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4FADC5FD-1849-47CB-9974-4467D0C17A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ЖКС!$A$4:$BV$8703</definedName>
  </definedNames>
  <calcPr calcId="181029"/>
</workbook>
</file>

<file path=xl/calcChain.xml><?xml version="1.0" encoding="utf-8"?>
<calcChain xmlns="http://schemas.openxmlformats.org/spreadsheetml/2006/main">
  <c r="BV8311" i="2" l="1"/>
  <c r="BV8194" i="2"/>
  <c r="BV8038" i="2"/>
  <c r="BV7765" i="2"/>
  <c r="BV7609" i="2"/>
  <c r="BV7570" i="2"/>
  <c r="BV7531" i="2"/>
  <c r="BV7453" i="2"/>
  <c r="BV7258" i="2"/>
  <c r="BV7102" i="2"/>
  <c r="BV7063" i="2"/>
  <c r="BV6985" i="2"/>
  <c r="BV6829" i="2"/>
  <c r="BV6712" i="2"/>
  <c r="BV6439" i="2"/>
  <c r="BV6205" i="2"/>
  <c r="BV6010" i="2"/>
  <c r="BV5893" i="2"/>
  <c r="BV5503" i="2"/>
  <c r="BV5113" i="2"/>
  <c r="BV4996" i="2"/>
  <c r="BV4645" i="2"/>
  <c r="BV3748" i="2"/>
  <c r="BV3514" i="2"/>
  <c r="BV3358" i="2"/>
  <c r="BV3202" i="2"/>
  <c r="BV3007" i="2"/>
  <c r="BV2812" i="2"/>
  <c r="BV2773" i="2"/>
  <c r="BV1291" i="2"/>
  <c r="BV1174" i="2"/>
  <c r="BV1018" i="2"/>
  <c r="BV745" i="2"/>
  <c r="BV706" i="2"/>
  <c r="BV589" i="2"/>
  <c r="BV472" i="2"/>
  <c r="BV433" i="2"/>
  <c r="BV394" i="2"/>
  <c r="BV355" i="2"/>
  <c r="BV2382" i="2"/>
  <c r="BV5268" i="2"/>
  <c r="BV5269" i="2" s="1"/>
  <c r="BV5229" i="2"/>
  <c r="BV3669" i="2"/>
  <c r="BV2070" i="2"/>
  <c r="BV2071" i="2" s="1"/>
  <c r="BV2358" i="2"/>
  <c r="BV2383" i="2" s="1"/>
  <c r="BU2358" i="2"/>
  <c r="BV5205" i="2"/>
  <c r="BV5230" i="2" s="1"/>
  <c r="BU5205" i="2"/>
  <c r="BV3645" i="2"/>
  <c r="BV3670" i="2" s="1"/>
  <c r="BU3645" i="2"/>
  <c r="BV5580" i="2"/>
  <c r="BV5581" i="2" s="1"/>
  <c r="BV8115" i="2"/>
  <c r="BV7647" i="2"/>
  <c r="BV7648" i="2" s="1"/>
  <c r="BV6789" i="2"/>
  <c r="BV2265" i="2"/>
  <c r="BV2266" i="2" s="1"/>
  <c r="BV4176" i="2"/>
  <c r="BV5619" i="2"/>
  <c r="BV5620" i="2" s="1"/>
  <c r="BV8154" i="2"/>
  <c r="BV8427" i="2"/>
  <c r="BV5775" i="2"/>
  <c r="BV5776" i="2" s="1"/>
  <c r="BV783" i="2"/>
  <c r="BV784" i="2" s="1"/>
  <c r="BV6921" i="2" l="1"/>
  <c r="BV6946" i="2" s="1"/>
  <c r="BU6921" i="2"/>
  <c r="BV2826" i="2"/>
  <c r="BQ8700" i="2" l="1"/>
  <c r="BP8700" i="2"/>
  <c r="BQ8699" i="2"/>
  <c r="BP8699" i="2"/>
  <c r="BP8698" i="2"/>
  <c r="BQ8697" i="2"/>
  <c r="BP8697" i="2"/>
  <c r="BQ8696" i="2"/>
  <c r="BP8696" i="2"/>
  <c r="BQ8695" i="2"/>
  <c r="BP8695" i="2"/>
  <c r="BQ8694" i="2"/>
  <c r="BP8694" i="2"/>
  <c r="BQ8693" i="2"/>
  <c r="BP8693" i="2"/>
  <c r="BQ8692" i="2"/>
  <c r="BP8692" i="2"/>
  <c r="BQ8691" i="2"/>
  <c r="BP8691" i="2"/>
  <c r="BQ8690" i="2"/>
  <c r="BP8690" i="2"/>
  <c r="BQ8689" i="2"/>
  <c r="BP8689" i="2"/>
  <c r="BQ8688" i="2"/>
  <c r="BP8688" i="2"/>
  <c r="BQ8687" i="2"/>
  <c r="BP8687" i="2"/>
  <c r="BQ8686" i="2"/>
  <c r="BP8686" i="2"/>
  <c r="BQ8685" i="2"/>
  <c r="BP8685" i="2"/>
  <c r="BQ8684" i="2"/>
  <c r="BP8684" i="2"/>
  <c r="BQ8683" i="2"/>
  <c r="BP8683" i="2"/>
  <c r="BQ8682" i="2"/>
  <c r="BP8682" i="2"/>
  <c r="BQ8681" i="2"/>
  <c r="BP8681" i="2"/>
  <c r="BQ8680" i="2"/>
  <c r="BP8680" i="2"/>
  <c r="BQ8679" i="2"/>
  <c r="BP8679" i="2"/>
  <c r="BQ8678" i="2"/>
  <c r="BP8678" i="2"/>
  <c r="BQ8676" i="2"/>
  <c r="BP8676" i="2"/>
  <c r="BQ8675" i="2"/>
  <c r="BP8675" i="2"/>
  <c r="BQ8674" i="2"/>
  <c r="BP8674" i="2"/>
  <c r="BQ8673" i="2"/>
  <c r="BP8673" i="2"/>
  <c r="BQ8672" i="2"/>
  <c r="BP8672" i="2"/>
  <c r="BQ8671" i="2"/>
  <c r="BP8671" i="2"/>
  <c r="BQ8670" i="2"/>
  <c r="BP8670" i="2"/>
  <c r="BQ8669" i="2"/>
  <c r="BP8669" i="2"/>
  <c r="BQ8668" i="2"/>
  <c r="BP8668" i="2"/>
  <c r="BQ8667" i="2"/>
  <c r="BP8667" i="2"/>
  <c r="BQ8666" i="2"/>
  <c r="BP8666" i="2"/>
  <c r="BQ8665" i="2"/>
  <c r="BP8665" i="2"/>
  <c r="BQ8664" i="2"/>
  <c r="BP8664" i="2"/>
  <c r="BQ8663" i="2"/>
  <c r="BP8663" i="2"/>
  <c r="BQ5580" i="2"/>
  <c r="BQ2382" i="2"/>
  <c r="BQ2304" i="2"/>
  <c r="BQ8544" i="2"/>
  <c r="BQ8466" i="2"/>
  <c r="BQ6672" i="2"/>
  <c r="BQ7062" i="2"/>
  <c r="BQ6984" i="2"/>
  <c r="BQ6477" i="2"/>
  <c r="BQ6165" i="2"/>
  <c r="BQ8310" i="2"/>
  <c r="BQ8193" i="2"/>
  <c r="BQ8115" i="2"/>
  <c r="BQ5931" i="2"/>
  <c r="BQ5658" i="2"/>
  <c r="BQ5619" i="2"/>
  <c r="BQ5151" i="2"/>
  <c r="BQ5112" i="2"/>
  <c r="BQ4956" i="2"/>
  <c r="BQ4839" i="2"/>
  <c r="BQ4800" i="2"/>
  <c r="BQ4761" i="2"/>
  <c r="BQ4722" i="2"/>
  <c r="BQ3630" i="2"/>
  <c r="BQ2889" i="2"/>
  <c r="BQ3591" i="2"/>
  <c r="BQ3513" i="2"/>
  <c r="BQ3396" i="2"/>
  <c r="BQ3357" i="2"/>
  <c r="BQ3201" i="2"/>
  <c r="BQ3123" i="2"/>
  <c r="BQ7998" i="2"/>
  <c r="BQ7959" i="2"/>
  <c r="BQ7920" i="2"/>
  <c r="BQ7725" i="2"/>
  <c r="BQ7647" i="2"/>
  <c r="BQ7530" i="2"/>
  <c r="BQ7452" i="2"/>
  <c r="BQ2499" i="2"/>
  <c r="BQ939" i="2"/>
  <c r="BQ900" i="2"/>
  <c r="BQ861" i="2"/>
  <c r="BQ705" i="2"/>
  <c r="BQ120" i="2"/>
  <c r="BQ8076" i="2"/>
  <c r="BQ6552" i="2"/>
  <c r="BQ8698" i="2" s="1"/>
  <c r="BQ2826" i="2"/>
  <c r="BQ8677" i="2" s="1"/>
  <c r="BP2826" i="2"/>
  <c r="BP8677" i="2" s="1"/>
  <c r="BG3396" i="2"/>
  <c r="BG2889" i="2"/>
  <c r="BG1251" i="2"/>
  <c r="BG1212" i="2"/>
  <c r="BG783" i="2"/>
  <c r="BG7179" i="2"/>
  <c r="BG2343" i="2"/>
  <c r="BG5112" i="2"/>
  <c r="BG4878" i="2"/>
  <c r="BG6360" i="2"/>
  <c r="BL2304" i="2"/>
  <c r="BL2265" i="2"/>
  <c r="BL2226" i="2"/>
  <c r="BL939" i="2"/>
  <c r="BL744" i="2"/>
  <c r="BL5580" i="2"/>
  <c r="BL5541" i="2"/>
  <c r="M8661" i="2"/>
  <c r="M8660" i="2"/>
  <c r="L8660" i="2"/>
  <c r="M8659" i="2"/>
  <c r="L8659" i="2"/>
  <c r="M8658" i="2"/>
  <c r="L8658" i="2"/>
  <c r="M8657" i="2"/>
  <c r="L8657" i="2"/>
  <c r="M8656" i="2"/>
  <c r="L8656" i="2"/>
  <c r="M8655" i="2"/>
  <c r="L8655" i="2"/>
  <c r="M8654" i="2"/>
  <c r="L8654" i="2"/>
  <c r="M8653" i="2"/>
  <c r="L8653" i="2"/>
  <c r="M8652" i="2"/>
  <c r="L8652" i="2"/>
  <c r="M8651" i="2"/>
  <c r="L8651" i="2"/>
  <c r="M8650" i="2"/>
  <c r="L8650" i="2"/>
  <c r="M8649" i="2"/>
  <c r="L8649" i="2"/>
  <c r="M8648" i="2"/>
  <c r="L8648" i="2"/>
  <c r="M8647" i="2"/>
  <c r="L8647" i="2"/>
  <c r="M8646" i="2"/>
  <c r="L8646" i="2"/>
  <c r="M8645" i="2"/>
  <c r="L8645" i="2"/>
  <c r="M8644" i="2"/>
  <c r="L8644" i="2"/>
  <c r="M8643" i="2"/>
  <c r="L8643" i="2"/>
  <c r="M8642" i="2"/>
  <c r="L8642" i="2"/>
  <c r="M8641" i="2"/>
  <c r="L8641" i="2"/>
  <c r="M8640" i="2"/>
  <c r="L8640" i="2"/>
  <c r="M8639" i="2"/>
  <c r="L8639" i="2"/>
  <c r="M8638" i="2"/>
  <c r="L8638" i="2"/>
  <c r="M8637" i="2"/>
  <c r="L8637" i="2"/>
  <c r="M8636" i="2"/>
  <c r="L8636" i="2"/>
  <c r="M8635" i="2"/>
  <c r="L8635" i="2"/>
  <c r="M8634" i="2"/>
  <c r="L8634" i="2"/>
  <c r="M8633" i="2"/>
  <c r="L8633" i="2"/>
  <c r="M8632" i="2"/>
  <c r="L8632" i="2"/>
  <c r="M8631" i="2"/>
  <c r="L8631" i="2"/>
  <c r="M8630" i="2"/>
  <c r="L8630" i="2"/>
  <c r="M8629" i="2"/>
  <c r="L8629" i="2"/>
  <c r="M8628" i="2"/>
  <c r="L8628" i="2"/>
  <c r="M8627" i="2"/>
  <c r="L8627" i="2"/>
  <c r="M8626" i="2"/>
  <c r="L8626" i="2"/>
  <c r="M8625" i="2"/>
  <c r="L8625" i="2"/>
  <c r="M8624" i="2"/>
  <c r="L8624" i="2"/>
  <c r="M8622" i="2"/>
  <c r="M8621" i="2"/>
  <c r="L8621" i="2"/>
  <c r="M8620" i="2"/>
  <c r="L8620" i="2"/>
  <c r="M8619" i="2"/>
  <c r="L8619" i="2"/>
  <c r="M8618" i="2"/>
  <c r="L8618" i="2"/>
  <c r="M8617" i="2"/>
  <c r="L8617" i="2"/>
  <c r="M8616" i="2"/>
  <c r="L8616" i="2"/>
  <c r="M8615" i="2"/>
  <c r="L8615" i="2"/>
  <c r="M8614" i="2"/>
  <c r="L8614" i="2"/>
  <c r="M8613" i="2"/>
  <c r="L8613" i="2"/>
  <c r="M8612" i="2"/>
  <c r="L8612" i="2"/>
  <c r="M8611" i="2"/>
  <c r="L8611" i="2"/>
  <c r="M8610" i="2"/>
  <c r="L8610" i="2"/>
  <c r="M8609" i="2"/>
  <c r="L8609" i="2"/>
  <c r="M8608" i="2"/>
  <c r="L8608" i="2"/>
  <c r="M8607" i="2"/>
  <c r="L8607" i="2"/>
  <c r="M8606" i="2"/>
  <c r="L8606" i="2"/>
  <c r="M8605" i="2"/>
  <c r="L8605" i="2"/>
  <c r="M8604" i="2"/>
  <c r="L8604" i="2"/>
  <c r="M8603" i="2"/>
  <c r="L8603" i="2"/>
  <c r="M8602" i="2"/>
  <c r="L8602" i="2"/>
  <c r="M8601" i="2"/>
  <c r="L8601" i="2"/>
  <c r="M8600" i="2"/>
  <c r="L8600" i="2"/>
  <c r="M8599" i="2"/>
  <c r="L8599" i="2"/>
  <c r="M8598" i="2"/>
  <c r="L8598" i="2"/>
  <c r="M8597" i="2"/>
  <c r="L8597" i="2"/>
  <c r="M8596" i="2"/>
  <c r="L8596" i="2"/>
  <c r="M8595" i="2"/>
  <c r="L8595" i="2"/>
  <c r="M8594" i="2"/>
  <c r="L8594" i="2"/>
  <c r="M8593" i="2"/>
  <c r="L8593" i="2"/>
  <c r="M8592" i="2"/>
  <c r="L8592" i="2"/>
  <c r="M8591" i="2"/>
  <c r="L8591" i="2"/>
  <c r="M8590" i="2"/>
  <c r="L8590" i="2"/>
  <c r="M8589" i="2"/>
  <c r="L8589" i="2"/>
  <c r="M8588" i="2"/>
  <c r="L8588" i="2"/>
  <c r="M8587" i="2"/>
  <c r="L8587" i="2"/>
  <c r="M8586" i="2"/>
  <c r="L8586" i="2"/>
  <c r="M8585" i="2"/>
  <c r="L8585" i="2"/>
  <c r="M8583" i="2"/>
  <c r="M8582" i="2"/>
  <c r="L8582" i="2"/>
  <c r="M8581" i="2"/>
  <c r="L8581" i="2"/>
  <c r="M8580" i="2"/>
  <c r="L8580" i="2"/>
  <c r="M8579" i="2"/>
  <c r="L8579" i="2"/>
  <c r="M8578" i="2"/>
  <c r="L8578" i="2"/>
  <c r="M8577" i="2"/>
  <c r="L8577" i="2"/>
  <c r="M8576" i="2"/>
  <c r="L8576" i="2"/>
  <c r="M8575" i="2"/>
  <c r="L8575" i="2"/>
  <c r="M8574" i="2"/>
  <c r="L8574" i="2"/>
  <c r="M8573" i="2"/>
  <c r="L8573" i="2"/>
  <c r="M8572" i="2"/>
  <c r="L8572" i="2"/>
  <c r="M8571" i="2"/>
  <c r="L8571" i="2"/>
  <c r="M8570" i="2"/>
  <c r="L8570" i="2"/>
  <c r="M8569" i="2"/>
  <c r="L8569" i="2"/>
  <c r="M8568" i="2"/>
  <c r="L8568" i="2"/>
  <c r="M8567" i="2"/>
  <c r="L8567" i="2"/>
  <c r="M8566" i="2"/>
  <c r="L8566" i="2"/>
  <c r="M8565" i="2"/>
  <c r="L8565" i="2"/>
  <c r="M8564" i="2"/>
  <c r="L8564" i="2"/>
  <c r="M8563" i="2"/>
  <c r="L8563" i="2"/>
  <c r="M8562" i="2"/>
  <c r="L8562" i="2"/>
  <c r="M8561" i="2"/>
  <c r="L8561" i="2"/>
  <c r="M8560" i="2"/>
  <c r="L8560" i="2"/>
  <c r="M8559" i="2"/>
  <c r="L8559" i="2"/>
  <c r="M8558" i="2"/>
  <c r="L8558" i="2"/>
  <c r="M8557" i="2"/>
  <c r="L8557" i="2"/>
  <c r="M8556" i="2"/>
  <c r="L8556" i="2"/>
  <c r="M8555" i="2"/>
  <c r="L8555" i="2"/>
  <c r="M8554" i="2"/>
  <c r="L8554" i="2"/>
  <c r="M8553" i="2"/>
  <c r="L8553" i="2"/>
  <c r="M8552" i="2"/>
  <c r="L8552" i="2"/>
  <c r="M8551" i="2"/>
  <c r="L8551" i="2"/>
  <c r="M8550" i="2"/>
  <c r="L8550" i="2"/>
  <c r="M8549" i="2"/>
  <c r="L8549" i="2"/>
  <c r="M8548" i="2"/>
  <c r="L8548" i="2"/>
  <c r="M8547" i="2"/>
  <c r="L8547" i="2"/>
  <c r="M8546" i="2"/>
  <c r="L8546" i="2"/>
  <c r="M8544" i="2"/>
  <c r="M8543" i="2"/>
  <c r="L8543" i="2"/>
  <c r="M8542" i="2"/>
  <c r="L8542" i="2"/>
  <c r="M8541" i="2"/>
  <c r="L8541" i="2"/>
  <c r="M8540" i="2"/>
  <c r="L8540" i="2"/>
  <c r="M8539" i="2"/>
  <c r="L8539" i="2"/>
  <c r="M8538" i="2"/>
  <c r="L8538" i="2"/>
  <c r="M8537" i="2"/>
  <c r="L8537" i="2"/>
  <c r="M8536" i="2"/>
  <c r="L8536" i="2"/>
  <c r="M8535" i="2"/>
  <c r="L8535" i="2"/>
  <c r="M8534" i="2"/>
  <c r="L8534" i="2"/>
  <c r="M8533" i="2"/>
  <c r="L8533" i="2"/>
  <c r="M8532" i="2"/>
  <c r="L8532" i="2"/>
  <c r="M8531" i="2"/>
  <c r="L8531" i="2"/>
  <c r="M8530" i="2"/>
  <c r="L8530" i="2"/>
  <c r="M8529" i="2"/>
  <c r="L8529" i="2"/>
  <c r="M8528" i="2"/>
  <c r="L8528" i="2"/>
  <c r="M8527" i="2"/>
  <c r="L8527" i="2"/>
  <c r="M8526" i="2"/>
  <c r="L8526" i="2"/>
  <c r="M8525" i="2"/>
  <c r="L8525" i="2"/>
  <c r="M8524" i="2"/>
  <c r="L8524" i="2"/>
  <c r="M8523" i="2"/>
  <c r="L8523" i="2"/>
  <c r="M8522" i="2"/>
  <c r="L8522" i="2"/>
  <c r="M8521" i="2"/>
  <c r="L8521" i="2"/>
  <c r="M8520" i="2"/>
  <c r="L8520" i="2"/>
  <c r="M8519" i="2"/>
  <c r="L8519" i="2"/>
  <c r="M8518" i="2"/>
  <c r="L8518" i="2"/>
  <c r="M8517" i="2"/>
  <c r="L8517" i="2"/>
  <c r="M8516" i="2"/>
  <c r="L8516" i="2"/>
  <c r="M8515" i="2"/>
  <c r="L8515" i="2"/>
  <c r="M8514" i="2"/>
  <c r="L8514" i="2"/>
  <c r="M8513" i="2"/>
  <c r="L8513" i="2"/>
  <c r="M8512" i="2"/>
  <c r="L8512" i="2"/>
  <c r="M8511" i="2"/>
  <c r="L8511" i="2"/>
  <c r="M8510" i="2"/>
  <c r="L8510" i="2"/>
  <c r="M8509" i="2"/>
  <c r="L8509" i="2"/>
  <c r="M8508" i="2"/>
  <c r="L8508" i="2"/>
  <c r="M8507" i="2"/>
  <c r="L8507" i="2"/>
  <c r="M8505" i="2"/>
  <c r="M8504" i="2"/>
  <c r="L8504" i="2"/>
  <c r="M8503" i="2"/>
  <c r="L8503" i="2"/>
  <c r="M8502" i="2"/>
  <c r="L8502" i="2"/>
  <c r="M8501" i="2"/>
  <c r="L8501" i="2"/>
  <c r="M8500" i="2"/>
  <c r="L8500" i="2"/>
  <c r="M8499" i="2"/>
  <c r="L8499" i="2"/>
  <c r="M8498" i="2"/>
  <c r="L8498" i="2"/>
  <c r="M8497" i="2"/>
  <c r="L8497" i="2"/>
  <c r="M8496" i="2"/>
  <c r="L8496" i="2"/>
  <c r="M8495" i="2"/>
  <c r="L8495" i="2"/>
  <c r="M8494" i="2"/>
  <c r="L8494" i="2"/>
  <c r="M8493" i="2"/>
  <c r="L8493" i="2"/>
  <c r="M8492" i="2"/>
  <c r="L8492" i="2"/>
  <c r="M8491" i="2"/>
  <c r="L8491" i="2"/>
  <c r="M8490" i="2"/>
  <c r="L8490" i="2"/>
  <c r="M8489" i="2"/>
  <c r="L8489" i="2"/>
  <c r="M8488" i="2"/>
  <c r="L8488" i="2"/>
  <c r="M8487" i="2"/>
  <c r="L8487" i="2"/>
  <c r="M8486" i="2"/>
  <c r="L8486" i="2"/>
  <c r="M8485" i="2"/>
  <c r="L8485" i="2"/>
  <c r="M8484" i="2"/>
  <c r="L8484" i="2"/>
  <c r="M8483" i="2"/>
  <c r="L8483" i="2"/>
  <c r="M8482" i="2"/>
  <c r="L8482" i="2"/>
  <c r="M8481" i="2"/>
  <c r="L8481" i="2"/>
  <c r="M8480" i="2"/>
  <c r="L8480" i="2"/>
  <c r="M8479" i="2"/>
  <c r="L8479" i="2"/>
  <c r="M8478" i="2"/>
  <c r="L8478" i="2"/>
  <c r="M8477" i="2"/>
  <c r="L8477" i="2"/>
  <c r="M8476" i="2"/>
  <c r="L8476" i="2"/>
  <c r="M8475" i="2"/>
  <c r="L8475" i="2"/>
  <c r="M8474" i="2"/>
  <c r="L8474" i="2"/>
  <c r="M8473" i="2"/>
  <c r="L8473" i="2"/>
  <c r="M8472" i="2"/>
  <c r="L8472" i="2"/>
  <c r="M8471" i="2"/>
  <c r="L8471" i="2"/>
  <c r="M8470" i="2"/>
  <c r="L8470" i="2"/>
  <c r="M8469" i="2"/>
  <c r="L8469" i="2"/>
  <c r="M8468" i="2"/>
  <c r="L8468" i="2"/>
  <c r="M8466" i="2"/>
  <c r="M8465" i="2"/>
  <c r="L8465" i="2"/>
  <c r="M8464" i="2"/>
  <c r="L8464" i="2"/>
  <c r="M8463" i="2"/>
  <c r="L8463" i="2"/>
  <c r="M8462" i="2"/>
  <c r="L8462" i="2"/>
  <c r="M8461" i="2"/>
  <c r="L8461" i="2"/>
  <c r="M8460" i="2"/>
  <c r="L8460" i="2"/>
  <c r="M8459" i="2"/>
  <c r="L8459" i="2"/>
  <c r="M8458" i="2"/>
  <c r="L8458" i="2"/>
  <c r="M8457" i="2"/>
  <c r="L8457" i="2"/>
  <c r="M8456" i="2"/>
  <c r="L8456" i="2"/>
  <c r="M8455" i="2"/>
  <c r="L8455" i="2"/>
  <c r="M8454" i="2"/>
  <c r="L8454" i="2"/>
  <c r="M8453" i="2"/>
  <c r="L8453" i="2"/>
  <c r="M8452" i="2"/>
  <c r="L8452" i="2"/>
  <c r="M8451" i="2"/>
  <c r="L8451" i="2"/>
  <c r="M8450" i="2"/>
  <c r="L8450" i="2"/>
  <c r="M8449" i="2"/>
  <c r="L8449" i="2"/>
  <c r="M8448" i="2"/>
  <c r="L8448" i="2"/>
  <c r="M8447" i="2"/>
  <c r="L8447" i="2"/>
  <c r="M8446" i="2"/>
  <c r="L8446" i="2"/>
  <c r="M8445" i="2"/>
  <c r="L8445" i="2"/>
  <c r="M8444" i="2"/>
  <c r="L8444" i="2"/>
  <c r="M8443" i="2"/>
  <c r="L8443" i="2"/>
  <c r="M8442" i="2"/>
  <c r="L8442" i="2"/>
  <c r="M8441" i="2"/>
  <c r="L8441" i="2"/>
  <c r="M8440" i="2"/>
  <c r="L8440" i="2"/>
  <c r="M8439" i="2"/>
  <c r="L8439" i="2"/>
  <c r="M8438" i="2"/>
  <c r="L8438" i="2"/>
  <c r="M8437" i="2"/>
  <c r="L8437" i="2"/>
  <c r="M8436" i="2"/>
  <c r="L8436" i="2"/>
  <c r="M8435" i="2"/>
  <c r="L8435" i="2"/>
  <c r="M8434" i="2"/>
  <c r="L8434" i="2"/>
  <c r="M8433" i="2"/>
  <c r="L8433" i="2"/>
  <c r="M8432" i="2"/>
  <c r="L8432" i="2"/>
  <c r="M8431" i="2"/>
  <c r="L8431" i="2"/>
  <c r="M8430" i="2"/>
  <c r="L8430" i="2"/>
  <c r="M8429" i="2"/>
  <c r="L8429" i="2"/>
  <c r="M8427" i="2"/>
  <c r="M8426" i="2"/>
  <c r="L8426" i="2"/>
  <c r="M8425" i="2"/>
  <c r="L8425" i="2"/>
  <c r="M8424" i="2"/>
  <c r="L8424" i="2"/>
  <c r="M8423" i="2"/>
  <c r="L8423" i="2"/>
  <c r="M8422" i="2"/>
  <c r="L8422" i="2"/>
  <c r="M8421" i="2"/>
  <c r="L8421" i="2"/>
  <c r="M8420" i="2"/>
  <c r="L8420" i="2"/>
  <c r="M8419" i="2"/>
  <c r="L8419" i="2"/>
  <c r="M8418" i="2"/>
  <c r="L8418" i="2"/>
  <c r="M8417" i="2"/>
  <c r="L8417" i="2"/>
  <c r="M8416" i="2"/>
  <c r="L8416" i="2"/>
  <c r="M8415" i="2"/>
  <c r="L8415" i="2"/>
  <c r="M8414" i="2"/>
  <c r="L8414" i="2"/>
  <c r="M8413" i="2"/>
  <c r="L8413" i="2"/>
  <c r="M8412" i="2"/>
  <c r="L8412" i="2"/>
  <c r="M8411" i="2"/>
  <c r="L8411" i="2"/>
  <c r="M8410" i="2"/>
  <c r="L8410" i="2"/>
  <c r="M8409" i="2"/>
  <c r="L8409" i="2"/>
  <c r="M8408" i="2"/>
  <c r="L8408" i="2"/>
  <c r="M8407" i="2"/>
  <c r="L8407" i="2"/>
  <c r="M8406" i="2"/>
  <c r="L8406" i="2"/>
  <c r="M8405" i="2"/>
  <c r="L8405" i="2"/>
  <c r="M8404" i="2"/>
  <c r="L8404" i="2"/>
  <c r="M8403" i="2"/>
  <c r="L8403" i="2"/>
  <c r="M8402" i="2"/>
  <c r="L8402" i="2"/>
  <c r="M8401" i="2"/>
  <c r="L8401" i="2"/>
  <c r="M8400" i="2"/>
  <c r="L8400" i="2"/>
  <c r="M8399" i="2"/>
  <c r="L8399" i="2"/>
  <c r="M8398" i="2"/>
  <c r="L8398" i="2"/>
  <c r="M8397" i="2"/>
  <c r="L8397" i="2"/>
  <c r="M8396" i="2"/>
  <c r="L8396" i="2"/>
  <c r="M8395" i="2"/>
  <c r="L8395" i="2"/>
  <c r="M8394" i="2"/>
  <c r="L8394" i="2"/>
  <c r="M8393" i="2"/>
  <c r="L8393" i="2"/>
  <c r="M8392" i="2"/>
  <c r="L8392" i="2"/>
  <c r="M8391" i="2"/>
  <c r="L8391" i="2"/>
  <c r="M8390" i="2"/>
  <c r="L8390" i="2"/>
  <c r="M8388" i="2"/>
  <c r="M8387" i="2"/>
  <c r="L8387" i="2"/>
  <c r="M8386" i="2"/>
  <c r="L8386" i="2"/>
  <c r="M8385" i="2"/>
  <c r="L8385" i="2"/>
  <c r="M8384" i="2"/>
  <c r="L8384" i="2"/>
  <c r="M8383" i="2"/>
  <c r="L8383" i="2"/>
  <c r="M8382" i="2"/>
  <c r="L8382" i="2"/>
  <c r="M8381" i="2"/>
  <c r="L8381" i="2"/>
  <c r="M8380" i="2"/>
  <c r="L8380" i="2"/>
  <c r="M8379" i="2"/>
  <c r="L8379" i="2"/>
  <c r="M8378" i="2"/>
  <c r="L8378" i="2"/>
  <c r="M8377" i="2"/>
  <c r="L8377" i="2"/>
  <c r="M8376" i="2"/>
  <c r="L8376" i="2"/>
  <c r="M8375" i="2"/>
  <c r="L8375" i="2"/>
  <c r="M8374" i="2"/>
  <c r="L8374" i="2"/>
  <c r="M8373" i="2"/>
  <c r="L8373" i="2"/>
  <c r="M8372" i="2"/>
  <c r="L8372" i="2"/>
  <c r="M8371" i="2"/>
  <c r="L8371" i="2"/>
  <c r="M8370" i="2"/>
  <c r="L8370" i="2"/>
  <c r="M8369" i="2"/>
  <c r="L8369" i="2"/>
  <c r="M8368" i="2"/>
  <c r="L8368" i="2"/>
  <c r="M8367" i="2"/>
  <c r="L8367" i="2"/>
  <c r="M8366" i="2"/>
  <c r="L8366" i="2"/>
  <c r="M8365" i="2"/>
  <c r="L8365" i="2"/>
  <c r="M8364" i="2"/>
  <c r="L8364" i="2"/>
  <c r="M8363" i="2"/>
  <c r="L8363" i="2"/>
  <c r="M8362" i="2"/>
  <c r="L8362" i="2"/>
  <c r="M8361" i="2"/>
  <c r="L8361" i="2"/>
  <c r="M8360" i="2"/>
  <c r="L8360" i="2"/>
  <c r="M8359" i="2"/>
  <c r="L8359" i="2"/>
  <c r="M8358" i="2"/>
  <c r="L8358" i="2"/>
  <c r="M8357" i="2"/>
  <c r="L8357" i="2"/>
  <c r="M8356" i="2"/>
  <c r="L8356" i="2"/>
  <c r="M8355" i="2"/>
  <c r="L8355" i="2"/>
  <c r="M8354" i="2"/>
  <c r="L8354" i="2"/>
  <c r="M8353" i="2"/>
  <c r="L8353" i="2"/>
  <c r="M8352" i="2"/>
  <c r="L8352" i="2"/>
  <c r="M8351" i="2"/>
  <c r="L8351" i="2"/>
  <c r="M8349" i="2"/>
  <c r="M8348" i="2"/>
  <c r="L8348" i="2"/>
  <c r="M8347" i="2"/>
  <c r="L8347" i="2"/>
  <c r="M8346" i="2"/>
  <c r="L8346" i="2"/>
  <c r="M8345" i="2"/>
  <c r="L8345" i="2"/>
  <c r="M8344" i="2"/>
  <c r="L8344" i="2"/>
  <c r="M8343" i="2"/>
  <c r="L8343" i="2"/>
  <c r="M8342" i="2"/>
  <c r="L8342" i="2"/>
  <c r="M8341" i="2"/>
  <c r="L8341" i="2"/>
  <c r="M8340" i="2"/>
  <c r="L8340" i="2"/>
  <c r="M8339" i="2"/>
  <c r="L8339" i="2"/>
  <c r="M8338" i="2"/>
  <c r="L8338" i="2"/>
  <c r="M8337" i="2"/>
  <c r="L8337" i="2"/>
  <c r="M8336" i="2"/>
  <c r="L8336" i="2"/>
  <c r="M8335" i="2"/>
  <c r="L8335" i="2"/>
  <c r="M8334" i="2"/>
  <c r="L8334" i="2"/>
  <c r="M8333" i="2"/>
  <c r="L8333" i="2"/>
  <c r="M8332" i="2"/>
  <c r="L8332" i="2"/>
  <c r="M8331" i="2"/>
  <c r="L8331" i="2"/>
  <c r="M8330" i="2"/>
  <c r="L8330" i="2"/>
  <c r="M8329" i="2"/>
  <c r="L8329" i="2"/>
  <c r="M8328" i="2"/>
  <c r="L8328" i="2"/>
  <c r="M8327" i="2"/>
  <c r="L8327" i="2"/>
  <c r="M8326" i="2"/>
  <c r="L8326" i="2"/>
  <c r="M8325" i="2"/>
  <c r="L8325" i="2"/>
  <c r="M8324" i="2"/>
  <c r="L8324" i="2"/>
  <c r="M8323" i="2"/>
  <c r="L8323" i="2"/>
  <c r="M8322" i="2"/>
  <c r="L8322" i="2"/>
  <c r="M8321" i="2"/>
  <c r="L8321" i="2"/>
  <c r="M8320" i="2"/>
  <c r="L8320" i="2"/>
  <c r="M8319" i="2"/>
  <c r="L8319" i="2"/>
  <c r="M8318" i="2"/>
  <c r="L8318" i="2"/>
  <c r="M8317" i="2"/>
  <c r="L8317" i="2"/>
  <c r="M8316" i="2"/>
  <c r="L8316" i="2"/>
  <c r="M8315" i="2"/>
  <c r="L8315" i="2"/>
  <c r="M8314" i="2"/>
  <c r="L8314" i="2"/>
  <c r="M8313" i="2"/>
  <c r="L8313" i="2"/>
  <c r="M8312" i="2"/>
  <c r="L8312" i="2"/>
  <c r="M8310" i="2"/>
  <c r="M8309" i="2"/>
  <c r="L8309" i="2"/>
  <c r="M8308" i="2"/>
  <c r="L8308" i="2"/>
  <c r="M8307" i="2"/>
  <c r="L8307" i="2"/>
  <c r="M8306" i="2"/>
  <c r="L8306" i="2"/>
  <c r="M8305" i="2"/>
  <c r="L8305" i="2"/>
  <c r="M8304" i="2"/>
  <c r="L8304" i="2"/>
  <c r="M8303" i="2"/>
  <c r="L8303" i="2"/>
  <c r="M8302" i="2"/>
  <c r="L8302" i="2"/>
  <c r="M8301" i="2"/>
  <c r="L8301" i="2"/>
  <c r="M8300" i="2"/>
  <c r="L8300" i="2"/>
  <c r="M8299" i="2"/>
  <c r="L8299" i="2"/>
  <c r="M8298" i="2"/>
  <c r="L8298" i="2"/>
  <c r="M8297" i="2"/>
  <c r="L8297" i="2"/>
  <c r="M8296" i="2"/>
  <c r="L8296" i="2"/>
  <c r="M8295" i="2"/>
  <c r="L8295" i="2"/>
  <c r="M8294" i="2"/>
  <c r="L8294" i="2"/>
  <c r="M8293" i="2"/>
  <c r="L8293" i="2"/>
  <c r="M8292" i="2"/>
  <c r="L8292" i="2"/>
  <c r="M8291" i="2"/>
  <c r="L8291" i="2"/>
  <c r="M8290" i="2"/>
  <c r="L8290" i="2"/>
  <c r="M8289" i="2"/>
  <c r="L8289" i="2"/>
  <c r="M8288" i="2"/>
  <c r="L8288" i="2"/>
  <c r="M8287" i="2"/>
  <c r="L8287" i="2"/>
  <c r="M8286" i="2"/>
  <c r="L8286" i="2"/>
  <c r="M8285" i="2"/>
  <c r="L8285" i="2"/>
  <c r="M8284" i="2"/>
  <c r="L8284" i="2"/>
  <c r="M8283" i="2"/>
  <c r="L8283" i="2"/>
  <c r="M8282" i="2"/>
  <c r="L8282" i="2"/>
  <c r="M8281" i="2"/>
  <c r="L8281" i="2"/>
  <c r="M8280" i="2"/>
  <c r="L8280" i="2"/>
  <c r="M8279" i="2"/>
  <c r="L8279" i="2"/>
  <c r="M8278" i="2"/>
  <c r="L8278" i="2"/>
  <c r="M8277" i="2"/>
  <c r="L8277" i="2"/>
  <c r="M8276" i="2"/>
  <c r="L8276" i="2"/>
  <c r="M8275" i="2"/>
  <c r="L8275" i="2"/>
  <c r="M8274" i="2"/>
  <c r="L8274" i="2"/>
  <c r="M8273" i="2"/>
  <c r="L8273" i="2"/>
  <c r="M8271" i="2"/>
  <c r="M8270" i="2"/>
  <c r="L8270" i="2"/>
  <c r="M8269" i="2"/>
  <c r="L8269" i="2"/>
  <c r="M8268" i="2"/>
  <c r="L8268" i="2"/>
  <c r="M8267" i="2"/>
  <c r="L8267" i="2"/>
  <c r="M8266" i="2"/>
  <c r="L8266" i="2"/>
  <c r="M8265" i="2"/>
  <c r="L8265" i="2"/>
  <c r="M8264" i="2"/>
  <c r="L8264" i="2"/>
  <c r="M8263" i="2"/>
  <c r="L8263" i="2"/>
  <c r="M8262" i="2"/>
  <c r="L8262" i="2"/>
  <c r="M8261" i="2"/>
  <c r="L8261" i="2"/>
  <c r="M8260" i="2"/>
  <c r="L8260" i="2"/>
  <c r="M8259" i="2"/>
  <c r="L8259" i="2"/>
  <c r="M8258" i="2"/>
  <c r="L8258" i="2"/>
  <c r="M8257" i="2"/>
  <c r="L8257" i="2"/>
  <c r="M8256" i="2"/>
  <c r="L8256" i="2"/>
  <c r="M8255" i="2"/>
  <c r="L8255" i="2"/>
  <c r="M8254" i="2"/>
  <c r="L8254" i="2"/>
  <c r="M8253" i="2"/>
  <c r="L8253" i="2"/>
  <c r="M8252" i="2"/>
  <c r="L8252" i="2"/>
  <c r="M8251" i="2"/>
  <c r="L8251" i="2"/>
  <c r="M8250" i="2"/>
  <c r="L8250" i="2"/>
  <c r="M8249" i="2"/>
  <c r="L8249" i="2"/>
  <c r="M8248" i="2"/>
  <c r="L8248" i="2"/>
  <c r="M8247" i="2"/>
  <c r="L8247" i="2"/>
  <c r="M8246" i="2"/>
  <c r="L8246" i="2"/>
  <c r="M8245" i="2"/>
  <c r="L8245" i="2"/>
  <c r="M8244" i="2"/>
  <c r="L8244" i="2"/>
  <c r="M8243" i="2"/>
  <c r="L8243" i="2"/>
  <c r="M8242" i="2"/>
  <c r="L8242" i="2"/>
  <c r="M8241" i="2"/>
  <c r="L8241" i="2"/>
  <c r="M8240" i="2"/>
  <c r="L8240" i="2"/>
  <c r="M8239" i="2"/>
  <c r="L8239" i="2"/>
  <c r="M8238" i="2"/>
  <c r="L8238" i="2"/>
  <c r="M8237" i="2"/>
  <c r="L8237" i="2"/>
  <c r="M8236" i="2"/>
  <c r="L8236" i="2"/>
  <c r="M8235" i="2"/>
  <c r="L8235" i="2"/>
  <c r="M8234" i="2"/>
  <c r="L8234" i="2"/>
  <c r="M8232" i="2"/>
  <c r="M8231" i="2"/>
  <c r="L8231" i="2"/>
  <c r="M8230" i="2"/>
  <c r="L8230" i="2"/>
  <c r="M8229" i="2"/>
  <c r="L8229" i="2"/>
  <c r="M8228" i="2"/>
  <c r="L8228" i="2"/>
  <c r="M8227" i="2"/>
  <c r="L8227" i="2"/>
  <c r="M8226" i="2"/>
  <c r="L8226" i="2"/>
  <c r="M8225" i="2"/>
  <c r="L8225" i="2"/>
  <c r="M8224" i="2"/>
  <c r="L8224" i="2"/>
  <c r="M8223" i="2"/>
  <c r="L8223" i="2"/>
  <c r="M8222" i="2"/>
  <c r="L8222" i="2"/>
  <c r="M8221" i="2"/>
  <c r="L8221" i="2"/>
  <c r="M8220" i="2"/>
  <c r="L8220" i="2"/>
  <c r="M8219" i="2"/>
  <c r="L8219" i="2"/>
  <c r="M8218" i="2"/>
  <c r="L8218" i="2"/>
  <c r="M8217" i="2"/>
  <c r="L8217" i="2"/>
  <c r="M8216" i="2"/>
  <c r="L8216" i="2"/>
  <c r="M8215" i="2"/>
  <c r="L8215" i="2"/>
  <c r="M8214" i="2"/>
  <c r="L8214" i="2"/>
  <c r="M8213" i="2"/>
  <c r="L8213" i="2"/>
  <c r="M8212" i="2"/>
  <c r="L8212" i="2"/>
  <c r="M8211" i="2"/>
  <c r="L8211" i="2"/>
  <c r="M8210" i="2"/>
  <c r="L8210" i="2"/>
  <c r="M8209" i="2"/>
  <c r="L8209" i="2"/>
  <c r="M8208" i="2"/>
  <c r="L8208" i="2"/>
  <c r="M8207" i="2"/>
  <c r="L8207" i="2"/>
  <c r="M8206" i="2"/>
  <c r="L8206" i="2"/>
  <c r="M8205" i="2"/>
  <c r="L8205" i="2"/>
  <c r="M8204" i="2"/>
  <c r="L8204" i="2"/>
  <c r="M8203" i="2"/>
  <c r="L8203" i="2"/>
  <c r="M8202" i="2"/>
  <c r="L8202" i="2"/>
  <c r="M8201" i="2"/>
  <c r="L8201" i="2"/>
  <c r="M8200" i="2"/>
  <c r="L8200" i="2"/>
  <c r="M8199" i="2"/>
  <c r="L8199" i="2"/>
  <c r="M8198" i="2"/>
  <c r="L8198" i="2"/>
  <c r="M8197" i="2"/>
  <c r="L8197" i="2"/>
  <c r="M8196" i="2"/>
  <c r="L8196" i="2"/>
  <c r="M8195" i="2"/>
  <c r="L8195" i="2"/>
  <c r="M8192" i="2"/>
  <c r="L8192" i="2"/>
  <c r="M8191" i="2"/>
  <c r="L8191" i="2"/>
  <c r="M8190" i="2"/>
  <c r="L8190" i="2"/>
  <c r="M8189" i="2"/>
  <c r="L8189" i="2"/>
  <c r="M8188" i="2"/>
  <c r="L8188" i="2"/>
  <c r="M8187" i="2"/>
  <c r="L8187" i="2"/>
  <c r="M8186" i="2"/>
  <c r="L8186" i="2"/>
  <c r="M8185" i="2"/>
  <c r="L8185" i="2"/>
  <c r="M8184" i="2"/>
  <c r="L8184" i="2"/>
  <c r="M8183" i="2"/>
  <c r="L8183" i="2"/>
  <c r="M8182" i="2"/>
  <c r="L8182" i="2"/>
  <c r="M8181" i="2"/>
  <c r="L8181" i="2"/>
  <c r="M8180" i="2"/>
  <c r="L8180" i="2"/>
  <c r="M8179" i="2"/>
  <c r="L8179" i="2"/>
  <c r="M8178" i="2"/>
  <c r="L8178" i="2"/>
  <c r="M8177" i="2"/>
  <c r="L8177" i="2"/>
  <c r="M8176" i="2"/>
  <c r="L8176" i="2"/>
  <c r="M8175" i="2"/>
  <c r="L8175" i="2"/>
  <c r="M8174" i="2"/>
  <c r="L8174" i="2"/>
  <c r="M8173" i="2"/>
  <c r="L8173" i="2"/>
  <c r="M8172" i="2"/>
  <c r="L8172" i="2"/>
  <c r="M8171" i="2"/>
  <c r="L8171" i="2"/>
  <c r="M8170" i="2"/>
  <c r="L8170" i="2"/>
  <c r="M8169" i="2"/>
  <c r="L8169" i="2"/>
  <c r="M8168" i="2"/>
  <c r="L8168" i="2"/>
  <c r="M8167" i="2"/>
  <c r="L8167" i="2"/>
  <c r="M8166" i="2"/>
  <c r="L8166" i="2"/>
  <c r="M8165" i="2"/>
  <c r="L8165" i="2"/>
  <c r="M8164" i="2"/>
  <c r="L8164" i="2"/>
  <c r="M8163" i="2"/>
  <c r="L8163" i="2"/>
  <c r="M8162" i="2"/>
  <c r="L8162" i="2"/>
  <c r="M8161" i="2"/>
  <c r="L8161" i="2"/>
  <c r="M8160" i="2"/>
  <c r="L8160" i="2"/>
  <c r="M8159" i="2"/>
  <c r="L8159" i="2"/>
  <c r="M8158" i="2"/>
  <c r="L8158" i="2"/>
  <c r="M8157" i="2"/>
  <c r="L8157" i="2"/>
  <c r="M8156" i="2"/>
  <c r="L8156" i="2"/>
  <c r="M8153" i="2"/>
  <c r="L8153" i="2"/>
  <c r="M8152" i="2"/>
  <c r="L8152" i="2"/>
  <c r="M8151" i="2"/>
  <c r="L8151" i="2"/>
  <c r="M8150" i="2"/>
  <c r="L8150" i="2"/>
  <c r="M8149" i="2"/>
  <c r="L8149" i="2"/>
  <c r="M8148" i="2"/>
  <c r="L8148" i="2"/>
  <c r="M8147" i="2"/>
  <c r="L8147" i="2"/>
  <c r="M8146" i="2"/>
  <c r="L8146" i="2"/>
  <c r="M8145" i="2"/>
  <c r="L8145" i="2"/>
  <c r="M8144" i="2"/>
  <c r="L8144" i="2"/>
  <c r="M8143" i="2"/>
  <c r="L8143" i="2"/>
  <c r="M8142" i="2"/>
  <c r="L8142" i="2"/>
  <c r="M8141" i="2"/>
  <c r="L8141" i="2"/>
  <c r="M8140" i="2"/>
  <c r="L8140" i="2"/>
  <c r="M8139" i="2"/>
  <c r="L8139" i="2"/>
  <c r="M8138" i="2"/>
  <c r="L8138" i="2"/>
  <c r="M8137" i="2"/>
  <c r="L8137" i="2"/>
  <c r="M8136" i="2"/>
  <c r="L8136" i="2"/>
  <c r="M8135" i="2"/>
  <c r="L8135" i="2"/>
  <c r="M8134" i="2"/>
  <c r="L8134" i="2"/>
  <c r="M8133" i="2"/>
  <c r="L8133" i="2"/>
  <c r="M8132" i="2"/>
  <c r="L8132" i="2"/>
  <c r="M8131" i="2"/>
  <c r="L8131" i="2"/>
  <c r="M8130" i="2"/>
  <c r="L8130" i="2"/>
  <c r="M8129" i="2"/>
  <c r="L8129" i="2"/>
  <c r="M8128" i="2"/>
  <c r="L8128" i="2"/>
  <c r="M8127" i="2"/>
  <c r="L8127" i="2"/>
  <c r="M8126" i="2"/>
  <c r="L8126" i="2"/>
  <c r="M8125" i="2"/>
  <c r="L8125" i="2"/>
  <c r="M8124" i="2"/>
  <c r="L8124" i="2"/>
  <c r="M8123" i="2"/>
  <c r="L8123" i="2"/>
  <c r="M8122" i="2"/>
  <c r="L8122" i="2"/>
  <c r="M8121" i="2"/>
  <c r="L8121" i="2"/>
  <c r="M8120" i="2"/>
  <c r="L8120" i="2"/>
  <c r="M8119" i="2"/>
  <c r="L8119" i="2"/>
  <c r="M8118" i="2"/>
  <c r="L8118" i="2"/>
  <c r="M8117" i="2"/>
  <c r="L8117" i="2"/>
  <c r="M8114" i="2"/>
  <c r="L8114" i="2"/>
  <c r="M8113" i="2"/>
  <c r="L8113" i="2"/>
  <c r="M8112" i="2"/>
  <c r="L8112" i="2"/>
  <c r="M8111" i="2"/>
  <c r="L8111" i="2"/>
  <c r="M8110" i="2"/>
  <c r="L8110" i="2"/>
  <c r="M8109" i="2"/>
  <c r="L8109" i="2"/>
  <c r="M8108" i="2"/>
  <c r="L8108" i="2"/>
  <c r="M8107" i="2"/>
  <c r="L8107" i="2"/>
  <c r="M8106" i="2"/>
  <c r="L8106" i="2"/>
  <c r="M8105" i="2"/>
  <c r="L8105" i="2"/>
  <c r="M8104" i="2"/>
  <c r="L8104" i="2"/>
  <c r="M8103" i="2"/>
  <c r="L8103" i="2"/>
  <c r="M8102" i="2"/>
  <c r="L8102" i="2"/>
  <c r="M8101" i="2"/>
  <c r="L8101" i="2"/>
  <c r="M8100" i="2"/>
  <c r="L8100" i="2"/>
  <c r="M8099" i="2"/>
  <c r="L8099" i="2"/>
  <c r="M8098" i="2"/>
  <c r="L8098" i="2"/>
  <c r="M8097" i="2"/>
  <c r="L8097" i="2"/>
  <c r="M8096" i="2"/>
  <c r="L8096" i="2"/>
  <c r="M8095" i="2"/>
  <c r="L8095" i="2"/>
  <c r="M8094" i="2"/>
  <c r="L8094" i="2"/>
  <c r="M8093" i="2"/>
  <c r="L8093" i="2"/>
  <c r="M8092" i="2"/>
  <c r="L8092" i="2"/>
  <c r="M8091" i="2"/>
  <c r="L8091" i="2"/>
  <c r="M8090" i="2"/>
  <c r="L8090" i="2"/>
  <c r="M8089" i="2"/>
  <c r="L8089" i="2"/>
  <c r="M8088" i="2"/>
  <c r="L8088" i="2"/>
  <c r="M8087" i="2"/>
  <c r="L8087" i="2"/>
  <c r="M8086" i="2"/>
  <c r="L8086" i="2"/>
  <c r="M8085" i="2"/>
  <c r="L8085" i="2"/>
  <c r="M8084" i="2"/>
  <c r="L8084" i="2"/>
  <c r="M8083" i="2"/>
  <c r="L8083" i="2"/>
  <c r="M8082" i="2"/>
  <c r="L8082" i="2"/>
  <c r="M8081" i="2"/>
  <c r="L8081" i="2"/>
  <c r="M8080" i="2"/>
  <c r="L8080" i="2"/>
  <c r="M8079" i="2"/>
  <c r="L8079" i="2"/>
  <c r="M8078" i="2"/>
  <c r="L8078" i="2"/>
  <c r="M8075" i="2"/>
  <c r="L8075" i="2"/>
  <c r="M8074" i="2"/>
  <c r="L8074" i="2"/>
  <c r="M8073" i="2"/>
  <c r="L8073" i="2"/>
  <c r="M8072" i="2"/>
  <c r="L8072" i="2"/>
  <c r="M8071" i="2"/>
  <c r="L8071" i="2"/>
  <c r="M8070" i="2"/>
  <c r="L8070" i="2"/>
  <c r="M8069" i="2"/>
  <c r="L8069" i="2"/>
  <c r="M8068" i="2"/>
  <c r="L8068" i="2"/>
  <c r="M8067" i="2"/>
  <c r="L8067" i="2"/>
  <c r="M8066" i="2"/>
  <c r="L8066" i="2"/>
  <c r="M8065" i="2"/>
  <c r="L8065" i="2"/>
  <c r="M8064" i="2"/>
  <c r="L8064" i="2"/>
  <c r="M8063" i="2"/>
  <c r="L8063" i="2"/>
  <c r="M8062" i="2"/>
  <c r="L8062" i="2"/>
  <c r="M8061" i="2"/>
  <c r="L8061" i="2"/>
  <c r="M8060" i="2"/>
  <c r="L8060" i="2"/>
  <c r="M8059" i="2"/>
  <c r="L8059" i="2"/>
  <c r="M8058" i="2"/>
  <c r="L8058" i="2"/>
  <c r="M8057" i="2"/>
  <c r="L8057" i="2"/>
  <c r="M8056" i="2"/>
  <c r="L8056" i="2"/>
  <c r="M8055" i="2"/>
  <c r="L8055" i="2"/>
  <c r="M8054" i="2"/>
  <c r="L8054" i="2"/>
  <c r="M8053" i="2"/>
  <c r="L8053" i="2"/>
  <c r="M8052" i="2"/>
  <c r="L8052" i="2"/>
  <c r="M8051" i="2"/>
  <c r="L8051" i="2"/>
  <c r="M8050" i="2"/>
  <c r="L8050" i="2"/>
  <c r="M8049" i="2"/>
  <c r="L8049" i="2"/>
  <c r="M8048" i="2"/>
  <c r="L8048" i="2"/>
  <c r="M8047" i="2"/>
  <c r="L8047" i="2"/>
  <c r="M8046" i="2"/>
  <c r="L8046" i="2"/>
  <c r="M8045" i="2"/>
  <c r="L8045" i="2"/>
  <c r="M8044" i="2"/>
  <c r="L8044" i="2"/>
  <c r="M8043" i="2"/>
  <c r="L8043" i="2"/>
  <c r="M8042" i="2"/>
  <c r="L8042" i="2"/>
  <c r="M8041" i="2"/>
  <c r="L8041" i="2"/>
  <c r="M8040" i="2"/>
  <c r="L8040" i="2"/>
  <c r="M8039" i="2"/>
  <c r="L8039" i="2"/>
  <c r="M8037" i="2"/>
  <c r="M8036" i="2"/>
  <c r="L8036" i="2"/>
  <c r="M8035" i="2"/>
  <c r="L8035" i="2"/>
  <c r="L8034" i="2"/>
  <c r="M8033" i="2"/>
  <c r="L8033" i="2"/>
  <c r="M8032" i="2"/>
  <c r="L8032" i="2"/>
  <c r="M8031" i="2"/>
  <c r="L8031" i="2"/>
  <c r="M8030" i="2"/>
  <c r="L8030" i="2"/>
  <c r="M8029" i="2"/>
  <c r="L8029" i="2"/>
  <c r="M8028" i="2"/>
  <c r="L8028" i="2"/>
  <c r="M8027" i="2"/>
  <c r="L8027" i="2"/>
  <c r="M8026" i="2"/>
  <c r="L8026" i="2"/>
  <c r="M8025" i="2"/>
  <c r="L8025" i="2"/>
  <c r="M8024" i="2"/>
  <c r="L8024" i="2"/>
  <c r="M8023" i="2"/>
  <c r="L8023" i="2"/>
  <c r="M8022" i="2"/>
  <c r="L8022" i="2"/>
  <c r="M8021" i="2"/>
  <c r="L8021" i="2"/>
  <c r="M8020" i="2"/>
  <c r="L8020" i="2"/>
  <c r="M8019" i="2"/>
  <c r="L8019" i="2"/>
  <c r="M8018" i="2"/>
  <c r="L8018" i="2"/>
  <c r="M8017" i="2"/>
  <c r="L8017" i="2"/>
  <c r="M8016" i="2"/>
  <c r="L8016" i="2"/>
  <c r="M8015" i="2"/>
  <c r="L8015" i="2"/>
  <c r="M8014" i="2"/>
  <c r="L8014" i="2"/>
  <c r="M8013" i="2"/>
  <c r="L8013" i="2"/>
  <c r="M8012" i="2"/>
  <c r="L8012" i="2"/>
  <c r="M8011" i="2"/>
  <c r="L8011" i="2"/>
  <c r="M8010" i="2"/>
  <c r="L8010" i="2"/>
  <c r="M8009" i="2"/>
  <c r="L8009" i="2"/>
  <c r="M8008" i="2"/>
  <c r="L8008" i="2"/>
  <c r="M8007" i="2"/>
  <c r="L8007" i="2"/>
  <c r="M8006" i="2"/>
  <c r="L8006" i="2"/>
  <c r="M8005" i="2"/>
  <c r="L8005" i="2"/>
  <c r="M8004" i="2"/>
  <c r="L8004" i="2"/>
  <c r="M8003" i="2"/>
  <c r="L8003" i="2"/>
  <c r="M8002" i="2"/>
  <c r="L8002" i="2"/>
  <c r="M8001" i="2"/>
  <c r="L8001" i="2"/>
  <c r="M8000" i="2"/>
  <c r="L8000" i="2"/>
  <c r="M7998" i="2"/>
  <c r="M7997" i="2"/>
  <c r="L7997" i="2"/>
  <c r="M7996" i="2"/>
  <c r="L7996" i="2"/>
  <c r="M7995" i="2"/>
  <c r="L7995" i="2"/>
  <c r="M7994" i="2"/>
  <c r="L7994" i="2"/>
  <c r="M7993" i="2"/>
  <c r="L7993" i="2"/>
  <c r="M7992" i="2"/>
  <c r="L7992" i="2"/>
  <c r="M7991" i="2"/>
  <c r="L7991" i="2"/>
  <c r="M7990" i="2"/>
  <c r="L7990" i="2"/>
  <c r="M7989" i="2"/>
  <c r="L7989" i="2"/>
  <c r="M7988" i="2"/>
  <c r="L7988" i="2"/>
  <c r="M7987" i="2"/>
  <c r="L7987" i="2"/>
  <c r="M7986" i="2"/>
  <c r="L7986" i="2"/>
  <c r="M7985" i="2"/>
  <c r="L7985" i="2"/>
  <c r="M7984" i="2"/>
  <c r="L7984" i="2"/>
  <c r="M7983" i="2"/>
  <c r="L7983" i="2"/>
  <c r="M7982" i="2"/>
  <c r="L7982" i="2"/>
  <c r="M7981" i="2"/>
  <c r="L7981" i="2"/>
  <c r="M7980" i="2"/>
  <c r="L7980" i="2"/>
  <c r="M7979" i="2"/>
  <c r="L7979" i="2"/>
  <c r="M7978" i="2"/>
  <c r="L7978" i="2"/>
  <c r="M7977" i="2"/>
  <c r="L7977" i="2"/>
  <c r="M7976" i="2"/>
  <c r="L7976" i="2"/>
  <c r="M7975" i="2"/>
  <c r="L7975" i="2"/>
  <c r="M7974" i="2"/>
  <c r="L7974" i="2"/>
  <c r="M7973" i="2"/>
  <c r="L7973" i="2"/>
  <c r="M7972" i="2"/>
  <c r="L7972" i="2"/>
  <c r="M7971" i="2"/>
  <c r="L7971" i="2"/>
  <c r="M7970" i="2"/>
  <c r="L7970" i="2"/>
  <c r="M7969" i="2"/>
  <c r="L7969" i="2"/>
  <c r="M7968" i="2"/>
  <c r="L7968" i="2"/>
  <c r="M7967" i="2"/>
  <c r="L7967" i="2"/>
  <c r="M7966" i="2"/>
  <c r="L7966" i="2"/>
  <c r="M7965" i="2"/>
  <c r="L7965" i="2"/>
  <c r="M7964" i="2"/>
  <c r="L7964" i="2"/>
  <c r="M7963" i="2"/>
  <c r="L7963" i="2"/>
  <c r="M7962" i="2"/>
  <c r="L7962" i="2"/>
  <c r="M7961" i="2"/>
  <c r="L7961" i="2"/>
  <c r="M7959" i="2"/>
  <c r="M7958" i="2"/>
  <c r="L7958" i="2"/>
  <c r="M7957" i="2"/>
  <c r="L7957" i="2"/>
  <c r="M7956" i="2"/>
  <c r="L7956" i="2"/>
  <c r="M7955" i="2"/>
  <c r="L7955" i="2"/>
  <c r="M7954" i="2"/>
  <c r="L7954" i="2"/>
  <c r="M7953" i="2"/>
  <c r="L7953" i="2"/>
  <c r="M7952" i="2"/>
  <c r="L7952" i="2"/>
  <c r="M7951" i="2"/>
  <c r="L7951" i="2"/>
  <c r="M7950" i="2"/>
  <c r="L7950" i="2"/>
  <c r="M7949" i="2"/>
  <c r="L7949" i="2"/>
  <c r="M7948" i="2"/>
  <c r="L7948" i="2"/>
  <c r="M7947" i="2"/>
  <c r="L7947" i="2"/>
  <c r="M7946" i="2"/>
  <c r="L7946" i="2"/>
  <c r="M7945" i="2"/>
  <c r="L7945" i="2"/>
  <c r="M7944" i="2"/>
  <c r="L7944" i="2"/>
  <c r="M7943" i="2"/>
  <c r="L7943" i="2"/>
  <c r="M7942" i="2"/>
  <c r="L7942" i="2"/>
  <c r="M7941" i="2"/>
  <c r="L7941" i="2"/>
  <c r="M7940" i="2"/>
  <c r="L7940" i="2"/>
  <c r="M7939" i="2"/>
  <c r="L7939" i="2"/>
  <c r="M7938" i="2"/>
  <c r="L7938" i="2"/>
  <c r="M7937" i="2"/>
  <c r="L7937" i="2"/>
  <c r="M7936" i="2"/>
  <c r="L7936" i="2"/>
  <c r="M7935" i="2"/>
  <c r="L7935" i="2"/>
  <c r="M7934" i="2"/>
  <c r="L7934" i="2"/>
  <c r="M7933" i="2"/>
  <c r="L7933" i="2"/>
  <c r="M7932" i="2"/>
  <c r="L7932" i="2"/>
  <c r="M7931" i="2"/>
  <c r="L7931" i="2"/>
  <c r="M7930" i="2"/>
  <c r="L7930" i="2"/>
  <c r="M7929" i="2"/>
  <c r="L7929" i="2"/>
  <c r="M7928" i="2"/>
  <c r="L7928" i="2"/>
  <c r="M7927" i="2"/>
  <c r="L7927" i="2"/>
  <c r="M7926" i="2"/>
  <c r="L7926" i="2"/>
  <c r="M7925" i="2"/>
  <c r="L7925" i="2"/>
  <c r="M7924" i="2"/>
  <c r="L7924" i="2"/>
  <c r="M7923" i="2"/>
  <c r="L7923" i="2"/>
  <c r="M7922" i="2"/>
  <c r="L7922" i="2"/>
  <c r="M7920" i="2"/>
  <c r="M7919" i="2"/>
  <c r="L7919" i="2"/>
  <c r="M7918" i="2"/>
  <c r="L7918" i="2"/>
  <c r="M7917" i="2"/>
  <c r="L7917" i="2"/>
  <c r="M7916" i="2"/>
  <c r="L7916" i="2"/>
  <c r="M7915" i="2"/>
  <c r="L7915" i="2"/>
  <c r="M7914" i="2"/>
  <c r="L7914" i="2"/>
  <c r="M7913" i="2"/>
  <c r="L7913" i="2"/>
  <c r="M7912" i="2"/>
  <c r="L7912" i="2"/>
  <c r="M7911" i="2"/>
  <c r="L7911" i="2"/>
  <c r="M7910" i="2"/>
  <c r="L7910" i="2"/>
  <c r="M7909" i="2"/>
  <c r="L7909" i="2"/>
  <c r="M7908" i="2"/>
  <c r="L7908" i="2"/>
  <c r="M7907" i="2"/>
  <c r="L7907" i="2"/>
  <c r="M7906" i="2"/>
  <c r="L7906" i="2"/>
  <c r="M7905" i="2"/>
  <c r="L7905" i="2"/>
  <c r="M7904" i="2"/>
  <c r="L7904" i="2"/>
  <c r="M7903" i="2"/>
  <c r="L7903" i="2"/>
  <c r="M7902" i="2"/>
  <c r="L7902" i="2"/>
  <c r="M7901" i="2"/>
  <c r="L7901" i="2"/>
  <c r="M7900" i="2"/>
  <c r="L7900" i="2"/>
  <c r="M7899" i="2"/>
  <c r="L7899" i="2"/>
  <c r="M7898" i="2"/>
  <c r="L7898" i="2"/>
  <c r="M7897" i="2"/>
  <c r="L7897" i="2"/>
  <c r="M7896" i="2"/>
  <c r="L7896" i="2"/>
  <c r="M7895" i="2"/>
  <c r="L7895" i="2"/>
  <c r="M7894" i="2"/>
  <c r="L7894" i="2"/>
  <c r="M7893" i="2"/>
  <c r="L7893" i="2"/>
  <c r="M7892" i="2"/>
  <c r="L7892" i="2"/>
  <c r="M7891" i="2"/>
  <c r="L7891" i="2"/>
  <c r="M7890" i="2"/>
  <c r="L7890" i="2"/>
  <c r="M7889" i="2"/>
  <c r="L7889" i="2"/>
  <c r="M7888" i="2"/>
  <c r="L7888" i="2"/>
  <c r="M7887" i="2"/>
  <c r="L7887" i="2"/>
  <c r="M7886" i="2"/>
  <c r="L7886" i="2"/>
  <c r="M7885" i="2"/>
  <c r="L7885" i="2"/>
  <c r="M7884" i="2"/>
  <c r="L7884" i="2"/>
  <c r="M7883" i="2"/>
  <c r="L7883" i="2"/>
  <c r="M7881" i="2"/>
  <c r="M7880" i="2"/>
  <c r="L7880" i="2"/>
  <c r="M7879" i="2"/>
  <c r="L7879" i="2"/>
  <c r="M7878" i="2"/>
  <c r="L7878" i="2"/>
  <c r="M7877" i="2"/>
  <c r="L7877" i="2"/>
  <c r="M7876" i="2"/>
  <c r="L7876" i="2"/>
  <c r="M7875" i="2"/>
  <c r="L7875" i="2"/>
  <c r="M7874" i="2"/>
  <c r="L7874" i="2"/>
  <c r="M7873" i="2"/>
  <c r="L7873" i="2"/>
  <c r="M7872" i="2"/>
  <c r="L7872" i="2"/>
  <c r="M7871" i="2"/>
  <c r="L7871" i="2"/>
  <c r="M7870" i="2"/>
  <c r="L7870" i="2"/>
  <c r="M7869" i="2"/>
  <c r="L7869" i="2"/>
  <c r="M7868" i="2"/>
  <c r="L7868" i="2"/>
  <c r="M7867" i="2"/>
  <c r="L7867" i="2"/>
  <c r="M7866" i="2"/>
  <c r="L7866" i="2"/>
  <c r="M7865" i="2"/>
  <c r="L7865" i="2"/>
  <c r="M7864" i="2"/>
  <c r="L7864" i="2"/>
  <c r="M7863" i="2"/>
  <c r="L7863" i="2"/>
  <c r="M7862" i="2"/>
  <c r="L7862" i="2"/>
  <c r="M7861" i="2"/>
  <c r="L7861" i="2"/>
  <c r="M7860" i="2"/>
  <c r="L7860" i="2"/>
  <c r="M7859" i="2"/>
  <c r="L7859" i="2"/>
  <c r="M7858" i="2"/>
  <c r="L7858" i="2"/>
  <c r="M7857" i="2"/>
  <c r="L7857" i="2"/>
  <c r="M7856" i="2"/>
  <c r="L7856" i="2"/>
  <c r="M7855" i="2"/>
  <c r="L7855" i="2"/>
  <c r="M7854" i="2"/>
  <c r="L7854" i="2"/>
  <c r="M7853" i="2"/>
  <c r="L7853" i="2"/>
  <c r="M7852" i="2"/>
  <c r="L7852" i="2"/>
  <c r="M7851" i="2"/>
  <c r="L7851" i="2"/>
  <c r="M7850" i="2"/>
  <c r="L7850" i="2"/>
  <c r="M7849" i="2"/>
  <c r="L7849" i="2"/>
  <c r="M7848" i="2"/>
  <c r="L7848" i="2"/>
  <c r="M7847" i="2"/>
  <c r="L7847" i="2"/>
  <c r="M7846" i="2"/>
  <c r="L7846" i="2"/>
  <c r="M7845" i="2"/>
  <c r="L7845" i="2"/>
  <c r="M7844" i="2"/>
  <c r="L7844" i="2"/>
  <c r="M7842" i="2"/>
  <c r="M7841" i="2"/>
  <c r="L7841" i="2"/>
  <c r="M7840" i="2"/>
  <c r="L7840" i="2"/>
  <c r="M7839" i="2"/>
  <c r="L7839" i="2"/>
  <c r="M7838" i="2"/>
  <c r="L7838" i="2"/>
  <c r="M7837" i="2"/>
  <c r="L7837" i="2"/>
  <c r="M7836" i="2"/>
  <c r="L7836" i="2"/>
  <c r="M7835" i="2"/>
  <c r="L7835" i="2"/>
  <c r="M7834" i="2"/>
  <c r="L7834" i="2"/>
  <c r="M7833" i="2"/>
  <c r="L7833" i="2"/>
  <c r="M7832" i="2"/>
  <c r="L7832" i="2"/>
  <c r="M7831" i="2"/>
  <c r="L7831" i="2"/>
  <c r="M7830" i="2"/>
  <c r="L7830" i="2"/>
  <c r="M7829" i="2"/>
  <c r="L7829" i="2"/>
  <c r="M7828" i="2"/>
  <c r="L7828" i="2"/>
  <c r="M7827" i="2"/>
  <c r="L7827" i="2"/>
  <c r="M7826" i="2"/>
  <c r="L7826" i="2"/>
  <c r="M7825" i="2"/>
  <c r="L7825" i="2"/>
  <c r="M7824" i="2"/>
  <c r="L7824" i="2"/>
  <c r="M7823" i="2"/>
  <c r="L7823" i="2"/>
  <c r="M7822" i="2"/>
  <c r="L7822" i="2"/>
  <c r="M7821" i="2"/>
  <c r="L7821" i="2"/>
  <c r="M7820" i="2"/>
  <c r="L7820" i="2"/>
  <c r="M7819" i="2"/>
  <c r="L7819" i="2"/>
  <c r="M7818" i="2"/>
  <c r="L7818" i="2"/>
  <c r="M7817" i="2"/>
  <c r="L7817" i="2"/>
  <c r="M7816" i="2"/>
  <c r="L7816" i="2"/>
  <c r="M7815" i="2"/>
  <c r="L7815" i="2"/>
  <c r="M7814" i="2"/>
  <c r="L7814" i="2"/>
  <c r="M7813" i="2"/>
  <c r="L7813" i="2"/>
  <c r="M7812" i="2"/>
  <c r="L7812" i="2"/>
  <c r="M7811" i="2"/>
  <c r="L7811" i="2"/>
  <c r="M7810" i="2"/>
  <c r="L7810" i="2"/>
  <c r="M7809" i="2"/>
  <c r="L7809" i="2"/>
  <c r="M7808" i="2"/>
  <c r="L7808" i="2"/>
  <c r="M7807" i="2"/>
  <c r="L7807" i="2"/>
  <c r="M7806" i="2"/>
  <c r="L7806" i="2"/>
  <c r="M7805" i="2"/>
  <c r="L7805" i="2"/>
  <c r="M7803" i="2"/>
  <c r="M7802" i="2"/>
  <c r="L7802" i="2"/>
  <c r="M7801" i="2"/>
  <c r="L7801" i="2"/>
  <c r="M7800" i="2"/>
  <c r="L7800" i="2"/>
  <c r="M7799" i="2"/>
  <c r="L7799" i="2"/>
  <c r="M7798" i="2"/>
  <c r="L7798" i="2"/>
  <c r="M7797" i="2"/>
  <c r="L7797" i="2"/>
  <c r="M7796" i="2"/>
  <c r="L7796" i="2"/>
  <c r="M7795" i="2"/>
  <c r="L7795" i="2"/>
  <c r="M7794" i="2"/>
  <c r="L7794" i="2"/>
  <c r="M7793" i="2"/>
  <c r="L7793" i="2"/>
  <c r="M7792" i="2"/>
  <c r="L7792" i="2"/>
  <c r="M7791" i="2"/>
  <c r="L7791" i="2"/>
  <c r="M7790" i="2"/>
  <c r="L7790" i="2"/>
  <c r="M7789" i="2"/>
  <c r="L7789" i="2"/>
  <c r="M7788" i="2"/>
  <c r="L7788" i="2"/>
  <c r="M7787" i="2"/>
  <c r="L7787" i="2"/>
  <c r="M7786" i="2"/>
  <c r="L7786" i="2"/>
  <c r="M7785" i="2"/>
  <c r="L7785" i="2"/>
  <c r="M7784" i="2"/>
  <c r="L7784" i="2"/>
  <c r="M7783" i="2"/>
  <c r="L7783" i="2"/>
  <c r="M7782" i="2"/>
  <c r="L7782" i="2"/>
  <c r="M7781" i="2"/>
  <c r="L7781" i="2"/>
  <c r="M7780" i="2"/>
  <c r="L7780" i="2"/>
  <c r="M7779" i="2"/>
  <c r="L7779" i="2"/>
  <c r="M7778" i="2"/>
  <c r="L7778" i="2"/>
  <c r="M7777" i="2"/>
  <c r="L7777" i="2"/>
  <c r="M7776" i="2"/>
  <c r="L7776" i="2"/>
  <c r="M7775" i="2"/>
  <c r="L7775" i="2"/>
  <c r="M7774" i="2"/>
  <c r="L7774" i="2"/>
  <c r="M7773" i="2"/>
  <c r="L7773" i="2"/>
  <c r="M7772" i="2"/>
  <c r="L7772" i="2"/>
  <c r="M7771" i="2"/>
  <c r="L7771" i="2"/>
  <c r="M7770" i="2"/>
  <c r="L7770" i="2"/>
  <c r="M7769" i="2"/>
  <c r="L7769" i="2"/>
  <c r="M7768" i="2"/>
  <c r="L7768" i="2"/>
  <c r="M7767" i="2"/>
  <c r="L7767" i="2"/>
  <c r="M7766" i="2"/>
  <c r="L7766" i="2"/>
  <c r="M7764" i="2"/>
  <c r="M7763" i="2"/>
  <c r="L7763" i="2"/>
  <c r="M7762" i="2"/>
  <c r="L7762" i="2"/>
  <c r="M7761" i="2"/>
  <c r="L7761" i="2"/>
  <c r="M7760" i="2"/>
  <c r="L7760" i="2"/>
  <c r="M7759" i="2"/>
  <c r="L7759" i="2"/>
  <c r="M7758" i="2"/>
  <c r="L7758" i="2"/>
  <c r="M7757" i="2"/>
  <c r="L7757" i="2"/>
  <c r="M7756" i="2"/>
  <c r="L7756" i="2"/>
  <c r="M7755" i="2"/>
  <c r="L7755" i="2"/>
  <c r="M7754" i="2"/>
  <c r="L7754" i="2"/>
  <c r="M7753" i="2"/>
  <c r="L7753" i="2"/>
  <c r="M7752" i="2"/>
  <c r="L7752" i="2"/>
  <c r="M7751" i="2"/>
  <c r="L7751" i="2"/>
  <c r="M7750" i="2"/>
  <c r="L7750" i="2"/>
  <c r="M7749" i="2"/>
  <c r="L7749" i="2"/>
  <c r="M7748" i="2"/>
  <c r="L7748" i="2"/>
  <c r="M7747" i="2"/>
  <c r="L7747" i="2"/>
  <c r="M7746" i="2"/>
  <c r="L7746" i="2"/>
  <c r="M7745" i="2"/>
  <c r="L7745" i="2"/>
  <c r="M7744" i="2"/>
  <c r="L7744" i="2"/>
  <c r="M7743" i="2"/>
  <c r="L7743" i="2"/>
  <c r="M7742" i="2"/>
  <c r="L7742" i="2"/>
  <c r="M7741" i="2"/>
  <c r="L7741" i="2"/>
  <c r="M7740" i="2"/>
  <c r="L7740" i="2"/>
  <c r="M7739" i="2"/>
  <c r="L7739" i="2"/>
  <c r="M7738" i="2"/>
  <c r="L7738" i="2"/>
  <c r="M7737" i="2"/>
  <c r="L7737" i="2"/>
  <c r="M7736" i="2"/>
  <c r="L7736" i="2"/>
  <c r="M7735" i="2"/>
  <c r="L7735" i="2"/>
  <c r="M7734" i="2"/>
  <c r="L7734" i="2"/>
  <c r="M7733" i="2"/>
  <c r="L7733" i="2"/>
  <c r="M7732" i="2"/>
  <c r="L7732" i="2"/>
  <c r="M7731" i="2"/>
  <c r="L7731" i="2"/>
  <c r="M7730" i="2"/>
  <c r="L7730" i="2"/>
  <c r="M7729" i="2"/>
  <c r="L7729" i="2"/>
  <c r="M7728" i="2"/>
  <c r="L7728" i="2"/>
  <c r="M7727" i="2"/>
  <c r="L7727" i="2"/>
  <c r="M7725" i="2"/>
  <c r="M7724" i="2"/>
  <c r="L7724" i="2"/>
  <c r="M7723" i="2"/>
  <c r="L7723" i="2"/>
  <c r="M7722" i="2"/>
  <c r="L7722" i="2"/>
  <c r="M7721" i="2"/>
  <c r="L7721" i="2"/>
  <c r="M7720" i="2"/>
  <c r="L7720" i="2"/>
  <c r="M7719" i="2"/>
  <c r="L7719" i="2"/>
  <c r="M7718" i="2"/>
  <c r="L7718" i="2"/>
  <c r="M7717" i="2"/>
  <c r="L7717" i="2"/>
  <c r="M7716" i="2"/>
  <c r="L7716" i="2"/>
  <c r="M7715" i="2"/>
  <c r="L7715" i="2"/>
  <c r="M7714" i="2"/>
  <c r="L7714" i="2"/>
  <c r="M7713" i="2"/>
  <c r="L7713" i="2"/>
  <c r="M7712" i="2"/>
  <c r="L7712" i="2"/>
  <c r="M7711" i="2"/>
  <c r="L7711" i="2"/>
  <c r="M7710" i="2"/>
  <c r="L7710" i="2"/>
  <c r="M7709" i="2"/>
  <c r="L7709" i="2"/>
  <c r="M7708" i="2"/>
  <c r="L7708" i="2"/>
  <c r="M7707" i="2"/>
  <c r="L7707" i="2"/>
  <c r="M7706" i="2"/>
  <c r="L7706" i="2"/>
  <c r="M7705" i="2"/>
  <c r="L7705" i="2"/>
  <c r="M7704" i="2"/>
  <c r="L7704" i="2"/>
  <c r="M7703" i="2"/>
  <c r="L7703" i="2"/>
  <c r="M7702" i="2"/>
  <c r="L7702" i="2"/>
  <c r="M7701" i="2"/>
  <c r="L7701" i="2"/>
  <c r="M7700" i="2"/>
  <c r="L7700" i="2"/>
  <c r="M7699" i="2"/>
  <c r="L7699" i="2"/>
  <c r="M7698" i="2"/>
  <c r="L7698" i="2"/>
  <c r="M7697" i="2"/>
  <c r="L7697" i="2"/>
  <c r="M7696" i="2"/>
  <c r="L7696" i="2"/>
  <c r="M7695" i="2"/>
  <c r="L7695" i="2"/>
  <c r="M7694" i="2"/>
  <c r="L7694" i="2"/>
  <c r="M7693" i="2"/>
  <c r="L7693" i="2"/>
  <c r="M7692" i="2"/>
  <c r="L7692" i="2"/>
  <c r="M7691" i="2"/>
  <c r="L7691" i="2"/>
  <c r="M7690" i="2"/>
  <c r="L7690" i="2"/>
  <c r="M7689" i="2"/>
  <c r="L7689" i="2"/>
  <c r="M7688" i="2"/>
  <c r="L7688" i="2"/>
  <c r="M7686" i="2"/>
  <c r="M7685" i="2"/>
  <c r="L7685" i="2"/>
  <c r="M7684" i="2"/>
  <c r="L7684" i="2"/>
  <c r="M7683" i="2"/>
  <c r="L7683" i="2"/>
  <c r="M7682" i="2"/>
  <c r="L7682" i="2"/>
  <c r="M7681" i="2"/>
  <c r="L7681" i="2"/>
  <c r="M7680" i="2"/>
  <c r="L7680" i="2"/>
  <c r="M7679" i="2"/>
  <c r="L7679" i="2"/>
  <c r="M7678" i="2"/>
  <c r="L7678" i="2"/>
  <c r="M7677" i="2"/>
  <c r="L7677" i="2"/>
  <c r="M7676" i="2"/>
  <c r="L7676" i="2"/>
  <c r="M7675" i="2"/>
  <c r="L7675" i="2"/>
  <c r="M7674" i="2"/>
  <c r="L7674" i="2"/>
  <c r="M7673" i="2"/>
  <c r="L7673" i="2"/>
  <c r="M7672" i="2"/>
  <c r="L7672" i="2"/>
  <c r="M7671" i="2"/>
  <c r="L7671" i="2"/>
  <c r="M7670" i="2"/>
  <c r="L7670" i="2"/>
  <c r="M7669" i="2"/>
  <c r="L7669" i="2"/>
  <c r="M7668" i="2"/>
  <c r="L7668" i="2"/>
  <c r="M7667" i="2"/>
  <c r="L7667" i="2"/>
  <c r="M7666" i="2"/>
  <c r="L7666" i="2"/>
  <c r="M7665" i="2"/>
  <c r="L7665" i="2"/>
  <c r="M7664" i="2"/>
  <c r="L7664" i="2"/>
  <c r="M7663" i="2"/>
  <c r="L7663" i="2"/>
  <c r="M7662" i="2"/>
  <c r="L7662" i="2"/>
  <c r="M7661" i="2"/>
  <c r="L7661" i="2"/>
  <c r="M7660" i="2"/>
  <c r="L7660" i="2"/>
  <c r="M7659" i="2"/>
  <c r="L7659" i="2"/>
  <c r="M7658" i="2"/>
  <c r="L7658" i="2"/>
  <c r="M7657" i="2"/>
  <c r="L7657" i="2"/>
  <c r="M7656" i="2"/>
  <c r="L7656" i="2"/>
  <c r="M7655" i="2"/>
  <c r="L7655" i="2"/>
  <c r="M7654" i="2"/>
  <c r="L7654" i="2"/>
  <c r="M7653" i="2"/>
  <c r="L7653" i="2"/>
  <c r="M7652" i="2"/>
  <c r="L7652" i="2"/>
  <c r="M7651" i="2"/>
  <c r="L7651" i="2"/>
  <c r="M7650" i="2"/>
  <c r="L7650" i="2"/>
  <c r="M7649" i="2"/>
  <c r="L7649" i="2"/>
  <c r="M7647" i="2"/>
  <c r="M7646" i="2"/>
  <c r="L7646" i="2"/>
  <c r="M7645" i="2"/>
  <c r="L7645" i="2"/>
  <c r="M7644" i="2"/>
  <c r="L7644" i="2"/>
  <c r="M7643" i="2"/>
  <c r="L7643" i="2"/>
  <c r="M7642" i="2"/>
  <c r="L7642" i="2"/>
  <c r="M7641" i="2"/>
  <c r="L7641" i="2"/>
  <c r="M7640" i="2"/>
  <c r="L7640" i="2"/>
  <c r="M7639" i="2"/>
  <c r="L7639" i="2"/>
  <c r="M7638" i="2"/>
  <c r="L7638" i="2"/>
  <c r="M7637" i="2"/>
  <c r="L7637" i="2"/>
  <c r="M7636" i="2"/>
  <c r="L7636" i="2"/>
  <c r="M7635" i="2"/>
  <c r="L7635" i="2"/>
  <c r="M7634" i="2"/>
  <c r="L7634" i="2"/>
  <c r="M7633" i="2"/>
  <c r="L7633" i="2"/>
  <c r="M7632" i="2"/>
  <c r="L7632" i="2"/>
  <c r="M7631" i="2"/>
  <c r="L7631" i="2"/>
  <c r="M7630" i="2"/>
  <c r="L7630" i="2"/>
  <c r="M7629" i="2"/>
  <c r="L7629" i="2"/>
  <c r="M7628" i="2"/>
  <c r="L7628" i="2"/>
  <c r="M7627" i="2"/>
  <c r="L7627" i="2"/>
  <c r="M7626" i="2"/>
  <c r="L7626" i="2"/>
  <c r="M7625" i="2"/>
  <c r="L7625" i="2"/>
  <c r="M7624" i="2"/>
  <c r="L7624" i="2"/>
  <c r="M7623" i="2"/>
  <c r="L7623" i="2"/>
  <c r="M7622" i="2"/>
  <c r="L7622" i="2"/>
  <c r="M7621" i="2"/>
  <c r="L7621" i="2"/>
  <c r="M7620" i="2"/>
  <c r="L7620" i="2"/>
  <c r="M7619" i="2"/>
  <c r="L7619" i="2"/>
  <c r="M7618" i="2"/>
  <c r="L7618" i="2"/>
  <c r="M7617" i="2"/>
  <c r="L7617" i="2"/>
  <c r="M7616" i="2"/>
  <c r="L7616" i="2"/>
  <c r="M7615" i="2"/>
  <c r="L7615" i="2"/>
  <c r="M7614" i="2"/>
  <c r="L7614" i="2"/>
  <c r="M7613" i="2"/>
  <c r="L7613" i="2"/>
  <c r="M7612" i="2"/>
  <c r="L7612" i="2"/>
  <c r="M7611" i="2"/>
  <c r="L7611" i="2"/>
  <c r="M7610" i="2"/>
  <c r="L7610" i="2"/>
  <c r="M7608" i="2"/>
  <c r="M7607" i="2"/>
  <c r="L7607" i="2"/>
  <c r="M7606" i="2"/>
  <c r="L7606" i="2"/>
  <c r="M7605" i="2"/>
  <c r="L7605" i="2"/>
  <c r="M7604" i="2"/>
  <c r="L7604" i="2"/>
  <c r="M7603" i="2"/>
  <c r="L7603" i="2"/>
  <c r="M7602" i="2"/>
  <c r="L7602" i="2"/>
  <c r="M7601" i="2"/>
  <c r="L7601" i="2"/>
  <c r="M7600" i="2"/>
  <c r="L7600" i="2"/>
  <c r="M7599" i="2"/>
  <c r="L7599" i="2"/>
  <c r="M7598" i="2"/>
  <c r="L7598" i="2"/>
  <c r="M7597" i="2"/>
  <c r="L7597" i="2"/>
  <c r="M7596" i="2"/>
  <c r="L7596" i="2"/>
  <c r="M7595" i="2"/>
  <c r="L7595" i="2"/>
  <c r="M7594" i="2"/>
  <c r="L7594" i="2"/>
  <c r="M7593" i="2"/>
  <c r="L7593" i="2"/>
  <c r="M7592" i="2"/>
  <c r="L7592" i="2"/>
  <c r="M7591" i="2"/>
  <c r="L7591" i="2"/>
  <c r="M7590" i="2"/>
  <c r="L7590" i="2"/>
  <c r="M7589" i="2"/>
  <c r="L7589" i="2"/>
  <c r="M7588" i="2"/>
  <c r="L7588" i="2"/>
  <c r="M7587" i="2"/>
  <c r="L7587" i="2"/>
  <c r="M7586" i="2"/>
  <c r="L7586" i="2"/>
  <c r="M7585" i="2"/>
  <c r="L7585" i="2"/>
  <c r="M7584" i="2"/>
  <c r="L7584" i="2"/>
  <c r="M7583" i="2"/>
  <c r="L7583" i="2"/>
  <c r="M7582" i="2"/>
  <c r="L7582" i="2"/>
  <c r="M7581" i="2"/>
  <c r="L7581" i="2"/>
  <c r="M7580" i="2"/>
  <c r="L7580" i="2"/>
  <c r="M7579" i="2"/>
  <c r="L7579" i="2"/>
  <c r="M7578" i="2"/>
  <c r="L7578" i="2"/>
  <c r="M7577" i="2"/>
  <c r="L7577" i="2"/>
  <c r="M7576" i="2"/>
  <c r="L7576" i="2"/>
  <c r="M7575" i="2"/>
  <c r="L7575" i="2"/>
  <c r="M7574" i="2"/>
  <c r="L7574" i="2"/>
  <c r="M7573" i="2"/>
  <c r="L7573" i="2"/>
  <c r="M7572" i="2"/>
  <c r="L7572" i="2"/>
  <c r="M7571" i="2"/>
  <c r="L7571" i="2"/>
  <c r="M7569" i="2"/>
  <c r="M7568" i="2"/>
  <c r="L7568" i="2"/>
  <c r="M7567" i="2"/>
  <c r="L7567" i="2"/>
  <c r="M7566" i="2"/>
  <c r="L7566" i="2"/>
  <c r="M7565" i="2"/>
  <c r="L7565" i="2"/>
  <c r="M7564" i="2"/>
  <c r="L7564" i="2"/>
  <c r="M7563" i="2"/>
  <c r="L7563" i="2"/>
  <c r="M7562" i="2"/>
  <c r="L7562" i="2"/>
  <c r="M7561" i="2"/>
  <c r="L7561" i="2"/>
  <c r="M7560" i="2"/>
  <c r="L7560" i="2"/>
  <c r="M7559" i="2"/>
  <c r="L7559" i="2"/>
  <c r="M7558" i="2"/>
  <c r="L7558" i="2"/>
  <c r="M7557" i="2"/>
  <c r="L7557" i="2"/>
  <c r="M7556" i="2"/>
  <c r="L7556" i="2"/>
  <c r="M7555" i="2"/>
  <c r="L7555" i="2"/>
  <c r="M7554" i="2"/>
  <c r="L7554" i="2"/>
  <c r="M7553" i="2"/>
  <c r="L7553" i="2"/>
  <c r="M7552" i="2"/>
  <c r="L7552" i="2"/>
  <c r="M7551" i="2"/>
  <c r="L7551" i="2"/>
  <c r="M7550" i="2"/>
  <c r="L7550" i="2"/>
  <c r="M7549" i="2"/>
  <c r="L7549" i="2"/>
  <c r="M7548" i="2"/>
  <c r="L7548" i="2"/>
  <c r="M7547" i="2"/>
  <c r="L7547" i="2"/>
  <c r="M7546" i="2"/>
  <c r="L7546" i="2"/>
  <c r="M7545" i="2"/>
  <c r="L7545" i="2"/>
  <c r="M7544" i="2"/>
  <c r="L7544" i="2"/>
  <c r="M7543" i="2"/>
  <c r="L7543" i="2"/>
  <c r="M7542" i="2"/>
  <c r="L7542" i="2"/>
  <c r="M7541" i="2"/>
  <c r="L7541" i="2"/>
  <c r="M7540" i="2"/>
  <c r="L7540" i="2"/>
  <c r="M7539" i="2"/>
  <c r="L7539" i="2"/>
  <c r="M7538" i="2"/>
  <c r="L7538" i="2"/>
  <c r="M7537" i="2"/>
  <c r="L7537" i="2"/>
  <c r="M7536" i="2"/>
  <c r="L7536" i="2"/>
  <c r="M7535" i="2"/>
  <c r="L7535" i="2"/>
  <c r="M7534" i="2"/>
  <c r="L7534" i="2"/>
  <c r="M7533" i="2"/>
  <c r="L7533" i="2"/>
  <c r="M7532" i="2"/>
  <c r="L7532" i="2"/>
  <c r="M7530" i="2"/>
  <c r="M7529" i="2"/>
  <c r="L7529" i="2"/>
  <c r="M7528" i="2"/>
  <c r="L7528" i="2"/>
  <c r="M7527" i="2"/>
  <c r="L7527" i="2"/>
  <c r="M7526" i="2"/>
  <c r="L7526" i="2"/>
  <c r="M7525" i="2"/>
  <c r="L7525" i="2"/>
  <c r="M7524" i="2"/>
  <c r="L7524" i="2"/>
  <c r="M7523" i="2"/>
  <c r="L7523" i="2"/>
  <c r="M7522" i="2"/>
  <c r="L7522" i="2"/>
  <c r="M7521" i="2"/>
  <c r="L7521" i="2"/>
  <c r="M7520" i="2"/>
  <c r="L7520" i="2"/>
  <c r="M7519" i="2"/>
  <c r="L7519" i="2"/>
  <c r="M7518" i="2"/>
  <c r="L7518" i="2"/>
  <c r="M7517" i="2"/>
  <c r="L7517" i="2"/>
  <c r="M7516" i="2"/>
  <c r="L7516" i="2"/>
  <c r="M7515" i="2"/>
  <c r="L7515" i="2"/>
  <c r="M7514" i="2"/>
  <c r="L7514" i="2"/>
  <c r="M7513" i="2"/>
  <c r="L7513" i="2"/>
  <c r="M7512" i="2"/>
  <c r="L7512" i="2"/>
  <c r="M7511" i="2"/>
  <c r="L7511" i="2"/>
  <c r="M7510" i="2"/>
  <c r="L7510" i="2"/>
  <c r="M7509" i="2"/>
  <c r="L7509" i="2"/>
  <c r="M7508" i="2"/>
  <c r="L7508" i="2"/>
  <c r="M7507" i="2"/>
  <c r="L7507" i="2"/>
  <c r="M7506" i="2"/>
  <c r="L7506" i="2"/>
  <c r="M7505" i="2"/>
  <c r="L7505" i="2"/>
  <c r="M7504" i="2"/>
  <c r="L7504" i="2"/>
  <c r="M7503" i="2"/>
  <c r="L7503" i="2"/>
  <c r="M7502" i="2"/>
  <c r="L7502" i="2"/>
  <c r="M7501" i="2"/>
  <c r="L7501" i="2"/>
  <c r="M7500" i="2"/>
  <c r="L7500" i="2"/>
  <c r="M7499" i="2"/>
  <c r="L7499" i="2"/>
  <c r="M7498" i="2"/>
  <c r="L7498" i="2"/>
  <c r="M7497" i="2"/>
  <c r="L7497" i="2"/>
  <c r="M7496" i="2"/>
  <c r="L7496" i="2"/>
  <c r="M7495" i="2"/>
  <c r="L7495" i="2"/>
  <c r="M7494" i="2"/>
  <c r="L7494" i="2"/>
  <c r="M7493" i="2"/>
  <c r="L7493" i="2"/>
  <c r="M7491" i="2"/>
  <c r="M7490" i="2"/>
  <c r="L7490" i="2"/>
  <c r="M7489" i="2"/>
  <c r="L7489" i="2"/>
  <c r="M7488" i="2"/>
  <c r="L7488" i="2"/>
  <c r="M7487" i="2"/>
  <c r="L7487" i="2"/>
  <c r="M7486" i="2"/>
  <c r="L7486" i="2"/>
  <c r="M7485" i="2"/>
  <c r="L7485" i="2"/>
  <c r="M7484" i="2"/>
  <c r="L7484" i="2"/>
  <c r="M7483" i="2"/>
  <c r="L7483" i="2"/>
  <c r="M7482" i="2"/>
  <c r="L7482" i="2"/>
  <c r="M7481" i="2"/>
  <c r="L7481" i="2"/>
  <c r="M7480" i="2"/>
  <c r="L7480" i="2"/>
  <c r="M7479" i="2"/>
  <c r="L7479" i="2"/>
  <c r="M7478" i="2"/>
  <c r="L7478" i="2"/>
  <c r="M7477" i="2"/>
  <c r="L7477" i="2"/>
  <c r="M7476" i="2"/>
  <c r="L7476" i="2"/>
  <c r="M7475" i="2"/>
  <c r="L7475" i="2"/>
  <c r="M7474" i="2"/>
  <c r="L7474" i="2"/>
  <c r="M7473" i="2"/>
  <c r="L7473" i="2"/>
  <c r="M7472" i="2"/>
  <c r="L7472" i="2"/>
  <c r="M7471" i="2"/>
  <c r="L7471" i="2"/>
  <c r="M7470" i="2"/>
  <c r="L7470" i="2"/>
  <c r="M7469" i="2"/>
  <c r="L7469" i="2"/>
  <c r="M7468" i="2"/>
  <c r="L7468" i="2"/>
  <c r="M7467" i="2"/>
  <c r="L7467" i="2"/>
  <c r="M7466" i="2"/>
  <c r="L7466" i="2"/>
  <c r="M7465" i="2"/>
  <c r="L7465" i="2"/>
  <c r="M7464" i="2"/>
  <c r="L7464" i="2"/>
  <c r="M7463" i="2"/>
  <c r="L7463" i="2"/>
  <c r="M7462" i="2"/>
  <c r="L7462" i="2"/>
  <c r="M7461" i="2"/>
  <c r="L7461" i="2"/>
  <c r="M7460" i="2"/>
  <c r="L7460" i="2"/>
  <c r="M7459" i="2"/>
  <c r="L7459" i="2"/>
  <c r="M7458" i="2"/>
  <c r="L7458" i="2"/>
  <c r="M7457" i="2"/>
  <c r="L7457" i="2"/>
  <c r="M7456" i="2"/>
  <c r="L7456" i="2"/>
  <c r="M7455" i="2"/>
  <c r="L7455" i="2"/>
  <c r="M7454" i="2"/>
  <c r="L7454" i="2"/>
  <c r="M7452" i="2"/>
  <c r="M7451" i="2"/>
  <c r="L7451" i="2"/>
  <c r="M7450" i="2"/>
  <c r="L7450" i="2"/>
  <c r="M7449" i="2"/>
  <c r="L7449" i="2"/>
  <c r="M7448" i="2"/>
  <c r="L7448" i="2"/>
  <c r="M7447" i="2"/>
  <c r="L7447" i="2"/>
  <c r="M7446" i="2"/>
  <c r="L7446" i="2"/>
  <c r="M7445" i="2"/>
  <c r="L7445" i="2"/>
  <c r="M7444" i="2"/>
  <c r="L7444" i="2"/>
  <c r="M7443" i="2"/>
  <c r="L7443" i="2"/>
  <c r="M7442" i="2"/>
  <c r="L7442" i="2"/>
  <c r="M7441" i="2"/>
  <c r="L7441" i="2"/>
  <c r="M7440" i="2"/>
  <c r="L7440" i="2"/>
  <c r="M7439" i="2"/>
  <c r="L7439" i="2"/>
  <c r="M7438" i="2"/>
  <c r="L7438" i="2"/>
  <c r="M7437" i="2"/>
  <c r="L7437" i="2"/>
  <c r="M7436" i="2"/>
  <c r="L7436" i="2"/>
  <c r="M7435" i="2"/>
  <c r="L7435" i="2"/>
  <c r="M7434" i="2"/>
  <c r="L7434" i="2"/>
  <c r="M7433" i="2"/>
  <c r="L7433" i="2"/>
  <c r="M7432" i="2"/>
  <c r="L7432" i="2"/>
  <c r="M7431" i="2"/>
  <c r="L7431" i="2"/>
  <c r="M7430" i="2"/>
  <c r="L7430" i="2"/>
  <c r="M7429" i="2"/>
  <c r="L7429" i="2"/>
  <c r="M7428" i="2"/>
  <c r="L7428" i="2"/>
  <c r="M7427" i="2"/>
  <c r="L7427" i="2"/>
  <c r="M7426" i="2"/>
  <c r="L7426" i="2"/>
  <c r="M7425" i="2"/>
  <c r="L7425" i="2"/>
  <c r="M7424" i="2"/>
  <c r="L7424" i="2"/>
  <c r="M7423" i="2"/>
  <c r="L7423" i="2"/>
  <c r="M7422" i="2"/>
  <c r="L7422" i="2"/>
  <c r="M7421" i="2"/>
  <c r="L7421" i="2"/>
  <c r="M7420" i="2"/>
  <c r="L7420" i="2"/>
  <c r="M7419" i="2"/>
  <c r="L7419" i="2"/>
  <c r="M7418" i="2"/>
  <c r="L7418" i="2"/>
  <c r="M7417" i="2"/>
  <c r="L7417" i="2"/>
  <c r="M7416" i="2"/>
  <c r="L7416" i="2"/>
  <c r="M7415" i="2"/>
  <c r="L7415" i="2"/>
  <c r="M7413" i="2"/>
  <c r="M7412" i="2"/>
  <c r="L7412" i="2"/>
  <c r="M7411" i="2"/>
  <c r="L7411" i="2"/>
  <c r="M7410" i="2"/>
  <c r="L7410" i="2"/>
  <c r="M7409" i="2"/>
  <c r="L7409" i="2"/>
  <c r="M7408" i="2"/>
  <c r="L7408" i="2"/>
  <c r="M7407" i="2"/>
  <c r="L7407" i="2"/>
  <c r="M7406" i="2"/>
  <c r="L7406" i="2"/>
  <c r="M7405" i="2"/>
  <c r="L7405" i="2"/>
  <c r="M7404" i="2"/>
  <c r="L7404" i="2"/>
  <c r="M7403" i="2"/>
  <c r="L7403" i="2"/>
  <c r="M7402" i="2"/>
  <c r="L7402" i="2"/>
  <c r="M7401" i="2"/>
  <c r="L7401" i="2"/>
  <c r="M7400" i="2"/>
  <c r="L7400" i="2"/>
  <c r="M7399" i="2"/>
  <c r="L7399" i="2"/>
  <c r="M7398" i="2"/>
  <c r="L7398" i="2"/>
  <c r="M7397" i="2"/>
  <c r="L7397" i="2"/>
  <c r="M7396" i="2"/>
  <c r="L7396" i="2"/>
  <c r="M7395" i="2"/>
  <c r="L7395" i="2"/>
  <c r="M7394" i="2"/>
  <c r="L7394" i="2"/>
  <c r="M7393" i="2"/>
  <c r="L7393" i="2"/>
  <c r="M7392" i="2"/>
  <c r="L7392" i="2"/>
  <c r="M7391" i="2"/>
  <c r="L7391" i="2"/>
  <c r="M7390" i="2"/>
  <c r="L7390" i="2"/>
  <c r="M7389" i="2"/>
  <c r="L7389" i="2"/>
  <c r="M7388" i="2"/>
  <c r="L7388" i="2"/>
  <c r="M7387" i="2"/>
  <c r="L7387" i="2"/>
  <c r="M7386" i="2"/>
  <c r="L7386" i="2"/>
  <c r="M7385" i="2"/>
  <c r="L7385" i="2"/>
  <c r="M7384" i="2"/>
  <c r="L7384" i="2"/>
  <c r="M7383" i="2"/>
  <c r="L7383" i="2"/>
  <c r="M7382" i="2"/>
  <c r="L7382" i="2"/>
  <c r="M7381" i="2"/>
  <c r="L7381" i="2"/>
  <c r="M7380" i="2"/>
  <c r="L7380" i="2"/>
  <c r="M7379" i="2"/>
  <c r="L7379" i="2"/>
  <c r="M7378" i="2"/>
  <c r="L7378" i="2"/>
  <c r="M7377" i="2"/>
  <c r="L7377" i="2"/>
  <c r="M7376" i="2"/>
  <c r="L7376" i="2"/>
  <c r="M7374" i="2"/>
  <c r="M7373" i="2"/>
  <c r="L7373" i="2"/>
  <c r="M7372" i="2"/>
  <c r="L7372" i="2"/>
  <c r="M7371" i="2"/>
  <c r="L7371" i="2"/>
  <c r="M7370" i="2"/>
  <c r="L7370" i="2"/>
  <c r="M7369" i="2"/>
  <c r="L7369" i="2"/>
  <c r="M7368" i="2"/>
  <c r="L7368" i="2"/>
  <c r="M7367" i="2"/>
  <c r="L7367" i="2"/>
  <c r="M7366" i="2"/>
  <c r="L7366" i="2"/>
  <c r="M7365" i="2"/>
  <c r="L7365" i="2"/>
  <c r="M7364" i="2"/>
  <c r="L7364" i="2"/>
  <c r="M7363" i="2"/>
  <c r="L7363" i="2"/>
  <c r="M7362" i="2"/>
  <c r="L7362" i="2"/>
  <c r="M7361" i="2"/>
  <c r="L7361" i="2"/>
  <c r="M7360" i="2"/>
  <c r="L7360" i="2"/>
  <c r="M7359" i="2"/>
  <c r="L7359" i="2"/>
  <c r="M7358" i="2"/>
  <c r="L7358" i="2"/>
  <c r="M7357" i="2"/>
  <c r="L7357" i="2"/>
  <c r="M7356" i="2"/>
  <c r="L7356" i="2"/>
  <c r="M7355" i="2"/>
  <c r="L7355" i="2"/>
  <c r="M7354" i="2"/>
  <c r="L7354" i="2"/>
  <c r="M7353" i="2"/>
  <c r="L7353" i="2"/>
  <c r="M7352" i="2"/>
  <c r="L7352" i="2"/>
  <c r="M7351" i="2"/>
  <c r="L7351" i="2"/>
  <c r="M7350" i="2"/>
  <c r="L7350" i="2"/>
  <c r="M7349" i="2"/>
  <c r="L7349" i="2"/>
  <c r="M7348" i="2"/>
  <c r="L7348" i="2"/>
  <c r="M7347" i="2"/>
  <c r="L7347" i="2"/>
  <c r="M7346" i="2"/>
  <c r="L7346" i="2"/>
  <c r="M7345" i="2"/>
  <c r="L7345" i="2"/>
  <c r="M7344" i="2"/>
  <c r="L7344" i="2"/>
  <c r="M7343" i="2"/>
  <c r="L7343" i="2"/>
  <c r="M7342" i="2"/>
  <c r="L7342" i="2"/>
  <c r="M7341" i="2"/>
  <c r="L7341" i="2"/>
  <c r="M7340" i="2"/>
  <c r="L7340" i="2"/>
  <c r="M7339" i="2"/>
  <c r="L7339" i="2"/>
  <c r="M7338" i="2"/>
  <c r="L7338" i="2"/>
  <c r="M7337" i="2"/>
  <c r="L7337" i="2"/>
  <c r="M7335" i="2"/>
  <c r="M7334" i="2"/>
  <c r="L7334" i="2"/>
  <c r="M7333" i="2"/>
  <c r="L7333" i="2"/>
  <c r="M7332" i="2"/>
  <c r="L7332" i="2"/>
  <c r="M7331" i="2"/>
  <c r="L7331" i="2"/>
  <c r="M7330" i="2"/>
  <c r="L7330" i="2"/>
  <c r="M7329" i="2"/>
  <c r="L7329" i="2"/>
  <c r="M7328" i="2"/>
  <c r="L7328" i="2"/>
  <c r="M7327" i="2"/>
  <c r="L7327" i="2"/>
  <c r="M7326" i="2"/>
  <c r="L7326" i="2"/>
  <c r="M7325" i="2"/>
  <c r="L7325" i="2"/>
  <c r="M7324" i="2"/>
  <c r="L7324" i="2"/>
  <c r="M7323" i="2"/>
  <c r="L7323" i="2"/>
  <c r="M7322" i="2"/>
  <c r="L7322" i="2"/>
  <c r="M7321" i="2"/>
  <c r="L7321" i="2"/>
  <c r="M7320" i="2"/>
  <c r="L7320" i="2"/>
  <c r="M7319" i="2"/>
  <c r="L7319" i="2"/>
  <c r="M7318" i="2"/>
  <c r="L7318" i="2"/>
  <c r="M7317" i="2"/>
  <c r="L7317" i="2"/>
  <c r="M7316" i="2"/>
  <c r="L7316" i="2"/>
  <c r="M7315" i="2"/>
  <c r="L7315" i="2"/>
  <c r="M7314" i="2"/>
  <c r="L7314" i="2"/>
  <c r="M7313" i="2"/>
  <c r="L7313" i="2"/>
  <c r="M7312" i="2"/>
  <c r="L7312" i="2"/>
  <c r="M7311" i="2"/>
  <c r="L7311" i="2"/>
  <c r="M7310" i="2"/>
  <c r="L7310" i="2"/>
  <c r="M7309" i="2"/>
  <c r="L7309" i="2"/>
  <c r="M7308" i="2"/>
  <c r="L7308" i="2"/>
  <c r="M7307" i="2"/>
  <c r="L7307" i="2"/>
  <c r="M7306" i="2"/>
  <c r="L7306" i="2"/>
  <c r="M7305" i="2"/>
  <c r="L7305" i="2"/>
  <c r="M7304" i="2"/>
  <c r="L7304" i="2"/>
  <c r="M7303" i="2"/>
  <c r="L7303" i="2"/>
  <c r="M7302" i="2"/>
  <c r="L7302" i="2"/>
  <c r="M7301" i="2"/>
  <c r="L7301" i="2"/>
  <c r="M7300" i="2"/>
  <c r="L7300" i="2"/>
  <c r="M7299" i="2"/>
  <c r="L7299" i="2"/>
  <c r="M7298" i="2"/>
  <c r="L7298" i="2"/>
  <c r="M7260" i="2"/>
  <c r="M7296" i="2"/>
  <c r="M7295" i="2"/>
  <c r="L7295" i="2"/>
  <c r="M7294" i="2"/>
  <c r="L7294" i="2"/>
  <c r="M7293" i="2"/>
  <c r="L7293" i="2"/>
  <c r="M7292" i="2"/>
  <c r="L7292" i="2"/>
  <c r="M7291" i="2"/>
  <c r="L7291" i="2"/>
  <c r="M7290" i="2"/>
  <c r="L7290" i="2"/>
  <c r="M7289" i="2"/>
  <c r="L7289" i="2"/>
  <c r="M7288" i="2"/>
  <c r="L7288" i="2"/>
  <c r="M7287" i="2"/>
  <c r="L7287" i="2"/>
  <c r="M7286" i="2"/>
  <c r="L7286" i="2"/>
  <c r="M7285" i="2"/>
  <c r="L7285" i="2"/>
  <c r="M7284" i="2"/>
  <c r="L7284" i="2"/>
  <c r="M7283" i="2"/>
  <c r="L7283" i="2"/>
  <c r="M7282" i="2"/>
  <c r="L7282" i="2"/>
  <c r="M7281" i="2"/>
  <c r="L7281" i="2"/>
  <c r="M7280" i="2"/>
  <c r="L7280" i="2"/>
  <c r="M7279" i="2"/>
  <c r="L7279" i="2"/>
  <c r="M7278" i="2"/>
  <c r="L7278" i="2"/>
  <c r="M7277" i="2"/>
  <c r="L7277" i="2"/>
  <c r="M7276" i="2"/>
  <c r="L7276" i="2"/>
  <c r="M7275" i="2"/>
  <c r="L7275" i="2"/>
  <c r="M7274" i="2"/>
  <c r="L7274" i="2"/>
  <c r="M7273" i="2"/>
  <c r="L7273" i="2"/>
  <c r="M7272" i="2"/>
  <c r="L7272" i="2"/>
  <c r="M7271" i="2"/>
  <c r="L7271" i="2"/>
  <c r="M7270" i="2"/>
  <c r="L7270" i="2"/>
  <c r="M7269" i="2"/>
  <c r="L7269" i="2"/>
  <c r="M7268" i="2"/>
  <c r="L7268" i="2"/>
  <c r="M7267" i="2"/>
  <c r="L7267" i="2"/>
  <c r="M7266" i="2"/>
  <c r="L7266" i="2"/>
  <c r="M7265" i="2"/>
  <c r="L7265" i="2"/>
  <c r="M7264" i="2"/>
  <c r="L7264" i="2"/>
  <c r="M7263" i="2"/>
  <c r="L7263" i="2"/>
  <c r="M7262" i="2"/>
  <c r="L7262" i="2"/>
  <c r="M7261" i="2"/>
  <c r="L7261" i="2"/>
  <c r="L7260" i="2"/>
  <c r="M7259" i="2"/>
  <c r="L7259" i="2"/>
  <c r="M7257" i="2"/>
  <c r="M7256" i="2"/>
  <c r="L7256" i="2"/>
  <c r="M7255" i="2"/>
  <c r="L7255" i="2"/>
  <c r="M7254" i="2"/>
  <c r="L7254" i="2"/>
  <c r="M7253" i="2"/>
  <c r="L7253" i="2"/>
  <c r="M7252" i="2"/>
  <c r="L7252" i="2"/>
  <c r="M7251" i="2"/>
  <c r="L7251" i="2"/>
  <c r="M7250" i="2"/>
  <c r="L7250" i="2"/>
  <c r="M7249" i="2"/>
  <c r="L7249" i="2"/>
  <c r="M7248" i="2"/>
  <c r="L7248" i="2"/>
  <c r="M7247" i="2"/>
  <c r="L7247" i="2"/>
  <c r="M7246" i="2"/>
  <c r="L7246" i="2"/>
  <c r="M7245" i="2"/>
  <c r="L7245" i="2"/>
  <c r="M7244" i="2"/>
  <c r="L7244" i="2"/>
  <c r="M7243" i="2"/>
  <c r="L7243" i="2"/>
  <c r="M7242" i="2"/>
  <c r="L7242" i="2"/>
  <c r="M7241" i="2"/>
  <c r="L7241" i="2"/>
  <c r="M7240" i="2"/>
  <c r="L7240" i="2"/>
  <c r="M7239" i="2"/>
  <c r="L7239" i="2"/>
  <c r="M7238" i="2"/>
  <c r="L7238" i="2"/>
  <c r="M7237" i="2"/>
  <c r="L7237" i="2"/>
  <c r="M7236" i="2"/>
  <c r="L7236" i="2"/>
  <c r="M7235" i="2"/>
  <c r="L7235" i="2"/>
  <c r="M7234" i="2"/>
  <c r="L7234" i="2"/>
  <c r="M7233" i="2"/>
  <c r="L7233" i="2"/>
  <c r="M7232" i="2"/>
  <c r="L7232" i="2"/>
  <c r="M7231" i="2"/>
  <c r="L7231" i="2"/>
  <c r="M7230" i="2"/>
  <c r="L7230" i="2"/>
  <c r="M7229" i="2"/>
  <c r="L7229" i="2"/>
  <c r="M7228" i="2"/>
  <c r="L7228" i="2"/>
  <c r="M7227" i="2"/>
  <c r="L7227" i="2"/>
  <c r="M7226" i="2"/>
  <c r="L7226" i="2"/>
  <c r="M7225" i="2"/>
  <c r="L7225" i="2"/>
  <c r="M7224" i="2"/>
  <c r="L7224" i="2"/>
  <c r="M7223" i="2"/>
  <c r="L7223" i="2"/>
  <c r="M7222" i="2"/>
  <c r="L7222" i="2"/>
  <c r="M7221" i="2"/>
  <c r="L7221" i="2"/>
  <c r="M7220" i="2"/>
  <c r="L7220" i="2"/>
  <c r="L7181" i="2"/>
  <c r="BL3630" i="2"/>
  <c r="BL6672" i="2"/>
  <c r="BL7062" i="2"/>
  <c r="BL7023" i="2"/>
  <c r="BL8193" i="2"/>
  <c r="M8193" i="2" s="1"/>
  <c r="BL1953" i="2"/>
  <c r="BL1836" i="2"/>
  <c r="BL354" i="2"/>
  <c r="BL120" i="2"/>
  <c r="BL8076" i="2"/>
  <c r="BL2379" i="2"/>
  <c r="BK2379" i="2"/>
  <c r="BL6786" i="2"/>
  <c r="BK6786" i="2"/>
  <c r="BL6708" i="2"/>
  <c r="BK6708" i="2"/>
  <c r="BL5343" i="2"/>
  <c r="BK5343" i="2"/>
  <c r="BL3510" i="2"/>
  <c r="BK3510" i="2"/>
  <c r="BL3471" i="2"/>
  <c r="BK3471" i="2"/>
  <c r="BL6977" i="2"/>
  <c r="BK6977" i="2"/>
  <c r="BG8076" i="2"/>
  <c r="M8076" i="2" s="1"/>
  <c r="BG1266" i="2"/>
  <c r="AV8698" i="2"/>
  <c r="AW8697" i="2"/>
  <c r="AV8697" i="2"/>
  <c r="AV8694" i="2"/>
  <c r="AG8692" i="2"/>
  <c r="S8684" i="2"/>
  <c r="S8682" i="2"/>
  <c r="S8681" i="2"/>
  <c r="AV8666" i="2"/>
  <c r="AW8666" i="2"/>
  <c r="BV8701" i="2"/>
  <c r="BV8700" i="2"/>
  <c r="BU8700" i="2"/>
  <c r="BV8699" i="2"/>
  <c r="BU8699" i="2"/>
  <c r="BV8698" i="2"/>
  <c r="BU8698" i="2"/>
  <c r="BV8697" i="2"/>
  <c r="BU8697" i="2"/>
  <c r="BV8696" i="2"/>
  <c r="BU8696" i="2"/>
  <c r="BV8695" i="2"/>
  <c r="BU8695" i="2"/>
  <c r="BV8694" i="2"/>
  <c r="BU8694" i="2"/>
  <c r="BV8693" i="2"/>
  <c r="BU8693" i="2"/>
  <c r="BV8692" i="2"/>
  <c r="BU8692" i="2"/>
  <c r="BV8691" i="2"/>
  <c r="BU8691" i="2"/>
  <c r="BV8690" i="2"/>
  <c r="BU8690" i="2"/>
  <c r="BV8689" i="2"/>
  <c r="BU8689" i="2"/>
  <c r="BV8688" i="2"/>
  <c r="BU8688" i="2"/>
  <c r="BV8687" i="2"/>
  <c r="BU8687" i="2"/>
  <c r="BV8686" i="2"/>
  <c r="BU8686" i="2"/>
  <c r="BV8685" i="2"/>
  <c r="BU8685" i="2"/>
  <c r="BV8684" i="2"/>
  <c r="BU8684" i="2"/>
  <c r="BV8683" i="2"/>
  <c r="BU8683" i="2"/>
  <c r="BV8682" i="2"/>
  <c r="BU8682" i="2"/>
  <c r="BV8681" i="2"/>
  <c r="BU8681" i="2"/>
  <c r="BV8680" i="2"/>
  <c r="BU8680" i="2"/>
  <c r="BV8679" i="2"/>
  <c r="BU8679" i="2"/>
  <c r="BV8678" i="2"/>
  <c r="BU8678" i="2"/>
  <c r="BV8677" i="2"/>
  <c r="BU8677" i="2"/>
  <c r="BV8676" i="2"/>
  <c r="BU8676" i="2"/>
  <c r="BV8675" i="2"/>
  <c r="BU8675" i="2"/>
  <c r="BV8674" i="2"/>
  <c r="BU8674" i="2"/>
  <c r="BV8673" i="2"/>
  <c r="BU8673" i="2"/>
  <c r="BV8672" i="2"/>
  <c r="BU8672" i="2"/>
  <c r="BV8671" i="2"/>
  <c r="BU8671" i="2"/>
  <c r="BV8670" i="2"/>
  <c r="BU8670" i="2"/>
  <c r="BV8669" i="2"/>
  <c r="BU8669" i="2"/>
  <c r="BV8668" i="2"/>
  <c r="BU8668" i="2"/>
  <c r="BV8667" i="2"/>
  <c r="BU8667" i="2"/>
  <c r="BV8666" i="2"/>
  <c r="BU8666" i="2"/>
  <c r="BV8665" i="2"/>
  <c r="BU8665" i="2"/>
  <c r="BV8664" i="2"/>
  <c r="BU8664" i="2"/>
  <c r="BV8663" i="2"/>
  <c r="BV8703" i="2" s="1"/>
  <c r="BU8663" i="2"/>
  <c r="BL8701" i="2"/>
  <c r="BL8700" i="2"/>
  <c r="BK8700" i="2"/>
  <c r="BL8699" i="2"/>
  <c r="BK8699" i="2"/>
  <c r="BL8698" i="2"/>
  <c r="BK8698" i="2"/>
  <c r="BL8697" i="2"/>
  <c r="BK8697" i="2"/>
  <c r="BL8696" i="2"/>
  <c r="BK8696" i="2"/>
  <c r="BL8695" i="2"/>
  <c r="BK8695" i="2"/>
  <c r="BL8694" i="2"/>
  <c r="BK8694" i="2"/>
  <c r="BL8693" i="2"/>
  <c r="BK8693" i="2"/>
  <c r="BL8692" i="2"/>
  <c r="BK8692" i="2"/>
  <c r="BL8691" i="2"/>
  <c r="BK8691" i="2"/>
  <c r="BL8690" i="2"/>
  <c r="BK8690" i="2"/>
  <c r="BL8689" i="2"/>
  <c r="BK8689" i="2"/>
  <c r="BL8688" i="2"/>
  <c r="BK8688" i="2"/>
  <c r="BL8687" i="2"/>
  <c r="BK8687" i="2"/>
  <c r="BL8686" i="2"/>
  <c r="BK8686" i="2"/>
  <c r="BL8685" i="2"/>
  <c r="BK8685" i="2"/>
  <c r="BL8684" i="2"/>
  <c r="BK8684" i="2"/>
  <c r="BL8683" i="2"/>
  <c r="BK8683" i="2"/>
  <c r="BL8682" i="2"/>
  <c r="BK8682" i="2"/>
  <c r="BL8681" i="2"/>
  <c r="BK8681" i="2"/>
  <c r="BL8680" i="2"/>
  <c r="BK8680" i="2"/>
  <c r="BL8679" i="2"/>
  <c r="BK8679" i="2"/>
  <c r="BL8678" i="2"/>
  <c r="BK8678" i="2"/>
  <c r="BL8677" i="2"/>
  <c r="BK8677" i="2"/>
  <c r="BL8676" i="2"/>
  <c r="BK8676" i="2"/>
  <c r="BL8675" i="2"/>
  <c r="BK8675" i="2"/>
  <c r="BL8674" i="2"/>
  <c r="BK8674" i="2"/>
  <c r="BL8673" i="2"/>
  <c r="BK8673" i="2"/>
  <c r="BL8672" i="2"/>
  <c r="BK8672" i="2"/>
  <c r="BL8671" i="2"/>
  <c r="BK8671" i="2"/>
  <c r="BL8670" i="2"/>
  <c r="BK8670" i="2"/>
  <c r="BL8669" i="2"/>
  <c r="BK8669" i="2"/>
  <c r="BL8668" i="2"/>
  <c r="BK8668" i="2"/>
  <c r="BL8667" i="2"/>
  <c r="BK8667" i="2"/>
  <c r="BL8666" i="2"/>
  <c r="BK8666" i="2"/>
  <c r="BL8665" i="2"/>
  <c r="BK8665" i="2"/>
  <c r="BL8664" i="2"/>
  <c r="BK8664" i="2"/>
  <c r="BL8663" i="2"/>
  <c r="BL8703" i="2" s="1"/>
  <c r="BK8663" i="2"/>
  <c r="BG8701" i="2"/>
  <c r="BG8700" i="2"/>
  <c r="BF8700" i="2"/>
  <c r="BG8699" i="2"/>
  <c r="BF8699" i="2"/>
  <c r="BG8698" i="2"/>
  <c r="BF8698" i="2"/>
  <c r="BG8697" i="2"/>
  <c r="BF8697" i="2"/>
  <c r="BG8696" i="2"/>
  <c r="BF8696" i="2"/>
  <c r="BG8695" i="2"/>
  <c r="BF8695" i="2"/>
  <c r="BG8694" i="2"/>
  <c r="BF8694" i="2"/>
  <c r="BG8693" i="2"/>
  <c r="BF8693" i="2"/>
  <c r="BG8692" i="2"/>
  <c r="BF8692" i="2"/>
  <c r="BG8691" i="2"/>
  <c r="BF8691" i="2"/>
  <c r="BG8690" i="2"/>
  <c r="BF8690" i="2"/>
  <c r="BG8689" i="2"/>
  <c r="BF8689" i="2"/>
  <c r="BG8688" i="2"/>
  <c r="BF8688" i="2"/>
  <c r="BG8687" i="2"/>
  <c r="BF8687" i="2"/>
  <c r="BG8686" i="2"/>
  <c r="BF8686" i="2"/>
  <c r="BG8685" i="2"/>
  <c r="BF8685" i="2"/>
  <c r="BG8684" i="2"/>
  <c r="BF8684" i="2"/>
  <c r="BG8683" i="2"/>
  <c r="BF8683" i="2"/>
  <c r="BG8682" i="2"/>
  <c r="BF8682" i="2"/>
  <c r="BG8681" i="2"/>
  <c r="BF8681" i="2"/>
  <c r="BG8680" i="2"/>
  <c r="BF8680" i="2"/>
  <c r="BG8679" i="2"/>
  <c r="BF8679" i="2"/>
  <c r="BG8678" i="2"/>
  <c r="BF8678" i="2"/>
  <c r="BG8677" i="2"/>
  <c r="BF8677" i="2"/>
  <c r="BG8676" i="2"/>
  <c r="BF8676" i="2"/>
  <c r="BG8675" i="2"/>
  <c r="BF8675" i="2"/>
  <c r="BG8674" i="2"/>
  <c r="BF8674" i="2"/>
  <c r="BG8673" i="2"/>
  <c r="BF8673" i="2"/>
  <c r="BG8672" i="2"/>
  <c r="BF8672" i="2"/>
  <c r="BG8671" i="2"/>
  <c r="BF8671" i="2"/>
  <c r="BG8670" i="2"/>
  <c r="BF8670" i="2"/>
  <c r="BG8669" i="2"/>
  <c r="BF8669" i="2"/>
  <c r="BG8668" i="2"/>
  <c r="BF8668" i="2"/>
  <c r="BG8667" i="2"/>
  <c r="BF8667" i="2"/>
  <c r="BG8666" i="2"/>
  <c r="BF8666" i="2"/>
  <c r="BG8665" i="2"/>
  <c r="BF8665" i="2"/>
  <c r="BG8664" i="2"/>
  <c r="BF8664" i="2"/>
  <c r="BG8663" i="2"/>
  <c r="BG8703" i="2" s="1"/>
  <c r="BG8705" i="2" s="1"/>
  <c r="BF8663" i="2"/>
  <c r="BB3553" i="2"/>
  <c r="BB3709" i="2"/>
  <c r="BB4099" i="2"/>
  <c r="BB4138" i="2"/>
  <c r="BB4255" i="2"/>
  <c r="BB4333" i="2"/>
  <c r="BB4372" i="2"/>
  <c r="BB4645" i="2"/>
  <c r="BB5113" i="2"/>
  <c r="BB5152" i="2"/>
  <c r="BB5191" i="2"/>
  <c r="BB5230" i="2"/>
  <c r="BB5269" i="2"/>
  <c r="BB5308" i="2"/>
  <c r="BB5347" i="2"/>
  <c r="BB5386" i="2"/>
  <c r="BB5425" i="2"/>
  <c r="BB5464" i="2"/>
  <c r="BB5503" i="2"/>
  <c r="BB5542" i="2"/>
  <c r="BB5581" i="2"/>
  <c r="BB5620" i="2"/>
  <c r="BB5659" i="2"/>
  <c r="BB5698" i="2"/>
  <c r="BB5737" i="2"/>
  <c r="BB5815" i="2"/>
  <c r="BB5854" i="2"/>
  <c r="BB5893" i="2"/>
  <c r="BB5932" i="2"/>
  <c r="BB5971" i="2"/>
  <c r="BB6010" i="2"/>
  <c r="BB6049" i="2"/>
  <c r="BB6088" i="2"/>
  <c r="BB6127" i="2"/>
  <c r="BB6166" i="2"/>
  <c r="BB6205" i="2"/>
  <c r="BB6244" i="2"/>
  <c r="BB6283" i="2"/>
  <c r="BB6322" i="2"/>
  <c r="BB6361" i="2"/>
  <c r="BB6400" i="2"/>
  <c r="BB6478" i="2"/>
  <c r="BB6517" i="2"/>
  <c r="BB6556" i="2"/>
  <c r="BB6595" i="2"/>
  <c r="BB6634" i="2"/>
  <c r="BB6673" i="2"/>
  <c r="BB6712" i="2"/>
  <c r="BB6751" i="2"/>
  <c r="BB6790" i="2"/>
  <c r="BB6829" i="2"/>
  <c r="BB6868" i="2"/>
  <c r="BB6907" i="2"/>
  <c r="BB6946" i="2"/>
  <c r="BB6985" i="2"/>
  <c r="BB7024" i="2"/>
  <c r="BB7063" i="2"/>
  <c r="BB7141" i="2"/>
  <c r="BB7180" i="2"/>
  <c r="BB7219" i="2"/>
  <c r="BB7258" i="2"/>
  <c r="BB7297" i="2"/>
  <c r="BB7336" i="2"/>
  <c r="BB7375" i="2"/>
  <c r="BB7414" i="2"/>
  <c r="BB7453" i="2"/>
  <c r="BB7492" i="2"/>
  <c r="BB7531" i="2"/>
  <c r="BB7570" i="2"/>
  <c r="BB7609" i="2"/>
  <c r="BB7648" i="2"/>
  <c r="BB7687" i="2"/>
  <c r="BB7726" i="2"/>
  <c r="BB7765" i="2"/>
  <c r="BB7804" i="2"/>
  <c r="BB7843" i="2"/>
  <c r="BB7882" i="2"/>
  <c r="BB7921" i="2"/>
  <c r="BB7960" i="2"/>
  <c r="BB7999" i="2"/>
  <c r="BB8038" i="2"/>
  <c r="BB8077" i="2"/>
  <c r="BB8116" i="2"/>
  <c r="BB8155" i="2"/>
  <c r="BB8194" i="2"/>
  <c r="BB8233" i="2"/>
  <c r="BB8272" i="2"/>
  <c r="BB8311" i="2"/>
  <c r="BB8350" i="2"/>
  <c r="BB8389" i="2"/>
  <c r="BB8428" i="2"/>
  <c r="BB8467" i="2"/>
  <c r="BB8506" i="2"/>
  <c r="BB8545" i="2"/>
  <c r="BB8584" i="2"/>
  <c r="BB8623" i="2"/>
  <c r="BB8662" i="2"/>
  <c r="BB277" i="2"/>
  <c r="BB238" i="2"/>
  <c r="BB199" i="2"/>
  <c r="BB160" i="2"/>
  <c r="BB121" i="2"/>
  <c r="BB82" i="2"/>
  <c r="BB43" i="2"/>
  <c r="BB8700" i="2"/>
  <c r="BB8699" i="2"/>
  <c r="BB8697" i="2"/>
  <c r="BB8696" i="2"/>
  <c r="BB8695" i="2"/>
  <c r="BB8694" i="2"/>
  <c r="BB8693" i="2"/>
  <c r="BB8692" i="2"/>
  <c r="BB8691" i="2"/>
  <c r="BB8690" i="2"/>
  <c r="BB8689" i="2"/>
  <c r="BB8688" i="2"/>
  <c r="BB8687" i="2"/>
  <c r="BB8686" i="2"/>
  <c r="BB8685" i="2"/>
  <c r="BB8684" i="2"/>
  <c r="BB8683" i="2"/>
  <c r="BB8682" i="2"/>
  <c r="BB8681" i="2"/>
  <c r="BB8680" i="2"/>
  <c r="BB8679" i="2"/>
  <c r="BB8678" i="2"/>
  <c r="BB8677" i="2"/>
  <c r="BB8676" i="2"/>
  <c r="BB8675" i="2"/>
  <c r="BB8674" i="2"/>
  <c r="BB8673" i="2"/>
  <c r="BB8672" i="2"/>
  <c r="BB8671" i="2"/>
  <c r="BB8670" i="2"/>
  <c r="BB8668" i="2"/>
  <c r="BB8667" i="2"/>
  <c r="BB8666" i="2"/>
  <c r="BB8665" i="2"/>
  <c r="BB8664" i="2"/>
  <c r="BB8663" i="2"/>
  <c r="BA8700" i="2"/>
  <c r="BA8699" i="2"/>
  <c r="BA8697" i="2"/>
  <c r="BA8696" i="2"/>
  <c r="BA8695" i="2"/>
  <c r="BA8694" i="2"/>
  <c r="BA8693" i="2"/>
  <c r="BA8691" i="2"/>
  <c r="BA8690" i="2"/>
  <c r="BA8689" i="2"/>
  <c r="BA8688" i="2"/>
  <c r="BA8687" i="2"/>
  <c r="BA8686" i="2"/>
  <c r="BA8685" i="2"/>
  <c r="BA8684" i="2"/>
  <c r="BA8683" i="2"/>
  <c r="BA8682" i="2"/>
  <c r="BA8681" i="2"/>
  <c r="BA8680" i="2"/>
  <c r="BA8679" i="2"/>
  <c r="BA8678" i="2"/>
  <c r="BA8677" i="2"/>
  <c r="BA8676" i="2"/>
  <c r="BA8675" i="2"/>
  <c r="BA8674" i="2"/>
  <c r="BA8673" i="2"/>
  <c r="BA8672" i="2"/>
  <c r="BA8671" i="2"/>
  <c r="BA8670" i="2"/>
  <c r="BA8669" i="2"/>
  <c r="BA8668" i="2"/>
  <c r="BA8667" i="2"/>
  <c r="BA8666" i="2"/>
  <c r="BA8665" i="2"/>
  <c r="BA8664" i="2"/>
  <c r="BA8663" i="2"/>
  <c r="BV7297" i="2"/>
  <c r="BQ7297" i="2"/>
  <c r="BL7297" i="2"/>
  <c r="BG7297" i="2"/>
  <c r="AW7297" i="2"/>
  <c r="AR7297" i="2"/>
  <c r="AM7297" i="2"/>
  <c r="M7297" i="2" s="1"/>
  <c r="BQ7258" i="2"/>
  <c r="BL7258" i="2"/>
  <c r="BG7258" i="2"/>
  <c r="AW7258" i="2"/>
  <c r="AR7258" i="2"/>
  <c r="AM7258" i="2"/>
  <c r="AH7258" i="2"/>
  <c r="M7258" i="2" s="1"/>
  <c r="BV7219" i="2"/>
  <c r="BQ7219" i="2"/>
  <c r="BL7219" i="2"/>
  <c r="BG7219" i="2"/>
  <c r="AW7219" i="2"/>
  <c r="AR7219" i="2"/>
  <c r="AM7219" i="2"/>
  <c r="AH7219" i="2"/>
  <c r="M7219" i="2"/>
  <c r="M7218" i="2"/>
  <c r="M7217" i="2"/>
  <c r="L7217" i="2"/>
  <c r="M7216" i="2"/>
  <c r="L7216" i="2"/>
  <c r="M7215" i="2"/>
  <c r="L7215" i="2"/>
  <c r="M7214" i="2"/>
  <c r="L7214" i="2"/>
  <c r="M7213" i="2"/>
  <c r="L7213" i="2"/>
  <c r="M7212" i="2"/>
  <c r="L7212" i="2"/>
  <c r="M7211" i="2"/>
  <c r="L7211" i="2"/>
  <c r="M7210" i="2"/>
  <c r="L7210" i="2"/>
  <c r="M7209" i="2"/>
  <c r="L7209" i="2"/>
  <c r="M7208" i="2"/>
  <c r="L7208" i="2"/>
  <c r="M7207" i="2"/>
  <c r="L7207" i="2"/>
  <c r="M7206" i="2"/>
  <c r="L7206" i="2"/>
  <c r="M7205" i="2"/>
  <c r="L7205" i="2"/>
  <c r="M7204" i="2"/>
  <c r="L7204" i="2"/>
  <c r="M7203" i="2"/>
  <c r="L7203" i="2"/>
  <c r="M7202" i="2"/>
  <c r="L7202" i="2"/>
  <c r="M7201" i="2"/>
  <c r="L7201" i="2"/>
  <c r="M7200" i="2"/>
  <c r="L7200" i="2"/>
  <c r="M7199" i="2"/>
  <c r="L7199" i="2"/>
  <c r="M7198" i="2"/>
  <c r="L7198" i="2"/>
  <c r="M7197" i="2"/>
  <c r="L7197" i="2"/>
  <c r="M7196" i="2"/>
  <c r="L7196" i="2"/>
  <c r="M7195" i="2"/>
  <c r="L7195" i="2"/>
  <c r="M7194" i="2"/>
  <c r="L7194" i="2"/>
  <c r="M7193" i="2"/>
  <c r="L7193" i="2"/>
  <c r="M7192" i="2"/>
  <c r="L7192" i="2"/>
  <c r="M7191" i="2"/>
  <c r="L7191" i="2"/>
  <c r="M7190" i="2"/>
  <c r="L7190" i="2"/>
  <c r="M7189" i="2"/>
  <c r="L7189" i="2"/>
  <c r="M7188" i="2"/>
  <c r="L7188" i="2"/>
  <c r="M7187" i="2"/>
  <c r="L7187" i="2"/>
  <c r="M7186" i="2"/>
  <c r="L7186" i="2"/>
  <c r="M7185" i="2"/>
  <c r="L7185" i="2"/>
  <c r="M7184" i="2"/>
  <c r="L7184" i="2"/>
  <c r="M7183" i="2"/>
  <c r="L7183" i="2"/>
  <c r="M7182" i="2"/>
  <c r="L7182" i="2"/>
  <c r="M7181" i="2"/>
  <c r="BA4986" i="2"/>
  <c r="BA4947" i="2"/>
  <c r="BA8692" i="2" s="1"/>
  <c r="BB8669" i="2"/>
  <c r="BV6478" i="2"/>
  <c r="BL6478" i="2"/>
  <c r="BG6478" i="2"/>
  <c r="AW6478" i="2"/>
  <c r="AR6478" i="2"/>
  <c r="BV8662" i="2"/>
  <c r="BQ8662" i="2"/>
  <c r="BL8662" i="2"/>
  <c r="BG8662" i="2"/>
  <c r="BV8623" i="2"/>
  <c r="BQ8623" i="2"/>
  <c r="BL8623" i="2"/>
  <c r="BG8623" i="2"/>
  <c r="BV8584" i="2"/>
  <c r="BQ8584" i="2"/>
  <c r="BL8584" i="2"/>
  <c r="BG8584" i="2"/>
  <c r="BV8545" i="2"/>
  <c r="BQ8545" i="2"/>
  <c r="BL8545" i="2"/>
  <c r="BG8545" i="2"/>
  <c r="BV8506" i="2"/>
  <c r="BQ8506" i="2"/>
  <c r="BL8506" i="2"/>
  <c r="BG8506" i="2"/>
  <c r="BV8467" i="2"/>
  <c r="BQ8467" i="2"/>
  <c r="BL8467" i="2"/>
  <c r="BG8467" i="2"/>
  <c r="BV8428" i="2"/>
  <c r="BQ8428" i="2"/>
  <c r="BL8428" i="2"/>
  <c r="BG8428" i="2"/>
  <c r="BV8389" i="2"/>
  <c r="BQ8389" i="2"/>
  <c r="BL8389" i="2"/>
  <c r="BG8389" i="2"/>
  <c r="BV8350" i="2"/>
  <c r="BQ8350" i="2"/>
  <c r="BL8350" i="2"/>
  <c r="BG8350" i="2"/>
  <c r="BQ8311" i="2"/>
  <c r="BL8311" i="2"/>
  <c r="BG8311" i="2"/>
  <c r="BV8272" i="2"/>
  <c r="BQ8272" i="2"/>
  <c r="BL8272" i="2"/>
  <c r="BG8272" i="2"/>
  <c r="BV8233" i="2"/>
  <c r="BQ8233" i="2"/>
  <c r="BL8233" i="2"/>
  <c r="BG8233" i="2"/>
  <c r="BQ8194" i="2"/>
  <c r="BL8194" i="2"/>
  <c r="BG8194" i="2"/>
  <c r="BV8155" i="2"/>
  <c r="BQ8155" i="2"/>
  <c r="BL8155" i="2"/>
  <c r="BG8155" i="2"/>
  <c r="BV8116" i="2"/>
  <c r="BQ8116" i="2"/>
  <c r="BL8116" i="2"/>
  <c r="BG8116" i="2"/>
  <c r="BV8077" i="2"/>
  <c r="BQ8077" i="2"/>
  <c r="BL8077" i="2"/>
  <c r="BG8077" i="2"/>
  <c r="BQ8038" i="2"/>
  <c r="BL8038" i="2"/>
  <c r="BG8038" i="2"/>
  <c r="BV7999" i="2"/>
  <c r="BQ7999" i="2"/>
  <c r="BL7999" i="2"/>
  <c r="BG7999" i="2"/>
  <c r="BV7960" i="2"/>
  <c r="BQ7960" i="2"/>
  <c r="BL7960" i="2"/>
  <c r="BG7960" i="2"/>
  <c r="BV7921" i="2"/>
  <c r="BQ7921" i="2"/>
  <c r="BL7921" i="2"/>
  <c r="BG7921" i="2"/>
  <c r="BV7882" i="2"/>
  <c r="BQ7882" i="2"/>
  <c r="BL7882" i="2"/>
  <c r="BG7882" i="2"/>
  <c r="BV7843" i="2"/>
  <c r="BQ7843" i="2"/>
  <c r="BL7843" i="2"/>
  <c r="BG7843" i="2"/>
  <c r="BV7804" i="2"/>
  <c r="BQ7804" i="2"/>
  <c r="BL7804" i="2"/>
  <c r="BG7804" i="2"/>
  <c r="BQ7765" i="2"/>
  <c r="BL7765" i="2"/>
  <c r="BG7765" i="2"/>
  <c r="BV7726" i="2"/>
  <c r="BQ7726" i="2"/>
  <c r="BL7726" i="2"/>
  <c r="BG7726" i="2"/>
  <c r="BV7687" i="2"/>
  <c r="BQ7687" i="2"/>
  <c r="BL7687" i="2"/>
  <c r="BG7687" i="2"/>
  <c r="BQ7648" i="2"/>
  <c r="BL7648" i="2"/>
  <c r="BG7648" i="2"/>
  <c r="BQ7609" i="2"/>
  <c r="BL7609" i="2"/>
  <c r="BG7609" i="2"/>
  <c r="BQ7570" i="2"/>
  <c r="BL7570" i="2"/>
  <c r="BG7570" i="2"/>
  <c r="BQ7531" i="2"/>
  <c r="BL7531" i="2"/>
  <c r="BG7531" i="2"/>
  <c r="BV7492" i="2"/>
  <c r="BQ7492" i="2"/>
  <c r="BL7492" i="2"/>
  <c r="BG7492" i="2"/>
  <c r="BQ7453" i="2"/>
  <c r="BL7453" i="2"/>
  <c r="BG7453" i="2"/>
  <c r="BV7414" i="2"/>
  <c r="BQ7414" i="2"/>
  <c r="BL7414" i="2"/>
  <c r="BG7414" i="2"/>
  <c r="BV7375" i="2"/>
  <c r="BQ7375" i="2"/>
  <c r="BL7375" i="2"/>
  <c r="BG7375" i="2"/>
  <c r="BV7336" i="2"/>
  <c r="BQ7336" i="2"/>
  <c r="BL7336" i="2"/>
  <c r="BG7336" i="2"/>
  <c r="AW8662" i="2"/>
  <c r="AR8662" i="2"/>
  <c r="AM8662" i="2"/>
  <c r="M8662" i="2" s="1"/>
  <c r="AW8623" i="2"/>
  <c r="AR8623" i="2"/>
  <c r="AM8623" i="2"/>
  <c r="M8623" i="2" s="1"/>
  <c r="AW8545" i="2"/>
  <c r="AR8545" i="2"/>
  <c r="AM8545" i="2"/>
  <c r="M8545" i="2" s="1"/>
  <c r="AW8506" i="2"/>
  <c r="AR8506" i="2"/>
  <c r="AM8506" i="2"/>
  <c r="M8506" i="2" s="1"/>
  <c r="AW8467" i="2"/>
  <c r="AR8467" i="2"/>
  <c r="AM8467" i="2"/>
  <c r="M8467" i="2" s="1"/>
  <c r="AW8428" i="2"/>
  <c r="AR8428" i="2"/>
  <c r="AM8428" i="2"/>
  <c r="M8428" i="2" s="1"/>
  <c r="AW8389" i="2"/>
  <c r="AR8389" i="2"/>
  <c r="AM8389" i="2"/>
  <c r="M8389" i="2" s="1"/>
  <c r="AW8311" i="2"/>
  <c r="AR8311" i="2"/>
  <c r="AM8311" i="2"/>
  <c r="M8311" i="2" s="1"/>
  <c r="AM8350" i="2"/>
  <c r="AR8350" i="2"/>
  <c r="AW8350" i="2"/>
  <c r="AW8272" i="2"/>
  <c r="AR8272" i="2"/>
  <c r="AM8272" i="2"/>
  <c r="M8272" i="2" s="1"/>
  <c r="AR8233" i="2"/>
  <c r="AM8233" i="2"/>
  <c r="AW8233" i="2"/>
  <c r="AW7999" i="2"/>
  <c r="AR7999" i="2"/>
  <c r="AM7999" i="2"/>
  <c r="M7999" i="2" s="1"/>
  <c r="AW7960" i="2"/>
  <c r="AR7960" i="2"/>
  <c r="AM7960" i="2"/>
  <c r="M7960" i="2" s="1"/>
  <c r="AW7843" i="2"/>
  <c r="AR7843" i="2"/>
  <c r="AM7843" i="2"/>
  <c r="AH7843" i="2"/>
  <c r="M7843" i="2" s="1"/>
  <c r="AW7804" i="2"/>
  <c r="AR7804" i="2"/>
  <c r="AM7804" i="2"/>
  <c r="AH7804" i="2"/>
  <c r="M7804" i="2" s="1"/>
  <c r="AW7765" i="2"/>
  <c r="AR7765" i="2"/>
  <c r="AM7765" i="2"/>
  <c r="AH7765" i="2"/>
  <c r="M7765" i="2" s="1"/>
  <c r="AW7687" i="2"/>
  <c r="AR7687" i="2"/>
  <c r="AM7687" i="2"/>
  <c r="M7687" i="2" s="1"/>
  <c r="AW7570" i="2"/>
  <c r="AR7570" i="2"/>
  <c r="AM7570" i="2"/>
  <c r="AH7570" i="2"/>
  <c r="M7570" i="2" s="1"/>
  <c r="AW7492" i="2"/>
  <c r="AR7492" i="2"/>
  <c r="AM7492" i="2"/>
  <c r="M7492" i="2" s="1"/>
  <c r="AW7414" i="2"/>
  <c r="AR7414" i="2"/>
  <c r="AM7414" i="2"/>
  <c r="M7414" i="2" s="1"/>
  <c r="AW7375" i="2"/>
  <c r="AR7375" i="2"/>
  <c r="AM7375" i="2"/>
  <c r="M7375" i="2" s="1"/>
  <c r="AR7921" i="2"/>
  <c r="AM7921" i="2"/>
  <c r="AW7921" i="2"/>
  <c r="BB7101" i="2"/>
  <c r="BB7102" i="2" s="1"/>
  <c r="BB5775" i="2"/>
  <c r="BB6435" i="2"/>
  <c r="BB6439" i="2" s="1"/>
  <c r="BA6435" i="2"/>
  <c r="BB3510" i="2"/>
  <c r="BA3510" i="2"/>
  <c r="BA8698" i="2" s="1"/>
  <c r="AW8672" i="2"/>
  <c r="AV8699" i="2"/>
  <c r="AW8699" i="2"/>
  <c r="AV8696" i="2"/>
  <c r="AW8696" i="2"/>
  <c r="AV8695" i="2"/>
  <c r="AW8695" i="2"/>
  <c r="AW8694" i="2"/>
  <c r="AV8693" i="2"/>
  <c r="AW8693" i="2"/>
  <c r="AV8692" i="2"/>
  <c r="AW8692" i="2"/>
  <c r="AV8691" i="2"/>
  <c r="AW8691" i="2"/>
  <c r="AV8690" i="2"/>
  <c r="AW8690" i="2"/>
  <c r="AV8689" i="2"/>
  <c r="AW8689" i="2"/>
  <c r="AW8685" i="2"/>
  <c r="AV8680" i="2"/>
  <c r="AW8680" i="2"/>
  <c r="AV8678" i="2"/>
  <c r="AW8678" i="2"/>
  <c r="AV8677" i="2"/>
  <c r="AW8677" i="2"/>
  <c r="AV8676" i="2"/>
  <c r="AW8676" i="2"/>
  <c r="AW8673" i="2"/>
  <c r="AW8667" i="2"/>
  <c r="AW8664" i="2"/>
  <c r="AW8663" i="2"/>
  <c r="AV8663" i="2"/>
  <c r="AV8664" i="2"/>
  <c r="AV8667" i="2"/>
  <c r="AV8668" i="2"/>
  <c r="AW8668" i="2"/>
  <c r="AV8669" i="2"/>
  <c r="AW8669" i="2"/>
  <c r="AV8670" i="2"/>
  <c r="AW8670" i="2"/>
  <c r="AV8671" i="2"/>
  <c r="AW8671" i="2"/>
  <c r="AV8672" i="2"/>
  <c r="AV8673" i="2"/>
  <c r="AV8674" i="2"/>
  <c r="AW8674" i="2"/>
  <c r="AV8675" i="2"/>
  <c r="AW8675" i="2"/>
  <c r="AV8679" i="2"/>
  <c r="AW8679" i="2"/>
  <c r="AV8681" i="2"/>
  <c r="AW8681" i="2"/>
  <c r="AV8682" i="2"/>
  <c r="AW8682" i="2"/>
  <c r="AV8683" i="2"/>
  <c r="AW8683" i="2"/>
  <c r="AV8684" i="2"/>
  <c r="AW8684" i="2"/>
  <c r="AV8685" i="2"/>
  <c r="AV8686" i="2"/>
  <c r="AW8686" i="2"/>
  <c r="AV8687" i="2"/>
  <c r="AW8687" i="2"/>
  <c r="AV8688" i="2"/>
  <c r="AW8688" i="2"/>
  <c r="AV8700" i="2"/>
  <c r="AW8700" i="2"/>
  <c r="AV8701" i="2"/>
  <c r="AV8702" i="2"/>
  <c r="AW8584" i="2"/>
  <c r="AW8194" i="2"/>
  <c r="AW7648" i="2"/>
  <c r="AW7882" i="2"/>
  <c r="AW7531" i="2"/>
  <c r="AW7336" i="2"/>
  <c r="AW7453" i="2"/>
  <c r="AW8077" i="2"/>
  <c r="AW7726" i="2"/>
  <c r="AW7609" i="2"/>
  <c r="AW8034" i="2"/>
  <c r="AR8584" i="2"/>
  <c r="AM8584" i="2"/>
  <c r="M8584" i="2" s="1"/>
  <c r="AR8194" i="2"/>
  <c r="AM8194" i="2"/>
  <c r="M8194" i="2" s="1"/>
  <c r="AR8038" i="2"/>
  <c r="AM8038" i="2"/>
  <c r="AR7648" i="2"/>
  <c r="AM7648" i="2"/>
  <c r="M7648" i="2" s="1"/>
  <c r="AR7882" i="2"/>
  <c r="AM7882" i="2"/>
  <c r="M7882" i="2" s="1"/>
  <c r="AR7531" i="2"/>
  <c r="AM7531" i="2"/>
  <c r="M7531" i="2" s="1"/>
  <c r="AR7336" i="2"/>
  <c r="AM7336" i="2"/>
  <c r="M7336" i="2" s="1"/>
  <c r="AR7453" i="2"/>
  <c r="AM7453" i="2"/>
  <c r="M7453" i="2" s="1"/>
  <c r="AW2382" i="2"/>
  <c r="AW3513" i="2"/>
  <c r="AW2967" i="2"/>
  <c r="AW5346" i="2"/>
  <c r="AW8115" i="2"/>
  <c r="AW8116" i="2" s="1"/>
  <c r="AW4644" i="2"/>
  <c r="AW4566" i="2"/>
  <c r="AW6984" i="2"/>
  <c r="AW5775" i="2"/>
  <c r="AW5268" i="2"/>
  <c r="AW2109" i="2"/>
  <c r="AW8154" i="2"/>
  <c r="AW2538" i="2"/>
  <c r="AW2070" i="2"/>
  <c r="AW8701" i="2" s="1"/>
  <c r="AW8155" i="2" l="1"/>
  <c r="M8154" i="2"/>
  <c r="M8034" i="2"/>
  <c r="AW8698" i="2"/>
  <c r="BB3514" i="2"/>
  <c r="BB8698" i="2"/>
  <c r="BB5776" i="2"/>
  <c r="BB8701" i="2"/>
  <c r="BQ8701" i="2"/>
  <c r="BQ8703" i="2" s="1"/>
  <c r="M7921" i="2"/>
  <c r="M8233" i="2"/>
  <c r="M8350" i="2"/>
  <c r="BB8703" i="2"/>
  <c r="AW8038" i="2"/>
  <c r="M8038" i="2" s="1"/>
  <c r="AW8703" i="2"/>
  <c r="AL4074" i="2"/>
  <c r="AQ8693" i="2"/>
  <c r="AR8693" i="2"/>
  <c r="AL8693" i="2"/>
  <c r="AM8693" i="2"/>
  <c r="AG8693" i="2"/>
  <c r="AH8693" i="2"/>
  <c r="AH8692" i="2"/>
  <c r="AQ8702" i="2"/>
  <c r="AQ8701" i="2"/>
  <c r="AQ8700" i="2"/>
  <c r="AR8700" i="2"/>
  <c r="AQ8699" i="2"/>
  <c r="AR8699" i="2"/>
  <c r="AQ8698" i="2"/>
  <c r="AR8698" i="2"/>
  <c r="AQ8697" i="2"/>
  <c r="AR8697" i="2"/>
  <c r="AQ8696" i="2"/>
  <c r="AR8696" i="2"/>
  <c r="AQ8695" i="2"/>
  <c r="AR8695" i="2"/>
  <c r="AQ8694" i="2"/>
  <c r="AR8694" i="2"/>
  <c r="AQ8692" i="2"/>
  <c r="AR8692" i="2"/>
  <c r="AQ8691" i="2"/>
  <c r="AR8691" i="2"/>
  <c r="AQ8690" i="2"/>
  <c r="AR8690" i="2"/>
  <c r="AQ8689" i="2"/>
  <c r="AR8689" i="2"/>
  <c r="AR8688" i="2"/>
  <c r="AQ8687" i="2"/>
  <c r="AR8687" i="2"/>
  <c r="AQ8686" i="2"/>
  <c r="AR8686" i="2"/>
  <c r="AQ8685" i="2"/>
  <c r="AR8685" i="2"/>
  <c r="AQ8684" i="2"/>
  <c r="AR8684" i="2"/>
  <c r="AQ8683" i="2"/>
  <c r="AR8683" i="2"/>
  <c r="AQ8682" i="2"/>
  <c r="AR8682" i="2"/>
  <c r="AQ8681" i="2"/>
  <c r="AR8681" i="2"/>
  <c r="AQ8680" i="2"/>
  <c r="AR8680" i="2"/>
  <c r="AQ8679" i="2"/>
  <c r="AR8679" i="2"/>
  <c r="AQ8678" i="2"/>
  <c r="AR8678" i="2"/>
  <c r="AQ8677" i="2"/>
  <c r="AR8677" i="2"/>
  <c r="AQ8676" i="2"/>
  <c r="AQ8675" i="2"/>
  <c r="AQ8674" i="2"/>
  <c r="AQ8673" i="2"/>
  <c r="AQ8672" i="2"/>
  <c r="AQ8671" i="2"/>
  <c r="AQ8669" i="2"/>
  <c r="AQ8666" i="2"/>
  <c r="AQ8665" i="2"/>
  <c r="AQ8664" i="2"/>
  <c r="AQ8663" i="2"/>
  <c r="AR8663" i="2"/>
  <c r="AR8676" i="2"/>
  <c r="AR8675" i="2"/>
  <c r="AR8674" i="2"/>
  <c r="AR8673" i="2"/>
  <c r="AR8664" i="2"/>
  <c r="AR8115" i="2"/>
  <c r="AR8116" i="2" s="1"/>
  <c r="AR8155" i="2"/>
  <c r="AM8155" i="2"/>
  <c r="M8155" i="2" s="1"/>
  <c r="AR8077" i="2"/>
  <c r="AM8077" i="2"/>
  <c r="AH8077" i="2"/>
  <c r="M8077" i="2" s="1"/>
  <c r="AR3513" i="2"/>
  <c r="AR8701" i="2" s="1"/>
  <c r="AR7726" i="2"/>
  <c r="AR7609" i="2"/>
  <c r="AM7726" i="2"/>
  <c r="AH7726" i="2"/>
  <c r="M7726" i="2" s="1"/>
  <c r="AM6790" i="2"/>
  <c r="AM6751" i="2"/>
  <c r="AM6712" i="2"/>
  <c r="AM6595" i="2"/>
  <c r="AM6556" i="2"/>
  <c r="AM6127" i="2"/>
  <c r="AM5815" i="2"/>
  <c r="AM5776" i="2"/>
  <c r="AM5620" i="2"/>
  <c r="AM5581" i="2"/>
  <c r="AM5503" i="2"/>
  <c r="AM5269" i="2"/>
  <c r="AM5113" i="2"/>
  <c r="AM4840" i="2"/>
  <c r="AM4723" i="2"/>
  <c r="AM4645" i="2"/>
  <c r="AM4021" i="2"/>
  <c r="AM3826" i="2"/>
  <c r="AM3709" i="2"/>
  <c r="AM3553" i="2"/>
  <c r="AM3514" i="2"/>
  <c r="AM3475" i="2"/>
  <c r="AM3397" i="2"/>
  <c r="AM3280" i="2"/>
  <c r="AM3241" i="2"/>
  <c r="AM3202" i="2"/>
  <c r="AM2968" i="2"/>
  <c r="AM2773" i="2"/>
  <c r="AM2383" i="2"/>
  <c r="AM2344" i="2"/>
  <c r="AM2305" i="2"/>
  <c r="AM2188" i="2"/>
  <c r="AM1798" i="2"/>
  <c r="AM1564" i="2"/>
  <c r="AM1525" i="2"/>
  <c r="AM1408" i="2"/>
  <c r="AM1018" i="2"/>
  <c r="AM784" i="2"/>
  <c r="AM667" i="2"/>
  <c r="AM628" i="2"/>
  <c r="AM550" i="2"/>
  <c r="AM472" i="2"/>
  <c r="AM394" i="2"/>
  <c r="AM316" i="2"/>
  <c r="AM160" i="2"/>
  <c r="AM121" i="2"/>
  <c r="AM82" i="2"/>
  <c r="AM43" i="2"/>
  <c r="AM6478" i="2"/>
  <c r="AM7609" i="2"/>
  <c r="AM7180" i="2"/>
  <c r="AM8115" i="2"/>
  <c r="AM8701" i="2"/>
  <c r="AM8698" i="2"/>
  <c r="AL8698" i="2"/>
  <c r="AM8697" i="2"/>
  <c r="AL8697" i="2"/>
  <c r="AL8664" i="2"/>
  <c r="AM8664" i="2"/>
  <c r="AM8663" i="2"/>
  <c r="AM8690" i="2"/>
  <c r="AM8696" i="2"/>
  <c r="AL8696" i="2"/>
  <c r="AM4908" i="2"/>
  <c r="AL4908" i="2"/>
  <c r="AL8692" i="2" s="1"/>
  <c r="AM4074" i="2"/>
  <c r="AM4099" i="2" s="1"/>
  <c r="AH744" i="2"/>
  <c r="AH8701" i="2"/>
  <c r="AH8694" i="2"/>
  <c r="AH8695" i="2"/>
  <c r="AH8696" i="2"/>
  <c r="AH8697" i="2"/>
  <c r="AH8698" i="2"/>
  <c r="AM8116" i="2" l="1"/>
  <c r="M8116" i="2" s="1"/>
  <c r="M8115" i="2"/>
  <c r="AM4918" i="2"/>
  <c r="AM8692" i="2"/>
  <c r="AH8699" i="2"/>
  <c r="AH7609" i="2"/>
  <c r="M7609" i="2" s="1"/>
  <c r="L7180" i="2" l="1"/>
  <c r="AH8665" i="2"/>
  <c r="AB8699" i="2" l="1"/>
  <c r="W8698" i="2" l="1"/>
  <c r="W8699" i="2"/>
  <c r="W8700" i="2"/>
  <c r="AM8694" i="2" l="1"/>
  <c r="AL8694" i="2"/>
  <c r="AG8694" i="2"/>
  <c r="AC8694" i="2"/>
  <c r="AB8694" i="2"/>
  <c r="X8694" i="2"/>
  <c r="W8694" i="2"/>
  <c r="S8694" i="2"/>
  <c r="M8694" i="2" s="1"/>
  <c r="R8694" i="2"/>
  <c r="L8694" i="2" s="1"/>
  <c r="AC8693" i="2"/>
  <c r="AB8693" i="2"/>
  <c r="X8693" i="2"/>
  <c r="W8693" i="2"/>
  <c r="S8693" i="2"/>
  <c r="M8693" i="2" s="1"/>
  <c r="R8693" i="2"/>
  <c r="L8693" i="2" s="1"/>
  <c r="M2024" i="2"/>
  <c r="L2024" i="2"/>
  <c r="M2023" i="2"/>
  <c r="L2023" i="2"/>
  <c r="AH4684" i="2" l="1"/>
  <c r="AG8699" i="2" l="1"/>
  <c r="R8671" i="2"/>
  <c r="S8671" i="2"/>
  <c r="W8671" i="2"/>
  <c r="X8671" i="2"/>
  <c r="AB8671" i="2"/>
  <c r="AC8671" i="2"/>
  <c r="AG8671" i="2"/>
  <c r="AH8671" i="2"/>
  <c r="AL8671" i="2"/>
  <c r="AM8671" i="2"/>
  <c r="AR8671" i="2"/>
  <c r="M8671" i="2" l="1"/>
  <c r="L8671" i="2"/>
  <c r="M6869" i="2"/>
  <c r="BV6907" i="2"/>
  <c r="BQ6907" i="2"/>
  <c r="BL6907" i="2"/>
  <c r="BG6907" i="2"/>
  <c r="AW6907" i="2"/>
  <c r="AR6907" i="2"/>
  <c r="AM6907" i="2"/>
  <c r="AH6907" i="2"/>
  <c r="AC6907" i="2"/>
  <c r="X6907" i="2"/>
  <c r="S6907" i="2"/>
  <c r="M6906" i="2"/>
  <c r="L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L6869" i="2"/>
  <c r="M6907" i="2" l="1"/>
  <c r="W8697" i="2" l="1"/>
  <c r="X4645" i="2" l="1"/>
  <c r="X8680" i="2" l="1"/>
  <c r="W8681" i="2" l="1"/>
  <c r="X8684" i="2" l="1"/>
  <c r="W8684" i="2"/>
  <c r="O8663" i="2"/>
  <c r="P8663" i="2"/>
  <c r="Q8663" i="2"/>
  <c r="R8663" i="2"/>
  <c r="S8663" i="2"/>
  <c r="W8663" i="2"/>
  <c r="X8663" i="2"/>
  <c r="R8699" i="2" l="1"/>
  <c r="AQ8688" i="2"/>
  <c r="AM8675" i="2"/>
  <c r="AM8676" i="2"/>
  <c r="AM8677" i="2"/>
  <c r="AM8678" i="2"/>
  <c r="AM8679" i="2"/>
  <c r="AM8680" i="2"/>
  <c r="AM8681" i="2"/>
  <c r="AM8682" i="2"/>
  <c r="AM8683" i="2"/>
  <c r="AM8684" i="2"/>
  <c r="AM8685" i="2"/>
  <c r="AM8686" i="2"/>
  <c r="AM8687" i="2"/>
  <c r="AM8688" i="2"/>
  <c r="AM8689" i="2"/>
  <c r="AM8691" i="2"/>
  <c r="AM8695" i="2"/>
  <c r="AM8699" i="2"/>
  <c r="AM8700" i="2"/>
  <c r="AL8675" i="2"/>
  <c r="AL8676" i="2"/>
  <c r="AL8677" i="2"/>
  <c r="AL8678" i="2"/>
  <c r="AL8679" i="2"/>
  <c r="AL8680" i="2"/>
  <c r="AL8681" i="2"/>
  <c r="AL8682" i="2"/>
  <c r="AL8683" i="2"/>
  <c r="AL8684" i="2"/>
  <c r="AL8685" i="2"/>
  <c r="AL8686" i="2"/>
  <c r="AL8687" i="2"/>
  <c r="AL8688" i="2"/>
  <c r="AL8689" i="2"/>
  <c r="AL8690" i="2"/>
  <c r="AL8691" i="2"/>
  <c r="AL8695" i="2"/>
  <c r="AL8699" i="2"/>
  <c r="AL8700" i="2"/>
  <c r="AL8701" i="2"/>
  <c r="AH8675" i="2"/>
  <c r="AH8676" i="2"/>
  <c r="AH8677" i="2"/>
  <c r="AH8678" i="2"/>
  <c r="AH8679" i="2"/>
  <c r="AH8680" i="2"/>
  <c r="AH8681" i="2"/>
  <c r="AH8682" i="2"/>
  <c r="AH8683" i="2"/>
  <c r="AH8684" i="2"/>
  <c r="AH8685" i="2"/>
  <c r="AH8686" i="2"/>
  <c r="AH8687" i="2"/>
  <c r="AH8688" i="2"/>
  <c r="AH8689" i="2"/>
  <c r="AH8690" i="2"/>
  <c r="AH8691" i="2"/>
  <c r="AH8700" i="2"/>
  <c r="AG8675" i="2"/>
  <c r="AG8676" i="2"/>
  <c r="AG8677" i="2"/>
  <c r="AG8678" i="2"/>
  <c r="AG8679" i="2"/>
  <c r="AG8680" i="2"/>
  <c r="AG8681" i="2"/>
  <c r="AG8682" i="2"/>
  <c r="AG8683" i="2"/>
  <c r="AG8684" i="2"/>
  <c r="AG8685" i="2"/>
  <c r="AG8686" i="2"/>
  <c r="AG8687" i="2"/>
  <c r="AG8688" i="2"/>
  <c r="AG8689" i="2"/>
  <c r="AG8690" i="2"/>
  <c r="AG8691" i="2"/>
  <c r="AG8695" i="2"/>
  <c r="AG8696" i="2"/>
  <c r="AG8697" i="2"/>
  <c r="AG8698" i="2"/>
  <c r="AC8675" i="2"/>
  <c r="AC8676" i="2"/>
  <c r="AC8677" i="2"/>
  <c r="AC8678" i="2"/>
  <c r="AC8679" i="2"/>
  <c r="AC8680" i="2"/>
  <c r="AC8681" i="2"/>
  <c r="AC8682" i="2"/>
  <c r="AC8683" i="2"/>
  <c r="AC8684" i="2"/>
  <c r="AC8685" i="2"/>
  <c r="AC8686" i="2"/>
  <c r="AC8687" i="2"/>
  <c r="AC8688" i="2"/>
  <c r="AC8689" i="2"/>
  <c r="AC8690" i="2"/>
  <c r="AC8691" i="2"/>
  <c r="AC8692" i="2"/>
  <c r="AC8695" i="2"/>
  <c r="AC8696" i="2"/>
  <c r="AC8697" i="2"/>
  <c r="AC8698" i="2"/>
  <c r="AC8699" i="2"/>
  <c r="AC8700" i="2"/>
  <c r="AC8701" i="2"/>
  <c r="AB8675" i="2"/>
  <c r="AB8676" i="2"/>
  <c r="AB8677" i="2"/>
  <c r="AB8678" i="2"/>
  <c r="AB8679" i="2"/>
  <c r="AB8680" i="2"/>
  <c r="AB8681" i="2"/>
  <c r="AB8682" i="2"/>
  <c r="AB8683" i="2"/>
  <c r="AB8684" i="2"/>
  <c r="AB8685" i="2"/>
  <c r="AB8686" i="2"/>
  <c r="AB8687" i="2"/>
  <c r="AB8688" i="2"/>
  <c r="AB8689" i="2"/>
  <c r="AB8690" i="2"/>
  <c r="AB8691" i="2"/>
  <c r="AB8692" i="2"/>
  <c r="AB8695" i="2"/>
  <c r="AB8696" i="2"/>
  <c r="AB8697" i="2"/>
  <c r="AB8698" i="2"/>
  <c r="X8675" i="2"/>
  <c r="X8676" i="2"/>
  <c r="X8677" i="2"/>
  <c r="X8678" i="2"/>
  <c r="X8679" i="2"/>
  <c r="X8681" i="2"/>
  <c r="X8682" i="2"/>
  <c r="X8683" i="2"/>
  <c r="X8685" i="2"/>
  <c r="X8686" i="2"/>
  <c r="X8687" i="2"/>
  <c r="X8688" i="2"/>
  <c r="X8689" i="2"/>
  <c r="X8690" i="2"/>
  <c r="X8691" i="2"/>
  <c r="X8692" i="2"/>
  <c r="X8695" i="2"/>
  <c r="X8696" i="2"/>
  <c r="X8697" i="2"/>
  <c r="X8698" i="2"/>
  <c r="X8699" i="2"/>
  <c r="X8700" i="2"/>
  <c r="X8701" i="2"/>
  <c r="W8675" i="2"/>
  <c r="W8676" i="2"/>
  <c r="W8677" i="2"/>
  <c r="W8678" i="2"/>
  <c r="W8679" i="2"/>
  <c r="W8680" i="2"/>
  <c r="W8682" i="2"/>
  <c r="W8683" i="2"/>
  <c r="W8685" i="2"/>
  <c r="W8686" i="2"/>
  <c r="W8687" i="2"/>
  <c r="W8688" i="2"/>
  <c r="W8689" i="2"/>
  <c r="W8690" i="2"/>
  <c r="W8691" i="2"/>
  <c r="W8692" i="2"/>
  <c r="W8695" i="2"/>
  <c r="W8696" i="2"/>
  <c r="S8699" i="2"/>
  <c r="M8699" i="2" s="1"/>
  <c r="S8700" i="2"/>
  <c r="M8700" i="2" s="1"/>
  <c r="S8701" i="2"/>
  <c r="M8701" i="2" s="1"/>
  <c r="S8675" i="2"/>
  <c r="M8675" i="2" s="1"/>
  <c r="S8676" i="2"/>
  <c r="M8676" i="2" s="1"/>
  <c r="S8677" i="2"/>
  <c r="M8677" i="2" s="1"/>
  <c r="S8678" i="2"/>
  <c r="M8678" i="2" s="1"/>
  <c r="S8679" i="2"/>
  <c r="M8679" i="2" s="1"/>
  <c r="S8680" i="2"/>
  <c r="M8680" i="2" s="1"/>
  <c r="M8682" i="2"/>
  <c r="S8683" i="2"/>
  <c r="M8683" i="2" s="1"/>
  <c r="S8685" i="2"/>
  <c r="M8685" i="2" s="1"/>
  <c r="S8686" i="2"/>
  <c r="M8686" i="2" s="1"/>
  <c r="S8687" i="2"/>
  <c r="M8687" i="2" s="1"/>
  <c r="S8688" i="2"/>
  <c r="M8688" i="2" s="1"/>
  <c r="S8689" i="2"/>
  <c r="M8689" i="2" s="1"/>
  <c r="S8690" i="2"/>
  <c r="M8690" i="2" s="1"/>
  <c r="S8691" i="2"/>
  <c r="M8691" i="2" s="1"/>
  <c r="S8692" i="2"/>
  <c r="M8692" i="2" s="1"/>
  <c r="S8695" i="2"/>
  <c r="M8695" i="2" s="1"/>
  <c r="S8696" i="2"/>
  <c r="M8696" i="2" s="1"/>
  <c r="S8697" i="2"/>
  <c r="M8697" i="2" s="1"/>
  <c r="S8698" i="2"/>
  <c r="M8698" i="2" s="1"/>
  <c r="R8675" i="2"/>
  <c r="L8675" i="2" s="1"/>
  <c r="R8676" i="2"/>
  <c r="L8676" i="2" s="1"/>
  <c r="R8677" i="2"/>
  <c r="L8677" i="2" s="1"/>
  <c r="R8678" i="2"/>
  <c r="L8678" i="2" s="1"/>
  <c r="R8679" i="2"/>
  <c r="L8679" i="2" s="1"/>
  <c r="R8680" i="2"/>
  <c r="L8680" i="2" s="1"/>
  <c r="R8681" i="2"/>
  <c r="L8681" i="2" s="1"/>
  <c r="R8682" i="2"/>
  <c r="L8682" i="2" s="1"/>
  <c r="R8683" i="2"/>
  <c r="L8683" i="2" s="1"/>
  <c r="R8684" i="2"/>
  <c r="L8684" i="2" s="1"/>
  <c r="R8685" i="2"/>
  <c r="L8685" i="2" s="1"/>
  <c r="R8686" i="2"/>
  <c r="L8686" i="2" s="1"/>
  <c r="R8687" i="2"/>
  <c r="L8687" i="2" s="1"/>
  <c r="R8688" i="2"/>
  <c r="L8688" i="2" s="1"/>
  <c r="R8689" i="2"/>
  <c r="L8689" i="2" s="1"/>
  <c r="R8690" i="2"/>
  <c r="L8690" i="2" s="1"/>
  <c r="R8691" i="2"/>
  <c r="L8691" i="2" s="1"/>
  <c r="R8692" i="2"/>
  <c r="L8692" i="2" s="1"/>
  <c r="R8695" i="2"/>
  <c r="L8695" i="2" s="1"/>
  <c r="R8696" i="2"/>
  <c r="L8696" i="2" s="1"/>
  <c r="R8697" i="2"/>
  <c r="L8697" i="2" s="1"/>
  <c r="R8698" i="2"/>
  <c r="L8698" i="2" s="1"/>
  <c r="R8674" i="2"/>
  <c r="S8674" i="2"/>
  <c r="W8674" i="2"/>
  <c r="X8674" i="2"/>
  <c r="AB8674" i="2"/>
  <c r="AC8674" i="2"/>
  <c r="AG8674" i="2"/>
  <c r="AH8674" i="2"/>
  <c r="AL8674" i="2"/>
  <c r="AM8674" i="2"/>
  <c r="R8673" i="2"/>
  <c r="S8673" i="2"/>
  <c r="W8673" i="2"/>
  <c r="X8673" i="2"/>
  <c r="AB8673" i="2"/>
  <c r="AC8673" i="2"/>
  <c r="AG8673" i="2"/>
  <c r="AH8673" i="2"/>
  <c r="AL8673" i="2"/>
  <c r="AM8673" i="2"/>
  <c r="M8673" i="2" l="1"/>
  <c r="L8673" i="2"/>
  <c r="M8674" i="2"/>
  <c r="L8674" i="2"/>
  <c r="M8684" i="2"/>
  <c r="L8699" i="2"/>
  <c r="AR8665" i="2"/>
  <c r="AR8666" i="2"/>
  <c r="AR8667" i="2"/>
  <c r="AR8668" i="2"/>
  <c r="AR8669" i="2"/>
  <c r="AR8670" i="2"/>
  <c r="AR8672" i="2"/>
  <c r="AQ8667" i="2"/>
  <c r="AQ8668" i="2"/>
  <c r="AQ8670" i="2"/>
  <c r="AM8665" i="2"/>
  <c r="AM8666" i="2"/>
  <c r="AM8667" i="2"/>
  <c r="AM8668" i="2"/>
  <c r="AM8669" i="2"/>
  <c r="AM8670" i="2"/>
  <c r="AM8672" i="2"/>
  <c r="AL8665" i="2"/>
  <c r="AL8666" i="2"/>
  <c r="AL8667" i="2"/>
  <c r="AL8668" i="2"/>
  <c r="AL8669" i="2"/>
  <c r="AL8670" i="2"/>
  <c r="AL8672" i="2"/>
  <c r="AH8666" i="2"/>
  <c r="AH8667" i="2"/>
  <c r="AH8668" i="2"/>
  <c r="AH8669" i="2"/>
  <c r="AH8672" i="2"/>
  <c r="AG8664" i="2"/>
  <c r="AG8665" i="2"/>
  <c r="AG8666" i="2"/>
  <c r="AG8667" i="2"/>
  <c r="AG8668" i="2"/>
  <c r="AG8669" i="2"/>
  <c r="AG8672" i="2"/>
  <c r="AG8700" i="2"/>
  <c r="AC8664" i="2"/>
  <c r="AC8665" i="2"/>
  <c r="AC8666" i="2"/>
  <c r="AC8667" i="2"/>
  <c r="AC8668" i="2"/>
  <c r="AC8669" i="2"/>
  <c r="AC8672" i="2"/>
  <c r="AB8664" i="2"/>
  <c r="AB8665" i="2"/>
  <c r="AB8666" i="2"/>
  <c r="AB8667" i="2"/>
  <c r="AB8668" i="2"/>
  <c r="AB8669" i="2"/>
  <c r="AB8672" i="2"/>
  <c r="AB8700" i="2"/>
  <c r="X8664" i="2"/>
  <c r="X8665" i="2"/>
  <c r="X8666" i="2"/>
  <c r="X8667" i="2"/>
  <c r="X8668" i="2"/>
  <c r="X8669" i="2"/>
  <c r="X8672" i="2"/>
  <c r="M8672" i="2" s="1"/>
  <c r="W8664" i="2"/>
  <c r="W8665" i="2"/>
  <c r="W8666" i="2"/>
  <c r="W8667" i="2"/>
  <c r="W8668" i="2"/>
  <c r="W8669" i="2"/>
  <c r="W8672" i="2"/>
  <c r="L8672" i="2" s="1"/>
  <c r="S8664" i="2"/>
  <c r="S8665" i="2"/>
  <c r="M8665" i="2" s="1"/>
  <c r="S8666" i="2"/>
  <c r="M8666" i="2" s="1"/>
  <c r="S8667" i="2"/>
  <c r="M8667" i="2" s="1"/>
  <c r="S8668" i="2"/>
  <c r="M8668" i="2" s="1"/>
  <c r="S8669" i="2"/>
  <c r="M8669" i="2" s="1"/>
  <c r="S8670" i="2"/>
  <c r="M8670" i="2" s="1"/>
  <c r="R8664" i="2"/>
  <c r="L8664" i="2" s="1"/>
  <c r="R8665" i="2"/>
  <c r="L8665" i="2" s="1"/>
  <c r="R8666" i="2"/>
  <c r="L8666" i="2" s="1"/>
  <c r="R8667" i="2"/>
  <c r="L8667" i="2" s="1"/>
  <c r="R8668" i="2"/>
  <c r="L8668" i="2" s="1"/>
  <c r="R8669" i="2"/>
  <c r="L8669" i="2" s="1"/>
  <c r="R8670" i="2"/>
  <c r="L8670" i="2" s="1"/>
  <c r="R8700" i="2"/>
  <c r="L8700" i="2" s="1"/>
  <c r="AB8663" i="2"/>
  <c r="AC8663" i="2"/>
  <c r="AG8663" i="2"/>
  <c r="AH8663" i="2"/>
  <c r="AL8663" i="2"/>
  <c r="AH8702" i="2" l="1"/>
  <c r="AH8703" i="2"/>
  <c r="AC8703" i="2"/>
  <c r="M8663" i="2"/>
  <c r="L8663" i="2"/>
  <c r="M8664" i="2"/>
  <c r="X8703" i="2"/>
  <c r="AM8703" i="2"/>
  <c r="AR8703" i="2"/>
  <c r="AM8702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1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0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L7179" i="2"/>
  <c r="M714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5" i="2"/>
  <c r="M2026" i="2"/>
  <c r="M2027" i="2"/>
  <c r="M2028" i="2"/>
  <c r="M2029" i="2"/>
  <c r="M2030" i="2"/>
  <c r="M2031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5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5" i="2"/>
  <c r="L2026" i="2"/>
  <c r="L2027" i="2"/>
  <c r="L2028" i="2"/>
  <c r="L2029" i="2"/>
  <c r="L2030" i="2"/>
  <c r="L2031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2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1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0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69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8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7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6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5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4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3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2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1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0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59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8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5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3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7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6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5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4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3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2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1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0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39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8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7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6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5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4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3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2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1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0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29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8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7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6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5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4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3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2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1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0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19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8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7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6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5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4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3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2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1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0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09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8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7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6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5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4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3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2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1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0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399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8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7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6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5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4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3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2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1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0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89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8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86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5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4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3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2" i="2"/>
  <c r="L7064" i="2"/>
  <c r="BQ4996" i="2"/>
  <c r="BL4996" i="2"/>
  <c r="BG4996" i="2"/>
  <c r="BB4996" i="2"/>
  <c r="AW4996" i="2"/>
  <c r="AR4996" i="2"/>
  <c r="AM4996" i="2"/>
  <c r="AH4996" i="2"/>
  <c r="AC4996" i="2"/>
  <c r="X4996" i="2"/>
  <c r="S4996" i="2"/>
  <c r="M472" i="2" l="1"/>
  <c r="M43" i="2"/>
  <c r="M82" i="2"/>
  <c r="M4684" i="2"/>
  <c r="M5620" i="2"/>
  <c r="M5581" i="2"/>
  <c r="M5542" i="2"/>
  <c r="M5503" i="2"/>
  <c r="M5464" i="2"/>
  <c r="M5425" i="2"/>
  <c r="M5386" i="2"/>
  <c r="M5347" i="2"/>
  <c r="M5308" i="2"/>
  <c r="M5269" i="2"/>
  <c r="M5230" i="2"/>
  <c r="M5191" i="2"/>
  <c r="M5152" i="2"/>
  <c r="M5113" i="2"/>
  <c r="M5074" i="2"/>
  <c r="M5035" i="2"/>
  <c r="M4996" i="2"/>
  <c r="M4957" i="2"/>
  <c r="M4918" i="2"/>
  <c r="M4879" i="2"/>
  <c r="M4840" i="2"/>
  <c r="M4801" i="2"/>
  <c r="M4762" i="2"/>
  <c r="M4723" i="2"/>
  <c r="M4645" i="2"/>
  <c r="M4606" i="2"/>
  <c r="M4567" i="2"/>
  <c r="M4528" i="2"/>
  <c r="M4489" i="2"/>
  <c r="M4450" i="2"/>
  <c r="M4411" i="2"/>
  <c r="M4372" i="2"/>
  <c r="M4333" i="2"/>
  <c r="M4294" i="2"/>
  <c r="M4255" i="2"/>
  <c r="M4216" i="2"/>
  <c r="M4177" i="2"/>
  <c r="M4138" i="2"/>
  <c r="M4099" i="2"/>
  <c r="M4060" i="2"/>
  <c r="M4021" i="2"/>
  <c r="M3982" i="2"/>
  <c r="M3943" i="2"/>
  <c r="M3904" i="2"/>
  <c r="M3865" i="2"/>
  <c r="M3826" i="2"/>
  <c r="M3787" i="2"/>
  <c r="M3748" i="2"/>
  <c r="M3709" i="2"/>
  <c r="M3670" i="2"/>
  <c r="M3631" i="2"/>
  <c r="M3592" i="2"/>
  <c r="M3553" i="2"/>
  <c r="M3514" i="2"/>
  <c r="M3475" i="2"/>
  <c r="M3436" i="2"/>
  <c r="M3397" i="2"/>
  <c r="M3358" i="2"/>
  <c r="M3319" i="2"/>
  <c r="M3280" i="2"/>
  <c r="M3241" i="2"/>
  <c r="M3202" i="2"/>
  <c r="M3163" i="2"/>
  <c r="M3124" i="2"/>
  <c r="M3085" i="2"/>
  <c r="M3046" i="2"/>
  <c r="M3007" i="2"/>
  <c r="M2968" i="2"/>
  <c r="M2929" i="2"/>
  <c r="M2890" i="2"/>
  <c r="M2851" i="2"/>
  <c r="M2812" i="2"/>
  <c r="M2773" i="2"/>
  <c r="M2734" i="2"/>
  <c r="M2695" i="2"/>
  <c r="M2656" i="2"/>
  <c r="M2617" i="2"/>
  <c r="M2578" i="2"/>
  <c r="M2539" i="2"/>
  <c r="M2500" i="2"/>
  <c r="M2461" i="2"/>
  <c r="M2422" i="2"/>
  <c r="M2383" i="2"/>
  <c r="M2344" i="2"/>
  <c r="M2305" i="2"/>
  <c r="M2266" i="2"/>
  <c r="M2227" i="2"/>
  <c r="M2188" i="2"/>
  <c r="M2149" i="2"/>
  <c r="M2110" i="2"/>
  <c r="M2071" i="2"/>
  <c r="M2032" i="2"/>
  <c r="M1993" i="2"/>
  <c r="M1954" i="2"/>
  <c r="M1915" i="2"/>
  <c r="M1876" i="2"/>
  <c r="M1837" i="2"/>
  <c r="M1798" i="2"/>
  <c r="M1759" i="2"/>
  <c r="M1720" i="2"/>
  <c r="M1681" i="2"/>
  <c r="M1642" i="2"/>
  <c r="M1603" i="2"/>
  <c r="M1564" i="2"/>
  <c r="M1525" i="2"/>
  <c r="M1486" i="2"/>
  <c r="M1447" i="2"/>
  <c r="M1408" i="2"/>
  <c r="M1369" i="2"/>
  <c r="M1330" i="2"/>
  <c r="M1291" i="2"/>
  <c r="M1252" i="2"/>
  <c r="M1213" i="2"/>
  <c r="M1174" i="2"/>
  <c r="M1135" i="2"/>
  <c r="M1096" i="2"/>
  <c r="M1057" i="2"/>
  <c r="M1018" i="2"/>
  <c r="M979" i="2"/>
  <c r="M940" i="2"/>
  <c r="M901" i="2"/>
  <c r="M862" i="2"/>
  <c r="M823" i="2"/>
  <c r="M784" i="2"/>
  <c r="M745" i="2"/>
  <c r="M706" i="2"/>
  <c r="M667" i="2"/>
  <c r="M628" i="2"/>
  <c r="M589" i="2"/>
  <c r="M550" i="2"/>
  <c r="M511" i="2"/>
  <c r="M433" i="2"/>
  <c r="M394" i="2"/>
  <c r="M355" i="2"/>
  <c r="M316" i="2"/>
  <c r="M277" i="2"/>
  <c r="M238" i="2"/>
  <c r="M199" i="2"/>
  <c r="M160" i="2"/>
  <c r="M121" i="2"/>
  <c r="M7141" i="2"/>
  <c r="M7102" i="2"/>
  <c r="M7063" i="2"/>
  <c r="M7024" i="2"/>
  <c r="M6985" i="2"/>
  <c r="M6946" i="2"/>
  <c r="M6868" i="2"/>
  <c r="M6829" i="2"/>
  <c r="M6790" i="2"/>
  <c r="M6751" i="2"/>
  <c r="M6712" i="2"/>
  <c r="M6673" i="2"/>
  <c r="M6634" i="2"/>
  <c r="M6595" i="2"/>
  <c r="M6556" i="2"/>
  <c r="M6517" i="2"/>
  <c r="M6478" i="2"/>
  <c r="M6439" i="2"/>
  <c r="M6400" i="2"/>
  <c r="M6361" i="2"/>
  <c r="M6322" i="2"/>
  <c r="M6283" i="2"/>
  <c r="M6244" i="2"/>
  <c r="M6205" i="2"/>
  <c r="M6166" i="2"/>
  <c r="M6127" i="2"/>
  <c r="M6088" i="2"/>
  <c r="M6049" i="2"/>
  <c r="M6010" i="2"/>
  <c r="M5971" i="2"/>
  <c r="M5932" i="2"/>
  <c r="M5893" i="2"/>
  <c r="M5854" i="2"/>
  <c r="M5815" i="2"/>
  <c r="M5776" i="2"/>
  <c r="M5737" i="2"/>
  <c r="M5698" i="2"/>
  <c r="M5659" i="2"/>
  <c r="BV4528" i="2"/>
  <c r="BQ4528" i="2"/>
  <c r="BL4528" i="2"/>
  <c r="BG4528" i="2"/>
  <c r="BB4528" i="2"/>
  <c r="AW4528" i="2"/>
  <c r="AR4528" i="2"/>
  <c r="AM4528" i="2"/>
  <c r="AL4528" i="2"/>
  <c r="AH4528" i="2"/>
  <c r="AG4528" i="2"/>
  <c r="AC4528" i="2"/>
  <c r="AB4528" i="2"/>
  <c r="X4528" i="2"/>
  <c r="W4528" i="2"/>
  <c r="S4528" i="2"/>
  <c r="X1330" i="2" l="1"/>
  <c r="AC1330" i="2"/>
  <c r="AH1330" i="2"/>
  <c r="AM1330" i="2"/>
  <c r="AR1330" i="2"/>
  <c r="AW1330" i="2"/>
  <c r="BB1330" i="2"/>
  <c r="BG1330" i="2"/>
  <c r="BL1330" i="2"/>
  <c r="BQ1330" i="2"/>
  <c r="BV1330" i="2"/>
  <c r="S1330" i="2"/>
  <c r="S4489" i="2" l="1"/>
  <c r="S7063" i="2"/>
  <c r="AC6478" i="2" l="1"/>
  <c r="AC2578" i="2" l="1"/>
  <c r="S6517" i="2" l="1"/>
  <c r="S5737" i="2"/>
  <c r="S784" i="2"/>
  <c r="AC4489" i="2" l="1"/>
  <c r="X4489" i="2"/>
  <c r="W4489" i="2"/>
  <c r="AB4489" i="2"/>
  <c r="AG4489" i="2"/>
  <c r="AH4489" i="2"/>
  <c r="AL4489" i="2"/>
  <c r="AL8702" i="2" s="1"/>
  <c r="AM4489" i="2"/>
  <c r="AR4489" i="2"/>
  <c r="AW4489" i="2"/>
  <c r="BB4489" i="2"/>
  <c r="BG4489" i="2"/>
  <c r="BL4489" i="2"/>
  <c r="BQ4489" i="2"/>
  <c r="BV4489" i="2"/>
  <c r="X43" i="2"/>
  <c r="AC43" i="2"/>
  <c r="AH43" i="2"/>
  <c r="AR43" i="2"/>
  <c r="AW43" i="2"/>
  <c r="BG43" i="2"/>
  <c r="BL43" i="2"/>
  <c r="BQ43" i="2"/>
  <c r="BV43" i="2"/>
  <c r="S7180" i="2"/>
  <c r="S7141" i="2"/>
  <c r="S7102" i="2"/>
  <c r="S7024" i="2"/>
  <c r="S6985" i="2"/>
  <c r="S6946" i="2"/>
  <c r="S6868" i="2"/>
  <c r="S6829" i="2"/>
  <c r="S6790" i="2"/>
  <c r="S6751" i="2"/>
  <c r="S6712" i="2"/>
  <c r="S6673" i="2"/>
  <c r="S6634" i="2"/>
  <c r="S6595" i="2"/>
  <c r="S6556" i="2"/>
  <c r="S6478" i="2"/>
  <c r="S6439" i="2"/>
  <c r="S6400" i="2"/>
  <c r="S6361" i="2"/>
  <c r="S6322" i="2"/>
  <c r="S6283" i="2"/>
  <c r="S6244" i="2"/>
  <c r="S6205" i="2"/>
  <c r="S6166" i="2"/>
  <c r="S6127" i="2"/>
  <c r="S6088" i="2"/>
  <c r="S6049" i="2"/>
  <c r="S6010" i="2"/>
  <c r="S5971" i="2"/>
  <c r="S5932" i="2"/>
  <c r="S5893" i="2"/>
  <c r="S5854" i="2"/>
  <c r="S5815" i="2"/>
  <c r="S5776" i="2"/>
  <c r="S5698" i="2"/>
  <c r="S5659" i="2"/>
  <c r="S5581" i="2"/>
  <c r="S5542" i="2"/>
  <c r="S5503" i="2"/>
  <c r="S5464" i="2"/>
  <c r="S5425" i="2"/>
  <c r="S5386" i="2"/>
  <c r="S5347" i="2"/>
  <c r="S5308" i="2"/>
  <c r="S5269" i="2"/>
  <c r="S5230" i="2"/>
  <c r="S5191" i="2"/>
  <c r="S5152" i="2"/>
  <c r="S5113" i="2"/>
  <c r="S5074" i="2"/>
  <c r="S5620" i="2"/>
  <c r="S5035" i="2"/>
  <c r="S4957" i="2"/>
  <c r="S4918" i="2"/>
  <c r="S4879" i="2"/>
  <c r="S4840" i="2"/>
  <c r="S4801" i="2"/>
  <c r="S4762" i="2"/>
  <c r="S4723" i="2"/>
  <c r="S4684" i="2"/>
  <c r="S4645" i="2"/>
  <c r="S4567" i="2"/>
  <c r="S4606" i="2"/>
  <c r="S4450" i="2"/>
  <c r="S4411" i="2"/>
  <c r="S4372" i="2"/>
  <c r="S4333" i="2"/>
  <c r="S4294" i="2"/>
  <c r="S4255" i="2"/>
  <c r="S4216" i="2"/>
  <c r="S4177" i="2"/>
  <c r="S4138" i="2"/>
  <c r="S4099" i="2"/>
  <c r="S4060" i="2"/>
  <c r="S4021" i="2"/>
  <c r="S3982" i="2"/>
  <c r="S3943" i="2"/>
  <c r="S3904" i="2"/>
  <c r="S3865" i="2"/>
  <c r="S3826" i="2"/>
  <c r="S3787" i="2"/>
  <c r="S3748" i="2"/>
  <c r="S3709" i="2"/>
  <c r="S3670" i="2"/>
  <c r="S3631" i="2"/>
  <c r="S3592" i="2"/>
  <c r="S3553" i="2"/>
  <c r="S3514" i="2"/>
  <c r="S3475" i="2"/>
  <c r="S3436" i="2"/>
  <c r="S3397" i="2"/>
  <c r="S3358" i="2"/>
  <c r="S3319" i="2"/>
  <c r="S3280" i="2"/>
  <c r="S3241" i="2"/>
  <c r="S3202" i="2"/>
  <c r="S3163" i="2"/>
  <c r="S3124" i="2"/>
  <c r="S3085" i="2"/>
  <c r="S3046" i="2"/>
  <c r="S3007" i="2"/>
  <c r="S2968" i="2"/>
  <c r="S2929" i="2"/>
  <c r="S2890" i="2"/>
  <c r="S2851" i="2"/>
  <c r="S2812" i="2"/>
  <c r="S2773" i="2"/>
  <c r="S2734" i="2"/>
  <c r="S2695" i="2"/>
  <c r="S2656" i="2"/>
  <c r="S2617" i="2"/>
  <c r="S2578" i="2"/>
  <c r="S2539" i="2"/>
  <c r="S2500" i="2"/>
  <c r="S2461" i="2"/>
  <c r="S2422" i="2"/>
  <c r="S2383" i="2"/>
  <c r="S2344" i="2"/>
  <c r="S2305" i="2"/>
  <c r="S2266" i="2"/>
  <c r="S2227" i="2"/>
  <c r="S2188" i="2"/>
  <c r="S2149" i="2"/>
  <c r="S2110" i="2"/>
  <c r="S2071" i="2"/>
  <c r="S2032" i="2"/>
  <c r="S1993" i="2"/>
  <c r="S1954" i="2"/>
  <c r="S1915" i="2"/>
  <c r="S1876" i="2"/>
  <c r="S1837" i="2"/>
  <c r="S1798" i="2"/>
  <c r="S1759" i="2"/>
  <c r="S1720" i="2"/>
  <c r="S1681" i="2"/>
  <c r="S1642" i="2"/>
  <c r="S1603" i="2"/>
  <c r="S1564" i="2"/>
  <c r="S1525" i="2"/>
  <c r="S1447" i="2"/>
  <c r="S1408" i="2"/>
  <c r="S1369" i="2"/>
  <c r="S1291" i="2"/>
  <c r="S1252" i="2"/>
  <c r="S1213" i="2"/>
  <c r="S1174" i="2"/>
  <c r="S1135" i="2"/>
  <c r="S1096" i="2"/>
  <c r="S1057" i="2"/>
  <c r="S1018" i="2"/>
  <c r="S979" i="2"/>
  <c r="S940" i="2"/>
  <c r="S901" i="2"/>
  <c r="S862" i="2"/>
  <c r="S823" i="2"/>
  <c r="S745" i="2"/>
  <c r="S706" i="2"/>
  <c r="S667" i="2"/>
  <c r="S628" i="2"/>
  <c r="S589" i="2"/>
  <c r="S511" i="2"/>
  <c r="S472" i="2"/>
  <c r="S433" i="2"/>
  <c r="S394" i="2"/>
  <c r="S355" i="2"/>
  <c r="S316" i="2"/>
  <c r="S277" i="2"/>
  <c r="S238" i="2"/>
  <c r="S199" i="2"/>
  <c r="S121" i="2"/>
  <c r="S82" i="2"/>
  <c r="S43" i="2"/>
  <c r="AH6478" i="2" l="1"/>
  <c r="X6478" i="2"/>
  <c r="AH7180" i="2" l="1"/>
  <c r="AR7180" i="2"/>
  <c r="AW7180" i="2"/>
  <c r="BG7180" i="2"/>
  <c r="BL7180" i="2"/>
  <c r="BQ7180" i="2"/>
  <c r="BV7180" i="2"/>
  <c r="AC7180" i="2"/>
  <c r="AC7141" i="2"/>
  <c r="AC7102" i="2"/>
  <c r="AC7063" i="2"/>
  <c r="AC7024" i="2"/>
  <c r="AC6985" i="2"/>
  <c r="AC6946" i="2"/>
  <c r="AC6868" i="2"/>
  <c r="AC6829" i="2"/>
  <c r="AC6790" i="2"/>
  <c r="AC6751" i="2"/>
  <c r="AC6712" i="2"/>
  <c r="AC6673" i="2"/>
  <c r="AC6634" i="2"/>
  <c r="AC6595" i="2"/>
  <c r="AC6556" i="2"/>
  <c r="AC6517" i="2"/>
  <c r="AC6439" i="2"/>
  <c r="AC6400" i="2"/>
  <c r="AC6361" i="2"/>
  <c r="AC6322" i="2"/>
  <c r="AC6283" i="2"/>
  <c r="AC6244" i="2"/>
  <c r="AC6205" i="2"/>
  <c r="AC6166" i="2"/>
  <c r="AC6127" i="2"/>
  <c r="AC6088" i="2"/>
  <c r="AC6049" i="2"/>
  <c r="AC6010" i="2"/>
  <c r="AC5971" i="2"/>
  <c r="AC5932" i="2"/>
  <c r="AC5893" i="2"/>
  <c r="AC5854" i="2"/>
  <c r="AC5815" i="2"/>
  <c r="AC5776" i="2"/>
  <c r="AC5737" i="2"/>
  <c r="AC5698" i="2"/>
  <c r="AC5659" i="2"/>
  <c r="AC5581" i="2"/>
  <c r="AC5542" i="2"/>
  <c r="AC5503" i="2"/>
  <c r="AC5464" i="2"/>
  <c r="AC5425" i="2"/>
  <c r="AC5386" i="2"/>
  <c r="AC5347" i="2"/>
  <c r="AC5308" i="2"/>
  <c r="AC5269" i="2"/>
  <c r="AC5230" i="2"/>
  <c r="AC5191" i="2"/>
  <c r="AC5152" i="2"/>
  <c r="AC5113" i="2"/>
  <c r="AC5074" i="2"/>
  <c r="AC5620" i="2"/>
  <c r="AC5035" i="2"/>
  <c r="AC4957" i="2"/>
  <c r="AC4918" i="2"/>
  <c r="AC4879" i="2"/>
  <c r="AC4840" i="2"/>
  <c r="AC4801" i="2"/>
  <c r="AC4762" i="2"/>
  <c r="AC4723" i="2"/>
  <c r="AC4684" i="2"/>
  <c r="AC4645" i="2"/>
  <c r="AC4606" i="2"/>
  <c r="AC4567" i="2"/>
  <c r="AC4450" i="2"/>
  <c r="AC4411" i="2"/>
  <c r="AC4372" i="2"/>
  <c r="AC4333" i="2"/>
  <c r="AC4294" i="2"/>
  <c r="AC4255" i="2"/>
  <c r="AC4216" i="2"/>
  <c r="AC4177" i="2"/>
  <c r="AC4138" i="2"/>
  <c r="AC4099" i="2"/>
  <c r="AC4060" i="2"/>
  <c r="AC4021" i="2"/>
  <c r="AC3982" i="2"/>
  <c r="AC3943" i="2"/>
  <c r="AC3904" i="2"/>
  <c r="AC3865" i="2"/>
  <c r="AC3826" i="2"/>
  <c r="AC3787" i="2"/>
  <c r="AC3748" i="2"/>
  <c r="AC3709" i="2"/>
  <c r="AC3670" i="2"/>
  <c r="AC3631" i="2"/>
  <c r="AC3592" i="2"/>
  <c r="AC3553" i="2"/>
  <c r="AC3475" i="2"/>
  <c r="AC3436" i="2"/>
  <c r="AC3397" i="2"/>
  <c r="AC3319" i="2"/>
  <c r="AC3241" i="2"/>
  <c r="AC3202" i="2"/>
  <c r="AC3163" i="2"/>
  <c r="AC3124" i="2"/>
  <c r="AC3085" i="2"/>
  <c r="AC3046" i="2"/>
  <c r="AC3007" i="2"/>
  <c r="AC2968" i="2"/>
  <c r="AC2929" i="2"/>
  <c r="AC2890" i="2"/>
  <c r="AC2851" i="2"/>
  <c r="AC2812" i="2"/>
  <c r="AC2773" i="2"/>
  <c r="AC2734" i="2"/>
  <c r="AC2695" i="2"/>
  <c r="AC2656" i="2"/>
  <c r="AC2617" i="2"/>
  <c r="AC2539" i="2"/>
  <c r="AC2500" i="2"/>
  <c r="AC2461" i="2"/>
  <c r="AC2422" i="2"/>
  <c r="AC2383" i="2"/>
  <c r="AC2305" i="2"/>
  <c r="AC2266" i="2"/>
  <c r="AC2227" i="2"/>
  <c r="AC2188" i="2"/>
  <c r="AC2149" i="2"/>
  <c r="AC2110" i="2"/>
  <c r="AC2032" i="2"/>
  <c r="AC1993" i="2"/>
  <c r="AC2071" i="2"/>
  <c r="AC1954" i="2"/>
  <c r="AC1915" i="2"/>
  <c r="AC1876" i="2"/>
  <c r="AC1837" i="2"/>
  <c r="AC1798" i="2"/>
  <c r="AC1759" i="2"/>
  <c r="AC1720" i="2"/>
  <c r="AC1681" i="2"/>
  <c r="AC1642" i="2"/>
  <c r="AC1603" i="2"/>
  <c r="AC1564" i="2"/>
  <c r="AC1525" i="2"/>
  <c r="AC1486" i="2"/>
  <c r="AC1447" i="2"/>
  <c r="AC1408" i="2"/>
  <c r="AC1369" i="2"/>
  <c r="AC1291" i="2"/>
  <c r="AC1252" i="2"/>
  <c r="AC1213" i="2"/>
  <c r="AC1174" i="2"/>
  <c r="AC1135" i="2"/>
  <c r="AC1096" i="2"/>
  <c r="AC1057" i="2"/>
  <c r="AC1018" i="2"/>
  <c r="AC979" i="2"/>
  <c r="AC940" i="2"/>
  <c r="AC901" i="2"/>
  <c r="AC862" i="2"/>
  <c r="AC823" i="2"/>
  <c r="AC784" i="2"/>
  <c r="AC745" i="2"/>
  <c r="AC706" i="2"/>
  <c r="AC667" i="2"/>
  <c r="AC628" i="2"/>
  <c r="AC589" i="2"/>
  <c r="AC550" i="2"/>
  <c r="AC511" i="2"/>
  <c r="AC472" i="2"/>
  <c r="AC433" i="2"/>
  <c r="AC394" i="2"/>
  <c r="AC355" i="2"/>
  <c r="AC316" i="2"/>
  <c r="AC277" i="2"/>
  <c r="AC238" i="2"/>
  <c r="AC199" i="2"/>
  <c r="AC160" i="2"/>
  <c r="AC121" i="2"/>
  <c r="AC82" i="2"/>
  <c r="AC3280" i="2" l="1"/>
  <c r="AC3514" i="2"/>
  <c r="AC3358" i="2"/>
  <c r="AC2344" i="2"/>
  <c r="AC8702" i="2" s="1"/>
  <c r="X7180" i="2" l="1"/>
  <c r="M7180" i="2" s="1"/>
  <c r="X1096" i="2" l="1"/>
  <c r="BV7141" i="2" l="1"/>
  <c r="BV7024" i="2"/>
  <c r="BV6868" i="2"/>
  <c r="BV6790" i="2"/>
  <c r="BV6751" i="2"/>
  <c r="BV6673" i="2"/>
  <c r="BV6634" i="2"/>
  <c r="BV6595" i="2"/>
  <c r="BV6556" i="2"/>
  <c r="BV6517" i="2"/>
  <c r="BV6400" i="2"/>
  <c r="BV6361" i="2"/>
  <c r="BV6322" i="2"/>
  <c r="BV6283" i="2"/>
  <c r="BV6244" i="2"/>
  <c r="BV6166" i="2"/>
  <c r="BV6127" i="2"/>
  <c r="BV6088" i="2"/>
  <c r="BV6049" i="2"/>
  <c r="BV5971" i="2"/>
  <c r="BV5932" i="2"/>
  <c r="BV5854" i="2"/>
  <c r="BV5815" i="2"/>
  <c r="BV5737" i="2"/>
  <c r="BV5698" i="2"/>
  <c r="BV5659" i="2"/>
  <c r="BV5542" i="2"/>
  <c r="BV5464" i="2"/>
  <c r="BV5425" i="2"/>
  <c r="BV5386" i="2"/>
  <c r="BV5347" i="2"/>
  <c r="BV5308" i="2"/>
  <c r="BV5191" i="2"/>
  <c r="BV5152" i="2"/>
  <c r="BV5074" i="2"/>
  <c r="BV5035" i="2"/>
  <c r="BV4957" i="2"/>
  <c r="BV4918" i="2"/>
  <c r="BV4879" i="2"/>
  <c r="BV4840" i="2"/>
  <c r="BV4801" i="2"/>
  <c r="BV4762" i="2"/>
  <c r="BV4723" i="2"/>
  <c r="BV4606" i="2"/>
  <c r="BV4567" i="2"/>
  <c r="BV4450" i="2"/>
  <c r="BV4411" i="2"/>
  <c r="BV4372" i="2"/>
  <c r="BV4333" i="2"/>
  <c r="BV4294" i="2"/>
  <c r="BV4255" i="2"/>
  <c r="BV4216" i="2"/>
  <c r="BV4177" i="2"/>
  <c r="BV4138" i="2"/>
  <c r="BV4099" i="2"/>
  <c r="BV4060" i="2"/>
  <c r="BV4021" i="2"/>
  <c r="BV3982" i="2"/>
  <c r="BV3943" i="2"/>
  <c r="BV3904" i="2"/>
  <c r="BV3865" i="2"/>
  <c r="BV3826" i="2"/>
  <c r="BV3787" i="2"/>
  <c r="BV3709" i="2"/>
  <c r="BV3631" i="2"/>
  <c r="BV3592" i="2"/>
  <c r="BV3553" i="2"/>
  <c r="BV3475" i="2"/>
  <c r="BV3436" i="2"/>
  <c r="BV3397" i="2"/>
  <c r="BV3319" i="2"/>
  <c r="BV3280" i="2"/>
  <c r="BV3241" i="2"/>
  <c r="BV3163" i="2"/>
  <c r="BV3124" i="2"/>
  <c r="BV3085" i="2"/>
  <c r="BV3046" i="2"/>
  <c r="BV2968" i="2"/>
  <c r="BV2929" i="2"/>
  <c r="BV2890" i="2"/>
  <c r="BV2851" i="2"/>
  <c r="BV2734" i="2"/>
  <c r="BV2617" i="2"/>
  <c r="BV2578" i="2"/>
  <c r="BV2539" i="2"/>
  <c r="BV2500" i="2"/>
  <c r="BV2461" i="2"/>
  <c r="BV2422" i="2"/>
  <c r="BV2344" i="2"/>
  <c r="BV2305" i="2"/>
  <c r="BV2227" i="2"/>
  <c r="BV2188" i="2"/>
  <c r="BV2149" i="2"/>
  <c r="BV2110" i="2"/>
  <c r="BV2032" i="2"/>
  <c r="BV1993" i="2"/>
  <c r="BV1954" i="2"/>
  <c r="BV1915" i="2"/>
  <c r="BV1876" i="2"/>
  <c r="BV1837" i="2"/>
  <c r="BV1798" i="2"/>
  <c r="BV1759" i="2"/>
  <c r="BV1720" i="2"/>
  <c r="BV1681" i="2"/>
  <c r="BV1642" i="2"/>
  <c r="BV1603" i="2"/>
  <c r="BV1564" i="2"/>
  <c r="BV1525" i="2"/>
  <c r="BV1486" i="2"/>
  <c r="BV1447" i="2"/>
  <c r="BV1408" i="2"/>
  <c r="BV1369" i="2"/>
  <c r="BV1252" i="2"/>
  <c r="BV1213" i="2"/>
  <c r="BV1135" i="2"/>
  <c r="BV1096" i="2"/>
  <c r="BV1057" i="2"/>
  <c r="BV979" i="2"/>
  <c r="BV940" i="2"/>
  <c r="BV901" i="2"/>
  <c r="BV862" i="2"/>
  <c r="BV823" i="2"/>
  <c r="BV667" i="2"/>
  <c r="BV628" i="2"/>
  <c r="BV550" i="2"/>
  <c r="BV511" i="2"/>
  <c r="BV316" i="2"/>
  <c r="BV277" i="2"/>
  <c r="BV238" i="2"/>
  <c r="BV199" i="2"/>
  <c r="BV160" i="2"/>
  <c r="BV121" i="2"/>
  <c r="BV82" i="2"/>
  <c r="BQ7141" i="2"/>
  <c r="BQ7102" i="2"/>
  <c r="BQ7063" i="2"/>
  <c r="BQ7024" i="2"/>
  <c r="BQ6985" i="2"/>
  <c r="BQ6946" i="2"/>
  <c r="BQ6868" i="2"/>
  <c r="BQ6829" i="2"/>
  <c r="BQ6790" i="2"/>
  <c r="BQ6751" i="2"/>
  <c r="BQ6712" i="2"/>
  <c r="BQ6673" i="2"/>
  <c r="BQ6634" i="2"/>
  <c r="BQ6595" i="2"/>
  <c r="BQ6556" i="2"/>
  <c r="BQ6517" i="2"/>
  <c r="BQ6439" i="2"/>
  <c r="BQ6400" i="2"/>
  <c r="BQ6361" i="2"/>
  <c r="BQ6322" i="2"/>
  <c r="BQ6283" i="2"/>
  <c r="BQ6244" i="2"/>
  <c r="BQ6205" i="2"/>
  <c r="BQ6166" i="2"/>
  <c r="BQ6127" i="2"/>
  <c r="BQ6088" i="2"/>
  <c r="BQ6049" i="2"/>
  <c r="BQ6010" i="2"/>
  <c r="BQ5971" i="2"/>
  <c r="BQ5932" i="2"/>
  <c r="BQ5893" i="2"/>
  <c r="BQ5854" i="2"/>
  <c r="BQ5815" i="2"/>
  <c r="BQ5776" i="2"/>
  <c r="BQ5737" i="2"/>
  <c r="BQ5698" i="2"/>
  <c r="BQ5659" i="2"/>
  <c r="BQ5581" i="2"/>
  <c r="BQ5542" i="2"/>
  <c r="BQ5503" i="2"/>
  <c r="BQ5464" i="2"/>
  <c r="BQ5425" i="2"/>
  <c r="BQ5386" i="2"/>
  <c r="BQ5347" i="2"/>
  <c r="BQ5308" i="2"/>
  <c r="BQ5269" i="2"/>
  <c r="BQ5230" i="2"/>
  <c r="BQ5191" i="2"/>
  <c r="BQ5152" i="2"/>
  <c r="BQ5113" i="2"/>
  <c r="BQ5074" i="2"/>
  <c r="BQ5620" i="2"/>
  <c r="BQ5035" i="2"/>
  <c r="BQ4957" i="2"/>
  <c r="BQ4918" i="2"/>
  <c r="BQ4879" i="2"/>
  <c r="BQ4840" i="2"/>
  <c r="BQ4801" i="2"/>
  <c r="BQ4762" i="2"/>
  <c r="BQ4723" i="2"/>
  <c r="BQ4684" i="2"/>
  <c r="BQ4645" i="2"/>
  <c r="BQ4606" i="2"/>
  <c r="BQ4567" i="2"/>
  <c r="BQ4450" i="2"/>
  <c r="BQ4411" i="2"/>
  <c r="BQ4372" i="2"/>
  <c r="BQ4333" i="2"/>
  <c r="BQ4294" i="2"/>
  <c r="BQ4255" i="2"/>
  <c r="BQ4216" i="2"/>
  <c r="BQ4177" i="2"/>
  <c r="BQ4138" i="2"/>
  <c r="BQ4099" i="2"/>
  <c r="BQ4060" i="2"/>
  <c r="BQ4021" i="2"/>
  <c r="BQ3982" i="2"/>
  <c r="BQ3943" i="2"/>
  <c r="BQ3904" i="2"/>
  <c r="BQ3865" i="2"/>
  <c r="BQ3826" i="2"/>
  <c r="BQ3787" i="2"/>
  <c r="BQ3748" i="2"/>
  <c r="BQ3709" i="2"/>
  <c r="BQ3670" i="2"/>
  <c r="BQ3631" i="2"/>
  <c r="BQ3592" i="2"/>
  <c r="BQ3553" i="2"/>
  <c r="BQ3514" i="2"/>
  <c r="BQ3475" i="2"/>
  <c r="BQ3436" i="2"/>
  <c r="BQ3397" i="2"/>
  <c r="BQ3358" i="2"/>
  <c r="BQ3319" i="2"/>
  <c r="BQ3280" i="2"/>
  <c r="BQ3241" i="2"/>
  <c r="BQ3202" i="2"/>
  <c r="BQ3163" i="2"/>
  <c r="BQ3124" i="2"/>
  <c r="BQ3085" i="2"/>
  <c r="BQ3046" i="2"/>
  <c r="BQ3007" i="2"/>
  <c r="BQ2968" i="2"/>
  <c r="BQ2929" i="2"/>
  <c r="BQ2890" i="2"/>
  <c r="BQ2851" i="2"/>
  <c r="BQ2812" i="2"/>
  <c r="BQ2773" i="2"/>
  <c r="BQ2734" i="2"/>
  <c r="BQ2695" i="2"/>
  <c r="BQ2656" i="2"/>
  <c r="BQ2617" i="2"/>
  <c r="BQ2578" i="2"/>
  <c r="BQ2539" i="2"/>
  <c r="BQ2500" i="2"/>
  <c r="BQ2461" i="2"/>
  <c r="BQ2422" i="2"/>
  <c r="BQ2383" i="2"/>
  <c r="BQ2344" i="2"/>
  <c r="BQ2305" i="2"/>
  <c r="BQ2266" i="2"/>
  <c r="BQ2227" i="2"/>
  <c r="BQ2188" i="2"/>
  <c r="BQ2149" i="2"/>
  <c r="BQ2110" i="2"/>
  <c r="BQ2071" i="2"/>
  <c r="BQ2032" i="2"/>
  <c r="BQ1993" i="2"/>
  <c r="BQ1954" i="2"/>
  <c r="BQ1915" i="2"/>
  <c r="BQ1876" i="2"/>
  <c r="BQ1837" i="2"/>
  <c r="BQ1798" i="2"/>
  <c r="BQ1759" i="2"/>
  <c r="BQ1720" i="2"/>
  <c r="BQ1681" i="2"/>
  <c r="BQ1642" i="2"/>
  <c r="BQ1603" i="2"/>
  <c r="BQ1564" i="2"/>
  <c r="BQ1525" i="2"/>
  <c r="BQ1486" i="2"/>
  <c r="BQ1447" i="2"/>
  <c r="BQ1408" i="2"/>
  <c r="BQ1369" i="2"/>
  <c r="BQ1291" i="2"/>
  <c r="BQ1252" i="2"/>
  <c r="BQ1213" i="2"/>
  <c r="BQ1174" i="2"/>
  <c r="BQ1135" i="2"/>
  <c r="BQ1096" i="2"/>
  <c r="BQ1057" i="2"/>
  <c r="BQ1018" i="2"/>
  <c r="BQ979" i="2"/>
  <c r="BQ940" i="2"/>
  <c r="BQ901" i="2"/>
  <c r="BQ862" i="2"/>
  <c r="BQ823" i="2"/>
  <c r="BQ784" i="2"/>
  <c r="BQ745" i="2"/>
  <c r="BQ706" i="2"/>
  <c r="BQ667" i="2"/>
  <c r="BQ628" i="2"/>
  <c r="BQ589" i="2"/>
  <c r="BQ550" i="2"/>
  <c r="BQ511" i="2"/>
  <c r="BQ472" i="2"/>
  <c r="BQ433" i="2"/>
  <c r="BQ394" i="2"/>
  <c r="BQ355" i="2"/>
  <c r="BQ316" i="2"/>
  <c r="BQ277" i="2"/>
  <c r="BQ238" i="2"/>
  <c r="BQ199" i="2"/>
  <c r="BQ160" i="2"/>
  <c r="BQ121" i="2"/>
  <c r="BQ82" i="2"/>
  <c r="BQ8702" i="2" s="1"/>
  <c r="BL7141" i="2"/>
  <c r="BL7102" i="2"/>
  <c r="BL7063" i="2"/>
  <c r="BL7024" i="2"/>
  <c r="BL6985" i="2"/>
  <c r="BL6946" i="2"/>
  <c r="BL6868" i="2"/>
  <c r="BL6829" i="2"/>
  <c r="BL6790" i="2"/>
  <c r="BL6751" i="2"/>
  <c r="BL6712" i="2"/>
  <c r="BL6673" i="2"/>
  <c r="BL6634" i="2"/>
  <c r="BL6595" i="2"/>
  <c r="BL6556" i="2"/>
  <c r="BL6517" i="2"/>
  <c r="BL6439" i="2"/>
  <c r="BL6400" i="2"/>
  <c r="BL6361" i="2"/>
  <c r="BL6322" i="2"/>
  <c r="BL6283" i="2"/>
  <c r="BL6244" i="2"/>
  <c r="BL6205" i="2"/>
  <c r="BL6166" i="2"/>
  <c r="BL6127" i="2"/>
  <c r="BL6088" i="2"/>
  <c r="BL6049" i="2"/>
  <c r="BL6010" i="2"/>
  <c r="BL5971" i="2"/>
  <c r="BL5932" i="2"/>
  <c r="BL5893" i="2"/>
  <c r="BL5854" i="2"/>
  <c r="BL5815" i="2"/>
  <c r="BL5776" i="2"/>
  <c r="BL5737" i="2"/>
  <c r="BL5698" i="2"/>
  <c r="BL5659" i="2"/>
  <c r="BL5581" i="2"/>
  <c r="BL5542" i="2"/>
  <c r="BL5503" i="2"/>
  <c r="BL5464" i="2"/>
  <c r="BL5425" i="2"/>
  <c r="BL5386" i="2"/>
  <c r="BL5347" i="2"/>
  <c r="BL5308" i="2"/>
  <c r="BL5269" i="2"/>
  <c r="BL5230" i="2"/>
  <c r="BL5191" i="2"/>
  <c r="BL5152" i="2"/>
  <c r="BL5113" i="2"/>
  <c r="BL5074" i="2"/>
  <c r="BL5620" i="2"/>
  <c r="BL5035" i="2"/>
  <c r="BL4957" i="2"/>
  <c r="BL4918" i="2"/>
  <c r="BL4879" i="2"/>
  <c r="BL4840" i="2"/>
  <c r="BL4801" i="2"/>
  <c r="BL4762" i="2"/>
  <c r="BL4723" i="2"/>
  <c r="BL4684" i="2"/>
  <c r="BL4645" i="2"/>
  <c r="BL4606" i="2"/>
  <c r="BL4567" i="2"/>
  <c r="BL4450" i="2"/>
  <c r="BL4411" i="2"/>
  <c r="BL4372" i="2"/>
  <c r="BL4333" i="2"/>
  <c r="BL4294" i="2"/>
  <c r="BL4255" i="2"/>
  <c r="BL4216" i="2"/>
  <c r="BL4177" i="2"/>
  <c r="BL4138" i="2"/>
  <c r="BL4099" i="2"/>
  <c r="BL4060" i="2"/>
  <c r="BL4021" i="2"/>
  <c r="BL3982" i="2"/>
  <c r="BL3943" i="2"/>
  <c r="BL3904" i="2"/>
  <c r="BL3865" i="2"/>
  <c r="BL3826" i="2"/>
  <c r="BL3787" i="2"/>
  <c r="BL3748" i="2"/>
  <c r="BL3709" i="2"/>
  <c r="BL3670" i="2"/>
  <c r="BL3631" i="2"/>
  <c r="BL3592" i="2"/>
  <c r="BL3553" i="2"/>
  <c r="BL3514" i="2"/>
  <c r="BL3475" i="2"/>
  <c r="BL3436" i="2"/>
  <c r="BL3397" i="2"/>
  <c r="BL3358" i="2"/>
  <c r="BL3319" i="2"/>
  <c r="BL3280" i="2"/>
  <c r="BL3241" i="2"/>
  <c r="BL3202" i="2"/>
  <c r="BL3163" i="2"/>
  <c r="BL3124" i="2"/>
  <c r="BL3085" i="2"/>
  <c r="BL3046" i="2"/>
  <c r="BL3007" i="2"/>
  <c r="BL2968" i="2"/>
  <c r="BL2929" i="2"/>
  <c r="BL2890" i="2"/>
  <c r="BL2851" i="2"/>
  <c r="BL2812" i="2"/>
  <c r="BL2773" i="2"/>
  <c r="BL2734" i="2"/>
  <c r="BL2695" i="2"/>
  <c r="BL2656" i="2"/>
  <c r="BL2617" i="2"/>
  <c r="BL2578" i="2"/>
  <c r="BL2539" i="2"/>
  <c r="BL2500" i="2"/>
  <c r="BL2461" i="2"/>
  <c r="BL2422" i="2"/>
  <c r="BL2383" i="2"/>
  <c r="BL2344" i="2"/>
  <c r="BL2305" i="2"/>
  <c r="BL2266" i="2"/>
  <c r="BL2227" i="2"/>
  <c r="BL2188" i="2"/>
  <c r="BL2149" i="2"/>
  <c r="BL2110" i="2"/>
  <c r="BL2071" i="2"/>
  <c r="BL2032" i="2"/>
  <c r="BL1993" i="2"/>
  <c r="BL1954" i="2"/>
  <c r="BL1915" i="2"/>
  <c r="BL1876" i="2"/>
  <c r="BL1837" i="2"/>
  <c r="BL1798" i="2"/>
  <c r="BL1759" i="2"/>
  <c r="BL1720" i="2"/>
  <c r="BL1681" i="2"/>
  <c r="BL1642" i="2"/>
  <c r="BL1603" i="2"/>
  <c r="BL1564" i="2"/>
  <c r="BL1525" i="2"/>
  <c r="BL1486" i="2"/>
  <c r="BL1447" i="2"/>
  <c r="BL1408" i="2"/>
  <c r="BL1369" i="2"/>
  <c r="BL1291" i="2"/>
  <c r="BL1252" i="2"/>
  <c r="BL1213" i="2"/>
  <c r="BL1174" i="2"/>
  <c r="BL1135" i="2"/>
  <c r="BL1096" i="2"/>
  <c r="BL1057" i="2"/>
  <c r="BL1018" i="2"/>
  <c r="BL979" i="2"/>
  <c r="BL940" i="2"/>
  <c r="BL901" i="2"/>
  <c r="BL862" i="2"/>
  <c r="BL823" i="2"/>
  <c r="BL784" i="2"/>
  <c r="BL745" i="2"/>
  <c r="BL706" i="2"/>
  <c r="BL667" i="2"/>
  <c r="BL628" i="2"/>
  <c r="BL589" i="2"/>
  <c r="BL550" i="2"/>
  <c r="BL511" i="2"/>
  <c r="BL472" i="2"/>
  <c r="BL433" i="2"/>
  <c r="BL394" i="2"/>
  <c r="BL355" i="2"/>
  <c r="BL316" i="2"/>
  <c r="BL277" i="2"/>
  <c r="BL238" i="2"/>
  <c r="BL199" i="2"/>
  <c r="BL160" i="2"/>
  <c r="BL121" i="2"/>
  <c r="BL82" i="2"/>
  <c r="BL8702" i="2" s="1"/>
  <c r="BG7141" i="2"/>
  <c r="BG7102" i="2"/>
  <c r="BG7063" i="2"/>
  <c r="BG7024" i="2"/>
  <c r="BG6985" i="2"/>
  <c r="BG6946" i="2"/>
  <c r="BG6868" i="2"/>
  <c r="BG6829" i="2"/>
  <c r="BG6790" i="2"/>
  <c r="BG6751" i="2"/>
  <c r="BG6712" i="2"/>
  <c r="BG6673" i="2"/>
  <c r="BG6634" i="2"/>
  <c r="BG6595" i="2"/>
  <c r="BG6556" i="2"/>
  <c r="BG6517" i="2"/>
  <c r="BG6439" i="2"/>
  <c r="BG6400" i="2"/>
  <c r="BG6361" i="2"/>
  <c r="BG6322" i="2"/>
  <c r="BG6283" i="2"/>
  <c r="BG6244" i="2"/>
  <c r="BG6205" i="2"/>
  <c r="BG6166" i="2"/>
  <c r="BG6127" i="2"/>
  <c r="BG6088" i="2"/>
  <c r="BG6049" i="2"/>
  <c r="BG6010" i="2"/>
  <c r="BG5971" i="2"/>
  <c r="BG5932" i="2"/>
  <c r="BG5893" i="2"/>
  <c r="BG5854" i="2"/>
  <c r="BG5815" i="2"/>
  <c r="BG5776" i="2"/>
  <c r="BG5737" i="2"/>
  <c r="BG5698" i="2"/>
  <c r="BG5659" i="2"/>
  <c r="BG5581" i="2"/>
  <c r="BG5542" i="2"/>
  <c r="BG5503" i="2"/>
  <c r="BG5464" i="2"/>
  <c r="BG5425" i="2"/>
  <c r="BG5386" i="2"/>
  <c r="BG5347" i="2"/>
  <c r="BG5308" i="2"/>
  <c r="BG5269" i="2"/>
  <c r="BG5230" i="2"/>
  <c r="BG5191" i="2"/>
  <c r="BG5152" i="2"/>
  <c r="BG5113" i="2"/>
  <c r="BG5074" i="2"/>
  <c r="BG5620" i="2"/>
  <c r="BG5035" i="2"/>
  <c r="BG4957" i="2"/>
  <c r="BG4918" i="2"/>
  <c r="BG4879" i="2"/>
  <c r="BG4840" i="2"/>
  <c r="BG4801" i="2"/>
  <c r="BG4762" i="2"/>
  <c r="BG4723" i="2"/>
  <c r="BG4684" i="2"/>
  <c r="BG4645" i="2"/>
  <c r="BG4606" i="2"/>
  <c r="BG4567" i="2"/>
  <c r="BG4450" i="2"/>
  <c r="BG4411" i="2"/>
  <c r="BG4372" i="2"/>
  <c r="BG4333" i="2"/>
  <c r="BG4294" i="2"/>
  <c r="BG4255" i="2"/>
  <c r="BG4216" i="2"/>
  <c r="BG4177" i="2"/>
  <c r="BG4138" i="2"/>
  <c r="BG4099" i="2"/>
  <c r="BG4060" i="2"/>
  <c r="BG4021" i="2"/>
  <c r="BG3982" i="2"/>
  <c r="BG3943" i="2"/>
  <c r="BG3904" i="2"/>
  <c r="BG3865" i="2"/>
  <c r="BG3826" i="2"/>
  <c r="BG3787" i="2"/>
  <c r="BG3748" i="2"/>
  <c r="BG3709" i="2"/>
  <c r="BG3670" i="2"/>
  <c r="BG3631" i="2"/>
  <c r="BG3592" i="2"/>
  <c r="BG3553" i="2"/>
  <c r="BG3514" i="2"/>
  <c r="BG3475" i="2"/>
  <c r="BG3436" i="2"/>
  <c r="BG3397" i="2"/>
  <c r="BG3358" i="2"/>
  <c r="BG3319" i="2"/>
  <c r="BG3280" i="2"/>
  <c r="BG3241" i="2"/>
  <c r="BG3202" i="2"/>
  <c r="BG3163" i="2"/>
  <c r="BG3124" i="2"/>
  <c r="BG3085" i="2"/>
  <c r="BG3046" i="2"/>
  <c r="BG3007" i="2"/>
  <c r="BG2968" i="2"/>
  <c r="BG2929" i="2"/>
  <c r="BG2890" i="2"/>
  <c r="BG2851" i="2"/>
  <c r="BG2812" i="2"/>
  <c r="BG2773" i="2"/>
  <c r="BG2734" i="2"/>
  <c r="BG2695" i="2"/>
  <c r="BG2656" i="2"/>
  <c r="BG2617" i="2"/>
  <c r="BG2578" i="2"/>
  <c r="BG2539" i="2"/>
  <c r="BG2500" i="2"/>
  <c r="BG2461" i="2"/>
  <c r="BG2422" i="2"/>
  <c r="BG2383" i="2"/>
  <c r="BG2344" i="2"/>
  <c r="BG2305" i="2"/>
  <c r="BG2266" i="2"/>
  <c r="BG2227" i="2"/>
  <c r="BG2188" i="2"/>
  <c r="BG2149" i="2"/>
  <c r="BG2110" i="2"/>
  <c r="BG2071" i="2"/>
  <c r="BG2032" i="2"/>
  <c r="BG1993" i="2"/>
  <c r="BG1954" i="2"/>
  <c r="BG1915" i="2"/>
  <c r="BG1876" i="2"/>
  <c r="BG1837" i="2"/>
  <c r="BG1798" i="2"/>
  <c r="BG1759" i="2"/>
  <c r="BG1720" i="2"/>
  <c r="BG1681" i="2"/>
  <c r="BG1642" i="2"/>
  <c r="BG1603" i="2"/>
  <c r="BG1564" i="2"/>
  <c r="BG1525" i="2"/>
  <c r="BG1486" i="2"/>
  <c r="BG1447" i="2"/>
  <c r="BG1408" i="2"/>
  <c r="BG1369" i="2"/>
  <c r="BG1291" i="2"/>
  <c r="BG1252" i="2"/>
  <c r="BG1213" i="2"/>
  <c r="BG1174" i="2"/>
  <c r="BG1135" i="2"/>
  <c r="BG1096" i="2"/>
  <c r="BG1057" i="2"/>
  <c r="BG1018" i="2"/>
  <c r="BG979" i="2"/>
  <c r="BG940" i="2"/>
  <c r="BG901" i="2"/>
  <c r="BG862" i="2"/>
  <c r="BG823" i="2"/>
  <c r="BG784" i="2"/>
  <c r="BG745" i="2"/>
  <c r="BG706" i="2"/>
  <c r="BG667" i="2"/>
  <c r="BG628" i="2"/>
  <c r="BG589" i="2"/>
  <c r="BG550" i="2"/>
  <c r="BG511" i="2"/>
  <c r="BG472" i="2"/>
  <c r="BG433" i="2"/>
  <c r="BG394" i="2"/>
  <c r="BG355" i="2"/>
  <c r="BG316" i="2"/>
  <c r="BG277" i="2"/>
  <c r="BG238" i="2"/>
  <c r="BG199" i="2"/>
  <c r="BG160" i="2"/>
  <c r="BG121" i="2"/>
  <c r="BG82" i="2"/>
  <c r="BG8702" i="2" s="1"/>
  <c r="BB5074" i="2"/>
  <c r="BB5035" i="2"/>
  <c r="BB4957" i="2"/>
  <c r="BB4918" i="2"/>
  <c r="BB4879" i="2"/>
  <c r="BB4840" i="2"/>
  <c r="BB4801" i="2"/>
  <c r="BB4762" i="2"/>
  <c r="BB4723" i="2"/>
  <c r="BB4684" i="2"/>
  <c r="BB4606" i="2"/>
  <c r="BB4567" i="2"/>
  <c r="BB4450" i="2"/>
  <c r="BB4411" i="2"/>
  <c r="BB4294" i="2"/>
  <c r="BB4216" i="2"/>
  <c r="BB4177" i="2"/>
  <c r="BB4060" i="2"/>
  <c r="BB4021" i="2"/>
  <c r="BB3982" i="2"/>
  <c r="BB3943" i="2"/>
  <c r="BB3904" i="2"/>
  <c r="BB3865" i="2"/>
  <c r="BB3826" i="2"/>
  <c r="BB3787" i="2"/>
  <c r="BB3748" i="2"/>
  <c r="BB3670" i="2"/>
  <c r="BB3631" i="2"/>
  <c r="BB3592" i="2"/>
  <c r="BB3475" i="2"/>
  <c r="BB3436" i="2"/>
  <c r="BB3397" i="2"/>
  <c r="BB3358" i="2"/>
  <c r="BB3319" i="2"/>
  <c r="BB3280" i="2"/>
  <c r="BB3241" i="2"/>
  <c r="BB3202" i="2"/>
  <c r="BB3163" i="2"/>
  <c r="BB3124" i="2"/>
  <c r="BB3085" i="2"/>
  <c r="BB3046" i="2"/>
  <c r="BB3007" i="2"/>
  <c r="BB2968" i="2"/>
  <c r="BB2929" i="2"/>
  <c r="BB2890" i="2"/>
  <c r="BB2851" i="2"/>
  <c r="BB2812" i="2"/>
  <c r="BB2773" i="2"/>
  <c r="BB2734" i="2"/>
  <c r="BB2695" i="2"/>
  <c r="BB2656" i="2"/>
  <c r="BB2617" i="2"/>
  <c r="BB2578" i="2"/>
  <c r="BB2539" i="2"/>
  <c r="BB2500" i="2"/>
  <c r="BB2461" i="2"/>
  <c r="BB2422" i="2"/>
  <c r="BB2383" i="2"/>
  <c r="BB2344" i="2"/>
  <c r="BB2305" i="2"/>
  <c r="BB2266" i="2"/>
  <c r="BB2227" i="2"/>
  <c r="BB2188" i="2"/>
  <c r="BB2149" i="2"/>
  <c r="BB2110" i="2"/>
  <c r="BB2071" i="2"/>
  <c r="BB2032" i="2"/>
  <c r="BB1993" i="2"/>
  <c r="BB1954" i="2"/>
  <c r="BB1915" i="2"/>
  <c r="BB1876" i="2"/>
  <c r="BB1837" i="2"/>
  <c r="BB1798" i="2"/>
  <c r="BB1759" i="2"/>
  <c r="BB1720" i="2"/>
  <c r="BB1681" i="2"/>
  <c r="BB1642" i="2"/>
  <c r="BB1603" i="2"/>
  <c r="BB1564" i="2"/>
  <c r="BB1525" i="2"/>
  <c r="BB1486" i="2"/>
  <c r="BB1447" i="2"/>
  <c r="BB1408" i="2"/>
  <c r="BB1369" i="2"/>
  <c r="BB1291" i="2"/>
  <c r="BB1252" i="2"/>
  <c r="BB1213" i="2"/>
  <c r="BB1174" i="2"/>
  <c r="BB1135" i="2"/>
  <c r="BB1096" i="2"/>
  <c r="BB1057" i="2"/>
  <c r="BB1018" i="2"/>
  <c r="BB979" i="2"/>
  <c r="BB940" i="2"/>
  <c r="BB901" i="2"/>
  <c r="BB862" i="2"/>
  <c r="BB823" i="2"/>
  <c r="BB784" i="2"/>
  <c r="BB745" i="2"/>
  <c r="BB706" i="2"/>
  <c r="BB667" i="2"/>
  <c r="BB628" i="2"/>
  <c r="BB589" i="2"/>
  <c r="BB550" i="2"/>
  <c r="BB511" i="2"/>
  <c r="BB472" i="2"/>
  <c r="BB433" i="2"/>
  <c r="BB394" i="2"/>
  <c r="BB355" i="2"/>
  <c r="BB316" i="2"/>
  <c r="BB8702" i="2" s="1"/>
  <c r="AW7141" i="2"/>
  <c r="AW7102" i="2"/>
  <c r="AW7063" i="2"/>
  <c r="AW7024" i="2"/>
  <c r="AW6985" i="2"/>
  <c r="AW6946" i="2"/>
  <c r="AW6868" i="2"/>
  <c r="AW6829" i="2"/>
  <c r="AW6790" i="2"/>
  <c r="AW6751" i="2"/>
  <c r="AW6712" i="2"/>
  <c r="AW6673" i="2"/>
  <c r="AW6634" i="2"/>
  <c r="AW6595" i="2"/>
  <c r="AW6556" i="2"/>
  <c r="AW6517" i="2"/>
  <c r="AW6439" i="2"/>
  <c r="AW6400" i="2"/>
  <c r="AW6361" i="2"/>
  <c r="AW6322" i="2"/>
  <c r="AW6283" i="2"/>
  <c r="AW6244" i="2"/>
  <c r="AW6205" i="2"/>
  <c r="AW6166" i="2"/>
  <c r="AW6127" i="2"/>
  <c r="AW6088" i="2"/>
  <c r="AW6049" i="2"/>
  <c r="AW6010" i="2"/>
  <c r="AW5971" i="2"/>
  <c r="AW5932" i="2"/>
  <c r="AW5893" i="2"/>
  <c r="AW5854" i="2"/>
  <c r="AW5815" i="2"/>
  <c r="AW5776" i="2"/>
  <c r="AW5737" i="2"/>
  <c r="AW5698" i="2"/>
  <c r="AW5659" i="2"/>
  <c r="AW5581" i="2"/>
  <c r="AW5542" i="2"/>
  <c r="AW5503" i="2"/>
  <c r="AW5464" i="2"/>
  <c r="AW5425" i="2"/>
  <c r="AW5386" i="2"/>
  <c r="AW5347" i="2"/>
  <c r="AW5308" i="2"/>
  <c r="AW5269" i="2"/>
  <c r="AW5230" i="2"/>
  <c r="AW5191" i="2"/>
  <c r="AW5152" i="2"/>
  <c r="AW5113" i="2"/>
  <c r="AW5074" i="2"/>
  <c r="AW5620" i="2"/>
  <c r="AW5035" i="2"/>
  <c r="AW4957" i="2"/>
  <c r="AW4918" i="2"/>
  <c r="AW4879" i="2"/>
  <c r="AW4840" i="2"/>
  <c r="AW4801" i="2"/>
  <c r="AW4762" i="2"/>
  <c r="AW4723" i="2"/>
  <c r="AW4684" i="2"/>
  <c r="AW4645" i="2"/>
  <c r="AW4606" i="2"/>
  <c r="AW4567" i="2"/>
  <c r="AW4450" i="2"/>
  <c r="AW4411" i="2"/>
  <c r="AW4372" i="2"/>
  <c r="AW4333" i="2"/>
  <c r="AW4294" i="2"/>
  <c r="AW4255" i="2"/>
  <c r="AW4216" i="2"/>
  <c r="AW4177" i="2"/>
  <c r="AW4138" i="2"/>
  <c r="AW4099" i="2"/>
  <c r="AW4060" i="2"/>
  <c r="AW4021" i="2"/>
  <c r="AW3982" i="2"/>
  <c r="AW3943" i="2"/>
  <c r="AW3904" i="2"/>
  <c r="AW3865" i="2"/>
  <c r="AW3826" i="2"/>
  <c r="AW3787" i="2"/>
  <c r="AW3748" i="2"/>
  <c r="AW3709" i="2"/>
  <c r="AW3670" i="2"/>
  <c r="AW3631" i="2"/>
  <c r="AW3592" i="2"/>
  <c r="AW3553" i="2"/>
  <c r="AW3514" i="2"/>
  <c r="AW3475" i="2"/>
  <c r="AW3436" i="2"/>
  <c r="AW3397" i="2"/>
  <c r="AW3358" i="2"/>
  <c r="AW3319" i="2"/>
  <c r="AW3280" i="2"/>
  <c r="AW3241" i="2"/>
  <c r="AW3202" i="2"/>
  <c r="AW3163" i="2"/>
  <c r="AW3124" i="2"/>
  <c r="AW3085" i="2"/>
  <c r="AW3046" i="2"/>
  <c r="AW3007" i="2"/>
  <c r="AW2968" i="2"/>
  <c r="AW2929" i="2"/>
  <c r="AW2890" i="2"/>
  <c r="AW2851" i="2"/>
  <c r="AW2812" i="2"/>
  <c r="AW2773" i="2"/>
  <c r="AW2734" i="2"/>
  <c r="AW2695" i="2"/>
  <c r="AW2656" i="2"/>
  <c r="AW2617" i="2"/>
  <c r="AW2578" i="2"/>
  <c r="AW2539" i="2"/>
  <c r="AW2500" i="2"/>
  <c r="AW2461" i="2"/>
  <c r="AW2422" i="2"/>
  <c r="AW2383" i="2"/>
  <c r="AW2344" i="2"/>
  <c r="AW2305" i="2"/>
  <c r="AW2266" i="2"/>
  <c r="AW2227" i="2"/>
  <c r="AW2188" i="2"/>
  <c r="AW2149" i="2"/>
  <c r="AW2110" i="2"/>
  <c r="AW2071" i="2"/>
  <c r="AW2032" i="2"/>
  <c r="AW1993" i="2"/>
  <c r="AW1954" i="2"/>
  <c r="AW1915" i="2"/>
  <c r="AW1876" i="2"/>
  <c r="AW1837" i="2"/>
  <c r="AW1798" i="2"/>
  <c r="AW1759" i="2"/>
  <c r="AW1720" i="2"/>
  <c r="AW1681" i="2"/>
  <c r="AW1642" i="2"/>
  <c r="AW1603" i="2"/>
  <c r="AW1564" i="2"/>
  <c r="AW1525" i="2"/>
  <c r="AW1486" i="2"/>
  <c r="AW1447" i="2"/>
  <c r="AW1408" i="2"/>
  <c r="AW1369" i="2"/>
  <c r="AW1291" i="2"/>
  <c r="AW1252" i="2"/>
  <c r="AW1213" i="2"/>
  <c r="AW1174" i="2"/>
  <c r="AW1135" i="2"/>
  <c r="AW1096" i="2"/>
  <c r="AW1057" i="2"/>
  <c r="AW1018" i="2"/>
  <c r="AW979" i="2"/>
  <c r="AW940" i="2"/>
  <c r="AW901" i="2"/>
  <c r="AW862" i="2"/>
  <c r="AW823" i="2"/>
  <c r="AW784" i="2"/>
  <c r="AW745" i="2"/>
  <c r="AW706" i="2"/>
  <c r="AW667" i="2"/>
  <c r="AW628" i="2"/>
  <c r="AW589" i="2"/>
  <c r="AW550" i="2"/>
  <c r="AW511" i="2"/>
  <c r="AW472" i="2"/>
  <c r="AW433" i="2"/>
  <c r="AW394" i="2"/>
  <c r="AW355" i="2"/>
  <c r="AW316" i="2"/>
  <c r="AW277" i="2"/>
  <c r="AW238" i="2"/>
  <c r="AW199" i="2"/>
  <c r="AW160" i="2"/>
  <c r="AW121" i="2"/>
  <c r="AW82" i="2"/>
  <c r="AW8702" i="2" s="1"/>
  <c r="AR7141" i="2"/>
  <c r="AR7102" i="2"/>
  <c r="AR7063" i="2"/>
  <c r="AR7024" i="2"/>
  <c r="AR6985" i="2"/>
  <c r="AR6946" i="2"/>
  <c r="AR6868" i="2"/>
  <c r="AR6829" i="2"/>
  <c r="AR6790" i="2"/>
  <c r="AR6751" i="2"/>
  <c r="AR6712" i="2"/>
  <c r="AR6673" i="2"/>
  <c r="AR6634" i="2"/>
  <c r="AR6595" i="2"/>
  <c r="AR6556" i="2"/>
  <c r="AR6517" i="2"/>
  <c r="AR6439" i="2"/>
  <c r="AR6400" i="2"/>
  <c r="AR6361" i="2"/>
  <c r="AR6322" i="2"/>
  <c r="AR6283" i="2"/>
  <c r="AR6244" i="2"/>
  <c r="AR6205" i="2"/>
  <c r="AR6166" i="2"/>
  <c r="AR6127" i="2"/>
  <c r="AR6088" i="2"/>
  <c r="AR6049" i="2"/>
  <c r="AR6010" i="2"/>
  <c r="AR5971" i="2"/>
  <c r="AR5932" i="2"/>
  <c r="AR5893" i="2"/>
  <c r="AR5854" i="2"/>
  <c r="AR5815" i="2"/>
  <c r="AR5776" i="2"/>
  <c r="AR5737" i="2"/>
  <c r="AR5698" i="2"/>
  <c r="AR5659" i="2"/>
  <c r="AR5581" i="2"/>
  <c r="AR5542" i="2"/>
  <c r="AR5503" i="2"/>
  <c r="AR5464" i="2"/>
  <c r="AR5425" i="2"/>
  <c r="AR5386" i="2"/>
  <c r="AR5347" i="2"/>
  <c r="AR5308" i="2"/>
  <c r="AR5269" i="2"/>
  <c r="AR5230" i="2"/>
  <c r="AR5191" i="2"/>
  <c r="AR5152" i="2"/>
  <c r="AR5113" i="2"/>
  <c r="AR5074" i="2"/>
  <c r="AR5620" i="2"/>
  <c r="AR5035" i="2"/>
  <c r="AR4957" i="2"/>
  <c r="AR4918" i="2"/>
  <c r="AR4879" i="2"/>
  <c r="AR4840" i="2"/>
  <c r="AR4801" i="2"/>
  <c r="AR4762" i="2"/>
  <c r="AR4723" i="2"/>
  <c r="AR4684" i="2"/>
  <c r="AR4645" i="2"/>
  <c r="AR4606" i="2"/>
  <c r="AR4567" i="2"/>
  <c r="AR4450" i="2"/>
  <c r="AR4411" i="2"/>
  <c r="AR4372" i="2"/>
  <c r="AR4333" i="2"/>
  <c r="AR4294" i="2"/>
  <c r="AR4255" i="2"/>
  <c r="AR4216" i="2"/>
  <c r="AR4177" i="2"/>
  <c r="AR4138" i="2"/>
  <c r="AR4099" i="2"/>
  <c r="AR4060" i="2"/>
  <c r="AR4021" i="2"/>
  <c r="AR3982" i="2"/>
  <c r="AR3943" i="2"/>
  <c r="AR3904" i="2"/>
  <c r="AR3865" i="2"/>
  <c r="AR3826" i="2"/>
  <c r="AR3787" i="2"/>
  <c r="AR3748" i="2"/>
  <c r="AR3709" i="2"/>
  <c r="AR3670" i="2"/>
  <c r="AR3631" i="2"/>
  <c r="AR3592" i="2"/>
  <c r="AR3553" i="2"/>
  <c r="AR3514" i="2"/>
  <c r="AR3475" i="2"/>
  <c r="AR3436" i="2"/>
  <c r="AR3397" i="2"/>
  <c r="AR3358" i="2"/>
  <c r="AR3319" i="2"/>
  <c r="AR3280" i="2"/>
  <c r="AR3241" i="2"/>
  <c r="AR3202" i="2"/>
  <c r="AR3163" i="2"/>
  <c r="AR3124" i="2"/>
  <c r="AR3085" i="2"/>
  <c r="AR3046" i="2"/>
  <c r="AR3007" i="2"/>
  <c r="AR2968" i="2"/>
  <c r="AR2929" i="2"/>
  <c r="AR2890" i="2"/>
  <c r="AR2851" i="2"/>
  <c r="AR2812" i="2"/>
  <c r="AR2773" i="2"/>
  <c r="AR2734" i="2"/>
  <c r="AR2695" i="2"/>
  <c r="AR2656" i="2"/>
  <c r="AR2617" i="2"/>
  <c r="AR2578" i="2"/>
  <c r="AR2539" i="2"/>
  <c r="AR2500" i="2"/>
  <c r="AR2461" i="2"/>
  <c r="AR2422" i="2"/>
  <c r="AR2383" i="2"/>
  <c r="AR2344" i="2"/>
  <c r="AR2305" i="2"/>
  <c r="AR2266" i="2"/>
  <c r="AR2227" i="2"/>
  <c r="AR2188" i="2"/>
  <c r="AR2149" i="2"/>
  <c r="AR2110" i="2"/>
  <c r="AR2071" i="2"/>
  <c r="AR2032" i="2"/>
  <c r="AR1993" i="2"/>
  <c r="AR1954" i="2"/>
  <c r="AR1915" i="2"/>
  <c r="AR1876" i="2"/>
  <c r="AR1837" i="2"/>
  <c r="AR1798" i="2"/>
  <c r="AR1759" i="2"/>
  <c r="AR1720" i="2"/>
  <c r="AR1681" i="2"/>
  <c r="AR1642" i="2"/>
  <c r="AR1603" i="2"/>
  <c r="AR1564" i="2"/>
  <c r="AR1525" i="2"/>
  <c r="AR1486" i="2"/>
  <c r="AR1447" i="2"/>
  <c r="AR1408" i="2"/>
  <c r="AR1369" i="2"/>
  <c r="AR1291" i="2"/>
  <c r="AR1252" i="2"/>
  <c r="AR1213" i="2"/>
  <c r="AR1174" i="2"/>
  <c r="AR1135" i="2"/>
  <c r="AR1096" i="2"/>
  <c r="AR1057" i="2"/>
  <c r="AR1018" i="2"/>
  <c r="AR979" i="2"/>
  <c r="AR940" i="2"/>
  <c r="AR901" i="2"/>
  <c r="AR862" i="2"/>
  <c r="AR823" i="2"/>
  <c r="AR784" i="2"/>
  <c r="AR745" i="2"/>
  <c r="AR706" i="2"/>
  <c r="AR667" i="2"/>
  <c r="AR628" i="2"/>
  <c r="AR589" i="2"/>
  <c r="AR550" i="2"/>
  <c r="AR511" i="2"/>
  <c r="AR472" i="2"/>
  <c r="AR433" i="2"/>
  <c r="AR394" i="2"/>
  <c r="AR355" i="2"/>
  <c r="AR316" i="2"/>
  <c r="AR277" i="2"/>
  <c r="AR238" i="2"/>
  <c r="AR199" i="2"/>
  <c r="AR160" i="2"/>
  <c r="AR121" i="2"/>
  <c r="AR82" i="2"/>
  <c r="AR8702" i="2" s="1"/>
  <c r="AM7141" i="2"/>
  <c r="AM7102" i="2"/>
  <c r="AM7063" i="2"/>
  <c r="AM7024" i="2"/>
  <c r="AM6985" i="2"/>
  <c r="AM6946" i="2"/>
  <c r="AM6868" i="2"/>
  <c r="AM6829" i="2"/>
  <c r="AM6673" i="2"/>
  <c r="AM6634" i="2"/>
  <c r="AM6517" i="2"/>
  <c r="AM6439" i="2"/>
  <c r="AM6400" i="2"/>
  <c r="AM6361" i="2"/>
  <c r="AM6322" i="2"/>
  <c r="AM6283" i="2"/>
  <c r="AM6244" i="2"/>
  <c r="AM6205" i="2"/>
  <c r="AM6166" i="2"/>
  <c r="AM6088" i="2"/>
  <c r="AM6049" i="2"/>
  <c r="AM6010" i="2"/>
  <c r="AM5971" i="2"/>
  <c r="AM5932" i="2"/>
  <c r="AM5893" i="2"/>
  <c r="AM5854" i="2"/>
  <c r="AM5737" i="2"/>
  <c r="AM5698" i="2"/>
  <c r="AM5659" i="2"/>
  <c r="AM5542" i="2"/>
  <c r="AM5464" i="2"/>
  <c r="AM5425" i="2"/>
  <c r="AM5386" i="2"/>
  <c r="AM5347" i="2"/>
  <c r="AM5308" i="2"/>
  <c r="AM5230" i="2"/>
  <c r="AM5191" i="2"/>
  <c r="AM5152" i="2"/>
  <c r="AM5074" i="2"/>
  <c r="AM5035" i="2"/>
  <c r="AM4957" i="2"/>
  <c r="AM4879" i="2"/>
  <c r="AM4801" i="2"/>
  <c r="AM4762" i="2"/>
  <c r="AM4684" i="2"/>
  <c r="AM4606" i="2"/>
  <c r="AM4567" i="2"/>
  <c r="AM4450" i="2"/>
  <c r="AM4411" i="2"/>
  <c r="AM4372" i="2"/>
  <c r="AM4333" i="2"/>
  <c r="AM4294" i="2"/>
  <c r="AM4255" i="2"/>
  <c r="AM4216" i="2"/>
  <c r="AM4177" i="2"/>
  <c r="AM4138" i="2"/>
  <c r="AM4060" i="2"/>
  <c r="AM3982" i="2"/>
  <c r="AM3943" i="2"/>
  <c r="AM3904" i="2"/>
  <c r="AM3865" i="2"/>
  <c r="AM3787" i="2"/>
  <c r="AM3748" i="2"/>
  <c r="AM3670" i="2"/>
  <c r="AM3631" i="2"/>
  <c r="AM3592" i="2"/>
  <c r="AM3436" i="2"/>
  <c r="AM3358" i="2"/>
  <c r="AM3319" i="2"/>
  <c r="AM3163" i="2"/>
  <c r="AM3124" i="2"/>
  <c r="AM3085" i="2"/>
  <c r="AM3046" i="2"/>
  <c r="AM3007" i="2"/>
  <c r="AM2929" i="2"/>
  <c r="AM2890" i="2"/>
  <c r="AM2851" i="2"/>
  <c r="AM2812" i="2"/>
  <c r="AM2734" i="2"/>
  <c r="AM2695" i="2"/>
  <c r="AM2656" i="2"/>
  <c r="AM2617" i="2"/>
  <c r="AM2578" i="2"/>
  <c r="AM2539" i="2"/>
  <c r="AM2500" i="2"/>
  <c r="AM2461" i="2"/>
  <c r="AM2422" i="2"/>
  <c r="AM2266" i="2"/>
  <c r="AM2227" i="2"/>
  <c r="AM2149" i="2"/>
  <c r="AM2110" i="2"/>
  <c r="AM2071" i="2"/>
  <c r="AM2032" i="2"/>
  <c r="AM1993" i="2"/>
  <c r="AM1954" i="2"/>
  <c r="AM1915" i="2"/>
  <c r="AM1876" i="2"/>
  <c r="AM1837" i="2"/>
  <c r="AM1759" i="2"/>
  <c r="AM1720" i="2"/>
  <c r="AM1681" i="2"/>
  <c r="AM1642" i="2"/>
  <c r="AM1603" i="2"/>
  <c r="AM1486" i="2"/>
  <c r="AM1447" i="2"/>
  <c r="AM1369" i="2"/>
  <c r="AM1291" i="2"/>
  <c r="AM1252" i="2"/>
  <c r="AM1213" i="2"/>
  <c r="AM1174" i="2"/>
  <c r="AM1135" i="2"/>
  <c r="AM1096" i="2"/>
  <c r="AM1057" i="2"/>
  <c r="AM979" i="2"/>
  <c r="AM940" i="2"/>
  <c r="AM901" i="2"/>
  <c r="AM862" i="2"/>
  <c r="AM823" i="2"/>
  <c r="AM745" i="2"/>
  <c r="AM706" i="2"/>
  <c r="AM589" i="2"/>
  <c r="AM511" i="2"/>
  <c r="AM433" i="2"/>
  <c r="AM355" i="2"/>
  <c r="AM277" i="2"/>
  <c r="AM238" i="2"/>
  <c r="AM199" i="2"/>
  <c r="AH7141" i="2"/>
  <c r="AH7102" i="2"/>
  <c r="AH7063" i="2"/>
  <c r="AH7024" i="2"/>
  <c r="AH6985" i="2"/>
  <c r="AH6946" i="2"/>
  <c r="AH6868" i="2"/>
  <c r="AH6829" i="2"/>
  <c r="AH6790" i="2"/>
  <c r="AH6751" i="2"/>
  <c r="AH6712" i="2"/>
  <c r="AH6673" i="2"/>
  <c r="AH6634" i="2"/>
  <c r="AH6595" i="2"/>
  <c r="AH6556" i="2"/>
  <c r="AH6517" i="2"/>
  <c r="AH6439" i="2"/>
  <c r="AH6400" i="2"/>
  <c r="AH6361" i="2"/>
  <c r="AH6322" i="2"/>
  <c r="AH6283" i="2"/>
  <c r="AH6244" i="2"/>
  <c r="AH6205" i="2"/>
  <c r="AH6166" i="2"/>
  <c r="AH6127" i="2"/>
  <c r="AH6088" i="2"/>
  <c r="AH6049" i="2"/>
  <c r="AH6010" i="2"/>
  <c r="AH5971" i="2"/>
  <c r="AH5932" i="2"/>
  <c r="AH5893" i="2"/>
  <c r="AH5854" i="2"/>
  <c r="AH5815" i="2"/>
  <c r="AH5776" i="2"/>
  <c r="AH5737" i="2"/>
  <c r="AH5698" i="2"/>
  <c r="AH5659" i="2"/>
  <c r="AH5581" i="2"/>
  <c r="AH5542" i="2"/>
  <c r="AH5503" i="2"/>
  <c r="AH5464" i="2"/>
  <c r="AH5425" i="2"/>
  <c r="AH5386" i="2"/>
  <c r="AH5347" i="2"/>
  <c r="AH5308" i="2"/>
  <c r="AH5269" i="2"/>
  <c r="AH5230" i="2"/>
  <c r="AH5191" i="2"/>
  <c r="AH5152" i="2"/>
  <c r="AH5113" i="2"/>
  <c r="AH5074" i="2"/>
  <c r="AH5620" i="2"/>
  <c r="AH5035" i="2"/>
  <c r="AH4957" i="2"/>
  <c r="AH4918" i="2"/>
  <c r="AH4879" i="2"/>
  <c r="AH4840" i="2"/>
  <c r="AH4801" i="2"/>
  <c r="AH4762" i="2"/>
  <c r="AH4723" i="2"/>
  <c r="AH4645" i="2"/>
  <c r="AH4606" i="2"/>
  <c r="AH4567" i="2"/>
  <c r="AH4450" i="2"/>
  <c r="AH4411" i="2"/>
  <c r="AH4372" i="2"/>
  <c r="AH4333" i="2"/>
  <c r="AH4294" i="2"/>
  <c r="AH4255" i="2"/>
  <c r="AH4216" i="2"/>
  <c r="AH4177" i="2"/>
  <c r="AH4138" i="2"/>
  <c r="AH4099" i="2"/>
  <c r="AH4060" i="2"/>
  <c r="AH4021" i="2"/>
  <c r="AH3982" i="2"/>
  <c r="AH3943" i="2"/>
  <c r="AH3904" i="2"/>
  <c r="AH3865" i="2"/>
  <c r="AH3826" i="2"/>
  <c r="AH3787" i="2"/>
  <c r="AH3748" i="2"/>
  <c r="AH3709" i="2"/>
  <c r="AH3670" i="2"/>
  <c r="AH3631" i="2"/>
  <c r="AH3592" i="2"/>
  <c r="AH3553" i="2"/>
  <c r="AH3514" i="2"/>
  <c r="AH3475" i="2"/>
  <c r="AH3436" i="2"/>
  <c r="AH3397" i="2"/>
  <c r="AH3358" i="2"/>
  <c r="AH3319" i="2"/>
  <c r="AH3280" i="2"/>
  <c r="AH3241" i="2"/>
  <c r="AH3202" i="2"/>
  <c r="AH3163" i="2"/>
  <c r="AH3124" i="2"/>
  <c r="AH3085" i="2"/>
  <c r="AH3046" i="2"/>
  <c r="AH3007" i="2"/>
  <c r="AH2968" i="2"/>
  <c r="AH2929" i="2"/>
  <c r="AH2890" i="2"/>
  <c r="AH2851" i="2"/>
  <c r="AH2812" i="2"/>
  <c r="AH2773" i="2"/>
  <c r="AH2734" i="2"/>
  <c r="AH2695" i="2"/>
  <c r="AH2656" i="2"/>
  <c r="AH2617" i="2"/>
  <c r="AH2578" i="2"/>
  <c r="AH2539" i="2"/>
  <c r="AH2500" i="2"/>
  <c r="AH2461" i="2"/>
  <c r="AH2422" i="2"/>
  <c r="AH2383" i="2"/>
  <c r="AH2344" i="2"/>
  <c r="AH2305" i="2"/>
  <c r="AH2266" i="2"/>
  <c r="AH2227" i="2"/>
  <c r="AH2188" i="2"/>
  <c r="AH2149" i="2"/>
  <c r="AH2110" i="2"/>
  <c r="AH2071" i="2"/>
  <c r="AH2032" i="2"/>
  <c r="AH1993" i="2"/>
  <c r="AH1954" i="2"/>
  <c r="AH1915" i="2"/>
  <c r="AH1876" i="2"/>
  <c r="AH1837" i="2"/>
  <c r="AH1798" i="2"/>
  <c r="AH1759" i="2"/>
  <c r="AH1720" i="2"/>
  <c r="AH1681" i="2"/>
  <c r="AH1642" i="2"/>
  <c r="AH1603" i="2"/>
  <c r="AH1564" i="2"/>
  <c r="AH1525" i="2"/>
  <c r="AH1486" i="2"/>
  <c r="AH1447" i="2"/>
  <c r="AH1408" i="2"/>
  <c r="AH1369" i="2"/>
  <c r="AH1291" i="2"/>
  <c r="AH1252" i="2"/>
  <c r="AH1213" i="2"/>
  <c r="AH1174" i="2"/>
  <c r="AH1135" i="2"/>
  <c r="AH1096" i="2"/>
  <c r="AH1057" i="2"/>
  <c r="AH1018" i="2"/>
  <c r="AH979" i="2"/>
  <c r="AH940" i="2"/>
  <c r="AH901" i="2"/>
  <c r="AH862" i="2"/>
  <c r="AH823" i="2"/>
  <c r="AH784" i="2"/>
  <c r="AH745" i="2"/>
  <c r="AH706" i="2"/>
  <c r="AH667" i="2"/>
  <c r="AH628" i="2"/>
  <c r="AH589" i="2"/>
  <c r="AH550" i="2"/>
  <c r="AH511" i="2"/>
  <c r="AH472" i="2"/>
  <c r="AH433" i="2"/>
  <c r="AH394" i="2"/>
  <c r="AH355" i="2"/>
  <c r="AH316" i="2"/>
  <c r="AH277" i="2"/>
  <c r="AH238" i="2"/>
  <c r="AH199" i="2"/>
  <c r="AH160" i="2"/>
  <c r="AH121" i="2"/>
  <c r="AH82" i="2"/>
  <c r="X7141" i="2"/>
  <c r="X7102" i="2"/>
  <c r="X7063" i="2"/>
  <c r="X7024" i="2"/>
  <c r="X6985" i="2"/>
  <c r="X6946" i="2"/>
  <c r="X6868" i="2"/>
  <c r="X6829" i="2"/>
  <c r="X6790" i="2"/>
  <c r="X6751" i="2"/>
  <c r="X6712" i="2"/>
  <c r="X6673" i="2"/>
  <c r="X6634" i="2"/>
  <c r="X6595" i="2"/>
  <c r="X6556" i="2"/>
  <c r="X6517" i="2"/>
  <c r="X6439" i="2"/>
  <c r="X6400" i="2"/>
  <c r="X6361" i="2"/>
  <c r="X6322" i="2"/>
  <c r="X6283" i="2"/>
  <c r="X6244" i="2"/>
  <c r="X6205" i="2"/>
  <c r="X6166" i="2"/>
  <c r="X6127" i="2"/>
  <c r="X6088" i="2"/>
  <c r="X6049" i="2"/>
  <c r="X6010" i="2"/>
  <c r="X5971" i="2"/>
  <c r="X5932" i="2"/>
  <c r="X5893" i="2"/>
  <c r="X5854" i="2"/>
  <c r="X5815" i="2"/>
  <c r="X5776" i="2"/>
  <c r="X5737" i="2"/>
  <c r="X5698" i="2"/>
  <c r="X5659" i="2"/>
  <c r="X5581" i="2"/>
  <c r="X5542" i="2"/>
  <c r="X5503" i="2"/>
  <c r="X5464" i="2"/>
  <c r="X5425" i="2"/>
  <c r="X5386" i="2"/>
  <c r="X5347" i="2"/>
  <c r="X5308" i="2"/>
  <c r="X5269" i="2"/>
  <c r="X5230" i="2"/>
  <c r="X5191" i="2"/>
  <c r="X5152" i="2"/>
  <c r="X5113" i="2"/>
  <c r="X5074" i="2"/>
  <c r="X5620" i="2"/>
  <c r="X5035" i="2"/>
  <c r="X4957" i="2"/>
  <c r="X4918" i="2"/>
  <c r="X4879" i="2"/>
  <c r="X4840" i="2"/>
  <c r="X4801" i="2"/>
  <c r="X4762" i="2"/>
  <c r="X4723" i="2"/>
  <c r="X4684" i="2"/>
  <c r="X4606" i="2"/>
  <c r="X4567" i="2"/>
  <c r="X4450" i="2"/>
  <c r="X4411" i="2"/>
  <c r="X4372" i="2"/>
  <c r="X4333" i="2"/>
  <c r="X4294" i="2"/>
  <c r="X4255" i="2"/>
  <c r="X4216" i="2"/>
  <c r="X4177" i="2"/>
  <c r="X4138" i="2"/>
  <c r="X4099" i="2"/>
  <c r="X4060" i="2"/>
  <c r="X4021" i="2"/>
  <c r="X3982" i="2"/>
  <c r="X3943" i="2"/>
  <c r="X3904" i="2"/>
  <c r="X3865" i="2"/>
  <c r="X3826" i="2"/>
  <c r="X3787" i="2"/>
  <c r="X3748" i="2"/>
  <c r="X3709" i="2"/>
  <c r="X3670" i="2"/>
  <c r="X3631" i="2"/>
  <c r="X3592" i="2"/>
  <c r="X3553" i="2"/>
  <c r="X3514" i="2"/>
  <c r="X3475" i="2"/>
  <c r="X3436" i="2"/>
  <c r="X3397" i="2"/>
  <c r="X3358" i="2"/>
  <c r="X3319" i="2"/>
  <c r="X3280" i="2"/>
  <c r="X3241" i="2"/>
  <c r="X3202" i="2"/>
  <c r="X3163" i="2"/>
  <c r="X3124" i="2"/>
  <c r="X3085" i="2"/>
  <c r="X3046" i="2"/>
  <c r="X3007" i="2"/>
  <c r="X2968" i="2"/>
  <c r="X2929" i="2"/>
  <c r="X2890" i="2"/>
  <c r="X2851" i="2"/>
  <c r="X2812" i="2"/>
  <c r="X2773" i="2"/>
  <c r="X2734" i="2"/>
  <c r="X2695" i="2"/>
  <c r="X2656" i="2"/>
  <c r="X2617" i="2"/>
  <c r="X2578" i="2"/>
  <c r="X2539" i="2"/>
  <c r="X2500" i="2"/>
  <c r="X2461" i="2"/>
  <c r="X2422" i="2"/>
  <c r="X2383" i="2"/>
  <c r="X2344" i="2"/>
  <c r="X2305" i="2"/>
  <c r="X2266" i="2"/>
  <c r="X2227" i="2"/>
  <c r="X2188" i="2"/>
  <c r="X2149" i="2"/>
  <c r="X2110" i="2"/>
  <c r="X2071" i="2"/>
  <c r="X2032" i="2"/>
  <c r="X1993" i="2"/>
  <c r="X1954" i="2"/>
  <c r="X1915" i="2"/>
  <c r="X1876" i="2"/>
  <c r="X1837" i="2"/>
  <c r="X1798" i="2"/>
  <c r="X1759" i="2"/>
  <c r="X1720" i="2"/>
  <c r="X1681" i="2"/>
  <c r="X1642" i="2"/>
  <c r="X1603" i="2"/>
  <c r="X1564" i="2"/>
  <c r="X1525" i="2"/>
  <c r="X1486" i="2"/>
  <c r="X1447" i="2"/>
  <c r="X1408" i="2"/>
  <c r="X1369" i="2"/>
  <c r="X1291" i="2"/>
  <c r="X1252" i="2"/>
  <c r="X1213" i="2"/>
  <c r="X1174" i="2"/>
  <c r="X1135" i="2"/>
  <c r="X1057" i="2"/>
  <c r="X1018" i="2"/>
  <c r="X979" i="2"/>
  <c r="X940" i="2"/>
  <c r="X901" i="2"/>
  <c r="X862" i="2"/>
  <c r="X823" i="2"/>
  <c r="X784" i="2"/>
  <c r="X745" i="2"/>
  <c r="X706" i="2"/>
  <c r="X667" i="2"/>
  <c r="X628" i="2"/>
  <c r="X589" i="2"/>
  <c r="X550" i="2"/>
  <c r="X511" i="2"/>
  <c r="X472" i="2"/>
  <c r="X433" i="2"/>
  <c r="X394" i="2"/>
  <c r="X355" i="2"/>
  <c r="X316" i="2"/>
  <c r="X277" i="2"/>
  <c r="X238" i="2"/>
  <c r="X199" i="2"/>
  <c r="X160" i="2"/>
  <c r="X121" i="2"/>
  <c r="X82" i="2"/>
  <c r="S1486" i="2"/>
  <c r="S550" i="2"/>
  <c r="S160" i="2"/>
  <c r="BV8702" i="2" l="1"/>
  <c r="S8702" i="2"/>
  <c r="X8702" i="2"/>
  <c r="M8681" i="2" l="1"/>
  <c r="M8703" i="2" s="1"/>
  <c r="S8703" i="2"/>
  <c r="M8702" i="2"/>
</calcChain>
</file>

<file path=xl/sharedStrings.xml><?xml version="1.0" encoding="utf-8"?>
<sst xmlns="http://schemas.openxmlformats.org/spreadsheetml/2006/main" count="74812" uniqueCount="1607">
  <si>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</si>
  <si>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</si>
  <si>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</si>
  <si>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</si>
  <si>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</si>
  <si>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</si>
  <si>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</si>
  <si>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</si>
  <si>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</si>
  <si>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</si>
  <si>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</si>
  <si>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</si>
  <si>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</si>
  <si>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</si>
  <si>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</si>
  <si>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</si>
  <si>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</si>
  <si>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</si>
  <si>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</si>
  <si>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</si>
  <si>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</si>
  <si>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</si>
  <si>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</si>
  <si>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</si>
  <si>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</si>
  <si>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</si>
  <si>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</si>
  <si>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</si>
  <si>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</si>
  <si>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</si>
  <si>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</si>
  <si>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</si>
  <si>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</si>
  <si>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</si>
  <si>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</si>
  <si>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</si>
  <si>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</si>
  <si>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</si>
  <si>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</si>
  <si>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</si>
  <si>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</si>
  <si>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</si>
  <si>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</si>
  <si>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</si>
  <si>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</si>
  <si>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</si>
  <si>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</si>
  <si>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</si>
  <si>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</si>
  <si>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</si>
  <si>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</si>
  <si>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</si>
  <si>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</si>
  <si>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</si>
  <si>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</si>
  <si>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</si>
  <si>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</si>
  <si>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</si>
  <si>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</si>
  <si>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</si>
  <si>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</si>
  <si>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</si>
  <si>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</si>
  <si>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</si>
  <si>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</si>
  <si>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</si>
  <si>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</si>
  <si>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</si>
  <si>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</si>
  <si>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</si>
  <si>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</si>
  <si>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</si>
  <si>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</si>
  <si>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</si>
  <si>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</si>
  <si>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</si>
  <si>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</si>
  <si>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</si>
  <si>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</si>
  <si>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</si>
  <si>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</si>
  <si>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</si>
  <si>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</si>
  <si>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</si>
  <si>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</si>
  <si>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</si>
  <si>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</si>
  <si>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</si>
  <si>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</si>
  <si>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</si>
  <si>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</si>
  <si>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</si>
  <si>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</si>
  <si>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</si>
  <si>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</si>
  <si>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</si>
  <si>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</si>
  <si>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</si>
  <si>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</si>
  <si>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</si>
  <si>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</si>
  <si>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</si>
  <si>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</si>
  <si>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</si>
  <si>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</si>
  <si>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</si>
  <si>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</si>
  <si>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</si>
  <si>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</si>
  <si>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</si>
  <si>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</si>
  <si>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</si>
  <si>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</si>
  <si>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</si>
  <si>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</si>
  <si>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</si>
  <si>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</si>
  <si>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</si>
  <si>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</si>
  <si>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</si>
  <si>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</si>
  <si>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</si>
  <si>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</si>
  <si>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</si>
  <si>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</si>
  <si>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</si>
  <si>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</si>
  <si>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</si>
  <si>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</si>
  <si>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</si>
  <si>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</si>
  <si>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</si>
  <si>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</si>
  <si>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</si>
  <si>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</si>
  <si>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</si>
  <si>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</si>
  <si>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</si>
  <si>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</si>
  <si>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</si>
  <si>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</si>
  <si>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</si>
  <si>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</si>
  <si>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</si>
  <si>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</si>
  <si>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</si>
  <si>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</si>
  <si>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</si>
  <si>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</si>
  <si>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</si>
  <si>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</si>
  <si>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</si>
  <si>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</si>
  <si>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</si>
  <si>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</si>
  <si>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</si>
  <si>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</si>
  <si>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</si>
  <si>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</si>
  <si>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</si>
  <si>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</si>
  <si>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</si>
  <si>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</si>
  <si>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</si>
  <si>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</si>
  <si>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</si>
  <si>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</si>
  <si>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</si>
  <si>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</si>
  <si>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</si>
  <si>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</si>
  <si>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</si>
  <si>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</si>
  <si>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</si>
  <si>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</si>
  <si>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</si>
  <si>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</si>
  <si>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</si>
  <si>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</si>
  <si>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</si>
  <si>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</si>
  <si>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</si>
  <si>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</si>
  <si>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</si>
  <si>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</si>
  <si>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</si>
  <si>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</si>
  <si>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</si>
  <si>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</si>
  <si>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</si>
  <si>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</si>
  <si>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</si>
  <si>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</si>
  <si>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</si>
  <si>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</si>
  <si>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</si>
  <si>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</si>
  <si>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</si>
  <si>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</si>
  <si>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</si>
  <si>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</si>
  <si>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</si>
  <si>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</si>
  <si>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</si>
  <si>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</si>
  <si>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</si>
  <si>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</si>
  <si>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</si>
  <si>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</si>
  <si>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</si>
  <si>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</si>
  <si>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</si>
  <si>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</si>
  <si>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</si>
  <si>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</si>
  <si>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</si>
  <si>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</si>
  <si>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</si>
  <si>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</si>
  <si>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</si>
  <si>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</si>
  <si>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</si>
  <si>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</si>
  <si>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</si>
  <si>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</si>
  <si>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</si>
  <si>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</si>
  <si>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</si>
  <si>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</si>
  <si>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</si>
  <si>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</si>
  <si>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</si>
  <si>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</si>
  <si>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</si>
  <si>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</si>
  <si>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</si>
  <si>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</si>
  <si>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</si>
  <si>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</si>
  <si>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</si>
  <si>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</si>
  <si>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</si>
  <si>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</si>
  <si>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</si>
  <si>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</si>
  <si>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</si>
  <si>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</si>
  <si>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</si>
  <si>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</si>
  <si>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</si>
  <si>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</si>
  <si>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</si>
  <si>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</si>
  <si>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</si>
  <si>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</si>
  <si>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</si>
  <si>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</si>
  <si>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</si>
  <si>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</si>
  <si>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</si>
  <si>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</si>
  <si>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</si>
  <si>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</si>
  <si>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</si>
  <si>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</si>
  <si>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</si>
  <si>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</si>
  <si>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</si>
  <si>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</si>
  <si>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</si>
  <si>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</si>
  <si>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</si>
  <si>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</si>
  <si>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</si>
  <si>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</si>
  <si>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</si>
  <si>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</si>
  <si>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</si>
  <si>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</si>
  <si>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</si>
  <si>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</si>
  <si>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</si>
  <si>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</si>
  <si>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</si>
  <si>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</si>
  <si>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</si>
  <si>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</si>
  <si>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</si>
  <si>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</si>
  <si>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</si>
  <si>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</si>
  <si>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</si>
  <si>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</si>
  <si>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</si>
  <si>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</si>
  <si>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</si>
  <si>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</si>
  <si>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</si>
  <si>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</si>
  <si>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</si>
  <si>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</si>
  <si>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</si>
  <si>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</si>
  <si>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</si>
  <si>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</si>
  <si>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</si>
  <si>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</si>
  <si>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</si>
  <si>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</si>
  <si>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</si>
  <si>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</si>
  <si>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</si>
  <si>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</si>
  <si>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</si>
  <si>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</si>
  <si>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</si>
  <si>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</si>
  <si>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</si>
  <si>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</si>
  <si>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</si>
  <si>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</si>
  <si>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</si>
  <si>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</si>
  <si>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</si>
  <si>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</si>
  <si>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</si>
  <si>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</si>
  <si>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</si>
  <si>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</si>
  <si>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</si>
  <si>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</si>
  <si>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</si>
  <si>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</si>
  <si>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</si>
  <si>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</si>
  <si>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</si>
  <si>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</si>
  <si>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</si>
  <si>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</si>
  <si>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</si>
  <si>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</si>
  <si>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</si>
  <si>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</si>
  <si>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</si>
  <si>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</si>
  <si>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</si>
  <si>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</si>
  <si>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</si>
  <si>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</si>
  <si>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</si>
  <si>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</si>
  <si>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</si>
  <si>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</si>
  <si>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83,87,подвал</t>
  </si>
  <si>
    <t>232,подвал</t>
  </si>
  <si>
    <t>11 пар. подвал, кв.199</t>
  </si>
  <si>
    <t>подвал, магазин электротовары</t>
  </si>
  <si>
    <t>пом.11-Н</t>
  </si>
  <si>
    <t>подвал, стоматология</t>
  </si>
  <si>
    <t>мусорники 6/7,7/8 пар.</t>
  </si>
  <si>
    <t>4 пар. подвал</t>
  </si>
  <si>
    <t>235,240,245,246</t>
  </si>
  <si>
    <t>1 пар. подвал</t>
  </si>
  <si>
    <t>подвал</t>
  </si>
  <si>
    <t>1-2 пар. подвал</t>
  </si>
  <si>
    <t>2 пар. подвал</t>
  </si>
  <si>
    <t>подвал, пом 11-Н</t>
  </si>
  <si>
    <t>кв.71, чердак</t>
  </si>
  <si>
    <t>11 пар.подвал, кв.199</t>
  </si>
  <si>
    <t>3 пар.</t>
  </si>
  <si>
    <t>чердак</t>
  </si>
  <si>
    <t>ГРЩ</t>
  </si>
  <si>
    <t>где кв.7</t>
  </si>
  <si>
    <t>ремонтные работы по 1,3,5 пар.</t>
  </si>
  <si>
    <t>ремонтные работы по 5 пар.</t>
  </si>
  <si>
    <t xml:space="preserve">смена 2-х стропильных ног </t>
  </si>
  <si>
    <t>14,15</t>
  </si>
  <si>
    <t>70,74,78</t>
  </si>
  <si>
    <t>розлив</t>
  </si>
  <si>
    <t>3 пар. элев.узел</t>
  </si>
  <si>
    <t>20,22,24,25,29</t>
  </si>
  <si>
    <t>арка</t>
  </si>
  <si>
    <t>арка,5,6 пар.</t>
  </si>
  <si>
    <t>4 пар. чердак</t>
  </si>
  <si>
    <t>5 пар. подвал</t>
  </si>
  <si>
    <t>ресторан мама-рома</t>
  </si>
  <si>
    <t>элев.узел</t>
  </si>
  <si>
    <t>подвал, маг.море чая</t>
  </si>
  <si>
    <t>29</t>
  </si>
  <si>
    <t>подвал пом.21Н</t>
  </si>
  <si>
    <t>2/3</t>
  </si>
  <si>
    <t>1/2</t>
  </si>
  <si>
    <t>насосная</t>
  </si>
  <si>
    <t>розлив ХВС</t>
  </si>
  <si>
    <t>элев.узел 1,2</t>
  </si>
  <si>
    <t>чердак розлив</t>
  </si>
  <si>
    <t>1,2,3</t>
  </si>
  <si>
    <t>4,5,6</t>
  </si>
  <si>
    <t>водом.узл</t>
  </si>
  <si>
    <t>1,2,3,4,5</t>
  </si>
  <si>
    <t>ГРщ</t>
  </si>
  <si>
    <t>1,2,3,4,5,6 ЭЩ+ГРЩ</t>
  </si>
  <si>
    <t>1,2,3,4 ЭЩ+ГРЩ</t>
  </si>
  <si>
    <t>ГРЩ, арка</t>
  </si>
  <si>
    <t>3 пар. кабель-канал</t>
  </si>
  <si>
    <t>1 пар. ремонт ступеней</t>
  </si>
  <si>
    <t>ремонт кровли над кв.26</t>
  </si>
  <si>
    <t>ремонт кровли над кв.77,97</t>
  </si>
  <si>
    <t>3 пар. ремонт ступеней</t>
  </si>
  <si>
    <t>ремонт кровли над кв..15</t>
  </si>
  <si>
    <t>1 пар. смена доводчика</t>
  </si>
  <si>
    <t>4 пар. смена доводчика</t>
  </si>
  <si>
    <t>1,2,8 пар. смена доводчиков</t>
  </si>
  <si>
    <t>9 пар. смена доводчика</t>
  </si>
  <si>
    <t>ремонтные работы в пар.</t>
  </si>
  <si>
    <t>ремонт кровли над кв.37,60</t>
  </si>
  <si>
    <t>ремонт кровли над кв.37</t>
  </si>
  <si>
    <t>ремонтные работы в 1,3,4 пар.</t>
  </si>
  <si>
    <t>ремонтные работы в 1 пар.</t>
  </si>
  <si>
    <t>1 пар.ремонт кровли, установка пандуса</t>
  </si>
  <si>
    <t>ремонт кровли</t>
  </si>
  <si>
    <t>ремонт кровли 3 пар.</t>
  </si>
  <si>
    <t>6 пар. смена доводчика</t>
  </si>
  <si>
    <t>ремонт кровли над кв.38,10 пар. смена доводчика</t>
  </si>
  <si>
    <t>2 пар. смена доводчика</t>
  </si>
  <si>
    <t>3,4 пар. смена доводчиков</t>
  </si>
  <si>
    <t>ремонт кровли над кв.18</t>
  </si>
  <si>
    <t>ремонт кровли над кв.54</t>
  </si>
  <si>
    <t>ремонт кровли над кв.73,97</t>
  </si>
  <si>
    <t>6,10 пар. смена доводчиков</t>
  </si>
  <si>
    <t>ремонт 2-х перех.балконов 2,3 пар.</t>
  </si>
  <si>
    <t>ремонт кровли над кв.33</t>
  </si>
  <si>
    <t>ремонт кровли над кв.29</t>
  </si>
  <si>
    <t>ремонт кровли над кв.31</t>
  </si>
  <si>
    <t>1,2,4</t>
  </si>
  <si>
    <t>3,4,8</t>
  </si>
  <si>
    <t>тамбур</t>
  </si>
  <si>
    <t>подвал, магазин 1 эт., кв.3,5</t>
  </si>
  <si>
    <t>подвал, пом.3-Н</t>
  </si>
  <si>
    <t>подвал розлив</t>
  </si>
  <si>
    <t>подвал стоматология</t>
  </si>
  <si>
    <t>52,62,58,70</t>
  </si>
  <si>
    <t>48,165,162</t>
  </si>
  <si>
    <t>подвал пом.3-Н</t>
  </si>
  <si>
    <t>21,25,29,33,37</t>
  </si>
  <si>
    <t>5 пар. подвал, 2 пар. аренда</t>
  </si>
  <si>
    <t>3 пар. ливневка</t>
  </si>
  <si>
    <t>техподполье</t>
  </si>
  <si>
    <t>178,172,258</t>
  </si>
  <si>
    <t>6-7 пар. подвал, 13 пар. чердак</t>
  </si>
  <si>
    <t xml:space="preserve">ГРЩ </t>
  </si>
  <si>
    <t>над входом</t>
  </si>
  <si>
    <t>3,4,6</t>
  </si>
  <si>
    <t>5,4,2</t>
  </si>
  <si>
    <t>ремонт уступа у приямка 1/2 пар</t>
  </si>
  <si>
    <t>3 пар. смена доводчика</t>
  </si>
  <si>
    <t>2 пар. стекло в тамбурной двери</t>
  </si>
  <si>
    <t>ремонт кровли над кв.15</t>
  </si>
  <si>
    <t>5 пар. стекло в тамбурной двери</t>
  </si>
  <si>
    <t>1,6 пар. кабель-каналы</t>
  </si>
  <si>
    <t>12 пар. смена доводчика</t>
  </si>
  <si>
    <t>ремонт кровли над кв.42,43</t>
  </si>
  <si>
    <t>3 пар. установка перил</t>
  </si>
  <si>
    <t>ремонт кровли над кв.136</t>
  </si>
  <si>
    <t>ремонт дверных откосов 3,4,5,7 пар.</t>
  </si>
  <si>
    <t>установка крана ВДГО у кв.55</t>
  </si>
  <si>
    <t>ремонт потолка 5 этажа по 4 пар.</t>
  </si>
  <si>
    <t>6 пар. кабель-каналы</t>
  </si>
  <si>
    <t>ремонт кровли над кв.73</t>
  </si>
  <si>
    <t>12,13 пар. смена доводчика</t>
  </si>
  <si>
    <t>устройство домофона по 3 пар.</t>
  </si>
  <si>
    <t>5 пар. смена доводчика</t>
  </si>
  <si>
    <t>3,5 пар. смена доводчика</t>
  </si>
  <si>
    <t>элев.узел 4</t>
  </si>
  <si>
    <t>загильзовка воздуховодов шахт вентк/каналов</t>
  </si>
  <si>
    <t>10,14,18,22,26</t>
  </si>
  <si>
    <t>8,12,16,20</t>
  </si>
  <si>
    <t>87,91,95,99</t>
  </si>
  <si>
    <t>подвал, аренда, кв.209</t>
  </si>
  <si>
    <t>подвал, салон красоты</t>
  </si>
  <si>
    <t>162,старт</t>
  </si>
  <si>
    <t>пом.4-Н</t>
  </si>
  <si>
    <t>24,29,34</t>
  </si>
  <si>
    <t>7,10,13</t>
  </si>
  <si>
    <t>1 пар. 4-5 эт., 2 пар. подвал</t>
  </si>
  <si>
    <t>ателье, 2 этаж</t>
  </si>
  <si>
    <t>подвал, пом 4-Н</t>
  </si>
  <si>
    <t>1-6 пар. ГРЩ, водом.узел</t>
  </si>
  <si>
    <t>3,4, арка</t>
  </si>
  <si>
    <t>5,2,3</t>
  </si>
  <si>
    <t>подвал вод.узел</t>
  </si>
  <si>
    <t>7,8,3</t>
  </si>
  <si>
    <t>2 пар. кабель-канал</t>
  </si>
  <si>
    <t>1,5 пар. изготовление и установка поручня</t>
  </si>
  <si>
    <t>ремонт перегородки тамб.двери 3 пар.</t>
  </si>
  <si>
    <t>ремонтные работы 1 пар. тамбур</t>
  </si>
  <si>
    <t>ремонт ограждения кровли</t>
  </si>
  <si>
    <t>5 пар. доводчик</t>
  </si>
  <si>
    <t>ремонтные работы 3 пар.</t>
  </si>
  <si>
    <t>ремонтные работы 2 пар. 3 этаж</t>
  </si>
  <si>
    <t>11 пар. доводчик</t>
  </si>
  <si>
    <t>2,3 пар. кабель-канал</t>
  </si>
  <si>
    <t>1,3,4</t>
  </si>
  <si>
    <t xml:space="preserve">Костюшко ул. </t>
  </si>
  <si>
    <t>64</t>
  </si>
  <si>
    <t>ремонт перегородки тамб.двери 2 пар., окраска вх.дверей</t>
  </si>
  <si>
    <t>восстановление газоснабжения</t>
  </si>
  <si>
    <t>установка блока контроля диспетчерской связи 3 пар.</t>
  </si>
  <si>
    <t>Пулковское шоссе</t>
  </si>
  <si>
    <t>Ремонт мягкой кровли</t>
  </si>
  <si>
    <t>Установка блока питания диспетчерской связи лифта 2 пар.</t>
  </si>
  <si>
    <t>1,2,3,4 крыльца</t>
  </si>
  <si>
    <t>ремонт ступени 2 пар.</t>
  </si>
  <si>
    <t>4пар</t>
  </si>
  <si>
    <t>2пар</t>
  </si>
  <si>
    <t>3пар</t>
  </si>
  <si>
    <t>3,4 пар</t>
  </si>
  <si>
    <t>1пар</t>
  </si>
  <si>
    <t>8пар</t>
  </si>
  <si>
    <t>4 пар</t>
  </si>
  <si>
    <t>кв.119,131</t>
  </si>
  <si>
    <t>кв.31,35,39</t>
  </si>
  <si>
    <t>кв.11, ЦДП, подвал</t>
  </si>
  <si>
    <t>кв.53,56</t>
  </si>
  <si>
    <t>кв.42,46,50,54,58, подвал</t>
  </si>
  <si>
    <t>кв.30,34,38</t>
  </si>
  <si>
    <t>пом.52-Н</t>
  </si>
  <si>
    <t>кв.68,71</t>
  </si>
  <si>
    <t>кв.21-26</t>
  </si>
  <si>
    <t>кв.11, 12,13,14 (лев.ст.), ЦДП, подвал</t>
  </si>
  <si>
    <t>подвал, розлив</t>
  </si>
  <si>
    <t>розлив подвал</t>
  </si>
  <si>
    <t>2,3 пар подвал</t>
  </si>
  <si>
    <t>ВУ</t>
  </si>
  <si>
    <t>кв.3,7,11,15,19</t>
  </si>
  <si>
    <t>кв.72,76,80,стоматология</t>
  </si>
  <si>
    <t>кв.23</t>
  </si>
  <si>
    <t>кв.247,250</t>
  </si>
  <si>
    <t>кв.41,53,65</t>
  </si>
  <si>
    <t>кв.44</t>
  </si>
  <si>
    <t>2пар 1-2эт</t>
  </si>
  <si>
    <t>кв.45, коридор</t>
  </si>
  <si>
    <t>кв.54</t>
  </si>
  <si>
    <t>кв.10</t>
  </si>
  <si>
    <t>чердак 4пар</t>
  </si>
  <si>
    <t>кв.5</t>
  </si>
  <si>
    <t>подвал 2пар</t>
  </si>
  <si>
    <t>пом.15-Н</t>
  </si>
  <si>
    <t>5пар 5-6эт</t>
  </si>
  <si>
    <t>кв.64</t>
  </si>
  <si>
    <t>4пар 1-2эт, 7эт</t>
  </si>
  <si>
    <t>3,4 пар подв</t>
  </si>
  <si>
    <t>1пар чердак</t>
  </si>
  <si>
    <t>кв.7,3</t>
  </si>
  <si>
    <t>кв.112</t>
  </si>
  <si>
    <t>3пар подвал</t>
  </si>
  <si>
    <t>кв.185</t>
  </si>
  <si>
    <t>кв.19</t>
  </si>
  <si>
    <t>кв.26,64</t>
  </si>
  <si>
    <t>2С ТРИФО</t>
  </si>
  <si>
    <t>кв.15</t>
  </si>
  <si>
    <t>кв.68, 71</t>
  </si>
  <si>
    <t>2пар подвал</t>
  </si>
  <si>
    <t>розлив ХВС подвал</t>
  </si>
  <si>
    <t>ЭУ-2</t>
  </si>
  <si>
    <t>чердак, розлив ЦО</t>
  </si>
  <si>
    <t>чердак розлив ХВС</t>
  </si>
  <si>
    <t>кв.146</t>
  </si>
  <si>
    <t>1-2 пар</t>
  </si>
  <si>
    <t xml:space="preserve">чердак   </t>
  </si>
  <si>
    <t>4пар 4эт</t>
  </si>
  <si>
    <t>ГРЩ авт.выкл.</t>
  </si>
  <si>
    <t>1пар 2эт</t>
  </si>
  <si>
    <t>2,3 пар</t>
  </si>
  <si>
    <t>1пар 4,5эт, 3пар 3,4эт, 6пар 2,3эт</t>
  </si>
  <si>
    <t>3пар 4эт, 1пар 1эт, 6пар 5эт</t>
  </si>
  <si>
    <t>10пар, 11пар 1,4эт</t>
  </si>
  <si>
    <t>3пар тамб</t>
  </si>
  <si>
    <t xml:space="preserve">8пар </t>
  </si>
  <si>
    <t>4пар (авт.в ЭЩ)</t>
  </si>
  <si>
    <t>4пар 5эт</t>
  </si>
  <si>
    <t>2пар 1,2 эт</t>
  </si>
  <si>
    <t>2 пар 2эт, 3пар 2эт</t>
  </si>
  <si>
    <t>2пар тамбур</t>
  </si>
  <si>
    <t>2пар 1эт</t>
  </si>
  <si>
    <t>7пар 4эт</t>
  </si>
  <si>
    <t>2пар доводчик</t>
  </si>
  <si>
    <t>2 пар доводчик</t>
  </si>
  <si>
    <t>10 пар замена подокон</t>
  </si>
  <si>
    <t>8пар каб/канал</t>
  </si>
  <si>
    <t>2,4пар каб/кан</t>
  </si>
  <si>
    <t>4пар каб/кан</t>
  </si>
  <si>
    <t>сантехнич.работы-подвал (консъерж)</t>
  </si>
  <si>
    <t>5 пра</t>
  </si>
  <si>
    <t>6пар</t>
  </si>
  <si>
    <t>4 пар.</t>
  </si>
  <si>
    <t>проклейка ендовы</t>
  </si>
  <si>
    <t xml:space="preserve">10пар </t>
  </si>
  <si>
    <t>1пар 2эт, 2пар 1,5 эт</t>
  </si>
  <si>
    <t>1пар перегородки</t>
  </si>
  <si>
    <t>рем-т крыльца</t>
  </si>
  <si>
    <t>уст-во перегородок</t>
  </si>
  <si>
    <t>изготовление и установка стоек под розлив ХВС, окраска розлива</t>
  </si>
  <si>
    <t>изгот.и устан-ка стоек под насос</t>
  </si>
  <si>
    <t>ВУ (розлив ТС)</t>
  </si>
  <si>
    <t>ЭУ</t>
  </si>
  <si>
    <t>ремонт фасада</t>
  </si>
  <si>
    <t>рем-ные работы в 5пар</t>
  </si>
  <si>
    <t>3пар двор-13шт</t>
  </si>
  <si>
    <t>1,2,3пар-окраска дверей</t>
  </si>
  <si>
    <t>1пар -стекло в двери</t>
  </si>
  <si>
    <t>1пар - замена доводчика</t>
  </si>
  <si>
    <t>кв.17,14</t>
  </si>
  <si>
    <t>3пар ГРЩ</t>
  </si>
  <si>
    <t>пож.гидрант</t>
  </si>
  <si>
    <t>кв.240</t>
  </si>
  <si>
    <t>кв.65</t>
  </si>
  <si>
    <t>9,10,11 пар-каб-канал</t>
  </si>
  <si>
    <t>9,10,11пар-свет-ки</t>
  </si>
  <si>
    <t>2пар каб-кан</t>
  </si>
  <si>
    <t>2пар-ЭЩ</t>
  </si>
  <si>
    <t>герметиз.стыков-торец</t>
  </si>
  <si>
    <t>74</t>
  </si>
  <si>
    <t>подвал-свет-ки</t>
  </si>
  <si>
    <t>1пар подвал</t>
  </si>
  <si>
    <t>1пар 2эт-3шт, 12эт-2шт</t>
  </si>
  <si>
    <t>кв.126</t>
  </si>
  <si>
    <t>кв.167</t>
  </si>
  <si>
    <t>кв.15,19</t>
  </si>
  <si>
    <t>6-8пар кафе Питер, подвал</t>
  </si>
  <si>
    <t>1пар тех.подполье</t>
  </si>
  <si>
    <t>1пар 1-6эт, тамб</t>
  </si>
  <si>
    <t>насосная-насос, изгот.подставок под розлив</t>
  </si>
  <si>
    <t>кв.9</t>
  </si>
  <si>
    <t>1-13пар</t>
  </si>
  <si>
    <t>подв.под кв.1</t>
  </si>
  <si>
    <t>кв.29, Центр волос, подвал</t>
  </si>
  <si>
    <t>доводчик-2пар</t>
  </si>
  <si>
    <t>3,4пар</t>
  </si>
  <si>
    <t>ремонт цоколя</t>
  </si>
  <si>
    <t>пом. Ла-мода</t>
  </si>
  <si>
    <t>1пар-доводчик</t>
  </si>
  <si>
    <t>дверь на фр.балкон</t>
  </si>
  <si>
    <t>кв.49</t>
  </si>
  <si>
    <t>подвал-розлив</t>
  </si>
  <si>
    <t>кв.25</t>
  </si>
  <si>
    <t>пом.16-Н</t>
  </si>
  <si>
    <t>4пар рем.работы</t>
  </si>
  <si>
    <t>кв.42</t>
  </si>
  <si>
    <t>козырек</t>
  </si>
  <si>
    <t>кв.72,78</t>
  </si>
  <si>
    <t>5 Предпортовый проезд</t>
  </si>
  <si>
    <t xml:space="preserve">6 </t>
  </si>
  <si>
    <t>1пар 8эт</t>
  </si>
  <si>
    <t>1пар доводчик</t>
  </si>
  <si>
    <t>2пар 2эт</t>
  </si>
  <si>
    <t>кв.28,23</t>
  </si>
  <si>
    <t>3пар чердак розлив</t>
  </si>
  <si>
    <t>2пар доводчик, окраска розлива, изгот.стоек</t>
  </si>
  <si>
    <t>кв.3</t>
  </si>
  <si>
    <t>1пар предчерд</t>
  </si>
  <si>
    <t>3,4,5пар</t>
  </si>
  <si>
    <t>3,4,5пар ЭЩ</t>
  </si>
  <si>
    <t>7,8 пар каб-кан</t>
  </si>
  <si>
    <t>7,8 пар</t>
  </si>
  <si>
    <t>5пар</t>
  </si>
  <si>
    <t>5пар каб-кан</t>
  </si>
  <si>
    <t>кв.34</t>
  </si>
  <si>
    <t>каб-кан-1пар</t>
  </si>
  <si>
    <t>кв.66 чердак</t>
  </si>
  <si>
    <t>кв.22,25</t>
  </si>
  <si>
    <t>утепление чердака</t>
  </si>
  <si>
    <t>с торца между 2-3 пар</t>
  </si>
  <si>
    <t>7пар</t>
  </si>
  <si>
    <t>ИТП</t>
  </si>
  <si>
    <t>2пар 4эт</t>
  </si>
  <si>
    <t>163,166, клуб Старт</t>
  </si>
  <si>
    <t>кв.58,60</t>
  </si>
  <si>
    <t>кв.68,72</t>
  </si>
  <si>
    <t>кв.171,176,181,чердак</t>
  </si>
  <si>
    <t>кв.29</t>
  </si>
  <si>
    <t>кв.49, Маг.Продукты</t>
  </si>
  <si>
    <t>кв.233,236,4,подвал</t>
  </si>
  <si>
    <t>кв.10,14,18</t>
  </si>
  <si>
    <t>кв.1,8,чердак</t>
  </si>
  <si>
    <t>кв.163,166, кл.Старт</t>
  </si>
  <si>
    <t>кв.13,35</t>
  </si>
  <si>
    <t>кв.38,32, неж.пом.</t>
  </si>
  <si>
    <t>кв.41,45,подвал</t>
  </si>
  <si>
    <t>подвал,1-12эт,чердак</t>
  </si>
  <si>
    <t>1,3,4пар розлив ХВС, чердак</t>
  </si>
  <si>
    <t>кв.45,48</t>
  </si>
  <si>
    <t>дет.сад</t>
  </si>
  <si>
    <t>кв.3,7,11,15</t>
  </si>
  <si>
    <t>кв.115,119</t>
  </si>
  <si>
    <t>кв.127,131,135</t>
  </si>
  <si>
    <t>кв.22</t>
  </si>
  <si>
    <t>кв.8</t>
  </si>
  <si>
    <t>кв.6</t>
  </si>
  <si>
    <t>кв.17,4пар 1эт</t>
  </si>
  <si>
    <t>кв.49, маг.Продукты</t>
  </si>
  <si>
    <t>кв.211</t>
  </si>
  <si>
    <t>кв.25,21</t>
  </si>
  <si>
    <t>кв.99,37</t>
  </si>
  <si>
    <t>кв.220,130</t>
  </si>
  <si>
    <t>кв.48</t>
  </si>
  <si>
    <t>кв.129</t>
  </si>
  <si>
    <t>кв.131</t>
  </si>
  <si>
    <t>кв.38</t>
  </si>
  <si>
    <t>чердак+подвал</t>
  </si>
  <si>
    <t>чердак розл.ЦО</t>
  </si>
  <si>
    <t>подвал розлив ХВС</t>
  </si>
  <si>
    <t>подвал, чердак</t>
  </si>
  <si>
    <t>обратн.клапан ИТП</t>
  </si>
  <si>
    <t>1пар пож.труб.</t>
  </si>
  <si>
    <t>1,3,4пар розл.ХВС, чердак</t>
  </si>
  <si>
    <t>подвал (где кв.68,71)</t>
  </si>
  <si>
    <t>подвал (задвж. ИТП-4)</t>
  </si>
  <si>
    <t>подвал ИТП-задвж</t>
  </si>
  <si>
    <t>2,3,4,5 пар</t>
  </si>
  <si>
    <t>ВУ, утепление тр.ХВС</t>
  </si>
  <si>
    <t>окр.вх.мет.дверей 1,2пар</t>
  </si>
  <si>
    <t>подвал-оборудование (манометры)</t>
  </si>
  <si>
    <t>рем.работы в подв.</t>
  </si>
  <si>
    <t>рем.работы в подв., изгот и устан стоек под розлив ЦО, окрашив.розлива ЦО</t>
  </si>
  <si>
    <t>рем.работы в подвале</t>
  </si>
  <si>
    <t>рем.работы в подвале, каб-кан</t>
  </si>
  <si>
    <t>рем.работы</t>
  </si>
  <si>
    <t>изгот.стоек, крепл.розлива, окрашив.розлива</t>
  </si>
  <si>
    <t>5пар 1,2эт рем.работы</t>
  </si>
  <si>
    <t>1,4 пар пандусы</t>
  </si>
  <si>
    <t>1,2 пар каб-каналы</t>
  </si>
  <si>
    <t>крепление розлива ЦО</t>
  </si>
  <si>
    <t>подвал-оборудование (манометры), рем.работы</t>
  </si>
  <si>
    <t>рем-вост.работы на ЛО 4п</t>
  </si>
  <si>
    <t>рем.работы, рем-вост.работы на ЛО 9п</t>
  </si>
  <si>
    <t>подвал-оборудование (манометры), рем-вост.работы на ЛО 4п</t>
  </si>
  <si>
    <t>рем-вост.работы на ЛО 1п</t>
  </si>
  <si>
    <t>4,13 пар каб-каналы, рем-вост.работы на ЛО 1п</t>
  </si>
  <si>
    <t>рем-вост.работы на ЛО 2п</t>
  </si>
  <si>
    <t>рем-вост.работы на ЛО 6п</t>
  </si>
  <si>
    <t>рем-вост.работы на ЛО 3п</t>
  </si>
  <si>
    <t>рем-вост.работы на ЛО 1,2пар</t>
  </si>
  <si>
    <t>рем.работы, рем-вост.работы на ЛО 3п</t>
  </si>
  <si>
    <t>рем.работы, рем-вост.работы на ЛО 2п</t>
  </si>
  <si>
    <t>рем-вост.работы на ЛО 2,4п</t>
  </si>
  <si>
    <t>рем-вост.работы на ЛО 10п</t>
  </si>
  <si>
    <t>окрашив.розлива, изгот.стоек -пож.трубопр., рем-вост.работы на ЛО 1п</t>
  </si>
  <si>
    <t>рем-вост.работы на ЛО 11,10 п</t>
  </si>
  <si>
    <t>подвал-оборудование (манометры), рем-вост.работы на ЛО 1,4 п</t>
  </si>
  <si>
    <t>нансосоная, магнит.пускатель, рем-вост.работы на ЛО 6, 3п</t>
  </si>
  <si>
    <t>рем.вост.работы на ЛО 5п,2п,7п</t>
  </si>
  <si>
    <t xml:space="preserve">подвал  </t>
  </si>
  <si>
    <t>54</t>
  </si>
  <si>
    <t>97</t>
  </si>
  <si>
    <t>Штурманская ул</t>
  </si>
  <si>
    <t>34</t>
  </si>
  <si>
    <t>кв.33</t>
  </si>
  <si>
    <t>кв.77</t>
  </si>
  <si>
    <t>кв.53</t>
  </si>
  <si>
    <t>подвал 5пар</t>
  </si>
  <si>
    <t>подвал розлив ЦО</t>
  </si>
  <si>
    <t>4пар свет-ки+автомат</t>
  </si>
  <si>
    <t>решетки на подвальн.окнах</t>
  </si>
  <si>
    <t>лифтовая</t>
  </si>
  <si>
    <t>кв.63,69, торец (гермит.стыков)</t>
  </si>
  <si>
    <t>3пар 7эт стекло</t>
  </si>
  <si>
    <t>3пар 2эт стекло</t>
  </si>
  <si>
    <t>4пар чердак</t>
  </si>
  <si>
    <t>кв.238-черд, 157,162, розлив ХВС-3пар чердак пож.гидр. (подв 1-12 эт.черд), кв.192-197</t>
  </si>
  <si>
    <t>ЭУ 1,2</t>
  </si>
  <si>
    <t>7,11,15</t>
  </si>
  <si>
    <t>41,45,49,53,57, подвал</t>
  </si>
  <si>
    <t>27-25</t>
  </si>
  <si>
    <t>255,подвал, д/сад</t>
  </si>
  <si>
    <t>1,2,3пар подвал</t>
  </si>
  <si>
    <t>230,231, подвал</t>
  </si>
  <si>
    <t>подв.Реал</t>
  </si>
  <si>
    <t>кв.1</t>
  </si>
  <si>
    <t>17,21,36,40, 8пар, подвал</t>
  </si>
  <si>
    <t>пом.11Н</t>
  </si>
  <si>
    <t>1пар пожгидр (подв 1-12эт черд), чердак розлив, 2пар черд розлив</t>
  </si>
  <si>
    <t>62,55, подвал</t>
  </si>
  <si>
    <t>3пар ЭУ</t>
  </si>
  <si>
    <t>86,89,92,95</t>
  </si>
  <si>
    <t>11, 14</t>
  </si>
  <si>
    <t>1пар подвал школа Самбо</t>
  </si>
  <si>
    <t>1-2эт, 3-4эт</t>
  </si>
  <si>
    <t>ЭУ-1</t>
  </si>
  <si>
    <t>9пар ЭУ</t>
  </si>
  <si>
    <t>ИТП, кв.34,38</t>
  </si>
  <si>
    <t>6пар подв</t>
  </si>
  <si>
    <t>чердак, подвал</t>
  </si>
  <si>
    <t>кв.27-25</t>
  </si>
  <si>
    <t>розл.ХВС-3пар, черд.пож гидр</t>
  </si>
  <si>
    <t>1пар подвал шк.Самбо, кв.103</t>
  </si>
  <si>
    <t>ЭУ, чердак</t>
  </si>
  <si>
    <t>1,2,3пар, подвал</t>
  </si>
  <si>
    <t>34,38, ИТП</t>
  </si>
  <si>
    <t>17,21,36,40, 8пар подв</t>
  </si>
  <si>
    <t>3пар 1эт</t>
  </si>
  <si>
    <t>1пар пож гидр (подв 1-12 эт)</t>
  </si>
  <si>
    <t>62,55, подв</t>
  </si>
  <si>
    <t>1,2,3,4 пар подвал</t>
  </si>
  <si>
    <t>1-3пар подв</t>
  </si>
  <si>
    <t>3,4 пар чердак светильники</t>
  </si>
  <si>
    <t>ВУ ав.выкл</t>
  </si>
  <si>
    <t>1,2,3,4пар ГРЩ авт.выкл</t>
  </si>
  <si>
    <t>6,7 пар свет-ки, где кв.67 автвык</t>
  </si>
  <si>
    <t>6пар автвык</t>
  </si>
  <si>
    <t>1-3пар подвал свет-ки</t>
  </si>
  <si>
    <t>4эт свет-ки</t>
  </si>
  <si>
    <t>1пар свет-ки</t>
  </si>
  <si>
    <t>8пар тамб, 7пар 1,4эт, 6пар1эт</t>
  </si>
  <si>
    <t>4пар 1,7эт, 5пар 1,2,4эт, 6пар 1,2,3,4эт свет-ки</t>
  </si>
  <si>
    <t>чердак свет-ки</t>
  </si>
  <si>
    <t>ГРЩ авт.выкл</t>
  </si>
  <si>
    <t>4пар авт.выкл, 2пар свет-к</t>
  </si>
  <si>
    <t>1пар предчерд.свет-к</t>
  </si>
  <si>
    <t>3пар тамб свет-к</t>
  </si>
  <si>
    <t>1,4 пар предчерд</t>
  </si>
  <si>
    <t>3пар рем.работы</t>
  </si>
  <si>
    <t>3пар рем-т ступенек</t>
  </si>
  <si>
    <t>4пар каб-кан</t>
  </si>
  <si>
    <t>2,4пар рем-т ступенек</t>
  </si>
  <si>
    <t>1пар 7,8,9эт рем.работы, 5пар доводчик</t>
  </si>
  <si>
    <t>4пар доводчик</t>
  </si>
  <si>
    <t>кв.30 рем.работы пояска</t>
  </si>
  <si>
    <t>изгот и устан стоек под розлив (2пар черд)</t>
  </si>
  <si>
    <t>рем.работы пояска-фриз</t>
  </si>
  <si>
    <t xml:space="preserve">рем.работы фасада </t>
  </si>
  <si>
    <t>1,4пар каб-кан, смена кровли над приямком</t>
  </si>
  <si>
    <t>88</t>
  </si>
  <si>
    <t>48</t>
  </si>
  <si>
    <t>52</t>
  </si>
  <si>
    <t>56</t>
  </si>
  <si>
    <t>60</t>
  </si>
  <si>
    <t>72</t>
  </si>
  <si>
    <t>76</t>
  </si>
  <si>
    <t>82</t>
  </si>
  <si>
    <t>84</t>
  </si>
  <si>
    <t>90</t>
  </si>
  <si>
    <t>94</t>
  </si>
  <si>
    <t>95</t>
  </si>
  <si>
    <t>89</t>
  </si>
  <si>
    <t>91</t>
  </si>
  <si>
    <t>99</t>
  </si>
  <si>
    <t>22</t>
  </si>
  <si>
    <t>26</t>
  </si>
  <si>
    <t>36</t>
  </si>
  <si>
    <t>42</t>
  </si>
  <si>
    <t>гермитиз.стенов.пан.</t>
  </si>
  <si>
    <t>268,271,274,подв</t>
  </si>
  <si>
    <t>287,290,мед.центр</t>
  </si>
  <si>
    <t>подвал,апртека</t>
  </si>
  <si>
    <t>3пар смена доводчика</t>
  </si>
  <si>
    <t>69</t>
  </si>
  <si>
    <t>71</t>
  </si>
  <si>
    <t>1-7пар тамбур</t>
  </si>
  <si>
    <t>1-7пар тамб.светильн</t>
  </si>
  <si>
    <t>1пар рем-т козырька</t>
  </si>
  <si>
    <t>4пар гермит.стыков</t>
  </si>
  <si>
    <t>2пар, 4пар</t>
  </si>
  <si>
    <t>подвал стекла</t>
  </si>
  <si>
    <t>1,2,3 пар</t>
  </si>
  <si>
    <t>1,2,3пар</t>
  </si>
  <si>
    <t>стекло</t>
  </si>
  <si>
    <t>4пар 3,5,7эт стекло</t>
  </si>
  <si>
    <t>2пар, тамб.дв</t>
  </si>
  <si>
    <t>9пар тамб.дв</t>
  </si>
  <si>
    <t>3пар тамб.дв.</t>
  </si>
  <si>
    <t>2пар тамб.дв</t>
  </si>
  <si>
    <t>кв.69,73,77</t>
  </si>
  <si>
    <t>4пар чердак розлив</t>
  </si>
  <si>
    <t>кв.42,46,50</t>
  </si>
  <si>
    <t>кв.48,52</t>
  </si>
  <si>
    <t>кв.24-26, подв.розлив ХВС 2пар</t>
  </si>
  <si>
    <t>кв.63 подвал</t>
  </si>
  <si>
    <t>кв.255</t>
  </si>
  <si>
    <t>5пар подвал</t>
  </si>
  <si>
    <t>кв.73,76,79</t>
  </si>
  <si>
    <t>кв.61,65,69,73,77, подвал</t>
  </si>
  <si>
    <t>подвал 4пар</t>
  </si>
  <si>
    <t>неж.подв</t>
  </si>
  <si>
    <t>кв.13,14</t>
  </si>
  <si>
    <t>кв.17-20</t>
  </si>
  <si>
    <t>кв.17</t>
  </si>
  <si>
    <t>кв.16</t>
  </si>
  <si>
    <t>кв.84,88</t>
  </si>
  <si>
    <t>подвал 1пар ЭУ</t>
  </si>
  <si>
    <t>кв.20</t>
  </si>
  <si>
    <t>кв.74</t>
  </si>
  <si>
    <t>кв.2</t>
  </si>
  <si>
    <t>3пар 1эт подв</t>
  </si>
  <si>
    <t>8пар черд.розлив</t>
  </si>
  <si>
    <t>кв.70</t>
  </si>
  <si>
    <t>кв.4</t>
  </si>
  <si>
    <t>кв.31</t>
  </si>
  <si>
    <t>3пар дет.сад</t>
  </si>
  <si>
    <t>пом.2-н</t>
  </si>
  <si>
    <t>кв.287</t>
  </si>
  <si>
    <t>кв.163,73</t>
  </si>
  <si>
    <t>кв.142</t>
  </si>
  <si>
    <t>кв.46</t>
  </si>
  <si>
    <t>3,4пар черд.розлив</t>
  </si>
  <si>
    <t>подв.розлив ХВС 2пар</t>
  </si>
  <si>
    <t>подв.1пра ЭУ</t>
  </si>
  <si>
    <t>подвал розл.ХВС</t>
  </si>
  <si>
    <t>ЭУ регул.темпер</t>
  </si>
  <si>
    <t>2пар чердак розл.ХВС</t>
  </si>
  <si>
    <t>4пар подв</t>
  </si>
  <si>
    <t>8пар чердак розлив</t>
  </si>
  <si>
    <t>кв.13</t>
  </si>
  <si>
    <t>1-3пар подв.свет-ки</t>
  </si>
  <si>
    <t>1-3пар подв.</t>
  </si>
  <si>
    <t>3пар 3эт свет-ки</t>
  </si>
  <si>
    <t>4пар 3эт свет-к</t>
  </si>
  <si>
    <t>1пар 2эт свет-к</t>
  </si>
  <si>
    <t>6пар 2эт свет-к</t>
  </si>
  <si>
    <t>4пар предчерд.свет-к</t>
  </si>
  <si>
    <t>2пар 2эт свет-к</t>
  </si>
  <si>
    <t>1пар 5эт свет-к</t>
  </si>
  <si>
    <t>ГРЩ автом</t>
  </si>
  <si>
    <t>10пар 1эт свет-к</t>
  </si>
  <si>
    <t>3пар 4эт, 8пар 2эт свет-ки</t>
  </si>
  <si>
    <t>3пар 2эт свет-ки</t>
  </si>
  <si>
    <t>5пар 3эт</t>
  </si>
  <si>
    <t>1пар 3эт свет-к</t>
  </si>
  <si>
    <t>изгот и устан.стоек под розл.ХВС 3пар, работы на ЛО</t>
  </si>
  <si>
    <t>рем-т фас.</t>
  </si>
  <si>
    <t>рем-т кан.выпуска (проколы) 3пар</t>
  </si>
  <si>
    <t>2пар рем.работы</t>
  </si>
  <si>
    <t>рем.работы фасад</t>
  </si>
  <si>
    <t>рем-т фасада</t>
  </si>
  <si>
    <t>рем-т фасад</t>
  </si>
  <si>
    <t>рем-т выхода на кровлю</t>
  </si>
  <si>
    <t>5пар рем-т кан.выпуска (прокол)</t>
  </si>
  <si>
    <t>1,2пар рем-т крылец</t>
  </si>
  <si>
    <t>6пар рем.работы</t>
  </si>
  <si>
    <t>рем-т фасада 4пар</t>
  </si>
  <si>
    <t>рем-т пом.ВУ</t>
  </si>
  <si>
    <t>рем-т кровли кв.72-73</t>
  </si>
  <si>
    <t>рем-т кровли</t>
  </si>
  <si>
    <t>Заминусовать в сентябре</t>
  </si>
  <si>
    <t>рем-т козырька (колонны)</t>
  </si>
  <si>
    <t>5,10 эт</t>
  </si>
  <si>
    <t>1пар ГРЩ</t>
  </si>
  <si>
    <t>2пар вх.дв</t>
  </si>
  <si>
    <t>3,4 пар вх.дв</t>
  </si>
  <si>
    <t>5,10пар ГРЩ</t>
  </si>
  <si>
    <t>8пар подвал</t>
  </si>
  <si>
    <t>3,4,5 пар тамб.дв</t>
  </si>
  <si>
    <t>дет/сад</t>
  </si>
  <si>
    <t>неж.пом.1эт</t>
  </si>
  <si>
    <t>2пар 1,2эт</t>
  </si>
  <si>
    <t>1пар 1,2,3эт</t>
  </si>
  <si>
    <t>кв.10, 135</t>
  </si>
  <si>
    <t>кв.270, 6пар 3-4эт</t>
  </si>
  <si>
    <t>соц.ужреждение</t>
  </si>
  <si>
    <t>кв.152</t>
  </si>
  <si>
    <t>кв.138</t>
  </si>
  <si>
    <t>кв.158</t>
  </si>
  <si>
    <t>4пар 3эт</t>
  </si>
  <si>
    <t>2пар подвал, мус.приемн.камера</t>
  </si>
  <si>
    <t>кв.37</t>
  </si>
  <si>
    <t>кв.267</t>
  </si>
  <si>
    <t>кв.24</t>
  </si>
  <si>
    <t>пом.21-Н</t>
  </si>
  <si>
    <t>кв.183, 6, 171</t>
  </si>
  <si>
    <t>кв.81</t>
  </si>
  <si>
    <t>кв.197, 217</t>
  </si>
  <si>
    <t>кв.234-229, 4пар пож.гидр (подвал 1-12эт чердак)</t>
  </si>
  <si>
    <t>кв.7</t>
  </si>
  <si>
    <t>восстан.УУТЭ</t>
  </si>
  <si>
    <t>подвал, кв.31,33,35,37,39</t>
  </si>
  <si>
    <t>кв.84</t>
  </si>
  <si>
    <t>восст.УУТЭ</t>
  </si>
  <si>
    <t>подв.розлив</t>
  </si>
  <si>
    <t>подв. Розлив ГВС</t>
  </si>
  <si>
    <t>3пар чердак розлив ЦО</t>
  </si>
  <si>
    <t>5,6пар подвал</t>
  </si>
  <si>
    <t>подвал ЭУ</t>
  </si>
  <si>
    <t>1пар прожектор</t>
  </si>
  <si>
    <t>2пар прожектор</t>
  </si>
  <si>
    <t>ГРЩ авт.вык</t>
  </si>
  <si>
    <t>подвал свет-ки ГРЩ авт.вык</t>
  </si>
  <si>
    <t>3пар 4эт свет-к</t>
  </si>
  <si>
    <t>1пар 4эт свет-к</t>
  </si>
  <si>
    <t>1пар 4эт, 4пар 5эт свет-ки, 1пар над вх.прожектор</t>
  </si>
  <si>
    <t>5пар 3эт свет-к</t>
  </si>
  <si>
    <t>6пар авт.выкл., 6пар 3/4эт, тамб, 1/2эт, 5эт, 4пар 2/3эт, 5эт 4/5эт, 3/4эт, 6пар 2/3эт свет-ки</t>
  </si>
  <si>
    <t>6пар 7эт свет-к, 5пар ГРЩ контактор</t>
  </si>
  <si>
    <t>6пар авт.выключ.</t>
  </si>
  <si>
    <t>чердак свет-к</t>
  </si>
  <si>
    <t>9пар 5эт свет-к</t>
  </si>
  <si>
    <t>8пар 2,3,4эт, 8пар 5,6эт, 2пар 5эт свет-ки</t>
  </si>
  <si>
    <t>5,6пар подвал, 1пар над входом свет-ки</t>
  </si>
  <si>
    <t>2,3пар свет-ки</t>
  </si>
  <si>
    <t>2,3пар свет-ки, ЭУ</t>
  </si>
  <si>
    <t>арка-датч.движ</t>
  </si>
  <si>
    <t>2пар сввет-к</t>
  </si>
  <si>
    <t>2пар 5эт свет-к</t>
  </si>
  <si>
    <t>3пар тамб, 1эт свет-ки</t>
  </si>
  <si>
    <t>2пар 3эт свет-к</t>
  </si>
  <si>
    <t>1,4пар прожекторы, чердак-свет-ки</t>
  </si>
  <si>
    <t>4пар свет-к, 2,6пар прожект</t>
  </si>
  <si>
    <t>4пар прожект, чердак авт.выкл.</t>
  </si>
  <si>
    <t>1,3 пар прожект, чердак свет-к</t>
  </si>
  <si>
    <t>5пар 5эт свет-к</t>
  </si>
  <si>
    <t>1пар прожект</t>
  </si>
  <si>
    <t>7,8, 4,5 пар прожект</t>
  </si>
  <si>
    <t>1пар свет-к</t>
  </si>
  <si>
    <t>рем-т фас.12эт, кв.234-229, 4пар пож.гидр (подвал 1-12эт черд) труб.ХВС</t>
  </si>
  <si>
    <t>рем-т асф.</t>
  </si>
  <si>
    <t>рем-т кровли, рем-т асф.</t>
  </si>
  <si>
    <t>рем.асф</t>
  </si>
  <si>
    <t>рем-т асф</t>
  </si>
  <si>
    <t>кв.12 труб.ХВС, 1пар почт.ящ</t>
  </si>
  <si>
    <t>подв.кв.31,33,35,37,39 туб.ХВС</t>
  </si>
  <si>
    <t>4пар рем-т ступеней, рем-т асф</t>
  </si>
  <si>
    <t>кв.4,7,10 труб.ХВС, рем-т асф</t>
  </si>
  <si>
    <t>земена водост.тр</t>
  </si>
  <si>
    <t>кв.84,94 труб.ХВС</t>
  </si>
  <si>
    <t>7пар рем-т окон(стеклопак)</t>
  </si>
  <si>
    <t>6пар 2эт рем-т стеклопак</t>
  </si>
  <si>
    <t>рем-т стеклопак 7пар 2эт</t>
  </si>
  <si>
    <t>2пар 1,2эт замена радиат</t>
  </si>
  <si>
    <t>зам-на водост.труб</t>
  </si>
  <si>
    <t>кв.14 труб.ХВС</t>
  </si>
  <si>
    <t>1пар 1,7,8эт радиаторы</t>
  </si>
  <si>
    <t>кв.4 радиатор</t>
  </si>
  <si>
    <t>кв.47 труб.ХВС</t>
  </si>
  <si>
    <t>кв.7,11 труб.ХВС</t>
  </si>
  <si>
    <t>2пар рем.дв.откосов</t>
  </si>
  <si>
    <t>7пар смена доводч.</t>
  </si>
  <si>
    <t>кв.23 радиатор</t>
  </si>
  <si>
    <t>кв.166,172 трубХВС</t>
  </si>
  <si>
    <t>кв.13 радиатор</t>
  </si>
  <si>
    <t>подвал розлив, чердак над кв.29 труб.ХВС</t>
  </si>
  <si>
    <t>замена водост.тр</t>
  </si>
  <si>
    <t>монтаж тетал.лотка на фасад.</t>
  </si>
  <si>
    <t>ВУ труб.ХВС</t>
  </si>
  <si>
    <t>замена вод.тр</t>
  </si>
  <si>
    <t>неж.пом. Труб.ГВС</t>
  </si>
  <si>
    <t>кв.83,87,91, подв, труб.ХВС</t>
  </si>
  <si>
    <t>4пар 1эт рем.работы</t>
  </si>
  <si>
    <t>4пар подв труб.ХВС</t>
  </si>
  <si>
    <t>рем-т фас 9,10эт</t>
  </si>
  <si>
    <t>4пар доводчик, кв.81 труб.ГВС</t>
  </si>
  <si>
    <t>кв.2 лев.ст-радиатор</t>
  </si>
  <si>
    <t>6пар рем-т ступеней</t>
  </si>
  <si>
    <t>2пар каб/кан, 2пар почтов.ящ, рем-т асф</t>
  </si>
  <si>
    <t>1,2пар почт.ящ, рем-т асф</t>
  </si>
  <si>
    <t>рем-т фасада, рем-т асф, кв.46 труб.ХВС</t>
  </si>
  <si>
    <t>рем-т асф, соц.учр.тр.ХВС</t>
  </si>
  <si>
    <t>зам-на вод.тр</t>
  </si>
  <si>
    <t>зам-н авод.тр</t>
  </si>
  <si>
    <t>зам.вод.тр</t>
  </si>
  <si>
    <t>кв.10 радиатор</t>
  </si>
  <si>
    <t>1пар почт.ящ</t>
  </si>
  <si>
    <t>9пра рем-т ступен, крыльца</t>
  </si>
  <si>
    <t>замер сопр.изол</t>
  </si>
  <si>
    <t>рем-т асф, замер изол пр</t>
  </si>
  <si>
    <t>кв.98 труб.ХВС, замер сопр.пров</t>
  </si>
  <si>
    <t>замер изол.пров.</t>
  </si>
  <si>
    <t>1,2,3пар подв туб.ХВС, замер изол.пров.</t>
  </si>
  <si>
    <t>кв.75 труб.ХВС, замер изол.пров.</t>
  </si>
  <si>
    <t>кв.37 радиатор, замер изол.пров.</t>
  </si>
  <si>
    <t>рем-т асф, замер изол.пров.</t>
  </si>
  <si>
    <t>замер изол.провод.</t>
  </si>
  <si>
    <t>рем.пом.ЭУ, замер изол.провод.</t>
  </si>
  <si>
    <t>рем-т ступен.с улицы, замер сопр.изол</t>
  </si>
  <si>
    <t>7пар рем-т ЛО, замер сопр.изол</t>
  </si>
  <si>
    <t>рем-т фасада, замер сопр.изол</t>
  </si>
  <si>
    <t>1,7,8пар рем-т крылец, замер сопр.изол</t>
  </si>
  <si>
    <t>3пар рем-т кан.вып. (проколы), замер сопр.изол</t>
  </si>
  <si>
    <t>3пар каб.кан, замер сопр.изол</t>
  </si>
  <si>
    <t>рем-т помещ.ЭУ, замер сопр.изол</t>
  </si>
  <si>
    <t>3,4пар рем-т дв.откосов, замер сопр.изол</t>
  </si>
  <si>
    <t>3пар рем-т кан.вып. (прокол), замер сопр.изол</t>
  </si>
  <si>
    <t>рем-т кровли 1/2эт с Моск.пр</t>
  </si>
  <si>
    <t>2пар козыр</t>
  </si>
  <si>
    <t>2пар 10бал+1пар8бал</t>
  </si>
  <si>
    <t>кв.17 балк</t>
  </si>
  <si>
    <t>торец балкон</t>
  </si>
  <si>
    <t>4шт балконы</t>
  </si>
  <si>
    <t>1шт</t>
  </si>
  <si>
    <t>кв.13,37,75,69,77,59 швы</t>
  </si>
  <si>
    <t>кв.31,37,38 швы</t>
  </si>
  <si>
    <t>кв.41,47,48,42,46,50,54,57швы</t>
  </si>
  <si>
    <t>6,7пар и коридоры</t>
  </si>
  <si>
    <t>1,2 пар</t>
  </si>
  <si>
    <t>3пар 5эт</t>
  </si>
  <si>
    <t>6,8пар</t>
  </si>
  <si>
    <t>грщ</t>
  </si>
  <si>
    <t>смена рубильника</t>
  </si>
  <si>
    <t>4пар свет-к</t>
  </si>
  <si>
    <t>3пар 2,3,4эт, 2пар 3,5,6эт свет-ки</t>
  </si>
  <si>
    <t>грщ авт.вык</t>
  </si>
  <si>
    <t>1,3,4,6,7пар свет-ки</t>
  </si>
  <si>
    <t>1,2пар свет-ки</t>
  </si>
  <si>
    <t>1пар тамб,1эт, 5пар4эт,7пар тамб</t>
  </si>
  <si>
    <t>2пар 4эт, 5пар</t>
  </si>
  <si>
    <t>10пар 6эт, арка</t>
  </si>
  <si>
    <t>1пар 5эт</t>
  </si>
  <si>
    <t xml:space="preserve">6,8пар </t>
  </si>
  <si>
    <t>4пар, арка</t>
  </si>
  <si>
    <t>8пар 7эт</t>
  </si>
  <si>
    <t>2пар  3,4,6эт, 6пар 6эт, 7пар 2эт, 8пар тамб</t>
  </si>
  <si>
    <t>1пар 3эт,4пар 6эт,5пар 2эт</t>
  </si>
  <si>
    <t>5пар, фасад</t>
  </si>
  <si>
    <t>1пар5эт</t>
  </si>
  <si>
    <t>5пар5эт, 1пар1,2эт</t>
  </si>
  <si>
    <t>1пар 4эт</t>
  </si>
  <si>
    <t>5пар6эт</t>
  </si>
  <si>
    <t>1,2пар</t>
  </si>
  <si>
    <t>рем.хвс кв.23,16,9,2, замена армат, рем-т кровли кв.57, кв.93 цо</t>
  </si>
  <si>
    <t>кв.35,39,43 кан</t>
  </si>
  <si>
    <t>2пар черд цо+армат</t>
  </si>
  <si>
    <t>рем-т фас</t>
  </si>
  <si>
    <t>кв.26 кан</t>
  </si>
  <si>
    <t>кв.62 цо</t>
  </si>
  <si>
    <t>3пар подв хвс</t>
  </si>
  <si>
    <t>рем-т асф+кв.85,89 цо</t>
  </si>
  <si>
    <t>подв.зап.арм</t>
  </si>
  <si>
    <t>1пар кан.выпуск</t>
  </si>
  <si>
    <t>ре м-т асф+1пар рем.пол+кв.76 цо</t>
  </si>
  <si>
    <t>1пар ем.ра+рем-т асф</t>
  </si>
  <si>
    <t>3пар почт.ящ</t>
  </si>
  <si>
    <t>кв.35хвс</t>
  </si>
  <si>
    <t>рем-т цоколя</t>
  </si>
  <si>
    <t>кв.33 кан</t>
  </si>
  <si>
    <t>3пар 5эт кабкан</t>
  </si>
  <si>
    <t>рем-т асф+кв.35цо</t>
  </si>
  <si>
    <t>кв.31,32,2пар,подв цо+кв.31,32 радиат+армат</t>
  </si>
  <si>
    <t>кв.13 цо+радиат+зап.арм</t>
  </si>
  <si>
    <t>рем-асф+4пар подв.хвс</t>
  </si>
  <si>
    <t>доводчик+рем-т асф+кв.81 радиат+арм+цо</t>
  </si>
  <si>
    <t>кв.39,49 цо+рад+зап.арм</t>
  </si>
  <si>
    <t>кв.36 цо+рад+зап.арм</t>
  </si>
  <si>
    <t>кв.3 цо+рад+зап.арм</t>
  </si>
  <si>
    <t>рем асф</t>
  </si>
  <si>
    <t>кв.70,74,78 цо</t>
  </si>
  <si>
    <t>3пар рем.работы+рем асф</t>
  </si>
  <si>
    <t>3,4,5пар рем-т откос+кв.246хвс</t>
  </si>
  <si>
    <t>9пар зам кан.выпуска+кв.168,171,174,177хвс+кв.4,7,189канал</t>
  </si>
  <si>
    <t>кв.23цо+2пар предчерд и 6эт рем.раб</t>
  </si>
  <si>
    <t>6пар цо черд</t>
  </si>
  <si>
    <t>рам-т асф+кв.139цо</t>
  </si>
  <si>
    <t>4пар стеклопак</t>
  </si>
  <si>
    <t>рем-т асф+кв.46,50вентиляция</t>
  </si>
  <si>
    <t>кв.32 цо</t>
  </si>
  <si>
    <t>кв.48 цо+неж.пом, подвал канал</t>
  </si>
  <si>
    <t>кв.66 хвс</t>
  </si>
  <si>
    <t>чердак+1пар+зап.арм</t>
  </si>
  <si>
    <t>кв.53,49 канал</t>
  </si>
  <si>
    <t>кв.17радиат</t>
  </si>
  <si>
    <t>ЭУ+армат</t>
  </si>
  <si>
    <t>подв.канал.выпуск</t>
  </si>
  <si>
    <t>рем-т фас+рем-т асф</t>
  </si>
  <si>
    <t>рем-т крыльца+хвс</t>
  </si>
  <si>
    <t>4пар канал+хвс</t>
  </si>
  <si>
    <t>рем-т асф+5пар канал+цо+арм</t>
  </si>
  <si>
    <t>кв.28хвс+кв.37цо</t>
  </si>
  <si>
    <t>кв.87хвс</t>
  </si>
  <si>
    <t>кв.46,28хвс</t>
  </si>
  <si>
    <t>1,2пар рем-т ЛО+подв гвс,хвс</t>
  </si>
  <si>
    <t>6пар рем-т крыльца+кв48,44,46гвс,хвс</t>
  </si>
  <si>
    <t>рем-т балкон+рем-т асф</t>
  </si>
  <si>
    <t>кв.171-180цо</t>
  </si>
  <si>
    <t>хвс+цо</t>
  </si>
  <si>
    <t>рем.фас</t>
  </si>
  <si>
    <t>хвс+цо+арм+радиат</t>
  </si>
  <si>
    <t>1пар стекло</t>
  </si>
  <si>
    <t>зам стекла+хвс</t>
  </si>
  <si>
    <t>ЭУ зап.арм+рем-т фас</t>
  </si>
  <si>
    <t>рем-т фас+цо+радиат</t>
  </si>
  <si>
    <t>кв.2цо</t>
  </si>
  <si>
    <t>рем-т ЭУ</t>
  </si>
  <si>
    <t>1пар ГВС+1,2пар ЦО+зап.арм</t>
  </si>
  <si>
    <t>хвс кв.23</t>
  </si>
  <si>
    <t>кв.88цо</t>
  </si>
  <si>
    <t>кв.293хвс+4пар почтящ</t>
  </si>
  <si>
    <t>2пар стекло+рем.асф+хвс+цо+зап.армат</t>
  </si>
  <si>
    <t>рем-т кров+зам.стекол</t>
  </si>
  <si>
    <t>цо+армат</t>
  </si>
  <si>
    <t>кв.10,33 цо</t>
  </si>
  <si>
    <t>кв.29цо</t>
  </si>
  <si>
    <t>цо+канал</t>
  </si>
  <si>
    <t>хвс</t>
  </si>
  <si>
    <t>окно</t>
  </si>
  <si>
    <t>13пар</t>
  </si>
  <si>
    <t>9пар</t>
  </si>
  <si>
    <t>3пар+4пар+2пар</t>
  </si>
  <si>
    <t>7пар 1/2эт</t>
  </si>
  <si>
    <t>1,3пар</t>
  </si>
  <si>
    <t>2,3пар</t>
  </si>
  <si>
    <t>кв.37,40,подв</t>
  </si>
  <si>
    <t>кв.11,пом.21-н,подвал</t>
  </si>
  <si>
    <t>кв.44,46,48</t>
  </si>
  <si>
    <t>кв.29,33,37</t>
  </si>
  <si>
    <t>кв.83, кв.21 подвал</t>
  </si>
  <si>
    <t>кв.60,63,57</t>
  </si>
  <si>
    <t>кв.24,28,32,36</t>
  </si>
  <si>
    <t>кв.62,66</t>
  </si>
  <si>
    <t>кв.109,106</t>
  </si>
  <si>
    <t>кв.220,224</t>
  </si>
  <si>
    <t>кв.32,36,40</t>
  </si>
  <si>
    <t>кв.11 пом.21-Н, подвал</t>
  </si>
  <si>
    <t xml:space="preserve">кв.215, коридор аренда </t>
  </si>
  <si>
    <t>1,2,3пар подв розлив</t>
  </si>
  <si>
    <t xml:space="preserve">подв.неж пом.розл </t>
  </si>
  <si>
    <t>кв.1,4 подв</t>
  </si>
  <si>
    <t>кв.93</t>
  </si>
  <si>
    <t>1,3пар подв</t>
  </si>
  <si>
    <t>кв.28</t>
  </si>
  <si>
    <t>1пар подв</t>
  </si>
  <si>
    <t>кв.40</t>
  </si>
  <si>
    <t>кв.36</t>
  </si>
  <si>
    <t>кв.164</t>
  </si>
  <si>
    <t>кв.168</t>
  </si>
  <si>
    <t>4,7,8пар</t>
  </si>
  <si>
    <t>маг.Подшипники</t>
  </si>
  <si>
    <t>кв.63</t>
  </si>
  <si>
    <t>кв.11</t>
  </si>
  <si>
    <t>кв.53,57</t>
  </si>
  <si>
    <t>кв.1,4</t>
  </si>
  <si>
    <t>6 пар., аренда, 2 эт. подвал</t>
  </si>
  <si>
    <t>9пар подв</t>
  </si>
  <si>
    <t>черд, кв 31</t>
  </si>
  <si>
    <t>5пар подв</t>
  </si>
  <si>
    <t>2,3 пра черд</t>
  </si>
  <si>
    <t>3пар подв</t>
  </si>
  <si>
    <t>2пар черд</t>
  </si>
  <si>
    <t>подв, кв.86</t>
  </si>
  <si>
    <t>кв.193</t>
  </si>
  <si>
    <t>кв.2 сан.узел</t>
  </si>
  <si>
    <t>4пар 4/5эт</t>
  </si>
  <si>
    <t>2пар подв</t>
  </si>
  <si>
    <t>2,4пар подв</t>
  </si>
  <si>
    <t>кв.11, черд</t>
  </si>
  <si>
    <t>1,2,3пар розлив</t>
  </si>
  <si>
    <t>6пар тамб</t>
  </si>
  <si>
    <t>2 пар. авт.выкл.</t>
  </si>
  <si>
    <t xml:space="preserve">6пар  </t>
  </si>
  <si>
    <t>4,6пар</t>
  </si>
  <si>
    <t>5пар рем.раб</t>
  </si>
  <si>
    <t>5пар зам.стекла</t>
  </si>
  <si>
    <t>1,2пар рем.раб</t>
  </si>
  <si>
    <t>1,2пар рем.раб+кан.вып</t>
  </si>
  <si>
    <t>рем.цоколя</t>
  </si>
  <si>
    <t>3пар рем.раю</t>
  </si>
  <si>
    <t>4пар рем.козырька</t>
  </si>
  <si>
    <t>7пар рем.раб</t>
  </si>
  <si>
    <t>2пар рем.козырька</t>
  </si>
  <si>
    <t>5пар выпуск</t>
  </si>
  <si>
    <t>3пар доводчик</t>
  </si>
  <si>
    <t>1,2,6пар рем.слух.окон</t>
  </si>
  <si>
    <t>рем.ступеней</t>
  </si>
  <si>
    <t>6пар доводчик</t>
  </si>
  <si>
    <t>1пар выпуск</t>
  </si>
  <si>
    <t>флюгарки</t>
  </si>
  <si>
    <t>рем.окон.откос.</t>
  </si>
  <si>
    <t>5пар 2эт рем.раб+1пар пандус</t>
  </si>
  <si>
    <t>рем.кровли</t>
  </si>
  <si>
    <t>смена колпаков</t>
  </si>
  <si>
    <t>2пар 1эт+предчерд, рем.раб</t>
  </si>
  <si>
    <t>рем.ЭУ</t>
  </si>
  <si>
    <t>3,4пар рем.крылец</t>
  </si>
  <si>
    <t>1пар доводчик+труб.подв</t>
  </si>
  <si>
    <t>2пар эл.каб</t>
  </si>
  <si>
    <t>рем.водост+кв.42,44 труб.</t>
  </si>
  <si>
    <t>кв.50,52 труб</t>
  </si>
  <si>
    <t>чердак розлив хвс</t>
  </si>
  <si>
    <t>рем.балк</t>
  </si>
  <si>
    <t>рем.балкон+фас</t>
  </si>
  <si>
    <t>кв.103,107,111, канал+рем.фас</t>
  </si>
  <si>
    <t>труб.подв+швы</t>
  </si>
  <si>
    <t>рем.вент.кан(зонты)+швы</t>
  </si>
  <si>
    <t>швы</t>
  </si>
  <si>
    <t>рем.полов</t>
  </si>
  <si>
    <t>пом.21-н труб+рем ЛО</t>
  </si>
  <si>
    <t>5,6пар</t>
  </si>
  <si>
    <t>9,10,11пар</t>
  </si>
  <si>
    <t>рем.слух.окон</t>
  </si>
  <si>
    <t>2пар рем.раб+кв.43,46 труб</t>
  </si>
  <si>
    <t>5-9пар эл.каб</t>
  </si>
  <si>
    <t>2024 год</t>
  </si>
  <si>
    <t>примечание</t>
  </si>
  <si>
    <t xml:space="preserve">Начальник ПО                                                      </t>
  </si>
  <si>
    <t>Лузин А.А.</t>
  </si>
  <si>
    <t xml:space="preserve">кв.7 </t>
  </si>
  <si>
    <t>кв.60, 53,57, 2,3,4пар, подв</t>
  </si>
  <si>
    <t>кв.35,39,43</t>
  </si>
  <si>
    <t>ремонт уступа у приямка 1/2 пар, рем-т кровли, рем-т асф.; 2пар черд цо+армат; кв.50,52 трубопров</t>
  </si>
  <si>
    <t>рем.асф, 3 пар. смена доводчика, 3 пар. кабель-канал</t>
  </si>
  <si>
    <t>кв.10,13</t>
  </si>
  <si>
    <t>1,2пар, ГРЩ</t>
  </si>
  <si>
    <t>рем-т асф, рем-т фас</t>
  </si>
  <si>
    <t>рем.балкон., ВУ</t>
  </si>
  <si>
    <t>2пар, грщ, эу</t>
  </si>
  <si>
    <t>1пар зам.вод.тр</t>
  </si>
  <si>
    <t>2пар каб/кан, 1пар зам.вод.тр, кв.26 кан</t>
  </si>
  <si>
    <t>1-2 пар. подвал, подвал пом.21Н</t>
  </si>
  <si>
    <t>1,5пар</t>
  </si>
  <si>
    <t>кв.71, 1пар подвал школа Самбо</t>
  </si>
  <si>
    <t>кв.71, чердак, 1пар подвал шк.Самбо, кв.103</t>
  </si>
  <si>
    <t>кв.54, кв.83, кв.21 подвал</t>
  </si>
  <si>
    <t xml:space="preserve">5пар  </t>
  </si>
  <si>
    <t>1,5 пар. изготовление и установка поручня, ремонт фасада, рем-вост.работы на ЛО 2п, кв.12 труб.ХВС, 1пар почт.ящ, 5пар рем.раб</t>
  </si>
  <si>
    <t>1пар, 3пар</t>
  </si>
  <si>
    <t>2пар тамб</t>
  </si>
  <si>
    <t>рем.фас, 2 пар. кабель-канал, ремонт кровли над кв.26</t>
  </si>
  <si>
    <t>1пар 2/3эт</t>
  </si>
  <si>
    <t xml:space="preserve">3пар подв, </t>
  </si>
  <si>
    <t>кв.50, 40</t>
  </si>
  <si>
    <t>ремонт кровли над кв.77,97, загильзовка воздуховодов шахт вентк/каналов, замер изол.пров., кв.62 цо</t>
  </si>
  <si>
    <t>1,2пар рем.раб, замер изол.пров., рем.работы фасад, окр.вх.мет.дверей 1,2пар</t>
  </si>
  <si>
    <t>кв.8,12,16,20</t>
  </si>
  <si>
    <t>кв.44, эу</t>
  </si>
  <si>
    <t xml:space="preserve">подвал   </t>
  </si>
  <si>
    <t>1пар подв.</t>
  </si>
  <si>
    <t>рем-ные работы в 5пар, замер изол.пров., рем.кровли</t>
  </si>
  <si>
    <t>замер изол.пров., 3пар рем.работы</t>
  </si>
  <si>
    <t>5,4пар</t>
  </si>
  <si>
    <t>кв.87, 23</t>
  </si>
  <si>
    <t>подвал, кв.23, 4пар</t>
  </si>
  <si>
    <t>замер изол.пров., 3пар подв хвс</t>
  </si>
  <si>
    <t>кв.2, 93</t>
  </si>
  <si>
    <t>подвал , кв.93</t>
  </si>
  <si>
    <t>замер изол.пров., 5пар зам.стекла, рем-т кан.выпуска (проколы) 3пар</t>
  </si>
  <si>
    <t>1,2,3пар, чердак</t>
  </si>
  <si>
    <t>грщ, чердак</t>
  </si>
  <si>
    <t>кв.74, 78, подвал, кв.14,15</t>
  </si>
  <si>
    <t>1пар черд.</t>
  </si>
  <si>
    <t>3 пар. ремонт ступеней, замер сопр.изол, рем-т асф</t>
  </si>
  <si>
    <t xml:space="preserve">кв.4 </t>
  </si>
  <si>
    <t>рем-т асф, кв.85,89 цо, замер изол.пров.</t>
  </si>
  <si>
    <t>подвал, ЭУ, 1,2,3пар</t>
  </si>
  <si>
    <t>ремонт перегородки тамб.двери 2 пар., окраска вх.дверей, 1,2,3пар подв туб.ХВС, замер изол.пров.,подв.зап.арм</t>
  </si>
  <si>
    <t>1,2пар рем.раб+кан.вып, 3пар рем-т кан.вып. (проколы), замер сопр.изол</t>
  </si>
  <si>
    <t>кв.44, чердак, подвал, кв.7,3, 3 пар. ливневка</t>
  </si>
  <si>
    <t xml:space="preserve">2, 1, 3пар </t>
  </si>
  <si>
    <t xml:space="preserve">1пар черд, </t>
  </si>
  <si>
    <t xml:space="preserve">ЭУ </t>
  </si>
  <si>
    <t>ремонтные работы 1 пар. тамбур, 1,2,3пар-окраска дверей, замер изол.пров., рем-т асф</t>
  </si>
  <si>
    <t>1пар кан.выпуск, замер сопр.изол</t>
  </si>
  <si>
    <t xml:space="preserve">3пар  </t>
  </si>
  <si>
    <t xml:space="preserve">кв.44 </t>
  </si>
  <si>
    <t>замер изол.пров., рем.асф+1пар рем.пол+кв.76 цо</t>
  </si>
  <si>
    <t>1пар рем.раб+рем-т асф, кв.75 труб.ХВС, замер изол.пров.</t>
  </si>
  <si>
    <t>кв.24,28,32,36, подвал кв.10,14,18,22,26</t>
  </si>
  <si>
    <t xml:space="preserve">2пар  </t>
  </si>
  <si>
    <t xml:space="preserve">подвал, ЭУ  </t>
  </si>
  <si>
    <t>2 пар. стекло в тамбурной двери, 2пар рем.работы, замер изол.пров.</t>
  </si>
  <si>
    <t xml:space="preserve">кв.17 </t>
  </si>
  <si>
    <t>рем-т цоколя, замер изол.пров., 1пар перегородки</t>
  </si>
  <si>
    <t>ЭУ , кв.74</t>
  </si>
  <si>
    <t>3,4,2пар</t>
  </si>
  <si>
    <t xml:space="preserve">ЭУ  </t>
  </si>
  <si>
    <t>ЭУ, 1,2пар</t>
  </si>
  <si>
    <t>10,9 пар подв, кв.188</t>
  </si>
  <si>
    <t>кв.46, 19</t>
  </si>
  <si>
    <t>замер сопр.изол, 3пар рем.раб</t>
  </si>
  <si>
    <t>3пар почт.ящ, 3пар каб.кан, замер сопр.изол, ремонт кровли над кв.15</t>
  </si>
  <si>
    <t>подвал-оборудование (манометры), рем-т помещ.ЭУ, замер сопр.изол, рем-т асф</t>
  </si>
  <si>
    <t>чердак, чердак+подвал</t>
  </si>
  <si>
    <t>кв.35хвс, замер сопр.изол, подвал-оборудование (манометры), 2пар каб-кан, установка блока контроля диспетчерской связи 3 пар.</t>
  </si>
  <si>
    <t>2пар, 3пар 2,3,4эт, 2пар 3,5,6эт свет-ки, 3пар 4эт свет-к, 3,6пар, 6пар тамб</t>
  </si>
  <si>
    <t>ГРЩ , 4пар, 1пар 2эт свет-к</t>
  </si>
  <si>
    <t>подвал-оборудование (манометры), замер сопр.изол</t>
  </si>
  <si>
    <t>замер сопр.изол, подвал-оборудование (манометры)</t>
  </si>
  <si>
    <t>1пар прожектор, 4пар предчерд.свет-к, 1пар 2эт, 3пар</t>
  </si>
  <si>
    <t>подвал, ЭУ</t>
  </si>
  <si>
    <t>кв.39</t>
  </si>
  <si>
    <t>3пар ГРЩ, 1,2,3пар</t>
  </si>
  <si>
    <t>рем-т асф, замер сопр.изол</t>
  </si>
  <si>
    <t>4пар 3эт свет-к, замер изол.провод., 1пар 4эт, 4пар 5эт свет-ки, 1пар над вх.прожектор</t>
  </si>
  <si>
    <t xml:space="preserve">ГРЩ  </t>
  </si>
  <si>
    <t>2,3, 1,5пар</t>
  </si>
  <si>
    <t>2пар 1-2эт, 2пар подвал, кв.16</t>
  </si>
  <si>
    <t>замер сопр.изол, кв.33 кан</t>
  </si>
  <si>
    <t>рем-т асф, замер сопр.изол, рем-вост.работы на ЛО 2п</t>
  </si>
  <si>
    <t>ЭУ, 52,62,58,70</t>
  </si>
  <si>
    <t>41,45,49,53,57, подвал, 87,91,95,99</t>
  </si>
  <si>
    <t xml:space="preserve">1пар подвал </t>
  </si>
  <si>
    <t>1,2,3,4,5 пар</t>
  </si>
  <si>
    <t>ремонт перегородки тамб.двери 3 пар., 1 пар. смена доводчика</t>
  </si>
  <si>
    <t xml:space="preserve">2пар </t>
  </si>
  <si>
    <t>3пар рем.работы, замер сопр.изол</t>
  </si>
  <si>
    <t>подв.кв.31,33,35,37,39 труб.ХВС</t>
  </si>
  <si>
    <t>кв.13, подвал, кв.31,33,35,37,39, подв.розлив ХВС 2пар</t>
  </si>
  <si>
    <t>замер сопр.изол, 4пар рем-т ступеней, рем-т асф</t>
  </si>
  <si>
    <t>неж.пом.1эт, подвал 1пар ЭУ</t>
  </si>
  <si>
    <t>подв.1пар ЭУ</t>
  </si>
  <si>
    <t>3пар 5эт каб/кан, рем-т асф, замер сопр.изол</t>
  </si>
  <si>
    <t>замер сопр.изол, рем-т асф</t>
  </si>
  <si>
    <t>кв.4,7,10 труб.ХВС, рем-т асф, замер сопр.изол</t>
  </si>
  <si>
    <t xml:space="preserve">кв.24 </t>
  </si>
  <si>
    <t>рем.работы в подв., рем-т асф</t>
  </si>
  <si>
    <t>рем-т асф., рем-т фасада</t>
  </si>
  <si>
    <t>кв.18, чердак, розлив ЦО</t>
  </si>
  <si>
    <t>кв.29, 27-25</t>
  </si>
  <si>
    <t>кв.29, 27-25, 17</t>
  </si>
  <si>
    <t>ремонт ограждения кровли, рем.работы в подв., изгот и устан стоек под розлив ЦО, окрашив.розлива ЦО, рем-т фасад, рем.слух.окон</t>
  </si>
  <si>
    <t xml:space="preserve">рем-т асф. </t>
  </si>
  <si>
    <t>замена водост.тр, рем-т асф+кв.35цо</t>
  </si>
  <si>
    <t>кв.61</t>
  </si>
  <si>
    <t>ремонтные работы в пар., рем.работы в подвале, каб-кан, рем-т асф</t>
  </si>
  <si>
    <t>2пар-ЭЩ, 1пар</t>
  </si>
  <si>
    <t>рем-т асф, 2пар каб-кан, ремонтные работы в пар.</t>
  </si>
  <si>
    <t>кв.84, подвал</t>
  </si>
  <si>
    <t>ВУ авт.выкл</t>
  </si>
  <si>
    <t>кв.43,45</t>
  </si>
  <si>
    <t>2пар 1,2эт замена радиат, кв.13 цо+радиат+зап.арм</t>
  </si>
  <si>
    <t xml:space="preserve"> подвал, 5 пар.</t>
  </si>
  <si>
    <t>2пар 1,2эт,  подвал, 5 пар.</t>
  </si>
  <si>
    <t>восст.УУТЭ, 2пар подв</t>
  </si>
  <si>
    <t>трубопр.подв+швы, рем-асф+4пар подв.хвс</t>
  </si>
  <si>
    <t>восст.УУТЭ, 2,4пар подв</t>
  </si>
  <si>
    <t>кв.40, восст.УУТЭ</t>
  </si>
  <si>
    <t>рем асф, зам-на водост.труб</t>
  </si>
  <si>
    <t>кв.83</t>
  </si>
  <si>
    <t>ремонтные работы 3 пар., замер сопр.изол</t>
  </si>
  <si>
    <t>кв.36, 20</t>
  </si>
  <si>
    <t>кв.70,74,78 цо, замер сопр.изол, ремонтные работы 3 пар.</t>
  </si>
  <si>
    <t>розлив, кв.63, подвал</t>
  </si>
  <si>
    <t>ремонт кровли над кв.37,60, замер сопр.изол, рем.кровли</t>
  </si>
  <si>
    <t>3,4пар рем-т дв.откосов, замер сопр.изол, рем-т асф+кв.46,50вентиляция</t>
  </si>
  <si>
    <t>кв.32 цо, 2пар рем.дв.откосов</t>
  </si>
  <si>
    <t>3пар , 1пар тамб</t>
  </si>
  <si>
    <t>3пар ЭУ, подвал, аренда, кв.209, 126</t>
  </si>
  <si>
    <t>ЭУ 1,2, кв.89, подвал</t>
  </si>
  <si>
    <t>5 пар. стекло в тамбурной двери, подвал-оборудование (манометры), рем-вост.работы на ЛО 1,4 п, рем-т асф</t>
  </si>
  <si>
    <t>кв.112, 6 пар., аренда, 2 эт. подвал</t>
  </si>
  <si>
    <t xml:space="preserve"> 1,2,3,4пар ГРЩ авт.выкл</t>
  </si>
  <si>
    <t>ремонт кровли над кв.37, замер сопр.изол, кв.47 труб.ХВС, рем асф</t>
  </si>
  <si>
    <t xml:space="preserve">3пар </t>
  </si>
  <si>
    <t xml:space="preserve">кв.32  </t>
  </si>
  <si>
    <t>3пар рем-т ступенек, кв.7,11 труб.ХВС, 3пар рем.работы+рем асф</t>
  </si>
  <si>
    <t>кв.167, 3пар дет.сад</t>
  </si>
  <si>
    <t>ремонтные работы по 1,3,5 пар., ремонтные работы 2 пар. 3 этаж, рем-вост.работы на ЛО 1п, 5пар рем-т кан.выпуска (прокол), 3,4,5пар рем-т откос+кв.246хвс</t>
  </si>
  <si>
    <t>235,240,245,246, 9,14, 5пар подв., кв.45, коридор, кв.164</t>
  </si>
  <si>
    <t>кв.15,19, кв.42,46,50,54,58, подвал</t>
  </si>
  <si>
    <t>15,19, 53</t>
  </si>
  <si>
    <t>кв.30,34,38, 60,56</t>
  </si>
  <si>
    <t>7пар смена доводч., 9пар зам кан.выпуска+кв.168,171,174,177хвс+кв.4,7,189канал</t>
  </si>
  <si>
    <t>1, 2 пар. подвал, кв.30,27, 22, ЭУ , кв.10, 135, кв.168</t>
  </si>
  <si>
    <t>9пар, 1пар</t>
  </si>
  <si>
    <t>кв.23цо+2пар предчерд и 6эт рем.раб, кв.23 радиатор, 3пар рем-т кан.вып. (прокол), замер сопр.изол, подвал-оборудование (манометры)</t>
  </si>
  <si>
    <t>1пар тамб,1эт, 5пар4эт,7пар тамб, 5пар 3эт свет-к, 1пар 4,5эт, 3пар 3,4эт, 6пар 2,3эт, 4пар, 3пар</t>
  </si>
  <si>
    <t>6пар цо черд, замер сопр.изол, подвал-оборудование (манометры)</t>
  </si>
  <si>
    <t>2пар 4эт, 5пар, 6пар авт.выкл., 6пар 3/4эт, тамб, 1/2эт, 5эт, 4пар 2/3эт, 5эт 4/5эт, 3/4эт, 6пар 2/3эт свет-ки, 2пар 2эт свет-к, 1пар 1-6эт, тамб, 3пар 4эт, 1пар 1эт, 6пар 5эт, 3,2пар</t>
  </si>
  <si>
    <t>кв.81,85</t>
  </si>
  <si>
    <t>10пар</t>
  </si>
  <si>
    <t>насосная, 178,172,258, ЭУ, чердак</t>
  </si>
  <si>
    <t>9пар ЭУ, кв.270, 6пар 3-4эт</t>
  </si>
  <si>
    <t>арка, 10пар, 11пар 1,4эт, 6,7 пар свет-ки, где кв.67 автвык, 6пар 7эт свет-к, 5пар ГРЩ контактор, 10пар 6эт, арка</t>
  </si>
  <si>
    <t>кв.261, 178,172, пом.52-Н, насосная, подвал, розлив, 255,подвал, д/сад, кв.220,224</t>
  </si>
  <si>
    <t>насосная-насос, изгот.подставок под розлив,  магнит.пускатель, рем-вост.работы на ЛО 6, 3п, замер сопр.изол, кв.166,172 трубХВС, рам-т асф+кв.139цо, рем.полов</t>
  </si>
  <si>
    <t>3пар, 6пар, 1пар</t>
  </si>
  <si>
    <t>замер сопр.изол, подвал-оборудование (манометры), 1,6 пар. кабель-каналы</t>
  </si>
  <si>
    <t>3пар подвал, кв.68,71, арка, 5,6пар</t>
  </si>
  <si>
    <t>1,6пар</t>
  </si>
  <si>
    <t>4пар 3эт, чердак, 1пар 5эт</t>
  </si>
  <si>
    <t>замер сопр.изол, 4пар стеклопак</t>
  </si>
  <si>
    <t>кв.48 цо+неж.пом, подвал канал, рем-т асф, соц.учр.тр.ХВС, замер сопр.изол</t>
  </si>
  <si>
    <t>соц.ужреждение, кв.8</t>
  </si>
  <si>
    <t>кв.183</t>
  </si>
  <si>
    <t>1-13 пар</t>
  </si>
  <si>
    <t>кв.232, подвал, 246,249, кв.233,236,4,подвал, 230,231, подвал</t>
  </si>
  <si>
    <t>11, 12 пар. смена доводчика, рем-вост.работы на ЛО 10п, замер сопр.изол</t>
  </si>
  <si>
    <t>3,4, арка, 6,8пар</t>
  </si>
  <si>
    <t>2пар рем.раб+кв.43,46 труб, рем-т асф, замер сопр.изол, рем-вост.работы на ЛО 1,2пар</t>
  </si>
  <si>
    <t>кв.9, кв.10,14,18</t>
  </si>
  <si>
    <t>кв.44, 10, ИТП, кв.34,38</t>
  </si>
  <si>
    <t>кв.10, ИТП, кв.34,38</t>
  </si>
  <si>
    <t>замер сопр.изол, кв.66 хвс</t>
  </si>
  <si>
    <t>чердак 4пар, кв.31</t>
  </si>
  <si>
    <t>чердак+1пар+зап.арм, ремонтные работы в 1,3,4 пар.</t>
  </si>
  <si>
    <t>5пар подв, кв.31, 54</t>
  </si>
  <si>
    <t>чердак, 3пар тамб</t>
  </si>
  <si>
    <t>замер сопр.изол, 3пар доводчик</t>
  </si>
  <si>
    <t>ремонт кровли над кв.42,43, замер сопр.изол</t>
  </si>
  <si>
    <t>кв.37,40,подв, кв.29, Центр волос, подвал</t>
  </si>
  <si>
    <t>подв.Реал, кв.29, Центр волос, подвал</t>
  </si>
  <si>
    <t>рем-т асф, кв.13 радиатор, доводчик-2пар</t>
  </si>
  <si>
    <t>кв.13, 2пар, 1 пар. 4-5 эт., 2 пар. подвал,</t>
  </si>
  <si>
    <t>подв.под кв.1, кв.7</t>
  </si>
  <si>
    <t xml:space="preserve">кв.13 </t>
  </si>
  <si>
    <t>6,8 пар</t>
  </si>
  <si>
    <t>2,6пар</t>
  </si>
  <si>
    <t>2,6 пар</t>
  </si>
  <si>
    <t>чердак розлив хвс, подвал розлив, чердак над кв.29 труб.ХВС, замер сопр.изол, рем.работы</t>
  </si>
  <si>
    <t xml:space="preserve"> кв.1,8,чердак, 4 пар. чердак</t>
  </si>
  <si>
    <t xml:space="preserve">кв.25 </t>
  </si>
  <si>
    <t>замер сопр.изол, замена водост.тр</t>
  </si>
  <si>
    <t>кв.53,49 канал, замер сопр.изол, рем.работы, ремонт цоколя</t>
  </si>
  <si>
    <t>ремонт цоколя, замер сопр.изол</t>
  </si>
  <si>
    <t xml:space="preserve">4пар </t>
  </si>
  <si>
    <t>замер сопр.изол, 4пар каб-кан</t>
  </si>
  <si>
    <t>рем.работы, замер сопр.изол</t>
  </si>
  <si>
    <t>рем.работы, рем-вост.работы на ЛО 3п, замер сопр.изол</t>
  </si>
  <si>
    <t>замер сопр.изол, рем.кровли</t>
  </si>
  <si>
    <t>3, 4, 1пар</t>
  </si>
  <si>
    <t>1,2,6пар рем.слух.окон, кв.17радиат, замер сопр.изол, 4пар каб-кан, рем.работы, рем-вост.работы на ЛО 2п, ремонт ограждения кровли</t>
  </si>
  <si>
    <t>кв.27, подвал 2пар</t>
  </si>
  <si>
    <t>1,2 пар. смена доводчика, замер сопр.изол, ЭУ+армат</t>
  </si>
  <si>
    <t>подв.канал.выпуск, монтаж метал.лотка на фасад., замер сопр.изол, 1 пар.ремонт кровли, установка пандуса</t>
  </si>
  <si>
    <t>1, 2пар</t>
  </si>
  <si>
    <t>дверь на фр.балкон, 2пар 4эт</t>
  </si>
  <si>
    <t>ремонт кровли, 1пар-доводчик,     замер сопр.изол, рем-т фас+рем-т асф</t>
  </si>
  <si>
    <t>рем-т крыльца+хвс, замер сопр.изол, 2пар доводчик</t>
  </si>
  <si>
    <t>кв.251</t>
  </si>
  <si>
    <t xml:space="preserve">6пар </t>
  </si>
  <si>
    <t xml:space="preserve">5пар подвал, 287,290,мед.центр, </t>
  </si>
  <si>
    <t>кв.287, 285</t>
  </si>
  <si>
    <t>подвал, ВУ</t>
  </si>
  <si>
    <t>рем-т ступен.с улицы, замер сопр.изол, ВУ труб.ХВС, рем-т асф</t>
  </si>
  <si>
    <t>рем.ступеней, рем-т асф, замер сопр.изол</t>
  </si>
  <si>
    <t>подвал, розлив, кв.11, 12,13,14 (лев.ст.), ЦДП, подвал</t>
  </si>
  <si>
    <t>подвал, 3пар</t>
  </si>
  <si>
    <t>5 пар. подвал, кв.21,24, 1,4</t>
  </si>
  <si>
    <t xml:space="preserve">кв.22, </t>
  </si>
  <si>
    <t>5 пар. подвал, кв.1,4</t>
  </si>
  <si>
    <t>кв.49, 6</t>
  </si>
  <si>
    <t>1 пар. смена доводчика, замер сопр.изол</t>
  </si>
  <si>
    <t>1пар выпуск, замер сопр.изол, рем-т крыльца</t>
  </si>
  <si>
    <t>48,165,162, 163,166, клуб Старт</t>
  </si>
  <si>
    <t>кв.25 , 152</t>
  </si>
  <si>
    <t>7пар рем-т ЛО, замер сопр.изол, рем-т асф+5пар канал+цо+арм</t>
  </si>
  <si>
    <t>3,4пар подв, 163,166, клуб Старт, 5пар подв</t>
  </si>
  <si>
    <t>кв.28хвс+кв.37цо, замена вод.тр</t>
  </si>
  <si>
    <t>ремонт кровли 3 пар., 10 пар замена подокон, рем-вост.работы на ЛО 4п, 1,2пар рем-т крылец, неж.пом. Труб.ГВС, рем-т асф</t>
  </si>
  <si>
    <t>5пар доводчик, рем.парапет</t>
  </si>
  <si>
    <t>чердак, ЭУ</t>
  </si>
  <si>
    <t>2пар  3,4,6эт, 6пар 6эт, 7пар 2эт, 8пар тамб, 8пар 2,3,4эт, 8пар 5,6эт, 2пар 5эт свет-ки, 8пар тамб, 7пар 1,4эт, 6пар1эт</t>
  </si>
  <si>
    <t>5пар доводчик, рем.парапет, подвал-оборудование (манометры), 6 пар. смена доводчика</t>
  </si>
  <si>
    <t>ремонт кровли над кв.38,10 пар. смена доводчика, 2,3 пар. кабель-канал, 8пар каб/канал, рем.работы, рем-вост.работы на ЛО 9п</t>
  </si>
  <si>
    <t>кв.121,123, розлив подвал, кв.25, 2пар</t>
  </si>
  <si>
    <t>розлив ХВС подвал, ЭУ, чердак</t>
  </si>
  <si>
    <t>1,5,10, 2,3,пар, 8пар , 4пар 1,7эт, 5пар 1,2,4эт, 6пар 1,2,3,4эт свет-ки, 10пар 1эт свет-к, 5,6пар подвал, 1пар над входом свет-ки, 1пар 3эт,4пар 6эт,5пар 2эт</t>
  </si>
  <si>
    <t>2,3пар, 8, 4пар</t>
  </si>
  <si>
    <t>кв.147, 63</t>
  </si>
  <si>
    <t>10пар подв, кв.25, 146, 2,3 пар черд</t>
  </si>
  <si>
    <t>флюгарки, рем-т асф, рем-вост.работы на ЛО 11,10 п</t>
  </si>
  <si>
    <t>кв.66,47</t>
  </si>
  <si>
    <t>1-2 пар, чердак</t>
  </si>
  <si>
    <t>кв.139, ресторан мама-рома, 11 пар. подвал, кв.199</t>
  </si>
  <si>
    <t>7пар, 11 пар. подвал, кв.199</t>
  </si>
  <si>
    <t>2,3пар свет-ки, ЭУ, 10,6 пар, ГРЩ, арка</t>
  </si>
  <si>
    <t>кв.30</t>
  </si>
  <si>
    <t>замер изол.провод., рем-вост.работы на ЛО 2п</t>
  </si>
  <si>
    <t>2 пар. смена доводчика, 3 пар. установка перил, замер изол.провод., рем-т асф, кв.87хвс</t>
  </si>
  <si>
    <t>кв.15,3,7</t>
  </si>
  <si>
    <t>кв.15,3,7, кв.13,35, кв.119,131</t>
  </si>
  <si>
    <t>кв.138, 3пар подв</t>
  </si>
  <si>
    <t>кв.24, 2пар черд</t>
  </si>
  <si>
    <t>кв.46,28хвс, замер сопр.изол, ремонт кровли над кв.136</t>
  </si>
  <si>
    <t>арка-датч.движ, 3пар</t>
  </si>
  <si>
    <t>пом.21-н труб+рем ЛО, 1,2пар рем-т ЛО+подв гвс,хвс, кв.98 труб.ХВС, замер сопр.пров</t>
  </si>
  <si>
    <t>кв.11,пом.21-н,подвал, 17,21,36,40, 8пар, подвал, кв.38,32, неж.пом., 1пар подвал, 2,3, 4 пар подвал</t>
  </si>
  <si>
    <t>17,21,36,40, 8пар, подвал, 2, 5пар подвал, чердак, розлив ЦО</t>
  </si>
  <si>
    <t>1,5,7пар</t>
  </si>
  <si>
    <t>4пар, 6пар, ВУ</t>
  </si>
  <si>
    <t>кв.58 , пом.15-Н</t>
  </si>
  <si>
    <t>подвал, пом.3-Н, ВУ , пом.16-Н</t>
  </si>
  <si>
    <t>ВУ, 3пар 1эт</t>
  </si>
  <si>
    <t>подвал, пом.3-Н, пом.16-Н, кв.44,46,48</t>
  </si>
  <si>
    <t>подвал, пом.3-Н, 2пар черд</t>
  </si>
  <si>
    <t>изгот.и устан-ка стоек под насос, 6пар рем-т крыльца+кв48,44,46гвс,хвс, рем.водост+кв.42,44 труб.</t>
  </si>
  <si>
    <t>рем.фас, рем-т балкон+рем-т асф, замер сопр.изол, 4пар рем.работы,</t>
  </si>
  <si>
    <t>кв.42, 54,58</t>
  </si>
  <si>
    <t>3пар, ГРЩ</t>
  </si>
  <si>
    <t>кв.41,45,подвал, кв.61,65,69,73,77, подвал</t>
  </si>
  <si>
    <t>ремонтные работы по 5 пар., замер сопр.изол, кв.83,87,91, подв, труб.ХВС</t>
  </si>
  <si>
    <t>рем-т асф, замер сопр.изол, ремонт кровли над кв.37</t>
  </si>
  <si>
    <t>кв.156, 237</t>
  </si>
  <si>
    <t>3,4 пар. смена доводчиков, 2,4пар рем-т ступенек, 6пар рем.работы, 4пар 1эт рем.работы, рем.окна и окон.откос.</t>
  </si>
  <si>
    <t>кв.138, 46</t>
  </si>
  <si>
    <t>5пар 2эт рем.раб+1пар пандус, кв.171-180цо, замер сопр.изол, 1пар 7,8,9эт рем.работы, 5пар доводчик, подвал-оборудование (манометры), рем-вост.работы на ЛО 4п</t>
  </si>
  <si>
    <t>1пар 2эт, кв.220,130, 185</t>
  </si>
  <si>
    <t>кв.215, коридор аренда , 1пар подв</t>
  </si>
  <si>
    <t>кв.138, 5 пар. подвал, 2 пар. аренда</t>
  </si>
  <si>
    <t>подвал, кв.155, 1пар</t>
  </si>
  <si>
    <t>4,5,6пар, ВУ</t>
  </si>
  <si>
    <t>подвал, 21,25,29,33,37, кв.3,7,11,15,19</t>
  </si>
  <si>
    <t>зам.стекла</t>
  </si>
  <si>
    <t>4 пар. смена доводчика, уст-во перегородок, замер сопр.изол</t>
  </si>
  <si>
    <t>кв.29,33,37, кв.72,76,80,стоматология, элев.узел, подвал, магазин электротовары</t>
  </si>
  <si>
    <t>рем.фас, кв.30 рем.работы пояска</t>
  </si>
  <si>
    <t>кв.57</t>
  </si>
  <si>
    <t>2,4пар</t>
  </si>
  <si>
    <t>пом 11-Н</t>
  </si>
  <si>
    <t>подвал, пом 11-Н, кв.32, пом.21-Н</t>
  </si>
  <si>
    <t>ремонт ступени 2 пар., рем-т асф</t>
  </si>
  <si>
    <t>Отчет о выполнении работ по текущему ремонту в 2024 году по адресу: Пулковское шоссе д.13 корп.2</t>
  </si>
  <si>
    <t>4пар свет-к, чердак свет-ки</t>
  </si>
  <si>
    <t>подвал,1-12эт,чердак, розлив</t>
  </si>
  <si>
    <t>кв.183, 6, 171, 48, кв.28,23</t>
  </si>
  <si>
    <t>подвал, 3пар подвал, 1пар пож.труб., 3пар чердак розлив</t>
  </si>
  <si>
    <t>рем.вент.кан(зонты)+швы, 4пар подв труб.ХВС, окрашив.розлива, изгот.стоек -пож.трубопр., рем-вост.работы на ЛО 1п, 2пар доводчик, окраска розлива, изгот.стоек, изготовление и установка стоек под розлив ХВС, Установка блока питания диспетчерской связи лифта 2 пар.</t>
  </si>
  <si>
    <t>1,3,4пар розлив ХВС, чердак, 1пар пожгидр (подв 1-12эт черд), чердак розлив, 2пар черд розлив</t>
  </si>
  <si>
    <t>2пар 2эт, 4пар 3,5,7эт стекло</t>
  </si>
  <si>
    <t>кв.129, 142</t>
  </si>
  <si>
    <t>1,3,4пар розлив ХВС, чердак, 1пар пож гидр (подв 1-12 эт), 2пар чердак розл.ХВС</t>
  </si>
  <si>
    <t>изгот.стоек, крепл.розлива, окрашив.розлива, изгот и устан стоек под розлив (2пар черд), рем-т фасада 4пар, рем-т фас 9,10эт, 1пар стекло, 1пар доводчик+труб.подв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</si>
</sst>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2" fillId="0" borderId="0" applyFon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0" fillId="0" borderId="1" xfId="0" applyNumberFormat="1" applyBorder="1"/>
    <xf numFmtId="165" fontId="18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8" fillId="5" borderId="0" xfId="0" applyNumberFormat="1" applyFont="1" applyFill="1" applyAlignment="1">
      <alignment horizontal="center"/>
    </xf>
    <xf numFmtId="165" fontId="19" fillId="5" borderId="1" xfId="0" applyNumberFormat="1" applyFont="1" applyFill="1" applyBorder="1" applyAlignment="1">
      <alignment horizontal="center" wrapText="1"/>
    </xf>
    <xf numFmtId="165" fontId="21" fillId="5" borderId="2" xfId="0" applyNumberFormat="1" applyFont="1" applyFill="1" applyBorder="1" applyAlignment="1">
      <alignment horizontal="center"/>
    </xf>
    <xf numFmtId="165" fontId="18" fillId="5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7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21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8" fillId="5" borderId="2" xfId="0" applyNumberFormat="1" applyFont="1" applyFill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17" fillId="0" borderId="1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20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8" fillId="7" borderId="0" xfId="0" applyNumberFormat="1" applyFont="1" applyFill="1" applyAlignment="1">
      <alignment horizontal="center"/>
    </xf>
    <xf numFmtId="165" fontId="19" fillId="7" borderId="1" xfId="0" applyNumberFormat="1" applyFont="1" applyFill="1" applyBorder="1" applyAlignment="1">
      <alignment horizontal="center" wrapText="1"/>
    </xf>
    <xf numFmtId="165" fontId="18" fillId="7" borderId="1" xfId="0" applyNumberFormat="1" applyFont="1" applyFill="1" applyBorder="1" applyAlignment="1">
      <alignment horizontal="center"/>
    </xf>
    <xf numFmtId="165" fontId="21" fillId="7" borderId="2" xfId="0" applyNumberFormat="1" applyFont="1" applyFill="1" applyBorder="1" applyAlignment="1">
      <alignment horizontal="center"/>
    </xf>
    <xf numFmtId="165" fontId="17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8" fillId="8" borderId="0" xfId="0" applyNumberFormat="1" applyFont="1" applyFill="1" applyAlignment="1">
      <alignment horizontal="center"/>
    </xf>
    <xf numFmtId="165" fontId="19" fillId="8" borderId="1" xfId="0" applyNumberFormat="1" applyFont="1" applyFill="1" applyBorder="1" applyAlignment="1">
      <alignment horizontal="center" wrapText="1"/>
    </xf>
    <xf numFmtId="165" fontId="18" fillId="8" borderId="1" xfId="0" applyNumberFormat="1" applyFont="1" applyFill="1" applyBorder="1" applyAlignment="1">
      <alignment horizontal="center"/>
    </xf>
    <xf numFmtId="165" fontId="21" fillId="8" borderId="2" xfId="0" applyNumberFormat="1" applyFont="1" applyFill="1" applyBorder="1" applyAlignment="1">
      <alignment horizontal="center"/>
    </xf>
    <xf numFmtId="165" fontId="17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0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4" fillId="10" borderId="2" xfId="0" applyFont="1" applyFill="1" applyBorder="1" applyAlignment="1">
      <alignment horizontal="right" vertical="center" wrapText="1"/>
    </xf>
    <xf numFmtId="0" fontId="24" fillId="10" borderId="2" xfId="0" applyFont="1" applyFill="1" applyBorder="1" applyAlignment="1">
      <alignment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8" fillId="10" borderId="1" xfId="0" applyNumberFormat="1" applyFont="1" applyFill="1" applyBorder="1" applyAlignment="1">
      <alignment horizontal="center"/>
    </xf>
    <xf numFmtId="165" fontId="18" fillId="9" borderId="0" xfId="0" applyNumberFormat="1" applyFont="1" applyFill="1" applyAlignment="1">
      <alignment horizontal="center"/>
    </xf>
    <xf numFmtId="165" fontId="19" fillId="9" borderId="1" xfId="0" applyNumberFormat="1" applyFont="1" applyFill="1" applyBorder="1" applyAlignment="1">
      <alignment horizontal="center" wrapText="1"/>
    </xf>
    <xf numFmtId="165" fontId="18" fillId="9" borderId="1" xfId="0" applyNumberFormat="1" applyFont="1" applyFill="1" applyBorder="1" applyAlignment="1">
      <alignment horizontal="center"/>
    </xf>
    <xf numFmtId="165" fontId="21" fillId="9" borderId="2" xfId="0" applyNumberFormat="1" applyFont="1" applyFill="1" applyBorder="1" applyAlignment="1">
      <alignment horizontal="center"/>
    </xf>
    <xf numFmtId="165" fontId="17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8" fillId="11" borderId="1" xfId="0" applyNumberFormat="1" applyFont="1" applyFill="1" applyBorder="1" applyAlignment="1">
      <alignment horizontal="center"/>
    </xf>
    <xf numFmtId="165" fontId="21" fillId="11" borderId="2" xfId="0" applyNumberFormat="1" applyFont="1" applyFill="1" applyBorder="1" applyAlignment="1">
      <alignment horizontal="center"/>
    </xf>
    <xf numFmtId="165" fontId="17" fillId="11" borderId="1" xfId="0" applyNumberFormat="1" applyFont="1" applyFill="1" applyBorder="1" applyAlignment="1">
      <alignment horizontal="center"/>
    </xf>
    <xf numFmtId="165" fontId="18" fillId="11" borderId="0" xfId="0" applyNumberFormat="1" applyFont="1" applyFill="1" applyAlignment="1">
      <alignment horizontal="center"/>
    </xf>
    <xf numFmtId="165" fontId="16" fillId="11" borderId="1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8" fillId="6" borderId="0" xfId="0" applyNumberFormat="1" applyFont="1" applyFill="1" applyAlignment="1">
      <alignment horizontal="center"/>
    </xf>
    <xf numFmtId="165" fontId="18" fillId="6" borderId="1" xfId="0" applyNumberFormat="1" applyFont="1" applyFill="1" applyBorder="1" applyAlignment="1">
      <alignment horizontal="center"/>
    </xf>
    <xf numFmtId="165" fontId="21" fillId="6" borderId="2" xfId="0" applyNumberFormat="1" applyFont="1" applyFill="1" applyBorder="1" applyAlignment="1">
      <alignment horizontal="center"/>
    </xf>
    <xf numFmtId="165" fontId="17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8" fillId="2" borderId="2" xfId="0" applyNumberFormat="1" applyFont="1" applyFill="1" applyBorder="1" applyAlignment="1">
      <alignment horizontal="center"/>
    </xf>
    <xf numFmtId="166" fontId="18" fillId="7" borderId="1" xfId="0" applyNumberFormat="1" applyFont="1" applyFill="1" applyBorder="1" applyAlignment="1">
      <alignment horizontal="center"/>
    </xf>
    <xf numFmtId="166" fontId="18" fillId="2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11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8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8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8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8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8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65" fontId="10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8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7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6" fillId="0" borderId="1" xfId="0" applyNumberFormat="1" applyFont="1" applyBorder="1" applyAlignment="1">
      <alignment horizontal="center"/>
    </xf>
    <xf numFmtId="165" fontId="5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5" fontId="18" fillId="2" borderId="0" xfId="0" applyNumberFormat="1" applyFont="1" applyFill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 wrapText="1"/>
    </xf>
    <xf numFmtId="165" fontId="0" fillId="2" borderId="0" xfId="0" applyNumberForma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9" fillId="0" borderId="2" xfId="0" applyNumberFormat="1" applyFont="1" applyBorder="1" applyAlignment="1">
      <alignment horizontal="center" wrapText="1"/>
    </xf>
    <xf numFmtId="165" fontId="0" fillId="2" borderId="2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65" fontId="1" fillId="0" borderId="2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wrapText="1"/>
    </xf>
    <xf numFmtId="165" fontId="0" fillId="2" borderId="1" xfId="0" applyNumberFormat="1" applyFill="1" applyBorder="1" applyAlignment="1">
      <alignment horizontal="center" wrapText="1"/>
    </xf>
    <xf numFmtId="165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BV8775"/>
  <sheetViews>
    <sheetView tabSelected="1" topLeftCell="D1" zoomScale="60" zoomScaleNormal="60" workbookViewId="0">
      <pane xSplit="11" ySplit="4" topLeftCell="O5" activePane="bottomRight" state="frozen"/>
      <selection activeCell="D1" sqref="D1"/>
      <selection pane="topRight" activeCell="O1" sqref="O1"/>
      <selection pane="bottomLeft" activeCell="D5" sqref="D5"/>
      <selection pane="bottomRight" activeCell="BV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customWidth="1"/>
    <col min="5" max="5" width="8.88671875" customWidth="1"/>
    <col min="6" max="6" width="5" customWidth="1"/>
    <col min="7" max="7" width="4.44140625" customWidth="1"/>
    <col min="8" max="8" width="7.5546875" style="1" hidden="1" customWidth="1"/>
    <col min="9" max="9" width="6.44140625" hidden="1" customWidth="1"/>
    <col min="10" max="10" width="70.5546875" customWidth="1"/>
    <col min="11" max="11" width="9.33203125" customWidth="1"/>
    <col min="12" max="12" width="13" style="1" customWidth="1"/>
    <col min="13" max="13" width="11.44140625" style="164" customWidth="1"/>
    <col min="14" max="14" width="28.88671875" style="164" customWidth="1"/>
    <col min="15" max="15" width="11.33203125" style="37" hidden="1" customWidth="1"/>
    <col min="16" max="16" width="13.33203125" style="38" hidden="1" customWidth="1"/>
    <col min="17" max="17" width="15.88671875" style="38" hidden="1" customWidth="1"/>
    <col min="18" max="18" width="10.5546875" style="37" hidden="1" customWidth="1"/>
    <col min="19" max="19" width="12" style="39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58" hidden="1" customWidth="1"/>
    <col min="25" max="25" width="8.88671875" style="59" hidden="1" customWidth="1"/>
    <col min="26" max="26" width="10.5546875" style="60" hidden="1" customWidth="1"/>
    <col min="27" max="27" width="12.6640625" style="60" hidden="1" customWidth="1"/>
    <col min="28" max="28" width="10.5546875" style="59" hidden="1" customWidth="1"/>
    <col min="29" max="29" width="10.44140625" style="66" hidden="1" customWidth="1"/>
    <col min="30" max="30" width="8.88671875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58" hidden="1" customWidth="1"/>
    <col min="35" max="35" width="8.88671875" style="76" hidden="1" customWidth="1"/>
    <col min="36" max="36" width="5.109375" style="77" hidden="1" customWidth="1"/>
    <col min="37" max="37" width="8.6640625" style="77" hidden="1" customWidth="1"/>
    <col min="38" max="38" width="10.5546875" style="76" hidden="1" customWidth="1"/>
    <col min="39" max="39" width="11" style="78" hidden="1" customWidth="1"/>
    <col min="40" max="40" width="8.88671875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58" hidden="1" customWidth="1"/>
    <col min="45" max="45" width="8.88671875" style="89" hidden="1" customWidth="1"/>
    <col min="46" max="46" width="9" style="90" hidden="1" customWidth="1"/>
    <col min="47" max="47" width="18.88671875" style="90" hidden="1" customWidth="1"/>
    <col min="48" max="48" width="10.5546875" style="89" hidden="1" customWidth="1"/>
    <col min="49" max="49" width="11" style="98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58" hidden="1" customWidth="1"/>
    <col min="55" max="55" width="8.88671875" style="103" hidden="1" customWidth="1"/>
    <col min="56" max="56" width="11.109375" style="104" hidden="1" customWidth="1"/>
    <col min="57" max="57" width="18.88671875" style="104" hidden="1" customWidth="1"/>
    <col min="58" max="58" width="10.5546875" style="103" hidden="1" customWidth="1"/>
    <col min="59" max="59" width="11" style="112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58" hidden="1" customWidth="1"/>
    <col min="65" max="65" width="8.88671875" style="115" hidden="1" customWidth="1"/>
    <col min="66" max="66" width="5.109375" style="51" hidden="1" customWidth="1"/>
    <col min="67" max="67" width="11" style="51" hidden="1" customWidth="1"/>
    <col min="68" max="68" width="10.5546875" style="115" hidden="1" customWidth="1"/>
    <col min="69" max="69" width="13.33203125" style="116" hidden="1" customWidth="1"/>
    <col min="70" max="70" width="8.88671875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58" hidden="1" customWidth="1"/>
  </cols>
  <sheetData>
    <row r="2" spans="1:74" x14ac:dyDescent="0.3">
      <c r="J2" t="s">
        <v>1596</v>
      </c>
    </row>
    <row r="3" spans="1:74" x14ac:dyDescent="0.3">
      <c r="L3" s="201" t="s">
        <v>1287</v>
      </c>
      <c r="M3" s="202"/>
      <c r="N3" s="181"/>
      <c r="O3" s="203" t="s">
        <v>323</v>
      </c>
      <c r="P3" s="203"/>
      <c r="Q3" s="203"/>
      <c r="R3" s="203"/>
      <c r="S3" s="204"/>
      <c r="T3" s="201" t="s">
        <v>324</v>
      </c>
      <c r="U3" s="201"/>
      <c r="V3" s="201"/>
      <c r="W3" s="201"/>
      <c r="X3" s="201"/>
      <c r="Y3" s="205" t="s">
        <v>325</v>
      </c>
      <c r="Z3" s="205"/>
      <c r="AA3" s="205"/>
      <c r="AB3" s="205"/>
      <c r="AC3" s="206"/>
      <c r="AD3" s="207" t="s">
        <v>326</v>
      </c>
      <c r="AE3" s="208"/>
      <c r="AF3" s="208"/>
      <c r="AG3" s="208"/>
      <c r="AH3" s="209"/>
      <c r="AI3" s="198" t="s">
        <v>327</v>
      </c>
      <c r="AJ3" s="199"/>
      <c r="AK3" s="199"/>
      <c r="AL3" s="199"/>
      <c r="AM3" s="200"/>
      <c r="AN3" s="210" t="s">
        <v>328</v>
      </c>
      <c r="AO3" s="211"/>
      <c r="AP3" s="211"/>
      <c r="AQ3" s="211"/>
      <c r="AR3" s="212"/>
      <c r="AS3" s="213" t="s">
        <v>329</v>
      </c>
      <c r="AT3" s="214"/>
      <c r="AU3" s="214"/>
      <c r="AV3" s="214"/>
      <c r="AW3" s="215"/>
      <c r="AX3" s="210" t="s">
        <v>330</v>
      </c>
      <c r="AY3" s="211"/>
      <c r="AZ3" s="211"/>
      <c r="BA3" s="211"/>
      <c r="BB3" s="216"/>
      <c r="BC3" s="217" t="s">
        <v>331</v>
      </c>
      <c r="BD3" s="218"/>
      <c r="BE3" s="218"/>
      <c r="BF3" s="218"/>
      <c r="BG3" s="219"/>
      <c r="BH3" s="210" t="s">
        <v>332</v>
      </c>
      <c r="BI3" s="211"/>
      <c r="BJ3" s="211"/>
      <c r="BK3" s="211"/>
      <c r="BL3" s="216"/>
      <c r="BM3" s="223" t="s">
        <v>333</v>
      </c>
      <c r="BN3" s="224"/>
      <c r="BO3" s="224"/>
      <c r="BP3" s="224"/>
      <c r="BQ3" s="225"/>
      <c r="BR3" s="210" t="s">
        <v>334</v>
      </c>
      <c r="BS3" s="211"/>
      <c r="BT3" s="211"/>
      <c r="BU3" s="211"/>
      <c r="BV3" s="212"/>
    </row>
    <row r="4" spans="1:74" ht="117.75" customHeight="1" x14ac:dyDescent="0.3">
      <c r="A4" s="174" t="s">
        <v>300</v>
      </c>
      <c r="B4" s="174" t="s">
        <v>301</v>
      </c>
      <c r="C4" s="174" t="s">
        <v>0</v>
      </c>
      <c r="D4" s="2" t="s">
        <v>302</v>
      </c>
      <c r="E4" s="175" t="s">
        <v>303</v>
      </c>
      <c r="F4" s="176" t="s">
        <v>304</v>
      </c>
      <c r="G4" s="174" t="s">
        <v>305</v>
      </c>
      <c r="H4" s="174" t="s">
        <v>306</v>
      </c>
      <c r="I4" s="2" t="s">
        <v>307</v>
      </c>
      <c r="J4" s="2" t="s">
        <v>308</v>
      </c>
      <c r="K4" s="175" t="s">
        <v>309</v>
      </c>
      <c r="L4" s="175" t="s">
        <v>313</v>
      </c>
      <c r="M4" s="177" t="s">
        <v>322</v>
      </c>
      <c r="N4" s="182" t="s">
        <v>1288</v>
      </c>
      <c r="O4" s="32" t="s">
        <v>310</v>
      </c>
      <c r="P4" s="32" t="s">
        <v>311</v>
      </c>
      <c r="Q4" s="32" t="s">
        <v>312</v>
      </c>
      <c r="R4" s="32" t="s">
        <v>313</v>
      </c>
      <c r="S4" s="40" t="s">
        <v>322</v>
      </c>
      <c r="T4" s="11" t="s">
        <v>310</v>
      </c>
      <c r="U4" s="11" t="s">
        <v>311</v>
      </c>
      <c r="V4" s="11" t="s">
        <v>312</v>
      </c>
      <c r="W4" s="11" t="s">
        <v>313</v>
      </c>
      <c r="X4" s="43" t="s">
        <v>322</v>
      </c>
      <c r="Y4" s="61" t="s">
        <v>310</v>
      </c>
      <c r="Z4" s="61" t="s">
        <v>311</v>
      </c>
      <c r="AA4" s="61" t="s">
        <v>312</v>
      </c>
      <c r="AB4" s="61" t="s">
        <v>313</v>
      </c>
      <c r="AC4" s="67" t="s">
        <v>322</v>
      </c>
      <c r="AD4" s="11" t="s">
        <v>310</v>
      </c>
      <c r="AE4" s="11" t="s">
        <v>311</v>
      </c>
      <c r="AF4" s="11" t="s">
        <v>312</v>
      </c>
      <c r="AG4" s="11" t="s">
        <v>313</v>
      </c>
      <c r="AH4" s="43" t="s">
        <v>322</v>
      </c>
      <c r="AI4" s="71" t="s">
        <v>310</v>
      </c>
      <c r="AJ4" s="71" t="s">
        <v>311</v>
      </c>
      <c r="AK4" s="71" t="s">
        <v>312</v>
      </c>
      <c r="AL4" s="71" t="s">
        <v>313</v>
      </c>
      <c r="AM4" s="79" t="s">
        <v>322</v>
      </c>
      <c r="AN4" s="11" t="s">
        <v>310</v>
      </c>
      <c r="AO4" s="11" t="s">
        <v>311</v>
      </c>
      <c r="AP4" s="11" t="s">
        <v>312</v>
      </c>
      <c r="AQ4" s="11" t="s">
        <v>313</v>
      </c>
      <c r="AR4" s="43" t="s">
        <v>322</v>
      </c>
      <c r="AS4" s="84" t="s">
        <v>310</v>
      </c>
      <c r="AT4" s="84" t="s">
        <v>311</v>
      </c>
      <c r="AU4" s="84" t="s">
        <v>312</v>
      </c>
      <c r="AV4" s="84" t="s">
        <v>313</v>
      </c>
      <c r="AW4" s="99" t="s">
        <v>322</v>
      </c>
      <c r="AX4" s="175" t="s">
        <v>310</v>
      </c>
      <c r="AY4" s="175" t="s">
        <v>311</v>
      </c>
      <c r="AZ4" s="175" t="s">
        <v>312</v>
      </c>
      <c r="BA4" s="175" t="s">
        <v>313</v>
      </c>
      <c r="BB4" s="177" t="s">
        <v>322</v>
      </c>
      <c r="BC4" s="175" t="s">
        <v>310</v>
      </c>
      <c r="BD4" s="175" t="s">
        <v>311</v>
      </c>
      <c r="BE4" s="175" t="s">
        <v>312</v>
      </c>
      <c r="BF4" s="175" t="s">
        <v>313</v>
      </c>
      <c r="BG4" s="177" t="s">
        <v>322</v>
      </c>
      <c r="BH4" s="175" t="s">
        <v>310</v>
      </c>
      <c r="BI4" s="175" t="s">
        <v>311</v>
      </c>
      <c r="BJ4" s="175" t="s">
        <v>312</v>
      </c>
      <c r="BK4" s="175" t="s">
        <v>313</v>
      </c>
      <c r="BL4" s="177" t="s">
        <v>322</v>
      </c>
      <c r="BM4" s="175" t="s">
        <v>310</v>
      </c>
      <c r="BN4" s="175" t="s">
        <v>311</v>
      </c>
      <c r="BO4" s="175" t="s">
        <v>312</v>
      </c>
      <c r="BP4" s="175" t="s">
        <v>313</v>
      </c>
      <c r="BQ4" s="177" t="s">
        <v>322</v>
      </c>
      <c r="BR4" s="175" t="s">
        <v>310</v>
      </c>
      <c r="BS4" s="175" t="s">
        <v>311</v>
      </c>
      <c r="BT4" s="175" t="s">
        <v>312</v>
      </c>
      <c r="BU4" s="175" t="s">
        <v>313</v>
      </c>
      <c r="BV4" s="177" t="s">
        <v>322</v>
      </c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18" t="s">
        <v>5</v>
      </c>
      <c r="H5" s="3">
        <v>2024</v>
      </c>
      <c r="I5" s="20" t="s">
        <v>287</v>
      </c>
      <c r="J5" s="184" t="s">
        <v>267</v>
      </c>
      <c r="K5" s="2" t="s">
        <v>318</v>
      </c>
      <c r="L5" s="163">
        <f>SUM(R5,W5,AB5,AG5,AL5,AQ5,AV5,BA5,BF5,BK5,BP5,BU5)</f>
        <v>0</v>
      </c>
      <c r="M5" s="163">
        <f>SUM(S5,X5,AC5,AH5,AM5,AR5,AW5,BB5,BG5,BL5,BQ5,BV5)</f>
        <v>0</v>
      </c>
      <c r="N5" s="181"/>
      <c r="O5" s="33"/>
      <c r="P5" s="33"/>
      <c r="Q5" s="33"/>
      <c r="R5" s="33"/>
      <c r="S5" s="42"/>
      <c r="T5" s="2"/>
      <c r="U5" s="2"/>
      <c r="V5" s="2"/>
      <c r="W5" s="2"/>
      <c r="X5" s="55"/>
      <c r="Y5" s="62"/>
      <c r="Z5" s="62"/>
      <c r="AA5" s="62"/>
      <c r="AB5" s="62"/>
      <c r="AC5" s="68"/>
      <c r="AD5" s="2"/>
      <c r="AE5" s="2"/>
      <c r="AF5" s="2"/>
      <c r="AG5" s="2"/>
      <c r="AH5" s="55"/>
      <c r="AI5" s="72"/>
      <c r="AJ5" s="72"/>
      <c r="AK5" s="72"/>
      <c r="AL5" s="72"/>
      <c r="AM5" s="80"/>
      <c r="AN5" s="2"/>
      <c r="AO5" s="2"/>
      <c r="AP5" s="2"/>
      <c r="AQ5" s="2"/>
      <c r="AR5" s="55"/>
      <c r="AS5" s="85"/>
      <c r="AT5" s="85"/>
      <c r="AU5" s="85"/>
      <c r="AV5" s="85"/>
      <c r="AW5" s="100"/>
      <c r="AX5" s="2"/>
      <c r="AY5" s="2"/>
      <c r="AZ5" s="2"/>
      <c r="BA5" s="2"/>
      <c r="BB5" s="55"/>
      <c r="BC5" s="105"/>
      <c r="BD5" s="105"/>
      <c r="BE5" s="105"/>
      <c r="BF5" s="105"/>
      <c r="BG5" s="109"/>
      <c r="BH5" s="2"/>
      <c r="BI5" s="2"/>
      <c r="BJ5" s="2"/>
      <c r="BK5" s="2"/>
      <c r="BL5" s="55"/>
      <c r="BM5" s="48"/>
      <c r="BN5" s="48"/>
      <c r="BO5" s="48"/>
      <c r="BP5" s="48"/>
      <c r="BQ5" s="117"/>
      <c r="BR5" s="2"/>
      <c r="BS5" s="2"/>
      <c r="BT5" s="2"/>
      <c r="BU5" s="2"/>
      <c r="BV5" s="55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18" t="s">
        <v>5</v>
      </c>
      <c r="H6" s="3">
        <v>2024</v>
      </c>
      <c r="I6" s="20" t="s">
        <v>287</v>
      </c>
      <c r="J6" s="184" t="s">
        <v>291</v>
      </c>
      <c r="K6" s="2" t="s">
        <v>319</v>
      </c>
      <c r="L6" s="163">
        <f t="shared" ref="L6:L69" si="0">SUM(R6,W6,AB6,AG6,AL6,AQ6,AV6,BA6,BF6,BK6,BP6,BU6)</f>
        <v>0</v>
      </c>
      <c r="M6" s="163">
        <f t="shared" ref="M6:M69" si="1">SUM(S6,X6,AC6,AH6,AM6,AR6,AW6,BB6,BG6,BL6,BQ6,BV6)</f>
        <v>0</v>
      </c>
      <c r="N6" s="181"/>
      <c r="O6" s="33"/>
      <c r="P6" s="33"/>
      <c r="Q6" s="33"/>
      <c r="R6" s="33"/>
      <c r="S6" s="42"/>
      <c r="T6" s="2"/>
      <c r="U6" s="2"/>
      <c r="V6" s="2"/>
      <c r="W6" s="2"/>
      <c r="X6" s="55"/>
      <c r="Y6" s="62"/>
      <c r="Z6" s="62"/>
      <c r="AA6" s="62"/>
      <c r="AB6" s="62"/>
      <c r="AC6" s="68"/>
      <c r="AD6" s="2"/>
      <c r="AE6" s="2"/>
      <c r="AF6" s="2"/>
      <c r="AG6" s="2"/>
      <c r="AH6" s="55"/>
      <c r="AI6" s="72"/>
      <c r="AJ6" s="72"/>
      <c r="AK6" s="72"/>
      <c r="AL6" s="72"/>
      <c r="AM6" s="80"/>
      <c r="AN6" s="2"/>
      <c r="AO6" s="2"/>
      <c r="AP6" s="2"/>
      <c r="AQ6" s="2"/>
      <c r="AR6" s="55"/>
      <c r="AS6" s="85"/>
      <c r="AT6" s="85"/>
      <c r="AU6" s="85"/>
      <c r="AV6" s="85"/>
      <c r="AW6" s="100"/>
      <c r="AX6" s="2"/>
      <c r="AY6" s="2"/>
      <c r="AZ6" s="2"/>
      <c r="BA6" s="2"/>
      <c r="BB6" s="55"/>
      <c r="BC6" s="105"/>
      <c r="BD6" s="105"/>
      <c r="BE6" s="105"/>
      <c r="BF6" s="105"/>
      <c r="BG6" s="109"/>
      <c r="BH6" s="2"/>
      <c r="BI6" s="2"/>
      <c r="BJ6" s="2"/>
      <c r="BK6" s="2"/>
      <c r="BL6" s="55"/>
      <c r="BM6" s="48"/>
      <c r="BN6" s="48"/>
      <c r="BO6" s="48"/>
      <c r="BP6" s="48"/>
      <c r="BQ6" s="117"/>
      <c r="BR6" s="2"/>
      <c r="BS6" s="2"/>
      <c r="BT6" s="2"/>
      <c r="BU6" s="2"/>
      <c r="BV6" s="55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18" t="s">
        <v>5</v>
      </c>
      <c r="H7" s="3">
        <v>2024</v>
      </c>
      <c r="I7" s="20" t="s">
        <v>286</v>
      </c>
      <c r="J7" s="184" t="s">
        <v>336</v>
      </c>
      <c r="K7" s="2" t="s">
        <v>319</v>
      </c>
      <c r="L7" s="163">
        <f t="shared" si="0"/>
        <v>0</v>
      </c>
      <c r="M7" s="163">
        <f t="shared" si="1"/>
        <v>0</v>
      </c>
      <c r="N7" s="181"/>
      <c r="O7" s="33"/>
      <c r="P7" s="33"/>
      <c r="Q7" s="33"/>
      <c r="R7" s="33"/>
      <c r="S7" s="42"/>
      <c r="T7" s="2"/>
      <c r="U7" s="2"/>
      <c r="V7" s="2"/>
      <c r="W7" s="2"/>
      <c r="X7" s="55"/>
      <c r="Y7" s="62"/>
      <c r="Z7" s="62"/>
      <c r="AA7" s="62"/>
      <c r="AB7" s="62"/>
      <c r="AC7" s="68"/>
      <c r="AD7" s="2"/>
      <c r="AE7" s="2"/>
      <c r="AF7" s="2"/>
      <c r="AG7" s="2"/>
      <c r="AH7" s="55"/>
      <c r="AI7" s="72"/>
      <c r="AJ7" s="72"/>
      <c r="AK7" s="72"/>
      <c r="AL7" s="72"/>
      <c r="AM7" s="80"/>
      <c r="AN7" s="2"/>
      <c r="AO7" s="2"/>
      <c r="AP7" s="2"/>
      <c r="AQ7" s="2"/>
      <c r="AR7" s="55"/>
      <c r="AS7" s="85"/>
      <c r="AT7" s="85"/>
      <c r="AU7" s="85"/>
      <c r="AV7" s="85"/>
      <c r="AW7" s="100"/>
      <c r="AX7" s="2"/>
      <c r="AY7" s="2"/>
      <c r="AZ7" s="2"/>
      <c r="BA7" s="2"/>
      <c r="BB7" s="55"/>
      <c r="BC7" s="105"/>
      <c r="BD7" s="105"/>
      <c r="BE7" s="105"/>
      <c r="BF7" s="105"/>
      <c r="BG7" s="109"/>
      <c r="BH7" s="2"/>
      <c r="BI7" s="2"/>
      <c r="BJ7" s="2"/>
      <c r="BK7" s="2"/>
      <c r="BL7" s="55"/>
      <c r="BM7" s="48"/>
      <c r="BN7" s="48"/>
      <c r="BO7" s="48"/>
      <c r="BP7" s="48"/>
      <c r="BQ7" s="117"/>
      <c r="BR7" s="2"/>
      <c r="BS7" s="2"/>
      <c r="BT7" s="2"/>
      <c r="BU7" s="2"/>
      <c r="BV7" s="55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18" t="s">
        <v>5</v>
      </c>
      <c r="H8" s="3">
        <v>2024</v>
      </c>
      <c r="I8" s="20" t="s">
        <v>286</v>
      </c>
      <c r="J8" s="185" t="s">
        <v>337</v>
      </c>
      <c r="K8" s="8" t="s">
        <v>318</v>
      </c>
      <c r="L8" s="163">
        <f t="shared" si="0"/>
        <v>0</v>
      </c>
      <c r="M8" s="163">
        <f t="shared" si="1"/>
        <v>0</v>
      </c>
      <c r="N8" s="181"/>
      <c r="O8" s="53"/>
      <c r="P8" s="53"/>
      <c r="Q8" s="53"/>
      <c r="R8" s="53"/>
      <c r="S8" s="54"/>
      <c r="T8" s="8"/>
      <c r="U8" s="8"/>
      <c r="V8" s="8"/>
      <c r="W8" s="8"/>
      <c r="X8" s="122"/>
      <c r="Y8" s="135"/>
      <c r="Z8" s="135"/>
      <c r="AA8" s="135"/>
      <c r="AB8" s="135"/>
      <c r="AC8" s="136"/>
      <c r="AD8" s="8"/>
      <c r="AE8" s="8"/>
      <c r="AF8" s="8"/>
      <c r="AG8" s="8"/>
      <c r="AH8" s="122"/>
      <c r="AI8" s="137"/>
      <c r="AJ8" s="137"/>
      <c r="AK8" s="137"/>
      <c r="AL8" s="137"/>
      <c r="AM8" s="138"/>
      <c r="AN8" s="8"/>
      <c r="AO8" s="8"/>
      <c r="AP8" s="8"/>
      <c r="AQ8" s="8"/>
      <c r="AR8" s="122"/>
      <c r="AS8" s="139"/>
      <c r="AT8" s="139"/>
      <c r="AU8" s="139"/>
      <c r="AV8" s="139"/>
      <c r="AW8" s="140"/>
      <c r="AX8" s="8"/>
      <c r="AY8" s="8"/>
      <c r="AZ8" s="8"/>
      <c r="BA8" s="8"/>
      <c r="BB8" s="122"/>
      <c r="BC8" s="141"/>
      <c r="BD8" s="141"/>
      <c r="BE8" s="141"/>
      <c r="BF8" s="141"/>
      <c r="BG8" s="142"/>
      <c r="BH8" s="8"/>
      <c r="BI8" s="8"/>
      <c r="BJ8" s="8"/>
      <c r="BK8" s="8"/>
      <c r="BL8" s="122"/>
      <c r="BM8" s="143"/>
      <c r="BN8" s="143"/>
      <c r="BO8" s="143"/>
      <c r="BP8" s="143"/>
      <c r="BQ8" s="144"/>
      <c r="BR8" s="8"/>
      <c r="BS8" s="8"/>
      <c r="BT8" s="8"/>
      <c r="BU8" s="8"/>
      <c r="BV8" s="122"/>
    </row>
    <row r="9" spans="1:74" ht="28.8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18" t="s">
        <v>5</v>
      </c>
      <c r="H9" s="3">
        <v>2024</v>
      </c>
      <c r="I9" s="20" t="s">
        <v>286</v>
      </c>
      <c r="J9" s="185" t="s">
        <v>338</v>
      </c>
      <c r="K9" s="8" t="s">
        <v>339</v>
      </c>
      <c r="L9" s="163">
        <f t="shared" si="0"/>
        <v>0</v>
      </c>
      <c r="M9" s="163">
        <f t="shared" si="1"/>
        <v>0</v>
      </c>
      <c r="N9" s="186"/>
      <c r="O9" s="53"/>
      <c r="P9" s="53"/>
      <c r="Q9" s="53"/>
      <c r="R9" s="53"/>
      <c r="S9" s="54"/>
      <c r="T9" s="8"/>
      <c r="U9" s="8"/>
      <c r="V9" s="8"/>
      <c r="W9" s="8"/>
      <c r="X9" s="122"/>
      <c r="Y9" s="135"/>
      <c r="Z9" s="135"/>
      <c r="AA9" s="135"/>
      <c r="AB9" s="135"/>
      <c r="AC9" s="136"/>
      <c r="AD9" s="8"/>
      <c r="AE9" s="8"/>
      <c r="AF9" s="8"/>
      <c r="AG9" s="8"/>
      <c r="AH9" s="122"/>
      <c r="AI9" s="137"/>
      <c r="AJ9" s="137"/>
      <c r="AK9" s="137"/>
      <c r="AL9" s="137"/>
      <c r="AM9" s="138"/>
      <c r="AN9" s="8"/>
      <c r="AO9" s="8"/>
      <c r="AP9" s="8"/>
      <c r="AQ9" s="8"/>
      <c r="AR9" s="122"/>
      <c r="AS9" s="139"/>
      <c r="AT9" s="139"/>
      <c r="AU9" s="139"/>
      <c r="AV9" s="139"/>
      <c r="AW9" s="140"/>
      <c r="AX9" s="8"/>
      <c r="AY9" s="8"/>
      <c r="AZ9" s="8"/>
      <c r="BA9" s="8"/>
      <c r="BB9" s="122"/>
      <c r="BC9" s="141"/>
      <c r="BD9" s="141"/>
      <c r="BE9" s="141"/>
      <c r="BF9" s="141"/>
      <c r="BG9" s="142"/>
      <c r="BH9" s="8"/>
      <c r="BI9" s="8"/>
      <c r="BJ9" s="8"/>
      <c r="BK9" s="8"/>
      <c r="BL9" s="122"/>
      <c r="BM9" s="143"/>
      <c r="BN9" s="143"/>
      <c r="BO9" s="143"/>
      <c r="BP9" s="143"/>
      <c r="BQ9" s="144"/>
      <c r="BR9" s="8"/>
      <c r="BS9" s="8"/>
      <c r="BT9" s="8"/>
      <c r="BU9" s="8"/>
      <c r="BV9" s="122"/>
    </row>
    <row r="10" spans="1:74" ht="28.8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18" t="s">
        <v>5</v>
      </c>
      <c r="H10" s="3">
        <v>2024</v>
      </c>
      <c r="I10" s="20" t="s">
        <v>286</v>
      </c>
      <c r="J10" s="185" t="s">
        <v>340</v>
      </c>
      <c r="K10" s="8" t="s">
        <v>318</v>
      </c>
      <c r="L10" s="163">
        <f t="shared" si="0"/>
        <v>0</v>
      </c>
      <c r="M10" s="163">
        <f t="shared" si="1"/>
        <v>0</v>
      </c>
      <c r="N10" s="186"/>
      <c r="O10" s="53"/>
      <c r="P10" s="53"/>
      <c r="Q10" s="53"/>
      <c r="R10" s="53"/>
      <c r="S10" s="54"/>
      <c r="T10" s="8"/>
      <c r="U10" s="8"/>
      <c r="V10" s="8"/>
      <c r="W10" s="8"/>
      <c r="X10" s="122"/>
      <c r="Y10" s="135"/>
      <c r="Z10" s="135"/>
      <c r="AA10" s="135"/>
      <c r="AB10" s="135"/>
      <c r="AC10" s="136"/>
      <c r="AD10" s="8"/>
      <c r="AE10" s="8"/>
      <c r="AF10" s="8"/>
      <c r="AG10" s="8"/>
      <c r="AH10" s="122"/>
      <c r="AI10" s="137"/>
      <c r="AJ10" s="137"/>
      <c r="AK10" s="137"/>
      <c r="AL10" s="137"/>
      <c r="AM10" s="138"/>
      <c r="AN10" s="8"/>
      <c r="AO10" s="8"/>
      <c r="AP10" s="8"/>
      <c r="AQ10" s="8"/>
      <c r="AR10" s="122"/>
      <c r="AS10" s="139"/>
      <c r="AT10" s="139"/>
      <c r="AU10" s="139"/>
      <c r="AV10" s="139"/>
      <c r="AW10" s="140"/>
      <c r="AX10" s="8"/>
      <c r="AY10" s="8"/>
      <c r="AZ10" s="8"/>
      <c r="BA10" s="8"/>
      <c r="BB10" s="122"/>
      <c r="BC10" s="141"/>
      <c r="BD10" s="141"/>
      <c r="BE10" s="141"/>
      <c r="BF10" s="141"/>
      <c r="BG10" s="142"/>
      <c r="BH10" s="8"/>
      <c r="BI10" s="8"/>
      <c r="BJ10" s="8"/>
      <c r="BK10" s="8"/>
      <c r="BL10" s="122"/>
      <c r="BM10" s="143"/>
      <c r="BN10" s="143"/>
      <c r="BO10" s="143"/>
      <c r="BP10" s="143"/>
      <c r="BQ10" s="144"/>
      <c r="BR10" s="8"/>
      <c r="BS10" s="8"/>
      <c r="BT10" s="8"/>
      <c r="BU10" s="8"/>
      <c r="BV10" s="122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18" t="s">
        <v>5</v>
      </c>
      <c r="H11" s="3">
        <v>2024</v>
      </c>
      <c r="I11" s="20" t="s">
        <v>286</v>
      </c>
      <c r="J11" s="185" t="s">
        <v>341</v>
      </c>
      <c r="K11" s="8" t="s">
        <v>320</v>
      </c>
      <c r="L11" s="163">
        <f t="shared" si="0"/>
        <v>0</v>
      </c>
      <c r="M11" s="163">
        <f t="shared" si="1"/>
        <v>0</v>
      </c>
      <c r="N11" s="186"/>
      <c r="O11" s="53"/>
      <c r="P11" s="53"/>
      <c r="Q11" s="53"/>
      <c r="R11" s="53"/>
      <c r="S11" s="54"/>
      <c r="T11" s="8"/>
      <c r="U11" s="8"/>
      <c r="V11" s="8"/>
      <c r="W11" s="8"/>
      <c r="X11" s="122"/>
      <c r="Y11" s="135"/>
      <c r="Z11" s="135"/>
      <c r="AA11" s="135"/>
      <c r="AB11" s="135"/>
      <c r="AC11" s="136"/>
      <c r="AD11" s="8"/>
      <c r="AE11" s="8"/>
      <c r="AF11" s="8"/>
      <c r="AG11" s="8"/>
      <c r="AH11" s="122"/>
      <c r="AI11" s="137"/>
      <c r="AJ11" s="137"/>
      <c r="AK11" s="137"/>
      <c r="AL11" s="137"/>
      <c r="AM11" s="138"/>
      <c r="AN11" s="8"/>
      <c r="AO11" s="8"/>
      <c r="AP11" s="8"/>
      <c r="AQ11" s="8"/>
      <c r="AR11" s="122"/>
      <c r="AS11" s="139"/>
      <c r="AT11" s="139"/>
      <c r="AU11" s="139"/>
      <c r="AV11" s="139"/>
      <c r="AW11" s="140"/>
      <c r="AX11" s="8"/>
      <c r="AY11" s="8"/>
      <c r="AZ11" s="8"/>
      <c r="BA11" s="8"/>
      <c r="BB11" s="122"/>
      <c r="BC11" s="141"/>
      <c r="BD11" s="141"/>
      <c r="BE11" s="141"/>
      <c r="BF11" s="141"/>
      <c r="BG11" s="142"/>
      <c r="BH11" s="8"/>
      <c r="BI11" s="8"/>
      <c r="BJ11" s="8"/>
      <c r="BK11" s="8"/>
      <c r="BL11" s="122"/>
      <c r="BM11" s="143"/>
      <c r="BN11" s="143"/>
      <c r="BO11" s="143"/>
      <c r="BP11" s="143"/>
      <c r="BQ11" s="144"/>
      <c r="BR11" s="8"/>
      <c r="BS11" s="8"/>
      <c r="BT11" s="8"/>
      <c r="BU11" s="8"/>
      <c r="BV11" s="122"/>
    </row>
    <row r="12" spans="1:74" ht="28.8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18" t="s">
        <v>5</v>
      </c>
      <c r="H12" s="3">
        <v>2024</v>
      </c>
      <c r="I12" s="20" t="s">
        <v>286</v>
      </c>
      <c r="J12" s="185" t="s">
        <v>342</v>
      </c>
      <c r="K12" s="8" t="s">
        <v>320</v>
      </c>
      <c r="L12" s="163">
        <f t="shared" si="0"/>
        <v>0</v>
      </c>
      <c r="M12" s="163">
        <f t="shared" si="1"/>
        <v>0</v>
      </c>
      <c r="N12" s="186"/>
      <c r="O12" s="53"/>
      <c r="P12" s="53"/>
      <c r="Q12" s="53"/>
      <c r="R12" s="53"/>
      <c r="S12" s="54"/>
      <c r="T12" s="8"/>
      <c r="U12" s="8"/>
      <c r="V12" s="8"/>
      <c r="W12" s="8"/>
      <c r="X12" s="122"/>
      <c r="Y12" s="135"/>
      <c r="Z12" s="135"/>
      <c r="AA12" s="135"/>
      <c r="AB12" s="135"/>
      <c r="AC12" s="136"/>
      <c r="AD12" s="8"/>
      <c r="AE12" s="8"/>
      <c r="AF12" s="8"/>
      <c r="AG12" s="8"/>
      <c r="AH12" s="122"/>
      <c r="AI12" s="137"/>
      <c r="AJ12" s="137"/>
      <c r="AK12" s="137"/>
      <c r="AL12" s="137"/>
      <c r="AM12" s="138"/>
      <c r="AN12" s="8"/>
      <c r="AO12" s="8"/>
      <c r="AP12" s="8"/>
      <c r="AQ12" s="8"/>
      <c r="AR12" s="122"/>
      <c r="AS12" s="139"/>
      <c r="AT12" s="139"/>
      <c r="AU12" s="139"/>
      <c r="AV12" s="139"/>
      <c r="AW12" s="140"/>
      <c r="AX12" s="8"/>
      <c r="AY12" s="8"/>
      <c r="AZ12" s="8"/>
      <c r="BA12" s="8"/>
      <c r="BB12" s="122"/>
      <c r="BC12" s="141"/>
      <c r="BD12" s="141"/>
      <c r="BE12" s="141"/>
      <c r="BF12" s="141"/>
      <c r="BG12" s="142"/>
      <c r="BH12" s="8"/>
      <c r="BI12" s="8"/>
      <c r="BJ12" s="8"/>
      <c r="BK12" s="8"/>
      <c r="BL12" s="122"/>
      <c r="BM12" s="143"/>
      <c r="BN12" s="143"/>
      <c r="BO12" s="143"/>
      <c r="BP12" s="143"/>
      <c r="BQ12" s="144"/>
      <c r="BR12" s="8"/>
      <c r="BS12" s="8"/>
      <c r="BT12" s="8"/>
      <c r="BU12" s="8"/>
      <c r="BV12" s="122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18" t="s">
        <v>5</v>
      </c>
      <c r="H13" s="3">
        <v>2024</v>
      </c>
      <c r="I13" s="20" t="s">
        <v>286</v>
      </c>
      <c r="J13" s="185" t="s">
        <v>343</v>
      </c>
      <c r="K13" s="8" t="s">
        <v>339</v>
      </c>
      <c r="L13" s="163">
        <f t="shared" si="0"/>
        <v>0</v>
      </c>
      <c r="M13" s="163">
        <f t="shared" si="1"/>
        <v>0</v>
      </c>
      <c r="N13" s="186"/>
      <c r="O13" s="53"/>
      <c r="P13" s="53"/>
      <c r="Q13" s="53"/>
      <c r="R13" s="53"/>
      <c r="S13" s="54"/>
      <c r="T13" s="8"/>
      <c r="U13" s="8"/>
      <c r="V13" s="8"/>
      <c r="W13" s="8"/>
      <c r="X13" s="122"/>
      <c r="Y13" s="135"/>
      <c r="Z13" s="135"/>
      <c r="AA13" s="135"/>
      <c r="AB13" s="135"/>
      <c r="AC13" s="136"/>
      <c r="AD13" s="8"/>
      <c r="AE13" s="8"/>
      <c r="AF13" s="8"/>
      <c r="AG13" s="8"/>
      <c r="AH13" s="122"/>
      <c r="AI13" s="137"/>
      <c r="AJ13" s="137"/>
      <c r="AK13" s="137"/>
      <c r="AL13" s="137"/>
      <c r="AM13" s="138"/>
      <c r="AN13" s="8"/>
      <c r="AO13" s="8"/>
      <c r="AP13" s="8"/>
      <c r="AQ13" s="8"/>
      <c r="AR13" s="122"/>
      <c r="AS13" s="139"/>
      <c r="AT13" s="139"/>
      <c r="AU13" s="139"/>
      <c r="AV13" s="139"/>
      <c r="AW13" s="140"/>
      <c r="AX13" s="8"/>
      <c r="AY13" s="8"/>
      <c r="AZ13" s="8"/>
      <c r="BA13" s="8"/>
      <c r="BB13" s="122"/>
      <c r="BC13" s="141"/>
      <c r="BD13" s="141"/>
      <c r="BE13" s="141"/>
      <c r="BF13" s="141"/>
      <c r="BG13" s="142"/>
      <c r="BH13" s="8"/>
      <c r="BI13" s="8"/>
      <c r="BJ13" s="8"/>
      <c r="BK13" s="8"/>
      <c r="BL13" s="122"/>
      <c r="BM13" s="143"/>
      <c r="BN13" s="143"/>
      <c r="BO13" s="143"/>
      <c r="BP13" s="143"/>
      <c r="BQ13" s="144"/>
      <c r="BR13" s="8"/>
      <c r="BS13" s="8"/>
      <c r="BT13" s="8"/>
      <c r="BU13" s="8"/>
      <c r="BV13" s="122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18" t="s">
        <v>5</v>
      </c>
      <c r="H14" s="3">
        <v>2024</v>
      </c>
      <c r="I14" s="20" t="s">
        <v>288</v>
      </c>
      <c r="J14" s="185" t="s">
        <v>344</v>
      </c>
      <c r="K14" s="8" t="s">
        <v>318</v>
      </c>
      <c r="L14" s="163">
        <f t="shared" si="0"/>
        <v>0</v>
      </c>
      <c r="M14" s="163">
        <f t="shared" si="1"/>
        <v>0</v>
      </c>
      <c r="N14" s="186"/>
      <c r="O14" s="53"/>
      <c r="P14" s="53"/>
      <c r="Q14" s="53"/>
      <c r="R14" s="53"/>
      <c r="S14" s="54"/>
      <c r="T14" s="8"/>
      <c r="U14" s="8"/>
      <c r="V14" s="8"/>
      <c r="W14" s="8"/>
      <c r="X14" s="122"/>
      <c r="Y14" s="135"/>
      <c r="Z14" s="135"/>
      <c r="AA14" s="135"/>
      <c r="AB14" s="135"/>
      <c r="AC14" s="136"/>
      <c r="AD14" s="8"/>
      <c r="AE14" s="8"/>
      <c r="AF14" s="8"/>
      <c r="AG14" s="8"/>
      <c r="AH14" s="122"/>
      <c r="AI14" s="137"/>
      <c r="AJ14" s="137"/>
      <c r="AK14" s="137"/>
      <c r="AL14" s="137"/>
      <c r="AM14" s="138"/>
      <c r="AN14" s="8"/>
      <c r="AO14" s="8"/>
      <c r="AP14" s="8"/>
      <c r="AQ14" s="8"/>
      <c r="AR14" s="122"/>
      <c r="AS14" s="139"/>
      <c r="AT14" s="139"/>
      <c r="AU14" s="139"/>
      <c r="AV14" s="139"/>
      <c r="AW14" s="140"/>
      <c r="AX14" s="8"/>
      <c r="AY14" s="8"/>
      <c r="AZ14" s="8"/>
      <c r="BA14" s="8"/>
      <c r="BB14" s="122"/>
      <c r="BC14" s="141"/>
      <c r="BD14" s="141"/>
      <c r="BE14" s="141"/>
      <c r="BF14" s="141"/>
      <c r="BG14" s="142"/>
      <c r="BH14" s="8"/>
      <c r="BI14" s="8"/>
      <c r="BJ14" s="8"/>
      <c r="BK14" s="8"/>
      <c r="BL14" s="122"/>
      <c r="BM14" s="143"/>
      <c r="BN14" s="143"/>
      <c r="BO14" s="143"/>
      <c r="BP14" s="143"/>
      <c r="BQ14" s="144"/>
      <c r="BR14" s="8"/>
      <c r="BS14" s="8"/>
      <c r="BT14" s="8"/>
      <c r="BU14" s="8"/>
      <c r="BV14" s="122"/>
    </row>
    <row r="15" spans="1:74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18" t="s">
        <v>5</v>
      </c>
      <c r="H15" s="3">
        <v>2024</v>
      </c>
      <c r="I15" s="20" t="s">
        <v>288</v>
      </c>
      <c r="J15" s="184" t="s">
        <v>351</v>
      </c>
      <c r="K15" s="2" t="s">
        <v>318</v>
      </c>
      <c r="L15" s="163">
        <f t="shared" si="0"/>
        <v>0</v>
      </c>
      <c r="M15" s="163">
        <f t="shared" si="1"/>
        <v>0</v>
      </c>
      <c r="N15" s="186"/>
      <c r="O15" s="33"/>
      <c r="P15" s="33"/>
      <c r="Q15" s="33"/>
      <c r="R15" s="33"/>
      <c r="S15" s="42"/>
      <c r="T15" s="2"/>
      <c r="U15" s="2"/>
      <c r="V15" s="2"/>
      <c r="W15" s="2"/>
      <c r="X15" s="55"/>
      <c r="Y15" s="62"/>
      <c r="Z15" s="62"/>
      <c r="AA15" s="62"/>
      <c r="AB15" s="62"/>
      <c r="AC15" s="68"/>
      <c r="AD15" s="2"/>
      <c r="AE15" s="2"/>
      <c r="AF15" s="2"/>
      <c r="AG15" s="2"/>
      <c r="AH15" s="55"/>
      <c r="AI15" s="72"/>
      <c r="AJ15" s="72"/>
      <c r="AK15" s="72"/>
      <c r="AL15" s="72"/>
      <c r="AM15" s="80"/>
      <c r="AN15" s="2"/>
      <c r="AO15" s="2"/>
      <c r="AP15" s="2"/>
      <c r="AQ15" s="2"/>
      <c r="AR15" s="55"/>
      <c r="AS15" s="85"/>
      <c r="AT15" s="85"/>
      <c r="AU15" s="85"/>
      <c r="AV15" s="85"/>
      <c r="AW15" s="100"/>
      <c r="AX15" s="2"/>
      <c r="AY15" s="2"/>
      <c r="AZ15" s="2"/>
      <c r="BA15" s="2"/>
      <c r="BB15" s="55"/>
      <c r="BC15" s="105"/>
      <c r="BD15" s="105"/>
      <c r="BE15" s="105"/>
      <c r="BF15" s="105"/>
      <c r="BG15" s="109"/>
      <c r="BH15" s="2"/>
      <c r="BI15" s="2"/>
      <c r="BJ15" s="2"/>
      <c r="BK15" s="2"/>
      <c r="BL15" s="55"/>
      <c r="BM15" s="48"/>
      <c r="BN15" s="48"/>
      <c r="BO15" s="48"/>
      <c r="BP15" s="48"/>
      <c r="BQ15" s="117"/>
      <c r="BR15" s="2"/>
      <c r="BS15" s="2"/>
      <c r="BT15" s="2"/>
      <c r="BU15" s="2"/>
      <c r="BV15" s="55"/>
    </row>
    <row r="16" spans="1:74" ht="28.8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18" t="s">
        <v>5</v>
      </c>
      <c r="H16" s="3">
        <v>2024</v>
      </c>
      <c r="I16" s="20" t="s">
        <v>288</v>
      </c>
      <c r="J16" s="184" t="s">
        <v>352</v>
      </c>
      <c r="K16" s="2" t="s">
        <v>321</v>
      </c>
      <c r="L16" s="163">
        <f t="shared" si="0"/>
        <v>0</v>
      </c>
      <c r="M16" s="163">
        <f t="shared" si="1"/>
        <v>0</v>
      </c>
      <c r="N16" s="186"/>
      <c r="O16" s="33"/>
      <c r="P16" s="33"/>
      <c r="Q16" s="33"/>
      <c r="R16" s="35"/>
      <c r="S16" s="41"/>
      <c r="T16" s="2"/>
      <c r="U16" s="2"/>
      <c r="V16" s="2"/>
      <c r="W16" s="29"/>
      <c r="X16" s="56"/>
      <c r="Y16" s="62"/>
      <c r="Z16" s="62"/>
      <c r="AA16" s="62"/>
      <c r="AB16" s="63"/>
      <c r="AC16" s="69"/>
      <c r="AD16" s="2"/>
      <c r="AE16" s="2"/>
      <c r="AF16" s="2"/>
      <c r="AG16" s="29"/>
      <c r="AH16" s="56"/>
      <c r="AI16" s="72"/>
      <c r="AJ16" s="72"/>
      <c r="AK16" s="72"/>
      <c r="AL16" s="74"/>
      <c r="AM16" s="81"/>
      <c r="AN16" s="2"/>
      <c r="AO16" s="2"/>
      <c r="AP16" s="2"/>
      <c r="AQ16" s="29"/>
      <c r="AR16" s="56"/>
      <c r="AS16" s="85"/>
      <c r="AT16" s="85"/>
      <c r="AU16" s="85"/>
      <c r="AV16" s="87"/>
      <c r="AW16" s="101"/>
      <c r="AX16" s="2"/>
      <c r="AY16" s="2"/>
      <c r="AZ16" s="2"/>
      <c r="BA16" s="29"/>
      <c r="BB16" s="56"/>
      <c r="BC16" s="105"/>
      <c r="BD16" s="105"/>
      <c r="BE16" s="105"/>
      <c r="BF16" s="107"/>
      <c r="BG16" s="110"/>
      <c r="BH16" s="2"/>
      <c r="BI16" s="2"/>
      <c r="BJ16" s="2"/>
      <c r="BK16" s="29"/>
      <c r="BL16" s="56"/>
      <c r="BM16" s="48"/>
      <c r="BN16" s="48"/>
      <c r="BO16" s="48"/>
      <c r="BP16" s="114"/>
      <c r="BQ16" s="118"/>
      <c r="BR16" s="2"/>
      <c r="BS16" s="2"/>
      <c r="BT16" s="2"/>
      <c r="BU16" s="29"/>
      <c r="BV16" s="56"/>
    </row>
    <row r="17" spans="1:74" ht="15.6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18" t="s">
        <v>5</v>
      </c>
      <c r="H17" s="3">
        <v>2024</v>
      </c>
      <c r="I17" s="20" t="s">
        <v>288</v>
      </c>
      <c r="J17" s="184" t="s">
        <v>345</v>
      </c>
      <c r="K17" s="2" t="s">
        <v>318</v>
      </c>
      <c r="L17" s="163">
        <f t="shared" si="0"/>
        <v>0</v>
      </c>
      <c r="M17" s="163">
        <f t="shared" si="1"/>
        <v>0</v>
      </c>
      <c r="N17" s="186"/>
      <c r="O17" s="33"/>
      <c r="P17" s="33"/>
      <c r="Q17" s="33"/>
      <c r="R17" s="35"/>
      <c r="S17" s="41"/>
      <c r="T17" s="2"/>
      <c r="U17" s="2"/>
      <c r="V17" s="2"/>
      <c r="W17" s="29"/>
      <c r="X17" s="56"/>
      <c r="Y17" s="62"/>
      <c r="Z17" s="62"/>
      <c r="AA17" s="62"/>
      <c r="AB17" s="63"/>
      <c r="AC17" s="69"/>
      <c r="AD17" s="2"/>
      <c r="AE17" s="2"/>
      <c r="AF17" s="2"/>
      <c r="AG17" s="29"/>
      <c r="AH17" s="56"/>
      <c r="AI17" s="72"/>
      <c r="AJ17" s="72"/>
      <c r="AK17" s="72"/>
      <c r="AL17" s="74"/>
      <c r="AM17" s="81"/>
      <c r="AN17" s="2"/>
      <c r="AO17" s="2"/>
      <c r="AP17" s="2"/>
      <c r="AQ17" s="29"/>
      <c r="AR17" s="56"/>
      <c r="AS17" s="85"/>
      <c r="AT17" s="85"/>
      <c r="AU17" s="85"/>
      <c r="AV17" s="87"/>
      <c r="AW17" s="101"/>
      <c r="AX17" s="2"/>
      <c r="AY17" s="2"/>
      <c r="AZ17" s="2"/>
      <c r="BA17" s="29"/>
      <c r="BB17" s="56"/>
      <c r="BC17" s="105"/>
      <c r="BD17" s="105"/>
      <c r="BE17" s="105"/>
      <c r="BF17" s="107"/>
      <c r="BG17" s="110"/>
      <c r="BH17" s="2"/>
      <c r="BI17" s="2"/>
      <c r="BJ17" s="2"/>
      <c r="BK17" s="29"/>
      <c r="BL17" s="56"/>
      <c r="BM17" s="48"/>
      <c r="BN17" s="48"/>
      <c r="BO17" s="48"/>
      <c r="BP17" s="114"/>
      <c r="BQ17" s="118"/>
      <c r="BR17" s="2"/>
      <c r="BS17" s="2"/>
      <c r="BT17" s="2"/>
      <c r="BU17" s="29"/>
      <c r="BV17" s="56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18" t="s">
        <v>5</v>
      </c>
      <c r="H18" s="3">
        <v>2024</v>
      </c>
      <c r="I18" s="20" t="s">
        <v>289</v>
      </c>
      <c r="J18" s="184" t="s">
        <v>268</v>
      </c>
      <c r="K18" s="2" t="s">
        <v>318</v>
      </c>
      <c r="L18" s="163">
        <f t="shared" si="0"/>
        <v>0</v>
      </c>
      <c r="M18" s="163">
        <f t="shared" si="1"/>
        <v>0</v>
      </c>
      <c r="N18" s="186"/>
      <c r="O18" s="34"/>
      <c r="P18" s="33"/>
      <c r="Q18" s="33"/>
      <c r="R18" s="33"/>
      <c r="S18" s="41"/>
      <c r="T18" s="3"/>
      <c r="U18" s="2"/>
      <c r="V18" s="2"/>
      <c r="W18" s="2"/>
      <c r="X18" s="56"/>
      <c r="Y18" s="64"/>
      <c r="Z18" s="62"/>
      <c r="AA18" s="62"/>
      <c r="AB18" s="62"/>
      <c r="AC18" s="69"/>
      <c r="AD18" s="3"/>
      <c r="AE18" s="2"/>
      <c r="AF18" s="2"/>
      <c r="AG18" s="2"/>
      <c r="AH18" s="56"/>
      <c r="AI18" s="73"/>
      <c r="AJ18" s="72"/>
      <c r="AK18" s="72"/>
      <c r="AL18" s="72"/>
      <c r="AM18" s="81"/>
      <c r="AN18" s="3"/>
      <c r="AO18" s="2"/>
      <c r="AP18" s="2"/>
      <c r="AQ18" s="2"/>
      <c r="AR18" s="56"/>
      <c r="AS18" s="86"/>
      <c r="AT18" s="85"/>
      <c r="AU18" s="85"/>
      <c r="AV18" s="85"/>
      <c r="AW18" s="101"/>
      <c r="AX18" s="3"/>
      <c r="AY18" s="2"/>
      <c r="AZ18" s="2"/>
      <c r="BA18" s="2"/>
      <c r="BB18" s="56"/>
      <c r="BC18" s="106"/>
      <c r="BD18" s="105"/>
      <c r="BE18" s="105"/>
      <c r="BF18" s="105"/>
      <c r="BG18" s="110"/>
      <c r="BH18" s="3"/>
      <c r="BI18" s="2"/>
      <c r="BJ18" s="2"/>
      <c r="BK18" s="2"/>
      <c r="BL18" s="56"/>
      <c r="BM18" s="49"/>
      <c r="BN18" s="48"/>
      <c r="BO18" s="48"/>
      <c r="BP18" s="48"/>
      <c r="BQ18" s="118"/>
      <c r="BR18" s="3"/>
      <c r="BS18" s="2"/>
      <c r="BT18" s="2"/>
      <c r="BU18" s="2"/>
      <c r="BV18" s="56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18" t="s">
        <v>5</v>
      </c>
      <c r="H19" s="3">
        <v>2024</v>
      </c>
      <c r="I19" s="20" t="s">
        <v>289</v>
      </c>
      <c r="J19" s="184" t="s">
        <v>292</v>
      </c>
      <c r="K19" s="2" t="s">
        <v>318</v>
      </c>
      <c r="L19" s="163">
        <f t="shared" si="0"/>
        <v>0</v>
      </c>
      <c r="M19" s="163">
        <f t="shared" si="1"/>
        <v>0</v>
      </c>
      <c r="N19" s="186"/>
      <c r="O19" s="33"/>
      <c r="P19" s="33"/>
      <c r="Q19" s="33"/>
      <c r="R19" s="33"/>
      <c r="S19" s="42"/>
      <c r="T19" s="2"/>
      <c r="U19" s="2"/>
      <c r="V19" s="2"/>
      <c r="W19" s="2"/>
      <c r="X19" s="55"/>
      <c r="Y19" s="62"/>
      <c r="Z19" s="62"/>
      <c r="AA19" s="62"/>
      <c r="AB19" s="62"/>
      <c r="AC19" s="68"/>
      <c r="AD19" s="2"/>
      <c r="AE19" s="2"/>
      <c r="AF19" s="2"/>
      <c r="AG19" s="2"/>
      <c r="AH19" s="55"/>
      <c r="AI19" s="72"/>
      <c r="AJ19" s="72"/>
      <c r="AK19" s="72"/>
      <c r="AL19" s="72"/>
      <c r="AM19" s="80"/>
      <c r="AN19" s="2"/>
      <c r="AO19" s="2"/>
      <c r="AP19" s="2"/>
      <c r="AQ19" s="2"/>
      <c r="AR19" s="55"/>
      <c r="AS19" s="85"/>
      <c r="AT19" s="85"/>
      <c r="AU19" s="85"/>
      <c r="AV19" s="85"/>
      <c r="AW19" s="100"/>
      <c r="AX19" s="2"/>
      <c r="AY19" s="2"/>
      <c r="AZ19" s="2"/>
      <c r="BA19" s="2"/>
      <c r="BB19" s="55"/>
      <c r="BC19" s="105"/>
      <c r="BD19" s="105"/>
      <c r="BE19" s="105"/>
      <c r="BF19" s="105"/>
      <c r="BG19" s="109"/>
      <c r="BH19" s="2"/>
      <c r="BI19" s="2"/>
      <c r="BJ19" s="2"/>
      <c r="BK19" s="2"/>
      <c r="BL19" s="55"/>
      <c r="BM19" s="48"/>
      <c r="BN19" s="48"/>
      <c r="BO19" s="48"/>
      <c r="BP19" s="48"/>
      <c r="BQ19" s="117"/>
      <c r="BR19" s="2"/>
      <c r="BS19" s="2"/>
      <c r="BT19" s="2"/>
      <c r="BU19" s="2"/>
      <c r="BV19" s="55"/>
    </row>
    <row r="20" spans="1:74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18" t="s">
        <v>5</v>
      </c>
      <c r="H20" s="3">
        <v>2024</v>
      </c>
      <c r="I20" s="20" t="s">
        <v>285</v>
      </c>
      <c r="J20" s="184" t="s">
        <v>293</v>
      </c>
      <c r="K20" s="2" t="s">
        <v>318</v>
      </c>
      <c r="L20" s="163">
        <f t="shared" si="0"/>
        <v>0</v>
      </c>
      <c r="M20" s="163">
        <f t="shared" si="1"/>
        <v>0</v>
      </c>
      <c r="N20" s="186"/>
      <c r="O20" s="33"/>
      <c r="P20" s="33"/>
      <c r="Q20" s="33"/>
      <c r="R20" s="33"/>
      <c r="S20" s="42"/>
      <c r="T20" s="2"/>
      <c r="U20" s="2"/>
      <c r="V20" s="2"/>
      <c r="W20" s="2"/>
      <c r="X20" s="55"/>
      <c r="Y20" s="62"/>
      <c r="Z20" s="62"/>
      <c r="AA20" s="62"/>
      <c r="AB20" s="62"/>
      <c r="AC20" s="68"/>
      <c r="AD20" s="2"/>
      <c r="AE20" s="2"/>
      <c r="AF20" s="2"/>
      <c r="AG20" s="2"/>
      <c r="AH20" s="55"/>
      <c r="AI20" s="72"/>
      <c r="AJ20" s="72"/>
      <c r="AK20" s="72"/>
      <c r="AL20" s="72"/>
      <c r="AM20" s="80"/>
      <c r="AN20" s="2"/>
      <c r="AO20" s="2"/>
      <c r="AP20" s="2"/>
      <c r="AQ20" s="2"/>
      <c r="AR20" s="55"/>
      <c r="AS20" s="85"/>
      <c r="AT20" s="85"/>
      <c r="AU20" s="85"/>
      <c r="AV20" s="85"/>
      <c r="AW20" s="100"/>
      <c r="AX20" s="2"/>
      <c r="AY20" s="2"/>
      <c r="AZ20" s="2"/>
      <c r="BA20" s="2"/>
      <c r="BB20" s="55"/>
      <c r="BC20" s="105"/>
      <c r="BD20" s="105"/>
      <c r="BE20" s="105"/>
      <c r="BF20" s="105"/>
      <c r="BG20" s="109"/>
      <c r="BH20" s="2"/>
      <c r="BI20" s="2"/>
      <c r="BJ20" s="2"/>
      <c r="BK20" s="2"/>
      <c r="BL20" s="55"/>
      <c r="BM20" s="48"/>
      <c r="BN20" s="48"/>
      <c r="BO20" s="48"/>
      <c r="BP20" s="48"/>
      <c r="BQ20" s="117"/>
      <c r="BR20" s="2"/>
      <c r="BS20" s="2"/>
      <c r="BT20" s="2"/>
      <c r="BU20" s="2"/>
      <c r="BV20" s="55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18" t="s">
        <v>5</v>
      </c>
      <c r="H21" s="3">
        <v>2024</v>
      </c>
      <c r="I21" s="20" t="s">
        <v>287</v>
      </c>
      <c r="J21" s="184" t="s">
        <v>269</v>
      </c>
      <c r="K21" s="2" t="s">
        <v>320</v>
      </c>
      <c r="L21" s="163">
        <f t="shared" si="0"/>
        <v>0</v>
      </c>
      <c r="M21" s="163">
        <f t="shared" si="1"/>
        <v>0</v>
      </c>
      <c r="N21" s="186"/>
      <c r="O21" s="33"/>
      <c r="P21" s="33"/>
      <c r="Q21" s="33"/>
      <c r="R21" s="35"/>
      <c r="S21" s="41"/>
      <c r="T21" s="2"/>
      <c r="U21" s="2"/>
      <c r="V21" s="2"/>
      <c r="W21" s="29"/>
      <c r="X21" s="56"/>
      <c r="Y21" s="62"/>
      <c r="Z21" s="62"/>
      <c r="AA21" s="62"/>
      <c r="AB21" s="63"/>
      <c r="AC21" s="69"/>
      <c r="AD21" s="2"/>
      <c r="AE21" s="2"/>
      <c r="AF21" s="2"/>
      <c r="AG21" s="29"/>
      <c r="AH21" s="56"/>
      <c r="AI21" s="72"/>
      <c r="AJ21" s="72"/>
      <c r="AK21" s="72"/>
      <c r="AL21" s="74"/>
      <c r="AM21" s="81"/>
      <c r="AN21" s="2"/>
      <c r="AO21" s="2"/>
      <c r="AP21" s="2"/>
      <c r="AQ21" s="29"/>
      <c r="AR21" s="56"/>
      <c r="AS21" s="85"/>
      <c r="AT21" s="85"/>
      <c r="AU21" s="85"/>
      <c r="AV21" s="87"/>
      <c r="AW21" s="101"/>
      <c r="AX21" s="2"/>
      <c r="AY21" s="2"/>
      <c r="AZ21" s="2"/>
      <c r="BA21" s="29"/>
      <c r="BB21" s="56"/>
      <c r="BC21" s="105"/>
      <c r="BD21" s="105"/>
      <c r="BE21" s="105"/>
      <c r="BF21" s="107"/>
      <c r="BG21" s="110"/>
      <c r="BH21" s="2"/>
      <c r="BI21" s="2"/>
      <c r="BJ21" s="2"/>
      <c r="BK21" s="29"/>
      <c r="BL21" s="56"/>
      <c r="BM21" s="48"/>
      <c r="BN21" s="48"/>
      <c r="BO21" s="48"/>
      <c r="BP21" s="114"/>
      <c r="BQ21" s="118"/>
      <c r="BR21" s="2"/>
      <c r="BS21" s="2"/>
      <c r="BT21" s="2"/>
      <c r="BU21" s="29"/>
      <c r="BV21" s="56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18" t="s">
        <v>5</v>
      </c>
      <c r="H22" s="3">
        <v>2024</v>
      </c>
      <c r="I22" s="20" t="s">
        <v>287</v>
      </c>
      <c r="J22" s="184" t="s">
        <v>270</v>
      </c>
      <c r="K22" s="2" t="s">
        <v>320</v>
      </c>
      <c r="L22" s="163">
        <f t="shared" si="0"/>
        <v>0</v>
      </c>
      <c r="M22" s="163">
        <f t="shared" si="1"/>
        <v>0</v>
      </c>
      <c r="N22" s="186"/>
      <c r="O22" s="33"/>
      <c r="P22" s="33"/>
      <c r="Q22" s="33"/>
      <c r="R22" s="35"/>
      <c r="S22" s="41"/>
      <c r="T22" s="2"/>
      <c r="U22" s="2"/>
      <c r="V22" s="2"/>
      <c r="W22" s="29"/>
      <c r="X22" s="56"/>
      <c r="Y22" s="62"/>
      <c r="Z22" s="62"/>
      <c r="AA22" s="62"/>
      <c r="AB22" s="63"/>
      <c r="AC22" s="69"/>
      <c r="AD22" s="2"/>
      <c r="AE22" s="2"/>
      <c r="AF22" s="2"/>
      <c r="AG22" s="29"/>
      <c r="AH22" s="56"/>
      <c r="AI22" s="72"/>
      <c r="AJ22" s="72"/>
      <c r="AK22" s="72"/>
      <c r="AL22" s="74"/>
      <c r="AM22" s="81"/>
      <c r="AN22" s="2"/>
      <c r="AO22" s="2"/>
      <c r="AP22" s="2"/>
      <c r="AQ22" s="29"/>
      <c r="AR22" s="56"/>
      <c r="AS22" s="85"/>
      <c r="AT22" s="85"/>
      <c r="AU22" s="85"/>
      <c r="AV22" s="87"/>
      <c r="AW22" s="101"/>
      <c r="AX22" s="2"/>
      <c r="AY22" s="2"/>
      <c r="AZ22" s="2"/>
      <c r="BA22" s="29"/>
      <c r="BB22" s="56"/>
      <c r="BC22" s="105"/>
      <c r="BD22" s="105"/>
      <c r="BE22" s="105"/>
      <c r="BF22" s="107"/>
      <c r="BG22" s="110"/>
      <c r="BH22" s="2"/>
      <c r="BI22" s="2"/>
      <c r="BJ22" s="2"/>
      <c r="BK22" s="29"/>
      <c r="BL22" s="56"/>
      <c r="BM22" s="48"/>
      <c r="BN22" s="48"/>
      <c r="BO22" s="48"/>
      <c r="BP22" s="114"/>
      <c r="BQ22" s="118"/>
      <c r="BR22" s="2"/>
      <c r="BS22" s="2"/>
      <c r="BT22" s="2"/>
      <c r="BU22" s="29"/>
      <c r="BV22" s="56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18" t="s">
        <v>5</v>
      </c>
      <c r="H23" s="3">
        <v>2024</v>
      </c>
      <c r="I23" s="20" t="s">
        <v>290</v>
      </c>
      <c r="J23" s="184" t="s">
        <v>271</v>
      </c>
      <c r="K23" s="2" t="s">
        <v>321</v>
      </c>
      <c r="L23" s="163">
        <f t="shared" si="0"/>
        <v>0</v>
      </c>
      <c r="M23" s="163">
        <f t="shared" si="1"/>
        <v>0</v>
      </c>
      <c r="N23" s="186"/>
      <c r="O23" s="33"/>
      <c r="P23" s="33"/>
      <c r="Q23" s="33"/>
      <c r="R23" s="35"/>
      <c r="S23" s="41"/>
      <c r="T23" s="2"/>
      <c r="U23" s="2"/>
      <c r="V23" s="2"/>
      <c r="W23" s="29"/>
      <c r="X23" s="56"/>
      <c r="Y23" s="62"/>
      <c r="Z23" s="62"/>
      <c r="AA23" s="62"/>
      <c r="AB23" s="63"/>
      <c r="AC23" s="69"/>
      <c r="AD23" s="2"/>
      <c r="AE23" s="2"/>
      <c r="AF23" s="2"/>
      <c r="AG23" s="29"/>
      <c r="AH23" s="56"/>
      <c r="AI23" s="72"/>
      <c r="AJ23" s="72"/>
      <c r="AK23" s="72"/>
      <c r="AL23" s="74"/>
      <c r="AM23" s="81"/>
      <c r="AN23" s="2"/>
      <c r="AO23" s="2"/>
      <c r="AP23" s="2"/>
      <c r="AQ23" s="29"/>
      <c r="AR23" s="56"/>
      <c r="AS23" s="85"/>
      <c r="AT23" s="85"/>
      <c r="AU23" s="85"/>
      <c r="AV23" s="87"/>
      <c r="AW23" s="101"/>
      <c r="AX23" s="2"/>
      <c r="AY23" s="2"/>
      <c r="AZ23" s="2"/>
      <c r="BA23" s="29"/>
      <c r="BB23" s="56"/>
      <c r="BC23" s="105"/>
      <c r="BD23" s="105"/>
      <c r="BE23" s="105"/>
      <c r="BF23" s="107"/>
      <c r="BG23" s="110"/>
      <c r="BH23" s="2"/>
      <c r="BI23" s="2"/>
      <c r="BJ23" s="2"/>
      <c r="BK23" s="29"/>
      <c r="BL23" s="56"/>
      <c r="BM23" s="48"/>
      <c r="BN23" s="48"/>
      <c r="BO23" s="48"/>
      <c r="BP23" s="114"/>
      <c r="BQ23" s="118"/>
      <c r="BR23" s="2"/>
      <c r="BS23" s="2"/>
      <c r="BT23" s="2"/>
      <c r="BU23" s="29"/>
      <c r="BV23" s="56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18" t="s">
        <v>5</v>
      </c>
      <c r="H24" s="3">
        <v>2024</v>
      </c>
      <c r="I24" s="20" t="s">
        <v>284</v>
      </c>
      <c r="J24" s="184" t="s">
        <v>294</v>
      </c>
      <c r="K24" s="2" t="s">
        <v>320</v>
      </c>
      <c r="L24" s="163">
        <f t="shared" si="0"/>
        <v>0</v>
      </c>
      <c r="M24" s="163">
        <f t="shared" si="1"/>
        <v>0</v>
      </c>
      <c r="N24" s="186"/>
      <c r="O24" s="33"/>
      <c r="P24" s="33"/>
      <c r="Q24" s="33"/>
      <c r="R24" s="35"/>
      <c r="S24" s="41"/>
      <c r="T24" s="2"/>
      <c r="U24" s="2"/>
      <c r="V24" s="2"/>
      <c r="W24" s="29"/>
      <c r="X24" s="56"/>
      <c r="Y24" s="62"/>
      <c r="Z24" s="62"/>
      <c r="AA24" s="62"/>
      <c r="AB24" s="63"/>
      <c r="AC24" s="69"/>
      <c r="AD24" s="2"/>
      <c r="AE24" s="2"/>
      <c r="AF24" s="2"/>
      <c r="AG24" s="29"/>
      <c r="AH24" s="56"/>
      <c r="AI24" s="72"/>
      <c r="AJ24" s="72"/>
      <c r="AK24" s="72"/>
      <c r="AL24" s="74"/>
      <c r="AM24" s="81"/>
      <c r="AN24" s="2"/>
      <c r="AO24" s="2"/>
      <c r="AP24" s="2"/>
      <c r="AQ24" s="29"/>
      <c r="AR24" s="56"/>
      <c r="AS24" s="85"/>
      <c r="AT24" s="85"/>
      <c r="AU24" s="85"/>
      <c r="AV24" s="87"/>
      <c r="AW24" s="101"/>
      <c r="AX24" s="2"/>
      <c r="AY24" s="2"/>
      <c r="AZ24" s="2"/>
      <c r="BA24" s="29"/>
      <c r="BB24" s="56"/>
      <c r="BC24" s="105"/>
      <c r="BD24" s="105"/>
      <c r="BE24" s="105"/>
      <c r="BF24" s="107"/>
      <c r="BG24" s="110"/>
      <c r="BH24" s="2"/>
      <c r="BI24" s="2"/>
      <c r="BJ24" s="2"/>
      <c r="BK24" s="29"/>
      <c r="BL24" s="56"/>
      <c r="BM24" s="48"/>
      <c r="BN24" s="48"/>
      <c r="BO24" s="48"/>
      <c r="BP24" s="114"/>
      <c r="BQ24" s="118"/>
      <c r="BR24" s="2"/>
      <c r="BS24" s="2"/>
      <c r="BT24" s="2"/>
      <c r="BU24" s="29"/>
      <c r="BV24" s="56"/>
    </row>
    <row r="25" spans="1:74" ht="28.8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18" t="s">
        <v>5</v>
      </c>
      <c r="H25" s="3">
        <v>2024</v>
      </c>
      <c r="I25" s="20" t="s">
        <v>284</v>
      </c>
      <c r="J25" s="184" t="s">
        <v>346</v>
      </c>
      <c r="K25" s="2" t="s">
        <v>320</v>
      </c>
      <c r="L25" s="163">
        <f t="shared" si="0"/>
        <v>0</v>
      </c>
      <c r="M25" s="163">
        <f t="shared" si="1"/>
        <v>0</v>
      </c>
      <c r="N25" s="186"/>
      <c r="O25" s="33"/>
      <c r="P25" s="33"/>
      <c r="Q25" s="33"/>
      <c r="R25" s="33"/>
      <c r="S25" s="41"/>
      <c r="T25" s="2"/>
      <c r="U25" s="2"/>
      <c r="V25" s="2"/>
      <c r="W25" s="29"/>
      <c r="X25" s="56"/>
      <c r="Y25" s="62"/>
      <c r="Z25" s="62"/>
      <c r="AA25" s="62"/>
      <c r="AB25" s="63"/>
      <c r="AC25" s="69"/>
      <c r="AD25" s="2"/>
      <c r="AE25" s="2"/>
      <c r="AF25" s="2"/>
      <c r="AG25" s="29"/>
      <c r="AH25" s="56"/>
      <c r="AI25" s="72"/>
      <c r="AJ25" s="72"/>
      <c r="AK25" s="72"/>
      <c r="AL25" s="74"/>
      <c r="AM25" s="81"/>
      <c r="AN25" s="2"/>
      <c r="AO25" s="2"/>
      <c r="AP25" s="2"/>
      <c r="AQ25" s="29"/>
      <c r="AR25" s="56"/>
      <c r="AS25" s="85"/>
      <c r="AT25" s="85"/>
      <c r="AU25" s="85"/>
      <c r="AV25" s="87"/>
      <c r="AW25" s="101"/>
      <c r="AX25" s="2"/>
      <c r="AY25" s="2"/>
      <c r="AZ25" s="2"/>
      <c r="BA25" s="29"/>
      <c r="BB25" s="56"/>
      <c r="BC25" s="105"/>
      <c r="BD25" s="105"/>
      <c r="BE25" s="105"/>
      <c r="BF25" s="107"/>
      <c r="BG25" s="110"/>
      <c r="BH25" s="2"/>
      <c r="BI25" s="2"/>
      <c r="BJ25" s="2"/>
      <c r="BK25" s="29"/>
      <c r="BL25" s="56"/>
      <c r="BM25" s="48"/>
      <c r="BN25" s="48"/>
      <c r="BO25" s="48"/>
      <c r="BP25" s="114"/>
      <c r="BQ25" s="118"/>
      <c r="BR25" s="2"/>
      <c r="BS25" s="2"/>
      <c r="BT25" s="2"/>
      <c r="BU25" s="29"/>
      <c r="BV25" s="56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18" t="s">
        <v>5</v>
      </c>
      <c r="H26" s="3">
        <v>2024</v>
      </c>
      <c r="I26" s="20" t="s">
        <v>284</v>
      </c>
      <c r="J26" s="184" t="s">
        <v>295</v>
      </c>
      <c r="K26" s="2" t="s">
        <v>320</v>
      </c>
      <c r="L26" s="163">
        <f t="shared" si="0"/>
        <v>0</v>
      </c>
      <c r="M26" s="163">
        <f t="shared" si="1"/>
        <v>0</v>
      </c>
      <c r="N26" s="186"/>
      <c r="O26" s="33"/>
      <c r="P26" s="33"/>
      <c r="Q26" s="33"/>
      <c r="R26" s="35"/>
      <c r="S26" s="41"/>
      <c r="T26" s="2"/>
      <c r="U26" s="2"/>
      <c r="V26" s="2"/>
      <c r="W26" s="29"/>
      <c r="X26" s="56"/>
      <c r="Y26" s="62"/>
      <c r="Z26" s="62"/>
      <c r="AA26" s="62"/>
      <c r="AB26" s="63"/>
      <c r="AC26" s="69"/>
      <c r="AD26" s="2"/>
      <c r="AE26" s="2"/>
      <c r="AF26" s="2"/>
      <c r="AG26" s="29"/>
      <c r="AH26" s="56"/>
      <c r="AI26" s="72"/>
      <c r="AJ26" s="72"/>
      <c r="AK26" s="72"/>
      <c r="AL26" s="74"/>
      <c r="AM26" s="81"/>
      <c r="AN26" s="2"/>
      <c r="AO26" s="2"/>
      <c r="AP26" s="2"/>
      <c r="AQ26" s="29"/>
      <c r="AR26" s="56"/>
      <c r="AS26" s="85"/>
      <c r="AT26" s="85"/>
      <c r="AU26" s="85"/>
      <c r="AV26" s="87"/>
      <c r="AW26" s="101"/>
      <c r="AX26" s="2"/>
      <c r="AY26" s="2"/>
      <c r="AZ26" s="2"/>
      <c r="BA26" s="29"/>
      <c r="BB26" s="56"/>
      <c r="BC26" s="105"/>
      <c r="BD26" s="105"/>
      <c r="BE26" s="105"/>
      <c r="BF26" s="107"/>
      <c r="BG26" s="110"/>
      <c r="BH26" s="2"/>
      <c r="BI26" s="2"/>
      <c r="BJ26" s="2"/>
      <c r="BK26" s="29"/>
      <c r="BL26" s="56"/>
      <c r="BM26" s="48"/>
      <c r="BN26" s="48"/>
      <c r="BO26" s="48"/>
      <c r="BP26" s="114"/>
      <c r="BQ26" s="118"/>
      <c r="BR26" s="2"/>
      <c r="BS26" s="2"/>
      <c r="BT26" s="2"/>
      <c r="BU26" s="29"/>
      <c r="BV26" s="56"/>
    </row>
    <row r="27" spans="1:74" ht="28.8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18" t="s">
        <v>5</v>
      </c>
      <c r="H27" s="3">
        <v>2024</v>
      </c>
      <c r="I27" s="20" t="s">
        <v>290</v>
      </c>
      <c r="J27" s="184" t="s">
        <v>299</v>
      </c>
      <c r="K27" s="2" t="s">
        <v>318</v>
      </c>
      <c r="L27" s="163">
        <f t="shared" si="0"/>
        <v>0</v>
      </c>
      <c r="M27" s="163">
        <f t="shared" si="1"/>
        <v>0</v>
      </c>
      <c r="N27" s="186"/>
      <c r="O27" s="33"/>
      <c r="P27" s="33"/>
      <c r="Q27" s="33"/>
      <c r="R27" s="35"/>
      <c r="S27" s="41"/>
      <c r="T27" s="2"/>
      <c r="U27" s="2"/>
      <c r="V27" s="2"/>
      <c r="W27" s="29"/>
      <c r="X27" s="56"/>
      <c r="Y27" s="62"/>
      <c r="Z27" s="62"/>
      <c r="AA27" s="62"/>
      <c r="AB27" s="63"/>
      <c r="AC27" s="69"/>
      <c r="AD27" s="2"/>
      <c r="AE27" s="2"/>
      <c r="AF27" s="2"/>
      <c r="AG27" s="29"/>
      <c r="AH27" s="56"/>
      <c r="AI27" s="72"/>
      <c r="AJ27" s="72"/>
      <c r="AK27" s="72"/>
      <c r="AL27" s="74"/>
      <c r="AM27" s="81"/>
      <c r="AN27" s="2"/>
      <c r="AO27" s="2"/>
      <c r="AP27" s="2"/>
      <c r="AQ27" s="29"/>
      <c r="AR27" s="56"/>
      <c r="AS27" s="85"/>
      <c r="AT27" s="85"/>
      <c r="AU27" s="85"/>
      <c r="AV27" s="87"/>
      <c r="AW27" s="101"/>
      <c r="AX27" s="2"/>
      <c r="AY27" s="2"/>
      <c r="AZ27" s="2"/>
      <c r="BA27" s="29"/>
      <c r="BB27" s="56"/>
      <c r="BC27" s="105"/>
      <c r="BD27" s="105"/>
      <c r="BE27" s="105"/>
      <c r="BF27" s="107"/>
      <c r="BG27" s="110"/>
      <c r="BH27" s="2"/>
      <c r="BI27" s="2"/>
      <c r="BJ27" s="2"/>
      <c r="BK27" s="29"/>
      <c r="BL27" s="56"/>
      <c r="BM27" s="48"/>
      <c r="BN27" s="48"/>
      <c r="BO27" s="48"/>
      <c r="BP27" s="114"/>
      <c r="BQ27" s="118"/>
      <c r="BR27" s="2"/>
      <c r="BS27" s="2"/>
      <c r="BT27" s="2"/>
      <c r="BU27" s="29"/>
      <c r="BV27" s="56"/>
    </row>
    <row r="28" spans="1:74" ht="15.6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18" t="s">
        <v>5</v>
      </c>
      <c r="H28" s="3">
        <v>2024</v>
      </c>
      <c r="I28" s="20" t="s">
        <v>315</v>
      </c>
      <c r="J28" s="184" t="s">
        <v>347</v>
      </c>
      <c r="K28" s="2" t="s">
        <v>320</v>
      </c>
      <c r="L28" s="163">
        <f t="shared" si="0"/>
        <v>0</v>
      </c>
      <c r="M28" s="163">
        <f t="shared" si="1"/>
        <v>0</v>
      </c>
      <c r="N28" s="186"/>
      <c r="O28" s="33"/>
      <c r="P28" s="33"/>
      <c r="Q28" s="33"/>
      <c r="R28" s="35"/>
      <c r="S28" s="41"/>
      <c r="T28" s="2"/>
      <c r="U28" s="2"/>
      <c r="V28" s="2"/>
      <c r="W28" s="29"/>
      <c r="X28" s="56"/>
      <c r="Y28" s="62"/>
      <c r="Z28" s="62"/>
      <c r="AA28" s="62"/>
      <c r="AB28" s="63"/>
      <c r="AC28" s="69"/>
      <c r="AD28" s="2"/>
      <c r="AE28" s="2"/>
      <c r="AF28" s="2"/>
      <c r="AG28" s="29"/>
      <c r="AH28" s="56"/>
      <c r="AI28" s="72"/>
      <c r="AJ28" s="72"/>
      <c r="AK28" s="72"/>
      <c r="AL28" s="74"/>
      <c r="AM28" s="81"/>
      <c r="AN28" s="2"/>
      <c r="AO28" s="2"/>
      <c r="AP28" s="2"/>
      <c r="AQ28" s="29"/>
      <c r="AR28" s="56"/>
      <c r="AS28" s="85"/>
      <c r="AT28" s="85"/>
      <c r="AU28" s="85"/>
      <c r="AV28" s="87"/>
      <c r="AW28" s="101"/>
      <c r="AX28" s="2"/>
      <c r="AY28" s="2"/>
      <c r="AZ28" s="2"/>
      <c r="BA28" s="29"/>
      <c r="BB28" s="56"/>
      <c r="BC28" s="105"/>
      <c r="BD28" s="105"/>
      <c r="BE28" s="105"/>
      <c r="BF28" s="107"/>
      <c r="BG28" s="110"/>
      <c r="BH28" s="2"/>
      <c r="BI28" s="2"/>
      <c r="BJ28" s="2"/>
      <c r="BK28" s="29"/>
      <c r="BL28" s="56"/>
      <c r="BM28" s="48"/>
      <c r="BN28" s="48"/>
      <c r="BO28" s="48"/>
      <c r="BP28" s="114"/>
      <c r="BQ28" s="118"/>
      <c r="BR28" s="2"/>
      <c r="BS28" s="2"/>
      <c r="BT28" s="2"/>
      <c r="BU28" s="29"/>
      <c r="BV28" s="56"/>
    </row>
    <row r="29" spans="1:74" ht="28.8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18" t="s">
        <v>5</v>
      </c>
      <c r="H29" s="3">
        <v>2024</v>
      </c>
      <c r="I29" s="20" t="s">
        <v>315</v>
      </c>
      <c r="J29" s="184" t="s">
        <v>296</v>
      </c>
      <c r="K29" s="2" t="s">
        <v>321</v>
      </c>
      <c r="L29" s="163">
        <f t="shared" si="0"/>
        <v>0</v>
      </c>
      <c r="M29" s="163">
        <f t="shared" si="1"/>
        <v>0</v>
      </c>
      <c r="N29" s="186"/>
      <c r="O29" s="33"/>
      <c r="P29" s="33"/>
      <c r="Q29" s="33"/>
      <c r="R29" s="33"/>
      <c r="S29" s="42"/>
      <c r="T29" s="2"/>
      <c r="U29" s="2"/>
      <c r="V29" s="2"/>
      <c r="W29" s="2"/>
      <c r="X29" s="55"/>
      <c r="Y29" s="62"/>
      <c r="Z29" s="62"/>
      <c r="AA29" s="62"/>
      <c r="AB29" s="62"/>
      <c r="AC29" s="68"/>
      <c r="AD29" s="2"/>
      <c r="AE29" s="2"/>
      <c r="AF29" s="2"/>
      <c r="AG29" s="2"/>
      <c r="AH29" s="55"/>
      <c r="AI29" s="72"/>
      <c r="AJ29" s="72"/>
      <c r="AK29" s="72"/>
      <c r="AL29" s="72"/>
      <c r="AM29" s="80"/>
      <c r="AN29" s="2"/>
      <c r="AO29" s="2"/>
      <c r="AP29" s="2"/>
      <c r="AQ29" s="2"/>
      <c r="AR29" s="55"/>
      <c r="AS29" s="85"/>
      <c r="AT29" s="85"/>
      <c r="AU29" s="85"/>
      <c r="AV29" s="85"/>
      <c r="AW29" s="100"/>
      <c r="AX29" s="2"/>
      <c r="AY29" s="2"/>
      <c r="AZ29" s="2"/>
      <c r="BA29" s="2"/>
      <c r="BB29" s="55"/>
      <c r="BC29" s="105"/>
      <c r="BD29" s="105"/>
      <c r="BE29" s="105"/>
      <c r="BF29" s="105"/>
      <c r="BG29" s="109"/>
      <c r="BH29" s="2"/>
      <c r="BI29" s="2"/>
      <c r="BJ29" s="2"/>
      <c r="BK29" s="2"/>
      <c r="BL29" s="55"/>
      <c r="BM29" s="48"/>
      <c r="BN29" s="48"/>
      <c r="BO29" s="48"/>
      <c r="BP29" s="48"/>
      <c r="BQ29" s="117"/>
      <c r="BR29" s="2"/>
      <c r="BS29" s="2"/>
      <c r="BT29" s="2"/>
      <c r="BU29" s="2"/>
      <c r="BV29" s="55"/>
    </row>
    <row r="30" spans="1:74" ht="28.8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18" t="s">
        <v>5</v>
      </c>
      <c r="H30" s="3">
        <v>2024</v>
      </c>
      <c r="I30" s="20" t="s">
        <v>316</v>
      </c>
      <c r="J30" s="184" t="s">
        <v>297</v>
      </c>
      <c r="K30" s="2" t="s">
        <v>318</v>
      </c>
      <c r="L30" s="163">
        <f t="shared" si="0"/>
        <v>0</v>
      </c>
      <c r="M30" s="163">
        <f t="shared" si="1"/>
        <v>0</v>
      </c>
      <c r="N30" s="186"/>
      <c r="O30" s="33"/>
      <c r="P30" s="33"/>
      <c r="Q30" s="33"/>
      <c r="R30" s="33"/>
      <c r="S30" s="42"/>
      <c r="T30" s="2"/>
      <c r="U30" s="2"/>
      <c r="V30" s="2"/>
      <c r="W30" s="2"/>
      <c r="X30" s="55"/>
      <c r="Y30" s="62"/>
      <c r="Z30" s="62"/>
      <c r="AA30" s="62"/>
      <c r="AB30" s="62"/>
      <c r="AC30" s="68"/>
      <c r="AD30" s="2"/>
      <c r="AE30" s="2"/>
      <c r="AF30" s="2"/>
      <c r="AG30" s="2"/>
      <c r="AH30" s="55"/>
      <c r="AI30" s="72"/>
      <c r="AJ30" s="72"/>
      <c r="AK30" s="72"/>
      <c r="AL30" s="72"/>
      <c r="AM30" s="80"/>
      <c r="AN30" s="2"/>
      <c r="AO30" s="2"/>
      <c r="AP30" s="2"/>
      <c r="AQ30" s="2"/>
      <c r="AR30" s="55"/>
      <c r="AS30" s="85"/>
      <c r="AT30" s="85"/>
      <c r="AU30" s="85"/>
      <c r="AV30" s="85"/>
      <c r="AW30" s="100"/>
      <c r="AX30" s="2"/>
      <c r="AY30" s="2"/>
      <c r="AZ30" s="2"/>
      <c r="BA30" s="2"/>
      <c r="BB30" s="55"/>
      <c r="BC30" s="105"/>
      <c r="BD30" s="105"/>
      <c r="BE30" s="105"/>
      <c r="BF30" s="105"/>
      <c r="BG30" s="109"/>
      <c r="BH30" s="2"/>
      <c r="BI30" s="2"/>
      <c r="BJ30" s="2"/>
      <c r="BK30" s="2"/>
      <c r="BL30" s="55"/>
      <c r="BM30" s="48"/>
      <c r="BN30" s="48"/>
      <c r="BO30" s="48"/>
      <c r="BP30" s="48"/>
      <c r="BQ30" s="117"/>
      <c r="BR30" s="2"/>
      <c r="BS30" s="2"/>
      <c r="BT30" s="2"/>
      <c r="BU30" s="2"/>
      <c r="BV30" s="55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18" t="s">
        <v>5</v>
      </c>
      <c r="H31" s="3">
        <v>2024</v>
      </c>
      <c r="I31" s="20" t="s">
        <v>316</v>
      </c>
      <c r="J31" s="185" t="s">
        <v>348</v>
      </c>
      <c r="K31" s="8" t="s">
        <v>320</v>
      </c>
      <c r="L31" s="163">
        <f t="shared" si="0"/>
        <v>0</v>
      </c>
      <c r="M31" s="163">
        <f t="shared" si="1"/>
        <v>0</v>
      </c>
      <c r="N31" s="186"/>
      <c r="O31" s="53"/>
      <c r="P31" s="53"/>
      <c r="Q31" s="53"/>
      <c r="R31" s="53"/>
      <c r="S31" s="54"/>
      <c r="T31" s="8"/>
      <c r="U31" s="8"/>
      <c r="V31" s="8"/>
      <c r="W31" s="8"/>
      <c r="X31" s="122"/>
      <c r="Y31" s="135"/>
      <c r="Z31" s="135"/>
      <c r="AA31" s="135"/>
      <c r="AB31" s="135"/>
      <c r="AC31" s="136"/>
      <c r="AD31" s="8"/>
      <c r="AE31" s="8"/>
      <c r="AF31" s="8"/>
      <c r="AG31" s="8"/>
      <c r="AH31" s="122"/>
      <c r="AI31" s="137"/>
      <c r="AJ31" s="137"/>
      <c r="AK31" s="137"/>
      <c r="AL31" s="137"/>
      <c r="AM31" s="138"/>
      <c r="AN31" s="8"/>
      <c r="AO31" s="8"/>
      <c r="AP31" s="8"/>
      <c r="AQ31" s="8"/>
      <c r="AR31" s="122"/>
      <c r="AS31" s="139"/>
      <c r="AT31" s="139"/>
      <c r="AU31" s="139"/>
      <c r="AV31" s="139"/>
      <c r="AW31" s="140"/>
      <c r="AX31" s="8"/>
      <c r="AY31" s="8"/>
      <c r="AZ31" s="8"/>
      <c r="BA31" s="8"/>
      <c r="BB31" s="122"/>
      <c r="BC31" s="141"/>
      <c r="BD31" s="141"/>
      <c r="BE31" s="141"/>
      <c r="BF31" s="141"/>
      <c r="BG31" s="142"/>
      <c r="BH31" s="8"/>
      <c r="BI31" s="8"/>
      <c r="BJ31" s="8"/>
      <c r="BK31" s="8"/>
      <c r="BL31" s="122"/>
      <c r="BM31" s="143"/>
      <c r="BN31" s="143"/>
      <c r="BO31" s="143"/>
      <c r="BP31" s="143"/>
      <c r="BQ31" s="144"/>
      <c r="BR31" s="8"/>
      <c r="BS31" s="8"/>
      <c r="BT31" s="8"/>
      <c r="BU31" s="8"/>
      <c r="BV31" s="122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18" t="s">
        <v>5</v>
      </c>
      <c r="H32" s="3">
        <v>2024</v>
      </c>
      <c r="I32" s="20" t="s">
        <v>282</v>
      </c>
      <c r="J32" s="184" t="s">
        <v>272</v>
      </c>
      <c r="K32" s="2" t="s">
        <v>321</v>
      </c>
      <c r="L32" s="163">
        <f t="shared" si="0"/>
        <v>0</v>
      </c>
      <c r="M32" s="163">
        <f t="shared" si="1"/>
        <v>0</v>
      </c>
      <c r="N32" s="186"/>
      <c r="O32" s="33"/>
      <c r="P32" s="33"/>
      <c r="Q32" s="33"/>
      <c r="R32" s="33"/>
      <c r="S32" s="42"/>
      <c r="T32" s="2"/>
      <c r="U32" s="2"/>
      <c r="V32" s="2"/>
      <c r="W32" s="2"/>
      <c r="X32" s="55"/>
      <c r="Y32" s="62"/>
      <c r="Z32" s="62"/>
      <c r="AA32" s="62"/>
      <c r="AB32" s="62"/>
      <c r="AC32" s="68"/>
      <c r="AD32" s="2"/>
      <c r="AE32" s="2"/>
      <c r="AF32" s="2"/>
      <c r="AG32" s="2"/>
      <c r="AH32" s="55"/>
      <c r="AI32" s="72"/>
      <c r="AJ32" s="72"/>
      <c r="AK32" s="72"/>
      <c r="AL32" s="72"/>
      <c r="AM32" s="80"/>
      <c r="AN32" s="2"/>
      <c r="AO32" s="2"/>
      <c r="AP32" s="2"/>
      <c r="AQ32" s="2"/>
      <c r="AR32" s="55"/>
      <c r="AS32" s="85"/>
      <c r="AT32" s="85"/>
      <c r="AU32" s="85"/>
      <c r="AV32" s="85"/>
      <c r="AW32" s="100"/>
      <c r="AX32" s="2"/>
      <c r="AY32" s="2"/>
      <c r="AZ32" s="2"/>
      <c r="BA32" s="2"/>
      <c r="BB32" s="55"/>
      <c r="BC32" s="105"/>
      <c r="BD32" s="105"/>
      <c r="BE32" s="105"/>
      <c r="BF32" s="105"/>
      <c r="BG32" s="109"/>
      <c r="BH32" s="2"/>
      <c r="BI32" s="2"/>
      <c r="BJ32" s="2"/>
      <c r="BK32" s="2"/>
      <c r="BL32" s="55"/>
      <c r="BM32" s="48"/>
      <c r="BN32" s="48"/>
      <c r="BO32" s="48"/>
      <c r="BP32" s="48"/>
      <c r="BQ32" s="117"/>
      <c r="BR32" s="2"/>
      <c r="BS32" s="2"/>
      <c r="BT32" s="2"/>
      <c r="BU32" s="2"/>
      <c r="BV32" s="55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18" t="s">
        <v>5</v>
      </c>
      <c r="H33" s="3">
        <v>2024</v>
      </c>
      <c r="I33" s="20" t="s">
        <v>282</v>
      </c>
      <c r="J33" s="184" t="s">
        <v>273</v>
      </c>
      <c r="K33" s="2" t="s">
        <v>321</v>
      </c>
      <c r="L33" s="163">
        <f t="shared" si="0"/>
        <v>0</v>
      </c>
      <c r="M33" s="163">
        <f t="shared" si="1"/>
        <v>0</v>
      </c>
      <c r="N33" s="186"/>
      <c r="O33" s="33"/>
      <c r="P33" s="33"/>
      <c r="Q33" s="33"/>
      <c r="R33" s="33"/>
      <c r="S33" s="42"/>
      <c r="T33" s="2"/>
      <c r="U33" s="2"/>
      <c r="V33" s="2"/>
      <c r="W33" s="2"/>
      <c r="X33" s="55"/>
      <c r="Y33" s="62"/>
      <c r="Z33" s="62"/>
      <c r="AA33" s="62"/>
      <c r="AB33" s="62"/>
      <c r="AC33" s="68"/>
      <c r="AD33" s="2"/>
      <c r="AE33" s="2"/>
      <c r="AF33" s="2"/>
      <c r="AG33" s="2"/>
      <c r="AH33" s="55"/>
      <c r="AI33" s="72"/>
      <c r="AJ33" s="72"/>
      <c r="AK33" s="72"/>
      <c r="AL33" s="72"/>
      <c r="AM33" s="80"/>
      <c r="AN33" s="2"/>
      <c r="AO33" s="2"/>
      <c r="AP33" s="2"/>
      <c r="AQ33" s="2"/>
      <c r="AR33" s="55"/>
      <c r="AS33" s="85"/>
      <c r="AT33" s="85"/>
      <c r="AU33" s="85"/>
      <c r="AV33" s="85"/>
      <c r="AW33" s="100"/>
      <c r="AX33" s="2"/>
      <c r="AY33" s="2"/>
      <c r="AZ33" s="2"/>
      <c r="BA33" s="2"/>
      <c r="BB33" s="55"/>
      <c r="BC33" s="105"/>
      <c r="BD33" s="105"/>
      <c r="BE33" s="105"/>
      <c r="BF33" s="105"/>
      <c r="BG33" s="109"/>
      <c r="BH33" s="2"/>
      <c r="BI33" s="2"/>
      <c r="BJ33" s="2"/>
      <c r="BK33" s="2"/>
      <c r="BL33" s="55"/>
      <c r="BM33" s="48"/>
      <c r="BN33" s="48"/>
      <c r="BO33" s="48"/>
      <c r="BP33" s="48"/>
      <c r="BQ33" s="117"/>
      <c r="BR33" s="2"/>
      <c r="BS33" s="2"/>
      <c r="BT33" s="2"/>
      <c r="BU33" s="2"/>
      <c r="BV33" s="55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18" t="s">
        <v>5</v>
      </c>
      <c r="H34" s="3">
        <v>2024</v>
      </c>
      <c r="I34" s="20" t="s">
        <v>282</v>
      </c>
      <c r="J34" s="184" t="s">
        <v>274</v>
      </c>
      <c r="K34" s="2" t="s">
        <v>321</v>
      </c>
      <c r="L34" s="163">
        <f t="shared" si="0"/>
        <v>0</v>
      </c>
      <c r="M34" s="163">
        <f t="shared" si="1"/>
        <v>0</v>
      </c>
      <c r="N34" s="186"/>
      <c r="O34" s="33"/>
      <c r="P34" s="33"/>
      <c r="Q34" s="33"/>
      <c r="R34" s="33"/>
      <c r="S34" s="42"/>
      <c r="T34" s="2"/>
      <c r="U34" s="2"/>
      <c r="V34" s="2"/>
      <c r="W34" s="2"/>
      <c r="X34" s="55"/>
      <c r="Y34" s="62"/>
      <c r="Z34" s="62"/>
      <c r="AA34" s="62"/>
      <c r="AB34" s="62"/>
      <c r="AC34" s="68"/>
      <c r="AD34" s="2"/>
      <c r="AE34" s="2"/>
      <c r="AF34" s="2"/>
      <c r="AG34" s="2"/>
      <c r="AH34" s="55"/>
      <c r="AI34" s="72"/>
      <c r="AJ34" s="72"/>
      <c r="AK34" s="72"/>
      <c r="AL34" s="72"/>
      <c r="AM34" s="80"/>
      <c r="AN34" s="2"/>
      <c r="AO34" s="2"/>
      <c r="AP34" s="2"/>
      <c r="AQ34" s="2"/>
      <c r="AR34" s="55"/>
      <c r="AS34" s="85"/>
      <c r="AT34" s="85"/>
      <c r="AU34" s="85"/>
      <c r="AV34" s="85"/>
      <c r="AW34" s="100"/>
      <c r="AX34" s="2"/>
      <c r="AY34" s="2"/>
      <c r="AZ34" s="2"/>
      <c r="BA34" s="2"/>
      <c r="BB34" s="55"/>
      <c r="BC34" s="105"/>
      <c r="BD34" s="105"/>
      <c r="BE34" s="105"/>
      <c r="BF34" s="105"/>
      <c r="BG34" s="109"/>
      <c r="BH34" s="2"/>
      <c r="BI34" s="2"/>
      <c r="BJ34" s="2"/>
      <c r="BK34" s="2"/>
      <c r="BL34" s="55"/>
      <c r="BM34" s="48"/>
      <c r="BN34" s="48"/>
      <c r="BO34" s="48"/>
      <c r="BP34" s="48"/>
      <c r="BQ34" s="117"/>
      <c r="BR34" s="2"/>
      <c r="BS34" s="2"/>
      <c r="BT34" s="2"/>
      <c r="BU34" s="2"/>
      <c r="BV34" s="55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18" t="s">
        <v>5</v>
      </c>
      <c r="H35" s="3">
        <v>2024</v>
      </c>
      <c r="I35" s="20" t="s">
        <v>282</v>
      </c>
      <c r="J35" s="184" t="s">
        <v>275</v>
      </c>
      <c r="K35" s="2" t="s">
        <v>321</v>
      </c>
      <c r="L35" s="163">
        <f t="shared" si="0"/>
        <v>1.46E-2</v>
      </c>
      <c r="M35" s="163">
        <f t="shared" si="1"/>
        <v>17.737000000000002</v>
      </c>
      <c r="N35" s="186" t="s">
        <v>1292</v>
      </c>
      <c r="O35" s="33"/>
      <c r="P35" s="33"/>
      <c r="Q35" s="33"/>
      <c r="R35" s="33"/>
      <c r="S35" s="42"/>
      <c r="T35" s="2"/>
      <c r="U35" s="2"/>
      <c r="V35" s="2">
        <v>60</v>
      </c>
      <c r="W35" s="2">
        <v>3.0000000000000001E-3</v>
      </c>
      <c r="X35" s="55">
        <v>3.8570000000000002</v>
      </c>
      <c r="Y35" s="62"/>
      <c r="Z35" s="62"/>
      <c r="AA35" s="62"/>
      <c r="AB35" s="62"/>
      <c r="AC35" s="68"/>
      <c r="AD35" s="2"/>
      <c r="AE35" s="2"/>
      <c r="AF35" s="2"/>
      <c r="AG35" s="2"/>
      <c r="AH35" s="55"/>
      <c r="AI35" s="72" t="s">
        <v>551</v>
      </c>
      <c r="AJ35" s="72"/>
      <c r="AK35" s="72"/>
      <c r="AL35" s="72">
        <v>1.8E-3</v>
      </c>
      <c r="AM35" s="80">
        <v>2.3439999999999999</v>
      </c>
      <c r="AN35" s="2" t="s">
        <v>514</v>
      </c>
      <c r="AO35" s="2" t="s">
        <v>363</v>
      </c>
      <c r="AP35" s="2"/>
      <c r="AQ35" s="2">
        <v>3.5000000000000001E-3</v>
      </c>
      <c r="AR35" s="55">
        <v>4.742</v>
      </c>
      <c r="AS35" s="85"/>
      <c r="AT35" s="85"/>
      <c r="AU35" s="85"/>
      <c r="AV35" s="85"/>
      <c r="AW35" s="100"/>
      <c r="AX35" s="2"/>
      <c r="AY35" s="2"/>
      <c r="AZ35" s="2"/>
      <c r="BA35" s="2"/>
      <c r="BB35" s="55"/>
      <c r="BC35" s="105"/>
      <c r="BD35" s="105"/>
      <c r="BE35" s="105"/>
      <c r="BF35" s="105"/>
      <c r="BG35" s="109"/>
      <c r="BH35" s="2"/>
      <c r="BI35" s="2"/>
      <c r="BJ35" s="2"/>
      <c r="BK35" s="2"/>
      <c r="BL35" s="55"/>
      <c r="BM35" s="48"/>
      <c r="BN35" s="48"/>
      <c r="BO35" s="48"/>
      <c r="BP35" s="48"/>
      <c r="BQ35" s="117"/>
      <c r="BR35" s="2" t="s">
        <v>1225</v>
      </c>
      <c r="BS35" s="2"/>
      <c r="BT35" s="2"/>
      <c r="BU35" s="2">
        <v>6.3E-3</v>
      </c>
      <c r="BV35" s="55">
        <v>6.7939999999999996</v>
      </c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18" t="s">
        <v>5</v>
      </c>
      <c r="H36" s="3">
        <v>2024</v>
      </c>
      <c r="I36" s="20" t="s">
        <v>282</v>
      </c>
      <c r="J36" s="184" t="s">
        <v>276</v>
      </c>
      <c r="K36" s="2" t="s">
        <v>320</v>
      </c>
      <c r="L36" s="163">
        <f t="shared" si="0"/>
        <v>0</v>
      </c>
      <c r="M36" s="163">
        <f t="shared" si="1"/>
        <v>0</v>
      </c>
      <c r="N36" s="186"/>
      <c r="O36" s="33"/>
      <c r="P36" s="33"/>
      <c r="Q36" s="33"/>
      <c r="R36" s="33"/>
      <c r="S36" s="42"/>
      <c r="T36" s="2"/>
      <c r="U36" s="2"/>
      <c r="V36" s="2"/>
      <c r="W36" s="2"/>
      <c r="X36" s="55"/>
      <c r="Y36" s="62"/>
      <c r="Z36" s="62"/>
      <c r="AA36" s="62"/>
      <c r="AB36" s="62"/>
      <c r="AC36" s="68"/>
      <c r="AD36" s="2"/>
      <c r="AE36" s="2"/>
      <c r="AF36" s="2"/>
      <c r="AG36" s="2"/>
      <c r="AH36" s="55"/>
      <c r="AI36" s="72"/>
      <c r="AJ36" s="72"/>
      <c r="AK36" s="72"/>
      <c r="AL36" s="72"/>
      <c r="AM36" s="80"/>
      <c r="AN36" s="2"/>
      <c r="AO36" s="2"/>
      <c r="AP36" s="2"/>
      <c r="AQ36" s="2"/>
      <c r="AR36" s="55"/>
      <c r="AS36" s="85"/>
      <c r="AT36" s="85"/>
      <c r="AU36" s="85"/>
      <c r="AV36" s="85"/>
      <c r="AW36" s="100"/>
      <c r="AX36" s="2"/>
      <c r="AY36" s="2"/>
      <c r="AZ36" s="2"/>
      <c r="BA36" s="2"/>
      <c r="BB36" s="55"/>
      <c r="BC36" s="105"/>
      <c r="BD36" s="105"/>
      <c r="BE36" s="105"/>
      <c r="BF36" s="105"/>
      <c r="BG36" s="109"/>
      <c r="BH36" s="2"/>
      <c r="BI36" s="2"/>
      <c r="BJ36" s="2"/>
      <c r="BK36" s="2"/>
      <c r="BL36" s="55"/>
      <c r="BM36" s="48"/>
      <c r="BN36" s="48"/>
      <c r="BO36" s="48"/>
      <c r="BP36" s="48"/>
      <c r="BQ36" s="117"/>
      <c r="BR36" s="2"/>
      <c r="BS36" s="2"/>
      <c r="BT36" s="2"/>
      <c r="BU36" s="2"/>
      <c r="BV36" s="55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18" t="s">
        <v>5</v>
      </c>
      <c r="H37" s="3">
        <v>2024</v>
      </c>
      <c r="I37" s="20" t="s">
        <v>282</v>
      </c>
      <c r="J37" s="184" t="s">
        <v>277</v>
      </c>
      <c r="K37" s="2" t="s">
        <v>320</v>
      </c>
      <c r="L37" s="163">
        <f t="shared" si="0"/>
        <v>2</v>
      </c>
      <c r="M37" s="163">
        <f t="shared" si="1"/>
        <v>3.0790000000000002</v>
      </c>
      <c r="N37" s="186" t="s">
        <v>1291</v>
      </c>
      <c r="O37" s="33"/>
      <c r="P37" s="33"/>
      <c r="Q37" s="33"/>
      <c r="R37" s="33"/>
      <c r="S37" s="42"/>
      <c r="T37" s="2"/>
      <c r="U37" s="2"/>
      <c r="V37" s="2"/>
      <c r="W37" s="2"/>
      <c r="X37" s="55"/>
      <c r="Y37" s="62"/>
      <c r="Z37" s="62"/>
      <c r="AA37" s="62"/>
      <c r="AB37" s="62"/>
      <c r="AC37" s="68"/>
      <c r="AD37" s="2"/>
      <c r="AE37" s="2"/>
      <c r="AF37" s="2"/>
      <c r="AG37" s="2"/>
      <c r="AH37" s="55"/>
      <c r="AI37" s="72"/>
      <c r="AJ37" s="72"/>
      <c r="AK37" s="72"/>
      <c r="AL37" s="72"/>
      <c r="AM37" s="80"/>
      <c r="AN37" s="30"/>
      <c r="AO37" s="2"/>
      <c r="AP37" s="2"/>
      <c r="AQ37" s="2"/>
      <c r="AR37" s="55"/>
      <c r="AS37" s="85"/>
      <c r="AT37" s="85"/>
      <c r="AU37" s="85"/>
      <c r="AV37" s="85"/>
      <c r="AW37" s="100"/>
      <c r="AX37" s="2"/>
      <c r="AY37" s="2"/>
      <c r="AZ37" s="2"/>
      <c r="BA37" s="2"/>
      <c r="BB37" s="55"/>
      <c r="BC37" s="105"/>
      <c r="BD37" s="105"/>
      <c r="BE37" s="105"/>
      <c r="BF37" s="105"/>
      <c r="BG37" s="109"/>
      <c r="BH37" s="2" t="s">
        <v>972</v>
      </c>
      <c r="BI37" s="2"/>
      <c r="BJ37" s="2"/>
      <c r="BK37" s="2">
        <v>2</v>
      </c>
      <c r="BL37" s="55">
        <v>3.0790000000000002</v>
      </c>
      <c r="BM37" s="48"/>
      <c r="BN37" s="48"/>
      <c r="BO37" s="48"/>
      <c r="BP37" s="48"/>
      <c r="BQ37" s="117"/>
      <c r="BR37" s="2"/>
      <c r="BS37" s="2"/>
      <c r="BT37" s="2"/>
      <c r="BU37" s="2"/>
      <c r="BV37" s="55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18" t="s">
        <v>5</v>
      </c>
      <c r="H38" s="3">
        <v>2024</v>
      </c>
      <c r="I38" s="20" t="s">
        <v>283</v>
      </c>
      <c r="J38" s="184" t="s">
        <v>298</v>
      </c>
      <c r="K38" s="2" t="s">
        <v>321</v>
      </c>
      <c r="L38" s="163">
        <f t="shared" si="0"/>
        <v>0</v>
      </c>
      <c r="M38" s="163">
        <f t="shared" si="1"/>
        <v>0</v>
      </c>
      <c r="N38" s="186"/>
      <c r="O38" s="33"/>
      <c r="P38" s="33"/>
      <c r="Q38" s="33"/>
      <c r="R38" s="33"/>
      <c r="S38" s="42"/>
      <c r="T38" s="2"/>
      <c r="U38" s="2"/>
      <c r="V38" s="2"/>
      <c r="W38" s="2"/>
      <c r="X38" s="55"/>
      <c r="Y38" s="62"/>
      <c r="Z38" s="62"/>
      <c r="AA38" s="62"/>
      <c r="AB38" s="62"/>
      <c r="AC38" s="68"/>
      <c r="AD38" s="2"/>
      <c r="AE38" s="2"/>
      <c r="AF38" s="2"/>
      <c r="AG38" s="2"/>
      <c r="AH38" s="55"/>
      <c r="AI38" s="72"/>
      <c r="AJ38" s="72"/>
      <c r="AK38" s="72"/>
      <c r="AL38" s="72"/>
      <c r="AM38" s="80"/>
      <c r="AN38" s="2"/>
      <c r="AO38" s="2"/>
      <c r="AP38" s="2"/>
      <c r="AQ38" s="2"/>
      <c r="AR38" s="55"/>
      <c r="AS38" s="85"/>
      <c r="AT38" s="85"/>
      <c r="AU38" s="85"/>
      <c r="AV38" s="85"/>
      <c r="AW38" s="100"/>
      <c r="AX38" s="2"/>
      <c r="AY38" s="2"/>
      <c r="AZ38" s="2"/>
      <c r="BA38" s="2"/>
      <c r="BB38" s="55"/>
      <c r="BC38" s="105"/>
      <c r="BD38" s="105"/>
      <c r="BE38" s="105"/>
      <c r="BF38" s="105"/>
      <c r="BG38" s="109"/>
      <c r="BH38" s="2"/>
      <c r="BI38" s="2"/>
      <c r="BJ38" s="2"/>
      <c r="BK38" s="2"/>
      <c r="BL38" s="55"/>
      <c r="BM38" s="48"/>
      <c r="BN38" s="48"/>
      <c r="BO38" s="48"/>
      <c r="BP38" s="48"/>
      <c r="BQ38" s="117"/>
      <c r="BR38" s="2"/>
      <c r="BS38" s="2"/>
      <c r="BT38" s="2"/>
      <c r="BU38" s="2"/>
      <c r="BV38" s="55"/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18" t="s">
        <v>5</v>
      </c>
      <c r="H39" s="3">
        <v>2024</v>
      </c>
      <c r="I39" s="20" t="s">
        <v>283</v>
      </c>
      <c r="J39" s="184" t="s">
        <v>278</v>
      </c>
      <c r="K39" s="2" t="s">
        <v>320</v>
      </c>
      <c r="L39" s="163">
        <f t="shared" si="0"/>
        <v>0</v>
      </c>
      <c r="M39" s="163">
        <f t="shared" si="1"/>
        <v>0</v>
      </c>
      <c r="N39" s="186"/>
      <c r="O39" s="33"/>
      <c r="P39" s="33"/>
      <c r="Q39" s="33"/>
      <c r="R39" s="33"/>
      <c r="S39" s="42"/>
      <c r="T39" s="2"/>
      <c r="U39" s="2"/>
      <c r="V39" s="2"/>
      <c r="W39" s="2"/>
      <c r="X39" s="55"/>
      <c r="Y39" s="62"/>
      <c r="Z39" s="62"/>
      <c r="AA39" s="62"/>
      <c r="AB39" s="62"/>
      <c r="AC39" s="68"/>
      <c r="AD39" s="2"/>
      <c r="AE39" s="2"/>
      <c r="AF39" s="2"/>
      <c r="AG39" s="2"/>
      <c r="AH39" s="55"/>
      <c r="AI39" s="72"/>
      <c r="AJ39" s="72"/>
      <c r="AK39" s="72"/>
      <c r="AL39" s="72"/>
      <c r="AM39" s="80"/>
      <c r="AN39" s="2"/>
      <c r="AO39" s="2"/>
      <c r="AP39" s="2"/>
      <c r="AQ39" s="2"/>
      <c r="AR39" s="55"/>
      <c r="AS39" s="85"/>
      <c r="AT39" s="85"/>
      <c r="AU39" s="85"/>
      <c r="AV39" s="85"/>
      <c r="AW39" s="100"/>
      <c r="AX39" s="2"/>
      <c r="AY39" s="2"/>
      <c r="AZ39" s="2"/>
      <c r="BA39" s="2"/>
      <c r="BB39" s="55"/>
      <c r="BC39" s="105"/>
      <c r="BD39" s="105"/>
      <c r="BE39" s="105"/>
      <c r="BF39" s="105"/>
      <c r="BG39" s="109"/>
      <c r="BH39" s="2"/>
      <c r="BI39" s="2"/>
      <c r="BJ39" s="2"/>
      <c r="BK39" s="2"/>
      <c r="BL39" s="55"/>
      <c r="BM39" s="48"/>
      <c r="BN39" s="48"/>
      <c r="BO39" s="48"/>
      <c r="BP39" s="48"/>
      <c r="BQ39" s="117"/>
      <c r="BR39" s="2"/>
      <c r="BS39" s="2"/>
      <c r="BT39" s="2"/>
      <c r="BU39" s="2"/>
      <c r="BV39" s="55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18" t="s">
        <v>5</v>
      </c>
      <c r="H40" s="3">
        <v>2024</v>
      </c>
      <c r="I40" s="20" t="s">
        <v>283</v>
      </c>
      <c r="J40" s="184" t="s">
        <v>279</v>
      </c>
      <c r="K40" s="2" t="s">
        <v>320</v>
      </c>
      <c r="L40" s="163">
        <f t="shared" si="0"/>
        <v>0</v>
      </c>
      <c r="M40" s="163">
        <f t="shared" si="1"/>
        <v>0</v>
      </c>
      <c r="N40" s="186"/>
      <c r="O40" s="33"/>
      <c r="P40" s="33"/>
      <c r="Q40" s="33"/>
      <c r="R40" s="33"/>
      <c r="S40" s="42"/>
      <c r="T40" s="2"/>
      <c r="U40" s="2"/>
      <c r="V40" s="2"/>
      <c r="W40" s="2"/>
      <c r="X40" s="55"/>
      <c r="Y40" s="62"/>
      <c r="Z40" s="62"/>
      <c r="AA40" s="62"/>
      <c r="AB40" s="62"/>
      <c r="AC40" s="68"/>
      <c r="AD40" s="2"/>
      <c r="AE40" s="2"/>
      <c r="AF40" s="2"/>
      <c r="AG40" s="2"/>
      <c r="AH40" s="55"/>
      <c r="AI40" s="72"/>
      <c r="AJ40" s="72"/>
      <c r="AK40" s="72"/>
      <c r="AL40" s="72"/>
      <c r="AM40" s="80"/>
      <c r="AN40" s="2"/>
      <c r="AO40" s="2"/>
      <c r="AP40" s="2"/>
      <c r="AQ40" s="2"/>
      <c r="AR40" s="55"/>
      <c r="AS40" s="85"/>
      <c r="AT40" s="85"/>
      <c r="AU40" s="85"/>
      <c r="AV40" s="85"/>
      <c r="AW40" s="100"/>
      <c r="AX40" s="2"/>
      <c r="AY40" s="2"/>
      <c r="AZ40" s="2"/>
      <c r="BA40" s="2"/>
      <c r="BB40" s="55"/>
      <c r="BC40" s="105"/>
      <c r="BD40" s="105"/>
      <c r="BE40" s="105"/>
      <c r="BF40" s="105"/>
      <c r="BG40" s="109"/>
      <c r="BH40" s="2"/>
      <c r="BI40" s="2"/>
      <c r="BJ40" s="2"/>
      <c r="BK40" s="2"/>
      <c r="BL40" s="55"/>
      <c r="BM40" s="48"/>
      <c r="BN40" s="48"/>
      <c r="BO40" s="48"/>
      <c r="BP40" s="48"/>
      <c r="BQ40" s="117"/>
      <c r="BR40" s="2"/>
      <c r="BS40" s="2"/>
      <c r="BT40" s="2"/>
      <c r="BU40" s="2"/>
      <c r="BV40" s="55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18" t="s">
        <v>5</v>
      </c>
      <c r="H41" s="3">
        <v>2024</v>
      </c>
      <c r="I41" s="20" t="s">
        <v>286</v>
      </c>
      <c r="J41" s="184" t="s">
        <v>280</v>
      </c>
      <c r="K41" s="2" t="s">
        <v>319</v>
      </c>
      <c r="L41" s="163">
        <f t="shared" si="0"/>
        <v>0</v>
      </c>
      <c r="M41" s="163">
        <f t="shared" si="1"/>
        <v>0</v>
      </c>
      <c r="N41" s="186"/>
      <c r="O41" s="33"/>
      <c r="P41" s="33"/>
      <c r="Q41" s="33"/>
      <c r="R41" s="33"/>
      <c r="S41" s="42"/>
      <c r="T41" s="2"/>
      <c r="U41" s="2"/>
      <c r="V41" s="2"/>
      <c r="W41" s="2"/>
      <c r="X41" s="55"/>
      <c r="Y41" s="62"/>
      <c r="Z41" s="62"/>
      <c r="AA41" s="62"/>
      <c r="AB41" s="62"/>
      <c r="AC41" s="68"/>
      <c r="AD41" s="2"/>
      <c r="AE41" s="2"/>
      <c r="AF41" s="2"/>
      <c r="AG41" s="2"/>
      <c r="AH41" s="55"/>
      <c r="AI41" s="72"/>
      <c r="AJ41" s="72"/>
      <c r="AK41" s="72"/>
      <c r="AL41" s="72"/>
      <c r="AM41" s="80"/>
      <c r="AN41" s="2"/>
      <c r="AO41" s="2"/>
      <c r="AP41" s="2"/>
      <c r="AQ41" s="2"/>
      <c r="AR41" s="55"/>
      <c r="AS41" s="85"/>
      <c r="AT41" s="85"/>
      <c r="AU41" s="85"/>
      <c r="AV41" s="85"/>
      <c r="AW41" s="100"/>
      <c r="AX41" s="2"/>
      <c r="AY41" s="2"/>
      <c r="AZ41" s="2"/>
      <c r="BA41" s="2"/>
      <c r="BB41" s="55"/>
      <c r="BC41" s="105"/>
      <c r="BD41" s="105"/>
      <c r="BE41" s="105"/>
      <c r="BF41" s="105"/>
      <c r="BG41" s="109"/>
      <c r="BH41" s="2"/>
      <c r="BI41" s="2"/>
      <c r="BJ41" s="2"/>
      <c r="BK41" s="2"/>
      <c r="BL41" s="55"/>
      <c r="BM41" s="48"/>
      <c r="BN41" s="48"/>
      <c r="BO41" s="48"/>
      <c r="BP41" s="48"/>
      <c r="BQ41" s="117"/>
      <c r="BR41" s="2"/>
      <c r="BS41" s="2"/>
      <c r="BT41" s="2"/>
      <c r="BU41" s="2"/>
      <c r="BV41" s="55"/>
    </row>
    <row r="42" spans="1:74" hidden="1" x14ac:dyDescent="0.3">
      <c r="A42" s="2" t="s">
        <v>1</v>
      </c>
      <c r="B42" s="2" t="s">
        <v>2</v>
      </c>
      <c r="C42" s="2" t="s">
        <v>3</v>
      </c>
      <c r="D42" s="2" t="s">
        <v>4</v>
      </c>
      <c r="E42" s="3">
        <v>41</v>
      </c>
      <c r="F42" s="3"/>
      <c r="G42" s="18" t="s">
        <v>5</v>
      </c>
      <c r="H42" s="3">
        <v>2024</v>
      </c>
      <c r="I42" s="20" t="s">
        <v>286</v>
      </c>
      <c r="J42" s="184" t="s">
        <v>281</v>
      </c>
      <c r="K42" s="2" t="s">
        <v>319</v>
      </c>
      <c r="L42" s="163">
        <f t="shared" si="0"/>
        <v>0</v>
      </c>
      <c r="M42" s="163">
        <f t="shared" si="1"/>
        <v>7.29</v>
      </c>
      <c r="N42" s="186" t="s">
        <v>1293</v>
      </c>
      <c r="O42" s="33"/>
      <c r="P42" s="33"/>
      <c r="Q42" s="33"/>
      <c r="R42" s="33"/>
      <c r="S42" s="42"/>
      <c r="T42" s="2"/>
      <c r="U42" s="2"/>
      <c r="V42" s="2"/>
      <c r="W42" s="2"/>
      <c r="X42" s="55"/>
      <c r="Y42" s="62"/>
      <c r="Z42" s="62"/>
      <c r="AA42" s="62"/>
      <c r="AB42" s="62"/>
      <c r="AC42" s="68"/>
      <c r="AD42" s="2"/>
      <c r="AE42" s="2"/>
      <c r="AF42" s="2"/>
      <c r="AG42" s="2"/>
      <c r="AH42" s="55"/>
      <c r="AI42" s="72"/>
      <c r="AJ42" s="72"/>
      <c r="AK42" s="72"/>
      <c r="AL42" s="72"/>
      <c r="AM42" s="80"/>
      <c r="AN42" s="2"/>
      <c r="AO42" s="2"/>
      <c r="AP42" s="2"/>
      <c r="AQ42" s="2"/>
      <c r="AR42" s="55"/>
      <c r="AS42" s="85"/>
      <c r="AT42" s="85"/>
      <c r="AU42" s="85"/>
      <c r="AV42" s="85"/>
      <c r="AW42" s="100"/>
      <c r="AX42" s="2"/>
      <c r="AY42" s="2"/>
      <c r="AZ42" s="2"/>
      <c r="BA42" s="2"/>
      <c r="BB42" s="55"/>
      <c r="BC42" s="105"/>
      <c r="BD42" s="105"/>
      <c r="BE42" s="105"/>
      <c r="BF42" s="105"/>
      <c r="BG42" s="109"/>
      <c r="BH42" s="2"/>
      <c r="BI42" s="2"/>
      <c r="BJ42" s="2"/>
      <c r="BK42" s="2"/>
      <c r="BL42" s="55"/>
      <c r="BM42" s="48" t="s">
        <v>1117</v>
      </c>
      <c r="BN42" s="48"/>
      <c r="BO42" s="48"/>
      <c r="BP42" s="48"/>
      <c r="BQ42" s="117">
        <v>7.29</v>
      </c>
      <c r="BR42" s="2"/>
      <c r="BS42" s="2"/>
      <c r="BT42" s="2"/>
      <c r="BU42" s="2"/>
      <c r="BV42" s="55"/>
    </row>
    <row r="43" spans="1:74" s="13" customFormat="1" hidden="1" x14ac:dyDescent="0.3">
      <c r="A43" s="12" t="s">
        <v>1</v>
      </c>
      <c r="B43" s="12" t="s">
        <v>2</v>
      </c>
      <c r="C43" s="12" t="s">
        <v>3</v>
      </c>
      <c r="D43" s="12" t="s">
        <v>4</v>
      </c>
      <c r="E43" s="7">
        <v>41</v>
      </c>
      <c r="F43" s="7"/>
      <c r="G43" s="19" t="s">
        <v>5</v>
      </c>
      <c r="H43" s="7">
        <v>2024</v>
      </c>
      <c r="I43" s="21"/>
      <c r="J43" s="12" t="s">
        <v>314</v>
      </c>
      <c r="K43" s="12"/>
      <c r="L43" s="147"/>
      <c r="M43" s="147">
        <f>SUM(M5:M42)</f>
        <v>28.106000000000002</v>
      </c>
      <c r="N43" s="183"/>
      <c r="O43" s="12"/>
      <c r="P43" s="12"/>
      <c r="Q43" s="12"/>
      <c r="R43" s="12"/>
      <c r="S43" s="47">
        <f>SUM(S5:S42)</f>
        <v>0</v>
      </c>
      <c r="T43" s="47"/>
      <c r="U43" s="47"/>
      <c r="V43" s="47"/>
      <c r="W43" s="47"/>
      <c r="X43" s="47">
        <f t="shared" ref="X43:BV43" si="2">SUM(X5:X42)</f>
        <v>3.8570000000000002</v>
      </c>
      <c r="Y43" s="47"/>
      <c r="Z43" s="47"/>
      <c r="AA43" s="47"/>
      <c r="AB43" s="47"/>
      <c r="AC43" s="47">
        <f t="shared" si="2"/>
        <v>0</v>
      </c>
      <c r="AD43" s="47"/>
      <c r="AE43" s="47"/>
      <c r="AF43" s="47"/>
      <c r="AG43" s="47"/>
      <c r="AH43" s="47">
        <f t="shared" si="2"/>
        <v>0</v>
      </c>
      <c r="AI43" s="47"/>
      <c r="AJ43" s="47"/>
      <c r="AK43" s="47"/>
      <c r="AL43" s="47"/>
      <c r="AM43" s="47">
        <f>SUM(AM5:AM42)</f>
        <v>2.3439999999999999</v>
      </c>
      <c r="AN43" s="47"/>
      <c r="AO43" s="47"/>
      <c r="AP43" s="47"/>
      <c r="AQ43" s="47"/>
      <c r="AR43" s="47">
        <f t="shared" si="2"/>
        <v>4.742</v>
      </c>
      <c r="AS43" s="47"/>
      <c r="AT43" s="47"/>
      <c r="AU43" s="47"/>
      <c r="AV43" s="47"/>
      <c r="AW43" s="47">
        <f t="shared" si="2"/>
        <v>0</v>
      </c>
      <c r="AX43" s="47"/>
      <c r="AY43" s="47"/>
      <c r="AZ43" s="47"/>
      <c r="BA43" s="47"/>
      <c r="BB43" s="47">
        <f>SUM(BB5:BB42)</f>
        <v>0</v>
      </c>
      <c r="BC43" s="47"/>
      <c r="BD43" s="47"/>
      <c r="BE43" s="47"/>
      <c r="BF43" s="47"/>
      <c r="BG43" s="47">
        <f t="shared" si="2"/>
        <v>0</v>
      </c>
      <c r="BH43" s="47"/>
      <c r="BI43" s="47"/>
      <c r="BJ43" s="47"/>
      <c r="BK43" s="47"/>
      <c r="BL43" s="47">
        <f t="shared" si="2"/>
        <v>3.0790000000000002</v>
      </c>
      <c r="BM43" s="47"/>
      <c r="BN43" s="47"/>
      <c r="BO43" s="47"/>
      <c r="BP43" s="47"/>
      <c r="BQ43" s="47">
        <f t="shared" si="2"/>
        <v>7.29</v>
      </c>
      <c r="BR43" s="47"/>
      <c r="BS43" s="47"/>
      <c r="BT43" s="47"/>
      <c r="BU43" s="47"/>
      <c r="BV43" s="47">
        <f t="shared" si="2"/>
        <v>6.7939999999999996</v>
      </c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18" t="s">
        <v>5</v>
      </c>
      <c r="H44" s="3">
        <v>2024</v>
      </c>
      <c r="I44" s="20" t="s">
        <v>287</v>
      </c>
      <c r="J44" s="2" t="s">
        <v>267</v>
      </c>
      <c r="K44" s="2" t="s">
        <v>318</v>
      </c>
      <c r="L44" s="163">
        <f t="shared" si="0"/>
        <v>0</v>
      </c>
      <c r="M44" s="163">
        <f t="shared" si="1"/>
        <v>0</v>
      </c>
      <c r="N44" s="181"/>
      <c r="O44" s="33"/>
      <c r="P44" s="33"/>
      <c r="Q44" s="33"/>
      <c r="R44" s="33"/>
      <c r="S44" s="42"/>
      <c r="T44" s="2"/>
      <c r="U44" s="2"/>
      <c r="V44" s="2"/>
      <c r="W44" s="2"/>
      <c r="X44" s="55"/>
      <c r="Y44" s="62"/>
      <c r="Z44" s="62"/>
      <c r="AA44" s="62"/>
      <c r="AB44" s="62"/>
      <c r="AC44" s="68"/>
      <c r="AD44" s="2"/>
      <c r="AE44" s="2"/>
      <c r="AF44" s="2"/>
      <c r="AG44" s="2"/>
      <c r="AH44" s="55"/>
      <c r="AI44" s="72"/>
      <c r="AJ44" s="72"/>
      <c r="AK44" s="72"/>
      <c r="AL44" s="72"/>
      <c r="AM44" s="80"/>
      <c r="AN44" s="2"/>
      <c r="AO44" s="2"/>
      <c r="AP44" s="2"/>
      <c r="AQ44" s="2"/>
      <c r="AR44" s="55"/>
      <c r="AS44" s="85"/>
      <c r="AT44" s="85"/>
      <c r="AU44" s="85"/>
      <c r="AV44" s="85"/>
      <c r="AW44" s="100"/>
      <c r="AX44" s="2"/>
      <c r="AY44" s="2"/>
      <c r="AZ44" s="2"/>
      <c r="BA44" s="2"/>
      <c r="BB44" s="55"/>
      <c r="BC44" s="105"/>
      <c r="BD44" s="105"/>
      <c r="BE44" s="105"/>
      <c r="BF44" s="105"/>
      <c r="BG44" s="109"/>
      <c r="BH44" s="2"/>
      <c r="BI44" s="2"/>
      <c r="BJ44" s="2"/>
      <c r="BK44" s="2"/>
      <c r="BL44" s="55"/>
      <c r="BM44" s="48"/>
      <c r="BN44" s="48"/>
      <c r="BO44" s="48"/>
      <c r="BP44" s="48"/>
      <c r="BQ44" s="117"/>
      <c r="BR44" s="2"/>
      <c r="BS44" s="2"/>
      <c r="BT44" s="2"/>
      <c r="BU44" s="2"/>
      <c r="BV44" s="55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18" t="s">
        <v>5</v>
      </c>
      <c r="H45" s="3">
        <v>2024</v>
      </c>
      <c r="I45" s="20" t="s">
        <v>287</v>
      </c>
      <c r="J45" s="2" t="s">
        <v>291</v>
      </c>
      <c r="K45" s="2" t="s">
        <v>319</v>
      </c>
      <c r="L45" s="163">
        <f t="shared" si="0"/>
        <v>0</v>
      </c>
      <c r="M45" s="163">
        <f t="shared" si="1"/>
        <v>0</v>
      </c>
      <c r="N45" s="181"/>
      <c r="O45" s="33"/>
      <c r="P45" s="33"/>
      <c r="Q45" s="33"/>
      <c r="R45" s="33"/>
      <c r="S45" s="42"/>
      <c r="T45" s="2"/>
      <c r="U45" s="2"/>
      <c r="V45" s="2"/>
      <c r="W45" s="2"/>
      <c r="X45" s="55"/>
      <c r="Y45" s="62"/>
      <c r="Z45" s="62"/>
      <c r="AA45" s="62"/>
      <c r="AB45" s="62"/>
      <c r="AC45" s="68"/>
      <c r="AD45" s="2"/>
      <c r="AE45" s="2"/>
      <c r="AF45" s="2"/>
      <c r="AG45" s="2"/>
      <c r="AH45" s="55"/>
      <c r="AI45" s="72"/>
      <c r="AJ45" s="72"/>
      <c r="AK45" s="72"/>
      <c r="AL45" s="72"/>
      <c r="AM45" s="80"/>
      <c r="AN45" s="2"/>
      <c r="AO45" s="2"/>
      <c r="AP45" s="2"/>
      <c r="AQ45" s="2"/>
      <c r="AR45" s="55"/>
      <c r="AS45" s="85"/>
      <c r="AT45" s="85"/>
      <c r="AU45" s="85"/>
      <c r="AV45" s="85"/>
      <c r="AW45" s="100"/>
      <c r="AX45" s="2"/>
      <c r="AY45" s="2"/>
      <c r="AZ45" s="2"/>
      <c r="BA45" s="2"/>
      <c r="BB45" s="55"/>
      <c r="BC45" s="105"/>
      <c r="BD45" s="105"/>
      <c r="BE45" s="105"/>
      <c r="BF45" s="105"/>
      <c r="BG45" s="109"/>
      <c r="BH45" s="2"/>
      <c r="BI45" s="2"/>
      <c r="BJ45" s="2"/>
      <c r="BK45" s="2"/>
      <c r="BL45" s="55"/>
      <c r="BM45" s="48"/>
      <c r="BN45" s="48"/>
      <c r="BO45" s="48"/>
      <c r="BP45" s="48"/>
      <c r="BQ45" s="117"/>
      <c r="BR45" s="2"/>
      <c r="BS45" s="2"/>
      <c r="BT45" s="2"/>
      <c r="BU45" s="2"/>
      <c r="BV45" s="55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18" t="s">
        <v>5</v>
      </c>
      <c r="H46" s="3">
        <v>2024</v>
      </c>
      <c r="I46" s="20" t="s">
        <v>286</v>
      </c>
      <c r="J46" s="2" t="s">
        <v>336</v>
      </c>
      <c r="K46" s="2" t="s">
        <v>319</v>
      </c>
      <c r="L46" s="163">
        <f t="shared" si="0"/>
        <v>0</v>
      </c>
      <c r="M46" s="163">
        <f t="shared" si="1"/>
        <v>0</v>
      </c>
      <c r="N46" s="181"/>
      <c r="O46" s="33"/>
      <c r="P46" s="33"/>
      <c r="Q46" s="33"/>
      <c r="R46" s="33"/>
      <c r="S46" s="42"/>
      <c r="T46" s="2"/>
      <c r="U46" s="2"/>
      <c r="V46" s="2"/>
      <c r="W46" s="2"/>
      <c r="X46" s="55"/>
      <c r="Y46" s="62"/>
      <c r="Z46" s="62"/>
      <c r="AA46" s="62"/>
      <c r="AB46" s="62"/>
      <c r="AC46" s="68"/>
      <c r="AD46" s="2"/>
      <c r="AE46" s="2"/>
      <c r="AF46" s="2"/>
      <c r="AG46" s="2"/>
      <c r="AH46" s="55"/>
      <c r="AI46" s="72"/>
      <c r="AJ46" s="72"/>
      <c r="AK46" s="72"/>
      <c r="AL46" s="72"/>
      <c r="AM46" s="80"/>
      <c r="AN46" s="2"/>
      <c r="AO46" s="2"/>
      <c r="AP46" s="2"/>
      <c r="AQ46" s="2"/>
      <c r="AR46" s="55"/>
      <c r="AS46" s="85"/>
      <c r="AT46" s="85"/>
      <c r="AU46" s="85"/>
      <c r="AV46" s="85"/>
      <c r="AW46" s="100"/>
      <c r="AX46" s="2"/>
      <c r="AY46" s="2"/>
      <c r="AZ46" s="2"/>
      <c r="BA46" s="2"/>
      <c r="BB46" s="55"/>
      <c r="BC46" s="105"/>
      <c r="BD46" s="105"/>
      <c r="BE46" s="105"/>
      <c r="BF46" s="105"/>
      <c r="BG46" s="109"/>
      <c r="BH46" s="2"/>
      <c r="BI46" s="2"/>
      <c r="BJ46" s="2"/>
      <c r="BK46" s="2"/>
      <c r="BL46" s="55"/>
      <c r="BM46" s="48"/>
      <c r="BN46" s="48"/>
      <c r="BO46" s="48"/>
      <c r="BP46" s="48"/>
      <c r="BQ46" s="117"/>
      <c r="BR46" s="2"/>
      <c r="BS46" s="2"/>
      <c r="BT46" s="2"/>
      <c r="BU46" s="2"/>
      <c r="BV46" s="55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18" t="s">
        <v>5</v>
      </c>
      <c r="H47" s="3">
        <v>2024</v>
      </c>
      <c r="I47" s="20" t="s">
        <v>286</v>
      </c>
      <c r="J47" s="8" t="s">
        <v>337</v>
      </c>
      <c r="K47" s="8" t="s">
        <v>318</v>
      </c>
      <c r="L47" s="163">
        <f t="shared" si="0"/>
        <v>0</v>
      </c>
      <c r="M47" s="163">
        <f t="shared" si="1"/>
        <v>0</v>
      </c>
      <c r="N47" s="181"/>
      <c r="O47" s="53"/>
      <c r="P47" s="53"/>
      <c r="Q47" s="53"/>
      <c r="R47" s="53"/>
      <c r="S47" s="54"/>
      <c r="T47" s="8"/>
      <c r="U47" s="8"/>
      <c r="V47" s="8"/>
      <c r="W47" s="8"/>
      <c r="X47" s="122"/>
      <c r="Y47" s="135"/>
      <c r="Z47" s="135"/>
      <c r="AA47" s="135"/>
      <c r="AB47" s="135"/>
      <c r="AC47" s="136"/>
      <c r="AD47" s="8"/>
      <c r="AE47" s="8"/>
      <c r="AF47" s="8"/>
      <c r="AG47" s="8"/>
      <c r="AH47" s="122"/>
      <c r="AI47" s="137"/>
      <c r="AJ47" s="137"/>
      <c r="AK47" s="137"/>
      <c r="AL47" s="137"/>
      <c r="AM47" s="138"/>
      <c r="AN47" s="8"/>
      <c r="AO47" s="8"/>
      <c r="AP47" s="8"/>
      <c r="AQ47" s="8"/>
      <c r="AR47" s="122"/>
      <c r="AS47" s="139"/>
      <c r="AT47" s="139"/>
      <c r="AU47" s="139"/>
      <c r="AV47" s="139"/>
      <c r="AW47" s="140"/>
      <c r="AX47" s="8"/>
      <c r="AY47" s="8"/>
      <c r="AZ47" s="8"/>
      <c r="BA47" s="8"/>
      <c r="BB47" s="122"/>
      <c r="BC47" s="141"/>
      <c r="BD47" s="141"/>
      <c r="BE47" s="141"/>
      <c r="BF47" s="141"/>
      <c r="BG47" s="142"/>
      <c r="BH47" s="8"/>
      <c r="BI47" s="8"/>
      <c r="BJ47" s="8"/>
      <c r="BK47" s="8"/>
      <c r="BL47" s="122"/>
      <c r="BM47" s="143"/>
      <c r="BN47" s="143"/>
      <c r="BO47" s="143"/>
      <c r="BP47" s="143"/>
      <c r="BQ47" s="144"/>
      <c r="BR47" s="8"/>
      <c r="BS47" s="8"/>
      <c r="BT47" s="8"/>
      <c r="BU47" s="8"/>
      <c r="BV47" s="122"/>
    </row>
    <row r="48" spans="1:74" ht="28.8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18" t="s">
        <v>5</v>
      </c>
      <c r="H48" s="3">
        <v>2024</v>
      </c>
      <c r="I48" s="20" t="s">
        <v>286</v>
      </c>
      <c r="J48" s="185" t="s">
        <v>338</v>
      </c>
      <c r="K48" s="8" t="s">
        <v>339</v>
      </c>
      <c r="L48" s="163">
        <f t="shared" si="0"/>
        <v>0</v>
      </c>
      <c r="M48" s="163">
        <f t="shared" si="1"/>
        <v>0</v>
      </c>
      <c r="N48" s="181"/>
      <c r="O48" s="53"/>
      <c r="P48" s="53"/>
      <c r="Q48" s="53"/>
      <c r="R48" s="53"/>
      <c r="S48" s="54"/>
      <c r="T48" s="8"/>
      <c r="U48" s="8"/>
      <c r="V48" s="8"/>
      <c r="W48" s="8"/>
      <c r="X48" s="122"/>
      <c r="Y48" s="135"/>
      <c r="Z48" s="135"/>
      <c r="AA48" s="135"/>
      <c r="AB48" s="135"/>
      <c r="AC48" s="136"/>
      <c r="AD48" s="8"/>
      <c r="AE48" s="8"/>
      <c r="AF48" s="8"/>
      <c r="AG48" s="8"/>
      <c r="AH48" s="122"/>
      <c r="AI48" s="137"/>
      <c r="AJ48" s="137"/>
      <c r="AK48" s="137"/>
      <c r="AL48" s="137"/>
      <c r="AM48" s="138"/>
      <c r="AN48" s="8"/>
      <c r="AO48" s="8"/>
      <c r="AP48" s="8"/>
      <c r="AQ48" s="8"/>
      <c r="AR48" s="122"/>
      <c r="AS48" s="139"/>
      <c r="AT48" s="139"/>
      <c r="AU48" s="139"/>
      <c r="AV48" s="139"/>
      <c r="AW48" s="140"/>
      <c r="AX48" s="8"/>
      <c r="AY48" s="8"/>
      <c r="AZ48" s="8"/>
      <c r="BA48" s="8"/>
      <c r="BB48" s="122"/>
      <c r="BC48" s="141"/>
      <c r="BD48" s="141"/>
      <c r="BE48" s="141"/>
      <c r="BF48" s="141"/>
      <c r="BG48" s="142"/>
      <c r="BH48" s="8"/>
      <c r="BI48" s="8"/>
      <c r="BJ48" s="8"/>
      <c r="BK48" s="8"/>
      <c r="BL48" s="122"/>
      <c r="BM48" s="143"/>
      <c r="BN48" s="143"/>
      <c r="BO48" s="143"/>
      <c r="BP48" s="143"/>
      <c r="BQ48" s="144"/>
      <c r="BR48" s="8"/>
      <c r="BS48" s="8"/>
      <c r="BT48" s="8"/>
      <c r="BU48" s="8"/>
      <c r="BV48" s="122"/>
    </row>
    <row r="49" spans="1:74" ht="28.8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18" t="s">
        <v>5</v>
      </c>
      <c r="H49" s="3">
        <v>2024</v>
      </c>
      <c r="I49" s="20" t="s">
        <v>286</v>
      </c>
      <c r="J49" s="185" t="s">
        <v>340</v>
      </c>
      <c r="K49" s="8" t="s">
        <v>318</v>
      </c>
      <c r="L49" s="163">
        <f t="shared" si="0"/>
        <v>0</v>
      </c>
      <c r="M49" s="163">
        <f t="shared" si="1"/>
        <v>0</v>
      </c>
      <c r="N49" s="181"/>
      <c r="O49" s="53"/>
      <c r="P49" s="53"/>
      <c r="Q49" s="53"/>
      <c r="R49" s="53"/>
      <c r="S49" s="54"/>
      <c r="T49" s="8"/>
      <c r="U49" s="8"/>
      <c r="V49" s="8"/>
      <c r="W49" s="8"/>
      <c r="X49" s="122"/>
      <c r="Y49" s="135"/>
      <c r="Z49" s="135"/>
      <c r="AA49" s="135"/>
      <c r="AB49" s="135"/>
      <c r="AC49" s="136"/>
      <c r="AD49" s="8"/>
      <c r="AE49" s="8"/>
      <c r="AF49" s="8"/>
      <c r="AG49" s="8"/>
      <c r="AH49" s="122"/>
      <c r="AI49" s="137"/>
      <c r="AJ49" s="137"/>
      <c r="AK49" s="137"/>
      <c r="AL49" s="137"/>
      <c r="AM49" s="138"/>
      <c r="AN49" s="8"/>
      <c r="AO49" s="8"/>
      <c r="AP49" s="8"/>
      <c r="AQ49" s="8"/>
      <c r="AR49" s="122"/>
      <c r="AS49" s="139"/>
      <c r="AT49" s="139"/>
      <c r="AU49" s="139"/>
      <c r="AV49" s="139"/>
      <c r="AW49" s="140"/>
      <c r="AX49" s="8"/>
      <c r="AY49" s="8"/>
      <c r="AZ49" s="8"/>
      <c r="BA49" s="8"/>
      <c r="BB49" s="122"/>
      <c r="BC49" s="141"/>
      <c r="BD49" s="141"/>
      <c r="BE49" s="141"/>
      <c r="BF49" s="141"/>
      <c r="BG49" s="142"/>
      <c r="BH49" s="8"/>
      <c r="BI49" s="8"/>
      <c r="BJ49" s="8"/>
      <c r="BK49" s="8"/>
      <c r="BL49" s="122"/>
      <c r="BM49" s="143"/>
      <c r="BN49" s="143"/>
      <c r="BO49" s="143"/>
      <c r="BP49" s="143"/>
      <c r="BQ49" s="144"/>
      <c r="BR49" s="8"/>
      <c r="BS49" s="8"/>
      <c r="BT49" s="8"/>
      <c r="BU49" s="8"/>
      <c r="BV49" s="122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18" t="s">
        <v>5</v>
      </c>
      <c r="H50" s="3">
        <v>2024</v>
      </c>
      <c r="I50" s="20" t="s">
        <v>286</v>
      </c>
      <c r="J50" s="185" t="s">
        <v>341</v>
      </c>
      <c r="K50" s="8" t="s">
        <v>320</v>
      </c>
      <c r="L50" s="163">
        <f t="shared" si="0"/>
        <v>0</v>
      </c>
      <c r="M50" s="163">
        <f t="shared" si="1"/>
        <v>0</v>
      </c>
      <c r="N50" s="181"/>
      <c r="O50" s="53"/>
      <c r="P50" s="53"/>
      <c r="Q50" s="53"/>
      <c r="R50" s="53"/>
      <c r="S50" s="54"/>
      <c r="T50" s="8"/>
      <c r="U50" s="8"/>
      <c r="V50" s="8"/>
      <c r="W50" s="8"/>
      <c r="X50" s="122"/>
      <c r="Y50" s="135"/>
      <c r="Z50" s="135"/>
      <c r="AA50" s="135"/>
      <c r="AB50" s="135"/>
      <c r="AC50" s="136"/>
      <c r="AD50" s="8"/>
      <c r="AE50" s="8"/>
      <c r="AF50" s="8"/>
      <c r="AG50" s="8"/>
      <c r="AH50" s="122"/>
      <c r="AI50" s="137"/>
      <c r="AJ50" s="137"/>
      <c r="AK50" s="137"/>
      <c r="AL50" s="137"/>
      <c r="AM50" s="138"/>
      <c r="AN50" s="8"/>
      <c r="AO50" s="8"/>
      <c r="AP50" s="8"/>
      <c r="AQ50" s="8"/>
      <c r="AR50" s="122"/>
      <c r="AS50" s="139"/>
      <c r="AT50" s="139"/>
      <c r="AU50" s="139"/>
      <c r="AV50" s="139"/>
      <c r="AW50" s="140"/>
      <c r="AX50" s="8"/>
      <c r="AY50" s="8"/>
      <c r="AZ50" s="8"/>
      <c r="BA50" s="8"/>
      <c r="BB50" s="122"/>
      <c r="BC50" s="141"/>
      <c r="BD50" s="141"/>
      <c r="BE50" s="141"/>
      <c r="BF50" s="141"/>
      <c r="BG50" s="142"/>
      <c r="BH50" s="8"/>
      <c r="BI50" s="8"/>
      <c r="BJ50" s="8"/>
      <c r="BK50" s="8"/>
      <c r="BL50" s="122"/>
      <c r="BM50" s="143"/>
      <c r="BN50" s="143"/>
      <c r="BO50" s="143"/>
      <c r="BP50" s="143"/>
      <c r="BQ50" s="144"/>
      <c r="BR50" s="8"/>
      <c r="BS50" s="8"/>
      <c r="BT50" s="8"/>
      <c r="BU50" s="8"/>
      <c r="BV50" s="122"/>
    </row>
    <row r="51" spans="1:74" ht="28.8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18" t="s">
        <v>5</v>
      </c>
      <c r="H51" s="3">
        <v>2024</v>
      </c>
      <c r="I51" s="20" t="s">
        <v>286</v>
      </c>
      <c r="J51" s="185" t="s">
        <v>342</v>
      </c>
      <c r="K51" s="8" t="s">
        <v>320</v>
      </c>
      <c r="L51" s="163">
        <f t="shared" si="0"/>
        <v>0</v>
      </c>
      <c r="M51" s="163">
        <f t="shared" si="1"/>
        <v>0</v>
      </c>
      <c r="N51" s="181"/>
      <c r="O51" s="53"/>
      <c r="P51" s="53"/>
      <c r="Q51" s="53"/>
      <c r="R51" s="53"/>
      <c r="S51" s="54"/>
      <c r="T51" s="8"/>
      <c r="U51" s="8"/>
      <c r="V51" s="8"/>
      <c r="W51" s="8"/>
      <c r="X51" s="122"/>
      <c r="Y51" s="135"/>
      <c r="Z51" s="135"/>
      <c r="AA51" s="135"/>
      <c r="AB51" s="135"/>
      <c r="AC51" s="136"/>
      <c r="AD51" s="8"/>
      <c r="AE51" s="8"/>
      <c r="AF51" s="8"/>
      <c r="AG51" s="8"/>
      <c r="AH51" s="122"/>
      <c r="AI51" s="137"/>
      <c r="AJ51" s="137"/>
      <c r="AK51" s="137"/>
      <c r="AL51" s="137"/>
      <c r="AM51" s="138"/>
      <c r="AN51" s="8"/>
      <c r="AO51" s="8"/>
      <c r="AP51" s="8"/>
      <c r="AQ51" s="8"/>
      <c r="AR51" s="122"/>
      <c r="AS51" s="139"/>
      <c r="AT51" s="139"/>
      <c r="AU51" s="139"/>
      <c r="AV51" s="139"/>
      <c r="AW51" s="140"/>
      <c r="AX51" s="8"/>
      <c r="AY51" s="8"/>
      <c r="AZ51" s="8"/>
      <c r="BA51" s="8"/>
      <c r="BB51" s="122"/>
      <c r="BC51" s="141"/>
      <c r="BD51" s="141"/>
      <c r="BE51" s="141"/>
      <c r="BF51" s="141"/>
      <c r="BG51" s="142"/>
      <c r="BH51" s="8"/>
      <c r="BI51" s="8"/>
      <c r="BJ51" s="8"/>
      <c r="BK51" s="8"/>
      <c r="BL51" s="122"/>
      <c r="BM51" s="143"/>
      <c r="BN51" s="143"/>
      <c r="BO51" s="143"/>
      <c r="BP51" s="143"/>
      <c r="BQ51" s="144"/>
      <c r="BR51" s="8"/>
      <c r="BS51" s="8"/>
      <c r="BT51" s="8"/>
      <c r="BU51" s="8"/>
      <c r="BV51" s="122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18" t="s">
        <v>5</v>
      </c>
      <c r="H52" s="3">
        <v>2024</v>
      </c>
      <c r="I52" s="20" t="s">
        <v>286</v>
      </c>
      <c r="J52" s="185" t="s">
        <v>343</v>
      </c>
      <c r="K52" s="8" t="s">
        <v>339</v>
      </c>
      <c r="L52" s="163">
        <f t="shared" si="0"/>
        <v>0</v>
      </c>
      <c r="M52" s="163">
        <f t="shared" si="1"/>
        <v>0</v>
      </c>
      <c r="N52" s="181"/>
      <c r="O52" s="53"/>
      <c r="P52" s="53"/>
      <c r="Q52" s="53"/>
      <c r="R52" s="53"/>
      <c r="S52" s="54"/>
      <c r="T52" s="8"/>
      <c r="U52" s="8"/>
      <c r="V52" s="8"/>
      <c r="W52" s="8"/>
      <c r="X52" s="122"/>
      <c r="Y52" s="135"/>
      <c r="Z52" s="135"/>
      <c r="AA52" s="135"/>
      <c r="AB52" s="135"/>
      <c r="AC52" s="136"/>
      <c r="AD52" s="8"/>
      <c r="AE52" s="8"/>
      <c r="AF52" s="8"/>
      <c r="AG52" s="8"/>
      <c r="AH52" s="122"/>
      <c r="AI52" s="137"/>
      <c r="AJ52" s="137"/>
      <c r="AK52" s="137"/>
      <c r="AL52" s="137"/>
      <c r="AM52" s="138"/>
      <c r="AN52" s="8"/>
      <c r="AO52" s="8"/>
      <c r="AP52" s="8"/>
      <c r="AQ52" s="8"/>
      <c r="AR52" s="122"/>
      <c r="AS52" s="139"/>
      <c r="AT52" s="139"/>
      <c r="AU52" s="139"/>
      <c r="AV52" s="139"/>
      <c r="AW52" s="140"/>
      <c r="AX52" s="8"/>
      <c r="AY52" s="8"/>
      <c r="AZ52" s="8"/>
      <c r="BA52" s="8"/>
      <c r="BB52" s="122"/>
      <c r="BC52" s="141"/>
      <c r="BD52" s="141"/>
      <c r="BE52" s="141"/>
      <c r="BF52" s="141"/>
      <c r="BG52" s="142"/>
      <c r="BH52" s="8"/>
      <c r="BI52" s="8"/>
      <c r="BJ52" s="8"/>
      <c r="BK52" s="8"/>
      <c r="BL52" s="122"/>
      <c r="BM52" s="143"/>
      <c r="BN52" s="143"/>
      <c r="BO52" s="143"/>
      <c r="BP52" s="143"/>
      <c r="BQ52" s="144"/>
      <c r="BR52" s="8"/>
      <c r="BS52" s="8"/>
      <c r="BT52" s="8"/>
      <c r="BU52" s="8"/>
      <c r="BV52" s="122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18" t="s">
        <v>5</v>
      </c>
      <c r="H53" s="3">
        <v>2024</v>
      </c>
      <c r="I53" s="20" t="s">
        <v>288</v>
      </c>
      <c r="J53" s="185" t="s">
        <v>344</v>
      </c>
      <c r="K53" s="8" t="s">
        <v>318</v>
      </c>
      <c r="L53" s="163">
        <f t="shared" si="0"/>
        <v>0</v>
      </c>
      <c r="M53" s="163">
        <f t="shared" si="1"/>
        <v>0</v>
      </c>
      <c r="N53" s="181"/>
      <c r="O53" s="53"/>
      <c r="P53" s="53"/>
      <c r="Q53" s="53"/>
      <c r="R53" s="53"/>
      <c r="S53" s="54"/>
      <c r="T53" s="8"/>
      <c r="U53" s="8"/>
      <c r="V53" s="8"/>
      <c r="W53" s="8"/>
      <c r="X53" s="122"/>
      <c r="Y53" s="135"/>
      <c r="Z53" s="135"/>
      <c r="AA53" s="135"/>
      <c r="AB53" s="135"/>
      <c r="AC53" s="136"/>
      <c r="AD53" s="8"/>
      <c r="AE53" s="8"/>
      <c r="AF53" s="8"/>
      <c r="AG53" s="8"/>
      <c r="AH53" s="122"/>
      <c r="AI53" s="137"/>
      <c r="AJ53" s="137"/>
      <c r="AK53" s="137"/>
      <c r="AL53" s="137"/>
      <c r="AM53" s="138"/>
      <c r="AN53" s="8"/>
      <c r="AO53" s="8"/>
      <c r="AP53" s="8"/>
      <c r="AQ53" s="8"/>
      <c r="AR53" s="122"/>
      <c r="AS53" s="139"/>
      <c r="AT53" s="139"/>
      <c r="AU53" s="139"/>
      <c r="AV53" s="139"/>
      <c r="AW53" s="140"/>
      <c r="AX53" s="8"/>
      <c r="AY53" s="8"/>
      <c r="AZ53" s="8"/>
      <c r="BA53" s="8"/>
      <c r="BB53" s="122"/>
      <c r="BC53" s="141"/>
      <c r="BD53" s="141"/>
      <c r="BE53" s="141"/>
      <c r="BF53" s="141"/>
      <c r="BG53" s="142"/>
      <c r="BH53" s="8"/>
      <c r="BI53" s="8"/>
      <c r="BJ53" s="8"/>
      <c r="BK53" s="8"/>
      <c r="BL53" s="122"/>
      <c r="BM53" s="143"/>
      <c r="BN53" s="143"/>
      <c r="BO53" s="143"/>
      <c r="BP53" s="143"/>
      <c r="BQ53" s="144"/>
      <c r="BR53" s="8"/>
      <c r="BS53" s="8"/>
      <c r="BT53" s="8"/>
      <c r="BU53" s="8"/>
      <c r="BV53" s="122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18" t="s">
        <v>5</v>
      </c>
      <c r="H54" s="3">
        <v>2024</v>
      </c>
      <c r="I54" s="20" t="s">
        <v>288</v>
      </c>
      <c r="J54" s="184" t="s">
        <v>351</v>
      </c>
      <c r="K54" s="2" t="s">
        <v>318</v>
      </c>
      <c r="L54" s="163">
        <f t="shared" si="0"/>
        <v>0</v>
      </c>
      <c r="M54" s="163">
        <f t="shared" si="1"/>
        <v>0</v>
      </c>
      <c r="N54" s="181"/>
      <c r="O54" s="53"/>
      <c r="P54" s="53"/>
      <c r="Q54" s="53"/>
      <c r="R54" s="53"/>
      <c r="S54" s="54"/>
      <c r="T54" s="8"/>
      <c r="U54" s="8"/>
      <c r="V54" s="8"/>
      <c r="W54" s="8"/>
      <c r="X54" s="122"/>
      <c r="Y54" s="135"/>
      <c r="Z54" s="135"/>
      <c r="AA54" s="135"/>
      <c r="AB54" s="135"/>
      <c r="AC54" s="136"/>
      <c r="AD54" s="8"/>
      <c r="AE54" s="8"/>
      <c r="AF54" s="8"/>
      <c r="AG54" s="8"/>
      <c r="AH54" s="122"/>
      <c r="AI54" s="137"/>
      <c r="AJ54" s="137"/>
      <c r="AK54" s="137"/>
      <c r="AL54" s="137"/>
      <c r="AM54" s="138"/>
      <c r="AN54" s="8"/>
      <c r="AO54" s="8"/>
      <c r="AP54" s="8"/>
      <c r="AQ54" s="8"/>
      <c r="AR54" s="122"/>
      <c r="AS54" s="139"/>
      <c r="AT54" s="139"/>
      <c r="AU54" s="139"/>
      <c r="AV54" s="139"/>
      <c r="AW54" s="140"/>
      <c r="AX54" s="8"/>
      <c r="AY54" s="8"/>
      <c r="AZ54" s="8"/>
      <c r="BA54" s="8"/>
      <c r="BB54" s="122"/>
      <c r="BC54" s="141"/>
      <c r="BD54" s="141"/>
      <c r="BE54" s="141"/>
      <c r="BF54" s="141"/>
      <c r="BG54" s="142"/>
      <c r="BH54" s="8"/>
      <c r="BI54" s="8"/>
      <c r="BJ54" s="8"/>
      <c r="BK54" s="8"/>
      <c r="BL54" s="122"/>
      <c r="BM54" s="143"/>
      <c r="BN54" s="143"/>
      <c r="BO54" s="143"/>
      <c r="BP54" s="143"/>
      <c r="BQ54" s="144"/>
      <c r="BR54" s="8"/>
      <c r="BS54" s="8"/>
      <c r="BT54" s="8"/>
      <c r="BU54" s="8"/>
      <c r="BV54" s="122"/>
    </row>
    <row r="55" spans="1:74" ht="28.8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18" t="s">
        <v>5</v>
      </c>
      <c r="H55" s="3">
        <v>2024</v>
      </c>
      <c r="I55" s="20" t="s">
        <v>288</v>
      </c>
      <c r="J55" s="184" t="s">
        <v>352</v>
      </c>
      <c r="K55" s="2" t="s">
        <v>321</v>
      </c>
      <c r="L55" s="163">
        <f t="shared" si="0"/>
        <v>0</v>
      </c>
      <c r="M55" s="163">
        <f t="shared" si="1"/>
        <v>0</v>
      </c>
      <c r="N55" s="181"/>
      <c r="O55" s="33"/>
      <c r="P55" s="33"/>
      <c r="Q55" s="33"/>
      <c r="R55" s="33"/>
      <c r="S55" s="42"/>
      <c r="T55" s="2"/>
      <c r="U55" s="2"/>
      <c r="V55" s="2"/>
      <c r="W55" s="2"/>
      <c r="X55" s="55"/>
      <c r="Y55" s="62"/>
      <c r="Z55" s="62"/>
      <c r="AA55" s="62"/>
      <c r="AB55" s="62"/>
      <c r="AC55" s="68"/>
      <c r="AD55" s="2"/>
      <c r="AE55" s="2"/>
      <c r="AF55" s="2"/>
      <c r="AG55" s="2"/>
      <c r="AH55" s="55"/>
      <c r="AI55" s="72"/>
      <c r="AJ55" s="72"/>
      <c r="AK55" s="72"/>
      <c r="AL55" s="72"/>
      <c r="AM55" s="80"/>
      <c r="AN55" s="2"/>
      <c r="AO55" s="2"/>
      <c r="AP55" s="2"/>
      <c r="AQ55" s="2"/>
      <c r="AR55" s="55"/>
      <c r="AS55" s="85"/>
      <c r="AT55" s="85"/>
      <c r="AU55" s="85"/>
      <c r="AV55" s="85"/>
      <c r="AW55" s="100"/>
      <c r="AX55" s="2"/>
      <c r="AY55" s="2"/>
      <c r="AZ55" s="2"/>
      <c r="BA55" s="2"/>
      <c r="BB55" s="55"/>
      <c r="BC55" s="105"/>
      <c r="BD55" s="105"/>
      <c r="BE55" s="105"/>
      <c r="BF55" s="105"/>
      <c r="BG55" s="109"/>
      <c r="BH55" s="2"/>
      <c r="BI55" s="2"/>
      <c r="BJ55" s="2"/>
      <c r="BK55" s="2"/>
      <c r="BL55" s="55"/>
      <c r="BM55" s="48"/>
      <c r="BN55" s="48"/>
      <c r="BO55" s="48"/>
      <c r="BP55" s="48"/>
      <c r="BQ55" s="117"/>
      <c r="BR55" s="2"/>
      <c r="BS55" s="2"/>
      <c r="BT55" s="2"/>
      <c r="BU55" s="2"/>
      <c r="BV55" s="55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18" t="s">
        <v>5</v>
      </c>
      <c r="H56" s="3">
        <v>2024</v>
      </c>
      <c r="I56" s="20" t="s">
        <v>288</v>
      </c>
      <c r="J56" s="184" t="s">
        <v>345</v>
      </c>
      <c r="K56" s="2" t="s">
        <v>318</v>
      </c>
      <c r="L56" s="163">
        <f t="shared" si="0"/>
        <v>0</v>
      </c>
      <c r="M56" s="163">
        <f t="shared" si="1"/>
        <v>0</v>
      </c>
      <c r="N56" s="181"/>
      <c r="O56" s="34"/>
      <c r="P56" s="33"/>
      <c r="Q56" s="33"/>
      <c r="R56" s="33"/>
      <c r="S56" s="42"/>
      <c r="T56" s="3"/>
      <c r="U56" s="2"/>
      <c r="V56" s="2"/>
      <c r="W56" s="2"/>
      <c r="X56" s="55"/>
      <c r="Y56" s="64"/>
      <c r="Z56" s="62"/>
      <c r="AA56" s="62"/>
      <c r="AB56" s="62"/>
      <c r="AC56" s="68"/>
      <c r="AD56" s="3"/>
      <c r="AE56" s="2"/>
      <c r="AF56" s="2"/>
      <c r="AG56" s="2"/>
      <c r="AH56" s="55"/>
      <c r="AI56" s="73"/>
      <c r="AJ56" s="72"/>
      <c r="AK56" s="72"/>
      <c r="AL56" s="72"/>
      <c r="AM56" s="80"/>
      <c r="AN56" s="3"/>
      <c r="AO56" s="2"/>
      <c r="AP56" s="2"/>
      <c r="AQ56" s="2"/>
      <c r="AR56" s="55"/>
      <c r="AS56" s="86"/>
      <c r="AT56" s="85"/>
      <c r="AU56" s="85"/>
      <c r="AV56" s="85"/>
      <c r="AW56" s="100"/>
      <c r="AX56" s="3"/>
      <c r="AY56" s="2"/>
      <c r="AZ56" s="2"/>
      <c r="BA56" s="2"/>
      <c r="BB56" s="55"/>
      <c r="BC56" s="106"/>
      <c r="BD56" s="105"/>
      <c r="BE56" s="105"/>
      <c r="BF56" s="105"/>
      <c r="BG56" s="109"/>
      <c r="BH56" s="3"/>
      <c r="BI56" s="2"/>
      <c r="BJ56" s="2"/>
      <c r="BK56" s="2"/>
      <c r="BL56" s="55"/>
      <c r="BM56" s="49"/>
      <c r="BN56" s="48"/>
      <c r="BO56" s="48"/>
      <c r="BP56" s="48"/>
      <c r="BQ56" s="117"/>
      <c r="BR56" s="3"/>
      <c r="BS56" s="2"/>
      <c r="BT56" s="2"/>
      <c r="BU56" s="2"/>
      <c r="BV56" s="55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18" t="s">
        <v>5</v>
      </c>
      <c r="H57" s="3">
        <v>2024</v>
      </c>
      <c r="I57" s="20" t="s">
        <v>289</v>
      </c>
      <c r="J57" s="184" t="s">
        <v>268</v>
      </c>
      <c r="K57" s="2" t="s">
        <v>318</v>
      </c>
      <c r="L57" s="163">
        <f t="shared" si="0"/>
        <v>0</v>
      </c>
      <c r="M57" s="163">
        <f t="shared" si="1"/>
        <v>0</v>
      </c>
      <c r="N57" s="181"/>
      <c r="O57" s="33"/>
      <c r="P57" s="33"/>
      <c r="Q57" s="33"/>
      <c r="R57" s="33"/>
      <c r="S57" s="42"/>
      <c r="T57" s="2"/>
      <c r="U57" s="2"/>
      <c r="V57" s="2"/>
      <c r="W57" s="2"/>
      <c r="X57" s="55"/>
      <c r="Y57" s="62"/>
      <c r="Z57" s="62"/>
      <c r="AA57" s="62"/>
      <c r="AB57" s="62"/>
      <c r="AC57" s="68"/>
      <c r="AD57" s="2"/>
      <c r="AE57" s="2"/>
      <c r="AF57" s="2"/>
      <c r="AG57" s="2"/>
      <c r="AH57" s="55"/>
      <c r="AI57" s="72"/>
      <c r="AJ57" s="72"/>
      <c r="AK57" s="72"/>
      <c r="AL57" s="72"/>
      <c r="AM57" s="80"/>
      <c r="AN57" s="2"/>
      <c r="AO57" s="2"/>
      <c r="AP57" s="2"/>
      <c r="AQ57" s="2"/>
      <c r="AR57" s="55"/>
      <c r="AS57" s="85"/>
      <c r="AT57" s="85"/>
      <c r="AU57" s="85"/>
      <c r="AV57" s="85"/>
      <c r="AW57" s="100"/>
      <c r="AX57" s="2"/>
      <c r="AY57" s="2"/>
      <c r="AZ57" s="2"/>
      <c r="BA57" s="2"/>
      <c r="BB57" s="55"/>
      <c r="BC57" s="105"/>
      <c r="BD57" s="105"/>
      <c r="BE57" s="105"/>
      <c r="BF57" s="105"/>
      <c r="BG57" s="109"/>
      <c r="BH57" s="2"/>
      <c r="BI57" s="2"/>
      <c r="BJ57" s="2"/>
      <c r="BK57" s="2"/>
      <c r="BL57" s="55"/>
      <c r="BM57" s="48"/>
      <c r="BN57" s="48"/>
      <c r="BO57" s="48"/>
      <c r="BP57" s="48"/>
      <c r="BQ57" s="117"/>
      <c r="BR57" s="2"/>
      <c r="BS57" s="2"/>
      <c r="BT57" s="2"/>
      <c r="BU57" s="2"/>
      <c r="BV57" s="55"/>
    </row>
    <row r="58" spans="1:74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18" t="s">
        <v>5</v>
      </c>
      <c r="H58" s="3">
        <v>2024</v>
      </c>
      <c r="I58" s="20" t="s">
        <v>289</v>
      </c>
      <c r="J58" s="184" t="s">
        <v>292</v>
      </c>
      <c r="K58" s="2" t="s">
        <v>318</v>
      </c>
      <c r="L58" s="163">
        <f t="shared" si="0"/>
        <v>0</v>
      </c>
      <c r="M58" s="163">
        <f t="shared" si="1"/>
        <v>0</v>
      </c>
      <c r="N58" s="181"/>
      <c r="O58" s="33"/>
      <c r="P58" s="33"/>
      <c r="Q58" s="33"/>
      <c r="R58" s="33"/>
      <c r="S58" s="42"/>
      <c r="T58" s="2"/>
      <c r="U58" s="2"/>
      <c r="V58" s="2"/>
      <c r="W58" s="2"/>
      <c r="X58" s="55"/>
      <c r="Y58" s="62"/>
      <c r="Z58" s="62"/>
      <c r="AA58" s="62"/>
      <c r="AB58" s="62"/>
      <c r="AC58" s="68"/>
      <c r="AD58" s="2"/>
      <c r="AE58" s="2"/>
      <c r="AF58" s="2"/>
      <c r="AG58" s="2"/>
      <c r="AH58" s="55"/>
      <c r="AI58" s="72"/>
      <c r="AJ58" s="72"/>
      <c r="AK58" s="72"/>
      <c r="AL58" s="72"/>
      <c r="AM58" s="80"/>
      <c r="AN58" s="2"/>
      <c r="AO58" s="2"/>
      <c r="AP58" s="2"/>
      <c r="AQ58" s="2"/>
      <c r="AR58" s="55"/>
      <c r="AS58" s="85"/>
      <c r="AT58" s="85"/>
      <c r="AU58" s="85"/>
      <c r="AV58" s="85"/>
      <c r="AW58" s="100"/>
      <c r="AX58" s="2"/>
      <c r="AY58" s="2"/>
      <c r="AZ58" s="2"/>
      <c r="BA58" s="2"/>
      <c r="BB58" s="55"/>
      <c r="BC58" s="105"/>
      <c r="BD58" s="105"/>
      <c r="BE58" s="105"/>
      <c r="BF58" s="105"/>
      <c r="BG58" s="109"/>
      <c r="BH58" s="2"/>
      <c r="BI58" s="2"/>
      <c r="BJ58" s="2"/>
      <c r="BK58" s="2"/>
      <c r="BL58" s="55"/>
      <c r="BM58" s="48"/>
      <c r="BN58" s="48"/>
      <c r="BO58" s="48"/>
      <c r="BP58" s="48"/>
      <c r="BQ58" s="117"/>
      <c r="BR58" s="2"/>
      <c r="BS58" s="2"/>
      <c r="BT58" s="2"/>
      <c r="BU58" s="2"/>
      <c r="BV58" s="55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18" t="s">
        <v>5</v>
      </c>
      <c r="H59" s="3">
        <v>2024</v>
      </c>
      <c r="I59" s="20" t="s">
        <v>285</v>
      </c>
      <c r="J59" s="184" t="s">
        <v>293</v>
      </c>
      <c r="K59" s="2" t="s">
        <v>318</v>
      </c>
      <c r="L59" s="163">
        <f t="shared" si="0"/>
        <v>0</v>
      </c>
      <c r="M59" s="163">
        <f t="shared" si="1"/>
        <v>0</v>
      </c>
      <c r="N59" s="181"/>
      <c r="O59" s="33"/>
      <c r="P59" s="33"/>
      <c r="Q59" s="33"/>
      <c r="R59" s="35"/>
      <c r="S59" s="41"/>
      <c r="T59" s="2"/>
      <c r="U59" s="2"/>
      <c r="V59" s="2"/>
      <c r="W59" s="29"/>
      <c r="X59" s="56"/>
      <c r="Y59" s="62"/>
      <c r="Z59" s="62"/>
      <c r="AA59" s="62"/>
      <c r="AB59" s="63"/>
      <c r="AC59" s="69"/>
      <c r="AD59" s="2"/>
      <c r="AE59" s="2"/>
      <c r="AF59" s="2"/>
      <c r="AG59" s="29"/>
      <c r="AH59" s="56"/>
      <c r="AI59" s="72"/>
      <c r="AJ59" s="72"/>
      <c r="AK59" s="72"/>
      <c r="AL59" s="74"/>
      <c r="AM59" s="81"/>
      <c r="AN59" s="2"/>
      <c r="AO59" s="2"/>
      <c r="AP59" s="2"/>
      <c r="AQ59" s="29"/>
      <c r="AR59" s="56"/>
      <c r="AS59" s="85"/>
      <c r="AT59" s="85"/>
      <c r="AU59" s="85"/>
      <c r="AV59" s="87"/>
      <c r="AW59" s="101"/>
      <c r="AX59" s="2"/>
      <c r="AY59" s="2"/>
      <c r="AZ59" s="2"/>
      <c r="BA59" s="29"/>
      <c r="BB59" s="56"/>
      <c r="BC59" s="105"/>
      <c r="BD59" s="105"/>
      <c r="BE59" s="105"/>
      <c r="BF59" s="107"/>
      <c r="BG59" s="110"/>
      <c r="BH59" s="2"/>
      <c r="BI59" s="2"/>
      <c r="BJ59" s="2"/>
      <c r="BK59" s="29"/>
      <c r="BL59" s="56"/>
      <c r="BM59" s="48"/>
      <c r="BN59" s="48"/>
      <c r="BO59" s="48"/>
      <c r="BP59" s="114"/>
      <c r="BQ59" s="118"/>
      <c r="BR59" s="2"/>
      <c r="BS59" s="2"/>
      <c r="BT59" s="2"/>
      <c r="BU59" s="29"/>
      <c r="BV59" s="56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18" t="s">
        <v>5</v>
      </c>
      <c r="H60" s="3">
        <v>2024</v>
      </c>
      <c r="I60" s="20" t="s">
        <v>287</v>
      </c>
      <c r="J60" s="184" t="s">
        <v>269</v>
      </c>
      <c r="K60" s="2" t="s">
        <v>320</v>
      </c>
      <c r="L60" s="163">
        <f t="shared" si="0"/>
        <v>0</v>
      </c>
      <c r="M60" s="163">
        <f t="shared" si="1"/>
        <v>0</v>
      </c>
      <c r="N60" s="181"/>
      <c r="O60" s="33"/>
      <c r="P60" s="33"/>
      <c r="Q60" s="33"/>
      <c r="R60" s="35"/>
      <c r="S60" s="41"/>
      <c r="T60" s="2"/>
      <c r="U60" s="2"/>
      <c r="V60" s="2"/>
      <c r="W60" s="29"/>
      <c r="X60" s="56"/>
      <c r="Y60" s="62"/>
      <c r="Z60" s="62"/>
      <c r="AA60" s="62"/>
      <c r="AB60" s="63"/>
      <c r="AC60" s="69"/>
      <c r="AD60" s="2"/>
      <c r="AE60" s="2"/>
      <c r="AF60" s="2"/>
      <c r="AG60" s="29"/>
      <c r="AH60" s="56"/>
      <c r="AI60" s="72"/>
      <c r="AJ60" s="72"/>
      <c r="AK60" s="72"/>
      <c r="AL60" s="74"/>
      <c r="AM60" s="81"/>
      <c r="AN60" s="2"/>
      <c r="AO60" s="2"/>
      <c r="AP60" s="2"/>
      <c r="AQ60" s="29"/>
      <c r="AR60" s="56"/>
      <c r="AS60" s="85"/>
      <c r="AT60" s="85"/>
      <c r="AU60" s="85"/>
      <c r="AV60" s="87"/>
      <c r="AW60" s="101"/>
      <c r="AX60" s="2"/>
      <c r="AY60" s="2"/>
      <c r="AZ60" s="2"/>
      <c r="BA60" s="29"/>
      <c r="BB60" s="56"/>
      <c r="BC60" s="105"/>
      <c r="BD60" s="105"/>
      <c r="BE60" s="105"/>
      <c r="BF60" s="107"/>
      <c r="BG60" s="110"/>
      <c r="BH60" s="2"/>
      <c r="BI60" s="2"/>
      <c r="BJ60" s="2"/>
      <c r="BK60" s="29"/>
      <c r="BL60" s="56"/>
      <c r="BM60" s="48"/>
      <c r="BN60" s="48"/>
      <c r="BO60" s="48"/>
      <c r="BP60" s="114"/>
      <c r="BQ60" s="118"/>
      <c r="BR60" s="2"/>
      <c r="BS60" s="2"/>
      <c r="BT60" s="2"/>
      <c r="BU60" s="29"/>
      <c r="BV60" s="56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18" t="s">
        <v>5</v>
      </c>
      <c r="H61" s="3">
        <v>2024</v>
      </c>
      <c r="I61" s="20" t="s">
        <v>287</v>
      </c>
      <c r="J61" s="184" t="s">
        <v>270</v>
      </c>
      <c r="K61" s="2" t="s">
        <v>320</v>
      </c>
      <c r="L61" s="163">
        <f t="shared" si="0"/>
        <v>0</v>
      </c>
      <c r="M61" s="163">
        <f t="shared" si="1"/>
        <v>0</v>
      </c>
      <c r="N61" s="181"/>
      <c r="O61" s="33"/>
      <c r="P61" s="33"/>
      <c r="Q61" s="33"/>
      <c r="R61" s="35"/>
      <c r="S61" s="41"/>
      <c r="T61" s="2"/>
      <c r="U61" s="2"/>
      <c r="V61" s="2"/>
      <c r="W61" s="29"/>
      <c r="X61" s="56"/>
      <c r="Y61" s="62"/>
      <c r="Z61" s="62"/>
      <c r="AA61" s="62"/>
      <c r="AB61" s="63"/>
      <c r="AC61" s="69"/>
      <c r="AD61" s="2"/>
      <c r="AE61" s="2"/>
      <c r="AF61" s="2"/>
      <c r="AG61" s="29"/>
      <c r="AH61" s="56"/>
      <c r="AI61" s="72"/>
      <c r="AJ61" s="72"/>
      <c r="AK61" s="72"/>
      <c r="AL61" s="74"/>
      <c r="AM61" s="81"/>
      <c r="AN61" s="2"/>
      <c r="AO61" s="2"/>
      <c r="AP61" s="2"/>
      <c r="AQ61" s="29"/>
      <c r="AR61" s="56"/>
      <c r="AS61" s="85"/>
      <c r="AT61" s="85"/>
      <c r="AU61" s="85"/>
      <c r="AV61" s="87"/>
      <c r="AW61" s="101"/>
      <c r="AX61" s="2"/>
      <c r="AY61" s="2"/>
      <c r="AZ61" s="2"/>
      <c r="BA61" s="29"/>
      <c r="BB61" s="56"/>
      <c r="BC61" s="105"/>
      <c r="BD61" s="105"/>
      <c r="BE61" s="105"/>
      <c r="BF61" s="107"/>
      <c r="BG61" s="110"/>
      <c r="BH61" s="2"/>
      <c r="BI61" s="2"/>
      <c r="BJ61" s="2"/>
      <c r="BK61" s="29"/>
      <c r="BL61" s="56"/>
      <c r="BM61" s="48"/>
      <c r="BN61" s="48"/>
      <c r="BO61" s="48"/>
      <c r="BP61" s="114"/>
      <c r="BQ61" s="118"/>
      <c r="BR61" s="2"/>
      <c r="BS61" s="2"/>
      <c r="BT61" s="2"/>
      <c r="BU61" s="29"/>
      <c r="BV61" s="56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18" t="s">
        <v>5</v>
      </c>
      <c r="H62" s="3">
        <v>2024</v>
      </c>
      <c r="I62" s="20" t="s">
        <v>290</v>
      </c>
      <c r="J62" s="184" t="s">
        <v>271</v>
      </c>
      <c r="K62" s="2" t="s">
        <v>321</v>
      </c>
      <c r="L62" s="163">
        <f t="shared" si="0"/>
        <v>0</v>
      </c>
      <c r="M62" s="163">
        <f t="shared" si="1"/>
        <v>0</v>
      </c>
      <c r="N62" s="181"/>
      <c r="O62" s="33"/>
      <c r="P62" s="33"/>
      <c r="Q62" s="33"/>
      <c r="R62" s="35"/>
      <c r="S62" s="41"/>
      <c r="T62" s="2"/>
      <c r="U62" s="2"/>
      <c r="V62" s="2"/>
      <c r="W62" s="29"/>
      <c r="X62" s="56"/>
      <c r="Y62" s="62"/>
      <c r="Z62" s="62"/>
      <c r="AA62" s="62"/>
      <c r="AB62" s="63"/>
      <c r="AC62" s="69"/>
      <c r="AD62" s="2"/>
      <c r="AE62" s="2"/>
      <c r="AF62" s="2"/>
      <c r="AG62" s="29"/>
      <c r="AH62" s="56"/>
      <c r="AI62" s="72"/>
      <c r="AJ62" s="72"/>
      <c r="AK62" s="72"/>
      <c r="AL62" s="74"/>
      <c r="AM62" s="81"/>
      <c r="AN62" s="2"/>
      <c r="AO62" s="2"/>
      <c r="AP62" s="2"/>
      <c r="AQ62" s="29"/>
      <c r="AR62" s="56"/>
      <c r="AS62" s="85"/>
      <c r="AT62" s="85"/>
      <c r="AU62" s="85"/>
      <c r="AV62" s="87"/>
      <c r="AW62" s="101"/>
      <c r="AX62" s="2"/>
      <c r="AY62" s="2"/>
      <c r="AZ62" s="2"/>
      <c r="BA62" s="29"/>
      <c r="BB62" s="56"/>
      <c r="BC62" s="105"/>
      <c r="BD62" s="105"/>
      <c r="BE62" s="105"/>
      <c r="BF62" s="107"/>
      <c r="BG62" s="110"/>
      <c r="BH62" s="2"/>
      <c r="BI62" s="2"/>
      <c r="BJ62" s="2"/>
      <c r="BK62" s="29"/>
      <c r="BL62" s="56"/>
      <c r="BM62" s="48"/>
      <c r="BN62" s="48"/>
      <c r="BO62" s="48"/>
      <c r="BP62" s="114"/>
      <c r="BQ62" s="118"/>
      <c r="BR62" s="2"/>
      <c r="BS62" s="2"/>
      <c r="BT62" s="2"/>
      <c r="BU62" s="29"/>
      <c r="BV62" s="56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18" t="s">
        <v>5</v>
      </c>
      <c r="H63" s="3">
        <v>2024</v>
      </c>
      <c r="I63" s="20" t="s">
        <v>284</v>
      </c>
      <c r="J63" s="184" t="s">
        <v>294</v>
      </c>
      <c r="K63" s="2" t="s">
        <v>320</v>
      </c>
      <c r="L63" s="163">
        <f t="shared" si="0"/>
        <v>0</v>
      </c>
      <c r="M63" s="163">
        <f t="shared" si="1"/>
        <v>0</v>
      </c>
      <c r="N63" s="181"/>
      <c r="O63" s="33"/>
      <c r="P63" s="33"/>
      <c r="Q63" s="33"/>
      <c r="R63" s="35"/>
      <c r="S63" s="41"/>
      <c r="T63" s="2"/>
      <c r="U63" s="2"/>
      <c r="V63" s="2"/>
      <c r="W63" s="29"/>
      <c r="X63" s="56"/>
      <c r="Y63" s="62"/>
      <c r="Z63" s="62"/>
      <c r="AA63" s="62"/>
      <c r="AB63" s="63"/>
      <c r="AC63" s="69"/>
      <c r="AD63" s="2"/>
      <c r="AE63" s="2"/>
      <c r="AF63" s="2"/>
      <c r="AG63" s="29"/>
      <c r="AH63" s="56"/>
      <c r="AI63" s="72"/>
      <c r="AJ63" s="72"/>
      <c r="AK63" s="72"/>
      <c r="AL63" s="74"/>
      <c r="AM63" s="81"/>
      <c r="AN63" s="2"/>
      <c r="AO63" s="2"/>
      <c r="AP63" s="2"/>
      <c r="AQ63" s="29"/>
      <c r="AR63" s="56"/>
      <c r="AS63" s="85"/>
      <c r="AT63" s="85"/>
      <c r="AU63" s="85"/>
      <c r="AV63" s="87"/>
      <c r="AW63" s="101"/>
      <c r="AX63" s="2"/>
      <c r="AY63" s="2"/>
      <c r="AZ63" s="2"/>
      <c r="BA63" s="29"/>
      <c r="BB63" s="56"/>
      <c r="BC63" s="105"/>
      <c r="BD63" s="105"/>
      <c r="BE63" s="105"/>
      <c r="BF63" s="107"/>
      <c r="BG63" s="110"/>
      <c r="BH63" s="2"/>
      <c r="BI63" s="2"/>
      <c r="BJ63" s="2"/>
      <c r="BK63" s="29"/>
      <c r="BL63" s="56"/>
      <c r="BM63" s="48"/>
      <c r="BN63" s="48"/>
      <c r="BO63" s="48"/>
      <c r="BP63" s="114"/>
      <c r="BQ63" s="118"/>
      <c r="BR63" s="2"/>
      <c r="BS63" s="2"/>
      <c r="BT63" s="2"/>
      <c r="BU63" s="29"/>
      <c r="BV63" s="56"/>
    </row>
    <row r="64" spans="1:74" ht="28.8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18" t="s">
        <v>5</v>
      </c>
      <c r="H64" s="3">
        <v>2024</v>
      </c>
      <c r="I64" s="20" t="s">
        <v>284</v>
      </c>
      <c r="J64" s="184" t="s">
        <v>346</v>
      </c>
      <c r="K64" s="2" t="s">
        <v>320</v>
      </c>
      <c r="L64" s="163">
        <f t="shared" si="0"/>
        <v>0</v>
      </c>
      <c r="M64" s="163">
        <f t="shared" si="1"/>
        <v>0</v>
      </c>
      <c r="N64" s="181"/>
      <c r="O64" s="33"/>
      <c r="P64" s="33"/>
      <c r="Q64" s="33"/>
      <c r="R64" s="35"/>
      <c r="S64" s="41"/>
      <c r="T64" s="2"/>
      <c r="U64" s="2"/>
      <c r="V64" s="2"/>
      <c r="W64" s="29"/>
      <c r="X64" s="56"/>
      <c r="Y64" s="62"/>
      <c r="Z64" s="62"/>
      <c r="AA64" s="62"/>
      <c r="AB64" s="63"/>
      <c r="AC64" s="69"/>
      <c r="AD64" s="2"/>
      <c r="AE64" s="2"/>
      <c r="AF64" s="2"/>
      <c r="AG64" s="29"/>
      <c r="AH64" s="56"/>
      <c r="AI64" s="72"/>
      <c r="AJ64" s="72"/>
      <c r="AK64" s="72"/>
      <c r="AL64" s="74"/>
      <c r="AM64" s="81"/>
      <c r="AN64" s="2"/>
      <c r="AO64" s="2"/>
      <c r="AP64" s="2"/>
      <c r="AQ64" s="29"/>
      <c r="AR64" s="56"/>
      <c r="AS64" s="85"/>
      <c r="AT64" s="85"/>
      <c r="AU64" s="85"/>
      <c r="AV64" s="87"/>
      <c r="AW64" s="101"/>
      <c r="AX64" s="2"/>
      <c r="AY64" s="2"/>
      <c r="AZ64" s="2"/>
      <c r="BA64" s="29"/>
      <c r="BB64" s="56"/>
      <c r="BC64" s="105"/>
      <c r="BD64" s="105"/>
      <c r="BE64" s="105"/>
      <c r="BF64" s="107"/>
      <c r="BG64" s="110"/>
      <c r="BH64" s="2"/>
      <c r="BI64" s="2"/>
      <c r="BJ64" s="2"/>
      <c r="BK64" s="29"/>
      <c r="BL64" s="56"/>
      <c r="BM64" s="48"/>
      <c r="BN64" s="48"/>
      <c r="BO64" s="48"/>
      <c r="BP64" s="114"/>
      <c r="BQ64" s="118"/>
      <c r="BR64" s="2"/>
      <c r="BS64" s="2"/>
      <c r="BT64" s="2"/>
      <c r="BU64" s="29"/>
      <c r="BV64" s="56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18" t="s">
        <v>5</v>
      </c>
      <c r="H65" s="3">
        <v>2024</v>
      </c>
      <c r="I65" s="20" t="s">
        <v>284</v>
      </c>
      <c r="J65" s="184" t="s">
        <v>295</v>
      </c>
      <c r="K65" s="2" t="s">
        <v>320</v>
      </c>
      <c r="L65" s="163">
        <f t="shared" si="0"/>
        <v>0</v>
      </c>
      <c r="M65" s="163">
        <f t="shared" si="1"/>
        <v>0</v>
      </c>
      <c r="N65" s="181"/>
      <c r="O65" s="33"/>
      <c r="P65" s="33"/>
      <c r="Q65" s="33"/>
      <c r="R65" s="35"/>
      <c r="S65" s="41"/>
      <c r="T65" s="2"/>
      <c r="U65" s="2"/>
      <c r="V65" s="2"/>
      <c r="W65" s="29"/>
      <c r="X65" s="56"/>
      <c r="Y65" s="62"/>
      <c r="Z65" s="62"/>
      <c r="AA65" s="62"/>
      <c r="AB65" s="63"/>
      <c r="AC65" s="69"/>
      <c r="AD65" s="2"/>
      <c r="AE65" s="2"/>
      <c r="AF65" s="2"/>
      <c r="AG65" s="29"/>
      <c r="AH65" s="56"/>
      <c r="AI65" s="72"/>
      <c r="AJ65" s="72"/>
      <c r="AK65" s="72"/>
      <c r="AL65" s="74"/>
      <c r="AM65" s="81"/>
      <c r="AN65" s="2"/>
      <c r="AO65" s="2"/>
      <c r="AP65" s="2"/>
      <c r="AQ65" s="29"/>
      <c r="AR65" s="56"/>
      <c r="AS65" s="85"/>
      <c r="AT65" s="85"/>
      <c r="AU65" s="85"/>
      <c r="AV65" s="87"/>
      <c r="AW65" s="101"/>
      <c r="AX65" s="2"/>
      <c r="AY65" s="2"/>
      <c r="AZ65" s="2"/>
      <c r="BA65" s="29"/>
      <c r="BB65" s="56"/>
      <c r="BC65" s="105"/>
      <c r="BD65" s="105"/>
      <c r="BE65" s="105"/>
      <c r="BF65" s="107"/>
      <c r="BG65" s="110"/>
      <c r="BH65" s="2"/>
      <c r="BI65" s="2"/>
      <c r="BJ65" s="2"/>
      <c r="BK65" s="29"/>
      <c r="BL65" s="56"/>
      <c r="BM65" s="48"/>
      <c r="BN65" s="48"/>
      <c r="BO65" s="48"/>
      <c r="BP65" s="114"/>
      <c r="BQ65" s="118"/>
      <c r="BR65" s="2"/>
      <c r="BS65" s="2"/>
      <c r="BT65" s="2"/>
      <c r="BU65" s="29"/>
      <c r="BV65" s="56"/>
    </row>
    <row r="66" spans="1:74" ht="28.8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18" t="s">
        <v>5</v>
      </c>
      <c r="H66" s="3">
        <v>2024</v>
      </c>
      <c r="I66" s="20" t="s">
        <v>290</v>
      </c>
      <c r="J66" s="184" t="s">
        <v>299</v>
      </c>
      <c r="K66" s="2" t="s">
        <v>318</v>
      </c>
      <c r="L66" s="163">
        <f t="shared" si="0"/>
        <v>0</v>
      </c>
      <c r="M66" s="163">
        <f t="shared" si="1"/>
        <v>0</v>
      </c>
      <c r="N66" s="181"/>
      <c r="O66" s="33"/>
      <c r="P66" s="33"/>
      <c r="Q66" s="33"/>
      <c r="R66" s="35"/>
      <c r="S66" s="41"/>
      <c r="T66" s="2"/>
      <c r="U66" s="2"/>
      <c r="V66" s="2"/>
      <c r="W66" s="29"/>
      <c r="X66" s="56"/>
      <c r="Y66" s="62"/>
      <c r="Z66" s="62"/>
      <c r="AA66" s="62"/>
      <c r="AB66" s="63"/>
      <c r="AC66" s="69"/>
      <c r="AD66" s="2"/>
      <c r="AE66" s="2"/>
      <c r="AF66" s="2"/>
      <c r="AG66" s="29"/>
      <c r="AH66" s="56"/>
      <c r="AI66" s="72"/>
      <c r="AJ66" s="72"/>
      <c r="AK66" s="72"/>
      <c r="AL66" s="74"/>
      <c r="AM66" s="81"/>
      <c r="AN66" s="2"/>
      <c r="AO66" s="2"/>
      <c r="AP66" s="2"/>
      <c r="AQ66" s="29"/>
      <c r="AR66" s="56"/>
      <c r="AS66" s="85"/>
      <c r="AT66" s="85"/>
      <c r="AU66" s="85"/>
      <c r="AV66" s="87"/>
      <c r="AW66" s="101"/>
      <c r="AX66" s="2"/>
      <c r="AY66" s="2"/>
      <c r="AZ66" s="2"/>
      <c r="BA66" s="29"/>
      <c r="BB66" s="56"/>
      <c r="BC66" s="105"/>
      <c r="BD66" s="105"/>
      <c r="BE66" s="105"/>
      <c r="BF66" s="107"/>
      <c r="BG66" s="110"/>
      <c r="BH66" s="2"/>
      <c r="BI66" s="2"/>
      <c r="BJ66" s="2"/>
      <c r="BK66" s="29"/>
      <c r="BL66" s="56"/>
      <c r="BM66" s="48"/>
      <c r="BN66" s="48"/>
      <c r="BO66" s="48"/>
      <c r="BP66" s="114"/>
      <c r="BQ66" s="118"/>
      <c r="BR66" s="2"/>
      <c r="BS66" s="2"/>
      <c r="BT66" s="2"/>
      <c r="BU66" s="29"/>
      <c r="BV66" s="56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18" t="s">
        <v>5</v>
      </c>
      <c r="H67" s="3">
        <v>2024</v>
      </c>
      <c r="I67" s="20" t="s">
        <v>315</v>
      </c>
      <c r="J67" s="184" t="s">
        <v>347</v>
      </c>
      <c r="K67" s="2" t="s">
        <v>320</v>
      </c>
      <c r="L67" s="163">
        <f t="shared" si="0"/>
        <v>0</v>
      </c>
      <c r="M67" s="163">
        <f t="shared" si="1"/>
        <v>0</v>
      </c>
      <c r="N67" s="181"/>
      <c r="O67" s="33"/>
      <c r="P67" s="33"/>
      <c r="Q67" s="33"/>
      <c r="R67" s="35"/>
      <c r="S67" s="41"/>
      <c r="T67" s="2"/>
      <c r="U67" s="2"/>
      <c r="V67" s="2"/>
      <c r="W67" s="29"/>
      <c r="X67" s="56"/>
      <c r="Y67" s="62"/>
      <c r="Z67" s="62"/>
      <c r="AA67" s="62"/>
      <c r="AB67" s="63"/>
      <c r="AC67" s="69"/>
      <c r="AD67" s="2"/>
      <c r="AE67" s="2"/>
      <c r="AF67" s="2"/>
      <c r="AG67" s="29"/>
      <c r="AH67" s="56"/>
      <c r="AI67" s="72"/>
      <c r="AJ67" s="72"/>
      <c r="AK67" s="72"/>
      <c r="AL67" s="74"/>
      <c r="AM67" s="81"/>
      <c r="AN67" s="2"/>
      <c r="AO67" s="2"/>
      <c r="AP67" s="2"/>
      <c r="AQ67" s="29"/>
      <c r="AR67" s="56"/>
      <c r="AS67" s="85"/>
      <c r="AT67" s="85"/>
      <c r="AU67" s="85"/>
      <c r="AV67" s="87"/>
      <c r="AW67" s="101"/>
      <c r="AX67" s="2"/>
      <c r="AY67" s="2"/>
      <c r="AZ67" s="2"/>
      <c r="BA67" s="29"/>
      <c r="BB67" s="56"/>
      <c r="BC67" s="105"/>
      <c r="BD67" s="105"/>
      <c r="BE67" s="105"/>
      <c r="BF67" s="107"/>
      <c r="BG67" s="110"/>
      <c r="BH67" s="2"/>
      <c r="BI67" s="2"/>
      <c r="BJ67" s="2"/>
      <c r="BK67" s="29"/>
      <c r="BL67" s="56"/>
      <c r="BM67" s="48"/>
      <c r="BN67" s="48"/>
      <c r="BO67" s="48"/>
      <c r="BP67" s="114"/>
      <c r="BQ67" s="118"/>
      <c r="BR67" s="2"/>
      <c r="BS67" s="2"/>
      <c r="BT67" s="2"/>
      <c r="BU67" s="29"/>
      <c r="BV67" s="56"/>
    </row>
    <row r="68" spans="1:74" ht="28.8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18" t="s">
        <v>5</v>
      </c>
      <c r="H68" s="3">
        <v>2024</v>
      </c>
      <c r="I68" s="20" t="s">
        <v>315</v>
      </c>
      <c r="J68" s="184" t="s">
        <v>296</v>
      </c>
      <c r="K68" s="2" t="s">
        <v>321</v>
      </c>
      <c r="L68" s="163">
        <f t="shared" si="0"/>
        <v>0</v>
      </c>
      <c r="M68" s="163">
        <f t="shared" si="1"/>
        <v>0</v>
      </c>
      <c r="N68" s="181"/>
      <c r="O68" s="33"/>
      <c r="P68" s="33"/>
      <c r="Q68" s="33"/>
      <c r="R68" s="35"/>
      <c r="S68" s="41"/>
      <c r="T68" s="2"/>
      <c r="U68" s="2"/>
      <c r="V68" s="2"/>
      <c r="W68" s="29"/>
      <c r="X68" s="56"/>
      <c r="Y68" s="62"/>
      <c r="Z68" s="62"/>
      <c r="AA68" s="62"/>
      <c r="AB68" s="63"/>
      <c r="AC68" s="69"/>
      <c r="AD68" s="2"/>
      <c r="AE68" s="2"/>
      <c r="AF68" s="2"/>
      <c r="AG68" s="29"/>
      <c r="AH68" s="56"/>
      <c r="AI68" s="72"/>
      <c r="AJ68" s="72"/>
      <c r="AK68" s="72"/>
      <c r="AL68" s="74"/>
      <c r="AM68" s="81"/>
      <c r="AN68" s="2"/>
      <c r="AO68" s="2"/>
      <c r="AP68" s="2"/>
      <c r="AQ68" s="29"/>
      <c r="AR68" s="56"/>
      <c r="AS68" s="85"/>
      <c r="AT68" s="85"/>
      <c r="AU68" s="85"/>
      <c r="AV68" s="87"/>
      <c r="AW68" s="101"/>
      <c r="AX68" s="2"/>
      <c r="AY68" s="2"/>
      <c r="AZ68" s="2"/>
      <c r="BA68" s="29"/>
      <c r="BB68" s="56"/>
      <c r="BC68" s="105"/>
      <c r="BD68" s="105"/>
      <c r="BE68" s="105"/>
      <c r="BF68" s="107"/>
      <c r="BG68" s="110"/>
      <c r="BH68" s="2"/>
      <c r="BI68" s="2"/>
      <c r="BJ68" s="2"/>
      <c r="BK68" s="29"/>
      <c r="BL68" s="56"/>
      <c r="BM68" s="48"/>
      <c r="BN68" s="48"/>
      <c r="BO68" s="48"/>
      <c r="BP68" s="114"/>
      <c r="BQ68" s="118"/>
      <c r="BR68" s="2"/>
      <c r="BS68" s="2"/>
      <c r="BT68" s="2"/>
      <c r="BU68" s="29"/>
      <c r="BV68" s="56"/>
    </row>
    <row r="69" spans="1:74" ht="28.8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18" t="s">
        <v>5</v>
      </c>
      <c r="H69" s="3">
        <v>2024</v>
      </c>
      <c r="I69" s="20" t="s">
        <v>316</v>
      </c>
      <c r="J69" s="184" t="s">
        <v>297</v>
      </c>
      <c r="K69" s="2" t="s">
        <v>318</v>
      </c>
      <c r="L69" s="163">
        <f t="shared" si="0"/>
        <v>0</v>
      </c>
      <c r="M69" s="163">
        <f t="shared" si="1"/>
        <v>0</v>
      </c>
      <c r="N69" s="181"/>
      <c r="O69" s="33"/>
      <c r="P69" s="33"/>
      <c r="Q69" s="33"/>
      <c r="R69" s="33"/>
      <c r="S69" s="42"/>
      <c r="T69" s="2"/>
      <c r="U69" s="2"/>
      <c r="V69" s="2"/>
      <c r="W69" s="2"/>
      <c r="X69" s="55"/>
      <c r="Y69" s="62"/>
      <c r="Z69" s="62"/>
      <c r="AA69" s="62"/>
      <c r="AB69" s="62"/>
      <c r="AC69" s="68"/>
      <c r="AD69" s="2"/>
      <c r="AE69" s="2"/>
      <c r="AF69" s="2"/>
      <c r="AG69" s="2"/>
      <c r="AH69" s="55"/>
      <c r="AI69" s="72"/>
      <c r="AJ69" s="72"/>
      <c r="AK69" s="72"/>
      <c r="AL69" s="72"/>
      <c r="AM69" s="80"/>
      <c r="AN69" s="2"/>
      <c r="AO69" s="2"/>
      <c r="AP69" s="2"/>
      <c r="AQ69" s="2"/>
      <c r="AR69" s="55"/>
      <c r="AS69" s="85"/>
      <c r="AT69" s="85"/>
      <c r="AU69" s="85"/>
      <c r="AV69" s="85"/>
      <c r="AW69" s="100"/>
      <c r="AX69" s="2"/>
      <c r="AY69" s="2"/>
      <c r="AZ69" s="2"/>
      <c r="BA69" s="2"/>
      <c r="BB69" s="55"/>
      <c r="BC69" s="105"/>
      <c r="BD69" s="105"/>
      <c r="BE69" s="105"/>
      <c r="BF69" s="105"/>
      <c r="BG69" s="109"/>
      <c r="BH69" s="2"/>
      <c r="BI69" s="2"/>
      <c r="BJ69" s="2"/>
      <c r="BK69" s="2"/>
      <c r="BL69" s="55"/>
      <c r="BM69" s="48"/>
      <c r="BN69" s="48"/>
      <c r="BO69" s="48"/>
      <c r="BP69" s="48"/>
      <c r="BQ69" s="117"/>
      <c r="BR69" s="2"/>
      <c r="BS69" s="2"/>
      <c r="BT69" s="2"/>
      <c r="BU69" s="2"/>
      <c r="BV69" s="55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18" t="s">
        <v>5</v>
      </c>
      <c r="H70" s="3">
        <v>2024</v>
      </c>
      <c r="I70" s="20" t="s">
        <v>316</v>
      </c>
      <c r="J70" s="185" t="s">
        <v>348</v>
      </c>
      <c r="K70" s="8" t="s">
        <v>320</v>
      </c>
      <c r="L70" s="163">
        <f t="shared" ref="L70:L133" si="3">SUM(R70,W70,AB70,AG70,AL70,AQ70,AV70,BA70,BF70,BK70,BP70,BU70)</f>
        <v>0</v>
      </c>
      <c r="M70" s="163">
        <f t="shared" ref="M70:M133" si="4">SUM(S70,X70,AC70,AH70,AM70,AR70,AW70,BB70,BG70,BL70,BQ70,BV70)</f>
        <v>0</v>
      </c>
      <c r="N70" s="181"/>
      <c r="O70" s="33"/>
      <c r="P70" s="33"/>
      <c r="Q70" s="33"/>
      <c r="R70" s="33"/>
      <c r="S70" s="42"/>
      <c r="T70" s="2"/>
      <c r="U70" s="2"/>
      <c r="V70" s="2"/>
      <c r="W70" s="2"/>
      <c r="X70" s="55"/>
      <c r="Y70" s="62"/>
      <c r="Z70" s="62"/>
      <c r="AA70" s="62"/>
      <c r="AB70" s="62"/>
      <c r="AC70" s="68"/>
      <c r="AD70" s="2"/>
      <c r="AE70" s="2"/>
      <c r="AF70" s="2"/>
      <c r="AG70" s="2"/>
      <c r="AH70" s="55"/>
      <c r="AI70" s="72"/>
      <c r="AJ70" s="72"/>
      <c r="AK70" s="72"/>
      <c r="AL70" s="72"/>
      <c r="AM70" s="80"/>
      <c r="AN70" s="2"/>
      <c r="AO70" s="2"/>
      <c r="AP70" s="2"/>
      <c r="AQ70" s="2"/>
      <c r="AR70" s="55"/>
      <c r="AS70" s="85"/>
      <c r="AT70" s="85"/>
      <c r="AU70" s="85"/>
      <c r="AV70" s="85"/>
      <c r="AW70" s="100"/>
      <c r="AX70" s="2"/>
      <c r="AY70" s="2"/>
      <c r="AZ70" s="2"/>
      <c r="BA70" s="2"/>
      <c r="BB70" s="55"/>
      <c r="BC70" s="105"/>
      <c r="BD70" s="105"/>
      <c r="BE70" s="105"/>
      <c r="BF70" s="105"/>
      <c r="BG70" s="109"/>
      <c r="BH70" s="2"/>
      <c r="BI70" s="2"/>
      <c r="BJ70" s="2"/>
      <c r="BK70" s="2"/>
      <c r="BL70" s="55"/>
      <c r="BM70" s="48"/>
      <c r="BN70" s="48"/>
      <c r="BO70" s="48"/>
      <c r="BP70" s="48"/>
      <c r="BQ70" s="117"/>
      <c r="BR70" s="2"/>
      <c r="BS70" s="2"/>
      <c r="BT70" s="2"/>
      <c r="BU70" s="2"/>
      <c r="BV70" s="55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18" t="s">
        <v>5</v>
      </c>
      <c r="H71" s="3">
        <v>2024</v>
      </c>
      <c r="I71" s="20" t="s">
        <v>282</v>
      </c>
      <c r="J71" s="184" t="s">
        <v>272</v>
      </c>
      <c r="K71" s="2" t="s">
        <v>321</v>
      </c>
      <c r="L71" s="163">
        <f t="shared" si="3"/>
        <v>0</v>
      </c>
      <c r="M71" s="163">
        <f t="shared" si="4"/>
        <v>0</v>
      </c>
      <c r="N71" s="181"/>
      <c r="O71" s="53"/>
      <c r="P71" s="53"/>
      <c r="Q71" s="53"/>
      <c r="R71" s="53"/>
      <c r="S71" s="54"/>
      <c r="T71" s="8"/>
      <c r="U71" s="8"/>
      <c r="V71" s="8"/>
      <c r="W71" s="8"/>
      <c r="X71" s="122"/>
      <c r="Y71" s="135"/>
      <c r="Z71" s="135"/>
      <c r="AA71" s="135"/>
      <c r="AB71" s="135"/>
      <c r="AC71" s="136"/>
      <c r="AD71" s="8"/>
      <c r="AE71" s="8"/>
      <c r="AF71" s="8"/>
      <c r="AG71" s="8"/>
      <c r="AH71" s="122"/>
      <c r="AI71" s="137"/>
      <c r="AJ71" s="137"/>
      <c r="AK71" s="137"/>
      <c r="AL71" s="137"/>
      <c r="AM71" s="138"/>
      <c r="AN71" s="8"/>
      <c r="AO71" s="8"/>
      <c r="AP71" s="8"/>
      <c r="AQ71" s="8"/>
      <c r="AR71" s="122"/>
      <c r="AS71" s="139"/>
      <c r="AT71" s="139"/>
      <c r="AU71" s="139"/>
      <c r="AV71" s="139"/>
      <c r="AW71" s="140"/>
      <c r="AX71" s="8"/>
      <c r="AY71" s="8"/>
      <c r="AZ71" s="8"/>
      <c r="BA71" s="8"/>
      <c r="BB71" s="122"/>
      <c r="BC71" s="141"/>
      <c r="BD71" s="141"/>
      <c r="BE71" s="141"/>
      <c r="BF71" s="141"/>
      <c r="BG71" s="142"/>
      <c r="BH71" s="8"/>
      <c r="BI71" s="8"/>
      <c r="BJ71" s="8"/>
      <c r="BK71" s="8"/>
      <c r="BL71" s="122"/>
      <c r="BM71" s="143"/>
      <c r="BN71" s="143"/>
      <c r="BO71" s="143"/>
      <c r="BP71" s="143"/>
      <c r="BQ71" s="144"/>
      <c r="BR71" s="8"/>
      <c r="BS71" s="8"/>
      <c r="BT71" s="8"/>
      <c r="BU71" s="8"/>
      <c r="BV71" s="122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18" t="s">
        <v>5</v>
      </c>
      <c r="H72" s="3">
        <v>2024</v>
      </c>
      <c r="I72" s="20" t="s">
        <v>282</v>
      </c>
      <c r="J72" s="184" t="s">
        <v>273</v>
      </c>
      <c r="K72" s="2" t="s">
        <v>321</v>
      </c>
      <c r="L72" s="163">
        <f t="shared" si="3"/>
        <v>0.02</v>
      </c>
      <c r="M72" s="163">
        <f t="shared" si="4"/>
        <v>64.037999999999997</v>
      </c>
      <c r="N72" s="181" t="s">
        <v>439</v>
      </c>
      <c r="O72" s="33"/>
      <c r="P72" s="33"/>
      <c r="Q72" s="33"/>
      <c r="R72" s="33"/>
      <c r="S72" s="42"/>
      <c r="T72" s="2"/>
      <c r="U72" s="2"/>
      <c r="V72" s="2"/>
      <c r="W72" s="2"/>
      <c r="X72" s="55"/>
      <c r="Y72" s="62"/>
      <c r="Z72" s="62"/>
      <c r="AA72" s="62"/>
      <c r="AB72" s="62"/>
      <c r="AC72" s="68"/>
      <c r="AD72" s="2"/>
      <c r="AE72" s="2"/>
      <c r="AF72" s="2"/>
      <c r="AG72" s="2"/>
      <c r="AH72" s="55"/>
      <c r="AI72" s="72"/>
      <c r="AJ72" s="72"/>
      <c r="AK72" s="72"/>
      <c r="AL72" s="72"/>
      <c r="AM72" s="80"/>
      <c r="AN72" s="2"/>
      <c r="AO72" s="2"/>
      <c r="AP72" s="2"/>
      <c r="AQ72" s="2"/>
      <c r="AR72" s="55"/>
      <c r="AS72" s="85" t="s">
        <v>530</v>
      </c>
      <c r="AT72" s="85"/>
      <c r="AU72" s="85"/>
      <c r="AV72" s="85">
        <v>0.02</v>
      </c>
      <c r="AW72" s="100">
        <v>64.037999999999997</v>
      </c>
      <c r="AX72" s="2"/>
      <c r="AY72" s="2"/>
      <c r="AZ72" s="2"/>
      <c r="BA72" s="2"/>
      <c r="BB72" s="55"/>
      <c r="BC72" s="105"/>
      <c r="BD72" s="105"/>
      <c r="BE72" s="105"/>
      <c r="BF72" s="105"/>
      <c r="BG72" s="109"/>
      <c r="BH72" s="2"/>
      <c r="BI72" s="2"/>
      <c r="BJ72" s="2"/>
      <c r="BK72" s="2"/>
      <c r="BL72" s="55"/>
      <c r="BM72" s="48"/>
      <c r="BN72" s="48"/>
      <c r="BO72" s="48"/>
      <c r="BP72" s="48"/>
      <c r="BQ72" s="117"/>
      <c r="BR72" s="2"/>
      <c r="BS72" s="2"/>
      <c r="BT72" s="2"/>
      <c r="BU72" s="2"/>
      <c r="BV72" s="55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18" t="s">
        <v>5</v>
      </c>
      <c r="H73" s="3">
        <v>2024</v>
      </c>
      <c r="I73" s="20" t="s">
        <v>282</v>
      </c>
      <c r="J73" s="184" t="s">
        <v>274</v>
      </c>
      <c r="K73" s="2" t="s">
        <v>321</v>
      </c>
      <c r="L73" s="163">
        <f t="shared" si="3"/>
        <v>0</v>
      </c>
      <c r="M73" s="163">
        <f t="shared" si="4"/>
        <v>0</v>
      </c>
      <c r="N73" s="181"/>
      <c r="O73" s="33"/>
      <c r="P73" s="33"/>
      <c r="Q73" s="33"/>
      <c r="R73" s="33"/>
      <c r="S73" s="42"/>
      <c r="T73" s="2"/>
      <c r="U73" s="2"/>
      <c r="V73" s="2"/>
      <c r="W73" s="2"/>
      <c r="X73" s="55"/>
      <c r="Y73" s="62"/>
      <c r="Z73" s="62"/>
      <c r="AA73" s="62"/>
      <c r="AB73" s="62"/>
      <c r="AC73" s="68"/>
      <c r="AD73" s="2"/>
      <c r="AE73" s="2"/>
      <c r="AF73" s="2"/>
      <c r="AG73" s="2"/>
      <c r="AH73" s="55"/>
      <c r="AI73" s="72"/>
      <c r="AJ73" s="72"/>
      <c r="AK73" s="72"/>
      <c r="AL73" s="72"/>
      <c r="AM73" s="80"/>
      <c r="AN73" s="2"/>
      <c r="AO73" s="2"/>
      <c r="AP73" s="2"/>
      <c r="AQ73" s="2"/>
      <c r="AR73" s="55"/>
      <c r="AS73" s="85"/>
      <c r="AT73" s="85"/>
      <c r="AU73" s="85"/>
      <c r="AV73" s="85"/>
      <c r="AW73" s="100"/>
      <c r="AX73" s="2"/>
      <c r="AY73" s="2"/>
      <c r="AZ73" s="2"/>
      <c r="BA73" s="2"/>
      <c r="BB73" s="55"/>
      <c r="BC73" s="105"/>
      <c r="BD73" s="105"/>
      <c r="BE73" s="105"/>
      <c r="BF73" s="105"/>
      <c r="BG73" s="109"/>
      <c r="BH73" s="2"/>
      <c r="BI73" s="2"/>
      <c r="BJ73" s="2"/>
      <c r="BK73" s="2"/>
      <c r="BL73" s="55"/>
      <c r="BM73" s="48"/>
      <c r="BN73" s="48"/>
      <c r="BO73" s="48"/>
      <c r="BP73" s="48"/>
      <c r="BQ73" s="117"/>
      <c r="BR73" s="2"/>
      <c r="BS73" s="2"/>
      <c r="BT73" s="2"/>
      <c r="BU73" s="2"/>
      <c r="BV73" s="55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18" t="s">
        <v>5</v>
      </c>
      <c r="H74" s="3">
        <v>2024</v>
      </c>
      <c r="I74" s="20" t="s">
        <v>282</v>
      </c>
      <c r="J74" s="184" t="s">
        <v>275</v>
      </c>
      <c r="K74" s="2" t="s">
        <v>321</v>
      </c>
      <c r="L74" s="163">
        <f t="shared" si="3"/>
        <v>3.0000000000000001E-3</v>
      </c>
      <c r="M74" s="163">
        <f t="shared" si="4"/>
        <v>11.458</v>
      </c>
      <c r="N74" s="181" t="s">
        <v>896</v>
      </c>
      <c r="O74" s="33"/>
      <c r="P74" s="33"/>
      <c r="Q74" s="33"/>
      <c r="R74" s="33"/>
      <c r="S74" s="42"/>
      <c r="T74" s="2"/>
      <c r="U74" s="2"/>
      <c r="V74" s="2"/>
      <c r="W74" s="2"/>
      <c r="X74" s="55"/>
      <c r="Y74" s="62"/>
      <c r="Z74" s="62"/>
      <c r="AA74" s="62"/>
      <c r="AB74" s="62"/>
      <c r="AC74" s="68"/>
      <c r="AD74" s="2"/>
      <c r="AE74" s="2"/>
      <c r="AF74" s="2"/>
      <c r="AG74" s="2"/>
      <c r="AH74" s="55"/>
      <c r="AI74" s="72"/>
      <c r="AJ74" s="72"/>
      <c r="AK74" s="72"/>
      <c r="AL74" s="72"/>
      <c r="AM74" s="80"/>
      <c r="AN74" s="2"/>
      <c r="AO74" s="2"/>
      <c r="AP74" s="2"/>
      <c r="AQ74" s="2"/>
      <c r="AR74" s="55"/>
      <c r="AS74" s="85"/>
      <c r="AT74" s="85"/>
      <c r="AU74" s="85"/>
      <c r="AV74" s="85"/>
      <c r="AW74" s="100"/>
      <c r="AX74" s="2"/>
      <c r="AY74" s="2"/>
      <c r="AZ74" s="2"/>
      <c r="BA74" s="2"/>
      <c r="BB74" s="55"/>
      <c r="BC74" s="105"/>
      <c r="BD74" s="105"/>
      <c r="BE74" s="105"/>
      <c r="BF74" s="105"/>
      <c r="BG74" s="109"/>
      <c r="BH74" s="2" t="s">
        <v>896</v>
      </c>
      <c r="BI74" s="2"/>
      <c r="BJ74" s="2"/>
      <c r="BK74" s="2">
        <v>3.0000000000000001E-3</v>
      </c>
      <c r="BL74" s="55">
        <v>11.458</v>
      </c>
      <c r="BM74" s="48"/>
      <c r="BN74" s="48"/>
      <c r="BO74" s="48"/>
      <c r="BP74" s="48"/>
      <c r="BQ74" s="117"/>
      <c r="BR74" s="2"/>
      <c r="BS74" s="2"/>
      <c r="BT74" s="2"/>
      <c r="BU74" s="2"/>
      <c r="BV74" s="55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18" t="s">
        <v>5</v>
      </c>
      <c r="H75" s="3">
        <v>2024</v>
      </c>
      <c r="I75" s="20" t="s">
        <v>282</v>
      </c>
      <c r="J75" s="184" t="s">
        <v>276</v>
      </c>
      <c r="K75" s="2" t="s">
        <v>320</v>
      </c>
      <c r="L75" s="163">
        <f t="shared" si="3"/>
        <v>0</v>
      </c>
      <c r="M75" s="163">
        <f t="shared" si="4"/>
        <v>0</v>
      </c>
      <c r="N75" s="181"/>
      <c r="O75" s="33"/>
      <c r="P75" s="33"/>
      <c r="Q75" s="33"/>
      <c r="R75" s="33"/>
      <c r="S75" s="42"/>
      <c r="T75" s="2"/>
      <c r="U75" s="2"/>
      <c r="V75" s="2"/>
      <c r="W75" s="2"/>
      <c r="X75" s="55"/>
      <c r="Y75" s="62"/>
      <c r="Z75" s="62"/>
      <c r="AA75" s="62"/>
      <c r="AB75" s="62"/>
      <c r="AC75" s="68"/>
      <c r="AD75" s="2"/>
      <c r="AE75" s="2"/>
      <c r="AF75" s="2"/>
      <c r="AG75" s="2"/>
      <c r="AH75" s="55"/>
      <c r="AI75" s="72"/>
      <c r="AJ75" s="72"/>
      <c r="AK75" s="72"/>
      <c r="AL75" s="72"/>
      <c r="AM75" s="80"/>
      <c r="AN75" s="2"/>
      <c r="AO75" s="2"/>
      <c r="AP75" s="2"/>
      <c r="AQ75" s="2"/>
      <c r="AR75" s="55"/>
      <c r="AS75" s="85"/>
      <c r="AT75" s="85"/>
      <c r="AU75" s="85"/>
      <c r="AV75" s="85"/>
      <c r="AW75" s="100"/>
      <c r="AX75" s="2"/>
      <c r="AY75" s="2"/>
      <c r="AZ75" s="2"/>
      <c r="BA75" s="2"/>
      <c r="BB75" s="55"/>
      <c r="BC75" s="105"/>
      <c r="BD75" s="105"/>
      <c r="BE75" s="105"/>
      <c r="BF75" s="105"/>
      <c r="BG75" s="109"/>
      <c r="BH75" s="2"/>
      <c r="BI75" s="2"/>
      <c r="BJ75" s="2"/>
      <c r="BK75" s="2"/>
      <c r="BL75" s="55"/>
      <c r="BM75" s="48"/>
      <c r="BN75" s="48"/>
      <c r="BO75" s="48"/>
      <c r="BP75" s="48"/>
      <c r="BQ75" s="117"/>
      <c r="BR75" s="2"/>
      <c r="BS75" s="2"/>
      <c r="BT75" s="2"/>
      <c r="BU75" s="2"/>
      <c r="BV75" s="55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18" t="s">
        <v>5</v>
      </c>
      <c r="H76" s="3">
        <v>2024</v>
      </c>
      <c r="I76" s="20" t="s">
        <v>282</v>
      </c>
      <c r="J76" s="184" t="s">
        <v>277</v>
      </c>
      <c r="K76" s="2" t="s">
        <v>320</v>
      </c>
      <c r="L76" s="163">
        <f t="shared" si="3"/>
        <v>0</v>
      </c>
      <c r="M76" s="163">
        <f t="shared" si="4"/>
        <v>0</v>
      </c>
      <c r="N76" s="181"/>
      <c r="O76" s="33"/>
      <c r="P76" s="33"/>
      <c r="Q76" s="33"/>
      <c r="R76" s="33"/>
      <c r="S76" s="42"/>
      <c r="T76" s="2"/>
      <c r="U76" s="2"/>
      <c r="V76" s="2"/>
      <c r="W76" s="2"/>
      <c r="X76" s="55"/>
      <c r="Y76" s="62"/>
      <c r="Z76" s="62"/>
      <c r="AA76" s="62"/>
      <c r="AB76" s="62"/>
      <c r="AC76" s="68"/>
      <c r="AD76" s="2"/>
      <c r="AE76" s="2"/>
      <c r="AF76" s="2"/>
      <c r="AG76" s="2"/>
      <c r="AH76" s="55"/>
      <c r="AI76" s="72"/>
      <c r="AJ76" s="72"/>
      <c r="AK76" s="72"/>
      <c r="AL76" s="72"/>
      <c r="AM76" s="80"/>
      <c r="AN76" s="2"/>
      <c r="AO76" s="2"/>
      <c r="AP76" s="2"/>
      <c r="AQ76" s="2"/>
      <c r="AR76" s="55"/>
      <c r="AS76" s="85"/>
      <c r="AT76" s="85"/>
      <c r="AU76" s="85"/>
      <c r="AV76" s="85"/>
      <c r="AW76" s="100"/>
      <c r="AX76" s="2"/>
      <c r="AY76" s="2"/>
      <c r="AZ76" s="2"/>
      <c r="BA76" s="2"/>
      <c r="BB76" s="55"/>
      <c r="BC76" s="105"/>
      <c r="BD76" s="105"/>
      <c r="BE76" s="105"/>
      <c r="BF76" s="105"/>
      <c r="BG76" s="109"/>
      <c r="BH76" s="2"/>
      <c r="BI76" s="2"/>
      <c r="BJ76" s="2"/>
      <c r="BK76" s="2"/>
      <c r="BL76" s="55"/>
      <c r="BM76" s="48"/>
      <c r="BN76" s="48"/>
      <c r="BO76" s="48"/>
      <c r="BP76" s="48"/>
      <c r="BQ76" s="117"/>
      <c r="BR76" s="2"/>
      <c r="BS76" s="2"/>
      <c r="BT76" s="2"/>
      <c r="BU76" s="2"/>
      <c r="BV76" s="55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18" t="s">
        <v>5</v>
      </c>
      <c r="H77" s="3">
        <v>2024</v>
      </c>
      <c r="I77" s="20" t="s">
        <v>283</v>
      </c>
      <c r="J77" s="184" t="s">
        <v>298</v>
      </c>
      <c r="K77" s="2" t="s">
        <v>321</v>
      </c>
      <c r="L77" s="163">
        <f t="shared" si="3"/>
        <v>0</v>
      </c>
      <c r="M77" s="163">
        <f t="shared" si="4"/>
        <v>0</v>
      </c>
      <c r="N77" s="181"/>
      <c r="O77" s="33"/>
      <c r="P77" s="33"/>
      <c r="Q77" s="33"/>
      <c r="R77" s="33"/>
      <c r="S77" s="42"/>
      <c r="T77" s="2"/>
      <c r="U77" s="2"/>
      <c r="V77" s="2"/>
      <c r="W77" s="2"/>
      <c r="X77" s="55"/>
      <c r="Y77" s="62"/>
      <c r="Z77" s="62"/>
      <c r="AA77" s="62"/>
      <c r="AB77" s="62"/>
      <c r="AC77" s="68"/>
      <c r="AD77" s="2"/>
      <c r="AE77" s="2"/>
      <c r="AF77" s="2"/>
      <c r="AG77" s="2"/>
      <c r="AH77" s="55"/>
      <c r="AI77" s="72"/>
      <c r="AJ77" s="72"/>
      <c r="AK77" s="72"/>
      <c r="AL77" s="72"/>
      <c r="AM77" s="80"/>
      <c r="AN77" s="2"/>
      <c r="AO77" s="2"/>
      <c r="AP77" s="2"/>
      <c r="AQ77" s="2"/>
      <c r="AR77" s="55"/>
      <c r="AS77" s="85"/>
      <c r="AT77" s="85"/>
      <c r="AU77" s="85"/>
      <c r="AV77" s="85"/>
      <c r="AW77" s="100"/>
      <c r="AX77" s="2"/>
      <c r="AY77" s="2"/>
      <c r="AZ77" s="2"/>
      <c r="BA77" s="2"/>
      <c r="BB77" s="55"/>
      <c r="BC77" s="105"/>
      <c r="BD77" s="105"/>
      <c r="BE77" s="105"/>
      <c r="BF77" s="105"/>
      <c r="BG77" s="109"/>
      <c r="BH77" s="2"/>
      <c r="BI77" s="2"/>
      <c r="BJ77" s="2"/>
      <c r="BK77" s="2"/>
      <c r="BL77" s="55"/>
      <c r="BM77" s="48"/>
      <c r="BN77" s="48"/>
      <c r="BO77" s="48"/>
      <c r="BP77" s="48"/>
      <c r="BQ77" s="117"/>
      <c r="BR77" s="2"/>
      <c r="BS77" s="2"/>
      <c r="BT77" s="2"/>
      <c r="BU77" s="2"/>
      <c r="BV77" s="55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18" t="s">
        <v>5</v>
      </c>
      <c r="H78" s="3">
        <v>2024</v>
      </c>
      <c r="I78" s="20" t="s">
        <v>283</v>
      </c>
      <c r="J78" s="184" t="s">
        <v>278</v>
      </c>
      <c r="K78" s="2" t="s">
        <v>320</v>
      </c>
      <c r="L78" s="163">
        <f t="shared" si="3"/>
        <v>2</v>
      </c>
      <c r="M78" s="163">
        <f t="shared" si="4"/>
        <v>4.4990000000000006</v>
      </c>
      <c r="N78" s="181" t="s">
        <v>515</v>
      </c>
      <c r="O78" s="33">
        <v>3</v>
      </c>
      <c r="P78" s="33"/>
      <c r="Q78" s="33"/>
      <c r="R78" s="33">
        <v>1</v>
      </c>
      <c r="S78" s="42">
        <v>1.8839999999999999</v>
      </c>
      <c r="T78" s="2">
        <v>3</v>
      </c>
      <c r="U78" s="2"/>
      <c r="V78" s="2"/>
      <c r="W78" s="2">
        <v>1</v>
      </c>
      <c r="X78" s="55">
        <v>2.6150000000000002</v>
      </c>
      <c r="Y78" s="62"/>
      <c r="Z78" s="62"/>
      <c r="AA78" s="62"/>
      <c r="AB78" s="62"/>
      <c r="AC78" s="68"/>
      <c r="AD78" s="2"/>
      <c r="AE78" s="2"/>
      <c r="AF78" s="2"/>
      <c r="AG78" s="2"/>
      <c r="AH78" s="55"/>
      <c r="AI78" s="72"/>
      <c r="AJ78" s="72"/>
      <c r="AK78" s="72"/>
      <c r="AL78" s="72"/>
      <c r="AM78" s="80"/>
      <c r="AN78" s="2"/>
      <c r="AO78" s="2"/>
      <c r="AP78" s="2"/>
      <c r="AQ78" s="2"/>
      <c r="AR78" s="55"/>
      <c r="AS78" s="85"/>
      <c r="AT78" s="85"/>
      <c r="AU78" s="85"/>
      <c r="AV78" s="85"/>
      <c r="AW78" s="100"/>
      <c r="AX78" s="2"/>
      <c r="AY78" s="2"/>
      <c r="AZ78" s="2"/>
      <c r="BA78" s="2"/>
      <c r="BB78" s="55"/>
      <c r="BC78" s="105"/>
      <c r="BD78" s="105"/>
      <c r="BE78" s="105"/>
      <c r="BF78" s="105"/>
      <c r="BG78" s="109"/>
      <c r="BH78" s="2"/>
      <c r="BI78" s="2"/>
      <c r="BJ78" s="2"/>
      <c r="BK78" s="2"/>
      <c r="BL78" s="55"/>
      <c r="BM78" s="48"/>
      <c r="BN78" s="48"/>
      <c r="BO78" s="48"/>
      <c r="BP78" s="48"/>
      <c r="BQ78" s="117"/>
      <c r="BR78" s="2"/>
      <c r="BS78" s="2"/>
      <c r="BT78" s="2"/>
      <c r="BU78" s="2"/>
      <c r="BV78" s="55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18" t="s">
        <v>5</v>
      </c>
      <c r="H79" s="3">
        <v>2024</v>
      </c>
      <c r="I79" s="20" t="s">
        <v>283</v>
      </c>
      <c r="J79" s="184" t="s">
        <v>279</v>
      </c>
      <c r="K79" s="2" t="s">
        <v>320</v>
      </c>
      <c r="L79" s="163">
        <f t="shared" si="3"/>
        <v>0</v>
      </c>
      <c r="M79" s="163">
        <f t="shared" si="4"/>
        <v>0</v>
      </c>
      <c r="N79" s="181"/>
      <c r="O79" s="33"/>
      <c r="P79" s="33"/>
      <c r="Q79" s="33"/>
      <c r="R79" s="33"/>
      <c r="S79" s="42"/>
      <c r="T79" s="2"/>
      <c r="U79" s="2"/>
      <c r="V79" s="2"/>
      <c r="W79" s="2"/>
      <c r="X79" s="55"/>
      <c r="Y79" s="62"/>
      <c r="Z79" s="62"/>
      <c r="AA79" s="62"/>
      <c r="AB79" s="62"/>
      <c r="AC79" s="68"/>
      <c r="AD79" s="2"/>
      <c r="AE79" s="2"/>
      <c r="AF79" s="2"/>
      <c r="AG79" s="2"/>
      <c r="AH79" s="55"/>
      <c r="AI79" s="72"/>
      <c r="AJ79" s="72"/>
      <c r="AK79" s="72"/>
      <c r="AL79" s="72"/>
      <c r="AM79" s="80"/>
      <c r="AN79" s="2"/>
      <c r="AO79" s="2"/>
      <c r="AP79" s="2"/>
      <c r="AQ79" s="2"/>
      <c r="AR79" s="55"/>
      <c r="AS79" s="85"/>
      <c r="AT79" s="85"/>
      <c r="AU79" s="85"/>
      <c r="AV79" s="85"/>
      <c r="AW79" s="100"/>
      <c r="AX79" s="2"/>
      <c r="AY79" s="2"/>
      <c r="AZ79" s="2"/>
      <c r="BA79" s="2"/>
      <c r="BB79" s="55"/>
      <c r="BC79" s="105"/>
      <c r="BD79" s="105"/>
      <c r="BE79" s="105"/>
      <c r="BF79" s="105"/>
      <c r="BG79" s="109"/>
      <c r="BH79" s="2"/>
      <c r="BI79" s="2"/>
      <c r="BJ79" s="2"/>
      <c r="BK79" s="2"/>
      <c r="BL79" s="55"/>
      <c r="BM79" s="48"/>
      <c r="BN79" s="48"/>
      <c r="BO79" s="48"/>
      <c r="BP79" s="48"/>
      <c r="BQ79" s="117"/>
      <c r="BR79" s="2"/>
      <c r="BS79" s="2"/>
      <c r="BT79" s="2"/>
      <c r="BU79" s="2"/>
      <c r="BV79" s="55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18" t="s">
        <v>5</v>
      </c>
      <c r="H80" s="3">
        <v>2024</v>
      </c>
      <c r="I80" s="20" t="s">
        <v>286</v>
      </c>
      <c r="J80" s="184" t="s">
        <v>280</v>
      </c>
      <c r="K80" s="2" t="s">
        <v>319</v>
      </c>
      <c r="L80" s="163">
        <f t="shared" si="3"/>
        <v>0</v>
      </c>
      <c r="M80" s="163">
        <f t="shared" si="4"/>
        <v>0</v>
      </c>
      <c r="N80" s="181"/>
      <c r="O80" s="33"/>
      <c r="P80" s="33"/>
      <c r="Q80" s="33"/>
      <c r="R80" s="33"/>
      <c r="S80" s="42"/>
      <c r="T80" s="2"/>
      <c r="U80" s="2"/>
      <c r="V80" s="2"/>
      <c r="W80" s="2"/>
      <c r="X80" s="55"/>
      <c r="Y80" s="62"/>
      <c r="Z80" s="62"/>
      <c r="AA80" s="62"/>
      <c r="AB80" s="62"/>
      <c r="AC80" s="68"/>
      <c r="AD80" s="2"/>
      <c r="AE80" s="2"/>
      <c r="AF80" s="2"/>
      <c r="AG80" s="2"/>
      <c r="AH80" s="55"/>
      <c r="AI80" s="72"/>
      <c r="AJ80" s="72"/>
      <c r="AK80" s="72"/>
      <c r="AL80" s="72"/>
      <c r="AM80" s="80"/>
      <c r="AN80" s="2"/>
      <c r="AO80" s="2"/>
      <c r="AP80" s="2"/>
      <c r="AQ80" s="2"/>
      <c r="AR80" s="55"/>
      <c r="AS80" s="85"/>
      <c r="AT80" s="85"/>
      <c r="AU80" s="85"/>
      <c r="AV80" s="85"/>
      <c r="AW80" s="100"/>
      <c r="AX80" s="2"/>
      <c r="AY80" s="2"/>
      <c r="AZ80" s="2"/>
      <c r="BA80" s="2"/>
      <c r="BB80" s="55"/>
      <c r="BC80" s="105"/>
      <c r="BD80" s="105"/>
      <c r="BE80" s="105"/>
      <c r="BF80" s="105"/>
      <c r="BG80" s="109"/>
      <c r="BH80" s="2"/>
      <c r="BI80" s="2"/>
      <c r="BJ80" s="2"/>
      <c r="BK80" s="2"/>
      <c r="BL80" s="55"/>
      <c r="BM80" s="48"/>
      <c r="BN80" s="48"/>
      <c r="BO80" s="48"/>
      <c r="BP80" s="48"/>
      <c r="BQ80" s="117"/>
      <c r="BR80" s="2"/>
      <c r="BS80" s="2"/>
      <c r="BT80" s="2"/>
      <c r="BU80" s="2"/>
      <c r="BV80" s="55"/>
    </row>
    <row r="81" spans="1:74" hidden="1" x14ac:dyDescent="0.3">
      <c r="A81" s="2" t="s">
        <v>6</v>
      </c>
      <c r="B81" s="2" t="s">
        <v>2</v>
      </c>
      <c r="C81" s="2" t="s">
        <v>3</v>
      </c>
      <c r="D81" s="2" t="s">
        <v>4</v>
      </c>
      <c r="E81" s="3">
        <v>43</v>
      </c>
      <c r="F81" s="3"/>
      <c r="G81" s="18" t="s">
        <v>5</v>
      </c>
      <c r="H81" s="3">
        <v>2024</v>
      </c>
      <c r="I81" s="20" t="s">
        <v>286</v>
      </c>
      <c r="J81" s="184" t="s">
        <v>281</v>
      </c>
      <c r="K81" s="2" t="s">
        <v>319</v>
      </c>
      <c r="L81" s="163">
        <f t="shared" si="3"/>
        <v>0</v>
      </c>
      <c r="M81" s="163">
        <f t="shared" si="4"/>
        <v>146.65299999999999</v>
      </c>
      <c r="N81" s="181" t="s">
        <v>1013</v>
      </c>
      <c r="O81" s="33"/>
      <c r="P81" s="33"/>
      <c r="Q81" s="33"/>
      <c r="R81" s="33"/>
      <c r="S81" s="42"/>
      <c r="T81" s="2"/>
      <c r="U81" s="2"/>
      <c r="V81" s="2"/>
      <c r="W81" s="2"/>
      <c r="X81" s="55"/>
      <c r="Y81" s="62"/>
      <c r="Z81" s="62"/>
      <c r="AA81" s="62"/>
      <c r="AB81" s="62"/>
      <c r="AC81" s="68"/>
      <c r="AD81" s="2"/>
      <c r="AE81" s="2"/>
      <c r="AF81" s="2"/>
      <c r="AG81" s="2"/>
      <c r="AH81" s="55"/>
      <c r="AI81" s="72"/>
      <c r="AJ81" s="72"/>
      <c r="AK81" s="72"/>
      <c r="AL81" s="72"/>
      <c r="AM81" s="80"/>
      <c r="AN81" s="2"/>
      <c r="AO81" s="2"/>
      <c r="AP81" s="2"/>
      <c r="AQ81" s="2"/>
      <c r="AR81" s="55"/>
      <c r="AS81" s="85"/>
      <c r="AT81" s="85"/>
      <c r="AU81" s="85"/>
      <c r="AV81" s="85"/>
      <c r="AW81" s="100"/>
      <c r="AX81" s="2"/>
      <c r="AY81" s="2"/>
      <c r="AZ81" s="2"/>
      <c r="BA81" s="2"/>
      <c r="BB81" s="55"/>
      <c r="BC81" s="105"/>
      <c r="BD81" s="105"/>
      <c r="BE81" s="105"/>
      <c r="BF81" s="105"/>
      <c r="BG81" s="109"/>
      <c r="BH81" s="2" t="s">
        <v>1013</v>
      </c>
      <c r="BI81" s="2"/>
      <c r="BJ81" s="2"/>
      <c r="BK81" s="2"/>
      <c r="BL81" s="55">
        <v>146.65299999999999</v>
      </c>
      <c r="BM81" s="48"/>
      <c r="BN81" s="48"/>
      <c r="BO81" s="48"/>
      <c r="BP81" s="48"/>
      <c r="BQ81" s="117"/>
      <c r="BR81" s="2"/>
      <c r="BS81" s="2"/>
      <c r="BT81" s="2"/>
      <c r="BU81" s="2"/>
      <c r="BV81" s="55"/>
    </row>
    <row r="82" spans="1:74" s="13" customFormat="1" hidden="1" x14ac:dyDescent="0.3">
      <c r="A82" s="12" t="s">
        <v>6</v>
      </c>
      <c r="B82" s="12" t="s">
        <v>2</v>
      </c>
      <c r="C82" s="12" t="s">
        <v>3</v>
      </c>
      <c r="D82" s="12" t="s">
        <v>4</v>
      </c>
      <c r="E82" s="7">
        <v>43</v>
      </c>
      <c r="F82" s="7"/>
      <c r="G82" s="19" t="s">
        <v>5</v>
      </c>
      <c r="H82" s="7">
        <v>2024</v>
      </c>
      <c r="I82" s="21"/>
      <c r="J82" s="12" t="s">
        <v>314</v>
      </c>
      <c r="K82" s="12"/>
      <c r="L82" s="147"/>
      <c r="M82" s="147">
        <f>SUM(M44:M81)</f>
        <v>226.64799999999997</v>
      </c>
      <c r="N82" s="183"/>
      <c r="O82" s="12"/>
      <c r="P82" s="12"/>
      <c r="Q82" s="12"/>
      <c r="R82" s="12"/>
      <c r="S82" s="47">
        <f>SUM(S44:S81)</f>
        <v>1.8839999999999999</v>
      </c>
      <c r="T82" s="12"/>
      <c r="U82" s="12"/>
      <c r="V82" s="12"/>
      <c r="W82" s="12"/>
      <c r="X82" s="47">
        <f>SUM(X44:X81)</f>
        <v>2.6150000000000002</v>
      </c>
      <c r="Y82" s="12"/>
      <c r="Z82" s="12"/>
      <c r="AA82" s="12"/>
      <c r="AB82" s="12"/>
      <c r="AC82" s="47">
        <f>SUM(AC44:AC81)</f>
        <v>0</v>
      </c>
      <c r="AD82" s="12"/>
      <c r="AE82" s="12"/>
      <c r="AF82" s="12"/>
      <c r="AG82" s="12"/>
      <c r="AH82" s="47">
        <f>SUM(AH44:AH81)</f>
        <v>0</v>
      </c>
      <c r="AI82" s="12"/>
      <c r="AJ82" s="12"/>
      <c r="AK82" s="12"/>
      <c r="AL82" s="12"/>
      <c r="AM82" s="47">
        <f>SUM(AM44:AM81)</f>
        <v>0</v>
      </c>
      <c r="AN82" s="12"/>
      <c r="AO82" s="12"/>
      <c r="AP82" s="12"/>
      <c r="AQ82" s="12"/>
      <c r="AR82" s="47">
        <f>SUM(AR44:AR81)</f>
        <v>0</v>
      </c>
      <c r="AS82" s="12"/>
      <c r="AT82" s="12"/>
      <c r="AU82" s="12"/>
      <c r="AV82" s="12"/>
      <c r="AW82" s="47">
        <f>SUM(AW44:AW81)</f>
        <v>64.037999999999997</v>
      </c>
      <c r="AX82" s="12"/>
      <c r="AY82" s="12"/>
      <c r="AZ82" s="12"/>
      <c r="BA82" s="12"/>
      <c r="BB82" s="47">
        <f>SUM(BB44:BB81)</f>
        <v>0</v>
      </c>
      <c r="BC82" s="12"/>
      <c r="BD82" s="12"/>
      <c r="BE82" s="12"/>
      <c r="BF82" s="12"/>
      <c r="BG82" s="47">
        <f>SUM(BG44:BG81)</f>
        <v>0</v>
      </c>
      <c r="BH82" s="12"/>
      <c r="BI82" s="12"/>
      <c r="BJ82" s="12"/>
      <c r="BK82" s="12"/>
      <c r="BL82" s="47">
        <f>SUM(BL44:BL81)</f>
        <v>158.11099999999999</v>
      </c>
      <c r="BM82" s="12"/>
      <c r="BN82" s="12"/>
      <c r="BO82" s="12"/>
      <c r="BP82" s="12"/>
      <c r="BQ82" s="47">
        <f>SUM(BQ44:BQ81)</f>
        <v>0</v>
      </c>
      <c r="BR82" s="12"/>
      <c r="BS82" s="12"/>
      <c r="BT82" s="12"/>
      <c r="BU82" s="12"/>
      <c r="BV82" s="47">
        <f>SUM(BV44:BV81)</f>
        <v>0</v>
      </c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18" t="s">
        <v>5</v>
      </c>
      <c r="H83" s="3">
        <v>2024</v>
      </c>
      <c r="I83" s="20" t="s">
        <v>287</v>
      </c>
      <c r="J83" s="184" t="s">
        <v>267</v>
      </c>
      <c r="K83" s="2" t="s">
        <v>318</v>
      </c>
      <c r="L83" s="163">
        <f t="shared" si="3"/>
        <v>0</v>
      </c>
      <c r="M83" s="163">
        <f t="shared" si="4"/>
        <v>0</v>
      </c>
      <c r="N83" s="181"/>
      <c r="O83" s="33"/>
      <c r="P83" s="33"/>
      <c r="Q83" s="33"/>
      <c r="R83" s="33"/>
      <c r="S83" s="42"/>
      <c r="T83" s="2"/>
      <c r="U83" s="2"/>
      <c r="V83" s="2"/>
      <c r="W83" s="2"/>
      <c r="X83" s="55"/>
      <c r="Y83" s="62"/>
      <c r="Z83" s="62"/>
      <c r="AA83" s="62"/>
      <c r="AB83" s="62"/>
      <c r="AC83" s="68"/>
      <c r="AD83" s="2"/>
      <c r="AE83" s="2"/>
      <c r="AF83" s="2"/>
      <c r="AG83" s="2"/>
      <c r="AH83" s="55"/>
      <c r="AI83" s="72"/>
      <c r="AJ83" s="72"/>
      <c r="AK83" s="72"/>
      <c r="AL83" s="72"/>
      <c r="AM83" s="80"/>
      <c r="AN83" s="2"/>
      <c r="AO83" s="2"/>
      <c r="AP83" s="2"/>
      <c r="AQ83" s="2"/>
      <c r="AR83" s="55"/>
      <c r="AS83" s="85"/>
      <c r="AT83" s="85"/>
      <c r="AU83" s="85"/>
      <c r="AV83" s="85"/>
      <c r="AW83" s="100"/>
      <c r="AX83" s="2"/>
      <c r="AY83" s="2"/>
      <c r="AZ83" s="2"/>
      <c r="BA83" s="2"/>
      <c r="BB83" s="55"/>
      <c r="BC83" s="105"/>
      <c r="BD83" s="105"/>
      <c r="BE83" s="105"/>
      <c r="BF83" s="105"/>
      <c r="BG83" s="109"/>
      <c r="BH83" s="2"/>
      <c r="BI83" s="2"/>
      <c r="BJ83" s="2"/>
      <c r="BK83" s="2"/>
      <c r="BL83" s="55"/>
      <c r="BM83" s="48"/>
      <c r="BN83" s="48"/>
      <c r="BO83" s="48"/>
      <c r="BP83" s="48"/>
      <c r="BQ83" s="117"/>
      <c r="BR83" s="2"/>
      <c r="BS83" s="2"/>
      <c r="BT83" s="2"/>
      <c r="BU83" s="2"/>
      <c r="BV83" s="55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18" t="s">
        <v>5</v>
      </c>
      <c r="H84" s="3">
        <v>2024</v>
      </c>
      <c r="I84" s="20" t="s">
        <v>287</v>
      </c>
      <c r="J84" s="184" t="s">
        <v>291</v>
      </c>
      <c r="K84" s="2" t="s">
        <v>319</v>
      </c>
      <c r="L84" s="163">
        <f t="shared" si="3"/>
        <v>0</v>
      </c>
      <c r="M84" s="163">
        <f t="shared" si="4"/>
        <v>0</v>
      </c>
      <c r="N84" s="181"/>
      <c r="O84" s="33"/>
      <c r="P84" s="33"/>
      <c r="Q84" s="33"/>
      <c r="R84" s="33"/>
      <c r="S84" s="42"/>
      <c r="T84" s="2"/>
      <c r="U84" s="2"/>
      <c r="V84" s="2"/>
      <c r="W84" s="2"/>
      <c r="X84" s="55"/>
      <c r="Y84" s="62"/>
      <c r="Z84" s="62"/>
      <c r="AA84" s="62"/>
      <c r="AB84" s="62"/>
      <c r="AC84" s="68"/>
      <c r="AD84" s="2"/>
      <c r="AE84" s="2"/>
      <c r="AF84" s="2"/>
      <c r="AG84" s="2"/>
      <c r="AH84" s="55"/>
      <c r="AI84" s="72"/>
      <c r="AJ84" s="72"/>
      <c r="AK84" s="72"/>
      <c r="AL84" s="72"/>
      <c r="AM84" s="80"/>
      <c r="AN84" s="2"/>
      <c r="AO84" s="2"/>
      <c r="AP84" s="2"/>
      <c r="AQ84" s="2"/>
      <c r="AR84" s="55"/>
      <c r="AS84" s="85"/>
      <c r="AT84" s="85"/>
      <c r="AU84" s="85"/>
      <c r="AV84" s="85"/>
      <c r="AW84" s="100"/>
      <c r="AX84" s="2"/>
      <c r="AY84" s="2"/>
      <c r="AZ84" s="2"/>
      <c r="BA84" s="2"/>
      <c r="BB84" s="55"/>
      <c r="BC84" s="105"/>
      <c r="BD84" s="105"/>
      <c r="BE84" s="105"/>
      <c r="BF84" s="105"/>
      <c r="BG84" s="109"/>
      <c r="BH84" s="2"/>
      <c r="BI84" s="2"/>
      <c r="BJ84" s="2"/>
      <c r="BK84" s="2"/>
      <c r="BL84" s="55"/>
      <c r="BM84" s="48"/>
      <c r="BN84" s="48"/>
      <c r="BO84" s="48"/>
      <c r="BP84" s="48"/>
      <c r="BQ84" s="117"/>
      <c r="BR84" s="2"/>
      <c r="BS84" s="2"/>
      <c r="BT84" s="2"/>
      <c r="BU84" s="2"/>
      <c r="BV84" s="55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18" t="s">
        <v>5</v>
      </c>
      <c r="H85" s="3">
        <v>2024</v>
      </c>
      <c r="I85" s="20" t="s">
        <v>286</v>
      </c>
      <c r="J85" s="184" t="s">
        <v>336</v>
      </c>
      <c r="K85" s="2" t="s">
        <v>319</v>
      </c>
      <c r="L85" s="163">
        <f t="shared" si="3"/>
        <v>0</v>
      </c>
      <c r="M85" s="163">
        <f t="shared" si="4"/>
        <v>0</v>
      </c>
      <c r="N85" s="181"/>
      <c r="O85" s="33"/>
      <c r="P85" s="33"/>
      <c r="Q85" s="33"/>
      <c r="R85" s="33"/>
      <c r="S85" s="42"/>
      <c r="T85" s="2"/>
      <c r="U85" s="2"/>
      <c r="V85" s="2"/>
      <c r="W85" s="2"/>
      <c r="X85" s="55"/>
      <c r="Y85" s="62"/>
      <c r="Z85" s="62"/>
      <c r="AA85" s="62"/>
      <c r="AB85" s="62"/>
      <c r="AC85" s="68"/>
      <c r="AD85" s="2"/>
      <c r="AE85" s="2"/>
      <c r="AF85" s="2"/>
      <c r="AG85" s="2"/>
      <c r="AH85" s="55"/>
      <c r="AI85" s="72"/>
      <c r="AJ85" s="72"/>
      <c r="AK85" s="72"/>
      <c r="AL85" s="72"/>
      <c r="AM85" s="80"/>
      <c r="AN85" s="2"/>
      <c r="AO85" s="2"/>
      <c r="AP85" s="2"/>
      <c r="AQ85" s="2"/>
      <c r="AR85" s="55"/>
      <c r="AS85" s="85"/>
      <c r="AT85" s="85"/>
      <c r="AU85" s="85"/>
      <c r="AV85" s="85"/>
      <c r="AW85" s="100"/>
      <c r="AX85" s="2"/>
      <c r="AY85" s="2"/>
      <c r="AZ85" s="2"/>
      <c r="BA85" s="2"/>
      <c r="BB85" s="55"/>
      <c r="BC85" s="105"/>
      <c r="BD85" s="105"/>
      <c r="BE85" s="105"/>
      <c r="BF85" s="105"/>
      <c r="BG85" s="109"/>
      <c r="BH85" s="2"/>
      <c r="BI85" s="2"/>
      <c r="BJ85" s="2"/>
      <c r="BK85" s="2"/>
      <c r="BL85" s="55"/>
      <c r="BM85" s="48"/>
      <c r="BN85" s="48"/>
      <c r="BO85" s="48"/>
      <c r="BP85" s="48"/>
      <c r="BQ85" s="117"/>
      <c r="BR85" s="2"/>
      <c r="BS85" s="2"/>
      <c r="BT85" s="2"/>
      <c r="BU85" s="2"/>
      <c r="BV85" s="55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18" t="s">
        <v>5</v>
      </c>
      <c r="H86" s="3">
        <v>2024</v>
      </c>
      <c r="I86" s="20" t="s">
        <v>286</v>
      </c>
      <c r="J86" s="185" t="s">
        <v>337</v>
      </c>
      <c r="K86" s="8" t="s">
        <v>318</v>
      </c>
      <c r="L86" s="163">
        <f t="shared" si="3"/>
        <v>0</v>
      </c>
      <c r="M86" s="163">
        <f t="shared" si="4"/>
        <v>0</v>
      </c>
      <c r="N86" s="181"/>
      <c r="O86" s="53"/>
      <c r="P86" s="53"/>
      <c r="Q86" s="53"/>
      <c r="R86" s="53"/>
      <c r="S86" s="54"/>
      <c r="T86" s="8"/>
      <c r="U86" s="8"/>
      <c r="V86" s="8"/>
      <c r="W86" s="8"/>
      <c r="X86" s="122"/>
      <c r="Y86" s="135"/>
      <c r="Z86" s="135"/>
      <c r="AA86" s="135"/>
      <c r="AB86" s="135"/>
      <c r="AC86" s="136"/>
      <c r="AD86" s="8"/>
      <c r="AE86" s="8"/>
      <c r="AF86" s="8"/>
      <c r="AG86" s="8"/>
      <c r="AH86" s="122"/>
      <c r="AI86" s="137"/>
      <c r="AJ86" s="137"/>
      <c r="AK86" s="137"/>
      <c r="AL86" s="137"/>
      <c r="AM86" s="138"/>
      <c r="AN86" s="8"/>
      <c r="AO86" s="8"/>
      <c r="AP86" s="8"/>
      <c r="AQ86" s="8"/>
      <c r="AR86" s="122"/>
      <c r="AS86" s="139"/>
      <c r="AT86" s="139"/>
      <c r="AU86" s="139"/>
      <c r="AV86" s="139"/>
      <c r="AW86" s="140"/>
      <c r="AX86" s="8"/>
      <c r="AY86" s="8"/>
      <c r="AZ86" s="8"/>
      <c r="BA86" s="8"/>
      <c r="BB86" s="122"/>
      <c r="BC86" s="141"/>
      <c r="BD86" s="141"/>
      <c r="BE86" s="141"/>
      <c r="BF86" s="141"/>
      <c r="BG86" s="142"/>
      <c r="BH86" s="8"/>
      <c r="BI86" s="8"/>
      <c r="BJ86" s="8"/>
      <c r="BK86" s="8"/>
      <c r="BL86" s="122"/>
      <c r="BM86" s="143"/>
      <c r="BN86" s="143"/>
      <c r="BO86" s="143"/>
      <c r="BP86" s="143"/>
      <c r="BQ86" s="144"/>
      <c r="BR86" s="8"/>
      <c r="BS86" s="8"/>
      <c r="BT86" s="8"/>
      <c r="BU86" s="8"/>
      <c r="BV86" s="122"/>
    </row>
    <row r="87" spans="1:74" ht="28.8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18" t="s">
        <v>5</v>
      </c>
      <c r="H87" s="3">
        <v>2024</v>
      </c>
      <c r="I87" s="20" t="s">
        <v>286</v>
      </c>
      <c r="J87" s="185" t="s">
        <v>338</v>
      </c>
      <c r="K87" s="8" t="s">
        <v>339</v>
      </c>
      <c r="L87" s="163">
        <f t="shared" si="3"/>
        <v>0</v>
      </c>
      <c r="M87" s="163">
        <f t="shared" si="4"/>
        <v>0</v>
      </c>
      <c r="N87" s="181"/>
      <c r="O87" s="53"/>
      <c r="P87" s="53"/>
      <c r="Q87" s="53"/>
      <c r="R87" s="53"/>
      <c r="S87" s="54"/>
      <c r="T87" s="8"/>
      <c r="U87" s="8"/>
      <c r="V87" s="8"/>
      <c r="W87" s="8"/>
      <c r="X87" s="122"/>
      <c r="Y87" s="135"/>
      <c r="Z87" s="135"/>
      <c r="AA87" s="135"/>
      <c r="AB87" s="135"/>
      <c r="AC87" s="136"/>
      <c r="AD87" s="8"/>
      <c r="AE87" s="8"/>
      <c r="AF87" s="8"/>
      <c r="AG87" s="8"/>
      <c r="AH87" s="122"/>
      <c r="AI87" s="137"/>
      <c r="AJ87" s="137"/>
      <c r="AK87" s="137"/>
      <c r="AL87" s="137"/>
      <c r="AM87" s="138"/>
      <c r="AN87" s="8"/>
      <c r="AO87" s="8"/>
      <c r="AP87" s="8"/>
      <c r="AQ87" s="8"/>
      <c r="AR87" s="122"/>
      <c r="AS87" s="139"/>
      <c r="AT87" s="139"/>
      <c r="AU87" s="139"/>
      <c r="AV87" s="139"/>
      <c r="AW87" s="140"/>
      <c r="AX87" s="8"/>
      <c r="AY87" s="8"/>
      <c r="AZ87" s="8"/>
      <c r="BA87" s="8"/>
      <c r="BB87" s="122"/>
      <c r="BC87" s="141"/>
      <c r="BD87" s="141"/>
      <c r="BE87" s="141"/>
      <c r="BF87" s="141"/>
      <c r="BG87" s="142"/>
      <c r="BH87" s="8"/>
      <c r="BI87" s="8"/>
      <c r="BJ87" s="8"/>
      <c r="BK87" s="8"/>
      <c r="BL87" s="122"/>
      <c r="BM87" s="143"/>
      <c r="BN87" s="143"/>
      <c r="BO87" s="143"/>
      <c r="BP87" s="143"/>
      <c r="BQ87" s="144"/>
      <c r="BR87" s="8"/>
      <c r="BS87" s="8"/>
      <c r="BT87" s="8"/>
      <c r="BU87" s="8"/>
      <c r="BV87" s="122"/>
    </row>
    <row r="88" spans="1:74" ht="28.8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18" t="s">
        <v>5</v>
      </c>
      <c r="H88" s="3">
        <v>2024</v>
      </c>
      <c r="I88" s="20" t="s">
        <v>286</v>
      </c>
      <c r="J88" s="185" t="s">
        <v>340</v>
      </c>
      <c r="K88" s="8" t="s">
        <v>318</v>
      </c>
      <c r="L88" s="163">
        <f t="shared" si="3"/>
        <v>0</v>
      </c>
      <c r="M88" s="163">
        <f t="shared" si="4"/>
        <v>0</v>
      </c>
      <c r="N88" s="181"/>
      <c r="O88" s="53"/>
      <c r="P88" s="53"/>
      <c r="Q88" s="53"/>
      <c r="R88" s="53"/>
      <c r="S88" s="54"/>
      <c r="T88" s="8"/>
      <c r="U88" s="8"/>
      <c r="V88" s="8"/>
      <c r="W88" s="8"/>
      <c r="X88" s="122"/>
      <c r="Y88" s="135"/>
      <c r="Z88" s="135"/>
      <c r="AA88" s="135"/>
      <c r="AB88" s="135"/>
      <c r="AC88" s="136"/>
      <c r="AD88" s="8"/>
      <c r="AE88" s="8"/>
      <c r="AF88" s="8"/>
      <c r="AG88" s="8"/>
      <c r="AH88" s="122"/>
      <c r="AI88" s="137"/>
      <c r="AJ88" s="137"/>
      <c r="AK88" s="137"/>
      <c r="AL88" s="137"/>
      <c r="AM88" s="138"/>
      <c r="AN88" s="8"/>
      <c r="AO88" s="8"/>
      <c r="AP88" s="8"/>
      <c r="AQ88" s="8"/>
      <c r="AR88" s="122"/>
      <c r="AS88" s="139"/>
      <c r="AT88" s="139"/>
      <c r="AU88" s="139"/>
      <c r="AV88" s="139"/>
      <c r="AW88" s="140"/>
      <c r="AX88" s="8"/>
      <c r="AY88" s="8"/>
      <c r="AZ88" s="8"/>
      <c r="BA88" s="8"/>
      <c r="BB88" s="122"/>
      <c r="BC88" s="141"/>
      <c r="BD88" s="141"/>
      <c r="BE88" s="141"/>
      <c r="BF88" s="141"/>
      <c r="BG88" s="142"/>
      <c r="BH88" s="8"/>
      <c r="BI88" s="8"/>
      <c r="BJ88" s="8"/>
      <c r="BK88" s="8"/>
      <c r="BL88" s="122"/>
      <c r="BM88" s="143"/>
      <c r="BN88" s="143"/>
      <c r="BO88" s="143"/>
      <c r="BP88" s="143"/>
      <c r="BQ88" s="144"/>
      <c r="BR88" s="8"/>
      <c r="BS88" s="8"/>
      <c r="BT88" s="8"/>
      <c r="BU88" s="8"/>
      <c r="BV88" s="122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18" t="s">
        <v>5</v>
      </c>
      <c r="H89" s="3">
        <v>2024</v>
      </c>
      <c r="I89" s="20" t="s">
        <v>286</v>
      </c>
      <c r="J89" s="185" t="s">
        <v>341</v>
      </c>
      <c r="K89" s="8" t="s">
        <v>320</v>
      </c>
      <c r="L89" s="163">
        <f t="shared" si="3"/>
        <v>0</v>
      </c>
      <c r="M89" s="163">
        <f t="shared" si="4"/>
        <v>0</v>
      </c>
      <c r="N89" s="181"/>
      <c r="O89" s="53"/>
      <c r="P89" s="53"/>
      <c r="Q89" s="53"/>
      <c r="R89" s="53"/>
      <c r="S89" s="54"/>
      <c r="T89" s="8"/>
      <c r="U89" s="8"/>
      <c r="V89" s="8"/>
      <c r="W89" s="8"/>
      <c r="X89" s="122"/>
      <c r="Y89" s="135"/>
      <c r="Z89" s="135"/>
      <c r="AA89" s="135"/>
      <c r="AB89" s="135"/>
      <c r="AC89" s="136"/>
      <c r="AD89" s="8"/>
      <c r="AE89" s="8"/>
      <c r="AF89" s="8"/>
      <c r="AG89" s="8"/>
      <c r="AH89" s="122"/>
      <c r="AI89" s="137"/>
      <c r="AJ89" s="137"/>
      <c r="AK89" s="137"/>
      <c r="AL89" s="137"/>
      <c r="AM89" s="138"/>
      <c r="AN89" s="8"/>
      <c r="AO89" s="8"/>
      <c r="AP89" s="8"/>
      <c r="AQ89" s="8"/>
      <c r="AR89" s="122"/>
      <c r="AS89" s="139"/>
      <c r="AT89" s="139"/>
      <c r="AU89" s="139"/>
      <c r="AV89" s="139"/>
      <c r="AW89" s="140"/>
      <c r="AX89" s="8"/>
      <c r="AY89" s="8"/>
      <c r="AZ89" s="8"/>
      <c r="BA89" s="8"/>
      <c r="BB89" s="122"/>
      <c r="BC89" s="141"/>
      <c r="BD89" s="141"/>
      <c r="BE89" s="141"/>
      <c r="BF89" s="141"/>
      <c r="BG89" s="142"/>
      <c r="BH89" s="8"/>
      <c r="BI89" s="8"/>
      <c r="BJ89" s="8"/>
      <c r="BK89" s="8"/>
      <c r="BL89" s="122"/>
      <c r="BM89" s="143"/>
      <c r="BN89" s="143"/>
      <c r="BO89" s="143"/>
      <c r="BP89" s="143"/>
      <c r="BQ89" s="144"/>
      <c r="BR89" s="8"/>
      <c r="BS89" s="8"/>
      <c r="BT89" s="8"/>
      <c r="BU89" s="8"/>
      <c r="BV89" s="122"/>
    </row>
    <row r="90" spans="1:74" ht="28.8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18" t="s">
        <v>5</v>
      </c>
      <c r="H90" s="3">
        <v>2024</v>
      </c>
      <c r="I90" s="20" t="s">
        <v>286</v>
      </c>
      <c r="J90" s="185" t="s">
        <v>342</v>
      </c>
      <c r="K90" s="8" t="s">
        <v>320</v>
      </c>
      <c r="L90" s="163">
        <f t="shared" si="3"/>
        <v>0</v>
      </c>
      <c r="M90" s="163">
        <f t="shared" si="4"/>
        <v>0</v>
      </c>
      <c r="N90" s="181"/>
      <c r="O90" s="53"/>
      <c r="P90" s="53"/>
      <c r="Q90" s="53"/>
      <c r="R90" s="53"/>
      <c r="S90" s="54"/>
      <c r="T90" s="8"/>
      <c r="U90" s="8"/>
      <c r="V90" s="8"/>
      <c r="W90" s="8"/>
      <c r="X90" s="122"/>
      <c r="Y90" s="135"/>
      <c r="Z90" s="135"/>
      <c r="AA90" s="135"/>
      <c r="AB90" s="135"/>
      <c r="AC90" s="136"/>
      <c r="AD90" s="8"/>
      <c r="AE90" s="8"/>
      <c r="AF90" s="8"/>
      <c r="AG90" s="8"/>
      <c r="AH90" s="122"/>
      <c r="AI90" s="137"/>
      <c r="AJ90" s="137"/>
      <c r="AK90" s="137"/>
      <c r="AL90" s="137"/>
      <c r="AM90" s="138"/>
      <c r="AN90" s="8"/>
      <c r="AO90" s="8"/>
      <c r="AP90" s="8"/>
      <c r="AQ90" s="8"/>
      <c r="AR90" s="122"/>
      <c r="AS90" s="139"/>
      <c r="AT90" s="139"/>
      <c r="AU90" s="139"/>
      <c r="AV90" s="139"/>
      <c r="AW90" s="140"/>
      <c r="AX90" s="8"/>
      <c r="AY90" s="8"/>
      <c r="AZ90" s="8"/>
      <c r="BA90" s="8"/>
      <c r="BB90" s="122"/>
      <c r="BC90" s="141"/>
      <c r="BD90" s="141"/>
      <c r="BE90" s="141"/>
      <c r="BF90" s="141"/>
      <c r="BG90" s="142"/>
      <c r="BH90" s="8"/>
      <c r="BI90" s="8"/>
      <c r="BJ90" s="8"/>
      <c r="BK90" s="8"/>
      <c r="BL90" s="122"/>
      <c r="BM90" s="143"/>
      <c r="BN90" s="143"/>
      <c r="BO90" s="143"/>
      <c r="BP90" s="143"/>
      <c r="BQ90" s="144"/>
      <c r="BR90" s="8"/>
      <c r="BS90" s="8"/>
      <c r="BT90" s="8"/>
      <c r="BU90" s="8"/>
      <c r="BV90" s="122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18" t="s">
        <v>5</v>
      </c>
      <c r="H91" s="3">
        <v>2024</v>
      </c>
      <c r="I91" s="20" t="s">
        <v>286</v>
      </c>
      <c r="J91" s="185" t="s">
        <v>343</v>
      </c>
      <c r="K91" s="8" t="s">
        <v>339</v>
      </c>
      <c r="L91" s="163">
        <f t="shared" si="3"/>
        <v>0</v>
      </c>
      <c r="M91" s="163">
        <f t="shared" si="4"/>
        <v>0</v>
      </c>
      <c r="N91" s="181"/>
      <c r="O91" s="53"/>
      <c r="P91" s="53"/>
      <c r="Q91" s="53"/>
      <c r="R91" s="53"/>
      <c r="S91" s="54"/>
      <c r="T91" s="8"/>
      <c r="U91" s="8"/>
      <c r="V91" s="8"/>
      <c r="W91" s="8"/>
      <c r="X91" s="122"/>
      <c r="Y91" s="135"/>
      <c r="Z91" s="135"/>
      <c r="AA91" s="135"/>
      <c r="AB91" s="135"/>
      <c r="AC91" s="136"/>
      <c r="AD91" s="8"/>
      <c r="AE91" s="8"/>
      <c r="AF91" s="8"/>
      <c r="AG91" s="8"/>
      <c r="AH91" s="122"/>
      <c r="AI91" s="137"/>
      <c r="AJ91" s="137"/>
      <c r="AK91" s="137"/>
      <c r="AL91" s="137"/>
      <c r="AM91" s="138"/>
      <c r="AN91" s="8"/>
      <c r="AO91" s="8"/>
      <c r="AP91" s="8"/>
      <c r="AQ91" s="8"/>
      <c r="AR91" s="122"/>
      <c r="AS91" s="139"/>
      <c r="AT91" s="139"/>
      <c r="AU91" s="139"/>
      <c r="AV91" s="139"/>
      <c r="AW91" s="140"/>
      <c r="AX91" s="8"/>
      <c r="AY91" s="8"/>
      <c r="AZ91" s="8"/>
      <c r="BA91" s="8"/>
      <c r="BB91" s="122"/>
      <c r="BC91" s="141"/>
      <c r="BD91" s="141"/>
      <c r="BE91" s="141"/>
      <c r="BF91" s="141"/>
      <c r="BG91" s="142"/>
      <c r="BH91" s="8"/>
      <c r="BI91" s="8"/>
      <c r="BJ91" s="8"/>
      <c r="BK91" s="8"/>
      <c r="BL91" s="122"/>
      <c r="BM91" s="143"/>
      <c r="BN91" s="143"/>
      <c r="BO91" s="143"/>
      <c r="BP91" s="143"/>
      <c r="BQ91" s="144"/>
      <c r="BR91" s="8"/>
      <c r="BS91" s="8"/>
      <c r="BT91" s="8"/>
      <c r="BU91" s="8"/>
      <c r="BV91" s="122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18" t="s">
        <v>5</v>
      </c>
      <c r="H92" s="3">
        <v>2024</v>
      </c>
      <c r="I92" s="20" t="s">
        <v>288</v>
      </c>
      <c r="J92" s="185" t="s">
        <v>344</v>
      </c>
      <c r="K92" s="8" t="s">
        <v>318</v>
      </c>
      <c r="L92" s="163">
        <f t="shared" si="3"/>
        <v>0</v>
      </c>
      <c r="M92" s="163">
        <f t="shared" si="4"/>
        <v>0</v>
      </c>
      <c r="N92" s="181"/>
      <c r="O92" s="53"/>
      <c r="P92" s="53"/>
      <c r="Q92" s="53"/>
      <c r="R92" s="53"/>
      <c r="S92" s="54"/>
      <c r="T92" s="8"/>
      <c r="U92" s="8"/>
      <c r="V92" s="8"/>
      <c r="W92" s="8"/>
      <c r="X92" s="122"/>
      <c r="Y92" s="135"/>
      <c r="Z92" s="135"/>
      <c r="AA92" s="135"/>
      <c r="AB92" s="135"/>
      <c r="AC92" s="136"/>
      <c r="AD92" s="8"/>
      <c r="AE92" s="8"/>
      <c r="AF92" s="8"/>
      <c r="AG92" s="8"/>
      <c r="AH92" s="122"/>
      <c r="AI92" s="137"/>
      <c r="AJ92" s="137"/>
      <c r="AK92" s="137"/>
      <c r="AL92" s="137"/>
      <c r="AM92" s="138"/>
      <c r="AN92" s="8"/>
      <c r="AO92" s="8"/>
      <c r="AP92" s="8"/>
      <c r="AQ92" s="8"/>
      <c r="AR92" s="122"/>
      <c r="AS92" s="139"/>
      <c r="AT92" s="139"/>
      <c r="AU92" s="139"/>
      <c r="AV92" s="139"/>
      <c r="AW92" s="140"/>
      <c r="AX92" s="8"/>
      <c r="AY92" s="8"/>
      <c r="AZ92" s="8"/>
      <c r="BA92" s="8"/>
      <c r="BB92" s="122"/>
      <c r="BC92" s="141"/>
      <c r="BD92" s="141"/>
      <c r="BE92" s="141"/>
      <c r="BF92" s="141"/>
      <c r="BG92" s="142"/>
      <c r="BH92" s="8"/>
      <c r="BI92" s="8"/>
      <c r="BJ92" s="8"/>
      <c r="BK92" s="8"/>
      <c r="BL92" s="122"/>
      <c r="BM92" s="143"/>
      <c r="BN92" s="143"/>
      <c r="BO92" s="143"/>
      <c r="BP92" s="143"/>
      <c r="BQ92" s="144"/>
      <c r="BR92" s="8"/>
      <c r="BS92" s="8"/>
      <c r="BT92" s="8"/>
      <c r="BU92" s="8"/>
      <c r="BV92" s="122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18" t="s">
        <v>5</v>
      </c>
      <c r="H93" s="3">
        <v>2024</v>
      </c>
      <c r="I93" s="20" t="s">
        <v>288</v>
      </c>
      <c r="J93" s="184" t="s">
        <v>351</v>
      </c>
      <c r="K93" s="2" t="s">
        <v>318</v>
      </c>
      <c r="L93" s="163">
        <f t="shared" si="3"/>
        <v>0</v>
      </c>
      <c r="M93" s="163">
        <f t="shared" si="4"/>
        <v>0</v>
      </c>
      <c r="N93" s="181"/>
      <c r="O93" s="33"/>
      <c r="P93" s="33"/>
      <c r="Q93" s="33"/>
      <c r="R93" s="33"/>
      <c r="S93" s="42"/>
      <c r="T93" s="2"/>
      <c r="U93" s="2"/>
      <c r="V93" s="2"/>
      <c r="W93" s="2"/>
      <c r="X93" s="55"/>
      <c r="Y93" s="62"/>
      <c r="Z93" s="62"/>
      <c r="AA93" s="62"/>
      <c r="AB93" s="62"/>
      <c r="AC93" s="68"/>
      <c r="AD93" s="2"/>
      <c r="AE93" s="2"/>
      <c r="AF93" s="2"/>
      <c r="AG93" s="2"/>
      <c r="AH93" s="55"/>
      <c r="AI93" s="72"/>
      <c r="AJ93" s="72"/>
      <c r="AK93" s="72"/>
      <c r="AL93" s="72"/>
      <c r="AM93" s="80"/>
      <c r="AN93" s="2"/>
      <c r="AO93" s="2"/>
      <c r="AP93" s="2"/>
      <c r="AQ93" s="2"/>
      <c r="AR93" s="55"/>
      <c r="AS93" s="85"/>
      <c r="AT93" s="85"/>
      <c r="AU93" s="85"/>
      <c r="AV93" s="85"/>
      <c r="AW93" s="100"/>
      <c r="AX93" s="2"/>
      <c r="AY93" s="2"/>
      <c r="AZ93" s="2"/>
      <c r="BA93" s="2"/>
      <c r="BB93" s="55"/>
      <c r="BC93" s="105"/>
      <c r="BD93" s="105"/>
      <c r="BE93" s="105"/>
      <c r="BF93" s="105"/>
      <c r="BG93" s="109"/>
      <c r="BH93" s="2"/>
      <c r="BI93" s="2"/>
      <c r="BJ93" s="2"/>
      <c r="BK93" s="2"/>
      <c r="BL93" s="55"/>
      <c r="BM93" s="48"/>
      <c r="BN93" s="48"/>
      <c r="BO93" s="48"/>
      <c r="BP93" s="48"/>
      <c r="BQ93" s="117"/>
      <c r="BR93" s="2"/>
      <c r="BS93" s="2"/>
      <c r="BT93" s="2"/>
      <c r="BU93" s="2"/>
      <c r="BV93" s="55"/>
    </row>
    <row r="94" spans="1:74" ht="28.8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18" t="s">
        <v>5</v>
      </c>
      <c r="H94" s="3">
        <v>2024</v>
      </c>
      <c r="I94" s="20" t="s">
        <v>288</v>
      </c>
      <c r="J94" s="184" t="s">
        <v>352</v>
      </c>
      <c r="K94" s="2" t="s">
        <v>321</v>
      </c>
      <c r="L94" s="163">
        <f t="shared" si="3"/>
        <v>0</v>
      </c>
      <c r="M94" s="163">
        <f t="shared" si="4"/>
        <v>0</v>
      </c>
      <c r="N94" s="181"/>
      <c r="O94" s="34"/>
      <c r="P94" s="33"/>
      <c r="Q94" s="33"/>
      <c r="R94" s="33"/>
      <c r="S94" s="42"/>
      <c r="T94" s="3"/>
      <c r="U94" s="2"/>
      <c r="V94" s="2"/>
      <c r="W94" s="2"/>
      <c r="X94" s="55"/>
      <c r="Y94" s="64"/>
      <c r="Z94" s="62"/>
      <c r="AA94" s="62"/>
      <c r="AB94" s="62"/>
      <c r="AC94" s="68"/>
      <c r="AD94" s="3"/>
      <c r="AE94" s="2"/>
      <c r="AF94" s="2"/>
      <c r="AG94" s="2"/>
      <c r="AH94" s="55"/>
      <c r="AI94" s="73"/>
      <c r="AJ94" s="72"/>
      <c r="AK94" s="72"/>
      <c r="AL94" s="72"/>
      <c r="AM94" s="80"/>
      <c r="AN94" s="3"/>
      <c r="AO94" s="2"/>
      <c r="AP94" s="2"/>
      <c r="AQ94" s="2"/>
      <c r="AR94" s="55"/>
      <c r="AS94" s="86"/>
      <c r="AT94" s="85"/>
      <c r="AU94" s="85"/>
      <c r="AV94" s="85"/>
      <c r="AW94" s="100"/>
      <c r="AX94" s="3"/>
      <c r="AY94" s="2"/>
      <c r="AZ94" s="2"/>
      <c r="BA94" s="2"/>
      <c r="BB94" s="55"/>
      <c r="BC94" s="106"/>
      <c r="BD94" s="105"/>
      <c r="BE94" s="105"/>
      <c r="BF94" s="105"/>
      <c r="BG94" s="109"/>
      <c r="BH94" s="3"/>
      <c r="BI94" s="2"/>
      <c r="BJ94" s="2"/>
      <c r="BK94" s="2"/>
      <c r="BL94" s="55"/>
      <c r="BM94" s="49"/>
      <c r="BN94" s="48"/>
      <c r="BO94" s="48"/>
      <c r="BP94" s="48"/>
      <c r="BQ94" s="117"/>
      <c r="BR94" s="3"/>
      <c r="BS94" s="2"/>
      <c r="BT94" s="2"/>
      <c r="BU94" s="2"/>
      <c r="BV94" s="55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18" t="s">
        <v>5</v>
      </c>
      <c r="H95" s="3">
        <v>2024</v>
      </c>
      <c r="I95" s="20" t="s">
        <v>288</v>
      </c>
      <c r="J95" s="184" t="s">
        <v>345</v>
      </c>
      <c r="K95" s="2" t="s">
        <v>318</v>
      </c>
      <c r="L95" s="163">
        <f t="shared" si="3"/>
        <v>0</v>
      </c>
      <c r="M95" s="163">
        <f t="shared" si="4"/>
        <v>0</v>
      </c>
      <c r="N95" s="181"/>
      <c r="O95" s="33"/>
      <c r="P95" s="33"/>
      <c r="Q95" s="33"/>
      <c r="R95" s="33"/>
      <c r="S95" s="42"/>
      <c r="T95" s="2"/>
      <c r="U95" s="2"/>
      <c r="V95" s="2"/>
      <c r="W95" s="2"/>
      <c r="X95" s="55"/>
      <c r="Y95" s="62"/>
      <c r="Z95" s="62"/>
      <c r="AA95" s="62"/>
      <c r="AB95" s="62"/>
      <c r="AC95" s="68"/>
      <c r="AD95" s="2"/>
      <c r="AE95" s="2"/>
      <c r="AF95" s="2"/>
      <c r="AG95" s="2"/>
      <c r="AH95" s="55"/>
      <c r="AI95" s="72"/>
      <c r="AJ95" s="72"/>
      <c r="AK95" s="72"/>
      <c r="AL95" s="72"/>
      <c r="AM95" s="80"/>
      <c r="AN95" s="2"/>
      <c r="AO95" s="2"/>
      <c r="AP95" s="2"/>
      <c r="AQ95" s="2"/>
      <c r="AR95" s="55"/>
      <c r="AS95" s="85"/>
      <c r="AT95" s="85"/>
      <c r="AU95" s="85"/>
      <c r="AV95" s="85"/>
      <c r="AW95" s="100"/>
      <c r="AX95" s="2"/>
      <c r="AY95" s="2"/>
      <c r="AZ95" s="2"/>
      <c r="BA95" s="2"/>
      <c r="BB95" s="55"/>
      <c r="BC95" s="105"/>
      <c r="BD95" s="105"/>
      <c r="BE95" s="105"/>
      <c r="BF95" s="105"/>
      <c r="BG95" s="109"/>
      <c r="BH95" s="2"/>
      <c r="BI95" s="2"/>
      <c r="BJ95" s="2"/>
      <c r="BK95" s="2"/>
      <c r="BL95" s="55"/>
      <c r="BM95" s="48"/>
      <c r="BN95" s="48"/>
      <c r="BO95" s="48"/>
      <c r="BP95" s="48"/>
      <c r="BQ95" s="117"/>
      <c r="BR95" s="2"/>
      <c r="BS95" s="2"/>
      <c r="BT95" s="2"/>
      <c r="BU95" s="2"/>
      <c r="BV95" s="55"/>
    </row>
    <row r="96" spans="1:74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18" t="s">
        <v>5</v>
      </c>
      <c r="H96" s="3">
        <v>2024</v>
      </c>
      <c r="I96" s="20" t="s">
        <v>289</v>
      </c>
      <c r="J96" s="184" t="s">
        <v>268</v>
      </c>
      <c r="K96" s="2" t="s">
        <v>318</v>
      </c>
      <c r="L96" s="163">
        <f t="shared" si="3"/>
        <v>0</v>
      </c>
      <c r="M96" s="163">
        <f t="shared" si="4"/>
        <v>0</v>
      </c>
      <c r="N96" s="181"/>
      <c r="O96" s="33"/>
      <c r="P96" s="33"/>
      <c r="Q96" s="33"/>
      <c r="R96" s="33"/>
      <c r="S96" s="42"/>
      <c r="T96" s="2"/>
      <c r="U96" s="2"/>
      <c r="V96" s="2"/>
      <c r="W96" s="2"/>
      <c r="X96" s="55"/>
      <c r="Y96" s="62"/>
      <c r="Z96" s="62"/>
      <c r="AA96" s="62"/>
      <c r="AB96" s="62"/>
      <c r="AC96" s="68"/>
      <c r="AD96" s="2"/>
      <c r="AE96" s="2"/>
      <c r="AF96" s="2"/>
      <c r="AG96" s="2"/>
      <c r="AH96" s="55"/>
      <c r="AI96" s="72"/>
      <c r="AJ96" s="72"/>
      <c r="AK96" s="72"/>
      <c r="AL96" s="72"/>
      <c r="AM96" s="80"/>
      <c r="AN96" s="2"/>
      <c r="AO96" s="2"/>
      <c r="AP96" s="2"/>
      <c r="AQ96" s="2"/>
      <c r="AR96" s="55"/>
      <c r="AS96" s="85"/>
      <c r="AT96" s="85"/>
      <c r="AU96" s="85"/>
      <c r="AV96" s="85"/>
      <c r="AW96" s="100"/>
      <c r="AX96" s="2"/>
      <c r="AY96" s="2"/>
      <c r="AZ96" s="2"/>
      <c r="BA96" s="2"/>
      <c r="BB96" s="55"/>
      <c r="BC96" s="105"/>
      <c r="BD96" s="105"/>
      <c r="BE96" s="105"/>
      <c r="BF96" s="105"/>
      <c r="BG96" s="109"/>
      <c r="BH96" s="2"/>
      <c r="BI96" s="2"/>
      <c r="BJ96" s="2"/>
      <c r="BK96" s="2"/>
      <c r="BL96" s="55"/>
      <c r="BM96" s="48"/>
      <c r="BN96" s="48"/>
      <c r="BO96" s="48"/>
      <c r="BP96" s="48"/>
      <c r="BQ96" s="117"/>
      <c r="BR96" s="2"/>
      <c r="BS96" s="2"/>
      <c r="BT96" s="2"/>
      <c r="BU96" s="2"/>
      <c r="BV96" s="55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18" t="s">
        <v>5</v>
      </c>
      <c r="H97" s="3">
        <v>2024</v>
      </c>
      <c r="I97" s="20" t="s">
        <v>289</v>
      </c>
      <c r="J97" s="184" t="s">
        <v>292</v>
      </c>
      <c r="K97" s="2" t="s">
        <v>318</v>
      </c>
      <c r="L97" s="163">
        <f t="shared" si="3"/>
        <v>0</v>
      </c>
      <c r="M97" s="163">
        <f t="shared" si="4"/>
        <v>0</v>
      </c>
      <c r="N97" s="181"/>
      <c r="O97" s="33"/>
      <c r="P97" s="33"/>
      <c r="Q97" s="33"/>
      <c r="R97" s="35"/>
      <c r="S97" s="41"/>
      <c r="T97" s="2"/>
      <c r="U97" s="2"/>
      <c r="V97" s="2"/>
      <c r="W97" s="29"/>
      <c r="X97" s="56"/>
      <c r="Y97" s="62"/>
      <c r="Z97" s="62"/>
      <c r="AA97" s="62"/>
      <c r="AB97" s="63"/>
      <c r="AC97" s="69"/>
      <c r="AD97" s="2"/>
      <c r="AE97" s="2"/>
      <c r="AF97" s="2"/>
      <c r="AG97" s="29"/>
      <c r="AH97" s="56"/>
      <c r="AI97" s="72"/>
      <c r="AJ97" s="72"/>
      <c r="AK97" s="72"/>
      <c r="AL97" s="74"/>
      <c r="AM97" s="81"/>
      <c r="AN97" s="2"/>
      <c r="AO97" s="2"/>
      <c r="AP97" s="2"/>
      <c r="AQ97" s="29"/>
      <c r="AR97" s="56"/>
      <c r="AS97" s="85"/>
      <c r="AT97" s="85"/>
      <c r="AU97" s="85"/>
      <c r="AV97" s="87"/>
      <c r="AW97" s="101"/>
      <c r="AX97" s="2"/>
      <c r="AY97" s="2"/>
      <c r="AZ97" s="2"/>
      <c r="BA97" s="29"/>
      <c r="BB97" s="56"/>
      <c r="BC97" s="105"/>
      <c r="BD97" s="105"/>
      <c r="BE97" s="105"/>
      <c r="BF97" s="107"/>
      <c r="BG97" s="110"/>
      <c r="BH97" s="2"/>
      <c r="BI97" s="2"/>
      <c r="BJ97" s="2"/>
      <c r="BK97" s="29"/>
      <c r="BL97" s="56"/>
      <c r="BM97" s="48"/>
      <c r="BN97" s="48"/>
      <c r="BO97" s="48"/>
      <c r="BP97" s="114"/>
      <c r="BQ97" s="118"/>
      <c r="BR97" s="2"/>
      <c r="BS97" s="2"/>
      <c r="BT97" s="2"/>
      <c r="BU97" s="29"/>
      <c r="BV97" s="56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18" t="s">
        <v>5</v>
      </c>
      <c r="H98" s="3">
        <v>2024</v>
      </c>
      <c r="I98" s="20" t="s">
        <v>285</v>
      </c>
      <c r="J98" s="184" t="s">
        <v>293</v>
      </c>
      <c r="K98" s="2" t="s">
        <v>318</v>
      </c>
      <c r="L98" s="163">
        <f t="shared" si="3"/>
        <v>0</v>
      </c>
      <c r="M98" s="163">
        <f t="shared" si="4"/>
        <v>0</v>
      </c>
      <c r="N98" s="181"/>
      <c r="O98" s="33"/>
      <c r="P98" s="33"/>
      <c r="Q98" s="33"/>
      <c r="R98" s="35"/>
      <c r="S98" s="41"/>
      <c r="T98" s="2"/>
      <c r="U98" s="2"/>
      <c r="V98" s="2"/>
      <c r="W98" s="29"/>
      <c r="X98" s="56"/>
      <c r="Y98" s="62"/>
      <c r="Z98" s="62"/>
      <c r="AA98" s="62"/>
      <c r="AB98" s="63"/>
      <c r="AC98" s="69"/>
      <c r="AD98" s="2"/>
      <c r="AE98" s="2"/>
      <c r="AF98" s="2"/>
      <c r="AG98" s="29"/>
      <c r="AH98" s="56"/>
      <c r="AI98" s="72"/>
      <c r="AJ98" s="72"/>
      <c r="AK98" s="72"/>
      <c r="AL98" s="74"/>
      <c r="AM98" s="81"/>
      <c r="AN98" s="2"/>
      <c r="AO98" s="2"/>
      <c r="AP98" s="2"/>
      <c r="AQ98" s="29"/>
      <c r="AR98" s="56"/>
      <c r="AS98" s="85"/>
      <c r="AT98" s="85"/>
      <c r="AU98" s="85"/>
      <c r="AV98" s="87"/>
      <c r="AW98" s="101"/>
      <c r="AX98" s="2"/>
      <c r="AY98" s="2"/>
      <c r="AZ98" s="2"/>
      <c r="BA98" s="29"/>
      <c r="BB98" s="56"/>
      <c r="BC98" s="105"/>
      <c r="BD98" s="105"/>
      <c r="BE98" s="105"/>
      <c r="BF98" s="107"/>
      <c r="BG98" s="110"/>
      <c r="BH98" s="2"/>
      <c r="BI98" s="2"/>
      <c r="BJ98" s="2"/>
      <c r="BK98" s="29"/>
      <c r="BL98" s="56"/>
      <c r="BM98" s="48"/>
      <c r="BN98" s="48"/>
      <c r="BO98" s="48"/>
      <c r="BP98" s="114"/>
      <c r="BQ98" s="118"/>
      <c r="BR98" s="2"/>
      <c r="BS98" s="2"/>
      <c r="BT98" s="2"/>
      <c r="BU98" s="29"/>
      <c r="BV98" s="56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18" t="s">
        <v>5</v>
      </c>
      <c r="H99" s="3">
        <v>2024</v>
      </c>
      <c r="I99" s="20" t="s">
        <v>287</v>
      </c>
      <c r="J99" s="184" t="s">
        <v>269</v>
      </c>
      <c r="K99" s="2" t="s">
        <v>320</v>
      </c>
      <c r="L99" s="163">
        <f t="shared" si="3"/>
        <v>0</v>
      </c>
      <c r="M99" s="163">
        <f t="shared" si="4"/>
        <v>0</v>
      </c>
      <c r="N99" s="181"/>
      <c r="O99" s="33"/>
      <c r="P99" s="33"/>
      <c r="Q99" s="33"/>
      <c r="R99" s="35"/>
      <c r="S99" s="41"/>
      <c r="T99" s="2"/>
      <c r="U99" s="2"/>
      <c r="V99" s="2"/>
      <c r="W99" s="29"/>
      <c r="X99" s="56"/>
      <c r="Y99" s="62"/>
      <c r="Z99" s="62"/>
      <c r="AA99" s="62"/>
      <c r="AB99" s="63"/>
      <c r="AC99" s="69"/>
      <c r="AD99" s="2"/>
      <c r="AE99" s="2"/>
      <c r="AF99" s="2"/>
      <c r="AG99" s="29"/>
      <c r="AH99" s="56"/>
      <c r="AI99" s="72"/>
      <c r="AJ99" s="72"/>
      <c r="AK99" s="72"/>
      <c r="AL99" s="74"/>
      <c r="AM99" s="81"/>
      <c r="AN99" s="2"/>
      <c r="AO99" s="2"/>
      <c r="AP99" s="2"/>
      <c r="AQ99" s="29"/>
      <c r="AR99" s="56"/>
      <c r="AS99" s="85"/>
      <c r="AT99" s="85"/>
      <c r="AU99" s="85"/>
      <c r="AV99" s="87"/>
      <c r="AW99" s="101"/>
      <c r="AX99" s="2"/>
      <c r="AY99" s="2"/>
      <c r="AZ99" s="2"/>
      <c r="BA99" s="29"/>
      <c r="BB99" s="56"/>
      <c r="BC99" s="105"/>
      <c r="BD99" s="105"/>
      <c r="BE99" s="105"/>
      <c r="BF99" s="107"/>
      <c r="BG99" s="110"/>
      <c r="BH99" s="2"/>
      <c r="BI99" s="2"/>
      <c r="BJ99" s="2"/>
      <c r="BK99" s="29"/>
      <c r="BL99" s="56"/>
      <c r="BM99" s="48"/>
      <c r="BN99" s="48"/>
      <c r="BO99" s="48"/>
      <c r="BP99" s="114"/>
      <c r="BQ99" s="118"/>
      <c r="BR99" s="2"/>
      <c r="BS99" s="2"/>
      <c r="BT99" s="2"/>
      <c r="BU99" s="29"/>
      <c r="BV99" s="56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18" t="s">
        <v>5</v>
      </c>
      <c r="H100" s="3">
        <v>2024</v>
      </c>
      <c r="I100" s="20" t="s">
        <v>287</v>
      </c>
      <c r="J100" s="184" t="s">
        <v>270</v>
      </c>
      <c r="K100" s="2" t="s">
        <v>320</v>
      </c>
      <c r="L100" s="163">
        <f t="shared" si="3"/>
        <v>0</v>
      </c>
      <c r="M100" s="163">
        <f t="shared" si="4"/>
        <v>0</v>
      </c>
      <c r="N100" s="181"/>
      <c r="O100" s="33"/>
      <c r="P100" s="33"/>
      <c r="Q100" s="33"/>
      <c r="R100" s="35"/>
      <c r="S100" s="41"/>
      <c r="T100" s="2"/>
      <c r="U100" s="2"/>
      <c r="V100" s="2"/>
      <c r="W100" s="29"/>
      <c r="X100" s="56"/>
      <c r="Y100" s="62"/>
      <c r="Z100" s="62"/>
      <c r="AA100" s="62"/>
      <c r="AB100" s="63"/>
      <c r="AC100" s="69"/>
      <c r="AD100" s="2"/>
      <c r="AE100" s="2"/>
      <c r="AF100" s="2"/>
      <c r="AG100" s="29"/>
      <c r="AH100" s="56"/>
      <c r="AI100" s="72"/>
      <c r="AJ100" s="72"/>
      <c r="AK100" s="72"/>
      <c r="AL100" s="74"/>
      <c r="AM100" s="81"/>
      <c r="AN100" s="2"/>
      <c r="AO100" s="2"/>
      <c r="AP100" s="2"/>
      <c r="AQ100" s="29"/>
      <c r="AR100" s="56"/>
      <c r="AS100" s="85"/>
      <c r="AT100" s="85"/>
      <c r="AU100" s="85"/>
      <c r="AV100" s="87"/>
      <c r="AW100" s="101"/>
      <c r="AX100" s="2"/>
      <c r="AY100" s="2"/>
      <c r="AZ100" s="2"/>
      <c r="BA100" s="29"/>
      <c r="BB100" s="56"/>
      <c r="BC100" s="105"/>
      <c r="BD100" s="105"/>
      <c r="BE100" s="105"/>
      <c r="BF100" s="107"/>
      <c r="BG100" s="110"/>
      <c r="BH100" s="2"/>
      <c r="BI100" s="2"/>
      <c r="BJ100" s="2"/>
      <c r="BK100" s="29"/>
      <c r="BL100" s="56"/>
      <c r="BM100" s="48"/>
      <c r="BN100" s="48"/>
      <c r="BO100" s="48"/>
      <c r="BP100" s="114"/>
      <c r="BQ100" s="118"/>
      <c r="BR100" s="2"/>
      <c r="BS100" s="2"/>
      <c r="BT100" s="2"/>
      <c r="BU100" s="29"/>
      <c r="BV100" s="56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18" t="s">
        <v>5</v>
      </c>
      <c r="H101" s="3">
        <v>2024</v>
      </c>
      <c r="I101" s="20" t="s">
        <v>290</v>
      </c>
      <c r="J101" s="184" t="s">
        <v>271</v>
      </c>
      <c r="K101" s="2" t="s">
        <v>321</v>
      </c>
      <c r="L101" s="163">
        <f t="shared" si="3"/>
        <v>0</v>
      </c>
      <c r="M101" s="163">
        <f t="shared" si="4"/>
        <v>0</v>
      </c>
      <c r="N101" s="181"/>
      <c r="O101" s="33"/>
      <c r="P101" s="33"/>
      <c r="Q101" s="33"/>
      <c r="R101" s="35"/>
      <c r="S101" s="41"/>
      <c r="T101" s="2"/>
      <c r="U101" s="2"/>
      <c r="V101" s="2"/>
      <c r="W101" s="29"/>
      <c r="X101" s="56"/>
      <c r="Y101" s="62"/>
      <c r="Z101" s="62"/>
      <c r="AA101" s="62"/>
      <c r="AB101" s="63"/>
      <c r="AC101" s="69"/>
      <c r="AD101" s="2"/>
      <c r="AE101" s="2"/>
      <c r="AF101" s="2"/>
      <c r="AG101" s="29"/>
      <c r="AH101" s="56"/>
      <c r="AI101" s="72"/>
      <c r="AJ101" s="72"/>
      <c r="AK101" s="72"/>
      <c r="AL101" s="74"/>
      <c r="AM101" s="81"/>
      <c r="AN101" s="2"/>
      <c r="AO101" s="2"/>
      <c r="AP101" s="2"/>
      <c r="AQ101" s="29"/>
      <c r="AR101" s="56"/>
      <c r="AS101" s="85"/>
      <c r="AT101" s="85"/>
      <c r="AU101" s="85"/>
      <c r="AV101" s="87"/>
      <c r="AW101" s="101"/>
      <c r="AX101" s="2"/>
      <c r="AY101" s="2"/>
      <c r="AZ101" s="2"/>
      <c r="BA101" s="29"/>
      <c r="BB101" s="56"/>
      <c r="BC101" s="105"/>
      <c r="BD101" s="105"/>
      <c r="BE101" s="105"/>
      <c r="BF101" s="107"/>
      <c r="BG101" s="110"/>
      <c r="BH101" s="2"/>
      <c r="BI101" s="2"/>
      <c r="BJ101" s="2"/>
      <c r="BK101" s="29"/>
      <c r="BL101" s="56"/>
      <c r="BM101" s="48"/>
      <c r="BN101" s="48"/>
      <c r="BO101" s="48"/>
      <c r="BP101" s="114"/>
      <c r="BQ101" s="118"/>
      <c r="BR101" s="2"/>
      <c r="BS101" s="2"/>
      <c r="BT101" s="2"/>
      <c r="BU101" s="29"/>
      <c r="BV101" s="56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18" t="s">
        <v>5</v>
      </c>
      <c r="H102" s="3">
        <v>2024</v>
      </c>
      <c r="I102" s="20" t="s">
        <v>284</v>
      </c>
      <c r="J102" s="184" t="s">
        <v>294</v>
      </c>
      <c r="K102" s="2" t="s">
        <v>320</v>
      </c>
      <c r="L102" s="163">
        <f t="shared" si="3"/>
        <v>0</v>
      </c>
      <c r="M102" s="163">
        <f t="shared" si="4"/>
        <v>0</v>
      </c>
      <c r="N102" s="181"/>
      <c r="O102" s="33"/>
      <c r="P102" s="33"/>
      <c r="Q102" s="33"/>
      <c r="R102" s="35"/>
      <c r="S102" s="41"/>
      <c r="T102" s="2"/>
      <c r="U102" s="2"/>
      <c r="V102" s="2"/>
      <c r="W102" s="29"/>
      <c r="X102" s="56"/>
      <c r="Y102" s="62"/>
      <c r="Z102" s="62"/>
      <c r="AA102" s="62"/>
      <c r="AB102" s="63"/>
      <c r="AC102" s="69"/>
      <c r="AD102" s="2"/>
      <c r="AE102" s="2"/>
      <c r="AF102" s="2"/>
      <c r="AG102" s="29"/>
      <c r="AH102" s="56"/>
      <c r="AI102" s="72"/>
      <c r="AJ102" s="72"/>
      <c r="AK102" s="72"/>
      <c r="AL102" s="74"/>
      <c r="AM102" s="81"/>
      <c r="AN102" s="2"/>
      <c r="AO102" s="2"/>
      <c r="AP102" s="2"/>
      <c r="AQ102" s="29"/>
      <c r="AR102" s="56"/>
      <c r="AS102" s="85"/>
      <c r="AT102" s="85"/>
      <c r="AU102" s="85"/>
      <c r="AV102" s="87"/>
      <c r="AW102" s="101"/>
      <c r="AX102" s="2"/>
      <c r="AY102" s="2"/>
      <c r="AZ102" s="2"/>
      <c r="BA102" s="29"/>
      <c r="BB102" s="56"/>
      <c r="BC102" s="105"/>
      <c r="BD102" s="105"/>
      <c r="BE102" s="105"/>
      <c r="BF102" s="107"/>
      <c r="BG102" s="110"/>
      <c r="BH102" s="2"/>
      <c r="BI102" s="2"/>
      <c r="BJ102" s="2"/>
      <c r="BK102" s="29"/>
      <c r="BL102" s="56"/>
      <c r="BM102" s="48"/>
      <c r="BN102" s="48"/>
      <c r="BO102" s="48"/>
      <c r="BP102" s="114"/>
      <c r="BQ102" s="118"/>
      <c r="BR102" s="2"/>
      <c r="BS102" s="2"/>
      <c r="BT102" s="2"/>
      <c r="BU102" s="29"/>
      <c r="BV102" s="56"/>
    </row>
    <row r="103" spans="1:74" ht="28.8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18" t="s">
        <v>5</v>
      </c>
      <c r="H103" s="3">
        <v>2024</v>
      </c>
      <c r="I103" s="20" t="s">
        <v>284</v>
      </c>
      <c r="J103" s="184" t="s">
        <v>346</v>
      </c>
      <c r="K103" s="2" t="s">
        <v>320</v>
      </c>
      <c r="L103" s="163">
        <f t="shared" si="3"/>
        <v>0</v>
      </c>
      <c r="M103" s="163">
        <f t="shared" si="4"/>
        <v>0</v>
      </c>
      <c r="N103" s="181"/>
      <c r="O103" s="33"/>
      <c r="P103" s="33"/>
      <c r="Q103" s="33"/>
      <c r="R103" s="35"/>
      <c r="S103" s="41"/>
      <c r="T103" s="2"/>
      <c r="U103" s="2"/>
      <c r="V103" s="2"/>
      <c r="W103" s="29"/>
      <c r="X103" s="56"/>
      <c r="Y103" s="62"/>
      <c r="Z103" s="62"/>
      <c r="AA103" s="62"/>
      <c r="AB103" s="63"/>
      <c r="AC103" s="69"/>
      <c r="AD103" s="2"/>
      <c r="AE103" s="2"/>
      <c r="AF103" s="2"/>
      <c r="AG103" s="29"/>
      <c r="AH103" s="56"/>
      <c r="AI103" s="72"/>
      <c r="AJ103" s="72"/>
      <c r="AK103" s="72"/>
      <c r="AL103" s="74"/>
      <c r="AM103" s="81"/>
      <c r="AN103" s="2"/>
      <c r="AO103" s="2"/>
      <c r="AP103" s="2"/>
      <c r="AQ103" s="29"/>
      <c r="AR103" s="56"/>
      <c r="AS103" s="85"/>
      <c r="AT103" s="85"/>
      <c r="AU103" s="85"/>
      <c r="AV103" s="87"/>
      <c r="AW103" s="101"/>
      <c r="AX103" s="2"/>
      <c r="AY103" s="2"/>
      <c r="AZ103" s="2"/>
      <c r="BA103" s="29"/>
      <c r="BB103" s="56"/>
      <c r="BC103" s="105"/>
      <c r="BD103" s="105"/>
      <c r="BE103" s="105"/>
      <c r="BF103" s="107"/>
      <c r="BG103" s="110"/>
      <c r="BH103" s="2"/>
      <c r="BI103" s="2"/>
      <c r="BJ103" s="2"/>
      <c r="BK103" s="29"/>
      <c r="BL103" s="56"/>
      <c r="BM103" s="48"/>
      <c r="BN103" s="48"/>
      <c r="BO103" s="48"/>
      <c r="BP103" s="114"/>
      <c r="BQ103" s="118"/>
      <c r="BR103" s="2"/>
      <c r="BS103" s="2"/>
      <c r="BT103" s="2"/>
      <c r="BU103" s="29"/>
      <c r="BV103" s="56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18" t="s">
        <v>5</v>
      </c>
      <c r="H104" s="3">
        <v>2024</v>
      </c>
      <c r="I104" s="20" t="s">
        <v>284</v>
      </c>
      <c r="J104" s="184" t="s">
        <v>295</v>
      </c>
      <c r="K104" s="2" t="s">
        <v>320</v>
      </c>
      <c r="L104" s="163">
        <f t="shared" si="3"/>
        <v>0</v>
      </c>
      <c r="M104" s="163">
        <f t="shared" si="4"/>
        <v>0</v>
      </c>
      <c r="N104" s="181"/>
      <c r="O104" s="33"/>
      <c r="P104" s="33"/>
      <c r="Q104" s="33"/>
      <c r="R104" s="35"/>
      <c r="S104" s="41"/>
      <c r="T104" s="2"/>
      <c r="U104" s="2"/>
      <c r="V104" s="2"/>
      <c r="W104" s="29"/>
      <c r="X104" s="56"/>
      <c r="Y104" s="62"/>
      <c r="Z104" s="62"/>
      <c r="AA104" s="62"/>
      <c r="AB104" s="63"/>
      <c r="AC104" s="69"/>
      <c r="AD104" s="2"/>
      <c r="AE104" s="2"/>
      <c r="AF104" s="2"/>
      <c r="AG104" s="29"/>
      <c r="AH104" s="56"/>
      <c r="AI104" s="72"/>
      <c r="AJ104" s="72"/>
      <c r="AK104" s="72"/>
      <c r="AL104" s="74"/>
      <c r="AM104" s="81"/>
      <c r="AN104" s="2"/>
      <c r="AO104" s="2"/>
      <c r="AP104" s="2"/>
      <c r="AQ104" s="29"/>
      <c r="AR104" s="56"/>
      <c r="AS104" s="85"/>
      <c r="AT104" s="85"/>
      <c r="AU104" s="85"/>
      <c r="AV104" s="87"/>
      <c r="AW104" s="101"/>
      <c r="AX104" s="2"/>
      <c r="AY104" s="2"/>
      <c r="AZ104" s="2"/>
      <c r="BA104" s="29"/>
      <c r="BB104" s="56"/>
      <c r="BC104" s="105"/>
      <c r="BD104" s="105"/>
      <c r="BE104" s="105"/>
      <c r="BF104" s="107"/>
      <c r="BG104" s="110"/>
      <c r="BH104" s="2"/>
      <c r="BI104" s="2"/>
      <c r="BJ104" s="2"/>
      <c r="BK104" s="29"/>
      <c r="BL104" s="56"/>
      <c r="BM104" s="48"/>
      <c r="BN104" s="48"/>
      <c r="BO104" s="48"/>
      <c r="BP104" s="114"/>
      <c r="BQ104" s="118"/>
      <c r="BR104" s="2"/>
      <c r="BS104" s="2"/>
      <c r="BT104" s="2"/>
      <c r="BU104" s="29"/>
      <c r="BV104" s="56"/>
    </row>
    <row r="105" spans="1:74" ht="28.8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18" t="s">
        <v>5</v>
      </c>
      <c r="H105" s="3">
        <v>2024</v>
      </c>
      <c r="I105" s="20" t="s">
        <v>290</v>
      </c>
      <c r="J105" s="184" t="s">
        <v>299</v>
      </c>
      <c r="K105" s="2" t="s">
        <v>318</v>
      </c>
      <c r="L105" s="163">
        <f t="shared" si="3"/>
        <v>0</v>
      </c>
      <c r="M105" s="163">
        <f t="shared" si="4"/>
        <v>0</v>
      </c>
      <c r="N105" s="181"/>
      <c r="O105" s="33"/>
      <c r="P105" s="33"/>
      <c r="Q105" s="33"/>
      <c r="R105" s="35"/>
      <c r="S105" s="41"/>
      <c r="T105" s="2"/>
      <c r="U105" s="2"/>
      <c r="V105" s="2"/>
      <c r="W105" s="29"/>
      <c r="X105" s="56"/>
      <c r="Y105" s="62"/>
      <c r="Z105" s="62"/>
      <c r="AA105" s="62"/>
      <c r="AB105" s="63"/>
      <c r="AC105" s="69"/>
      <c r="AD105" s="2"/>
      <c r="AE105" s="2"/>
      <c r="AF105" s="2"/>
      <c r="AG105" s="29"/>
      <c r="AH105" s="56"/>
      <c r="AI105" s="72"/>
      <c r="AJ105" s="72"/>
      <c r="AK105" s="72"/>
      <c r="AL105" s="74"/>
      <c r="AM105" s="81"/>
      <c r="AN105" s="2"/>
      <c r="AO105" s="2"/>
      <c r="AP105" s="2"/>
      <c r="AQ105" s="29"/>
      <c r="AR105" s="56"/>
      <c r="AS105" s="85"/>
      <c r="AT105" s="85"/>
      <c r="AU105" s="85"/>
      <c r="AV105" s="87"/>
      <c r="AW105" s="101"/>
      <c r="AX105" s="2"/>
      <c r="AY105" s="2"/>
      <c r="AZ105" s="2"/>
      <c r="BA105" s="29"/>
      <c r="BB105" s="56"/>
      <c r="BC105" s="105"/>
      <c r="BD105" s="105"/>
      <c r="BE105" s="105"/>
      <c r="BF105" s="107"/>
      <c r="BG105" s="110"/>
      <c r="BH105" s="2"/>
      <c r="BI105" s="2"/>
      <c r="BJ105" s="2"/>
      <c r="BK105" s="29"/>
      <c r="BL105" s="56"/>
      <c r="BM105" s="48"/>
      <c r="BN105" s="48"/>
      <c r="BO105" s="48"/>
      <c r="BP105" s="114"/>
      <c r="BQ105" s="118"/>
      <c r="BR105" s="2"/>
      <c r="BS105" s="2"/>
      <c r="BT105" s="2"/>
      <c r="BU105" s="29"/>
      <c r="BV105" s="56"/>
    </row>
    <row r="106" spans="1:74" ht="15.6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18" t="s">
        <v>5</v>
      </c>
      <c r="H106" s="3">
        <v>2024</v>
      </c>
      <c r="I106" s="20" t="s">
        <v>315</v>
      </c>
      <c r="J106" s="184" t="s">
        <v>347</v>
      </c>
      <c r="K106" s="2" t="s">
        <v>320</v>
      </c>
      <c r="L106" s="163">
        <f t="shared" si="3"/>
        <v>0</v>
      </c>
      <c r="M106" s="163">
        <f t="shared" si="4"/>
        <v>0</v>
      </c>
      <c r="N106" s="181"/>
      <c r="O106" s="33"/>
      <c r="P106" s="33"/>
      <c r="Q106" s="33"/>
      <c r="R106" s="35"/>
      <c r="S106" s="41"/>
      <c r="T106" s="2"/>
      <c r="U106" s="2"/>
      <c r="V106" s="2"/>
      <c r="W106" s="29"/>
      <c r="X106" s="56"/>
      <c r="Y106" s="62"/>
      <c r="Z106" s="62"/>
      <c r="AA106" s="62"/>
      <c r="AB106" s="63"/>
      <c r="AC106" s="69"/>
      <c r="AD106" s="2"/>
      <c r="AE106" s="2"/>
      <c r="AF106" s="2"/>
      <c r="AG106" s="29"/>
      <c r="AH106" s="56"/>
      <c r="AI106" s="72"/>
      <c r="AJ106" s="72"/>
      <c r="AK106" s="72"/>
      <c r="AL106" s="74"/>
      <c r="AM106" s="81"/>
      <c r="AN106" s="2"/>
      <c r="AO106" s="2"/>
      <c r="AP106" s="2"/>
      <c r="AQ106" s="29"/>
      <c r="AR106" s="56"/>
      <c r="AS106" s="85"/>
      <c r="AT106" s="85"/>
      <c r="AU106" s="85"/>
      <c r="AV106" s="87"/>
      <c r="AW106" s="101"/>
      <c r="AX106" s="2"/>
      <c r="AY106" s="2"/>
      <c r="AZ106" s="2"/>
      <c r="BA106" s="29"/>
      <c r="BB106" s="56"/>
      <c r="BC106" s="105"/>
      <c r="BD106" s="105"/>
      <c r="BE106" s="105"/>
      <c r="BF106" s="107"/>
      <c r="BG106" s="110"/>
      <c r="BH106" s="2"/>
      <c r="BI106" s="2"/>
      <c r="BJ106" s="2"/>
      <c r="BK106" s="29"/>
      <c r="BL106" s="56"/>
      <c r="BM106" s="48"/>
      <c r="BN106" s="48"/>
      <c r="BO106" s="48"/>
      <c r="BP106" s="114"/>
      <c r="BQ106" s="118"/>
      <c r="BR106" s="2"/>
      <c r="BS106" s="2"/>
      <c r="BT106" s="2"/>
      <c r="BU106" s="29"/>
      <c r="BV106" s="56"/>
    </row>
    <row r="107" spans="1:74" ht="28.8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18" t="s">
        <v>5</v>
      </c>
      <c r="H107" s="3">
        <v>2024</v>
      </c>
      <c r="I107" s="20" t="s">
        <v>315</v>
      </c>
      <c r="J107" s="184" t="s">
        <v>296</v>
      </c>
      <c r="K107" s="2" t="s">
        <v>321</v>
      </c>
      <c r="L107" s="163">
        <f t="shared" si="3"/>
        <v>0</v>
      </c>
      <c r="M107" s="163">
        <f t="shared" si="4"/>
        <v>0</v>
      </c>
      <c r="N107" s="181"/>
      <c r="O107" s="33"/>
      <c r="P107" s="33"/>
      <c r="Q107" s="33"/>
      <c r="R107" s="33"/>
      <c r="S107" s="42"/>
      <c r="T107" s="2"/>
      <c r="U107" s="2"/>
      <c r="V107" s="2"/>
      <c r="W107" s="2"/>
      <c r="X107" s="55"/>
      <c r="Y107" s="62"/>
      <c r="Z107" s="62"/>
      <c r="AA107" s="62"/>
      <c r="AB107" s="62"/>
      <c r="AC107" s="68"/>
      <c r="AD107" s="2"/>
      <c r="AE107" s="2"/>
      <c r="AF107" s="2"/>
      <c r="AG107" s="2"/>
      <c r="AH107" s="55"/>
      <c r="AI107" s="72"/>
      <c r="AJ107" s="72"/>
      <c r="AK107" s="72"/>
      <c r="AL107" s="72"/>
      <c r="AM107" s="80"/>
      <c r="AN107" s="2"/>
      <c r="AO107" s="2"/>
      <c r="AP107" s="2"/>
      <c r="AQ107" s="2"/>
      <c r="AR107" s="55"/>
      <c r="AS107" s="85"/>
      <c r="AT107" s="85"/>
      <c r="AU107" s="85"/>
      <c r="AV107" s="85"/>
      <c r="AW107" s="100"/>
      <c r="AX107" s="2"/>
      <c r="AY107" s="2"/>
      <c r="AZ107" s="2"/>
      <c r="BA107" s="2"/>
      <c r="BB107" s="55"/>
      <c r="BC107" s="105"/>
      <c r="BD107" s="105"/>
      <c r="BE107" s="105"/>
      <c r="BF107" s="105"/>
      <c r="BG107" s="109"/>
      <c r="BH107" s="2"/>
      <c r="BI107" s="2"/>
      <c r="BJ107" s="2"/>
      <c r="BK107" s="2"/>
      <c r="BL107" s="55"/>
      <c r="BM107" s="48"/>
      <c r="BN107" s="48"/>
      <c r="BO107" s="48"/>
      <c r="BP107" s="48"/>
      <c r="BQ107" s="117"/>
      <c r="BR107" s="2"/>
      <c r="BS107" s="2"/>
      <c r="BT107" s="2"/>
      <c r="BU107" s="2"/>
      <c r="BV107" s="55"/>
    </row>
    <row r="108" spans="1:74" ht="28.8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18" t="s">
        <v>5</v>
      </c>
      <c r="H108" s="3">
        <v>2024</v>
      </c>
      <c r="I108" s="20" t="s">
        <v>316</v>
      </c>
      <c r="J108" s="184" t="s">
        <v>297</v>
      </c>
      <c r="K108" s="2" t="s">
        <v>318</v>
      </c>
      <c r="L108" s="163">
        <f t="shared" si="3"/>
        <v>0</v>
      </c>
      <c r="M108" s="163">
        <f t="shared" si="4"/>
        <v>0</v>
      </c>
      <c r="N108" s="181"/>
      <c r="O108" s="33"/>
      <c r="P108" s="33"/>
      <c r="Q108" s="33"/>
      <c r="R108" s="33"/>
      <c r="S108" s="42"/>
      <c r="T108" s="2"/>
      <c r="U108" s="2"/>
      <c r="V108" s="2"/>
      <c r="W108" s="2"/>
      <c r="X108" s="55"/>
      <c r="Y108" s="62"/>
      <c r="Z108" s="62"/>
      <c r="AA108" s="62"/>
      <c r="AB108" s="62"/>
      <c r="AC108" s="68"/>
      <c r="AD108" s="2"/>
      <c r="AE108" s="2"/>
      <c r="AF108" s="2"/>
      <c r="AG108" s="2"/>
      <c r="AH108" s="55"/>
      <c r="AI108" s="72"/>
      <c r="AJ108" s="72"/>
      <c r="AK108" s="72"/>
      <c r="AL108" s="72"/>
      <c r="AM108" s="80"/>
      <c r="AN108" s="2"/>
      <c r="AO108" s="2"/>
      <c r="AP108" s="2"/>
      <c r="AQ108" s="2"/>
      <c r="AR108" s="55"/>
      <c r="AS108" s="85"/>
      <c r="AT108" s="85"/>
      <c r="AU108" s="85"/>
      <c r="AV108" s="85"/>
      <c r="AW108" s="100"/>
      <c r="AX108" s="2"/>
      <c r="AY108" s="2"/>
      <c r="AZ108" s="2"/>
      <c r="BA108" s="2"/>
      <c r="BB108" s="55"/>
      <c r="BC108" s="105"/>
      <c r="BD108" s="105"/>
      <c r="BE108" s="105"/>
      <c r="BF108" s="105"/>
      <c r="BG108" s="109"/>
      <c r="BH108" s="2"/>
      <c r="BI108" s="2"/>
      <c r="BJ108" s="2"/>
      <c r="BK108" s="2"/>
      <c r="BL108" s="55"/>
      <c r="BM108" s="48"/>
      <c r="BN108" s="48"/>
      <c r="BO108" s="48"/>
      <c r="BP108" s="48"/>
      <c r="BQ108" s="117"/>
      <c r="BR108" s="2"/>
      <c r="BS108" s="2"/>
      <c r="BT108" s="2"/>
      <c r="BU108" s="2"/>
      <c r="BV108" s="55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18" t="s">
        <v>5</v>
      </c>
      <c r="H109" s="3">
        <v>2024</v>
      </c>
      <c r="I109" s="20" t="s">
        <v>316</v>
      </c>
      <c r="J109" s="185" t="s">
        <v>348</v>
      </c>
      <c r="K109" s="8" t="s">
        <v>320</v>
      </c>
      <c r="L109" s="163">
        <f t="shared" si="3"/>
        <v>0</v>
      </c>
      <c r="M109" s="163">
        <f t="shared" si="4"/>
        <v>0</v>
      </c>
      <c r="N109" s="181"/>
      <c r="O109" s="53"/>
      <c r="P109" s="53"/>
      <c r="Q109" s="53"/>
      <c r="R109" s="53"/>
      <c r="S109" s="54"/>
      <c r="T109" s="8"/>
      <c r="U109" s="8"/>
      <c r="V109" s="8"/>
      <c r="W109" s="8"/>
      <c r="X109" s="122"/>
      <c r="Y109" s="135"/>
      <c r="Z109" s="135"/>
      <c r="AA109" s="135"/>
      <c r="AB109" s="135"/>
      <c r="AC109" s="136"/>
      <c r="AD109" s="8"/>
      <c r="AE109" s="8"/>
      <c r="AF109" s="8"/>
      <c r="AG109" s="8"/>
      <c r="AH109" s="122"/>
      <c r="AI109" s="137"/>
      <c r="AJ109" s="137"/>
      <c r="AK109" s="137"/>
      <c r="AL109" s="137"/>
      <c r="AM109" s="138"/>
      <c r="AN109" s="8"/>
      <c r="AO109" s="8"/>
      <c r="AP109" s="8"/>
      <c r="AQ109" s="8"/>
      <c r="AR109" s="122"/>
      <c r="AS109" s="139"/>
      <c r="AT109" s="139"/>
      <c r="AU109" s="139"/>
      <c r="AV109" s="139"/>
      <c r="AW109" s="140"/>
      <c r="AX109" s="8"/>
      <c r="AY109" s="8"/>
      <c r="AZ109" s="8"/>
      <c r="BA109" s="8"/>
      <c r="BB109" s="122"/>
      <c r="BC109" s="141"/>
      <c r="BD109" s="141"/>
      <c r="BE109" s="141"/>
      <c r="BF109" s="141"/>
      <c r="BG109" s="142"/>
      <c r="BH109" s="8"/>
      <c r="BI109" s="8"/>
      <c r="BJ109" s="8"/>
      <c r="BK109" s="8"/>
      <c r="BL109" s="122"/>
      <c r="BM109" s="143"/>
      <c r="BN109" s="143"/>
      <c r="BO109" s="143"/>
      <c r="BP109" s="143"/>
      <c r="BQ109" s="144"/>
      <c r="BR109" s="8"/>
      <c r="BS109" s="8"/>
      <c r="BT109" s="8"/>
      <c r="BU109" s="8"/>
      <c r="BV109" s="122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18" t="s">
        <v>5</v>
      </c>
      <c r="H110" s="3">
        <v>2024</v>
      </c>
      <c r="I110" s="20" t="s">
        <v>282</v>
      </c>
      <c r="J110" s="184" t="s">
        <v>272</v>
      </c>
      <c r="K110" s="2" t="s">
        <v>321</v>
      </c>
      <c r="L110" s="163">
        <f t="shared" si="3"/>
        <v>0</v>
      </c>
      <c r="M110" s="163">
        <f t="shared" si="4"/>
        <v>0</v>
      </c>
      <c r="N110" s="181"/>
      <c r="O110" s="33"/>
      <c r="P110" s="33"/>
      <c r="Q110" s="33"/>
      <c r="R110" s="33"/>
      <c r="S110" s="42"/>
      <c r="T110" s="2"/>
      <c r="U110" s="2"/>
      <c r="V110" s="2"/>
      <c r="W110" s="2"/>
      <c r="X110" s="55"/>
      <c r="Y110" s="62"/>
      <c r="Z110" s="62"/>
      <c r="AA110" s="62"/>
      <c r="AB110" s="62"/>
      <c r="AC110" s="68"/>
      <c r="AD110" s="2"/>
      <c r="AE110" s="2"/>
      <c r="AF110" s="2"/>
      <c r="AG110" s="2"/>
      <c r="AH110" s="55"/>
      <c r="AI110" s="72"/>
      <c r="AJ110" s="72"/>
      <c r="AK110" s="72"/>
      <c r="AL110" s="72"/>
      <c r="AM110" s="80"/>
      <c r="AN110" s="2"/>
      <c r="AO110" s="2"/>
      <c r="AP110" s="2"/>
      <c r="AQ110" s="2"/>
      <c r="AR110" s="55"/>
      <c r="AS110" s="85"/>
      <c r="AT110" s="85"/>
      <c r="AU110" s="85"/>
      <c r="AV110" s="85"/>
      <c r="AW110" s="100"/>
      <c r="AX110" s="2"/>
      <c r="AY110" s="2"/>
      <c r="AZ110" s="2"/>
      <c r="BA110" s="2"/>
      <c r="BB110" s="55"/>
      <c r="BC110" s="105"/>
      <c r="BD110" s="105"/>
      <c r="BE110" s="105"/>
      <c r="BF110" s="105"/>
      <c r="BG110" s="109"/>
      <c r="BH110" s="2"/>
      <c r="BI110" s="2"/>
      <c r="BJ110" s="2"/>
      <c r="BK110" s="2"/>
      <c r="BL110" s="55"/>
      <c r="BM110" s="48"/>
      <c r="BN110" s="48"/>
      <c r="BO110" s="48"/>
      <c r="BP110" s="48"/>
      <c r="BQ110" s="117"/>
      <c r="BR110" s="2"/>
      <c r="BS110" s="2"/>
      <c r="BT110" s="2"/>
      <c r="BU110" s="2"/>
      <c r="BV110" s="55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18" t="s">
        <v>5</v>
      </c>
      <c r="H111" s="3">
        <v>2024</v>
      </c>
      <c r="I111" s="20" t="s">
        <v>282</v>
      </c>
      <c r="J111" s="184" t="s">
        <v>273</v>
      </c>
      <c r="K111" s="2" t="s">
        <v>321</v>
      </c>
      <c r="L111" s="163">
        <f t="shared" si="3"/>
        <v>0</v>
      </c>
      <c r="M111" s="163">
        <f t="shared" si="4"/>
        <v>0</v>
      </c>
      <c r="N111" s="181"/>
      <c r="O111" s="33"/>
      <c r="P111" s="33"/>
      <c r="Q111" s="33"/>
      <c r="R111" s="33"/>
      <c r="S111" s="42"/>
      <c r="T111" s="2"/>
      <c r="U111" s="2"/>
      <c r="V111" s="2"/>
      <c r="W111" s="2"/>
      <c r="X111" s="55"/>
      <c r="Y111" s="62"/>
      <c r="Z111" s="62"/>
      <c r="AA111" s="62"/>
      <c r="AB111" s="62"/>
      <c r="AC111" s="68"/>
      <c r="AD111" s="2"/>
      <c r="AE111" s="2"/>
      <c r="AF111" s="30"/>
      <c r="AG111" s="2"/>
      <c r="AH111" s="55"/>
      <c r="AI111" s="72"/>
      <c r="AJ111" s="72"/>
      <c r="AK111" s="72"/>
      <c r="AL111" s="72"/>
      <c r="AM111" s="80"/>
      <c r="AN111" s="2"/>
      <c r="AO111" s="2"/>
      <c r="AP111" s="2"/>
      <c r="AQ111" s="2"/>
      <c r="AR111" s="55"/>
      <c r="AS111" s="85"/>
      <c r="AT111" s="85"/>
      <c r="AU111" s="85"/>
      <c r="AV111" s="85"/>
      <c r="AW111" s="100"/>
      <c r="AX111" s="2"/>
      <c r="AY111" s="2"/>
      <c r="AZ111" s="2"/>
      <c r="BA111" s="2"/>
      <c r="BB111" s="55"/>
      <c r="BC111" s="105"/>
      <c r="BD111" s="105"/>
      <c r="BE111" s="105"/>
      <c r="BF111" s="105"/>
      <c r="BG111" s="132"/>
      <c r="BH111" s="2"/>
      <c r="BI111" s="2"/>
      <c r="BJ111" s="2"/>
      <c r="BK111" s="2"/>
      <c r="BL111" s="55"/>
      <c r="BM111" s="48"/>
      <c r="BN111" s="48"/>
      <c r="BO111" s="48"/>
      <c r="BP111" s="48"/>
      <c r="BQ111" s="117"/>
      <c r="BR111" s="2"/>
      <c r="BS111" s="2"/>
      <c r="BT111" s="2"/>
      <c r="BU111" s="2"/>
      <c r="BV111" s="55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18" t="s">
        <v>5</v>
      </c>
      <c r="H112" s="3">
        <v>2024</v>
      </c>
      <c r="I112" s="20" t="s">
        <v>282</v>
      </c>
      <c r="J112" s="184" t="s">
        <v>274</v>
      </c>
      <c r="K112" s="2" t="s">
        <v>321</v>
      </c>
      <c r="L112" s="163">
        <f t="shared" si="3"/>
        <v>0</v>
      </c>
      <c r="M112" s="163">
        <f t="shared" si="4"/>
        <v>0</v>
      </c>
      <c r="N112" s="181"/>
      <c r="O112" s="33"/>
      <c r="P112" s="33"/>
      <c r="Q112" s="33"/>
      <c r="R112" s="33"/>
      <c r="S112" s="42"/>
      <c r="T112" s="2"/>
      <c r="U112" s="2"/>
      <c r="V112" s="2"/>
      <c r="W112" s="2"/>
      <c r="X112" s="55"/>
      <c r="Y112" s="62"/>
      <c r="Z112" s="62"/>
      <c r="AA112" s="62"/>
      <c r="AB112" s="62"/>
      <c r="AC112" s="68"/>
      <c r="AD112" s="2"/>
      <c r="AE112" s="2"/>
      <c r="AF112" s="2"/>
      <c r="AG112" s="2"/>
      <c r="AH112" s="55"/>
      <c r="AI112" s="72"/>
      <c r="AJ112" s="72"/>
      <c r="AK112" s="72"/>
      <c r="AL112" s="72"/>
      <c r="AM112" s="80"/>
      <c r="AN112" s="2"/>
      <c r="AO112" s="2"/>
      <c r="AP112" s="2"/>
      <c r="AQ112" s="2"/>
      <c r="AR112" s="55"/>
      <c r="AS112" s="85"/>
      <c r="AT112" s="85"/>
      <c r="AU112" s="85"/>
      <c r="AV112" s="85"/>
      <c r="AW112" s="100"/>
      <c r="AX112" s="2"/>
      <c r="AY112" s="2"/>
      <c r="AZ112" s="2"/>
      <c r="BA112" s="2"/>
      <c r="BB112" s="55"/>
      <c r="BC112" s="105"/>
      <c r="BD112" s="105"/>
      <c r="BE112" s="105"/>
      <c r="BF112" s="105"/>
      <c r="BG112" s="109"/>
      <c r="BH112" s="2"/>
      <c r="BI112" s="2"/>
      <c r="BJ112" s="2"/>
      <c r="BK112" s="2"/>
      <c r="BL112" s="55"/>
      <c r="BM112" s="48"/>
      <c r="BN112" s="48"/>
      <c r="BO112" s="48"/>
      <c r="BP112" s="48"/>
      <c r="BQ112" s="117"/>
      <c r="BR112" s="2"/>
      <c r="BS112" s="2"/>
      <c r="BT112" s="2"/>
      <c r="BU112" s="2"/>
      <c r="BV112" s="55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18" t="s">
        <v>5</v>
      </c>
      <c r="H113" s="3">
        <v>2024</v>
      </c>
      <c r="I113" s="20" t="s">
        <v>282</v>
      </c>
      <c r="J113" s="184" t="s">
        <v>275</v>
      </c>
      <c r="K113" s="2" t="s">
        <v>321</v>
      </c>
      <c r="L113" s="163">
        <f t="shared" si="3"/>
        <v>0</v>
      </c>
      <c r="M113" s="163">
        <f t="shared" si="4"/>
        <v>0</v>
      </c>
      <c r="N113" s="181"/>
      <c r="O113" s="33"/>
      <c r="P113" s="33"/>
      <c r="Q113" s="33"/>
      <c r="R113" s="33"/>
      <c r="S113" s="42"/>
      <c r="T113" s="2"/>
      <c r="U113" s="2"/>
      <c r="V113" s="2"/>
      <c r="W113" s="2"/>
      <c r="X113" s="55"/>
      <c r="Y113" s="62"/>
      <c r="Z113" s="62"/>
      <c r="AA113" s="62"/>
      <c r="AB113" s="62"/>
      <c r="AC113" s="68"/>
      <c r="AD113" s="2"/>
      <c r="AE113" s="2"/>
      <c r="AF113" s="2"/>
      <c r="AG113" s="2"/>
      <c r="AH113" s="55"/>
      <c r="AI113" s="72"/>
      <c r="AJ113" s="72"/>
      <c r="AK113" s="72"/>
      <c r="AL113" s="72"/>
      <c r="AM113" s="80"/>
      <c r="AN113" s="2"/>
      <c r="AO113" s="2"/>
      <c r="AP113" s="2"/>
      <c r="AQ113" s="2"/>
      <c r="AR113" s="55"/>
      <c r="AS113" s="85"/>
      <c r="AT113" s="85"/>
      <c r="AU113" s="85"/>
      <c r="AV113" s="85"/>
      <c r="AW113" s="100"/>
      <c r="AX113" s="2"/>
      <c r="AY113" s="2"/>
      <c r="AZ113" s="2"/>
      <c r="BA113" s="2"/>
      <c r="BB113" s="55"/>
      <c r="BC113" s="105"/>
      <c r="BD113" s="105"/>
      <c r="BE113" s="105"/>
      <c r="BF113" s="105"/>
      <c r="BG113" s="109"/>
      <c r="BH113" s="2"/>
      <c r="BI113" s="2"/>
      <c r="BJ113" s="2"/>
      <c r="BK113" s="2"/>
      <c r="BL113" s="55"/>
      <c r="BM113" s="48"/>
      <c r="BN113" s="48"/>
      <c r="BO113" s="48"/>
      <c r="BP113" s="48"/>
      <c r="BQ113" s="117"/>
      <c r="BR113" s="2"/>
      <c r="BS113" s="2"/>
      <c r="BT113" s="2"/>
      <c r="BU113" s="2"/>
      <c r="BV113" s="55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18" t="s">
        <v>5</v>
      </c>
      <c r="H114" s="3">
        <v>2024</v>
      </c>
      <c r="I114" s="20" t="s">
        <v>282</v>
      </c>
      <c r="J114" s="184" t="s">
        <v>276</v>
      </c>
      <c r="K114" s="2" t="s">
        <v>320</v>
      </c>
      <c r="L114" s="163">
        <f t="shared" si="3"/>
        <v>0</v>
      </c>
      <c r="M114" s="163">
        <f t="shared" si="4"/>
        <v>0</v>
      </c>
      <c r="N114" s="181"/>
      <c r="O114" s="33"/>
      <c r="P114" s="33"/>
      <c r="Q114" s="33"/>
      <c r="R114" s="33"/>
      <c r="S114" s="42"/>
      <c r="T114" s="2"/>
      <c r="U114" s="2"/>
      <c r="V114" s="2"/>
      <c r="W114" s="2"/>
      <c r="X114" s="55"/>
      <c r="Y114" s="62"/>
      <c r="Z114" s="62"/>
      <c r="AA114" s="62"/>
      <c r="AB114" s="62"/>
      <c r="AC114" s="68"/>
      <c r="AD114" s="2"/>
      <c r="AE114" s="2"/>
      <c r="AF114" s="2"/>
      <c r="AG114" s="2"/>
      <c r="AH114" s="55"/>
      <c r="AI114" s="72"/>
      <c r="AJ114" s="72"/>
      <c r="AK114" s="72"/>
      <c r="AL114" s="72"/>
      <c r="AM114" s="80"/>
      <c r="AN114" s="2"/>
      <c r="AO114" s="2"/>
      <c r="AP114" s="2"/>
      <c r="AQ114" s="2"/>
      <c r="AR114" s="55"/>
      <c r="AS114" s="85"/>
      <c r="AT114" s="85"/>
      <c r="AU114" s="85"/>
      <c r="AV114" s="85"/>
      <c r="AW114" s="100"/>
      <c r="AX114" s="2"/>
      <c r="AY114" s="2"/>
      <c r="AZ114" s="2"/>
      <c r="BA114" s="2"/>
      <c r="BB114" s="55"/>
      <c r="BC114" s="105"/>
      <c r="BD114" s="105"/>
      <c r="BE114" s="105"/>
      <c r="BF114" s="105"/>
      <c r="BG114" s="109"/>
      <c r="BH114" s="2"/>
      <c r="BI114" s="2"/>
      <c r="BJ114" s="2"/>
      <c r="BK114" s="2"/>
      <c r="BL114" s="55"/>
      <c r="BM114" s="48"/>
      <c r="BN114" s="48"/>
      <c r="BO114" s="48"/>
      <c r="BP114" s="48"/>
      <c r="BQ114" s="117"/>
      <c r="BR114" s="2"/>
      <c r="BS114" s="2"/>
      <c r="BT114" s="2"/>
      <c r="BU114" s="2"/>
      <c r="BV114" s="55"/>
    </row>
    <row r="115" spans="1:74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18" t="s">
        <v>5</v>
      </c>
      <c r="H115" s="3">
        <v>2024</v>
      </c>
      <c r="I115" s="20" t="s">
        <v>282</v>
      </c>
      <c r="J115" s="184" t="s">
        <v>277</v>
      </c>
      <c r="K115" s="2" t="s">
        <v>320</v>
      </c>
      <c r="L115" s="163">
        <f t="shared" si="3"/>
        <v>1</v>
      </c>
      <c r="M115" s="163">
        <f t="shared" si="4"/>
        <v>7.2380000000000004</v>
      </c>
      <c r="N115" s="181" t="s">
        <v>533</v>
      </c>
      <c r="O115" s="33"/>
      <c r="P115" s="33"/>
      <c r="Q115" s="33"/>
      <c r="R115" s="33"/>
      <c r="S115" s="42"/>
      <c r="T115" s="2"/>
      <c r="U115" s="2"/>
      <c r="V115" s="2"/>
      <c r="W115" s="2"/>
      <c r="X115" s="55"/>
      <c r="Y115" s="62"/>
      <c r="Z115" s="62"/>
      <c r="AA115" s="62"/>
      <c r="AB115" s="62"/>
      <c r="AC115" s="68"/>
      <c r="AD115" s="2"/>
      <c r="AE115" s="2"/>
      <c r="AF115" s="30"/>
      <c r="AG115" s="2"/>
      <c r="AH115" s="55"/>
      <c r="AI115" s="72"/>
      <c r="AJ115" s="72"/>
      <c r="AK115" s="72"/>
      <c r="AL115" s="72"/>
      <c r="AM115" s="80"/>
      <c r="AN115" s="2"/>
      <c r="AO115" s="2"/>
      <c r="AP115" s="2"/>
      <c r="AQ115" s="2"/>
      <c r="AR115" s="55"/>
      <c r="AS115" s="85" t="s">
        <v>533</v>
      </c>
      <c r="AT115" s="85"/>
      <c r="AU115" s="85"/>
      <c r="AV115" s="85">
        <v>1</v>
      </c>
      <c r="AW115" s="100">
        <v>7.2380000000000004</v>
      </c>
      <c r="AX115" s="2"/>
      <c r="AY115" s="2"/>
      <c r="AZ115" s="2"/>
      <c r="BA115" s="2"/>
      <c r="BB115" s="55"/>
      <c r="BC115" s="105"/>
      <c r="BD115" s="105"/>
      <c r="BE115" s="105"/>
      <c r="BF115" s="105"/>
      <c r="BG115" s="109"/>
      <c r="BH115" s="2"/>
      <c r="BI115" s="2"/>
      <c r="BJ115" s="2"/>
      <c r="BK115" s="2"/>
      <c r="BL115" s="55"/>
      <c r="BM115" s="48"/>
      <c r="BN115" s="48"/>
      <c r="BO115" s="48"/>
      <c r="BP115" s="48"/>
      <c r="BQ115" s="117"/>
      <c r="BR115" s="2"/>
      <c r="BS115" s="2"/>
      <c r="BT115" s="2"/>
      <c r="BU115" s="2"/>
      <c r="BV115" s="55"/>
    </row>
    <row r="116" spans="1:74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18" t="s">
        <v>5</v>
      </c>
      <c r="H116" s="3">
        <v>2024</v>
      </c>
      <c r="I116" s="20" t="s">
        <v>283</v>
      </c>
      <c r="J116" s="184" t="s">
        <v>298</v>
      </c>
      <c r="K116" s="2" t="s">
        <v>321</v>
      </c>
      <c r="L116" s="163">
        <f t="shared" si="3"/>
        <v>0</v>
      </c>
      <c r="M116" s="163">
        <f t="shared" si="4"/>
        <v>0</v>
      </c>
      <c r="N116" s="181"/>
      <c r="O116" s="53"/>
      <c r="P116" s="33"/>
      <c r="Q116" s="33"/>
      <c r="R116" s="33"/>
      <c r="S116" s="42"/>
      <c r="T116" s="2"/>
      <c r="U116" s="2"/>
      <c r="V116" s="2"/>
      <c r="W116" s="2"/>
      <c r="X116" s="55"/>
      <c r="Y116" s="62"/>
      <c r="Z116" s="62"/>
      <c r="AA116" s="62"/>
      <c r="AB116" s="62"/>
      <c r="AC116" s="68"/>
      <c r="AD116" s="2"/>
      <c r="AE116" s="2"/>
      <c r="AF116" s="2"/>
      <c r="AG116" s="2"/>
      <c r="AH116" s="55"/>
      <c r="AI116" s="72"/>
      <c r="AJ116" s="72"/>
      <c r="AK116" s="72"/>
      <c r="AL116" s="72"/>
      <c r="AM116" s="80"/>
      <c r="AN116" s="2"/>
      <c r="AO116" s="2"/>
      <c r="AP116" s="2"/>
      <c r="AQ116" s="2"/>
      <c r="AR116" s="55"/>
      <c r="AS116" s="85"/>
      <c r="AT116" s="85"/>
      <c r="AU116" s="85"/>
      <c r="AV116" s="85"/>
      <c r="AW116" s="100"/>
      <c r="AX116" s="2"/>
      <c r="AY116" s="2"/>
      <c r="AZ116" s="2"/>
      <c r="BA116" s="2"/>
      <c r="BB116" s="55"/>
      <c r="BC116" s="105"/>
      <c r="BD116" s="105"/>
      <c r="BE116" s="105"/>
      <c r="BF116" s="105"/>
      <c r="BG116" s="109"/>
      <c r="BH116" s="2"/>
      <c r="BI116" s="2"/>
      <c r="BJ116" s="2"/>
      <c r="BK116" s="2"/>
      <c r="BL116" s="55"/>
      <c r="BM116" s="48"/>
      <c r="BN116" s="48"/>
      <c r="BO116" s="48"/>
      <c r="BP116" s="48"/>
      <c r="BQ116" s="117"/>
      <c r="BR116" s="2"/>
      <c r="BS116" s="2"/>
      <c r="BT116" s="2"/>
      <c r="BU116" s="2"/>
      <c r="BV116" s="55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18" t="s">
        <v>5</v>
      </c>
      <c r="H117" s="3">
        <v>2024</v>
      </c>
      <c r="I117" s="20" t="s">
        <v>283</v>
      </c>
      <c r="J117" s="184" t="s">
        <v>278</v>
      </c>
      <c r="K117" s="2" t="s">
        <v>320</v>
      </c>
      <c r="L117" s="163">
        <f t="shared" si="3"/>
        <v>0</v>
      </c>
      <c r="M117" s="163">
        <f t="shared" si="4"/>
        <v>0</v>
      </c>
      <c r="N117" s="181"/>
      <c r="O117" s="33"/>
      <c r="P117" s="33"/>
      <c r="Q117" s="33"/>
      <c r="R117" s="33"/>
      <c r="S117" s="42"/>
      <c r="T117" s="2"/>
      <c r="U117" s="2"/>
      <c r="V117" s="2"/>
      <c r="W117" s="2"/>
      <c r="X117" s="55"/>
      <c r="Y117" s="62"/>
      <c r="Z117" s="62"/>
      <c r="AA117" s="62"/>
      <c r="AB117" s="62"/>
      <c r="AC117" s="68"/>
      <c r="AD117" s="2"/>
      <c r="AE117" s="2"/>
      <c r="AF117" s="2"/>
      <c r="AG117" s="2"/>
      <c r="AH117" s="55"/>
      <c r="AI117" s="72"/>
      <c r="AJ117" s="72"/>
      <c r="AK117" s="72"/>
      <c r="AL117" s="72"/>
      <c r="AM117" s="80"/>
      <c r="AN117" s="2"/>
      <c r="AO117" s="2"/>
      <c r="AP117" s="2"/>
      <c r="AQ117" s="2"/>
      <c r="AR117" s="55"/>
      <c r="AS117" s="85"/>
      <c r="AT117" s="85"/>
      <c r="AU117" s="85"/>
      <c r="AV117" s="85"/>
      <c r="AW117" s="100"/>
      <c r="AX117" s="2"/>
      <c r="AY117" s="2"/>
      <c r="AZ117" s="2"/>
      <c r="BA117" s="2"/>
      <c r="BB117" s="55"/>
      <c r="BC117" s="105"/>
      <c r="BD117" s="105"/>
      <c r="BE117" s="105"/>
      <c r="BF117" s="105"/>
      <c r="BG117" s="109"/>
      <c r="BH117" s="2"/>
      <c r="BI117" s="2"/>
      <c r="BJ117" s="2"/>
      <c r="BK117" s="2"/>
      <c r="BL117" s="55"/>
      <c r="BM117" s="48"/>
      <c r="BN117" s="48"/>
      <c r="BO117" s="48"/>
      <c r="BP117" s="48"/>
      <c r="BQ117" s="117"/>
      <c r="BR117" s="2"/>
      <c r="BS117" s="2"/>
      <c r="BT117" s="2"/>
      <c r="BU117" s="2"/>
      <c r="BV117" s="55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18" t="s">
        <v>5</v>
      </c>
      <c r="H118" s="3">
        <v>2024</v>
      </c>
      <c r="I118" s="20" t="s">
        <v>283</v>
      </c>
      <c r="J118" s="184" t="s">
        <v>279</v>
      </c>
      <c r="K118" s="2" t="s">
        <v>320</v>
      </c>
      <c r="L118" s="163">
        <f t="shared" si="3"/>
        <v>0</v>
      </c>
      <c r="M118" s="163">
        <f t="shared" si="4"/>
        <v>0</v>
      </c>
      <c r="N118" s="181"/>
      <c r="O118" s="33"/>
      <c r="P118" s="33"/>
      <c r="Q118" s="33"/>
      <c r="R118" s="33"/>
      <c r="S118" s="42"/>
      <c r="T118" s="2"/>
      <c r="U118" s="2"/>
      <c r="V118" s="2"/>
      <c r="W118" s="2"/>
      <c r="X118" s="55"/>
      <c r="Y118" s="62"/>
      <c r="Z118" s="62"/>
      <c r="AA118" s="62"/>
      <c r="AB118" s="62"/>
      <c r="AC118" s="68"/>
      <c r="AD118" s="2"/>
      <c r="AE118" s="2"/>
      <c r="AF118" s="2"/>
      <c r="AG118" s="2"/>
      <c r="AH118" s="55"/>
      <c r="AI118" s="72"/>
      <c r="AJ118" s="72"/>
      <c r="AK118" s="72"/>
      <c r="AL118" s="72"/>
      <c r="AM118" s="80"/>
      <c r="AN118" s="2"/>
      <c r="AO118" s="2"/>
      <c r="AP118" s="2"/>
      <c r="AQ118" s="2"/>
      <c r="AR118" s="55"/>
      <c r="AS118" s="85"/>
      <c r="AT118" s="85"/>
      <c r="AU118" s="85"/>
      <c r="AV118" s="85"/>
      <c r="AW118" s="100"/>
      <c r="AX118" s="2"/>
      <c r="AY118" s="2"/>
      <c r="AZ118" s="2"/>
      <c r="BA118" s="2"/>
      <c r="BB118" s="55"/>
      <c r="BC118" s="105"/>
      <c r="BD118" s="105"/>
      <c r="BE118" s="105"/>
      <c r="BF118" s="105"/>
      <c r="BG118" s="109"/>
      <c r="BH118" s="2"/>
      <c r="BI118" s="2"/>
      <c r="BJ118" s="2"/>
      <c r="BK118" s="2"/>
      <c r="BL118" s="55"/>
      <c r="BM118" s="48"/>
      <c r="BN118" s="48"/>
      <c r="BO118" s="48"/>
      <c r="BP118" s="48"/>
      <c r="BQ118" s="117"/>
      <c r="BR118" s="2"/>
      <c r="BS118" s="2"/>
      <c r="BT118" s="2"/>
      <c r="BU118" s="2"/>
      <c r="BV118" s="55"/>
    </row>
    <row r="119" spans="1:74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18" t="s">
        <v>5</v>
      </c>
      <c r="H119" s="3">
        <v>2024</v>
      </c>
      <c r="I119" s="20" t="s">
        <v>286</v>
      </c>
      <c r="J119" s="184" t="s">
        <v>280</v>
      </c>
      <c r="K119" s="2" t="s">
        <v>319</v>
      </c>
      <c r="L119" s="163">
        <f t="shared" si="3"/>
        <v>0</v>
      </c>
      <c r="M119" s="163">
        <f t="shared" si="4"/>
        <v>0</v>
      </c>
      <c r="N119" s="181"/>
      <c r="O119" s="33"/>
      <c r="P119" s="33"/>
      <c r="Q119" s="33"/>
      <c r="R119" s="33"/>
      <c r="S119" s="42"/>
      <c r="T119" s="2"/>
      <c r="U119" s="2"/>
      <c r="V119" s="2"/>
      <c r="W119" s="2"/>
      <c r="X119" s="55"/>
      <c r="Y119" s="62"/>
      <c r="Z119" s="62"/>
      <c r="AA119" s="62"/>
      <c r="AB119" s="62"/>
      <c r="AC119" s="68"/>
      <c r="AD119" s="2"/>
      <c r="AE119" s="2"/>
      <c r="AF119" s="2"/>
      <c r="AG119" s="2"/>
      <c r="AH119" s="55"/>
      <c r="AI119" s="72"/>
      <c r="AJ119" s="72"/>
      <c r="AK119" s="72"/>
      <c r="AL119" s="72"/>
      <c r="AM119" s="80"/>
      <c r="AN119" s="2"/>
      <c r="AO119" s="2"/>
      <c r="AP119" s="2"/>
      <c r="AQ119" s="2"/>
      <c r="AR119" s="55"/>
      <c r="AS119" s="85"/>
      <c r="AT119" s="85"/>
      <c r="AU119" s="85"/>
      <c r="AV119" s="85"/>
      <c r="AW119" s="100"/>
      <c r="AX119" s="2"/>
      <c r="AY119" s="2"/>
      <c r="AZ119" s="2"/>
      <c r="BA119" s="2"/>
      <c r="BB119" s="55"/>
      <c r="BC119" s="105"/>
      <c r="BD119" s="105"/>
      <c r="BE119" s="105"/>
      <c r="BF119" s="105"/>
      <c r="BG119" s="109"/>
      <c r="BH119" s="2"/>
      <c r="BI119" s="2"/>
      <c r="BJ119" s="2"/>
      <c r="BK119" s="2"/>
      <c r="BL119" s="55"/>
      <c r="BM119" s="48"/>
      <c r="BN119" s="48"/>
      <c r="BO119" s="48"/>
      <c r="BP119" s="48"/>
      <c r="BQ119" s="117"/>
      <c r="BR119" s="2"/>
      <c r="BS119" s="2"/>
      <c r="BT119" s="2"/>
      <c r="BU119" s="2"/>
      <c r="BV119" s="55"/>
    </row>
    <row r="120" spans="1:74" ht="57.6" hidden="1" x14ac:dyDescent="0.3">
      <c r="A120" s="2" t="s">
        <v>6</v>
      </c>
      <c r="B120" s="2" t="s">
        <v>2</v>
      </c>
      <c r="C120" s="2" t="s">
        <v>3</v>
      </c>
      <c r="D120" s="2" t="s">
        <v>4</v>
      </c>
      <c r="E120" s="3">
        <v>45</v>
      </c>
      <c r="F120" s="3"/>
      <c r="G120" s="18" t="s">
        <v>5</v>
      </c>
      <c r="H120" s="3">
        <v>2024</v>
      </c>
      <c r="I120" s="20" t="s">
        <v>286</v>
      </c>
      <c r="J120" s="184" t="s">
        <v>281</v>
      </c>
      <c r="K120" s="2" t="s">
        <v>319</v>
      </c>
      <c r="L120" s="163">
        <f t="shared" si="3"/>
        <v>0</v>
      </c>
      <c r="M120" s="163">
        <f t="shared" si="4"/>
        <v>53.157999999999994</v>
      </c>
      <c r="N120" s="186" t="s">
        <v>1294</v>
      </c>
      <c r="O120" s="33"/>
      <c r="P120" s="33"/>
      <c r="Q120" s="33"/>
      <c r="R120" s="33"/>
      <c r="S120" s="42"/>
      <c r="T120" s="2"/>
      <c r="U120" s="2"/>
      <c r="V120" s="2"/>
      <c r="W120" s="2"/>
      <c r="X120" s="55"/>
      <c r="Y120" s="62" t="s">
        <v>454</v>
      </c>
      <c r="Z120" s="62"/>
      <c r="AA120" s="62"/>
      <c r="AB120" s="62"/>
      <c r="AC120" s="68">
        <v>5.274</v>
      </c>
      <c r="AD120" s="2"/>
      <c r="AE120" s="2"/>
      <c r="AF120" s="2"/>
      <c r="AG120" s="2"/>
      <c r="AH120" s="55"/>
      <c r="AI120" s="72"/>
      <c r="AJ120" s="72"/>
      <c r="AK120" s="72"/>
      <c r="AL120" s="72"/>
      <c r="AM120" s="80"/>
      <c r="AN120" s="2"/>
      <c r="AO120" s="2"/>
      <c r="AP120" s="2"/>
      <c r="AQ120" s="2"/>
      <c r="AR120" s="55"/>
      <c r="AS120" s="85"/>
      <c r="AT120" s="85"/>
      <c r="AU120" s="85"/>
      <c r="AV120" s="85"/>
      <c r="AW120" s="100"/>
      <c r="AX120" s="2"/>
      <c r="AY120" s="2"/>
      <c r="AZ120" s="2"/>
      <c r="BA120" s="2"/>
      <c r="BB120" s="55"/>
      <c r="BC120" s="105"/>
      <c r="BD120" s="105"/>
      <c r="BE120" s="105"/>
      <c r="BF120" s="105"/>
      <c r="BG120" s="109"/>
      <c r="BH120" s="2" t="s">
        <v>1014</v>
      </c>
      <c r="BI120" s="2"/>
      <c r="BJ120" s="2"/>
      <c r="BK120" s="2"/>
      <c r="BL120" s="55">
        <f>11.54+7.499</f>
        <v>19.038999999999998</v>
      </c>
      <c r="BM120" s="48" t="s">
        <v>1118</v>
      </c>
      <c r="BN120" s="48"/>
      <c r="BO120" s="48"/>
      <c r="BP120" s="48"/>
      <c r="BQ120" s="117">
        <f>2.826+7.619</f>
        <v>10.445</v>
      </c>
      <c r="BR120" s="2" t="s">
        <v>1272</v>
      </c>
      <c r="BS120" s="2"/>
      <c r="BT120" s="2"/>
      <c r="BU120" s="2"/>
      <c r="BV120" s="55">
        <v>18.399999999999999</v>
      </c>
    </row>
    <row r="121" spans="1:74" s="13" customFormat="1" hidden="1" x14ac:dyDescent="0.3">
      <c r="A121" s="12" t="s">
        <v>6</v>
      </c>
      <c r="B121" s="12" t="s">
        <v>2</v>
      </c>
      <c r="C121" s="12" t="s">
        <v>3</v>
      </c>
      <c r="D121" s="12" t="s">
        <v>4</v>
      </c>
      <c r="E121" s="7">
        <v>45</v>
      </c>
      <c r="F121" s="7"/>
      <c r="G121" s="19" t="s">
        <v>5</v>
      </c>
      <c r="H121" s="7">
        <v>2024</v>
      </c>
      <c r="I121" s="21"/>
      <c r="J121" s="12" t="s">
        <v>314</v>
      </c>
      <c r="K121" s="12"/>
      <c r="L121" s="147"/>
      <c r="M121" s="147">
        <f>SUM(M83:M120)</f>
        <v>60.395999999999994</v>
      </c>
      <c r="N121" s="183"/>
      <c r="O121" s="12"/>
      <c r="P121" s="12"/>
      <c r="Q121" s="12"/>
      <c r="R121" s="12"/>
      <c r="S121" s="47">
        <f>SUM(S83:S120)</f>
        <v>0</v>
      </c>
      <c r="T121" s="12"/>
      <c r="U121" s="12"/>
      <c r="V121" s="12"/>
      <c r="W121" s="12"/>
      <c r="X121" s="47">
        <f>SUM(X83:X120)</f>
        <v>0</v>
      </c>
      <c r="Y121" s="12"/>
      <c r="Z121" s="12"/>
      <c r="AA121" s="12"/>
      <c r="AB121" s="12"/>
      <c r="AC121" s="47">
        <f>SUM(AC83:AC120)</f>
        <v>5.274</v>
      </c>
      <c r="AD121" s="12"/>
      <c r="AE121" s="12"/>
      <c r="AF121" s="12"/>
      <c r="AG121" s="12"/>
      <c r="AH121" s="47">
        <f>SUM(AH83:AH120)</f>
        <v>0</v>
      </c>
      <c r="AI121" s="12"/>
      <c r="AJ121" s="12"/>
      <c r="AK121" s="12"/>
      <c r="AL121" s="12"/>
      <c r="AM121" s="47">
        <f>SUM(AM83:AM120)</f>
        <v>0</v>
      </c>
      <c r="AN121" s="12"/>
      <c r="AO121" s="12"/>
      <c r="AP121" s="12"/>
      <c r="AQ121" s="12"/>
      <c r="AR121" s="47">
        <f>SUM(AR83:AR120)</f>
        <v>0</v>
      </c>
      <c r="AS121" s="12"/>
      <c r="AT121" s="12"/>
      <c r="AU121" s="12"/>
      <c r="AV121" s="12"/>
      <c r="AW121" s="47">
        <f>SUM(AW83:AW120)</f>
        <v>7.2380000000000004</v>
      </c>
      <c r="AX121" s="12"/>
      <c r="AY121" s="12"/>
      <c r="AZ121" s="12"/>
      <c r="BA121" s="12"/>
      <c r="BB121" s="47">
        <f>SUM(BB83:BB120)</f>
        <v>0</v>
      </c>
      <c r="BC121" s="12"/>
      <c r="BD121" s="12"/>
      <c r="BE121" s="12"/>
      <c r="BF121" s="12"/>
      <c r="BG121" s="47">
        <f>SUM(BG83:BG120)</f>
        <v>0</v>
      </c>
      <c r="BH121" s="12"/>
      <c r="BI121" s="12"/>
      <c r="BJ121" s="12"/>
      <c r="BK121" s="12"/>
      <c r="BL121" s="47">
        <f>SUM(BL83:BL120)</f>
        <v>19.038999999999998</v>
      </c>
      <c r="BM121" s="12"/>
      <c r="BN121" s="12"/>
      <c r="BO121" s="12"/>
      <c r="BP121" s="12"/>
      <c r="BQ121" s="47">
        <f>SUM(BQ83:BQ120)</f>
        <v>10.445</v>
      </c>
      <c r="BR121" s="12"/>
      <c r="BS121" s="12"/>
      <c r="BT121" s="12"/>
      <c r="BU121" s="12"/>
      <c r="BV121" s="47">
        <f>SUM(BV83:BV120)</f>
        <v>18.399999999999999</v>
      </c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18" t="s">
        <v>5</v>
      </c>
      <c r="H122" s="3">
        <v>2024</v>
      </c>
      <c r="I122" s="20" t="s">
        <v>287</v>
      </c>
      <c r="J122" s="184" t="s">
        <v>267</v>
      </c>
      <c r="K122" s="2" t="s">
        <v>318</v>
      </c>
      <c r="L122" s="163">
        <f t="shared" si="3"/>
        <v>0</v>
      </c>
      <c r="M122" s="163">
        <f t="shared" si="4"/>
        <v>0</v>
      </c>
      <c r="N122" s="181"/>
      <c r="O122" s="33"/>
      <c r="P122" s="33"/>
      <c r="Q122" s="33"/>
      <c r="R122" s="33"/>
      <c r="S122" s="42"/>
      <c r="T122" s="2"/>
      <c r="U122" s="2"/>
      <c r="V122" s="2"/>
      <c r="W122" s="2"/>
      <c r="X122" s="55"/>
      <c r="Y122" s="62"/>
      <c r="Z122" s="62"/>
      <c r="AA122" s="62"/>
      <c r="AB122" s="62"/>
      <c r="AC122" s="68"/>
      <c r="AD122" s="2"/>
      <c r="AE122" s="2"/>
      <c r="AF122" s="2"/>
      <c r="AG122" s="2"/>
      <c r="AH122" s="55"/>
      <c r="AI122" s="72"/>
      <c r="AJ122" s="72"/>
      <c r="AK122" s="72"/>
      <c r="AL122" s="72"/>
      <c r="AM122" s="80"/>
      <c r="AN122" s="2"/>
      <c r="AO122" s="2"/>
      <c r="AP122" s="2"/>
      <c r="AQ122" s="2"/>
      <c r="AR122" s="55"/>
      <c r="AS122" s="85"/>
      <c r="AT122" s="85"/>
      <c r="AU122" s="85"/>
      <c r="AV122" s="85"/>
      <c r="AW122" s="100"/>
      <c r="AX122" s="2"/>
      <c r="AY122" s="2"/>
      <c r="AZ122" s="2"/>
      <c r="BA122" s="2"/>
      <c r="BB122" s="55"/>
      <c r="BC122" s="105"/>
      <c r="BD122" s="105"/>
      <c r="BE122" s="105"/>
      <c r="BF122" s="105"/>
      <c r="BG122" s="109"/>
      <c r="BH122" s="2"/>
      <c r="BI122" s="2"/>
      <c r="BJ122" s="2"/>
      <c r="BK122" s="2"/>
      <c r="BL122" s="55"/>
      <c r="BM122" s="48"/>
      <c r="BN122" s="48"/>
      <c r="BO122" s="48"/>
      <c r="BP122" s="48"/>
      <c r="BQ122" s="117"/>
      <c r="BR122" s="2"/>
      <c r="BS122" s="2"/>
      <c r="BT122" s="2"/>
      <c r="BU122" s="2"/>
      <c r="BV122" s="55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18" t="s">
        <v>5</v>
      </c>
      <c r="H123" s="3">
        <v>2024</v>
      </c>
      <c r="I123" s="20" t="s">
        <v>287</v>
      </c>
      <c r="J123" s="184" t="s">
        <v>291</v>
      </c>
      <c r="K123" s="2" t="s">
        <v>319</v>
      </c>
      <c r="L123" s="163">
        <f t="shared" si="3"/>
        <v>0</v>
      </c>
      <c r="M123" s="163">
        <f t="shared" si="4"/>
        <v>0</v>
      </c>
      <c r="N123" s="181"/>
      <c r="O123" s="33"/>
      <c r="P123" s="33"/>
      <c r="Q123" s="33"/>
      <c r="R123" s="33"/>
      <c r="S123" s="42"/>
      <c r="T123" s="2"/>
      <c r="U123" s="2"/>
      <c r="V123" s="2"/>
      <c r="W123" s="2"/>
      <c r="X123" s="55"/>
      <c r="Y123" s="62"/>
      <c r="Z123" s="62"/>
      <c r="AA123" s="62"/>
      <c r="AB123" s="62"/>
      <c r="AC123" s="68"/>
      <c r="AD123" s="2"/>
      <c r="AE123" s="2"/>
      <c r="AF123" s="2"/>
      <c r="AG123" s="2"/>
      <c r="AH123" s="55"/>
      <c r="AI123" s="72"/>
      <c r="AJ123" s="72"/>
      <c r="AK123" s="72"/>
      <c r="AL123" s="72"/>
      <c r="AM123" s="80"/>
      <c r="AN123" s="2"/>
      <c r="AO123" s="2"/>
      <c r="AP123" s="2"/>
      <c r="AQ123" s="2"/>
      <c r="AR123" s="55"/>
      <c r="AS123" s="85"/>
      <c r="AT123" s="85"/>
      <c r="AU123" s="85"/>
      <c r="AV123" s="85"/>
      <c r="AW123" s="100"/>
      <c r="AX123" s="2"/>
      <c r="AY123" s="2"/>
      <c r="AZ123" s="2"/>
      <c r="BA123" s="2"/>
      <c r="BB123" s="55"/>
      <c r="BC123" s="105"/>
      <c r="BD123" s="105"/>
      <c r="BE123" s="105"/>
      <c r="BF123" s="105"/>
      <c r="BG123" s="109"/>
      <c r="BH123" s="2"/>
      <c r="BI123" s="2"/>
      <c r="BJ123" s="2"/>
      <c r="BK123" s="2"/>
      <c r="BL123" s="55"/>
      <c r="BM123" s="48"/>
      <c r="BN123" s="48"/>
      <c r="BO123" s="48"/>
      <c r="BP123" s="48"/>
      <c r="BQ123" s="117"/>
      <c r="BR123" s="2"/>
      <c r="BS123" s="2"/>
      <c r="BT123" s="2"/>
      <c r="BU123" s="2"/>
      <c r="BV123" s="55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18" t="s">
        <v>5</v>
      </c>
      <c r="H124" s="3">
        <v>2024</v>
      </c>
      <c r="I124" s="20" t="s">
        <v>286</v>
      </c>
      <c r="J124" s="184" t="s">
        <v>336</v>
      </c>
      <c r="K124" s="2" t="s">
        <v>319</v>
      </c>
      <c r="L124" s="163">
        <f t="shared" si="3"/>
        <v>0</v>
      </c>
      <c r="M124" s="163">
        <f t="shared" si="4"/>
        <v>0</v>
      </c>
      <c r="N124" s="181"/>
      <c r="O124" s="33"/>
      <c r="P124" s="33"/>
      <c r="Q124" s="33"/>
      <c r="R124" s="33"/>
      <c r="S124" s="42"/>
      <c r="T124" s="2"/>
      <c r="U124" s="2"/>
      <c r="V124" s="2"/>
      <c r="W124" s="2"/>
      <c r="X124" s="55"/>
      <c r="Y124" s="62"/>
      <c r="Z124" s="62"/>
      <c r="AA124" s="62"/>
      <c r="AB124" s="62"/>
      <c r="AC124" s="68"/>
      <c r="AD124" s="2"/>
      <c r="AE124" s="2"/>
      <c r="AF124" s="2"/>
      <c r="AG124" s="2"/>
      <c r="AH124" s="55"/>
      <c r="AI124" s="72"/>
      <c r="AJ124" s="72"/>
      <c r="AK124" s="72"/>
      <c r="AL124" s="72"/>
      <c r="AM124" s="80"/>
      <c r="AN124" s="2"/>
      <c r="AO124" s="2"/>
      <c r="AP124" s="2"/>
      <c r="AQ124" s="2"/>
      <c r="AR124" s="55"/>
      <c r="AS124" s="85"/>
      <c r="AT124" s="85"/>
      <c r="AU124" s="85"/>
      <c r="AV124" s="85"/>
      <c r="AW124" s="100"/>
      <c r="AX124" s="2"/>
      <c r="AY124" s="2"/>
      <c r="AZ124" s="2"/>
      <c r="BA124" s="2"/>
      <c r="BB124" s="55"/>
      <c r="BC124" s="105"/>
      <c r="BD124" s="105"/>
      <c r="BE124" s="105"/>
      <c r="BF124" s="105"/>
      <c r="BG124" s="109"/>
      <c r="BH124" s="2"/>
      <c r="BI124" s="2"/>
      <c r="BJ124" s="2"/>
      <c r="BK124" s="2"/>
      <c r="BL124" s="55"/>
      <c r="BM124" s="48"/>
      <c r="BN124" s="48"/>
      <c r="BO124" s="48"/>
      <c r="BP124" s="48"/>
      <c r="BQ124" s="117"/>
      <c r="BR124" s="2"/>
      <c r="BS124" s="2"/>
      <c r="BT124" s="2"/>
      <c r="BU124" s="2"/>
      <c r="BV124" s="55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18" t="s">
        <v>5</v>
      </c>
      <c r="H125" s="3">
        <v>2024</v>
      </c>
      <c r="I125" s="20" t="s">
        <v>286</v>
      </c>
      <c r="J125" s="185" t="s">
        <v>337</v>
      </c>
      <c r="K125" s="8" t="s">
        <v>318</v>
      </c>
      <c r="L125" s="163">
        <f t="shared" si="3"/>
        <v>0</v>
      </c>
      <c r="M125" s="163">
        <f t="shared" si="4"/>
        <v>0</v>
      </c>
      <c r="N125" s="181"/>
      <c r="O125" s="53"/>
      <c r="P125" s="53"/>
      <c r="Q125" s="53"/>
      <c r="R125" s="53"/>
      <c r="S125" s="54"/>
      <c r="T125" s="8"/>
      <c r="U125" s="8"/>
      <c r="V125" s="8"/>
      <c r="W125" s="8"/>
      <c r="X125" s="122"/>
      <c r="Y125" s="135"/>
      <c r="Z125" s="135"/>
      <c r="AA125" s="135"/>
      <c r="AB125" s="135"/>
      <c r="AC125" s="136"/>
      <c r="AD125" s="8"/>
      <c r="AE125" s="8"/>
      <c r="AF125" s="8"/>
      <c r="AG125" s="8"/>
      <c r="AH125" s="122"/>
      <c r="AI125" s="137"/>
      <c r="AJ125" s="137"/>
      <c r="AK125" s="137"/>
      <c r="AL125" s="137"/>
      <c r="AM125" s="138"/>
      <c r="AN125" s="8"/>
      <c r="AO125" s="8"/>
      <c r="AP125" s="8"/>
      <c r="AQ125" s="8"/>
      <c r="AR125" s="122"/>
      <c r="AS125" s="139"/>
      <c r="AT125" s="139"/>
      <c r="AU125" s="139"/>
      <c r="AV125" s="139"/>
      <c r="AW125" s="140"/>
      <c r="AX125" s="8"/>
      <c r="AY125" s="8"/>
      <c r="AZ125" s="8"/>
      <c r="BA125" s="8"/>
      <c r="BB125" s="122"/>
      <c r="BC125" s="141"/>
      <c r="BD125" s="141"/>
      <c r="BE125" s="141"/>
      <c r="BF125" s="141"/>
      <c r="BG125" s="142"/>
      <c r="BH125" s="8"/>
      <c r="BI125" s="8"/>
      <c r="BJ125" s="8"/>
      <c r="BK125" s="8"/>
      <c r="BL125" s="122"/>
      <c r="BM125" s="143"/>
      <c r="BN125" s="143"/>
      <c r="BO125" s="143"/>
      <c r="BP125" s="143"/>
      <c r="BQ125" s="144"/>
      <c r="BR125" s="8"/>
      <c r="BS125" s="8"/>
      <c r="BT125" s="8"/>
      <c r="BU125" s="8"/>
      <c r="BV125" s="122"/>
    </row>
    <row r="126" spans="1:74" ht="28.8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18" t="s">
        <v>5</v>
      </c>
      <c r="H126" s="3">
        <v>2024</v>
      </c>
      <c r="I126" s="20" t="s">
        <v>286</v>
      </c>
      <c r="J126" s="185" t="s">
        <v>338</v>
      </c>
      <c r="K126" s="8" t="s">
        <v>339</v>
      </c>
      <c r="L126" s="163">
        <f t="shared" si="3"/>
        <v>0</v>
      </c>
      <c r="M126" s="163">
        <f t="shared" si="4"/>
        <v>0</v>
      </c>
      <c r="N126" s="181"/>
      <c r="O126" s="53"/>
      <c r="P126" s="53"/>
      <c r="Q126" s="53"/>
      <c r="R126" s="53"/>
      <c r="S126" s="54"/>
      <c r="T126" s="8"/>
      <c r="U126" s="8"/>
      <c r="V126" s="8"/>
      <c r="W126" s="8"/>
      <c r="X126" s="122"/>
      <c r="Y126" s="135"/>
      <c r="Z126" s="135"/>
      <c r="AA126" s="135"/>
      <c r="AB126" s="135"/>
      <c r="AC126" s="136"/>
      <c r="AD126" s="8"/>
      <c r="AE126" s="8"/>
      <c r="AF126" s="8"/>
      <c r="AG126" s="8"/>
      <c r="AH126" s="122"/>
      <c r="AI126" s="137"/>
      <c r="AJ126" s="137"/>
      <c r="AK126" s="137"/>
      <c r="AL126" s="137"/>
      <c r="AM126" s="138"/>
      <c r="AN126" s="8"/>
      <c r="AO126" s="8"/>
      <c r="AP126" s="8"/>
      <c r="AQ126" s="8"/>
      <c r="AR126" s="122"/>
      <c r="AS126" s="139"/>
      <c r="AT126" s="139"/>
      <c r="AU126" s="139"/>
      <c r="AV126" s="139"/>
      <c r="AW126" s="140"/>
      <c r="AX126" s="8"/>
      <c r="AY126" s="8"/>
      <c r="AZ126" s="8"/>
      <c r="BA126" s="8"/>
      <c r="BB126" s="122"/>
      <c r="BC126" s="141"/>
      <c r="BD126" s="141"/>
      <c r="BE126" s="141"/>
      <c r="BF126" s="141"/>
      <c r="BG126" s="142"/>
      <c r="BH126" s="8"/>
      <c r="BI126" s="8"/>
      <c r="BJ126" s="8"/>
      <c r="BK126" s="8"/>
      <c r="BL126" s="122"/>
      <c r="BM126" s="143"/>
      <c r="BN126" s="143"/>
      <c r="BO126" s="143"/>
      <c r="BP126" s="143"/>
      <c r="BQ126" s="144"/>
      <c r="BR126" s="8"/>
      <c r="BS126" s="8"/>
      <c r="BT126" s="8"/>
      <c r="BU126" s="8"/>
      <c r="BV126" s="122"/>
    </row>
    <row r="127" spans="1:74" ht="28.8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18" t="s">
        <v>5</v>
      </c>
      <c r="H127" s="3">
        <v>2024</v>
      </c>
      <c r="I127" s="20" t="s">
        <v>286</v>
      </c>
      <c r="J127" s="185" t="s">
        <v>340</v>
      </c>
      <c r="K127" s="8" t="s">
        <v>318</v>
      </c>
      <c r="L127" s="163">
        <f t="shared" si="3"/>
        <v>0</v>
      </c>
      <c r="M127" s="163">
        <f t="shared" si="4"/>
        <v>0</v>
      </c>
      <c r="N127" s="181"/>
      <c r="O127" s="53"/>
      <c r="P127" s="53"/>
      <c r="Q127" s="53"/>
      <c r="R127" s="53"/>
      <c r="S127" s="54"/>
      <c r="T127" s="8"/>
      <c r="U127" s="8"/>
      <c r="V127" s="8"/>
      <c r="W127" s="8"/>
      <c r="X127" s="122"/>
      <c r="Y127" s="135"/>
      <c r="Z127" s="135"/>
      <c r="AA127" s="135"/>
      <c r="AB127" s="135"/>
      <c r="AC127" s="136"/>
      <c r="AD127" s="8"/>
      <c r="AE127" s="8"/>
      <c r="AF127" s="8"/>
      <c r="AG127" s="8"/>
      <c r="AH127" s="122"/>
      <c r="AI127" s="137"/>
      <c r="AJ127" s="137"/>
      <c r="AK127" s="137"/>
      <c r="AL127" s="137"/>
      <c r="AM127" s="138"/>
      <c r="AN127" s="8"/>
      <c r="AO127" s="8"/>
      <c r="AP127" s="8"/>
      <c r="AQ127" s="8"/>
      <c r="AR127" s="122"/>
      <c r="AS127" s="139"/>
      <c r="AT127" s="139"/>
      <c r="AU127" s="139"/>
      <c r="AV127" s="139"/>
      <c r="AW127" s="140"/>
      <c r="AX127" s="8"/>
      <c r="AY127" s="8"/>
      <c r="AZ127" s="8"/>
      <c r="BA127" s="8"/>
      <c r="BB127" s="122"/>
      <c r="BC127" s="141"/>
      <c r="BD127" s="141"/>
      <c r="BE127" s="141"/>
      <c r="BF127" s="141"/>
      <c r="BG127" s="142"/>
      <c r="BH127" s="8"/>
      <c r="BI127" s="8"/>
      <c r="BJ127" s="8"/>
      <c r="BK127" s="8"/>
      <c r="BL127" s="122"/>
      <c r="BM127" s="143"/>
      <c r="BN127" s="143"/>
      <c r="BO127" s="143"/>
      <c r="BP127" s="143"/>
      <c r="BQ127" s="144"/>
      <c r="BR127" s="8"/>
      <c r="BS127" s="8"/>
      <c r="BT127" s="8"/>
      <c r="BU127" s="8"/>
      <c r="BV127" s="122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18" t="s">
        <v>5</v>
      </c>
      <c r="H128" s="3">
        <v>2024</v>
      </c>
      <c r="I128" s="20" t="s">
        <v>286</v>
      </c>
      <c r="J128" s="185" t="s">
        <v>341</v>
      </c>
      <c r="K128" s="8" t="s">
        <v>320</v>
      </c>
      <c r="L128" s="163">
        <f t="shared" si="3"/>
        <v>0</v>
      </c>
      <c r="M128" s="163">
        <f t="shared" si="4"/>
        <v>0</v>
      </c>
      <c r="N128" s="181"/>
      <c r="O128" s="53"/>
      <c r="P128" s="53"/>
      <c r="Q128" s="53"/>
      <c r="R128" s="53"/>
      <c r="S128" s="54"/>
      <c r="T128" s="8"/>
      <c r="U128" s="8"/>
      <c r="V128" s="8"/>
      <c r="W128" s="8"/>
      <c r="X128" s="122"/>
      <c r="Y128" s="135"/>
      <c r="Z128" s="135"/>
      <c r="AA128" s="135"/>
      <c r="AB128" s="135"/>
      <c r="AC128" s="136"/>
      <c r="AD128" s="8"/>
      <c r="AE128" s="8"/>
      <c r="AF128" s="8"/>
      <c r="AG128" s="8"/>
      <c r="AH128" s="122"/>
      <c r="AI128" s="137"/>
      <c r="AJ128" s="137"/>
      <c r="AK128" s="137"/>
      <c r="AL128" s="137"/>
      <c r="AM128" s="138"/>
      <c r="AN128" s="8"/>
      <c r="AO128" s="8"/>
      <c r="AP128" s="8"/>
      <c r="AQ128" s="8"/>
      <c r="AR128" s="122"/>
      <c r="AS128" s="139"/>
      <c r="AT128" s="139"/>
      <c r="AU128" s="139"/>
      <c r="AV128" s="139"/>
      <c r="AW128" s="140"/>
      <c r="AX128" s="8"/>
      <c r="AY128" s="8"/>
      <c r="AZ128" s="8"/>
      <c r="BA128" s="8"/>
      <c r="BB128" s="122"/>
      <c r="BC128" s="141"/>
      <c r="BD128" s="141"/>
      <c r="BE128" s="141"/>
      <c r="BF128" s="141"/>
      <c r="BG128" s="142"/>
      <c r="BH128" s="8"/>
      <c r="BI128" s="8"/>
      <c r="BJ128" s="8"/>
      <c r="BK128" s="8"/>
      <c r="BL128" s="122"/>
      <c r="BM128" s="143"/>
      <c r="BN128" s="143"/>
      <c r="BO128" s="143"/>
      <c r="BP128" s="143"/>
      <c r="BQ128" s="144"/>
      <c r="BR128" s="8"/>
      <c r="BS128" s="8"/>
      <c r="BT128" s="8"/>
      <c r="BU128" s="8"/>
      <c r="BV128" s="122"/>
    </row>
    <row r="129" spans="1:74" ht="28.8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18" t="s">
        <v>5</v>
      </c>
      <c r="H129" s="3">
        <v>2024</v>
      </c>
      <c r="I129" s="20" t="s">
        <v>286</v>
      </c>
      <c r="J129" s="185" t="s">
        <v>342</v>
      </c>
      <c r="K129" s="8" t="s">
        <v>320</v>
      </c>
      <c r="L129" s="163">
        <f t="shared" si="3"/>
        <v>0</v>
      </c>
      <c r="M129" s="163">
        <f t="shared" si="4"/>
        <v>0</v>
      </c>
      <c r="N129" s="181"/>
      <c r="O129" s="53"/>
      <c r="P129" s="53"/>
      <c r="Q129" s="53"/>
      <c r="R129" s="53"/>
      <c r="S129" s="54"/>
      <c r="T129" s="8"/>
      <c r="U129" s="8"/>
      <c r="V129" s="8"/>
      <c r="W129" s="8"/>
      <c r="X129" s="122"/>
      <c r="Y129" s="135"/>
      <c r="Z129" s="135"/>
      <c r="AA129" s="135"/>
      <c r="AB129" s="135"/>
      <c r="AC129" s="136"/>
      <c r="AD129" s="8"/>
      <c r="AE129" s="8"/>
      <c r="AF129" s="8"/>
      <c r="AG129" s="8"/>
      <c r="AH129" s="122"/>
      <c r="AI129" s="137"/>
      <c r="AJ129" s="137"/>
      <c r="AK129" s="137"/>
      <c r="AL129" s="137"/>
      <c r="AM129" s="138"/>
      <c r="AN129" s="8"/>
      <c r="AO129" s="8"/>
      <c r="AP129" s="8"/>
      <c r="AQ129" s="8"/>
      <c r="AR129" s="122"/>
      <c r="AS129" s="139"/>
      <c r="AT129" s="139"/>
      <c r="AU129" s="139"/>
      <c r="AV129" s="139"/>
      <c r="AW129" s="140"/>
      <c r="AX129" s="8"/>
      <c r="AY129" s="8"/>
      <c r="AZ129" s="8"/>
      <c r="BA129" s="8"/>
      <c r="BB129" s="122"/>
      <c r="BC129" s="141"/>
      <c r="BD129" s="141"/>
      <c r="BE129" s="141"/>
      <c r="BF129" s="141"/>
      <c r="BG129" s="142"/>
      <c r="BH129" s="8"/>
      <c r="BI129" s="8"/>
      <c r="BJ129" s="8"/>
      <c r="BK129" s="8"/>
      <c r="BL129" s="122"/>
      <c r="BM129" s="143"/>
      <c r="BN129" s="143"/>
      <c r="BO129" s="143"/>
      <c r="BP129" s="143"/>
      <c r="BQ129" s="144"/>
      <c r="BR129" s="8"/>
      <c r="BS129" s="8"/>
      <c r="BT129" s="8"/>
      <c r="BU129" s="8"/>
      <c r="BV129" s="122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18" t="s">
        <v>5</v>
      </c>
      <c r="H130" s="3">
        <v>2024</v>
      </c>
      <c r="I130" s="20" t="s">
        <v>286</v>
      </c>
      <c r="J130" s="185" t="s">
        <v>343</v>
      </c>
      <c r="K130" s="8" t="s">
        <v>339</v>
      </c>
      <c r="L130" s="163">
        <f t="shared" si="3"/>
        <v>0</v>
      </c>
      <c r="M130" s="163">
        <f t="shared" si="4"/>
        <v>0</v>
      </c>
      <c r="N130" s="181"/>
      <c r="O130" s="53"/>
      <c r="P130" s="53"/>
      <c r="Q130" s="53"/>
      <c r="R130" s="53"/>
      <c r="S130" s="54"/>
      <c r="T130" s="8"/>
      <c r="U130" s="8"/>
      <c r="V130" s="8"/>
      <c r="W130" s="8"/>
      <c r="X130" s="122"/>
      <c r="Y130" s="135"/>
      <c r="Z130" s="135"/>
      <c r="AA130" s="135"/>
      <c r="AB130" s="135"/>
      <c r="AC130" s="136"/>
      <c r="AD130" s="8"/>
      <c r="AE130" s="8"/>
      <c r="AF130" s="8"/>
      <c r="AG130" s="8"/>
      <c r="AH130" s="122"/>
      <c r="AI130" s="137"/>
      <c r="AJ130" s="137"/>
      <c r="AK130" s="137"/>
      <c r="AL130" s="137"/>
      <c r="AM130" s="138"/>
      <c r="AN130" s="8"/>
      <c r="AO130" s="8"/>
      <c r="AP130" s="8"/>
      <c r="AQ130" s="8"/>
      <c r="AR130" s="122"/>
      <c r="AS130" s="139"/>
      <c r="AT130" s="139"/>
      <c r="AU130" s="139"/>
      <c r="AV130" s="139"/>
      <c r="AW130" s="140"/>
      <c r="AX130" s="8"/>
      <c r="AY130" s="8"/>
      <c r="AZ130" s="8"/>
      <c r="BA130" s="8"/>
      <c r="BB130" s="122"/>
      <c r="BC130" s="141"/>
      <c r="BD130" s="141"/>
      <c r="BE130" s="141"/>
      <c r="BF130" s="141"/>
      <c r="BG130" s="142"/>
      <c r="BH130" s="8"/>
      <c r="BI130" s="8"/>
      <c r="BJ130" s="8"/>
      <c r="BK130" s="8"/>
      <c r="BL130" s="122"/>
      <c r="BM130" s="143"/>
      <c r="BN130" s="143"/>
      <c r="BO130" s="143"/>
      <c r="BP130" s="143"/>
      <c r="BQ130" s="144"/>
      <c r="BR130" s="8"/>
      <c r="BS130" s="8"/>
      <c r="BT130" s="8"/>
      <c r="BU130" s="8"/>
      <c r="BV130" s="122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18" t="s">
        <v>5</v>
      </c>
      <c r="H131" s="3">
        <v>2024</v>
      </c>
      <c r="I131" s="20" t="s">
        <v>288</v>
      </c>
      <c r="J131" s="185" t="s">
        <v>344</v>
      </c>
      <c r="K131" s="8" t="s">
        <v>318</v>
      </c>
      <c r="L131" s="163">
        <f t="shared" si="3"/>
        <v>0</v>
      </c>
      <c r="M131" s="163">
        <f t="shared" si="4"/>
        <v>0</v>
      </c>
      <c r="N131" s="181"/>
      <c r="O131" s="53"/>
      <c r="P131" s="53"/>
      <c r="Q131" s="53"/>
      <c r="R131" s="53"/>
      <c r="S131" s="54"/>
      <c r="T131" s="8"/>
      <c r="U131" s="8"/>
      <c r="V131" s="8"/>
      <c r="W131" s="8"/>
      <c r="X131" s="122"/>
      <c r="Y131" s="135"/>
      <c r="Z131" s="135"/>
      <c r="AA131" s="135"/>
      <c r="AB131" s="135"/>
      <c r="AC131" s="136"/>
      <c r="AD131" s="8"/>
      <c r="AE131" s="8"/>
      <c r="AF131" s="8"/>
      <c r="AG131" s="8"/>
      <c r="AH131" s="122"/>
      <c r="AI131" s="137"/>
      <c r="AJ131" s="137"/>
      <c r="AK131" s="137"/>
      <c r="AL131" s="137"/>
      <c r="AM131" s="138"/>
      <c r="AN131" s="8"/>
      <c r="AO131" s="8"/>
      <c r="AP131" s="8"/>
      <c r="AQ131" s="8"/>
      <c r="AR131" s="122"/>
      <c r="AS131" s="139"/>
      <c r="AT131" s="139"/>
      <c r="AU131" s="139"/>
      <c r="AV131" s="139"/>
      <c r="AW131" s="140"/>
      <c r="AX131" s="8"/>
      <c r="AY131" s="8"/>
      <c r="AZ131" s="8"/>
      <c r="BA131" s="8"/>
      <c r="BB131" s="122"/>
      <c r="BC131" s="141"/>
      <c r="BD131" s="141"/>
      <c r="BE131" s="141"/>
      <c r="BF131" s="141"/>
      <c r="BG131" s="142"/>
      <c r="BH131" s="8"/>
      <c r="BI131" s="8"/>
      <c r="BJ131" s="8"/>
      <c r="BK131" s="8"/>
      <c r="BL131" s="122"/>
      <c r="BM131" s="143"/>
      <c r="BN131" s="143"/>
      <c r="BO131" s="143"/>
      <c r="BP131" s="143"/>
      <c r="BQ131" s="144"/>
      <c r="BR131" s="8"/>
      <c r="BS131" s="8"/>
      <c r="BT131" s="8"/>
      <c r="BU131" s="8"/>
      <c r="BV131" s="122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18" t="s">
        <v>5</v>
      </c>
      <c r="H132" s="3">
        <v>2024</v>
      </c>
      <c r="I132" s="20" t="s">
        <v>288</v>
      </c>
      <c r="J132" s="184" t="s">
        <v>351</v>
      </c>
      <c r="K132" s="2" t="s">
        <v>318</v>
      </c>
      <c r="L132" s="163">
        <f t="shared" si="3"/>
        <v>0</v>
      </c>
      <c r="M132" s="163">
        <f t="shared" si="4"/>
        <v>0</v>
      </c>
      <c r="N132" s="181"/>
      <c r="O132" s="33"/>
      <c r="P132" s="33"/>
      <c r="Q132" s="33"/>
      <c r="R132" s="33"/>
      <c r="S132" s="42"/>
      <c r="T132" s="2"/>
      <c r="U132" s="2"/>
      <c r="V132" s="2"/>
      <c r="W132" s="2"/>
      <c r="X132" s="55"/>
      <c r="Y132" s="62"/>
      <c r="Z132" s="62"/>
      <c r="AA132" s="62"/>
      <c r="AB132" s="62"/>
      <c r="AC132" s="68"/>
      <c r="AD132" s="2"/>
      <c r="AE132" s="2"/>
      <c r="AF132" s="2"/>
      <c r="AG132" s="2"/>
      <c r="AH132" s="55"/>
      <c r="AI132" s="72"/>
      <c r="AJ132" s="72"/>
      <c r="AK132" s="72"/>
      <c r="AL132" s="72"/>
      <c r="AM132" s="80"/>
      <c r="AN132" s="2"/>
      <c r="AO132" s="2"/>
      <c r="AP132" s="2"/>
      <c r="AQ132" s="2"/>
      <c r="AR132" s="55"/>
      <c r="AS132" s="85"/>
      <c r="AT132" s="85"/>
      <c r="AU132" s="85"/>
      <c r="AV132" s="85"/>
      <c r="AW132" s="100"/>
      <c r="AX132" s="2"/>
      <c r="AY132" s="2"/>
      <c r="AZ132" s="2"/>
      <c r="BA132" s="2"/>
      <c r="BB132" s="55"/>
      <c r="BC132" s="105"/>
      <c r="BD132" s="105"/>
      <c r="BE132" s="105"/>
      <c r="BF132" s="105"/>
      <c r="BG132" s="109"/>
      <c r="BH132" s="2"/>
      <c r="BI132" s="2"/>
      <c r="BJ132" s="2"/>
      <c r="BK132" s="2"/>
      <c r="BL132" s="55"/>
      <c r="BM132" s="48"/>
      <c r="BN132" s="48"/>
      <c r="BO132" s="48"/>
      <c r="BP132" s="48"/>
      <c r="BQ132" s="117"/>
      <c r="BR132" s="2"/>
      <c r="BS132" s="2"/>
      <c r="BT132" s="2"/>
      <c r="BU132" s="2"/>
      <c r="BV132" s="55"/>
    </row>
    <row r="133" spans="1:74" ht="28.8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18" t="s">
        <v>5</v>
      </c>
      <c r="H133" s="3">
        <v>2024</v>
      </c>
      <c r="I133" s="20" t="s">
        <v>288</v>
      </c>
      <c r="J133" s="184" t="s">
        <v>352</v>
      </c>
      <c r="K133" s="2" t="s">
        <v>321</v>
      </c>
      <c r="L133" s="163">
        <f t="shared" si="3"/>
        <v>0</v>
      </c>
      <c r="M133" s="163">
        <f t="shared" si="4"/>
        <v>0</v>
      </c>
      <c r="N133" s="181"/>
      <c r="O133" s="34"/>
      <c r="P133" s="33"/>
      <c r="Q133" s="33"/>
      <c r="R133" s="33"/>
      <c r="S133" s="41"/>
      <c r="T133" s="3"/>
      <c r="U133" s="2"/>
      <c r="V133" s="2"/>
      <c r="W133" s="2"/>
      <c r="X133" s="56"/>
      <c r="Y133" s="64"/>
      <c r="Z133" s="62"/>
      <c r="AA133" s="62"/>
      <c r="AB133" s="62"/>
      <c r="AC133" s="69"/>
      <c r="AD133" s="3"/>
      <c r="AE133" s="2"/>
      <c r="AF133" s="2"/>
      <c r="AG133" s="2"/>
      <c r="AH133" s="56"/>
      <c r="AI133" s="73"/>
      <c r="AJ133" s="72"/>
      <c r="AK133" s="72"/>
      <c r="AL133" s="72"/>
      <c r="AM133" s="81"/>
      <c r="AN133" s="3"/>
      <c r="AO133" s="2"/>
      <c r="AP133" s="2"/>
      <c r="AQ133" s="2"/>
      <c r="AR133" s="56"/>
      <c r="AS133" s="86"/>
      <c r="AT133" s="85"/>
      <c r="AU133" s="85"/>
      <c r="AV133" s="85"/>
      <c r="AW133" s="101"/>
      <c r="AX133" s="3"/>
      <c r="AY133" s="2"/>
      <c r="AZ133" s="2"/>
      <c r="BA133" s="2"/>
      <c r="BB133" s="56"/>
      <c r="BC133" s="106"/>
      <c r="BD133" s="105"/>
      <c r="BE133" s="105"/>
      <c r="BF133" s="105"/>
      <c r="BG133" s="110"/>
      <c r="BH133" s="3"/>
      <c r="BI133" s="2"/>
      <c r="BJ133" s="2"/>
      <c r="BK133" s="2"/>
      <c r="BL133" s="56"/>
      <c r="BM133" s="49"/>
      <c r="BN133" s="48"/>
      <c r="BO133" s="48"/>
      <c r="BP133" s="48"/>
      <c r="BQ133" s="118"/>
      <c r="BR133" s="3"/>
      <c r="BS133" s="2"/>
      <c r="BT133" s="2"/>
      <c r="BU133" s="2"/>
      <c r="BV133" s="56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18" t="s">
        <v>5</v>
      </c>
      <c r="H134" s="3">
        <v>2024</v>
      </c>
      <c r="I134" s="20" t="s">
        <v>288</v>
      </c>
      <c r="J134" s="184" t="s">
        <v>345</v>
      </c>
      <c r="K134" s="2" t="s">
        <v>318</v>
      </c>
      <c r="L134" s="163">
        <f t="shared" ref="L134:L197" si="5">SUM(R134,W134,AB134,AG134,AL134,AQ134,AV134,BA134,BF134,BK134,BP134,BU134)</f>
        <v>0</v>
      </c>
      <c r="M134" s="163">
        <f t="shared" ref="M134:M197" si="6">SUM(S134,X134,AC134,AH134,AM134,AR134,AW134,BB134,BG134,BL134,BQ134,BV134)</f>
        <v>0</v>
      </c>
      <c r="N134" s="181"/>
      <c r="O134" s="33"/>
      <c r="P134" s="33"/>
      <c r="Q134" s="33"/>
      <c r="R134" s="33"/>
      <c r="S134" s="42"/>
      <c r="T134" s="2"/>
      <c r="U134" s="2"/>
      <c r="V134" s="2"/>
      <c r="W134" s="2"/>
      <c r="X134" s="55"/>
      <c r="Y134" s="62"/>
      <c r="Z134" s="62"/>
      <c r="AA134" s="62"/>
      <c r="AB134" s="62"/>
      <c r="AC134" s="68"/>
      <c r="AD134" s="2"/>
      <c r="AE134" s="2"/>
      <c r="AF134" s="2"/>
      <c r="AG134" s="2"/>
      <c r="AH134" s="55"/>
      <c r="AI134" s="72"/>
      <c r="AJ134" s="72"/>
      <c r="AK134" s="72"/>
      <c r="AL134" s="72"/>
      <c r="AM134" s="80"/>
      <c r="AN134" s="2"/>
      <c r="AO134" s="2"/>
      <c r="AP134" s="2"/>
      <c r="AQ134" s="2"/>
      <c r="AR134" s="55"/>
      <c r="AS134" s="85"/>
      <c r="AT134" s="85"/>
      <c r="AU134" s="85"/>
      <c r="AV134" s="85"/>
      <c r="AW134" s="100"/>
      <c r="AX134" s="2"/>
      <c r="AY134" s="2"/>
      <c r="AZ134" s="2"/>
      <c r="BA134" s="2"/>
      <c r="BB134" s="55"/>
      <c r="BC134" s="105"/>
      <c r="BD134" s="105"/>
      <c r="BE134" s="105"/>
      <c r="BF134" s="105"/>
      <c r="BG134" s="109"/>
      <c r="BH134" s="2"/>
      <c r="BI134" s="2"/>
      <c r="BJ134" s="2"/>
      <c r="BK134" s="2"/>
      <c r="BL134" s="55"/>
      <c r="BM134" s="48"/>
      <c r="BN134" s="48"/>
      <c r="BO134" s="48"/>
      <c r="BP134" s="48"/>
      <c r="BQ134" s="117"/>
      <c r="BR134" s="2"/>
      <c r="BS134" s="2"/>
      <c r="BT134" s="2"/>
      <c r="BU134" s="2"/>
      <c r="BV134" s="55"/>
    </row>
    <row r="135" spans="1:74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18" t="s">
        <v>5</v>
      </c>
      <c r="H135" s="3">
        <v>2024</v>
      </c>
      <c r="I135" s="20" t="s">
        <v>289</v>
      </c>
      <c r="J135" s="184" t="s">
        <v>268</v>
      </c>
      <c r="K135" s="2" t="s">
        <v>318</v>
      </c>
      <c r="L135" s="163">
        <f t="shared" si="5"/>
        <v>0</v>
      </c>
      <c r="M135" s="163">
        <f t="shared" si="6"/>
        <v>0</v>
      </c>
      <c r="N135" s="181"/>
      <c r="O135" s="33"/>
      <c r="P135" s="33"/>
      <c r="Q135" s="33"/>
      <c r="R135" s="33"/>
      <c r="S135" s="42"/>
      <c r="T135" s="2"/>
      <c r="U135" s="2"/>
      <c r="V135" s="2"/>
      <c r="W135" s="2"/>
      <c r="X135" s="55"/>
      <c r="Y135" s="62"/>
      <c r="Z135" s="62"/>
      <c r="AA135" s="62"/>
      <c r="AB135" s="62"/>
      <c r="AC135" s="68"/>
      <c r="AD135" s="2"/>
      <c r="AE135" s="2"/>
      <c r="AF135" s="2"/>
      <c r="AG135" s="2"/>
      <c r="AH135" s="55"/>
      <c r="AI135" s="72"/>
      <c r="AJ135" s="72"/>
      <c r="AK135" s="72"/>
      <c r="AL135" s="72"/>
      <c r="AM135" s="80"/>
      <c r="AN135" s="2"/>
      <c r="AO135" s="2"/>
      <c r="AP135" s="2"/>
      <c r="AQ135" s="2"/>
      <c r="AR135" s="55"/>
      <c r="AS135" s="85"/>
      <c r="AT135" s="85"/>
      <c r="AU135" s="85"/>
      <c r="AV135" s="85"/>
      <c r="AW135" s="100"/>
      <c r="AX135" s="2"/>
      <c r="AY135" s="2"/>
      <c r="AZ135" s="2"/>
      <c r="BA135" s="2"/>
      <c r="BB135" s="55"/>
      <c r="BC135" s="105"/>
      <c r="BD135" s="105"/>
      <c r="BE135" s="105"/>
      <c r="BF135" s="105"/>
      <c r="BG135" s="109"/>
      <c r="BH135" s="2"/>
      <c r="BI135" s="2"/>
      <c r="BJ135" s="2"/>
      <c r="BK135" s="2"/>
      <c r="BL135" s="55"/>
      <c r="BM135" s="48"/>
      <c r="BN135" s="48"/>
      <c r="BO135" s="48"/>
      <c r="BP135" s="48"/>
      <c r="BQ135" s="117"/>
      <c r="BR135" s="2"/>
      <c r="BS135" s="2"/>
      <c r="BT135" s="2"/>
      <c r="BU135" s="2"/>
      <c r="BV135" s="55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18" t="s">
        <v>5</v>
      </c>
      <c r="H136" s="3">
        <v>2024</v>
      </c>
      <c r="I136" s="20" t="s">
        <v>289</v>
      </c>
      <c r="J136" s="184" t="s">
        <v>292</v>
      </c>
      <c r="K136" s="2" t="s">
        <v>318</v>
      </c>
      <c r="L136" s="163">
        <f t="shared" si="5"/>
        <v>0</v>
      </c>
      <c r="M136" s="163">
        <f t="shared" si="6"/>
        <v>0</v>
      </c>
      <c r="N136" s="181"/>
      <c r="O136" s="33"/>
      <c r="P136" s="33"/>
      <c r="Q136" s="33"/>
      <c r="R136" s="35"/>
      <c r="S136" s="41"/>
      <c r="T136" s="2"/>
      <c r="U136" s="2"/>
      <c r="V136" s="2"/>
      <c r="W136" s="29"/>
      <c r="X136" s="56"/>
      <c r="Y136" s="62"/>
      <c r="Z136" s="62"/>
      <c r="AA136" s="62"/>
      <c r="AB136" s="63"/>
      <c r="AC136" s="69"/>
      <c r="AD136" s="2"/>
      <c r="AE136" s="2"/>
      <c r="AF136" s="2"/>
      <c r="AG136" s="29"/>
      <c r="AH136" s="56"/>
      <c r="AI136" s="72"/>
      <c r="AJ136" s="72"/>
      <c r="AK136" s="72"/>
      <c r="AL136" s="74"/>
      <c r="AM136" s="81"/>
      <c r="AN136" s="2"/>
      <c r="AO136" s="2"/>
      <c r="AP136" s="2"/>
      <c r="AQ136" s="29"/>
      <c r="AR136" s="56"/>
      <c r="AS136" s="85"/>
      <c r="AT136" s="85"/>
      <c r="AU136" s="85"/>
      <c r="AV136" s="87"/>
      <c r="AW136" s="101"/>
      <c r="AX136" s="2"/>
      <c r="AY136" s="2"/>
      <c r="AZ136" s="2"/>
      <c r="BA136" s="29"/>
      <c r="BB136" s="56"/>
      <c r="BC136" s="105"/>
      <c r="BD136" s="105"/>
      <c r="BE136" s="105"/>
      <c r="BF136" s="107"/>
      <c r="BG136" s="110"/>
      <c r="BH136" s="2"/>
      <c r="BI136" s="2"/>
      <c r="BJ136" s="2"/>
      <c r="BK136" s="29"/>
      <c r="BL136" s="56"/>
      <c r="BM136" s="48"/>
      <c r="BN136" s="48"/>
      <c r="BO136" s="48"/>
      <c r="BP136" s="114"/>
      <c r="BQ136" s="118"/>
      <c r="BR136" s="2"/>
      <c r="BS136" s="2"/>
      <c r="BT136" s="2"/>
      <c r="BU136" s="29"/>
      <c r="BV136" s="56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18" t="s">
        <v>5</v>
      </c>
      <c r="H137" s="3">
        <v>2024</v>
      </c>
      <c r="I137" s="20" t="s">
        <v>285</v>
      </c>
      <c r="J137" s="184" t="s">
        <v>293</v>
      </c>
      <c r="K137" s="2" t="s">
        <v>318</v>
      </c>
      <c r="L137" s="163">
        <f t="shared" si="5"/>
        <v>6.3E-3</v>
      </c>
      <c r="M137" s="163">
        <f t="shared" si="6"/>
        <v>57.869</v>
      </c>
      <c r="N137" s="181" t="s">
        <v>515</v>
      </c>
      <c r="O137" s="33"/>
      <c r="P137" s="33"/>
      <c r="Q137" s="33"/>
      <c r="R137" s="35"/>
      <c r="S137" s="41"/>
      <c r="T137" s="2">
        <v>3</v>
      </c>
      <c r="U137" s="2"/>
      <c r="V137" s="2"/>
      <c r="W137" s="29">
        <v>6.3E-3</v>
      </c>
      <c r="X137" s="56">
        <v>57.869</v>
      </c>
      <c r="Y137" s="62"/>
      <c r="Z137" s="62"/>
      <c r="AA137" s="62"/>
      <c r="AB137" s="63"/>
      <c r="AC137" s="69"/>
      <c r="AD137" s="2"/>
      <c r="AE137" s="2"/>
      <c r="AF137" s="2"/>
      <c r="AG137" s="29"/>
      <c r="AH137" s="56"/>
      <c r="AI137" s="72"/>
      <c r="AJ137" s="72"/>
      <c r="AK137" s="72"/>
      <c r="AL137" s="74"/>
      <c r="AM137" s="81"/>
      <c r="AN137" s="2"/>
      <c r="AO137" s="2"/>
      <c r="AP137" s="2"/>
      <c r="AQ137" s="29"/>
      <c r="AR137" s="56"/>
      <c r="AS137" s="85"/>
      <c r="AT137" s="85"/>
      <c r="AU137" s="85"/>
      <c r="AV137" s="87"/>
      <c r="AW137" s="101"/>
      <c r="AX137" s="2"/>
      <c r="AY137" s="2"/>
      <c r="AZ137" s="2"/>
      <c r="BA137" s="29"/>
      <c r="BB137" s="56"/>
      <c r="BC137" s="105"/>
      <c r="BD137" s="105"/>
      <c r="BE137" s="105"/>
      <c r="BF137" s="107"/>
      <c r="BG137" s="110"/>
      <c r="BH137" s="2"/>
      <c r="BI137" s="2"/>
      <c r="BJ137" s="2"/>
      <c r="BK137" s="29"/>
      <c r="BL137" s="56"/>
      <c r="BM137" s="48"/>
      <c r="BN137" s="48"/>
      <c r="BO137" s="48"/>
      <c r="BP137" s="114"/>
      <c r="BQ137" s="118"/>
      <c r="BR137" s="2"/>
      <c r="BS137" s="2"/>
      <c r="BT137" s="2"/>
      <c r="BU137" s="29"/>
      <c r="BV137" s="56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18" t="s">
        <v>5</v>
      </c>
      <c r="H138" s="3">
        <v>2024</v>
      </c>
      <c r="I138" s="20" t="s">
        <v>287</v>
      </c>
      <c r="J138" s="184" t="s">
        <v>269</v>
      </c>
      <c r="K138" s="2" t="s">
        <v>320</v>
      </c>
      <c r="L138" s="163">
        <f t="shared" si="5"/>
        <v>0</v>
      </c>
      <c r="M138" s="163">
        <f t="shared" si="6"/>
        <v>0</v>
      </c>
      <c r="N138" s="181"/>
      <c r="O138" s="33"/>
      <c r="P138" s="33"/>
      <c r="Q138" s="33"/>
      <c r="R138" s="35"/>
      <c r="S138" s="41"/>
      <c r="T138" s="2"/>
      <c r="U138" s="2"/>
      <c r="V138" s="2"/>
      <c r="W138" s="29"/>
      <c r="X138" s="56"/>
      <c r="Y138" s="62"/>
      <c r="Z138" s="62"/>
      <c r="AA138" s="62"/>
      <c r="AB138" s="63"/>
      <c r="AC138" s="69"/>
      <c r="AD138" s="2"/>
      <c r="AE138" s="2"/>
      <c r="AF138" s="2"/>
      <c r="AG138" s="29"/>
      <c r="AH138" s="56"/>
      <c r="AI138" s="72"/>
      <c r="AJ138" s="72"/>
      <c r="AK138" s="72"/>
      <c r="AL138" s="74"/>
      <c r="AM138" s="81"/>
      <c r="AN138" s="2"/>
      <c r="AO138" s="2"/>
      <c r="AP138" s="2"/>
      <c r="AQ138" s="29"/>
      <c r="AR138" s="56"/>
      <c r="AS138" s="85"/>
      <c r="AT138" s="85"/>
      <c r="AU138" s="85"/>
      <c r="AV138" s="87"/>
      <c r="AW138" s="101"/>
      <c r="AX138" s="2"/>
      <c r="AY138" s="2"/>
      <c r="AZ138" s="2"/>
      <c r="BA138" s="29"/>
      <c r="BB138" s="56"/>
      <c r="BC138" s="105"/>
      <c r="BD138" s="105"/>
      <c r="BE138" s="105"/>
      <c r="BF138" s="107"/>
      <c r="BG138" s="110"/>
      <c r="BH138" s="2"/>
      <c r="BI138" s="2"/>
      <c r="BJ138" s="2"/>
      <c r="BK138" s="29"/>
      <c r="BL138" s="56"/>
      <c r="BM138" s="48"/>
      <c r="BN138" s="48"/>
      <c r="BO138" s="48"/>
      <c r="BP138" s="114"/>
      <c r="BQ138" s="118"/>
      <c r="BR138" s="2"/>
      <c r="BS138" s="2"/>
      <c r="BT138" s="2"/>
      <c r="BU138" s="29"/>
      <c r="BV138" s="56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18" t="s">
        <v>5</v>
      </c>
      <c r="H139" s="3">
        <v>2024</v>
      </c>
      <c r="I139" s="20" t="s">
        <v>287</v>
      </c>
      <c r="J139" s="184" t="s">
        <v>270</v>
      </c>
      <c r="K139" s="2" t="s">
        <v>320</v>
      </c>
      <c r="L139" s="163">
        <f t="shared" si="5"/>
        <v>0</v>
      </c>
      <c r="M139" s="163">
        <f t="shared" si="6"/>
        <v>0</v>
      </c>
      <c r="N139" s="181"/>
      <c r="O139" s="33"/>
      <c r="P139" s="33"/>
      <c r="Q139" s="33"/>
      <c r="R139" s="35"/>
      <c r="S139" s="41"/>
      <c r="T139" s="2"/>
      <c r="U139" s="2"/>
      <c r="V139" s="2"/>
      <c r="W139" s="29"/>
      <c r="X139" s="56"/>
      <c r="Y139" s="62"/>
      <c r="Z139" s="62"/>
      <c r="AA139" s="62"/>
      <c r="AB139" s="63"/>
      <c r="AC139" s="69"/>
      <c r="AD139" s="2"/>
      <c r="AE139" s="2"/>
      <c r="AF139" s="2"/>
      <c r="AG139" s="29"/>
      <c r="AH139" s="56"/>
      <c r="AI139" s="72"/>
      <c r="AJ139" s="72"/>
      <c r="AK139" s="72"/>
      <c r="AL139" s="74"/>
      <c r="AM139" s="81"/>
      <c r="AN139" s="2"/>
      <c r="AO139" s="2"/>
      <c r="AP139" s="2"/>
      <c r="AQ139" s="29"/>
      <c r="AR139" s="56"/>
      <c r="AS139" s="85"/>
      <c r="AT139" s="85"/>
      <c r="AU139" s="85"/>
      <c r="AV139" s="87"/>
      <c r="AW139" s="101"/>
      <c r="AX139" s="2"/>
      <c r="AY139" s="2"/>
      <c r="AZ139" s="2"/>
      <c r="BA139" s="29"/>
      <c r="BB139" s="56"/>
      <c r="BC139" s="105"/>
      <c r="BD139" s="105"/>
      <c r="BE139" s="105"/>
      <c r="BF139" s="107"/>
      <c r="BG139" s="110"/>
      <c r="BH139" s="2"/>
      <c r="BI139" s="2"/>
      <c r="BJ139" s="2"/>
      <c r="BK139" s="29"/>
      <c r="BL139" s="56"/>
      <c r="BM139" s="48"/>
      <c r="BN139" s="48"/>
      <c r="BO139" s="48"/>
      <c r="BP139" s="114"/>
      <c r="BQ139" s="118"/>
      <c r="BR139" s="2"/>
      <c r="BS139" s="2"/>
      <c r="BT139" s="2"/>
      <c r="BU139" s="29"/>
      <c r="BV139" s="56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18" t="s">
        <v>5</v>
      </c>
      <c r="H140" s="3">
        <v>2024</v>
      </c>
      <c r="I140" s="20" t="s">
        <v>290</v>
      </c>
      <c r="J140" s="184" t="s">
        <v>271</v>
      </c>
      <c r="K140" s="2" t="s">
        <v>321</v>
      </c>
      <c r="L140" s="163">
        <f t="shared" si="5"/>
        <v>0</v>
      </c>
      <c r="M140" s="163">
        <f t="shared" si="6"/>
        <v>0</v>
      </c>
      <c r="N140" s="181"/>
      <c r="O140" s="33"/>
      <c r="P140" s="33"/>
      <c r="Q140" s="33"/>
      <c r="R140" s="35"/>
      <c r="S140" s="41"/>
      <c r="T140" s="2"/>
      <c r="U140" s="2"/>
      <c r="V140" s="2"/>
      <c r="W140" s="29"/>
      <c r="X140" s="56"/>
      <c r="Y140" s="62"/>
      <c r="Z140" s="62"/>
      <c r="AA140" s="62"/>
      <c r="AB140" s="63"/>
      <c r="AC140" s="69"/>
      <c r="AD140" s="2"/>
      <c r="AE140" s="2"/>
      <c r="AF140" s="2"/>
      <c r="AG140" s="29"/>
      <c r="AH140" s="56"/>
      <c r="AI140" s="72"/>
      <c r="AJ140" s="72"/>
      <c r="AK140" s="72"/>
      <c r="AL140" s="74"/>
      <c r="AM140" s="81"/>
      <c r="AN140" s="2"/>
      <c r="AO140" s="2"/>
      <c r="AP140" s="2"/>
      <c r="AQ140" s="29"/>
      <c r="AR140" s="56"/>
      <c r="AS140" s="85"/>
      <c r="AT140" s="85"/>
      <c r="AU140" s="85"/>
      <c r="AV140" s="87"/>
      <c r="AW140" s="101"/>
      <c r="AX140" s="2"/>
      <c r="AY140" s="2"/>
      <c r="AZ140" s="2"/>
      <c r="BA140" s="29"/>
      <c r="BB140" s="56"/>
      <c r="BC140" s="105"/>
      <c r="BD140" s="105"/>
      <c r="BE140" s="105"/>
      <c r="BF140" s="107"/>
      <c r="BG140" s="110"/>
      <c r="BH140" s="2"/>
      <c r="BI140" s="2"/>
      <c r="BJ140" s="2"/>
      <c r="BK140" s="29"/>
      <c r="BL140" s="56"/>
      <c r="BM140" s="48"/>
      <c r="BN140" s="48"/>
      <c r="BO140" s="48"/>
      <c r="BP140" s="114"/>
      <c r="BQ140" s="118"/>
      <c r="BR140" s="2"/>
      <c r="BS140" s="2"/>
      <c r="BT140" s="2"/>
      <c r="BU140" s="29"/>
      <c r="BV140" s="56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18" t="s">
        <v>5</v>
      </c>
      <c r="H141" s="3">
        <v>2024</v>
      </c>
      <c r="I141" s="20" t="s">
        <v>284</v>
      </c>
      <c r="J141" s="184" t="s">
        <v>294</v>
      </c>
      <c r="K141" s="2" t="s">
        <v>320</v>
      </c>
      <c r="L141" s="163">
        <f t="shared" si="5"/>
        <v>0</v>
      </c>
      <c r="M141" s="163">
        <f t="shared" si="6"/>
        <v>0</v>
      </c>
      <c r="N141" s="181"/>
      <c r="O141" s="33"/>
      <c r="P141" s="33"/>
      <c r="Q141" s="33"/>
      <c r="R141" s="35"/>
      <c r="S141" s="41"/>
      <c r="T141" s="2"/>
      <c r="U141" s="2"/>
      <c r="V141" s="2"/>
      <c r="W141" s="29"/>
      <c r="X141" s="56"/>
      <c r="Y141" s="62"/>
      <c r="Z141" s="62"/>
      <c r="AA141" s="62"/>
      <c r="AB141" s="63"/>
      <c r="AC141" s="69"/>
      <c r="AD141" s="2"/>
      <c r="AE141" s="2"/>
      <c r="AF141" s="2"/>
      <c r="AG141" s="29"/>
      <c r="AH141" s="56"/>
      <c r="AI141" s="72"/>
      <c r="AJ141" s="72"/>
      <c r="AK141" s="72"/>
      <c r="AL141" s="74"/>
      <c r="AM141" s="81"/>
      <c r="AN141" s="2"/>
      <c r="AO141" s="2"/>
      <c r="AP141" s="2"/>
      <c r="AQ141" s="29"/>
      <c r="AR141" s="56"/>
      <c r="AS141" s="85"/>
      <c r="AT141" s="85"/>
      <c r="AU141" s="85"/>
      <c r="AV141" s="87"/>
      <c r="AW141" s="101"/>
      <c r="AX141" s="2"/>
      <c r="AY141" s="2"/>
      <c r="AZ141" s="2"/>
      <c r="BA141" s="29"/>
      <c r="BB141" s="56"/>
      <c r="BC141" s="105"/>
      <c r="BD141" s="105"/>
      <c r="BE141" s="105"/>
      <c r="BF141" s="107"/>
      <c r="BG141" s="110"/>
      <c r="BH141" s="2"/>
      <c r="BI141" s="2"/>
      <c r="BJ141" s="2"/>
      <c r="BK141" s="29"/>
      <c r="BL141" s="56"/>
      <c r="BM141" s="48"/>
      <c r="BN141" s="48"/>
      <c r="BO141" s="48"/>
      <c r="BP141" s="114"/>
      <c r="BQ141" s="118"/>
      <c r="BR141" s="2"/>
      <c r="BS141" s="2"/>
      <c r="BT141" s="2"/>
      <c r="BU141" s="29"/>
      <c r="BV141" s="56"/>
    </row>
    <row r="142" spans="1:74" ht="28.8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18" t="s">
        <v>5</v>
      </c>
      <c r="H142" s="3">
        <v>2024</v>
      </c>
      <c r="I142" s="20" t="s">
        <v>284</v>
      </c>
      <c r="J142" s="184" t="s">
        <v>346</v>
      </c>
      <c r="K142" s="2" t="s">
        <v>320</v>
      </c>
      <c r="L142" s="163">
        <f t="shared" si="5"/>
        <v>0</v>
      </c>
      <c r="M142" s="163">
        <f t="shared" si="6"/>
        <v>0</v>
      </c>
      <c r="N142" s="181"/>
      <c r="O142" s="33"/>
      <c r="P142" s="33"/>
      <c r="Q142" s="33"/>
      <c r="R142" s="35"/>
      <c r="S142" s="41"/>
      <c r="T142" s="2"/>
      <c r="U142" s="2"/>
      <c r="V142" s="2"/>
      <c r="W142" s="29"/>
      <c r="X142" s="56"/>
      <c r="Y142" s="62"/>
      <c r="Z142" s="62"/>
      <c r="AA142" s="62"/>
      <c r="AB142" s="63"/>
      <c r="AC142" s="69"/>
      <c r="AD142" s="2"/>
      <c r="AE142" s="2"/>
      <c r="AF142" s="2"/>
      <c r="AG142" s="29"/>
      <c r="AH142" s="56"/>
      <c r="AI142" s="72"/>
      <c r="AJ142" s="72"/>
      <c r="AK142" s="72"/>
      <c r="AL142" s="74"/>
      <c r="AM142" s="81"/>
      <c r="AN142" s="2"/>
      <c r="AO142" s="2"/>
      <c r="AP142" s="2"/>
      <c r="AQ142" s="29"/>
      <c r="AR142" s="56"/>
      <c r="AS142" s="85"/>
      <c r="AT142" s="85"/>
      <c r="AU142" s="85"/>
      <c r="AV142" s="87"/>
      <c r="AW142" s="101"/>
      <c r="AX142" s="2"/>
      <c r="AY142" s="2"/>
      <c r="AZ142" s="2"/>
      <c r="BA142" s="29"/>
      <c r="BB142" s="56"/>
      <c r="BC142" s="105"/>
      <c r="BD142" s="105"/>
      <c r="BE142" s="105"/>
      <c r="BF142" s="107"/>
      <c r="BG142" s="110"/>
      <c r="BH142" s="2"/>
      <c r="BI142" s="2"/>
      <c r="BJ142" s="2"/>
      <c r="BK142" s="29"/>
      <c r="BL142" s="56"/>
      <c r="BM142" s="48"/>
      <c r="BN142" s="48"/>
      <c r="BO142" s="48"/>
      <c r="BP142" s="114"/>
      <c r="BQ142" s="118"/>
      <c r="BR142" s="2"/>
      <c r="BS142" s="2"/>
      <c r="BT142" s="2"/>
      <c r="BU142" s="29"/>
      <c r="BV142" s="56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18" t="s">
        <v>5</v>
      </c>
      <c r="H143" s="3">
        <v>2024</v>
      </c>
      <c r="I143" s="20" t="s">
        <v>284</v>
      </c>
      <c r="J143" s="184" t="s">
        <v>295</v>
      </c>
      <c r="K143" s="2" t="s">
        <v>320</v>
      </c>
      <c r="L143" s="163">
        <f t="shared" si="5"/>
        <v>0</v>
      </c>
      <c r="M143" s="163">
        <f t="shared" si="6"/>
        <v>0</v>
      </c>
      <c r="N143" s="181"/>
      <c r="O143" s="33"/>
      <c r="P143" s="33"/>
      <c r="Q143" s="33"/>
      <c r="R143" s="35"/>
      <c r="S143" s="41"/>
      <c r="T143" s="2"/>
      <c r="U143" s="2"/>
      <c r="V143" s="2"/>
      <c r="W143" s="29"/>
      <c r="X143" s="56"/>
      <c r="Y143" s="62"/>
      <c r="Z143" s="62"/>
      <c r="AA143" s="62"/>
      <c r="AB143" s="63"/>
      <c r="AC143" s="69"/>
      <c r="AD143" s="2"/>
      <c r="AE143" s="2"/>
      <c r="AF143" s="2"/>
      <c r="AG143" s="29"/>
      <c r="AH143" s="56"/>
      <c r="AI143" s="72"/>
      <c r="AJ143" s="72"/>
      <c r="AK143" s="72"/>
      <c r="AL143" s="74"/>
      <c r="AM143" s="81"/>
      <c r="AN143" s="2"/>
      <c r="AO143" s="2"/>
      <c r="AP143" s="2"/>
      <c r="AQ143" s="29"/>
      <c r="AR143" s="56"/>
      <c r="AS143" s="85"/>
      <c r="AT143" s="85"/>
      <c r="AU143" s="85"/>
      <c r="AV143" s="87"/>
      <c r="AW143" s="101"/>
      <c r="AX143" s="2"/>
      <c r="AY143" s="2"/>
      <c r="AZ143" s="2"/>
      <c r="BA143" s="29"/>
      <c r="BB143" s="56"/>
      <c r="BC143" s="105"/>
      <c r="BD143" s="105"/>
      <c r="BE143" s="105"/>
      <c r="BF143" s="107"/>
      <c r="BG143" s="110"/>
      <c r="BH143" s="2"/>
      <c r="BI143" s="2"/>
      <c r="BJ143" s="2"/>
      <c r="BK143" s="29"/>
      <c r="BL143" s="56"/>
      <c r="BM143" s="48"/>
      <c r="BN143" s="48"/>
      <c r="BO143" s="48"/>
      <c r="BP143" s="114"/>
      <c r="BQ143" s="118"/>
      <c r="BR143" s="2"/>
      <c r="BS143" s="2"/>
      <c r="BT143" s="2"/>
      <c r="BU143" s="29"/>
      <c r="BV143" s="56"/>
    </row>
    <row r="144" spans="1:74" ht="28.8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18" t="s">
        <v>5</v>
      </c>
      <c r="H144" s="3">
        <v>2024</v>
      </c>
      <c r="I144" s="20" t="s">
        <v>290</v>
      </c>
      <c r="J144" s="184" t="s">
        <v>299</v>
      </c>
      <c r="K144" s="2" t="s">
        <v>318</v>
      </c>
      <c r="L144" s="163">
        <f t="shared" si="5"/>
        <v>0</v>
      </c>
      <c r="M144" s="163">
        <f t="shared" si="6"/>
        <v>0</v>
      </c>
      <c r="N144" s="181"/>
      <c r="O144" s="33"/>
      <c r="P144" s="33"/>
      <c r="Q144" s="33"/>
      <c r="R144" s="35"/>
      <c r="S144" s="41"/>
      <c r="T144" s="2"/>
      <c r="U144" s="2"/>
      <c r="V144" s="2"/>
      <c r="W144" s="29"/>
      <c r="X144" s="56"/>
      <c r="Y144" s="62"/>
      <c r="Z144" s="62"/>
      <c r="AA144" s="62"/>
      <c r="AB144" s="63"/>
      <c r="AC144" s="69"/>
      <c r="AD144" s="2"/>
      <c r="AE144" s="2"/>
      <c r="AF144" s="2"/>
      <c r="AG144" s="29"/>
      <c r="AH144" s="56"/>
      <c r="AI144" s="72"/>
      <c r="AJ144" s="72"/>
      <c r="AK144" s="72"/>
      <c r="AL144" s="74"/>
      <c r="AM144" s="81"/>
      <c r="AN144" s="2"/>
      <c r="AO144" s="2"/>
      <c r="AP144" s="2"/>
      <c r="AQ144" s="29"/>
      <c r="AR144" s="56"/>
      <c r="AS144" s="85"/>
      <c r="AT144" s="85"/>
      <c r="AU144" s="85"/>
      <c r="AV144" s="87"/>
      <c r="AW144" s="101"/>
      <c r="AX144" s="2"/>
      <c r="AY144" s="2"/>
      <c r="AZ144" s="2"/>
      <c r="BA144" s="29"/>
      <c r="BB144" s="56"/>
      <c r="BC144" s="105"/>
      <c r="BD144" s="105"/>
      <c r="BE144" s="105"/>
      <c r="BF144" s="107"/>
      <c r="BG144" s="110"/>
      <c r="BH144" s="2"/>
      <c r="BI144" s="2"/>
      <c r="BJ144" s="2"/>
      <c r="BK144" s="29"/>
      <c r="BL144" s="56"/>
      <c r="BM144" s="48"/>
      <c r="BN144" s="48"/>
      <c r="BO144" s="48"/>
      <c r="BP144" s="114"/>
      <c r="BQ144" s="118"/>
      <c r="BR144" s="2"/>
      <c r="BS144" s="2"/>
      <c r="BT144" s="2"/>
      <c r="BU144" s="29"/>
      <c r="BV144" s="56"/>
    </row>
    <row r="145" spans="1:74" ht="15.6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18" t="s">
        <v>5</v>
      </c>
      <c r="H145" s="3">
        <v>2024</v>
      </c>
      <c r="I145" s="20" t="s">
        <v>315</v>
      </c>
      <c r="J145" s="184" t="s">
        <v>347</v>
      </c>
      <c r="K145" s="2" t="s">
        <v>320</v>
      </c>
      <c r="L145" s="163">
        <f t="shared" si="5"/>
        <v>0</v>
      </c>
      <c r="M145" s="163">
        <f t="shared" si="6"/>
        <v>0</v>
      </c>
      <c r="N145" s="181"/>
      <c r="O145" s="33"/>
      <c r="P145" s="33"/>
      <c r="Q145" s="33"/>
      <c r="R145" s="35"/>
      <c r="S145" s="41"/>
      <c r="T145" s="2"/>
      <c r="U145" s="2"/>
      <c r="V145" s="2"/>
      <c r="W145" s="29"/>
      <c r="X145" s="56"/>
      <c r="Y145" s="62"/>
      <c r="Z145" s="62"/>
      <c r="AA145" s="62"/>
      <c r="AB145" s="63"/>
      <c r="AC145" s="69"/>
      <c r="AD145" s="2"/>
      <c r="AE145" s="2"/>
      <c r="AF145" s="2"/>
      <c r="AG145" s="29"/>
      <c r="AH145" s="56"/>
      <c r="AI145" s="72"/>
      <c r="AJ145" s="72"/>
      <c r="AK145" s="72"/>
      <c r="AL145" s="74"/>
      <c r="AM145" s="81"/>
      <c r="AN145" s="2"/>
      <c r="AO145" s="2"/>
      <c r="AP145" s="2"/>
      <c r="AQ145" s="29"/>
      <c r="AR145" s="56"/>
      <c r="AS145" s="85"/>
      <c r="AT145" s="85"/>
      <c r="AU145" s="85"/>
      <c r="AV145" s="87"/>
      <c r="AW145" s="101"/>
      <c r="AX145" s="2"/>
      <c r="AY145" s="2"/>
      <c r="AZ145" s="2"/>
      <c r="BA145" s="29"/>
      <c r="BB145" s="56"/>
      <c r="BC145" s="105"/>
      <c r="BD145" s="105"/>
      <c r="BE145" s="105"/>
      <c r="BF145" s="107"/>
      <c r="BG145" s="110"/>
      <c r="BH145" s="2"/>
      <c r="BI145" s="2"/>
      <c r="BJ145" s="2"/>
      <c r="BK145" s="29"/>
      <c r="BL145" s="56"/>
      <c r="BM145" s="48"/>
      <c r="BN145" s="48"/>
      <c r="BO145" s="48"/>
      <c r="BP145" s="114"/>
      <c r="BQ145" s="118"/>
      <c r="BR145" s="2"/>
      <c r="BS145" s="2"/>
      <c r="BT145" s="2"/>
      <c r="BU145" s="29"/>
      <c r="BV145" s="56"/>
    </row>
    <row r="146" spans="1:74" ht="28.8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18" t="s">
        <v>5</v>
      </c>
      <c r="H146" s="3">
        <v>2024</v>
      </c>
      <c r="I146" s="20" t="s">
        <v>315</v>
      </c>
      <c r="J146" s="184" t="s">
        <v>296</v>
      </c>
      <c r="K146" s="2" t="s">
        <v>321</v>
      </c>
      <c r="L146" s="163">
        <f t="shared" si="5"/>
        <v>0</v>
      </c>
      <c r="M146" s="163">
        <f t="shared" si="6"/>
        <v>0</v>
      </c>
      <c r="N146" s="181"/>
      <c r="O146" s="33"/>
      <c r="P146" s="33"/>
      <c r="Q146" s="33"/>
      <c r="R146" s="33"/>
      <c r="S146" s="42"/>
      <c r="T146" s="2"/>
      <c r="U146" s="2"/>
      <c r="V146" s="2"/>
      <c r="W146" s="2"/>
      <c r="X146" s="55"/>
      <c r="Y146" s="62"/>
      <c r="Z146" s="62"/>
      <c r="AA146" s="62"/>
      <c r="AB146" s="62"/>
      <c r="AC146" s="68"/>
      <c r="AD146" s="2"/>
      <c r="AE146" s="2"/>
      <c r="AF146" s="2"/>
      <c r="AG146" s="2"/>
      <c r="AH146" s="55"/>
      <c r="AI146" s="72"/>
      <c r="AJ146" s="72"/>
      <c r="AK146" s="72"/>
      <c r="AL146" s="72"/>
      <c r="AM146" s="80"/>
      <c r="AN146" s="2"/>
      <c r="AO146" s="2"/>
      <c r="AP146" s="2"/>
      <c r="AQ146" s="2"/>
      <c r="AR146" s="55"/>
      <c r="AS146" s="85"/>
      <c r="AT146" s="85"/>
      <c r="AU146" s="85"/>
      <c r="AV146" s="85"/>
      <c r="AW146" s="100"/>
      <c r="AX146" s="2"/>
      <c r="AY146" s="2"/>
      <c r="AZ146" s="2"/>
      <c r="BA146" s="2"/>
      <c r="BB146" s="55"/>
      <c r="BC146" s="105"/>
      <c r="BD146" s="105"/>
      <c r="BE146" s="105"/>
      <c r="BF146" s="105"/>
      <c r="BG146" s="109"/>
      <c r="BH146" s="2"/>
      <c r="BI146" s="2"/>
      <c r="BJ146" s="2"/>
      <c r="BK146" s="2"/>
      <c r="BL146" s="55"/>
      <c r="BM146" s="48"/>
      <c r="BN146" s="48"/>
      <c r="BO146" s="48"/>
      <c r="BP146" s="48"/>
      <c r="BQ146" s="117"/>
      <c r="BR146" s="2"/>
      <c r="BS146" s="2"/>
      <c r="BT146" s="2"/>
      <c r="BU146" s="2"/>
      <c r="BV146" s="55"/>
    </row>
    <row r="147" spans="1:74" ht="28.8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18" t="s">
        <v>5</v>
      </c>
      <c r="H147" s="3">
        <v>2024</v>
      </c>
      <c r="I147" s="20" t="s">
        <v>316</v>
      </c>
      <c r="J147" s="184" t="s">
        <v>297</v>
      </c>
      <c r="K147" s="2" t="s">
        <v>318</v>
      </c>
      <c r="L147" s="163">
        <f t="shared" si="5"/>
        <v>0</v>
      </c>
      <c r="M147" s="163">
        <f t="shared" si="6"/>
        <v>0</v>
      </c>
      <c r="N147" s="181"/>
      <c r="O147" s="33"/>
      <c r="P147" s="33"/>
      <c r="Q147" s="33"/>
      <c r="R147" s="33"/>
      <c r="S147" s="42"/>
      <c r="T147" s="2"/>
      <c r="U147" s="2"/>
      <c r="V147" s="2"/>
      <c r="W147" s="2"/>
      <c r="X147" s="55"/>
      <c r="Y147" s="62"/>
      <c r="Z147" s="62"/>
      <c r="AA147" s="62"/>
      <c r="AB147" s="62"/>
      <c r="AC147" s="68"/>
      <c r="AD147" s="2"/>
      <c r="AE147" s="2"/>
      <c r="AF147" s="2"/>
      <c r="AG147" s="2"/>
      <c r="AH147" s="55"/>
      <c r="AI147" s="72"/>
      <c r="AJ147" s="72"/>
      <c r="AK147" s="72"/>
      <c r="AL147" s="72"/>
      <c r="AM147" s="80"/>
      <c r="AN147" s="2"/>
      <c r="AO147" s="2"/>
      <c r="AP147" s="2"/>
      <c r="AQ147" s="2"/>
      <c r="AR147" s="55"/>
      <c r="AS147" s="85"/>
      <c r="AT147" s="85"/>
      <c r="AU147" s="85"/>
      <c r="AV147" s="85"/>
      <c r="AW147" s="100"/>
      <c r="AX147" s="2"/>
      <c r="AY147" s="2"/>
      <c r="AZ147" s="2"/>
      <c r="BA147" s="2"/>
      <c r="BB147" s="55"/>
      <c r="BC147" s="105"/>
      <c r="BD147" s="105"/>
      <c r="BE147" s="105"/>
      <c r="BF147" s="105"/>
      <c r="BG147" s="109"/>
      <c r="BH147" s="2"/>
      <c r="BI147" s="2"/>
      <c r="BJ147" s="2"/>
      <c r="BK147" s="2"/>
      <c r="BL147" s="55"/>
      <c r="BM147" s="48"/>
      <c r="BN147" s="48"/>
      <c r="BO147" s="48"/>
      <c r="BP147" s="48"/>
      <c r="BQ147" s="117"/>
      <c r="BR147" s="2"/>
      <c r="BS147" s="2"/>
      <c r="BT147" s="2"/>
      <c r="BU147" s="2"/>
      <c r="BV147" s="55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18" t="s">
        <v>5</v>
      </c>
      <c r="H148" s="3">
        <v>2024</v>
      </c>
      <c r="I148" s="20" t="s">
        <v>316</v>
      </c>
      <c r="J148" s="185" t="s">
        <v>348</v>
      </c>
      <c r="K148" s="8" t="s">
        <v>320</v>
      </c>
      <c r="L148" s="163">
        <f t="shared" si="5"/>
        <v>4</v>
      </c>
      <c r="M148" s="163">
        <f t="shared" si="6"/>
        <v>17.675999999999998</v>
      </c>
      <c r="N148" s="181" t="s">
        <v>515</v>
      </c>
      <c r="O148" s="53"/>
      <c r="P148" s="53"/>
      <c r="Q148" s="53"/>
      <c r="R148" s="53"/>
      <c r="S148" s="54"/>
      <c r="T148" s="8"/>
      <c r="U148" s="8"/>
      <c r="V148" s="8"/>
      <c r="W148" s="8"/>
      <c r="X148" s="122"/>
      <c r="Y148" s="135">
        <v>3</v>
      </c>
      <c r="Z148" s="135"/>
      <c r="AA148" s="135"/>
      <c r="AB148" s="135">
        <v>4</v>
      </c>
      <c r="AC148" s="136">
        <v>17.675999999999998</v>
      </c>
      <c r="AD148" s="8"/>
      <c r="AE148" s="8"/>
      <c r="AF148" s="8"/>
      <c r="AG148" s="8"/>
      <c r="AH148" s="122"/>
      <c r="AI148" s="137"/>
      <c r="AJ148" s="137"/>
      <c r="AK148" s="137"/>
      <c r="AL148" s="137"/>
      <c r="AM148" s="138"/>
      <c r="AN148" s="8"/>
      <c r="AO148" s="8"/>
      <c r="AP148" s="8"/>
      <c r="AQ148" s="8"/>
      <c r="AR148" s="122"/>
      <c r="AS148" s="139"/>
      <c r="AT148" s="139"/>
      <c r="AU148" s="139"/>
      <c r="AV148" s="139"/>
      <c r="AW148" s="140"/>
      <c r="AX148" s="8"/>
      <c r="AY148" s="8"/>
      <c r="AZ148" s="8"/>
      <c r="BA148" s="8"/>
      <c r="BB148" s="122"/>
      <c r="BC148" s="141"/>
      <c r="BD148" s="141"/>
      <c r="BE148" s="141"/>
      <c r="BF148" s="141"/>
      <c r="BG148" s="142"/>
      <c r="BH148" s="8"/>
      <c r="BI148" s="8"/>
      <c r="BJ148" s="8"/>
      <c r="BK148" s="8"/>
      <c r="BL148" s="122"/>
      <c r="BM148" s="143"/>
      <c r="BN148" s="143"/>
      <c r="BO148" s="143"/>
      <c r="BP148" s="143"/>
      <c r="BQ148" s="144"/>
      <c r="BR148" s="8"/>
      <c r="BS148" s="8"/>
      <c r="BT148" s="8"/>
      <c r="BU148" s="8"/>
      <c r="BV148" s="122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18" t="s">
        <v>5</v>
      </c>
      <c r="H149" s="3">
        <v>2024</v>
      </c>
      <c r="I149" s="20" t="s">
        <v>282</v>
      </c>
      <c r="J149" s="184" t="s">
        <v>272</v>
      </c>
      <c r="K149" s="2" t="s">
        <v>321</v>
      </c>
      <c r="L149" s="163">
        <f t="shared" si="5"/>
        <v>0</v>
      </c>
      <c r="M149" s="163">
        <f t="shared" si="6"/>
        <v>0</v>
      </c>
      <c r="N149" s="181"/>
      <c r="O149" s="33"/>
      <c r="P149" s="33"/>
      <c r="Q149" s="33"/>
      <c r="R149" s="33"/>
      <c r="S149" s="42"/>
      <c r="T149" s="2"/>
      <c r="U149" s="2"/>
      <c r="V149" s="2"/>
      <c r="W149" s="2"/>
      <c r="X149" s="55"/>
      <c r="Y149" s="62"/>
      <c r="Z149" s="62"/>
      <c r="AA149" s="62"/>
      <c r="AB149" s="62"/>
      <c r="AC149" s="68"/>
      <c r="AD149" s="2"/>
      <c r="AE149" s="2"/>
      <c r="AF149" s="2"/>
      <c r="AG149" s="2"/>
      <c r="AH149" s="55"/>
      <c r="AI149" s="72"/>
      <c r="AJ149" s="72"/>
      <c r="AK149" s="72"/>
      <c r="AL149" s="72"/>
      <c r="AM149" s="80"/>
      <c r="AN149" s="2"/>
      <c r="AO149" s="2"/>
      <c r="AP149" s="2"/>
      <c r="AQ149" s="2"/>
      <c r="AR149" s="55"/>
      <c r="AS149" s="85"/>
      <c r="AT149" s="85"/>
      <c r="AU149" s="85"/>
      <c r="AV149" s="85"/>
      <c r="AW149" s="100"/>
      <c r="AX149" s="2"/>
      <c r="AY149" s="2"/>
      <c r="AZ149" s="2"/>
      <c r="BA149" s="2"/>
      <c r="BB149" s="55"/>
      <c r="BC149" s="105"/>
      <c r="BD149" s="105"/>
      <c r="BE149" s="105"/>
      <c r="BF149" s="105"/>
      <c r="BG149" s="109"/>
      <c r="BH149" s="2"/>
      <c r="BI149" s="2"/>
      <c r="BJ149" s="2"/>
      <c r="BK149" s="2"/>
      <c r="BL149" s="55"/>
      <c r="BM149" s="48"/>
      <c r="BN149" s="48"/>
      <c r="BO149" s="48"/>
      <c r="BP149" s="48"/>
      <c r="BQ149" s="117"/>
      <c r="BR149" s="2"/>
      <c r="BS149" s="2"/>
      <c r="BT149" s="2"/>
      <c r="BU149" s="2"/>
      <c r="BV149" s="55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18" t="s">
        <v>5</v>
      </c>
      <c r="H150" s="3">
        <v>2024</v>
      </c>
      <c r="I150" s="20" t="s">
        <v>282</v>
      </c>
      <c r="J150" s="184" t="s">
        <v>273</v>
      </c>
      <c r="K150" s="2" t="s">
        <v>321</v>
      </c>
      <c r="L150" s="163">
        <f t="shared" si="5"/>
        <v>0</v>
      </c>
      <c r="M150" s="163">
        <f t="shared" si="6"/>
        <v>0</v>
      </c>
      <c r="N150" s="181"/>
      <c r="O150" s="33"/>
      <c r="P150" s="33"/>
      <c r="Q150" s="33"/>
      <c r="R150" s="33"/>
      <c r="S150" s="42"/>
      <c r="T150" s="2"/>
      <c r="U150" s="2"/>
      <c r="V150" s="2"/>
      <c r="W150" s="2"/>
      <c r="X150" s="55"/>
      <c r="Y150" s="62"/>
      <c r="Z150" s="62"/>
      <c r="AA150" s="62"/>
      <c r="AB150" s="62"/>
      <c r="AC150" s="68"/>
      <c r="AD150" s="2"/>
      <c r="AE150" s="2"/>
      <c r="AF150" s="30"/>
      <c r="AG150" s="2"/>
      <c r="AH150" s="55"/>
      <c r="AI150" s="72"/>
      <c r="AJ150" s="72"/>
      <c r="AK150" s="72"/>
      <c r="AL150" s="72"/>
      <c r="AM150" s="80"/>
      <c r="AN150" s="2"/>
      <c r="AO150" s="2"/>
      <c r="AP150" s="2"/>
      <c r="AQ150" s="2"/>
      <c r="AR150" s="55"/>
      <c r="AS150" s="85"/>
      <c r="AT150" s="85"/>
      <c r="AU150" s="85"/>
      <c r="AV150" s="85"/>
      <c r="AW150" s="100"/>
      <c r="AX150" s="2"/>
      <c r="AY150" s="2"/>
      <c r="AZ150" s="2"/>
      <c r="BA150" s="2"/>
      <c r="BB150" s="55"/>
      <c r="BC150" s="105"/>
      <c r="BD150" s="105"/>
      <c r="BE150" s="105"/>
      <c r="BF150" s="105"/>
      <c r="BG150" s="109"/>
      <c r="BH150" s="2"/>
      <c r="BI150" s="2"/>
      <c r="BJ150" s="2"/>
      <c r="BK150" s="2"/>
      <c r="BL150" s="55"/>
      <c r="BM150" s="48"/>
      <c r="BN150" s="48"/>
      <c r="BO150" s="48"/>
      <c r="BP150" s="48"/>
      <c r="BQ150" s="117"/>
      <c r="BR150" s="2"/>
      <c r="BS150" s="2"/>
      <c r="BT150" s="2"/>
      <c r="BU150" s="2"/>
      <c r="BV150" s="55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18" t="s">
        <v>5</v>
      </c>
      <c r="H151" s="3">
        <v>2024</v>
      </c>
      <c r="I151" s="20" t="s">
        <v>282</v>
      </c>
      <c r="J151" s="184" t="s">
        <v>274</v>
      </c>
      <c r="K151" s="2" t="s">
        <v>321</v>
      </c>
      <c r="L151" s="163">
        <f t="shared" si="5"/>
        <v>2E-3</v>
      </c>
      <c r="M151" s="163">
        <f t="shared" si="6"/>
        <v>4.5949999999999998</v>
      </c>
      <c r="N151" s="181" t="s">
        <v>952</v>
      </c>
      <c r="O151" s="33"/>
      <c r="P151" s="33"/>
      <c r="Q151" s="33"/>
      <c r="R151" s="33"/>
      <c r="S151" s="42"/>
      <c r="T151" s="2"/>
      <c r="U151" s="2"/>
      <c r="V151" s="2"/>
      <c r="W151" s="2"/>
      <c r="X151" s="55"/>
      <c r="Y151" s="62"/>
      <c r="Z151" s="62"/>
      <c r="AA151" s="62"/>
      <c r="AB151" s="62"/>
      <c r="AC151" s="68"/>
      <c r="AD151" s="2"/>
      <c r="AE151" s="2"/>
      <c r="AF151" s="2"/>
      <c r="AG151" s="2"/>
      <c r="AH151" s="55"/>
      <c r="AI151" s="72"/>
      <c r="AJ151" s="72"/>
      <c r="AK151" s="72"/>
      <c r="AL151" s="72"/>
      <c r="AM151" s="80"/>
      <c r="AN151" s="2"/>
      <c r="AO151" s="2"/>
      <c r="AP151" s="2"/>
      <c r="AQ151" s="2"/>
      <c r="AR151" s="55"/>
      <c r="AS151" s="85"/>
      <c r="AT151" s="85"/>
      <c r="AU151" s="85"/>
      <c r="AV151" s="85"/>
      <c r="AW151" s="100"/>
      <c r="AX151" s="2"/>
      <c r="AY151" s="2"/>
      <c r="AZ151" s="2"/>
      <c r="BA151" s="2"/>
      <c r="BB151" s="55"/>
      <c r="BC151" s="105"/>
      <c r="BD151" s="105"/>
      <c r="BE151" s="105"/>
      <c r="BF151" s="105"/>
      <c r="BG151" s="109"/>
      <c r="BH151" s="2" t="s">
        <v>952</v>
      </c>
      <c r="BI151" s="2"/>
      <c r="BJ151" s="2"/>
      <c r="BK151" s="2">
        <v>2E-3</v>
      </c>
      <c r="BL151" s="55">
        <v>4.5949999999999998</v>
      </c>
      <c r="BM151" s="48"/>
      <c r="BN151" s="48"/>
      <c r="BO151" s="48"/>
      <c r="BP151" s="48"/>
      <c r="BQ151" s="117"/>
      <c r="BR151" s="2"/>
      <c r="BS151" s="2"/>
      <c r="BT151" s="2"/>
      <c r="BU151" s="2"/>
      <c r="BV151" s="55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18" t="s">
        <v>5</v>
      </c>
      <c r="H152" s="3">
        <v>2024</v>
      </c>
      <c r="I152" s="20" t="s">
        <v>282</v>
      </c>
      <c r="J152" s="184" t="s">
        <v>275</v>
      </c>
      <c r="K152" s="2" t="s">
        <v>321</v>
      </c>
      <c r="L152" s="163">
        <f t="shared" si="5"/>
        <v>0</v>
      </c>
      <c r="M152" s="163">
        <f t="shared" si="6"/>
        <v>0</v>
      </c>
      <c r="N152" s="181"/>
      <c r="O152" s="33"/>
      <c r="P152" s="33"/>
      <c r="Q152" s="33"/>
      <c r="R152" s="33"/>
      <c r="S152" s="42"/>
      <c r="T152" s="2"/>
      <c r="U152" s="2"/>
      <c r="V152" s="2"/>
      <c r="W152" s="2"/>
      <c r="X152" s="55"/>
      <c r="Y152" s="62"/>
      <c r="Z152" s="62"/>
      <c r="AA152" s="62"/>
      <c r="AB152" s="62"/>
      <c r="AC152" s="68"/>
      <c r="AD152" s="2"/>
      <c r="AE152" s="2"/>
      <c r="AF152" s="2"/>
      <c r="AG152" s="2"/>
      <c r="AH152" s="55"/>
      <c r="AI152" s="72"/>
      <c r="AJ152" s="72"/>
      <c r="AK152" s="72"/>
      <c r="AL152" s="72"/>
      <c r="AM152" s="80"/>
      <c r="AN152" s="2"/>
      <c r="AO152" s="2"/>
      <c r="AP152" s="2"/>
      <c r="AQ152" s="2"/>
      <c r="AR152" s="55"/>
      <c r="AS152" s="85"/>
      <c r="AT152" s="85"/>
      <c r="AU152" s="85"/>
      <c r="AV152" s="85"/>
      <c r="AW152" s="100"/>
      <c r="AX152" s="2"/>
      <c r="AY152" s="2"/>
      <c r="AZ152" s="2"/>
      <c r="BA152" s="2"/>
      <c r="BB152" s="55"/>
      <c r="BC152" s="105"/>
      <c r="BD152" s="105"/>
      <c r="BE152" s="105"/>
      <c r="BF152" s="105"/>
      <c r="BG152" s="109"/>
      <c r="BH152" s="2"/>
      <c r="BI152" s="2"/>
      <c r="BJ152" s="2"/>
      <c r="BK152" s="2"/>
      <c r="BL152" s="55"/>
      <c r="BM152" s="48"/>
      <c r="BN152" s="48"/>
      <c r="BO152" s="48"/>
      <c r="BP152" s="48"/>
      <c r="BQ152" s="117"/>
      <c r="BR152" s="2"/>
      <c r="BS152" s="2"/>
      <c r="BT152" s="2"/>
      <c r="BU152" s="2"/>
      <c r="BV152" s="55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18" t="s">
        <v>5</v>
      </c>
      <c r="H153" s="3">
        <v>2024</v>
      </c>
      <c r="I153" s="20" t="s">
        <v>282</v>
      </c>
      <c r="J153" s="184" t="s">
        <v>276</v>
      </c>
      <c r="K153" s="2" t="s">
        <v>320</v>
      </c>
      <c r="L153" s="163">
        <f t="shared" si="5"/>
        <v>0</v>
      </c>
      <c r="M153" s="163">
        <f t="shared" si="6"/>
        <v>0</v>
      </c>
      <c r="N153" s="181"/>
      <c r="O153" s="33"/>
      <c r="P153" s="33"/>
      <c r="Q153" s="33"/>
      <c r="R153" s="33"/>
      <c r="S153" s="42"/>
      <c r="T153" s="2"/>
      <c r="U153" s="2"/>
      <c r="V153" s="2"/>
      <c r="W153" s="2"/>
      <c r="X153" s="55"/>
      <c r="Y153" s="62"/>
      <c r="Z153" s="62"/>
      <c r="AA153" s="62"/>
      <c r="AB153" s="62"/>
      <c r="AC153" s="68"/>
      <c r="AD153" s="2"/>
      <c r="AE153" s="2"/>
      <c r="AF153" s="2"/>
      <c r="AG153" s="2"/>
      <c r="AH153" s="55"/>
      <c r="AI153" s="72"/>
      <c r="AJ153" s="72"/>
      <c r="AK153" s="72"/>
      <c r="AL153" s="72"/>
      <c r="AM153" s="80"/>
      <c r="AN153" s="2"/>
      <c r="AO153" s="2"/>
      <c r="AP153" s="2"/>
      <c r="AQ153" s="2"/>
      <c r="AR153" s="55"/>
      <c r="AS153" s="85"/>
      <c r="AT153" s="85"/>
      <c r="AU153" s="85"/>
      <c r="AV153" s="85"/>
      <c r="AW153" s="100"/>
      <c r="AX153" s="2"/>
      <c r="AY153" s="2"/>
      <c r="AZ153" s="2"/>
      <c r="BA153" s="2"/>
      <c r="BB153" s="55"/>
      <c r="BC153" s="105"/>
      <c r="BD153" s="105"/>
      <c r="BE153" s="105"/>
      <c r="BF153" s="105"/>
      <c r="BG153" s="109"/>
      <c r="BH153" s="2"/>
      <c r="BI153" s="2"/>
      <c r="BJ153" s="2"/>
      <c r="BK153" s="2"/>
      <c r="BL153" s="55"/>
      <c r="BM153" s="48"/>
      <c r="BN153" s="48"/>
      <c r="BO153" s="48"/>
      <c r="BP153" s="48"/>
      <c r="BQ153" s="117"/>
      <c r="BR153" s="2"/>
      <c r="BS153" s="2"/>
      <c r="BT153" s="2"/>
      <c r="BU153" s="2"/>
      <c r="BV153" s="55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18" t="s">
        <v>5</v>
      </c>
      <c r="H154" s="3">
        <v>2024</v>
      </c>
      <c r="I154" s="20" t="s">
        <v>282</v>
      </c>
      <c r="J154" s="184" t="s">
        <v>277</v>
      </c>
      <c r="K154" s="2" t="s">
        <v>320</v>
      </c>
      <c r="L154" s="163">
        <f t="shared" si="5"/>
        <v>0</v>
      </c>
      <c r="M154" s="163">
        <f t="shared" si="6"/>
        <v>0</v>
      </c>
      <c r="N154" s="181"/>
      <c r="O154" s="33"/>
      <c r="P154" s="33"/>
      <c r="Q154" s="33"/>
      <c r="R154" s="33"/>
      <c r="S154" s="42"/>
      <c r="T154" s="2"/>
      <c r="U154" s="2"/>
      <c r="V154" s="2"/>
      <c r="W154" s="2"/>
      <c r="X154" s="55"/>
      <c r="Y154" s="62"/>
      <c r="Z154" s="62"/>
      <c r="AA154" s="62"/>
      <c r="AB154" s="62"/>
      <c r="AC154" s="68"/>
      <c r="AD154" s="2"/>
      <c r="AE154" s="2"/>
      <c r="AF154" s="2"/>
      <c r="AG154" s="2"/>
      <c r="AH154" s="55"/>
      <c r="AI154" s="72"/>
      <c r="AJ154" s="72"/>
      <c r="AK154" s="72"/>
      <c r="AL154" s="72"/>
      <c r="AM154" s="80"/>
      <c r="AN154" s="2"/>
      <c r="AO154" s="2"/>
      <c r="AP154" s="2"/>
      <c r="AQ154" s="2"/>
      <c r="AR154" s="55"/>
      <c r="AS154" s="85"/>
      <c r="AT154" s="85"/>
      <c r="AU154" s="85"/>
      <c r="AV154" s="85"/>
      <c r="AW154" s="100"/>
      <c r="AX154" s="2"/>
      <c r="AY154" s="2"/>
      <c r="AZ154" s="2"/>
      <c r="BA154" s="2"/>
      <c r="BB154" s="55"/>
      <c r="BC154" s="105"/>
      <c r="BD154" s="105"/>
      <c r="BE154" s="105"/>
      <c r="BF154" s="105"/>
      <c r="BG154" s="109"/>
      <c r="BH154" s="2"/>
      <c r="BI154" s="2"/>
      <c r="BJ154" s="2"/>
      <c r="BK154" s="2"/>
      <c r="BL154" s="55"/>
      <c r="BM154" s="48"/>
      <c r="BN154" s="48"/>
      <c r="BO154" s="48"/>
      <c r="BP154" s="48"/>
      <c r="BQ154" s="117"/>
      <c r="BR154" s="2"/>
      <c r="BS154" s="2"/>
      <c r="BT154" s="2"/>
      <c r="BU154" s="2"/>
      <c r="BV154" s="55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18" t="s">
        <v>5</v>
      </c>
      <c r="H155" s="3">
        <v>2024</v>
      </c>
      <c r="I155" s="20" t="s">
        <v>283</v>
      </c>
      <c r="J155" s="184" t="s">
        <v>298</v>
      </c>
      <c r="K155" s="2" t="s">
        <v>321</v>
      </c>
      <c r="L155" s="163">
        <f t="shared" si="5"/>
        <v>7.0000000000000007E-2</v>
      </c>
      <c r="M155" s="163">
        <f t="shared" si="6"/>
        <v>57.311</v>
      </c>
      <c r="N155" s="181" t="s">
        <v>865</v>
      </c>
      <c r="O155" s="33"/>
      <c r="P155" s="33"/>
      <c r="Q155" s="33"/>
      <c r="R155" s="33"/>
      <c r="S155" s="42"/>
      <c r="T155" s="2" t="s">
        <v>396</v>
      </c>
      <c r="U155" s="2"/>
      <c r="V155" s="2"/>
      <c r="W155" s="2">
        <v>7.0000000000000007E-2</v>
      </c>
      <c r="X155" s="55">
        <v>57.311</v>
      </c>
      <c r="Y155" s="62"/>
      <c r="Z155" s="62"/>
      <c r="AA155" s="62"/>
      <c r="AB155" s="62"/>
      <c r="AC155" s="68"/>
      <c r="AD155" s="2"/>
      <c r="AE155" s="2"/>
      <c r="AF155" s="2"/>
      <c r="AG155" s="2"/>
      <c r="AH155" s="55"/>
      <c r="AI155" s="72"/>
      <c r="AJ155" s="72"/>
      <c r="AK155" s="72"/>
      <c r="AL155" s="72"/>
      <c r="AM155" s="80"/>
      <c r="AN155" s="2"/>
      <c r="AO155" s="2"/>
      <c r="AP155" s="2"/>
      <c r="AQ155" s="2"/>
      <c r="AR155" s="55"/>
      <c r="AS155" s="85"/>
      <c r="AT155" s="85"/>
      <c r="AU155" s="85"/>
      <c r="AV155" s="85"/>
      <c r="AW155" s="100"/>
      <c r="AX155" s="2"/>
      <c r="AY155" s="2"/>
      <c r="AZ155" s="2"/>
      <c r="BA155" s="2"/>
      <c r="BB155" s="55"/>
      <c r="BC155" s="105"/>
      <c r="BD155" s="105"/>
      <c r="BE155" s="105"/>
      <c r="BF155" s="105"/>
      <c r="BG155" s="109"/>
      <c r="BH155" s="2"/>
      <c r="BI155" s="2"/>
      <c r="BJ155" s="2"/>
      <c r="BK155" s="2"/>
      <c r="BL155" s="55"/>
      <c r="BM155" s="48"/>
      <c r="BN155" s="48"/>
      <c r="BO155" s="48"/>
      <c r="BP155" s="48"/>
      <c r="BQ155" s="117"/>
      <c r="BR155" s="2"/>
      <c r="BS155" s="2"/>
      <c r="BT155" s="2"/>
      <c r="BU155" s="2"/>
      <c r="BV155" s="55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18" t="s">
        <v>5</v>
      </c>
      <c r="H156" s="3">
        <v>2024</v>
      </c>
      <c r="I156" s="20" t="s">
        <v>283</v>
      </c>
      <c r="J156" s="184" t="s">
        <v>278</v>
      </c>
      <c r="K156" s="2" t="s">
        <v>320</v>
      </c>
      <c r="L156" s="163">
        <f t="shared" si="5"/>
        <v>17</v>
      </c>
      <c r="M156" s="163">
        <f t="shared" si="6"/>
        <v>23.094000000000001</v>
      </c>
      <c r="N156" s="181" t="s">
        <v>515</v>
      </c>
      <c r="O156" s="33"/>
      <c r="P156" s="33"/>
      <c r="Q156" s="33"/>
      <c r="R156" s="33"/>
      <c r="S156" s="42"/>
      <c r="T156" s="2">
        <v>3</v>
      </c>
      <c r="U156" s="2"/>
      <c r="V156" s="2"/>
      <c r="W156" s="2">
        <v>17</v>
      </c>
      <c r="X156" s="55">
        <v>23.094000000000001</v>
      </c>
      <c r="Y156" s="62"/>
      <c r="Z156" s="62"/>
      <c r="AA156" s="62"/>
      <c r="AB156" s="62"/>
      <c r="AC156" s="68"/>
      <c r="AD156" s="2"/>
      <c r="AE156" s="2"/>
      <c r="AF156" s="2"/>
      <c r="AG156" s="2"/>
      <c r="AH156" s="55"/>
      <c r="AI156" s="72"/>
      <c r="AJ156" s="72"/>
      <c r="AK156" s="72"/>
      <c r="AL156" s="72"/>
      <c r="AM156" s="80"/>
      <c r="AN156" s="2"/>
      <c r="AO156" s="2"/>
      <c r="AP156" s="2"/>
      <c r="AQ156" s="2"/>
      <c r="AR156" s="55"/>
      <c r="AS156" s="85"/>
      <c r="AT156" s="85"/>
      <c r="AU156" s="85"/>
      <c r="AV156" s="85"/>
      <c r="AW156" s="100"/>
      <c r="AX156" s="2"/>
      <c r="AY156" s="2"/>
      <c r="AZ156" s="2"/>
      <c r="BA156" s="2"/>
      <c r="BB156" s="55"/>
      <c r="BC156" s="105"/>
      <c r="BD156" s="105"/>
      <c r="BE156" s="105"/>
      <c r="BF156" s="105"/>
      <c r="BG156" s="109"/>
      <c r="BH156" s="2"/>
      <c r="BI156" s="2"/>
      <c r="BJ156" s="2"/>
      <c r="BK156" s="2"/>
      <c r="BL156" s="55"/>
      <c r="BM156" s="48"/>
      <c r="BN156" s="48"/>
      <c r="BO156" s="48"/>
      <c r="BP156" s="48"/>
      <c r="BQ156" s="117"/>
      <c r="BR156" s="2"/>
      <c r="BS156" s="2"/>
      <c r="BT156" s="2"/>
      <c r="BU156" s="2"/>
      <c r="BV156" s="55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18" t="s">
        <v>5</v>
      </c>
      <c r="H157" s="3">
        <v>2024</v>
      </c>
      <c r="I157" s="20" t="s">
        <v>283</v>
      </c>
      <c r="J157" s="184" t="s">
        <v>279</v>
      </c>
      <c r="K157" s="2" t="s">
        <v>320</v>
      </c>
      <c r="L157" s="163">
        <f t="shared" si="5"/>
        <v>21</v>
      </c>
      <c r="M157" s="163">
        <f t="shared" si="6"/>
        <v>112.404</v>
      </c>
      <c r="N157" s="181" t="s">
        <v>865</v>
      </c>
      <c r="O157" s="33"/>
      <c r="P157" s="33"/>
      <c r="Q157" s="33"/>
      <c r="R157" s="33"/>
      <c r="S157" s="42"/>
      <c r="T157" s="2" t="s">
        <v>396</v>
      </c>
      <c r="U157" s="2"/>
      <c r="V157" s="2"/>
      <c r="W157" s="2">
        <v>21</v>
      </c>
      <c r="X157" s="55">
        <v>112.404</v>
      </c>
      <c r="Y157" s="62"/>
      <c r="Z157" s="62"/>
      <c r="AA157" s="62"/>
      <c r="AB157" s="62"/>
      <c r="AC157" s="68"/>
      <c r="AD157" s="2"/>
      <c r="AE157" s="2"/>
      <c r="AF157" s="2"/>
      <c r="AG157" s="2"/>
      <c r="AH157" s="55"/>
      <c r="AI157" s="72"/>
      <c r="AJ157" s="72"/>
      <c r="AK157" s="72"/>
      <c r="AL157" s="72"/>
      <c r="AM157" s="80"/>
      <c r="AN157" s="2"/>
      <c r="AO157" s="2"/>
      <c r="AP157" s="2"/>
      <c r="AQ157" s="2"/>
      <c r="AR157" s="55"/>
      <c r="AS157" s="85"/>
      <c r="AT157" s="85"/>
      <c r="AU157" s="85"/>
      <c r="AV157" s="85"/>
      <c r="AW157" s="100"/>
      <c r="AX157" s="2"/>
      <c r="AY157" s="2"/>
      <c r="AZ157" s="2"/>
      <c r="BA157" s="2"/>
      <c r="BB157" s="55"/>
      <c r="BC157" s="105"/>
      <c r="BD157" s="105"/>
      <c r="BE157" s="105"/>
      <c r="BF157" s="105"/>
      <c r="BG157" s="109"/>
      <c r="BH157" s="2"/>
      <c r="BI157" s="2"/>
      <c r="BJ157" s="2"/>
      <c r="BK157" s="2"/>
      <c r="BL157" s="55"/>
      <c r="BM157" s="48"/>
      <c r="BN157" s="48"/>
      <c r="BO157" s="48"/>
      <c r="BP157" s="48"/>
      <c r="BQ157" s="117"/>
      <c r="BR157" s="2"/>
      <c r="BS157" s="2"/>
      <c r="BT157" s="2"/>
      <c r="BU157" s="2"/>
      <c r="BV157" s="55"/>
    </row>
    <row r="158" spans="1:74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18" t="s">
        <v>5</v>
      </c>
      <c r="H158" s="3">
        <v>2024</v>
      </c>
      <c r="I158" s="20" t="s">
        <v>286</v>
      </c>
      <c r="J158" s="184" t="s">
        <v>280</v>
      </c>
      <c r="K158" s="2" t="s">
        <v>319</v>
      </c>
      <c r="L158" s="163">
        <f t="shared" si="5"/>
        <v>0</v>
      </c>
      <c r="M158" s="163">
        <f t="shared" si="6"/>
        <v>0</v>
      </c>
      <c r="N158" s="181"/>
      <c r="O158" s="33"/>
      <c r="P158" s="33"/>
      <c r="Q158" s="33"/>
      <c r="R158" s="33"/>
      <c r="S158" s="42"/>
      <c r="T158" s="2"/>
      <c r="U158" s="2"/>
      <c r="V158" s="2"/>
      <c r="W158" s="2"/>
      <c r="X158" s="55"/>
      <c r="Y158" s="62"/>
      <c r="Z158" s="62"/>
      <c r="AA158" s="62"/>
      <c r="AB158" s="62"/>
      <c r="AC158" s="68"/>
      <c r="AD158" s="2"/>
      <c r="AE158" s="2"/>
      <c r="AF158" s="2"/>
      <c r="AG158" s="2"/>
      <c r="AH158" s="55"/>
      <c r="AI158" s="72"/>
      <c r="AJ158" s="72"/>
      <c r="AK158" s="72"/>
      <c r="AL158" s="72"/>
      <c r="AM158" s="80"/>
      <c r="AN158" s="2"/>
      <c r="AO158" s="2"/>
      <c r="AP158" s="2"/>
      <c r="AQ158" s="2"/>
      <c r="AR158" s="55"/>
      <c r="AS158" s="85"/>
      <c r="AT158" s="85"/>
      <c r="AU158" s="85"/>
      <c r="AV158" s="85"/>
      <c r="AW158" s="100"/>
      <c r="AX158" s="2"/>
      <c r="AY158" s="2"/>
      <c r="AZ158" s="2"/>
      <c r="BA158" s="2"/>
      <c r="BB158" s="55"/>
      <c r="BC158" s="105"/>
      <c r="BD158" s="105"/>
      <c r="BE158" s="105"/>
      <c r="BF158" s="105"/>
      <c r="BG158" s="109"/>
      <c r="BH158" s="2"/>
      <c r="BI158" s="2"/>
      <c r="BJ158" s="2"/>
      <c r="BK158" s="2"/>
      <c r="BL158" s="55"/>
      <c r="BM158" s="48"/>
      <c r="BN158" s="48"/>
      <c r="BO158" s="48"/>
      <c r="BP158" s="48"/>
      <c r="BQ158" s="117"/>
      <c r="BR158" s="2"/>
      <c r="BS158" s="2"/>
      <c r="BT158" s="2"/>
      <c r="BU158" s="2"/>
      <c r="BV158" s="55"/>
    </row>
    <row r="159" spans="1:74" ht="28.8" hidden="1" x14ac:dyDescent="0.3">
      <c r="A159" s="2" t="s">
        <v>7</v>
      </c>
      <c r="B159" s="2" t="s">
        <v>2</v>
      </c>
      <c r="C159" s="2" t="s">
        <v>3</v>
      </c>
      <c r="D159" s="2" t="s">
        <v>4</v>
      </c>
      <c r="E159" s="3">
        <v>47</v>
      </c>
      <c r="F159" s="3"/>
      <c r="G159" s="18" t="s">
        <v>5</v>
      </c>
      <c r="H159" s="3">
        <v>2024</v>
      </c>
      <c r="I159" s="20" t="s">
        <v>286</v>
      </c>
      <c r="J159" s="184" t="s">
        <v>281</v>
      </c>
      <c r="K159" s="2" t="s">
        <v>319</v>
      </c>
      <c r="L159" s="163">
        <f t="shared" si="5"/>
        <v>0</v>
      </c>
      <c r="M159" s="163">
        <f t="shared" si="6"/>
        <v>32.732999999999997</v>
      </c>
      <c r="N159" s="184" t="s">
        <v>1295</v>
      </c>
      <c r="O159" s="33"/>
      <c r="P159" s="33"/>
      <c r="Q159" s="33"/>
      <c r="R159" s="33"/>
      <c r="S159" s="42"/>
      <c r="T159" s="2" t="s">
        <v>404</v>
      </c>
      <c r="U159" s="2"/>
      <c r="V159" s="2"/>
      <c r="W159" s="44"/>
      <c r="X159" s="55">
        <v>2.6160000000000001</v>
      </c>
      <c r="Y159" s="62" t="s">
        <v>455</v>
      </c>
      <c r="Z159" s="62"/>
      <c r="AA159" s="62"/>
      <c r="AB159" s="62"/>
      <c r="AC159" s="68">
        <v>3.19</v>
      </c>
      <c r="AD159" s="2"/>
      <c r="AE159" s="2"/>
      <c r="AF159" s="2"/>
      <c r="AG159" s="2"/>
      <c r="AH159" s="55"/>
      <c r="AI159" s="72"/>
      <c r="AJ159" s="72"/>
      <c r="AK159" s="72"/>
      <c r="AL159" s="72"/>
      <c r="AM159" s="80"/>
      <c r="AN159" s="2"/>
      <c r="AO159" s="2"/>
      <c r="AP159" s="2"/>
      <c r="AQ159" s="2"/>
      <c r="AR159" s="55"/>
      <c r="AS159" s="85"/>
      <c r="AT159" s="85"/>
      <c r="AU159" s="85"/>
      <c r="AV159" s="85"/>
      <c r="AW159" s="100"/>
      <c r="AX159" s="2"/>
      <c r="AY159" s="2"/>
      <c r="AZ159" s="2"/>
      <c r="BA159" s="2"/>
      <c r="BB159" s="55"/>
      <c r="BC159" s="105"/>
      <c r="BD159" s="105"/>
      <c r="BE159" s="105"/>
      <c r="BF159" s="105"/>
      <c r="BG159" s="109"/>
      <c r="BH159" s="2" t="s">
        <v>1015</v>
      </c>
      <c r="BI159" s="2"/>
      <c r="BJ159" s="2"/>
      <c r="BK159" s="2"/>
      <c r="BL159" s="55">
        <v>26.927</v>
      </c>
      <c r="BM159" s="48"/>
      <c r="BN159" s="48"/>
      <c r="BO159" s="48"/>
      <c r="BP159" s="48"/>
      <c r="BQ159" s="117"/>
      <c r="BR159" s="2"/>
      <c r="BS159" s="2"/>
      <c r="BT159" s="2"/>
      <c r="BU159" s="2"/>
      <c r="BV159" s="55"/>
    </row>
    <row r="160" spans="1:74" s="13" customFormat="1" hidden="1" x14ac:dyDescent="0.3">
      <c r="A160" s="12" t="s">
        <v>7</v>
      </c>
      <c r="B160" s="12" t="s">
        <v>2</v>
      </c>
      <c r="C160" s="12" t="s">
        <v>3</v>
      </c>
      <c r="D160" s="12" t="s">
        <v>4</v>
      </c>
      <c r="E160" s="7">
        <v>47</v>
      </c>
      <c r="F160" s="7"/>
      <c r="G160" s="19" t="s">
        <v>5</v>
      </c>
      <c r="H160" s="7">
        <v>2024</v>
      </c>
      <c r="I160" s="21"/>
      <c r="J160" s="12" t="s">
        <v>314</v>
      </c>
      <c r="K160" s="12"/>
      <c r="L160" s="147"/>
      <c r="M160" s="147">
        <f>SUM(M122:M159)</f>
        <v>305.68199999999996</v>
      </c>
      <c r="N160" s="183"/>
      <c r="O160" s="12"/>
      <c r="P160" s="12"/>
      <c r="Q160" s="12"/>
      <c r="R160" s="12"/>
      <c r="S160" s="47">
        <f>SUM(S122:S159)</f>
        <v>0</v>
      </c>
      <c r="T160" s="12"/>
      <c r="U160" s="12"/>
      <c r="V160" s="12"/>
      <c r="W160" s="12"/>
      <c r="X160" s="47">
        <f>SUM(X122:X159)</f>
        <v>253.29400000000001</v>
      </c>
      <c r="Y160" s="12"/>
      <c r="Z160" s="12"/>
      <c r="AA160" s="12"/>
      <c r="AB160" s="12"/>
      <c r="AC160" s="47">
        <f>SUM(AC122:AD159)</f>
        <v>20.866</v>
      </c>
      <c r="AD160" s="12"/>
      <c r="AE160" s="12"/>
      <c r="AF160" s="12"/>
      <c r="AG160" s="12"/>
      <c r="AH160" s="47">
        <f>SUM(AH122:AH159)</f>
        <v>0</v>
      </c>
      <c r="AI160" s="12"/>
      <c r="AJ160" s="12"/>
      <c r="AK160" s="12"/>
      <c r="AL160" s="12"/>
      <c r="AM160" s="47">
        <f>SUM(AM122:AM159)</f>
        <v>0</v>
      </c>
      <c r="AN160" s="12"/>
      <c r="AO160" s="12"/>
      <c r="AP160" s="12"/>
      <c r="AQ160" s="12"/>
      <c r="AR160" s="47">
        <f>SUM(AR122:AR159)</f>
        <v>0</v>
      </c>
      <c r="AS160" s="12"/>
      <c r="AT160" s="12"/>
      <c r="AU160" s="12"/>
      <c r="AV160" s="12"/>
      <c r="AW160" s="47">
        <f>SUM(AW122:AW159)</f>
        <v>0</v>
      </c>
      <c r="AX160" s="12"/>
      <c r="AY160" s="12"/>
      <c r="AZ160" s="12"/>
      <c r="BA160" s="12"/>
      <c r="BB160" s="47">
        <f>SUM(BB122:BB159)</f>
        <v>0</v>
      </c>
      <c r="BC160" s="12"/>
      <c r="BD160" s="12"/>
      <c r="BE160" s="12"/>
      <c r="BF160" s="12"/>
      <c r="BG160" s="47">
        <f>SUM(BG122:BG159)</f>
        <v>0</v>
      </c>
      <c r="BH160" s="12"/>
      <c r="BI160" s="12"/>
      <c r="BJ160" s="12"/>
      <c r="BK160" s="12"/>
      <c r="BL160" s="47">
        <f>SUM(BL122:BL159)</f>
        <v>31.521999999999998</v>
      </c>
      <c r="BM160" s="12"/>
      <c r="BN160" s="12"/>
      <c r="BO160" s="12"/>
      <c r="BP160" s="12"/>
      <c r="BQ160" s="47">
        <f>SUM(BQ122:BQ159)</f>
        <v>0</v>
      </c>
      <c r="BR160" s="12"/>
      <c r="BS160" s="12"/>
      <c r="BT160" s="12"/>
      <c r="BU160" s="12"/>
      <c r="BV160" s="47">
        <f>SUM(BV122:BV159)</f>
        <v>0</v>
      </c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18" t="s">
        <v>5</v>
      </c>
      <c r="H161" s="3">
        <v>2024</v>
      </c>
      <c r="I161" s="20" t="s">
        <v>287</v>
      </c>
      <c r="J161" s="184" t="s">
        <v>267</v>
      </c>
      <c r="K161" s="2" t="s">
        <v>318</v>
      </c>
      <c r="L161" s="163">
        <f t="shared" si="5"/>
        <v>0</v>
      </c>
      <c r="M161" s="163">
        <f t="shared" si="6"/>
        <v>0</v>
      </c>
      <c r="N161" s="181"/>
      <c r="O161" s="33"/>
      <c r="P161" s="33"/>
      <c r="Q161" s="33"/>
      <c r="R161" s="33"/>
      <c r="S161" s="42"/>
      <c r="T161" s="2"/>
      <c r="U161" s="2"/>
      <c r="V161" s="2"/>
      <c r="W161" s="2"/>
      <c r="X161" s="55"/>
      <c r="Y161" s="62"/>
      <c r="Z161" s="62"/>
      <c r="AA161" s="62"/>
      <c r="AB161" s="62"/>
      <c r="AC161" s="68"/>
      <c r="AD161" s="2"/>
      <c r="AE161" s="2"/>
      <c r="AF161" s="2"/>
      <c r="AG161" s="2"/>
      <c r="AH161" s="55"/>
      <c r="AI161" s="72"/>
      <c r="AJ161" s="72"/>
      <c r="AK161" s="72"/>
      <c r="AL161" s="72"/>
      <c r="AM161" s="80"/>
      <c r="AN161" s="2"/>
      <c r="AO161" s="2"/>
      <c r="AP161" s="2"/>
      <c r="AQ161" s="2"/>
      <c r="AR161" s="55"/>
      <c r="AS161" s="85"/>
      <c r="AT161" s="85"/>
      <c r="AU161" s="85"/>
      <c r="AV161" s="85"/>
      <c r="AW161" s="100"/>
      <c r="AX161" s="2"/>
      <c r="AY161" s="2"/>
      <c r="AZ161" s="2"/>
      <c r="BA161" s="2"/>
      <c r="BB161" s="55"/>
      <c r="BC161" s="105"/>
      <c r="BD161" s="105"/>
      <c r="BE161" s="105"/>
      <c r="BF161" s="105"/>
      <c r="BG161" s="109"/>
      <c r="BH161" s="2"/>
      <c r="BI161" s="2"/>
      <c r="BJ161" s="2"/>
      <c r="BK161" s="2"/>
      <c r="BL161" s="55"/>
      <c r="BM161" s="48"/>
      <c r="BN161" s="48"/>
      <c r="BO161" s="48"/>
      <c r="BP161" s="48"/>
      <c r="BQ161" s="117"/>
      <c r="BR161" s="2"/>
      <c r="BS161" s="2"/>
      <c r="BT161" s="2"/>
      <c r="BU161" s="2"/>
      <c r="BV161" s="55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18" t="s">
        <v>5</v>
      </c>
      <c r="H162" s="3">
        <v>2024</v>
      </c>
      <c r="I162" s="20" t="s">
        <v>287</v>
      </c>
      <c r="J162" s="184" t="s">
        <v>291</v>
      </c>
      <c r="K162" s="2" t="s">
        <v>319</v>
      </c>
      <c r="L162" s="163">
        <f t="shared" si="5"/>
        <v>0</v>
      </c>
      <c r="M162" s="163">
        <f t="shared" si="6"/>
        <v>0</v>
      </c>
      <c r="N162" s="181"/>
      <c r="O162" s="33"/>
      <c r="P162" s="33"/>
      <c r="Q162" s="33"/>
      <c r="R162" s="33"/>
      <c r="S162" s="42"/>
      <c r="T162" s="2"/>
      <c r="U162" s="2"/>
      <c r="V162" s="2"/>
      <c r="W162" s="2"/>
      <c r="X162" s="55"/>
      <c r="Y162" s="62"/>
      <c r="Z162" s="62"/>
      <c r="AA162" s="62"/>
      <c r="AB162" s="62"/>
      <c r="AC162" s="68"/>
      <c r="AD162" s="2"/>
      <c r="AE162" s="2"/>
      <c r="AF162" s="2"/>
      <c r="AG162" s="2"/>
      <c r="AH162" s="55"/>
      <c r="AI162" s="72"/>
      <c r="AJ162" s="72"/>
      <c r="AK162" s="72"/>
      <c r="AL162" s="72"/>
      <c r="AM162" s="80"/>
      <c r="AN162" s="2"/>
      <c r="AO162" s="2"/>
      <c r="AP162" s="2"/>
      <c r="AQ162" s="2"/>
      <c r="AR162" s="55"/>
      <c r="AS162" s="85"/>
      <c r="AT162" s="85"/>
      <c r="AU162" s="85"/>
      <c r="AV162" s="85"/>
      <c r="AW162" s="100"/>
      <c r="AX162" s="2"/>
      <c r="AY162" s="2"/>
      <c r="AZ162" s="2"/>
      <c r="BA162" s="2"/>
      <c r="BB162" s="55"/>
      <c r="BC162" s="105"/>
      <c r="BD162" s="105"/>
      <c r="BE162" s="105"/>
      <c r="BF162" s="105"/>
      <c r="BG162" s="109"/>
      <c r="BH162" s="2"/>
      <c r="BI162" s="2"/>
      <c r="BJ162" s="2"/>
      <c r="BK162" s="2"/>
      <c r="BL162" s="55"/>
      <c r="BM162" s="48"/>
      <c r="BN162" s="48"/>
      <c r="BO162" s="48"/>
      <c r="BP162" s="48"/>
      <c r="BQ162" s="117"/>
      <c r="BR162" s="2"/>
      <c r="BS162" s="2"/>
      <c r="BT162" s="2"/>
      <c r="BU162" s="2"/>
      <c r="BV162" s="55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18" t="s">
        <v>5</v>
      </c>
      <c r="H163" s="3">
        <v>2024</v>
      </c>
      <c r="I163" s="20" t="s">
        <v>286</v>
      </c>
      <c r="J163" s="184" t="s">
        <v>336</v>
      </c>
      <c r="K163" s="2" t="s">
        <v>319</v>
      </c>
      <c r="L163" s="163">
        <f t="shared" si="5"/>
        <v>0</v>
      </c>
      <c r="M163" s="163">
        <f t="shared" si="6"/>
        <v>0</v>
      </c>
      <c r="N163" s="181"/>
      <c r="O163" s="33"/>
      <c r="P163" s="33"/>
      <c r="Q163" s="33"/>
      <c r="R163" s="33"/>
      <c r="S163" s="42"/>
      <c r="T163" s="2"/>
      <c r="U163" s="2"/>
      <c r="V163" s="2"/>
      <c r="W163" s="2"/>
      <c r="X163" s="55"/>
      <c r="Y163" s="62"/>
      <c r="Z163" s="62"/>
      <c r="AA163" s="62"/>
      <c r="AB163" s="62"/>
      <c r="AC163" s="68"/>
      <c r="AD163" s="2"/>
      <c r="AE163" s="2"/>
      <c r="AF163" s="2"/>
      <c r="AG163" s="2"/>
      <c r="AH163" s="55"/>
      <c r="AI163" s="72"/>
      <c r="AJ163" s="72"/>
      <c r="AK163" s="72"/>
      <c r="AL163" s="72"/>
      <c r="AM163" s="80"/>
      <c r="AN163" s="2"/>
      <c r="AO163" s="2"/>
      <c r="AP163" s="2"/>
      <c r="AQ163" s="2"/>
      <c r="AR163" s="55"/>
      <c r="AS163" s="85"/>
      <c r="AT163" s="85"/>
      <c r="AU163" s="85"/>
      <c r="AV163" s="85"/>
      <c r="AW163" s="100"/>
      <c r="AX163" s="2"/>
      <c r="AY163" s="2"/>
      <c r="AZ163" s="2"/>
      <c r="BA163" s="2"/>
      <c r="BB163" s="55"/>
      <c r="BC163" s="105"/>
      <c r="BD163" s="105"/>
      <c r="BE163" s="105"/>
      <c r="BF163" s="105"/>
      <c r="BG163" s="109"/>
      <c r="BH163" s="2"/>
      <c r="BI163" s="2"/>
      <c r="BJ163" s="2"/>
      <c r="BK163" s="2"/>
      <c r="BL163" s="55"/>
      <c r="BM163" s="48"/>
      <c r="BN163" s="48"/>
      <c r="BO163" s="48"/>
      <c r="BP163" s="48"/>
      <c r="BQ163" s="117"/>
      <c r="BR163" s="2"/>
      <c r="BS163" s="2"/>
      <c r="BT163" s="2"/>
      <c r="BU163" s="2"/>
      <c r="BV163" s="55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18" t="s">
        <v>5</v>
      </c>
      <c r="H164" s="3">
        <v>2024</v>
      </c>
      <c r="I164" s="20" t="s">
        <v>286</v>
      </c>
      <c r="J164" s="185" t="s">
        <v>337</v>
      </c>
      <c r="K164" s="8" t="s">
        <v>318</v>
      </c>
      <c r="L164" s="163">
        <f t="shared" si="5"/>
        <v>0</v>
      </c>
      <c r="M164" s="163">
        <f t="shared" si="6"/>
        <v>0</v>
      </c>
      <c r="N164" s="181"/>
      <c r="O164" s="53"/>
      <c r="P164" s="53"/>
      <c r="Q164" s="53"/>
      <c r="R164" s="53"/>
      <c r="S164" s="54"/>
      <c r="T164" s="8"/>
      <c r="U164" s="8"/>
      <c r="V164" s="8"/>
      <c r="W164" s="8"/>
      <c r="X164" s="122"/>
      <c r="Y164" s="135"/>
      <c r="Z164" s="135"/>
      <c r="AA164" s="135"/>
      <c r="AB164" s="135"/>
      <c r="AC164" s="136"/>
      <c r="AD164" s="8"/>
      <c r="AE164" s="8"/>
      <c r="AF164" s="8"/>
      <c r="AG164" s="8"/>
      <c r="AH164" s="122"/>
      <c r="AI164" s="137"/>
      <c r="AJ164" s="137"/>
      <c r="AK164" s="137"/>
      <c r="AL164" s="137"/>
      <c r="AM164" s="138"/>
      <c r="AN164" s="8"/>
      <c r="AO164" s="8"/>
      <c r="AP164" s="8"/>
      <c r="AQ164" s="8"/>
      <c r="AR164" s="122"/>
      <c r="AS164" s="139"/>
      <c r="AT164" s="139"/>
      <c r="AU164" s="139"/>
      <c r="AV164" s="139"/>
      <c r="AW164" s="140"/>
      <c r="AX164" s="8"/>
      <c r="AY164" s="8"/>
      <c r="AZ164" s="8"/>
      <c r="BA164" s="8"/>
      <c r="BB164" s="122"/>
      <c r="BC164" s="141"/>
      <c r="BD164" s="141"/>
      <c r="BE164" s="141"/>
      <c r="BF164" s="141"/>
      <c r="BG164" s="142"/>
      <c r="BH164" s="8"/>
      <c r="BI164" s="8"/>
      <c r="BJ164" s="8"/>
      <c r="BK164" s="8"/>
      <c r="BL164" s="122"/>
      <c r="BM164" s="143"/>
      <c r="BN164" s="143"/>
      <c r="BO164" s="143"/>
      <c r="BP164" s="143"/>
      <c r="BQ164" s="144"/>
      <c r="BR164" s="8"/>
      <c r="BS164" s="8"/>
      <c r="BT164" s="8"/>
      <c r="BU164" s="8"/>
      <c r="BV164" s="122"/>
    </row>
    <row r="165" spans="1:74" ht="28.8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18" t="s">
        <v>5</v>
      </c>
      <c r="H165" s="3">
        <v>2024</v>
      </c>
      <c r="I165" s="20" t="s">
        <v>286</v>
      </c>
      <c r="J165" s="185" t="s">
        <v>338</v>
      </c>
      <c r="K165" s="8" t="s">
        <v>339</v>
      </c>
      <c r="L165" s="163">
        <f t="shared" si="5"/>
        <v>0</v>
      </c>
      <c r="M165" s="163">
        <f t="shared" si="6"/>
        <v>0</v>
      </c>
      <c r="N165" s="181"/>
      <c r="O165" s="53"/>
      <c r="P165" s="53"/>
      <c r="Q165" s="53"/>
      <c r="R165" s="53"/>
      <c r="S165" s="54"/>
      <c r="T165" s="8"/>
      <c r="U165" s="8"/>
      <c r="V165" s="8"/>
      <c r="W165" s="8"/>
      <c r="X165" s="122"/>
      <c r="Y165" s="135"/>
      <c r="Z165" s="135"/>
      <c r="AA165" s="135"/>
      <c r="AB165" s="135"/>
      <c r="AC165" s="136"/>
      <c r="AD165" s="8"/>
      <c r="AE165" s="8"/>
      <c r="AF165" s="8"/>
      <c r="AG165" s="8"/>
      <c r="AH165" s="122"/>
      <c r="AI165" s="137"/>
      <c r="AJ165" s="137"/>
      <c r="AK165" s="137"/>
      <c r="AL165" s="137"/>
      <c r="AM165" s="138"/>
      <c r="AN165" s="8"/>
      <c r="AO165" s="8"/>
      <c r="AP165" s="8"/>
      <c r="AQ165" s="8"/>
      <c r="AR165" s="122"/>
      <c r="AS165" s="139"/>
      <c r="AT165" s="139"/>
      <c r="AU165" s="139"/>
      <c r="AV165" s="139"/>
      <c r="AW165" s="140"/>
      <c r="AX165" s="8"/>
      <c r="AY165" s="8"/>
      <c r="AZ165" s="8"/>
      <c r="BA165" s="8"/>
      <c r="BB165" s="122"/>
      <c r="BC165" s="141"/>
      <c r="BD165" s="141"/>
      <c r="BE165" s="141"/>
      <c r="BF165" s="141"/>
      <c r="BG165" s="142"/>
      <c r="BH165" s="8"/>
      <c r="BI165" s="8"/>
      <c r="BJ165" s="8"/>
      <c r="BK165" s="8"/>
      <c r="BL165" s="122"/>
      <c r="BM165" s="143"/>
      <c r="BN165" s="143"/>
      <c r="BO165" s="143"/>
      <c r="BP165" s="143"/>
      <c r="BQ165" s="144"/>
      <c r="BR165" s="8"/>
      <c r="BS165" s="8"/>
      <c r="BT165" s="8"/>
      <c r="BU165" s="8"/>
      <c r="BV165" s="122"/>
    </row>
    <row r="166" spans="1:74" ht="28.8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18" t="s">
        <v>5</v>
      </c>
      <c r="H166" s="3">
        <v>2024</v>
      </c>
      <c r="I166" s="20" t="s">
        <v>286</v>
      </c>
      <c r="J166" s="185" t="s">
        <v>340</v>
      </c>
      <c r="K166" s="8" t="s">
        <v>318</v>
      </c>
      <c r="L166" s="163">
        <f t="shared" si="5"/>
        <v>0</v>
      </c>
      <c r="M166" s="163">
        <f t="shared" si="6"/>
        <v>0</v>
      </c>
      <c r="N166" s="181"/>
      <c r="O166" s="53"/>
      <c r="P166" s="53"/>
      <c r="Q166" s="53"/>
      <c r="R166" s="53"/>
      <c r="S166" s="54"/>
      <c r="T166" s="8"/>
      <c r="U166" s="8"/>
      <c r="V166" s="8"/>
      <c r="W166" s="8"/>
      <c r="X166" s="122"/>
      <c r="Y166" s="135"/>
      <c r="Z166" s="135"/>
      <c r="AA166" s="135"/>
      <c r="AB166" s="135"/>
      <c r="AC166" s="136"/>
      <c r="AD166" s="8"/>
      <c r="AE166" s="8"/>
      <c r="AF166" s="8"/>
      <c r="AG166" s="8"/>
      <c r="AH166" s="122"/>
      <c r="AI166" s="137"/>
      <c r="AJ166" s="137"/>
      <c r="AK166" s="137"/>
      <c r="AL166" s="137"/>
      <c r="AM166" s="138"/>
      <c r="AN166" s="8"/>
      <c r="AO166" s="8"/>
      <c r="AP166" s="8"/>
      <c r="AQ166" s="8"/>
      <c r="AR166" s="122"/>
      <c r="AS166" s="139"/>
      <c r="AT166" s="139"/>
      <c r="AU166" s="139"/>
      <c r="AV166" s="139"/>
      <c r="AW166" s="140"/>
      <c r="AX166" s="8"/>
      <c r="AY166" s="8"/>
      <c r="AZ166" s="8"/>
      <c r="BA166" s="8"/>
      <c r="BB166" s="122"/>
      <c r="BC166" s="141"/>
      <c r="BD166" s="141"/>
      <c r="BE166" s="141"/>
      <c r="BF166" s="141"/>
      <c r="BG166" s="142"/>
      <c r="BH166" s="8"/>
      <c r="BI166" s="8"/>
      <c r="BJ166" s="8"/>
      <c r="BK166" s="8"/>
      <c r="BL166" s="122"/>
      <c r="BM166" s="143"/>
      <c r="BN166" s="143"/>
      <c r="BO166" s="143"/>
      <c r="BP166" s="143"/>
      <c r="BQ166" s="144"/>
      <c r="BR166" s="8"/>
      <c r="BS166" s="8"/>
      <c r="BT166" s="8"/>
      <c r="BU166" s="8"/>
      <c r="BV166" s="122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18" t="s">
        <v>5</v>
      </c>
      <c r="H167" s="3">
        <v>2024</v>
      </c>
      <c r="I167" s="20" t="s">
        <v>286</v>
      </c>
      <c r="J167" s="185" t="s">
        <v>341</v>
      </c>
      <c r="K167" s="8" t="s">
        <v>320</v>
      </c>
      <c r="L167" s="163">
        <f t="shared" si="5"/>
        <v>0</v>
      </c>
      <c r="M167" s="163">
        <f t="shared" si="6"/>
        <v>0</v>
      </c>
      <c r="N167" s="181"/>
      <c r="O167" s="53"/>
      <c r="P167" s="53"/>
      <c r="Q167" s="53"/>
      <c r="R167" s="53"/>
      <c r="S167" s="54"/>
      <c r="T167" s="8"/>
      <c r="U167" s="8"/>
      <c r="V167" s="8"/>
      <c r="W167" s="8"/>
      <c r="X167" s="122"/>
      <c r="Y167" s="135"/>
      <c r="Z167" s="135"/>
      <c r="AA167" s="135"/>
      <c r="AB167" s="135"/>
      <c r="AC167" s="136"/>
      <c r="AD167" s="8"/>
      <c r="AE167" s="8"/>
      <c r="AF167" s="8"/>
      <c r="AG167" s="8"/>
      <c r="AH167" s="122"/>
      <c r="AI167" s="137"/>
      <c r="AJ167" s="137"/>
      <c r="AK167" s="137"/>
      <c r="AL167" s="137"/>
      <c r="AM167" s="138"/>
      <c r="AN167" s="8"/>
      <c r="AO167" s="8"/>
      <c r="AP167" s="8"/>
      <c r="AQ167" s="8"/>
      <c r="AR167" s="122"/>
      <c r="AS167" s="139"/>
      <c r="AT167" s="139"/>
      <c r="AU167" s="139"/>
      <c r="AV167" s="139"/>
      <c r="AW167" s="140"/>
      <c r="AX167" s="8"/>
      <c r="AY167" s="8"/>
      <c r="AZ167" s="8"/>
      <c r="BA167" s="8"/>
      <c r="BB167" s="122"/>
      <c r="BC167" s="141"/>
      <c r="BD167" s="141"/>
      <c r="BE167" s="141"/>
      <c r="BF167" s="141"/>
      <c r="BG167" s="142"/>
      <c r="BH167" s="8"/>
      <c r="BI167" s="8"/>
      <c r="BJ167" s="8"/>
      <c r="BK167" s="8"/>
      <c r="BL167" s="122"/>
      <c r="BM167" s="143"/>
      <c r="BN167" s="143"/>
      <c r="BO167" s="143"/>
      <c r="BP167" s="143"/>
      <c r="BQ167" s="144"/>
      <c r="BR167" s="8"/>
      <c r="BS167" s="8"/>
      <c r="BT167" s="8"/>
      <c r="BU167" s="8"/>
      <c r="BV167" s="122"/>
    </row>
    <row r="168" spans="1:74" ht="28.8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18" t="s">
        <v>5</v>
      </c>
      <c r="H168" s="3">
        <v>2024</v>
      </c>
      <c r="I168" s="20" t="s">
        <v>286</v>
      </c>
      <c r="J168" s="185" t="s">
        <v>342</v>
      </c>
      <c r="K168" s="8" t="s">
        <v>320</v>
      </c>
      <c r="L168" s="163">
        <f t="shared" si="5"/>
        <v>0</v>
      </c>
      <c r="M168" s="163">
        <f t="shared" si="6"/>
        <v>0</v>
      </c>
      <c r="N168" s="181"/>
      <c r="O168" s="53"/>
      <c r="P168" s="53"/>
      <c r="Q168" s="53"/>
      <c r="R168" s="53"/>
      <c r="S168" s="54"/>
      <c r="T168" s="8"/>
      <c r="U168" s="8"/>
      <c r="V168" s="8"/>
      <c r="W168" s="8"/>
      <c r="X168" s="122"/>
      <c r="Y168" s="135"/>
      <c r="Z168" s="135"/>
      <c r="AA168" s="135"/>
      <c r="AB168" s="135"/>
      <c r="AC168" s="136"/>
      <c r="AD168" s="8"/>
      <c r="AE168" s="8"/>
      <c r="AF168" s="8"/>
      <c r="AG168" s="8"/>
      <c r="AH168" s="122"/>
      <c r="AI168" s="137"/>
      <c r="AJ168" s="137"/>
      <c r="AK168" s="137"/>
      <c r="AL168" s="137"/>
      <c r="AM168" s="138"/>
      <c r="AN168" s="8"/>
      <c r="AO168" s="8"/>
      <c r="AP168" s="8"/>
      <c r="AQ168" s="8"/>
      <c r="AR168" s="122"/>
      <c r="AS168" s="139"/>
      <c r="AT168" s="139"/>
      <c r="AU168" s="139"/>
      <c r="AV168" s="139"/>
      <c r="AW168" s="140"/>
      <c r="AX168" s="8"/>
      <c r="AY168" s="8"/>
      <c r="AZ168" s="8"/>
      <c r="BA168" s="8"/>
      <c r="BB168" s="122"/>
      <c r="BC168" s="141"/>
      <c r="BD168" s="141"/>
      <c r="BE168" s="141"/>
      <c r="BF168" s="141"/>
      <c r="BG168" s="142"/>
      <c r="BH168" s="8"/>
      <c r="BI168" s="8"/>
      <c r="BJ168" s="8"/>
      <c r="BK168" s="8"/>
      <c r="BL168" s="122"/>
      <c r="BM168" s="143"/>
      <c r="BN168" s="143"/>
      <c r="BO168" s="143"/>
      <c r="BP168" s="143"/>
      <c r="BQ168" s="144"/>
      <c r="BR168" s="8"/>
      <c r="BS168" s="8"/>
      <c r="BT168" s="8"/>
      <c r="BU168" s="8"/>
      <c r="BV168" s="122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18" t="s">
        <v>5</v>
      </c>
      <c r="H169" s="3">
        <v>2024</v>
      </c>
      <c r="I169" s="20" t="s">
        <v>286</v>
      </c>
      <c r="J169" s="185" t="s">
        <v>343</v>
      </c>
      <c r="K169" s="8" t="s">
        <v>339</v>
      </c>
      <c r="L169" s="163">
        <f t="shared" si="5"/>
        <v>0</v>
      </c>
      <c r="M169" s="163">
        <f t="shared" si="6"/>
        <v>0</v>
      </c>
      <c r="N169" s="181"/>
      <c r="O169" s="53"/>
      <c r="P169" s="53"/>
      <c r="Q169" s="53"/>
      <c r="R169" s="53"/>
      <c r="S169" s="54"/>
      <c r="T169" s="8"/>
      <c r="U169" s="8"/>
      <c r="V169" s="8"/>
      <c r="W169" s="8"/>
      <c r="X169" s="122"/>
      <c r="Y169" s="135"/>
      <c r="Z169" s="135"/>
      <c r="AA169" s="135"/>
      <c r="AB169" s="135"/>
      <c r="AC169" s="136"/>
      <c r="AD169" s="8"/>
      <c r="AE169" s="8"/>
      <c r="AF169" s="8"/>
      <c r="AG169" s="8"/>
      <c r="AH169" s="122"/>
      <c r="AI169" s="137"/>
      <c r="AJ169" s="137"/>
      <c r="AK169" s="137"/>
      <c r="AL169" s="137"/>
      <c r="AM169" s="138"/>
      <c r="AN169" s="8"/>
      <c r="AO169" s="8"/>
      <c r="AP169" s="8"/>
      <c r="AQ169" s="8"/>
      <c r="AR169" s="122"/>
      <c r="AS169" s="139"/>
      <c r="AT169" s="139"/>
      <c r="AU169" s="139"/>
      <c r="AV169" s="139"/>
      <c r="AW169" s="140"/>
      <c r="AX169" s="8"/>
      <c r="AY169" s="8"/>
      <c r="AZ169" s="8"/>
      <c r="BA169" s="8"/>
      <c r="BB169" s="122"/>
      <c r="BC169" s="141"/>
      <c r="BD169" s="141"/>
      <c r="BE169" s="141"/>
      <c r="BF169" s="141"/>
      <c r="BG169" s="142"/>
      <c r="BH169" s="8"/>
      <c r="BI169" s="8"/>
      <c r="BJ169" s="8"/>
      <c r="BK169" s="8"/>
      <c r="BL169" s="122"/>
      <c r="BM169" s="143"/>
      <c r="BN169" s="143"/>
      <c r="BO169" s="143"/>
      <c r="BP169" s="143"/>
      <c r="BQ169" s="144"/>
      <c r="BR169" s="8"/>
      <c r="BS169" s="8"/>
      <c r="BT169" s="8"/>
      <c r="BU169" s="8"/>
      <c r="BV169" s="122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18" t="s">
        <v>5</v>
      </c>
      <c r="H170" s="3">
        <v>2024</v>
      </c>
      <c r="I170" s="20" t="s">
        <v>288</v>
      </c>
      <c r="J170" s="185" t="s">
        <v>344</v>
      </c>
      <c r="K170" s="8" t="s">
        <v>318</v>
      </c>
      <c r="L170" s="163">
        <f t="shared" si="5"/>
        <v>0</v>
      </c>
      <c r="M170" s="163">
        <f t="shared" si="6"/>
        <v>0</v>
      </c>
      <c r="N170" s="181"/>
      <c r="O170" s="53"/>
      <c r="P170" s="53"/>
      <c r="Q170" s="53"/>
      <c r="R170" s="53"/>
      <c r="S170" s="54"/>
      <c r="T170" s="8"/>
      <c r="U170" s="8"/>
      <c r="V170" s="8"/>
      <c r="W170" s="8"/>
      <c r="X170" s="122"/>
      <c r="Y170" s="135"/>
      <c r="Z170" s="135"/>
      <c r="AA170" s="135"/>
      <c r="AB170" s="135"/>
      <c r="AC170" s="136"/>
      <c r="AD170" s="8"/>
      <c r="AE170" s="8"/>
      <c r="AF170" s="8"/>
      <c r="AG170" s="8"/>
      <c r="AH170" s="122"/>
      <c r="AI170" s="137"/>
      <c r="AJ170" s="137"/>
      <c r="AK170" s="137"/>
      <c r="AL170" s="137"/>
      <c r="AM170" s="138"/>
      <c r="AN170" s="8"/>
      <c r="AO170" s="8"/>
      <c r="AP170" s="8"/>
      <c r="AQ170" s="8"/>
      <c r="AR170" s="122"/>
      <c r="AS170" s="139"/>
      <c r="AT170" s="139"/>
      <c r="AU170" s="139"/>
      <c r="AV170" s="139"/>
      <c r="AW170" s="140"/>
      <c r="AX170" s="8"/>
      <c r="AY170" s="8"/>
      <c r="AZ170" s="8"/>
      <c r="BA170" s="8"/>
      <c r="BB170" s="122"/>
      <c r="BC170" s="141"/>
      <c r="BD170" s="141"/>
      <c r="BE170" s="141"/>
      <c r="BF170" s="141"/>
      <c r="BG170" s="142"/>
      <c r="BH170" s="8"/>
      <c r="BI170" s="8"/>
      <c r="BJ170" s="8"/>
      <c r="BK170" s="8"/>
      <c r="BL170" s="122"/>
      <c r="BM170" s="143"/>
      <c r="BN170" s="143"/>
      <c r="BO170" s="143"/>
      <c r="BP170" s="143"/>
      <c r="BQ170" s="144"/>
      <c r="BR170" s="8"/>
      <c r="BS170" s="8"/>
      <c r="BT170" s="8"/>
      <c r="BU170" s="8"/>
      <c r="BV170" s="122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18" t="s">
        <v>5</v>
      </c>
      <c r="H171" s="3">
        <v>2024</v>
      </c>
      <c r="I171" s="20" t="s">
        <v>288</v>
      </c>
      <c r="J171" s="184" t="s">
        <v>351</v>
      </c>
      <c r="K171" s="2" t="s">
        <v>318</v>
      </c>
      <c r="L171" s="163">
        <f t="shared" si="5"/>
        <v>0</v>
      </c>
      <c r="M171" s="163">
        <f t="shared" si="6"/>
        <v>0</v>
      </c>
      <c r="N171" s="181"/>
      <c r="O171" s="53"/>
      <c r="P171" s="53"/>
      <c r="Q171" s="53"/>
      <c r="R171" s="53"/>
      <c r="S171" s="54"/>
      <c r="T171" s="8"/>
      <c r="U171" s="8"/>
      <c r="V171" s="8"/>
      <c r="W171" s="8"/>
      <c r="X171" s="122"/>
      <c r="Y171" s="135"/>
      <c r="Z171" s="135"/>
      <c r="AA171" s="135"/>
      <c r="AB171" s="135"/>
      <c r="AC171" s="136"/>
      <c r="AD171" s="8"/>
      <c r="AE171" s="8"/>
      <c r="AF171" s="8"/>
      <c r="AG171" s="8"/>
      <c r="AH171" s="122"/>
      <c r="AI171" s="137"/>
      <c r="AJ171" s="137"/>
      <c r="AK171" s="137"/>
      <c r="AL171" s="137"/>
      <c r="AM171" s="138"/>
      <c r="AN171" s="8"/>
      <c r="AO171" s="8"/>
      <c r="AP171" s="8"/>
      <c r="AQ171" s="8"/>
      <c r="AR171" s="122"/>
      <c r="AS171" s="139"/>
      <c r="AT171" s="139"/>
      <c r="AU171" s="139"/>
      <c r="AV171" s="139"/>
      <c r="AW171" s="140"/>
      <c r="AX171" s="8"/>
      <c r="AY171" s="8"/>
      <c r="AZ171" s="8"/>
      <c r="BA171" s="8"/>
      <c r="BB171" s="122"/>
      <c r="BC171" s="141"/>
      <c r="BD171" s="141"/>
      <c r="BE171" s="141"/>
      <c r="BF171" s="141"/>
      <c r="BG171" s="142"/>
      <c r="BH171" s="8"/>
      <c r="BI171" s="8"/>
      <c r="BJ171" s="8"/>
      <c r="BK171" s="8"/>
      <c r="BL171" s="122"/>
      <c r="BM171" s="143"/>
      <c r="BN171" s="143"/>
      <c r="BO171" s="143"/>
      <c r="BP171" s="143"/>
      <c r="BQ171" s="144"/>
      <c r="BR171" s="8"/>
      <c r="BS171" s="8"/>
      <c r="BT171" s="8"/>
      <c r="BU171" s="8"/>
      <c r="BV171" s="122"/>
    </row>
    <row r="172" spans="1:74" ht="28.8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18" t="s">
        <v>5</v>
      </c>
      <c r="H172" s="3">
        <v>2024</v>
      </c>
      <c r="I172" s="20" t="s">
        <v>288</v>
      </c>
      <c r="J172" s="184" t="s">
        <v>352</v>
      </c>
      <c r="K172" s="2" t="s">
        <v>321</v>
      </c>
      <c r="L172" s="163">
        <f t="shared" si="5"/>
        <v>0</v>
      </c>
      <c r="M172" s="163">
        <f t="shared" si="6"/>
        <v>0</v>
      </c>
      <c r="N172" s="181"/>
      <c r="O172" s="33"/>
      <c r="P172" s="33"/>
      <c r="Q172" s="33"/>
      <c r="R172" s="33"/>
      <c r="S172" s="42"/>
      <c r="T172" s="2"/>
      <c r="U172" s="2"/>
      <c r="V172" s="2"/>
      <c r="W172" s="2"/>
      <c r="X172" s="55"/>
      <c r="Y172" s="62"/>
      <c r="Z172" s="62"/>
      <c r="AA172" s="62"/>
      <c r="AB172" s="62"/>
      <c r="AC172" s="68"/>
      <c r="AD172" s="2"/>
      <c r="AE172" s="2"/>
      <c r="AF172" s="2"/>
      <c r="AG172" s="2"/>
      <c r="AH172" s="55"/>
      <c r="AI172" s="72"/>
      <c r="AJ172" s="72"/>
      <c r="AK172" s="72"/>
      <c r="AL172" s="72"/>
      <c r="AM172" s="80"/>
      <c r="AN172" s="2"/>
      <c r="AO172" s="2"/>
      <c r="AP172" s="2"/>
      <c r="AQ172" s="2"/>
      <c r="AR172" s="55"/>
      <c r="AS172" s="85"/>
      <c r="AT172" s="85"/>
      <c r="AU172" s="85"/>
      <c r="AV172" s="85"/>
      <c r="AW172" s="100"/>
      <c r="AX172" s="2"/>
      <c r="AY172" s="2"/>
      <c r="AZ172" s="2"/>
      <c r="BA172" s="2"/>
      <c r="BB172" s="55"/>
      <c r="BC172" s="105"/>
      <c r="BD172" s="105"/>
      <c r="BE172" s="105"/>
      <c r="BF172" s="105"/>
      <c r="BG172" s="109"/>
      <c r="BH172" s="2"/>
      <c r="BI172" s="2"/>
      <c r="BJ172" s="2"/>
      <c r="BK172" s="2"/>
      <c r="BL172" s="55"/>
      <c r="BM172" s="48"/>
      <c r="BN172" s="48"/>
      <c r="BO172" s="48"/>
      <c r="BP172" s="48"/>
      <c r="BQ172" s="117"/>
      <c r="BR172" s="2"/>
      <c r="BS172" s="2"/>
      <c r="BT172" s="2"/>
      <c r="BU172" s="2"/>
      <c r="BV172" s="55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18" t="s">
        <v>5</v>
      </c>
      <c r="H173" s="3">
        <v>2024</v>
      </c>
      <c r="I173" s="20" t="s">
        <v>288</v>
      </c>
      <c r="J173" s="184" t="s">
        <v>345</v>
      </c>
      <c r="K173" s="2" t="s">
        <v>318</v>
      </c>
      <c r="L173" s="163">
        <f t="shared" si="5"/>
        <v>0</v>
      </c>
      <c r="M173" s="163">
        <f t="shared" si="6"/>
        <v>0</v>
      </c>
      <c r="N173" s="181"/>
      <c r="O173" s="34"/>
      <c r="P173" s="33"/>
      <c r="Q173" s="33"/>
      <c r="R173" s="33"/>
      <c r="S173" s="41"/>
      <c r="T173" s="3"/>
      <c r="U173" s="2"/>
      <c r="V173" s="2"/>
      <c r="W173" s="2"/>
      <c r="X173" s="56"/>
      <c r="Y173" s="64"/>
      <c r="Z173" s="62"/>
      <c r="AA173" s="62"/>
      <c r="AB173" s="62"/>
      <c r="AC173" s="69"/>
      <c r="AD173" s="3"/>
      <c r="AE173" s="2"/>
      <c r="AF173" s="2"/>
      <c r="AG173" s="2"/>
      <c r="AH173" s="56"/>
      <c r="AI173" s="73"/>
      <c r="AJ173" s="72"/>
      <c r="AK173" s="72"/>
      <c r="AL173" s="72"/>
      <c r="AM173" s="81"/>
      <c r="AN173" s="3"/>
      <c r="AO173" s="2"/>
      <c r="AP173" s="2"/>
      <c r="AQ173" s="2"/>
      <c r="AR173" s="56"/>
      <c r="AS173" s="86"/>
      <c r="AT173" s="85"/>
      <c r="AU173" s="85"/>
      <c r="AV173" s="85"/>
      <c r="AW173" s="101"/>
      <c r="AX173" s="3"/>
      <c r="AY173" s="2"/>
      <c r="AZ173" s="2"/>
      <c r="BA173" s="2"/>
      <c r="BB173" s="56"/>
      <c r="BC173" s="106"/>
      <c r="BD173" s="105"/>
      <c r="BE173" s="105"/>
      <c r="BF173" s="105"/>
      <c r="BG173" s="110"/>
      <c r="BH173" s="3"/>
      <c r="BI173" s="2"/>
      <c r="BJ173" s="2"/>
      <c r="BK173" s="2"/>
      <c r="BL173" s="56"/>
      <c r="BM173" s="49"/>
      <c r="BN173" s="48"/>
      <c r="BO173" s="48"/>
      <c r="BP173" s="48"/>
      <c r="BQ173" s="118"/>
      <c r="BR173" s="3"/>
      <c r="BS173" s="2"/>
      <c r="BT173" s="2"/>
      <c r="BU173" s="2"/>
      <c r="BV173" s="56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18" t="s">
        <v>5</v>
      </c>
      <c r="H174" s="3">
        <v>2024</v>
      </c>
      <c r="I174" s="20" t="s">
        <v>289</v>
      </c>
      <c r="J174" s="184" t="s">
        <v>268</v>
      </c>
      <c r="K174" s="2" t="s">
        <v>318</v>
      </c>
      <c r="L174" s="163">
        <f t="shared" si="5"/>
        <v>0</v>
      </c>
      <c r="M174" s="163">
        <f t="shared" si="6"/>
        <v>0</v>
      </c>
      <c r="N174" s="181"/>
      <c r="O174" s="33"/>
      <c r="P174" s="33"/>
      <c r="Q174" s="33"/>
      <c r="R174" s="33"/>
      <c r="S174" s="42"/>
      <c r="T174" s="2"/>
      <c r="U174" s="2"/>
      <c r="V174" s="2"/>
      <c r="W174" s="2"/>
      <c r="X174" s="55"/>
      <c r="Y174" s="62"/>
      <c r="Z174" s="62"/>
      <c r="AA174" s="62"/>
      <c r="AB174" s="62"/>
      <c r="AC174" s="68"/>
      <c r="AD174" s="2"/>
      <c r="AE174" s="2"/>
      <c r="AF174" s="2"/>
      <c r="AG174" s="2"/>
      <c r="AH174" s="55"/>
      <c r="AI174" s="72"/>
      <c r="AJ174" s="72"/>
      <c r="AK174" s="72"/>
      <c r="AL174" s="72"/>
      <c r="AM174" s="80"/>
      <c r="AN174" s="2"/>
      <c r="AO174" s="2"/>
      <c r="AP174" s="2"/>
      <c r="AQ174" s="2"/>
      <c r="AR174" s="55"/>
      <c r="AS174" s="85"/>
      <c r="AT174" s="85"/>
      <c r="AU174" s="85"/>
      <c r="AV174" s="85"/>
      <c r="AW174" s="100"/>
      <c r="AX174" s="2"/>
      <c r="AY174" s="2"/>
      <c r="AZ174" s="2"/>
      <c r="BA174" s="2"/>
      <c r="BB174" s="55"/>
      <c r="BC174" s="105"/>
      <c r="BD174" s="105"/>
      <c r="BE174" s="105"/>
      <c r="BF174" s="105"/>
      <c r="BG174" s="109"/>
      <c r="BH174" s="2"/>
      <c r="BI174" s="2"/>
      <c r="BJ174" s="2"/>
      <c r="BK174" s="2"/>
      <c r="BL174" s="55"/>
      <c r="BM174" s="48"/>
      <c r="BN174" s="48"/>
      <c r="BO174" s="48"/>
      <c r="BP174" s="48"/>
      <c r="BQ174" s="117"/>
      <c r="BR174" s="2"/>
      <c r="BS174" s="2"/>
      <c r="BT174" s="2"/>
      <c r="BU174" s="2"/>
      <c r="BV174" s="55"/>
    </row>
    <row r="175" spans="1:74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18" t="s">
        <v>5</v>
      </c>
      <c r="H175" s="3">
        <v>2024</v>
      </c>
      <c r="I175" s="20" t="s">
        <v>289</v>
      </c>
      <c r="J175" s="184" t="s">
        <v>292</v>
      </c>
      <c r="K175" s="2" t="s">
        <v>318</v>
      </c>
      <c r="L175" s="163">
        <f t="shared" si="5"/>
        <v>0</v>
      </c>
      <c r="M175" s="163">
        <f t="shared" si="6"/>
        <v>0</v>
      </c>
      <c r="N175" s="181"/>
      <c r="O175" s="33"/>
      <c r="P175" s="33"/>
      <c r="Q175" s="33"/>
      <c r="R175" s="33"/>
      <c r="S175" s="42"/>
      <c r="T175" s="2"/>
      <c r="U175" s="2"/>
      <c r="V175" s="2"/>
      <c r="W175" s="2"/>
      <c r="X175" s="55"/>
      <c r="Y175" s="62"/>
      <c r="Z175" s="62"/>
      <c r="AA175" s="62"/>
      <c r="AB175" s="62"/>
      <c r="AC175" s="68"/>
      <c r="AD175" s="2"/>
      <c r="AE175" s="2"/>
      <c r="AF175" s="2"/>
      <c r="AG175" s="2"/>
      <c r="AH175" s="55"/>
      <c r="AI175" s="72"/>
      <c r="AJ175" s="72"/>
      <c r="AK175" s="72"/>
      <c r="AL175" s="72"/>
      <c r="AM175" s="80"/>
      <c r="AN175" s="2"/>
      <c r="AO175" s="2"/>
      <c r="AP175" s="2"/>
      <c r="AQ175" s="2"/>
      <c r="AR175" s="55"/>
      <c r="AS175" s="85"/>
      <c r="AT175" s="85"/>
      <c r="AU175" s="85"/>
      <c r="AV175" s="85"/>
      <c r="AW175" s="100"/>
      <c r="AX175" s="2"/>
      <c r="AY175" s="2"/>
      <c r="AZ175" s="2"/>
      <c r="BA175" s="2"/>
      <c r="BB175" s="55"/>
      <c r="BC175" s="105"/>
      <c r="BD175" s="105"/>
      <c r="BE175" s="105"/>
      <c r="BF175" s="105"/>
      <c r="BG175" s="109"/>
      <c r="BH175" s="2"/>
      <c r="BI175" s="2"/>
      <c r="BJ175" s="2"/>
      <c r="BK175" s="2"/>
      <c r="BL175" s="55"/>
      <c r="BM175" s="48"/>
      <c r="BN175" s="48"/>
      <c r="BO175" s="48"/>
      <c r="BP175" s="48"/>
      <c r="BQ175" s="117"/>
      <c r="BR175" s="2"/>
      <c r="BS175" s="2"/>
      <c r="BT175" s="2"/>
      <c r="BU175" s="2"/>
      <c r="BV175" s="55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18" t="s">
        <v>5</v>
      </c>
      <c r="H176" s="3">
        <v>2024</v>
      </c>
      <c r="I176" s="20" t="s">
        <v>285</v>
      </c>
      <c r="J176" s="184" t="s">
        <v>293</v>
      </c>
      <c r="K176" s="2" t="s">
        <v>318</v>
      </c>
      <c r="L176" s="163">
        <f t="shared" si="5"/>
        <v>0</v>
      </c>
      <c r="M176" s="163">
        <f t="shared" si="6"/>
        <v>0</v>
      </c>
      <c r="N176" s="181"/>
      <c r="O176" s="33"/>
      <c r="P176" s="33"/>
      <c r="Q176" s="33"/>
      <c r="R176" s="35"/>
      <c r="S176" s="41"/>
      <c r="T176" s="2"/>
      <c r="U176" s="2"/>
      <c r="V176" s="2"/>
      <c r="W176" s="29"/>
      <c r="X176" s="56"/>
      <c r="Y176" s="62"/>
      <c r="Z176" s="62"/>
      <c r="AA176" s="62"/>
      <c r="AB176" s="63"/>
      <c r="AC176" s="69"/>
      <c r="AD176" s="2"/>
      <c r="AE176" s="2"/>
      <c r="AF176" s="2"/>
      <c r="AG176" s="29"/>
      <c r="AH176" s="56"/>
      <c r="AI176" s="72"/>
      <c r="AJ176" s="72"/>
      <c r="AK176" s="72"/>
      <c r="AL176" s="74"/>
      <c r="AM176" s="81"/>
      <c r="AN176" s="2"/>
      <c r="AO176" s="2"/>
      <c r="AP176" s="2"/>
      <c r="AQ176" s="29"/>
      <c r="AR176" s="56"/>
      <c r="AS176" s="85"/>
      <c r="AT176" s="85"/>
      <c r="AU176" s="85"/>
      <c r="AV176" s="87"/>
      <c r="AW176" s="101"/>
      <c r="AX176" s="2"/>
      <c r="AY176" s="2"/>
      <c r="AZ176" s="2"/>
      <c r="BA176" s="29"/>
      <c r="BB176" s="56"/>
      <c r="BC176" s="105"/>
      <c r="BD176" s="105"/>
      <c r="BE176" s="105"/>
      <c r="BF176" s="107"/>
      <c r="BG176" s="110"/>
      <c r="BH176" s="2"/>
      <c r="BI176" s="2"/>
      <c r="BJ176" s="2"/>
      <c r="BK176" s="29"/>
      <c r="BL176" s="56"/>
      <c r="BM176" s="48"/>
      <c r="BN176" s="48"/>
      <c r="BO176" s="48"/>
      <c r="BP176" s="114"/>
      <c r="BQ176" s="118"/>
      <c r="BR176" s="2"/>
      <c r="BS176" s="2"/>
      <c r="BT176" s="2"/>
      <c r="BU176" s="29"/>
      <c r="BV176" s="56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18" t="s">
        <v>5</v>
      </c>
      <c r="H177" s="3">
        <v>2024</v>
      </c>
      <c r="I177" s="20" t="s">
        <v>287</v>
      </c>
      <c r="J177" s="184" t="s">
        <v>269</v>
      </c>
      <c r="K177" s="2" t="s">
        <v>320</v>
      </c>
      <c r="L177" s="163">
        <f t="shared" si="5"/>
        <v>0</v>
      </c>
      <c r="M177" s="163">
        <f t="shared" si="6"/>
        <v>0</v>
      </c>
      <c r="N177" s="181"/>
      <c r="O177" s="33"/>
      <c r="P177" s="33"/>
      <c r="Q177" s="33"/>
      <c r="R177" s="35"/>
      <c r="S177" s="41"/>
      <c r="T177" s="2"/>
      <c r="U177" s="2"/>
      <c r="V177" s="2"/>
      <c r="W177" s="29"/>
      <c r="X177" s="56"/>
      <c r="Y177" s="62"/>
      <c r="Z177" s="62"/>
      <c r="AA177" s="62"/>
      <c r="AB177" s="63"/>
      <c r="AC177" s="69"/>
      <c r="AD177" s="2"/>
      <c r="AE177" s="2"/>
      <c r="AF177" s="2"/>
      <c r="AG177" s="29"/>
      <c r="AH177" s="56"/>
      <c r="AI177" s="72"/>
      <c r="AJ177" s="72"/>
      <c r="AK177" s="72"/>
      <c r="AL177" s="74"/>
      <c r="AM177" s="81"/>
      <c r="AN177" s="2"/>
      <c r="AO177" s="2"/>
      <c r="AP177" s="2"/>
      <c r="AQ177" s="29"/>
      <c r="AR177" s="56"/>
      <c r="AS177" s="85"/>
      <c r="AT177" s="85"/>
      <c r="AU177" s="85"/>
      <c r="AV177" s="87"/>
      <c r="AW177" s="101"/>
      <c r="AX177" s="2"/>
      <c r="AY177" s="2"/>
      <c r="AZ177" s="2"/>
      <c r="BA177" s="29"/>
      <c r="BB177" s="56"/>
      <c r="BC177" s="105"/>
      <c r="BD177" s="105"/>
      <c r="BE177" s="105"/>
      <c r="BF177" s="107"/>
      <c r="BG177" s="110"/>
      <c r="BH177" s="2"/>
      <c r="BI177" s="2"/>
      <c r="BJ177" s="2"/>
      <c r="BK177" s="29"/>
      <c r="BL177" s="56"/>
      <c r="BM177" s="48"/>
      <c r="BN177" s="48"/>
      <c r="BO177" s="48"/>
      <c r="BP177" s="114"/>
      <c r="BQ177" s="118"/>
      <c r="BR177" s="2"/>
      <c r="BS177" s="2"/>
      <c r="BT177" s="2"/>
      <c r="BU177" s="29"/>
      <c r="BV177" s="56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18" t="s">
        <v>5</v>
      </c>
      <c r="H178" s="3">
        <v>2024</v>
      </c>
      <c r="I178" s="20" t="s">
        <v>287</v>
      </c>
      <c r="J178" s="184" t="s">
        <v>270</v>
      </c>
      <c r="K178" s="2" t="s">
        <v>320</v>
      </c>
      <c r="L178" s="163">
        <f t="shared" si="5"/>
        <v>0</v>
      </c>
      <c r="M178" s="163">
        <f t="shared" si="6"/>
        <v>0</v>
      </c>
      <c r="N178" s="181"/>
      <c r="O178" s="33"/>
      <c r="P178" s="33"/>
      <c r="Q178" s="33"/>
      <c r="R178" s="35"/>
      <c r="S178" s="41"/>
      <c r="T178" s="2"/>
      <c r="U178" s="2"/>
      <c r="V178" s="2"/>
      <c r="W178" s="29"/>
      <c r="X178" s="56"/>
      <c r="Y178" s="62"/>
      <c r="Z178" s="62"/>
      <c r="AA178" s="62"/>
      <c r="AB178" s="63"/>
      <c r="AC178" s="69"/>
      <c r="AD178" s="2"/>
      <c r="AE178" s="2"/>
      <c r="AF178" s="2"/>
      <c r="AG178" s="29"/>
      <c r="AH178" s="56"/>
      <c r="AI178" s="72"/>
      <c r="AJ178" s="72"/>
      <c r="AK178" s="72"/>
      <c r="AL178" s="74"/>
      <c r="AM178" s="81"/>
      <c r="AN178" s="2"/>
      <c r="AO178" s="2"/>
      <c r="AP178" s="2"/>
      <c r="AQ178" s="29"/>
      <c r="AR178" s="56"/>
      <c r="AS178" s="85"/>
      <c r="AT178" s="85"/>
      <c r="AU178" s="85"/>
      <c r="AV178" s="87"/>
      <c r="AW178" s="101"/>
      <c r="AX178" s="2"/>
      <c r="AY178" s="2"/>
      <c r="AZ178" s="2"/>
      <c r="BA178" s="29"/>
      <c r="BB178" s="56"/>
      <c r="BC178" s="105"/>
      <c r="BD178" s="105"/>
      <c r="BE178" s="105"/>
      <c r="BF178" s="107"/>
      <c r="BG178" s="110"/>
      <c r="BH178" s="2"/>
      <c r="BI178" s="2"/>
      <c r="BJ178" s="2"/>
      <c r="BK178" s="29"/>
      <c r="BL178" s="56"/>
      <c r="BM178" s="48"/>
      <c r="BN178" s="48"/>
      <c r="BO178" s="48"/>
      <c r="BP178" s="114"/>
      <c r="BQ178" s="118"/>
      <c r="BR178" s="2"/>
      <c r="BS178" s="2"/>
      <c r="BT178" s="2"/>
      <c r="BU178" s="29"/>
      <c r="BV178" s="56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18" t="s">
        <v>5</v>
      </c>
      <c r="H179" s="3">
        <v>2024</v>
      </c>
      <c r="I179" s="20" t="s">
        <v>290</v>
      </c>
      <c r="J179" s="184" t="s">
        <v>271</v>
      </c>
      <c r="K179" s="2" t="s">
        <v>321</v>
      </c>
      <c r="L179" s="163">
        <f t="shared" si="5"/>
        <v>0</v>
      </c>
      <c r="M179" s="163">
        <f t="shared" si="6"/>
        <v>0</v>
      </c>
      <c r="N179" s="181"/>
      <c r="O179" s="33"/>
      <c r="P179" s="33"/>
      <c r="Q179" s="33"/>
      <c r="R179" s="35"/>
      <c r="S179" s="41"/>
      <c r="T179" s="2"/>
      <c r="U179" s="2"/>
      <c r="V179" s="2"/>
      <c r="W179" s="29"/>
      <c r="X179" s="56"/>
      <c r="Y179" s="62"/>
      <c r="Z179" s="62"/>
      <c r="AA179" s="62"/>
      <c r="AB179" s="63"/>
      <c r="AC179" s="69"/>
      <c r="AD179" s="2"/>
      <c r="AE179" s="2"/>
      <c r="AF179" s="2"/>
      <c r="AG179" s="29"/>
      <c r="AH179" s="56"/>
      <c r="AI179" s="72"/>
      <c r="AJ179" s="72"/>
      <c r="AK179" s="72"/>
      <c r="AL179" s="74"/>
      <c r="AM179" s="81"/>
      <c r="AN179" s="2"/>
      <c r="AO179" s="2"/>
      <c r="AP179" s="2"/>
      <c r="AQ179" s="29"/>
      <c r="AR179" s="56"/>
      <c r="AS179" s="85"/>
      <c r="AT179" s="85"/>
      <c r="AU179" s="85"/>
      <c r="AV179" s="87"/>
      <c r="AW179" s="101"/>
      <c r="AX179" s="2"/>
      <c r="AY179" s="2"/>
      <c r="AZ179" s="2"/>
      <c r="BA179" s="29"/>
      <c r="BB179" s="56"/>
      <c r="BC179" s="105"/>
      <c r="BD179" s="105"/>
      <c r="BE179" s="105"/>
      <c r="BF179" s="107"/>
      <c r="BG179" s="110"/>
      <c r="BH179" s="2"/>
      <c r="BI179" s="2"/>
      <c r="BJ179" s="2"/>
      <c r="BK179" s="29"/>
      <c r="BL179" s="56"/>
      <c r="BM179" s="48"/>
      <c r="BN179" s="48"/>
      <c r="BO179" s="48"/>
      <c r="BP179" s="114"/>
      <c r="BQ179" s="118"/>
      <c r="BR179" s="2"/>
      <c r="BS179" s="2"/>
      <c r="BT179" s="2"/>
      <c r="BU179" s="29"/>
      <c r="BV179" s="56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18" t="s">
        <v>5</v>
      </c>
      <c r="H180" s="3">
        <v>2024</v>
      </c>
      <c r="I180" s="20" t="s">
        <v>284</v>
      </c>
      <c r="J180" s="184" t="s">
        <v>294</v>
      </c>
      <c r="K180" s="2" t="s">
        <v>320</v>
      </c>
      <c r="L180" s="163">
        <f t="shared" si="5"/>
        <v>0</v>
      </c>
      <c r="M180" s="163">
        <f t="shared" si="6"/>
        <v>0</v>
      </c>
      <c r="N180" s="181"/>
      <c r="O180" s="33"/>
      <c r="P180" s="33"/>
      <c r="Q180" s="33"/>
      <c r="R180" s="35"/>
      <c r="S180" s="41"/>
      <c r="T180" s="2"/>
      <c r="U180" s="2"/>
      <c r="V180" s="2"/>
      <c r="W180" s="29"/>
      <c r="X180" s="56"/>
      <c r="Y180" s="62"/>
      <c r="Z180" s="62"/>
      <c r="AA180" s="62"/>
      <c r="AB180" s="63"/>
      <c r="AC180" s="69"/>
      <c r="AD180" s="2"/>
      <c r="AE180" s="2"/>
      <c r="AF180" s="2"/>
      <c r="AG180" s="29"/>
      <c r="AH180" s="56"/>
      <c r="AI180" s="72"/>
      <c r="AJ180" s="72"/>
      <c r="AK180" s="72"/>
      <c r="AL180" s="74"/>
      <c r="AM180" s="81"/>
      <c r="AN180" s="2"/>
      <c r="AO180" s="2"/>
      <c r="AP180" s="2"/>
      <c r="AQ180" s="29"/>
      <c r="AR180" s="56"/>
      <c r="AS180" s="85"/>
      <c r="AT180" s="85"/>
      <c r="AU180" s="85"/>
      <c r="AV180" s="87"/>
      <c r="AW180" s="101"/>
      <c r="AX180" s="2"/>
      <c r="AY180" s="2"/>
      <c r="AZ180" s="2"/>
      <c r="BA180" s="29"/>
      <c r="BB180" s="56"/>
      <c r="BC180" s="105"/>
      <c r="BD180" s="105"/>
      <c r="BE180" s="105"/>
      <c r="BF180" s="107"/>
      <c r="BG180" s="110"/>
      <c r="BH180" s="2"/>
      <c r="BI180" s="2"/>
      <c r="BJ180" s="2"/>
      <c r="BK180" s="29"/>
      <c r="BL180" s="56"/>
      <c r="BM180" s="48"/>
      <c r="BN180" s="48"/>
      <c r="BO180" s="48"/>
      <c r="BP180" s="114"/>
      <c r="BQ180" s="118"/>
      <c r="BR180" s="2"/>
      <c r="BS180" s="2"/>
      <c r="BT180" s="2"/>
      <c r="BU180" s="29"/>
      <c r="BV180" s="56"/>
    </row>
    <row r="181" spans="1:74" ht="28.8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18" t="s">
        <v>5</v>
      </c>
      <c r="H181" s="3">
        <v>2024</v>
      </c>
      <c r="I181" s="20" t="s">
        <v>284</v>
      </c>
      <c r="J181" s="184" t="s">
        <v>346</v>
      </c>
      <c r="K181" s="2" t="s">
        <v>320</v>
      </c>
      <c r="L181" s="163">
        <f t="shared" si="5"/>
        <v>0</v>
      </c>
      <c r="M181" s="163">
        <f t="shared" si="6"/>
        <v>0</v>
      </c>
      <c r="N181" s="181"/>
      <c r="O181" s="33"/>
      <c r="P181" s="33"/>
      <c r="Q181" s="33"/>
      <c r="R181" s="35"/>
      <c r="S181" s="41"/>
      <c r="T181" s="2"/>
      <c r="U181" s="2"/>
      <c r="V181" s="2"/>
      <c r="W181" s="29"/>
      <c r="X181" s="56"/>
      <c r="Y181" s="62"/>
      <c r="Z181" s="62"/>
      <c r="AA181" s="62"/>
      <c r="AB181" s="63"/>
      <c r="AC181" s="69"/>
      <c r="AD181" s="2"/>
      <c r="AE181" s="2"/>
      <c r="AF181" s="2"/>
      <c r="AG181" s="29"/>
      <c r="AH181" s="56"/>
      <c r="AI181" s="72"/>
      <c r="AJ181" s="72"/>
      <c r="AK181" s="72"/>
      <c r="AL181" s="74"/>
      <c r="AM181" s="81"/>
      <c r="AN181" s="2"/>
      <c r="AO181" s="2"/>
      <c r="AP181" s="2"/>
      <c r="AQ181" s="29"/>
      <c r="AR181" s="56"/>
      <c r="AS181" s="85"/>
      <c r="AT181" s="85"/>
      <c r="AU181" s="85"/>
      <c r="AV181" s="87"/>
      <c r="AW181" s="101"/>
      <c r="AX181" s="2"/>
      <c r="AY181" s="2"/>
      <c r="AZ181" s="2"/>
      <c r="BA181" s="29"/>
      <c r="BB181" s="56"/>
      <c r="BC181" s="105"/>
      <c r="BD181" s="105"/>
      <c r="BE181" s="105"/>
      <c r="BF181" s="107"/>
      <c r="BG181" s="110"/>
      <c r="BH181" s="2"/>
      <c r="BI181" s="2"/>
      <c r="BJ181" s="2"/>
      <c r="BK181" s="29"/>
      <c r="BL181" s="56"/>
      <c r="BM181" s="48"/>
      <c r="BN181" s="48"/>
      <c r="BO181" s="48"/>
      <c r="BP181" s="114"/>
      <c r="BQ181" s="118"/>
      <c r="BR181" s="2"/>
      <c r="BS181" s="2"/>
      <c r="BT181" s="2"/>
      <c r="BU181" s="29"/>
      <c r="BV181" s="56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18" t="s">
        <v>5</v>
      </c>
      <c r="H182" s="3">
        <v>2024</v>
      </c>
      <c r="I182" s="20" t="s">
        <v>284</v>
      </c>
      <c r="J182" s="184" t="s">
        <v>295</v>
      </c>
      <c r="K182" s="2" t="s">
        <v>320</v>
      </c>
      <c r="L182" s="163">
        <f t="shared" si="5"/>
        <v>0</v>
      </c>
      <c r="M182" s="163">
        <f t="shared" si="6"/>
        <v>0</v>
      </c>
      <c r="N182" s="181"/>
      <c r="O182" s="33"/>
      <c r="P182" s="33"/>
      <c r="Q182" s="33"/>
      <c r="R182" s="35"/>
      <c r="S182" s="41"/>
      <c r="T182" s="2"/>
      <c r="U182" s="2"/>
      <c r="V182" s="2"/>
      <c r="W182" s="29"/>
      <c r="X182" s="56"/>
      <c r="Y182" s="62"/>
      <c r="Z182" s="62"/>
      <c r="AA182" s="62"/>
      <c r="AB182" s="63"/>
      <c r="AC182" s="69"/>
      <c r="AD182" s="2"/>
      <c r="AE182" s="2"/>
      <c r="AF182" s="2"/>
      <c r="AG182" s="29"/>
      <c r="AH182" s="56"/>
      <c r="AI182" s="72"/>
      <c r="AJ182" s="72"/>
      <c r="AK182" s="72"/>
      <c r="AL182" s="74"/>
      <c r="AM182" s="81"/>
      <c r="AN182" s="2"/>
      <c r="AO182" s="2"/>
      <c r="AP182" s="2"/>
      <c r="AQ182" s="29"/>
      <c r="AR182" s="56"/>
      <c r="AS182" s="85"/>
      <c r="AT182" s="85"/>
      <c r="AU182" s="85"/>
      <c r="AV182" s="87"/>
      <c r="AW182" s="101"/>
      <c r="AX182" s="2"/>
      <c r="AY182" s="2"/>
      <c r="AZ182" s="2"/>
      <c r="BA182" s="29"/>
      <c r="BB182" s="56"/>
      <c r="BC182" s="105"/>
      <c r="BD182" s="105"/>
      <c r="BE182" s="105"/>
      <c r="BF182" s="107"/>
      <c r="BG182" s="110"/>
      <c r="BH182" s="2"/>
      <c r="BI182" s="2"/>
      <c r="BJ182" s="2"/>
      <c r="BK182" s="29"/>
      <c r="BL182" s="56"/>
      <c r="BM182" s="48"/>
      <c r="BN182" s="48"/>
      <c r="BO182" s="48"/>
      <c r="BP182" s="114"/>
      <c r="BQ182" s="118"/>
      <c r="BR182" s="2"/>
      <c r="BS182" s="2"/>
      <c r="BT182" s="2"/>
      <c r="BU182" s="29"/>
      <c r="BV182" s="56"/>
    </row>
    <row r="183" spans="1:74" ht="28.8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18" t="s">
        <v>5</v>
      </c>
      <c r="H183" s="3">
        <v>2024</v>
      </c>
      <c r="I183" s="20" t="s">
        <v>290</v>
      </c>
      <c r="J183" s="184" t="s">
        <v>299</v>
      </c>
      <c r="K183" s="2" t="s">
        <v>318</v>
      </c>
      <c r="L183" s="163">
        <f t="shared" si="5"/>
        <v>0</v>
      </c>
      <c r="M183" s="163">
        <f t="shared" si="6"/>
        <v>0</v>
      </c>
      <c r="N183" s="181"/>
      <c r="O183" s="33"/>
      <c r="P183" s="33"/>
      <c r="Q183" s="33"/>
      <c r="R183" s="35"/>
      <c r="S183" s="41"/>
      <c r="T183" s="2"/>
      <c r="U183" s="2"/>
      <c r="V183" s="2"/>
      <c r="W183" s="29"/>
      <c r="X183" s="56"/>
      <c r="Y183" s="62"/>
      <c r="Z183" s="62"/>
      <c r="AA183" s="62"/>
      <c r="AB183" s="63"/>
      <c r="AC183" s="69"/>
      <c r="AD183" s="2"/>
      <c r="AE183" s="2"/>
      <c r="AF183" s="2"/>
      <c r="AG183" s="29"/>
      <c r="AH183" s="56"/>
      <c r="AI183" s="72"/>
      <c r="AJ183" s="72"/>
      <c r="AK183" s="72"/>
      <c r="AL183" s="74"/>
      <c r="AM183" s="81"/>
      <c r="AN183" s="2"/>
      <c r="AO183" s="2"/>
      <c r="AP183" s="2"/>
      <c r="AQ183" s="29"/>
      <c r="AR183" s="56"/>
      <c r="AS183" s="85"/>
      <c r="AT183" s="85"/>
      <c r="AU183" s="85"/>
      <c r="AV183" s="87"/>
      <c r="AW183" s="101"/>
      <c r="AX183" s="2"/>
      <c r="AY183" s="2"/>
      <c r="AZ183" s="2"/>
      <c r="BA183" s="29"/>
      <c r="BB183" s="56"/>
      <c r="BC183" s="105"/>
      <c r="BD183" s="105"/>
      <c r="BE183" s="105"/>
      <c r="BF183" s="107"/>
      <c r="BG183" s="110"/>
      <c r="BH183" s="2"/>
      <c r="BI183" s="2"/>
      <c r="BJ183" s="2"/>
      <c r="BK183" s="29"/>
      <c r="BL183" s="56"/>
      <c r="BM183" s="48"/>
      <c r="BN183" s="48"/>
      <c r="BO183" s="48"/>
      <c r="BP183" s="114"/>
      <c r="BQ183" s="118"/>
      <c r="BR183" s="2"/>
      <c r="BS183" s="2"/>
      <c r="BT183" s="2"/>
      <c r="BU183" s="29"/>
      <c r="BV183" s="56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18" t="s">
        <v>5</v>
      </c>
      <c r="H184" s="3">
        <v>2024</v>
      </c>
      <c r="I184" s="20" t="s">
        <v>315</v>
      </c>
      <c r="J184" s="184" t="s">
        <v>347</v>
      </c>
      <c r="K184" s="2" t="s">
        <v>320</v>
      </c>
      <c r="L184" s="163">
        <f t="shared" si="5"/>
        <v>0</v>
      </c>
      <c r="M184" s="163">
        <f t="shared" si="6"/>
        <v>0</v>
      </c>
      <c r="N184" s="181"/>
      <c r="O184" s="33"/>
      <c r="P184" s="33"/>
      <c r="Q184" s="33"/>
      <c r="R184" s="35"/>
      <c r="S184" s="41"/>
      <c r="T184" s="2"/>
      <c r="U184" s="2"/>
      <c r="V184" s="2"/>
      <c r="W184" s="29"/>
      <c r="X184" s="56"/>
      <c r="Y184" s="62"/>
      <c r="Z184" s="62"/>
      <c r="AA184" s="62"/>
      <c r="AB184" s="63"/>
      <c r="AC184" s="69"/>
      <c r="AD184" s="2"/>
      <c r="AE184" s="2"/>
      <c r="AF184" s="2"/>
      <c r="AG184" s="29"/>
      <c r="AH184" s="56"/>
      <c r="AI184" s="72"/>
      <c r="AJ184" s="72"/>
      <c r="AK184" s="72"/>
      <c r="AL184" s="74"/>
      <c r="AM184" s="81"/>
      <c r="AN184" s="2"/>
      <c r="AO184" s="2"/>
      <c r="AP184" s="2"/>
      <c r="AQ184" s="29"/>
      <c r="AR184" s="56"/>
      <c r="AS184" s="85"/>
      <c r="AT184" s="85"/>
      <c r="AU184" s="85"/>
      <c r="AV184" s="87"/>
      <c r="AW184" s="101"/>
      <c r="AX184" s="2"/>
      <c r="AY184" s="2"/>
      <c r="AZ184" s="2"/>
      <c r="BA184" s="29"/>
      <c r="BB184" s="56"/>
      <c r="BC184" s="105"/>
      <c r="BD184" s="105"/>
      <c r="BE184" s="105"/>
      <c r="BF184" s="107"/>
      <c r="BG184" s="110"/>
      <c r="BH184" s="2"/>
      <c r="BI184" s="2"/>
      <c r="BJ184" s="2"/>
      <c r="BK184" s="29"/>
      <c r="BL184" s="56"/>
      <c r="BM184" s="48"/>
      <c r="BN184" s="48"/>
      <c r="BO184" s="48"/>
      <c r="BP184" s="114"/>
      <c r="BQ184" s="118"/>
      <c r="BR184" s="2"/>
      <c r="BS184" s="2"/>
      <c r="BT184" s="2"/>
      <c r="BU184" s="29"/>
      <c r="BV184" s="56"/>
    </row>
    <row r="185" spans="1:74" ht="28.8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18" t="s">
        <v>5</v>
      </c>
      <c r="H185" s="3">
        <v>2024</v>
      </c>
      <c r="I185" s="20" t="s">
        <v>315</v>
      </c>
      <c r="J185" s="184" t="s">
        <v>296</v>
      </c>
      <c r="K185" s="2" t="s">
        <v>321</v>
      </c>
      <c r="L185" s="163">
        <f t="shared" si="5"/>
        <v>0</v>
      </c>
      <c r="M185" s="163">
        <f t="shared" si="6"/>
        <v>0</v>
      </c>
      <c r="N185" s="181"/>
      <c r="O185" s="33"/>
      <c r="P185" s="33"/>
      <c r="Q185" s="33"/>
      <c r="R185" s="35"/>
      <c r="S185" s="41"/>
      <c r="T185" s="2"/>
      <c r="U185" s="2"/>
      <c r="V185" s="2"/>
      <c r="W185" s="29"/>
      <c r="X185" s="56"/>
      <c r="Y185" s="62"/>
      <c r="Z185" s="62"/>
      <c r="AA185" s="62"/>
      <c r="AB185" s="63"/>
      <c r="AC185" s="69"/>
      <c r="AD185" s="2"/>
      <c r="AE185" s="2"/>
      <c r="AF185" s="2"/>
      <c r="AG185" s="29"/>
      <c r="AH185" s="56"/>
      <c r="AI185" s="72"/>
      <c r="AJ185" s="72"/>
      <c r="AK185" s="72"/>
      <c r="AL185" s="74"/>
      <c r="AM185" s="81"/>
      <c r="AN185" s="2"/>
      <c r="AO185" s="2"/>
      <c r="AP185" s="2"/>
      <c r="AQ185" s="29"/>
      <c r="AR185" s="56"/>
      <c r="AS185" s="85"/>
      <c r="AT185" s="85"/>
      <c r="AU185" s="85"/>
      <c r="AV185" s="87"/>
      <c r="AW185" s="101"/>
      <c r="AX185" s="2"/>
      <c r="AY185" s="2"/>
      <c r="AZ185" s="2"/>
      <c r="BA185" s="29"/>
      <c r="BB185" s="56"/>
      <c r="BC185" s="105"/>
      <c r="BD185" s="105"/>
      <c r="BE185" s="105"/>
      <c r="BF185" s="107"/>
      <c r="BG185" s="110"/>
      <c r="BH185" s="2"/>
      <c r="BI185" s="2"/>
      <c r="BJ185" s="2"/>
      <c r="BK185" s="29"/>
      <c r="BL185" s="56"/>
      <c r="BM185" s="48"/>
      <c r="BN185" s="48"/>
      <c r="BO185" s="48"/>
      <c r="BP185" s="114"/>
      <c r="BQ185" s="118"/>
      <c r="BR185" s="2"/>
      <c r="BS185" s="2"/>
      <c r="BT185" s="2"/>
      <c r="BU185" s="29"/>
      <c r="BV185" s="56"/>
    </row>
    <row r="186" spans="1:74" ht="28.8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18" t="s">
        <v>5</v>
      </c>
      <c r="H186" s="3">
        <v>2024</v>
      </c>
      <c r="I186" s="20" t="s">
        <v>316</v>
      </c>
      <c r="J186" s="184" t="s">
        <v>297</v>
      </c>
      <c r="K186" s="2" t="s">
        <v>318</v>
      </c>
      <c r="L186" s="163">
        <f t="shared" si="5"/>
        <v>0</v>
      </c>
      <c r="M186" s="163">
        <f t="shared" si="6"/>
        <v>0</v>
      </c>
      <c r="N186" s="181"/>
      <c r="O186" s="33"/>
      <c r="P186" s="33"/>
      <c r="Q186" s="33"/>
      <c r="R186" s="33"/>
      <c r="S186" s="42"/>
      <c r="T186" s="2"/>
      <c r="U186" s="2"/>
      <c r="V186" s="2"/>
      <c r="W186" s="2"/>
      <c r="X186" s="55"/>
      <c r="Y186" s="62"/>
      <c r="Z186" s="62"/>
      <c r="AA186" s="62"/>
      <c r="AB186" s="62"/>
      <c r="AC186" s="68"/>
      <c r="AD186" s="2"/>
      <c r="AE186" s="2"/>
      <c r="AF186" s="2"/>
      <c r="AG186" s="2"/>
      <c r="AH186" s="55"/>
      <c r="AI186" s="72"/>
      <c r="AJ186" s="72"/>
      <c r="AK186" s="72"/>
      <c r="AL186" s="72"/>
      <c r="AM186" s="80"/>
      <c r="AN186" s="2"/>
      <c r="AO186" s="2"/>
      <c r="AP186" s="2"/>
      <c r="AQ186" s="2"/>
      <c r="AR186" s="55"/>
      <c r="AS186" s="85"/>
      <c r="AT186" s="85"/>
      <c r="AU186" s="85"/>
      <c r="AV186" s="85"/>
      <c r="AW186" s="100"/>
      <c r="AX186" s="2"/>
      <c r="AY186" s="2"/>
      <c r="AZ186" s="2"/>
      <c r="BA186" s="2"/>
      <c r="BB186" s="55"/>
      <c r="BC186" s="105"/>
      <c r="BD186" s="105"/>
      <c r="BE186" s="105"/>
      <c r="BF186" s="105"/>
      <c r="BG186" s="109"/>
      <c r="BH186" s="2"/>
      <c r="BI186" s="2"/>
      <c r="BJ186" s="2"/>
      <c r="BK186" s="2"/>
      <c r="BL186" s="55"/>
      <c r="BM186" s="48"/>
      <c r="BN186" s="48"/>
      <c r="BO186" s="48"/>
      <c r="BP186" s="48"/>
      <c r="BQ186" s="117"/>
      <c r="BR186" s="2"/>
      <c r="BS186" s="2"/>
      <c r="BT186" s="2"/>
      <c r="BU186" s="2"/>
      <c r="BV186" s="55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18" t="s">
        <v>5</v>
      </c>
      <c r="H187" s="3">
        <v>2024</v>
      </c>
      <c r="I187" s="20" t="s">
        <v>316</v>
      </c>
      <c r="J187" s="185" t="s">
        <v>348</v>
      </c>
      <c r="K187" s="8" t="s">
        <v>320</v>
      </c>
      <c r="L187" s="163">
        <f t="shared" si="5"/>
        <v>0</v>
      </c>
      <c r="M187" s="163">
        <f t="shared" si="6"/>
        <v>0</v>
      </c>
      <c r="N187" s="181"/>
      <c r="O187" s="33"/>
      <c r="P187" s="33"/>
      <c r="Q187" s="33"/>
      <c r="R187" s="33"/>
      <c r="S187" s="42"/>
      <c r="T187" s="2"/>
      <c r="U187" s="2"/>
      <c r="V187" s="2"/>
      <c r="W187" s="2"/>
      <c r="X187" s="55"/>
      <c r="Y187" s="62"/>
      <c r="Z187" s="62"/>
      <c r="AA187" s="62"/>
      <c r="AB187" s="62"/>
      <c r="AC187" s="68"/>
      <c r="AD187" s="2"/>
      <c r="AE187" s="2"/>
      <c r="AF187" s="2"/>
      <c r="AG187" s="2"/>
      <c r="AH187" s="55"/>
      <c r="AI187" s="72"/>
      <c r="AJ187" s="72"/>
      <c r="AK187" s="72"/>
      <c r="AL187" s="72"/>
      <c r="AM187" s="80"/>
      <c r="AN187" s="2"/>
      <c r="AO187" s="2"/>
      <c r="AP187" s="2"/>
      <c r="AQ187" s="2"/>
      <c r="AR187" s="55"/>
      <c r="AS187" s="85"/>
      <c r="AT187" s="85"/>
      <c r="AU187" s="85"/>
      <c r="AV187" s="85"/>
      <c r="AW187" s="100"/>
      <c r="AX187" s="2"/>
      <c r="AY187" s="2"/>
      <c r="AZ187" s="2"/>
      <c r="BA187" s="2"/>
      <c r="BB187" s="55"/>
      <c r="BC187" s="105"/>
      <c r="BD187" s="105"/>
      <c r="BE187" s="105"/>
      <c r="BF187" s="105"/>
      <c r="BG187" s="109"/>
      <c r="BH187" s="2"/>
      <c r="BI187" s="2"/>
      <c r="BJ187" s="2"/>
      <c r="BK187" s="2"/>
      <c r="BL187" s="55"/>
      <c r="BM187" s="48"/>
      <c r="BN187" s="48"/>
      <c r="BO187" s="48"/>
      <c r="BP187" s="48"/>
      <c r="BQ187" s="117"/>
      <c r="BR187" s="2"/>
      <c r="BS187" s="2"/>
      <c r="BT187" s="2"/>
      <c r="BU187" s="2"/>
      <c r="BV187" s="55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18" t="s">
        <v>5</v>
      </c>
      <c r="H188" s="3">
        <v>2024</v>
      </c>
      <c r="I188" s="20" t="s">
        <v>282</v>
      </c>
      <c r="J188" s="184" t="s">
        <v>272</v>
      </c>
      <c r="K188" s="2" t="s">
        <v>321</v>
      </c>
      <c r="L188" s="163">
        <f t="shared" si="5"/>
        <v>0</v>
      </c>
      <c r="M188" s="163">
        <f t="shared" si="6"/>
        <v>0</v>
      </c>
      <c r="N188" s="181"/>
      <c r="O188" s="33"/>
      <c r="P188" s="33"/>
      <c r="Q188" s="33"/>
      <c r="R188" s="33"/>
      <c r="S188" s="42"/>
      <c r="T188" s="2"/>
      <c r="U188" s="2"/>
      <c r="V188" s="2"/>
      <c r="W188" s="2"/>
      <c r="X188" s="55"/>
      <c r="Y188" s="62"/>
      <c r="Z188" s="62"/>
      <c r="AA188" s="62"/>
      <c r="AB188" s="62"/>
      <c r="AC188" s="68"/>
      <c r="AD188" s="2"/>
      <c r="AE188" s="2"/>
      <c r="AF188" s="2"/>
      <c r="AG188" s="2"/>
      <c r="AH188" s="55"/>
      <c r="AI188" s="72"/>
      <c r="AJ188" s="72"/>
      <c r="AK188" s="72"/>
      <c r="AL188" s="72"/>
      <c r="AM188" s="80"/>
      <c r="AN188" s="2"/>
      <c r="AO188" s="2"/>
      <c r="AP188" s="2"/>
      <c r="AQ188" s="2"/>
      <c r="AR188" s="55"/>
      <c r="AS188" s="85"/>
      <c r="AT188" s="85"/>
      <c r="AU188" s="85"/>
      <c r="AV188" s="85"/>
      <c r="AW188" s="100"/>
      <c r="AX188" s="2"/>
      <c r="AY188" s="2"/>
      <c r="AZ188" s="2"/>
      <c r="BA188" s="2"/>
      <c r="BB188" s="55"/>
      <c r="BC188" s="105"/>
      <c r="BD188" s="105"/>
      <c r="BE188" s="105"/>
      <c r="BF188" s="105"/>
      <c r="BG188" s="109"/>
      <c r="BH188" s="2"/>
      <c r="BI188" s="2"/>
      <c r="BJ188" s="2"/>
      <c r="BK188" s="2"/>
      <c r="BL188" s="55"/>
      <c r="BM188" s="48"/>
      <c r="BN188" s="48"/>
      <c r="BO188" s="48"/>
      <c r="BP188" s="48"/>
      <c r="BQ188" s="117"/>
      <c r="BR188" s="2"/>
      <c r="BS188" s="2"/>
      <c r="BT188" s="2"/>
      <c r="BU188" s="2"/>
      <c r="BV188" s="55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18" t="s">
        <v>5</v>
      </c>
      <c r="H189" s="3">
        <v>2024</v>
      </c>
      <c r="I189" s="20" t="s">
        <v>282</v>
      </c>
      <c r="J189" s="184" t="s">
        <v>273</v>
      </c>
      <c r="K189" s="2" t="s">
        <v>321</v>
      </c>
      <c r="L189" s="163">
        <f t="shared" si="5"/>
        <v>4.0000000000000001E-3</v>
      </c>
      <c r="M189" s="163">
        <f t="shared" si="6"/>
        <v>10.178000000000001</v>
      </c>
      <c r="N189" s="186" t="s">
        <v>1296</v>
      </c>
      <c r="O189" s="33"/>
      <c r="P189" s="33"/>
      <c r="Q189" s="33"/>
      <c r="R189" s="33"/>
      <c r="S189" s="42"/>
      <c r="T189" s="2"/>
      <c r="U189" s="2"/>
      <c r="V189" s="2"/>
      <c r="W189" s="2"/>
      <c r="X189" s="55"/>
      <c r="Y189" s="62"/>
      <c r="Z189" s="62"/>
      <c r="AA189" s="62">
        <v>10.130000000000001</v>
      </c>
      <c r="AB189" s="62">
        <v>4.0000000000000001E-3</v>
      </c>
      <c r="AC189" s="68">
        <v>10.178000000000001</v>
      </c>
      <c r="AD189" s="2"/>
      <c r="AE189" s="2"/>
      <c r="AF189" s="2"/>
      <c r="AG189" s="2"/>
      <c r="AH189" s="55"/>
      <c r="AI189" s="72"/>
      <c r="AJ189" s="72"/>
      <c r="AK189" s="72"/>
      <c r="AL189" s="72"/>
      <c r="AM189" s="80"/>
      <c r="AN189" s="2"/>
      <c r="AO189" s="2"/>
      <c r="AP189" s="2"/>
      <c r="AQ189" s="2"/>
      <c r="AR189" s="55"/>
      <c r="AS189" s="85"/>
      <c r="AT189" s="85"/>
      <c r="AU189" s="85"/>
      <c r="AV189" s="85"/>
      <c r="AW189" s="100"/>
      <c r="AX189" s="2"/>
      <c r="AY189" s="2"/>
      <c r="AZ189" s="2"/>
      <c r="BA189" s="2"/>
      <c r="BB189" s="55"/>
      <c r="BC189" s="105"/>
      <c r="BD189" s="105"/>
      <c r="BE189" s="105"/>
      <c r="BF189" s="105"/>
      <c r="BG189" s="109"/>
      <c r="BH189" s="2"/>
      <c r="BI189" s="2"/>
      <c r="BJ189" s="2"/>
      <c r="BK189" s="2"/>
      <c r="BL189" s="55"/>
      <c r="BM189" s="48"/>
      <c r="BN189" s="48"/>
      <c r="BO189" s="48"/>
      <c r="BP189" s="48"/>
      <c r="BQ189" s="117"/>
      <c r="BR189" s="2"/>
      <c r="BS189" s="2"/>
      <c r="BT189" s="2"/>
      <c r="BU189" s="2"/>
      <c r="BV189" s="55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18" t="s">
        <v>5</v>
      </c>
      <c r="H190" s="3">
        <v>2024</v>
      </c>
      <c r="I190" s="20" t="s">
        <v>282</v>
      </c>
      <c r="J190" s="184" t="s">
        <v>274</v>
      </c>
      <c r="K190" s="2" t="s">
        <v>321</v>
      </c>
      <c r="L190" s="163">
        <f t="shared" si="5"/>
        <v>0</v>
      </c>
      <c r="M190" s="163">
        <f t="shared" si="6"/>
        <v>0</v>
      </c>
      <c r="N190" s="181"/>
      <c r="O190" s="33"/>
      <c r="P190" s="33"/>
      <c r="Q190" s="33"/>
      <c r="R190" s="33"/>
      <c r="S190" s="42"/>
      <c r="T190" s="2"/>
      <c r="U190" s="2"/>
      <c r="V190" s="2"/>
      <c r="W190" s="2"/>
      <c r="X190" s="55"/>
      <c r="Y190" s="62"/>
      <c r="Z190" s="62"/>
      <c r="AA190" s="62"/>
      <c r="AB190" s="62"/>
      <c r="AC190" s="68"/>
      <c r="AD190" s="2"/>
      <c r="AE190" s="2"/>
      <c r="AF190" s="2"/>
      <c r="AG190" s="2"/>
      <c r="AH190" s="55"/>
      <c r="AI190" s="72"/>
      <c r="AJ190" s="72"/>
      <c r="AK190" s="72"/>
      <c r="AL190" s="72"/>
      <c r="AM190" s="80"/>
      <c r="AN190" s="2"/>
      <c r="AO190" s="2"/>
      <c r="AP190" s="2"/>
      <c r="AQ190" s="2"/>
      <c r="AR190" s="55"/>
      <c r="AS190" s="85"/>
      <c r="AT190" s="85"/>
      <c r="AU190" s="85"/>
      <c r="AV190" s="85"/>
      <c r="AW190" s="100"/>
      <c r="AX190" s="2"/>
      <c r="AY190" s="2"/>
      <c r="AZ190" s="2"/>
      <c r="BA190" s="2"/>
      <c r="BB190" s="55"/>
      <c r="BC190" s="105"/>
      <c r="BD190" s="105"/>
      <c r="BE190" s="105"/>
      <c r="BF190" s="105"/>
      <c r="BG190" s="109"/>
      <c r="BH190" s="2"/>
      <c r="BI190" s="2"/>
      <c r="BJ190" s="2"/>
      <c r="BK190" s="2"/>
      <c r="BL190" s="55"/>
      <c r="BM190" s="48"/>
      <c r="BN190" s="48"/>
      <c r="BO190" s="48"/>
      <c r="BP190" s="48"/>
      <c r="BQ190" s="117"/>
      <c r="BR190" s="2"/>
      <c r="BS190" s="2"/>
      <c r="BT190" s="2"/>
      <c r="BU190" s="2"/>
      <c r="BV190" s="55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18" t="s">
        <v>5</v>
      </c>
      <c r="H191" s="3">
        <v>2024</v>
      </c>
      <c r="I191" s="20" t="s">
        <v>282</v>
      </c>
      <c r="J191" s="184" t="s">
        <v>275</v>
      </c>
      <c r="K191" s="2" t="s">
        <v>321</v>
      </c>
      <c r="L191" s="163">
        <f t="shared" si="5"/>
        <v>0</v>
      </c>
      <c r="M191" s="163">
        <f t="shared" si="6"/>
        <v>0</v>
      </c>
      <c r="N191" s="181"/>
      <c r="O191" s="33"/>
      <c r="P191" s="33"/>
      <c r="Q191" s="33"/>
      <c r="R191" s="33"/>
      <c r="S191" s="42"/>
      <c r="T191" s="2"/>
      <c r="U191" s="2"/>
      <c r="V191" s="2"/>
      <c r="W191" s="2"/>
      <c r="X191" s="55"/>
      <c r="Y191" s="62"/>
      <c r="Z191" s="62"/>
      <c r="AA191" s="62"/>
      <c r="AB191" s="62"/>
      <c r="AC191" s="68"/>
      <c r="AD191" s="2"/>
      <c r="AE191" s="2"/>
      <c r="AF191" s="2"/>
      <c r="AG191" s="2"/>
      <c r="AH191" s="55"/>
      <c r="AI191" s="72"/>
      <c r="AJ191" s="72"/>
      <c r="AK191" s="72"/>
      <c r="AL191" s="72"/>
      <c r="AM191" s="80"/>
      <c r="AN191" s="2"/>
      <c r="AO191" s="2"/>
      <c r="AP191" s="2"/>
      <c r="AQ191" s="2"/>
      <c r="AR191" s="55"/>
      <c r="AS191" s="85"/>
      <c r="AT191" s="85"/>
      <c r="AU191" s="85"/>
      <c r="AV191" s="85"/>
      <c r="AW191" s="100"/>
      <c r="AX191" s="2"/>
      <c r="AY191" s="2"/>
      <c r="AZ191" s="2"/>
      <c r="BA191" s="2"/>
      <c r="BB191" s="55"/>
      <c r="BC191" s="105"/>
      <c r="BD191" s="105"/>
      <c r="BE191" s="105"/>
      <c r="BF191" s="105"/>
      <c r="BG191" s="109"/>
      <c r="BH191" s="2"/>
      <c r="BI191" s="2"/>
      <c r="BJ191" s="2"/>
      <c r="BK191" s="2"/>
      <c r="BL191" s="55"/>
      <c r="BM191" s="48"/>
      <c r="BN191" s="48"/>
      <c r="BO191" s="48"/>
      <c r="BP191" s="48"/>
      <c r="BQ191" s="117"/>
      <c r="BR191" s="2"/>
      <c r="BS191" s="2"/>
      <c r="BT191" s="2"/>
      <c r="BU191" s="2"/>
      <c r="BV191" s="55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18" t="s">
        <v>5</v>
      </c>
      <c r="H192" s="3">
        <v>2024</v>
      </c>
      <c r="I192" s="20" t="s">
        <v>282</v>
      </c>
      <c r="J192" s="184" t="s">
        <v>276</v>
      </c>
      <c r="K192" s="2" t="s">
        <v>320</v>
      </c>
      <c r="L192" s="163">
        <f t="shared" si="5"/>
        <v>0</v>
      </c>
      <c r="M192" s="163">
        <f t="shared" si="6"/>
        <v>0</v>
      </c>
      <c r="N192" s="181"/>
      <c r="O192" s="33"/>
      <c r="P192" s="33"/>
      <c r="Q192" s="33"/>
      <c r="R192" s="33"/>
      <c r="S192" s="42"/>
      <c r="T192" s="2"/>
      <c r="U192" s="2"/>
      <c r="V192" s="2"/>
      <c r="W192" s="2"/>
      <c r="X192" s="55"/>
      <c r="Y192" s="62"/>
      <c r="Z192" s="62"/>
      <c r="AA192" s="62"/>
      <c r="AB192" s="62"/>
      <c r="AC192" s="68"/>
      <c r="AD192" s="2"/>
      <c r="AE192" s="2"/>
      <c r="AF192" s="2"/>
      <c r="AG192" s="2"/>
      <c r="AH192" s="55"/>
      <c r="AI192" s="72"/>
      <c r="AJ192" s="72"/>
      <c r="AK192" s="72"/>
      <c r="AL192" s="72"/>
      <c r="AM192" s="80"/>
      <c r="AN192" s="2"/>
      <c r="AO192" s="2"/>
      <c r="AP192" s="2"/>
      <c r="AQ192" s="2"/>
      <c r="AR192" s="55"/>
      <c r="AS192" s="85"/>
      <c r="AT192" s="85"/>
      <c r="AU192" s="85"/>
      <c r="AV192" s="85"/>
      <c r="AW192" s="100"/>
      <c r="AX192" s="2"/>
      <c r="AY192" s="2"/>
      <c r="AZ192" s="2"/>
      <c r="BA192" s="2"/>
      <c r="BB192" s="55"/>
      <c r="BC192" s="105"/>
      <c r="BD192" s="105"/>
      <c r="BE192" s="105"/>
      <c r="BF192" s="105"/>
      <c r="BG192" s="109"/>
      <c r="BH192" s="2"/>
      <c r="BI192" s="2"/>
      <c r="BJ192" s="2"/>
      <c r="BK192" s="2"/>
      <c r="BL192" s="55"/>
      <c r="BM192" s="48"/>
      <c r="BN192" s="48"/>
      <c r="BO192" s="48"/>
      <c r="BP192" s="48"/>
      <c r="BQ192" s="117"/>
      <c r="BR192" s="2"/>
      <c r="BS192" s="2"/>
      <c r="BT192" s="2"/>
      <c r="BU192" s="2"/>
      <c r="BV192" s="55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18" t="s">
        <v>5</v>
      </c>
      <c r="H193" s="3">
        <v>2024</v>
      </c>
      <c r="I193" s="20" t="s">
        <v>282</v>
      </c>
      <c r="J193" s="184" t="s">
        <v>277</v>
      </c>
      <c r="K193" s="2" t="s">
        <v>320</v>
      </c>
      <c r="L193" s="163">
        <f t="shared" si="5"/>
        <v>0</v>
      </c>
      <c r="M193" s="163">
        <f t="shared" si="6"/>
        <v>0</v>
      </c>
      <c r="N193" s="181"/>
      <c r="O193" s="33"/>
      <c r="P193" s="33"/>
      <c r="Q193" s="33"/>
      <c r="R193" s="33"/>
      <c r="S193" s="42"/>
      <c r="T193" s="2"/>
      <c r="U193" s="2"/>
      <c r="V193" s="2"/>
      <c r="W193" s="2"/>
      <c r="X193" s="55"/>
      <c r="Y193" s="62"/>
      <c r="Z193" s="62"/>
      <c r="AA193" s="62"/>
      <c r="AB193" s="62"/>
      <c r="AC193" s="68"/>
      <c r="AD193" s="2"/>
      <c r="AE193" s="2"/>
      <c r="AF193" s="2"/>
      <c r="AG193" s="2"/>
      <c r="AH193" s="55"/>
      <c r="AI193" s="72"/>
      <c r="AJ193" s="72"/>
      <c r="AK193" s="72"/>
      <c r="AL193" s="72"/>
      <c r="AM193" s="80"/>
      <c r="AN193" s="2"/>
      <c r="AO193" s="2"/>
      <c r="AP193" s="2"/>
      <c r="AQ193" s="2"/>
      <c r="AR193" s="55"/>
      <c r="AS193" s="85"/>
      <c r="AT193" s="85"/>
      <c r="AU193" s="85"/>
      <c r="AV193" s="85"/>
      <c r="AW193" s="100"/>
      <c r="AX193" s="2"/>
      <c r="AY193" s="2"/>
      <c r="AZ193" s="2"/>
      <c r="BA193" s="2"/>
      <c r="BB193" s="55"/>
      <c r="BC193" s="105"/>
      <c r="BD193" s="105"/>
      <c r="BE193" s="105"/>
      <c r="BF193" s="105"/>
      <c r="BG193" s="109"/>
      <c r="BH193" s="2"/>
      <c r="BI193" s="2"/>
      <c r="BJ193" s="2"/>
      <c r="BK193" s="2"/>
      <c r="BL193" s="55"/>
      <c r="BM193" s="48"/>
      <c r="BN193" s="48"/>
      <c r="BO193" s="48"/>
      <c r="BP193" s="48"/>
      <c r="BQ193" s="117"/>
      <c r="BR193" s="2"/>
      <c r="BS193" s="2"/>
      <c r="BT193" s="2"/>
      <c r="BU193" s="2"/>
      <c r="BV193" s="55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18" t="s">
        <v>5</v>
      </c>
      <c r="H194" s="3">
        <v>2024</v>
      </c>
      <c r="I194" s="20" t="s">
        <v>283</v>
      </c>
      <c r="J194" s="184" t="s">
        <v>298</v>
      </c>
      <c r="K194" s="2" t="s">
        <v>321</v>
      </c>
      <c r="L194" s="163">
        <f t="shared" si="5"/>
        <v>0</v>
      </c>
      <c r="M194" s="163">
        <f t="shared" si="6"/>
        <v>0</v>
      </c>
      <c r="N194" s="181"/>
      <c r="O194" s="33"/>
      <c r="P194" s="33"/>
      <c r="Q194" s="33"/>
      <c r="R194" s="33"/>
      <c r="S194" s="42"/>
      <c r="T194" s="2"/>
      <c r="U194" s="2"/>
      <c r="V194" s="2"/>
      <c r="W194" s="2"/>
      <c r="X194" s="55"/>
      <c r="Y194" s="62"/>
      <c r="Z194" s="62"/>
      <c r="AA194" s="62"/>
      <c r="AB194" s="62"/>
      <c r="AC194" s="68"/>
      <c r="AD194" s="2"/>
      <c r="AE194" s="2"/>
      <c r="AF194" s="2"/>
      <c r="AG194" s="2"/>
      <c r="AH194" s="55"/>
      <c r="AI194" s="72"/>
      <c r="AJ194" s="72"/>
      <c r="AK194" s="72"/>
      <c r="AL194" s="72"/>
      <c r="AM194" s="80"/>
      <c r="AN194" s="2"/>
      <c r="AO194" s="2"/>
      <c r="AP194" s="2"/>
      <c r="AQ194" s="2"/>
      <c r="AR194" s="55"/>
      <c r="AS194" s="85"/>
      <c r="AT194" s="85"/>
      <c r="AU194" s="85"/>
      <c r="AV194" s="85"/>
      <c r="AW194" s="100"/>
      <c r="AX194" s="2"/>
      <c r="AY194" s="2"/>
      <c r="AZ194" s="2"/>
      <c r="BA194" s="2"/>
      <c r="BB194" s="55"/>
      <c r="BC194" s="105"/>
      <c r="BD194" s="105"/>
      <c r="BE194" s="105"/>
      <c r="BF194" s="105"/>
      <c r="BG194" s="109"/>
      <c r="BH194" s="2"/>
      <c r="BI194" s="2"/>
      <c r="BJ194" s="2"/>
      <c r="BK194" s="2"/>
      <c r="BL194" s="55"/>
      <c r="BM194" s="48"/>
      <c r="BN194" s="48"/>
      <c r="BO194" s="48"/>
      <c r="BP194" s="48"/>
      <c r="BQ194" s="117"/>
      <c r="BR194" s="2"/>
      <c r="BS194" s="2"/>
      <c r="BT194" s="2"/>
      <c r="BU194" s="2"/>
      <c r="BV194" s="55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18" t="s">
        <v>5</v>
      </c>
      <c r="H195" s="3">
        <v>2024</v>
      </c>
      <c r="I195" s="20" t="s">
        <v>283</v>
      </c>
      <c r="J195" s="184" t="s">
        <v>278</v>
      </c>
      <c r="K195" s="2" t="s">
        <v>320</v>
      </c>
      <c r="L195" s="163">
        <f t="shared" si="5"/>
        <v>8</v>
      </c>
      <c r="M195" s="163">
        <f t="shared" si="6"/>
        <v>24.587999999999997</v>
      </c>
      <c r="N195" s="186" t="s">
        <v>1297</v>
      </c>
      <c r="O195" s="33"/>
      <c r="P195" s="33"/>
      <c r="Q195" s="33"/>
      <c r="R195" s="33"/>
      <c r="S195" s="42"/>
      <c r="T195" s="2">
        <v>1</v>
      </c>
      <c r="U195" s="2"/>
      <c r="V195" s="2"/>
      <c r="W195" s="2">
        <v>1</v>
      </c>
      <c r="X195" s="55">
        <v>2.6150000000000002</v>
      </c>
      <c r="Y195" s="62" t="s">
        <v>450</v>
      </c>
      <c r="Z195" s="62"/>
      <c r="AA195" s="62"/>
      <c r="AB195" s="62">
        <v>3</v>
      </c>
      <c r="AC195" s="68">
        <v>13.305999999999999</v>
      </c>
      <c r="AD195" s="2"/>
      <c r="AE195" s="2"/>
      <c r="AF195" s="2"/>
      <c r="AG195" s="2"/>
      <c r="AH195" s="55"/>
      <c r="AI195" s="72"/>
      <c r="AJ195" s="72"/>
      <c r="AK195" s="72"/>
      <c r="AL195" s="72"/>
      <c r="AM195" s="80"/>
      <c r="AN195" s="2"/>
      <c r="AO195" s="2"/>
      <c r="AP195" s="2"/>
      <c r="AQ195" s="2"/>
      <c r="AR195" s="55"/>
      <c r="AS195" s="85"/>
      <c r="AT195" s="85"/>
      <c r="AU195" s="85"/>
      <c r="AV195" s="85"/>
      <c r="AW195" s="100"/>
      <c r="AX195" s="2" t="s">
        <v>514</v>
      </c>
      <c r="AY195" s="2"/>
      <c r="AZ195" s="2"/>
      <c r="BA195" s="2">
        <v>1</v>
      </c>
      <c r="BB195" s="55">
        <v>1.9730000000000001</v>
      </c>
      <c r="BC195" s="105"/>
      <c r="BD195" s="105"/>
      <c r="BE195" s="105"/>
      <c r="BF195" s="105"/>
      <c r="BG195" s="109"/>
      <c r="BH195" s="2" t="s">
        <v>982</v>
      </c>
      <c r="BI195" s="2"/>
      <c r="BJ195" s="2"/>
      <c r="BK195" s="2">
        <v>3</v>
      </c>
      <c r="BL195" s="55">
        <v>6.694</v>
      </c>
      <c r="BM195" s="48"/>
      <c r="BN195" s="48"/>
      <c r="BO195" s="48"/>
      <c r="BP195" s="48"/>
      <c r="BQ195" s="117"/>
      <c r="BR195" s="2"/>
      <c r="BS195" s="2"/>
      <c r="BT195" s="2"/>
      <c r="BU195" s="2"/>
      <c r="BV195" s="55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18" t="s">
        <v>5</v>
      </c>
      <c r="H196" s="3">
        <v>2024</v>
      </c>
      <c r="I196" s="20" t="s">
        <v>283</v>
      </c>
      <c r="J196" s="184" t="s">
        <v>279</v>
      </c>
      <c r="K196" s="2" t="s">
        <v>320</v>
      </c>
      <c r="L196" s="163">
        <f t="shared" si="5"/>
        <v>0</v>
      </c>
      <c r="M196" s="163">
        <f t="shared" si="6"/>
        <v>0</v>
      </c>
      <c r="N196" s="181"/>
      <c r="O196" s="33"/>
      <c r="P196" s="33"/>
      <c r="Q196" s="33"/>
      <c r="R196" s="33"/>
      <c r="S196" s="42"/>
      <c r="T196" s="2"/>
      <c r="U196" s="2"/>
      <c r="V196" s="2"/>
      <c r="W196" s="2"/>
      <c r="X196" s="55"/>
      <c r="Y196" s="62"/>
      <c r="Z196" s="62"/>
      <c r="AA196" s="62"/>
      <c r="AB196" s="62"/>
      <c r="AC196" s="68"/>
      <c r="AD196" s="2"/>
      <c r="AE196" s="2"/>
      <c r="AF196" s="2"/>
      <c r="AG196" s="2"/>
      <c r="AH196" s="55"/>
      <c r="AI196" s="72"/>
      <c r="AJ196" s="72"/>
      <c r="AK196" s="72"/>
      <c r="AL196" s="72"/>
      <c r="AM196" s="80"/>
      <c r="AN196" s="2"/>
      <c r="AO196" s="2"/>
      <c r="AP196" s="2"/>
      <c r="AQ196" s="2"/>
      <c r="AR196" s="55"/>
      <c r="AS196" s="85"/>
      <c r="AT196" s="85"/>
      <c r="AU196" s="85"/>
      <c r="AV196" s="85"/>
      <c r="AW196" s="100"/>
      <c r="AX196" s="2"/>
      <c r="AY196" s="2"/>
      <c r="AZ196" s="2"/>
      <c r="BA196" s="2"/>
      <c r="BB196" s="55"/>
      <c r="BC196" s="105"/>
      <c r="BD196" s="105"/>
      <c r="BE196" s="105"/>
      <c r="BF196" s="105"/>
      <c r="BG196" s="109"/>
      <c r="BH196" s="2"/>
      <c r="BI196" s="2"/>
      <c r="BJ196" s="2"/>
      <c r="BK196" s="2"/>
      <c r="BL196" s="55"/>
      <c r="BM196" s="48"/>
      <c r="BN196" s="48"/>
      <c r="BO196" s="48"/>
      <c r="BP196" s="48"/>
      <c r="BQ196" s="117"/>
      <c r="BR196" s="2"/>
      <c r="BS196" s="2"/>
      <c r="BT196" s="2"/>
      <c r="BU196" s="2"/>
      <c r="BV196" s="55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18" t="s">
        <v>5</v>
      </c>
      <c r="H197" s="3">
        <v>2024</v>
      </c>
      <c r="I197" s="20" t="s">
        <v>286</v>
      </c>
      <c r="J197" s="184" t="s">
        <v>280</v>
      </c>
      <c r="K197" s="2" t="s">
        <v>319</v>
      </c>
      <c r="L197" s="163">
        <f t="shared" si="5"/>
        <v>0</v>
      </c>
      <c r="M197" s="163">
        <f t="shared" si="6"/>
        <v>0</v>
      </c>
      <c r="N197" s="181"/>
      <c r="O197" s="33"/>
      <c r="P197" s="33"/>
      <c r="Q197" s="33"/>
      <c r="R197" s="33"/>
      <c r="S197" s="42"/>
      <c r="T197" s="2"/>
      <c r="U197" s="2"/>
      <c r="V197" s="2"/>
      <c r="W197" s="2"/>
      <c r="X197" s="55"/>
      <c r="Y197" s="62"/>
      <c r="Z197" s="62"/>
      <c r="AA197" s="62"/>
      <c r="AB197" s="62"/>
      <c r="AC197" s="68"/>
      <c r="AD197" s="2"/>
      <c r="AE197" s="2"/>
      <c r="AF197" s="2"/>
      <c r="AG197" s="2"/>
      <c r="AH197" s="55"/>
      <c r="AI197" s="72"/>
      <c r="AJ197" s="72"/>
      <c r="AK197" s="72"/>
      <c r="AL197" s="72"/>
      <c r="AM197" s="80"/>
      <c r="AN197" s="2"/>
      <c r="AO197" s="2"/>
      <c r="AP197" s="2"/>
      <c r="AQ197" s="2"/>
      <c r="AR197" s="55"/>
      <c r="AS197" s="85"/>
      <c r="AT197" s="85"/>
      <c r="AU197" s="85"/>
      <c r="AV197" s="85"/>
      <c r="AW197" s="100"/>
      <c r="AX197" s="2"/>
      <c r="AY197" s="2"/>
      <c r="AZ197" s="2"/>
      <c r="BA197" s="2"/>
      <c r="BB197" s="55"/>
      <c r="BC197" s="105"/>
      <c r="BD197" s="105"/>
      <c r="BE197" s="105"/>
      <c r="BF197" s="105"/>
      <c r="BG197" s="109"/>
      <c r="BH197" s="2"/>
      <c r="BI197" s="2"/>
      <c r="BJ197" s="2"/>
      <c r="BK197" s="2"/>
      <c r="BL197" s="55"/>
      <c r="BM197" s="48"/>
      <c r="BN197" s="48"/>
      <c r="BO197" s="48"/>
      <c r="BP197" s="48"/>
      <c r="BQ197" s="117"/>
      <c r="BR197" s="2"/>
      <c r="BS197" s="2"/>
      <c r="BT197" s="2"/>
      <c r="BU197" s="2"/>
      <c r="BV197" s="55"/>
    </row>
    <row r="198" spans="1:74" hidden="1" x14ac:dyDescent="0.3">
      <c r="A198" s="2" t="s">
        <v>8</v>
      </c>
      <c r="B198" s="2" t="s">
        <v>2</v>
      </c>
      <c r="C198" s="2" t="s">
        <v>3</v>
      </c>
      <c r="D198" s="2" t="s">
        <v>4</v>
      </c>
      <c r="E198" s="3">
        <v>49</v>
      </c>
      <c r="F198" s="3"/>
      <c r="G198" s="18" t="s">
        <v>5</v>
      </c>
      <c r="H198" s="3">
        <v>2024</v>
      </c>
      <c r="I198" s="20" t="s">
        <v>286</v>
      </c>
      <c r="J198" s="184" t="s">
        <v>281</v>
      </c>
      <c r="K198" s="2" t="s">
        <v>319</v>
      </c>
      <c r="L198" s="163">
        <f t="shared" ref="L198:L261" si="7">SUM(R198,W198,AB198,AG198,AL198,AQ198,AV198,BA198,BF198,BK198,BP198,BU198)</f>
        <v>0</v>
      </c>
      <c r="M198" s="163">
        <f t="shared" ref="M198:M261" si="8">SUM(S198,X198,AC198,AH198,AM198,AR198,AW198,BB198,BG198,BL198,BQ198,BV198)</f>
        <v>383.50299999999999</v>
      </c>
      <c r="N198" s="186" t="s">
        <v>1298</v>
      </c>
      <c r="O198" s="33"/>
      <c r="P198" s="33"/>
      <c r="Q198" s="33"/>
      <c r="R198" s="33"/>
      <c r="S198" s="42"/>
      <c r="U198" s="2"/>
      <c r="V198" s="2"/>
      <c r="W198" s="2"/>
      <c r="X198" s="55"/>
      <c r="Y198" s="62"/>
      <c r="Z198" s="62"/>
      <c r="AA198" s="62"/>
      <c r="AB198" s="62"/>
      <c r="AC198" s="68"/>
      <c r="AD198" s="2"/>
      <c r="AE198" s="2"/>
      <c r="AF198" s="2"/>
      <c r="AG198" s="2"/>
      <c r="AH198" s="55"/>
      <c r="AI198" s="72"/>
      <c r="AJ198" s="72"/>
      <c r="AK198" s="72"/>
      <c r="AL198" s="72"/>
      <c r="AM198" s="80"/>
      <c r="AN198" s="2"/>
      <c r="AO198" s="2"/>
      <c r="AP198" s="2"/>
      <c r="AQ198" s="2"/>
      <c r="AR198" s="55"/>
      <c r="AS198" s="85"/>
      <c r="AT198" s="85"/>
      <c r="AU198" s="85"/>
      <c r="AV198" s="85"/>
      <c r="AW198" s="100"/>
      <c r="AX198" s="2"/>
      <c r="AY198" s="2"/>
      <c r="AZ198" s="2"/>
      <c r="BA198" s="2"/>
      <c r="BB198" s="55"/>
      <c r="BC198" s="105"/>
      <c r="BD198" s="105"/>
      <c r="BE198" s="105"/>
      <c r="BF198" s="105"/>
      <c r="BG198" s="109"/>
      <c r="BH198" s="2" t="s">
        <v>1016</v>
      </c>
      <c r="BI198" s="2"/>
      <c r="BJ198" s="2"/>
      <c r="BK198" s="2"/>
      <c r="BL198" s="55">
        <v>379.62</v>
      </c>
      <c r="BM198" s="48" t="s">
        <v>1119</v>
      </c>
      <c r="BN198" s="48"/>
      <c r="BO198" s="48"/>
      <c r="BP198" s="48"/>
      <c r="BQ198" s="117">
        <v>3.883</v>
      </c>
      <c r="BR198" s="2"/>
      <c r="BS198" s="2"/>
      <c r="BT198" s="2"/>
      <c r="BU198" s="2"/>
      <c r="BV198" s="55"/>
    </row>
    <row r="199" spans="1:74" s="13" customFormat="1" hidden="1" x14ac:dyDescent="0.3">
      <c r="A199" s="12" t="s">
        <v>8</v>
      </c>
      <c r="B199" s="12" t="s">
        <v>2</v>
      </c>
      <c r="C199" s="12" t="s">
        <v>3</v>
      </c>
      <c r="D199" s="12" t="s">
        <v>4</v>
      </c>
      <c r="E199" s="7">
        <v>49</v>
      </c>
      <c r="F199" s="7"/>
      <c r="G199" s="19" t="s">
        <v>5</v>
      </c>
      <c r="H199" s="7">
        <v>2024</v>
      </c>
      <c r="I199" s="21"/>
      <c r="J199" s="12" t="s">
        <v>314</v>
      </c>
      <c r="K199" s="12"/>
      <c r="L199" s="147"/>
      <c r="M199" s="147">
        <f>SUM(M161:M198)</f>
        <v>418.26900000000001</v>
      </c>
      <c r="N199" s="183"/>
      <c r="O199" s="12"/>
      <c r="P199" s="12"/>
      <c r="Q199" s="12"/>
      <c r="R199" s="12"/>
      <c r="S199" s="47">
        <f>SUM(S161:S198)</f>
        <v>0</v>
      </c>
      <c r="T199" s="12"/>
      <c r="U199" s="12"/>
      <c r="V199" s="12"/>
      <c r="W199" s="12"/>
      <c r="X199" s="47">
        <f>SUM(X161:X198)</f>
        <v>2.6150000000000002</v>
      </c>
      <c r="Y199" s="12"/>
      <c r="Z199" s="12"/>
      <c r="AA199" s="12"/>
      <c r="AB199" s="12"/>
      <c r="AC199" s="47">
        <f>SUM(AC161:AC198)</f>
        <v>23.484000000000002</v>
      </c>
      <c r="AD199" s="12"/>
      <c r="AE199" s="12"/>
      <c r="AF199" s="12"/>
      <c r="AG199" s="12"/>
      <c r="AH199" s="47">
        <f>SUM(AH161:AH198)</f>
        <v>0</v>
      </c>
      <c r="AI199" s="12"/>
      <c r="AJ199" s="12"/>
      <c r="AK199" s="12"/>
      <c r="AL199" s="12"/>
      <c r="AM199" s="47">
        <f>SUM(AM161:AM198)</f>
        <v>0</v>
      </c>
      <c r="AN199" s="12"/>
      <c r="AO199" s="12"/>
      <c r="AP199" s="12"/>
      <c r="AQ199" s="12"/>
      <c r="AR199" s="47">
        <f>SUM(AR161:AR198)</f>
        <v>0</v>
      </c>
      <c r="AS199" s="12"/>
      <c r="AT199" s="12"/>
      <c r="AU199" s="12"/>
      <c r="AV199" s="12"/>
      <c r="AW199" s="47">
        <f>SUM(AW161:AW198)</f>
        <v>0</v>
      </c>
      <c r="AX199" s="12"/>
      <c r="AY199" s="12"/>
      <c r="AZ199" s="12"/>
      <c r="BA199" s="12"/>
      <c r="BB199" s="47">
        <f>SUM(BB161:BB198)</f>
        <v>1.9730000000000001</v>
      </c>
      <c r="BC199" s="12"/>
      <c r="BD199" s="12"/>
      <c r="BE199" s="12"/>
      <c r="BF199" s="12"/>
      <c r="BG199" s="47">
        <f>SUM(BG161:BG198)</f>
        <v>0</v>
      </c>
      <c r="BH199" s="12"/>
      <c r="BI199" s="12"/>
      <c r="BJ199" s="12"/>
      <c r="BK199" s="12"/>
      <c r="BL199" s="47">
        <f>SUM(BL161:BL198)</f>
        <v>386.31400000000002</v>
      </c>
      <c r="BM199" s="12"/>
      <c r="BN199" s="12"/>
      <c r="BO199" s="12"/>
      <c r="BP199" s="12"/>
      <c r="BQ199" s="47">
        <f>SUM(BQ161:BQ198)</f>
        <v>3.883</v>
      </c>
      <c r="BR199" s="12"/>
      <c r="BS199" s="12"/>
      <c r="BT199" s="12"/>
      <c r="BU199" s="12"/>
      <c r="BV199" s="47">
        <f>SUM(BV161:BV198)</f>
        <v>0</v>
      </c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18" t="s">
        <v>5</v>
      </c>
      <c r="H200" s="3">
        <v>2024</v>
      </c>
      <c r="I200" s="20" t="s">
        <v>287</v>
      </c>
      <c r="J200" s="2" t="s">
        <v>267</v>
      </c>
      <c r="K200" s="2" t="s">
        <v>318</v>
      </c>
      <c r="L200" s="163">
        <f t="shared" si="7"/>
        <v>0</v>
      </c>
      <c r="M200" s="163">
        <f t="shared" si="8"/>
        <v>0</v>
      </c>
      <c r="N200" s="181"/>
      <c r="O200" s="33"/>
      <c r="P200" s="33"/>
      <c r="Q200" s="33"/>
      <c r="R200" s="33"/>
      <c r="S200" s="42"/>
      <c r="T200" s="2"/>
      <c r="U200" s="2"/>
      <c r="V200" s="2"/>
      <c r="W200" s="2"/>
      <c r="X200" s="55"/>
      <c r="Y200" s="62"/>
      <c r="Z200" s="62"/>
      <c r="AA200" s="62"/>
      <c r="AB200" s="62"/>
      <c r="AC200" s="68"/>
      <c r="AD200" s="2"/>
      <c r="AE200" s="2"/>
      <c r="AF200" s="2"/>
      <c r="AG200" s="2"/>
      <c r="AH200" s="55"/>
      <c r="AI200" s="72"/>
      <c r="AJ200" s="72"/>
      <c r="AK200" s="72"/>
      <c r="AL200" s="72"/>
      <c r="AM200" s="80"/>
      <c r="AN200" s="2"/>
      <c r="AO200" s="2"/>
      <c r="AP200" s="2"/>
      <c r="AQ200" s="2"/>
      <c r="AR200" s="55"/>
      <c r="AS200" s="85"/>
      <c r="AT200" s="85"/>
      <c r="AU200" s="85"/>
      <c r="AV200" s="85"/>
      <c r="AW200" s="100"/>
      <c r="AX200" s="2"/>
      <c r="AY200" s="2"/>
      <c r="AZ200" s="2"/>
      <c r="BA200" s="2"/>
      <c r="BB200" s="55"/>
      <c r="BC200" s="105"/>
      <c r="BD200" s="105"/>
      <c r="BE200" s="105"/>
      <c r="BF200" s="105"/>
      <c r="BG200" s="109"/>
      <c r="BH200" s="2"/>
      <c r="BI200" s="2"/>
      <c r="BJ200" s="2"/>
      <c r="BK200" s="2"/>
      <c r="BL200" s="55"/>
      <c r="BM200" s="48"/>
      <c r="BN200" s="48"/>
      <c r="BO200" s="48"/>
      <c r="BP200" s="48"/>
      <c r="BQ200" s="117"/>
      <c r="BR200" s="2"/>
      <c r="BS200" s="2"/>
      <c r="BT200" s="2"/>
      <c r="BU200" s="2"/>
      <c r="BV200" s="55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18" t="s">
        <v>5</v>
      </c>
      <c r="H201" s="3">
        <v>2024</v>
      </c>
      <c r="I201" s="20" t="s">
        <v>287</v>
      </c>
      <c r="J201" s="2" t="s">
        <v>291</v>
      </c>
      <c r="K201" s="2" t="s">
        <v>319</v>
      </c>
      <c r="L201" s="163">
        <f t="shared" si="7"/>
        <v>0</v>
      </c>
      <c r="M201" s="163">
        <f t="shared" si="8"/>
        <v>0</v>
      </c>
      <c r="N201" s="181"/>
      <c r="O201" s="33"/>
      <c r="P201" s="33"/>
      <c r="Q201" s="33"/>
      <c r="R201" s="33"/>
      <c r="S201" s="42"/>
      <c r="T201" s="2"/>
      <c r="U201" s="2"/>
      <c r="V201" s="2"/>
      <c r="W201" s="2"/>
      <c r="X201" s="55"/>
      <c r="Y201" s="62"/>
      <c r="Z201" s="62"/>
      <c r="AA201" s="62"/>
      <c r="AB201" s="62"/>
      <c r="AC201" s="68"/>
      <c r="AD201" s="2"/>
      <c r="AE201" s="2"/>
      <c r="AF201" s="2"/>
      <c r="AG201" s="2"/>
      <c r="AH201" s="55"/>
      <c r="AI201" s="72"/>
      <c r="AJ201" s="72"/>
      <c r="AK201" s="72"/>
      <c r="AL201" s="72"/>
      <c r="AM201" s="80"/>
      <c r="AN201" s="2"/>
      <c r="AO201" s="2"/>
      <c r="AP201" s="2"/>
      <c r="AQ201" s="2"/>
      <c r="AR201" s="55"/>
      <c r="AS201" s="85"/>
      <c r="AT201" s="85"/>
      <c r="AU201" s="85"/>
      <c r="AV201" s="85"/>
      <c r="AW201" s="100"/>
      <c r="AX201" s="2"/>
      <c r="AY201" s="2"/>
      <c r="AZ201" s="2"/>
      <c r="BA201" s="2"/>
      <c r="BB201" s="55"/>
      <c r="BC201" s="105"/>
      <c r="BD201" s="105"/>
      <c r="BE201" s="105"/>
      <c r="BF201" s="105"/>
      <c r="BG201" s="109"/>
      <c r="BH201" s="2"/>
      <c r="BI201" s="2"/>
      <c r="BJ201" s="2"/>
      <c r="BK201" s="2"/>
      <c r="BL201" s="55"/>
      <c r="BM201" s="48"/>
      <c r="BN201" s="48"/>
      <c r="BO201" s="48"/>
      <c r="BP201" s="48"/>
      <c r="BQ201" s="117"/>
      <c r="BR201" s="2"/>
      <c r="BS201" s="2"/>
      <c r="BT201" s="2"/>
      <c r="BU201" s="2"/>
      <c r="BV201" s="55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18" t="s">
        <v>5</v>
      </c>
      <c r="H202" s="3">
        <v>2024</v>
      </c>
      <c r="I202" s="20" t="s">
        <v>286</v>
      </c>
      <c r="J202" s="2" t="s">
        <v>336</v>
      </c>
      <c r="K202" s="2" t="s">
        <v>319</v>
      </c>
      <c r="L202" s="163">
        <f t="shared" si="7"/>
        <v>0</v>
      </c>
      <c r="M202" s="163">
        <f t="shared" si="8"/>
        <v>0</v>
      </c>
      <c r="N202" s="181"/>
      <c r="O202" s="33"/>
      <c r="P202" s="33"/>
      <c r="Q202" s="33"/>
      <c r="R202" s="33"/>
      <c r="S202" s="42"/>
      <c r="T202" s="2"/>
      <c r="U202" s="2"/>
      <c r="V202" s="2"/>
      <c r="W202" s="2"/>
      <c r="X202" s="55"/>
      <c r="Y202" s="62"/>
      <c r="Z202" s="62"/>
      <c r="AA202" s="62"/>
      <c r="AB202" s="62"/>
      <c r="AC202" s="68"/>
      <c r="AD202" s="2"/>
      <c r="AE202" s="2"/>
      <c r="AF202" s="2"/>
      <c r="AG202" s="2"/>
      <c r="AH202" s="55"/>
      <c r="AI202" s="72"/>
      <c r="AJ202" s="72"/>
      <c r="AK202" s="72"/>
      <c r="AL202" s="72"/>
      <c r="AM202" s="80"/>
      <c r="AN202" s="2"/>
      <c r="AO202" s="2"/>
      <c r="AP202" s="2"/>
      <c r="AQ202" s="2"/>
      <c r="AR202" s="55"/>
      <c r="AS202" s="85"/>
      <c r="AT202" s="85"/>
      <c r="AU202" s="85"/>
      <c r="AV202" s="85"/>
      <c r="AW202" s="100"/>
      <c r="AX202" s="2"/>
      <c r="AY202" s="2"/>
      <c r="AZ202" s="2"/>
      <c r="BA202" s="2"/>
      <c r="BB202" s="55"/>
      <c r="BC202" s="105"/>
      <c r="BD202" s="105"/>
      <c r="BE202" s="105"/>
      <c r="BF202" s="105"/>
      <c r="BG202" s="109"/>
      <c r="BH202" s="2"/>
      <c r="BI202" s="2"/>
      <c r="BJ202" s="2"/>
      <c r="BK202" s="2"/>
      <c r="BL202" s="55"/>
      <c r="BM202" s="48"/>
      <c r="BN202" s="48"/>
      <c r="BO202" s="48"/>
      <c r="BP202" s="48"/>
      <c r="BQ202" s="117"/>
      <c r="BR202" s="2"/>
      <c r="BS202" s="2"/>
      <c r="BT202" s="2"/>
      <c r="BU202" s="2"/>
      <c r="BV202" s="55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18" t="s">
        <v>5</v>
      </c>
      <c r="H203" s="3">
        <v>2024</v>
      </c>
      <c r="I203" s="20" t="s">
        <v>286</v>
      </c>
      <c r="J203" s="8" t="s">
        <v>337</v>
      </c>
      <c r="K203" s="8" t="s">
        <v>318</v>
      </c>
      <c r="L203" s="163">
        <f t="shared" si="7"/>
        <v>0</v>
      </c>
      <c r="M203" s="163">
        <f t="shared" si="8"/>
        <v>0</v>
      </c>
      <c r="N203" s="181"/>
      <c r="O203" s="53"/>
      <c r="P203" s="53"/>
      <c r="Q203" s="53"/>
      <c r="R203" s="53"/>
      <c r="S203" s="54"/>
      <c r="T203" s="8"/>
      <c r="U203" s="8"/>
      <c r="V203" s="8"/>
      <c r="W203" s="8"/>
      <c r="X203" s="122"/>
      <c r="Y203" s="135"/>
      <c r="Z203" s="135"/>
      <c r="AA203" s="135"/>
      <c r="AB203" s="135"/>
      <c r="AC203" s="136"/>
      <c r="AD203" s="8"/>
      <c r="AE203" s="8"/>
      <c r="AF203" s="8"/>
      <c r="AG203" s="8"/>
      <c r="AH203" s="122"/>
      <c r="AI203" s="137"/>
      <c r="AJ203" s="137"/>
      <c r="AK203" s="137"/>
      <c r="AL203" s="137"/>
      <c r="AM203" s="138"/>
      <c r="AN203" s="8"/>
      <c r="AO203" s="8"/>
      <c r="AP203" s="8"/>
      <c r="AQ203" s="8"/>
      <c r="AR203" s="122"/>
      <c r="AS203" s="139"/>
      <c r="AT203" s="139"/>
      <c r="AU203" s="139"/>
      <c r="AV203" s="139"/>
      <c r="AW203" s="140"/>
      <c r="AX203" s="8"/>
      <c r="AY203" s="8"/>
      <c r="AZ203" s="8"/>
      <c r="BA203" s="8"/>
      <c r="BB203" s="122"/>
      <c r="BC203" s="141"/>
      <c r="BD203" s="141"/>
      <c r="BE203" s="141"/>
      <c r="BF203" s="141"/>
      <c r="BG203" s="142"/>
      <c r="BH203" s="8"/>
      <c r="BI203" s="8"/>
      <c r="BJ203" s="8"/>
      <c r="BK203" s="8"/>
      <c r="BL203" s="122"/>
      <c r="BM203" s="143"/>
      <c r="BN203" s="143"/>
      <c r="BO203" s="143"/>
      <c r="BP203" s="143"/>
      <c r="BQ203" s="144"/>
      <c r="BR203" s="8"/>
      <c r="BS203" s="8"/>
      <c r="BT203" s="8"/>
      <c r="BU203" s="8"/>
      <c r="BV203" s="122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18" t="s">
        <v>5</v>
      </c>
      <c r="H204" s="3">
        <v>2024</v>
      </c>
      <c r="I204" s="20" t="s">
        <v>286</v>
      </c>
      <c r="J204" s="8" t="s">
        <v>338</v>
      </c>
      <c r="K204" s="8" t="s">
        <v>339</v>
      </c>
      <c r="L204" s="163">
        <f t="shared" si="7"/>
        <v>0</v>
      </c>
      <c r="M204" s="163">
        <f t="shared" si="8"/>
        <v>0</v>
      </c>
      <c r="N204" s="181"/>
      <c r="O204" s="53"/>
      <c r="P204" s="53"/>
      <c r="Q204" s="53"/>
      <c r="R204" s="53"/>
      <c r="S204" s="54"/>
      <c r="T204" s="8"/>
      <c r="U204" s="8"/>
      <c r="V204" s="8"/>
      <c r="W204" s="8"/>
      <c r="X204" s="122"/>
      <c r="Y204" s="135"/>
      <c r="Z204" s="135"/>
      <c r="AA204" s="135"/>
      <c r="AB204" s="135"/>
      <c r="AC204" s="136"/>
      <c r="AD204" s="8"/>
      <c r="AE204" s="8"/>
      <c r="AF204" s="8"/>
      <c r="AG204" s="8"/>
      <c r="AH204" s="122"/>
      <c r="AI204" s="137"/>
      <c r="AJ204" s="137"/>
      <c r="AK204" s="137"/>
      <c r="AL204" s="137"/>
      <c r="AM204" s="138"/>
      <c r="AN204" s="8"/>
      <c r="AO204" s="8"/>
      <c r="AP204" s="8"/>
      <c r="AQ204" s="8"/>
      <c r="AR204" s="122"/>
      <c r="AS204" s="139"/>
      <c r="AT204" s="139"/>
      <c r="AU204" s="139"/>
      <c r="AV204" s="139"/>
      <c r="AW204" s="140"/>
      <c r="AX204" s="8"/>
      <c r="AY204" s="8"/>
      <c r="AZ204" s="8"/>
      <c r="BA204" s="8"/>
      <c r="BB204" s="122"/>
      <c r="BC204" s="141"/>
      <c r="BD204" s="141"/>
      <c r="BE204" s="141"/>
      <c r="BF204" s="141"/>
      <c r="BG204" s="142"/>
      <c r="BH204" s="8"/>
      <c r="BI204" s="8"/>
      <c r="BJ204" s="8"/>
      <c r="BK204" s="8"/>
      <c r="BL204" s="122"/>
      <c r="BM204" s="143"/>
      <c r="BN204" s="143"/>
      <c r="BO204" s="143"/>
      <c r="BP204" s="143"/>
      <c r="BQ204" s="144"/>
      <c r="BR204" s="8"/>
      <c r="BS204" s="8"/>
      <c r="BT204" s="8"/>
      <c r="BU204" s="8"/>
      <c r="BV204" s="122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18" t="s">
        <v>5</v>
      </c>
      <c r="H205" s="3">
        <v>2024</v>
      </c>
      <c r="I205" s="20" t="s">
        <v>286</v>
      </c>
      <c r="J205" s="8" t="s">
        <v>340</v>
      </c>
      <c r="K205" s="8" t="s">
        <v>318</v>
      </c>
      <c r="L205" s="163">
        <f t="shared" si="7"/>
        <v>0</v>
      </c>
      <c r="M205" s="163">
        <f t="shared" si="8"/>
        <v>0</v>
      </c>
      <c r="N205" s="181"/>
      <c r="O205" s="53"/>
      <c r="P205" s="53"/>
      <c r="Q205" s="53"/>
      <c r="R205" s="53"/>
      <c r="S205" s="54"/>
      <c r="T205" s="8"/>
      <c r="U205" s="8"/>
      <c r="V205" s="8"/>
      <c r="W205" s="8"/>
      <c r="X205" s="122"/>
      <c r="Y205" s="135"/>
      <c r="Z205" s="135"/>
      <c r="AA205" s="135"/>
      <c r="AB205" s="135"/>
      <c r="AC205" s="136"/>
      <c r="AD205" s="8"/>
      <c r="AE205" s="8"/>
      <c r="AF205" s="8"/>
      <c r="AG205" s="8"/>
      <c r="AH205" s="122"/>
      <c r="AI205" s="137"/>
      <c r="AJ205" s="137"/>
      <c r="AK205" s="137"/>
      <c r="AL205" s="137"/>
      <c r="AM205" s="138"/>
      <c r="AN205" s="8"/>
      <c r="AO205" s="8"/>
      <c r="AP205" s="8"/>
      <c r="AQ205" s="8"/>
      <c r="AR205" s="122"/>
      <c r="AS205" s="139"/>
      <c r="AT205" s="139"/>
      <c r="AU205" s="139"/>
      <c r="AV205" s="139"/>
      <c r="AW205" s="140"/>
      <c r="AX205" s="8"/>
      <c r="AY205" s="8"/>
      <c r="AZ205" s="8"/>
      <c r="BA205" s="8"/>
      <c r="BB205" s="122"/>
      <c r="BC205" s="141"/>
      <c r="BD205" s="141"/>
      <c r="BE205" s="141"/>
      <c r="BF205" s="141"/>
      <c r="BG205" s="142"/>
      <c r="BH205" s="8"/>
      <c r="BI205" s="8"/>
      <c r="BJ205" s="8"/>
      <c r="BK205" s="8"/>
      <c r="BL205" s="122"/>
      <c r="BM205" s="143"/>
      <c r="BN205" s="143"/>
      <c r="BO205" s="143"/>
      <c r="BP205" s="143"/>
      <c r="BQ205" s="144"/>
      <c r="BR205" s="8"/>
      <c r="BS205" s="8"/>
      <c r="BT205" s="8"/>
      <c r="BU205" s="8"/>
      <c r="BV205" s="122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18" t="s">
        <v>5</v>
      </c>
      <c r="H206" s="3">
        <v>2024</v>
      </c>
      <c r="I206" s="20" t="s">
        <v>286</v>
      </c>
      <c r="J206" s="8" t="s">
        <v>341</v>
      </c>
      <c r="K206" s="8" t="s">
        <v>320</v>
      </c>
      <c r="L206" s="163">
        <f t="shared" si="7"/>
        <v>0</v>
      </c>
      <c r="M206" s="163">
        <f t="shared" si="8"/>
        <v>0</v>
      </c>
      <c r="N206" s="181"/>
      <c r="O206" s="53"/>
      <c r="P206" s="53"/>
      <c r="Q206" s="53"/>
      <c r="R206" s="53"/>
      <c r="S206" s="54"/>
      <c r="T206" s="8"/>
      <c r="U206" s="8"/>
      <c r="V206" s="8"/>
      <c r="W206" s="8"/>
      <c r="X206" s="122"/>
      <c r="Y206" s="135"/>
      <c r="Z206" s="135"/>
      <c r="AA206" s="135"/>
      <c r="AB206" s="135"/>
      <c r="AC206" s="136"/>
      <c r="AD206" s="8"/>
      <c r="AE206" s="8"/>
      <c r="AF206" s="8"/>
      <c r="AG206" s="8"/>
      <c r="AH206" s="122"/>
      <c r="AI206" s="137"/>
      <c r="AJ206" s="137"/>
      <c r="AK206" s="137"/>
      <c r="AL206" s="137"/>
      <c r="AM206" s="138"/>
      <c r="AN206" s="8"/>
      <c r="AO206" s="8"/>
      <c r="AP206" s="8"/>
      <c r="AQ206" s="8"/>
      <c r="AR206" s="122"/>
      <c r="AS206" s="139"/>
      <c r="AT206" s="139"/>
      <c r="AU206" s="139"/>
      <c r="AV206" s="139"/>
      <c r="AW206" s="140"/>
      <c r="AX206" s="8"/>
      <c r="AY206" s="8"/>
      <c r="AZ206" s="8"/>
      <c r="BA206" s="8"/>
      <c r="BB206" s="122"/>
      <c r="BC206" s="141"/>
      <c r="BD206" s="141"/>
      <c r="BE206" s="141"/>
      <c r="BF206" s="141"/>
      <c r="BG206" s="142"/>
      <c r="BH206" s="8"/>
      <c r="BI206" s="8"/>
      <c r="BJ206" s="8"/>
      <c r="BK206" s="8"/>
      <c r="BL206" s="122"/>
      <c r="BM206" s="143"/>
      <c r="BN206" s="143"/>
      <c r="BO206" s="143"/>
      <c r="BP206" s="143"/>
      <c r="BQ206" s="144"/>
      <c r="BR206" s="8"/>
      <c r="BS206" s="8"/>
      <c r="BT206" s="8"/>
      <c r="BU206" s="8"/>
      <c r="BV206" s="122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18" t="s">
        <v>5</v>
      </c>
      <c r="H207" s="3">
        <v>2024</v>
      </c>
      <c r="I207" s="20" t="s">
        <v>286</v>
      </c>
      <c r="J207" s="8" t="s">
        <v>342</v>
      </c>
      <c r="K207" s="8" t="s">
        <v>320</v>
      </c>
      <c r="L207" s="163">
        <f t="shared" si="7"/>
        <v>0</v>
      </c>
      <c r="M207" s="163">
        <f t="shared" si="8"/>
        <v>0</v>
      </c>
      <c r="N207" s="181"/>
      <c r="O207" s="53"/>
      <c r="P207" s="53"/>
      <c r="Q207" s="53"/>
      <c r="R207" s="53"/>
      <c r="S207" s="54"/>
      <c r="T207" s="8"/>
      <c r="U207" s="8"/>
      <c r="V207" s="8"/>
      <c r="W207" s="8"/>
      <c r="X207" s="122"/>
      <c r="Y207" s="135"/>
      <c r="Z207" s="135"/>
      <c r="AA207" s="135"/>
      <c r="AB207" s="135"/>
      <c r="AC207" s="136"/>
      <c r="AD207" s="8"/>
      <c r="AE207" s="8"/>
      <c r="AF207" s="8"/>
      <c r="AG207" s="8"/>
      <c r="AH207" s="122"/>
      <c r="AI207" s="137"/>
      <c r="AJ207" s="137"/>
      <c r="AK207" s="137"/>
      <c r="AL207" s="137"/>
      <c r="AM207" s="138"/>
      <c r="AN207" s="8"/>
      <c r="AO207" s="8"/>
      <c r="AP207" s="8"/>
      <c r="AQ207" s="8"/>
      <c r="AR207" s="122"/>
      <c r="AS207" s="139"/>
      <c r="AT207" s="139"/>
      <c r="AU207" s="139"/>
      <c r="AV207" s="139"/>
      <c r="AW207" s="140"/>
      <c r="AX207" s="8"/>
      <c r="AY207" s="8"/>
      <c r="AZ207" s="8"/>
      <c r="BA207" s="8"/>
      <c r="BB207" s="122"/>
      <c r="BC207" s="141"/>
      <c r="BD207" s="141"/>
      <c r="BE207" s="141"/>
      <c r="BF207" s="141"/>
      <c r="BG207" s="142"/>
      <c r="BH207" s="8"/>
      <c r="BI207" s="8"/>
      <c r="BJ207" s="8"/>
      <c r="BK207" s="8"/>
      <c r="BL207" s="122"/>
      <c r="BM207" s="143"/>
      <c r="BN207" s="143"/>
      <c r="BO207" s="143"/>
      <c r="BP207" s="143"/>
      <c r="BQ207" s="144"/>
      <c r="BR207" s="8"/>
      <c r="BS207" s="8"/>
      <c r="BT207" s="8"/>
      <c r="BU207" s="8"/>
      <c r="BV207" s="122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18" t="s">
        <v>5</v>
      </c>
      <c r="H208" s="3">
        <v>2024</v>
      </c>
      <c r="I208" s="20" t="s">
        <v>286</v>
      </c>
      <c r="J208" s="8" t="s">
        <v>343</v>
      </c>
      <c r="K208" s="8" t="s">
        <v>339</v>
      </c>
      <c r="L208" s="163">
        <f t="shared" si="7"/>
        <v>0</v>
      </c>
      <c r="M208" s="163">
        <f t="shared" si="8"/>
        <v>0</v>
      </c>
      <c r="N208" s="181"/>
      <c r="O208" s="53"/>
      <c r="P208" s="53"/>
      <c r="Q208" s="53"/>
      <c r="R208" s="53"/>
      <c r="S208" s="54"/>
      <c r="T208" s="8"/>
      <c r="U208" s="8"/>
      <c r="V208" s="8"/>
      <c r="W208" s="8"/>
      <c r="X208" s="122"/>
      <c r="Y208" s="135"/>
      <c r="Z208" s="135"/>
      <c r="AA208" s="135"/>
      <c r="AB208" s="135"/>
      <c r="AC208" s="136"/>
      <c r="AD208" s="8"/>
      <c r="AE208" s="8"/>
      <c r="AF208" s="8"/>
      <c r="AG208" s="8"/>
      <c r="AH208" s="122"/>
      <c r="AI208" s="137"/>
      <c r="AJ208" s="137"/>
      <c r="AK208" s="137"/>
      <c r="AL208" s="137"/>
      <c r="AM208" s="138"/>
      <c r="AN208" s="8"/>
      <c r="AO208" s="8"/>
      <c r="AP208" s="8"/>
      <c r="AQ208" s="8"/>
      <c r="AR208" s="122"/>
      <c r="AS208" s="139"/>
      <c r="AT208" s="139"/>
      <c r="AU208" s="139"/>
      <c r="AV208" s="139"/>
      <c r="AW208" s="140"/>
      <c r="AX208" s="8"/>
      <c r="AY208" s="8"/>
      <c r="AZ208" s="8"/>
      <c r="BA208" s="8"/>
      <c r="BB208" s="122"/>
      <c r="BC208" s="141"/>
      <c r="BD208" s="141"/>
      <c r="BE208" s="141"/>
      <c r="BF208" s="141"/>
      <c r="BG208" s="142"/>
      <c r="BH208" s="8"/>
      <c r="BI208" s="8"/>
      <c r="BJ208" s="8"/>
      <c r="BK208" s="8"/>
      <c r="BL208" s="122"/>
      <c r="BM208" s="143"/>
      <c r="BN208" s="143"/>
      <c r="BO208" s="143"/>
      <c r="BP208" s="143"/>
      <c r="BQ208" s="144"/>
      <c r="BR208" s="8"/>
      <c r="BS208" s="8"/>
      <c r="BT208" s="8"/>
      <c r="BU208" s="8"/>
      <c r="BV208" s="122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18" t="s">
        <v>5</v>
      </c>
      <c r="H209" s="3">
        <v>2024</v>
      </c>
      <c r="I209" s="20" t="s">
        <v>288</v>
      </c>
      <c r="J209" s="8" t="s">
        <v>344</v>
      </c>
      <c r="K209" s="8" t="s">
        <v>318</v>
      </c>
      <c r="L209" s="163">
        <f t="shared" si="7"/>
        <v>0</v>
      </c>
      <c r="M209" s="163">
        <f t="shared" si="8"/>
        <v>0</v>
      </c>
      <c r="N209" s="181"/>
      <c r="O209" s="53"/>
      <c r="P209" s="53"/>
      <c r="Q209" s="53"/>
      <c r="R209" s="53"/>
      <c r="S209" s="54"/>
      <c r="T209" s="8"/>
      <c r="U209" s="8"/>
      <c r="V209" s="8"/>
      <c r="W209" s="8"/>
      <c r="X209" s="122"/>
      <c r="Y209" s="135"/>
      <c r="Z209" s="135"/>
      <c r="AA209" s="135"/>
      <c r="AB209" s="135"/>
      <c r="AC209" s="136"/>
      <c r="AD209" s="8"/>
      <c r="AE209" s="8"/>
      <c r="AF209" s="8"/>
      <c r="AG209" s="8"/>
      <c r="AH209" s="122"/>
      <c r="AI209" s="137"/>
      <c r="AJ209" s="137"/>
      <c r="AK209" s="137"/>
      <c r="AL209" s="137"/>
      <c r="AM209" s="138"/>
      <c r="AN209" s="8"/>
      <c r="AO209" s="8"/>
      <c r="AP209" s="8"/>
      <c r="AQ209" s="8"/>
      <c r="AR209" s="122"/>
      <c r="AS209" s="139"/>
      <c r="AT209" s="139"/>
      <c r="AU209" s="139"/>
      <c r="AV209" s="139"/>
      <c r="AW209" s="140"/>
      <c r="AX209" s="8"/>
      <c r="AY209" s="8"/>
      <c r="AZ209" s="8"/>
      <c r="BA209" s="8"/>
      <c r="BB209" s="122"/>
      <c r="BC209" s="141"/>
      <c r="BD209" s="141"/>
      <c r="BE209" s="141"/>
      <c r="BF209" s="141"/>
      <c r="BG209" s="142"/>
      <c r="BH209" s="8"/>
      <c r="BI209" s="8"/>
      <c r="BJ209" s="8"/>
      <c r="BK209" s="8"/>
      <c r="BL209" s="122"/>
      <c r="BM209" s="143"/>
      <c r="BN209" s="143"/>
      <c r="BO209" s="143"/>
      <c r="BP209" s="143"/>
      <c r="BQ209" s="144"/>
      <c r="BR209" s="8"/>
      <c r="BS209" s="8"/>
      <c r="BT209" s="8"/>
      <c r="BU209" s="8"/>
      <c r="BV209" s="122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18" t="s">
        <v>5</v>
      </c>
      <c r="H210" s="3">
        <v>2024</v>
      </c>
      <c r="I210" s="20" t="s">
        <v>288</v>
      </c>
      <c r="J210" s="2" t="s">
        <v>351</v>
      </c>
      <c r="K210" s="2" t="s">
        <v>318</v>
      </c>
      <c r="L210" s="163">
        <f t="shared" si="7"/>
        <v>0</v>
      </c>
      <c r="M210" s="163">
        <f t="shared" si="8"/>
        <v>0</v>
      </c>
      <c r="N210" s="181"/>
      <c r="O210" s="53"/>
      <c r="P210" s="53"/>
      <c r="Q210" s="53"/>
      <c r="R210" s="53"/>
      <c r="S210" s="54"/>
      <c r="T210" s="8"/>
      <c r="U210" s="8"/>
      <c r="V210" s="8"/>
      <c r="W210" s="8"/>
      <c r="X210" s="122"/>
      <c r="Y210" s="135"/>
      <c r="Z210" s="135"/>
      <c r="AA210" s="135"/>
      <c r="AB210" s="135"/>
      <c r="AC210" s="136"/>
      <c r="AD210" s="8"/>
      <c r="AE210" s="8"/>
      <c r="AF210" s="8"/>
      <c r="AG210" s="8"/>
      <c r="AH210" s="122"/>
      <c r="AI210" s="137"/>
      <c r="AJ210" s="137"/>
      <c r="AK210" s="137"/>
      <c r="AL210" s="137"/>
      <c r="AM210" s="138"/>
      <c r="AN210" s="8"/>
      <c r="AO210" s="8"/>
      <c r="AP210" s="8"/>
      <c r="AQ210" s="8"/>
      <c r="AR210" s="122"/>
      <c r="AS210" s="139"/>
      <c r="AT210" s="139"/>
      <c r="AU210" s="139"/>
      <c r="AV210" s="139"/>
      <c r="AW210" s="140"/>
      <c r="AX210" s="8"/>
      <c r="AY210" s="8"/>
      <c r="AZ210" s="8"/>
      <c r="BA210" s="8"/>
      <c r="BB210" s="122"/>
      <c r="BC210" s="141"/>
      <c r="BD210" s="141"/>
      <c r="BE210" s="141"/>
      <c r="BF210" s="141"/>
      <c r="BG210" s="142"/>
      <c r="BH210" s="8"/>
      <c r="BI210" s="8"/>
      <c r="BJ210" s="8"/>
      <c r="BK210" s="8"/>
      <c r="BL210" s="122"/>
      <c r="BM210" s="143"/>
      <c r="BN210" s="143"/>
      <c r="BO210" s="143"/>
      <c r="BP210" s="143"/>
      <c r="BQ210" s="144"/>
      <c r="BR210" s="8"/>
      <c r="BS210" s="8"/>
      <c r="BT210" s="8"/>
      <c r="BU210" s="8"/>
      <c r="BV210" s="122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18" t="s">
        <v>5</v>
      </c>
      <c r="H211" s="3">
        <v>2024</v>
      </c>
      <c r="I211" s="20" t="s">
        <v>288</v>
      </c>
      <c r="J211" s="2" t="s">
        <v>352</v>
      </c>
      <c r="K211" s="2" t="s">
        <v>321</v>
      </c>
      <c r="L211" s="163">
        <f t="shared" si="7"/>
        <v>0</v>
      </c>
      <c r="M211" s="163">
        <f t="shared" si="8"/>
        <v>0</v>
      </c>
      <c r="N211" s="181"/>
      <c r="O211" s="33"/>
      <c r="P211" s="33"/>
      <c r="Q211" s="33"/>
      <c r="R211" s="33"/>
      <c r="S211" s="42"/>
      <c r="T211" s="2"/>
      <c r="U211" s="2"/>
      <c r="V211" s="2"/>
      <c r="W211" s="2"/>
      <c r="X211" s="55"/>
      <c r="Y211" s="62"/>
      <c r="Z211" s="62"/>
      <c r="AA211" s="62"/>
      <c r="AB211" s="62"/>
      <c r="AC211" s="68"/>
      <c r="AD211" s="2"/>
      <c r="AE211" s="2"/>
      <c r="AF211" s="2"/>
      <c r="AG211" s="2"/>
      <c r="AH211" s="55"/>
      <c r="AI211" s="72"/>
      <c r="AJ211" s="72"/>
      <c r="AK211" s="72"/>
      <c r="AL211" s="72"/>
      <c r="AM211" s="80"/>
      <c r="AN211" s="2"/>
      <c r="AO211" s="2"/>
      <c r="AP211" s="2"/>
      <c r="AQ211" s="2"/>
      <c r="AR211" s="55"/>
      <c r="AS211" s="85"/>
      <c r="AT211" s="85"/>
      <c r="AU211" s="85"/>
      <c r="AV211" s="85"/>
      <c r="AW211" s="100"/>
      <c r="AX211" s="2"/>
      <c r="AY211" s="2"/>
      <c r="AZ211" s="2"/>
      <c r="BA211" s="2"/>
      <c r="BB211" s="55"/>
      <c r="BC211" s="105"/>
      <c r="BD211" s="105"/>
      <c r="BE211" s="105"/>
      <c r="BF211" s="105"/>
      <c r="BG211" s="109"/>
      <c r="BH211" s="2"/>
      <c r="BI211" s="2"/>
      <c r="BJ211" s="2"/>
      <c r="BK211" s="2"/>
      <c r="BL211" s="55"/>
      <c r="BM211" s="48"/>
      <c r="BN211" s="48"/>
      <c r="BO211" s="48"/>
      <c r="BP211" s="48"/>
      <c r="BQ211" s="117"/>
      <c r="BR211" s="2"/>
      <c r="BS211" s="2"/>
      <c r="BT211" s="2"/>
      <c r="BU211" s="2"/>
      <c r="BV211" s="55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18" t="s">
        <v>5</v>
      </c>
      <c r="H212" s="3">
        <v>2024</v>
      </c>
      <c r="I212" s="20" t="s">
        <v>288</v>
      </c>
      <c r="J212" s="2" t="s">
        <v>345</v>
      </c>
      <c r="K212" s="2" t="s">
        <v>318</v>
      </c>
      <c r="L212" s="163">
        <f t="shared" si="7"/>
        <v>0</v>
      </c>
      <c r="M212" s="163">
        <f t="shared" si="8"/>
        <v>0</v>
      </c>
      <c r="N212" s="181"/>
      <c r="O212" s="34"/>
      <c r="P212" s="33"/>
      <c r="Q212" s="33"/>
      <c r="R212" s="33"/>
      <c r="S212" s="41"/>
      <c r="T212" s="3"/>
      <c r="U212" s="2"/>
      <c r="V212" s="2"/>
      <c r="W212" s="2"/>
      <c r="X212" s="56"/>
      <c r="Y212" s="64"/>
      <c r="Z212" s="62"/>
      <c r="AA212" s="62"/>
      <c r="AB212" s="62"/>
      <c r="AC212" s="69"/>
      <c r="AD212" s="3"/>
      <c r="AE212" s="2"/>
      <c r="AF212" s="2"/>
      <c r="AG212" s="2"/>
      <c r="AH212" s="56"/>
      <c r="AI212" s="73"/>
      <c r="AJ212" s="72"/>
      <c r="AK212" s="72"/>
      <c r="AL212" s="72"/>
      <c r="AM212" s="81"/>
      <c r="AN212" s="3"/>
      <c r="AO212" s="2"/>
      <c r="AP212" s="2"/>
      <c r="AQ212" s="2"/>
      <c r="AR212" s="56"/>
      <c r="AS212" s="86"/>
      <c r="AT212" s="85"/>
      <c r="AU212" s="85"/>
      <c r="AV212" s="85"/>
      <c r="AW212" s="101"/>
      <c r="AX212" s="3"/>
      <c r="AY212" s="2"/>
      <c r="AZ212" s="2"/>
      <c r="BA212" s="2"/>
      <c r="BB212" s="56"/>
      <c r="BC212" s="106"/>
      <c r="BD212" s="105"/>
      <c r="BE212" s="105"/>
      <c r="BF212" s="105"/>
      <c r="BG212" s="110"/>
      <c r="BH212" s="3"/>
      <c r="BI212" s="2"/>
      <c r="BJ212" s="2"/>
      <c r="BK212" s="2"/>
      <c r="BL212" s="56"/>
      <c r="BM212" s="49"/>
      <c r="BN212" s="48"/>
      <c r="BO212" s="48"/>
      <c r="BP212" s="48"/>
      <c r="BQ212" s="118"/>
      <c r="BR212" s="3"/>
      <c r="BS212" s="2"/>
      <c r="BT212" s="2"/>
      <c r="BU212" s="2"/>
      <c r="BV212" s="56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18" t="s">
        <v>5</v>
      </c>
      <c r="H213" s="3">
        <v>2024</v>
      </c>
      <c r="I213" s="20" t="s">
        <v>289</v>
      </c>
      <c r="J213" s="2" t="s">
        <v>268</v>
      </c>
      <c r="K213" s="2" t="s">
        <v>318</v>
      </c>
      <c r="L213" s="163">
        <f t="shared" si="7"/>
        <v>0</v>
      </c>
      <c r="M213" s="163">
        <f t="shared" si="8"/>
        <v>0</v>
      </c>
      <c r="N213" s="181"/>
      <c r="O213" s="33"/>
      <c r="P213" s="33"/>
      <c r="Q213" s="33"/>
      <c r="R213" s="33"/>
      <c r="S213" s="42"/>
      <c r="T213" s="2"/>
      <c r="U213" s="2"/>
      <c r="V213" s="2"/>
      <c r="W213" s="2"/>
      <c r="X213" s="55"/>
      <c r="Y213" s="62"/>
      <c r="Z213" s="62"/>
      <c r="AA213" s="62"/>
      <c r="AB213" s="62"/>
      <c r="AC213" s="68"/>
      <c r="AD213" s="2"/>
      <c r="AE213" s="2"/>
      <c r="AF213" s="2"/>
      <c r="AG213" s="2"/>
      <c r="AH213" s="55"/>
      <c r="AI213" s="72"/>
      <c r="AJ213" s="72"/>
      <c r="AK213" s="72"/>
      <c r="AL213" s="72"/>
      <c r="AM213" s="80"/>
      <c r="AN213" s="2"/>
      <c r="AO213" s="2"/>
      <c r="AP213" s="2"/>
      <c r="AQ213" s="2"/>
      <c r="AR213" s="55"/>
      <c r="AS213" s="85"/>
      <c r="AT213" s="85"/>
      <c r="AU213" s="85"/>
      <c r="AV213" s="85"/>
      <c r="AW213" s="100"/>
      <c r="AX213" s="2"/>
      <c r="AY213" s="2"/>
      <c r="AZ213" s="2"/>
      <c r="BA213" s="2"/>
      <c r="BB213" s="55"/>
      <c r="BC213" s="105"/>
      <c r="BD213" s="105"/>
      <c r="BE213" s="105"/>
      <c r="BF213" s="105"/>
      <c r="BG213" s="109"/>
      <c r="BH213" s="2"/>
      <c r="BI213" s="2"/>
      <c r="BJ213" s="2"/>
      <c r="BK213" s="2"/>
      <c r="BL213" s="55"/>
      <c r="BM213" s="48"/>
      <c r="BN213" s="48"/>
      <c r="BO213" s="48"/>
      <c r="BP213" s="48"/>
      <c r="BQ213" s="117"/>
      <c r="BR213" s="2"/>
      <c r="BS213" s="2"/>
      <c r="BT213" s="2"/>
      <c r="BU213" s="2"/>
      <c r="BV213" s="55"/>
    </row>
    <row r="214" spans="1:74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18" t="s">
        <v>5</v>
      </c>
      <c r="H214" s="3">
        <v>2024</v>
      </c>
      <c r="I214" s="20" t="s">
        <v>289</v>
      </c>
      <c r="J214" s="2" t="s">
        <v>292</v>
      </c>
      <c r="K214" s="2" t="s">
        <v>318</v>
      </c>
      <c r="L214" s="163">
        <f t="shared" si="7"/>
        <v>0</v>
      </c>
      <c r="M214" s="163">
        <f t="shared" si="8"/>
        <v>0</v>
      </c>
      <c r="N214" s="181"/>
      <c r="O214" s="33"/>
      <c r="P214" s="33"/>
      <c r="Q214" s="33"/>
      <c r="R214" s="33"/>
      <c r="S214" s="42"/>
      <c r="T214" s="2"/>
      <c r="U214" s="2"/>
      <c r="V214" s="2"/>
      <c r="W214" s="2"/>
      <c r="X214" s="55"/>
      <c r="Y214" s="62"/>
      <c r="Z214" s="62"/>
      <c r="AA214" s="62"/>
      <c r="AB214" s="62"/>
      <c r="AC214" s="68"/>
      <c r="AD214" s="2"/>
      <c r="AE214" s="2"/>
      <c r="AF214" s="2"/>
      <c r="AG214" s="2"/>
      <c r="AH214" s="55"/>
      <c r="AI214" s="72"/>
      <c r="AJ214" s="72"/>
      <c r="AK214" s="72"/>
      <c r="AL214" s="72"/>
      <c r="AM214" s="80"/>
      <c r="AN214" s="2"/>
      <c r="AO214" s="2"/>
      <c r="AP214" s="2"/>
      <c r="AQ214" s="2"/>
      <c r="AR214" s="55"/>
      <c r="AS214" s="85"/>
      <c r="AT214" s="85"/>
      <c r="AU214" s="85"/>
      <c r="AV214" s="85"/>
      <c r="AW214" s="100"/>
      <c r="AX214" s="2"/>
      <c r="AY214" s="2"/>
      <c r="AZ214" s="2"/>
      <c r="BA214" s="2"/>
      <c r="BB214" s="55"/>
      <c r="BC214" s="105"/>
      <c r="BD214" s="105"/>
      <c r="BE214" s="105"/>
      <c r="BF214" s="105"/>
      <c r="BG214" s="109"/>
      <c r="BH214" s="2"/>
      <c r="BI214" s="2"/>
      <c r="BJ214" s="2"/>
      <c r="BK214" s="2"/>
      <c r="BL214" s="55"/>
      <c r="BM214" s="48"/>
      <c r="BN214" s="48"/>
      <c r="BO214" s="48"/>
      <c r="BP214" s="48"/>
      <c r="BQ214" s="117"/>
      <c r="BR214" s="2"/>
      <c r="BS214" s="2"/>
      <c r="BT214" s="2"/>
      <c r="BU214" s="2"/>
      <c r="BV214" s="55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18" t="s">
        <v>5</v>
      </c>
      <c r="H215" s="3">
        <v>2024</v>
      </c>
      <c r="I215" s="20" t="s">
        <v>285</v>
      </c>
      <c r="J215" s="2" t="s">
        <v>293</v>
      </c>
      <c r="K215" s="2" t="s">
        <v>318</v>
      </c>
      <c r="L215" s="163">
        <f t="shared" si="7"/>
        <v>0</v>
      </c>
      <c r="M215" s="163">
        <f t="shared" si="8"/>
        <v>0</v>
      </c>
      <c r="N215" s="181"/>
      <c r="O215" s="33"/>
      <c r="P215" s="33"/>
      <c r="Q215" s="33"/>
      <c r="R215" s="35"/>
      <c r="S215" s="41"/>
      <c r="T215" s="2"/>
      <c r="U215" s="2"/>
      <c r="V215" s="2"/>
      <c r="W215" s="29"/>
      <c r="X215" s="56"/>
      <c r="Y215" s="62"/>
      <c r="Z215" s="62"/>
      <c r="AA215" s="62"/>
      <c r="AB215" s="63"/>
      <c r="AC215" s="69"/>
      <c r="AD215" s="2"/>
      <c r="AE215" s="2"/>
      <c r="AF215" s="2"/>
      <c r="AG215" s="29"/>
      <c r="AH215" s="56"/>
      <c r="AI215" s="72"/>
      <c r="AJ215" s="72"/>
      <c r="AK215" s="72"/>
      <c r="AL215" s="74"/>
      <c r="AM215" s="81"/>
      <c r="AN215" s="2"/>
      <c r="AO215" s="2"/>
      <c r="AP215" s="2"/>
      <c r="AQ215" s="29"/>
      <c r="AR215" s="56"/>
      <c r="AS215" s="85"/>
      <c r="AT215" s="85"/>
      <c r="AU215" s="85"/>
      <c r="AV215" s="87"/>
      <c r="AW215" s="101"/>
      <c r="AX215" s="2"/>
      <c r="AY215" s="2"/>
      <c r="AZ215" s="2"/>
      <c r="BA215" s="29"/>
      <c r="BB215" s="56"/>
      <c r="BC215" s="105"/>
      <c r="BD215" s="105"/>
      <c r="BE215" s="105"/>
      <c r="BF215" s="107"/>
      <c r="BG215" s="110"/>
      <c r="BH215" s="2"/>
      <c r="BI215" s="2"/>
      <c r="BJ215" s="2"/>
      <c r="BK215" s="29"/>
      <c r="BL215" s="56"/>
      <c r="BM215" s="48"/>
      <c r="BN215" s="48"/>
      <c r="BO215" s="48"/>
      <c r="BP215" s="114"/>
      <c r="BQ215" s="118"/>
      <c r="BR215" s="2"/>
      <c r="BS215" s="2"/>
      <c r="BT215" s="2"/>
      <c r="BU215" s="29"/>
      <c r="BV215" s="56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18" t="s">
        <v>5</v>
      </c>
      <c r="H216" s="3">
        <v>2024</v>
      </c>
      <c r="I216" s="20" t="s">
        <v>287</v>
      </c>
      <c r="J216" s="2" t="s">
        <v>269</v>
      </c>
      <c r="K216" s="2" t="s">
        <v>320</v>
      </c>
      <c r="L216" s="163">
        <f t="shared" si="7"/>
        <v>0</v>
      </c>
      <c r="M216" s="163">
        <f t="shared" si="8"/>
        <v>0</v>
      </c>
      <c r="N216" s="181"/>
      <c r="O216" s="33"/>
      <c r="P216" s="33"/>
      <c r="Q216" s="33"/>
      <c r="R216" s="35"/>
      <c r="S216" s="41"/>
      <c r="T216" s="2"/>
      <c r="U216" s="2"/>
      <c r="V216" s="2"/>
      <c r="W216" s="29"/>
      <c r="X216" s="56"/>
      <c r="Y216" s="62"/>
      <c r="Z216" s="62"/>
      <c r="AA216" s="62"/>
      <c r="AB216" s="63"/>
      <c r="AC216" s="69"/>
      <c r="AD216" s="2"/>
      <c r="AE216" s="2"/>
      <c r="AF216" s="2"/>
      <c r="AG216" s="29"/>
      <c r="AH216" s="56"/>
      <c r="AI216" s="72"/>
      <c r="AJ216" s="72"/>
      <c r="AK216" s="72"/>
      <c r="AL216" s="74"/>
      <c r="AM216" s="81"/>
      <c r="AN216" s="2"/>
      <c r="AO216" s="2"/>
      <c r="AP216" s="2"/>
      <c r="AQ216" s="29"/>
      <c r="AR216" s="56"/>
      <c r="AS216" s="85"/>
      <c r="AT216" s="85"/>
      <c r="AU216" s="85"/>
      <c r="AV216" s="87"/>
      <c r="AW216" s="101"/>
      <c r="AX216" s="2"/>
      <c r="AY216" s="2"/>
      <c r="AZ216" s="2"/>
      <c r="BA216" s="29"/>
      <c r="BB216" s="56"/>
      <c r="BC216" s="105"/>
      <c r="BD216" s="105"/>
      <c r="BE216" s="105"/>
      <c r="BF216" s="107"/>
      <c r="BG216" s="110"/>
      <c r="BH216" s="2"/>
      <c r="BI216" s="2"/>
      <c r="BJ216" s="2"/>
      <c r="BK216" s="29"/>
      <c r="BL216" s="56"/>
      <c r="BM216" s="48"/>
      <c r="BN216" s="48"/>
      <c r="BO216" s="48"/>
      <c r="BP216" s="114"/>
      <c r="BQ216" s="118"/>
      <c r="BR216" s="2"/>
      <c r="BS216" s="2"/>
      <c r="BT216" s="2"/>
      <c r="BU216" s="29"/>
      <c r="BV216" s="56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18" t="s">
        <v>5</v>
      </c>
      <c r="H217" s="3">
        <v>2024</v>
      </c>
      <c r="I217" s="20" t="s">
        <v>287</v>
      </c>
      <c r="J217" s="2" t="s">
        <v>270</v>
      </c>
      <c r="K217" s="2" t="s">
        <v>320</v>
      </c>
      <c r="L217" s="163">
        <f t="shared" si="7"/>
        <v>0</v>
      </c>
      <c r="M217" s="163">
        <f t="shared" si="8"/>
        <v>0</v>
      </c>
      <c r="N217" s="181"/>
      <c r="O217" s="33"/>
      <c r="P217" s="33"/>
      <c r="Q217" s="33"/>
      <c r="R217" s="35"/>
      <c r="S217" s="41"/>
      <c r="T217" s="2"/>
      <c r="U217" s="2"/>
      <c r="V217" s="2"/>
      <c r="W217" s="29"/>
      <c r="X217" s="56"/>
      <c r="Y217" s="62"/>
      <c r="Z217" s="62"/>
      <c r="AA217" s="62"/>
      <c r="AB217" s="63"/>
      <c r="AC217" s="69"/>
      <c r="AD217" s="2"/>
      <c r="AE217" s="2"/>
      <c r="AF217" s="2"/>
      <c r="AG217" s="29"/>
      <c r="AH217" s="56"/>
      <c r="AI217" s="72"/>
      <c r="AJ217" s="72"/>
      <c r="AK217" s="72"/>
      <c r="AL217" s="74"/>
      <c r="AM217" s="81"/>
      <c r="AN217" s="2"/>
      <c r="AO217" s="2"/>
      <c r="AP217" s="2"/>
      <c r="AQ217" s="29"/>
      <c r="AR217" s="56"/>
      <c r="AS217" s="85"/>
      <c r="AT217" s="85"/>
      <c r="AU217" s="85"/>
      <c r="AV217" s="87"/>
      <c r="AW217" s="101"/>
      <c r="AX217" s="2"/>
      <c r="AY217" s="2"/>
      <c r="AZ217" s="2"/>
      <c r="BA217" s="29"/>
      <c r="BB217" s="56"/>
      <c r="BC217" s="105"/>
      <c r="BD217" s="105"/>
      <c r="BE217" s="105"/>
      <c r="BF217" s="107"/>
      <c r="BG217" s="110"/>
      <c r="BH217" s="2"/>
      <c r="BI217" s="2"/>
      <c r="BJ217" s="2"/>
      <c r="BK217" s="29"/>
      <c r="BL217" s="56"/>
      <c r="BM217" s="48"/>
      <c r="BN217" s="48"/>
      <c r="BO217" s="48"/>
      <c r="BP217" s="114"/>
      <c r="BQ217" s="118"/>
      <c r="BR217" s="2"/>
      <c r="BS217" s="2"/>
      <c r="BT217" s="2"/>
      <c r="BU217" s="29"/>
      <c r="BV217" s="56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18" t="s">
        <v>5</v>
      </c>
      <c r="H218" s="3">
        <v>2024</v>
      </c>
      <c r="I218" s="20" t="s">
        <v>290</v>
      </c>
      <c r="J218" s="2" t="s">
        <v>271</v>
      </c>
      <c r="K218" s="2" t="s">
        <v>321</v>
      </c>
      <c r="L218" s="163">
        <f t="shared" si="7"/>
        <v>0</v>
      </c>
      <c r="M218" s="163">
        <f t="shared" si="8"/>
        <v>0</v>
      </c>
      <c r="N218" s="181"/>
      <c r="O218" s="33"/>
      <c r="P218" s="33"/>
      <c r="Q218" s="33"/>
      <c r="R218" s="35"/>
      <c r="S218" s="41"/>
      <c r="T218" s="2"/>
      <c r="U218" s="2"/>
      <c r="V218" s="2"/>
      <c r="W218" s="29"/>
      <c r="X218" s="56"/>
      <c r="Y218" s="62"/>
      <c r="Z218" s="62"/>
      <c r="AA218" s="62"/>
      <c r="AB218" s="63"/>
      <c r="AC218" s="69"/>
      <c r="AD218" s="2"/>
      <c r="AE218" s="2"/>
      <c r="AF218" s="2"/>
      <c r="AG218" s="29"/>
      <c r="AH218" s="56"/>
      <c r="AI218" s="72"/>
      <c r="AJ218" s="72"/>
      <c r="AK218" s="72"/>
      <c r="AL218" s="74"/>
      <c r="AM218" s="81"/>
      <c r="AN218" s="2"/>
      <c r="AO218" s="2"/>
      <c r="AP218" s="2"/>
      <c r="AQ218" s="29"/>
      <c r="AR218" s="56"/>
      <c r="AS218" s="85"/>
      <c r="AT218" s="85"/>
      <c r="AU218" s="85"/>
      <c r="AV218" s="87"/>
      <c r="AW218" s="101"/>
      <c r="AX218" s="2"/>
      <c r="AY218" s="2"/>
      <c r="AZ218" s="2"/>
      <c r="BA218" s="29"/>
      <c r="BB218" s="56"/>
      <c r="BC218" s="105"/>
      <c r="BD218" s="105"/>
      <c r="BE218" s="105"/>
      <c r="BF218" s="107"/>
      <c r="BG218" s="110"/>
      <c r="BH218" s="2"/>
      <c r="BI218" s="2"/>
      <c r="BJ218" s="2"/>
      <c r="BK218" s="29"/>
      <c r="BL218" s="56"/>
      <c r="BM218" s="48"/>
      <c r="BN218" s="48"/>
      <c r="BO218" s="48"/>
      <c r="BP218" s="114"/>
      <c r="BQ218" s="118"/>
      <c r="BR218" s="2"/>
      <c r="BS218" s="2"/>
      <c r="BT218" s="2"/>
      <c r="BU218" s="29"/>
      <c r="BV218" s="56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18" t="s">
        <v>5</v>
      </c>
      <c r="H219" s="3">
        <v>2024</v>
      </c>
      <c r="I219" s="20" t="s">
        <v>284</v>
      </c>
      <c r="J219" s="2" t="s">
        <v>294</v>
      </c>
      <c r="K219" s="2" t="s">
        <v>320</v>
      </c>
      <c r="L219" s="163">
        <f t="shared" si="7"/>
        <v>0</v>
      </c>
      <c r="M219" s="163">
        <f t="shared" si="8"/>
        <v>0</v>
      </c>
      <c r="N219" s="181"/>
      <c r="O219" s="33"/>
      <c r="P219" s="33"/>
      <c r="Q219" s="33"/>
      <c r="R219" s="35"/>
      <c r="S219" s="41"/>
      <c r="T219" s="2"/>
      <c r="U219" s="2"/>
      <c r="V219" s="2"/>
      <c r="W219" s="29"/>
      <c r="X219" s="56"/>
      <c r="Y219" s="62"/>
      <c r="Z219" s="62"/>
      <c r="AA219" s="62"/>
      <c r="AB219" s="63"/>
      <c r="AC219" s="69"/>
      <c r="AD219" s="2"/>
      <c r="AE219" s="2"/>
      <c r="AF219" s="2"/>
      <c r="AG219" s="29"/>
      <c r="AH219" s="56"/>
      <c r="AI219" s="72"/>
      <c r="AJ219" s="72"/>
      <c r="AK219" s="72"/>
      <c r="AL219" s="74"/>
      <c r="AM219" s="81"/>
      <c r="AN219" s="2"/>
      <c r="AO219" s="2"/>
      <c r="AP219" s="2"/>
      <c r="AQ219" s="29"/>
      <c r="AR219" s="56"/>
      <c r="AS219" s="85"/>
      <c r="AT219" s="85"/>
      <c r="AU219" s="85"/>
      <c r="AV219" s="87"/>
      <c r="AW219" s="101"/>
      <c r="AX219" s="2"/>
      <c r="AY219" s="2"/>
      <c r="AZ219" s="2"/>
      <c r="BA219" s="29"/>
      <c r="BB219" s="56"/>
      <c r="BC219" s="105"/>
      <c r="BD219" s="105"/>
      <c r="BE219" s="105"/>
      <c r="BF219" s="107"/>
      <c r="BG219" s="110"/>
      <c r="BH219" s="2"/>
      <c r="BI219" s="2"/>
      <c r="BJ219" s="2"/>
      <c r="BK219" s="29"/>
      <c r="BL219" s="56"/>
      <c r="BM219" s="48"/>
      <c r="BN219" s="48"/>
      <c r="BO219" s="48"/>
      <c r="BP219" s="114"/>
      <c r="BQ219" s="118"/>
      <c r="BR219" s="2"/>
      <c r="BS219" s="2"/>
      <c r="BT219" s="2"/>
      <c r="BU219" s="29"/>
      <c r="BV219" s="56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18" t="s">
        <v>5</v>
      </c>
      <c r="H220" s="3">
        <v>2024</v>
      </c>
      <c r="I220" s="20" t="s">
        <v>284</v>
      </c>
      <c r="J220" s="2" t="s">
        <v>346</v>
      </c>
      <c r="K220" s="2" t="s">
        <v>320</v>
      </c>
      <c r="L220" s="163">
        <f t="shared" si="7"/>
        <v>0</v>
      </c>
      <c r="M220" s="163">
        <f t="shared" si="8"/>
        <v>0</v>
      </c>
      <c r="N220" s="181"/>
      <c r="O220" s="33"/>
      <c r="P220" s="33"/>
      <c r="Q220" s="33"/>
      <c r="R220" s="35"/>
      <c r="S220" s="41"/>
      <c r="T220" s="2"/>
      <c r="U220" s="2"/>
      <c r="V220" s="2"/>
      <c r="W220" s="29"/>
      <c r="X220" s="56"/>
      <c r="Y220" s="62"/>
      <c r="Z220" s="62"/>
      <c r="AA220" s="62"/>
      <c r="AB220" s="63"/>
      <c r="AC220" s="69"/>
      <c r="AD220" s="2"/>
      <c r="AE220" s="2"/>
      <c r="AF220" s="2"/>
      <c r="AG220" s="29"/>
      <c r="AH220" s="56"/>
      <c r="AI220" s="72"/>
      <c r="AJ220" s="72"/>
      <c r="AK220" s="72"/>
      <c r="AL220" s="74"/>
      <c r="AM220" s="81"/>
      <c r="AN220" s="2"/>
      <c r="AO220" s="2"/>
      <c r="AP220" s="2"/>
      <c r="AQ220" s="29"/>
      <c r="AR220" s="56"/>
      <c r="AS220" s="85"/>
      <c r="AT220" s="85"/>
      <c r="AU220" s="85"/>
      <c r="AV220" s="87"/>
      <c r="AW220" s="101"/>
      <c r="AX220" s="2"/>
      <c r="AY220" s="2"/>
      <c r="AZ220" s="2"/>
      <c r="BA220" s="29"/>
      <c r="BB220" s="56"/>
      <c r="BC220" s="105"/>
      <c r="BD220" s="105"/>
      <c r="BE220" s="105"/>
      <c r="BF220" s="107"/>
      <c r="BG220" s="110"/>
      <c r="BH220" s="2"/>
      <c r="BI220" s="2"/>
      <c r="BJ220" s="2"/>
      <c r="BK220" s="29"/>
      <c r="BL220" s="56"/>
      <c r="BM220" s="48"/>
      <c r="BN220" s="48"/>
      <c r="BO220" s="48"/>
      <c r="BP220" s="114"/>
      <c r="BQ220" s="118"/>
      <c r="BR220" s="2"/>
      <c r="BS220" s="2"/>
      <c r="BT220" s="2"/>
      <c r="BU220" s="29"/>
      <c r="BV220" s="56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18" t="s">
        <v>5</v>
      </c>
      <c r="H221" s="3">
        <v>2024</v>
      </c>
      <c r="I221" s="20" t="s">
        <v>284</v>
      </c>
      <c r="J221" s="2" t="s">
        <v>295</v>
      </c>
      <c r="K221" s="2" t="s">
        <v>320</v>
      </c>
      <c r="L221" s="163">
        <f t="shared" si="7"/>
        <v>0</v>
      </c>
      <c r="M221" s="163">
        <f t="shared" si="8"/>
        <v>0</v>
      </c>
      <c r="N221" s="181"/>
      <c r="O221" s="33"/>
      <c r="P221" s="33"/>
      <c r="Q221" s="33"/>
      <c r="R221" s="35"/>
      <c r="S221" s="41"/>
      <c r="T221" s="2"/>
      <c r="U221" s="2"/>
      <c r="V221" s="2"/>
      <c r="W221" s="29"/>
      <c r="X221" s="56"/>
      <c r="Y221" s="62"/>
      <c r="Z221" s="62"/>
      <c r="AA221" s="62"/>
      <c r="AB221" s="63"/>
      <c r="AC221" s="69"/>
      <c r="AD221" s="2"/>
      <c r="AE221" s="2"/>
      <c r="AF221" s="2"/>
      <c r="AG221" s="29"/>
      <c r="AH221" s="56"/>
      <c r="AI221" s="72"/>
      <c r="AJ221" s="72"/>
      <c r="AK221" s="72"/>
      <c r="AL221" s="74"/>
      <c r="AM221" s="81"/>
      <c r="AN221" s="2"/>
      <c r="AO221" s="2"/>
      <c r="AP221" s="2"/>
      <c r="AQ221" s="29"/>
      <c r="AR221" s="56"/>
      <c r="AS221" s="85"/>
      <c r="AT221" s="85"/>
      <c r="AU221" s="85"/>
      <c r="AV221" s="87"/>
      <c r="AW221" s="101"/>
      <c r="AX221" s="2"/>
      <c r="AY221" s="2"/>
      <c r="AZ221" s="2"/>
      <c r="BA221" s="29"/>
      <c r="BB221" s="56"/>
      <c r="BC221" s="105"/>
      <c r="BD221" s="105"/>
      <c r="BE221" s="105"/>
      <c r="BF221" s="107"/>
      <c r="BG221" s="110"/>
      <c r="BH221" s="2"/>
      <c r="BI221" s="2"/>
      <c r="BJ221" s="2"/>
      <c r="BK221" s="29"/>
      <c r="BL221" s="56"/>
      <c r="BM221" s="48"/>
      <c r="BN221" s="48"/>
      <c r="BO221" s="48"/>
      <c r="BP221" s="114"/>
      <c r="BQ221" s="118"/>
      <c r="BR221" s="2"/>
      <c r="BS221" s="2"/>
      <c r="BT221" s="2"/>
      <c r="BU221" s="29"/>
      <c r="BV221" s="56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18" t="s">
        <v>5</v>
      </c>
      <c r="H222" s="3">
        <v>2024</v>
      </c>
      <c r="I222" s="20" t="s">
        <v>290</v>
      </c>
      <c r="J222" s="2" t="s">
        <v>299</v>
      </c>
      <c r="K222" s="2" t="s">
        <v>318</v>
      </c>
      <c r="L222" s="163">
        <f t="shared" si="7"/>
        <v>0</v>
      </c>
      <c r="M222" s="163">
        <f t="shared" si="8"/>
        <v>0</v>
      </c>
      <c r="N222" s="181"/>
      <c r="O222" s="33"/>
      <c r="P222" s="33"/>
      <c r="Q222" s="33"/>
      <c r="R222" s="35"/>
      <c r="S222" s="41"/>
      <c r="T222" s="2"/>
      <c r="U222" s="2"/>
      <c r="V222" s="2"/>
      <c r="W222" s="29"/>
      <c r="X222" s="56"/>
      <c r="Y222" s="62"/>
      <c r="Z222" s="62"/>
      <c r="AA222" s="62"/>
      <c r="AB222" s="63"/>
      <c r="AC222" s="69"/>
      <c r="AD222" s="2"/>
      <c r="AE222" s="2"/>
      <c r="AF222" s="2"/>
      <c r="AG222" s="29"/>
      <c r="AH222" s="56"/>
      <c r="AI222" s="72"/>
      <c r="AJ222" s="72"/>
      <c r="AK222" s="72"/>
      <c r="AL222" s="74"/>
      <c r="AM222" s="81"/>
      <c r="AN222" s="2"/>
      <c r="AO222" s="2"/>
      <c r="AP222" s="2"/>
      <c r="AQ222" s="29"/>
      <c r="AR222" s="56"/>
      <c r="AS222" s="85"/>
      <c r="AT222" s="85"/>
      <c r="AU222" s="85"/>
      <c r="AV222" s="87"/>
      <c r="AW222" s="101"/>
      <c r="AX222" s="2"/>
      <c r="AY222" s="2"/>
      <c r="AZ222" s="2"/>
      <c r="BA222" s="29"/>
      <c r="BB222" s="56"/>
      <c r="BC222" s="105"/>
      <c r="BD222" s="105"/>
      <c r="BE222" s="105"/>
      <c r="BF222" s="107"/>
      <c r="BG222" s="110"/>
      <c r="BH222" s="2"/>
      <c r="BI222" s="2"/>
      <c r="BJ222" s="2"/>
      <c r="BK222" s="29"/>
      <c r="BL222" s="56"/>
      <c r="BM222" s="48"/>
      <c r="BN222" s="48"/>
      <c r="BO222" s="48"/>
      <c r="BP222" s="114"/>
      <c r="BQ222" s="118"/>
      <c r="BR222" s="2"/>
      <c r="BS222" s="2"/>
      <c r="BT222" s="2"/>
      <c r="BU222" s="29"/>
      <c r="BV222" s="56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18" t="s">
        <v>5</v>
      </c>
      <c r="H223" s="3">
        <v>2024</v>
      </c>
      <c r="I223" s="20" t="s">
        <v>315</v>
      </c>
      <c r="J223" s="2" t="s">
        <v>347</v>
      </c>
      <c r="K223" s="2" t="s">
        <v>320</v>
      </c>
      <c r="L223" s="163">
        <f t="shared" si="7"/>
        <v>0</v>
      </c>
      <c r="M223" s="163">
        <f t="shared" si="8"/>
        <v>0</v>
      </c>
      <c r="N223" s="181"/>
      <c r="O223" s="33"/>
      <c r="P223" s="33"/>
      <c r="Q223" s="33"/>
      <c r="R223" s="35"/>
      <c r="S223" s="41"/>
      <c r="T223" s="2"/>
      <c r="U223" s="2"/>
      <c r="V223" s="2"/>
      <c r="W223" s="29"/>
      <c r="X223" s="56"/>
      <c r="Y223" s="62"/>
      <c r="Z223" s="62"/>
      <c r="AA223" s="62"/>
      <c r="AB223" s="63"/>
      <c r="AC223" s="69"/>
      <c r="AD223" s="2"/>
      <c r="AE223" s="2"/>
      <c r="AF223" s="2"/>
      <c r="AG223" s="29"/>
      <c r="AH223" s="56"/>
      <c r="AI223" s="72"/>
      <c r="AJ223" s="72"/>
      <c r="AK223" s="72"/>
      <c r="AL223" s="74"/>
      <c r="AM223" s="81"/>
      <c r="AN223" s="2"/>
      <c r="AO223" s="2"/>
      <c r="AP223" s="2"/>
      <c r="AQ223" s="29"/>
      <c r="AR223" s="56"/>
      <c r="AS223" s="85"/>
      <c r="AT223" s="85"/>
      <c r="AU223" s="85"/>
      <c r="AV223" s="87"/>
      <c r="AW223" s="101"/>
      <c r="AX223" s="2"/>
      <c r="AY223" s="2"/>
      <c r="AZ223" s="2"/>
      <c r="BA223" s="29"/>
      <c r="BB223" s="56"/>
      <c r="BC223" s="105"/>
      <c r="BD223" s="105"/>
      <c r="BE223" s="105"/>
      <c r="BF223" s="107"/>
      <c r="BG223" s="110"/>
      <c r="BH223" s="2"/>
      <c r="BI223" s="2"/>
      <c r="BJ223" s="2"/>
      <c r="BK223" s="29"/>
      <c r="BL223" s="56"/>
      <c r="BM223" s="48"/>
      <c r="BN223" s="48"/>
      <c r="BO223" s="48"/>
      <c r="BP223" s="114"/>
      <c r="BQ223" s="118"/>
      <c r="BR223" s="2"/>
      <c r="BS223" s="2"/>
      <c r="BT223" s="2"/>
      <c r="BU223" s="29"/>
      <c r="BV223" s="56"/>
    </row>
    <row r="224" spans="1:74" ht="15.6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18" t="s">
        <v>5</v>
      </c>
      <c r="H224" s="3">
        <v>2024</v>
      </c>
      <c r="I224" s="20" t="s">
        <v>315</v>
      </c>
      <c r="J224" s="2" t="s">
        <v>296</v>
      </c>
      <c r="K224" s="2" t="s">
        <v>321</v>
      </c>
      <c r="L224" s="163">
        <f t="shared" si="7"/>
        <v>0</v>
      </c>
      <c r="M224" s="163">
        <f t="shared" si="8"/>
        <v>0</v>
      </c>
      <c r="N224" s="181"/>
      <c r="O224" s="33"/>
      <c r="P224" s="33"/>
      <c r="Q224" s="33"/>
      <c r="R224" s="35"/>
      <c r="S224" s="41"/>
      <c r="T224" s="2"/>
      <c r="U224" s="2"/>
      <c r="V224" s="2"/>
      <c r="W224" s="29"/>
      <c r="X224" s="56"/>
      <c r="Y224" s="62"/>
      <c r="Z224" s="62"/>
      <c r="AA224" s="62"/>
      <c r="AB224" s="63"/>
      <c r="AC224" s="69"/>
      <c r="AD224" s="2"/>
      <c r="AE224" s="2"/>
      <c r="AF224" s="2"/>
      <c r="AG224" s="29"/>
      <c r="AH224" s="56"/>
      <c r="AI224" s="72"/>
      <c r="AJ224" s="72"/>
      <c r="AK224" s="72"/>
      <c r="AL224" s="74"/>
      <c r="AM224" s="81"/>
      <c r="AN224" s="2"/>
      <c r="AO224" s="2"/>
      <c r="AP224" s="2"/>
      <c r="AQ224" s="29"/>
      <c r="AR224" s="56"/>
      <c r="AS224" s="85"/>
      <c r="AT224" s="85"/>
      <c r="AU224" s="85"/>
      <c r="AV224" s="87"/>
      <c r="AW224" s="101"/>
      <c r="AX224" s="2"/>
      <c r="AY224" s="2"/>
      <c r="AZ224" s="2"/>
      <c r="BA224" s="29"/>
      <c r="BB224" s="56"/>
      <c r="BC224" s="105"/>
      <c r="BD224" s="105"/>
      <c r="BE224" s="105"/>
      <c r="BF224" s="107"/>
      <c r="BG224" s="110"/>
      <c r="BH224" s="2"/>
      <c r="BI224" s="2"/>
      <c r="BJ224" s="2"/>
      <c r="BK224" s="29"/>
      <c r="BL224" s="56"/>
      <c r="BM224" s="48"/>
      <c r="BN224" s="48"/>
      <c r="BO224" s="48"/>
      <c r="BP224" s="114"/>
      <c r="BQ224" s="118"/>
      <c r="BR224" s="2"/>
      <c r="BS224" s="2"/>
      <c r="BT224" s="2"/>
      <c r="BU224" s="29"/>
      <c r="BV224" s="56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18" t="s">
        <v>5</v>
      </c>
      <c r="H225" s="3">
        <v>2024</v>
      </c>
      <c r="I225" s="20" t="s">
        <v>316</v>
      </c>
      <c r="J225" s="2" t="s">
        <v>297</v>
      </c>
      <c r="K225" s="2" t="s">
        <v>318</v>
      </c>
      <c r="L225" s="163">
        <f t="shared" si="7"/>
        <v>0</v>
      </c>
      <c r="M225" s="163">
        <f t="shared" si="8"/>
        <v>0</v>
      </c>
      <c r="N225" s="181"/>
      <c r="O225" s="33"/>
      <c r="P225" s="33"/>
      <c r="Q225" s="33"/>
      <c r="R225" s="33"/>
      <c r="S225" s="42"/>
      <c r="T225" s="2"/>
      <c r="U225" s="2"/>
      <c r="V225" s="2"/>
      <c r="W225" s="2"/>
      <c r="X225" s="55"/>
      <c r="Y225" s="62"/>
      <c r="Z225" s="62"/>
      <c r="AA225" s="62"/>
      <c r="AB225" s="62"/>
      <c r="AC225" s="68"/>
      <c r="AD225" s="2"/>
      <c r="AE225" s="2"/>
      <c r="AF225" s="2"/>
      <c r="AG225" s="2"/>
      <c r="AH225" s="55"/>
      <c r="AI225" s="72"/>
      <c r="AJ225" s="72"/>
      <c r="AK225" s="72"/>
      <c r="AL225" s="72"/>
      <c r="AM225" s="80"/>
      <c r="AN225" s="2"/>
      <c r="AO225" s="2"/>
      <c r="AP225" s="2"/>
      <c r="AQ225" s="2"/>
      <c r="AR225" s="55"/>
      <c r="AS225" s="85"/>
      <c r="AT225" s="85"/>
      <c r="AU225" s="85"/>
      <c r="AV225" s="85"/>
      <c r="AW225" s="100"/>
      <c r="AX225" s="2"/>
      <c r="AY225" s="2"/>
      <c r="AZ225" s="2"/>
      <c r="BA225" s="2"/>
      <c r="BB225" s="55"/>
      <c r="BC225" s="105"/>
      <c r="BD225" s="105"/>
      <c r="BE225" s="105"/>
      <c r="BF225" s="105"/>
      <c r="BG225" s="109"/>
      <c r="BH225" s="2"/>
      <c r="BI225" s="2"/>
      <c r="BJ225" s="2"/>
      <c r="BK225" s="2"/>
      <c r="BL225" s="55"/>
      <c r="BM225" s="48"/>
      <c r="BN225" s="48"/>
      <c r="BO225" s="48"/>
      <c r="BP225" s="48"/>
      <c r="BQ225" s="117"/>
      <c r="BR225" s="2"/>
      <c r="BS225" s="2"/>
      <c r="BT225" s="2"/>
      <c r="BU225" s="2"/>
      <c r="BV225" s="55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18" t="s">
        <v>5</v>
      </c>
      <c r="H226" s="3">
        <v>2024</v>
      </c>
      <c r="I226" s="20" t="s">
        <v>316</v>
      </c>
      <c r="J226" s="8" t="s">
        <v>348</v>
      </c>
      <c r="K226" s="8" t="s">
        <v>320</v>
      </c>
      <c r="L226" s="163">
        <f t="shared" si="7"/>
        <v>0</v>
      </c>
      <c r="M226" s="163">
        <f t="shared" si="8"/>
        <v>0</v>
      </c>
      <c r="N226" s="181"/>
      <c r="O226" s="33"/>
      <c r="P226" s="33"/>
      <c r="Q226" s="33"/>
      <c r="R226" s="33"/>
      <c r="S226" s="42"/>
      <c r="T226" s="2"/>
      <c r="U226" s="2"/>
      <c r="V226" s="2"/>
      <c r="W226" s="2"/>
      <c r="X226" s="55"/>
      <c r="Y226" s="62"/>
      <c r="Z226" s="62"/>
      <c r="AA226" s="62"/>
      <c r="AB226" s="62"/>
      <c r="AC226" s="68"/>
      <c r="AD226" s="2"/>
      <c r="AE226" s="2"/>
      <c r="AF226" s="2"/>
      <c r="AG226" s="2"/>
      <c r="AH226" s="55"/>
      <c r="AI226" s="72"/>
      <c r="AJ226" s="72"/>
      <c r="AK226" s="72"/>
      <c r="AL226" s="72"/>
      <c r="AM226" s="80"/>
      <c r="AN226" s="2"/>
      <c r="AO226" s="2"/>
      <c r="AP226" s="2"/>
      <c r="AQ226" s="2"/>
      <c r="AR226" s="55"/>
      <c r="AS226" s="85"/>
      <c r="AT226" s="85"/>
      <c r="AU226" s="85"/>
      <c r="AV226" s="85"/>
      <c r="AW226" s="100"/>
      <c r="AX226" s="2"/>
      <c r="AY226" s="2"/>
      <c r="AZ226" s="2"/>
      <c r="BA226" s="2"/>
      <c r="BB226" s="55"/>
      <c r="BC226" s="105"/>
      <c r="BD226" s="105"/>
      <c r="BE226" s="105"/>
      <c r="BF226" s="105"/>
      <c r="BG226" s="109"/>
      <c r="BH226" s="2"/>
      <c r="BI226" s="2"/>
      <c r="BJ226" s="2"/>
      <c r="BK226" s="2"/>
      <c r="BL226" s="55"/>
      <c r="BM226" s="48"/>
      <c r="BN226" s="48"/>
      <c r="BO226" s="48"/>
      <c r="BP226" s="48"/>
      <c r="BQ226" s="117"/>
      <c r="BR226" s="2"/>
      <c r="BS226" s="2"/>
      <c r="BT226" s="2"/>
      <c r="BU226" s="2"/>
      <c r="BV226" s="55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18" t="s">
        <v>5</v>
      </c>
      <c r="H227" s="3">
        <v>2024</v>
      </c>
      <c r="I227" s="20" t="s">
        <v>282</v>
      </c>
      <c r="J227" s="2" t="s">
        <v>272</v>
      </c>
      <c r="K227" s="2" t="s">
        <v>321</v>
      </c>
      <c r="L227" s="163">
        <f t="shared" si="7"/>
        <v>0</v>
      </c>
      <c r="M227" s="163">
        <f t="shared" si="8"/>
        <v>0</v>
      </c>
      <c r="N227" s="181"/>
      <c r="O227" s="33"/>
      <c r="P227" s="33"/>
      <c r="Q227" s="33"/>
      <c r="R227" s="33"/>
      <c r="S227" s="42"/>
      <c r="T227" s="2"/>
      <c r="U227" s="2"/>
      <c r="V227" s="2"/>
      <c r="W227" s="2"/>
      <c r="X227" s="55"/>
      <c r="Y227" s="62"/>
      <c r="Z227" s="62"/>
      <c r="AA227" s="62"/>
      <c r="AB227" s="62"/>
      <c r="AC227" s="68"/>
      <c r="AD227" s="2"/>
      <c r="AE227" s="2"/>
      <c r="AF227" s="2"/>
      <c r="AG227" s="2"/>
      <c r="AH227" s="55"/>
      <c r="AI227" s="72"/>
      <c r="AJ227" s="72"/>
      <c r="AK227" s="72"/>
      <c r="AL227" s="72"/>
      <c r="AM227" s="80"/>
      <c r="AN227" s="2"/>
      <c r="AO227" s="2"/>
      <c r="AP227" s="2"/>
      <c r="AQ227" s="2"/>
      <c r="AR227" s="55"/>
      <c r="AS227" s="85"/>
      <c r="AT227" s="85"/>
      <c r="AU227" s="85"/>
      <c r="AV227" s="85"/>
      <c r="AW227" s="100"/>
      <c r="AX227" s="2"/>
      <c r="AY227" s="2"/>
      <c r="AZ227" s="2"/>
      <c r="BA227" s="2"/>
      <c r="BB227" s="55"/>
      <c r="BC227" s="105"/>
      <c r="BD227" s="105"/>
      <c r="BE227" s="105"/>
      <c r="BF227" s="105"/>
      <c r="BG227" s="109"/>
      <c r="BH227" s="2"/>
      <c r="BI227" s="2"/>
      <c r="BJ227" s="2"/>
      <c r="BK227" s="2"/>
      <c r="BL227" s="55"/>
      <c r="BM227" s="48"/>
      <c r="BN227" s="48"/>
      <c r="BO227" s="48"/>
      <c r="BP227" s="48"/>
      <c r="BQ227" s="117"/>
      <c r="BR227" s="2"/>
      <c r="BS227" s="2"/>
      <c r="BT227" s="2"/>
      <c r="BU227" s="2"/>
      <c r="BV227" s="55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18" t="s">
        <v>5</v>
      </c>
      <c r="H228" s="3">
        <v>2024</v>
      </c>
      <c r="I228" s="20" t="s">
        <v>282</v>
      </c>
      <c r="J228" s="2" t="s">
        <v>273</v>
      </c>
      <c r="K228" s="2" t="s">
        <v>321</v>
      </c>
      <c r="L228" s="163">
        <f t="shared" si="7"/>
        <v>0</v>
      </c>
      <c r="M228" s="163">
        <f t="shared" si="8"/>
        <v>0</v>
      </c>
      <c r="N228" s="181"/>
      <c r="O228" s="33"/>
      <c r="P228" s="33"/>
      <c r="Q228" s="33"/>
      <c r="R228" s="33"/>
      <c r="S228" s="42"/>
      <c r="T228" s="2"/>
      <c r="U228" s="2"/>
      <c r="V228" s="2"/>
      <c r="W228" s="2"/>
      <c r="X228" s="55"/>
      <c r="Y228" s="62"/>
      <c r="Z228" s="62"/>
      <c r="AA228" s="62"/>
      <c r="AB228" s="62"/>
      <c r="AC228" s="68"/>
      <c r="AD228" s="2"/>
      <c r="AE228" s="2"/>
      <c r="AF228" s="2"/>
      <c r="AG228" s="2"/>
      <c r="AH228" s="55"/>
      <c r="AI228" s="72"/>
      <c r="AJ228" s="72"/>
      <c r="AK228" s="72"/>
      <c r="AL228" s="72"/>
      <c r="AM228" s="80"/>
      <c r="AN228" s="2"/>
      <c r="AO228" s="2"/>
      <c r="AP228" s="2"/>
      <c r="AQ228" s="2"/>
      <c r="AR228" s="55"/>
      <c r="AS228" s="85"/>
      <c r="AT228" s="85"/>
      <c r="AU228" s="85"/>
      <c r="AV228" s="85"/>
      <c r="AW228" s="100"/>
      <c r="AX228" s="2"/>
      <c r="AY228" s="2"/>
      <c r="AZ228" s="2"/>
      <c r="BA228" s="2"/>
      <c r="BB228" s="55"/>
      <c r="BC228" s="105"/>
      <c r="BD228" s="105"/>
      <c r="BE228" s="105"/>
      <c r="BF228" s="105"/>
      <c r="BG228" s="109"/>
      <c r="BH228" s="2"/>
      <c r="BI228" s="2"/>
      <c r="BJ228" s="2"/>
      <c r="BK228" s="2"/>
      <c r="BL228" s="55"/>
      <c r="BM228" s="48"/>
      <c r="BN228" s="48"/>
      <c r="BO228" s="48"/>
      <c r="BP228" s="48"/>
      <c r="BQ228" s="117"/>
      <c r="BR228" s="2"/>
      <c r="BS228" s="2"/>
      <c r="BT228" s="2"/>
      <c r="BU228" s="2"/>
      <c r="BV228" s="55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18" t="s">
        <v>5</v>
      </c>
      <c r="H229" s="3">
        <v>2024</v>
      </c>
      <c r="I229" s="20" t="s">
        <v>282</v>
      </c>
      <c r="J229" s="2" t="s">
        <v>274</v>
      </c>
      <c r="K229" s="2" t="s">
        <v>321</v>
      </c>
      <c r="L229" s="163">
        <f t="shared" si="7"/>
        <v>0</v>
      </c>
      <c r="M229" s="163">
        <f t="shared" si="8"/>
        <v>0</v>
      </c>
      <c r="N229" s="181"/>
      <c r="O229" s="33"/>
      <c r="P229" s="33"/>
      <c r="Q229" s="33"/>
      <c r="R229" s="33"/>
      <c r="S229" s="42"/>
      <c r="T229" s="2"/>
      <c r="U229" s="2"/>
      <c r="V229" s="2"/>
      <c r="W229" s="2"/>
      <c r="X229" s="55"/>
      <c r="Y229" s="62"/>
      <c r="Z229" s="62"/>
      <c r="AA229" s="62"/>
      <c r="AB229" s="62"/>
      <c r="AC229" s="68"/>
      <c r="AD229" s="2"/>
      <c r="AE229" s="2"/>
      <c r="AF229" s="2"/>
      <c r="AG229" s="2"/>
      <c r="AH229" s="55"/>
      <c r="AI229" s="72"/>
      <c r="AJ229" s="72"/>
      <c r="AK229" s="72"/>
      <c r="AL229" s="72"/>
      <c r="AM229" s="80"/>
      <c r="AN229" s="2"/>
      <c r="AO229" s="2"/>
      <c r="AP229" s="2"/>
      <c r="AQ229" s="2"/>
      <c r="AR229" s="55"/>
      <c r="AS229" s="85"/>
      <c r="AT229" s="85"/>
      <c r="AU229" s="85"/>
      <c r="AV229" s="85"/>
      <c r="AW229" s="100"/>
      <c r="AX229" s="2"/>
      <c r="AY229" s="2"/>
      <c r="AZ229" s="2"/>
      <c r="BA229" s="2"/>
      <c r="BB229" s="55"/>
      <c r="BC229" s="105"/>
      <c r="BD229" s="105"/>
      <c r="BE229" s="105"/>
      <c r="BF229" s="105"/>
      <c r="BG229" s="109"/>
      <c r="BH229" s="2"/>
      <c r="BI229" s="2"/>
      <c r="BJ229" s="2"/>
      <c r="BK229" s="2"/>
      <c r="BL229" s="55"/>
      <c r="BM229" s="48"/>
      <c r="BN229" s="48"/>
      <c r="BO229" s="48"/>
      <c r="BP229" s="48"/>
      <c r="BQ229" s="117"/>
      <c r="BR229" s="2"/>
      <c r="BS229" s="2"/>
      <c r="BT229" s="2"/>
      <c r="BU229" s="2"/>
      <c r="BV229" s="55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18" t="s">
        <v>5</v>
      </c>
      <c r="H230" s="3">
        <v>2024</v>
      </c>
      <c r="I230" s="20" t="s">
        <v>282</v>
      </c>
      <c r="J230" s="2" t="s">
        <v>275</v>
      </c>
      <c r="K230" s="2" t="s">
        <v>321</v>
      </c>
      <c r="L230" s="163">
        <f t="shared" si="7"/>
        <v>0</v>
      </c>
      <c r="M230" s="163">
        <f t="shared" si="8"/>
        <v>0</v>
      </c>
      <c r="N230" s="181"/>
      <c r="O230" s="33"/>
      <c r="P230" s="33"/>
      <c r="Q230" s="33"/>
      <c r="R230" s="33"/>
      <c r="S230" s="42"/>
      <c r="T230" s="2"/>
      <c r="U230" s="2"/>
      <c r="V230" s="2"/>
      <c r="W230" s="2"/>
      <c r="X230" s="55"/>
      <c r="Y230" s="62"/>
      <c r="Z230" s="62"/>
      <c r="AA230" s="62"/>
      <c r="AB230" s="62"/>
      <c r="AC230" s="68"/>
      <c r="AD230" s="2"/>
      <c r="AE230" s="2"/>
      <c r="AF230" s="2"/>
      <c r="AG230" s="2"/>
      <c r="AH230" s="55"/>
      <c r="AI230" s="72"/>
      <c r="AJ230" s="72"/>
      <c r="AK230" s="72"/>
      <c r="AL230" s="72"/>
      <c r="AM230" s="80"/>
      <c r="AN230" s="2"/>
      <c r="AO230" s="2"/>
      <c r="AP230" s="2"/>
      <c r="AQ230" s="2"/>
      <c r="AR230" s="55"/>
      <c r="AS230" s="85"/>
      <c r="AT230" s="85"/>
      <c r="AU230" s="85"/>
      <c r="AV230" s="85"/>
      <c r="AW230" s="100"/>
      <c r="AX230" s="2"/>
      <c r="AY230" s="2"/>
      <c r="AZ230" s="2"/>
      <c r="BA230" s="2"/>
      <c r="BB230" s="55"/>
      <c r="BC230" s="105"/>
      <c r="BD230" s="105"/>
      <c r="BE230" s="105"/>
      <c r="BF230" s="105"/>
      <c r="BG230" s="109"/>
      <c r="BH230" s="2"/>
      <c r="BI230" s="2"/>
      <c r="BJ230" s="2"/>
      <c r="BK230" s="2"/>
      <c r="BL230" s="55"/>
      <c r="BM230" s="48"/>
      <c r="BN230" s="48"/>
      <c r="BO230" s="48"/>
      <c r="BP230" s="48"/>
      <c r="BQ230" s="117"/>
      <c r="BR230" s="2"/>
      <c r="BS230" s="2"/>
      <c r="BT230" s="2"/>
      <c r="BU230" s="2"/>
      <c r="BV230" s="55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18" t="s">
        <v>5</v>
      </c>
      <c r="H231" s="3">
        <v>2024</v>
      </c>
      <c r="I231" s="20" t="s">
        <v>282</v>
      </c>
      <c r="J231" s="2" t="s">
        <v>276</v>
      </c>
      <c r="K231" s="2" t="s">
        <v>320</v>
      </c>
      <c r="L231" s="163">
        <f t="shared" si="7"/>
        <v>0</v>
      </c>
      <c r="M231" s="163">
        <f t="shared" si="8"/>
        <v>0</v>
      </c>
      <c r="N231" s="181"/>
      <c r="O231" s="33"/>
      <c r="P231" s="33"/>
      <c r="Q231" s="33"/>
      <c r="R231" s="33"/>
      <c r="S231" s="42"/>
      <c r="T231" s="2"/>
      <c r="U231" s="2"/>
      <c r="V231" s="2"/>
      <c r="W231" s="2"/>
      <c r="X231" s="55"/>
      <c r="Y231" s="62"/>
      <c r="Z231" s="62"/>
      <c r="AA231" s="62"/>
      <c r="AB231" s="62"/>
      <c r="AC231" s="68"/>
      <c r="AD231" s="2"/>
      <c r="AE231" s="2"/>
      <c r="AF231" s="2"/>
      <c r="AG231" s="2"/>
      <c r="AH231" s="55"/>
      <c r="AI231" s="72"/>
      <c r="AJ231" s="72"/>
      <c r="AK231" s="72"/>
      <c r="AL231" s="72"/>
      <c r="AM231" s="80"/>
      <c r="AN231" s="2"/>
      <c r="AO231" s="2"/>
      <c r="AP231" s="2"/>
      <c r="AQ231" s="2"/>
      <c r="AR231" s="55"/>
      <c r="AS231" s="85"/>
      <c r="AT231" s="85"/>
      <c r="AU231" s="85"/>
      <c r="AV231" s="85"/>
      <c r="AW231" s="100"/>
      <c r="AX231" s="2"/>
      <c r="AY231" s="2"/>
      <c r="AZ231" s="2"/>
      <c r="BA231" s="2"/>
      <c r="BB231" s="55"/>
      <c r="BC231" s="105"/>
      <c r="BD231" s="105"/>
      <c r="BE231" s="105"/>
      <c r="BF231" s="105"/>
      <c r="BG231" s="109"/>
      <c r="BH231" s="2"/>
      <c r="BI231" s="2"/>
      <c r="BJ231" s="2"/>
      <c r="BK231" s="2"/>
      <c r="BL231" s="55"/>
      <c r="BM231" s="48"/>
      <c r="BN231" s="48"/>
      <c r="BO231" s="48"/>
      <c r="BP231" s="48"/>
      <c r="BQ231" s="117"/>
      <c r="BR231" s="2"/>
      <c r="BS231" s="2"/>
      <c r="BT231" s="2"/>
      <c r="BU231" s="2"/>
      <c r="BV231" s="55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18" t="s">
        <v>5</v>
      </c>
      <c r="H232" s="3">
        <v>2024</v>
      </c>
      <c r="I232" s="20" t="s">
        <v>282</v>
      </c>
      <c r="J232" s="2" t="s">
        <v>277</v>
      </c>
      <c r="K232" s="2" t="s">
        <v>320</v>
      </c>
      <c r="L232" s="163">
        <f t="shared" si="7"/>
        <v>0</v>
      </c>
      <c r="M232" s="163">
        <f t="shared" si="8"/>
        <v>0</v>
      </c>
      <c r="N232" s="181"/>
      <c r="O232" s="33"/>
      <c r="P232" s="33"/>
      <c r="Q232" s="33"/>
      <c r="R232" s="33"/>
      <c r="S232" s="42"/>
      <c r="T232" s="2"/>
      <c r="U232" s="2"/>
      <c r="V232" s="2"/>
      <c r="W232" s="2"/>
      <c r="X232" s="55"/>
      <c r="Y232" s="62"/>
      <c r="Z232" s="62"/>
      <c r="AA232" s="62"/>
      <c r="AB232" s="62"/>
      <c r="AC232" s="68"/>
      <c r="AD232" s="2"/>
      <c r="AE232" s="2"/>
      <c r="AF232" s="2"/>
      <c r="AG232" s="2"/>
      <c r="AH232" s="55"/>
      <c r="AI232" s="72"/>
      <c r="AJ232" s="72"/>
      <c r="AK232" s="72"/>
      <c r="AL232" s="72"/>
      <c r="AM232" s="80"/>
      <c r="AN232" s="2"/>
      <c r="AO232" s="2"/>
      <c r="AP232" s="2"/>
      <c r="AQ232" s="2"/>
      <c r="AR232" s="55"/>
      <c r="AS232" s="85"/>
      <c r="AT232" s="85"/>
      <c r="AU232" s="85"/>
      <c r="AV232" s="85"/>
      <c r="AW232" s="100"/>
      <c r="AX232" s="2"/>
      <c r="AY232" s="2"/>
      <c r="AZ232" s="2"/>
      <c r="BA232" s="2"/>
      <c r="BB232" s="55"/>
      <c r="BC232" s="105"/>
      <c r="BD232" s="105"/>
      <c r="BE232" s="105"/>
      <c r="BF232" s="105"/>
      <c r="BG232" s="109"/>
      <c r="BH232" s="2"/>
      <c r="BI232" s="2"/>
      <c r="BJ232" s="2"/>
      <c r="BK232" s="2"/>
      <c r="BL232" s="55"/>
      <c r="BM232" s="48"/>
      <c r="BN232" s="48"/>
      <c r="BO232" s="48"/>
      <c r="BP232" s="48"/>
      <c r="BQ232" s="117"/>
      <c r="BR232" s="2"/>
      <c r="BS232" s="2"/>
      <c r="BT232" s="2"/>
      <c r="BU232" s="2"/>
      <c r="BV232" s="55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18" t="s">
        <v>5</v>
      </c>
      <c r="H233" s="3">
        <v>2024</v>
      </c>
      <c r="I233" s="20" t="s">
        <v>283</v>
      </c>
      <c r="J233" s="2" t="s">
        <v>298</v>
      </c>
      <c r="K233" s="2" t="s">
        <v>321</v>
      </c>
      <c r="L233" s="163">
        <f t="shared" si="7"/>
        <v>0</v>
      </c>
      <c r="M233" s="163">
        <f t="shared" si="8"/>
        <v>0</v>
      </c>
      <c r="N233" s="181"/>
      <c r="O233" s="33"/>
      <c r="P233" s="33"/>
      <c r="Q233" s="33"/>
      <c r="R233" s="33"/>
      <c r="S233" s="42"/>
      <c r="T233" s="2"/>
      <c r="U233" s="2"/>
      <c r="V233" s="2"/>
      <c r="W233" s="2"/>
      <c r="X233" s="55"/>
      <c r="Y233" s="62"/>
      <c r="Z233" s="62"/>
      <c r="AA233" s="62"/>
      <c r="AB233" s="62"/>
      <c r="AC233" s="68"/>
      <c r="AD233" s="2"/>
      <c r="AE233" s="2"/>
      <c r="AF233" s="2"/>
      <c r="AG233" s="2"/>
      <c r="AH233" s="55"/>
      <c r="AI233" s="72"/>
      <c r="AJ233" s="72"/>
      <c r="AK233" s="72"/>
      <c r="AL233" s="72"/>
      <c r="AM233" s="80"/>
      <c r="AN233" s="2"/>
      <c r="AO233" s="2"/>
      <c r="AP233" s="2"/>
      <c r="AQ233" s="2"/>
      <c r="AR233" s="55"/>
      <c r="AS233" s="85"/>
      <c r="AT233" s="85"/>
      <c r="AU233" s="85"/>
      <c r="AV233" s="85"/>
      <c r="AW233" s="100"/>
      <c r="AX233" s="2"/>
      <c r="AY233" s="2"/>
      <c r="AZ233" s="2"/>
      <c r="BA233" s="2"/>
      <c r="BB233" s="55"/>
      <c r="BC233" s="105"/>
      <c r="BD233" s="105"/>
      <c r="BE233" s="105"/>
      <c r="BF233" s="105"/>
      <c r="BG233" s="109"/>
      <c r="BH233" s="2"/>
      <c r="BI233" s="2"/>
      <c r="BJ233" s="2"/>
      <c r="BK233" s="2"/>
      <c r="BL233" s="55"/>
      <c r="BM233" s="48"/>
      <c r="BN233" s="48"/>
      <c r="BO233" s="48"/>
      <c r="BP233" s="48"/>
      <c r="BQ233" s="117"/>
      <c r="BR233" s="2"/>
      <c r="BS233" s="2"/>
      <c r="BT233" s="2"/>
      <c r="BU233" s="2"/>
      <c r="BV233" s="55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18" t="s">
        <v>5</v>
      </c>
      <c r="H234" s="3">
        <v>2024</v>
      </c>
      <c r="I234" s="20" t="s">
        <v>283</v>
      </c>
      <c r="J234" s="2" t="s">
        <v>278</v>
      </c>
      <c r="K234" s="2" t="s">
        <v>320</v>
      </c>
      <c r="L234" s="163">
        <f t="shared" si="7"/>
        <v>0</v>
      </c>
      <c r="M234" s="163">
        <f t="shared" si="8"/>
        <v>0</v>
      </c>
      <c r="N234" s="181"/>
      <c r="O234" s="33"/>
      <c r="P234" s="33"/>
      <c r="Q234" s="33"/>
      <c r="R234" s="33"/>
      <c r="S234" s="42"/>
      <c r="T234" s="2"/>
      <c r="U234" s="2"/>
      <c r="V234" s="2"/>
      <c r="W234" s="2"/>
      <c r="X234" s="55"/>
      <c r="Y234" s="62"/>
      <c r="Z234" s="62"/>
      <c r="AA234" s="62"/>
      <c r="AB234" s="62"/>
      <c r="AC234" s="68"/>
      <c r="AD234" s="2"/>
      <c r="AE234" s="2"/>
      <c r="AF234" s="2"/>
      <c r="AG234" s="2"/>
      <c r="AH234" s="55"/>
      <c r="AI234" s="72"/>
      <c r="AJ234" s="72"/>
      <c r="AK234" s="72"/>
      <c r="AL234" s="72"/>
      <c r="AM234" s="80"/>
      <c r="AN234" s="2"/>
      <c r="AO234" s="2"/>
      <c r="AP234" s="2"/>
      <c r="AQ234" s="2"/>
      <c r="AR234" s="55"/>
      <c r="AS234" s="85"/>
      <c r="AT234" s="85"/>
      <c r="AU234" s="85"/>
      <c r="AV234" s="85"/>
      <c r="AW234" s="100"/>
      <c r="AX234" s="2"/>
      <c r="AY234" s="2"/>
      <c r="AZ234" s="2"/>
      <c r="BA234" s="2"/>
      <c r="BB234" s="55"/>
      <c r="BC234" s="105"/>
      <c r="BD234" s="105"/>
      <c r="BE234" s="105"/>
      <c r="BF234" s="105"/>
      <c r="BG234" s="109"/>
      <c r="BH234" s="2"/>
      <c r="BI234" s="2"/>
      <c r="BJ234" s="2"/>
      <c r="BK234" s="2"/>
      <c r="BL234" s="55"/>
      <c r="BM234" s="48"/>
      <c r="BN234" s="48"/>
      <c r="BO234" s="48"/>
      <c r="BP234" s="48"/>
      <c r="BQ234" s="117"/>
      <c r="BR234" s="2"/>
      <c r="BS234" s="2"/>
      <c r="BT234" s="2"/>
      <c r="BU234" s="2"/>
      <c r="BV234" s="55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18" t="s">
        <v>5</v>
      </c>
      <c r="H235" s="3">
        <v>2024</v>
      </c>
      <c r="I235" s="20" t="s">
        <v>283</v>
      </c>
      <c r="J235" s="2" t="s">
        <v>279</v>
      </c>
      <c r="K235" s="2" t="s">
        <v>320</v>
      </c>
      <c r="L235" s="163">
        <f t="shared" si="7"/>
        <v>0</v>
      </c>
      <c r="M235" s="163">
        <f t="shared" si="8"/>
        <v>0</v>
      </c>
      <c r="N235" s="181"/>
      <c r="O235" s="33"/>
      <c r="P235" s="33"/>
      <c r="Q235" s="33"/>
      <c r="R235" s="33"/>
      <c r="S235" s="42"/>
      <c r="T235" s="2"/>
      <c r="U235" s="2"/>
      <c r="V235" s="2"/>
      <c r="W235" s="2"/>
      <c r="X235" s="55"/>
      <c r="Y235" s="62"/>
      <c r="Z235" s="62"/>
      <c r="AA235" s="62"/>
      <c r="AB235" s="62"/>
      <c r="AC235" s="68"/>
      <c r="AD235" s="2"/>
      <c r="AE235" s="2"/>
      <c r="AF235" s="2"/>
      <c r="AG235" s="2"/>
      <c r="AH235" s="55"/>
      <c r="AI235" s="72"/>
      <c r="AJ235" s="72"/>
      <c r="AK235" s="72"/>
      <c r="AL235" s="72"/>
      <c r="AM235" s="80"/>
      <c r="AN235" s="2"/>
      <c r="AO235" s="2"/>
      <c r="AP235" s="2"/>
      <c r="AQ235" s="2"/>
      <c r="AR235" s="55"/>
      <c r="AS235" s="85"/>
      <c r="AT235" s="85"/>
      <c r="AU235" s="85"/>
      <c r="AV235" s="85"/>
      <c r="AW235" s="100"/>
      <c r="AX235" s="2"/>
      <c r="AY235" s="2"/>
      <c r="AZ235" s="2"/>
      <c r="BA235" s="2"/>
      <c r="BB235" s="55"/>
      <c r="BC235" s="105"/>
      <c r="BD235" s="105"/>
      <c r="BE235" s="105"/>
      <c r="BF235" s="105"/>
      <c r="BG235" s="109"/>
      <c r="BH235" s="2"/>
      <c r="BI235" s="2"/>
      <c r="BJ235" s="2"/>
      <c r="BK235" s="2"/>
      <c r="BL235" s="55"/>
      <c r="BM235" s="48"/>
      <c r="BN235" s="48"/>
      <c r="BO235" s="48"/>
      <c r="BP235" s="48"/>
      <c r="BQ235" s="117"/>
      <c r="BR235" s="2"/>
      <c r="BS235" s="2"/>
      <c r="BT235" s="2"/>
      <c r="BU235" s="2"/>
      <c r="BV235" s="55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18" t="s">
        <v>5</v>
      </c>
      <c r="H236" s="3">
        <v>2024</v>
      </c>
      <c r="I236" s="20" t="s">
        <v>286</v>
      </c>
      <c r="J236" s="2" t="s">
        <v>280</v>
      </c>
      <c r="K236" s="2" t="s">
        <v>319</v>
      </c>
      <c r="L236" s="163">
        <f t="shared" si="7"/>
        <v>0</v>
      </c>
      <c r="M236" s="163">
        <f t="shared" si="8"/>
        <v>0</v>
      </c>
      <c r="N236" s="181"/>
      <c r="O236" s="33"/>
      <c r="P236" s="33"/>
      <c r="Q236" s="33"/>
      <c r="R236" s="33"/>
      <c r="S236" s="42"/>
      <c r="T236" s="2"/>
      <c r="U236" s="2"/>
      <c r="V236" s="2"/>
      <c r="W236" s="2"/>
      <c r="X236" s="55"/>
      <c r="Y236" s="62"/>
      <c r="Z236" s="62"/>
      <c r="AA236" s="62"/>
      <c r="AB236" s="62"/>
      <c r="AC236" s="68"/>
      <c r="AD236" s="2"/>
      <c r="AE236" s="2"/>
      <c r="AF236" s="2"/>
      <c r="AG236" s="2"/>
      <c r="AH236" s="55"/>
      <c r="AI236" s="72"/>
      <c r="AJ236" s="72"/>
      <c r="AK236" s="72"/>
      <c r="AL236" s="72"/>
      <c r="AM236" s="80"/>
      <c r="AN236" s="2"/>
      <c r="AO236" s="2"/>
      <c r="AP236" s="2"/>
      <c r="AQ236" s="2"/>
      <c r="AR236" s="55"/>
      <c r="AS236" s="85"/>
      <c r="AT236" s="85"/>
      <c r="AU236" s="85"/>
      <c r="AV236" s="85"/>
      <c r="AW236" s="100"/>
      <c r="AX236" s="2"/>
      <c r="AY236" s="2"/>
      <c r="AZ236" s="2"/>
      <c r="BA236" s="2"/>
      <c r="BB236" s="55"/>
      <c r="BC236" s="105"/>
      <c r="BD236" s="105"/>
      <c r="BE236" s="105"/>
      <c r="BF236" s="105"/>
      <c r="BG236" s="109"/>
      <c r="BH236" s="2"/>
      <c r="BI236" s="2"/>
      <c r="BJ236" s="2"/>
      <c r="BK236" s="2"/>
      <c r="BL236" s="55"/>
      <c r="BM236" s="48"/>
      <c r="BN236" s="48"/>
      <c r="BO236" s="48"/>
      <c r="BP236" s="48"/>
      <c r="BQ236" s="117"/>
      <c r="BR236" s="2"/>
      <c r="BS236" s="2"/>
      <c r="BT236" s="2"/>
      <c r="BU236" s="2"/>
      <c r="BV236" s="55"/>
    </row>
    <row r="237" spans="1:74" hidden="1" x14ac:dyDescent="0.3">
      <c r="A237" s="2" t="s">
        <v>9</v>
      </c>
      <c r="B237" s="2" t="s">
        <v>2</v>
      </c>
      <c r="C237" s="2" t="s">
        <v>3</v>
      </c>
      <c r="D237" s="2" t="s">
        <v>4</v>
      </c>
      <c r="E237" s="3">
        <v>51</v>
      </c>
      <c r="F237" s="3"/>
      <c r="G237" s="18" t="s">
        <v>5</v>
      </c>
      <c r="H237" s="3">
        <v>2024</v>
      </c>
      <c r="I237" s="20" t="s">
        <v>286</v>
      </c>
      <c r="J237" s="2" t="s">
        <v>281</v>
      </c>
      <c r="K237" s="2" t="s">
        <v>319</v>
      </c>
      <c r="L237" s="163">
        <f t="shared" si="7"/>
        <v>0</v>
      </c>
      <c r="M237" s="163">
        <f t="shared" si="8"/>
        <v>3.3079999999999998</v>
      </c>
      <c r="N237" s="181"/>
      <c r="O237" s="33"/>
      <c r="P237" s="33"/>
      <c r="Q237" s="33"/>
      <c r="R237" s="33"/>
      <c r="S237" s="42"/>
      <c r="T237" s="2" t="s">
        <v>405</v>
      </c>
      <c r="U237" s="2"/>
      <c r="V237" s="2"/>
      <c r="W237" s="2"/>
      <c r="X237" s="55">
        <v>3.3079999999999998</v>
      </c>
      <c r="Y237" s="62"/>
      <c r="Z237" s="62"/>
      <c r="AA237" s="62"/>
      <c r="AB237" s="62"/>
      <c r="AC237" s="68"/>
      <c r="AD237" s="2"/>
      <c r="AE237" s="2"/>
      <c r="AF237" s="2"/>
      <c r="AG237" s="2"/>
      <c r="AH237" s="55"/>
      <c r="AI237" s="72"/>
      <c r="AJ237" s="72"/>
      <c r="AK237" s="72"/>
      <c r="AL237" s="72"/>
      <c r="AM237" s="80"/>
      <c r="AN237" s="2"/>
      <c r="AO237" s="2"/>
      <c r="AP237" s="2"/>
      <c r="AQ237" s="2"/>
      <c r="AR237" s="55"/>
      <c r="AS237" s="85"/>
      <c r="AT237" s="85"/>
      <c r="AU237" s="85"/>
      <c r="AV237" s="85"/>
      <c r="AW237" s="100"/>
      <c r="AX237" s="2"/>
      <c r="AY237" s="2"/>
      <c r="AZ237" s="2"/>
      <c r="BA237" s="2"/>
      <c r="BB237" s="55"/>
      <c r="BC237" s="105"/>
      <c r="BD237" s="105"/>
      <c r="BE237" s="105"/>
      <c r="BF237" s="105"/>
      <c r="BG237" s="109"/>
      <c r="BH237" s="2"/>
      <c r="BI237" s="2"/>
      <c r="BJ237" s="2"/>
      <c r="BK237" s="2"/>
      <c r="BL237" s="55"/>
      <c r="BM237" s="48"/>
      <c r="BN237" s="48"/>
      <c r="BO237" s="48"/>
      <c r="BP237" s="48"/>
      <c r="BQ237" s="117"/>
      <c r="BR237" s="2"/>
      <c r="BS237" s="2"/>
      <c r="BT237" s="2"/>
      <c r="BU237" s="2"/>
      <c r="BV237" s="55"/>
    </row>
    <row r="238" spans="1:74" s="13" customFormat="1" hidden="1" x14ac:dyDescent="0.3">
      <c r="A238" s="12" t="s">
        <v>9</v>
      </c>
      <c r="B238" s="12" t="s">
        <v>2</v>
      </c>
      <c r="C238" s="12" t="s">
        <v>3</v>
      </c>
      <c r="D238" s="12" t="s">
        <v>4</v>
      </c>
      <c r="E238" s="7">
        <v>51</v>
      </c>
      <c r="F238" s="7"/>
      <c r="G238" s="19" t="s">
        <v>5</v>
      </c>
      <c r="H238" s="7">
        <v>2024</v>
      </c>
      <c r="I238" s="21"/>
      <c r="J238" s="12" t="s">
        <v>314</v>
      </c>
      <c r="K238" s="12"/>
      <c r="L238" s="147"/>
      <c r="M238" s="147">
        <f>SUM(M200:M237)</f>
        <v>3.3079999999999998</v>
      </c>
      <c r="N238" s="183"/>
      <c r="O238" s="12"/>
      <c r="P238" s="12"/>
      <c r="Q238" s="12"/>
      <c r="R238" s="12"/>
      <c r="S238" s="47">
        <f>SUM(S200:S237)</f>
        <v>0</v>
      </c>
      <c r="T238" s="12"/>
      <c r="U238" s="12"/>
      <c r="V238" s="12"/>
      <c r="W238" s="12"/>
      <c r="X238" s="47">
        <f>SUM(X200:X237)</f>
        <v>3.3079999999999998</v>
      </c>
      <c r="Y238" s="12"/>
      <c r="Z238" s="12"/>
      <c r="AA238" s="12"/>
      <c r="AB238" s="12"/>
      <c r="AC238" s="47">
        <f>SUM(AC200:AC237)</f>
        <v>0</v>
      </c>
      <c r="AD238" s="12"/>
      <c r="AE238" s="12"/>
      <c r="AF238" s="12"/>
      <c r="AG238" s="12"/>
      <c r="AH238" s="47">
        <f>SUM(AH200:AH237)</f>
        <v>0</v>
      </c>
      <c r="AI238" s="12"/>
      <c r="AJ238" s="12"/>
      <c r="AK238" s="12"/>
      <c r="AL238" s="12"/>
      <c r="AM238" s="47">
        <f>SUM(AM200:AM237)</f>
        <v>0</v>
      </c>
      <c r="AN238" s="12"/>
      <c r="AO238" s="12"/>
      <c r="AP238" s="12"/>
      <c r="AQ238" s="12"/>
      <c r="AR238" s="47">
        <f>SUM(AR200:AR237)</f>
        <v>0</v>
      </c>
      <c r="AS238" s="12"/>
      <c r="AT238" s="12"/>
      <c r="AU238" s="12"/>
      <c r="AV238" s="12"/>
      <c r="AW238" s="47">
        <f>SUM(AW200:AW237)</f>
        <v>0</v>
      </c>
      <c r="AX238" s="12"/>
      <c r="AY238" s="12"/>
      <c r="AZ238" s="12"/>
      <c r="BA238" s="12"/>
      <c r="BB238" s="47">
        <f>SUM(BB200:BB237)</f>
        <v>0</v>
      </c>
      <c r="BC238" s="12"/>
      <c r="BD238" s="12"/>
      <c r="BE238" s="12"/>
      <c r="BF238" s="12"/>
      <c r="BG238" s="47">
        <f>SUM(BG200:BG237)</f>
        <v>0</v>
      </c>
      <c r="BH238" s="12"/>
      <c r="BI238" s="12"/>
      <c r="BJ238" s="12"/>
      <c r="BK238" s="12"/>
      <c r="BL238" s="47">
        <f>SUM(BL200:BL237)</f>
        <v>0</v>
      </c>
      <c r="BM238" s="12"/>
      <c r="BN238" s="12"/>
      <c r="BO238" s="12"/>
      <c r="BP238" s="12"/>
      <c r="BQ238" s="47">
        <f>SUM(BQ200:BQ237)</f>
        <v>0</v>
      </c>
      <c r="BR238" s="12"/>
      <c r="BS238" s="12"/>
      <c r="BT238" s="12"/>
      <c r="BU238" s="12"/>
      <c r="BV238" s="47">
        <f>SUM(BV200:BV237)</f>
        <v>0</v>
      </c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18" t="s">
        <v>5</v>
      </c>
      <c r="H239" s="3">
        <v>2024</v>
      </c>
      <c r="I239" s="20" t="s">
        <v>287</v>
      </c>
      <c r="J239" s="2" t="s">
        <v>267</v>
      </c>
      <c r="K239" s="2" t="s">
        <v>318</v>
      </c>
      <c r="L239" s="163">
        <f t="shared" si="7"/>
        <v>0</v>
      </c>
      <c r="M239" s="163">
        <f t="shared" si="8"/>
        <v>0</v>
      </c>
      <c r="N239" s="181"/>
      <c r="O239" s="33"/>
      <c r="P239" s="33"/>
      <c r="Q239" s="33"/>
      <c r="R239" s="33"/>
      <c r="S239" s="42"/>
      <c r="T239" s="2"/>
      <c r="U239" s="2"/>
      <c r="V239" s="2"/>
      <c r="W239" s="2"/>
      <c r="X239" s="55"/>
      <c r="Y239" s="62"/>
      <c r="Z239" s="62"/>
      <c r="AA239" s="62"/>
      <c r="AB239" s="62"/>
      <c r="AC239" s="68"/>
      <c r="AD239" s="2"/>
      <c r="AE239" s="2"/>
      <c r="AF239" s="2"/>
      <c r="AG239" s="2"/>
      <c r="AH239" s="55"/>
      <c r="AI239" s="72"/>
      <c r="AJ239" s="72"/>
      <c r="AK239" s="72"/>
      <c r="AL239" s="72"/>
      <c r="AM239" s="80"/>
      <c r="AN239" s="2"/>
      <c r="AO239" s="2"/>
      <c r="AP239" s="2"/>
      <c r="AQ239" s="2"/>
      <c r="AR239" s="55"/>
      <c r="AS239" s="85"/>
      <c r="AT239" s="85"/>
      <c r="AU239" s="85"/>
      <c r="AV239" s="85"/>
      <c r="AW239" s="100"/>
      <c r="AX239" s="2"/>
      <c r="AY239" s="2"/>
      <c r="AZ239" s="2"/>
      <c r="BA239" s="2"/>
      <c r="BB239" s="55"/>
      <c r="BC239" s="105"/>
      <c r="BD239" s="105"/>
      <c r="BE239" s="105"/>
      <c r="BF239" s="105"/>
      <c r="BG239" s="109"/>
      <c r="BH239" s="2"/>
      <c r="BI239" s="2"/>
      <c r="BJ239" s="2"/>
      <c r="BK239" s="2"/>
      <c r="BL239" s="55"/>
      <c r="BM239" s="48"/>
      <c r="BN239" s="48"/>
      <c r="BO239" s="48"/>
      <c r="BP239" s="48"/>
      <c r="BQ239" s="117"/>
      <c r="BR239" s="2"/>
      <c r="BS239" s="2"/>
      <c r="BT239" s="2"/>
      <c r="BU239" s="2"/>
      <c r="BV239" s="55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18" t="s">
        <v>5</v>
      </c>
      <c r="H240" s="3">
        <v>2024</v>
      </c>
      <c r="I240" s="20" t="s">
        <v>287</v>
      </c>
      <c r="J240" s="2" t="s">
        <v>291</v>
      </c>
      <c r="K240" s="2" t="s">
        <v>319</v>
      </c>
      <c r="L240" s="163">
        <f t="shared" si="7"/>
        <v>0</v>
      </c>
      <c r="M240" s="163">
        <f t="shared" si="8"/>
        <v>0</v>
      </c>
      <c r="N240" s="181"/>
      <c r="O240" s="33"/>
      <c r="P240" s="33"/>
      <c r="Q240" s="33"/>
      <c r="R240" s="33"/>
      <c r="S240" s="42"/>
      <c r="T240" s="2"/>
      <c r="U240" s="2"/>
      <c r="V240" s="2"/>
      <c r="W240" s="2"/>
      <c r="X240" s="55"/>
      <c r="Y240" s="62"/>
      <c r="Z240" s="62"/>
      <c r="AA240" s="62"/>
      <c r="AB240" s="62"/>
      <c r="AC240" s="68"/>
      <c r="AD240" s="2"/>
      <c r="AE240" s="2"/>
      <c r="AF240" s="2"/>
      <c r="AG240" s="2"/>
      <c r="AH240" s="55"/>
      <c r="AI240" s="72"/>
      <c r="AJ240" s="72"/>
      <c r="AK240" s="72"/>
      <c r="AL240" s="72"/>
      <c r="AM240" s="80"/>
      <c r="AN240" s="2"/>
      <c r="AO240" s="2"/>
      <c r="AP240" s="2"/>
      <c r="AQ240" s="2"/>
      <c r="AR240" s="55"/>
      <c r="AS240" s="85"/>
      <c r="AT240" s="85"/>
      <c r="AU240" s="85"/>
      <c r="AV240" s="85"/>
      <c r="AW240" s="100"/>
      <c r="AX240" s="2"/>
      <c r="AY240" s="2"/>
      <c r="AZ240" s="2"/>
      <c r="BA240" s="2"/>
      <c r="BB240" s="55"/>
      <c r="BC240" s="105"/>
      <c r="BD240" s="105"/>
      <c r="BE240" s="105"/>
      <c r="BF240" s="105"/>
      <c r="BG240" s="109"/>
      <c r="BH240" s="2"/>
      <c r="BI240" s="2"/>
      <c r="BJ240" s="2"/>
      <c r="BK240" s="2"/>
      <c r="BL240" s="55"/>
      <c r="BM240" s="48"/>
      <c r="BN240" s="48"/>
      <c r="BO240" s="48"/>
      <c r="BP240" s="48"/>
      <c r="BQ240" s="117"/>
      <c r="BR240" s="2"/>
      <c r="BS240" s="2"/>
      <c r="BT240" s="2"/>
      <c r="BU240" s="2"/>
      <c r="BV240" s="55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18" t="s">
        <v>5</v>
      </c>
      <c r="H241" s="3">
        <v>2024</v>
      </c>
      <c r="I241" s="20" t="s">
        <v>286</v>
      </c>
      <c r="J241" s="2" t="s">
        <v>336</v>
      </c>
      <c r="K241" s="2" t="s">
        <v>319</v>
      </c>
      <c r="L241" s="163">
        <f t="shared" si="7"/>
        <v>0</v>
      </c>
      <c r="M241" s="163">
        <f t="shared" si="8"/>
        <v>0</v>
      </c>
      <c r="N241" s="181"/>
      <c r="O241" s="33"/>
      <c r="P241" s="33"/>
      <c r="Q241" s="33"/>
      <c r="R241" s="33"/>
      <c r="S241" s="42"/>
      <c r="T241" s="2"/>
      <c r="U241" s="2"/>
      <c r="V241" s="2"/>
      <c r="W241" s="2"/>
      <c r="X241" s="55"/>
      <c r="Y241" s="62"/>
      <c r="Z241" s="62"/>
      <c r="AA241" s="62"/>
      <c r="AB241" s="62"/>
      <c r="AC241" s="68"/>
      <c r="AD241" s="2"/>
      <c r="AE241" s="2"/>
      <c r="AF241" s="2"/>
      <c r="AG241" s="2"/>
      <c r="AH241" s="55"/>
      <c r="AI241" s="72"/>
      <c r="AJ241" s="72"/>
      <c r="AK241" s="72"/>
      <c r="AL241" s="72"/>
      <c r="AM241" s="80"/>
      <c r="AN241" s="2"/>
      <c r="AO241" s="2"/>
      <c r="AP241" s="2"/>
      <c r="AQ241" s="2"/>
      <c r="AR241" s="55"/>
      <c r="AS241" s="85"/>
      <c r="AT241" s="85"/>
      <c r="AU241" s="85"/>
      <c r="AV241" s="85"/>
      <c r="AW241" s="100"/>
      <c r="AX241" s="2"/>
      <c r="AY241" s="2"/>
      <c r="AZ241" s="2"/>
      <c r="BA241" s="2"/>
      <c r="BB241" s="55"/>
      <c r="BC241" s="105"/>
      <c r="BD241" s="105"/>
      <c r="BE241" s="105"/>
      <c r="BF241" s="105"/>
      <c r="BG241" s="109"/>
      <c r="BH241" s="2"/>
      <c r="BI241" s="2"/>
      <c r="BJ241" s="2"/>
      <c r="BK241" s="2"/>
      <c r="BL241" s="55"/>
      <c r="BM241" s="48"/>
      <c r="BN241" s="48"/>
      <c r="BO241" s="48"/>
      <c r="BP241" s="48"/>
      <c r="BQ241" s="117"/>
      <c r="BR241" s="2"/>
      <c r="BS241" s="2"/>
      <c r="BT241" s="2"/>
      <c r="BU241" s="2"/>
      <c r="BV241" s="55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18" t="s">
        <v>5</v>
      </c>
      <c r="H242" s="3">
        <v>2024</v>
      </c>
      <c r="I242" s="20" t="s">
        <v>286</v>
      </c>
      <c r="J242" s="8" t="s">
        <v>337</v>
      </c>
      <c r="K242" s="8" t="s">
        <v>318</v>
      </c>
      <c r="L242" s="163">
        <f t="shared" si="7"/>
        <v>0</v>
      </c>
      <c r="M242" s="163">
        <f t="shared" si="8"/>
        <v>0</v>
      </c>
      <c r="N242" s="181"/>
      <c r="O242" s="53"/>
      <c r="P242" s="53"/>
      <c r="Q242" s="53"/>
      <c r="R242" s="53"/>
      <c r="S242" s="54"/>
      <c r="T242" s="8"/>
      <c r="U242" s="8"/>
      <c r="V242" s="8"/>
      <c r="W242" s="8"/>
      <c r="X242" s="122"/>
      <c r="Y242" s="135"/>
      <c r="Z242" s="135"/>
      <c r="AA242" s="135"/>
      <c r="AB242" s="135"/>
      <c r="AC242" s="136"/>
      <c r="AD242" s="8"/>
      <c r="AE242" s="8"/>
      <c r="AF242" s="8"/>
      <c r="AG242" s="8"/>
      <c r="AH242" s="122"/>
      <c r="AI242" s="137"/>
      <c r="AJ242" s="137"/>
      <c r="AK242" s="137"/>
      <c r="AL242" s="137"/>
      <c r="AM242" s="138"/>
      <c r="AN242" s="8"/>
      <c r="AO242" s="8"/>
      <c r="AP242" s="8"/>
      <c r="AQ242" s="8"/>
      <c r="AR242" s="122"/>
      <c r="AS242" s="139"/>
      <c r="AT242" s="139"/>
      <c r="AU242" s="139"/>
      <c r="AV242" s="139"/>
      <c r="AW242" s="140"/>
      <c r="AX242" s="8"/>
      <c r="AY242" s="8"/>
      <c r="AZ242" s="8"/>
      <c r="BA242" s="8"/>
      <c r="BB242" s="122"/>
      <c r="BC242" s="141"/>
      <c r="BD242" s="141"/>
      <c r="BE242" s="141"/>
      <c r="BF242" s="141"/>
      <c r="BG242" s="142"/>
      <c r="BH242" s="8"/>
      <c r="BI242" s="8"/>
      <c r="BJ242" s="8"/>
      <c r="BK242" s="8"/>
      <c r="BL242" s="122"/>
      <c r="BM242" s="143"/>
      <c r="BN242" s="143"/>
      <c r="BO242" s="143"/>
      <c r="BP242" s="143"/>
      <c r="BQ242" s="144"/>
      <c r="BR242" s="8"/>
      <c r="BS242" s="8"/>
      <c r="BT242" s="8"/>
      <c r="BU242" s="8"/>
      <c r="BV242" s="122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18" t="s">
        <v>5</v>
      </c>
      <c r="H243" s="3">
        <v>2024</v>
      </c>
      <c r="I243" s="20" t="s">
        <v>286</v>
      </c>
      <c r="J243" s="8" t="s">
        <v>338</v>
      </c>
      <c r="K243" s="8" t="s">
        <v>339</v>
      </c>
      <c r="L243" s="163">
        <f t="shared" si="7"/>
        <v>0</v>
      </c>
      <c r="M243" s="163">
        <f t="shared" si="8"/>
        <v>0</v>
      </c>
      <c r="N243" s="181"/>
      <c r="O243" s="53"/>
      <c r="P243" s="53"/>
      <c r="Q243" s="53"/>
      <c r="R243" s="53"/>
      <c r="S243" s="54"/>
      <c r="T243" s="8"/>
      <c r="U243" s="8"/>
      <c r="V243" s="8"/>
      <c r="W243" s="8"/>
      <c r="X243" s="122"/>
      <c r="Y243" s="135"/>
      <c r="Z243" s="135"/>
      <c r="AA243" s="135"/>
      <c r="AB243" s="135"/>
      <c r="AC243" s="136"/>
      <c r="AD243" s="8"/>
      <c r="AE243" s="8"/>
      <c r="AF243" s="8"/>
      <c r="AG243" s="8"/>
      <c r="AH243" s="122"/>
      <c r="AI243" s="137"/>
      <c r="AJ243" s="137"/>
      <c r="AK243" s="137"/>
      <c r="AL243" s="137"/>
      <c r="AM243" s="138"/>
      <c r="AN243" s="8"/>
      <c r="AO243" s="8"/>
      <c r="AP243" s="8"/>
      <c r="AQ243" s="8"/>
      <c r="AR243" s="122"/>
      <c r="AS243" s="139"/>
      <c r="AT243" s="139"/>
      <c r="AU243" s="139"/>
      <c r="AV243" s="139"/>
      <c r="AW243" s="140"/>
      <c r="AX243" s="8"/>
      <c r="AY243" s="8"/>
      <c r="AZ243" s="8"/>
      <c r="BA243" s="8"/>
      <c r="BB243" s="122"/>
      <c r="BC243" s="141"/>
      <c r="BD243" s="141"/>
      <c r="BE243" s="141"/>
      <c r="BF243" s="141"/>
      <c r="BG243" s="142"/>
      <c r="BH243" s="8"/>
      <c r="BI243" s="8"/>
      <c r="BJ243" s="8"/>
      <c r="BK243" s="8"/>
      <c r="BL243" s="122"/>
      <c r="BM243" s="143"/>
      <c r="BN243" s="143"/>
      <c r="BO243" s="143"/>
      <c r="BP243" s="143"/>
      <c r="BQ243" s="144"/>
      <c r="BR243" s="8"/>
      <c r="BS243" s="8"/>
      <c r="BT243" s="8"/>
      <c r="BU243" s="8"/>
      <c r="BV243" s="122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18" t="s">
        <v>5</v>
      </c>
      <c r="H244" s="3">
        <v>2024</v>
      </c>
      <c r="I244" s="20" t="s">
        <v>286</v>
      </c>
      <c r="J244" s="8" t="s">
        <v>340</v>
      </c>
      <c r="K244" s="8" t="s">
        <v>318</v>
      </c>
      <c r="L244" s="163">
        <f t="shared" si="7"/>
        <v>0</v>
      </c>
      <c r="M244" s="163">
        <f t="shared" si="8"/>
        <v>0</v>
      </c>
      <c r="N244" s="181"/>
      <c r="O244" s="53"/>
      <c r="P244" s="53"/>
      <c r="Q244" s="53"/>
      <c r="R244" s="53"/>
      <c r="S244" s="54"/>
      <c r="T244" s="8"/>
      <c r="U244" s="8"/>
      <c r="V244" s="8"/>
      <c r="W244" s="8"/>
      <c r="X244" s="122"/>
      <c r="Y244" s="135"/>
      <c r="Z244" s="135"/>
      <c r="AA244" s="135"/>
      <c r="AB244" s="135"/>
      <c r="AC244" s="136"/>
      <c r="AD244" s="8"/>
      <c r="AE244" s="8"/>
      <c r="AF244" s="8"/>
      <c r="AG244" s="8"/>
      <c r="AH244" s="122"/>
      <c r="AI244" s="137"/>
      <c r="AJ244" s="137"/>
      <c r="AK244" s="137"/>
      <c r="AL244" s="137"/>
      <c r="AM244" s="138"/>
      <c r="AN244" s="8"/>
      <c r="AO244" s="8"/>
      <c r="AP244" s="8"/>
      <c r="AQ244" s="8"/>
      <c r="AR244" s="122"/>
      <c r="AS244" s="139"/>
      <c r="AT244" s="139"/>
      <c r="AU244" s="139"/>
      <c r="AV244" s="139"/>
      <c r="AW244" s="140"/>
      <c r="AX244" s="8"/>
      <c r="AY244" s="8"/>
      <c r="AZ244" s="8"/>
      <c r="BA244" s="8"/>
      <c r="BB244" s="122"/>
      <c r="BC244" s="141"/>
      <c r="BD244" s="141"/>
      <c r="BE244" s="141"/>
      <c r="BF244" s="141"/>
      <c r="BG244" s="142"/>
      <c r="BH244" s="8"/>
      <c r="BI244" s="8"/>
      <c r="BJ244" s="8"/>
      <c r="BK244" s="8"/>
      <c r="BL244" s="122"/>
      <c r="BM244" s="143"/>
      <c r="BN244" s="143"/>
      <c r="BO244" s="143"/>
      <c r="BP244" s="143"/>
      <c r="BQ244" s="144"/>
      <c r="BR244" s="8"/>
      <c r="BS244" s="8"/>
      <c r="BT244" s="8"/>
      <c r="BU244" s="8"/>
      <c r="BV244" s="122"/>
    </row>
    <row r="245" spans="1:74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18" t="s">
        <v>5</v>
      </c>
      <c r="H245" s="3">
        <v>2024</v>
      </c>
      <c r="I245" s="20" t="s">
        <v>286</v>
      </c>
      <c r="J245" s="8" t="s">
        <v>341</v>
      </c>
      <c r="K245" s="8" t="s">
        <v>320</v>
      </c>
      <c r="L245" s="163">
        <f t="shared" si="7"/>
        <v>0</v>
      </c>
      <c r="M245" s="163">
        <f t="shared" si="8"/>
        <v>0</v>
      </c>
      <c r="N245" s="181"/>
      <c r="O245" s="53"/>
      <c r="P245" s="53"/>
      <c r="Q245" s="53"/>
      <c r="R245" s="53"/>
      <c r="S245" s="54"/>
      <c r="T245" s="8"/>
      <c r="U245" s="8"/>
      <c r="V245" s="8"/>
      <c r="W245" s="8"/>
      <c r="X245" s="122"/>
      <c r="Y245" s="135"/>
      <c r="Z245" s="135"/>
      <c r="AA245" s="135"/>
      <c r="AB245" s="135"/>
      <c r="AC245" s="136"/>
      <c r="AD245" s="8"/>
      <c r="AE245" s="8"/>
      <c r="AF245" s="8"/>
      <c r="AG245" s="8"/>
      <c r="AH245" s="122"/>
      <c r="AI245" s="137"/>
      <c r="AJ245" s="137"/>
      <c r="AK245" s="137"/>
      <c r="AL245" s="137"/>
      <c r="AM245" s="138"/>
      <c r="AN245" s="8"/>
      <c r="AO245" s="8"/>
      <c r="AP245" s="8"/>
      <c r="AQ245" s="8"/>
      <c r="AR245" s="122"/>
      <c r="AS245" s="139"/>
      <c r="AT245" s="139"/>
      <c r="AU245" s="139"/>
      <c r="AV245" s="139"/>
      <c r="AW245" s="140"/>
      <c r="AX245" s="8"/>
      <c r="AY245" s="8"/>
      <c r="AZ245" s="8"/>
      <c r="BA245" s="8"/>
      <c r="BB245" s="122"/>
      <c r="BC245" s="141"/>
      <c r="BD245" s="141"/>
      <c r="BE245" s="141"/>
      <c r="BF245" s="141"/>
      <c r="BG245" s="142"/>
      <c r="BH245" s="8"/>
      <c r="BI245" s="8"/>
      <c r="BJ245" s="8"/>
      <c r="BK245" s="8"/>
      <c r="BL245" s="122"/>
      <c r="BM245" s="143"/>
      <c r="BN245" s="143"/>
      <c r="BO245" s="143"/>
      <c r="BP245" s="143"/>
      <c r="BQ245" s="144"/>
      <c r="BR245" s="8"/>
      <c r="BS245" s="8"/>
      <c r="BT245" s="8"/>
      <c r="BU245" s="8"/>
      <c r="BV245" s="122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18" t="s">
        <v>5</v>
      </c>
      <c r="H246" s="3">
        <v>2024</v>
      </c>
      <c r="I246" s="20" t="s">
        <v>286</v>
      </c>
      <c r="J246" s="8" t="s">
        <v>342</v>
      </c>
      <c r="K246" s="8" t="s">
        <v>320</v>
      </c>
      <c r="L246" s="163">
        <f t="shared" si="7"/>
        <v>0</v>
      </c>
      <c r="M246" s="163">
        <f t="shared" si="8"/>
        <v>0</v>
      </c>
      <c r="N246" s="181"/>
      <c r="O246" s="53"/>
      <c r="P246" s="53"/>
      <c r="Q246" s="53"/>
      <c r="R246" s="53"/>
      <c r="S246" s="54"/>
      <c r="T246" s="8"/>
      <c r="U246" s="8"/>
      <c r="V246" s="8"/>
      <c r="W246" s="8"/>
      <c r="X246" s="122"/>
      <c r="Y246" s="135"/>
      <c r="Z246" s="135"/>
      <c r="AA246" s="135"/>
      <c r="AB246" s="135"/>
      <c r="AC246" s="136"/>
      <c r="AD246" s="8"/>
      <c r="AE246" s="8"/>
      <c r="AF246" s="8"/>
      <c r="AG246" s="8"/>
      <c r="AH246" s="122"/>
      <c r="AI246" s="137"/>
      <c r="AJ246" s="137"/>
      <c r="AK246" s="137"/>
      <c r="AL246" s="137"/>
      <c r="AM246" s="138"/>
      <c r="AN246" s="8"/>
      <c r="AO246" s="8"/>
      <c r="AP246" s="8"/>
      <c r="AQ246" s="8"/>
      <c r="AR246" s="122"/>
      <c r="AS246" s="139"/>
      <c r="AT246" s="139"/>
      <c r="AU246" s="139"/>
      <c r="AV246" s="139"/>
      <c r="AW246" s="140"/>
      <c r="AX246" s="8"/>
      <c r="AY246" s="8"/>
      <c r="AZ246" s="8"/>
      <c r="BA246" s="8"/>
      <c r="BB246" s="122"/>
      <c r="BC246" s="141"/>
      <c r="BD246" s="141"/>
      <c r="BE246" s="141"/>
      <c r="BF246" s="141"/>
      <c r="BG246" s="142"/>
      <c r="BH246" s="8"/>
      <c r="BI246" s="8"/>
      <c r="BJ246" s="8"/>
      <c r="BK246" s="8"/>
      <c r="BL246" s="122"/>
      <c r="BM246" s="143"/>
      <c r="BN246" s="143"/>
      <c r="BO246" s="143"/>
      <c r="BP246" s="143"/>
      <c r="BQ246" s="144"/>
      <c r="BR246" s="8"/>
      <c r="BS246" s="8"/>
      <c r="BT246" s="8"/>
      <c r="BU246" s="8"/>
      <c r="BV246" s="122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18" t="s">
        <v>5</v>
      </c>
      <c r="H247" s="3">
        <v>2024</v>
      </c>
      <c r="I247" s="20" t="s">
        <v>286</v>
      </c>
      <c r="J247" s="8" t="s">
        <v>343</v>
      </c>
      <c r="K247" s="8" t="s">
        <v>339</v>
      </c>
      <c r="L247" s="163">
        <f t="shared" si="7"/>
        <v>0</v>
      </c>
      <c r="M247" s="163">
        <f t="shared" si="8"/>
        <v>0</v>
      </c>
      <c r="N247" s="181"/>
      <c r="O247" s="53"/>
      <c r="P247" s="53"/>
      <c r="Q247" s="53"/>
      <c r="R247" s="53"/>
      <c r="S247" s="54"/>
      <c r="T247" s="8"/>
      <c r="U247" s="8"/>
      <c r="V247" s="8"/>
      <c r="W247" s="8"/>
      <c r="X247" s="122"/>
      <c r="Y247" s="135"/>
      <c r="Z247" s="135"/>
      <c r="AA247" s="135"/>
      <c r="AB247" s="135"/>
      <c r="AC247" s="136"/>
      <c r="AD247" s="8"/>
      <c r="AE247" s="8"/>
      <c r="AF247" s="8"/>
      <c r="AG247" s="8"/>
      <c r="AH247" s="122"/>
      <c r="AI247" s="137"/>
      <c r="AJ247" s="137"/>
      <c r="AK247" s="137"/>
      <c r="AL247" s="137"/>
      <c r="AM247" s="138"/>
      <c r="AN247" s="8"/>
      <c r="AO247" s="8"/>
      <c r="AP247" s="8"/>
      <c r="AQ247" s="8"/>
      <c r="AR247" s="122"/>
      <c r="AS247" s="139"/>
      <c r="AT247" s="139"/>
      <c r="AU247" s="139"/>
      <c r="AV247" s="139"/>
      <c r="AW247" s="140"/>
      <c r="AX247" s="8"/>
      <c r="AY247" s="8"/>
      <c r="AZ247" s="8"/>
      <c r="BA247" s="8"/>
      <c r="BB247" s="122"/>
      <c r="BC247" s="141"/>
      <c r="BD247" s="141"/>
      <c r="BE247" s="141"/>
      <c r="BF247" s="141"/>
      <c r="BG247" s="142"/>
      <c r="BH247" s="8"/>
      <c r="BI247" s="8"/>
      <c r="BJ247" s="8"/>
      <c r="BK247" s="8"/>
      <c r="BL247" s="122"/>
      <c r="BM247" s="143"/>
      <c r="BN247" s="143"/>
      <c r="BO247" s="143"/>
      <c r="BP247" s="143"/>
      <c r="BQ247" s="144"/>
      <c r="BR247" s="8"/>
      <c r="BS247" s="8"/>
      <c r="BT247" s="8"/>
      <c r="BU247" s="8"/>
      <c r="BV247" s="122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18" t="s">
        <v>5</v>
      </c>
      <c r="H248" s="3">
        <v>2024</v>
      </c>
      <c r="I248" s="20" t="s">
        <v>288</v>
      </c>
      <c r="J248" s="8" t="s">
        <v>344</v>
      </c>
      <c r="K248" s="8" t="s">
        <v>318</v>
      </c>
      <c r="L248" s="163">
        <f t="shared" si="7"/>
        <v>0</v>
      </c>
      <c r="M248" s="163">
        <f t="shared" si="8"/>
        <v>0</v>
      </c>
      <c r="N248" s="181"/>
      <c r="O248" s="53"/>
      <c r="P248" s="53"/>
      <c r="Q248" s="53"/>
      <c r="R248" s="53"/>
      <c r="S248" s="54"/>
      <c r="T248" s="8"/>
      <c r="U248" s="8"/>
      <c r="V248" s="8"/>
      <c r="W248" s="8"/>
      <c r="X248" s="122"/>
      <c r="Y248" s="135"/>
      <c r="Z248" s="135"/>
      <c r="AA248" s="135"/>
      <c r="AB248" s="135"/>
      <c r="AC248" s="136"/>
      <c r="AD248" s="8"/>
      <c r="AE248" s="8"/>
      <c r="AF248" s="8"/>
      <c r="AG248" s="8"/>
      <c r="AH248" s="122"/>
      <c r="AI248" s="137"/>
      <c r="AJ248" s="137"/>
      <c r="AK248" s="137"/>
      <c r="AL248" s="137"/>
      <c r="AM248" s="138"/>
      <c r="AN248" s="8"/>
      <c r="AO248" s="8"/>
      <c r="AP248" s="8"/>
      <c r="AQ248" s="8"/>
      <c r="AR248" s="122"/>
      <c r="AS248" s="139"/>
      <c r="AT248" s="139"/>
      <c r="AU248" s="139"/>
      <c r="AV248" s="139"/>
      <c r="AW248" s="140"/>
      <c r="AX248" s="8"/>
      <c r="AY248" s="8"/>
      <c r="AZ248" s="8"/>
      <c r="BA248" s="8"/>
      <c r="BB248" s="122"/>
      <c r="BC248" s="141"/>
      <c r="BD248" s="141"/>
      <c r="BE248" s="141"/>
      <c r="BF248" s="141"/>
      <c r="BG248" s="142"/>
      <c r="BH248" s="8"/>
      <c r="BI248" s="8"/>
      <c r="BJ248" s="8"/>
      <c r="BK248" s="8"/>
      <c r="BL248" s="122"/>
      <c r="BM248" s="143"/>
      <c r="BN248" s="143"/>
      <c r="BO248" s="143"/>
      <c r="BP248" s="143"/>
      <c r="BQ248" s="144"/>
      <c r="BR248" s="8"/>
      <c r="BS248" s="8"/>
      <c r="BT248" s="8"/>
      <c r="BU248" s="8"/>
      <c r="BV248" s="122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18" t="s">
        <v>5</v>
      </c>
      <c r="H249" s="3">
        <v>2024</v>
      </c>
      <c r="I249" s="20" t="s">
        <v>288</v>
      </c>
      <c r="J249" s="2" t="s">
        <v>351</v>
      </c>
      <c r="K249" s="2" t="s">
        <v>318</v>
      </c>
      <c r="L249" s="163">
        <f t="shared" si="7"/>
        <v>0</v>
      </c>
      <c r="M249" s="163">
        <f t="shared" si="8"/>
        <v>0</v>
      </c>
      <c r="N249" s="181"/>
      <c r="O249" s="53"/>
      <c r="P249" s="53"/>
      <c r="Q249" s="53"/>
      <c r="R249" s="53"/>
      <c r="S249" s="54"/>
      <c r="T249" s="8"/>
      <c r="U249" s="8"/>
      <c r="V249" s="8"/>
      <c r="W249" s="8"/>
      <c r="X249" s="122"/>
      <c r="Y249" s="135"/>
      <c r="Z249" s="135"/>
      <c r="AA249" s="135"/>
      <c r="AB249" s="135"/>
      <c r="AC249" s="136"/>
      <c r="AD249" s="8"/>
      <c r="AE249" s="8"/>
      <c r="AF249" s="8"/>
      <c r="AG249" s="8"/>
      <c r="AH249" s="122"/>
      <c r="AI249" s="137"/>
      <c r="AJ249" s="137"/>
      <c r="AK249" s="137"/>
      <c r="AL249" s="137"/>
      <c r="AM249" s="138"/>
      <c r="AN249" s="8"/>
      <c r="AO249" s="8"/>
      <c r="AP249" s="8"/>
      <c r="AQ249" s="8"/>
      <c r="AR249" s="122"/>
      <c r="AS249" s="139"/>
      <c r="AT249" s="139"/>
      <c r="AU249" s="139"/>
      <c r="AV249" s="139"/>
      <c r="AW249" s="140"/>
      <c r="AX249" s="8"/>
      <c r="AY249" s="8"/>
      <c r="AZ249" s="8"/>
      <c r="BA249" s="8"/>
      <c r="BB249" s="122"/>
      <c r="BC249" s="141"/>
      <c r="BD249" s="141"/>
      <c r="BE249" s="141"/>
      <c r="BF249" s="141"/>
      <c r="BG249" s="142"/>
      <c r="BH249" s="8"/>
      <c r="BI249" s="8"/>
      <c r="BJ249" s="8"/>
      <c r="BK249" s="8"/>
      <c r="BL249" s="122"/>
      <c r="BM249" s="143"/>
      <c r="BN249" s="143"/>
      <c r="BO249" s="143"/>
      <c r="BP249" s="143"/>
      <c r="BQ249" s="144"/>
      <c r="BR249" s="8"/>
      <c r="BS249" s="8"/>
      <c r="BT249" s="8"/>
      <c r="BU249" s="8"/>
      <c r="BV249" s="122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18" t="s">
        <v>5</v>
      </c>
      <c r="H250" s="3">
        <v>2024</v>
      </c>
      <c r="I250" s="20" t="s">
        <v>288</v>
      </c>
      <c r="J250" s="2" t="s">
        <v>352</v>
      </c>
      <c r="K250" s="2" t="s">
        <v>321</v>
      </c>
      <c r="L250" s="163">
        <f t="shared" si="7"/>
        <v>0</v>
      </c>
      <c r="M250" s="163">
        <f t="shared" si="8"/>
        <v>0</v>
      </c>
      <c r="N250" s="181"/>
      <c r="O250" s="33"/>
      <c r="P250" s="33"/>
      <c r="Q250" s="33"/>
      <c r="R250" s="33"/>
      <c r="S250" s="42"/>
      <c r="T250" s="2"/>
      <c r="U250" s="2"/>
      <c r="V250" s="2"/>
      <c r="W250" s="2"/>
      <c r="X250" s="55"/>
      <c r="Y250" s="62"/>
      <c r="Z250" s="62"/>
      <c r="AA250" s="62"/>
      <c r="AB250" s="62"/>
      <c r="AC250" s="68"/>
      <c r="AD250" s="2"/>
      <c r="AE250" s="2"/>
      <c r="AF250" s="2"/>
      <c r="AG250" s="2"/>
      <c r="AH250" s="55"/>
      <c r="AI250" s="72"/>
      <c r="AJ250" s="72"/>
      <c r="AK250" s="72"/>
      <c r="AL250" s="72"/>
      <c r="AM250" s="80"/>
      <c r="AN250" s="2"/>
      <c r="AO250" s="2"/>
      <c r="AP250" s="2"/>
      <c r="AQ250" s="2"/>
      <c r="AR250" s="55"/>
      <c r="AS250" s="85"/>
      <c r="AT250" s="85"/>
      <c r="AU250" s="85"/>
      <c r="AV250" s="85"/>
      <c r="AW250" s="100"/>
      <c r="AX250" s="2"/>
      <c r="AY250" s="2"/>
      <c r="AZ250" s="2"/>
      <c r="BA250" s="2"/>
      <c r="BB250" s="55"/>
      <c r="BC250" s="105"/>
      <c r="BD250" s="105"/>
      <c r="BE250" s="105"/>
      <c r="BF250" s="105"/>
      <c r="BG250" s="109"/>
      <c r="BH250" s="2"/>
      <c r="BI250" s="2"/>
      <c r="BJ250" s="2"/>
      <c r="BK250" s="2"/>
      <c r="BL250" s="55"/>
      <c r="BM250" s="48"/>
      <c r="BN250" s="48"/>
      <c r="BO250" s="48"/>
      <c r="BP250" s="48"/>
      <c r="BQ250" s="117"/>
      <c r="BR250" s="2"/>
      <c r="BS250" s="2"/>
      <c r="BT250" s="2"/>
      <c r="BU250" s="2"/>
      <c r="BV250" s="55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18" t="s">
        <v>5</v>
      </c>
      <c r="H251" s="3">
        <v>2024</v>
      </c>
      <c r="I251" s="20" t="s">
        <v>288</v>
      </c>
      <c r="J251" s="2" t="s">
        <v>345</v>
      </c>
      <c r="K251" s="2" t="s">
        <v>318</v>
      </c>
      <c r="L251" s="163">
        <f t="shared" si="7"/>
        <v>0</v>
      </c>
      <c r="M251" s="163">
        <f t="shared" si="8"/>
        <v>0</v>
      </c>
      <c r="N251" s="181"/>
      <c r="O251" s="34"/>
      <c r="P251" s="33"/>
      <c r="Q251" s="33"/>
      <c r="R251" s="33"/>
      <c r="S251" s="41"/>
      <c r="T251" s="3"/>
      <c r="U251" s="2"/>
      <c r="V251" s="2"/>
      <c r="W251" s="2"/>
      <c r="X251" s="56"/>
      <c r="Y251" s="64"/>
      <c r="Z251" s="62"/>
      <c r="AA251" s="62"/>
      <c r="AB251" s="62"/>
      <c r="AC251" s="69"/>
      <c r="AD251" s="3"/>
      <c r="AE251" s="2"/>
      <c r="AF251" s="2"/>
      <c r="AG251" s="2"/>
      <c r="AH251" s="56"/>
      <c r="AI251" s="73"/>
      <c r="AJ251" s="72"/>
      <c r="AK251" s="72"/>
      <c r="AL251" s="72"/>
      <c r="AM251" s="81"/>
      <c r="AN251" s="3"/>
      <c r="AO251" s="2"/>
      <c r="AP251" s="2"/>
      <c r="AQ251" s="2"/>
      <c r="AR251" s="56"/>
      <c r="AS251" s="86"/>
      <c r="AT251" s="85"/>
      <c r="AU251" s="85"/>
      <c r="AV251" s="85"/>
      <c r="AW251" s="101"/>
      <c r="AX251" s="3"/>
      <c r="AY251" s="2"/>
      <c r="AZ251" s="2"/>
      <c r="BA251" s="2"/>
      <c r="BB251" s="56"/>
      <c r="BC251" s="106"/>
      <c r="BD251" s="105"/>
      <c r="BE251" s="105"/>
      <c r="BF251" s="105"/>
      <c r="BG251" s="110"/>
      <c r="BH251" s="3"/>
      <c r="BI251" s="2"/>
      <c r="BJ251" s="2"/>
      <c r="BK251" s="2"/>
      <c r="BL251" s="56"/>
      <c r="BM251" s="49"/>
      <c r="BN251" s="48"/>
      <c r="BO251" s="48"/>
      <c r="BP251" s="48"/>
      <c r="BQ251" s="118"/>
      <c r="BR251" s="3"/>
      <c r="BS251" s="2"/>
      <c r="BT251" s="2"/>
      <c r="BU251" s="2"/>
      <c r="BV251" s="56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18" t="s">
        <v>5</v>
      </c>
      <c r="H252" s="3">
        <v>2024</v>
      </c>
      <c r="I252" s="20" t="s">
        <v>289</v>
      </c>
      <c r="J252" s="2" t="s">
        <v>268</v>
      </c>
      <c r="K252" s="2" t="s">
        <v>318</v>
      </c>
      <c r="L252" s="163">
        <f t="shared" si="7"/>
        <v>0</v>
      </c>
      <c r="M252" s="163">
        <f t="shared" si="8"/>
        <v>0</v>
      </c>
      <c r="N252" s="181"/>
      <c r="O252" s="33"/>
      <c r="P252" s="33"/>
      <c r="Q252" s="33"/>
      <c r="R252" s="33"/>
      <c r="S252" s="42"/>
      <c r="T252" s="2"/>
      <c r="U252" s="2"/>
      <c r="V252" s="2"/>
      <c r="W252" s="2"/>
      <c r="X252" s="55"/>
      <c r="Y252" s="62"/>
      <c r="Z252" s="62"/>
      <c r="AA252" s="62"/>
      <c r="AB252" s="62"/>
      <c r="AC252" s="68"/>
      <c r="AD252" s="2"/>
      <c r="AE252" s="2"/>
      <c r="AF252" s="2"/>
      <c r="AG252" s="2"/>
      <c r="AH252" s="55"/>
      <c r="AI252" s="72"/>
      <c r="AJ252" s="72"/>
      <c r="AK252" s="72"/>
      <c r="AL252" s="72"/>
      <c r="AM252" s="80"/>
      <c r="AN252" s="2"/>
      <c r="AO252" s="2"/>
      <c r="AP252" s="2"/>
      <c r="AQ252" s="2"/>
      <c r="AR252" s="55"/>
      <c r="AS252" s="85"/>
      <c r="AT252" s="85"/>
      <c r="AU252" s="85"/>
      <c r="AV252" s="85"/>
      <c r="AW252" s="100"/>
      <c r="AX252" s="2"/>
      <c r="AY252" s="2"/>
      <c r="AZ252" s="2"/>
      <c r="BA252" s="2"/>
      <c r="BB252" s="55"/>
      <c r="BC252" s="105"/>
      <c r="BD252" s="105"/>
      <c r="BE252" s="105"/>
      <c r="BF252" s="105"/>
      <c r="BG252" s="109"/>
      <c r="BH252" s="2"/>
      <c r="BI252" s="2"/>
      <c r="BJ252" s="2"/>
      <c r="BK252" s="2"/>
      <c r="BL252" s="55"/>
      <c r="BM252" s="48"/>
      <c r="BN252" s="48"/>
      <c r="BO252" s="48"/>
      <c r="BP252" s="48"/>
      <c r="BQ252" s="117"/>
      <c r="BR252" s="2"/>
      <c r="BS252" s="2"/>
      <c r="BT252" s="2"/>
      <c r="BU252" s="2"/>
      <c r="BV252" s="55"/>
    </row>
    <row r="253" spans="1:74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18" t="s">
        <v>5</v>
      </c>
      <c r="H253" s="3">
        <v>2024</v>
      </c>
      <c r="I253" s="20" t="s">
        <v>289</v>
      </c>
      <c r="J253" s="2" t="s">
        <v>292</v>
      </c>
      <c r="K253" s="2" t="s">
        <v>318</v>
      </c>
      <c r="L253" s="163">
        <f t="shared" si="7"/>
        <v>0</v>
      </c>
      <c r="M253" s="163">
        <f t="shared" si="8"/>
        <v>0</v>
      </c>
      <c r="N253" s="181"/>
      <c r="O253" s="33"/>
      <c r="P253" s="33"/>
      <c r="Q253" s="33"/>
      <c r="R253" s="33"/>
      <c r="S253" s="42"/>
      <c r="T253" s="2"/>
      <c r="U253" s="2"/>
      <c r="V253" s="2"/>
      <c r="W253" s="2"/>
      <c r="X253" s="55"/>
      <c r="Y253" s="62"/>
      <c r="Z253" s="62"/>
      <c r="AA253" s="62"/>
      <c r="AB253" s="62"/>
      <c r="AC253" s="68"/>
      <c r="AD253" s="2"/>
      <c r="AE253" s="2"/>
      <c r="AF253" s="2"/>
      <c r="AG253" s="2"/>
      <c r="AH253" s="55"/>
      <c r="AI253" s="72"/>
      <c r="AJ253" s="72"/>
      <c r="AK253" s="72"/>
      <c r="AL253" s="72"/>
      <c r="AM253" s="80"/>
      <c r="AN253" s="2"/>
      <c r="AO253" s="2"/>
      <c r="AP253" s="2"/>
      <c r="AQ253" s="2"/>
      <c r="AR253" s="55"/>
      <c r="AS253" s="85"/>
      <c r="AT253" s="85"/>
      <c r="AU253" s="85"/>
      <c r="AV253" s="85"/>
      <c r="AW253" s="100"/>
      <c r="AX253" s="2"/>
      <c r="AY253" s="2"/>
      <c r="AZ253" s="2"/>
      <c r="BA253" s="2"/>
      <c r="BB253" s="55"/>
      <c r="BC253" s="105"/>
      <c r="BD253" s="105"/>
      <c r="BE253" s="105"/>
      <c r="BF253" s="105"/>
      <c r="BG253" s="109"/>
      <c r="BH253" s="2"/>
      <c r="BI253" s="2"/>
      <c r="BJ253" s="2"/>
      <c r="BK253" s="2"/>
      <c r="BL253" s="55"/>
      <c r="BM253" s="48"/>
      <c r="BN253" s="48"/>
      <c r="BO253" s="48"/>
      <c r="BP253" s="48"/>
      <c r="BQ253" s="117"/>
      <c r="BR253" s="2"/>
      <c r="BS253" s="2"/>
      <c r="BT253" s="2"/>
      <c r="BU253" s="2"/>
      <c r="BV253" s="55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18" t="s">
        <v>5</v>
      </c>
      <c r="H254" s="3">
        <v>2024</v>
      </c>
      <c r="I254" s="20" t="s">
        <v>285</v>
      </c>
      <c r="J254" s="2" t="s">
        <v>293</v>
      </c>
      <c r="K254" s="2" t="s">
        <v>318</v>
      </c>
      <c r="L254" s="163">
        <f t="shared" si="7"/>
        <v>0</v>
      </c>
      <c r="M254" s="163">
        <f t="shared" si="8"/>
        <v>0</v>
      </c>
      <c r="N254" s="181"/>
      <c r="O254" s="33"/>
      <c r="P254" s="33"/>
      <c r="Q254" s="33"/>
      <c r="R254" s="35"/>
      <c r="S254" s="41"/>
      <c r="T254" s="2"/>
      <c r="U254" s="2"/>
      <c r="V254" s="2"/>
      <c r="W254" s="29"/>
      <c r="X254" s="56"/>
      <c r="Y254" s="62"/>
      <c r="Z254" s="62"/>
      <c r="AA254" s="62"/>
      <c r="AB254" s="63"/>
      <c r="AC254" s="69"/>
      <c r="AD254" s="2"/>
      <c r="AE254" s="2"/>
      <c r="AF254" s="2"/>
      <c r="AG254" s="29"/>
      <c r="AH254" s="56"/>
      <c r="AI254" s="72"/>
      <c r="AJ254" s="72"/>
      <c r="AK254" s="72"/>
      <c r="AL254" s="74"/>
      <c r="AM254" s="81"/>
      <c r="AN254" s="2"/>
      <c r="AO254" s="2"/>
      <c r="AP254" s="2"/>
      <c r="AQ254" s="29"/>
      <c r="AR254" s="56"/>
      <c r="AS254" s="85"/>
      <c r="AT254" s="85"/>
      <c r="AU254" s="85"/>
      <c r="AV254" s="87"/>
      <c r="AW254" s="101"/>
      <c r="AX254" s="2"/>
      <c r="AY254" s="2"/>
      <c r="AZ254" s="2"/>
      <c r="BA254" s="29"/>
      <c r="BB254" s="56"/>
      <c r="BC254" s="105"/>
      <c r="BD254" s="105"/>
      <c r="BE254" s="105"/>
      <c r="BF254" s="107"/>
      <c r="BG254" s="110"/>
      <c r="BH254" s="2"/>
      <c r="BI254" s="2"/>
      <c r="BJ254" s="2"/>
      <c r="BK254" s="29"/>
      <c r="BL254" s="56"/>
      <c r="BM254" s="48"/>
      <c r="BN254" s="48"/>
      <c r="BO254" s="48"/>
      <c r="BP254" s="114"/>
      <c r="BQ254" s="118"/>
      <c r="BR254" s="2"/>
      <c r="BS254" s="2"/>
      <c r="BT254" s="2"/>
      <c r="BU254" s="29"/>
      <c r="BV254" s="56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18" t="s">
        <v>5</v>
      </c>
      <c r="H255" s="3">
        <v>2024</v>
      </c>
      <c r="I255" s="20" t="s">
        <v>287</v>
      </c>
      <c r="J255" s="2" t="s">
        <v>269</v>
      </c>
      <c r="K255" s="2" t="s">
        <v>320</v>
      </c>
      <c r="L255" s="163">
        <f t="shared" si="7"/>
        <v>1</v>
      </c>
      <c r="M255" s="163">
        <f t="shared" si="8"/>
        <v>1.0569999999999999</v>
      </c>
      <c r="N255" s="186"/>
      <c r="O255" s="33"/>
      <c r="P255" s="33"/>
      <c r="Q255" s="33"/>
      <c r="R255" s="35"/>
      <c r="S255" s="41"/>
      <c r="T255" s="2"/>
      <c r="U255" s="2"/>
      <c r="V255" s="2"/>
      <c r="W255" s="29"/>
      <c r="X255" s="56"/>
      <c r="Y255" s="62"/>
      <c r="Z255" s="62"/>
      <c r="AA255" s="62"/>
      <c r="AB255" s="63"/>
      <c r="AC255" s="69"/>
      <c r="AD255" s="2"/>
      <c r="AE255" s="2"/>
      <c r="AF255" s="2"/>
      <c r="AG255" s="29">
        <v>1</v>
      </c>
      <c r="AH255" s="56">
        <v>1.0569999999999999</v>
      </c>
      <c r="AI255" s="72"/>
      <c r="AJ255" s="72"/>
      <c r="AK255" s="72"/>
      <c r="AL255" s="74"/>
      <c r="AM255" s="81"/>
      <c r="AN255" s="2"/>
      <c r="AO255" s="2"/>
      <c r="AP255" s="2"/>
      <c r="AQ255" s="29"/>
      <c r="AR255" s="56"/>
      <c r="AS255" s="85"/>
      <c r="AT255" s="85"/>
      <c r="AU255" s="85"/>
      <c r="AV255" s="87"/>
      <c r="AW255" s="101"/>
      <c r="AX255" s="2"/>
      <c r="AY255" s="2"/>
      <c r="AZ255" s="2"/>
      <c r="BA255" s="29"/>
      <c r="BB255" s="56"/>
      <c r="BC255" s="105"/>
      <c r="BD255" s="105"/>
      <c r="BE255" s="105"/>
      <c r="BF255" s="107"/>
      <c r="BG255" s="110"/>
      <c r="BH255" s="2"/>
      <c r="BI255" s="2"/>
      <c r="BJ255" s="2"/>
      <c r="BK255" s="29"/>
      <c r="BL255" s="56"/>
      <c r="BM255" s="48"/>
      <c r="BN255" s="48"/>
      <c r="BO255" s="48"/>
      <c r="BP255" s="114"/>
      <c r="BQ255" s="118"/>
      <c r="BR255" s="2"/>
      <c r="BS255" s="2"/>
      <c r="BT255" s="2"/>
      <c r="BU255" s="29"/>
      <c r="BV255" s="56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18" t="s">
        <v>5</v>
      </c>
      <c r="H256" s="3">
        <v>2024</v>
      </c>
      <c r="I256" s="20" t="s">
        <v>287</v>
      </c>
      <c r="J256" s="2" t="s">
        <v>270</v>
      </c>
      <c r="K256" s="2" t="s">
        <v>320</v>
      </c>
      <c r="L256" s="163">
        <f t="shared" si="7"/>
        <v>0</v>
      </c>
      <c r="M256" s="163">
        <f t="shared" si="8"/>
        <v>0</v>
      </c>
      <c r="N256" s="181"/>
      <c r="O256" s="33"/>
      <c r="P256" s="33"/>
      <c r="Q256" s="33"/>
      <c r="R256" s="35"/>
      <c r="S256" s="41"/>
      <c r="T256" s="2"/>
      <c r="U256" s="2"/>
      <c r="V256" s="2"/>
      <c r="W256" s="29"/>
      <c r="X256" s="56"/>
      <c r="Y256" s="62"/>
      <c r="Z256" s="62"/>
      <c r="AA256" s="62"/>
      <c r="AB256" s="63"/>
      <c r="AC256" s="69"/>
      <c r="AD256" s="2"/>
      <c r="AE256" s="2"/>
      <c r="AF256" s="2"/>
      <c r="AG256" s="29"/>
      <c r="AH256" s="56"/>
      <c r="AI256" s="72"/>
      <c r="AJ256" s="72"/>
      <c r="AK256" s="72"/>
      <c r="AL256" s="74"/>
      <c r="AM256" s="81"/>
      <c r="AN256" s="2"/>
      <c r="AO256" s="2"/>
      <c r="AP256" s="2"/>
      <c r="AQ256" s="29"/>
      <c r="AR256" s="56"/>
      <c r="AS256" s="85"/>
      <c r="AT256" s="85"/>
      <c r="AU256" s="85"/>
      <c r="AV256" s="87"/>
      <c r="AW256" s="101"/>
      <c r="AX256" s="2"/>
      <c r="AY256" s="2"/>
      <c r="AZ256" s="2"/>
      <c r="BA256" s="29"/>
      <c r="BB256" s="56"/>
      <c r="BC256" s="105"/>
      <c r="BD256" s="105"/>
      <c r="BE256" s="105"/>
      <c r="BF256" s="107"/>
      <c r="BG256" s="110"/>
      <c r="BH256" s="2"/>
      <c r="BI256" s="2"/>
      <c r="BJ256" s="2"/>
      <c r="BK256" s="29"/>
      <c r="BL256" s="56"/>
      <c r="BM256" s="48"/>
      <c r="BN256" s="48"/>
      <c r="BO256" s="48"/>
      <c r="BP256" s="114"/>
      <c r="BQ256" s="118"/>
      <c r="BR256" s="2"/>
      <c r="BS256" s="2"/>
      <c r="BT256" s="2"/>
      <c r="BU256" s="29"/>
      <c r="BV256" s="56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18" t="s">
        <v>5</v>
      </c>
      <c r="H257" s="3">
        <v>2024</v>
      </c>
      <c r="I257" s="20" t="s">
        <v>290</v>
      </c>
      <c r="J257" s="2" t="s">
        <v>271</v>
      </c>
      <c r="K257" s="2" t="s">
        <v>321</v>
      </c>
      <c r="L257" s="163">
        <f t="shared" si="7"/>
        <v>0</v>
      </c>
      <c r="M257" s="163">
        <f t="shared" si="8"/>
        <v>0</v>
      </c>
      <c r="N257" s="181"/>
      <c r="O257" s="33"/>
      <c r="P257" s="33"/>
      <c r="Q257" s="33"/>
      <c r="R257" s="35"/>
      <c r="S257" s="41"/>
      <c r="T257" s="2"/>
      <c r="U257" s="2"/>
      <c r="V257" s="2"/>
      <c r="W257" s="29"/>
      <c r="X257" s="56"/>
      <c r="Y257" s="62"/>
      <c r="Z257" s="62"/>
      <c r="AA257" s="62"/>
      <c r="AB257" s="63"/>
      <c r="AC257" s="69"/>
      <c r="AD257" s="2"/>
      <c r="AE257" s="2"/>
      <c r="AF257" s="2"/>
      <c r="AG257" s="29"/>
      <c r="AH257" s="56"/>
      <c r="AI257" s="72"/>
      <c r="AJ257" s="72"/>
      <c r="AK257" s="72"/>
      <c r="AL257" s="74"/>
      <c r="AM257" s="81"/>
      <c r="AN257" s="2"/>
      <c r="AO257" s="2"/>
      <c r="AP257" s="2"/>
      <c r="AQ257" s="29"/>
      <c r="AR257" s="56"/>
      <c r="AS257" s="85"/>
      <c r="AT257" s="85"/>
      <c r="AU257" s="85"/>
      <c r="AV257" s="87"/>
      <c r="AW257" s="101"/>
      <c r="AX257" s="2"/>
      <c r="AY257" s="2"/>
      <c r="AZ257" s="2"/>
      <c r="BA257" s="29"/>
      <c r="BB257" s="56"/>
      <c r="BC257" s="105"/>
      <c r="BD257" s="105"/>
      <c r="BE257" s="105"/>
      <c r="BF257" s="107"/>
      <c r="BG257" s="110"/>
      <c r="BH257" s="2"/>
      <c r="BI257" s="2"/>
      <c r="BJ257" s="2"/>
      <c r="BK257" s="29"/>
      <c r="BL257" s="56"/>
      <c r="BM257" s="48"/>
      <c r="BN257" s="48"/>
      <c r="BO257" s="48"/>
      <c r="BP257" s="114"/>
      <c r="BQ257" s="118"/>
      <c r="BR257" s="2"/>
      <c r="BS257" s="2"/>
      <c r="BT257" s="2"/>
      <c r="BU257" s="29"/>
      <c r="BV257" s="56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18" t="s">
        <v>5</v>
      </c>
      <c r="H258" s="3">
        <v>2024</v>
      </c>
      <c r="I258" s="20" t="s">
        <v>284</v>
      </c>
      <c r="J258" s="2" t="s">
        <v>294</v>
      </c>
      <c r="K258" s="2" t="s">
        <v>320</v>
      </c>
      <c r="L258" s="163">
        <f t="shared" si="7"/>
        <v>0</v>
      </c>
      <c r="M258" s="163">
        <f t="shared" si="8"/>
        <v>0</v>
      </c>
      <c r="N258" s="181"/>
      <c r="O258" s="33"/>
      <c r="P258" s="33"/>
      <c r="Q258" s="33"/>
      <c r="R258" s="35"/>
      <c r="S258" s="41"/>
      <c r="T258" s="2"/>
      <c r="U258" s="2"/>
      <c r="V258" s="2"/>
      <c r="W258" s="29"/>
      <c r="X258" s="56"/>
      <c r="Y258" s="62"/>
      <c r="Z258" s="62"/>
      <c r="AA258" s="62"/>
      <c r="AB258" s="63"/>
      <c r="AC258" s="69"/>
      <c r="AD258" s="2"/>
      <c r="AE258" s="2"/>
      <c r="AF258" s="2"/>
      <c r="AG258" s="29"/>
      <c r="AH258" s="56"/>
      <c r="AI258" s="72"/>
      <c r="AJ258" s="72"/>
      <c r="AK258" s="72"/>
      <c r="AL258" s="74"/>
      <c r="AM258" s="81"/>
      <c r="AN258" s="2"/>
      <c r="AO258" s="2"/>
      <c r="AP258" s="2"/>
      <c r="AQ258" s="29"/>
      <c r="AR258" s="56"/>
      <c r="AS258" s="85"/>
      <c r="AT258" s="85"/>
      <c r="AU258" s="85"/>
      <c r="AV258" s="87"/>
      <c r="AW258" s="101"/>
      <c r="AX258" s="2"/>
      <c r="AY258" s="2"/>
      <c r="AZ258" s="2"/>
      <c r="BA258" s="29"/>
      <c r="BB258" s="56"/>
      <c r="BC258" s="105"/>
      <c r="BD258" s="105"/>
      <c r="BE258" s="105"/>
      <c r="BF258" s="107"/>
      <c r="BG258" s="110"/>
      <c r="BH258" s="2"/>
      <c r="BI258" s="2"/>
      <c r="BJ258" s="2"/>
      <c r="BK258" s="29"/>
      <c r="BL258" s="56"/>
      <c r="BM258" s="48"/>
      <c r="BN258" s="48"/>
      <c r="BO258" s="48"/>
      <c r="BP258" s="114"/>
      <c r="BQ258" s="118"/>
      <c r="BR258" s="2"/>
      <c r="BS258" s="2"/>
      <c r="BT258" s="2"/>
      <c r="BU258" s="29"/>
      <c r="BV258" s="56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18" t="s">
        <v>5</v>
      </c>
      <c r="H259" s="3">
        <v>2024</v>
      </c>
      <c r="I259" s="20" t="s">
        <v>284</v>
      </c>
      <c r="J259" s="2" t="s">
        <v>346</v>
      </c>
      <c r="K259" s="2" t="s">
        <v>320</v>
      </c>
      <c r="L259" s="163">
        <f t="shared" si="7"/>
        <v>0</v>
      </c>
      <c r="M259" s="163">
        <f t="shared" si="8"/>
        <v>0</v>
      </c>
      <c r="N259" s="181"/>
      <c r="O259" s="33"/>
      <c r="P259" s="33"/>
      <c r="Q259" s="33"/>
      <c r="R259" s="35"/>
      <c r="S259" s="41"/>
      <c r="T259" s="2"/>
      <c r="U259" s="2"/>
      <c r="V259" s="2"/>
      <c r="W259" s="29"/>
      <c r="X259" s="56"/>
      <c r="Y259" s="62"/>
      <c r="Z259" s="62"/>
      <c r="AA259" s="62"/>
      <c r="AB259" s="63"/>
      <c r="AC259" s="69"/>
      <c r="AD259" s="2"/>
      <c r="AE259" s="2"/>
      <c r="AF259" s="2"/>
      <c r="AG259" s="29"/>
      <c r="AH259" s="56"/>
      <c r="AI259" s="72"/>
      <c r="AJ259" s="72"/>
      <c r="AK259" s="72"/>
      <c r="AL259" s="74"/>
      <c r="AM259" s="81"/>
      <c r="AN259" s="2"/>
      <c r="AO259" s="2"/>
      <c r="AP259" s="2"/>
      <c r="AQ259" s="29"/>
      <c r="AR259" s="56"/>
      <c r="AS259" s="85"/>
      <c r="AT259" s="85"/>
      <c r="AU259" s="85"/>
      <c r="AV259" s="87"/>
      <c r="AW259" s="101"/>
      <c r="AX259" s="2"/>
      <c r="AY259" s="2"/>
      <c r="AZ259" s="2"/>
      <c r="BA259" s="29"/>
      <c r="BB259" s="56"/>
      <c r="BC259" s="105"/>
      <c r="BD259" s="105"/>
      <c r="BE259" s="105"/>
      <c r="BF259" s="107"/>
      <c r="BG259" s="110"/>
      <c r="BH259" s="2"/>
      <c r="BI259" s="2"/>
      <c r="BJ259" s="2"/>
      <c r="BK259" s="29"/>
      <c r="BL259" s="56"/>
      <c r="BM259" s="48"/>
      <c r="BN259" s="48"/>
      <c r="BO259" s="48"/>
      <c r="BP259" s="114"/>
      <c r="BQ259" s="118"/>
      <c r="BR259" s="2"/>
      <c r="BS259" s="2"/>
      <c r="BT259" s="2"/>
      <c r="BU259" s="29"/>
      <c r="BV259" s="56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18" t="s">
        <v>5</v>
      </c>
      <c r="H260" s="3">
        <v>2024</v>
      </c>
      <c r="I260" s="20" t="s">
        <v>284</v>
      </c>
      <c r="J260" s="2" t="s">
        <v>295</v>
      </c>
      <c r="K260" s="2" t="s">
        <v>320</v>
      </c>
      <c r="L260" s="163">
        <f t="shared" si="7"/>
        <v>0</v>
      </c>
      <c r="M260" s="163">
        <f t="shared" si="8"/>
        <v>0</v>
      </c>
      <c r="N260" s="181"/>
      <c r="O260" s="33"/>
      <c r="P260" s="33"/>
      <c r="Q260" s="33"/>
      <c r="R260" s="35"/>
      <c r="S260" s="41"/>
      <c r="T260" s="2"/>
      <c r="U260" s="2"/>
      <c r="V260" s="2"/>
      <c r="W260" s="29"/>
      <c r="X260" s="56"/>
      <c r="Y260" s="62"/>
      <c r="Z260" s="62"/>
      <c r="AA260" s="62"/>
      <c r="AB260" s="63"/>
      <c r="AC260" s="69"/>
      <c r="AD260" s="2"/>
      <c r="AE260" s="2"/>
      <c r="AF260" s="2"/>
      <c r="AG260" s="29"/>
      <c r="AH260" s="56"/>
      <c r="AI260" s="72"/>
      <c r="AJ260" s="72"/>
      <c r="AK260" s="72"/>
      <c r="AL260" s="74"/>
      <c r="AM260" s="81"/>
      <c r="AN260" s="2"/>
      <c r="AO260" s="2"/>
      <c r="AP260" s="2"/>
      <c r="AQ260" s="29"/>
      <c r="AR260" s="56"/>
      <c r="AS260" s="85"/>
      <c r="AT260" s="85"/>
      <c r="AU260" s="85"/>
      <c r="AV260" s="87"/>
      <c r="AW260" s="101"/>
      <c r="AX260" s="2"/>
      <c r="AY260" s="2"/>
      <c r="AZ260" s="2"/>
      <c r="BA260" s="2"/>
      <c r="BB260" s="55"/>
      <c r="BC260" s="105"/>
      <c r="BD260" s="105"/>
      <c r="BE260" s="105"/>
      <c r="BF260" s="107"/>
      <c r="BG260" s="110"/>
      <c r="BH260" s="2"/>
      <c r="BI260" s="2"/>
      <c r="BJ260" s="2"/>
      <c r="BK260" s="29"/>
      <c r="BL260" s="56"/>
      <c r="BM260" s="48"/>
      <c r="BN260" s="48"/>
      <c r="BO260" s="48"/>
      <c r="BP260" s="114"/>
      <c r="BQ260" s="118"/>
      <c r="BR260" s="2"/>
      <c r="BS260" s="2"/>
      <c r="BT260" s="2"/>
      <c r="BU260" s="29"/>
      <c r="BV260" s="56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18" t="s">
        <v>5</v>
      </c>
      <c r="H261" s="3">
        <v>2024</v>
      </c>
      <c r="I261" s="20" t="s">
        <v>290</v>
      </c>
      <c r="J261" s="2" t="s">
        <v>299</v>
      </c>
      <c r="K261" s="2" t="s">
        <v>318</v>
      </c>
      <c r="L261" s="163">
        <f t="shared" si="7"/>
        <v>0</v>
      </c>
      <c r="M261" s="163">
        <f t="shared" si="8"/>
        <v>0</v>
      </c>
      <c r="N261" s="181"/>
      <c r="O261" s="33"/>
      <c r="P261" s="33"/>
      <c r="Q261" s="33"/>
      <c r="R261" s="35"/>
      <c r="S261" s="41"/>
      <c r="T261" s="2"/>
      <c r="U261" s="2"/>
      <c r="V261" s="2"/>
      <c r="W261" s="29"/>
      <c r="X261" s="56"/>
      <c r="Y261" s="62"/>
      <c r="Z261" s="62"/>
      <c r="AA261" s="62"/>
      <c r="AB261" s="63"/>
      <c r="AC261" s="69"/>
      <c r="AD261" s="2"/>
      <c r="AE261" s="2"/>
      <c r="AF261" s="2"/>
      <c r="AG261" s="29"/>
      <c r="AH261" s="56"/>
      <c r="AI261" s="72"/>
      <c r="AJ261" s="72"/>
      <c r="AK261" s="72"/>
      <c r="AL261" s="74"/>
      <c r="AM261" s="81"/>
      <c r="AN261" s="2"/>
      <c r="AO261" s="2"/>
      <c r="AP261" s="2"/>
      <c r="AQ261" s="29"/>
      <c r="AR261" s="56"/>
      <c r="AS261" s="85"/>
      <c r="AT261" s="85"/>
      <c r="AU261" s="85"/>
      <c r="AV261" s="87"/>
      <c r="AW261" s="101"/>
      <c r="AX261" s="2"/>
      <c r="AY261" s="2"/>
      <c r="AZ261" s="2"/>
      <c r="BA261" s="29"/>
      <c r="BB261" s="56"/>
      <c r="BC261" s="105"/>
      <c r="BD261" s="105"/>
      <c r="BE261" s="105"/>
      <c r="BF261" s="107"/>
      <c r="BG261" s="110"/>
      <c r="BH261" s="2"/>
      <c r="BI261" s="2"/>
      <c r="BJ261" s="2"/>
      <c r="BK261" s="29"/>
      <c r="BL261" s="56"/>
      <c r="BM261" s="48"/>
      <c r="BN261" s="48"/>
      <c r="BO261" s="48"/>
      <c r="BP261" s="114"/>
      <c r="BQ261" s="118"/>
      <c r="BR261" s="2"/>
      <c r="BS261" s="2"/>
      <c r="BT261" s="2"/>
      <c r="BU261" s="29"/>
      <c r="BV261" s="56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18" t="s">
        <v>5</v>
      </c>
      <c r="H262" s="3">
        <v>2024</v>
      </c>
      <c r="I262" s="20" t="s">
        <v>315</v>
      </c>
      <c r="J262" s="2" t="s">
        <v>347</v>
      </c>
      <c r="K262" s="2" t="s">
        <v>320</v>
      </c>
      <c r="L262" s="163">
        <f t="shared" ref="L262:L325" si="9">SUM(R262,W262,AB262,AG262,AL262,AQ262,AV262,BA262,BF262,BK262,BP262,BU262)</f>
        <v>0</v>
      </c>
      <c r="M262" s="163">
        <f t="shared" ref="M262:M325" si="10">SUM(S262,X262,AC262,AH262,AM262,AR262,AW262,BB262,BG262,BL262,BQ262,BV262)</f>
        <v>0</v>
      </c>
      <c r="N262" s="181"/>
      <c r="O262" s="33"/>
      <c r="P262" s="33"/>
      <c r="Q262" s="33"/>
      <c r="R262" s="35"/>
      <c r="S262" s="41"/>
      <c r="T262" s="2"/>
      <c r="U262" s="2"/>
      <c r="V262" s="2"/>
      <c r="W262" s="29"/>
      <c r="X262" s="56"/>
      <c r="Y262" s="62"/>
      <c r="Z262" s="62"/>
      <c r="AA262" s="62"/>
      <c r="AB262" s="63"/>
      <c r="AC262" s="69"/>
      <c r="AD262" s="2"/>
      <c r="AE262" s="2"/>
      <c r="AF262" s="2"/>
      <c r="AG262" s="29"/>
      <c r="AH262" s="56"/>
      <c r="AI262" s="72"/>
      <c r="AJ262" s="72"/>
      <c r="AK262" s="72"/>
      <c r="AL262" s="74"/>
      <c r="AM262" s="81"/>
      <c r="AN262" s="2"/>
      <c r="AO262" s="2"/>
      <c r="AP262" s="2"/>
      <c r="AQ262" s="29"/>
      <c r="AR262" s="56"/>
      <c r="AS262" s="85"/>
      <c r="AT262" s="85"/>
      <c r="AU262" s="85"/>
      <c r="AV262" s="87"/>
      <c r="AW262" s="101"/>
      <c r="AX262" s="2"/>
      <c r="AY262" s="2"/>
      <c r="AZ262" s="2"/>
      <c r="BA262" s="29"/>
      <c r="BB262" s="56"/>
      <c r="BC262" s="105"/>
      <c r="BD262" s="105"/>
      <c r="BE262" s="105"/>
      <c r="BF262" s="107"/>
      <c r="BG262" s="110"/>
      <c r="BH262" s="2"/>
      <c r="BI262" s="2"/>
      <c r="BJ262" s="2"/>
      <c r="BK262" s="29"/>
      <c r="BL262" s="56"/>
      <c r="BM262" s="48"/>
      <c r="BN262" s="48"/>
      <c r="BO262" s="48"/>
      <c r="BP262" s="114"/>
      <c r="BQ262" s="118"/>
      <c r="BR262" s="2"/>
      <c r="BS262" s="2"/>
      <c r="BT262" s="2"/>
      <c r="BU262" s="29"/>
      <c r="BV262" s="56"/>
    </row>
    <row r="263" spans="1:74" ht="15.6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18" t="s">
        <v>5</v>
      </c>
      <c r="H263" s="3">
        <v>2024</v>
      </c>
      <c r="I263" s="20" t="s">
        <v>315</v>
      </c>
      <c r="J263" s="2" t="s">
        <v>296</v>
      </c>
      <c r="K263" s="2" t="s">
        <v>321</v>
      </c>
      <c r="L263" s="163">
        <f t="shared" si="9"/>
        <v>0</v>
      </c>
      <c r="M263" s="163">
        <f t="shared" si="10"/>
        <v>0</v>
      </c>
      <c r="N263" s="181"/>
      <c r="O263" s="33"/>
      <c r="P263" s="33"/>
      <c r="Q263" s="33"/>
      <c r="R263" s="35"/>
      <c r="S263" s="41"/>
      <c r="T263" s="2"/>
      <c r="U263" s="2"/>
      <c r="V263" s="2"/>
      <c r="W263" s="29"/>
      <c r="X263" s="56"/>
      <c r="Y263" s="62"/>
      <c r="Z263" s="62"/>
      <c r="AA263" s="62"/>
      <c r="AB263" s="63"/>
      <c r="AC263" s="69"/>
      <c r="AD263" s="2"/>
      <c r="AE263" s="2"/>
      <c r="AF263" s="2"/>
      <c r="AG263" s="29"/>
      <c r="AH263" s="56"/>
      <c r="AI263" s="72"/>
      <c r="AJ263" s="72"/>
      <c r="AK263" s="72"/>
      <c r="AL263" s="74"/>
      <c r="AM263" s="81"/>
      <c r="AN263" s="2"/>
      <c r="AO263" s="2"/>
      <c r="AP263" s="2"/>
      <c r="AQ263" s="29"/>
      <c r="AR263" s="56"/>
      <c r="AS263" s="85"/>
      <c r="AT263" s="85"/>
      <c r="AU263" s="85"/>
      <c r="AV263" s="87"/>
      <c r="AW263" s="101"/>
      <c r="AX263" s="2"/>
      <c r="AY263" s="2"/>
      <c r="AZ263" s="2"/>
      <c r="BA263" s="29"/>
      <c r="BB263" s="56"/>
      <c r="BC263" s="105"/>
      <c r="BD263" s="105"/>
      <c r="BE263" s="105"/>
      <c r="BF263" s="107"/>
      <c r="BG263" s="110"/>
      <c r="BH263" s="2"/>
      <c r="BI263" s="2"/>
      <c r="BJ263" s="2"/>
      <c r="BK263" s="29"/>
      <c r="BL263" s="56"/>
      <c r="BM263" s="48"/>
      <c r="BN263" s="48"/>
      <c r="BO263" s="48"/>
      <c r="BP263" s="114"/>
      <c r="BQ263" s="118"/>
      <c r="BR263" s="2"/>
      <c r="BS263" s="2"/>
      <c r="BT263" s="2"/>
      <c r="BU263" s="29"/>
      <c r="BV263" s="56"/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18" t="s">
        <v>5</v>
      </c>
      <c r="H264" s="3">
        <v>2024</v>
      </c>
      <c r="I264" s="20" t="s">
        <v>316</v>
      </c>
      <c r="J264" s="2" t="s">
        <v>297</v>
      </c>
      <c r="K264" s="2" t="s">
        <v>318</v>
      </c>
      <c r="L264" s="163">
        <f t="shared" si="9"/>
        <v>0</v>
      </c>
      <c r="M264" s="163">
        <f t="shared" si="10"/>
        <v>0</v>
      </c>
      <c r="N264" s="181"/>
      <c r="O264" s="33"/>
      <c r="P264" s="33"/>
      <c r="Q264" s="33"/>
      <c r="R264" s="33"/>
      <c r="S264" s="42"/>
      <c r="T264" s="2"/>
      <c r="U264" s="2"/>
      <c r="V264" s="2"/>
      <c r="W264" s="2"/>
      <c r="X264" s="55"/>
      <c r="Y264" s="62"/>
      <c r="Z264" s="62"/>
      <c r="AA264" s="62"/>
      <c r="AB264" s="62"/>
      <c r="AC264" s="68"/>
      <c r="AD264" s="2"/>
      <c r="AE264" s="2"/>
      <c r="AF264" s="2"/>
      <c r="AG264" s="2"/>
      <c r="AH264" s="55"/>
      <c r="AI264" s="72"/>
      <c r="AJ264" s="72"/>
      <c r="AK264" s="72"/>
      <c r="AL264" s="72"/>
      <c r="AM264" s="80"/>
      <c r="AN264" s="2"/>
      <c r="AO264" s="2"/>
      <c r="AP264" s="2"/>
      <c r="AQ264" s="2"/>
      <c r="AR264" s="55"/>
      <c r="AS264" s="85"/>
      <c r="AT264" s="85"/>
      <c r="AU264" s="85"/>
      <c r="AV264" s="85"/>
      <c r="AW264" s="100"/>
      <c r="AX264" s="2"/>
      <c r="AY264" s="2"/>
      <c r="AZ264" s="2"/>
      <c r="BA264" s="2"/>
      <c r="BB264" s="55"/>
      <c r="BC264" s="105"/>
      <c r="BD264" s="105"/>
      <c r="BE264" s="105"/>
      <c r="BF264" s="105"/>
      <c r="BG264" s="109"/>
      <c r="BH264" s="2"/>
      <c r="BI264" s="2"/>
      <c r="BJ264" s="2"/>
      <c r="BK264" s="2"/>
      <c r="BL264" s="55"/>
      <c r="BM264" s="48"/>
      <c r="BN264" s="48"/>
      <c r="BO264" s="48"/>
      <c r="BP264" s="48"/>
      <c r="BQ264" s="117"/>
      <c r="BR264" s="2"/>
      <c r="BS264" s="2"/>
      <c r="BT264" s="2"/>
      <c r="BU264" s="2"/>
      <c r="BV264" s="55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18" t="s">
        <v>5</v>
      </c>
      <c r="H265" s="3">
        <v>2024</v>
      </c>
      <c r="I265" s="20" t="s">
        <v>316</v>
      </c>
      <c r="J265" s="8" t="s">
        <v>348</v>
      </c>
      <c r="K265" s="8" t="s">
        <v>320</v>
      </c>
      <c r="L265" s="163">
        <f t="shared" si="9"/>
        <v>0</v>
      </c>
      <c r="M265" s="163">
        <f t="shared" si="10"/>
        <v>0</v>
      </c>
      <c r="N265" s="181"/>
      <c r="O265" s="33"/>
      <c r="P265" s="33"/>
      <c r="Q265" s="33"/>
      <c r="R265" s="33"/>
      <c r="S265" s="42"/>
      <c r="T265" s="2"/>
      <c r="U265" s="2"/>
      <c r="V265" s="2"/>
      <c r="W265" s="2"/>
      <c r="X265" s="55"/>
      <c r="Y265" s="62"/>
      <c r="Z265" s="62"/>
      <c r="AA265" s="62"/>
      <c r="AB265" s="62"/>
      <c r="AC265" s="68"/>
      <c r="AD265" s="2"/>
      <c r="AE265" s="2"/>
      <c r="AF265" s="2"/>
      <c r="AG265" s="2"/>
      <c r="AH265" s="55"/>
      <c r="AI265" s="72"/>
      <c r="AJ265" s="72"/>
      <c r="AK265" s="72"/>
      <c r="AL265" s="72"/>
      <c r="AM265" s="80"/>
      <c r="AN265" s="2"/>
      <c r="AO265" s="2"/>
      <c r="AP265" s="2"/>
      <c r="AQ265" s="2"/>
      <c r="AR265" s="55"/>
      <c r="AS265" s="85"/>
      <c r="AT265" s="85"/>
      <c r="AU265" s="85"/>
      <c r="AV265" s="85"/>
      <c r="AW265" s="100"/>
      <c r="AX265" s="2"/>
      <c r="AY265" s="2"/>
      <c r="AZ265" s="2"/>
      <c r="BA265" s="2"/>
      <c r="BB265" s="55"/>
      <c r="BC265" s="105"/>
      <c r="BD265" s="105"/>
      <c r="BE265" s="105"/>
      <c r="BF265" s="105"/>
      <c r="BG265" s="109"/>
      <c r="BH265" s="2"/>
      <c r="BI265" s="2"/>
      <c r="BJ265" s="2"/>
      <c r="BK265" s="2"/>
      <c r="BL265" s="55"/>
      <c r="BM265" s="48"/>
      <c r="BN265" s="48"/>
      <c r="BO265" s="48"/>
      <c r="BP265" s="48"/>
      <c r="BQ265" s="117"/>
      <c r="BR265" s="2"/>
      <c r="BS265" s="2"/>
      <c r="BT265" s="2"/>
      <c r="BU265" s="2"/>
      <c r="BV265" s="55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18" t="s">
        <v>5</v>
      </c>
      <c r="H266" s="3">
        <v>2024</v>
      </c>
      <c r="I266" s="20" t="s">
        <v>282</v>
      </c>
      <c r="J266" s="2" t="s">
        <v>272</v>
      </c>
      <c r="K266" s="2" t="s">
        <v>321</v>
      </c>
      <c r="L266" s="163">
        <f t="shared" si="9"/>
        <v>0</v>
      </c>
      <c r="M266" s="163">
        <f t="shared" si="10"/>
        <v>0</v>
      </c>
      <c r="N266" s="181"/>
      <c r="O266" s="33"/>
      <c r="P266" s="33"/>
      <c r="Q266" s="33"/>
      <c r="R266" s="33"/>
      <c r="S266" s="42"/>
      <c r="T266" s="2"/>
      <c r="U266" s="2"/>
      <c r="V266" s="2"/>
      <c r="W266" s="2"/>
      <c r="X266" s="55"/>
      <c r="Y266" s="62"/>
      <c r="Z266" s="62"/>
      <c r="AA266" s="62"/>
      <c r="AB266" s="62"/>
      <c r="AC266" s="68"/>
      <c r="AD266" s="2"/>
      <c r="AE266" s="2"/>
      <c r="AF266" s="2"/>
      <c r="AG266" s="2"/>
      <c r="AH266" s="55"/>
      <c r="AI266" s="72"/>
      <c r="AJ266" s="72"/>
      <c r="AK266" s="72"/>
      <c r="AL266" s="72"/>
      <c r="AM266" s="80"/>
      <c r="AN266" s="2"/>
      <c r="AO266" s="2"/>
      <c r="AP266" s="2"/>
      <c r="AQ266" s="2"/>
      <c r="AR266" s="55"/>
      <c r="AS266" s="85"/>
      <c r="AT266" s="85"/>
      <c r="AU266" s="85"/>
      <c r="AV266" s="85"/>
      <c r="AW266" s="100"/>
      <c r="AX266" s="2"/>
      <c r="AY266" s="2"/>
      <c r="AZ266" s="2"/>
      <c r="BA266" s="2"/>
      <c r="BB266" s="55"/>
      <c r="BC266" s="105"/>
      <c r="BD266" s="105"/>
      <c r="BE266" s="105"/>
      <c r="BF266" s="105"/>
      <c r="BG266" s="109"/>
      <c r="BH266" s="2"/>
      <c r="BI266" s="2"/>
      <c r="BJ266" s="2"/>
      <c r="BK266" s="2"/>
      <c r="BL266" s="55"/>
      <c r="BM266" s="48"/>
      <c r="BN266" s="48"/>
      <c r="BO266" s="48"/>
      <c r="BP266" s="48"/>
      <c r="BQ266" s="117"/>
      <c r="BR266" s="2"/>
      <c r="BS266" s="2"/>
      <c r="BT266" s="2"/>
      <c r="BU266" s="2"/>
      <c r="BV266" s="55"/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18" t="s">
        <v>5</v>
      </c>
      <c r="H267" s="3">
        <v>2024</v>
      </c>
      <c r="I267" s="20" t="s">
        <v>282</v>
      </c>
      <c r="J267" s="2" t="s">
        <v>273</v>
      </c>
      <c r="K267" s="2" t="s">
        <v>321</v>
      </c>
      <c r="L267" s="163">
        <f t="shared" si="9"/>
        <v>4.0000000000000001E-3</v>
      </c>
      <c r="M267" s="163">
        <f t="shared" si="10"/>
        <v>13.433999999999999</v>
      </c>
      <c r="N267" s="186" t="s">
        <v>533</v>
      </c>
      <c r="O267" s="33"/>
      <c r="P267" s="33"/>
      <c r="Q267" s="33"/>
      <c r="R267" s="33"/>
      <c r="S267" s="42"/>
      <c r="T267" s="2"/>
      <c r="U267" s="2"/>
      <c r="V267" s="2"/>
      <c r="W267" s="2"/>
      <c r="X267" s="55"/>
      <c r="Y267" s="62"/>
      <c r="Z267" s="62"/>
      <c r="AA267" s="62"/>
      <c r="AB267" s="62"/>
      <c r="AC267" s="68"/>
      <c r="AD267" s="2"/>
      <c r="AE267" s="2"/>
      <c r="AF267" s="2"/>
      <c r="AG267" s="2"/>
      <c r="AH267" s="55"/>
      <c r="AI267" s="72"/>
      <c r="AJ267" s="72"/>
      <c r="AK267" s="72"/>
      <c r="AL267" s="72"/>
      <c r="AM267" s="80"/>
      <c r="AN267" s="2"/>
      <c r="AO267" s="2"/>
      <c r="AP267" s="2"/>
      <c r="AQ267" s="2"/>
      <c r="AR267" s="55"/>
      <c r="AS267" s="85" t="s">
        <v>533</v>
      </c>
      <c r="AT267" s="85"/>
      <c r="AU267" s="85"/>
      <c r="AV267" s="85">
        <v>4.0000000000000001E-3</v>
      </c>
      <c r="AW267" s="100">
        <v>13.433999999999999</v>
      </c>
      <c r="AX267" s="2"/>
      <c r="AY267" s="2"/>
      <c r="AZ267" s="2"/>
      <c r="BA267" s="2"/>
      <c r="BB267" s="55"/>
      <c r="BC267" s="105"/>
      <c r="BD267" s="105"/>
      <c r="BE267" s="105"/>
      <c r="BF267" s="105"/>
      <c r="BG267" s="109"/>
      <c r="BH267" s="2"/>
      <c r="BI267" s="2"/>
      <c r="BJ267" s="2"/>
      <c r="BK267" s="2"/>
      <c r="BL267" s="55"/>
      <c r="BM267" s="48"/>
      <c r="BN267" s="48"/>
      <c r="BO267" s="48"/>
      <c r="BP267" s="48"/>
      <c r="BQ267" s="117"/>
      <c r="BR267" s="2"/>
      <c r="BS267" s="2"/>
      <c r="BT267" s="2"/>
      <c r="BU267" s="2"/>
      <c r="BV267" s="55"/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18" t="s">
        <v>5</v>
      </c>
      <c r="H268" s="3">
        <v>2024</v>
      </c>
      <c r="I268" s="20" t="s">
        <v>282</v>
      </c>
      <c r="J268" s="2" t="s">
        <v>274</v>
      </c>
      <c r="K268" s="2" t="s">
        <v>321</v>
      </c>
      <c r="L268" s="163">
        <f t="shared" si="9"/>
        <v>1.4E-2</v>
      </c>
      <c r="M268" s="163">
        <f t="shared" si="10"/>
        <v>30.725000000000001</v>
      </c>
      <c r="N268" s="186" t="s">
        <v>604</v>
      </c>
      <c r="O268" s="33"/>
      <c r="P268" s="33"/>
      <c r="Q268" s="33"/>
      <c r="R268" s="33"/>
      <c r="S268" s="42"/>
      <c r="T268" s="2"/>
      <c r="U268" s="2"/>
      <c r="V268" s="2"/>
      <c r="W268" s="2"/>
      <c r="X268" s="55"/>
      <c r="Y268" s="62"/>
      <c r="Z268" s="62"/>
      <c r="AA268" s="62"/>
      <c r="AB268" s="62"/>
      <c r="AC268" s="68"/>
      <c r="AD268" s="2"/>
      <c r="AE268" s="2"/>
      <c r="AF268" s="2"/>
      <c r="AG268" s="2"/>
      <c r="AH268" s="55"/>
      <c r="AI268" s="72"/>
      <c r="AJ268" s="72"/>
      <c r="AK268" s="72"/>
      <c r="AL268" s="72"/>
      <c r="AM268" s="80"/>
      <c r="AN268" s="2" t="s">
        <v>604</v>
      </c>
      <c r="AO268" s="2"/>
      <c r="AP268" s="2"/>
      <c r="AQ268" s="2">
        <v>1.4E-2</v>
      </c>
      <c r="AR268" s="55">
        <v>30.725000000000001</v>
      </c>
      <c r="AS268" s="85"/>
      <c r="AT268" s="85"/>
      <c r="AU268" s="85"/>
      <c r="AV268" s="85"/>
      <c r="AW268" s="100"/>
      <c r="AX268" s="2"/>
      <c r="AY268" s="2"/>
      <c r="AZ268" s="2"/>
      <c r="BA268" s="2"/>
      <c r="BB268" s="55"/>
      <c r="BC268" s="105"/>
      <c r="BD268" s="105"/>
      <c r="BE268" s="105"/>
      <c r="BF268" s="105"/>
      <c r="BG268" s="109"/>
      <c r="BH268" s="2"/>
      <c r="BI268" s="2"/>
      <c r="BJ268" s="2"/>
      <c r="BK268" s="2"/>
      <c r="BL268" s="55"/>
      <c r="BM268" s="48"/>
      <c r="BN268" s="48"/>
      <c r="BO268" s="48"/>
      <c r="BP268" s="48"/>
      <c r="BQ268" s="117"/>
      <c r="BR268" s="2"/>
      <c r="BS268" s="2"/>
      <c r="BT268" s="2"/>
      <c r="BU268" s="2"/>
      <c r="BV268" s="55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18" t="s">
        <v>5</v>
      </c>
      <c r="H269" s="3">
        <v>2024</v>
      </c>
      <c r="I269" s="20" t="s">
        <v>282</v>
      </c>
      <c r="J269" s="2" t="s">
        <v>275</v>
      </c>
      <c r="K269" s="2" t="s">
        <v>321</v>
      </c>
      <c r="L269" s="163">
        <f t="shared" si="9"/>
        <v>0</v>
      </c>
      <c r="M269" s="163">
        <f t="shared" si="10"/>
        <v>0</v>
      </c>
      <c r="N269" s="181"/>
      <c r="O269" s="33"/>
      <c r="P269" s="33"/>
      <c r="Q269" s="33"/>
      <c r="R269" s="33"/>
      <c r="S269" s="42"/>
      <c r="T269" s="2"/>
      <c r="U269" s="2"/>
      <c r="V269" s="2"/>
      <c r="W269" s="2"/>
      <c r="X269" s="55"/>
      <c r="Y269" s="62"/>
      <c r="Z269" s="62"/>
      <c r="AA269" s="62"/>
      <c r="AB269" s="62"/>
      <c r="AC269" s="68"/>
      <c r="AD269" s="2"/>
      <c r="AE269" s="2"/>
      <c r="AF269" s="2"/>
      <c r="AG269" s="2"/>
      <c r="AH269" s="55"/>
      <c r="AI269" s="72"/>
      <c r="AJ269" s="72"/>
      <c r="AK269" s="72"/>
      <c r="AL269" s="72"/>
      <c r="AM269" s="80"/>
      <c r="AN269" s="2"/>
      <c r="AO269" s="2"/>
      <c r="AP269" s="2"/>
      <c r="AQ269" s="2"/>
      <c r="AR269" s="55"/>
      <c r="AS269" s="85"/>
      <c r="AT269" s="85"/>
      <c r="AU269" s="85"/>
      <c r="AV269" s="85"/>
      <c r="AW269" s="100"/>
      <c r="AX269" s="2"/>
      <c r="AY269" s="2"/>
      <c r="AZ269" s="2"/>
      <c r="BA269" s="2"/>
      <c r="BB269" s="55"/>
      <c r="BC269" s="105"/>
      <c r="BD269" s="105"/>
      <c r="BE269" s="105"/>
      <c r="BF269" s="105"/>
      <c r="BG269" s="109"/>
      <c r="BH269" s="2"/>
      <c r="BI269" s="2"/>
      <c r="BJ269" s="2"/>
      <c r="BK269" s="2"/>
      <c r="BL269" s="55"/>
      <c r="BM269" s="48"/>
      <c r="BN269" s="48"/>
      <c r="BO269" s="48"/>
      <c r="BP269" s="48"/>
      <c r="BQ269" s="117"/>
      <c r="BR269" s="2"/>
      <c r="BS269" s="2"/>
      <c r="BT269" s="2"/>
      <c r="BU269" s="2"/>
      <c r="BV269" s="55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18" t="s">
        <v>5</v>
      </c>
      <c r="H270" s="3">
        <v>2024</v>
      </c>
      <c r="I270" s="20" t="s">
        <v>282</v>
      </c>
      <c r="J270" s="2" t="s">
        <v>276</v>
      </c>
      <c r="K270" s="2" t="s">
        <v>320</v>
      </c>
      <c r="L270" s="163">
        <f t="shared" si="9"/>
        <v>0</v>
      </c>
      <c r="M270" s="163">
        <f t="shared" si="10"/>
        <v>0</v>
      </c>
      <c r="N270" s="181"/>
      <c r="O270" s="33"/>
      <c r="P270" s="33"/>
      <c r="Q270" s="33"/>
      <c r="R270" s="33"/>
      <c r="S270" s="42"/>
      <c r="T270" s="2"/>
      <c r="U270" s="2"/>
      <c r="V270" s="2"/>
      <c r="W270" s="2"/>
      <c r="X270" s="55"/>
      <c r="Y270" s="62"/>
      <c r="Z270" s="62"/>
      <c r="AA270" s="62"/>
      <c r="AB270" s="62"/>
      <c r="AC270" s="68"/>
      <c r="AD270" s="2"/>
      <c r="AE270" s="2"/>
      <c r="AF270" s="2"/>
      <c r="AG270" s="2"/>
      <c r="AH270" s="55"/>
      <c r="AI270" s="72"/>
      <c r="AJ270" s="72"/>
      <c r="AK270" s="72"/>
      <c r="AL270" s="72"/>
      <c r="AM270" s="80"/>
      <c r="AN270" s="2"/>
      <c r="AO270" s="2"/>
      <c r="AP270" s="2"/>
      <c r="AQ270" s="2"/>
      <c r="AR270" s="55"/>
      <c r="AS270" s="85"/>
      <c r="AT270" s="85"/>
      <c r="AU270" s="85"/>
      <c r="AV270" s="85"/>
      <c r="AW270" s="100"/>
      <c r="AX270" s="2"/>
      <c r="AY270" s="2"/>
      <c r="AZ270" s="2"/>
      <c r="BA270" s="2"/>
      <c r="BB270" s="55"/>
      <c r="BC270" s="105"/>
      <c r="BD270" s="105"/>
      <c r="BE270" s="105"/>
      <c r="BF270" s="105"/>
      <c r="BG270" s="109"/>
      <c r="BH270" s="2"/>
      <c r="BI270" s="2"/>
      <c r="BJ270" s="2"/>
      <c r="BK270" s="2"/>
      <c r="BL270" s="55"/>
      <c r="BM270" s="48"/>
      <c r="BN270" s="48"/>
      <c r="BO270" s="48"/>
      <c r="BP270" s="48"/>
      <c r="BQ270" s="117"/>
      <c r="BR270" s="2"/>
      <c r="BS270" s="2"/>
      <c r="BT270" s="2"/>
      <c r="BU270" s="2"/>
      <c r="BV270" s="55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18" t="s">
        <v>5</v>
      </c>
      <c r="H271" s="3">
        <v>2024</v>
      </c>
      <c r="I271" s="20" t="s">
        <v>282</v>
      </c>
      <c r="J271" s="2" t="s">
        <v>277</v>
      </c>
      <c r="K271" s="2" t="s">
        <v>320</v>
      </c>
      <c r="L271" s="163">
        <f t="shared" si="9"/>
        <v>3</v>
      </c>
      <c r="M271" s="163">
        <f t="shared" si="10"/>
        <v>9.8170000000000002</v>
      </c>
      <c r="N271" s="186" t="s">
        <v>533</v>
      </c>
      <c r="O271" s="33"/>
      <c r="P271" s="33"/>
      <c r="Q271" s="33"/>
      <c r="R271" s="33"/>
      <c r="S271" s="42"/>
      <c r="T271" s="2"/>
      <c r="U271" s="2"/>
      <c r="V271" s="2"/>
      <c r="W271" s="2"/>
      <c r="X271" s="55"/>
      <c r="Y271" s="62"/>
      <c r="Z271" s="62"/>
      <c r="AA271" s="62"/>
      <c r="AB271" s="62"/>
      <c r="AC271" s="68"/>
      <c r="AD271" s="2"/>
      <c r="AE271" s="2"/>
      <c r="AF271" s="2"/>
      <c r="AG271" s="2"/>
      <c r="AH271" s="55"/>
      <c r="AI271" s="72"/>
      <c r="AJ271" s="72"/>
      <c r="AK271" s="72"/>
      <c r="AL271" s="72"/>
      <c r="AM271" s="80"/>
      <c r="AN271" s="2" t="s">
        <v>604</v>
      </c>
      <c r="AO271" s="2"/>
      <c r="AP271" s="2"/>
      <c r="AQ271" s="2">
        <v>2</v>
      </c>
      <c r="AR271" s="55">
        <v>2.5790000000000002</v>
      </c>
      <c r="AS271" s="85" t="s">
        <v>533</v>
      </c>
      <c r="AT271" s="85"/>
      <c r="AU271" s="85"/>
      <c r="AV271" s="85">
        <v>1</v>
      </c>
      <c r="AW271" s="100">
        <v>7.2380000000000004</v>
      </c>
      <c r="AX271" s="2"/>
      <c r="AY271" s="2"/>
      <c r="AZ271" s="2"/>
      <c r="BA271" s="2"/>
      <c r="BB271" s="55"/>
      <c r="BC271" s="105"/>
      <c r="BD271" s="105"/>
      <c r="BE271" s="105"/>
      <c r="BF271" s="105"/>
      <c r="BG271" s="109"/>
      <c r="BH271" s="2"/>
      <c r="BI271" s="2"/>
      <c r="BJ271" s="2"/>
      <c r="BK271" s="2"/>
      <c r="BL271" s="55"/>
      <c r="BM271" s="48"/>
      <c r="BN271" s="48"/>
      <c r="BO271" s="48"/>
      <c r="BP271" s="48"/>
      <c r="BQ271" s="117"/>
      <c r="BR271" s="2"/>
      <c r="BS271" s="2"/>
      <c r="BT271" s="2"/>
      <c r="BU271" s="2"/>
      <c r="BV271" s="55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18" t="s">
        <v>5</v>
      </c>
      <c r="H272" s="3">
        <v>2024</v>
      </c>
      <c r="I272" s="20" t="s">
        <v>283</v>
      </c>
      <c r="J272" s="2" t="s">
        <v>298</v>
      </c>
      <c r="K272" s="2" t="s">
        <v>321</v>
      </c>
      <c r="L272" s="163">
        <f t="shared" si="9"/>
        <v>0</v>
      </c>
      <c r="M272" s="163">
        <f t="shared" si="10"/>
        <v>0</v>
      </c>
      <c r="N272" s="181"/>
      <c r="O272" s="33"/>
      <c r="P272" s="33"/>
      <c r="Q272" s="33"/>
      <c r="R272" s="33"/>
      <c r="S272" s="42"/>
      <c r="T272" s="2"/>
      <c r="U272" s="2"/>
      <c r="V272" s="2"/>
      <c r="W272" s="2"/>
      <c r="X272" s="55"/>
      <c r="Y272" s="62"/>
      <c r="Z272" s="62"/>
      <c r="AA272" s="62"/>
      <c r="AB272" s="62"/>
      <c r="AC272" s="68"/>
      <c r="AD272" s="2"/>
      <c r="AE272" s="2"/>
      <c r="AF272" s="2"/>
      <c r="AG272" s="2"/>
      <c r="AH272" s="55"/>
      <c r="AI272" s="72"/>
      <c r="AJ272" s="72"/>
      <c r="AK272" s="72"/>
      <c r="AL272" s="72"/>
      <c r="AM272" s="80"/>
      <c r="AN272" s="2"/>
      <c r="AO272" s="2"/>
      <c r="AP272" s="2"/>
      <c r="AQ272" s="2"/>
      <c r="AR272" s="55"/>
      <c r="AS272" s="85"/>
      <c r="AT272" s="85"/>
      <c r="AU272" s="85"/>
      <c r="AV272" s="85"/>
      <c r="AW272" s="100"/>
      <c r="AX272" s="2"/>
      <c r="AY272" s="2"/>
      <c r="AZ272" s="2"/>
      <c r="BA272" s="2"/>
      <c r="BB272" s="55"/>
      <c r="BC272" s="105"/>
      <c r="BD272" s="105"/>
      <c r="BE272" s="105"/>
      <c r="BF272" s="105"/>
      <c r="BG272" s="109"/>
      <c r="BH272" s="2"/>
      <c r="BI272" s="2"/>
      <c r="BJ272" s="2"/>
      <c r="BK272" s="2"/>
      <c r="BL272" s="55"/>
      <c r="BM272" s="48"/>
      <c r="BN272" s="48"/>
      <c r="BO272" s="48"/>
      <c r="BP272" s="48"/>
      <c r="BQ272" s="117"/>
      <c r="BR272" s="2"/>
      <c r="BS272" s="2"/>
      <c r="BT272" s="2"/>
      <c r="BU272" s="2"/>
      <c r="BV272" s="55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18" t="s">
        <v>5</v>
      </c>
      <c r="H273" s="3">
        <v>2024</v>
      </c>
      <c r="I273" s="20" t="s">
        <v>283</v>
      </c>
      <c r="J273" s="2" t="s">
        <v>278</v>
      </c>
      <c r="K273" s="2" t="s">
        <v>320</v>
      </c>
      <c r="L273" s="163">
        <f t="shared" si="9"/>
        <v>1</v>
      </c>
      <c r="M273" s="163">
        <f t="shared" si="10"/>
        <v>2.2320000000000002</v>
      </c>
      <c r="N273" s="186" t="s">
        <v>514</v>
      </c>
      <c r="O273" s="33"/>
      <c r="P273" s="33"/>
      <c r="Q273" s="33"/>
      <c r="R273" s="33"/>
      <c r="S273" s="42"/>
      <c r="T273" s="2"/>
      <c r="U273" s="2"/>
      <c r="V273" s="2"/>
      <c r="W273" s="2"/>
      <c r="X273" s="55"/>
      <c r="Y273" s="62"/>
      <c r="Z273" s="62"/>
      <c r="AA273" s="62"/>
      <c r="AB273" s="62"/>
      <c r="AC273" s="68"/>
      <c r="AD273" s="2"/>
      <c r="AE273" s="2"/>
      <c r="AF273" s="2"/>
      <c r="AG273" s="2"/>
      <c r="AH273" s="55"/>
      <c r="AI273" s="72"/>
      <c r="AJ273" s="72"/>
      <c r="AK273" s="72"/>
      <c r="AL273" s="72"/>
      <c r="AM273" s="80"/>
      <c r="AN273" s="2"/>
      <c r="AO273" s="2"/>
      <c r="AP273" s="2"/>
      <c r="AQ273" s="2"/>
      <c r="AR273" s="55"/>
      <c r="AS273" s="85"/>
      <c r="AT273" s="85"/>
      <c r="AU273" s="85"/>
      <c r="AV273" s="85"/>
      <c r="AW273" s="100"/>
      <c r="AX273" s="2"/>
      <c r="AY273" s="2"/>
      <c r="AZ273" s="2"/>
      <c r="BA273" s="2"/>
      <c r="BB273" s="55"/>
      <c r="BC273" s="105"/>
      <c r="BD273" s="105"/>
      <c r="BE273" s="105"/>
      <c r="BF273" s="105"/>
      <c r="BG273" s="109"/>
      <c r="BH273" s="2" t="s">
        <v>983</v>
      </c>
      <c r="BI273" s="2"/>
      <c r="BJ273" s="2"/>
      <c r="BK273" s="2">
        <v>1</v>
      </c>
      <c r="BL273" s="55">
        <v>2.2320000000000002</v>
      </c>
      <c r="BM273" s="48"/>
      <c r="BN273" s="48"/>
      <c r="BO273" s="48"/>
      <c r="BP273" s="48"/>
      <c r="BQ273" s="117"/>
      <c r="BR273" s="2"/>
      <c r="BS273" s="2"/>
      <c r="BT273" s="2"/>
      <c r="BU273" s="2"/>
      <c r="BV273" s="55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18" t="s">
        <v>5</v>
      </c>
      <c r="H274" s="3">
        <v>2024</v>
      </c>
      <c r="I274" s="20" t="s">
        <v>283</v>
      </c>
      <c r="J274" s="2" t="s">
        <v>279</v>
      </c>
      <c r="K274" s="2" t="s">
        <v>320</v>
      </c>
      <c r="L274" s="163">
        <f t="shared" si="9"/>
        <v>0</v>
      </c>
      <c r="M274" s="163">
        <f t="shared" si="10"/>
        <v>0</v>
      </c>
      <c r="N274" s="181"/>
      <c r="O274" s="33"/>
      <c r="P274" s="33"/>
      <c r="Q274" s="33"/>
      <c r="R274" s="33"/>
      <c r="S274" s="42"/>
      <c r="T274" s="2"/>
      <c r="U274" s="2"/>
      <c r="V274" s="2"/>
      <c r="W274" s="2"/>
      <c r="X274" s="55"/>
      <c r="Y274" s="62"/>
      <c r="Z274" s="62"/>
      <c r="AA274" s="62"/>
      <c r="AB274" s="62"/>
      <c r="AC274" s="68"/>
      <c r="AD274" s="2"/>
      <c r="AE274" s="2"/>
      <c r="AF274" s="2"/>
      <c r="AG274" s="2"/>
      <c r="AH274" s="55"/>
      <c r="AI274" s="72"/>
      <c r="AJ274" s="72"/>
      <c r="AK274" s="72"/>
      <c r="AL274" s="72"/>
      <c r="AM274" s="80"/>
      <c r="AN274" s="2"/>
      <c r="AO274" s="2"/>
      <c r="AP274" s="2"/>
      <c r="AQ274" s="2"/>
      <c r="AR274" s="55"/>
      <c r="AS274" s="85"/>
      <c r="AT274" s="85"/>
      <c r="AU274" s="85"/>
      <c r="AV274" s="85"/>
      <c r="AW274" s="100"/>
      <c r="AX274" s="2"/>
      <c r="AY274" s="2"/>
      <c r="AZ274" s="2"/>
      <c r="BA274" s="2"/>
      <c r="BB274" s="55"/>
      <c r="BC274" s="105"/>
      <c r="BD274" s="105"/>
      <c r="BE274" s="105"/>
      <c r="BF274" s="105"/>
      <c r="BG274" s="109"/>
      <c r="BH274" s="2"/>
      <c r="BI274" s="2"/>
      <c r="BJ274" s="2"/>
      <c r="BK274" s="2"/>
      <c r="BL274" s="55"/>
      <c r="BM274" s="48"/>
      <c r="BN274" s="48"/>
      <c r="BO274" s="48"/>
      <c r="BP274" s="48"/>
      <c r="BQ274" s="117"/>
      <c r="BR274" s="2"/>
      <c r="BS274" s="2"/>
      <c r="BT274" s="2"/>
      <c r="BU274" s="2"/>
      <c r="BV274" s="55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18" t="s">
        <v>5</v>
      </c>
      <c r="H275" s="3">
        <v>2024</v>
      </c>
      <c r="I275" s="20" t="s">
        <v>286</v>
      </c>
      <c r="J275" s="2" t="s">
        <v>280</v>
      </c>
      <c r="K275" s="2" t="s">
        <v>319</v>
      </c>
      <c r="L275" s="163">
        <f t="shared" si="9"/>
        <v>0</v>
      </c>
      <c r="M275" s="163">
        <f t="shared" si="10"/>
        <v>0</v>
      </c>
      <c r="N275" s="181"/>
      <c r="O275" s="33"/>
      <c r="P275" s="33"/>
      <c r="Q275" s="33"/>
      <c r="R275" s="33"/>
      <c r="S275" s="42"/>
      <c r="T275" s="2"/>
      <c r="U275" s="2"/>
      <c r="V275" s="2"/>
      <c r="W275" s="2"/>
      <c r="X275" s="55"/>
      <c r="Y275" s="62"/>
      <c r="Z275" s="62"/>
      <c r="AA275" s="62"/>
      <c r="AB275" s="62"/>
      <c r="AC275" s="68"/>
      <c r="AD275" s="2"/>
      <c r="AE275" s="2"/>
      <c r="AF275" s="2"/>
      <c r="AG275" s="2"/>
      <c r="AH275" s="55"/>
      <c r="AI275" s="72"/>
      <c r="AJ275" s="72"/>
      <c r="AK275" s="72"/>
      <c r="AL275" s="72"/>
      <c r="AM275" s="80"/>
      <c r="AN275" s="2"/>
      <c r="AO275" s="2"/>
      <c r="AP275" s="2"/>
      <c r="AQ275" s="2"/>
      <c r="AR275" s="55"/>
      <c r="AS275" s="85"/>
      <c r="AT275" s="85"/>
      <c r="AU275" s="85"/>
      <c r="AV275" s="85"/>
      <c r="AW275" s="100"/>
      <c r="AX275" s="2"/>
      <c r="AY275" s="2"/>
      <c r="AZ275" s="2"/>
      <c r="BA275" s="2"/>
      <c r="BB275" s="55"/>
      <c r="BC275" s="105"/>
      <c r="BD275" s="105"/>
      <c r="BE275" s="105"/>
      <c r="BF275" s="105"/>
      <c r="BG275" s="109"/>
      <c r="BH275" s="2"/>
      <c r="BI275" s="2"/>
      <c r="BJ275" s="2"/>
      <c r="BK275" s="2"/>
      <c r="BL275" s="55"/>
      <c r="BM275" s="48"/>
      <c r="BN275" s="48"/>
      <c r="BO275" s="48"/>
      <c r="BP275" s="48"/>
      <c r="BQ275" s="117"/>
      <c r="BR275" s="2"/>
      <c r="BS275" s="2"/>
      <c r="BT275" s="2"/>
      <c r="BU275" s="2"/>
      <c r="BV275" s="55"/>
    </row>
    <row r="276" spans="1:74" hidden="1" x14ac:dyDescent="0.3">
      <c r="A276" s="2" t="s">
        <v>10</v>
      </c>
      <c r="B276" s="2" t="s">
        <v>2</v>
      </c>
      <c r="C276" s="2" t="s">
        <v>3</v>
      </c>
      <c r="D276" s="2" t="s">
        <v>4</v>
      </c>
      <c r="E276" s="3">
        <v>55</v>
      </c>
      <c r="F276" s="3"/>
      <c r="G276" s="18" t="s">
        <v>5</v>
      </c>
      <c r="H276" s="3">
        <v>2024</v>
      </c>
      <c r="I276" s="20" t="s">
        <v>286</v>
      </c>
      <c r="J276" s="2" t="s">
        <v>281</v>
      </c>
      <c r="K276" s="2" t="s">
        <v>319</v>
      </c>
      <c r="L276" s="163">
        <f t="shared" si="9"/>
        <v>0</v>
      </c>
      <c r="M276" s="163">
        <f t="shared" si="10"/>
        <v>35.685000000000002</v>
      </c>
      <c r="N276" s="186" t="s">
        <v>1299</v>
      </c>
      <c r="O276" s="33"/>
      <c r="P276" s="33"/>
      <c r="Q276" s="33"/>
      <c r="R276" s="33"/>
      <c r="S276" s="42"/>
      <c r="T276" s="2"/>
      <c r="U276" s="2"/>
      <c r="V276" s="2"/>
      <c r="W276" s="2"/>
      <c r="X276" s="55"/>
      <c r="Y276" s="62"/>
      <c r="Z276" s="62"/>
      <c r="AA276" s="62"/>
      <c r="AB276" s="62"/>
      <c r="AC276" s="68"/>
      <c r="AD276" s="2"/>
      <c r="AE276" s="2"/>
      <c r="AF276" s="2"/>
      <c r="AG276" s="2"/>
      <c r="AH276" s="55"/>
      <c r="AI276" s="72"/>
      <c r="AJ276" s="72"/>
      <c r="AK276" s="72"/>
      <c r="AL276" s="72"/>
      <c r="AM276" s="80"/>
      <c r="AN276" s="2"/>
      <c r="AO276" s="2"/>
      <c r="AP276" s="2"/>
      <c r="AQ276" s="2"/>
      <c r="AR276" s="55"/>
      <c r="AS276" s="85" t="s">
        <v>720</v>
      </c>
      <c r="AT276" s="85"/>
      <c r="AU276" s="85"/>
      <c r="AV276" s="85"/>
      <c r="AW276" s="100">
        <v>0.86499999999999999</v>
      </c>
      <c r="AX276" s="2"/>
      <c r="AY276" s="2"/>
      <c r="AZ276" s="2"/>
      <c r="BA276" s="2"/>
      <c r="BB276" s="55"/>
      <c r="BC276" s="105"/>
      <c r="BD276" s="105"/>
      <c r="BE276" s="105"/>
      <c r="BF276" s="105"/>
      <c r="BG276" s="109"/>
      <c r="BH276" s="2"/>
      <c r="BI276" s="2"/>
      <c r="BJ276" s="2"/>
      <c r="BK276" s="2"/>
      <c r="BL276" s="55"/>
      <c r="BM276" s="48"/>
      <c r="BN276" s="48"/>
      <c r="BO276" s="48"/>
      <c r="BP276" s="48"/>
      <c r="BQ276" s="117"/>
      <c r="BR276" s="2" t="s">
        <v>1274</v>
      </c>
      <c r="BS276" s="2"/>
      <c r="BT276" s="2"/>
      <c r="BU276" s="2"/>
      <c r="BV276" s="55">
        <v>34.82</v>
      </c>
    </row>
    <row r="277" spans="1:74" s="13" customFormat="1" hidden="1" x14ac:dyDescent="0.3">
      <c r="A277" s="12" t="s">
        <v>10</v>
      </c>
      <c r="B277" s="12" t="s">
        <v>2</v>
      </c>
      <c r="C277" s="12" t="s">
        <v>3</v>
      </c>
      <c r="D277" s="12" t="s">
        <v>4</v>
      </c>
      <c r="E277" s="7">
        <v>55</v>
      </c>
      <c r="F277" s="7"/>
      <c r="G277" s="19" t="s">
        <v>5</v>
      </c>
      <c r="H277" s="7">
        <v>2024</v>
      </c>
      <c r="I277" s="21"/>
      <c r="J277" s="12" t="s">
        <v>314</v>
      </c>
      <c r="K277" s="12"/>
      <c r="L277" s="147"/>
      <c r="M277" s="147">
        <f>SUM(M239:M276)</f>
        <v>92.95</v>
      </c>
      <c r="N277" s="183"/>
      <c r="O277" s="12"/>
      <c r="P277" s="12"/>
      <c r="Q277" s="12"/>
      <c r="R277" s="12"/>
      <c r="S277" s="47">
        <f>SUM(S239:S276)</f>
        <v>0</v>
      </c>
      <c r="T277" s="12"/>
      <c r="U277" s="12"/>
      <c r="V277" s="12"/>
      <c r="W277" s="12"/>
      <c r="X277" s="47">
        <f>SUM(X239:X276)</f>
        <v>0</v>
      </c>
      <c r="Y277" s="12"/>
      <c r="Z277" s="12"/>
      <c r="AA277" s="12"/>
      <c r="AB277" s="12"/>
      <c r="AC277" s="47">
        <f>SUM(AC239:AC276)</f>
        <v>0</v>
      </c>
      <c r="AD277" s="12"/>
      <c r="AE277" s="12"/>
      <c r="AF277" s="12"/>
      <c r="AG277" s="12"/>
      <c r="AH277" s="47">
        <f>SUM(AH239:AH276)</f>
        <v>1.0569999999999999</v>
      </c>
      <c r="AI277" s="12"/>
      <c r="AJ277" s="12"/>
      <c r="AK277" s="12"/>
      <c r="AL277" s="12"/>
      <c r="AM277" s="47">
        <f>SUM(AM239:AM276)</f>
        <v>0</v>
      </c>
      <c r="AN277" s="12"/>
      <c r="AO277" s="12"/>
      <c r="AP277" s="12"/>
      <c r="AQ277" s="12"/>
      <c r="AR277" s="47">
        <f>SUM(AR239:AR276)</f>
        <v>33.304000000000002</v>
      </c>
      <c r="AS277" s="12"/>
      <c r="AT277" s="12"/>
      <c r="AU277" s="12"/>
      <c r="AV277" s="12"/>
      <c r="AW277" s="47">
        <f>SUM(AW239:AW276)</f>
        <v>21.536999999999999</v>
      </c>
      <c r="AX277" s="12"/>
      <c r="AY277" s="12"/>
      <c r="AZ277" s="12"/>
      <c r="BA277" s="12"/>
      <c r="BB277" s="47">
        <f>SUM(BB239:BB276)</f>
        <v>0</v>
      </c>
      <c r="BC277" s="12"/>
      <c r="BD277" s="12"/>
      <c r="BE277" s="12"/>
      <c r="BF277" s="12"/>
      <c r="BG277" s="47">
        <f>SUM(BG239:BG276)</f>
        <v>0</v>
      </c>
      <c r="BH277" s="12"/>
      <c r="BI277" s="12"/>
      <c r="BJ277" s="12"/>
      <c r="BK277" s="12"/>
      <c r="BL277" s="47">
        <f>SUM(BL239:BL276)</f>
        <v>2.2320000000000002</v>
      </c>
      <c r="BM277" s="12"/>
      <c r="BN277" s="12"/>
      <c r="BO277" s="12"/>
      <c r="BP277" s="12"/>
      <c r="BQ277" s="47">
        <f>SUM(BQ239:BQ276)</f>
        <v>0</v>
      </c>
      <c r="BR277" s="12"/>
      <c r="BS277" s="12"/>
      <c r="BT277" s="12"/>
      <c r="BU277" s="12"/>
      <c r="BV277" s="47">
        <f>SUM(BV239:BV276)</f>
        <v>34.82</v>
      </c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18" t="s">
        <v>5</v>
      </c>
      <c r="H278" s="3">
        <v>2024</v>
      </c>
      <c r="I278" s="20" t="s">
        <v>287</v>
      </c>
      <c r="J278" s="184" t="s">
        <v>267</v>
      </c>
      <c r="K278" s="2" t="s">
        <v>318</v>
      </c>
      <c r="L278" s="163">
        <f t="shared" si="9"/>
        <v>0</v>
      </c>
      <c r="M278" s="163">
        <f t="shared" si="10"/>
        <v>0</v>
      </c>
      <c r="N278" s="181"/>
      <c r="O278" s="33"/>
      <c r="P278" s="33"/>
      <c r="Q278" s="33"/>
      <c r="R278" s="33"/>
      <c r="S278" s="42"/>
      <c r="T278" s="2"/>
      <c r="U278" s="2"/>
      <c r="V278" s="2"/>
      <c r="W278" s="2"/>
      <c r="X278" s="55"/>
      <c r="Y278" s="62"/>
      <c r="Z278" s="62"/>
      <c r="AA278" s="62"/>
      <c r="AB278" s="62"/>
      <c r="AC278" s="68"/>
      <c r="AD278" s="2"/>
      <c r="AE278" s="2"/>
      <c r="AF278" s="2"/>
      <c r="AG278" s="2"/>
      <c r="AH278" s="55"/>
      <c r="AI278" s="72"/>
      <c r="AJ278" s="72"/>
      <c r="AK278" s="72"/>
      <c r="AL278" s="72"/>
      <c r="AM278" s="80"/>
      <c r="AN278" s="2"/>
      <c r="AO278" s="2"/>
      <c r="AP278" s="2"/>
      <c r="AQ278" s="2"/>
      <c r="AR278" s="55"/>
      <c r="AS278" s="85"/>
      <c r="AT278" s="85"/>
      <c r="AU278" s="85"/>
      <c r="AV278" s="85"/>
      <c r="AW278" s="100"/>
      <c r="AX278" s="2"/>
      <c r="AY278" s="2"/>
      <c r="AZ278" s="2"/>
      <c r="BA278" s="2"/>
      <c r="BB278" s="55"/>
      <c r="BC278" s="105"/>
      <c r="BD278" s="105"/>
      <c r="BE278" s="105"/>
      <c r="BF278" s="105"/>
      <c r="BG278" s="109"/>
      <c r="BH278" s="2"/>
      <c r="BI278" s="2"/>
      <c r="BJ278" s="2"/>
      <c r="BK278" s="2"/>
      <c r="BL278" s="55"/>
      <c r="BM278" s="48"/>
      <c r="BN278" s="48"/>
      <c r="BO278" s="48"/>
      <c r="BP278" s="48"/>
      <c r="BQ278" s="117"/>
      <c r="BR278" s="2"/>
      <c r="BS278" s="2"/>
      <c r="BT278" s="2"/>
      <c r="BU278" s="2"/>
      <c r="BV278" s="55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18" t="s">
        <v>5</v>
      </c>
      <c r="H279" s="3">
        <v>2024</v>
      </c>
      <c r="I279" s="20" t="s">
        <v>287</v>
      </c>
      <c r="J279" s="184" t="s">
        <v>291</v>
      </c>
      <c r="K279" s="2" t="s">
        <v>319</v>
      </c>
      <c r="L279" s="163">
        <f t="shared" si="9"/>
        <v>0</v>
      </c>
      <c r="M279" s="163">
        <f t="shared" si="10"/>
        <v>0</v>
      </c>
      <c r="N279" s="181"/>
      <c r="O279" s="33"/>
      <c r="P279" s="33"/>
      <c r="Q279" s="33"/>
      <c r="R279" s="33"/>
      <c r="S279" s="42"/>
      <c r="T279" s="2"/>
      <c r="U279" s="2"/>
      <c r="V279" s="2"/>
      <c r="W279" s="2"/>
      <c r="X279" s="55"/>
      <c r="Y279" s="62"/>
      <c r="Z279" s="62"/>
      <c r="AA279" s="62"/>
      <c r="AB279" s="62"/>
      <c r="AC279" s="68"/>
      <c r="AD279" s="2"/>
      <c r="AE279" s="2"/>
      <c r="AF279" s="2"/>
      <c r="AG279" s="2"/>
      <c r="AH279" s="55"/>
      <c r="AI279" s="72"/>
      <c r="AJ279" s="72"/>
      <c r="AK279" s="72"/>
      <c r="AL279" s="72"/>
      <c r="AM279" s="80"/>
      <c r="AN279" s="2"/>
      <c r="AO279" s="2"/>
      <c r="AP279" s="2"/>
      <c r="AQ279" s="2"/>
      <c r="AR279" s="55"/>
      <c r="AS279" s="85"/>
      <c r="AT279" s="85"/>
      <c r="AU279" s="85"/>
      <c r="AV279" s="85"/>
      <c r="AW279" s="100"/>
      <c r="AX279" s="2"/>
      <c r="AY279" s="2"/>
      <c r="AZ279" s="2"/>
      <c r="BA279" s="2"/>
      <c r="BB279" s="55"/>
      <c r="BC279" s="105"/>
      <c r="BD279" s="105"/>
      <c r="BE279" s="105"/>
      <c r="BF279" s="105"/>
      <c r="BG279" s="109"/>
      <c r="BH279" s="2"/>
      <c r="BI279" s="2"/>
      <c r="BJ279" s="2"/>
      <c r="BK279" s="2"/>
      <c r="BL279" s="55"/>
      <c r="BM279" s="48"/>
      <c r="BN279" s="48"/>
      <c r="BO279" s="48"/>
      <c r="BP279" s="48"/>
      <c r="BQ279" s="117"/>
      <c r="BR279" s="2"/>
      <c r="BS279" s="2"/>
      <c r="BT279" s="2"/>
      <c r="BU279" s="2"/>
      <c r="BV279" s="55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18" t="s">
        <v>5</v>
      </c>
      <c r="H280" s="3">
        <v>2024</v>
      </c>
      <c r="I280" s="20" t="s">
        <v>286</v>
      </c>
      <c r="J280" s="184" t="s">
        <v>336</v>
      </c>
      <c r="K280" s="2" t="s">
        <v>319</v>
      </c>
      <c r="L280" s="163">
        <f t="shared" si="9"/>
        <v>0</v>
      </c>
      <c r="M280" s="163">
        <f t="shared" si="10"/>
        <v>0</v>
      </c>
      <c r="N280" s="181"/>
      <c r="O280" s="33"/>
      <c r="P280" s="33"/>
      <c r="Q280" s="33"/>
      <c r="R280" s="33"/>
      <c r="S280" s="42"/>
      <c r="T280" s="2"/>
      <c r="U280" s="2"/>
      <c r="V280" s="2"/>
      <c r="W280" s="2"/>
      <c r="X280" s="55"/>
      <c r="Y280" s="62"/>
      <c r="Z280" s="62"/>
      <c r="AA280" s="62"/>
      <c r="AB280" s="62"/>
      <c r="AC280" s="68"/>
      <c r="AD280" s="2"/>
      <c r="AE280" s="2"/>
      <c r="AF280" s="2"/>
      <c r="AG280" s="2"/>
      <c r="AH280" s="55"/>
      <c r="AI280" s="72"/>
      <c r="AJ280" s="72"/>
      <c r="AK280" s="72"/>
      <c r="AL280" s="72"/>
      <c r="AM280" s="80"/>
      <c r="AN280" s="2"/>
      <c r="AO280" s="2"/>
      <c r="AP280" s="2"/>
      <c r="AQ280" s="2"/>
      <c r="AR280" s="55"/>
      <c r="AS280" s="85"/>
      <c r="AT280" s="85"/>
      <c r="AU280" s="85"/>
      <c r="AV280" s="85"/>
      <c r="AW280" s="100"/>
      <c r="AX280" s="2"/>
      <c r="AY280" s="2"/>
      <c r="AZ280" s="2"/>
      <c r="BA280" s="2"/>
      <c r="BB280" s="55"/>
      <c r="BC280" s="105"/>
      <c r="BD280" s="105"/>
      <c r="BE280" s="105"/>
      <c r="BF280" s="105"/>
      <c r="BG280" s="109"/>
      <c r="BH280" s="2"/>
      <c r="BI280" s="2"/>
      <c r="BJ280" s="2"/>
      <c r="BK280" s="2"/>
      <c r="BL280" s="55"/>
      <c r="BM280" s="48"/>
      <c r="BN280" s="48"/>
      <c r="BO280" s="48"/>
      <c r="BP280" s="48"/>
      <c r="BQ280" s="117"/>
      <c r="BR280" s="2"/>
      <c r="BS280" s="2"/>
      <c r="BT280" s="2"/>
      <c r="BU280" s="2"/>
      <c r="BV280" s="55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18" t="s">
        <v>5</v>
      </c>
      <c r="H281" s="3">
        <v>2024</v>
      </c>
      <c r="I281" s="20" t="s">
        <v>286</v>
      </c>
      <c r="J281" s="185" t="s">
        <v>337</v>
      </c>
      <c r="K281" s="8" t="s">
        <v>318</v>
      </c>
      <c r="L281" s="163">
        <f t="shared" si="9"/>
        <v>0</v>
      </c>
      <c r="M281" s="163">
        <f t="shared" si="10"/>
        <v>0</v>
      </c>
      <c r="N281" s="181"/>
      <c r="O281" s="53"/>
      <c r="P281" s="53"/>
      <c r="Q281" s="53"/>
      <c r="R281" s="53"/>
      <c r="S281" s="54"/>
      <c r="T281" s="8"/>
      <c r="U281" s="8"/>
      <c r="V281" s="8"/>
      <c r="W281" s="8"/>
      <c r="X281" s="122"/>
      <c r="Y281" s="135"/>
      <c r="Z281" s="135"/>
      <c r="AA281" s="135"/>
      <c r="AB281" s="135"/>
      <c r="AC281" s="136"/>
      <c r="AD281" s="8"/>
      <c r="AE281" s="8"/>
      <c r="AF281" s="8"/>
      <c r="AG281" s="8"/>
      <c r="AH281" s="122"/>
      <c r="AI281" s="137"/>
      <c r="AJ281" s="137"/>
      <c r="AK281" s="137"/>
      <c r="AL281" s="137"/>
      <c r="AM281" s="138"/>
      <c r="AN281" s="8"/>
      <c r="AO281" s="8"/>
      <c r="AP281" s="8"/>
      <c r="AQ281" s="8"/>
      <c r="AR281" s="122"/>
      <c r="AS281" s="139"/>
      <c r="AT281" s="139"/>
      <c r="AU281" s="139"/>
      <c r="AV281" s="139"/>
      <c r="AW281" s="140"/>
      <c r="AX281" s="8"/>
      <c r="AY281" s="8"/>
      <c r="AZ281" s="8"/>
      <c r="BA281" s="8"/>
      <c r="BB281" s="122"/>
      <c r="BC281" s="141"/>
      <c r="BD281" s="141"/>
      <c r="BE281" s="141"/>
      <c r="BF281" s="141"/>
      <c r="BG281" s="142"/>
      <c r="BH281" s="8"/>
      <c r="BI281" s="8"/>
      <c r="BJ281" s="8"/>
      <c r="BK281" s="8"/>
      <c r="BL281" s="122"/>
      <c r="BM281" s="143"/>
      <c r="BN281" s="143"/>
      <c r="BO281" s="143"/>
      <c r="BP281" s="143"/>
      <c r="BQ281" s="144"/>
      <c r="BR281" s="8"/>
      <c r="BS281" s="8"/>
      <c r="BT281" s="8"/>
      <c r="BU281" s="8"/>
      <c r="BV281" s="122"/>
    </row>
    <row r="282" spans="1:74" ht="28.8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18" t="s">
        <v>5</v>
      </c>
      <c r="H282" s="3">
        <v>2024</v>
      </c>
      <c r="I282" s="20" t="s">
        <v>286</v>
      </c>
      <c r="J282" s="185" t="s">
        <v>338</v>
      </c>
      <c r="K282" s="8" t="s">
        <v>339</v>
      </c>
      <c r="L282" s="163">
        <f t="shared" si="9"/>
        <v>0</v>
      </c>
      <c r="M282" s="163">
        <f t="shared" si="10"/>
        <v>0</v>
      </c>
      <c r="N282" s="181"/>
      <c r="O282" s="53"/>
      <c r="P282" s="53"/>
      <c r="Q282" s="53"/>
      <c r="R282" s="53"/>
      <c r="S282" s="54"/>
      <c r="T282" s="8"/>
      <c r="U282" s="8"/>
      <c r="V282" s="8"/>
      <c r="W282" s="8"/>
      <c r="X282" s="122"/>
      <c r="Y282" s="135"/>
      <c r="Z282" s="135"/>
      <c r="AA282" s="135"/>
      <c r="AB282" s="135"/>
      <c r="AC282" s="136"/>
      <c r="AD282" s="8"/>
      <c r="AE282" s="8"/>
      <c r="AF282" s="8"/>
      <c r="AG282" s="8"/>
      <c r="AH282" s="122"/>
      <c r="AI282" s="137"/>
      <c r="AJ282" s="137"/>
      <c r="AK282" s="137"/>
      <c r="AL282" s="137"/>
      <c r="AM282" s="138"/>
      <c r="AN282" s="8"/>
      <c r="AO282" s="8"/>
      <c r="AP282" s="8"/>
      <c r="AQ282" s="8"/>
      <c r="AR282" s="122"/>
      <c r="AS282" s="139"/>
      <c r="AT282" s="139"/>
      <c r="AU282" s="139"/>
      <c r="AV282" s="139"/>
      <c r="AW282" s="140"/>
      <c r="AX282" s="8"/>
      <c r="AY282" s="8"/>
      <c r="AZ282" s="8"/>
      <c r="BA282" s="8"/>
      <c r="BB282" s="122"/>
      <c r="BC282" s="141"/>
      <c r="BD282" s="141"/>
      <c r="BE282" s="141"/>
      <c r="BF282" s="141"/>
      <c r="BG282" s="142"/>
      <c r="BH282" s="8"/>
      <c r="BI282" s="8"/>
      <c r="BJ282" s="8"/>
      <c r="BK282" s="8"/>
      <c r="BL282" s="122"/>
      <c r="BM282" s="143"/>
      <c r="BN282" s="143"/>
      <c r="BO282" s="143"/>
      <c r="BP282" s="143"/>
      <c r="BQ282" s="144"/>
      <c r="BR282" s="8"/>
      <c r="BS282" s="8"/>
      <c r="BT282" s="8"/>
      <c r="BU282" s="8"/>
      <c r="BV282" s="122"/>
    </row>
    <row r="283" spans="1:74" ht="28.8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18" t="s">
        <v>5</v>
      </c>
      <c r="H283" s="3">
        <v>2024</v>
      </c>
      <c r="I283" s="20" t="s">
        <v>286</v>
      </c>
      <c r="J283" s="185" t="s">
        <v>340</v>
      </c>
      <c r="K283" s="8" t="s">
        <v>318</v>
      </c>
      <c r="L283" s="163">
        <f t="shared" si="9"/>
        <v>0</v>
      </c>
      <c r="M283" s="163">
        <f t="shared" si="10"/>
        <v>0</v>
      </c>
      <c r="N283" s="181"/>
      <c r="O283" s="53"/>
      <c r="P283" s="53"/>
      <c r="Q283" s="53"/>
      <c r="R283" s="53"/>
      <c r="S283" s="54"/>
      <c r="T283" s="8"/>
      <c r="U283" s="8"/>
      <c r="V283" s="8"/>
      <c r="W283" s="8"/>
      <c r="X283" s="122"/>
      <c r="Y283" s="135"/>
      <c r="Z283" s="135"/>
      <c r="AA283" s="135"/>
      <c r="AB283" s="135"/>
      <c r="AC283" s="136"/>
      <c r="AD283" s="8"/>
      <c r="AE283" s="8"/>
      <c r="AF283" s="8"/>
      <c r="AG283" s="8"/>
      <c r="AH283" s="122"/>
      <c r="AI283" s="137"/>
      <c r="AJ283" s="137"/>
      <c r="AK283" s="137"/>
      <c r="AL283" s="137"/>
      <c r="AM283" s="138"/>
      <c r="AN283" s="8"/>
      <c r="AO283" s="8"/>
      <c r="AP283" s="8"/>
      <c r="AQ283" s="8"/>
      <c r="AR283" s="122"/>
      <c r="AS283" s="139"/>
      <c r="AT283" s="139"/>
      <c r="AU283" s="139"/>
      <c r="AV283" s="139"/>
      <c r="AW283" s="140"/>
      <c r="AX283" s="8"/>
      <c r="AY283" s="8"/>
      <c r="AZ283" s="8"/>
      <c r="BA283" s="8"/>
      <c r="BB283" s="122"/>
      <c r="BC283" s="141"/>
      <c r="BD283" s="141"/>
      <c r="BE283" s="141"/>
      <c r="BF283" s="141"/>
      <c r="BG283" s="142"/>
      <c r="BH283" s="8"/>
      <c r="BI283" s="8"/>
      <c r="BJ283" s="8"/>
      <c r="BK283" s="8"/>
      <c r="BL283" s="122"/>
      <c r="BM283" s="143"/>
      <c r="BN283" s="143"/>
      <c r="BO283" s="143"/>
      <c r="BP283" s="143"/>
      <c r="BQ283" s="144"/>
      <c r="BR283" s="8"/>
      <c r="BS283" s="8"/>
      <c r="BT283" s="8"/>
      <c r="BU283" s="8"/>
      <c r="BV283" s="122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18" t="s">
        <v>5</v>
      </c>
      <c r="H284" s="3">
        <v>2024</v>
      </c>
      <c r="I284" s="20" t="s">
        <v>286</v>
      </c>
      <c r="J284" s="185" t="s">
        <v>341</v>
      </c>
      <c r="K284" s="8" t="s">
        <v>320</v>
      </c>
      <c r="L284" s="163">
        <f t="shared" si="9"/>
        <v>0</v>
      </c>
      <c r="M284" s="163">
        <f t="shared" si="10"/>
        <v>0</v>
      </c>
      <c r="N284" s="181"/>
      <c r="O284" s="53"/>
      <c r="P284" s="53"/>
      <c r="Q284" s="53"/>
      <c r="R284" s="53"/>
      <c r="S284" s="54"/>
      <c r="T284" s="8"/>
      <c r="U284" s="8"/>
      <c r="V284" s="8"/>
      <c r="W284" s="8"/>
      <c r="X284" s="122"/>
      <c r="Y284" s="135"/>
      <c r="Z284" s="135"/>
      <c r="AA284" s="135"/>
      <c r="AB284" s="135"/>
      <c r="AC284" s="136"/>
      <c r="AD284" s="8"/>
      <c r="AE284" s="8"/>
      <c r="AF284" s="8"/>
      <c r="AG284" s="8"/>
      <c r="AH284" s="122"/>
      <c r="AI284" s="137"/>
      <c r="AJ284" s="137"/>
      <c r="AK284" s="137"/>
      <c r="AL284" s="137"/>
      <c r="AM284" s="138"/>
      <c r="AN284" s="8"/>
      <c r="AO284" s="8"/>
      <c r="AP284" s="8"/>
      <c r="AQ284" s="8"/>
      <c r="AR284" s="122"/>
      <c r="AS284" s="139"/>
      <c r="AT284" s="139"/>
      <c r="AU284" s="139"/>
      <c r="AV284" s="139"/>
      <c r="AW284" s="140"/>
      <c r="AX284" s="8"/>
      <c r="AY284" s="8"/>
      <c r="AZ284" s="8"/>
      <c r="BA284" s="8"/>
      <c r="BB284" s="122"/>
      <c r="BC284" s="141"/>
      <c r="BD284" s="141"/>
      <c r="BE284" s="141"/>
      <c r="BF284" s="141"/>
      <c r="BG284" s="142"/>
      <c r="BH284" s="8"/>
      <c r="BI284" s="8"/>
      <c r="BJ284" s="8"/>
      <c r="BK284" s="8"/>
      <c r="BL284" s="122"/>
      <c r="BM284" s="143"/>
      <c r="BN284" s="143"/>
      <c r="BO284" s="143"/>
      <c r="BP284" s="143"/>
      <c r="BQ284" s="144"/>
      <c r="BR284" s="8"/>
      <c r="BS284" s="8"/>
      <c r="BT284" s="8"/>
      <c r="BU284" s="8"/>
      <c r="BV284" s="122"/>
    </row>
    <row r="285" spans="1:74" ht="28.8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18" t="s">
        <v>5</v>
      </c>
      <c r="H285" s="3">
        <v>2024</v>
      </c>
      <c r="I285" s="20" t="s">
        <v>286</v>
      </c>
      <c r="J285" s="185" t="s">
        <v>342</v>
      </c>
      <c r="K285" s="8" t="s">
        <v>320</v>
      </c>
      <c r="L285" s="163">
        <f t="shared" si="9"/>
        <v>0</v>
      </c>
      <c r="M285" s="163">
        <f t="shared" si="10"/>
        <v>0</v>
      </c>
      <c r="N285" s="181"/>
      <c r="O285" s="53"/>
      <c r="P285" s="53"/>
      <c r="Q285" s="53"/>
      <c r="R285" s="53"/>
      <c r="S285" s="54"/>
      <c r="T285" s="8"/>
      <c r="U285" s="8"/>
      <c r="V285" s="8"/>
      <c r="W285" s="8"/>
      <c r="X285" s="122"/>
      <c r="Y285" s="135"/>
      <c r="Z285" s="135"/>
      <c r="AA285" s="135"/>
      <c r="AB285" s="135"/>
      <c r="AC285" s="136"/>
      <c r="AD285" s="8"/>
      <c r="AE285" s="8"/>
      <c r="AF285" s="8"/>
      <c r="AG285" s="8"/>
      <c r="AH285" s="122"/>
      <c r="AI285" s="137"/>
      <c r="AJ285" s="137"/>
      <c r="AK285" s="137"/>
      <c r="AL285" s="137"/>
      <c r="AM285" s="138"/>
      <c r="AN285" s="8"/>
      <c r="AO285" s="8"/>
      <c r="AP285" s="8"/>
      <c r="AQ285" s="8"/>
      <c r="AR285" s="122"/>
      <c r="AS285" s="139"/>
      <c r="AT285" s="139"/>
      <c r="AU285" s="139"/>
      <c r="AV285" s="139"/>
      <c r="AW285" s="140"/>
      <c r="AX285" s="8"/>
      <c r="AY285" s="8"/>
      <c r="AZ285" s="8"/>
      <c r="BA285" s="8"/>
      <c r="BB285" s="122"/>
      <c r="BC285" s="141"/>
      <c r="BD285" s="141"/>
      <c r="BE285" s="141"/>
      <c r="BF285" s="141"/>
      <c r="BG285" s="142"/>
      <c r="BH285" s="8"/>
      <c r="BI285" s="8"/>
      <c r="BJ285" s="8"/>
      <c r="BK285" s="8"/>
      <c r="BL285" s="122"/>
      <c r="BM285" s="143"/>
      <c r="BN285" s="143"/>
      <c r="BO285" s="143"/>
      <c r="BP285" s="143"/>
      <c r="BQ285" s="144"/>
      <c r="BR285" s="8"/>
      <c r="BS285" s="8"/>
      <c r="BT285" s="8"/>
      <c r="BU285" s="8"/>
      <c r="BV285" s="122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18" t="s">
        <v>5</v>
      </c>
      <c r="H286" s="3">
        <v>2024</v>
      </c>
      <c r="I286" s="20" t="s">
        <v>286</v>
      </c>
      <c r="J286" s="185" t="s">
        <v>343</v>
      </c>
      <c r="K286" s="8" t="s">
        <v>339</v>
      </c>
      <c r="L286" s="163">
        <f t="shared" si="9"/>
        <v>0</v>
      </c>
      <c r="M286" s="163">
        <f t="shared" si="10"/>
        <v>0</v>
      </c>
      <c r="N286" s="181"/>
      <c r="O286" s="53"/>
      <c r="P286" s="53"/>
      <c r="Q286" s="53"/>
      <c r="R286" s="53"/>
      <c r="S286" s="54"/>
      <c r="T286" s="8"/>
      <c r="U286" s="8"/>
      <c r="V286" s="8"/>
      <c r="W286" s="8"/>
      <c r="X286" s="122"/>
      <c r="Y286" s="135"/>
      <c r="Z286" s="135"/>
      <c r="AA286" s="135"/>
      <c r="AB286" s="135"/>
      <c r="AC286" s="136"/>
      <c r="AD286" s="8"/>
      <c r="AE286" s="8"/>
      <c r="AF286" s="8"/>
      <c r="AG286" s="8"/>
      <c r="AH286" s="122"/>
      <c r="AI286" s="137"/>
      <c r="AJ286" s="137"/>
      <c r="AK286" s="137"/>
      <c r="AL286" s="137"/>
      <c r="AM286" s="138"/>
      <c r="AN286" s="8"/>
      <c r="AO286" s="8"/>
      <c r="AP286" s="8"/>
      <c r="AQ286" s="8"/>
      <c r="AR286" s="122"/>
      <c r="AS286" s="139"/>
      <c r="AT286" s="139"/>
      <c r="AU286" s="139"/>
      <c r="AV286" s="139"/>
      <c r="AW286" s="140"/>
      <c r="AX286" s="8"/>
      <c r="AY286" s="8"/>
      <c r="AZ286" s="8"/>
      <c r="BA286" s="8"/>
      <c r="BB286" s="122"/>
      <c r="BC286" s="141"/>
      <c r="BD286" s="141"/>
      <c r="BE286" s="141"/>
      <c r="BF286" s="141"/>
      <c r="BG286" s="142"/>
      <c r="BH286" s="8"/>
      <c r="BI286" s="8"/>
      <c r="BJ286" s="8"/>
      <c r="BK286" s="8"/>
      <c r="BL286" s="122"/>
      <c r="BM286" s="143"/>
      <c r="BN286" s="143"/>
      <c r="BO286" s="143"/>
      <c r="BP286" s="143"/>
      <c r="BQ286" s="144"/>
      <c r="BR286" s="8"/>
      <c r="BS286" s="8"/>
      <c r="BT286" s="8"/>
      <c r="BU286" s="8"/>
      <c r="BV286" s="122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18" t="s">
        <v>5</v>
      </c>
      <c r="H287" s="3">
        <v>2024</v>
      </c>
      <c r="I287" s="20" t="s">
        <v>288</v>
      </c>
      <c r="J287" s="185" t="s">
        <v>344</v>
      </c>
      <c r="K287" s="8" t="s">
        <v>318</v>
      </c>
      <c r="L287" s="163">
        <f t="shared" si="9"/>
        <v>0</v>
      </c>
      <c r="M287" s="163">
        <f t="shared" si="10"/>
        <v>0</v>
      </c>
      <c r="N287" s="181"/>
      <c r="O287" s="53"/>
      <c r="P287" s="53"/>
      <c r="Q287" s="53"/>
      <c r="R287" s="53"/>
      <c r="S287" s="54"/>
      <c r="T287" s="8"/>
      <c r="U287" s="8"/>
      <c r="V287" s="8"/>
      <c r="W287" s="8"/>
      <c r="X287" s="122"/>
      <c r="Y287" s="135"/>
      <c r="Z287" s="135"/>
      <c r="AA287" s="135"/>
      <c r="AB287" s="135"/>
      <c r="AC287" s="136"/>
      <c r="AD287" s="8"/>
      <c r="AE287" s="8"/>
      <c r="AF287" s="8"/>
      <c r="AG287" s="8"/>
      <c r="AH287" s="122"/>
      <c r="AI287" s="137"/>
      <c r="AJ287" s="137"/>
      <c r="AK287" s="137"/>
      <c r="AL287" s="137"/>
      <c r="AM287" s="138"/>
      <c r="AN287" s="8"/>
      <c r="AO287" s="8"/>
      <c r="AP287" s="8"/>
      <c r="AQ287" s="8"/>
      <c r="AR287" s="122"/>
      <c r="AS287" s="139"/>
      <c r="AT287" s="139"/>
      <c r="AU287" s="139"/>
      <c r="AV287" s="139"/>
      <c r="AW287" s="140"/>
      <c r="AX287" s="8"/>
      <c r="AY287" s="8"/>
      <c r="AZ287" s="8"/>
      <c r="BA287" s="8"/>
      <c r="BB287" s="122"/>
      <c r="BC287" s="141"/>
      <c r="BD287" s="141"/>
      <c r="BE287" s="141"/>
      <c r="BF287" s="141"/>
      <c r="BG287" s="142"/>
      <c r="BH287" s="8"/>
      <c r="BI287" s="8"/>
      <c r="BJ287" s="8"/>
      <c r="BK287" s="8"/>
      <c r="BL287" s="122"/>
      <c r="BM287" s="143"/>
      <c r="BN287" s="143"/>
      <c r="BO287" s="143"/>
      <c r="BP287" s="143"/>
      <c r="BQ287" s="144"/>
      <c r="BR287" s="8"/>
      <c r="BS287" s="8"/>
      <c r="BT287" s="8"/>
      <c r="BU287" s="8"/>
      <c r="BV287" s="122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18" t="s">
        <v>5</v>
      </c>
      <c r="H288" s="3">
        <v>2024</v>
      </c>
      <c r="I288" s="20" t="s">
        <v>288</v>
      </c>
      <c r="J288" s="184" t="s">
        <v>351</v>
      </c>
      <c r="K288" s="2" t="s">
        <v>318</v>
      </c>
      <c r="L288" s="163">
        <f t="shared" si="9"/>
        <v>0</v>
      </c>
      <c r="M288" s="163">
        <f t="shared" si="10"/>
        <v>0</v>
      </c>
      <c r="N288" s="181"/>
      <c r="O288" s="53"/>
      <c r="P288" s="53"/>
      <c r="Q288" s="53"/>
      <c r="R288" s="53"/>
      <c r="S288" s="54"/>
      <c r="T288" s="8"/>
      <c r="U288" s="8"/>
      <c r="V288" s="8"/>
      <c r="W288" s="8"/>
      <c r="X288" s="122"/>
      <c r="Y288" s="135"/>
      <c r="Z288" s="135"/>
      <c r="AA288" s="135"/>
      <c r="AB288" s="135"/>
      <c r="AC288" s="136"/>
      <c r="AD288" s="8"/>
      <c r="AE288" s="8"/>
      <c r="AF288" s="8"/>
      <c r="AG288" s="8"/>
      <c r="AH288" s="122"/>
      <c r="AI288" s="137"/>
      <c r="AJ288" s="137"/>
      <c r="AK288" s="137"/>
      <c r="AL288" s="137"/>
      <c r="AM288" s="138"/>
      <c r="AN288" s="8"/>
      <c r="AO288" s="8"/>
      <c r="AP288" s="8"/>
      <c r="AQ288" s="8"/>
      <c r="AR288" s="122"/>
      <c r="AS288" s="139"/>
      <c r="AT288" s="139"/>
      <c r="AU288" s="139"/>
      <c r="AV288" s="139"/>
      <c r="AW288" s="140"/>
      <c r="AX288" s="8"/>
      <c r="AY288" s="8"/>
      <c r="AZ288" s="8"/>
      <c r="BA288" s="8"/>
      <c r="BB288" s="122"/>
      <c r="BC288" s="141"/>
      <c r="BD288" s="141"/>
      <c r="BE288" s="141"/>
      <c r="BF288" s="141"/>
      <c r="BG288" s="142"/>
      <c r="BH288" s="8"/>
      <c r="BI288" s="8"/>
      <c r="BJ288" s="8"/>
      <c r="BK288" s="8"/>
      <c r="BL288" s="122"/>
      <c r="BM288" s="143"/>
      <c r="BN288" s="143"/>
      <c r="BO288" s="143"/>
      <c r="BP288" s="143"/>
      <c r="BQ288" s="144"/>
      <c r="BR288" s="8"/>
      <c r="BS288" s="8"/>
      <c r="BT288" s="8"/>
      <c r="BU288" s="8"/>
      <c r="BV288" s="122"/>
    </row>
    <row r="289" spans="1:74" ht="28.8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18" t="s">
        <v>5</v>
      </c>
      <c r="H289" s="3">
        <v>2024</v>
      </c>
      <c r="I289" s="20" t="s">
        <v>288</v>
      </c>
      <c r="J289" s="184" t="s">
        <v>352</v>
      </c>
      <c r="K289" s="2" t="s">
        <v>321</v>
      </c>
      <c r="L289" s="163">
        <f t="shared" si="9"/>
        <v>0</v>
      </c>
      <c r="M289" s="163">
        <f t="shared" si="10"/>
        <v>0</v>
      </c>
      <c r="N289" s="181"/>
      <c r="O289" s="33"/>
      <c r="P289" s="33"/>
      <c r="Q289" s="33"/>
      <c r="R289" s="33"/>
      <c r="S289" s="42"/>
      <c r="T289" s="2"/>
      <c r="U289" s="2"/>
      <c r="V289" s="2"/>
      <c r="W289" s="2"/>
      <c r="X289" s="55"/>
      <c r="Y289" s="62"/>
      <c r="Z289" s="62"/>
      <c r="AA289" s="62"/>
      <c r="AB289" s="62"/>
      <c r="AC289" s="68"/>
      <c r="AD289" s="2"/>
      <c r="AE289" s="2"/>
      <c r="AF289" s="2"/>
      <c r="AG289" s="2"/>
      <c r="AH289" s="55"/>
      <c r="AI289" s="72"/>
      <c r="AJ289" s="72"/>
      <c r="AK289" s="72"/>
      <c r="AL289" s="72"/>
      <c r="AM289" s="80"/>
      <c r="AN289" s="2"/>
      <c r="AO289" s="2"/>
      <c r="AP289" s="2"/>
      <c r="AQ289" s="2"/>
      <c r="AR289" s="55"/>
      <c r="AS289" s="85"/>
      <c r="AT289" s="85"/>
      <c r="AU289" s="85"/>
      <c r="AV289" s="85"/>
      <c r="AW289" s="100"/>
      <c r="AX289" s="2"/>
      <c r="AY289" s="2"/>
      <c r="AZ289" s="2"/>
      <c r="BA289" s="2"/>
      <c r="BB289" s="55"/>
      <c r="BC289" s="105"/>
      <c r="BD289" s="105"/>
      <c r="BE289" s="105"/>
      <c r="BF289" s="105"/>
      <c r="BG289" s="109"/>
      <c r="BH289" s="2"/>
      <c r="BI289" s="2"/>
      <c r="BJ289" s="2"/>
      <c r="BK289" s="2"/>
      <c r="BL289" s="55"/>
      <c r="BM289" s="48"/>
      <c r="BN289" s="48"/>
      <c r="BO289" s="48"/>
      <c r="BP289" s="48"/>
      <c r="BQ289" s="117"/>
      <c r="BR289" s="2"/>
      <c r="BS289" s="2"/>
      <c r="BT289" s="2"/>
      <c r="BU289" s="2"/>
      <c r="BV289" s="55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18" t="s">
        <v>5</v>
      </c>
      <c r="H290" s="3">
        <v>2024</v>
      </c>
      <c r="I290" s="20" t="s">
        <v>288</v>
      </c>
      <c r="J290" s="184" t="s">
        <v>345</v>
      </c>
      <c r="K290" s="2" t="s">
        <v>318</v>
      </c>
      <c r="L290" s="163">
        <f t="shared" si="9"/>
        <v>0</v>
      </c>
      <c r="M290" s="163">
        <f t="shared" si="10"/>
        <v>0</v>
      </c>
      <c r="N290" s="181"/>
      <c r="O290" s="34"/>
      <c r="P290" s="33"/>
      <c r="Q290" s="33"/>
      <c r="R290" s="33"/>
      <c r="S290" s="41"/>
      <c r="T290" s="3"/>
      <c r="U290" s="2"/>
      <c r="V290" s="2"/>
      <c r="W290" s="2"/>
      <c r="X290" s="56"/>
      <c r="Y290" s="64"/>
      <c r="Z290" s="62"/>
      <c r="AA290" s="62"/>
      <c r="AB290" s="62"/>
      <c r="AC290" s="69"/>
      <c r="AD290" s="3"/>
      <c r="AE290" s="2"/>
      <c r="AF290" s="2"/>
      <c r="AG290" s="2"/>
      <c r="AH290" s="56"/>
      <c r="AI290" s="73"/>
      <c r="AJ290" s="72"/>
      <c r="AK290" s="72"/>
      <c r="AL290" s="72"/>
      <c r="AM290" s="81"/>
      <c r="AN290" s="3"/>
      <c r="AO290" s="2"/>
      <c r="AP290" s="2"/>
      <c r="AQ290" s="2"/>
      <c r="AR290" s="56"/>
      <c r="AS290" s="86"/>
      <c r="AT290" s="85"/>
      <c r="AU290" s="85"/>
      <c r="AV290" s="85"/>
      <c r="AW290" s="101"/>
      <c r="AX290" s="3"/>
      <c r="AY290" s="2"/>
      <c r="AZ290" s="2"/>
      <c r="BA290" s="2"/>
      <c r="BB290" s="56"/>
      <c r="BC290" s="106"/>
      <c r="BD290" s="105"/>
      <c r="BE290" s="105"/>
      <c r="BF290" s="105"/>
      <c r="BG290" s="110"/>
      <c r="BH290" s="3"/>
      <c r="BI290" s="2"/>
      <c r="BJ290" s="2"/>
      <c r="BK290" s="2"/>
      <c r="BL290" s="56"/>
      <c r="BM290" s="49"/>
      <c r="BN290" s="48"/>
      <c r="BO290" s="48"/>
      <c r="BP290" s="48"/>
      <c r="BQ290" s="118"/>
      <c r="BR290" s="3"/>
      <c r="BS290" s="2"/>
      <c r="BT290" s="2"/>
      <c r="BU290" s="2"/>
      <c r="BV290" s="56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18" t="s">
        <v>5</v>
      </c>
      <c r="H291" s="3">
        <v>2024</v>
      </c>
      <c r="I291" s="20" t="s">
        <v>289</v>
      </c>
      <c r="J291" s="184" t="s">
        <v>268</v>
      </c>
      <c r="K291" s="2" t="s">
        <v>318</v>
      </c>
      <c r="L291" s="163">
        <f t="shared" si="9"/>
        <v>0</v>
      </c>
      <c r="M291" s="163">
        <f t="shared" si="10"/>
        <v>0</v>
      </c>
      <c r="N291" s="181"/>
      <c r="O291" s="33"/>
      <c r="P291" s="33"/>
      <c r="Q291" s="33"/>
      <c r="R291" s="33"/>
      <c r="S291" s="42"/>
      <c r="T291" s="2"/>
      <c r="U291" s="2"/>
      <c r="V291" s="2"/>
      <c r="W291" s="2"/>
      <c r="X291" s="55"/>
      <c r="Y291" s="62"/>
      <c r="Z291" s="62"/>
      <c r="AA291" s="62"/>
      <c r="AB291" s="62"/>
      <c r="AC291" s="68"/>
      <c r="AD291" s="2"/>
      <c r="AE291" s="2"/>
      <c r="AF291" s="2"/>
      <c r="AG291" s="2"/>
      <c r="AH291" s="55"/>
      <c r="AI291" s="72"/>
      <c r="AJ291" s="72"/>
      <c r="AK291" s="72"/>
      <c r="AL291" s="72"/>
      <c r="AM291" s="80"/>
      <c r="AN291" s="2"/>
      <c r="AO291" s="2"/>
      <c r="AP291" s="2"/>
      <c r="AQ291" s="2"/>
      <c r="AR291" s="55"/>
      <c r="AS291" s="85"/>
      <c r="AT291" s="85"/>
      <c r="AU291" s="85"/>
      <c r="AV291" s="85"/>
      <c r="AW291" s="100"/>
      <c r="AX291" s="2"/>
      <c r="AY291" s="2"/>
      <c r="AZ291" s="2"/>
      <c r="BA291" s="2"/>
      <c r="BB291" s="55"/>
      <c r="BC291" s="105"/>
      <c r="BD291" s="105"/>
      <c r="BE291" s="105"/>
      <c r="BF291" s="105"/>
      <c r="BG291" s="109"/>
      <c r="BH291" s="2"/>
      <c r="BI291" s="2"/>
      <c r="BJ291" s="2"/>
      <c r="BK291" s="2"/>
      <c r="BL291" s="55"/>
      <c r="BM291" s="48"/>
      <c r="BN291" s="48"/>
      <c r="BO291" s="48"/>
      <c r="BP291" s="48"/>
      <c r="BQ291" s="117"/>
      <c r="BR291" s="2"/>
      <c r="BS291" s="2"/>
      <c r="BT291" s="2"/>
      <c r="BU291" s="2"/>
      <c r="BV291" s="55"/>
    </row>
    <row r="292" spans="1:74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18" t="s">
        <v>5</v>
      </c>
      <c r="H292" s="3">
        <v>2024</v>
      </c>
      <c r="I292" s="20" t="s">
        <v>289</v>
      </c>
      <c r="J292" s="184" t="s">
        <v>292</v>
      </c>
      <c r="K292" s="2" t="s">
        <v>318</v>
      </c>
      <c r="L292" s="163">
        <f t="shared" si="9"/>
        <v>0</v>
      </c>
      <c r="M292" s="163">
        <f t="shared" si="10"/>
        <v>0</v>
      </c>
      <c r="N292" s="181"/>
      <c r="O292" s="33"/>
      <c r="P292" s="33"/>
      <c r="Q292" s="33"/>
      <c r="R292" s="33"/>
      <c r="S292" s="42"/>
      <c r="T292" s="2"/>
      <c r="U292" s="2"/>
      <c r="V292" s="2"/>
      <c r="W292" s="2"/>
      <c r="X292" s="55"/>
      <c r="Y292" s="62"/>
      <c r="Z292" s="62"/>
      <c r="AA292" s="62"/>
      <c r="AB292" s="62"/>
      <c r="AC292" s="68"/>
      <c r="AD292" s="2"/>
      <c r="AE292" s="2"/>
      <c r="AF292" s="2"/>
      <c r="AG292" s="2"/>
      <c r="AH292" s="55"/>
      <c r="AI292" s="72"/>
      <c r="AJ292" s="72"/>
      <c r="AK292" s="72"/>
      <c r="AL292" s="72"/>
      <c r="AM292" s="80"/>
      <c r="AN292" s="2"/>
      <c r="AO292" s="2"/>
      <c r="AP292" s="2"/>
      <c r="AQ292" s="2"/>
      <c r="AR292" s="55"/>
      <c r="AS292" s="85"/>
      <c r="AT292" s="85"/>
      <c r="AU292" s="85"/>
      <c r="AV292" s="85"/>
      <c r="AW292" s="100"/>
      <c r="AX292" s="2"/>
      <c r="AY292" s="2"/>
      <c r="AZ292" s="2"/>
      <c r="BA292" s="2"/>
      <c r="BB292" s="55"/>
      <c r="BC292" s="105"/>
      <c r="BD292" s="105"/>
      <c r="BE292" s="105"/>
      <c r="BF292" s="105"/>
      <c r="BG292" s="109"/>
      <c r="BH292" s="2"/>
      <c r="BI292" s="2"/>
      <c r="BJ292" s="2"/>
      <c r="BK292" s="2"/>
      <c r="BL292" s="55"/>
      <c r="BM292" s="48"/>
      <c r="BN292" s="48"/>
      <c r="BO292" s="48"/>
      <c r="BP292" s="48"/>
      <c r="BQ292" s="117"/>
      <c r="BR292" s="2"/>
      <c r="BS292" s="2"/>
      <c r="BT292" s="2"/>
      <c r="BU292" s="2"/>
      <c r="BV292" s="55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18" t="s">
        <v>5</v>
      </c>
      <c r="H293" s="3">
        <v>2024</v>
      </c>
      <c r="I293" s="20" t="s">
        <v>285</v>
      </c>
      <c r="J293" s="184" t="s">
        <v>293</v>
      </c>
      <c r="K293" s="2" t="s">
        <v>318</v>
      </c>
      <c r="L293" s="163">
        <f t="shared" si="9"/>
        <v>0</v>
      </c>
      <c r="M293" s="163">
        <f t="shared" si="10"/>
        <v>0</v>
      </c>
      <c r="N293" s="181"/>
      <c r="O293" s="33"/>
      <c r="P293" s="33"/>
      <c r="Q293" s="33"/>
      <c r="R293" s="35"/>
      <c r="S293" s="41"/>
      <c r="T293" s="2"/>
      <c r="U293" s="2"/>
      <c r="V293" s="2"/>
      <c r="W293" s="29"/>
      <c r="X293" s="56"/>
      <c r="Y293" s="62"/>
      <c r="Z293" s="62"/>
      <c r="AA293" s="62"/>
      <c r="AB293" s="63"/>
      <c r="AC293" s="69"/>
      <c r="AD293" s="2"/>
      <c r="AE293" s="2"/>
      <c r="AF293" s="2"/>
      <c r="AG293" s="29"/>
      <c r="AH293" s="56"/>
      <c r="AI293" s="72"/>
      <c r="AJ293" s="72"/>
      <c r="AK293" s="72"/>
      <c r="AL293" s="74"/>
      <c r="AM293" s="81"/>
      <c r="AN293" s="2"/>
      <c r="AO293" s="2"/>
      <c r="AP293" s="2"/>
      <c r="AQ293" s="29"/>
      <c r="AR293" s="56"/>
      <c r="AS293" s="85"/>
      <c r="AT293" s="85"/>
      <c r="AU293" s="85"/>
      <c r="AV293" s="87"/>
      <c r="AW293" s="101"/>
      <c r="AX293" s="2"/>
      <c r="AY293" s="2"/>
      <c r="AZ293" s="2"/>
      <c r="BA293" s="29"/>
      <c r="BB293" s="56"/>
      <c r="BC293" s="105"/>
      <c r="BD293" s="105"/>
      <c r="BE293" s="105"/>
      <c r="BF293" s="107"/>
      <c r="BG293" s="110"/>
      <c r="BH293" s="2"/>
      <c r="BI293" s="2"/>
      <c r="BJ293" s="2"/>
      <c r="BK293" s="29"/>
      <c r="BL293" s="56"/>
      <c r="BM293" s="48"/>
      <c r="BN293" s="48"/>
      <c r="BO293" s="48"/>
      <c r="BP293" s="114"/>
      <c r="BQ293" s="118"/>
      <c r="BR293" s="2"/>
      <c r="BS293" s="2"/>
      <c r="BT293" s="2"/>
      <c r="BU293" s="29"/>
      <c r="BV293" s="56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18" t="s">
        <v>5</v>
      </c>
      <c r="H294" s="3">
        <v>2024</v>
      </c>
      <c r="I294" s="20" t="s">
        <v>287</v>
      </c>
      <c r="J294" s="184" t="s">
        <v>269</v>
      </c>
      <c r="K294" s="2" t="s">
        <v>320</v>
      </c>
      <c r="L294" s="163">
        <f t="shared" si="9"/>
        <v>0</v>
      </c>
      <c r="M294" s="163">
        <f t="shared" si="10"/>
        <v>0</v>
      </c>
      <c r="N294" s="181"/>
      <c r="O294" s="33"/>
      <c r="P294" s="33"/>
      <c r="Q294" s="33"/>
      <c r="R294" s="35"/>
      <c r="S294" s="41"/>
      <c r="T294" s="2"/>
      <c r="U294" s="2"/>
      <c r="V294" s="2"/>
      <c r="W294" s="29"/>
      <c r="X294" s="56"/>
      <c r="Y294" s="62"/>
      <c r="Z294" s="62"/>
      <c r="AA294" s="62"/>
      <c r="AB294" s="63"/>
      <c r="AC294" s="69"/>
      <c r="AD294" s="2"/>
      <c r="AE294" s="2"/>
      <c r="AF294" s="2"/>
      <c r="AG294" s="29"/>
      <c r="AH294" s="56"/>
      <c r="AI294" s="72"/>
      <c r="AJ294" s="72"/>
      <c r="AK294" s="72"/>
      <c r="AL294" s="74"/>
      <c r="AM294" s="81"/>
      <c r="AN294" s="2"/>
      <c r="AO294" s="2"/>
      <c r="AP294" s="2"/>
      <c r="AQ294" s="29"/>
      <c r="AR294" s="56"/>
      <c r="AS294" s="85"/>
      <c r="AT294" s="85"/>
      <c r="AU294" s="85"/>
      <c r="AV294" s="87"/>
      <c r="AW294" s="101"/>
      <c r="AX294" s="2"/>
      <c r="AY294" s="2"/>
      <c r="AZ294" s="2"/>
      <c r="BA294" s="29"/>
      <c r="BB294" s="56"/>
      <c r="BC294" s="105"/>
      <c r="BD294" s="105"/>
      <c r="BE294" s="105"/>
      <c r="BF294" s="107"/>
      <c r="BG294" s="110"/>
      <c r="BH294" s="2"/>
      <c r="BI294" s="2"/>
      <c r="BJ294" s="2"/>
      <c r="BK294" s="29"/>
      <c r="BL294" s="56"/>
      <c r="BM294" s="48"/>
      <c r="BN294" s="48"/>
      <c r="BO294" s="48"/>
      <c r="BP294" s="114"/>
      <c r="BQ294" s="118"/>
      <c r="BR294" s="2"/>
      <c r="BS294" s="2"/>
      <c r="BT294" s="2"/>
      <c r="BU294" s="29"/>
      <c r="BV294" s="56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18" t="s">
        <v>5</v>
      </c>
      <c r="H295" s="3">
        <v>2024</v>
      </c>
      <c r="I295" s="20" t="s">
        <v>287</v>
      </c>
      <c r="J295" s="184" t="s">
        <v>270</v>
      </c>
      <c r="K295" s="2" t="s">
        <v>320</v>
      </c>
      <c r="L295" s="163">
        <f t="shared" si="9"/>
        <v>0</v>
      </c>
      <c r="M295" s="163">
        <f t="shared" si="10"/>
        <v>0</v>
      </c>
      <c r="N295" s="181"/>
      <c r="O295" s="33"/>
      <c r="P295" s="33"/>
      <c r="Q295" s="33"/>
      <c r="R295" s="35"/>
      <c r="S295" s="41"/>
      <c r="T295" s="2"/>
      <c r="U295" s="2"/>
      <c r="V295" s="2"/>
      <c r="W295" s="29"/>
      <c r="X295" s="56"/>
      <c r="Y295" s="62"/>
      <c r="Z295" s="62"/>
      <c r="AA295" s="62"/>
      <c r="AB295" s="63"/>
      <c r="AC295" s="69"/>
      <c r="AD295" s="2"/>
      <c r="AE295" s="2"/>
      <c r="AF295" s="2"/>
      <c r="AG295" s="29"/>
      <c r="AH295" s="56"/>
      <c r="AI295" s="72"/>
      <c r="AJ295" s="72"/>
      <c r="AK295" s="72"/>
      <c r="AL295" s="74"/>
      <c r="AM295" s="81"/>
      <c r="AN295" s="2"/>
      <c r="AO295" s="2"/>
      <c r="AP295" s="2"/>
      <c r="AQ295" s="29"/>
      <c r="AR295" s="56"/>
      <c r="AS295" s="85"/>
      <c r="AT295" s="85"/>
      <c r="AU295" s="85"/>
      <c r="AV295" s="87"/>
      <c r="AW295" s="101"/>
      <c r="AX295" s="2"/>
      <c r="AY295" s="2"/>
      <c r="AZ295" s="2"/>
      <c r="BA295" s="29"/>
      <c r="BB295" s="56"/>
      <c r="BC295" s="105"/>
      <c r="BD295" s="105"/>
      <c r="BE295" s="105"/>
      <c r="BF295" s="107"/>
      <c r="BG295" s="110"/>
      <c r="BH295" s="2"/>
      <c r="BI295" s="2"/>
      <c r="BJ295" s="2"/>
      <c r="BK295" s="29"/>
      <c r="BL295" s="56"/>
      <c r="BM295" s="48"/>
      <c r="BN295" s="48"/>
      <c r="BO295" s="48"/>
      <c r="BP295" s="114"/>
      <c r="BQ295" s="118"/>
      <c r="BR295" s="2"/>
      <c r="BS295" s="2"/>
      <c r="BT295" s="2"/>
      <c r="BU295" s="29"/>
      <c r="BV295" s="56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18" t="s">
        <v>5</v>
      </c>
      <c r="H296" s="3">
        <v>2024</v>
      </c>
      <c r="I296" s="20" t="s">
        <v>290</v>
      </c>
      <c r="J296" s="184" t="s">
        <v>271</v>
      </c>
      <c r="K296" s="2" t="s">
        <v>321</v>
      </c>
      <c r="L296" s="163">
        <f t="shared" si="9"/>
        <v>0</v>
      </c>
      <c r="M296" s="163">
        <f t="shared" si="10"/>
        <v>0</v>
      </c>
      <c r="N296" s="181"/>
      <c r="O296" s="33"/>
      <c r="P296" s="33"/>
      <c r="Q296" s="33"/>
      <c r="R296" s="35"/>
      <c r="S296" s="41"/>
      <c r="T296" s="2"/>
      <c r="U296" s="2"/>
      <c r="V296" s="2"/>
      <c r="W296" s="29"/>
      <c r="X296" s="56"/>
      <c r="Y296" s="62"/>
      <c r="Z296" s="62"/>
      <c r="AA296" s="62"/>
      <c r="AB296" s="63"/>
      <c r="AC296" s="69"/>
      <c r="AD296" s="2"/>
      <c r="AE296" s="2"/>
      <c r="AF296" s="2"/>
      <c r="AG296" s="29"/>
      <c r="AH296" s="56"/>
      <c r="AI296" s="72"/>
      <c r="AJ296" s="72"/>
      <c r="AK296" s="72"/>
      <c r="AL296" s="74"/>
      <c r="AM296" s="81"/>
      <c r="AN296" s="2"/>
      <c r="AO296" s="2"/>
      <c r="AP296" s="2"/>
      <c r="AQ296" s="29"/>
      <c r="AR296" s="56"/>
      <c r="AS296" s="85"/>
      <c r="AT296" s="85"/>
      <c r="AU296" s="85"/>
      <c r="AV296" s="87"/>
      <c r="AW296" s="101"/>
      <c r="AX296" s="2"/>
      <c r="AY296" s="2"/>
      <c r="AZ296" s="2"/>
      <c r="BA296" s="29"/>
      <c r="BB296" s="56"/>
      <c r="BC296" s="105"/>
      <c r="BD296" s="105"/>
      <c r="BE296" s="105"/>
      <c r="BF296" s="107"/>
      <c r="BG296" s="110"/>
      <c r="BH296" s="2"/>
      <c r="BI296" s="2"/>
      <c r="BJ296" s="2"/>
      <c r="BK296" s="29"/>
      <c r="BL296" s="56"/>
      <c r="BM296" s="48"/>
      <c r="BN296" s="48"/>
      <c r="BO296" s="48"/>
      <c r="BP296" s="114"/>
      <c r="BQ296" s="118"/>
      <c r="BR296" s="2"/>
      <c r="BS296" s="2"/>
      <c r="BT296" s="2"/>
      <c r="BU296" s="29"/>
      <c r="BV296" s="56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18" t="s">
        <v>5</v>
      </c>
      <c r="H297" s="3">
        <v>2024</v>
      </c>
      <c r="I297" s="20" t="s">
        <v>284</v>
      </c>
      <c r="J297" s="184" t="s">
        <v>294</v>
      </c>
      <c r="K297" s="2" t="s">
        <v>320</v>
      </c>
      <c r="L297" s="163">
        <f t="shared" si="9"/>
        <v>0</v>
      </c>
      <c r="M297" s="163">
        <f t="shared" si="10"/>
        <v>0</v>
      </c>
      <c r="N297" s="181"/>
      <c r="O297" s="33"/>
      <c r="P297" s="33"/>
      <c r="Q297" s="33"/>
      <c r="R297" s="35"/>
      <c r="S297" s="41"/>
      <c r="T297" s="2"/>
      <c r="U297" s="2"/>
      <c r="V297" s="2"/>
      <c r="W297" s="29"/>
      <c r="X297" s="56"/>
      <c r="Y297" s="62"/>
      <c r="Z297" s="62"/>
      <c r="AA297" s="62"/>
      <c r="AB297" s="63"/>
      <c r="AC297" s="69"/>
      <c r="AD297" s="2"/>
      <c r="AE297" s="2"/>
      <c r="AF297" s="2"/>
      <c r="AG297" s="29"/>
      <c r="AH297" s="56"/>
      <c r="AI297" s="72"/>
      <c r="AJ297" s="72"/>
      <c r="AK297" s="72"/>
      <c r="AL297" s="74"/>
      <c r="AM297" s="81"/>
      <c r="AN297" s="2"/>
      <c r="AO297" s="2"/>
      <c r="AP297" s="2"/>
      <c r="AQ297" s="29"/>
      <c r="AR297" s="56"/>
      <c r="AS297" s="85"/>
      <c r="AT297" s="85"/>
      <c r="AU297" s="85"/>
      <c r="AV297" s="87"/>
      <c r="AW297" s="101"/>
      <c r="AX297" s="2"/>
      <c r="AY297" s="2"/>
      <c r="AZ297" s="2"/>
      <c r="BA297" s="29"/>
      <c r="BB297" s="56"/>
      <c r="BC297" s="105"/>
      <c r="BD297" s="105"/>
      <c r="BE297" s="105"/>
      <c r="BF297" s="107"/>
      <c r="BG297" s="110"/>
      <c r="BH297" s="2"/>
      <c r="BI297" s="2"/>
      <c r="BJ297" s="2"/>
      <c r="BK297" s="29"/>
      <c r="BL297" s="56"/>
      <c r="BM297" s="48"/>
      <c r="BN297" s="48"/>
      <c r="BO297" s="48"/>
      <c r="BP297" s="114"/>
      <c r="BQ297" s="118"/>
      <c r="BR297" s="2"/>
      <c r="BS297" s="2"/>
      <c r="BT297" s="2"/>
      <c r="BU297" s="29"/>
      <c r="BV297" s="56"/>
    </row>
    <row r="298" spans="1:74" ht="28.8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18" t="s">
        <v>5</v>
      </c>
      <c r="H298" s="3">
        <v>2024</v>
      </c>
      <c r="I298" s="20" t="s">
        <v>284</v>
      </c>
      <c r="J298" s="184" t="s">
        <v>346</v>
      </c>
      <c r="K298" s="2" t="s">
        <v>320</v>
      </c>
      <c r="L298" s="163">
        <f t="shared" si="9"/>
        <v>3</v>
      </c>
      <c r="M298" s="163">
        <f t="shared" si="10"/>
        <v>303.60000000000002</v>
      </c>
      <c r="N298" s="186" t="s">
        <v>865</v>
      </c>
      <c r="O298" s="33"/>
      <c r="P298" s="33"/>
      <c r="Q298" s="33"/>
      <c r="R298" s="35"/>
      <c r="S298" s="41"/>
      <c r="T298" s="2"/>
      <c r="U298" s="2"/>
      <c r="V298" s="2"/>
      <c r="W298" s="29"/>
      <c r="X298" s="56"/>
      <c r="Y298" s="62"/>
      <c r="Z298" s="62"/>
      <c r="AA298" s="62"/>
      <c r="AB298" s="63"/>
      <c r="AC298" s="69"/>
      <c r="AD298" s="2"/>
      <c r="AE298" s="2"/>
      <c r="AF298" s="2"/>
      <c r="AG298" s="29"/>
      <c r="AH298" s="56"/>
      <c r="AI298" s="72"/>
      <c r="AJ298" s="72"/>
      <c r="AK298" s="72"/>
      <c r="AL298" s="74"/>
      <c r="AM298" s="81"/>
      <c r="AN298" s="2"/>
      <c r="AO298" s="2"/>
      <c r="AP298" s="2"/>
      <c r="AQ298" s="29"/>
      <c r="AR298" s="56"/>
      <c r="AS298" s="85"/>
      <c r="AT298" s="85"/>
      <c r="AU298" s="85"/>
      <c r="AV298" s="87"/>
      <c r="AW298" s="101"/>
      <c r="AX298" s="2"/>
      <c r="AY298" s="2"/>
      <c r="AZ298" s="2"/>
      <c r="BA298" s="29"/>
      <c r="BB298" s="56"/>
      <c r="BC298" s="105"/>
      <c r="BD298" s="105"/>
      <c r="BE298" s="105"/>
      <c r="BF298" s="107"/>
      <c r="BG298" s="110"/>
      <c r="BH298" s="2"/>
      <c r="BI298" s="2"/>
      <c r="BJ298" s="2"/>
      <c r="BK298" s="29"/>
      <c r="BL298" s="56"/>
      <c r="BM298" s="48"/>
      <c r="BN298" s="48"/>
      <c r="BO298" s="48"/>
      <c r="BP298" s="114"/>
      <c r="BQ298" s="118"/>
      <c r="BR298" s="2" t="s">
        <v>865</v>
      </c>
      <c r="BS298" s="2"/>
      <c r="BT298" s="2"/>
      <c r="BU298" s="29">
        <v>3</v>
      </c>
      <c r="BV298" s="56">
        <v>303.60000000000002</v>
      </c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18" t="s">
        <v>5</v>
      </c>
      <c r="H299" s="3">
        <v>2024</v>
      </c>
      <c r="I299" s="20" t="s">
        <v>284</v>
      </c>
      <c r="J299" s="184" t="s">
        <v>295</v>
      </c>
      <c r="K299" s="2" t="s">
        <v>320</v>
      </c>
      <c r="L299" s="163">
        <f t="shared" si="9"/>
        <v>0</v>
      </c>
      <c r="M299" s="163">
        <f t="shared" si="10"/>
        <v>0</v>
      </c>
      <c r="N299" s="181"/>
      <c r="O299" s="33"/>
      <c r="P299" s="33"/>
      <c r="Q299" s="33"/>
      <c r="R299" s="35"/>
      <c r="S299" s="41"/>
      <c r="T299" s="2"/>
      <c r="U299" s="2"/>
      <c r="V299" s="2"/>
      <c r="W299" s="29"/>
      <c r="X299" s="56"/>
      <c r="Y299" s="62"/>
      <c r="Z299" s="62"/>
      <c r="AA299" s="62"/>
      <c r="AB299" s="63"/>
      <c r="AC299" s="69"/>
      <c r="AD299" s="2"/>
      <c r="AE299" s="2"/>
      <c r="AF299" s="2"/>
      <c r="AG299" s="29"/>
      <c r="AH299" s="56"/>
      <c r="AI299" s="72"/>
      <c r="AJ299" s="72"/>
      <c r="AK299" s="72"/>
      <c r="AL299" s="74"/>
      <c r="AM299" s="81"/>
      <c r="AN299" s="2"/>
      <c r="AO299" s="2"/>
      <c r="AP299" s="2"/>
      <c r="AQ299" s="29"/>
      <c r="AR299" s="56"/>
      <c r="AS299" s="85"/>
      <c r="AT299" s="85"/>
      <c r="AU299" s="85"/>
      <c r="AV299" s="87"/>
      <c r="AW299" s="101"/>
      <c r="AX299" s="2"/>
      <c r="AY299" s="2"/>
      <c r="AZ299" s="2"/>
      <c r="BA299" s="29"/>
      <c r="BB299" s="56"/>
      <c r="BC299" s="105"/>
      <c r="BD299" s="105"/>
      <c r="BE299" s="105"/>
      <c r="BF299" s="107"/>
      <c r="BG299" s="110"/>
      <c r="BH299" s="2"/>
      <c r="BI299" s="2"/>
      <c r="BJ299" s="2"/>
      <c r="BK299" s="29"/>
      <c r="BL299" s="56"/>
      <c r="BM299" s="48"/>
      <c r="BN299" s="48"/>
      <c r="BO299" s="48"/>
      <c r="BP299" s="114"/>
      <c r="BQ299" s="118"/>
      <c r="BR299" s="2"/>
      <c r="BS299" s="2"/>
      <c r="BT299" s="2"/>
      <c r="BU299" s="29"/>
      <c r="BV299" s="56"/>
    </row>
    <row r="300" spans="1:74" ht="28.8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18" t="s">
        <v>5</v>
      </c>
      <c r="H300" s="3">
        <v>2024</v>
      </c>
      <c r="I300" s="20" t="s">
        <v>290</v>
      </c>
      <c r="J300" s="184" t="s">
        <v>299</v>
      </c>
      <c r="K300" s="2" t="s">
        <v>318</v>
      </c>
      <c r="L300" s="163">
        <f t="shared" si="9"/>
        <v>0</v>
      </c>
      <c r="M300" s="163">
        <f t="shared" si="10"/>
        <v>0</v>
      </c>
      <c r="N300" s="181"/>
      <c r="O300" s="33"/>
      <c r="P300" s="33"/>
      <c r="Q300" s="33"/>
      <c r="R300" s="35"/>
      <c r="S300" s="41"/>
      <c r="T300" s="2"/>
      <c r="U300" s="2"/>
      <c r="V300" s="2"/>
      <c r="W300" s="29"/>
      <c r="X300" s="56"/>
      <c r="Y300" s="62"/>
      <c r="Z300" s="62"/>
      <c r="AA300" s="62"/>
      <c r="AB300" s="63"/>
      <c r="AC300" s="69"/>
      <c r="AD300" s="2"/>
      <c r="AE300" s="2"/>
      <c r="AF300" s="2"/>
      <c r="AG300" s="29"/>
      <c r="AH300" s="56"/>
      <c r="AI300" s="72"/>
      <c r="AJ300" s="72"/>
      <c r="AK300" s="72"/>
      <c r="AL300" s="74"/>
      <c r="AM300" s="81"/>
      <c r="AN300" s="2"/>
      <c r="AO300" s="2"/>
      <c r="AP300" s="2"/>
      <c r="AQ300" s="29"/>
      <c r="AR300" s="56"/>
      <c r="AS300" s="85"/>
      <c r="AT300" s="85"/>
      <c r="AU300" s="85"/>
      <c r="AV300" s="87"/>
      <c r="AW300" s="101"/>
      <c r="AX300" s="2"/>
      <c r="AY300" s="2"/>
      <c r="AZ300" s="2"/>
      <c r="BA300" s="29"/>
      <c r="BB300" s="56"/>
      <c r="BC300" s="105"/>
      <c r="BD300" s="105"/>
      <c r="BE300" s="105"/>
      <c r="BF300" s="107"/>
      <c r="BG300" s="110"/>
      <c r="BH300" s="2"/>
      <c r="BI300" s="2"/>
      <c r="BJ300" s="2"/>
      <c r="BK300" s="29"/>
      <c r="BL300" s="56"/>
      <c r="BM300" s="48"/>
      <c r="BN300" s="48"/>
      <c r="BO300" s="48"/>
      <c r="BP300" s="114"/>
      <c r="BQ300" s="118"/>
      <c r="BR300" s="2"/>
      <c r="BS300" s="2"/>
      <c r="BT300" s="2"/>
      <c r="BU300" s="29"/>
      <c r="BV300" s="56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18" t="s">
        <v>5</v>
      </c>
      <c r="H301" s="3">
        <v>2024</v>
      </c>
      <c r="I301" s="20" t="s">
        <v>315</v>
      </c>
      <c r="J301" s="184" t="s">
        <v>347</v>
      </c>
      <c r="K301" s="2" t="s">
        <v>320</v>
      </c>
      <c r="L301" s="163">
        <f t="shared" si="9"/>
        <v>0</v>
      </c>
      <c r="M301" s="163">
        <f t="shared" si="10"/>
        <v>0</v>
      </c>
      <c r="N301" s="181"/>
      <c r="O301" s="33"/>
      <c r="P301" s="33"/>
      <c r="Q301" s="33"/>
      <c r="R301" s="35"/>
      <c r="S301" s="41"/>
      <c r="T301" s="2"/>
      <c r="U301" s="2"/>
      <c r="V301" s="2"/>
      <c r="W301" s="29"/>
      <c r="X301" s="56"/>
      <c r="Y301" s="62"/>
      <c r="Z301" s="62"/>
      <c r="AA301" s="62"/>
      <c r="AB301" s="63"/>
      <c r="AC301" s="69"/>
      <c r="AD301" s="2"/>
      <c r="AE301" s="2"/>
      <c r="AF301" s="2"/>
      <c r="AG301" s="29"/>
      <c r="AH301" s="56"/>
      <c r="AI301" s="72"/>
      <c r="AJ301" s="72"/>
      <c r="AK301" s="72"/>
      <c r="AL301" s="74"/>
      <c r="AM301" s="81"/>
      <c r="AN301" s="2"/>
      <c r="AO301" s="2"/>
      <c r="AP301" s="2"/>
      <c r="AQ301" s="29"/>
      <c r="AR301" s="56"/>
      <c r="AS301" s="85"/>
      <c r="AT301" s="85"/>
      <c r="AU301" s="85"/>
      <c r="AV301" s="87"/>
      <c r="AW301" s="101"/>
      <c r="AX301" s="2"/>
      <c r="AY301" s="2"/>
      <c r="AZ301" s="2"/>
      <c r="BA301" s="29"/>
      <c r="BB301" s="56"/>
      <c r="BC301" s="105"/>
      <c r="BD301" s="105"/>
      <c r="BE301" s="105"/>
      <c r="BF301" s="107"/>
      <c r="BG301" s="110"/>
      <c r="BH301" s="2"/>
      <c r="BI301" s="2"/>
      <c r="BJ301" s="2"/>
      <c r="BK301" s="29"/>
      <c r="BL301" s="56"/>
      <c r="BM301" s="48"/>
      <c r="BN301" s="48"/>
      <c r="BO301" s="48"/>
      <c r="BP301" s="114"/>
      <c r="BQ301" s="118"/>
      <c r="BR301" s="2"/>
      <c r="BS301" s="2"/>
      <c r="BT301" s="2"/>
      <c r="BU301" s="29"/>
      <c r="BV301" s="56"/>
    </row>
    <row r="302" spans="1:74" ht="28.8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18" t="s">
        <v>5</v>
      </c>
      <c r="H302" s="3">
        <v>2024</v>
      </c>
      <c r="I302" s="20" t="s">
        <v>315</v>
      </c>
      <c r="J302" s="184" t="s">
        <v>296</v>
      </c>
      <c r="K302" s="2" t="s">
        <v>321</v>
      </c>
      <c r="L302" s="163">
        <f t="shared" si="9"/>
        <v>0</v>
      </c>
      <c r="M302" s="163">
        <f t="shared" si="10"/>
        <v>0</v>
      </c>
      <c r="N302" s="181"/>
      <c r="O302" s="33"/>
      <c r="P302" s="33"/>
      <c r="Q302" s="33"/>
      <c r="R302" s="35"/>
      <c r="S302" s="41"/>
      <c r="T302" s="2"/>
      <c r="U302" s="2"/>
      <c r="V302" s="2"/>
      <c r="W302" s="29"/>
      <c r="X302" s="56"/>
      <c r="Y302" s="62"/>
      <c r="Z302" s="62"/>
      <c r="AA302" s="62"/>
      <c r="AB302" s="63"/>
      <c r="AC302" s="69"/>
      <c r="AD302" s="2"/>
      <c r="AE302" s="2"/>
      <c r="AF302" s="2"/>
      <c r="AG302" s="29"/>
      <c r="AH302" s="56"/>
      <c r="AI302" s="72"/>
      <c r="AJ302" s="72"/>
      <c r="AK302" s="72"/>
      <c r="AL302" s="74"/>
      <c r="AM302" s="81"/>
      <c r="AN302" s="2"/>
      <c r="AO302" s="2"/>
      <c r="AP302" s="2"/>
      <c r="AQ302" s="29"/>
      <c r="AR302" s="56"/>
      <c r="AS302" s="85"/>
      <c r="AT302" s="85"/>
      <c r="AU302" s="85"/>
      <c r="AV302" s="87"/>
      <c r="AW302" s="101"/>
      <c r="AX302" s="2"/>
      <c r="AY302" s="2"/>
      <c r="AZ302" s="2"/>
      <c r="BA302" s="29"/>
      <c r="BB302" s="56"/>
      <c r="BC302" s="105"/>
      <c r="BD302" s="105"/>
      <c r="BE302" s="105"/>
      <c r="BF302" s="107"/>
      <c r="BG302" s="110"/>
      <c r="BH302" s="2"/>
      <c r="BI302" s="2"/>
      <c r="BJ302" s="2"/>
      <c r="BK302" s="29"/>
      <c r="BL302" s="56"/>
      <c r="BM302" s="48"/>
      <c r="BN302" s="48"/>
      <c r="BO302" s="48"/>
      <c r="BP302" s="114"/>
      <c r="BQ302" s="118"/>
      <c r="BR302" s="2"/>
      <c r="BS302" s="2"/>
      <c r="BT302" s="2"/>
      <c r="BU302" s="29"/>
      <c r="BV302" s="56"/>
    </row>
    <row r="303" spans="1:74" ht="28.8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18" t="s">
        <v>5</v>
      </c>
      <c r="H303" s="3">
        <v>2024</v>
      </c>
      <c r="I303" s="20" t="s">
        <v>316</v>
      </c>
      <c r="J303" s="184" t="s">
        <v>297</v>
      </c>
      <c r="K303" s="2" t="s">
        <v>318</v>
      </c>
      <c r="L303" s="163">
        <f t="shared" si="9"/>
        <v>0</v>
      </c>
      <c r="M303" s="163">
        <f t="shared" si="10"/>
        <v>0</v>
      </c>
      <c r="N303" s="181"/>
      <c r="O303" s="33"/>
      <c r="P303" s="33"/>
      <c r="Q303" s="33"/>
      <c r="R303" s="33"/>
      <c r="S303" s="42"/>
      <c r="T303" s="2"/>
      <c r="U303" s="2"/>
      <c r="V303" s="2"/>
      <c r="W303" s="2"/>
      <c r="X303" s="55"/>
      <c r="Y303" s="62"/>
      <c r="Z303" s="62"/>
      <c r="AA303" s="62"/>
      <c r="AB303" s="62"/>
      <c r="AC303" s="68"/>
      <c r="AD303" s="2"/>
      <c r="AE303" s="2"/>
      <c r="AF303" s="2"/>
      <c r="AG303" s="2"/>
      <c r="AH303" s="55"/>
      <c r="AI303" s="72"/>
      <c r="AJ303" s="72"/>
      <c r="AK303" s="72"/>
      <c r="AL303" s="72"/>
      <c r="AM303" s="80"/>
      <c r="AN303" s="2"/>
      <c r="AO303" s="2"/>
      <c r="AP303" s="2"/>
      <c r="AQ303" s="2"/>
      <c r="AR303" s="55"/>
      <c r="AS303" s="85"/>
      <c r="AT303" s="85"/>
      <c r="AU303" s="85"/>
      <c r="AV303" s="85"/>
      <c r="AW303" s="100"/>
      <c r="AX303" s="2"/>
      <c r="AY303" s="2"/>
      <c r="AZ303" s="2"/>
      <c r="BA303" s="2"/>
      <c r="BB303" s="55"/>
      <c r="BC303" s="105"/>
      <c r="BD303" s="105"/>
      <c r="BE303" s="105"/>
      <c r="BF303" s="105"/>
      <c r="BG303" s="109"/>
      <c r="BH303" s="2"/>
      <c r="BI303" s="2"/>
      <c r="BJ303" s="2"/>
      <c r="BK303" s="2"/>
      <c r="BL303" s="55"/>
      <c r="BM303" s="48"/>
      <c r="BN303" s="48"/>
      <c r="BO303" s="48"/>
      <c r="BP303" s="48"/>
      <c r="BQ303" s="117"/>
      <c r="BR303" s="2"/>
      <c r="BS303" s="2"/>
      <c r="BT303" s="2"/>
      <c r="BU303" s="2"/>
      <c r="BV303" s="55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18" t="s">
        <v>5</v>
      </c>
      <c r="H304" s="3">
        <v>2024</v>
      </c>
      <c r="I304" s="20" t="s">
        <v>316</v>
      </c>
      <c r="J304" s="185" t="s">
        <v>348</v>
      </c>
      <c r="K304" s="8" t="s">
        <v>320</v>
      </c>
      <c r="L304" s="163">
        <f t="shared" si="9"/>
        <v>0</v>
      </c>
      <c r="M304" s="163">
        <f t="shared" si="10"/>
        <v>0</v>
      </c>
      <c r="N304" s="181"/>
      <c r="O304" s="33"/>
      <c r="P304" s="33"/>
      <c r="Q304" s="33"/>
      <c r="R304" s="33"/>
      <c r="S304" s="42"/>
      <c r="T304" s="2"/>
      <c r="U304" s="2"/>
      <c r="V304" s="2"/>
      <c r="W304" s="2"/>
      <c r="X304" s="55"/>
      <c r="Y304" s="62"/>
      <c r="Z304" s="62"/>
      <c r="AA304" s="62"/>
      <c r="AB304" s="62"/>
      <c r="AC304" s="68"/>
      <c r="AD304" s="2"/>
      <c r="AE304" s="2"/>
      <c r="AF304" s="2"/>
      <c r="AG304" s="2"/>
      <c r="AH304" s="55"/>
      <c r="AI304" s="72"/>
      <c r="AJ304" s="72"/>
      <c r="AK304" s="72"/>
      <c r="AL304" s="72"/>
      <c r="AM304" s="80"/>
      <c r="AN304" s="2"/>
      <c r="AO304" s="2"/>
      <c r="AP304" s="2"/>
      <c r="AQ304" s="2"/>
      <c r="AR304" s="55"/>
      <c r="AS304" s="85"/>
      <c r="AT304" s="85"/>
      <c r="AU304" s="85"/>
      <c r="AV304" s="85"/>
      <c r="AW304" s="100"/>
      <c r="AX304" s="2"/>
      <c r="AY304" s="2"/>
      <c r="AZ304" s="2"/>
      <c r="BA304" s="2"/>
      <c r="BB304" s="55"/>
      <c r="BC304" s="105"/>
      <c r="BD304" s="105"/>
      <c r="BE304" s="105"/>
      <c r="BF304" s="105"/>
      <c r="BG304" s="109"/>
      <c r="BH304" s="2"/>
      <c r="BI304" s="2"/>
      <c r="BJ304" s="2"/>
      <c r="BK304" s="2"/>
      <c r="BL304" s="55"/>
      <c r="BM304" s="48"/>
      <c r="BN304" s="48"/>
      <c r="BO304" s="48"/>
      <c r="BP304" s="48"/>
      <c r="BQ304" s="117"/>
      <c r="BR304" s="2"/>
      <c r="BS304" s="2"/>
      <c r="BT304" s="2"/>
      <c r="BU304" s="2"/>
      <c r="BV304" s="55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18" t="s">
        <v>5</v>
      </c>
      <c r="H305" s="3">
        <v>2024</v>
      </c>
      <c r="I305" s="20" t="s">
        <v>282</v>
      </c>
      <c r="J305" s="184" t="s">
        <v>272</v>
      </c>
      <c r="K305" s="2" t="s">
        <v>321</v>
      </c>
      <c r="L305" s="163">
        <f t="shared" si="9"/>
        <v>0</v>
      </c>
      <c r="M305" s="163">
        <f t="shared" si="10"/>
        <v>0</v>
      </c>
      <c r="N305" s="181"/>
      <c r="O305" s="33"/>
      <c r="P305" s="33"/>
      <c r="Q305" s="33"/>
      <c r="R305" s="33"/>
      <c r="S305" s="42"/>
      <c r="T305" s="2"/>
      <c r="U305" s="2"/>
      <c r="V305" s="2"/>
      <c r="W305" s="2"/>
      <c r="X305" s="55"/>
      <c r="Y305" s="62"/>
      <c r="Z305" s="62"/>
      <c r="AA305" s="62"/>
      <c r="AB305" s="62"/>
      <c r="AC305" s="68"/>
      <c r="AD305" s="2"/>
      <c r="AE305" s="2"/>
      <c r="AF305" s="2"/>
      <c r="AG305" s="2"/>
      <c r="AH305" s="55"/>
      <c r="AI305" s="72"/>
      <c r="AJ305" s="72"/>
      <c r="AK305" s="72"/>
      <c r="AL305" s="72"/>
      <c r="AM305" s="80"/>
      <c r="AN305" s="2"/>
      <c r="AO305" s="2"/>
      <c r="AP305" s="2"/>
      <c r="AQ305" s="2"/>
      <c r="AR305" s="55"/>
      <c r="AS305" s="85"/>
      <c r="AT305" s="85"/>
      <c r="AU305" s="85"/>
      <c r="AV305" s="85"/>
      <c r="AW305" s="100"/>
      <c r="AX305" s="2"/>
      <c r="AY305" s="2"/>
      <c r="AZ305" s="2"/>
      <c r="BA305" s="2"/>
      <c r="BB305" s="55"/>
      <c r="BC305" s="105"/>
      <c r="BD305" s="105"/>
      <c r="BE305" s="105"/>
      <c r="BF305" s="105"/>
      <c r="BG305" s="109"/>
      <c r="BH305" s="2"/>
      <c r="BI305" s="2"/>
      <c r="BJ305" s="2"/>
      <c r="BK305" s="2"/>
      <c r="BL305" s="55"/>
      <c r="BM305" s="48"/>
      <c r="BN305" s="48"/>
      <c r="BO305" s="48"/>
      <c r="BP305" s="48"/>
      <c r="BQ305" s="117"/>
      <c r="BR305" s="2"/>
      <c r="BS305" s="2"/>
      <c r="BT305" s="2"/>
      <c r="BU305" s="2"/>
      <c r="BV305" s="55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18" t="s">
        <v>5</v>
      </c>
      <c r="H306" s="3">
        <v>2024</v>
      </c>
      <c r="I306" s="20" t="s">
        <v>282</v>
      </c>
      <c r="J306" s="184" t="s">
        <v>273</v>
      </c>
      <c r="K306" s="2" t="s">
        <v>321</v>
      </c>
      <c r="L306" s="163">
        <f t="shared" si="9"/>
        <v>0</v>
      </c>
      <c r="M306" s="163">
        <f t="shared" si="10"/>
        <v>0</v>
      </c>
      <c r="N306" s="181"/>
      <c r="O306" s="33"/>
      <c r="P306" s="33"/>
      <c r="Q306" s="33"/>
      <c r="R306" s="33"/>
      <c r="S306" s="42"/>
      <c r="T306" s="2"/>
      <c r="U306" s="2"/>
      <c r="V306" s="2"/>
      <c r="W306" s="2"/>
      <c r="X306" s="55"/>
      <c r="Y306" s="62"/>
      <c r="Z306" s="62"/>
      <c r="AA306" s="62"/>
      <c r="AB306" s="62"/>
      <c r="AC306" s="68"/>
      <c r="AD306" s="2"/>
      <c r="AE306" s="2"/>
      <c r="AF306" s="2"/>
      <c r="AG306" s="2"/>
      <c r="AH306" s="55"/>
      <c r="AI306" s="72"/>
      <c r="AJ306" s="72"/>
      <c r="AK306" s="72"/>
      <c r="AL306" s="72"/>
      <c r="AM306" s="80"/>
      <c r="AN306" s="2"/>
      <c r="AO306" s="2"/>
      <c r="AP306" s="2"/>
      <c r="AQ306" s="2"/>
      <c r="AR306" s="55"/>
      <c r="AS306" s="85"/>
      <c r="AT306" s="85"/>
      <c r="AU306" s="85"/>
      <c r="AV306" s="85"/>
      <c r="AW306" s="100"/>
      <c r="AX306" s="2"/>
      <c r="AY306" s="2"/>
      <c r="AZ306" s="2"/>
      <c r="BA306" s="2"/>
      <c r="BB306" s="55"/>
      <c r="BC306" s="105"/>
      <c r="BD306" s="105"/>
      <c r="BE306" s="105"/>
      <c r="BF306" s="105"/>
      <c r="BG306" s="109"/>
      <c r="BH306" s="2"/>
      <c r="BI306" s="2"/>
      <c r="BJ306" s="2"/>
      <c r="BK306" s="2"/>
      <c r="BL306" s="55"/>
      <c r="BM306" s="48"/>
      <c r="BN306" s="48"/>
      <c r="BO306" s="48"/>
      <c r="BP306" s="48"/>
      <c r="BQ306" s="117"/>
      <c r="BR306" s="2"/>
      <c r="BS306" s="2"/>
      <c r="BT306" s="2"/>
      <c r="BU306" s="2"/>
      <c r="BV306" s="55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18" t="s">
        <v>5</v>
      </c>
      <c r="H307" s="3">
        <v>2024</v>
      </c>
      <c r="I307" s="20" t="s">
        <v>282</v>
      </c>
      <c r="J307" s="184" t="s">
        <v>274</v>
      </c>
      <c r="K307" s="2" t="s">
        <v>321</v>
      </c>
      <c r="L307" s="163">
        <f t="shared" si="9"/>
        <v>1.5E-3</v>
      </c>
      <c r="M307" s="163">
        <f t="shared" si="10"/>
        <v>2.0840000000000001</v>
      </c>
      <c r="N307" s="186" t="s">
        <v>885</v>
      </c>
      <c r="O307" s="33"/>
      <c r="P307" s="33"/>
      <c r="Q307" s="33"/>
      <c r="R307" s="33"/>
      <c r="S307" s="42"/>
      <c r="T307" s="2"/>
      <c r="U307" s="2"/>
      <c r="V307" s="2"/>
      <c r="W307" s="2"/>
      <c r="X307" s="55"/>
      <c r="Y307" s="62"/>
      <c r="Z307" s="62"/>
      <c r="AA307" s="62"/>
      <c r="AB307" s="62"/>
      <c r="AC307" s="68"/>
      <c r="AD307" s="2"/>
      <c r="AE307" s="2"/>
      <c r="AF307" s="2"/>
      <c r="AG307" s="2"/>
      <c r="AH307" s="55"/>
      <c r="AI307" s="72"/>
      <c r="AJ307" s="72"/>
      <c r="AK307" s="72"/>
      <c r="AL307" s="72"/>
      <c r="AM307" s="80"/>
      <c r="AN307" s="2"/>
      <c r="AO307" s="2"/>
      <c r="AP307" s="2"/>
      <c r="AQ307" s="2"/>
      <c r="AR307" s="55"/>
      <c r="AS307" s="85"/>
      <c r="AT307" s="85"/>
      <c r="AU307" s="85"/>
      <c r="AV307" s="85"/>
      <c r="AW307" s="100"/>
      <c r="AX307" s="2"/>
      <c r="AY307" s="2"/>
      <c r="AZ307" s="2"/>
      <c r="BA307" s="2"/>
      <c r="BB307" s="55"/>
      <c r="BC307" s="105" t="s">
        <v>885</v>
      </c>
      <c r="BD307" s="105"/>
      <c r="BE307" s="105"/>
      <c r="BF307" s="105">
        <v>1.5E-3</v>
      </c>
      <c r="BG307" s="109">
        <v>2.0840000000000001</v>
      </c>
      <c r="BH307" s="2"/>
      <c r="BI307" s="2"/>
      <c r="BJ307" s="2"/>
      <c r="BK307" s="2"/>
      <c r="BL307" s="55"/>
      <c r="BM307" s="48"/>
      <c r="BN307" s="48"/>
      <c r="BO307" s="48"/>
      <c r="BP307" s="48"/>
      <c r="BQ307" s="117"/>
      <c r="BR307" s="2"/>
      <c r="BS307" s="2"/>
      <c r="BT307" s="2"/>
      <c r="BU307" s="2"/>
      <c r="BV307" s="55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18" t="s">
        <v>5</v>
      </c>
      <c r="H308" s="3">
        <v>2024</v>
      </c>
      <c r="I308" s="20" t="s">
        <v>282</v>
      </c>
      <c r="J308" s="184" t="s">
        <v>275</v>
      </c>
      <c r="K308" s="2" t="s">
        <v>321</v>
      </c>
      <c r="L308" s="163">
        <f t="shared" si="9"/>
        <v>0</v>
      </c>
      <c r="M308" s="163">
        <f t="shared" si="10"/>
        <v>0</v>
      </c>
      <c r="N308" s="181"/>
      <c r="O308" s="33"/>
      <c r="P308" s="33"/>
      <c r="Q308" s="33"/>
      <c r="R308" s="33"/>
      <c r="S308" s="42"/>
      <c r="T308" s="2"/>
      <c r="U308" s="2"/>
      <c r="V308" s="2"/>
      <c r="W308" s="2"/>
      <c r="X308" s="55"/>
      <c r="Y308" s="62"/>
      <c r="Z308" s="62"/>
      <c r="AA308" s="62"/>
      <c r="AB308" s="62"/>
      <c r="AC308" s="68"/>
      <c r="AD308" s="2"/>
      <c r="AE308" s="2"/>
      <c r="AF308" s="2"/>
      <c r="AG308" s="2"/>
      <c r="AH308" s="55"/>
      <c r="AI308" s="72"/>
      <c r="AJ308" s="72"/>
      <c r="AK308" s="72"/>
      <c r="AL308" s="72"/>
      <c r="AM308" s="80"/>
      <c r="AN308" s="2"/>
      <c r="AO308" s="2"/>
      <c r="AP308" s="2"/>
      <c r="AQ308" s="2"/>
      <c r="AR308" s="55"/>
      <c r="AS308" s="85"/>
      <c r="AT308" s="85"/>
      <c r="AU308" s="85"/>
      <c r="AV308" s="85"/>
      <c r="AW308" s="100"/>
      <c r="AX308" s="2"/>
      <c r="AY308" s="2"/>
      <c r="AZ308" s="2"/>
      <c r="BA308" s="2"/>
      <c r="BB308" s="55"/>
      <c r="BC308" s="105"/>
      <c r="BD308" s="105"/>
      <c r="BE308" s="105"/>
      <c r="BF308" s="105"/>
      <c r="BG308" s="109"/>
      <c r="BH308" s="2"/>
      <c r="BI308" s="2"/>
      <c r="BJ308" s="2"/>
      <c r="BK308" s="2"/>
      <c r="BL308" s="55"/>
      <c r="BM308" s="48"/>
      <c r="BN308" s="48"/>
      <c r="BO308" s="48"/>
      <c r="BP308" s="48"/>
      <c r="BQ308" s="117"/>
      <c r="BR308" s="2"/>
      <c r="BS308" s="2"/>
      <c r="BT308" s="2"/>
      <c r="BU308" s="2"/>
      <c r="BV308" s="55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18" t="s">
        <v>5</v>
      </c>
      <c r="H309" s="3">
        <v>2024</v>
      </c>
      <c r="I309" s="20" t="s">
        <v>282</v>
      </c>
      <c r="J309" s="184" t="s">
        <v>276</v>
      </c>
      <c r="K309" s="2" t="s">
        <v>320</v>
      </c>
      <c r="L309" s="163">
        <f t="shared" si="9"/>
        <v>0</v>
      </c>
      <c r="M309" s="163">
        <f t="shared" si="10"/>
        <v>0</v>
      </c>
      <c r="N309" s="181"/>
      <c r="O309" s="33"/>
      <c r="P309" s="33"/>
      <c r="Q309" s="33"/>
      <c r="R309" s="33"/>
      <c r="S309" s="42"/>
      <c r="T309" s="2"/>
      <c r="U309" s="2"/>
      <c r="V309" s="2"/>
      <c r="W309" s="2"/>
      <c r="X309" s="55"/>
      <c r="Y309" s="62"/>
      <c r="Z309" s="62"/>
      <c r="AA309" s="62"/>
      <c r="AB309" s="62"/>
      <c r="AC309" s="68"/>
      <c r="AD309" s="2"/>
      <c r="AE309" s="2"/>
      <c r="AF309" s="2"/>
      <c r="AG309" s="2"/>
      <c r="AH309" s="55"/>
      <c r="AI309" s="72"/>
      <c r="AJ309" s="72"/>
      <c r="AK309" s="72"/>
      <c r="AL309" s="72"/>
      <c r="AM309" s="80"/>
      <c r="AN309" s="2"/>
      <c r="AO309" s="2"/>
      <c r="AP309" s="2"/>
      <c r="AQ309" s="2"/>
      <c r="AR309" s="55"/>
      <c r="AS309" s="85"/>
      <c r="AT309" s="85"/>
      <c r="AU309" s="85"/>
      <c r="AV309" s="85"/>
      <c r="AW309" s="100"/>
      <c r="AX309" s="2"/>
      <c r="AY309" s="2"/>
      <c r="AZ309" s="2"/>
      <c r="BA309" s="2"/>
      <c r="BB309" s="55"/>
      <c r="BC309" s="105"/>
      <c r="BD309" s="105"/>
      <c r="BE309" s="105"/>
      <c r="BF309" s="105"/>
      <c r="BG309" s="109"/>
      <c r="BH309" s="2"/>
      <c r="BI309" s="2"/>
      <c r="BJ309" s="2"/>
      <c r="BK309" s="2"/>
      <c r="BL309" s="55"/>
      <c r="BM309" s="48"/>
      <c r="BN309" s="48"/>
      <c r="BO309" s="48"/>
      <c r="BP309" s="48"/>
      <c r="BQ309" s="117"/>
      <c r="BR309" s="2"/>
      <c r="BS309" s="2"/>
      <c r="BT309" s="2"/>
      <c r="BU309" s="2"/>
      <c r="BV309" s="55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18" t="s">
        <v>5</v>
      </c>
      <c r="H310" s="3">
        <v>2024</v>
      </c>
      <c r="I310" s="20" t="s">
        <v>282</v>
      </c>
      <c r="J310" s="184" t="s">
        <v>277</v>
      </c>
      <c r="K310" s="2" t="s">
        <v>320</v>
      </c>
      <c r="L310" s="163">
        <f t="shared" si="9"/>
        <v>0</v>
      </c>
      <c r="M310" s="163">
        <f t="shared" si="10"/>
        <v>0</v>
      </c>
      <c r="N310" s="181"/>
      <c r="O310" s="33"/>
      <c r="P310" s="33"/>
      <c r="Q310" s="33"/>
      <c r="R310" s="33"/>
      <c r="S310" s="42"/>
      <c r="T310" s="2"/>
      <c r="U310" s="2"/>
      <c r="V310" s="2"/>
      <c r="W310" s="2"/>
      <c r="X310" s="55"/>
      <c r="Y310" s="62"/>
      <c r="Z310" s="62"/>
      <c r="AA310" s="62"/>
      <c r="AB310" s="62"/>
      <c r="AC310" s="68"/>
      <c r="AD310" s="2"/>
      <c r="AE310" s="2"/>
      <c r="AF310" s="2"/>
      <c r="AG310" s="2"/>
      <c r="AH310" s="55"/>
      <c r="AI310" s="72"/>
      <c r="AJ310" s="72"/>
      <c r="AK310" s="72"/>
      <c r="AL310" s="72"/>
      <c r="AM310" s="80"/>
      <c r="AN310" s="2"/>
      <c r="AO310" s="2"/>
      <c r="AP310" s="2"/>
      <c r="AQ310" s="2"/>
      <c r="AR310" s="55"/>
      <c r="AS310" s="85"/>
      <c r="AT310" s="85"/>
      <c r="AU310" s="85"/>
      <c r="AV310" s="85"/>
      <c r="AW310" s="100"/>
      <c r="AX310" s="2"/>
      <c r="AY310" s="2"/>
      <c r="AZ310" s="2"/>
      <c r="BA310" s="2"/>
      <c r="BB310" s="55"/>
      <c r="BC310" s="105"/>
      <c r="BD310" s="105"/>
      <c r="BE310" s="105"/>
      <c r="BF310" s="105"/>
      <c r="BG310" s="109"/>
      <c r="BH310" s="2"/>
      <c r="BI310" s="2"/>
      <c r="BJ310" s="2"/>
      <c r="BK310" s="2"/>
      <c r="BL310" s="55"/>
      <c r="BM310" s="48"/>
      <c r="BN310" s="48"/>
      <c r="BO310" s="48"/>
      <c r="BP310" s="48"/>
      <c r="BQ310" s="117"/>
      <c r="BR310" s="2"/>
      <c r="BS310" s="2"/>
      <c r="BT310" s="2"/>
      <c r="BU310" s="2"/>
      <c r="BV310" s="55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18" t="s">
        <v>5</v>
      </c>
      <c r="H311" s="3">
        <v>2024</v>
      </c>
      <c r="I311" s="20" t="s">
        <v>283</v>
      </c>
      <c r="J311" s="184" t="s">
        <v>298</v>
      </c>
      <c r="K311" s="2" t="s">
        <v>321</v>
      </c>
      <c r="L311" s="163">
        <f t="shared" si="9"/>
        <v>8.0000000000000002E-3</v>
      </c>
      <c r="M311" s="163">
        <f t="shared" si="10"/>
        <v>2.1960000000000002</v>
      </c>
      <c r="N311" s="186" t="s">
        <v>514</v>
      </c>
      <c r="O311" s="33"/>
      <c r="P311" s="33"/>
      <c r="Q311" s="33"/>
      <c r="R311" s="33"/>
      <c r="S311" s="42"/>
      <c r="T311" s="2"/>
      <c r="U311" s="2"/>
      <c r="V311" s="2"/>
      <c r="W311" s="2"/>
      <c r="X311" s="55"/>
      <c r="Y311" s="62"/>
      <c r="Z311" s="62"/>
      <c r="AA311" s="62"/>
      <c r="AB311" s="62"/>
      <c r="AC311" s="68"/>
      <c r="AD311" s="2">
        <v>2</v>
      </c>
      <c r="AE311" s="2"/>
      <c r="AF311" s="2"/>
      <c r="AG311" s="2">
        <v>8.0000000000000002E-3</v>
      </c>
      <c r="AH311" s="55">
        <v>2.1960000000000002</v>
      </c>
      <c r="AI311" s="72"/>
      <c r="AJ311" s="72"/>
      <c r="AK311" s="72"/>
      <c r="AL311" s="72"/>
      <c r="AM311" s="80"/>
      <c r="AN311" s="2"/>
      <c r="AO311" s="2"/>
      <c r="AP311" s="2"/>
      <c r="AQ311" s="2"/>
      <c r="AR311" s="55"/>
      <c r="AS311" s="85"/>
      <c r="AT311" s="85"/>
      <c r="AU311" s="85"/>
      <c r="AV311" s="85"/>
      <c r="AW311" s="100"/>
      <c r="AX311" s="2"/>
      <c r="AY311" s="2"/>
      <c r="AZ311" s="2"/>
      <c r="BA311" s="2"/>
      <c r="BB311" s="55"/>
      <c r="BC311" s="105"/>
      <c r="BD311" s="105"/>
      <c r="BE311" s="105"/>
      <c r="BF311" s="105"/>
      <c r="BG311" s="109"/>
      <c r="BH311" s="2"/>
      <c r="BI311" s="2"/>
      <c r="BJ311" s="2"/>
      <c r="BK311" s="2"/>
      <c r="BL311" s="55"/>
      <c r="BM311" s="48"/>
      <c r="BN311" s="48"/>
      <c r="BO311" s="48"/>
      <c r="BP311" s="48"/>
      <c r="BQ311" s="117"/>
      <c r="BR311" s="2"/>
      <c r="BS311" s="2"/>
      <c r="BT311" s="2"/>
      <c r="BU311" s="2"/>
      <c r="BV311" s="55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18" t="s">
        <v>5</v>
      </c>
      <c r="H312" s="3">
        <v>2024</v>
      </c>
      <c r="I312" s="20" t="s">
        <v>283</v>
      </c>
      <c r="J312" s="184" t="s">
        <v>278</v>
      </c>
      <c r="K312" s="2" t="s">
        <v>320</v>
      </c>
      <c r="L312" s="163">
        <f t="shared" si="9"/>
        <v>4</v>
      </c>
      <c r="M312" s="163">
        <f t="shared" si="10"/>
        <v>8.1840000000000011</v>
      </c>
      <c r="N312" s="186" t="s">
        <v>1300</v>
      </c>
      <c r="O312" s="33"/>
      <c r="P312" s="33"/>
      <c r="Q312" s="33"/>
      <c r="R312" s="33"/>
      <c r="S312" s="42"/>
      <c r="T312" s="2"/>
      <c r="U312" s="2"/>
      <c r="V312" s="2"/>
      <c r="W312" s="2"/>
      <c r="X312" s="55"/>
      <c r="Y312" s="62"/>
      <c r="Z312" s="62"/>
      <c r="AA312" s="62"/>
      <c r="AB312" s="62"/>
      <c r="AC312" s="68"/>
      <c r="AD312" s="2">
        <v>2</v>
      </c>
      <c r="AE312" s="2"/>
      <c r="AF312" s="2"/>
      <c r="AG312" s="2">
        <v>1</v>
      </c>
      <c r="AH312" s="55">
        <v>1.343</v>
      </c>
      <c r="AI312" s="72" t="s">
        <v>571</v>
      </c>
      <c r="AJ312" s="72"/>
      <c r="AK312" s="72"/>
      <c r="AL312" s="72">
        <v>1</v>
      </c>
      <c r="AM312" s="80">
        <v>4.524</v>
      </c>
      <c r="AN312" s="2" t="s">
        <v>605</v>
      </c>
      <c r="AO312" s="2"/>
      <c r="AP312" s="2"/>
      <c r="AQ312" s="2">
        <v>2</v>
      </c>
      <c r="AR312" s="55">
        <v>2.3170000000000002</v>
      </c>
      <c r="AS312" s="85"/>
      <c r="AT312" s="85"/>
      <c r="AU312" s="85"/>
      <c r="AV312" s="85"/>
      <c r="AW312" s="100"/>
      <c r="AX312" s="2"/>
      <c r="AY312" s="2"/>
      <c r="AZ312" s="2"/>
      <c r="BA312" s="2"/>
      <c r="BB312" s="55"/>
      <c r="BC312" s="105"/>
      <c r="BD312" s="105"/>
      <c r="BE312" s="105"/>
      <c r="BF312" s="105"/>
      <c r="BG312" s="109"/>
      <c r="BH312" s="2"/>
      <c r="BI312" s="2"/>
      <c r="BJ312" s="2"/>
      <c r="BK312" s="2"/>
      <c r="BL312" s="55"/>
      <c r="BM312" s="48"/>
      <c r="BN312" s="48"/>
      <c r="BO312" s="48"/>
      <c r="BP312" s="48"/>
      <c r="BQ312" s="117"/>
      <c r="BR312" s="2"/>
      <c r="BS312" s="2"/>
      <c r="BT312" s="2"/>
      <c r="BU312" s="2"/>
      <c r="BV312" s="55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18" t="s">
        <v>5</v>
      </c>
      <c r="H313" s="3">
        <v>2024</v>
      </c>
      <c r="I313" s="20" t="s">
        <v>283</v>
      </c>
      <c r="J313" s="184" t="s">
        <v>279</v>
      </c>
      <c r="K313" s="2" t="s">
        <v>320</v>
      </c>
      <c r="L313" s="163">
        <f t="shared" si="9"/>
        <v>0</v>
      </c>
      <c r="M313" s="163">
        <f t="shared" si="10"/>
        <v>0</v>
      </c>
      <c r="N313" s="181"/>
      <c r="O313" s="33"/>
      <c r="P313" s="33"/>
      <c r="Q313" s="33"/>
      <c r="R313" s="33"/>
      <c r="S313" s="42"/>
      <c r="T313" s="2"/>
      <c r="U313" s="2"/>
      <c r="V313" s="2"/>
      <c r="W313" s="2"/>
      <c r="X313" s="55"/>
      <c r="Y313" s="62"/>
      <c r="Z313" s="62"/>
      <c r="AA313" s="62"/>
      <c r="AB313" s="62"/>
      <c r="AC313" s="68"/>
      <c r="AD313" s="2"/>
      <c r="AE313" s="2"/>
      <c r="AF313" s="2"/>
      <c r="AG313" s="2"/>
      <c r="AH313" s="55"/>
      <c r="AI313" s="72"/>
      <c r="AJ313" s="72"/>
      <c r="AK313" s="72"/>
      <c r="AL313" s="72"/>
      <c r="AM313" s="80"/>
      <c r="AN313" s="2"/>
      <c r="AO313" s="2"/>
      <c r="AP313" s="2"/>
      <c r="AQ313" s="2"/>
      <c r="AR313" s="55"/>
      <c r="AS313" s="85"/>
      <c r="AT313" s="85"/>
      <c r="AU313" s="85"/>
      <c r="AV313" s="85"/>
      <c r="AW313" s="100"/>
      <c r="AX313" s="2"/>
      <c r="AY313" s="2"/>
      <c r="AZ313" s="2"/>
      <c r="BA313" s="2"/>
      <c r="BB313" s="55"/>
      <c r="BC313" s="105"/>
      <c r="BD313" s="105"/>
      <c r="BE313" s="105"/>
      <c r="BF313" s="105"/>
      <c r="BG313" s="109"/>
      <c r="BH313" s="2"/>
      <c r="BI313" s="2"/>
      <c r="BJ313" s="2"/>
      <c r="BK313" s="2"/>
      <c r="BL313" s="55"/>
      <c r="BM313" s="48"/>
      <c r="BN313" s="48"/>
      <c r="BO313" s="48"/>
      <c r="BP313" s="48"/>
      <c r="BQ313" s="117"/>
      <c r="BR313" s="2"/>
      <c r="BS313" s="2"/>
      <c r="BT313" s="2"/>
      <c r="BU313" s="2"/>
      <c r="BV313" s="55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18" t="s">
        <v>5</v>
      </c>
      <c r="H314" s="3">
        <v>2024</v>
      </c>
      <c r="I314" s="20" t="s">
        <v>286</v>
      </c>
      <c r="J314" s="184" t="s">
        <v>280</v>
      </c>
      <c r="K314" s="2" t="s">
        <v>319</v>
      </c>
      <c r="L314" s="163">
        <f t="shared" si="9"/>
        <v>0</v>
      </c>
      <c r="M314" s="163">
        <f t="shared" si="10"/>
        <v>0</v>
      </c>
      <c r="N314" s="181"/>
      <c r="O314" s="33"/>
      <c r="P314" s="33"/>
      <c r="Q314" s="33"/>
      <c r="R314" s="33"/>
      <c r="S314" s="42"/>
      <c r="T314" s="2"/>
      <c r="U314" s="2"/>
      <c r="V314" s="2"/>
      <c r="W314" s="2"/>
      <c r="X314" s="55"/>
      <c r="Y314" s="62"/>
      <c r="Z314" s="62"/>
      <c r="AA314" s="62"/>
      <c r="AB314" s="62"/>
      <c r="AC314" s="68"/>
      <c r="AD314" s="2"/>
      <c r="AE314" s="2"/>
      <c r="AF314" s="2"/>
      <c r="AG314" s="2"/>
      <c r="AH314" s="55"/>
      <c r="AI314" s="72"/>
      <c r="AJ314" s="72"/>
      <c r="AK314" s="72"/>
      <c r="AL314" s="72"/>
      <c r="AM314" s="80"/>
      <c r="AN314" s="2"/>
      <c r="AO314" s="2"/>
      <c r="AP314" s="2"/>
      <c r="AQ314" s="2"/>
      <c r="AR314" s="55"/>
      <c r="AS314" s="85"/>
      <c r="AT314" s="85"/>
      <c r="AU314" s="85"/>
      <c r="AV314" s="85"/>
      <c r="AW314" s="100"/>
      <c r="AX314" s="2"/>
      <c r="AY314" s="2"/>
      <c r="AZ314" s="2"/>
      <c r="BA314" s="2"/>
      <c r="BB314" s="55"/>
      <c r="BC314" s="105"/>
      <c r="BD314" s="105"/>
      <c r="BE314" s="105"/>
      <c r="BF314" s="105"/>
      <c r="BG314" s="109"/>
      <c r="BH314" s="2"/>
      <c r="BI314" s="2"/>
      <c r="BJ314" s="2"/>
      <c r="BK314" s="2"/>
      <c r="BL314" s="55"/>
      <c r="BM314" s="48"/>
      <c r="BN314" s="48"/>
      <c r="BO314" s="48"/>
      <c r="BP314" s="48"/>
      <c r="BQ314" s="117"/>
      <c r="BR314" s="2"/>
      <c r="BS314" s="2"/>
      <c r="BT314" s="2"/>
      <c r="BU314" s="2"/>
      <c r="BV314" s="55"/>
    </row>
    <row r="315" spans="1:74" ht="28.8" hidden="1" x14ac:dyDescent="0.3">
      <c r="A315" s="4" t="s">
        <v>11</v>
      </c>
      <c r="B315" s="2" t="s">
        <v>2</v>
      </c>
      <c r="C315" s="2" t="s">
        <v>3</v>
      </c>
      <c r="D315" s="2" t="s">
        <v>4</v>
      </c>
      <c r="E315" s="3">
        <v>57</v>
      </c>
      <c r="F315" s="3"/>
      <c r="G315" s="18" t="s">
        <v>5</v>
      </c>
      <c r="H315" s="3">
        <v>2024</v>
      </c>
      <c r="I315" s="20" t="s">
        <v>286</v>
      </c>
      <c r="J315" s="184" t="s">
        <v>281</v>
      </c>
      <c r="K315" s="2" t="s">
        <v>319</v>
      </c>
      <c r="L315" s="163">
        <f t="shared" si="9"/>
        <v>0</v>
      </c>
      <c r="M315" s="163">
        <f t="shared" si="10"/>
        <v>6.1560000000000006</v>
      </c>
      <c r="N315" s="186" t="s">
        <v>1302</v>
      </c>
      <c r="O315" s="33"/>
      <c r="P315" s="33"/>
      <c r="Q315" s="33"/>
      <c r="R315" s="33"/>
      <c r="S315" s="42"/>
      <c r="T315" s="2"/>
      <c r="U315" s="2"/>
      <c r="V315" s="2"/>
      <c r="W315" s="2"/>
      <c r="X315" s="55"/>
      <c r="Y315" s="62"/>
      <c r="Z315" s="62"/>
      <c r="AA315" s="62"/>
      <c r="AB315" s="62"/>
      <c r="AC315" s="68"/>
      <c r="AD315" s="2" t="s">
        <v>492</v>
      </c>
      <c r="AE315" s="2"/>
      <c r="AF315" s="2"/>
      <c r="AG315" s="2"/>
      <c r="AH315" s="55">
        <v>3.2040000000000002</v>
      </c>
      <c r="AI315" s="72"/>
      <c r="AJ315" s="72"/>
      <c r="AK315" s="72"/>
      <c r="AL315" s="72"/>
      <c r="AM315" s="80"/>
      <c r="AN315" s="2"/>
      <c r="AO315" s="2"/>
      <c r="AP315" s="2"/>
      <c r="AQ315" s="2"/>
      <c r="AR315" s="55"/>
      <c r="AS315" s="85"/>
      <c r="AT315" s="85"/>
      <c r="AU315" s="85"/>
      <c r="AV315" s="85"/>
      <c r="AW315" s="100"/>
      <c r="AX315" s="2"/>
      <c r="AY315" s="2"/>
      <c r="AZ315" s="2"/>
      <c r="BA315" s="2"/>
      <c r="BB315" s="55"/>
      <c r="BC315" s="105"/>
      <c r="BD315" s="105"/>
      <c r="BE315" s="105"/>
      <c r="BF315" s="105"/>
      <c r="BG315" s="109"/>
      <c r="BH315" s="2" t="s">
        <v>1301</v>
      </c>
      <c r="BI315" s="2"/>
      <c r="BJ315" s="2"/>
      <c r="BK315" s="2"/>
      <c r="BL315" s="55">
        <v>1.153</v>
      </c>
      <c r="BM315" s="48" t="s">
        <v>1120</v>
      </c>
      <c r="BN315" s="48"/>
      <c r="BO315" s="48"/>
      <c r="BP315" s="48"/>
      <c r="BQ315" s="117">
        <v>1.7989999999999999</v>
      </c>
      <c r="BR315" s="2"/>
      <c r="BS315" s="2"/>
      <c r="BT315" s="2"/>
      <c r="BU315" s="2"/>
      <c r="BV315" s="55"/>
    </row>
    <row r="316" spans="1:74" s="13" customFormat="1" hidden="1" x14ac:dyDescent="0.3">
      <c r="A316" s="14" t="s">
        <v>11</v>
      </c>
      <c r="B316" s="12" t="s">
        <v>2</v>
      </c>
      <c r="C316" s="12" t="s">
        <v>3</v>
      </c>
      <c r="D316" s="12" t="s">
        <v>4</v>
      </c>
      <c r="E316" s="7">
        <v>57</v>
      </c>
      <c r="F316" s="7"/>
      <c r="G316" s="19" t="s">
        <v>5</v>
      </c>
      <c r="H316" s="7">
        <v>2024</v>
      </c>
      <c r="I316" s="21"/>
      <c r="J316" s="12" t="s">
        <v>314</v>
      </c>
      <c r="K316" s="12"/>
      <c r="L316" s="147"/>
      <c r="M316" s="147">
        <f>SUM(M278:M315)</f>
        <v>322.22000000000008</v>
      </c>
      <c r="N316" s="183"/>
      <c r="O316" s="12"/>
      <c r="P316" s="12"/>
      <c r="Q316" s="12"/>
      <c r="R316" s="12"/>
      <c r="S316" s="47">
        <f>SUM(S278:S315)</f>
        <v>0</v>
      </c>
      <c r="T316" s="12"/>
      <c r="U316" s="12"/>
      <c r="V316" s="12"/>
      <c r="W316" s="12"/>
      <c r="X316" s="47">
        <f>SUM(X278:X315)</f>
        <v>0</v>
      </c>
      <c r="Y316" s="12"/>
      <c r="Z316" s="12"/>
      <c r="AA316" s="12"/>
      <c r="AB316" s="12"/>
      <c r="AC316" s="47">
        <f>SUM(AC278:AC315)</f>
        <v>0</v>
      </c>
      <c r="AD316" s="12"/>
      <c r="AE316" s="12"/>
      <c r="AF316" s="12"/>
      <c r="AG316" s="12"/>
      <c r="AH316" s="47">
        <f>SUM(AH278:AH315)</f>
        <v>6.7430000000000003</v>
      </c>
      <c r="AI316" s="12"/>
      <c r="AJ316" s="12"/>
      <c r="AK316" s="12"/>
      <c r="AL316" s="12"/>
      <c r="AM316" s="47">
        <f>SUM(AM278:AM315)</f>
        <v>4.524</v>
      </c>
      <c r="AN316" s="12"/>
      <c r="AO316" s="12"/>
      <c r="AP316" s="12"/>
      <c r="AQ316" s="12"/>
      <c r="AR316" s="47">
        <f>SUM(AR278:AR315)</f>
        <v>2.3170000000000002</v>
      </c>
      <c r="AS316" s="12"/>
      <c r="AT316" s="12"/>
      <c r="AU316" s="12"/>
      <c r="AV316" s="12"/>
      <c r="AW316" s="47">
        <f>SUM(AW278:AW315)</f>
        <v>0</v>
      </c>
      <c r="AX316" s="12"/>
      <c r="AY316" s="12"/>
      <c r="AZ316" s="12"/>
      <c r="BA316" s="12"/>
      <c r="BB316" s="47">
        <f>SUM(BB278:BB315)</f>
        <v>0</v>
      </c>
      <c r="BC316" s="12"/>
      <c r="BD316" s="12"/>
      <c r="BE316" s="12"/>
      <c r="BF316" s="12"/>
      <c r="BG316" s="47">
        <f>SUM(BG278:BG315)</f>
        <v>2.0840000000000001</v>
      </c>
      <c r="BH316" s="12"/>
      <c r="BI316" s="12"/>
      <c r="BJ316" s="12"/>
      <c r="BK316" s="12"/>
      <c r="BL316" s="47">
        <f>SUM(BL278:BL315)</f>
        <v>1.153</v>
      </c>
      <c r="BM316" s="12"/>
      <c r="BN316" s="12"/>
      <c r="BO316" s="12"/>
      <c r="BP316" s="12"/>
      <c r="BQ316" s="47">
        <f>SUM(BQ278:BQ315)</f>
        <v>1.7989999999999999</v>
      </c>
      <c r="BR316" s="12"/>
      <c r="BS316" s="12"/>
      <c r="BT316" s="12"/>
      <c r="BU316" s="12"/>
      <c r="BV316" s="47">
        <f>SUM(BV278:BV315)</f>
        <v>303.60000000000002</v>
      </c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18" t="s">
        <v>5</v>
      </c>
      <c r="H317" s="3">
        <v>2024</v>
      </c>
      <c r="I317" s="20" t="s">
        <v>287</v>
      </c>
      <c r="J317" s="184" t="s">
        <v>267</v>
      </c>
      <c r="K317" s="184" t="s">
        <v>318</v>
      </c>
      <c r="L317" s="187">
        <f t="shared" si="9"/>
        <v>0</v>
      </c>
      <c r="M317" s="187">
        <f t="shared" si="10"/>
        <v>0</v>
      </c>
      <c r="N317" s="186"/>
      <c r="O317" s="33"/>
      <c r="P317" s="33"/>
      <c r="Q317" s="33"/>
      <c r="R317" s="33"/>
      <c r="S317" s="42"/>
      <c r="T317" s="2"/>
      <c r="U317" s="2"/>
      <c r="V317" s="2"/>
      <c r="W317" s="2"/>
      <c r="X317" s="55"/>
      <c r="Y317" s="62"/>
      <c r="Z317" s="62"/>
      <c r="AA317" s="62"/>
      <c r="AB317" s="62"/>
      <c r="AC317" s="68"/>
      <c r="AD317" s="2"/>
      <c r="AE317" s="2"/>
      <c r="AF317" s="2"/>
      <c r="AG317" s="2"/>
      <c r="AH317" s="55"/>
      <c r="AI317" s="72"/>
      <c r="AJ317" s="72"/>
      <c r="AK317" s="72"/>
      <c r="AL317" s="72"/>
      <c r="AM317" s="80"/>
      <c r="AN317" s="2"/>
      <c r="AO317" s="2"/>
      <c r="AP317" s="2"/>
      <c r="AQ317" s="2"/>
      <c r="AR317" s="55"/>
      <c r="AS317" s="85"/>
      <c r="AT317" s="85"/>
      <c r="AU317" s="85"/>
      <c r="AV317" s="85"/>
      <c r="AW317" s="100"/>
      <c r="AX317" s="2"/>
      <c r="AY317" s="2"/>
      <c r="AZ317" s="2"/>
      <c r="BA317" s="2"/>
      <c r="BB317" s="55"/>
      <c r="BC317" s="105"/>
      <c r="BD317" s="105"/>
      <c r="BE317" s="105"/>
      <c r="BF317" s="105"/>
      <c r="BG317" s="109"/>
      <c r="BH317" s="2"/>
      <c r="BI317" s="2"/>
      <c r="BJ317" s="2"/>
      <c r="BK317" s="2"/>
      <c r="BL317" s="55"/>
      <c r="BM317" s="48"/>
      <c r="BN317" s="48"/>
      <c r="BO317" s="48"/>
      <c r="BP317" s="48"/>
      <c r="BQ317" s="117"/>
      <c r="BR317" s="2"/>
      <c r="BS317" s="2"/>
      <c r="BT317" s="2"/>
      <c r="BU317" s="2"/>
      <c r="BV317" s="55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18" t="s">
        <v>5</v>
      </c>
      <c r="H318" s="3">
        <v>2024</v>
      </c>
      <c r="I318" s="20" t="s">
        <v>287</v>
      </c>
      <c r="J318" s="184" t="s">
        <v>291</v>
      </c>
      <c r="K318" s="184" t="s">
        <v>319</v>
      </c>
      <c r="L318" s="187">
        <f t="shared" si="9"/>
        <v>0</v>
      </c>
      <c r="M318" s="187">
        <f t="shared" si="10"/>
        <v>0</v>
      </c>
      <c r="N318" s="186"/>
      <c r="O318" s="33"/>
      <c r="P318" s="33"/>
      <c r="Q318" s="33"/>
      <c r="R318" s="33"/>
      <c r="S318" s="42"/>
      <c r="T318" s="2"/>
      <c r="U318" s="2"/>
      <c r="V318" s="2"/>
      <c r="W318" s="2"/>
      <c r="X318" s="55"/>
      <c r="Y318" s="62"/>
      <c r="Z318" s="62"/>
      <c r="AA318" s="62"/>
      <c r="AB318" s="62"/>
      <c r="AC318" s="68"/>
      <c r="AD318" s="2"/>
      <c r="AE318" s="2"/>
      <c r="AF318" s="2"/>
      <c r="AG318" s="2"/>
      <c r="AH318" s="55"/>
      <c r="AI318" s="72"/>
      <c r="AJ318" s="72"/>
      <c r="AK318" s="72"/>
      <c r="AL318" s="72"/>
      <c r="AM318" s="80"/>
      <c r="AN318" s="2"/>
      <c r="AO318" s="2"/>
      <c r="AP318" s="2"/>
      <c r="AQ318" s="2"/>
      <c r="AR318" s="55"/>
      <c r="AS318" s="85"/>
      <c r="AT318" s="85"/>
      <c r="AU318" s="85"/>
      <c r="AV318" s="85"/>
      <c r="AW318" s="100"/>
      <c r="AX318" s="2"/>
      <c r="AY318" s="2"/>
      <c r="AZ318" s="2"/>
      <c r="BA318" s="2"/>
      <c r="BB318" s="55"/>
      <c r="BC318" s="105"/>
      <c r="BD318" s="105"/>
      <c r="BE318" s="105"/>
      <c r="BF318" s="105"/>
      <c r="BG318" s="109"/>
      <c r="BH318" s="2"/>
      <c r="BI318" s="2"/>
      <c r="BJ318" s="2"/>
      <c r="BK318" s="2"/>
      <c r="BL318" s="55"/>
      <c r="BM318" s="48"/>
      <c r="BN318" s="48"/>
      <c r="BO318" s="48"/>
      <c r="BP318" s="48"/>
      <c r="BQ318" s="117"/>
      <c r="BR318" s="2"/>
      <c r="BS318" s="2"/>
      <c r="BT318" s="2"/>
      <c r="BU318" s="2"/>
      <c r="BV318" s="55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18" t="s">
        <v>5</v>
      </c>
      <c r="H319" s="3">
        <v>2024</v>
      </c>
      <c r="I319" s="20" t="s">
        <v>286</v>
      </c>
      <c r="J319" s="184" t="s">
        <v>336</v>
      </c>
      <c r="K319" s="184" t="s">
        <v>319</v>
      </c>
      <c r="L319" s="187">
        <f t="shared" si="9"/>
        <v>0</v>
      </c>
      <c r="M319" s="187">
        <f t="shared" si="10"/>
        <v>0</v>
      </c>
      <c r="N319" s="186"/>
      <c r="O319" s="33"/>
      <c r="P319" s="33"/>
      <c r="Q319" s="33"/>
      <c r="R319" s="33"/>
      <c r="S319" s="42"/>
      <c r="T319" s="2"/>
      <c r="U319" s="2"/>
      <c r="V319" s="2"/>
      <c r="W319" s="2"/>
      <c r="X319" s="55"/>
      <c r="Y319" s="62"/>
      <c r="Z319" s="62"/>
      <c r="AA319" s="62"/>
      <c r="AB319" s="62"/>
      <c r="AC319" s="68"/>
      <c r="AD319" s="2"/>
      <c r="AE319" s="2"/>
      <c r="AF319" s="2"/>
      <c r="AG319" s="2"/>
      <c r="AH319" s="55"/>
      <c r="AI319" s="72"/>
      <c r="AJ319" s="72"/>
      <c r="AK319" s="72"/>
      <c r="AL319" s="72"/>
      <c r="AM319" s="80"/>
      <c r="AN319" s="2"/>
      <c r="AO319" s="2"/>
      <c r="AP319" s="2"/>
      <c r="AQ319" s="2"/>
      <c r="AR319" s="55"/>
      <c r="AS319" s="85"/>
      <c r="AT319" s="85"/>
      <c r="AU319" s="85"/>
      <c r="AV319" s="85"/>
      <c r="AW319" s="100"/>
      <c r="AX319" s="2"/>
      <c r="AY319" s="2"/>
      <c r="AZ319" s="2"/>
      <c r="BA319" s="2"/>
      <c r="BB319" s="55"/>
      <c r="BC319" s="105"/>
      <c r="BD319" s="105"/>
      <c r="BE319" s="105"/>
      <c r="BF319" s="105"/>
      <c r="BG319" s="109"/>
      <c r="BH319" s="2"/>
      <c r="BI319" s="2"/>
      <c r="BJ319" s="2"/>
      <c r="BK319" s="2"/>
      <c r="BL319" s="55"/>
      <c r="BM319" s="48"/>
      <c r="BN319" s="48"/>
      <c r="BO319" s="48"/>
      <c r="BP319" s="48"/>
      <c r="BQ319" s="117"/>
      <c r="BR319" s="2"/>
      <c r="BS319" s="2"/>
      <c r="BT319" s="2"/>
      <c r="BU319" s="2"/>
      <c r="BV319" s="55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18" t="s">
        <v>5</v>
      </c>
      <c r="H320" s="3">
        <v>2024</v>
      </c>
      <c r="I320" s="20" t="s">
        <v>286</v>
      </c>
      <c r="J320" s="185" t="s">
        <v>337</v>
      </c>
      <c r="K320" s="185" t="s">
        <v>318</v>
      </c>
      <c r="L320" s="187">
        <f t="shared" si="9"/>
        <v>0</v>
      </c>
      <c r="M320" s="187">
        <f t="shared" si="10"/>
        <v>0</v>
      </c>
      <c r="N320" s="186"/>
      <c r="O320" s="53"/>
      <c r="P320" s="53"/>
      <c r="Q320" s="53"/>
      <c r="R320" s="53"/>
      <c r="S320" s="54"/>
      <c r="T320" s="8"/>
      <c r="U320" s="8"/>
      <c r="V320" s="8"/>
      <c r="W320" s="8"/>
      <c r="X320" s="122"/>
      <c r="Y320" s="135"/>
      <c r="Z320" s="135"/>
      <c r="AA320" s="135"/>
      <c r="AB320" s="135"/>
      <c r="AC320" s="136"/>
      <c r="AD320" s="8"/>
      <c r="AE320" s="8"/>
      <c r="AF320" s="8"/>
      <c r="AG320" s="8"/>
      <c r="AH320" s="122"/>
      <c r="AI320" s="137"/>
      <c r="AJ320" s="137"/>
      <c r="AK320" s="137"/>
      <c r="AL320" s="137"/>
      <c r="AM320" s="138"/>
      <c r="AN320" s="8"/>
      <c r="AO320" s="8"/>
      <c r="AP320" s="8"/>
      <c r="AQ320" s="8"/>
      <c r="AR320" s="122"/>
      <c r="AS320" s="139"/>
      <c r="AT320" s="139"/>
      <c r="AU320" s="139"/>
      <c r="AV320" s="139"/>
      <c r="AW320" s="140"/>
      <c r="AX320" s="8"/>
      <c r="AY320" s="8"/>
      <c r="AZ320" s="8"/>
      <c r="BA320" s="8"/>
      <c r="BB320" s="122"/>
      <c r="BC320" s="141"/>
      <c r="BD320" s="141"/>
      <c r="BE320" s="141"/>
      <c r="BF320" s="141"/>
      <c r="BG320" s="142"/>
      <c r="BH320" s="8"/>
      <c r="BI320" s="8"/>
      <c r="BJ320" s="8"/>
      <c r="BK320" s="8"/>
      <c r="BL320" s="122"/>
      <c r="BM320" s="143"/>
      <c r="BN320" s="143"/>
      <c r="BO320" s="143"/>
      <c r="BP320" s="143"/>
      <c r="BQ320" s="144"/>
      <c r="BR320" s="8"/>
      <c r="BS320" s="8"/>
      <c r="BT320" s="8"/>
      <c r="BU320" s="8"/>
      <c r="BV320" s="122"/>
    </row>
    <row r="321" spans="1:74" ht="28.8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18" t="s">
        <v>5</v>
      </c>
      <c r="H321" s="3">
        <v>2024</v>
      </c>
      <c r="I321" s="20" t="s">
        <v>286</v>
      </c>
      <c r="J321" s="185" t="s">
        <v>338</v>
      </c>
      <c r="K321" s="185" t="s">
        <v>339</v>
      </c>
      <c r="L321" s="187">
        <f t="shared" si="9"/>
        <v>0</v>
      </c>
      <c r="M321" s="187">
        <f t="shared" si="10"/>
        <v>0</v>
      </c>
      <c r="N321" s="186"/>
      <c r="O321" s="53"/>
      <c r="P321" s="53"/>
      <c r="Q321" s="53"/>
      <c r="R321" s="53"/>
      <c r="S321" s="54"/>
      <c r="T321" s="8"/>
      <c r="U321" s="8"/>
      <c r="V321" s="8"/>
      <c r="W321" s="8"/>
      <c r="X321" s="122"/>
      <c r="Y321" s="135"/>
      <c r="Z321" s="135"/>
      <c r="AA321" s="135"/>
      <c r="AB321" s="135"/>
      <c r="AC321" s="136"/>
      <c r="AD321" s="8"/>
      <c r="AE321" s="8"/>
      <c r="AF321" s="8"/>
      <c r="AG321" s="8"/>
      <c r="AH321" s="122"/>
      <c r="AI321" s="137"/>
      <c r="AJ321" s="137"/>
      <c r="AK321" s="137"/>
      <c r="AL321" s="137"/>
      <c r="AM321" s="138"/>
      <c r="AN321" s="8"/>
      <c r="AO321" s="8"/>
      <c r="AP321" s="8"/>
      <c r="AQ321" s="8"/>
      <c r="AR321" s="122"/>
      <c r="AS321" s="139"/>
      <c r="AT321" s="139"/>
      <c r="AU321" s="139"/>
      <c r="AV321" s="139"/>
      <c r="AW321" s="140"/>
      <c r="AX321" s="8"/>
      <c r="AY321" s="8"/>
      <c r="AZ321" s="8"/>
      <c r="BA321" s="8"/>
      <c r="BB321" s="122"/>
      <c r="BC321" s="141"/>
      <c r="BD321" s="141"/>
      <c r="BE321" s="141"/>
      <c r="BF321" s="141"/>
      <c r="BG321" s="142"/>
      <c r="BH321" s="8"/>
      <c r="BI321" s="8"/>
      <c r="BJ321" s="8"/>
      <c r="BK321" s="8"/>
      <c r="BL321" s="122"/>
      <c r="BM321" s="143"/>
      <c r="BN321" s="143"/>
      <c r="BO321" s="143"/>
      <c r="BP321" s="143"/>
      <c r="BQ321" s="144"/>
      <c r="BR321" s="8"/>
      <c r="BS321" s="8"/>
      <c r="BT321" s="8"/>
      <c r="BU321" s="8"/>
      <c r="BV321" s="122"/>
    </row>
    <row r="322" spans="1:74" ht="28.8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18" t="s">
        <v>5</v>
      </c>
      <c r="H322" s="3">
        <v>2024</v>
      </c>
      <c r="I322" s="20" t="s">
        <v>286</v>
      </c>
      <c r="J322" s="185" t="s">
        <v>340</v>
      </c>
      <c r="K322" s="185" t="s">
        <v>318</v>
      </c>
      <c r="L322" s="187">
        <f t="shared" si="9"/>
        <v>0</v>
      </c>
      <c r="M322" s="187">
        <f t="shared" si="10"/>
        <v>0</v>
      </c>
      <c r="N322" s="186"/>
      <c r="O322" s="53"/>
      <c r="P322" s="53"/>
      <c r="Q322" s="53"/>
      <c r="R322" s="53"/>
      <c r="S322" s="54"/>
      <c r="T322" s="8"/>
      <c r="U322" s="8"/>
      <c r="V322" s="8"/>
      <c r="W322" s="8"/>
      <c r="X322" s="122"/>
      <c r="Y322" s="135"/>
      <c r="Z322" s="135"/>
      <c r="AA322" s="135"/>
      <c r="AB322" s="135"/>
      <c r="AC322" s="136"/>
      <c r="AD322" s="8"/>
      <c r="AE322" s="8"/>
      <c r="AF322" s="8"/>
      <c r="AG322" s="8"/>
      <c r="AH322" s="122"/>
      <c r="AI322" s="137"/>
      <c r="AJ322" s="137"/>
      <c r="AK322" s="137"/>
      <c r="AL322" s="137"/>
      <c r="AM322" s="138"/>
      <c r="AN322" s="8"/>
      <c r="AO322" s="8"/>
      <c r="AP322" s="8"/>
      <c r="AQ322" s="8"/>
      <c r="AR322" s="122"/>
      <c r="AS322" s="139"/>
      <c r="AT322" s="139"/>
      <c r="AU322" s="139"/>
      <c r="AV322" s="139"/>
      <c r="AW322" s="140"/>
      <c r="AX322" s="8"/>
      <c r="AY322" s="8"/>
      <c r="AZ322" s="8"/>
      <c r="BA322" s="8"/>
      <c r="BB322" s="122"/>
      <c r="BC322" s="141"/>
      <c r="BD322" s="141"/>
      <c r="BE322" s="141"/>
      <c r="BF322" s="141"/>
      <c r="BG322" s="142"/>
      <c r="BH322" s="8"/>
      <c r="BI322" s="8"/>
      <c r="BJ322" s="8"/>
      <c r="BK322" s="8"/>
      <c r="BL322" s="122"/>
      <c r="BM322" s="143"/>
      <c r="BN322" s="143"/>
      <c r="BO322" s="143"/>
      <c r="BP322" s="143"/>
      <c r="BQ322" s="144"/>
      <c r="BR322" s="8"/>
      <c r="BS322" s="8"/>
      <c r="BT322" s="8"/>
      <c r="BU322" s="8"/>
      <c r="BV322" s="122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18" t="s">
        <v>5</v>
      </c>
      <c r="H323" s="3">
        <v>2024</v>
      </c>
      <c r="I323" s="20" t="s">
        <v>286</v>
      </c>
      <c r="J323" s="185" t="s">
        <v>341</v>
      </c>
      <c r="K323" s="185" t="s">
        <v>320</v>
      </c>
      <c r="L323" s="187">
        <f t="shared" si="9"/>
        <v>0</v>
      </c>
      <c r="M323" s="187">
        <f t="shared" si="10"/>
        <v>0</v>
      </c>
      <c r="N323" s="186"/>
      <c r="O323" s="53"/>
      <c r="P323" s="53"/>
      <c r="Q323" s="53"/>
      <c r="R323" s="53"/>
      <c r="S323" s="54"/>
      <c r="T323" s="8"/>
      <c r="U323" s="8"/>
      <c r="V323" s="8"/>
      <c r="W323" s="8"/>
      <c r="X323" s="122"/>
      <c r="Y323" s="135"/>
      <c r="Z323" s="135"/>
      <c r="AA323" s="135"/>
      <c r="AB323" s="135"/>
      <c r="AC323" s="136"/>
      <c r="AD323" s="8"/>
      <c r="AE323" s="8"/>
      <c r="AF323" s="8"/>
      <c r="AG323" s="8"/>
      <c r="AH323" s="122"/>
      <c r="AI323" s="137"/>
      <c r="AJ323" s="137"/>
      <c r="AK323" s="137"/>
      <c r="AL323" s="137"/>
      <c r="AM323" s="138"/>
      <c r="AN323" s="8"/>
      <c r="AO323" s="8"/>
      <c r="AP323" s="8"/>
      <c r="AQ323" s="8"/>
      <c r="AR323" s="122"/>
      <c r="AS323" s="139"/>
      <c r="AT323" s="139"/>
      <c r="AU323" s="139"/>
      <c r="AV323" s="139"/>
      <c r="AW323" s="140"/>
      <c r="AX323" s="8"/>
      <c r="AY323" s="8"/>
      <c r="AZ323" s="8"/>
      <c r="BA323" s="8"/>
      <c r="BB323" s="122"/>
      <c r="BC323" s="141"/>
      <c r="BD323" s="141"/>
      <c r="BE323" s="141"/>
      <c r="BF323" s="141"/>
      <c r="BG323" s="142"/>
      <c r="BH323" s="8"/>
      <c r="BI323" s="8"/>
      <c r="BJ323" s="8"/>
      <c r="BK323" s="8"/>
      <c r="BL323" s="122"/>
      <c r="BM323" s="143"/>
      <c r="BN323" s="143"/>
      <c r="BO323" s="143"/>
      <c r="BP323" s="143"/>
      <c r="BQ323" s="144"/>
      <c r="BR323" s="8"/>
      <c r="BS323" s="8"/>
      <c r="BT323" s="8"/>
      <c r="BU323" s="8"/>
      <c r="BV323" s="122"/>
    </row>
    <row r="324" spans="1:74" ht="28.8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18" t="s">
        <v>5</v>
      </c>
      <c r="H324" s="3">
        <v>2024</v>
      </c>
      <c r="I324" s="20" t="s">
        <v>286</v>
      </c>
      <c r="J324" s="185" t="s">
        <v>342</v>
      </c>
      <c r="K324" s="185" t="s">
        <v>320</v>
      </c>
      <c r="L324" s="187">
        <f t="shared" si="9"/>
        <v>0</v>
      </c>
      <c r="M324" s="187">
        <f t="shared" si="10"/>
        <v>0</v>
      </c>
      <c r="N324" s="186"/>
      <c r="O324" s="53"/>
      <c r="P324" s="53"/>
      <c r="Q324" s="53"/>
      <c r="R324" s="53"/>
      <c r="S324" s="54"/>
      <c r="T324" s="8"/>
      <c r="U324" s="8"/>
      <c r="V324" s="8"/>
      <c r="W324" s="8"/>
      <c r="X324" s="122"/>
      <c r="Y324" s="135"/>
      <c r="Z324" s="135"/>
      <c r="AA324" s="135"/>
      <c r="AB324" s="135"/>
      <c r="AC324" s="136"/>
      <c r="AD324" s="8"/>
      <c r="AE324" s="8"/>
      <c r="AF324" s="8"/>
      <c r="AG324" s="8"/>
      <c r="AH324" s="122"/>
      <c r="AI324" s="137"/>
      <c r="AJ324" s="137"/>
      <c r="AK324" s="137"/>
      <c r="AL324" s="137"/>
      <c r="AM324" s="138"/>
      <c r="AN324" s="8"/>
      <c r="AO324" s="8"/>
      <c r="AP324" s="8"/>
      <c r="AQ324" s="8"/>
      <c r="AR324" s="122"/>
      <c r="AS324" s="139"/>
      <c r="AT324" s="139"/>
      <c r="AU324" s="139"/>
      <c r="AV324" s="139"/>
      <c r="AW324" s="140"/>
      <c r="AX324" s="8"/>
      <c r="AY324" s="8"/>
      <c r="AZ324" s="8"/>
      <c r="BA324" s="8"/>
      <c r="BB324" s="122"/>
      <c r="BC324" s="141"/>
      <c r="BD324" s="141"/>
      <c r="BE324" s="141"/>
      <c r="BF324" s="141"/>
      <c r="BG324" s="142"/>
      <c r="BH324" s="8"/>
      <c r="BI324" s="8"/>
      <c r="BJ324" s="8"/>
      <c r="BK324" s="8"/>
      <c r="BL324" s="122"/>
      <c r="BM324" s="143"/>
      <c r="BN324" s="143"/>
      <c r="BO324" s="143"/>
      <c r="BP324" s="143"/>
      <c r="BQ324" s="144"/>
      <c r="BR324" s="8"/>
      <c r="BS324" s="8"/>
      <c r="BT324" s="8"/>
      <c r="BU324" s="8"/>
      <c r="BV324" s="122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18" t="s">
        <v>5</v>
      </c>
      <c r="H325" s="3">
        <v>2024</v>
      </c>
      <c r="I325" s="20" t="s">
        <v>286</v>
      </c>
      <c r="J325" s="185" t="s">
        <v>343</v>
      </c>
      <c r="K325" s="185" t="s">
        <v>339</v>
      </c>
      <c r="L325" s="187">
        <f t="shared" si="9"/>
        <v>0</v>
      </c>
      <c r="M325" s="187">
        <f t="shared" si="10"/>
        <v>0</v>
      </c>
      <c r="N325" s="186"/>
      <c r="O325" s="53"/>
      <c r="P325" s="53"/>
      <c r="Q325" s="53"/>
      <c r="R325" s="53"/>
      <c r="S325" s="54"/>
      <c r="T325" s="8"/>
      <c r="U325" s="8"/>
      <c r="V325" s="8"/>
      <c r="W325" s="8"/>
      <c r="X325" s="122"/>
      <c r="Y325" s="135"/>
      <c r="Z325" s="135"/>
      <c r="AA325" s="135"/>
      <c r="AB325" s="135"/>
      <c r="AC325" s="136"/>
      <c r="AD325" s="8"/>
      <c r="AE325" s="8"/>
      <c r="AF325" s="8"/>
      <c r="AG325" s="8"/>
      <c r="AH325" s="122"/>
      <c r="AI325" s="137"/>
      <c r="AJ325" s="137"/>
      <c r="AK325" s="137"/>
      <c r="AL325" s="137"/>
      <c r="AM325" s="138"/>
      <c r="AN325" s="8"/>
      <c r="AO325" s="8"/>
      <c r="AP325" s="8"/>
      <c r="AQ325" s="8"/>
      <c r="AR325" s="122"/>
      <c r="AS325" s="139"/>
      <c r="AT325" s="139"/>
      <c r="AU325" s="139"/>
      <c r="AV325" s="139"/>
      <c r="AW325" s="140"/>
      <c r="AX325" s="8"/>
      <c r="AY325" s="8"/>
      <c r="AZ325" s="8"/>
      <c r="BA325" s="8"/>
      <c r="BB325" s="122"/>
      <c r="BC325" s="141"/>
      <c r="BD325" s="141"/>
      <c r="BE325" s="141"/>
      <c r="BF325" s="141"/>
      <c r="BG325" s="142"/>
      <c r="BH325" s="8"/>
      <c r="BI325" s="8"/>
      <c r="BJ325" s="8"/>
      <c r="BK325" s="8"/>
      <c r="BL325" s="122"/>
      <c r="BM325" s="143"/>
      <c r="BN325" s="143"/>
      <c r="BO325" s="143"/>
      <c r="BP325" s="143"/>
      <c r="BQ325" s="144"/>
      <c r="BR325" s="8"/>
      <c r="BS325" s="8"/>
      <c r="BT325" s="8"/>
      <c r="BU325" s="8"/>
      <c r="BV325" s="122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18" t="s">
        <v>5</v>
      </c>
      <c r="H326" s="3">
        <v>2024</v>
      </c>
      <c r="I326" s="20" t="s">
        <v>288</v>
      </c>
      <c r="J326" s="185" t="s">
        <v>344</v>
      </c>
      <c r="K326" s="185" t="s">
        <v>318</v>
      </c>
      <c r="L326" s="187">
        <f t="shared" ref="L326:L389" si="11">SUM(R326,W326,AB326,AG326,AL326,AQ326,AV326,BA326,BF326,BK326,BP326,BU326)</f>
        <v>0.15809999999999999</v>
      </c>
      <c r="M326" s="187">
        <f t="shared" ref="M326:M389" si="12">SUM(S326,X326,AC326,AH326,AM326,AR326,AW326,BB326,BG326,BL326,BQ326,BV326)</f>
        <v>191.81099999999998</v>
      </c>
      <c r="N326" s="186"/>
      <c r="O326" s="53"/>
      <c r="P326" s="53"/>
      <c r="Q326" s="53"/>
      <c r="R326" s="53"/>
      <c r="S326" s="54"/>
      <c r="T326" s="8"/>
      <c r="U326" s="8"/>
      <c r="V326" s="8"/>
      <c r="W326" s="8"/>
      <c r="X326" s="122"/>
      <c r="Y326" s="135"/>
      <c r="Z326" s="135"/>
      <c r="AA326" s="135"/>
      <c r="AB326" s="135"/>
      <c r="AC326" s="136"/>
      <c r="AD326" s="8"/>
      <c r="AE326" s="8"/>
      <c r="AF326" s="8"/>
      <c r="AG326" s="8"/>
      <c r="AH326" s="122"/>
      <c r="AI326" s="137"/>
      <c r="AJ326" s="137"/>
      <c r="AK326" s="137"/>
      <c r="AL326" s="137"/>
      <c r="AM326" s="138"/>
      <c r="AN326" s="8"/>
      <c r="AO326" s="8"/>
      <c r="AP326" s="8"/>
      <c r="AQ326" s="8"/>
      <c r="AR326" s="122"/>
      <c r="AS326" s="139"/>
      <c r="AT326" s="139"/>
      <c r="AU326" s="139"/>
      <c r="AV326" s="139">
        <v>9.2999999999999992E-3</v>
      </c>
      <c r="AW326" s="140">
        <v>25.920999999999999</v>
      </c>
      <c r="AX326" s="8"/>
      <c r="AY326" s="8"/>
      <c r="AZ326" s="8"/>
      <c r="BA326" s="8"/>
      <c r="BB326" s="122"/>
      <c r="BC326" s="141"/>
      <c r="BD326" s="141"/>
      <c r="BE326" s="141"/>
      <c r="BF326" s="141"/>
      <c r="BG326" s="142"/>
      <c r="BH326" s="8"/>
      <c r="BI326" s="8"/>
      <c r="BJ326" s="8"/>
      <c r="BK326" s="8">
        <v>0.14879999999999999</v>
      </c>
      <c r="BL326" s="122">
        <v>165.89</v>
      </c>
      <c r="BM326" s="143"/>
      <c r="BN326" s="143"/>
      <c r="BO326" s="143"/>
      <c r="BP326" s="143"/>
      <c r="BQ326" s="144"/>
      <c r="BR326" s="8"/>
      <c r="BS326" s="8"/>
      <c r="BT326" s="8"/>
      <c r="BU326" s="8"/>
      <c r="BV326" s="122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18" t="s">
        <v>5</v>
      </c>
      <c r="H327" s="3">
        <v>2024</v>
      </c>
      <c r="I327" s="20" t="s">
        <v>288</v>
      </c>
      <c r="J327" s="184" t="s">
        <v>351</v>
      </c>
      <c r="K327" s="184" t="s">
        <v>318</v>
      </c>
      <c r="L327" s="187">
        <f t="shared" si="11"/>
        <v>0</v>
      </c>
      <c r="M327" s="187">
        <f t="shared" si="12"/>
        <v>0</v>
      </c>
      <c r="N327" s="186"/>
      <c r="O327" s="53"/>
      <c r="P327" s="53"/>
      <c r="Q327" s="53"/>
      <c r="R327" s="53"/>
      <c r="S327" s="54"/>
      <c r="T327" s="8"/>
      <c r="U327" s="8"/>
      <c r="V327" s="8"/>
      <c r="W327" s="8"/>
      <c r="X327" s="122"/>
      <c r="Y327" s="135"/>
      <c r="Z327" s="135"/>
      <c r="AA327" s="135"/>
      <c r="AB327" s="135"/>
      <c r="AC327" s="136"/>
      <c r="AD327" s="8"/>
      <c r="AE327" s="8"/>
      <c r="AF327" s="8"/>
      <c r="AG327" s="8"/>
      <c r="AH327" s="122"/>
      <c r="AI327" s="137"/>
      <c r="AJ327" s="137"/>
      <c r="AK327" s="137"/>
      <c r="AL327" s="137"/>
      <c r="AM327" s="138"/>
      <c r="AN327" s="8"/>
      <c r="AO327" s="8"/>
      <c r="AP327" s="8"/>
      <c r="AQ327" s="8"/>
      <c r="AR327" s="122"/>
      <c r="AS327" s="139"/>
      <c r="AT327" s="139"/>
      <c r="AU327" s="139"/>
      <c r="AV327" s="139"/>
      <c r="AW327" s="140"/>
      <c r="AX327" s="8"/>
      <c r="AY327" s="8"/>
      <c r="AZ327" s="8"/>
      <c r="BA327" s="8"/>
      <c r="BB327" s="122"/>
      <c r="BC327" s="141"/>
      <c r="BD327" s="141"/>
      <c r="BE327" s="141"/>
      <c r="BF327" s="141"/>
      <c r="BG327" s="142"/>
      <c r="BH327" s="8"/>
      <c r="BI327" s="8"/>
      <c r="BJ327" s="8"/>
      <c r="BK327" s="8"/>
      <c r="BL327" s="122"/>
      <c r="BM327" s="143"/>
      <c r="BN327" s="143"/>
      <c r="BO327" s="143"/>
      <c r="BP327" s="143"/>
      <c r="BQ327" s="144"/>
      <c r="BR327" s="8"/>
      <c r="BS327" s="8"/>
      <c r="BT327" s="8"/>
      <c r="BU327" s="8"/>
      <c r="BV327" s="122"/>
    </row>
    <row r="328" spans="1:74" ht="28.8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18" t="s">
        <v>5</v>
      </c>
      <c r="H328" s="3">
        <v>2024</v>
      </c>
      <c r="I328" s="20" t="s">
        <v>288</v>
      </c>
      <c r="J328" s="184" t="s">
        <v>352</v>
      </c>
      <c r="K328" s="184" t="s">
        <v>321</v>
      </c>
      <c r="L328" s="187">
        <f t="shared" si="11"/>
        <v>0</v>
      </c>
      <c r="M328" s="187">
        <f t="shared" si="12"/>
        <v>0</v>
      </c>
      <c r="N328" s="186"/>
      <c r="O328" s="33"/>
      <c r="P328" s="33"/>
      <c r="Q328" s="33"/>
      <c r="R328" s="33"/>
      <c r="S328" s="42"/>
      <c r="T328" s="2"/>
      <c r="U328" s="2"/>
      <c r="V328" s="2"/>
      <c r="W328" s="2"/>
      <c r="X328" s="55"/>
      <c r="Y328" s="62"/>
      <c r="Z328" s="62"/>
      <c r="AA328" s="62"/>
      <c r="AB328" s="62"/>
      <c r="AC328" s="68"/>
      <c r="AD328" s="2"/>
      <c r="AE328" s="2"/>
      <c r="AF328" s="2"/>
      <c r="AG328" s="2"/>
      <c r="AH328" s="55"/>
      <c r="AI328" s="72"/>
      <c r="AJ328" s="72"/>
      <c r="AK328" s="72"/>
      <c r="AL328" s="72"/>
      <c r="AM328" s="80"/>
      <c r="AN328" s="2"/>
      <c r="AO328" s="2"/>
      <c r="AP328" s="2"/>
      <c r="AQ328" s="2"/>
      <c r="AR328" s="55"/>
      <c r="AS328" s="85"/>
      <c r="AT328" s="85"/>
      <c r="AU328" s="85"/>
      <c r="AV328" s="85"/>
      <c r="AW328" s="100"/>
      <c r="AX328" s="2"/>
      <c r="AY328" s="2"/>
      <c r="AZ328" s="2"/>
      <c r="BA328" s="2"/>
      <c r="BB328" s="55"/>
      <c r="BC328" s="105"/>
      <c r="BD328" s="105"/>
      <c r="BE328" s="105"/>
      <c r="BF328" s="105"/>
      <c r="BG328" s="109"/>
      <c r="BH328" s="2"/>
      <c r="BI328" s="2"/>
      <c r="BJ328" s="2"/>
      <c r="BK328" s="2"/>
      <c r="BL328" s="55"/>
      <c r="BM328" s="48"/>
      <c r="BN328" s="48"/>
      <c r="BO328" s="48"/>
      <c r="BP328" s="48"/>
      <c r="BQ328" s="117"/>
      <c r="BR328" s="2"/>
      <c r="BS328" s="2"/>
      <c r="BT328" s="2"/>
      <c r="BU328" s="2"/>
      <c r="BV328" s="55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18" t="s">
        <v>5</v>
      </c>
      <c r="H329" s="3">
        <v>2024</v>
      </c>
      <c r="I329" s="20" t="s">
        <v>288</v>
      </c>
      <c r="J329" s="184" t="s">
        <v>345</v>
      </c>
      <c r="K329" s="184" t="s">
        <v>318</v>
      </c>
      <c r="L329" s="187">
        <f t="shared" si="11"/>
        <v>0</v>
      </c>
      <c r="M329" s="187">
        <f t="shared" si="12"/>
        <v>0</v>
      </c>
      <c r="N329" s="186"/>
      <c r="O329" s="34"/>
      <c r="P329" s="33"/>
      <c r="Q329" s="33"/>
      <c r="R329" s="33"/>
      <c r="S329" s="41"/>
      <c r="T329" s="3"/>
      <c r="U329" s="2"/>
      <c r="V329" s="2"/>
      <c r="W329" s="2"/>
      <c r="X329" s="56"/>
      <c r="Y329" s="64"/>
      <c r="Z329" s="62"/>
      <c r="AA329" s="62"/>
      <c r="AB329" s="62"/>
      <c r="AC329" s="69"/>
      <c r="AD329" s="3"/>
      <c r="AE329" s="2"/>
      <c r="AF329" s="2"/>
      <c r="AG329" s="2"/>
      <c r="AH329" s="56"/>
      <c r="AI329" s="73"/>
      <c r="AJ329" s="72"/>
      <c r="AK329" s="72"/>
      <c r="AL329" s="72"/>
      <c r="AM329" s="81"/>
      <c r="AN329" s="3"/>
      <c r="AO329" s="2"/>
      <c r="AP329" s="2"/>
      <c r="AQ329" s="2"/>
      <c r="AR329" s="56"/>
      <c r="AS329" s="86"/>
      <c r="AT329" s="85"/>
      <c r="AU329" s="85"/>
      <c r="AV329" s="85"/>
      <c r="AW329" s="101"/>
      <c r="AX329" s="3"/>
      <c r="AY329" s="2"/>
      <c r="AZ329" s="2"/>
      <c r="BA329" s="2"/>
      <c r="BB329" s="56"/>
      <c r="BC329" s="106"/>
      <c r="BD329" s="105"/>
      <c r="BE329" s="105"/>
      <c r="BF329" s="105"/>
      <c r="BG329" s="110"/>
      <c r="BH329" s="3"/>
      <c r="BI329" s="2"/>
      <c r="BJ329" s="2"/>
      <c r="BK329" s="2"/>
      <c r="BL329" s="56"/>
      <c r="BM329" s="49"/>
      <c r="BN329" s="48"/>
      <c r="BO329" s="48"/>
      <c r="BP329" s="48"/>
      <c r="BQ329" s="118"/>
      <c r="BR329" s="3"/>
      <c r="BS329" s="2"/>
      <c r="BT329" s="2"/>
      <c r="BU329" s="2"/>
      <c r="BV329" s="56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18" t="s">
        <v>5</v>
      </c>
      <c r="H330" s="3">
        <v>2024</v>
      </c>
      <c r="I330" s="20" t="s">
        <v>289</v>
      </c>
      <c r="J330" s="184" t="s">
        <v>268</v>
      </c>
      <c r="K330" s="184" t="s">
        <v>318</v>
      </c>
      <c r="L330" s="187">
        <f t="shared" si="11"/>
        <v>0.17599999999999999</v>
      </c>
      <c r="M330" s="187">
        <f t="shared" si="12"/>
        <v>494.77800000000002</v>
      </c>
      <c r="N330" s="186" t="s">
        <v>517</v>
      </c>
      <c r="O330" s="33"/>
      <c r="P330" s="33"/>
      <c r="Q330" s="33"/>
      <c r="R330" s="33"/>
      <c r="S330" s="42"/>
      <c r="T330" s="2"/>
      <c r="U330" s="2"/>
      <c r="V330" s="2"/>
      <c r="W330" s="2"/>
      <c r="X330" s="55"/>
      <c r="Y330" s="62"/>
      <c r="Z330" s="62"/>
      <c r="AA330" s="62"/>
      <c r="AB330" s="62"/>
      <c r="AC330" s="68"/>
      <c r="AD330" s="2"/>
      <c r="AE330" s="2"/>
      <c r="AF330" s="2"/>
      <c r="AG330" s="2"/>
      <c r="AH330" s="55"/>
      <c r="AI330" s="72"/>
      <c r="AJ330" s="72"/>
      <c r="AK330" s="72"/>
      <c r="AL330" s="72"/>
      <c r="AM330" s="80"/>
      <c r="AN330" s="2"/>
      <c r="AO330" s="2"/>
      <c r="AP330" s="2"/>
      <c r="AQ330" s="2"/>
      <c r="AR330" s="55"/>
      <c r="AS330" s="85" t="s">
        <v>517</v>
      </c>
      <c r="AT330" s="85"/>
      <c r="AU330" s="85"/>
      <c r="AV330" s="85">
        <v>0.17599999999999999</v>
      </c>
      <c r="AW330" s="100">
        <v>483.13</v>
      </c>
      <c r="AX330" s="2"/>
      <c r="AY330" s="2"/>
      <c r="AZ330" s="2"/>
      <c r="BA330" s="2"/>
      <c r="BB330" s="55"/>
      <c r="BC330" s="105"/>
      <c r="BD330" s="105"/>
      <c r="BE330" s="105"/>
      <c r="BF330" s="105"/>
      <c r="BG330" s="109"/>
      <c r="BH330" s="2"/>
      <c r="BI330" s="2"/>
      <c r="BJ330" s="2"/>
      <c r="BK330" s="2"/>
      <c r="BL330" s="55"/>
      <c r="BM330" s="48"/>
      <c r="BN330" s="48"/>
      <c r="BO330" s="48"/>
      <c r="BP330" s="48"/>
      <c r="BQ330" s="117"/>
      <c r="BR330" s="2"/>
      <c r="BS330" s="2"/>
      <c r="BT330" s="2"/>
      <c r="BU330" s="2"/>
      <c r="BV330" s="55">
        <v>11.648</v>
      </c>
    </row>
    <row r="331" spans="1:74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18" t="s">
        <v>5</v>
      </c>
      <c r="H331" s="3">
        <v>2024</v>
      </c>
      <c r="I331" s="20" t="s">
        <v>289</v>
      </c>
      <c r="J331" s="184" t="s">
        <v>292</v>
      </c>
      <c r="K331" s="184" t="s">
        <v>318</v>
      </c>
      <c r="L331" s="187">
        <f t="shared" si="11"/>
        <v>0</v>
      </c>
      <c r="M331" s="187">
        <f t="shared" si="12"/>
        <v>0</v>
      </c>
      <c r="N331" s="186"/>
      <c r="O331" s="33"/>
      <c r="P331" s="33"/>
      <c r="Q331" s="33"/>
      <c r="R331" s="33"/>
      <c r="S331" s="42"/>
      <c r="T331" s="2"/>
      <c r="U331" s="2"/>
      <c r="V331" s="2"/>
      <c r="W331" s="2"/>
      <c r="X331" s="55"/>
      <c r="Y331" s="62"/>
      <c r="Z331" s="62"/>
      <c r="AA331" s="62"/>
      <c r="AB331" s="62"/>
      <c r="AC331" s="68"/>
      <c r="AD331" s="2"/>
      <c r="AE331" s="2"/>
      <c r="AF331" s="2"/>
      <c r="AG331" s="2"/>
      <c r="AH331" s="55"/>
      <c r="AI331" s="72"/>
      <c r="AJ331" s="72"/>
      <c r="AK331" s="72"/>
      <c r="AL331" s="72"/>
      <c r="AM331" s="80"/>
      <c r="AN331" s="2"/>
      <c r="AO331" s="2"/>
      <c r="AP331" s="2"/>
      <c r="AQ331" s="2"/>
      <c r="AR331" s="55"/>
      <c r="AS331" s="85"/>
      <c r="AT331" s="85"/>
      <c r="AU331" s="85"/>
      <c r="AV331" s="85"/>
      <c r="AW331" s="100"/>
      <c r="AX331" s="2"/>
      <c r="AY331" s="2"/>
      <c r="AZ331" s="2"/>
      <c r="BA331" s="2"/>
      <c r="BB331" s="55"/>
      <c r="BC331" s="105"/>
      <c r="BD331" s="105"/>
      <c r="BE331" s="105"/>
      <c r="BF331" s="105"/>
      <c r="BG331" s="109"/>
      <c r="BH331" s="2"/>
      <c r="BI331" s="2"/>
      <c r="BJ331" s="2"/>
      <c r="BK331" s="2"/>
      <c r="BL331" s="55"/>
      <c r="BM331" s="48"/>
      <c r="BN331" s="48"/>
      <c r="BO331" s="48"/>
      <c r="BP331" s="48"/>
      <c r="BQ331" s="117"/>
      <c r="BR331" s="2"/>
      <c r="BS331" s="2"/>
      <c r="BT331" s="2"/>
      <c r="BU331" s="2"/>
      <c r="BV331" s="55"/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18" t="s">
        <v>5</v>
      </c>
      <c r="H332" s="3">
        <v>2024</v>
      </c>
      <c r="I332" s="20" t="s">
        <v>285</v>
      </c>
      <c r="J332" s="184" t="s">
        <v>293</v>
      </c>
      <c r="K332" s="184" t="s">
        <v>318</v>
      </c>
      <c r="L332" s="187">
        <f t="shared" si="11"/>
        <v>4.9000000000000002E-2</v>
      </c>
      <c r="M332" s="187">
        <f t="shared" si="12"/>
        <v>334.86399999999998</v>
      </c>
      <c r="N332" s="186" t="s">
        <v>1304</v>
      </c>
      <c r="O332" s="33"/>
      <c r="P332" s="33"/>
      <c r="Q332" s="33"/>
      <c r="R332" s="35"/>
      <c r="S332" s="41"/>
      <c r="T332" s="2"/>
      <c r="U332" s="2"/>
      <c r="V332" s="2"/>
      <c r="W332" s="29"/>
      <c r="X332" s="56"/>
      <c r="Y332" s="62"/>
      <c r="Z332" s="62"/>
      <c r="AA332" s="62"/>
      <c r="AB332" s="63"/>
      <c r="AC332" s="69"/>
      <c r="AD332" s="2">
        <v>1.5</v>
      </c>
      <c r="AE332" s="2"/>
      <c r="AF332" s="2"/>
      <c r="AG332" s="29">
        <v>4.9000000000000002E-2</v>
      </c>
      <c r="AH332" s="56">
        <v>334.86399999999998</v>
      </c>
      <c r="AI332" s="72"/>
      <c r="AJ332" s="72"/>
      <c r="AK332" s="72"/>
      <c r="AL332" s="74"/>
      <c r="AM332" s="81"/>
      <c r="AN332" s="2"/>
      <c r="AO332" s="2"/>
      <c r="AP332" s="2"/>
      <c r="AQ332" s="29"/>
      <c r="AR332" s="56"/>
      <c r="AS332" s="85"/>
      <c r="AT332" s="85"/>
      <c r="AU332" s="85"/>
      <c r="AV332" s="87"/>
      <c r="AW332" s="101"/>
      <c r="AX332" s="2"/>
      <c r="AY332" s="2"/>
      <c r="AZ332" s="2"/>
      <c r="BA332" s="29"/>
      <c r="BB332" s="56"/>
      <c r="BC332" s="105"/>
      <c r="BD332" s="105"/>
      <c r="BE332" s="105"/>
      <c r="BF332" s="107"/>
      <c r="BG332" s="110"/>
      <c r="BH332" s="2"/>
      <c r="BI332" s="2"/>
      <c r="BJ332" s="2"/>
      <c r="BK332" s="29"/>
      <c r="BL332" s="56"/>
      <c r="BM332" s="48"/>
      <c r="BN332" s="48"/>
      <c r="BO332" s="48"/>
      <c r="BP332" s="114"/>
      <c r="BQ332" s="118"/>
      <c r="BR332" s="2"/>
      <c r="BS332" s="2"/>
      <c r="BT332" s="2"/>
      <c r="BU332" s="29"/>
      <c r="BV332" s="56"/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18" t="s">
        <v>5</v>
      </c>
      <c r="H333" s="3">
        <v>2024</v>
      </c>
      <c r="I333" s="20" t="s">
        <v>287</v>
      </c>
      <c r="J333" s="184" t="s">
        <v>269</v>
      </c>
      <c r="K333" s="184" t="s">
        <v>320</v>
      </c>
      <c r="L333" s="187">
        <f t="shared" si="11"/>
        <v>2</v>
      </c>
      <c r="M333" s="187">
        <f t="shared" si="12"/>
        <v>2.6040000000000001</v>
      </c>
      <c r="N333" s="186"/>
      <c r="O333" s="33"/>
      <c r="P333" s="33"/>
      <c r="Q333" s="33"/>
      <c r="R333" s="35"/>
      <c r="S333" s="41"/>
      <c r="T333" s="2"/>
      <c r="U333" s="2"/>
      <c r="V333" s="2"/>
      <c r="W333" s="29"/>
      <c r="X333" s="56"/>
      <c r="Y333" s="62"/>
      <c r="Z333" s="62"/>
      <c r="AA333" s="62"/>
      <c r="AB333" s="63">
        <v>1</v>
      </c>
      <c r="AC333" s="69">
        <v>1.3029999999999999</v>
      </c>
      <c r="AD333" s="2"/>
      <c r="AE333" s="2"/>
      <c r="AF333" s="2"/>
      <c r="AG333" s="29">
        <v>1</v>
      </c>
      <c r="AH333" s="56">
        <v>1.3009999999999999</v>
      </c>
      <c r="AI333" s="72"/>
      <c r="AJ333" s="72"/>
      <c r="AK333" s="72"/>
      <c r="AL333" s="74"/>
      <c r="AM333" s="81"/>
      <c r="AN333" s="2"/>
      <c r="AO333" s="2"/>
      <c r="AP333" s="2"/>
      <c r="AQ333" s="29"/>
      <c r="AR333" s="56"/>
      <c r="AS333" s="85"/>
      <c r="AT333" s="85"/>
      <c r="AU333" s="85"/>
      <c r="AV333" s="87"/>
      <c r="AW333" s="101"/>
      <c r="AX333" s="2"/>
      <c r="AY333" s="2"/>
      <c r="AZ333" s="2"/>
      <c r="BA333" s="29"/>
      <c r="BB333" s="56"/>
      <c r="BC333" s="105"/>
      <c r="BD333" s="105"/>
      <c r="BE333" s="105"/>
      <c r="BF333" s="107"/>
      <c r="BG333" s="110"/>
      <c r="BH333" s="2"/>
      <c r="BI333" s="2"/>
      <c r="BJ333" s="2"/>
      <c r="BK333" s="29"/>
      <c r="BL333" s="56"/>
      <c r="BM333" s="48"/>
      <c r="BN333" s="48"/>
      <c r="BO333" s="48"/>
      <c r="BP333" s="114"/>
      <c r="BQ333" s="118"/>
      <c r="BR333" s="2"/>
      <c r="BS333" s="2"/>
      <c r="BT333" s="2"/>
      <c r="BU333" s="29"/>
      <c r="BV333" s="56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18" t="s">
        <v>5</v>
      </c>
      <c r="H334" s="3">
        <v>2024</v>
      </c>
      <c r="I334" s="20" t="s">
        <v>287</v>
      </c>
      <c r="J334" s="184" t="s">
        <v>270</v>
      </c>
      <c r="K334" s="184" t="s">
        <v>320</v>
      </c>
      <c r="L334" s="187">
        <f t="shared" si="11"/>
        <v>3</v>
      </c>
      <c r="M334" s="187">
        <f t="shared" si="12"/>
        <v>9.6999999999999993</v>
      </c>
      <c r="N334" s="186"/>
      <c r="O334" s="33"/>
      <c r="P334" s="33"/>
      <c r="Q334" s="33"/>
      <c r="R334" s="35"/>
      <c r="S334" s="41"/>
      <c r="T334" s="2"/>
      <c r="U334" s="2"/>
      <c r="V334" s="2"/>
      <c r="W334" s="29"/>
      <c r="X334" s="56"/>
      <c r="Y334" s="62"/>
      <c r="Z334" s="62"/>
      <c r="AA334" s="62"/>
      <c r="AB334" s="63"/>
      <c r="AC334" s="69"/>
      <c r="AD334" s="2"/>
      <c r="AE334" s="2"/>
      <c r="AF334" s="2"/>
      <c r="AG334" s="29">
        <v>1</v>
      </c>
      <c r="AH334" s="56">
        <v>3.0739999999999998</v>
      </c>
      <c r="AI334" s="72"/>
      <c r="AJ334" s="72"/>
      <c r="AK334" s="72"/>
      <c r="AL334" s="74"/>
      <c r="AM334" s="81"/>
      <c r="AN334" s="2"/>
      <c r="AO334" s="2"/>
      <c r="AP334" s="2"/>
      <c r="AQ334" s="29"/>
      <c r="AR334" s="56"/>
      <c r="AS334" s="85"/>
      <c r="AT334" s="85"/>
      <c r="AU334" s="85"/>
      <c r="AV334" s="87"/>
      <c r="AW334" s="101"/>
      <c r="AX334" s="2"/>
      <c r="AY334" s="2"/>
      <c r="AZ334" s="2"/>
      <c r="BA334" s="29"/>
      <c r="BB334" s="56"/>
      <c r="BC334" s="105"/>
      <c r="BD334" s="105"/>
      <c r="BE334" s="105"/>
      <c r="BF334" s="107"/>
      <c r="BG334" s="110"/>
      <c r="BH334" s="2"/>
      <c r="BI334" s="2"/>
      <c r="BJ334" s="2"/>
      <c r="BK334" s="29"/>
      <c r="BL334" s="56"/>
      <c r="BM334" s="48"/>
      <c r="BN334" s="48"/>
      <c r="BO334" s="48"/>
      <c r="BP334" s="114"/>
      <c r="BQ334" s="118"/>
      <c r="BR334" s="2"/>
      <c r="BS334" s="2"/>
      <c r="BT334" s="2"/>
      <c r="BU334" s="29">
        <v>2</v>
      </c>
      <c r="BV334" s="56">
        <v>6.6260000000000003</v>
      </c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18" t="s">
        <v>5</v>
      </c>
      <c r="H335" s="3">
        <v>2024</v>
      </c>
      <c r="I335" s="20" t="s">
        <v>290</v>
      </c>
      <c r="J335" s="184" t="s">
        <v>271</v>
      </c>
      <c r="K335" s="184" t="s">
        <v>321</v>
      </c>
      <c r="L335" s="187">
        <f t="shared" si="11"/>
        <v>0</v>
      </c>
      <c r="M335" s="187">
        <f t="shared" si="12"/>
        <v>0</v>
      </c>
      <c r="N335" s="186"/>
      <c r="O335" s="33"/>
      <c r="P335" s="33"/>
      <c r="Q335" s="33"/>
      <c r="R335" s="35"/>
      <c r="S335" s="41"/>
      <c r="T335" s="2"/>
      <c r="U335" s="2"/>
      <c r="V335" s="2"/>
      <c r="W335" s="29"/>
      <c r="X335" s="56"/>
      <c r="Y335" s="62"/>
      <c r="Z335" s="62"/>
      <c r="AA335" s="62"/>
      <c r="AB335" s="63"/>
      <c r="AC335" s="69"/>
      <c r="AD335" s="2"/>
      <c r="AE335" s="2"/>
      <c r="AF335" s="2"/>
      <c r="AG335" s="29"/>
      <c r="AH335" s="56"/>
      <c r="AI335" s="72"/>
      <c r="AJ335" s="72"/>
      <c r="AK335" s="72"/>
      <c r="AL335" s="74"/>
      <c r="AM335" s="81"/>
      <c r="AN335" s="2"/>
      <c r="AO335" s="2"/>
      <c r="AP335" s="2"/>
      <c r="AQ335" s="29"/>
      <c r="AR335" s="56"/>
      <c r="AS335" s="85"/>
      <c r="AT335" s="85"/>
      <c r="AU335" s="85"/>
      <c r="AV335" s="87"/>
      <c r="AW335" s="101"/>
      <c r="AX335" s="2"/>
      <c r="AY335" s="2"/>
      <c r="AZ335" s="2"/>
      <c r="BA335" s="29"/>
      <c r="BB335" s="56"/>
      <c r="BC335" s="105"/>
      <c r="BD335" s="105"/>
      <c r="BE335" s="105"/>
      <c r="BF335" s="107"/>
      <c r="BG335" s="110"/>
      <c r="BH335" s="2"/>
      <c r="BI335" s="2"/>
      <c r="BJ335" s="2"/>
      <c r="BK335" s="29"/>
      <c r="BL335" s="56"/>
      <c r="BM335" s="48"/>
      <c r="BN335" s="48"/>
      <c r="BO335" s="48"/>
      <c r="BP335" s="114"/>
      <c r="BQ335" s="118"/>
      <c r="BR335" s="2"/>
      <c r="BS335" s="2"/>
      <c r="BT335" s="2"/>
      <c r="BU335" s="29"/>
      <c r="BV335" s="56"/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18" t="s">
        <v>5</v>
      </c>
      <c r="H336" s="3">
        <v>2024</v>
      </c>
      <c r="I336" s="20" t="s">
        <v>284</v>
      </c>
      <c r="J336" s="184" t="s">
        <v>294</v>
      </c>
      <c r="K336" s="184" t="s">
        <v>320</v>
      </c>
      <c r="L336" s="187">
        <f t="shared" si="11"/>
        <v>0</v>
      </c>
      <c r="M336" s="187">
        <f t="shared" si="12"/>
        <v>0</v>
      </c>
      <c r="N336" s="186"/>
      <c r="O336" s="33"/>
      <c r="P336" s="33"/>
      <c r="Q336" s="33"/>
      <c r="R336" s="35"/>
      <c r="S336" s="41"/>
      <c r="T336" s="2"/>
      <c r="U336" s="2"/>
      <c r="V336" s="2"/>
      <c r="W336" s="29"/>
      <c r="X336" s="56"/>
      <c r="Y336" s="62"/>
      <c r="Z336" s="62"/>
      <c r="AA336" s="62"/>
      <c r="AB336" s="63"/>
      <c r="AC336" s="69"/>
      <c r="AD336" s="2"/>
      <c r="AE336" s="2"/>
      <c r="AF336" s="2"/>
      <c r="AG336" s="29"/>
      <c r="AH336" s="56"/>
      <c r="AI336" s="72"/>
      <c r="AJ336" s="72"/>
      <c r="AK336" s="72"/>
      <c r="AL336" s="74"/>
      <c r="AM336" s="81"/>
      <c r="AN336" s="2"/>
      <c r="AO336" s="2"/>
      <c r="AP336" s="2"/>
      <c r="AQ336" s="29"/>
      <c r="AR336" s="56"/>
      <c r="AS336" s="85"/>
      <c r="AT336" s="85"/>
      <c r="AU336" s="85"/>
      <c r="AV336" s="87"/>
      <c r="AW336" s="101"/>
      <c r="AX336" s="2"/>
      <c r="AY336" s="2"/>
      <c r="AZ336" s="2"/>
      <c r="BA336" s="29"/>
      <c r="BB336" s="56"/>
      <c r="BC336" s="105"/>
      <c r="BD336" s="105"/>
      <c r="BE336" s="105"/>
      <c r="BF336" s="107"/>
      <c r="BG336" s="110"/>
      <c r="BH336" s="2"/>
      <c r="BI336" s="2"/>
      <c r="BJ336" s="2"/>
      <c r="BK336" s="29"/>
      <c r="BL336" s="56"/>
      <c r="BM336" s="48"/>
      <c r="BN336" s="48"/>
      <c r="BO336" s="48"/>
      <c r="BP336" s="114"/>
      <c r="BQ336" s="118"/>
      <c r="BR336" s="2"/>
      <c r="BS336" s="2"/>
      <c r="BT336" s="2"/>
      <c r="BU336" s="29"/>
      <c r="BV336" s="56"/>
    </row>
    <row r="337" spans="1:74" ht="28.8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18" t="s">
        <v>5</v>
      </c>
      <c r="H337" s="3">
        <v>2024</v>
      </c>
      <c r="I337" s="20" t="s">
        <v>284</v>
      </c>
      <c r="J337" s="184" t="s">
        <v>346</v>
      </c>
      <c r="K337" s="184" t="s">
        <v>320</v>
      </c>
      <c r="L337" s="187">
        <f t="shared" si="11"/>
        <v>1</v>
      </c>
      <c r="M337" s="187">
        <f t="shared" si="12"/>
        <v>15.507999999999999</v>
      </c>
      <c r="N337" s="186" t="s">
        <v>1230</v>
      </c>
      <c r="O337" s="33"/>
      <c r="P337" s="33"/>
      <c r="Q337" s="33"/>
      <c r="R337" s="35"/>
      <c r="S337" s="41"/>
      <c r="T337" s="2"/>
      <c r="U337" s="2"/>
      <c r="V337" s="2"/>
      <c r="W337" s="29"/>
      <c r="X337" s="56"/>
      <c r="Y337" s="62"/>
      <c r="Z337" s="62"/>
      <c r="AA337" s="62"/>
      <c r="AB337" s="63"/>
      <c r="AC337" s="69"/>
      <c r="AD337" s="2">
        <v>5</v>
      </c>
      <c r="AE337" s="2" t="s">
        <v>363</v>
      </c>
      <c r="AF337" s="2"/>
      <c r="AG337" s="29">
        <v>1</v>
      </c>
      <c r="AH337" s="56">
        <v>15.507999999999999</v>
      </c>
      <c r="AI337" s="72"/>
      <c r="AJ337" s="72"/>
      <c r="AK337" s="72"/>
      <c r="AL337" s="74"/>
      <c r="AM337" s="81"/>
      <c r="AN337" s="2"/>
      <c r="AO337" s="2"/>
      <c r="AP337" s="2"/>
      <c r="AQ337" s="29"/>
      <c r="AR337" s="56"/>
      <c r="AS337" s="85"/>
      <c r="AT337" s="85"/>
      <c r="AU337" s="85"/>
      <c r="AV337" s="87"/>
      <c r="AW337" s="101"/>
      <c r="AX337" s="2"/>
      <c r="AY337" s="2"/>
      <c r="AZ337" s="2"/>
      <c r="BA337" s="29"/>
      <c r="BB337" s="56"/>
      <c r="BC337" s="105"/>
      <c r="BD337" s="105"/>
      <c r="BE337" s="105"/>
      <c r="BF337" s="107"/>
      <c r="BG337" s="110"/>
      <c r="BH337" s="2"/>
      <c r="BI337" s="2"/>
      <c r="BJ337" s="2"/>
      <c r="BK337" s="29"/>
      <c r="BL337" s="56"/>
      <c r="BM337" s="48"/>
      <c r="BN337" s="48"/>
      <c r="BO337" s="48"/>
      <c r="BP337" s="114"/>
      <c r="BQ337" s="118"/>
      <c r="BR337" s="2"/>
      <c r="BS337" s="2"/>
      <c r="BT337" s="2"/>
      <c r="BU337" s="29"/>
      <c r="BV337" s="56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18" t="s">
        <v>5</v>
      </c>
      <c r="H338" s="3">
        <v>2024</v>
      </c>
      <c r="I338" s="20" t="s">
        <v>284</v>
      </c>
      <c r="J338" s="184" t="s">
        <v>295</v>
      </c>
      <c r="K338" s="184" t="s">
        <v>320</v>
      </c>
      <c r="L338" s="187">
        <f t="shared" si="11"/>
        <v>1</v>
      </c>
      <c r="M338" s="187">
        <f t="shared" si="12"/>
        <v>11.784000000000001</v>
      </c>
      <c r="N338" s="186" t="s">
        <v>517</v>
      </c>
      <c r="O338" s="33"/>
      <c r="P338" s="33"/>
      <c r="Q338" s="33"/>
      <c r="R338" s="35"/>
      <c r="S338" s="41"/>
      <c r="T338" s="2">
        <v>1</v>
      </c>
      <c r="U338" s="2"/>
      <c r="V338" s="2"/>
      <c r="W338" s="29">
        <v>1</v>
      </c>
      <c r="X338" s="56">
        <v>11.784000000000001</v>
      </c>
      <c r="Y338" s="62"/>
      <c r="Z338" s="62"/>
      <c r="AA338" s="62"/>
      <c r="AB338" s="63"/>
      <c r="AC338" s="69"/>
      <c r="AD338" s="2"/>
      <c r="AE338" s="2"/>
      <c r="AF338" s="2"/>
      <c r="AG338" s="29"/>
      <c r="AH338" s="56"/>
      <c r="AI338" s="72"/>
      <c r="AJ338" s="72"/>
      <c r="AK338" s="72"/>
      <c r="AL338" s="74"/>
      <c r="AM338" s="81"/>
      <c r="AN338" s="2"/>
      <c r="AO338" s="2"/>
      <c r="AP338" s="2"/>
      <c r="AQ338" s="29"/>
      <c r="AR338" s="56"/>
      <c r="AS338" s="85"/>
      <c r="AT338" s="85"/>
      <c r="AU338" s="85"/>
      <c r="AV338" s="87"/>
      <c r="AW338" s="101"/>
      <c r="AX338" s="2"/>
      <c r="AY338" s="2"/>
      <c r="AZ338" s="2"/>
      <c r="BA338" s="29"/>
      <c r="BB338" s="56"/>
      <c r="BC338" s="105"/>
      <c r="BD338" s="105"/>
      <c r="BE338" s="105"/>
      <c r="BF338" s="107"/>
      <c r="BG338" s="110"/>
      <c r="BH338" s="2"/>
      <c r="BI338" s="2"/>
      <c r="BJ338" s="2"/>
      <c r="BK338" s="29"/>
      <c r="BL338" s="56"/>
      <c r="BM338" s="48"/>
      <c r="BN338" s="48"/>
      <c r="BO338" s="48"/>
      <c r="BP338" s="114"/>
      <c r="BQ338" s="118"/>
      <c r="BR338" s="2"/>
      <c r="BS338" s="2"/>
      <c r="BT338" s="2"/>
      <c r="BU338" s="29"/>
      <c r="BV338" s="56"/>
    </row>
    <row r="339" spans="1:74" ht="28.8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18" t="s">
        <v>5</v>
      </c>
      <c r="H339" s="3">
        <v>2024</v>
      </c>
      <c r="I339" s="20" t="s">
        <v>290</v>
      </c>
      <c r="J339" s="184" t="s">
        <v>299</v>
      </c>
      <c r="K339" s="184" t="s">
        <v>318</v>
      </c>
      <c r="L339" s="187">
        <f t="shared" si="11"/>
        <v>0</v>
      </c>
      <c r="M339" s="187">
        <f t="shared" si="12"/>
        <v>0</v>
      </c>
      <c r="N339" s="186"/>
      <c r="O339" s="33"/>
      <c r="P339" s="33"/>
      <c r="Q339" s="33"/>
      <c r="R339" s="35"/>
      <c r="S339" s="41"/>
      <c r="T339" s="2"/>
      <c r="U339" s="2"/>
      <c r="V339" s="2"/>
      <c r="W339" s="29"/>
      <c r="X339" s="56"/>
      <c r="Y339" s="62"/>
      <c r="Z339" s="62"/>
      <c r="AA339" s="62"/>
      <c r="AB339" s="63"/>
      <c r="AC339" s="69"/>
      <c r="AD339" s="2"/>
      <c r="AE339" s="2"/>
      <c r="AF339" s="2"/>
      <c r="AG339" s="29"/>
      <c r="AH339" s="56"/>
      <c r="AI339" s="72"/>
      <c r="AJ339" s="72"/>
      <c r="AK339" s="72"/>
      <c r="AL339" s="74"/>
      <c r="AM339" s="81"/>
      <c r="AN339" s="2"/>
      <c r="AO339" s="2"/>
      <c r="AP339" s="2"/>
      <c r="AQ339" s="29"/>
      <c r="AR339" s="56"/>
      <c r="AS339" s="85"/>
      <c r="AT339" s="85"/>
      <c r="AU339" s="85"/>
      <c r="AV339" s="87"/>
      <c r="AW339" s="101"/>
      <c r="AX339" s="2"/>
      <c r="AY339" s="2"/>
      <c r="AZ339" s="2"/>
      <c r="BA339" s="29"/>
      <c r="BB339" s="56"/>
      <c r="BC339" s="105"/>
      <c r="BD339" s="105"/>
      <c r="BE339" s="105"/>
      <c r="BF339" s="107"/>
      <c r="BG339" s="110"/>
      <c r="BH339" s="2"/>
      <c r="BI339" s="2"/>
      <c r="BJ339" s="2"/>
      <c r="BK339" s="29"/>
      <c r="BL339" s="56"/>
      <c r="BM339" s="48"/>
      <c r="BN339" s="48"/>
      <c r="BO339" s="48"/>
      <c r="BP339" s="114"/>
      <c r="BQ339" s="118"/>
      <c r="BR339" s="2"/>
      <c r="BS339" s="2"/>
      <c r="BT339" s="2"/>
      <c r="BU339" s="29"/>
      <c r="BV339" s="56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18" t="s">
        <v>5</v>
      </c>
      <c r="H340" s="3">
        <v>2024</v>
      </c>
      <c r="I340" s="20" t="s">
        <v>315</v>
      </c>
      <c r="J340" s="184" t="s">
        <v>347</v>
      </c>
      <c r="K340" s="184" t="s">
        <v>320</v>
      </c>
      <c r="L340" s="187">
        <f t="shared" si="11"/>
        <v>0</v>
      </c>
      <c r="M340" s="187">
        <f t="shared" si="12"/>
        <v>0</v>
      </c>
      <c r="N340" s="186"/>
      <c r="O340" s="33"/>
      <c r="P340" s="33"/>
      <c r="Q340" s="33"/>
      <c r="R340" s="35"/>
      <c r="S340" s="41"/>
      <c r="T340" s="2"/>
      <c r="U340" s="2"/>
      <c r="V340" s="2"/>
      <c r="W340" s="29"/>
      <c r="X340" s="56"/>
      <c r="Y340" s="62"/>
      <c r="Z340" s="62"/>
      <c r="AA340" s="62"/>
      <c r="AB340" s="63"/>
      <c r="AC340" s="69"/>
      <c r="AD340" s="2"/>
      <c r="AE340" s="2"/>
      <c r="AF340" s="2"/>
      <c r="AG340" s="29"/>
      <c r="AH340" s="56"/>
      <c r="AI340" s="72"/>
      <c r="AJ340" s="72"/>
      <c r="AK340" s="72"/>
      <c r="AL340" s="74"/>
      <c r="AM340" s="81"/>
      <c r="AN340" s="2"/>
      <c r="AO340" s="2"/>
      <c r="AP340" s="2"/>
      <c r="AQ340" s="29"/>
      <c r="AR340" s="56"/>
      <c r="AS340" s="85"/>
      <c r="AT340" s="85"/>
      <c r="AU340" s="85"/>
      <c r="AV340" s="87"/>
      <c r="AW340" s="101"/>
      <c r="AX340" s="2"/>
      <c r="AY340" s="2"/>
      <c r="AZ340" s="2"/>
      <c r="BA340" s="29"/>
      <c r="BB340" s="56"/>
      <c r="BC340" s="105"/>
      <c r="BD340" s="105"/>
      <c r="BE340" s="105"/>
      <c r="BF340" s="107"/>
      <c r="BG340" s="110"/>
      <c r="BH340" s="2"/>
      <c r="BI340" s="2"/>
      <c r="BJ340" s="2"/>
      <c r="BK340" s="29"/>
      <c r="BL340" s="56"/>
      <c r="BM340" s="48"/>
      <c r="BN340" s="48"/>
      <c r="BO340" s="48"/>
      <c r="BP340" s="114"/>
      <c r="BQ340" s="118"/>
      <c r="BR340" s="2"/>
      <c r="BS340" s="2"/>
      <c r="BT340" s="2"/>
      <c r="BU340" s="29"/>
      <c r="BV340" s="56"/>
    </row>
    <row r="341" spans="1:74" ht="28.8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18" t="s">
        <v>5</v>
      </c>
      <c r="H341" s="3">
        <v>2024</v>
      </c>
      <c r="I341" s="20" t="s">
        <v>315</v>
      </c>
      <c r="J341" s="184" t="s">
        <v>296</v>
      </c>
      <c r="K341" s="184" t="s">
        <v>321</v>
      </c>
      <c r="L341" s="187">
        <f t="shared" si="11"/>
        <v>0</v>
      </c>
      <c r="M341" s="187">
        <f t="shared" si="12"/>
        <v>0</v>
      </c>
      <c r="N341" s="186"/>
      <c r="O341" s="33"/>
      <c r="P341" s="33"/>
      <c r="Q341" s="33"/>
      <c r="R341" s="35"/>
      <c r="S341" s="41"/>
      <c r="T341" s="2"/>
      <c r="U341" s="2"/>
      <c r="V341" s="2"/>
      <c r="W341" s="29"/>
      <c r="X341" s="56"/>
      <c r="Y341" s="62"/>
      <c r="Z341" s="62"/>
      <c r="AA341" s="62"/>
      <c r="AB341" s="63"/>
      <c r="AC341" s="69"/>
      <c r="AD341" s="2"/>
      <c r="AE341" s="2"/>
      <c r="AF341" s="2"/>
      <c r="AG341" s="29"/>
      <c r="AH341" s="56"/>
      <c r="AI341" s="72"/>
      <c r="AJ341" s="72"/>
      <c r="AK341" s="72"/>
      <c r="AL341" s="74"/>
      <c r="AM341" s="81"/>
      <c r="AN341" s="2"/>
      <c r="AO341" s="2"/>
      <c r="AP341" s="2"/>
      <c r="AQ341" s="29"/>
      <c r="AR341" s="56"/>
      <c r="AS341" s="85"/>
      <c r="AT341" s="85"/>
      <c r="AU341" s="85"/>
      <c r="AV341" s="87"/>
      <c r="AW341" s="101"/>
      <c r="AX341" s="2"/>
      <c r="AY341" s="2"/>
      <c r="AZ341" s="2"/>
      <c r="BA341" s="29"/>
      <c r="BB341" s="56"/>
      <c r="BC341" s="105"/>
      <c r="BD341" s="105"/>
      <c r="BE341" s="105"/>
      <c r="BF341" s="107"/>
      <c r="BG341" s="110"/>
      <c r="BH341" s="2"/>
      <c r="BI341" s="2"/>
      <c r="BJ341" s="2"/>
      <c r="BK341" s="29"/>
      <c r="BL341" s="56"/>
      <c r="BM341" s="48"/>
      <c r="BN341" s="48"/>
      <c r="BO341" s="48"/>
      <c r="BP341" s="114"/>
      <c r="BQ341" s="118"/>
      <c r="BR341" s="2"/>
      <c r="BS341" s="2"/>
      <c r="BT341" s="2"/>
      <c r="BU341" s="29"/>
      <c r="BV341" s="56"/>
    </row>
    <row r="342" spans="1:74" ht="28.8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18" t="s">
        <v>5</v>
      </c>
      <c r="H342" s="3">
        <v>2024</v>
      </c>
      <c r="I342" s="20" t="s">
        <v>316</v>
      </c>
      <c r="J342" s="184" t="s">
        <v>297</v>
      </c>
      <c r="K342" s="184" t="s">
        <v>318</v>
      </c>
      <c r="L342" s="187">
        <f t="shared" si="11"/>
        <v>0</v>
      </c>
      <c r="M342" s="187">
        <f t="shared" si="12"/>
        <v>0</v>
      </c>
      <c r="N342" s="186"/>
      <c r="O342" s="33"/>
      <c r="P342" s="33"/>
      <c r="Q342" s="33"/>
      <c r="R342" s="33"/>
      <c r="S342" s="42"/>
      <c r="T342" s="2"/>
      <c r="U342" s="2"/>
      <c r="V342" s="2"/>
      <c r="W342" s="2"/>
      <c r="X342" s="55"/>
      <c r="Y342" s="62"/>
      <c r="Z342" s="62"/>
      <c r="AA342" s="62"/>
      <c r="AB342" s="62"/>
      <c r="AC342" s="68"/>
      <c r="AD342" s="2"/>
      <c r="AE342" s="2"/>
      <c r="AF342" s="2"/>
      <c r="AG342" s="2"/>
      <c r="AH342" s="55"/>
      <c r="AI342" s="72"/>
      <c r="AJ342" s="72"/>
      <c r="AK342" s="72"/>
      <c r="AL342" s="72"/>
      <c r="AM342" s="80"/>
      <c r="AN342" s="2"/>
      <c r="AO342" s="2"/>
      <c r="AP342" s="2"/>
      <c r="AQ342" s="2"/>
      <c r="AR342" s="55"/>
      <c r="AS342" s="85"/>
      <c r="AT342" s="85"/>
      <c r="AU342" s="85"/>
      <c r="AV342" s="85"/>
      <c r="AW342" s="100"/>
      <c r="AX342" s="2"/>
      <c r="AY342" s="2"/>
      <c r="AZ342" s="2"/>
      <c r="BA342" s="2"/>
      <c r="BB342" s="55"/>
      <c r="BC342" s="105"/>
      <c r="BD342" s="105"/>
      <c r="BE342" s="105"/>
      <c r="BF342" s="105"/>
      <c r="BG342" s="109"/>
      <c r="BH342" s="2"/>
      <c r="BI342" s="2"/>
      <c r="BJ342" s="2"/>
      <c r="BK342" s="2"/>
      <c r="BL342" s="55"/>
      <c r="BM342" s="48"/>
      <c r="BN342" s="48"/>
      <c r="BO342" s="48"/>
      <c r="BP342" s="48"/>
      <c r="BQ342" s="117"/>
      <c r="BR342" s="2"/>
      <c r="BS342" s="2"/>
      <c r="BT342" s="2"/>
      <c r="BU342" s="2"/>
      <c r="BV342" s="55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18" t="s">
        <v>5</v>
      </c>
      <c r="H343" s="3">
        <v>2024</v>
      </c>
      <c r="I343" s="20" t="s">
        <v>316</v>
      </c>
      <c r="J343" s="185" t="s">
        <v>348</v>
      </c>
      <c r="K343" s="185" t="s">
        <v>320</v>
      </c>
      <c r="L343" s="187">
        <f t="shared" si="11"/>
        <v>0</v>
      </c>
      <c r="M343" s="187">
        <f t="shared" si="12"/>
        <v>0</v>
      </c>
      <c r="N343" s="186"/>
      <c r="O343" s="33"/>
      <c r="P343" s="33"/>
      <c r="Q343" s="33"/>
      <c r="R343" s="33"/>
      <c r="S343" s="42"/>
      <c r="T343" s="2"/>
      <c r="U343" s="2"/>
      <c r="V343" s="2"/>
      <c r="W343" s="2"/>
      <c r="X343" s="55"/>
      <c r="Y343" s="62"/>
      <c r="Z343" s="62"/>
      <c r="AA343" s="62"/>
      <c r="AB343" s="62"/>
      <c r="AC343" s="68"/>
      <c r="AD343" s="2"/>
      <c r="AE343" s="2"/>
      <c r="AF343" s="2"/>
      <c r="AG343" s="2"/>
      <c r="AH343" s="55"/>
      <c r="AI343" s="72"/>
      <c r="AJ343" s="72"/>
      <c r="AK343" s="72"/>
      <c r="AL343" s="72"/>
      <c r="AM343" s="80"/>
      <c r="AN343" s="2"/>
      <c r="AO343" s="2"/>
      <c r="AP343" s="2"/>
      <c r="AQ343" s="2"/>
      <c r="AR343" s="55"/>
      <c r="AS343" s="85"/>
      <c r="AT343" s="85"/>
      <c r="AU343" s="85"/>
      <c r="AV343" s="85"/>
      <c r="AW343" s="100"/>
      <c r="AX343" s="2"/>
      <c r="AY343" s="2"/>
      <c r="AZ343" s="2"/>
      <c r="BA343" s="2"/>
      <c r="BB343" s="55"/>
      <c r="BC343" s="105"/>
      <c r="BD343" s="105"/>
      <c r="BE343" s="105"/>
      <c r="BF343" s="105"/>
      <c r="BG343" s="109"/>
      <c r="BH343" s="2"/>
      <c r="BI343" s="2"/>
      <c r="BJ343" s="2"/>
      <c r="BK343" s="2"/>
      <c r="BL343" s="55"/>
      <c r="BM343" s="48"/>
      <c r="BN343" s="48"/>
      <c r="BO343" s="48"/>
      <c r="BP343" s="48"/>
      <c r="BQ343" s="117"/>
      <c r="BR343" s="2"/>
      <c r="BS343" s="2"/>
      <c r="BT343" s="2"/>
      <c r="BU343" s="2"/>
      <c r="BV343" s="55"/>
    </row>
    <row r="344" spans="1:74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18" t="s">
        <v>5</v>
      </c>
      <c r="H344" s="3">
        <v>2024</v>
      </c>
      <c r="I344" s="20" t="s">
        <v>282</v>
      </c>
      <c r="J344" s="184" t="s">
        <v>272</v>
      </c>
      <c r="K344" s="184" t="s">
        <v>321</v>
      </c>
      <c r="L344" s="187">
        <f t="shared" si="11"/>
        <v>0</v>
      </c>
      <c r="M344" s="187">
        <f t="shared" si="12"/>
        <v>0</v>
      </c>
      <c r="N344" s="186"/>
      <c r="O344" s="33"/>
      <c r="P344" s="33"/>
      <c r="Q344" s="33"/>
      <c r="R344" s="33"/>
      <c r="S344" s="42"/>
      <c r="T344" s="2"/>
      <c r="U344" s="2"/>
      <c r="V344" s="2"/>
      <c r="W344" s="2"/>
      <c r="X344" s="55"/>
      <c r="Y344" s="62"/>
      <c r="Z344" s="62"/>
      <c r="AA344" s="62"/>
      <c r="AB344" s="62"/>
      <c r="AC344" s="68"/>
      <c r="AD344" s="2"/>
      <c r="AE344" s="2"/>
      <c r="AF344" s="2"/>
      <c r="AG344" s="2"/>
      <c r="AH344" s="55"/>
      <c r="AI344" s="72"/>
      <c r="AJ344" s="72"/>
      <c r="AK344" s="72"/>
      <c r="AL344" s="72"/>
      <c r="AM344" s="80"/>
      <c r="AN344" s="2"/>
      <c r="AO344" s="2"/>
      <c r="AP344" s="2"/>
      <c r="AQ344" s="2"/>
      <c r="AR344" s="55"/>
      <c r="AS344" s="85"/>
      <c r="AT344" s="85"/>
      <c r="AU344" s="85"/>
      <c r="AV344" s="85"/>
      <c r="AW344" s="100"/>
      <c r="AX344" s="2"/>
      <c r="AY344" s="2"/>
      <c r="AZ344" s="2"/>
      <c r="BA344" s="2"/>
      <c r="BB344" s="55"/>
      <c r="BC344" s="105"/>
      <c r="BD344" s="105"/>
      <c r="BE344" s="105"/>
      <c r="BF344" s="105"/>
      <c r="BG344" s="109"/>
      <c r="BH344" s="2"/>
      <c r="BI344" s="2"/>
      <c r="BJ344" s="2"/>
      <c r="BK344" s="2"/>
      <c r="BL344" s="55"/>
      <c r="BM344" s="48"/>
      <c r="BN344" s="48"/>
      <c r="BO344" s="48"/>
      <c r="BP344" s="48"/>
      <c r="BQ344" s="117"/>
      <c r="BR344" s="2"/>
      <c r="BS344" s="2"/>
      <c r="BT344" s="2"/>
      <c r="BU344" s="2"/>
      <c r="BV344" s="55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18" t="s">
        <v>5</v>
      </c>
      <c r="H345" s="3">
        <v>2024</v>
      </c>
      <c r="I345" s="20" t="s">
        <v>282</v>
      </c>
      <c r="J345" s="184" t="s">
        <v>273</v>
      </c>
      <c r="K345" s="184" t="s">
        <v>321</v>
      </c>
      <c r="L345" s="188">
        <f t="shared" si="11"/>
        <v>1.3500000000000002E-2</v>
      </c>
      <c r="M345" s="187">
        <f t="shared" si="12"/>
        <v>40.582000000000001</v>
      </c>
      <c r="N345" s="186" t="s">
        <v>1307</v>
      </c>
      <c r="O345" s="33"/>
      <c r="P345" s="33"/>
      <c r="Q345" s="33"/>
      <c r="R345" s="33"/>
      <c r="S345" s="42"/>
      <c r="T345" s="2"/>
      <c r="U345" s="2"/>
      <c r="V345" s="2">
        <v>54</v>
      </c>
      <c r="W345" s="2">
        <v>4.0000000000000001E-3</v>
      </c>
      <c r="X345" s="55">
        <v>14.82</v>
      </c>
      <c r="Y345" s="62"/>
      <c r="Z345" s="62"/>
      <c r="AA345" s="62">
        <v>54</v>
      </c>
      <c r="AB345" s="62">
        <v>4.0000000000000001E-3</v>
      </c>
      <c r="AC345" s="68">
        <v>10.178000000000001</v>
      </c>
      <c r="AD345" s="2"/>
      <c r="AE345" s="2"/>
      <c r="AF345" s="2"/>
      <c r="AG345" s="2"/>
      <c r="AH345" s="55"/>
      <c r="AI345" s="72"/>
      <c r="AJ345" s="72"/>
      <c r="AK345" s="72"/>
      <c r="AL345" s="72"/>
      <c r="AM345" s="80"/>
      <c r="AN345" s="2"/>
      <c r="AO345" s="2"/>
      <c r="AP345" s="2"/>
      <c r="AQ345" s="2"/>
      <c r="AR345" s="55"/>
      <c r="AS345" s="85"/>
      <c r="AT345" s="85"/>
      <c r="AU345" s="85"/>
      <c r="AV345" s="85"/>
      <c r="AW345" s="100"/>
      <c r="AX345" s="2"/>
      <c r="AY345" s="2"/>
      <c r="AZ345" s="2">
        <v>103</v>
      </c>
      <c r="BA345" s="2">
        <v>1E-3</v>
      </c>
      <c r="BB345" s="55">
        <v>4.7290000000000001</v>
      </c>
      <c r="BC345" s="105"/>
      <c r="BD345" s="105"/>
      <c r="BE345" s="105"/>
      <c r="BF345" s="105"/>
      <c r="BG345" s="109"/>
      <c r="BH345" s="2"/>
      <c r="BI345" s="2"/>
      <c r="BJ345" s="2"/>
      <c r="BK345" s="2"/>
      <c r="BL345" s="55"/>
      <c r="BM345" s="48"/>
      <c r="BN345" s="48"/>
      <c r="BO345" s="48"/>
      <c r="BP345" s="48"/>
      <c r="BQ345" s="117"/>
      <c r="BR345" s="2" t="s">
        <v>1201</v>
      </c>
      <c r="BS345" s="2"/>
      <c r="BT345" s="2"/>
      <c r="BU345" s="2">
        <v>4.4999999999999997E-3</v>
      </c>
      <c r="BV345" s="55">
        <v>10.855</v>
      </c>
    </row>
    <row r="346" spans="1:74" ht="28.8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18" t="s">
        <v>5</v>
      </c>
      <c r="H346" s="3">
        <v>2024</v>
      </c>
      <c r="I346" s="20" t="s">
        <v>282</v>
      </c>
      <c r="J346" s="184" t="s">
        <v>274</v>
      </c>
      <c r="K346" s="184" t="s">
        <v>321</v>
      </c>
      <c r="L346" s="187">
        <f t="shared" si="11"/>
        <v>1.0699999999999999E-2</v>
      </c>
      <c r="M346" s="187">
        <f t="shared" si="12"/>
        <v>30.844999999999999</v>
      </c>
      <c r="N346" s="186" t="s">
        <v>1305</v>
      </c>
      <c r="O346" s="33"/>
      <c r="P346" s="33"/>
      <c r="Q346" s="33">
        <v>71</v>
      </c>
      <c r="R346" s="33">
        <v>0.01</v>
      </c>
      <c r="S346" s="42">
        <v>26.512</v>
      </c>
      <c r="T346" s="2"/>
      <c r="U346" s="2"/>
      <c r="V346" s="2"/>
      <c r="W346" s="2"/>
      <c r="X346" s="55"/>
      <c r="Y346" s="62"/>
      <c r="Z346" s="62"/>
      <c r="AA346" s="62"/>
      <c r="AB346" s="62"/>
      <c r="AC346" s="68"/>
      <c r="AD346" s="2"/>
      <c r="AE346" s="2"/>
      <c r="AF346" s="2"/>
      <c r="AG346" s="2"/>
      <c r="AH346" s="55"/>
      <c r="AI346" s="72"/>
      <c r="AJ346" s="72"/>
      <c r="AK346" s="72"/>
      <c r="AL346" s="72"/>
      <c r="AM346" s="80"/>
      <c r="AN346" s="2"/>
      <c r="AO346" s="2"/>
      <c r="AP346" s="2"/>
      <c r="AQ346" s="2"/>
      <c r="AR346" s="55"/>
      <c r="AS346" s="85"/>
      <c r="AT346" s="85"/>
      <c r="AU346" s="85"/>
      <c r="AV346" s="85"/>
      <c r="AW346" s="100"/>
      <c r="AX346" s="2" t="s">
        <v>786</v>
      </c>
      <c r="AY346" s="2"/>
      <c r="AZ346" s="2"/>
      <c r="BA346" s="2">
        <v>6.9999999999999999E-4</v>
      </c>
      <c r="BB346" s="55">
        <v>4.3330000000000002</v>
      </c>
      <c r="BC346" s="105"/>
      <c r="BD346" s="105"/>
      <c r="BE346" s="105"/>
      <c r="BF346" s="105"/>
      <c r="BG346" s="109"/>
      <c r="BH346" s="2"/>
      <c r="BI346" s="2"/>
      <c r="BJ346" s="2"/>
      <c r="BK346" s="2"/>
      <c r="BL346" s="55"/>
      <c r="BM346" s="48"/>
      <c r="BN346" s="48"/>
      <c r="BO346" s="48"/>
      <c r="BP346" s="48"/>
      <c r="BQ346" s="117"/>
      <c r="BR346" s="2"/>
      <c r="BS346" s="2"/>
      <c r="BT346" s="2"/>
      <c r="BU346" s="2"/>
      <c r="BV346" s="55"/>
    </row>
    <row r="347" spans="1:74" ht="28.8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18" t="s">
        <v>5</v>
      </c>
      <c r="H347" s="3">
        <v>2024</v>
      </c>
      <c r="I347" s="20" t="s">
        <v>282</v>
      </c>
      <c r="J347" s="184" t="s">
        <v>275</v>
      </c>
      <c r="K347" s="184" t="s">
        <v>321</v>
      </c>
      <c r="L347" s="188">
        <f t="shared" si="11"/>
        <v>1.7000000000000001E-3</v>
      </c>
      <c r="M347" s="187">
        <f t="shared" si="12"/>
        <v>6.0979999999999999</v>
      </c>
      <c r="N347" s="186" t="s">
        <v>1303</v>
      </c>
      <c r="O347" s="33" t="s">
        <v>364</v>
      </c>
      <c r="P347" s="33"/>
      <c r="Q347" s="33"/>
      <c r="R347" s="33">
        <v>8.0000000000000004E-4</v>
      </c>
      <c r="S347" s="42">
        <v>1.7529999999999999</v>
      </c>
      <c r="T347" s="2"/>
      <c r="U347" s="2" t="s">
        <v>389</v>
      </c>
      <c r="V347" s="2"/>
      <c r="W347" s="2">
        <v>8.9999999999999998E-4</v>
      </c>
      <c r="X347" s="55">
        <v>4.3449999999999998</v>
      </c>
      <c r="Y347" s="62"/>
      <c r="Z347" s="62"/>
      <c r="AA347" s="62"/>
      <c r="AB347" s="62"/>
      <c r="AC347" s="68"/>
      <c r="AD347" s="2"/>
      <c r="AE347" s="2"/>
      <c r="AF347" s="2"/>
      <c r="AG347" s="2"/>
      <c r="AH347" s="55"/>
      <c r="AI347" s="72"/>
      <c r="AJ347" s="72"/>
      <c r="AK347" s="72"/>
      <c r="AL347" s="72"/>
      <c r="AM347" s="80"/>
      <c r="AN347" s="2"/>
      <c r="AO347" s="2"/>
      <c r="AP347" s="2"/>
      <c r="AQ347" s="2"/>
      <c r="AR347" s="55"/>
      <c r="AS347" s="85"/>
      <c r="AT347" s="85"/>
      <c r="AU347" s="85"/>
      <c r="AV347" s="85"/>
      <c r="AW347" s="100"/>
      <c r="AX347" s="2"/>
      <c r="AY347" s="2"/>
      <c r="AZ347" s="2"/>
      <c r="BA347" s="2"/>
      <c r="BB347" s="55"/>
      <c r="BC347" s="105"/>
      <c r="BD347" s="105"/>
      <c r="BE347" s="105"/>
      <c r="BF347" s="105"/>
      <c r="BG347" s="109"/>
      <c r="BH347" s="2"/>
      <c r="BI347" s="2"/>
      <c r="BJ347" s="2"/>
      <c r="BK347" s="2"/>
      <c r="BL347" s="55"/>
      <c r="BM347" s="48"/>
      <c r="BN347" s="48"/>
      <c r="BO347" s="48"/>
      <c r="BP347" s="48"/>
      <c r="BQ347" s="117"/>
      <c r="BR347" s="2"/>
      <c r="BS347" s="2"/>
      <c r="BT347" s="2"/>
      <c r="BU347" s="2"/>
      <c r="BV347" s="55"/>
    </row>
    <row r="348" spans="1:74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18" t="s">
        <v>5</v>
      </c>
      <c r="H348" s="3">
        <v>2024</v>
      </c>
      <c r="I348" s="20" t="s">
        <v>282</v>
      </c>
      <c r="J348" s="184" t="s">
        <v>276</v>
      </c>
      <c r="K348" s="184" t="s">
        <v>320</v>
      </c>
      <c r="L348" s="187">
        <f t="shared" si="11"/>
        <v>0</v>
      </c>
      <c r="M348" s="187">
        <f t="shared" si="12"/>
        <v>0</v>
      </c>
      <c r="N348" s="186"/>
      <c r="O348" s="33"/>
      <c r="P348" s="33"/>
      <c r="Q348" s="33"/>
      <c r="R348" s="33"/>
      <c r="S348" s="42"/>
      <c r="T348" s="2"/>
      <c r="U348" s="2"/>
      <c r="V348" s="2"/>
      <c r="W348" s="2"/>
      <c r="X348" s="55"/>
      <c r="Y348" s="62"/>
      <c r="Z348" s="62"/>
      <c r="AA348" s="62"/>
      <c r="AB348" s="62"/>
      <c r="AC348" s="68"/>
      <c r="AD348" s="2"/>
      <c r="AE348" s="2"/>
      <c r="AF348" s="2"/>
      <c r="AG348" s="2"/>
      <c r="AH348" s="55"/>
      <c r="AI348" s="72"/>
      <c r="AJ348" s="72"/>
      <c r="AK348" s="72"/>
      <c r="AL348" s="72"/>
      <c r="AM348" s="80"/>
      <c r="AN348" s="2"/>
      <c r="AO348" s="2"/>
      <c r="AP348" s="2"/>
      <c r="AQ348" s="2"/>
      <c r="AR348" s="55"/>
      <c r="AS348" s="85"/>
      <c r="AT348" s="85"/>
      <c r="AU348" s="85"/>
      <c r="AV348" s="85"/>
      <c r="AW348" s="100"/>
      <c r="AX348" s="2"/>
      <c r="AY348" s="2"/>
      <c r="AZ348" s="2"/>
      <c r="BA348" s="2"/>
      <c r="BB348" s="55"/>
      <c r="BC348" s="105"/>
      <c r="BD348" s="105"/>
      <c r="BE348" s="105"/>
      <c r="BF348" s="105"/>
      <c r="BG348" s="109"/>
      <c r="BH348" s="2"/>
      <c r="BI348" s="2"/>
      <c r="BJ348" s="2"/>
      <c r="BK348" s="2"/>
      <c r="BL348" s="55"/>
      <c r="BM348" s="48"/>
      <c r="BN348" s="48"/>
      <c r="BO348" s="48"/>
      <c r="BP348" s="48"/>
      <c r="BQ348" s="117"/>
      <c r="BR348" s="2"/>
      <c r="BS348" s="2"/>
      <c r="BT348" s="2"/>
      <c r="BU348" s="2"/>
      <c r="BV348" s="55"/>
    </row>
    <row r="349" spans="1:74" ht="28.8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18" t="s">
        <v>5</v>
      </c>
      <c r="H349" s="3">
        <v>2024</v>
      </c>
      <c r="I349" s="20" t="s">
        <v>282</v>
      </c>
      <c r="J349" s="184" t="s">
        <v>277</v>
      </c>
      <c r="K349" s="184" t="s">
        <v>320</v>
      </c>
      <c r="L349" s="187">
        <f t="shared" si="11"/>
        <v>4</v>
      </c>
      <c r="M349" s="187">
        <f t="shared" si="12"/>
        <v>6.173</v>
      </c>
      <c r="N349" s="186" t="s">
        <v>1306</v>
      </c>
      <c r="O349" s="33"/>
      <c r="P349" s="33"/>
      <c r="Q349" s="33" t="s">
        <v>367</v>
      </c>
      <c r="R349" s="33">
        <v>1</v>
      </c>
      <c r="S349" s="42">
        <v>3.87</v>
      </c>
      <c r="T349" s="2"/>
      <c r="U349" s="2"/>
      <c r="V349" s="2"/>
      <c r="W349" s="2"/>
      <c r="X349" s="55"/>
      <c r="Y349" s="62"/>
      <c r="Z349" s="62"/>
      <c r="AA349" s="62"/>
      <c r="AB349" s="62"/>
      <c r="AC349" s="68"/>
      <c r="AD349" s="2"/>
      <c r="AE349" s="2"/>
      <c r="AF349" s="2"/>
      <c r="AG349" s="2"/>
      <c r="AH349" s="55"/>
      <c r="AI349" s="72"/>
      <c r="AJ349" s="72"/>
      <c r="AK349" s="72"/>
      <c r="AL349" s="72"/>
      <c r="AM349" s="80"/>
      <c r="AN349" s="2"/>
      <c r="AO349" s="2"/>
      <c r="AP349" s="2"/>
      <c r="AQ349" s="2"/>
      <c r="AR349" s="55"/>
      <c r="AS349" s="85"/>
      <c r="AT349" s="85"/>
      <c r="AU349" s="85"/>
      <c r="AV349" s="85"/>
      <c r="AW349" s="100"/>
      <c r="AX349" s="2" t="s">
        <v>795</v>
      </c>
      <c r="AY349" s="2"/>
      <c r="AZ349" s="2"/>
      <c r="BA349" s="2">
        <v>3</v>
      </c>
      <c r="BB349" s="55">
        <v>2.3029999999999999</v>
      </c>
      <c r="BC349" s="105"/>
      <c r="BD349" s="105"/>
      <c r="BE349" s="105"/>
      <c r="BF349" s="105"/>
      <c r="BG349" s="109"/>
      <c r="BH349" s="2"/>
      <c r="BI349" s="2"/>
      <c r="BJ349" s="2"/>
      <c r="BK349" s="2"/>
      <c r="BL349" s="55"/>
      <c r="BM349" s="48"/>
      <c r="BN349" s="48"/>
      <c r="BO349" s="48"/>
      <c r="BP349" s="48"/>
      <c r="BQ349" s="117"/>
      <c r="BR349" s="2"/>
      <c r="BS349" s="2"/>
      <c r="BT349" s="2"/>
      <c r="BU349" s="2"/>
      <c r="BV349" s="55"/>
    </row>
    <row r="350" spans="1:74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18" t="s">
        <v>5</v>
      </c>
      <c r="H350" s="3">
        <v>2024</v>
      </c>
      <c r="I350" s="20" t="s">
        <v>283</v>
      </c>
      <c r="J350" s="184" t="s">
        <v>298</v>
      </c>
      <c r="K350" s="184" t="s">
        <v>321</v>
      </c>
      <c r="L350" s="187">
        <f t="shared" si="11"/>
        <v>0</v>
      </c>
      <c r="M350" s="187">
        <f t="shared" si="12"/>
        <v>0</v>
      </c>
      <c r="N350" s="186"/>
      <c r="O350" s="33"/>
      <c r="P350" s="33"/>
      <c r="Q350" s="33"/>
      <c r="R350" s="33"/>
      <c r="S350" s="42"/>
      <c r="T350" s="2"/>
      <c r="U350" s="2"/>
      <c r="V350" s="2"/>
      <c r="W350" s="2"/>
      <c r="X350" s="55"/>
      <c r="Y350" s="62"/>
      <c r="Z350" s="62"/>
      <c r="AA350" s="62"/>
      <c r="AB350" s="62"/>
      <c r="AC350" s="68"/>
      <c r="AD350" s="2"/>
      <c r="AE350" s="2"/>
      <c r="AF350" s="2"/>
      <c r="AG350" s="2"/>
      <c r="AH350" s="55"/>
      <c r="AI350" s="72"/>
      <c r="AJ350" s="72"/>
      <c r="AK350" s="72"/>
      <c r="AL350" s="72"/>
      <c r="AM350" s="80"/>
      <c r="AN350" s="2"/>
      <c r="AO350" s="2"/>
      <c r="AP350" s="2"/>
      <c r="AQ350" s="2"/>
      <c r="AR350" s="55"/>
      <c r="AS350" s="85"/>
      <c r="AT350" s="85"/>
      <c r="AU350" s="85"/>
      <c r="AV350" s="85"/>
      <c r="AW350" s="100"/>
      <c r="AX350" s="2"/>
      <c r="AY350" s="2"/>
      <c r="AZ350" s="2"/>
      <c r="BA350" s="2"/>
      <c r="BB350" s="55"/>
      <c r="BC350" s="105"/>
      <c r="BD350" s="105"/>
      <c r="BE350" s="105"/>
      <c r="BF350" s="105"/>
      <c r="BG350" s="109"/>
      <c r="BH350" s="2"/>
      <c r="BI350" s="2"/>
      <c r="BJ350" s="2"/>
      <c r="BK350" s="2"/>
      <c r="BL350" s="55"/>
      <c r="BM350" s="48"/>
      <c r="BN350" s="48"/>
      <c r="BO350" s="48"/>
      <c r="BP350" s="48"/>
      <c r="BQ350" s="117"/>
      <c r="BR350" s="2"/>
      <c r="BS350" s="2"/>
      <c r="BT350" s="2"/>
      <c r="BU350" s="2"/>
      <c r="BV350" s="55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18" t="s">
        <v>5</v>
      </c>
      <c r="H351" s="3">
        <v>2024</v>
      </c>
      <c r="I351" s="20" t="s">
        <v>283</v>
      </c>
      <c r="J351" s="184" t="s">
        <v>278</v>
      </c>
      <c r="K351" s="184" t="s">
        <v>320</v>
      </c>
      <c r="L351" s="187">
        <f t="shared" si="11"/>
        <v>1</v>
      </c>
      <c r="M351" s="187">
        <f t="shared" si="12"/>
        <v>1.9870000000000001</v>
      </c>
      <c r="N351" s="186" t="s">
        <v>1308</v>
      </c>
      <c r="O351" s="33"/>
      <c r="P351" s="33"/>
      <c r="Q351" s="33"/>
      <c r="R351" s="33"/>
      <c r="S351" s="42"/>
      <c r="T351" s="2"/>
      <c r="U351" s="2"/>
      <c r="V351" s="2"/>
      <c r="W351" s="2"/>
      <c r="X351" s="55"/>
      <c r="Y351" s="62"/>
      <c r="Z351" s="62"/>
      <c r="AA351" s="62"/>
      <c r="AB351" s="62"/>
      <c r="AC351" s="68"/>
      <c r="AD351" s="2"/>
      <c r="AE351" s="2"/>
      <c r="AF351" s="2"/>
      <c r="AG351" s="2"/>
      <c r="AH351" s="55"/>
      <c r="AI351" s="72"/>
      <c r="AJ351" s="72"/>
      <c r="AK351" s="72"/>
      <c r="AL351" s="72"/>
      <c r="AM351" s="80"/>
      <c r="AN351" s="2"/>
      <c r="AO351" s="2"/>
      <c r="AP351" s="2"/>
      <c r="AQ351" s="2"/>
      <c r="AR351" s="55"/>
      <c r="AS351" s="85"/>
      <c r="AT351" s="85"/>
      <c r="AU351" s="85"/>
      <c r="AV351" s="85"/>
      <c r="AW351" s="100"/>
      <c r="AX351" s="2"/>
      <c r="AY351" s="2"/>
      <c r="AZ351" s="2"/>
      <c r="BA351" s="2"/>
      <c r="BB351" s="55"/>
      <c r="BC351" s="105"/>
      <c r="BD351" s="105"/>
      <c r="BE351" s="105"/>
      <c r="BF351" s="105"/>
      <c r="BG351" s="109"/>
      <c r="BH351" s="2"/>
      <c r="BI351" s="2"/>
      <c r="BJ351" s="2"/>
      <c r="BK351" s="2"/>
      <c r="BL351" s="55"/>
      <c r="BM351" s="48"/>
      <c r="BN351" s="48"/>
      <c r="BO351" s="48"/>
      <c r="BP351" s="48"/>
      <c r="BQ351" s="117"/>
      <c r="BR351" s="2" t="s">
        <v>665</v>
      </c>
      <c r="BS351" s="2"/>
      <c r="BT351" s="2"/>
      <c r="BU351" s="2">
        <v>1</v>
      </c>
      <c r="BV351" s="55">
        <v>1.9870000000000001</v>
      </c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18" t="s">
        <v>5</v>
      </c>
      <c r="H352" s="3">
        <v>2024</v>
      </c>
      <c r="I352" s="20" t="s">
        <v>283</v>
      </c>
      <c r="J352" s="184" t="s">
        <v>279</v>
      </c>
      <c r="K352" s="184" t="s">
        <v>320</v>
      </c>
      <c r="L352" s="187">
        <f t="shared" si="11"/>
        <v>0</v>
      </c>
      <c r="M352" s="187">
        <f t="shared" si="12"/>
        <v>0</v>
      </c>
      <c r="N352" s="186"/>
      <c r="O352" s="33"/>
      <c r="P352" s="33"/>
      <c r="Q352" s="33"/>
      <c r="R352" s="33"/>
      <c r="S352" s="42"/>
      <c r="T352" s="2"/>
      <c r="U352" s="2"/>
      <c r="V352" s="2"/>
      <c r="W352" s="2"/>
      <c r="X352" s="55"/>
      <c r="Y352" s="62"/>
      <c r="Z352" s="62"/>
      <c r="AA352" s="62"/>
      <c r="AB352" s="62"/>
      <c r="AC352" s="68"/>
      <c r="AD352" s="2"/>
      <c r="AE352" s="2"/>
      <c r="AF352" s="2"/>
      <c r="AG352" s="2"/>
      <c r="AH352" s="55"/>
      <c r="AI352" s="72"/>
      <c r="AJ352" s="72"/>
      <c r="AK352" s="72"/>
      <c r="AL352" s="72"/>
      <c r="AM352" s="80"/>
      <c r="AN352" s="2"/>
      <c r="AO352" s="2"/>
      <c r="AP352" s="2"/>
      <c r="AQ352" s="2"/>
      <c r="AR352" s="55"/>
      <c r="AS352" s="85"/>
      <c r="AT352" s="85"/>
      <c r="AU352" s="85"/>
      <c r="AV352" s="85"/>
      <c r="AW352" s="100"/>
      <c r="AX352" s="2"/>
      <c r="AY352" s="2"/>
      <c r="AZ352" s="2"/>
      <c r="BA352" s="2"/>
      <c r="BB352" s="55"/>
      <c r="BC352" s="105"/>
      <c r="BD352" s="105"/>
      <c r="BE352" s="105"/>
      <c r="BF352" s="105"/>
      <c r="BG352" s="109"/>
      <c r="BH352" s="2"/>
      <c r="BI352" s="2"/>
      <c r="BJ352" s="2"/>
      <c r="BK352" s="2"/>
      <c r="BL352" s="55"/>
      <c r="BM352" s="48"/>
      <c r="BN352" s="48"/>
      <c r="BO352" s="48"/>
      <c r="BP352" s="48"/>
      <c r="BQ352" s="117"/>
      <c r="BR352" s="2"/>
      <c r="BS352" s="2"/>
      <c r="BT352" s="2"/>
      <c r="BU352" s="2"/>
      <c r="BV352" s="55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18" t="s">
        <v>5</v>
      </c>
      <c r="H353" s="3">
        <v>2024</v>
      </c>
      <c r="I353" s="20" t="s">
        <v>286</v>
      </c>
      <c r="J353" s="184" t="s">
        <v>280</v>
      </c>
      <c r="K353" s="184" t="s">
        <v>319</v>
      </c>
      <c r="L353" s="187">
        <f t="shared" si="11"/>
        <v>0</v>
      </c>
      <c r="M353" s="187">
        <f t="shared" si="12"/>
        <v>0</v>
      </c>
      <c r="N353" s="186"/>
      <c r="O353" s="33"/>
      <c r="P353" s="33"/>
      <c r="Q353" s="33"/>
      <c r="R353" s="33"/>
      <c r="S353" s="42"/>
      <c r="T353" s="2"/>
      <c r="U353" s="2"/>
      <c r="V353" s="2"/>
      <c r="W353" s="2"/>
      <c r="X353" s="55"/>
      <c r="Y353" s="62"/>
      <c r="Z353" s="62"/>
      <c r="AA353" s="62"/>
      <c r="AB353" s="62"/>
      <c r="AC353" s="68"/>
      <c r="AD353" s="2"/>
      <c r="AE353" s="2"/>
      <c r="AF353" s="2"/>
      <c r="AG353" s="2"/>
      <c r="AH353" s="55"/>
      <c r="AI353" s="72"/>
      <c r="AJ353" s="72"/>
      <c r="AK353" s="72"/>
      <c r="AL353" s="72"/>
      <c r="AM353" s="80"/>
      <c r="AN353" s="2"/>
      <c r="AO353" s="2"/>
      <c r="AP353" s="2"/>
      <c r="AQ353" s="2"/>
      <c r="AR353" s="55"/>
      <c r="AS353" s="85"/>
      <c r="AT353" s="85"/>
      <c r="AU353" s="85"/>
      <c r="AV353" s="85"/>
      <c r="AW353" s="100"/>
      <c r="AX353" s="2"/>
      <c r="AY353" s="2"/>
      <c r="AZ353" s="2"/>
      <c r="BA353" s="2"/>
      <c r="BB353" s="55"/>
      <c r="BC353" s="105"/>
      <c r="BD353" s="105"/>
      <c r="BE353" s="105"/>
      <c r="BF353" s="105"/>
      <c r="BG353" s="109"/>
      <c r="BH353" s="2"/>
      <c r="BI353" s="2"/>
      <c r="BJ353" s="2"/>
      <c r="BK353" s="2"/>
      <c r="BL353" s="55"/>
      <c r="BM353" s="48"/>
      <c r="BN353" s="48"/>
      <c r="BO353" s="48"/>
      <c r="BP353" s="48"/>
      <c r="BQ353" s="117"/>
      <c r="BR353" s="2"/>
      <c r="BS353" s="2"/>
      <c r="BT353" s="2"/>
      <c r="BU353" s="2"/>
      <c r="BV353" s="55"/>
    </row>
    <row r="354" spans="1:74" ht="72" hidden="1" x14ac:dyDescent="0.3">
      <c r="A354" s="2" t="s">
        <v>12</v>
      </c>
      <c r="B354" s="2" t="s">
        <v>2</v>
      </c>
      <c r="C354" s="2" t="s">
        <v>3</v>
      </c>
      <c r="D354" s="2" t="s">
        <v>4</v>
      </c>
      <c r="E354" s="3">
        <v>59</v>
      </c>
      <c r="F354" s="3"/>
      <c r="G354" s="18" t="s">
        <v>5</v>
      </c>
      <c r="H354" s="3">
        <v>2024</v>
      </c>
      <c r="I354" s="20" t="s">
        <v>286</v>
      </c>
      <c r="J354" s="184" t="s">
        <v>281</v>
      </c>
      <c r="K354" s="184" t="s">
        <v>319</v>
      </c>
      <c r="L354" s="187">
        <f t="shared" si="11"/>
        <v>0</v>
      </c>
      <c r="M354" s="187">
        <f t="shared" si="12"/>
        <v>119.25149</v>
      </c>
      <c r="N354" s="186" t="s">
        <v>1309</v>
      </c>
      <c r="O354" s="33"/>
      <c r="P354" s="33"/>
      <c r="Q354" s="33"/>
      <c r="R354" s="33"/>
      <c r="S354" s="42"/>
      <c r="T354" s="2"/>
      <c r="U354" s="2"/>
      <c r="V354" s="2"/>
      <c r="W354" s="2"/>
      <c r="X354" s="55"/>
      <c r="Y354" s="62"/>
      <c r="Z354" s="62"/>
      <c r="AA354" s="62"/>
      <c r="AB354" s="62"/>
      <c r="AC354" s="68"/>
      <c r="AD354" s="2" t="s">
        <v>493</v>
      </c>
      <c r="AE354" s="2"/>
      <c r="AF354" s="2"/>
      <c r="AG354" s="2"/>
      <c r="AH354" s="55">
        <v>6.3259999999999996</v>
      </c>
      <c r="AI354" s="72"/>
      <c r="AJ354" s="72"/>
      <c r="AK354" s="72"/>
      <c r="AL354" s="72"/>
      <c r="AM354" s="80"/>
      <c r="AN354" s="2" t="s">
        <v>606</v>
      </c>
      <c r="AO354" s="2"/>
      <c r="AP354" s="2"/>
      <c r="AQ354" s="2"/>
      <c r="AR354" s="55">
        <v>26.116</v>
      </c>
      <c r="AS354" s="85" t="s">
        <v>739</v>
      </c>
      <c r="AT354" s="85"/>
      <c r="AU354" s="85"/>
      <c r="AV354" s="85"/>
      <c r="AW354" s="100">
        <v>48.89649</v>
      </c>
      <c r="AX354" s="2"/>
      <c r="AY354" s="2"/>
      <c r="AZ354" s="2"/>
      <c r="BA354" s="2"/>
      <c r="BB354" s="55"/>
      <c r="BC354" s="105" t="s">
        <v>929</v>
      </c>
      <c r="BD354" s="105"/>
      <c r="BE354" s="105"/>
      <c r="BF354" s="105"/>
      <c r="BG354" s="109">
        <v>1.6970000000000001</v>
      </c>
      <c r="BH354" s="2" t="s">
        <v>1017</v>
      </c>
      <c r="BI354" s="2"/>
      <c r="BJ354" s="2"/>
      <c r="BK354" s="2"/>
      <c r="BL354" s="55">
        <f>19.418+15.902</f>
        <v>35.32</v>
      </c>
      <c r="BM354" s="48"/>
      <c r="BN354" s="48"/>
      <c r="BO354" s="48"/>
      <c r="BP354" s="48"/>
      <c r="BQ354" s="117"/>
      <c r="BR354" s="2" t="s">
        <v>1246</v>
      </c>
      <c r="BS354" s="2"/>
      <c r="BT354" s="2"/>
      <c r="BU354" s="2"/>
      <c r="BV354" s="55">
        <v>0.89600000000000002</v>
      </c>
    </row>
    <row r="355" spans="1:74" s="13" customFormat="1" hidden="1" x14ac:dyDescent="0.3">
      <c r="A355" s="12" t="s">
        <v>12</v>
      </c>
      <c r="B355" s="12" t="s">
        <v>2</v>
      </c>
      <c r="C355" s="12" t="s">
        <v>3</v>
      </c>
      <c r="D355" s="12" t="s">
        <v>4</v>
      </c>
      <c r="E355" s="7">
        <v>59</v>
      </c>
      <c r="F355" s="7"/>
      <c r="G355" s="19" t="s">
        <v>5</v>
      </c>
      <c r="H355" s="7">
        <v>2024</v>
      </c>
      <c r="I355" s="21"/>
      <c r="J355" s="12" t="s">
        <v>314</v>
      </c>
      <c r="K355" s="12"/>
      <c r="L355" s="147"/>
      <c r="M355" s="147">
        <f>SUM(M317:M354)</f>
        <v>1265.9854900000005</v>
      </c>
      <c r="N355" s="183"/>
      <c r="O355" s="12"/>
      <c r="P355" s="12"/>
      <c r="Q355" s="12"/>
      <c r="R355" s="12"/>
      <c r="S355" s="47">
        <f>SUM(S317:S354)</f>
        <v>32.134999999999998</v>
      </c>
      <c r="T355" s="12"/>
      <c r="U355" s="12"/>
      <c r="V355" s="12"/>
      <c r="W355" s="12"/>
      <c r="X355" s="47">
        <f>SUM(X317:X354)</f>
        <v>30.948999999999998</v>
      </c>
      <c r="Y355" s="12"/>
      <c r="Z355" s="12"/>
      <c r="AA355" s="12"/>
      <c r="AB355" s="12"/>
      <c r="AC355" s="47">
        <f>SUM(AC317:AC354)</f>
        <v>11.481000000000002</v>
      </c>
      <c r="AD355" s="12"/>
      <c r="AE355" s="12"/>
      <c r="AF355" s="12"/>
      <c r="AG355" s="12"/>
      <c r="AH355" s="47">
        <f>SUM(AH317:AH354)</f>
        <v>361.07299999999998</v>
      </c>
      <c r="AI355" s="12"/>
      <c r="AJ355" s="12"/>
      <c r="AK355" s="12"/>
      <c r="AL355" s="12"/>
      <c r="AM355" s="47">
        <f>SUM(AM317:AM354)</f>
        <v>0</v>
      </c>
      <c r="AN355" s="12"/>
      <c r="AO355" s="12"/>
      <c r="AP355" s="12"/>
      <c r="AQ355" s="12"/>
      <c r="AR355" s="47">
        <f>SUM(AR317:AR354)</f>
        <v>26.116</v>
      </c>
      <c r="AS355" s="12"/>
      <c r="AT355" s="12"/>
      <c r="AU355" s="12"/>
      <c r="AV355" s="12"/>
      <c r="AW355" s="47">
        <f>SUM(AW317:AW354)</f>
        <v>557.94749000000002</v>
      </c>
      <c r="AX355" s="12"/>
      <c r="AY355" s="12"/>
      <c r="AZ355" s="12"/>
      <c r="BA355" s="12"/>
      <c r="BB355" s="47">
        <f>SUM(BB317:BB354)</f>
        <v>11.365000000000002</v>
      </c>
      <c r="BC355" s="12"/>
      <c r="BD355" s="12"/>
      <c r="BE355" s="12"/>
      <c r="BF355" s="12"/>
      <c r="BG355" s="47">
        <f>SUM(BG317:BG354)</f>
        <v>1.6970000000000001</v>
      </c>
      <c r="BH355" s="12"/>
      <c r="BI355" s="12"/>
      <c r="BJ355" s="12"/>
      <c r="BK355" s="12"/>
      <c r="BL355" s="47">
        <f>SUM(BL317:BL354)</f>
        <v>201.20999999999998</v>
      </c>
      <c r="BM355" s="12"/>
      <c r="BN355" s="12"/>
      <c r="BO355" s="12"/>
      <c r="BP355" s="12"/>
      <c r="BQ355" s="47">
        <f>SUM(BQ317:BQ354)</f>
        <v>0</v>
      </c>
      <c r="BR355" s="12"/>
      <c r="BS355" s="12"/>
      <c r="BT355" s="12"/>
      <c r="BU355" s="12"/>
      <c r="BV355" s="47">
        <f>SUM(BV317:BV354)</f>
        <v>32.012</v>
      </c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18" t="s">
        <v>5</v>
      </c>
      <c r="H356" s="3">
        <v>2024</v>
      </c>
      <c r="I356" s="20" t="s">
        <v>287</v>
      </c>
      <c r="J356" s="184" t="s">
        <v>267</v>
      </c>
      <c r="K356" s="2" t="s">
        <v>318</v>
      </c>
      <c r="L356" s="163">
        <f t="shared" si="11"/>
        <v>0</v>
      </c>
      <c r="M356" s="163">
        <f t="shared" si="12"/>
        <v>0</v>
      </c>
      <c r="N356" s="181"/>
      <c r="O356" s="33"/>
      <c r="P356" s="33"/>
      <c r="Q356" s="33"/>
      <c r="R356" s="33"/>
      <c r="S356" s="42"/>
      <c r="T356" s="2"/>
      <c r="U356" s="2"/>
      <c r="V356" s="2"/>
      <c r="W356" s="2"/>
      <c r="X356" s="55"/>
      <c r="Y356" s="62"/>
      <c r="Z356" s="62"/>
      <c r="AA356" s="62"/>
      <c r="AB356" s="62"/>
      <c r="AC356" s="68"/>
      <c r="AD356" s="2"/>
      <c r="AE356" s="2"/>
      <c r="AF356" s="2"/>
      <c r="AG356" s="2"/>
      <c r="AH356" s="55"/>
      <c r="AI356" s="72"/>
      <c r="AJ356" s="72"/>
      <c r="AK356" s="72"/>
      <c r="AL356" s="72"/>
      <c r="AM356" s="80"/>
      <c r="AN356" s="2"/>
      <c r="AO356" s="2"/>
      <c r="AP356" s="2"/>
      <c r="AQ356" s="2"/>
      <c r="AR356" s="55"/>
      <c r="AS356" s="85"/>
      <c r="AT356" s="85"/>
      <c r="AU356" s="85"/>
      <c r="AV356" s="85"/>
      <c r="AW356" s="100"/>
      <c r="AX356" s="2"/>
      <c r="AY356" s="2"/>
      <c r="AZ356" s="2"/>
      <c r="BA356" s="2"/>
      <c r="BB356" s="55"/>
      <c r="BC356" s="105"/>
      <c r="BD356" s="105"/>
      <c r="BE356" s="105"/>
      <c r="BF356" s="105"/>
      <c r="BG356" s="109"/>
      <c r="BH356" s="2"/>
      <c r="BI356" s="2"/>
      <c r="BJ356" s="2"/>
      <c r="BK356" s="2"/>
      <c r="BL356" s="55"/>
      <c r="BM356" s="48"/>
      <c r="BN356" s="48"/>
      <c r="BO356" s="48"/>
      <c r="BP356" s="48"/>
      <c r="BQ356" s="117"/>
      <c r="BR356" s="2"/>
      <c r="BS356" s="2"/>
      <c r="BT356" s="2"/>
      <c r="BU356" s="2"/>
      <c r="BV356" s="55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18" t="s">
        <v>5</v>
      </c>
      <c r="H357" s="3">
        <v>2024</v>
      </c>
      <c r="I357" s="20" t="s">
        <v>287</v>
      </c>
      <c r="J357" s="184" t="s">
        <v>291</v>
      </c>
      <c r="K357" s="2" t="s">
        <v>319</v>
      </c>
      <c r="L357" s="163">
        <f t="shared" si="11"/>
        <v>0</v>
      </c>
      <c r="M357" s="163">
        <f t="shared" si="12"/>
        <v>0</v>
      </c>
      <c r="N357" s="181"/>
      <c r="O357" s="33"/>
      <c r="P357" s="33"/>
      <c r="Q357" s="33"/>
      <c r="R357" s="33"/>
      <c r="S357" s="42"/>
      <c r="T357" s="2"/>
      <c r="U357" s="2"/>
      <c r="V357" s="2"/>
      <c r="W357" s="2"/>
      <c r="X357" s="55"/>
      <c r="Y357" s="62"/>
      <c r="Z357" s="62"/>
      <c r="AA357" s="62"/>
      <c r="AB357" s="62"/>
      <c r="AC357" s="68"/>
      <c r="AD357" s="2"/>
      <c r="AE357" s="2"/>
      <c r="AF357" s="2"/>
      <c r="AG357" s="2"/>
      <c r="AH357" s="55"/>
      <c r="AI357" s="72"/>
      <c r="AJ357" s="72"/>
      <c r="AK357" s="72"/>
      <c r="AL357" s="72"/>
      <c r="AM357" s="80"/>
      <c r="AN357" s="2"/>
      <c r="AO357" s="2"/>
      <c r="AP357" s="2"/>
      <c r="AQ357" s="2"/>
      <c r="AR357" s="55"/>
      <c r="AS357" s="85"/>
      <c r="AT357" s="85"/>
      <c r="AU357" s="85"/>
      <c r="AV357" s="85"/>
      <c r="AW357" s="100"/>
      <c r="AX357" s="2"/>
      <c r="AY357" s="2"/>
      <c r="AZ357" s="2"/>
      <c r="BA357" s="2"/>
      <c r="BB357" s="55"/>
      <c r="BC357" s="105"/>
      <c r="BD357" s="105"/>
      <c r="BE357" s="105"/>
      <c r="BF357" s="105"/>
      <c r="BG357" s="109"/>
      <c r="BH357" s="2"/>
      <c r="BI357" s="2"/>
      <c r="BJ357" s="2"/>
      <c r="BK357" s="2"/>
      <c r="BL357" s="55"/>
      <c r="BM357" s="48"/>
      <c r="BN357" s="48"/>
      <c r="BO357" s="48"/>
      <c r="BP357" s="48"/>
      <c r="BQ357" s="117"/>
      <c r="BR357" s="2"/>
      <c r="BS357" s="2"/>
      <c r="BT357" s="2"/>
      <c r="BU357" s="2"/>
      <c r="BV357" s="55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18" t="s">
        <v>5</v>
      </c>
      <c r="H358" s="3">
        <v>2024</v>
      </c>
      <c r="I358" s="20" t="s">
        <v>286</v>
      </c>
      <c r="J358" s="184" t="s">
        <v>336</v>
      </c>
      <c r="K358" s="2" t="s">
        <v>319</v>
      </c>
      <c r="L358" s="163">
        <f t="shared" si="11"/>
        <v>0</v>
      </c>
      <c r="M358" s="163">
        <f t="shared" si="12"/>
        <v>0</v>
      </c>
      <c r="N358" s="181"/>
      <c r="O358" s="33"/>
      <c r="P358" s="33"/>
      <c r="Q358" s="33"/>
      <c r="R358" s="33"/>
      <c r="S358" s="42"/>
      <c r="T358" s="2"/>
      <c r="U358" s="2"/>
      <c r="V358" s="2"/>
      <c r="W358" s="2"/>
      <c r="X358" s="55"/>
      <c r="Y358" s="62"/>
      <c r="Z358" s="62"/>
      <c r="AA358" s="62"/>
      <c r="AB358" s="62"/>
      <c r="AC358" s="68"/>
      <c r="AD358" s="2"/>
      <c r="AE358" s="2"/>
      <c r="AF358" s="2"/>
      <c r="AG358" s="2"/>
      <c r="AH358" s="55"/>
      <c r="AI358" s="72"/>
      <c r="AJ358" s="72"/>
      <c r="AK358" s="72"/>
      <c r="AL358" s="72"/>
      <c r="AM358" s="80"/>
      <c r="AN358" s="2"/>
      <c r="AO358" s="2"/>
      <c r="AP358" s="2"/>
      <c r="AQ358" s="2"/>
      <c r="AR358" s="55"/>
      <c r="AS358" s="85"/>
      <c r="AT358" s="85"/>
      <c r="AU358" s="85"/>
      <c r="AV358" s="85"/>
      <c r="AW358" s="100"/>
      <c r="AX358" s="2"/>
      <c r="AY358" s="2"/>
      <c r="AZ358" s="2"/>
      <c r="BA358" s="2"/>
      <c r="BB358" s="55"/>
      <c r="BC358" s="105"/>
      <c r="BD358" s="105"/>
      <c r="BE358" s="105"/>
      <c r="BF358" s="105"/>
      <c r="BG358" s="109"/>
      <c r="BH358" s="2"/>
      <c r="BI358" s="2"/>
      <c r="BJ358" s="2"/>
      <c r="BK358" s="2"/>
      <c r="BL358" s="55"/>
      <c r="BM358" s="48"/>
      <c r="BN358" s="48"/>
      <c r="BO358" s="48"/>
      <c r="BP358" s="48"/>
      <c r="BQ358" s="117"/>
      <c r="BR358" s="2"/>
      <c r="BS358" s="2"/>
      <c r="BT358" s="2"/>
      <c r="BU358" s="2"/>
      <c r="BV358" s="55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18" t="s">
        <v>5</v>
      </c>
      <c r="H359" s="3">
        <v>2024</v>
      </c>
      <c r="I359" s="20" t="s">
        <v>286</v>
      </c>
      <c r="J359" s="185" t="s">
        <v>337</v>
      </c>
      <c r="K359" s="8" t="s">
        <v>318</v>
      </c>
      <c r="L359" s="163">
        <f t="shared" si="11"/>
        <v>0</v>
      </c>
      <c r="M359" s="163">
        <f t="shared" si="12"/>
        <v>0</v>
      </c>
      <c r="N359" s="181"/>
      <c r="O359" s="53"/>
      <c r="P359" s="53"/>
      <c r="Q359" s="53"/>
      <c r="R359" s="53"/>
      <c r="S359" s="54"/>
      <c r="T359" s="8"/>
      <c r="U359" s="8"/>
      <c r="V359" s="8"/>
      <c r="W359" s="8"/>
      <c r="X359" s="122"/>
      <c r="Y359" s="135"/>
      <c r="Z359" s="135"/>
      <c r="AA359" s="135"/>
      <c r="AB359" s="135"/>
      <c r="AC359" s="136"/>
      <c r="AD359" s="8"/>
      <c r="AE359" s="8"/>
      <c r="AF359" s="8"/>
      <c r="AG359" s="8"/>
      <c r="AH359" s="122"/>
      <c r="AI359" s="137"/>
      <c r="AJ359" s="137"/>
      <c r="AK359" s="137"/>
      <c r="AL359" s="137"/>
      <c r="AM359" s="138"/>
      <c r="AN359" s="8"/>
      <c r="AO359" s="8"/>
      <c r="AP359" s="8"/>
      <c r="AQ359" s="8"/>
      <c r="AR359" s="122"/>
      <c r="AS359" s="139"/>
      <c r="AT359" s="139"/>
      <c r="AU359" s="139"/>
      <c r="AV359" s="139"/>
      <c r="AW359" s="140"/>
      <c r="AX359" s="8"/>
      <c r="AY359" s="8"/>
      <c r="AZ359" s="8"/>
      <c r="BA359" s="8"/>
      <c r="BB359" s="122"/>
      <c r="BC359" s="141"/>
      <c r="BD359" s="141"/>
      <c r="BE359" s="141"/>
      <c r="BF359" s="141"/>
      <c r="BG359" s="142"/>
      <c r="BH359" s="8"/>
      <c r="BI359" s="8"/>
      <c r="BJ359" s="8"/>
      <c r="BK359" s="8"/>
      <c r="BL359" s="122"/>
      <c r="BM359" s="143"/>
      <c r="BN359" s="143"/>
      <c r="BO359" s="143"/>
      <c r="BP359" s="143"/>
      <c r="BQ359" s="144"/>
      <c r="BR359" s="8"/>
      <c r="BS359" s="8"/>
      <c r="BT359" s="8"/>
      <c r="BU359" s="8"/>
      <c r="BV359" s="122"/>
    </row>
    <row r="360" spans="1:74" ht="28.8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18" t="s">
        <v>5</v>
      </c>
      <c r="H360" s="3">
        <v>2024</v>
      </c>
      <c r="I360" s="20" t="s">
        <v>286</v>
      </c>
      <c r="J360" s="185" t="s">
        <v>338</v>
      </c>
      <c r="K360" s="8" t="s">
        <v>339</v>
      </c>
      <c r="L360" s="163">
        <f t="shared" si="11"/>
        <v>0</v>
      </c>
      <c r="M360" s="163">
        <f t="shared" si="12"/>
        <v>0</v>
      </c>
      <c r="N360" s="181"/>
      <c r="O360" s="53"/>
      <c r="P360" s="53"/>
      <c r="Q360" s="53"/>
      <c r="R360" s="53"/>
      <c r="S360" s="54"/>
      <c r="T360" s="8"/>
      <c r="U360" s="8"/>
      <c r="V360" s="8"/>
      <c r="W360" s="8"/>
      <c r="X360" s="122"/>
      <c r="Y360" s="135"/>
      <c r="Z360" s="135"/>
      <c r="AA360" s="135"/>
      <c r="AB360" s="135"/>
      <c r="AC360" s="136"/>
      <c r="AD360" s="8"/>
      <c r="AE360" s="8"/>
      <c r="AF360" s="8"/>
      <c r="AG360" s="8"/>
      <c r="AH360" s="122"/>
      <c r="AI360" s="137"/>
      <c r="AJ360" s="137"/>
      <c r="AK360" s="137"/>
      <c r="AL360" s="137"/>
      <c r="AM360" s="138"/>
      <c r="AN360" s="8"/>
      <c r="AO360" s="8"/>
      <c r="AP360" s="8"/>
      <c r="AQ360" s="8"/>
      <c r="AR360" s="122"/>
      <c r="AS360" s="139"/>
      <c r="AT360" s="139"/>
      <c r="AU360" s="139"/>
      <c r="AV360" s="139"/>
      <c r="AW360" s="140"/>
      <c r="AX360" s="8"/>
      <c r="AY360" s="8"/>
      <c r="AZ360" s="8"/>
      <c r="BA360" s="8"/>
      <c r="BB360" s="122"/>
      <c r="BC360" s="141"/>
      <c r="BD360" s="141"/>
      <c r="BE360" s="141"/>
      <c r="BF360" s="141"/>
      <c r="BG360" s="142"/>
      <c r="BH360" s="8"/>
      <c r="BI360" s="8"/>
      <c r="BJ360" s="8"/>
      <c r="BK360" s="8"/>
      <c r="BL360" s="122"/>
      <c r="BM360" s="143"/>
      <c r="BN360" s="143"/>
      <c r="BO360" s="143"/>
      <c r="BP360" s="143"/>
      <c r="BQ360" s="144"/>
      <c r="BR360" s="8"/>
      <c r="BS360" s="8"/>
      <c r="BT360" s="8"/>
      <c r="BU360" s="8"/>
      <c r="BV360" s="122"/>
    </row>
    <row r="361" spans="1:74" ht="28.8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18" t="s">
        <v>5</v>
      </c>
      <c r="H361" s="3">
        <v>2024</v>
      </c>
      <c r="I361" s="20" t="s">
        <v>286</v>
      </c>
      <c r="J361" s="185" t="s">
        <v>340</v>
      </c>
      <c r="K361" s="8" t="s">
        <v>318</v>
      </c>
      <c r="L361" s="163">
        <f t="shared" si="11"/>
        <v>0</v>
      </c>
      <c r="M361" s="163">
        <f t="shared" si="12"/>
        <v>0</v>
      </c>
      <c r="N361" s="181"/>
      <c r="O361" s="53"/>
      <c r="P361" s="53"/>
      <c r="Q361" s="53"/>
      <c r="R361" s="53"/>
      <c r="S361" s="54"/>
      <c r="T361" s="8"/>
      <c r="U361" s="8"/>
      <c r="V361" s="8"/>
      <c r="W361" s="8"/>
      <c r="X361" s="122"/>
      <c r="Y361" s="135"/>
      <c r="Z361" s="135"/>
      <c r="AA361" s="135"/>
      <c r="AB361" s="135"/>
      <c r="AC361" s="136"/>
      <c r="AD361" s="8"/>
      <c r="AE361" s="8"/>
      <c r="AF361" s="8"/>
      <c r="AG361" s="8"/>
      <c r="AH361" s="122"/>
      <c r="AI361" s="137"/>
      <c r="AJ361" s="137"/>
      <c r="AK361" s="137"/>
      <c r="AL361" s="137"/>
      <c r="AM361" s="138"/>
      <c r="AN361" s="8"/>
      <c r="AO361" s="8"/>
      <c r="AP361" s="8"/>
      <c r="AQ361" s="8"/>
      <c r="AR361" s="122"/>
      <c r="AS361" s="139"/>
      <c r="AT361" s="139"/>
      <c r="AU361" s="139"/>
      <c r="AV361" s="139"/>
      <c r="AW361" s="140"/>
      <c r="AX361" s="8"/>
      <c r="AY361" s="8"/>
      <c r="AZ361" s="8"/>
      <c r="BA361" s="8"/>
      <c r="BB361" s="122"/>
      <c r="BC361" s="141"/>
      <c r="BD361" s="141"/>
      <c r="BE361" s="141"/>
      <c r="BF361" s="141"/>
      <c r="BG361" s="142"/>
      <c r="BH361" s="8"/>
      <c r="BI361" s="8"/>
      <c r="BJ361" s="8"/>
      <c r="BK361" s="8"/>
      <c r="BL361" s="122"/>
      <c r="BM361" s="143"/>
      <c r="BN361" s="143"/>
      <c r="BO361" s="143"/>
      <c r="BP361" s="143"/>
      <c r="BQ361" s="144"/>
      <c r="BR361" s="8"/>
      <c r="BS361" s="8"/>
      <c r="BT361" s="8"/>
      <c r="BU361" s="8"/>
      <c r="BV361" s="122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18" t="s">
        <v>5</v>
      </c>
      <c r="H362" s="3">
        <v>2024</v>
      </c>
      <c r="I362" s="20" t="s">
        <v>286</v>
      </c>
      <c r="J362" s="185" t="s">
        <v>341</v>
      </c>
      <c r="K362" s="8" t="s">
        <v>320</v>
      </c>
      <c r="L362" s="163">
        <f t="shared" si="11"/>
        <v>0</v>
      </c>
      <c r="M362" s="163">
        <f t="shared" si="12"/>
        <v>0</v>
      </c>
      <c r="N362" s="181"/>
      <c r="O362" s="53"/>
      <c r="P362" s="53"/>
      <c r="Q362" s="53"/>
      <c r="R362" s="53"/>
      <c r="S362" s="54"/>
      <c r="T362" s="8"/>
      <c r="U362" s="8"/>
      <c r="V362" s="8"/>
      <c r="W362" s="8"/>
      <c r="X362" s="122"/>
      <c r="Y362" s="135"/>
      <c r="Z362" s="135"/>
      <c r="AA362" s="135"/>
      <c r="AB362" s="135"/>
      <c r="AC362" s="136"/>
      <c r="AD362" s="8"/>
      <c r="AE362" s="8"/>
      <c r="AF362" s="8"/>
      <c r="AG362" s="8"/>
      <c r="AH362" s="122"/>
      <c r="AI362" s="137"/>
      <c r="AJ362" s="137"/>
      <c r="AK362" s="137"/>
      <c r="AL362" s="137"/>
      <c r="AM362" s="138"/>
      <c r="AN362" s="8"/>
      <c r="AO362" s="8"/>
      <c r="AP362" s="8"/>
      <c r="AQ362" s="8"/>
      <c r="AR362" s="122"/>
      <c r="AS362" s="139"/>
      <c r="AT362" s="139"/>
      <c r="AU362" s="139"/>
      <c r="AV362" s="139"/>
      <c r="AW362" s="140"/>
      <c r="AX362" s="8"/>
      <c r="AY362" s="8"/>
      <c r="AZ362" s="8"/>
      <c r="BA362" s="8"/>
      <c r="BB362" s="122"/>
      <c r="BC362" s="141"/>
      <c r="BD362" s="141"/>
      <c r="BE362" s="141"/>
      <c r="BF362" s="141"/>
      <c r="BG362" s="142"/>
      <c r="BH362" s="8"/>
      <c r="BI362" s="8"/>
      <c r="BJ362" s="8"/>
      <c r="BK362" s="8"/>
      <c r="BL362" s="122"/>
      <c r="BM362" s="143"/>
      <c r="BN362" s="143"/>
      <c r="BO362" s="143"/>
      <c r="BP362" s="143"/>
      <c r="BQ362" s="144"/>
      <c r="BR362" s="8"/>
      <c r="BS362" s="8"/>
      <c r="BT362" s="8"/>
      <c r="BU362" s="8"/>
      <c r="BV362" s="122"/>
    </row>
    <row r="363" spans="1:74" ht="28.8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18" t="s">
        <v>5</v>
      </c>
      <c r="H363" s="3">
        <v>2024</v>
      </c>
      <c r="I363" s="20" t="s">
        <v>286</v>
      </c>
      <c r="J363" s="185" t="s">
        <v>342</v>
      </c>
      <c r="K363" s="8" t="s">
        <v>320</v>
      </c>
      <c r="L363" s="163">
        <f t="shared" si="11"/>
        <v>0</v>
      </c>
      <c r="M363" s="163">
        <f t="shared" si="12"/>
        <v>0</v>
      </c>
      <c r="N363" s="181"/>
      <c r="O363" s="53"/>
      <c r="P363" s="53"/>
      <c r="Q363" s="53"/>
      <c r="R363" s="53"/>
      <c r="S363" s="54"/>
      <c r="T363" s="8"/>
      <c r="U363" s="8"/>
      <c r="V363" s="8"/>
      <c r="W363" s="8"/>
      <c r="X363" s="122"/>
      <c r="Y363" s="135"/>
      <c r="Z363" s="135"/>
      <c r="AA363" s="135"/>
      <c r="AB363" s="135"/>
      <c r="AC363" s="136"/>
      <c r="AD363" s="8"/>
      <c r="AE363" s="8"/>
      <c r="AF363" s="8"/>
      <c r="AG363" s="8"/>
      <c r="AH363" s="122"/>
      <c r="AI363" s="137"/>
      <c r="AJ363" s="137"/>
      <c r="AK363" s="137"/>
      <c r="AL363" s="137"/>
      <c r="AM363" s="138"/>
      <c r="AN363" s="8"/>
      <c r="AO363" s="8"/>
      <c r="AP363" s="8"/>
      <c r="AQ363" s="8"/>
      <c r="AR363" s="122"/>
      <c r="AS363" s="139"/>
      <c r="AT363" s="139"/>
      <c r="AU363" s="139"/>
      <c r="AV363" s="139"/>
      <c r="AW363" s="140"/>
      <c r="AX363" s="8"/>
      <c r="AY363" s="8"/>
      <c r="AZ363" s="8"/>
      <c r="BA363" s="8"/>
      <c r="BB363" s="122"/>
      <c r="BC363" s="141"/>
      <c r="BD363" s="141"/>
      <c r="BE363" s="141"/>
      <c r="BF363" s="141"/>
      <c r="BG363" s="142"/>
      <c r="BH363" s="8"/>
      <c r="BI363" s="8"/>
      <c r="BJ363" s="8"/>
      <c r="BK363" s="8"/>
      <c r="BL363" s="122"/>
      <c r="BM363" s="143"/>
      <c r="BN363" s="143"/>
      <c r="BO363" s="143"/>
      <c r="BP363" s="143"/>
      <c r="BQ363" s="144"/>
      <c r="BR363" s="8"/>
      <c r="BS363" s="8"/>
      <c r="BT363" s="8"/>
      <c r="BU363" s="8"/>
      <c r="BV363" s="122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18" t="s">
        <v>5</v>
      </c>
      <c r="H364" s="3">
        <v>2024</v>
      </c>
      <c r="I364" s="20" t="s">
        <v>286</v>
      </c>
      <c r="J364" s="185" t="s">
        <v>343</v>
      </c>
      <c r="K364" s="8" t="s">
        <v>339</v>
      </c>
      <c r="L364" s="163">
        <f t="shared" si="11"/>
        <v>0</v>
      </c>
      <c r="M364" s="163">
        <f t="shared" si="12"/>
        <v>0</v>
      </c>
      <c r="N364" s="181"/>
      <c r="O364" s="53"/>
      <c r="P364" s="53"/>
      <c r="Q364" s="53"/>
      <c r="R364" s="53"/>
      <c r="S364" s="54"/>
      <c r="T364" s="8"/>
      <c r="U364" s="8"/>
      <c r="V364" s="8"/>
      <c r="W364" s="8"/>
      <c r="X364" s="122"/>
      <c r="Y364" s="135"/>
      <c r="Z364" s="135"/>
      <c r="AA364" s="135"/>
      <c r="AB364" s="135"/>
      <c r="AC364" s="136"/>
      <c r="AD364" s="8"/>
      <c r="AE364" s="8"/>
      <c r="AF364" s="8"/>
      <c r="AG364" s="8"/>
      <c r="AH364" s="122"/>
      <c r="AI364" s="137"/>
      <c r="AJ364" s="137"/>
      <c r="AK364" s="137"/>
      <c r="AL364" s="137"/>
      <c r="AM364" s="138"/>
      <c r="AN364" s="8"/>
      <c r="AO364" s="8"/>
      <c r="AP364" s="8"/>
      <c r="AQ364" s="8"/>
      <c r="AR364" s="122"/>
      <c r="AS364" s="139"/>
      <c r="AT364" s="139"/>
      <c r="AU364" s="139"/>
      <c r="AV364" s="139"/>
      <c r="AW364" s="140"/>
      <c r="AX364" s="8"/>
      <c r="AY364" s="8"/>
      <c r="AZ364" s="8"/>
      <c r="BA364" s="8"/>
      <c r="BB364" s="122"/>
      <c r="BC364" s="141"/>
      <c r="BD364" s="141"/>
      <c r="BE364" s="141"/>
      <c r="BF364" s="141"/>
      <c r="BG364" s="142"/>
      <c r="BH364" s="8"/>
      <c r="BI364" s="8"/>
      <c r="BJ364" s="8"/>
      <c r="BK364" s="8"/>
      <c r="BL364" s="122"/>
      <c r="BM364" s="143"/>
      <c r="BN364" s="143"/>
      <c r="BO364" s="143"/>
      <c r="BP364" s="143"/>
      <c r="BQ364" s="144"/>
      <c r="BR364" s="8"/>
      <c r="BS364" s="8"/>
      <c r="BT364" s="8"/>
      <c r="BU364" s="8"/>
      <c r="BV364" s="122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18" t="s">
        <v>5</v>
      </c>
      <c r="H365" s="3">
        <v>2024</v>
      </c>
      <c r="I365" s="20" t="s">
        <v>288</v>
      </c>
      <c r="J365" s="185" t="s">
        <v>344</v>
      </c>
      <c r="K365" s="8" t="s">
        <v>318</v>
      </c>
      <c r="L365" s="163">
        <f t="shared" si="11"/>
        <v>0</v>
      </c>
      <c r="M365" s="163">
        <f t="shared" si="12"/>
        <v>0</v>
      </c>
      <c r="N365" s="181"/>
      <c r="O365" s="53"/>
      <c r="P365" s="53"/>
      <c r="Q365" s="53"/>
      <c r="R365" s="53"/>
      <c r="S365" s="54"/>
      <c r="T365" s="8"/>
      <c r="U365" s="8"/>
      <c r="V365" s="8"/>
      <c r="W365" s="8"/>
      <c r="X365" s="122"/>
      <c r="Y365" s="135"/>
      <c r="Z365" s="135"/>
      <c r="AA365" s="135"/>
      <c r="AB365" s="135"/>
      <c r="AC365" s="136"/>
      <c r="AD365" s="8"/>
      <c r="AE365" s="8"/>
      <c r="AF365" s="8"/>
      <c r="AG365" s="8"/>
      <c r="AH365" s="122"/>
      <c r="AI365" s="137"/>
      <c r="AJ365" s="137"/>
      <c r="AK365" s="137"/>
      <c r="AL365" s="137"/>
      <c r="AM365" s="138"/>
      <c r="AN365" s="8"/>
      <c r="AO365" s="8"/>
      <c r="AP365" s="8"/>
      <c r="AQ365" s="8"/>
      <c r="AR365" s="122"/>
      <c r="AS365" s="139"/>
      <c r="AT365" s="139"/>
      <c r="AU365" s="139"/>
      <c r="AV365" s="139"/>
      <c r="AW365" s="140"/>
      <c r="AX365" s="8"/>
      <c r="AY365" s="8"/>
      <c r="AZ365" s="8"/>
      <c r="BA365" s="8"/>
      <c r="BB365" s="122"/>
      <c r="BC365" s="141"/>
      <c r="BD365" s="141"/>
      <c r="BE365" s="141"/>
      <c r="BF365" s="141"/>
      <c r="BG365" s="142"/>
      <c r="BH365" s="8"/>
      <c r="BI365" s="8"/>
      <c r="BJ365" s="8"/>
      <c r="BK365" s="8"/>
      <c r="BL365" s="122"/>
      <c r="BM365" s="143"/>
      <c r="BN365" s="143"/>
      <c r="BO365" s="143"/>
      <c r="BP365" s="143"/>
      <c r="BQ365" s="144"/>
      <c r="BR365" s="8"/>
      <c r="BS365" s="8"/>
      <c r="BT365" s="8"/>
      <c r="BU365" s="8"/>
      <c r="BV365" s="122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18" t="s">
        <v>5</v>
      </c>
      <c r="H366" s="3">
        <v>2024</v>
      </c>
      <c r="I366" s="20" t="s">
        <v>288</v>
      </c>
      <c r="J366" s="184" t="s">
        <v>351</v>
      </c>
      <c r="K366" s="2" t="s">
        <v>318</v>
      </c>
      <c r="L366" s="163">
        <f t="shared" si="11"/>
        <v>0</v>
      </c>
      <c r="M366" s="163">
        <f t="shared" si="12"/>
        <v>0</v>
      </c>
      <c r="N366" s="181"/>
      <c r="O366" s="53"/>
      <c r="P366" s="53"/>
      <c r="Q366" s="53"/>
      <c r="R366" s="53"/>
      <c r="S366" s="54"/>
      <c r="T366" s="8"/>
      <c r="U366" s="8"/>
      <c r="V366" s="8"/>
      <c r="W366" s="8"/>
      <c r="X366" s="122"/>
      <c r="Y366" s="135"/>
      <c r="Z366" s="135"/>
      <c r="AA366" s="135"/>
      <c r="AB366" s="135"/>
      <c r="AC366" s="136"/>
      <c r="AD366" s="8"/>
      <c r="AE366" s="8"/>
      <c r="AF366" s="8"/>
      <c r="AG366" s="8"/>
      <c r="AH366" s="122"/>
      <c r="AI366" s="137"/>
      <c r="AJ366" s="137"/>
      <c r="AK366" s="137"/>
      <c r="AL366" s="137"/>
      <c r="AM366" s="138"/>
      <c r="AN366" s="8"/>
      <c r="AO366" s="8"/>
      <c r="AP366" s="8"/>
      <c r="AQ366" s="8"/>
      <c r="AR366" s="122"/>
      <c r="AS366" s="139"/>
      <c r="AT366" s="139"/>
      <c r="AU366" s="139"/>
      <c r="AV366" s="139"/>
      <c r="AW366" s="140"/>
      <c r="AX366" s="8"/>
      <c r="AY366" s="8"/>
      <c r="AZ366" s="8"/>
      <c r="BA366" s="8"/>
      <c r="BB366" s="122"/>
      <c r="BC366" s="141"/>
      <c r="BD366" s="141"/>
      <c r="BE366" s="141"/>
      <c r="BF366" s="141"/>
      <c r="BG366" s="142"/>
      <c r="BH366" s="8"/>
      <c r="BI366" s="8"/>
      <c r="BJ366" s="8"/>
      <c r="BK366" s="8"/>
      <c r="BL366" s="122"/>
      <c r="BM366" s="143"/>
      <c r="BN366" s="143"/>
      <c r="BO366" s="143"/>
      <c r="BP366" s="143"/>
      <c r="BQ366" s="144"/>
      <c r="BR366" s="8"/>
      <c r="BS366" s="8"/>
      <c r="BT366" s="8"/>
      <c r="BU366" s="8"/>
      <c r="BV366" s="122"/>
    </row>
    <row r="367" spans="1:74" ht="28.8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18" t="s">
        <v>5</v>
      </c>
      <c r="H367" s="3">
        <v>2024</v>
      </c>
      <c r="I367" s="20" t="s">
        <v>288</v>
      </c>
      <c r="J367" s="184" t="s">
        <v>352</v>
      </c>
      <c r="K367" s="2" t="s">
        <v>321</v>
      </c>
      <c r="L367" s="163">
        <f t="shared" si="11"/>
        <v>0</v>
      </c>
      <c r="M367" s="163">
        <f t="shared" si="12"/>
        <v>0</v>
      </c>
      <c r="N367" s="181"/>
      <c r="O367" s="33"/>
      <c r="P367" s="33"/>
      <c r="Q367" s="33"/>
      <c r="R367" s="33"/>
      <c r="S367" s="42"/>
      <c r="T367" s="2"/>
      <c r="U367" s="2"/>
      <c r="V367" s="2"/>
      <c r="W367" s="2"/>
      <c r="X367" s="55"/>
      <c r="Y367" s="62"/>
      <c r="Z367" s="62"/>
      <c r="AA367" s="62"/>
      <c r="AB367" s="62"/>
      <c r="AC367" s="68"/>
      <c r="AD367" s="2"/>
      <c r="AE367" s="2"/>
      <c r="AF367" s="2"/>
      <c r="AG367" s="2"/>
      <c r="AH367" s="55"/>
      <c r="AI367" s="72"/>
      <c r="AJ367" s="72"/>
      <c r="AK367" s="72"/>
      <c r="AL367" s="72"/>
      <c r="AM367" s="80"/>
      <c r="AN367" s="2"/>
      <c r="AO367" s="2"/>
      <c r="AP367" s="2"/>
      <c r="AQ367" s="2"/>
      <c r="AR367" s="55"/>
      <c r="AS367" s="85"/>
      <c r="AT367" s="85"/>
      <c r="AU367" s="85"/>
      <c r="AV367" s="85"/>
      <c r="AW367" s="100"/>
      <c r="AX367" s="2"/>
      <c r="AY367" s="2"/>
      <c r="AZ367" s="2"/>
      <c r="BA367" s="2"/>
      <c r="BB367" s="55"/>
      <c r="BC367" s="105"/>
      <c r="BD367" s="105"/>
      <c r="BE367" s="105"/>
      <c r="BF367" s="105"/>
      <c r="BG367" s="109"/>
      <c r="BH367" s="2"/>
      <c r="BI367" s="2"/>
      <c r="BJ367" s="2"/>
      <c r="BK367" s="2"/>
      <c r="BL367" s="55"/>
      <c r="BM367" s="48"/>
      <c r="BN367" s="48"/>
      <c r="BO367" s="48"/>
      <c r="BP367" s="48"/>
      <c r="BQ367" s="117"/>
      <c r="BR367" s="2"/>
      <c r="BS367" s="2"/>
      <c r="BT367" s="2"/>
      <c r="BU367" s="2"/>
      <c r="BV367" s="55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18" t="s">
        <v>5</v>
      </c>
      <c r="H368" s="3">
        <v>2024</v>
      </c>
      <c r="I368" s="20" t="s">
        <v>288</v>
      </c>
      <c r="J368" s="184" t="s">
        <v>345</v>
      </c>
      <c r="K368" s="2" t="s">
        <v>318</v>
      </c>
      <c r="L368" s="163">
        <f t="shared" si="11"/>
        <v>0</v>
      </c>
      <c r="M368" s="163">
        <f t="shared" si="12"/>
        <v>0</v>
      </c>
      <c r="N368" s="181"/>
      <c r="O368" s="34"/>
      <c r="P368" s="33"/>
      <c r="Q368" s="33"/>
      <c r="R368" s="33"/>
      <c r="S368" s="42"/>
      <c r="T368" s="3"/>
      <c r="U368" s="2"/>
      <c r="V368" s="2"/>
      <c r="W368" s="2"/>
      <c r="X368" s="55"/>
      <c r="Y368" s="64"/>
      <c r="Z368" s="62"/>
      <c r="AA368" s="62"/>
      <c r="AB368" s="62"/>
      <c r="AC368" s="68"/>
      <c r="AD368" s="3"/>
      <c r="AE368" s="2"/>
      <c r="AF368" s="2"/>
      <c r="AG368" s="2"/>
      <c r="AH368" s="55"/>
      <c r="AI368" s="73"/>
      <c r="AJ368" s="72"/>
      <c r="AK368" s="72"/>
      <c r="AL368" s="72"/>
      <c r="AM368" s="80"/>
      <c r="AN368" s="3"/>
      <c r="AO368" s="2"/>
      <c r="AP368" s="2"/>
      <c r="AQ368" s="2"/>
      <c r="AR368" s="55"/>
      <c r="AS368" s="86"/>
      <c r="AT368" s="85"/>
      <c r="AU368" s="85"/>
      <c r="AV368" s="85"/>
      <c r="AW368" s="100"/>
      <c r="AX368" s="3"/>
      <c r="AY368" s="2"/>
      <c r="AZ368" s="2"/>
      <c r="BA368" s="2"/>
      <c r="BB368" s="55"/>
      <c r="BC368" s="106"/>
      <c r="BD368" s="105"/>
      <c r="BE368" s="105"/>
      <c r="BF368" s="105"/>
      <c r="BG368" s="109"/>
      <c r="BH368" s="3"/>
      <c r="BI368" s="2"/>
      <c r="BJ368" s="2"/>
      <c r="BK368" s="2"/>
      <c r="BL368" s="55"/>
      <c r="BM368" s="49"/>
      <c r="BN368" s="48"/>
      <c r="BO368" s="48"/>
      <c r="BP368" s="48"/>
      <c r="BQ368" s="117"/>
      <c r="BR368" s="3"/>
      <c r="BS368" s="2"/>
      <c r="BT368" s="2"/>
      <c r="BU368" s="2"/>
      <c r="BV368" s="55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18" t="s">
        <v>5</v>
      </c>
      <c r="H369" s="3">
        <v>2024</v>
      </c>
      <c r="I369" s="20" t="s">
        <v>289</v>
      </c>
      <c r="J369" s="184" t="s">
        <v>268</v>
      </c>
      <c r="K369" s="2" t="s">
        <v>318</v>
      </c>
      <c r="L369" s="163">
        <f t="shared" si="11"/>
        <v>0.12</v>
      </c>
      <c r="M369" s="163">
        <f t="shared" si="12"/>
        <v>336.80799999999999</v>
      </c>
      <c r="N369" s="181"/>
      <c r="O369" s="33"/>
      <c r="P369" s="33"/>
      <c r="Q369" s="33"/>
      <c r="R369" s="33"/>
      <c r="S369" s="42"/>
      <c r="T369" s="2"/>
      <c r="U369" s="2"/>
      <c r="V369" s="2"/>
      <c r="W369" s="2"/>
      <c r="X369" s="55"/>
      <c r="Y369" s="62"/>
      <c r="Z369" s="62"/>
      <c r="AA369" s="62"/>
      <c r="AB369" s="62"/>
      <c r="AC369" s="68"/>
      <c r="AD369" s="2">
        <v>2</v>
      </c>
      <c r="AE369" s="2"/>
      <c r="AF369" s="2"/>
      <c r="AG369" s="2">
        <v>0.12</v>
      </c>
      <c r="AH369" s="55">
        <v>336.80799999999999</v>
      </c>
      <c r="AI369" s="72"/>
      <c r="AJ369" s="72"/>
      <c r="AK369" s="72"/>
      <c r="AL369" s="72"/>
      <c r="AM369" s="80"/>
      <c r="AN369" s="2"/>
      <c r="AO369" s="2"/>
      <c r="AP369" s="2"/>
      <c r="AQ369" s="2"/>
      <c r="AR369" s="55"/>
      <c r="AS369" s="85"/>
      <c r="AT369" s="85"/>
      <c r="AU369" s="85"/>
      <c r="AV369" s="85"/>
      <c r="AW369" s="100"/>
      <c r="AX369" s="2"/>
      <c r="AY369" s="2"/>
      <c r="AZ369" s="2"/>
      <c r="BA369" s="2"/>
      <c r="BB369" s="55"/>
      <c r="BC369" s="105"/>
      <c r="BD369" s="105"/>
      <c r="BE369" s="105"/>
      <c r="BF369" s="105"/>
      <c r="BG369" s="109"/>
      <c r="BH369" s="2"/>
      <c r="BI369" s="2"/>
      <c r="BJ369" s="2"/>
      <c r="BK369" s="2"/>
      <c r="BL369" s="55"/>
      <c r="BM369" s="48"/>
      <c r="BN369" s="48"/>
      <c r="BO369" s="48"/>
      <c r="BP369" s="48"/>
      <c r="BQ369" s="117"/>
      <c r="BR369" s="2"/>
      <c r="BS369" s="2"/>
      <c r="BT369" s="2"/>
      <c r="BU369" s="2"/>
      <c r="BV369" s="55"/>
    </row>
    <row r="370" spans="1:74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18" t="s">
        <v>5</v>
      </c>
      <c r="H370" s="3">
        <v>2024</v>
      </c>
      <c r="I370" s="20" t="s">
        <v>289</v>
      </c>
      <c r="J370" s="184" t="s">
        <v>292</v>
      </c>
      <c r="K370" s="2" t="s">
        <v>318</v>
      </c>
      <c r="L370" s="163">
        <f t="shared" si="11"/>
        <v>0</v>
      </c>
      <c r="M370" s="163">
        <f t="shared" si="12"/>
        <v>0</v>
      </c>
      <c r="N370" s="181"/>
      <c r="O370" s="33"/>
      <c r="P370" s="33"/>
      <c r="Q370" s="33"/>
      <c r="R370" s="33"/>
      <c r="S370" s="42"/>
      <c r="T370" s="2"/>
      <c r="U370" s="2"/>
      <c r="V370" s="2"/>
      <c r="W370" s="2"/>
      <c r="X370" s="55"/>
      <c r="Y370" s="62"/>
      <c r="Z370" s="62"/>
      <c r="AA370" s="62"/>
      <c r="AB370" s="62"/>
      <c r="AC370" s="68"/>
      <c r="AD370" s="2"/>
      <c r="AE370" s="2"/>
      <c r="AF370" s="2"/>
      <c r="AG370" s="2"/>
      <c r="AH370" s="55"/>
      <c r="AI370" s="72"/>
      <c r="AJ370" s="72"/>
      <c r="AK370" s="72"/>
      <c r="AL370" s="72"/>
      <c r="AM370" s="80"/>
      <c r="AN370" s="2"/>
      <c r="AO370" s="2"/>
      <c r="AP370" s="2"/>
      <c r="AQ370" s="2"/>
      <c r="AR370" s="55"/>
      <c r="AS370" s="85"/>
      <c r="AT370" s="85"/>
      <c r="AU370" s="85"/>
      <c r="AV370" s="85"/>
      <c r="AW370" s="100"/>
      <c r="AX370" s="2"/>
      <c r="AY370" s="2"/>
      <c r="AZ370" s="2"/>
      <c r="BA370" s="2"/>
      <c r="BB370" s="55"/>
      <c r="BC370" s="105"/>
      <c r="BD370" s="105"/>
      <c r="BE370" s="105"/>
      <c r="BF370" s="105"/>
      <c r="BG370" s="109"/>
      <c r="BH370" s="2"/>
      <c r="BI370" s="2"/>
      <c r="BJ370" s="2"/>
      <c r="BK370" s="2"/>
      <c r="BL370" s="55"/>
      <c r="BM370" s="48"/>
      <c r="BN370" s="48"/>
      <c r="BO370" s="48"/>
      <c r="BP370" s="48"/>
      <c r="BQ370" s="117"/>
      <c r="BR370" s="2"/>
      <c r="BS370" s="2"/>
      <c r="BT370" s="2"/>
      <c r="BU370" s="2"/>
      <c r="BV370" s="55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18" t="s">
        <v>5</v>
      </c>
      <c r="H371" s="3">
        <v>2024</v>
      </c>
      <c r="I371" s="20" t="s">
        <v>285</v>
      </c>
      <c r="J371" s="184" t="s">
        <v>293</v>
      </c>
      <c r="K371" s="2" t="s">
        <v>318</v>
      </c>
      <c r="L371" s="163">
        <f t="shared" si="11"/>
        <v>0</v>
      </c>
      <c r="M371" s="163">
        <f t="shared" si="12"/>
        <v>0</v>
      </c>
      <c r="N371" s="186"/>
      <c r="O371" s="33"/>
      <c r="P371" s="33"/>
      <c r="Q371" s="33"/>
      <c r="R371" s="35"/>
      <c r="S371" s="41"/>
      <c r="T371" s="2"/>
      <c r="U371" s="2"/>
      <c r="V371" s="2"/>
      <c r="W371" s="29"/>
      <c r="X371" s="56"/>
      <c r="Y371" s="62"/>
      <c r="Z371" s="62"/>
      <c r="AA371" s="62"/>
      <c r="AB371" s="63"/>
      <c r="AC371" s="69"/>
      <c r="AD371" s="2"/>
      <c r="AE371" s="2"/>
      <c r="AF371" s="2"/>
      <c r="AG371" s="29"/>
      <c r="AH371" s="56"/>
      <c r="AI371" s="72"/>
      <c r="AJ371" s="72"/>
      <c r="AK371" s="72"/>
      <c r="AL371" s="74"/>
      <c r="AM371" s="81"/>
      <c r="AN371" s="2"/>
      <c r="AO371" s="2"/>
      <c r="AP371" s="2"/>
      <c r="AQ371" s="29"/>
      <c r="AR371" s="56"/>
      <c r="AS371" s="85"/>
      <c r="AT371" s="85"/>
      <c r="AU371" s="85"/>
      <c r="AV371" s="87"/>
      <c r="AW371" s="101"/>
      <c r="AX371" s="2"/>
      <c r="AY371" s="2"/>
      <c r="AZ371" s="2"/>
      <c r="BA371" s="29"/>
      <c r="BB371" s="56"/>
      <c r="BC371" s="105"/>
      <c r="BD371" s="105"/>
      <c r="BE371" s="105"/>
      <c r="BF371" s="107"/>
      <c r="BG371" s="110"/>
      <c r="BH371" s="2"/>
      <c r="BI371" s="2"/>
      <c r="BJ371" s="2"/>
      <c r="BK371" s="29"/>
      <c r="BL371" s="56"/>
      <c r="BM371" s="48"/>
      <c r="BN371" s="48"/>
      <c r="BO371" s="48"/>
      <c r="BP371" s="114"/>
      <c r="BQ371" s="118"/>
      <c r="BR371" s="2"/>
      <c r="BS371" s="2"/>
      <c r="BT371" s="2"/>
      <c r="BU371" s="29"/>
      <c r="BV371" s="56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18" t="s">
        <v>5</v>
      </c>
      <c r="H372" s="3">
        <v>2024</v>
      </c>
      <c r="I372" s="20" t="s">
        <v>287</v>
      </c>
      <c r="J372" s="184" t="s">
        <v>269</v>
      </c>
      <c r="K372" s="2" t="s">
        <v>320</v>
      </c>
      <c r="L372" s="163">
        <f t="shared" si="11"/>
        <v>0</v>
      </c>
      <c r="M372" s="163">
        <f t="shared" si="12"/>
        <v>0</v>
      </c>
      <c r="N372" s="186"/>
      <c r="O372" s="33"/>
      <c r="P372" s="33"/>
      <c r="Q372" s="33"/>
      <c r="R372" s="35"/>
      <c r="S372" s="41"/>
      <c r="T372" s="2"/>
      <c r="U372" s="2"/>
      <c r="V372" s="2"/>
      <c r="W372" s="29"/>
      <c r="X372" s="56"/>
      <c r="Y372" s="62"/>
      <c r="Z372" s="62"/>
      <c r="AA372" s="62"/>
      <c r="AB372" s="63"/>
      <c r="AC372" s="69"/>
      <c r="AD372" s="2"/>
      <c r="AE372" s="2"/>
      <c r="AF372" s="2"/>
      <c r="AG372" s="29"/>
      <c r="AH372" s="56"/>
      <c r="AI372" s="72"/>
      <c r="AJ372" s="72"/>
      <c r="AK372" s="72"/>
      <c r="AL372" s="74"/>
      <c r="AM372" s="81"/>
      <c r="AN372" s="2"/>
      <c r="AO372" s="2"/>
      <c r="AP372" s="2"/>
      <c r="AQ372" s="29"/>
      <c r="AR372" s="56"/>
      <c r="AS372" s="85"/>
      <c r="AT372" s="85"/>
      <c r="AU372" s="85"/>
      <c r="AV372" s="87"/>
      <c r="AW372" s="101"/>
      <c r="AX372" s="2"/>
      <c r="AY372" s="2"/>
      <c r="AZ372" s="2"/>
      <c r="BA372" s="29"/>
      <c r="BB372" s="56"/>
      <c r="BC372" s="105"/>
      <c r="BD372" s="105"/>
      <c r="BE372" s="105"/>
      <c r="BF372" s="107"/>
      <c r="BG372" s="110"/>
      <c r="BH372" s="2"/>
      <c r="BI372" s="2"/>
      <c r="BJ372" s="2"/>
      <c r="BK372" s="29"/>
      <c r="BL372" s="56"/>
      <c r="BM372" s="48"/>
      <c r="BN372" s="48"/>
      <c r="BO372" s="48"/>
      <c r="BP372" s="114"/>
      <c r="BQ372" s="118"/>
      <c r="BR372" s="2"/>
      <c r="BS372" s="2"/>
      <c r="BT372" s="2"/>
      <c r="BU372" s="29"/>
      <c r="BV372" s="56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18" t="s">
        <v>5</v>
      </c>
      <c r="H373" s="3">
        <v>2024</v>
      </c>
      <c r="I373" s="20" t="s">
        <v>287</v>
      </c>
      <c r="J373" s="184" t="s">
        <v>270</v>
      </c>
      <c r="K373" s="2" t="s">
        <v>320</v>
      </c>
      <c r="L373" s="163">
        <f t="shared" si="11"/>
        <v>0</v>
      </c>
      <c r="M373" s="163">
        <f t="shared" si="12"/>
        <v>0</v>
      </c>
      <c r="N373" s="186"/>
      <c r="O373" s="33"/>
      <c r="P373" s="33"/>
      <c r="Q373" s="33"/>
      <c r="R373" s="35"/>
      <c r="S373" s="41"/>
      <c r="T373" s="2"/>
      <c r="U373" s="2"/>
      <c r="V373" s="2"/>
      <c r="W373" s="29"/>
      <c r="X373" s="56"/>
      <c r="Y373" s="62"/>
      <c r="Z373" s="62"/>
      <c r="AA373" s="62"/>
      <c r="AB373" s="63"/>
      <c r="AC373" s="69"/>
      <c r="AD373" s="2"/>
      <c r="AE373" s="2"/>
      <c r="AF373" s="2"/>
      <c r="AG373" s="29"/>
      <c r="AH373" s="56"/>
      <c r="AI373" s="72"/>
      <c r="AJ373" s="72"/>
      <c r="AK373" s="72"/>
      <c r="AL373" s="74"/>
      <c r="AM373" s="81"/>
      <c r="AN373" s="2"/>
      <c r="AO373" s="2"/>
      <c r="AP373" s="2"/>
      <c r="AQ373" s="29"/>
      <c r="AR373" s="56"/>
      <c r="AS373" s="85"/>
      <c r="AT373" s="85"/>
      <c r="AU373" s="85"/>
      <c r="AV373" s="87"/>
      <c r="AW373" s="101"/>
      <c r="AX373" s="2"/>
      <c r="AY373" s="2"/>
      <c r="AZ373" s="2"/>
      <c r="BA373" s="29"/>
      <c r="BB373" s="56"/>
      <c r="BC373" s="105"/>
      <c r="BD373" s="105"/>
      <c r="BE373" s="105"/>
      <c r="BF373" s="107"/>
      <c r="BG373" s="110"/>
      <c r="BH373" s="2"/>
      <c r="BI373" s="2"/>
      <c r="BJ373" s="2"/>
      <c r="BK373" s="29"/>
      <c r="BL373" s="56"/>
      <c r="BM373" s="48"/>
      <c r="BN373" s="48"/>
      <c r="BO373" s="48"/>
      <c r="BP373" s="114"/>
      <c r="BQ373" s="118"/>
      <c r="BR373" s="2"/>
      <c r="BS373" s="2"/>
      <c r="BT373" s="2"/>
      <c r="BU373" s="29"/>
      <c r="BV373" s="56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18" t="s">
        <v>5</v>
      </c>
      <c r="H374" s="3">
        <v>2024</v>
      </c>
      <c r="I374" s="20" t="s">
        <v>290</v>
      </c>
      <c r="J374" s="184" t="s">
        <v>271</v>
      </c>
      <c r="K374" s="2" t="s">
        <v>321</v>
      </c>
      <c r="L374" s="163">
        <f t="shared" si="11"/>
        <v>0</v>
      </c>
      <c r="M374" s="163">
        <f t="shared" si="12"/>
        <v>0</v>
      </c>
      <c r="N374" s="186"/>
      <c r="O374" s="33"/>
      <c r="P374" s="33"/>
      <c r="Q374" s="33"/>
      <c r="R374" s="35"/>
      <c r="S374" s="41"/>
      <c r="T374" s="2"/>
      <c r="U374" s="2"/>
      <c r="V374" s="2"/>
      <c r="W374" s="29"/>
      <c r="X374" s="56"/>
      <c r="Y374" s="62"/>
      <c r="Z374" s="62"/>
      <c r="AA374" s="62"/>
      <c r="AB374" s="63"/>
      <c r="AC374" s="69"/>
      <c r="AD374" s="2"/>
      <c r="AE374" s="2"/>
      <c r="AF374" s="2"/>
      <c r="AG374" s="29"/>
      <c r="AH374" s="56"/>
      <c r="AI374" s="72"/>
      <c r="AJ374" s="72"/>
      <c r="AK374" s="72"/>
      <c r="AL374" s="74"/>
      <c r="AM374" s="81"/>
      <c r="AN374" s="2"/>
      <c r="AO374" s="2"/>
      <c r="AP374" s="2"/>
      <c r="AQ374" s="29"/>
      <c r="AR374" s="56"/>
      <c r="AS374" s="85"/>
      <c r="AT374" s="85"/>
      <c r="AU374" s="85"/>
      <c r="AV374" s="87"/>
      <c r="AW374" s="101"/>
      <c r="AX374" s="2"/>
      <c r="AY374" s="2"/>
      <c r="AZ374" s="2"/>
      <c r="BA374" s="29"/>
      <c r="BB374" s="56"/>
      <c r="BC374" s="105"/>
      <c r="BD374" s="105"/>
      <c r="BE374" s="105"/>
      <c r="BF374" s="107"/>
      <c r="BG374" s="110"/>
      <c r="BH374" s="2"/>
      <c r="BI374" s="2"/>
      <c r="BJ374" s="2"/>
      <c r="BK374" s="29"/>
      <c r="BL374" s="56"/>
      <c r="BM374" s="48"/>
      <c r="BN374" s="48"/>
      <c r="BO374" s="48"/>
      <c r="BP374" s="114"/>
      <c r="BQ374" s="118"/>
      <c r="BR374" s="2"/>
      <c r="BS374" s="2"/>
      <c r="BT374" s="2"/>
      <c r="BU374" s="29"/>
      <c r="BV374" s="56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18" t="s">
        <v>5</v>
      </c>
      <c r="H375" s="3">
        <v>2024</v>
      </c>
      <c r="I375" s="20" t="s">
        <v>284</v>
      </c>
      <c r="J375" s="184" t="s">
        <v>294</v>
      </c>
      <c r="K375" s="2" t="s">
        <v>320</v>
      </c>
      <c r="L375" s="163">
        <f t="shared" si="11"/>
        <v>1</v>
      </c>
      <c r="M375" s="163">
        <f t="shared" si="12"/>
        <v>92.144999999999996</v>
      </c>
      <c r="N375" s="186" t="s">
        <v>1311</v>
      </c>
      <c r="O375" s="33"/>
      <c r="P375" s="33"/>
      <c r="Q375" s="33"/>
      <c r="R375" s="35"/>
      <c r="S375" s="41"/>
      <c r="T375" s="2"/>
      <c r="U375" s="2"/>
      <c r="V375" s="2"/>
      <c r="W375" s="29"/>
      <c r="X375" s="56"/>
      <c r="Y375" s="62">
        <v>2</v>
      </c>
      <c r="Z375" s="62" t="s">
        <v>436</v>
      </c>
      <c r="AA375" s="62"/>
      <c r="AB375" s="63">
        <v>1</v>
      </c>
      <c r="AC375" s="69">
        <v>92.144999999999996</v>
      </c>
      <c r="AD375" s="2"/>
      <c r="AE375" s="2"/>
      <c r="AF375" s="2"/>
      <c r="AG375" s="29"/>
      <c r="AH375" s="56"/>
      <c r="AI375" s="72"/>
      <c r="AJ375" s="72"/>
      <c r="AK375" s="72"/>
      <c r="AL375" s="74"/>
      <c r="AM375" s="81"/>
      <c r="AN375" s="2"/>
      <c r="AO375" s="2"/>
      <c r="AP375" s="2"/>
      <c r="AQ375" s="29"/>
      <c r="AR375" s="56"/>
      <c r="AS375" s="85"/>
      <c r="AT375" s="85"/>
      <c r="AU375" s="85"/>
      <c r="AV375" s="87"/>
      <c r="AW375" s="101"/>
      <c r="AX375" s="2"/>
      <c r="AY375" s="2"/>
      <c r="AZ375" s="2"/>
      <c r="BA375" s="29"/>
      <c r="BB375" s="56"/>
      <c r="BC375" s="105"/>
      <c r="BD375" s="105"/>
      <c r="BE375" s="105"/>
      <c r="BF375" s="107"/>
      <c r="BG375" s="110"/>
      <c r="BH375" s="2"/>
      <c r="BI375" s="2"/>
      <c r="BJ375" s="2"/>
      <c r="BK375" s="29"/>
      <c r="BL375" s="56"/>
      <c r="BM375" s="48"/>
      <c r="BN375" s="48"/>
      <c r="BO375" s="48"/>
      <c r="BP375" s="114"/>
      <c r="BQ375" s="118"/>
      <c r="BR375" s="2"/>
      <c r="BS375" s="2"/>
      <c r="BT375" s="2"/>
      <c r="BU375" s="29"/>
      <c r="BV375" s="56"/>
    </row>
    <row r="376" spans="1:74" ht="28.8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18" t="s">
        <v>5</v>
      </c>
      <c r="H376" s="3">
        <v>2024</v>
      </c>
      <c r="I376" s="20" t="s">
        <v>284</v>
      </c>
      <c r="J376" s="184" t="s">
        <v>346</v>
      </c>
      <c r="K376" s="2" t="s">
        <v>320</v>
      </c>
      <c r="L376" s="163">
        <f t="shared" si="11"/>
        <v>0</v>
      </c>
      <c r="M376" s="163">
        <f t="shared" si="12"/>
        <v>0</v>
      </c>
      <c r="N376" s="186"/>
      <c r="O376" s="33"/>
      <c r="P376" s="33"/>
      <c r="Q376" s="33"/>
      <c r="R376" s="35"/>
      <c r="S376" s="41"/>
      <c r="T376" s="2"/>
      <c r="U376" s="2"/>
      <c r="V376" s="2"/>
      <c r="W376" s="29"/>
      <c r="X376" s="56"/>
      <c r="Y376" s="62"/>
      <c r="Z376" s="62"/>
      <c r="AA376" s="62"/>
      <c r="AB376" s="63"/>
      <c r="AC376" s="69"/>
      <c r="AD376" s="2"/>
      <c r="AE376" s="2"/>
      <c r="AF376" s="2"/>
      <c r="AG376" s="29"/>
      <c r="AH376" s="56"/>
      <c r="AI376" s="72"/>
      <c r="AJ376" s="72"/>
      <c r="AK376" s="72"/>
      <c r="AL376" s="74"/>
      <c r="AM376" s="81"/>
      <c r="AN376" s="2"/>
      <c r="AO376" s="2"/>
      <c r="AP376" s="2"/>
      <c r="AQ376" s="29"/>
      <c r="AR376" s="56"/>
      <c r="AS376" s="85"/>
      <c r="AT376" s="85"/>
      <c r="AU376" s="85"/>
      <c r="AV376" s="87"/>
      <c r="AW376" s="101"/>
      <c r="AX376" s="2"/>
      <c r="AY376" s="2"/>
      <c r="AZ376" s="2"/>
      <c r="BA376" s="29"/>
      <c r="BB376" s="56"/>
      <c r="BC376" s="105"/>
      <c r="BD376" s="105"/>
      <c r="BE376" s="105"/>
      <c r="BF376" s="107"/>
      <c r="BG376" s="110"/>
      <c r="BH376" s="2"/>
      <c r="BI376" s="2"/>
      <c r="BJ376" s="2"/>
      <c r="BK376" s="29"/>
      <c r="BL376" s="56"/>
      <c r="BM376" s="48"/>
      <c r="BN376" s="48"/>
      <c r="BO376" s="48"/>
      <c r="BP376" s="114"/>
      <c r="BQ376" s="118"/>
      <c r="BR376" s="2"/>
      <c r="BS376" s="2"/>
      <c r="BT376" s="2"/>
      <c r="BU376" s="29"/>
      <c r="BV376" s="56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18" t="s">
        <v>5</v>
      </c>
      <c r="H377" s="3">
        <v>2024</v>
      </c>
      <c r="I377" s="20" t="s">
        <v>284</v>
      </c>
      <c r="J377" s="184" t="s">
        <v>295</v>
      </c>
      <c r="K377" s="2" t="s">
        <v>320</v>
      </c>
      <c r="L377" s="163">
        <f t="shared" si="11"/>
        <v>0</v>
      </c>
      <c r="M377" s="163">
        <f t="shared" si="12"/>
        <v>0</v>
      </c>
      <c r="N377" s="186"/>
      <c r="O377" s="33"/>
      <c r="P377" s="33"/>
      <c r="Q377" s="33"/>
      <c r="R377" s="35"/>
      <c r="S377" s="41"/>
      <c r="T377" s="2"/>
      <c r="U377" s="2"/>
      <c r="V377" s="2"/>
      <c r="W377" s="29"/>
      <c r="X377" s="56"/>
      <c r="Y377" s="62"/>
      <c r="Z377" s="62"/>
      <c r="AA377" s="62"/>
      <c r="AB377" s="63"/>
      <c r="AC377" s="69"/>
      <c r="AD377" s="2"/>
      <c r="AE377" s="2"/>
      <c r="AF377" s="2"/>
      <c r="AG377" s="29"/>
      <c r="AH377" s="56"/>
      <c r="AI377" s="72"/>
      <c r="AJ377" s="72"/>
      <c r="AK377" s="72"/>
      <c r="AL377" s="74"/>
      <c r="AM377" s="81"/>
      <c r="AN377" s="2"/>
      <c r="AO377" s="2"/>
      <c r="AP377" s="2"/>
      <c r="AQ377" s="29"/>
      <c r="AR377" s="56"/>
      <c r="AS377" s="85"/>
      <c r="AT377" s="85"/>
      <c r="AU377" s="85"/>
      <c r="AV377" s="87"/>
      <c r="AW377" s="101"/>
      <c r="AX377" s="2"/>
      <c r="AY377" s="2"/>
      <c r="AZ377" s="2"/>
      <c r="BA377" s="29"/>
      <c r="BB377" s="56"/>
      <c r="BC377" s="105"/>
      <c r="BD377" s="105"/>
      <c r="BE377" s="105"/>
      <c r="BF377" s="107"/>
      <c r="BG377" s="110"/>
      <c r="BH377" s="2"/>
      <c r="BI377" s="2"/>
      <c r="BJ377" s="2"/>
      <c r="BK377" s="29"/>
      <c r="BL377" s="56"/>
      <c r="BM377" s="48"/>
      <c r="BN377" s="48"/>
      <c r="BO377" s="48"/>
      <c r="BP377" s="114"/>
      <c r="BQ377" s="118"/>
      <c r="BR377" s="2"/>
      <c r="BS377" s="2"/>
      <c r="BT377" s="2"/>
      <c r="BU377" s="29"/>
      <c r="BV377" s="56"/>
    </row>
    <row r="378" spans="1:74" ht="28.8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18" t="s">
        <v>5</v>
      </c>
      <c r="H378" s="3">
        <v>2024</v>
      </c>
      <c r="I378" s="20" t="s">
        <v>290</v>
      </c>
      <c r="J378" s="184" t="s">
        <v>299</v>
      </c>
      <c r="K378" s="2" t="s">
        <v>318</v>
      </c>
      <c r="L378" s="163">
        <f t="shared" si="11"/>
        <v>0</v>
      </c>
      <c r="M378" s="163">
        <f t="shared" si="12"/>
        <v>0</v>
      </c>
      <c r="N378" s="186"/>
      <c r="O378" s="33"/>
      <c r="P378" s="33"/>
      <c r="Q378" s="33"/>
      <c r="R378" s="35"/>
      <c r="S378" s="41"/>
      <c r="T378" s="2"/>
      <c r="U378" s="2"/>
      <c r="V378" s="2"/>
      <c r="W378" s="29"/>
      <c r="X378" s="56"/>
      <c r="Y378" s="62"/>
      <c r="Z378" s="62"/>
      <c r="AA378" s="62"/>
      <c r="AB378" s="63"/>
      <c r="AC378" s="69"/>
      <c r="AD378" s="2"/>
      <c r="AE378" s="2"/>
      <c r="AF378" s="2"/>
      <c r="AG378" s="29"/>
      <c r="AH378" s="56"/>
      <c r="AI378" s="72"/>
      <c r="AJ378" s="72"/>
      <c r="AK378" s="72"/>
      <c r="AL378" s="74"/>
      <c r="AM378" s="81"/>
      <c r="AN378" s="2"/>
      <c r="AO378" s="2"/>
      <c r="AP378" s="2"/>
      <c r="AQ378" s="29"/>
      <c r="AR378" s="56"/>
      <c r="AS378" s="85"/>
      <c r="AT378" s="85"/>
      <c r="AU378" s="85"/>
      <c r="AV378" s="87"/>
      <c r="AW378" s="101"/>
      <c r="AX378" s="2"/>
      <c r="AY378" s="2"/>
      <c r="AZ378" s="2"/>
      <c r="BA378" s="29"/>
      <c r="BB378" s="56"/>
      <c r="BC378" s="105"/>
      <c r="BD378" s="105"/>
      <c r="BE378" s="105"/>
      <c r="BF378" s="107"/>
      <c r="BG378" s="110"/>
      <c r="BH378" s="2"/>
      <c r="BI378" s="2"/>
      <c r="BJ378" s="2"/>
      <c r="BK378" s="29"/>
      <c r="BL378" s="56"/>
      <c r="BM378" s="48"/>
      <c r="BN378" s="48"/>
      <c r="BO378" s="48"/>
      <c r="BP378" s="114"/>
      <c r="BQ378" s="118"/>
      <c r="BR378" s="2"/>
      <c r="BS378" s="2"/>
      <c r="BT378" s="2"/>
      <c r="BU378" s="29"/>
      <c r="BV378" s="56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18" t="s">
        <v>5</v>
      </c>
      <c r="H379" s="3">
        <v>2024</v>
      </c>
      <c r="I379" s="20" t="s">
        <v>315</v>
      </c>
      <c r="J379" s="184" t="s">
        <v>347</v>
      </c>
      <c r="K379" s="2" t="s">
        <v>320</v>
      </c>
      <c r="L379" s="163">
        <f t="shared" si="11"/>
        <v>0</v>
      </c>
      <c r="M379" s="163">
        <f t="shared" si="12"/>
        <v>0</v>
      </c>
      <c r="N379" s="186"/>
      <c r="O379" s="33"/>
      <c r="P379" s="33"/>
      <c r="Q379" s="33"/>
      <c r="R379" s="35"/>
      <c r="S379" s="41"/>
      <c r="T379" s="2"/>
      <c r="U379" s="2"/>
      <c r="V379" s="2"/>
      <c r="W379" s="29"/>
      <c r="X379" s="56"/>
      <c r="Y379" s="62"/>
      <c r="Z379" s="62"/>
      <c r="AA379" s="62"/>
      <c r="AB379" s="63"/>
      <c r="AC379" s="69"/>
      <c r="AD379" s="2"/>
      <c r="AE379" s="2"/>
      <c r="AF379" s="2"/>
      <c r="AG379" s="29"/>
      <c r="AH379" s="56"/>
      <c r="AI379" s="72"/>
      <c r="AJ379" s="72"/>
      <c r="AK379" s="72"/>
      <c r="AL379" s="74"/>
      <c r="AM379" s="81"/>
      <c r="AN379" s="2"/>
      <c r="AO379" s="2"/>
      <c r="AP379" s="2"/>
      <c r="AQ379" s="29"/>
      <c r="AR379" s="56"/>
      <c r="AS379" s="85"/>
      <c r="AT379" s="85"/>
      <c r="AU379" s="85"/>
      <c r="AV379" s="87"/>
      <c r="AW379" s="101"/>
      <c r="AX379" s="2"/>
      <c r="AY379" s="2"/>
      <c r="AZ379" s="2"/>
      <c r="BA379" s="29"/>
      <c r="BB379" s="56"/>
      <c r="BC379" s="105"/>
      <c r="BD379" s="105"/>
      <c r="BE379" s="105"/>
      <c r="BF379" s="107"/>
      <c r="BG379" s="110"/>
      <c r="BH379" s="2"/>
      <c r="BI379" s="2"/>
      <c r="BJ379" s="2"/>
      <c r="BK379" s="29"/>
      <c r="BL379" s="56"/>
      <c r="BM379" s="48"/>
      <c r="BN379" s="48"/>
      <c r="BO379" s="48"/>
      <c r="BP379" s="114"/>
      <c r="BQ379" s="118"/>
      <c r="BR379" s="2"/>
      <c r="BS379" s="2"/>
      <c r="BT379" s="2"/>
      <c r="BU379" s="29"/>
      <c r="BV379" s="56"/>
    </row>
    <row r="380" spans="1:74" ht="28.8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18" t="s">
        <v>5</v>
      </c>
      <c r="H380" s="3">
        <v>2024</v>
      </c>
      <c r="I380" s="20" t="s">
        <v>315</v>
      </c>
      <c r="J380" s="184" t="s">
        <v>296</v>
      </c>
      <c r="K380" s="2" t="s">
        <v>321</v>
      </c>
      <c r="L380" s="163">
        <f t="shared" si="11"/>
        <v>0</v>
      </c>
      <c r="M380" s="163">
        <f t="shared" si="12"/>
        <v>0</v>
      </c>
      <c r="N380" s="186"/>
      <c r="O380" s="33"/>
      <c r="P380" s="33"/>
      <c r="Q380" s="33"/>
      <c r="R380" s="35"/>
      <c r="S380" s="41"/>
      <c r="T380" s="2"/>
      <c r="U380" s="2"/>
      <c r="V380" s="2"/>
      <c r="W380" s="29"/>
      <c r="X380" s="56"/>
      <c r="Y380" s="62"/>
      <c r="Z380" s="62"/>
      <c r="AA380" s="62"/>
      <c r="AB380" s="63"/>
      <c r="AC380" s="69"/>
      <c r="AD380" s="2"/>
      <c r="AE380" s="2"/>
      <c r="AF380" s="2"/>
      <c r="AG380" s="29"/>
      <c r="AH380" s="56"/>
      <c r="AI380" s="72"/>
      <c r="AJ380" s="72"/>
      <c r="AK380" s="72"/>
      <c r="AL380" s="74"/>
      <c r="AM380" s="81"/>
      <c r="AN380" s="2"/>
      <c r="AO380" s="2"/>
      <c r="AP380" s="2"/>
      <c r="AQ380" s="29"/>
      <c r="AR380" s="56"/>
      <c r="AS380" s="85"/>
      <c r="AT380" s="85"/>
      <c r="AU380" s="85"/>
      <c r="AV380" s="87"/>
      <c r="AW380" s="101"/>
      <c r="AX380" s="2"/>
      <c r="AY380" s="2"/>
      <c r="AZ380" s="2"/>
      <c r="BA380" s="29"/>
      <c r="BB380" s="56"/>
      <c r="BC380" s="105"/>
      <c r="BD380" s="105"/>
      <c r="BE380" s="105"/>
      <c r="BF380" s="107"/>
      <c r="BG380" s="110"/>
      <c r="BH380" s="2"/>
      <c r="BI380" s="2"/>
      <c r="BJ380" s="2"/>
      <c r="BK380" s="29"/>
      <c r="BL380" s="56"/>
      <c r="BM380" s="48"/>
      <c r="BN380" s="48"/>
      <c r="BO380" s="48"/>
      <c r="BP380" s="114"/>
      <c r="BQ380" s="118"/>
      <c r="BR380" s="2"/>
      <c r="BS380" s="2"/>
      <c r="BT380" s="2"/>
      <c r="BU380" s="29"/>
      <c r="BV380" s="56"/>
    </row>
    <row r="381" spans="1:74" ht="28.8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18" t="s">
        <v>5</v>
      </c>
      <c r="H381" s="3">
        <v>2024</v>
      </c>
      <c r="I381" s="20" t="s">
        <v>316</v>
      </c>
      <c r="J381" s="184" t="s">
        <v>297</v>
      </c>
      <c r="K381" s="2" t="s">
        <v>318</v>
      </c>
      <c r="L381" s="163">
        <f t="shared" si="11"/>
        <v>0</v>
      </c>
      <c r="M381" s="163">
        <f t="shared" si="12"/>
        <v>0</v>
      </c>
      <c r="N381" s="186"/>
      <c r="O381" s="33"/>
      <c r="P381" s="33"/>
      <c r="Q381" s="33"/>
      <c r="R381" s="33"/>
      <c r="S381" s="41"/>
      <c r="T381" s="2"/>
      <c r="U381" s="2"/>
      <c r="V381" s="2"/>
      <c r="W381" s="2"/>
      <c r="X381" s="56"/>
      <c r="Y381" s="62"/>
      <c r="Z381" s="62"/>
      <c r="AA381" s="62"/>
      <c r="AB381" s="62"/>
      <c r="AC381" s="69"/>
      <c r="AD381" s="2"/>
      <c r="AE381" s="2"/>
      <c r="AF381" s="2"/>
      <c r="AG381" s="2"/>
      <c r="AH381" s="56"/>
      <c r="AI381" s="72"/>
      <c r="AJ381" s="72"/>
      <c r="AK381" s="72"/>
      <c r="AL381" s="72"/>
      <c r="AM381" s="81"/>
      <c r="AN381" s="2"/>
      <c r="AO381" s="2"/>
      <c r="AP381" s="2"/>
      <c r="AQ381" s="2"/>
      <c r="AR381" s="56"/>
      <c r="AS381" s="85"/>
      <c r="AT381" s="85"/>
      <c r="AU381" s="85"/>
      <c r="AV381" s="85"/>
      <c r="AW381" s="101"/>
      <c r="AX381" s="2"/>
      <c r="AY381" s="2"/>
      <c r="AZ381" s="2"/>
      <c r="BA381" s="2"/>
      <c r="BB381" s="56"/>
      <c r="BC381" s="105"/>
      <c r="BD381" s="105"/>
      <c r="BE381" s="105"/>
      <c r="BF381" s="105"/>
      <c r="BG381" s="110"/>
      <c r="BH381" s="2"/>
      <c r="BI381" s="2"/>
      <c r="BJ381" s="2"/>
      <c r="BK381" s="2"/>
      <c r="BL381" s="56"/>
      <c r="BM381" s="48"/>
      <c r="BN381" s="48"/>
      <c r="BO381" s="48"/>
      <c r="BP381" s="48"/>
      <c r="BQ381" s="118"/>
      <c r="BR381" s="2"/>
      <c r="BS381" s="2"/>
      <c r="BT381" s="2"/>
      <c r="BU381" s="2"/>
      <c r="BV381" s="56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18" t="s">
        <v>5</v>
      </c>
      <c r="H382" s="3">
        <v>2024</v>
      </c>
      <c r="I382" s="20" t="s">
        <v>316</v>
      </c>
      <c r="J382" s="185" t="s">
        <v>348</v>
      </c>
      <c r="K382" s="8" t="s">
        <v>320</v>
      </c>
      <c r="L382" s="163">
        <f t="shared" si="11"/>
        <v>4</v>
      </c>
      <c r="M382" s="163">
        <f t="shared" si="12"/>
        <v>15.553000000000001</v>
      </c>
      <c r="N382" s="186" t="s">
        <v>514</v>
      </c>
      <c r="O382" s="33"/>
      <c r="P382" s="33"/>
      <c r="Q382" s="33"/>
      <c r="R382" s="33"/>
      <c r="S382" s="41"/>
      <c r="T382" s="2"/>
      <c r="U382" s="2"/>
      <c r="V382" s="2"/>
      <c r="W382" s="2"/>
      <c r="X382" s="56"/>
      <c r="Y382" s="62"/>
      <c r="Z382" s="62"/>
      <c r="AA382" s="62"/>
      <c r="AB382" s="62"/>
      <c r="AC382" s="69"/>
      <c r="AD382" s="2"/>
      <c r="AE382" s="2"/>
      <c r="AF382" s="2"/>
      <c r="AG382" s="2"/>
      <c r="AH382" s="56"/>
      <c r="AI382" s="72" t="s">
        <v>514</v>
      </c>
      <c r="AJ382" s="72"/>
      <c r="AK382" s="72"/>
      <c r="AL382" s="72">
        <v>4</v>
      </c>
      <c r="AM382" s="81">
        <v>15.553000000000001</v>
      </c>
      <c r="AN382" s="2"/>
      <c r="AO382" s="2"/>
      <c r="AP382" s="2"/>
      <c r="AQ382" s="2"/>
      <c r="AR382" s="56"/>
      <c r="AS382" s="85"/>
      <c r="AT382" s="85"/>
      <c r="AU382" s="85"/>
      <c r="AV382" s="85"/>
      <c r="AW382" s="101"/>
      <c r="AX382" s="2"/>
      <c r="AY382" s="2"/>
      <c r="AZ382" s="2"/>
      <c r="BA382" s="2"/>
      <c r="BB382" s="56"/>
      <c r="BC382" s="105"/>
      <c r="BD382" s="105"/>
      <c r="BE382" s="105"/>
      <c r="BF382" s="105"/>
      <c r="BG382" s="110"/>
      <c r="BH382" s="2"/>
      <c r="BI382" s="2"/>
      <c r="BJ382" s="2"/>
      <c r="BK382" s="2"/>
      <c r="BL382" s="56"/>
      <c r="BM382" s="48"/>
      <c r="BN382" s="48"/>
      <c r="BO382" s="48"/>
      <c r="BP382" s="48"/>
      <c r="BQ382" s="118"/>
      <c r="BR382" s="2"/>
      <c r="BS382" s="2"/>
      <c r="BT382" s="2"/>
      <c r="BU382" s="2"/>
      <c r="BV382" s="56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18" t="s">
        <v>5</v>
      </c>
      <c r="H383" s="3">
        <v>2024</v>
      </c>
      <c r="I383" s="20" t="s">
        <v>282</v>
      </c>
      <c r="J383" s="184" t="s">
        <v>272</v>
      </c>
      <c r="K383" s="2" t="s">
        <v>321</v>
      </c>
      <c r="L383" s="163">
        <f t="shared" si="11"/>
        <v>0</v>
      </c>
      <c r="M383" s="163">
        <f t="shared" si="12"/>
        <v>0</v>
      </c>
      <c r="N383" s="186"/>
      <c r="O383" s="33"/>
      <c r="P383" s="33"/>
      <c r="Q383" s="33"/>
      <c r="R383" s="33"/>
      <c r="S383" s="41"/>
      <c r="T383" s="2"/>
      <c r="U383" s="2"/>
      <c r="V383" s="2"/>
      <c r="W383" s="2"/>
      <c r="X383" s="56"/>
      <c r="Y383" s="62"/>
      <c r="Z383" s="62"/>
      <c r="AA383" s="62"/>
      <c r="AB383" s="62"/>
      <c r="AC383" s="69"/>
      <c r="AD383" s="2"/>
      <c r="AE383" s="2"/>
      <c r="AF383" s="2"/>
      <c r="AG383" s="2"/>
      <c r="AH383" s="56"/>
      <c r="AI383" s="72"/>
      <c r="AJ383" s="72"/>
      <c r="AK383" s="72"/>
      <c r="AL383" s="72"/>
      <c r="AM383" s="81"/>
      <c r="AN383" s="2"/>
      <c r="AO383" s="2"/>
      <c r="AP383" s="2"/>
      <c r="AQ383" s="2"/>
      <c r="AR383" s="56"/>
      <c r="AS383" s="85"/>
      <c r="AT383" s="85"/>
      <c r="AU383" s="85"/>
      <c r="AV383" s="85"/>
      <c r="AW383" s="101"/>
      <c r="AX383" s="2"/>
      <c r="AY383" s="2"/>
      <c r="AZ383" s="2"/>
      <c r="BA383" s="2"/>
      <c r="BB383" s="56"/>
      <c r="BC383" s="105"/>
      <c r="BD383" s="105"/>
      <c r="BE383" s="105"/>
      <c r="BF383" s="105"/>
      <c r="BG383" s="110"/>
      <c r="BH383" s="2"/>
      <c r="BI383" s="2"/>
      <c r="BJ383" s="2"/>
      <c r="BK383" s="2"/>
      <c r="BL383" s="56"/>
      <c r="BM383" s="48"/>
      <c r="BN383" s="48"/>
      <c r="BO383" s="48"/>
      <c r="BP383" s="48"/>
      <c r="BQ383" s="118"/>
      <c r="BR383" s="2"/>
      <c r="BS383" s="2"/>
      <c r="BT383" s="2"/>
      <c r="BU383" s="2"/>
      <c r="BV383" s="56"/>
    </row>
    <row r="384" spans="1:74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18" t="s">
        <v>5</v>
      </c>
      <c r="H384" s="3">
        <v>2024</v>
      </c>
      <c r="I384" s="20" t="s">
        <v>282</v>
      </c>
      <c r="J384" s="184" t="s">
        <v>273</v>
      </c>
      <c r="K384" s="2" t="s">
        <v>321</v>
      </c>
      <c r="L384" s="163">
        <f t="shared" si="11"/>
        <v>8.0000000000000002E-3</v>
      </c>
      <c r="M384" s="163">
        <f t="shared" si="12"/>
        <v>23.693000000000001</v>
      </c>
      <c r="N384" s="184" t="s">
        <v>1202</v>
      </c>
      <c r="O384" s="33"/>
      <c r="P384" s="33"/>
      <c r="Q384" s="33"/>
      <c r="R384" s="33"/>
      <c r="S384" s="42"/>
      <c r="T384" s="2"/>
      <c r="U384" s="2"/>
      <c r="V384" s="2"/>
      <c r="W384" s="2"/>
      <c r="X384" s="55"/>
      <c r="Y384" s="62"/>
      <c r="Z384" s="62"/>
      <c r="AA384" s="62"/>
      <c r="AB384" s="62"/>
      <c r="AC384" s="68"/>
      <c r="AD384" s="2"/>
      <c r="AE384" s="2"/>
      <c r="AF384" s="2"/>
      <c r="AG384" s="2"/>
      <c r="AH384" s="55"/>
      <c r="AI384" s="72"/>
      <c r="AJ384" s="72"/>
      <c r="AK384" s="72"/>
      <c r="AL384" s="72"/>
      <c r="AM384" s="80"/>
      <c r="AN384" s="2"/>
      <c r="AO384" s="2"/>
      <c r="AP384" s="2"/>
      <c r="AQ384" s="2"/>
      <c r="AR384" s="55"/>
      <c r="AS384" s="85"/>
      <c r="AT384" s="85"/>
      <c r="AU384" s="85"/>
      <c r="AV384" s="85"/>
      <c r="AW384" s="100"/>
      <c r="AX384" s="2"/>
      <c r="AY384" s="2"/>
      <c r="AZ384" s="2"/>
      <c r="BA384" s="2"/>
      <c r="BB384" s="55"/>
      <c r="BC384" s="105"/>
      <c r="BD384" s="105"/>
      <c r="BE384" s="105"/>
      <c r="BF384" s="105"/>
      <c r="BG384" s="109"/>
      <c r="BH384" s="2"/>
      <c r="BI384" s="2"/>
      <c r="BJ384" s="2"/>
      <c r="BK384" s="2"/>
      <c r="BL384" s="55"/>
      <c r="BM384" s="48"/>
      <c r="BN384" s="48"/>
      <c r="BO384" s="48"/>
      <c r="BP384" s="48"/>
      <c r="BQ384" s="117"/>
      <c r="BR384" s="2" t="s">
        <v>1202</v>
      </c>
      <c r="BS384" s="2"/>
      <c r="BT384" s="2"/>
      <c r="BU384" s="2">
        <v>8.0000000000000002E-3</v>
      </c>
      <c r="BV384" s="55">
        <v>23.693000000000001</v>
      </c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18" t="s">
        <v>5</v>
      </c>
      <c r="H385" s="3">
        <v>2024</v>
      </c>
      <c r="I385" s="20" t="s">
        <v>282</v>
      </c>
      <c r="J385" s="184" t="s">
        <v>274</v>
      </c>
      <c r="K385" s="2" t="s">
        <v>321</v>
      </c>
      <c r="L385" s="163">
        <f t="shared" si="11"/>
        <v>5.0000000000000001E-4</v>
      </c>
      <c r="M385" s="163">
        <f t="shared" si="12"/>
        <v>1.238</v>
      </c>
      <c r="N385" s="184" t="s">
        <v>549</v>
      </c>
      <c r="O385" s="33"/>
      <c r="P385" s="33"/>
      <c r="Q385" s="33"/>
      <c r="R385" s="33"/>
      <c r="S385" s="42"/>
      <c r="T385" s="2"/>
      <c r="U385" s="2"/>
      <c r="V385" s="2"/>
      <c r="W385" s="2"/>
      <c r="X385" s="55"/>
      <c r="Y385" s="62"/>
      <c r="Z385" s="62"/>
      <c r="AA385" s="62"/>
      <c r="AB385" s="62"/>
      <c r="AC385" s="68"/>
      <c r="AD385" s="2"/>
      <c r="AE385" s="2"/>
      <c r="AF385" s="2"/>
      <c r="AG385" s="2"/>
      <c r="AH385" s="55"/>
      <c r="AI385" s="72"/>
      <c r="AJ385" s="72"/>
      <c r="AK385" s="72"/>
      <c r="AL385" s="72"/>
      <c r="AM385" s="80"/>
      <c r="AN385" s="2"/>
      <c r="AO385" s="2"/>
      <c r="AP385" s="2"/>
      <c r="AQ385" s="2"/>
      <c r="AR385" s="55"/>
      <c r="AS385" s="85"/>
      <c r="AT385" s="85"/>
      <c r="AU385" s="85"/>
      <c r="AV385" s="85"/>
      <c r="AW385" s="100"/>
      <c r="AX385" s="2"/>
      <c r="AY385" s="2"/>
      <c r="AZ385" s="2"/>
      <c r="BA385" s="2"/>
      <c r="BB385" s="55"/>
      <c r="BC385" s="105"/>
      <c r="BD385" s="105"/>
      <c r="BE385" s="105"/>
      <c r="BF385" s="105"/>
      <c r="BG385" s="109"/>
      <c r="BH385" s="2" t="s">
        <v>549</v>
      </c>
      <c r="BI385" s="2"/>
      <c r="BJ385" s="2"/>
      <c r="BK385" s="2">
        <v>5.0000000000000001E-4</v>
      </c>
      <c r="BL385" s="55">
        <v>1.238</v>
      </c>
      <c r="BM385" s="48"/>
      <c r="BN385" s="48"/>
      <c r="BO385" s="48"/>
      <c r="BP385" s="48"/>
      <c r="BQ385" s="117"/>
      <c r="BR385" s="2"/>
      <c r="BS385" s="2"/>
      <c r="BT385" s="2"/>
      <c r="BU385" s="2"/>
      <c r="BV385" s="55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18" t="s">
        <v>5</v>
      </c>
      <c r="H386" s="3">
        <v>2024</v>
      </c>
      <c r="I386" s="20" t="s">
        <v>282</v>
      </c>
      <c r="J386" s="184" t="s">
        <v>275</v>
      </c>
      <c r="K386" s="2" t="s">
        <v>321</v>
      </c>
      <c r="L386" s="163">
        <f t="shared" si="11"/>
        <v>0</v>
      </c>
      <c r="M386" s="163">
        <f t="shared" si="12"/>
        <v>0</v>
      </c>
      <c r="N386" s="186"/>
      <c r="O386" s="33"/>
      <c r="P386" s="33"/>
      <c r="Q386" s="33"/>
      <c r="R386" s="33"/>
      <c r="S386" s="41"/>
      <c r="T386" s="2"/>
      <c r="U386" s="2"/>
      <c r="V386" s="2"/>
      <c r="W386" s="2"/>
      <c r="X386" s="56"/>
      <c r="Y386" s="62"/>
      <c r="Z386" s="62"/>
      <c r="AA386" s="62"/>
      <c r="AB386" s="62"/>
      <c r="AC386" s="69"/>
      <c r="AD386" s="2"/>
      <c r="AE386" s="2"/>
      <c r="AF386" s="2"/>
      <c r="AG386" s="2"/>
      <c r="AH386" s="56"/>
      <c r="AI386" s="72"/>
      <c r="AJ386" s="72"/>
      <c r="AK386" s="72"/>
      <c r="AL386" s="72"/>
      <c r="AM386" s="81"/>
      <c r="AN386" s="2"/>
      <c r="AO386" s="2"/>
      <c r="AP386" s="2"/>
      <c r="AQ386" s="2"/>
      <c r="AR386" s="56"/>
      <c r="AS386" s="85"/>
      <c r="AT386" s="85"/>
      <c r="AU386" s="85"/>
      <c r="AV386" s="85"/>
      <c r="AW386" s="101"/>
      <c r="AX386" s="2"/>
      <c r="AY386" s="2"/>
      <c r="AZ386" s="2"/>
      <c r="BA386" s="2"/>
      <c r="BB386" s="56"/>
      <c r="BC386" s="105"/>
      <c r="BD386" s="105"/>
      <c r="BE386" s="105"/>
      <c r="BF386" s="105"/>
      <c r="BG386" s="110"/>
      <c r="BH386" s="2"/>
      <c r="BI386" s="2"/>
      <c r="BJ386" s="2"/>
      <c r="BK386" s="2"/>
      <c r="BL386" s="56"/>
      <c r="BM386" s="48"/>
      <c r="BN386" s="48"/>
      <c r="BO386" s="48"/>
      <c r="BP386" s="48"/>
      <c r="BQ386" s="118"/>
      <c r="BR386" s="2"/>
      <c r="BS386" s="2"/>
      <c r="BT386" s="2"/>
      <c r="BU386" s="2"/>
      <c r="BV386" s="56"/>
    </row>
    <row r="387" spans="1:74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18" t="s">
        <v>5</v>
      </c>
      <c r="H387" s="3">
        <v>2024</v>
      </c>
      <c r="I387" s="20" t="s">
        <v>282</v>
      </c>
      <c r="J387" s="184" t="s">
        <v>276</v>
      </c>
      <c r="K387" s="2" t="s">
        <v>320</v>
      </c>
      <c r="L387" s="163">
        <f t="shared" si="11"/>
        <v>0</v>
      </c>
      <c r="M387" s="163">
        <f t="shared" si="12"/>
        <v>0</v>
      </c>
      <c r="N387" s="186"/>
      <c r="O387" s="33"/>
      <c r="P387" s="33"/>
      <c r="Q387" s="33"/>
      <c r="R387" s="33"/>
      <c r="S387" s="41"/>
      <c r="T387" s="2"/>
      <c r="U387" s="2"/>
      <c r="V387" s="2"/>
      <c r="W387" s="2"/>
      <c r="X387" s="56"/>
      <c r="Y387" s="62"/>
      <c r="Z387" s="62"/>
      <c r="AA387" s="62"/>
      <c r="AB387" s="62"/>
      <c r="AC387" s="69"/>
      <c r="AD387" s="2"/>
      <c r="AE387" s="2"/>
      <c r="AF387" s="2"/>
      <c r="AG387" s="2"/>
      <c r="AH387" s="56"/>
      <c r="AI387" s="72"/>
      <c r="AJ387" s="72"/>
      <c r="AK387" s="72"/>
      <c r="AL387" s="72"/>
      <c r="AM387" s="81"/>
      <c r="AN387" s="2"/>
      <c r="AO387" s="2"/>
      <c r="AP387" s="2"/>
      <c r="AQ387" s="2"/>
      <c r="AR387" s="56"/>
      <c r="AS387" s="85"/>
      <c r="AT387" s="85"/>
      <c r="AU387" s="85"/>
      <c r="AV387" s="85"/>
      <c r="AW387" s="101"/>
      <c r="AX387" s="2"/>
      <c r="AY387" s="2"/>
      <c r="AZ387" s="2"/>
      <c r="BA387" s="2"/>
      <c r="BB387" s="56"/>
      <c r="BC387" s="105"/>
      <c r="BD387" s="105"/>
      <c r="BE387" s="105"/>
      <c r="BF387" s="105"/>
      <c r="BG387" s="110"/>
      <c r="BH387" s="2"/>
      <c r="BI387" s="2"/>
      <c r="BJ387" s="2"/>
      <c r="BK387" s="2"/>
      <c r="BL387" s="56"/>
      <c r="BM387" s="48"/>
      <c r="BN387" s="48"/>
      <c r="BO387" s="48"/>
      <c r="BP387" s="48"/>
      <c r="BQ387" s="118"/>
      <c r="BR387" s="2"/>
      <c r="BS387" s="2"/>
      <c r="BT387" s="2"/>
      <c r="BU387" s="2"/>
      <c r="BV387" s="56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18" t="s">
        <v>5</v>
      </c>
      <c r="H388" s="3">
        <v>2024</v>
      </c>
      <c r="I388" s="20" t="s">
        <v>282</v>
      </c>
      <c r="J388" s="184" t="s">
        <v>277</v>
      </c>
      <c r="K388" s="2" t="s">
        <v>320</v>
      </c>
      <c r="L388" s="163">
        <f t="shared" si="11"/>
        <v>0</v>
      </c>
      <c r="M388" s="163">
        <f t="shared" si="12"/>
        <v>0</v>
      </c>
      <c r="N388" s="186"/>
      <c r="O388" s="33"/>
      <c r="P388" s="33"/>
      <c r="Q388" s="33"/>
      <c r="R388" s="33"/>
      <c r="S388" s="41"/>
      <c r="T388" s="2"/>
      <c r="U388" s="2"/>
      <c r="V388" s="2"/>
      <c r="W388" s="2"/>
      <c r="X388" s="56"/>
      <c r="Y388" s="62"/>
      <c r="Z388" s="62"/>
      <c r="AA388" s="62"/>
      <c r="AB388" s="62"/>
      <c r="AC388" s="69"/>
      <c r="AD388" s="2"/>
      <c r="AE388" s="2"/>
      <c r="AF388" s="2"/>
      <c r="AG388" s="2"/>
      <c r="AH388" s="56"/>
      <c r="AI388" s="72"/>
      <c r="AJ388" s="72"/>
      <c r="AK388" s="72"/>
      <c r="AL388" s="72"/>
      <c r="AM388" s="81"/>
      <c r="AN388" s="2"/>
      <c r="AO388" s="2"/>
      <c r="AP388" s="2"/>
      <c r="AQ388" s="2"/>
      <c r="AR388" s="56"/>
      <c r="AS388" s="85"/>
      <c r="AT388" s="85"/>
      <c r="AU388" s="85"/>
      <c r="AV388" s="85"/>
      <c r="AW388" s="101"/>
      <c r="AX388" s="2"/>
      <c r="AY388" s="2"/>
      <c r="AZ388" s="2"/>
      <c r="BA388" s="2"/>
      <c r="BB388" s="56"/>
      <c r="BC388" s="105"/>
      <c r="BD388" s="105"/>
      <c r="BE388" s="105"/>
      <c r="BF388" s="105"/>
      <c r="BG388" s="110"/>
      <c r="BH388" s="2"/>
      <c r="BI388" s="2"/>
      <c r="BJ388" s="2"/>
      <c r="BK388" s="2"/>
      <c r="BL388" s="56"/>
      <c r="BM388" s="48"/>
      <c r="BN388" s="48"/>
      <c r="BO388" s="48"/>
      <c r="BP388" s="48"/>
      <c r="BQ388" s="118"/>
      <c r="BR388" s="2"/>
      <c r="BS388" s="2"/>
      <c r="BT388" s="2"/>
      <c r="BU388" s="2"/>
      <c r="BV388" s="56"/>
    </row>
    <row r="389" spans="1:74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18" t="s">
        <v>5</v>
      </c>
      <c r="H389" s="3">
        <v>2024</v>
      </c>
      <c r="I389" s="20" t="s">
        <v>283</v>
      </c>
      <c r="J389" s="184" t="s">
        <v>298</v>
      </c>
      <c r="K389" s="2" t="s">
        <v>321</v>
      </c>
      <c r="L389" s="163">
        <f t="shared" si="11"/>
        <v>0</v>
      </c>
      <c r="M389" s="163">
        <f t="shared" si="12"/>
        <v>0</v>
      </c>
      <c r="N389" s="186"/>
      <c r="O389" s="33"/>
      <c r="P389" s="33"/>
      <c r="Q389" s="33"/>
      <c r="R389" s="33"/>
      <c r="S389" s="41"/>
      <c r="T389" s="2"/>
      <c r="U389" s="2"/>
      <c r="V389" s="2"/>
      <c r="W389" s="2"/>
      <c r="X389" s="56"/>
      <c r="Y389" s="62"/>
      <c r="Z389" s="62"/>
      <c r="AA389" s="62"/>
      <c r="AB389" s="62"/>
      <c r="AC389" s="69"/>
      <c r="AD389" s="2"/>
      <c r="AE389" s="2"/>
      <c r="AF389" s="2"/>
      <c r="AG389" s="2"/>
      <c r="AH389" s="56"/>
      <c r="AI389" s="72"/>
      <c r="AJ389" s="72"/>
      <c r="AK389" s="72"/>
      <c r="AL389" s="72"/>
      <c r="AM389" s="81"/>
      <c r="AN389" s="2"/>
      <c r="AO389" s="2"/>
      <c r="AP389" s="2"/>
      <c r="AQ389" s="2"/>
      <c r="AR389" s="56"/>
      <c r="AS389" s="85"/>
      <c r="AT389" s="85"/>
      <c r="AU389" s="85"/>
      <c r="AV389" s="85"/>
      <c r="AW389" s="101"/>
      <c r="AX389" s="2"/>
      <c r="AY389" s="2"/>
      <c r="AZ389" s="2"/>
      <c r="BA389" s="2"/>
      <c r="BB389" s="56"/>
      <c r="BC389" s="105"/>
      <c r="BD389" s="105"/>
      <c r="BE389" s="105"/>
      <c r="BF389" s="105"/>
      <c r="BG389" s="110"/>
      <c r="BH389" s="2"/>
      <c r="BI389" s="2"/>
      <c r="BJ389" s="2"/>
      <c r="BK389" s="2"/>
      <c r="BL389" s="56"/>
      <c r="BM389" s="48"/>
      <c r="BN389" s="48"/>
      <c r="BO389" s="48"/>
      <c r="BP389" s="48"/>
      <c r="BQ389" s="118"/>
      <c r="BR389" s="2"/>
      <c r="BS389" s="2"/>
      <c r="BT389" s="2"/>
      <c r="BU389" s="2"/>
      <c r="BV389" s="56"/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18" t="s">
        <v>5</v>
      </c>
      <c r="H390" s="3">
        <v>2024</v>
      </c>
      <c r="I390" s="20" t="s">
        <v>283</v>
      </c>
      <c r="J390" s="184" t="s">
        <v>278</v>
      </c>
      <c r="K390" s="2" t="s">
        <v>320</v>
      </c>
      <c r="L390" s="163">
        <f t="shared" ref="L390:L453" si="13">SUM(R390,W390,AB390,AG390,AL390,AQ390,AV390,BA390,BF390,BK390,BP390,BU390)</f>
        <v>7</v>
      </c>
      <c r="M390" s="163">
        <f t="shared" ref="M390:M453" si="14">SUM(S390,X390,AC390,AH390,AM390,AR390,AW390,BB390,BG390,BL390,BQ390,BV390)</f>
        <v>11.471</v>
      </c>
      <c r="N390" s="184" t="s">
        <v>1310</v>
      </c>
      <c r="O390" s="33"/>
      <c r="P390" s="33"/>
      <c r="Q390" s="33"/>
      <c r="R390" s="33"/>
      <c r="S390" s="41"/>
      <c r="T390" s="2"/>
      <c r="U390" s="2"/>
      <c r="V390" s="2"/>
      <c r="W390" s="2"/>
      <c r="X390" s="56"/>
      <c r="Y390" s="62"/>
      <c r="Z390" s="62"/>
      <c r="AA390" s="62"/>
      <c r="AB390" s="62"/>
      <c r="AC390" s="69"/>
      <c r="AD390" s="2">
        <v>1.2</v>
      </c>
      <c r="AE390" s="2"/>
      <c r="AF390" s="2"/>
      <c r="AG390" s="2">
        <v>5</v>
      </c>
      <c r="AH390" s="56">
        <v>7.319</v>
      </c>
      <c r="AI390" s="72" t="s">
        <v>515</v>
      </c>
      <c r="AJ390" s="72"/>
      <c r="AK390" s="72"/>
      <c r="AL390" s="72">
        <v>1</v>
      </c>
      <c r="AM390" s="81">
        <v>1.92</v>
      </c>
      <c r="AN390" s="2"/>
      <c r="AO390" s="2"/>
      <c r="AP390" s="2"/>
      <c r="AQ390" s="2"/>
      <c r="AR390" s="56"/>
      <c r="AS390" s="85"/>
      <c r="AT390" s="85"/>
      <c r="AU390" s="85"/>
      <c r="AV390" s="85"/>
      <c r="AW390" s="101"/>
      <c r="AX390" s="2"/>
      <c r="AY390" s="2"/>
      <c r="AZ390" s="2"/>
      <c r="BA390" s="2"/>
      <c r="BB390" s="56"/>
      <c r="BC390" s="105"/>
      <c r="BD390" s="105"/>
      <c r="BE390" s="105"/>
      <c r="BF390" s="105"/>
      <c r="BG390" s="110"/>
      <c r="BH390" s="2" t="s">
        <v>982</v>
      </c>
      <c r="BI390" s="2"/>
      <c r="BJ390" s="2"/>
      <c r="BK390" s="2">
        <v>1</v>
      </c>
      <c r="BL390" s="56">
        <v>2.2320000000000002</v>
      </c>
      <c r="BM390" s="48"/>
      <c r="BN390" s="48"/>
      <c r="BO390" s="48"/>
      <c r="BP390" s="48"/>
      <c r="BQ390" s="118"/>
      <c r="BR390" s="2"/>
      <c r="BS390" s="2"/>
      <c r="BT390" s="2"/>
      <c r="BU390" s="2"/>
      <c r="BV390" s="56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18" t="s">
        <v>5</v>
      </c>
      <c r="H391" s="3">
        <v>2024</v>
      </c>
      <c r="I391" s="20" t="s">
        <v>283</v>
      </c>
      <c r="J391" s="184" t="s">
        <v>279</v>
      </c>
      <c r="K391" s="2" t="s">
        <v>320</v>
      </c>
      <c r="L391" s="163">
        <f t="shared" si="13"/>
        <v>1</v>
      </c>
      <c r="M391" s="163">
        <f t="shared" si="14"/>
        <v>4.7460000000000004</v>
      </c>
      <c r="N391" s="186" t="s">
        <v>371</v>
      </c>
      <c r="O391" s="33"/>
      <c r="P391" s="33"/>
      <c r="Q391" s="33"/>
      <c r="R391" s="33"/>
      <c r="S391" s="41"/>
      <c r="T391" s="2"/>
      <c r="U391" s="2" t="s">
        <v>371</v>
      </c>
      <c r="V391" s="2"/>
      <c r="W391" s="2">
        <v>1</v>
      </c>
      <c r="X391" s="56">
        <v>4.7460000000000004</v>
      </c>
      <c r="Y391" s="62"/>
      <c r="Z391" s="62"/>
      <c r="AA391" s="62"/>
      <c r="AB391" s="62"/>
      <c r="AC391" s="69"/>
      <c r="AD391" s="2"/>
      <c r="AE391" s="2"/>
      <c r="AF391" s="2"/>
      <c r="AG391" s="2"/>
      <c r="AH391" s="56"/>
      <c r="AI391" s="72"/>
      <c r="AJ391" s="72"/>
      <c r="AK391" s="72"/>
      <c r="AL391" s="72"/>
      <c r="AM391" s="81"/>
      <c r="AN391" s="2"/>
      <c r="AO391" s="2"/>
      <c r="AP391" s="2"/>
      <c r="AQ391" s="2"/>
      <c r="AR391" s="56"/>
      <c r="AS391" s="85"/>
      <c r="AT391" s="85"/>
      <c r="AU391" s="85"/>
      <c r="AV391" s="85"/>
      <c r="AW391" s="101"/>
      <c r="AX391" s="2"/>
      <c r="AY391" s="2"/>
      <c r="AZ391" s="2"/>
      <c r="BA391" s="2"/>
      <c r="BB391" s="56"/>
      <c r="BC391" s="105"/>
      <c r="BD391" s="105"/>
      <c r="BE391" s="105"/>
      <c r="BF391" s="105"/>
      <c r="BG391" s="110"/>
      <c r="BH391" s="2"/>
      <c r="BI391" s="2"/>
      <c r="BJ391" s="2"/>
      <c r="BK391" s="2"/>
      <c r="BL391" s="56"/>
      <c r="BM391" s="48"/>
      <c r="BN391" s="48"/>
      <c r="BO391" s="48"/>
      <c r="BP391" s="48"/>
      <c r="BQ391" s="118"/>
      <c r="BR391" s="2"/>
      <c r="BS391" s="2"/>
      <c r="BT391" s="2"/>
      <c r="BU391" s="2"/>
      <c r="BV391" s="56"/>
    </row>
    <row r="392" spans="1:74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18" t="s">
        <v>5</v>
      </c>
      <c r="H392" s="3">
        <v>2024</v>
      </c>
      <c r="I392" s="20" t="s">
        <v>286</v>
      </c>
      <c r="J392" s="184" t="s">
        <v>280</v>
      </c>
      <c r="K392" s="2" t="s">
        <v>319</v>
      </c>
      <c r="L392" s="163">
        <f t="shared" si="13"/>
        <v>0</v>
      </c>
      <c r="M392" s="163">
        <f t="shared" si="14"/>
        <v>0</v>
      </c>
      <c r="N392" s="186"/>
      <c r="O392" s="33"/>
      <c r="P392" s="33"/>
      <c r="Q392" s="33"/>
      <c r="R392" s="33"/>
      <c r="S392" s="41"/>
      <c r="T392" s="2"/>
      <c r="U392" s="2"/>
      <c r="V392" s="2"/>
      <c r="W392" s="2"/>
      <c r="X392" s="56"/>
      <c r="Y392" s="62"/>
      <c r="Z392" s="62"/>
      <c r="AA392" s="62"/>
      <c r="AB392" s="62"/>
      <c r="AC392" s="69"/>
      <c r="AD392" s="2"/>
      <c r="AE392" s="2"/>
      <c r="AF392" s="2"/>
      <c r="AG392" s="2"/>
      <c r="AH392" s="56"/>
      <c r="AI392" s="72"/>
      <c r="AJ392" s="72"/>
      <c r="AK392" s="72"/>
      <c r="AL392" s="72"/>
      <c r="AM392" s="81"/>
      <c r="AN392" s="2"/>
      <c r="AO392" s="2"/>
      <c r="AP392" s="2"/>
      <c r="AQ392" s="2"/>
      <c r="AR392" s="56"/>
      <c r="AS392" s="85"/>
      <c r="AT392" s="85"/>
      <c r="AU392" s="85"/>
      <c r="AV392" s="85"/>
      <c r="AW392" s="101"/>
      <c r="AX392" s="2"/>
      <c r="AY392" s="2"/>
      <c r="AZ392" s="2"/>
      <c r="BA392" s="2"/>
      <c r="BB392" s="56"/>
      <c r="BC392" s="105"/>
      <c r="BD392" s="105"/>
      <c r="BE392" s="105"/>
      <c r="BF392" s="105"/>
      <c r="BG392" s="110"/>
      <c r="BH392" s="2"/>
      <c r="BI392" s="2"/>
      <c r="BJ392" s="2"/>
      <c r="BK392" s="2"/>
      <c r="BL392" s="56"/>
      <c r="BM392" s="48"/>
      <c r="BN392" s="48"/>
      <c r="BO392" s="48"/>
      <c r="BP392" s="48"/>
      <c r="BQ392" s="118"/>
      <c r="BR392" s="2"/>
      <c r="BS392" s="2"/>
      <c r="BT392" s="2"/>
      <c r="BU392" s="2"/>
      <c r="BV392" s="56"/>
    </row>
    <row r="393" spans="1:74" ht="28.8" hidden="1" x14ac:dyDescent="0.3">
      <c r="A393" s="2" t="s">
        <v>13</v>
      </c>
      <c r="B393" s="2" t="s">
        <v>2</v>
      </c>
      <c r="C393" s="2" t="s">
        <v>3</v>
      </c>
      <c r="D393" s="2" t="s">
        <v>4</v>
      </c>
      <c r="E393" s="3">
        <v>61</v>
      </c>
      <c r="F393" s="3"/>
      <c r="G393" s="18" t="s">
        <v>5</v>
      </c>
      <c r="H393" s="3">
        <v>2024</v>
      </c>
      <c r="I393" s="20" t="s">
        <v>286</v>
      </c>
      <c r="J393" s="184" t="s">
        <v>281</v>
      </c>
      <c r="K393" s="2" t="s">
        <v>319</v>
      </c>
      <c r="L393" s="163">
        <f t="shared" si="13"/>
        <v>0</v>
      </c>
      <c r="M393" s="163">
        <f t="shared" si="14"/>
        <v>16.812000000000001</v>
      </c>
      <c r="N393" s="184" t="s">
        <v>1312</v>
      </c>
      <c r="O393" s="33"/>
      <c r="P393" s="33"/>
      <c r="Q393" s="33"/>
      <c r="R393" s="33"/>
      <c r="S393" s="41"/>
      <c r="T393" s="2" t="s">
        <v>406</v>
      </c>
      <c r="U393" s="2"/>
      <c r="V393" s="2"/>
      <c r="W393" s="2"/>
      <c r="X393" s="56">
        <v>1.982</v>
      </c>
      <c r="Y393" s="62"/>
      <c r="Z393" s="62"/>
      <c r="AA393" s="62"/>
      <c r="AB393" s="62"/>
      <c r="AC393" s="69"/>
      <c r="AD393" s="2" t="s">
        <v>492</v>
      </c>
      <c r="AE393" s="2"/>
      <c r="AF393" s="2"/>
      <c r="AG393" s="2"/>
      <c r="AH393" s="56">
        <v>13.57</v>
      </c>
      <c r="AI393" s="72"/>
      <c r="AJ393" s="72"/>
      <c r="AK393" s="72"/>
      <c r="AL393" s="72"/>
      <c r="AM393" s="81"/>
      <c r="AN393" s="2"/>
      <c r="AO393" s="2"/>
      <c r="AP393" s="2"/>
      <c r="AQ393" s="2"/>
      <c r="AR393" s="56"/>
      <c r="AS393" s="85"/>
      <c r="AT393" s="85"/>
      <c r="AU393" s="85"/>
      <c r="AV393" s="85"/>
      <c r="AW393" s="101"/>
      <c r="AX393" s="2"/>
      <c r="AY393" s="2"/>
      <c r="AZ393" s="2"/>
      <c r="BA393" s="2"/>
      <c r="BB393" s="56"/>
      <c r="BC393" s="105"/>
      <c r="BD393" s="105"/>
      <c r="BE393" s="105"/>
      <c r="BF393" s="105"/>
      <c r="BG393" s="110"/>
      <c r="BH393" s="2"/>
      <c r="BI393" s="2"/>
      <c r="BJ393" s="2"/>
      <c r="BK393" s="2"/>
      <c r="BL393" s="56"/>
      <c r="BM393" s="48"/>
      <c r="BN393" s="48"/>
      <c r="BO393" s="48"/>
      <c r="BP393" s="48"/>
      <c r="BQ393" s="118"/>
      <c r="BR393" s="2" t="s">
        <v>1171</v>
      </c>
      <c r="BS393" s="2"/>
      <c r="BT393" s="2"/>
      <c r="BU393" s="2"/>
      <c r="BV393" s="56">
        <v>1.26</v>
      </c>
    </row>
    <row r="394" spans="1:74" s="13" customFormat="1" hidden="1" x14ac:dyDescent="0.3">
      <c r="A394" s="12" t="s">
        <v>13</v>
      </c>
      <c r="B394" s="12" t="s">
        <v>2</v>
      </c>
      <c r="C394" s="12" t="s">
        <v>3</v>
      </c>
      <c r="D394" s="12" t="s">
        <v>4</v>
      </c>
      <c r="E394" s="7">
        <v>61</v>
      </c>
      <c r="F394" s="7"/>
      <c r="G394" s="19" t="s">
        <v>5</v>
      </c>
      <c r="H394" s="7">
        <v>2024</v>
      </c>
      <c r="I394" s="21"/>
      <c r="J394" s="12" t="s">
        <v>314</v>
      </c>
      <c r="K394" s="12"/>
      <c r="L394" s="147"/>
      <c r="M394" s="147">
        <f>SUM(M356:M393)</f>
        <v>502.46599999999995</v>
      </c>
      <c r="N394" s="183"/>
      <c r="O394" s="12"/>
      <c r="P394" s="12"/>
      <c r="Q394" s="12"/>
      <c r="R394" s="12"/>
      <c r="S394" s="52">
        <f>SUM(S356:S393)</f>
        <v>0</v>
      </c>
      <c r="T394" s="12"/>
      <c r="U394" s="12"/>
      <c r="V394" s="12"/>
      <c r="W394" s="12"/>
      <c r="X394" s="52">
        <f>SUM(X356:X393)</f>
        <v>6.7280000000000006</v>
      </c>
      <c r="Y394" s="12"/>
      <c r="Z394" s="12"/>
      <c r="AA394" s="12"/>
      <c r="AB394" s="12"/>
      <c r="AC394" s="52">
        <f>SUM(AC356:AC393)</f>
        <v>92.144999999999996</v>
      </c>
      <c r="AD394" s="12"/>
      <c r="AE394" s="12"/>
      <c r="AF394" s="12"/>
      <c r="AG394" s="12"/>
      <c r="AH394" s="52">
        <f>SUM(AH356:AH393)</f>
        <v>357.697</v>
      </c>
      <c r="AI394" s="12"/>
      <c r="AJ394" s="12"/>
      <c r="AK394" s="12"/>
      <c r="AL394" s="12"/>
      <c r="AM394" s="52">
        <f>SUM(AM356:AM393)</f>
        <v>17.472999999999999</v>
      </c>
      <c r="AN394" s="12"/>
      <c r="AO394" s="12"/>
      <c r="AP394" s="12"/>
      <c r="AQ394" s="12"/>
      <c r="AR394" s="52">
        <f>SUM(AR356:AR393)</f>
        <v>0</v>
      </c>
      <c r="AS394" s="12"/>
      <c r="AT394" s="12"/>
      <c r="AU394" s="12"/>
      <c r="AV394" s="12"/>
      <c r="AW394" s="52">
        <f>SUM(AW356:AW393)</f>
        <v>0</v>
      </c>
      <c r="AX394" s="12"/>
      <c r="AY394" s="12"/>
      <c r="AZ394" s="12"/>
      <c r="BA394" s="12"/>
      <c r="BB394" s="52">
        <f>SUM(BB356:BB393)</f>
        <v>0</v>
      </c>
      <c r="BC394" s="12"/>
      <c r="BD394" s="12"/>
      <c r="BE394" s="12"/>
      <c r="BF394" s="12"/>
      <c r="BG394" s="52">
        <f>SUM(BG356:BG393)</f>
        <v>0</v>
      </c>
      <c r="BH394" s="12"/>
      <c r="BI394" s="12"/>
      <c r="BJ394" s="12"/>
      <c r="BK394" s="12"/>
      <c r="BL394" s="52">
        <f>SUM(BL356:BL393)</f>
        <v>3.47</v>
      </c>
      <c r="BM394" s="12"/>
      <c r="BN394" s="12"/>
      <c r="BO394" s="12"/>
      <c r="BP394" s="12"/>
      <c r="BQ394" s="52">
        <f>SUM(BQ356:BQ393)</f>
        <v>0</v>
      </c>
      <c r="BR394" s="12"/>
      <c r="BS394" s="12"/>
      <c r="BT394" s="12"/>
      <c r="BU394" s="12"/>
      <c r="BV394" s="52">
        <f>SUM(BV356:BV393)</f>
        <v>24.953000000000003</v>
      </c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18" t="s">
        <v>5</v>
      </c>
      <c r="H395" s="3">
        <v>2024</v>
      </c>
      <c r="I395" s="20" t="s">
        <v>287</v>
      </c>
      <c r="J395" s="184" t="s">
        <v>267</v>
      </c>
      <c r="K395" s="2" t="s">
        <v>318</v>
      </c>
      <c r="L395" s="163">
        <f t="shared" si="13"/>
        <v>6.5000000000000002E-2</v>
      </c>
      <c r="M395" s="163">
        <f t="shared" si="14"/>
        <v>170.15799999999999</v>
      </c>
      <c r="N395" s="181"/>
      <c r="O395" s="33"/>
      <c r="P395" s="33"/>
      <c r="Q395" s="33"/>
      <c r="R395" s="33"/>
      <c r="S395" s="41"/>
      <c r="T395" s="2"/>
      <c r="U395" s="2"/>
      <c r="V395" s="2"/>
      <c r="W395" s="2"/>
      <c r="X395" s="56"/>
      <c r="Y395" s="62"/>
      <c r="Z395" s="62"/>
      <c r="AA395" s="62"/>
      <c r="AB395" s="62">
        <v>6.5000000000000002E-2</v>
      </c>
      <c r="AC395" s="69">
        <v>170.15799999999999</v>
      </c>
      <c r="AD395" s="2"/>
      <c r="AE395" s="2"/>
      <c r="AF395" s="2"/>
      <c r="AG395" s="2"/>
      <c r="AH395" s="56"/>
      <c r="AI395" s="72"/>
      <c r="AJ395" s="72"/>
      <c r="AK395" s="72"/>
      <c r="AL395" s="72"/>
      <c r="AM395" s="81"/>
      <c r="AN395" s="2"/>
      <c r="AO395" s="2"/>
      <c r="AP395" s="2"/>
      <c r="AQ395" s="2"/>
      <c r="AR395" s="56"/>
      <c r="AS395" s="85"/>
      <c r="AT395" s="85"/>
      <c r="AU395" s="85"/>
      <c r="AV395" s="85"/>
      <c r="AW395" s="101"/>
      <c r="AX395" s="2"/>
      <c r="AY395" s="2"/>
      <c r="AZ395" s="2"/>
      <c r="BA395" s="2"/>
      <c r="BB395" s="56"/>
      <c r="BC395" s="105"/>
      <c r="BD395" s="105"/>
      <c r="BE395" s="105"/>
      <c r="BF395" s="105"/>
      <c r="BG395" s="110"/>
      <c r="BH395" s="2"/>
      <c r="BI395" s="2"/>
      <c r="BJ395" s="2"/>
      <c r="BK395" s="2"/>
      <c r="BL395" s="56"/>
      <c r="BM395" s="48"/>
      <c r="BN395" s="48"/>
      <c r="BO395" s="48"/>
      <c r="BP395" s="48"/>
      <c r="BQ395" s="118"/>
      <c r="BR395" s="2"/>
      <c r="BS395" s="2"/>
      <c r="BT395" s="2"/>
      <c r="BU395" s="2"/>
      <c r="BV395" s="56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18" t="s">
        <v>5</v>
      </c>
      <c r="H396" s="3">
        <v>2024</v>
      </c>
      <c r="I396" s="20" t="s">
        <v>287</v>
      </c>
      <c r="J396" s="184" t="s">
        <v>291</v>
      </c>
      <c r="K396" s="2" t="s">
        <v>319</v>
      </c>
      <c r="L396" s="163">
        <f t="shared" si="13"/>
        <v>0</v>
      </c>
      <c r="M396" s="163">
        <f t="shared" si="14"/>
        <v>0</v>
      </c>
      <c r="N396" s="181"/>
      <c r="O396" s="33"/>
      <c r="P396" s="33"/>
      <c r="Q396" s="33"/>
      <c r="R396" s="33"/>
      <c r="S396" s="41"/>
      <c r="T396" s="2"/>
      <c r="U396" s="2"/>
      <c r="V396" s="2"/>
      <c r="W396" s="2"/>
      <c r="X396" s="56"/>
      <c r="Y396" s="62"/>
      <c r="Z396" s="62"/>
      <c r="AA396" s="62"/>
      <c r="AB396" s="62"/>
      <c r="AC396" s="69"/>
      <c r="AD396" s="2"/>
      <c r="AE396" s="2"/>
      <c r="AF396" s="2"/>
      <c r="AG396" s="2"/>
      <c r="AH396" s="56"/>
      <c r="AI396" s="72"/>
      <c r="AJ396" s="72"/>
      <c r="AK396" s="72"/>
      <c r="AL396" s="72"/>
      <c r="AM396" s="81"/>
      <c r="AN396" s="2"/>
      <c r="AO396" s="2"/>
      <c r="AP396" s="2"/>
      <c r="AQ396" s="2"/>
      <c r="AR396" s="56"/>
      <c r="AS396" s="85"/>
      <c r="AT396" s="85"/>
      <c r="AU396" s="85"/>
      <c r="AV396" s="85"/>
      <c r="AW396" s="101"/>
      <c r="AX396" s="2"/>
      <c r="AY396" s="2"/>
      <c r="AZ396" s="2"/>
      <c r="BA396" s="2"/>
      <c r="BB396" s="56"/>
      <c r="BC396" s="105"/>
      <c r="BD396" s="105"/>
      <c r="BE396" s="105"/>
      <c r="BF396" s="105"/>
      <c r="BG396" s="110"/>
      <c r="BH396" s="2"/>
      <c r="BI396" s="2"/>
      <c r="BJ396" s="2"/>
      <c r="BK396" s="2"/>
      <c r="BL396" s="56"/>
      <c r="BM396" s="48"/>
      <c r="BN396" s="48"/>
      <c r="BO396" s="48"/>
      <c r="BP396" s="48"/>
      <c r="BQ396" s="118"/>
      <c r="BR396" s="2"/>
      <c r="BS396" s="2"/>
      <c r="BT396" s="2"/>
      <c r="BU396" s="2"/>
      <c r="BV396" s="56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18" t="s">
        <v>5</v>
      </c>
      <c r="H397" s="3">
        <v>2024</v>
      </c>
      <c r="I397" s="20" t="s">
        <v>286</v>
      </c>
      <c r="J397" s="184" t="s">
        <v>336</v>
      </c>
      <c r="K397" s="2" t="s">
        <v>319</v>
      </c>
      <c r="L397" s="163">
        <f t="shared" si="13"/>
        <v>0</v>
      </c>
      <c r="M397" s="163">
        <f t="shared" si="14"/>
        <v>0</v>
      </c>
      <c r="N397" s="181"/>
      <c r="O397" s="33"/>
      <c r="P397" s="33"/>
      <c r="Q397" s="33"/>
      <c r="R397" s="33"/>
      <c r="S397" s="41"/>
      <c r="T397" s="2"/>
      <c r="U397" s="2"/>
      <c r="V397" s="2"/>
      <c r="W397" s="2"/>
      <c r="X397" s="56"/>
      <c r="Y397" s="62"/>
      <c r="Z397" s="62"/>
      <c r="AA397" s="62"/>
      <c r="AB397" s="62"/>
      <c r="AC397" s="69"/>
      <c r="AD397" s="2"/>
      <c r="AE397" s="2"/>
      <c r="AF397" s="2"/>
      <c r="AG397" s="2"/>
      <c r="AH397" s="56"/>
      <c r="AI397" s="72"/>
      <c r="AJ397" s="72"/>
      <c r="AK397" s="72"/>
      <c r="AL397" s="72"/>
      <c r="AM397" s="81"/>
      <c r="AN397" s="2"/>
      <c r="AO397" s="2"/>
      <c r="AP397" s="2"/>
      <c r="AQ397" s="2"/>
      <c r="AR397" s="56"/>
      <c r="AS397" s="85"/>
      <c r="AT397" s="85"/>
      <c r="AU397" s="85"/>
      <c r="AV397" s="85"/>
      <c r="AW397" s="101"/>
      <c r="AX397" s="2"/>
      <c r="AY397" s="2"/>
      <c r="AZ397" s="2"/>
      <c r="BA397" s="2"/>
      <c r="BB397" s="56"/>
      <c r="BC397" s="105"/>
      <c r="BD397" s="105"/>
      <c r="BE397" s="105"/>
      <c r="BF397" s="105"/>
      <c r="BG397" s="110"/>
      <c r="BH397" s="2"/>
      <c r="BI397" s="2"/>
      <c r="BJ397" s="2"/>
      <c r="BK397" s="2"/>
      <c r="BL397" s="56"/>
      <c r="BM397" s="48"/>
      <c r="BN397" s="48"/>
      <c r="BO397" s="48"/>
      <c r="BP397" s="48"/>
      <c r="BQ397" s="118"/>
      <c r="BR397" s="2"/>
      <c r="BS397" s="2"/>
      <c r="BT397" s="2"/>
      <c r="BU397" s="2"/>
      <c r="BV397" s="56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18" t="s">
        <v>5</v>
      </c>
      <c r="H398" s="3">
        <v>2024</v>
      </c>
      <c r="I398" s="20" t="s">
        <v>286</v>
      </c>
      <c r="J398" s="185" t="s">
        <v>337</v>
      </c>
      <c r="K398" s="8" t="s">
        <v>318</v>
      </c>
      <c r="L398" s="163">
        <f t="shared" si="13"/>
        <v>0</v>
      </c>
      <c r="M398" s="163">
        <f t="shared" si="14"/>
        <v>0</v>
      </c>
      <c r="N398" s="181"/>
      <c r="O398" s="53"/>
      <c r="P398" s="53"/>
      <c r="Q398" s="53"/>
      <c r="R398" s="53"/>
      <c r="S398" s="41"/>
      <c r="T398" s="8"/>
      <c r="U398" s="8"/>
      <c r="V398" s="8"/>
      <c r="W398" s="8"/>
      <c r="X398" s="56"/>
      <c r="Y398" s="135"/>
      <c r="Z398" s="135"/>
      <c r="AA398" s="135"/>
      <c r="AB398" s="135"/>
      <c r="AC398" s="69"/>
      <c r="AD398" s="8"/>
      <c r="AE398" s="8"/>
      <c r="AF398" s="8"/>
      <c r="AG398" s="8"/>
      <c r="AH398" s="56"/>
      <c r="AI398" s="137"/>
      <c r="AJ398" s="137"/>
      <c r="AK398" s="137"/>
      <c r="AL398" s="137"/>
      <c r="AM398" s="81"/>
      <c r="AN398" s="8"/>
      <c r="AO398" s="8"/>
      <c r="AP398" s="8"/>
      <c r="AQ398" s="8"/>
      <c r="AR398" s="56"/>
      <c r="AS398" s="139"/>
      <c r="AT398" s="139"/>
      <c r="AU398" s="139"/>
      <c r="AV398" s="139"/>
      <c r="AW398" s="101"/>
      <c r="AX398" s="8"/>
      <c r="AY398" s="8"/>
      <c r="AZ398" s="8"/>
      <c r="BA398" s="8"/>
      <c r="BB398" s="56"/>
      <c r="BC398" s="141"/>
      <c r="BD398" s="141"/>
      <c r="BE398" s="141"/>
      <c r="BF398" s="141"/>
      <c r="BG398" s="110"/>
      <c r="BH398" s="8"/>
      <c r="BI398" s="8"/>
      <c r="BJ398" s="8"/>
      <c r="BK398" s="8"/>
      <c r="BL398" s="56"/>
      <c r="BM398" s="143"/>
      <c r="BN398" s="143"/>
      <c r="BO398" s="143"/>
      <c r="BP398" s="143"/>
      <c r="BQ398" s="118"/>
      <c r="BR398" s="8"/>
      <c r="BS398" s="8"/>
      <c r="BT398" s="8"/>
      <c r="BU398" s="8"/>
      <c r="BV398" s="56"/>
    </row>
    <row r="399" spans="1:74" ht="28.8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18" t="s">
        <v>5</v>
      </c>
      <c r="H399" s="3">
        <v>2024</v>
      </c>
      <c r="I399" s="20" t="s">
        <v>286</v>
      </c>
      <c r="J399" s="185" t="s">
        <v>338</v>
      </c>
      <c r="K399" s="8" t="s">
        <v>339</v>
      </c>
      <c r="L399" s="163">
        <f t="shared" si="13"/>
        <v>0</v>
      </c>
      <c r="M399" s="163">
        <f t="shared" si="14"/>
        <v>0</v>
      </c>
      <c r="N399" s="181"/>
      <c r="O399" s="53"/>
      <c r="P399" s="53"/>
      <c r="Q399" s="53"/>
      <c r="R399" s="53"/>
      <c r="S399" s="41"/>
      <c r="T399" s="8"/>
      <c r="U399" s="8"/>
      <c r="V399" s="8"/>
      <c r="W399" s="8"/>
      <c r="X399" s="56"/>
      <c r="Y399" s="135"/>
      <c r="Z399" s="135"/>
      <c r="AA399" s="135"/>
      <c r="AB399" s="135"/>
      <c r="AC399" s="69"/>
      <c r="AD399" s="8"/>
      <c r="AE399" s="8"/>
      <c r="AF399" s="8"/>
      <c r="AG399" s="8"/>
      <c r="AH399" s="56"/>
      <c r="AI399" s="137"/>
      <c r="AJ399" s="137"/>
      <c r="AK399" s="137"/>
      <c r="AL399" s="137"/>
      <c r="AM399" s="81"/>
      <c r="AN399" s="8"/>
      <c r="AO399" s="8"/>
      <c r="AP399" s="8"/>
      <c r="AQ399" s="8"/>
      <c r="AR399" s="56"/>
      <c r="AS399" s="139"/>
      <c r="AT399" s="139"/>
      <c r="AU399" s="139"/>
      <c r="AV399" s="139"/>
      <c r="AW399" s="101"/>
      <c r="AX399" s="8"/>
      <c r="AY399" s="8"/>
      <c r="AZ399" s="8"/>
      <c r="BA399" s="8"/>
      <c r="BB399" s="56"/>
      <c r="BC399" s="141"/>
      <c r="BD399" s="141"/>
      <c r="BE399" s="141"/>
      <c r="BF399" s="141"/>
      <c r="BG399" s="110"/>
      <c r="BH399" s="8"/>
      <c r="BI399" s="8"/>
      <c r="BJ399" s="8"/>
      <c r="BK399" s="8"/>
      <c r="BL399" s="56"/>
      <c r="BM399" s="143"/>
      <c r="BN399" s="143"/>
      <c r="BO399" s="143"/>
      <c r="BP399" s="143"/>
      <c r="BQ399" s="118"/>
      <c r="BR399" s="8"/>
      <c r="BS399" s="8"/>
      <c r="BT399" s="8"/>
      <c r="BU399" s="8"/>
      <c r="BV399" s="56"/>
    </row>
    <row r="400" spans="1:74" ht="28.8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18" t="s">
        <v>5</v>
      </c>
      <c r="H400" s="3">
        <v>2024</v>
      </c>
      <c r="I400" s="20" t="s">
        <v>286</v>
      </c>
      <c r="J400" s="185" t="s">
        <v>340</v>
      </c>
      <c r="K400" s="8" t="s">
        <v>318</v>
      </c>
      <c r="L400" s="163">
        <f t="shared" si="13"/>
        <v>0</v>
      </c>
      <c r="M400" s="163">
        <f t="shared" si="14"/>
        <v>0</v>
      </c>
      <c r="N400" s="181"/>
      <c r="O400" s="53"/>
      <c r="P400" s="53"/>
      <c r="Q400" s="53"/>
      <c r="R400" s="53"/>
      <c r="S400" s="41"/>
      <c r="T400" s="8"/>
      <c r="U400" s="8"/>
      <c r="V400" s="8"/>
      <c r="W400" s="8"/>
      <c r="X400" s="56"/>
      <c r="Y400" s="135"/>
      <c r="Z400" s="135"/>
      <c r="AA400" s="135"/>
      <c r="AB400" s="135"/>
      <c r="AC400" s="69"/>
      <c r="AD400" s="8"/>
      <c r="AE400" s="8"/>
      <c r="AF400" s="8"/>
      <c r="AG400" s="8"/>
      <c r="AH400" s="56"/>
      <c r="AI400" s="137"/>
      <c r="AJ400" s="137"/>
      <c r="AK400" s="137"/>
      <c r="AL400" s="137"/>
      <c r="AM400" s="81"/>
      <c r="AN400" s="8"/>
      <c r="AO400" s="8"/>
      <c r="AP400" s="8"/>
      <c r="AQ400" s="8"/>
      <c r="AR400" s="56"/>
      <c r="AS400" s="139"/>
      <c r="AT400" s="139"/>
      <c r="AU400" s="139"/>
      <c r="AV400" s="139"/>
      <c r="AW400" s="101"/>
      <c r="AX400" s="8"/>
      <c r="AY400" s="8"/>
      <c r="AZ400" s="8"/>
      <c r="BA400" s="8"/>
      <c r="BB400" s="56"/>
      <c r="BC400" s="141"/>
      <c r="BD400" s="141"/>
      <c r="BE400" s="141"/>
      <c r="BF400" s="141"/>
      <c r="BG400" s="110"/>
      <c r="BH400" s="8"/>
      <c r="BI400" s="8"/>
      <c r="BJ400" s="8"/>
      <c r="BK400" s="8"/>
      <c r="BL400" s="56"/>
      <c r="BM400" s="143"/>
      <c r="BN400" s="143"/>
      <c r="BO400" s="143"/>
      <c r="BP400" s="143"/>
      <c r="BQ400" s="118"/>
      <c r="BR400" s="8"/>
      <c r="BS400" s="8"/>
      <c r="BT400" s="8"/>
      <c r="BU400" s="8"/>
      <c r="BV400" s="56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18" t="s">
        <v>5</v>
      </c>
      <c r="H401" s="3">
        <v>2024</v>
      </c>
      <c r="I401" s="20" t="s">
        <v>286</v>
      </c>
      <c r="J401" s="185" t="s">
        <v>341</v>
      </c>
      <c r="K401" s="8" t="s">
        <v>320</v>
      </c>
      <c r="L401" s="163">
        <f t="shared" si="13"/>
        <v>0</v>
      </c>
      <c r="M401" s="163">
        <f t="shared" si="14"/>
        <v>0</v>
      </c>
      <c r="N401" s="181"/>
      <c r="O401" s="53"/>
      <c r="P401" s="53"/>
      <c r="Q401" s="53"/>
      <c r="R401" s="53"/>
      <c r="S401" s="41"/>
      <c r="T401" s="8"/>
      <c r="U401" s="8"/>
      <c r="V401" s="8"/>
      <c r="W401" s="8"/>
      <c r="X401" s="56"/>
      <c r="Y401" s="135"/>
      <c r="Z401" s="135"/>
      <c r="AA401" s="135"/>
      <c r="AB401" s="135"/>
      <c r="AC401" s="69"/>
      <c r="AD401" s="8"/>
      <c r="AE401" s="8"/>
      <c r="AF401" s="8"/>
      <c r="AG401" s="8"/>
      <c r="AH401" s="56"/>
      <c r="AI401" s="137"/>
      <c r="AJ401" s="137"/>
      <c r="AK401" s="137"/>
      <c r="AL401" s="137"/>
      <c r="AM401" s="81"/>
      <c r="AN401" s="8"/>
      <c r="AO401" s="8"/>
      <c r="AP401" s="8"/>
      <c r="AQ401" s="8"/>
      <c r="AR401" s="56"/>
      <c r="AS401" s="139"/>
      <c r="AT401" s="139"/>
      <c r="AU401" s="139"/>
      <c r="AV401" s="139"/>
      <c r="AW401" s="101"/>
      <c r="AX401" s="8"/>
      <c r="AY401" s="8"/>
      <c r="AZ401" s="8"/>
      <c r="BA401" s="8"/>
      <c r="BB401" s="56"/>
      <c r="BC401" s="141"/>
      <c r="BD401" s="141"/>
      <c r="BE401" s="141"/>
      <c r="BF401" s="141"/>
      <c r="BG401" s="110"/>
      <c r="BH401" s="8"/>
      <c r="BI401" s="8"/>
      <c r="BJ401" s="8"/>
      <c r="BK401" s="8"/>
      <c r="BL401" s="56"/>
      <c r="BM401" s="143"/>
      <c r="BN401" s="143"/>
      <c r="BO401" s="143"/>
      <c r="BP401" s="143"/>
      <c r="BQ401" s="118"/>
      <c r="BR401" s="8"/>
      <c r="BS401" s="8"/>
      <c r="BT401" s="8"/>
      <c r="BU401" s="8"/>
      <c r="BV401" s="56"/>
    </row>
    <row r="402" spans="1:74" ht="28.8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18" t="s">
        <v>5</v>
      </c>
      <c r="H402" s="3">
        <v>2024</v>
      </c>
      <c r="I402" s="20" t="s">
        <v>286</v>
      </c>
      <c r="J402" s="185" t="s">
        <v>342</v>
      </c>
      <c r="K402" s="8" t="s">
        <v>320</v>
      </c>
      <c r="L402" s="163">
        <f t="shared" si="13"/>
        <v>0</v>
      </c>
      <c r="M402" s="163">
        <f t="shared" si="14"/>
        <v>0</v>
      </c>
      <c r="N402" s="181"/>
      <c r="O402" s="53"/>
      <c r="P402" s="53"/>
      <c r="Q402" s="53"/>
      <c r="R402" s="53"/>
      <c r="S402" s="41"/>
      <c r="T402" s="8"/>
      <c r="U402" s="8"/>
      <c r="V402" s="8"/>
      <c r="W402" s="8"/>
      <c r="X402" s="56"/>
      <c r="Y402" s="135"/>
      <c r="Z402" s="135"/>
      <c r="AA402" s="135"/>
      <c r="AB402" s="135"/>
      <c r="AC402" s="69"/>
      <c r="AD402" s="8"/>
      <c r="AE402" s="8"/>
      <c r="AF402" s="8"/>
      <c r="AG402" s="8"/>
      <c r="AH402" s="56"/>
      <c r="AI402" s="137"/>
      <c r="AJ402" s="137"/>
      <c r="AK402" s="137"/>
      <c r="AL402" s="137"/>
      <c r="AM402" s="81"/>
      <c r="AN402" s="8"/>
      <c r="AO402" s="8"/>
      <c r="AP402" s="8"/>
      <c r="AQ402" s="8"/>
      <c r="AR402" s="56"/>
      <c r="AS402" s="139"/>
      <c r="AT402" s="139"/>
      <c r="AU402" s="139"/>
      <c r="AV402" s="139"/>
      <c r="AW402" s="101"/>
      <c r="AX402" s="8"/>
      <c r="AY402" s="8"/>
      <c r="AZ402" s="8"/>
      <c r="BA402" s="8"/>
      <c r="BB402" s="56"/>
      <c r="BC402" s="141"/>
      <c r="BD402" s="141"/>
      <c r="BE402" s="141"/>
      <c r="BF402" s="141"/>
      <c r="BG402" s="110"/>
      <c r="BH402" s="8"/>
      <c r="BI402" s="8"/>
      <c r="BJ402" s="8"/>
      <c r="BK402" s="8"/>
      <c r="BL402" s="56"/>
      <c r="BM402" s="143"/>
      <c r="BN402" s="143"/>
      <c r="BO402" s="143"/>
      <c r="BP402" s="143"/>
      <c r="BQ402" s="118"/>
      <c r="BR402" s="8"/>
      <c r="BS402" s="8"/>
      <c r="BT402" s="8"/>
      <c r="BU402" s="8"/>
      <c r="BV402" s="56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18" t="s">
        <v>5</v>
      </c>
      <c r="H403" s="3">
        <v>2024</v>
      </c>
      <c r="I403" s="20" t="s">
        <v>286</v>
      </c>
      <c r="J403" s="185" t="s">
        <v>343</v>
      </c>
      <c r="K403" s="8" t="s">
        <v>339</v>
      </c>
      <c r="L403" s="163">
        <f t="shared" si="13"/>
        <v>0</v>
      </c>
      <c r="M403" s="163">
        <f t="shared" si="14"/>
        <v>0</v>
      </c>
      <c r="N403" s="181"/>
      <c r="O403" s="53"/>
      <c r="P403" s="53"/>
      <c r="Q403" s="53"/>
      <c r="R403" s="53"/>
      <c r="S403" s="41"/>
      <c r="T403" s="8"/>
      <c r="U403" s="8"/>
      <c r="V403" s="8"/>
      <c r="W403" s="8"/>
      <c r="X403" s="56"/>
      <c r="Y403" s="135"/>
      <c r="Z403" s="135"/>
      <c r="AA403" s="135"/>
      <c r="AB403" s="135"/>
      <c r="AC403" s="69"/>
      <c r="AD403" s="8"/>
      <c r="AE403" s="8"/>
      <c r="AF403" s="8"/>
      <c r="AG403" s="8"/>
      <c r="AH403" s="56"/>
      <c r="AI403" s="137"/>
      <c r="AJ403" s="137"/>
      <c r="AK403" s="137"/>
      <c r="AL403" s="137"/>
      <c r="AM403" s="81"/>
      <c r="AN403" s="8"/>
      <c r="AO403" s="8"/>
      <c r="AP403" s="8"/>
      <c r="AQ403" s="8"/>
      <c r="AR403" s="56"/>
      <c r="AS403" s="139"/>
      <c r="AT403" s="139"/>
      <c r="AU403" s="139"/>
      <c r="AV403" s="139"/>
      <c r="AW403" s="101"/>
      <c r="AX403" s="8"/>
      <c r="AY403" s="8"/>
      <c r="AZ403" s="8"/>
      <c r="BA403" s="8"/>
      <c r="BB403" s="56"/>
      <c r="BC403" s="141"/>
      <c r="BD403" s="141"/>
      <c r="BE403" s="141"/>
      <c r="BF403" s="141"/>
      <c r="BG403" s="110"/>
      <c r="BH403" s="8"/>
      <c r="BI403" s="8"/>
      <c r="BJ403" s="8"/>
      <c r="BK403" s="8"/>
      <c r="BL403" s="56"/>
      <c r="BM403" s="143"/>
      <c r="BN403" s="143"/>
      <c r="BO403" s="143"/>
      <c r="BP403" s="143"/>
      <c r="BQ403" s="118"/>
      <c r="BR403" s="8"/>
      <c r="BS403" s="8"/>
      <c r="BT403" s="8"/>
      <c r="BU403" s="8"/>
      <c r="BV403" s="56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18" t="s">
        <v>5</v>
      </c>
      <c r="H404" s="3">
        <v>2024</v>
      </c>
      <c r="I404" s="20" t="s">
        <v>288</v>
      </c>
      <c r="J404" s="185" t="s">
        <v>344</v>
      </c>
      <c r="K404" s="8" t="s">
        <v>318</v>
      </c>
      <c r="L404" s="163">
        <f t="shared" si="13"/>
        <v>0</v>
      </c>
      <c r="M404" s="163">
        <f t="shared" si="14"/>
        <v>0</v>
      </c>
      <c r="N404" s="181"/>
      <c r="O404" s="53"/>
      <c r="P404" s="53"/>
      <c r="Q404" s="53"/>
      <c r="R404" s="53"/>
      <c r="S404" s="41"/>
      <c r="T404" s="8"/>
      <c r="U404" s="8"/>
      <c r="V404" s="8"/>
      <c r="W404" s="8"/>
      <c r="X404" s="56"/>
      <c r="Y404" s="135"/>
      <c r="Z404" s="135"/>
      <c r="AA404" s="135"/>
      <c r="AB404" s="135"/>
      <c r="AC404" s="69"/>
      <c r="AD404" s="8"/>
      <c r="AE404" s="8"/>
      <c r="AF404" s="8"/>
      <c r="AG404" s="8"/>
      <c r="AH404" s="56"/>
      <c r="AI404" s="137"/>
      <c r="AJ404" s="137"/>
      <c r="AK404" s="137"/>
      <c r="AL404" s="137"/>
      <c r="AM404" s="81"/>
      <c r="AN404" s="8"/>
      <c r="AO404" s="8"/>
      <c r="AP404" s="8"/>
      <c r="AQ404" s="8"/>
      <c r="AR404" s="56"/>
      <c r="AS404" s="139"/>
      <c r="AT404" s="139"/>
      <c r="AU404" s="139"/>
      <c r="AV404" s="139"/>
      <c r="AW404" s="101"/>
      <c r="AX404" s="8"/>
      <c r="AY404" s="8"/>
      <c r="AZ404" s="8"/>
      <c r="BA404" s="8"/>
      <c r="BB404" s="56"/>
      <c r="BC404" s="141"/>
      <c r="BD404" s="141"/>
      <c r="BE404" s="141"/>
      <c r="BF404" s="141"/>
      <c r="BG404" s="110"/>
      <c r="BH404" s="8"/>
      <c r="BI404" s="8"/>
      <c r="BJ404" s="8"/>
      <c r="BK404" s="8"/>
      <c r="BL404" s="56"/>
      <c r="BM404" s="143"/>
      <c r="BN404" s="143"/>
      <c r="BO404" s="143"/>
      <c r="BP404" s="143"/>
      <c r="BQ404" s="118"/>
      <c r="BR404" s="8"/>
      <c r="BS404" s="8"/>
      <c r="BT404" s="8"/>
      <c r="BU404" s="8"/>
      <c r="BV404" s="56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18" t="s">
        <v>5</v>
      </c>
      <c r="H405" s="3">
        <v>2024</v>
      </c>
      <c r="I405" s="20" t="s">
        <v>288</v>
      </c>
      <c r="J405" s="184" t="s">
        <v>351</v>
      </c>
      <c r="K405" s="2" t="s">
        <v>318</v>
      </c>
      <c r="L405" s="163">
        <f t="shared" si="13"/>
        <v>0</v>
      </c>
      <c r="M405" s="163">
        <f t="shared" si="14"/>
        <v>0</v>
      </c>
      <c r="N405" s="181"/>
      <c r="O405" s="53"/>
      <c r="P405" s="53"/>
      <c r="Q405" s="53"/>
      <c r="R405" s="53"/>
      <c r="S405" s="41"/>
      <c r="T405" s="8"/>
      <c r="U405" s="8"/>
      <c r="V405" s="8"/>
      <c r="W405" s="8"/>
      <c r="X405" s="56"/>
      <c r="Y405" s="135"/>
      <c r="Z405" s="135"/>
      <c r="AA405" s="135"/>
      <c r="AB405" s="135"/>
      <c r="AC405" s="69"/>
      <c r="AD405" s="8"/>
      <c r="AE405" s="8"/>
      <c r="AF405" s="8"/>
      <c r="AG405" s="8"/>
      <c r="AH405" s="56"/>
      <c r="AI405" s="137"/>
      <c r="AJ405" s="137"/>
      <c r="AK405" s="137"/>
      <c r="AL405" s="137"/>
      <c r="AM405" s="81"/>
      <c r="AN405" s="8"/>
      <c r="AO405" s="8"/>
      <c r="AP405" s="8"/>
      <c r="AQ405" s="8"/>
      <c r="AR405" s="56"/>
      <c r="AS405" s="139"/>
      <c r="AT405" s="139"/>
      <c r="AU405" s="139"/>
      <c r="AV405" s="139"/>
      <c r="AW405" s="101"/>
      <c r="AX405" s="8"/>
      <c r="AY405" s="8"/>
      <c r="AZ405" s="8"/>
      <c r="BA405" s="8"/>
      <c r="BB405" s="56"/>
      <c r="BC405" s="141"/>
      <c r="BD405" s="141"/>
      <c r="BE405" s="141"/>
      <c r="BF405" s="141"/>
      <c r="BG405" s="110"/>
      <c r="BH405" s="8"/>
      <c r="BI405" s="8"/>
      <c r="BJ405" s="8"/>
      <c r="BK405" s="8"/>
      <c r="BL405" s="56"/>
      <c r="BM405" s="143"/>
      <c r="BN405" s="143"/>
      <c r="BO405" s="143"/>
      <c r="BP405" s="143"/>
      <c r="BQ405" s="118"/>
      <c r="BR405" s="8"/>
      <c r="BS405" s="8"/>
      <c r="BT405" s="8"/>
      <c r="BU405" s="8"/>
      <c r="BV405" s="56"/>
    </row>
    <row r="406" spans="1:74" ht="28.8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18" t="s">
        <v>5</v>
      </c>
      <c r="H406" s="3">
        <v>2024</v>
      </c>
      <c r="I406" s="20" t="s">
        <v>288</v>
      </c>
      <c r="J406" s="184" t="s">
        <v>352</v>
      </c>
      <c r="K406" s="2" t="s">
        <v>321</v>
      </c>
      <c r="L406" s="163">
        <f t="shared" si="13"/>
        <v>0</v>
      </c>
      <c r="M406" s="163">
        <f t="shared" si="14"/>
        <v>0</v>
      </c>
      <c r="N406" s="181"/>
      <c r="O406" s="33"/>
      <c r="P406" s="33"/>
      <c r="Q406" s="33"/>
      <c r="R406" s="33"/>
      <c r="S406" s="41"/>
      <c r="T406" s="2"/>
      <c r="U406" s="2"/>
      <c r="V406" s="2"/>
      <c r="W406" s="2"/>
      <c r="X406" s="56"/>
      <c r="Y406" s="62"/>
      <c r="Z406" s="62"/>
      <c r="AA406" s="62"/>
      <c r="AB406" s="62"/>
      <c r="AC406" s="69"/>
      <c r="AD406" s="2"/>
      <c r="AE406" s="2"/>
      <c r="AF406" s="2"/>
      <c r="AG406" s="2"/>
      <c r="AH406" s="56"/>
      <c r="AI406" s="72"/>
      <c r="AJ406" s="72"/>
      <c r="AK406" s="72"/>
      <c r="AL406" s="72"/>
      <c r="AM406" s="81"/>
      <c r="AN406" s="2"/>
      <c r="AO406" s="2"/>
      <c r="AP406" s="2"/>
      <c r="AQ406" s="2"/>
      <c r="AR406" s="56"/>
      <c r="AS406" s="85"/>
      <c r="AT406" s="85"/>
      <c r="AU406" s="85"/>
      <c r="AV406" s="85"/>
      <c r="AW406" s="101"/>
      <c r="AX406" s="2"/>
      <c r="AY406" s="2"/>
      <c r="AZ406" s="2"/>
      <c r="BA406" s="2"/>
      <c r="BB406" s="56"/>
      <c r="BC406" s="105"/>
      <c r="BD406" s="105"/>
      <c r="BE406" s="105"/>
      <c r="BF406" s="105"/>
      <c r="BG406" s="110"/>
      <c r="BH406" s="2"/>
      <c r="BI406" s="2"/>
      <c r="BJ406" s="2"/>
      <c r="BK406" s="2"/>
      <c r="BL406" s="56"/>
      <c r="BM406" s="48"/>
      <c r="BN406" s="48"/>
      <c r="BO406" s="48"/>
      <c r="BP406" s="48"/>
      <c r="BQ406" s="118"/>
      <c r="BR406" s="2"/>
      <c r="BS406" s="2"/>
      <c r="BT406" s="2"/>
      <c r="BU406" s="2"/>
      <c r="BV406" s="56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18" t="s">
        <v>5</v>
      </c>
      <c r="H407" s="3">
        <v>2024</v>
      </c>
      <c r="I407" s="20" t="s">
        <v>288</v>
      </c>
      <c r="J407" s="184" t="s">
        <v>345</v>
      </c>
      <c r="K407" s="2" t="s">
        <v>318</v>
      </c>
      <c r="L407" s="163">
        <f t="shared" si="13"/>
        <v>0</v>
      </c>
      <c r="M407" s="163">
        <f t="shared" si="14"/>
        <v>0</v>
      </c>
      <c r="N407" s="181"/>
      <c r="O407" s="34"/>
      <c r="P407" s="33"/>
      <c r="Q407" s="33"/>
      <c r="R407" s="33"/>
      <c r="S407" s="41"/>
      <c r="T407" s="3"/>
      <c r="U407" s="2"/>
      <c r="V407" s="2"/>
      <c r="W407" s="2"/>
      <c r="X407" s="56"/>
      <c r="Y407" s="64"/>
      <c r="Z407" s="62"/>
      <c r="AA407" s="62"/>
      <c r="AB407" s="62"/>
      <c r="AC407" s="69"/>
      <c r="AD407" s="3"/>
      <c r="AE407" s="2"/>
      <c r="AF407" s="2"/>
      <c r="AG407" s="2"/>
      <c r="AH407" s="56"/>
      <c r="AI407" s="73"/>
      <c r="AJ407" s="72"/>
      <c r="AK407" s="72"/>
      <c r="AL407" s="72"/>
      <c r="AM407" s="81"/>
      <c r="AN407" s="3"/>
      <c r="AO407" s="2"/>
      <c r="AP407" s="2"/>
      <c r="AQ407" s="2"/>
      <c r="AR407" s="56"/>
      <c r="AS407" s="86"/>
      <c r="AT407" s="85"/>
      <c r="AU407" s="85"/>
      <c r="AV407" s="85"/>
      <c r="AW407" s="101"/>
      <c r="AX407" s="3"/>
      <c r="AY407" s="2"/>
      <c r="AZ407" s="2"/>
      <c r="BA407" s="2"/>
      <c r="BB407" s="56"/>
      <c r="BC407" s="106"/>
      <c r="BD407" s="105"/>
      <c r="BE407" s="105"/>
      <c r="BF407" s="105"/>
      <c r="BG407" s="110"/>
      <c r="BH407" s="3"/>
      <c r="BI407" s="2"/>
      <c r="BJ407" s="2"/>
      <c r="BK407" s="2"/>
      <c r="BL407" s="56"/>
      <c r="BM407" s="49"/>
      <c r="BN407" s="48"/>
      <c r="BO407" s="48"/>
      <c r="BP407" s="48"/>
      <c r="BQ407" s="118"/>
      <c r="BR407" s="3"/>
      <c r="BS407" s="2"/>
      <c r="BT407" s="2"/>
      <c r="BU407" s="2"/>
      <c r="BV407" s="56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18" t="s">
        <v>5</v>
      </c>
      <c r="H408" s="3">
        <v>2024</v>
      </c>
      <c r="I408" s="20" t="s">
        <v>289</v>
      </c>
      <c r="J408" s="184" t="s">
        <v>268</v>
      </c>
      <c r="K408" s="2" t="s">
        <v>318</v>
      </c>
      <c r="L408" s="163">
        <f t="shared" si="13"/>
        <v>0</v>
      </c>
      <c r="M408" s="163">
        <f t="shared" si="14"/>
        <v>0</v>
      </c>
      <c r="N408" s="181"/>
      <c r="O408" s="33"/>
      <c r="P408" s="33"/>
      <c r="Q408" s="33"/>
      <c r="R408" s="33"/>
      <c r="S408" s="41"/>
      <c r="T408" s="2"/>
      <c r="U408" s="2"/>
      <c r="V408" s="2"/>
      <c r="W408" s="2"/>
      <c r="X408" s="56"/>
      <c r="Y408" s="62"/>
      <c r="Z408" s="62"/>
      <c r="AA408" s="62"/>
      <c r="AB408" s="62"/>
      <c r="AC408" s="69"/>
      <c r="AD408" s="2"/>
      <c r="AE408" s="2"/>
      <c r="AF408" s="2"/>
      <c r="AG408" s="2"/>
      <c r="AH408" s="56"/>
      <c r="AI408" s="72"/>
      <c r="AJ408" s="72"/>
      <c r="AK408" s="72"/>
      <c r="AL408" s="72"/>
      <c r="AM408" s="81"/>
      <c r="AN408" s="2"/>
      <c r="AO408" s="2"/>
      <c r="AP408" s="2"/>
      <c r="AQ408" s="2"/>
      <c r="AR408" s="56"/>
      <c r="AS408" s="85"/>
      <c r="AT408" s="85"/>
      <c r="AU408" s="85"/>
      <c r="AV408" s="85"/>
      <c r="AW408" s="101"/>
      <c r="AX408" s="2"/>
      <c r="AY408" s="2"/>
      <c r="AZ408" s="2"/>
      <c r="BA408" s="2"/>
      <c r="BB408" s="56"/>
      <c r="BC408" s="105"/>
      <c r="BD408" s="105"/>
      <c r="BE408" s="105"/>
      <c r="BF408" s="105"/>
      <c r="BG408" s="110"/>
      <c r="BH408" s="2"/>
      <c r="BI408" s="2"/>
      <c r="BJ408" s="2"/>
      <c r="BK408" s="2"/>
      <c r="BL408" s="56"/>
      <c r="BM408" s="48"/>
      <c r="BN408" s="48"/>
      <c r="BO408" s="48"/>
      <c r="BP408" s="48"/>
      <c r="BQ408" s="118"/>
      <c r="BR408" s="2"/>
      <c r="BS408" s="2"/>
      <c r="BT408" s="2"/>
      <c r="BU408" s="2"/>
      <c r="BV408" s="56"/>
    </row>
    <row r="409" spans="1:74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18" t="s">
        <v>5</v>
      </c>
      <c r="H409" s="3">
        <v>2024</v>
      </c>
      <c r="I409" s="20" t="s">
        <v>289</v>
      </c>
      <c r="J409" s="184" t="s">
        <v>292</v>
      </c>
      <c r="K409" s="2" t="s">
        <v>318</v>
      </c>
      <c r="L409" s="163">
        <f t="shared" si="13"/>
        <v>0</v>
      </c>
      <c r="M409" s="163">
        <f t="shared" si="14"/>
        <v>0</v>
      </c>
      <c r="N409" s="181"/>
      <c r="O409" s="33"/>
      <c r="P409" s="33"/>
      <c r="Q409" s="33"/>
      <c r="R409" s="33"/>
      <c r="S409" s="41"/>
      <c r="T409" s="2"/>
      <c r="U409" s="2"/>
      <c r="V409" s="2"/>
      <c r="W409" s="2"/>
      <c r="X409" s="56"/>
      <c r="Y409" s="62"/>
      <c r="Z409" s="62"/>
      <c r="AA409" s="62"/>
      <c r="AB409" s="62"/>
      <c r="AC409" s="69"/>
      <c r="AD409" s="2"/>
      <c r="AE409" s="2"/>
      <c r="AF409" s="2"/>
      <c r="AG409" s="2"/>
      <c r="AH409" s="56"/>
      <c r="AI409" s="72"/>
      <c r="AJ409" s="72"/>
      <c r="AK409" s="72"/>
      <c r="AL409" s="72"/>
      <c r="AM409" s="81"/>
      <c r="AN409" s="2"/>
      <c r="AO409" s="2"/>
      <c r="AP409" s="2"/>
      <c r="AQ409" s="2"/>
      <c r="AR409" s="56"/>
      <c r="AS409" s="85"/>
      <c r="AT409" s="85"/>
      <c r="AU409" s="85"/>
      <c r="AV409" s="85"/>
      <c r="AW409" s="101"/>
      <c r="AX409" s="2"/>
      <c r="AY409" s="2"/>
      <c r="AZ409" s="2"/>
      <c r="BA409" s="2"/>
      <c r="BB409" s="56"/>
      <c r="BC409" s="105"/>
      <c r="BD409" s="105"/>
      <c r="BE409" s="105"/>
      <c r="BF409" s="105"/>
      <c r="BG409" s="110"/>
      <c r="BH409" s="2"/>
      <c r="BI409" s="2"/>
      <c r="BJ409" s="2"/>
      <c r="BK409" s="2"/>
      <c r="BL409" s="56"/>
      <c r="BM409" s="48"/>
      <c r="BN409" s="48"/>
      <c r="BO409" s="48"/>
      <c r="BP409" s="48"/>
      <c r="BQ409" s="118"/>
      <c r="BR409" s="2"/>
      <c r="BS409" s="2"/>
      <c r="BT409" s="2"/>
      <c r="BU409" s="2"/>
      <c r="BV409" s="56"/>
    </row>
    <row r="410" spans="1:74" ht="15.6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18" t="s">
        <v>5</v>
      </c>
      <c r="H410" s="3">
        <v>2024</v>
      </c>
      <c r="I410" s="20" t="s">
        <v>285</v>
      </c>
      <c r="J410" s="184" t="s">
        <v>293</v>
      </c>
      <c r="K410" s="2" t="s">
        <v>318</v>
      </c>
      <c r="L410" s="163">
        <f t="shared" si="13"/>
        <v>0</v>
      </c>
      <c r="M410" s="163">
        <f t="shared" si="14"/>
        <v>0</v>
      </c>
      <c r="N410" s="181"/>
      <c r="O410" s="33"/>
      <c r="P410" s="33"/>
      <c r="Q410" s="33"/>
      <c r="R410" s="35"/>
      <c r="S410" s="41"/>
      <c r="T410" s="2"/>
      <c r="U410" s="2"/>
      <c r="V410" s="2"/>
      <c r="W410" s="29"/>
      <c r="X410" s="56"/>
      <c r="Y410" s="62"/>
      <c r="Z410" s="62"/>
      <c r="AA410" s="62"/>
      <c r="AB410" s="63"/>
      <c r="AC410" s="69"/>
      <c r="AD410" s="2"/>
      <c r="AE410" s="2"/>
      <c r="AF410" s="2"/>
      <c r="AG410" s="29"/>
      <c r="AH410" s="56"/>
      <c r="AI410" s="72"/>
      <c r="AJ410" s="72"/>
      <c r="AK410" s="72"/>
      <c r="AL410" s="74"/>
      <c r="AM410" s="81"/>
      <c r="AN410" s="2"/>
      <c r="AO410" s="2"/>
      <c r="AP410" s="2"/>
      <c r="AQ410" s="29"/>
      <c r="AR410" s="56"/>
      <c r="AS410" s="85"/>
      <c r="AT410" s="85"/>
      <c r="AU410" s="85"/>
      <c r="AV410" s="87"/>
      <c r="AW410" s="101"/>
      <c r="AX410" s="2"/>
      <c r="AY410" s="2"/>
      <c r="AZ410" s="2"/>
      <c r="BA410" s="29"/>
      <c r="BB410" s="56"/>
      <c r="BC410" s="105"/>
      <c r="BD410" s="105"/>
      <c r="BE410" s="105"/>
      <c r="BF410" s="107"/>
      <c r="BG410" s="110"/>
      <c r="BH410" s="2"/>
      <c r="BI410" s="2"/>
      <c r="BJ410" s="2"/>
      <c r="BK410" s="29"/>
      <c r="BL410" s="56"/>
      <c r="BM410" s="48"/>
      <c r="BN410" s="48"/>
      <c r="BO410" s="48"/>
      <c r="BP410" s="114"/>
      <c r="BQ410" s="118"/>
      <c r="BR410" s="2"/>
      <c r="BS410" s="2"/>
      <c r="BT410" s="2"/>
      <c r="BU410" s="29"/>
      <c r="BV410" s="56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18" t="s">
        <v>5</v>
      </c>
      <c r="H411" s="3">
        <v>2024</v>
      </c>
      <c r="I411" s="20" t="s">
        <v>287</v>
      </c>
      <c r="J411" s="184" t="s">
        <v>269</v>
      </c>
      <c r="K411" s="2" t="s">
        <v>320</v>
      </c>
      <c r="L411" s="163">
        <f t="shared" si="13"/>
        <v>6</v>
      </c>
      <c r="M411" s="163">
        <f t="shared" si="14"/>
        <v>7.944</v>
      </c>
      <c r="N411" s="181"/>
      <c r="O411" s="33"/>
      <c r="P411" s="33"/>
      <c r="Q411" s="33"/>
      <c r="R411" s="33"/>
      <c r="S411" s="41"/>
      <c r="T411" s="2"/>
      <c r="U411" s="2"/>
      <c r="V411" s="2"/>
      <c r="W411" s="2"/>
      <c r="X411" s="56"/>
      <c r="Y411" s="62"/>
      <c r="Z411" s="62"/>
      <c r="AA411" s="62"/>
      <c r="AB411" s="64">
        <v>3</v>
      </c>
      <c r="AC411" s="69">
        <v>4.2839999999999998</v>
      </c>
      <c r="AD411" s="2"/>
      <c r="AE411" s="2"/>
      <c r="AF411" s="2"/>
      <c r="AG411" s="2">
        <v>3</v>
      </c>
      <c r="AH411" s="56">
        <v>3.66</v>
      </c>
      <c r="AI411" s="72"/>
      <c r="AJ411" s="72"/>
      <c r="AK411" s="72"/>
      <c r="AL411" s="72"/>
      <c r="AM411" s="81"/>
      <c r="AN411" s="2"/>
      <c r="AO411" s="2"/>
      <c r="AP411" s="2"/>
      <c r="AQ411" s="2"/>
      <c r="AR411" s="56"/>
      <c r="AS411" s="85"/>
      <c r="AT411" s="85"/>
      <c r="AU411" s="85"/>
      <c r="AV411" s="85"/>
      <c r="AW411" s="101"/>
      <c r="AX411" s="2"/>
      <c r="AY411" s="2"/>
      <c r="AZ411" s="2"/>
      <c r="BA411" s="2"/>
      <c r="BB411" s="56"/>
      <c r="BC411" s="105"/>
      <c r="BD411" s="105"/>
      <c r="BE411" s="105"/>
      <c r="BF411" s="105"/>
      <c r="BG411" s="110"/>
      <c r="BH411" s="2"/>
      <c r="BI411" s="2"/>
      <c r="BJ411" s="2"/>
      <c r="BK411" s="2"/>
      <c r="BL411" s="56"/>
      <c r="BM411" s="48"/>
      <c r="BN411" s="48"/>
      <c r="BO411" s="48"/>
      <c r="BP411" s="48"/>
      <c r="BQ411" s="118"/>
      <c r="BR411" s="2"/>
      <c r="BS411" s="2"/>
      <c r="BT411" s="2"/>
      <c r="BU411" s="2"/>
      <c r="BV411" s="56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18" t="s">
        <v>5</v>
      </c>
      <c r="H412" s="3">
        <v>2024</v>
      </c>
      <c r="I412" s="20" t="s">
        <v>287</v>
      </c>
      <c r="J412" s="184" t="s">
        <v>270</v>
      </c>
      <c r="K412" s="2" t="s">
        <v>320</v>
      </c>
      <c r="L412" s="163">
        <f t="shared" si="13"/>
        <v>0</v>
      </c>
      <c r="M412" s="163">
        <f t="shared" si="14"/>
        <v>0</v>
      </c>
      <c r="N412" s="181"/>
      <c r="O412" s="33"/>
      <c r="P412" s="33"/>
      <c r="Q412" s="33"/>
      <c r="R412" s="33"/>
      <c r="S412" s="41"/>
      <c r="T412" s="2"/>
      <c r="U412" s="2"/>
      <c r="V412" s="2"/>
      <c r="W412" s="2"/>
      <c r="X412" s="56"/>
      <c r="Y412" s="62"/>
      <c r="Z412" s="62"/>
      <c r="AA412" s="62"/>
      <c r="AB412" s="62"/>
      <c r="AC412" s="69"/>
      <c r="AD412" s="2"/>
      <c r="AE412" s="2"/>
      <c r="AF412" s="2"/>
      <c r="AG412" s="2"/>
      <c r="AH412" s="56"/>
      <c r="AI412" s="72"/>
      <c r="AJ412" s="72"/>
      <c r="AK412" s="72"/>
      <c r="AL412" s="72"/>
      <c r="AM412" s="81"/>
      <c r="AN412" s="2"/>
      <c r="AO412" s="2"/>
      <c r="AP412" s="2"/>
      <c r="AQ412" s="2"/>
      <c r="AR412" s="56"/>
      <c r="AS412" s="85"/>
      <c r="AT412" s="85"/>
      <c r="AU412" s="85"/>
      <c r="AV412" s="85"/>
      <c r="AW412" s="101"/>
      <c r="AX412" s="2"/>
      <c r="AY412" s="2"/>
      <c r="AZ412" s="2"/>
      <c r="BA412" s="2"/>
      <c r="BB412" s="56"/>
      <c r="BC412" s="105"/>
      <c r="BD412" s="105"/>
      <c r="BE412" s="105"/>
      <c r="BF412" s="105"/>
      <c r="BG412" s="110"/>
      <c r="BH412" s="2"/>
      <c r="BI412" s="2"/>
      <c r="BJ412" s="2"/>
      <c r="BK412" s="2"/>
      <c r="BL412" s="56"/>
      <c r="BM412" s="48"/>
      <c r="BN412" s="48"/>
      <c r="BO412" s="48"/>
      <c r="BP412" s="48"/>
      <c r="BQ412" s="118"/>
      <c r="BR412" s="2"/>
      <c r="BS412" s="2"/>
      <c r="BT412" s="2"/>
      <c r="BU412" s="2"/>
      <c r="BV412" s="56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18" t="s">
        <v>5</v>
      </c>
      <c r="H413" s="3">
        <v>2024</v>
      </c>
      <c r="I413" s="20" t="s">
        <v>290</v>
      </c>
      <c r="J413" s="184" t="s">
        <v>271</v>
      </c>
      <c r="K413" s="2" t="s">
        <v>321</v>
      </c>
      <c r="L413" s="163">
        <f t="shared" si="13"/>
        <v>0</v>
      </c>
      <c r="M413" s="163">
        <f t="shared" si="14"/>
        <v>0</v>
      </c>
      <c r="N413" s="181"/>
      <c r="O413" s="33"/>
      <c r="P413" s="33"/>
      <c r="Q413" s="33"/>
      <c r="R413" s="33"/>
      <c r="S413" s="41"/>
      <c r="T413" s="2"/>
      <c r="U413" s="2"/>
      <c r="V413" s="2"/>
      <c r="W413" s="2"/>
      <c r="X413" s="56"/>
      <c r="Y413" s="62"/>
      <c r="Z413" s="62"/>
      <c r="AA413" s="62"/>
      <c r="AB413" s="62"/>
      <c r="AC413" s="69"/>
      <c r="AD413" s="2"/>
      <c r="AE413" s="2"/>
      <c r="AF413" s="2"/>
      <c r="AG413" s="2"/>
      <c r="AH413" s="56"/>
      <c r="AI413" s="72"/>
      <c r="AJ413" s="72"/>
      <c r="AK413" s="72"/>
      <c r="AL413" s="72"/>
      <c r="AM413" s="81"/>
      <c r="AN413" s="2"/>
      <c r="AO413" s="2"/>
      <c r="AP413" s="2"/>
      <c r="AQ413" s="2"/>
      <c r="AR413" s="56"/>
      <c r="AS413" s="85"/>
      <c r="AT413" s="85"/>
      <c r="AU413" s="85"/>
      <c r="AV413" s="85"/>
      <c r="AW413" s="101"/>
      <c r="AX413" s="2"/>
      <c r="AY413" s="2"/>
      <c r="AZ413" s="2"/>
      <c r="BA413" s="2"/>
      <c r="BB413" s="56"/>
      <c r="BC413" s="105"/>
      <c r="BD413" s="105"/>
      <c r="BE413" s="105"/>
      <c r="BF413" s="105"/>
      <c r="BG413" s="110"/>
      <c r="BH413" s="2"/>
      <c r="BI413" s="2"/>
      <c r="BJ413" s="2"/>
      <c r="BK413" s="2"/>
      <c r="BL413" s="56"/>
      <c r="BM413" s="48"/>
      <c r="BN413" s="48"/>
      <c r="BO413" s="48"/>
      <c r="BP413" s="48"/>
      <c r="BQ413" s="118"/>
      <c r="BR413" s="2"/>
      <c r="BS413" s="2"/>
      <c r="BT413" s="2"/>
      <c r="BU413" s="2"/>
      <c r="BV413" s="56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18" t="s">
        <v>5</v>
      </c>
      <c r="H414" s="3">
        <v>2024</v>
      </c>
      <c r="I414" s="20" t="s">
        <v>284</v>
      </c>
      <c r="J414" s="184" t="s">
        <v>294</v>
      </c>
      <c r="K414" s="2" t="s">
        <v>320</v>
      </c>
      <c r="L414" s="163">
        <f t="shared" si="13"/>
        <v>0</v>
      </c>
      <c r="M414" s="163">
        <f t="shared" si="14"/>
        <v>0</v>
      </c>
      <c r="N414" s="181"/>
      <c r="O414" s="33"/>
      <c r="P414" s="33"/>
      <c r="Q414" s="33"/>
      <c r="R414" s="33"/>
      <c r="S414" s="41"/>
      <c r="T414" s="2"/>
      <c r="U414" s="2"/>
      <c r="V414" s="2"/>
      <c r="W414" s="2"/>
      <c r="X414" s="56"/>
      <c r="Y414" s="62"/>
      <c r="Z414" s="62"/>
      <c r="AA414" s="62"/>
      <c r="AB414" s="62"/>
      <c r="AC414" s="69"/>
      <c r="AD414" s="2"/>
      <c r="AE414" s="2"/>
      <c r="AF414" s="2"/>
      <c r="AG414" s="2"/>
      <c r="AH414" s="56"/>
      <c r="AI414" s="72"/>
      <c r="AJ414" s="72"/>
      <c r="AK414" s="72"/>
      <c r="AL414" s="72"/>
      <c r="AM414" s="81"/>
      <c r="AN414" s="2"/>
      <c r="AO414" s="2"/>
      <c r="AP414" s="2"/>
      <c r="AQ414" s="2"/>
      <c r="AR414" s="56"/>
      <c r="AS414" s="85"/>
      <c r="AT414" s="85"/>
      <c r="AU414" s="85"/>
      <c r="AV414" s="85"/>
      <c r="AW414" s="101"/>
      <c r="AX414" s="2"/>
      <c r="AY414" s="2"/>
      <c r="AZ414" s="2"/>
      <c r="BA414" s="2"/>
      <c r="BB414" s="56"/>
      <c r="BC414" s="105"/>
      <c r="BD414" s="105"/>
      <c r="BE414" s="105"/>
      <c r="BF414" s="105"/>
      <c r="BG414" s="110"/>
      <c r="BH414" s="2"/>
      <c r="BI414" s="2"/>
      <c r="BJ414" s="2"/>
      <c r="BK414" s="2"/>
      <c r="BL414" s="56"/>
      <c r="BM414" s="48"/>
      <c r="BN414" s="48"/>
      <c r="BO414" s="48"/>
      <c r="BP414" s="48"/>
      <c r="BQ414" s="118"/>
      <c r="BR414" s="2"/>
      <c r="BS414" s="2"/>
      <c r="BT414" s="2"/>
      <c r="BU414" s="2"/>
      <c r="BV414" s="56"/>
    </row>
    <row r="415" spans="1:74" ht="28.8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18" t="s">
        <v>5</v>
      </c>
      <c r="H415" s="3">
        <v>2024</v>
      </c>
      <c r="I415" s="20" t="s">
        <v>284</v>
      </c>
      <c r="J415" s="184" t="s">
        <v>346</v>
      </c>
      <c r="K415" s="2" t="s">
        <v>320</v>
      </c>
      <c r="L415" s="163">
        <f t="shared" si="13"/>
        <v>0</v>
      </c>
      <c r="M415" s="163">
        <f t="shared" si="14"/>
        <v>0</v>
      </c>
      <c r="N415" s="181"/>
      <c r="O415" s="33"/>
      <c r="P415" s="33"/>
      <c r="Q415" s="33"/>
      <c r="R415" s="34"/>
      <c r="S415" s="41"/>
      <c r="T415" s="2"/>
      <c r="U415" s="2"/>
      <c r="V415" s="2"/>
      <c r="W415" s="2"/>
      <c r="X415" s="56"/>
      <c r="Y415" s="62"/>
      <c r="Z415" s="62"/>
      <c r="AA415" s="62"/>
      <c r="AB415" s="62"/>
      <c r="AC415" s="69"/>
      <c r="AD415" s="2"/>
      <c r="AE415" s="2"/>
      <c r="AF415" s="2"/>
      <c r="AG415" s="2"/>
      <c r="AH415" s="56"/>
      <c r="AI415" s="72"/>
      <c r="AJ415" s="72"/>
      <c r="AK415" s="72"/>
      <c r="AL415" s="72"/>
      <c r="AM415" s="81"/>
      <c r="AN415" s="2"/>
      <c r="AO415" s="2"/>
      <c r="AP415" s="2"/>
      <c r="AQ415" s="2"/>
      <c r="AR415" s="56"/>
      <c r="AS415" s="85"/>
      <c r="AT415" s="85"/>
      <c r="AU415" s="85"/>
      <c r="AV415" s="85"/>
      <c r="AW415" s="101"/>
      <c r="AX415" s="2"/>
      <c r="AY415" s="2"/>
      <c r="AZ415" s="2"/>
      <c r="BA415" s="2"/>
      <c r="BB415" s="56"/>
      <c r="BC415" s="105"/>
      <c r="BD415" s="105"/>
      <c r="BE415" s="105"/>
      <c r="BF415" s="105"/>
      <c r="BG415" s="110"/>
      <c r="BH415" s="2"/>
      <c r="BI415" s="2"/>
      <c r="BJ415" s="2"/>
      <c r="BK415" s="2"/>
      <c r="BL415" s="56"/>
      <c r="BM415" s="48"/>
      <c r="BN415" s="48"/>
      <c r="BO415" s="48"/>
      <c r="BP415" s="48"/>
      <c r="BQ415" s="118"/>
      <c r="BR415" s="2"/>
      <c r="BS415" s="2"/>
      <c r="BT415" s="2"/>
      <c r="BU415" s="2"/>
      <c r="BV415" s="56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18" t="s">
        <v>5</v>
      </c>
      <c r="H416" s="3">
        <v>2024</v>
      </c>
      <c r="I416" s="20" t="s">
        <v>284</v>
      </c>
      <c r="J416" s="184" t="s">
        <v>295</v>
      </c>
      <c r="K416" s="2" t="s">
        <v>320</v>
      </c>
      <c r="L416" s="163">
        <f t="shared" si="13"/>
        <v>0</v>
      </c>
      <c r="M416" s="163">
        <f t="shared" si="14"/>
        <v>0</v>
      </c>
      <c r="N416" s="181"/>
      <c r="O416" s="33"/>
      <c r="P416" s="33"/>
      <c r="Q416" s="33"/>
      <c r="R416" s="33"/>
      <c r="S416" s="41"/>
      <c r="T416" s="2"/>
      <c r="U416" s="2"/>
      <c r="V416" s="2"/>
      <c r="W416" s="2"/>
      <c r="X416" s="56"/>
      <c r="Y416" s="62"/>
      <c r="Z416" s="62"/>
      <c r="AA416" s="62"/>
      <c r="AB416" s="62"/>
      <c r="AC416" s="69"/>
      <c r="AD416" s="2"/>
      <c r="AE416" s="2"/>
      <c r="AF416" s="2"/>
      <c r="AG416" s="2"/>
      <c r="AH416" s="56"/>
      <c r="AI416" s="72"/>
      <c r="AJ416" s="72"/>
      <c r="AK416" s="72"/>
      <c r="AL416" s="72"/>
      <c r="AM416" s="81"/>
      <c r="AN416" s="2"/>
      <c r="AO416" s="2"/>
      <c r="AP416" s="2"/>
      <c r="AQ416" s="2"/>
      <c r="AR416" s="56"/>
      <c r="AS416" s="85"/>
      <c r="AT416" s="85"/>
      <c r="AU416" s="85"/>
      <c r="AV416" s="85"/>
      <c r="AW416" s="101"/>
      <c r="AX416" s="2"/>
      <c r="AY416" s="2"/>
      <c r="AZ416" s="2"/>
      <c r="BA416" s="2"/>
      <c r="BB416" s="56"/>
      <c r="BC416" s="105"/>
      <c r="BD416" s="105"/>
      <c r="BE416" s="105"/>
      <c r="BF416" s="105"/>
      <c r="BG416" s="110"/>
      <c r="BH416" s="2"/>
      <c r="BI416" s="2"/>
      <c r="BJ416" s="2"/>
      <c r="BK416" s="2"/>
      <c r="BL416" s="56"/>
      <c r="BM416" s="48"/>
      <c r="BN416" s="48"/>
      <c r="BO416" s="48"/>
      <c r="BP416" s="48"/>
      <c r="BQ416" s="118"/>
      <c r="BR416" s="2"/>
      <c r="BS416" s="2"/>
      <c r="BT416" s="2"/>
      <c r="BU416" s="2"/>
      <c r="BV416" s="56"/>
    </row>
    <row r="417" spans="1:74" ht="28.8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18" t="s">
        <v>5</v>
      </c>
      <c r="H417" s="3">
        <v>2024</v>
      </c>
      <c r="I417" s="20" t="s">
        <v>290</v>
      </c>
      <c r="J417" s="184" t="s">
        <v>299</v>
      </c>
      <c r="K417" s="2" t="s">
        <v>318</v>
      </c>
      <c r="L417" s="163">
        <f t="shared" si="13"/>
        <v>0</v>
      </c>
      <c r="M417" s="163">
        <f t="shared" si="14"/>
        <v>0</v>
      </c>
      <c r="N417" s="181"/>
      <c r="O417" s="33"/>
      <c r="P417" s="33"/>
      <c r="Q417" s="33"/>
      <c r="R417" s="33"/>
      <c r="S417" s="41"/>
      <c r="T417" s="2"/>
      <c r="U417" s="2"/>
      <c r="V417" s="2"/>
      <c r="W417" s="2"/>
      <c r="X417" s="56"/>
      <c r="Y417" s="62"/>
      <c r="Z417" s="62"/>
      <c r="AA417" s="62"/>
      <c r="AB417" s="62"/>
      <c r="AC417" s="69"/>
      <c r="AD417" s="2"/>
      <c r="AE417" s="2"/>
      <c r="AF417" s="2"/>
      <c r="AG417" s="2"/>
      <c r="AH417" s="56"/>
      <c r="AI417" s="72"/>
      <c r="AJ417" s="72"/>
      <c r="AK417" s="72"/>
      <c r="AL417" s="72"/>
      <c r="AM417" s="81"/>
      <c r="AN417" s="2"/>
      <c r="AO417" s="2"/>
      <c r="AP417" s="2"/>
      <c r="AQ417" s="2"/>
      <c r="AR417" s="56"/>
      <c r="AS417" s="85"/>
      <c r="AT417" s="85"/>
      <c r="AU417" s="85"/>
      <c r="AV417" s="85"/>
      <c r="AW417" s="101"/>
      <c r="AX417" s="2"/>
      <c r="AY417" s="2"/>
      <c r="AZ417" s="2"/>
      <c r="BA417" s="2"/>
      <c r="BB417" s="56"/>
      <c r="BC417" s="105"/>
      <c r="BD417" s="105"/>
      <c r="BE417" s="105"/>
      <c r="BF417" s="105"/>
      <c r="BG417" s="110"/>
      <c r="BH417" s="2"/>
      <c r="BI417" s="2"/>
      <c r="BJ417" s="2"/>
      <c r="BK417" s="2"/>
      <c r="BL417" s="56"/>
      <c r="BM417" s="48"/>
      <c r="BN417" s="48"/>
      <c r="BO417" s="48"/>
      <c r="BP417" s="48"/>
      <c r="BQ417" s="118"/>
      <c r="BR417" s="2"/>
      <c r="BS417" s="2"/>
      <c r="BT417" s="2"/>
      <c r="BU417" s="2"/>
      <c r="BV417" s="56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18" t="s">
        <v>5</v>
      </c>
      <c r="H418" s="3">
        <v>2024</v>
      </c>
      <c r="I418" s="20" t="s">
        <v>315</v>
      </c>
      <c r="J418" s="184" t="s">
        <v>347</v>
      </c>
      <c r="K418" s="2" t="s">
        <v>320</v>
      </c>
      <c r="L418" s="163">
        <f t="shared" si="13"/>
        <v>0</v>
      </c>
      <c r="M418" s="163">
        <f t="shared" si="14"/>
        <v>0</v>
      </c>
      <c r="N418" s="181"/>
      <c r="O418" s="33"/>
      <c r="P418" s="33"/>
      <c r="Q418" s="33"/>
      <c r="R418" s="33"/>
      <c r="S418" s="41"/>
      <c r="T418" s="2"/>
      <c r="U418" s="2"/>
      <c r="V418" s="2"/>
      <c r="W418" s="2"/>
      <c r="X418" s="56"/>
      <c r="Y418" s="62"/>
      <c r="Z418" s="62"/>
      <c r="AA418" s="62"/>
      <c r="AB418" s="62"/>
      <c r="AC418" s="69"/>
      <c r="AD418" s="2"/>
      <c r="AE418" s="2"/>
      <c r="AF418" s="2"/>
      <c r="AG418" s="2"/>
      <c r="AH418" s="56"/>
      <c r="AI418" s="72"/>
      <c r="AJ418" s="72"/>
      <c r="AK418" s="72"/>
      <c r="AL418" s="72"/>
      <c r="AM418" s="81"/>
      <c r="AN418" s="2"/>
      <c r="AO418" s="2"/>
      <c r="AP418" s="2"/>
      <c r="AQ418" s="2"/>
      <c r="AR418" s="56"/>
      <c r="AS418" s="85"/>
      <c r="AT418" s="85"/>
      <c r="AU418" s="85"/>
      <c r="AV418" s="85"/>
      <c r="AW418" s="101"/>
      <c r="AX418" s="2"/>
      <c r="AY418" s="2"/>
      <c r="AZ418" s="2"/>
      <c r="BA418" s="2"/>
      <c r="BB418" s="56"/>
      <c r="BC418" s="105"/>
      <c r="BD418" s="105"/>
      <c r="BE418" s="105"/>
      <c r="BF418" s="105"/>
      <c r="BG418" s="110"/>
      <c r="BH418" s="2"/>
      <c r="BI418" s="2"/>
      <c r="BJ418" s="2"/>
      <c r="BK418" s="2"/>
      <c r="BL418" s="56"/>
      <c r="BM418" s="48"/>
      <c r="BN418" s="48"/>
      <c r="BO418" s="48"/>
      <c r="BP418" s="48"/>
      <c r="BQ418" s="118"/>
      <c r="BR418" s="2"/>
      <c r="BS418" s="2"/>
      <c r="BT418" s="2"/>
      <c r="BU418" s="2"/>
      <c r="BV418" s="56"/>
    </row>
    <row r="419" spans="1:74" ht="28.8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18" t="s">
        <v>5</v>
      </c>
      <c r="H419" s="3">
        <v>2024</v>
      </c>
      <c r="I419" s="20" t="s">
        <v>315</v>
      </c>
      <c r="J419" s="184" t="s">
        <v>296</v>
      </c>
      <c r="K419" s="2" t="s">
        <v>321</v>
      </c>
      <c r="L419" s="163">
        <f t="shared" si="13"/>
        <v>0</v>
      </c>
      <c r="M419" s="163">
        <f t="shared" si="14"/>
        <v>0</v>
      </c>
      <c r="N419" s="181"/>
      <c r="O419" s="33"/>
      <c r="P419" s="33"/>
      <c r="Q419" s="33"/>
      <c r="R419" s="33"/>
      <c r="S419" s="41"/>
      <c r="T419" s="2"/>
      <c r="U419" s="2"/>
      <c r="V419" s="2"/>
      <c r="W419" s="2"/>
      <c r="X419" s="56"/>
      <c r="Y419" s="62"/>
      <c r="Z419" s="62"/>
      <c r="AA419" s="62"/>
      <c r="AB419" s="62"/>
      <c r="AC419" s="69"/>
      <c r="AD419" s="2"/>
      <c r="AE419" s="2"/>
      <c r="AF419" s="2"/>
      <c r="AG419" s="2"/>
      <c r="AH419" s="56"/>
      <c r="AI419" s="72"/>
      <c r="AJ419" s="72"/>
      <c r="AK419" s="72"/>
      <c r="AL419" s="72"/>
      <c r="AM419" s="81"/>
      <c r="AN419" s="2"/>
      <c r="AO419" s="2"/>
      <c r="AP419" s="2"/>
      <c r="AQ419" s="2"/>
      <c r="AR419" s="56"/>
      <c r="AS419" s="85"/>
      <c r="AT419" s="85"/>
      <c r="AU419" s="85"/>
      <c r="AV419" s="85"/>
      <c r="AW419" s="101"/>
      <c r="AX419" s="2"/>
      <c r="AY419" s="2"/>
      <c r="AZ419" s="2"/>
      <c r="BA419" s="2"/>
      <c r="BB419" s="56"/>
      <c r="BC419" s="105"/>
      <c r="BD419" s="105"/>
      <c r="BE419" s="105"/>
      <c r="BF419" s="105"/>
      <c r="BG419" s="110"/>
      <c r="BH419" s="2"/>
      <c r="BI419" s="2"/>
      <c r="BJ419" s="2"/>
      <c r="BK419" s="2"/>
      <c r="BL419" s="56"/>
      <c r="BM419" s="48"/>
      <c r="BN419" s="48"/>
      <c r="BO419" s="48"/>
      <c r="BP419" s="48"/>
      <c r="BQ419" s="118"/>
      <c r="BR419" s="2"/>
      <c r="BS419" s="2"/>
      <c r="BT419" s="2"/>
      <c r="BU419" s="2"/>
      <c r="BV419" s="56"/>
    </row>
    <row r="420" spans="1:74" ht="28.8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18" t="s">
        <v>5</v>
      </c>
      <c r="H420" s="3">
        <v>2024</v>
      </c>
      <c r="I420" s="20" t="s">
        <v>316</v>
      </c>
      <c r="J420" s="184" t="s">
        <v>297</v>
      </c>
      <c r="K420" s="2" t="s">
        <v>318</v>
      </c>
      <c r="L420" s="163">
        <f t="shared" si="13"/>
        <v>0</v>
      </c>
      <c r="M420" s="163">
        <f t="shared" si="14"/>
        <v>0</v>
      </c>
      <c r="N420" s="181"/>
      <c r="O420" s="33"/>
      <c r="P420" s="33"/>
      <c r="Q420" s="33"/>
      <c r="R420" s="33"/>
      <c r="S420" s="41"/>
      <c r="T420" s="2"/>
      <c r="U420" s="2"/>
      <c r="V420" s="2"/>
      <c r="W420" s="2"/>
      <c r="X420" s="56"/>
      <c r="Y420" s="62"/>
      <c r="Z420" s="62"/>
      <c r="AA420" s="62"/>
      <c r="AB420" s="62"/>
      <c r="AC420" s="69"/>
      <c r="AD420" s="2"/>
      <c r="AE420" s="2"/>
      <c r="AF420" s="2"/>
      <c r="AG420" s="2"/>
      <c r="AH420" s="56"/>
      <c r="AI420" s="72"/>
      <c r="AJ420" s="72"/>
      <c r="AK420" s="72"/>
      <c r="AL420" s="72"/>
      <c r="AM420" s="81"/>
      <c r="AN420" s="2"/>
      <c r="AO420" s="2"/>
      <c r="AP420" s="2"/>
      <c r="AQ420" s="2"/>
      <c r="AR420" s="56"/>
      <c r="AS420" s="85"/>
      <c r="AT420" s="85"/>
      <c r="AU420" s="85"/>
      <c r="AV420" s="85"/>
      <c r="AW420" s="101"/>
      <c r="AX420" s="2"/>
      <c r="AY420" s="2"/>
      <c r="AZ420" s="2"/>
      <c r="BA420" s="2"/>
      <c r="BB420" s="56"/>
      <c r="BC420" s="105"/>
      <c r="BD420" s="105"/>
      <c r="BE420" s="105"/>
      <c r="BF420" s="105"/>
      <c r="BG420" s="110"/>
      <c r="BH420" s="2"/>
      <c r="BI420" s="2"/>
      <c r="BJ420" s="2"/>
      <c r="BK420" s="2"/>
      <c r="BL420" s="56"/>
      <c r="BM420" s="48"/>
      <c r="BN420" s="48"/>
      <c r="BO420" s="48"/>
      <c r="BP420" s="48"/>
      <c r="BQ420" s="118"/>
      <c r="BR420" s="2"/>
      <c r="BS420" s="2"/>
      <c r="BT420" s="2"/>
      <c r="BU420" s="2"/>
      <c r="BV420" s="56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18" t="s">
        <v>5</v>
      </c>
      <c r="H421" s="3">
        <v>2024</v>
      </c>
      <c r="I421" s="20" t="s">
        <v>316</v>
      </c>
      <c r="J421" s="185" t="s">
        <v>348</v>
      </c>
      <c r="K421" s="8" t="s">
        <v>320</v>
      </c>
      <c r="L421" s="163">
        <f t="shared" si="13"/>
        <v>0</v>
      </c>
      <c r="M421" s="163">
        <f t="shared" si="14"/>
        <v>0</v>
      </c>
      <c r="N421" s="181"/>
      <c r="O421" s="33"/>
      <c r="P421" s="33"/>
      <c r="Q421" s="33"/>
      <c r="R421" s="33"/>
      <c r="S421" s="41"/>
      <c r="T421" s="2"/>
      <c r="U421" s="2"/>
      <c r="V421" s="2"/>
      <c r="W421" s="2"/>
      <c r="X421" s="56"/>
      <c r="Y421" s="62"/>
      <c r="Z421" s="62"/>
      <c r="AA421" s="62"/>
      <c r="AB421" s="62"/>
      <c r="AC421" s="69"/>
      <c r="AD421" s="2"/>
      <c r="AE421" s="2"/>
      <c r="AF421" s="2"/>
      <c r="AG421" s="2"/>
      <c r="AH421" s="56"/>
      <c r="AI421" s="72"/>
      <c r="AJ421" s="72"/>
      <c r="AK421" s="72"/>
      <c r="AL421" s="72"/>
      <c r="AM421" s="81"/>
      <c r="AN421" s="2"/>
      <c r="AO421" s="2"/>
      <c r="AP421" s="2"/>
      <c r="AQ421" s="2"/>
      <c r="AR421" s="56"/>
      <c r="AS421" s="85"/>
      <c r="AT421" s="85"/>
      <c r="AU421" s="85"/>
      <c r="AV421" s="85"/>
      <c r="AW421" s="101"/>
      <c r="AX421" s="2"/>
      <c r="AY421" s="2"/>
      <c r="AZ421" s="2"/>
      <c r="BA421" s="2"/>
      <c r="BB421" s="56"/>
      <c r="BC421" s="105"/>
      <c r="BD421" s="105"/>
      <c r="BE421" s="105"/>
      <c r="BF421" s="105"/>
      <c r="BG421" s="110"/>
      <c r="BH421" s="2"/>
      <c r="BI421" s="2"/>
      <c r="BJ421" s="2"/>
      <c r="BK421" s="2"/>
      <c r="BL421" s="56"/>
      <c r="BM421" s="48"/>
      <c r="BN421" s="48"/>
      <c r="BO421" s="48"/>
      <c r="BP421" s="48"/>
      <c r="BQ421" s="118"/>
      <c r="BR421" s="2"/>
      <c r="BS421" s="2"/>
      <c r="BT421" s="2"/>
      <c r="BU421" s="2"/>
      <c r="BV421" s="56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18" t="s">
        <v>5</v>
      </c>
      <c r="H422" s="3">
        <v>2024</v>
      </c>
      <c r="I422" s="20" t="s">
        <v>282</v>
      </c>
      <c r="J422" s="184" t="s">
        <v>272</v>
      </c>
      <c r="K422" s="2" t="s">
        <v>321</v>
      </c>
      <c r="L422" s="163">
        <f t="shared" si="13"/>
        <v>0</v>
      </c>
      <c r="M422" s="163">
        <f t="shared" si="14"/>
        <v>0</v>
      </c>
      <c r="N422" s="181"/>
      <c r="O422" s="33"/>
      <c r="P422" s="33"/>
      <c r="Q422" s="33"/>
      <c r="R422" s="33"/>
      <c r="S422" s="41"/>
      <c r="T422" s="2"/>
      <c r="U422" s="2"/>
      <c r="V422" s="2"/>
      <c r="W422" s="2"/>
      <c r="X422" s="56"/>
      <c r="Y422" s="62"/>
      <c r="Z422" s="62"/>
      <c r="AA422" s="62"/>
      <c r="AB422" s="62"/>
      <c r="AC422" s="69"/>
      <c r="AD422" s="2"/>
      <c r="AE422" s="2"/>
      <c r="AF422" s="2"/>
      <c r="AG422" s="2"/>
      <c r="AH422" s="56"/>
      <c r="AI422" s="72"/>
      <c r="AJ422" s="72"/>
      <c r="AK422" s="72"/>
      <c r="AL422" s="72"/>
      <c r="AM422" s="81"/>
      <c r="AN422" s="2"/>
      <c r="AO422" s="2"/>
      <c r="AP422" s="2"/>
      <c r="AQ422" s="2"/>
      <c r="AR422" s="56"/>
      <c r="AS422" s="85"/>
      <c r="AT422" s="85"/>
      <c r="AU422" s="85"/>
      <c r="AV422" s="85"/>
      <c r="AW422" s="101"/>
      <c r="AX422" s="2"/>
      <c r="AY422" s="2"/>
      <c r="AZ422" s="2"/>
      <c r="BA422" s="2"/>
      <c r="BB422" s="56"/>
      <c r="BC422" s="105"/>
      <c r="BD422" s="105"/>
      <c r="BE422" s="105"/>
      <c r="BF422" s="105"/>
      <c r="BG422" s="110"/>
      <c r="BH422" s="2"/>
      <c r="BI422" s="2"/>
      <c r="BJ422" s="2"/>
      <c r="BK422" s="2"/>
      <c r="BL422" s="56"/>
      <c r="BM422" s="48"/>
      <c r="BN422" s="48"/>
      <c r="BO422" s="48"/>
      <c r="BP422" s="48"/>
      <c r="BQ422" s="118"/>
      <c r="BR422" s="2"/>
      <c r="BS422" s="2"/>
      <c r="BT422" s="2"/>
      <c r="BU422" s="2"/>
      <c r="BV422" s="56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18" t="s">
        <v>5</v>
      </c>
      <c r="H423" s="3">
        <v>2024</v>
      </c>
      <c r="I423" s="20" t="s">
        <v>282</v>
      </c>
      <c r="J423" s="184" t="s">
        <v>273</v>
      </c>
      <c r="K423" s="2" t="s">
        <v>321</v>
      </c>
      <c r="L423" s="163">
        <f t="shared" si="13"/>
        <v>0.1215</v>
      </c>
      <c r="M423" s="163">
        <f t="shared" si="14"/>
        <v>311.64299999999997</v>
      </c>
      <c r="N423" s="186" t="s">
        <v>439</v>
      </c>
      <c r="O423" s="33"/>
      <c r="P423" s="33"/>
      <c r="Q423" s="33"/>
      <c r="R423" s="33"/>
      <c r="S423" s="42"/>
      <c r="T423" s="2"/>
      <c r="U423" s="2"/>
      <c r="V423" s="2"/>
      <c r="W423" s="2"/>
      <c r="X423" s="55"/>
      <c r="Y423" s="62"/>
      <c r="Z423" s="62" t="s">
        <v>439</v>
      </c>
      <c r="AA423" s="62"/>
      <c r="AB423" s="62">
        <v>0.11749999999999999</v>
      </c>
      <c r="AC423" s="68">
        <v>303.77499999999998</v>
      </c>
      <c r="AD423" s="2"/>
      <c r="AE423" s="2" t="s">
        <v>363</v>
      </c>
      <c r="AF423" s="2"/>
      <c r="AG423" s="2">
        <v>4.0000000000000001E-3</v>
      </c>
      <c r="AH423" s="55">
        <v>7.8680000000000003</v>
      </c>
      <c r="AI423" s="72"/>
      <c r="AJ423" s="72"/>
      <c r="AK423" s="72"/>
      <c r="AL423" s="72"/>
      <c r="AM423" s="80"/>
      <c r="AN423" s="2"/>
      <c r="AO423" s="2"/>
      <c r="AP423" s="2"/>
      <c r="AQ423" s="2"/>
      <c r="AR423" s="55"/>
      <c r="AS423" s="85"/>
      <c r="AT423" s="85"/>
      <c r="AU423" s="85"/>
      <c r="AV423" s="85"/>
      <c r="AW423" s="100"/>
      <c r="AX423" s="2"/>
      <c r="AY423" s="2"/>
      <c r="AZ423" s="2"/>
      <c r="BA423" s="2"/>
      <c r="BB423" s="55"/>
      <c r="BC423" s="105"/>
      <c r="BD423" s="105"/>
      <c r="BE423" s="105"/>
      <c r="BF423" s="105"/>
      <c r="BG423" s="109"/>
      <c r="BH423" s="2"/>
      <c r="BI423" s="2"/>
      <c r="BJ423" s="2"/>
      <c r="BK423" s="2"/>
      <c r="BL423" s="55"/>
      <c r="BM423" s="48"/>
      <c r="BN423" s="48"/>
      <c r="BO423" s="48"/>
      <c r="BP423" s="48"/>
      <c r="BQ423" s="117"/>
      <c r="BR423" s="2"/>
      <c r="BS423" s="2"/>
      <c r="BT423" s="2"/>
      <c r="BU423" s="2"/>
      <c r="BV423" s="55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18" t="s">
        <v>5</v>
      </c>
      <c r="H424" s="3">
        <v>2024</v>
      </c>
      <c r="I424" s="20" t="s">
        <v>282</v>
      </c>
      <c r="J424" s="184" t="s">
        <v>274</v>
      </c>
      <c r="K424" s="2" t="s">
        <v>321</v>
      </c>
      <c r="L424" s="165">
        <f t="shared" si="13"/>
        <v>3.5000000000000001E-3</v>
      </c>
      <c r="M424" s="163">
        <f t="shared" si="14"/>
        <v>4.7720000000000002</v>
      </c>
      <c r="N424" s="186" t="s">
        <v>1315</v>
      </c>
      <c r="O424" s="33"/>
      <c r="P424" s="33"/>
      <c r="Q424" s="33">
        <v>50</v>
      </c>
      <c r="R424" s="33">
        <v>5.0000000000000001E-4</v>
      </c>
      <c r="S424" s="42">
        <v>0.625</v>
      </c>
      <c r="T424" s="2"/>
      <c r="U424" s="2"/>
      <c r="V424" s="2"/>
      <c r="W424" s="2"/>
      <c r="X424" s="55"/>
      <c r="Y424" s="62"/>
      <c r="Z424" s="62"/>
      <c r="AA424" s="62"/>
      <c r="AB424" s="62"/>
      <c r="AC424" s="68"/>
      <c r="AD424" s="2"/>
      <c r="AE424" s="2"/>
      <c r="AF424" s="2"/>
      <c r="AG424" s="2"/>
      <c r="AH424" s="55"/>
      <c r="AI424" s="72"/>
      <c r="AJ424" s="72"/>
      <c r="AK424" s="72"/>
      <c r="AL424" s="72"/>
      <c r="AM424" s="80"/>
      <c r="AN424" s="2"/>
      <c r="AO424" s="2"/>
      <c r="AP424" s="2"/>
      <c r="AQ424" s="2"/>
      <c r="AR424" s="55"/>
      <c r="AS424" s="85"/>
      <c r="AT424" s="85"/>
      <c r="AU424" s="85"/>
      <c r="AV424" s="85"/>
      <c r="AW424" s="100"/>
      <c r="AX424" s="2"/>
      <c r="AY424" s="2"/>
      <c r="AZ424" s="2">
        <v>40</v>
      </c>
      <c r="BA424" s="2">
        <v>3.0000000000000001E-3</v>
      </c>
      <c r="BB424" s="55">
        <v>4.1470000000000002</v>
      </c>
      <c r="BC424" s="105"/>
      <c r="BD424" s="105"/>
      <c r="BE424" s="105"/>
      <c r="BF424" s="105"/>
      <c r="BG424" s="109"/>
      <c r="BH424" s="2"/>
      <c r="BI424" s="2"/>
      <c r="BJ424" s="2"/>
      <c r="BK424" s="2"/>
      <c r="BL424" s="55"/>
      <c r="BM424" s="48"/>
      <c r="BN424" s="48"/>
      <c r="BO424" s="48"/>
      <c r="BP424" s="48"/>
      <c r="BQ424" s="117"/>
      <c r="BR424" s="2"/>
      <c r="BS424" s="2"/>
      <c r="BT424" s="2"/>
      <c r="BU424" s="2"/>
      <c r="BV424" s="55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18" t="s">
        <v>5</v>
      </c>
      <c r="H425" s="3">
        <v>2024</v>
      </c>
      <c r="I425" s="20" t="s">
        <v>282</v>
      </c>
      <c r="J425" s="184" t="s">
        <v>275</v>
      </c>
      <c r="K425" s="2" t="s">
        <v>321</v>
      </c>
      <c r="L425" s="163">
        <f t="shared" si="13"/>
        <v>0</v>
      </c>
      <c r="M425" s="163">
        <f t="shared" si="14"/>
        <v>0</v>
      </c>
      <c r="N425" s="186"/>
      <c r="O425" s="33"/>
      <c r="P425" s="33"/>
      <c r="Q425" s="33"/>
      <c r="R425" s="33"/>
      <c r="S425" s="41"/>
      <c r="T425" s="2"/>
      <c r="U425" s="2"/>
      <c r="V425" s="2"/>
      <c r="W425" s="2"/>
      <c r="X425" s="56"/>
      <c r="Y425" s="62"/>
      <c r="Z425" s="62"/>
      <c r="AA425" s="62"/>
      <c r="AB425" s="62"/>
      <c r="AC425" s="69"/>
      <c r="AD425" s="2"/>
      <c r="AE425" s="2"/>
      <c r="AF425" s="2"/>
      <c r="AG425" s="2"/>
      <c r="AH425" s="56"/>
      <c r="AI425" s="72"/>
      <c r="AJ425" s="72"/>
      <c r="AK425" s="72"/>
      <c r="AL425" s="72"/>
      <c r="AM425" s="81"/>
      <c r="AN425" s="2"/>
      <c r="AO425" s="2"/>
      <c r="AP425" s="2"/>
      <c r="AQ425" s="2"/>
      <c r="AR425" s="56"/>
      <c r="AS425" s="85"/>
      <c r="AT425" s="85"/>
      <c r="AU425" s="85"/>
      <c r="AV425" s="85"/>
      <c r="AW425" s="101"/>
      <c r="AX425" s="2"/>
      <c r="AY425" s="2"/>
      <c r="AZ425" s="2"/>
      <c r="BA425" s="2"/>
      <c r="BB425" s="56"/>
      <c r="BC425" s="105"/>
      <c r="BD425" s="105"/>
      <c r="BE425" s="105"/>
      <c r="BF425" s="105"/>
      <c r="BG425" s="110"/>
      <c r="BH425" s="2"/>
      <c r="BI425" s="2"/>
      <c r="BJ425" s="2"/>
      <c r="BK425" s="2"/>
      <c r="BL425" s="56"/>
      <c r="BM425" s="48"/>
      <c r="BN425" s="48"/>
      <c r="BO425" s="48"/>
      <c r="BP425" s="48"/>
      <c r="BQ425" s="118"/>
      <c r="BR425" s="2"/>
      <c r="BS425" s="2"/>
      <c r="BT425" s="2"/>
      <c r="BU425" s="2"/>
      <c r="BV425" s="56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18" t="s">
        <v>5</v>
      </c>
      <c r="H426" s="3">
        <v>2024</v>
      </c>
      <c r="I426" s="20" t="s">
        <v>282</v>
      </c>
      <c r="J426" s="184" t="s">
        <v>276</v>
      </c>
      <c r="K426" s="2" t="s">
        <v>320</v>
      </c>
      <c r="L426" s="163">
        <f t="shared" si="13"/>
        <v>1</v>
      </c>
      <c r="M426" s="163">
        <f t="shared" si="14"/>
        <v>3.4630000000000001</v>
      </c>
      <c r="N426" s="186" t="s">
        <v>1313</v>
      </c>
      <c r="O426" s="33"/>
      <c r="P426" s="33"/>
      <c r="Q426" s="33"/>
      <c r="R426" s="33"/>
      <c r="S426" s="41"/>
      <c r="T426" s="2">
        <v>1</v>
      </c>
      <c r="U426" s="30" t="s">
        <v>390</v>
      </c>
      <c r="V426" s="2"/>
      <c r="W426" s="2">
        <v>1</v>
      </c>
      <c r="X426" s="56">
        <v>3.4630000000000001</v>
      </c>
      <c r="Y426" s="62"/>
      <c r="Z426" s="62"/>
      <c r="AA426" s="62"/>
      <c r="AB426" s="62"/>
      <c r="AC426" s="69"/>
      <c r="AD426" s="2"/>
      <c r="AE426" s="2"/>
      <c r="AF426" s="2"/>
      <c r="AG426" s="2"/>
      <c r="AH426" s="56"/>
      <c r="AI426" s="72"/>
      <c r="AJ426" s="72"/>
      <c r="AK426" s="72"/>
      <c r="AL426" s="72"/>
      <c r="AM426" s="81"/>
      <c r="AN426" s="2"/>
      <c r="AO426" s="2"/>
      <c r="AP426" s="2"/>
      <c r="AQ426" s="2"/>
      <c r="AR426" s="56"/>
      <c r="AS426" s="85"/>
      <c r="AT426" s="85"/>
      <c r="AU426" s="85"/>
      <c r="AV426" s="85"/>
      <c r="AW426" s="101"/>
      <c r="AX426" s="2"/>
      <c r="AY426" s="2"/>
      <c r="AZ426" s="2"/>
      <c r="BA426" s="2"/>
      <c r="BB426" s="56"/>
      <c r="BC426" s="105"/>
      <c r="BD426" s="105"/>
      <c r="BE426" s="105"/>
      <c r="BF426" s="105"/>
      <c r="BG426" s="110"/>
      <c r="BH426" s="2"/>
      <c r="BI426" s="2"/>
      <c r="BJ426" s="2"/>
      <c r="BK426" s="2"/>
      <c r="BL426" s="56"/>
      <c r="BM426" s="48"/>
      <c r="BN426" s="48"/>
      <c r="BO426" s="48"/>
      <c r="BP426" s="48"/>
      <c r="BQ426" s="118"/>
      <c r="BR426" s="2"/>
      <c r="BS426" s="2"/>
      <c r="BT426" s="2"/>
      <c r="BU426" s="2"/>
      <c r="BV426" s="56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18" t="s">
        <v>5</v>
      </c>
      <c r="H427" s="3">
        <v>2024</v>
      </c>
      <c r="I427" s="20" t="s">
        <v>282</v>
      </c>
      <c r="J427" s="184" t="s">
        <v>277</v>
      </c>
      <c r="K427" s="2" t="s">
        <v>320</v>
      </c>
      <c r="L427" s="163">
        <f t="shared" si="13"/>
        <v>48</v>
      </c>
      <c r="M427" s="163">
        <f t="shared" si="14"/>
        <v>103.655</v>
      </c>
      <c r="N427" s="186" t="s">
        <v>439</v>
      </c>
      <c r="O427" s="33"/>
      <c r="P427" s="33"/>
      <c r="Q427" s="33"/>
      <c r="R427" s="33"/>
      <c r="S427" s="41"/>
      <c r="T427" s="2"/>
      <c r="U427" s="2"/>
      <c r="V427" s="2"/>
      <c r="W427" s="2"/>
      <c r="X427" s="56"/>
      <c r="Y427" s="62"/>
      <c r="Z427" s="62" t="s">
        <v>439</v>
      </c>
      <c r="AA427" s="62"/>
      <c r="AB427" s="62">
        <v>46</v>
      </c>
      <c r="AC427" s="69">
        <v>101.212</v>
      </c>
      <c r="AD427" s="2"/>
      <c r="AE427" s="2"/>
      <c r="AF427" s="2"/>
      <c r="AG427" s="2"/>
      <c r="AH427" s="56"/>
      <c r="AI427" s="72"/>
      <c r="AJ427" s="72"/>
      <c r="AK427" s="72"/>
      <c r="AL427" s="72"/>
      <c r="AM427" s="81"/>
      <c r="AN427" s="2"/>
      <c r="AO427" s="2"/>
      <c r="AP427" s="2"/>
      <c r="AQ427" s="2"/>
      <c r="AR427" s="56"/>
      <c r="AS427" s="85" t="s">
        <v>363</v>
      </c>
      <c r="AT427" s="85"/>
      <c r="AU427" s="85"/>
      <c r="AV427" s="85">
        <v>2</v>
      </c>
      <c r="AW427" s="101">
        <v>2.4430000000000001</v>
      </c>
      <c r="AX427" s="2"/>
      <c r="AY427" s="2"/>
      <c r="AZ427" s="2"/>
      <c r="BA427" s="2"/>
      <c r="BB427" s="56"/>
      <c r="BC427" s="105"/>
      <c r="BD427" s="105"/>
      <c r="BE427" s="105"/>
      <c r="BF427" s="105"/>
      <c r="BG427" s="110"/>
      <c r="BH427" s="2"/>
      <c r="BI427" s="2"/>
      <c r="BJ427" s="2"/>
      <c r="BK427" s="2"/>
      <c r="BL427" s="56"/>
      <c r="BM427" s="48"/>
      <c r="BN427" s="48"/>
      <c r="BO427" s="48"/>
      <c r="BP427" s="48"/>
      <c r="BQ427" s="118"/>
      <c r="BR427" s="2"/>
      <c r="BS427" s="2"/>
      <c r="BT427" s="2"/>
      <c r="BU427" s="2"/>
      <c r="BV427" s="56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18" t="s">
        <v>5</v>
      </c>
      <c r="H428" s="3">
        <v>2024</v>
      </c>
      <c r="I428" s="20" t="s">
        <v>283</v>
      </c>
      <c r="J428" s="184" t="s">
        <v>298</v>
      </c>
      <c r="K428" s="2" t="s">
        <v>321</v>
      </c>
      <c r="L428" s="163">
        <f t="shared" si="13"/>
        <v>0</v>
      </c>
      <c r="M428" s="163">
        <f t="shared" si="14"/>
        <v>0</v>
      </c>
      <c r="N428" s="186"/>
      <c r="O428" s="33"/>
      <c r="P428" s="33"/>
      <c r="Q428" s="33"/>
      <c r="R428" s="33"/>
      <c r="S428" s="41"/>
      <c r="T428" s="2"/>
      <c r="U428" s="2"/>
      <c r="V428" s="2"/>
      <c r="W428" s="2"/>
      <c r="X428" s="56"/>
      <c r="Y428" s="62"/>
      <c r="Z428" s="62"/>
      <c r="AA428" s="62"/>
      <c r="AB428" s="62"/>
      <c r="AC428" s="69"/>
      <c r="AD428" s="2"/>
      <c r="AE428" s="2"/>
      <c r="AF428" s="2"/>
      <c r="AG428" s="2"/>
      <c r="AH428" s="56"/>
      <c r="AI428" s="72"/>
      <c r="AJ428" s="72"/>
      <c r="AK428" s="72"/>
      <c r="AL428" s="72"/>
      <c r="AM428" s="81"/>
      <c r="AN428" s="2"/>
      <c r="AO428" s="2"/>
      <c r="AP428" s="2"/>
      <c r="AQ428" s="2"/>
      <c r="AR428" s="56"/>
      <c r="AS428" s="85"/>
      <c r="AT428" s="85"/>
      <c r="AU428" s="85"/>
      <c r="AV428" s="85"/>
      <c r="AW428" s="101"/>
      <c r="AX428" s="2"/>
      <c r="AY428" s="2"/>
      <c r="AZ428" s="2"/>
      <c r="BA428" s="2"/>
      <c r="BB428" s="56"/>
      <c r="BC428" s="105"/>
      <c r="BD428" s="105"/>
      <c r="BE428" s="105"/>
      <c r="BF428" s="105"/>
      <c r="BG428" s="110"/>
      <c r="BH428" s="2"/>
      <c r="BI428" s="2"/>
      <c r="BJ428" s="2"/>
      <c r="BK428" s="2"/>
      <c r="BL428" s="56"/>
      <c r="BM428" s="48"/>
      <c r="BN428" s="48"/>
      <c r="BO428" s="48"/>
      <c r="BP428" s="48"/>
      <c r="BQ428" s="118"/>
      <c r="BR428" s="2"/>
      <c r="BS428" s="2"/>
      <c r="BT428" s="2"/>
      <c r="BU428" s="2"/>
      <c r="BV428" s="56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18" t="s">
        <v>5</v>
      </c>
      <c r="H429" s="3">
        <v>2024</v>
      </c>
      <c r="I429" s="20" t="s">
        <v>283</v>
      </c>
      <c r="J429" s="184" t="s">
        <v>278</v>
      </c>
      <c r="K429" s="2" t="s">
        <v>320</v>
      </c>
      <c r="L429" s="163">
        <f t="shared" si="13"/>
        <v>1</v>
      </c>
      <c r="M429" s="163">
        <f t="shared" si="14"/>
        <v>1.157</v>
      </c>
      <c r="N429" s="186" t="s">
        <v>1314</v>
      </c>
      <c r="O429" s="33"/>
      <c r="P429" s="33"/>
      <c r="Q429" s="33"/>
      <c r="R429" s="33"/>
      <c r="S429" s="41"/>
      <c r="T429" s="2"/>
      <c r="U429" s="2"/>
      <c r="V429" s="2"/>
      <c r="W429" s="2"/>
      <c r="X429" s="56"/>
      <c r="Y429" s="62">
        <v>3</v>
      </c>
      <c r="Z429" s="62" t="s">
        <v>363</v>
      </c>
      <c r="AA429" s="62"/>
      <c r="AB429" s="62">
        <v>1</v>
      </c>
      <c r="AC429" s="69">
        <v>1.157</v>
      </c>
      <c r="AD429" s="2"/>
      <c r="AE429" s="2"/>
      <c r="AF429" s="2"/>
      <c r="AG429" s="2"/>
      <c r="AH429" s="56"/>
      <c r="AI429" s="72"/>
      <c r="AJ429" s="72"/>
      <c r="AK429" s="72"/>
      <c r="AL429" s="72"/>
      <c r="AM429" s="81"/>
      <c r="AN429" s="2"/>
      <c r="AO429" s="2"/>
      <c r="AP429" s="2"/>
      <c r="AQ429" s="2"/>
      <c r="AR429" s="56"/>
      <c r="AS429" s="85"/>
      <c r="AT429" s="85"/>
      <c r="AU429" s="85"/>
      <c r="AV429" s="85"/>
      <c r="AW429" s="101"/>
      <c r="AX429" s="2"/>
      <c r="AY429" s="2"/>
      <c r="AZ429" s="2"/>
      <c r="BA429" s="2"/>
      <c r="BB429" s="56"/>
      <c r="BC429" s="105"/>
      <c r="BD429" s="105"/>
      <c r="BE429" s="105"/>
      <c r="BF429" s="105"/>
      <c r="BG429" s="110"/>
      <c r="BH429" s="2"/>
      <c r="BI429" s="2"/>
      <c r="BJ429" s="2"/>
      <c r="BK429" s="2"/>
      <c r="BL429" s="56"/>
      <c r="BM429" s="48"/>
      <c r="BN429" s="48"/>
      <c r="BO429" s="48"/>
      <c r="BP429" s="48"/>
      <c r="BQ429" s="118"/>
      <c r="BR429" s="2"/>
      <c r="BS429" s="2"/>
      <c r="BT429" s="2"/>
      <c r="BU429" s="2"/>
      <c r="BV429" s="56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18" t="s">
        <v>5</v>
      </c>
      <c r="H430" s="3">
        <v>2024</v>
      </c>
      <c r="I430" s="20" t="s">
        <v>283</v>
      </c>
      <c r="J430" s="184" t="s">
        <v>279</v>
      </c>
      <c r="K430" s="2" t="s">
        <v>320</v>
      </c>
      <c r="L430" s="163">
        <f t="shared" si="13"/>
        <v>0</v>
      </c>
      <c r="M430" s="163">
        <f t="shared" si="14"/>
        <v>0</v>
      </c>
      <c r="N430" s="186"/>
      <c r="O430" s="33"/>
      <c r="P430" s="33"/>
      <c r="Q430" s="33"/>
      <c r="R430" s="33"/>
      <c r="S430" s="41"/>
      <c r="T430" s="2"/>
      <c r="U430" s="2"/>
      <c r="V430" s="2"/>
      <c r="W430" s="2"/>
      <c r="X430" s="56"/>
      <c r="Y430" s="62"/>
      <c r="Z430" s="62"/>
      <c r="AA430" s="62"/>
      <c r="AB430" s="62"/>
      <c r="AC430" s="69"/>
      <c r="AD430" s="2"/>
      <c r="AE430" s="2"/>
      <c r="AF430" s="2"/>
      <c r="AG430" s="2"/>
      <c r="AH430" s="56"/>
      <c r="AI430" s="72"/>
      <c r="AJ430" s="72"/>
      <c r="AK430" s="72"/>
      <c r="AL430" s="72"/>
      <c r="AM430" s="81"/>
      <c r="AN430" s="2"/>
      <c r="AO430" s="2"/>
      <c r="AP430" s="2"/>
      <c r="AQ430" s="2"/>
      <c r="AR430" s="56"/>
      <c r="AS430" s="85"/>
      <c r="AT430" s="85"/>
      <c r="AU430" s="85"/>
      <c r="AV430" s="85"/>
      <c r="AW430" s="101"/>
      <c r="AX430" s="2"/>
      <c r="AY430" s="2"/>
      <c r="AZ430" s="2"/>
      <c r="BA430" s="2"/>
      <c r="BB430" s="56"/>
      <c r="BC430" s="105"/>
      <c r="BD430" s="105"/>
      <c r="BE430" s="105"/>
      <c r="BF430" s="105"/>
      <c r="BG430" s="110"/>
      <c r="BH430" s="2"/>
      <c r="BI430" s="2"/>
      <c r="BJ430" s="2"/>
      <c r="BK430" s="2"/>
      <c r="BL430" s="56"/>
      <c r="BM430" s="48"/>
      <c r="BN430" s="48"/>
      <c r="BO430" s="48"/>
      <c r="BP430" s="48"/>
      <c r="BQ430" s="118"/>
      <c r="BR430" s="2"/>
      <c r="BS430" s="2"/>
      <c r="BT430" s="2"/>
      <c r="BU430" s="2"/>
      <c r="BV430" s="56"/>
    </row>
    <row r="431" spans="1:7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18" t="s">
        <v>5</v>
      </c>
      <c r="H431" s="3">
        <v>2024</v>
      </c>
      <c r="I431" s="20" t="s">
        <v>286</v>
      </c>
      <c r="J431" s="184" t="s">
        <v>280</v>
      </c>
      <c r="K431" s="2" t="s">
        <v>319</v>
      </c>
      <c r="L431" s="163">
        <f t="shared" si="13"/>
        <v>0</v>
      </c>
      <c r="M431" s="163">
        <f t="shared" si="14"/>
        <v>0</v>
      </c>
      <c r="N431" s="186"/>
      <c r="O431" s="33"/>
      <c r="P431" s="33"/>
      <c r="Q431" s="33"/>
      <c r="R431" s="33"/>
      <c r="S431" s="41"/>
      <c r="T431" s="2"/>
      <c r="U431" s="2"/>
      <c r="V431" s="2"/>
      <c r="W431" s="2"/>
      <c r="X431" s="56"/>
      <c r="Y431" s="62"/>
      <c r="Z431" s="62"/>
      <c r="AA431" s="62"/>
      <c r="AB431" s="62"/>
      <c r="AC431" s="69"/>
      <c r="AD431" s="2"/>
      <c r="AE431" s="2"/>
      <c r="AF431" s="2"/>
      <c r="AG431" s="2"/>
      <c r="AH431" s="56"/>
      <c r="AI431" s="72"/>
      <c r="AJ431" s="72"/>
      <c r="AK431" s="72"/>
      <c r="AL431" s="72"/>
      <c r="AM431" s="81"/>
      <c r="AN431" s="2"/>
      <c r="AO431" s="2"/>
      <c r="AP431" s="2"/>
      <c r="AQ431" s="2"/>
      <c r="AR431" s="56"/>
      <c r="AS431" s="85"/>
      <c r="AT431" s="85"/>
      <c r="AU431" s="85"/>
      <c r="AV431" s="85"/>
      <c r="AW431" s="101"/>
      <c r="AX431" s="2"/>
      <c r="AY431" s="2"/>
      <c r="AZ431" s="2"/>
      <c r="BA431" s="2"/>
      <c r="BB431" s="56"/>
      <c r="BC431" s="105"/>
      <c r="BD431" s="105"/>
      <c r="BE431" s="105"/>
      <c r="BF431" s="105"/>
      <c r="BG431" s="110"/>
      <c r="BH431" s="2"/>
      <c r="BI431" s="2"/>
      <c r="BJ431" s="2"/>
      <c r="BK431" s="2"/>
      <c r="BL431" s="56"/>
      <c r="BM431" s="48"/>
      <c r="BN431" s="48"/>
      <c r="BO431" s="48"/>
      <c r="BP431" s="48"/>
      <c r="BQ431" s="118"/>
      <c r="BR431" s="2"/>
      <c r="BS431" s="2"/>
      <c r="BT431" s="2"/>
      <c r="BU431" s="2"/>
      <c r="BV431" s="56"/>
    </row>
    <row r="432" spans="1:74" ht="57.6" hidden="1" x14ac:dyDescent="0.3">
      <c r="A432" s="2" t="s">
        <v>14</v>
      </c>
      <c r="B432" s="2" t="s">
        <v>2</v>
      </c>
      <c r="C432" s="2" t="s">
        <v>3</v>
      </c>
      <c r="D432" s="2" t="s">
        <v>15</v>
      </c>
      <c r="E432" s="3">
        <v>1</v>
      </c>
      <c r="F432" s="3"/>
      <c r="G432" s="18" t="s">
        <v>5</v>
      </c>
      <c r="H432" s="3">
        <v>2024</v>
      </c>
      <c r="I432" s="20" t="s">
        <v>286</v>
      </c>
      <c r="J432" s="184" t="s">
        <v>281</v>
      </c>
      <c r="K432" s="2" t="s">
        <v>319</v>
      </c>
      <c r="L432" s="163">
        <f t="shared" si="13"/>
        <v>0</v>
      </c>
      <c r="M432" s="163">
        <f t="shared" si="14"/>
        <v>228.60399999999998</v>
      </c>
      <c r="N432" s="186" t="s">
        <v>1316</v>
      </c>
      <c r="O432" s="33"/>
      <c r="P432" s="33"/>
      <c r="Q432" s="33"/>
      <c r="R432" s="33"/>
      <c r="S432" s="41"/>
      <c r="T432" s="2" t="s">
        <v>407</v>
      </c>
      <c r="U432" s="2"/>
      <c r="V432" s="2"/>
      <c r="W432" s="2"/>
      <c r="X432" s="56">
        <v>11.904</v>
      </c>
      <c r="Y432" s="62" t="s">
        <v>474</v>
      </c>
      <c r="Z432" s="62"/>
      <c r="AA432" s="62"/>
      <c r="AB432" s="62"/>
      <c r="AC432" s="69">
        <v>84.269000000000005</v>
      </c>
      <c r="AD432" s="2"/>
      <c r="AE432" s="2"/>
      <c r="AF432" s="2"/>
      <c r="AG432" s="2"/>
      <c r="AH432" s="56"/>
      <c r="AI432" s="72"/>
      <c r="AJ432" s="72"/>
      <c r="AK432" s="72"/>
      <c r="AL432" s="72"/>
      <c r="AM432" s="81"/>
      <c r="AN432" s="2"/>
      <c r="AO432" s="2"/>
      <c r="AP432" s="2"/>
      <c r="AQ432" s="2"/>
      <c r="AR432" s="56"/>
      <c r="AS432" s="85"/>
      <c r="AT432" s="85"/>
      <c r="AU432" s="85"/>
      <c r="AV432" s="85"/>
      <c r="AW432" s="101"/>
      <c r="AX432" s="2"/>
      <c r="AY432" s="2"/>
      <c r="AZ432" s="2"/>
      <c r="BA432" s="2"/>
      <c r="BB432" s="56"/>
      <c r="BC432" s="105"/>
      <c r="BD432" s="105"/>
      <c r="BE432" s="105"/>
      <c r="BF432" s="105"/>
      <c r="BG432" s="110"/>
      <c r="BH432" s="2" t="s">
        <v>1064</v>
      </c>
      <c r="BI432" s="2"/>
      <c r="BJ432" s="2"/>
      <c r="BK432" s="2"/>
      <c r="BL432" s="56">
        <v>4.5</v>
      </c>
      <c r="BM432" s="48" t="s">
        <v>1121</v>
      </c>
      <c r="BN432" s="48"/>
      <c r="BO432" s="48"/>
      <c r="BP432" s="48"/>
      <c r="BQ432" s="118">
        <v>1.931</v>
      </c>
      <c r="BR432" s="2" t="s">
        <v>1264</v>
      </c>
      <c r="BS432" s="2"/>
      <c r="BT432" s="2"/>
      <c r="BU432" s="2"/>
      <c r="BV432" s="56">
        <v>126</v>
      </c>
    </row>
    <row r="433" spans="1:74" s="13" customFormat="1" hidden="1" x14ac:dyDescent="0.3">
      <c r="A433" s="12" t="s">
        <v>14</v>
      </c>
      <c r="B433" s="12" t="s">
        <v>2</v>
      </c>
      <c r="C433" s="12" t="s">
        <v>3</v>
      </c>
      <c r="D433" s="12" t="s">
        <v>15</v>
      </c>
      <c r="E433" s="7">
        <v>1</v>
      </c>
      <c r="F433" s="7"/>
      <c r="G433" s="19" t="s">
        <v>5</v>
      </c>
      <c r="H433" s="7">
        <v>2024</v>
      </c>
      <c r="I433" s="21"/>
      <c r="J433" s="12" t="s">
        <v>314</v>
      </c>
      <c r="K433" s="12"/>
      <c r="L433" s="147"/>
      <c r="M433" s="147">
        <f>SUM(M395:M432)</f>
        <v>831.39599999999996</v>
      </c>
      <c r="N433" s="183"/>
      <c r="O433" s="12"/>
      <c r="P433" s="12"/>
      <c r="Q433" s="12"/>
      <c r="R433" s="12"/>
      <c r="S433" s="52">
        <f>SUM(S395:S432)</f>
        <v>0.625</v>
      </c>
      <c r="T433" s="12"/>
      <c r="U433" s="12"/>
      <c r="V433" s="12"/>
      <c r="W433" s="12"/>
      <c r="X433" s="52">
        <f>SUM(X395:X432)</f>
        <v>15.367000000000001</v>
      </c>
      <c r="Y433" s="12"/>
      <c r="Z433" s="12"/>
      <c r="AA433" s="12"/>
      <c r="AB433" s="12"/>
      <c r="AC433" s="52">
        <f>SUM(AC395:AC432)</f>
        <v>664.85500000000002</v>
      </c>
      <c r="AD433" s="12"/>
      <c r="AE433" s="12"/>
      <c r="AF433" s="12"/>
      <c r="AG433" s="12"/>
      <c r="AH433" s="52">
        <f>SUM(AH395:AH432)</f>
        <v>11.528</v>
      </c>
      <c r="AI433" s="12"/>
      <c r="AJ433" s="12"/>
      <c r="AK433" s="12"/>
      <c r="AL433" s="12"/>
      <c r="AM433" s="52">
        <f>SUM(AM395:AM432)</f>
        <v>0</v>
      </c>
      <c r="AN433" s="12"/>
      <c r="AO433" s="12"/>
      <c r="AP433" s="12"/>
      <c r="AQ433" s="12"/>
      <c r="AR433" s="52">
        <f>SUM(AR395:AR432)</f>
        <v>0</v>
      </c>
      <c r="AS433" s="12"/>
      <c r="AT433" s="12"/>
      <c r="AU433" s="12"/>
      <c r="AV433" s="12"/>
      <c r="AW433" s="52">
        <f>SUM(AW395:AW432)</f>
        <v>2.4430000000000001</v>
      </c>
      <c r="AX433" s="12"/>
      <c r="AY433" s="12"/>
      <c r="AZ433" s="12"/>
      <c r="BA433" s="12"/>
      <c r="BB433" s="52">
        <f>SUM(BB395:BB432)</f>
        <v>4.1470000000000002</v>
      </c>
      <c r="BC433" s="12"/>
      <c r="BD433" s="12"/>
      <c r="BE433" s="12"/>
      <c r="BF433" s="12"/>
      <c r="BG433" s="52">
        <f>SUM(BG395:BG432)</f>
        <v>0</v>
      </c>
      <c r="BH433" s="12"/>
      <c r="BI433" s="12"/>
      <c r="BJ433" s="12"/>
      <c r="BK433" s="12"/>
      <c r="BL433" s="52">
        <f>SUM(BL395:BL432)</f>
        <v>4.5</v>
      </c>
      <c r="BM433" s="12"/>
      <c r="BN433" s="12"/>
      <c r="BO433" s="12"/>
      <c r="BP433" s="12"/>
      <c r="BQ433" s="52">
        <f>SUM(BQ395:BQ432)</f>
        <v>1.931</v>
      </c>
      <c r="BR433" s="12"/>
      <c r="BS433" s="12"/>
      <c r="BT433" s="12"/>
      <c r="BU433" s="12"/>
      <c r="BV433" s="52">
        <f>SUM(BV395:BV432)</f>
        <v>126</v>
      </c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18" t="s">
        <v>5</v>
      </c>
      <c r="H434" s="3">
        <v>2024</v>
      </c>
      <c r="I434" s="20" t="s">
        <v>287</v>
      </c>
      <c r="J434" s="184" t="s">
        <v>267</v>
      </c>
      <c r="K434" s="2" t="s">
        <v>318</v>
      </c>
      <c r="L434" s="163">
        <f t="shared" si="13"/>
        <v>0</v>
      </c>
      <c r="M434" s="163">
        <f t="shared" si="14"/>
        <v>0</v>
      </c>
      <c r="N434" s="181"/>
      <c r="O434" s="33"/>
      <c r="P434" s="33"/>
      <c r="Q434" s="33"/>
      <c r="R434" s="33"/>
      <c r="S434" s="41"/>
      <c r="T434" s="2"/>
      <c r="U434" s="2"/>
      <c r="V434" s="2"/>
      <c r="W434" s="2"/>
      <c r="X434" s="56"/>
      <c r="Y434" s="62"/>
      <c r="Z434" s="62"/>
      <c r="AA434" s="62"/>
      <c r="AB434" s="62"/>
      <c r="AC434" s="69"/>
      <c r="AD434" s="2"/>
      <c r="AE434" s="2"/>
      <c r="AF434" s="2"/>
      <c r="AG434" s="2"/>
      <c r="AH434" s="56"/>
      <c r="AI434" s="72"/>
      <c r="AJ434" s="72"/>
      <c r="AK434" s="72"/>
      <c r="AL434" s="72"/>
      <c r="AM434" s="81"/>
      <c r="AN434" s="2"/>
      <c r="AO434" s="2"/>
      <c r="AP434" s="2"/>
      <c r="AQ434" s="2"/>
      <c r="AR434" s="56"/>
      <c r="AS434" s="85"/>
      <c r="AT434" s="85"/>
      <c r="AU434" s="85"/>
      <c r="AV434" s="85"/>
      <c r="AW434" s="101"/>
      <c r="AX434" s="2"/>
      <c r="AY434" s="2"/>
      <c r="AZ434" s="2"/>
      <c r="BA434" s="2"/>
      <c r="BB434" s="56"/>
      <c r="BC434" s="105"/>
      <c r="BD434" s="105"/>
      <c r="BE434" s="105"/>
      <c r="BF434" s="105"/>
      <c r="BG434" s="110"/>
      <c r="BH434" s="2"/>
      <c r="BI434" s="2"/>
      <c r="BJ434" s="2"/>
      <c r="BK434" s="2"/>
      <c r="BL434" s="56"/>
      <c r="BM434" s="48"/>
      <c r="BN434" s="48"/>
      <c r="BO434" s="48"/>
      <c r="BP434" s="48"/>
      <c r="BQ434" s="118"/>
      <c r="BR434" s="2"/>
      <c r="BS434" s="2"/>
      <c r="BT434" s="2"/>
      <c r="BU434" s="2"/>
      <c r="BV434" s="56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18" t="s">
        <v>5</v>
      </c>
      <c r="H435" s="3">
        <v>2024</v>
      </c>
      <c r="I435" s="20" t="s">
        <v>287</v>
      </c>
      <c r="J435" s="184" t="s">
        <v>291</v>
      </c>
      <c r="K435" s="2" t="s">
        <v>319</v>
      </c>
      <c r="L435" s="163">
        <f t="shared" si="13"/>
        <v>0</v>
      </c>
      <c r="M435" s="163">
        <f t="shared" si="14"/>
        <v>0</v>
      </c>
      <c r="N435" s="181"/>
      <c r="O435" s="33"/>
      <c r="P435" s="33"/>
      <c r="Q435" s="33"/>
      <c r="R435" s="33"/>
      <c r="S435" s="41"/>
      <c r="T435" s="2"/>
      <c r="U435" s="2"/>
      <c r="V435" s="2"/>
      <c r="W435" s="2"/>
      <c r="X435" s="56"/>
      <c r="Y435" s="62"/>
      <c r="Z435" s="62"/>
      <c r="AA435" s="62"/>
      <c r="AB435" s="62"/>
      <c r="AC435" s="69"/>
      <c r="AD435" s="2"/>
      <c r="AE435" s="2"/>
      <c r="AF435" s="2"/>
      <c r="AG435" s="2"/>
      <c r="AH435" s="56"/>
      <c r="AI435" s="72"/>
      <c r="AJ435" s="72"/>
      <c r="AK435" s="72"/>
      <c r="AL435" s="72"/>
      <c r="AM435" s="81"/>
      <c r="AN435" s="2"/>
      <c r="AO435" s="2"/>
      <c r="AP435" s="2"/>
      <c r="AQ435" s="2"/>
      <c r="AR435" s="56"/>
      <c r="AS435" s="85"/>
      <c r="AT435" s="85"/>
      <c r="AU435" s="85"/>
      <c r="AV435" s="85"/>
      <c r="AW435" s="101"/>
      <c r="AX435" s="2"/>
      <c r="AY435" s="2"/>
      <c r="AZ435" s="2"/>
      <c r="BA435" s="2"/>
      <c r="BB435" s="56"/>
      <c r="BC435" s="105"/>
      <c r="BD435" s="105"/>
      <c r="BE435" s="105"/>
      <c r="BF435" s="105"/>
      <c r="BG435" s="110"/>
      <c r="BH435" s="2"/>
      <c r="BI435" s="2"/>
      <c r="BJ435" s="2"/>
      <c r="BK435" s="2"/>
      <c r="BL435" s="56"/>
      <c r="BM435" s="48"/>
      <c r="BN435" s="48"/>
      <c r="BO435" s="48"/>
      <c r="BP435" s="48"/>
      <c r="BQ435" s="118"/>
      <c r="BR435" s="2"/>
      <c r="BS435" s="2"/>
      <c r="BT435" s="2"/>
      <c r="BU435" s="2"/>
      <c r="BV435" s="56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18" t="s">
        <v>5</v>
      </c>
      <c r="H436" s="3">
        <v>2024</v>
      </c>
      <c r="I436" s="20" t="s">
        <v>286</v>
      </c>
      <c r="J436" s="184" t="s">
        <v>336</v>
      </c>
      <c r="K436" s="2" t="s">
        <v>319</v>
      </c>
      <c r="L436" s="163">
        <f t="shared" si="13"/>
        <v>0</v>
      </c>
      <c r="M436" s="163">
        <f t="shared" si="14"/>
        <v>0</v>
      </c>
      <c r="N436" s="181"/>
      <c r="O436" s="33"/>
      <c r="P436" s="33"/>
      <c r="Q436" s="33"/>
      <c r="R436" s="33"/>
      <c r="S436" s="41"/>
      <c r="T436" s="2"/>
      <c r="U436" s="2"/>
      <c r="V436" s="2"/>
      <c r="W436" s="2"/>
      <c r="X436" s="56"/>
      <c r="Y436" s="62"/>
      <c r="Z436" s="62"/>
      <c r="AA436" s="62"/>
      <c r="AB436" s="62"/>
      <c r="AC436" s="69"/>
      <c r="AD436" s="2"/>
      <c r="AE436" s="2"/>
      <c r="AF436" s="2"/>
      <c r="AG436" s="2"/>
      <c r="AH436" s="56"/>
      <c r="AI436" s="72"/>
      <c r="AJ436" s="72"/>
      <c r="AK436" s="72"/>
      <c r="AL436" s="72"/>
      <c r="AM436" s="81"/>
      <c r="AN436" s="2"/>
      <c r="AO436" s="2"/>
      <c r="AP436" s="2"/>
      <c r="AQ436" s="2"/>
      <c r="AR436" s="56"/>
      <c r="AS436" s="85"/>
      <c r="AT436" s="85"/>
      <c r="AU436" s="85"/>
      <c r="AV436" s="85"/>
      <c r="AW436" s="101"/>
      <c r="AX436" s="2"/>
      <c r="AY436" s="2"/>
      <c r="AZ436" s="2"/>
      <c r="BA436" s="2"/>
      <c r="BB436" s="56"/>
      <c r="BC436" s="105"/>
      <c r="BD436" s="105"/>
      <c r="BE436" s="105"/>
      <c r="BF436" s="105"/>
      <c r="BG436" s="110"/>
      <c r="BH436" s="2"/>
      <c r="BI436" s="2"/>
      <c r="BJ436" s="2"/>
      <c r="BK436" s="2"/>
      <c r="BL436" s="56"/>
      <c r="BM436" s="48"/>
      <c r="BN436" s="48"/>
      <c r="BO436" s="48"/>
      <c r="BP436" s="48"/>
      <c r="BQ436" s="118"/>
      <c r="BR436" s="2"/>
      <c r="BS436" s="2"/>
      <c r="BT436" s="2"/>
      <c r="BU436" s="2"/>
      <c r="BV436" s="56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18" t="s">
        <v>5</v>
      </c>
      <c r="H437" s="3">
        <v>2024</v>
      </c>
      <c r="I437" s="20" t="s">
        <v>286</v>
      </c>
      <c r="J437" s="185" t="s">
        <v>337</v>
      </c>
      <c r="K437" s="8" t="s">
        <v>318</v>
      </c>
      <c r="L437" s="163">
        <f t="shared" si="13"/>
        <v>0</v>
      </c>
      <c r="M437" s="163">
        <f t="shared" si="14"/>
        <v>0</v>
      </c>
      <c r="N437" s="181"/>
      <c r="O437" s="53"/>
      <c r="P437" s="53"/>
      <c r="Q437" s="53"/>
      <c r="R437" s="53"/>
      <c r="S437" s="41"/>
      <c r="T437" s="8"/>
      <c r="U437" s="8"/>
      <c r="V437" s="8"/>
      <c r="W437" s="8"/>
      <c r="X437" s="56"/>
      <c r="Y437" s="135"/>
      <c r="Z437" s="135"/>
      <c r="AA437" s="135"/>
      <c r="AB437" s="135"/>
      <c r="AC437" s="69"/>
      <c r="AD437" s="8"/>
      <c r="AE437" s="8"/>
      <c r="AF437" s="8"/>
      <c r="AG437" s="8"/>
      <c r="AH437" s="56"/>
      <c r="AI437" s="137"/>
      <c r="AJ437" s="137"/>
      <c r="AK437" s="137"/>
      <c r="AL437" s="137"/>
      <c r="AM437" s="81"/>
      <c r="AN437" s="8"/>
      <c r="AO437" s="8"/>
      <c r="AP437" s="8"/>
      <c r="AQ437" s="8"/>
      <c r="AR437" s="56"/>
      <c r="AS437" s="139"/>
      <c r="AT437" s="139"/>
      <c r="AU437" s="139"/>
      <c r="AV437" s="139"/>
      <c r="AW437" s="101"/>
      <c r="AX437" s="8"/>
      <c r="AY437" s="8"/>
      <c r="AZ437" s="8"/>
      <c r="BA437" s="8"/>
      <c r="BB437" s="56"/>
      <c r="BC437" s="141"/>
      <c r="BD437" s="141"/>
      <c r="BE437" s="141"/>
      <c r="BF437" s="141"/>
      <c r="BG437" s="110"/>
      <c r="BH437" s="8"/>
      <c r="BI437" s="8"/>
      <c r="BJ437" s="8"/>
      <c r="BK437" s="8"/>
      <c r="BL437" s="56"/>
      <c r="BM437" s="143"/>
      <c r="BN437" s="143"/>
      <c r="BO437" s="143"/>
      <c r="BP437" s="143"/>
      <c r="BQ437" s="118"/>
      <c r="BR437" s="8"/>
      <c r="BS437" s="8"/>
      <c r="BT437" s="8"/>
      <c r="BU437" s="8"/>
      <c r="BV437" s="56"/>
    </row>
    <row r="438" spans="1:74" ht="28.8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18" t="s">
        <v>5</v>
      </c>
      <c r="H438" s="3">
        <v>2024</v>
      </c>
      <c r="I438" s="20" t="s">
        <v>286</v>
      </c>
      <c r="J438" s="185" t="s">
        <v>338</v>
      </c>
      <c r="K438" s="8" t="s">
        <v>339</v>
      </c>
      <c r="L438" s="163">
        <f t="shared" si="13"/>
        <v>0</v>
      </c>
      <c r="M438" s="163">
        <f t="shared" si="14"/>
        <v>0</v>
      </c>
      <c r="N438" s="181"/>
      <c r="O438" s="53"/>
      <c r="P438" s="53"/>
      <c r="Q438" s="53"/>
      <c r="R438" s="53"/>
      <c r="S438" s="41"/>
      <c r="T438" s="8"/>
      <c r="U438" s="8"/>
      <c r="V438" s="8"/>
      <c r="W438" s="8"/>
      <c r="X438" s="56"/>
      <c r="Y438" s="135"/>
      <c r="Z438" s="135"/>
      <c r="AA438" s="135"/>
      <c r="AB438" s="135"/>
      <c r="AC438" s="69"/>
      <c r="AD438" s="8"/>
      <c r="AE438" s="8"/>
      <c r="AF438" s="8"/>
      <c r="AG438" s="8"/>
      <c r="AH438" s="56"/>
      <c r="AI438" s="137"/>
      <c r="AJ438" s="137"/>
      <c r="AK438" s="137"/>
      <c r="AL438" s="137"/>
      <c r="AM438" s="81"/>
      <c r="AN438" s="8"/>
      <c r="AO438" s="8"/>
      <c r="AP438" s="8"/>
      <c r="AQ438" s="8"/>
      <c r="AR438" s="56"/>
      <c r="AS438" s="139"/>
      <c r="AT438" s="139"/>
      <c r="AU438" s="139"/>
      <c r="AV438" s="139"/>
      <c r="AW438" s="101"/>
      <c r="AX438" s="8"/>
      <c r="AY438" s="8"/>
      <c r="AZ438" s="8"/>
      <c r="BA438" s="8"/>
      <c r="BB438" s="56"/>
      <c r="BC438" s="141"/>
      <c r="BD438" s="141"/>
      <c r="BE438" s="141"/>
      <c r="BF438" s="141"/>
      <c r="BG438" s="110"/>
      <c r="BH438" s="8"/>
      <c r="BI438" s="8"/>
      <c r="BJ438" s="8"/>
      <c r="BK438" s="8"/>
      <c r="BL438" s="56"/>
      <c r="BM438" s="143"/>
      <c r="BN438" s="143"/>
      <c r="BO438" s="143"/>
      <c r="BP438" s="143"/>
      <c r="BQ438" s="118"/>
      <c r="BR438" s="8"/>
      <c r="BS438" s="8"/>
      <c r="BT438" s="8"/>
      <c r="BU438" s="8"/>
      <c r="BV438" s="56"/>
    </row>
    <row r="439" spans="1:74" ht="28.8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18" t="s">
        <v>5</v>
      </c>
      <c r="H439" s="3">
        <v>2024</v>
      </c>
      <c r="I439" s="20" t="s">
        <v>286</v>
      </c>
      <c r="J439" s="185" t="s">
        <v>340</v>
      </c>
      <c r="K439" s="8" t="s">
        <v>318</v>
      </c>
      <c r="L439" s="163">
        <f t="shared" si="13"/>
        <v>0</v>
      </c>
      <c r="M439" s="163">
        <f t="shared" si="14"/>
        <v>0</v>
      </c>
      <c r="N439" s="181"/>
      <c r="O439" s="53"/>
      <c r="P439" s="53"/>
      <c r="Q439" s="53"/>
      <c r="R439" s="53"/>
      <c r="S439" s="41"/>
      <c r="T439" s="8"/>
      <c r="U439" s="8"/>
      <c r="V439" s="8"/>
      <c r="W439" s="8"/>
      <c r="X439" s="56"/>
      <c r="Y439" s="135"/>
      <c r="Z439" s="135"/>
      <c r="AA439" s="135"/>
      <c r="AB439" s="135"/>
      <c r="AC439" s="69"/>
      <c r="AD439" s="8"/>
      <c r="AE439" s="8"/>
      <c r="AF439" s="8"/>
      <c r="AG439" s="8"/>
      <c r="AH439" s="56"/>
      <c r="AI439" s="137"/>
      <c r="AJ439" s="137"/>
      <c r="AK439" s="137"/>
      <c r="AL439" s="137"/>
      <c r="AM439" s="81"/>
      <c r="AN439" s="8"/>
      <c r="AO439" s="8"/>
      <c r="AP439" s="8"/>
      <c r="AQ439" s="8"/>
      <c r="AR439" s="56"/>
      <c r="AS439" s="139"/>
      <c r="AT439" s="139"/>
      <c r="AU439" s="139"/>
      <c r="AV439" s="139"/>
      <c r="AW439" s="101"/>
      <c r="AX439" s="8"/>
      <c r="AY439" s="8"/>
      <c r="AZ439" s="8"/>
      <c r="BA439" s="8"/>
      <c r="BB439" s="56"/>
      <c r="BC439" s="141"/>
      <c r="BD439" s="141"/>
      <c r="BE439" s="141"/>
      <c r="BF439" s="141"/>
      <c r="BG439" s="110"/>
      <c r="BH439" s="8"/>
      <c r="BI439" s="8"/>
      <c r="BJ439" s="8"/>
      <c r="BK439" s="8"/>
      <c r="BL439" s="56"/>
      <c r="BM439" s="143"/>
      <c r="BN439" s="143"/>
      <c r="BO439" s="143"/>
      <c r="BP439" s="143"/>
      <c r="BQ439" s="118"/>
      <c r="BR439" s="8"/>
      <c r="BS439" s="8"/>
      <c r="BT439" s="8"/>
      <c r="BU439" s="8"/>
      <c r="BV439" s="56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18" t="s">
        <v>5</v>
      </c>
      <c r="H440" s="3">
        <v>2024</v>
      </c>
      <c r="I440" s="20" t="s">
        <v>286</v>
      </c>
      <c r="J440" s="185" t="s">
        <v>341</v>
      </c>
      <c r="K440" s="8" t="s">
        <v>320</v>
      </c>
      <c r="L440" s="163">
        <f t="shared" si="13"/>
        <v>0</v>
      </c>
      <c r="M440" s="163">
        <f t="shared" si="14"/>
        <v>0</v>
      </c>
      <c r="N440" s="181"/>
      <c r="O440" s="53"/>
      <c r="P440" s="53"/>
      <c r="Q440" s="53"/>
      <c r="R440" s="53"/>
      <c r="S440" s="41"/>
      <c r="T440" s="8"/>
      <c r="U440" s="8"/>
      <c r="V440" s="8"/>
      <c r="W440" s="8"/>
      <c r="X440" s="56"/>
      <c r="Y440" s="135"/>
      <c r="Z440" s="135"/>
      <c r="AA440" s="135"/>
      <c r="AB440" s="135"/>
      <c r="AC440" s="69"/>
      <c r="AD440" s="8"/>
      <c r="AE440" s="8"/>
      <c r="AF440" s="8"/>
      <c r="AG440" s="8"/>
      <c r="AH440" s="56"/>
      <c r="AI440" s="137"/>
      <c r="AJ440" s="137"/>
      <c r="AK440" s="137"/>
      <c r="AL440" s="137"/>
      <c r="AM440" s="81"/>
      <c r="AN440" s="8"/>
      <c r="AO440" s="8"/>
      <c r="AP440" s="8"/>
      <c r="AQ440" s="8"/>
      <c r="AR440" s="56"/>
      <c r="AS440" s="139"/>
      <c r="AT440" s="139"/>
      <c r="AU440" s="139"/>
      <c r="AV440" s="139"/>
      <c r="AW440" s="101"/>
      <c r="AX440" s="8"/>
      <c r="AY440" s="8"/>
      <c r="AZ440" s="8"/>
      <c r="BA440" s="8"/>
      <c r="BB440" s="56"/>
      <c r="BC440" s="141"/>
      <c r="BD440" s="141"/>
      <c r="BE440" s="141"/>
      <c r="BF440" s="141"/>
      <c r="BG440" s="110"/>
      <c r="BH440" s="8"/>
      <c r="BI440" s="8"/>
      <c r="BJ440" s="8"/>
      <c r="BK440" s="8"/>
      <c r="BL440" s="56"/>
      <c r="BM440" s="143"/>
      <c r="BN440" s="143"/>
      <c r="BO440" s="143"/>
      <c r="BP440" s="143"/>
      <c r="BQ440" s="118"/>
      <c r="BR440" s="8"/>
      <c r="BS440" s="8"/>
      <c r="BT440" s="8"/>
      <c r="BU440" s="8"/>
      <c r="BV440" s="56"/>
    </row>
    <row r="441" spans="1:74" ht="28.8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18" t="s">
        <v>5</v>
      </c>
      <c r="H441" s="3">
        <v>2024</v>
      </c>
      <c r="I441" s="20" t="s">
        <v>286</v>
      </c>
      <c r="J441" s="185" t="s">
        <v>342</v>
      </c>
      <c r="K441" s="8" t="s">
        <v>320</v>
      </c>
      <c r="L441" s="163">
        <f t="shared" si="13"/>
        <v>0</v>
      </c>
      <c r="M441" s="163">
        <f t="shared" si="14"/>
        <v>0</v>
      </c>
      <c r="N441" s="181"/>
      <c r="O441" s="53"/>
      <c r="P441" s="53"/>
      <c r="Q441" s="53"/>
      <c r="R441" s="53"/>
      <c r="S441" s="41"/>
      <c r="T441" s="8"/>
      <c r="U441" s="8"/>
      <c r="V441" s="8"/>
      <c r="W441" s="8"/>
      <c r="X441" s="56"/>
      <c r="Y441" s="135"/>
      <c r="Z441" s="135"/>
      <c r="AA441" s="135"/>
      <c r="AB441" s="135"/>
      <c r="AC441" s="69"/>
      <c r="AD441" s="8"/>
      <c r="AE441" s="8"/>
      <c r="AF441" s="8"/>
      <c r="AG441" s="8"/>
      <c r="AH441" s="56"/>
      <c r="AI441" s="137"/>
      <c r="AJ441" s="137"/>
      <c r="AK441" s="137"/>
      <c r="AL441" s="137"/>
      <c r="AM441" s="81"/>
      <c r="AN441" s="8"/>
      <c r="AO441" s="8"/>
      <c r="AP441" s="8"/>
      <c r="AQ441" s="8"/>
      <c r="AR441" s="56"/>
      <c r="AS441" s="139"/>
      <c r="AT441" s="139"/>
      <c r="AU441" s="139"/>
      <c r="AV441" s="139"/>
      <c r="AW441" s="101"/>
      <c r="AX441" s="8"/>
      <c r="AY441" s="8"/>
      <c r="AZ441" s="8"/>
      <c r="BA441" s="8"/>
      <c r="BB441" s="56"/>
      <c r="BC441" s="141"/>
      <c r="BD441" s="141"/>
      <c r="BE441" s="141"/>
      <c r="BF441" s="141"/>
      <c r="BG441" s="110"/>
      <c r="BH441" s="8"/>
      <c r="BI441" s="8"/>
      <c r="BJ441" s="8"/>
      <c r="BK441" s="8"/>
      <c r="BL441" s="56"/>
      <c r="BM441" s="143"/>
      <c r="BN441" s="143"/>
      <c r="BO441" s="143"/>
      <c r="BP441" s="143"/>
      <c r="BQ441" s="118"/>
      <c r="BR441" s="8"/>
      <c r="BS441" s="8"/>
      <c r="BT441" s="8"/>
      <c r="BU441" s="8"/>
      <c r="BV441" s="56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18" t="s">
        <v>5</v>
      </c>
      <c r="H442" s="3">
        <v>2024</v>
      </c>
      <c r="I442" s="20" t="s">
        <v>286</v>
      </c>
      <c r="J442" s="185" t="s">
        <v>343</v>
      </c>
      <c r="K442" s="8" t="s">
        <v>339</v>
      </c>
      <c r="L442" s="163">
        <f t="shared" si="13"/>
        <v>0</v>
      </c>
      <c r="M442" s="163">
        <f t="shared" si="14"/>
        <v>0</v>
      </c>
      <c r="N442" s="181"/>
      <c r="O442" s="53"/>
      <c r="P442" s="53"/>
      <c r="Q442" s="53"/>
      <c r="R442" s="53"/>
      <c r="S442" s="41"/>
      <c r="T442" s="8"/>
      <c r="U442" s="8"/>
      <c r="V442" s="8"/>
      <c r="W442" s="8"/>
      <c r="X442" s="56"/>
      <c r="Y442" s="135"/>
      <c r="Z442" s="135"/>
      <c r="AA442" s="135"/>
      <c r="AB442" s="135"/>
      <c r="AC442" s="69"/>
      <c r="AD442" s="8"/>
      <c r="AE442" s="8"/>
      <c r="AF442" s="8"/>
      <c r="AG442" s="8"/>
      <c r="AH442" s="56"/>
      <c r="AI442" s="137"/>
      <c r="AJ442" s="137"/>
      <c r="AK442" s="137"/>
      <c r="AL442" s="137"/>
      <c r="AM442" s="81"/>
      <c r="AN442" s="8"/>
      <c r="AO442" s="8"/>
      <c r="AP442" s="8"/>
      <c r="AQ442" s="8"/>
      <c r="AR442" s="56"/>
      <c r="AS442" s="139"/>
      <c r="AT442" s="139"/>
      <c r="AU442" s="139"/>
      <c r="AV442" s="139"/>
      <c r="AW442" s="101"/>
      <c r="AX442" s="8"/>
      <c r="AY442" s="8"/>
      <c r="AZ442" s="8"/>
      <c r="BA442" s="8"/>
      <c r="BB442" s="56"/>
      <c r="BC442" s="141"/>
      <c r="BD442" s="141"/>
      <c r="BE442" s="141"/>
      <c r="BF442" s="141"/>
      <c r="BG442" s="110"/>
      <c r="BH442" s="8"/>
      <c r="BI442" s="8"/>
      <c r="BJ442" s="8"/>
      <c r="BK442" s="8"/>
      <c r="BL442" s="56"/>
      <c r="BM442" s="143"/>
      <c r="BN442" s="143"/>
      <c r="BO442" s="143"/>
      <c r="BP442" s="143"/>
      <c r="BQ442" s="118"/>
      <c r="BR442" s="8"/>
      <c r="BS442" s="8"/>
      <c r="BT442" s="8"/>
      <c r="BU442" s="8"/>
      <c r="BV442" s="56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18" t="s">
        <v>5</v>
      </c>
      <c r="H443" s="3">
        <v>2024</v>
      </c>
      <c r="I443" s="20" t="s">
        <v>288</v>
      </c>
      <c r="J443" s="185" t="s">
        <v>344</v>
      </c>
      <c r="K443" s="8" t="s">
        <v>318</v>
      </c>
      <c r="L443" s="163">
        <f t="shared" si="13"/>
        <v>0</v>
      </c>
      <c r="M443" s="163">
        <f t="shared" si="14"/>
        <v>0</v>
      </c>
      <c r="N443" s="181"/>
      <c r="O443" s="53"/>
      <c r="P443" s="53"/>
      <c r="Q443" s="53"/>
      <c r="R443" s="53"/>
      <c r="S443" s="41"/>
      <c r="T443" s="8"/>
      <c r="U443" s="8"/>
      <c r="V443" s="8"/>
      <c r="W443" s="8"/>
      <c r="X443" s="56"/>
      <c r="Y443" s="135"/>
      <c r="Z443" s="135"/>
      <c r="AA443" s="135"/>
      <c r="AB443" s="135"/>
      <c r="AC443" s="69"/>
      <c r="AD443" s="8"/>
      <c r="AE443" s="8"/>
      <c r="AF443" s="8"/>
      <c r="AG443" s="8"/>
      <c r="AH443" s="56"/>
      <c r="AI443" s="137"/>
      <c r="AJ443" s="137"/>
      <c r="AK443" s="137"/>
      <c r="AL443" s="137"/>
      <c r="AM443" s="81"/>
      <c r="AN443" s="8"/>
      <c r="AO443" s="8"/>
      <c r="AP443" s="8"/>
      <c r="AQ443" s="8"/>
      <c r="AR443" s="56"/>
      <c r="AS443" s="139"/>
      <c r="AT443" s="139"/>
      <c r="AU443" s="139"/>
      <c r="AV443" s="139"/>
      <c r="AW443" s="101"/>
      <c r="AX443" s="8"/>
      <c r="AY443" s="8"/>
      <c r="AZ443" s="8"/>
      <c r="BA443" s="8"/>
      <c r="BB443" s="56"/>
      <c r="BC443" s="141"/>
      <c r="BD443" s="141"/>
      <c r="BE443" s="141"/>
      <c r="BF443" s="141"/>
      <c r="BG443" s="110"/>
      <c r="BH443" s="8"/>
      <c r="BI443" s="8"/>
      <c r="BJ443" s="8"/>
      <c r="BK443" s="8"/>
      <c r="BL443" s="56"/>
      <c r="BM443" s="143"/>
      <c r="BN443" s="143"/>
      <c r="BO443" s="143"/>
      <c r="BP443" s="143"/>
      <c r="BQ443" s="118"/>
      <c r="BR443" s="8"/>
      <c r="BS443" s="8"/>
      <c r="BT443" s="8"/>
      <c r="BU443" s="8"/>
      <c r="BV443" s="56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18" t="s">
        <v>5</v>
      </c>
      <c r="H444" s="3">
        <v>2024</v>
      </c>
      <c r="I444" s="20" t="s">
        <v>288</v>
      </c>
      <c r="J444" s="184" t="s">
        <v>351</v>
      </c>
      <c r="K444" s="2" t="s">
        <v>318</v>
      </c>
      <c r="L444" s="163">
        <f t="shared" si="13"/>
        <v>0</v>
      </c>
      <c r="M444" s="163">
        <f t="shared" si="14"/>
        <v>0</v>
      </c>
      <c r="N444" s="181"/>
      <c r="O444" s="53"/>
      <c r="P444" s="53"/>
      <c r="Q444" s="53"/>
      <c r="R444" s="53"/>
      <c r="S444" s="41"/>
      <c r="T444" s="8"/>
      <c r="U444" s="8"/>
      <c r="V444" s="8"/>
      <c r="W444" s="8"/>
      <c r="X444" s="56"/>
      <c r="Y444" s="135"/>
      <c r="Z444" s="135"/>
      <c r="AA444" s="135"/>
      <c r="AB444" s="135"/>
      <c r="AC444" s="69"/>
      <c r="AD444" s="8"/>
      <c r="AE444" s="8"/>
      <c r="AF444" s="8"/>
      <c r="AG444" s="8"/>
      <c r="AH444" s="56"/>
      <c r="AI444" s="137"/>
      <c r="AJ444" s="137"/>
      <c r="AK444" s="137"/>
      <c r="AL444" s="137"/>
      <c r="AM444" s="81"/>
      <c r="AN444" s="8"/>
      <c r="AO444" s="8"/>
      <c r="AP444" s="8"/>
      <c r="AQ444" s="8"/>
      <c r="AR444" s="56"/>
      <c r="AS444" s="139"/>
      <c r="AT444" s="139"/>
      <c r="AU444" s="139"/>
      <c r="AV444" s="139"/>
      <c r="AW444" s="101"/>
      <c r="AX444" s="8"/>
      <c r="AY444" s="8"/>
      <c r="AZ444" s="8"/>
      <c r="BA444" s="8"/>
      <c r="BB444" s="56"/>
      <c r="BC444" s="141"/>
      <c r="BD444" s="141"/>
      <c r="BE444" s="141"/>
      <c r="BF444" s="141"/>
      <c r="BG444" s="110"/>
      <c r="BH444" s="8"/>
      <c r="BI444" s="8"/>
      <c r="BJ444" s="8"/>
      <c r="BK444" s="8"/>
      <c r="BL444" s="56"/>
      <c r="BM444" s="143"/>
      <c r="BN444" s="143"/>
      <c r="BO444" s="143"/>
      <c r="BP444" s="143"/>
      <c r="BQ444" s="118"/>
      <c r="BR444" s="8"/>
      <c r="BS444" s="8"/>
      <c r="BT444" s="8"/>
      <c r="BU444" s="8"/>
      <c r="BV444" s="56"/>
    </row>
    <row r="445" spans="1:74" ht="28.8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18" t="s">
        <v>5</v>
      </c>
      <c r="H445" s="3">
        <v>2024</v>
      </c>
      <c r="I445" s="20" t="s">
        <v>288</v>
      </c>
      <c r="J445" s="184" t="s">
        <v>352</v>
      </c>
      <c r="K445" s="2" t="s">
        <v>321</v>
      </c>
      <c r="L445" s="163">
        <f t="shared" si="13"/>
        <v>0</v>
      </c>
      <c r="M445" s="163">
        <f t="shared" si="14"/>
        <v>0</v>
      </c>
      <c r="N445" s="181"/>
      <c r="O445" s="33"/>
      <c r="P445" s="33"/>
      <c r="Q445" s="33"/>
      <c r="R445" s="33"/>
      <c r="S445" s="41"/>
      <c r="T445" s="2"/>
      <c r="U445" s="2"/>
      <c r="V445" s="2"/>
      <c r="W445" s="2"/>
      <c r="X445" s="56"/>
      <c r="Y445" s="62"/>
      <c r="Z445" s="62"/>
      <c r="AA445" s="62"/>
      <c r="AB445" s="62"/>
      <c r="AC445" s="69"/>
      <c r="AD445" s="2"/>
      <c r="AE445" s="2"/>
      <c r="AF445" s="2"/>
      <c r="AG445" s="2"/>
      <c r="AH445" s="56"/>
      <c r="AI445" s="72"/>
      <c r="AJ445" s="72"/>
      <c r="AK445" s="72"/>
      <c r="AL445" s="72"/>
      <c r="AM445" s="81"/>
      <c r="AN445" s="2"/>
      <c r="AO445" s="2"/>
      <c r="AP445" s="2"/>
      <c r="AQ445" s="2"/>
      <c r="AR445" s="56"/>
      <c r="AS445" s="85"/>
      <c r="AT445" s="85"/>
      <c r="AU445" s="85"/>
      <c r="AV445" s="85"/>
      <c r="AW445" s="101"/>
      <c r="AX445" s="2"/>
      <c r="AY445" s="2"/>
      <c r="AZ445" s="2"/>
      <c r="BA445" s="2"/>
      <c r="BB445" s="56"/>
      <c r="BC445" s="105"/>
      <c r="BD445" s="105"/>
      <c r="BE445" s="105"/>
      <c r="BF445" s="105"/>
      <c r="BG445" s="110"/>
      <c r="BH445" s="2"/>
      <c r="BI445" s="2"/>
      <c r="BJ445" s="2"/>
      <c r="BK445" s="2"/>
      <c r="BL445" s="56"/>
      <c r="BM445" s="48"/>
      <c r="BN445" s="48"/>
      <c r="BO445" s="48"/>
      <c r="BP445" s="48"/>
      <c r="BQ445" s="118"/>
      <c r="BR445" s="2"/>
      <c r="BS445" s="2"/>
      <c r="BT445" s="2"/>
      <c r="BU445" s="2"/>
      <c r="BV445" s="56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18" t="s">
        <v>5</v>
      </c>
      <c r="H446" s="3">
        <v>2024</v>
      </c>
      <c r="I446" s="20" t="s">
        <v>288</v>
      </c>
      <c r="J446" s="184" t="s">
        <v>345</v>
      </c>
      <c r="K446" s="2" t="s">
        <v>318</v>
      </c>
      <c r="L446" s="163">
        <f t="shared" si="13"/>
        <v>0</v>
      </c>
      <c r="M446" s="163">
        <f t="shared" si="14"/>
        <v>0</v>
      </c>
      <c r="N446" s="181"/>
      <c r="O446" s="34"/>
      <c r="P446" s="33"/>
      <c r="Q446" s="33"/>
      <c r="R446" s="33"/>
      <c r="S446" s="41"/>
      <c r="T446" s="3"/>
      <c r="U446" s="2"/>
      <c r="V446" s="2"/>
      <c r="W446" s="2"/>
      <c r="X446" s="56"/>
      <c r="Y446" s="64"/>
      <c r="Z446" s="62"/>
      <c r="AA446" s="62"/>
      <c r="AB446" s="62"/>
      <c r="AC446" s="69"/>
      <c r="AD446" s="3"/>
      <c r="AE446" s="2"/>
      <c r="AF446" s="2"/>
      <c r="AG446" s="2"/>
      <c r="AH446" s="56"/>
      <c r="AI446" s="73"/>
      <c r="AJ446" s="72"/>
      <c r="AK446" s="72"/>
      <c r="AL446" s="72"/>
      <c r="AM446" s="81"/>
      <c r="AN446" s="3"/>
      <c r="AO446" s="2"/>
      <c r="AP446" s="2"/>
      <c r="AQ446" s="2"/>
      <c r="AR446" s="56"/>
      <c r="AS446" s="86"/>
      <c r="AT446" s="85"/>
      <c r="AU446" s="85"/>
      <c r="AV446" s="85"/>
      <c r="AW446" s="101"/>
      <c r="AX446" s="3"/>
      <c r="AY446" s="2"/>
      <c r="AZ446" s="2"/>
      <c r="BA446" s="2"/>
      <c r="BB446" s="56"/>
      <c r="BC446" s="106"/>
      <c r="BD446" s="105"/>
      <c r="BE446" s="105"/>
      <c r="BF446" s="105"/>
      <c r="BG446" s="110"/>
      <c r="BH446" s="3"/>
      <c r="BI446" s="2"/>
      <c r="BJ446" s="2"/>
      <c r="BK446" s="2"/>
      <c r="BL446" s="56"/>
      <c r="BM446" s="49"/>
      <c r="BN446" s="48"/>
      <c r="BO446" s="48"/>
      <c r="BP446" s="48"/>
      <c r="BQ446" s="118"/>
      <c r="BR446" s="3"/>
      <c r="BS446" s="2"/>
      <c r="BT446" s="2"/>
      <c r="BU446" s="2"/>
      <c r="BV446" s="56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18" t="s">
        <v>5</v>
      </c>
      <c r="H447" s="3">
        <v>2024</v>
      </c>
      <c r="I447" s="20" t="s">
        <v>289</v>
      </c>
      <c r="J447" s="184" t="s">
        <v>268</v>
      </c>
      <c r="K447" s="2" t="s">
        <v>318</v>
      </c>
      <c r="L447" s="163">
        <f t="shared" si="13"/>
        <v>0</v>
      </c>
      <c r="M447" s="163">
        <f t="shared" si="14"/>
        <v>0</v>
      </c>
      <c r="N447" s="181"/>
      <c r="O447" s="33"/>
      <c r="P447" s="33"/>
      <c r="Q447" s="33"/>
      <c r="R447" s="33"/>
      <c r="S447" s="41"/>
      <c r="T447" s="2"/>
      <c r="U447" s="2"/>
      <c r="V447" s="2"/>
      <c r="W447" s="2"/>
      <c r="X447" s="56"/>
      <c r="Y447" s="62"/>
      <c r="Z447" s="62"/>
      <c r="AA447" s="62"/>
      <c r="AB447" s="62"/>
      <c r="AC447" s="69"/>
      <c r="AD447" s="2"/>
      <c r="AE447" s="2"/>
      <c r="AF447" s="2"/>
      <c r="AG447" s="2"/>
      <c r="AH447" s="56"/>
      <c r="AI447" s="72"/>
      <c r="AJ447" s="72"/>
      <c r="AK447" s="72"/>
      <c r="AL447" s="72"/>
      <c r="AM447" s="81"/>
      <c r="AN447" s="2"/>
      <c r="AO447" s="2"/>
      <c r="AP447" s="2"/>
      <c r="AQ447" s="2"/>
      <c r="AR447" s="56"/>
      <c r="AS447" s="85"/>
      <c r="AT447" s="85"/>
      <c r="AU447" s="85"/>
      <c r="AV447" s="85"/>
      <c r="AW447" s="101"/>
      <c r="AX447" s="2"/>
      <c r="AY447" s="2"/>
      <c r="AZ447" s="2"/>
      <c r="BA447" s="2"/>
      <c r="BB447" s="56"/>
      <c r="BC447" s="105"/>
      <c r="BD447" s="105"/>
      <c r="BE447" s="105"/>
      <c r="BF447" s="105"/>
      <c r="BG447" s="110"/>
      <c r="BH447" s="2"/>
      <c r="BI447" s="2"/>
      <c r="BJ447" s="2"/>
      <c r="BK447" s="2"/>
      <c r="BL447" s="56"/>
      <c r="BM447" s="48"/>
      <c r="BN447" s="48"/>
      <c r="BO447" s="48"/>
      <c r="BP447" s="48"/>
      <c r="BQ447" s="118"/>
      <c r="BR447" s="2"/>
      <c r="BS447" s="2"/>
      <c r="BT447" s="2"/>
      <c r="BU447" s="2"/>
      <c r="BV447" s="56"/>
    </row>
    <row r="448" spans="1:74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18" t="s">
        <v>5</v>
      </c>
      <c r="H448" s="3">
        <v>2024</v>
      </c>
      <c r="I448" s="20" t="s">
        <v>289</v>
      </c>
      <c r="J448" s="184" t="s">
        <v>292</v>
      </c>
      <c r="K448" s="2" t="s">
        <v>318</v>
      </c>
      <c r="L448" s="163">
        <f t="shared" si="13"/>
        <v>0</v>
      </c>
      <c r="M448" s="163">
        <f t="shared" si="14"/>
        <v>0</v>
      </c>
      <c r="N448" s="181"/>
      <c r="O448" s="33"/>
      <c r="P448" s="33"/>
      <c r="Q448" s="33"/>
      <c r="R448" s="33"/>
      <c r="S448" s="41"/>
      <c r="T448" s="2"/>
      <c r="U448" s="2"/>
      <c r="V448" s="2"/>
      <c r="W448" s="2"/>
      <c r="X448" s="56"/>
      <c r="Y448" s="62"/>
      <c r="Z448" s="62"/>
      <c r="AA448" s="62"/>
      <c r="AB448" s="62"/>
      <c r="AC448" s="69"/>
      <c r="AD448" s="2"/>
      <c r="AE448" s="2"/>
      <c r="AF448" s="2"/>
      <c r="AG448" s="2"/>
      <c r="AH448" s="56"/>
      <c r="AI448" s="72"/>
      <c r="AJ448" s="72"/>
      <c r="AK448" s="72"/>
      <c r="AL448" s="72"/>
      <c r="AM448" s="81"/>
      <c r="AN448" s="2"/>
      <c r="AO448" s="2"/>
      <c r="AP448" s="2"/>
      <c r="AQ448" s="2"/>
      <c r="AR448" s="56"/>
      <c r="AS448" s="85"/>
      <c r="AT448" s="85"/>
      <c r="AU448" s="85"/>
      <c r="AV448" s="85"/>
      <c r="AW448" s="101"/>
      <c r="AX448" s="2"/>
      <c r="AY448" s="2"/>
      <c r="AZ448" s="2"/>
      <c r="BA448" s="2"/>
      <c r="BB448" s="56"/>
      <c r="BC448" s="105"/>
      <c r="BD448" s="105"/>
      <c r="BE448" s="105"/>
      <c r="BF448" s="105"/>
      <c r="BG448" s="110"/>
      <c r="BH448" s="2"/>
      <c r="BI448" s="2"/>
      <c r="BJ448" s="2"/>
      <c r="BK448" s="2"/>
      <c r="BL448" s="56"/>
      <c r="BM448" s="48"/>
      <c r="BN448" s="48"/>
      <c r="BO448" s="48"/>
      <c r="BP448" s="48"/>
      <c r="BQ448" s="118"/>
      <c r="BR448" s="2"/>
      <c r="BS448" s="2"/>
      <c r="BT448" s="2"/>
      <c r="BU448" s="2"/>
      <c r="BV448" s="56"/>
    </row>
    <row r="449" spans="1:74" ht="15.6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18" t="s">
        <v>5</v>
      </c>
      <c r="H449" s="3">
        <v>2024</v>
      </c>
      <c r="I449" s="20" t="s">
        <v>285</v>
      </c>
      <c r="J449" s="184" t="s">
        <v>293</v>
      </c>
      <c r="K449" s="2" t="s">
        <v>318</v>
      </c>
      <c r="L449" s="163">
        <f t="shared" si="13"/>
        <v>0</v>
      </c>
      <c r="M449" s="163">
        <f t="shared" si="14"/>
        <v>0</v>
      </c>
      <c r="N449" s="181"/>
      <c r="O449" s="33"/>
      <c r="P449" s="33"/>
      <c r="Q449" s="33"/>
      <c r="R449" s="35"/>
      <c r="S449" s="41"/>
      <c r="T449" s="2"/>
      <c r="U449" s="2"/>
      <c r="V449" s="2"/>
      <c r="W449" s="29"/>
      <c r="X449" s="56"/>
      <c r="Y449" s="62"/>
      <c r="Z449" s="62"/>
      <c r="AA449" s="62"/>
      <c r="AB449" s="63"/>
      <c r="AC449" s="69"/>
      <c r="AD449" s="2"/>
      <c r="AE449" s="2"/>
      <c r="AF449" s="2"/>
      <c r="AG449" s="29"/>
      <c r="AH449" s="56"/>
      <c r="AI449" s="72"/>
      <c r="AJ449" s="72"/>
      <c r="AK449" s="72"/>
      <c r="AL449" s="74"/>
      <c r="AM449" s="81"/>
      <c r="AN449" s="2"/>
      <c r="AO449" s="2"/>
      <c r="AP449" s="2"/>
      <c r="AQ449" s="29"/>
      <c r="AR449" s="56"/>
      <c r="AS449" s="85"/>
      <c r="AT449" s="85"/>
      <c r="AU449" s="85"/>
      <c r="AV449" s="87"/>
      <c r="AW449" s="101"/>
      <c r="AX449" s="2"/>
      <c r="AY449" s="2"/>
      <c r="AZ449" s="2"/>
      <c r="BA449" s="29"/>
      <c r="BB449" s="56"/>
      <c r="BC449" s="105"/>
      <c r="BD449" s="105"/>
      <c r="BE449" s="105"/>
      <c r="BF449" s="107"/>
      <c r="BG449" s="110"/>
      <c r="BH449" s="2"/>
      <c r="BI449" s="2"/>
      <c r="BJ449" s="2"/>
      <c r="BK449" s="29"/>
      <c r="BL449" s="56"/>
      <c r="BM449" s="48"/>
      <c r="BN449" s="48"/>
      <c r="BO449" s="48"/>
      <c r="BP449" s="114"/>
      <c r="BQ449" s="118"/>
      <c r="BR449" s="2"/>
      <c r="BS449" s="2"/>
      <c r="BT449" s="2"/>
      <c r="BU449" s="29"/>
      <c r="BV449" s="56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18" t="s">
        <v>5</v>
      </c>
      <c r="H450" s="3">
        <v>2024</v>
      </c>
      <c r="I450" s="20" t="s">
        <v>287</v>
      </c>
      <c r="J450" s="184" t="s">
        <v>269</v>
      </c>
      <c r="K450" s="2" t="s">
        <v>320</v>
      </c>
      <c r="L450" s="163">
        <f t="shared" si="13"/>
        <v>2</v>
      </c>
      <c r="M450" s="163">
        <f t="shared" si="14"/>
        <v>2.605</v>
      </c>
      <c r="N450" s="181"/>
      <c r="O450" s="33"/>
      <c r="P450" s="33"/>
      <c r="Q450" s="33"/>
      <c r="R450" s="33"/>
      <c r="S450" s="41"/>
      <c r="T450" s="2"/>
      <c r="U450" s="2"/>
      <c r="V450" s="2"/>
      <c r="W450" s="2"/>
      <c r="X450" s="56"/>
      <c r="Y450" s="62"/>
      <c r="Z450" s="62"/>
      <c r="AA450" s="62"/>
      <c r="AB450" s="64"/>
      <c r="AC450" s="69"/>
      <c r="AD450" s="2"/>
      <c r="AE450" s="2"/>
      <c r="AF450" s="2"/>
      <c r="AG450" s="2">
        <v>2</v>
      </c>
      <c r="AH450" s="56">
        <v>2.605</v>
      </c>
      <c r="AI450" s="72"/>
      <c r="AJ450" s="72"/>
      <c r="AK450" s="72"/>
      <c r="AL450" s="72"/>
      <c r="AM450" s="81"/>
      <c r="AN450" s="2"/>
      <c r="AO450" s="2"/>
      <c r="AP450" s="2"/>
      <c r="AQ450" s="2"/>
      <c r="AR450" s="56"/>
      <c r="AS450" s="85"/>
      <c r="AT450" s="85"/>
      <c r="AU450" s="85"/>
      <c r="AV450" s="85"/>
      <c r="AW450" s="101"/>
      <c r="AX450" s="2"/>
      <c r="AY450" s="2"/>
      <c r="AZ450" s="2"/>
      <c r="BA450" s="2"/>
      <c r="BB450" s="56"/>
      <c r="BC450" s="105"/>
      <c r="BD450" s="105"/>
      <c r="BE450" s="105"/>
      <c r="BF450" s="105"/>
      <c r="BG450" s="110"/>
      <c r="BH450" s="2"/>
      <c r="BI450" s="2"/>
      <c r="BJ450" s="2"/>
      <c r="BK450" s="2"/>
      <c r="BL450" s="56"/>
      <c r="BM450" s="48"/>
      <c r="BN450" s="48"/>
      <c r="BO450" s="48"/>
      <c r="BP450" s="48"/>
      <c r="BQ450" s="118"/>
      <c r="BR450" s="2"/>
      <c r="BS450" s="2"/>
      <c r="BT450" s="2"/>
      <c r="BU450" s="2"/>
      <c r="BV450" s="56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18" t="s">
        <v>5</v>
      </c>
      <c r="H451" s="3">
        <v>2024</v>
      </c>
      <c r="I451" s="20" t="s">
        <v>287</v>
      </c>
      <c r="J451" s="184" t="s">
        <v>270</v>
      </c>
      <c r="K451" s="2" t="s">
        <v>320</v>
      </c>
      <c r="L451" s="163">
        <f t="shared" si="13"/>
        <v>0</v>
      </c>
      <c r="M451" s="163">
        <f t="shared" si="14"/>
        <v>0</v>
      </c>
      <c r="N451" s="181"/>
      <c r="O451" s="33"/>
      <c r="P451" s="33"/>
      <c r="Q451" s="33"/>
      <c r="R451" s="33"/>
      <c r="S451" s="41"/>
      <c r="T451" s="2"/>
      <c r="U451" s="2"/>
      <c r="V451" s="2"/>
      <c r="W451" s="2"/>
      <c r="X451" s="56"/>
      <c r="Y451" s="62"/>
      <c r="Z451" s="62"/>
      <c r="AA451" s="62"/>
      <c r="AB451" s="62"/>
      <c r="AC451" s="69"/>
      <c r="AD451" s="2"/>
      <c r="AE451" s="2"/>
      <c r="AF451" s="2"/>
      <c r="AG451" s="2"/>
      <c r="AH451" s="56"/>
      <c r="AI451" s="72"/>
      <c r="AJ451" s="72"/>
      <c r="AK451" s="72"/>
      <c r="AL451" s="72"/>
      <c r="AM451" s="81"/>
      <c r="AN451" s="2"/>
      <c r="AO451" s="2"/>
      <c r="AP451" s="2"/>
      <c r="AQ451" s="2"/>
      <c r="AR451" s="56"/>
      <c r="AS451" s="85"/>
      <c r="AT451" s="85"/>
      <c r="AU451" s="85"/>
      <c r="AV451" s="85"/>
      <c r="AW451" s="101"/>
      <c r="AX451" s="2"/>
      <c r="AY451" s="2"/>
      <c r="AZ451" s="2"/>
      <c r="BA451" s="2"/>
      <c r="BB451" s="56"/>
      <c r="BC451" s="105"/>
      <c r="BD451" s="105"/>
      <c r="BE451" s="105"/>
      <c r="BF451" s="105"/>
      <c r="BG451" s="110"/>
      <c r="BH451" s="2"/>
      <c r="BI451" s="2"/>
      <c r="BJ451" s="2"/>
      <c r="BK451" s="2"/>
      <c r="BL451" s="56"/>
      <c r="BM451" s="48"/>
      <c r="BN451" s="48"/>
      <c r="BO451" s="48"/>
      <c r="BP451" s="48"/>
      <c r="BQ451" s="118"/>
      <c r="BR451" s="2"/>
      <c r="BS451" s="2"/>
      <c r="BT451" s="2"/>
      <c r="BU451" s="2"/>
      <c r="BV451" s="56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18" t="s">
        <v>5</v>
      </c>
      <c r="H452" s="3">
        <v>2024</v>
      </c>
      <c r="I452" s="20" t="s">
        <v>290</v>
      </c>
      <c r="J452" s="184" t="s">
        <v>271</v>
      </c>
      <c r="K452" s="2" t="s">
        <v>321</v>
      </c>
      <c r="L452" s="163">
        <f t="shared" si="13"/>
        <v>0</v>
      </c>
      <c r="M452" s="163">
        <f t="shared" si="14"/>
        <v>0</v>
      </c>
      <c r="N452" s="181"/>
      <c r="O452" s="33"/>
      <c r="P452" s="33"/>
      <c r="Q452" s="33"/>
      <c r="R452" s="33"/>
      <c r="S452" s="41"/>
      <c r="T452" s="2"/>
      <c r="U452" s="2"/>
      <c r="V452" s="2"/>
      <c r="W452" s="2"/>
      <c r="X452" s="56"/>
      <c r="Y452" s="62"/>
      <c r="Z452" s="62"/>
      <c r="AA452" s="62"/>
      <c r="AB452" s="62"/>
      <c r="AC452" s="69"/>
      <c r="AD452" s="2"/>
      <c r="AE452" s="2"/>
      <c r="AF452" s="2"/>
      <c r="AG452" s="2"/>
      <c r="AH452" s="56"/>
      <c r="AI452" s="72"/>
      <c r="AJ452" s="72"/>
      <c r="AK452" s="72"/>
      <c r="AL452" s="72"/>
      <c r="AM452" s="81"/>
      <c r="AN452" s="2"/>
      <c r="AO452" s="2"/>
      <c r="AP452" s="2"/>
      <c r="AQ452" s="2"/>
      <c r="AR452" s="56"/>
      <c r="AS452" s="85"/>
      <c r="AT452" s="85"/>
      <c r="AU452" s="85"/>
      <c r="AV452" s="85"/>
      <c r="AW452" s="101"/>
      <c r="AX452" s="2"/>
      <c r="AY452" s="2"/>
      <c r="AZ452" s="2"/>
      <c r="BA452" s="2"/>
      <c r="BB452" s="56"/>
      <c r="BC452" s="105"/>
      <c r="BD452" s="105"/>
      <c r="BE452" s="105"/>
      <c r="BF452" s="105"/>
      <c r="BG452" s="110"/>
      <c r="BH452" s="2"/>
      <c r="BI452" s="2"/>
      <c r="BJ452" s="2"/>
      <c r="BK452" s="2"/>
      <c r="BL452" s="56"/>
      <c r="BM452" s="48"/>
      <c r="BN452" s="48"/>
      <c r="BO452" s="48"/>
      <c r="BP452" s="48"/>
      <c r="BQ452" s="118"/>
      <c r="BR452" s="2"/>
      <c r="BS452" s="2"/>
      <c r="BT452" s="2"/>
      <c r="BU452" s="2"/>
      <c r="BV452" s="56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18" t="s">
        <v>5</v>
      </c>
      <c r="H453" s="3">
        <v>2024</v>
      </c>
      <c r="I453" s="20" t="s">
        <v>284</v>
      </c>
      <c r="J453" s="184" t="s">
        <v>294</v>
      </c>
      <c r="K453" s="2" t="s">
        <v>320</v>
      </c>
      <c r="L453" s="163">
        <f t="shared" si="13"/>
        <v>0</v>
      </c>
      <c r="M453" s="163">
        <f t="shared" si="14"/>
        <v>0</v>
      </c>
      <c r="N453" s="181"/>
      <c r="O453" s="33"/>
      <c r="P453" s="33"/>
      <c r="Q453" s="33"/>
      <c r="R453" s="33"/>
      <c r="S453" s="41"/>
      <c r="T453" s="2"/>
      <c r="U453" s="2"/>
      <c r="V453" s="2"/>
      <c r="W453" s="2"/>
      <c r="X453" s="56"/>
      <c r="Y453" s="62"/>
      <c r="Z453" s="62"/>
      <c r="AA453" s="62"/>
      <c r="AB453" s="62"/>
      <c r="AC453" s="69"/>
      <c r="AD453" s="2"/>
      <c r="AE453" s="2"/>
      <c r="AF453" s="2"/>
      <c r="AG453" s="2"/>
      <c r="AH453" s="56"/>
      <c r="AI453" s="72"/>
      <c r="AJ453" s="72"/>
      <c r="AK453" s="72"/>
      <c r="AL453" s="72"/>
      <c r="AM453" s="81"/>
      <c r="AN453" s="2"/>
      <c r="AO453" s="2"/>
      <c r="AP453" s="2"/>
      <c r="AQ453" s="2"/>
      <c r="AR453" s="56"/>
      <c r="AS453" s="85"/>
      <c r="AT453" s="85"/>
      <c r="AU453" s="85"/>
      <c r="AV453" s="85"/>
      <c r="AW453" s="101"/>
      <c r="AX453" s="2"/>
      <c r="AY453" s="2"/>
      <c r="AZ453" s="2"/>
      <c r="BA453" s="2"/>
      <c r="BB453" s="56"/>
      <c r="BC453" s="105"/>
      <c r="BD453" s="105"/>
      <c r="BE453" s="105"/>
      <c r="BF453" s="105"/>
      <c r="BG453" s="110"/>
      <c r="BH453" s="2"/>
      <c r="BI453" s="2"/>
      <c r="BJ453" s="2"/>
      <c r="BK453" s="2"/>
      <c r="BL453" s="56"/>
      <c r="BM453" s="48"/>
      <c r="BN453" s="48"/>
      <c r="BO453" s="48"/>
      <c r="BP453" s="48"/>
      <c r="BQ453" s="118"/>
      <c r="BR453" s="2"/>
      <c r="BS453" s="2"/>
      <c r="BT453" s="2"/>
      <c r="BU453" s="2"/>
      <c r="BV453" s="56"/>
    </row>
    <row r="454" spans="1:74" ht="28.8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18" t="s">
        <v>5</v>
      </c>
      <c r="H454" s="3">
        <v>2024</v>
      </c>
      <c r="I454" s="20" t="s">
        <v>284</v>
      </c>
      <c r="J454" s="184" t="s">
        <v>346</v>
      </c>
      <c r="K454" s="2" t="s">
        <v>320</v>
      </c>
      <c r="L454" s="163">
        <f t="shared" ref="L454:L517" si="15">SUM(R454,W454,AB454,AG454,AL454,AQ454,AV454,BA454,BF454,BK454,BP454,BU454)</f>
        <v>0</v>
      </c>
      <c r="M454" s="163">
        <f t="shared" ref="M454:M517" si="16">SUM(S454,X454,AC454,AH454,AM454,AR454,AW454,BB454,BG454,BL454,BQ454,BV454)</f>
        <v>0</v>
      </c>
      <c r="N454" s="181"/>
      <c r="O454" s="33"/>
      <c r="P454" s="33"/>
      <c r="Q454" s="33"/>
      <c r="R454" s="33"/>
      <c r="S454" s="41"/>
      <c r="T454" s="2"/>
      <c r="U454" s="2"/>
      <c r="V454" s="2"/>
      <c r="W454" s="2"/>
      <c r="X454" s="56"/>
      <c r="Y454" s="62"/>
      <c r="Z454" s="62"/>
      <c r="AA454" s="62"/>
      <c r="AB454" s="62"/>
      <c r="AC454" s="69"/>
      <c r="AD454" s="2"/>
      <c r="AE454" s="2"/>
      <c r="AF454" s="2"/>
      <c r="AG454" s="2"/>
      <c r="AH454" s="56"/>
      <c r="AI454" s="72"/>
      <c r="AJ454" s="72"/>
      <c r="AK454" s="72"/>
      <c r="AL454" s="72"/>
      <c r="AM454" s="81"/>
      <c r="AN454" s="2"/>
      <c r="AO454" s="2"/>
      <c r="AP454" s="2"/>
      <c r="AQ454" s="2"/>
      <c r="AR454" s="56"/>
      <c r="AS454" s="85"/>
      <c r="AT454" s="85"/>
      <c r="AU454" s="85"/>
      <c r="AV454" s="85"/>
      <c r="AW454" s="101"/>
      <c r="AX454" s="2"/>
      <c r="AY454" s="2"/>
      <c r="AZ454" s="2"/>
      <c r="BA454" s="2"/>
      <c r="BB454" s="56"/>
      <c r="BC454" s="105"/>
      <c r="BD454" s="105"/>
      <c r="BE454" s="105"/>
      <c r="BF454" s="105"/>
      <c r="BG454" s="110"/>
      <c r="BH454" s="2"/>
      <c r="BI454" s="2"/>
      <c r="BJ454" s="2"/>
      <c r="BK454" s="2"/>
      <c r="BL454" s="56"/>
      <c r="BM454" s="48"/>
      <c r="BN454" s="48"/>
      <c r="BO454" s="48"/>
      <c r="BP454" s="48"/>
      <c r="BQ454" s="118"/>
      <c r="BR454" s="2"/>
      <c r="BS454" s="2"/>
      <c r="BT454" s="2"/>
      <c r="BU454" s="2"/>
      <c r="BV454" s="56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18" t="s">
        <v>5</v>
      </c>
      <c r="H455" s="3">
        <v>2024</v>
      </c>
      <c r="I455" s="20" t="s">
        <v>284</v>
      </c>
      <c r="J455" s="184" t="s">
        <v>295</v>
      </c>
      <c r="K455" s="2" t="s">
        <v>320</v>
      </c>
      <c r="L455" s="163">
        <f t="shared" si="15"/>
        <v>0</v>
      </c>
      <c r="M455" s="163">
        <f t="shared" si="16"/>
        <v>0</v>
      </c>
      <c r="N455" s="181"/>
      <c r="O455" s="33"/>
      <c r="P455" s="33"/>
      <c r="Q455" s="33"/>
      <c r="R455" s="33"/>
      <c r="S455" s="41"/>
      <c r="T455" s="2"/>
      <c r="U455" s="2"/>
      <c r="V455" s="2"/>
      <c r="W455" s="2"/>
      <c r="X455" s="56"/>
      <c r="Y455" s="62"/>
      <c r="Z455" s="62"/>
      <c r="AA455" s="62"/>
      <c r="AB455" s="62"/>
      <c r="AC455" s="69"/>
      <c r="AD455" s="2"/>
      <c r="AE455" s="2"/>
      <c r="AF455" s="2"/>
      <c r="AG455" s="2"/>
      <c r="AH455" s="56"/>
      <c r="AI455" s="72"/>
      <c r="AJ455" s="72"/>
      <c r="AK455" s="72"/>
      <c r="AL455" s="72"/>
      <c r="AM455" s="81"/>
      <c r="AN455" s="2"/>
      <c r="AO455" s="2"/>
      <c r="AP455" s="2"/>
      <c r="AQ455" s="2"/>
      <c r="AR455" s="56"/>
      <c r="AS455" s="85"/>
      <c r="AT455" s="85"/>
      <c r="AU455" s="85"/>
      <c r="AV455" s="85"/>
      <c r="AW455" s="101"/>
      <c r="AX455" s="2"/>
      <c r="AY455" s="2"/>
      <c r="AZ455" s="2"/>
      <c r="BA455" s="2"/>
      <c r="BB455" s="56"/>
      <c r="BC455" s="105"/>
      <c r="BD455" s="105"/>
      <c r="BE455" s="105"/>
      <c r="BF455" s="105"/>
      <c r="BG455" s="110"/>
      <c r="BH455" s="2"/>
      <c r="BI455" s="2"/>
      <c r="BJ455" s="2"/>
      <c r="BK455" s="2"/>
      <c r="BL455" s="56"/>
      <c r="BM455" s="48"/>
      <c r="BN455" s="48"/>
      <c r="BO455" s="48"/>
      <c r="BP455" s="48"/>
      <c r="BQ455" s="118"/>
      <c r="BR455" s="2"/>
      <c r="BS455" s="2"/>
      <c r="BT455" s="2"/>
      <c r="BU455" s="2"/>
      <c r="BV455" s="56"/>
    </row>
    <row r="456" spans="1:74" ht="28.8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18" t="s">
        <v>5</v>
      </c>
      <c r="H456" s="3">
        <v>2024</v>
      </c>
      <c r="I456" s="20" t="s">
        <v>290</v>
      </c>
      <c r="J456" s="184" t="s">
        <v>299</v>
      </c>
      <c r="K456" s="2" t="s">
        <v>318</v>
      </c>
      <c r="L456" s="163">
        <f t="shared" si="15"/>
        <v>0</v>
      </c>
      <c r="M456" s="163">
        <f t="shared" si="16"/>
        <v>0</v>
      </c>
      <c r="N456" s="181"/>
      <c r="O456" s="33"/>
      <c r="P456" s="33"/>
      <c r="Q456" s="33"/>
      <c r="R456" s="33"/>
      <c r="S456" s="41"/>
      <c r="T456" s="2"/>
      <c r="U456" s="2"/>
      <c r="V456" s="2"/>
      <c r="W456" s="2"/>
      <c r="X456" s="56"/>
      <c r="Y456" s="62"/>
      <c r="Z456" s="62"/>
      <c r="AA456" s="62"/>
      <c r="AB456" s="62"/>
      <c r="AC456" s="69"/>
      <c r="AD456" s="2"/>
      <c r="AE456" s="2"/>
      <c r="AF456" s="2"/>
      <c r="AG456" s="2"/>
      <c r="AH456" s="56"/>
      <c r="AI456" s="72"/>
      <c r="AJ456" s="72"/>
      <c r="AK456" s="72"/>
      <c r="AL456" s="72"/>
      <c r="AM456" s="81"/>
      <c r="AN456" s="2"/>
      <c r="AO456" s="2"/>
      <c r="AP456" s="2"/>
      <c r="AQ456" s="2"/>
      <c r="AR456" s="56"/>
      <c r="AS456" s="85"/>
      <c r="AT456" s="85"/>
      <c r="AU456" s="85"/>
      <c r="AV456" s="85"/>
      <c r="AW456" s="101"/>
      <c r="AX456" s="2"/>
      <c r="AY456" s="2"/>
      <c r="AZ456" s="2"/>
      <c r="BA456" s="2"/>
      <c r="BB456" s="56"/>
      <c r="BC456" s="105"/>
      <c r="BD456" s="105"/>
      <c r="BE456" s="105"/>
      <c r="BF456" s="105"/>
      <c r="BG456" s="110"/>
      <c r="BH456" s="2"/>
      <c r="BI456" s="2"/>
      <c r="BJ456" s="2"/>
      <c r="BK456" s="2"/>
      <c r="BL456" s="56"/>
      <c r="BM456" s="48"/>
      <c r="BN456" s="48"/>
      <c r="BO456" s="48"/>
      <c r="BP456" s="48"/>
      <c r="BQ456" s="118"/>
      <c r="BR456" s="2"/>
      <c r="BS456" s="2"/>
      <c r="BT456" s="2"/>
      <c r="BU456" s="2"/>
      <c r="BV456" s="56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18" t="s">
        <v>5</v>
      </c>
      <c r="H457" s="3">
        <v>2024</v>
      </c>
      <c r="I457" s="20" t="s">
        <v>315</v>
      </c>
      <c r="J457" s="184" t="s">
        <v>347</v>
      </c>
      <c r="K457" s="2" t="s">
        <v>320</v>
      </c>
      <c r="L457" s="163">
        <f t="shared" si="15"/>
        <v>0</v>
      </c>
      <c r="M457" s="163">
        <f t="shared" si="16"/>
        <v>0</v>
      </c>
      <c r="N457" s="181"/>
      <c r="O457" s="33"/>
      <c r="P457" s="33"/>
      <c r="Q457" s="33"/>
      <c r="R457" s="33"/>
      <c r="S457" s="41"/>
      <c r="T457" s="2"/>
      <c r="U457" s="2"/>
      <c r="V457" s="2"/>
      <c r="W457" s="2"/>
      <c r="X457" s="56"/>
      <c r="Y457" s="62"/>
      <c r="Z457" s="62"/>
      <c r="AA457" s="62"/>
      <c r="AB457" s="62"/>
      <c r="AC457" s="69"/>
      <c r="AD457" s="2"/>
      <c r="AE457" s="2"/>
      <c r="AF457" s="2"/>
      <c r="AG457" s="2"/>
      <c r="AH457" s="56"/>
      <c r="AI457" s="72"/>
      <c r="AJ457" s="72"/>
      <c r="AK457" s="72"/>
      <c r="AL457" s="72"/>
      <c r="AM457" s="81"/>
      <c r="AN457" s="2"/>
      <c r="AO457" s="2"/>
      <c r="AP457" s="2"/>
      <c r="AQ457" s="2"/>
      <c r="AR457" s="56"/>
      <c r="AS457" s="85"/>
      <c r="AT457" s="85"/>
      <c r="AU457" s="85"/>
      <c r="AV457" s="85"/>
      <c r="AW457" s="101"/>
      <c r="AX457" s="2"/>
      <c r="AY457" s="2"/>
      <c r="AZ457" s="2"/>
      <c r="BA457" s="2"/>
      <c r="BB457" s="56"/>
      <c r="BC457" s="105"/>
      <c r="BD457" s="105"/>
      <c r="BE457" s="105"/>
      <c r="BF457" s="105"/>
      <c r="BG457" s="110"/>
      <c r="BH457" s="2"/>
      <c r="BI457" s="2"/>
      <c r="BJ457" s="2"/>
      <c r="BK457" s="2"/>
      <c r="BL457" s="56"/>
      <c r="BM457" s="48"/>
      <c r="BN457" s="48"/>
      <c r="BO457" s="48"/>
      <c r="BP457" s="48"/>
      <c r="BQ457" s="118"/>
      <c r="BR457" s="2"/>
      <c r="BS457" s="2"/>
      <c r="BT457" s="2"/>
      <c r="BU457" s="2"/>
      <c r="BV457" s="56"/>
    </row>
    <row r="458" spans="1:74" ht="28.8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18" t="s">
        <v>5</v>
      </c>
      <c r="H458" s="3">
        <v>2024</v>
      </c>
      <c r="I458" s="20" t="s">
        <v>315</v>
      </c>
      <c r="J458" s="184" t="s">
        <v>296</v>
      </c>
      <c r="K458" s="2" t="s">
        <v>321</v>
      </c>
      <c r="L458" s="163">
        <f t="shared" si="15"/>
        <v>0</v>
      </c>
      <c r="M458" s="163">
        <f t="shared" si="16"/>
        <v>0</v>
      </c>
      <c r="N458" s="181"/>
      <c r="O458" s="33"/>
      <c r="P458" s="33"/>
      <c r="Q458" s="33"/>
      <c r="R458" s="33"/>
      <c r="S458" s="41"/>
      <c r="T458" s="2"/>
      <c r="U458" s="2"/>
      <c r="V458" s="2"/>
      <c r="W458" s="2"/>
      <c r="X458" s="56"/>
      <c r="Y458" s="62"/>
      <c r="Z458" s="62"/>
      <c r="AA458" s="62"/>
      <c r="AB458" s="62"/>
      <c r="AC458" s="69"/>
      <c r="AD458" s="2"/>
      <c r="AE458" s="2"/>
      <c r="AF458" s="2"/>
      <c r="AG458" s="2"/>
      <c r="AH458" s="56"/>
      <c r="AI458" s="72"/>
      <c r="AJ458" s="72"/>
      <c r="AK458" s="72"/>
      <c r="AL458" s="72"/>
      <c r="AM458" s="81"/>
      <c r="AN458" s="2"/>
      <c r="AO458" s="2"/>
      <c r="AP458" s="2"/>
      <c r="AQ458" s="2"/>
      <c r="AR458" s="56"/>
      <c r="AS458" s="85"/>
      <c r="AT458" s="85"/>
      <c r="AU458" s="85"/>
      <c r="AV458" s="85"/>
      <c r="AW458" s="101"/>
      <c r="AX458" s="2"/>
      <c r="AY458" s="2"/>
      <c r="AZ458" s="2"/>
      <c r="BA458" s="2"/>
      <c r="BB458" s="56"/>
      <c r="BC458" s="105"/>
      <c r="BD458" s="105"/>
      <c r="BE458" s="105"/>
      <c r="BF458" s="105"/>
      <c r="BG458" s="110"/>
      <c r="BH458" s="2"/>
      <c r="BI458" s="2"/>
      <c r="BJ458" s="2"/>
      <c r="BK458" s="2"/>
      <c r="BL458" s="56"/>
      <c r="BM458" s="48"/>
      <c r="BN458" s="48"/>
      <c r="BO458" s="48"/>
      <c r="BP458" s="48"/>
      <c r="BQ458" s="118"/>
      <c r="BR458" s="2"/>
      <c r="BS458" s="2"/>
      <c r="BT458" s="2"/>
      <c r="BU458" s="2"/>
      <c r="BV458" s="56"/>
    </row>
    <row r="459" spans="1:74" ht="28.8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18" t="s">
        <v>5</v>
      </c>
      <c r="H459" s="3">
        <v>2024</v>
      </c>
      <c r="I459" s="20" t="s">
        <v>316</v>
      </c>
      <c r="J459" s="184" t="s">
        <v>297</v>
      </c>
      <c r="K459" s="2" t="s">
        <v>318</v>
      </c>
      <c r="L459" s="163">
        <f t="shared" si="15"/>
        <v>0</v>
      </c>
      <c r="M459" s="163">
        <f t="shared" si="16"/>
        <v>0</v>
      </c>
      <c r="N459" s="181"/>
      <c r="O459" s="33"/>
      <c r="P459" s="33"/>
      <c r="Q459" s="33"/>
      <c r="R459" s="33"/>
      <c r="S459" s="41"/>
      <c r="T459" s="2"/>
      <c r="U459" s="2"/>
      <c r="V459" s="2"/>
      <c r="W459" s="2"/>
      <c r="X459" s="56"/>
      <c r="Y459" s="62"/>
      <c r="Z459" s="62"/>
      <c r="AA459" s="62"/>
      <c r="AB459" s="62"/>
      <c r="AC459" s="69"/>
      <c r="AD459" s="2"/>
      <c r="AE459" s="2"/>
      <c r="AF459" s="2"/>
      <c r="AG459" s="2"/>
      <c r="AH459" s="56"/>
      <c r="AI459" s="72"/>
      <c r="AJ459" s="72"/>
      <c r="AK459" s="72"/>
      <c r="AL459" s="72"/>
      <c r="AM459" s="81"/>
      <c r="AN459" s="2"/>
      <c r="AO459" s="2"/>
      <c r="AP459" s="2"/>
      <c r="AQ459" s="2"/>
      <c r="AR459" s="56"/>
      <c r="AS459" s="85"/>
      <c r="AT459" s="85"/>
      <c r="AU459" s="85"/>
      <c r="AV459" s="85"/>
      <c r="AW459" s="101"/>
      <c r="AX459" s="2"/>
      <c r="AY459" s="2"/>
      <c r="AZ459" s="2"/>
      <c r="BA459" s="2"/>
      <c r="BB459" s="56"/>
      <c r="BC459" s="105"/>
      <c r="BD459" s="105"/>
      <c r="BE459" s="105"/>
      <c r="BF459" s="105"/>
      <c r="BG459" s="110"/>
      <c r="BH459" s="2"/>
      <c r="BI459" s="2"/>
      <c r="BJ459" s="2"/>
      <c r="BK459" s="2"/>
      <c r="BL459" s="56"/>
      <c r="BM459" s="48"/>
      <c r="BN459" s="48"/>
      <c r="BO459" s="48"/>
      <c r="BP459" s="48"/>
      <c r="BQ459" s="118"/>
      <c r="BR459" s="2"/>
      <c r="BS459" s="2"/>
      <c r="BT459" s="2"/>
      <c r="BU459" s="2"/>
      <c r="BV459" s="56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18" t="s">
        <v>5</v>
      </c>
      <c r="H460" s="3">
        <v>2024</v>
      </c>
      <c r="I460" s="20" t="s">
        <v>316</v>
      </c>
      <c r="J460" s="185" t="s">
        <v>348</v>
      </c>
      <c r="K460" s="8" t="s">
        <v>320</v>
      </c>
      <c r="L460" s="163">
        <f t="shared" si="15"/>
        <v>0</v>
      </c>
      <c r="M460" s="163">
        <f t="shared" si="16"/>
        <v>0</v>
      </c>
      <c r="N460" s="181"/>
      <c r="O460" s="33"/>
      <c r="P460" s="33"/>
      <c r="Q460" s="33"/>
      <c r="R460" s="33"/>
      <c r="S460" s="41"/>
      <c r="T460" s="2"/>
      <c r="U460" s="2"/>
      <c r="V460" s="2"/>
      <c r="W460" s="2"/>
      <c r="X460" s="56"/>
      <c r="Y460" s="62"/>
      <c r="Z460" s="62"/>
      <c r="AA460" s="62"/>
      <c r="AB460" s="62"/>
      <c r="AC460" s="69"/>
      <c r="AD460" s="2"/>
      <c r="AE460" s="2"/>
      <c r="AF460" s="2"/>
      <c r="AG460" s="2"/>
      <c r="AH460" s="56"/>
      <c r="AI460" s="72"/>
      <c r="AJ460" s="72"/>
      <c r="AK460" s="72"/>
      <c r="AL460" s="72"/>
      <c r="AM460" s="81"/>
      <c r="AN460" s="2"/>
      <c r="AO460" s="2"/>
      <c r="AP460" s="2"/>
      <c r="AQ460" s="2"/>
      <c r="AR460" s="56"/>
      <c r="AS460" s="85"/>
      <c r="AT460" s="85"/>
      <c r="AU460" s="85"/>
      <c r="AV460" s="85"/>
      <c r="AW460" s="101"/>
      <c r="AX460" s="2"/>
      <c r="AY460" s="2"/>
      <c r="AZ460" s="2"/>
      <c r="BA460" s="2"/>
      <c r="BB460" s="56"/>
      <c r="BC460" s="105"/>
      <c r="BD460" s="105"/>
      <c r="BE460" s="105"/>
      <c r="BF460" s="105"/>
      <c r="BG460" s="110"/>
      <c r="BH460" s="2"/>
      <c r="BI460" s="2"/>
      <c r="BJ460" s="2"/>
      <c r="BK460" s="2"/>
      <c r="BL460" s="56"/>
      <c r="BM460" s="48"/>
      <c r="BN460" s="48"/>
      <c r="BO460" s="48"/>
      <c r="BP460" s="48"/>
      <c r="BQ460" s="118"/>
      <c r="BR460" s="2"/>
      <c r="BS460" s="2"/>
      <c r="BT460" s="2"/>
      <c r="BU460" s="2"/>
      <c r="BV460" s="56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18" t="s">
        <v>5</v>
      </c>
      <c r="H461" s="3">
        <v>2024</v>
      </c>
      <c r="I461" s="20" t="s">
        <v>282</v>
      </c>
      <c r="J461" s="184" t="s">
        <v>272</v>
      </c>
      <c r="K461" s="2" t="s">
        <v>321</v>
      </c>
      <c r="L461" s="163">
        <f t="shared" si="15"/>
        <v>0</v>
      </c>
      <c r="M461" s="163">
        <f t="shared" si="16"/>
        <v>0</v>
      </c>
      <c r="N461" s="186"/>
      <c r="O461" s="33"/>
      <c r="P461" s="33"/>
      <c r="Q461" s="33"/>
      <c r="R461" s="33"/>
      <c r="S461" s="41"/>
      <c r="T461" s="2"/>
      <c r="U461" s="2"/>
      <c r="V461" s="2"/>
      <c r="W461" s="2"/>
      <c r="X461" s="56"/>
      <c r="Y461" s="62"/>
      <c r="Z461" s="62"/>
      <c r="AA461" s="62"/>
      <c r="AB461" s="62"/>
      <c r="AC461" s="69"/>
      <c r="AD461" s="2"/>
      <c r="AE461" s="2"/>
      <c r="AF461" s="2"/>
      <c r="AG461" s="2"/>
      <c r="AH461" s="56"/>
      <c r="AI461" s="72"/>
      <c r="AJ461" s="72"/>
      <c r="AK461" s="72"/>
      <c r="AL461" s="72"/>
      <c r="AM461" s="81"/>
      <c r="AN461" s="2"/>
      <c r="AO461" s="2"/>
      <c r="AP461" s="2"/>
      <c r="AQ461" s="2"/>
      <c r="AR461" s="56"/>
      <c r="AS461" s="85"/>
      <c r="AT461" s="85"/>
      <c r="AU461" s="85"/>
      <c r="AV461" s="85"/>
      <c r="AW461" s="101"/>
      <c r="AX461" s="2"/>
      <c r="AY461" s="2"/>
      <c r="AZ461" s="2"/>
      <c r="BA461" s="2"/>
      <c r="BB461" s="56"/>
      <c r="BC461" s="105"/>
      <c r="BD461" s="105"/>
      <c r="BE461" s="105"/>
      <c r="BF461" s="105"/>
      <c r="BG461" s="110"/>
      <c r="BH461" s="2"/>
      <c r="BI461" s="2"/>
      <c r="BJ461" s="2"/>
      <c r="BK461" s="2"/>
      <c r="BL461" s="56"/>
      <c r="BM461" s="48"/>
      <c r="BN461" s="48"/>
      <c r="BO461" s="48"/>
      <c r="BP461" s="48"/>
      <c r="BQ461" s="118"/>
      <c r="BR461" s="2"/>
      <c r="BS461" s="2"/>
      <c r="BT461" s="2"/>
      <c r="BU461" s="2"/>
      <c r="BV461" s="56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18" t="s">
        <v>5</v>
      </c>
      <c r="H462" s="3">
        <v>2024</v>
      </c>
      <c r="I462" s="20" t="s">
        <v>282</v>
      </c>
      <c r="J462" s="184" t="s">
        <v>273</v>
      </c>
      <c r="K462" s="2" t="s">
        <v>321</v>
      </c>
      <c r="L462" s="163">
        <f t="shared" si="15"/>
        <v>1.4E-2</v>
      </c>
      <c r="M462" s="163">
        <f t="shared" si="16"/>
        <v>32.029000000000003</v>
      </c>
      <c r="N462" s="186" t="s">
        <v>1318</v>
      </c>
      <c r="O462" s="33"/>
      <c r="P462" s="33"/>
      <c r="Q462" s="33"/>
      <c r="R462" s="33"/>
      <c r="S462" s="42"/>
      <c r="T462" s="2"/>
      <c r="U462" s="2"/>
      <c r="V462" s="2"/>
      <c r="W462" s="2"/>
      <c r="X462" s="55"/>
      <c r="Y462" s="62"/>
      <c r="Z462" s="62"/>
      <c r="AA462" s="62">
        <v>12.16</v>
      </c>
      <c r="AB462" s="62">
        <v>2E-3</v>
      </c>
      <c r="AC462" s="68">
        <v>4.3280000000000003</v>
      </c>
      <c r="AD462" s="2"/>
      <c r="AE462" s="2"/>
      <c r="AF462" s="2" t="s">
        <v>476</v>
      </c>
      <c r="AG462" s="2">
        <v>1.2E-2</v>
      </c>
      <c r="AH462" s="55">
        <v>27.701000000000001</v>
      </c>
      <c r="AI462" s="72"/>
      <c r="AJ462" s="72"/>
      <c r="AK462" s="72"/>
      <c r="AL462" s="72"/>
      <c r="AM462" s="80"/>
      <c r="AN462" s="2"/>
      <c r="AO462" s="2"/>
      <c r="AP462" s="2"/>
      <c r="AQ462" s="2"/>
      <c r="AR462" s="55"/>
      <c r="AS462" s="85"/>
      <c r="AT462" s="85"/>
      <c r="AU462" s="85"/>
      <c r="AV462" s="85"/>
      <c r="AW462" s="100"/>
      <c r="AX462" s="2"/>
      <c r="AY462" s="2"/>
      <c r="AZ462" s="2"/>
      <c r="BA462" s="2"/>
      <c r="BB462" s="55"/>
      <c r="BC462" s="105"/>
      <c r="BD462" s="105"/>
      <c r="BE462" s="105"/>
      <c r="BF462" s="105"/>
      <c r="BG462" s="109"/>
      <c r="BH462" s="2"/>
      <c r="BI462" s="2"/>
      <c r="BJ462" s="2"/>
      <c r="BK462" s="2"/>
      <c r="BL462" s="55"/>
      <c r="BM462" s="48"/>
      <c r="BN462" s="48"/>
      <c r="BO462" s="48"/>
      <c r="BP462" s="48"/>
      <c r="BQ462" s="117"/>
      <c r="BR462" s="2"/>
      <c r="BS462" s="2"/>
      <c r="BT462" s="2"/>
      <c r="BU462" s="2"/>
      <c r="BV462" s="55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18" t="s">
        <v>5</v>
      </c>
      <c r="H463" s="3">
        <v>2024</v>
      </c>
      <c r="I463" s="20" t="s">
        <v>282</v>
      </c>
      <c r="J463" s="184" t="s">
        <v>274</v>
      </c>
      <c r="K463" s="2" t="s">
        <v>321</v>
      </c>
      <c r="L463" s="163">
        <f t="shared" si="15"/>
        <v>4.0000000000000001E-3</v>
      </c>
      <c r="M463" s="163">
        <f t="shared" si="16"/>
        <v>9.3010000000000002</v>
      </c>
      <c r="N463" s="186" t="s">
        <v>539</v>
      </c>
      <c r="O463" s="33"/>
      <c r="P463" s="33"/>
      <c r="Q463" s="33"/>
      <c r="R463" s="33"/>
      <c r="S463" s="42"/>
      <c r="T463" s="2"/>
      <c r="U463" s="2"/>
      <c r="V463" s="2"/>
      <c r="W463" s="2"/>
      <c r="X463" s="55"/>
      <c r="Y463" s="62"/>
      <c r="Z463" s="62"/>
      <c r="AA463" s="62"/>
      <c r="AB463" s="62"/>
      <c r="AC463" s="68"/>
      <c r="AD463" s="2"/>
      <c r="AE463" s="2"/>
      <c r="AF463" s="2"/>
      <c r="AG463" s="2"/>
      <c r="AH463" s="55"/>
      <c r="AI463" s="72"/>
      <c r="AJ463" s="72"/>
      <c r="AK463" s="72" t="s">
        <v>539</v>
      </c>
      <c r="AL463" s="72">
        <v>4.0000000000000001E-3</v>
      </c>
      <c r="AM463" s="80">
        <v>9.3010000000000002</v>
      </c>
      <c r="AN463" s="2"/>
      <c r="AO463" s="2"/>
      <c r="AP463" s="2"/>
      <c r="AQ463" s="2"/>
      <c r="AR463" s="55"/>
      <c r="AS463" s="85"/>
      <c r="AT463" s="85"/>
      <c r="AU463" s="85"/>
      <c r="AV463" s="85"/>
      <c r="AW463" s="100"/>
      <c r="AX463" s="2"/>
      <c r="AY463" s="2"/>
      <c r="AZ463" s="2"/>
      <c r="BA463" s="2"/>
      <c r="BB463" s="55"/>
      <c r="BC463" s="105"/>
      <c r="BD463" s="105"/>
      <c r="BE463" s="105"/>
      <c r="BF463" s="105"/>
      <c r="BG463" s="109"/>
      <c r="BH463" s="2"/>
      <c r="BI463" s="2"/>
      <c r="BJ463" s="2"/>
      <c r="BK463" s="2"/>
      <c r="BL463" s="55"/>
      <c r="BM463" s="48"/>
      <c r="BN463" s="48"/>
      <c r="BO463" s="48"/>
      <c r="BP463" s="48"/>
      <c r="BQ463" s="117"/>
      <c r="BR463" s="2"/>
      <c r="BS463" s="2"/>
      <c r="BT463" s="2"/>
      <c r="BU463" s="2"/>
      <c r="BV463" s="55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18" t="s">
        <v>5</v>
      </c>
      <c r="H464" s="3">
        <v>2024</v>
      </c>
      <c r="I464" s="20" t="s">
        <v>282</v>
      </c>
      <c r="J464" s="184" t="s">
        <v>275</v>
      </c>
      <c r="K464" s="2" t="s">
        <v>321</v>
      </c>
      <c r="L464" s="163">
        <f t="shared" si="15"/>
        <v>0</v>
      </c>
      <c r="M464" s="163">
        <f t="shared" si="16"/>
        <v>0</v>
      </c>
      <c r="N464" s="186"/>
      <c r="O464" s="33"/>
      <c r="P464" s="33"/>
      <c r="Q464" s="33"/>
      <c r="R464" s="33"/>
      <c r="S464" s="41"/>
      <c r="T464" s="2"/>
      <c r="U464" s="2"/>
      <c r="V464" s="2"/>
      <c r="W464" s="2"/>
      <c r="X464" s="56"/>
      <c r="Y464" s="62"/>
      <c r="Z464" s="62"/>
      <c r="AA464" s="62"/>
      <c r="AB464" s="62"/>
      <c r="AC464" s="69"/>
      <c r="AD464" s="2"/>
      <c r="AE464" s="2"/>
      <c r="AF464" s="2"/>
      <c r="AG464" s="2"/>
      <c r="AH464" s="56"/>
      <c r="AI464" s="72"/>
      <c r="AJ464" s="72"/>
      <c r="AK464" s="72"/>
      <c r="AL464" s="72"/>
      <c r="AM464" s="81"/>
      <c r="AN464" s="2"/>
      <c r="AO464" s="2"/>
      <c r="AP464" s="2"/>
      <c r="AQ464" s="2"/>
      <c r="AR464" s="56"/>
      <c r="AS464" s="85"/>
      <c r="AT464" s="85"/>
      <c r="AU464" s="85"/>
      <c r="AV464" s="85"/>
      <c r="AW464" s="101"/>
      <c r="AX464" s="2"/>
      <c r="AY464" s="2"/>
      <c r="AZ464" s="2"/>
      <c r="BA464" s="2"/>
      <c r="BB464" s="56"/>
      <c r="BC464" s="105"/>
      <c r="BD464" s="105"/>
      <c r="BE464" s="105"/>
      <c r="BF464" s="105"/>
      <c r="BG464" s="110"/>
      <c r="BH464" s="2"/>
      <c r="BI464" s="2"/>
      <c r="BJ464" s="2"/>
      <c r="BK464" s="2"/>
      <c r="BL464" s="56"/>
      <c r="BM464" s="48"/>
      <c r="BN464" s="48"/>
      <c r="BO464" s="48"/>
      <c r="BP464" s="48"/>
      <c r="BQ464" s="118"/>
      <c r="BR464" s="2"/>
      <c r="BS464" s="2"/>
      <c r="BT464" s="2"/>
      <c r="BU464" s="2"/>
      <c r="BV464" s="56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18" t="s">
        <v>5</v>
      </c>
      <c r="H465" s="3">
        <v>2024</v>
      </c>
      <c r="I465" s="20" t="s">
        <v>282</v>
      </c>
      <c r="J465" s="184" t="s">
        <v>276</v>
      </c>
      <c r="K465" s="2" t="s">
        <v>320</v>
      </c>
      <c r="L465" s="163">
        <f t="shared" si="15"/>
        <v>1</v>
      </c>
      <c r="M465" s="163">
        <f t="shared" si="16"/>
        <v>14.699</v>
      </c>
      <c r="N465" s="186" t="s">
        <v>539</v>
      </c>
      <c r="O465" s="33"/>
      <c r="P465" s="33"/>
      <c r="Q465" s="33"/>
      <c r="R465" s="33"/>
      <c r="S465" s="41"/>
      <c r="T465" s="2"/>
      <c r="U465" s="2"/>
      <c r="V465" s="2"/>
      <c r="W465" s="2"/>
      <c r="X465" s="56"/>
      <c r="Y465" s="62"/>
      <c r="Z465" s="62"/>
      <c r="AA465" s="62"/>
      <c r="AB465" s="62"/>
      <c r="AC465" s="69"/>
      <c r="AD465" s="2"/>
      <c r="AE465" s="2"/>
      <c r="AF465" s="2"/>
      <c r="AG465" s="2"/>
      <c r="AH465" s="56"/>
      <c r="AI465" s="72"/>
      <c r="AJ465" s="72"/>
      <c r="AK465" s="72" t="s">
        <v>539</v>
      </c>
      <c r="AL465" s="72">
        <v>1</v>
      </c>
      <c r="AM465" s="81">
        <v>14.699</v>
      </c>
      <c r="AN465" s="2"/>
      <c r="AO465" s="2"/>
      <c r="AP465" s="2"/>
      <c r="AQ465" s="2"/>
      <c r="AR465" s="56"/>
      <c r="AS465" s="85"/>
      <c r="AT465" s="85"/>
      <c r="AU465" s="85"/>
      <c r="AV465" s="85"/>
      <c r="AW465" s="101"/>
      <c r="AX465" s="2"/>
      <c r="AY465" s="2"/>
      <c r="AZ465" s="2"/>
      <c r="BA465" s="2"/>
      <c r="BB465" s="56"/>
      <c r="BC465" s="105"/>
      <c r="BD465" s="105"/>
      <c r="BE465" s="105"/>
      <c r="BF465" s="105"/>
      <c r="BG465" s="110"/>
      <c r="BH465" s="2"/>
      <c r="BI465" s="2"/>
      <c r="BJ465" s="2"/>
      <c r="BK465" s="2"/>
      <c r="BL465" s="56"/>
      <c r="BM465" s="48"/>
      <c r="BN465" s="48"/>
      <c r="BO465" s="48"/>
      <c r="BP465" s="48"/>
      <c r="BQ465" s="118"/>
      <c r="BR465" s="2"/>
      <c r="BS465" s="2"/>
      <c r="BT465" s="2"/>
      <c r="BU465" s="2"/>
      <c r="BV465" s="56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18" t="s">
        <v>5</v>
      </c>
      <c r="H466" s="3">
        <v>2024</v>
      </c>
      <c r="I466" s="20" t="s">
        <v>282</v>
      </c>
      <c r="J466" s="184" t="s">
        <v>277</v>
      </c>
      <c r="K466" s="2" t="s">
        <v>320</v>
      </c>
      <c r="L466" s="163">
        <f t="shared" si="15"/>
        <v>7</v>
      </c>
      <c r="M466" s="163">
        <f t="shared" si="16"/>
        <v>17.429000000000002</v>
      </c>
      <c r="N466" s="186" t="s">
        <v>1319</v>
      </c>
      <c r="O466" s="33"/>
      <c r="P466" s="33"/>
      <c r="Q466" s="33"/>
      <c r="R466" s="33"/>
      <c r="S466" s="41"/>
      <c r="T466" s="2"/>
      <c r="U466" s="2" t="s">
        <v>386</v>
      </c>
      <c r="V466" s="2"/>
      <c r="W466" s="2">
        <v>5</v>
      </c>
      <c r="X466" s="56">
        <v>14.928000000000001</v>
      </c>
      <c r="Y466" s="62"/>
      <c r="Z466" s="62"/>
      <c r="AA466" s="62"/>
      <c r="AB466" s="62"/>
      <c r="AC466" s="69"/>
      <c r="AD466" s="2"/>
      <c r="AE466" s="2"/>
      <c r="AF466" s="2"/>
      <c r="AG466" s="2"/>
      <c r="AH466" s="56"/>
      <c r="AI466" s="72"/>
      <c r="AJ466" s="72"/>
      <c r="AK466" s="72" t="s">
        <v>539</v>
      </c>
      <c r="AL466" s="72">
        <v>2</v>
      </c>
      <c r="AM466" s="81">
        <v>2.5009999999999999</v>
      </c>
      <c r="AN466" s="2"/>
      <c r="AO466" s="2"/>
      <c r="AP466" s="2"/>
      <c r="AQ466" s="2"/>
      <c r="AR466" s="56"/>
      <c r="AS466" s="85"/>
      <c r="AT466" s="85"/>
      <c r="AU466" s="85"/>
      <c r="AV466" s="85"/>
      <c r="AW466" s="101"/>
      <c r="AX466" s="2"/>
      <c r="AY466" s="2"/>
      <c r="AZ466" s="2"/>
      <c r="BA466" s="2"/>
      <c r="BB466" s="56"/>
      <c r="BC466" s="105"/>
      <c r="BD466" s="105"/>
      <c r="BE466" s="105"/>
      <c r="BF466" s="105"/>
      <c r="BG466" s="110"/>
      <c r="BH466" s="2"/>
      <c r="BI466" s="2"/>
      <c r="BJ466" s="2"/>
      <c r="BK466" s="2"/>
      <c r="BL466" s="56"/>
      <c r="BM466" s="48"/>
      <c r="BN466" s="48"/>
      <c r="BO466" s="48"/>
      <c r="BP466" s="48"/>
      <c r="BQ466" s="118"/>
      <c r="BR466" s="2"/>
      <c r="BS466" s="2"/>
      <c r="BT466" s="2"/>
      <c r="BU466" s="2"/>
      <c r="BV466" s="56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18" t="s">
        <v>5</v>
      </c>
      <c r="H467" s="3">
        <v>2024</v>
      </c>
      <c r="I467" s="20" t="s">
        <v>283</v>
      </c>
      <c r="J467" s="184" t="s">
        <v>298</v>
      </c>
      <c r="K467" s="2" t="s">
        <v>321</v>
      </c>
      <c r="L467" s="163">
        <f t="shared" si="15"/>
        <v>0</v>
      </c>
      <c r="M467" s="163">
        <f t="shared" si="16"/>
        <v>0</v>
      </c>
      <c r="N467" s="186"/>
      <c r="O467" s="33"/>
      <c r="P467" s="33"/>
      <c r="Q467" s="33"/>
      <c r="R467" s="33"/>
      <c r="S467" s="41"/>
      <c r="T467" s="2"/>
      <c r="U467" s="2"/>
      <c r="V467" s="2"/>
      <c r="W467" s="2"/>
      <c r="X467" s="56"/>
      <c r="Y467" s="62"/>
      <c r="Z467" s="62"/>
      <c r="AA467" s="62"/>
      <c r="AB467" s="62"/>
      <c r="AC467" s="69"/>
      <c r="AD467" s="2"/>
      <c r="AE467" s="2"/>
      <c r="AF467" s="2"/>
      <c r="AG467" s="2"/>
      <c r="AH467" s="56"/>
      <c r="AI467" s="72"/>
      <c r="AJ467" s="72"/>
      <c r="AK467" s="72"/>
      <c r="AL467" s="72"/>
      <c r="AM467" s="81"/>
      <c r="AN467" s="2"/>
      <c r="AO467" s="2"/>
      <c r="AP467" s="2"/>
      <c r="AQ467" s="2"/>
      <c r="AR467" s="56"/>
      <c r="AS467" s="85"/>
      <c r="AT467" s="85"/>
      <c r="AU467" s="85"/>
      <c r="AV467" s="85"/>
      <c r="AW467" s="101"/>
      <c r="AX467" s="2"/>
      <c r="AY467" s="2"/>
      <c r="AZ467" s="2"/>
      <c r="BA467" s="2"/>
      <c r="BB467" s="56"/>
      <c r="BC467" s="105"/>
      <c r="BD467" s="105"/>
      <c r="BE467" s="105"/>
      <c r="BF467" s="105"/>
      <c r="BG467" s="110"/>
      <c r="BH467" s="2"/>
      <c r="BI467" s="2"/>
      <c r="BJ467" s="2"/>
      <c r="BK467" s="2"/>
      <c r="BL467" s="56"/>
      <c r="BM467" s="48"/>
      <c r="BN467" s="48"/>
      <c r="BO467" s="48"/>
      <c r="BP467" s="48"/>
      <c r="BQ467" s="118"/>
      <c r="BR467" s="2"/>
      <c r="BS467" s="2"/>
      <c r="BT467" s="2"/>
      <c r="BU467" s="2"/>
      <c r="BV467" s="56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18" t="s">
        <v>5</v>
      </c>
      <c r="H468" s="3">
        <v>2024</v>
      </c>
      <c r="I468" s="20" t="s">
        <v>283</v>
      </c>
      <c r="J468" s="184" t="s">
        <v>278</v>
      </c>
      <c r="K468" s="2" t="s">
        <v>320</v>
      </c>
      <c r="L468" s="163">
        <f t="shared" si="15"/>
        <v>0</v>
      </c>
      <c r="M468" s="163">
        <f t="shared" si="16"/>
        <v>0</v>
      </c>
      <c r="N468" s="186"/>
      <c r="O468" s="33"/>
      <c r="P468" s="33"/>
      <c r="Q468" s="33"/>
      <c r="R468" s="33"/>
      <c r="S468" s="41"/>
      <c r="T468" s="2"/>
      <c r="U468" s="2"/>
      <c r="V468" s="2"/>
      <c r="W468" s="2"/>
      <c r="X468" s="56"/>
      <c r="Y468" s="62"/>
      <c r="Z468" s="62"/>
      <c r="AA468" s="62"/>
      <c r="AB468" s="62"/>
      <c r="AC468" s="69"/>
      <c r="AD468" s="2"/>
      <c r="AE468" s="2"/>
      <c r="AF468" s="2"/>
      <c r="AG468" s="2"/>
      <c r="AH468" s="56"/>
      <c r="AI468" s="72"/>
      <c r="AJ468" s="72"/>
      <c r="AK468" s="72"/>
      <c r="AL468" s="72"/>
      <c r="AM468" s="81"/>
      <c r="AN468" s="2"/>
      <c r="AO468" s="2"/>
      <c r="AP468" s="2"/>
      <c r="AQ468" s="2"/>
      <c r="AR468" s="56"/>
      <c r="AS468" s="85"/>
      <c r="AT468" s="85"/>
      <c r="AU468" s="85"/>
      <c r="AV468" s="85"/>
      <c r="AW468" s="101"/>
      <c r="AX468" s="2"/>
      <c r="AY468" s="2"/>
      <c r="AZ468" s="2"/>
      <c r="BA468" s="2"/>
      <c r="BB468" s="56"/>
      <c r="BC468" s="105"/>
      <c r="BD468" s="105"/>
      <c r="BE468" s="105"/>
      <c r="BF468" s="105"/>
      <c r="BG468" s="110"/>
      <c r="BH468" s="2"/>
      <c r="BI468" s="2"/>
      <c r="BJ468" s="2"/>
      <c r="BK468" s="2"/>
      <c r="BL468" s="56"/>
      <c r="BM468" s="48"/>
      <c r="BN468" s="48"/>
      <c r="BO468" s="48"/>
      <c r="BP468" s="48"/>
      <c r="BQ468" s="118"/>
      <c r="BR468" s="2"/>
      <c r="BS468" s="2"/>
      <c r="BT468" s="2"/>
      <c r="BU468" s="2"/>
      <c r="BV468" s="56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18" t="s">
        <v>5</v>
      </c>
      <c r="H469" s="3">
        <v>2024</v>
      </c>
      <c r="I469" s="20" t="s">
        <v>283</v>
      </c>
      <c r="J469" s="184" t="s">
        <v>279</v>
      </c>
      <c r="K469" s="2" t="s">
        <v>320</v>
      </c>
      <c r="L469" s="163">
        <f t="shared" si="15"/>
        <v>0</v>
      </c>
      <c r="M469" s="163">
        <f t="shared" si="16"/>
        <v>0</v>
      </c>
      <c r="N469" s="186"/>
      <c r="O469" s="33"/>
      <c r="P469" s="33"/>
      <c r="Q469" s="33"/>
      <c r="R469" s="33"/>
      <c r="S469" s="41"/>
      <c r="T469" s="2"/>
      <c r="U469" s="2"/>
      <c r="V469" s="2"/>
      <c r="W469" s="2"/>
      <c r="X469" s="56"/>
      <c r="Y469" s="62"/>
      <c r="Z469" s="62"/>
      <c r="AA469" s="62"/>
      <c r="AB469" s="62"/>
      <c r="AC469" s="69"/>
      <c r="AD469" s="2"/>
      <c r="AE469" s="2"/>
      <c r="AF469" s="2"/>
      <c r="AG469" s="2"/>
      <c r="AH469" s="56"/>
      <c r="AI469" s="72"/>
      <c r="AJ469" s="72"/>
      <c r="AK469" s="72"/>
      <c r="AL469" s="72"/>
      <c r="AM469" s="81"/>
      <c r="AN469" s="2"/>
      <c r="AO469" s="2"/>
      <c r="AP469" s="2"/>
      <c r="AQ469" s="2"/>
      <c r="AR469" s="56"/>
      <c r="AS469" s="85"/>
      <c r="AT469" s="85"/>
      <c r="AU469" s="85"/>
      <c r="AV469" s="85"/>
      <c r="AW469" s="101"/>
      <c r="AX469" s="2"/>
      <c r="AY469" s="2"/>
      <c r="AZ469" s="2"/>
      <c r="BA469" s="2"/>
      <c r="BB469" s="56"/>
      <c r="BC469" s="105"/>
      <c r="BD469" s="105"/>
      <c r="BE469" s="105"/>
      <c r="BF469" s="105"/>
      <c r="BG469" s="110"/>
      <c r="BH469" s="2"/>
      <c r="BI469" s="2"/>
      <c r="BJ469" s="2"/>
      <c r="BK469" s="2"/>
      <c r="BL469" s="56"/>
      <c r="BM469" s="48"/>
      <c r="BN469" s="48"/>
      <c r="BO469" s="48"/>
      <c r="BP469" s="48"/>
      <c r="BQ469" s="118"/>
      <c r="BR469" s="2"/>
      <c r="BS469" s="2"/>
      <c r="BT469" s="2"/>
      <c r="BU469" s="2"/>
      <c r="BV469" s="56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18" t="s">
        <v>5</v>
      </c>
      <c r="H470" s="3">
        <v>2024</v>
      </c>
      <c r="I470" s="20" t="s">
        <v>286</v>
      </c>
      <c r="J470" s="184" t="s">
        <v>280</v>
      </c>
      <c r="K470" s="2" t="s">
        <v>319</v>
      </c>
      <c r="L470" s="163">
        <f t="shared" si="15"/>
        <v>0</v>
      </c>
      <c r="M470" s="163">
        <f t="shared" si="16"/>
        <v>0</v>
      </c>
      <c r="N470" s="186"/>
      <c r="O470" s="33"/>
      <c r="P470" s="33"/>
      <c r="Q470" s="33"/>
      <c r="R470" s="33"/>
      <c r="S470" s="41"/>
      <c r="T470" s="2"/>
      <c r="U470" s="2"/>
      <c r="V470" s="2"/>
      <c r="W470" s="2"/>
      <c r="X470" s="56"/>
      <c r="Y470" s="62"/>
      <c r="Z470" s="62"/>
      <c r="AA470" s="62"/>
      <c r="AB470" s="62"/>
      <c r="AC470" s="69"/>
      <c r="AD470" s="2"/>
      <c r="AE470" s="2"/>
      <c r="AF470" s="2"/>
      <c r="AG470" s="2"/>
      <c r="AH470" s="56"/>
      <c r="AI470" s="72"/>
      <c r="AJ470" s="72"/>
      <c r="AK470" s="72"/>
      <c r="AL470" s="72"/>
      <c r="AM470" s="81"/>
      <c r="AN470" s="2"/>
      <c r="AO470" s="2"/>
      <c r="AP470" s="2"/>
      <c r="AQ470" s="2"/>
      <c r="AR470" s="56"/>
      <c r="AS470" s="85"/>
      <c r="AT470" s="85"/>
      <c r="AU470" s="85"/>
      <c r="AV470" s="85"/>
      <c r="AW470" s="101"/>
      <c r="AX470" s="2"/>
      <c r="AY470" s="2"/>
      <c r="AZ470" s="2"/>
      <c r="BA470" s="2"/>
      <c r="BB470" s="56"/>
      <c r="BC470" s="105"/>
      <c r="BD470" s="105"/>
      <c r="BE470" s="105"/>
      <c r="BF470" s="105"/>
      <c r="BG470" s="110"/>
      <c r="BH470" s="2"/>
      <c r="BI470" s="2"/>
      <c r="BJ470" s="2"/>
      <c r="BK470" s="2"/>
      <c r="BL470" s="56"/>
      <c r="BM470" s="48"/>
      <c r="BN470" s="48"/>
      <c r="BO470" s="48"/>
      <c r="BP470" s="48"/>
      <c r="BQ470" s="118"/>
      <c r="BR470" s="2"/>
      <c r="BS470" s="2"/>
      <c r="BT470" s="2"/>
      <c r="BU470" s="2"/>
      <c r="BV470" s="56"/>
    </row>
    <row r="471" spans="1:74" ht="43.2" hidden="1" x14ac:dyDescent="0.3">
      <c r="A471" s="2" t="s">
        <v>28</v>
      </c>
      <c r="B471" s="2" t="s">
        <v>2</v>
      </c>
      <c r="C471" s="2" t="s">
        <v>3</v>
      </c>
      <c r="D471" s="2" t="s">
        <v>15</v>
      </c>
      <c r="E471" s="3">
        <v>3</v>
      </c>
      <c r="F471" s="3"/>
      <c r="G471" s="18" t="s">
        <v>5</v>
      </c>
      <c r="H471" s="3">
        <v>2024</v>
      </c>
      <c r="I471" s="20" t="s">
        <v>286</v>
      </c>
      <c r="J471" s="184" t="s">
        <v>281</v>
      </c>
      <c r="K471" s="2" t="s">
        <v>319</v>
      </c>
      <c r="L471" s="163">
        <f t="shared" si="15"/>
        <v>0</v>
      </c>
      <c r="M471" s="163">
        <f t="shared" si="16"/>
        <v>47.141999999999996</v>
      </c>
      <c r="N471" s="186" t="s">
        <v>1317</v>
      </c>
      <c r="O471" s="33"/>
      <c r="P471" s="33"/>
      <c r="Q471" s="33"/>
      <c r="R471" s="33"/>
      <c r="S471" s="41"/>
      <c r="T471" s="2"/>
      <c r="U471" s="2"/>
      <c r="V471" s="2"/>
      <c r="W471" s="2"/>
      <c r="X471" s="56"/>
      <c r="Y471" s="62"/>
      <c r="Z471" s="62"/>
      <c r="AA471" s="62"/>
      <c r="AB471" s="62"/>
      <c r="AC471" s="69"/>
      <c r="AD471" s="2"/>
      <c r="AE471" s="2"/>
      <c r="AF471" s="2"/>
      <c r="AG471" s="2"/>
      <c r="AH471" s="56"/>
      <c r="AI471" s="72"/>
      <c r="AJ471" s="72"/>
      <c r="AK471" s="72"/>
      <c r="AL471" s="72"/>
      <c r="AM471" s="81"/>
      <c r="AN471" s="2"/>
      <c r="AO471" s="2"/>
      <c r="AP471" s="2"/>
      <c r="AQ471" s="2"/>
      <c r="AR471" s="56"/>
      <c r="AS471" s="85" t="s">
        <v>721</v>
      </c>
      <c r="AT471" s="85"/>
      <c r="AU471" s="85"/>
      <c r="AV471" s="85"/>
      <c r="AW471" s="101">
        <v>2.4119999999999999</v>
      </c>
      <c r="AX471" s="2"/>
      <c r="AY471" s="2"/>
      <c r="AZ471" s="2"/>
      <c r="BA471" s="2"/>
      <c r="BB471" s="56"/>
      <c r="BC471" s="105" t="s">
        <v>932</v>
      </c>
      <c r="BD471" s="105"/>
      <c r="BE471" s="105"/>
      <c r="BF471" s="105"/>
      <c r="BG471" s="110">
        <v>4.8419999999999996</v>
      </c>
      <c r="BH471" s="2" t="s">
        <v>1064</v>
      </c>
      <c r="BI471" s="2"/>
      <c r="BJ471" s="2"/>
      <c r="BK471" s="2"/>
      <c r="BL471" s="56">
        <v>4.5</v>
      </c>
      <c r="BM471" s="48"/>
      <c r="BN471" s="48"/>
      <c r="BO471" s="48"/>
      <c r="BP471" s="48"/>
      <c r="BQ471" s="118"/>
      <c r="BR471" s="2" t="s">
        <v>1248</v>
      </c>
      <c r="BS471" s="2"/>
      <c r="BT471" s="2"/>
      <c r="BU471" s="2"/>
      <c r="BV471" s="56">
        <v>35.387999999999998</v>
      </c>
    </row>
    <row r="472" spans="1:74" s="13" customFormat="1" hidden="1" x14ac:dyDescent="0.3">
      <c r="A472" s="12" t="s">
        <v>28</v>
      </c>
      <c r="B472" s="12" t="s">
        <v>2</v>
      </c>
      <c r="C472" s="12" t="s">
        <v>3</v>
      </c>
      <c r="D472" s="12" t="s">
        <v>15</v>
      </c>
      <c r="E472" s="7">
        <v>3</v>
      </c>
      <c r="F472" s="7"/>
      <c r="G472" s="19" t="s">
        <v>5</v>
      </c>
      <c r="H472" s="7">
        <v>2024</v>
      </c>
      <c r="I472" s="21"/>
      <c r="J472" s="12" t="s">
        <v>314</v>
      </c>
      <c r="K472" s="12"/>
      <c r="L472" s="147"/>
      <c r="M472" s="147">
        <f>SUM(M434:M471)</f>
        <v>123.205</v>
      </c>
      <c r="N472" s="183"/>
      <c r="O472" s="12"/>
      <c r="P472" s="12"/>
      <c r="Q472" s="12"/>
      <c r="R472" s="12"/>
      <c r="S472" s="52">
        <f>SUM(S434:S471)</f>
        <v>0</v>
      </c>
      <c r="T472" s="12"/>
      <c r="U472" s="12"/>
      <c r="V472" s="12"/>
      <c r="W472" s="12"/>
      <c r="X472" s="52">
        <f>SUM(X434:X471)</f>
        <v>14.928000000000001</v>
      </c>
      <c r="Y472" s="12"/>
      <c r="Z472" s="12"/>
      <c r="AA472" s="12"/>
      <c r="AB472" s="12"/>
      <c r="AC472" s="52">
        <f>SUM(AC434:AC471)</f>
        <v>4.3280000000000003</v>
      </c>
      <c r="AD472" s="12"/>
      <c r="AE472" s="12"/>
      <c r="AF472" s="12"/>
      <c r="AG472" s="12"/>
      <c r="AH472" s="52">
        <f>SUM(AH434:AH471)</f>
        <v>30.306000000000001</v>
      </c>
      <c r="AI472" s="12"/>
      <c r="AJ472" s="12"/>
      <c r="AK472" s="12"/>
      <c r="AL472" s="12"/>
      <c r="AM472" s="52">
        <f>SUM(AM434:AM471)</f>
        <v>26.501000000000001</v>
      </c>
      <c r="AN472" s="12"/>
      <c r="AO472" s="12"/>
      <c r="AP472" s="12"/>
      <c r="AQ472" s="12"/>
      <c r="AR472" s="52">
        <f>SUM(AR434:AR471)</f>
        <v>0</v>
      </c>
      <c r="AS472" s="12"/>
      <c r="AT472" s="12"/>
      <c r="AU472" s="12"/>
      <c r="AV472" s="12"/>
      <c r="AW472" s="52">
        <f>SUM(AW434:AW471)</f>
        <v>2.4119999999999999</v>
      </c>
      <c r="AX472" s="12"/>
      <c r="AY472" s="12"/>
      <c r="AZ472" s="12"/>
      <c r="BA472" s="12"/>
      <c r="BB472" s="52">
        <f>SUM(BB434:BB471)</f>
        <v>0</v>
      </c>
      <c r="BC472" s="12"/>
      <c r="BD472" s="12"/>
      <c r="BE472" s="12"/>
      <c r="BF472" s="12"/>
      <c r="BG472" s="52">
        <f>SUM(BG434:BG471)</f>
        <v>4.8419999999999996</v>
      </c>
      <c r="BH472" s="12"/>
      <c r="BI472" s="12"/>
      <c r="BJ472" s="12"/>
      <c r="BK472" s="12"/>
      <c r="BL472" s="52">
        <f>SUM(BL434:BL471)</f>
        <v>4.5</v>
      </c>
      <c r="BM472" s="12"/>
      <c r="BN472" s="12"/>
      <c r="BO472" s="12"/>
      <c r="BP472" s="12"/>
      <c r="BQ472" s="52">
        <f>SUM(BQ434:BQ471)</f>
        <v>0</v>
      </c>
      <c r="BR472" s="12"/>
      <c r="BS472" s="12"/>
      <c r="BT472" s="12"/>
      <c r="BU472" s="12"/>
      <c r="BV472" s="52">
        <f>SUM(BV434:BV471)</f>
        <v>35.387999999999998</v>
      </c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18" t="s">
        <v>5</v>
      </c>
      <c r="H473" s="3">
        <v>2024</v>
      </c>
      <c r="I473" s="20" t="s">
        <v>287</v>
      </c>
      <c r="J473" s="184" t="s">
        <v>267</v>
      </c>
      <c r="K473" s="2" t="s">
        <v>318</v>
      </c>
      <c r="L473" s="163">
        <f t="shared" si="15"/>
        <v>0</v>
      </c>
      <c r="M473" s="163">
        <f t="shared" si="16"/>
        <v>0</v>
      </c>
      <c r="N473" s="181"/>
      <c r="O473" s="33"/>
      <c r="P473" s="33"/>
      <c r="Q473" s="33"/>
      <c r="R473" s="33"/>
      <c r="S473" s="41"/>
      <c r="T473" s="2"/>
      <c r="U473" s="2"/>
      <c r="V473" s="2"/>
      <c r="W473" s="2"/>
      <c r="X473" s="56"/>
      <c r="Y473" s="62"/>
      <c r="Z473" s="62"/>
      <c r="AA473" s="62"/>
      <c r="AB473" s="62"/>
      <c r="AC473" s="69"/>
      <c r="AD473" s="2"/>
      <c r="AE473" s="2"/>
      <c r="AF473" s="2"/>
      <c r="AG473" s="2"/>
      <c r="AH473" s="56"/>
      <c r="AI473" s="72"/>
      <c r="AJ473" s="72"/>
      <c r="AK473" s="72"/>
      <c r="AL473" s="72"/>
      <c r="AM473" s="81"/>
      <c r="AN473" s="2"/>
      <c r="AO473" s="2"/>
      <c r="AP473" s="2"/>
      <c r="AQ473" s="2"/>
      <c r="AR473" s="56"/>
      <c r="AS473" s="85"/>
      <c r="AT473" s="85"/>
      <c r="AU473" s="85"/>
      <c r="AV473" s="85"/>
      <c r="AW473" s="101"/>
      <c r="AX473" s="2"/>
      <c r="AY473" s="2"/>
      <c r="AZ473" s="2"/>
      <c r="BA473" s="2"/>
      <c r="BB473" s="56"/>
      <c r="BC473" s="105"/>
      <c r="BD473" s="105"/>
      <c r="BE473" s="105"/>
      <c r="BF473" s="105"/>
      <c r="BG473" s="110"/>
      <c r="BH473" s="2"/>
      <c r="BI473" s="2"/>
      <c r="BJ473" s="2"/>
      <c r="BK473" s="2"/>
      <c r="BL473" s="56"/>
      <c r="BM473" s="48"/>
      <c r="BN473" s="48"/>
      <c r="BO473" s="48"/>
      <c r="BP473" s="48"/>
      <c r="BQ473" s="118"/>
      <c r="BR473" s="2"/>
      <c r="BS473" s="2"/>
      <c r="BT473" s="2"/>
      <c r="BU473" s="2"/>
      <c r="BV473" s="56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18" t="s">
        <v>5</v>
      </c>
      <c r="H474" s="3">
        <v>2024</v>
      </c>
      <c r="I474" s="20" t="s">
        <v>287</v>
      </c>
      <c r="J474" s="184" t="s">
        <v>291</v>
      </c>
      <c r="K474" s="2" t="s">
        <v>319</v>
      </c>
      <c r="L474" s="163">
        <f t="shared" si="15"/>
        <v>0</v>
      </c>
      <c r="M474" s="163">
        <f t="shared" si="16"/>
        <v>0</v>
      </c>
      <c r="N474" s="181"/>
      <c r="O474" s="33"/>
      <c r="P474" s="33"/>
      <c r="Q474" s="33"/>
      <c r="R474" s="33"/>
      <c r="S474" s="41"/>
      <c r="T474" s="2"/>
      <c r="U474" s="2"/>
      <c r="V474" s="2"/>
      <c r="W474" s="2"/>
      <c r="X474" s="56"/>
      <c r="Y474" s="62"/>
      <c r="Z474" s="62"/>
      <c r="AA474" s="62"/>
      <c r="AB474" s="62"/>
      <c r="AC474" s="69"/>
      <c r="AD474" s="2"/>
      <c r="AE474" s="2"/>
      <c r="AF474" s="2"/>
      <c r="AG474" s="2"/>
      <c r="AH474" s="56"/>
      <c r="AI474" s="72"/>
      <c r="AJ474" s="72"/>
      <c r="AK474" s="72"/>
      <c r="AL474" s="72"/>
      <c r="AM474" s="81"/>
      <c r="AN474" s="2"/>
      <c r="AO474" s="2"/>
      <c r="AP474" s="2"/>
      <c r="AQ474" s="2"/>
      <c r="AR474" s="56"/>
      <c r="AS474" s="85"/>
      <c r="AT474" s="85"/>
      <c r="AU474" s="85"/>
      <c r="AV474" s="85"/>
      <c r="AW474" s="101"/>
      <c r="AX474" s="2"/>
      <c r="AY474" s="2"/>
      <c r="AZ474" s="2"/>
      <c r="BA474" s="2"/>
      <c r="BB474" s="56"/>
      <c r="BC474" s="105"/>
      <c r="BD474" s="105"/>
      <c r="BE474" s="105"/>
      <c r="BF474" s="105"/>
      <c r="BG474" s="110"/>
      <c r="BH474" s="2"/>
      <c r="BI474" s="2"/>
      <c r="BJ474" s="2"/>
      <c r="BK474" s="2"/>
      <c r="BL474" s="56"/>
      <c r="BM474" s="48"/>
      <c r="BN474" s="48"/>
      <c r="BO474" s="48"/>
      <c r="BP474" s="48"/>
      <c r="BQ474" s="118"/>
      <c r="BR474" s="2"/>
      <c r="BS474" s="2"/>
      <c r="BT474" s="2"/>
      <c r="BU474" s="2"/>
      <c r="BV474" s="56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18" t="s">
        <v>5</v>
      </c>
      <c r="H475" s="3">
        <v>2024</v>
      </c>
      <c r="I475" s="20" t="s">
        <v>286</v>
      </c>
      <c r="J475" s="184" t="s">
        <v>336</v>
      </c>
      <c r="K475" s="2" t="s">
        <v>319</v>
      </c>
      <c r="L475" s="163">
        <f t="shared" si="15"/>
        <v>0</v>
      </c>
      <c r="M475" s="163">
        <f t="shared" si="16"/>
        <v>0</v>
      </c>
      <c r="N475" s="181"/>
      <c r="O475" s="33"/>
      <c r="P475" s="33"/>
      <c r="Q475" s="33"/>
      <c r="R475" s="33"/>
      <c r="S475" s="41"/>
      <c r="T475" s="2"/>
      <c r="U475" s="2"/>
      <c r="V475" s="2"/>
      <c r="W475" s="2"/>
      <c r="X475" s="56"/>
      <c r="Y475" s="62"/>
      <c r="Z475" s="62"/>
      <c r="AA475" s="62"/>
      <c r="AB475" s="62"/>
      <c r="AC475" s="69"/>
      <c r="AD475" s="2"/>
      <c r="AE475" s="2"/>
      <c r="AF475" s="2"/>
      <c r="AG475" s="2"/>
      <c r="AH475" s="56"/>
      <c r="AI475" s="72"/>
      <c r="AJ475" s="72"/>
      <c r="AK475" s="72"/>
      <c r="AL475" s="72"/>
      <c r="AM475" s="81"/>
      <c r="AN475" s="2"/>
      <c r="AO475" s="2"/>
      <c r="AP475" s="2"/>
      <c r="AQ475" s="2"/>
      <c r="AR475" s="56"/>
      <c r="AS475" s="85"/>
      <c r="AT475" s="85"/>
      <c r="AU475" s="85"/>
      <c r="AV475" s="85"/>
      <c r="AW475" s="101"/>
      <c r="AX475" s="2"/>
      <c r="AY475" s="2"/>
      <c r="AZ475" s="2"/>
      <c r="BA475" s="2"/>
      <c r="BB475" s="56"/>
      <c r="BC475" s="105"/>
      <c r="BD475" s="105"/>
      <c r="BE475" s="105"/>
      <c r="BF475" s="105"/>
      <c r="BG475" s="110"/>
      <c r="BH475" s="2"/>
      <c r="BI475" s="2"/>
      <c r="BJ475" s="2"/>
      <c r="BK475" s="2"/>
      <c r="BL475" s="56"/>
      <c r="BM475" s="48"/>
      <c r="BN475" s="48"/>
      <c r="BO475" s="48"/>
      <c r="BP475" s="48"/>
      <c r="BQ475" s="118"/>
      <c r="BR475" s="2"/>
      <c r="BS475" s="2"/>
      <c r="BT475" s="2"/>
      <c r="BU475" s="2"/>
      <c r="BV475" s="56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18" t="s">
        <v>5</v>
      </c>
      <c r="H476" s="3">
        <v>2024</v>
      </c>
      <c r="I476" s="20" t="s">
        <v>286</v>
      </c>
      <c r="J476" s="185" t="s">
        <v>337</v>
      </c>
      <c r="K476" s="8" t="s">
        <v>318</v>
      </c>
      <c r="L476" s="163">
        <f t="shared" si="15"/>
        <v>0</v>
      </c>
      <c r="M476" s="163">
        <f t="shared" si="16"/>
        <v>0</v>
      </c>
      <c r="N476" s="181"/>
      <c r="O476" s="53"/>
      <c r="P476" s="53"/>
      <c r="Q476" s="53"/>
      <c r="R476" s="53"/>
      <c r="S476" s="41"/>
      <c r="T476" s="8"/>
      <c r="U476" s="8"/>
      <c r="V476" s="8"/>
      <c r="W476" s="8"/>
      <c r="X476" s="56"/>
      <c r="Y476" s="135"/>
      <c r="Z476" s="135"/>
      <c r="AA476" s="135"/>
      <c r="AB476" s="135"/>
      <c r="AC476" s="69"/>
      <c r="AD476" s="8"/>
      <c r="AE476" s="8"/>
      <c r="AF476" s="8"/>
      <c r="AG476" s="8"/>
      <c r="AH476" s="56"/>
      <c r="AI476" s="137"/>
      <c r="AJ476" s="137"/>
      <c r="AK476" s="137"/>
      <c r="AL476" s="137"/>
      <c r="AM476" s="81"/>
      <c r="AN476" s="8"/>
      <c r="AO476" s="8"/>
      <c r="AP476" s="8"/>
      <c r="AQ476" s="8"/>
      <c r="AR476" s="56"/>
      <c r="AS476" s="139"/>
      <c r="AT476" s="139"/>
      <c r="AU476" s="139"/>
      <c r="AV476" s="139"/>
      <c r="AW476" s="101"/>
      <c r="AX476" s="8"/>
      <c r="AY476" s="8"/>
      <c r="AZ476" s="8"/>
      <c r="BA476" s="8"/>
      <c r="BB476" s="56"/>
      <c r="BC476" s="141"/>
      <c r="BD476" s="141"/>
      <c r="BE476" s="141"/>
      <c r="BF476" s="141"/>
      <c r="BG476" s="110"/>
      <c r="BH476" s="8"/>
      <c r="BI476" s="8"/>
      <c r="BJ476" s="8"/>
      <c r="BK476" s="8"/>
      <c r="BL476" s="56"/>
      <c r="BM476" s="143"/>
      <c r="BN476" s="143"/>
      <c r="BO476" s="143"/>
      <c r="BP476" s="143"/>
      <c r="BQ476" s="118"/>
      <c r="BR476" s="8"/>
      <c r="BS476" s="8"/>
      <c r="BT476" s="8"/>
      <c r="BU476" s="8"/>
      <c r="BV476" s="56"/>
    </row>
    <row r="477" spans="1:74" ht="28.8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18" t="s">
        <v>5</v>
      </c>
      <c r="H477" s="3">
        <v>2024</v>
      </c>
      <c r="I477" s="20" t="s">
        <v>286</v>
      </c>
      <c r="J477" s="185" t="s">
        <v>338</v>
      </c>
      <c r="K477" s="8" t="s">
        <v>339</v>
      </c>
      <c r="L477" s="163">
        <f t="shared" si="15"/>
        <v>0</v>
      </c>
      <c r="M477" s="163">
        <f t="shared" si="16"/>
        <v>0</v>
      </c>
      <c r="N477" s="181"/>
      <c r="O477" s="53"/>
      <c r="P477" s="53"/>
      <c r="Q477" s="53"/>
      <c r="R477" s="53"/>
      <c r="S477" s="41"/>
      <c r="T477" s="8"/>
      <c r="U477" s="8"/>
      <c r="V477" s="8"/>
      <c r="W477" s="8"/>
      <c r="X477" s="56"/>
      <c r="Y477" s="135"/>
      <c r="Z477" s="135"/>
      <c r="AA477" s="135"/>
      <c r="AB477" s="135"/>
      <c r="AC477" s="69"/>
      <c r="AD477" s="8"/>
      <c r="AE477" s="8"/>
      <c r="AF477" s="8"/>
      <c r="AG477" s="8"/>
      <c r="AH477" s="56"/>
      <c r="AI477" s="137"/>
      <c r="AJ477" s="137"/>
      <c r="AK477" s="137"/>
      <c r="AL477" s="137"/>
      <c r="AM477" s="81"/>
      <c r="AN477" s="8"/>
      <c r="AO477" s="8"/>
      <c r="AP477" s="8"/>
      <c r="AQ477" s="8"/>
      <c r="AR477" s="56"/>
      <c r="AS477" s="139"/>
      <c r="AT477" s="139"/>
      <c r="AU477" s="139"/>
      <c r="AV477" s="139"/>
      <c r="AW477" s="101"/>
      <c r="AX477" s="8"/>
      <c r="AY477" s="8"/>
      <c r="AZ477" s="8"/>
      <c r="BA477" s="8"/>
      <c r="BB477" s="56"/>
      <c r="BC477" s="141"/>
      <c r="BD477" s="141"/>
      <c r="BE477" s="141"/>
      <c r="BF477" s="141"/>
      <c r="BG477" s="110"/>
      <c r="BH477" s="8"/>
      <c r="BI477" s="8"/>
      <c r="BJ477" s="8"/>
      <c r="BK477" s="8"/>
      <c r="BL477" s="56"/>
      <c r="BM477" s="143"/>
      <c r="BN477" s="143"/>
      <c r="BO477" s="143"/>
      <c r="BP477" s="143"/>
      <c r="BQ477" s="118"/>
      <c r="BR477" s="8"/>
      <c r="BS477" s="8"/>
      <c r="BT477" s="8"/>
      <c r="BU477" s="8"/>
      <c r="BV477" s="56"/>
    </row>
    <row r="478" spans="1:74" ht="28.8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18" t="s">
        <v>5</v>
      </c>
      <c r="H478" s="3">
        <v>2024</v>
      </c>
      <c r="I478" s="20" t="s">
        <v>286</v>
      </c>
      <c r="J478" s="185" t="s">
        <v>340</v>
      </c>
      <c r="K478" s="8" t="s">
        <v>318</v>
      </c>
      <c r="L478" s="163">
        <f t="shared" si="15"/>
        <v>0</v>
      </c>
      <c r="M478" s="163">
        <f t="shared" si="16"/>
        <v>0</v>
      </c>
      <c r="N478" s="181"/>
      <c r="O478" s="53"/>
      <c r="P478" s="53"/>
      <c r="Q478" s="53"/>
      <c r="R478" s="53"/>
      <c r="S478" s="41"/>
      <c r="T478" s="8"/>
      <c r="U478" s="8"/>
      <c r="V478" s="8"/>
      <c r="W478" s="8"/>
      <c r="X478" s="56"/>
      <c r="Y478" s="135"/>
      <c r="Z478" s="135"/>
      <c r="AA478" s="135"/>
      <c r="AB478" s="135"/>
      <c r="AC478" s="69"/>
      <c r="AD478" s="8"/>
      <c r="AE478" s="8"/>
      <c r="AF478" s="8"/>
      <c r="AG478" s="8"/>
      <c r="AH478" s="56"/>
      <c r="AI478" s="137"/>
      <c r="AJ478" s="137"/>
      <c r="AK478" s="137"/>
      <c r="AL478" s="137"/>
      <c r="AM478" s="81"/>
      <c r="AN478" s="8"/>
      <c r="AO478" s="8"/>
      <c r="AP478" s="8"/>
      <c r="AQ478" s="8"/>
      <c r="AR478" s="56"/>
      <c r="AS478" s="139"/>
      <c r="AT478" s="139"/>
      <c r="AU478" s="139"/>
      <c r="AV478" s="139"/>
      <c r="AW478" s="101"/>
      <c r="AX478" s="8"/>
      <c r="AY478" s="8"/>
      <c r="AZ478" s="8"/>
      <c r="BA478" s="8"/>
      <c r="BB478" s="56"/>
      <c r="BC478" s="141"/>
      <c r="BD478" s="141"/>
      <c r="BE478" s="141"/>
      <c r="BF478" s="141"/>
      <c r="BG478" s="110"/>
      <c r="BH478" s="8"/>
      <c r="BI478" s="8"/>
      <c r="BJ478" s="8"/>
      <c r="BK478" s="8"/>
      <c r="BL478" s="56"/>
      <c r="BM478" s="143"/>
      <c r="BN478" s="143"/>
      <c r="BO478" s="143"/>
      <c r="BP478" s="143"/>
      <c r="BQ478" s="118"/>
      <c r="BR478" s="8"/>
      <c r="BS478" s="8"/>
      <c r="BT478" s="8"/>
      <c r="BU478" s="8"/>
      <c r="BV478" s="56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18" t="s">
        <v>5</v>
      </c>
      <c r="H479" s="3">
        <v>2024</v>
      </c>
      <c r="I479" s="20" t="s">
        <v>286</v>
      </c>
      <c r="J479" s="185" t="s">
        <v>341</v>
      </c>
      <c r="K479" s="8" t="s">
        <v>320</v>
      </c>
      <c r="L479" s="163">
        <f t="shared" si="15"/>
        <v>0</v>
      </c>
      <c r="M479" s="163">
        <f t="shared" si="16"/>
        <v>0</v>
      </c>
      <c r="N479" s="181"/>
      <c r="O479" s="53"/>
      <c r="P479" s="53"/>
      <c r="Q479" s="53"/>
      <c r="R479" s="53"/>
      <c r="S479" s="41"/>
      <c r="T479" s="8"/>
      <c r="U479" s="8"/>
      <c r="V479" s="8"/>
      <c r="W479" s="8"/>
      <c r="X479" s="56"/>
      <c r="Y479" s="135"/>
      <c r="Z479" s="135"/>
      <c r="AA479" s="135"/>
      <c r="AB479" s="135"/>
      <c r="AC479" s="69"/>
      <c r="AD479" s="8"/>
      <c r="AE479" s="8"/>
      <c r="AF479" s="8"/>
      <c r="AG479" s="8"/>
      <c r="AH479" s="56"/>
      <c r="AI479" s="137"/>
      <c r="AJ479" s="137"/>
      <c r="AK479" s="137"/>
      <c r="AL479" s="137"/>
      <c r="AM479" s="81"/>
      <c r="AN479" s="8"/>
      <c r="AO479" s="8"/>
      <c r="AP479" s="8"/>
      <c r="AQ479" s="8"/>
      <c r="AR479" s="56"/>
      <c r="AS479" s="139"/>
      <c r="AT479" s="139"/>
      <c r="AU479" s="139"/>
      <c r="AV479" s="139"/>
      <c r="AW479" s="101"/>
      <c r="AX479" s="8"/>
      <c r="AY479" s="8"/>
      <c r="AZ479" s="8"/>
      <c r="BA479" s="8"/>
      <c r="BB479" s="56"/>
      <c r="BC479" s="141"/>
      <c r="BD479" s="141"/>
      <c r="BE479" s="141"/>
      <c r="BF479" s="141"/>
      <c r="BG479" s="110"/>
      <c r="BH479" s="8"/>
      <c r="BI479" s="8"/>
      <c r="BJ479" s="8"/>
      <c r="BK479" s="8"/>
      <c r="BL479" s="56"/>
      <c r="BM479" s="143"/>
      <c r="BN479" s="143"/>
      <c r="BO479" s="143"/>
      <c r="BP479" s="143"/>
      <c r="BQ479" s="118"/>
      <c r="BR479" s="8"/>
      <c r="BS479" s="8"/>
      <c r="BT479" s="8"/>
      <c r="BU479" s="8"/>
      <c r="BV479" s="56"/>
    </row>
    <row r="480" spans="1:74" ht="28.8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18" t="s">
        <v>5</v>
      </c>
      <c r="H480" s="3">
        <v>2024</v>
      </c>
      <c r="I480" s="20" t="s">
        <v>286</v>
      </c>
      <c r="J480" s="185" t="s">
        <v>342</v>
      </c>
      <c r="K480" s="8" t="s">
        <v>320</v>
      </c>
      <c r="L480" s="163">
        <f t="shared" si="15"/>
        <v>0</v>
      </c>
      <c r="M480" s="163">
        <f t="shared" si="16"/>
        <v>0</v>
      </c>
      <c r="N480" s="181"/>
      <c r="O480" s="53"/>
      <c r="P480" s="53"/>
      <c r="Q480" s="53"/>
      <c r="R480" s="53"/>
      <c r="S480" s="41"/>
      <c r="T480" s="8"/>
      <c r="U480" s="8"/>
      <c r="V480" s="8"/>
      <c r="W480" s="8"/>
      <c r="X480" s="56"/>
      <c r="Y480" s="135"/>
      <c r="Z480" s="135"/>
      <c r="AA480" s="135"/>
      <c r="AB480" s="135"/>
      <c r="AC480" s="69"/>
      <c r="AD480" s="8"/>
      <c r="AE480" s="8"/>
      <c r="AF480" s="8"/>
      <c r="AG480" s="8"/>
      <c r="AH480" s="56"/>
      <c r="AI480" s="137"/>
      <c r="AJ480" s="137"/>
      <c r="AK480" s="137"/>
      <c r="AL480" s="137"/>
      <c r="AM480" s="81"/>
      <c r="AN480" s="8"/>
      <c r="AO480" s="8"/>
      <c r="AP480" s="8"/>
      <c r="AQ480" s="8"/>
      <c r="AR480" s="56"/>
      <c r="AS480" s="139"/>
      <c r="AT480" s="139"/>
      <c r="AU480" s="139"/>
      <c r="AV480" s="139"/>
      <c r="AW480" s="101"/>
      <c r="AX480" s="8"/>
      <c r="AY480" s="8"/>
      <c r="AZ480" s="8"/>
      <c r="BA480" s="8"/>
      <c r="BB480" s="56"/>
      <c r="BC480" s="141"/>
      <c r="BD480" s="141"/>
      <c r="BE480" s="141"/>
      <c r="BF480" s="141"/>
      <c r="BG480" s="110"/>
      <c r="BH480" s="8"/>
      <c r="BI480" s="8"/>
      <c r="BJ480" s="8"/>
      <c r="BK480" s="8"/>
      <c r="BL480" s="56"/>
      <c r="BM480" s="143"/>
      <c r="BN480" s="143"/>
      <c r="BO480" s="143"/>
      <c r="BP480" s="143"/>
      <c r="BQ480" s="118"/>
      <c r="BR480" s="8"/>
      <c r="BS480" s="8"/>
      <c r="BT480" s="8"/>
      <c r="BU480" s="8"/>
      <c r="BV480" s="56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18" t="s">
        <v>5</v>
      </c>
      <c r="H481" s="3">
        <v>2024</v>
      </c>
      <c r="I481" s="20" t="s">
        <v>286</v>
      </c>
      <c r="J481" s="185" t="s">
        <v>343</v>
      </c>
      <c r="K481" s="8" t="s">
        <v>339</v>
      </c>
      <c r="L481" s="163">
        <f t="shared" si="15"/>
        <v>0</v>
      </c>
      <c r="M481" s="163">
        <f t="shared" si="16"/>
        <v>0</v>
      </c>
      <c r="N481" s="181"/>
      <c r="O481" s="53"/>
      <c r="P481" s="53"/>
      <c r="Q481" s="53"/>
      <c r="R481" s="53"/>
      <c r="S481" s="41"/>
      <c r="T481" s="8"/>
      <c r="U481" s="8"/>
      <c r="V481" s="8"/>
      <c r="W481" s="8"/>
      <c r="X481" s="56"/>
      <c r="Y481" s="135"/>
      <c r="Z481" s="135"/>
      <c r="AA481" s="135"/>
      <c r="AB481" s="135"/>
      <c r="AC481" s="69"/>
      <c r="AD481" s="8"/>
      <c r="AE481" s="8"/>
      <c r="AF481" s="8"/>
      <c r="AG481" s="8"/>
      <c r="AH481" s="56"/>
      <c r="AI481" s="137"/>
      <c r="AJ481" s="137"/>
      <c r="AK481" s="137"/>
      <c r="AL481" s="137"/>
      <c r="AM481" s="81"/>
      <c r="AN481" s="8"/>
      <c r="AO481" s="8"/>
      <c r="AP481" s="8"/>
      <c r="AQ481" s="8"/>
      <c r="AR481" s="56"/>
      <c r="AS481" s="139"/>
      <c r="AT481" s="139"/>
      <c r="AU481" s="139"/>
      <c r="AV481" s="139"/>
      <c r="AW481" s="101"/>
      <c r="AX481" s="8"/>
      <c r="AY481" s="8"/>
      <c r="AZ481" s="8"/>
      <c r="BA481" s="8"/>
      <c r="BB481" s="56"/>
      <c r="BC481" s="141"/>
      <c r="BD481" s="141"/>
      <c r="BE481" s="141"/>
      <c r="BF481" s="141"/>
      <c r="BG481" s="110"/>
      <c r="BH481" s="8"/>
      <c r="BI481" s="8"/>
      <c r="BJ481" s="8"/>
      <c r="BK481" s="8"/>
      <c r="BL481" s="56"/>
      <c r="BM481" s="143"/>
      <c r="BN481" s="143"/>
      <c r="BO481" s="143"/>
      <c r="BP481" s="143"/>
      <c r="BQ481" s="118"/>
      <c r="BR481" s="8"/>
      <c r="BS481" s="8"/>
      <c r="BT481" s="8"/>
      <c r="BU481" s="8"/>
      <c r="BV481" s="56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18" t="s">
        <v>5</v>
      </c>
      <c r="H482" s="3">
        <v>2024</v>
      </c>
      <c r="I482" s="20" t="s">
        <v>288</v>
      </c>
      <c r="J482" s="185" t="s">
        <v>344</v>
      </c>
      <c r="K482" s="8" t="s">
        <v>318</v>
      </c>
      <c r="L482" s="163">
        <f t="shared" si="15"/>
        <v>0</v>
      </c>
      <c r="M482" s="163">
        <f t="shared" si="16"/>
        <v>0</v>
      </c>
      <c r="N482" s="181"/>
      <c r="O482" s="53"/>
      <c r="P482" s="53"/>
      <c r="Q482" s="53"/>
      <c r="R482" s="53"/>
      <c r="S482" s="41"/>
      <c r="T482" s="8"/>
      <c r="U482" s="8"/>
      <c r="V482" s="8"/>
      <c r="W482" s="8"/>
      <c r="X482" s="56"/>
      <c r="Y482" s="135"/>
      <c r="Z482" s="135"/>
      <c r="AA482" s="135"/>
      <c r="AB482" s="135"/>
      <c r="AC482" s="69"/>
      <c r="AD482" s="8"/>
      <c r="AE482" s="8"/>
      <c r="AF482" s="8"/>
      <c r="AG482" s="8"/>
      <c r="AH482" s="56"/>
      <c r="AI482" s="137"/>
      <c r="AJ482" s="137"/>
      <c r="AK482" s="137"/>
      <c r="AL482" s="137"/>
      <c r="AM482" s="81"/>
      <c r="AN482" s="8"/>
      <c r="AO482" s="8"/>
      <c r="AP482" s="8"/>
      <c r="AQ482" s="8"/>
      <c r="AR482" s="56"/>
      <c r="AS482" s="139"/>
      <c r="AT482" s="139"/>
      <c r="AU482" s="139"/>
      <c r="AV482" s="139"/>
      <c r="AW482" s="101"/>
      <c r="AX482" s="8"/>
      <c r="AY482" s="8"/>
      <c r="AZ482" s="8"/>
      <c r="BA482" s="8"/>
      <c r="BB482" s="56"/>
      <c r="BC482" s="141"/>
      <c r="BD482" s="141"/>
      <c r="BE482" s="141"/>
      <c r="BF482" s="141"/>
      <c r="BG482" s="110"/>
      <c r="BH482" s="8"/>
      <c r="BI482" s="8"/>
      <c r="BJ482" s="8"/>
      <c r="BK482" s="8"/>
      <c r="BL482" s="56"/>
      <c r="BM482" s="143"/>
      <c r="BN482" s="143"/>
      <c r="BO482" s="143"/>
      <c r="BP482" s="143"/>
      <c r="BQ482" s="118"/>
      <c r="BR482" s="8"/>
      <c r="BS482" s="8"/>
      <c r="BT482" s="8"/>
      <c r="BU482" s="8"/>
      <c r="BV482" s="56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18" t="s">
        <v>5</v>
      </c>
      <c r="H483" s="3">
        <v>2024</v>
      </c>
      <c r="I483" s="20" t="s">
        <v>288</v>
      </c>
      <c r="J483" s="184" t="s">
        <v>351</v>
      </c>
      <c r="K483" s="2" t="s">
        <v>318</v>
      </c>
      <c r="L483" s="163">
        <f t="shared" si="15"/>
        <v>0</v>
      </c>
      <c r="M483" s="163">
        <f t="shared" si="16"/>
        <v>0</v>
      </c>
      <c r="N483" s="181"/>
      <c r="O483" s="53"/>
      <c r="P483" s="53"/>
      <c r="Q483" s="53"/>
      <c r="R483" s="53"/>
      <c r="S483" s="41"/>
      <c r="T483" s="8"/>
      <c r="U483" s="8"/>
      <c r="V483" s="8"/>
      <c r="W483" s="8"/>
      <c r="X483" s="56"/>
      <c r="Y483" s="135"/>
      <c r="Z483" s="135"/>
      <c r="AA483" s="135"/>
      <c r="AB483" s="135"/>
      <c r="AC483" s="69"/>
      <c r="AD483" s="8"/>
      <c r="AE483" s="8"/>
      <c r="AF483" s="8"/>
      <c r="AG483" s="8"/>
      <c r="AH483" s="56"/>
      <c r="AI483" s="137"/>
      <c r="AJ483" s="137"/>
      <c r="AK483" s="137"/>
      <c r="AL483" s="137"/>
      <c r="AM483" s="81"/>
      <c r="AN483" s="8"/>
      <c r="AO483" s="8"/>
      <c r="AP483" s="8"/>
      <c r="AQ483" s="8"/>
      <c r="AR483" s="56"/>
      <c r="AS483" s="139"/>
      <c r="AT483" s="139"/>
      <c r="AU483" s="139"/>
      <c r="AV483" s="139"/>
      <c r="AW483" s="101"/>
      <c r="AX483" s="8"/>
      <c r="AY483" s="8"/>
      <c r="AZ483" s="8"/>
      <c r="BA483" s="8"/>
      <c r="BB483" s="56"/>
      <c r="BC483" s="141"/>
      <c r="BD483" s="141"/>
      <c r="BE483" s="141"/>
      <c r="BF483" s="141"/>
      <c r="BG483" s="110"/>
      <c r="BH483" s="8"/>
      <c r="BI483" s="8"/>
      <c r="BJ483" s="8"/>
      <c r="BK483" s="8"/>
      <c r="BL483" s="56"/>
      <c r="BM483" s="143"/>
      <c r="BN483" s="143"/>
      <c r="BO483" s="143"/>
      <c r="BP483" s="143"/>
      <c r="BQ483" s="118"/>
      <c r="BR483" s="8"/>
      <c r="BS483" s="8"/>
      <c r="BT483" s="8"/>
      <c r="BU483" s="8"/>
      <c r="BV483" s="56"/>
    </row>
    <row r="484" spans="1:74" ht="28.8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18" t="s">
        <v>5</v>
      </c>
      <c r="H484" s="3">
        <v>2024</v>
      </c>
      <c r="I484" s="20" t="s">
        <v>288</v>
      </c>
      <c r="J484" s="184" t="s">
        <v>352</v>
      </c>
      <c r="K484" s="2" t="s">
        <v>321</v>
      </c>
      <c r="L484" s="163">
        <f t="shared" si="15"/>
        <v>0</v>
      </c>
      <c r="M484" s="163">
        <f t="shared" si="16"/>
        <v>0</v>
      </c>
      <c r="N484" s="181"/>
      <c r="O484" s="33"/>
      <c r="P484" s="33"/>
      <c r="Q484" s="33"/>
      <c r="R484" s="33"/>
      <c r="S484" s="41"/>
      <c r="T484" s="2"/>
      <c r="U484" s="2"/>
      <c r="V484" s="2"/>
      <c r="W484" s="2"/>
      <c r="X484" s="56"/>
      <c r="Y484" s="62"/>
      <c r="Z484" s="62"/>
      <c r="AA484" s="62"/>
      <c r="AB484" s="62"/>
      <c r="AC484" s="69"/>
      <c r="AD484" s="2"/>
      <c r="AE484" s="2"/>
      <c r="AF484" s="2"/>
      <c r="AG484" s="2"/>
      <c r="AH484" s="56"/>
      <c r="AI484" s="72"/>
      <c r="AJ484" s="72"/>
      <c r="AK484" s="72"/>
      <c r="AL484" s="72"/>
      <c r="AM484" s="81"/>
      <c r="AN484" s="2"/>
      <c r="AO484" s="2"/>
      <c r="AP484" s="2"/>
      <c r="AQ484" s="2"/>
      <c r="AR484" s="56"/>
      <c r="AS484" s="85"/>
      <c r="AT484" s="85"/>
      <c r="AU484" s="85"/>
      <c r="AV484" s="85"/>
      <c r="AW484" s="101"/>
      <c r="AX484" s="2"/>
      <c r="AY484" s="2"/>
      <c r="AZ484" s="2"/>
      <c r="BA484" s="2"/>
      <c r="BB484" s="56"/>
      <c r="BC484" s="105"/>
      <c r="BD484" s="105"/>
      <c r="BE484" s="105"/>
      <c r="BF484" s="105"/>
      <c r="BG484" s="110"/>
      <c r="BH484" s="2"/>
      <c r="BI484" s="2"/>
      <c r="BJ484" s="2"/>
      <c r="BK484" s="2"/>
      <c r="BL484" s="56"/>
      <c r="BM484" s="48"/>
      <c r="BN484" s="48"/>
      <c r="BO484" s="48"/>
      <c r="BP484" s="48"/>
      <c r="BQ484" s="118"/>
      <c r="BR484" s="2"/>
      <c r="BS484" s="2"/>
      <c r="BT484" s="2"/>
      <c r="BU484" s="2"/>
      <c r="BV484" s="56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18" t="s">
        <v>5</v>
      </c>
      <c r="H485" s="3">
        <v>2024</v>
      </c>
      <c r="I485" s="20" t="s">
        <v>288</v>
      </c>
      <c r="J485" s="184" t="s">
        <v>345</v>
      </c>
      <c r="K485" s="2" t="s">
        <v>318</v>
      </c>
      <c r="L485" s="163">
        <f t="shared" si="15"/>
        <v>0</v>
      </c>
      <c r="M485" s="163">
        <f t="shared" si="16"/>
        <v>0</v>
      </c>
      <c r="N485" s="181"/>
      <c r="O485" s="34"/>
      <c r="P485" s="33"/>
      <c r="Q485" s="33"/>
      <c r="R485" s="33"/>
      <c r="S485" s="41"/>
      <c r="T485" s="3"/>
      <c r="U485" s="2"/>
      <c r="V485" s="2"/>
      <c r="W485" s="2"/>
      <c r="X485" s="56"/>
      <c r="Y485" s="64"/>
      <c r="Z485" s="62"/>
      <c r="AA485" s="62"/>
      <c r="AB485" s="62"/>
      <c r="AC485" s="69"/>
      <c r="AD485" s="3"/>
      <c r="AE485" s="2"/>
      <c r="AF485" s="2"/>
      <c r="AG485" s="2"/>
      <c r="AH485" s="56"/>
      <c r="AI485" s="73"/>
      <c r="AJ485" s="72"/>
      <c r="AK485" s="72"/>
      <c r="AL485" s="72"/>
      <c r="AM485" s="81"/>
      <c r="AN485" s="3"/>
      <c r="AO485" s="2"/>
      <c r="AP485" s="2"/>
      <c r="AQ485" s="2"/>
      <c r="AR485" s="56"/>
      <c r="AS485" s="86"/>
      <c r="AT485" s="85"/>
      <c r="AU485" s="85"/>
      <c r="AV485" s="85"/>
      <c r="AW485" s="101"/>
      <c r="AX485" s="3"/>
      <c r="AY485" s="2"/>
      <c r="AZ485" s="2"/>
      <c r="BA485" s="2"/>
      <c r="BB485" s="56"/>
      <c r="BC485" s="106"/>
      <c r="BD485" s="105"/>
      <c r="BE485" s="105"/>
      <c r="BF485" s="105"/>
      <c r="BG485" s="110"/>
      <c r="BH485" s="3"/>
      <c r="BI485" s="2"/>
      <c r="BJ485" s="2"/>
      <c r="BK485" s="2"/>
      <c r="BL485" s="56"/>
      <c r="BM485" s="49"/>
      <c r="BN485" s="48"/>
      <c r="BO485" s="48"/>
      <c r="BP485" s="48"/>
      <c r="BQ485" s="118"/>
      <c r="BR485" s="3"/>
      <c r="BS485" s="2"/>
      <c r="BT485" s="2"/>
      <c r="BU485" s="2"/>
      <c r="BV485" s="56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18" t="s">
        <v>5</v>
      </c>
      <c r="H486" s="3">
        <v>2024</v>
      </c>
      <c r="I486" s="20" t="s">
        <v>289</v>
      </c>
      <c r="J486" s="184" t="s">
        <v>268</v>
      </c>
      <c r="K486" s="2" t="s">
        <v>318</v>
      </c>
      <c r="L486" s="163">
        <f t="shared" si="15"/>
        <v>0</v>
      </c>
      <c r="M486" s="163">
        <f t="shared" si="16"/>
        <v>0</v>
      </c>
      <c r="N486" s="181"/>
      <c r="O486" s="33"/>
      <c r="P486" s="33"/>
      <c r="Q486" s="33"/>
      <c r="R486" s="33"/>
      <c r="S486" s="41"/>
      <c r="T486" s="2"/>
      <c r="U486" s="2"/>
      <c r="V486" s="2"/>
      <c r="W486" s="2"/>
      <c r="X486" s="56"/>
      <c r="Y486" s="62"/>
      <c r="Z486" s="62"/>
      <c r="AA486" s="62"/>
      <c r="AB486" s="62"/>
      <c r="AC486" s="69"/>
      <c r="AD486" s="2"/>
      <c r="AE486" s="2"/>
      <c r="AF486" s="2"/>
      <c r="AG486" s="2"/>
      <c r="AH486" s="56"/>
      <c r="AI486" s="72"/>
      <c r="AJ486" s="72"/>
      <c r="AK486" s="72"/>
      <c r="AL486" s="72"/>
      <c r="AM486" s="81"/>
      <c r="AN486" s="2"/>
      <c r="AO486" s="2"/>
      <c r="AP486" s="2"/>
      <c r="AQ486" s="2"/>
      <c r="AR486" s="56"/>
      <c r="AS486" s="85"/>
      <c r="AT486" s="85"/>
      <c r="AU486" s="85"/>
      <c r="AV486" s="85"/>
      <c r="AW486" s="101"/>
      <c r="AX486" s="2"/>
      <c r="AY486" s="2"/>
      <c r="AZ486" s="2"/>
      <c r="BA486" s="2"/>
      <c r="BB486" s="56"/>
      <c r="BC486" s="105"/>
      <c r="BD486" s="105"/>
      <c r="BE486" s="105"/>
      <c r="BF486" s="105"/>
      <c r="BG486" s="110"/>
      <c r="BH486" s="2"/>
      <c r="BI486" s="2"/>
      <c r="BJ486" s="2"/>
      <c r="BK486" s="2"/>
      <c r="BL486" s="56"/>
      <c r="BM486" s="48"/>
      <c r="BN486" s="48"/>
      <c r="BO486" s="48"/>
      <c r="BP486" s="48"/>
      <c r="BQ486" s="118"/>
      <c r="BR486" s="2"/>
      <c r="BS486" s="2"/>
      <c r="BT486" s="2"/>
      <c r="BU486" s="2"/>
      <c r="BV486" s="56"/>
    </row>
    <row r="487" spans="1:74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18" t="s">
        <v>5</v>
      </c>
      <c r="H487" s="3">
        <v>2024</v>
      </c>
      <c r="I487" s="20" t="s">
        <v>289</v>
      </c>
      <c r="J487" s="184" t="s">
        <v>292</v>
      </c>
      <c r="K487" s="2" t="s">
        <v>318</v>
      </c>
      <c r="L487" s="163">
        <f t="shared" si="15"/>
        <v>0</v>
      </c>
      <c r="M487" s="163">
        <f t="shared" si="16"/>
        <v>0</v>
      </c>
      <c r="N487" s="181"/>
      <c r="O487" s="33"/>
      <c r="P487" s="33"/>
      <c r="Q487" s="33"/>
      <c r="R487" s="33"/>
      <c r="S487" s="41"/>
      <c r="T487" s="2"/>
      <c r="U487" s="2"/>
      <c r="V487" s="2"/>
      <c r="W487" s="2"/>
      <c r="X487" s="56"/>
      <c r="Y487" s="62"/>
      <c r="Z487" s="62"/>
      <c r="AA487" s="62"/>
      <c r="AB487" s="62"/>
      <c r="AC487" s="69"/>
      <c r="AD487" s="2"/>
      <c r="AE487" s="2"/>
      <c r="AF487" s="2"/>
      <c r="AG487" s="2"/>
      <c r="AH487" s="56"/>
      <c r="AI487" s="72"/>
      <c r="AJ487" s="72"/>
      <c r="AK487" s="72"/>
      <c r="AL487" s="72"/>
      <c r="AM487" s="81"/>
      <c r="AN487" s="2"/>
      <c r="AO487" s="2"/>
      <c r="AP487" s="2"/>
      <c r="AQ487" s="2"/>
      <c r="AR487" s="56"/>
      <c r="AS487" s="85"/>
      <c r="AT487" s="85"/>
      <c r="AU487" s="85"/>
      <c r="AV487" s="85"/>
      <c r="AW487" s="101"/>
      <c r="AX487" s="2"/>
      <c r="AY487" s="2"/>
      <c r="AZ487" s="2"/>
      <c r="BA487" s="2"/>
      <c r="BB487" s="56"/>
      <c r="BC487" s="105"/>
      <c r="BD487" s="105"/>
      <c r="BE487" s="105"/>
      <c r="BF487" s="105"/>
      <c r="BG487" s="110"/>
      <c r="BH487" s="2"/>
      <c r="BI487" s="2"/>
      <c r="BJ487" s="2"/>
      <c r="BK487" s="2"/>
      <c r="BL487" s="56"/>
      <c r="BM487" s="48"/>
      <c r="BN487" s="48"/>
      <c r="BO487" s="48"/>
      <c r="BP487" s="48"/>
      <c r="BQ487" s="118"/>
      <c r="BR487" s="2"/>
      <c r="BS487" s="2"/>
      <c r="BT487" s="2"/>
      <c r="BU487" s="2"/>
      <c r="BV487" s="56"/>
    </row>
    <row r="488" spans="1:74" ht="15.6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18" t="s">
        <v>5</v>
      </c>
      <c r="H488" s="3">
        <v>2024</v>
      </c>
      <c r="I488" s="20" t="s">
        <v>285</v>
      </c>
      <c r="J488" s="184" t="s">
        <v>293</v>
      </c>
      <c r="K488" s="2" t="s">
        <v>318</v>
      </c>
      <c r="L488" s="163">
        <f t="shared" si="15"/>
        <v>0</v>
      </c>
      <c r="M488" s="163">
        <f t="shared" si="16"/>
        <v>0</v>
      </c>
      <c r="N488" s="181"/>
      <c r="O488" s="33"/>
      <c r="P488" s="33"/>
      <c r="Q488" s="33"/>
      <c r="R488" s="35"/>
      <c r="S488" s="41"/>
      <c r="T488" s="2"/>
      <c r="U488" s="2"/>
      <c r="V488" s="2"/>
      <c r="W488" s="29"/>
      <c r="X488" s="56"/>
      <c r="Y488" s="62"/>
      <c r="Z488" s="62"/>
      <c r="AA488" s="62"/>
      <c r="AB488" s="63"/>
      <c r="AC488" s="69"/>
      <c r="AD488" s="2"/>
      <c r="AE488" s="2"/>
      <c r="AF488" s="2"/>
      <c r="AG488" s="29"/>
      <c r="AH488" s="56"/>
      <c r="AI488" s="72"/>
      <c r="AJ488" s="72"/>
      <c r="AK488" s="72"/>
      <c r="AL488" s="74"/>
      <c r="AM488" s="81"/>
      <c r="AN488" s="2"/>
      <c r="AO488" s="2"/>
      <c r="AP488" s="2"/>
      <c r="AQ488" s="29"/>
      <c r="AR488" s="56"/>
      <c r="AS488" s="85"/>
      <c r="AT488" s="85"/>
      <c r="AU488" s="85"/>
      <c r="AV488" s="87"/>
      <c r="AW488" s="101"/>
      <c r="AX488" s="2"/>
      <c r="AY488" s="2"/>
      <c r="AZ488" s="2"/>
      <c r="BA488" s="29"/>
      <c r="BB488" s="56"/>
      <c r="BC488" s="105"/>
      <c r="BD488" s="105"/>
      <c r="BE488" s="105"/>
      <c r="BF488" s="107"/>
      <c r="BG488" s="110"/>
      <c r="BH488" s="2"/>
      <c r="BI488" s="2"/>
      <c r="BJ488" s="2"/>
      <c r="BK488" s="29"/>
      <c r="BL488" s="56"/>
      <c r="BM488" s="48"/>
      <c r="BN488" s="48"/>
      <c r="BO488" s="48"/>
      <c r="BP488" s="114"/>
      <c r="BQ488" s="118"/>
      <c r="BR488" s="2"/>
      <c r="BS488" s="2"/>
      <c r="BT488" s="2"/>
      <c r="BU488" s="29"/>
      <c r="BV488" s="56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18" t="s">
        <v>5</v>
      </c>
      <c r="H489" s="3">
        <v>2024</v>
      </c>
      <c r="I489" s="20" t="s">
        <v>287</v>
      </c>
      <c r="J489" s="184" t="s">
        <v>269</v>
      </c>
      <c r="K489" s="2" t="s">
        <v>320</v>
      </c>
      <c r="L489" s="163">
        <f t="shared" si="15"/>
        <v>2</v>
      </c>
      <c r="M489" s="163">
        <f t="shared" si="16"/>
        <v>2.8479999999999999</v>
      </c>
      <c r="N489" s="181"/>
      <c r="O489" s="33"/>
      <c r="P489" s="33"/>
      <c r="Q489" s="33"/>
      <c r="R489" s="33"/>
      <c r="S489" s="41"/>
      <c r="T489" s="2"/>
      <c r="U489" s="2"/>
      <c r="V489" s="2"/>
      <c r="W489" s="2"/>
      <c r="X489" s="56"/>
      <c r="Y489" s="62"/>
      <c r="Z489" s="62"/>
      <c r="AA489" s="62"/>
      <c r="AB489" s="64">
        <v>2</v>
      </c>
      <c r="AC489" s="69">
        <v>2.8479999999999999</v>
      </c>
      <c r="AD489" s="2"/>
      <c r="AE489" s="2"/>
      <c r="AF489" s="2"/>
      <c r="AG489" s="2"/>
      <c r="AH489" s="56"/>
      <c r="AI489" s="72"/>
      <c r="AJ489" s="72"/>
      <c r="AK489" s="72"/>
      <c r="AL489" s="72"/>
      <c r="AM489" s="81"/>
      <c r="AN489" s="2"/>
      <c r="AO489" s="2"/>
      <c r="AP489" s="2"/>
      <c r="AQ489" s="2"/>
      <c r="AR489" s="56"/>
      <c r="AS489" s="85"/>
      <c r="AT489" s="85"/>
      <c r="AU489" s="85"/>
      <c r="AV489" s="85"/>
      <c r="AW489" s="101"/>
      <c r="AX489" s="2"/>
      <c r="AY489" s="2"/>
      <c r="AZ489" s="2"/>
      <c r="BA489" s="2"/>
      <c r="BB489" s="56"/>
      <c r="BC489" s="105"/>
      <c r="BD489" s="105"/>
      <c r="BE489" s="105"/>
      <c r="BF489" s="105"/>
      <c r="BG489" s="110"/>
      <c r="BH489" s="2"/>
      <c r="BI489" s="2"/>
      <c r="BJ489" s="2"/>
      <c r="BK489" s="2"/>
      <c r="BL489" s="56"/>
      <c r="BM489" s="48"/>
      <c r="BN489" s="48"/>
      <c r="BO489" s="48"/>
      <c r="BP489" s="48"/>
      <c r="BQ489" s="118"/>
      <c r="BR489" s="2"/>
      <c r="BS489" s="2"/>
      <c r="BT489" s="2"/>
      <c r="BU489" s="2"/>
      <c r="BV489" s="56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18" t="s">
        <v>5</v>
      </c>
      <c r="H490" s="3">
        <v>2024</v>
      </c>
      <c r="I490" s="20" t="s">
        <v>287</v>
      </c>
      <c r="J490" s="184" t="s">
        <v>270</v>
      </c>
      <c r="K490" s="2" t="s">
        <v>320</v>
      </c>
      <c r="L490" s="163">
        <f t="shared" si="15"/>
        <v>0</v>
      </c>
      <c r="M490" s="163">
        <f t="shared" si="16"/>
        <v>0</v>
      </c>
      <c r="N490" s="181"/>
      <c r="O490" s="33"/>
      <c r="P490" s="33"/>
      <c r="Q490" s="33"/>
      <c r="R490" s="33"/>
      <c r="S490" s="41"/>
      <c r="T490" s="2"/>
      <c r="U490" s="2"/>
      <c r="V490" s="2"/>
      <c r="W490" s="2"/>
      <c r="X490" s="56"/>
      <c r="Y490" s="62"/>
      <c r="Z490" s="62"/>
      <c r="AA490" s="62"/>
      <c r="AB490" s="62"/>
      <c r="AC490" s="69"/>
      <c r="AD490" s="2"/>
      <c r="AE490" s="2"/>
      <c r="AF490" s="2"/>
      <c r="AG490" s="2"/>
      <c r="AH490" s="56"/>
      <c r="AI490" s="72"/>
      <c r="AJ490" s="72"/>
      <c r="AK490" s="72"/>
      <c r="AL490" s="72"/>
      <c r="AM490" s="81"/>
      <c r="AN490" s="2"/>
      <c r="AO490" s="2"/>
      <c r="AP490" s="2"/>
      <c r="AQ490" s="2"/>
      <c r="AR490" s="56"/>
      <c r="AS490" s="85"/>
      <c r="AT490" s="85"/>
      <c r="AU490" s="85"/>
      <c r="AV490" s="85"/>
      <c r="AW490" s="101"/>
      <c r="AX490" s="2"/>
      <c r="AY490" s="2"/>
      <c r="AZ490" s="2"/>
      <c r="BA490" s="2"/>
      <c r="BB490" s="56"/>
      <c r="BC490" s="105"/>
      <c r="BD490" s="105"/>
      <c r="BE490" s="105"/>
      <c r="BF490" s="105"/>
      <c r="BG490" s="110"/>
      <c r="BH490" s="2"/>
      <c r="BI490" s="2"/>
      <c r="BJ490" s="2"/>
      <c r="BK490" s="2"/>
      <c r="BL490" s="56"/>
      <c r="BM490" s="48"/>
      <c r="BN490" s="48"/>
      <c r="BO490" s="48"/>
      <c r="BP490" s="48"/>
      <c r="BQ490" s="118"/>
      <c r="BR490" s="2"/>
      <c r="BS490" s="2"/>
      <c r="BT490" s="2"/>
      <c r="BU490" s="2"/>
      <c r="BV490" s="56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18" t="s">
        <v>5</v>
      </c>
      <c r="H491" s="3">
        <v>2024</v>
      </c>
      <c r="I491" s="20" t="s">
        <v>290</v>
      </c>
      <c r="J491" s="184" t="s">
        <v>271</v>
      </c>
      <c r="K491" s="2" t="s">
        <v>321</v>
      </c>
      <c r="L491" s="163">
        <f t="shared" si="15"/>
        <v>0</v>
      </c>
      <c r="M491" s="163">
        <f t="shared" si="16"/>
        <v>0</v>
      </c>
      <c r="N491" s="181"/>
      <c r="O491" s="33"/>
      <c r="P491" s="33"/>
      <c r="Q491" s="33"/>
      <c r="R491" s="33"/>
      <c r="S491" s="41"/>
      <c r="T491" s="2"/>
      <c r="U491" s="2"/>
      <c r="V491" s="2"/>
      <c r="W491" s="2"/>
      <c r="X491" s="56"/>
      <c r="Y491" s="62"/>
      <c r="Z491" s="62"/>
      <c r="AA491" s="62"/>
      <c r="AB491" s="62"/>
      <c r="AC491" s="69"/>
      <c r="AD491" s="2"/>
      <c r="AE491" s="2"/>
      <c r="AF491" s="2"/>
      <c r="AG491" s="2"/>
      <c r="AH491" s="56"/>
      <c r="AI491" s="72"/>
      <c r="AJ491" s="72"/>
      <c r="AK491" s="72"/>
      <c r="AL491" s="72"/>
      <c r="AM491" s="81"/>
      <c r="AN491" s="2"/>
      <c r="AO491" s="2"/>
      <c r="AP491" s="2"/>
      <c r="AQ491" s="2"/>
      <c r="AR491" s="56"/>
      <c r="AS491" s="85"/>
      <c r="AT491" s="85"/>
      <c r="AU491" s="85"/>
      <c r="AV491" s="85"/>
      <c r="AW491" s="101"/>
      <c r="AX491" s="2"/>
      <c r="AY491" s="2"/>
      <c r="AZ491" s="2"/>
      <c r="BA491" s="2"/>
      <c r="BB491" s="56"/>
      <c r="BC491" s="105"/>
      <c r="BD491" s="105"/>
      <c r="BE491" s="105"/>
      <c r="BF491" s="105"/>
      <c r="BG491" s="110"/>
      <c r="BH491" s="2"/>
      <c r="BI491" s="2"/>
      <c r="BJ491" s="2"/>
      <c r="BK491" s="2"/>
      <c r="BL491" s="56"/>
      <c r="BM491" s="48"/>
      <c r="BN491" s="48"/>
      <c r="BO491" s="48"/>
      <c r="BP491" s="48"/>
      <c r="BQ491" s="118"/>
      <c r="BR491" s="2"/>
      <c r="BS491" s="2"/>
      <c r="BT491" s="2"/>
      <c r="BU491" s="2"/>
      <c r="BV491" s="56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18" t="s">
        <v>5</v>
      </c>
      <c r="H492" s="3">
        <v>2024</v>
      </c>
      <c r="I492" s="20" t="s">
        <v>284</v>
      </c>
      <c r="J492" s="184" t="s">
        <v>294</v>
      </c>
      <c r="K492" s="2" t="s">
        <v>320</v>
      </c>
      <c r="L492" s="163">
        <f t="shared" si="15"/>
        <v>0</v>
      </c>
      <c r="M492" s="163">
        <f t="shared" si="16"/>
        <v>0</v>
      </c>
      <c r="N492" s="181"/>
      <c r="O492" s="33"/>
      <c r="P492" s="33"/>
      <c r="Q492" s="33"/>
      <c r="R492" s="33"/>
      <c r="S492" s="41"/>
      <c r="T492" s="2"/>
      <c r="U492" s="2"/>
      <c r="V492" s="2"/>
      <c r="W492" s="2"/>
      <c r="X492" s="56"/>
      <c r="Y492" s="62"/>
      <c r="Z492" s="62"/>
      <c r="AA492" s="62"/>
      <c r="AB492" s="62"/>
      <c r="AC492" s="69"/>
      <c r="AD492" s="2"/>
      <c r="AE492" s="2"/>
      <c r="AF492" s="2"/>
      <c r="AG492" s="2"/>
      <c r="AH492" s="56"/>
      <c r="AI492" s="72"/>
      <c r="AJ492" s="72"/>
      <c r="AK492" s="72"/>
      <c r="AL492" s="72"/>
      <c r="AM492" s="81"/>
      <c r="AN492" s="2"/>
      <c r="AO492" s="2"/>
      <c r="AP492" s="2"/>
      <c r="AQ492" s="2"/>
      <c r="AR492" s="56"/>
      <c r="AS492" s="85"/>
      <c r="AT492" s="85"/>
      <c r="AU492" s="85"/>
      <c r="AV492" s="85"/>
      <c r="AW492" s="101"/>
      <c r="AX492" s="2"/>
      <c r="AY492" s="2"/>
      <c r="AZ492" s="2"/>
      <c r="BA492" s="2"/>
      <c r="BB492" s="56"/>
      <c r="BC492" s="105"/>
      <c r="BD492" s="105"/>
      <c r="BE492" s="105"/>
      <c r="BF492" s="105"/>
      <c r="BG492" s="110"/>
      <c r="BH492" s="2"/>
      <c r="BI492" s="2"/>
      <c r="BJ492" s="2"/>
      <c r="BK492" s="2"/>
      <c r="BL492" s="56"/>
      <c r="BM492" s="48"/>
      <c r="BN492" s="48"/>
      <c r="BO492" s="48"/>
      <c r="BP492" s="48"/>
      <c r="BQ492" s="118"/>
      <c r="BR492" s="2"/>
      <c r="BS492" s="2"/>
      <c r="BT492" s="2"/>
      <c r="BU492" s="2"/>
      <c r="BV492" s="56"/>
    </row>
    <row r="493" spans="1:74" ht="28.8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18" t="s">
        <v>5</v>
      </c>
      <c r="H493" s="3">
        <v>2024</v>
      </c>
      <c r="I493" s="20" t="s">
        <v>284</v>
      </c>
      <c r="J493" s="184" t="s">
        <v>346</v>
      </c>
      <c r="K493" s="2" t="s">
        <v>320</v>
      </c>
      <c r="L493" s="163">
        <f t="shared" si="15"/>
        <v>0</v>
      </c>
      <c r="M493" s="163">
        <f t="shared" si="16"/>
        <v>0</v>
      </c>
      <c r="N493" s="181"/>
      <c r="O493" s="33"/>
      <c r="P493" s="33"/>
      <c r="Q493" s="33"/>
      <c r="R493" s="33"/>
      <c r="S493" s="41"/>
      <c r="T493" s="2"/>
      <c r="U493" s="2"/>
      <c r="V493" s="2"/>
      <c r="W493" s="2"/>
      <c r="X493" s="56"/>
      <c r="Y493" s="62"/>
      <c r="Z493" s="62"/>
      <c r="AA493" s="62"/>
      <c r="AB493" s="62"/>
      <c r="AC493" s="69"/>
      <c r="AD493" s="2"/>
      <c r="AE493" s="2"/>
      <c r="AF493" s="2"/>
      <c r="AG493" s="2"/>
      <c r="AH493" s="56"/>
      <c r="AI493" s="72"/>
      <c r="AJ493" s="72"/>
      <c r="AK493" s="72"/>
      <c r="AL493" s="72"/>
      <c r="AM493" s="81"/>
      <c r="AN493" s="2"/>
      <c r="AO493" s="2"/>
      <c r="AP493" s="2"/>
      <c r="AQ493" s="2"/>
      <c r="AR493" s="56"/>
      <c r="AS493" s="85"/>
      <c r="AT493" s="85"/>
      <c r="AU493" s="85"/>
      <c r="AV493" s="85"/>
      <c r="AW493" s="101"/>
      <c r="AX493" s="2"/>
      <c r="AY493" s="2"/>
      <c r="AZ493" s="2"/>
      <c r="BA493" s="2"/>
      <c r="BB493" s="56"/>
      <c r="BC493" s="105"/>
      <c r="BD493" s="105"/>
      <c r="BE493" s="105"/>
      <c r="BF493" s="105"/>
      <c r="BG493" s="110"/>
      <c r="BH493" s="2"/>
      <c r="BI493" s="2"/>
      <c r="BJ493" s="2"/>
      <c r="BK493" s="2"/>
      <c r="BL493" s="56"/>
      <c r="BM493" s="48"/>
      <c r="BN493" s="48"/>
      <c r="BO493" s="48"/>
      <c r="BP493" s="48"/>
      <c r="BQ493" s="118"/>
      <c r="BR493" s="2"/>
      <c r="BS493" s="2"/>
      <c r="BT493" s="2"/>
      <c r="BU493" s="2"/>
      <c r="BV493" s="56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18" t="s">
        <v>5</v>
      </c>
      <c r="H494" s="3">
        <v>2024</v>
      </c>
      <c r="I494" s="20" t="s">
        <v>284</v>
      </c>
      <c r="J494" s="184" t="s">
        <v>295</v>
      </c>
      <c r="K494" s="2" t="s">
        <v>320</v>
      </c>
      <c r="L494" s="163">
        <f t="shared" si="15"/>
        <v>0</v>
      </c>
      <c r="M494" s="163">
        <f t="shared" si="16"/>
        <v>0</v>
      </c>
      <c r="N494" s="181"/>
      <c r="O494" s="33"/>
      <c r="P494" s="33"/>
      <c r="Q494" s="33"/>
      <c r="R494" s="34"/>
      <c r="S494" s="41"/>
      <c r="T494" s="2"/>
      <c r="U494" s="2"/>
      <c r="V494" s="2"/>
      <c r="W494" s="2"/>
      <c r="X494" s="56"/>
      <c r="Y494" s="62"/>
      <c r="Z494" s="62"/>
      <c r="AA494" s="62"/>
      <c r="AB494" s="62"/>
      <c r="AC494" s="69"/>
      <c r="AD494" s="2"/>
      <c r="AE494" s="2"/>
      <c r="AF494" s="2"/>
      <c r="AG494" s="2"/>
      <c r="AH494" s="56"/>
      <c r="AI494" s="72"/>
      <c r="AJ494" s="72"/>
      <c r="AK494" s="72"/>
      <c r="AL494" s="72"/>
      <c r="AM494" s="81"/>
      <c r="AN494" s="2"/>
      <c r="AO494" s="2"/>
      <c r="AP494" s="2"/>
      <c r="AQ494" s="2"/>
      <c r="AR494" s="56"/>
      <c r="AS494" s="85"/>
      <c r="AT494" s="85"/>
      <c r="AU494" s="85"/>
      <c r="AV494" s="85"/>
      <c r="AW494" s="101"/>
      <c r="AX494" s="2"/>
      <c r="AY494" s="2"/>
      <c r="AZ494" s="2"/>
      <c r="BA494" s="2"/>
      <c r="BB494" s="56"/>
      <c r="BC494" s="105"/>
      <c r="BD494" s="105"/>
      <c r="BE494" s="105"/>
      <c r="BF494" s="105"/>
      <c r="BG494" s="110"/>
      <c r="BH494" s="2"/>
      <c r="BI494" s="2"/>
      <c r="BJ494" s="2"/>
      <c r="BK494" s="2"/>
      <c r="BL494" s="56"/>
      <c r="BM494" s="48"/>
      <c r="BN494" s="48"/>
      <c r="BO494" s="48"/>
      <c r="BP494" s="48"/>
      <c r="BQ494" s="118"/>
      <c r="BR494" s="2"/>
      <c r="BS494" s="2"/>
      <c r="BT494" s="2"/>
      <c r="BU494" s="2"/>
      <c r="BV494" s="56"/>
    </row>
    <row r="495" spans="1:74" ht="28.8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18" t="s">
        <v>5</v>
      </c>
      <c r="H495" s="3">
        <v>2024</v>
      </c>
      <c r="I495" s="20" t="s">
        <v>290</v>
      </c>
      <c r="J495" s="184" t="s">
        <v>299</v>
      </c>
      <c r="K495" s="2" t="s">
        <v>318</v>
      </c>
      <c r="L495" s="163">
        <f t="shared" si="15"/>
        <v>0</v>
      </c>
      <c r="M495" s="163">
        <f t="shared" si="16"/>
        <v>0</v>
      </c>
      <c r="N495" s="181"/>
      <c r="O495" s="33"/>
      <c r="P495" s="33"/>
      <c r="Q495" s="33"/>
      <c r="R495" s="33"/>
      <c r="S495" s="41"/>
      <c r="T495" s="2"/>
      <c r="U495" s="2"/>
      <c r="V495" s="2"/>
      <c r="W495" s="2"/>
      <c r="X495" s="56"/>
      <c r="Y495" s="62"/>
      <c r="Z495" s="62"/>
      <c r="AA495" s="62"/>
      <c r="AB495" s="62"/>
      <c r="AC495" s="69"/>
      <c r="AD495" s="2"/>
      <c r="AE495" s="2"/>
      <c r="AF495" s="2"/>
      <c r="AG495" s="2"/>
      <c r="AH495" s="56"/>
      <c r="AI495" s="72"/>
      <c r="AJ495" s="72"/>
      <c r="AK495" s="72"/>
      <c r="AL495" s="72"/>
      <c r="AM495" s="81"/>
      <c r="AN495" s="2"/>
      <c r="AO495" s="2"/>
      <c r="AP495" s="2"/>
      <c r="AQ495" s="2"/>
      <c r="AR495" s="56"/>
      <c r="AS495" s="85"/>
      <c r="AT495" s="85"/>
      <c r="AU495" s="85"/>
      <c r="AV495" s="85"/>
      <c r="AW495" s="101"/>
      <c r="AX495" s="2"/>
      <c r="AY495" s="2"/>
      <c r="AZ495" s="2"/>
      <c r="BA495" s="2"/>
      <c r="BB495" s="56"/>
      <c r="BC495" s="105"/>
      <c r="BD495" s="105"/>
      <c r="BE495" s="105"/>
      <c r="BF495" s="105"/>
      <c r="BG495" s="110"/>
      <c r="BH495" s="2"/>
      <c r="BI495" s="2"/>
      <c r="BJ495" s="2"/>
      <c r="BK495" s="2"/>
      <c r="BL495" s="56"/>
      <c r="BM495" s="48"/>
      <c r="BN495" s="48"/>
      <c r="BO495" s="48"/>
      <c r="BP495" s="48"/>
      <c r="BQ495" s="118"/>
      <c r="BR495" s="2"/>
      <c r="BS495" s="2"/>
      <c r="BT495" s="2"/>
      <c r="BU495" s="2"/>
      <c r="BV495" s="56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18" t="s">
        <v>5</v>
      </c>
      <c r="H496" s="3">
        <v>2024</v>
      </c>
      <c r="I496" s="20" t="s">
        <v>315</v>
      </c>
      <c r="J496" s="184" t="s">
        <v>347</v>
      </c>
      <c r="K496" s="2" t="s">
        <v>320</v>
      </c>
      <c r="L496" s="163">
        <f t="shared" si="15"/>
        <v>0</v>
      </c>
      <c r="M496" s="163">
        <f t="shared" si="16"/>
        <v>0</v>
      </c>
      <c r="N496" s="181"/>
      <c r="O496" s="33"/>
      <c r="P496" s="33"/>
      <c r="Q496" s="33"/>
      <c r="R496" s="33"/>
      <c r="S496" s="41"/>
      <c r="T496" s="2"/>
      <c r="U496" s="2"/>
      <c r="V496" s="2"/>
      <c r="W496" s="2"/>
      <c r="X496" s="56"/>
      <c r="Y496" s="62"/>
      <c r="Z496" s="62"/>
      <c r="AA496" s="62"/>
      <c r="AB496" s="62"/>
      <c r="AC496" s="69"/>
      <c r="AD496" s="2"/>
      <c r="AE496" s="2"/>
      <c r="AF496" s="2"/>
      <c r="AG496" s="2"/>
      <c r="AH496" s="56"/>
      <c r="AI496" s="72"/>
      <c r="AJ496" s="72"/>
      <c r="AK496" s="72"/>
      <c r="AL496" s="72"/>
      <c r="AM496" s="81"/>
      <c r="AN496" s="2"/>
      <c r="AO496" s="2"/>
      <c r="AP496" s="2"/>
      <c r="AQ496" s="2"/>
      <c r="AR496" s="56"/>
      <c r="AS496" s="85"/>
      <c r="AT496" s="85"/>
      <c r="AU496" s="85"/>
      <c r="AV496" s="85"/>
      <c r="AW496" s="101"/>
      <c r="AX496" s="2"/>
      <c r="AY496" s="2"/>
      <c r="AZ496" s="2"/>
      <c r="BA496" s="2"/>
      <c r="BB496" s="56"/>
      <c r="BC496" s="105"/>
      <c r="BD496" s="105"/>
      <c r="BE496" s="105"/>
      <c r="BF496" s="105"/>
      <c r="BG496" s="110"/>
      <c r="BH496" s="2"/>
      <c r="BI496" s="2"/>
      <c r="BJ496" s="2"/>
      <c r="BK496" s="2"/>
      <c r="BL496" s="56"/>
      <c r="BM496" s="48"/>
      <c r="BN496" s="48"/>
      <c r="BO496" s="48"/>
      <c r="BP496" s="48"/>
      <c r="BQ496" s="118"/>
      <c r="BR496" s="2"/>
      <c r="BS496" s="2"/>
      <c r="BT496" s="2"/>
      <c r="BU496" s="2"/>
      <c r="BV496" s="56"/>
    </row>
    <row r="497" spans="1:74" ht="28.8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18" t="s">
        <v>5</v>
      </c>
      <c r="H497" s="3">
        <v>2024</v>
      </c>
      <c r="I497" s="20" t="s">
        <v>315</v>
      </c>
      <c r="J497" s="184" t="s">
        <v>296</v>
      </c>
      <c r="K497" s="2" t="s">
        <v>321</v>
      </c>
      <c r="L497" s="163">
        <f t="shared" si="15"/>
        <v>0</v>
      </c>
      <c r="M497" s="163">
        <f t="shared" si="16"/>
        <v>0</v>
      </c>
      <c r="N497" s="181"/>
      <c r="O497" s="33"/>
      <c r="P497" s="33"/>
      <c r="Q497" s="33"/>
      <c r="R497" s="33"/>
      <c r="S497" s="41"/>
      <c r="T497" s="2"/>
      <c r="U497" s="2"/>
      <c r="V497" s="2"/>
      <c r="W497" s="2"/>
      <c r="X497" s="56"/>
      <c r="Y497" s="62"/>
      <c r="Z497" s="62"/>
      <c r="AA497" s="62"/>
      <c r="AB497" s="62"/>
      <c r="AC497" s="69"/>
      <c r="AD497" s="2"/>
      <c r="AE497" s="2"/>
      <c r="AF497" s="2"/>
      <c r="AG497" s="2"/>
      <c r="AH497" s="56"/>
      <c r="AI497" s="72"/>
      <c r="AJ497" s="72"/>
      <c r="AK497" s="72"/>
      <c r="AL497" s="72"/>
      <c r="AM497" s="81"/>
      <c r="AN497" s="2"/>
      <c r="AO497" s="2"/>
      <c r="AP497" s="2"/>
      <c r="AQ497" s="2"/>
      <c r="AR497" s="56"/>
      <c r="AS497" s="85"/>
      <c r="AT497" s="85"/>
      <c r="AU497" s="85"/>
      <c r="AV497" s="85"/>
      <c r="AW497" s="101"/>
      <c r="AX497" s="2"/>
      <c r="AY497" s="2"/>
      <c r="AZ497" s="2"/>
      <c r="BA497" s="2"/>
      <c r="BB497" s="56"/>
      <c r="BC497" s="105"/>
      <c r="BD497" s="105"/>
      <c r="BE497" s="105"/>
      <c r="BF497" s="105"/>
      <c r="BG497" s="110"/>
      <c r="BH497" s="2"/>
      <c r="BI497" s="2"/>
      <c r="BJ497" s="2"/>
      <c r="BK497" s="2"/>
      <c r="BL497" s="56"/>
      <c r="BM497" s="48"/>
      <c r="BN497" s="48"/>
      <c r="BO497" s="48"/>
      <c r="BP497" s="48"/>
      <c r="BQ497" s="118"/>
      <c r="BR497" s="2"/>
      <c r="BS497" s="2"/>
      <c r="BT497" s="2"/>
      <c r="BU497" s="2"/>
      <c r="BV497" s="56"/>
    </row>
    <row r="498" spans="1:74" ht="28.8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18" t="s">
        <v>5</v>
      </c>
      <c r="H498" s="3">
        <v>2024</v>
      </c>
      <c r="I498" s="20" t="s">
        <v>316</v>
      </c>
      <c r="J498" s="184" t="s">
        <v>297</v>
      </c>
      <c r="K498" s="2" t="s">
        <v>318</v>
      </c>
      <c r="L498" s="163">
        <f t="shared" si="15"/>
        <v>0</v>
      </c>
      <c r="M498" s="163">
        <f t="shared" si="16"/>
        <v>0</v>
      </c>
      <c r="N498" s="181"/>
      <c r="O498" s="33"/>
      <c r="P498" s="33"/>
      <c r="Q498" s="33"/>
      <c r="R498" s="33"/>
      <c r="S498" s="41"/>
      <c r="T498" s="2"/>
      <c r="U498" s="2"/>
      <c r="V498" s="2"/>
      <c r="W498" s="2"/>
      <c r="X498" s="56"/>
      <c r="Y498" s="62"/>
      <c r="Z498" s="62"/>
      <c r="AA498" s="62"/>
      <c r="AB498" s="62"/>
      <c r="AC498" s="69"/>
      <c r="AD498" s="2"/>
      <c r="AE498" s="2"/>
      <c r="AF498" s="2"/>
      <c r="AG498" s="2"/>
      <c r="AH498" s="56"/>
      <c r="AI498" s="72"/>
      <c r="AJ498" s="72"/>
      <c r="AK498" s="72"/>
      <c r="AL498" s="72"/>
      <c r="AM498" s="81"/>
      <c r="AN498" s="2"/>
      <c r="AO498" s="2"/>
      <c r="AP498" s="2"/>
      <c r="AQ498" s="2"/>
      <c r="AR498" s="56"/>
      <c r="AS498" s="85"/>
      <c r="AT498" s="85"/>
      <c r="AU498" s="85"/>
      <c r="AV498" s="85"/>
      <c r="AW498" s="101"/>
      <c r="AX498" s="2"/>
      <c r="AY498" s="2"/>
      <c r="AZ498" s="2"/>
      <c r="BA498" s="2"/>
      <c r="BB498" s="56"/>
      <c r="BC498" s="105"/>
      <c r="BD498" s="105"/>
      <c r="BE498" s="105"/>
      <c r="BF498" s="105"/>
      <c r="BG498" s="110"/>
      <c r="BH498" s="2"/>
      <c r="BI498" s="2"/>
      <c r="BJ498" s="2"/>
      <c r="BK498" s="2"/>
      <c r="BL498" s="56"/>
      <c r="BM498" s="48"/>
      <c r="BN498" s="48"/>
      <c r="BO498" s="48"/>
      <c r="BP498" s="48"/>
      <c r="BQ498" s="118"/>
      <c r="BR498" s="2"/>
      <c r="BS498" s="2"/>
      <c r="BT498" s="2"/>
      <c r="BU498" s="2"/>
      <c r="BV498" s="56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18" t="s">
        <v>5</v>
      </c>
      <c r="H499" s="3">
        <v>2024</v>
      </c>
      <c r="I499" s="20" t="s">
        <v>316</v>
      </c>
      <c r="J499" s="185" t="s">
        <v>348</v>
      </c>
      <c r="K499" s="8" t="s">
        <v>320</v>
      </c>
      <c r="L499" s="163">
        <f t="shared" si="15"/>
        <v>0</v>
      </c>
      <c r="M499" s="163">
        <f t="shared" si="16"/>
        <v>0</v>
      </c>
      <c r="N499" s="181"/>
      <c r="O499" s="33"/>
      <c r="P499" s="33"/>
      <c r="Q499" s="33"/>
      <c r="R499" s="33"/>
      <c r="S499" s="41"/>
      <c r="T499" s="2"/>
      <c r="U499" s="2"/>
      <c r="V499" s="2"/>
      <c r="W499" s="2"/>
      <c r="X499" s="56"/>
      <c r="Y499" s="62"/>
      <c r="Z499" s="62"/>
      <c r="AA499" s="62"/>
      <c r="AB499" s="62"/>
      <c r="AC499" s="69"/>
      <c r="AD499" s="2"/>
      <c r="AE499" s="2"/>
      <c r="AF499" s="2"/>
      <c r="AG499" s="2"/>
      <c r="AH499" s="56"/>
      <c r="AI499" s="72"/>
      <c r="AJ499" s="72"/>
      <c r="AK499" s="72"/>
      <c r="AL499" s="72"/>
      <c r="AM499" s="81"/>
      <c r="AN499" s="2"/>
      <c r="AO499" s="2"/>
      <c r="AP499" s="2"/>
      <c r="AQ499" s="2"/>
      <c r="AR499" s="56"/>
      <c r="AS499" s="85"/>
      <c r="AT499" s="85"/>
      <c r="AU499" s="85"/>
      <c r="AV499" s="85"/>
      <c r="AW499" s="101"/>
      <c r="AX499" s="2"/>
      <c r="AY499" s="2"/>
      <c r="AZ499" s="2"/>
      <c r="BA499" s="2"/>
      <c r="BB499" s="56"/>
      <c r="BC499" s="105"/>
      <c r="BD499" s="105"/>
      <c r="BE499" s="105"/>
      <c r="BF499" s="105"/>
      <c r="BG499" s="110"/>
      <c r="BH499" s="2"/>
      <c r="BI499" s="2"/>
      <c r="BJ499" s="2"/>
      <c r="BK499" s="2"/>
      <c r="BL499" s="56"/>
      <c r="BM499" s="48"/>
      <c r="BN499" s="48"/>
      <c r="BO499" s="48"/>
      <c r="BP499" s="48"/>
      <c r="BQ499" s="118"/>
      <c r="BR499" s="2"/>
      <c r="BS499" s="2"/>
      <c r="BT499" s="2"/>
      <c r="BU499" s="2"/>
      <c r="BV499" s="56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18" t="s">
        <v>5</v>
      </c>
      <c r="H500" s="3">
        <v>2024</v>
      </c>
      <c r="I500" s="20" t="s">
        <v>282</v>
      </c>
      <c r="J500" s="184" t="s">
        <v>272</v>
      </c>
      <c r="K500" s="2" t="s">
        <v>321</v>
      </c>
      <c r="L500" s="163">
        <f t="shared" si="15"/>
        <v>0</v>
      </c>
      <c r="M500" s="163">
        <f t="shared" si="16"/>
        <v>0</v>
      </c>
      <c r="N500" s="186"/>
      <c r="O500" s="33"/>
      <c r="P500" s="33"/>
      <c r="Q500" s="33"/>
      <c r="R500" s="33"/>
      <c r="S500" s="41"/>
      <c r="T500" s="2"/>
      <c r="U500" s="2"/>
      <c r="V500" s="2"/>
      <c r="W500" s="2"/>
      <c r="X500" s="56"/>
      <c r="Y500" s="62"/>
      <c r="Z500" s="62"/>
      <c r="AA500" s="62"/>
      <c r="AB500" s="62"/>
      <c r="AC500" s="69"/>
      <c r="AD500" s="2"/>
      <c r="AE500" s="2"/>
      <c r="AF500" s="2"/>
      <c r="AG500" s="2"/>
      <c r="AH500" s="56"/>
      <c r="AI500" s="72"/>
      <c r="AJ500" s="72"/>
      <c r="AK500" s="72"/>
      <c r="AL500" s="72"/>
      <c r="AM500" s="81"/>
      <c r="AN500" s="2"/>
      <c r="AO500" s="2"/>
      <c r="AP500" s="2"/>
      <c r="AQ500" s="2"/>
      <c r="AR500" s="56"/>
      <c r="AS500" s="85"/>
      <c r="AT500" s="85"/>
      <c r="AU500" s="85"/>
      <c r="AV500" s="85"/>
      <c r="AW500" s="101"/>
      <c r="AX500" s="2"/>
      <c r="AY500" s="2"/>
      <c r="AZ500" s="2"/>
      <c r="BA500" s="2"/>
      <c r="BB500" s="56"/>
      <c r="BC500" s="105"/>
      <c r="BD500" s="105"/>
      <c r="BE500" s="105"/>
      <c r="BF500" s="105"/>
      <c r="BG500" s="110"/>
      <c r="BH500" s="2"/>
      <c r="BI500" s="2"/>
      <c r="BJ500" s="2"/>
      <c r="BK500" s="2"/>
      <c r="BL500" s="56"/>
      <c r="BM500" s="48"/>
      <c r="BN500" s="48"/>
      <c r="BO500" s="48"/>
      <c r="BP500" s="48"/>
      <c r="BQ500" s="118"/>
      <c r="BR500" s="2"/>
      <c r="BS500" s="2"/>
      <c r="BT500" s="2"/>
      <c r="BU500" s="2"/>
      <c r="BV500" s="56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18" t="s">
        <v>5</v>
      </c>
      <c r="H501" s="3">
        <v>2024</v>
      </c>
      <c r="I501" s="20" t="s">
        <v>282</v>
      </c>
      <c r="J501" s="184" t="s">
        <v>273</v>
      </c>
      <c r="K501" s="2" t="s">
        <v>321</v>
      </c>
      <c r="L501" s="163">
        <f t="shared" si="15"/>
        <v>0</v>
      </c>
      <c r="M501" s="163">
        <f t="shared" si="16"/>
        <v>0</v>
      </c>
      <c r="N501" s="186"/>
      <c r="O501" s="33"/>
      <c r="P501" s="33"/>
      <c r="Q501" s="33"/>
      <c r="R501" s="33"/>
      <c r="S501" s="42"/>
      <c r="T501" s="2"/>
      <c r="U501" s="2"/>
      <c r="V501" s="2"/>
      <c r="W501" s="2"/>
      <c r="X501" s="55"/>
      <c r="Y501" s="62"/>
      <c r="Z501" s="62"/>
      <c r="AA501" s="62"/>
      <c r="AB501" s="62"/>
      <c r="AC501" s="68"/>
      <c r="AD501" s="2"/>
      <c r="AE501" s="2"/>
      <c r="AF501" s="2"/>
      <c r="AG501" s="2"/>
      <c r="AH501" s="55"/>
      <c r="AI501" s="72"/>
      <c r="AJ501" s="72"/>
      <c r="AK501" s="72"/>
      <c r="AL501" s="72"/>
      <c r="AM501" s="80"/>
      <c r="AN501" s="2"/>
      <c r="AO501" s="2"/>
      <c r="AP501" s="2"/>
      <c r="AQ501" s="2"/>
      <c r="AR501" s="55"/>
      <c r="AS501" s="85"/>
      <c r="AT501" s="85"/>
      <c r="AU501" s="85"/>
      <c r="AV501" s="85"/>
      <c r="AW501" s="100"/>
      <c r="AX501" s="2"/>
      <c r="AY501" s="2"/>
      <c r="AZ501" s="2"/>
      <c r="BA501" s="2"/>
      <c r="BB501" s="55"/>
      <c r="BC501" s="105"/>
      <c r="BD501" s="105"/>
      <c r="BE501" s="105"/>
      <c r="BF501" s="105"/>
      <c r="BG501" s="109"/>
      <c r="BH501" s="2"/>
      <c r="BI501" s="2"/>
      <c r="BJ501" s="2"/>
      <c r="BK501" s="2"/>
      <c r="BL501" s="55"/>
      <c r="BM501" s="48"/>
      <c r="BN501" s="48"/>
      <c r="BO501" s="48"/>
      <c r="BP501" s="48"/>
      <c r="BQ501" s="117"/>
      <c r="BR501" s="2"/>
      <c r="BS501" s="2"/>
      <c r="BT501" s="2"/>
      <c r="BU501" s="2"/>
      <c r="BV501" s="55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18" t="s">
        <v>5</v>
      </c>
      <c r="H502" s="3">
        <v>2024</v>
      </c>
      <c r="I502" s="20" t="s">
        <v>282</v>
      </c>
      <c r="J502" s="184" t="s">
        <v>274</v>
      </c>
      <c r="K502" s="2" t="s">
        <v>321</v>
      </c>
      <c r="L502" s="163">
        <f t="shared" si="15"/>
        <v>1E-3</v>
      </c>
      <c r="M502" s="163">
        <f t="shared" si="16"/>
        <v>1.3420000000000001</v>
      </c>
      <c r="N502" s="186" t="s">
        <v>1321</v>
      </c>
      <c r="O502" s="33"/>
      <c r="P502" s="33"/>
      <c r="Q502" s="33"/>
      <c r="R502" s="33"/>
      <c r="S502" s="42"/>
      <c r="T502" s="2"/>
      <c r="U502" s="2"/>
      <c r="V502" s="2"/>
      <c r="W502" s="2"/>
      <c r="X502" s="55"/>
      <c r="Y502" s="62"/>
      <c r="Z502" s="62"/>
      <c r="AA502" s="62"/>
      <c r="AB502" s="62"/>
      <c r="AC502" s="68"/>
      <c r="AD502" s="2"/>
      <c r="AE502" s="2"/>
      <c r="AF502" s="2"/>
      <c r="AG502" s="2"/>
      <c r="AH502" s="55"/>
      <c r="AI502" s="72"/>
      <c r="AJ502" s="72"/>
      <c r="AK502" s="72"/>
      <c r="AL502" s="72"/>
      <c r="AM502" s="80"/>
      <c r="AN502" s="2"/>
      <c r="AO502" s="2"/>
      <c r="AP502" s="2"/>
      <c r="AQ502" s="2"/>
      <c r="AR502" s="55"/>
      <c r="AS502" s="85"/>
      <c r="AT502" s="85"/>
      <c r="AU502" s="85"/>
      <c r="AV502" s="85"/>
      <c r="AW502" s="100"/>
      <c r="AX502" s="2" t="s">
        <v>624</v>
      </c>
      <c r="AY502" s="2"/>
      <c r="AZ502" s="2"/>
      <c r="BA502" s="2">
        <v>1E-3</v>
      </c>
      <c r="BB502" s="55">
        <v>1.3420000000000001</v>
      </c>
      <c r="BC502" s="105"/>
      <c r="BD502" s="105"/>
      <c r="BE502" s="105"/>
      <c r="BF502" s="105"/>
      <c r="BG502" s="109"/>
      <c r="BH502" s="2"/>
      <c r="BI502" s="2"/>
      <c r="BJ502" s="2"/>
      <c r="BK502" s="2"/>
      <c r="BL502" s="55"/>
      <c r="BM502" s="48"/>
      <c r="BN502" s="48"/>
      <c r="BO502" s="48"/>
      <c r="BP502" s="48"/>
      <c r="BQ502" s="117"/>
      <c r="BR502" s="2"/>
      <c r="BS502" s="2"/>
      <c r="BT502" s="2"/>
      <c r="BU502" s="2"/>
      <c r="BV502" s="55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18" t="s">
        <v>5</v>
      </c>
      <c r="H503" s="3">
        <v>2024</v>
      </c>
      <c r="I503" s="20" t="s">
        <v>282</v>
      </c>
      <c r="J503" s="184" t="s">
        <v>275</v>
      </c>
      <c r="K503" s="2" t="s">
        <v>321</v>
      </c>
      <c r="L503" s="163">
        <f t="shared" si="15"/>
        <v>0</v>
      </c>
      <c r="M503" s="163">
        <f t="shared" si="16"/>
        <v>0</v>
      </c>
      <c r="N503" s="186"/>
      <c r="O503" s="33"/>
      <c r="P503" s="33"/>
      <c r="Q503" s="33"/>
      <c r="R503" s="33"/>
      <c r="S503" s="41"/>
      <c r="T503" s="2"/>
      <c r="U503" s="2"/>
      <c r="V503" s="2"/>
      <c r="W503" s="2"/>
      <c r="X503" s="56"/>
      <c r="Y503" s="62"/>
      <c r="Z503" s="62"/>
      <c r="AA503" s="62"/>
      <c r="AB503" s="62"/>
      <c r="AC503" s="69"/>
      <c r="AD503" s="2"/>
      <c r="AE503" s="2"/>
      <c r="AF503" s="2"/>
      <c r="AG503" s="2"/>
      <c r="AH503" s="56"/>
      <c r="AI503" s="72"/>
      <c r="AJ503" s="72"/>
      <c r="AK503" s="72"/>
      <c r="AL503" s="72"/>
      <c r="AM503" s="81"/>
      <c r="AN503" s="2"/>
      <c r="AO503" s="2"/>
      <c r="AP503" s="2"/>
      <c r="AQ503" s="2"/>
      <c r="AR503" s="56"/>
      <c r="AS503" s="85"/>
      <c r="AT503" s="85"/>
      <c r="AU503" s="85"/>
      <c r="AV503" s="85"/>
      <c r="AW503" s="101"/>
      <c r="AX503" s="2"/>
      <c r="AY503" s="2"/>
      <c r="AZ503" s="2"/>
      <c r="BA503" s="2"/>
      <c r="BB503" s="56"/>
      <c r="BC503" s="105"/>
      <c r="BD503" s="105"/>
      <c r="BE503" s="105"/>
      <c r="BF503" s="105"/>
      <c r="BG503" s="110"/>
      <c r="BH503" s="2"/>
      <c r="BI503" s="2"/>
      <c r="BJ503" s="2"/>
      <c r="BK503" s="2"/>
      <c r="BL503" s="56"/>
      <c r="BM503" s="48"/>
      <c r="BN503" s="48"/>
      <c r="BO503" s="48"/>
      <c r="BP503" s="48"/>
      <c r="BQ503" s="118"/>
      <c r="BR503" s="2"/>
      <c r="BS503" s="2"/>
      <c r="BT503" s="2"/>
      <c r="BU503" s="2"/>
      <c r="BV503" s="56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18" t="s">
        <v>5</v>
      </c>
      <c r="H504" s="3">
        <v>2024</v>
      </c>
      <c r="I504" s="20" t="s">
        <v>282</v>
      </c>
      <c r="J504" s="184" t="s">
        <v>276</v>
      </c>
      <c r="K504" s="2" t="s">
        <v>320</v>
      </c>
      <c r="L504" s="163">
        <f t="shared" si="15"/>
        <v>0</v>
      </c>
      <c r="M504" s="163">
        <f t="shared" si="16"/>
        <v>0</v>
      </c>
      <c r="N504" s="186"/>
      <c r="O504" s="33"/>
      <c r="P504" s="33"/>
      <c r="Q504" s="33"/>
      <c r="R504" s="33"/>
      <c r="S504" s="41"/>
      <c r="T504" s="2"/>
      <c r="U504" s="2"/>
      <c r="V504" s="2"/>
      <c r="W504" s="2"/>
      <c r="X504" s="56"/>
      <c r="Y504" s="62"/>
      <c r="Z504" s="62"/>
      <c r="AA504" s="62"/>
      <c r="AB504" s="62"/>
      <c r="AC504" s="69"/>
      <c r="AD504" s="2"/>
      <c r="AE504" s="2"/>
      <c r="AF504" s="2"/>
      <c r="AG504" s="2"/>
      <c r="AH504" s="56"/>
      <c r="AI504" s="72"/>
      <c r="AJ504" s="72"/>
      <c r="AK504" s="72"/>
      <c r="AL504" s="72"/>
      <c r="AM504" s="81"/>
      <c r="AN504" s="2"/>
      <c r="AO504" s="2"/>
      <c r="AP504" s="2"/>
      <c r="AQ504" s="2"/>
      <c r="AR504" s="56"/>
      <c r="AS504" s="85"/>
      <c r="AT504" s="85"/>
      <c r="AU504" s="85"/>
      <c r="AV504" s="85"/>
      <c r="AW504" s="101"/>
      <c r="AX504" s="2"/>
      <c r="AY504" s="2"/>
      <c r="AZ504" s="2"/>
      <c r="BA504" s="2"/>
      <c r="BB504" s="56"/>
      <c r="BC504" s="105"/>
      <c r="BD504" s="105"/>
      <c r="BE504" s="105"/>
      <c r="BF504" s="105"/>
      <c r="BG504" s="110"/>
      <c r="BH504" s="2"/>
      <c r="BI504" s="2"/>
      <c r="BJ504" s="2"/>
      <c r="BK504" s="2"/>
      <c r="BL504" s="56"/>
      <c r="BM504" s="48"/>
      <c r="BN504" s="48"/>
      <c r="BO504" s="48"/>
      <c r="BP504" s="48"/>
      <c r="BQ504" s="118"/>
      <c r="BR504" s="2"/>
      <c r="BS504" s="2"/>
      <c r="BT504" s="2"/>
      <c r="BU504" s="2"/>
      <c r="BV504" s="56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18" t="s">
        <v>5</v>
      </c>
      <c r="H505" s="3">
        <v>2024</v>
      </c>
      <c r="I505" s="20" t="s">
        <v>282</v>
      </c>
      <c r="J505" s="184" t="s">
        <v>277</v>
      </c>
      <c r="K505" s="2" t="s">
        <v>320</v>
      </c>
      <c r="L505" s="163">
        <f t="shared" si="15"/>
        <v>2</v>
      </c>
      <c r="M505" s="163">
        <f t="shared" si="16"/>
        <v>2.4430000000000001</v>
      </c>
      <c r="N505" s="186" t="s">
        <v>1320</v>
      </c>
      <c r="O505" s="33"/>
      <c r="P505" s="33"/>
      <c r="Q505" s="33"/>
      <c r="R505" s="33"/>
      <c r="S505" s="41"/>
      <c r="T505" s="2"/>
      <c r="U505" s="2"/>
      <c r="V505" s="2"/>
      <c r="W505" s="2"/>
      <c r="X505" s="56"/>
      <c r="Y505" s="62"/>
      <c r="Z505" s="62"/>
      <c r="AA505" s="62"/>
      <c r="AB505" s="62"/>
      <c r="AC505" s="69"/>
      <c r="AD505" s="2"/>
      <c r="AE505" s="2"/>
      <c r="AF505" s="2"/>
      <c r="AG505" s="2"/>
      <c r="AH505" s="56"/>
      <c r="AI505" s="72"/>
      <c r="AJ505" s="72"/>
      <c r="AK505" s="72"/>
      <c r="AL505" s="72"/>
      <c r="AM505" s="81"/>
      <c r="AN505" s="2"/>
      <c r="AO505" s="2"/>
      <c r="AP505" s="2"/>
      <c r="AQ505" s="2"/>
      <c r="AR505" s="56"/>
      <c r="AS505" s="85" t="s">
        <v>363</v>
      </c>
      <c r="AT505" s="85"/>
      <c r="AU505" s="85"/>
      <c r="AV505" s="85">
        <v>2</v>
      </c>
      <c r="AW505" s="101">
        <v>2.4430000000000001</v>
      </c>
      <c r="AX505" s="2"/>
      <c r="AY505" s="2"/>
      <c r="AZ505" s="2"/>
      <c r="BA505" s="2"/>
      <c r="BB505" s="56"/>
      <c r="BC505" s="105"/>
      <c r="BD505" s="105"/>
      <c r="BE505" s="105"/>
      <c r="BF505" s="105"/>
      <c r="BG505" s="110"/>
      <c r="BH505" s="2"/>
      <c r="BI505" s="2"/>
      <c r="BJ505" s="2"/>
      <c r="BK505" s="2"/>
      <c r="BL505" s="56"/>
      <c r="BM505" s="48"/>
      <c r="BN505" s="48"/>
      <c r="BO505" s="48"/>
      <c r="BP505" s="48"/>
      <c r="BQ505" s="118"/>
      <c r="BR505" s="2"/>
      <c r="BS505" s="2"/>
      <c r="BT505" s="2"/>
      <c r="BU505" s="2"/>
      <c r="BV505" s="56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18" t="s">
        <v>5</v>
      </c>
      <c r="H506" s="3">
        <v>2024</v>
      </c>
      <c r="I506" s="20" t="s">
        <v>283</v>
      </c>
      <c r="J506" s="184" t="s">
        <v>298</v>
      </c>
      <c r="K506" s="2" t="s">
        <v>321</v>
      </c>
      <c r="L506" s="163">
        <f t="shared" si="15"/>
        <v>0</v>
      </c>
      <c r="M506" s="163">
        <f t="shared" si="16"/>
        <v>0</v>
      </c>
      <c r="N506" s="186"/>
      <c r="O506" s="33"/>
      <c r="P506" s="33"/>
      <c r="Q506" s="33"/>
      <c r="R506" s="33"/>
      <c r="S506" s="41"/>
      <c r="T506" s="2"/>
      <c r="U506" s="2"/>
      <c r="V506" s="2"/>
      <c r="W506" s="2"/>
      <c r="X506" s="56"/>
      <c r="Y506" s="62"/>
      <c r="Z506" s="62"/>
      <c r="AA506" s="62"/>
      <c r="AB506" s="62"/>
      <c r="AC506" s="69"/>
      <c r="AD506" s="2"/>
      <c r="AE506" s="2"/>
      <c r="AF506" s="2"/>
      <c r="AG506" s="2"/>
      <c r="AH506" s="56"/>
      <c r="AI506" s="72"/>
      <c r="AJ506" s="72"/>
      <c r="AK506" s="72"/>
      <c r="AL506" s="72"/>
      <c r="AM506" s="81"/>
      <c r="AN506" s="2"/>
      <c r="AO506" s="2"/>
      <c r="AP506" s="2"/>
      <c r="AQ506" s="2"/>
      <c r="AR506" s="56"/>
      <c r="AS506" s="85"/>
      <c r="AT506" s="85"/>
      <c r="AU506" s="85"/>
      <c r="AV506" s="85"/>
      <c r="AW506" s="101"/>
      <c r="AX506" s="2"/>
      <c r="AY506" s="2"/>
      <c r="AZ506" s="2"/>
      <c r="BA506" s="2"/>
      <c r="BB506" s="56"/>
      <c r="BC506" s="105"/>
      <c r="BD506" s="105"/>
      <c r="BE506" s="105"/>
      <c r="BF506" s="105"/>
      <c r="BG506" s="110"/>
      <c r="BH506" s="2"/>
      <c r="BI506" s="2"/>
      <c r="BJ506" s="2"/>
      <c r="BK506" s="2"/>
      <c r="BL506" s="56"/>
      <c r="BM506" s="48"/>
      <c r="BN506" s="48"/>
      <c r="BO506" s="48"/>
      <c r="BP506" s="48"/>
      <c r="BQ506" s="118"/>
      <c r="BR506" s="2"/>
      <c r="BS506" s="2"/>
      <c r="BT506" s="2"/>
      <c r="BU506" s="2"/>
      <c r="BV506" s="56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18" t="s">
        <v>5</v>
      </c>
      <c r="H507" s="3">
        <v>2024</v>
      </c>
      <c r="I507" s="20" t="s">
        <v>283</v>
      </c>
      <c r="J507" s="184" t="s">
        <v>278</v>
      </c>
      <c r="K507" s="2" t="s">
        <v>320</v>
      </c>
      <c r="L507" s="163">
        <f t="shared" si="15"/>
        <v>0</v>
      </c>
      <c r="M507" s="163">
        <f t="shared" si="16"/>
        <v>0</v>
      </c>
      <c r="N507" s="186"/>
      <c r="O507" s="33"/>
      <c r="P507" s="33"/>
      <c r="Q507" s="33"/>
      <c r="R507" s="33"/>
      <c r="S507" s="41"/>
      <c r="T507" s="2"/>
      <c r="U507" s="2"/>
      <c r="V507" s="2"/>
      <c r="W507" s="2"/>
      <c r="X507" s="56"/>
      <c r="Y507" s="62"/>
      <c r="Z507" s="62"/>
      <c r="AA507" s="62"/>
      <c r="AB507" s="62"/>
      <c r="AC507" s="69"/>
      <c r="AD507" s="2"/>
      <c r="AE507" s="2"/>
      <c r="AF507" s="2"/>
      <c r="AG507" s="2"/>
      <c r="AH507" s="56"/>
      <c r="AI507" s="72"/>
      <c r="AJ507" s="72"/>
      <c r="AK507" s="72"/>
      <c r="AL507" s="72"/>
      <c r="AM507" s="81"/>
      <c r="AN507" s="2"/>
      <c r="AO507" s="2"/>
      <c r="AP507" s="2"/>
      <c r="AQ507" s="2"/>
      <c r="AR507" s="56"/>
      <c r="AS507" s="85"/>
      <c r="AT507" s="85"/>
      <c r="AU507" s="85"/>
      <c r="AV507" s="85"/>
      <c r="AW507" s="101"/>
      <c r="AX507" s="2"/>
      <c r="AY507" s="2"/>
      <c r="AZ507" s="2"/>
      <c r="BA507" s="2"/>
      <c r="BB507" s="56"/>
      <c r="BC507" s="105"/>
      <c r="BD507" s="105"/>
      <c r="BE507" s="105"/>
      <c r="BF507" s="105"/>
      <c r="BG507" s="110"/>
      <c r="BH507" s="2"/>
      <c r="BI507" s="2"/>
      <c r="BJ507" s="2"/>
      <c r="BK507" s="2"/>
      <c r="BL507" s="56"/>
      <c r="BM507" s="48"/>
      <c r="BN507" s="48"/>
      <c r="BO507" s="48"/>
      <c r="BP507" s="48"/>
      <c r="BQ507" s="118"/>
      <c r="BR507" s="2"/>
      <c r="BS507" s="2"/>
      <c r="BT507" s="2"/>
      <c r="BU507" s="2"/>
      <c r="BV507" s="56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18" t="s">
        <v>5</v>
      </c>
      <c r="H508" s="3">
        <v>2024</v>
      </c>
      <c r="I508" s="20" t="s">
        <v>283</v>
      </c>
      <c r="J508" s="184" t="s">
        <v>279</v>
      </c>
      <c r="K508" s="2" t="s">
        <v>320</v>
      </c>
      <c r="L508" s="163">
        <f t="shared" si="15"/>
        <v>0</v>
      </c>
      <c r="M508" s="163">
        <f t="shared" si="16"/>
        <v>0</v>
      </c>
      <c r="N508" s="186"/>
      <c r="O508" s="33"/>
      <c r="P508" s="33"/>
      <c r="Q508" s="33"/>
      <c r="R508" s="33"/>
      <c r="S508" s="41"/>
      <c r="T508" s="2"/>
      <c r="U508" s="2"/>
      <c r="V508" s="2"/>
      <c r="W508" s="2"/>
      <c r="X508" s="56"/>
      <c r="Y508" s="62"/>
      <c r="Z508" s="62"/>
      <c r="AA508" s="62"/>
      <c r="AB508" s="62"/>
      <c r="AC508" s="69"/>
      <c r="AD508" s="2"/>
      <c r="AE508" s="2"/>
      <c r="AF508" s="2"/>
      <c r="AG508" s="2"/>
      <c r="AH508" s="56"/>
      <c r="AI508" s="72"/>
      <c r="AJ508" s="72"/>
      <c r="AK508" s="72"/>
      <c r="AL508" s="72"/>
      <c r="AM508" s="81"/>
      <c r="AN508" s="2"/>
      <c r="AO508" s="2"/>
      <c r="AP508" s="2"/>
      <c r="AQ508" s="2"/>
      <c r="AR508" s="56"/>
      <c r="AS508" s="85"/>
      <c r="AT508" s="85"/>
      <c r="AU508" s="85"/>
      <c r="AV508" s="85"/>
      <c r="AW508" s="101"/>
      <c r="AX508" s="2"/>
      <c r="AY508" s="2"/>
      <c r="AZ508" s="2"/>
      <c r="BA508" s="2"/>
      <c r="BB508" s="56"/>
      <c r="BC508" s="105"/>
      <c r="BD508" s="105"/>
      <c r="BE508" s="105"/>
      <c r="BF508" s="105"/>
      <c r="BG508" s="110"/>
      <c r="BH508" s="2"/>
      <c r="BI508" s="2"/>
      <c r="BJ508" s="2"/>
      <c r="BK508" s="2"/>
      <c r="BL508" s="56"/>
      <c r="BM508" s="48"/>
      <c r="BN508" s="48"/>
      <c r="BO508" s="48"/>
      <c r="BP508" s="48"/>
      <c r="BQ508" s="118"/>
      <c r="BR508" s="2"/>
      <c r="BS508" s="2"/>
      <c r="BT508" s="2"/>
      <c r="BU508" s="2"/>
      <c r="BV508" s="56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18" t="s">
        <v>5</v>
      </c>
      <c r="H509" s="3">
        <v>2024</v>
      </c>
      <c r="I509" s="20" t="s">
        <v>286</v>
      </c>
      <c r="J509" s="184" t="s">
        <v>280</v>
      </c>
      <c r="K509" s="2" t="s">
        <v>319</v>
      </c>
      <c r="L509" s="163">
        <f t="shared" si="15"/>
        <v>0</v>
      </c>
      <c r="M509" s="163">
        <f t="shared" si="16"/>
        <v>0</v>
      </c>
      <c r="N509" s="186"/>
      <c r="O509" s="33"/>
      <c r="P509" s="33"/>
      <c r="Q509" s="33"/>
      <c r="R509" s="33"/>
      <c r="S509" s="41"/>
      <c r="T509" s="2"/>
      <c r="U509" s="2"/>
      <c r="V509" s="2"/>
      <c r="W509" s="2"/>
      <c r="X509" s="56"/>
      <c r="Y509" s="62"/>
      <c r="Z509" s="62"/>
      <c r="AA509" s="62"/>
      <c r="AB509" s="62"/>
      <c r="AC509" s="69"/>
      <c r="AD509" s="2"/>
      <c r="AE509" s="2"/>
      <c r="AF509" s="2"/>
      <c r="AG509" s="2"/>
      <c r="AH509" s="56"/>
      <c r="AI509" s="72"/>
      <c r="AJ509" s="72"/>
      <c r="AK509" s="72"/>
      <c r="AL509" s="72"/>
      <c r="AM509" s="81"/>
      <c r="AN509" s="2"/>
      <c r="AO509" s="2"/>
      <c r="AP509" s="2"/>
      <c r="AQ509" s="2"/>
      <c r="AR509" s="56"/>
      <c r="AS509" s="85"/>
      <c r="AT509" s="85"/>
      <c r="AU509" s="85"/>
      <c r="AV509" s="85"/>
      <c r="AW509" s="101"/>
      <c r="AX509" s="2"/>
      <c r="AY509" s="2"/>
      <c r="AZ509" s="2"/>
      <c r="BA509" s="2"/>
      <c r="BB509" s="56"/>
      <c r="BC509" s="105"/>
      <c r="BD509" s="105"/>
      <c r="BE509" s="105"/>
      <c r="BF509" s="105"/>
      <c r="BG509" s="110"/>
      <c r="BH509" s="2"/>
      <c r="BI509" s="2"/>
      <c r="BJ509" s="2"/>
      <c r="BK509" s="2"/>
      <c r="BL509" s="56"/>
      <c r="BM509" s="48"/>
      <c r="BN509" s="48"/>
      <c r="BO509" s="48"/>
      <c r="BP509" s="48"/>
      <c r="BQ509" s="118"/>
      <c r="BR509" s="2"/>
      <c r="BS509" s="2"/>
      <c r="BT509" s="2"/>
      <c r="BU509" s="2"/>
      <c r="BV509" s="56"/>
    </row>
    <row r="510" spans="1:74" ht="28.8" hidden="1" x14ac:dyDescent="0.3">
      <c r="A510" s="2" t="s">
        <v>36</v>
      </c>
      <c r="B510" s="2" t="s">
        <v>2</v>
      </c>
      <c r="C510" s="2" t="s">
        <v>3</v>
      </c>
      <c r="D510" s="2" t="s">
        <v>15</v>
      </c>
      <c r="E510" s="3">
        <v>5</v>
      </c>
      <c r="F510" s="3"/>
      <c r="G510" s="18" t="s">
        <v>5</v>
      </c>
      <c r="H510" s="3">
        <v>2024</v>
      </c>
      <c r="I510" s="20" t="s">
        <v>286</v>
      </c>
      <c r="J510" s="184" t="s">
        <v>281</v>
      </c>
      <c r="K510" s="2" t="s">
        <v>319</v>
      </c>
      <c r="L510" s="163">
        <f t="shared" si="15"/>
        <v>0</v>
      </c>
      <c r="M510" s="163">
        <f t="shared" si="16"/>
        <v>206.62</v>
      </c>
      <c r="N510" s="186" t="s">
        <v>1322</v>
      </c>
      <c r="O510" s="33"/>
      <c r="P510" s="33"/>
      <c r="Q510" s="33"/>
      <c r="R510" s="33"/>
      <c r="S510" s="41"/>
      <c r="T510" s="2"/>
      <c r="U510" s="2"/>
      <c r="V510" s="2"/>
      <c r="W510" s="2"/>
      <c r="X510" s="56"/>
      <c r="Y510" s="62"/>
      <c r="Z510" s="62"/>
      <c r="AA510" s="62"/>
      <c r="AB510" s="62"/>
      <c r="AC510" s="69"/>
      <c r="AD510" s="2"/>
      <c r="AE510" s="2"/>
      <c r="AF510" s="2"/>
      <c r="AG510" s="2"/>
      <c r="AH510" s="56"/>
      <c r="AI510" s="72"/>
      <c r="AJ510" s="72"/>
      <c r="AK510" s="72"/>
      <c r="AL510" s="72"/>
      <c r="AM510" s="81"/>
      <c r="AN510" s="2" t="s">
        <v>607</v>
      </c>
      <c r="AO510" s="2"/>
      <c r="AP510" s="2"/>
      <c r="AQ510" s="2"/>
      <c r="AR510" s="56">
        <v>76.12</v>
      </c>
      <c r="AS510" s="85"/>
      <c r="AT510" s="85"/>
      <c r="AU510" s="85"/>
      <c r="AV510" s="85"/>
      <c r="AW510" s="101"/>
      <c r="AX510" s="2"/>
      <c r="AY510" s="2"/>
      <c r="AZ510" s="2"/>
      <c r="BA510" s="2"/>
      <c r="BB510" s="56"/>
      <c r="BC510" s="105"/>
      <c r="BD510" s="105"/>
      <c r="BE510" s="105"/>
      <c r="BF510" s="105"/>
      <c r="BG510" s="110"/>
      <c r="BH510" s="2" t="s">
        <v>1064</v>
      </c>
      <c r="BI510" s="2"/>
      <c r="BJ510" s="2"/>
      <c r="BK510" s="2"/>
      <c r="BL510" s="56">
        <v>4.5</v>
      </c>
      <c r="BM510" s="48"/>
      <c r="BN510" s="48"/>
      <c r="BO510" s="48"/>
      <c r="BP510" s="48"/>
      <c r="BQ510" s="118"/>
      <c r="BR510" s="2" t="s">
        <v>1264</v>
      </c>
      <c r="BS510" s="2"/>
      <c r="BT510" s="2"/>
      <c r="BU510" s="2"/>
      <c r="BV510" s="56">
        <v>126</v>
      </c>
    </row>
    <row r="511" spans="1:74" s="13" customFormat="1" hidden="1" x14ac:dyDescent="0.3">
      <c r="A511" s="12" t="s">
        <v>36</v>
      </c>
      <c r="B511" s="12" t="s">
        <v>2</v>
      </c>
      <c r="C511" s="12" t="s">
        <v>3</v>
      </c>
      <c r="D511" s="12" t="s">
        <v>15</v>
      </c>
      <c r="E511" s="7">
        <v>5</v>
      </c>
      <c r="F511" s="7"/>
      <c r="G511" s="19" t="s">
        <v>5</v>
      </c>
      <c r="H511" s="7">
        <v>2024</v>
      </c>
      <c r="I511" s="21"/>
      <c r="J511" s="12" t="s">
        <v>314</v>
      </c>
      <c r="K511" s="12"/>
      <c r="L511" s="147"/>
      <c r="M511" s="147">
        <f>SUM(M473:M510)</f>
        <v>213.25300000000001</v>
      </c>
      <c r="N511" s="183"/>
      <c r="O511" s="12"/>
      <c r="P511" s="12"/>
      <c r="Q511" s="12"/>
      <c r="R511" s="12"/>
      <c r="S511" s="52">
        <f>SUM(S473:S510)</f>
        <v>0</v>
      </c>
      <c r="T511" s="12"/>
      <c r="U511" s="12"/>
      <c r="V511" s="12"/>
      <c r="W511" s="12"/>
      <c r="X511" s="52">
        <f>SUM(X473:X510)</f>
        <v>0</v>
      </c>
      <c r="Y511" s="12"/>
      <c r="Z511" s="12"/>
      <c r="AA511" s="12"/>
      <c r="AB511" s="12"/>
      <c r="AC511" s="52">
        <f>SUM(AC473:AC510)</f>
        <v>2.8479999999999999</v>
      </c>
      <c r="AD511" s="12"/>
      <c r="AE511" s="12"/>
      <c r="AF511" s="12"/>
      <c r="AG511" s="12"/>
      <c r="AH511" s="52">
        <f>SUM(AH473:AH510)</f>
        <v>0</v>
      </c>
      <c r="AI511" s="12"/>
      <c r="AJ511" s="12"/>
      <c r="AK511" s="12"/>
      <c r="AL511" s="12"/>
      <c r="AM511" s="52">
        <f>SUM(AM473:AM510)</f>
        <v>0</v>
      </c>
      <c r="AN511" s="12"/>
      <c r="AO511" s="12"/>
      <c r="AP511" s="12"/>
      <c r="AQ511" s="12"/>
      <c r="AR511" s="52">
        <f>SUM(AR473:AR510)</f>
        <v>76.12</v>
      </c>
      <c r="AS511" s="12"/>
      <c r="AT511" s="12"/>
      <c r="AU511" s="12"/>
      <c r="AV511" s="12"/>
      <c r="AW511" s="52">
        <f>SUM(AW473:AW510)</f>
        <v>2.4430000000000001</v>
      </c>
      <c r="AX511" s="12"/>
      <c r="AY511" s="12"/>
      <c r="AZ511" s="12"/>
      <c r="BA511" s="12"/>
      <c r="BB511" s="52">
        <f>SUM(BB473:BB510)</f>
        <v>1.3420000000000001</v>
      </c>
      <c r="BC511" s="12"/>
      <c r="BD511" s="12"/>
      <c r="BE511" s="12"/>
      <c r="BF511" s="12"/>
      <c r="BG511" s="52">
        <f>SUM(BG473:BG510)</f>
        <v>0</v>
      </c>
      <c r="BH511" s="12"/>
      <c r="BI511" s="12"/>
      <c r="BJ511" s="12"/>
      <c r="BK511" s="12"/>
      <c r="BL511" s="52">
        <f>SUM(BL473:BL510)</f>
        <v>4.5</v>
      </c>
      <c r="BM511" s="12"/>
      <c r="BN511" s="12"/>
      <c r="BO511" s="12"/>
      <c r="BP511" s="12"/>
      <c r="BQ511" s="52">
        <f>SUM(BQ473:BQ510)</f>
        <v>0</v>
      </c>
      <c r="BR511" s="12"/>
      <c r="BS511" s="12"/>
      <c r="BT511" s="12"/>
      <c r="BU511" s="12"/>
      <c r="BV511" s="52">
        <f>SUM(BV473:BV510)</f>
        <v>126</v>
      </c>
    </row>
    <row r="512" spans="1:74" hidden="1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18" t="s">
        <v>5</v>
      </c>
      <c r="H512" s="3">
        <v>2024</v>
      </c>
      <c r="I512" s="20" t="s">
        <v>287</v>
      </c>
      <c r="J512" s="184" t="s">
        <v>509</v>
      </c>
      <c r="K512" s="2" t="s">
        <v>318</v>
      </c>
      <c r="L512" s="163">
        <f t="shared" si="15"/>
        <v>0</v>
      </c>
      <c r="M512" s="163">
        <f t="shared" si="16"/>
        <v>0</v>
      </c>
      <c r="N512" s="181"/>
      <c r="O512" s="33"/>
      <c r="P512" s="33"/>
      <c r="Q512" s="33"/>
      <c r="R512" s="33"/>
      <c r="S512" s="41"/>
      <c r="T512" s="2"/>
      <c r="U512" s="2"/>
      <c r="V512" s="2"/>
      <c r="W512" s="2"/>
      <c r="X512" s="56"/>
      <c r="Y512" s="62"/>
      <c r="Z512" s="62"/>
      <c r="AA512" s="62"/>
      <c r="AB512" s="62"/>
      <c r="AC512" s="69"/>
      <c r="AD512" s="2"/>
      <c r="AE512" s="2"/>
      <c r="AF512" s="2"/>
      <c r="AG512" s="2"/>
      <c r="AH512" s="56"/>
      <c r="AI512" s="72"/>
      <c r="AJ512" s="72"/>
      <c r="AK512" s="72"/>
      <c r="AL512" s="72"/>
      <c r="AM512" s="81"/>
      <c r="AN512" s="2"/>
      <c r="AO512" s="2"/>
      <c r="AP512" s="2"/>
      <c r="AQ512" s="2"/>
      <c r="AR512" s="56"/>
      <c r="AS512" s="85"/>
      <c r="AT512" s="85"/>
      <c r="AU512" s="85"/>
      <c r="AV512" s="85"/>
      <c r="AW512" s="101"/>
      <c r="AX512" s="2"/>
      <c r="AY512" s="2"/>
      <c r="AZ512" s="2"/>
      <c r="BA512" s="2"/>
      <c r="BB512" s="56"/>
      <c r="BC512" s="105"/>
      <c r="BD512" s="105"/>
      <c r="BE512" s="105"/>
      <c r="BF512" s="105"/>
      <c r="BG512" s="110"/>
      <c r="BH512" s="2"/>
      <c r="BI512" s="2"/>
      <c r="BJ512" s="2"/>
      <c r="BK512" s="2"/>
      <c r="BL512" s="56"/>
      <c r="BM512" s="48"/>
      <c r="BN512" s="48"/>
      <c r="BO512" s="48"/>
      <c r="BP512" s="48"/>
      <c r="BQ512" s="118"/>
      <c r="BR512" s="2"/>
      <c r="BS512" s="2"/>
      <c r="BT512" s="2"/>
      <c r="BU512" s="2"/>
      <c r="BV512" s="56"/>
    </row>
    <row r="513" spans="1:74" hidden="1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18" t="s">
        <v>5</v>
      </c>
      <c r="H513" s="3">
        <v>2024</v>
      </c>
      <c r="I513" s="20" t="s">
        <v>287</v>
      </c>
      <c r="J513" s="184" t="s">
        <v>291</v>
      </c>
      <c r="K513" s="2" t="s">
        <v>319</v>
      </c>
      <c r="L513" s="163">
        <f t="shared" si="15"/>
        <v>0</v>
      </c>
      <c r="M513" s="163">
        <f t="shared" si="16"/>
        <v>0</v>
      </c>
      <c r="N513" s="181"/>
      <c r="O513" s="33"/>
      <c r="P513" s="33"/>
      <c r="Q513" s="33"/>
      <c r="R513" s="33"/>
      <c r="S513" s="41"/>
      <c r="T513" s="2"/>
      <c r="U513" s="2"/>
      <c r="V513" s="2"/>
      <c r="W513" s="2"/>
      <c r="X513" s="56"/>
      <c r="Y513" s="62"/>
      <c r="Z513" s="62"/>
      <c r="AA513" s="62"/>
      <c r="AB513" s="62"/>
      <c r="AC513" s="69"/>
      <c r="AD513" s="2"/>
      <c r="AE513" s="2"/>
      <c r="AF513" s="2"/>
      <c r="AG513" s="2"/>
      <c r="AH513" s="56"/>
      <c r="AI513" s="72"/>
      <c r="AJ513" s="72"/>
      <c r="AK513" s="72"/>
      <c r="AL513" s="72"/>
      <c r="AM513" s="81"/>
      <c r="AN513" s="2"/>
      <c r="AO513" s="2"/>
      <c r="AP513" s="2"/>
      <c r="AQ513" s="2"/>
      <c r="AR513" s="56"/>
      <c r="AS513" s="85"/>
      <c r="AT513" s="85"/>
      <c r="AU513" s="85"/>
      <c r="AV513" s="85"/>
      <c r="AW513" s="101"/>
      <c r="AX513" s="2"/>
      <c r="AY513" s="2"/>
      <c r="AZ513" s="2"/>
      <c r="BA513" s="2"/>
      <c r="BB513" s="56"/>
      <c r="BC513" s="105"/>
      <c r="BD513" s="105"/>
      <c r="BE513" s="105"/>
      <c r="BF513" s="105"/>
      <c r="BG513" s="110"/>
      <c r="BH513" s="2"/>
      <c r="BI513" s="2"/>
      <c r="BJ513" s="2"/>
      <c r="BK513" s="2"/>
      <c r="BL513" s="56"/>
      <c r="BM513" s="48"/>
      <c r="BN513" s="48"/>
      <c r="BO513" s="48"/>
      <c r="BP513" s="48"/>
      <c r="BQ513" s="118"/>
      <c r="BR513" s="2"/>
      <c r="BS513" s="2"/>
      <c r="BT513" s="2"/>
      <c r="BU513" s="2"/>
      <c r="BV513" s="56"/>
    </row>
    <row r="514" spans="1:74" hidden="1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18" t="s">
        <v>5</v>
      </c>
      <c r="H514" s="3">
        <v>2024</v>
      </c>
      <c r="I514" s="20" t="s">
        <v>286</v>
      </c>
      <c r="J514" s="184" t="s">
        <v>336</v>
      </c>
      <c r="K514" s="2" t="s">
        <v>319</v>
      </c>
      <c r="L514" s="163">
        <f t="shared" si="15"/>
        <v>0</v>
      </c>
      <c r="M514" s="163">
        <f t="shared" si="16"/>
        <v>0</v>
      </c>
      <c r="N514" s="181"/>
      <c r="O514" s="33"/>
      <c r="P514" s="33"/>
      <c r="Q514" s="33"/>
      <c r="R514" s="33"/>
      <c r="S514" s="41"/>
      <c r="T514" s="2"/>
      <c r="U514" s="2"/>
      <c r="V514" s="2"/>
      <c r="W514" s="2"/>
      <c r="X514" s="56"/>
      <c r="Y514" s="62"/>
      <c r="Z514" s="62"/>
      <c r="AA514" s="62"/>
      <c r="AB514" s="62"/>
      <c r="AC514" s="69"/>
      <c r="AD514" s="2"/>
      <c r="AE514" s="2"/>
      <c r="AF514" s="2"/>
      <c r="AG514" s="2"/>
      <c r="AH514" s="56"/>
      <c r="AI514" s="72"/>
      <c r="AJ514" s="72"/>
      <c r="AK514" s="72"/>
      <c r="AL514" s="72"/>
      <c r="AM514" s="81"/>
      <c r="AN514" s="2"/>
      <c r="AO514" s="2"/>
      <c r="AP514" s="2"/>
      <c r="AQ514" s="2"/>
      <c r="AR514" s="56"/>
      <c r="AS514" s="85"/>
      <c r="AT514" s="85"/>
      <c r="AU514" s="85"/>
      <c r="AV514" s="85"/>
      <c r="AW514" s="101"/>
      <c r="AX514" s="2"/>
      <c r="AY514" s="2"/>
      <c r="AZ514" s="2"/>
      <c r="BA514" s="2"/>
      <c r="BB514" s="56"/>
      <c r="BC514" s="105"/>
      <c r="BD514" s="105"/>
      <c r="BE514" s="105"/>
      <c r="BF514" s="105"/>
      <c r="BG514" s="110"/>
      <c r="BH514" s="2"/>
      <c r="BI514" s="2"/>
      <c r="BJ514" s="2"/>
      <c r="BK514" s="2"/>
      <c r="BL514" s="56"/>
      <c r="BM514" s="48"/>
      <c r="BN514" s="48"/>
      <c r="BO514" s="48"/>
      <c r="BP514" s="48"/>
      <c r="BQ514" s="118"/>
      <c r="BR514" s="2"/>
      <c r="BS514" s="2"/>
      <c r="BT514" s="2"/>
      <c r="BU514" s="2"/>
      <c r="BV514" s="56"/>
    </row>
    <row r="515" spans="1:74" hidden="1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18" t="s">
        <v>5</v>
      </c>
      <c r="H515" s="3">
        <v>2024</v>
      </c>
      <c r="I515" s="20" t="s">
        <v>286</v>
      </c>
      <c r="J515" s="185" t="s">
        <v>337</v>
      </c>
      <c r="K515" s="8" t="s">
        <v>318</v>
      </c>
      <c r="L515" s="163">
        <f t="shared" si="15"/>
        <v>0</v>
      </c>
      <c r="M515" s="163">
        <f t="shared" si="16"/>
        <v>0</v>
      </c>
      <c r="N515" s="181"/>
      <c r="O515" s="53"/>
      <c r="P515" s="53"/>
      <c r="Q515" s="53"/>
      <c r="R515" s="53"/>
      <c r="S515" s="41"/>
      <c r="T515" s="8"/>
      <c r="U515" s="8"/>
      <c r="V515" s="8"/>
      <c r="W515" s="8"/>
      <c r="X515" s="56"/>
      <c r="Y515" s="135"/>
      <c r="Z515" s="135"/>
      <c r="AA515" s="135"/>
      <c r="AB515" s="135"/>
      <c r="AC515" s="69"/>
      <c r="AD515" s="8"/>
      <c r="AE515" s="8"/>
      <c r="AF515" s="8"/>
      <c r="AG515" s="8"/>
      <c r="AH515" s="56"/>
      <c r="AI515" s="137"/>
      <c r="AJ515" s="137"/>
      <c r="AK515" s="137"/>
      <c r="AL515" s="137"/>
      <c r="AM515" s="81"/>
      <c r="AN515" s="8"/>
      <c r="AO515" s="8"/>
      <c r="AP515" s="8"/>
      <c r="AQ515" s="8"/>
      <c r="AR515" s="56"/>
      <c r="AS515" s="139"/>
      <c r="AT515" s="139"/>
      <c r="AU515" s="139"/>
      <c r="AV515" s="139"/>
      <c r="AW515" s="101"/>
      <c r="AX515" s="8"/>
      <c r="AY515" s="8"/>
      <c r="AZ515" s="8"/>
      <c r="BA515" s="8"/>
      <c r="BB515" s="56"/>
      <c r="BC515" s="141"/>
      <c r="BD515" s="141"/>
      <c r="BE515" s="141"/>
      <c r="BF515" s="141"/>
      <c r="BG515" s="110"/>
      <c r="BH515" s="8"/>
      <c r="BI515" s="8"/>
      <c r="BJ515" s="8"/>
      <c r="BK515" s="8"/>
      <c r="BL515" s="56"/>
      <c r="BM515" s="143"/>
      <c r="BN515" s="143"/>
      <c r="BO515" s="143"/>
      <c r="BP515" s="143"/>
      <c r="BQ515" s="118"/>
      <c r="BR515" s="8"/>
      <c r="BS515" s="8"/>
      <c r="BT515" s="8"/>
      <c r="BU515" s="8"/>
      <c r="BV515" s="56"/>
    </row>
    <row r="516" spans="1:74" ht="28.8" hidden="1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18" t="s">
        <v>5</v>
      </c>
      <c r="H516" s="3">
        <v>2024</v>
      </c>
      <c r="I516" s="20" t="s">
        <v>286</v>
      </c>
      <c r="J516" s="185" t="s">
        <v>338</v>
      </c>
      <c r="K516" s="8" t="s">
        <v>339</v>
      </c>
      <c r="L516" s="163">
        <f t="shared" si="15"/>
        <v>0</v>
      </c>
      <c r="M516" s="163">
        <f t="shared" si="16"/>
        <v>0</v>
      </c>
      <c r="N516" s="181"/>
      <c r="O516" s="53"/>
      <c r="P516" s="53"/>
      <c r="Q516" s="53"/>
      <c r="R516" s="53"/>
      <c r="S516" s="41"/>
      <c r="T516" s="8"/>
      <c r="U516" s="8"/>
      <c r="V516" s="8"/>
      <c r="W516" s="8"/>
      <c r="X516" s="56"/>
      <c r="Y516" s="135"/>
      <c r="Z516" s="135"/>
      <c r="AA516" s="135"/>
      <c r="AB516" s="135"/>
      <c r="AC516" s="69"/>
      <c r="AD516" s="8"/>
      <c r="AE516" s="8"/>
      <c r="AF516" s="8"/>
      <c r="AG516" s="8"/>
      <c r="AH516" s="56"/>
      <c r="AI516" s="137"/>
      <c r="AJ516" s="137"/>
      <c r="AK516" s="137"/>
      <c r="AL516" s="137"/>
      <c r="AM516" s="81"/>
      <c r="AN516" s="8"/>
      <c r="AO516" s="8"/>
      <c r="AP516" s="8"/>
      <c r="AQ516" s="8"/>
      <c r="AR516" s="56"/>
      <c r="AS516" s="139"/>
      <c r="AT516" s="139"/>
      <c r="AU516" s="139"/>
      <c r="AV516" s="139"/>
      <c r="AW516" s="101"/>
      <c r="AX516" s="8"/>
      <c r="AY516" s="8"/>
      <c r="AZ516" s="8"/>
      <c r="BA516" s="8"/>
      <c r="BB516" s="56"/>
      <c r="BC516" s="141"/>
      <c r="BD516" s="141"/>
      <c r="BE516" s="141"/>
      <c r="BF516" s="141"/>
      <c r="BG516" s="110"/>
      <c r="BH516" s="8"/>
      <c r="BI516" s="8"/>
      <c r="BJ516" s="8"/>
      <c r="BK516" s="8"/>
      <c r="BL516" s="56"/>
      <c r="BM516" s="143"/>
      <c r="BN516" s="143"/>
      <c r="BO516" s="143"/>
      <c r="BP516" s="143"/>
      <c r="BQ516" s="118"/>
      <c r="BR516" s="8"/>
      <c r="BS516" s="8"/>
      <c r="BT516" s="8"/>
      <c r="BU516" s="8"/>
      <c r="BV516" s="56"/>
    </row>
    <row r="517" spans="1:74" ht="28.8" hidden="1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18" t="s">
        <v>5</v>
      </c>
      <c r="H517" s="3">
        <v>2024</v>
      </c>
      <c r="I517" s="20" t="s">
        <v>286</v>
      </c>
      <c r="J517" s="185" t="s">
        <v>340</v>
      </c>
      <c r="K517" s="8" t="s">
        <v>318</v>
      </c>
      <c r="L517" s="163">
        <f t="shared" si="15"/>
        <v>0</v>
      </c>
      <c r="M517" s="163">
        <f t="shared" si="16"/>
        <v>0</v>
      </c>
      <c r="N517" s="181"/>
      <c r="O517" s="53"/>
      <c r="P517" s="53"/>
      <c r="Q517" s="53"/>
      <c r="R517" s="53"/>
      <c r="S517" s="41"/>
      <c r="T517" s="8"/>
      <c r="U517" s="8"/>
      <c r="V517" s="8"/>
      <c r="W517" s="8"/>
      <c r="X517" s="56"/>
      <c r="Y517" s="135"/>
      <c r="Z517" s="135"/>
      <c r="AA517" s="135"/>
      <c r="AB517" s="135"/>
      <c r="AC517" s="69"/>
      <c r="AD517" s="8"/>
      <c r="AE517" s="8"/>
      <c r="AF517" s="8"/>
      <c r="AG517" s="8"/>
      <c r="AH517" s="56"/>
      <c r="AI517" s="137"/>
      <c r="AJ517" s="137"/>
      <c r="AK517" s="137"/>
      <c r="AL517" s="137"/>
      <c r="AM517" s="81"/>
      <c r="AN517" s="8"/>
      <c r="AO517" s="8"/>
      <c r="AP517" s="8"/>
      <c r="AQ517" s="8"/>
      <c r="AR517" s="56"/>
      <c r="AS517" s="139"/>
      <c r="AT517" s="139"/>
      <c r="AU517" s="139"/>
      <c r="AV517" s="139"/>
      <c r="AW517" s="101"/>
      <c r="AX517" s="8"/>
      <c r="AY517" s="8"/>
      <c r="AZ517" s="8"/>
      <c r="BA517" s="8"/>
      <c r="BB517" s="56"/>
      <c r="BC517" s="141"/>
      <c r="BD517" s="141"/>
      <c r="BE517" s="141"/>
      <c r="BF517" s="141"/>
      <c r="BG517" s="110"/>
      <c r="BH517" s="8"/>
      <c r="BI517" s="8"/>
      <c r="BJ517" s="8"/>
      <c r="BK517" s="8"/>
      <c r="BL517" s="56"/>
      <c r="BM517" s="143"/>
      <c r="BN517" s="143"/>
      <c r="BO517" s="143"/>
      <c r="BP517" s="143"/>
      <c r="BQ517" s="118"/>
      <c r="BR517" s="8"/>
      <c r="BS517" s="8"/>
      <c r="BT517" s="8"/>
      <c r="BU517" s="8"/>
      <c r="BV517" s="56"/>
    </row>
    <row r="518" spans="1:74" hidden="1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18" t="s">
        <v>5</v>
      </c>
      <c r="H518" s="3">
        <v>2024</v>
      </c>
      <c r="I518" s="20" t="s">
        <v>286</v>
      </c>
      <c r="J518" s="185" t="s">
        <v>341</v>
      </c>
      <c r="K518" s="8" t="s">
        <v>320</v>
      </c>
      <c r="L518" s="163">
        <f t="shared" ref="L518:L581" si="17">SUM(R518,W518,AB518,AG518,AL518,AQ518,AV518,BA518,BF518,BK518,BP518,BU518)</f>
        <v>0</v>
      </c>
      <c r="M518" s="163">
        <f t="shared" ref="M518:M581" si="18">SUM(S518,X518,AC518,AH518,AM518,AR518,AW518,BB518,BG518,BL518,BQ518,BV518)</f>
        <v>0</v>
      </c>
      <c r="N518" s="181"/>
      <c r="O518" s="53"/>
      <c r="P518" s="53"/>
      <c r="Q518" s="53"/>
      <c r="R518" s="53"/>
      <c r="S518" s="41"/>
      <c r="T518" s="8"/>
      <c r="U518" s="8"/>
      <c r="V518" s="8"/>
      <c r="W518" s="8"/>
      <c r="X518" s="56"/>
      <c r="Y518" s="135"/>
      <c r="Z518" s="135"/>
      <c r="AA518" s="135"/>
      <c r="AB518" s="135"/>
      <c r="AC518" s="69"/>
      <c r="AD518" s="8"/>
      <c r="AE518" s="8"/>
      <c r="AF518" s="8"/>
      <c r="AG518" s="8"/>
      <c r="AH518" s="56"/>
      <c r="AI518" s="137"/>
      <c r="AJ518" s="137"/>
      <c r="AK518" s="137"/>
      <c r="AL518" s="137"/>
      <c r="AM518" s="81"/>
      <c r="AN518" s="8"/>
      <c r="AO518" s="8"/>
      <c r="AP518" s="8"/>
      <c r="AQ518" s="8"/>
      <c r="AR518" s="56"/>
      <c r="AS518" s="139"/>
      <c r="AT518" s="139"/>
      <c r="AU518" s="139"/>
      <c r="AV518" s="139"/>
      <c r="AW518" s="101"/>
      <c r="AX518" s="8"/>
      <c r="AY518" s="8"/>
      <c r="AZ518" s="8"/>
      <c r="BA518" s="8"/>
      <c r="BB518" s="56"/>
      <c r="BC518" s="141"/>
      <c r="BD518" s="141"/>
      <c r="BE518" s="141"/>
      <c r="BF518" s="141"/>
      <c r="BG518" s="110"/>
      <c r="BH518" s="8"/>
      <c r="BI518" s="8"/>
      <c r="BJ518" s="8"/>
      <c r="BK518" s="8"/>
      <c r="BL518" s="56"/>
      <c r="BM518" s="143"/>
      <c r="BN518" s="143"/>
      <c r="BO518" s="143"/>
      <c r="BP518" s="143"/>
      <c r="BQ518" s="118"/>
      <c r="BR518" s="8"/>
      <c r="BS518" s="8"/>
      <c r="BT518" s="8"/>
      <c r="BU518" s="8"/>
      <c r="BV518" s="56"/>
    </row>
    <row r="519" spans="1:74" ht="28.8" hidden="1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18" t="s">
        <v>5</v>
      </c>
      <c r="H519" s="3">
        <v>2024</v>
      </c>
      <c r="I519" s="20" t="s">
        <v>286</v>
      </c>
      <c r="J519" s="185" t="s">
        <v>342</v>
      </c>
      <c r="K519" s="8" t="s">
        <v>320</v>
      </c>
      <c r="L519" s="163">
        <f t="shared" si="17"/>
        <v>0</v>
      </c>
      <c r="M519" s="163">
        <f t="shared" si="18"/>
        <v>0</v>
      </c>
      <c r="N519" s="181"/>
      <c r="O519" s="53"/>
      <c r="P519" s="53"/>
      <c r="Q519" s="53"/>
      <c r="R519" s="53"/>
      <c r="S519" s="41"/>
      <c r="T519" s="8"/>
      <c r="U519" s="8"/>
      <c r="V519" s="8"/>
      <c r="W519" s="8"/>
      <c r="X519" s="56"/>
      <c r="Y519" s="135"/>
      <c r="Z519" s="135"/>
      <c r="AA519" s="135"/>
      <c r="AB519" s="135"/>
      <c r="AC519" s="69"/>
      <c r="AD519" s="8"/>
      <c r="AE519" s="8"/>
      <c r="AF519" s="8"/>
      <c r="AG519" s="8"/>
      <c r="AH519" s="56"/>
      <c r="AI519" s="137"/>
      <c r="AJ519" s="137"/>
      <c r="AK519" s="137"/>
      <c r="AL519" s="137"/>
      <c r="AM519" s="81"/>
      <c r="AN519" s="8"/>
      <c r="AO519" s="8"/>
      <c r="AP519" s="8"/>
      <c r="AQ519" s="8"/>
      <c r="AR519" s="56"/>
      <c r="AS519" s="139"/>
      <c r="AT519" s="139"/>
      <c r="AU519" s="139"/>
      <c r="AV519" s="139"/>
      <c r="AW519" s="101"/>
      <c r="AX519" s="8"/>
      <c r="AY519" s="8"/>
      <c r="AZ519" s="8"/>
      <c r="BA519" s="8"/>
      <c r="BB519" s="56"/>
      <c r="BC519" s="141"/>
      <c r="BD519" s="141"/>
      <c r="BE519" s="141"/>
      <c r="BF519" s="141"/>
      <c r="BG519" s="110"/>
      <c r="BH519" s="8"/>
      <c r="BI519" s="8"/>
      <c r="BJ519" s="8"/>
      <c r="BK519" s="8"/>
      <c r="BL519" s="56"/>
      <c r="BM519" s="143"/>
      <c r="BN519" s="143"/>
      <c r="BO519" s="143"/>
      <c r="BP519" s="143"/>
      <c r="BQ519" s="118"/>
      <c r="BR519" s="8"/>
      <c r="BS519" s="8"/>
      <c r="BT519" s="8"/>
      <c r="BU519" s="8"/>
      <c r="BV519" s="56"/>
    </row>
    <row r="520" spans="1:74" hidden="1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18" t="s">
        <v>5</v>
      </c>
      <c r="H520" s="3">
        <v>2024</v>
      </c>
      <c r="I520" s="20" t="s">
        <v>286</v>
      </c>
      <c r="J520" s="185" t="s">
        <v>343</v>
      </c>
      <c r="K520" s="8" t="s">
        <v>339</v>
      </c>
      <c r="L520" s="163">
        <f t="shared" si="17"/>
        <v>0</v>
      </c>
      <c r="M520" s="163">
        <f t="shared" si="18"/>
        <v>0</v>
      </c>
      <c r="N520" s="181"/>
      <c r="O520" s="53"/>
      <c r="P520" s="53"/>
      <c r="Q520" s="53"/>
      <c r="R520" s="53"/>
      <c r="S520" s="41"/>
      <c r="T520" s="8"/>
      <c r="U520" s="8"/>
      <c r="V520" s="8"/>
      <c r="W520" s="8"/>
      <c r="X520" s="56"/>
      <c r="Y520" s="135"/>
      <c r="Z520" s="135"/>
      <c r="AA520" s="135"/>
      <c r="AB520" s="135"/>
      <c r="AC520" s="69"/>
      <c r="AD520" s="8"/>
      <c r="AE520" s="8"/>
      <c r="AF520" s="8"/>
      <c r="AG520" s="8"/>
      <c r="AH520" s="56"/>
      <c r="AI520" s="137"/>
      <c r="AJ520" s="137"/>
      <c r="AK520" s="137"/>
      <c r="AL520" s="137"/>
      <c r="AM520" s="81"/>
      <c r="AN520" s="8"/>
      <c r="AO520" s="8"/>
      <c r="AP520" s="8"/>
      <c r="AQ520" s="8"/>
      <c r="AR520" s="56"/>
      <c r="AS520" s="139"/>
      <c r="AT520" s="139"/>
      <c r="AU520" s="139"/>
      <c r="AV520" s="139"/>
      <c r="AW520" s="101"/>
      <c r="AX520" s="8"/>
      <c r="AY520" s="8"/>
      <c r="AZ520" s="8"/>
      <c r="BA520" s="8"/>
      <c r="BB520" s="56"/>
      <c r="BC520" s="141"/>
      <c r="BD520" s="141"/>
      <c r="BE520" s="141"/>
      <c r="BF520" s="141"/>
      <c r="BG520" s="110"/>
      <c r="BH520" s="8"/>
      <c r="BI520" s="8"/>
      <c r="BJ520" s="8"/>
      <c r="BK520" s="8"/>
      <c r="BL520" s="56"/>
      <c r="BM520" s="143"/>
      <c r="BN520" s="143"/>
      <c r="BO520" s="143"/>
      <c r="BP520" s="143"/>
      <c r="BQ520" s="118"/>
      <c r="BR520" s="8"/>
      <c r="BS520" s="8"/>
      <c r="BT520" s="8"/>
      <c r="BU520" s="8"/>
      <c r="BV520" s="56"/>
    </row>
    <row r="521" spans="1:74" hidden="1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18" t="s">
        <v>5</v>
      </c>
      <c r="H521" s="3">
        <v>2024</v>
      </c>
      <c r="I521" s="20" t="s">
        <v>288</v>
      </c>
      <c r="J521" s="185" t="s">
        <v>344</v>
      </c>
      <c r="K521" s="8" t="s">
        <v>318</v>
      </c>
      <c r="L521" s="163">
        <f t="shared" si="17"/>
        <v>0</v>
      </c>
      <c r="M521" s="163">
        <f t="shared" si="18"/>
        <v>0</v>
      </c>
      <c r="N521" s="181"/>
      <c r="O521" s="53"/>
      <c r="P521" s="53"/>
      <c r="Q521" s="53"/>
      <c r="R521" s="53"/>
      <c r="S521" s="41"/>
      <c r="T521" s="8"/>
      <c r="U521" s="8"/>
      <c r="V521" s="8"/>
      <c r="W521" s="8"/>
      <c r="X521" s="56"/>
      <c r="Y521" s="135"/>
      <c r="Z521" s="135"/>
      <c r="AA521" s="135"/>
      <c r="AB521" s="135"/>
      <c r="AC521" s="69"/>
      <c r="AD521" s="8"/>
      <c r="AE521" s="8"/>
      <c r="AF521" s="8"/>
      <c r="AG521" s="8"/>
      <c r="AH521" s="56"/>
      <c r="AI521" s="137"/>
      <c r="AJ521" s="137"/>
      <c r="AK521" s="137"/>
      <c r="AL521" s="137"/>
      <c r="AM521" s="81"/>
      <c r="AN521" s="8"/>
      <c r="AO521" s="8"/>
      <c r="AP521" s="8"/>
      <c r="AQ521" s="8"/>
      <c r="AR521" s="56"/>
      <c r="AS521" s="139"/>
      <c r="AT521" s="139"/>
      <c r="AU521" s="139"/>
      <c r="AV521" s="139"/>
      <c r="AW521" s="101"/>
      <c r="AX521" s="8"/>
      <c r="AY521" s="8"/>
      <c r="AZ521" s="8"/>
      <c r="BA521" s="8"/>
      <c r="BB521" s="56"/>
      <c r="BC521" s="141"/>
      <c r="BD521" s="141"/>
      <c r="BE521" s="141"/>
      <c r="BF521" s="141"/>
      <c r="BG521" s="110"/>
      <c r="BH521" s="8"/>
      <c r="BI521" s="8"/>
      <c r="BJ521" s="8"/>
      <c r="BK521" s="8"/>
      <c r="BL521" s="56"/>
      <c r="BM521" s="143"/>
      <c r="BN521" s="143"/>
      <c r="BO521" s="143"/>
      <c r="BP521" s="143"/>
      <c r="BQ521" s="118"/>
      <c r="BR521" s="8"/>
      <c r="BS521" s="8"/>
      <c r="BT521" s="8"/>
      <c r="BU521" s="8"/>
      <c r="BV521" s="56"/>
    </row>
    <row r="522" spans="1:74" hidden="1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18" t="s">
        <v>5</v>
      </c>
      <c r="H522" s="3">
        <v>2024</v>
      </c>
      <c r="I522" s="20" t="s">
        <v>288</v>
      </c>
      <c r="J522" s="184" t="s">
        <v>351</v>
      </c>
      <c r="K522" s="2" t="s">
        <v>318</v>
      </c>
      <c r="L522" s="163">
        <f t="shared" si="17"/>
        <v>0</v>
      </c>
      <c r="M522" s="163">
        <f t="shared" si="18"/>
        <v>0</v>
      </c>
      <c r="N522" s="181"/>
      <c r="O522" s="53"/>
      <c r="P522" s="53"/>
      <c r="Q522" s="53"/>
      <c r="R522" s="53"/>
      <c r="S522" s="41"/>
      <c r="T522" s="8"/>
      <c r="U522" s="8"/>
      <c r="V522" s="8"/>
      <c r="W522" s="8"/>
      <c r="X522" s="56"/>
      <c r="Y522" s="135"/>
      <c r="Z522" s="135"/>
      <c r="AA522" s="135"/>
      <c r="AB522" s="135"/>
      <c r="AC522" s="69"/>
      <c r="AD522" s="8"/>
      <c r="AE522" s="8"/>
      <c r="AF522" s="8"/>
      <c r="AG522" s="8"/>
      <c r="AH522" s="56"/>
      <c r="AI522" s="137"/>
      <c r="AJ522" s="137"/>
      <c r="AK522" s="137"/>
      <c r="AL522" s="137"/>
      <c r="AM522" s="81"/>
      <c r="AN522" s="8"/>
      <c r="AO522" s="8"/>
      <c r="AP522" s="8"/>
      <c r="AQ522" s="8"/>
      <c r="AR522" s="56"/>
      <c r="AS522" s="139"/>
      <c r="AT522" s="139"/>
      <c r="AU522" s="139"/>
      <c r="AV522" s="139"/>
      <c r="AW522" s="101"/>
      <c r="AX522" s="8"/>
      <c r="AY522" s="8"/>
      <c r="AZ522" s="8"/>
      <c r="BA522" s="8"/>
      <c r="BB522" s="56"/>
      <c r="BC522" s="141"/>
      <c r="BD522" s="141"/>
      <c r="BE522" s="141"/>
      <c r="BF522" s="141"/>
      <c r="BG522" s="110"/>
      <c r="BH522" s="8"/>
      <c r="BI522" s="8"/>
      <c r="BJ522" s="8"/>
      <c r="BK522" s="8"/>
      <c r="BL522" s="56"/>
      <c r="BM522" s="143"/>
      <c r="BN522" s="143"/>
      <c r="BO522" s="143"/>
      <c r="BP522" s="143"/>
      <c r="BQ522" s="118"/>
      <c r="BR522" s="8"/>
      <c r="BS522" s="8"/>
      <c r="BT522" s="8"/>
      <c r="BU522" s="8"/>
      <c r="BV522" s="56"/>
    </row>
    <row r="523" spans="1:74" ht="28.8" hidden="1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18" t="s">
        <v>5</v>
      </c>
      <c r="H523" s="3">
        <v>2024</v>
      </c>
      <c r="I523" s="20" t="s">
        <v>288</v>
      </c>
      <c r="J523" s="184" t="s">
        <v>352</v>
      </c>
      <c r="K523" s="2" t="s">
        <v>321</v>
      </c>
      <c r="L523" s="163">
        <f t="shared" si="17"/>
        <v>0</v>
      </c>
      <c r="M523" s="163">
        <f t="shared" si="18"/>
        <v>0</v>
      </c>
      <c r="N523" s="181"/>
      <c r="O523" s="33"/>
      <c r="P523" s="33"/>
      <c r="Q523" s="33"/>
      <c r="R523" s="33"/>
      <c r="S523" s="41"/>
      <c r="T523" s="2"/>
      <c r="U523" s="2"/>
      <c r="V523" s="2"/>
      <c r="W523" s="2"/>
      <c r="X523" s="56"/>
      <c r="Y523" s="62"/>
      <c r="Z523" s="62"/>
      <c r="AA523" s="62"/>
      <c r="AB523" s="62"/>
      <c r="AC523" s="69"/>
      <c r="AD523" s="2"/>
      <c r="AE523" s="2"/>
      <c r="AF523" s="2"/>
      <c r="AG523" s="2"/>
      <c r="AH523" s="56"/>
      <c r="AI523" s="72"/>
      <c r="AJ523" s="72"/>
      <c r="AK523" s="72"/>
      <c r="AL523" s="72"/>
      <c r="AM523" s="81"/>
      <c r="AN523" s="2"/>
      <c r="AO523" s="2"/>
      <c r="AP523" s="2"/>
      <c r="AQ523" s="2"/>
      <c r="AR523" s="56"/>
      <c r="AS523" s="85"/>
      <c r="AT523" s="85"/>
      <c r="AU523" s="85"/>
      <c r="AV523" s="85"/>
      <c r="AW523" s="101"/>
      <c r="AX523" s="2"/>
      <c r="AY523" s="2"/>
      <c r="AZ523" s="2"/>
      <c r="BA523" s="2"/>
      <c r="BB523" s="56"/>
      <c r="BC523" s="105"/>
      <c r="BD523" s="105"/>
      <c r="BE523" s="105"/>
      <c r="BF523" s="105"/>
      <c r="BG523" s="110"/>
      <c r="BH523" s="2"/>
      <c r="BI523" s="2"/>
      <c r="BJ523" s="2"/>
      <c r="BK523" s="2"/>
      <c r="BL523" s="56"/>
      <c r="BM523" s="48"/>
      <c r="BN523" s="48"/>
      <c r="BO523" s="48"/>
      <c r="BP523" s="48"/>
      <c r="BQ523" s="118"/>
      <c r="BR523" s="2"/>
      <c r="BS523" s="2"/>
      <c r="BT523" s="2"/>
      <c r="BU523" s="2"/>
      <c r="BV523" s="56"/>
    </row>
    <row r="524" spans="1:74" hidden="1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18" t="s">
        <v>5</v>
      </c>
      <c r="H524" s="3">
        <v>2024</v>
      </c>
      <c r="I524" s="20" t="s">
        <v>288</v>
      </c>
      <c r="J524" s="184" t="s">
        <v>345</v>
      </c>
      <c r="K524" s="2" t="s">
        <v>318</v>
      </c>
      <c r="L524" s="163">
        <f t="shared" si="17"/>
        <v>0</v>
      </c>
      <c r="M524" s="163">
        <f t="shared" si="18"/>
        <v>0</v>
      </c>
      <c r="N524" s="181"/>
      <c r="O524" s="34"/>
      <c r="P524" s="33"/>
      <c r="Q524" s="33"/>
      <c r="R524" s="33"/>
      <c r="S524" s="41"/>
      <c r="T524" s="3"/>
      <c r="U524" s="2"/>
      <c r="V524" s="2"/>
      <c r="W524" s="2"/>
      <c r="X524" s="56"/>
      <c r="Y524" s="64"/>
      <c r="Z524" s="62"/>
      <c r="AA524" s="62"/>
      <c r="AB524" s="62"/>
      <c r="AC524" s="69"/>
      <c r="AD524" s="3"/>
      <c r="AE524" s="2"/>
      <c r="AF524" s="2"/>
      <c r="AG524" s="2"/>
      <c r="AH524" s="56"/>
      <c r="AI524" s="73"/>
      <c r="AJ524" s="72"/>
      <c r="AK524" s="72"/>
      <c r="AL524" s="72"/>
      <c r="AM524" s="81"/>
      <c r="AN524" s="3"/>
      <c r="AO524" s="2"/>
      <c r="AP524" s="2"/>
      <c r="AQ524" s="2"/>
      <c r="AR524" s="56"/>
      <c r="AS524" s="86"/>
      <c r="AT524" s="85"/>
      <c r="AU524" s="85"/>
      <c r="AV524" s="85"/>
      <c r="AW524" s="101"/>
      <c r="AX524" s="3"/>
      <c r="AY524" s="2"/>
      <c r="AZ524" s="2"/>
      <c r="BA524" s="2"/>
      <c r="BB524" s="56"/>
      <c r="BC524" s="106"/>
      <c r="BD524" s="105"/>
      <c r="BE524" s="105"/>
      <c r="BF524" s="105"/>
      <c r="BG524" s="110"/>
      <c r="BH524" s="3"/>
      <c r="BI524" s="2"/>
      <c r="BJ524" s="2"/>
      <c r="BK524" s="2"/>
      <c r="BL524" s="56"/>
      <c r="BM524" s="49"/>
      <c r="BN524" s="48"/>
      <c r="BO524" s="48"/>
      <c r="BP524" s="48"/>
      <c r="BQ524" s="118"/>
      <c r="BR524" s="3"/>
      <c r="BS524" s="2"/>
      <c r="BT524" s="2"/>
      <c r="BU524" s="2"/>
      <c r="BV524" s="56"/>
    </row>
    <row r="525" spans="1:74" hidden="1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18" t="s">
        <v>5</v>
      </c>
      <c r="H525" s="3">
        <v>2024</v>
      </c>
      <c r="I525" s="20" t="s">
        <v>289</v>
      </c>
      <c r="J525" s="184" t="s">
        <v>268</v>
      </c>
      <c r="K525" s="2" t="s">
        <v>318</v>
      </c>
      <c r="L525" s="163">
        <f t="shared" si="17"/>
        <v>0.15</v>
      </c>
      <c r="M525" s="163">
        <f t="shared" si="18"/>
        <v>312.84399999999999</v>
      </c>
      <c r="N525" s="181" t="s">
        <v>1324</v>
      </c>
      <c r="O525" s="33"/>
      <c r="P525" s="33"/>
      <c r="Q525" s="33"/>
      <c r="R525" s="33"/>
      <c r="S525" s="41"/>
      <c r="T525" s="2"/>
      <c r="U525" s="2"/>
      <c r="V525" s="2"/>
      <c r="W525" s="2"/>
      <c r="X525" s="56"/>
      <c r="Y525" s="62"/>
      <c r="Z525" s="62"/>
      <c r="AA525" s="62"/>
      <c r="AB525" s="62"/>
      <c r="AC525" s="69"/>
      <c r="AD525" s="2">
        <v>5</v>
      </c>
      <c r="AE525" s="2"/>
      <c r="AF525" s="2"/>
      <c r="AG525" s="2">
        <v>7.4999999999999997E-2</v>
      </c>
      <c r="AH525" s="56">
        <v>158.08699999999999</v>
      </c>
      <c r="AI525" s="72" t="s">
        <v>513</v>
      </c>
      <c r="AJ525" s="72"/>
      <c r="AK525" s="72"/>
      <c r="AL525" s="72">
        <v>7.4999999999999997E-2</v>
      </c>
      <c r="AM525" s="81">
        <v>154.75700000000001</v>
      </c>
      <c r="AN525" s="2"/>
      <c r="AO525" s="2"/>
      <c r="AP525" s="2"/>
      <c r="AQ525" s="2"/>
      <c r="AR525" s="56"/>
      <c r="AS525" s="85"/>
      <c r="AT525" s="85"/>
      <c r="AU525" s="85"/>
      <c r="AV525" s="85"/>
      <c r="AW525" s="101"/>
      <c r="AX525" s="2"/>
      <c r="AY525" s="2"/>
      <c r="AZ525" s="2"/>
      <c r="BA525" s="2"/>
      <c r="BB525" s="56"/>
      <c r="BC525" s="105"/>
      <c r="BD525" s="105"/>
      <c r="BE525" s="105"/>
      <c r="BF525" s="105"/>
      <c r="BG525" s="110"/>
      <c r="BH525" s="2"/>
      <c r="BI525" s="2"/>
      <c r="BJ525" s="2"/>
      <c r="BK525" s="2"/>
      <c r="BL525" s="56"/>
      <c r="BM525" s="48"/>
      <c r="BN525" s="48"/>
      <c r="BO525" s="48"/>
      <c r="BP525" s="48"/>
      <c r="BQ525" s="118"/>
      <c r="BR525" s="2"/>
      <c r="BS525" s="2"/>
      <c r="BT525" s="2"/>
      <c r="BU525" s="2"/>
      <c r="BV525" s="56"/>
    </row>
    <row r="526" spans="1:74" hidden="1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18" t="s">
        <v>5</v>
      </c>
      <c r="H526" s="3">
        <v>2024</v>
      </c>
      <c r="I526" s="20" t="s">
        <v>289</v>
      </c>
      <c r="J526" s="184" t="s">
        <v>292</v>
      </c>
      <c r="K526" s="2" t="s">
        <v>318</v>
      </c>
      <c r="L526" s="163">
        <f t="shared" si="17"/>
        <v>0</v>
      </c>
      <c r="M526" s="163">
        <f t="shared" si="18"/>
        <v>0</v>
      </c>
      <c r="N526" s="181"/>
      <c r="O526" s="33"/>
      <c r="P526" s="33"/>
      <c r="Q526" s="33"/>
      <c r="R526" s="33"/>
      <c r="S526" s="41"/>
      <c r="T526" s="2"/>
      <c r="U526" s="2"/>
      <c r="V526" s="2"/>
      <c r="W526" s="2"/>
      <c r="X526" s="56"/>
      <c r="Y526" s="62"/>
      <c r="Z526" s="62"/>
      <c r="AA526" s="62"/>
      <c r="AB526" s="62"/>
      <c r="AC526" s="69"/>
      <c r="AD526" s="2"/>
      <c r="AE526" s="2"/>
      <c r="AF526" s="2"/>
      <c r="AG526" s="2"/>
      <c r="AH526" s="56"/>
      <c r="AI526" s="72"/>
      <c r="AJ526" s="72"/>
      <c r="AK526" s="72"/>
      <c r="AL526" s="72"/>
      <c r="AM526" s="81"/>
      <c r="AN526" s="2"/>
      <c r="AO526" s="2"/>
      <c r="AP526" s="2"/>
      <c r="AQ526" s="2"/>
      <c r="AR526" s="56"/>
      <c r="AS526" s="85"/>
      <c r="AT526" s="85"/>
      <c r="AU526" s="85"/>
      <c r="AV526" s="85"/>
      <c r="AW526" s="101"/>
      <c r="AX526" s="2"/>
      <c r="AY526" s="2"/>
      <c r="AZ526" s="2"/>
      <c r="BA526" s="2"/>
      <c r="BB526" s="56"/>
      <c r="BC526" s="105"/>
      <c r="BD526" s="105"/>
      <c r="BE526" s="105"/>
      <c r="BF526" s="105"/>
      <c r="BG526" s="110"/>
      <c r="BH526" s="2"/>
      <c r="BI526" s="2"/>
      <c r="BJ526" s="2"/>
      <c r="BK526" s="2"/>
      <c r="BL526" s="56"/>
      <c r="BM526" s="48"/>
      <c r="BN526" s="48"/>
      <c r="BO526" s="48"/>
      <c r="BP526" s="48"/>
      <c r="BQ526" s="118"/>
      <c r="BR526" s="2"/>
      <c r="BS526" s="2"/>
      <c r="BT526" s="2"/>
      <c r="BU526" s="2"/>
      <c r="BV526" s="56"/>
    </row>
    <row r="527" spans="1:74" ht="15.6" hidden="1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18" t="s">
        <v>5</v>
      </c>
      <c r="H527" s="3">
        <v>2024</v>
      </c>
      <c r="I527" s="20" t="s">
        <v>285</v>
      </c>
      <c r="J527" s="184" t="s">
        <v>293</v>
      </c>
      <c r="K527" s="2" t="s">
        <v>318</v>
      </c>
      <c r="L527" s="165">
        <f t="shared" si="17"/>
        <v>0</v>
      </c>
      <c r="M527" s="163">
        <f t="shared" si="18"/>
        <v>0</v>
      </c>
      <c r="N527" s="181"/>
      <c r="O527" s="33"/>
      <c r="P527" s="33"/>
      <c r="Q527" s="33"/>
      <c r="R527" s="35"/>
      <c r="S527" s="41"/>
      <c r="T527" s="2"/>
      <c r="U527" s="2"/>
      <c r="V527" s="2"/>
      <c r="W527" s="29"/>
      <c r="X527" s="56"/>
      <c r="Y527" s="62"/>
      <c r="Z527" s="62"/>
      <c r="AA527" s="62"/>
      <c r="AB527" s="63"/>
      <c r="AC527" s="69"/>
      <c r="AD527" s="2"/>
      <c r="AE527" s="2"/>
      <c r="AF527" s="2"/>
      <c r="AG527" s="29"/>
      <c r="AH527" s="56"/>
      <c r="AI527" s="72"/>
      <c r="AJ527" s="72"/>
      <c r="AK527" s="72"/>
      <c r="AL527" s="74"/>
      <c r="AM527" s="81"/>
      <c r="AN527" s="2"/>
      <c r="AO527" s="2"/>
      <c r="AP527" s="2"/>
      <c r="AQ527" s="29"/>
      <c r="AR527" s="56"/>
      <c r="AS527" s="85"/>
      <c r="AT527" s="85"/>
      <c r="AU527" s="85"/>
      <c r="AV527" s="87"/>
      <c r="AW527" s="101"/>
      <c r="AX527" s="2"/>
      <c r="AY527" s="2"/>
      <c r="AZ527" s="2"/>
      <c r="BA527" s="29"/>
      <c r="BB527" s="56"/>
      <c r="BC527" s="105"/>
      <c r="BD527" s="105"/>
      <c r="BE527" s="105"/>
      <c r="BF527" s="107"/>
      <c r="BG527" s="110"/>
      <c r="BH527" s="2"/>
      <c r="BI527" s="2"/>
      <c r="BJ527" s="2"/>
      <c r="BK527" s="29"/>
      <c r="BL527" s="56"/>
      <c r="BM527" s="48"/>
      <c r="BN527" s="48"/>
      <c r="BO527" s="48"/>
      <c r="BP527" s="114"/>
      <c r="BQ527" s="118"/>
      <c r="BR527" s="2"/>
      <c r="BS527" s="2"/>
      <c r="BT527" s="2"/>
      <c r="BU527" s="29"/>
      <c r="BV527" s="56"/>
    </row>
    <row r="528" spans="1:74" hidden="1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18" t="s">
        <v>5</v>
      </c>
      <c r="H528" s="3">
        <v>2024</v>
      </c>
      <c r="I528" s="20" t="s">
        <v>287</v>
      </c>
      <c r="J528" s="184" t="s">
        <v>269</v>
      </c>
      <c r="K528" s="2" t="s">
        <v>320</v>
      </c>
      <c r="L528" s="163">
        <f t="shared" si="17"/>
        <v>2</v>
      </c>
      <c r="M528" s="163">
        <f t="shared" si="18"/>
        <v>3.2519999999999998</v>
      </c>
      <c r="N528" s="181"/>
      <c r="O528" s="33"/>
      <c r="P528" s="33"/>
      <c r="Q528" s="33"/>
      <c r="R528" s="33"/>
      <c r="S528" s="41"/>
      <c r="T528" s="2"/>
      <c r="U528" s="2"/>
      <c r="V528" s="2"/>
      <c r="W528" s="2"/>
      <c r="X528" s="56"/>
      <c r="Y528" s="62"/>
      <c r="Z528" s="62"/>
      <c r="AA528" s="62"/>
      <c r="AB528" s="64">
        <v>1</v>
      </c>
      <c r="AC528" s="69">
        <v>1.3029999999999999</v>
      </c>
      <c r="AD528" s="2"/>
      <c r="AE528" s="2"/>
      <c r="AF528" s="2"/>
      <c r="AG528" s="2">
        <v>1</v>
      </c>
      <c r="AH528" s="56">
        <v>1.9490000000000001</v>
      </c>
      <c r="AI528" s="72"/>
      <c r="AJ528" s="72"/>
      <c r="AK528" s="72"/>
      <c r="AL528" s="72"/>
      <c r="AM528" s="81"/>
      <c r="AN528" s="2"/>
      <c r="AO528" s="2"/>
      <c r="AP528" s="2"/>
      <c r="AQ528" s="2"/>
      <c r="AR528" s="56"/>
      <c r="AS528" s="85"/>
      <c r="AT528" s="85"/>
      <c r="AU528" s="85"/>
      <c r="AV528" s="85"/>
      <c r="AW528" s="101"/>
      <c r="AX528" s="2"/>
      <c r="AY528" s="2"/>
      <c r="AZ528" s="2"/>
      <c r="BA528" s="2"/>
      <c r="BB528" s="56"/>
      <c r="BC528" s="105"/>
      <c r="BD528" s="105"/>
      <c r="BE528" s="105"/>
      <c r="BF528" s="105"/>
      <c r="BG528" s="110"/>
      <c r="BH528" s="2"/>
      <c r="BI528" s="2"/>
      <c r="BJ528" s="2"/>
      <c r="BK528" s="2"/>
      <c r="BL528" s="56"/>
      <c r="BM528" s="48"/>
      <c r="BN528" s="48"/>
      <c r="BO528" s="48"/>
      <c r="BP528" s="48"/>
      <c r="BQ528" s="118"/>
      <c r="BR528" s="2"/>
      <c r="BS528" s="2"/>
      <c r="BT528" s="2"/>
      <c r="BU528" s="2"/>
      <c r="BV528" s="56"/>
    </row>
    <row r="529" spans="1:74" hidden="1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18" t="s">
        <v>5</v>
      </c>
      <c r="H529" s="3">
        <v>2024</v>
      </c>
      <c r="I529" s="20" t="s">
        <v>287</v>
      </c>
      <c r="J529" s="184" t="s">
        <v>270</v>
      </c>
      <c r="K529" s="2" t="s">
        <v>320</v>
      </c>
      <c r="L529" s="163">
        <f t="shared" si="17"/>
        <v>0</v>
      </c>
      <c r="M529" s="163">
        <f t="shared" si="18"/>
        <v>0</v>
      </c>
      <c r="N529" s="181"/>
      <c r="O529" s="33"/>
      <c r="P529" s="33"/>
      <c r="Q529" s="33"/>
      <c r="R529" s="33"/>
      <c r="S529" s="41"/>
      <c r="T529" s="2"/>
      <c r="U529" s="2"/>
      <c r="V529" s="2"/>
      <c r="W529" s="2"/>
      <c r="X529" s="56"/>
      <c r="Y529" s="62"/>
      <c r="Z529" s="62"/>
      <c r="AA529" s="62"/>
      <c r="AB529" s="62"/>
      <c r="AC529" s="69"/>
      <c r="AD529" s="2"/>
      <c r="AE529" s="2"/>
      <c r="AF529" s="2"/>
      <c r="AG529" s="2"/>
      <c r="AH529" s="56"/>
      <c r="AI529" s="72"/>
      <c r="AJ529" s="72"/>
      <c r="AK529" s="72"/>
      <c r="AL529" s="72"/>
      <c r="AM529" s="81"/>
      <c r="AN529" s="2"/>
      <c r="AO529" s="2"/>
      <c r="AP529" s="2"/>
      <c r="AQ529" s="2"/>
      <c r="AR529" s="56"/>
      <c r="AS529" s="85"/>
      <c r="AT529" s="85"/>
      <c r="AU529" s="85"/>
      <c r="AV529" s="85"/>
      <c r="AW529" s="101"/>
      <c r="AX529" s="2"/>
      <c r="AY529" s="2"/>
      <c r="AZ529" s="2"/>
      <c r="BA529" s="2"/>
      <c r="BB529" s="56"/>
      <c r="BC529" s="105"/>
      <c r="BD529" s="105"/>
      <c r="BE529" s="105"/>
      <c r="BF529" s="105"/>
      <c r="BG529" s="110"/>
      <c r="BH529" s="2"/>
      <c r="BI529" s="2"/>
      <c r="BJ529" s="2"/>
      <c r="BK529" s="2"/>
      <c r="BL529" s="56"/>
      <c r="BM529" s="48"/>
      <c r="BN529" s="48"/>
      <c r="BO529" s="48"/>
      <c r="BP529" s="48"/>
      <c r="BQ529" s="118"/>
      <c r="BR529" s="2"/>
      <c r="BS529" s="2"/>
      <c r="BT529" s="2"/>
      <c r="BU529" s="2"/>
      <c r="BV529" s="56"/>
    </row>
    <row r="530" spans="1:74" hidden="1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18" t="s">
        <v>5</v>
      </c>
      <c r="H530" s="3">
        <v>2024</v>
      </c>
      <c r="I530" s="20" t="s">
        <v>290</v>
      </c>
      <c r="J530" s="184" t="s">
        <v>271</v>
      </c>
      <c r="K530" s="2" t="s">
        <v>321</v>
      </c>
      <c r="L530" s="163">
        <f t="shared" si="17"/>
        <v>0</v>
      </c>
      <c r="M530" s="163">
        <f t="shared" si="18"/>
        <v>0</v>
      </c>
      <c r="N530" s="181"/>
      <c r="O530" s="33"/>
      <c r="P530" s="33"/>
      <c r="Q530" s="33"/>
      <c r="R530" s="33"/>
      <c r="S530" s="41"/>
      <c r="T530" s="2"/>
      <c r="U530" s="2"/>
      <c r="V530" s="2"/>
      <c r="W530" s="2"/>
      <c r="X530" s="56"/>
      <c r="Y530" s="62"/>
      <c r="Z530" s="62"/>
      <c r="AA530" s="62"/>
      <c r="AB530" s="62"/>
      <c r="AC530" s="69"/>
      <c r="AD530" s="2"/>
      <c r="AE530" s="2"/>
      <c r="AF530" s="2"/>
      <c r="AG530" s="2"/>
      <c r="AH530" s="56"/>
      <c r="AI530" s="72"/>
      <c r="AJ530" s="72"/>
      <c r="AK530" s="72"/>
      <c r="AL530" s="72"/>
      <c r="AM530" s="81"/>
      <c r="AN530" s="2"/>
      <c r="AO530" s="2"/>
      <c r="AP530" s="2"/>
      <c r="AQ530" s="2"/>
      <c r="AR530" s="56"/>
      <c r="AS530" s="85"/>
      <c r="AT530" s="85"/>
      <c r="AU530" s="85"/>
      <c r="AV530" s="85"/>
      <c r="AW530" s="101"/>
      <c r="AX530" s="2"/>
      <c r="AY530" s="2"/>
      <c r="AZ530" s="2"/>
      <c r="BA530" s="2"/>
      <c r="BB530" s="56"/>
      <c r="BC530" s="105"/>
      <c r="BD530" s="105"/>
      <c r="BE530" s="105"/>
      <c r="BF530" s="105"/>
      <c r="BG530" s="110"/>
      <c r="BH530" s="2"/>
      <c r="BI530" s="2"/>
      <c r="BJ530" s="2"/>
      <c r="BK530" s="2"/>
      <c r="BL530" s="56"/>
      <c r="BM530" s="48"/>
      <c r="BN530" s="48"/>
      <c r="BO530" s="48"/>
      <c r="BP530" s="48"/>
      <c r="BQ530" s="118"/>
      <c r="BR530" s="2"/>
      <c r="BS530" s="2"/>
      <c r="BT530" s="2"/>
      <c r="BU530" s="2"/>
      <c r="BV530" s="56"/>
    </row>
    <row r="531" spans="1:74" hidden="1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18" t="s">
        <v>5</v>
      </c>
      <c r="H531" s="3">
        <v>2024</v>
      </c>
      <c r="I531" s="20" t="s">
        <v>284</v>
      </c>
      <c r="J531" s="184" t="s">
        <v>294</v>
      </c>
      <c r="K531" s="2" t="s">
        <v>320</v>
      </c>
      <c r="L531" s="163">
        <f t="shared" si="17"/>
        <v>0</v>
      </c>
      <c r="M531" s="163">
        <f t="shared" si="18"/>
        <v>0</v>
      </c>
      <c r="N531" s="181"/>
      <c r="O531" s="33"/>
      <c r="P531" s="33"/>
      <c r="Q531" s="33"/>
      <c r="R531" s="33"/>
      <c r="S531" s="41"/>
      <c r="T531" s="2"/>
      <c r="U531" s="2"/>
      <c r="V531" s="2"/>
      <c r="W531" s="2"/>
      <c r="X531" s="56"/>
      <c r="Y531" s="62"/>
      <c r="Z531" s="62"/>
      <c r="AA531" s="62"/>
      <c r="AB531" s="62"/>
      <c r="AC531" s="69"/>
      <c r="AD531" s="2"/>
      <c r="AE531" s="2"/>
      <c r="AF531" s="2"/>
      <c r="AG531" s="2"/>
      <c r="AH531" s="56"/>
      <c r="AI531" s="72"/>
      <c r="AJ531" s="72"/>
      <c r="AK531" s="72"/>
      <c r="AL531" s="72"/>
      <c r="AM531" s="81"/>
      <c r="AN531" s="2"/>
      <c r="AO531" s="2"/>
      <c r="AP531" s="2"/>
      <c r="AQ531" s="2"/>
      <c r="AR531" s="56"/>
      <c r="AS531" s="85"/>
      <c r="AT531" s="85"/>
      <c r="AU531" s="85"/>
      <c r="AV531" s="85"/>
      <c r="AW531" s="101"/>
      <c r="AX531" s="2"/>
      <c r="AY531" s="2"/>
      <c r="AZ531" s="2"/>
      <c r="BA531" s="2"/>
      <c r="BB531" s="56"/>
      <c r="BC531" s="105"/>
      <c r="BD531" s="105"/>
      <c r="BE531" s="105"/>
      <c r="BF531" s="105"/>
      <c r="BG531" s="110"/>
      <c r="BH531" s="2"/>
      <c r="BI531" s="2"/>
      <c r="BJ531" s="2"/>
      <c r="BK531" s="2"/>
      <c r="BL531" s="56"/>
      <c r="BM531" s="48"/>
      <c r="BN531" s="48"/>
      <c r="BO531" s="48"/>
      <c r="BP531" s="48"/>
      <c r="BQ531" s="118"/>
      <c r="BR531" s="2"/>
      <c r="BS531" s="2"/>
      <c r="BT531" s="2"/>
      <c r="BU531" s="2"/>
      <c r="BV531" s="56"/>
    </row>
    <row r="532" spans="1:74" ht="28.8" hidden="1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18" t="s">
        <v>5</v>
      </c>
      <c r="H532" s="3">
        <v>2024</v>
      </c>
      <c r="I532" s="20" t="s">
        <v>284</v>
      </c>
      <c r="J532" s="184" t="s">
        <v>346</v>
      </c>
      <c r="K532" s="2" t="s">
        <v>320</v>
      </c>
      <c r="L532" s="163">
        <f t="shared" si="17"/>
        <v>0</v>
      </c>
      <c r="M532" s="163">
        <f t="shared" si="18"/>
        <v>0</v>
      </c>
      <c r="N532" s="181"/>
      <c r="O532" s="33"/>
      <c r="P532" s="33"/>
      <c r="Q532" s="33"/>
      <c r="R532" s="33"/>
      <c r="S532" s="41"/>
      <c r="T532" s="2"/>
      <c r="U532" s="2"/>
      <c r="V532" s="2"/>
      <c r="W532" s="2"/>
      <c r="X532" s="56"/>
      <c r="Y532" s="62"/>
      <c r="Z532" s="62"/>
      <c r="AA532" s="62"/>
      <c r="AB532" s="62"/>
      <c r="AC532" s="69"/>
      <c r="AD532" s="2"/>
      <c r="AE532" s="2"/>
      <c r="AF532" s="2"/>
      <c r="AG532" s="2"/>
      <c r="AH532" s="56"/>
      <c r="AI532" s="72"/>
      <c r="AJ532" s="72"/>
      <c r="AK532" s="72"/>
      <c r="AL532" s="72"/>
      <c r="AM532" s="81"/>
      <c r="AN532" s="2"/>
      <c r="AO532" s="2"/>
      <c r="AP532" s="2"/>
      <c r="AQ532" s="2"/>
      <c r="AR532" s="56"/>
      <c r="AS532" s="85"/>
      <c r="AT532" s="85"/>
      <c r="AU532" s="85"/>
      <c r="AV532" s="85"/>
      <c r="AW532" s="101"/>
      <c r="AX532" s="2"/>
      <c r="AY532" s="2"/>
      <c r="AZ532" s="2"/>
      <c r="BA532" s="2"/>
      <c r="BB532" s="56"/>
      <c r="BC532" s="105"/>
      <c r="BD532" s="105"/>
      <c r="BE532" s="105"/>
      <c r="BF532" s="105"/>
      <c r="BG532" s="110"/>
      <c r="BH532" s="2"/>
      <c r="BI532" s="2"/>
      <c r="BJ532" s="2"/>
      <c r="BK532" s="2"/>
      <c r="BL532" s="56"/>
      <c r="BM532" s="48"/>
      <c r="BN532" s="48"/>
      <c r="BO532" s="48"/>
      <c r="BP532" s="48"/>
      <c r="BQ532" s="118"/>
      <c r="BR532" s="2"/>
      <c r="BS532" s="2"/>
      <c r="BT532" s="2"/>
      <c r="BU532" s="2"/>
      <c r="BV532" s="56"/>
    </row>
    <row r="533" spans="1:74" hidden="1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18" t="s">
        <v>5</v>
      </c>
      <c r="H533" s="3">
        <v>2024</v>
      </c>
      <c r="I533" s="20" t="s">
        <v>284</v>
      </c>
      <c r="J533" s="184" t="s">
        <v>295</v>
      </c>
      <c r="K533" s="2" t="s">
        <v>320</v>
      </c>
      <c r="L533" s="163">
        <f t="shared" si="17"/>
        <v>0</v>
      </c>
      <c r="M533" s="163">
        <f t="shared" si="18"/>
        <v>0</v>
      </c>
      <c r="N533" s="181"/>
      <c r="O533" s="33"/>
      <c r="P533" s="33"/>
      <c r="Q533" s="33"/>
      <c r="R533" s="33"/>
      <c r="S533" s="41"/>
      <c r="T533" s="2"/>
      <c r="U533" s="2"/>
      <c r="V533" s="2"/>
      <c r="W533" s="2"/>
      <c r="X533" s="56"/>
      <c r="Y533" s="62"/>
      <c r="Z533" s="62"/>
      <c r="AA533" s="62"/>
      <c r="AB533" s="62"/>
      <c r="AC533" s="69"/>
      <c r="AD533" s="2"/>
      <c r="AE533" s="2"/>
      <c r="AF533" s="2"/>
      <c r="AG533" s="2"/>
      <c r="AH533" s="56"/>
      <c r="AI533" s="72"/>
      <c r="AJ533" s="72"/>
      <c r="AK533" s="72"/>
      <c r="AL533" s="72"/>
      <c r="AM533" s="81"/>
      <c r="AN533" s="2"/>
      <c r="AO533" s="2"/>
      <c r="AP533" s="2"/>
      <c r="AQ533" s="2"/>
      <c r="AR533" s="56"/>
      <c r="AS533" s="85"/>
      <c r="AT533" s="85"/>
      <c r="AU533" s="85"/>
      <c r="AV533" s="85"/>
      <c r="AW533" s="101"/>
      <c r="AX533" s="2"/>
      <c r="AY533" s="2"/>
      <c r="AZ533" s="2"/>
      <c r="BA533" s="2"/>
      <c r="BB533" s="56"/>
      <c r="BC533" s="105"/>
      <c r="BD533" s="105"/>
      <c r="BE533" s="105"/>
      <c r="BF533" s="105"/>
      <c r="BG533" s="110"/>
      <c r="BH533" s="2"/>
      <c r="BI533" s="2"/>
      <c r="BJ533" s="2"/>
      <c r="BK533" s="2"/>
      <c r="BL533" s="56"/>
      <c r="BM533" s="48"/>
      <c r="BN533" s="48"/>
      <c r="BO533" s="48"/>
      <c r="BP533" s="48"/>
      <c r="BQ533" s="118"/>
      <c r="BR533" s="2"/>
      <c r="BS533" s="2"/>
      <c r="BT533" s="2"/>
      <c r="BU533" s="2"/>
      <c r="BV533" s="56"/>
    </row>
    <row r="534" spans="1:74" ht="28.8" hidden="1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18" t="s">
        <v>5</v>
      </c>
      <c r="H534" s="3">
        <v>2024</v>
      </c>
      <c r="I534" s="20" t="s">
        <v>290</v>
      </c>
      <c r="J534" s="184" t="s">
        <v>299</v>
      </c>
      <c r="K534" s="2" t="s">
        <v>318</v>
      </c>
      <c r="L534" s="163">
        <f t="shared" si="17"/>
        <v>0</v>
      </c>
      <c r="M534" s="163">
        <f t="shared" si="18"/>
        <v>0</v>
      </c>
      <c r="N534" s="181"/>
      <c r="O534" s="33"/>
      <c r="P534" s="33"/>
      <c r="Q534" s="33"/>
      <c r="R534" s="33"/>
      <c r="S534" s="41"/>
      <c r="T534" s="2"/>
      <c r="U534" s="2"/>
      <c r="V534" s="2"/>
      <c r="W534" s="2"/>
      <c r="X534" s="56"/>
      <c r="Y534" s="62"/>
      <c r="Z534" s="62"/>
      <c r="AA534" s="62"/>
      <c r="AB534" s="62"/>
      <c r="AC534" s="69"/>
      <c r="AD534" s="2"/>
      <c r="AE534" s="2"/>
      <c r="AF534" s="2"/>
      <c r="AG534" s="2"/>
      <c r="AH534" s="56"/>
      <c r="AI534" s="72"/>
      <c r="AJ534" s="72"/>
      <c r="AK534" s="72"/>
      <c r="AL534" s="72"/>
      <c r="AM534" s="81"/>
      <c r="AN534" s="2"/>
      <c r="AO534" s="2"/>
      <c r="AP534" s="2"/>
      <c r="AQ534" s="2"/>
      <c r="AR534" s="56"/>
      <c r="AS534" s="85"/>
      <c r="AT534" s="85"/>
      <c r="AU534" s="85"/>
      <c r="AV534" s="85"/>
      <c r="AW534" s="101"/>
      <c r="AX534" s="2"/>
      <c r="AY534" s="2"/>
      <c r="AZ534" s="2"/>
      <c r="BA534" s="2"/>
      <c r="BB534" s="56"/>
      <c r="BC534" s="105"/>
      <c r="BD534" s="105"/>
      <c r="BE534" s="105"/>
      <c r="BF534" s="105"/>
      <c r="BG534" s="110"/>
      <c r="BH534" s="2"/>
      <c r="BI534" s="2"/>
      <c r="BJ534" s="2"/>
      <c r="BK534" s="2"/>
      <c r="BL534" s="56"/>
      <c r="BM534" s="48"/>
      <c r="BN534" s="48"/>
      <c r="BO534" s="48"/>
      <c r="BP534" s="48"/>
      <c r="BQ534" s="118"/>
      <c r="BR534" s="2"/>
      <c r="BS534" s="2"/>
      <c r="BT534" s="2"/>
      <c r="BU534" s="2"/>
      <c r="BV534" s="56"/>
    </row>
    <row r="535" spans="1:74" hidden="1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18" t="s">
        <v>5</v>
      </c>
      <c r="H535" s="3">
        <v>2024</v>
      </c>
      <c r="I535" s="20" t="s">
        <v>315</v>
      </c>
      <c r="J535" s="184" t="s">
        <v>347</v>
      </c>
      <c r="K535" s="2" t="s">
        <v>320</v>
      </c>
      <c r="L535" s="163">
        <f t="shared" si="17"/>
        <v>0</v>
      </c>
      <c r="M535" s="163">
        <f t="shared" si="18"/>
        <v>0</v>
      </c>
      <c r="N535" s="181"/>
      <c r="O535" s="33"/>
      <c r="P535" s="33"/>
      <c r="Q535" s="33"/>
      <c r="R535" s="33"/>
      <c r="S535" s="41"/>
      <c r="T535" s="2"/>
      <c r="U535" s="2"/>
      <c r="V535" s="2"/>
      <c r="W535" s="2"/>
      <c r="X535" s="56"/>
      <c r="Y535" s="62"/>
      <c r="Z535" s="62"/>
      <c r="AA535" s="62"/>
      <c r="AB535" s="62"/>
      <c r="AC535" s="69"/>
      <c r="AD535" s="2"/>
      <c r="AE535" s="2"/>
      <c r="AF535" s="2"/>
      <c r="AG535" s="2"/>
      <c r="AH535" s="56"/>
      <c r="AI535" s="72"/>
      <c r="AJ535" s="72"/>
      <c r="AK535" s="72"/>
      <c r="AL535" s="72"/>
      <c r="AM535" s="81"/>
      <c r="AN535" s="2"/>
      <c r="AO535" s="2"/>
      <c r="AP535" s="2"/>
      <c r="AQ535" s="2"/>
      <c r="AR535" s="56"/>
      <c r="AS535" s="85"/>
      <c r="AT535" s="85"/>
      <c r="AU535" s="85"/>
      <c r="AV535" s="85"/>
      <c r="AW535" s="101"/>
      <c r="AX535" s="2"/>
      <c r="AY535" s="2"/>
      <c r="AZ535" s="2"/>
      <c r="BA535" s="2"/>
      <c r="BB535" s="56"/>
      <c r="BC535" s="105"/>
      <c r="BD535" s="105"/>
      <c r="BE535" s="105"/>
      <c r="BF535" s="105"/>
      <c r="BG535" s="110"/>
      <c r="BH535" s="2"/>
      <c r="BI535" s="2"/>
      <c r="BJ535" s="2"/>
      <c r="BK535" s="2"/>
      <c r="BL535" s="56"/>
      <c r="BM535" s="48"/>
      <c r="BN535" s="48"/>
      <c r="BO535" s="48"/>
      <c r="BP535" s="48"/>
      <c r="BQ535" s="118"/>
      <c r="BR535" s="2"/>
      <c r="BS535" s="2"/>
      <c r="BT535" s="2"/>
      <c r="BU535" s="2"/>
      <c r="BV535" s="56"/>
    </row>
    <row r="536" spans="1:74" ht="28.8" hidden="1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18" t="s">
        <v>5</v>
      </c>
      <c r="H536" s="3">
        <v>2024</v>
      </c>
      <c r="I536" s="20" t="s">
        <v>315</v>
      </c>
      <c r="J536" s="184" t="s">
        <v>296</v>
      </c>
      <c r="K536" s="2" t="s">
        <v>321</v>
      </c>
      <c r="L536" s="163">
        <f t="shared" si="17"/>
        <v>0</v>
      </c>
      <c r="M536" s="163">
        <f t="shared" si="18"/>
        <v>0</v>
      </c>
      <c r="N536" s="181"/>
      <c r="O536" s="33"/>
      <c r="P536" s="33"/>
      <c r="Q536" s="33"/>
      <c r="R536" s="33"/>
      <c r="S536" s="41"/>
      <c r="T536" s="2"/>
      <c r="U536" s="2"/>
      <c r="V536" s="2"/>
      <c r="W536" s="2"/>
      <c r="X536" s="56"/>
      <c r="Y536" s="62"/>
      <c r="Z536" s="62"/>
      <c r="AA536" s="62"/>
      <c r="AB536" s="62"/>
      <c r="AC536" s="69"/>
      <c r="AD536" s="2"/>
      <c r="AE536" s="2"/>
      <c r="AF536" s="2"/>
      <c r="AG536" s="2"/>
      <c r="AH536" s="56"/>
      <c r="AI536" s="72"/>
      <c r="AJ536" s="72"/>
      <c r="AK536" s="72"/>
      <c r="AL536" s="72"/>
      <c r="AM536" s="81"/>
      <c r="AN536" s="2"/>
      <c r="AO536" s="2"/>
      <c r="AP536" s="2"/>
      <c r="AQ536" s="2"/>
      <c r="AR536" s="56"/>
      <c r="AS536" s="85"/>
      <c r="AT536" s="85"/>
      <c r="AU536" s="85"/>
      <c r="AV536" s="85"/>
      <c r="AW536" s="101"/>
      <c r="AX536" s="2"/>
      <c r="AY536" s="2"/>
      <c r="AZ536" s="2"/>
      <c r="BA536" s="2"/>
      <c r="BB536" s="56"/>
      <c r="BC536" s="105"/>
      <c r="BD536" s="105"/>
      <c r="BE536" s="105"/>
      <c r="BF536" s="105"/>
      <c r="BG536" s="110"/>
      <c r="BH536" s="2"/>
      <c r="BI536" s="2"/>
      <c r="BJ536" s="2"/>
      <c r="BK536" s="2"/>
      <c r="BL536" s="56"/>
      <c r="BM536" s="48"/>
      <c r="BN536" s="48"/>
      <c r="BO536" s="48"/>
      <c r="BP536" s="48"/>
      <c r="BQ536" s="118"/>
      <c r="BR536" s="2"/>
      <c r="BS536" s="2"/>
      <c r="BT536" s="2"/>
      <c r="BU536" s="2"/>
      <c r="BV536" s="56"/>
    </row>
    <row r="537" spans="1:74" ht="28.8" hidden="1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18" t="s">
        <v>5</v>
      </c>
      <c r="H537" s="3">
        <v>2024</v>
      </c>
      <c r="I537" s="20" t="s">
        <v>316</v>
      </c>
      <c r="J537" s="184" t="s">
        <v>297</v>
      </c>
      <c r="K537" s="2" t="s">
        <v>318</v>
      </c>
      <c r="L537" s="163">
        <f t="shared" si="17"/>
        <v>0</v>
      </c>
      <c r="M537" s="163">
        <f t="shared" si="18"/>
        <v>0</v>
      </c>
      <c r="N537" s="181"/>
      <c r="O537" s="33"/>
      <c r="P537" s="33"/>
      <c r="Q537" s="33"/>
      <c r="R537" s="33"/>
      <c r="S537" s="41"/>
      <c r="T537" s="2"/>
      <c r="U537" s="2"/>
      <c r="V537" s="2"/>
      <c r="W537" s="2"/>
      <c r="X537" s="56"/>
      <c r="Y537" s="62"/>
      <c r="Z537" s="62"/>
      <c r="AA537" s="62"/>
      <c r="AB537" s="62"/>
      <c r="AC537" s="69"/>
      <c r="AD537" s="2"/>
      <c r="AE537" s="2"/>
      <c r="AF537" s="2"/>
      <c r="AG537" s="2"/>
      <c r="AH537" s="56"/>
      <c r="AI537" s="72"/>
      <c r="AJ537" s="72"/>
      <c r="AK537" s="72"/>
      <c r="AL537" s="72"/>
      <c r="AM537" s="81"/>
      <c r="AN537" s="2"/>
      <c r="AO537" s="2"/>
      <c r="AP537" s="2"/>
      <c r="AQ537" s="2"/>
      <c r="AR537" s="56"/>
      <c r="AS537" s="85"/>
      <c r="AT537" s="85"/>
      <c r="AU537" s="85"/>
      <c r="AV537" s="85"/>
      <c r="AW537" s="101"/>
      <c r="AX537" s="2"/>
      <c r="AY537" s="2"/>
      <c r="AZ537" s="2"/>
      <c r="BA537" s="2"/>
      <c r="BB537" s="56"/>
      <c r="BC537" s="105"/>
      <c r="BD537" s="105"/>
      <c r="BE537" s="105"/>
      <c r="BF537" s="105"/>
      <c r="BG537" s="110"/>
      <c r="BH537" s="2"/>
      <c r="BI537" s="2"/>
      <c r="BJ537" s="2"/>
      <c r="BK537" s="2"/>
      <c r="BL537" s="56"/>
      <c r="BM537" s="48"/>
      <c r="BN537" s="48"/>
      <c r="BO537" s="48"/>
      <c r="BP537" s="48"/>
      <c r="BQ537" s="118"/>
      <c r="BR537" s="2"/>
      <c r="BS537" s="2"/>
      <c r="BT537" s="2"/>
      <c r="BU537" s="2"/>
      <c r="BV537" s="56"/>
    </row>
    <row r="538" spans="1:74" hidden="1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18" t="s">
        <v>5</v>
      </c>
      <c r="H538" s="3">
        <v>2024</v>
      </c>
      <c r="I538" s="20" t="s">
        <v>316</v>
      </c>
      <c r="J538" s="185" t="s">
        <v>348</v>
      </c>
      <c r="K538" s="8" t="s">
        <v>320</v>
      </c>
      <c r="L538" s="163">
        <f t="shared" si="17"/>
        <v>0</v>
      </c>
      <c r="M538" s="163">
        <f t="shared" si="18"/>
        <v>0</v>
      </c>
      <c r="N538" s="181"/>
      <c r="O538" s="33"/>
      <c r="P538" s="33"/>
      <c r="Q538" s="33"/>
      <c r="R538" s="33"/>
      <c r="S538" s="41"/>
      <c r="T538" s="2"/>
      <c r="U538" s="2"/>
      <c r="V538" s="2"/>
      <c r="W538" s="2"/>
      <c r="X538" s="56"/>
      <c r="Y538" s="62"/>
      <c r="Z538" s="62"/>
      <c r="AA538" s="62"/>
      <c r="AB538" s="62"/>
      <c r="AC538" s="69"/>
      <c r="AD538" s="2"/>
      <c r="AE538" s="2"/>
      <c r="AF538" s="2"/>
      <c r="AG538" s="2"/>
      <c r="AH538" s="56"/>
      <c r="AI538" s="72"/>
      <c r="AJ538" s="72"/>
      <c r="AK538" s="72"/>
      <c r="AL538" s="72"/>
      <c r="AM538" s="81"/>
      <c r="AN538" s="2"/>
      <c r="AO538" s="2"/>
      <c r="AP538" s="2"/>
      <c r="AQ538" s="2"/>
      <c r="AR538" s="56"/>
      <c r="AS538" s="85"/>
      <c r="AT538" s="85"/>
      <c r="AU538" s="85"/>
      <c r="AV538" s="85"/>
      <c r="AW538" s="101"/>
      <c r="AX538" s="2"/>
      <c r="AY538" s="2"/>
      <c r="AZ538" s="2"/>
      <c r="BA538" s="2"/>
      <c r="BB538" s="56"/>
      <c r="BC538" s="105"/>
      <c r="BD538" s="105"/>
      <c r="BE538" s="105"/>
      <c r="BF538" s="105"/>
      <c r="BG538" s="110"/>
      <c r="BH538" s="2"/>
      <c r="BI538" s="2"/>
      <c r="BJ538" s="2"/>
      <c r="BK538" s="2"/>
      <c r="BL538" s="56"/>
      <c r="BM538" s="48"/>
      <c r="BN538" s="48"/>
      <c r="BO538" s="48"/>
      <c r="BP538" s="48"/>
      <c r="BQ538" s="118"/>
      <c r="BR538" s="2"/>
      <c r="BS538" s="2"/>
      <c r="BT538" s="2"/>
      <c r="BU538" s="2"/>
      <c r="BV538" s="56"/>
    </row>
    <row r="539" spans="1:74" hidden="1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18" t="s">
        <v>5</v>
      </c>
      <c r="H539" s="3">
        <v>2024</v>
      </c>
      <c r="I539" s="20" t="s">
        <v>282</v>
      </c>
      <c r="J539" s="184" t="s">
        <v>272</v>
      </c>
      <c r="K539" s="2" t="s">
        <v>321</v>
      </c>
      <c r="L539" s="163">
        <f t="shared" si="17"/>
        <v>0</v>
      </c>
      <c r="M539" s="163">
        <f t="shared" si="18"/>
        <v>0</v>
      </c>
      <c r="N539" s="181"/>
      <c r="O539" s="33"/>
      <c r="P539" s="33"/>
      <c r="Q539" s="33"/>
      <c r="R539" s="33"/>
      <c r="S539" s="41"/>
      <c r="T539" s="2"/>
      <c r="U539" s="2"/>
      <c r="V539" s="2"/>
      <c r="W539" s="2"/>
      <c r="X539" s="56"/>
      <c r="Y539" s="62"/>
      <c r="Z539" s="62"/>
      <c r="AA539" s="62"/>
      <c r="AB539" s="62"/>
      <c r="AC539" s="69"/>
      <c r="AD539" s="2"/>
      <c r="AE539" s="2"/>
      <c r="AF539" s="2"/>
      <c r="AG539" s="2"/>
      <c r="AH539" s="56"/>
      <c r="AI539" s="72"/>
      <c r="AJ539" s="72"/>
      <c r="AK539" s="72"/>
      <c r="AL539" s="72"/>
      <c r="AM539" s="81"/>
      <c r="AN539" s="2"/>
      <c r="AO539" s="2"/>
      <c r="AP539" s="2"/>
      <c r="AQ539" s="2"/>
      <c r="AR539" s="56"/>
      <c r="AS539" s="85"/>
      <c r="AT539" s="85"/>
      <c r="AU539" s="85"/>
      <c r="AV539" s="85"/>
      <c r="AW539" s="101"/>
      <c r="AX539" s="2"/>
      <c r="AY539" s="2"/>
      <c r="AZ539" s="2"/>
      <c r="BA539" s="2"/>
      <c r="BB539" s="56"/>
      <c r="BC539" s="105"/>
      <c r="BD539" s="105"/>
      <c r="BE539" s="105"/>
      <c r="BF539" s="105"/>
      <c r="BG539" s="110"/>
      <c r="BH539" s="2"/>
      <c r="BI539" s="2"/>
      <c r="BJ539" s="2"/>
      <c r="BK539" s="2"/>
      <c r="BL539" s="56"/>
      <c r="BM539" s="48"/>
      <c r="BN539" s="48"/>
      <c r="BO539" s="48"/>
      <c r="BP539" s="48"/>
      <c r="BQ539" s="118"/>
      <c r="BR539" s="2"/>
      <c r="BS539" s="2"/>
      <c r="BT539" s="2"/>
      <c r="BU539" s="2"/>
      <c r="BV539" s="56"/>
    </row>
    <row r="540" spans="1:74" hidden="1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18" t="s">
        <v>5</v>
      </c>
      <c r="H540" s="3">
        <v>2024</v>
      </c>
      <c r="I540" s="20" t="s">
        <v>282</v>
      </c>
      <c r="J540" s="184" t="s">
        <v>273</v>
      </c>
      <c r="K540" s="2" t="s">
        <v>321</v>
      </c>
      <c r="L540" s="163">
        <f t="shared" si="17"/>
        <v>0</v>
      </c>
      <c r="M540" s="163">
        <f t="shared" si="18"/>
        <v>0</v>
      </c>
      <c r="N540" s="186"/>
      <c r="O540" s="33"/>
      <c r="P540" s="33"/>
      <c r="Q540" s="33"/>
      <c r="R540" s="33"/>
      <c r="S540" s="42"/>
      <c r="T540" s="2"/>
      <c r="U540" s="2"/>
      <c r="V540" s="2"/>
      <c r="W540" s="2"/>
      <c r="X540" s="55"/>
      <c r="Y540" s="62"/>
      <c r="Z540" s="62"/>
      <c r="AA540" s="62"/>
      <c r="AB540" s="62"/>
      <c r="AC540" s="68"/>
      <c r="AD540" s="2"/>
      <c r="AE540" s="2"/>
      <c r="AF540" s="2"/>
      <c r="AG540" s="2"/>
      <c r="AH540" s="55"/>
      <c r="AI540" s="72"/>
      <c r="AJ540" s="72"/>
      <c r="AK540" s="72"/>
      <c r="AL540" s="72"/>
      <c r="AM540" s="80"/>
      <c r="AN540" s="2"/>
      <c r="AO540" s="2"/>
      <c r="AP540" s="2"/>
      <c r="AQ540" s="2"/>
      <c r="AR540" s="55"/>
      <c r="AS540" s="85"/>
      <c r="AT540" s="85"/>
      <c r="AU540" s="85"/>
      <c r="AV540" s="85"/>
      <c r="AW540" s="100"/>
      <c r="AX540" s="2"/>
      <c r="AY540" s="2"/>
      <c r="AZ540" s="2"/>
      <c r="BA540" s="2"/>
      <c r="BB540" s="55"/>
      <c r="BC540" s="105"/>
      <c r="BD540" s="105"/>
      <c r="BE540" s="105"/>
      <c r="BF540" s="105"/>
      <c r="BG540" s="109"/>
      <c r="BH540" s="2"/>
      <c r="BI540" s="2"/>
      <c r="BJ540" s="2"/>
      <c r="BK540" s="2"/>
      <c r="BL540" s="55"/>
      <c r="BM540" s="48"/>
      <c r="BN540" s="48"/>
      <c r="BO540" s="48"/>
      <c r="BP540" s="48"/>
      <c r="BQ540" s="117"/>
      <c r="BR540" s="2"/>
      <c r="BS540" s="2"/>
      <c r="BT540" s="2"/>
      <c r="BU540" s="2"/>
      <c r="BV540" s="55"/>
    </row>
    <row r="541" spans="1:74" hidden="1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18" t="s">
        <v>5</v>
      </c>
      <c r="H541" s="3">
        <v>2024</v>
      </c>
      <c r="I541" s="20" t="s">
        <v>282</v>
      </c>
      <c r="J541" s="184" t="s">
        <v>274</v>
      </c>
      <c r="K541" s="2" t="s">
        <v>321</v>
      </c>
      <c r="L541" s="163">
        <f t="shared" si="17"/>
        <v>4.5000000000000005E-3</v>
      </c>
      <c r="M541" s="163">
        <f t="shared" si="18"/>
        <v>8.7110000000000003</v>
      </c>
      <c r="N541" s="186" t="s">
        <v>1325</v>
      </c>
      <c r="O541" s="33"/>
      <c r="P541" s="33"/>
      <c r="Q541" s="33"/>
      <c r="R541" s="33"/>
      <c r="S541" s="42"/>
      <c r="T541" s="2"/>
      <c r="U541" s="2"/>
      <c r="V541" s="2"/>
      <c r="W541" s="2"/>
      <c r="X541" s="55"/>
      <c r="Y541" s="62"/>
      <c r="Z541" s="62"/>
      <c r="AA541" s="62"/>
      <c r="AB541" s="62"/>
      <c r="AC541" s="68"/>
      <c r="AD541" s="2"/>
      <c r="AE541" s="2"/>
      <c r="AF541" s="2">
        <v>23</v>
      </c>
      <c r="AG541" s="2">
        <v>4.0000000000000001E-3</v>
      </c>
      <c r="AH541" s="55">
        <v>8.0389999999999997</v>
      </c>
      <c r="AI541" s="72"/>
      <c r="AJ541" s="72"/>
      <c r="AK541" s="72"/>
      <c r="AL541" s="72"/>
      <c r="AM541" s="80"/>
      <c r="AN541" s="2"/>
      <c r="AO541" s="2"/>
      <c r="AP541" s="2"/>
      <c r="AQ541" s="2"/>
      <c r="AR541" s="55"/>
      <c r="AS541" s="85"/>
      <c r="AT541" s="85"/>
      <c r="AU541" s="85"/>
      <c r="AV541" s="85"/>
      <c r="AW541" s="100"/>
      <c r="AX541" s="2"/>
      <c r="AY541" s="2"/>
      <c r="AZ541" s="2">
        <v>87</v>
      </c>
      <c r="BA541" s="2">
        <v>5.0000000000000001E-4</v>
      </c>
      <c r="BB541" s="55">
        <v>0.67200000000000004</v>
      </c>
      <c r="BC541" s="105"/>
      <c r="BD541" s="105"/>
      <c r="BE541" s="105"/>
      <c r="BF541" s="105"/>
      <c r="BG541" s="109"/>
      <c r="BH541" s="2"/>
      <c r="BI541" s="2"/>
      <c r="BJ541" s="2"/>
      <c r="BK541" s="2"/>
      <c r="BL541" s="55"/>
      <c r="BM541" s="48"/>
      <c r="BN541" s="48"/>
      <c r="BO541" s="48"/>
      <c r="BP541" s="48"/>
      <c r="BQ541" s="117"/>
      <c r="BR541" s="2"/>
      <c r="BS541" s="2"/>
      <c r="BT541" s="2"/>
      <c r="BU541" s="2"/>
      <c r="BV541" s="55"/>
    </row>
    <row r="542" spans="1:74" hidden="1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18" t="s">
        <v>5</v>
      </c>
      <c r="H542" s="3">
        <v>2024</v>
      </c>
      <c r="I542" s="20" t="s">
        <v>282</v>
      </c>
      <c r="J542" s="184" t="s">
        <v>275</v>
      </c>
      <c r="K542" s="2" t="s">
        <v>321</v>
      </c>
      <c r="L542" s="163">
        <f t="shared" si="17"/>
        <v>0</v>
      </c>
      <c r="M542" s="163">
        <f t="shared" si="18"/>
        <v>0</v>
      </c>
      <c r="N542" s="186"/>
      <c r="O542" s="33"/>
      <c r="P542" s="33"/>
      <c r="Q542" s="33"/>
      <c r="R542" s="33"/>
      <c r="S542" s="41"/>
      <c r="T542" s="2"/>
      <c r="U542" s="2"/>
      <c r="V542" s="2"/>
      <c r="W542" s="2"/>
      <c r="X542" s="56"/>
      <c r="Y542" s="62"/>
      <c r="Z542" s="62"/>
      <c r="AA542" s="62"/>
      <c r="AB542" s="62"/>
      <c r="AC542" s="69"/>
      <c r="AD542" s="2"/>
      <c r="AE542" s="2"/>
      <c r="AF542" s="2"/>
      <c r="AG542" s="2"/>
      <c r="AH542" s="56"/>
      <c r="AI542" s="72"/>
      <c r="AJ542" s="72"/>
      <c r="AK542" s="72"/>
      <c r="AL542" s="72"/>
      <c r="AM542" s="81"/>
      <c r="AN542" s="2"/>
      <c r="AO542" s="2"/>
      <c r="AP542" s="2"/>
      <c r="AQ542" s="2"/>
      <c r="AR542" s="56"/>
      <c r="AS542" s="85"/>
      <c r="AT542" s="85"/>
      <c r="AU542" s="85"/>
      <c r="AV542" s="85"/>
      <c r="AW542" s="101"/>
      <c r="AX542" s="2"/>
      <c r="AY542" s="2"/>
      <c r="AZ542" s="2"/>
      <c r="BA542" s="2"/>
      <c r="BB542" s="56"/>
      <c r="BC542" s="105"/>
      <c r="BD542" s="105"/>
      <c r="BE542" s="105"/>
      <c r="BF542" s="105"/>
      <c r="BG542" s="110"/>
      <c r="BH542" s="2"/>
      <c r="BI542" s="2"/>
      <c r="BJ542" s="2"/>
      <c r="BK542" s="2"/>
      <c r="BL542" s="56"/>
      <c r="BM542" s="48"/>
      <c r="BN542" s="48"/>
      <c r="BO542" s="48"/>
      <c r="BP542" s="48"/>
      <c r="BQ542" s="118"/>
      <c r="BR542" s="2"/>
      <c r="BS542" s="2"/>
      <c r="BT542" s="2"/>
      <c r="BU542" s="2"/>
      <c r="BV542" s="56"/>
    </row>
    <row r="543" spans="1:74" hidden="1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18" t="s">
        <v>5</v>
      </c>
      <c r="H543" s="3">
        <v>2024</v>
      </c>
      <c r="I543" s="20" t="s">
        <v>282</v>
      </c>
      <c r="J543" s="184" t="s">
        <v>276</v>
      </c>
      <c r="K543" s="2" t="s">
        <v>320</v>
      </c>
      <c r="L543" s="163">
        <f t="shared" si="17"/>
        <v>1</v>
      </c>
      <c r="M543" s="163">
        <f t="shared" si="18"/>
        <v>14.332000000000001</v>
      </c>
      <c r="N543" s="186" t="s">
        <v>536</v>
      </c>
      <c r="O543" s="33"/>
      <c r="P543" s="33"/>
      <c r="Q543" s="33"/>
      <c r="R543" s="33"/>
      <c r="S543" s="41"/>
      <c r="T543" s="2"/>
      <c r="U543" s="2"/>
      <c r="V543" s="2"/>
      <c r="W543" s="2"/>
      <c r="X543" s="56"/>
      <c r="Y543" s="62"/>
      <c r="Z543" s="62"/>
      <c r="AA543" s="62"/>
      <c r="AB543" s="62"/>
      <c r="AC543" s="69"/>
      <c r="AD543" s="2"/>
      <c r="AE543" s="2"/>
      <c r="AF543" s="2">
        <v>23</v>
      </c>
      <c r="AG543" s="2">
        <v>1</v>
      </c>
      <c r="AH543" s="56">
        <v>14.332000000000001</v>
      </c>
      <c r="AI543" s="72"/>
      <c r="AJ543" s="72"/>
      <c r="AK543" s="72"/>
      <c r="AL543" s="72"/>
      <c r="AM543" s="81"/>
      <c r="AN543" s="2"/>
      <c r="AO543" s="2"/>
      <c r="AP543" s="2"/>
      <c r="AQ543" s="2"/>
      <c r="AR543" s="56"/>
      <c r="AS543" s="85"/>
      <c r="AT543" s="85"/>
      <c r="AU543" s="85"/>
      <c r="AV543" s="85"/>
      <c r="AW543" s="101"/>
      <c r="AX543" s="2"/>
      <c r="AY543" s="2"/>
      <c r="AZ543" s="2"/>
      <c r="BA543" s="2"/>
      <c r="BB543" s="56"/>
      <c r="BC543" s="105"/>
      <c r="BD543" s="105"/>
      <c r="BE543" s="105"/>
      <c r="BF543" s="105"/>
      <c r="BG543" s="110"/>
      <c r="BH543" s="2"/>
      <c r="BI543" s="2"/>
      <c r="BJ543" s="2"/>
      <c r="BK543" s="2"/>
      <c r="BL543" s="56"/>
      <c r="BM543" s="48"/>
      <c r="BN543" s="48"/>
      <c r="BO543" s="48"/>
      <c r="BP543" s="48"/>
      <c r="BQ543" s="118"/>
      <c r="BR543" s="2"/>
      <c r="BS543" s="2"/>
      <c r="BT543" s="2"/>
      <c r="BU543" s="2"/>
      <c r="BV543" s="56"/>
    </row>
    <row r="544" spans="1:74" hidden="1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18" t="s">
        <v>5</v>
      </c>
      <c r="H544" s="3">
        <v>2024</v>
      </c>
      <c r="I544" s="20" t="s">
        <v>282</v>
      </c>
      <c r="J544" s="184" t="s">
        <v>277</v>
      </c>
      <c r="K544" s="2" t="s">
        <v>320</v>
      </c>
      <c r="L544" s="163">
        <f t="shared" si="17"/>
        <v>5</v>
      </c>
      <c r="M544" s="163">
        <f t="shared" si="18"/>
        <v>6.5419999999999998</v>
      </c>
      <c r="N544" s="186" t="s">
        <v>1326</v>
      </c>
      <c r="O544" s="33"/>
      <c r="P544" s="33"/>
      <c r="Q544" s="33"/>
      <c r="R544" s="33"/>
      <c r="S544" s="41"/>
      <c r="T544" s="2"/>
      <c r="U544" s="2"/>
      <c r="V544" s="2"/>
      <c r="W544" s="2"/>
      <c r="X544" s="56"/>
      <c r="Y544" s="62">
        <v>4</v>
      </c>
      <c r="Z544" s="62" t="s">
        <v>363</v>
      </c>
      <c r="AA544" s="62"/>
      <c r="AB544" s="62">
        <v>1</v>
      </c>
      <c r="AC544" s="69">
        <v>1.397</v>
      </c>
      <c r="AD544" s="2"/>
      <c r="AE544" s="2"/>
      <c r="AF544" s="2">
        <v>23</v>
      </c>
      <c r="AG544" s="2">
        <v>2</v>
      </c>
      <c r="AH544" s="56">
        <v>2.702</v>
      </c>
      <c r="AI544" s="72"/>
      <c r="AJ544" s="72"/>
      <c r="AK544" s="72"/>
      <c r="AL544" s="72"/>
      <c r="AM544" s="81"/>
      <c r="AN544" s="2"/>
      <c r="AO544" s="2"/>
      <c r="AP544" s="2"/>
      <c r="AQ544" s="2"/>
      <c r="AR544" s="56"/>
      <c r="AS544" s="85" t="s">
        <v>363</v>
      </c>
      <c r="AT544" s="85"/>
      <c r="AU544" s="85"/>
      <c r="AV544" s="85">
        <v>2</v>
      </c>
      <c r="AW544" s="101">
        <v>2.4430000000000001</v>
      </c>
      <c r="AX544" s="2"/>
      <c r="AY544" s="2"/>
      <c r="AZ544" s="2"/>
      <c r="BA544" s="2"/>
      <c r="BB544" s="56"/>
      <c r="BC544" s="105"/>
      <c r="BD544" s="105"/>
      <c r="BE544" s="105"/>
      <c r="BF544" s="105"/>
      <c r="BG544" s="110"/>
      <c r="BH544" s="2"/>
      <c r="BI544" s="2"/>
      <c r="BJ544" s="2"/>
      <c r="BK544" s="2"/>
      <c r="BL544" s="56"/>
      <c r="BM544" s="48"/>
      <c r="BN544" s="48"/>
      <c r="BO544" s="48"/>
      <c r="BP544" s="48"/>
      <c r="BQ544" s="118"/>
      <c r="BR544" s="2"/>
      <c r="BS544" s="2"/>
      <c r="BT544" s="2"/>
      <c r="BU544" s="2"/>
      <c r="BV544" s="56"/>
    </row>
    <row r="545" spans="1:74" hidden="1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18" t="s">
        <v>5</v>
      </c>
      <c r="H545" s="3">
        <v>2024</v>
      </c>
      <c r="I545" s="20" t="s">
        <v>283</v>
      </c>
      <c r="J545" s="184" t="s">
        <v>298</v>
      </c>
      <c r="K545" s="2" t="s">
        <v>321</v>
      </c>
      <c r="L545" s="163">
        <f t="shared" si="17"/>
        <v>0</v>
      </c>
      <c r="M545" s="163">
        <f t="shared" si="18"/>
        <v>0</v>
      </c>
      <c r="N545" s="186"/>
      <c r="O545" s="33"/>
      <c r="P545" s="33"/>
      <c r="Q545" s="33"/>
      <c r="R545" s="33"/>
      <c r="S545" s="41"/>
      <c r="T545" s="2"/>
      <c r="U545" s="2"/>
      <c r="V545" s="2"/>
      <c r="W545" s="2"/>
      <c r="X545" s="56"/>
      <c r="Y545" s="62"/>
      <c r="Z545" s="62"/>
      <c r="AA545" s="62"/>
      <c r="AB545" s="62"/>
      <c r="AC545" s="69"/>
      <c r="AD545" s="2"/>
      <c r="AE545" s="2"/>
      <c r="AF545" s="2"/>
      <c r="AG545" s="2"/>
      <c r="AH545" s="56"/>
      <c r="AI545" s="72"/>
      <c r="AJ545" s="72"/>
      <c r="AK545" s="72"/>
      <c r="AL545" s="72"/>
      <c r="AM545" s="81"/>
      <c r="AN545" s="2"/>
      <c r="AO545" s="2"/>
      <c r="AP545" s="2"/>
      <c r="AQ545" s="2"/>
      <c r="AR545" s="56"/>
      <c r="AS545" s="85"/>
      <c r="AT545" s="85"/>
      <c r="AU545" s="85"/>
      <c r="AV545" s="85"/>
      <c r="AW545" s="101"/>
      <c r="AX545" s="2"/>
      <c r="AY545" s="2"/>
      <c r="AZ545" s="2"/>
      <c r="BA545" s="2"/>
      <c r="BB545" s="56"/>
      <c r="BC545" s="105"/>
      <c r="BD545" s="105"/>
      <c r="BE545" s="105"/>
      <c r="BF545" s="105"/>
      <c r="BG545" s="110"/>
      <c r="BH545" s="2"/>
      <c r="BI545" s="2"/>
      <c r="BJ545" s="2"/>
      <c r="BK545" s="2"/>
      <c r="BL545" s="56"/>
      <c r="BM545" s="48"/>
      <c r="BN545" s="48"/>
      <c r="BO545" s="48"/>
      <c r="BP545" s="48"/>
      <c r="BQ545" s="118"/>
      <c r="BR545" s="2"/>
      <c r="BS545" s="2"/>
      <c r="BT545" s="2"/>
      <c r="BU545" s="2"/>
      <c r="BV545" s="56"/>
    </row>
    <row r="546" spans="1:74" hidden="1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18" t="s">
        <v>5</v>
      </c>
      <c r="H546" s="3">
        <v>2024</v>
      </c>
      <c r="I546" s="20" t="s">
        <v>283</v>
      </c>
      <c r="J546" s="184" t="s">
        <v>278</v>
      </c>
      <c r="K546" s="2" t="s">
        <v>320</v>
      </c>
      <c r="L546" s="163">
        <f t="shared" si="17"/>
        <v>0</v>
      </c>
      <c r="M546" s="163">
        <f t="shared" si="18"/>
        <v>0</v>
      </c>
      <c r="N546" s="186"/>
      <c r="O546" s="33"/>
      <c r="P546" s="33"/>
      <c r="Q546" s="33"/>
      <c r="R546" s="33"/>
      <c r="S546" s="41"/>
      <c r="T546" s="2"/>
      <c r="U546" s="2"/>
      <c r="V546" s="2"/>
      <c r="W546" s="2"/>
      <c r="X546" s="56"/>
      <c r="Y546" s="62"/>
      <c r="Z546" s="62"/>
      <c r="AA546" s="62"/>
      <c r="AB546" s="62"/>
      <c r="AC546" s="69"/>
      <c r="AD546" s="2"/>
      <c r="AE546" s="2"/>
      <c r="AF546" s="2"/>
      <c r="AG546" s="2"/>
      <c r="AH546" s="56"/>
      <c r="AI546" s="72"/>
      <c r="AJ546" s="72"/>
      <c r="AK546" s="72"/>
      <c r="AL546" s="72"/>
      <c r="AM546" s="81"/>
      <c r="AN546" s="2"/>
      <c r="AO546" s="2"/>
      <c r="AP546" s="2"/>
      <c r="AQ546" s="2"/>
      <c r="AR546" s="56"/>
      <c r="AS546" s="85"/>
      <c r="AT546" s="85"/>
      <c r="AU546" s="85"/>
      <c r="AV546" s="85"/>
      <c r="AW546" s="101"/>
      <c r="AX546" s="2"/>
      <c r="AY546" s="2"/>
      <c r="AZ546" s="2"/>
      <c r="BA546" s="2"/>
      <c r="BB546" s="56"/>
      <c r="BC546" s="105"/>
      <c r="BD546" s="105"/>
      <c r="BE546" s="105"/>
      <c r="BF546" s="105"/>
      <c r="BG546" s="110"/>
      <c r="BH546" s="2"/>
      <c r="BI546" s="2"/>
      <c r="BJ546" s="2"/>
      <c r="BK546" s="2"/>
      <c r="BL546" s="56"/>
      <c r="BM546" s="48"/>
      <c r="BN546" s="48"/>
      <c r="BO546" s="48"/>
      <c r="BP546" s="48"/>
      <c r="BQ546" s="118"/>
      <c r="BR546" s="2"/>
      <c r="BS546" s="2"/>
      <c r="BT546" s="2"/>
      <c r="BU546" s="2"/>
      <c r="BV546" s="56"/>
    </row>
    <row r="547" spans="1:74" hidden="1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18" t="s">
        <v>5</v>
      </c>
      <c r="H547" s="3">
        <v>2024</v>
      </c>
      <c r="I547" s="20" t="s">
        <v>283</v>
      </c>
      <c r="J547" s="184" t="s">
        <v>279</v>
      </c>
      <c r="K547" s="2" t="s">
        <v>320</v>
      </c>
      <c r="L547" s="163">
        <f t="shared" si="17"/>
        <v>0</v>
      </c>
      <c r="M547" s="163">
        <f t="shared" si="18"/>
        <v>0</v>
      </c>
      <c r="N547" s="186"/>
      <c r="O547" s="33"/>
      <c r="P547" s="33"/>
      <c r="Q547" s="33"/>
      <c r="R547" s="33"/>
      <c r="S547" s="41"/>
      <c r="T547" s="2"/>
      <c r="U547" s="2"/>
      <c r="V547" s="2"/>
      <c r="W547" s="2"/>
      <c r="X547" s="56"/>
      <c r="Y547" s="62"/>
      <c r="Z547" s="62"/>
      <c r="AA547" s="62"/>
      <c r="AB547" s="62"/>
      <c r="AC547" s="69"/>
      <c r="AD547" s="2"/>
      <c r="AE547" s="2"/>
      <c r="AF547" s="2"/>
      <c r="AG547" s="2"/>
      <c r="AH547" s="56"/>
      <c r="AI547" s="72"/>
      <c r="AJ547" s="72"/>
      <c r="AK547" s="72"/>
      <c r="AL547" s="72"/>
      <c r="AM547" s="81"/>
      <c r="AN547" s="2"/>
      <c r="AO547" s="2"/>
      <c r="AP547" s="2"/>
      <c r="AQ547" s="2"/>
      <c r="AR547" s="56"/>
      <c r="AS547" s="85"/>
      <c r="AT547" s="85"/>
      <c r="AU547" s="85"/>
      <c r="AV547" s="85"/>
      <c r="AW547" s="101"/>
      <c r="AX547" s="2"/>
      <c r="AY547" s="2"/>
      <c r="AZ547" s="2"/>
      <c r="BA547" s="2"/>
      <c r="BB547" s="56"/>
      <c r="BC547" s="105"/>
      <c r="BD547" s="105"/>
      <c r="BE547" s="105"/>
      <c r="BF547" s="105"/>
      <c r="BG547" s="110"/>
      <c r="BH547" s="2"/>
      <c r="BI547" s="2"/>
      <c r="BJ547" s="2"/>
      <c r="BK547" s="2"/>
      <c r="BL547" s="56"/>
      <c r="BM547" s="48"/>
      <c r="BN547" s="48"/>
      <c r="BO547" s="48"/>
      <c r="BP547" s="48"/>
      <c r="BQ547" s="118"/>
      <c r="BR547" s="2"/>
      <c r="BS547" s="2"/>
      <c r="BT547" s="2"/>
      <c r="BU547" s="2"/>
      <c r="BV547" s="56"/>
    </row>
    <row r="548" spans="1:74" hidden="1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18" t="s">
        <v>5</v>
      </c>
      <c r="H548" s="3">
        <v>2024</v>
      </c>
      <c r="I548" s="20" t="s">
        <v>286</v>
      </c>
      <c r="J548" s="184" t="s">
        <v>280</v>
      </c>
      <c r="K548" s="2" t="s">
        <v>319</v>
      </c>
      <c r="L548" s="163">
        <f t="shared" si="17"/>
        <v>0</v>
      </c>
      <c r="M548" s="163">
        <f t="shared" si="18"/>
        <v>0</v>
      </c>
      <c r="N548" s="186"/>
      <c r="O548" s="33"/>
      <c r="P548" s="33"/>
      <c r="Q548" s="33"/>
      <c r="R548" s="33"/>
      <c r="S548" s="41"/>
      <c r="T548" s="2"/>
      <c r="U548" s="2"/>
      <c r="V548" s="2"/>
      <c r="W548" s="2"/>
      <c r="X548" s="56"/>
      <c r="Y548" s="62"/>
      <c r="Z548" s="62"/>
      <c r="AA548" s="62"/>
      <c r="AB548" s="62"/>
      <c r="AC548" s="69"/>
      <c r="AD548" s="2"/>
      <c r="AE548" s="2"/>
      <c r="AF548" s="2"/>
      <c r="AG548" s="2"/>
      <c r="AH548" s="56"/>
      <c r="AI548" s="72"/>
      <c r="AJ548" s="72"/>
      <c r="AK548" s="72"/>
      <c r="AL548" s="72"/>
      <c r="AM548" s="81"/>
      <c r="AN548" s="2"/>
      <c r="AO548" s="2"/>
      <c r="AP548" s="2"/>
      <c r="AQ548" s="2"/>
      <c r="AR548" s="56"/>
      <c r="AS548" s="85"/>
      <c r="AT548" s="85"/>
      <c r="AU548" s="85"/>
      <c r="AV548" s="85"/>
      <c r="AW548" s="101"/>
      <c r="AX548" s="2"/>
      <c r="AY548" s="2"/>
      <c r="AZ548" s="2"/>
      <c r="BA548" s="2"/>
      <c r="BB548" s="56"/>
      <c r="BC548" s="105"/>
      <c r="BD548" s="105"/>
      <c r="BE548" s="105"/>
      <c r="BF548" s="105"/>
      <c r="BG548" s="110"/>
      <c r="BH548" s="2"/>
      <c r="BI548" s="2"/>
      <c r="BJ548" s="2"/>
      <c r="BK548" s="2"/>
      <c r="BL548" s="56"/>
      <c r="BM548" s="48"/>
      <c r="BN548" s="48"/>
      <c r="BO548" s="48"/>
      <c r="BP548" s="48"/>
      <c r="BQ548" s="118"/>
      <c r="BR548" s="2"/>
      <c r="BS548" s="2"/>
      <c r="BT548" s="2"/>
      <c r="BU548" s="2"/>
      <c r="BV548" s="56"/>
    </row>
    <row r="549" spans="1:74" ht="28.8" hidden="1" x14ac:dyDescent="0.3">
      <c r="A549" s="2" t="s">
        <v>41</v>
      </c>
      <c r="B549" s="2" t="s">
        <v>2</v>
      </c>
      <c r="C549" s="2" t="s">
        <v>3</v>
      </c>
      <c r="D549" s="2" t="s">
        <v>15</v>
      </c>
      <c r="E549" s="3">
        <v>9</v>
      </c>
      <c r="F549" s="3"/>
      <c r="G549" s="18" t="s">
        <v>5</v>
      </c>
      <c r="H549" s="3">
        <v>2024</v>
      </c>
      <c r="I549" s="20" t="s">
        <v>286</v>
      </c>
      <c r="J549" s="184" t="s">
        <v>281</v>
      </c>
      <c r="K549" s="2" t="s">
        <v>319</v>
      </c>
      <c r="L549" s="163">
        <f t="shared" si="17"/>
        <v>0</v>
      </c>
      <c r="M549" s="163">
        <f t="shared" si="18"/>
        <v>15.167</v>
      </c>
      <c r="N549" s="186" t="s">
        <v>1323</v>
      </c>
      <c r="O549" s="33"/>
      <c r="P549" s="33"/>
      <c r="Q549" s="33"/>
      <c r="R549" s="33"/>
      <c r="S549" s="41"/>
      <c r="T549" s="2"/>
      <c r="U549" s="2"/>
      <c r="V549" s="2"/>
      <c r="W549" s="2"/>
      <c r="X549" s="56"/>
      <c r="Y549" s="62"/>
      <c r="Z549" s="62"/>
      <c r="AA549" s="62"/>
      <c r="AB549" s="62"/>
      <c r="AC549" s="69"/>
      <c r="AD549" s="2"/>
      <c r="AE549" s="2"/>
      <c r="AF549" s="2"/>
      <c r="AG549" s="2"/>
      <c r="AH549" s="56"/>
      <c r="AI549" s="72"/>
      <c r="AJ549" s="72"/>
      <c r="AK549" s="72"/>
      <c r="AL549" s="72"/>
      <c r="AM549" s="81"/>
      <c r="AN549" s="2"/>
      <c r="AO549" s="2"/>
      <c r="AP549" s="2"/>
      <c r="AQ549" s="2"/>
      <c r="AR549" s="56"/>
      <c r="AS549" s="85"/>
      <c r="AT549" s="85"/>
      <c r="AU549" s="85"/>
      <c r="AV549" s="85"/>
      <c r="AW549" s="101"/>
      <c r="AX549" s="2" t="s">
        <v>821</v>
      </c>
      <c r="AY549" s="2"/>
      <c r="AZ549" s="2"/>
      <c r="BA549" s="2"/>
      <c r="BB549" s="56">
        <v>10.667</v>
      </c>
      <c r="BC549" s="105"/>
      <c r="BD549" s="105"/>
      <c r="BE549" s="105"/>
      <c r="BF549" s="105"/>
      <c r="BG549" s="110"/>
      <c r="BH549" s="2" t="s">
        <v>1064</v>
      </c>
      <c r="BI549" s="2"/>
      <c r="BJ549" s="2"/>
      <c r="BK549" s="2"/>
      <c r="BL549" s="56">
        <v>4.5</v>
      </c>
      <c r="BM549" s="48"/>
      <c r="BN549" s="48"/>
      <c r="BO549" s="48"/>
      <c r="BP549" s="48"/>
      <c r="BQ549" s="118"/>
      <c r="BR549" s="2"/>
      <c r="BS549" s="2"/>
      <c r="BT549" s="2"/>
      <c r="BU549" s="2"/>
      <c r="BV549" s="56"/>
    </row>
    <row r="550" spans="1:74" s="13" customFormat="1" hidden="1" x14ac:dyDescent="0.3">
      <c r="A550" s="12" t="s">
        <v>41</v>
      </c>
      <c r="B550" s="12" t="s">
        <v>2</v>
      </c>
      <c r="C550" s="12" t="s">
        <v>3</v>
      </c>
      <c r="D550" s="12" t="s">
        <v>15</v>
      </c>
      <c r="E550" s="7">
        <v>9</v>
      </c>
      <c r="F550" s="7"/>
      <c r="G550" s="19" t="s">
        <v>5</v>
      </c>
      <c r="H550" s="7">
        <v>2024</v>
      </c>
      <c r="I550" s="21"/>
      <c r="J550" s="12" t="s">
        <v>314</v>
      </c>
      <c r="K550" s="12"/>
      <c r="L550" s="147"/>
      <c r="M550" s="147">
        <f>SUM(M512:M549)</f>
        <v>360.84799999999996</v>
      </c>
      <c r="N550" s="183"/>
      <c r="O550" s="12"/>
      <c r="P550" s="12"/>
      <c r="Q550" s="12"/>
      <c r="R550" s="12"/>
      <c r="S550" s="52">
        <f>SUM(S512:S549)</f>
        <v>0</v>
      </c>
      <c r="T550" s="12"/>
      <c r="U550" s="12"/>
      <c r="V550" s="12"/>
      <c r="W550" s="12"/>
      <c r="X550" s="52">
        <f>SUM(X512:X549)</f>
        <v>0</v>
      </c>
      <c r="Y550" s="12"/>
      <c r="Z550" s="12"/>
      <c r="AA550" s="12"/>
      <c r="AB550" s="12"/>
      <c r="AC550" s="52">
        <f>SUM(AC512:AC549)</f>
        <v>2.7</v>
      </c>
      <c r="AD550" s="12"/>
      <c r="AE550" s="12"/>
      <c r="AF550" s="12"/>
      <c r="AG550" s="12"/>
      <c r="AH550" s="52">
        <f>SUM(AH512:AH549)</f>
        <v>185.10899999999998</v>
      </c>
      <c r="AI550" s="12"/>
      <c r="AJ550" s="12"/>
      <c r="AK550" s="12"/>
      <c r="AL550" s="12"/>
      <c r="AM550" s="52">
        <f>SUM(AM512:AM549)</f>
        <v>154.75700000000001</v>
      </c>
      <c r="AN550" s="12"/>
      <c r="AO550" s="12"/>
      <c r="AP550" s="12"/>
      <c r="AQ550" s="12"/>
      <c r="AR550" s="52">
        <f>SUM(AR512:AR549)</f>
        <v>0</v>
      </c>
      <c r="AS550" s="12"/>
      <c r="AT550" s="12"/>
      <c r="AU550" s="12"/>
      <c r="AV550" s="12"/>
      <c r="AW550" s="52">
        <f>SUM(AW512:AW549)</f>
        <v>2.4430000000000001</v>
      </c>
      <c r="AX550" s="12"/>
      <c r="AY550" s="12"/>
      <c r="AZ550" s="12"/>
      <c r="BA550" s="12"/>
      <c r="BB550" s="52">
        <f>SUM(BB512:BB549)</f>
        <v>11.339</v>
      </c>
      <c r="BC550" s="12"/>
      <c r="BD550" s="12"/>
      <c r="BE550" s="12"/>
      <c r="BF550" s="12"/>
      <c r="BG550" s="52">
        <f>SUM(BG512:BG549)</f>
        <v>0</v>
      </c>
      <c r="BH550" s="12"/>
      <c r="BI550" s="12"/>
      <c r="BJ550" s="12"/>
      <c r="BK550" s="12"/>
      <c r="BL550" s="52">
        <f>SUM(BL512:BL549)</f>
        <v>4.5</v>
      </c>
      <c r="BM550" s="12"/>
      <c r="BN550" s="12"/>
      <c r="BO550" s="12"/>
      <c r="BP550" s="12"/>
      <c r="BQ550" s="52">
        <f>SUM(BQ512:BQ549)</f>
        <v>0</v>
      </c>
      <c r="BR550" s="12"/>
      <c r="BS550" s="12"/>
      <c r="BT550" s="12"/>
      <c r="BU550" s="12"/>
      <c r="BV550" s="52">
        <f>SUM(BV512:BV549)</f>
        <v>0</v>
      </c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18" t="s">
        <v>5</v>
      </c>
      <c r="H551" s="3">
        <v>2024</v>
      </c>
      <c r="I551" s="20" t="s">
        <v>287</v>
      </c>
      <c r="J551" s="184" t="s">
        <v>509</v>
      </c>
      <c r="K551" s="2" t="s">
        <v>318</v>
      </c>
      <c r="L551" s="163">
        <f t="shared" si="17"/>
        <v>0</v>
      </c>
      <c r="M551" s="163">
        <f t="shared" si="18"/>
        <v>0</v>
      </c>
      <c r="N551" s="181"/>
      <c r="O551" s="33"/>
      <c r="P551" s="33"/>
      <c r="Q551" s="33"/>
      <c r="R551" s="33"/>
      <c r="S551" s="41"/>
      <c r="T551" s="2"/>
      <c r="U551" s="2"/>
      <c r="V551" s="2"/>
      <c r="W551" s="2"/>
      <c r="X551" s="56"/>
      <c r="Y551" s="62"/>
      <c r="Z551" s="62"/>
      <c r="AA551" s="62"/>
      <c r="AB551" s="62"/>
      <c r="AC551" s="69"/>
      <c r="AD551" s="2"/>
      <c r="AE551" s="2"/>
      <c r="AF551" s="2"/>
      <c r="AG551" s="2"/>
      <c r="AH551" s="56"/>
      <c r="AI551" s="72"/>
      <c r="AJ551" s="72"/>
      <c r="AK551" s="72"/>
      <c r="AL551" s="72"/>
      <c r="AM551" s="81"/>
      <c r="AN551" s="2"/>
      <c r="AO551" s="2"/>
      <c r="AP551" s="2"/>
      <c r="AQ551" s="2"/>
      <c r="AR551" s="56"/>
      <c r="AS551" s="85"/>
      <c r="AT551" s="85"/>
      <c r="AU551" s="85"/>
      <c r="AV551" s="85"/>
      <c r="AW551" s="101"/>
      <c r="AX551" s="2"/>
      <c r="AY551" s="2"/>
      <c r="AZ551" s="2"/>
      <c r="BA551" s="2"/>
      <c r="BB551" s="56"/>
      <c r="BC551" s="105"/>
      <c r="BD551" s="105"/>
      <c r="BE551" s="105"/>
      <c r="BF551" s="105"/>
      <c r="BG551" s="110"/>
      <c r="BH551" s="2"/>
      <c r="BI551" s="2"/>
      <c r="BJ551" s="2"/>
      <c r="BK551" s="2"/>
      <c r="BL551" s="56"/>
      <c r="BM551" s="48"/>
      <c r="BN551" s="48"/>
      <c r="BO551" s="48"/>
      <c r="BP551" s="48"/>
      <c r="BQ551" s="118"/>
      <c r="BR551" s="2"/>
      <c r="BS551" s="2"/>
      <c r="BT551" s="2"/>
      <c r="BU551" s="2"/>
      <c r="BV551" s="56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18" t="s">
        <v>5</v>
      </c>
      <c r="H552" s="3">
        <v>2024</v>
      </c>
      <c r="I552" s="20" t="s">
        <v>287</v>
      </c>
      <c r="J552" s="184" t="s">
        <v>291</v>
      </c>
      <c r="K552" s="2" t="s">
        <v>319</v>
      </c>
      <c r="L552" s="163">
        <f t="shared" si="17"/>
        <v>0</v>
      </c>
      <c r="M552" s="163">
        <f t="shared" si="18"/>
        <v>0</v>
      </c>
      <c r="N552" s="181"/>
      <c r="O552" s="33"/>
      <c r="P552" s="33"/>
      <c r="Q552" s="33"/>
      <c r="R552" s="33"/>
      <c r="S552" s="41"/>
      <c r="T552" s="2"/>
      <c r="U552" s="2"/>
      <c r="V552" s="2"/>
      <c r="W552" s="2"/>
      <c r="X552" s="56"/>
      <c r="Y552" s="62"/>
      <c r="Z552" s="62"/>
      <c r="AA552" s="62"/>
      <c r="AB552" s="62"/>
      <c r="AC552" s="69"/>
      <c r="AD552" s="2"/>
      <c r="AE552" s="2"/>
      <c r="AF552" s="2"/>
      <c r="AG552" s="2"/>
      <c r="AH552" s="56"/>
      <c r="AI552" s="72"/>
      <c r="AJ552" s="72"/>
      <c r="AK552" s="72"/>
      <c r="AL552" s="72"/>
      <c r="AM552" s="81"/>
      <c r="AN552" s="2"/>
      <c r="AO552" s="2"/>
      <c r="AP552" s="2"/>
      <c r="AQ552" s="2"/>
      <c r="AR552" s="56"/>
      <c r="AS552" s="85"/>
      <c r="AT552" s="85"/>
      <c r="AU552" s="85"/>
      <c r="AV552" s="85"/>
      <c r="AW552" s="101"/>
      <c r="AX552" s="2"/>
      <c r="AY552" s="2"/>
      <c r="AZ552" s="2"/>
      <c r="BA552" s="2"/>
      <c r="BB552" s="56"/>
      <c r="BC552" s="105"/>
      <c r="BD552" s="105"/>
      <c r="BE552" s="105"/>
      <c r="BF552" s="105"/>
      <c r="BG552" s="110"/>
      <c r="BH552" s="2"/>
      <c r="BI552" s="2"/>
      <c r="BJ552" s="2"/>
      <c r="BK552" s="2"/>
      <c r="BL552" s="56"/>
      <c r="BM552" s="48"/>
      <c r="BN552" s="48"/>
      <c r="BO552" s="48"/>
      <c r="BP552" s="48"/>
      <c r="BQ552" s="118"/>
      <c r="BR552" s="2"/>
      <c r="BS552" s="2"/>
      <c r="BT552" s="2"/>
      <c r="BU552" s="2"/>
      <c r="BV552" s="56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18" t="s">
        <v>5</v>
      </c>
      <c r="H553" s="3">
        <v>2024</v>
      </c>
      <c r="I553" s="20" t="s">
        <v>286</v>
      </c>
      <c r="J553" s="184" t="s">
        <v>336</v>
      </c>
      <c r="K553" s="2" t="s">
        <v>319</v>
      </c>
      <c r="L553" s="163">
        <f t="shared" si="17"/>
        <v>0</v>
      </c>
      <c r="M553" s="163">
        <f t="shared" si="18"/>
        <v>0</v>
      </c>
      <c r="N553" s="181"/>
      <c r="O553" s="33"/>
      <c r="P553" s="33"/>
      <c r="Q553" s="33"/>
      <c r="R553" s="33"/>
      <c r="S553" s="41"/>
      <c r="T553" s="2"/>
      <c r="U553" s="2"/>
      <c r="V553" s="2"/>
      <c r="W553" s="2"/>
      <c r="X553" s="56"/>
      <c r="Y553" s="62"/>
      <c r="Z553" s="62"/>
      <c r="AA553" s="62"/>
      <c r="AB553" s="62"/>
      <c r="AC553" s="69"/>
      <c r="AD553" s="2"/>
      <c r="AE553" s="2"/>
      <c r="AF553" s="2"/>
      <c r="AG553" s="2"/>
      <c r="AH553" s="56"/>
      <c r="AI553" s="72"/>
      <c r="AJ553" s="72"/>
      <c r="AK553" s="72"/>
      <c r="AL553" s="72"/>
      <c r="AM553" s="81"/>
      <c r="AN553" s="2"/>
      <c r="AO553" s="2"/>
      <c r="AP553" s="2"/>
      <c r="AQ553" s="2"/>
      <c r="AR553" s="56"/>
      <c r="AS553" s="85"/>
      <c r="AT553" s="85"/>
      <c r="AU553" s="85"/>
      <c r="AV553" s="85"/>
      <c r="AW553" s="101"/>
      <c r="AX553" s="2"/>
      <c r="AY553" s="2"/>
      <c r="AZ553" s="2"/>
      <c r="BA553" s="2"/>
      <c r="BB553" s="56"/>
      <c r="BC553" s="105"/>
      <c r="BD553" s="105"/>
      <c r="BE553" s="105"/>
      <c r="BF553" s="105"/>
      <c r="BG553" s="110"/>
      <c r="BH553" s="2"/>
      <c r="BI553" s="2"/>
      <c r="BJ553" s="2"/>
      <c r="BK553" s="2"/>
      <c r="BL553" s="56"/>
      <c r="BM553" s="48"/>
      <c r="BN553" s="48"/>
      <c r="BO553" s="48"/>
      <c r="BP553" s="48"/>
      <c r="BQ553" s="118"/>
      <c r="BR553" s="2"/>
      <c r="BS553" s="2"/>
      <c r="BT553" s="2"/>
      <c r="BU553" s="2"/>
      <c r="BV553" s="56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18" t="s">
        <v>5</v>
      </c>
      <c r="H554" s="3">
        <v>2024</v>
      </c>
      <c r="I554" s="20" t="s">
        <v>286</v>
      </c>
      <c r="J554" s="185" t="s">
        <v>337</v>
      </c>
      <c r="K554" s="8" t="s">
        <v>318</v>
      </c>
      <c r="L554" s="163">
        <f t="shared" si="17"/>
        <v>0</v>
      </c>
      <c r="M554" s="163">
        <f t="shared" si="18"/>
        <v>0</v>
      </c>
      <c r="N554" s="181"/>
      <c r="O554" s="53"/>
      <c r="P554" s="53"/>
      <c r="Q554" s="53"/>
      <c r="R554" s="53"/>
      <c r="S554" s="41"/>
      <c r="T554" s="8"/>
      <c r="U554" s="8"/>
      <c r="V554" s="8"/>
      <c r="W554" s="8"/>
      <c r="X554" s="56"/>
      <c r="Y554" s="135"/>
      <c r="Z554" s="135"/>
      <c r="AA554" s="135"/>
      <c r="AB554" s="135"/>
      <c r="AC554" s="69"/>
      <c r="AD554" s="8"/>
      <c r="AE554" s="8"/>
      <c r="AF554" s="8"/>
      <c r="AG554" s="8"/>
      <c r="AH554" s="56"/>
      <c r="AI554" s="137"/>
      <c r="AJ554" s="137"/>
      <c r="AK554" s="137"/>
      <c r="AL554" s="137"/>
      <c r="AM554" s="81"/>
      <c r="AN554" s="8"/>
      <c r="AO554" s="8"/>
      <c r="AP554" s="8"/>
      <c r="AQ554" s="8"/>
      <c r="AR554" s="56"/>
      <c r="AS554" s="139"/>
      <c r="AT554" s="139"/>
      <c r="AU554" s="139"/>
      <c r="AV554" s="139"/>
      <c r="AW554" s="101"/>
      <c r="AX554" s="8"/>
      <c r="AY554" s="8"/>
      <c r="AZ554" s="8"/>
      <c r="BA554" s="8"/>
      <c r="BB554" s="56"/>
      <c r="BC554" s="141"/>
      <c r="BD554" s="141"/>
      <c r="BE554" s="141"/>
      <c r="BF554" s="141"/>
      <c r="BG554" s="110"/>
      <c r="BH554" s="8"/>
      <c r="BI554" s="8"/>
      <c r="BJ554" s="8"/>
      <c r="BK554" s="8"/>
      <c r="BL554" s="56"/>
      <c r="BM554" s="143"/>
      <c r="BN554" s="143"/>
      <c r="BO554" s="143"/>
      <c r="BP554" s="143"/>
      <c r="BQ554" s="118"/>
      <c r="BR554" s="8"/>
      <c r="BS554" s="8"/>
      <c r="BT554" s="8"/>
      <c r="BU554" s="8"/>
      <c r="BV554" s="56"/>
    </row>
    <row r="555" spans="1:74" ht="28.8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18" t="s">
        <v>5</v>
      </c>
      <c r="H555" s="3">
        <v>2024</v>
      </c>
      <c r="I555" s="20" t="s">
        <v>286</v>
      </c>
      <c r="J555" s="185" t="s">
        <v>338</v>
      </c>
      <c r="K555" s="8" t="s">
        <v>339</v>
      </c>
      <c r="L555" s="163">
        <f t="shared" si="17"/>
        <v>0</v>
      </c>
      <c r="M555" s="163">
        <f t="shared" si="18"/>
        <v>0</v>
      </c>
      <c r="N555" s="181"/>
      <c r="O555" s="53"/>
      <c r="P555" s="53"/>
      <c r="Q555" s="53"/>
      <c r="R555" s="53"/>
      <c r="S555" s="41"/>
      <c r="T555" s="8"/>
      <c r="U555" s="8"/>
      <c r="V555" s="8"/>
      <c r="W555" s="8"/>
      <c r="X555" s="56"/>
      <c r="Y555" s="135"/>
      <c r="Z555" s="135"/>
      <c r="AA555" s="135"/>
      <c r="AB555" s="135"/>
      <c r="AC555" s="69"/>
      <c r="AD555" s="8"/>
      <c r="AE555" s="8"/>
      <c r="AF555" s="8"/>
      <c r="AG555" s="8"/>
      <c r="AH555" s="56"/>
      <c r="AI555" s="137"/>
      <c r="AJ555" s="137"/>
      <c r="AK555" s="137"/>
      <c r="AL555" s="137"/>
      <c r="AM555" s="81"/>
      <c r="AN555" s="8"/>
      <c r="AO555" s="8"/>
      <c r="AP555" s="8"/>
      <c r="AQ555" s="8"/>
      <c r="AR555" s="56"/>
      <c r="AS555" s="139"/>
      <c r="AT555" s="139"/>
      <c r="AU555" s="139"/>
      <c r="AV555" s="139"/>
      <c r="AW555" s="101"/>
      <c r="AX555" s="8"/>
      <c r="AY555" s="8"/>
      <c r="AZ555" s="8"/>
      <c r="BA555" s="8"/>
      <c r="BB555" s="56"/>
      <c r="BC555" s="141"/>
      <c r="BD555" s="141"/>
      <c r="BE555" s="141"/>
      <c r="BF555" s="141"/>
      <c r="BG555" s="110"/>
      <c r="BH555" s="8"/>
      <c r="BI555" s="8"/>
      <c r="BJ555" s="8"/>
      <c r="BK555" s="8"/>
      <c r="BL555" s="56"/>
      <c r="BM555" s="143"/>
      <c r="BN555" s="143"/>
      <c r="BO555" s="143"/>
      <c r="BP555" s="143"/>
      <c r="BQ555" s="118"/>
      <c r="BR555" s="8"/>
      <c r="BS555" s="8"/>
      <c r="BT555" s="8"/>
      <c r="BU555" s="8"/>
      <c r="BV555" s="56"/>
    </row>
    <row r="556" spans="1:74" ht="28.8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18" t="s">
        <v>5</v>
      </c>
      <c r="H556" s="3">
        <v>2024</v>
      </c>
      <c r="I556" s="20" t="s">
        <v>286</v>
      </c>
      <c r="J556" s="185" t="s">
        <v>340</v>
      </c>
      <c r="K556" s="8" t="s">
        <v>318</v>
      </c>
      <c r="L556" s="163">
        <f t="shared" si="17"/>
        <v>0</v>
      </c>
      <c r="M556" s="163">
        <f t="shared" si="18"/>
        <v>0</v>
      </c>
      <c r="N556" s="181"/>
      <c r="O556" s="53"/>
      <c r="P556" s="53"/>
      <c r="Q556" s="53"/>
      <c r="R556" s="53"/>
      <c r="S556" s="41"/>
      <c r="T556" s="8"/>
      <c r="U556" s="8"/>
      <c r="V556" s="8"/>
      <c r="W556" s="8"/>
      <c r="X556" s="56"/>
      <c r="Y556" s="135"/>
      <c r="Z556" s="135"/>
      <c r="AA556" s="135"/>
      <c r="AB556" s="135"/>
      <c r="AC556" s="69"/>
      <c r="AD556" s="8"/>
      <c r="AE556" s="8"/>
      <c r="AF556" s="8"/>
      <c r="AG556" s="8"/>
      <c r="AH556" s="56"/>
      <c r="AI556" s="137"/>
      <c r="AJ556" s="137"/>
      <c r="AK556" s="137"/>
      <c r="AL556" s="137"/>
      <c r="AM556" s="81"/>
      <c r="AN556" s="8"/>
      <c r="AO556" s="8"/>
      <c r="AP556" s="8"/>
      <c r="AQ556" s="8"/>
      <c r="AR556" s="56"/>
      <c r="AS556" s="139"/>
      <c r="AT556" s="139"/>
      <c r="AU556" s="139"/>
      <c r="AV556" s="139"/>
      <c r="AW556" s="101"/>
      <c r="AX556" s="8"/>
      <c r="AY556" s="8"/>
      <c r="AZ556" s="8"/>
      <c r="BA556" s="8"/>
      <c r="BB556" s="56"/>
      <c r="BC556" s="141"/>
      <c r="BD556" s="141"/>
      <c r="BE556" s="141"/>
      <c r="BF556" s="141"/>
      <c r="BG556" s="110"/>
      <c r="BH556" s="8"/>
      <c r="BI556" s="8"/>
      <c r="BJ556" s="8"/>
      <c r="BK556" s="8"/>
      <c r="BL556" s="56"/>
      <c r="BM556" s="143"/>
      <c r="BN556" s="143"/>
      <c r="BO556" s="143"/>
      <c r="BP556" s="143"/>
      <c r="BQ556" s="118"/>
      <c r="BR556" s="8"/>
      <c r="BS556" s="8"/>
      <c r="BT556" s="8"/>
      <c r="BU556" s="8"/>
      <c r="BV556" s="56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18" t="s">
        <v>5</v>
      </c>
      <c r="H557" s="3">
        <v>2024</v>
      </c>
      <c r="I557" s="20" t="s">
        <v>286</v>
      </c>
      <c r="J557" s="185" t="s">
        <v>341</v>
      </c>
      <c r="K557" s="8" t="s">
        <v>320</v>
      </c>
      <c r="L557" s="163">
        <f t="shared" si="17"/>
        <v>0</v>
      </c>
      <c r="M557" s="163">
        <f t="shared" si="18"/>
        <v>0</v>
      </c>
      <c r="N557" s="181"/>
      <c r="O557" s="53"/>
      <c r="P557" s="53"/>
      <c r="Q557" s="53"/>
      <c r="R557" s="53"/>
      <c r="S557" s="41"/>
      <c r="T557" s="8"/>
      <c r="U557" s="8"/>
      <c r="V557" s="8"/>
      <c r="W557" s="8"/>
      <c r="X557" s="56"/>
      <c r="Y557" s="135"/>
      <c r="Z557" s="135"/>
      <c r="AA557" s="135"/>
      <c r="AB557" s="135"/>
      <c r="AC557" s="69"/>
      <c r="AD557" s="8"/>
      <c r="AE557" s="8"/>
      <c r="AF557" s="8"/>
      <c r="AG557" s="8"/>
      <c r="AH557" s="56"/>
      <c r="AI557" s="137"/>
      <c r="AJ557" s="137"/>
      <c r="AK557" s="137"/>
      <c r="AL557" s="137"/>
      <c r="AM557" s="81"/>
      <c r="AN557" s="8"/>
      <c r="AO557" s="8"/>
      <c r="AP557" s="8"/>
      <c r="AQ557" s="8"/>
      <c r="AR557" s="56"/>
      <c r="AS557" s="139"/>
      <c r="AT557" s="139"/>
      <c r="AU557" s="139"/>
      <c r="AV557" s="139"/>
      <c r="AW557" s="101"/>
      <c r="AX557" s="8"/>
      <c r="AY557" s="8"/>
      <c r="AZ557" s="8"/>
      <c r="BA557" s="8"/>
      <c r="BB557" s="56"/>
      <c r="BC557" s="141"/>
      <c r="BD557" s="141"/>
      <c r="BE557" s="141"/>
      <c r="BF557" s="141"/>
      <c r="BG557" s="110"/>
      <c r="BH557" s="8"/>
      <c r="BI557" s="8"/>
      <c r="BJ557" s="8"/>
      <c r="BK557" s="8"/>
      <c r="BL557" s="56"/>
      <c r="BM557" s="143"/>
      <c r="BN557" s="143"/>
      <c r="BO557" s="143"/>
      <c r="BP557" s="143"/>
      <c r="BQ557" s="118"/>
      <c r="BR557" s="8"/>
      <c r="BS557" s="8"/>
      <c r="BT557" s="8"/>
      <c r="BU557" s="8"/>
      <c r="BV557" s="56"/>
    </row>
    <row r="558" spans="1:74" ht="28.8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18" t="s">
        <v>5</v>
      </c>
      <c r="H558" s="3">
        <v>2024</v>
      </c>
      <c r="I558" s="20" t="s">
        <v>286</v>
      </c>
      <c r="J558" s="185" t="s">
        <v>342</v>
      </c>
      <c r="K558" s="8" t="s">
        <v>320</v>
      </c>
      <c r="L558" s="163">
        <f t="shared" si="17"/>
        <v>0</v>
      </c>
      <c r="M558" s="163">
        <f t="shared" si="18"/>
        <v>0</v>
      </c>
      <c r="N558" s="181"/>
      <c r="O558" s="53"/>
      <c r="P558" s="53"/>
      <c r="Q558" s="53"/>
      <c r="R558" s="53"/>
      <c r="S558" s="41"/>
      <c r="T558" s="8"/>
      <c r="U558" s="8"/>
      <c r="V558" s="8"/>
      <c r="W558" s="8"/>
      <c r="X558" s="56"/>
      <c r="Y558" s="135"/>
      <c r="Z558" s="135"/>
      <c r="AA558" s="135"/>
      <c r="AB558" s="135"/>
      <c r="AC558" s="69"/>
      <c r="AD558" s="8"/>
      <c r="AE558" s="8"/>
      <c r="AF558" s="8"/>
      <c r="AG558" s="8"/>
      <c r="AH558" s="56"/>
      <c r="AI558" s="137"/>
      <c r="AJ558" s="137"/>
      <c r="AK558" s="137"/>
      <c r="AL558" s="137"/>
      <c r="AM558" s="81"/>
      <c r="AN558" s="8"/>
      <c r="AO558" s="8"/>
      <c r="AP558" s="8"/>
      <c r="AQ558" s="8"/>
      <c r="AR558" s="56"/>
      <c r="AS558" s="139"/>
      <c r="AT558" s="139"/>
      <c r="AU558" s="139"/>
      <c r="AV558" s="139"/>
      <c r="AW558" s="101"/>
      <c r="AX558" s="8"/>
      <c r="AY558" s="8"/>
      <c r="AZ558" s="8"/>
      <c r="BA558" s="8"/>
      <c r="BB558" s="56"/>
      <c r="BC558" s="141"/>
      <c r="BD558" s="141"/>
      <c r="BE558" s="141"/>
      <c r="BF558" s="141"/>
      <c r="BG558" s="110"/>
      <c r="BH558" s="8"/>
      <c r="BI558" s="8"/>
      <c r="BJ558" s="8"/>
      <c r="BK558" s="8"/>
      <c r="BL558" s="56"/>
      <c r="BM558" s="143"/>
      <c r="BN558" s="143"/>
      <c r="BO558" s="143"/>
      <c r="BP558" s="143"/>
      <c r="BQ558" s="118"/>
      <c r="BR558" s="8"/>
      <c r="BS558" s="8"/>
      <c r="BT558" s="8"/>
      <c r="BU558" s="8"/>
      <c r="BV558" s="56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18" t="s">
        <v>5</v>
      </c>
      <c r="H559" s="3">
        <v>2024</v>
      </c>
      <c r="I559" s="20" t="s">
        <v>286</v>
      </c>
      <c r="J559" s="185" t="s">
        <v>343</v>
      </c>
      <c r="K559" s="8" t="s">
        <v>339</v>
      </c>
      <c r="L559" s="163">
        <f t="shared" si="17"/>
        <v>0</v>
      </c>
      <c r="M559" s="163">
        <f t="shared" si="18"/>
        <v>0</v>
      </c>
      <c r="N559" s="181"/>
      <c r="O559" s="53"/>
      <c r="P559" s="53"/>
      <c r="Q559" s="53"/>
      <c r="R559" s="53"/>
      <c r="S559" s="41"/>
      <c r="T559" s="8"/>
      <c r="U559" s="8"/>
      <c r="V559" s="8"/>
      <c r="W559" s="8"/>
      <c r="X559" s="56"/>
      <c r="Y559" s="135"/>
      <c r="Z559" s="135"/>
      <c r="AA559" s="135"/>
      <c r="AB559" s="135"/>
      <c r="AC559" s="69"/>
      <c r="AD559" s="8"/>
      <c r="AE559" s="8"/>
      <c r="AF559" s="8"/>
      <c r="AG559" s="8"/>
      <c r="AH559" s="56"/>
      <c r="AI559" s="137"/>
      <c r="AJ559" s="137"/>
      <c r="AK559" s="137"/>
      <c r="AL559" s="137"/>
      <c r="AM559" s="81"/>
      <c r="AN559" s="8"/>
      <c r="AO559" s="8"/>
      <c r="AP559" s="8"/>
      <c r="AQ559" s="8"/>
      <c r="AR559" s="56"/>
      <c r="AS559" s="139"/>
      <c r="AT559" s="139"/>
      <c r="AU559" s="139"/>
      <c r="AV559" s="139"/>
      <c r="AW559" s="101"/>
      <c r="AX559" s="8"/>
      <c r="AY559" s="8"/>
      <c r="AZ559" s="8"/>
      <c r="BA559" s="8"/>
      <c r="BB559" s="56"/>
      <c r="BC559" s="141"/>
      <c r="BD559" s="141"/>
      <c r="BE559" s="141"/>
      <c r="BF559" s="141"/>
      <c r="BG559" s="110"/>
      <c r="BH559" s="8"/>
      <c r="BI559" s="8"/>
      <c r="BJ559" s="8"/>
      <c r="BK559" s="8"/>
      <c r="BL559" s="56"/>
      <c r="BM559" s="143"/>
      <c r="BN559" s="143"/>
      <c r="BO559" s="143"/>
      <c r="BP559" s="143"/>
      <c r="BQ559" s="118"/>
      <c r="BR559" s="8"/>
      <c r="BS559" s="8"/>
      <c r="BT559" s="8"/>
      <c r="BU559" s="8"/>
      <c r="BV559" s="56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18" t="s">
        <v>5</v>
      </c>
      <c r="H560" s="3">
        <v>2024</v>
      </c>
      <c r="I560" s="20" t="s">
        <v>288</v>
      </c>
      <c r="J560" s="185" t="s">
        <v>344</v>
      </c>
      <c r="K560" s="8" t="s">
        <v>318</v>
      </c>
      <c r="L560" s="163">
        <f t="shared" si="17"/>
        <v>0</v>
      </c>
      <c r="M560" s="163">
        <f t="shared" si="18"/>
        <v>0</v>
      </c>
      <c r="N560" s="181"/>
      <c r="O560" s="53"/>
      <c r="P560" s="53"/>
      <c r="Q560" s="53"/>
      <c r="R560" s="53"/>
      <c r="S560" s="41"/>
      <c r="T560" s="8"/>
      <c r="U560" s="8"/>
      <c r="V560" s="8"/>
      <c r="W560" s="8"/>
      <c r="X560" s="56"/>
      <c r="Y560" s="135"/>
      <c r="Z560" s="135"/>
      <c r="AA560" s="135"/>
      <c r="AB560" s="135"/>
      <c r="AC560" s="69"/>
      <c r="AD560" s="8"/>
      <c r="AE560" s="8"/>
      <c r="AF560" s="8"/>
      <c r="AG560" s="8"/>
      <c r="AH560" s="56"/>
      <c r="AI560" s="137"/>
      <c r="AJ560" s="137"/>
      <c r="AK560" s="137"/>
      <c r="AL560" s="137"/>
      <c r="AM560" s="81"/>
      <c r="AN560" s="8"/>
      <c r="AO560" s="8"/>
      <c r="AP560" s="8"/>
      <c r="AQ560" s="8"/>
      <c r="AR560" s="56"/>
      <c r="AS560" s="139"/>
      <c r="AT560" s="139"/>
      <c r="AU560" s="139"/>
      <c r="AV560" s="139"/>
      <c r="AW560" s="101"/>
      <c r="AX560" s="8"/>
      <c r="AY560" s="8"/>
      <c r="AZ560" s="8"/>
      <c r="BA560" s="8"/>
      <c r="BB560" s="56"/>
      <c r="BC560" s="141"/>
      <c r="BD560" s="141"/>
      <c r="BE560" s="141"/>
      <c r="BF560" s="141"/>
      <c r="BG560" s="110"/>
      <c r="BH560" s="8"/>
      <c r="BI560" s="8"/>
      <c r="BJ560" s="8"/>
      <c r="BK560" s="8"/>
      <c r="BL560" s="56"/>
      <c r="BM560" s="143"/>
      <c r="BN560" s="143"/>
      <c r="BO560" s="143"/>
      <c r="BP560" s="143"/>
      <c r="BQ560" s="118"/>
      <c r="BR560" s="8"/>
      <c r="BS560" s="8"/>
      <c r="BT560" s="8"/>
      <c r="BU560" s="8"/>
      <c r="BV560" s="56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18" t="s">
        <v>5</v>
      </c>
      <c r="H561" s="3">
        <v>2024</v>
      </c>
      <c r="I561" s="20" t="s">
        <v>288</v>
      </c>
      <c r="J561" s="184" t="s">
        <v>351</v>
      </c>
      <c r="K561" s="2" t="s">
        <v>318</v>
      </c>
      <c r="L561" s="163">
        <f t="shared" si="17"/>
        <v>0</v>
      </c>
      <c r="M561" s="163">
        <f t="shared" si="18"/>
        <v>0</v>
      </c>
      <c r="N561" s="181"/>
      <c r="O561" s="53"/>
      <c r="P561" s="53"/>
      <c r="Q561" s="53"/>
      <c r="R561" s="53"/>
      <c r="S561" s="41"/>
      <c r="T561" s="8"/>
      <c r="U561" s="8"/>
      <c r="V561" s="8"/>
      <c r="W561" s="8"/>
      <c r="X561" s="56"/>
      <c r="Y561" s="135"/>
      <c r="Z561" s="135"/>
      <c r="AA561" s="135"/>
      <c r="AB561" s="135"/>
      <c r="AC561" s="69"/>
      <c r="AD561" s="8"/>
      <c r="AE561" s="8"/>
      <c r="AF561" s="8"/>
      <c r="AG561" s="8"/>
      <c r="AH561" s="56"/>
      <c r="AI561" s="137"/>
      <c r="AJ561" s="137"/>
      <c r="AK561" s="137"/>
      <c r="AL561" s="137"/>
      <c r="AM561" s="81"/>
      <c r="AN561" s="8"/>
      <c r="AO561" s="8"/>
      <c r="AP561" s="8"/>
      <c r="AQ561" s="8"/>
      <c r="AR561" s="56"/>
      <c r="AS561" s="139"/>
      <c r="AT561" s="139"/>
      <c r="AU561" s="139"/>
      <c r="AV561" s="139"/>
      <c r="AW561" s="101"/>
      <c r="AX561" s="8"/>
      <c r="AY561" s="8"/>
      <c r="AZ561" s="8"/>
      <c r="BA561" s="8"/>
      <c r="BB561" s="56"/>
      <c r="BC561" s="141"/>
      <c r="BD561" s="141"/>
      <c r="BE561" s="141"/>
      <c r="BF561" s="141"/>
      <c r="BG561" s="110"/>
      <c r="BH561" s="8"/>
      <c r="BI561" s="8"/>
      <c r="BJ561" s="8"/>
      <c r="BK561" s="8"/>
      <c r="BL561" s="56"/>
      <c r="BM561" s="143"/>
      <c r="BN561" s="143"/>
      <c r="BO561" s="143"/>
      <c r="BP561" s="143"/>
      <c r="BQ561" s="118"/>
      <c r="BR561" s="8"/>
      <c r="BS561" s="8"/>
      <c r="BT561" s="8"/>
      <c r="BU561" s="8"/>
      <c r="BV561" s="56"/>
    </row>
    <row r="562" spans="1:74" ht="28.8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18" t="s">
        <v>5</v>
      </c>
      <c r="H562" s="3">
        <v>2024</v>
      </c>
      <c r="I562" s="20" t="s">
        <v>288</v>
      </c>
      <c r="J562" s="184" t="s">
        <v>352</v>
      </c>
      <c r="K562" s="2" t="s">
        <v>321</v>
      </c>
      <c r="L562" s="163">
        <f t="shared" si="17"/>
        <v>0</v>
      </c>
      <c r="M562" s="163">
        <f t="shared" si="18"/>
        <v>0</v>
      </c>
      <c r="N562" s="181"/>
      <c r="O562" s="33"/>
      <c r="P562" s="33"/>
      <c r="Q562" s="33"/>
      <c r="R562" s="33"/>
      <c r="S562" s="41"/>
      <c r="T562" s="2"/>
      <c r="U562" s="2"/>
      <c r="V562" s="2"/>
      <c r="W562" s="2"/>
      <c r="X562" s="56"/>
      <c r="Y562" s="62"/>
      <c r="Z562" s="62"/>
      <c r="AA562" s="62"/>
      <c r="AB562" s="62"/>
      <c r="AC562" s="69"/>
      <c r="AD562" s="2"/>
      <c r="AE562" s="2"/>
      <c r="AF562" s="2"/>
      <c r="AG562" s="2"/>
      <c r="AH562" s="56"/>
      <c r="AI562" s="72"/>
      <c r="AJ562" s="72"/>
      <c r="AK562" s="72"/>
      <c r="AL562" s="72"/>
      <c r="AM562" s="81"/>
      <c r="AN562" s="2"/>
      <c r="AO562" s="2"/>
      <c r="AP562" s="2"/>
      <c r="AQ562" s="2"/>
      <c r="AR562" s="56"/>
      <c r="AS562" s="85"/>
      <c r="AT562" s="85"/>
      <c r="AU562" s="85"/>
      <c r="AV562" s="85"/>
      <c r="AW562" s="101"/>
      <c r="AX562" s="2"/>
      <c r="AY562" s="2"/>
      <c r="AZ562" s="2"/>
      <c r="BA562" s="2"/>
      <c r="BB562" s="56"/>
      <c r="BC562" s="105"/>
      <c r="BD562" s="105"/>
      <c r="BE562" s="105"/>
      <c r="BF562" s="105"/>
      <c r="BG562" s="110"/>
      <c r="BH562" s="2"/>
      <c r="BI562" s="2"/>
      <c r="BJ562" s="2"/>
      <c r="BK562" s="2"/>
      <c r="BL562" s="56"/>
      <c r="BM562" s="48"/>
      <c r="BN562" s="48"/>
      <c r="BO562" s="48"/>
      <c r="BP562" s="48"/>
      <c r="BQ562" s="118"/>
      <c r="BR562" s="2"/>
      <c r="BS562" s="2"/>
      <c r="BT562" s="2"/>
      <c r="BU562" s="2"/>
      <c r="BV562" s="56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18" t="s">
        <v>5</v>
      </c>
      <c r="H563" s="3">
        <v>2024</v>
      </c>
      <c r="I563" s="20" t="s">
        <v>288</v>
      </c>
      <c r="J563" s="184" t="s">
        <v>345</v>
      </c>
      <c r="K563" s="2" t="s">
        <v>318</v>
      </c>
      <c r="L563" s="163">
        <f t="shared" si="17"/>
        <v>0</v>
      </c>
      <c r="M563" s="163">
        <f t="shared" si="18"/>
        <v>0</v>
      </c>
      <c r="N563" s="181"/>
      <c r="O563" s="34"/>
      <c r="P563" s="33"/>
      <c r="Q563" s="33"/>
      <c r="R563" s="33"/>
      <c r="S563" s="41"/>
      <c r="T563" s="3"/>
      <c r="U563" s="2"/>
      <c r="V563" s="2"/>
      <c r="W563" s="2"/>
      <c r="X563" s="56"/>
      <c r="Y563" s="64"/>
      <c r="Z563" s="62"/>
      <c r="AA563" s="62"/>
      <c r="AB563" s="62"/>
      <c r="AC563" s="69"/>
      <c r="AD563" s="3"/>
      <c r="AE563" s="2"/>
      <c r="AF563" s="2"/>
      <c r="AG563" s="2"/>
      <c r="AH563" s="56"/>
      <c r="AI563" s="73"/>
      <c r="AJ563" s="72"/>
      <c r="AK563" s="72"/>
      <c r="AL563" s="72"/>
      <c r="AM563" s="81"/>
      <c r="AN563" s="3"/>
      <c r="AO563" s="2"/>
      <c r="AP563" s="2"/>
      <c r="AQ563" s="2"/>
      <c r="AR563" s="56"/>
      <c r="AS563" s="86"/>
      <c r="AT563" s="85"/>
      <c r="AU563" s="85"/>
      <c r="AV563" s="85"/>
      <c r="AW563" s="101"/>
      <c r="AX563" s="3"/>
      <c r="AY563" s="2"/>
      <c r="AZ563" s="2"/>
      <c r="BA563" s="2"/>
      <c r="BB563" s="56"/>
      <c r="BC563" s="106"/>
      <c r="BD563" s="105"/>
      <c r="BE563" s="105"/>
      <c r="BF563" s="105"/>
      <c r="BG563" s="110"/>
      <c r="BH563" s="3"/>
      <c r="BI563" s="2"/>
      <c r="BJ563" s="2"/>
      <c r="BK563" s="2"/>
      <c r="BL563" s="56"/>
      <c r="BM563" s="49"/>
      <c r="BN563" s="48"/>
      <c r="BO563" s="48"/>
      <c r="BP563" s="48"/>
      <c r="BQ563" s="118"/>
      <c r="BR563" s="3"/>
      <c r="BS563" s="2"/>
      <c r="BT563" s="2"/>
      <c r="BU563" s="2"/>
      <c r="BV563" s="56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18" t="s">
        <v>5</v>
      </c>
      <c r="H564" s="3">
        <v>2024</v>
      </c>
      <c r="I564" s="20" t="s">
        <v>289</v>
      </c>
      <c r="J564" s="184" t="s">
        <v>268</v>
      </c>
      <c r="K564" s="2" t="s">
        <v>318</v>
      </c>
      <c r="L564" s="163">
        <f t="shared" si="17"/>
        <v>0</v>
      </c>
      <c r="M564" s="163">
        <f t="shared" si="18"/>
        <v>0</v>
      </c>
      <c r="N564" s="181"/>
      <c r="O564" s="33"/>
      <c r="P564" s="33"/>
      <c r="Q564" s="33"/>
      <c r="R564" s="33"/>
      <c r="S564" s="41"/>
      <c r="T564" s="2"/>
      <c r="U564" s="2"/>
      <c r="V564" s="2"/>
      <c r="W564" s="2"/>
      <c r="X564" s="56"/>
      <c r="Y564" s="62"/>
      <c r="Z564" s="62"/>
      <c r="AA564" s="62"/>
      <c r="AB564" s="62"/>
      <c r="AC564" s="69"/>
      <c r="AD564" s="2"/>
      <c r="AE564" s="2"/>
      <c r="AF564" s="2"/>
      <c r="AG564" s="2"/>
      <c r="AH564" s="56"/>
      <c r="AI564" s="72"/>
      <c r="AJ564" s="72"/>
      <c r="AK564" s="72"/>
      <c r="AL564" s="72"/>
      <c r="AM564" s="81"/>
      <c r="AN564" s="2"/>
      <c r="AO564" s="2"/>
      <c r="AP564" s="2"/>
      <c r="AQ564" s="2"/>
      <c r="AR564" s="56"/>
      <c r="AS564" s="85"/>
      <c r="AT564" s="85"/>
      <c r="AU564" s="85"/>
      <c r="AV564" s="85"/>
      <c r="AW564" s="101"/>
      <c r="AX564" s="2"/>
      <c r="AY564" s="2"/>
      <c r="AZ564" s="2"/>
      <c r="BA564" s="2"/>
      <c r="BB564" s="56"/>
      <c r="BC564" s="105"/>
      <c r="BD564" s="105"/>
      <c r="BE564" s="105"/>
      <c r="BF564" s="105"/>
      <c r="BG564" s="110"/>
      <c r="BH564" s="2"/>
      <c r="BI564" s="2"/>
      <c r="BJ564" s="2"/>
      <c r="BK564" s="2"/>
      <c r="BL564" s="56"/>
      <c r="BM564" s="48"/>
      <c r="BN564" s="48"/>
      <c r="BO564" s="48"/>
      <c r="BP564" s="48"/>
      <c r="BQ564" s="118"/>
      <c r="BR564" s="2"/>
      <c r="BS564" s="2"/>
      <c r="BT564" s="2"/>
      <c r="BU564" s="2"/>
      <c r="BV564" s="56"/>
    </row>
    <row r="565" spans="1:74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18" t="s">
        <v>5</v>
      </c>
      <c r="H565" s="3">
        <v>2024</v>
      </c>
      <c r="I565" s="20" t="s">
        <v>289</v>
      </c>
      <c r="J565" s="184" t="s">
        <v>292</v>
      </c>
      <c r="K565" s="2" t="s">
        <v>318</v>
      </c>
      <c r="L565" s="163">
        <f t="shared" si="17"/>
        <v>0</v>
      </c>
      <c r="M565" s="163">
        <f t="shared" si="18"/>
        <v>0</v>
      </c>
      <c r="N565" s="181"/>
      <c r="O565" s="33"/>
      <c r="P565" s="33"/>
      <c r="Q565" s="33"/>
      <c r="R565" s="33"/>
      <c r="S565" s="41"/>
      <c r="T565" s="2"/>
      <c r="U565" s="2"/>
      <c r="V565" s="2"/>
      <c r="W565" s="2"/>
      <c r="X565" s="56"/>
      <c r="Y565" s="62"/>
      <c r="Z565" s="62"/>
      <c r="AA565" s="62"/>
      <c r="AB565" s="62"/>
      <c r="AC565" s="69"/>
      <c r="AD565" s="2"/>
      <c r="AE565" s="2"/>
      <c r="AF565" s="2"/>
      <c r="AG565" s="2"/>
      <c r="AH565" s="56"/>
      <c r="AI565" s="72"/>
      <c r="AJ565" s="72"/>
      <c r="AK565" s="72"/>
      <c r="AL565" s="72"/>
      <c r="AM565" s="81"/>
      <c r="AN565" s="2"/>
      <c r="AO565" s="2"/>
      <c r="AP565" s="2"/>
      <c r="AQ565" s="2"/>
      <c r="AR565" s="56"/>
      <c r="AS565" s="85"/>
      <c r="AT565" s="85"/>
      <c r="AU565" s="85"/>
      <c r="AV565" s="85"/>
      <c r="AW565" s="101"/>
      <c r="AX565" s="2"/>
      <c r="AY565" s="2"/>
      <c r="AZ565" s="2"/>
      <c r="BA565" s="2"/>
      <c r="BB565" s="56"/>
      <c r="BC565" s="105"/>
      <c r="BD565" s="105"/>
      <c r="BE565" s="105"/>
      <c r="BF565" s="105"/>
      <c r="BG565" s="110"/>
      <c r="BH565" s="2"/>
      <c r="BI565" s="2"/>
      <c r="BJ565" s="2"/>
      <c r="BK565" s="2"/>
      <c r="BL565" s="56"/>
      <c r="BM565" s="48"/>
      <c r="BN565" s="48"/>
      <c r="BO565" s="48"/>
      <c r="BP565" s="48"/>
      <c r="BQ565" s="118"/>
      <c r="BR565" s="2"/>
      <c r="BS565" s="2"/>
      <c r="BT565" s="2"/>
      <c r="BU565" s="2"/>
      <c r="BV565" s="56"/>
    </row>
    <row r="566" spans="1:74" ht="15.6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18" t="s">
        <v>5</v>
      </c>
      <c r="H566" s="3">
        <v>2024</v>
      </c>
      <c r="I566" s="20" t="s">
        <v>285</v>
      </c>
      <c r="J566" s="184" t="s">
        <v>293</v>
      </c>
      <c r="K566" s="2" t="s">
        <v>318</v>
      </c>
      <c r="L566" s="163">
        <f t="shared" si="17"/>
        <v>0</v>
      </c>
      <c r="M566" s="163">
        <f t="shared" si="18"/>
        <v>0</v>
      </c>
      <c r="N566" s="181"/>
      <c r="O566" s="33"/>
      <c r="P566" s="33"/>
      <c r="Q566" s="33"/>
      <c r="R566" s="35"/>
      <c r="S566" s="41"/>
      <c r="T566" s="2"/>
      <c r="U566" s="2"/>
      <c r="V566" s="2"/>
      <c r="W566" s="29"/>
      <c r="X566" s="56"/>
      <c r="Y566" s="62"/>
      <c r="Z566" s="62"/>
      <c r="AA566" s="62"/>
      <c r="AB566" s="63"/>
      <c r="AC566" s="69"/>
      <c r="AD566" s="2"/>
      <c r="AE566" s="2"/>
      <c r="AF566" s="2"/>
      <c r="AG566" s="29"/>
      <c r="AH566" s="56"/>
      <c r="AI566" s="72"/>
      <c r="AJ566" s="72"/>
      <c r="AK566" s="72"/>
      <c r="AL566" s="74"/>
      <c r="AM566" s="81"/>
      <c r="AN566" s="2"/>
      <c r="AO566" s="2"/>
      <c r="AP566" s="2"/>
      <c r="AQ566" s="29"/>
      <c r="AR566" s="56"/>
      <c r="AS566" s="85"/>
      <c r="AT566" s="85"/>
      <c r="AU566" s="85"/>
      <c r="AV566" s="87"/>
      <c r="AW566" s="101"/>
      <c r="AX566" s="2"/>
      <c r="AY566" s="2"/>
      <c r="AZ566" s="2"/>
      <c r="BA566" s="29"/>
      <c r="BB566" s="56"/>
      <c r="BC566" s="105"/>
      <c r="BD566" s="105"/>
      <c r="BE566" s="105"/>
      <c r="BF566" s="107"/>
      <c r="BG566" s="110"/>
      <c r="BH566" s="2"/>
      <c r="BI566" s="2"/>
      <c r="BJ566" s="2"/>
      <c r="BK566" s="29"/>
      <c r="BL566" s="56"/>
      <c r="BM566" s="48"/>
      <c r="BN566" s="48"/>
      <c r="BO566" s="48"/>
      <c r="BP566" s="114"/>
      <c r="BQ566" s="118"/>
      <c r="BR566" s="2"/>
      <c r="BS566" s="2"/>
      <c r="BT566" s="2"/>
      <c r="BU566" s="29"/>
      <c r="BV566" s="56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18" t="s">
        <v>5</v>
      </c>
      <c r="H567" s="3">
        <v>2024</v>
      </c>
      <c r="I567" s="20" t="s">
        <v>287</v>
      </c>
      <c r="J567" s="184" t="s">
        <v>269</v>
      </c>
      <c r="K567" s="2" t="s">
        <v>320</v>
      </c>
      <c r="L567" s="163">
        <f t="shared" si="17"/>
        <v>8</v>
      </c>
      <c r="M567" s="163">
        <f t="shared" si="18"/>
        <v>12.247</v>
      </c>
      <c r="N567" s="181"/>
      <c r="O567" s="33"/>
      <c r="P567" s="33"/>
      <c r="Q567" s="33"/>
      <c r="R567" s="33"/>
      <c r="S567" s="41"/>
      <c r="T567" s="2"/>
      <c r="U567" s="2"/>
      <c r="V567" s="2"/>
      <c r="W567" s="2"/>
      <c r="X567" s="56"/>
      <c r="Y567" s="62"/>
      <c r="Z567" s="62"/>
      <c r="AA567" s="62"/>
      <c r="AB567" s="64">
        <v>2</v>
      </c>
      <c r="AC567" s="69">
        <v>2.7410000000000001</v>
      </c>
      <c r="AD567" s="2"/>
      <c r="AE567" s="2"/>
      <c r="AF567" s="2"/>
      <c r="AG567" s="2">
        <v>6</v>
      </c>
      <c r="AH567" s="56">
        <v>9.5060000000000002</v>
      </c>
      <c r="AI567" s="72"/>
      <c r="AJ567" s="72"/>
      <c r="AK567" s="72"/>
      <c r="AL567" s="72"/>
      <c r="AM567" s="81"/>
      <c r="AN567" s="2"/>
      <c r="AO567" s="2"/>
      <c r="AP567" s="2"/>
      <c r="AQ567" s="2"/>
      <c r="AR567" s="56"/>
      <c r="AS567" s="85"/>
      <c r="AT567" s="85"/>
      <c r="AU567" s="85"/>
      <c r="AV567" s="85"/>
      <c r="AW567" s="101"/>
      <c r="AX567" s="2"/>
      <c r="AY567" s="2"/>
      <c r="AZ567" s="2"/>
      <c r="BA567" s="2"/>
      <c r="BB567" s="56"/>
      <c r="BC567" s="105"/>
      <c r="BD567" s="105"/>
      <c r="BE567" s="105"/>
      <c r="BF567" s="105"/>
      <c r="BG567" s="110"/>
      <c r="BH567" s="2"/>
      <c r="BI567" s="2"/>
      <c r="BJ567" s="2"/>
      <c r="BK567" s="2"/>
      <c r="BL567" s="56"/>
      <c r="BM567" s="48"/>
      <c r="BN567" s="48"/>
      <c r="BO567" s="48"/>
      <c r="BP567" s="48"/>
      <c r="BQ567" s="118"/>
      <c r="BR567" s="2"/>
      <c r="BS567" s="2"/>
      <c r="BT567" s="2"/>
      <c r="BU567" s="2"/>
      <c r="BV567" s="56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18" t="s">
        <v>5</v>
      </c>
      <c r="H568" s="3">
        <v>2024</v>
      </c>
      <c r="I568" s="20" t="s">
        <v>287</v>
      </c>
      <c r="J568" s="184" t="s">
        <v>270</v>
      </c>
      <c r="K568" s="2" t="s">
        <v>320</v>
      </c>
      <c r="L568" s="163">
        <f t="shared" si="17"/>
        <v>1</v>
      </c>
      <c r="M568" s="163">
        <f t="shared" si="18"/>
        <v>3.0739999999999998</v>
      </c>
      <c r="N568" s="181"/>
      <c r="O568" s="33"/>
      <c r="P568" s="33"/>
      <c r="Q568" s="33"/>
      <c r="R568" s="33"/>
      <c r="S568" s="41"/>
      <c r="T568" s="2"/>
      <c r="U568" s="2"/>
      <c r="V568" s="2"/>
      <c r="W568" s="2"/>
      <c r="X568" s="56"/>
      <c r="Y568" s="62"/>
      <c r="Z568" s="62"/>
      <c r="AA568" s="62"/>
      <c r="AB568" s="62"/>
      <c r="AC568" s="69"/>
      <c r="AD568" s="2"/>
      <c r="AE568" s="2"/>
      <c r="AF568" s="2"/>
      <c r="AG568" s="2">
        <v>1</v>
      </c>
      <c r="AH568" s="56">
        <v>3.0739999999999998</v>
      </c>
      <c r="AI568" s="72"/>
      <c r="AJ568" s="72"/>
      <c r="AK568" s="72"/>
      <c r="AL568" s="72"/>
      <c r="AM568" s="81"/>
      <c r="AN568" s="2"/>
      <c r="AO568" s="2"/>
      <c r="AP568" s="2"/>
      <c r="AQ568" s="2"/>
      <c r="AR568" s="56"/>
      <c r="AS568" s="85"/>
      <c r="AT568" s="85"/>
      <c r="AU568" s="85"/>
      <c r="AV568" s="85"/>
      <c r="AW568" s="101"/>
      <c r="AX568" s="2"/>
      <c r="AY568" s="2"/>
      <c r="AZ568" s="2"/>
      <c r="BA568" s="2"/>
      <c r="BB568" s="56"/>
      <c r="BC568" s="105"/>
      <c r="BD568" s="105"/>
      <c r="BE568" s="105"/>
      <c r="BF568" s="105"/>
      <c r="BG568" s="110"/>
      <c r="BH568" s="2"/>
      <c r="BI568" s="2"/>
      <c r="BJ568" s="2"/>
      <c r="BK568" s="2"/>
      <c r="BL568" s="56"/>
      <c r="BM568" s="48"/>
      <c r="BN568" s="48"/>
      <c r="BO568" s="48"/>
      <c r="BP568" s="48"/>
      <c r="BQ568" s="118"/>
      <c r="BR568" s="2"/>
      <c r="BS568" s="2"/>
      <c r="BT568" s="2"/>
      <c r="BU568" s="2"/>
      <c r="BV568" s="56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18" t="s">
        <v>5</v>
      </c>
      <c r="H569" s="3">
        <v>2024</v>
      </c>
      <c r="I569" s="20" t="s">
        <v>290</v>
      </c>
      <c r="J569" s="184" t="s">
        <v>271</v>
      </c>
      <c r="K569" s="2" t="s">
        <v>321</v>
      </c>
      <c r="L569" s="163">
        <f t="shared" si="17"/>
        <v>0</v>
      </c>
      <c r="M569" s="163">
        <f t="shared" si="18"/>
        <v>0</v>
      </c>
      <c r="N569" s="181"/>
      <c r="O569" s="33"/>
      <c r="P569" s="33"/>
      <c r="Q569" s="33"/>
      <c r="R569" s="33"/>
      <c r="S569" s="41"/>
      <c r="T569" s="2"/>
      <c r="U569" s="2"/>
      <c r="V569" s="2"/>
      <c r="W569" s="2"/>
      <c r="X569" s="56"/>
      <c r="Y569" s="62"/>
      <c r="Z569" s="62"/>
      <c r="AA569" s="62"/>
      <c r="AB569" s="62"/>
      <c r="AC569" s="69"/>
      <c r="AD569" s="2"/>
      <c r="AE569" s="2"/>
      <c r="AF569" s="2"/>
      <c r="AG569" s="2"/>
      <c r="AH569" s="56"/>
      <c r="AI569" s="72"/>
      <c r="AJ569" s="72"/>
      <c r="AK569" s="72"/>
      <c r="AL569" s="72"/>
      <c r="AM569" s="81"/>
      <c r="AN569" s="2"/>
      <c r="AO569" s="2"/>
      <c r="AP569" s="2"/>
      <c r="AQ569" s="2"/>
      <c r="AR569" s="56"/>
      <c r="AS569" s="85"/>
      <c r="AT569" s="85"/>
      <c r="AU569" s="85"/>
      <c r="AV569" s="85"/>
      <c r="AW569" s="101"/>
      <c r="AX569" s="2"/>
      <c r="AY569" s="2"/>
      <c r="AZ569" s="2"/>
      <c r="BA569" s="2"/>
      <c r="BB569" s="56"/>
      <c r="BC569" s="105"/>
      <c r="BD569" s="105"/>
      <c r="BE569" s="105"/>
      <c r="BF569" s="105"/>
      <c r="BG569" s="110"/>
      <c r="BH569" s="2"/>
      <c r="BI569" s="2"/>
      <c r="BJ569" s="2"/>
      <c r="BK569" s="2"/>
      <c r="BL569" s="56"/>
      <c r="BM569" s="48"/>
      <c r="BN569" s="48"/>
      <c r="BO569" s="48"/>
      <c r="BP569" s="48"/>
      <c r="BQ569" s="118"/>
      <c r="BR569" s="2"/>
      <c r="BS569" s="2"/>
      <c r="BT569" s="2"/>
      <c r="BU569" s="2"/>
      <c r="BV569" s="56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18" t="s">
        <v>5</v>
      </c>
      <c r="H570" s="3">
        <v>2024</v>
      </c>
      <c r="I570" s="20" t="s">
        <v>284</v>
      </c>
      <c r="J570" s="184" t="s">
        <v>294</v>
      </c>
      <c r="K570" s="2" t="s">
        <v>320</v>
      </c>
      <c r="L570" s="163">
        <f t="shared" si="17"/>
        <v>0</v>
      </c>
      <c r="M570" s="163">
        <f t="shared" si="18"/>
        <v>0</v>
      </c>
      <c r="N570" s="181"/>
      <c r="O570" s="33"/>
      <c r="P570" s="33"/>
      <c r="Q570" s="33"/>
      <c r="R570" s="33"/>
      <c r="S570" s="41"/>
      <c r="T570" s="2"/>
      <c r="U570" s="2"/>
      <c r="V570" s="2"/>
      <c r="W570" s="2"/>
      <c r="X570" s="56"/>
      <c r="Y570" s="62"/>
      <c r="Z570" s="62"/>
      <c r="AA570" s="62"/>
      <c r="AB570" s="62"/>
      <c r="AC570" s="69"/>
      <c r="AD570" s="2"/>
      <c r="AE570" s="2"/>
      <c r="AF570" s="2"/>
      <c r="AG570" s="2"/>
      <c r="AH570" s="56"/>
      <c r="AI570" s="72"/>
      <c r="AJ570" s="72"/>
      <c r="AK570" s="72"/>
      <c r="AL570" s="72"/>
      <c r="AM570" s="81"/>
      <c r="AN570" s="2"/>
      <c r="AO570" s="2"/>
      <c r="AP570" s="2"/>
      <c r="AQ570" s="2"/>
      <c r="AR570" s="56"/>
      <c r="AS570" s="85"/>
      <c r="AT570" s="85"/>
      <c r="AU570" s="85"/>
      <c r="AV570" s="85"/>
      <c r="AW570" s="101"/>
      <c r="AX570" s="2"/>
      <c r="AY570" s="2"/>
      <c r="AZ570" s="2"/>
      <c r="BA570" s="2"/>
      <c r="BB570" s="56"/>
      <c r="BC570" s="105"/>
      <c r="BD570" s="105"/>
      <c r="BE570" s="105"/>
      <c r="BF570" s="105"/>
      <c r="BG570" s="110"/>
      <c r="BH570" s="2"/>
      <c r="BI570" s="2"/>
      <c r="BJ570" s="2"/>
      <c r="BK570" s="2"/>
      <c r="BL570" s="56"/>
      <c r="BM570" s="48"/>
      <c r="BN570" s="48"/>
      <c r="BO570" s="48"/>
      <c r="BP570" s="48"/>
      <c r="BQ570" s="118"/>
      <c r="BR570" s="2"/>
      <c r="BS570" s="2"/>
      <c r="BT570" s="2"/>
      <c r="BU570" s="2"/>
      <c r="BV570" s="56"/>
    </row>
    <row r="571" spans="1:74" ht="28.8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18" t="s">
        <v>5</v>
      </c>
      <c r="H571" s="3">
        <v>2024</v>
      </c>
      <c r="I571" s="20" t="s">
        <v>284</v>
      </c>
      <c r="J571" s="184" t="s">
        <v>346</v>
      </c>
      <c r="K571" s="2" t="s">
        <v>320</v>
      </c>
      <c r="L571" s="163">
        <f t="shared" si="17"/>
        <v>0</v>
      </c>
      <c r="M571" s="163">
        <f t="shared" si="18"/>
        <v>0</v>
      </c>
      <c r="N571" s="181"/>
      <c r="O571" s="33"/>
      <c r="P571" s="33"/>
      <c r="Q571" s="33"/>
      <c r="R571" s="34"/>
      <c r="S571" s="41"/>
      <c r="T571" s="2"/>
      <c r="U571" s="2"/>
      <c r="V571" s="2"/>
      <c r="W571" s="2"/>
      <c r="X571" s="56"/>
      <c r="Y571" s="62"/>
      <c r="Z571" s="62"/>
      <c r="AA571" s="62"/>
      <c r="AB571" s="62"/>
      <c r="AC571" s="69"/>
      <c r="AD571" s="2"/>
      <c r="AE571" s="2"/>
      <c r="AF571" s="2"/>
      <c r="AG571" s="2"/>
      <c r="AH571" s="56"/>
      <c r="AI571" s="72"/>
      <c r="AJ571" s="72"/>
      <c r="AK571" s="72"/>
      <c r="AL571" s="72"/>
      <c r="AM571" s="81"/>
      <c r="AN571" s="2"/>
      <c r="AO571" s="2"/>
      <c r="AP571" s="2"/>
      <c r="AQ571" s="2"/>
      <c r="AR571" s="56"/>
      <c r="AS571" s="85"/>
      <c r="AT571" s="85"/>
      <c r="AU571" s="85"/>
      <c r="AV571" s="85"/>
      <c r="AW571" s="101"/>
      <c r="AX571" s="2"/>
      <c r="AY571" s="2"/>
      <c r="AZ571" s="2"/>
      <c r="BA571" s="2"/>
      <c r="BB571" s="56"/>
      <c r="BC571" s="105"/>
      <c r="BD571" s="105"/>
      <c r="BE571" s="105"/>
      <c r="BF571" s="105"/>
      <c r="BG571" s="110"/>
      <c r="BH571" s="2"/>
      <c r="BI571" s="2"/>
      <c r="BJ571" s="2"/>
      <c r="BK571" s="2"/>
      <c r="BL571" s="56"/>
      <c r="BM571" s="48"/>
      <c r="BN571" s="48"/>
      <c r="BO571" s="48"/>
      <c r="BP571" s="48"/>
      <c r="BQ571" s="118"/>
      <c r="BR571" s="2"/>
      <c r="BS571" s="2"/>
      <c r="BT571" s="2"/>
      <c r="BU571" s="2"/>
      <c r="BV571" s="56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18" t="s">
        <v>5</v>
      </c>
      <c r="H572" s="3">
        <v>2024</v>
      </c>
      <c r="I572" s="20" t="s">
        <v>284</v>
      </c>
      <c r="J572" s="184" t="s">
        <v>295</v>
      </c>
      <c r="K572" s="2" t="s">
        <v>320</v>
      </c>
      <c r="L572" s="163">
        <f t="shared" si="17"/>
        <v>0</v>
      </c>
      <c r="M572" s="163">
        <f t="shared" si="18"/>
        <v>0</v>
      </c>
      <c r="N572" s="181"/>
      <c r="O572" s="33"/>
      <c r="P572" s="33"/>
      <c r="Q572" s="33"/>
      <c r="R572" s="33"/>
      <c r="S572" s="41"/>
      <c r="T572" s="2"/>
      <c r="U572" s="2"/>
      <c r="V572" s="2"/>
      <c r="W572" s="2"/>
      <c r="X572" s="56"/>
      <c r="Y572" s="62"/>
      <c r="Z572" s="62"/>
      <c r="AA572" s="62"/>
      <c r="AB572" s="62"/>
      <c r="AC572" s="69"/>
      <c r="AD572" s="2"/>
      <c r="AE572" s="2"/>
      <c r="AF572" s="2"/>
      <c r="AG572" s="2"/>
      <c r="AH572" s="56"/>
      <c r="AI572" s="72"/>
      <c r="AJ572" s="72"/>
      <c r="AK572" s="72"/>
      <c r="AL572" s="72"/>
      <c r="AM572" s="81"/>
      <c r="AN572" s="2"/>
      <c r="AO572" s="2"/>
      <c r="AP572" s="2"/>
      <c r="AQ572" s="2"/>
      <c r="AR572" s="56"/>
      <c r="AS572" s="85"/>
      <c r="AT572" s="85"/>
      <c r="AU572" s="85"/>
      <c r="AV572" s="85"/>
      <c r="AW572" s="101"/>
      <c r="AX572" s="2"/>
      <c r="AY572" s="2"/>
      <c r="AZ572" s="2"/>
      <c r="BA572" s="2"/>
      <c r="BB572" s="56"/>
      <c r="BC572" s="105"/>
      <c r="BD572" s="105"/>
      <c r="BE572" s="105"/>
      <c r="BF572" s="105"/>
      <c r="BG572" s="110"/>
      <c r="BH572" s="2"/>
      <c r="BI572" s="2"/>
      <c r="BJ572" s="2"/>
      <c r="BK572" s="2"/>
      <c r="BL572" s="56"/>
      <c r="BM572" s="48"/>
      <c r="BN572" s="48"/>
      <c r="BO572" s="48"/>
      <c r="BP572" s="48"/>
      <c r="BQ572" s="118"/>
      <c r="BR572" s="2"/>
      <c r="BS572" s="2"/>
      <c r="BT572" s="2"/>
      <c r="BU572" s="2"/>
      <c r="BV572" s="56"/>
    </row>
    <row r="573" spans="1:74" ht="28.8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18" t="s">
        <v>5</v>
      </c>
      <c r="H573" s="3">
        <v>2024</v>
      </c>
      <c r="I573" s="20" t="s">
        <v>290</v>
      </c>
      <c r="J573" s="184" t="s">
        <v>299</v>
      </c>
      <c r="K573" s="2" t="s">
        <v>318</v>
      </c>
      <c r="L573" s="163">
        <f t="shared" si="17"/>
        <v>0</v>
      </c>
      <c r="M573" s="163">
        <f t="shared" si="18"/>
        <v>0</v>
      </c>
      <c r="N573" s="181"/>
      <c r="O573" s="33"/>
      <c r="P573" s="33"/>
      <c r="Q573" s="33"/>
      <c r="R573" s="33"/>
      <c r="S573" s="41"/>
      <c r="T573" s="2"/>
      <c r="U573" s="2"/>
      <c r="V573" s="2"/>
      <c r="W573" s="2"/>
      <c r="X573" s="56"/>
      <c r="Y573" s="62"/>
      <c r="Z573" s="62"/>
      <c r="AA573" s="62"/>
      <c r="AB573" s="62"/>
      <c r="AC573" s="69"/>
      <c r="AD573" s="2"/>
      <c r="AE573" s="2"/>
      <c r="AF573" s="2"/>
      <c r="AG573" s="2"/>
      <c r="AH573" s="56"/>
      <c r="AI573" s="72"/>
      <c r="AJ573" s="72"/>
      <c r="AK573" s="72"/>
      <c r="AL573" s="72"/>
      <c r="AM573" s="81"/>
      <c r="AN573" s="2"/>
      <c r="AO573" s="2"/>
      <c r="AP573" s="2"/>
      <c r="AQ573" s="2"/>
      <c r="AR573" s="56"/>
      <c r="AS573" s="85"/>
      <c r="AT573" s="85"/>
      <c r="AU573" s="85"/>
      <c r="AV573" s="85"/>
      <c r="AW573" s="101"/>
      <c r="AX573" s="2"/>
      <c r="AY573" s="2"/>
      <c r="AZ573" s="2"/>
      <c r="BA573" s="2"/>
      <c r="BB573" s="56"/>
      <c r="BC573" s="105"/>
      <c r="BD573" s="105"/>
      <c r="BE573" s="105"/>
      <c r="BF573" s="105"/>
      <c r="BG573" s="110"/>
      <c r="BH573" s="2"/>
      <c r="BI573" s="2"/>
      <c r="BJ573" s="2"/>
      <c r="BK573" s="2"/>
      <c r="BL573" s="56"/>
      <c r="BM573" s="48"/>
      <c r="BN573" s="48"/>
      <c r="BO573" s="48"/>
      <c r="BP573" s="48"/>
      <c r="BQ573" s="118"/>
      <c r="BR573" s="2"/>
      <c r="BS573" s="2"/>
      <c r="BT573" s="2"/>
      <c r="BU573" s="2"/>
      <c r="BV573" s="56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18" t="s">
        <v>5</v>
      </c>
      <c r="H574" s="3">
        <v>2024</v>
      </c>
      <c r="I574" s="20" t="s">
        <v>315</v>
      </c>
      <c r="J574" s="184" t="s">
        <v>347</v>
      </c>
      <c r="K574" s="2" t="s">
        <v>320</v>
      </c>
      <c r="L574" s="163">
        <f t="shared" si="17"/>
        <v>0</v>
      </c>
      <c r="M574" s="163">
        <f t="shared" si="18"/>
        <v>0</v>
      </c>
      <c r="N574" s="181"/>
      <c r="O574" s="33"/>
      <c r="P574" s="33"/>
      <c r="Q574" s="33"/>
      <c r="R574" s="33"/>
      <c r="S574" s="41"/>
      <c r="T574" s="2"/>
      <c r="U574" s="2"/>
      <c r="V574" s="2"/>
      <c r="W574" s="2"/>
      <c r="X574" s="56"/>
      <c r="Y574" s="62"/>
      <c r="Z574" s="62"/>
      <c r="AA574" s="62"/>
      <c r="AB574" s="62"/>
      <c r="AC574" s="69"/>
      <c r="AD574" s="2"/>
      <c r="AE574" s="2"/>
      <c r="AF574" s="2"/>
      <c r="AG574" s="2"/>
      <c r="AH574" s="56"/>
      <c r="AI574" s="72"/>
      <c r="AJ574" s="72"/>
      <c r="AK574" s="72"/>
      <c r="AL574" s="72"/>
      <c r="AM574" s="81"/>
      <c r="AN574" s="2"/>
      <c r="AO574" s="2"/>
      <c r="AP574" s="2"/>
      <c r="AQ574" s="2"/>
      <c r="AR574" s="56"/>
      <c r="AS574" s="85"/>
      <c r="AT574" s="85"/>
      <c r="AU574" s="85"/>
      <c r="AV574" s="85"/>
      <c r="AW574" s="101"/>
      <c r="AX574" s="2"/>
      <c r="AY574" s="2"/>
      <c r="AZ574" s="2"/>
      <c r="BA574" s="2"/>
      <c r="BB574" s="56"/>
      <c r="BC574" s="105"/>
      <c r="BD574" s="105"/>
      <c r="BE574" s="105"/>
      <c r="BF574" s="105"/>
      <c r="BG574" s="110"/>
      <c r="BH574" s="2"/>
      <c r="BI574" s="2"/>
      <c r="BJ574" s="2"/>
      <c r="BK574" s="2"/>
      <c r="BL574" s="56"/>
      <c r="BM574" s="48"/>
      <c r="BN574" s="48"/>
      <c r="BO574" s="48"/>
      <c r="BP574" s="48"/>
      <c r="BQ574" s="118"/>
      <c r="BR574" s="2"/>
      <c r="BS574" s="2"/>
      <c r="BT574" s="2"/>
      <c r="BU574" s="2"/>
      <c r="BV574" s="56"/>
    </row>
    <row r="575" spans="1:74" ht="28.8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18" t="s">
        <v>5</v>
      </c>
      <c r="H575" s="3">
        <v>2024</v>
      </c>
      <c r="I575" s="20" t="s">
        <v>315</v>
      </c>
      <c r="J575" s="184" t="s">
        <v>296</v>
      </c>
      <c r="K575" s="2" t="s">
        <v>321</v>
      </c>
      <c r="L575" s="163">
        <f t="shared" si="17"/>
        <v>0</v>
      </c>
      <c r="M575" s="163">
        <f t="shared" si="18"/>
        <v>0</v>
      </c>
      <c r="N575" s="181"/>
      <c r="O575" s="33"/>
      <c r="P575" s="33"/>
      <c r="Q575" s="33"/>
      <c r="R575" s="33"/>
      <c r="S575" s="41"/>
      <c r="T575" s="2"/>
      <c r="U575" s="2"/>
      <c r="V575" s="2"/>
      <c r="W575" s="2"/>
      <c r="X575" s="56"/>
      <c r="Y575" s="62"/>
      <c r="Z575" s="62"/>
      <c r="AA575" s="62"/>
      <c r="AB575" s="62"/>
      <c r="AC575" s="69"/>
      <c r="AD575" s="2"/>
      <c r="AE575" s="2"/>
      <c r="AF575" s="2"/>
      <c r="AG575" s="2"/>
      <c r="AH575" s="56"/>
      <c r="AI575" s="72"/>
      <c r="AJ575" s="72"/>
      <c r="AK575" s="72"/>
      <c r="AL575" s="72"/>
      <c r="AM575" s="81"/>
      <c r="AN575" s="2"/>
      <c r="AO575" s="2"/>
      <c r="AP575" s="2"/>
      <c r="AQ575" s="2"/>
      <c r="AR575" s="56"/>
      <c r="AS575" s="85"/>
      <c r="AT575" s="85"/>
      <c r="AU575" s="85"/>
      <c r="AV575" s="85"/>
      <c r="AW575" s="101"/>
      <c r="AX575" s="2"/>
      <c r="AY575" s="2"/>
      <c r="AZ575" s="2"/>
      <c r="BA575" s="2"/>
      <c r="BB575" s="56"/>
      <c r="BC575" s="105"/>
      <c r="BD575" s="105"/>
      <c r="BE575" s="105"/>
      <c r="BF575" s="105"/>
      <c r="BG575" s="110"/>
      <c r="BH575" s="2"/>
      <c r="BI575" s="2"/>
      <c r="BJ575" s="2"/>
      <c r="BK575" s="2"/>
      <c r="BL575" s="56"/>
      <c r="BM575" s="48"/>
      <c r="BN575" s="48"/>
      <c r="BO575" s="48"/>
      <c r="BP575" s="48"/>
      <c r="BQ575" s="118"/>
      <c r="BR575" s="2"/>
      <c r="BS575" s="2"/>
      <c r="BT575" s="2"/>
      <c r="BU575" s="2"/>
      <c r="BV575" s="56"/>
    </row>
    <row r="576" spans="1:74" ht="28.8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18" t="s">
        <v>5</v>
      </c>
      <c r="H576" s="3">
        <v>2024</v>
      </c>
      <c r="I576" s="20" t="s">
        <v>316</v>
      </c>
      <c r="J576" s="184" t="s">
        <v>297</v>
      </c>
      <c r="K576" s="2" t="s">
        <v>318</v>
      </c>
      <c r="L576" s="163">
        <f t="shared" si="17"/>
        <v>0</v>
      </c>
      <c r="M576" s="163">
        <f t="shared" si="18"/>
        <v>0</v>
      </c>
      <c r="N576" s="181"/>
      <c r="O576" s="33"/>
      <c r="P576" s="33"/>
      <c r="Q576" s="33"/>
      <c r="R576" s="33"/>
      <c r="S576" s="41"/>
      <c r="T576" s="2"/>
      <c r="U576" s="2"/>
      <c r="V576" s="2"/>
      <c r="W576" s="2"/>
      <c r="X576" s="56"/>
      <c r="Y576" s="62"/>
      <c r="Z576" s="62"/>
      <c r="AA576" s="62"/>
      <c r="AB576" s="62"/>
      <c r="AC576" s="69"/>
      <c r="AD576" s="2"/>
      <c r="AE576" s="2"/>
      <c r="AF576" s="2"/>
      <c r="AG576" s="2"/>
      <c r="AH576" s="56"/>
      <c r="AI576" s="72"/>
      <c r="AJ576" s="72"/>
      <c r="AK576" s="72"/>
      <c r="AL576" s="72"/>
      <c r="AM576" s="81"/>
      <c r="AN576" s="2"/>
      <c r="AO576" s="2"/>
      <c r="AP576" s="2"/>
      <c r="AQ576" s="2"/>
      <c r="AR576" s="56"/>
      <c r="AS576" s="85"/>
      <c r="AT576" s="85"/>
      <c r="AU576" s="85"/>
      <c r="AV576" s="85"/>
      <c r="AW576" s="101"/>
      <c r="AX576" s="2"/>
      <c r="AY576" s="2"/>
      <c r="AZ576" s="2"/>
      <c r="BA576" s="2"/>
      <c r="BB576" s="56"/>
      <c r="BC576" s="105"/>
      <c r="BD576" s="105"/>
      <c r="BE576" s="105"/>
      <c r="BF576" s="105"/>
      <c r="BG576" s="110"/>
      <c r="BH576" s="2"/>
      <c r="BI576" s="2"/>
      <c r="BJ576" s="2"/>
      <c r="BK576" s="2"/>
      <c r="BL576" s="56"/>
      <c r="BM576" s="48"/>
      <c r="BN576" s="48"/>
      <c r="BO576" s="48"/>
      <c r="BP576" s="48"/>
      <c r="BQ576" s="118"/>
      <c r="BR576" s="2"/>
      <c r="BS576" s="2"/>
      <c r="BT576" s="2"/>
      <c r="BU576" s="2"/>
      <c r="BV576" s="56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18" t="s">
        <v>5</v>
      </c>
      <c r="H577" s="3">
        <v>2024</v>
      </c>
      <c r="I577" s="20" t="s">
        <v>316</v>
      </c>
      <c r="J577" s="185" t="s">
        <v>348</v>
      </c>
      <c r="K577" s="8" t="s">
        <v>320</v>
      </c>
      <c r="L577" s="163">
        <f t="shared" si="17"/>
        <v>0</v>
      </c>
      <c r="M577" s="163">
        <f t="shared" si="18"/>
        <v>0</v>
      </c>
      <c r="N577" s="181"/>
      <c r="O577" s="33"/>
      <c r="P577" s="33"/>
      <c r="Q577" s="33"/>
      <c r="R577" s="33"/>
      <c r="S577" s="41"/>
      <c r="T577" s="2"/>
      <c r="U577" s="2"/>
      <c r="V577" s="2"/>
      <c r="W577" s="2"/>
      <c r="X577" s="56"/>
      <c r="Y577" s="62"/>
      <c r="Z577" s="62"/>
      <c r="AA577" s="62"/>
      <c r="AB577" s="62"/>
      <c r="AC577" s="69"/>
      <c r="AD577" s="2"/>
      <c r="AE577" s="2"/>
      <c r="AF577" s="2"/>
      <c r="AG577" s="2"/>
      <c r="AH577" s="56"/>
      <c r="AI577" s="72"/>
      <c r="AJ577" s="72"/>
      <c r="AK577" s="72"/>
      <c r="AL577" s="72"/>
      <c r="AM577" s="81"/>
      <c r="AN577" s="2"/>
      <c r="AO577" s="2"/>
      <c r="AP577" s="2"/>
      <c r="AQ577" s="2"/>
      <c r="AR577" s="56"/>
      <c r="AS577" s="85"/>
      <c r="AT577" s="85"/>
      <c r="AU577" s="85"/>
      <c r="AV577" s="85"/>
      <c r="AW577" s="101"/>
      <c r="AX577" s="2"/>
      <c r="AY577" s="2"/>
      <c r="AZ577" s="2"/>
      <c r="BA577" s="2"/>
      <c r="BB577" s="56"/>
      <c r="BC577" s="105"/>
      <c r="BD577" s="105"/>
      <c r="BE577" s="105"/>
      <c r="BF577" s="105"/>
      <c r="BG577" s="110"/>
      <c r="BH577" s="2"/>
      <c r="BI577" s="2"/>
      <c r="BJ577" s="2"/>
      <c r="BK577" s="2"/>
      <c r="BL577" s="56"/>
      <c r="BM577" s="48"/>
      <c r="BN577" s="48"/>
      <c r="BO577" s="48"/>
      <c r="BP577" s="48"/>
      <c r="BQ577" s="118"/>
      <c r="BR577" s="2"/>
      <c r="BS577" s="2"/>
      <c r="BT577" s="2"/>
      <c r="BU577" s="2"/>
      <c r="BV577" s="56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18" t="s">
        <v>5</v>
      </c>
      <c r="H578" s="3">
        <v>2024</v>
      </c>
      <c r="I578" s="20" t="s">
        <v>282</v>
      </c>
      <c r="J578" s="184" t="s">
        <v>272</v>
      </c>
      <c r="K578" s="2" t="s">
        <v>321</v>
      </c>
      <c r="L578" s="163">
        <f t="shared" si="17"/>
        <v>0</v>
      </c>
      <c r="M578" s="163">
        <f t="shared" si="18"/>
        <v>0</v>
      </c>
      <c r="N578" s="181"/>
      <c r="O578" s="33"/>
      <c r="P578" s="33"/>
      <c r="Q578" s="33"/>
      <c r="R578" s="33"/>
      <c r="S578" s="41"/>
      <c r="T578" s="2"/>
      <c r="U578" s="2"/>
      <c r="V578" s="2"/>
      <c r="W578" s="2"/>
      <c r="X578" s="56"/>
      <c r="Y578" s="62"/>
      <c r="Z578" s="62"/>
      <c r="AA578" s="62"/>
      <c r="AB578" s="62"/>
      <c r="AC578" s="69"/>
      <c r="AD578" s="2"/>
      <c r="AE578" s="2"/>
      <c r="AF578" s="2"/>
      <c r="AG578" s="2"/>
      <c r="AH578" s="56"/>
      <c r="AI578" s="72"/>
      <c r="AJ578" s="72"/>
      <c r="AK578" s="72"/>
      <c r="AL578" s="72"/>
      <c r="AM578" s="81"/>
      <c r="AN578" s="2"/>
      <c r="AO578" s="2"/>
      <c r="AP578" s="2"/>
      <c r="AQ578" s="2"/>
      <c r="AR578" s="56"/>
      <c r="AS578" s="85"/>
      <c r="AT578" s="85"/>
      <c r="AU578" s="85"/>
      <c r="AV578" s="85"/>
      <c r="AW578" s="101"/>
      <c r="AX578" s="2"/>
      <c r="AY578" s="2"/>
      <c r="AZ578" s="2"/>
      <c r="BA578" s="2"/>
      <c r="BB578" s="56"/>
      <c r="BC578" s="105"/>
      <c r="BD578" s="105"/>
      <c r="BE578" s="105"/>
      <c r="BF578" s="105"/>
      <c r="BG578" s="110"/>
      <c r="BH578" s="2"/>
      <c r="BI578" s="2"/>
      <c r="BJ578" s="2"/>
      <c r="BK578" s="2"/>
      <c r="BL578" s="56"/>
      <c r="BM578" s="48"/>
      <c r="BN578" s="48"/>
      <c r="BO578" s="48"/>
      <c r="BP578" s="48"/>
      <c r="BQ578" s="118"/>
      <c r="BR578" s="2"/>
      <c r="BS578" s="2"/>
      <c r="BT578" s="2"/>
      <c r="BU578" s="2"/>
      <c r="BV578" s="56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18" t="s">
        <v>5</v>
      </c>
      <c r="H579" s="3">
        <v>2024</v>
      </c>
      <c r="I579" s="20" t="s">
        <v>282</v>
      </c>
      <c r="J579" s="184" t="s">
        <v>273</v>
      </c>
      <c r="K579" s="2" t="s">
        <v>321</v>
      </c>
      <c r="L579" s="163">
        <f t="shared" si="17"/>
        <v>0</v>
      </c>
      <c r="M579" s="163">
        <f t="shared" si="18"/>
        <v>0</v>
      </c>
      <c r="N579" s="181"/>
      <c r="O579" s="33"/>
      <c r="P579" s="33"/>
      <c r="Q579" s="33"/>
      <c r="R579" s="33"/>
      <c r="S579" s="42"/>
      <c r="T579" s="2"/>
      <c r="U579" s="2"/>
      <c r="V579" s="2"/>
      <c r="W579" s="2"/>
      <c r="X579" s="55"/>
      <c r="Y579" s="62"/>
      <c r="Z579" s="62"/>
      <c r="AA579" s="62"/>
      <c r="AB579" s="62"/>
      <c r="AC579" s="68"/>
      <c r="AD579" s="2"/>
      <c r="AE579" s="2"/>
      <c r="AF579" s="2"/>
      <c r="AG579" s="2"/>
      <c r="AH579" s="55"/>
      <c r="AI579" s="72"/>
      <c r="AJ579" s="72"/>
      <c r="AK579" s="72"/>
      <c r="AL579" s="72"/>
      <c r="AM579" s="80"/>
      <c r="AN579" s="2"/>
      <c r="AO579" s="2"/>
      <c r="AP579" s="2"/>
      <c r="AQ579" s="2"/>
      <c r="AR579" s="55"/>
      <c r="AS579" s="85"/>
      <c r="AT579" s="85"/>
      <c r="AU579" s="85"/>
      <c r="AV579" s="85"/>
      <c r="AW579" s="100"/>
      <c r="AX579" s="2"/>
      <c r="AY579" s="2"/>
      <c r="AZ579" s="2"/>
      <c r="BA579" s="2"/>
      <c r="BB579" s="55"/>
      <c r="BC579" s="105"/>
      <c r="BD579" s="105"/>
      <c r="BE579" s="105"/>
      <c r="BF579" s="105"/>
      <c r="BG579" s="109"/>
      <c r="BH579" s="2"/>
      <c r="BI579" s="2"/>
      <c r="BJ579" s="2"/>
      <c r="BK579" s="2"/>
      <c r="BL579" s="55"/>
      <c r="BM579" s="48"/>
      <c r="BN579" s="48"/>
      <c r="BO579" s="48"/>
      <c r="BP579" s="48"/>
      <c r="BQ579" s="117"/>
      <c r="BR579" s="2"/>
      <c r="BS579" s="2"/>
      <c r="BT579" s="2"/>
      <c r="BU579" s="2"/>
      <c r="BV579" s="55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18" t="s">
        <v>5</v>
      </c>
      <c r="H580" s="3">
        <v>2024</v>
      </c>
      <c r="I580" s="20" t="s">
        <v>282</v>
      </c>
      <c r="J580" s="184" t="s">
        <v>274</v>
      </c>
      <c r="K580" s="2" t="s">
        <v>321</v>
      </c>
      <c r="L580" s="165">
        <f t="shared" si="17"/>
        <v>3.5000000000000001E-3</v>
      </c>
      <c r="M580" s="163">
        <f t="shared" si="18"/>
        <v>8.5150000000000006</v>
      </c>
      <c r="N580" s="186" t="s">
        <v>1328</v>
      </c>
      <c r="O580" s="33"/>
      <c r="P580" s="33"/>
      <c r="Q580" s="33"/>
      <c r="R580" s="33"/>
      <c r="S580" s="42"/>
      <c r="T580" s="2"/>
      <c r="U580" s="2"/>
      <c r="V580" s="2">
        <v>2</v>
      </c>
      <c r="W580" s="2">
        <v>5.0000000000000001E-4</v>
      </c>
      <c r="X580" s="55">
        <v>1.19</v>
      </c>
      <c r="Y580" s="62"/>
      <c r="Z580" s="62"/>
      <c r="AA580" s="62"/>
      <c r="AB580" s="62"/>
      <c r="AC580" s="68"/>
      <c r="AD580" s="2"/>
      <c r="AE580" s="2"/>
      <c r="AF580" s="2"/>
      <c r="AG580" s="2"/>
      <c r="AH580" s="55"/>
      <c r="AI580" s="72"/>
      <c r="AJ580" s="72"/>
      <c r="AK580" s="72"/>
      <c r="AL580" s="72"/>
      <c r="AM580" s="80"/>
      <c r="AN580" s="2"/>
      <c r="AO580" s="2"/>
      <c r="AP580" s="2"/>
      <c r="AQ580" s="2"/>
      <c r="AR580" s="55"/>
      <c r="AS580" s="85"/>
      <c r="AT580" s="85"/>
      <c r="AU580" s="85"/>
      <c r="AV580" s="85"/>
      <c r="AW580" s="100"/>
      <c r="AX580" s="2"/>
      <c r="AY580" s="2"/>
      <c r="AZ580" s="2"/>
      <c r="BA580" s="2"/>
      <c r="BB580" s="55"/>
      <c r="BC580" s="105"/>
      <c r="BD580" s="105"/>
      <c r="BE580" s="105"/>
      <c r="BF580" s="105"/>
      <c r="BG580" s="109"/>
      <c r="BH580" s="2"/>
      <c r="BI580" s="2"/>
      <c r="BJ580" s="2"/>
      <c r="BK580" s="2"/>
      <c r="BL580" s="55"/>
      <c r="BM580" s="48"/>
      <c r="BN580" s="48"/>
      <c r="BO580" s="48"/>
      <c r="BP580" s="48"/>
      <c r="BQ580" s="117"/>
      <c r="BR580" s="2" t="s">
        <v>1213</v>
      </c>
      <c r="BS580" s="2"/>
      <c r="BT580" s="2"/>
      <c r="BU580" s="2">
        <v>3.0000000000000001E-3</v>
      </c>
      <c r="BV580" s="55">
        <v>7.3250000000000002</v>
      </c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18" t="s">
        <v>5</v>
      </c>
      <c r="H581" s="3">
        <v>2024</v>
      </c>
      <c r="I581" s="20" t="s">
        <v>282</v>
      </c>
      <c r="J581" s="184" t="s">
        <v>275</v>
      </c>
      <c r="K581" s="2" t="s">
        <v>321</v>
      </c>
      <c r="L581" s="163">
        <f t="shared" si="17"/>
        <v>0</v>
      </c>
      <c r="M581" s="163">
        <f t="shared" si="18"/>
        <v>0</v>
      </c>
      <c r="N581" s="186"/>
      <c r="O581" s="33"/>
      <c r="P581" s="33"/>
      <c r="Q581" s="33"/>
      <c r="R581" s="33"/>
      <c r="S581" s="41"/>
      <c r="T581" s="2"/>
      <c r="U581" s="2"/>
      <c r="V581" s="2"/>
      <c r="W581" s="2"/>
      <c r="X581" s="56"/>
      <c r="Y581" s="62"/>
      <c r="Z581" s="62"/>
      <c r="AA581" s="62"/>
      <c r="AB581" s="62"/>
      <c r="AC581" s="69"/>
      <c r="AD581" s="2"/>
      <c r="AE581" s="2"/>
      <c r="AF581" s="2"/>
      <c r="AG581" s="2"/>
      <c r="AH581" s="56"/>
      <c r="AI581" s="72"/>
      <c r="AJ581" s="72"/>
      <c r="AK581" s="72"/>
      <c r="AL581" s="72"/>
      <c r="AM581" s="81"/>
      <c r="AN581" s="2"/>
      <c r="AO581" s="2"/>
      <c r="AP581" s="2"/>
      <c r="AQ581" s="2"/>
      <c r="AR581" s="56"/>
      <c r="AS581" s="85"/>
      <c r="AT581" s="85"/>
      <c r="AU581" s="85"/>
      <c r="AV581" s="85"/>
      <c r="AW581" s="101"/>
      <c r="AX581" s="2"/>
      <c r="AY581" s="2"/>
      <c r="AZ581" s="2"/>
      <c r="BA581" s="2"/>
      <c r="BB581" s="56"/>
      <c r="BC581" s="105"/>
      <c r="BD581" s="105"/>
      <c r="BE581" s="105"/>
      <c r="BF581" s="105"/>
      <c r="BG581" s="110"/>
      <c r="BH581" s="2"/>
      <c r="BI581" s="2"/>
      <c r="BJ581" s="2"/>
      <c r="BK581" s="2"/>
      <c r="BL581" s="56"/>
      <c r="BM581" s="48"/>
      <c r="BN581" s="48"/>
      <c r="BO581" s="48"/>
      <c r="BP581" s="48"/>
      <c r="BQ581" s="118"/>
      <c r="BR581" s="2"/>
      <c r="BS581" s="2"/>
      <c r="BT581" s="2"/>
      <c r="BU581" s="2"/>
      <c r="BV581" s="56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18" t="s">
        <v>5</v>
      </c>
      <c r="H582" s="3">
        <v>2024</v>
      </c>
      <c r="I582" s="20" t="s">
        <v>282</v>
      </c>
      <c r="J582" s="184" t="s">
        <v>276</v>
      </c>
      <c r="K582" s="2" t="s">
        <v>320</v>
      </c>
      <c r="L582" s="163">
        <f t="shared" ref="L582:L645" si="19">SUM(R582,W582,AB582,AG582,AL582,AQ582,AV582,BA582,BF582,BK582,BP582,BU582)</f>
        <v>1</v>
      </c>
      <c r="M582" s="163">
        <f t="shared" ref="M582:M645" si="20">SUM(S582,X582,AC582,AH582,AM582,AR582,AW582,BB582,BG582,BL582,BQ582,BV582)</f>
        <v>14.981</v>
      </c>
      <c r="N582" s="186" t="s">
        <v>1213</v>
      </c>
      <c r="O582" s="33"/>
      <c r="P582" s="33"/>
      <c r="Q582" s="33"/>
      <c r="R582" s="33"/>
      <c r="S582" s="41"/>
      <c r="T582" s="2"/>
      <c r="U582" s="2"/>
      <c r="V582" s="2"/>
      <c r="W582" s="2"/>
      <c r="X582" s="56"/>
      <c r="Y582" s="62"/>
      <c r="Z582" s="62"/>
      <c r="AA582" s="62"/>
      <c r="AB582" s="62"/>
      <c r="AC582" s="69"/>
      <c r="AD582" s="2"/>
      <c r="AE582" s="2"/>
      <c r="AF582" s="2"/>
      <c r="AG582" s="2"/>
      <c r="AH582" s="56"/>
      <c r="AI582" s="72"/>
      <c r="AJ582" s="72"/>
      <c r="AK582" s="72"/>
      <c r="AL582" s="72"/>
      <c r="AM582" s="81"/>
      <c r="AN582" s="2"/>
      <c r="AO582" s="2"/>
      <c r="AP582" s="2"/>
      <c r="AQ582" s="2"/>
      <c r="AR582" s="56"/>
      <c r="AS582" s="85"/>
      <c r="AT582" s="85"/>
      <c r="AU582" s="85"/>
      <c r="AV582" s="85"/>
      <c r="AW582" s="101"/>
      <c r="AX582" s="2"/>
      <c r="AY582" s="2"/>
      <c r="AZ582" s="2"/>
      <c r="BA582" s="2"/>
      <c r="BB582" s="56"/>
      <c r="BC582" s="105"/>
      <c r="BD582" s="105"/>
      <c r="BE582" s="105"/>
      <c r="BF582" s="105"/>
      <c r="BG582" s="110"/>
      <c r="BH582" s="2"/>
      <c r="BI582" s="2"/>
      <c r="BJ582" s="2"/>
      <c r="BK582" s="2"/>
      <c r="BL582" s="56"/>
      <c r="BM582" s="48"/>
      <c r="BN582" s="48"/>
      <c r="BO582" s="48"/>
      <c r="BP582" s="48"/>
      <c r="BQ582" s="118"/>
      <c r="BR582" s="2" t="s">
        <v>1213</v>
      </c>
      <c r="BS582" s="2"/>
      <c r="BT582" s="2"/>
      <c r="BU582" s="2">
        <v>1</v>
      </c>
      <c r="BV582" s="56">
        <v>14.981</v>
      </c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18" t="s">
        <v>5</v>
      </c>
      <c r="H583" s="3">
        <v>2024</v>
      </c>
      <c r="I583" s="20" t="s">
        <v>282</v>
      </c>
      <c r="J583" s="184" t="s">
        <v>277</v>
      </c>
      <c r="K583" s="2" t="s">
        <v>320</v>
      </c>
      <c r="L583" s="163">
        <f t="shared" si="19"/>
        <v>4</v>
      </c>
      <c r="M583" s="163">
        <f t="shared" si="20"/>
        <v>5.7379999999999995</v>
      </c>
      <c r="N583" s="186" t="s">
        <v>1329</v>
      </c>
      <c r="O583" s="33"/>
      <c r="P583" s="33"/>
      <c r="Q583" s="33"/>
      <c r="R583" s="33"/>
      <c r="S583" s="41"/>
      <c r="T583" s="2"/>
      <c r="U583" s="2"/>
      <c r="V583" s="2"/>
      <c r="W583" s="2"/>
      <c r="X583" s="56"/>
      <c r="Y583" s="62"/>
      <c r="Z583" s="62"/>
      <c r="AA583" s="62"/>
      <c r="AB583" s="62"/>
      <c r="AC583" s="69"/>
      <c r="AD583" s="2"/>
      <c r="AE583" s="2"/>
      <c r="AF583" s="2"/>
      <c r="AG583" s="2"/>
      <c r="AH583" s="56"/>
      <c r="AI583" s="72"/>
      <c r="AJ583" s="72"/>
      <c r="AK583" s="72"/>
      <c r="AL583" s="72"/>
      <c r="AM583" s="81"/>
      <c r="AN583" s="2"/>
      <c r="AO583" s="2"/>
      <c r="AP583" s="2"/>
      <c r="AQ583" s="2"/>
      <c r="AR583" s="56"/>
      <c r="AS583" s="85" t="s">
        <v>363</v>
      </c>
      <c r="AT583" s="85"/>
      <c r="AU583" s="85"/>
      <c r="AV583" s="85">
        <v>2</v>
      </c>
      <c r="AW583" s="101">
        <v>2.4430000000000001</v>
      </c>
      <c r="AX583" s="2"/>
      <c r="AY583" s="2"/>
      <c r="AZ583" s="2"/>
      <c r="BA583" s="2"/>
      <c r="BB583" s="56"/>
      <c r="BC583" s="105"/>
      <c r="BD583" s="105"/>
      <c r="BE583" s="105"/>
      <c r="BF583" s="105"/>
      <c r="BG583" s="110"/>
      <c r="BH583" s="2"/>
      <c r="BI583" s="2"/>
      <c r="BJ583" s="2"/>
      <c r="BK583" s="2"/>
      <c r="BL583" s="56"/>
      <c r="BM583" s="48"/>
      <c r="BN583" s="48"/>
      <c r="BO583" s="48"/>
      <c r="BP583" s="48"/>
      <c r="BQ583" s="118"/>
      <c r="BR583" s="2" t="s">
        <v>1213</v>
      </c>
      <c r="BS583" s="2"/>
      <c r="BT583" s="2"/>
      <c r="BU583" s="2">
        <v>2</v>
      </c>
      <c r="BV583" s="56">
        <v>3.2949999999999999</v>
      </c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18" t="s">
        <v>5</v>
      </c>
      <c r="H584" s="3">
        <v>2024</v>
      </c>
      <c r="I584" s="20" t="s">
        <v>283</v>
      </c>
      <c r="J584" s="184" t="s">
        <v>298</v>
      </c>
      <c r="K584" s="2" t="s">
        <v>321</v>
      </c>
      <c r="L584" s="163">
        <f t="shared" si="19"/>
        <v>0</v>
      </c>
      <c r="M584" s="163">
        <f t="shared" si="20"/>
        <v>0</v>
      </c>
      <c r="N584" s="186"/>
      <c r="O584" s="33"/>
      <c r="P584" s="33"/>
      <c r="Q584" s="33"/>
      <c r="R584" s="33"/>
      <c r="S584" s="41"/>
      <c r="T584" s="2"/>
      <c r="U584" s="2"/>
      <c r="V584" s="2"/>
      <c r="W584" s="2"/>
      <c r="X584" s="56"/>
      <c r="Y584" s="62"/>
      <c r="Z584" s="62"/>
      <c r="AA584" s="62"/>
      <c r="AB584" s="62"/>
      <c r="AC584" s="69"/>
      <c r="AD584" s="2"/>
      <c r="AE584" s="2"/>
      <c r="AF584" s="2"/>
      <c r="AG584" s="2"/>
      <c r="AH584" s="56"/>
      <c r="AI584" s="72"/>
      <c r="AJ584" s="72"/>
      <c r="AK584" s="72"/>
      <c r="AL584" s="72"/>
      <c r="AM584" s="81"/>
      <c r="AN584" s="2"/>
      <c r="AO584" s="2"/>
      <c r="AP584" s="2"/>
      <c r="AQ584" s="2"/>
      <c r="AR584" s="56"/>
      <c r="AS584" s="85"/>
      <c r="AT584" s="85"/>
      <c r="AU584" s="85"/>
      <c r="AV584" s="85"/>
      <c r="AW584" s="101"/>
      <c r="AX584" s="2"/>
      <c r="AY584" s="2"/>
      <c r="AZ584" s="2"/>
      <c r="BA584" s="2"/>
      <c r="BB584" s="56"/>
      <c r="BC584" s="105"/>
      <c r="BD584" s="105"/>
      <c r="BE584" s="105"/>
      <c r="BF584" s="105"/>
      <c r="BG584" s="110"/>
      <c r="BH584" s="2"/>
      <c r="BI584" s="2"/>
      <c r="BJ584" s="2"/>
      <c r="BK584" s="2"/>
      <c r="BL584" s="56"/>
      <c r="BM584" s="48"/>
      <c r="BN584" s="48"/>
      <c r="BO584" s="48"/>
      <c r="BP584" s="48"/>
      <c r="BQ584" s="118"/>
      <c r="BR584" s="2"/>
      <c r="BS584" s="2"/>
      <c r="BT584" s="2"/>
      <c r="BU584" s="2"/>
      <c r="BV584" s="56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18" t="s">
        <v>5</v>
      </c>
      <c r="H585" s="3">
        <v>2024</v>
      </c>
      <c r="I585" s="20" t="s">
        <v>283</v>
      </c>
      <c r="J585" s="184" t="s">
        <v>278</v>
      </c>
      <c r="K585" s="2" t="s">
        <v>320</v>
      </c>
      <c r="L585" s="163">
        <f t="shared" si="19"/>
        <v>0</v>
      </c>
      <c r="M585" s="163">
        <f t="shared" si="20"/>
        <v>0</v>
      </c>
      <c r="N585" s="186"/>
      <c r="O585" s="33"/>
      <c r="P585" s="33"/>
      <c r="Q585" s="33"/>
      <c r="R585" s="33"/>
      <c r="S585" s="41"/>
      <c r="T585" s="2"/>
      <c r="U585" s="2"/>
      <c r="V585" s="2"/>
      <c r="W585" s="2"/>
      <c r="X585" s="56"/>
      <c r="Y585" s="62"/>
      <c r="Z585" s="62"/>
      <c r="AA585" s="62"/>
      <c r="AB585" s="62"/>
      <c r="AC585" s="69"/>
      <c r="AD585" s="2"/>
      <c r="AE585" s="2"/>
      <c r="AF585" s="2"/>
      <c r="AG585" s="2"/>
      <c r="AH585" s="56"/>
      <c r="AI585" s="72"/>
      <c r="AJ585" s="72"/>
      <c r="AK585" s="72"/>
      <c r="AL585" s="72"/>
      <c r="AM585" s="81"/>
      <c r="AN585" s="2"/>
      <c r="AO585" s="2"/>
      <c r="AP585" s="2"/>
      <c r="AQ585" s="2"/>
      <c r="AR585" s="56"/>
      <c r="AS585" s="85"/>
      <c r="AT585" s="85"/>
      <c r="AU585" s="85"/>
      <c r="AV585" s="85"/>
      <c r="AW585" s="101"/>
      <c r="AX585" s="2"/>
      <c r="AY585" s="2"/>
      <c r="AZ585" s="2"/>
      <c r="BA585" s="2"/>
      <c r="BB585" s="56"/>
      <c r="BC585" s="105"/>
      <c r="BD585" s="105"/>
      <c r="BE585" s="105"/>
      <c r="BF585" s="105"/>
      <c r="BG585" s="110"/>
      <c r="BH585" s="2"/>
      <c r="BI585" s="2"/>
      <c r="BJ585" s="2"/>
      <c r="BK585" s="2"/>
      <c r="BL585" s="56"/>
      <c r="BM585" s="48"/>
      <c r="BN585" s="48"/>
      <c r="BO585" s="48"/>
      <c r="BP585" s="48"/>
      <c r="BQ585" s="118"/>
      <c r="BR585" s="2"/>
      <c r="BS585" s="2"/>
      <c r="BT585" s="2"/>
      <c r="BU585" s="2"/>
      <c r="BV585" s="56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18" t="s">
        <v>5</v>
      </c>
      <c r="H586" s="3">
        <v>2024</v>
      </c>
      <c r="I586" s="20" t="s">
        <v>283</v>
      </c>
      <c r="J586" s="184" t="s">
        <v>279</v>
      </c>
      <c r="K586" s="2" t="s">
        <v>320</v>
      </c>
      <c r="L586" s="163">
        <f t="shared" si="19"/>
        <v>0</v>
      </c>
      <c r="M586" s="163">
        <f t="shared" si="20"/>
        <v>0</v>
      </c>
      <c r="N586" s="186"/>
      <c r="O586" s="33"/>
      <c r="P586" s="33"/>
      <c r="Q586" s="33"/>
      <c r="R586" s="33"/>
      <c r="S586" s="41"/>
      <c r="T586" s="2"/>
      <c r="U586" s="2"/>
      <c r="V586" s="2"/>
      <c r="W586" s="2"/>
      <c r="X586" s="56"/>
      <c r="Y586" s="62"/>
      <c r="Z586" s="62"/>
      <c r="AA586" s="62"/>
      <c r="AB586" s="62"/>
      <c r="AC586" s="69"/>
      <c r="AD586" s="2"/>
      <c r="AE586" s="2"/>
      <c r="AF586" s="2"/>
      <c r="AG586" s="2"/>
      <c r="AH586" s="56"/>
      <c r="AI586" s="72"/>
      <c r="AJ586" s="72"/>
      <c r="AK586" s="72"/>
      <c r="AL586" s="72"/>
      <c r="AM586" s="81"/>
      <c r="AN586" s="2"/>
      <c r="AO586" s="2"/>
      <c r="AP586" s="2"/>
      <c r="AQ586" s="2"/>
      <c r="AR586" s="56"/>
      <c r="AS586" s="85"/>
      <c r="AT586" s="85"/>
      <c r="AU586" s="85"/>
      <c r="AV586" s="85"/>
      <c r="AW586" s="101"/>
      <c r="AX586" s="2"/>
      <c r="AY586" s="2"/>
      <c r="AZ586" s="2"/>
      <c r="BA586" s="2"/>
      <c r="BB586" s="56"/>
      <c r="BC586" s="105"/>
      <c r="BD586" s="105"/>
      <c r="BE586" s="105"/>
      <c r="BF586" s="105"/>
      <c r="BG586" s="110"/>
      <c r="BH586" s="2"/>
      <c r="BI586" s="2"/>
      <c r="BJ586" s="2"/>
      <c r="BK586" s="2"/>
      <c r="BL586" s="56"/>
      <c r="BM586" s="48"/>
      <c r="BN586" s="48"/>
      <c r="BO586" s="48"/>
      <c r="BP586" s="48"/>
      <c r="BQ586" s="118"/>
      <c r="BR586" s="2"/>
      <c r="BS586" s="2"/>
      <c r="BT586" s="2"/>
      <c r="BU586" s="2"/>
      <c r="BV586" s="56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18" t="s">
        <v>5</v>
      </c>
      <c r="H587" s="3">
        <v>2024</v>
      </c>
      <c r="I587" s="20" t="s">
        <v>286</v>
      </c>
      <c r="J587" s="184" t="s">
        <v>280</v>
      </c>
      <c r="K587" s="2" t="s">
        <v>319</v>
      </c>
      <c r="L587" s="163">
        <f t="shared" si="19"/>
        <v>0</v>
      </c>
      <c r="M587" s="163">
        <f t="shared" si="20"/>
        <v>0</v>
      </c>
      <c r="N587" s="186"/>
      <c r="O587" s="33"/>
      <c r="P587" s="33"/>
      <c r="Q587" s="33"/>
      <c r="R587" s="33"/>
      <c r="S587" s="41"/>
      <c r="T587" s="2"/>
      <c r="U587" s="2"/>
      <c r="V587" s="2"/>
      <c r="W587" s="2"/>
      <c r="X587" s="56"/>
      <c r="Y587" s="62"/>
      <c r="Z587" s="62"/>
      <c r="AA587" s="62"/>
      <c r="AB587" s="62"/>
      <c r="AC587" s="69"/>
      <c r="AD587" s="2"/>
      <c r="AE587" s="2"/>
      <c r="AF587" s="2"/>
      <c r="AG587" s="2"/>
      <c r="AH587" s="56"/>
      <c r="AI587" s="72"/>
      <c r="AJ587" s="72"/>
      <c r="AK587" s="72"/>
      <c r="AL587" s="72"/>
      <c r="AM587" s="81"/>
      <c r="AN587" s="2"/>
      <c r="AO587" s="2"/>
      <c r="AP587" s="2"/>
      <c r="AQ587" s="2"/>
      <c r="AR587" s="56"/>
      <c r="AS587" s="85"/>
      <c r="AT587" s="85"/>
      <c r="AU587" s="85"/>
      <c r="AV587" s="85"/>
      <c r="AW587" s="101"/>
      <c r="AX587" s="2"/>
      <c r="AY587" s="2"/>
      <c r="AZ587" s="2"/>
      <c r="BA587" s="2"/>
      <c r="BB587" s="56"/>
      <c r="BC587" s="105"/>
      <c r="BD587" s="105"/>
      <c r="BE587" s="105"/>
      <c r="BF587" s="105"/>
      <c r="BG587" s="110"/>
      <c r="BH587" s="2"/>
      <c r="BI587" s="2"/>
      <c r="BJ587" s="2"/>
      <c r="BK587" s="2"/>
      <c r="BL587" s="56"/>
      <c r="BM587" s="48"/>
      <c r="BN587" s="48"/>
      <c r="BO587" s="48"/>
      <c r="BP587" s="48"/>
      <c r="BQ587" s="118"/>
      <c r="BR587" s="2"/>
      <c r="BS587" s="2"/>
      <c r="BT587" s="2"/>
      <c r="BU587" s="2"/>
      <c r="BV587" s="56"/>
    </row>
    <row r="588" spans="1:74" ht="28.8" hidden="1" x14ac:dyDescent="0.3">
      <c r="A588" s="2" t="s">
        <v>16</v>
      </c>
      <c r="B588" s="2" t="s">
        <v>2</v>
      </c>
      <c r="C588" s="2" t="s">
        <v>3</v>
      </c>
      <c r="D588" s="2" t="s">
        <v>15</v>
      </c>
      <c r="E588" s="3">
        <v>13</v>
      </c>
      <c r="F588" s="3"/>
      <c r="G588" s="18" t="s">
        <v>5</v>
      </c>
      <c r="H588" s="3">
        <v>2024</v>
      </c>
      <c r="I588" s="20" t="s">
        <v>286</v>
      </c>
      <c r="J588" s="184" t="s">
        <v>281</v>
      </c>
      <c r="K588" s="2" t="s">
        <v>319</v>
      </c>
      <c r="L588" s="163">
        <f t="shared" si="19"/>
        <v>0</v>
      </c>
      <c r="M588" s="163">
        <f t="shared" si="20"/>
        <v>12.027999999999999</v>
      </c>
      <c r="N588" s="186" t="s">
        <v>1327</v>
      </c>
      <c r="O588" s="33"/>
      <c r="P588" s="33"/>
      <c r="Q588" s="33"/>
      <c r="R588" s="33"/>
      <c r="S588" s="41"/>
      <c r="T588" s="2"/>
      <c r="U588" s="2"/>
      <c r="V588" s="2"/>
      <c r="W588" s="2"/>
      <c r="X588" s="56"/>
      <c r="Y588" s="62"/>
      <c r="Z588" s="62"/>
      <c r="AA588" s="62"/>
      <c r="AB588" s="62"/>
      <c r="AC588" s="69"/>
      <c r="AD588" s="2"/>
      <c r="AE588" s="2"/>
      <c r="AF588" s="2"/>
      <c r="AG588" s="2"/>
      <c r="AH588" s="56"/>
      <c r="AI588" s="72"/>
      <c r="AJ588" s="72"/>
      <c r="AK588" s="72"/>
      <c r="AL588" s="72"/>
      <c r="AM588" s="81"/>
      <c r="AN588" s="2"/>
      <c r="AO588" s="2"/>
      <c r="AP588" s="2"/>
      <c r="AQ588" s="2"/>
      <c r="AR588" s="56"/>
      <c r="AS588" s="85"/>
      <c r="AT588" s="85"/>
      <c r="AU588" s="85"/>
      <c r="AV588" s="85"/>
      <c r="AW588" s="101"/>
      <c r="AX588" s="2"/>
      <c r="AY588" s="2"/>
      <c r="AZ588" s="2"/>
      <c r="BA588" s="2"/>
      <c r="BB588" s="56"/>
      <c r="BC588" s="105"/>
      <c r="BD588" s="105"/>
      <c r="BE588" s="105"/>
      <c r="BF588" s="105"/>
      <c r="BG588" s="110"/>
      <c r="BH588" s="2" t="s">
        <v>1064</v>
      </c>
      <c r="BI588" s="2"/>
      <c r="BJ588" s="2"/>
      <c r="BK588" s="2"/>
      <c r="BL588" s="56">
        <v>4.5</v>
      </c>
      <c r="BM588" s="48" t="s">
        <v>1122</v>
      </c>
      <c r="BN588" s="48"/>
      <c r="BO588" s="48"/>
      <c r="BP588" s="48"/>
      <c r="BQ588" s="118">
        <v>7.5279999999999996</v>
      </c>
      <c r="BR588" s="2"/>
      <c r="BS588" s="2"/>
      <c r="BT588" s="2"/>
      <c r="BU588" s="2"/>
      <c r="BV588" s="56"/>
    </row>
    <row r="589" spans="1:74" s="13" customFormat="1" hidden="1" x14ac:dyDescent="0.3">
      <c r="A589" s="12" t="s">
        <v>16</v>
      </c>
      <c r="B589" s="12" t="s">
        <v>2</v>
      </c>
      <c r="C589" s="12" t="s">
        <v>3</v>
      </c>
      <c r="D589" s="12" t="s">
        <v>15</v>
      </c>
      <c r="E589" s="7">
        <v>13</v>
      </c>
      <c r="F589" s="7"/>
      <c r="G589" s="19" t="s">
        <v>5</v>
      </c>
      <c r="H589" s="7">
        <v>2024</v>
      </c>
      <c r="I589" s="21"/>
      <c r="J589" s="12" t="s">
        <v>314</v>
      </c>
      <c r="K589" s="12"/>
      <c r="L589" s="147"/>
      <c r="M589" s="147">
        <f>SUM(M551:M588)</f>
        <v>56.582999999999998</v>
      </c>
      <c r="N589" s="183"/>
      <c r="O589" s="12"/>
      <c r="P589" s="12"/>
      <c r="Q589" s="12"/>
      <c r="R589" s="12"/>
      <c r="S589" s="52">
        <f>SUM(S551:S588)</f>
        <v>0</v>
      </c>
      <c r="T589" s="12"/>
      <c r="U589" s="12"/>
      <c r="V589" s="12"/>
      <c r="W589" s="12"/>
      <c r="X589" s="52">
        <f>SUM(X551:X588)</f>
        <v>1.19</v>
      </c>
      <c r="Y589" s="12"/>
      <c r="Z589" s="12"/>
      <c r="AA589" s="12"/>
      <c r="AB589" s="12"/>
      <c r="AC589" s="52">
        <f>SUM(AC551:AC588)</f>
        <v>2.7410000000000001</v>
      </c>
      <c r="AD589" s="12"/>
      <c r="AE589" s="12"/>
      <c r="AF589" s="12"/>
      <c r="AG589" s="12"/>
      <c r="AH589" s="52">
        <f>SUM(AH551:AH588)</f>
        <v>12.58</v>
      </c>
      <c r="AI589" s="12"/>
      <c r="AJ589" s="12"/>
      <c r="AK589" s="12"/>
      <c r="AL589" s="12"/>
      <c r="AM589" s="52">
        <f>SUM(AM551:AM588)</f>
        <v>0</v>
      </c>
      <c r="AN589" s="12"/>
      <c r="AO589" s="12"/>
      <c r="AP589" s="12"/>
      <c r="AQ589" s="12"/>
      <c r="AR589" s="52">
        <f>SUM(AR551:AR588)</f>
        <v>0</v>
      </c>
      <c r="AS589" s="12"/>
      <c r="AT589" s="12"/>
      <c r="AU589" s="12"/>
      <c r="AV589" s="12"/>
      <c r="AW589" s="52">
        <f>SUM(AW551:AW588)</f>
        <v>2.4430000000000001</v>
      </c>
      <c r="AX589" s="12"/>
      <c r="AY589" s="12"/>
      <c r="AZ589" s="12"/>
      <c r="BA589" s="12"/>
      <c r="BB589" s="52">
        <f>SUM(BB551:BB588)</f>
        <v>0</v>
      </c>
      <c r="BC589" s="12"/>
      <c r="BD589" s="12"/>
      <c r="BE589" s="12"/>
      <c r="BF589" s="12"/>
      <c r="BG589" s="52">
        <f>SUM(BG551:BG588)</f>
        <v>0</v>
      </c>
      <c r="BH589" s="12"/>
      <c r="BI589" s="12"/>
      <c r="BJ589" s="12"/>
      <c r="BK589" s="12"/>
      <c r="BL589" s="52">
        <f>SUM(BL551:BL588)</f>
        <v>4.5</v>
      </c>
      <c r="BM589" s="12"/>
      <c r="BN589" s="12"/>
      <c r="BO589" s="12"/>
      <c r="BP589" s="12"/>
      <c r="BQ589" s="52">
        <f>SUM(BQ551:BQ588)</f>
        <v>7.5279999999999996</v>
      </c>
      <c r="BR589" s="12"/>
      <c r="BS589" s="12"/>
      <c r="BT589" s="12"/>
      <c r="BU589" s="12"/>
      <c r="BV589" s="52">
        <f>SUM(BV551:BV588)</f>
        <v>25.600999999999999</v>
      </c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18" t="s">
        <v>5</v>
      </c>
      <c r="H590" s="3">
        <v>2024</v>
      </c>
      <c r="I590" s="20" t="s">
        <v>287</v>
      </c>
      <c r="J590" s="184" t="s">
        <v>267</v>
      </c>
      <c r="K590" s="2" t="s">
        <v>318</v>
      </c>
      <c r="L590" s="163">
        <f t="shared" si="19"/>
        <v>0</v>
      </c>
      <c r="M590" s="163">
        <f t="shared" si="20"/>
        <v>0</v>
      </c>
      <c r="N590" s="181"/>
      <c r="O590" s="33"/>
      <c r="P590" s="33"/>
      <c r="Q590" s="33"/>
      <c r="R590" s="33"/>
      <c r="S590" s="41"/>
      <c r="T590" s="2"/>
      <c r="U590" s="2"/>
      <c r="V590" s="2"/>
      <c r="W590" s="2"/>
      <c r="X590" s="56"/>
      <c r="Y590" s="62"/>
      <c r="Z590" s="62"/>
      <c r="AA590" s="62"/>
      <c r="AB590" s="62"/>
      <c r="AC590" s="69"/>
      <c r="AD590" s="2"/>
      <c r="AE590" s="2"/>
      <c r="AF590" s="2"/>
      <c r="AG590" s="2"/>
      <c r="AH590" s="56"/>
      <c r="AI590" s="72"/>
      <c r="AJ590" s="72"/>
      <c r="AK590" s="72"/>
      <c r="AL590" s="72"/>
      <c r="AM590" s="81"/>
      <c r="AN590" s="2"/>
      <c r="AO590" s="2"/>
      <c r="AP590" s="2"/>
      <c r="AQ590" s="2"/>
      <c r="AR590" s="56"/>
      <c r="AS590" s="85"/>
      <c r="AT590" s="85"/>
      <c r="AU590" s="85"/>
      <c r="AV590" s="85"/>
      <c r="AW590" s="101"/>
      <c r="AX590" s="2"/>
      <c r="AY590" s="2"/>
      <c r="AZ590" s="2"/>
      <c r="BA590" s="2"/>
      <c r="BB590" s="56"/>
      <c r="BC590" s="105"/>
      <c r="BD590" s="105"/>
      <c r="BE590" s="105"/>
      <c r="BF590" s="105"/>
      <c r="BG590" s="110"/>
      <c r="BH590" s="2"/>
      <c r="BI590" s="2"/>
      <c r="BJ590" s="2"/>
      <c r="BK590" s="2"/>
      <c r="BL590" s="56"/>
      <c r="BM590" s="48"/>
      <c r="BN590" s="48"/>
      <c r="BO590" s="48"/>
      <c r="BP590" s="48"/>
      <c r="BQ590" s="118"/>
      <c r="BR590" s="2"/>
      <c r="BS590" s="2"/>
      <c r="BT590" s="2"/>
      <c r="BU590" s="2"/>
      <c r="BV590" s="56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18" t="s">
        <v>5</v>
      </c>
      <c r="H591" s="3">
        <v>2024</v>
      </c>
      <c r="I591" s="20" t="s">
        <v>287</v>
      </c>
      <c r="J591" s="184" t="s">
        <v>291</v>
      </c>
      <c r="K591" s="2" t="s">
        <v>319</v>
      </c>
      <c r="L591" s="163">
        <f t="shared" si="19"/>
        <v>0</v>
      </c>
      <c r="M591" s="163">
        <f t="shared" si="20"/>
        <v>0</v>
      </c>
      <c r="N591" s="181"/>
      <c r="O591" s="33"/>
      <c r="P591" s="33"/>
      <c r="Q591" s="33"/>
      <c r="R591" s="33"/>
      <c r="S591" s="41"/>
      <c r="T591" s="2"/>
      <c r="U591" s="2"/>
      <c r="V591" s="2"/>
      <c r="W591" s="2"/>
      <c r="X591" s="56"/>
      <c r="Y591" s="62"/>
      <c r="Z591" s="62"/>
      <c r="AA591" s="62"/>
      <c r="AB591" s="62"/>
      <c r="AC591" s="69"/>
      <c r="AD591" s="2"/>
      <c r="AE591" s="2"/>
      <c r="AF591" s="2"/>
      <c r="AG591" s="2"/>
      <c r="AH591" s="56"/>
      <c r="AI591" s="72"/>
      <c r="AJ591" s="72"/>
      <c r="AK591" s="72"/>
      <c r="AL591" s="72"/>
      <c r="AM591" s="81"/>
      <c r="AN591" s="2"/>
      <c r="AO591" s="2"/>
      <c r="AP591" s="2"/>
      <c r="AQ591" s="2"/>
      <c r="AR591" s="56"/>
      <c r="AS591" s="85"/>
      <c r="AT591" s="85"/>
      <c r="AU591" s="85"/>
      <c r="AV591" s="85"/>
      <c r="AW591" s="101"/>
      <c r="AX591" s="2"/>
      <c r="AY591" s="2"/>
      <c r="AZ591" s="2"/>
      <c r="BA591" s="2"/>
      <c r="BB591" s="56"/>
      <c r="BC591" s="105"/>
      <c r="BD591" s="105"/>
      <c r="BE591" s="105"/>
      <c r="BF591" s="105"/>
      <c r="BG591" s="110"/>
      <c r="BH591" s="2"/>
      <c r="BI591" s="2"/>
      <c r="BJ591" s="2"/>
      <c r="BK591" s="2"/>
      <c r="BL591" s="56"/>
      <c r="BM591" s="48"/>
      <c r="BN591" s="48"/>
      <c r="BO591" s="48"/>
      <c r="BP591" s="48"/>
      <c r="BQ591" s="118"/>
      <c r="BR591" s="2"/>
      <c r="BS591" s="2"/>
      <c r="BT591" s="2"/>
      <c r="BU591" s="2"/>
      <c r="BV591" s="56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18" t="s">
        <v>5</v>
      </c>
      <c r="H592" s="3">
        <v>2024</v>
      </c>
      <c r="I592" s="20" t="s">
        <v>286</v>
      </c>
      <c r="J592" s="184" t="s">
        <v>336</v>
      </c>
      <c r="K592" s="2" t="s">
        <v>319</v>
      </c>
      <c r="L592" s="163">
        <f t="shared" si="19"/>
        <v>0</v>
      </c>
      <c r="M592" s="163">
        <f t="shared" si="20"/>
        <v>0</v>
      </c>
      <c r="N592" s="181"/>
      <c r="O592" s="33"/>
      <c r="P592" s="33"/>
      <c r="Q592" s="33"/>
      <c r="R592" s="33"/>
      <c r="S592" s="41"/>
      <c r="T592" s="2"/>
      <c r="U592" s="2"/>
      <c r="V592" s="2"/>
      <c r="W592" s="2"/>
      <c r="X592" s="56"/>
      <c r="Y592" s="62"/>
      <c r="Z592" s="62"/>
      <c r="AA592" s="62"/>
      <c r="AB592" s="62"/>
      <c r="AC592" s="69"/>
      <c r="AD592" s="2"/>
      <c r="AE592" s="2"/>
      <c r="AF592" s="2"/>
      <c r="AG592" s="2"/>
      <c r="AH592" s="56"/>
      <c r="AI592" s="72"/>
      <c r="AJ592" s="72"/>
      <c r="AK592" s="72"/>
      <c r="AL592" s="72"/>
      <c r="AM592" s="81"/>
      <c r="AN592" s="2"/>
      <c r="AO592" s="2"/>
      <c r="AP592" s="2"/>
      <c r="AQ592" s="2"/>
      <c r="AR592" s="56"/>
      <c r="AS592" s="85"/>
      <c r="AT592" s="85"/>
      <c r="AU592" s="85"/>
      <c r="AV592" s="85"/>
      <c r="AW592" s="101"/>
      <c r="AX592" s="2"/>
      <c r="AY592" s="2"/>
      <c r="AZ592" s="2"/>
      <c r="BA592" s="2"/>
      <c r="BB592" s="56"/>
      <c r="BC592" s="105"/>
      <c r="BD592" s="105"/>
      <c r="BE592" s="105"/>
      <c r="BF592" s="105"/>
      <c r="BG592" s="110"/>
      <c r="BH592" s="2"/>
      <c r="BI592" s="2"/>
      <c r="BJ592" s="2"/>
      <c r="BK592" s="2"/>
      <c r="BL592" s="56"/>
      <c r="BM592" s="48"/>
      <c r="BN592" s="48"/>
      <c r="BO592" s="48"/>
      <c r="BP592" s="48"/>
      <c r="BQ592" s="118"/>
      <c r="BR592" s="2"/>
      <c r="BS592" s="2"/>
      <c r="BT592" s="2"/>
      <c r="BU592" s="2"/>
      <c r="BV592" s="56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18" t="s">
        <v>5</v>
      </c>
      <c r="H593" s="3">
        <v>2024</v>
      </c>
      <c r="I593" s="20" t="s">
        <v>286</v>
      </c>
      <c r="J593" s="185" t="s">
        <v>337</v>
      </c>
      <c r="K593" s="8" t="s">
        <v>318</v>
      </c>
      <c r="L593" s="163">
        <f t="shared" si="19"/>
        <v>0</v>
      </c>
      <c r="M593" s="163">
        <f t="shared" si="20"/>
        <v>0</v>
      </c>
      <c r="N593" s="181"/>
      <c r="O593" s="53"/>
      <c r="P593" s="53"/>
      <c r="Q593" s="53"/>
      <c r="R593" s="53"/>
      <c r="S593" s="41"/>
      <c r="T593" s="8"/>
      <c r="U593" s="8"/>
      <c r="V593" s="8"/>
      <c r="W593" s="8"/>
      <c r="X593" s="56"/>
      <c r="Y593" s="135"/>
      <c r="Z593" s="135"/>
      <c r="AA593" s="135"/>
      <c r="AB593" s="135"/>
      <c r="AC593" s="69"/>
      <c r="AD593" s="8"/>
      <c r="AE593" s="8"/>
      <c r="AF593" s="8"/>
      <c r="AG593" s="8"/>
      <c r="AH593" s="56"/>
      <c r="AI593" s="137"/>
      <c r="AJ593" s="137"/>
      <c r="AK593" s="137"/>
      <c r="AL593" s="137"/>
      <c r="AM593" s="81"/>
      <c r="AN593" s="8"/>
      <c r="AO593" s="8"/>
      <c r="AP593" s="8"/>
      <c r="AQ593" s="8"/>
      <c r="AR593" s="56"/>
      <c r="AS593" s="139"/>
      <c r="AT593" s="139"/>
      <c r="AU593" s="139"/>
      <c r="AV593" s="139"/>
      <c r="AW593" s="101"/>
      <c r="AX593" s="8"/>
      <c r="AY593" s="8"/>
      <c r="AZ593" s="8"/>
      <c r="BA593" s="8"/>
      <c r="BB593" s="56"/>
      <c r="BC593" s="141"/>
      <c r="BD593" s="141"/>
      <c r="BE593" s="141"/>
      <c r="BF593" s="141"/>
      <c r="BG593" s="110"/>
      <c r="BH593" s="8"/>
      <c r="BI593" s="8"/>
      <c r="BJ593" s="8"/>
      <c r="BK593" s="8"/>
      <c r="BL593" s="56"/>
      <c r="BM593" s="143"/>
      <c r="BN593" s="143"/>
      <c r="BO593" s="143"/>
      <c r="BP593" s="143"/>
      <c r="BQ593" s="118"/>
      <c r="BR593" s="8"/>
      <c r="BS593" s="8"/>
      <c r="BT593" s="8"/>
      <c r="BU593" s="8"/>
      <c r="BV593" s="56"/>
    </row>
    <row r="594" spans="1:74" ht="28.8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18" t="s">
        <v>5</v>
      </c>
      <c r="H594" s="3">
        <v>2024</v>
      </c>
      <c r="I594" s="20" t="s">
        <v>286</v>
      </c>
      <c r="J594" s="185" t="s">
        <v>338</v>
      </c>
      <c r="K594" s="8" t="s">
        <v>339</v>
      </c>
      <c r="L594" s="163">
        <f t="shared" si="19"/>
        <v>0</v>
      </c>
      <c r="M594" s="163">
        <f t="shared" si="20"/>
        <v>0</v>
      </c>
      <c r="N594" s="181"/>
      <c r="O594" s="53"/>
      <c r="P594" s="53"/>
      <c r="Q594" s="53"/>
      <c r="R594" s="53"/>
      <c r="S594" s="41"/>
      <c r="T594" s="8"/>
      <c r="U594" s="8"/>
      <c r="V594" s="8"/>
      <c r="W594" s="8"/>
      <c r="X594" s="56"/>
      <c r="Y594" s="135"/>
      <c r="Z594" s="135"/>
      <c r="AA594" s="135"/>
      <c r="AB594" s="135"/>
      <c r="AC594" s="69"/>
      <c r="AD594" s="8"/>
      <c r="AE594" s="8"/>
      <c r="AF594" s="8"/>
      <c r="AG594" s="8"/>
      <c r="AH594" s="56"/>
      <c r="AI594" s="137"/>
      <c r="AJ594" s="137"/>
      <c r="AK594" s="137"/>
      <c r="AL594" s="137"/>
      <c r="AM594" s="81"/>
      <c r="AN594" s="8"/>
      <c r="AO594" s="8"/>
      <c r="AP594" s="8"/>
      <c r="AQ594" s="8"/>
      <c r="AR594" s="56"/>
      <c r="AS594" s="139"/>
      <c r="AT594" s="139"/>
      <c r="AU594" s="139"/>
      <c r="AV594" s="139"/>
      <c r="AW594" s="101"/>
      <c r="AX594" s="8"/>
      <c r="AY594" s="8"/>
      <c r="AZ594" s="8"/>
      <c r="BA594" s="8"/>
      <c r="BB594" s="56"/>
      <c r="BC594" s="141"/>
      <c r="BD594" s="141"/>
      <c r="BE594" s="141"/>
      <c r="BF594" s="141"/>
      <c r="BG594" s="110"/>
      <c r="BH594" s="8"/>
      <c r="BI594" s="8"/>
      <c r="BJ594" s="8"/>
      <c r="BK594" s="8"/>
      <c r="BL594" s="56"/>
      <c r="BM594" s="143"/>
      <c r="BN594" s="143"/>
      <c r="BO594" s="143"/>
      <c r="BP594" s="143"/>
      <c r="BQ594" s="118"/>
      <c r="BR594" s="8"/>
      <c r="BS594" s="8"/>
      <c r="BT594" s="8"/>
      <c r="BU594" s="8"/>
      <c r="BV594" s="56"/>
    </row>
    <row r="595" spans="1:74" ht="28.8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18" t="s">
        <v>5</v>
      </c>
      <c r="H595" s="3">
        <v>2024</v>
      </c>
      <c r="I595" s="20" t="s">
        <v>286</v>
      </c>
      <c r="J595" s="185" t="s">
        <v>340</v>
      </c>
      <c r="K595" s="8" t="s">
        <v>318</v>
      </c>
      <c r="L595" s="163">
        <f t="shared" si="19"/>
        <v>0</v>
      </c>
      <c r="M595" s="163">
        <f t="shared" si="20"/>
        <v>0</v>
      </c>
      <c r="N595" s="181"/>
      <c r="O595" s="53"/>
      <c r="P595" s="53"/>
      <c r="Q595" s="53"/>
      <c r="R595" s="53"/>
      <c r="S595" s="41"/>
      <c r="T595" s="8"/>
      <c r="U595" s="8"/>
      <c r="V595" s="8"/>
      <c r="W595" s="8"/>
      <c r="X595" s="56"/>
      <c r="Y595" s="135"/>
      <c r="Z595" s="135"/>
      <c r="AA595" s="135"/>
      <c r="AB595" s="135"/>
      <c r="AC595" s="69"/>
      <c r="AD595" s="8"/>
      <c r="AE595" s="8"/>
      <c r="AF595" s="8"/>
      <c r="AG595" s="8"/>
      <c r="AH595" s="56"/>
      <c r="AI595" s="137"/>
      <c r="AJ595" s="137"/>
      <c r="AK595" s="137"/>
      <c r="AL595" s="137"/>
      <c r="AM595" s="81"/>
      <c r="AN595" s="8"/>
      <c r="AO595" s="8"/>
      <c r="AP595" s="8"/>
      <c r="AQ595" s="8"/>
      <c r="AR595" s="56"/>
      <c r="AS595" s="139"/>
      <c r="AT595" s="139"/>
      <c r="AU595" s="139"/>
      <c r="AV595" s="139"/>
      <c r="AW595" s="101"/>
      <c r="AX595" s="8"/>
      <c r="AY595" s="8"/>
      <c r="AZ595" s="8"/>
      <c r="BA595" s="8"/>
      <c r="BB595" s="56"/>
      <c r="BC595" s="141"/>
      <c r="BD595" s="141"/>
      <c r="BE595" s="141"/>
      <c r="BF595" s="141"/>
      <c r="BG595" s="110"/>
      <c r="BH595" s="8"/>
      <c r="BI595" s="8"/>
      <c r="BJ595" s="8"/>
      <c r="BK595" s="8"/>
      <c r="BL595" s="56"/>
      <c r="BM595" s="143"/>
      <c r="BN595" s="143"/>
      <c r="BO595" s="143"/>
      <c r="BP595" s="143"/>
      <c r="BQ595" s="118"/>
      <c r="BR595" s="8"/>
      <c r="BS595" s="8"/>
      <c r="BT595" s="8"/>
      <c r="BU595" s="8"/>
      <c r="BV595" s="56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18" t="s">
        <v>5</v>
      </c>
      <c r="H596" s="3">
        <v>2024</v>
      </c>
      <c r="I596" s="20" t="s">
        <v>286</v>
      </c>
      <c r="J596" s="185" t="s">
        <v>341</v>
      </c>
      <c r="K596" s="8" t="s">
        <v>320</v>
      </c>
      <c r="L596" s="163">
        <f t="shared" si="19"/>
        <v>0</v>
      </c>
      <c r="M596" s="163">
        <f t="shared" si="20"/>
        <v>0</v>
      </c>
      <c r="N596" s="181"/>
      <c r="O596" s="53"/>
      <c r="P596" s="53"/>
      <c r="Q596" s="53"/>
      <c r="R596" s="53"/>
      <c r="S596" s="41"/>
      <c r="T596" s="8"/>
      <c r="U596" s="8"/>
      <c r="V596" s="8"/>
      <c r="W596" s="8"/>
      <c r="X596" s="56"/>
      <c r="Y596" s="135"/>
      <c r="Z596" s="135"/>
      <c r="AA596" s="135"/>
      <c r="AB596" s="135"/>
      <c r="AC596" s="69"/>
      <c r="AD596" s="8"/>
      <c r="AE596" s="8"/>
      <c r="AF596" s="8"/>
      <c r="AG596" s="8"/>
      <c r="AH596" s="56"/>
      <c r="AI596" s="137"/>
      <c r="AJ596" s="137"/>
      <c r="AK596" s="137"/>
      <c r="AL596" s="137"/>
      <c r="AM596" s="81"/>
      <c r="AN596" s="8"/>
      <c r="AO596" s="8"/>
      <c r="AP596" s="8"/>
      <c r="AQ596" s="8"/>
      <c r="AR596" s="56"/>
      <c r="AS596" s="139"/>
      <c r="AT596" s="139"/>
      <c r="AU596" s="139"/>
      <c r="AV596" s="139"/>
      <c r="AW596" s="101"/>
      <c r="AX596" s="8"/>
      <c r="AY596" s="8"/>
      <c r="AZ596" s="8"/>
      <c r="BA596" s="8"/>
      <c r="BB596" s="56"/>
      <c r="BC596" s="141"/>
      <c r="BD596" s="141"/>
      <c r="BE596" s="141"/>
      <c r="BF596" s="141"/>
      <c r="BG596" s="110"/>
      <c r="BH596" s="8"/>
      <c r="BI596" s="8"/>
      <c r="BJ596" s="8"/>
      <c r="BK596" s="8"/>
      <c r="BL596" s="56"/>
      <c r="BM596" s="143"/>
      <c r="BN596" s="143"/>
      <c r="BO596" s="143"/>
      <c r="BP596" s="143"/>
      <c r="BQ596" s="118"/>
      <c r="BR596" s="8"/>
      <c r="BS596" s="8"/>
      <c r="BT596" s="8"/>
      <c r="BU596" s="8"/>
      <c r="BV596" s="56"/>
    </row>
    <row r="597" spans="1:74" ht="28.8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18" t="s">
        <v>5</v>
      </c>
      <c r="H597" s="3">
        <v>2024</v>
      </c>
      <c r="I597" s="20" t="s">
        <v>286</v>
      </c>
      <c r="J597" s="185" t="s">
        <v>342</v>
      </c>
      <c r="K597" s="8" t="s">
        <v>320</v>
      </c>
      <c r="L597" s="163">
        <f t="shared" si="19"/>
        <v>0</v>
      </c>
      <c r="M597" s="163">
        <f t="shared" si="20"/>
        <v>0</v>
      </c>
      <c r="N597" s="181"/>
      <c r="O597" s="53"/>
      <c r="P597" s="53"/>
      <c r="Q597" s="53"/>
      <c r="R597" s="53"/>
      <c r="S597" s="41"/>
      <c r="T597" s="8"/>
      <c r="U597" s="8"/>
      <c r="V597" s="8"/>
      <c r="W597" s="8"/>
      <c r="X597" s="56"/>
      <c r="Y597" s="135"/>
      <c r="Z597" s="135"/>
      <c r="AA597" s="135"/>
      <c r="AB597" s="135"/>
      <c r="AC597" s="69"/>
      <c r="AD597" s="8"/>
      <c r="AE597" s="8"/>
      <c r="AF597" s="8"/>
      <c r="AG597" s="8"/>
      <c r="AH597" s="56"/>
      <c r="AI597" s="137"/>
      <c r="AJ597" s="137"/>
      <c r="AK597" s="137"/>
      <c r="AL597" s="137"/>
      <c r="AM597" s="81"/>
      <c r="AN597" s="8"/>
      <c r="AO597" s="8"/>
      <c r="AP597" s="8"/>
      <c r="AQ597" s="8"/>
      <c r="AR597" s="56"/>
      <c r="AS597" s="139"/>
      <c r="AT597" s="139"/>
      <c r="AU597" s="139"/>
      <c r="AV597" s="139"/>
      <c r="AW597" s="101"/>
      <c r="AX597" s="8"/>
      <c r="AY597" s="8"/>
      <c r="AZ597" s="8"/>
      <c r="BA597" s="8"/>
      <c r="BB597" s="56"/>
      <c r="BC597" s="141"/>
      <c r="BD597" s="141"/>
      <c r="BE597" s="141"/>
      <c r="BF597" s="141"/>
      <c r="BG597" s="110"/>
      <c r="BH597" s="8"/>
      <c r="BI597" s="8"/>
      <c r="BJ597" s="8"/>
      <c r="BK597" s="8"/>
      <c r="BL597" s="56"/>
      <c r="BM597" s="143"/>
      <c r="BN597" s="143"/>
      <c r="BO597" s="143"/>
      <c r="BP597" s="143"/>
      <c r="BQ597" s="118"/>
      <c r="BR597" s="8"/>
      <c r="BS597" s="8"/>
      <c r="BT597" s="8"/>
      <c r="BU597" s="8"/>
      <c r="BV597" s="56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18" t="s">
        <v>5</v>
      </c>
      <c r="H598" s="3">
        <v>2024</v>
      </c>
      <c r="I598" s="20" t="s">
        <v>286</v>
      </c>
      <c r="J598" s="185" t="s">
        <v>343</v>
      </c>
      <c r="K598" s="8" t="s">
        <v>339</v>
      </c>
      <c r="L598" s="163">
        <f t="shared" si="19"/>
        <v>0</v>
      </c>
      <c r="M598" s="163">
        <f t="shared" si="20"/>
        <v>0</v>
      </c>
      <c r="N598" s="181"/>
      <c r="O598" s="53"/>
      <c r="P598" s="53"/>
      <c r="Q598" s="53"/>
      <c r="R598" s="53"/>
      <c r="S598" s="41"/>
      <c r="T598" s="8"/>
      <c r="U598" s="8"/>
      <c r="V598" s="8"/>
      <c r="W598" s="8"/>
      <c r="X598" s="56"/>
      <c r="Y598" s="135"/>
      <c r="Z598" s="135"/>
      <c r="AA598" s="135"/>
      <c r="AB598" s="135"/>
      <c r="AC598" s="69"/>
      <c r="AD598" s="8"/>
      <c r="AE598" s="8"/>
      <c r="AF598" s="8"/>
      <c r="AG598" s="8"/>
      <c r="AH598" s="56"/>
      <c r="AI598" s="137"/>
      <c r="AJ598" s="137"/>
      <c r="AK598" s="137"/>
      <c r="AL598" s="137"/>
      <c r="AM598" s="81"/>
      <c r="AN598" s="8"/>
      <c r="AO598" s="8"/>
      <c r="AP598" s="8"/>
      <c r="AQ598" s="8"/>
      <c r="AR598" s="56"/>
      <c r="AS598" s="139"/>
      <c r="AT598" s="139"/>
      <c r="AU598" s="139"/>
      <c r="AV598" s="139"/>
      <c r="AW598" s="101"/>
      <c r="AX598" s="8"/>
      <c r="AY598" s="8"/>
      <c r="AZ598" s="8"/>
      <c r="BA598" s="8"/>
      <c r="BB598" s="56"/>
      <c r="BC598" s="141"/>
      <c r="BD598" s="141"/>
      <c r="BE598" s="141"/>
      <c r="BF598" s="141"/>
      <c r="BG598" s="110"/>
      <c r="BH598" s="8"/>
      <c r="BI598" s="8"/>
      <c r="BJ598" s="8"/>
      <c r="BK598" s="8"/>
      <c r="BL598" s="56"/>
      <c r="BM598" s="143"/>
      <c r="BN598" s="143"/>
      <c r="BO598" s="143"/>
      <c r="BP598" s="143"/>
      <c r="BQ598" s="118"/>
      <c r="BR598" s="8"/>
      <c r="BS598" s="8"/>
      <c r="BT598" s="8"/>
      <c r="BU598" s="8"/>
      <c r="BV598" s="56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18" t="s">
        <v>5</v>
      </c>
      <c r="H599" s="3">
        <v>2024</v>
      </c>
      <c r="I599" s="20" t="s">
        <v>288</v>
      </c>
      <c r="J599" s="185" t="s">
        <v>344</v>
      </c>
      <c r="K599" s="8" t="s">
        <v>318</v>
      </c>
      <c r="L599" s="163">
        <f t="shared" si="19"/>
        <v>0</v>
      </c>
      <c r="M599" s="163">
        <f t="shared" si="20"/>
        <v>0</v>
      </c>
      <c r="N599" s="181"/>
      <c r="O599" s="53"/>
      <c r="P599" s="53"/>
      <c r="Q599" s="53"/>
      <c r="R599" s="53"/>
      <c r="S599" s="41"/>
      <c r="T599" s="8"/>
      <c r="U599" s="8"/>
      <c r="V599" s="8"/>
      <c r="W599" s="8"/>
      <c r="X599" s="56"/>
      <c r="Y599" s="135"/>
      <c r="Z599" s="135"/>
      <c r="AA599" s="135"/>
      <c r="AB599" s="135"/>
      <c r="AC599" s="69"/>
      <c r="AD599" s="8"/>
      <c r="AE599" s="8"/>
      <c r="AF599" s="8"/>
      <c r="AG599" s="8"/>
      <c r="AH599" s="56"/>
      <c r="AI599" s="137"/>
      <c r="AJ599" s="137"/>
      <c r="AK599" s="137"/>
      <c r="AL599" s="137"/>
      <c r="AM599" s="81"/>
      <c r="AN599" s="8"/>
      <c r="AO599" s="8"/>
      <c r="AP599" s="8"/>
      <c r="AQ599" s="8"/>
      <c r="AR599" s="56"/>
      <c r="AS599" s="139"/>
      <c r="AT599" s="139"/>
      <c r="AU599" s="139"/>
      <c r="AV599" s="139"/>
      <c r="AW599" s="101"/>
      <c r="AX599" s="8"/>
      <c r="AY599" s="8"/>
      <c r="AZ599" s="8"/>
      <c r="BA599" s="8"/>
      <c r="BB599" s="56"/>
      <c r="BC599" s="141"/>
      <c r="BD599" s="141"/>
      <c r="BE599" s="141"/>
      <c r="BF599" s="141"/>
      <c r="BG599" s="110"/>
      <c r="BH599" s="8"/>
      <c r="BI599" s="8"/>
      <c r="BJ599" s="8"/>
      <c r="BK599" s="8"/>
      <c r="BL599" s="56"/>
      <c r="BM599" s="143"/>
      <c r="BN599" s="143"/>
      <c r="BO599" s="143"/>
      <c r="BP599" s="143"/>
      <c r="BQ599" s="118"/>
      <c r="BR599" s="8"/>
      <c r="BS599" s="8"/>
      <c r="BT599" s="8"/>
      <c r="BU599" s="8"/>
      <c r="BV599" s="56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18" t="s">
        <v>5</v>
      </c>
      <c r="H600" s="3">
        <v>2024</v>
      </c>
      <c r="I600" s="20" t="s">
        <v>288</v>
      </c>
      <c r="J600" s="184" t="s">
        <v>351</v>
      </c>
      <c r="K600" s="2" t="s">
        <v>318</v>
      </c>
      <c r="L600" s="163">
        <f t="shared" si="19"/>
        <v>0</v>
      </c>
      <c r="M600" s="163">
        <f t="shared" si="20"/>
        <v>0</v>
      </c>
      <c r="N600" s="181"/>
      <c r="O600" s="53"/>
      <c r="P600" s="53"/>
      <c r="Q600" s="53"/>
      <c r="R600" s="53"/>
      <c r="S600" s="41"/>
      <c r="T600" s="8"/>
      <c r="U600" s="8"/>
      <c r="V600" s="8"/>
      <c r="W600" s="8"/>
      <c r="X600" s="56"/>
      <c r="Y600" s="135"/>
      <c r="Z600" s="135"/>
      <c r="AA600" s="135"/>
      <c r="AB600" s="135"/>
      <c r="AC600" s="69"/>
      <c r="AD600" s="8"/>
      <c r="AE600" s="8"/>
      <c r="AF600" s="8"/>
      <c r="AG600" s="8"/>
      <c r="AH600" s="56"/>
      <c r="AI600" s="137"/>
      <c r="AJ600" s="137"/>
      <c r="AK600" s="137"/>
      <c r="AL600" s="137"/>
      <c r="AM600" s="81"/>
      <c r="AN600" s="8"/>
      <c r="AO600" s="8"/>
      <c r="AP600" s="8"/>
      <c r="AQ600" s="8"/>
      <c r="AR600" s="56"/>
      <c r="AS600" s="139"/>
      <c r="AT600" s="139"/>
      <c r="AU600" s="139"/>
      <c r="AV600" s="139"/>
      <c r="AW600" s="101"/>
      <c r="AX600" s="8"/>
      <c r="AY600" s="8"/>
      <c r="AZ600" s="8"/>
      <c r="BA600" s="8"/>
      <c r="BB600" s="56"/>
      <c r="BC600" s="141"/>
      <c r="BD600" s="141"/>
      <c r="BE600" s="141"/>
      <c r="BF600" s="141"/>
      <c r="BG600" s="110"/>
      <c r="BH600" s="8"/>
      <c r="BI600" s="8"/>
      <c r="BJ600" s="8"/>
      <c r="BK600" s="8"/>
      <c r="BL600" s="56"/>
      <c r="BM600" s="143"/>
      <c r="BN600" s="143"/>
      <c r="BO600" s="143"/>
      <c r="BP600" s="143"/>
      <c r="BQ600" s="118"/>
      <c r="BR600" s="8"/>
      <c r="BS600" s="8"/>
      <c r="BT600" s="8"/>
      <c r="BU600" s="8"/>
      <c r="BV600" s="56"/>
    </row>
    <row r="601" spans="1:74" ht="28.8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18" t="s">
        <v>5</v>
      </c>
      <c r="H601" s="3">
        <v>2024</v>
      </c>
      <c r="I601" s="20" t="s">
        <v>288</v>
      </c>
      <c r="J601" s="184" t="s">
        <v>352</v>
      </c>
      <c r="K601" s="2" t="s">
        <v>321</v>
      </c>
      <c r="L601" s="163">
        <f t="shared" si="19"/>
        <v>0</v>
      </c>
      <c r="M601" s="163">
        <f t="shared" si="20"/>
        <v>0</v>
      </c>
      <c r="N601" s="181"/>
      <c r="O601" s="33"/>
      <c r="P601" s="33"/>
      <c r="Q601" s="33"/>
      <c r="R601" s="33"/>
      <c r="S601" s="41"/>
      <c r="T601" s="2"/>
      <c r="U601" s="2"/>
      <c r="V601" s="2"/>
      <c r="W601" s="2"/>
      <c r="X601" s="56"/>
      <c r="Y601" s="62"/>
      <c r="Z601" s="62"/>
      <c r="AA601" s="62"/>
      <c r="AB601" s="62"/>
      <c r="AC601" s="69"/>
      <c r="AD601" s="2"/>
      <c r="AE601" s="2"/>
      <c r="AF601" s="2"/>
      <c r="AG601" s="2"/>
      <c r="AH601" s="56"/>
      <c r="AI601" s="72"/>
      <c r="AJ601" s="72"/>
      <c r="AK601" s="72"/>
      <c r="AL601" s="72"/>
      <c r="AM601" s="81"/>
      <c r="AN601" s="2"/>
      <c r="AO601" s="2"/>
      <c r="AP601" s="2"/>
      <c r="AQ601" s="2"/>
      <c r="AR601" s="56"/>
      <c r="AS601" s="85"/>
      <c r="AT601" s="85"/>
      <c r="AU601" s="85"/>
      <c r="AV601" s="85"/>
      <c r="AW601" s="101"/>
      <c r="AX601" s="2"/>
      <c r="AY601" s="2"/>
      <c r="AZ601" s="2"/>
      <c r="BA601" s="2"/>
      <c r="BB601" s="56"/>
      <c r="BC601" s="105"/>
      <c r="BD601" s="105"/>
      <c r="BE601" s="105"/>
      <c r="BF601" s="105"/>
      <c r="BG601" s="110"/>
      <c r="BH601" s="2"/>
      <c r="BI601" s="2"/>
      <c r="BJ601" s="2"/>
      <c r="BK601" s="2"/>
      <c r="BL601" s="56"/>
      <c r="BM601" s="48"/>
      <c r="BN601" s="48"/>
      <c r="BO601" s="48"/>
      <c r="BP601" s="48"/>
      <c r="BQ601" s="118"/>
      <c r="BR601" s="2"/>
      <c r="BS601" s="2"/>
      <c r="BT601" s="2"/>
      <c r="BU601" s="2"/>
      <c r="BV601" s="56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18" t="s">
        <v>5</v>
      </c>
      <c r="H602" s="3">
        <v>2024</v>
      </c>
      <c r="I602" s="20" t="s">
        <v>288</v>
      </c>
      <c r="J602" s="184" t="s">
        <v>345</v>
      </c>
      <c r="K602" s="2" t="s">
        <v>318</v>
      </c>
      <c r="L602" s="163">
        <f t="shared" si="19"/>
        <v>0</v>
      </c>
      <c r="M602" s="163">
        <f t="shared" si="20"/>
        <v>0</v>
      </c>
      <c r="N602" s="181"/>
      <c r="O602" s="34"/>
      <c r="P602" s="33"/>
      <c r="Q602" s="33"/>
      <c r="R602" s="33"/>
      <c r="S602" s="41"/>
      <c r="T602" s="3"/>
      <c r="U602" s="2"/>
      <c r="V602" s="2"/>
      <c r="W602" s="2"/>
      <c r="X602" s="56"/>
      <c r="Y602" s="64"/>
      <c r="Z602" s="62"/>
      <c r="AA602" s="62"/>
      <c r="AB602" s="62"/>
      <c r="AC602" s="69"/>
      <c r="AD602" s="3"/>
      <c r="AE602" s="2"/>
      <c r="AF602" s="2"/>
      <c r="AG602" s="2"/>
      <c r="AH602" s="56"/>
      <c r="AI602" s="73"/>
      <c r="AJ602" s="72"/>
      <c r="AK602" s="72"/>
      <c r="AL602" s="72"/>
      <c r="AM602" s="81"/>
      <c r="AN602" s="3"/>
      <c r="AO602" s="2"/>
      <c r="AP602" s="2"/>
      <c r="AQ602" s="2"/>
      <c r="AR602" s="56"/>
      <c r="AS602" s="86"/>
      <c r="AT602" s="85"/>
      <c r="AU602" s="85"/>
      <c r="AV602" s="85"/>
      <c r="AW602" s="101"/>
      <c r="AX602" s="3"/>
      <c r="AY602" s="2"/>
      <c r="AZ602" s="2"/>
      <c r="BA602" s="2"/>
      <c r="BB602" s="56"/>
      <c r="BC602" s="106"/>
      <c r="BD602" s="105"/>
      <c r="BE602" s="105"/>
      <c r="BF602" s="105"/>
      <c r="BG602" s="110"/>
      <c r="BH602" s="3"/>
      <c r="BI602" s="2"/>
      <c r="BJ602" s="2"/>
      <c r="BK602" s="2"/>
      <c r="BL602" s="56"/>
      <c r="BM602" s="49"/>
      <c r="BN602" s="48"/>
      <c r="BO602" s="48"/>
      <c r="BP602" s="48"/>
      <c r="BQ602" s="118"/>
      <c r="BR602" s="3"/>
      <c r="BS602" s="2"/>
      <c r="BT602" s="2"/>
      <c r="BU602" s="2"/>
      <c r="BV602" s="56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18" t="s">
        <v>5</v>
      </c>
      <c r="H603" s="3">
        <v>2024</v>
      </c>
      <c r="I603" s="20" t="s">
        <v>289</v>
      </c>
      <c r="J603" s="184" t="s">
        <v>268</v>
      </c>
      <c r="K603" s="2" t="s">
        <v>318</v>
      </c>
      <c r="L603" s="163">
        <f t="shared" si="19"/>
        <v>0</v>
      </c>
      <c r="M603" s="163">
        <f t="shared" si="20"/>
        <v>0</v>
      </c>
      <c r="N603" s="181"/>
      <c r="O603" s="33"/>
      <c r="P603" s="33"/>
      <c r="Q603" s="33"/>
      <c r="R603" s="33"/>
      <c r="S603" s="41"/>
      <c r="T603" s="2"/>
      <c r="U603" s="2"/>
      <c r="V603" s="2"/>
      <c r="W603" s="2"/>
      <c r="X603" s="56"/>
      <c r="Y603" s="62"/>
      <c r="Z603" s="62"/>
      <c r="AA603" s="62"/>
      <c r="AB603" s="62"/>
      <c r="AC603" s="69"/>
      <c r="AD603" s="2"/>
      <c r="AE603" s="2"/>
      <c r="AF603" s="2"/>
      <c r="AG603" s="2"/>
      <c r="AH603" s="56"/>
      <c r="AI603" s="72"/>
      <c r="AJ603" s="72"/>
      <c r="AK603" s="72"/>
      <c r="AL603" s="72"/>
      <c r="AM603" s="81"/>
      <c r="AN603" s="2"/>
      <c r="AO603" s="2"/>
      <c r="AP603" s="2"/>
      <c r="AQ603" s="2"/>
      <c r="AR603" s="56"/>
      <c r="AS603" s="85"/>
      <c r="AT603" s="85"/>
      <c r="AU603" s="85"/>
      <c r="AV603" s="85"/>
      <c r="AW603" s="101"/>
      <c r="AX603" s="2"/>
      <c r="AY603" s="2"/>
      <c r="AZ603" s="2"/>
      <c r="BA603" s="2"/>
      <c r="BB603" s="56"/>
      <c r="BC603" s="105"/>
      <c r="BD603" s="105"/>
      <c r="BE603" s="105"/>
      <c r="BF603" s="105"/>
      <c r="BG603" s="110"/>
      <c r="BH603" s="2"/>
      <c r="BI603" s="2"/>
      <c r="BJ603" s="2"/>
      <c r="BK603" s="2"/>
      <c r="BL603" s="56"/>
      <c r="BM603" s="48"/>
      <c r="BN603" s="48"/>
      <c r="BO603" s="48"/>
      <c r="BP603" s="48"/>
      <c r="BQ603" s="118"/>
      <c r="BR603" s="2"/>
      <c r="BS603" s="2"/>
      <c r="BT603" s="2"/>
      <c r="BU603" s="2"/>
      <c r="BV603" s="56"/>
    </row>
    <row r="604" spans="1:74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18" t="s">
        <v>5</v>
      </c>
      <c r="H604" s="3">
        <v>2024</v>
      </c>
      <c r="I604" s="20" t="s">
        <v>289</v>
      </c>
      <c r="J604" s="184" t="s">
        <v>292</v>
      </c>
      <c r="K604" s="2" t="s">
        <v>318</v>
      </c>
      <c r="L604" s="163">
        <f t="shared" si="19"/>
        <v>0</v>
      </c>
      <c r="M604" s="163">
        <f t="shared" si="20"/>
        <v>0</v>
      </c>
      <c r="N604" s="181"/>
      <c r="O604" s="33"/>
      <c r="P604" s="33"/>
      <c r="Q604" s="33"/>
      <c r="R604" s="33"/>
      <c r="S604" s="41"/>
      <c r="T604" s="2"/>
      <c r="U604" s="2"/>
      <c r="V604" s="2"/>
      <c r="W604" s="2"/>
      <c r="X604" s="56"/>
      <c r="Y604" s="62"/>
      <c r="Z604" s="62"/>
      <c r="AA604" s="62"/>
      <c r="AB604" s="62"/>
      <c r="AC604" s="69"/>
      <c r="AD604" s="2"/>
      <c r="AE604" s="2"/>
      <c r="AF604" s="2"/>
      <c r="AG604" s="2"/>
      <c r="AH604" s="56"/>
      <c r="AI604" s="72"/>
      <c r="AJ604" s="72"/>
      <c r="AK604" s="72"/>
      <c r="AL604" s="72"/>
      <c r="AM604" s="81"/>
      <c r="AN604" s="2"/>
      <c r="AO604" s="2"/>
      <c r="AP604" s="2"/>
      <c r="AQ604" s="2"/>
      <c r="AR604" s="56"/>
      <c r="AS604" s="85"/>
      <c r="AT604" s="85"/>
      <c r="AU604" s="85"/>
      <c r="AV604" s="85"/>
      <c r="AW604" s="101"/>
      <c r="AX604" s="2"/>
      <c r="AY604" s="2"/>
      <c r="AZ604" s="2"/>
      <c r="BA604" s="2"/>
      <c r="BB604" s="56"/>
      <c r="BC604" s="105"/>
      <c r="BD604" s="105"/>
      <c r="BE604" s="105"/>
      <c r="BF604" s="105"/>
      <c r="BG604" s="110"/>
      <c r="BH604" s="2"/>
      <c r="BI604" s="2"/>
      <c r="BJ604" s="2"/>
      <c r="BK604" s="2"/>
      <c r="BL604" s="56"/>
      <c r="BM604" s="48"/>
      <c r="BN604" s="48"/>
      <c r="BO604" s="48"/>
      <c r="BP604" s="48"/>
      <c r="BQ604" s="118"/>
      <c r="BR604" s="2"/>
      <c r="BS604" s="2"/>
      <c r="BT604" s="2"/>
      <c r="BU604" s="2"/>
      <c r="BV604" s="56"/>
    </row>
    <row r="605" spans="1:74" ht="15.6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18" t="s">
        <v>5</v>
      </c>
      <c r="H605" s="3">
        <v>2024</v>
      </c>
      <c r="I605" s="20" t="s">
        <v>285</v>
      </c>
      <c r="J605" s="184" t="s">
        <v>293</v>
      </c>
      <c r="K605" s="2" t="s">
        <v>318</v>
      </c>
      <c r="L605" s="163">
        <f t="shared" si="19"/>
        <v>0</v>
      </c>
      <c r="M605" s="163">
        <f t="shared" si="20"/>
        <v>0</v>
      </c>
      <c r="N605" s="181"/>
      <c r="O605" s="33"/>
      <c r="P605" s="33"/>
      <c r="Q605" s="33"/>
      <c r="R605" s="35"/>
      <c r="S605" s="41"/>
      <c r="T605" s="2"/>
      <c r="U605" s="2"/>
      <c r="V605" s="2"/>
      <c r="W605" s="29"/>
      <c r="X605" s="56"/>
      <c r="Y605" s="62"/>
      <c r="Z605" s="62"/>
      <c r="AA605" s="62"/>
      <c r="AB605" s="63"/>
      <c r="AC605" s="69"/>
      <c r="AD605" s="2"/>
      <c r="AE605" s="2"/>
      <c r="AF605" s="2"/>
      <c r="AG605" s="29"/>
      <c r="AH605" s="56"/>
      <c r="AI605" s="72"/>
      <c r="AJ605" s="72"/>
      <c r="AK605" s="72"/>
      <c r="AL605" s="74"/>
      <c r="AM605" s="81"/>
      <c r="AN605" s="2"/>
      <c r="AO605" s="2"/>
      <c r="AP605" s="2"/>
      <c r="AQ605" s="29"/>
      <c r="AR605" s="56"/>
      <c r="AS605" s="85"/>
      <c r="AT605" s="85"/>
      <c r="AU605" s="85"/>
      <c r="AV605" s="87"/>
      <c r="AW605" s="101"/>
      <c r="AX605" s="2"/>
      <c r="AY605" s="2"/>
      <c r="AZ605" s="2"/>
      <c r="BA605" s="29"/>
      <c r="BB605" s="56"/>
      <c r="BC605" s="105"/>
      <c r="BD605" s="105"/>
      <c r="BE605" s="105"/>
      <c r="BF605" s="107"/>
      <c r="BG605" s="110"/>
      <c r="BH605" s="2"/>
      <c r="BI605" s="2"/>
      <c r="BJ605" s="2"/>
      <c r="BK605" s="29"/>
      <c r="BL605" s="56"/>
      <c r="BM605" s="48"/>
      <c r="BN605" s="48"/>
      <c r="BO605" s="48"/>
      <c r="BP605" s="114"/>
      <c r="BQ605" s="118"/>
      <c r="BR605" s="2"/>
      <c r="BS605" s="2"/>
      <c r="BT605" s="2"/>
      <c r="BU605" s="29"/>
      <c r="BV605" s="56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18" t="s">
        <v>5</v>
      </c>
      <c r="H606" s="3">
        <v>2024</v>
      </c>
      <c r="I606" s="20" t="s">
        <v>287</v>
      </c>
      <c r="J606" s="184" t="s">
        <v>269</v>
      </c>
      <c r="K606" s="2" t="s">
        <v>320</v>
      </c>
      <c r="L606" s="163">
        <f t="shared" si="19"/>
        <v>12</v>
      </c>
      <c r="M606" s="163">
        <f t="shared" si="20"/>
        <v>19.716999999999999</v>
      </c>
      <c r="N606" s="181"/>
      <c r="O606" s="33"/>
      <c r="P606" s="33"/>
      <c r="Q606" s="33"/>
      <c r="R606" s="33"/>
      <c r="S606" s="41"/>
      <c r="T606" s="2"/>
      <c r="U606" s="2"/>
      <c r="V606" s="2"/>
      <c r="W606" s="2">
        <v>2</v>
      </c>
      <c r="X606" s="56">
        <v>3.0859999999999999</v>
      </c>
      <c r="Y606" s="62"/>
      <c r="Z606" s="62"/>
      <c r="AA606" s="62"/>
      <c r="AB606" s="64">
        <v>3</v>
      </c>
      <c r="AC606" s="69">
        <v>4.2839999999999998</v>
      </c>
      <c r="AD606" s="2"/>
      <c r="AE606" s="2"/>
      <c r="AF606" s="2"/>
      <c r="AG606" s="2">
        <v>7</v>
      </c>
      <c r="AH606" s="56">
        <v>12.347</v>
      </c>
      <c r="AI606" s="72"/>
      <c r="AJ606" s="72"/>
      <c r="AK606" s="72"/>
      <c r="AL606" s="72"/>
      <c r="AM606" s="81"/>
      <c r="AN606" s="2"/>
      <c r="AO606" s="2"/>
      <c r="AP606" s="2"/>
      <c r="AQ606" s="2"/>
      <c r="AR606" s="56"/>
      <c r="AS606" s="85"/>
      <c r="AT606" s="85"/>
      <c r="AU606" s="85"/>
      <c r="AV606" s="85"/>
      <c r="AW606" s="101"/>
      <c r="AX606" s="2"/>
      <c r="AY606" s="2"/>
      <c r="AZ606" s="2"/>
      <c r="BA606" s="2"/>
      <c r="BB606" s="56"/>
      <c r="BC606" s="105"/>
      <c r="BD606" s="105"/>
      <c r="BE606" s="105"/>
      <c r="BF606" s="105"/>
      <c r="BG606" s="110"/>
      <c r="BH606" s="2"/>
      <c r="BI606" s="2"/>
      <c r="BJ606" s="2"/>
      <c r="BK606" s="2"/>
      <c r="BL606" s="56"/>
      <c r="BM606" s="48"/>
      <c r="BN606" s="48"/>
      <c r="BO606" s="48"/>
      <c r="BP606" s="48"/>
      <c r="BQ606" s="118"/>
      <c r="BR606" s="2"/>
      <c r="BS606" s="2"/>
      <c r="BT606" s="2"/>
      <c r="BU606" s="2"/>
      <c r="BV606" s="56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18" t="s">
        <v>5</v>
      </c>
      <c r="H607" s="3">
        <v>2024</v>
      </c>
      <c r="I607" s="20" t="s">
        <v>287</v>
      </c>
      <c r="J607" s="184" t="s">
        <v>270</v>
      </c>
      <c r="K607" s="2" t="s">
        <v>320</v>
      </c>
      <c r="L607" s="163">
        <f t="shared" si="19"/>
        <v>1</v>
      </c>
      <c r="M607" s="163">
        <f t="shared" si="20"/>
        <v>3.0739999999999998</v>
      </c>
      <c r="N607" s="181"/>
      <c r="O607" s="33"/>
      <c r="P607" s="33"/>
      <c r="Q607" s="33"/>
      <c r="R607" s="33"/>
      <c r="S607" s="41"/>
      <c r="T607" s="2"/>
      <c r="U607" s="2"/>
      <c r="V607" s="2"/>
      <c r="W607" s="2"/>
      <c r="X607" s="56"/>
      <c r="Y607" s="62"/>
      <c r="Z607" s="62"/>
      <c r="AA607" s="62"/>
      <c r="AB607" s="62"/>
      <c r="AC607" s="69"/>
      <c r="AD607" s="2"/>
      <c r="AE607" s="2"/>
      <c r="AF607" s="2"/>
      <c r="AG607" s="2">
        <v>1</v>
      </c>
      <c r="AH607" s="56">
        <v>3.0739999999999998</v>
      </c>
      <c r="AI607" s="72"/>
      <c r="AJ607" s="72"/>
      <c r="AK607" s="72"/>
      <c r="AL607" s="72"/>
      <c r="AM607" s="81"/>
      <c r="AN607" s="2"/>
      <c r="AO607" s="2"/>
      <c r="AP607" s="2"/>
      <c r="AQ607" s="2"/>
      <c r="AR607" s="56"/>
      <c r="AS607" s="85"/>
      <c r="AT607" s="85"/>
      <c r="AU607" s="85"/>
      <c r="AV607" s="85"/>
      <c r="AW607" s="101"/>
      <c r="AX607" s="2"/>
      <c r="AY607" s="2"/>
      <c r="AZ607" s="2"/>
      <c r="BA607" s="2"/>
      <c r="BB607" s="56"/>
      <c r="BC607" s="105"/>
      <c r="BD607" s="105"/>
      <c r="BE607" s="105"/>
      <c r="BF607" s="105"/>
      <c r="BG607" s="110"/>
      <c r="BH607" s="2"/>
      <c r="BI607" s="2"/>
      <c r="BJ607" s="2"/>
      <c r="BK607" s="2"/>
      <c r="BL607" s="56"/>
      <c r="BM607" s="48"/>
      <c r="BN607" s="48"/>
      <c r="BO607" s="48"/>
      <c r="BP607" s="48"/>
      <c r="BQ607" s="118"/>
      <c r="BR607" s="2"/>
      <c r="BS607" s="2"/>
      <c r="BT607" s="2"/>
      <c r="BU607" s="2"/>
      <c r="BV607" s="56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18" t="s">
        <v>5</v>
      </c>
      <c r="H608" s="3">
        <v>2024</v>
      </c>
      <c r="I608" s="20" t="s">
        <v>290</v>
      </c>
      <c r="J608" s="184" t="s">
        <v>271</v>
      </c>
      <c r="K608" s="2" t="s">
        <v>321</v>
      </c>
      <c r="L608" s="163">
        <f t="shared" si="19"/>
        <v>0</v>
      </c>
      <c r="M608" s="163">
        <f t="shared" si="20"/>
        <v>0</v>
      </c>
      <c r="N608" s="181"/>
      <c r="O608" s="33"/>
      <c r="P608" s="33"/>
      <c r="Q608" s="33"/>
      <c r="R608" s="33"/>
      <c r="S608" s="41"/>
      <c r="T608" s="2"/>
      <c r="U608" s="2"/>
      <c r="V608" s="2"/>
      <c r="W608" s="2"/>
      <c r="X608" s="56"/>
      <c r="Y608" s="62"/>
      <c r="Z608" s="62"/>
      <c r="AA608" s="62"/>
      <c r="AB608" s="62"/>
      <c r="AC608" s="69"/>
      <c r="AD608" s="2"/>
      <c r="AE608" s="2"/>
      <c r="AF608" s="2"/>
      <c r="AG608" s="2"/>
      <c r="AH608" s="56"/>
      <c r="AI608" s="72"/>
      <c r="AJ608" s="72"/>
      <c r="AK608" s="72"/>
      <c r="AL608" s="72"/>
      <c r="AM608" s="81"/>
      <c r="AN608" s="2"/>
      <c r="AO608" s="2"/>
      <c r="AP608" s="2"/>
      <c r="AQ608" s="2"/>
      <c r="AR608" s="56"/>
      <c r="AS608" s="85"/>
      <c r="AT608" s="85"/>
      <c r="AU608" s="85"/>
      <c r="AV608" s="85"/>
      <c r="AW608" s="101"/>
      <c r="AX608" s="2"/>
      <c r="AY608" s="2"/>
      <c r="AZ608" s="2"/>
      <c r="BA608" s="2"/>
      <c r="BB608" s="56"/>
      <c r="BC608" s="105"/>
      <c r="BD608" s="105"/>
      <c r="BE608" s="105"/>
      <c r="BF608" s="105"/>
      <c r="BG608" s="110"/>
      <c r="BH608" s="2"/>
      <c r="BI608" s="2"/>
      <c r="BJ608" s="2"/>
      <c r="BK608" s="2"/>
      <c r="BL608" s="56"/>
      <c r="BM608" s="48"/>
      <c r="BN608" s="48"/>
      <c r="BO608" s="48"/>
      <c r="BP608" s="48"/>
      <c r="BQ608" s="118"/>
      <c r="BR608" s="2"/>
      <c r="BS608" s="2"/>
      <c r="BT608" s="2"/>
      <c r="BU608" s="2"/>
      <c r="BV608" s="56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18" t="s">
        <v>5</v>
      </c>
      <c r="H609" s="3">
        <v>2024</v>
      </c>
      <c r="I609" s="20" t="s">
        <v>284</v>
      </c>
      <c r="J609" s="184" t="s">
        <v>294</v>
      </c>
      <c r="K609" s="2" t="s">
        <v>320</v>
      </c>
      <c r="L609" s="163">
        <f t="shared" si="19"/>
        <v>0</v>
      </c>
      <c r="M609" s="163">
        <f t="shared" si="20"/>
        <v>0</v>
      </c>
      <c r="N609" s="181"/>
      <c r="O609" s="33"/>
      <c r="P609" s="33"/>
      <c r="Q609" s="33"/>
      <c r="R609" s="33"/>
      <c r="S609" s="41"/>
      <c r="T609" s="2"/>
      <c r="U609" s="2"/>
      <c r="V609" s="2"/>
      <c r="W609" s="2"/>
      <c r="X609" s="56"/>
      <c r="Y609" s="62"/>
      <c r="Z609" s="62"/>
      <c r="AA609" s="62"/>
      <c r="AB609" s="62"/>
      <c r="AC609" s="69"/>
      <c r="AD609" s="2"/>
      <c r="AE609" s="2"/>
      <c r="AF609" s="2"/>
      <c r="AG609" s="2"/>
      <c r="AH609" s="56"/>
      <c r="AI609" s="72"/>
      <c r="AJ609" s="72"/>
      <c r="AK609" s="72"/>
      <c r="AL609" s="72"/>
      <c r="AM609" s="81"/>
      <c r="AN609" s="2"/>
      <c r="AO609" s="2"/>
      <c r="AP609" s="2"/>
      <c r="AQ609" s="2"/>
      <c r="AR609" s="56"/>
      <c r="AS609" s="85"/>
      <c r="AT609" s="85"/>
      <c r="AU609" s="85"/>
      <c r="AV609" s="85"/>
      <c r="AW609" s="101"/>
      <c r="AX609" s="2"/>
      <c r="AY609" s="2"/>
      <c r="AZ609" s="2"/>
      <c r="BA609" s="2"/>
      <c r="BB609" s="56"/>
      <c r="BC609" s="105"/>
      <c r="BD609" s="105"/>
      <c r="BE609" s="105"/>
      <c r="BF609" s="105"/>
      <c r="BG609" s="110"/>
      <c r="BH609" s="2"/>
      <c r="BI609" s="2"/>
      <c r="BJ609" s="2"/>
      <c r="BK609" s="2"/>
      <c r="BL609" s="56"/>
      <c r="BM609" s="48"/>
      <c r="BN609" s="48"/>
      <c r="BO609" s="48"/>
      <c r="BP609" s="48"/>
      <c r="BQ609" s="118"/>
      <c r="BR609" s="2"/>
      <c r="BS609" s="2"/>
      <c r="BT609" s="2"/>
      <c r="BU609" s="2"/>
      <c r="BV609" s="56"/>
    </row>
    <row r="610" spans="1:74" ht="28.8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18" t="s">
        <v>5</v>
      </c>
      <c r="H610" s="3">
        <v>2024</v>
      </c>
      <c r="I610" s="20" t="s">
        <v>284</v>
      </c>
      <c r="J610" s="184" t="s">
        <v>346</v>
      </c>
      <c r="K610" s="2" t="s">
        <v>320</v>
      </c>
      <c r="L610" s="163">
        <f t="shared" si="19"/>
        <v>0</v>
      </c>
      <c r="M610" s="163">
        <f t="shared" si="20"/>
        <v>0</v>
      </c>
      <c r="N610" s="181"/>
      <c r="O610" s="33"/>
      <c r="P610" s="33"/>
      <c r="Q610" s="33"/>
      <c r="R610" s="33"/>
      <c r="S610" s="41"/>
      <c r="T610" s="2"/>
      <c r="U610" s="2"/>
      <c r="V610" s="2"/>
      <c r="W610" s="2"/>
      <c r="X610" s="56"/>
      <c r="Y610" s="62"/>
      <c r="Z610" s="62"/>
      <c r="AA610" s="62"/>
      <c r="AB610" s="62"/>
      <c r="AC610" s="69"/>
      <c r="AD610" s="2"/>
      <c r="AE610" s="2"/>
      <c r="AF610" s="2"/>
      <c r="AG610" s="2"/>
      <c r="AH610" s="56"/>
      <c r="AI610" s="72"/>
      <c r="AJ610" s="72"/>
      <c r="AK610" s="72"/>
      <c r="AL610" s="72"/>
      <c r="AM610" s="81"/>
      <c r="AN610" s="2"/>
      <c r="AO610" s="2"/>
      <c r="AP610" s="2"/>
      <c r="AQ610" s="2"/>
      <c r="AR610" s="56"/>
      <c r="AS610" s="85"/>
      <c r="AT610" s="85"/>
      <c r="AU610" s="85"/>
      <c r="AV610" s="85"/>
      <c r="AW610" s="101"/>
      <c r="AX610" s="2"/>
      <c r="AY610" s="2"/>
      <c r="AZ610" s="2"/>
      <c r="BA610" s="2"/>
      <c r="BB610" s="56"/>
      <c r="BC610" s="105"/>
      <c r="BD610" s="105"/>
      <c r="BE610" s="105"/>
      <c r="BF610" s="105"/>
      <c r="BG610" s="110"/>
      <c r="BH610" s="2"/>
      <c r="BI610" s="2"/>
      <c r="BJ610" s="2"/>
      <c r="BK610" s="2"/>
      <c r="BL610" s="56"/>
      <c r="BM610" s="48"/>
      <c r="BN610" s="48"/>
      <c r="BO610" s="48"/>
      <c r="BP610" s="48"/>
      <c r="BQ610" s="118"/>
      <c r="BR610" s="2"/>
      <c r="BS610" s="2"/>
      <c r="BT610" s="2"/>
      <c r="BU610" s="2"/>
      <c r="BV610" s="56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18" t="s">
        <v>5</v>
      </c>
      <c r="H611" s="3">
        <v>2024</v>
      </c>
      <c r="I611" s="20" t="s">
        <v>284</v>
      </c>
      <c r="J611" s="184" t="s">
        <v>295</v>
      </c>
      <c r="K611" s="2" t="s">
        <v>320</v>
      </c>
      <c r="L611" s="163">
        <f t="shared" si="19"/>
        <v>0</v>
      </c>
      <c r="M611" s="163">
        <f t="shared" si="20"/>
        <v>0</v>
      </c>
      <c r="N611" s="181"/>
      <c r="O611" s="33"/>
      <c r="P611" s="33"/>
      <c r="Q611" s="33"/>
      <c r="R611" s="33"/>
      <c r="S611" s="41"/>
      <c r="T611" s="2"/>
      <c r="U611" s="2"/>
      <c r="V611" s="2"/>
      <c r="W611" s="2"/>
      <c r="X611" s="56"/>
      <c r="Y611" s="62"/>
      <c r="Z611" s="62"/>
      <c r="AA611" s="62"/>
      <c r="AB611" s="62"/>
      <c r="AC611" s="69"/>
      <c r="AD611" s="2"/>
      <c r="AE611" s="2"/>
      <c r="AF611" s="2"/>
      <c r="AG611" s="2"/>
      <c r="AH611" s="56"/>
      <c r="AI611" s="72"/>
      <c r="AJ611" s="72"/>
      <c r="AK611" s="72"/>
      <c r="AL611" s="72"/>
      <c r="AM611" s="81"/>
      <c r="AN611" s="2"/>
      <c r="AO611" s="2"/>
      <c r="AP611" s="2"/>
      <c r="AQ611" s="2"/>
      <c r="AR611" s="56"/>
      <c r="AS611" s="85"/>
      <c r="AT611" s="85"/>
      <c r="AU611" s="85"/>
      <c r="AV611" s="85"/>
      <c r="AW611" s="101"/>
      <c r="AX611" s="2"/>
      <c r="AY611" s="2"/>
      <c r="AZ611" s="2"/>
      <c r="BA611" s="2"/>
      <c r="BB611" s="56"/>
      <c r="BC611" s="105"/>
      <c r="BD611" s="105"/>
      <c r="BE611" s="105"/>
      <c r="BF611" s="105"/>
      <c r="BG611" s="110"/>
      <c r="BH611" s="2"/>
      <c r="BI611" s="2"/>
      <c r="BJ611" s="2"/>
      <c r="BK611" s="2"/>
      <c r="BL611" s="56"/>
      <c r="BM611" s="48"/>
      <c r="BN611" s="48"/>
      <c r="BO611" s="48"/>
      <c r="BP611" s="48"/>
      <c r="BQ611" s="118"/>
      <c r="BR611" s="2"/>
      <c r="BS611" s="2"/>
      <c r="BT611" s="2"/>
      <c r="BU611" s="2"/>
      <c r="BV611" s="56"/>
    </row>
    <row r="612" spans="1:74" ht="28.8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18" t="s">
        <v>5</v>
      </c>
      <c r="H612" s="3">
        <v>2024</v>
      </c>
      <c r="I612" s="20" t="s">
        <v>290</v>
      </c>
      <c r="J612" s="184" t="s">
        <v>299</v>
      </c>
      <c r="K612" s="2" t="s">
        <v>318</v>
      </c>
      <c r="L612" s="163">
        <f t="shared" si="19"/>
        <v>0</v>
      </c>
      <c r="M612" s="163">
        <f t="shared" si="20"/>
        <v>0</v>
      </c>
      <c r="N612" s="181"/>
      <c r="O612" s="33"/>
      <c r="P612" s="33"/>
      <c r="Q612" s="33"/>
      <c r="R612" s="33"/>
      <c r="S612" s="41"/>
      <c r="T612" s="2"/>
      <c r="U612" s="2"/>
      <c r="V612" s="2"/>
      <c r="W612" s="2"/>
      <c r="X612" s="56"/>
      <c r="Y612" s="62"/>
      <c r="Z612" s="62"/>
      <c r="AA612" s="62"/>
      <c r="AB612" s="62"/>
      <c r="AC612" s="69"/>
      <c r="AD612" s="2"/>
      <c r="AE612" s="2"/>
      <c r="AF612" s="2"/>
      <c r="AG612" s="2"/>
      <c r="AH612" s="56"/>
      <c r="AI612" s="72"/>
      <c r="AJ612" s="72"/>
      <c r="AK612" s="72"/>
      <c r="AL612" s="72"/>
      <c r="AM612" s="81"/>
      <c r="AN612" s="2"/>
      <c r="AO612" s="2"/>
      <c r="AP612" s="2"/>
      <c r="AQ612" s="2"/>
      <c r="AR612" s="56"/>
      <c r="AS612" s="85"/>
      <c r="AT612" s="85"/>
      <c r="AU612" s="85"/>
      <c r="AV612" s="85"/>
      <c r="AW612" s="101"/>
      <c r="AX612" s="2"/>
      <c r="AY612" s="2"/>
      <c r="AZ612" s="2"/>
      <c r="BA612" s="2"/>
      <c r="BB612" s="56"/>
      <c r="BC612" s="105"/>
      <c r="BD612" s="105"/>
      <c r="BE612" s="105"/>
      <c r="BF612" s="105"/>
      <c r="BG612" s="110"/>
      <c r="BH612" s="2"/>
      <c r="BI612" s="2"/>
      <c r="BJ612" s="2"/>
      <c r="BK612" s="2"/>
      <c r="BL612" s="56"/>
      <c r="BM612" s="48"/>
      <c r="BN612" s="48"/>
      <c r="BO612" s="48"/>
      <c r="BP612" s="48"/>
      <c r="BQ612" s="118"/>
      <c r="BR612" s="2"/>
      <c r="BS612" s="2"/>
      <c r="BT612" s="2"/>
      <c r="BU612" s="2"/>
      <c r="BV612" s="56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18" t="s">
        <v>5</v>
      </c>
      <c r="H613" s="3">
        <v>2024</v>
      </c>
      <c r="I613" s="20" t="s">
        <v>315</v>
      </c>
      <c r="J613" s="184" t="s">
        <v>347</v>
      </c>
      <c r="K613" s="2" t="s">
        <v>320</v>
      </c>
      <c r="L613" s="163">
        <f t="shared" si="19"/>
        <v>0</v>
      </c>
      <c r="M613" s="163">
        <f t="shared" si="20"/>
        <v>0</v>
      </c>
      <c r="N613" s="181"/>
      <c r="O613" s="33"/>
      <c r="P613" s="33"/>
      <c r="Q613" s="33"/>
      <c r="R613" s="33"/>
      <c r="S613" s="41"/>
      <c r="T613" s="2"/>
      <c r="U613" s="2"/>
      <c r="V613" s="2"/>
      <c r="W613" s="2"/>
      <c r="X613" s="56"/>
      <c r="Y613" s="62"/>
      <c r="Z613" s="62"/>
      <c r="AA613" s="62"/>
      <c r="AB613" s="62"/>
      <c r="AC613" s="69"/>
      <c r="AD613" s="2"/>
      <c r="AE613" s="2"/>
      <c r="AF613" s="2"/>
      <c r="AG613" s="2"/>
      <c r="AH613" s="56"/>
      <c r="AI613" s="72"/>
      <c r="AJ613" s="72"/>
      <c r="AK613" s="72"/>
      <c r="AL613" s="72"/>
      <c r="AM613" s="81"/>
      <c r="AN613" s="2"/>
      <c r="AO613" s="2"/>
      <c r="AP613" s="2"/>
      <c r="AQ613" s="2"/>
      <c r="AR613" s="56"/>
      <c r="AS613" s="85"/>
      <c r="AT613" s="85"/>
      <c r="AU613" s="85"/>
      <c r="AV613" s="85"/>
      <c r="AW613" s="101"/>
      <c r="AX613" s="2"/>
      <c r="AY613" s="2"/>
      <c r="AZ613" s="2"/>
      <c r="BA613" s="2"/>
      <c r="BB613" s="56"/>
      <c r="BC613" s="105"/>
      <c r="BD613" s="105"/>
      <c r="BE613" s="105"/>
      <c r="BF613" s="105"/>
      <c r="BG613" s="110"/>
      <c r="BH613" s="2"/>
      <c r="BI613" s="2"/>
      <c r="BJ613" s="2"/>
      <c r="BK613" s="2"/>
      <c r="BL613" s="56"/>
      <c r="BM613" s="48"/>
      <c r="BN613" s="48"/>
      <c r="BO613" s="48"/>
      <c r="BP613" s="48"/>
      <c r="BQ613" s="118"/>
      <c r="BR613" s="2"/>
      <c r="BS613" s="2"/>
      <c r="BT613" s="2"/>
      <c r="BU613" s="2"/>
      <c r="BV613" s="56"/>
    </row>
    <row r="614" spans="1:74" ht="28.8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18" t="s">
        <v>5</v>
      </c>
      <c r="H614" s="3">
        <v>2024</v>
      </c>
      <c r="I614" s="20" t="s">
        <v>315</v>
      </c>
      <c r="J614" s="184" t="s">
        <v>296</v>
      </c>
      <c r="K614" s="2" t="s">
        <v>321</v>
      </c>
      <c r="L614" s="163">
        <f t="shared" si="19"/>
        <v>0</v>
      </c>
      <c r="M614" s="163">
        <f t="shared" si="20"/>
        <v>0</v>
      </c>
      <c r="N614" s="181"/>
      <c r="O614" s="33"/>
      <c r="P614" s="33"/>
      <c r="Q614" s="33"/>
      <c r="R614" s="33"/>
      <c r="S614" s="41"/>
      <c r="T614" s="2"/>
      <c r="U614" s="2"/>
      <c r="V614" s="2"/>
      <c r="W614" s="2"/>
      <c r="X614" s="56"/>
      <c r="Y614" s="62"/>
      <c r="Z614" s="62"/>
      <c r="AA614" s="62"/>
      <c r="AB614" s="62"/>
      <c r="AC614" s="69"/>
      <c r="AD614" s="2"/>
      <c r="AE614" s="2"/>
      <c r="AF614" s="2"/>
      <c r="AG614" s="2"/>
      <c r="AH614" s="56"/>
      <c r="AI614" s="72"/>
      <c r="AJ614" s="72"/>
      <c r="AK614" s="72"/>
      <c r="AL614" s="72"/>
      <c r="AM614" s="81"/>
      <c r="AN614" s="2"/>
      <c r="AO614" s="2"/>
      <c r="AP614" s="2"/>
      <c r="AQ614" s="2"/>
      <c r="AR614" s="56"/>
      <c r="AS614" s="85"/>
      <c r="AT614" s="85"/>
      <c r="AU614" s="85"/>
      <c r="AV614" s="85"/>
      <c r="AW614" s="101"/>
      <c r="AX614" s="2"/>
      <c r="AY614" s="2"/>
      <c r="AZ614" s="2"/>
      <c r="BA614" s="2"/>
      <c r="BB614" s="56"/>
      <c r="BC614" s="105"/>
      <c r="BD614" s="105"/>
      <c r="BE614" s="105"/>
      <c r="BF614" s="105"/>
      <c r="BG614" s="110"/>
      <c r="BH614" s="2"/>
      <c r="BI614" s="2"/>
      <c r="BJ614" s="2"/>
      <c r="BK614" s="2"/>
      <c r="BL614" s="56"/>
      <c r="BM614" s="48"/>
      <c r="BN614" s="48"/>
      <c r="BO614" s="48"/>
      <c r="BP614" s="48"/>
      <c r="BQ614" s="118"/>
      <c r="BR614" s="2"/>
      <c r="BS614" s="2"/>
      <c r="BT614" s="2"/>
      <c r="BU614" s="2"/>
      <c r="BV614" s="56"/>
    </row>
    <row r="615" spans="1:74" ht="28.8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18" t="s">
        <v>5</v>
      </c>
      <c r="H615" s="3">
        <v>2024</v>
      </c>
      <c r="I615" s="20" t="s">
        <v>316</v>
      </c>
      <c r="J615" s="184" t="s">
        <v>297</v>
      </c>
      <c r="K615" s="2" t="s">
        <v>318</v>
      </c>
      <c r="L615" s="163">
        <f t="shared" si="19"/>
        <v>0</v>
      </c>
      <c r="M615" s="163">
        <f t="shared" si="20"/>
        <v>0</v>
      </c>
      <c r="N615" s="186"/>
      <c r="O615" s="33"/>
      <c r="P615" s="33"/>
      <c r="Q615" s="33"/>
      <c r="R615" s="33"/>
      <c r="S615" s="41"/>
      <c r="T615" s="2"/>
      <c r="U615" s="2"/>
      <c r="V615" s="2"/>
      <c r="W615" s="2"/>
      <c r="X615" s="56"/>
      <c r="Y615" s="62"/>
      <c r="Z615" s="62"/>
      <c r="AA615" s="62"/>
      <c r="AB615" s="62"/>
      <c r="AC615" s="69"/>
      <c r="AD615" s="2"/>
      <c r="AE615" s="2"/>
      <c r="AF615" s="2"/>
      <c r="AG615" s="2"/>
      <c r="AH615" s="56"/>
      <c r="AI615" s="72"/>
      <c r="AJ615" s="72"/>
      <c r="AK615" s="72"/>
      <c r="AL615" s="72"/>
      <c r="AM615" s="81"/>
      <c r="AN615" s="2"/>
      <c r="AO615" s="2"/>
      <c r="AP615" s="2"/>
      <c r="AQ615" s="2"/>
      <c r="AR615" s="56"/>
      <c r="AS615" s="85"/>
      <c r="AT615" s="85"/>
      <c r="AU615" s="85"/>
      <c r="AV615" s="85"/>
      <c r="AW615" s="101"/>
      <c r="AX615" s="2"/>
      <c r="AY615" s="2"/>
      <c r="AZ615" s="2"/>
      <c r="BA615" s="2"/>
      <c r="BB615" s="56"/>
      <c r="BC615" s="105"/>
      <c r="BD615" s="105"/>
      <c r="BE615" s="105"/>
      <c r="BF615" s="105"/>
      <c r="BG615" s="110"/>
      <c r="BH615" s="2"/>
      <c r="BI615" s="2"/>
      <c r="BJ615" s="2"/>
      <c r="BK615" s="2"/>
      <c r="BL615" s="56"/>
      <c r="BM615" s="48"/>
      <c r="BN615" s="48"/>
      <c r="BO615" s="48"/>
      <c r="BP615" s="48"/>
      <c r="BQ615" s="118"/>
      <c r="BR615" s="2"/>
      <c r="BS615" s="2"/>
      <c r="BT615" s="2"/>
      <c r="BU615" s="2"/>
      <c r="BV615" s="56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18" t="s">
        <v>5</v>
      </c>
      <c r="H616" s="3">
        <v>2024</v>
      </c>
      <c r="I616" s="20" t="s">
        <v>316</v>
      </c>
      <c r="J616" s="185" t="s">
        <v>348</v>
      </c>
      <c r="K616" s="8" t="s">
        <v>320</v>
      </c>
      <c r="L616" s="163">
        <f t="shared" si="19"/>
        <v>8</v>
      </c>
      <c r="M616" s="163">
        <f t="shared" si="20"/>
        <v>31.555999999999997</v>
      </c>
      <c r="N616" s="186" t="s">
        <v>665</v>
      </c>
      <c r="O616" s="33"/>
      <c r="P616" s="33"/>
      <c r="Q616" s="33"/>
      <c r="R616" s="33"/>
      <c r="S616" s="41"/>
      <c r="T616" s="2"/>
      <c r="U616" s="2"/>
      <c r="V616" s="2"/>
      <c r="W616" s="2"/>
      <c r="X616" s="56"/>
      <c r="Y616" s="62"/>
      <c r="Z616" s="62"/>
      <c r="AA616" s="62"/>
      <c r="AB616" s="62"/>
      <c r="AC616" s="69"/>
      <c r="AD616" s="2"/>
      <c r="AE616" s="2"/>
      <c r="AF616" s="2"/>
      <c r="AG616" s="2"/>
      <c r="AH616" s="56"/>
      <c r="AI616" s="72" t="s">
        <v>593</v>
      </c>
      <c r="AJ616" s="72"/>
      <c r="AK616" s="72"/>
      <c r="AL616" s="72">
        <v>4</v>
      </c>
      <c r="AM616" s="81">
        <v>15.654</v>
      </c>
      <c r="AN616" s="2"/>
      <c r="AO616" s="2"/>
      <c r="AP616" s="2"/>
      <c r="AQ616" s="2"/>
      <c r="AR616" s="56"/>
      <c r="AS616" s="85"/>
      <c r="AT616" s="85"/>
      <c r="AU616" s="85"/>
      <c r="AV616" s="85"/>
      <c r="AW616" s="101"/>
      <c r="AX616" s="2"/>
      <c r="AY616" s="2"/>
      <c r="AZ616" s="2"/>
      <c r="BA616" s="2"/>
      <c r="BB616" s="56"/>
      <c r="BC616" s="105" t="s">
        <v>665</v>
      </c>
      <c r="BD616" s="105"/>
      <c r="BE616" s="105"/>
      <c r="BF616" s="105">
        <v>4</v>
      </c>
      <c r="BG616" s="110">
        <v>15.901999999999999</v>
      </c>
      <c r="BH616" s="2"/>
      <c r="BI616" s="2"/>
      <c r="BJ616" s="2"/>
      <c r="BK616" s="2"/>
      <c r="BL616" s="56"/>
      <c r="BM616" s="48"/>
      <c r="BN616" s="48"/>
      <c r="BO616" s="48"/>
      <c r="BP616" s="48"/>
      <c r="BQ616" s="118"/>
      <c r="BR616" s="2"/>
      <c r="BS616" s="2"/>
      <c r="BT616" s="2"/>
      <c r="BU616" s="2"/>
      <c r="BV616" s="56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18" t="s">
        <v>5</v>
      </c>
      <c r="H617" s="3">
        <v>2024</v>
      </c>
      <c r="I617" s="20" t="s">
        <v>282</v>
      </c>
      <c r="J617" s="184" t="s">
        <v>272</v>
      </c>
      <c r="K617" s="2" t="s">
        <v>321</v>
      </c>
      <c r="L617" s="163">
        <f t="shared" si="19"/>
        <v>0</v>
      </c>
      <c r="M617" s="163">
        <f t="shared" si="20"/>
        <v>0</v>
      </c>
      <c r="N617" s="186"/>
      <c r="O617" s="33"/>
      <c r="P617" s="33"/>
      <c r="Q617" s="33"/>
      <c r="R617" s="33"/>
      <c r="S617" s="41"/>
      <c r="T617" s="2"/>
      <c r="U617" s="2"/>
      <c r="V617" s="2"/>
      <c r="W617" s="2"/>
      <c r="X617" s="56"/>
      <c r="Y617" s="62"/>
      <c r="Z617" s="62"/>
      <c r="AA617" s="62"/>
      <c r="AB617" s="62"/>
      <c r="AC617" s="69"/>
      <c r="AD617" s="2"/>
      <c r="AE617" s="2"/>
      <c r="AF617" s="2"/>
      <c r="AG617" s="2"/>
      <c r="AH617" s="56"/>
      <c r="AI617" s="72"/>
      <c r="AJ617" s="72"/>
      <c r="AK617" s="72"/>
      <c r="AL617" s="72"/>
      <c r="AM617" s="81"/>
      <c r="AN617" s="2"/>
      <c r="AO617" s="2"/>
      <c r="AP617" s="2"/>
      <c r="AQ617" s="2"/>
      <c r="AR617" s="56"/>
      <c r="AS617" s="85"/>
      <c r="AT617" s="85"/>
      <c r="AU617" s="85"/>
      <c r="AV617" s="85"/>
      <c r="AW617" s="101"/>
      <c r="AX617" s="2"/>
      <c r="AY617" s="2"/>
      <c r="AZ617" s="2"/>
      <c r="BA617" s="2"/>
      <c r="BB617" s="56"/>
      <c r="BC617" s="105"/>
      <c r="BD617" s="105"/>
      <c r="BE617" s="105"/>
      <c r="BF617" s="105"/>
      <c r="BG617" s="110"/>
      <c r="BH617" s="2"/>
      <c r="BI617" s="2"/>
      <c r="BJ617" s="2"/>
      <c r="BK617" s="2"/>
      <c r="BL617" s="56"/>
      <c r="BM617" s="48"/>
      <c r="BN617" s="48"/>
      <c r="BO617" s="48"/>
      <c r="BP617" s="48"/>
      <c r="BQ617" s="118"/>
      <c r="BR617" s="2"/>
      <c r="BS617" s="2"/>
      <c r="BT617" s="2"/>
      <c r="BU617" s="2"/>
      <c r="BV617" s="56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18" t="s">
        <v>5</v>
      </c>
      <c r="H618" s="3">
        <v>2024</v>
      </c>
      <c r="I618" s="20" t="s">
        <v>282</v>
      </c>
      <c r="J618" s="184" t="s">
        <v>273</v>
      </c>
      <c r="K618" s="2" t="s">
        <v>321</v>
      </c>
      <c r="L618" s="163">
        <f t="shared" si="19"/>
        <v>1.2E-2</v>
      </c>
      <c r="M618" s="163">
        <f t="shared" si="20"/>
        <v>17.247999999999998</v>
      </c>
      <c r="N618" s="186" t="s">
        <v>1333</v>
      </c>
      <c r="O618" s="33"/>
      <c r="P618" s="33"/>
      <c r="Q618" s="33"/>
      <c r="R618" s="33"/>
      <c r="S618" s="42"/>
      <c r="T618" s="2"/>
      <c r="U618" s="2" t="s">
        <v>363</v>
      </c>
      <c r="V618" s="30" t="s">
        <v>376</v>
      </c>
      <c r="W618" s="2">
        <v>8.0000000000000002E-3</v>
      </c>
      <c r="X618" s="55">
        <v>9.0039999999999996</v>
      </c>
      <c r="Y618" s="62"/>
      <c r="Z618" s="62"/>
      <c r="AA618" s="62">
        <v>74.78</v>
      </c>
      <c r="AB618" s="62">
        <v>4.0000000000000001E-3</v>
      </c>
      <c r="AC618" s="68">
        <v>8.2439999999999998</v>
      </c>
      <c r="AD618" s="2"/>
      <c r="AE618" s="2"/>
      <c r="AF618" s="2"/>
      <c r="AG618" s="2"/>
      <c r="AH618" s="55"/>
      <c r="AI618" s="72"/>
      <c r="AJ618" s="72"/>
      <c r="AK618" s="72"/>
      <c r="AL618" s="72"/>
      <c r="AM618" s="80"/>
      <c r="AN618" s="2"/>
      <c r="AO618" s="2"/>
      <c r="AP618" s="2"/>
      <c r="AQ618" s="2"/>
      <c r="AR618" s="55"/>
      <c r="AS618" s="85"/>
      <c r="AT618" s="85"/>
      <c r="AU618" s="85"/>
      <c r="AV618" s="85"/>
      <c r="AW618" s="100"/>
      <c r="AX618" s="2"/>
      <c r="AY618" s="2"/>
      <c r="AZ618" s="2"/>
      <c r="BA618" s="2"/>
      <c r="BB618" s="55"/>
      <c r="BC618" s="105"/>
      <c r="BD618" s="105"/>
      <c r="BE618" s="105"/>
      <c r="BF618" s="105"/>
      <c r="BG618" s="109"/>
      <c r="BH618" s="2"/>
      <c r="BI618" s="2"/>
      <c r="BJ618" s="2"/>
      <c r="BK618" s="2"/>
      <c r="BL618" s="55"/>
      <c r="BM618" s="48"/>
      <c r="BN618" s="48"/>
      <c r="BO618" s="48"/>
      <c r="BP618" s="48"/>
      <c r="BQ618" s="117"/>
      <c r="BR618" s="2"/>
      <c r="BS618" s="2"/>
      <c r="BT618" s="2"/>
      <c r="BU618" s="2"/>
      <c r="BV618" s="55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18" t="s">
        <v>5</v>
      </c>
      <c r="H619" s="3">
        <v>2024</v>
      </c>
      <c r="I619" s="20" t="s">
        <v>282</v>
      </c>
      <c r="J619" s="184" t="s">
        <v>274</v>
      </c>
      <c r="K619" s="2" t="s">
        <v>321</v>
      </c>
      <c r="L619" s="163">
        <f t="shared" si="19"/>
        <v>0</v>
      </c>
      <c r="M619" s="163">
        <f t="shared" si="20"/>
        <v>0</v>
      </c>
      <c r="N619" s="186"/>
      <c r="O619" s="33"/>
      <c r="P619" s="33"/>
      <c r="Q619" s="33"/>
      <c r="R619" s="33"/>
      <c r="S619" s="42"/>
      <c r="T619" s="2"/>
      <c r="U619" s="2"/>
      <c r="V619" s="2"/>
      <c r="W619" s="2"/>
      <c r="X619" s="55"/>
      <c r="Y619" s="62"/>
      <c r="Z619" s="62"/>
      <c r="AA619" s="62"/>
      <c r="AB619" s="62"/>
      <c r="AC619" s="68"/>
      <c r="AD619" s="2"/>
      <c r="AE619" s="2"/>
      <c r="AF619" s="2"/>
      <c r="AG619" s="2"/>
      <c r="AH619" s="55"/>
      <c r="AI619" s="72"/>
      <c r="AJ619" s="72"/>
      <c r="AK619" s="72"/>
      <c r="AL619" s="72"/>
      <c r="AM619" s="80"/>
      <c r="AN619" s="2"/>
      <c r="AO619" s="2"/>
      <c r="AP619" s="2"/>
      <c r="AQ619" s="2"/>
      <c r="AR619" s="55"/>
      <c r="AS619" s="85"/>
      <c r="AT619" s="85"/>
      <c r="AU619" s="85"/>
      <c r="AV619" s="85"/>
      <c r="AW619" s="100"/>
      <c r="AX619" s="2"/>
      <c r="AY619" s="2"/>
      <c r="AZ619" s="2"/>
      <c r="BA619" s="2"/>
      <c r="BB619" s="55"/>
      <c r="BC619" s="105"/>
      <c r="BD619" s="105"/>
      <c r="BE619" s="105"/>
      <c r="BF619" s="105"/>
      <c r="BG619" s="109"/>
      <c r="BH619" s="2"/>
      <c r="BI619" s="2"/>
      <c r="BJ619" s="2"/>
      <c r="BK619" s="2"/>
      <c r="BL619" s="55"/>
      <c r="BM619" s="48"/>
      <c r="BN619" s="48"/>
      <c r="BO619" s="48"/>
      <c r="BP619" s="48"/>
      <c r="BQ619" s="117"/>
      <c r="BR619" s="2"/>
      <c r="BS619" s="2"/>
      <c r="BT619" s="2"/>
      <c r="BU619" s="2"/>
      <c r="BV619" s="55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18" t="s">
        <v>5</v>
      </c>
      <c r="H620" s="3">
        <v>2024</v>
      </c>
      <c r="I620" s="20" t="s">
        <v>282</v>
      </c>
      <c r="J620" s="184" t="s">
        <v>275</v>
      </c>
      <c r="K620" s="2" t="s">
        <v>321</v>
      </c>
      <c r="L620" s="163">
        <f t="shared" si="19"/>
        <v>0</v>
      </c>
      <c r="M620" s="163">
        <f t="shared" si="20"/>
        <v>0</v>
      </c>
      <c r="N620" s="186"/>
      <c r="O620" s="33"/>
      <c r="P620" s="33"/>
      <c r="Q620" s="33"/>
      <c r="R620" s="33"/>
      <c r="S620" s="41"/>
      <c r="T620" s="2"/>
      <c r="U620" s="2"/>
      <c r="V620" s="2"/>
      <c r="W620" s="2"/>
      <c r="X620" s="56"/>
      <c r="Y620" s="62"/>
      <c r="Z620" s="62"/>
      <c r="AA620" s="62"/>
      <c r="AB620" s="62"/>
      <c r="AC620" s="69"/>
      <c r="AD620" s="2"/>
      <c r="AE620" s="2"/>
      <c r="AF620" s="2"/>
      <c r="AG620" s="2"/>
      <c r="AH620" s="56"/>
      <c r="AI620" s="72"/>
      <c r="AJ620" s="72"/>
      <c r="AK620" s="72"/>
      <c r="AL620" s="72"/>
      <c r="AM620" s="81"/>
      <c r="AN620" s="2"/>
      <c r="AO620" s="2"/>
      <c r="AP620" s="2"/>
      <c r="AQ620" s="2"/>
      <c r="AR620" s="56"/>
      <c r="AS620" s="85"/>
      <c r="AT620" s="85"/>
      <c r="AU620" s="85"/>
      <c r="AV620" s="85"/>
      <c r="AW620" s="101"/>
      <c r="AX620" s="2"/>
      <c r="AY620" s="2"/>
      <c r="AZ620" s="2"/>
      <c r="BA620" s="2"/>
      <c r="BB620" s="56"/>
      <c r="BC620" s="105"/>
      <c r="BD620" s="105"/>
      <c r="BE620" s="105"/>
      <c r="BF620" s="105"/>
      <c r="BG620" s="110"/>
      <c r="BH620" s="2"/>
      <c r="BI620" s="2"/>
      <c r="BJ620" s="2"/>
      <c r="BK620" s="2"/>
      <c r="BL620" s="56"/>
      <c r="BM620" s="48"/>
      <c r="BN620" s="48"/>
      <c r="BO620" s="48"/>
      <c r="BP620" s="48"/>
      <c r="BQ620" s="118"/>
      <c r="BR620" s="2"/>
      <c r="BS620" s="2"/>
      <c r="BT620" s="2"/>
      <c r="BU620" s="2"/>
      <c r="BV620" s="56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18" t="s">
        <v>5</v>
      </c>
      <c r="H621" s="3">
        <v>2024</v>
      </c>
      <c r="I621" s="20" t="s">
        <v>282</v>
      </c>
      <c r="J621" s="184" t="s">
        <v>276</v>
      </c>
      <c r="K621" s="2" t="s">
        <v>320</v>
      </c>
      <c r="L621" s="163">
        <f t="shared" si="19"/>
        <v>0</v>
      </c>
      <c r="M621" s="163">
        <f t="shared" si="20"/>
        <v>0</v>
      </c>
      <c r="N621" s="186"/>
      <c r="O621" s="33"/>
      <c r="P621" s="33"/>
      <c r="Q621" s="33"/>
      <c r="R621" s="33"/>
      <c r="S621" s="41"/>
      <c r="T621" s="2"/>
      <c r="U621" s="2"/>
      <c r="V621" s="2"/>
      <c r="W621" s="2"/>
      <c r="X621" s="56"/>
      <c r="Y621" s="62"/>
      <c r="Z621" s="62"/>
      <c r="AA621" s="62"/>
      <c r="AB621" s="62"/>
      <c r="AC621" s="69"/>
      <c r="AD621" s="2"/>
      <c r="AE621" s="2"/>
      <c r="AF621" s="2"/>
      <c r="AG621" s="2"/>
      <c r="AH621" s="56"/>
      <c r="AI621" s="72"/>
      <c r="AJ621" s="72"/>
      <c r="AK621" s="72"/>
      <c r="AL621" s="72"/>
      <c r="AM621" s="81"/>
      <c r="AN621" s="2"/>
      <c r="AO621" s="2"/>
      <c r="AP621" s="2"/>
      <c r="AQ621" s="2"/>
      <c r="AR621" s="56"/>
      <c r="AS621" s="85"/>
      <c r="AT621" s="85"/>
      <c r="AU621" s="85"/>
      <c r="AV621" s="85"/>
      <c r="AW621" s="101"/>
      <c r="AX621" s="2"/>
      <c r="AY621" s="2"/>
      <c r="AZ621" s="2"/>
      <c r="BA621" s="2"/>
      <c r="BB621" s="56"/>
      <c r="BC621" s="105"/>
      <c r="BD621" s="105"/>
      <c r="BE621" s="105"/>
      <c r="BF621" s="105"/>
      <c r="BG621" s="110"/>
      <c r="BH621" s="2"/>
      <c r="BI621" s="2"/>
      <c r="BJ621" s="2"/>
      <c r="BK621" s="2"/>
      <c r="BL621" s="56"/>
      <c r="BM621" s="48"/>
      <c r="BN621" s="48"/>
      <c r="BO621" s="48"/>
      <c r="BP621" s="48"/>
      <c r="BQ621" s="118"/>
      <c r="BR621" s="2"/>
      <c r="BS621" s="2"/>
      <c r="BT621" s="2"/>
      <c r="BU621" s="2"/>
      <c r="BV621" s="56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18" t="s">
        <v>5</v>
      </c>
      <c r="H622" s="3">
        <v>2024</v>
      </c>
      <c r="I622" s="20" t="s">
        <v>282</v>
      </c>
      <c r="J622" s="184" t="s">
        <v>277</v>
      </c>
      <c r="K622" s="2" t="s">
        <v>320</v>
      </c>
      <c r="L622" s="163">
        <f t="shared" si="19"/>
        <v>1</v>
      </c>
      <c r="M622" s="163">
        <f t="shared" si="20"/>
        <v>7.7649999999999997</v>
      </c>
      <c r="N622" s="186" t="s">
        <v>363</v>
      </c>
      <c r="O622" s="33"/>
      <c r="P622" s="33"/>
      <c r="Q622" s="33"/>
      <c r="R622" s="33"/>
      <c r="S622" s="41"/>
      <c r="T622" s="2"/>
      <c r="U622" s="2"/>
      <c r="V622" s="30"/>
      <c r="W622" s="2"/>
      <c r="X622" s="56"/>
      <c r="Y622" s="62"/>
      <c r="Z622" s="62"/>
      <c r="AA622" s="62"/>
      <c r="AB622" s="62"/>
      <c r="AC622" s="69"/>
      <c r="AD622" s="2"/>
      <c r="AE622" s="2"/>
      <c r="AF622" s="2"/>
      <c r="AG622" s="2"/>
      <c r="AH622" s="56"/>
      <c r="AI622" s="72"/>
      <c r="AJ622" s="72"/>
      <c r="AK622" s="72"/>
      <c r="AL622" s="72"/>
      <c r="AM622" s="81"/>
      <c r="AN622" s="2"/>
      <c r="AO622" s="2"/>
      <c r="AP622" s="2"/>
      <c r="AQ622" s="2"/>
      <c r="AR622" s="56"/>
      <c r="AS622" s="85" t="s">
        <v>363</v>
      </c>
      <c r="AT622" s="85"/>
      <c r="AU622" s="85"/>
      <c r="AV622" s="85">
        <v>1</v>
      </c>
      <c r="AW622" s="101">
        <v>7.7649999999999997</v>
      </c>
      <c r="AX622" s="2"/>
      <c r="AY622" s="2"/>
      <c r="AZ622" s="2"/>
      <c r="BA622" s="2"/>
      <c r="BB622" s="56"/>
      <c r="BC622" s="105"/>
      <c r="BD622" s="105"/>
      <c r="BE622" s="105"/>
      <c r="BF622" s="105"/>
      <c r="BG622" s="110"/>
      <c r="BH622" s="2"/>
      <c r="BI622" s="2"/>
      <c r="BJ622" s="2"/>
      <c r="BK622" s="2"/>
      <c r="BL622" s="56"/>
      <c r="BM622" s="48"/>
      <c r="BN622" s="48"/>
      <c r="BO622" s="48"/>
      <c r="BP622" s="48"/>
      <c r="BQ622" s="118"/>
      <c r="BR622" s="2"/>
      <c r="BS622" s="2"/>
      <c r="BT622" s="2"/>
      <c r="BU622" s="2"/>
      <c r="BV622" s="56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18" t="s">
        <v>5</v>
      </c>
      <c r="H623" s="3">
        <v>2024</v>
      </c>
      <c r="I623" s="20" t="s">
        <v>283</v>
      </c>
      <c r="J623" s="184" t="s">
        <v>298</v>
      </c>
      <c r="K623" s="2" t="s">
        <v>321</v>
      </c>
      <c r="L623" s="163">
        <f t="shared" si="19"/>
        <v>0.15000000000000002</v>
      </c>
      <c r="M623" s="163">
        <f t="shared" si="20"/>
        <v>89.896000000000001</v>
      </c>
      <c r="N623" s="186" t="s">
        <v>1331</v>
      </c>
      <c r="O623" s="33"/>
      <c r="P623" s="33"/>
      <c r="Q623" s="33"/>
      <c r="R623" s="33"/>
      <c r="S623" s="41"/>
      <c r="T623" s="2"/>
      <c r="U623" s="2"/>
      <c r="V623" s="2"/>
      <c r="W623" s="2"/>
      <c r="X623" s="56"/>
      <c r="Y623" s="62"/>
      <c r="Z623" s="62"/>
      <c r="AA623" s="62"/>
      <c r="AB623" s="62"/>
      <c r="AC623" s="69"/>
      <c r="AD623" s="2"/>
      <c r="AE623" s="2" t="s">
        <v>370</v>
      </c>
      <c r="AF623" s="2"/>
      <c r="AG623" s="2">
        <v>0.1</v>
      </c>
      <c r="AH623" s="56">
        <v>26.242999999999999</v>
      </c>
      <c r="AI623" s="72"/>
      <c r="AJ623" s="72"/>
      <c r="AK623" s="72"/>
      <c r="AL623" s="72"/>
      <c r="AM623" s="81"/>
      <c r="AN623" s="2"/>
      <c r="AO623" s="2"/>
      <c r="AP623" s="2"/>
      <c r="AQ623" s="2"/>
      <c r="AR623" s="56"/>
      <c r="AS623" s="85"/>
      <c r="AT623" s="85"/>
      <c r="AU623" s="85"/>
      <c r="AV623" s="85"/>
      <c r="AW623" s="101"/>
      <c r="AX623" s="2"/>
      <c r="AY623" s="2"/>
      <c r="AZ623" s="2"/>
      <c r="BA623" s="2"/>
      <c r="BB623" s="56"/>
      <c r="BC623" s="105"/>
      <c r="BD623" s="105"/>
      <c r="BE623" s="105"/>
      <c r="BF623" s="105"/>
      <c r="BG623" s="110"/>
      <c r="BH623" s="2"/>
      <c r="BI623" s="2"/>
      <c r="BJ623" s="2"/>
      <c r="BK623" s="2"/>
      <c r="BL623" s="56"/>
      <c r="BM623" s="48" t="s">
        <v>865</v>
      </c>
      <c r="BN623" s="48"/>
      <c r="BO623" s="48"/>
      <c r="BP623" s="48">
        <v>0.05</v>
      </c>
      <c r="BQ623" s="118">
        <v>63.652999999999999</v>
      </c>
      <c r="BR623" s="2"/>
      <c r="BS623" s="2"/>
      <c r="BT623" s="2"/>
      <c r="BU623" s="2"/>
      <c r="BV623" s="56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18" t="s">
        <v>5</v>
      </c>
      <c r="H624" s="3">
        <v>2024</v>
      </c>
      <c r="I624" s="20" t="s">
        <v>283</v>
      </c>
      <c r="J624" s="184" t="s">
        <v>278</v>
      </c>
      <c r="K624" s="2" t="s">
        <v>320</v>
      </c>
      <c r="L624" s="163">
        <f t="shared" si="19"/>
        <v>13</v>
      </c>
      <c r="M624" s="163">
        <f t="shared" si="20"/>
        <v>25.871000000000002</v>
      </c>
      <c r="N624" s="186" t="s">
        <v>1332</v>
      </c>
      <c r="O624" s="33"/>
      <c r="P624" s="33"/>
      <c r="Q624" s="33"/>
      <c r="R624" s="33"/>
      <c r="S624" s="41"/>
      <c r="T624" s="2"/>
      <c r="U624" s="2"/>
      <c r="V624" s="2"/>
      <c r="W624" s="2"/>
      <c r="X624" s="56"/>
      <c r="Y624" s="62"/>
      <c r="Z624" s="62"/>
      <c r="AA624" s="62"/>
      <c r="AB624" s="62"/>
      <c r="AC624" s="69"/>
      <c r="AD624" s="2"/>
      <c r="AE624" s="2" t="s">
        <v>370</v>
      </c>
      <c r="AF624" s="2"/>
      <c r="AG624" s="2">
        <v>12</v>
      </c>
      <c r="AH624" s="56">
        <v>14.73</v>
      </c>
      <c r="AI624" s="72"/>
      <c r="AJ624" s="72"/>
      <c r="AK624" s="72"/>
      <c r="AL624" s="72"/>
      <c r="AM624" s="81"/>
      <c r="AN624" s="2"/>
      <c r="AO624" s="2"/>
      <c r="AP624" s="2"/>
      <c r="AQ624" s="2"/>
      <c r="AR624" s="56"/>
      <c r="AS624" s="85"/>
      <c r="AT624" s="85"/>
      <c r="AU624" s="85"/>
      <c r="AV624" s="85"/>
      <c r="AW624" s="101"/>
      <c r="AX624" s="2"/>
      <c r="AY624" s="2"/>
      <c r="AZ624" s="2"/>
      <c r="BA624" s="2"/>
      <c r="BB624" s="56"/>
      <c r="BC624" s="105"/>
      <c r="BD624" s="105"/>
      <c r="BE624" s="105"/>
      <c r="BF624" s="105"/>
      <c r="BG624" s="110"/>
      <c r="BH624" s="2" t="s">
        <v>984</v>
      </c>
      <c r="BI624" s="2"/>
      <c r="BJ624" s="2"/>
      <c r="BK624" s="2">
        <v>1</v>
      </c>
      <c r="BL624" s="56">
        <v>11.141</v>
      </c>
      <c r="BM624" s="48"/>
      <c r="BN624" s="48"/>
      <c r="BO624" s="48"/>
      <c r="BP624" s="48"/>
      <c r="BQ624" s="118"/>
      <c r="BR624" s="2"/>
      <c r="BS624" s="2"/>
      <c r="BT624" s="2"/>
      <c r="BU624" s="2"/>
      <c r="BV624" s="56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18" t="s">
        <v>5</v>
      </c>
      <c r="H625" s="3">
        <v>2024</v>
      </c>
      <c r="I625" s="20" t="s">
        <v>283</v>
      </c>
      <c r="J625" s="184" t="s">
        <v>279</v>
      </c>
      <c r="K625" s="2" t="s">
        <v>320</v>
      </c>
      <c r="L625" s="163">
        <f t="shared" si="19"/>
        <v>1</v>
      </c>
      <c r="M625" s="163">
        <f t="shared" si="20"/>
        <v>25.837</v>
      </c>
      <c r="N625" s="186"/>
      <c r="O625" s="33"/>
      <c r="P625" s="33"/>
      <c r="Q625" s="33"/>
      <c r="R625" s="33"/>
      <c r="S625" s="41"/>
      <c r="T625" s="2"/>
      <c r="U625" s="2"/>
      <c r="V625" s="2"/>
      <c r="W625" s="2"/>
      <c r="X625" s="56"/>
      <c r="Y625" s="62"/>
      <c r="Z625" s="62"/>
      <c r="AA625" s="62"/>
      <c r="AB625" s="62"/>
      <c r="AC625" s="69"/>
      <c r="AD625" s="2"/>
      <c r="AE625" s="2"/>
      <c r="AF625" s="2"/>
      <c r="AG625" s="2"/>
      <c r="AH625" s="56"/>
      <c r="AI625" s="72"/>
      <c r="AJ625" s="72"/>
      <c r="AK625" s="72"/>
      <c r="AL625" s="72"/>
      <c r="AM625" s="81"/>
      <c r="AN625" s="2"/>
      <c r="AO625" s="2"/>
      <c r="AP625" s="2"/>
      <c r="AQ625" s="2"/>
      <c r="AR625" s="56"/>
      <c r="AS625" s="85"/>
      <c r="AT625" s="85"/>
      <c r="AU625" s="85"/>
      <c r="AV625" s="85"/>
      <c r="AW625" s="101"/>
      <c r="AX625" s="2"/>
      <c r="AY625" s="2"/>
      <c r="AZ625" s="2"/>
      <c r="BA625" s="2"/>
      <c r="BB625" s="56"/>
      <c r="BC625" s="105"/>
      <c r="BD625" s="105"/>
      <c r="BE625" s="105"/>
      <c r="BF625" s="105"/>
      <c r="BG625" s="110"/>
      <c r="BH625" s="2"/>
      <c r="BI625" s="2"/>
      <c r="BJ625" s="2"/>
      <c r="BK625" s="2"/>
      <c r="BL625" s="56"/>
      <c r="BM625" s="48" t="s">
        <v>1095</v>
      </c>
      <c r="BN625" s="48"/>
      <c r="BO625" s="48"/>
      <c r="BP625" s="48">
        <v>1</v>
      </c>
      <c r="BQ625" s="118">
        <v>25.837</v>
      </c>
      <c r="BR625" s="2"/>
      <c r="BS625" s="2"/>
      <c r="BT625" s="2"/>
      <c r="BU625" s="2"/>
      <c r="BV625" s="56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18" t="s">
        <v>5</v>
      </c>
      <c r="H626" s="3">
        <v>2024</v>
      </c>
      <c r="I626" s="20" t="s">
        <v>286</v>
      </c>
      <c r="J626" s="184" t="s">
        <v>280</v>
      </c>
      <c r="K626" s="2" t="s">
        <v>319</v>
      </c>
      <c r="L626" s="163">
        <f t="shared" si="19"/>
        <v>0</v>
      </c>
      <c r="M626" s="163">
        <f t="shared" si="20"/>
        <v>0</v>
      </c>
      <c r="N626" s="186"/>
      <c r="O626" s="33"/>
      <c r="P626" s="33"/>
      <c r="Q626" s="33"/>
      <c r="R626" s="33"/>
      <c r="S626" s="41"/>
      <c r="T626" s="2"/>
      <c r="U626" s="2"/>
      <c r="V626" s="2"/>
      <c r="W626" s="2"/>
      <c r="X626" s="56"/>
      <c r="Y626" s="62"/>
      <c r="Z626" s="62"/>
      <c r="AA626" s="62"/>
      <c r="AB626" s="62"/>
      <c r="AC626" s="69"/>
      <c r="AD626" s="2"/>
      <c r="AE626" s="2"/>
      <c r="AF626" s="2"/>
      <c r="AG626" s="2"/>
      <c r="AH626" s="56"/>
      <c r="AI626" s="72"/>
      <c r="AJ626" s="72"/>
      <c r="AK626" s="72"/>
      <c r="AL626" s="72"/>
      <c r="AM626" s="81"/>
      <c r="AN626" s="2"/>
      <c r="AO626" s="2"/>
      <c r="AP626" s="2"/>
      <c r="AQ626" s="2"/>
      <c r="AR626" s="56"/>
      <c r="AS626" s="85"/>
      <c r="AT626" s="85"/>
      <c r="AU626" s="85"/>
      <c r="AV626" s="85"/>
      <c r="AW626" s="101"/>
      <c r="AX626" s="2"/>
      <c r="AY626" s="2"/>
      <c r="AZ626" s="2"/>
      <c r="BA626" s="2"/>
      <c r="BB626" s="56"/>
      <c r="BC626" s="105"/>
      <c r="BD626" s="105"/>
      <c r="BE626" s="105"/>
      <c r="BF626" s="105"/>
      <c r="BG626" s="110"/>
      <c r="BH626" s="2"/>
      <c r="BI626" s="2"/>
      <c r="BJ626" s="2"/>
      <c r="BK626" s="2"/>
      <c r="BL626" s="56"/>
      <c r="BM626" s="48"/>
      <c r="BN626" s="48"/>
      <c r="BO626" s="48"/>
      <c r="BP626" s="48"/>
      <c r="BQ626" s="118"/>
      <c r="BR626" s="2"/>
      <c r="BS626" s="2"/>
      <c r="BT626" s="2"/>
      <c r="BU626" s="2"/>
      <c r="BV626" s="56"/>
    </row>
    <row r="627" spans="1:74" ht="43.2" hidden="1" x14ac:dyDescent="0.3">
      <c r="A627" s="2" t="s">
        <v>17</v>
      </c>
      <c r="B627" s="2" t="s">
        <v>2</v>
      </c>
      <c r="C627" s="2" t="s">
        <v>3</v>
      </c>
      <c r="D627" s="2" t="s">
        <v>15</v>
      </c>
      <c r="E627" s="3">
        <v>15</v>
      </c>
      <c r="F627" s="3"/>
      <c r="G627" s="18" t="s">
        <v>5</v>
      </c>
      <c r="H627" s="3">
        <v>2024</v>
      </c>
      <c r="I627" s="20" t="s">
        <v>286</v>
      </c>
      <c r="J627" s="184" t="s">
        <v>281</v>
      </c>
      <c r="K627" s="2" t="s">
        <v>319</v>
      </c>
      <c r="L627" s="163">
        <f t="shared" si="19"/>
        <v>0</v>
      </c>
      <c r="M627" s="163">
        <f t="shared" si="20"/>
        <v>85.817999999999998</v>
      </c>
      <c r="N627" s="186" t="s">
        <v>1330</v>
      </c>
      <c r="O627" s="33"/>
      <c r="P627" s="33"/>
      <c r="Q627" s="33"/>
      <c r="R627" s="33"/>
      <c r="S627" s="41"/>
      <c r="T627" s="2"/>
      <c r="U627" s="2"/>
      <c r="V627" s="2"/>
      <c r="W627" s="2"/>
      <c r="X627" s="56"/>
      <c r="Y627" s="62"/>
      <c r="Z627" s="62"/>
      <c r="AA627" s="62"/>
      <c r="AB627" s="62"/>
      <c r="AC627" s="69"/>
      <c r="AD627" s="2"/>
      <c r="AE627" s="2"/>
      <c r="AF627" s="2"/>
      <c r="AG627" s="2"/>
      <c r="AH627" s="56"/>
      <c r="AI627" s="72"/>
      <c r="AJ627" s="72"/>
      <c r="AK627" s="72"/>
      <c r="AL627" s="72"/>
      <c r="AM627" s="81"/>
      <c r="AN627" s="2"/>
      <c r="AO627" s="2"/>
      <c r="AP627" s="2"/>
      <c r="AQ627" s="2"/>
      <c r="AR627" s="56"/>
      <c r="AS627" s="85"/>
      <c r="AT627" s="85"/>
      <c r="AU627" s="85"/>
      <c r="AV627" s="85"/>
      <c r="AW627" s="101"/>
      <c r="AX627" s="2"/>
      <c r="AY627" s="2"/>
      <c r="AZ627" s="2"/>
      <c r="BA627" s="2"/>
      <c r="BB627" s="56"/>
      <c r="BC627" s="105" t="s">
        <v>930</v>
      </c>
      <c r="BD627" s="105"/>
      <c r="BE627" s="105"/>
      <c r="BF627" s="105"/>
      <c r="BG627" s="110">
        <v>45</v>
      </c>
      <c r="BH627" s="2" t="s">
        <v>1064</v>
      </c>
      <c r="BI627" s="2"/>
      <c r="BJ627" s="2"/>
      <c r="BK627" s="2"/>
      <c r="BL627" s="56">
        <v>4.5</v>
      </c>
      <c r="BM627" s="48" t="s">
        <v>1016</v>
      </c>
      <c r="BN627" s="48"/>
      <c r="BO627" s="48"/>
      <c r="BP627" s="48"/>
      <c r="BQ627" s="118">
        <v>35.64</v>
      </c>
      <c r="BR627" s="2" t="s">
        <v>1247</v>
      </c>
      <c r="BS627" s="2"/>
      <c r="BT627" s="2"/>
      <c r="BU627" s="2"/>
      <c r="BV627" s="56">
        <v>0.67800000000000005</v>
      </c>
    </row>
    <row r="628" spans="1:74" s="13" customFormat="1" hidden="1" x14ac:dyDescent="0.3">
      <c r="A628" s="12" t="s">
        <v>17</v>
      </c>
      <c r="B628" s="12" t="s">
        <v>2</v>
      </c>
      <c r="C628" s="12" t="s">
        <v>3</v>
      </c>
      <c r="D628" s="12" t="s">
        <v>15</v>
      </c>
      <c r="E628" s="7">
        <v>15</v>
      </c>
      <c r="F628" s="7"/>
      <c r="G628" s="19" t="s">
        <v>5</v>
      </c>
      <c r="H628" s="7">
        <v>2024</v>
      </c>
      <c r="I628" s="21"/>
      <c r="J628" s="12" t="s">
        <v>314</v>
      </c>
      <c r="K628" s="12"/>
      <c r="L628" s="147"/>
      <c r="M628" s="147">
        <f>SUM(M590:M627)</f>
        <v>306.78199999999998</v>
      </c>
      <c r="N628" s="183"/>
      <c r="O628" s="12"/>
      <c r="P628" s="12"/>
      <c r="Q628" s="12"/>
      <c r="R628" s="12"/>
      <c r="S628" s="52">
        <f>SUM(S590:S627)</f>
        <v>0</v>
      </c>
      <c r="T628" s="12"/>
      <c r="U628" s="12"/>
      <c r="V628" s="12"/>
      <c r="W628" s="12"/>
      <c r="X628" s="52">
        <f>SUM(X590:X627)</f>
        <v>12.09</v>
      </c>
      <c r="Y628" s="12"/>
      <c r="Z628" s="12"/>
      <c r="AA628" s="12"/>
      <c r="AB628" s="12"/>
      <c r="AC628" s="52">
        <f>SUM(AC590:AC627)</f>
        <v>12.527999999999999</v>
      </c>
      <c r="AD628" s="12"/>
      <c r="AE628" s="12"/>
      <c r="AF628" s="12"/>
      <c r="AG628" s="12"/>
      <c r="AH628" s="52">
        <f>SUM(AH590:AH627)</f>
        <v>56.394000000000005</v>
      </c>
      <c r="AI628" s="12"/>
      <c r="AJ628" s="12"/>
      <c r="AK628" s="12"/>
      <c r="AL628" s="12"/>
      <c r="AM628" s="52">
        <f>SUM(AM590:AM627)</f>
        <v>15.654</v>
      </c>
      <c r="AN628" s="12"/>
      <c r="AO628" s="12"/>
      <c r="AP628" s="12"/>
      <c r="AQ628" s="12"/>
      <c r="AR628" s="52">
        <f>SUM(AR590:AR627)</f>
        <v>0</v>
      </c>
      <c r="AS628" s="12"/>
      <c r="AT628" s="12"/>
      <c r="AU628" s="12"/>
      <c r="AV628" s="12"/>
      <c r="AW628" s="52">
        <f>SUM(AW590:AW627)</f>
        <v>7.7649999999999997</v>
      </c>
      <c r="AX628" s="12"/>
      <c r="AY628" s="12"/>
      <c r="AZ628" s="12"/>
      <c r="BA628" s="12"/>
      <c r="BB628" s="52">
        <f>SUM(BB590:BB627)</f>
        <v>0</v>
      </c>
      <c r="BC628" s="12"/>
      <c r="BD628" s="12"/>
      <c r="BE628" s="12"/>
      <c r="BF628" s="12"/>
      <c r="BG628" s="52">
        <f>SUM(BG590:BG627)</f>
        <v>60.902000000000001</v>
      </c>
      <c r="BH628" s="12"/>
      <c r="BI628" s="12"/>
      <c r="BJ628" s="12"/>
      <c r="BK628" s="12"/>
      <c r="BL628" s="52">
        <f>SUM(BL590:BL627)</f>
        <v>15.641</v>
      </c>
      <c r="BM628" s="12"/>
      <c r="BN628" s="12"/>
      <c r="BO628" s="12"/>
      <c r="BP628" s="12"/>
      <c r="BQ628" s="52">
        <f>SUM(BQ590:BQ627)</f>
        <v>125.13</v>
      </c>
      <c r="BR628" s="12"/>
      <c r="BS628" s="12"/>
      <c r="BT628" s="12"/>
      <c r="BU628" s="12"/>
      <c r="BV628" s="52">
        <f>SUM(BV590:BV627)</f>
        <v>0.67800000000000005</v>
      </c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18" t="s">
        <v>5</v>
      </c>
      <c r="H629" s="3">
        <v>2024</v>
      </c>
      <c r="I629" s="20" t="s">
        <v>287</v>
      </c>
      <c r="J629" s="184" t="s">
        <v>267</v>
      </c>
      <c r="K629" s="2" t="s">
        <v>318</v>
      </c>
      <c r="L629" s="163">
        <f t="shared" si="19"/>
        <v>0</v>
      </c>
      <c r="M629" s="163">
        <f t="shared" si="20"/>
        <v>0</v>
      </c>
      <c r="N629" s="181"/>
      <c r="O629" s="33"/>
      <c r="P629" s="33"/>
      <c r="Q629" s="33"/>
      <c r="R629" s="33"/>
      <c r="S629" s="41"/>
      <c r="T629" s="2"/>
      <c r="U629" s="2"/>
      <c r="V629" s="2"/>
      <c r="W629" s="2"/>
      <c r="X629" s="56"/>
      <c r="Y629" s="62"/>
      <c r="Z629" s="62"/>
      <c r="AA629" s="62"/>
      <c r="AB629" s="62"/>
      <c r="AC629" s="69"/>
      <c r="AD629" s="2"/>
      <c r="AE629" s="2"/>
      <c r="AF629" s="2"/>
      <c r="AG629" s="2"/>
      <c r="AH629" s="56"/>
      <c r="AI629" s="72"/>
      <c r="AJ629" s="72"/>
      <c r="AK629" s="72"/>
      <c r="AL629" s="72"/>
      <c r="AM629" s="81"/>
      <c r="AN629" s="2"/>
      <c r="AO629" s="2"/>
      <c r="AP629" s="2"/>
      <c r="AQ629" s="2"/>
      <c r="AR629" s="56"/>
      <c r="AS629" s="85"/>
      <c r="AT629" s="85"/>
      <c r="AU629" s="85"/>
      <c r="AV629" s="85"/>
      <c r="AW629" s="101"/>
      <c r="AX629" s="2"/>
      <c r="AY629" s="2"/>
      <c r="AZ629" s="2"/>
      <c r="BA629" s="2"/>
      <c r="BB629" s="56"/>
      <c r="BC629" s="105"/>
      <c r="BD629" s="105"/>
      <c r="BE629" s="105"/>
      <c r="BF629" s="105"/>
      <c r="BG629" s="110"/>
      <c r="BH629" s="2"/>
      <c r="BI629" s="2"/>
      <c r="BJ629" s="2"/>
      <c r="BK629" s="2"/>
      <c r="BL629" s="56"/>
      <c r="BM629" s="48"/>
      <c r="BN629" s="48"/>
      <c r="BO629" s="48"/>
      <c r="BP629" s="48"/>
      <c r="BQ629" s="118"/>
      <c r="BR629" s="2"/>
      <c r="BS629" s="2"/>
      <c r="BT629" s="2"/>
      <c r="BU629" s="2"/>
      <c r="BV629" s="56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18" t="s">
        <v>5</v>
      </c>
      <c r="H630" s="3">
        <v>2024</v>
      </c>
      <c r="I630" s="20" t="s">
        <v>287</v>
      </c>
      <c r="J630" s="184" t="s">
        <v>291</v>
      </c>
      <c r="K630" s="2" t="s">
        <v>319</v>
      </c>
      <c r="L630" s="163">
        <f t="shared" si="19"/>
        <v>0</v>
      </c>
      <c r="M630" s="163">
        <f t="shared" si="20"/>
        <v>0</v>
      </c>
      <c r="N630" s="181"/>
      <c r="O630" s="33"/>
      <c r="P630" s="33"/>
      <c r="Q630" s="33"/>
      <c r="R630" s="33"/>
      <c r="S630" s="41"/>
      <c r="T630" s="2"/>
      <c r="U630" s="2"/>
      <c r="V630" s="2"/>
      <c r="W630" s="2"/>
      <c r="X630" s="56"/>
      <c r="Y630" s="62"/>
      <c r="Z630" s="62"/>
      <c r="AA630" s="62"/>
      <c r="AB630" s="62"/>
      <c r="AC630" s="69"/>
      <c r="AD630" s="2"/>
      <c r="AE630" s="2"/>
      <c r="AF630" s="2"/>
      <c r="AG630" s="2"/>
      <c r="AH630" s="56"/>
      <c r="AI630" s="72"/>
      <c r="AJ630" s="72"/>
      <c r="AK630" s="72"/>
      <c r="AL630" s="72"/>
      <c r="AM630" s="81"/>
      <c r="AN630" s="2"/>
      <c r="AO630" s="2"/>
      <c r="AP630" s="2"/>
      <c r="AQ630" s="2"/>
      <c r="AR630" s="56"/>
      <c r="AS630" s="85"/>
      <c r="AT630" s="85"/>
      <c r="AU630" s="85"/>
      <c r="AV630" s="85"/>
      <c r="AW630" s="101"/>
      <c r="AX630" s="2"/>
      <c r="AY630" s="2"/>
      <c r="AZ630" s="2"/>
      <c r="BA630" s="2"/>
      <c r="BB630" s="56"/>
      <c r="BC630" s="105"/>
      <c r="BD630" s="105"/>
      <c r="BE630" s="105"/>
      <c r="BF630" s="105"/>
      <c r="BG630" s="110"/>
      <c r="BH630" s="2"/>
      <c r="BI630" s="2"/>
      <c r="BJ630" s="2"/>
      <c r="BK630" s="2"/>
      <c r="BL630" s="56"/>
      <c r="BM630" s="48"/>
      <c r="BN630" s="48"/>
      <c r="BO630" s="48"/>
      <c r="BP630" s="48"/>
      <c r="BQ630" s="118"/>
      <c r="BR630" s="2"/>
      <c r="BS630" s="2"/>
      <c r="BT630" s="2"/>
      <c r="BU630" s="2"/>
      <c r="BV630" s="56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18" t="s">
        <v>5</v>
      </c>
      <c r="H631" s="3">
        <v>2024</v>
      </c>
      <c r="I631" s="20" t="s">
        <v>286</v>
      </c>
      <c r="J631" s="184" t="s">
        <v>336</v>
      </c>
      <c r="K631" s="2" t="s">
        <v>319</v>
      </c>
      <c r="L631" s="163">
        <f t="shared" si="19"/>
        <v>0</v>
      </c>
      <c r="M631" s="163">
        <f t="shared" si="20"/>
        <v>0</v>
      </c>
      <c r="N631" s="181"/>
      <c r="O631" s="33"/>
      <c r="P631" s="33"/>
      <c r="Q631" s="33"/>
      <c r="R631" s="33"/>
      <c r="S631" s="41"/>
      <c r="T631" s="2"/>
      <c r="U631" s="2"/>
      <c r="V631" s="2"/>
      <c r="W631" s="2"/>
      <c r="X631" s="56"/>
      <c r="Y631" s="62"/>
      <c r="Z631" s="62"/>
      <c r="AA631" s="62"/>
      <c r="AB631" s="62"/>
      <c r="AC631" s="69"/>
      <c r="AD631" s="2"/>
      <c r="AE631" s="2"/>
      <c r="AF631" s="2"/>
      <c r="AG631" s="2"/>
      <c r="AH631" s="56"/>
      <c r="AI631" s="72"/>
      <c r="AJ631" s="72"/>
      <c r="AK631" s="72"/>
      <c r="AL631" s="72"/>
      <c r="AM631" s="81"/>
      <c r="AN631" s="2"/>
      <c r="AO631" s="2"/>
      <c r="AP631" s="2"/>
      <c r="AQ631" s="2"/>
      <c r="AR631" s="56"/>
      <c r="AS631" s="85"/>
      <c r="AT631" s="85"/>
      <c r="AU631" s="85"/>
      <c r="AV631" s="85"/>
      <c r="AW631" s="101"/>
      <c r="AX631" s="2"/>
      <c r="AY631" s="2"/>
      <c r="AZ631" s="2"/>
      <c r="BA631" s="2"/>
      <c r="BB631" s="56"/>
      <c r="BC631" s="105"/>
      <c r="BD631" s="105"/>
      <c r="BE631" s="105"/>
      <c r="BF631" s="105"/>
      <c r="BG631" s="110"/>
      <c r="BH631" s="2"/>
      <c r="BI631" s="2"/>
      <c r="BJ631" s="2"/>
      <c r="BK631" s="2"/>
      <c r="BL631" s="56"/>
      <c r="BM631" s="48"/>
      <c r="BN631" s="48"/>
      <c r="BO631" s="48"/>
      <c r="BP631" s="48"/>
      <c r="BQ631" s="118"/>
      <c r="BR631" s="2"/>
      <c r="BS631" s="2"/>
      <c r="BT631" s="2"/>
      <c r="BU631" s="2"/>
      <c r="BV631" s="56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18" t="s">
        <v>5</v>
      </c>
      <c r="H632" s="3">
        <v>2024</v>
      </c>
      <c r="I632" s="20" t="s">
        <v>286</v>
      </c>
      <c r="J632" s="185" t="s">
        <v>337</v>
      </c>
      <c r="K632" s="8" t="s">
        <v>318</v>
      </c>
      <c r="L632" s="163">
        <f t="shared" si="19"/>
        <v>0</v>
      </c>
      <c r="M632" s="163">
        <f t="shared" si="20"/>
        <v>0</v>
      </c>
      <c r="N632" s="181"/>
      <c r="O632" s="53"/>
      <c r="P632" s="53"/>
      <c r="Q632" s="53"/>
      <c r="R632" s="53"/>
      <c r="S632" s="41"/>
      <c r="T632" s="8"/>
      <c r="U632" s="8"/>
      <c r="V632" s="8"/>
      <c r="W632" s="8"/>
      <c r="X632" s="56"/>
      <c r="Y632" s="135"/>
      <c r="Z632" s="135"/>
      <c r="AA632" s="135"/>
      <c r="AB632" s="135"/>
      <c r="AC632" s="69"/>
      <c r="AD632" s="8"/>
      <c r="AE632" s="8"/>
      <c r="AF632" s="8"/>
      <c r="AG632" s="8"/>
      <c r="AH632" s="56"/>
      <c r="AI632" s="137"/>
      <c r="AJ632" s="137"/>
      <c r="AK632" s="137"/>
      <c r="AL632" s="137"/>
      <c r="AM632" s="81"/>
      <c r="AN632" s="8"/>
      <c r="AO632" s="8"/>
      <c r="AP632" s="8"/>
      <c r="AQ632" s="8"/>
      <c r="AR632" s="56"/>
      <c r="AS632" s="139"/>
      <c r="AT632" s="139"/>
      <c r="AU632" s="139"/>
      <c r="AV632" s="139"/>
      <c r="AW632" s="101"/>
      <c r="AX632" s="8"/>
      <c r="AY632" s="8"/>
      <c r="AZ632" s="8"/>
      <c r="BA632" s="8"/>
      <c r="BB632" s="56"/>
      <c r="BC632" s="141"/>
      <c r="BD632" s="141"/>
      <c r="BE632" s="141"/>
      <c r="BF632" s="141"/>
      <c r="BG632" s="110"/>
      <c r="BH632" s="8"/>
      <c r="BI632" s="8"/>
      <c r="BJ632" s="8"/>
      <c r="BK632" s="8"/>
      <c r="BL632" s="56"/>
      <c r="BM632" s="143"/>
      <c r="BN632" s="143"/>
      <c r="BO632" s="143"/>
      <c r="BP632" s="143"/>
      <c r="BQ632" s="118"/>
      <c r="BR632" s="8"/>
      <c r="BS632" s="8"/>
      <c r="BT632" s="8"/>
      <c r="BU632" s="8"/>
      <c r="BV632" s="56"/>
    </row>
    <row r="633" spans="1:74" ht="28.8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18" t="s">
        <v>5</v>
      </c>
      <c r="H633" s="3">
        <v>2024</v>
      </c>
      <c r="I633" s="20" t="s">
        <v>286</v>
      </c>
      <c r="J633" s="185" t="s">
        <v>338</v>
      </c>
      <c r="K633" s="8" t="s">
        <v>339</v>
      </c>
      <c r="L633" s="163">
        <f t="shared" si="19"/>
        <v>0</v>
      </c>
      <c r="M633" s="163">
        <f t="shared" si="20"/>
        <v>0</v>
      </c>
      <c r="N633" s="181"/>
      <c r="O633" s="53"/>
      <c r="P633" s="53"/>
      <c r="Q633" s="53"/>
      <c r="R633" s="53"/>
      <c r="S633" s="41"/>
      <c r="T633" s="8"/>
      <c r="U633" s="8"/>
      <c r="V633" s="8"/>
      <c r="W633" s="8"/>
      <c r="X633" s="56"/>
      <c r="Y633" s="135"/>
      <c r="Z633" s="135"/>
      <c r="AA633" s="135"/>
      <c r="AB633" s="135"/>
      <c r="AC633" s="69"/>
      <c r="AD633" s="8"/>
      <c r="AE633" s="8"/>
      <c r="AF633" s="8"/>
      <c r="AG633" s="8"/>
      <c r="AH633" s="56"/>
      <c r="AI633" s="137"/>
      <c r="AJ633" s="137"/>
      <c r="AK633" s="137"/>
      <c r="AL633" s="137"/>
      <c r="AM633" s="81"/>
      <c r="AN633" s="8"/>
      <c r="AO633" s="8"/>
      <c r="AP633" s="8"/>
      <c r="AQ633" s="8"/>
      <c r="AR633" s="56"/>
      <c r="AS633" s="139"/>
      <c r="AT633" s="139"/>
      <c r="AU633" s="139"/>
      <c r="AV633" s="139"/>
      <c r="AW633" s="101"/>
      <c r="AX633" s="8"/>
      <c r="AY633" s="8"/>
      <c r="AZ633" s="8"/>
      <c r="BA633" s="8"/>
      <c r="BB633" s="56"/>
      <c r="BC633" s="141"/>
      <c r="BD633" s="141"/>
      <c r="BE633" s="141"/>
      <c r="BF633" s="141"/>
      <c r="BG633" s="110"/>
      <c r="BH633" s="8"/>
      <c r="BI633" s="8"/>
      <c r="BJ633" s="8"/>
      <c r="BK633" s="8"/>
      <c r="BL633" s="56"/>
      <c r="BM633" s="143"/>
      <c r="BN633" s="143"/>
      <c r="BO633" s="143"/>
      <c r="BP633" s="143"/>
      <c r="BQ633" s="118"/>
      <c r="BR633" s="8"/>
      <c r="BS633" s="8"/>
      <c r="BT633" s="8"/>
      <c r="BU633" s="8"/>
      <c r="BV633" s="56"/>
    </row>
    <row r="634" spans="1:74" ht="28.8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18" t="s">
        <v>5</v>
      </c>
      <c r="H634" s="3">
        <v>2024</v>
      </c>
      <c r="I634" s="20" t="s">
        <v>286</v>
      </c>
      <c r="J634" s="185" t="s">
        <v>340</v>
      </c>
      <c r="K634" s="8" t="s">
        <v>318</v>
      </c>
      <c r="L634" s="163">
        <f t="shared" si="19"/>
        <v>0</v>
      </c>
      <c r="M634" s="163">
        <f t="shared" si="20"/>
        <v>0</v>
      </c>
      <c r="N634" s="181"/>
      <c r="O634" s="53"/>
      <c r="P634" s="53"/>
      <c r="Q634" s="53"/>
      <c r="R634" s="53"/>
      <c r="S634" s="41"/>
      <c r="T634" s="8"/>
      <c r="U634" s="8"/>
      <c r="V634" s="8"/>
      <c r="W634" s="8"/>
      <c r="X634" s="56"/>
      <c r="Y634" s="135"/>
      <c r="Z634" s="135"/>
      <c r="AA634" s="135"/>
      <c r="AB634" s="135"/>
      <c r="AC634" s="69"/>
      <c r="AD634" s="8"/>
      <c r="AE634" s="8"/>
      <c r="AF634" s="8"/>
      <c r="AG634" s="8"/>
      <c r="AH634" s="56"/>
      <c r="AI634" s="137"/>
      <c r="AJ634" s="137"/>
      <c r="AK634" s="137"/>
      <c r="AL634" s="137"/>
      <c r="AM634" s="81"/>
      <c r="AN634" s="8"/>
      <c r="AO634" s="8"/>
      <c r="AP634" s="8"/>
      <c r="AQ634" s="8"/>
      <c r="AR634" s="56"/>
      <c r="AS634" s="139"/>
      <c r="AT634" s="139"/>
      <c r="AU634" s="139"/>
      <c r="AV634" s="139"/>
      <c r="AW634" s="101"/>
      <c r="AX634" s="8"/>
      <c r="AY634" s="8"/>
      <c r="AZ634" s="8"/>
      <c r="BA634" s="8"/>
      <c r="BB634" s="56"/>
      <c r="BC634" s="141"/>
      <c r="BD634" s="141"/>
      <c r="BE634" s="141"/>
      <c r="BF634" s="141"/>
      <c r="BG634" s="110"/>
      <c r="BH634" s="8"/>
      <c r="BI634" s="8"/>
      <c r="BJ634" s="8"/>
      <c r="BK634" s="8"/>
      <c r="BL634" s="56"/>
      <c r="BM634" s="143"/>
      <c r="BN634" s="143"/>
      <c r="BO634" s="143"/>
      <c r="BP634" s="143"/>
      <c r="BQ634" s="118"/>
      <c r="BR634" s="8"/>
      <c r="BS634" s="8"/>
      <c r="BT634" s="8"/>
      <c r="BU634" s="8"/>
      <c r="BV634" s="56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18" t="s">
        <v>5</v>
      </c>
      <c r="H635" s="3">
        <v>2024</v>
      </c>
      <c r="I635" s="20" t="s">
        <v>286</v>
      </c>
      <c r="J635" s="185" t="s">
        <v>341</v>
      </c>
      <c r="K635" s="8" t="s">
        <v>320</v>
      </c>
      <c r="L635" s="163">
        <f t="shared" si="19"/>
        <v>0</v>
      </c>
      <c r="M635" s="163">
        <f t="shared" si="20"/>
        <v>0</v>
      </c>
      <c r="N635" s="181"/>
      <c r="O635" s="53"/>
      <c r="P635" s="53"/>
      <c r="Q635" s="53"/>
      <c r="R635" s="53"/>
      <c r="S635" s="41"/>
      <c r="T635" s="8"/>
      <c r="U635" s="8"/>
      <c r="V635" s="8"/>
      <c r="W635" s="8"/>
      <c r="X635" s="56"/>
      <c r="Y635" s="135"/>
      <c r="Z635" s="135"/>
      <c r="AA635" s="135"/>
      <c r="AB635" s="135"/>
      <c r="AC635" s="69"/>
      <c r="AD635" s="8"/>
      <c r="AE635" s="8"/>
      <c r="AF635" s="8"/>
      <c r="AG635" s="8"/>
      <c r="AH635" s="56"/>
      <c r="AI635" s="137"/>
      <c r="AJ635" s="137"/>
      <c r="AK635" s="137"/>
      <c r="AL635" s="137"/>
      <c r="AM635" s="81"/>
      <c r="AN635" s="8"/>
      <c r="AO635" s="8"/>
      <c r="AP635" s="8"/>
      <c r="AQ635" s="8"/>
      <c r="AR635" s="56"/>
      <c r="AS635" s="139"/>
      <c r="AT635" s="139"/>
      <c r="AU635" s="139"/>
      <c r="AV635" s="139"/>
      <c r="AW635" s="101"/>
      <c r="AX635" s="8"/>
      <c r="AY635" s="8"/>
      <c r="AZ635" s="8"/>
      <c r="BA635" s="8"/>
      <c r="BB635" s="56"/>
      <c r="BC635" s="141"/>
      <c r="BD635" s="141"/>
      <c r="BE635" s="141"/>
      <c r="BF635" s="141"/>
      <c r="BG635" s="110"/>
      <c r="BH635" s="8"/>
      <c r="BI635" s="8"/>
      <c r="BJ635" s="8"/>
      <c r="BK635" s="8"/>
      <c r="BL635" s="56"/>
      <c r="BM635" s="143"/>
      <c r="BN635" s="143"/>
      <c r="BO635" s="143"/>
      <c r="BP635" s="143"/>
      <c r="BQ635" s="118"/>
      <c r="BR635" s="8"/>
      <c r="BS635" s="8"/>
      <c r="BT635" s="8"/>
      <c r="BU635" s="8"/>
      <c r="BV635" s="56"/>
    </row>
    <row r="636" spans="1:74" ht="28.8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18" t="s">
        <v>5</v>
      </c>
      <c r="H636" s="3">
        <v>2024</v>
      </c>
      <c r="I636" s="20" t="s">
        <v>286</v>
      </c>
      <c r="J636" s="185" t="s">
        <v>342</v>
      </c>
      <c r="K636" s="8" t="s">
        <v>320</v>
      </c>
      <c r="L636" s="163">
        <f t="shared" si="19"/>
        <v>0</v>
      </c>
      <c r="M636" s="163">
        <f t="shared" si="20"/>
        <v>0</v>
      </c>
      <c r="N636" s="181"/>
      <c r="O636" s="53"/>
      <c r="P636" s="53"/>
      <c r="Q636" s="53"/>
      <c r="R636" s="53"/>
      <c r="S636" s="41"/>
      <c r="T636" s="8"/>
      <c r="U636" s="8"/>
      <c r="V636" s="8"/>
      <c r="W636" s="8"/>
      <c r="X636" s="56"/>
      <c r="Y636" s="135"/>
      <c r="Z636" s="135"/>
      <c r="AA636" s="135"/>
      <c r="AB636" s="135"/>
      <c r="AC636" s="69"/>
      <c r="AD636" s="8"/>
      <c r="AE636" s="8"/>
      <c r="AF636" s="8"/>
      <c r="AG636" s="8"/>
      <c r="AH636" s="56"/>
      <c r="AI636" s="137"/>
      <c r="AJ636" s="137"/>
      <c r="AK636" s="137"/>
      <c r="AL636" s="137"/>
      <c r="AM636" s="81"/>
      <c r="AN636" s="8"/>
      <c r="AO636" s="8"/>
      <c r="AP636" s="8"/>
      <c r="AQ636" s="8"/>
      <c r="AR636" s="56"/>
      <c r="AS636" s="139"/>
      <c r="AT636" s="139"/>
      <c r="AU636" s="139"/>
      <c r="AV636" s="139"/>
      <c r="AW636" s="101"/>
      <c r="AX636" s="8"/>
      <c r="AY636" s="8"/>
      <c r="AZ636" s="8"/>
      <c r="BA636" s="8"/>
      <c r="BB636" s="56"/>
      <c r="BC636" s="141"/>
      <c r="BD636" s="141"/>
      <c r="BE636" s="141"/>
      <c r="BF636" s="141"/>
      <c r="BG636" s="110"/>
      <c r="BH636" s="8"/>
      <c r="BI636" s="8"/>
      <c r="BJ636" s="8"/>
      <c r="BK636" s="8"/>
      <c r="BL636" s="56"/>
      <c r="BM636" s="143"/>
      <c r="BN636" s="143"/>
      <c r="BO636" s="143"/>
      <c r="BP636" s="143"/>
      <c r="BQ636" s="118"/>
      <c r="BR636" s="8"/>
      <c r="BS636" s="8"/>
      <c r="BT636" s="8"/>
      <c r="BU636" s="8"/>
      <c r="BV636" s="56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18" t="s">
        <v>5</v>
      </c>
      <c r="H637" s="3">
        <v>2024</v>
      </c>
      <c r="I637" s="20" t="s">
        <v>286</v>
      </c>
      <c r="J637" s="185" t="s">
        <v>343</v>
      </c>
      <c r="K637" s="8" t="s">
        <v>339</v>
      </c>
      <c r="L637" s="163">
        <f t="shared" si="19"/>
        <v>0</v>
      </c>
      <c r="M637" s="163">
        <f t="shared" si="20"/>
        <v>0</v>
      </c>
      <c r="N637" s="181"/>
      <c r="O637" s="53"/>
      <c r="P637" s="53"/>
      <c r="Q637" s="53"/>
      <c r="R637" s="53"/>
      <c r="S637" s="41"/>
      <c r="T637" s="8"/>
      <c r="U637" s="8"/>
      <c r="V637" s="8"/>
      <c r="W637" s="8"/>
      <c r="X637" s="56"/>
      <c r="Y637" s="135"/>
      <c r="Z637" s="135"/>
      <c r="AA637" s="135"/>
      <c r="AB637" s="135"/>
      <c r="AC637" s="69"/>
      <c r="AD637" s="8"/>
      <c r="AE637" s="8"/>
      <c r="AF637" s="8"/>
      <c r="AG637" s="8"/>
      <c r="AH637" s="56"/>
      <c r="AI637" s="137"/>
      <c r="AJ637" s="137"/>
      <c r="AK637" s="137"/>
      <c r="AL637" s="137"/>
      <c r="AM637" s="81"/>
      <c r="AN637" s="8"/>
      <c r="AO637" s="8"/>
      <c r="AP637" s="8"/>
      <c r="AQ637" s="8"/>
      <c r="AR637" s="56"/>
      <c r="AS637" s="139"/>
      <c r="AT637" s="139"/>
      <c r="AU637" s="139"/>
      <c r="AV637" s="139"/>
      <c r="AW637" s="101"/>
      <c r="AX637" s="8"/>
      <c r="AY637" s="8"/>
      <c r="AZ637" s="8"/>
      <c r="BA637" s="8"/>
      <c r="BB637" s="56"/>
      <c r="BC637" s="141"/>
      <c r="BD637" s="141"/>
      <c r="BE637" s="141"/>
      <c r="BF637" s="141"/>
      <c r="BG637" s="110"/>
      <c r="BH637" s="8"/>
      <c r="BI637" s="8"/>
      <c r="BJ637" s="8"/>
      <c r="BK637" s="8"/>
      <c r="BL637" s="56"/>
      <c r="BM637" s="143"/>
      <c r="BN637" s="143"/>
      <c r="BO637" s="143"/>
      <c r="BP637" s="143"/>
      <c r="BQ637" s="118"/>
      <c r="BR637" s="8"/>
      <c r="BS637" s="8"/>
      <c r="BT637" s="8"/>
      <c r="BU637" s="8"/>
      <c r="BV637" s="56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18" t="s">
        <v>5</v>
      </c>
      <c r="H638" s="3">
        <v>2024</v>
      </c>
      <c r="I638" s="20" t="s">
        <v>288</v>
      </c>
      <c r="J638" s="185" t="s">
        <v>344</v>
      </c>
      <c r="K638" s="8" t="s">
        <v>318</v>
      </c>
      <c r="L638" s="163">
        <f t="shared" si="19"/>
        <v>0</v>
      </c>
      <c r="M638" s="163">
        <f t="shared" si="20"/>
        <v>0</v>
      </c>
      <c r="N638" s="181"/>
      <c r="O638" s="53"/>
      <c r="P638" s="53"/>
      <c r="Q638" s="53"/>
      <c r="R638" s="53"/>
      <c r="S638" s="41"/>
      <c r="T638" s="8"/>
      <c r="U638" s="8"/>
      <c r="V638" s="8"/>
      <c r="W638" s="8"/>
      <c r="X638" s="56"/>
      <c r="Y638" s="135"/>
      <c r="Z638" s="135"/>
      <c r="AA638" s="135"/>
      <c r="AB638" s="135"/>
      <c r="AC638" s="69"/>
      <c r="AD638" s="8"/>
      <c r="AE638" s="8"/>
      <c r="AF638" s="8"/>
      <c r="AG638" s="8"/>
      <c r="AH638" s="56"/>
      <c r="AI638" s="137"/>
      <c r="AJ638" s="137"/>
      <c r="AK638" s="137"/>
      <c r="AL638" s="137"/>
      <c r="AM638" s="81"/>
      <c r="AN638" s="8"/>
      <c r="AO638" s="8"/>
      <c r="AP638" s="8"/>
      <c r="AQ638" s="8"/>
      <c r="AR638" s="56"/>
      <c r="AS638" s="139"/>
      <c r="AT638" s="139"/>
      <c r="AU638" s="139"/>
      <c r="AV638" s="139"/>
      <c r="AW638" s="101"/>
      <c r="AX638" s="8"/>
      <c r="AY638" s="8"/>
      <c r="AZ638" s="8"/>
      <c r="BA638" s="8"/>
      <c r="BB638" s="56"/>
      <c r="BC638" s="141"/>
      <c r="BD638" s="141"/>
      <c r="BE638" s="141"/>
      <c r="BF638" s="141"/>
      <c r="BG638" s="110"/>
      <c r="BH638" s="8"/>
      <c r="BI638" s="8"/>
      <c r="BJ638" s="8"/>
      <c r="BK638" s="8"/>
      <c r="BL638" s="56"/>
      <c r="BM638" s="143"/>
      <c r="BN638" s="143"/>
      <c r="BO638" s="143"/>
      <c r="BP638" s="143"/>
      <c r="BQ638" s="118"/>
      <c r="BR638" s="8"/>
      <c r="BS638" s="8"/>
      <c r="BT638" s="8"/>
      <c r="BU638" s="8"/>
      <c r="BV638" s="56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18" t="s">
        <v>5</v>
      </c>
      <c r="H639" s="3">
        <v>2024</v>
      </c>
      <c r="I639" s="20" t="s">
        <v>288</v>
      </c>
      <c r="J639" s="184" t="s">
        <v>351</v>
      </c>
      <c r="K639" s="2" t="s">
        <v>318</v>
      </c>
      <c r="L639" s="163">
        <f t="shared" si="19"/>
        <v>0</v>
      </c>
      <c r="M639" s="163">
        <f t="shared" si="20"/>
        <v>0</v>
      </c>
      <c r="N639" s="181"/>
      <c r="O639" s="53"/>
      <c r="P639" s="53"/>
      <c r="Q639" s="53"/>
      <c r="R639" s="53"/>
      <c r="S639" s="41"/>
      <c r="T639" s="8"/>
      <c r="U639" s="8"/>
      <c r="V639" s="8"/>
      <c r="W639" s="8"/>
      <c r="X639" s="56"/>
      <c r="Y639" s="135"/>
      <c r="Z639" s="135"/>
      <c r="AA639" s="135"/>
      <c r="AB639" s="135"/>
      <c r="AC639" s="69"/>
      <c r="AD639" s="8"/>
      <c r="AE639" s="8"/>
      <c r="AF639" s="8"/>
      <c r="AG639" s="8"/>
      <c r="AH639" s="56"/>
      <c r="AI639" s="137"/>
      <c r="AJ639" s="137"/>
      <c r="AK639" s="137"/>
      <c r="AL639" s="137"/>
      <c r="AM639" s="81"/>
      <c r="AN639" s="8"/>
      <c r="AO639" s="8"/>
      <c r="AP639" s="8"/>
      <c r="AQ639" s="8"/>
      <c r="AR639" s="56"/>
      <c r="AS639" s="139"/>
      <c r="AT639" s="139"/>
      <c r="AU639" s="139"/>
      <c r="AV639" s="139"/>
      <c r="AW639" s="101"/>
      <c r="AX639" s="8"/>
      <c r="AY639" s="8"/>
      <c r="AZ639" s="8"/>
      <c r="BA639" s="8"/>
      <c r="BB639" s="56"/>
      <c r="BC639" s="141"/>
      <c r="BD639" s="141"/>
      <c r="BE639" s="141"/>
      <c r="BF639" s="141"/>
      <c r="BG639" s="110"/>
      <c r="BH639" s="8"/>
      <c r="BI639" s="8"/>
      <c r="BJ639" s="8"/>
      <c r="BK639" s="8"/>
      <c r="BL639" s="56"/>
      <c r="BM639" s="143"/>
      <c r="BN639" s="143"/>
      <c r="BO639" s="143"/>
      <c r="BP639" s="143"/>
      <c r="BQ639" s="118"/>
      <c r="BR639" s="8"/>
      <c r="BS639" s="8"/>
      <c r="BT639" s="8"/>
      <c r="BU639" s="8"/>
      <c r="BV639" s="56"/>
    </row>
    <row r="640" spans="1:74" ht="28.8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18" t="s">
        <v>5</v>
      </c>
      <c r="H640" s="3">
        <v>2024</v>
      </c>
      <c r="I640" s="20" t="s">
        <v>288</v>
      </c>
      <c r="J640" s="184" t="s">
        <v>352</v>
      </c>
      <c r="K640" s="2" t="s">
        <v>321</v>
      </c>
      <c r="L640" s="163">
        <f t="shared" si="19"/>
        <v>0</v>
      </c>
      <c r="M640" s="163">
        <f t="shared" si="20"/>
        <v>0</v>
      </c>
      <c r="N640" s="181"/>
      <c r="O640" s="33"/>
      <c r="P640" s="33"/>
      <c r="Q640" s="33"/>
      <c r="R640" s="33"/>
      <c r="S640" s="41"/>
      <c r="T640" s="2"/>
      <c r="U640" s="2"/>
      <c r="V640" s="2"/>
      <c r="W640" s="2"/>
      <c r="X640" s="56"/>
      <c r="Y640" s="62"/>
      <c r="Z640" s="62"/>
      <c r="AA640" s="62"/>
      <c r="AB640" s="62"/>
      <c r="AC640" s="69"/>
      <c r="AD640" s="2"/>
      <c r="AE640" s="2"/>
      <c r="AF640" s="2"/>
      <c r="AG640" s="2"/>
      <c r="AH640" s="56"/>
      <c r="AI640" s="72"/>
      <c r="AJ640" s="72"/>
      <c r="AK640" s="72"/>
      <c r="AL640" s="72"/>
      <c r="AM640" s="81"/>
      <c r="AN640" s="2"/>
      <c r="AO640" s="2"/>
      <c r="AP640" s="2"/>
      <c r="AQ640" s="2"/>
      <c r="AR640" s="56"/>
      <c r="AS640" s="85"/>
      <c r="AT640" s="85"/>
      <c r="AU640" s="85"/>
      <c r="AV640" s="85"/>
      <c r="AW640" s="101"/>
      <c r="AX640" s="2"/>
      <c r="AY640" s="2"/>
      <c r="AZ640" s="2"/>
      <c r="BA640" s="2"/>
      <c r="BB640" s="56"/>
      <c r="BC640" s="105"/>
      <c r="BD640" s="105"/>
      <c r="BE640" s="105"/>
      <c r="BF640" s="105"/>
      <c r="BG640" s="110"/>
      <c r="BH640" s="2"/>
      <c r="BI640" s="2"/>
      <c r="BJ640" s="2"/>
      <c r="BK640" s="2"/>
      <c r="BL640" s="56"/>
      <c r="BM640" s="48"/>
      <c r="BN640" s="48"/>
      <c r="BO640" s="48"/>
      <c r="BP640" s="48"/>
      <c r="BQ640" s="118"/>
      <c r="BR640" s="2"/>
      <c r="BS640" s="2"/>
      <c r="BT640" s="2"/>
      <c r="BU640" s="2"/>
      <c r="BV640" s="56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18" t="s">
        <v>5</v>
      </c>
      <c r="H641" s="3">
        <v>2024</v>
      </c>
      <c r="I641" s="20" t="s">
        <v>288</v>
      </c>
      <c r="J641" s="184" t="s">
        <v>345</v>
      </c>
      <c r="K641" s="2" t="s">
        <v>318</v>
      </c>
      <c r="L641" s="163">
        <f t="shared" si="19"/>
        <v>0</v>
      </c>
      <c r="M641" s="163">
        <f t="shared" si="20"/>
        <v>0</v>
      </c>
      <c r="N641" s="181"/>
      <c r="O641" s="34"/>
      <c r="P641" s="33"/>
      <c r="Q641" s="33"/>
      <c r="R641" s="33"/>
      <c r="S641" s="41"/>
      <c r="T641" s="3"/>
      <c r="U641" s="2"/>
      <c r="V641" s="2"/>
      <c r="W641" s="2"/>
      <c r="X641" s="56"/>
      <c r="Y641" s="64"/>
      <c r="Z641" s="62"/>
      <c r="AA641" s="62"/>
      <c r="AB641" s="62"/>
      <c r="AC641" s="69"/>
      <c r="AD641" s="3"/>
      <c r="AE641" s="2"/>
      <c r="AF641" s="2"/>
      <c r="AG641" s="2"/>
      <c r="AH641" s="56"/>
      <c r="AI641" s="73"/>
      <c r="AJ641" s="72"/>
      <c r="AK641" s="72"/>
      <c r="AL641" s="72"/>
      <c r="AM641" s="81"/>
      <c r="AN641" s="3"/>
      <c r="AO641" s="2"/>
      <c r="AP641" s="2"/>
      <c r="AQ641" s="2"/>
      <c r="AR641" s="56"/>
      <c r="AS641" s="86"/>
      <c r="AT641" s="85"/>
      <c r="AU641" s="85"/>
      <c r="AV641" s="85"/>
      <c r="AW641" s="101"/>
      <c r="AX641" s="3"/>
      <c r="AY641" s="2"/>
      <c r="AZ641" s="2"/>
      <c r="BA641" s="2"/>
      <c r="BB641" s="56"/>
      <c r="BC641" s="106"/>
      <c r="BD641" s="105"/>
      <c r="BE641" s="105"/>
      <c r="BF641" s="105"/>
      <c r="BG641" s="110"/>
      <c r="BH641" s="3"/>
      <c r="BI641" s="2"/>
      <c r="BJ641" s="2"/>
      <c r="BK641" s="2"/>
      <c r="BL641" s="56"/>
      <c r="BM641" s="49"/>
      <c r="BN641" s="48"/>
      <c r="BO641" s="48"/>
      <c r="BP641" s="48"/>
      <c r="BQ641" s="118"/>
      <c r="BR641" s="3"/>
      <c r="BS641" s="2"/>
      <c r="BT641" s="2"/>
      <c r="BU641" s="2"/>
      <c r="BV641" s="56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18" t="s">
        <v>5</v>
      </c>
      <c r="H642" s="3">
        <v>2024</v>
      </c>
      <c r="I642" s="20" t="s">
        <v>289</v>
      </c>
      <c r="J642" s="184" t="s">
        <v>268</v>
      </c>
      <c r="K642" s="2" t="s">
        <v>318</v>
      </c>
      <c r="L642" s="163">
        <f t="shared" si="19"/>
        <v>0</v>
      </c>
      <c r="M642" s="163">
        <f t="shared" si="20"/>
        <v>0</v>
      </c>
      <c r="N642" s="181"/>
      <c r="O642" s="33"/>
      <c r="P642" s="33"/>
      <c r="Q642" s="33"/>
      <c r="R642" s="33"/>
      <c r="S642" s="41"/>
      <c r="T642" s="2"/>
      <c r="U642" s="2"/>
      <c r="V642" s="2"/>
      <c r="W642" s="2"/>
      <c r="X642" s="56"/>
      <c r="Y642" s="62"/>
      <c r="Z642" s="62"/>
      <c r="AA642" s="62"/>
      <c r="AB642" s="62"/>
      <c r="AC642" s="69"/>
      <c r="AD642" s="2"/>
      <c r="AE642" s="2"/>
      <c r="AF642" s="2"/>
      <c r="AG642" s="2"/>
      <c r="AH642" s="56"/>
      <c r="AI642" s="72"/>
      <c r="AJ642" s="72"/>
      <c r="AK642" s="72"/>
      <c r="AL642" s="72"/>
      <c r="AM642" s="81"/>
      <c r="AN642" s="2"/>
      <c r="AO642" s="2"/>
      <c r="AP642" s="2"/>
      <c r="AQ642" s="2"/>
      <c r="AR642" s="56"/>
      <c r="AS642" s="85"/>
      <c r="AT642" s="85"/>
      <c r="AU642" s="85"/>
      <c r="AV642" s="85"/>
      <c r="AW642" s="101"/>
      <c r="AX642" s="2"/>
      <c r="AY642" s="2"/>
      <c r="AZ642" s="2"/>
      <c r="BA642" s="2"/>
      <c r="BB642" s="56"/>
      <c r="BC642" s="105"/>
      <c r="BD642" s="105"/>
      <c r="BE642" s="105"/>
      <c r="BF642" s="105"/>
      <c r="BG642" s="110"/>
      <c r="BH642" s="2"/>
      <c r="BI642" s="2"/>
      <c r="BJ642" s="2"/>
      <c r="BK642" s="2"/>
      <c r="BL642" s="56"/>
      <c r="BM642" s="48"/>
      <c r="BN642" s="48"/>
      <c r="BO642" s="48"/>
      <c r="BP642" s="48"/>
      <c r="BQ642" s="118"/>
      <c r="BR642" s="2"/>
      <c r="BS642" s="2"/>
      <c r="BT642" s="2"/>
      <c r="BU642" s="2"/>
      <c r="BV642" s="56"/>
    </row>
    <row r="643" spans="1:74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18" t="s">
        <v>5</v>
      </c>
      <c r="H643" s="3">
        <v>2024</v>
      </c>
      <c r="I643" s="20" t="s">
        <v>289</v>
      </c>
      <c r="J643" s="184" t="s">
        <v>292</v>
      </c>
      <c r="K643" s="2" t="s">
        <v>318</v>
      </c>
      <c r="L643" s="163">
        <f t="shared" si="19"/>
        <v>0</v>
      </c>
      <c r="M643" s="163">
        <f t="shared" si="20"/>
        <v>0</v>
      </c>
      <c r="N643" s="181"/>
      <c r="O643" s="33"/>
      <c r="P643" s="33"/>
      <c r="Q643" s="33"/>
      <c r="R643" s="33"/>
      <c r="S643" s="41"/>
      <c r="T643" s="2"/>
      <c r="U643" s="2"/>
      <c r="V643" s="2"/>
      <c r="W643" s="2"/>
      <c r="X643" s="56"/>
      <c r="Y643" s="62"/>
      <c r="Z643" s="62"/>
      <c r="AA643" s="62"/>
      <c r="AB643" s="62"/>
      <c r="AC643" s="69"/>
      <c r="AD643" s="2"/>
      <c r="AE643" s="2"/>
      <c r="AF643" s="2"/>
      <c r="AG643" s="2"/>
      <c r="AH643" s="56"/>
      <c r="AI643" s="72"/>
      <c r="AJ643" s="72"/>
      <c r="AK643" s="72"/>
      <c r="AL643" s="72"/>
      <c r="AM643" s="81"/>
      <c r="AN643" s="2"/>
      <c r="AO643" s="2"/>
      <c r="AP643" s="2"/>
      <c r="AQ643" s="2"/>
      <c r="AR643" s="56"/>
      <c r="AS643" s="85"/>
      <c r="AT643" s="85"/>
      <c r="AU643" s="85"/>
      <c r="AV643" s="85"/>
      <c r="AW643" s="101"/>
      <c r="AX643" s="2"/>
      <c r="AY643" s="2"/>
      <c r="AZ643" s="2"/>
      <c r="BA643" s="2"/>
      <c r="BB643" s="56"/>
      <c r="BC643" s="105"/>
      <c r="BD643" s="105"/>
      <c r="BE643" s="105"/>
      <c r="BF643" s="105"/>
      <c r="BG643" s="110"/>
      <c r="BH643" s="2"/>
      <c r="BI643" s="2"/>
      <c r="BJ643" s="2"/>
      <c r="BK643" s="2"/>
      <c r="BL643" s="56"/>
      <c r="BM643" s="48"/>
      <c r="BN643" s="48"/>
      <c r="BO643" s="48"/>
      <c r="BP643" s="48"/>
      <c r="BQ643" s="118"/>
      <c r="BR643" s="2"/>
      <c r="BS643" s="2"/>
      <c r="BT643" s="2"/>
      <c r="BU643" s="2"/>
      <c r="BV643" s="56"/>
    </row>
    <row r="644" spans="1:74" ht="15.6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18" t="s">
        <v>5</v>
      </c>
      <c r="H644" s="3">
        <v>2024</v>
      </c>
      <c r="I644" s="20" t="s">
        <v>285</v>
      </c>
      <c r="J644" s="184" t="s">
        <v>293</v>
      </c>
      <c r="K644" s="2" t="s">
        <v>318</v>
      </c>
      <c r="L644" s="163">
        <f t="shared" si="19"/>
        <v>0</v>
      </c>
      <c r="M644" s="163">
        <f t="shared" si="20"/>
        <v>0</v>
      </c>
      <c r="N644" s="181"/>
      <c r="O644" s="33"/>
      <c r="P644" s="33"/>
      <c r="Q644" s="33"/>
      <c r="R644" s="35"/>
      <c r="S644" s="41"/>
      <c r="T644" s="2"/>
      <c r="U644" s="2"/>
      <c r="V644" s="2"/>
      <c r="W644" s="29"/>
      <c r="X644" s="56"/>
      <c r="Y644" s="62"/>
      <c r="Z644" s="62"/>
      <c r="AA644" s="62"/>
      <c r="AB644" s="63"/>
      <c r="AC644" s="69"/>
      <c r="AD644" s="2"/>
      <c r="AE644" s="2"/>
      <c r="AF644" s="2"/>
      <c r="AG644" s="29"/>
      <c r="AH644" s="56"/>
      <c r="AI644" s="72"/>
      <c r="AJ644" s="72"/>
      <c r="AK644" s="72"/>
      <c r="AL644" s="74"/>
      <c r="AM644" s="81"/>
      <c r="AN644" s="2"/>
      <c r="AO644" s="2"/>
      <c r="AP644" s="2"/>
      <c r="AQ644" s="29"/>
      <c r="AR644" s="56"/>
      <c r="AS644" s="85"/>
      <c r="AT644" s="85"/>
      <c r="AU644" s="85"/>
      <c r="AV644" s="87"/>
      <c r="AW644" s="101"/>
      <c r="AX644" s="2"/>
      <c r="AY644" s="2"/>
      <c r="AZ644" s="2"/>
      <c r="BA644" s="29"/>
      <c r="BB644" s="56"/>
      <c r="BC644" s="105"/>
      <c r="BD644" s="105"/>
      <c r="BE644" s="105"/>
      <c r="BF644" s="107"/>
      <c r="BG644" s="110"/>
      <c r="BH644" s="2"/>
      <c r="BI644" s="2"/>
      <c r="BJ644" s="2"/>
      <c r="BK644" s="29"/>
      <c r="BL644" s="56"/>
      <c r="BM644" s="48"/>
      <c r="BN644" s="48"/>
      <c r="BO644" s="48"/>
      <c r="BP644" s="114"/>
      <c r="BQ644" s="118"/>
      <c r="BR644" s="2"/>
      <c r="BS644" s="2"/>
      <c r="BT644" s="2"/>
      <c r="BU644" s="29"/>
      <c r="BV644" s="56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18" t="s">
        <v>5</v>
      </c>
      <c r="H645" s="3">
        <v>2024</v>
      </c>
      <c r="I645" s="20" t="s">
        <v>287</v>
      </c>
      <c r="J645" s="184" t="s">
        <v>269</v>
      </c>
      <c r="K645" s="2" t="s">
        <v>320</v>
      </c>
      <c r="L645" s="163">
        <f t="shared" si="19"/>
        <v>1</v>
      </c>
      <c r="M645" s="163">
        <f t="shared" si="20"/>
        <v>1.454</v>
      </c>
      <c r="N645" s="181"/>
      <c r="O645" s="33"/>
      <c r="P645" s="33"/>
      <c r="Q645" s="33"/>
      <c r="R645" s="33"/>
      <c r="S645" s="41"/>
      <c r="T645" s="2"/>
      <c r="U645" s="2"/>
      <c r="V645" s="2"/>
      <c r="W645" s="2"/>
      <c r="X645" s="56"/>
      <c r="Y645" s="62"/>
      <c r="Z645" s="62"/>
      <c r="AA645" s="62"/>
      <c r="AB645" s="64">
        <v>1</v>
      </c>
      <c r="AC645" s="69">
        <v>1.454</v>
      </c>
      <c r="AD645" s="2"/>
      <c r="AE645" s="2"/>
      <c r="AF645" s="2"/>
      <c r="AG645" s="2"/>
      <c r="AH645" s="56"/>
      <c r="AI645" s="72"/>
      <c r="AJ645" s="72"/>
      <c r="AK645" s="72"/>
      <c r="AL645" s="72"/>
      <c r="AM645" s="81"/>
      <c r="AN645" s="2"/>
      <c r="AO645" s="2"/>
      <c r="AP645" s="2"/>
      <c r="AQ645" s="2"/>
      <c r="AR645" s="56"/>
      <c r="AS645" s="85"/>
      <c r="AT645" s="85"/>
      <c r="AU645" s="85"/>
      <c r="AV645" s="85"/>
      <c r="AW645" s="101"/>
      <c r="AX645" s="2"/>
      <c r="AY645" s="2"/>
      <c r="AZ645" s="2"/>
      <c r="BA645" s="2"/>
      <c r="BB645" s="56"/>
      <c r="BC645" s="105"/>
      <c r="BD645" s="105"/>
      <c r="BE645" s="105"/>
      <c r="BF645" s="105"/>
      <c r="BG645" s="110"/>
      <c r="BH645" s="2"/>
      <c r="BI645" s="2"/>
      <c r="BJ645" s="2"/>
      <c r="BK645" s="2"/>
      <c r="BL645" s="56"/>
      <c r="BM645" s="48"/>
      <c r="BN645" s="48"/>
      <c r="BO645" s="48"/>
      <c r="BP645" s="48"/>
      <c r="BQ645" s="118"/>
      <c r="BR645" s="2"/>
      <c r="BS645" s="2"/>
      <c r="BT645" s="2"/>
      <c r="BU645" s="2"/>
      <c r="BV645" s="56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18" t="s">
        <v>5</v>
      </c>
      <c r="H646" s="3">
        <v>2024</v>
      </c>
      <c r="I646" s="20" t="s">
        <v>287</v>
      </c>
      <c r="J646" s="184" t="s">
        <v>270</v>
      </c>
      <c r="K646" s="2" t="s">
        <v>320</v>
      </c>
      <c r="L646" s="163">
        <f t="shared" ref="L646:L709" si="21">SUM(R646,W646,AB646,AG646,AL646,AQ646,AV646,BA646,BF646,BK646,BP646,BU646)</f>
        <v>0</v>
      </c>
      <c r="M646" s="163">
        <f t="shared" ref="M646:M709" si="22">SUM(S646,X646,AC646,AH646,AM646,AR646,AW646,BB646,BG646,BL646,BQ646,BV646)</f>
        <v>0</v>
      </c>
      <c r="N646" s="181"/>
      <c r="O646" s="33"/>
      <c r="P646" s="33"/>
      <c r="Q646" s="33"/>
      <c r="R646" s="33"/>
      <c r="S646" s="41"/>
      <c r="T646" s="2"/>
      <c r="U646" s="2"/>
      <c r="V646" s="2"/>
      <c r="W646" s="2"/>
      <c r="X646" s="56"/>
      <c r="Y646" s="62"/>
      <c r="Z646" s="62"/>
      <c r="AA646" s="62"/>
      <c r="AB646" s="62"/>
      <c r="AC646" s="69"/>
      <c r="AD646" s="2"/>
      <c r="AE646" s="2"/>
      <c r="AF646" s="2"/>
      <c r="AG646" s="2"/>
      <c r="AH646" s="56"/>
      <c r="AI646" s="72"/>
      <c r="AJ646" s="72"/>
      <c r="AK646" s="72"/>
      <c r="AL646" s="72"/>
      <c r="AM646" s="81"/>
      <c r="AN646" s="2"/>
      <c r="AO646" s="2"/>
      <c r="AP646" s="2"/>
      <c r="AQ646" s="2"/>
      <c r="AR646" s="56"/>
      <c r="AS646" s="85"/>
      <c r="AT646" s="85"/>
      <c r="AU646" s="85"/>
      <c r="AV646" s="85"/>
      <c r="AW646" s="101"/>
      <c r="AX646" s="2"/>
      <c r="AY646" s="2"/>
      <c r="AZ646" s="2"/>
      <c r="BA646" s="2"/>
      <c r="BB646" s="56"/>
      <c r="BC646" s="105"/>
      <c r="BD646" s="105"/>
      <c r="BE646" s="105"/>
      <c r="BF646" s="105"/>
      <c r="BG646" s="110"/>
      <c r="BH646" s="2"/>
      <c r="BI646" s="2"/>
      <c r="BJ646" s="2"/>
      <c r="BK646" s="2"/>
      <c r="BL646" s="56"/>
      <c r="BM646" s="48"/>
      <c r="BN646" s="48"/>
      <c r="BO646" s="48"/>
      <c r="BP646" s="48"/>
      <c r="BQ646" s="118"/>
      <c r="BR646" s="2"/>
      <c r="BS646" s="2"/>
      <c r="BT646" s="2"/>
      <c r="BU646" s="2"/>
      <c r="BV646" s="56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18" t="s">
        <v>5</v>
      </c>
      <c r="H647" s="3">
        <v>2024</v>
      </c>
      <c r="I647" s="20" t="s">
        <v>290</v>
      </c>
      <c r="J647" s="184" t="s">
        <v>271</v>
      </c>
      <c r="K647" s="2" t="s">
        <v>321</v>
      </c>
      <c r="L647" s="163">
        <f t="shared" si="21"/>
        <v>0</v>
      </c>
      <c r="M647" s="163">
        <f t="shared" si="22"/>
        <v>0</v>
      </c>
      <c r="N647" s="181"/>
      <c r="O647" s="33"/>
      <c r="P647" s="33"/>
      <c r="Q647" s="33"/>
      <c r="R647" s="33"/>
      <c r="S647" s="41"/>
      <c r="T647" s="2"/>
      <c r="U647" s="2"/>
      <c r="V647" s="2"/>
      <c r="W647" s="2"/>
      <c r="X647" s="56"/>
      <c r="Y647" s="62"/>
      <c r="Z647" s="62"/>
      <c r="AA647" s="62"/>
      <c r="AB647" s="62"/>
      <c r="AC647" s="69"/>
      <c r="AD647" s="2"/>
      <c r="AE647" s="2"/>
      <c r="AF647" s="2"/>
      <c r="AG647" s="2"/>
      <c r="AH647" s="56"/>
      <c r="AI647" s="72"/>
      <c r="AJ647" s="72"/>
      <c r="AK647" s="72"/>
      <c r="AL647" s="72"/>
      <c r="AM647" s="81"/>
      <c r="AN647" s="2"/>
      <c r="AO647" s="2"/>
      <c r="AP647" s="2"/>
      <c r="AQ647" s="2"/>
      <c r="AR647" s="56"/>
      <c r="AS647" s="85"/>
      <c r="AT647" s="85"/>
      <c r="AU647" s="85"/>
      <c r="AV647" s="85"/>
      <c r="AW647" s="101"/>
      <c r="AX647" s="2"/>
      <c r="AY647" s="2"/>
      <c r="AZ647" s="2"/>
      <c r="BA647" s="2"/>
      <c r="BB647" s="56"/>
      <c r="BC647" s="105"/>
      <c r="BD647" s="105"/>
      <c r="BE647" s="105"/>
      <c r="BF647" s="105"/>
      <c r="BG647" s="110"/>
      <c r="BH647" s="2"/>
      <c r="BI647" s="2"/>
      <c r="BJ647" s="2"/>
      <c r="BK647" s="2"/>
      <c r="BL647" s="56"/>
      <c r="BM647" s="48"/>
      <c r="BN647" s="48"/>
      <c r="BO647" s="48"/>
      <c r="BP647" s="48"/>
      <c r="BQ647" s="118"/>
      <c r="BR647" s="2"/>
      <c r="BS647" s="2"/>
      <c r="BT647" s="2"/>
      <c r="BU647" s="2"/>
      <c r="BV647" s="56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18" t="s">
        <v>5</v>
      </c>
      <c r="H648" s="3">
        <v>2024</v>
      </c>
      <c r="I648" s="20" t="s">
        <v>284</v>
      </c>
      <c r="J648" s="184" t="s">
        <v>294</v>
      </c>
      <c r="K648" s="2" t="s">
        <v>320</v>
      </c>
      <c r="L648" s="163">
        <f t="shared" si="21"/>
        <v>0</v>
      </c>
      <c r="M648" s="163">
        <f t="shared" si="22"/>
        <v>0</v>
      </c>
      <c r="N648" s="181"/>
      <c r="O648" s="33"/>
      <c r="P648" s="33"/>
      <c r="Q648" s="33"/>
      <c r="R648" s="33"/>
      <c r="S648" s="41"/>
      <c r="T648" s="2"/>
      <c r="U648" s="2"/>
      <c r="V648" s="2"/>
      <c r="W648" s="2"/>
      <c r="X648" s="56"/>
      <c r="Y648" s="62"/>
      <c r="Z648" s="62"/>
      <c r="AA648" s="62"/>
      <c r="AB648" s="62"/>
      <c r="AC648" s="69"/>
      <c r="AD648" s="2"/>
      <c r="AE648" s="2"/>
      <c r="AF648" s="2"/>
      <c r="AG648" s="2"/>
      <c r="AH648" s="56"/>
      <c r="AI648" s="72"/>
      <c r="AJ648" s="72"/>
      <c r="AK648" s="72"/>
      <c r="AL648" s="72"/>
      <c r="AM648" s="81"/>
      <c r="AN648" s="2"/>
      <c r="AO648" s="2"/>
      <c r="AP648" s="2"/>
      <c r="AQ648" s="2"/>
      <c r="AR648" s="56"/>
      <c r="AS648" s="85"/>
      <c r="AT648" s="85"/>
      <c r="AU648" s="85"/>
      <c r="AV648" s="85"/>
      <c r="AW648" s="101"/>
      <c r="AX648" s="2"/>
      <c r="AY648" s="2"/>
      <c r="AZ648" s="2"/>
      <c r="BA648" s="2"/>
      <c r="BB648" s="56"/>
      <c r="BC648" s="105"/>
      <c r="BD648" s="105"/>
      <c r="BE648" s="105"/>
      <c r="BF648" s="105"/>
      <c r="BG648" s="110"/>
      <c r="BH648" s="2"/>
      <c r="BI648" s="2"/>
      <c r="BJ648" s="2"/>
      <c r="BK648" s="2"/>
      <c r="BL648" s="56"/>
      <c r="BM648" s="48"/>
      <c r="BN648" s="48"/>
      <c r="BO648" s="48"/>
      <c r="BP648" s="48"/>
      <c r="BQ648" s="118"/>
      <c r="BR648" s="2"/>
      <c r="BS648" s="2"/>
      <c r="BT648" s="2"/>
      <c r="BU648" s="2"/>
      <c r="BV648" s="56"/>
    </row>
    <row r="649" spans="1:74" ht="28.8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18" t="s">
        <v>5</v>
      </c>
      <c r="H649" s="3">
        <v>2024</v>
      </c>
      <c r="I649" s="20" t="s">
        <v>284</v>
      </c>
      <c r="J649" s="184" t="s">
        <v>346</v>
      </c>
      <c r="K649" s="2" t="s">
        <v>320</v>
      </c>
      <c r="L649" s="163">
        <f t="shared" si="21"/>
        <v>0</v>
      </c>
      <c r="M649" s="163">
        <f t="shared" si="22"/>
        <v>0</v>
      </c>
      <c r="N649" s="181"/>
      <c r="O649" s="33"/>
      <c r="P649" s="33"/>
      <c r="Q649" s="33"/>
      <c r="R649" s="34"/>
      <c r="S649" s="41"/>
      <c r="T649" s="2"/>
      <c r="U649" s="2"/>
      <c r="V649" s="2"/>
      <c r="W649" s="2"/>
      <c r="X649" s="56"/>
      <c r="Y649" s="62"/>
      <c r="Z649" s="62"/>
      <c r="AA649" s="62"/>
      <c r="AB649" s="62"/>
      <c r="AC649" s="69"/>
      <c r="AD649" s="2"/>
      <c r="AE649" s="2"/>
      <c r="AF649" s="2"/>
      <c r="AG649" s="2"/>
      <c r="AH649" s="56"/>
      <c r="AI649" s="72"/>
      <c r="AJ649" s="72"/>
      <c r="AK649" s="72"/>
      <c r="AL649" s="72"/>
      <c r="AM649" s="81"/>
      <c r="AN649" s="2"/>
      <c r="AO649" s="2"/>
      <c r="AP649" s="2"/>
      <c r="AQ649" s="2"/>
      <c r="AR649" s="56"/>
      <c r="AS649" s="85"/>
      <c r="AT649" s="85"/>
      <c r="AU649" s="85"/>
      <c r="AV649" s="85"/>
      <c r="AW649" s="101"/>
      <c r="AX649" s="2"/>
      <c r="AY649" s="2"/>
      <c r="AZ649" s="2"/>
      <c r="BA649" s="2"/>
      <c r="BB649" s="56"/>
      <c r="BC649" s="105"/>
      <c r="BD649" s="105"/>
      <c r="BE649" s="105"/>
      <c r="BF649" s="105"/>
      <c r="BG649" s="110"/>
      <c r="BH649" s="2"/>
      <c r="BI649" s="2"/>
      <c r="BJ649" s="2"/>
      <c r="BK649" s="2"/>
      <c r="BL649" s="56"/>
      <c r="BM649" s="48"/>
      <c r="BN649" s="48"/>
      <c r="BO649" s="48"/>
      <c r="BP649" s="48"/>
      <c r="BQ649" s="118"/>
      <c r="BR649" s="2"/>
      <c r="BS649" s="2"/>
      <c r="BT649" s="2"/>
      <c r="BU649" s="2"/>
      <c r="BV649" s="56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18" t="s">
        <v>5</v>
      </c>
      <c r="H650" s="3">
        <v>2024</v>
      </c>
      <c r="I650" s="20" t="s">
        <v>284</v>
      </c>
      <c r="J650" s="184" t="s">
        <v>295</v>
      </c>
      <c r="K650" s="2" t="s">
        <v>320</v>
      </c>
      <c r="L650" s="163">
        <f t="shared" si="21"/>
        <v>0</v>
      </c>
      <c r="M650" s="163">
        <f t="shared" si="22"/>
        <v>0</v>
      </c>
      <c r="N650" s="181"/>
      <c r="O650" s="33"/>
      <c r="P650" s="33"/>
      <c r="Q650" s="33"/>
      <c r="R650" s="33"/>
      <c r="S650" s="41"/>
      <c r="T650" s="2"/>
      <c r="U650" s="2"/>
      <c r="V650" s="2"/>
      <c r="W650" s="2"/>
      <c r="X650" s="56"/>
      <c r="Y650" s="62"/>
      <c r="Z650" s="62"/>
      <c r="AA650" s="62"/>
      <c r="AB650" s="62"/>
      <c r="AC650" s="69"/>
      <c r="AD650" s="2"/>
      <c r="AE650" s="2"/>
      <c r="AF650" s="2"/>
      <c r="AG650" s="2"/>
      <c r="AH650" s="56"/>
      <c r="AI650" s="72"/>
      <c r="AJ650" s="72"/>
      <c r="AK650" s="72"/>
      <c r="AL650" s="72"/>
      <c r="AM650" s="81"/>
      <c r="AN650" s="2"/>
      <c r="AO650" s="2"/>
      <c r="AP650" s="2"/>
      <c r="AQ650" s="2"/>
      <c r="AR650" s="56"/>
      <c r="AS650" s="85"/>
      <c r="AT650" s="85"/>
      <c r="AU650" s="85"/>
      <c r="AV650" s="85"/>
      <c r="AW650" s="101"/>
      <c r="AX650" s="2"/>
      <c r="AY650" s="2"/>
      <c r="AZ650" s="2"/>
      <c r="BA650" s="2"/>
      <c r="BB650" s="56"/>
      <c r="BC650" s="105"/>
      <c r="BD650" s="105"/>
      <c r="BE650" s="105"/>
      <c r="BF650" s="105"/>
      <c r="BG650" s="110"/>
      <c r="BH650" s="2"/>
      <c r="BI650" s="2"/>
      <c r="BJ650" s="2"/>
      <c r="BK650" s="2"/>
      <c r="BL650" s="56"/>
      <c r="BM650" s="48"/>
      <c r="BN650" s="48"/>
      <c r="BO650" s="48"/>
      <c r="BP650" s="48"/>
      <c r="BQ650" s="118"/>
      <c r="BR650" s="2"/>
      <c r="BS650" s="2"/>
      <c r="BT650" s="2"/>
      <c r="BU650" s="2"/>
      <c r="BV650" s="56"/>
    </row>
    <row r="651" spans="1:74" ht="28.8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18" t="s">
        <v>5</v>
      </c>
      <c r="H651" s="3">
        <v>2024</v>
      </c>
      <c r="I651" s="20" t="s">
        <v>290</v>
      </c>
      <c r="J651" s="184" t="s">
        <v>299</v>
      </c>
      <c r="K651" s="2" t="s">
        <v>318</v>
      </c>
      <c r="L651" s="163">
        <f t="shared" si="21"/>
        <v>0</v>
      </c>
      <c r="M651" s="163">
        <f t="shared" si="22"/>
        <v>0</v>
      </c>
      <c r="N651" s="181"/>
      <c r="O651" s="33"/>
      <c r="P651" s="33"/>
      <c r="Q651" s="33"/>
      <c r="R651" s="33"/>
      <c r="S651" s="41"/>
      <c r="T651" s="2"/>
      <c r="U651" s="2"/>
      <c r="V651" s="2"/>
      <c r="W651" s="2"/>
      <c r="X651" s="56"/>
      <c r="Y651" s="62"/>
      <c r="Z651" s="62"/>
      <c r="AA651" s="62"/>
      <c r="AB651" s="62"/>
      <c r="AC651" s="69"/>
      <c r="AD651" s="2"/>
      <c r="AE651" s="2"/>
      <c r="AF651" s="2"/>
      <c r="AG651" s="2"/>
      <c r="AH651" s="56"/>
      <c r="AI651" s="72"/>
      <c r="AJ651" s="72"/>
      <c r="AK651" s="72"/>
      <c r="AL651" s="72"/>
      <c r="AM651" s="81"/>
      <c r="AN651" s="2"/>
      <c r="AO651" s="2"/>
      <c r="AP651" s="2"/>
      <c r="AQ651" s="2"/>
      <c r="AR651" s="56"/>
      <c r="AS651" s="85"/>
      <c r="AT651" s="85"/>
      <c r="AU651" s="85"/>
      <c r="AV651" s="85"/>
      <c r="AW651" s="101"/>
      <c r="AX651" s="2"/>
      <c r="AY651" s="2"/>
      <c r="AZ651" s="2"/>
      <c r="BA651" s="2"/>
      <c r="BB651" s="56"/>
      <c r="BC651" s="105"/>
      <c r="BD651" s="105"/>
      <c r="BE651" s="105"/>
      <c r="BF651" s="105"/>
      <c r="BG651" s="110"/>
      <c r="BH651" s="2"/>
      <c r="BI651" s="2"/>
      <c r="BJ651" s="2"/>
      <c r="BK651" s="2"/>
      <c r="BL651" s="56"/>
      <c r="BM651" s="48"/>
      <c r="BN651" s="48"/>
      <c r="BO651" s="48"/>
      <c r="BP651" s="48"/>
      <c r="BQ651" s="118"/>
      <c r="BR651" s="2"/>
      <c r="BS651" s="2"/>
      <c r="BT651" s="2"/>
      <c r="BU651" s="2"/>
      <c r="BV651" s="56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18" t="s">
        <v>5</v>
      </c>
      <c r="H652" s="3">
        <v>2024</v>
      </c>
      <c r="I652" s="20" t="s">
        <v>315</v>
      </c>
      <c r="J652" s="184" t="s">
        <v>347</v>
      </c>
      <c r="K652" s="2" t="s">
        <v>320</v>
      </c>
      <c r="L652" s="163">
        <f t="shared" si="21"/>
        <v>0</v>
      </c>
      <c r="M652" s="163">
        <f t="shared" si="22"/>
        <v>0</v>
      </c>
      <c r="N652" s="181"/>
      <c r="O652" s="33"/>
      <c r="P652" s="33"/>
      <c r="Q652" s="33"/>
      <c r="R652" s="33"/>
      <c r="S652" s="41"/>
      <c r="T652" s="2"/>
      <c r="U652" s="2"/>
      <c r="V652" s="2"/>
      <c r="W652" s="2"/>
      <c r="X652" s="56"/>
      <c r="Y652" s="62"/>
      <c r="Z652" s="62"/>
      <c r="AA652" s="62"/>
      <c r="AB652" s="62"/>
      <c r="AC652" s="69"/>
      <c r="AD652" s="2"/>
      <c r="AE652" s="2"/>
      <c r="AF652" s="2"/>
      <c r="AG652" s="2"/>
      <c r="AH652" s="56"/>
      <c r="AI652" s="72"/>
      <c r="AJ652" s="72"/>
      <c r="AK652" s="72"/>
      <c r="AL652" s="72"/>
      <c r="AM652" s="81"/>
      <c r="AN652" s="2"/>
      <c r="AO652" s="2"/>
      <c r="AP652" s="2"/>
      <c r="AQ652" s="2"/>
      <c r="AR652" s="56"/>
      <c r="AS652" s="85"/>
      <c r="AT652" s="85"/>
      <c r="AU652" s="85"/>
      <c r="AV652" s="85"/>
      <c r="AW652" s="101"/>
      <c r="AX652" s="2"/>
      <c r="AY652" s="2"/>
      <c r="AZ652" s="2"/>
      <c r="BA652" s="2"/>
      <c r="BB652" s="56"/>
      <c r="BC652" s="105"/>
      <c r="BD652" s="105"/>
      <c r="BE652" s="105"/>
      <c r="BF652" s="105"/>
      <c r="BG652" s="110"/>
      <c r="BH652" s="2"/>
      <c r="BI652" s="2"/>
      <c r="BJ652" s="2"/>
      <c r="BK652" s="2"/>
      <c r="BL652" s="56"/>
      <c r="BM652" s="48"/>
      <c r="BN652" s="48"/>
      <c r="BO652" s="48"/>
      <c r="BP652" s="48"/>
      <c r="BQ652" s="118"/>
      <c r="BR652" s="2"/>
      <c r="BS652" s="2"/>
      <c r="BT652" s="2"/>
      <c r="BU652" s="2"/>
      <c r="BV652" s="56"/>
    </row>
    <row r="653" spans="1:74" ht="28.8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18" t="s">
        <v>5</v>
      </c>
      <c r="H653" s="3">
        <v>2024</v>
      </c>
      <c r="I653" s="20" t="s">
        <v>315</v>
      </c>
      <c r="J653" s="184" t="s">
        <v>296</v>
      </c>
      <c r="K653" s="2" t="s">
        <v>321</v>
      </c>
      <c r="L653" s="163">
        <f t="shared" si="21"/>
        <v>0</v>
      </c>
      <c r="M653" s="163">
        <f t="shared" si="22"/>
        <v>0</v>
      </c>
      <c r="N653" s="181"/>
      <c r="O653" s="33"/>
      <c r="P653" s="33"/>
      <c r="Q653" s="33"/>
      <c r="R653" s="33"/>
      <c r="S653" s="41"/>
      <c r="T653" s="2"/>
      <c r="U653" s="2"/>
      <c r="V653" s="2"/>
      <c r="W653" s="2"/>
      <c r="X653" s="56"/>
      <c r="Y653" s="62"/>
      <c r="Z653" s="62"/>
      <c r="AA653" s="62"/>
      <c r="AB653" s="62"/>
      <c r="AC653" s="69"/>
      <c r="AD653" s="2"/>
      <c r="AE653" s="2"/>
      <c r="AF653" s="2"/>
      <c r="AG653" s="2"/>
      <c r="AH653" s="56"/>
      <c r="AI653" s="72"/>
      <c r="AJ653" s="72"/>
      <c r="AK653" s="72"/>
      <c r="AL653" s="72"/>
      <c r="AM653" s="81"/>
      <c r="AN653" s="2"/>
      <c r="AO653" s="2"/>
      <c r="AP653" s="2"/>
      <c r="AQ653" s="2"/>
      <c r="AR653" s="56"/>
      <c r="AS653" s="85"/>
      <c r="AT653" s="85"/>
      <c r="AU653" s="85"/>
      <c r="AV653" s="85"/>
      <c r="AW653" s="101"/>
      <c r="AX653" s="2"/>
      <c r="AY653" s="2"/>
      <c r="AZ653" s="2"/>
      <c r="BA653" s="2"/>
      <c r="BB653" s="56"/>
      <c r="BC653" s="105"/>
      <c r="BD653" s="105"/>
      <c r="BE653" s="105"/>
      <c r="BF653" s="105"/>
      <c r="BG653" s="110"/>
      <c r="BH653" s="2"/>
      <c r="BI653" s="2"/>
      <c r="BJ653" s="2"/>
      <c r="BK653" s="2"/>
      <c r="BL653" s="56"/>
      <c r="BM653" s="48"/>
      <c r="BN653" s="48"/>
      <c r="BO653" s="48"/>
      <c r="BP653" s="48"/>
      <c r="BQ653" s="118"/>
      <c r="BR653" s="2"/>
      <c r="BS653" s="2"/>
      <c r="BT653" s="2"/>
      <c r="BU653" s="2"/>
      <c r="BV653" s="56"/>
    </row>
    <row r="654" spans="1:74" ht="28.8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18" t="s">
        <v>5</v>
      </c>
      <c r="H654" s="3">
        <v>2024</v>
      </c>
      <c r="I654" s="20" t="s">
        <v>316</v>
      </c>
      <c r="J654" s="184" t="s">
        <v>297</v>
      </c>
      <c r="K654" s="2" t="s">
        <v>318</v>
      </c>
      <c r="L654" s="163">
        <f t="shared" si="21"/>
        <v>0</v>
      </c>
      <c r="M654" s="163">
        <f t="shared" si="22"/>
        <v>0</v>
      </c>
      <c r="N654" s="181"/>
      <c r="O654" s="33"/>
      <c r="P654" s="33"/>
      <c r="Q654" s="33"/>
      <c r="R654" s="33"/>
      <c r="S654" s="41"/>
      <c r="T654" s="2"/>
      <c r="U654" s="2"/>
      <c r="V654" s="2"/>
      <c r="W654" s="2"/>
      <c r="X654" s="56"/>
      <c r="Y654" s="62"/>
      <c r="Z654" s="62"/>
      <c r="AA654" s="62"/>
      <c r="AB654" s="62"/>
      <c r="AC654" s="69"/>
      <c r="AD654" s="2"/>
      <c r="AE654" s="2"/>
      <c r="AF654" s="2"/>
      <c r="AG654" s="2"/>
      <c r="AH654" s="56"/>
      <c r="AI654" s="72"/>
      <c r="AJ654" s="72"/>
      <c r="AK654" s="72"/>
      <c r="AL654" s="72"/>
      <c r="AM654" s="81"/>
      <c r="AN654" s="2"/>
      <c r="AO654" s="2"/>
      <c r="AP654" s="2"/>
      <c r="AQ654" s="2"/>
      <c r="AR654" s="56"/>
      <c r="AS654" s="85"/>
      <c r="AT654" s="85"/>
      <c r="AU654" s="85"/>
      <c r="AV654" s="85"/>
      <c r="AW654" s="101"/>
      <c r="AX654" s="2"/>
      <c r="AY654" s="2"/>
      <c r="AZ654" s="2"/>
      <c r="BA654" s="2"/>
      <c r="BB654" s="56"/>
      <c r="BC654" s="105"/>
      <c r="BD654" s="105"/>
      <c r="BE654" s="105"/>
      <c r="BF654" s="105"/>
      <c r="BG654" s="110"/>
      <c r="BH654" s="2"/>
      <c r="BI654" s="2"/>
      <c r="BJ654" s="2"/>
      <c r="BK654" s="2"/>
      <c r="BL654" s="56"/>
      <c r="BM654" s="48"/>
      <c r="BN654" s="48"/>
      <c r="BO654" s="48"/>
      <c r="BP654" s="48"/>
      <c r="BQ654" s="118"/>
      <c r="BR654" s="2"/>
      <c r="BS654" s="2"/>
      <c r="BT654" s="2"/>
      <c r="BU654" s="2"/>
      <c r="BV654" s="56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18" t="s">
        <v>5</v>
      </c>
      <c r="H655" s="3">
        <v>2024</v>
      </c>
      <c r="I655" s="20" t="s">
        <v>316</v>
      </c>
      <c r="J655" s="185" t="s">
        <v>348</v>
      </c>
      <c r="K655" s="8" t="s">
        <v>320</v>
      </c>
      <c r="L655" s="163">
        <f t="shared" si="21"/>
        <v>0</v>
      </c>
      <c r="M655" s="163">
        <f t="shared" si="22"/>
        <v>0</v>
      </c>
      <c r="N655" s="181"/>
      <c r="O655" s="33"/>
      <c r="P655" s="33"/>
      <c r="Q655" s="33"/>
      <c r="R655" s="33"/>
      <c r="S655" s="41"/>
      <c r="T655" s="2"/>
      <c r="U655" s="2"/>
      <c r="V655" s="2"/>
      <c r="W655" s="2"/>
      <c r="X655" s="56"/>
      <c r="Y655" s="62"/>
      <c r="Z655" s="62"/>
      <c r="AA655" s="62"/>
      <c r="AB655" s="62"/>
      <c r="AC655" s="69"/>
      <c r="AD655" s="2"/>
      <c r="AE655" s="2"/>
      <c r="AF655" s="2"/>
      <c r="AG655" s="2"/>
      <c r="AH655" s="56"/>
      <c r="AI655" s="72"/>
      <c r="AJ655" s="72"/>
      <c r="AK655" s="72"/>
      <c r="AL655" s="72"/>
      <c r="AM655" s="81"/>
      <c r="AN655" s="2"/>
      <c r="AO655" s="2"/>
      <c r="AP655" s="2"/>
      <c r="AQ655" s="2"/>
      <c r="AR655" s="56"/>
      <c r="AS655" s="85"/>
      <c r="AT655" s="85"/>
      <c r="AU655" s="85"/>
      <c r="AV655" s="85"/>
      <c r="AW655" s="101"/>
      <c r="AX655" s="2"/>
      <c r="AY655" s="2"/>
      <c r="AZ655" s="2"/>
      <c r="BA655" s="2"/>
      <c r="BB655" s="56"/>
      <c r="BC655" s="105"/>
      <c r="BD655" s="105"/>
      <c r="BE655" s="105"/>
      <c r="BF655" s="105"/>
      <c r="BG655" s="110"/>
      <c r="BH655" s="2"/>
      <c r="BI655" s="2"/>
      <c r="BJ655" s="2"/>
      <c r="BK655" s="2"/>
      <c r="BL655" s="56"/>
      <c r="BM655" s="48"/>
      <c r="BN655" s="48"/>
      <c r="BO655" s="48"/>
      <c r="BP655" s="48"/>
      <c r="BQ655" s="118"/>
      <c r="BR655" s="2"/>
      <c r="BS655" s="2"/>
      <c r="BT655" s="2"/>
      <c r="BU655" s="2"/>
      <c r="BV655" s="56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18" t="s">
        <v>5</v>
      </c>
      <c r="H656" s="3">
        <v>2024</v>
      </c>
      <c r="I656" s="20" t="s">
        <v>282</v>
      </c>
      <c r="J656" s="184" t="s">
        <v>272</v>
      </c>
      <c r="K656" s="2" t="s">
        <v>321</v>
      </c>
      <c r="L656" s="163">
        <f t="shared" si="21"/>
        <v>0</v>
      </c>
      <c r="M656" s="163">
        <f t="shared" si="22"/>
        <v>0</v>
      </c>
      <c r="N656" s="181"/>
      <c r="O656" s="33"/>
      <c r="P656" s="33"/>
      <c r="Q656" s="33"/>
      <c r="R656" s="33"/>
      <c r="S656" s="41"/>
      <c r="T656" s="2"/>
      <c r="U656" s="2"/>
      <c r="V656" s="2"/>
      <c r="W656" s="2"/>
      <c r="X656" s="56"/>
      <c r="Y656" s="62"/>
      <c r="Z656" s="62"/>
      <c r="AA656" s="62"/>
      <c r="AB656" s="62"/>
      <c r="AC656" s="69"/>
      <c r="AD656" s="2"/>
      <c r="AE656" s="2"/>
      <c r="AF656" s="2"/>
      <c r="AG656" s="2"/>
      <c r="AH656" s="56"/>
      <c r="AI656" s="72"/>
      <c r="AJ656" s="72"/>
      <c r="AK656" s="72"/>
      <c r="AL656" s="72"/>
      <c r="AM656" s="81"/>
      <c r="AN656" s="2"/>
      <c r="AO656" s="2"/>
      <c r="AP656" s="2"/>
      <c r="AQ656" s="2"/>
      <c r="AR656" s="56"/>
      <c r="AS656" s="85"/>
      <c r="AT656" s="85"/>
      <c r="AU656" s="85"/>
      <c r="AV656" s="85"/>
      <c r="AW656" s="101"/>
      <c r="AX656" s="2"/>
      <c r="AY656" s="2"/>
      <c r="AZ656" s="2"/>
      <c r="BA656" s="2"/>
      <c r="BB656" s="56"/>
      <c r="BC656" s="105"/>
      <c r="BD656" s="105"/>
      <c r="BE656" s="105"/>
      <c r="BF656" s="105"/>
      <c r="BG656" s="110"/>
      <c r="BH656" s="2"/>
      <c r="BI656" s="2"/>
      <c r="BJ656" s="2"/>
      <c r="BK656" s="2"/>
      <c r="BL656" s="56"/>
      <c r="BM656" s="48"/>
      <c r="BN656" s="48"/>
      <c r="BO656" s="48"/>
      <c r="BP656" s="48"/>
      <c r="BQ656" s="118"/>
      <c r="BR656" s="2"/>
      <c r="BS656" s="2"/>
      <c r="BT656" s="2"/>
      <c r="BU656" s="2"/>
      <c r="BV656" s="56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18" t="s">
        <v>5</v>
      </c>
      <c r="H657" s="3">
        <v>2024</v>
      </c>
      <c r="I657" s="20" t="s">
        <v>282</v>
      </c>
      <c r="J657" s="184" t="s">
        <v>273</v>
      </c>
      <c r="K657" s="2" t="s">
        <v>321</v>
      </c>
      <c r="L657" s="163">
        <f t="shared" si="21"/>
        <v>4.0000000000000001E-3</v>
      </c>
      <c r="M657" s="163">
        <f t="shared" si="22"/>
        <v>9.5990000000000002</v>
      </c>
      <c r="N657" s="186" t="s">
        <v>408</v>
      </c>
      <c r="O657" s="33"/>
      <c r="P657" s="33"/>
      <c r="Q657" s="33"/>
      <c r="R657" s="33"/>
      <c r="S657" s="42"/>
      <c r="T657" s="2"/>
      <c r="U657" s="2"/>
      <c r="V657" s="2"/>
      <c r="W657" s="2"/>
      <c r="X657" s="55"/>
      <c r="Y657" s="62"/>
      <c r="Z657" s="62" t="s">
        <v>440</v>
      </c>
      <c r="AA657" s="62"/>
      <c r="AB657" s="62">
        <v>4.0000000000000001E-3</v>
      </c>
      <c r="AC657" s="68">
        <v>9.5990000000000002</v>
      </c>
      <c r="AD657" s="2"/>
      <c r="AE657" s="2"/>
      <c r="AF657" s="2"/>
      <c r="AG657" s="2"/>
      <c r="AH657" s="55"/>
      <c r="AI657" s="72"/>
      <c r="AJ657" s="72"/>
      <c r="AK657" s="72"/>
      <c r="AL657" s="72"/>
      <c r="AM657" s="80"/>
      <c r="AN657" s="2"/>
      <c r="AO657" s="2"/>
      <c r="AP657" s="2"/>
      <c r="AQ657" s="2"/>
      <c r="AR657" s="55"/>
      <c r="AS657" s="85"/>
      <c r="AT657" s="85"/>
      <c r="AU657" s="85"/>
      <c r="AV657" s="85"/>
      <c r="AW657" s="100"/>
      <c r="AX657" s="2"/>
      <c r="AY657" s="2"/>
      <c r="AZ657" s="2"/>
      <c r="BA657" s="2"/>
      <c r="BB657" s="55"/>
      <c r="BC657" s="105"/>
      <c r="BD657" s="105"/>
      <c r="BE657" s="105"/>
      <c r="BF657" s="105"/>
      <c r="BG657" s="109"/>
      <c r="BH657" s="2"/>
      <c r="BI657" s="2"/>
      <c r="BJ657" s="2"/>
      <c r="BK657" s="2"/>
      <c r="BL657" s="55"/>
      <c r="BM657" s="48"/>
      <c r="BN657" s="48"/>
      <c r="BO657" s="48"/>
      <c r="BP657" s="48"/>
      <c r="BQ657" s="117"/>
      <c r="BR657" s="2"/>
      <c r="BS657" s="2"/>
      <c r="BT657" s="2"/>
      <c r="BU657" s="2"/>
      <c r="BV657" s="55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18" t="s">
        <v>5</v>
      </c>
      <c r="H658" s="3">
        <v>2024</v>
      </c>
      <c r="I658" s="20" t="s">
        <v>282</v>
      </c>
      <c r="J658" s="184" t="s">
        <v>274</v>
      </c>
      <c r="K658" s="2" t="s">
        <v>321</v>
      </c>
      <c r="L658" s="163">
        <f t="shared" si="21"/>
        <v>1E-3</v>
      </c>
      <c r="M658" s="163">
        <f t="shared" si="22"/>
        <v>1.986</v>
      </c>
      <c r="N658" s="186" t="s">
        <v>886</v>
      </c>
      <c r="O658" s="33"/>
      <c r="P658" s="33"/>
      <c r="Q658" s="33"/>
      <c r="R658" s="33"/>
      <c r="S658" s="42"/>
      <c r="T658" s="2"/>
      <c r="U658" s="2"/>
      <c r="V658" s="2"/>
      <c r="W658" s="2"/>
      <c r="X658" s="55"/>
      <c r="Y658" s="62"/>
      <c r="Z658" s="62"/>
      <c r="AA658" s="62"/>
      <c r="AB658" s="62"/>
      <c r="AC658" s="68"/>
      <c r="AD658" s="2"/>
      <c r="AE658" s="2"/>
      <c r="AF658" s="2">
        <v>17</v>
      </c>
      <c r="AG658" s="2">
        <v>1E-3</v>
      </c>
      <c r="AH658" s="55">
        <v>1.986</v>
      </c>
      <c r="AI658" s="72"/>
      <c r="AJ658" s="72"/>
      <c r="AK658" s="72"/>
      <c r="AL658" s="72"/>
      <c r="AM658" s="80"/>
      <c r="AN658" s="2"/>
      <c r="AO658" s="2"/>
      <c r="AP658" s="2"/>
      <c r="AQ658" s="2"/>
      <c r="AR658" s="55"/>
      <c r="AS658" s="85"/>
      <c r="AT658" s="85"/>
      <c r="AU658" s="85"/>
      <c r="AV658" s="85"/>
      <c r="AW658" s="100"/>
      <c r="AX658" s="2"/>
      <c r="AY658" s="2"/>
      <c r="AZ658" s="2"/>
      <c r="BA658" s="2"/>
      <c r="BB658" s="55"/>
      <c r="BC658" s="105"/>
      <c r="BD658" s="105"/>
      <c r="BE658" s="105"/>
      <c r="BF658" s="105"/>
      <c r="BG658" s="109"/>
      <c r="BH658" s="2"/>
      <c r="BI658" s="2"/>
      <c r="BJ658" s="2"/>
      <c r="BK658" s="2"/>
      <c r="BL658" s="55"/>
      <c r="BM658" s="48"/>
      <c r="BN658" s="48"/>
      <c r="BO658" s="48"/>
      <c r="BP658" s="48"/>
      <c r="BQ658" s="117"/>
      <c r="BR658" s="2"/>
      <c r="BS658" s="30"/>
      <c r="BT658" s="2"/>
      <c r="BU658" s="2"/>
      <c r="BV658" s="55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18" t="s">
        <v>5</v>
      </c>
      <c r="H659" s="3">
        <v>2024</v>
      </c>
      <c r="I659" s="20" t="s">
        <v>282</v>
      </c>
      <c r="J659" s="184" t="s">
        <v>275</v>
      </c>
      <c r="K659" s="2" t="s">
        <v>321</v>
      </c>
      <c r="L659" s="163">
        <f t="shared" si="21"/>
        <v>4.0000000000000001E-3</v>
      </c>
      <c r="M659" s="163">
        <f t="shared" si="22"/>
        <v>8.8970000000000002</v>
      </c>
      <c r="N659" s="186" t="s">
        <v>1334</v>
      </c>
      <c r="O659" s="33"/>
      <c r="P659" s="33"/>
      <c r="Q659" s="33"/>
      <c r="R659" s="33"/>
      <c r="S659" s="41"/>
      <c r="T659" s="2"/>
      <c r="U659" s="2"/>
      <c r="V659" s="2"/>
      <c r="W659" s="2"/>
      <c r="X659" s="56"/>
      <c r="Y659" s="62"/>
      <c r="Z659" s="62"/>
      <c r="AA659" s="62"/>
      <c r="AB659" s="62"/>
      <c r="AC659" s="69"/>
      <c r="AD659" s="2"/>
      <c r="AE659" s="2"/>
      <c r="AF659" s="2"/>
      <c r="AG659" s="2"/>
      <c r="AH659" s="56"/>
      <c r="AI659" s="72" t="s">
        <v>552</v>
      </c>
      <c r="AJ659" s="72"/>
      <c r="AK659" s="72"/>
      <c r="AL659" s="72">
        <v>4.0000000000000001E-3</v>
      </c>
      <c r="AM659" s="81">
        <v>8.8970000000000002</v>
      </c>
      <c r="AN659" s="2"/>
      <c r="AO659" s="2"/>
      <c r="AP659" s="2"/>
      <c r="AQ659" s="2"/>
      <c r="AR659" s="56"/>
      <c r="AS659" s="85"/>
      <c r="AT659" s="85"/>
      <c r="AU659" s="85"/>
      <c r="AV659" s="85"/>
      <c r="AW659" s="101"/>
      <c r="AX659" s="2"/>
      <c r="AY659" s="2"/>
      <c r="AZ659" s="2"/>
      <c r="BA659" s="2"/>
      <c r="BB659" s="56"/>
      <c r="BC659" s="105"/>
      <c r="BD659" s="105"/>
      <c r="BE659" s="105"/>
      <c r="BF659" s="105"/>
      <c r="BG659" s="110"/>
      <c r="BH659" s="2"/>
      <c r="BI659" s="2"/>
      <c r="BJ659" s="2"/>
      <c r="BK659" s="2"/>
      <c r="BL659" s="56"/>
      <c r="BM659" s="48"/>
      <c r="BN659" s="48"/>
      <c r="BO659" s="48"/>
      <c r="BP659" s="48"/>
      <c r="BQ659" s="118"/>
      <c r="BR659" s="2"/>
      <c r="BS659" s="2"/>
      <c r="BT659" s="2"/>
      <c r="BU659" s="2"/>
      <c r="BV659" s="56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18" t="s">
        <v>5</v>
      </c>
      <c r="H660" s="3">
        <v>2024</v>
      </c>
      <c r="I660" s="20" t="s">
        <v>282</v>
      </c>
      <c r="J660" s="184" t="s">
        <v>276</v>
      </c>
      <c r="K660" s="2" t="s">
        <v>320</v>
      </c>
      <c r="L660" s="163">
        <f t="shared" si="21"/>
        <v>0</v>
      </c>
      <c r="M660" s="163">
        <f t="shared" si="22"/>
        <v>0</v>
      </c>
      <c r="N660" s="186"/>
      <c r="O660" s="33"/>
      <c r="P660" s="33"/>
      <c r="Q660" s="33"/>
      <c r="R660" s="33"/>
      <c r="S660" s="41"/>
      <c r="T660" s="2"/>
      <c r="U660" s="2"/>
      <c r="V660" s="2"/>
      <c r="W660" s="2"/>
      <c r="X660" s="56"/>
      <c r="Y660" s="62"/>
      <c r="Z660" s="62"/>
      <c r="AA660" s="62"/>
      <c r="AB660" s="62"/>
      <c r="AC660" s="69"/>
      <c r="AD660" s="2"/>
      <c r="AE660" s="2"/>
      <c r="AF660" s="2"/>
      <c r="AG660" s="2"/>
      <c r="AH660" s="56"/>
      <c r="AI660" s="72"/>
      <c r="AJ660" s="72"/>
      <c r="AK660" s="72"/>
      <c r="AL660" s="72"/>
      <c r="AM660" s="81"/>
      <c r="AN660" s="2"/>
      <c r="AO660" s="2"/>
      <c r="AP660" s="2"/>
      <c r="AQ660" s="2"/>
      <c r="AR660" s="56"/>
      <c r="AS660" s="85"/>
      <c r="AT660" s="85"/>
      <c r="AU660" s="85"/>
      <c r="AV660" s="85"/>
      <c r="AW660" s="101"/>
      <c r="AX660" s="2"/>
      <c r="AY660" s="2"/>
      <c r="AZ660" s="2"/>
      <c r="BA660" s="2"/>
      <c r="BB660" s="56"/>
      <c r="BC660" s="105"/>
      <c r="BD660" s="105"/>
      <c r="BE660" s="105"/>
      <c r="BF660" s="105"/>
      <c r="BG660" s="110"/>
      <c r="BH660" s="2"/>
      <c r="BI660" s="2"/>
      <c r="BJ660" s="2"/>
      <c r="BK660" s="2"/>
      <c r="BL660" s="56"/>
      <c r="BM660" s="48"/>
      <c r="BN660" s="48"/>
      <c r="BO660" s="48"/>
      <c r="BP660" s="48"/>
      <c r="BQ660" s="118"/>
      <c r="BR660" s="2"/>
      <c r="BS660" s="2"/>
      <c r="BT660" s="2"/>
      <c r="BU660" s="2"/>
      <c r="BV660" s="56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18" t="s">
        <v>5</v>
      </c>
      <c r="H661" s="3">
        <v>2024</v>
      </c>
      <c r="I661" s="20" t="s">
        <v>282</v>
      </c>
      <c r="J661" s="184" t="s">
        <v>277</v>
      </c>
      <c r="K661" s="2" t="s">
        <v>320</v>
      </c>
      <c r="L661" s="163">
        <f t="shared" si="21"/>
        <v>0</v>
      </c>
      <c r="M661" s="163">
        <f t="shared" si="22"/>
        <v>0</v>
      </c>
      <c r="N661" s="186"/>
      <c r="O661" s="33"/>
      <c r="P661" s="33"/>
      <c r="Q661" s="33"/>
      <c r="R661" s="33"/>
      <c r="S661" s="41"/>
      <c r="T661" s="2"/>
      <c r="U661" s="2"/>
      <c r="V661" s="2"/>
      <c r="W661" s="2"/>
      <c r="X661" s="56"/>
      <c r="Y661" s="62"/>
      <c r="Z661" s="62"/>
      <c r="AA661" s="62"/>
      <c r="AB661" s="62"/>
      <c r="AC661" s="69"/>
      <c r="AD661" s="2"/>
      <c r="AE661" s="2"/>
      <c r="AF661" s="2"/>
      <c r="AG661" s="2"/>
      <c r="AH661" s="56"/>
      <c r="AI661" s="72"/>
      <c r="AJ661" s="72"/>
      <c r="AK661" s="72"/>
      <c r="AL661" s="72"/>
      <c r="AM661" s="81"/>
      <c r="AN661" s="2"/>
      <c r="AO661" s="2"/>
      <c r="AP661" s="2"/>
      <c r="AQ661" s="2"/>
      <c r="AR661" s="56"/>
      <c r="AS661" s="85"/>
      <c r="AT661" s="85"/>
      <c r="AU661" s="85"/>
      <c r="AV661" s="85"/>
      <c r="AW661" s="101"/>
      <c r="AX661" s="2"/>
      <c r="AY661" s="2"/>
      <c r="AZ661" s="2"/>
      <c r="BA661" s="2"/>
      <c r="BB661" s="56"/>
      <c r="BC661" s="105"/>
      <c r="BD661" s="105"/>
      <c r="BE661" s="105"/>
      <c r="BF661" s="105"/>
      <c r="BG661" s="110"/>
      <c r="BH661" s="2"/>
      <c r="BI661" s="2"/>
      <c r="BJ661" s="2"/>
      <c r="BK661" s="2"/>
      <c r="BL661" s="56"/>
      <c r="BM661" s="48"/>
      <c r="BN661" s="48"/>
      <c r="BO661" s="48"/>
      <c r="BP661" s="48"/>
      <c r="BQ661" s="118"/>
      <c r="BR661" s="2"/>
      <c r="BS661" s="2"/>
      <c r="BT661" s="2"/>
      <c r="BU661" s="2"/>
      <c r="BV661" s="56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18" t="s">
        <v>5</v>
      </c>
      <c r="H662" s="3">
        <v>2024</v>
      </c>
      <c r="I662" s="20" t="s">
        <v>283</v>
      </c>
      <c r="J662" s="184" t="s">
        <v>298</v>
      </c>
      <c r="K662" s="2" t="s">
        <v>321</v>
      </c>
      <c r="L662" s="163">
        <f t="shared" si="21"/>
        <v>0</v>
      </c>
      <c r="M662" s="163">
        <f t="shared" si="22"/>
        <v>0</v>
      </c>
      <c r="N662" s="186"/>
      <c r="O662" s="33"/>
      <c r="P662" s="33"/>
      <c r="Q662" s="33"/>
      <c r="R662" s="33"/>
      <c r="S662" s="41"/>
      <c r="T662" s="2"/>
      <c r="U662" s="2"/>
      <c r="V662" s="2"/>
      <c r="W662" s="2"/>
      <c r="X662" s="56"/>
      <c r="Y662" s="62"/>
      <c r="Z662" s="62"/>
      <c r="AA662" s="62"/>
      <c r="AB662" s="62"/>
      <c r="AC662" s="69"/>
      <c r="AD662" s="2"/>
      <c r="AE662" s="2"/>
      <c r="AF662" s="2"/>
      <c r="AG662" s="2"/>
      <c r="AH662" s="56"/>
      <c r="AI662" s="72"/>
      <c r="AJ662" s="72"/>
      <c r="AK662" s="72"/>
      <c r="AL662" s="72"/>
      <c r="AM662" s="81"/>
      <c r="AN662" s="2"/>
      <c r="AO662" s="2"/>
      <c r="AP662" s="2"/>
      <c r="AQ662" s="2"/>
      <c r="AR662" s="56"/>
      <c r="AS662" s="85"/>
      <c r="AT662" s="85"/>
      <c r="AU662" s="85"/>
      <c r="AV662" s="85"/>
      <c r="AW662" s="101"/>
      <c r="AX662" s="2"/>
      <c r="AY662" s="2"/>
      <c r="AZ662" s="2"/>
      <c r="BA662" s="2"/>
      <c r="BB662" s="56"/>
      <c r="BC662" s="105"/>
      <c r="BD662" s="105"/>
      <c r="BE662" s="105"/>
      <c r="BF662" s="105"/>
      <c r="BG662" s="110"/>
      <c r="BH662" s="2"/>
      <c r="BI662" s="2"/>
      <c r="BJ662" s="2"/>
      <c r="BK662" s="2"/>
      <c r="BL662" s="56"/>
      <c r="BM662" s="48"/>
      <c r="BN662" s="48"/>
      <c r="BO662" s="48"/>
      <c r="BP662" s="48"/>
      <c r="BQ662" s="118"/>
      <c r="BR662" s="2"/>
      <c r="BS662" s="2"/>
      <c r="BT662" s="2"/>
      <c r="BU662" s="2"/>
      <c r="BV662" s="56"/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18" t="s">
        <v>5</v>
      </c>
      <c r="H663" s="3">
        <v>2024</v>
      </c>
      <c r="I663" s="20" t="s">
        <v>283</v>
      </c>
      <c r="J663" s="184" t="s">
        <v>278</v>
      </c>
      <c r="K663" s="2" t="s">
        <v>320</v>
      </c>
      <c r="L663" s="163">
        <f t="shared" si="21"/>
        <v>0</v>
      </c>
      <c r="M663" s="163">
        <f t="shared" si="22"/>
        <v>0</v>
      </c>
      <c r="N663" s="186"/>
      <c r="O663" s="33"/>
      <c r="P663" s="33"/>
      <c r="Q663" s="33"/>
      <c r="R663" s="33"/>
      <c r="S663" s="41"/>
      <c r="T663" s="2"/>
      <c r="U663" s="2"/>
      <c r="V663" s="2"/>
      <c r="W663" s="2"/>
      <c r="X663" s="56"/>
      <c r="Y663" s="62"/>
      <c r="Z663" s="62"/>
      <c r="AA663" s="62"/>
      <c r="AB663" s="62"/>
      <c r="AC663" s="69"/>
      <c r="AD663" s="2"/>
      <c r="AE663" s="2"/>
      <c r="AF663" s="2"/>
      <c r="AG663" s="2"/>
      <c r="AH663" s="56"/>
      <c r="AI663" s="72"/>
      <c r="AJ663" s="72"/>
      <c r="AK663" s="72"/>
      <c r="AL663" s="72"/>
      <c r="AM663" s="81"/>
      <c r="AN663" s="2"/>
      <c r="AO663" s="2"/>
      <c r="AP663" s="2"/>
      <c r="AQ663" s="2"/>
      <c r="AR663" s="56"/>
      <c r="AS663" s="85"/>
      <c r="AT663" s="85"/>
      <c r="AU663" s="85"/>
      <c r="AV663" s="85"/>
      <c r="AW663" s="101"/>
      <c r="AX663" s="2"/>
      <c r="AY663" s="2"/>
      <c r="AZ663" s="2"/>
      <c r="BA663" s="2"/>
      <c r="BB663" s="56"/>
      <c r="BC663" s="105"/>
      <c r="BD663" s="105"/>
      <c r="BE663" s="105"/>
      <c r="BF663" s="105"/>
      <c r="BG663" s="110"/>
      <c r="BH663" s="2"/>
      <c r="BI663" s="2"/>
      <c r="BJ663" s="2"/>
      <c r="BK663" s="2"/>
      <c r="BL663" s="56"/>
      <c r="BM663" s="48"/>
      <c r="BN663" s="48"/>
      <c r="BO663" s="48"/>
      <c r="BP663" s="48"/>
      <c r="BQ663" s="118"/>
      <c r="BR663" s="2"/>
      <c r="BS663" s="2"/>
      <c r="BT663" s="2"/>
      <c r="BU663" s="2"/>
      <c r="BV663" s="56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18" t="s">
        <v>5</v>
      </c>
      <c r="H664" s="3">
        <v>2024</v>
      </c>
      <c r="I664" s="20" t="s">
        <v>283</v>
      </c>
      <c r="J664" s="184" t="s">
        <v>279</v>
      </c>
      <c r="K664" s="2" t="s">
        <v>320</v>
      </c>
      <c r="L664" s="163">
        <f t="shared" si="21"/>
        <v>1</v>
      </c>
      <c r="M664" s="163">
        <f t="shared" si="22"/>
        <v>10.207000000000001</v>
      </c>
      <c r="N664" s="186" t="s">
        <v>450</v>
      </c>
      <c r="O664" s="33"/>
      <c r="P664" s="33"/>
      <c r="Q664" s="33"/>
      <c r="R664" s="33"/>
      <c r="S664" s="41"/>
      <c r="T664" s="2"/>
      <c r="U664" s="2"/>
      <c r="V664" s="2"/>
      <c r="W664" s="2"/>
      <c r="X664" s="56"/>
      <c r="Y664" s="62"/>
      <c r="Z664" s="62"/>
      <c r="AA664" s="62"/>
      <c r="AB664" s="62"/>
      <c r="AC664" s="69"/>
      <c r="AD664" s="2"/>
      <c r="AE664" s="2"/>
      <c r="AF664" s="2"/>
      <c r="AG664" s="2"/>
      <c r="AH664" s="56"/>
      <c r="AI664" s="72"/>
      <c r="AJ664" s="72"/>
      <c r="AK664" s="72"/>
      <c r="AL664" s="72"/>
      <c r="AM664" s="81"/>
      <c r="AN664" s="2"/>
      <c r="AO664" s="2"/>
      <c r="AP664" s="2"/>
      <c r="AQ664" s="2"/>
      <c r="AR664" s="56"/>
      <c r="AS664" s="85"/>
      <c r="AT664" s="85"/>
      <c r="AU664" s="85"/>
      <c r="AV664" s="85"/>
      <c r="AW664" s="101"/>
      <c r="AX664" s="2"/>
      <c r="AY664" s="2"/>
      <c r="AZ664" s="2"/>
      <c r="BA664" s="2"/>
      <c r="BB664" s="56"/>
      <c r="BC664" s="105"/>
      <c r="BD664" s="105"/>
      <c r="BE664" s="105"/>
      <c r="BF664" s="105"/>
      <c r="BG664" s="110"/>
      <c r="BH664" s="2" t="s">
        <v>371</v>
      </c>
      <c r="BI664" s="2"/>
      <c r="BJ664" s="2"/>
      <c r="BK664" s="2">
        <v>1</v>
      </c>
      <c r="BL664" s="56">
        <v>10.207000000000001</v>
      </c>
      <c r="BM664" s="48"/>
      <c r="BN664" s="48"/>
      <c r="BO664" s="48"/>
      <c r="BP664" s="48"/>
      <c r="BQ664" s="118"/>
      <c r="BR664" s="2"/>
      <c r="BS664" s="2"/>
      <c r="BT664" s="2"/>
      <c r="BU664" s="2"/>
      <c r="BV664" s="56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18" t="s">
        <v>5</v>
      </c>
      <c r="H665" s="3">
        <v>2024</v>
      </c>
      <c r="I665" s="20" t="s">
        <v>286</v>
      </c>
      <c r="J665" s="184" t="s">
        <v>280</v>
      </c>
      <c r="K665" s="2" t="s">
        <v>319</v>
      </c>
      <c r="L665" s="163">
        <f t="shared" si="21"/>
        <v>0</v>
      </c>
      <c r="M665" s="163">
        <f t="shared" si="22"/>
        <v>0</v>
      </c>
      <c r="N665" s="186"/>
      <c r="O665" s="33"/>
      <c r="P665" s="33"/>
      <c r="Q665" s="33"/>
      <c r="R665" s="33"/>
      <c r="S665" s="41"/>
      <c r="T665" s="2"/>
      <c r="U665" s="2"/>
      <c r="V665" s="2"/>
      <c r="W665" s="2"/>
      <c r="X665" s="56"/>
      <c r="Y665" s="62"/>
      <c r="Z665" s="62"/>
      <c r="AA665" s="62"/>
      <c r="AB665" s="62"/>
      <c r="AC665" s="69"/>
      <c r="AD665" s="2"/>
      <c r="AE665" s="2"/>
      <c r="AF665" s="2"/>
      <c r="AG665" s="2"/>
      <c r="AH665" s="56"/>
      <c r="AI665" s="72"/>
      <c r="AJ665" s="72"/>
      <c r="AK665" s="72"/>
      <c r="AL665" s="72"/>
      <c r="AM665" s="81"/>
      <c r="AN665" s="2"/>
      <c r="AO665" s="2"/>
      <c r="AP665" s="2"/>
      <c r="AQ665" s="2"/>
      <c r="AR665" s="56"/>
      <c r="AS665" s="85"/>
      <c r="AT665" s="85"/>
      <c r="AU665" s="85"/>
      <c r="AV665" s="85"/>
      <c r="AW665" s="101"/>
      <c r="AX665" s="2"/>
      <c r="AY665" s="2"/>
      <c r="AZ665" s="2"/>
      <c r="BA665" s="2"/>
      <c r="BB665" s="56"/>
      <c r="BC665" s="105"/>
      <c r="BD665" s="105"/>
      <c r="BE665" s="105"/>
      <c r="BF665" s="105"/>
      <c r="BG665" s="110"/>
      <c r="BH665" s="2"/>
      <c r="BI665" s="2"/>
      <c r="BJ665" s="2"/>
      <c r="BK665" s="2"/>
      <c r="BL665" s="56"/>
      <c r="BM665" s="48"/>
      <c r="BN665" s="48"/>
      <c r="BO665" s="48"/>
      <c r="BP665" s="48"/>
      <c r="BQ665" s="118"/>
      <c r="BR665" s="2"/>
      <c r="BS665" s="2"/>
      <c r="BT665" s="2"/>
      <c r="BU665" s="2"/>
      <c r="BV665" s="56"/>
    </row>
    <row r="666" spans="1:74" ht="28.8" hidden="1" x14ac:dyDescent="0.3">
      <c r="A666" s="2" t="s">
        <v>18</v>
      </c>
      <c r="B666" s="2" t="s">
        <v>2</v>
      </c>
      <c r="C666" s="2" t="s">
        <v>3</v>
      </c>
      <c r="D666" s="2" t="s">
        <v>15</v>
      </c>
      <c r="E666" s="3">
        <v>16</v>
      </c>
      <c r="F666" s="3"/>
      <c r="G666" s="18" t="s">
        <v>5</v>
      </c>
      <c r="H666" s="3">
        <v>2024</v>
      </c>
      <c r="I666" s="20" t="s">
        <v>286</v>
      </c>
      <c r="J666" s="184" t="s">
        <v>281</v>
      </c>
      <c r="K666" s="2" t="s">
        <v>319</v>
      </c>
      <c r="L666" s="163">
        <f t="shared" si="21"/>
        <v>0</v>
      </c>
      <c r="M666" s="163">
        <f t="shared" si="22"/>
        <v>10.632</v>
      </c>
      <c r="N666" s="186" t="s">
        <v>1335</v>
      </c>
      <c r="O666" s="33"/>
      <c r="P666" s="33"/>
      <c r="Q666" s="33"/>
      <c r="R666" s="33"/>
      <c r="S666" s="41"/>
      <c r="T666" s="2" t="s">
        <v>408</v>
      </c>
      <c r="U666" s="2"/>
      <c r="V666" s="2"/>
      <c r="W666" s="2"/>
      <c r="X666" s="56">
        <v>3.3530000000000002</v>
      </c>
      <c r="Y666" s="62"/>
      <c r="Z666" s="62"/>
      <c r="AA666" s="62"/>
      <c r="AB666" s="62"/>
      <c r="AC666" s="69"/>
      <c r="AD666" s="2"/>
      <c r="AE666" s="2"/>
      <c r="AF666" s="2"/>
      <c r="AG666" s="2"/>
      <c r="AH666" s="56"/>
      <c r="AI666" s="72"/>
      <c r="AJ666" s="72"/>
      <c r="AK666" s="72"/>
      <c r="AL666" s="72"/>
      <c r="AM666" s="81"/>
      <c r="AN666" s="2"/>
      <c r="AO666" s="2"/>
      <c r="AP666" s="2"/>
      <c r="AQ666" s="2"/>
      <c r="AR666" s="56"/>
      <c r="AS666" s="85"/>
      <c r="AT666" s="85"/>
      <c r="AU666" s="85"/>
      <c r="AV666" s="85"/>
      <c r="AW666" s="101"/>
      <c r="AX666" s="2"/>
      <c r="AY666" s="2"/>
      <c r="AZ666" s="2"/>
      <c r="BA666" s="2"/>
      <c r="BB666" s="56"/>
      <c r="BC666" s="105" t="s">
        <v>1061</v>
      </c>
      <c r="BD666" s="105"/>
      <c r="BE666" s="105"/>
      <c r="BF666" s="105"/>
      <c r="BG666" s="110">
        <v>4.5</v>
      </c>
      <c r="BH666" s="2"/>
      <c r="BI666" s="2"/>
      <c r="BJ666" s="2"/>
      <c r="BK666" s="2"/>
      <c r="BL666" s="56"/>
      <c r="BM666" s="48" t="s">
        <v>1016</v>
      </c>
      <c r="BN666" s="48"/>
      <c r="BO666" s="48"/>
      <c r="BP666" s="48"/>
      <c r="BQ666" s="118">
        <v>2.7789999999999999</v>
      </c>
      <c r="BR666" s="2"/>
      <c r="BS666" s="2"/>
      <c r="BT666" s="2"/>
      <c r="BU666" s="2"/>
      <c r="BV666" s="56"/>
    </row>
    <row r="667" spans="1:74" s="13" customFormat="1" hidden="1" x14ac:dyDescent="0.3">
      <c r="A667" s="12" t="s">
        <v>18</v>
      </c>
      <c r="B667" s="12" t="s">
        <v>2</v>
      </c>
      <c r="C667" s="12" t="s">
        <v>3</v>
      </c>
      <c r="D667" s="12" t="s">
        <v>15</v>
      </c>
      <c r="E667" s="7">
        <v>16</v>
      </c>
      <c r="F667" s="7"/>
      <c r="G667" s="19" t="s">
        <v>5</v>
      </c>
      <c r="H667" s="7">
        <v>2024</v>
      </c>
      <c r="I667" s="21"/>
      <c r="J667" s="12" t="s">
        <v>314</v>
      </c>
      <c r="K667" s="12"/>
      <c r="L667" s="147"/>
      <c r="M667" s="147">
        <f>SUM(M629:M666)</f>
        <v>42.774999999999999</v>
      </c>
      <c r="N667" s="183"/>
      <c r="O667" s="12"/>
      <c r="P667" s="12"/>
      <c r="Q667" s="12"/>
      <c r="R667" s="12"/>
      <c r="S667" s="52">
        <f>SUM(S629:S666)</f>
        <v>0</v>
      </c>
      <c r="T667" s="12"/>
      <c r="U667" s="12"/>
      <c r="V667" s="12"/>
      <c r="W667" s="12"/>
      <c r="X667" s="52">
        <f>SUM(X629:X666)</f>
        <v>3.3530000000000002</v>
      </c>
      <c r="Y667" s="12"/>
      <c r="Z667" s="12"/>
      <c r="AA667" s="12"/>
      <c r="AB667" s="12"/>
      <c r="AC667" s="52">
        <f>SUM(AC629:AC666)</f>
        <v>11.053000000000001</v>
      </c>
      <c r="AD667" s="12"/>
      <c r="AE667" s="12"/>
      <c r="AF667" s="12"/>
      <c r="AG667" s="12"/>
      <c r="AH667" s="52">
        <f>SUM(AH629:AH666)</f>
        <v>1.986</v>
      </c>
      <c r="AI667" s="12"/>
      <c r="AJ667" s="12"/>
      <c r="AK667" s="12"/>
      <c r="AL667" s="12"/>
      <c r="AM667" s="52">
        <f>SUM(AM629:AM666)</f>
        <v>8.8970000000000002</v>
      </c>
      <c r="AN667" s="12"/>
      <c r="AO667" s="12"/>
      <c r="AP667" s="12"/>
      <c r="AQ667" s="12"/>
      <c r="AR667" s="52">
        <f>SUM(AR629:AR666)</f>
        <v>0</v>
      </c>
      <c r="AS667" s="12"/>
      <c r="AT667" s="12"/>
      <c r="AU667" s="12"/>
      <c r="AV667" s="12"/>
      <c r="AW667" s="52">
        <f>SUM(AW629:AW666)</f>
        <v>0</v>
      </c>
      <c r="AX667" s="12"/>
      <c r="AY667" s="12"/>
      <c r="AZ667" s="12"/>
      <c r="BA667" s="12"/>
      <c r="BB667" s="52">
        <f>SUM(BB629:BB666)</f>
        <v>0</v>
      </c>
      <c r="BC667" s="12"/>
      <c r="BD667" s="12"/>
      <c r="BE667" s="12"/>
      <c r="BF667" s="12"/>
      <c r="BG667" s="52">
        <f>SUM(BG629:BG666)</f>
        <v>4.5</v>
      </c>
      <c r="BH667" s="12"/>
      <c r="BI667" s="12"/>
      <c r="BJ667" s="12"/>
      <c r="BK667" s="12"/>
      <c r="BL667" s="52">
        <f>SUM(BL629:BL666)</f>
        <v>10.207000000000001</v>
      </c>
      <c r="BM667" s="12"/>
      <c r="BN667" s="12"/>
      <c r="BO667" s="12"/>
      <c r="BP667" s="12"/>
      <c r="BQ667" s="52">
        <f>SUM(BQ629:BQ666)</f>
        <v>2.7789999999999999</v>
      </c>
      <c r="BR667" s="12"/>
      <c r="BS667" s="12"/>
      <c r="BT667" s="12"/>
      <c r="BU667" s="12"/>
      <c r="BV667" s="52">
        <f>SUM(BV629:BV666)</f>
        <v>0</v>
      </c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18" t="s">
        <v>5</v>
      </c>
      <c r="H668" s="3">
        <v>2024</v>
      </c>
      <c r="I668" s="20" t="s">
        <v>287</v>
      </c>
      <c r="J668" s="184" t="s">
        <v>509</v>
      </c>
      <c r="K668" s="2" t="s">
        <v>318</v>
      </c>
      <c r="L668" s="163">
        <f t="shared" si="21"/>
        <v>0</v>
      </c>
      <c r="M668" s="163">
        <f t="shared" si="22"/>
        <v>0</v>
      </c>
      <c r="N668" s="181"/>
      <c r="O668" s="33"/>
      <c r="P668" s="33"/>
      <c r="Q668" s="33"/>
      <c r="R668" s="33"/>
      <c r="S668" s="41"/>
      <c r="T668" s="2"/>
      <c r="U668" s="2"/>
      <c r="V668" s="2"/>
      <c r="W668" s="2"/>
      <c r="X668" s="56"/>
      <c r="Y668" s="62"/>
      <c r="Z668" s="62"/>
      <c r="AA668" s="62"/>
      <c r="AB668" s="62"/>
      <c r="AC668" s="69"/>
      <c r="AD668" s="2"/>
      <c r="AE668" s="2"/>
      <c r="AF668" s="2"/>
      <c r="AG668" s="2"/>
      <c r="AH668" s="56"/>
      <c r="AI668" s="72"/>
      <c r="AJ668" s="72"/>
      <c r="AK668" s="72"/>
      <c r="AL668" s="72"/>
      <c r="AM668" s="81"/>
      <c r="AN668" s="2"/>
      <c r="AO668" s="2"/>
      <c r="AP668" s="2"/>
      <c r="AQ668" s="2"/>
      <c r="AR668" s="56"/>
      <c r="AS668" s="85"/>
      <c r="AT668" s="85"/>
      <c r="AU668" s="85"/>
      <c r="AV668" s="85"/>
      <c r="AW668" s="101"/>
      <c r="AX668" s="2"/>
      <c r="AY668" s="2"/>
      <c r="AZ668" s="2"/>
      <c r="BA668" s="2"/>
      <c r="BB668" s="56"/>
      <c r="BC668" s="105"/>
      <c r="BD668" s="105"/>
      <c r="BE668" s="105"/>
      <c r="BF668" s="105"/>
      <c r="BG668" s="110"/>
      <c r="BH668" s="2"/>
      <c r="BI668" s="2"/>
      <c r="BJ668" s="2"/>
      <c r="BK668" s="2"/>
      <c r="BL668" s="56"/>
      <c r="BM668" s="48"/>
      <c r="BN668" s="48"/>
      <c r="BO668" s="48"/>
      <c r="BP668" s="48"/>
      <c r="BQ668" s="118"/>
      <c r="BR668" s="2"/>
      <c r="BS668" s="2"/>
      <c r="BT668" s="2"/>
      <c r="BU668" s="2"/>
      <c r="BV668" s="56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18" t="s">
        <v>5</v>
      </c>
      <c r="H669" s="3">
        <v>2024</v>
      </c>
      <c r="I669" s="20" t="s">
        <v>287</v>
      </c>
      <c r="J669" s="184" t="s">
        <v>291</v>
      </c>
      <c r="K669" s="2" t="s">
        <v>319</v>
      </c>
      <c r="L669" s="163">
        <f t="shared" si="21"/>
        <v>0</v>
      </c>
      <c r="M669" s="163">
        <f t="shared" si="22"/>
        <v>0</v>
      </c>
      <c r="N669" s="181"/>
      <c r="O669" s="33"/>
      <c r="P669" s="33"/>
      <c r="Q669" s="33"/>
      <c r="R669" s="33"/>
      <c r="S669" s="41"/>
      <c r="T669" s="2"/>
      <c r="U669" s="2"/>
      <c r="V669" s="2"/>
      <c r="W669" s="2"/>
      <c r="X669" s="56"/>
      <c r="Y669" s="62"/>
      <c r="Z669" s="62"/>
      <c r="AA669" s="62"/>
      <c r="AB669" s="62"/>
      <c r="AC669" s="69"/>
      <c r="AD669" s="2"/>
      <c r="AE669" s="2"/>
      <c r="AF669" s="2"/>
      <c r="AG669" s="2"/>
      <c r="AH669" s="56"/>
      <c r="AI669" s="72"/>
      <c r="AJ669" s="72"/>
      <c r="AK669" s="72"/>
      <c r="AL669" s="72"/>
      <c r="AM669" s="81"/>
      <c r="AN669" s="2"/>
      <c r="AO669" s="2"/>
      <c r="AP669" s="2"/>
      <c r="AQ669" s="2"/>
      <c r="AR669" s="56"/>
      <c r="AS669" s="85"/>
      <c r="AT669" s="85"/>
      <c r="AU669" s="85"/>
      <c r="AV669" s="85"/>
      <c r="AW669" s="101"/>
      <c r="AX669" s="2"/>
      <c r="AY669" s="2"/>
      <c r="AZ669" s="2"/>
      <c r="BA669" s="2"/>
      <c r="BB669" s="56"/>
      <c r="BC669" s="105"/>
      <c r="BD669" s="105"/>
      <c r="BE669" s="105"/>
      <c r="BF669" s="105"/>
      <c r="BG669" s="110"/>
      <c r="BH669" s="2"/>
      <c r="BI669" s="2"/>
      <c r="BJ669" s="2"/>
      <c r="BK669" s="2"/>
      <c r="BL669" s="56"/>
      <c r="BM669" s="48"/>
      <c r="BN669" s="48"/>
      <c r="BO669" s="48"/>
      <c r="BP669" s="48"/>
      <c r="BQ669" s="118"/>
      <c r="BR669" s="2"/>
      <c r="BS669" s="2"/>
      <c r="BT669" s="2"/>
      <c r="BU669" s="2"/>
      <c r="BV669" s="56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18" t="s">
        <v>5</v>
      </c>
      <c r="H670" s="3">
        <v>2024</v>
      </c>
      <c r="I670" s="20" t="s">
        <v>286</v>
      </c>
      <c r="J670" s="184" t="s">
        <v>336</v>
      </c>
      <c r="K670" s="2" t="s">
        <v>319</v>
      </c>
      <c r="L670" s="163">
        <f t="shared" si="21"/>
        <v>0</v>
      </c>
      <c r="M670" s="163">
        <f t="shared" si="22"/>
        <v>0</v>
      </c>
      <c r="N670" s="181"/>
      <c r="O670" s="33"/>
      <c r="P670" s="33"/>
      <c r="Q670" s="33"/>
      <c r="R670" s="33"/>
      <c r="S670" s="41"/>
      <c r="T670" s="2"/>
      <c r="U670" s="2"/>
      <c r="V670" s="2"/>
      <c r="W670" s="2"/>
      <c r="X670" s="56"/>
      <c r="Y670" s="62"/>
      <c r="Z670" s="62"/>
      <c r="AA670" s="62"/>
      <c r="AB670" s="62"/>
      <c r="AC670" s="69"/>
      <c r="AD670" s="2"/>
      <c r="AE670" s="2"/>
      <c r="AF670" s="2"/>
      <c r="AG670" s="2"/>
      <c r="AH670" s="56"/>
      <c r="AI670" s="72"/>
      <c r="AJ670" s="72"/>
      <c r="AK670" s="72"/>
      <c r="AL670" s="72"/>
      <c r="AM670" s="81"/>
      <c r="AN670" s="2"/>
      <c r="AO670" s="2"/>
      <c r="AP670" s="2"/>
      <c r="AQ670" s="2"/>
      <c r="AR670" s="56"/>
      <c r="AS670" s="85"/>
      <c r="AT670" s="85"/>
      <c r="AU670" s="85"/>
      <c r="AV670" s="85"/>
      <c r="AW670" s="101"/>
      <c r="AX670" s="2"/>
      <c r="AY670" s="2"/>
      <c r="AZ670" s="2"/>
      <c r="BA670" s="2"/>
      <c r="BB670" s="56"/>
      <c r="BC670" s="105"/>
      <c r="BD670" s="105"/>
      <c r="BE670" s="105"/>
      <c r="BF670" s="105"/>
      <c r="BG670" s="110"/>
      <c r="BH670" s="2"/>
      <c r="BI670" s="2"/>
      <c r="BJ670" s="2"/>
      <c r="BK670" s="2"/>
      <c r="BL670" s="56"/>
      <c r="BM670" s="48"/>
      <c r="BN670" s="48"/>
      <c r="BO670" s="48"/>
      <c r="BP670" s="48"/>
      <c r="BQ670" s="118"/>
      <c r="BR670" s="2"/>
      <c r="BS670" s="2"/>
      <c r="BT670" s="2"/>
      <c r="BU670" s="2"/>
      <c r="BV670" s="56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18" t="s">
        <v>5</v>
      </c>
      <c r="H671" s="3">
        <v>2024</v>
      </c>
      <c r="I671" s="20" t="s">
        <v>286</v>
      </c>
      <c r="J671" s="185" t="s">
        <v>337</v>
      </c>
      <c r="K671" s="8" t="s">
        <v>318</v>
      </c>
      <c r="L671" s="163">
        <f t="shared" si="21"/>
        <v>0</v>
      </c>
      <c r="M671" s="163">
        <f t="shared" si="22"/>
        <v>0</v>
      </c>
      <c r="N671" s="181"/>
      <c r="O671" s="53"/>
      <c r="P671" s="53"/>
      <c r="Q671" s="53"/>
      <c r="R671" s="53"/>
      <c r="S671" s="41"/>
      <c r="T671" s="8"/>
      <c r="U671" s="8"/>
      <c r="V671" s="8"/>
      <c r="W671" s="8"/>
      <c r="X671" s="56"/>
      <c r="Y671" s="135"/>
      <c r="Z671" s="135"/>
      <c r="AA671" s="135"/>
      <c r="AB671" s="135"/>
      <c r="AC671" s="69"/>
      <c r="AD671" s="8"/>
      <c r="AE671" s="8"/>
      <c r="AF671" s="8"/>
      <c r="AG671" s="8"/>
      <c r="AH671" s="56"/>
      <c r="AI671" s="137"/>
      <c r="AJ671" s="137"/>
      <c r="AK671" s="137"/>
      <c r="AL671" s="137"/>
      <c r="AM671" s="81"/>
      <c r="AN671" s="8"/>
      <c r="AO671" s="8"/>
      <c r="AP671" s="8"/>
      <c r="AQ671" s="8"/>
      <c r="AR671" s="56"/>
      <c r="AS671" s="139"/>
      <c r="AT671" s="139"/>
      <c r="AU671" s="139"/>
      <c r="AV671" s="139"/>
      <c r="AW671" s="101"/>
      <c r="AX671" s="8"/>
      <c r="AY671" s="8"/>
      <c r="AZ671" s="8"/>
      <c r="BA671" s="8"/>
      <c r="BB671" s="56"/>
      <c r="BC671" s="141"/>
      <c r="BD671" s="141"/>
      <c r="BE671" s="141"/>
      <c r="BF671" s="141"/>
      <c r="BG671" s="110"/>
      <c r="BH671" s="8"/>
      <c r="BI671" s="8"/>
      <c r="BJ671" s="8"/>
      <c r="BK671" s="8"/>
      <c r="BL671" s="56"/>
      <c r="BM671" s="143"/>
      <c r="BN671" s="143"/>
      <c r="BO671" s="143"/>
      <c r="BP671" s="143"/>
      <c r="BQ671" s="118"/>
      <c r="BR671" s="8"/>
      <c r="BS671" s="8"/>
      <c r="BT671" s="8"/>
      <c r="BU671" s="8"/>
      <c r="BV671" s="56"/>
    </row>
    <row r="672" spans="1:74" ht="28.8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18" t="s">
        <v>5</v>
      </c>
      <c r="H672" s="3">
        <v>2024</v>
      </c>
      <c r="I672" s="20" t="s">
        <v>286</v>
      </c>
      <c r="J672" s="185" t="s">
        <v>338</v>
      </c>
      <c r="K672" s="8" t="s">
        <v>339</v>
      </c>
      <c r="L672" s="163">
        <f t="shared" si="21"/>
        <v>0</v>
      </c>
      <c r="M672" s="163">
        <f t="shared" si="22"/>
        <v>0</v>
      </c>
      <c r="N672" s="181"/>
      <c r="O672" s="53"/>
      <c r="P672" s="53"/>
      <c r="Q672" s="53"/>
      <c r="R672" s="53"/>
      <c r="S672" s="41"/>
      <c r="T672" s="8"/>
      <c r="U672" s="8"/>
      <c r="V672" s="8"/>
      <c r="W672" s="8"/>
      <c r="X672" s="56"/>
      <c r="Y672" s="135"/>
      <c r="Z672" s="135"/>
      <c r="AA672" s="135"/>
      <c r="AB672" s="135"/>
      <c r="AC672" s="69"/>
      <c r="AD672" s="8"/>
      <c r="AE672" s="8"/>
      <c r="AF672" s="8"/>
      <c r="AG672" s="8"/>
      <c r="AH672" s="56"/>
      <c r="AI672" s="137"/>
      <c r="AJ672" s="137"/>
      <c r="AK672" s="137"/>
      <c r="AL672" s="137"/>
      <c r="AM672" s="81"/>
      <c r="AN672" s="8"/>
      <c r="AO672" s="8"/>
      <c r="AP672" s="8"/>
      <c r="AQ672" s="8"/>
      <c r="AR672" s="56"/>
      <c r="AS672" s="139"/>
      <c r="AT672" s="139"/>
      <c r="AU672" s="139"/>
      <c r="AV672" s="139"/>
      <c r="AW672" s="101"/>
      <c r="AX672" s="8"/>
      <c r="AY672" s="8"/>
      <c r="AZ672" s="8"/>
      <c r="BA672" s="8"/>
      <c r="BB672" s="56"/>
      <c r="BC672" s="141"/>
      <c r="BD672" s="141"/>
      <c r="BE672" s="141"/>
      <c r="BF672" s="141"/>
      <c r="BG672" s="110"/>
      <c r="BH672" s="8"/>
      <c r="BI672" s="8"/>
      <c r="BJ672" s="8"/>
      <c r="BK672" s="8"/>
      <c r="BL672" s="56"/>
      <c r="BM672" s="143"/>
      <c r="BN672" s="143"/>
      <c r="BO672" s="143"/>
      <c r="BP672" s="143"/>
      <c r="BQ672" s="118"/>
      <c r="BR672" s="8"/>
      <c r="BS672" s="8"/>
      <c r="BT672" s="8"/>
      <c r="BU672" s="8"/>
      <c r="BV672" s="56"/>
    </row>
    <row r="673" spans="1:74" ht="28.8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18" t="s">
        <v>5</v>
      </c>
      <c r="H673" s="3">
        <v>2024</v>
      </c>
      <c r="I673" s="20" t="s">
        <v>286</v>
      </c>
      <c r="J673" s="185" t="s">
        <v>340</v>
      </c>
      <c r="K673" s="8" t="s">
        <v>318</v>
      </c>
      <c r="L673" s="163">
        <f t="shared" si="21"/>
        <v>0</v>
      </c>
      <c r="M673" s="163">
        <f t="shared" si="22"/>
        <v>0</v>
      </c>
      <c r="N673" s="181"/>
      <c r="O673" s="53"/>
      <c r="P673" s="53"/>
      <c r="Q673" s="53"/>
      <c r="R673" s="53"/>
      <c r="S673" s="41"/>
      <c r="T673" s="8"/>
      <c r="U673" s="8"/>
      <c r="V673" s="8"/>
      <c r="W673" s="8"/>
      <c r="X673" s="56"/>
      <c r="Y673" s="135"/>
      <c r="Z673" s="135"/>
      <c r="AA673" s="135"/>
      <c r="AB673" s="135"/>
      <c r="AC673" s="69"/>
      <c r="AD673" s="8"/>
      <c r="AE673" s="8"/>
      <c r="AF673" s="8"/>
      <c r="AG673" s="8"/>
      <c r="AH673" s="56"/>
      <c r="AI673" s="137"/>
      <c r="AJ673" s="137"/>
      <c r="AK673" s="137"/>
      <c r="AL673" s="137"/>
      <c r="AM673" s="81"/>
      <c r="AN673" s="8"/>
      <c r="AO673" s="8"/>
      <c r="AP673" s="8"/>
      <c r="AQ673" s="8"/>
      <c r="AR673" s="56"/>
      <c r="AS673" s="139"/>
      <c r="AT673" s="139"/>
      <c r="AU673" s="139"/>
      <c r="AV673" s="139"/>
      <c r="AW673" s="101"/>
      <c r="AX673" s="8"/>
      <c r="AY673" s="8"/>
      <c r="AZ673" s="8"/>
      <c r="BA673" s="8"/>
      <c r="BB673" s="56"/>
      <c r="BC673" s="141"/>
      <c r="BD673" s="141"/>
      <c r="BE673" s="141"/>
      <c r="BF673" s="141"/>
      <c r="BG673" s="110"/>
      <c r="BH673" s="8"/>
      <c r="BI673" s="8"/>
      <c r="BJ673" s="8"/>
      <c r="BK673" s="8"/>
      <c r="BL673" s="56"/>
      <c r="BM673" s="143"/>
      <c r="BN673" s="143"/>
      <c r="BO673" s="143"/>
      <c r="BP673" s="143"/>
      <c r="BQ673" s="118"/>
      <c r="BR673" s="8"/>
      <c r="BS673" s="8"/>
      <c r="BT673" s="8"/>
      <c r="BU673" s="8"/>
      <c r="BV673" s="56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18" t="s">
        <v>5</v>
      </c>
      <c r="H674" s="3">
        <v>2024</v>
      </c>
      <c r="I674" s="20" t="s">
        <v>286</v>
      </c>
      <c r="J674" s="185" t="s">
        <v>341</v>
      </c>
      <c r="K674" s="8" t="s">
        <v>320</v>
      </c>
      <c r="L674" s="163">
        <f t="shared" si="21"/>
        <v>0</v>
      </c>
      <c r="M674" s="163">
        <f t="shared" si="22"/>
        <v>0</v>
      </c>
      <c r="N674" s="181"/>
      <c r="O674" s="53"/>
      <c r="P674" s="53"/>
      <c r="Q674" s="53"/>
      <c r="R674" s="53"/>
      <c r="S674" s="41"/>
      <c r="T674" s="8"/>
      <c r="U674" s="8"/>
      <c r="V674" s="8"/>
      <c r="W674" s="8"/>
      <c r="X674" s="56"/>
      <c r="Y674" s="135"/>
      <c r="Z674" s="135"/>
      <c r="AA674" s="135"/>
      <c r="AB674" s="135"/>
      <c r="AC674" s="69"/>
      <c r="AD674" s="8"/>
      <c r="AE674" s="8"/>
      <c r="AF674" s="8"/>
      <c r="AG674" s="8"/>
      <c r="AH674" s="56"/>
      <c r="AI674" s="137"/>
      <c r="AJ674" s="137"/>
      <c r="AK674" s="137"/>
      <c r="AL674" s="137"/>
      <c r="AM674" s="81"/>
      <c r="AN674" s="8"/>
      <c r="AO674" s="8"/>
      <c r="AP674" s="8"/>
      <c r="AQ674" s="8"/>
      <c r="AR674" s="56"/>
      <c r="AS674" s="139"/>
      <c r="AT674" s="139"/>
      <c r="AU674" s="139"/>
      <c r="AV674" s="139"/>
      <c r="AW674" s="101"/>
      <c r="AX674" s="8"/>
      <c r="AY674" s="8"/>
      <c r="AZ674" s="8"/>
      <c r="BA674" s="8"/>
      <c r="BB674" s="56"/>
      <c r="BC674" s="141"/>
      <c r="BD674" s="141"/>
      <c r="BE674" s="141"/>
      <c r="BF674" s="141"/>
      <c r="BG674" s="110"/>
      <c r="BH674" s="8"/>
      <c r="BI674" s="8"/>
      <c r="BJ674" s="8"/>
      <c r="BK674" s="8"/>
      <c r="BL674" s="56"/>
      <c r="BM674" s="143"/>
      <c r="BN674" s="143"/>
      <c r="BO674" s="143"/>
      <c r="BP674" s="143"/>
      <c r="BQ674" s="118"/>
      <c r="BR674" s="8"/>
      <c r="BS674" s="8"/>
      <c r="BT674" s="8"/>
      <c r="BU674" s="8"/>
      <c r="BV674" s="56"/>
    </row>
    <row r="675" spans="1:74" ht="28.8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18" t="s">
        <v>5</v>
      </c>
      <c r="H675" s="3">
        <v>2024</v>
      </c>
      <c r="I675" s="20" t="s">
        <v>286</v>
      </c>
      <c r="J675" s="185" t="s">
        <v>342</v>
      </c>
      <c r="K675" s="8" t="s">
        <v>320</v>
      </c>
      <c r="L675" s="163">
        <f t="shared" si="21"/>
        <v>0</v>
      </c>
      <c r="M675" s="163">
        <f t="shared" si="22"/>
        <v>0</v>
      </c>
      <c r="N675" s="181"/>
      <c r="O675" s="53"/>
      <c r="P675" s="53"/>
      <c r="Q675" s="53"/>
      <c r="R675" s="53"/>
      <c r="S675" s="41"/>
      <c r="T675" s="8"/>
      <c r="U675" s="8"/>
      <c r="V675" s="8"/>
      <c r="W675" s="8"/>
      <c r="X675" s="56"/>
      <c r="Y675" s="135"/>
      <c r="Z675" s="135"/>
      <c r="AA675" s="135"/>
      <c r="AB675" s="135"/>
      <c r="AC675" s="69"/>
      <c r="AD675" s="8"/>
      <c r="AE675" s="8"/>
      <c r="AF675" s="8"/>
      <c r="AG675" s="8"/>
      <c r="AH675" s="56"/>
      <c r="AI675" s="137"/>
      <c r="AJ675" s="137"/>
      <c r="AK675" s="137"/>
      <c r="AL675" s="137"/>
      <c r="AM675" s="81"/>
      <c r="AN675" s="8"/>
      <c r="AO675" s="8"/>
      <c r="AP675" s="8"/>
      <c r="AQ675" s="8"/>
      <c r="AR675" s="56"/>
      <c r="AS675" s="139"/>
      <c r="AT675" s="139"/>
      <c r="AU675" s="139"/>
      <c r="AV675" s="139"/>
      <c r="AW675" s="101"/>
      <c r="AX675" s="8"/>
      <c r="AY675" s="8"/>
      <c r="AZ675" s="8"/>
      <c r="BA675" s="8"/>
      <c r="BB675" s="56"/>
      <c r="BC675" s="141"/>
      <c r="BD675" s="141"/>
      <c r="BE675" s="141"/>
      <c r="BF675" s="141"/>
      <c r="BG675" s="110"/>
      <c r="BH675" s="8"/>
      <c r="BI675" s="8"/>
      <c r="BJ675" s="8"/>
      <c r="BK675" s="8"/>
      <c r="BL675" s="56"/>
      <c r="BM675" s="143"/>
      <c r="BN675" s="143"/>
      <c r="BO675" s="143"/>
      <c r="BP675" s="143"/>
      <c r="BQ675" s="118"/>
      <c r="BR675" s="8"/>
      <c r="BS675" s="8"/>
      <c r="BT675" s="8"/>
      <c r="BU675" s="8"/>
      <c r="BV675" s="56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18" t="s">
        <v>5</v>
      </c>
      <c r="H676" s="3">
        <v>2024</v>
      </c>
      <c r="I676" s="20" t="s">
        <v>286</v>
      </c>
      <c r="J676" s="185" t="s">
        <v>343</v>
      </c>
      <c r="K676" s="8" t="s">
        <v>339</v>
      </c>
      <c r="L676" s="163">
        <f t="shared" si="21"/>
        <v>0</v>
      </c>
      <c r="M676" s="163">
        <f t="shared" si="22"/>
        <v>0</v>
      </c>
      <c r="N676" s="181"/>
      <c r="O676" s="53"/>
      <c r="P676" s="53"/>
      <c r="Q676" s="53"/>
      <c r="R676" s="53"/>
      <c r="S676" s="41"/>
      <c r="T676" s="8"/>
      <c r="U676" s="8"/>
      <c r="V676" s="8"/>
      <c r="W676" s="8"/>
      <c r="X676" s="56"/>
      <c r="Y676" s="135"/>
      <c r="Z676" s="135"/>
      <c r="AA676" s="135"/>
      <c r="AB676" s="135"/>
      <c r="AC676" s="69"/>
      <c r="AD676" s="8"/>
      <c r="AE676" s="8"/>
      <c r="AF676" s="8"/>
      <c r="AG676" s="8"/>
      <c r="AH676" s="56"/>
      <c r="AI676" s="137"/>
      <c r="AJ676" s="137"/>
      <c r="AK676" s="137"/>
      <c r="AL676" s="137"/>
      <c r="AM676" s="81"/>
      <c r="AN676" s="8"/>
      <c r="AO676" s="8"/>
      <c r="AP676" s="8"/>
      <c r="AQ676" s="8"/>
      <c r="AR676" s="56"/>
      <c r="AS676" s="139"/>
      <c r="AT676" s="139"/>
      <c r="AU676" s="139"/>
      <c r="AV676" s="139"/>
      <c r="AW676" s="101"/>
      <c r="AX676" s="8"/>
      <c r="AY676" s="8"/>
      <c r="AZ676" s="8"/>
      <c r="BA676" s="8"/>
      <c r="BB676" s="56"/>
      <c r="BC676" s="141"/>
      <c r="BD676" s="141"/>
      <c r="BE676" s="141"/>
      <c r="BF676" s="141"/>
      <c r="BG676" s="110"/>
      <c r="BH676" s="8"/>
      <c r="BI676" s="8"/>
      <c r="BJ676" s="8"/>
      <c r="BK676" s="8"/>
      <c r="BL676" s="56"/>
      <c r="BM676" s="143"/>
      <c r="BN676" s="143"/>
      <c r="BO676" s="143"/>
      <c r="BP676" s="143"/>
      <c r="BQ676" s="118"/>
      <c r="BR676" s="8"/>
      <c r="BS676" s="8"/>
      <c r="BT676" s="8"/>
      <c r="BU676" s="8"/>
      <c r="BV676" s="56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18" t="s">
        <v>5</v>
      </c>
      <c r="H677" s="3">
        <v>2024</v>
      </c>
      <c r="I677" s="20" t="s">
        <v>288</v>
      </c>
      <c r="J677" s="185" t="s">
        <v>344</v>
      </c>
      <c r="K677" s="8" t="s">
        <v>318</v>
      </c>
      <c r="L677" s="163">
        <f t="shared" si="21"/>
        <v>0</v>
      </c>
      <c r="M677" s="163">
        <f t="shared" si="22"/>
        <v>0</v>
      </c>
      <c r="N677" s="181"/>
      <c r="O677" s="53"/>
      <c r="P677" s="53"/>
      <c r="Q677" s="53"/>
      <c r="R677" s="53"/>
      <c r="S677" s="41"/>
      <c r="T677" s="8"/>
      <c r="U677" s="8"/>
      <c r="V677" s="8"/>
      <c r="W677" s="8"/>
      <c r="X677" s="56"/>
      <c r="Y677" s="135"/>
      <c r="Z677" s="135"/>
      <c r="AA677" s="135"/>
      <c r="AB677" s="135"/>
      <c r="AC677" s="69"/>
      <c r="AD677" s="8"/>
      <c r="AE677" s="8"/>
      <c r="AF677" s="8"/>
      <c r="AG677" s="8"/>
      <c r="AH677" s="56"/>
      <c r="AI677" s="137"/>
      <c r="AJ677" s="137"/>
      <c r="AK677" s="137"/>
      <c r="AL677" s="137"/>
      <c r="AM677" s="81"/>
      <c r="AN677" s="8"/>
      <c r="AO677" s="8"/>
      <c r="AP677" s="8"/>
      <c r="AQ677" s="8"/>
      <c r="AR677" s="56"/>
      <c r="AS677" s="139"/>
      <c r="AT677" s="139"/>
      <c r="AU677" s="139"/>
      <c r="AV677" s="139"/>
      <c r="AW677" s="101"/>
      <c r="AX677" s="8"/>
      <c r="AY677" s="8"/>
      <c r="AZ677" s="8"/>
      <c r="BA677" s="8"/>
      <c r="BB677" s="56"/>
      <c r="BC677" s="141"/>
      <c r="BD677" s="141"/>
      <c r="BE677" s="141"/>
      <c r="BF677" s="141"/>
      <c r="BG677" s="110"/>
      <c r="BH677" s="8"/>
      <c r="BI677" s="8"/>
      <c r="BJ677" s="8"/>
      <c r="BK677" s="8"/>
      <c r="BL677" s="56"/>
      <c r="BM677" s="143"/>
      <c r="BN677" s="143"/>
      <c r="BO677" s="143"/>
      <c r="BP677" s="143"/>
      <c r="BQ677" s="118"/>
      <c r="BR677" s="8"/>
      <c r="BS677" s="8"/>
      <c r="BT677" s="8"/>
      <c r="BU677" s="8"/>
      <c r="BV677" s="56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18" t="s">
        <v>5</v>
      </c>
      <c r="H678" s="3">
        <v>2024</v>
      </c>
      <c r="I678" s="20" t="s">
        <v>288</v>
      </c>
      <c r="J678" s="184" t="s">
        <v>351</v>
      </c>
      <c r="K678" s="2" t="s">
        <v>318</v>
      </c>
      <c r="L678" s="163">
        <f t="shared" si="21"/>
        <v>0</v>
      </c>
      <c r="M678" s="163">
        <f t="shared" si="22"/>
        <v>0</v>
      </c>
      <c r="N678" s="181"/>
      <c r="O678" s="53"/>
      <c r="P678" s="53"/>
      <c r="Q678" s="53"/>
      <c r="R678" s="53"/>
      <c r="S678" s="41"/>
      <c r="T678" s="8"/>
      <c r="U678" s="8"/>
      <c r="V678" s="8"/>
      <c r="W678" s="8"/>
      <c r="X678" s="56"/>
      <c r="Y678" s="135"/>
      <c r="Z678" s="135"/>
      <c r="AA678" s="135"/>
      <c r="AB678" s="135"/>
      <c r="AC678" s="69"/>
      <c r="AD678" s="8"/>
      <c r="AE678" s="8"/>
      <c r="AF678" s="8"/>
      <c r="AG678" s="8"/>
      <c r="AH678" s="56"/>
      <c r="AI678" s="137"/>
      <c r="AJ678" s="137"/>
      <c r="AK678" s="137"/>
      <c r="AL678" s="137"/>
      <c r="AM678" s="81"/>
      <c r="AN678" s="8"/>
      <c r="AO678" s="8"/>
      <c r="AP678" s="8"/>
      <c r="AQ678" s="8"/>
      <c r="AR678" s="56"/>
      <c r="AS678" s="139"/>
      <c r="AT678" s="139"/>
      <c r="AU678" s="139"/>
      <c r="AV678" s="139"/>
      <c r="AW678" s="101"/>
      <c r="AX678" s="8"/>
      <c r="AY678" s="8"/>
      <c r="AZ678" s="8"/>
      <c r="BA678" s="8"/>
      <c r="BB678" s="56"/>
      <c r="BC678" s="141"/>
      <c r="BD678" s="141"/>
      <c r="BE678" s="141"/>
      <c r="BF678" s="141"/>
      <c r="BG678" s="110"/>
      <c r="BH678" s="8"/>
      <c r="BI678" s="8"/>
      <c r="BJ678" s="8"/>
      <c r="BK678" s="8"/>
      <c r="BL678" s="56"/>
      <c r="BM678" s="143"/>
      <c r="BN678" s="143"/>
      <c r="BO678" s="143"/>
      <c r="BP678" s="143"/>
      <c r="BQ678" s="118"/>
      <c r="BR678" s="8"/>
      <c r="BS678" s="8"/>
      <c r="BT678" s="8"/>
      <c r="BU678" s="8"/>
      <c r="BV678" s="56"/>
    </row>
    <row r="679" spans="1:74" ht="28.8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18" t="s">
        <v>5</v>
      </c>
      <c r="H679" s="3">
        <v>2024</v>
      </c>
      <c r="I679" s="20" t="s">
        <v>288</v>
      </c>
      <c r="J679" s="184" t="s">
        <v>352</v>
      </c>
      <c r="K679" s="2" t="s">
        <v>321</v>
      </c>
      <c r="L679" s="163">
        <f t="shared" si="21"/>
        <v>0</v>
      </c>
      <c r="M679" s="163">
        <f t="shared" si="22"/>
        <v>0</v>
      </c>
      <c r="N679" s="181"/>
      <c r="O679" s="33"/>
      <c r="P679" s="33"/>
      <c r="Q679" s="33"/>
      <c r="R679" s="33"/>
      <c r="S679" s="41"/>
      <c r="T679" s="2"/>
      <c r="U679" s="2"/>
      <c r="V679" s="2"/>
      <c r="W679" s="2"/>
      <c r="X679" s="56"/>
      <c r="Y679" s="62"/>
      <c r="Z679" s="62"/>
      <c r="AA679" s="62"/>
      <c r="AB679" s="62"/>
      <c r="AC679" s="69"/>
      <c r="AD679" s="2"/>
      <c r="AE679" s="2"/>
      <c r="AF679" s="2"/>
      <c r="AG679" s="2"/>
      <c r="AH679" s="56"/>
      <c r="AI679" s="72"/>
      <c r="AJ679" s="72"/>
      <c r="AK679" s="72"/>
      <c r="AL679" s="72"/>
      <c r="AM679" s="81"/>
      <c r="AN679" s="2"/>
      <c r="AO679" s="2"/>
      <c r="AP679" s="2"/>
      <c r="AQ679" s="2"/>
      <c r="AR679" s="56"/>
      <c r="AS679" s="85"/>
      <c r="AT679" s="85"/>
      <c r="AU679" s="85"/>
      <c r="AV679" s="85"/>
      <c r="AW679" s="101"/>
      <c r="AX679" s="2"/>
      <c r="AY679" s="2"/>
      <c r="AZ679" s="2"/>
      <c r="BA679" s="2"/>
      <c r="BB679" s="56"/>
      <c r="BC679" s="105"/>
      <c r="BD679" s="105"/>
      <c r="BE679" s="105"/>
      <c r="BF679" s="105"/>
      <c r="BG679" s="110"/>
      <c r="BH679" s="2"/>
      <c r="BI679" s="2"/>
      <c r="BJ679" s="2"/>
      <c r="BK679" s="2"/>
      <c r="BL679" s="56"/>
      <c r="BM679" s="48"/>
      <c r="BN679" s="48"/>
      <c r="BO679" s="48"/>
      <c r="BP679" s="48"/>
      <c r="BQ679" s="118"/>
      <c r="BR679" s="2"/>
      <c r="BS679" s="2"/>
      <c r="BT679" s="2"/>
      <c r="BU679" s="2"/>
      <c r="BV679" s="56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18" t="s">
        <v>5</v>
      </c>
      <c r="H680" s="3">
        <v>2024</v>
      </c>
      <c r="I680" s="20" t="s">
        <v>288</v>
      </c>
      <c r="J680" s="184" t="s">
        <v>345</v>
      </c>
      <c r="K680" s="2" t="s">
        <v>318</v>
      </c>
      <c r="L680" s="163">
        <f t="shared" si="21"/>
        <v>0</v>
      </c>
      <c r="M680" s="163">
        <f t="shared" si="22"/>
        <v>0</v>
      </c>
      <c r="N680" s="181"/>
      <c r="O680" s="34"/>
      <c r="P680" s="33"/>
      <c r="Q680" s="33"/>
      <c r="R680" s="33"/>
      <c r="S680" s="41"/>
      <c r="T680" s="3"/>
      <c r="U680" s="2"/>
      <c r="V680" s="2"/>
      <c r="W680" s="2"/>
      <c r="X680" s="56"/>
      <c r="Y680" s="64"/>
      <c r="Z680" s="62"/>
      <c r="AA680" s="62"/>
      <c r="AB680" s="62"/>
      <c r="AC680" s="69"/>
      <c r="AD680" s="3"/>
      <c r="AE680" s="2"/>
      <c r="AF680" s="2"/>
      <c r="AG680" s="2"/>
      <c r="AH680" s="56"/>
      <c r="AI680" s="73"/>
      <c r="AJ680" s="72"/>
      <c r="AK680" s="72"/>
      <c r="AL680" s="72"/>
      <c r="AM680" s="81"/>
      <c r="AN680" s="3"/>
      <c r="AO680" s="2"/>
      <c r="AP680" s="2"/>
      <c r="AQ680" s="2"/>
      <c r="AR680" s="56"/>
      <c r="AS680" s="86"/>
      <c r="AT680" s="85"/>
      <c r="AU680" s="85"/>
      <c r="AV680" s="85"/>
      <c r="AW680" s="101"/>
      <c r="AX680" s="3"/>
      <c r="AY680" s="2"/>
      <c r="AZ680" s="2"/>
      <c r="BA680" s="2"/>
      <c r="BB680" s="56"/>
      <c r="BC680" s="106"/>
      <c r="BD680" s="105"/>
      <c r="BE680" s="105"/>
      <c r="BF680" s="105"/>
      <c r="BG680" s="110"/>
      <c r="BH680" s="3"/>
      <c r="BI680" s="2"/>
      <c r="BJ680" s="2"/>
      <c r="BK680" s="2"/>
      <c r="BL680" s="56"/>
      <c r="BM680" s="49"/>
      <c r="BN680" s="48"/>
      <c r="BO680" s="48"/>
      <c r="BP680" s="48"/>
      <c r="BQ680" s="118"/>
      <c r="BR680" s="3"/>
      <c r="BS680" s="2"/>
      <c r="BT680" s="2"/>
      <c r="BU680" s="2"/>
      <c r="BV680" s="56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18" t="s">
        <v>5</v>
      </c>
      <c r="H681" s="3">
        <v>2024</v>
      </c>
      <c r="I681" s="20" t="s">
        <v>289</v>
      </c>
      <c r="J681" s="184" t="s">
        <v>268</v>
      </c>
      <c r="K681" s="2" t="s">
        <v>318</v>
      </c>
      <c r="L681" s="163">
        <f t="shared" si="21"/>
        <v>0.14599999999999999</v>
      </c>
      <c r="M681" s="163">
        <f t="shared" si="22"/>
        <v>302.976</v>
      </c>
      <c r="N681" s="181" t="s">
        <v>638</v>
      </c>
      <c r="O681" s="33"/>
      <c r="P681" s="33"/>
      <c r="Q681" s="33"/>
      <c r="R681" s="33"/>
      <c r="S681" s="41"/>
      <c r="T681" s="2"/>
      <c r="U681" s="2"/>
      <c r="V681" s="2"/>
      <c r="W681" s="2"/>
      <c r="X681" s="56"/>
      <c r="Y681" s="62"/>
      <c r="Z681" s="62"/>
      <c r="AA681" s="62"/>
      <c r="AB681" s="62"/>
      <c r="AC681" s="69"/>
      <c r="AD681" s="2">
        <v>3</v>
      </c>
      <c r="AE681" s="2"/>
      <c r="AF681" s="2"/>
      <c r="AG681" s="2">
        <v>7.2999999999999995E-2</v>
      </c>
      <c r="AH681" s="56">
        <v>162.976</v>
      </c>
      <c r="AI681" s="72"/>
      <c r="AJ681" s="72"/>
      <c r="AK681" s="72"/>
      <c r="AL681" s="72"/>
      <c r="AM681" s="81"/>
      <c r="AN681" s="2"/>
      <c r="AO681" s="2"/>
      <c r="AP681" s="2"/>
      <c r="AQ681" s="2"/>
      <c r="AR681" s="56"/>
      <c r="AS681" s="85"/>
      <c r="AT681" s="85"/>
      <c r="AU681" s="85"/>
      <c r="AV681" s="85"/>
      <c r="AW681" s="101"/>
      <c r="AX681" s="2"/>
      <c r="AY681" s="2"/>
      <c r="AZ681" s="2"/>
      <c r="BA681" s="2"/>
      <c r="BB681" s="56"/>
      <c r="BC681" s="105"/>
      <c r="BD681" s="105"/>
      <c r="BE681" s="105"/>
      <c r="BF681" s="105"/>
      <c r="BG681" s="110"/>
      <c r="BH681" s="2"/>
      <c r="BI681" s="2"/>
      <c r="BJ681" s="2"/>
      <c r="BK681" s="2"/>
      <c r="BL681" s="56"/>
      <c r="BM681" s="48"/>
      <c r="BN681" s="48"/>
      <c r="BO681" s="48"/>
      <c r="BP681" s="48"/>
      <c r="BQ681" s="118"/>
      <c r="BR681" s="2" t="s">
        <v>513</v>
      </c>
      <c r="BS681" s="2"/>
      <c r="BT681" s="2"/>
      <c r="BU681" s="2">
        <v>7.2999999999999995E-2</v>
      </c>
      <c r="BV681" s="56">
        <v>140</v>
      </c>
    </row>
    <row r="682" spans="1:74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18" t="s">
        <v>5</v>
      </c>
      <c r="H682" s="3">
        <v>2024</v>
      </c>
      <c r="I682" s="20" t="s">
        <v>289</v>
      </c>
      <c r="J682" s="184" t="s">
        <v>292</v>
      </c>
      <c r="K682" s="2" t="s">
        <v>318</v>
      </c>
      <c r="L682" s="163">
        <f t="shared" si="21"/>
        <v>0</v>
      </c>
      <c r="M682" s="163">
        <f t="shared" si="22"/>
        <v>0</v>
      </c>
      <c r="N682" s="181"/>
      <c r="O682" s="33"/>
      <c r="P682" s="33"/>
      <c r="Q682" s="33"/>
      <c r="R682" s="33"/>
      <c r="S682" s="41"/>
      <c r="T682" s="2"/>
      <c r="U682" s="2"/>
      <c r="V682" s="2"/>
      <c r="W682" s="2"/>
      <c r="X682" s="56"/>
      <c r="Y682" s="62"/>
      <c r="Z682" s="62"/>
      <c r="AA682" s="62"/>
      <c r="AB682" s="62"/>
      <c r="AC682" s="69"/>
      <c r="AD682" s="2"/>
      <c r="AE682" s="2"/>
      <c r="AF682" s="2"/>
      <c r="AG682" s="2"/>
      <c r="AH682" s="56"/>
      <c r="AI682" s="72"/>
      <c r="AJ682" s="72"/>
      <c r="AK682" s="72"/>
      <c r="AL682" s="72"/>
      <c r="AM682" s="81"/>
      <c r="AN682" s="2"/>
      <c r="AO682" s="2"/>
      <c r="AP682" s="2"/>
      <c r="AQ682" s="2"/>
      <c r="AR682" s="56"/>
      <c r="AS682" s="85"/>
      <c r="AT682" s="85"/>
      <c r="AU682" s="85"/>
      <c r="AV682" s="85"/>
      <c r="AW682" s="101"/>
      <c r="AX682" s="2"/>
      <c r="AY682" s="2"/>
      <c r="AZ682" s="2"/>
      <c r="BA682" s="2"/>
      <c r="BB682" s="56"/>
      <c r="BC682" s="105"/>
      <c r="BD682" s="105"/>
      <c r="BE682" s="105"/>
      <c r="BF682" s="105"/>
      <c r="BG682" s="110"/>
      <c r="BH682" s="2"/>
      <c r="BI682" s="2"/>
      <c r="BJ682" s="2"/>
      <c r="BK682" s="2"/>
      <c r="BL682" s="56"/>
      <c r="BM682" s="48"/>
      <c r="BN682" s="48"/>
      <c r="BO682" s="48"/>
      <c r="BP682" s="48"/>
      <c r="BQ682" s="118"/>
      <c r="BR682" s="2"/>
      <c r="BS682" s="2"/>
      <c r="BT682" s="2"/>
      <c r="BU682" s="2"/>
      <c r="BV682" s="56"/>
    </row>
    <row r="683" spans="1:74" ht="15.6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18" t="s">
        <v>5</v>
      </c>
      <c r="H683" s="3">
        <v>2024</v>
      </c>
      <c r="I683" s="20" t="s">
        <v>285</v>
      </c>
      <c r="J683" s="184" t="s">
        <v>293</v>
      </c>
      <c r="K683" s="2" t="s">
        <v>318</v>
      </c>
      <c r="L683" s="163">
        <f t="shared" si="21"/>
        <v>0</v>
      </c>
      <c r="M683" s="163">
        <f t="shared" si="22"/>
        <v>0</v>
      </c>
      <c r="N683" s="181"/>
      <c r="O683" s="33"/>
      <c r="P683" s="33"/>
      <c r="Q683" s="33"/>
      <c r="R683" s="35"/>
      <c r="S683" s="41"/>
      <c r="T683" s="2"/>
      <c r="U683" s="2"/>
      <c r="V683" s="2"/>
      <c r="W683" s="29"/>
      <c r="X683" s="56"/>
      <c r="Y683" s="62"/>
      <c r="Z683" s="62"/>
      <c r="AA683" s="62"/>
      <c r="AB683" s="63"/>
      <c r="AC683" s="69"/>
      <c r="AD683" s="2"/>
      <c r="AE683" s="2"/>
      <c r="AF683" s="2"/>
      <c r="AG683" s="29"/>
      <c r="AH683" s="56"/>
      <c r="AI683" s="72"/>
      <c r="AJ683" s="72"/>
      <c r="AK683" s="72"/>
      <c r="AL683" s="74"/>
      <c r="AM683" s="81"/>
      <c r="AN683" s="2"/>
      <c r="AO683" s="2"/>
      <c r="AP683" s="2"/>
      <c r="AQ683" s="29"/>
      <c r="AR683" s="56"/>
      <c r="AS683" s="85"/>
      <c r="AT683" s="85"/>
      <c r="AU683" s="85"/>
      <c r="AV683" s="87"/>
      <c r="AW683" s="101"/>
      <c r="AX683" s="2"/>
      <c r="AY683" s="2"/>
      <c r="AZ683" s="2"/>
      <c r="BA683" s="29"/>
      <c r="BB683" s="56"/>
      <c r="BC683" s="105"/>
      <c r="BD683" s="105"/>
      <c r="BE683" s="105"/>
      <c r="BF683" s="107"/>
      <c r="BG683" s="110"/>
      <c r="BH683" s="2"/>
      <c r="BI683" s="2"/>
      <c r="BJ683" s="2"/>
      <c r="BK683" s="29"/>
      <c r="BL683" s="56"/>
      <c r="BM683" s="48"/>
      <c r="BN683" s="48"/>
      <c r="BO683" s="48"/>
      <c r="BP683" s="114"/>
      <c r="BQ683" s="118"/>
      <c r="BR683" s="2"/>
      <c r="BS683" s="2"/>
      <c r="BT683" s="2"/>
      <c r="BU683" s="29"/>
      <c r="BV683" s="56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18" t="s">
        <v>5</v>
      </c>
      <c r="H684" s="3">
        <v>2024</v>
      </c>
      <c r="I684" s="20" t="s">
        <v>287</v>
      </c>
      <c r="J684" s="184" t="s">
        <v>269</v>
      </c>
      <c r="K684" s="2" t="s">
        <v>320</v>
      </c>
      <c r="L684" s="163">
        <f t="shared" si="21"/>
        <v>0</v>
      </c>
      <c r="M684" s="163">
        <f t="shared" si="22"/>
        <v>0</v>
      </c>
      <c r="N684" s="181"/>
      <c r="O684" s="33"/>
      <c r="P684" s="33"/>
      <c r="Q684" s="33"/>
      <c r="R684" s="33"/>
      <c r="S684" s="42"/>
      <c r="T684" s="2"/>
      <c r="U684" s="2"/>
      <c r="V684" s="2"/>
      <c r="W684" s="2"/>
      <c r="X684" s="55"/>
      <c r="Y684" s="62"/>
      <c r="Z684" s="62"/>
      <c r="AA684" s="62"/>
      <c r="AB684" s="64"/>
      <c r="AC684" s="68"/>
      <c r="AD684" s="2"/>
      <c r="AE684" s="2"/>
      <c r="AF684" s="2"/>
      <c r="AG684" s="2"/>
      <c r="AH684" s="55"/>
      <c r="AI684" s="72"/>
      <c r="AJ684" s="72"/>
      <c r="AK684" s="72"/>
      <c r="AL684" s="72"/>
      <c r="AM684" s="80"/>
      <c r="AN684" s="2"/>
      <c r="AO684" s="2"/>
      <c r="AP684" s="2"/>
      <c r="AQ684" s="2"/>
      <c r="AR684" s="55"/>
      <c r="AS684" s="85"/>
      <c r="AT684" s="85"/>
      <c r="AU684" s="85"/>
      <c r="AV684" s="85"/>
      <c r="AW684" s="100"/>
      <c r="AX684" s="2"/>
      <c r="AY684" s="2"/>
      <c r="AZ684" s="2"/>
      <c r="BA684" s="2"/>
      <c r="BB684" s="55"/>
      <c r="BC684" s="105"/>
      <c r="BD684" s="105"/>
      <c r="BE684" s="105"/>
      <c r="BF684" s="105"/>
      <c r="BG684" s="109"/>
      <c r="BH684" s="2"/>
      <c r="BI684" s="2"/>
      <c r="BJ684" s="2"/>
      <c r="BK684" s="2"/>
      <c r="BL684" s="55"/>
      <c r="BM684" s="48"/>
      <c r="BN684" s="48"/>
      <c r="BO684" s="48"/>
      <c r="BP684" s="48"/>
      <c r="BQ684" s="117"/>
      <c r="BR684" s="2"/>
      <c r="BS684" s="2"/>
      <c r="BT684" s="2"/>
      <c r="BU684" s="2"/>
      <c r="BV684" s="55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18" t="s">
        <v>5</v>
      </c>
      <c r="H685" s="3">
        <v>2024</v>
      </c>
      <c r="I685" s="20" t="s">
        <v>287</v>
      </c>
      <c r="J685" s="184" t="s">
        <v>270</v>
      </c>
      <c r="K685" s="2" t="s">
        <v>320</v>
      </c>
      <c r="L685" s="163">
        <f t="shared" si="21"/>
        <v>0</v>
      </c>
      <c r="M685" s="163">
        <f t="shared" si="22"/>
        <v>0</v>
      </c>
      <c r="N685" s="181"/>
      <c r="O685" s="33"/>
      <c r="P685" s="33"/>
      <c r="Q685" s="33"/>
      <c r="R685" s="33"/>
      <c r="S685" s="42"/>
      <c r="T685" s="2"/>
      <c r="U685" s="2"/>
      <c r="V685" s="2"/>
      <c r="W685" s="2"/>
      <c r="X685" s="55"/>
      <c r="Y685" s="62"/>
      <c r="Z685" s="62"/>
      <c r="AA685" s="62"/>
      <c r="AB685" s="62"/>
      <c r="AC685" s="68"/>
      <c r="AD685" s="2"/>
      <c r="AE685" s="2"/>
      <c r="AF685" s="2"/>
      <c r="AG685" s="2"/>
      <c r="AH685" s="55"/>
      <c r="AI685" s="72"/>
      <c r="AJ685" s="72"/>
      <c r="AK685" s="72"/>
      <c r="AL685" s="72"/>
      <c r="AM685" s="80"/>
      <c r="AN685" s="2"/>
      <c r="AO685" s="2"/>
      <c r="AP685" s="2"/>
      <c r="AQ685" s="2"/>
      <c r="AR685" s="55"/>
      <c r="AS685" s="85"/>
      <c r="AT685" s="85"/>
      <c r="AU685" s="85"/>
      <c r="AV685" s="85"/>
      <c r="AW685" s="100"/>
      <c r="AX685" s="2"/>
      <c r="AY685" s="2"/>
      <c r="AZ685" s="2"/>
      <c r="BA685" s="2"/>
      <c r="BB685" s="55"/>
      <c r="BC685" s="105"/>
      <c r="BD685" s="105"/>
      <c r="BE685" s="105"/>
      <c r="BF685" s="105"/>
      <c r="BG685" s="109"/>
      <c r="BH685" s="2"/>
      <c r="BI685" s="2"/>
      <c r="BJ685" s="2"/>
      <c r="BK685" s="2"/>
      <c r="BL685" s="55"/>
      <c r="BM685" s="48"/>
      <c r="BN685" s="48"/>
      <c r="BO685" s="48"/>
      <c r="BP685" s="48"/>
      <c r="BQ685" s="117"/>
      <c r="BR685" s="2"/>
      <c r="BS685" s="2"/>
      <c r="BT685" s="2"/>
      <c r="BU685" s="2"/>
      <c r="BV685" s="55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18" t="s">
        <v>5</v>
      </c>
      <c r="H686" s="3">
        <v>2024</v>
      </c>
      <c r="I686" s="20" t="s">
        <v>290</v>
      </c>
      <c r="J686" s="184" t="s">
        <v>271</v>
      </c>
      <c r="K686" s="2" t="s">
        <v>321</v>
      </c>
      <c r="L686" s="163">
        <f t="shared" si="21"/>
        <v>0</v>
      </c>
      <c r="M686" s="163">
        <f t="shared" si="22"/>
        <v>0</v>
      </c>
      <c r="N686" s="181"/>
      <c r="O686" s="33"/>
      <c r="P686" s="33"/>
      <c r="Q686" s="33"/>
      <c r="R686" s="33"/>
      <c r="S686" s="42"/>
      <c r="T686" s="2"/>
      <c r="U686" s="2"/>
      <c r="V686" s="2"/>
      <c r="W686" s="2"/>
      <c r="X686" s="55"/>
      <c r="Y686" s="62"/>
      <c r="Z686" s="62"/>
      <c r="AA686" s="62"/>
      <c r="AB686" s="62"/>
      <c r="AC686" s="68"/>
      <c r="AD686" s="2"/>
      <c r="AE686" s="2"/>
      <c r="AF686" s="2"/>
      <c r="AG686" s="2"/>
      <c r="AH686" s="55"/>
      <c r="AI686" s="72"/>
      <c r="AJ686" s="72"/>
      <c r="AK686" s="72"/>
      <c r="AL686" s="72"/>
      <c r="AM686" s="80"/>
      <c r="AN686" s="2"/>
      <c r="AO686" s="2"/>
      <c r="AP686" s="2"/>
      <c r="AQ686" s="2"/>
      <c r="AR686" s="55"/>
      <c r="AS686" s="85"/>
      <c r="AT686" s="85"/>
      <c r="AU686" s="85"/>
      <c r="AV686" s="85"/>
      <c r="AW686" s="100"/>
      <c r="AX686" s="2"/>
      <c r="AY686" s="2"/>
      <c r="AZ686" s="2"/>
      <c r="BA686" s="2"/>
      <c r="BB686" s="55"/>
      <c r="BC686" s="105"/>
      <c r="BD686" s="105"/>
      <c r="BE686" s="105"/>
      <c r="BF686" s="105"/>
      <c r="BG686" s="109"/>
      <c r="BH686" s="2"/>
      <c r="BI686" s="2"/>
      <c r="BJ686" s="2"/>
      <c r="BK686" s="2"/>
      <c r="BL686" s="55"/>
      <c r="BM686" s="48"/>
      <c r="BN686" s="48"/>
      <c r="BO686" s="48"/>
      <c r="BP686" s="48"/>
      <c r="BQ686" s="117"/>
      <c r="BR686" s="2"/>
      <c r="BS686" s="2"/>
      <c r="BT686" s="2"/>
      <c r="BU686" s="2"/>
      <c r="BV686" s="55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18" t="s">
        <v>5</v>
      </c>
      <c r="H687" s="3">
        <v>2024</v>
      </c>
      <c r="I687" s="20" t="s">
        <v>284</v>
      </c>
      <c r="J687" s="184" t="s">
        <v>294</v>
      </c>
      <c r="K687" s="2" t="s">
        <v>320</v>
      </c>
      <c r="L687" s="163">
        <f t="shared" si="21"/>
        <v>0</v>
      </c>
      <c r="M687" s="163">
        <f t="shared" si="22"/>
        <v>0</v>
      </c>
      <c r="N687" s="181"/>
      <c r="O687" s="33"/>
      <c r="P687" s="33"/>
      <c r="Q687" s="33"/>
      <c r="R687" s="33"/>
      <c r="S687" s="42"/>
      <c r="T687" s="2"/>
      <c r="U687" s="2"/>
      <c r="V687" s="2"/>
      <c r="W687" s="2"/>
      <c r="X687" s="55"/>
      <c r="Y687" s="62"/>
      <c r="Z687" s="62"/>
      <c r="AA687" s="62"/>
      <c r="AB687" s="62"/>
      <c r="AC687" s="68"/>
      <c r="AD687" s="2"/>
      <c r="AE687" s="2"/>
      <c r="AF687" s="2"/>
      <c r="AG687" s="2"/>
      <c r="AH687" s="55"/>
      <c r="AI687" s="72"/>
      <c r="AJ687" s="72"/>
      <c r="AK687" s="72"/>
      <c r="AL687" s="72"/>
      <c r="AM687" s="80"/>
      <c r="AN687" s="2"/>
      <c r="AO687" s="2"/>
      <c r="AP687" s="2"/>
      <c r="AQ687" s="2"/>
      <c r="AR687" s="55"/>
      <c r="AS687" s="85"/>
      <c r="AT687" s="85"/>
      <c r="AU687" s="85"/>
      <c r="AV687" s="85"/>
      <c r="AW687" s="100"/>
      <c r="AX687" s="2"/>
      <c r="AY687" s="2"/>
      <c r="AZ687" s="2"/>
      <c r="BA687" s="2"/>
      <c r="BB687" s="55"/>
      <c r="BC687" s="105"/>
      <c r="BD687" s="105"/>
      <c r="BE687" s="105"/>
      <c r="BF687" s="105"/>
      <c r="BG687" s="109"/>
      <c r="BH687" s="2"/>
      <c r="BI687" s="2"/>
      <c r="BJ687" s="2"/>
      <c r="BK687" s="2"/>
      <c r="BL687" s="55"/>
      <c r="BM687" s="48"/>
      <c r="BN687" s="48"/>
      <c r="BO687" s="48"/>
      <c r="BP687" s="48"/>
      <c r="BQ687" s="117"/>
      <c r="BR687" s="2"/>
      <c r="BS687" s="2"/>
      <c r="BT687" s="2"/>
      <c r="BU687" s="2"/>
      <c r="BV687" s="55"/>
    </row>
    <row r="688" spans="1:74" ht="28.8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18" t="s">
        <v>5</v>
      </c>
      <c r="H688" s="3">
        <v>2024</v>
      </c>
      <c r="I688" s="20" t="s">
        <v>284</v>
      </c>
      <c r="J688" s="184" t="s">
        <v>346</v>
      </c>
      <c r="K688" s="2" t="s">
        <v>320</v>
      </c>
      <c r="L688" s="163">
        <f t="shared" si="21"/>
        <v>0</v>
      </c>
      <c r="M688" s="163">
        <f t="shared" si="22"/>
        <v>0</v>
      </c>
      <c r="N688" s="181"/>
      <c r="O688" s="33"/>
      <c r="P688" s="33"/>
      <c r="Q688" s="33"/>
      <c r="R688" s="33"/>
      <c r="S688" s="42"/>
      <c r="T688" s="2"/>
      <c r="U688" s="2"/>
      <c r="V688" s="2"/>
      <c r="W688" s="2"/>
      <c r="X688" s="55"/>
      <c r="Y688" s="62"/>
      <c r="Z688" s="62"/>
      <c r="AA688" s="62"/>
      <c r="AB688" s="62"/>
      <c r="AC688" s="68"/>
      <c r="AD688" s="2"/>
      <c r="AE688" s="2"/>
      <c r="AF688" s="2"/>
      <c r="AG688" s="2"/>
      <c r="AH688" s="55"/>
      <c r="AI688" s="72"/>
      <c r="AJ688" s="72"/>
      <c r="AK688" s="72"/>
      <c r="AL688" s="72"/>
      <c r="AM688" s="80"/>
      <c r="AN688" s="2"/>
      <c r="AO688" s="2"/>
      <c r="AP688" s="2"/>
      <c r="AQ688" s="2"/>
      <c r="AR688" s="55"/>
      <c r="AS688" s="85"/>
      <c r="AT688" s="85"/>
      <c r="AU688" s="85"/>
      <c r="AV688" s="85"/>
      <c r="AW688" s="100"/>
      <c r="AX688" s="2"/>
      <c r="AY688" s="2"/>
      <c r="AZ688" s="2"/>
      <c r="BA688" s="2"/>
      <c r="BB688" s="55"/>
      <c r="BC688" s="105"/>
      <c r="BD688" s="105"/>
      <c r="BE688" s="105"/>
      <c r="BF688" s="105"/>
      <c r="BG688" s="109"/>
      <c r="BH688" s="2"/>
      <c r="BI688" s="2"/>
      <c r="BJ688" s="2"/>
      <c r="BK688" s="2"/>
      <c r="BL688" s="55"/>
      <c r="BM688" s="48"/>
      <c r="BN688" s="48"/>
      <c r="BO688" s="48"/>
      <c r="BP688" s="48"/>
      <c r="BQ688" s="117"/>
      <c r="BR688" s="2"/>
      <c r="BS688" s="2"/>
      <c r="BT688" s="2"/>
      <c r="BU688" s="2"/>
      <c r="BV688" s="55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18" t="s">
        <v>5</v>
      </c>
      <c r="H689" s="3">
        <v>2024</v>
      </c>
      <c r="I689" s="20" t="s">
        <v>284</v>
      </c>
      <c r="J689" s="184" t="s">
        <v>295</v>
      </c>
      <c r="K689" s="2" t="s">
        <v>320</v>
      </c>
      <c r="L689" s="163">
        <f t="shared" si="21"/>
        <v>0</v>
      </c>
      <c r="M689" s="163">
        <f t="shared" si="22"/>
        <v>0</v>
      </c>
      <c r="N689" s="181"/>
      <c r="O689" s="33"/>
      <c r="P689" s="33"/>
      <c r="Q689" s="33"/>
      <c r="R689" s="33"/>
      <c r="S689" s="42"/>
      <c r="T689" s="2"/>
      <c r="U689" s="2"/>
      <c r="V689" s="2"/>
      <c r="W689" s="2"/>
      <c r="X689" s="55"/>
      <c r="Y689" s="62"/>
      <c r="Z689" s="62"/>
      <c r="AA689" s="62"/>
      <c r="AB689" s="62"/>
      <c r="AC689" s="68"/>
      <c r="AD689" s="2"/>
      <c r="AE689" s="2"/>
      <c r="AF689" s="2"/>
      <c r="AG689" s="2"/>
      <c r="AH689" s="55"/>
      <c r="AI689" s="72"/>
      <c r="AJ689" s="72"/>
      <c r="AK689" s="72"/>
      <c r="AL689" s="72"/>
      <c r="AM689" s="80"/>
      <c r="AN689" s="2"/>
      <c r="AO689" s="2"/>
      <c r="AP689" s="2"/>
      <c r="AQ689" s="2"/>
      <c r="AR689" s="55"/>
      <c r="AS689" s="85"/>
      <c r="AT689" s="85"/>
      <c r="AU689" s="85"/>
      <c r="AV689" s="85"/>
      <c r="AW689" s="100"/>
      <c r="AX689" s="2"/>
      <c r="AY689" s="2"/>
      <c r="AZ689" s="2"/>
      <c r="BA689" s="2"/>
      <c r="BB689" s="55"/>
      <c r="BC689" s="105"/>
      <c r="BD689" s="105"/>
      <c r="BE689" s="105"/>
      <c r="BF689" s="105"/>
      <c r="BG689" s="109"/>
      <c r="BH689" s="2"/>
      <c r="BI689" s="2"/>
      <c r="BJ689" s="2"/>
      <c r="BK689" s="2"/>
      <c r="BL689" s="55"/>
      <c r="BM689" s="48"/>
      <c r="BN689" s="48"/>
      <c r="BO689" s="48"/>
      <c r="BP689" s="48"/>
      <c r="BQ689" s="117"/>
      <c r="BR689" s="2"/>
      <c r="BS689" s="2"/>
      <c r="BT689" s="2"/>
      <c r="BU689" s="2"/>
      <c r="BV689" s="55"/>
    </row>
    <row r="690" spans="1:74" ht="28.8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18" t="s">
        <v>5</v>
      </c>
      <c r="H690" s="3">
        <v>2024</v>
      </c>
      <c r="I690" s="20" t="s">
        <v>290</v>
      </c>
      <c r="J690" s="184" t="s">
        <v>299</v>
      </c>
      <c r="K690" s="2" t="s">
        <v>318</v>
      </c>
      <c r="L690" s="163">
        <f t="shared" si="21"/>
        <v>0</v>
      </c>
      <c r="M690" s="163">
        <f t="shared" si="22"/>
        <v>0</v>
      </c>
      <c r="N690" s="181"/>
      <c r="O690" s="33"/>
      <c r="P690" s="33"/>
      <c r="Q690" s="33"/>
      <c r="R690" s="33"/>
      <c r="S690" s="42"/>
      <c r="T690" s="2"/>
      <c r="U690" s="2"/>
      <c r="V690" s="2"/>
      <c r="W690" s="2"/>
      <c r="X690" s="55"/>
      <c r="Y690" s="62"/>
      <c r="Z690" s="62"/>
      <c r="AA690" s="62"/>
      <c r="AB690" s="62"/>
      <c r="AC690" s="68"/>
      <c r="AD690" s="2"/>
      <c r="AE690" s="2"/>
      <c r="AF690" s="2"/>
      <c r="AG690" s="2"/>
      <c r="AH690" s="55"/>
      <c r="AI690" s="72"/>
      <c r="AJ690" s="72"/>
      <c r="AK690" s="72"/>
      <c r="AL690" s="72"/>
      <c r="AM690" s="80"/>
      <c r="AN690" s="2"/>
      <c r="AO690" s="2"/>
      <c r="AP690" s="2"/>
      <c r="AQ690" s="2"/>
      <c r="AR690" s="55"/>
      <c r="AS690" s="85"/>
      <c r="AT690" s="85"/>
      <c r="AU690" s="85"/>
      <c r="AV690" s="85"/>
      <c r="AW690" s="100"/>
      <c r="AX690" s="2"/>
      <c r="AY690" s="2"/>
      <c r="AZ690" s="2"/>
      <c r="BA690" s="2"/>
      <c r="BB690" s="55"/>
      <c r="BC690" s="105"/>
      <c r="BD690" s="105"/>
      <c r="BE690" s="105"/>
      <c r="BF690" s="105"/>
      <c r="BG690" s="109"/>
      <c r="BH690" s="2"/>
      <c r="BI690" s="2"/>
      <c r="BJ690" s="2"/>
      <c r="BK690" s="2"/>
      <c r="BL690" s="55"/>
      <c r="BM690" s="48"/>
      <c r="BN690" s="48"/>
      <c r="BO690" s="48"/>
      <c r="BP690" s="48"/>
      <c r="BQ690" s="117"/>
      <c r="BR690" s="2"/>
      <c r="BS690" s="2"/>
      <c r="BT690" s="2"/>
      <c r="BU690" s="2"/>
      <c r="BV690" s="55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18" t="s">
        <v>5</v>
      </c>
      <c r="H691" s="3">
        <v>2024</v>
      </c>
      <c r="I691" s="20" t="s">
        <v>315</v>
      </c>
      <c r="J691" s="184" t="s">
        <v>347</v>
      </c>
      <c r="K691" s="2" t="s">
        <v>320</v>
      </c>
      <c r="L691" s="163">
        <f t="shared" si="21"/>
        <v>0</v>
      </c>
      <c r="M691" s="163">
        <f t="shared" si="22"/>
        <v>0</v>
      </c>
      <c r="N691" s="181"/>
      <c r="O691" s="33"/>
      <c r="P691" s="33"/>
      <c r="Q691" s="33"/>
      <c r="R691" s="33"/>
      <c r="S691" s="42"/>
      <c r="T691" s="2"/>
      <c r="U691" s="2"/>
      <c r="V691" s="2"/>
      <c r="W691" s="2"/>
      <c r="X691" s="55"/>
      <c r="Y691" s="62"/>
      <c r="Z691" s="62"/>
      <c r="AA691" s="62"/>
      <c r="AB691" s="62"/>
      <c r="AC691" s="68"/>
      <c r="AD691" s="2"/>
      <c r="AE691" s="2"/>
      <c r="AF691" s="2"/>
      <c r="AG691" s="2"/>
      <c r="AH691" s="55"/>
      <c r="AI691" s="72"/>
      <c r="AJ691" s="72"/>
      <c r="AK691" s="72"/>
      <c r="AL691" s="72"/>
      <c r="AM691" s="80"/>
      <c r="AN691" s="2"/>
      <c r="AO691" s="2"/>
      <c r="AP691" s="2"/>
      <c r="AQ691" s="2"/>
      <c r="AR691" s="55"/>
      <c r="AS691" s="85"/>
      <c r="AT691" s="85"/>
      <c r="AU691" s="85"/>
      <c r="AV691" s="85"/>
      <c r="AW691" s="100"/>
      <c r="AX691" s="2"/>
      <c r="AY691" s="2"/>
      <c r="AZ691" s="2"/>
      <c r="BA691" s="2"/>
      <c r="BB691" s="55"/>
      <c r="BC691" s="105"/>
      <c r="BD691" s="105"/>
      <c r="BE691" s="105"/>
      <c r="BF691" s="105"/>
      <c r="BG691" s="109"/>
      <c r="BH691" s="2"/>
      <c r="BI691" s="2"/>
      <c r="BJ691" s="2"/>
      <c r="BK691" s="2"/>
      <c r="BL691" s="55"/>
      <c r="BM691" s="48"/>
      <c r="BN691" s="48"/>
      <c r="BO691" s="48"/>
      <c r="BP691" s="48"/>
      <c r="BQ691" s="117"/>
      <c r="BR691" s="2"/>
      <c r="BS691" s="2"/>
      <c r="BT691" s="2"/>
      <c r="BU691" s="2"/>
      <c r="BV691" s="55"/>
    </row>
    <row r="692" spans="1:74" ht="28.8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18" t="s">
        <v>5</v>
      </c>
      <c r="H692" s="3">
        <v>2024</v>
      </c>
      <c r="I692" s="20" t="s">
        <v>315</v>
      </c>
      <c r="J692" s="184" t="s">
        <v>296</v>
      </c>
      <c r="K692" s="2" t="s">
        <v>321</v>
      </c>
      <c r="L692" s="163">
        <f t="shared" si="21"/>
        <v>0</v>
      </c>
      <c r="M692" s="163">
        <f t="shared" si="22"/>
        <v>0</v>
      </c>
      <c r="N692" s="181"/>
      <c r="O692" s="33"/>
      <c r="P692" s="33"/>
      <c r="Q692" s="33"/>
      <c r="R692" s="33"/>
      <c r="S692" s="42"/>
      <c r="T692" s="2"/>
      <c r="U692" s="2"/>
      <c r="V692" s="2"/>
      <c r="W692" s="2"/>
      <c r="X692" s="55"/>
      <c r="Y692" s="62"/>
      <c r="Z692" s="62"/>
      <c r="AA692" s="62"/>
      <c r="AB692" s="62"/>
      <c r="AC692" s="68"/>
      <c r="AD692" s="2"/>
      <c r="AE692" s="2"/>
      <c r="AF692" s="2"/>
      <c r="AG692" s="2"/>
      <c r="AH692" s="55"/>
      <c r="AI692" s="72"/>
      <c r="AJ692" s="72"/>
      <c r="AK692" s="72"/>
      <c r="AL692" s="72"/>
      <c r="AM692" s="80"/>
      <c r="AN692" s="2"/>
      <c r="AO692" s="2"/>
      <c r="AP692" s="2"/>
      <c r="AQ692" s="2"/>
      <c r="AR692" s="55"/>
      <c r="AS692" s="85"/>
      <c r="AT692" s="85"/>
      <c r="AU692" s="85"/>
      <c r="AV692" s="85"/>
      <c r="AW692" s="100"/>
      <c r="AX692" s="2"/>
      <c r="AY692" s="2"/>
      <c r="AZ692" s="2"/>
      <c r="BA692" s="2"/>
      <c r="BB692" s="55"/>
      <c r="BC692" s="105"/>
      <c r="BD692" s="105"/>
      <c r="BE692" s="105"/>
      <c r="BF692" s="105"/>
      <c r="BG692" s="109"/>
      <c r="BH692" s="2"/>
      <c r="BI692" s="2"/>
      <c r="BJ692" s="2"/>
      <c r="BK692" s="2"/>
      <c r="BL692" s="55"/>
      <c r="BM692" s="48"/>
      <c r="BN692" s="48"/>
      <c r="BO692" s="48"/>
      <c r="BP692" s="48"/>
      <c r="BQ692" s="117"/>
      <c r="BR692" s="2"/>
      <c r="BS692" s="2"/>
      <c r="BT692" s="2"/>
      <c r="BU692" s="2"/>
      <c r="BV692" s="55"/>
    </row>
    <row r="693" spans="1:74" ht="28.8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18" t="s">
        <v>5</v>
      </c>
      <c r="H693" s="3">
        <v>2024</v>
      </c>
      <c r="I693" s="20" t="s">
        <v>316</v>
      </c>
      <c r="J693" s="184" t="s">
        <v>297</v>
      </c>
      <c r="K693" s="2" t="s">
        <v>318</v>
      </c>
      <c r="L693" s="163">
        <f t="shared" si="21"/>
        <v>0</v>
      </c>
      <c r="M693" s="163">
        <f t="shared" si="22"/>
        <v>0</v>
      </c>
      <c r="N693" s="181"/>
      <c r="O693" s="33"/>
      <c r="P693" s="33"/>
      <c r="Q693" s="33"/>
      <c r="R693" s="33"/>
      <c r="S693" s="42"/>
      <c r="T693" s="2"/>
      <c r="U693" s="2"/>
      <c r="V693" s="2"/>
      <c r="W693" s="2"/>
      <c r="X693" s="55"/>
      <c r="Y693" s="62"/>
      <c r="Z693" s="62"/>
      <c r="AA693" s="62"/>
      <c r="AB693" s="62"/>
      <c r="AC693" s="68"/>
      <c r="AD693" s="2"/>
      <c r="AE693" s="2"/>
      <c r="AF693" s="2"/>
      <c r="AG693" s="2"/>
      <c r="AH693" s="55"/>
      <c r="AI693" s="72"/>
      <c r="AJ693" s="72"/>
      <c r="AK693" s="72"/>
      <c r="AL693" s="72"/>
      <c r="AM693" s="80"/>
      <c r="AN693" s="2"/>
      <c r="AO693" s="2"/>
      <c r="AP693" s="2"/>
      <c r="AQ693" s="2"/>
      <c r="AR693" s="55"/>
      <c r="AS693" s="85"/>
      <c r="AT693" s="85"/>
      <c r="AU693" s="85"/>
      <c r="AV693" s="85"/>
      <c r="AW693" s="100"/>
      <c r="AX693" s="2"/>
      <c r="AY693" s="2"/>
      <c r="AZ693" s="2"/>
      <c r="BA693" s="2"/>
      <c r="BB693" s="55"/>
      <c r="BC693" s="105"/>
      <c r="BD693" s="105"/>
      <c r="BE693" s="105"/>
      <c r="BF693" s="105"/>
      <c r="BG693" s="109"/>
      <c r="BH693" s="2"/>
      <c r="BI693" s="2"/>
      <c r="BJ693" s="2"/>
      <c r="BK693" s="2"/>
      <c r="BL693" s="55"/>
      <c r="BM693" s="48"/>
      <c r="BN693" s="48"/>
      <c r="BO693" s="48"/>
      <c r="BP693" s="48"/>
      <c r="BQ693" s="117"/>
      <c r="BR693" s="2"/>
      <c r="BS693" s="2"/>
      <c r="BT693" s="2"/>
      <c r="BU693" s="2"/>
      <c r="BV693" s="55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18" t="s">
        <v>5</v>
      </c>
      <c r="H694" s="3">
        <v>2024</v>
      </c>
      <c r="I694" s="20" t="s">
        <v>316</v>
      </c>
      <c r="J694" s="185" t="s">
        <v>348</v>
      </c>
      <c r="K694" s="8" t="s">
        <v>320</v>
      </c>
      <c r="L694" s="163">
        <f t="shared" si="21"/>
        <v>0</v>
      </c>
      <c r="M694" s="163">
        <f t="shared" si="22"/>
        <v>0</v>
      </c>
      <c r="N694" s="181"/>
      <c r="O694" s="33"/>
      <c r="P694" s="33"/>
      <c r="Q694" s="33"/>
      <c r="R694" s="33"/>
      <c r="S694" s="42"/>
      <c r="T694" s="2"/>
      <c r="U694" s="2"/>
      <c r="V694" s="2"/>
      <c r="W694" s="2"/>
      <c r="X694" s="55"/>
      <c r="Y694" s="62"/>
      <c r="Z694" s="62"/>
      <c r="AA694" s="62"/>
      <c r="AB694" s="62"/>
      <c r="AC694" s="68"/>
      <c r="AD694" s="2"/>
      <c r="AE694" s="2"/>
      <c r="AF694" s="2"/>
      <c r="AG694" s="2"/>
      <c r="AH694" s="55"/>
      <c r="AI694" s="72"/>
      <c r="AJ694" s="72"/>
      <c r="AK694" s="72"/>
      <c r="AL694" s="72"/>
      <c r="AM694" s="80"/>
      <c r="AN694" s="2"/>
      <c r="AO694" s="2"/>
      <c r="AP694" s="2"/>
      <c r="AQ694" s="2"/>
      <c r="AR694" s="55"/>
      <c r="AS694" s="85"/>
      <c r="AT694" s="85"/>
      <c r="AU694" s="85"/>
      <c r="AV694" s="85"/>
      <c r="AW694" s="100"/>
      <c r="AX694" s="2"/>
      <c r="AY694" s="2"/>
      <c r="AZ694" s="2"/>
      <c r="BA694" s="2"/>
      <c r="BB694" s="55"/>
      <c r="BC694" s="105"/>
      <c r="BD694" s="105"/>
      <c r="BE694" s="105"/>
      <c r="BF694" s="105"/>
      <c r="BG694" s="109"/>
      <c r="BH694" s="2"/>
      <c r="BI694" s="2"/>
      <c r="BJ694" s="2"/>
      <c r="BK694" s="2"/>
      <c r="BL694" s="55"/>
      <c r="BM694" s="48"/>
      <c r="BN694" s="48"/>
      <c r="BO694" s="48"/>
      <c r="BP694" s="48"/>
      <c r="BQ694" s="117"/>
      <c r="BR694" s="2"/>
      <c r="BS694" s="2"/>
      <c r="BT694" s="2"/>
      <c r="BU694" s="2"/>
      <c r="BV694" s="55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18" t="s">
        <v>5</v>
      </c>
      <c r="H695" s="3">
        <v>2024</v>
      </c>
      <c r="I695" s="20" t="s">
        <v>282</v>
      </c>
      <c r="J695" s="184" t="s">
        <v>272</v>
      </c>
      <c r="K695" s="2" t="s">
        <v>321</v>
      </c>
      <c r="L695" s="163">
        <f t="shared" si="21"/>
        <v>0</v>
      </c>
      <c r="M695" s="163">
        <f t="shared" si="22"/>
        <v>0</v>
      </c>
      <c r="N695" s="181"/>
      <c r="O695" s="33"/>
      <c r="P695" s="33"/>
      <c r="Q695" s="33"/>
      <c r="R695" s="33"/>
      <c r="S695" s="42"/>
      <c r="T695" s="2"/>
      <c r="U695" s="2"/>
      <c r="V695" s="2"/>
      <c r="W695" s="2"/>
      <c r="X695" s="55"/>
      <c r="Y695" s="62"/>
      <c r="Z695" s="62"/>
      <c r="AA695" s="62"/>
      <c r="AB695" s="62"/>
      <c r="AC695" s="68"/>
      <c r="AD695" s="2"/>
      <c r="AE695" s="2"/>
      <c r="AF695" s="2"/>
      <c r="AG695" s="2"/>
      <c r="AH695" s="55"/>
      <c r="AI695" s="72"/>
      <c r="AJ695" s="72"/>
      <c r="AK695" s="72"/>
      <c r="AL695" s="72"/>
      <c r="AM695" s="80"/>
      <c r="AN695" s="2"/>
      <c r="AO695" s="2"/>
      <c r="AP695" s="2"/>
      <c r="AQ695" s="2"/>
      <c r="AR695" s="55"/>
      <c r="AS695" s="85"/>
      <c r="AT695" s="85"/>
      <c r="AU695" s="85"/>
      <c r="AV695" s="85"/>
      <c r="AW695" s="100"/>
      <c r="AX695" s="2"/>
      <c r="AY695" s="2"/>
      <c r="AZ695" s="2"/>
      <c r="BA695" s="2"/>
      <c r="BB695" s="55"/>
      <c r="BC695" s="105"/>
      <c r="BD695" s="105"/>
      <c r="BE695" s="105"/>
      <c r="BF695" s="105"/>
      <c r="BG695" s="109"/>
      <c r="BH695" s="2"/>
      <c r="BI695" s="2"/>
      <c r="BJ695" s="2"/>
      <c r="BK695" s="2"/>
      <c r="BL695" s="55"/>
      <c r="BM695" s="48"/>
      <c r="BN695" s="48"/>
      <c r="BO695" s="48"/>
      <c r="BP695" s="48"/>
      <c r="BQ695" s="117"/>
      <c r="BR695" s="2"/>
      <c r="BS695" s="2"/>
      <c r="BT695" s="2"/>
      <c r="BU695" s="2"/>
      <c r="BV695" s="55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18" t="s">
        <v>5</v>
      </c>
      <c r="H696" s="3">
        <v>2024</v>
      </c>
      <c r="I696" s="20" t="s">
        <v>282</v>
      </c>
      <c r="J696" s="184" t="s">
        <v>273</v>
      </c>
      <c r="K696" s="2" t="s">
        <v>321</v>
      </c>
      <c r="L696" s="163">
        <f t="shared" si="21"/>
        <v>4.0000000000000001E-3</v>
      </c>
      <c r="M696" s="163">
        <f t="shared" si="22"/>
        <v>8.8480000000000008</v>
      </c>
      <c r="N696" s="181" t="s">
        <v>874</v>
      </c>
      <c r="O696" s="33"/>
      <c r="P696" s="33"/>
      <c r="Q696" s="33"/>
      <c r="R696" s="33"/>
      <c r="S696" s="42"/>
      <c r="T696" s="2"/>
      <c r="U696" s="2"/>
      <c r="V696" s="2"/>
      <c r="W696" s="2"/>
      <c r="X696" s="55"/>
      <c r="Y696" s="62"/>
      <c r="Z696" s="62"/>
      <c r="AA696" s="62"/>
      <c r="AB696" s="62"/>
      <c r="AC696" s="68"/>
      <c r="AD696" s="2"/>
      <c r="AE696" s="2"/>
      <c r="AF696" s="2"/>
      <c r="AG696" s="2"/>
      <c r="AH696" s="55"/>
      <c r="AI696" s="72"/>
      <c r="AJ696" s="72"/>
      <c r="AK696" s="72"/>
      <c r="AL696" s="72"/>
      <c r="AM696" s="80"/>
      <c r="AN696" s="2"/>
      <c r="AO696" s="2"/>
      <c r="AP696" s="2"/>
      <c r="AQ696" s="2"/>
      <c r="AR696" s="55"/>
      <c r="AS696" s="85"/>
      <c r="AT696" s="85"/>
      <c r="AU696" s="85"/>
      <c r="AV696" s="85"/>
      <c r="AW696" s="100"/>
      <c r="AX696" s="2"/>
      <c r="AY696" s="2"/>
      <c r="AZ696" s="2"/>
      <c r="BA696" s="2"/>
      <c r="BB696" s="55"/>
      <c r="BC696" s="105" t="s">
        <v>874</v>
      </c>
      <c r="BD696" s="105"/>
      <c r="BE696" s="105"/>
      <c r="BF696" s="105">
        <v>4.0000000000000001E-3</v>
      </c>
      <c r="BG696" s="109">
        <v>8.8480000000000008</v>
      </c>
      <c r="BH696" s="2"/>
      <c r="BI696" s="2"/>
      <c r="BJ696" s="2"/>
      <c r="BK696" s="2"/>
      <c r="BL696" s="55"/>
      <c r="BM696" s="48"/>
      <c r="BN696" s="48"/>
      <c r="BO696" s="48"/>
      <c r="BP696" s="48"/>
      <c r="BQ696" s="117"/>
      <c r="BR696" s="2"/>
      <c r="BS696" s="2"/>
      <c r="BT696" s="2"/>
      <c r="BU696" s="2"/>
      <c r="BV696" s="55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18" t="s">
        <v>5</v>
      </c>
      <c r="H697" s="3">
        <v>2024</v>
      </c>
      <c r="I697" s="20" t="s">
        <v>282</v>
      </c>
      <c r="J697" s="184" t="s">
        <v>274</v>
      </c>
      <c r="K697" s="2" t="s">
        <v>321</v>
      </c>
      <c r="L697" s="163">
        <f t="shared" si="21"/>
        <v>0</v>
      </c>
      <c r="M697" s="163">
        <f t="shared" si="22"/>
        <v>0</v>
      </c>
      <c r="N697" s="181"/>
      <c r="O697" s="33"/>
      <c r="P697" s="33"/>
      <c r="Q697" s="33"/>
      <c r="R697" s="33"/>
      <c r="S697" s="42"/>
      <c r="T697" s="2"/>
      <c r="U697" s="2"/>
      <c r="V697" s="2"/>
      <c r="W697" s="2"/>
      <c r="X697" s="55"/>
      <c r="Y697" s="62"/>
      <c r="Z697" s="62"/>
      <c r="AA697" s="62"/>
      <c r="AB697" s="62"/>
      <c r="AC697" s="68"/>
      <c r="AD697" s="2"/>
      <c r="AE697" s="2"/>
      <c r="AF697" s="2"/>
      <c r="AG697" s="2"/>
      <c r="AH697" s="55"/>
      <c r="AI697" s="72"/>
      <c r="AJ697" s="72"/>
      <c r="AK697" s="72"/>
      <c r="AL697" s="72"/>
      <c r="AM697" s="80"/>
      <c r="AN697" s="2"/>
      <c r="AO697" s="2"/>
      <c r="AP697" s="2"/>
      <c r="AQ697" s="2"/>
      <c r="AR697" s="55"/>
      <c r="AS697" s="85"/>
      <c r="AT697" s="85"/>
      <c r="AU697" s="85"/>
      <c r="AV697" s="85"/>
      <c r="AW697" s="100"/>
      <c r="AX697" s="2"/>
      <c r="AY697" s="2"/>
      <c r="AZ697" s="2"/>
      <c r="BA697" s="2"/>
      <c r="BB697" s="55"/>
      <c r="BC697" s="105"/>
      <c r="BD697" s="105"/>
      <c r="BE697" s="105"/>
      <c r="BF697" s="105"/>
      <c r="BG697" s="109"/>
      <c r="BH697" s="2"/>
      <c r="BI697" s="2"/>
      <c r="BJ697" s="2"/>
      <c r="BK697" s="2"/>
      <c r="BL697" s="55"/>
      <c r="BM697" s="48"/>
      <c r="BN697" s="48"/>
      <c r="BO697" s="48"/>
      <c r="BP697" s="48"/>
      <c r="BQ697" s="117"/>
      <c r="BR697" s="2"/>
      <c r="BS697" s="2"/>
      <c r="BT697" s="2"/>
      <c r="BU697" s="2"/>
      <c r="BV697" s="55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18" t="s">
        <v>5</v>
      </c>
      <c r="H698" s="3">
        <v>2024</v>
      </c>
      <c r="I698" s="20" t="s">
        <v>282</v>
      </c>
      <c r="J698" s="184" t="s">
        <v>275</v>
      </c>
      <c r="K698" s="2" t="s">
        <v>321</v>
      </c>
      <c r="L698" s="163">
        <f t="shared" si="21"/>
        <v>0</v>
      </c>
      <c r="M698" s="163">
        <f t="shared" si="22"/>
        <v>0</v>
      </c>
      <c r="N698" s="181"/>
      <c r="O698" s="33"/>
      <c r="P698" s="33"/>
      <c r="Q698" s="33"/>
      <c r="R698" s="33"/>
      <c r="S698" s="42"/>
      <c r="T698" s="2"/>
      <c r="U698" s="2"/>
      <c r="V698" s="2"/>
      <c r="W698" s="2"/>
      <c r="X698" s="55"/>
      <c r="Y698" s="62"/>
      <c r="Z698" s="62"/>
      <c r="AA698" s="62"/>
      <c r="AB698" s="62"/>
      <c r="AC698" s="68"/>
      <c r="AD698" s="2"/>
      <c r="AE698" s="2"/>
      <c r="AF698" s="2"/>
      <c r="AG698" s="2"/>
      <c r="AH698" s="55"/>
      <c r="AI698" s="72"/>
      <c r="AJ698" s="72"/>
      <c r="AK698" s="72"/>
      <c r="AL698" s="72"/>
      <c r="AM698" s="80"/>
      <c r="AN698" s="2"/>
      <c r="AO698" s="2"/>
      <c r="AP698" s="2"/>
      <c r="AQ698" s="2"/>
      <c r="AR698" s="55"/>
      <c r="AS698" s="85"/>
      <c r="AT698" s="85"/>
      <c r="AU698" s="85"/>
      <c r="AV698" s="85"/>
      <c r="AW698" s="100"/>
      <c r="AX698" s="2"/>
      <c r="AY698" s="2"/>
      <c r="AZ698" s="2"/>
      <c r="BA698" s="2"/>
      <c r="BB698" s="55"/>
      <c r="BC698" s="105"/>
      <c r="BD698" s="105"/>
      <c r="BE698" s="105"/>
      <c r="BF698" s="105"/>
      <c r="BG698" s="109"/>
      <c r="BH698" s="2"/>
      <c r="BI698" s="2"/>
      <c r="BJ698" s="2"/>
      <c r="BK698" s="2"/>
      <c r="BL698" s="55"/>
      <c r="BM698" s="48"/>
      <c r="BN698" s="48"/>
      <c r="BO698" s="48"/>
      <c r="BP698" s="48"/>
      <c r="BQ698" s="117"/>
      <c r="BR698" s="2"/>
      <c r="BS698" s="2"/>
      <c r="BT698" s="2"/>
      <c r="BU698" s="2"/>
      <c r="BV698" s="55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18" t="s">
        <v>5</v>
      </c>
      <c r="H699" s="3">
        <v>2024</v>
      </c>
      <c r="I699" s="20" t="s">
        <v>282</v>
      </c>
      <c r="J699" s="184" t="s">
        <v>276</v>
      </c>
      <c r="K699" s="2" t="s">
        <v>320</v>
      </c>
      <c r="L699" s="163">
        <f t="shared" si="21"/>
        <v>1</v>
      </c>
      <c r="M699" s="163">
        <f t="shared" si="22"/>
        <v>13.499000000000001</v>
      </c>
      <c r="N699" s="186" t="s">
        <v>1336</v>
      </c>
      <c r="O699" s="33"/>
      <c r="P699" s="33"/>
      <c r="Q699" s="33"/>
      <c r="R699" s="33"/>
      <c r="S699" s="42"/>
      <c r="T699" s="2"/>
      <c r="U699" s="2"/>
      <c r="V699" s="2"/>
      <c r="W699" s="2"/>
      <c r="X699" s="55"/>
      <c r="Y699" s="62"/>
      <c r="Z699" s="62"/>
      <c r="AA699" s="62"/>
      <c r="AB699" s="62"/>
      <c r="AC699" s="68"/>
      <c r="AD699" s="2"/>
      <c r="AE699" s="2"/>
      <c r="AF699" s="2"/>
      <c r="AG699" s="2"/>
      <c r="AH699" s="55"/>
      <c r="AI699" s="72"/>
      <c r="AJ699" s="72"/>
      <c r="AK699" s="72"/>
      <c r="AL699" s="72"/>
      <c r="AM699" s="80"/>
      <c r="AN699" s="2"/>
      <c r="AO699" s="2"/>
      <c r="AP699" s="2"/>
      <c r="AQ699" s="2"/>
      <c r="AR699" s="55"/>
      <c r="AS699" s="85"/>
      <c r="AT699" s="85"/>
      <c r="AU699" s="85"/>
      <c r="AV699" s="85"/>
      <c r="AW699" s="100"/>
      <c r="AX699" s="2"/>
      <c r="AY699" s="2"/>
      <c r="AZ699" s="2"/>
      <c r="BA699" s="2"/>
      <c r="BB699" s="55"/>
      <c r="BC699" s="105" t="s">
        <v>896</v>
      </c>
      <c r="BD699" s="105"/>
      <c r="BE699" s="105"/>
      <c r="BF699" s="105">
        <v>1</v>
      </c>
      <c r="BG699" s="109">
        <v>13.499000000000001</v>
      </c>
      <c r="BH699" s="2"/>
      <c r="BI699" s="2"/>
      <c r="BJ699" s="2"/>
      <c r="BK699" s="2"/>
      <c r="BL699" s="55"/>
      <c r="BM699" s="48"/>
      <c r="BN699" s="48"/>
      <c r="BO699" s="48"/>
      <c r="BP699" s="48"/>
      <c r="BQ699" s="117"/>
      <c r="BR699" s="2"/>
      <c r="BS699" s="2"/>
      <c r="BT699" s="2"/>
      <c r="BU699" s="2"/>
      <c r="BV699" s="55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18" t="s">
        <v>5</v>
      </c>
      <c r="H700" s="3">
        <v>2024</v>
      </c>
      <c r="I700" s="20" t="s">
        <v>282</v>
      </c>
      <c r="J700" s="184" t="s">
        <v>277</v>
      </c>
      <c r="K700" s="2" t="s">
        <v>320</v>
      </c>
      <c r="L700" s="163">
        <f t="shared" si="21"/>
        <v>3</v>
      </c>
      <c r="M700" s="163">
        <f t="shared" si="22"/>
        <v>16.271999999999998</v>
      </c>
      <c r="N700" s="186" t="s">
        <v>363</v>
      </c>
      <c r="O700" s="33"/>
      <c r="P700" s="33"/>
      <c r="Q700" s="33"/>
      <c r="R700" s="33"/>
      <c r="S700" s="42"/>
      <c r="T700" s="2"/>
      <c r="U700" s="2"/>
      <c r="V700" s="2"/>
      <c r="W700" s="2"/>
      <c r="X700" s="55"/>
      <c r="Y700" s="62"/>
      <c r="Z700" s="62"/>
      <c r="AA700" s="62"/>
      <c r="AB700" s="62"/>
      <c r="AC700" s="68"/>
      <c r="AD700" s="2"/>
      <c r="AE700" s="2"/>
      <c r="AF700" s="2"/>
      <c r="AG700" s="2"/>
      <c r="AH700" s="55"/>
      <c r="AI700" s="72"/>
      <c r="AJ700" s="72"/>
      <c r="AK700" s="72"/>
      <c r="AL700" s="72"/>
      <c r="AM700" s="80"/>
      <c r="AN700" s="2"/>
      <c r="AO700" s="2"/>
      <c r="AP700" s="2"/>
      <c r="AQ700" s="2"/>
      <c r="AR700" s="55"/>
      <c r="AS700" s="85" t="s">
        <v>363</v>
      </c>
      <c r="AT700" s="85"/>
      <c r="AU700" s="85"/>
      <c r="AV700" s="85">
        <v>3</v>
      </c>
      <c r="AW700" s="100">
        <v>16.271999999999998</v>
      </c>
      <c r="AX700" s="2"/>
      <c r="AY700" s="2"/>
      <c r="AZ700" s="2"/>
      <c r="BA700" s="2"/>
      <c r="BB700" s="55"/>
      <c r="BC700" s="105"/>
      <c r="BD700" s="105"/>
      <c r="BE700" s="105"/>
      <c r="BF700" s="105"/>
      <c r="BG700" s="109"/>
      <c r="BH700" s="2"/>
      <c r="BI700" s="2"/>
      <c r="BJ700" s="2"/>
      <c r="BK700" s="2"/>
      <c r="BL700" s="55"/>
      <c r="BM700" s="48"/>
      <c r="BN700" s="48"/>
      <c r="BO700" s="48"/>
      <c r="BP700" s="48"/>
      <c r="BQ700" s="117"/>
      <c r="BR700" s="2"/>
      <c r="BS700" s="2"/>
      <c r="BT700" s="2"/>
      <c r="BU700" s="2"/>
      <c r="BV700" s="55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18" t="s">
        <v>5</v>
      </c>
      <c r="H701" s="3">
        <v>2024</v>
      </c>
      <c r="I701" s="20" t="s">
        <v>283</v>
      </c>
      <c r="J701" s="184" t="s">
        <v>298</v>
      </c>
      <c r="K701" s="2" t="s">
        <v>321</v>
      </c>
      <c r="L701" s="163">
        <f t="shared" si="21"/>
        <v>0.15</v>
      </c>
      <c r="M701" s="163">
        <f t="shared" si="22"/>
        <v>80.543999999999997</v>
      </c>
      <c r="N701" s="186" t="s">
        <v>719</v>
      </c>
      <c r="O701" s="33"/>
      <c r="P701" s="33"/>
      <c r="Q701" s="33"/>
      <c r="R701" s="33"/>
      <c r="S701" s="42"/>
      <c r="T701" s="2"/>
      <c r="U701" s="2"/>
      <c r="V701" s="2"/>
      <c r="W701" s="2"/>
      <c r="X701" s="55"/>
      <c r="Y701" s="62"/>
      <c r="Z701" s="62"/>
      <c r="AA701" s="62"/>
      <c r="AB701" s="62"/>
      <c r="AC701" s="68"/>
      <c r="AD701" s="2"/>
      <c r="AE701" s="2"/>
      <c r="AF701" s="2"/>
      <c r="AG701" s="2"/>
      <c r="AH701" s="55"/>
      <c r="AI701" s="72"/>
      <c r="AJ701" s="72"/>
      <c r="AK701" s="72"/>
      <c r="AL701" s="72"/>
      <c r="AM701" s="80"/>
      <c r="AN701" s="2"/>
      <c r="AO701" s="2"/>
      <c r="AP701" s="2"/>
      <c r="AQ701" s="2"/>
      <c r="AR701" s="55"/>
      <c r="AS701" s="85" t="s">
        <v>719</v>
      </c>
      <c r="AT701" s="85"/>
      <c r="AU701" s="85"/>
      <c r="AV701" s="85">
        <v>0.15</v>
      </c>
      <c r="AW701" s="100">
        <v>80.543999999999997</v>
      </c>
      <c r="AX701" s="2"/>
      <c r="AY701" s="2"/>
      <c r="AZ701" s="2"/>
      <c r="BA701" s="2"/>
      <c r="BB701" s="55"/>
      <c r="BC701" s="105"/>
      <c r="BD701" s="105"/>
      <c r="BE701" s="105"/>
      <c r="BF701" s="105"/>
      <c r="BG701" s="109"/>
      <c r="BH701" s="2"/>
      <c r="BI701" s="2"/>
      <c r="BJ701" s="2"/>
      <c r="BK701" s="2"/>
      <c r="BL701" s="55"/>
      <c r="BM701" s="48"/>
      <c r="BN701" s="48"/>
      <c r="BO701" s="48"/>
      <c r="BP701" s="48"/>
      <c r="BQ701" s="117"/>
      <c r="BR701" s="2"/>
      <c r="BS701" s="2"/>
      <c r="BT701" s="2"/>
      <c r="BU701" s="2"/>
      <c r="BV701" s="55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18" t="s">
        <v>5</v>
      </c>
      <c r="H702" s="3">
        <v>2024</v>
      </c>
      <c r="I702" s="20" t="s">
        <v>283</v>
      </c>
      <c r="J702" s="184" t="s">
        <v>278</v>
      </c>
      <c r="K702" s="2" t="s">
        <v>320</v>
      </c>
      <c r="L702" s="163">
        <f t="shared" si="21"/>
        <v>28</v>
      </c>
      <c r="M702" s="163">
        <f t="shared" si="22"/>
        <v>62.033999999999999</v>
      </c>
      <c r="N702" s="186"/>
      <c r="O702" s="33"/>
      <c r="P702" s="33"/>
      <c r="Q702" s="33"/>
      <c r="R702" s="33"/>
      <c r="S702" s="42"/>
      <c r="T702" s="2"/>
      <c r="U702" s="2"/>
      <c r="V702" s="2"/>
      <c r="W702" s="2"/>
      <c r="X702" s="55"/>
      <c r="Y702" s="62"/>
      <c r="Z702" s="62"/>
      <c r="AA702" s="62"/>
      <c r="AB702" s="62"/>
      <c r="AC702" s="68"/>
      <c r="AD702" s="2"/>
      <c r="AE702" s="2"/>
      <c r="AF702" s="2"/>
      <c r="AG702" s="2"/>
      <c r="AH702" s="55"/>
      <c r="AI702" s="72"/>
      <c r="AJ702" s="72"/>
      <c r="AK702" s="72"/>
      <c r="AL702" s="72"/>
      <c r="AM702" s="80"/>
      <c r="AN702" s="2"/>
      <c r="AO702" s="2"/>
      <c r="AP702" s="2"/>
      <c r="AQ702" s="2"/>
      <c r="AR702" s="55"/>
      <c r="AS702" s="85"/>
      <c r="AT702" s="85"/>
      <c r="AU702" s="85"/>
      <c r="AV702" s="85">
        <v>28</v>
      </c>
      <c r="AW702" s="100">
        <v>62.033999999999999</v>
      </c>
      <c r="AX702" s="2"/>
      <c r="AY702" s="2"/>
      <c r="AZ702" s="2"/>
      <c r="BA702" s="2"/>
      <c r="BB702" s="55"/>
      <c r="BC702" s="105"/>
      <c r="BD702" s="105"/>
      <c r="BE702" s="105"/>
      <c r="BF702" s="105"/>
      <c r="BG702" s="109"/>
      <c r="BH702" s="2"/>
      <c r="BI702" s="2"/>
      <c r="BJ702" s="2"/>
      <c r="BK702" s="2"/>
      <c r="BL702" s="55"/>
      <c r="BM702" s="48"/>
      <c r="BN702" s="48"/>
      <c r="BO702" s="48"/>
      <c r="BP702" s="48"/>
      <c r="BQ702" s="117"/>
      <c r="BR702" s="2"/>
      <c r="BS702" s="2"/>
      <c r="BT702" s="2"/>
      <c r="BU702" s="2"/>
      <c r="BV702" s="55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18" t="s">
        <v>5</v>
      </c>
      <c r="H703" s="3">
        <v>2024</v>
      </c>
      <c r="I703" s="20" t="s">
        <v>283</v>
      </c>
      <c r="J703" s="184" t="s">
        <v>279</v>
      </c>
      <c r="K703" s="2" t="s">
        <v>320</v>
      </c>
      <c r="L703" s="163">
        <f t="shared" si="21"/>
        <v>1</v>
      </c>
      <c r="M703" s="163">
        <f t="shared" si="22"/>
        <v>18.585000000000001</v>
      </c>
      <c r="N703" s="186"/>
      <c r="O703" s="33"/>
      <c r="P703" s="33"/>
      <c r="Q703" s="33"/>
      <c r="R703" s="33"/>
      <c r="S703" s="42"/>
      <c r="T703" s="2"/>
      <c r="U703" s="2"/>
      <c r="V703" s="2"/>
      <c r="W703" s="2"/>
      <c r="X703" s="55"/>
      <c r="Y703" s="62"/>
      <c r="Z703" s="62"/>
      <c r="AA703" s="62"/>
      <c r="AB703" s="62"/>
      <c r="AC703" s="68"/>
      <c r="AD703" s="2"/>
      <c r="AE703" s="2"/>
      <c r="AF703" s="2"/>
      <c r="AG703" s="2"/>
      <c r="AH703" s="55"/>
      <c r="AI703" s="72"/>
      <c r="AJ703" s="72"/>
      <c r="AK703" s="72"/>
      <c r="AL703" s="72"/>
      <c r="AM703" s="80"/>
      <c r="AN703" s="2"/>
      <c r="AO703" s="2"/>
      <c r="AP703" s="2"/>
      <c r="AQ703" s="2"/>
      <c r="AR703" s="55"/>
      <c r="AS703" s="85"/>
      <c r="AT703" s="85"/>
      <c r="AU703" s="85"/>
      <c r="AV703" s="85">
        <v>1</v>
      </c>
      <c r="AW703" s="100">
        <v>18.585000000000001</v>
      </c>
      <c r="AX703" s="2"/>
      <c r="AY703" s="2"/>
      <c r="AZ703" s="2"/>
      <c r="BA703" s="2"/>
      <c r="BB703" s="55"/>
      <c r="BC703" s="105"/>
      <c r="BD703" s="105"/>
      <c r="BE703" s="105"/>
      <c r="BF703" s="105"/>
      <c r="BG703" s="109"/>
      <c r="BH703" s="2"/>
      <c r="BI703" s="2"/>
      <c r="BJ703" s="2"/>
      <c r="BK703" s="2"/>
      <c r="BL703" s="55"/>
      <c r="BM703" s="48"/>
      <c r="BN703" s="48"/>
      <c r="BO703" s="48"/>
      <c r="BP703" s="48"/>
      <c r="BQ703" s="117"/>
      <c r="BR703" s="2"/>
      <c r="BS703" s="2"/>
      <c r="BT703" s="2"/>
      <c r="BU703" s="2"/>
      <c r="BV703" s="55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18" t="s">
        <v>5</v>
      </c>
      <c r="H704" s="3">
        <v>2024</v>
      </c>
      <c r="I704" s="20" t="s">
        <v>286</v>
      </c>
      <c r="J704" s="184" t="s">
        <v>280</v>
      </c>
      <c r="K704" s="2" t="s">
        <v>319</v>
      </c>
      <c r="L704" s="163">
        <f t="shared" si="21"/>
        <v>0</v>
      </c>
      <c r="M704" s="163">
        <f t="shared" si="22"/>
        <v>0</v>
      </c>
      <c r="N704" s="186"/>
      <c r="O704" s="33"/>
      <c r="P704" s="33"/>
      <c r="Q704" s="33"/>
      <c r="R704" s="33"/>
      <c r="S704" s="42"/>
      <c r="T704" s="2"/>
      <c r="U704" s="2"/>
      <c r="V704" s="2"/>
      <c r="W704" s="2"/>
      <c r="X704" s="55"/>
      <c r="Y704" s="62"/>
      <c r="Z704" s="62"/>
      <c r="AA704" s="62"/>
      <c r="AB704" s="62"/>
      <c r="AC704" s="68"/>
      <c r="AD704" s="2"/>
      <c r="AE704" s="2"/>
      <c r="AF704" s="2"/>
      <c r="AG704" s="2"/>
      <c r="AH704" s="55"/>
      <c r="AI704" s="72"/>
      <c r="AJ704" s="72"/>
      <c r="AK704" s="72"/>
      <c r="AL704" s="72"/>
      <c r="AM704" s="80"/>
      <c r="AN704" s="2"/>
      <c r="AO704" s="2"/>
      <c r="AP704" s="2"/>
      <c r="AQ704" s="2"/>
      <c r="AR704" s="55"/>
      <c r="AS704" s="85"/>
      <c r="AT704" s="85"/>
      <c r="AU704" s="85"/>
      <c r="AV704" s="85"/>
      <c r="AW704" s="100"/>
      <c r="AX704" s="2"/>
      <c r="AY704" s="2"/>
      <c r="AZ704" s="2"/>
      <c r="BA704" s="2"/>
      <c r="BB704" s="55"/>
      <c r="BC704" s="105"/>
      <c r="BD704" s="105"/>
      <c r="BE704" s="105"/>
      <c r="BF704" s="105"/>
      <c r="BG704" s="109"/>
      <c r="BH704" s="2"/>
      <c r="BI704" s="2"/>
      <c r="BJ704" s="2"/>
      <c r="BK704" s="2"/>
      <c r="BL704" s="55"/>
      <c r="BM704" s="48"/>
      <c r="BN704" s="48"/>
      <c r="BO704" s="48"/>
      <c r="BP704" s="48"/>
      <c r="BQ704" s="117"/>
      <c r="BR704" s="2"/>
      <c r="BS704" s="2"/>
      <c r="BT704" s="2"/>
      <c r="BU704" s="2"/>
      <c r="BV704" s="55"/>
    </row>
    <row r="705" spans="1:74" ht="28.8" hidden="1" x14ac:dyDescent="0.3">
      <c r="A705" s="2" t="s">
        <v>19</v>
      </c>
      <c r="B705" s="2" t="s">
        <v>2</v>
      </c>
      <c r="C705" s="2" t="s">
        <v>3</v>
      </c>
      <c r="D705" s="2" t="s">
        <v>15</v>
      </c>
      <c r="E705" s="3">
        <v>17</v>
      </c>
      <c r="F705" s="3"/>
      <c r="G705" s="18" t="s">
        <v>5</v>
      </c>
      <c r="H705" s="3">
        <v>2024</v>
      </c>
      <c r="I705" s="20" t="s">
        <v>286</v>
      </c>
      <c r="J705" s="184" t="s">
        <v>281</v>
      </c>
      <c r="K705" s="2" t="s">
        <v>319</v>
      </c>
      <c r="L705" s="163">
        <f t="shared" si="21"/>
        <v>0</v>
      </c>
      <c r="M705" s="163">
        <f t="shared" si="22"/>
        <v>49.203000000000003</v>
      </c>
      <c r="N705" s="186" t="s">
        <v>1337</v>
      </c>
      <c r="O705" s="33"/>
      <c r="P705" s="33"/>
      <c r="Q705" s="33"/>
      <c r="R705" s="33"/>
      <c r="S705" s="42"/>
      <c r="T705" s="2"/>
      <c r="U705" s="2"/>
      <c r="V705" s="2"/>
      <c r="W705" s="2"/>
      <c r="X705" s="55"/>
      <c r="Y705" s="62"/>
      <c r="Z705" s="62"/>
      <c r="AA705" s="62"/>
      <c r="AB705" s="62"/>
      <c r="AC705" s="68"/>
      <c r="AD705" s="2"/>
      <c r="AE705" s="2"/>
      <c r="AF705" s="2"/>
      <c r="AG705" s="2"/>
      <c r="AH705" s="55"/>
      <c r="AI705" s="72"/>
      <c r="AJ705" s="72"/>
      <c r="AK705" s="72"/>
      <c r="AL705" s="72"/>
      <c r="AM705" s="80"/>
      <c r="AN705" s="2"/>
      <c r="AO705" s="2"/>
      <c r="AP705" s="2"/>
      <c r="AQ705" s="2"/>
      <c r="AR705" s="55"/>
      <c r="AS705" s="85"/>
      <c r="AT705" s="85"/>
      <c r="AU705" s="85"/>
      <c r="AV705" s="85"/>
      <c r="AW705" s="100"/>
      <c r="AX705" s="2"/>
      <c r="AY705" s="2"/>
      <c r="AZ705" s="2"/>
      <c r="BA705" s="2"/>
      <c r="BB705" s="55"/>
      <c r="BC705" s="105"/>
      <c r="BD705" s="105"/>
      <c r="BE705" s="105"/>
      <c r="BF705" s="105"/>
      <c r="BG705" s="109"/>
      <c r="BH705" s="2" t="s">
        <v>1064</v>
      </c>
      <c r="BI705" s="2"/>
      <c r="BJ705" s="2"/>
      <c r="BK705" s="2"/>
      <c r="BL705" s="55">
        <v>4.5</v>
      </c>
      <c r="BM705" s="48" t="s">
        <v>1123</v>
      </c>
      <c r="BN705" s="48"/>
      <c r="BO705" s="48"/>
      <c r="BP705" s="48"/>
      <c r="BQ705" s="117">
        <f>24.226+20.477</f>
        <v>44.703000000000003</v>
      </c>
      <c r="BR705" s="2"/>
      <c r="BS705" s="2"/>
      <c r="BT705" s="2"/>
      <c r="BU705" s="2"/>
      <c r="BV705" s="55"/>
    </row>
    <row r="706" spans="1:74" s="13" customFormat="1" hidden="1" x14ac:dyDescent="0.3">
      <c r="A706" s="12" t="s">
        <v>19</v>
      </c>
      <c r="B706" s="12" t="s">
        <v>2</v>
      </c>
      <c r="C706" s="12" t="s">
        <v>3</v>
      </c>
      <c r="D706" s="12" t="s">
        <v>15</v>
      </c>
      <c r="E706" s="7">
        <v>17</v>
      </c>
      <c r="F706" s="7"/>
      <c r="G706" s="19" t="s">
        <v>5</v>
      </c>
      <c r="H706" s="7">
        <v>2024</v>
      </c>
      <c r="I706" s="21"/>
      <c r="J706" s="12" t="s">
        <v>314</v>
      </c>
      <c r="K706" s="12"/>
      <c r="L706" s="147"/>
      <c r="M706" s="147">
        <f>SUM(M668:M705)</f>
        <v>551.96100000000001</v>
      </c>
      <c r="N706" s="183"/>
      <c r="O706" s="12"/>
      <c r="P706" s="12"/>
      <c r="Q706" s="12"/>
      <c r="R706" s="12"/>
      <c r="S706" s="47">
        <f>SUM(S668:S705)</f>
        <v>0</v>
      </c>
      <c r="T706" s="12"/>
      <c r="U706" s="12"/>
      <c r="V706" s="12"/>
      <c r="W706" s="12"/>
      <c r="X706" s="47">
        <f>SUM(X668:X705)</f>
        <v>0</v>
      </c>
      <c r="Y706" s="12"/>
      <c r="Z706" s="12"/>
      <c r="AA706" s="12"/>
      <c r="AB706" s="12"/>
      <c r="AC706" s="47">
        <f>SUM(AC668:AC705)</f>
        <v>0</v>
      </c>
      <c r="AD706" s="12"/>
      <c r="AE706" s="12"/>
      <c r="AF706" s="12"/>
      <c r="AG706" s="12"/>
      <c r="AH706" s="47">
        <f>SUM(AH668:AH705)</f>
        <v>162.976</v>
      </c>
      <c r="AI706" s="12"/>
      <c r="AJ706" s="12"/>
      <c r="AK706" s="12"/>
      <c r="AL706" s="12"/>
      <c r="AM706" s="47">
        <f>SUM(AM668:AM705)</f>
        <v>0</v>
      </c>
      <c r="AN706" s="12"/>
      <c r="AO706" s="12"/>
      <c r="AP706" s="12"/>
      <c r="AQ706" s="12"/>
      <c r="AR706" s="47">
        <f>SUM(AR668:AR705)</f>
        <v>0</v>
      </c>
      <c r="AS706" s="12"/>
      <c r="AT706" s="12"/>
      <c r="AU706" s="12"/>
      <c r="AV706" s="12"/>
      <c r="AW706" s="47">
        <f>SUM(AW668:AW705)</f>
        <v>177.435</v>
      </c>
      <c r="AX706" s="12"/>
      <c r="AY706" s="12"/>
      <c r="AZ706" s="12"/>
      <c r="BA706" s="12"/>
      <c r="BB706" s="47">
        <f>SUM(BB668:BB705)</f>
        <v>0</v>
      </c>
      <c r="BC706" s="12"/>
      <c r="BD706" s="12"/>
      <c r="BE706" s="12"/>
      <c r="BF706" s="12"/>
      <c r="BG706" s="47">
        <f>SUM(BG668:BG705)</f>
        <v>22.347000000000001</v>
      </c>
      <c r="BH706" s="12"/>
      <c r="BI706" s="12"/>
      <c r="BJ706" s="12"/>
      <c r="BK706" s="12"/>
      <c r="BL706" s="47">
        <f>SUM(BL668:BL705)</f>
        <v>4.5</v>
      </c>
      <c r="BM706" s="12"/>
      <c r="BN706" s="12"/>
      <c r="BO706" s="12"/>
      <c r="BP706" s="12"/>
      <c r="BQ706" s="47">
        <f>SUM(BQ668:BQ705)</f>
        <v>44.703000000000003</v>
      </c>
      <c r="BR706" s="12"/>
      <c r="BS706" s="12"/>
      <c r="BT706" s="12"/>
      <c r="BU706" s="12"/>
      <c r="BV706" s="47">
        <f>SUM(BV668:BV705)</f>
        <v>140</v>
      </c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18" t="s">
        <v>5</v>
      </c>
      <c r="H707" s="3">
        <v>2024</v>
      </c>
      <c r="I707" s="20" t="s">
        <v>287</v>
      </c>
      <c r="J707" s="184" t="s">
        <v>267</v>
      </c>
      <c r="K707" s="2" t="s">
        <v>318</v>
      </c>
      <c r="L707" s="163">
        <f t="shared" si="21"/>
        <v>0</v>
      </c>
      <c r="M707" s="163">
        <f t="shared" si="22"/>
        <v>0</v>
      </c>
      <c r="N707" s="181"/>
      <c r="O707" s="33"/>
      <c r="P707" s="33"/>
      <c r="Q707" s="33"/>
      <c r="R707" s="33"/>
      <c r="S707" s="42"/>
      <c r="T707" s="2"/>
      <c r="U707" s="2"/>
      <c r="V707" s="2"/>
      <c r="W707" s="2"/>
      <c r="X707" s="55"/>
      <c r="Y707" s="62"/>
      <c r="Z707" s="62"/>
      <c r="AA707" s="62"/>
      <c r="AB707" s="62"/>
      <c r="AC707" s="68"/>
      <c r="AD707" s="2"/>
      <c r="AE707" s="2"/>
      <c r="AF707" s="2"/>
      <c r="AG707" s="2"/>
      <c r="AH707" s="55"/>
      <c r="AI707" s="72"/>
      <c r="AJ707" s="72"/>
      <c r="AK707" s="72"/>
      <c r="AL707" s="72"/>
      <c r="AM707" s="80"/>
      <c r="AN707" s="2"/>
      <c r="AO707" s="2"/>
      <c r="AP707" s="2"/>
      <c r="AQ707" s="2"/>
      <c r="AR707" s="55"/>
      <c r="AS707" s="85"/>
      <c r="AT707" s="85"/>
      <c r="AU707" s="85"/>
      <c r="AV707" s="85"/>
      <c r="AW707" s="100"/>
      <c r="AX707" s="2"/>
      <c r="AY707" s="2"/>
      <c r="AZ707" s="2"/>
      <c r="BA707" s="2"/>
      <c r="BB707" s="55"/>
      <c r="BC707" s="105"/>
      <c r="BD707" s="105"/>
      <c r="BE707" s="105"/>
      <c r="BF707" s="105"/>
      <c r="BG707" s="109"/>
      <c r="BH707" s="2"/>
      <c r="BI707" s="2"/>
      <c r="BJ707" s="2"/>
      <c r="BK707" s="2"/>
      <c r="BL707" s="55"/>
      <c r="BM707" s="48"/>
      <c r="BN707" s="48"/>
      <c r="BO707" s="48"/>
      <c r="BP707" s="48"/>
      <c r="BQ707" s="117"/>
      <c r="BR707" s="2"/>
      <c r="BS707" s="2"/>
      <c r="BT707" s="2"/>
      <c r="BU707" s="2"/>
      <c r="BV707" s="55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18" t="s">
        <v>5</v>
      </c>
      <c r="H708" s="3">
        <v>2024</v>
      </c>
      <c r="I708" s="20" t="s">
        <v>287</v>
      </c>
      <c r="J708" s="184" t="s">
        <v>291</v>
      </c>
      <c r="K708" s="2" t="s">
        <v>319</v>
      </c>
      <c r="L708" s="163">
        <f t="shared" si="21"/>
        <v>0</v>
      </c>
      <c r="M708" s="163">
        <f t="shared" si="22"/>
        <v>0</v>
      </c>
      <c r="N708" s="181"/>
      <c r="O708" s="33"/>
      <c r="P708" s="33"/>
      <c r="Q708" s="33"/>
      <c r="R708" s="33"/>
      <c r="S708" s="42"/>
      <c r="T708" s="2"/>
      <c r="U708" s="2"/>
      <c r="V708" s="2"/>
      <c r="W708" s="2"/>
      <c r="X708" s="55"/>
      <c r="Y708" s="62"/>
      <c r="Z708" s="62"/>
      <c r="AA708" s="62"/>
      <c r="AB708" s="62"/>
      <c r="AC708" s="68"/>
      <c r="AD708" s="2"/>
      <c r="AE708" s="2"/>
      <c r="AF708" s="2"/>
      <c r="AG708" s="2"/>
      <c r="AH708" s="55"/>
      <c r="AI708" s="72"/>
      <c r="AJ708" s="72"/>
      <c r="AK708" s="72"/>
      <c r="AL708" s="72"/>
      <c r="AM708" s="80"/>
      <c r="AN708" s="2"/>
      <c r="AO708" s="2"/>
      <c r="AP708" s="2"/>
      <c r="AQ708" s="2"/>
      <c r="AR708" s="55"/>
      <c r="AS708" s="85"/>
      <c r="AT708" s="85"/>
      <c r="AU708" s="85"/>
      <c r="AV708" s="85"/>
      <c r="AW708" s="100"/>
      <c r="AX708" s="2"/>
      <c r="AY708" s="2"/>
      <c r="AZ708" s="2"/>
      <c r="BA708" s="2"/>
      <c r="BB708" s="55"/>
      <c r="BC708" s="105"/>
      <c r="BD708" s="105"/>
      <c r="BE708" s="105"/>
      <c r="BF708" s="105"/>
      <c r="BG708" s="109"/>
      <c r="BH708" s="2"/>
      <c r="BI708" s="2"/>
      <c r="BJ708" s="2"/>
      <c r="BK708" s="2"/>
      <c r="BL708" s="55"/>
      <c r="BM708" s="48"/>
      <c r="BN708" s="48"/>
      <c r="BO708" s="48"/>
      <c r="BP708" s="48"/>
      <c r="BQ708" s="117"/>
      <c r="BR708" s="2"/>
      <c r="BS708" s="2"/>
      <c r="BT708" s="2"/>
      <c r="BU708" s="2"/>
      <c r="BV708" s="55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18" t="s">
        <v>5</v>
      </c>
      <c r="H709" s="3">
        <v>2024</v>
      </c>
      <c r="I709" s="20" t="s">
        <v>286</v>
      </c>
      <c r="J709" s="184" t="s">
        <v>336</v>
      </c>
      <c r="K709" s="2" t="s">
        <v>319</v>
      </c>
      <c r="L709" s="163">
        <f t="shared" si="21"/>
        <v>0</v>
      </c>
      <c r="M709" s="163">
        <f t="shared" si="22"/>
        <v>0</v>
      </c>
      <c r="N709" s="181"/>
      <c r="O709" s="33"/>
      <c r="P709" s="33"/>
      <c r="Q709" s="33"/>
      <c r="R709" s="33"/>
      <c r="S709" s="42"/>
      <c r="T709" s="2"/>
      <c r="U709" s="2"/>
      <c r="V709" s="2"/>
      <c r="W709" s="2"/>
      <c r="X709" s="55"/>
      <c r="Y709" s="62"/>
      <c r="Z709" s="62"/>
      <c r="AA709" s="62"/>
      <c r="AB709" s="62"/>
      <c r="AC709" s="68"/>
      <c r="AD709" s="2"/>
      <c r="AE709" s="2"/>
      <c r="AF709" s="2"/>
      <c r="AG709" s="2"/>
      <c r="AH709" s="55"/>
      <c r="AI709" s="72"/>
      <c r="AJ709" s="72"/>
      <c r="AK709" s="72"/>
      <c r="AL709" s="72"/>
      <c r="AM709" s="80"/>
      <c r="AN709" s="2"/>
      <c r="AO709" s="2"/>
      <c r="AP709" s="2"/>
      <c r="AQ709" s="2"/>
      <c r="AR709" s="55"/>
      <c r="AS709" s="85"/>
      <c r="AT709" s="85"/>
      <c r="AU709" s="85"/>
      <c r="AV709" s="85"/>
      <c r="AW709" s="100"/>
      <c r="AX709" s="2"/>
      <c r="AY709" s="2"/>
      <c r="AZ709" s="2"/>
      <c r="BA709" s="2"/>
      <c r="BB709" s="55"/>
      <c r="BC709" s="105"/>
      <c r="BD709" s="105"/>
      <c r="BE709" s="105"/>
      <c r="BF709" s="105"/>
      <c r="BG709" s="109"/>
      <c r="BH709" s="2"/>
      <c r="BI709" s="2"/>
      <c r="BJ709" s="2"/>
      <c r="BK709" s="2"/>
      <c r="BL709" s="55"/>
      <c r="BM709" s="48"/>
      <c r="BN709" s="48"/>
      <c r="BO709" s="48"/>
      <c r="BP709" s="48"/>
      <c r="BQ709" s="117"/>
      <c r="BR709" s="2"/>
      <c r="BS709" s="2"/>
      <c r="BT709" s="2"/>
      <c r="BU709" s="2"/>
      <c r="BV709" s="55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18" t="s">
        <v>5</v>
      </c>
      <c r="H710" s="3">
        <v>2024</v>
      </c>
      <c r="I710" s="20" t="s">
        <v>286</v>
      </c>
      <c r="J710" s="185" t="s">
        <v>337</v>
      </c>
      <c r="K710" s="8" t="s">
        <v>318</v>
      </c>
      <c r="L710" s="163">
        <f t="shared" ref="L710:L773" si="23">SUM(R710,W710,AB710,AG710,AL710,AQ710,AV710,BA710,BF710,BK710,BP710,BU710)</f>
        <v>0</v>
      </c>
      <c r="M710" s="163">
        <f t="shared" ref="M710:M773" si="24">SUM(S710,X710,AC710,AH710,AM710,AR710,AW710,BB710,BG710,BL710,BQ710,BV710)</f>
        <v>0</v>
      </c>
      <c r="N710" s="181"/>
      <c r="O710" s="53"/>
      <c r="P710" s="53"/>
      <c r="Q710" s="53"/>
      <c r="R710" s="53"/>
      <c r="S710" s="54"/>
      <c r="T710" s="8"/>
      <c r="U710" s="8"/>
      <c r="V710" s="8"/>
      <c r="W710" s="8"/>
      <c r="X710" s="122"/>
      <c r="Y710" s="135"/>
      <c r="Z710" s="135"/>
      <c r="AA710" s="135"/>
      <c r="AB710" s="135"/>
      <c r="AC710" s="136"/>
      <c r="AD710" s="8"/>
      <c r="AE710" s="8"/>
      <c r="AF710" s="8"/>
      <c r="AG710" s="8"/>
      <c r="AH710" s="122"/>
      <c r="AI710" s="137"/>
      <c r="AJ710" s="137"/>
      <c r="AK710" s="137"/>
      <c r="AL710" s="137"/>
      <c r="AM710" s="138"/>
      <c r="AN710" s="8"/>
      <c r="AO710" s="8"/>
      <c r="AP710" s="8"/>
      <c r="AQ710" s="8"/>
      <c r="AR710" s="122"/>
      <c r="AS710" s="139"/>
      <c r="AT710" s="139"/>
      <c r="AU710" s="139"/>
      <c r="AV710" s="139"/>
      <c r="AW710" s="140"/>
      <c r="AX710" s="8"/>
      <c r="AY710" s="8"/>
      <c r="AZ710" s="8"/>
      <c r="BA710" s="8"/>
      <c r="BB710" s="122"/>
      <c r="BC710" s="141"/>
      <c r="BD710" s="141"/>
      <c r="BE710" s="141"/>
      <c r="BF710" s="141"/>
      <c r="BG710" s="142"/>
      <c r="BH710" s="8"/>
      <c r="BI710" s="8"/>
      <c r="BJ710" s="8"/>
      <c r="BK710" s="8"/>
      <c r="BL710" s="122"/>
      <c r="BM710" s="143"/>
      <c r="BN710" s="143"/>
      <c r="BO710" s="143"/>
      <c r="BP710" s="143"/>
      <c r="BQ710" s="144"/>
      <c r="BR710" s="8"/>
      <c r="BS710" s="8"/>
      <c r="BT710" s="8"/>
      <c r="BU710" s="8"/>
      <c r="BV710" s="122"/>
    </row>
    <row r="711" spans="1:74" ht="28.8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18" t="s">
        <v>5</v>
      </c>
      <c r="H711" s="3">
        <v>2024</v>
      </c>
      <c r="I711" s="20" t="s">
        <v>286</v>
      </c>
      <c r="J711" s="185" t="s">
        <v>338</v>
      </c>
      <c r="K711" s="8" t="s">
        <v>339</v>
      </c>
      <c r="L711" s="163">
        <f t="shared" si="23"/>
        <v>0</v>
      </c>
      <c r="M711" s="163">
        <f t="shared" si="24"/>
        <v>0</v>
      </c>
      <c r="N711" s="181"/>
      <c r="O711" s="53"/>
      <c r="P711" s="53"/>
      <c r="Q711" s="53"/>
      <c r="R711" s="53"/>
      <c r="S711" s="54"/>
      <c r="T711" s="8"/>
      <c r="U711" s="8"/>
      <c r="V711" s="8"/>
      <c r="W711" s="8"/>
      <c r="X711" s="122"/>
      <c r="Y711" s="135"/>
      <c r="Z711" s="135"/>
      <c r="AA711" s="135"/>
      <c r="AB711" s="135"/>
      <c r="AC711" s="136"/>
      <c r="AD711" s="8"/>
      <c r="AE711" s="8"/>
      <c r="AF711" s="8"/>
      <c r="AG711" s="8"/>
      <c r="AH711" s="122"/>
      <c r="AI711" s="137"/>
      <c r="AJ711" s="137"/>
      <c r="AK711" s="137"/>
      <c r="AL711" s="137"/>
      <c r="AM711" s="138"/>
      <c r="AN711" s="8"/>
      <c r="AO711" s="8"/>
      <c r="AP711" s="8"/>
      <c r="AQ711" s="8"/>
      <c r="AR711" s="122"/>
      <c r="AS711" s="139"/>
      <c r="AT711" s="139"/>
      <c r="AU711" s="139"/>
      <c r="AV711" s="139"/>
      <c r="AW711" s="140"/>
      <c r="AX711" s="8"/>
      <c r="AY711" s="8"/>
      <c r="AZ711" s="8"/>
      <c r="BA711" s="8"/>
      <c r="BB711" s="122"/>
      <c r="BC711" s="141"/>
      <c r="BD711" s="141"/>
      <c r="BE711" s="141"/>
      <c r="BF711" s="141"/>
      <c r="BG711" s="142"/>
      <c r="BH711" s="8"/>
      <c r="BI711" s="8"/>
      <c r="BJ711" s="8"/>
      <c r="BK711" s="8"/>
      <c r="BL711" s="122"/>
      <c r="BM711" s="143"/>
      <c r="BN711" s="143"/>
      <c r="BO711" s="143"/>
      <c r="BP711" s="143"/>
      <c r="BQ711" s="144"/>
      <c r="BR711" s="8"/>
      <c r="BS711" s="8"/>
      <c r="BT711" s="8"/>
      <c r="BU711" s="8"/>
      <c r="BV711" s="122"/>
    </row>
    <row r="712" spans="1:74" ht="28.8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18" t="s">
        <v>5</v>
      </c>
      <c r="H712" s="3">
        <v>2024</v>
      </c>
      <c r="I712" s="20" t="s">
        <v>286</v>
      </c>
      <c r="J712" s="185" t="s">
        <v>340</v>
      </c>
      <c r="K712" s="8" t="s">
        <v>318</v>
      </c>
      <c r="L712" s="163">
        <f t="shared" si="23"/>
        <v>0</v>
      </c>
      <c r="M712" s="163">
        <f t="shared" si="24"/>
        <v>0</v>
      </c>
      <c r="N712" s="181"/>
      <c r="O712" s="53"/>
      <c r="P712" s="53"/>
      <c r="Q712" s="53"/>
      <c r="R712" s="53"/>
      <c r="S712" s="54"/>
      <c r="T712" s="8"/>
      <c r="U712" s="8"/>
      <c r="V712" s="8"/>
      <c r="W712" s="8"/>
      <c r="X712" s="122"/>
      <c r="Y712" s="135"/>
      <c r="Z712" s="135"/>
      <c r="AA712" s="135"/>
      <c r="AB712" s="135"/>
      <c r="AC712" s="136"/>
      <c r="AD712" s="8"/>
      <c r="AE712" s="8"/>
      <c r="AF712" s="8"/>
      <c r="AG712" s="8"/>
      <c r="AH712" s="122"/>
      <c r="AI712" s="137"/>
      <c r="AJ712" s="137"/>
      <c r="AK712" s="137"/>
      <c r="AL712" s="137"/>
      <c r="AM712" s="138"/>
      <c r="AN712" s="8"/>
      <c r="AO712" s="8"/>
      <c r="AP712" s="8"/>
      <c r="AQ712" s="8"/>
      <c r="AR712" s="122"/>
      <c r="AS712" s="139"/>
      <c r="AT712" s="139"/>
      <c r="AU712" s="139"/>
      <c r="AV712" s="139"/>
      <c r="AW712" s="140"/>
      <c r="AX712" s="8"/>
      <c r="AY712" s="8"/>
      <c r="AZ712" s="8"/>
      <c r="BA712" s="8"/>
      <c r="BB712" s="122"/>
      <c r="BC712" s="141"/>
      <c r="BD712" s="141"/>
      <c r="BE712" s="141"/>
      <c r="BF712" s="141"/>
      <c r="BG712" s="142"/>
      <c r="BH712" s="8"/>
      <c r="BI712" s="8"/>
      <c r="BJ712" s="8"/>
      <c r="BK712" s="8"/>
      <c r="BL712" s="122"/>
      <c r="BM712" s="143"/>
      <c r="BN712" s="143"/>
      <c r="BO712" s="143"/>
      <c r="BP712" s="143"/>
      <c r="BQ712" s="144"/>
      <c r="BR712" s="8"/>
      <c r="BS712" s="8"/>
      <c r="BT712" s="8"/>
      <c r="BU712" s="8"/>
      <c r="BV712" s="122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18" t="s">
        <v>5</v>
      </c>
      <c r="H713" s="3">
        <v>2024</v>
      </c>
      <c r="I713" s="20" t="s">
        <v>286</v>
      </c>
      <c r="J713" s="185" t="s">
        <v>341</v>
      </c>
      <c r="K713" s="8" t="s">
        <v>320</v>
      </c>
      <c r="L713" s="163">
        <f t="shared" si="23"/>
        <v>0</v>
      </c>
      <c r="M713" s="163">
        <f t="shared" si="24"/>
        <v>0</v>
      </c>
      <c r="N713" s="181"/>
      <c r="O713" s="53"/>
      <c r="P713" s="53"/>
      <c r="Q713" s="53"/>
      <c r="R713" s="53"/>
      <c r="S713" s="54"/>
      <c r="T713" s="8"/>
      <c r="U713" s="8"/>
      <c r="V713" s="8"/>
      <c r="W713" s="8"/>
      <c r="X713" s="122"/>
      <c r="Y713" s="135"/>
      <c r="Z713" s="135"/>
      <c r="AA713" s="135"/>
      <c r="AB713" s="135"/>
      <c r="AC713" s="136"/>
      <c r="AD713" s="8"/>
      <c r="AE713" s="8"/>
      <c r="AF713" s="8"/>
      <c r="AG713" s="8"/>
      <c r="AH713" s="122"/>
      <c r="AI713" s="137"/>
      <c r="AJ713" s="137"/>
      <c r="AK713" s="137"/>
      <c r="AL713" s="137"/>
      <c r="AM713" s="138"/>
      <c r="AN713" s="8"/>
      <c r="AO713" s="8"/>
      <c r="AP713" s="8"/>
      <c r="AQ713" s="8"/>
      <c r="AR713" s="122"/>
      <c r="AS713" s="139"/>
      <c r="AT713" s="139"/>
      <c r="AU713" s="139"/>
      <c r="AV713" s="139"/>
      <c r="AW713" s="140"/>
      <c r="AX713" s="8"/>
      <c r="AY713" s="8"/>
      <c r="AZ713" s="8"/>
      <c r="BA713" s="8"/>
      <c r="BB713" s="122"/>
      <c r="BC713" s="141"/>
      <c r="BD713" s="141"/>
      <c r="BE713" s="141"/>
      <c r="BF713" s="141"/>
      <c r="BG713" s="142"/>
      <c r="BH713" s="8"/>
      <c r="BI713" s="8"/>
      <c r="BJ713" s="8"/>
      <c r="BK713" s="8"/>
      <c r="BL713" s="122"/>
      <c r="BM713" s="143"/>
      <c r="BN713" s="143"/>
      <c r="BO713" s="143"/>
      <c r="BP713" s="143"/>
      <c r="BQ713" s="144"/>
      <c r="BR713" s="8"/>
      <c r="BS713" s="8"/>
      <c r="BT713" s="8"/>
      <c r="BU713" s="8"/>
      <c r="BV713" s="122"/>
    </row>
    <row r="714" spans="1:74" ht="28.8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18" t="s">
        <v>5</v>
      </c>
      <c r="H714" s="3">
        <v>2024</v>
      </c>
      <c r="I714" s="20" t="s">
        <v>286</v>
      </c>
      <c r="J714" s="185" t="s">
        <v>342</v>
      </c>
      <c r="K714" s="8" t="s">
        <v>320</v>
      </c>
      <c r="L714" s="163">
        <f t="shared" si="23"/>
        <v>0</v>
      </c>
      <c r="M714" s="163">
        <f t="shared" si="24"/>
        <v>0</v>
      </c>
      <c r="N714" s="181"/>
      <c r="O714" s="53"/>
      <c r="P714" s="53"/>
      <c r="Q714" s="53"/>
      <c r="R714" s="53"/>
      <c r="S714" s="54"/>
      <c r="T714" s="8"/>
      <c r="U714" s="8"/>
      <c r="V714" s="8"/>
      <c r="W714" s="8"/>
      <c r="X714" s="122"/>
      <c r="Y714" s="135"/>
      <c r="Z714" s="135"/>
      <c r="AA714" s="135"/>
      <c r="AB714" s="135"/>
      <c r="AC714" s="136"/>
      <c r="AD714" s="8"/>
      <c r="AE714" s="8"/>
      <c r="AF714" s="8"/>
      <c r="AG714" s="8"/>
      <c r="AH714" s="122"/>
      <c r="AI714" s="137"/>
      <c r="AJ714" s="137"/>
      <c r="AK714" s="137"/>
      <c r="AL714" s="137"/>
      <c r="AM714" s="138"/>
      <c r="AN714" s="8"/>
      <c r="AO714" s="8"/>
      <c r="AP714" s="8"/>
      <c r="AQ714" s="8"/>
      <c r="AR714" s="122"/>
      <c r="AS714" s="139"/>
      <c r="AT714" s="139"/>
      <c r="AU714" s="139"/>
      <c r="AV714" s="139"/>
      <c r="AW714" s="140"/>
      <c r="AX714" s="8"/>
      <c r="AY714" s="8"/>
      <c r="AZ714" s="8"/>
      <c r="BA714" s="8"/>
      <c r="BB714" s="122"/>
      <c r="BC714" s="141"/>
      <c r="BD714" s="141"/>
      <c r="BE714" s="141"/>
      <c r="BF714" s="141"/>
      <c r="BG714" s="142"/>
      <c r="BH714" s="8"/>
      <c r="BI714" s="8"/>
      <c r="BJ714" s="8"/>
      <c r="BK714" s="8"/>
      <c r="BL714" s="122"/>
      <c r="BM714" s="143"/>
      <c r="BN714" s="143"/>
      <c r="BO714" s="143"/>
      <c r="BP714" s="143"/>
      <c r="BQ714" s="144"/>
      <c r="BR714" s="8"/>
      <c r="BS714" s="8"/>
      <c r="BT714" s="8"/>
      <c r="BU714" s="8"/>
      <c r="BV714" s="122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18" t="s">
        <v>5</v>
      </c>
      <c r="H715" s="3">
        <v>2024</v>
      </c>
      <c r="I715" s="20" t="s">
        <v>286</v>
      </c>
      <c r="J715" s="185" t="s">
        <v>343</v>
      </c>
      <c r="K715" s="8" t="s">
        <v>339</v>
      </c>
      <c r="L715" s="163">
        <f t="shared" si="23"/>
        <v>0</v>
      </c>
      <c r="M715" s="163">
        <f t="shared" si="24"/>
        <v>0</v>
      </c>
      <c r="N715" s="181"/>
      <c r="O715" s="53"/>
      <c r="P715" s="53"/>
      <c r="Q715" s="53"/>
      <c r="R715" s="53"/>
      <c r="S715" s="54"/>
      <c r="T715" s="8"/>
      <c r="U715" s="8"/>
      <c r="V715" s="8"/>
      <c r="W715" s="8"/>
      <c r="X715" s="122"/>
      <c r="Y715" s="135"/>
      <c r="Z715" s="135"/>
      <c r="AA715" s="135"/>
      <c r="AB715" s="135"/>
      <c r="AC715" s="136"/>
      <c r="AD715" s="8"/>
      <c r="AE715" s="8"/>
      <c r="AF715" s="8"/>
      <c r="AG715" s="8"/>
      <c r="AH715" s="122"/>
      <c r="AI715" s="137"/>
      <c r="AJ715" s="137"/>
      <c r="AK715" s="137"/>
      <c r="AL715" s="137"/>
      <c r="AM715" s="138"/>
      <c r="AN715" s="8"/>
      <c r="AO715" s="8"/>
      <c r="AP715" s="8"/>
      <c r="AQ715" s="8"/>
      <c r="AR715" s="122"/>
      <c r="AS715" s="139"/>
      <c r="AT715" s="139"/>
      <c r="AU715" s="139"/>
      <c r="AV715" s="139"/>
      <c r="AW715" s="140"/>
      <c r="AX715" s="8"/>
      <c r="AY715" s="8"/>
      <c r="AZ715" s="8"/>
      <c r="BA715" s="8"/>
      <c r="BB715" s="122"/>
      <c r="BC715" s="141"/>
      <c r="BD715" s="141"/>
      <c r="BE715" s="141"/>
      <c r="BF715" s="141"/>
      <c r="BG715" s="142"/>
      <c r="BH715" s="8"/>
      <c r="BI715" s="8"/>
      <c r="BJ715" s="8"/>
      <c r="BK715" s="8"/>
      <c r="BL715" s="122"/>
      <c r="BM715" s="143"/>
      <c r="BN715" s="143"/>
      <c r="BO715" s="143"/>
      <c r="BP715" s="143"/>
      <c r="BQ715" s="144"/>
      <c r="BR715" s="8"/>
      <c r="BS715" s="8"/>
      <c r="BT715" s="8"/>
      <c r="BU715" s="8"/>
      <c r="BV715" s="122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18" t="s">
        <v>5</v>
      </c>
      <c r="H716" s="3">
        <v>2024</v>
      </c>
      <c r="I716" s="20" t="s">
        <v>288</v>
      </c>
      <c r="J716" s="185" t="s">
        <v>344</v>
      </c>
      <c r="K716" s="8" t="s">
        <v>318</v>
      </c>
      <c r="L716" s="163">
        <f t="shared" si="23"/>
        <v>0</v>
      </c>
      <c r="M716" s="163">
        <f t="shared" si="24"/>
        <v>0</v>
      </c>
      <c r="N716" s="181"/>
      <c r="O716" s="53"/>
      <c r="P716" s="53"/>
      <c r="Q716" s="53"/>
      <c r="R716" s="53"/>
      <c r="S716" s="54"/>
      <c r="T716" s="8"/>
      <c r="U716" s="8"/>
      <c r="V716" s="8"/>
      <c r="W716" s="8"/>
      <c r="X716" s="122"/>
      <c r="Y716" s="135"/>
      <c r="Z716" s="135"/>
      <c r="AA716" s="135"/>
      <c r="AB716" s="135"/>
      <c r="AC716" s="136"/>
      <c r="AD716" s="8"/>
      <c r="AE716" s="8"/>
      <c r="AF716" s="8"/>
      <c r="AG716" s="8"/>
      <c r="AH716" s="122"/>
      <c r="AI716" s="137"/>
      <c r="AJ716" s="137"/>
      <c r="AK716" s="137"/>
      <c r="AL716" s="137"/>
      <c r="AM716" s="138"/>
      <c r="AN716" s="8"/>
      <c r="AO716" s="8"/>
      <c r="AP716" s="8"/>
      <c r="AQ716" s="8"/>
      <c r="AR716" s="122"/>
      <c r="AS716" s="139"/>
      <c r="AT716" s="139"/>
      <c r="AU716" s="139"/>
      <c r="AV716" s="139"/>
      <c r="AW716" s="140"/>
      <c r="AX716" s="8"/>
      <c r="AY716" s="8"/>
      <c r="AZ716" s="8"/>
      <c r="BA716" s="8"/>
      <c r="BB716" s="122"/>
      <c r="BC716" s="141"/>
      <c r="BD716" s="141"/>
      <c r="BE716" s="141"/>
      <c r="BF716" s="141"/>
      <c r="BG716" s="142"/>
      <c r="BH716" s="8"/>
      <c r="BI716" s="8"/>
      <c r="BJ716" s="8"/>
      <c r="BK716" s="8"/>
      <c r="BL716" s="122"/>
      <c r="BM716" s="143"/>
      <c r="BN716" s="143"/>
      <c r="BO716" s="143"/>
      <c r="BP716" s="143"/>
      <c r="BQ716" s="144"/>
      <c r="BR716" s="8"/>
      <c r="BS716" s="8"/>
      <c r="BT716" s="8"/>
      <c r="BU716" s="8"/>
      <c r="BV716" s="122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18" t="s">
        <v>5</v>
      </c>
      <c r="H717" s="3">
        <v>2024</v>
      </c>
      <c r="I717" s="20" t="s">
        <v>288</v>
      </c>
      <c r="J717" s="184" t="s">
        <v>351</v>
      </c>
      <c r="K717" s="2" t="s">
        <v>318</v>
      </c>
      <c r="L717" s="163">
        <f t="shared" si="23"/>
        <v>0</v>
      </c>
      <c r="M717" s="163">
        <f t="shared" si="24"/>
        <v>0</v>
      </c>
      <c r="N717" s="181"/>
      <c r="O717" s="53"/>
      <c r="P717" s="53"/>
      <c r="Q717" s="53"/>
      <c r="R717" s="53"/>
      <c r="S717" s="54"/>
      <c r="T717" s="8"/>
      <c r="U717" s="8"/>
      <c r="V717" s="8"/>
      <c r="W717" s="8"/>
      <c r="X717" s="122"/>
      <c r="Y717" s="135"/>
      <c r="Z717" s="135"/>
      <c r="AA717" s="135"/>
      <c r="AB717" s="135"/>
      <c r="AC717" s="136"/>
      <c r="AD717" s="8"/>
      <c r="AE717" s="8"/>
      <c r="AF717" s="8"/>
      <c r="AG717" s="8"/>
      <c r="AH717" s="122"/>
      <c r="AI717" s="137"/>
      <c r="AJ717" s="137"/>
      <c r="AK717" s="137"/>
      <c r="AL717" s="137"/>
      <c r="AM717" s="138"/>
      <c r="AN717" s="8"/>
      <c r="AO717" s="8"/>
      <c r="AP717" s="8"/>
      <c r="AQ717" s="8"/>
      <c r="AR717" s="122"/>
      <c r="AS717" s="139"/>
      <c r="AT717" s="139"/>
      <c r="AU717" s="139"/>
      <c r="AV717" s="139"/>
      <c r="AW717" s="140"/>
      <c r="AX717" s="8"/>
      <c r="AY717" s="8"/>
      <c r="AZ717" s="8"/>
      <c r="BA717" s="8"/>
      <c r="BB717" s="122"/>
      <c r="BC717" s="141"/>
      <c r="BD717" s="141"/>
      <c r="BE717" s="141"/>
      <c r="BF717" s="141"/>
      <c r="BG717" s="142"/>
      <c r="BH717" s="8"/>
      <c r="BI717" s="8"/>
      <c r="BJ717" s="8"/>
      <c r="BK717" s="8"/>
      <c r="BL717" s="122"/>
      <c r="BM717" s="143"/>
      <c r="BN717" s="143"/>
      <c r="BO717" s="143"/>
      <c r="BP717" s="143"/>
      <c r="BQ717" s="144"/>
      <c r="BR717" s="8"/>
      <c r="BS717" s="8"/>
      <c r="BT717" s="8"/>
      <c r="BU717" s="8"/>
      <c r="BV717" s="122"/>
    </row>
    <row r="718" spans="1:74" ht="28.8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18" t="s">
        <v>5</v>
      </c>
      <c r="H718" s="3">
        <v>2024</v>
      </c>
      <c r="I718" s="20" t="s">
        <v>288</v>
      </c>
      <c r="J718" s="184" t="s">
        <v>352</v>
      </c>
      <c r="K718" s="2" t="s">
        <v>321</v>
      </c>
      <c r="L718" s="163">
        <f t="shared" si="23"/>
        <v>0</v>
      </c>
      <c r="M718" s="163">
        <f t="shared" si="24"/>
        <v>0</v>
      </c>
      <c r="N718" s="181"/>
      <c r="O718" s="33"/>
      <c r="P718" s="33"/>
      <c r="Q718" s="33"/>
      <c r="R718" s="33"/>
      <c r="S718" s="42"/>
      <c r="T718" s="2"/>
      <c r="U718" s="2"/>
      <c r="V718" s="2"/>
      <c r="W718" s="2"/>
      <c r="X718" s="55"/>
      <c r="Y718" s="62"/>
      <c r="Z718" s="62"/>
      <c r="AA718" s="62"/>
      <c r="AB718" s="62"/>
      <c r="AC718" s="68"/>
      <c r="AD718" s="2"/>
      <c r="AE718" s="2"/>
      <c r="AF718" s="2"/>
      <c r="AG718" s="2"/>
      <c r="AH718" s="55"/>
      <c r="AI718" s="72"/>
      <c r="AJ718" s="72"/>
      <c r="AK718" s="72"/>
      <c r="AL718" s="72"/>
      <c r="AM718" s="80"/>
      <c r="AN718" s="2"/>
      <c r="AO718" s="2"/>
      <c r="AP718" s="2"/>
      <c r="AQ718" s="2"/>
      <c r="AR718" s="55"/>
      <c r="AS718" s="85"/>
      <c r="AT718" s="85"/>
      <c r="AU718" s="85"/>
      <c r="AV718" s="85"/>
      <c r="AW718" s="100"/>
      <c r="AX718" s="2"/>
      <c r="AY718" s="2"/>
      <c r="AZ718" s="2"/>
      <c r="BA718" s="2"/>
      <c r="BB718" s="55"/>
      <c r="BC718" s="105"/>
      <c r="BD718" s="105"/>
      <c r="BE718" s="105"/>
      <c r="BF718" s="105"/>
      <c r="BG718" s="109"/>
      <c r="BH718" s="2"/>
      <c r="BI718" s="2"/>
      <c r="BJ718" s="2"/>
      <c r="BK718" s="2"/>
      <c r="BL718" s="55"/>
      <c r="BM718" s="48"/>
      <c r="BN718" s="48"/>
      <c r="BO718" s="48"/>
      <c r="BP718" s="48"/>
      <c r="BQ718" s="117"/>
      <c r="BR718" s="2"/>
      <c r="BS718" s="2"/>
      <c r="BT718" s="2"/>
      <c r="BU718" s="2"/>
      <c r="BV718" s="55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18" t="s">
        <v>5</v>
      </c>
      <c r="H719" s="3">
        <v>2024</v>
      </c>
      <c r="I719" s="20" t="s">
        <v>288</v>
      </c>
      <c r="J719" s="184" t="s">
        <v>345</v>
      </c>
      <c r="K719" s="2" t="s">
        <v>318</v>
      </c>
      <c r="L719" s="163">
        <f t="shared" si="23"/>
        <v>0</v>
      </c>
      <c r="M719" s="163">
        <f t="shared" si="24"/>
        <v>0</v>
      </c>
      <c r="N719" s="181"/>
      <c r="O719" s="34"/>
      <c r="P719" s="33"/>
      <c r="Q719" s="33"/>
      <c r="R719" s="33"/>
      <c r="S719" s="42"/>
      <c r="T719" s="3"/>
      <c r="U719" s="2"/>
      <c r="V719" s="2"/>
      <c r="W719" s="2"/>
      <c r="X719" s="55"/>
      <c r="Y719" s="64"/>
      <c r="Z719" s="62"/>
      <c r="AA719" s="62"/>
      <c r="AB719" s="62"/>
      <c r="AC719" s="68"/>
      <c r="AD719" s="3"/>
      <c r="AE719" s="2"/>
      <c r="AF719" s="2"/>
      <c r="AG719" s="2"/>
      <c r="AH719" s="55"/>
      <c r="AI719" s="73"/>
      <c r="AJ719" s="72"/>
      <c r="AK719" s="72"/>
      <c r="AL719" s="72"/>
      <c r="AM719" s="80"/>
      <c r="AN719" s="3"/>
      <c r="AO719" s="2"/>
      <c r="AP719" s="2"/>
      <c r="AQ719" s="2"/>
      <c r="AR719" s="55"/>
      <c r="AS719" s="86"/>
      <c r="AT719" s="85"/>
      <c r="AU719" s="85"/>
      <c r="AV719" s="85"/>
      <c r="AW719" s="100"/>
      <c r="AX719" s="3"/>
      <c r="AY719" s="2"/>
      <c r="AZ719" s="2"/>
      <c r="BA719" s="2"/>
      <c r="BB719" s="55"/>
      <c r="BC719" s="106"/>
      <c r="BD719" s="105"/>
      <c r="BE719" s="105"/>
      <c r="BF719" s="105"/>
      <c r="BG719" s="109"/>
      <c r="BH719" s="3"/>
      <c r="BI719" s="2"/>
      <c r="BJ719" s="2"/>
      <c r="BK719" s="2"/>
      <c r="BL719" s="55"/>
      <c r="BM719" s="49"/>
      <c r="BN719" s="48"/>
      <c r="BO719" s="48"/>
      <c r="BP719" s="48"/>
      <c r="BQ719" s="117"/>
      <c r="BR719" s="3"/>
      <c r="BS719" s="2"/>
      <c r="BT719" s="2"/>
      <c r="BU719" s="2"/>
      <c r="BV719" s="55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18" t="s">
        <v>5</v>
      </c>
      <c r="H720" s="3">
        <v>2024</v>
      </c>
      <c r="I720" s="20" t="s">
        <v>289</v>
      </c>
      <c r="J720" s="184" t="s">
        <v>268</v>
      </c>
      <c r="K720" s="2" t="s">
        <v>318</v>
      </c>
      <c r="L720" s="163">
        <f t="shared" si="23"/>
        <v>0</v>
      </c>
      <c r="M720" s="163">
        <f t="shared" si="24"/>
        <v>0</v>
      </c>
      <c r="N720" s="181"/>
      <c r="O720" s="33"/>
      <c r="P720" s="33"/>
      <c r="Q720" s="33"/>
      <c r="R720" s="33"/>
      <c r="S720" s="42"/>
      <c r="T720" s="2"/>
      <c r="U720" s="2"/>
      <c r="V720" s="2"/>
      <c r="W720" s="2"/>
      <c r="X720" s="55"/>
      <c r="Y720" s="62"/>
      <c r="Z720" s="62"/>
      <c r="AA720" s="62"/>
      <c r="AB720" s="62"/>
      <c r="AC720" s="68"/>
      <c r="AD720" s="2"/>
      <c r="AE720" s="2"/>
      <c r="AF720" s="2"/>
      <c r="AG720" s="2"/>
      <c r="AH720" s="55"/>
      <c r="AI720" s="72"/>
      <c r="AJ720" s="72"/>
      <c r="AK720" s="72"/>
      <c r="AL720" s="72"/>
      <c r="AM720" s="80"/>
      <c r="AN720" s="2"/>
      <c r="AO720" s="2"/>
      <c r="AP720" s="2"/>
      <c r="AQ720" s="2"/>
      <c r="AR720" s="55"/>
      <c r="AS720" s="85"/>
      <c r="AT720" s="85"/>
      <c r="AU720" s="85"/>
      <c r="AV720" s="85"/>
      <c r="AW720" s="100"/>
      <c r="AX720" s="2"/>
      <c r="AY720" s="2"/>
      <c r="AZ720" s="2"/>
      <c r="BA720" s="2"/>
      <c r="BB720" s="55"/>
      <c r="BC720" s="105"/>
      <c r="BD720" s="105"/>
      <c r="BE720" s="105"/>
      <c r="BF720" s="105"/>
      <c r="BG720" s="109"/>
      <c r="BH720" s="2"/>
      <c r="BI720" s="2"/>
      <c r="BJ720" s="2"/>
      <c r="BK720" s="2"/>
      <c r="BL720" s="55"/>
      <c r="BM720" s="48"/>
      <c r="BN720" s="48"/>
      <c r="BO720" s="48"/>
      <c r="BP720" s="48"/>
      <c r="BQ720" s="117"/>
      <c r="BR720" s="2"/>
      <c r="BS720" s="2"/>
      <c r="BT720" s="2"/>
      <c r="BU720" s="2"/>
      <c r="BV720" s="55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18" t="s">
        <v>5</v>
      </c>
      <c r="H721" s="3">
        <v>2024</v>
      </c>
      <c r="I721" s="20" t="s">
        <v>289</v>
      </c>
      <c r="J721" s="184" t="s">
        <v>292</v>
      </c>
      <c r="K721" s="2" t="s">
        <v>318</v>
      </c>
      <c r="L721" s="163">
        <f t="shared" si="23"/>
        <v>0</v>
      </c>
      <c r="M721" s="163">
        <f t="shared" si="24"/>
        <v>0</v>
      </c>
      <c r="N721" s="181"/>
      <c r="O721" s="33"/>
      <c r="P721" s="33"/>
      <c r="Q721" s="33"/>
      <c r="R721" s="33"/>
      <c r="S721" s="42"/>
      <c r="T721" s="2"/>
      <c r="U721" s="2"/>
      <c r="V721" s="2"/>
      <c r="W721" s="2"/>
      <c r="X721" s="55"/>
      <c r="Y721" s="62"/>
      <c r="Z721" s="62"/>
      <c r="AA721" s="62"/>
      <c r="AB721" s="62"/>
      <c r="AC721" s="68"/>
      <c r="AD721" s="2"/>
      <c r="AE721" s="2"/>
      <c r="AF721" s="2"/>
      <c r="AG721" s="2"/>
      <c r="AH721" s="55"/>
      <c r="AI721" s="72"/>
      <c r="AJ721" s="72"/>
      <c r="AK721" s="72"/>
      <c r="AL721" s="72"/>
      <c r="AM721" s="80"/>
      <c r="AN721" s="2"/>
      <c r="AO721" s="2"/>
      <c r="AP721" s="2"/>
      <c r="AQ721" s="2"/>
      <c r="AR721" s="55"/>
      <c r="AS721" s="85"/>
      <c r="AT721" s="85"/>
      <c r="AU721" s="85"/>
      <c r="AV721" s="85"/>
      <c r="AW721" s="100"/>
      <c r="AX721" s="2"/>
      <c r="AY721" s="2"/>
      <c r="AZ721" s="2"/>
      <c r="BA721" s="2"/>
      <c r="BB721" s="55"/>
      <c r="BC721" s="105"/>
      <c r="BD721" s="105"/>
      <c r="BE721" s="105"/>
      <c r="BF721" s="105"/>
      <c r="BG721" s="109"/>
      <c r="BH721" s="2"/>
      <c r="BI721" s="2"/>
      <c r="BJ721" s="2"/>
      <c r="BK721" s="2"/>
      <c r="BL721" s="55"/>
      <c r="BM721" s="48"/>
      <c r="BN721" s="48"/>
      <c r="BO721" s="48"/>
      <c r="BP721" s="48"/>
      <c r="BQ721" s="117"/>
      <c r="BR721" s="2"/>
      <c r="BS721" s="2"/>
      <c r="BT721" s="2"/>
      <c r="BU721" s="2"/>
      <c r="BV721" s="55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18" t="s">
        <v>5</v>
      </c>
      <c r="H722" s="3">
        <v>2024</v>
      </c>
      <c r="I722" s="20" t="s">
        <v>285</v>
      </c>
      <c r="J722" s="184" t="s">
        <v>293</v>
      </c>
      <c r="K722" s="2" t="s">
        <v>318</v>
      </c>
      <c r="L722" s="165">
        <f t="shared" si="23"/>
        <v>0</v>
      </c>
      <c r="M722" s="163">
        <f t="shared" si="24"/>
        <v>0</v>
      </c>
      <c r="N722" s="181"/>
      <c r="O722" s="33"/>
      <c r="P722" s="33"/>
      <c r="Q722" s="33"/>
      <c r="R722" s="34"/>
      <c r="S722" s="42"/>
      <c r="T722" s="2"/>
      <c r="U722" s="2"/>
      <c r="V722" s="2"/>
      <c r="W722" s="3"/>
      <c r="X722" s="55"/>
      <c r="Y722" s="62"/>
      <c r="Z722" s="62"/>
      <c r="AA722" s="62"/>
      <c r="AB722" s="64"/>
      <c r="AC722" s="68"/>
      <c r="AD722" s="2"/>
      <c r="AE722" s="2"/>
      <c r="AF722" s="2"/>
      <c r="AG722" s="3"/>
      <c r="AH722" s="55"/>
      <c r="AI722" s="72"/>
      <c r="AJ722" s="72"/>
      <c r="AK722" s="72"/>
      <c r="AL722" s="73"/>
      <c r="AM722" s="80"/>
      <c r="AN722" s="2"/>
      <c r="AO722" s="2"/>
      <c r="AP722" s="2"/>
      <c r="AQ722" s="3"/>
      <c r="AR722" s="55"/>
      <c r="AS722" s="85"/>
      <c r="AT722" s="85"/>
      <c r="AU722" s="85"/>
      <c r="AV722" s="86"/>
      <c r="AW722" s="100"/>
      <c r="AX722" s="2"/>
      <c r="AY722" s="2"/>
      <c r="AZ722" s="2"/>
      <c r="BA722" s="3"/>
      <c r="BB722" s="55"/>
      <c r="BC722" s="105"/>
      <c r="BD722" s="105"/>
      <c r="BE722" s="105"/>
      <c r="BF722" s="106"/>
      <c r="BG722" s="109"/>
      <c r="BH722" s="2"/>
      <c r="BI722" s="2"/>
      <c r="BJ722" s="2"/>
      <c r="BK722" s="3"/>
      <c r="BL722" s="55"/>
      <c r="BM722" s="48"/>
      <c r="BN722" s="48"/>
      <c r="BO722" s="48"/>
      <c r="BP722" s="49"/>
      <c r="BQ722" s="117"/>
      <c r="BR722" s="2"/>
      <c r="BS722" s="2"/>
      <c r="BT722" s="2"/>
      <c r="BU722" s="3"/>
      <c r="BV722" s="55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18" t="s">
        <v>5</v>
      </c>
      <c r="H723" s="3">
        <v>2024</v>
      </c>
      <c r="I723" s="20" t="s">
        <v>287</v>
      </c>
      <c r="J723" s="184" t="s">
        <v>269</v>
      </c>
      <c r="K723" s="2" t="s">
        <v>320</v>
      </c>
      <c r="L723" s="163">
        <f t="shared" si="23"/>
        <v>0</v>
      </c>
      <c r="M723" s="163">
        <f t="shared" si="24"/>
        <v>0</v>
      </c>
      <c r="N723" s="181"/>
      <c r="O723" s="33"/>
      <c r="P723" s="33"/>
      <c r="Q723" s="33"/>
      <c r="R723" s="33"/>
      <c r="S723" s="42"/>
      <c r="T723" s="2"/>
      <c r="U723" s="2"/>
      <c r="V723" s="2"/>
      <c r="W723" s="2"/>
      <c r="X723" s="55"/>
      <c r="Y723" s="62"/>
      <c r="Z723" s="62"/>
      <c r="AA723" s="62"/>
      <c r="AB723" s="64"/>
      <c r="AC723" s="68"/>
      <c r="AD723" s="2"/>
      <c r="AE723" s="2"/>
      <c r="AF723" s="2"/>
      <c r="AG723" s="2"/>
      <c r="AH723" s="55"/>
      <c r="AI723" s="72"/>
      <c r="AJ723" s="72"/>
      <c r="AK723" s="72"/>
      <c r="AL723" s="72"/>
      <c r="AM723" s="80"/>
      <c r="AN723" s="2"/>
      <c r="AO723" s="2"/>
      <c r="AP723" s="2"/>
      <c r="AQ723" s="2"/>
      <c r="AR723" s="55"/>
      <c r="AS723" s="85"/>
      <c r="AT723" s="85"/>
      <c r="AU723" s="85"/>
      <c r="AV723" s="85"/>
      <c r="AW723" s="100"/>
      <c r="AX723" s="2"/>
      <c r="AY723" s="2"/>
      <c r="AZ723" s="2"/>
      <c r="BA723" s="2"/>
      <c r="BB723" s="55"/>
      <c r="BC723" s="105"/>
      <c r="BD723" s="105"/>
      <c r="BE723" s="105"/>
      <c r="BF723" s="105"/>
      <c r="BG723" s="109"/>
      <c r="BH723" s="2"/>
      <c r="BI723" s="2"/>
      <c r="BJ723" s="2"/>
      <c r="BK723" s="2"/>
      <c r="BL723" s="55"/>
      <c r="BM723" s="48"/>
      <c r="BN723" s="48"/>
      <c r="BO723" s="48"/>
      <c r="BP723" s="48"/>
      <c r="BQ723" s="117"/>
      <c r="BR723" s="2"/>
      <c r="BS723" s="2"/>
      <c r="BT723" s="2"/>
      <c r="BU723" s="2"/>
      <c r="BV723" s="55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18" t="s">
        <v>5</v>
      </c>
      <c r="H724" s="3">
        <v>2024</v>
      </c>
      <c r="I724" s="20" t="s">
        <v>287</v>
      </c>
      <c r="J724" s="184" t="s">
        <v>270</v>
      </c>
      <c r="K724" s="2" t="s">
        <v>320</v>
      </c>
      <c r="L724" s="163">
        <f t="shared" si="23"/>
        <v>0</v>
      </c>
      <c r="M724" s="163">
        <f t="shared" si="24"/>
        <v>0</v>
      </c>
      <c r="N724" s="181"/>
      <c r="O724" s="33"/>
      <c r="P724" s="33"/>
      <c r="Q724" s="33"/>
      <c r="R724" s="33"/>
      <c r="S724" s="42"/>
      <c r="T724" s="2"/>
      <c r="U724" s="2"/>
      <c r="V724" s="2"/>
      <c r="W724" s="2"/>
      <c r="X724" s="55"/>
      <c r="Y724" s="62"/>
      <c r="Z724" s="62"/>
      <c r="AA724" s="62"/>
      <c r="AB724" s="62"/>
      <c r="AC724" s="68"/>
      <c r="AD724" s="2"/>
      <c r="AE724" s="2"/>
      <c r="AF724" s="2"/>
      <c r="AG724" s="2"/>
      <c r="AH724" s="55"/>
      <c r="AI724" s="72"/>
      <c r="AJ724" s="72"/>
      <c r="AK724" s="72"/>
      <c r="AL724" s="72"/>
      <c r="AM724" s="80"/>
      <c r="AN724" s="2"/>
      <c r="AO724" s="2"/>
      <c r="AP724" s="2"/>
      <c r="AQ724" s="2"/>
      <c r="AR724" s="55"/>
      <c r="AS724" s="85"/>
      <c r="AT724" s="85"/>
      <c r="AU724" s="85"/>
      <c r="AV724" s="85"/>
      <c r="AW724" s="100"/>
      <c r="AX724" s="2"/>
      <c r="AY724" s="2"/>
      <c r="AZ724" s="2"/>
      <c r="BA724" s="2"/>
      <c r="BB724" s="55"/>
      <c r="BC724" s="105"/>
      <c r="BD724" s="105"/>
      <c r="BE724" s="105"/>
      <c r="BF724" s="105"/>
      <c r="BG724" s="109"/>
      <c r="BH724" s="2"/>
      <c r="BI724" s="2"/>
      <c r="BJ724" s="2"/>
      <c r="BK724" s="2"/>
      <c r="BL724" s="55"/>
      <c r="BM724" s="48"/>
      <c r="BN724" s="48"/>
      <c r="BO724" s="48"/>
      <c r="BP724" s="48"/>
      <c r="BQ724" s="117"/>
      <c r="BR724" s="2"/>
      <c r="BS724" s="2"/>
      <c r="BT724" s="2"/>
      <c r="BU724" s="2"/>
      <c r="BV724" s="55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18" t="s">
        <v>5</v>
      </c>
      <c r="H725" s="3">
        <v>2024</v>
      </c>
      <c r="I725" s="20" t="s">
        <v>290</v>
      </c>
      <c r="J725" s="184" t="s">
        <v>271</v>
      </c>
      <c r="K725" s="2" t="s">
        <v>321</v>
      </c>
      <c r="L725" s="163">
        <f t="shared" si="23"/>
        <v>0</v>
      </c>
      <c r="M725" s="163">
        <f t="shared" si="24"/>
        <v>0</v>
      </c>
      <c r="N725" s="181"/>
      <c r="O725" s="33"/>
      <c r="P725" s="33"/>
      <c r="Q725" s="33"/>
      <c r="R725" s="33"/>
      <c r="S725" s="42"/>
      <c r="T725" s="2"/>
      <c r="U725" s="2"/>
      <c r="V725" s="2"/>
      <c r="W725" s="2"/>
      <c r="X725" s="55"/>
      <c r="Y725" s="62"/>
      <c r="Z725" s="62"/>
      <c r="AA725" s="62"/>
      <c r="AB725" s="62"/>
      <c r="AC725" s="68"/>
      <c r="AD725" s="2"/>
      <c r="AE725" s="2"/>
      <c r="AF725" s="2"/>
      <c r="AG725" s="2"/>
      <c r="AH725" s="55"/>
      <c r="AI725" s="72"/>
      <c r="AJ725" s="72"/>
      <c r="AK725" s="72"/>
      <c r="AL725" s="72"/>
      <c r="AM725" s="80"/>
      <c r="AN725" s="2"/>
      <c r="AO725" s="2"/>
      <c r="AP725" s="2"/>
      <c r="AQ725" s="2"/>
      <c r="AR725" s="55"/>
      <c r="AS725" s="85"/>
      <c r="AT725" s="85"/>
      <c r="AU725" s="85"/>
      <c r="AV725" s="85"/>
      <c r="AW725" s="100"/>
      <c r="AX725" s="2"/>
      <c r="AY725" s="2"/>
      <c r="AZ725" s="2"/>
      <c r="BA725" s="2"/>
      <c r="BB725" s="55"/>
      <c r="BC725" s="105"/>
      <c r="BD725" s="105"/>
      <c r="BE725" s="105"/>
      <c r="BF725" s="105"/>
      <c r="BG725" s="109"/>
      <c r="BH725" s="2"/>
      <c r="BI725" s="2"/>
      <c r="BJ725" s="2"/>
      <c r="BK725" s="2"/>
      <c r="BL725" s="55"/>
      <c r="BM725" s="48"/>
      <c r="BN725" s="48"/>
      <c r="BO725" s="48"/>
      <c r="BP725" s="48"/>
      <c r="BQ725" s="117"/>
      <c r="BR725" s="2"/>
      <c r="BS725" s="2"/>
      <c r="BT725" s="2"/>
      <c r="BU725" s="2"/>
      <c r="BV725" s="55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18" t="s">
        <v>5</v>
      </c>
      <c r="H726" s="3">
        <v>2024</v>
      </c>
      <c r="I726" s="20" t="s">
        <v>284</v>
      </c>
      <c r="J726" s="184" t="s">
        <v>294</v>
      </c>
      <c r="K726" s="2" t="s">
        <v>320</v>
      </c>
      <c r="L726" s="163">
        <f t="shared" si="23"/>
        <v>1</v>
      </c>
      <c r="M726" s="163">
        <f t="shared" si="24"/>
        <v>80.58</v>
      </c>
      <c r="N726" s="181" t="s">
        <v>868</v>
      </c>
      <c r="O726" s="33"/>
      <c r="P726" s="33"/>
      <c r="Q726" s="33"/>
      <c r="R726" s="33"/>
      <c r="S726" s="42"/>
      <c r="T726" s="2"/>
      <c r="U726" s="2"/>
      <c r="V726" s="2"/>
      <c r="W726" s="2"/>
      <c r="X726" s="55"/>
      <c r="Y726" s="62"/>
      <c r="Z726" s="62"/>
      <c r="AA726" s="62"/>
      <c r="AB726" s="62"/>
      <c r="AC726" s="68"/>
      <c r="AD726" s="2"/>
      <c r="AE726" s="2"/>
      <c r="AF726" s="2"/>
      <c r="AG726" s="2"/>
      <c r="AH726" s="55"/>
      <c r="AI726" s="72"/>
      <c r="AJ726" s="72"/>
      <c r="AK726" s="72"/>
      <c r="AL726" s="72"/>
      <c r="AM726" s="80"/>
      <c r="AN726" s="2"/>
      <c r="AO726" s="2"/>
      <c r="AP726" s="2"/>
      <c r="AQ726" s="2"/>
      <c r="AR726" s="55"/>
      <c r="AS726" s="85"/>
      <c r="AT726" s="85"/>
      <c r="AU726" s="85"/>
      <c r="AV726" s="85"/>
      <c r="AW726" s="100"/>
      <c r="AX726" s="2"/>
      <c r="AY726" s="2"/>
      <c r="AZ726" s="2"/>
      <c r="BA726" s="2"/>
      <c r="BB726" s="55"/>
      <c r="BC726" s="105" t="s">
        <v>868</v>
      </c>
      <c r="BD726" s="105"/>
      <c r="BE726" s="105"/>
      <c r="BF726" s="105">
        <v>1</v>
      </c>
      <c r="BG726" s="109">
        <v>80.58</v>
      </c>
      <c r="BH726" s="2"/>
      <c r="BI726" s="2"/>
      <c r="BJ726" s="2"/>
      <c r="BK726" s="2"/>
      <c r="BL726" s="55"/>
      <c r="BM726" s="48"/>
      <c r="BN726" s="48"/>
      <c r="BO726" s="48"/>
      <c r="BP726" s="48"/>
      <c r="BQ726" s="117"/>
      <c r="BR726" s="2"/>
      <c r="BS726" s="2"/>
      <c r="BT726" s="2"/>
      <c r="BU726" s="2"/>
      <c r="BV726" s="55"/>
    </row>
    <row r="727" spans="1:74" ht="28.8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18" t="s">
        <v>5</v>
      </c>
      <c r="H727" s="3">
        <v>2024</v>
      </c>
      <c r="I727" s="20" t="s">
        <v>284</v>
      </c>
      <c r="J727" s="184" t="s">
        <v>346</v>
      </c>
      <c r="K727" s="2" t="s">
        <v>320</v>
      </c>
      <c r="L727" s="163">
        <f t="shared" si="23"/>
        <v>2</v>
      </c>
      <c r="M727" s="163">
        <f t="shared" si="24"/>
        <v>237.2</v>
      </c>
      <c r="N727" s="181" t="s">
        <v>1196</v>
      </c>
      <c r="O727" s="33"/>
      <c r="P727" s="33"/>
      <c r="Q727" s="33"/>
      <c r="R727" s="33"/>
      <c r="S727" s="42"/>
      <c r="T727" s="2"/>
      <c r="U727" s="2"/>
      <c r="V727" s="2"/>
      <c r="W727" s="2"/>
      <c r="X727" s="55"/>
      <c r="Y727" s="62"/>
      <c r="Z727" s="62"/>
      <c r="AA727" s="62"/>
      <c r="AB727" s="62"/>
      <c r="AC727" s="68"/>
      <c r="AD727" s="2"/>
      <c r="AE727" s="2"/>
      <c r="AF727" s="2"/>
      <c r="AG727" s="2"/>
      <c r="AH727" s="55"/>
      <c r="AI727" s="72"/>
      <c r="AJ727" s="72"/>
      <c r="AK727" s="72"/>
      <c r="AL727" s="72"/>
      <c r="AM727" s="80"/>
      <c r="AN727" s="2"/>
      <c r="AO727" s="2"/>
      <c r="AP727" s="2"/>
      <c r="AQ727" s="2"/>
      <c r="AR727" s="55"/>
      <c r="AS727" s="85"/>
      <c r="AT727" s="85"/>
      <c r="AU727" s="85"/>
      <c r="AV727" s="85"/>
      <c r="AW727" s="100"/>
      <c r="AX727" s="2"/>
      <c r="AY727" s="2"/>
      <c r="AZ727" s="2"/>
      <c r="BA727" s="2"/>
      <c r="BB727" s="55"/>
      <c r="BC727" s="105"/>
      <c r="BD727" s="105"/>
      <c r="BE727" s="105"/>
      <c r="BF727" s="105"/>
      <c r="BG727" s="109"/>
      <c r="BH727" s="2"/>
      <c r="BI727" s="2"/>
      <c r="BJ727" s="2"/>
      <c r="BK727" s="2"/>
      <c r="BL727" s="55"/>
      <c r="BM727" s="48"/>
      <c r="BN727" s="48"/>
      <c r="BO727" s="48"/>
      <c r="BP727" s="48"/>
      <c r="BQ727" s="117"/>
      <c r="BR727" s="2" t="s">
        <v>1196</v>
      </c>
      <c r="BS727" s="2"/>
      <c r="BT727" s="2"/>
      <c r="BU727" s="2">
        <v>2</v>
      </c>
      <c r="BV727" s="55">
        <v>237.2</v>
      </c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18" t="s">
        <v>5</v>
      </c>
      <c r="H728" s="3">
        <v>2024</v>
      </c>
      <c r="I728" s="20" t="s">
        <v>284</v>
      </c>
      <c r="J728" s="184" t="s">
        <v>295</v>
      </c>
      <c r="K728" s="2" t="s">
        <v>320</v>
      </c>
      <c r="L728" s="163">
        <f t="shared" si="23"/>
        <v>0</v>
      </c>
      <c r="M728" s="163">
        <f t="shared" si="24"/>
        <v>0</v>
      </c>
      <c r="N728" s="181"/>
      <c r="O728" s="33"/>
      <c r="P728" s="33"/>
      <c r="Q728" s="33"/>
      <c r="R728" s="33"/>
      <c r="S728" s="42"/>
      <c r="T728" s="2"/>
      <c r="U728" s="2"/>
      <c r="V728" s="2"/>
      <c r="W728" s="2"/>
      <c r="X728" s="55"/>
      <c r="Y728" s="62"/>
      <c r="Z728" s="62"/>
      <c r="AA728" s="62"/>
      <c r="AB728" s="62"/>
      <c r="AC728" s="68"/>
      <c r="AD728" s="2"/>
      <c r="AE728" s="2"/>
      <c r="AF728" s="2"/>
      <c r="AG728" s="2"/>
      <c r="AH728" s="55"/>
      <c r="AI728" s="72"/>
      <c r="AJ728" s="72"/>
      <c r="AK728" s="72"/>
      <c r="AL728" s="72"/>
      <c r="AM728" s="80"/>
      <c r="AN728" s="2"/>
      <c r="AO728" s="2"/>
      <c r="AP728" s="2"/>
      <c r="AQ728" s="2"/>
      <c r="AR728" s="55"/>
      <c r="AS728" s="85"/>
      <c r="AT728" s="85"/>
      <c r="AU728" s="85"/>
      <c r="AV728" s="85"/>
      <c r="AW728" s="100"/>
      <c r="AX728" s="2"/>
      <c r="AY728" s="2"/>
      <c r="AZ728" s="2"/>
      <c r="BA728" s="2"/>
      <c r="BB728" s="55"/>
      <c r="BC728" s="105"/>
      <c r="BD728" s="105"/>
      <c r="BE728" s="105"/>
      <c r="BF728" s="105"/>
      <c r="BG728" s="109"/>
      <c r="BH728" s="2"/>
      <c r="BI728" s="2"/>
      <c r="BJ728" s="2"/>
      <c r="BK728" s="2"/>
      <c r="BL728" s="55"/>
      <c r="BM728" s="48"/>
      <c r="BN728" s="48"/>
      <c r="BO728" s="48"/>
      <c r="BP728" s="48"/>
      <c r="BQ728" s="117"/>
      <c r="BR728" s="2"/>
      <c r="BS728" s="2"/>
      <c r="BT728" s="2"/>
      <c r="BU728" s="2"/>
      <c r="BV728" s="55"/>
    </row>
    <row r="729" spans="1:74" ht="28.8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18" t="s">
        <v>5</v>
      </c>
      <c r="H729" s="3">
        <v>2024</v>
      </c>
      <c r="I729" s="20" t="s">
        <v>290</v>
      </c>
      <c r="J729" s="184" t="s">
        <v>299</v>
      </c>
      <c r="K729" s="2" t="s">
        <v>318</v>
      </c>
      <c r="L729" s="163">
        <f t="shared" si="23"/>
        <v>0</v>
      </c>
      <c r="M729" s="163">
        <f t="shared" si="24"/>
        <v>0</v>
      </c>
      <c r="N729" s="181"/>
      <c r="O729" s="33"/>
      <c r="P729" s="33"/>
      <c r="Q729" s="33"/>
      <c r="R729" s="33"/>
      <c r="S729" s="42"/>
      <c r="T729" s="2"/>
      <c r="U729" s="2"/>
      <c r="V729" s="2"/>
      <c r="W729" s="2"/>
      <c r="X729" s="55"/>
      <c r="Y729" s="62"/>
      <c r="Z729" s="62"/>
      <c r="AA729" s="62"/>
      <c r="AB729" s="62"/>
      <c r="AC729" s="68"/>
      <c r="AD729" s="2"/>
      <c r="AE729" s="2"/>
      <c r="AF729" s="2"/>
      <c r="AG729" s="2"/>
      <c r="AH729" s="55"/>
      <c r="AI729" s="72"/>
      <c r="AJ729" s="72"/>
      <c r="AK729" s="72"/>
      <c r="AL729" s="72"/>
      <c r="AM729" s="80"/>
      <c r="AN729" s="2"/>
      <c r="AO729" s="2"/>
      <c r="AP729" s="2"/>
      <c r="AQ729" s="2"/>
      <c r="AR729" s="55"/>
      <c r="AS729" s="85"/>
      <c r="AT729" s="85"/>
      <c r="AU729" s="85"/>
      <c r="AV729" s="85"/>
      <c r="AW729" s="100"/>
      <c r="AX729" s="2"/>
      <c r="AY729" s="2"/>
      <c r="AZ729" s="2"/>
      <c r="BA729" s="2"/>
      <c r="BB729" s="55"/>
      <c r="BC729" s="105"/>
      <c r="BD729" s="105"/>
      <c r="BE729" s="105"/>
      <c r="BF729" s="105"/>
      <c r="BG729" s="109"/>
      <c r="BH729" s="2"/>
      <c r="BI729" s="2"/>
      <c r="BJ729" s="2"/>
      <c r="BK729" s="2"/>
      <c r="BL729" s="55"/>
      <c r="BM729" s="48"/>
      <c r="BN729" s="48"/>
      <c r="BO729" s="48"/>
      <c r="BP729" s="48"/>
      <c r="BQ729" s="117"/>
      <c r="BR729" s="2"/>
      <c r="BS729" s="2"/>
      <c r="BT729" s="2"/>
      <c r="BU729" s="2"/>
      <c r="BV729" s="55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18" t="s">
        <v>5</v>
      </c>
      <c r="H730" s="3">
        <v>2024</v>
      </c>
      <c r="I730" s="20" t="s">
        <v>315</v>
      </c>
      <c r="J730" s="184" t="s">
        <v>347</v>
      </c>
      <c r="K730" s="2" t="s">
        <v>320</v>
      </c>
      <c r="L730" s="163">
        <f t="shared" si="23"/>
        <v>0</v>
      </c>
      <c r="M730" s="163">
        <f t="shared" si="24"/>
        <v>0</v>
      </c>
      <c r="N730" s="181"/>
      <c r="O730" s="33"/>
      <c r="P730" s="33"/>
      <c r="Q730" s="33"/>
      <c r="R730" s="33"/>
      <c r="S730" s="42"/>
      <c r="T730" s="2"/>
      <c r="U730" s="2"/>
      <c r="V730" s="2"/>
      <c r="W730" s="2"/>
      <c r="X730" s="55"/>
      <c r="Y730" s="62"/>
      <c r="Z730" s="62"/>
      <c r="AA730" s="62"/>
      <c r="AB730" s="62"/>
      <c r="AC730" s="68"/>
      <c r="AD730" s="2"/>
      <c r="AE730" s="2"/>
      <c r="AF730" s="2"/>
      <c r="AG730" s="2"/>
      <c r="AH730" s="55"/>
      <c r="AI730" s="72"/>
      <c r="AJ730" s="72"/>
      <c r="AK730" s="72"/>
      <c r="AL730" s="72"/>
      <c r="AM730" s="80"/>
      <c r="AN730" s="2"/>
      <c r="AO730" s="2"/>
      <c r="AP730" s="2"/>
      <c r="AQ730" s="2"/>
      <c r="AR730" s="55"/>
      <c r="AS730" s="85"/>
      <c r="AT730" s="85"/>
      <c r="AU730" s="85"/>
      <c r="AV730" s="85"/>
      <c r="AW730" s="100"/>
      <c r="AX730" s="2"/>
      <c r="AY730" s="2"/>
      <c r="AZ730" s="2"/>
      <c r="BA730" s="2"/>
      <c r="BB730" s="55"/>
      <c r="BC730" s="105"/>
      <c r="BD730" s="105"/>
      <c r="BE730" s="105"/>
      <c r="BF730" s="105"/>
      <c r="BG730" s="109"/>
      <c r="BH730" s="2"/>
      <c r="BI730" s="2"/>
      <c r="BJ730" s="2"/>
      <c r="BK730" s="2"/>
      <c r="BL730" s="55"/>
      <c r="BM730" s="48"/>
      <c r="BN730" s="48"/>
      <c r="BO730" s="48"/>
      <c r="BP730" s="48"/>
      <c r="BQ730" s="117"/>
      <c r="BR730" s="2"/>
      <c r="BS730" s="2"/>
      <c r="BT730" s="2"/>
      <c r="BU730" s="2"/>
      <c r="BV730" s="55"/>
    </row>
    <row r="731" spans="1:74" ht="28.8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18" t="s">
        <v>5</v>
      </c>
      <c r="H731" s="3">
        <v>2024</v>
      </c>
      <c r="I731" s="20" t="s">
        <v>315</v>
      </c>
      <c r="J731" s="184" t="s">
        <v>296</v>
      </c>
      <c r="K731" s="2" t="s">
        <v>321</v>
      </c>
      <c r="L731" s="163">
        <f t="shared" si="23"/>
        <v>0</v>
      </c>
      <c r="M731" s="163">
        <f t="shared" si="24"/>
        <v>0</v>
      </c>
      <c r="N731" s="181"/>
      <c r="O731" s="33"/>
      <c r="P731" s="33"/>
      <c r="Q731" s="33"/>
      <c r="R731" s="33"/>
      <c r="S731" s="42"/>
      <c r="T731" s="2"/>
      <c r="U731" s="2"/>
      <c r="V731" s="2"/>
      <c r="W731" s="2"/>
      <c r="X731" s="55"/>
      <c r="Y731" s="62"/>
      <c r="Z731" s="62"/>
      <c r="AA731" s="62"/>
      <c r="AB731" s="62"/>
      <c r="AC731" s="68"/>
      <c r="AD731" s="2"/>
      <c r="AE731" s="2"/>
      <c r="AF731" s="2"/>
      <c r="AG731" s="2"/>
      <c r="AH731" s="55"/>
      <c r="AI731" s="72"/>
      <c r="AJ731" s="72"/>
      <c r="AK731" s="72"/>
      <c r="AL731" s="72"/>
      <c r="AM731" s="80"/>
      <c r="AN731" s="2"/>
      <c r="AO731" s="2"/>
      <c r="AP731" s="2"/>
      <c r="AQ731" s="2"/>
      <c r="AR731" s="55"/>
      <c r="AS731" s="85"/>
      <c r="AT731" s="85"/>
      <c r="AU731" s="85"/>
      <c r="AV731" s="85"/>
      <c r="AW731" s="100"/>
      <c r="AX731" s="2"/>
      <c r="AY731" s="2"/>
      <c r="AZ731" s="2"/>
      <c r="BA731" s="2"/>
      <c r="BB731" s="55"/>
      <c r="BC731" s="105"/>
      <c r="BD731" s="105"/>
      <c r="BE731" s="105"/>
      <c r="BF731" s="105"/>
      <c r="BG731" s="109"/>
      <c r="BH731" s="2"/>
      <c r="BI731" s="2"/>
      <c r="BJ731" s="2"/>
      <c r="BK731" s="2"/>
      <c r="BL731" s="55"/>
      <c r="BM731" s="48"/>
      <c r="BN731" s="48"/>
      <c r="BO731" s="48"/>
      <c r="BP731" s="48"/>
      <c r="BQ731" s="117"/>
      <c r="BR731" s="2"/>
      <c r="BS731" s="2"/>
      <c r="BT731" s="2"/>
      <c r="BU731" s="2"/>
      <c r="BV731" s="55"/>
    </row>
    <row r="732" spans="1:74" ht="28.8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18" t="s">
        <v>5</v>
      </c>
      <c r="H732" s="3">
        <v>2024</v>
      </c>
      <c r="I732" s="20" t="s">
        <v>316</v>
      </c>
      <c r="J732" s="184" t="s">
        <v>297</v>
      </c>
      <c r="K732" s="2" t="s">
        <v>318</v>
      </c>
      <c r="L732" s="163">
        <f t="shared" si="23"/>
        <v>0</v>
      </c>
      <c r="M732" s="163">
        <f t="shared" si="24"/>
        <v>0</v>
      </c>
      <c r="N732" s="181"/>
      <c r="O732" s="33"/>
      <c r="P732" s="33"/>
      <c r="Q732" s="33"/>
      <c r="R732" s="33"/>
      <c r="S732" s="42"/>
      <c r="T732" s="2"/>
      <c r="U732" s="2"/>
      <c r="V732" s="2"/>
      <c r="W732" s="2"/>
      <c r="X732" s="55"/>
      <c r="Y732" s="62"/>
      <c r="Z732" s="62"/>
      <c r="AA732" s="62"/>
      <c r="AB732" s="62"/>
      <c r="AC732" s="68"/>
      <c r="AD732" s="2"/>
      <c r="AE732" s="2"/>
      <c r="AF732" s="2"/>
      <c r="AG732" s="2"/>
      <c r="AH732" s="55"/>
      <c r="AI732" s="72"/>
      <c r="AJ732" s="72"/>
      <c r="AK732" s="72"/>
      <c r="AL732" s="72"/>
      <c r="AM732" s="80"/>
      <c r="AN732" s="2"/>
      <c r="AO732" s="2"/>
      <c r="AP732" s="2"/>
      <c r="AQ732" s="2"/>
      <c r="AR732" s="55"/>
      <c r="AS732" s="85"/>
      <c r="AT732" s="85"/>
      <c r="AU732" s="85"/>
      <c r="AV732" s="85"/>
      <c r="AW732" s="100"/>
      <c r="AX732" s="2"/>
      <c r="AY732" s="2"/>
      <c r="AZ732" s="2"/>
      <c r="BA732" s="2"/>
      <c r="BB732" s="55"/>
      <c r="BC732" s="105"/>
      <c r="BD732" s="105"/>
      <c r="BE732" s="105"/>
      <c r="BF732" s="105"/>
      <c r="BG732" s="109"/>
      <c r="BH732" s="2"/>
      <c r="BI732" s="2"/>
      <c r="BJ732" s="2"/>
      <c r="BK732" s="2"/>
      <c r="BL732" s="55"/>
      <c r="BM732" s="48"/>
      <c r="BN732" s="48"/>
      <c r="BO732" s="48"/>
      <c r="BP732" s="48"/>
      <c r="BQ732" s="117"/>
      <c r="BR732" s="2"/>
      <c r="BS732" s="2"/>
      <c r="BT732" s="2"/>
      <c r="BU732" s="2"/>
      <c r="BV732" s="55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18" t="s">
        <v>5</v>
      </c>
      <c r="H733" s="3">
        <v>2024</v>
      </c>
      <c r="I733" s="20" t="s">
        <v>316</v>
      </c>
      <c r="J733" s="185" t="s">
        <v>348</v>
      </c>
      <c r="K733" s="8" t="s">
        <v>320</v>
      </c>
      <c r="L733" s="163">
        <f t="shared" si="23"/>
        <v>0</v>
      </c>
      <c r="M733" s="163">
        <f t="shared" si="24"/>
        <v>0</v>
      </c>
      <c r="N733" s="181"/>
      <c r="O733" s="33"/>
      <c r="P733" s="33"/>
      <c r="Q733" s="33"/>
      <c r="R733" s="33"/>
      <c r="S733" s="42"/>
      <c r="T733" s="2"/>
      <c r="U733" s="2"/>
      <c r="V733" s="2"/>
      <c r="W733" s="2"/>
      <c r="X733" s="55"/>
      <c r="Y733" s="62"/>
      <c r="Z733" s="62"/>
      <c r="AA733" s="62"/>
      <c r="AB733" s="62"/>
      <c r="AC733" s="68"/>
      <c r="AD733" s="2"/>
      <c r="AE733" s="2"/>
      <c r="AF733" s="2"/>
      <c r="AG733" s="2"/>
      <c r="AH733" s="55"/>
      <c r="AI733" s="72"/>
      <c r="AJ733" s="72"/>
      <c r="AK733" s="72"/>
      <c r="AL733" s="72"/>
      <c r="AM733" s="80"/>
      <c r="AN733" s="2"/>
      <c r="AO733" s="2"/>
      <c r="AP733" s="2"/>
      <c r="AQ733" s="2"/>
      <c r="AR733" s="55"/>
      <c r="AS733" s="85"/>
      <c r="AT733" s="85"/>
      <c r="AU733" s="85"/>
      <c r="AV733" s="85"/>
      <c r="AW733" s="100"/>
      <c r="AX733" s="2"/>
      <c r="AY733" s="2"/>
      <c r="AZ733" s="2"/>
      <c r="BA733" s="2"/>
      <c r="BB733" s="55"/>
      <c r="BC733" s="105"/>
      <c r="BD733" s="105"/>
      <c r="BE733" s="105"/>
      <c r="BF733" s="105"/>
      <c r="BG733" s="109"/>
      <c r="BH733" s="2"/>
      <c r="BI733" s="2"/>
      <c r="BJ733" s="2"/>
      <c r="BK733" s="2"/>
      <c r="BL733" s="55"/>
      <c r="BM733" s="48"/>
      <c r="BN733" s="48"/>
      <c r="BO733" s="48"/>
      <c r="BP733" s="48"/>
      <c r="BQ733" s="117"/>
      <c r="BR733" s="2"/>
      <c r="BS733" s="2"/>
      <c r="BT733" s="2"/>
      <c r="BU733" s="2"/>
      <c r="BV733" s="55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18" t="s">
        <v>5</v>
      </c>
      <c r="H734" s="3">
        <v>2024</v>
      </c>
      <c r="I734" s="20" t="s">
        <v>282</v>
      </c>
      <c r="J734" s="184" t="s">
        <v>272</v>
      </c>
      <c r="K734" s="2" t="s">
        <v>321</v>
      </c>
      <c r="L734" s="163">
        <f t="shared" si="23"/>
        <v>0</v>
      </c>
      <c r="M734" s="163">
        <f t="shared" si="24"/>
        <v>0</v>
      </c>
      <c r="N734" s="186"/>
      <c r="O734" s="33"/>
      <c r="P734" s="33"/>
      <c r="Q734" s="33"/>
      <c r="R734" s="33"/>
      <c r="S734" s="42"/>
      <c r="T734" s="2"/>
      <c r="U734" s="2"/>
      <c r="V734" s="2"/>
      <c r="W734" s="2"/>
      <c r="X734" s="55"/>
      <c r="Y734" s="62"/>
      <c r="Z734" s="62"/>
      <c r="AA734" s="62"/>
      <c r="AB734" s="62"/>
      <c r="AC734" s="68"/>
      <c r="AD734" s="2"/>
      <c r="AE734" s="2"/>
      <c r="AF734" s="2"/>
      <c r="AG734" s="2"/>
      <c r="AH734" s="55"/>
      <c r="AI734" s="72"/>
      <c r="AJ734" s="72"/>
      <c r="AK734" s="72"/>
      <c r="AL734" s="72"/>
      <c r="AM734" s="80"/>
      <c r="AN734" s="2"/>
      <c r="AO734" s="2"/>
      <c r="AP734" s="2"/>
      <c r="AQ734" s="2"/>
      <c r="AR734" s="55"/>
      <c r="AS734" s="85"/>
      <c r="AT734" s="85"/>
      <c r="AU734" s="85"/>
      <c r="AV734" s="85"/>
      <c r="AW734" s="100"/>
      <c r="AX734" s="2"/>
      <c r="AY734" s="2"/>
      <c r="AZ734" s="2"/>
      <c r="BA734" s="2"/>
      <c r="BB734" s="55"/>
      <c r="BC734" s="105"/>
      <c r="BD734" s="105"/>
      <c r="BE734" s="105"/>
      <c r="BF734" s="105"/>
      <c r="BG734" s="109"/>
      <c r="BH734" s="2"/>
      <c r="BI734" s="2"/>
      <c r="BJ734" s="2"/>
      <c r="BK734" s="2"/>
      <c r="BL734" s="55"/>
      <c r="BM734" s="48"/>
      <c r="BN734" s="48"/>
      <c r="BO734" s="48"/>
      <c r="BP734" s="48"/>
      <c r="BQ734" s="117"/>
      <c r="BR734" s="2"/>
      <c r="BS734" s="2"/>
      <c r="BT734" s="2"/>
      <c r="BU734" s="2"/>
      <c r="BV734" s="55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18" t="s">
        <v>5</v>
      </c>
      <c r="H735" s="3">
        <v>2024</v>
      </c>
      <c r="I735" s="20" t="s">
        <v>282</v>
      </c>
      <c r="J735" s="184" t="s">
        <v>273</v>
      </c>
      <c r="K735" s="2" t="s">
        <v>321</v>
      </c>
      <c r="L735" s="163">
        <f t="shared" si="23"/>
        <v>5.0000000000000001E-4</v>
      </c>
      <c r="M735" s="163">
        <f t="shared" si="24"/>
        <v>1.081</v>
      </c>
      <c r="N735" s="186" t="s">
        <v>1314</v>
      </c>
      <c r="O735" s="33"/>
      <c r="P735" s="33"/>
      <c r="Q735" s="33"/>
      <c r="R735" s="33"/>
      <c r="S735" s="42"/>
      <c r="T735" s="2"/>
      <c r="U735" s="2"/>
      <c r="V735" s="2"/>
      <c r="W735" s="2"/>
      <c r="X735" s="55"/>
      <c r="Y735" s="62">
        <v>3</v>
      </c>
      <c r="Z735" s="62" t="s">
        <v>363</v>
      </c>
      <c r="AA735" s="62"/>
      <c r="AB735" s="62">
        <v>5.0000000000000001E-4</v>
      </c>
      <c r="AC735" s="68">
        <v>1.081</v>
      </c>
      <c r="AD735" s="2"/>
      <c r="AE735" s="2"/>
      <c r="AF735" s="2"/>
      <c r="AG735" s="2"/>
      <c r="AH735" s="55"/>
      <c r="AI735" s="72"/>
      <c r="AJ735" s="72"/>
      <c r="AK735" s="72"/>
      <c r="AL735" s="72"/>
      <c r="AM735" s="80"/>
      <c r="AN735" s="2"/>
      <c r="AO735" s="2"/>
      <c r="AP735" s="2"/>
      <c r="AQ735" s="2"/>
      <c r="AR735" s="55"/>
      <c r="AS735" s="85"/>
      <c r="AT735" s="85"/>
      <c r="AU735" s="85"/>
      <c r="AV735" s="85"/>
      <c r="AW735" s="100"/>
      <c r="AX735" s="2"/>
      <c r="AY735" s="2"/>
      <c r="AZ735" s="2"/>
      <c r="BA735" s="2"/>
      <c r="BB735" s="55"/>
      <c r="BC735" s="105"/>
      <c r="BD735" s="105"/>
      <c r="BE735" s="105"/>
      <c r="BF735" s="105"/>
      <c r="BG735" s="109"/>
      <c r="BH735" s="2"/>
      <c r="BI735" s="2"/>
      <c r="BJ735" s="2"/>
      <c r="BK735" s="2"/>
      <c r="BL735" s="55"/>
      <c r="BM735" s="48"/>
      <c r="BN735" s="48"/>
      <c r="BO735" s="48"/>
      <c r="BP735" s="48"/>
      <c r="BQ735" s="117"/>
      <c r="BR735" s="2"/>
      <c r="BS735" s="2"/>
      <c r="BT735" s="2"/>
      <c r="BU735" s="2"/>
      <c r="BV735" s="55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18" t="s">
        <v>5</v>
      </c>
      <c r="H736" s="3">
        <v>2024</v>
      </c>
      <c r="I736" s="20" t="s">
        <v>282</v>
      </c>
      <c r="J736" s="184" t="s">
        <v>274</v>
      </c>
      <c r="K736" s="2" t="s">
        <v>321</v>
      </c>
      <c r="L736" s="163">
        <f t="shared" si="23"/>
        <v>2.0000000000000001E-4</v>
      </c>
      <c r="M736" s="163">
        <f t="shared" si="24"/>
        <v>0.35399999999999998</v>
      </c>
      <c r="N736" s="186" t="s">
        <v>363</v>
      </c>
      <c r="O736" s="33"/>
      <c r="P736" s="33"/>
      <c r="Q736" s="33"/>
      <c r="R736" s="33"/>
      <c r="S736" s="42"/>
      <c r="T736" s="2"/>
      <c r="U736" s="2"/>
      <c r="V736" s="2"/>
      <c r="W736" s="2"/>
      <c r="X736" s="55"/>
      <c r="Y736" s="62"/>
      <c r="Z736" s="62"/>
      <c r="AA736" s="62"/>
      <c r="AB736" s="62"/>
      <c r="AC736" s="68"/>
      <c r="AD736" s="2"/>
      <c r="AE736" s="2"/>
      <c r="AF736" s="2"/>
      <c r="AG736" s="2"/>
      <c r="AH736" s="55"/>
      <c r="AI736" s="72"/>
      <c r="AJ736" s="72"/>
      <c r="AK736" s="72"/>
      <c r="AL736" s="72"/>
      <c r="AM736" s="80"/>
      <c r="AN736" s="2"/>
      <c r="AO736" s="2"/>
      <c r="AP736" s="2"/>
      <c r="AQ736" s="2"/>
      <c r="AR736" s="55"/>
      <c r="AS736" s="85" t="s">
        <v>363</v>
      </c>
      <c r="AT736" s="85"/>
      <c r="AU736" s="85"/>
      <c r="AV736" s="85">
        <v>2.0000000000000001E-4</v>
      </c>
      <c r="AW736" s="100">
        <v>0.35399999999999998</v>
      </c>
      <c r="AX736" s="2"/>
      <c r="AY736" s="2"/>
      <c r="AZ736" s="2"/>
      <c r="BA736" s="2"/>
      <c r="BB736" s="55"/>
      <c r="BC736" s="105"/>
      <c r="BD736" s="105"/>
      <c r="BE736" s="108"/>
      <c r="BF736" s="105"/>
      <c r="BG736" s="109"/>
      <c r="BH736" s="2"/>
      <c r="BI736" s="2"/>
      <c r="BJ736" s="2"/>
      <c r="BK736" s="2"/>
      <c r="BL736" s="55"/>
      <c r="BM736" s="48"/>
      <c r="BN736" s="48"/>
      <c r="BO736" s="48"/>
      <c r="BP736" s="48"/>
      <c r="BQ736" s="117"/>
      <c r="BR736" s="2"/>
      <c r="BS736" s="2"/>
      <c r="BT736" s="2"/>
      <c r="BU736" s="2"/>
      <c r="BV736" s="55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18" t="s">
        <v>5</v>
      </c>
      <c r="H737" s="3">
        <v>2024</v>
      </c>
      <c r="I737" s="20" t="s">
        <v>282</v>
      </c>
      <c r="J737" s="184" t="s">
        <v>275</v>
      </c>
      <c r="K737" s="2" t="s">
        <v>321</v>
      </c>
      <c r="L737" s="163">
        <f t="shared" si="23"/>
        <v>0</v>
      </c>
      <c r="M737" s="163">
        <f t="shared" si="24"/>
        <v>0</v>
      </c>
      <c r="N737" s="186"/>
      <c r="O737" s="33"/>
      <c r="P737" s="33"/>
      <c r="Q737" s="33"/>
      <c r="R737" s="33"/>
      <c r="S737" s="42"/>
      <c r="T737" s="2"/>
      <c r="U737" s="2"/>
      <c r="V737" s="2"/>
      <c r="W737" s="2"/>
      <c r="X737" s="55"/>
      <c r="Y737" s="62"/>
      <c r="Z737" s="62"/>
      <c r="AA737" s="62"/>
      <c r="AB737" s="62"/>
      <c r="AC737" s="68"/>
      <c r="AD737" s="2"/>
      <c r="AE737" s="2"/>
      <c r="AF737" s="2"/>
      <c r="AG737" s="2"/>
      <c r="AH737" s="55"/>
      <c r="AI737" s="72"/>
      <c r="AJ737" s="72"/>
      <c r="AK737" s="72"/>
      <c r="AL737" s="72"/>
      <c r="AM737" s="80"/>
      <c r="AN737" s="2"/>
      <c r="AO737" s="2"/>
      <c r="AP737" s="2"/>
      <c r="AQ737" s="2"/>
      <c r="AR737" s="55"/>
      <c r="AS737" s="85"/>
      <c r="AT737" s="85"/>
      <c r="AU737" s="85"/>
      <c r="AV737" s="85"/>
      <c r="AW737" s="100"/>
      <c r="AX737" s="2"/>
      <c r="AY737" s="2"/>
      <c r="AZ737" s="2"/>
      <c r="BA737" s="2"/>
      <c r="BB737" s="55"/>
      <c r="BC737" s="105"/>
      <c r="BD737" s="105"/>
      <c r="BE737" s="105"/>
      <c r="BF737" s="105"/>
      <c r="BG737" s="109"/>
      <c r="BH737" s="2"/>
      <c r="BI737" s="2"/>
      <c r="BJ737" s="2"/>
      <c r="BK737" s="2"/>
      <c r="BL737" s="55"/>
      <c r="BM737" s="48"/>
      <c r="BN737" s="48"/>
      <c r="BO737" s="48"/>
      <c r="BP737" s="48"/>
      <c r="BQ737" s="117"/>
      <c r="BR737" s="2"/>
      <c r="BS737" s="2"/>
      <c r="BT737" s="2"/>
      <c r="BU737" s="2"/>
      <c r="BV737" s="55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18" t="s">
        <v>5</v>
      </c>
      <c r="H738" s="3">
        <v>2024</v>
      </c>
      <c r="I738" s="20" t="s">
        <v>282</v>
      </c>
      <c r="J738" s="184" t="s">
        <v>276</v>
      </c>
      <c r="K738" s="2" t="s">
        <v>320</v>
      </c>
      <c r="L738" s="163">
        <f t="shared" si="23"/>
        <v>0</v>
      </c>
      <c r="M738" s="163">
        <f t="shared" si="24"/>
        <v>0</v>
      </c>
      <c r="N738" s="186"/>
      <c r="O738" s="33"/>
      <c r="P738" s="33"/>
      <c r="Q738" s="33"/>
      <c r="R738" s="33"/>
      <c r="S738" s="42"/>
      <c r="T738" s="2"/>
      <c r="U738" s="2"/>
      <c r="V738" s="2"/>
      <c r="W738" s="2"/>
      <c r="X738" s="55"/>
      <c r="Y738" s="62"/>
      <c r="Z738" s="62"/>
      <c r="AA738" s="62"/>
      <c r="AB738" s="62"/>
      <c r="AC738" s="68"/>
      <c r="AD738" s="2"/>
      <c r="AE738" s="2"/>
      <c r="AF738" s="2"/>
      <c r="AG738" s="2"/>
      <c r="AH738" s="55"/>
      <c r="AI738" s="72"/>
      <c r="AJ738" s="72"/>
      <c r="AK738" s="72"/>
      <c r="AL738" s="72"/>
      <c r="AM738" s="80"/>
      <c r="AN738" s="2"/>
      <c r="AO738" s="2"/>
      <c r="AP738" s="2"/>
      <c r="AQ738" s="2"/>
      <c r="AR738" s="55"/>
      <c r="AS738" s="85"/>
      <c r="AT738" s="85"/>
      <c r="AU738" s="85"/>
      <c r="AV738" s="85"/>
      <c r="AW738" s="100"/>
      <c r="AX738" s="2"/>
      <c r="AY738" s="2"/>
      <c r="AZ738" s="2"/>
      <c r="BA738" s="2"/>
      <c r="BB738" s="55"/>
      <c r="BC738" s="105"/>
      <c r="BD738" s="105"/>
      <c r="BE738" s="105"/>
      <c r="BF738" s="105"/>
      <c r="BG738" s="109"/>
      <c r="BH738" s="2"/>
      <c r="BI738" s="2"/>
      <c r="BJ738" s="2"/>
      <c r="BK738" s="2"/>
      <c r="BL738" s="55"/>
      <c r="BM738" s="48"/>
      <c r="BN738" s="48"/>
      <c r="BO738" s="48"/>
      <c r="BP738" s="48"/>
      <c r="BQ738" s="117"/>
      <c r="BR738" s="2"/>
      <c r="BS738" s="2"/>
      <c r="BT738" s="2"/>
      <c r="BU738" s="2"/>
      <c r="BV738" s="55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18" t="s">
        <v>5</v>
      </c>
      <c r="H739" s="3">
        <v>2024</v>
      </c>
      <c r="I739" s="20" t="s">
        <v>282</v>
      </c>
      <c r="J739" s="184" t="s">
        <v>277</v>
      </c>
      <c r="K739" s="2" t="s">
        <v>320</v>
      </c>
      <c r="L739" s="163">
        <f t="shared" si="23"/>
        <v>20</v>
      </c>
      <c r="M739" s="163">
        <f t="shared" si="24"/>
        <v>56.669000000000004</v>
      </c>
      <c r="N739" s="186" t="s">
        <v>1338</v>
      </c>
      <c r="O739" s="33"/>
      <c r="P739" s="33"/>
      <c r="Q739" s="33"/>
      <c r="R739" s="33"/>
      <c r="S739" s="42"/>
      <c r="T739" s="2"/>
      <c r="U739" s="2"/>
      <c r="V739" s="2"/>
      <c r="W739" s="2"/>
      <c r="X739" s="55"/>
      <c r="Y739" s="62"/>
      <c r="Z739" s="62"/>
      <c r="AA739" s="62"/>
      <c r="AB739" s="62"/>
      <c r="AC739" s="68"/>
      <c r="AD739" s="2"/>
      <c r="AE739" s="2"/>
      <c r="AF739" s="2"/>
      <c r="AG739" s="2"/>
      <c r="AH739" s="55"/>
      <c r="AI739" s="72"/>
      <c r="AJ739" s="72"/>
      <c r="AK739" s="72"/>
      <c r="AL739" s="72"/>
      <c r="AM739" s="80"/>
      <c r="AN739" s="2"/>
      <c r="AO739" s="2"/>
      <c r="AP739" s="2"/>
      <c r="AQ739" s="2"/>
      <c r="AR739" s="55"/>
      <c r="AS739" s="85" t="s">
        <v>363</v>
      </c>
      <c r="AT739" s="85"/>
      <c r="AU739" s="85"/>
      <c r="AV739" s="85">
        <v>2</v>
      </c>
      <c r="AW739" s="100">
        <v>16.541</v>
      </c>
      <c r="AX739" s="2"/>
      <c r="AY739" s="2"/>
      <c r="AZ739" s="2"/>
      <c r="BA739" s="2"/>
      <c r="BB739" s="55"/>
      <c r="BC739" s="105" t="s">
        <v>605</v>
      </c>
      <c r="BD739" s="105"/>
      <c r="BE739" s="105"/>
      <c r="BF739" s="105">
        <v>1</v>
      </c>
      <c r="BG739" s="109">
        <v>2.044</v>
      </c>
      <c r="BH739" s="2" t="s">
        <v>775</v>
      </c>
      <c r="BI739" s="2"/>
      <c r="BJ739" s="2"/>
      <c r="BK739" s="2">
        <v>17</v>
      </c>
      <c r="BL739" s="55">
        <v>38.084000000000003</v>
      </c>
      <c r="BM739" s="48"/>
      <c r="BN739" s="48"/>
      <c r="BO739" s="48"/>
      <c r="BP739" s="48"/>
      <c r="BQ739" s="117"/>
      <c r="BR739" s="2"/>
      <c r="BS739" s="2"/>
      <c r="BT739" s="2"/>
      <c r="BU739" s="2"/>
      <c r="BV739" s="55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18" t="s">
        <v>5</v>
      </c>
      <c r="H740" s="3">
        <v>2024</v>
      </c>
      <c r="I740" s="20" t="s">
        <v>283</v>
      </c>
      <c r="J740" s="184" t="s">
        <v>298</v>
      </c>
      <c r="K740" s="2" t="s">
        <v>321</v>
      </c>
      <c r="L740" s="163">
        <f t="shared" si="23"/>
        <v>0.03</v>
      </c>
      <c r="M740" s="163">
        <f t="shared" si="24"/>
        <v>7.9130000000000003</v>
      </c>
      <c r="N740" s="186" t="s">
        <v>914</v>
      </c>
      <c r="O740" s="33"/>
      <c r="P740" s="33"/>
      <c r="Q740" s="33"/>
      <c r="R740" s="33"/>
      <c r="S740" s="42"/>
      <c r="T740" s="2"/>
      <c r="U740" s="2"/>
      <c r="V740" s="2"/>
      <c r="W740" s="2"/>
      <c r="X740" s="55"/>
      <c r="Y740" s="62"/>
      <c r="Z740" s="62"/>
      <c r="AA740" s="62"/>
      <c r="AB740" s="62"/>
      <c r="AC740" s="68"/>
      <c r="AD740" s="2"/>
      <c r="AE740" s="2"/>
      <c r="AF740" s="2"/>
      <c r="AG740" s="2"/>
      <c r="AH740" s="55"/>
      <c r="AI740" s="72"/>
      <c r="AJ740" s="72"/>
      <c r="AK740" s="72"/>
      <c r="AL740" s="72"/>
      <c r="AM740" s="80"/>
      <c r="AN740" s="2"/>
      <c r="AO740" s="2"/>
      <c r="AP740" s="2"/>
      <c r="AQ740" s="2"/>
      <c r="AR740" s="55"/>
      <c r="AS740" s="85"/>
      <c r="AT740" s="85"/>
      <c r="AU740" s="85"/>
      <c r="AV740" s="85"/>
      <c r="AW740" s="100"/>
      <c r="AX740" s="2"/>
      <c r="AY740" s="2"/>
      <c r="AZ740" s="2"/>
      <c r="BA740" s="2"/>
      <c r="BB740" s="55"/>
      <c r="BC740" s="105" t="s">
        <v>914</v>
      </c>
      <c r="BD740" s="105"/>
      <c r="BE740" s="105"/>
      <c r="BF740" s="105">
        <v>0.03</v>
      </c>
      <c r="BG740" s="109">
        <v>7.9130000000000003</v>
      </c>
      <c r="BH740" s="2"/>
      <c r="BI740" s="2"/>
      <c r="BJ740" s="2"/>
      <c r="BK740" s="2"/>
      <c r="BL740" s="55"/>
      <c r="BM740" s="48"/>
      <c r="BN740" s="48"/>
      <c r="BO740" s="48"/>
      <c r="BP740" s="48"/>
      <c r="BQ740" s="117"/>
      <c r="BR740" s="2"/>
      <c r="BS740" s="2"/>
      <c r="BT740" s="2"/>
      <c r="BU740" s="2"/>
      <c r="BV740" s="55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18" t="s">
        <v>5</v>
      </c>
      <c r="H741" s="3">
        <v>2024</v>
      </c>
      <c r="I741" s="20" t="s">
        <v>283</v>
      </c>
      <c r="J741" s="184" t="s">
        <v>278</v>
      </c>
      <c r="K741" s="2" t="s">
        <v>320</v>
      </c>
      <c r="L741" s="163">
        <f t="shared" si="23"/>
        <v>5</v>
      </c>
      <c r="M741" s="163">
        <f t="shared" si="24"/>
        <v>6.0410000000000004</v>
      </c>
      <c r="N741" s="186" t="s">
        <v>913</v>
      </c>
      <c r="O741" s="33"/>
      <c r="P741" s="33"/>
      <c r="Q741" s="33"/>
      <c r="R741" s="33"/>
      <c r="S741" s="42"/>
      <c r="T741" s="2"/>
      <c r="U741" s="2"/>
      <c r="V741" s="2"/>
      <c r="W741" s="2"/>
      <c r="X741" s="55"/>
      <c r="Y741" s="62"/>
      <c r="Z741" s="62"/>
      <c r="AA741" s="62"/>
      <c r="AB741" s="62"/>
      <c r="AC741" s="68"/>
      <c r="AD741" s="2"/>
      <c r="AE741" s="2"/>
      <c r="AF741" s="2"/>
      <c r="AG741" s="2"/>
      <c r="AH741" s="55"/>
      <c r="AI741" s="72"/>
      <c r="AJ741" s="72"/>
      <c r="AK741" s="72"/>
      <c r="AL741" s="72"/>
      <c r="AM741" s="80"/>
      <c r="AN741" s="2"/>
      <c r="AO741" s="2"/>
      <c r="AP741" s="2"/>
      <c r="AQ741" s="2"/>
      <c r="AR741" s="55"/>
      <c r="AS741" s="85"/>
      <c r="AT741" s="85"/>
      <c r="AU741" s="85"/>
      <c r="AV741" s="85"/>
      <c r="AW741" s="100"/>
      <c r="AX741" s="2"/>
      <c r="AY741" s="2"/>
      <c r="AZ741" s="2"/>
      <c r="BA741" s="2"/>
      <c r="BB741" s="55"/>
      <c r="BC741" s="105" t="s">
        <v>913</v>
      </c>
      <c r="BD741" s="105"/>
      <c r="BE741" s="105"/>
      <c r="BF741" s="105">
        <v>5</v>
      </c>
      <c r="BG741" s="109">
        <v>6.0410000000000004</v>
      </c>
      <c r="BH741" s="2"/>
      <c r="BI741" s="2"/>
      <c r="BJ741" s="2"/>
      <c r="BK741" s="2"/>
      <c r="BL741" s="55"/>
      <c r="BM741" s="48"/>
      <c r="BN741" s="48"/>
      <c r="BO741" s="48"/>
      <c r="BP741" s="48"/>
      <c r="BQ741" s="117"/>
      <c r="BR741" s="2"/>
      <c r="BS741" s="2"/>
      <c r="BT741" s="2"/>
      <c r="BU741" s="2"/>
      <c r="BV741" s="55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18" t="s">
        <v>5</v>
      </c>
      <c r="H742" s="3">
        <v>2024</v>
      </c>
      <c r="I742" s="20" t="s">
        <v>283</v>
      </c>
      <c r="J742" s="184" t="s">
        <v>279</v>
      </c>
      <c r="K742" s="2" t="s">
        <v>320</v>
      </c>
      <c r="L742" s="163">
        <f t="shared" si="23"/>
        <v>0</v>
      </c>
      <c r="M742" s="163">
        <f t="shared" si="24"/>
        <v>0</v>
      </c>
      <c r="N742" s="186"/>
      <c r="O742" s="33"/>
      <c r="P742" s="33"/>
      <c r="Q742" s="33"/>
      <c r="R742" s="33"/>
      <c r="S742" s="42"/>
      <c r="T742" s="2"/>
      <c r="U742" s="2"/>
      <c r="V742" s="2"/>
      <c r="W742" s="2"/>
      <c r="X742" s="55"/>
      <c r="Y742" s="62"/>
      <c r="Z742" s="62"/>
      <c r="AA742" s="62"/>
      <c r="AB742" s="62"/>
      <c r="AC742" s="68"/>
      <c r="AD742" s="2"/>
      <c r="AE742" s="2"/>
      <c r="AF742" s="2"/>
      <c r="AG742" s="2"/>
      <c r="AH742" s="55"/>
      <c r="AI742" s="72"/>
      <c r="AJ742" s="72"/>
      <c r="AK742" s="72"/>
      <c r="AL742" s="72"/>
      <c r="AM742" s="80"/>
      <c r="AN742" s="2"/>
      <c r="AO742" s="2"/>
      <c r="AP742" s="2"/>
      <c r="AQ742" s="2"/>
      <c r="AR742" s="55"/>
      <c r="AS742" s="85"/>
      <c r="AT742" s="85"/>
      <c r="AU742" s="85"/>
      <c r="AV742" s="85"/>
      <c r="AW742" s="100"/>
      <c r="AX742" s="2"/>
      <c r="AY742" s="2"/>
      <c r="AZ742" s="2"/>
      <c r="BA742" s="2"/>
      <c r="BB742" s="55"/>
      <c r="BC742" s="105"/>
      <c r="BD742" s="105"/>
      <c r="BE742" s="105"/>
      <c r="BF742" s="105"/>
      <c r="BG742" s="109"/>
      <c r="BH742" s="2"/>
      <c r="BI742" s="2"/>
      <c r="BJ742" s="2"/>
      <c r="BK742" s="2"/>
      <c r="BL742" s="55"/>
      <c r="BM742" s="48"/>
      <c r="BN742" s="48"/>
      <c r="BO742" s="48"/>
      <c r="BP742" s="48"/>
      <c r="BQ742" s="117"/>
      <c r="BR742" s="2"/>
      <c r="BS742" s="2"/>
      <c r="BT742" s="2"/>
      <c r="BU742" s="2"/>
      <c r="BV742" s="55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18" t="s">
        <v>5</v>
      </c>
      <c r="H743" s="3">
        <v>2024</v>
      </c>
      <c r="I743" s="20" t="s">
        <v>286</v>
      </c>
      <c r="J743" s="184" t="s">
        <v>280</v>
      </c>
      <c r="K743" s="2" t="s">
        <v>319</v>
      </c>
      <c r="L743" s="163">
        <f t="shared" si="23"/>
        <v>0</v>
      </c>
      <c r="M743" s="163">
        <f t="shared" si="24"/>
        <v>0</v>
      </c>
      <c r="N743" s="186"/>
      <c r="O743" s="33"/>
      <c r="P743" s="33"/>
      <c r="Q743" s="33"/>
      <c r="R743" s="33"/>
      <c r="S743" s="42"/>
      <c r="T743" s="2"/>
      <c r="U743" s="2"/>
      <c r="V743" s="2"/>
      <c r="W743" s="2"/>
      <c r="X743" s="55"/>
      <c r="Y743" s="62"/>
      <c r="Z743" s="62"/>
      <c r="AA743" s="62"/>
      <c r="AB743" s="62"/>
      <c r="AC743" s="68"/>
      <c r="AD743" s="2"/>
      <c r="AE743" s="2"/>
      <c r="AF743" s="2"/>
      <c r="AG743" s="2"/>
      <c r="AH743" s="55"/>
      <c r="AI743" s="72"/>
      <c r="AJ743" s="72"/>
      <c r="AK743" s="72"/>
      <c r="AL743" s="72"/>
      <c r="AM743" s="80"/>
      <c r="AN743" s="2"/>
      <c r="AO743" s="2"/>
      <c r="AP743" s="2"/>
      <c r="AQ743" s="2"/>
      <c r="AR743" s="55"/>
      <c r="AS743" s="85"/>
      <c r="AT743" s="85"/>
      <c r="AU743" s="85"/>
      <c r="AV743" s="85"/>
      <c r="AW743" s="100"/>
      <c r="AX743" s="2"/>
      <c r="AY743" s="2"/>
      <c r="AZ743" s="2"/>
      <c r="BA743" s="2"/>
      <c r="BB743" s="55"/>
      <c r="BC743" s="105"/>
      <c r="BD743" s="105"/>
      <c r="BE743" s="105"/>
      <c r="BF743" s="105"/>
      <c r="BG743" s="109"/>
      <c r="BH743" s="2"/>
      <c r="BI743" s="2"/>
      <c r="BJ743" s="2"/>
      <c r="BK743" s="2"/>
      <c r="BL743" s="55"/>
      <c r="BM743" s="48"/>
      <c r="BN743" s="48"/>
      <c r="BO743" s="48"/>
      <c r="BP743" s="48"/>
      <c r="BQ743" s="117"/>
      <c r="BR743" s="2"/>
      <c r="BS743" s="2"/>
      <c r="BT743" s="2"/>
      <c r="BU743" s="2"/>
      <c r="BV743" s="55"/>
    </row>
    <row r="744" spans="1:74" ht="72" hidden="1" x14ac:dyDescent="0.3">
      <c r="A744" s="2" t="s">
        <v>20</v>
      </c>
      <c r="B744" s="2" t="s">
        <v>2</v>
      </c>
      <c r="C744" s="2" t="s">
        <v>3</v>
      </c>
      <c r="D744" s="2" t="s">
        <v>15</v>
      </c>
      <c r="E744" s="3">
        <v>19</v>
      </c>
      <c r="F744" s="3"/>
      <c r="G744" s="18" t="s">
        <v>5</v>
      </c>
      <c r="H744" s="3">
        <v>2024</v>
      </c>
      <c r="I744" s="20" t="s">
        <v>286</v>
      </c>
      <c r="J744" s="184" t="s">
        <v>281</v>
      </c>
      <c r="K744" s="2" t="s">
        <v>319</v>
      </c>
      <c r="L744" s="163">
        <f t="shared" si="23"/>
        <v>0</v>
      </c>
      <c r="M744" s="163">
        <f t="shared" si="24"/>
        <v>275.23900000000003</v>
      </c>
      <c r="N744" s="186" t="s">
        <v>1339</v>
      </c>
      <c r="O744" s="33"/>
      <c r="P744" s="33"/>
      <c r="Q744" s="33"/>
      <c r="R744" s="33"/>
      <c r="S744" s="42"/>
      <c r="T744" s="2"/>
      <c r="U744" s="2"/>
      <c r="V744" s="2"/>
      <c r="W744" s="2"/>
      <c r="X744" s="55"/>
      <c r="Y744" s="62"/>
      <c r="Z744" s="62"/>
      <c r="AA744" s="62"/>
      <c r="AB744" s="62"/>
      <c r="AC744" s="68"/>
      <c r="AD744" s="2" t="s">
        <v>505</v>
      </c>
      <c r="AE744" s="2"/>
      <c r="AF744" s="2"/>
      <c r="AG744" s="2"/>
      <c r="AH744" s="55">
        <f>20.546+3.389</f>
        <v>23.934999999999999</v>
      </c>
      <c r="AI744" s="72"/>
      <c r="AJ744" s="72"/>
      <c r="AK744" s="72"/>
      <c r="AL744" s="72"/>
      <c r="AM744" s="80"/>
      <c r="AN744" s="2"/>
      <c r="AO744" s="2"/>
      <c r="AP744" s="2"/>
      <c r="AQ744" s="2"/>
      <c r="AR744" s="55"/>
      <c r="AS744" s="85"/>
      <c r="AT744" s="85"/>
      <c r="AU744" s="85"/>
      <c r="AV744" s="85"/>
      <c r="AW744" s="100"/>
      <c r="AX744" s="2"/>
      <c r="AY744" s="2"/>
      <c r="AZ744" s="2"/>
      <c r="BA744" s="2"/>
      <c r="BB744" s="55"/>
      <c r="BC744" s="105"/>
      <c r="BD744" s="105"/>
      <c r="BE744" s="105"/>
      <c r="BF744" s="105"/>
      <c r="BG744" s="109"/>
      <c r="BH744" s="2" t="s">
        <v>1065</v>
      </c>
      <c r="BI744" s="2"/>
      <c r="BJ744" s="2"/>
      <c r="BK744" s="2"/>
      <c r="BL744" s="55">
        <f>214.99+4.5</f>
        <v>219.49</v>
      </c>
      <c r="BM744" s="48" t="s">
        <v>1124</v>
      </c>
      <c r="BN744" s="48"/>
      <c r="BO744" s="48"/>
      <c r="BP744" s="48"/>
      <c r="BQ744" s="117">
        <v>31.814</v>
      </c>
      <c r="BR744" s="2"/>
      <c r="BS744" s="2"/>
      <c r="BT744" s="2"/>
      <c r="BU744" s="2"/>
      <c r="BV744" s="55"/>
    </row>
    <row r="745" spans="1:74" s="13" customFormat="1" hidden="1" x14ac:dyDescent="0.3">
      <c r="A745" s="12" t="s">
        <v>20</v>
      </c>
      <c r="B745" s="12" t="s">
        <v>2</v>
      </c>
      <c r="C745" s="12" t="s">
        <v>3</v>
      </c>
      <c r="D745" s="12" t="s">
        <v>15</v>
      </c>
      <c r="E745" s="7">
        <v>19</v>
      </c>
      <c r="F745" s="7"/>
      <c r="G745" s="19" t="s">
        <v>5</v>
      </c>
      <c r="H745" s="7">
        <v>2024</v>
      </c>
      <c r="I745" s="21"/>
      <c r="J745" s="12" t="s">
        <v>314</v>
      </c>
      <c r="K745" s="12"/>
      <c r="L745" s="147"/>
      <c r="M745" s="147">
        <f>SUM(M707:M744)</f>
        <v>665.077</v>
      </c>
      <c r="N745" s="183"/>
      <c r="O745" s="12"/>
      <c r="P745" s="12"/>
      <c r="Q745" s="12"/>
      <c r="R745" s="12"/>
      <c r="S745" s="47">
        <f>SUM(S707:S744)</f>
        <v>0</v>
      </c>
      <c r="T745" s="12"/>
      <c r="U745" s="12"/>
      <c r="V745" s="12"/>
      <c r="W745" s="12"/>
      <c r="X745" s="47">
        <f>SUM(X707:X744)</f>
        <v>0</v>
      </c>
      <c r="Y745" s="12"/>
      <c r="Z745" s="12"/>
      <c r="AA745" s="12"/>
      <c r="AB745" s="12"/>
      <c r="AC745" s="47">
        <f>SUM(AC707:AC744)</f>
        <v>1.081</v>
      </c>
      <c r="AD745" s="12"/>
      <c r="AE745" s="12"/>
      <c r="AF745" s="12"/>
      <c r="AG745" s="12"/>
      <c r="AH745" s="47">
        <f>SUM(AH707:AH744)</f>
        <v>23.934999999999999</v>
      </c>
      <c r="AI745" s="12"/>
      <c r="AJ745" s="12"/>
      <c r="AK745" s="12"/>
      <c r="AL745" s="12"/>
      <c r="AM745" s="47">
        <f>SUM(AM707:AM744)</f>
        <v>0</v>
      </c>
      <c r="AN745" s="12"/>
      <c r="AO745" s="12"/>
      <c r="AP745" s="12"/>
      <c r="AQ745" s="12"/>
      <c r="AR745" s="47">
        <f>SUM(AR707:AR744)</f>
        <v>0</v>
      </c>
      <c r="AS745" s="12"/>
      <c r="AT745" s="12"/>
      <c r="AU745" s="12"/>
      <c r="AV745" s="12"/>
      <c r="AW745" s="47">
        <f>SUM(AW707:AW744)</f>
        <v>16.895</v>
      </c>
      <c r="AX745" s="12"/>
      <c r="AY745" s="12"/>
      <c r="AZ745" s="12"/>
      <c r="BA745" s="12"/>
      <c r="BB745" s="47">
        <f>SUM(BB707:BB744)</f>
        <v>0</v>
      </c>
      <c r="BC745" s="12"/>
      <c r="BD745" s="12"/>
      <c r="BE745" s="12"/>
      <c r="BF745" s="12"/>
      <c r="BG745" s="47">
        <f>SUM(BG707:BG744)</f>
        <v>96.577999999999989</v>
      </c>
      <c r="BH745" s="12"/>
      <c r="BI745" s="12"/>
      <c r="BJ745" s="12"/>
      <c r="BK745" s="12"/>
      <c r="BL745" s="47">
        <f>SUM(BL707:BL744)</f>
        <v>257.57400000000001</v>
      </c>
      <c r="BM745" s="12"/>
      <c r="BN745" s="12"/>
      <c r="BO745" s="12"/>
      <c r="BP745" s="12"/>
      <c r="BQ745" s="47">
        <f>SUM(BQ707:BQ744)</f>
        <v>31.814</v>
      </c>
      <c r="BR745" s="12"/>
      <c r="BS745" s="12"/>
      <c r="BT745" s="12"/>
      <c r="BU745" s="12"/>
      <c r="BV745" s="47">
        <f>SUM(BV707:BV744)</f>
        <v>237.2</v>
      </c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18" t="s">
        <v>5</v>
      </c>
      <c r="H746" s="3">
        <v>2024</v>
      </c>
      <c r="I746" s="20" t="s">
        <v>287</v>
      </c>
      <c r="J746" s="184" t="s">
        <v>509</v>
      </c>
      <c r="K746" s="2" t="s">
        <v>318</v>
      </c>
      <c r="L746" s="163">
        <f t="shared" si="23"/>
        <v>0</v>
      </c>
      <c r="M746" s="163">
        <f t="shared" si="24"/>
        <v>0</v>
      </c>
      <c r="N746" s="181"/>
      <c r="O746" s="33"/>
      <c r="P746" s="33"/>
      <c r="Q746" s="33"/>
      <c r="R746" s="33"/>
      <c r="S746" s="42"/>
      <c r="T746" s="2"/>
      <c r="U746" s="2"/>
      <c r="V746" s="2"/>
      <c r="W746" s="2"/>
      <c r="X746" s="55"/>
      <c r="Y746" s="62"/>
      <c r="Z746" s="62"/>
      <c r="AA746" s="62"/>
      <c r="AB746" s="62"/>
      <c r="AC746" s="68"/>
      <c r="AD746" s="2"/>
      <c r="AE746" s="2"/>
      <c r="AF746" s="2"/>
      <c r="AG746" s="2"/>
      <c r="AH746" s="55"/>
      <c r="AI746" s="72"/>
      <c r="AJ746" s="72"/>
      <c r="AK746" s="72"/>
      <c r="AL746" s="72"/>
      <c r="AM746" s="80"/>
      <c r="AN746" s="2"/>
      <c r="AO746" s="2"/>
      <c r="AP746" s="2"/>
      <c r="AQ746" s="2"/>
      <c r="AR746" s="55"/>
      <c r="AS746" s="85"/>
      <c r="AT746" s="85"/>
      <c r="AU746" s="85"/>
      <c r="AV746" s="85"/>
      <c r="AW746" s="100"/>
      <c r="AX746" s="2"/>
      <c r="AY746" s="2"/>
      <c r="AZ746" s="2"/>
      <c r="BA746" s="2"/>
      <c r="BB746" s="55"/>
      <c r="BC746" s="105"/>
      <c r="BD746" s="105"/>
      <c r="BE746" s="105"/>
      <c r="BF746" s="105"/>
      <c r="BG746" s="109"/>
      <c r="BH746" s="2"/>
      <c r="BI746" s="2"/>
      <c r="BJ746" s="2"/>
      <c r="BK746" s="2"/>
      <c r="BL746" s="55"/>
      <c r="BM746" s="48"/>
      <c r="BN746" s="48"/>
      <c r="BO746" s="48"/>
      <c r="BP746" s="48"/>
      <c r="BQ746" s="117"/>
      <c r="BR746" s="2"/>
      <c r="BS746" s="2"/>
      <c r="BT746" s="2"/>
      <c r="BU746" s="2"/>
      <c r="BV746" s="55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18" t="s">
        <v>5</v>
      </c>
      <c r="H747" s="3">
        <v>2024</v>
      </c>
      <c r="I747" s="20" t="s">
        <v>287</v>
      </c>
      <c r="J747" s="184" t="s">
        <v>291</v>
      </c>
      <c r="K747" s="2" t="s">
        <v>319</v>
      </c>
      <c r="L747" s="163">
        <f t="shared" si="23"/>
        <v>0</v>
      </c>
      <c r="M747" s="163">
        <f t="shared" si="24"/>
        <v>0</v>
      </c>
      <c r="N747" s="181"/>
      <c r="O747" s="33"/>
      <c r="P747" s="33"/>
      <c r="Q747" s="33"/>
      <c r="R747" s="33"/>
      <c r="S747" s="42"/>
      <c r="T747" s="2"/>
      <c r="U747" s="2"/>
      <c r="V747" s="2"/>
      <c r="W747" s="2"/>
      <c r="X747" s="55"/>
      <c r="Y747" s="62"/>
      <c r="Z747" s="62"/>
      <c r="AA747" s="62"/>
      <c r="AB747" s="62"/>
      <c r="AC747" s="68"/>
      <c r="AD747" s="2"/>
      <c r="AE747" s="2"/>
      <c r="AF747" s="2"/>
      <c r="AG747" s="2"/>
      <c r="AH747" s="55"/>
      <c r="AI747" s="72"/>
      <c r="AJ747" s="72"/>
      <c r="AK747" s="72"/>
      <c r="AL747" s="72"/>
      <c r="AM747" s="80"/>
      <c r="AN747" s="2"/>
      <c r="AO747" s="2"/>
      <c r="AP747" s="2"/>
      <c r="AQ747" s="2"/>
      <c r="AR747" s="55"/>
      <c r="AS747" s="85"/>
      <c r="AT747" s="85"/>
      <c r="AU747" s="85"/>
      <c r="AV747" s="85"/>
      <c r="AW747" s="100"/>
      <c r="AX747" s="2"/>
      <c r="AY747" s="2"/>
      <c r="AZ747" s="2"/>
      <c r="BA747" s="2"/>
      <c r="BB747" s="55"/>
      <c r="BC747" s="105"/>
      <c r="BD747" s="105"/>
      <c r="BE747" s="105"/>
      <c r="BF747" s="105"/>
      <c r="BG747" s="109"/>
      <c r="BH747" s="2"/>
      <c r="BI747" s="2"/>
      <c r="BJ747" s="2"/>
      <c r="BK747" s="2"/>
      <c r="BL747" s="55"/>
      <c r="BM747" s="48"/>
      <c r="BN747" s="48"/>
      <c r="BO747" s="48"/>
      <c r="BP747" s="48"/>
      <c r="BQ747" s="117"/>
      <c r="BR747" s="2"/>
      <c r="BS747" s="2"/>
      <c r="BT747" s="2"/>
      <c r="BU747" s="2"/>
      <c r="BV747" s="55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18" t="s">
        <v>5</v>
      </c>
      <c r="H748" s="3">
        <v>2024</v>
      </c>
      <c r="I748" s="20" t="s">
        <v>286</v>
      </c>
      <c r="J748" s="184" t="s">
        <v>336</v>
      </c>
      <c r="K748" s="2" t="s">
        <v>319</v>
      </c>
      <c r="L748" s="163">
        <f t="shared" si="23"/>
        <v>0</v>
      </c>
      <c r="M748" s="163">
        <f t="shared" si="24"/>
        <v>0</v>
      </c>
      <c r="N748" s="181"/>
      <c r="O748" s="33"/>
      <c r="P748" s="33"/>
      <c r="Q748" s="33"/>
      <c r="R748" s="33"/>
      <c r="S748" s="42"/>
      <c r="T748" s="2"/>
      <c r="U748" s="2"/>
      <c r="V748" s="2"/>
      <c r="W748" s="2"/>
      <c r="X748" s="55"/>
      <c r="Y748" s="62"/>
      <c r="Z748" s="62"/>
      <c r="AA748" s="62"/>
      <c r="AB748" s="62"/>
      <c r="AC748" s="68"/>
      <c r="AD748" s="2"/>
      <c r="AE748" s="2"/>
      <c r="AF748" s="2"/>
      <c r="AG748" s="2"/>
      <c r="AH748" s="55"/>
      <c r="AI748" s="72"/>
      <c r="AJ748" s="72"/>
      <c r="AK748" s="72"/>
      <c r="AL748" s="72"/>
      <c r="AM748" s="80"/>
      <c r="AN748" s="2"/>
      <c r="AO748" s="2"/>
      <c r="AP748" s="2"/>
      <c r="AQ748" s="2"/>
      <c r="AR748" s="55"/>
      <c r="AS748" s="85"/>
      <c r="AT748" s="85"/>
      <c r="AU748" s="85"/>
      <c r="AV748" s="85"/>
      <c r="AW748" s="100"/>
      <c r="AX748" s="2"/>
      <c r="AY748" s="2"/>
      <c r="AZ748" s="2"/>
      <c r="BA748" s="2"/>
      <c r="BB748" s="55"/>
      <c r="BC748" s="105"/>
      <c r="BD748" s="105"/>
      <c r="BE748" s="105"/>
      <c r="BF748" s="105"/>
      <c r="BG748" s="109"/>
      <c r="BH748" s="2"/>
      <c r="BI748" s="2"/>
      <c r="BJ748" s="2"/>
      <c r="BK748" s="2"/>
      <c r="BL748" s="55"/>
      <c r="BM748" s="48"/>
      <c r="BN748" s="48"/>
      <c r="BO748" s="48"/>
      <c r="BP748" s="48"/>
      <c r="BQ748" s="117"/>
      <c r="BR748" s="2"/>
      <c r="BS748" s="2"/>
      <c r="BT748" s="2"/>
      <c r="BU748" s="2"/>
      <c r="BV748" s="55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18" t="s">
        <v>5</v>
      </c>
      <c r="H749" s="3">
        <v>2024</v>
      </c>
      <c r="I749" s="20" t="s">
        <v>286</v>
      </c>
      <c r="J749" s="185" t="s">
        <v>337</v>
      </c>
      <c r="K749" s="8" t="s">
        <v>318</v>
      </c>
      <c r="L749" s="163">
        <f t="shared" si="23"/>
        <v>0</v>
      </c>
      <c r="M749" s="163">
        <f t="shared" si="24"/>
        <v>0</v>
      </c>
      <c r="N749" s="181"/>
      <c r="O749" s="53"/>
      <c r="P749" s="53"/>
      <c r="Q749" s="53"/>
      <c r="R749" s="53"/>
      <c r="S749" s="54"/>
      <c r="T749" s="8"/>
      <c r="U749" s="8"/>
      <c r="V749" s="8"/>
      <c r="W749" s="8"/>
      <c r="X749" s="122"/>
      <c r="Y749" s="135"/>
      <c r="Z749" s="135"/>
      <c r="AA749" s="135"/>
      <c r="AB749" s="135"/>
      <c r="AC749" s="136"/>
      <c r="AD749" s="8"/>
      <c r="AE749" s="8"/>
      <c r="AF749" s="8"/>
      <c r="AG749" s="8"/>
      <c r="AH749" s="122"/>
      <c r="AI749" s="137"/>
      <c r="AJ749" s="137"/>
      <c r="AK749" s="137"/>
      <c r="AL749" s="137"/>
      <c r="AM749" s="138"/>
      <c r="AN749" s="8"/>
      <c r="AO749" s="8"/>
      <c r="AP749" s="8"/>
      <c r="AQ749" s="8"/>
      <c r="AR749" s="122"/>
      <c r="AS749" s="139"/>
      <c r="AT749" s="139"/>
      <c r="AU749" s="139"/>
      <c r="AV749" s="139"/>
      <c r="AW749" s="140"/>
      <c r="AX749" s="8"/>
      <c r="AY749" s="8"/>
      <c r="AZ749" s="8"/>
      <c r="BA749" s="8"/>
      <c r="BB749" s="122"/>
      <c r="BC749" s="141"/>
      <c r="BD749" s="141"/>
      <c r="BE749" s="141"/>
      <c r="BF749" s="141"/>
      <c r="BG749" s="142"/>
      <c r="BH749" s="8"/>
      <c r="BI749" s="8"/>
      <c r="BJ749" s="8"/>
      <c r="BK749" s="8"/>
      <c r="BL749" s="122"/>
      <c r="BM749" s="143"/>
      <c r="BN749" s="143"/>
      <c r="BO749" s="143"/>
      <c r="BP749" s="143"/>
      <c r="BQ749" s="144"/>
      <c r="BR749" s="8"/>
      <c r="BS749" s="8"/>
      <c r="BT749" s="8"/>
      <c r="BU749" s="8"/>
      <c r="BV749" s="122"/>
    </row>
    <row r="750" spans="1:74" ht="28.8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18" t="s">
        <v>5</v>
      </c>
      <c r="H750" s="3">
        <v>2024</v>
      </c>
      <c r="I750" s="20" t="s">
        <v>286</v>
      </c>
      <c r="J750" s="185" t="s">
        <v>338</v>
      </c>
      <c r="K750" s="8" t="s">
        <v>339</v>
      </c>
      <c r="L750" s="163">
        <f t="shared" si="23"/>
        <v>0</v>
      </c>
      <c r="M750" s="163">
        <f t="shared" si="24"/>
        <v>0</v>
      </c>
      <c r="N750" s="186"/>
      <c r="O750" s="53"/>
      <c r="P750" s="53"/>
      <c r="Q750" s="53"/>
      <c r="R750" s="53"/>
      <c r="S750" s="54"/>
      <c r="T750" s="8"/>
      <c r="U750" s="8"/>
      <c r="V750" s="8"/>
      <c r="W750" s="8"/>
      <c r="X750" s="122"/>
      <c r="Y750" s="135"/>
      <c r="Z750" s="135"/>
      <c r="AA750" s="135"/>
      <c r="AB750" s="135"/>
      <c r="AC750" s="136"/>
      <c r="AD750" s="8"/>
      <c r="AE750" s="8"/>
      <c r="AF750" s="8"/>
      <c r="AG750" s="8"/>
      <c r="AH750" s="122"/>
      <c r="AI750" s="137"/>
      <c r="AJ750" s="137"/>
      <c r="AK750" s="137"/>
      <c r="AL750" s="137"/>
      <c r="AM750" s="138"/>
      <c r="AN750" s="8"/>
      <c r="AO750" s="8"/>
      <c r="AP750" s="8"/>
      <c r="AQ750" s="8"/>
      <c r="AR750" s="122"/>
      <c r="AS750" s="139"/>
      <c r="AT750" s="139"/>
      <c r="AU750" s="139"/>
      <c r="AV750" s="139"/>
      <c r="AW750" s="140"/>
      <c r="AX750" s="8"/>
      <c r="AY750" s="8"/>
      <c r="AZ750" s="8"/>
      <c r="BA750" s="8"/>
      <c r="BB750" s="122"/>
      <c r="BC750" s="141"/>
      <c r="BD750" s="141"/>
      <c r="BE750" s="141"/>
      <c r="BF750" s="141"/>
      <c r="BG750" s="142"/>
      <c r="BH750" s="8"/>
      <c r="BI750" s="8"/>
      <c r="BJ750" s="8"/>
      <c r="BK750" s="8"/>
      <c r="BL750" s="122"/>
      <c r="BM750" s="143"/>
      <c r="BN750" s="143"/>
      <c r="BO750" s="143"/>
      <c r="BP750" s="143"/>
      <c r="BQ750" s="144"/>
      <c r="BR750" s="8"/>
      <c r="BS750" s="8"/>
      <c r="BT750" s="8"/>
      <c r="BU750" s="8"/>
      <c r="BV750" s="122"/>
    </row>
    <row r="751" spans="1:74" ht="28.8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18" t="s">
        <v>5</v>
      </c>
      <c r="H751" s="3">
        <v>2024</v>
      </c>
      <c r="I751" s="20" t="s">
        <v>286</v>
      </c>
      <c r="J751" s="185" t="s">
        <v>340</v>
      </c>
      <c r="K751" s="8" t="s">
        <v>318</v>
      </c>
      <c r="L751" s="163">
        <f t="shared" si="23"/>
        <v>0</v>
      </c>
      <c r="M751" s="163">
        <f t="shared" si="24"/>
        <v>0</v>
      </c>
      <c r="N751" s="186"/>
      <c r="O751" s="53"/>
      <c r="P751" s="53"/>
      <c r="Q751" s="53"/>
      <c r="R751" s="53"/>
      <c r="S751" s="54"/>
      <c r="T751" s="8"/>
      <c r="U751" s="8"/>
      <c r="V751" s="8"/>
      <c r="W751" s="8"/>
      <c r="X751" s="122"/>
      <c r="Y751" s="135"/>
      <c r="Z751" s="135"/>
      <c r="AA751" s="135"/>
      <c r="AB751" s="135"/>
      <c r="AC751" s="136"/>
      <c r="AD751" s="8"/>
      <c r="AE751" s="8"/>
      <c r="AF751" s="8"/>
      <c r="AG751" s="8"/>
      <c r="AH751" s="122"/>
      <c r="AI751" s="137"/>
      <c r="AJ751" s="137"/>
      <c r="AK751" s="137"/>
      <c r="AL751" s="137"/>
      <c r="AM751" s="138"/>
      <c r="AN751" s="8"/>
      <c r="AO751" s="8"/>
      <c r="AP751" s="8"/>
      <c r="AQ751" s="8"/>
      <c r="AR751" s="122"/>
      <c r="AS751" s="139"/>
      <c r="AT751" s="139"/>
      <c r="AU751" s="139"/>
      <c r="AV751" s="139"/>
      <c r="AW751" s="140"/>
      <c r="AX751" s="8"/>
      <c r="AY751" s="8"/>
      <c r="AZ751" s="8"/>
      <c r="BA751" s="8"/>
      <c r="BB751" s="122"/>
      <c r="BC751" s="141"/>
      <c r="BD751" s="141"/>
      <c r="BE751" s="141"/>
      <c r="BF751" s="141"/>
      <c r="BG751" s="142"/>
      <c r="BH751" s="8"/>
      <c r="BI751" s="8"/>
      <c r="BJ751" s="8"/>
      <c r="BK751" s="8"/>
      <c r="BL751" s="122"/>
      <c r="BM751" s="143"/>
      <c r="BN751" s="143"/>
      <c r="BO751" s="143"/>
      <c r="BP751" s="143"/>
      <c r="BQ751" s="144"/>
      <c r="BR751" s="8"/>
      <c r="BS751" s="8"/>
      <c r="BT751" s="8"/>
      <c r="BU751" s="8"/>
      <c r="BV751" s="122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18" t="s">
        <v>5</v>
      </c>
      <c r="H752" s="3">
        <v>2024</v>
      </c>
      <c r="I752" s="20" t="s">
        <v>286</v>
      </c>
      <c r="J752" s="185" t="s">
        <v>341</v>
      </c>
      <c r="K752" s="8" t="s">
        <v>320</v>
      </c>
      <c r="L752" s="163">
        <f t="shared" si="23"/>
        <v>0</v>
      </c>
      <c r="M752" s="163">
        <f t="shared" si="24"/>
        <v>0</v>
      </c>
      <c r="N752" s="186"/>
      <c r="O752" s="53"/>
      <c r="P752" s="53"/>
      <c r="Q752" s="53"/>
      <c r="R752" s="53"/>
      <c r="S752" s="54"/>
      <c r="T752" s="8"/>
      <c r="U752" s="8"/>
      <c r="V752" s="8"/>
      <c r="W752" s="8"/>
      <c r="X752" s="122"/>
      <c r="Y752" s="135"/>
      <c r="Z752" s="135"/>
      <c r="AA752" s="135"/>
      <c r="AB752" s="135"/>
      <c r="AC752" s="136"/>
      <c r="AD752" s="8"/>
      <c r="AE752" s="8"/>
      <c r="AF752" s="8"/>
      <c r="AG752" s="8"/>
      <c r="AH752" s="122"/>
      <c r="AI752" s="137"/>
      <c r="AJ752" s="137"/>
      <c r="AK752" s="137"/>
      <c r="AL752" s="137"/>
      <c r="AM752" s="138"/>
      <c r="AN752" s="8"/>
      <c r="AO752" s="8"/>
      <c r="AP752" s="8"/>
      <c r="AQ752" s="8"/>
      <c r="AR752" s="122"/>
      <c r="AS752" s="139"/>
      <c r="AT752" s="139"/>
      <c r="AU752" s="139"/>
      <c r="AV752" s="139"/>
      <c r="AW752" s="140"/>
      <c r="AX752" s="8"/>
      <c r="AY752" s="8"/>
      <c r="AZ752" s="8"/>
      <c r="BA752" s="8"/>
      <c r="BB752" s="122"/>
      <c r="BC752" s="141"/>
      <c r="BD752" s="141"/>
      <c r="BE752" s="141"/>
      <c r="BF752" s="141"/>
      <c r="BG752" s="142"/>
      <c r="BH752" s="8"/>
      <c r="BI752" s="8"/>
      <c r="BJ752" s="8"/>
      <c r="BK752" s="8"/>
      <c r="BL752" s="122"/>
      <c r="BM752" s="143"/>
      <c r="BN752" s="143"/>
      <c r="BO752" s="143"/>
      <c r="BP752" s="143"/>
      <c r="BQ752" s="144"/>
      <c r="BR752" s="8"/>
      <c r="BS752" s="8"/>
      <c r="BT752" s="8"/>
      <c r="BU752" s="8"/>
      <c r="BV752" s="122"/>
    </row>
    <row r="753" spans="1:74" ht="28.8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18" t="s">
        <v>5</v>
      </c>
      <c r="H753" s="3">
        <v>2024</v>
      </c>
      <c r="I753" s="20" t="s">
        <v>286</v>
      </c>
      <c r="J753" s="185" t="s">
        <v>342</v>
      </c>
      <c r="K753" s="8" t="s">
        <v>320</v>
      </c>
      <c r="L753" s="163">
        <f t="shared" si="23"/>
        <v>0</v>
      </c>
      <c r="M753" s="163">
        <f t="shared" si="24"/>
        <v>0</v>
      </c>
      <c r="N753" s="186"/>
      <c r="O753" s="53"/>
      <c r="P753" s="53"/>
      <c r="Q753" s="53"/>
      <c r="R753" s="53"/>
      <c r="S753" s="54"/>
      <c r="T753" s="8"/>
      <c r="U753" s="8"/>
      <c r="V753" s="8"/>
      <c r="W753" s="8"/>
      <c r="X753" s="122"/>
      <c r="Y753" s="135"/>
      <c r="Z753" s="135"/>
      <c r="AA753" s="135"/>
      <c r="AB753" s="135"/>
      <c r="AC753" s="136"/>
      <c r="AD753" s="8"/>
      <c r="AE753" s="8"/>
      <c r="AF753" s="8"/>
      <c r="AG753" s="8"/>
      <c r="AH753" s="122"/>
      <c r="AI753" s="137"/>
      <c r="AJ753" s="137"/>
      <c r="AK753" s="137"/>
      <c r="AL753" s="137"/>
      <c r="AM753" s="138"/>
      <c r="AN753" s="8"/>
      <c r="AO753" s="8"/>
      <c r="AP753" s="8"/>
      <c r="AQ753" s="8"/>
      <c r="AR753" s="122"/>
      <c r="AS753" s="139"/>
      <c r="AT753" s="139"/>
      <c r="AU753" s="139"/>
      <c r="AV753" s="139"/>
      <c r="AW753" s="140"/>
      <c r="AX753" s="8"/>
      <c r="AY753" s="8"/>
      <c r="AZ753" s="8"/>
      <c r="BA753" s="8"/>
      <c r="BB753" s="122"/>
      <c r="BC753" s="141"/>
      <c r="BD753" s="141"/>
      <c r="BE753" s="141"/>
      <c r="BF753" s="141"/>
      <c r="BG753" s="142"/>
      <c r="BH753" s="8"/>
      <c r="BI753" s="8"/>
      <c r="BJ753" s="8"/>
      <c r="BK753" s="8"/>
      <c r="BL753" s="122"/>
      <c r="BM753" s="143"/>
      <c r="BN753" s="143"/>
      <c r="BO753" s="143"/>
      <c r="BP753" s="143"/>
      <c r="BQ753" s="144"/>
      <c r="BR753" s="8"/>
      <c r="BS753" s="8"/>
      <c r="BT753" s="8"/>
      <c r="BU753" s="8"/>
      <c r="BV753" s="122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18" t="s">
        <v>5</v>
      </c>
      <c r="H754" s="3">
        <v>2024</v>
      </c>
      <c r="I754" s="20" t="s">
        <v>286</v>
      </c>
      <c r="J754" s="185" t="s">
        <v>343</v>
      </c>
      <c r="K754" s="8" t="s">
        <v>339</v>
      </c>
      <c r="L754" s="163">
        <f t="shared" si="23"/>
        <v>0</v>
      </c>
      <c r="M754" s="163">
        <f t="shared" si="24"/>
        <v>0</v>
      </c>
      <c r="N754" s="186"/>
      <c r="O754" s="53"/>
      <c r="P754" s="53"/>
      <c r="Q754" s="53"/>
      <c r="R754" s="53"/>
      <c r="S754" s="54"/>
      <c r="T754" s="8"/>
      <c r="U754" s="8"/>
      <c r="V754" s="8"/>
      <c r="W754" s="8"/>
      <c r="X754" s="122"/>
      <c r="Y754" s="135"/>
      <c r="Z754" s="135"/>
      <c r="AA754" s="135"/>
      <c r="AB754" s="135"/>
      <c r="AC754" s="136"/>
      <c r="AD754" s="8"/>
      <c r="AE754" s="8"/>
      <c r="AF754" s="8"/>
      <c r="AG754" s="8"/>
      <c r="AH754" s="122"/>
      <c r="AI754" s="137"/>
      <c r="AJ754" s="137"/>
      <c r="AK754" s="137"/>
      <c r="AL754" s="137"/>
      <c r="AM754" s="138"/>
      <c r="AN754" s="8"/>
      <c r="AO754" s="8"/>
      <c r="AP754" s="8"/>
      <c r="AQ754" s="8"/>
      <c r="AR754" s="122"/>
      <c r="AS754" s="139"/>
      <c r="AT754" s="139"/>
      <c r="AU754" s="139"/>
      <c r="AV754" s="139"/>
      <c r="AW754" s="140"/>
      <c r="AX754" s="8"/>
      <c r="AY754" s="8"/>
      <c r="AZ754" s="8"/>
      <c r="BA754" s="8"/>
      <c r="BB754" s="122"/>
      <c r="BC754" s="141"/>
      <c r="BD754" s="141"/>
      <c r="BE754" s="141"/>
      <c r="BF754" s="141"/>
      <c r="BG754" s="142"/>
      <c r="BH754" s="8"/>
      <c r="BI754" s="8"/>
      <c r="BJ754" s="8"/>
      <c r="BK754" s="8"/>
      <c r="BL754" s="122"/>
      <c r="BM754" s="143"/>
      <c r="BN754" s="143"/>
      <c r="BO754" s="143"/>
      <c r="BP754" s="143"/>
      <c r="BQ754" s="144"/>
      <c r="BR754" s="8"/>
      <c r="BS754" s="8"/>
      <c r="BT754" s="8"/>
      <c r="BU754" s="8"/>
      <c r="BV754" s="122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18" t="s">
        <v>5</v>
      </c>
      <c r="H755" s="3">
        <v>2024</v>
      </c>
      <c r="I755" s="20" t="s">
        <v>288</v>
      </c>
      <c r="J755" s="185" t="s">
        <v>344</v>
      </c>
      <c r="K755" s="8" t="s">
        <v>318</v>
      </c>
      <c r="L755" s="163">
        <f t="shared" si="23"/>
        <v>0</v>
      </c>
      <c r="M755" s="163">
        <f t="shared" si="24"/>
        <v>0</v>
      </c>
      <c r="N755" s="186"/>
      <c r="O755" s="53"/>
      <c r="P755" s="53"/>
      <c r="Q755" s="53"/>
      <c r="R755" s="53"/>
      <c r="S755" s="54"/>
      <c r="T755" s="8"/>
      <c r="U755" s="8"/>
      <c r="V755" s="8"/>
      <c r="W755" s="8"/>
      <c r="X755" s="122"/>
      <c r="Y755" s="135"/>
      <c r="Z755" s="135"/>
      <c r="AA755" s="135"/>
      <c r="AB755" s="135"/>
      <c r="AC755" s="136"/>
      <c r="AD755" s="8"/>
      <c r="AE755" s="8"/>
      <c r="AF755" s="8"/>
      <c r="AG755" s="8"/>
      <c r="AH755" s="122"/>
      <c r="AI755" s="137"/>
      <c r="AJ755" s="137"/>
      <c r="AK755" s="137"/>
      <c r="AL755" s="137"/>
      <c r="AM755" s="138"/>
      <c r="AN755" s="8"/>
      <c r="AO755" s="8"/>
      <c r="AP755" s="8"/>
      <c r="AQ755" s="8"/>
      <c r="AR755" s="122"/>
      <c r="AS755" s="139"/>
      <c r="AT755" s="139"/>
      <c r="AU755" s="139"/>
      <c r="AV755" s="139"/>
      <c r="AW755" s="140"/>
      <c r="AX755" s="8"/>
      <c r="AY755" s="8"/>
      <c r="AZ755" s="8"/>
      <c r="BA755" s="8"/>
      <c r="BB755" s="122"/>
      <c r="BC755" s="141"/>
      <c r="BD755" s="141"/>
      <c r="BE755" s="141"/>
      <c r="BF755" s="141"/>
      <c r="BG755" s="142"/>
      <c r="BH755" s="8"/>
      <c r="BI755" s="8"/>
      <c r="BJ755" s="8"/>
      <c r="BK755" s="8"/>
      <c r="BL755" s="122"/>
      <c r="BM755" s="143"/>
      <c r="BN755" s="143"/>
      <c r="BO755" s="143"/>
      <c r="BP755" s="143"/>
      <c r="BQ755" s="144"/>
      <c r="BR755" s="8"/>
      <c r="BS755" s="8"/>
      <c r="BT755" s="8"/>
      <c r="BU755" s="8"/>
      <c r="BV755" s="122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18" t="s">
        <v>5</v>
      </c>
      <c r="H756" s="3">
        <v>2024</v>
      </c>
      <c r="I756" s="20" t="s">
        <v>288</v>
      </c>
      <c r="J756" s="184" t="s">
        <v>351</v>
      </c>
      <c r="K756" s="2" t="s">
        <v>318</v>
      </c>
      <c r="L756" s="163">
        <f t="shared" si="23"/>
        <v>0.26039999999999996</v>
      </c>
      <c r="M756" s="163">
        <f t="shared" si="24"/>
        <v>1929.53</v>
      </c>
      <c r="N756" s="186" t="s">
        <v>1342</v>
      </c>
      <c r="O756" s="53"/>
      <c r="P756" s="53"/>
      <c r="Q756" s="53"/>
      <c r="R756" s="53"/>
      <c r="S756" s="54"/>
      <c r="T756" s="8"/>
      <c r="U756" s="8"/>
      <c r="V756" s="8"/>
      <c r="W756" s="8"/>
      <c r="X756" s="122"/>
      <c r="Y756" s="135"/>
      <c r="Z756" s="135"/>
      <c r="AA756" s="135"/>
      <c r="AB756" s="135"/>
      <c r="AC756" s="136"/>
      <c r="AD756" s="8"/>
      <c r="AE756" s="8"/>
      <c r="AF756" s="8"/>
      <c r="AG756" s="8"/>
      <c r="AH756" s="122"/>
      <c r="AI756" s="137"/>
      <c r="AJ756" s="137"/>
      <c r="AK756" s="137"/>
      <c r="AL756" s="137"/>
      <c r="AM756" s="138"/>
      <c r="AN756" s="8" t="s">
        <v>608</v>
      </c>
      <c r="AO756" s="8"/>
      <c r="AP756" s="8"/>
      <c r="AQ756" s="8">
        <v>0.122</v>
      </c>
      <c r="AR756" s="122">
        <v>675.16200000000003</v>
      </c>
      <c r="AS756" s="139"/>
      <c r="AT756" s="139"/>
      <c r="AU756" s="139"/>
      <c r="AV756" s="139"/>
      <c r="AW756" s="140"/>
      <c r="AX756" s="8"/>
      <c r="AY756" s="8"/>
      <c r="AZ756" s="8"/>
      <c r="BA756" s="8"/>
      <c r="BB756" s="122"/>
      <c r="BC756" s="141"/>
      <c r="BD756" s="141"/>
      <c r="BE756" s="141"/>
      <c r="BF756" s="141"/>
      <c r="BG756" s="142"/>
      <c r="BH756" s="8"/>
      <c r="BI756" s="8"/>
      <c r="BJ756" s="8"/>
      <c r="BK756" s="8"/>
      <c r="BL756" s="122"/>
      <c r="BM756" s="143" t="s">
        <v>1082</v>
      </c>
      <c r="BN756" s="143"/>
      <c r="BO756" s="143"/>
      <c r="BP756" s="143">
        <v>0.1384</v>
      </c>
      <c r="BQ756" s="144">
        <v>1254.3679999999999</v>
      </c>
      <c r="BR756" s="8"/>
      <c r="BS756" s="8"/>
      <c r="BT756" s="8"/>
      <c r="BU756" s="8"/>
      <c r="BV756" s="122"/>
    </row>
    <row r="757" spans="1:74" ht="28.8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18" t="s">
        <v>5</v>
      </c>
      <c r="H757" s="3">
        <v>2024</v>
      </c>
      <c r="I757" s="20" t="s">
        <v>288</v>
      </c>
      <c r="J757" s="184" t="s">
        <v>352</v>
      </c>
      <c r="K757" s="2" t="s">
        <v>321</v>
      </c>
      <c r="L757" s="163">
        <f t="shared" si="23"/>
        <v>0.16819999999999999</v>
      </c>
      <c r="M757" s="163">
        <f t="shared" si="24"/>
        <v>386.08299999999997</v>
      </c>
      <c r="N757" s="186" t="s">
        <v>865</v>
      </c>
      <c r="O757" s="33"/>
      <c r="P757" s="33"/>
      <c r="Q757" s="33"/>
      <c r="R757" s="33"/>
      <c r="S757" s="42"/>
      <c r="T757" s="2"/>
      <c r="U757" s="2"/>
      <c r="V757" s="2"/>
      <c r="W757" s="2"/>
      <c r="X757" s="55"/>
      <c r="Y757" s="62"/>
      <c r="Z757" s="62"/>
      <c r="AA757" s="62"/>
      <c r="AB757" s="62"/>
      <c r="AC757" s="68"/>
      <c r="AD757" s="2"/>
      <c r="AE757" s="2"/>
      <c r="AF757" s="2"/>
      <c r="AG757" s="2"/>
      <c r="AH757" s="55"/>
      <c r="AI757" s="72"/>
      <c r="AJ757" s="72"/>
      <c r="AK757" s="72"/>
      <c r="AL757" s="72"/>
      <c r="AM757" s="80"/>
      <c r="AN757" s="2"/>
      <c r="AO757" s="2"/>
      <c r="AP757" s="2"/>
      <c r="AQ757" s="2"/>
      <c r="AR757" s="55"/>
      <c r="AS757" s="85"/>
      <c r="AT757" s="85"/>
      <c r="AU757" s="85"/>
      <c r="AV757" s="85"/>
      <c r="AW757" s="100"/>
      <c r="AX757" s="2" t="s">
        <v>515</v>
      </c>
      <c r="AY757" s="2"/>
      <c r="AZ757" s="2"/>
      <c r="BA757" s="2">
        <v>5.5199999999999999E-2</v>
      </c>
      <c r="BB757" s="55">
        <v>70.861999999999995</v>
      </c>
      <c r="BC757" s="141" t="s">
        <v>860</v>
      </c>
      <c r="BD757" s="141"/>
      <c r="BE757" s="141"/>
      <c r="BF757" s="141">
        <v>3.2199999999999999E-2</v>
      </c>
      <c r="BG757" s="142">
        <v>101.078</v>
      </c>
      <c r="BH757" s="2" t="s">
        <v>944</v>
      </c>
      <c r="BI757" s="2"/>
      <c r="BJ757" s="2"/>
      <c r="BK757" s="2">
        <v>2.1999999999999999E-2</v>
      </c>
      <c r="BL757" s="55">
        <v>60.773000000000003</v>
      </c>
      <c r="BM757" s="48" t="s">
        <v>1081</v>
      </c>
      <c r="BN757" s="48"/>
      <c r="BO757" s="48"/>
      <c r="BP757" s="48">
        <v>5.8799999999999998E-2</v>
      </c>
      <c r="BQ757" s="117">
        <v>153.37</v>
      </c>
      <c r="BR757" s="2"/>
      <c r="BS757" s="2"/>
      <c r="BT757" s="2"/>
      <c r="BU757" s="2"/>
      <c r="BV757" s="55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18" t="s">
        <v>5</v>
      </c>
      <c r="H758" s="3">
        <v>2024</v>
      </c>
      <c r="I758" s="20" t="s">
        <v>288</v>
      </c>
      <c r="J758" s="184" t="s">
        <v>345</v>
      </c>
      <c r="K758" s="2" t="s">
        <v>318</v>
      </c>
      <c r="L758" s="163">
        <f t="shared" si="23"/>
        <v>0</v>
      </c>
      <c r="M758" s="163">
        <f t="shared" si="24"/>
        <v>0</v>
      </c>
      <c r="N758" s="186"/>
      <c r="O758" s="34"/>
      <c r="P758" s="33"/>
      <c r="Q758" s="33"/>
      <c r="R758" s="33"/>
      <c r="S758" s="42"/>
      <c r="T758" s="3"/>
      <c r="U758" s="2"/>
      <c r="V758" s="2"/>
      <c r="W758" s="2"/>
      <c r="X758" s="55"/>
      <c r="Y758" s="64"/>
      <c r="Z758" s="62"/>
      <c r="AA758" s="62"/>
      <c r="AB758" s="62"/>
      <c r="AC758" s="68"/>
      <c r="AD758" s="3"/>
      <c r="AE758" s="2"/>
      <c r="AF758" s="2"/>
      <c r="AG758" s="2"/>
      <c r="AH758" s="55"/>
      <c r="AI758" s="73"/>
      <c r="AJ758" s="72"/>
      <c r="AK758" s="72"/>
      <c r="AL758" s="72"/>
      <c r="AM758" s="80"/>
      <c r="AN758" s="3"/>
      <c r="AO758" s="2"/>
      <c r="AP758" s="2"/>
      <c r="AQ758" s="2"/>
      <c r="AR758" s="55"/>
      <c r="AS758" s="86"/>
      <c r="AT758" s="85"/>
      <c r="AU758" s="85"/>
      <c r="AV758" s="85"/>
      <c r="AW758" s="100"/>
      <c r="AX758" s="3"/>
      <c r="AY758" s="2"/>
      <c r="AZ758" s="2"/>
      <c r="BA758" s="2"/>
      <c r="BB758" s="55"/>
      <c r="BC758" s="106"/>
      <c r="BD758" s="105"/>
      <c r="BE758" s="105"/>
      <c r="BF758" s="105"/>
      <c r="BG758" s="109"/>
      <c r="BH758" s="3"/>
      <c r="BI758" s="2"/>
      <c r="BJ758" s="2"/>
      <c r="BK758" s="2"/>
      <c r="BL758" s="55"/>
      <c r="BM758" s="49"/>
      <c r="BN758" s="48"/>
      <c r="BO758" s="48"/>
      <c r="BP758" s="48"/>
      <c r="BQ758" s="117"/>
      <c r="BR758" s="3"/>
      <c r="BS758" s="2"/>
      <c r="BT758" s="2"/>
      <c r="BU758" s="2"/>
      <c r="BV758" s="55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18" t="s">
        <v>5</v>
      </c>
      <c r="H759" s="3">
        <v>2024</v>
      </c>
      <c r="I759" s="20" t="s">
        <v>289</v>
      </c>
      <c r="J759" s="184" t="s">
        <v>268</v>
      </c>
      <c r="K759" s="2" t="s">
        <v>318</v>
      </c>
      <c r="L759" s="163">
        <f t="shared" si="23"/>
        <v>0</v>
      </c>
      <c r="M759" s="163">
        <f t="shared" si="24"/>
        <v>0</v>
      </c>
      <c r="N759" s="186"/>
      <c r="O759" s="33"/>
      <c r="P759" s="33"/>
      <c r="Q759" s="33"/>
      <c r="R759" s="33"/>
      <c r="S759" s="42"/>
      <c r="T759" s="2"/>
      <c r="U759" s="2"/>
      <c r="V759" s="2"/>
      <c r="W759" s="2"/>
      <c r="X759" s="55"/>
      <c r="Y759" s="62"/>
      <c r="Z759" s="62"/>
      <c r="AA759" s="62"/>
      <c r="AB759" s="62"/>
      <c r="AC759" s="68"/>
      <c r="AD759" s="2"/>
      <c r="AE759" s="2"/>
      <c r="AF759" s="2"/>
      <c r="AG759" s="2"/>
      <c r="AH759" s="55"/>
      <c r="AI759" s="72"/>
      <c r="AJ759" s="72"/>
      <c r="AK759" s="72"/>
      <c r="AL759" s="72"/>
      <c r="AM759" s="80"/>
      <c r="AN759" s="2"/>
      <c r="AO759" s="2"/>
      <c r="AP759" s="2"/>
      <c r="AQ759" s="2"/>
      <c r="AR759" s="55"/>
      <c r="AS759" s="85"/>
      <c r="AT759" s="85"/>
      <c r="AU759" s="85"/>
      <c r="AV759" s="85"/>
      <c r="AW759" s="100"/>
      <c r="AX759" s="2"/>
      <c r="AY759" s="2"/>
      <c r="AZ759" s="2"/>
      <c r="BA759" s="2"/>
      <c r="BB759" s="55"/>
      <c r="BC759" s="105"/>
      <c r="BD759" s="105"/>
      <c r="BE759" s="105"/>
      <c r="BF759" s="105"/>
      <c r="BG759" s="109"/>
      <c r="BH759" s="2"/>
      <c r="BI759" s="2"/>
      <c r="BJ759" s="2"/>
      <c r="BK759" s="2"/>
      <c r="BL759" s="55"/>
      <c r="BM759" s="48"/>
      <c r="BN759" s="48"/>
      <c r="BO759" s="48"/>
      <c r="BP759" s="48"/>
      <c r="BQ759" s="117"/>
      <c r="BR759" s="2"/>
      <c r="BS759" s="2"/>
      <c r="BT759" s="2"/>
      <c r="BU759" s="2"/>
      <c r="BV759" s="55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18" t="s">
        <v>5</v>
      </c>
      <c r="H760" s="3">
        <v>2024</v>
      </c>
      <c r="I760" s="20" t="s">
        <v>289</v>
      </c>
      <c r="J760" s="184" t="s">
        <v>292</v>
      </c>
      <c r="K760" s="2" t="s">
        <v>318</v>
      </c>
      <c r="L760" s="163">
        <f t="shared" si="23"/>
        <v>0</v>
      </c>
      <c r="M760" s="163">
        <f t="shared" si="24"/>
        <v>0</v>
      </c>
      <c r="N760" s="186"/>
      <c r="O760" s="33"/>
      <c r="P760" s="33"/>
      <c r="Q760" s="33"/>
      <c r="R760" s="33"/>
      <c r="S760" s="42"/>
      <c r="T760" s="2"/>
      <c r="U760" s="2"/>
      <c r="V760" s="2"/>
      <c r="W760" s="2"/>
      <c r="X760" s="55"/>
      <c r="Y760" s="62"/>
      <c r="Z760" s="62"/>
      <c r="AA760" s="62"/>
      <c r="AB760" s="62"/>
      <c r="AC760" s="68"/>
      <c r="AD760" s="2"/>
      <c r="AE760" s="2"/>
      <c r="AF760" s="2"/>
      <c r="AG760" s="2"/>
      <c r="AH760" s="55"/>
      <c r="AI760" s="72"/>
      <c r="AJ760" s="72"/>
      <c r="AK760" s="72"/>
      <c r="AL760" s="72"/>
      <c r="AM760" s="80"/>
      <c r="AN760" s="2"/>
      <c r="AO760" s="2"/>
      <c r="AP760" s="2"/>
      <c r="AQ760" s="2"/>
      <c r="AR760" s="55"/>
      <c r="AS760" s="85"/>
      <c r="AT760" s="85"/>
      <c r="AU760" s="85"/>
      <c r="AV760" s="85"/>
      <c r="AW760" s="100"/>
      <c r="AX760" s="2"/>
      <c r="AY760" s="2"/>
      <c r="AZ760" s="2"/>
      <c r="BA760" s="2"/>
      <c r="BB760" s="55"/>
      <c r="BC760" s="105"/>
      <c r="BD760" s="105"/>
      <c r="BE760" s="105"/>
      <c r="BF760" s="105"/>
      <c r="BG760" s="109"/>
      <c r="BH760" s="2"/>
      <c r="BI760" s="2"/>
      <c r="BJ760" s="2"/>
      <c r="BK760" s="2"/>
      <c r="BL760" s="55"/>
      <c r="BM760" s="48"/>
      <c r="BN760" s="48"/>
      <c r="BO760" s="48"/>
      <c r="BP760" s="48"/>
      <c r="BQ760" s="117"/>
      <c r="BR760" s="2"/>
      <c r="BS760" s="2"/>
      <c r="BT760" s="2"/>
      <c r="BU760" s="2"/>
      <c r="BV760" s="55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18" t="s">
        <v>5</v>
      </c>
      <c r="H761" s="3">
        <v>2024</v>
      </c>
      <c r="I761" s="20" t="s">
        <v>285</v>
      </c>
      <c r="J761" s="184" t="s">
        <v>293</v>
      </c>
      <c r="K761" s="2" t="s">
        <v>318</v>
      </c>
      <c r="L761" s="163">
        <f t="shared" si="23"/>
        <v>0</v>
      </c>
      <c r="M761" s="163">
        <f t="shared" si="24"/>
        <v>0</v>
      </c>
      <c r="N761" s="186"/>
      <c r="O761" s="33"/>
      <c r="P761" s="33"/>
      <c r="Q761" s="33"/>
      <c r="R761" s="34"/>
      <c r="S761" s="42"/>
      <c r="T761" s="2"/>
      <c r="U761" s="2"/>
      <c r="V761" s="2"/>
      <c r="W761" s="3"/>
      <c r="X761" s="55"/>
      <c r="Y761" s="62"/>
      <c r="Z761" s="62"/>
      <c r="AA761" s="62"/>
      <c r="AB761" s="64"/>
      <c r="AC761" s="68"/>
      <c r="AD761" s="2"/>
      <c r="AE761" s="2"/>
      <c r="AF761" s="2"/>
      <c r="AG761" s="3"/>
      <c r="AH761" s="55"/>
      <c r="AI761" s="72"/>
      <c r="AJ761" s="72"/>
      <c r="AK761" s="72"/>
      <c r="AL761" s="73"/>
      <c r="AM761" s="80"/>
      <c r="AN761" s="2"/>
      <c r="AO761" s="2"/>
      <c r="AP761" s="2"/>
      <c r="AQ761" s="3"/>
      <c r="AR761" s="55"/>
      <c r="AS761" s="85"/>
      <c r="AT761" s="85"/>
      <c r="AU761" s="85"/>
      <c r="AV761" s="86"/>
      <c r="AW761" s="100"/>
      <c r="AX761" s="2"/>
      <c r="AY761" s="2"/>
      <c r="AZ761" s="2"/>
      <c r="BA761" s="3"/>
      <c r="BB761" s="55"/>
      <c r="BC761" s="105"/>
      <c r="BD761" s="105"/>
      <c r="BE761" s="105"/>
      <c r="BF761" s="106"/>
      <c r="BG761" s="109"/>
      <c r="BH761" s="2"/>
      <c r="BI761" s="2"/>
      <c r="BJ761" s="2"/>
      <c r="BK761" s="3"/>
      <c r="BL761" s="55"/>
      <c r="BM761" s="48"/>
      <c r="BN761" s="48"/>
      <c r="BO761" s="48"/>
      <c r="BP761" s="49"/>
      <c r="BQ761" s="117"/>
      <c r="BR761" s="2"/>
      <c r="BS761" s="2"/>
      <c r="BT761" s="2"/>
      <c r="BU761" s="3"/>
      <c r="BV761" s="55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18" t="s">
        <v>5</v>
      </c>
      <c r="H762" s="3">
        <v>2024</v>
      </c>
      <c r="I762" s="20" t="s">
        <v>287</v>
      </c>
      <c r="J762" s="184" t="s">
        <v>269</v>
      </c>
      <c r="K762" s="2" t="s">
        <v>320</v>
      </c>
      <c r="L762" s="163">
        <f t="shared" si="23"/>
        <v>0</v>
      </c>
      <c r="M762" s="163">
        <f t="shared" si="24"/>
        <v>0</v>
      </c>
      <c r="N762" s="186"/>
      <c r="O762" s="33"/>
      <c r="P762" s="33"/>
      <c r="Q762" s="33"/>
      <c r="R762" s="33"/>
      <c r="S762" s="42"/>
      <c r="T762" s="2"/>
      <c r="U762" s="2"/>
      <c r="V762" s="2"/>
      <c r="W762" s="2"/>
      <c r="X762" s="55"/>
      <c r="Y762" s="62"/>
      <c r="Z762" s="62"/>
      <c r="AA762" s="62"/>
      <c r="AB762" s="64"/>
      <c r="AC762" s="68"/>
      <c r="AD762" s="2"/>
      <c r="AE762" s="2"/>
      <c r="AF762" s="2"/>
      <c r="AG762" s="2"/>
      <c r="AH762" s="55"/>
      <c r="AI762" s="72"/>
      <c r="AJ762" s="72"/>
      <c r="AK762" s="72"/>
      <c r="AL762" s="72"/>
      <c r="AM762" s="80"/>
      <c r="AN762" s="2"/>
      <c r="AO762" s="2"/>
      <c r="AP762" s="2"/>
      <c r="AQ762" s="2"/>
      <c r="AR762" s="55"/>
      <c r="AS762" s="85"/>
      <c r="AT762" s="85"/>
      <c r="AU762" s="85"/>
      <c r="AV762" s="85"/>
      <c r="AW762" s="100"/>
      <c r="AX762" s="2"/>
      <c r="AY762" s="2"/>
      <c r="AZ762" s="2"/>
      <c r="BA762" s="2"/>
      <c r="BB762" s="55"/>
      <c r="BC762" s="105"/>
      <c r="BD762" s="105"/>
      <c r="BE762" s="105"/>
      <c r="BF762" s="105"/>
      <c r="BG762" s="109"/>
      <c r="BH762" s="2"/>
      <c r="BI762" s="2"/>
      <c r="BJ762" s="2"/>
      <c r="BK762" s="2"/>
      <c r="BL762" s="55"/>
      <c r="BM762" s="48"/>
      <c r="BN762" s="48"/>
      <c r="BO762" s="48"/>
      <c r="BP762" s="48"/>
      <c r="BQ762" s="117"/>
      <c r="BR762" s="2"/>
      <c r="BS762" s="2"/>
      <c r="BT762" s="2"/>
      <c r="BU762" s="2"/>
      <c r="BV762" s="55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18" t="s">
        <v>5</v>
      </c>
      <c r="H763" s="3">
        <v>2024</v>
      </c>
      <c r="I763" s="20" t="s">
        <v>287</v>
      </c>
      <c r="J763" s="184" t="s">
        <v>270</v>
      </c>
      <c r="K763" s="2" t="s">
        <v>320</v>
      </c>
      <c r="L763" s="163">
        <f t="shared" si="23"/>
        <v>0</v>
      </c>
      <c r="M763" s="163">
        <f t="shared" si="24"/>
        <v>0</v>
      </c>
      <c r="N763" s="186"/>
      <c r="O763" s="33"/>
      <c r="P763" s="33"/>
      <c r="Q763" s="33"/>
      <c r="R763" s="33"/>
      <c r="S763" s="42"/>
      <c r="T763" s="2"/>
      <c r="U763" s="2"/>
      <c r="V763" s="2"/>
      <c r="W763" s="2"/>
      <c r="X763" s="55"/>
      <c r="Y763" s="62"/>
      <c r="Z763" s="62"/>
      <c r="AA763" s="62"/>
      <c r="AB763" s="62"/>
      <c r="AC763" s="68"/>
      <c r="AD763" s="2"/>
      <c r="AE763" s="2"/>
      <c r="AF763" s="2"/>
      <c r="AG763" s="2"/>
      <c r="AH763" s="55"/>
      <c r="AI763" s="72"/>
      <c r="AJ763" s="72"/>
      <c r="AK763" s="72"/>
      <c r="AL763" s="72"/>
      <c r="AM763" s="80"/>
      <c r="AN763" s="2"/>
      <c r="AO763" s="2"/>
      <c r="AP763" s="2"/>
      <c r="AQ763" s="2"/>
      <c r="AR763" s="55"/>
      <c r="AS763" s="85"/>
      <c r="AT763" s="85"/>
      <c r="AU763" s="85"/>
      <c r="AV763" s="85"/>
      <c r="AW763" s="100"/>
      <c r="AX763" s="2"/>
      <c r="AY763" s="2"/>
      <c r="AZ763" s="2"/>
      <c r="BA763" s="2"/>
      <c r="BB763" s="55"/>
      <c r="BC763" s="105"/>
      <c r="BD763" s="105"/>
      <c r="BE763" s="105"/>
      <c r="BF763" s="105"/>
      <c r="BG763" s="109"/>
      <c r="BH763" s="2"/>
      <c r="BI763" s="2"/>
      <c r="BJ763" s="2"/>
      <c r="BK763" s="2"/>
      <c r="BL763" s="55"/>
      <c r="BM763" s="48"/>
      <c r="BN763" s="48"/>
      <c r="BO763" s="48"/>
      <c r="BP763" s="48"/>
      <c r="BQ763" s="117"/>
      <c r="BR763" s="2"/>
      <c r="BS763" s="2"/>
      <c r="BT763" s="2"/>
      <c r="BU763" s="2"/>
      <c r="BV763" s="55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18" t="s">
        <v>5</v>
      </c>
      <c r="H764" s="3">
        <v>2024</v>
      </c>
      <c r="I764" s="20" t="s">
        <v>290</v>
      </c>
      <c r="J764" s="184" t="s">
        <v>271</v>
      </c>
      <c r="K764" s="2" t="s">
        <v>321</v>
      </c>
      <c r="L764" s="163">
        <f t="shared" si="23"/>
        <v>0</v>
      </c>
      <c r="M764" s="163">
        <f t="shared" si="24"/>
        <v>0</v>
      </c>
      <c r="N764" s="186"/>
      <c r="O764" s="33"/>
      <c r="P764" s="33"/>
      <c r="Q764" s="33"/>
      <c r="R764" s="33"/>
      <c r="S764" s="42"/>
      <c r="T764" s="2"/>
      <c r="U764" s="2"/>
      <c r="V764" s="2"/>
      <c r="W764" s="2"/>
      <c r="X764" s="55"/>
      <c r="Y764" s="62"/>
      <c r="Z764" s="62"/>
      <c r="AA764" s="62"/>
      <c r="AB764" s="62"/>
      <c r="AC764" s="68"/>
      <c r="AD764" s="2"/>
      <c r="AE764" s="2"/>
      <c r="AF764" s="2"/>
      <c r="AG764" s="2"/>
      <c r="AH764" s="55"/>
      <c r="AI764" s="72"/>
      <c r="AJ764" s="72"/>
      <c r="AK764" s="72"/>
      <c r="AL764" s="72"/>
      <c r="AM764" s="80"/>
      <c r="AN764" s="2"/>
      <c r="AO764" s="2"/>
      <c r="AP764" s="2"/>
      <c r="AQ764" s="2"/>
      <c r="AR764" s="55"/>
      <c r="AS764" s="85"/>
      <c r="AT764" s="85"/>
      <c r="AU764" s="85"/>
      <c r="AV764" s="85"/>
      <c r="AW764" s="100"/>
      <c r="AX764" s="2"/>
      <c r="AY764" s="2"/>
      <c r="AZ764" s="2"/>
      <c r="BA764" s="2"/>
      <c r="BB764" s="55"/>
      <c r="BC764" s="105"/>
      <c r="BD764" s="105"/>
      <c r="BE764" s="105"/>
      <c r="BF764" s="105"/>
      <c r="BG764" s="109"/>
      <c r="BH764" s="2"/>
      <c r="BI764" s="2"/>
      <c r="BJ764" s="2"/>
      <c r="BK764" s="2"/>
      <c r="BL764" s="55"/>
      <c r="BM764" s="48"/>
      <c r="BN764" s="48"/>
      <c r="BO764" s="48"/>
      <c r="BP764" s="48"/>
      <c r="BQ764" s="117"/>
      <c r="BR764" s="2"/>
      <c r="BS764" s="2"/>
      <c r="BT764" s="2"/>
      <c r="BU764" s="2"/>
      <c r="BV764" s="55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18" t="s">
        <v>5</v>
      </c>
      <c r="H765" s="3">
        <v>2024</v>
      </c>
      <c r="I765" s="20" t="s">
        <v>284</v>
      </c>
      <c r="J765" s="184" t="s">
        <v>294</v>
      </c>
      <c r="K765" s="2" t="s">
        <v>320</v>
      </c>
      <c r="L765" s="163">
        <f t="shared" si="23"/>
        <v>0</v>
      </c>
      <c r="M765" s="163">
        <f t="shared" si="24"/>
        <v>0</v>
      </c>
      <c r="N765" s="186"/>
      <c r="O765" s="33"/>
      <c r="P765" s="33"/>
      <c r="Q765" s="33"/>
      <c r="R765" s="33"/>
      <c r="S765" s="42"/>
      <c r="T765" s="2"/>
      <c r="U765" s="2"/>
      <c r="V765" s="2"/>
      <c r="W765" s="2"/>
      <c r="X765" s="55"/>
      <c r="Y765" s="62"/>
      <c r="Z765" s="62"/>
      <c r="AA765" s="62"/>
      <c r="AB765" s="62"/>
      <c r="AC765" s="68"/>
      <c r="AD765" s="2"/>
      <c r="AE765" s="2"/>
      <c r="AF765" s="2"/>
      <c r="AG765" s="2"/>
      <c r="AH765" s="55"/>
      <c r="AI765" s="72"/>
      <c r="AJ765" s="72"/>
      <c r="AK765" s="72"/>
      <c r="AL765" s="72"/>
      <c r="AM765" s="80"/>
      <c r="AN765" s="2"/>
      <c r="AO765" s="2"/>
      <c r="AP765" s="2"/>
      <c r="AQ765" s="2"/>
      <c r="AR765" s="55"/>
      <c r="AS765" s="85"/>
      <c r="AT765" s="85"/>
      <c r="AU765" s="85"/>
      <c r="AV765" s="85"/>
      <c r="AW765" s="100"/>
      <c r="AX765" s="2"/>
      <c r="AY765" s="2"/>
      <c r="AZ765" s="2"/>
      <c r="BA765" s="2"/>
      <c r="BB765" s="55"/>
      <c r="BC765" s="105"/>
      <c r="BD765" s="105"/>
      <c r="BE765" s="105"/>
      <c r="BF765" s="105"/>
      <c r="BG765" s="109"/>
      <c r="BH765" s="2"/>
      <c r="BI765" s="2"/>
      <c r="BJ765" s="2"/>
      <c r="BK765" s="2"/>
      <c r="BL765" s="55"/>
      <c r="BM765" s="48"/>
      <c r="BN765" s="48"/>
      <c r="BO765" s="48"/>
      <c r="BP765" s="48"/>
      <c r="BQ765" s="117"/>
      <c r="BR765" s="2"/>
      <c r="BS765" s="2"/>
      <c r="BT765" s="2"/>
      <c r="BU765" s="2"/>
      <c r="BV765" s="55"/>
    </row>
    <row r="766" spans="1:74" ht="28.8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18" t="s">
        <v>5</v>
      </c>
      <c r="H766" s="3">
        <v>2024</v>
      </c>
      <c r="I766" s="20" t="s">
        <v>284</v>
      </c>
      <c r="J766" s="184" t="s">
        <v>346</v>
      </c>
      <c r="K766" s="2" t="s">
        <v>320</v>
      </c>
      <c r="L766" s="163">
        <f t="shared" si="23"/>
        <v>0</v>
      </c>
      <c r="M766" s="163">
        <f t="shared" si="24"/>
        <v>0</v>
      </c>
      <c r="N766" s="186"/>
      <c r="O766" s="33"/>
      <c r="P766" s="33"/>
      <c r="Q766" s="33"/>
      <c r="R766" s="33"/>
      <c r="S766" s="42"/>
      <c r="T766" s="2"/>
      <c r="U766" s="2"/>
      <c r="V766" s="2"/>
      <c r="W766" s="2"/>
      <c r="X766" s="55"/>
      <c r="Y766" s="62"/>
      <c r="Z766" s="62"/>
      <c r="AA766" s="62"/>
      <c r="AB766" s="62"/>
      <c r="AC766" s="68"/>
      <c r="AD766" s="2"/>
      <c r="AE766" s="2"/>
      <c r="AF766" s="2"/>
      <c r="AG766" s="2"/>
      <c r="AH766" s="55"/>
      <c r="AI766" s="72"/>
      <c r="AJ766" s="72"/>
      <c r="AK766" s="72"/>
      <c r="AL766" s="72"/>
      <c r="AM766" s="80"/>
      <c r="AN766" s="2"/>
      <c r="AO766" s="2"/>
      <c r="AP766" s="2"/>
      <c r="AQ766" s="2"/>
      <c r="AR766" s="55"/>
      <c r="AS766" s="85"/>
      <c r="AT766" s="85"/>
      <c r="AU766" s="85"/>
      <c r="AV766" s="85"/>
      <c r="AW766" s="100"/>
      <c r="AX766" s="2"/>
      <c r="AY766" s="2"/>
      <c r="AZ766" s="2"/>
      <c r="BA766" s="2"/>
      <c r="BB766" s="55"/>
      <c r="BC766" s="105"/>
      <c r="BD766" s="105"/>
      <c r="BE766" s="105"/>
      <c r="BF766" s="105"/>
      <c r="BG766" s="109"/>
      <c r="BH766" s="2"/>
      <c r="BI766" s="2"/>
      <c r="BJ766" s="2"/>
      <c r="BK766" s="2"/>
      <c r="BL766" s="55"/>
      <c r="BM766" s="48"/>
      <c r="BN766" s="48"/>
      <c r="BO766" s="48"/>
      <c r="BP766" s="48"/>
      <c r="BQ766" s="117"/>
      <c r="BR766" s="2"/>
      <c r="BS766" s="2"/>
      <c r="BT766" s="2"/>
      <c r="BU766" s="2"/>
      <c r="BV766" s="55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18" t="s">
        <v>5</v>
      </c>
      <c r="H767" s="3">
        <v>2024</v>
      </c>
      <c r="I767" s="20" t="s">
        <v>284</v>
      </c>
      <c r="J767" s="184" t="s">
        <v>295</v>
      </c>
      <c r="K767" s="2" t="s">
        <v>320</v>
      </c>
      <c r="L767" s="163">
        <f t="shared" si="23"/>
        <v>0</v>
      </c>
      <c r="M767" s="163">
        <f t="shared" si="24"/>
        <v>0</v>
      </c>
      <c r="N767" s="186"/>
      <c r="O767" s="33"/>
      <c r="P767" s="33"/>
      <c r="Q767" s="33"/>
      <c r="R767" s="33"/>
      <c r="S767" s="42"/>
      <c r="T767" s="2"/>
      <c r="U767" s="2"/>
      <c r="V767" s="2"/>
      <c r="W767" s="2"/>
      <c r="X767" s="55"/>
      <c r="Y767" s="62"/>
      <c r="Z767" s="62"/>
      <c r="AA767" s="62"/>
      <c r="AB767" s="62"/>
      <c r="AC767" s="68"/>
      <c r="AD767" s="2"/>
      <c r="AE767" s="2"/>
      <c r="AF767" s="2"/>
      <c r="AG767" s="2"/>
      <c r="AH767" s="55"/>
      <c r="AI767" s="72"/>
      <c r="AJ767" s="72"/>
      <c r="AK767" s="72"/>
      <c r="AL767" s="72"/>
      <c r="AM767" s="80"/>
      <c r="AN767" s="2"/>
      <c r="AO767" s="2"/>
      <c r="AP767" s="2"/>
      <c r="AQ767" s="2"/>
      <c r="AR767" s="55"/>
      <c r="AS767" s="85"/>
      <c r="AT767" s="85"/>
      <c r="AU767" s="85"/>
      <c r="AV767" s="85"/>
      <c r="AW767" s="100"/>
      <c r="AX767" s="2"/>
      <c r="AY767" s="2"/>
      <c r="AZ767" s="2"/>
      <c r="BA767" s="2"/>
      <c r="BB767" s="55"/>
      <c r="BC767" s="105"/>
      <c r="BD767" s="105"/>
      <c r="BE767" s="105"/>
      <c r="BF767" s="105"/>
      <c r="BG767" s="109"/>
      <c r="BH767" s="2"/>
      <c r="BI767" s="2"/>
      <c r="BJ767" s="2"/>
      <c r="BK767" s="2"/>
      <c r="BL767" s="55"/>
      <c r="BM767" s="48"/>
      <c r="BN767" s="48"/>
      <c r="BO767" s="48"/>
      <c r="BP767" s="48"/>
      <c r="BQ767" s="117"/>
      <c r="BR767" s="2"/>
      <c r="BS767" s="2"/>
      <c r="BT767" s="2"/>
      <c r="BU767" s="2"/>
      <c r="BV767" s="55"/>
    </row>
    <row r="768" spans="1:74" ht="28.8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18" t="s">
        <v>5</v>
      </c>
      <c r="H768" s="3">
        <v>2024</v>
      </c>
      <c r="I768" s="20" t="s">
        <v>290</v>
      </c>
      <c r="J768" s="184" t="s">
        <v>299</v>
      </c>
      <c r="K768" s="2" t="s">
        <v>318</v>
      </c>
      <c r="L768" s="163">
        <f t="shared" si="23"/>
        <v>0</v>
      </c>
      <c r="M768" s="163">
        <f t="shared" si="24"/>
        <v>0</v>
      </c>
      <c r="N768" s="186"/>
      <c r="O768" s="33"/>
      <c r="P768" s="33"/>
      <c r="Q768" s="33"/>
      <c r="R768" s="33"/>
      <c r="S768" s="42"/>
      <c r="T768" s="2"/>
      <c r="U768" s="2"/>
      <c r="V768" s="2"/>
      <c r="W768" s="2"/>
      <c r="X768" s="55"/>
      <c r="Y768" s="62"/>
      <c r="Z768" s="62"/>
      <c r="AA768" s="62"/>
      <c r="AB768" s="62"/>
      <c r="AC768" s="68"/>
      <c r="AD768" s="2"/>
      <c r="AE768" s="2"/>
      <c r="AF768" s="2"/>
      <c r="AG768" s="2"/>
      <c r="AH768" s="55"/>
      <c r="AI768" s="72"/>
      <c r="AJ768" s="72"/>
      <c r="AK768" s="72"/>
      <c r="AL768" s="72"/>
      <c r="AM768" s="80"/>
      <c r="AN768" s="2"/>
      <c r="AO768" s="2"/>
      <c r="AP768" s="2"/>
      <c r="AQ768" s="2"/>
      <c r="AR768" s="55"/>
      <c r="AS768" s="85"/>
      <c r="AT768" s="85"/>
      <c r="AU768" s="85"/>
      <c r="AV768" s="85"/>
      <c r="AW768" s="100"/>
      <c r="AX768" s="2"/>
      <c r="AY768" s="2"/>
      <c r="AZ768" s="2"/>
      <c r="BA768" s="2"/>
      <c r="BB768" s="55"/>
      <c r="BC768" s="105"/>
      <c r="BD768" s="105"/>
      <c r="BE768" s="105"/>
      <c r="BF768" s="105"/>
      <c r="BG768" s="109"/>
      <c r="BH768" s="2"/>
      <c r="BI768" s="2"/>
      <c r="BJ768" s="2"/>
      <c r="BK768" s="2"/>
      <c r="BL768" s="55"/>
      <c r="BM768" s="48"/>
      <c r="BN768" s="48"/>
      <c r="BO768" s="48"/>
      <c r="BP768" s="48"/>
      <c r="BQ768" s="117"/>
      <c r="BR768" s="2"/>
      <c r="BS768" s="2"/>
      <c r="BT768" s="2"/>
      <c r="BU768" s="2"/>
      <c r="BV768" s="55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18" t="s">
        <v>5</v>
      </c>
      <c r="H769" s="3">
        <v>2024</v>
      </c>
      <c r="I769" s="20" t="s">
        <v>315</v>
      </c>
      <c r="J769" s="184" t="s">
        <v>347</v>
      </c>
      <c r="K769" s="2" t="s">
        <v>320</v>
      </c>
      <c r="L769" s="163">
        <f t="shared" si="23"/>
        <v>0</v>
      </c>
      <c r="M769" s="163">
        <f t="shared" si="24"/>
        <v>0</v>
      </c>
      <c r="N769" s="186"/>
      <c r="O769" s="33"/>
      <c r="P769" s="33"/>
      <c r="Q769" s="33"/>
      <c r="R769" s="33"/>
      <c r="S769" s="42"/>
      <c r="T769" s="2"/>
      <c r="U769" s="2"/>
      <c r="V769" s="2"/>
      <c r="W769" s="2"/>
      <c r="X769" s="55"/>
      <c r="Y769" s="62"/>
      <c r="Z769" s="62"/>
      <c r="AA769" s="62"/>
      <c r="AB769" s="62"/>
      <c r="AC769" s="68"/>
      <c r="AD769" s="2"/>
      <c r="AE769" s="2"/>
      <c r="AF769" s="2"/>
      <c r="AG769" s="2"/>
      <c r="AH769" s="55"/>
      <c r="AI769" s="72"/>
      <c r="AJ769" s="72"/>
      <c r="AK769" s="72"/>
      <c r="AL769" s="72"/>
      <c r="AM769" s="80"/>
      <c r="AN769" s="2"/>
      <c r="AO769" s="2"/>
      <c r="AP769" s="2"/>
      <c r="AQ769" s="2"/>
      <c r="AR769" s="55"/>
      <c r="AS769" s="85"/>
      <c r="AT769" s="85"/>
      <c r="AU769" s="85"/>
      <c r="AV769" s="85"/>
      <c r="AW769" s="100"/>
      <c r="AX769" s="2"/>
      <c r="AY769" s="2"/>
      <c r="AZ769" s="2"/>
      <c r="BA769" s="2"/>
      <c r="BB769" s="55"/>
      <c r="BC769" s="105"/>
      <c r="BD769" s="105"/>
      <c r="BE769" s="105"/>
      <c r="BF769" s="105"/>
      <c r="BG769" s="109"/>
      <c r="BH769" s="2"/>
      <c r="BI769" s="2"/>
      <c r="BJ769" s="2"/>
      <c r="BK769" s="2"/>
      <c r="BL769" s="55"/>
      <c r="BM769" s="48"/>
      <c r="BN769" s="48"/>
      <c r="BO769" s="48"/>
      <c r="BP769" s="48"/>
      <c r="BQ769" s="117"/>
      <c r="BR769" s="2"/>
      <c r="BS769" s="2"/>
      <c r="BT769" s="2"/>
      <c r="BU769" s="2"/>
      <c r="BV769" s="55"/>
    </row>
    <row r="770" spans="1:74" ht="28.8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18" t="s">
        <v>5</v>
      </c>
      <c r="H770" s="3">
        <v>2024</v>
      </c>
      <c r="I770" s="20" t="s">
        <v>315</v>
      </c>
      <c r="J770" s="184" t="s">
        <v>296</v>
      </c>
      <c r="K770" s="2" t="s">
        <v>321</v>
      </c>
      <c r="L770" s="163">
        <f t="shared" si="23"/>
        <v>0</v>
      </c>
      <c r="M770" s="163">
        <f t="shared" si="24"/>
        <v>0</v>
      </c>
      <c r="N770" s="186"/>
      <c r="O770" s="33"/>
      <c r="P770" s="33"/>
      <c r="Q770" s="33"/>
      <c r="R770" s="33"/>
      <c r="S770" s="42"/>
      <c r="T770" s="2"/>
      <c r="U770" s="2"/>
      <c r="V770" s="2"/>
      <c r="W770" s="2"/>
      <c r="X770" s="55"/>
      <c r="Y770" s="62"/>
      <c r="Z770" s="62"/>
      <c r="AA770" s="62"/>
      <c r="AB770" s="62"/>
      <c r="AC770" s="68"/>
      <c r="AD770" s="2"/>
      <c r="AE770" s="2"/>
      <c r="AF770" s="2"/>
      <c r="AG770" s="2"/>
      <c r="AH770" s="55"/>
      <c r="AI770" s="72"/>
      <c r="AJ770" s="72"/>
      <c r="AK770" s="72"/>
      <c r="AL770" s="72"/>
      <c r="AM770" s="80"/>
      <c r="AN770" s="2"/>
      <c r="AO770" s="2"/>
      <c r="AP770" s="2"/>
      <c r="AQ770" s="2"/>
      <c r="AR770" s="55"/>
      <c r="AS770" s="85"/>
      <c r="AT770" s="85"/>
      <c r="AU770" s="85"/>
      <c r="AV770" s="85"/>
      <c r="AW770" s="100"/>
      <c r="AX770" s="2"/>
      <c r="AY770" s="2"/>
      <c r="AZ770" s="2"/>
      <c r="BA770" s="2"/>
      <c r="BB770" s="55"/>
      <c r="BC770" s="105"/>
      <c r="BD770" s="105"/>
      <c r="BE770" s="105"/>
      <c r="BF770" s="105"/>
      <c r="BG770" s="109"/>
      <c r="BH770" s="2"/>
      <c r="BI770" s="2"/>
      <c r="BJ770" s="2"/>
      <c r="BK770" s="2"/>
      <c r="BL770" s="55"/>
      <c r="BM770" s="48"/>
      <c r="BN770" s="48"/>
      <c r="BO770" s="48"/>
      <c r="BP770" s="48"/>
      <c r="BQ770" s="117"/>
      <c r="BR770" s="2"/>
      <c r="BS770" s="2"/>
      <c r="BT770" s="2"/>
      <c r="BU770" s="2"/>
      <c r="BV770" s="55"/>
    </row>
    <row r="771" spans="1:74" ht="28.8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18" t="s">
        <v>5</v>
      </c>
      <c r="H771" s="3">
        <v>2024</v>
      </c>
      <c r="I771" s="20" t="s">
        <v>316</v>
      </c>
      <c r="J771" s="184" t="s">
        <v>297</v>
      </c>
      <c r="K771" s="2" t="s">
        <v>318</v>
      </c>
      <c r="L771" s="163">
        <f t="shared" si="23"/>
        <v>0</v>
      </c>
      <c r="M771" s="163">
        <f t="shared" si="24"/>
        <v>0</v>
      </c>
      <c r="N771" s="186"/>
      <c r="O771" s="33"/>
      <c r="P771" s="33"/>
      <c r="Q771" s="33"/>
      <c r="R771" s="33"/>
      <c r="S771" s="42"/>
      <c r="T771" s="2"/>
      <c r="U771" s="2"/>
      <c r="V771" s="2"/>
      <c r="W771" s="2"/>
      <c r="X771" s="55"/>
      <c r="Y771" s="62"/>
      <c r="Z771" s="62"/>
      <c r="AA771" s="62"/>
      <c r="AB771" s="62"/>
      <c r="AC771" s="68"/>
      <c r="AD771" s="2"/>
      <c r="AE771" s="2"/>
      <c r="AF771" s="2"/>
      <c r="AG771" s="2"/>
      <c r="AH771" s="55"/>
      <c r="AI771" s="72"/>
      <c r="AJ771" s="72"/>
      <c r="AK771" s="72"/>
      <c r="AL771" s="72"/>
      <c r="AM771" s="80"/>
      <c r="AN771" s="2"/>
      <c r="AO771" s="2"/>
      <c r="AP771" s="2"/>
      <c r="AQ771" s="2"/>
      <c r="AR771" s="55"/>
      <c r="AS771" s="85"/>
      <c r="AT771" s="85"/>
      <c r="AU771" s="85"/>
      <c r="AV771" s="85"/>
      <c r="AW771" s="100"/>
      <c r="AX771" s="2"/>
      <c r="AY771" s="2"/>
      <c r="AZ771" s="2"/>
      <c r="BA771" s="2"/>
      <c r="BB771" s="55"/>
      <c r="BC771" s="105"/>
      <c r="BD771" s="105"/>
      <c r="BE771" s="105"/>
      <c r="BF771" s="105"/>
      <c r="BG771" s="109"/>
      <c r="BH771" s="2"/>
      <c r="BI771" s="2"/>
      <c r="BJ771" s="2"/>
      <c r="BK771" s="2"/>
      <c r="BL771" s="55"/>
      <c r="BM771" s="48"/>
      <c r="BN771" s="48"/>
      <c r="BO771" s="48"/>
      <c r="BP771" s="48"/>
      <c r="BQ771" s="117"/>
      <c r="BR771" s="2"/>
      <c r="BS771" s="2"/>
      <c r="BT771" s="2"/>
      <c r="BU771" s="2"/>
      <c r="BV771" s="55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18" t="s">
        <v>5</v>
      </c>
      <c r="H772" s="3">
        <v>2024</v>
      </c>
      <c r="I772" s="20" t="s">
        <v>316</v>
      </c>
      <c r="J772" s="185" t="s">
        <v>348</v>
      </c>
      <c r="K772" s="8" t="s">
        <v>320</v>
      </c>
      <c r="L772" s="163">
        <f t="shared" si="23"/>
        <v>0</v>
      </c>
      <c r="M772" s="163">
        <f t="shared" si="24"/>
        <v>0</v>
      </c>
      <c r="N772" s="186"/>
      <c r="O772" s="33"/>
      <c r="P772" s="33"/>
      <c r="Q772" s="33"/>
      <c r="R772" s="33"/>
      <c r="S772" s="42"/>
      <c r="T772" s="2"/>
      <c r="U772" s="2"/>
      <c r="V772" s="2"/>
      <c r="W772" s="2"/>
      <c r="X772" s="55"/>
      <c r="Y772" s="62"/>
      <c r="Z772" s="62"/>
      <c r="AA772" s="62"/>
      <c r="AB772" s="62"/>
      <c r="AC772" s="68"/>
      <c r="AD772" s="2"/>
      <c r="AE772" s="2"/>
      <c r="AF772" s="2"/>
      <c r="AG772" s="2"/>
      <c r="AH772" s="55"/>
      <c r="AI772" s="72"/>
      <c r="AJ772" s="72"/>
      <c r="AK772" s="72"/>
      <c r="AL772" s="72"/>
      <c r="AM772" s="80"/>
      <c r="AN772" s="2"/>
      <c r="AO772" s="2"/>
      <c r="AP772" s="2"/>
      <c r="AQ772" s="2"/>
      <c r="AR772" s="55"/>
      <c r="AS772" s="85"/>
      <c r="AT772" s="85"/>
      <c r="AU772" s="85"/>
      <c r="AV772" s="85"/>
      <c r="AW772" s="100"/>
      <c r="AX772" s="2"/>
      <c r="AY772" s="2"/>
      <c r="AZ772" s="2"/>
      <c r="BA772" s="2"/>
      <c r="BB772" s="55"/>
      <c r="BC772" s="105"/>
      <c r="BD772" s="105"/>
      <c r="BE772" s="105"/>
      <c r="BF772" s="105"/>
      <c r="BG772" s="109"/>
      <c r="BH772" s="2"/>
      <c r="BI772" s="2"/>
      <c r="BJ772" s="2"/>
      <c r="BK772" s="2"/>
      <c r="BL772" s="55"/>
      <c r="BM772" s="48"/>
      <c r="BN772" s="48"/>
      <c r="BO772" s="48"/>
      <c r="BP772" s="48"/>
      <c r="BQ772" s="117"/>
      <c r="BR772" s="2"/>
      <c r="BS772" s="2"/>
      <c r="BT772" s="2"/>
      <c r="BU772" s="2"/>
      <c r="BV772" s="55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18" t="s">
        <v>5</v>
      </c>
      <c r="H773" s="3">
        <v>2024</v>
      </c>
      <c r="I773" s="20" t="s">
        <v>282</v>
      </c>
      <c r="J773" s="184" t="s">
        <v>272</v>
      </c>
      <c r="K773" s="2" t="s">
        <v>321</v>
      </c>
      <c r="L773" s="163">
        <f t="shared" si="23"/>
        <v>0</v>
      </c>
      <c r="M773" s="163">
        <f t="shared" si="24"/>
        <v>0</v>
      </c>
      <c r="N773" s="186"/>
      <c r="O773" s="33"/>
      <c r="P773" s="33"/>
      <c r="Q773" s="33"/>
      <c r="R773" s="33"/>
      <c r="S773" s="42"/>
      <c r="T773" s="2"/>
      <c r="U773" s="2"/>
      <c r="V773" s="2"/>
      <c r="W773" s="2"/>
      <c r="X773" s="55"/>
      <c r="Y773" s="62"/>
      <c r="Z773" s="62"/>
      <c r="AA773" s="62"/>
      <c r="AB773" s="62"/>
      <c r="AC773" s="68"/>
      <c r="AD773" s="2"/>
      <c r="AE773" s="2"/>
      <c r="AF773" s="2"/>
      <c r="AG773" s="2"/>
      <c r="AH773" s="55"/>
      <c r="AI773" s="72"/>
      <c r="AJ773" s="72"/>
      <c r="AK773" s="72"/>
      <c r="AL773" s="72"/>
      <c r="AM773" s="80"/>
      <c r="AN773" s="2"/>
      <c r="AO773" s="2"/>
      <c r="AP773" s="2"/>
      <c r="AQ773" s="2"/>
      <c r="AR773" s="55"/>
      <c r="AS773" s="85"/>
      <c r="AT773" s="85"/>
      <c r="AU773" s="85"/>
      <c r="AV773" s="85"/>
      <c r="AW773" s="100"/>
      <c r="AX773" s="2"/>
      <c r="AY773" s="2"/>
      <c r="AZ773" s="2"/>
      <c r="BA773" s="2"/>
      <c r="BB773" s="55"/>
      <c r="BC773" s="105"/>
      <c r="BD773" s="105"/>
      <c r="BE773" s="105"/>
      <c r="BF773" s="105"/>
      <c r="BG773" s="109"/>
      <c r="BH773" s="2"/>
      <c r="BI773" s="2"/>
      <c r="BJ773" s="2"/>
      <c r="BK773" s="2"/>
      <c r="BL773" s="55"/>
      <c r="BM773" s="48"/>
      <c r="BN773" s="48"/>
      <c r="BO773" s="48"/>
      <c r="BP773" s="48"/>
      <c r="BQ773" s="117"/>
      <c r="BR773" s="2"/>
      <c r="BS773" s="2"/>
      <c r="BT773" s="2"/>
      <c r="BU773" s="2"/>
      <c r="BV773" s="55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18" t="s">
        <v>5</v>
      </c>
      <c r="H774" s="3">
        <v>2024</v>
      </c>
      <c r="I774" s="20" t="s">
        <v>282</v>
      </c>
      <c r="J774" s="184" t="s">
        <v>273</v>
      </c>
      <c r="K774" s="2" t="s">
        <v>321</v>
      </c>
      <c r="L774" s="163">
        <f t="shared" ref="L774:L837" si="25">SUM(R774,W774,AB774,AG774,AL774,AQ774,AV774,BA774,BF774,BK774,BP774,BU774)</f>
        <v>0</v>
      </c>
      <c r="M774" s="163">
        <f t="shared" ref="M774:M837" si="26">SUM(S774,X774,AC774,AH774,AM774,AR774,AW774,BB774,BG774,BL774,BQ774,BV774)</f>
        <v>0</v>
      </c>
      <c r="N774" s="186"/>
      <c r="O774" s="33"/>
      <c r="P774" s="33"/>
      <c r="Q774" s="33"/>
      <c r="R774" s="33"/>
      <c r="S774" s="42"/>
      <c r="T774" s="2"/>
      <c r="U774" s="2"/>
      <c r="V774" s="2"/>
      <c r="W774" s="2"/>
      <c r="X774" s="55"/>
      <c r="Y774" s="62"/>
      <c r="Z774" s="62"/>
      <c r="AA774" s="62"/>
      <c r="AB774" s="62"/>
      <c r="AC774" s="68"/>
      <c r="AD774" s="2"/>
      <c r="AE774" s="2"/>
      <c r="AF774" s="2"/>
      <c r="AG774" s="2"/>
      <c r="AH774" s="55"/>
      <c r="AI774" s="72"/>
      <c r="AJ774" s="72"/>
      <c r="AK774" s="72"/>
      <c r="AL774" s="72"/>
      <c r="AM774" s="80"/>
      <c r="AN774" s="2"/>
      <c r="AO774" s="2"/>
      <c r="AP774" s="2"/>
      <c r="AQ774" s="2"/>
      <c r="AR774" s="55"/>
      <c r="AS774" s="85"/>
      <c r="AT774" s="85"/>
      <c r="AU774" s="85"/>
      <c r="AV774" s="85"/>
      <c r="AW774" s="100"/>
      <c r="AX774" s="2"/>
      <c r="AY774" s="2"/>
      <c r="AZ774" s="2"/>
      <c r="BA774" s="2"/>
      <c r="BB774" s="55"/>
      <c r="BC774" s="105"/>
      <c r="BD774" s="105"/>
      <c r="BE774" s="105"/>
      <c r="BF774" s="105"/>
      <c r="BG774" s="109"/>
      <c r="BH774" s="2"/>
      <c r="BI774" s="2"/>
      <c r="BJ774" s="2"/>
      <c r="BK774" s="2"/>
      <c r="BL774" s="55"/>
      <c r="BM774" s="48"/>
      <c r="BN774" s="48"/>
      <c r="BO774" s="48"/>
      <c r="BP774" s="48"/>
      <c r="BQ774" s="117"/>
      <c r="BR774" s="2"/>
      <c r="BS774" s="2"/>
      <c r="BT774" s="2"/>
      <c r="BU774" s="2"/>
      <c r="BV774" s="55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18" t="s">
        <v>5</v>
      </c>
      <c r="H775" s="3">
        <v>2024</v>
      </c>
      <c r="I775" s="20" t="s">
        <v>282</v>
      </c>
      <c r="J775" s="184" t="s">
        <v>274</v>
      </c>
      <c r="K775" s="2" t="s">
        <v>321</v>
      </c>
      <c r="L775" s="163">
        <f t="shared" si="25"/>
        <v>0</v>
      </c>
      <c r="M775" s="163">
        <f t="shared" si="26"/>
        <v>0</v>
      </c>
      <c r="N775" s="186"/>
      <c r="O775" s="33"/>
      <c r="P775" s="33"/>
      <c r="Q775" s="33"/>
      <c r="R775" s="33"/>
      <c r="S775" s="42"/>
      <c r="T775" s="2"/>
      <c r="U775" s="2"/>
      <c r="V775" s="2"/>
      <c r="W775" s="2"/>
      <c r="X775" s="55"/>
      <c r="Y775" s="62"/>
      <c r="Z775" s="62"/>
      <c r="AA775" s="62"/>
      <c r="AB775" s="62"/>
      <c r="AC775" s="68"/>
      <c r="AD775" s="2"/>
      <c r="AE775" s="2"/>
      <c r="AF775" s="2"/>
      <c r="AG775" s="2"/>
      <c r="AH775" s="55"/>
      <c r="AI775" s="72"/>
      <c r="AJ775" s="72"/>
      <c r="AK775" s="72"/>
      <c r="AL775" s="72"/>
      <c r="AM775" s="80"/>
      <c r="AN775" s="2"/>
      <c r="AO775" s="2"/>
      <c r="AP775" s="2"/>
      <c r="AQ775" s="2"/>
      <c r="AR775" s="55"/>
      <c r="AS775" s="85"/>
      <c r="AT775" s="85"/>
      <c r="AU775" s="85"/>
      <c r="AV775" s="85"/>
      <c r="AW775" s="100"/>
      <c r="AX775" s="2"/>
      <c r="AY775" s="2"/>
      <c r="AZ775" s="2"/>
      <c r="BA775" s="2"/>
      <c r="BB775" s="55"/>
      <c r="BC775" s="105"/>
      <c r="BD775" s="105"/>
      <c r="BE775" s="105"/>
      <c r="BF775" s="105"/>
      <c r="BG775" s="109"/>
      <c r="BH775" s="2"/>
      <c r="BI775" s="2"/>
      <c r="BJ775" s="2"/>
      <c r="BK775" s="2"/>
      <c r="BL775" s="55"/>
      <c r="BM775" s="48"/>
      <c r="BN775" s="48"/>
      <c r="BO775" s="48"/>
      <c r="BP775" s="48"/>
      <c r="BQ775" s="117"/>
      <c r="BR775" s="2"/>
      <c r="BS775" s="2"/>
      <c r="BT775" s="2"/>
      <c r="BU775" s="2"/>
      <c r="BV775" s="55"/>
    </row>
    <row r="776" spans="1:74" ht="28.8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18" t="s">
        <v>5</v>
      </c>
      <c r="H776" s="3">
        <v>2024</v>
      </c>
      <c r="I776" s="20" t="s">
        <v>282</v>
      </c>
      <c r="J776" s="184" t="s">
        <v>275</v>
      </c>
      <c r="K776" s="2" t="s">
        <v>321</v>
      </c>
      <c r="L776" s="163">
        <f t="shared" si="25"/>
        <v>3.6000000000000004E-2</v>
      </c>
      <c r="M776" s="163">
        <f t="shared" si="26"/>
        <v>62.316000000000003</v>
      </c>
      <c r="N776" s="186" t="s">
        <v>1341</v>
      </c>
      <c r="O776" s="33"/>
      <c r="P776" s="33"/>
      <c r="Q776" s="33"/>
      <c r="R776" s="33"/>
      <c r="S776" s="42"/>
      <c r="T776" s="2"/>
      <c r="U776" s="2"/>
      <c r="V776" s="2"/>
      <c r="W776" s="2"/>
      <c r="X776" s="55"/>
      <c r="Y776" s="62" t="s">
        <v>446</v>
      </c>
      <c r="Z776" s="62"/>
      <c r="AA776" s="62"/>
      <c r="AB776" s="62">
        <v>3.0000000000000001E-3</v>
      </c>
      <c r="AC776" s="68">
        <v>4.1539999999999999</v>
      </c>
      <c r="AD776" s="2"/>
      <c r="AE776" s="2"/>
      <c r="AF776" s="2"/>
      <c r="AG776" s="2"/>
      <c r="AH776" s="55"/>
      <c r="AI776" s="72"/>
      <c r="AJ776" s="72"/>
      <c r="AK776" s="72" t="s">
        <v>553</v>
      </c>
      <c r="AL776" s="72">
        <v>2E-3</v>
      </c>
      <c r="AM776" s="80">
        <v>3.8540000000000001</v>
      </c>
      <c r="AN776" s="2"/>
      <c r="AO776" s="2"/>
      <c r="AP776" s="2"/>
      <c r="AQ776" s="2"/>
      <c r="AR776" s="55"/>
      <c r="AS776" s="85"/>
      <c r="AT776" s="85"/>
      <c r="AU776" s="85"/>
      <c r="AV776" s="85"/>
      <c r="AW776" s="100"/>
      <c r="AX776" s="2" t="s">
        <v>792</v>
      </c>
      <c r="AY776" s="2"/>
      <c r="AZ776" s="2"/>
      <c r="BA776" s="2">
        <v>2.8500000000000001E-2</v>
      </c>
      <c r="BB776" s="55">
        <v>50.664999999999999</v>
      </c>
      <c r="BC776" s="105" t="s">
        <v>539</v>
      </c>
      <c r="BD776" s="105"/>
      <c r="BE776" s="105"/>
      <c r="BF776" s="105">
        <v>2.5000000000000001E-3</v>
      </c>
      <c r="BG776" s="109">
        <v>3.6429999999999998</v>
      </c>
      <c r="BH776" s="2"/>
      <c r="BI776" s="2"/>
      <c r="BJ776" s="2"/>
      <c r="BK776" s="2"/>
      <c r="BL776" s="55"/>
      <c r="BM776" s="48"/>
      <c r="BN776" s="48"/>
      <c r="BO776" s="48"/>
      <c r="BP776" s="48"/>
      <c r="BQ776" s="117"/>
      <c r="BR776" s="2"/>
      <c r="BS776" s="2"/>
      <c r="BT776" s="2"/>
      <c r="BU776" s="2"/>
      <c r="BV776" s="55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18" t="s">
        <v>5</v>
      </c>
      <c r="H777" s="3">
        <v>2024</v>
      </c>
      <c r="I777" s="20" t="s">
        <v>282</v>
      </c>
      <c r="J777" s="184" t="s">
        <v>276</v>
      </c>
      <c r="K777" s="2" t="s">
        <v>320</v>
      </c>
      <c r="L777" s="163">
        <f t="shared" si="25"/>
        <v>0</v>
      </c>
      <c r="M777" s="163">
        <f t="shared" si="26"/>
        <v>0</v>
      </c>
      <c r="N777" s="186"/>
      <c r="O777" s="33"/>
      <c r="P777" s="33"/>
      <c r="Q777" s="33"/>
      <c r="R777" s="33"/>
      <c r="S777" s="42"/>
      <c r="T777" s="2"/>
      <c r="U777" s="2"/>
      <c r="V777" s="2"/>
      <c r="W777" s="2"/>
      <c r="X777" s="55"/>
      <c r="Y777" s="62"/>
      <c r="Z777" s="62"/>
      <c r="AA777" s="62"/>
      <c r="AB777" s="62"/>
      <c r="AC777" s="68"/>
      <c r="AD777" s="2"/>
      <c r="AE777" s="2"/>
      <c r="AF777" s="2"/>
      <c r="AG777" s="2"/>
      <c r="AH777" s="55"/>
      <c r="AI777" s="72"/>
      <c r="AJ777" s="72"/>
      <c r="AK777" s="72"/>
      <c r="AL777" s="72"/>
      <c r="AM777" s="80"/>
      <c r="AN777" s="2"/>
      <c r="AO777" s="2"/>
      <c r="AP777" s="2"/>
      <c r="AQ777" s="2"/>
      <c r="AR777" s="55"/>
      <c r="AS777" s="85"/>
      <c r="AT777" s="85"/>
      <c r="AU777" s="85"/>
      <c r="AV777" s="85"/>
      <c r="AW777" s="100"/>
      <c r="AX777" s="2"/>
      <c r="AY777" s="2"/>
      <c r="AZ777" s="2"/>
      <c r="BA777" s="2"/>
      <c r="BB777" s="55"/>
      <c r="BC777" s="105"/>
      <c r="BD777" s="105"/>
      <c r="BE777" s="105"/>
      <c r="BF777" s="105"/>
      <c r="BG777" s="109"/>
      <c r="BH777" s="2"/>
      <c r="BI777" s="2"/>
      <c r="BJ777" s="2"/>
      <c r="BK777" s="2"/>
      <c r="BL777" s="55"/>
      <c r="BM777" s="48"/>
      <c r="BN777" s="48"/>
      <c r="BO777" s="48"/>
      <c r="BP777" s="48"/>
      <c r="BQ777" s="117"/>
      <c r="BR777" s="2"/>
      <c r="BS777" s="2"/>
      <c r="BT777" s="2"/>
      <c r="BU777" s="2"/>
      <c r="BV777" s="55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18" t="s">
        <v>5</v>
      </c>
      <c r="H778" s="3">
        <v>2024</v>
      </c>
      <c r="I778" s="20" t="s">
        <v>282</v>
      </c>
      <c r="J778" s="184" t="s">
        <v>277</v>
      </c>
      <c r="K778" s="2" t="s">
        <v>320</v>
      </c>
      <c r="L778" s="163">
        <f t="shared" si="25"/>
        <v>0</v>
      </c>
      <c r="M778" s="163">
        <f t="shared" si="26"/>
        <v>0</v>
      </c>
      <c r="N778" s="186"/>
      <c r="O778" s="33"/>
      <c r="P778" s="33"/>
      <c r="Q778" s="33"/>
      <c r="R778" s="33"/>
      <c r="S778" s="42"/>
      <c r="T778" s="2"/>
      <c r="U778" s="2"/>
      <c r="V778" s="2"/>
      <c r="W778" s="2"/>
      <c r="X778" s="55"/>
      <c r="Y778" s="62"/>
      <c r="Z778" s="62"/>
      <c r="AA778" s="62"/>
      <c r="AB778" s="62"/>
      <c r="AC778" s="68"/>
      <c r="AD778" s="2"/>
      <c r="AE778" s="2"/>
      <c r="AF778" s="2"/>
      <c r="AG778" s="2"/>
      <c r="AH778" s="55"/>
      <c r="AI778" s="72"/>
      <c r="AJ778" s="72"/>
      <c r="AK778" s="72"/>
      <c r="AL778" s="72"/>
      <c r="AM778" s="80"/>
      <c r="AN778" s="2"/>
      <c r="AO778" s="2"/>
      <c r="AP778" s="2"/>
      <c r="AQ778" s="2"/>
      <c r="AR778" s="55"/>
      <c r="AS778" s="85"/>
      <c r="AT778" s="85"/>
      <c r="AU778" s="85"/>
      <c r="AV778" s="85"/>
      <c r="AW778" s="100"/>
      <c r="AX778" s="2"/>
      <c r="AY778" s="2"/>
      <c r="AZ778" s="2"/>
      <c r="BA778" s="2"/>
      <c r="BB778" s="55"/>
      <c r="BC778" s="105"/>
      <c r="BD778" s="105"/>
      <c r="BE778" s="105"/>
      <c r="BF778" s="105"/>
      <c r="BG778" s="109"/>
      <c r="BH778" s="2"/>
      <c r="BI778" s="2"/>
      <c r="BJ778" s="2"/>
      <c r="BK778" s="2"/>
      <c r="BL778" s="55"/>
      <c r="BM778" s="48"/>
      <c r="BN778" s="48"/>
      <c r="BO778" s="48"/>
      <c r="BP778" s="48"/>
      <c r="BQ778" s="117"/>
      <c r="BR778" s="2"/>
      <c r="BS778" s="2"/>
      <c r="BT778" s="2"/>
      <c r="BU778" s="2"/>
      <c r="BV778" s="55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18" t="s">
        <v>5</v>
      </c>
      <c r="H779" s="3">
        <v>2024</v>
      </c>
      <c r="I779" s="20" t="s">
        <v>283</v>
      </c>
      <c r="J779" s="184" t="s">
        <v>298</v>
      </c>
      <c r="K779" s="2" t="s">
        <v>321</v>
      </c>
      <c r="L779" s="163">
        <f t="shared" si="25"/>
        <v>0</v>
      </c>
      <c r="M779" s="163">
        <f t="shared" si="26"/>
        <v>0</v>
      </c>
      <c r="N779" s="186"/>
      <c r="O779" s="36"/>
      <c r="P779" s="33"/>
      <c r="Q779" s="33"/>
      <c r="R779" s="33"/>
      <c r="S779" s="42"/>
      <c r="T779" s="2"/>
      <c r="U779" s="2"/>
      <c r="V779" s="2"/>
      <c r="W779" s="2"/>
      <c r="X779" s="55"/>
      <c r="Y779" s="62"/>
      <c r="Z779" s="62"/>
      <c r="AA779" s="62"/>
      <c r="AB779" s="62"/>
      <c r="AC779" s="68"/>
      <c r="AD779" s="2"/>
      <c r="AE779" s="2"/>
      <c r="AF779" s="2"/>
      <c r="AG779" s="2"/>
      <c r="AH779" s="55"/>
      <c r="AI779" s="72"/>
      <c r="AJ779" s="72"/>
      <c r="AK779" s="72"/>
      <c r="AL779" s="72"/>
      <c r="AM779" s="80"/>
      <c r="AN779" s="2"/>
      <c r="AO779" s="2"/>
      <c r="AP779" s="2"/>
      <c r="AQ779" s="2"/>
      <c r="AR779" s="55"/>
      <c r="AS779" s="85"/>
      <c r="AT779" s="85"/>
      <c r="AU779" s="85"/>
      <c r="AV779" s="85"/>
      <c r="AW779" s="100"/>
      <c r="AX779" s="2"/>
      <c r="AY779" s="2"/>
      <c r="AZ779" s="2"/>
      <c r="BA779" s="2"/>
      <c r="BB779" s="55"/>
      <c r="BC779" s="105"/>
      <c r="BD779" s="105"/>
      <c r="BE779" s="105"/>
      <c r="BF779" s="105"/>
      <c r="BG779" s="109"/>
      <c r="BH779" s="2"/>
      <c r="BI779" s="2"/>
      <c r="BJ779" s="2"/>
      <c r="BK779" s="2"/>
      <c r="BL779" s="55"/>
      <c r="BM779" s="48"/>
      <c r="BN779" s="48"/>
      <c r="BO779" s="48"/>
      <c r="BP779" s="48"/>
      <c r="BQ779" s="117"/>
      <c r="BR779" s="2"/>
      <c r="BS779" s="2"/>
      <c r="BT779" s="2"/>
      <c r="BU779" s="2"/>
      <c r="BV779" s="55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18" t="s">
        <v>5</v>
      </c>
      <c r="H780" s="3">
        <v>2024</v>
      </c>
      <c r="I780" s="20" t="s">
        <v>283</v>
      </c>
      <c r="J780" s="184" t="s">
        <v>278</v>
      </c>
      <c r="K780" s="2" t="s">
        <v>320</v>
      </c>
      <c r="L780" s="163">
        <f t="shared" si="25"/>
        <v>0</v>
      </c>
      <c r="M780" s="163">
        <f t="shared" si="26"/>
        <v>0</v>
      </c>
      <c r="N780" s="186"/>
      <c r="O780" s="33"/>
      <c r="P780" s="33"/>
      <c r="Q780" s="33"/>
      <c r="R780" s="33"/>
      <c r="S780" s="42"/>
      <c r="T780" s="2"/>
      <c r="U780" s="2"/>
      <c r="V780" s="2"/>
      <c r="W780" s="2"/>
      <c r="X780" s="55"/>
      <c r="Y780" s="62"/>
      <c r="Z780" s="62"/>
      <c r="AA780" s="62"/>
      <c r="AB780" s="62"/>
      <c r="AC780" s="68"/>
      <c r="AD780" s="2"/>
      <c r="AE780" s="2"/>
      <c r="AF780" s="2"/>
      <c r="AG780" s="2"/>
      <c r="AH780" s="55"/>
      <c r="AI780" s="72"/>
      <c r="AJ780" s="72"/>
      <c r="AK780" s="72"/>
      <c r="AL780" s="72"/>
      <c r="AM780" s="80"/>
      <c r="AN780" s="2"/>
      <c r="AO780" s="2"/>
      <c r="AP780" s="2"/>
      <c r="AQ780" s="2"/>
      <c r="AR780" s="55"/>
      <c r="AS780" s="85"/>
      <c r="AT780" s="85"/>
      <c r="AU780" s="85"/>
      <c r="AV780" s="85"/>
      <c r="AW780" s="100"/>
      <c r="AX780" s="2"/>
      <c r="AY780" s="2"/>
      <c r="AZ780" s="2"/>
      <c r="BA780" s="2"/>
      <c r="BB780" s="55"/>
      <c r="BC780" s="105"/>
      <c r="BD780" s="105"/>
      <c r="BE780" s="105"/>
      <c r="BF780" s="105"/>
      <c r="BG780" s="109"/>
      <c r="BH780" s="2"/>
      <c r="BI780" s="2"/>
      <c r="BJ780" s="2"/>
      <c r="BK780" s="2"/>
      <c r="BL780" s="55"/>
      <c r="BM780" s="48"/>
      <c r="BN780" s="48"/>
      <c r="BO780" s="48"/>
      <c r="BP780" s="48"/>
      <c r="BQ780" s="117"/>
      <c r="BR780" s="2"/>
      <c r="BS780" s="2"/>
      <c r="BT780" s="2"/>
      <c r="BU780" s="2"/>
      <c r="BV780" s="55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18" t="s">
        <v>5</v>
      </c>
      <c r="H781" s="3">
        <v>2024</v>
      </c>
      <c r="I781" s="20" t="s">
        <v>283</v>
      </c>
      <c r="J781" s="184" t="s">
        <v>279</v>
      </c>
      <c r="K781" s="2" t="s">
        <v>320</v>
      </c>
      <c r="L781" s="163">
        <f t="shared" si="25"/>
        <v>0</v>
      </c>
      <c r="M781" s="163">
        <f t="shared" si="26"/>
        <v>0</v>
      </c>
      <c r="N781" s="186"/>
      <c r="O781" s="33"/>
      <c r="P781" s="33"/>
      <c r="Q781" s="33"/>
      <c r="R781" s="33"/>
      <c r="S781" s="42"/>
      <c r="T781" s="2"/>
      <c r="U781" s="2"/>
      <c r="V781" s="2"/>
      <c r="W781" s="2"/>
      <c r="X781" s="55"/>
      <c r="Y781" s="62"/>
      <c r="Z781" s="62"/>
      <c r="AA781" s="62"/>
      <c r="AB781" s="62"/>
      <c r="AC781" s="68"/>
      <c r="AD781" s="2"/>
      <c r="AE781" s="2"/>
      <c r="AF781" s="2"/>
      <c r="AG781" s="2"/>
      <c r="AH781" s="55"/>
      <c r="AI781" s="72"/>
      <c r="AJ781" s="72"/>
      <c r="AK781" s="72"/>
      <c r="AL781" s="72"/>
      <c r="AM781" s="80"/>
      <c r="AN781" s="2"/>
      <c r="AO781" s="2"/>
      <c r="AP781" s="2"/>
      <c r="AQ781" s="2"/>
      <c r="AR781" s="55"/>
      <c r="AS781" s="85"/>
      <c r="AT781" s="85"/>
      <c r="AU781" s="85"/>
      <c r="AV781" s="85"/>
      <c r="AW781" s="100"/>
      <c r="AX781" s="2"/>
      <c r="AY781" s="2"/>
      <c r="AZ781" s="2"/>
      <c r="BA781" s="2"/>
      <c r="BB781" s="55"/>
      <c r="BC781" s="105"/>
      <c r="BD781" s="105"/>
      <c r="BE781" s="105"/>
      <c r="BF781" s="105"/>
      <c r="BG781" s="109"/>
      <c r="BH781" s="2"/>
      <c r="BI781" s="2"/>
      <c r="BJ781" s="2"/>
      <c r="BK781" s="2"/>
      <c r="BL781" s="55"/>
      <c r="BM781" s="48"/>
      <c r="BN781" s="48"/>
      <c r="BO781" s="48"/>
      <c r="BP781" s="48"/>
      <c r="BQ781" s="117"/>
      <c r="BR781" s="2"/>
      <c r="BS781" s="2"/>
      <c r="BT781" s="2"/>
      <c r="BU781" s="2"/>
      <c r="BV781" s="55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18" t="s">
        <v>5</v>
      </c>
      <c r="H782" s="3">
        <v>2024</v>
      </c>
      <c r="I782" s="20" t="s">
        <v>286</v>
      </c>
      <c r="J782" s="184" t="s">
        <v>280</v>
      </c>
      <c r="K782" s="2" t="s">
        <v>319</v>
      </c>
      <c r="L782" s="163">
        <f t="shared" si="25"/>
        <v>0</v>
      </c>
      <c r="M782" s="163">
        <f t="shared" si="26"/>
        <v>0</v>
      </c>
      <c r="N782" s="186"/>
      <c r="O782" s="33"/>
      <c r="P782" s="33"/>
      <c r="Q782" s="33"/>
      <c r="R782" s="33"/>
      <c r="S782" s="42"/>
      <c r="T782" s="2"/>
      <c r="U782" s="2"/>
      <c r="V782" s="2"/>
      <c r="W782" s="2"/>
      <c r="X782" s="55"/>
      <c r="Y782" s="62"/>
      <c r="Z782" s="62"/>
      <c r="AA782" s="62"/>
      <c r="AB782" s="62"/>
      <c r="AC782" s="68"/>
      <c r="AD782" s="2"/>
      <c r="AE782" s="2"/>
      <c r="AF782" s="2"/>
      <c r="AG782" s="2"/>
      <c r="AH782" s="55"/>
      <c r="AI782" s="72"/>
      <c r="AJ782" s="72"/>
      <c r="AK782" s="72"/>
      <c r="AL782" s="72"/>
      <c r="AM782" s="80"/>
      <c r="AN782" s="2"/>
      <c r="AO782" s="2"/>
      <c r="AP782" s="2"/>
      <c r="AQ782" s="2"/>
      <c r="AR782" s="55"/>
      <c r="AS782" s="85"/>
      <c r="AT782" s="85"/>
      <c r="AU782" s="85"/>
      <c r="AV782" s="85"/>
      <c r="AW782" s="100"/>
      <c r="AX782" s="2"/>
      <c r="AY782" s="2"/>
      <c r="AZ782" s="2"/>
      <c r="BA782" s="2"/>
      <c r="BB782" s="55"/>
      <c r="BC782" s="105"/>
      <c r="BD782" s="105"/>
      <c r="BE782" s="105"/>
      <c r="BF782" s="105"/>
      <c r="BG782" s="109"/>
      <c r="BH782" s="2"/>
      <c r="BI782" s="2"/>
      <c r="BJ782" s="2"/>
      <c r="BK782" s="2"/>
      <c r="BL782" s="55"/>
      <c r="BM782" s="48"/>
      <c r="BN782" s="48"/>
      <c r="BO782" s="48"/>
      <c r="BP782" s="48"/>
      <c r="BQ782" s="117"/>
      <c r="BR782" s="2"/>
      <c r="BS782" s="2"/>
      <c r="BT782" s="2"/>
      <c r="BU782" s="2"/>
      <c r="BV782" s="55"/>
    </row>
    <row r="783" spans="1:74" ht="43.2" hidden="1" x14ac:dyDescent="0.3">
      <c r="A783" s="2" t="s">
        <v>21</v>
      </c>
      <c r="B783" s="2" t="s">
        <v>2</v>
      </c>
      <c r="C783" s="2" t="s">
        <v>3</v>
      </c>
      <c r="D783" s="2" t="s">
        <v>15</v>
      </c>
      <c r="E783" s="3">
        <v>20</v>
      </c>
      <c r="F783" s="3"/>
      <c r="G783" s="18" t="s">
        <v>5</v>
      </c>
      <c r="H783" s="3">
        <v>2024</v>
      </c>
      <c r="I783" s="20" t="s">
        <v>286</v>
      </c>
      <c r="J783" s="184" t="s">
        <v>281</v>
      </c>
      <c r="K783" s="2" t="s">
        <v>319</v>
      </c>
      <c r="L783" s="163">
        <f t="shared" si="25"/>
        <v>0</v>
      </c>
      <c r="M783" s="163">
        <f t="shared" si="26"/>
        <v>196.87200000000001</v>
      </c>
      <c r="N783" s="186" t="s">
        <v>1340</v>
      </c>
      <c r="O783" s="33"/>
      <c r="P783" s="33"/>
      <c r="Q783" s="33"/>
      <c r="R783" s="33"/>
      <c r="S783" s="42"/>
      <c r="T783" s="2"/>
      <c r="U783" s="2"/>
      <c r="V783" s="2"/>
      <c r="W783" s="2"/>
      <c r="X783" s="55"/>
      <c r="Y783" s="62"/>
      <c r="Z783" s="62"/>
      <c r="AA783" s="62"/>
      <c r="AB783" s="62"/>
      <c r="AC783" s="68"/>
      <c r="AD783" s="2"/>
      <c r="AE783" s="2"/>
      <c r="AF783" s="2"/>
      <c r="AG783" s="2"/>
      <c r="AH783" s="55"/>
      <c r="AI783" s="72"/>
      <c r="AJ783" s="72"/>
      <c r="AK783" s="72"/>
      <c r="AL783" s="72"/>
      <c r="AM783" s="80"/>
      <c r="AN783" s="2"/>
      <c r="AO783" s="2"/>
      <c r="AP783" s="2"/>
      <c r="AQ783" s="2"/>
      <c r="AR783" s="55"/>
      <c r="AS783" s="85"/>
      <c r="AT783" s="85"/>
      <c r="AU783" s="85"/>
      <c r="AV783" s="85"/>
      <c r="AW783" s="100"/>
      <c r="AX783" s="2"/>
      <c r="AY783" s="2"/>
      <c r="AZ783" s="2"/>
      <c r="BA783" s="2"/>
      <c r="BB783" s="55"/>
      <c r="BC783" s="105" t="s">
        <v>1075</v>
      </c>
      <c r="BD783" s="105"/>
      <c r="BE783" s="105"/>
      <c r="BF783" s="105"/>
      <c r="BG783" s="109">
        <f>120+4.5</f>
        <v>124.5</v>
      </c>
      <c r="BH783" s="2"/>
      <c r="BI783" s="2"/>
      <c r="BJ783" s="2"/>
      <c r="BK783" s="2"/>
      <c r="BL783" s="55"/>
      <c r="BM783" s="48"/>
      <c r="BN783" s="48"/>
      <c r="BO783" s="48"/>
      <c r="BP783" s="48"/>
      <c r="BQ783" s="117"/>
      <c r="BR783" s="2" t="s">
        <v>1249</v>
      </c>
      <c r="BS783" s="2"/>
      <c r="BT783" s="2"/>
      <c r="BU783" s="2"/>
      <c r="BV783" s="55">
        <f>17.372+55</f>
        <v>72.372</v>
      </c>
    </row>
    <row r="784" spans="1:74" s="13" customFormat="1" hidden="1" x14ac:dyDescent="0.3">
      <c r="A784" s="12" t="s">
        <v>21</v>
      </c>
      <c r="B784" s="12" t="s">
        <v>2</v>
      </c>
      <c r="C784" s="12" t="s">
        <v>3</v>
      </c>
      <c r="D784" s="12" t="s">
        <v>15</v>
      </c>
      <c r="E784" s="7">
        <v>20</v>
      </c>
      <c r="F784" s="7"/>
      <c r="G784" s="19" t="s">
        <v>5</v>
      </c>
      <c r="H784" s="7">
        <v>2024</v>
      </c>
      <c r="I784" s="21"/>
      <c r="J784" s="12" t="s">
        <v>314</v>
      </c>
      <c r="K784" s="12"/>
      <c r="L784" s="147"/>
      <c r="M784" s="147">
        <f>SUM(M746:M783)</f>
        <v>2574.8009999999995</v>
      </c>
      <c r="N784" s="183"/>
      <c r="O784" s="12"/>
      <c r="P784" s="12"/>
      <c r="Q784" s="12"/>
      <c r="R784" s="12"/>
      <c r="S784" s="47">
        <f>SUM(S746:S783)</f>
        <v>0</v>
      </c>
      <c r="T784" s="12"/>
      <c r="U784" s="12"/>
      <c r="V784" s="12"/>
      <c r="W784" s="12"/>
      <c r="X784" s="47">
        <f>SUM(X746:X783)</f>
        <v>0</v>
      </c>
      <c r="Y784" s="12"/>
      <c r="Z784" s="12"/>
      <c r="AA784" s="12"/>
      <c r="AB784" s="12"/>
      <c r="AC784" s="47">
        <f>SUM(AC746:AC783)</f>
        <v>4.1539999999999999</v>
      </c>
      <c r="AD784" s="12"/>
      <c r="AE784" s="12"/>
      <c r="AF784" s="12"/>
      <c r="AG784" s="12"/>
      <c r="AH784" s="47">
        <f>SUM(AH746:AH783)</f>
        <v>0</v>
      </c>
      <c r="AI784" s="12"/>
      <c r="AJ784" s="12"/>
      <c r="AK784" s="12"/>
      <c r="AL784" s="12"/>
      <c r="AM784" s="47">
        <f>SUM(AM746:AM783)</f>
        <v>3.8540000000000001</v>
      </c>
      <c r="AN784" s="12"/>
      <c r="AO784" s="12"/>
      <c r="AP784" s="12"/>
      <c r="AQ784" s="12"/>
      <c r="AR784" s="47">
        <f>SUM(AR746:AR783)</f>
        <v>675.16200000000003</v>
      </c>
      <c r="AS784" s="12"/>
      <c r="AT784" s="12"/>
      <c r="AU784" s="12"/>
      <c r="AV784" s="12"/>
      <c r="AW784" s="47">
        <f>SUM(AW746:AW783)</f>
        <v>0</v>
      </c>
      <c r="AX784" s="12"/>
      <c r="AY784" s="12"/>
      <c r="AZ784" s="12"/>
      <c r="BA784" s="12"/>
      <c r="BB784" s="47">
        <f>SUM(BB746:BB783)</f>
        <v>121.52699999999999</v>
      </c>
      <c r="BC784" s="12"/>
      <c r="BD784" s="12"/>
      <c r="BE784" s="12"/>
      <c r="BF784" s="12"/>
      <c r="BG784" s="47">
        <f>SUM(BG746:BG783)</f>
        <v>229.221</v>
      </c>
      <c r="BH784" s="12"/>
      <c r="BI784" s="12"/>
      <c r="BJ784" s="12"/>
      <c r="BK784" s="12"/>
      <c r="BL784" s="47">
        <f>SUM(BL746:BL783)</f>
        <v>60.773000000000003</v>
      </c>
      <c r="BM784" s="12"/>
      <c r="BN784" s="12"/>
      <c r="BO784" s="12"/>
      <c r="BP784" s="12"/>
      <c r="BQ784" s="47">
        <f>SUM(BQ746:BQ783)</f>
        <v>1407.7379999999998</v>
      </c>
      <c r="BR784" s="12"/>
      <c r="BS784" s="12"/>
      <c r="BT784" s="12"/>
      <c r="BU784" s="12"/>
      <c r="BV784" s="47">
        <f>SUM(BV746:BV783)</f>
        <v>72.372</v>
      </c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18" t="s">
        <v>5</v>
      </c>
      <c r="H785" s="3">
        <v>2024</v>
      </c>
      <c r="I785" s="20" t="s">
        <v>287</v>
      </c>
      <c r="J785" s="184" t="s">
        <v>267</v>
      </c>
      <c r="K785" s="2" t="s">
        <v>318</v>
      </c>
      <c r="L785" s="163">
        <f t="shared" si="25"/>
        <v>0</v>
      </c>
      <c r="M785" s="163">
        <f t="shared" si="26"/>
        <v>0</v>
      </c>
      <c r="N785" s="181"/>
      <c r="O785" s="33"/>
      <c r="P785" s="33"/>
      <c r="Q785" s="33"/>
      <c r="R785" s="33"/>
      <c r="S785" s="42"/>
      <c r="T785" s="2"/>
      <c r="U785" s="2"/>
      <c r="V785" s="2"/>
      <c r="W785" s="2"/>
      <c r="X785" s="55"/>
      <c r="Y785" s="62"/>
      <c r="Z785" s="62"/>
      <c r="AA785" s="62"/>
      <c r="AB785" s="62"/>
      <c r="AC785" s="68"/>
      <c r="AD785" s="2"/>
      <c r="AE785" s="2"/>
      <c r="AF785" s="2"/>
      <c r="AG785" s="2"/>
      <c r="AH785" s="55"/>
      <c r="AI785" s="72"/>
      <c r="AJ785" s="72"/>
      <c r="AK785" s="72"/>
      <c r="AL785" s="72"/>
      <c r="AM785" s="80"/>
      <c r="AN785" s="2"/>
      <c r="AO785" s="2"/>
      <c r="AP785" s="2"/>
      <c r="AQ785" s="2"/>
      <c r="AR785" s="55"/>
      <c r="AS785" s="85"/>
      <c r="AT785" s="85"/>
      <c r="AU785" s="85"/>
      <c r="AV785" s="85"/>
      <c r="AW785" s="100"/>
      <c r="AX785" s="2"/>
      <c r="AY785" s="2"/>
      <c r="AZ785" s="2"/>
      <c r="BA785" s="2"/>
      <c r="BB785" s="55"/>
      <c r="BC785" s="105"/>
      <c r="BD785" s="105"/>
      <c r="BE785" s="105"/>
      <c r="BF785" s="105"/>
      <c r="BG785" s="109"/>
      <c r="BH785" s="2"/>
      <c r="BI785" s="2"/>
      <c r="BJ785" s="2"/>
      <c r="BK785" s="2"/>
      <c r="BL785" s="55"/>
      <c r="BM785" s="48"/>
      <c r="BN785" s="48"/>
      <c r="BO785" s="48"/>
      <c r="BP785" s="48"/>
      <c r="BQ785" s="117"/>
      <c r="BR785" s="2"/>
      <c r="BS785" s="2"/>
      <c r="BT785" s="2"/>
      <c r="BU785" s="2"/>
      <c r="BV785" s="55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18" t="s">
        <v>5</v>
      </c>
      <c r="H786" s="3">
        <v>2024</v>
      </c>
      <c r="I786" s="20" t="s">
        <v>287</v>
      </c>
      <c r="J786" s="184" t="s">
        <v>291</v>
      </c>
      <c r="K786" s="2" t="s">
        <v>319</v>
      </c>
      <c r="L786" s="163">
        <f t="shared" si="25"/>
        <v>0</v>
      </c>
      <c r="M786" s="163">
        <f t="shared" si="26"/>
        <v>0</v>
      </c>
      <c r="N786" s="181"/>
      <c r="O786" s="33"/>
      <c r="P786" s="33"/>
      <c r="Q786" s="33"/>
      <c r="R786" s="33"/>
      <c r="S786" s="42"/>
      <c r="T786" s="2"/>
      <c r="U786" s="2"/>
      <c r="V786" s="2"/>
      <c r="W786" s="2"/>
      <c r="X786" s="55"/>
      <c r="Y786" s="62"/>
      <c r="Z786" s="62"/>
      <c r="AA786" s="62"/>
      <c r="AB786" s="62"/>
      <c r="AC786" s="68"/>
      <c r="AD786" s="2"/>
      <c r="AE786" s="2"/>
      <c r="AF786" s="2"/>
      <c r="AG786" s="2"/>
      <c r="AH786" s="55"/>
      <c r="AI786" s="72"/>
      <c r="AJ786" s="72"/>
      <c r="AK786" s="72"/>
      <c r="AL786" s="72"/>
      <c r="AM786" s="80"/>
      <c r="AN786" s="2"/>
      <c r="AO786" s="2"/>
      <c r="AP786" s="2"/>
      <c r="AQ786" s="2"/>
      <c r="AR786" s="55"/>
      <c r="AS786" s="85"/>
      <c r="AT786" s="85"/>
      <c r="AU786" s="85"/>
      <c r="AV786" s="85"/>
      <c r="AW786" s="100"/>
      <c r="AX786" s="2"/>
      <c r="AY786" s="2"/>
      <c r="AZ786" s="2"/>
      <c r="BA786" s="2"/>
      <c r="BB786" s="55"/>
      <c r="BC786" s="105"/>
      <c r="BD786" s="105"/>
      <c r="BE786" s="105"/>
      <c r="BF786" s="105"/>
      <c r="BG786" s="109"/>
      <c r="BH786" s="2"/>
      <c r="BI786" s="2"/>
      <c r="BJ786" s="2"/>
      <c r="BK786" s="2"/>
      <c r="BL786" s="55"/>
      <c r="BM786" s="48"/>
      <c r="BN786" s="48"/>
      <c r="BO786" s="48"/>
      <c r="BP786" s="48"/>
      <c r="BQ786" s="117"/>
      <c r="BR786" s="2"/>
      <c r="BS786" s="2"/>
      <c r="BT786" s="2"/>
      <c r="BU786" s="2"/>
      <c r="BV786" s="55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18" t="s">
        <v>5</v>
      </c>
      <c r="H787" s="3">
        <v>2024</v>
      </c>
      <c r="I787" s="20" t="s">
        <v>286</v>
      </c>
      <c r="J787" s="184" t="s">
        <v>336</v>
      </c>
      <c r="K787" s="2" t="s">
        <v>319</v>
      </c>
      <c r="L787" s="163">
        <f t="shared" si="25"/>
        <v>0</v>
      </c>
      <c r="M787" s="163">
        <f t="shared" si="26"/>
        <v>0</v>
      </c>
      <c r="N787" s="181"/>
      <c r="O787" s="33"/>
      <c r="P787" s="33"/>
      <c r="Q787" s="33"/>
      <c r="R787" s="33"/>
      <c r="S787" s="42"/>
      <c r="T787" s="2"/>
      <c r="U787" s="2"/>
      <c r="V787" s="2"/>
      <c r="W787" s="2"/>
      <c r="X787" s="55"/>
      <c r="Y787" s="62"/>
      <c r="Z787" s="62"/>
      <c r="AA787" s="62"/>
      <c r="AB787" s="62"/>
      <c r="AC787" s="68"/>
      <c r="AD787" s="2"/>
      <c r="AE787" s="2"/>
      <c r="AF787" s="2"/>
      <c r="AG787" s="2"/>
      <c r="AH787" s="55"/>
      <c r="AI787" s="72"/>
      <c r="AJ787" s="72"/>
      <c r="AK787" s="72"/>
      <c r="AL787" s="72"/>
      <c r="AM787" s="80"/>
      <c r="AN787" s="2"/>
      <c r="AO787" s="2"/>
      <c r="AP787" s="2"/>
      <c r="AQ787" s="2"/>
      <c r="AR787" s="55"/>
      <c r="AS787" s="85"/>
      <c r="AT787" s="85"/>
      <c r="AU787" s="85"/>
      <c r="AV787" s="85"/>
      <c r="AW787" s="100"/>
      <c r="AX787" s="2"/>
      <c r="AY787" s="2"/>
      <c r="AZ787" s="2"/>
      <c r="BA787" s="2"/>
      <c r="BB787" s="55"/>
      <c r="BC787" s="105"/>
      <c r="BD787" s="105"/>
      <c r="BE787" s="105"/>
      <c r="BF787" s="105"/>
      <c r="BG787" s="109"/>
      <c r="BH787" s="2"/>
      <c r="BI787" s="2"/>
      <c r="BJ787" s="2"/>
      <c r="BK787" s="2"/>
      <c r="BL787" s="55"/>
      <c r="BM787" s="48"/>
      <c r="BN787" s="48"/>
      <c r="BO787" s="48"/>
      <c r="BP787" s="48"/>
      <c r="BQ787" s="117"/>
      <c r="BR787" s="2"/>
      <c r="BS787" s="2"/>
      <c r="BT787" s="2"/>
      <c r="BU787" s="2"/>
      <c r="BV787" s="55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18" t="s">
        <v>5</v>
      </c>
      <c r="H788" s="3">
        <v>2024</v>
      </c>
      <c r="I788" s="20" t="s">
        <v>286</v>
      </c>
      <c r="J788" s="185" t="s">
        <v>337</v>
      </c>
      <c r="K788" s="8" t="s">
        <v>318</v>
      </c>
      <c r="L788" s="163">
        <f t="shared" si="25"/>
        <v>0</v>
      </c>
      <c r="M788" s="163">
        <f t="shared" si="26"/>
        <v>0</v>
      </c>
      <c r="N788" s="181"/>
      <c r="O788" s="53"/>
      <c r="P788" s="53"/>
      <c r="Q788" s="53"/>
      <c r="R788" s="53"/>
      <c r="S788" s="54"/>
      <c r="T788" s="8"/>
      <c r="U788" s="8"/>
      <c r="V788" s="8"/>
      <c r="W788" s="8"/>
      <c r="X788" s="122"/>
      <c r="Y788" s="135"/>
      <c r="Z788" s="135"/>
      <c r="AA788" s="135"/>
      <c r="AB788" s="135"/>
      <c r="AC788" s="136"/>
      <c r="AD788" s="8"/>
      <c r="AE788" s="8"/>
      <c r="AF788" s="8"/>
      <c r="AG788" s="8"/>
      <c r="AH788" s="122"/>
      <c r="AI788" s="137"/>
      <c r="AJ788" s="137"/>
      <c r="AK788" s="137"/>
      <c r="AL788" s="137"/>
      <c r="AM788" s="138"/>
      <c r="AN788" s="8"/>
      <c r="AO788" s="8"/>
      <c r="AP788" s="8"/>
      <c r="AQ788" s="8"/>
      <c r="AR788" s="122"/>
      <c r="AS788" s="139"/>
      <c r="AT788" s="139"/>
      <c r="AU788" s="139"/>
      <c r="AV788" s="139"/>
      <c r="AW788" s="140"/>
      <c r="AX788" s="8"/>
      <c r="AY788" s="8"/>
      <c r="AZ788" s="8"/>
      <c r="BA788" s="8"/>
      <c r="BB788" s="122"/>
      <c r="BC788" s="141"/>
      <c r="BD788" s="141"/>
      <c r="BE788" s="141"/>
      <c r="BF788" s="141"/>
      <c r="BG788" s="142"/>
      <c r="BH788" s="8"/>
      <c r="BI788" s="8"/>
      <c r="BJ788" s="8"/>
      <c r="BK788" s="8"/>
      <c r="BL788" s="122"/>
      <c r="BM788" s="143"/>
      <c r="BN788" s="143"/>
      <c r="BO788" s="143"/>
      <c r="BP788" s="143"/>
      <c r="BQ788" s="144"/>
      <c r="BR788" s="8"/>
      <c r="BS788" s="8"/>
      <c r="BT788" s="8"/>
      <c r="BU788" s="8"/>
      <c r="BV788" s="122"/>
    </row>
    <row r="789" spans="1:74" ht="28.8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18" t="s">
        <v>5</v>
      </c>
      <c r="H789" s="3">
        <v>2024</v>
      </c>
      <c r="I789" s="20" t="s">
        <v>286</v>
      </c>
      <c r="J789" s="185" t="s">
        <v>338</v>
      </c>
      <c r="K789" s="8" t="s">
        <v>339</v>
      </c>
      <c r="L789" s="163">
        <f t="shared" si="25"/>
        <v>0</v>
      </c>
      <c r="M789" s="163">
        <f t="shared" si="26"/>
        <v>0</v>
      </c>
      <c r="N789" s="181"/>
      <c r="O789" s="53"/>
      <c r="P789" s="53"/>
      <c r="Q789" s="53"/>
      <c r="R789" s="53"/>
      <c r="S789" s="54"/>
      <c r="T789" s="8"/>
      <c r="U789" s="8"/>
      <c r="V789" s="8"/>
      <c r="W789" s="8"/>
      <c r="X789" s="122"/>
      <c r="Y789" s="135"/>
      <c r="Z789" s="135"/>
      <c r="AA789" s="135"/>
      <c r="AB789" s="135"/>
      <c r="AC789" s="136"/>
      <c r="AD789" s="8"/>
      <c r="AE789" s="8"/>
      <c r="AF789" s="8"/>
      <c r="AG789" s="8"/>
      <c r="AH789" s="122"/>
      <c r="AI789" s="137"/>
      <c r="AJ789" s="137"/>
      <c r="AK789" s="137"/>
      <c r="AL789" s="137"/>
      <c r="AM789" s="138"/>
      <c r="AN789" s="8"/>
      <c r="AO789" s="8"/>
      <c r="AP789" s="8"/>
      <c r="AQ789" s="8"/>
      <c r="AR789" s="122"/>
      <c r="AS789" s="139"/>
      <c r="AT789" s="139"/>
      <c r="AU789" s="139"/>
      <c r="AV789" s="139"/>
      <c r="AW789" s="140"/>
      <c r="AX789" s="8"/>
      <c r="AY789" s="8"/>
      <c r="AZ789" s="8"/>
      <c r="BA789" s="8"/>
      <c r="BB789" s="122"/>
      <c r="BC789" s="141"/>
      <c r="BD789" s="141"/>
      <c r="BE789" s="141"/>
      <c r="BF789" s="141"/>
      <c r="BG789" s="142"/>
      <c r="BH789" s="8"/>
      <c r="BI789" s="8"/>
      <c r="BJ789" s="8"/>
      <c r="BK789" s="8"/>
      <c r="BL789" s="122"/>
      <c r="BM789" s="143"/>
      <c r="BN789" s="143"/>
      <c r="BO789" s="143"/>
      <c r="BP789" s="143"/>
      <c r="BQ789" s="144"/>
      <c r="BR789" s="8"/>
      <c r="BS789" s="8"/>
      <c r="BT789" s="8"/>
      <c r="BU789" s="8"/>
      <c r="BV789" s="122"/>
    </row>
    <row r="790" spans="1:74" ht="28.8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18" t="s">
        <v>5</v>
      </c>
      <c r="H790" s="3">
        <v>2024</v>
      </c>
      <c r="I790" s="20" t="s">
        <v>286</v>
      </c>
      <c r="J790" s="185" t="s">
        <v>340</v>
      </c>
      <c r="K790" s="8" t="s">
        <v>318</v>
      </c>
      <c r="L790" s="163">
        <f t="shared" si="25"/>
        <v>0</v>
      </c>
      <c r="M790" s="163">
        <f t="shared" si="26"/>
        <v>0</v>
      </c>
      <c r="N790" s="181"/>
      <c r="O790" s="53"/>
      <c r="P790" s="53"/>
      <c r="Q790" s="53"/>
      <c r="R790" s="53"/>
      <c r="S790" s="54"/>
      <c r="T790" s="8"/>
      <c r="U790" s="8"/>
      <c r="V790" s="8"/>
      <c r="W790" s="8"/>
      <c r="X790" s="122"/>
      <c r="Y790" s="135"/>
      <c r="Z790" s="135"/>
      <c r="AA790" s="135"/>
      <c r="AB790" s="135"/>
      <c r="AC790" s="136"/>
      <c r="AD790" s="8"/>
      <c r="AE790" s="8"/>
      <c r="AF790" s="8"/>
      <c r="AG790" s="8"/>
      <c r="AH790" s="122"/>
      <c r="AI790" s="137"/>
      <c r="AJ790" s="137"/>
      <c r="AK790" s="137"/>
      <c r="AL790" s="137"/>
      <c r="AM790" s="138"/>
      <c r="AN790" s="8"/>
      <c r="AO790" s="8"/>
      <c r="AP790" s="8"/>
      <c r="AQ790" s="8"/>
      <c r="AR790" s="122"/>
      <c r="AS790" s="139"/>
      <c r="AT790" s="139"/>
      <c r="AU790" s="139"/>
      <c r="AV790" s="139"/>
      <c r="AW790" s="140"/>
      <c r="AX790" s="8"/>
      <c r="AY790" s="8"/>
      <c r="AZ790" s="8"/>
      <c r="BA790" s="8"/>
      <c r="BB790" s="122"/>
      <c r="BC790" s="141"/>
      <c r="BD790" s="141"/>
      <c r="BE790" s="141"/>
      <c r="BF790" s="141"/>
      <c r="BG790" s="142"/>
      <c r="BH790" s="8"/>
      <c r="BI790" s="8"/>
      <c r="BJ790" s="8"/>
      <c r="BK790" s="8"/>
      <c r="BL790" s="122"/>
      <c r="BM790" s="143"/>
      <c r="BN790" s="143"/>
      <c r="BO790" s="143"/>
      <c r="BP790" s="143"/>
      <c r="BQ790" s="144"/>
      <c r="BR790" s="8"/>
      <c r="BS790" s="8"/>
      <c r="BT790" s="8"/>
      <c r="BU790" s="8"/>
      <c r="BV790" s="122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18" t="s">
        <v>5</v>
      </c>
      <c r="H791" s="3">
        <v>2024</v>
      </c>
      <c r="I791" s="20" t="s">
        <v>286</v>
      </c>
      <c r="J791" s="185" t="s">
        <v>341</v>
      </c>
      <c r="K791" s="8" t="s">
        <v>320</v>
      </c>
      <c r="L791" s="163">
        <f t="shared" si="25"/>
        <v>0</v>
      </c>
      <c r="M791" s="163">
        <f t="shared" si="26"/>
        <v>0</v>
      </c>
      <c r="N791" s="181"/>
      <c r="O791" s="53"/>
      <c r="P791" s="53"/>
      <c r="Q791" s="53"/>
      <c r="R791" s="53"/>
      <c r="S791" s="54"/>
      <c r="T791" s="8"/>
      <c r="U791" s="8"/>
      <c r="V791" s="8"/>
      <c r="W791" s="8"/>
      <c r="X791" s="122"/>
      <c r="Y791" s="135"/>
      <c r="Z791" s="135"/>
      <c r="AA791" s="135"/>
      <c r="AB791" s="135"/>
      <c r="AC791" s="136"/>
      <c r="AD791" s="8"/>
      <c r="AE791" s="8"/>
      <c r="AF791" s="8"/>
      <c r="AG791" s="8"/>
      <c r="AH791" s="122"/>
      <c r="AI791" s="137"/>
      <c r="AJ791" s="137"/>
      <c r="AK791" s="137"/>
      <c r="AL791" s="137"/>
      <c r="AM791" s="138"/>
      <c r="AN791" s="8"/>
      <c r="AO791" s="8"/>
      <c r="AP791" s="8"/>
      <c r="AQ791" s="8"/>
      <c r="AR791" s="122"/>
      <c r="AS791" s="139"/>
      <c r="AT791" s="139"/>
      <c r="AU791" s="139"/>
      <c r="AV791" s="139"/>
      <c r="AW791" s="140"/>
      <c r="AX791" s="8"/>
      <c r="AY791" s="8"/>
      <c r="AZ791" s="8"/>
      <c r="BA791" s="8"/>
      <c r="BB791" s="122"/>
      <c r="BC791" s="141"/>
      <c r="BD791" s="141"/>
      <c r="BE791" s="141"/>
      <c r="BF791" s="141"/>
      <c r="BG791" s="142"/>
      <c r="BH791" s="8"/>
      <c r="BI791" s="8"/>
      <c r="BJ791" s="8"/>
      <c r="BK791" s="8"/>
      <c r="BL791" s="122"/>
      <c r="BM791" s="143"/>
      <c r="BN791" s="143"/>
      <c r="BO791" s="143"/>
      <c r="BP791" s="143"/>
      <c r="BQ791" s="144"/>
      <c r="BR791" s="8"/>
      <c r="BS791" s="8"/>
      <c r="BT791" s="8"/>
      <c r="BU791" s="8"/>
      <c r="BV791" s="122"/>
    </row>
    <row r="792" spans="1:74" ht="28.8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18" t="s">
        <v>5</v>
      </c>
      <c r="H792" s="3">
        <v>2024</v>
      </c>
      <c r="I792" s="20" t="s">
        <v>286</v>
      </c>
      <c r="J792" s="185" t="s">
        <v>342</v>
      </c>
      <c r="K792" s="8" t="s">
        <v>320</v>
      </c>
      <c r="L792" s="163">
        <f t="shared" si="25"/>
        <v>0</v>
      </c>
      <c r="M792" s="163">
        <f t="shared" si="26"/>
        <v>0</v>
      </c>
      <c r="N792" s="181"/>
      <c r="O792" s="53"/>
      <c r="P792" s="53"/>
      <c r="Q792" s="53"/>
      <c r="R792" s="53"/>
      <c r="S792" s="54"/>
      <c r="T792" s="8"/>
      <c r="U792" s="8"/>
      <c r="V792" s="8"/>
      <c r="W792" s="8"/>
      <c r="X792" s="122"/>
      <c r="Y792" s="135"/>
      <c r="Z792" s="135"/>
      <c r="AA792" s="135"/>
      <c r="AB792" s="135"/>
      <c r="AC792" s="136"/>
      <c r="AD792" s="8"/>
      <c r="AE792" s="8"/>
      <c r="AF792" s="8"/>
      <c r="AG792" s="8"/>
      <c r="AH792" s="122"/>
      <c r="AI792" s="137"/>
      <c r="AJ792" s="137"/>
      <c r="AK792" s="137"/>
      <c r="AL792" s="137"/>
      <c r="AM792" s="138"/>
      <c r="AN792" s="8"/>
      <c r="AO792" s="8"/>
      <c r="AP792" s="8"/>
      <c r="AQ792" s="8"/>
      <c r="AR792" s="122"/>
      <c r="AS792" s="139"/>
      <c r="AT792" s="139"/>
      <c r="AU792" s="139"/>
      <c r="AV792" s="139"/>
      <c r="AW792" s="140"/>
      <c r="AX792" s="8"/>
      <c r="AY792" s="8"/>
      <c r="AZ792" s="8"/>
      <c r="BA792" s="8"/>
      <c r="BB792" s="122"/>
      <c r="BC792" s="141"/>
      <c r="BD792" s="141"/>
      <c r="BE792" s="141"/>
      <c r="BF792" s="141"/>
      <c r="BG792" s="142"/>
      <c r="BH792" s="8"/>
      <c r="BI792" s="8"/>
      <c r="BJ792" s="8"/>
      <c r="BK792" s="8"/>
      <c r="BL792" s="122"/>
      <c r="BM792" s="143"/>
      <c r="BN792" s="143"/>
      <c r="BO792" s="143"/>
      <c r="BP792" s="143"/>
      <c r="BQ792" s="144"/>
      <c r="BR792" s="8"/>
      <c r="BS792" s="8"/>
      <c r="BT792" s="8"/>
      <c r="BU792" s="8"/>
      <c r="BV792" s="122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18" t="s">
        <v>5</v>
      </c>
      <c r="H793" s="3">
        <v>2024</v>
      </c>
      <c r="I793" s="20" t="s">
        <v>286</v>
      </c>
      <c r="J793" s="185" t="s">
        <v>343</v>
      </c>
      <c r="K793" s="8" t="s">
        <v>339</v>
      </c>
      <c r="L793" s="163">
        <f t="shared" si="25"/>
        <v>0</v>
      </c>
      <c r="M793" s="163">
        <f t="shared" si="26"/>
        <v>0</v>
      </c>
      <c r="N793" s="181"/>
      <c r="O793" s="53"/>
      <c r="P793" s="53"/>
      <c r="Q793" s="53"/>
      <c r="R793" s="53"/>
      <c r="S793" s="54"/>
      <c r="T793" s="8"/>
      <c r="U793" s="8"/>
      <c r="V793" s="8"/>
      <c r="W793" s="8"/>
      <c r="X793" s="122"/>
      <c r="Y793" s="135"/>
      <c r="Z793" s="135"/>
      <c r="AA793" s="135"/>
      <c r="AB793" s="135"/>
      <c r="AC793" s="136"/>
      <c r="AD793" s="8"/>
      <c r="AE793" s="8"/>
      <c r="AF793" s="8"/>
      <c r="AG793" s="8"/>
      <c r="AH793" s="122"/>
      <c r="AI793" s="137"/>
      <c r="AJ793" s="137"/>
      <c r="AK793" s="137"/>
      <c r="AL793" s="137"/>
      <c r="AM793" s="138"/>
      <c r="AN793" s="8"/>
      <c r="AO793" s="8"/>
      <c r="AP793" s="8"/>
      <c r="AQ793" s="8"/>
      <c r="AR793" s="122"/>
      <c r="AS793" s="139"/>
      <c r="AT793" s="139"/>
      <c r="AU793" s="139"/>
      <c r="AV793" s="139"/>
      <c r="AW793" s="140"/>
      <c r="AX793" s="8"/>
      <c r="AY793" s="8"/>
      <c r="AZ793" s="8"/>
      <c r="BA793" s="8"/>
      <c r="BB793" s="122"/>
      <c r="BC793" s="141"/>
      <c r="BD793" s="141"/>
      <c r="BE793" s="141"/>
      <c r="BF793" s="141"/>
      <c r="BG793" s="142"/>
      <c r="BH793" s="8"/>
      <c r="BI793" s="8"/>
      <c r="BJ793" s="8"/>
      <c r="BK793" s="8"/>
      <c r="BL793" s="122"/>
      <c r="BM793" s="143"/>
      <c r="BN793" s="143"/>
      <c r="BO793" s="143"/>
      <c r="BP793" s="143"/>
      <c r="BQ793" s="144"/>
      <c r="BR793" s="8"/>
      <c r="BS793" s="8"/>
      <c r="BT793" s="8"/>
      <c r="BU793" s="8"/>
      <c r="BV793" s="122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18" t="s">
        <v>5</v>
      </c>
      <c r="H794" s="3">
        <v>2024</v>
      </c>
      <c r="I794" s="20" t="s">
        <v>288</v>
      </c>
      <c r="J794" s="185" t="s">
        <v>344</v>
      </c>
      <c r="K794" s="8" t="s">
        <v>318</v>
      </c>
      <c r="L794" s="163">
        <f t="shared" si="25"/>
        <v>0</v>
      </c>
      <c r="M794" s="163">
        <f t="shared" si="26"/>
        <v>0</v>
      </c>
      <c r="N794" s="181"/>
      <c r="O794" s="53"/>
      <c r="P794" s="53"/>
      <c r="Q794" s="53"/>
      <c r="R794" s="53"/>
      <c r="S794" s="54"/>
      <c r="T794" s="8"/>
      <c r="U794" s="8"/>
      <c r="V794" s="8"/>
      <c r="W794" s="8"/>
      <c r="X794" s="122"/>
      <c r="Y794" s="135"/>
      <c r="Z794" s="135"/>
      <c r="AA794" s="135"/>
      <c r="AB794" s="135"/>
      <c r="AC794" s="136"/>
      <c r="AD794" s="8"/>
      <c r="AE794" s="8"/>
      <c r="AF794" s="8"/>
      <c r="AG794" s="8"/>
      <c r="AH794" s="122"/>
      <c r="AI794" s="137"/>
      <c r="AJ794" s="137"/>
      <c r="AK794" s="137"/>
      <c r="AL794" s="137"/>
      <c r="AM794" s="138"/>
      <c r="AN794" s="8"/>
      <c r="AO794" s="8"/>
      <c r="AP794" s="8"/>
      <c r="AQ794" s="8"/>
      <c r="AR794" s="122"/>
      <c r="AS794" s="139"/>
      <c r="AT794" s="139"/>
      <c r="AU794" s="139"/>
      <c r="AV794" s="139"/>
      <c r="AW794" s="140"/>
      <c r="AX794" s="8"/>
      <c r="AY794" s="8"/>
      <c r="AZ794" s="8"/>
      <c r="BA794" s="8"/>
      <c r="BB794" s="122"/>
      <c r="BC794" s="141"/>
      <c r="BD794" s="141"/>
      <c r="BE794" s="141"/>
      <c r="BF794" s="141"/>
      <c r="BG794" s="142"/>
      <c r="BH794" s="8"/>
      <c r="BI794" s="8"/>
      <c r="BJ794" s="8"/>
      <c r="BK794" s="8"/>
      <c r="BL794" s="122"/>
      <c r="BM794" s="143"/>
      <c r="BN794" s="143"/>
      <c r="BO794" s="143"/>
      <c r="BP794" s="143"/>
      <c r="BQ794" s="144"/>
      <c r="BR794" s="8"/>
      <c r="BS794" s="8"/>
      <c r="BT794" s="8"/>
      <c r="BU794" s="8"/>
      <c r="BV794" s="122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18" t="s">
        <v>5</v>
      </c>
      <c r="H795" s="3">
        <v>2024</v>
      </c>
      <c r="I795" s="20" t="s">
        <v>288</v>
      </c>
      <c r="J795" s="184" t="s">
        <v>351</v>
      </c>
      <c r="K795" s="2" t="s">
        <v>318</v>
      </c>
      <c r="L795" s="163">
        <f t="shared" si="25"/>
        <v>0</v>
      </c>
      <c r="M795" s="163">
        <f t="shared" si="26"/>
        <v>0</v>
      </c>
      <c r="N795" s="181"/>
      <c r="O795" s="53"/>
      <c r="P795" s="53"/>
      <c r="Q795" s="53"/>
      <c r="R795" s="53"/>
      <c r="S795" s="54"/>
      <c r="T795" s="8"/>
      <c r="U795" s="8"/>
      <c r="V795" s="8"/>
      <c r="W795" s="8"/>
      <c r="X795" s="122"/>
      <c r="Y795" s="135"/>
      <c r="Z795" s="135"/>
      <c r="AA795" s="135"/>
      <c r="AB795" s="135"/>
      <c r="AC795" s="136"/>
      <c r="AD795" s="8"/>
      <c r="AE795" s="8"/>
      <c r="AF795" s="8"/>
      <c r="AG795" s="8"/>
      <c r="AH795" s="122"/>
      <c r="AI795" s="137"/>
      <c r="AJ795" s="137"/>
      <c r="AK795" s="137"/>
      <c r="AL795" s="137"/>
      <c r="AM795" s="138"/>
      <c r="AN795" s="8"/>
      <c r="AO795" s="8"/>
      <c r="AP795" s="8"/>
      <c r="AQ795" s="8"/>
      <c r="AR795" s="122"/>
      <c r="AS795" s="139"/>
      <c r="AT795" s="139"/>
      <c r="AU795" s="139"/>
      <c r="AV795" s="139"/>
      <c r="AW795" s="140"/>
      <c r="AX795" s="8"/>
      <c r="AY795" s="8"/>
      <c r="AZ795" s="8"/>
      <c r="BA795" s="8"/>
      <c r="BB795" s="122"/>
      <c r="BC795" s="141"/>
      <c r="BD795" s="141"/>
      <c r="BE795" s="141"/>
      <c r="BF795" s="141"/>
      <c r="BG795" s="142"/>
      <c r="BH795" s="8"/>
      <c r="BI795" s="8"/>
      <c r="BJ795" s="8"/>
      <c r="BK795" s="8"/>
      <c r="BL795" s="122"/>
      <c r="BM795" s="143"/>
      <c r="BN795" s="143"/>
      <c r="BO795" s="143"/>
      <c r="BP795" s="143"/>
      <c r="BQ795" s="144"/>
      <c r="BR795" s="8"/>
      <c r="BS795" s="8"/>
      <c r="BT795" s="8"/>
      <c r="BU795" s="8"/>
      <c r="BV795" s="122"/>
    </row>
    <row r="796" spans="1:74" ht="28.8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18" t="s">
        <v>5</v>
      </c>
      <c r="H796" s="3">
        <v>2024</v>
      </c>
      <c r="I796" s="20" t="s">
        <v>288</v>
      </c>
      <c r="J796" s="184" t="s">
        <v>352</v>
      </c>
      <c r="K796" s="2" t="s">
        <v>321</v>
      </c>
      <c r="L796" s="163">
        <f t="shared" si="25"/>
        <v>0</v>
      </c>
      <c r="M796" s="163">
        <f t="shared" si="26"/>
        <v>0</v>
      </c>
      <c r="N796" s="181"/>
      <c r="O796" s="33"/>
      <c r="P796" s="33"/>
      <c r="Q796" s="33"/>
      <c r="R796" s="33"/>
      <c r="S796" s="42"/>
      <c r="T796" s="2"/>
      <c r="U796" s="2"/>
      <c r="V796" s="2"/>
      <c r="W796" s="2"/>
      <c r="X796" s="55"/>
      <c r="Y796" s="62"/>
      <c r="Z796" s="62"/>
      <c r="AA796" s="62"/>
      <c r="AB796" s="62"/>
      <c r="AC796" s="68"/>
      <c r="AD796" s="2"/>
      <c r="AE796" s="2"/>
      <c r="AF796" s="2"/>
      <c r="AG796" s="2"/>
      <c r="AH796" s="55"/>
      <c r="AI796" s="72"/>
      <c r="AJ796" s="72"/>
      <c r="AK796" s="72"/>
      <c r="AL796" s="72"/>
      <c r="AM796" s="80"/>
      <c r="AN796" s="2"/>
      <c r="AO796" s="2"/>
      <c r="AP796" s="2"/>
      <c r="AQ796" s="2"/>
      <c r="AR796" s="55"/>
      <c r="AS796" s="85"/>
      <c r="AT796" s="85"/>
      <c r="AU796" s="85"/>
      <c r="AV796" s="85"/>
      <c r="AW796" s="100"/>
      <c r="AX796" s="2"/>
      <c r="AY796" s="2"/>
      <c r="AZ796" s="2"/>
      <c r="BA796" s="2"/>
      <c r="BB796" s="55"/>
      <c r="BC796" s="105"/>
      <c r="BD796" s="105"/>
      <c r="BE796" s="105"/>
      <c r="BF796" s="105"/>
      <c r="BG796" s="109"/>
      <c r="BH796" s="2"/>
      <c r="BI796" s="2"/>
      <c r="BJ796" s="2"/>
      <c r="BK796" s="2"/>
      <c r="BL796" s="55"/>
      <c r="BM796" s="48"/>
      <c r="BN796" s="48"/>
      <c r="BO796" s="48"/>
      <c r="BP796" s="48"/>
      <c r="BQ796" s="117"/>
      <c r="BR796" s="2"/>
      <c r="BS796" s="2"/>
      <c r="BT796" s="2"/>
      <c r="BU796" s="2"/>
      <c r="BV796" s="55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18" t="s">
        <v>5</v>
      </c>
      <c r="H797" s="3">
        <v>2024</v>
      </c>
      <c r="I797" s="20" t="s">
        <v>288</v>
      </c>
      <c r="J797" s="184" t="s">
        <v>345</v>
      </c>
      <c r="K797" s="2" t="s">
        <v>318</v>
      </c>
      <c r="L797" s="163">
        <f t="shared" si="25"/>
        <v>0</v>
      </c>
      <c r="M797" s="163">
        <f t="shared" si="26"/>
        <v>0</v>
      </c>
      <c r="N797" s="181"/>
      <c r="O797" s="34"/>
      <c r="P797" s="33"/>
      <c r="Q797" s="33"/>
      <c r="R797" s="33"/>
      <c r="S797" s="42"/>
      <c r="T797" s="3"/>
      <c r="U797" s="2"/>
      <c r="V797" s="2"/>
      <c r="W797" s="2"/>
      <c r="X797" s="55"/>
      <c r="Y797" s="64"/>
      <c r="Z797" s="62"/>
      <c r="AA797" s="62"/>
      <c r="AB797" s="62"/>
      <c r="AC797" s="68"/>
      <c r="AD797" s="3"/>
      <c r="AE797" s="2"/>
      <c r="AF797" s="2"/>
      <c r="AG797" s="2"/>
      <c r="AH797" s="55"/>
      <c r="AI797" s="73"/>
      <c r="AJ797" s="72"/>
      <c r="AK797" s="72"/>
      <c r="AL797" s="72"/>
      <c r="AM797" s="80"/>
      <c r="AN797" s="3"/>
      <c r="AO797" s="2"/>
      <c r="AP797" s="2"/>
      <c r="AQ797" s="2"/>
      <c r="AR797" s="55"/>
      <c r="AS797" s="86"/>
      <c r="AT797" s="85"/>
      <c r="AU797" s="85"/>
      <c r="AV797" s="85"/>
      <c r="AW797" s="100"/>
      <c r="AX797" s="3"/>
      <c r="AY797" s="2"/>
      <c r="AZ797" s="2"/>
      <c r="BA797" s="2"/>
      <c r="BB797" s="55"/>
      <c r="BC797" s="106"/>
      <c r="BD797" s="105"/>
      <c r="BE797" s="105"/>
      <c r="BF797" s="105"/>
      <c r="BG797" s="109"/>
      <c r="BH797" s="3"/>
      <c r="BI797" s="2"/>
      <c r="BJ797" s="2"/>
      <c r="BK797" s="2"/>
      <c r="BL797" s="55"/>
      <c r="BM797" s="49"/>
      <c r="BN797" s="48"/>
      <c r="BO797" s="48"/>
      <c r="BP797" s="48"/>
      <c r="BQ797" s="117"/>
      <c r="BR797" s="3"/>
      <c r="BS797" s="2"/>
      <c r="BT797" s="2"/>
      <c r="BU797" s="2"/>
      <c r="BV797" s="55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18" t="s">
        <v>5</v>
      </c>
      <c r="H798" s="3">
        <v>2024</v>
      </c>
      <c r="I798" s="20" t="s">
        <v>289</v>
      </c>
      <c r="J798" s="184" t="s">
        <v>268</v>
      </c>
      <c r="K798" s="2" t="s">
        <v>318</v>
      </c>
      <c r="L798" s="163">
        <f t="shared" si="25"/>
        <v>0</v>
      </c>
      <c r="M798" s="163">
        <f t="shared" si="26"/>
        <v>0</v>
      </c>
      <c r="N798" s="181"/>
      <c r="O798" s="33"/>
      <c r="P798" s="33"/>
      <c r="Q798" s="33"/>
      <c r="R798" s="33"/>
      <c r="S798" s="42"/>
      <c r="T798" s="2"/>
      <c r="U798" s="2"/>
      <c r="V798" s="2"/>
      <c r="W798" s="2"/>
      <c r="X798" s="55"/>
      <c r="Y798" s="62"/>
      <c r="Z798" s="62"/>
      <c r="AA798" s="62"/>
      <c r="AB798" s="62"/>
      <c r="AC798" s="68"/>
      <c r="AD798" s="2"/>
      <c r="AE798" s="2"/>
      <c r="AF798" s="2"/>
      <c r="AG798" s="2"/>
      <c r="AH798" s="55"/>
      <c r="AI798" s="72"/>
      <c r="AJ798" s="72"/>
      <c r="AK798" s="72"/>
      <c r="AL798" s="72"/>
      <c r="AM798" s="80"/>
      <c r="AN798" s="2"/>
      <c r="AO798" s="2"/>
      <c r="AP798" s="2"/>
      <c r="AQ798" s="2"/>
      <c r="AR798" s="55"/>
      <c r="AS798" s="85"/>
      <c r="AT798" s="85"/>
      <c r="AU798" s="85"/>
      <c r="AV798" s="85"/>
      <c r="AW798" s="100"/>
      <c r="AX798" s="2"/>
      <c r="AY798" s="2"/>
      <c r="AZ798" s="2"/>
      <c r="BA798" s="2"/>
      <c r="BB798" s="55"/>
      <c r="BC798" s="105"/>
      <c r="BD798" s="105"/>
      <c r="BE798" s="105"/>
      <c r="BF798" s="105"/>
      <c r="BG798" s="109"/>
      <c r="BH798" s="2"/>
      <c r="BI798" s="2"/>
      <c r="BJ798" s="2"/>
      <c r="BK798" s="2"/>
      <c r="BL798" s="55"/>
      <c r="BM798" s="48"/>
      <c r="BN798" s="48"/>
      <c r="BO798" s="48"/>
      <c r="BP798" s="48"/>
      <c r="BQ798" s="117"/>
      <c r="BR798" s="2"/>
      <c r="BS798" s="2"/>
      <c r="BT798" s="2"/>
      <c r="BU798" s="2"/>
      <c r="BV798" s="55"/>
    </row>
    <row r="799" spans="1:74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18" t="s">
        <v>5</v>
      </c>
      <c r="H799" s="3">
        <v>2024</v>
      </c>
      <c r="I799" s="20" t="s">
        <v>289</v>
      </c>
      <c r="J799" s="184" t="s">
        <v>292</v>
      </c>
      <c r="K799" s="2" t="s">
        <v>318</v>
      </c>
      <c r="L799" s="163">
        <f t="shared" si="25"/>
        <v>0</v>
      </c>
      <c r="M799" s="163">
        <f t="shared" si="26"/>
        <v>0</v>
      </c>
      <c r="N799" s="181"/>
      <c r="O799" s="33"/>
      <c r="P799" s="33"/>
      <c r="Q799" s="33"/>
      <c r="R799" s="33"/>
      <c r="S799" s="42"/>
      <c r="T799" s="2"/>
      <c r="U799" s="2"/>
      <c r="V799" s="2"/>
      <c r="W799" s="2"/>
      <c r="X799" s="55"/>
      <c r="Y799" s="62"/>
      <c r="Z799" s="62"/>
      <c r="AA799" s="62"/>
      <c r="AB799" s="62"/>
      <c r="AC799" s="68"/>
      <c r="AD799" s="2"/>
      <c r="AE799" s="2"/>
      <c r="AF799" s="2"/>
      <c r="AG799" s="2"/>
      <c r="AH799" s="55"/>
      <c r="AI799" s="72"/>
      <c r="AJ799" s="72"/>
      <c r="AK799" s="72"/>
      <c r="AL799" s="72"/>
      <c r="AM799" s="80"/>
      <c r="AN799" s="2"/>
      <c r="AO799" s="2"/>
      <c r="AP799" s="2"/>
      <c r="AQ799" s="2"/>
      <c r="AR799" s="55"/>
      <c r="AS799" s="85"/>
      <c r="AT799" s="85"/>
      <c r="AU799" s="85"/>
      <c r="AV799" s="85"/>
      <c r="AW799" s="100"/>
      <c r="AX799" s="2"/>
      <c r="AY799" s="2"/>
      <c r="AZ799" s="2"/>
      <c r="BA799" s="2"/>
      <c r="BB799" s="55"/>
      <c r="BC799" s="105"/>
      <c r="BD799" s="105"/>
      <c r="BE799" s="105"/>
      <c r="BF799" s="105"/>
      <c r="BG799" s="109"/>
      <c r="BH799" s="2"/>
      <c r="BI799" s="2"/>
      <c r="BJ799" s="2"/>
      <c r="BK799" s="2"/>
      <c r="BL799" s="55"/>
      <c r="BM799" s="48"/>
      <c r="BN799" s="48"/>
      <c r="BO799" s="48"/>
      <c r="BP799" s="48"/>
      <c r="BQ799" s="117"/>
      <c r="BR799" s="2"/>
      <c r="BS799" s="2"/>
      <c r="BT799" s="2"/>
      <c r="BU799" s="2"/>
      <c r="BV799" s="55"/>
    </row>
    <row r="800" spans="1:74" ht="15.6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18" t="s">
        <v>5</v>
      </c>
      <c r="H800" s="3">
        <v>2024</v>
      </c>
      <c r="I800" s="20" t="s">
        <v>285</v>
      </c>
      <c r="J800" s="184" t="s">
        <v>293</v>
      </c>
      <c r="K800" s="2" t="s">
        <v>318</v>
      </c>
      <c r="L800" s="163">
        <f t="shared" si="25"/>
        <v>0</v>
      </c>
      <c r="M800" s="163">
        <f t="shared" si="26"/>
        <v>0</v>
      </c>
      <c r="N800" s="181"/>
      <c r="O800" s="33"/>
      <c r="P800" s="33"/>
      <c r="Q800" s="33"/>
      <c r="R800" s="35"/>
      <c r="S800" s="41"/>
      <c r="T800" s="2"/>
      <c r="U800" s="2"/>
      <c r="V800" s="2"/>
      <c r="W800" s="29"/>
      <c r="X800" s="56"/>
      <c r="Y800" s="62"/>
      <c r="Z800" s="62"/>
      <c r="AA800" s="62"/>
      <c r="AB800" s="63"/>
      <c r="AC800" s="69"/>
      <c r="AD800" s="2"/>
      <c r="AE800" s="2"/>
      <c r="AF800" s="2"/>
      <c r="AG800" s="29"/>
      <c r="AH800" s="56"/>
      <c r="AI800" s="72"/>
      <c r="AJ800" s="72"/>
      <c r="AK800" s="72"/>
      <c r="AL800" s="74"/>
      <c r="AM800" s="81"/>
      <c r="AN800" s="2"/>
      <c r="AO800" s="2"/>
      <c r="AP800" s="2"/>
      <c r="AQ800" s="29"/>
      <c r="AR800" s="56"/>
      <c r="AS800" s="85"/>
      <c r="AT800" s="85"/>
      <c r="AU800" s="85"/>
      <c r="AV800" s="87"/>
      <c r="AW800" s="101"/>
      <c r="AX800" s="2"/>
      <c r="AY800" s="2"/>
      <c r="AZ800" s="2"/>
      <c r="BA800" s="29"/>
      <c r="BB800" s="56"/>
      <c r="BC800" s="105"/>
      <c r="BD800" s="105"/>
      <c r="BE800" s="105"/>
      <c r="BF800" s="107"/>
      <c r="BG800" s="110"/>
      <c r="BH800" s="2"/>
      <c r="BI800" s="2"/>
      <c r="BJ800" s="2"/>
      <c r="BK800" s="29"/>
      <c r="BL800" s="56"/>
      <c r="BM800" s="48"/>
      <c r="BN800" s="48"/>
      <c r="BO800" s="48"/>
      <c r="BP800" s="114"/>
      <c r="BQ800" s="118"/>
      <c r="BR800" s="2"/>
      <c r="BS800" s="2"/>
      <c r="BT800" s="2"/>
      <c r="BU800" s="29"/>
      <c r="BV800" s="56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18" t="s">
        <v>5</v>
      </c>
      <c r="H801" s="3">
        <v>2024</v>
      </c>
      <c r="I801" s="20" t="s">
        <v>287</v>
      </c>
      <c r="J801" s="184" t="s">
        <v>269</v>
      </c>
      <c r="K801" s="2" t="s">
        <v>320</v>
      </c>
      <c r="L801" s="163">
        <f t="shared" si="25"/>
        <v>0</v>
      </c>
      <c r="M801" s="163">
        <f t="shared" si="26"/>
        <v>0</v>
      </c>
      <c r="N801" s="181"/>
      <c r="O801" s="33"/>
      <c r="P801" s="33"/>
      <c r="Q801" s="33"/>
      <c r="R801" s="33"/>
      <c r="S801" s="41"/>
      <c r="T801" s="2"/>
      <c r="U801" s="2"/>
      <c r="V801" s="2"/>
      <c r="W801" s="2"/>
      <c r="X801" s="56"/>
      <c r="Y801" s="62"/>
      <c r="Z801" s="62"/>
      <c r="AA801" s="62"/>
      <c r="AB801" s="64"/>
      <c r="AC801" s="69"/>
      <c r="AD801" s="2"/>
      <c r="AE801" s="2"/>
      <c r="AF801" s="2"/>
      <c r="AG801" s="2"/>
      <c r="AH801" s="56"/>
      <c r="AI801" s="72"/>
      <c r="AJ801" s="72"/>
      <c r="AK801" s="72"/>
      <c r="AL801" s="72"/>
      <c r="AM801" s="81"/>
      <c r="AN801" s="2"/>
      <c r="AO801" s="2"/>
      <c r="AP801" s="2"/>
      <c r="AQ801" s="2"/>
      <c r="AR801" s="56"/>
      <c r="AS801" s="85"/>
      <c r="AT801" s="85"/>
      <c r="AU801" s="85"/>
      <c r="AV801" s="85"/>
      <c r="AW801" s="101"/>
      <c r="AX801" s="2"/>
      <c r="AY801" s="2"/>
      <c r="AZ801" s="2"/>
      <c r="BA801" s="2"/>
      <c r="BB801" s="56"/>
      <c r="BC801" s="105"/>
      <c r="BD801" s="105"/>
      <c r="BE801" s="105"/>
      <c r="BF801" s="105"/>
      <c r="BG801" s="110"/>
      <c r="BH801" s="2"/>
      <c r="BI801" s="2"/>
      <c r="BJ801" s="2"/>
      <c r="BK801" s="2"/>
      <c r="BL801" s="56"/>
      <c r="BM801" s="48"/>
      <c r="BN801" s="48"/>
      <c r="BO801" s="48"/>
      <c r="BP801" s="48"/>
      <c r="BQ801" s="118"/>
      <c r="BR801" s="2"/>
      <c r="BS801" s="2"/>
      <c r="BT801" s="2"/>
      <c r="BU801" s="2"/>
      <c r="BV801" s="56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18" t="s">
        <v>5</v>
      </c>
      <c r="H802" s="3">
        <v>2024</v>
      </c>
      <c r="I802" s="20" t="s">
        <v>287</v>
      </c>
      <c r="J802" s="184" t="s">
        <v>270</v>
      </c>
      <c r="K802" s="2" t="s">
        <v>320</v>
      </c>
      <c r="L802" s="163">
        <f t="shared" si="25"/>
        <v>0</v>
      </c>
      <c r="M802" s="163">
        <f t="shared" si="26"/>
        <v>0</v>
      </c>
      <c r="N802" s="181"/>
      <c r="O802" s="33"/>
      <c r="P802" s="33"/>
      <c r="Q802" s="33"/>
      <c r="R802" s="33"/>
      <c r="S802" s="41"/>
      <c r="T802" s="2"/>
      <c r="U802" s="2"/>
      <c r="V802" s="2"/>
      <c r="W802" s="2"/>
      <c r="X802" s="56"/>
      <c r="Y802" s="62"/>
      <c r="Z802" s="62"/>
      <c r="AA802" s="62"/>
      <c r="AB802" s="62"/>
      <c r="AC802" s="69"/>
      <c r="AD802" s="2"/>
      <c r="AE802" s="2"/>
      <c r="AF802" s="2"/>
      <c r="AG802" s="2"/>
      <c r="AH802" s="56"/>
      <c r="AI802" s="72"/>
      <c r="AJ802" s="72"/>
      <c r="AK802" s="72"/>
      <c r="AL802" s="72"/>
      <c r="AM802" s="81"/>
      <c r="AN802" s="2"/>
      <c r="AO802" s="2"/>
      <c r="AP802" s="2"/>
      <c r="AQ802" s="2"/>
      <c r="AR802" s="56"/>
      <c r="AS802" s="85"/>
      <c r="AT802" s="85"/>
      <c r="AU802" s="85"/>
      <c r="AV802" s="85"/>
      <c r="AW802" s="101"/>
      <c r="AX802" s="2"/>
      <c r="AY802" s="2"/>
      <c r="AZ802" s="2"/>
      <c r="BA802" s="2"/>
      <c r="BB802" s="56"/>
      <c r="BC802" s="105"/>
      <c r="BD802" s="105"/>
      <c r="BE802" s="105"/>
      <c r="BF802" s="105"/>
      <c r="BG802" s="110"/>
      <c r="BH802" s="2"/>
      <c r="BI802" s="2"/>
      <c r="BJ802" s="2"/>
      <c r="BK802" s="2"/>
      <c r="BL802" s="56"/>
      <c r="BM802" s="48"/>
      <c r="BN802" s="48"/>
      <c r="BO802" s="48"/>
      <c r="BP802" s="48"/>
      <c r="BQ802" s="118"/>
      <c r="BR802" s="2"/>
      <c r="BS802" s="2"/>
      <c r="BT802" s="2"/>
      <c r="BU802" s="2"/>
      <c r="BV802" s="56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18" t="s">
        <v>5</v>
      </c>
      <c r="H803" s="3">
        <v>2024</v>
      </c>
      <c r="I803" s="20" t="s">
        <v>290</v>
      </c>
      <c r="J803" s="184" t="s">
        <v>271</v>
      </c>
      <c r="K803" s="2" t="s">
        <v>321</v>
      </c>
      <c r="L803" s="163">
        <f t="shared" si="25"/>
        <v>0</v>
      </c>
      <c r="M803" s="163">
        <f t="shared" si="26"/>
        <v>0</v>
      </c>
      <c r="N803" s="181"/>
      <c r="O803" s="33"/>
      <c r="P803" s="33"/>
      <c r="Q803" s="33"/>
      <c r="R803" s="33"/>
      <c r="S803" s="41"/>
      <c r="T803" s="2"/>
      <c r="U803" s="2"/>
      <c r="V803" s="2"/>
      <c r="W803" s="2"/>
      <c r="X803" s="56"/>
      <c r="Y803" s="62"/>
      <c r="Z803" s="62"/>
      <c r="AA803" s="62"/>
      <c r="AB803" s="62"/>
      <c r="AC803" s="69"/>
      <c r="AD803" s="2"/>
      <c r="AE803" s="2"/>
      <c r="AF803" s="2"/>
      <c r="AG803" s="2"/>
      <c r="AH803" s="56"/>
      <c r="AI803" s="72"/>
      <c r="AJ803" s="72"/>
      <c r="AK803" s="72"/>
      <c r="AL803" s="72"/>
      <c r="AM803" s="81"/>
      <c r="AN803" s="2"/>
      <c r="AO803" s="2"/>
      <c r="AP803" s="2"/>
      <c r="AQ803" s="2"/>
      <c r="AR803" s="56"/>
      <c r="AS803" s="85"/>
      <c r="AT803" s="85"/>
      <c r="AU803" s="85"/>
      <c r="AV803" s="85"/>
      <c r="AW803" s="101"/>
      <c r="AX803" s="2"/>
      <c r="AY803" s="2"/>
      <c r="AZ803" s="2"/>
      <c r="BA803" s="2"/>
      <c r="BB803" s="56"/>
      <c r="BC803" s="105"/>
      <c r="BD803" s="105"/>
      <c r="BE803" s="105"/>
      <c r="BF803" s="105"/>
      <c r="BG803" s="110"/>
      <c r="BH803" s="2"/>
      <c r="BI803" s="2"/>
      <c r="BJ803" s="2"/>
      <c r="BK803" s="2"/>
      <c r="BL803" s="56"/>
      <c r="BM803" s="48"/>
      <c r="BN803" s="48"/>
      <c r="BO803" s="48"/>
      <c r="BP803" s="48"/>
      <c r="BQ803" s="118"/>
      <c r="BR803" s="2"/>
      <c r="BS803" s="2"/>
      <c r="BT803" s="2"/>
      <c r="BU803" s="2"/>
      <c r="BV803" s="56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18" t="s">
        <v>5</v>
      </c>
      <c r="H804" s="3">
        <v>2024</v>
      </c>
      <c r="I804" s="20" t="s">
        <v>284</v>
      </c>
      <c r="J804" s="184" t="s">
        <v>294</v>
      </c>
      <c r="K804" s="2" t="s">
        <v>320</v>
      </c>
      <c r="L804" s="163">
        <f t="shared" si="25"/>
        <v>0</v>
      </c>
      <c r="M804" s="163">
        <f t="shared" si="26"/>
        <v>0</v>
      </c>
      <c r="N804" s="181"/>
      <c r="O804" s="33"/>
      <c r="P804" s="33"/>
      <c r="Q804" s="33"/>
      <c r="R804" s="33"/>
      <c r="S804" s="41"/>
      <c r="T804" s="2"/>
      <c r="U804" s="2"/>
      <c r="V804" s="2"/>
      <c r="W804" s="2"/>
      <c r="X804" s="56"/>
      <c r="Y804" s="62"/>
      <c r="Z804" s="62"/>
      <c r="AA804" s="62"/>
      <c r="AB804" s="62"/>
      <c r="AC804" s="69"/>
      <c r="AD804" s="2"/>
      <c r="AE804" s="2"/>
      <c r="AF804" s="2"/>
      <c r="AG804" s="2"/>
      <c r="AH804" s="56"/>
      <c r="AI804" s="72"/>
      <c r="AJ804" s="72"/>
      <c r="AK804" s="72"/>
      <c r="AL804" s="72"/>
      <c r="AM804" s="81"/>
      <c r="AN804" s="2"/>
      <c r="AO804" s="2"/>
      <c r="AP804" s="2"/>
      <c r="AQ804" s="2"/>
      <c r="AR804" s="56"/>
      <c r="AS804" s="85"/>
      <c r="AT804" s="85"/>
      <c r="AU804" s="85"/>
      <c r="AV804" s="85"/>
      <c r="AW804" s="101"/>
      <c r="AX804" s="2"/>
      <c r="AY804" s="2"/>
      <c r="AZ804" s="2"/>
      <c r="BA804" s="2"/>
      <c r="BB804" s="56"/>
      <c r="BC804" s="105"/>
      <c r="BD804" s="105"/>
      <c r="BE804" s="105"/>
      <c r="BF804" s="105"/>
      <c r="BG804" s="110"/>
      <c r="BH804" s="2"/>
      <c r="BI804" s="2"/>
      <c r="BJ804" s="2"/>
      <c r="BK804" s="2"/>
      <c r="BL804" s="56"/>
      <c r="BM804" s="48"/>
      <c r="BN804" s="48"/>
      <c r="BO804" s="48"/>
      <c r="BP804" s="48"/>
      <c r="BQ804" s="118"/>
      <c r="BR804" s="2"/>
      <c r="BS804" s="2"/>
      <c r="BT804" s="2"/>
      <c r="BU804" s="2"/>
      <c r="BV804" s="56"/>
    </row>
    <row r="805" spans="1:74" ht="28.8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18" t="s">
        <v>5</v>
      </c>
      <c r="H805" s="3">
        <v>2024</v>
      </c>
      <c r="I805" s="20" t="s">
        <v>284</v>
      </c>
      <c r="J805" s="184" t="s">
        <v>346</v>
      </c>
      <c r="K805" s="2" t="s">
        <v>320</v>
      </c>
      <c r="L805" s="163">
        <f t="shared" si="25"/>
        <v>0</v>
      </c>
      <c r="M805" s="163">
        <f t="shared" si="26"/>
        <v>0</v>
      </c>
      <c r="N805" s="181"/>
      <c r="O805" s="33"/>
      <c r="P805" s="33"/>
      <c r="Q805" s="33"/>
      <c r="R805" s="34"/>
      <c r="S805" s="41"/>
      <c r="T805" s="2"/>
      <c r="U805" s="2"/>
      <c r="V805" s="2"/>
      <c r="W805" s="2"/>
      <c r="X805" s="56"/>
      <c r="Y805" s="62"/>
      <c r="Z805" s="62"/>
      <c r="AA805" s="62"/>
      <c r="AB805" s="62"/>
      <c r="AC805" s="69"/>
      <c r="AD805" s="2"/>
      <c r="AE805" s="2"/>
      <c r="AF805" s="2"/>
      <c r="AG805" s="2"/>
      <c r="AH805" s="56"/>
      <c r="AI805" s="72"/>
      <c r="AJ805" s="72"/>
      <c r="AK805" s="72"/>
      <c r="AL805" s="72"/>
      <c r="AM805" s="81"/>
      <c r="AN805" s="2"/>
      <c r="AO805" s="2"/>
      <c r="AP805" s="2"/>
      <c r="AQ805" s="2"/>
      <c r="AR805" s="56"/>
      <c r="AS805" s="85"/>
      <c r="AT805" s="85"/>
      <c r="AU805" s="85"/>
      <c r="AV805" s="85"/>
      <c r="AW805" s="101"/>
      <c r="AX805" s="2"/>
      <c r="AY805" s="2"/>
      <c r="AZ805" s="2"/>
      <c r="BA805" s="2"/>
      <c r="BB805" s="56"/>
      <c r="BC805" s="105"/>
      <c r="BD805" s="105"/>
      <c r="BE805" s="105"/>
      <c r="BF805" s="105"/>
      <c r="BG805" s="110"/>
      <c r="BH805" s="2"/>
      <c r="BI805" s="2"/>
      <c r="BJ805" s="2"/>
      <c r="BK805" s="2"/>
      <c r="BL805" s="56"/>
      <c r="BM805" s="48"/>
      <c r="BN805" s="48"/>
      <c r="BO805" s="48"/>
      <c r="BP805" s="48"/>
      <c r="BQ805" s="118"/>
      <c r="BR805" s="2"/>
      <c r="BS805" s="2"/>
      <c r="BT805" s="2"/>
      <c r="BU805" s="2"/>
      <c r="BV805" s="56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18" t="s">
        <v>5</v>
      </c>
      <c r="H806" s="3">
        <v>2024</v>
      </c>
      <c r="I806" s="20" t="s">
        <v>284</v>
      </c>
      <c r="J806" s="184" t="s">
        <v>295</v>
      </c>
      <c r="K806" s="2" t="s">
        <v>320</v>
      </c>
      <c r="L806" s="163">
        <f t="shared" si="25"/>
        <v>0</v>
      </c>
      <c r="M806" s="163">
        <f t="shared" si="26"/>
        <v>0</v>
      </c>
      <c r="N806" s="181"/>
      <c r="O806" s="33"/>
      <c r="P806" s="33"/>
      <c r="Q806" s="33"/>
      <c r="R806" s="33"/>
      <c r="S806" s="41"/>
      <c r="T806" s="2"/>
      <c r="U806" s="2"/>
      <c r="V806" s="2"/>
      <c r="W806" s="2"/>
      <c r="X806" s="56"/>
      <c r="Y806" s="62"/>
      <c r="Z806" s="62"/>
      <c r="AA806" s="62"/>
      <c r="AB806" s="62"/>
      <c r="AC806" s="69"/>
      <c r="AD806" s="2"/>
      <c r="AE806" s="2"/>
      <c r="AF806" s="2"/>
      <c r="AG806" s="2"/>
      <c r="AH806" s="56"/>
      <c r="AI806" s="72"/>
      <c r="AJ806" s="72"/>
      <c r="AK806" s="72"/>
      <c r="AL806" s="72"/>
      <c r="AM806" s="81"/>
      <c r="AN806" s="2"/>
      <c r="AO806" s="2"/>
      <c r="AP806" s="2"/>
      <c r="AQ806" s="2"/>
      <c r="AR806" s="56"/>
      <c r="AS806" s="85"/>
      <c r="AT806" s="85"/>
      <c r="AU806" s="85"/>
      <c r="AV806" s="85"/>
      <c r="AW806" s="101"/>
      <c r="AX806" s="2"/>
      <c r="AY806" s="2"/>
      <c r="AZ806" s="2"/>
      <c r="BA806" s="2"/>
      <c r="BB806" s="56"/>
      <c r="BC806" s="105"/>
      <c r="BD806" s="105"/>
      <c r="BE806" s="105"/>
      <c r="BF806" s="105"/>
      <c r="BG806" s="110"/>
      <c r="BH806" s="2"/>
      <c r="BI806" s="2"/>
      <c r="BJ806" s="2"/>
      <c r="BK806" s="2"/>
      <c r="BL806" s="56"/>
      <c r="BM806" s="48"/>
      <c r="BN806" s="48"/>
      <c r="BO806" s="48"/>
      <c r="BP806" s="48"/>
      <c r="BQ806" s="118"/>
      <c r="BR806" s="2"/>
      <c r="BS806" s="2"/>
      <c r="BT806" s="2"/>
      <c r="BU806" s="2"/>
      <c r="BV806" s="56"/>
    </row>
    <row r="807" spans="1:74" ht="28.8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18" t="s">
        <v>5</v>
      </c>
      <c r="H807" s="3">
        <v>2024</v>
      </c>
      <c r="I807" s="20" t="s">
        <v>290</v>
      </c>
      <c r="J807" s="184" t="s">
        <v>299</v>
      </c>
      <c r="K807" s="2" t="s">
        <v>318</v>
      </c>
      <c r="L807" s="163">
        <f t="shared" si="25"/>
        <v>0</v>
      </c>
      <c r="M807" s="163">
        <f t="shared" si="26"/>
        <v>0</v>
      </c>
      <c r="N807" s="181"/>
      <c r="O807" s="33"/>
      <c r="P807" s="33"/>
      <c r="Q807" s="33"/>
      <c r="R807" s="33"/>
      <c r="S807" s="41"/>
      <c r="T807" s="2"/>
      <c r="U807" s="2"/>
      <c r="V807" s="2"/>
      <c r="W807" s="2"/>
      <c r="X807" s="56"/>
      <c r="Y807" s="62"/>
      <c r="Z807" s="62"/>
      <c r="AA807" s="62"/>
      <c r="AB807" s="62"/>
      <c r="AC807" s="69"/>
      <c r="AD807" s="2"/>
      <c r="AE807" s="2"/>
      <c r="AF807" s="2"/>
      <c r="AG807" s="2"/>
      <c r="AH807" s="56"/>
      <c r="AI807" s="72"/>
      <c r="AJ807" s="72"/>
      <c r="AK807" s="72"/>
      <c r="AL807" s="72"/>
      <c r="AM807" s="81"/>
      <c r="AN807" s="2"/>
      <c r="AO807" s="2"/>
      <c r="AP807" s="2"/>
      <c r="AQ807" s="2"/>
      <c r="AR807" s="56"/>
      <c r="AS807" s="85"/>
      <c r="AT807" s="85"/>
      <c r="AU807" s="85"/>
      <c r="AV807" s="85"/>
      <c r="AW807" s="101"/>
      <c r="AX807" s="2"/>
      <c r="AY807" s="2"/>
      <c r="AZ807" s="2"/>
      <c r="BA807" s="2"/>
      <c r="BB807" s="56"/>
      <c r="BC807" s="105"/>
      <c r="BD807" s="105"/>
      <c r="BE807" s="105"/>
      <c r="BF807" s="105"/>
      <c r="BG807" s="110"/>
      <c r="BH807" s="2"/>
      <c r="BI807" s="2"/>
      <c r="BJ807" s="2"/>
      <c r="BK807" s="2"/>
      <c r="BL807" s="56"/>
      <c r="BM807" s="48"/>
      <c r="BN807" s="48"/>
      <c r="BO807" s="48"/>
      <c r="BP807" s="48"/>
      <c r="BQ807" s="118"/>
      <c r="BR807" s="2"/>
      <c r="BS807" s="2"/>
      <c r="BT807" s="2"/>
      <c r="BU807" s="2"/>
      <c r="BV807" s="56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18" t="s">
        <v>5</v>
      </c>
      <c r="H808" s="3">
        <v>2024</v>
      </c>
      <c r="I808" s="20" t="s">
        <v>315</v>
      </c>
      <c r="J808" s="184" t="s">
        <v>347</v>
      </c>
      <c r="K808" s="2" t="s">
        <v>320</v>
      </c>
      <c r="L808" s="163">
        <f t="shared" si="25"/>
        <v>0</v>
      </c>
      <c r="M808" s="163">
        <f t="shared" si="26"/>
        <v>0</v>
      </c>
      <c r="N808" s="181"/>
      <c r="O808" s="33"/>
      <c r="P808" s="33"/>
      <c r="Q808" s="33"/>
      <c r="R808" s="33"/>
      <c r="S808" s="41"/>
      <c r="T808" s="2"/>
      <c r="U808" s="2"/>
      <c r="V808" s="2"/>
      <c r="W808" s="2"/>
      <c r="X808" s="56"/>
      <c r="Y808" s="62"/>
      <c r="Z808" s="62"/>
      <c r="AA808" s="62"/>
      <c r="AB808" s="62"/>
      <c r="AC808" s="69"/>
      <c r="AD808" s="2"/>
      <c r="AE808" s="2"/>
      <c r="AF808" s="2"/>
      <c r="AG808" s="2"/>
      <c r="AH808" s="56"/>
      <c r="AI808" s="72"/>
      <c r="AJ808" s="72"/>
      <c r="AK808" s="72"/>
      <c r="AL808" s="72"/>
      <c r="AM808" s="81"/>
      <c r="AN808" s="2"/>
      <c r="AO808" s="2"/>
      <c r="AP808" s="2"/>
      <c r="AQ808" s="2"/>
      <c r="AR808" s="56"/>
      <c r="AS808" s="85"/>
      <c r="AT808" s="85"/>
      <c r="AU808" s="85"/>
      <c r="AV808" s="85"/>
      <c r="AW808" s="101"/>
      <c r="AX808" s="2"/>
      <c r="AY808" s="2"/>
      <c r="AZ808" s="2"/>
      <c r="BA808" s="2"/>
      <c r="BB808" s="56"/>
      <c r="BC808" s="105"/>
      <c r="BD808" s="105"/>
      <c r="BE808" s="105"/>
      <c r="BF808" s="105"/>
      <c r="BG808" s="110"/>
      <c r="BH808" s="2"/>
      <c r="BI808" s="2"/>
      <c r="BJ808" s="2"/>
      <c r="BK808" s="2"/>
      <c r="BL808" s="56"/>
      <c r="BM808" s="48"/>
      <c r="BN808" s="48"/>
      <c r="BO808" s="48"/>
      <c r="BP808" s="48"/>
      <c r="BQ808" s="118"/>
      <c r="BR808" s="2"/>
      <c r="BS808" s="2"/>
      <c r="BT808" s="2"/>
      <c r="BU808" s="2"/>
      <c r="BV808" s="56"/>
    </row>
    <row r="809" spans="1:74" ht="28.8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18" t="s">
        <v>5</v>
      </c>
      <c r="H809" s="3">
        <v>2024</v>
      </c>
      <c r="I809" s="20" t="s">
        <v>315</v>
      </c>
      <c r="J809" s="184" t="s">
        <v>296</v>
      </c>
      <c r="K809" s="2" t="s">
        <v>321</v>
      </c>
      <c r="L809" s="163">
        <f t="shared" si="25"/>
        <v>0</v>
      </c>
      <c r="M809" s="163">
        <f t="shared" si="26"/>
        <v>0</v>
      </c>
      <c r="N809" s="181"/>
      <c r="O809" s="33"/>
      <c r="P809" s="33"/>
      <c r="Q809" s="33"/>
      <c r="R809" s="33"/>
      <c r="S809" s="41"/>
      <c r="T809" s="2"/>
      <c r="U809" s="2"/>
      <c r="V809" s="2"/>
      <c r="W809" s="2"/>
      <c r="X809" s="56"/>
      <c r="Y809" s="62"/>
      <c r="Z809" s="62"/>
      <c r="AA809" s="62"/>
      <c r="AB809" s="62"/>
      <c r="AC809" s="69"/>
      <c r="AD809" s="2"/>
      <c r="AE809" s="2"/>
      <c r="AF809" s="2"/>
      <c r="AG809" s="2"/>
      <c r="AH809" s="56"/>
      <c r="AI809" s="72"/>
      <c r="AJ809" s="72"/>
      <c r="AK809" s="72"/>
      <c r="AL809" s="72"/>
      <c r="AM809" s="81"/>
      <c r="AN809" s="2"/>
      <c r="AO809" s="2"/>
      <c r="AP809" s="2"/>
      <c r="AQ809" s="2"/>
      <c r="AR809" s="56"/>
      <c r="AS809" s="85"/>
      <c r="AT809" s="85"/>
      <c r="AU809" s="85"/>
      <c r="AV809" s="85"/>
      <c r="AW809" s="101"/>
      <c r="AX809" s="2"/>
      <c r="AY809" s="2"/>
      <c r="AZ809" s="2"/>
      <c r="BA809" s="2"/>
      <c r="BB809" s="56"/>
      <c r="BC809" s="105"/>
      <c r="BD809" s="105"/>
      <c r="BE809" s="105"/>
      <c r="BF809" s="105"/>
      <c r="BG809" s="110"/>
      <c r="BH809" s="2"/>
      <c r="BI809" s="2"/>
      <c r="BJ809" s="2"/>
      <c r="BK809" s="2"/>
      <c r="BL809" s="56"/>
      <c r="BM809" s="48"/>
      <c r="BN809" s="48"/>
      <c r="BO809" s="48"/>
      <c r="BP809" s="48"/>
      <c r="BQ809" s="118"/>
      <c r="BR809" s="2"/>
      <c r="BS809" s="2"/>
      <c r="BT809" s="2"/>
      <c r="BU809" s="2"/>
      <c r="BV809" s="56"/>
    </row>
    <row r="810" spans="1:74" ht="28.8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18" t="s">
        <v>5</v>
      </c>
      <c r="H810" s="3">
        <v>2024</v>
      </c>
      <c r="I810" s="20" t="s">
        <v>316</v>
      </c>
      <c r="J810" s="184" t="s">
        <v>297</v>
      </c>
      <c r="K810" s="2" t="s">
        <v>318</v>
      </c>
      <c r="L810" s="163">
        <f t="shared" si="25"/>
        <v>0</v>
      </c>
      <c r="M810" s="163">
        <f t="shared" si="26"/>
        <v>0</v>
      </c>
      <c r="N810" s="181"/>
      <c r="O810" s="33"/>
      <c r="P810" s="33"/>
      <c r="Q810" s="33"/>
      <c r="R810" s="33"/>
      <c r="S810" s="41"/>
      <c r="T810" s="2"/>
      <c r="U810" s="2"/>
      <c r="V810" s="2"/>
      <c r="W810" s="2"/>
      <c r="X810" s="56"/>
      <c r="Y810" s="62"/>
      <c r="Z810" s="62"/>
      <c r="AA810" s="62"/>
      <c r="AB810" s="62"/>
      <c r="AC810" s="69"/>
      <c r="AD810" s="2"/>
      <c r="AE810" s="2"/>
      <c r="AF810" s="2"/>
      <c r="AG810" s="2"/>
      <c r="AH810" s="56"/>
      <c r="AI810" s="72"/>
      <c r="AJ810" s="72"/>
      <c r="AK810" s="72"/>
      <c r="AL810" s="72"/>
      <c r="AM810" s="81"/>
      <c r="AN810" s="2"/>
      <c r="AO810" s="2"/>
      <c r="AP810" s="2"/>
      <c r="AQ810" s="2"/>
      <c r="AR810" s="56"/>
      <c r="AS810" s="85"/>
      <c r="AT810" s="85"/>
      <c r="AU810" s="85"/>
      <c r="AV810" s="85"/>
      <c r="AW810" s="101"/>
      <c r="AX810" s="2"/>
      <c r="AY810" s="2"/>
      <c r="AZ810" s="2"/>
      <c r="BA810" s="2"/>
      <c r="BB810" s="56"/>
      <c r="BC810" s="105"/>
      <c r="BD810" s="105"/>
      <c r="BE810" s="105"/>
      <c r="BF810" s="105"/>
      <c r="BG810" s="110"/>
      <c r="BH810" s="2"/>
      <c r="BI810" s="2"/>
      <c r="BJ810" s="2"/>
      <c r="BK810" s="2"/>
      <c r="BL810" s="56"/>
      <c r="BM810" s="48"/>
      <c r="BN810" s="48"/>
      <c r="BO810" s="48"/>
      <c r="BP810" s="48"/>
      <c r="BQ810" s="118"/>
      <c r="BR810" s="2"/>
      <c r="BS810" s="2"/>
      <c r="BT810" s="2"/>
      <c r="BU810" s="2"/>
      <c r="BV810" s="56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18" t="s">
        <v>5</v>
      </c>
      <c r="H811" s="3">
        <v>2024</v>
      </c>
      <c r="I811" s="20" t="s">
        <v>316</v>
      </c>
      <c r="J811" s="185" t="s">
        <v>348</v>
      </c>
      <c r="K811" s="8" t="s">
        <v>320</v>
      </c>
      <c r="L811" s="163">
        <f t="shared" si="25"/>
        <v>0</v>
      </c>
      <c r="M811" s="163">
        <f t="shared" si="26"/>
        <v>0</v>
      </c>
      <c r="N811" s="181"/>
      <c r="O811" s="33"/>
      <c r="P811" s="33"/>
      <c r="Q811" s="33"/>
      <c r="R811" s="33"/>
      <c r="S811" s="41"/>
      <c r="T811" s="2"/>
      <c r="U811" s="2"/>
      <c r="V811" s="2"/>
      <c r="W811" s="2"/>
      <c r="X811" s="56"/>
      <c r="Y811" s="62"/>
      <c r="Z811" s="62"/>
      <c r="AA811" s="62"/>
      <c r="AB811" s="62"/>
      <c r="AC811" s="69"/>
      <c r="AD811" s="2"/>
      <c r="AE811" s="2"/>
      <c r="AF811" s="2"/>
      <c r="AG811" s="2"/>
      <c r="AH811" s="56"/>
      <c r="AI811" s="72"/>
      <c r="AJ811" s="72"/>
      <c r="AK811" s="72"/>
      <c r="AL811" s="72"/>
      <c r="AM811" s="81"/>
      <c r="AN811" s="2"/>
      <c r="AO811" s="2"/>
      <c r="AP811" s="2"/>
      <c r="AQ811" s="2"/>
      <c r="AR811" s="56"/>
      <c r="AS811" s="85"/>
      <c r="AT811" s="85"/>
      <c r="AU811" s="85"/>
      <c r="AV811" s="85"/>
      <c r="AW811" s="101"/>
      <c r="AX811" s="2"/>
      <c r="AY811" s="2"/>
      <c r="AZ811" s="2"/>
      <c r="BA811" s="2"/>
      <c r="BB811" s="56"/>
      <c r="BC811" s="105"/>
      <c r="BD811" s="105"/>
      <c r="BE811" s="105"/>
      <c r="BF811" s="105"/>
      <c r="BG811" s="110"/>
      <c r="BH811" s="2"/>
      <c r="BI811" s="2"/>
      <c r="BJ811" s="2"/>
      <c r="BK811" s="2"/>
      <c r="BL811" s="56"/>
      <c r="BM811" s="48"/>
      <c r="BN811" s="48"/>
      <c r="BO811" s="48"/>
      <c r="BP811" s="48"/>
      <c r="BQ811" s="118"/>
      <c r="BR811" s="2"/>
      <c r="BS811" s="2"/>
      <c r="BT811" s="2"/>
      <c r="BU811" s="2"/>
      <c r="BV811" s="56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18" t="s">
        <v>5</v>
      </c>
      <c r="H812" s="3">
        <v>2024</v>
      </c>
      <c r="I812" s="20" t="s">
        <v>282</v>
      </c>
      <c r="J812" s="184" t="s">
        <v>272</v>
      </c>
      <c r="K812" s="2" t="s">
        <v>321</v>
      </c>
      <c r="L812" s="163">
        <f t="shared" si="25"/>
        <v>0</v>
      </c>
      <c r="M812" s="163">
        <f t="shared" si="26"/>
        <v>0</v>
      </c>
      <c r="N812" s="186"/>
      <c r="O812" s="33"/>
      <c r="P812" s="33"/>
      <c r="Q812" s="33"/>
      <c r="R812" s="33"/>
      <c r="S812" s="41"/>
      <c r="T812" s="2"/>
      <c r="U812" s="2"/>
      <c r="V812" s="2"/>
      <c r="W812" s="2"/>
      <c r="X812" s="56"/>
      <c r="Y812" s="62"/>
      <c r="Z812" s="62"/>
      <c r="AA812" s="62"/>
      <c r="AB812" s="62"/>
      <c r="AC812" s="69"/>
      <c r="AD812" s="2"/>
      <c r="AE812" s="2"/>
      <c r="AF812" s="2"/>
      <c r="AG812" s="2"/>
      <c r="AH812" s="56"/>
      <c r="AI812" s="72"/>
      <c r="AJ812" s="72"/>
      <c r="AK812" s="72"/>
      <c r="AL812" s="72"/>
      <c r="AM812" s="81"/>
      <c r="AN812" s="2"/>
      <c r="AO812" s="2"/>
      <c r="AP812" s="2"/>
      <c r="AQ812" s="2"/>
      <c r="AR812" s="56"/>
      <c r="AS812" s="85"/>
      <c r="AT812" s="85"/>
      <c r="AU812" s="85"/>
      <c r="AV812" s="85"/>
      <c r="AW812" s="101"/>
      <c r="AX812" s="2"/>
      <c r="AY812" s="2"/>
      <c r="AZ812" s="2"/>
      <c r="BA812" s="2"/>
      <c r="BB812" s="56"/>
      <c r="BC812" s="105"/>
      <c r="BD812" s="105"/>
      <c r="BE812" s="105"/>
      <c r="BF812" s="105"/>
      <c r="BG812" s="110"/>
      <c r="BH812" s="2"/>
      <c r="BI812" s="2"/>
      <c r="BJ812" s="2"/>
      <c r="BK812" s="2"/>
      <c r="BL812" s="56"/>
      <c r="BM812" s="48"/>
      <c r="BN812" s="48"/>
      <c r="BO812" s="48"/>
      <c r="BP812" s="48"/>
      <c r="BQ812" s="118"/>
      <c r="BR812" s="2"/>
      <c r="BS812" s="2"/>
      <c r="BT812" s="2"/>
      <c r="BU812" s="2"/>
      <c r="BV812" s="56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18" t="s">
        <v>5</v>
      </c>
      <c r="H813" s="3">
        <v>2024</v>
      </c>
      <c r="I813" s="20" t="s">
        <v>282</v>
      </c>
      <c r="J813" s="184" t="s">
        <v>273</v>
      </c>
      <c r="K813" s="2" t="s">
        <v>321</v>
      </c>
      <c r="L813" s="163">
        <f t="shared" si="25"/>
        <v>0</v>
      </c>
      <c r="M813" s="163">
        <f t="shared" si="26"/>
        <v>0</v>
      </c>
      <c r="N813" s="186"/>
      <c r="O813" s="33"/>
      <c r="P813" s="33"/>
      <c r="Q813" s="33"/>
      <c r="R813" s="33"/>
      <c r="S813" s="42"/>
      <c r="T813" s="2"/>
      <c r="U813" s="2"/>
      <c r="V813" s="2"/>
      <c r="W813" s="2"/>
      <c r="X813" s="55"/>
      <c r="Y813" s="62"/>
      <c r="Z813" s="62"/>
      <c r="AA813" s="62"/>
      <c r="AB813" s="62"/>
      <c r="AC813" s="68"/>
      <c r="AD813" s="2"/>
      <c r="AE813" s="2"/>
      <c r="AF813" s="2"/>
      <c r="AG813" s="2"/>
      <c r="AH813" s="55"/>
      <c r="AI813" s="72"/>
      <c r="AJ813" s="72"/>
      <c r="AK813" s="72"/>
      <c r="AL813" s="72"/>
      <c r="AM813" s="80"/>
      <c r="AN813" s="2"/>
      <c r="AO813" s="2"/>
      <c r="AP813" s="2"/>
      <c r="AQ813" s="2"/>
      <c r="AR813" s="55"/>
      <c r="AS813" s="85"/>
      <c r="AT813" s="85"/>
      <c r="AU813" s="85"/>
      <c r="AV813" s="85"/>
      <c r="AW813" s="100"/>
      <c r="AX813" s="2"/>
      <c r="AY813" s="2"/>
      <c r="AZ813" s="2"/>
      <c r="BA813" s="2"/>
      <c r="BB813" s="55"/>
      <c r="BC813" s="105"/>
      <c r="BD813" s="105"/>
      <c r="BE813" s="105"/>
      <c r="BF813" s="105"/>
      <c r="BG813" s="109"/>
      <c r="BH813" s="2"/>
      <c r="BI813" s="2"/>
      <c r="BJ813" s="2"/>
      <c r="BK813" s="2"/>
      <c r="BL813" s="55"/>
      <c r="BM813" s="48"/>
      <c r="BN813" s="48"/>
      <c r="BO813" s="48"/>
      <c r="BP813" s="48"/>
      <c r="BQ813" s="117"/>
      <c r="BR813" s="2"/>
      <c r="BS813" s="2"/>
      <c r="BT813" s="2"/>
      <c r="BU813" s="2"/>
      <c r="BV813" s="55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18" t="s">
        <v>5</v>
      </c>
      <c r="H814" s="3">
        <v>2024</v>
      </c>
      <c r="I814" s="20" t="s">
        <v>282</v>
      </c>
      <c r="J814" s="184" t="s">
        <v>274</v>
      </c>
      <c r="K814" s="2" t="s">
        <v>321</v>
      </c>
      <c r="L814" s="163">
        <f t="shared" si="25"/>
        <v>5.0000000000000001E-4</v>
      </c>
      <c r="M814" s="163">
        <f t="shared" si="26"/>
        <v>0.60799999999999998</v>
      </c>
      <c r="N814" s="186" t="s">
        <v>1343</v>
      </c>
      <c r="O814" s="33"/>
      <c r="P814" s="33"/>
      <c r="Q814" s="33"/>
      <c r="R814" s="33"/>
      <c r="S814" s="42"/>
      <c r="T814" s="2"/>
      <c r="U814" s="2"/>
      <c r="V814" s="2"/>
      <c r="W814" s="2"/>
      <c r="X814" s="55"/>
      <c r="Y814" s="62">
        <v>1</v>
      </c>
      <c r="Z814" s="62" t="s">
        <v>370</v>
      </c>
      <c r="AA814" s="62"/>
      <c r="AB814" s="62">
        <v>5.0000000000000001E-4</v>
      </c>
      <c r="AC814" s="68">
        <v>0.60799999999999998</v>
      </c>
      <c r="AD814" s="2"/>
      <c r="AE814" s="2"/>
      <c r="AF814" s="2"/>
      <c r="AG814" s="2"/>
      <c r="AH814" s="55"/>
      <c r="AI814" s="72"/>
      <c r="AJ814" s="72"/>
      <c r="AK814" s="72"/>
      <c r="AL814" s="72"/>
      <c r="AM814" s="80"/>
      <c r="AN814" s="2"/>
      <c r="AO814" s="2"/>
      <c r="AP814" s="2"/>
      <c r="AQ814" s="2"/>
      <c r="AR814" s="55"/>
      <c r="AS814" s="85"/>
      <c r="AT814" s="85"/>
      <c r="AU814" s="85"/>
      <c r="AV814" s="85"/>
      <c r="AW814" s="100"/>
      <c r="AX814" s="2"/>
      <c r="AY814" s="2"/>
      <c r="AZ814" s="2"/>
      <c r="BA814" s="2"/>
      <c r="BB814" s="55"/>
      <c r="BC814" s="105"/>
      <c r="BD814" s="105"/>
      <c r="BE814" s="105"/>
      <c r="BF814" s="105"/>
      <c r="BG814" s="109"/>
      <c r="BH814" s="2"/>
      <c r="BI814" s="2"/>
      <c r="BJ814" s="2"/>
      <c r="BK814" s="2"/>
      <c r="BL814" s="55"/>
      <c r="BM814" s="48"/>
      <c r="BN814" s="48"/>
      <c r="BO814" s="48"/>
      <c r="BP814" s="48"/>
      <c r="BQ814" s="117"/>
      <c r="BR814" s="2"/>
      <c r="BS814" s="2"/>
      <c r="BT814" s="2"/>
      <c r="BU814" s="2"/>
      <c r="BV814" s="55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18" t="s">
        <v>5</v>
      </c>
      <c r="H815" s="3">
        <v>2024</v>
      </c>
      <c r="I815" s="20" t="s">
        <v>282</v>
      </c>
      <c r="J815" s="184" t="s">
        <v>275</v>
      </c>
      <c r="K815" s="2" t="s">
        <v>321</v>
      </c>
      <c r="L815" s="163">
        <f t="shared" si="25"/>
        <v>0</v>
      </c>
      <c r="M815" s="163">
        <f t="shared" si="26"/>
        <v>0</v>
      </c>
      <c r="N815" s="186"/>
      <c r="O815" s="33"/>
      <c r="P815" s="33"/>
      <c r="Q815" s="33"/>
      <c r="R815" s="33"/>
      <c r="S815" s="41"/>
      <c r="T815" s="2"/>
      <c r="U815" s="2"/>
      <c r="V815" s="2"/>
      <c r="W815" s="2"/>
      <c r="X815" s="56"/>
      <c r="Y815" s="62"/>
      <c r="Z815" s="62"/>
      <c r="AA815" s="62"/>
      <c r="AB815" s="62"/>
      <c r="AC815" s="69"/>
      <c r="AD815" s="2"/>
      <c r="AE815" s="2"/>
      <c r="AF815" s="2"/>
      <c r="AG815" s="2"/>
      <c r="AH815" s="56"/>
      <c r="AI815" s="72"/>
      <c r="AJ815" s="72"/>
      <c r="AK815" s="72"/>
      <c r="AL815" s="72"/>
      <c r="AM815" s="81"/>
      <c r="AN815" s="2"/>
      <c r="AO815" s="2"/>
      <c r="AP815" s="2"/>
      <c r="AQ815" s="2"/>
      <c r="AR815" s="56"/>
      <c r="AS815" s="85"/>
      <c r="AT815" s="85"/>
      <c r="AU815" s="85"/>
      <c r="AV815" s="85"/>
      <c r="AW815" s="101"/>
      <c r="AX815" s="2"/>
      <c r="AY815" s="2"/>
      <c r="AZ815" s="2"/>
      <c r="BA815" s="2"/>
      <c r="BB815" s="56"/>
      <c r="BC815" s="105"/>
      <c r="BD815" s="105"/>
      <c r="BE815" s="105"/>
      <c r="BF815" s="105"/>
      <c r="BG815" s="110"/>
      <c r="BH815" s="2"/>
      <c r="BI815" s="2"/>
      <c r="BJ815" s="2"/>
      <c r="BK815" s="2"/>
      <c r="BL815" s="56"/>
      <c r="BM815" s="48"/>
      <c r="BN815" s="48"/>
      <c r="BO815" s="48"/>
      <c r="BP815" s="48"/>
      <c r="BQ815" s="118"/>
      <c r="BR815" s="2"/>
      <c r="BS815" s="2"/>
      <c r="BT815" s="2"/>
      <c r="BU815" s="2"/>
      <c r="BV815" s="56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18" t="s">
        <v>5</v>
      </c>
      <c r="H816" s="3">
        <v>2024</v>
      </c>
      <c r="I816" s="20" t="s">
        <v>282</v>
      </c>
      <c r="J816" s="184" t="s">
        <v>276</v>
      </c>
      <c r="K816" s="2" t="s">
        <v>320</v>
      </c>
      <c r="L816" s="163">
        <f t="shared" si="25"/>
        <v>0</v>
      </c>
      <c r="M816" s="163">
        <f t="shared" si="26"/>
        <v>0</v>
      </c>
      <c r="N816" s="186"/>
      <c r="O816" s="33"/>
      <c r="P816" s="33"/>
      <c r="Q816" s="33"/>
      <c r="R816" s="33"/>
      <c r="S816" s="41"/>
      <c r="T816" s="2"/>
      <c r="U816" s="2"/>
      <c r="V816" s="2"/>
      <c r="W816" s="2"/>
      <c r="X816" s="56"/>
      <c r="Y816" s="62"/>
      <c r="Z816" s="62"/>
      <c r="AA816" s="62"/>
      <c r="AB816" s="62"/>
      <c r="AC816" s="69"/>
      <c r="AD816" s="2"/>
      <c r="AE816" s="2"/>
      <c r="AF816" s="2"/>
      <c r="AG816" s="2"/>
      <c r="AH816" s="56"/>
      <c r="AI816" s="72"/>
      <c r="AJ816" s="72"/>
      <c r="AK816" s="72"/>
      <c r="AL816" s="72"/>
      <c r="AM816" s="81"/>
      <c r="AN816" s="2"/>
      <c r="AO816" s="2"/>
      <c r="AP816" s="2"/>
      <c r="AQ816" s="2"/>
      <c r="AR816" s="56"/>
      <c r="AS816" s="85"/>
      <c r="AT816" s="85"/>
      <c r="AU816" s="85"/>
      <c r="AV816" s="85"/>
      <c r="AW816" s="101"/>
      <c r="AX816" s="2"/>
      <c r="AY816" s="2"/>
      <c r="AZ816" s="2"/>
      <c r="BA816" s="2"/>
      <c r="BB816" s="56"/>
      <c r="BC816" s="105"/>
      <c r="BD816" s="105"/>
      <c r="BE816" s="105"/>
      <c r="BF816" s="105"/>
      <c r="BG816" s="110"/>
      <c r="BH816" s="2"/>
      <c r="BI816" s="2"/>
      <c r="BJ816" s="2"/>
      <c r="BK816" s="2"/>
      <c r="BL816" s="56"/>
      <c r="BM816" s="48"/>
      <c r="BN816" s="48"/>
      <c r="BO816" s="48"/>
      <c r="BP816" s="48"/>
      <c r="BQ816" s="118"/>
      <c r="BR816" s="2"/>
      <c r="BS816" s="2"/>
      <c r="BT816" s="2"/>
      <c r="BU816" s="2"/>
      <c r="BV816" s="56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18" t="s">
        <v>5</v>
      </c>
      <c r="H817" s="3">
        <v>2024</v>
      </c>
      <c r="I817" s="20" t="s">
        <v>282</v>
      </c>
      <c r="J817" s="184" t="s">
        <v>277</v>
      </c>
      <c r="K817" s="2" t="s">
        <v>320</v>
      </c>
      <c r="L817" s="163">
        <f t="shared" si="25"/>
        <v>1</v>
      </c>
      <c r="M817" s="163">
        <f t="shared" si="26"/>
        <v>2.044</v>
      </c>
      <c r="N817" s="186" t="s">
        <v>1344</v>
      </c>
      <c r="O817" s="33"/>
      <c r="P817" s="33"/>
      <c r="Q817" s="33"/>
      <c r="R817" s="33"/>
      <c r="S817" s="41"/>
      <c r="T817" s="2"/>
      <c r="U817" s="2"/>
      <c r="V817" s="2"/>
      <c r="W817" s="2"/>
      <c r="X817" s="56"/>
      <c r="Y817" s="62"/>
      <c r="Z817" s="62"/>
      <c r="AA817" s="62"/>
      <c r="AB817" s="62"/>
      <c r="AC817" s="69"/>
      <c r="AD817" s="2"/>
      <c r="AE817" s="2"/>
      <c r="AF817" s="2"/>
      <c r="AG817" s="2"/>
      <c r="AH817" s="56"/>
      <c r="AI817" s="72"/>
      <c r="AJ817" s="72"/>
      <c r="AK817" s="72"/>
      <c r="AL817" s="72"/>
      <c r="AM817" s="81"/>
      <c r="AN817" s="2"/>
      <c r="AO817" s="2"/>
      <c r="AP817" s="2"/>
      <c r="AQ817" s="2"/>
      <c r="AR817" s="56"/>
      <c r="AS817" s="85"/>
      <c r="AT817" s="85"/>
      <c r="AU817" s="85"/>
      <c r="AV817" s="85"/>
      <c r="AW817" s="101"/>
      <c r="AX817" s="2"/>
      <c r="AY817" s="2"/>
      <c r="AZ817" s="2"/>
      <c r="BA817" s="2"/>
      <c r="BB817" s="56"/>
      <c r="BC817" s="105" t="s">
        <v>605</v>
      </c>
      <c r="BD817" s="105"/>
      <c r="BE817" s="105"/>
      <c r="BF817" s="105">
        <v>1</v>
      </c>
      <c r="BG817" s="110">
        <v>2.044</v>
      </c>
      <c r="BH817" s="2"/>
      <c r="BI817" s="2"/>
      <c r="BJ817" s="2"/>
      <c r="BK817" s="2"/>
      <c r="BL817" s="56"/>
      <c r="BM817" s="48"/>
      <c r="BN817" s="48"/>
      <c r="BO817" s="48"/>
      <c r="BP817" s="48"/>
      <c r="BQ817" s="118"/>
      <c r="BR817" s="2"/>
      <c r="BS817" s="2"/>
      <c r="BT817" s="2"/>
      <c r="BU817" s="2"/>
      <c r="BV817" s="56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18" t="s">
        <v>5</v>
      </c>
      <c r="H818" s="3">
        <v>2024</v>
      </c>
      <c r="I818" s="20" t="s">
        <v>283</v>
      </c>
      <c r="J818" s="184" t="s">
        <v>298</v>
      </c>
      <c r="K818" s="2" t="s">
        <v>321</v>
      </c>
      <c r="L818" s="163">
        <f t="shared" si="25"/>
        <v>0</v>
      </c>
      <c r="M818" s="163">
        <f t="shared" si="26"/>
        <v>0</v>
      </c>
      <c r="N818" s="186"/>
      <c r="O818" s="33"/>
      <c r="P818" s="33"/>
      <c r="Q818" s="33"/>
      <c r="R818" s="33"/>
      <c r="S818" s="41"/>
      <c r="T818" s="2"/>
      <c r="U818" s="2"/>
      <c r="V818" s="2"/>
      <c r="W818" s="2"/>
      <c r="X818" s="56"/>
      <c r="Y818" s="62"/>
      <c r="Z818" s="62"/>
      <c r="AA818" s="62"/>
      <c r="AB818" s="62"/>
      <c r="AC818" s="69"/>
      <c r="AD818" s="2"/>
      <c r="AE818" s="2"/>
      <c r="AF818" s="2"/>
      <c r="AG818" s="2"/>
      <c r="AH818" s="56"/>
      <c r="AI818" s="72"/>
      <c r="AJ818" s="72"/>
      <c r="AK818" s="72"/>
      <c r="AL818" s="72"/>
      <c r="AM818" s="81"/>
      <c r="AN818" s="2"/>
      <c r="AO818" s="2"/>
      <c r="AP818" s="2"/>
      <c r="AQ818" s="2"/>
      <c r="AR818" s="56"/>
      <c r="AS818" s="85"/>
      <c r="AT818" s="85"/>
      <c r="AU818" s="85"/>
      <c r="AV818" s="85"/>
      <c r="AW818" s="101"/>
      <c r="AX818" s="2"/>
      <c r="AY818" s="2"/>
      <c r="AZ818" s="2"/>
      <c r="BA818" s="2"/>
      <c r="BB818" s="56"/>
      <c r="BC818" s="105"/>
      <c r="BD818" s="105"/>
      <c r="BE818" s="105"/>
      <c r="BF818" s="105"/>
      <c r="BG818" s="110"/>
      <c r="BH818" s="2"/>
      <c r="BI818" s="2"/>
      <c r="BJ818" s="2"/>
      <c r="BK818" s="2"/>
      <c r="BL818" s="56"/>
      <c r="BM818" s="48"/>
      <c r="BN818" s="48"/>
      <c r="BO818" s="48"/>
      <c r="BP818" s="48"/>
      <c r="BQ818" s="118"/>
      <c r="BR818" s="2"/>
      <c r="BS818" s="2"/>
      <c r="BT818" s="2"/>
      <c r="BU818" s="2"/>
      <c r="BV818" s="56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18" t="s">
        <v>5</v>
      </c>
      <c r="H819" s="3">
        <v>2024</v>
      </c>
      <c r="I819" s="20" t="s">
        <v>283</v>
      </c>
      <c r="J819" s="184" t="s">
        <v>278</v>
      </c>
      <c r="K819" s="2" t="s">
        <v>320</v>
      </c>
      <c r="L819" s="163">
        <f t="shared" si="25"/>
        <v>0</v>
      </c>
      <c r="M819" s="163">
        <f t="shared" si="26"/>
        <v>0</v>
      </c>
      <c r="N819" s="186"/>
      <c r="O819" s="33"/>
      <c r="P819" s="33"/>
      <c r="Q819" s="33"/>
      <c r="R819" s="33"/>
      <c r="S819" s="41"/>
      <c r="T819" s="2"/>
      <c r="U819" s="2"/>
      <c r="V819" s="2"/>
      <c r="W819" s="2"/>
      <c r="X819" s="56"/>
      <c r="Y819" s="62"/>
      <c r="Z819" s="62"/>
      <c r="AA819" s="62"/>
      <c r="AB819" s="62"/>
      <c r="AC819" s="69"/>
      <c r="AD819" s="2"/>
      <c r="AE819" s="2"/>
      <c r="AF819" s="2"/>
      <c r="AG819" s="2"/>
      <c r="AH819" s="56"/>
      <c r="AI819" s="72"/>
      <c r="AJ819" s="72"/>
      <c r="AK819" s="72"/>
      <c r="AL819" s="72"/>
      <c r="AM819" s="81"/>
      <c r="AN819" s="2"/>
      <c r="AO819" s="2"/>
      <c r="AP819" s="2"/>
      <c r="AQ819" s="2"/>
      <c r="AR819" s="56"/>
      <c r="AS819" s="85"/>
      <c r="AT819" s="85"/>
      <c r="AU819" s="85"/>
      <c r="AV819" s="85"/>
      <c r="AW819" s="101"/>
      <c r="AX819" s="2"/>
      <c r="AY819" s="2"/>
      <c r="AZ819" s="2"/>
      <c r="BA819" s="2"/>
      <c r="BB819" s="56"/>
      <c r="BC819" s="105"/>
      <c r="BD819" s="105"/>
      <c r="BE819" s="105"/>
      <c r="BF819" s="105"/>
      <c r="BG819" s="110"/>
      <c r="BH819" s="2"/>
      <c r="BI819" s="2"/>
      <c r="BJ819" s="2"/>
      <c r="BK819" s="2"/>
      <c r="BL819" s="56"/>
      <c r="BM819" s="48"/>
      <c r="BN819" s="48"/>
      <c r="BO819" s="48"/>
      <c r="BP819" s="48"/>
      <c r="BQ819" s="118"/>
      <c r="BR819" s="2"/>
      <c r="BS819" s="2"/>
      <c r="BT819" s="2"/>
      <c r="BU819" s="2"/>
      <c r="BV819" s="56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18" t="s">
        <v>5</v>
      </c>
      <c r="H820" s="3">
        <v>2024</v>
      </c>
      <c r="I820" s="20" t="s">
        <v>283</v>
      </c>
      <c r="J820" s="184" t="s">
        <v>279</v>
      </c>
      <c r="K820" s="2" t="s">
        <v>320</v>
      </c>
      <c r="L820" s="163">
        <f t="shared" si="25"/>
        <v>0</v>
      </c>
      <c r="M820" s="163">
        <f t="shared" si="26"/>
        <v>0</v>
      </c>
      <c r="N820" s="186"/>
      <c r="O820" s="33"/>
      <c r="P820" s="33"/>
      <c r="Q820" s="33"/>
      <c r="R820" s="33"/>
      <c r="S820" s="41"/>
      <c r="T820" s="2"/>
      <c r="U820" s="2"/>
      <c r="V820" s="2"/>
      <c r="W820" s="2"/>
      <c r="X820" s="56"/>
      <c r="Y820" s="62"/>
      <c r="Z820" s="62"/>
      <c r="AA820" s="62"/>
      <c r="AB820" s="62"/>
      <c r="AC820" s="69"/>
      <c r="AD820" s="2"/>
      <c r="AE820" s="2"/>
      <c r="AF820" s="2"/>
      <c r="AG820" s="2"/>
      <c r="AH820" s="56"/>
      <c r="AI820" s="72"/>
      <c r="AJ820" s="72"/>
      <c r="AK820" s="72"/>
      <c r="AL820" s="72"/>
      <c r="AM820" s="81"/>
      <c r="AN820" s="2"/>
      <c r="AO820" s="2"/>
      <c r="AP820" s="2"/>
      <c r="AQ820" s="2"/>
      <c r="AR820" s="56"/>
      <c r="AS820" s="85"/>
      <c r="AT820" s="85"/>
      <c r="AU820" s="85"/>
      <c r="AV820" s="85"/>
      <c r="AW820" s="101"/>
      <c r="AX820" s="2"/>
      <c r="AY820" s="2"/>
      <c r="AZ820" s="2"/>
      <c r="BA820" s="2"/>
      <c r="BB820" s="56"/>
      <c r="BC820" s="105"/>
      <c r="BD820" s="105"/>
      <c r="BE820" s="105"/>
      <c r="BF820" s="105"/>
      <c r="BG820" s="110"/>
      <c r="BH820" s="2"/>
      <c r="BI820" s="2"/>
      <c r="BJ820" s="2"/>
      <c r="BK820" s="2"/>
      <c r="BL820" s="56"/>
      <c r="BM820" s="48"/>
      <c r="BN820" s="48"/>
      <c r="BO820" s="48"/>
      <c r="BP820" s="48"/>
      <c r="BQ820" s="118"/>
      <c r="BR820" s="2"/>
      <c r="BS820" s="2"/>
      <c r="BT820" s="2"/>
      <c r="BU820" s="2"/>
      <c r="BV820" s="56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18" t="s">
        <v>5</v>
      </c>
      <c r="H821" s="3">
        <v>2024</v>
      </c>
      <c r="I821" s="20" t="s">
        <v>286</v>
      </c>
      <c r="J821" s="184" t="s">
        <v>280</v>
      </c>
      <c r="K821" s="2" t="s">
        <v>319</v>
      </c>
      <c r="L821" s="163">
        <f t="shared" si="25"/>
        <v>0</v>
      </c>
      <c r="M821" s="163">
        <f t="shared" si="26"/>
        <v>0</v>
      </c>
      <c r="N821" s="186"/>
      <c r="O821" s="33"/>
      <c r="P821" s="33"/>
      <c r="Q821" s="33"/>
      <c r="R821" s="33"/>
      <c r="S821" s="41"/>
      <c r="T821" s="2"/>
      <c r="U821" s="2"/>
      <c r="V821" s="2"/>
      <c r="W821" s="2"/>
      <c r="X821" s="56"/>
      <c r="Y821" s="62"/>
      <c r="Z821" s="62"/>
      <c r="AA821" s="62"/>
      <c r="AB821" s="62"/>
      <c r="AC821" s="69"/>
      <c r="AD821" s="2"/>
      <c r="AE821" s="2"/>
      <c r="AF821" s="2"/>
      <c r="AG821" s="2"/>
      <c r="AH821" s="56"/>
      <c r="AI821" s="72"/>
      <c r="AJ821" s="72"/>
      <c r="AK821" s="72"/>
      <c r="AL821" s="72"/>
      <c r="AM821" s="81"/>
      <c r="AN821" s="2"/>
      <c r="AO821" s="2"/>
      <c r="AP821" s="2"/>
      <c r="AQ821" s="2"/>
      <c r="AR821" s="56"/>
      <c r="AS821" s="85"/>
      <c r="AT821" s="85"/>
      <c r="AU821" s="85"/>
      <c r="AV821" s="85"/>
      <c r="AW821" s="101"/>
      <c r="AX821" s="2"/>
      <c r="AY821" s="2"/>
      <c r="AZ821" s="2"/>
      <c r="BA821" s="2"/>
      <c r="BB821" s="56"/>
      <c r="BC821" s="105"/>
      <c r="BD821" s="105"/>
      <c r="BE821" s="105"/>
      <c r="BF821" s="105"/>
      <c r="BG821" s="110"/>
      <c r="BH821" s="2"/>
      <c r="BI821" s="2"/>
      <c r="BJ821" s="2"/>
      <c r="BK821" s="2"/>
      <c r="BL821" s="56"/>
      <c r="BM821" s="48"/>
      <c r="BN821" s="48"/>
      <c r="BO821" s="48"/>
      <c r="BP821" s="48"/>
      <c r="BQ821" s="118"/>
      <c r="BR821" s="2"/>
      <c r="BS821" s="2"/>
      <c r="BT821" s="2"/>
      <c r="BU821" s="2"/>
      <c r="BV821" s="56"/>
    </row>
    <row r="822" spans="1:74" ht="57.6" hidden="1" x14ac:dyDescent="0.3">
      <c r="A822" s="2" t="s">
        <v>22</v>
      </c>
      <c r="B822" s="2" t="s">
        <v>2</v>
      </c>
      <c r="C822" s="2" t="s">
        <v>3</v>
      </c>
      <c r="D822" s="2" t="s">
        <v>15</v>
      </c>
      <c r="E822" s="3">
        <v>21</v>
      </c>
      <c r="F822" s="3"/>
      <c r="G822" s="18" t="s">
        <v>5</v>
      </c>
      <c r="H822" s="3">
        <v>2024</v>
      </c>
      <c r="I822" s="20" t="s">
        <v>286</v>
      </c>
      <c r="J822" s="184" t="s">
        <v>281</v>
      </c>
      <c r="K822" s="2" t="s">
        <v>319</v>
      </c>
      <c r="L822" s="163">
        <f t="shared" si="25"/>
        <v>0</v>
      </c>
      <c r="M822" s="163">
        <f t="shared" si="26"/>
        <v>31.616</v>
      </c>
      <c r="N822" s="186" t="s">
        <v>1345</v>
      </c>
      <c r="O822" s="33"/>
      <c r="P822" s="33"/>
      <c r="Q822" s="33"/>
      <c r="R822" s="33"/>
      <c r="S822" s="41"/>
      <c r="T822" s="2"/>
      <c r="U822" s="2"/>
      <c r="V822" s="2"/>
      <c r="W822" s="2"/>
      <c r="X822" s="56"/>
      <c r="Y822" s="62"/>
      <c r="Z822" s="62"/>
      <c r="AA822" s="62"/>
      <c r="AB822" s="62"/>
      <c r="AC822" s="69"/>
      <c r="AD822" s="2" t="s">
        <v>495</v>
      </c>
      <c r="AE822" s="2"/>
      <c r="AF822" s="2"/>
      <c r="AG822" s="2"/>
      <c r="AH822" s="56">
        <v>9.0839999999999996</v>
      </c>
      <c r="AI822" s="72"/>
      <c r="AJ822" s="72"/>
      <c r="AK822" s="72"/>
      <c r="AL822" s="72"/>
      <c r="AM822" s="81"/>
      <c r="AN822" s="2" t="s">
        <v>609</v>
      </c>
      <c r="AO822" s="2"/>
      <c r="AP822" s="2"/>
      <c r="AQ822" s="2"/>
      <c r="AR822" s="56">
        <v>12.475</v>
      </c>
      <c r="AS822" s="85"/>
      <c r="AT822" s="85"/>
      <c r="AU822" s="85"/>
      <c r="AV822" s="85"/>
      <c r="AW822" s="101"/>
      <c r="AX822" s="2"/>
      <c r="AY822" s="2"/>
      <c r="AZ822" s="2"/>
      <c r="BA822" s="2"/>
      <c r="BB822" s="56"/>
      <c r="BC822" s="105"/>
      <c r="BD822" s="105"/>
      <c r="BE822" s="105"/>
      <c r="BF822" s="105"/>
      <c r="BG822" s="110"/>
      <c r="BH822" s="2" t="s">
        <v>1064</v>
      </c>
      <c r="BI822" s="2"/>
      <c r="BJ822" s="2"/>
      <c r="BK822" s="2"/>
      <c r="BL822" s="56">
        <v>4.5</v>
      </c>
      <c r="BM822" s="48" t="s">
        <v>1016</v>
      </c>
      <c r="BN822" s="48"/>
      <c r="BO822" s="48"/>
      <c r="BP822" s="48"/>
      <c r="BQ822" s="118">
        <v>5.5570000000000004</v>
      </c>
      <c r="BR822" s="2"/>
      <c r="BS822" s="2"/>
      <c r="BT822" s="2"/>
      <c r="BU822" s="2"/>
      <c r="BV822" s="56"/>
    </row>
    <row r="823" spans="1:74" s="13" customFormat="1" hidden="1" x14ac:dyDescent="0.3">
      <c r="A823" s="12" t="s">
        <v>22</v>
      </c>
      <c r="B823" s="12" t="s">
        <v>2</v>
      </c>
      <c r="C823" s="12" t="s">
        <v>3</v>
      </c>
      <c r="D823" s="12" t="s">
        <v>15</v>
      </c>
      <c r="E823" s="7">
        <v>21</v>
      </c>
      <c r="F823" s="7"/>
      <c r="G823" s="19" t="s">
        <v>5</v>
      </c>
      <c r="H823" s="7">
        <v>2024</v>
      </c>
      <c r="I823" s="21"/>
      <c r="J823" s="12" t="s">
        <v>314</v>
      </c>
      <c r="K823" s="12"/>
      <c r="L823" s="147"/>
      <c r="M823" s="147">
        <f>SUM(M785:M822)</f>
        <v>34.268000000000001</v>
      </c>
      <c r="N823" s="183"/>
      <c r="O823" s="12"/>
      <c r="P823" s="12"/>
      <c r="Q823" s="12"/>
      <c r="R823" s="12"/>
      <c r="S823" s="52">
        <f>SUM(S785:S822)</f>
        <v>0</v>
      </c>
      <c r="T823" s="12"/>
      <c r="U823" s="12"/>
      <c r="V823" s="12"/>
      <c r="W823" s="12"/>
      <c r="X823" s="52">
        <f>SUM(X785:X822)</f>
        <v>0</v>
      </c>
      <c r="Y823" s="12"/>
      <c r="Z823" s="12"/>
      <c r="AA823" s="12"/>
      <c r="AB823" s="12"/>
      <c r="AC823" s="52">
        <f>SUM(AC785:AC822)</f>
        <v>0.60799999999999998</v>
      </c>
      <c r="AD823" s="12"/>
      <c r="AE823" s="12"/>
      <c r="AF823" s="12"/>
      <c r="AG823" s="12"/>
      <c r="AH823" s="52">
        <f>SUM(AH785:AH822)</f>
        <v>9.0839999999999996</v>
      </c>
      <c r="AI823" s="12"/>
      <c r="AJ823" s="12"/>
      <c r="AK823" s="12"/>
      <c r="AL823" s="12"/>
      <c r="AM823" s="52">
        <f>SUM(AM785:AM822)</f>
        <v>0</v>
      </c>
      <c r="AN823" s="12"/>
      <c r="AO823" s="12"/>
      <c r="AP823" s="12"/>
      <c r="AQ823" s="12"/>
      <c r="AR823" s="52">
        <f>SUM(AR785:AR822)</f>
        <v>12.475</v>
      </c>
      <c r="AS823" s="12"/>
      <c r="AT823" s="12"/>
      <c r="AU823" s="12"/>
      <c r="AV823" s="12"/>
      <c r="AW823" s="52">
        <f>SUM(AW785:AW822)</f>
        <v>0</v>
      </c>
      <c r="AX823" s="12"/>
      <c r="AY823" s="12"/>
      <c r="AZ823" s="12"/>
      <c r="BA823" s="12"/>
      <c r="BB823" s="52">
        <f>SUM(BB785:BB822)</f>
        <v>0</v>
      </c>
      <c r="BC823" s="12"/>
      <c r="BD823" s="12"/>
      <c r="BE823" s="12"/>
      <c r="BF823" s="12"/>
      <c r="BG823" s="52">
        <f>SUM(BG785:BG822)</f>
        <v>2.044</v>
      </c>
      <c r="BH823" s="12"/>
      <c r="BI823" s="12"/>
      <c r="BJ823" s="12"/>
      <c r="BK823" s="12"/>
      <c r="BL823" s="52">
        <f>SUM(BL785:BL822)</f>
        <v>4.5</v>
      </c>
      <c r="BM823" s="12"/>
      <c r="BN823" s="12"/>
      <c r="BO823" s="12"/>
      <c r="BP823" s="12"/>
      <c r="BQ823" s="52">
        <f>SUM(BQ785:BQ822)</f>
        <v>5.5570000000000004</v>
      </c>
      <c r="BR823" s="12"/>
      <c r="BS823" s="12"/>
      <c r="BT823" s="12"/>
      <c r="BU823" s="12"/>
      <c r="BV823" s="52">
        <f>SUM(BV785:BV822)</f>
        <v>0</v>
      </c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18" t="s">
        <v>5</v>
      </c>
      <c r="H824" s="3">
        <v>2024</v>
      </c>
      <c r="I824" s="20" t="s">
        <v>287</v>
      </c>
      <c r="J824" s="184" t="s">
        <v>267</v>
      </c>
      <c r="K824" s="2" t="s">
        <v>318</v>
      </c>
      <c r="L824" s="163">
        <f t="shared" si="25"/>
        <v>0</v>
      </c>
      <c r="M824" s="163">
        <f t="shared" si="26"/>
        <v>0</v>
      </c>
      <c r="N824" s="181"/>
      <c r="O824" s="33"/>
      <c r="P824" s="33"/>
      <c r="Q824" s="33"/>
      <c r="R824" s="33"/>
      <c r="S824" s="41"/>
      <c r="T824" s="2"/>
      <c r="U824" s="2"/>
      <c r="V824" s="2"/>
      <c r="W824" s="2"/>
      <c r="X824" s="56"/>
      <c r="Y824" s="62"/>
      <c r="Z824" s="62"/>
      <c r="AA824" s="62"/>
      <c r="AB824" s="62"/>
      <c r="AC824" s="69"/>
      <c r="AD824" s="2"/>
      <c r="AE824" s="2"/>
      <c r="AF824" s="2"/>
      <c r="AG824" s="2"/>
      <c r="AH824" s="56"/>
      <c r="AI824" s="72"/>
      <c r="AJ824" s="72"/>
      <c r="AK824" s="72"/>
      <c r="AL824" s="72"/>
      <c r="AM824" s="81"/>
      <c r="AN824" s="2"/>
      <c r="AO824" s="2"/>
      <c r="AP824" s="2"/>
      <c r="AQ824" s="2"/>
      <c r="AR824" s="56"/>
      <c r="AS824" s="85"/>
      <c r="AT824" s="85"/>
      <c r="AU824" s="85"/>
      <c r="AV824" s="85"/>
      <c r="AW824" s="101"/>
      <c r="AX824" s="2"/>
      <c r="AY824" s="2"/>
      <c r="AZ824" s="2"/>
      <c r="BA824" s="2"/>
      <c r="BB824" s="56"/>
      <c r="BC824" s="105"/>
      <c r="BD824" s="105"/>
      <c r="BE824" s="105"/>
      <c r="BF824" s="105"/>
      <c r="BG824" s="110"/>
      <c r="BH824" s="2"/>
      <c r="BI824" s="2"/>
      <c r="BJ824" s="2"/>
      <c r="BK824" s="2"/>
      <c r="BL824" s="56"/>
      <c r="BM824" s="48"/>
      <c r="BN824" s="48"/>
      <c r="BO824" s="48"/>
      <c r="BP824" s="48"/>
      <c r="BQ824" s="118"/>
      <c r="BR824" s="2"/>
      <c r="BS824" s="2"/>
      <c r="BT824" s="2"/>
      <c r="BU824" s="2"/>
      <c r="BV824" s="56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18" t="s">
        <v>5</v>
      </c>
      <c r="H825" s="3">
        <v>2024</v>
      </c>
      <c r="I825" s="20" t="s">
        <v>287</v>
      </c>
      <c r="J825" s="184" t="s">
        <v>291</v>
      </c>
      <c r="K825" s="2" t="s">
        <v>319</v>
      </c>
      <c r="L825" s="163">
        <f t="shared" si="25"/>
        <v>0</v>
      </c>
      <c r="M825" s="163">
        <f t="shared" si="26"/>
        <v>0</v>
      </c>
      <c r="N825" s="181"/>
      <c r="O825" s="33"/>
      <c r="P825" s="33"/>
      <c r="Q825" s="33"/>
      <c r="R825" s="33"/>
      <c r="S825" s="41"/>
      <c r="T825" s="2"/>
      <c r="U825" s="2"/>
      <c r="V825" s="2"/>
      <c r="W825" s="2"/>
      <c r="X825" s="56"/>
      <c r="Y825" s="62"/>
      <c r="Z825" s="62"/>
      <c r="AA825" s="62"/>
      <c r="AB825" s="62"/>
      <c r="AC825" s="69"/>
      <c r="AD825" s="2"/>
      <c r="AE825" s="2"/>
      <c r="AF825" s="2"/>
      <c r="AG825" s="2"/>
      <c r="AH825" s="56"/>
      <c r="AI825" s="72"/>
      <c r="AJ825" s="72"/>
      <c r="AK825" s="72"/>
      <c r="AL825" s="72"/>
      <c r="AM825" s="81"/>
      <c r="AN825" s="2"/>
      <c r="AO825" s="2"/>
      <c r="AP825" s="2"/>
      <c r="AQ825" s="2"/>
      <c r="AR825" s="56"/>
      <c r="AS825" s="85"/>
      <c r="AT825" s="85"/>
      <c r="AU825" s="85"/>
      <c r="AV825" s="85"/>
      <c r="AW825" s="101"/>
      <c r="AX825" s="2"/>
      <c r="AY825" s="2"/>
      <c r="AZ825" s="2"/>
      <c r="BA825" s="2"/>
      <c r="BB825" s="56"/>
      <c r="BC825" s="105"/>
      <c r="BD825" s="105"/>
      <c r="BE825" s="105"/>
      <c r="BF825" s="105"/>
      <c r="BG825" s="110"/>
      <c r="BH825" s="2"/>
      <c r="BI825" s="2"/>
      <c r="BJ825" s="2"/>
      <c r="BK825" s="2"/>
      <c r="BL825" s="56"/>
      <c r="BM825" s="48"/>
      <c r="BN825" s="48"/>
      <c r="BO825" s="48"/>
      <c r="BP825" s="48"/>
      <c r="BQ825" s="118"/>
      <c r="BR825" s="2"/>
      <c r="BS825" s="2"/>
      <c r="BT825" s="2"/>
      <c r="BU825" s="2"/>
      <c r="BV825" s="56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18" t="s">
        <v>5</v>
      </c>
      <c r="H826" s="3">
        <v>2024</v>
      </c>
      <c r="I826" s="20" t="s">
        <v>286</v>
      </c>
      <c r="J826" s="184" t="s">
        <v>336</v>
      </c>
      <c r="K826" s="2" t="s">
        <v>319</v>
      </c>
      <c r="L826" s="163">
        <f t="shared" si="25"/>
        <v>0</v>
      </c>
      <c r="M826" s="163">
        <f t="shared" si="26"/>
        <v>0</v>
      </c>
      <c r="N826" s="181"/>
      <c r="O826" s="33"/>
      <c r="P826" s="33"/>
      <c r="Q826" s="33"/>
      <c r="R826" s="33"/>
      <c r="S826" s="41"/>
      <c r="T826" s="2"/>
      <c r="U826" s="2"/>
      <c r="V826" s="2"/>
      <c r="W826" s="2"/>
      <c r="X826" s="56"/>
      <c r="Y826" s="62"/>
      <c r="Z826" s="62"/>
      <c r="AA826" s="62"/>
      <c r="AB826" s="62"/>
      <c r="AC826" s="69"/>
      <c r="AD826" s="2"/>
      <c r="AE826" s="2"/>
      <c r="AF826" s="2"/>
      <c r="AG826" s="2"/>
      <c r="AH826" s="56"/>
      <c r="AI826" s="72"/>
      <c r="AJ826" s="72"/>
      <c r="AK826" s="72"/>
      <c r="AL826" s="72"/>
      <c r="AM826" s="81"/>
      <c r="AN826" s="2"/>
      <c r="AO826" s="2"/>
      <c r="AP826" s="2"/>
      <c r="AQ826" s="2"/>
      <c r="AR826" s="56"/>
      <c r="AS826" s="85"/>
      <c r="AT826" s="85"/>
      <c r="AU826" s="85"/>
      <c r="AV826" s="85"/>
      <c r="AW826" s="101"/>
      <c r="AX826" s="2"/>
      <c r="AY826" s="2"/>
      <c r="AZ826" s="2"/>
      <c r="BA826" s="2"/>
      <c r="BB826" s="56"/>
      <c r="BC826" s="105"/>
      <c r="BD826" s="105"/>
      <c r="BE826" s="105"/>
      <c r="BF826" s="105"/>
      <c r="BG826" s="110"/>
      <c r="BH826" s="2"/>
      <c r="BI826" s="2"/>
      <c r="BJ826" s="2"/>
      <c r="BK826" s="2"/>
      <c r="BL826" s="56"/>
      <c r="BM826" s="48"/>
      <c r="BN826" s="48"/>
      <c r="BO826" s="48"/>
      <c r="BP826" s="48"/>
      <c r="BQ826" s="118"/>
      <c r="BR826" s="2"/>
      <c r="BS826" s="2"/>
      <c r="BT826" s="2"/>
      <c r="BU826" s="2"/>
      <c r="BV826" s="56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18" t="s">
        <v>5</v>
      </c>
      <c r="H827" s="10"/>
      <c r="I827" s="20" t="s">
        <v>286</v>
      </c>
      <c r="J827" s="185" t="s">
        <v>337</v>
      </c>
      <c r="K827" s="8" t="s">
        <v>318</v>
      </c>
      <c r="L827" s="163">
        <f t="shared" si="25"/>
        <v>0</v>
      </c>
      <c r="M827" s="163">
        <f t="shared" si="26"/>
        <v>0</v>
      </c>
      <c r="N827" s="181"/>
      <c r="O827" s="53"/>
      <c r="P827" s="53"/>
      <c r="Q827" s="53"/>
      <c r="R827" s="53"/>
      <c r="S827" s="41"/>
      <c r="T827" s="8"/>
      <c r="U827" s="8"/>
      <c r="V827" s="8"/>
      <c r="W827" s="8"/>
      <c r="X827" s="56"/>
      <c r="Y827" s="135"/>
      <c r="Z827" s="135"/>
      <c r="AA827" s="135"/>
      <c r="AB827" s="135"/>
      <c r="AC827" s="69"/>
      <c r="AD827" s="8"/>
      <c r="AE827" s="8"/>
      <c r="AF827" s="8"/>
      <c r="AG827" s="8"/>
      <c r="AH827" s="56"/>
      <c r="AI827" s="137"/>
      <c r="AJ827" s="137"/>
      <c r="AK827" s="137"/>
      <c r="AL827" s="137"/>
      <c r="AM827" s="81"/>
      <c r="AN827" s="8"/>
      <c r="AO827" s="8"/>
      <c r="AP827" s="8"/>
      <c r="AQ827" s="8"/>
      <c r="AR827" s="56"/>
      <c r="AS827" s="139"/>
      <c r="AT827" s="139"/>
      <c r="AU827" s="139"/>
      <c r="AV827" s="139"/>
      <c r="AW827" s="101"/>
      <c r="AX827" s="8"/>
      <c r="AY827" s="8"/>
      <c r="AZ827" s="8"/>
      <c r="BA827" s="8"/>
      <c r="BB827" s="56"/>
      <c r="BC827" s="141"/>
      <c r="BD827" s="141"/>
      <c r="BE827" s="141"/>
      <c r="BF827" s="141"/>
      <c r="BG827" s="110"/>
      <c r="BH827" s="8"/>
      <c r="BI827" s="8"/>
      <c r="BJ827" s="8"/>
      <c r="BK827" s="8"/>
      <c r="BL827" s="56"/>
      <c r="BM827" s="143"/>
      <c r="BN827" s="143"/>
      <c r="BO827" s="143"/>
      <c r="BP827" s="143"/>
      <c r="BQ827" s="118"/>
      <c r="BR827" s="8"/>
      <c r="BS827" s="8"/>
      <c r="BT827" s="8"/>
      <c r="BU827" s="8"/>
      <c r="BV827" s="56"/>
    </row>
    <row r="828" spans="1:74" ht="28.8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18" t="s">
        <v>5</v>
      </c>
      <c r="H828" s="10"/>
      <c r="I828" s="20" t="s">
        <v>286</v>
      </c>
      <c r="J828" s="185" t="s">
        <v>338</v>
      </c>
      <c r="K828" s="8" t="s">
        <v>339</v>
      </c>
      <c r="L828" s="163">
        <f t="shared" si="25"/>
        <v>0</v>
      </c>
      <c r="M828" s="163">
        <f t="shared" si="26"/>
        <v>0</v>
      </c>
      <c r="N828" s="181"/>
      <c r="O828" s="53"/>
      <c r="P828" s="53"/>
      <c r="Q828" s="53"/>
      <c r="R828" s="53"/>
      <c r="S828" s="41"/>
      <c r="T828" s="8"/>
      <c r="U828" s="8"/>
      <c r="V828" s="8"/>
      <c r="W828" s="8"/>
      <c r="X828" s="56"/>
      <c r="Y828" s="135"/>
      <c r="Z828" s="135"/>
      <c r="AA828" s="135"/>
      <c r="AB828" s="135"/>
      <c r="AC828" s="69"/>
      <c r="AD828" s="8"/>
      <c r="AE828" s="8"/>
      <c r="AF828" s="8"/>
      <c r="AG828" s="8"/>
      <c r="AH828" s="56"/>
      <c r="AI828" s="137"/>
      <c r="AJ828" s="137"/>
      <c r="AK828" s="137"/>
      <c r="AL828" s="137"/>
      <c r="AM828" s="81"/>
      <c r="AN828" s="8"/>
      <c r="AO828" s="8"/>
      <c r="AP828" s="8"/>
      <c r="AQ828" s="8"/>
      <c r="AR828" s="56"/>
      <c r="AS828" s="139"/>
      <c r="AT828" s="139"/>
      <c r="AU828" s="139"/>
      <c r="AV828" s="139"/>
      <c r="AW828" s="101"/>
      <c r="AX828" s="8"/>
      <c r="AY828" s="8"/>
      <c r="AZ828" s="8"/>
      <c r="BA828" s="8"/>
      <c r="BB828" s="56"/>
      <c r="BC828" s="141"/>
      <c r="BD828" s="141"/>
      <c r="BE828" s="141"/>
      <c r="BF828" s="141"/>
      <c r="BG828" s="110"/>
      <c r="BH828" s="8"/>
      <c r="BI828" s="8"/>
      <c r="BJ828" s="8"/>
      <c r="BK828" s="8"/>
      <c r="BL828" s="56"/>
      <c r="BM828" s="143"/>
      <c r="BN828" s="143"/>
      <c r="BO828" s="143"/>
      <c r="BP828" s="143"/>
      <c r="BQ828" s="118"/>
      <c r="BR828" s="8"/>
      <c r="BS828" s="8"/>
      <c r="BT828" s="8"/>
      <c r="BU828" s="8"/>
      <c r="BV828" s="56"/>
    </row>
    <row r="829" spans="1:74" ht="28.8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18" t="s">
        <v>5</v>
      </c>
      <c r="H829" s="10"/>
      <c r="I829" s="20" t="s">
        <v>286</v>
      </c>
      <c r="J829" s="185" t="s">
        <v>340</v>
      </c>
      <c r="K829" s="8" t="s">
        <v>318</v>
      </c>
      <c r="L829" s="163">
        <f t="shared" si="25"/>
        <v>0</v>
      </c>
      <c r="M829" s="163">
        <f t="shared" si="26"/>
        <v>0</v>
      </c>
      <c r="N829" s="181"/>
      <c r="O829" s="53"/>
      <c r="P829" s="53"/>
      <c r="Q829" s="53"/>
      <c r="R829" s="53"/>
      <c r="S829" s="41"/>
      <c r="T829" s="8"/>
      <c r="U829" s="8"/>
      <c r="V829" s="8"/>
      <c r="W829" s="8"/>
      <c r="X829" s="56"/>
      <c r="Y829" s="135"/>
      <c r="Z829" s="135"/>
      <c r="AA829" s="135"/>
      <c r="AB829" s="135"/>
      <c r="AC829" s="69"/>
      <c r="AD829" s="8"/>
      <c r="AE829" s="8"/>
      <c r="AF829" s="8"/>
      <c r="AG829" s="8"/>
      <c r="AH829" s="56"/>
      <c r="AI829" s="137"/>
      <c r="AJ829" s="137"/>
      <c r="AK829" s="137"/>
      <c r="AL829" s="137"/>
      <c r="AM829" s="81"/>
      <c r="AN829" s="8"/>
      <c r="AO829" s="8"/>
      <c r="AP829" s="8"/>
      <c r="AQ829" s="8"/>
      <c r="AR829" s="56"/>
      <c r="AS829" s="139"/>
      <c r="AT829" s="139"/>
      <c r="AU829" s="139"/>
      <c r="AV829" s="139"/>
      <c r="AW829" s="101"/>
      <c r="AX829" s="8"/>
      <c r="AY829" s="8"/>
      <c r="AZ829" s="8"/>
      <c r="BA829" s="8"/>
      <c r="BB829" s="56"/>
      <c r="BC829" s="141"/>
      <c r="BD829" s="141"/>
      <c r="BE829" s="141"/>
      <c r="BF829" s="141"/>
      <c r="BG829" s="110"/>
      <c r="BH829" s="8"/>
      <c r="BI829" s="8"/>
      <c r="BJ829" s="8"/>
      <c r="BK829" s="8"/>
      <c r="BL829" s="56"/>
      <c r="BM829" s="143"/>
      <c r="BN829" s="143"/>
      <c r="BO829" s="143"/>
      <c r="BP829" s="143"/>
      <c r="BQ829" s="118"/>
      <c r="BR829" s="8"/>
      <c r="BS829" s="8"/>
      <c r="BT829" s="8"/>
      <c r="BU829" s="8"/>
      <c r="BV829" s="56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18" t="s">
        <v>5</v>
      </c>
      <c r="H830" s="10"/>
      <c r="I830" s="20" t="s">
        <v>286</v>
      </c>
      <c r="J830" s="185" t="s">
        <v>341</v>
      </c>
      <c r="K830" s="8" t="s">
        <v>320</v>
      </c>
      <c r="L830" s="163">
        <f t="shared" si="25"/>
        <v>0</v>
      </c>
      <c r="M830" s="163">
        <f t="shared" si="26"/>
        <v>0</v>
      </c>
      <c r="N830" s="181"/>
      <c r="O830" s="53"/>
      <c r="P830" s="53"/>
      <c r="Q830" s="53"/>
      <c r="R830" s="53"/>
      <c r="S830" s="41"/>
      <c r="T830" s="8"/>
      <c r="U830" s="8"/>
      <c r="V830" s="8"/>
      <c r="W830" s="8"/>
      <c r="X830" s="56"/>
      <c r="Y830" s="135"/>
      <c r="Z830" s="135"/>
      <c r="AA830" s="135"/>
      <c r="AB830" s="135"/>
      <c r="AC830" s="69"/>
      <c r="AD830" s="8"/>
      <c r="AE830" s="8"/>
      <c r="AF830" s="8"/>
      <c r="AG830" s="8"/>
      <c r="AH830" s="56"/>
      <c r="AI830" s="137"/>
      <c r="AJ830" s="137"/>
      <c r="AK830" s="137"/>
      <c r="AL830" s="137"/>
      <c r="AM830" s="81"/>
      <c r="AN830" s="8"/>
      <c r="AO830" s="8"/>
      <c r="AP830" s="8"/>
      <c r="AQ830" s="8"/>
      <c r="AR830" s="56"/>
      <c r="AS830" s="139"/>
      <c r="AT830" s="139"/>
      <c r="AU830" s="139"/>
      <c r="AV830" s="139"/>
      <c r="AW830" s="101"/>
      <c r="AX830" s="8"/>
      <c r="AY830" s="8"/>
      <c r="AZ830" s="8"/>
      <c r="BA830" s="8"/>
      <c r="BB830" s="56"/>
      <c r="BC830" s="141"/>
      <c r="BD830" s="141"/>
      <c r="BE830" s="141"/>
      <c r="BF830" s="141"/>
      <c r="BG830" s="110"/>
      <c r="BH830" s="8"/>
      <c r="BI830" s="8"/>
      <c r="BJ830" s="8"/>
      <c r="BK830" s="8"/>
      <c r="BL830" s="56"/>
      <c r="BM830" s="143"/>
      <c r="BN830" s="143"/>
      <c r="BO830" s="143"/>
      <c r="BP830" s="143"/>
      <c r="BQ830" s="118"/>
      <c r="BR830" s="8"/>
      <c r="BS830" s="8"/>
      <c r="BT830" s="8"/>
      <c r="BU830" s="8"/>
      <c r="BV830" s="56"/>
    </row>
    <row r="831" spans="1:74" ht="28.8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18" t="s">
        <v>5</v>
      </c>
      <c r="H831" s="10"/>
      <c r="I831" s="20" t="s">
        <v>286</v>
      </c>
      <c r="J831" s="185" t="s">
        <v>342</v>
      </c>
      <c r="K831" s="8" t="s">
        <v>320</v>
      </c>
      <c r="L831" s="163">
        <f t="shared" si="25"/>
        <v>0</v>
      </c>
      <c r="M831" s="163">
        <f t="shared" si="26"/>
        <v>0</v>
      </c>
      <c r="N831" s="181"/>
      <c r="O831" s="53"/>
      <c r="P831" s="53"/>
      <c r="Q831" s="53"/>
      <c r="R831" s="53"/>
      <c r="S831" s="41"/>
      <c r="T831" s="8"/>
      <c r="U831" s="8"/>
      <c r="V831" s="8"/>
      <c r="W831" s="8"/>
      <c r="X831" s="56"/>
      <c r="Y831" s="135"/>
      <c r="Z831" s="135"/>
      <c r="AA831" s="135"/>
      <c r="AB831" s="135"/>
      <c r="AC831" s="69"/>
      <c r="AD831" s="8"/>
      <c r="AE831" s="8"/>
      <c r="AF831" s="8"/>
      <c r="AG831" s="8"/>
      <c r="AH831" s="56"/>
      <c r="AI831" s="137"/>
      <c r="AJ831" s="137"/>
      <c r="AK831" s="137"/>
      <c r="AL831" s="137"/>
      <c r="AM831" s="81"/>
      <c r="AN831" s="8"/>
      <c r="AO831" s="8"/>
      <c r="AP831" s="8"/>
      <c r="AQ831" s="8"/>
      <c r="AR831" s="56"/>
      <c r="AS831" s="139"/>
      <c r="AT831" s="139"/>
      <c r="AU831" s="139"/>
      <c r="AV831" s="139"/>
      <c r="AW831" s="101"/>
      <c r="AX831" s="8"/>
      <c r="AY831" s="8"/>
      <c r="AZ831" s="8"/>
      <c r="BA831" s="8"/>
      <c r="BB831" s="56"/>
      <c r="BC831" s="141"/>
      <c r="BD831" s="141"/>
      <c r="BE831" s="141"/>
      <c r="BF831" s="141"/>
      <c r="BG831" s="110"/>
      <c r="BH831" s="8"/>
      <c r="BI831" s="8"/>
      <c r="BJ831" s="8"/>
      <c r="BK831" s="8"/>
      <c r="BL831" s="56"/>
      <c r="BM831" s="143"/>
      <c r="BN831" s="143"/>
      <c r="BO831" s="143"/>
      <c r="BP831" s="143"/>
      <c r="BQ831" s="118"/>
      <c r="BR831" s="8"/>
      <c r="BS831" s="8"/>
      <c r="BT831" s="8"/>
      <c r="BU831" s="8"/>
      <c r="BV831" s="56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18" t="s">
        <v>5</v>
      </c>
      <c r="H832" s="10"/>
      <c r="I832" s="20" t="s">
        <v>286</v>
      </c>
      <c r="J832" s="185" t="s">
        <v>343</v>
      </c>
      <c r="K832" s="8" t="s">
        <v>339</v>
      </c>
      <c r="L832" s="163">
        <f t="shared" si="25"/>
        <v>0</v>
      </c>
      <c r="M832" s="163">
        <f t="shared" si="26"/>
        <v>0</v>
      </c>
      <c r="N832" s="181"/>
      <c r="O832" s="53"/>
      <c r="P832" s="53"/>
      <c r="Q832" s="53"/>
      <c r="R832" s="53"/>
      <c r="S832" s="41"/>
      <c r="T832" s="8"/>
      <c r="U832" s="8"/>
      <c r="V832" s="8"/>
      <c r="W832" s="8"/>
      <c r="X832" s="56"/>
      <c r="Y832" s="135"/>
      <c r="Z832" s="135"/>
      <c r="AA832" s="135"/>
      <c r="AB832" s="135"/>
      <c r="AC832" s="69"/>
      <c r="AD832" s="8"/>
      <c r="AE832" s="8"/>
      <c r="AF832" s="8"/>
      <c r="AG832" s="8"/>
      <c r="AH832" s="56"/>
      <c r="AI832" s="137"/>
      <c r="AJ832" s="137"/>
      <c r="AK832" s="137"/>
      <c r="AL832" s="137"/>
      <c r="AM832" s="81"/>
      <c r="AN832" s="8"/>
      <c r="AO832" s="8"/>
      <c r="AP832" s="8"/>
      <c r="AQ832" s="8"/>
      <c r="AR832" s="56"/>
      <c r="AS832" s="139"/>
      <c r="AT832" s="139"/>
      <c r="AU832" s="139"/>
      <c r="AV832" s="139"/>
      <c r="AW832" s="101"/>
      <c r="AX832" s="8"/>
      <c r="AY832" s="8"/>
      <c r="AZ832" s="8"/>
      <c r="BA832" s="8"/>
      <c r="BB832" s="56"/>
      <c r="BC832" s="141"/>
      <c r="BD832" s="141"/>
      <c r="BE832" s="141"/>
      <c r="BF832" s="141"/>
      <c r="BG832" s="110"/>
      <c r="BH832" s="8"/>
      <c r="BI832" s="8"/>
      <c r="BJ832" s="8"/>
      <c r="BK832" s="8"/>
      <c r="BL832" s="56"/>
      <c r="BM832" s="143"/>
      <c r="BN832" s="143"/>
      <c r="BO832" s="143"/>
      <c r="BP832" s="143"/>
      <c r="BQ832" s="118"/>
      <c r="BR832" s="8"/>
      <c r="BS832" s="8"/>
      <c r="BT832" s="8"/>
      <c r="BU832" s="8"/>
      <c r="BV832" s="56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18" t="s">
        <v>5</v>
      </c>
      <c r="H833" s="10"/>
      <c r="I833" s="20" t="s">
        <v>288</v>
      </c>
      <c r="J833" s="185" t="s">
        <v>344</v>
      </c>
      <c r="K833" s="8" t="s">
        <v>318</v>
      </c>
      <c r="L833" s="163">
        <f t="shared" si="25"/>
        <v>0</v>
      </c>
      <c r="M833" s="163">
        <f t="shared" si="26"/>
        <v>0</v>
      </c>
      <c r="N833" s="181"/>
      <c r="O833" s="53"/>
      <c r="P833" s="53"/>
      <c r="Q833" s="53"/>
      <c r="R833" s="53"/>
      <c r="S833" s="41"/>
      <c r="T833" s="8"/>
      <c r="U833" s="8"/>
      <c r="V833" s="8"/>
      <c r="W833" s="8"/>
      <c r="X833" s="56"/>
      <c r="Y833" s="135"/>
      <c r="Z833" s="135"/>
      <c r="AA833" s="135"/>
      <c r="AB833" s="135"/>
      <c r="AC833" s="69"/>
      <c r="AD833" s="8"/>
      <c r="AE833" s="8"/>
      <c r="AF833" s="8"/>
      <c r="AG833" s="8"/>
      <c r="AH833" s="56"/>
      <c r="AI833" s="137"/>
      <c r="AJ833" s="137"/>
      <c r="AK833" s="137"/>
      <c r="AL833" s="137"/>
      <c r="AM833" s="81"/>
      <c r="AN833" s="8"/>
      <c r="AO833" s="8"/>
      <c r="AP833" s="8"/>
      <c r="AQ833" s="8"/>
      <c r="AR833" s="56"/>
      <c r="AS833" s="139"/>
      <c r="AT833" s="139"/>
      <c r="AU833" s="139"/>
      <c r="AV833" s="139"/>
      <c r="AW833" s="101"/>
      <c r="AX833" s="8"/>
      <c r="AY833" s="8"/>
      <c r="AZ833" s="8"/>
      <c r="BA833" s="8"/>
      <c r="BB833" s="56"/>
      <c r="BC833" s="141"/>
      <c r="BD833" s="141"/>
      <c r="BE833" s="141"/>
      <c r="BF833" s="141"/>
      <c r="BG833" s="110"/>
      <c r="BH833" s="8"/>
      <c r="BI833" s="8"/>
      <c r="BJ833" s="8"/>
      <c r="BK833" s="8"/>
      <c r="BL833" s="56"/>
      <c r="BM833" s="143"/>
      <c r="BN833" s="143"/>
      <c r="BO833" s="143"/>
      <c r="BP833" s="143"/>
      <c r="BQ833" s="118"/>
      <c r="BR833" s="8"/>
      <c r="BS833" s="8"/>
      <c r="BT833" s="8"/>
      <c r="BU833" s="8"/>
      <c r="BV833" s="56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18" t="s">
        <v>5</v>
      </c>
      <c r="H834" s="10"/>
      <c r="I834" s="20" t="s">
        <v>288</v>
      </c>
      <c r="J834" s="184" t="s">
        <v>351</v>
      </c>
      <c r="K834" s="2" t="s">
        <v>318</v>
      </c>
      <c r="L834" s="163">
        <f t="shared" si="25"/>
        <v>0</v>
      </c>
      <c r="M834" s="163">
        <f t="shared" si="26"/>
        <v>0</v>
      </c>
      <c r="N834" s="181"/>
      <c r="O834" s="53"/>
      <c r="P834" s="53"/>
      <c r="Q834" s="53"/>
      <c r="R834" s="53"/>
      <c r="S834" s="41"/>
      <c r="T834" s="8"/>
      <c r="U834" s="8"/>
      <c r="V834" s="8"/>
      <c r="W834" s="8"/>
      <c r="X834" s="56"/>
      <c r="Y834" s="135"/>
      <c r="Z834" s="135"/>
      <c r="AA834" s="135"/>
      <c r="AB834" s="135"/>
      <c r="AC834" s="69"/>
      <c r="AD834" s="8"/>
      <c r="AE834" s="8"/>
      <c r="AF834" s="8"/>
      <c r="AG834" s="8"/>
      <c r="AH834" s="56"/>
      <c r="AI834" s="137"/>
      <c r="AJ834" s="137"/>
      <c r="AK834" s="137"/>
      <c r="AL834" s="137"/>
      <c r="AM834" s="81"/>
      <c r="AN834" s="8"/>
      <c r="AO834" s="8"/>
      <c r="AP834" s="8"/>
      <c r="AQ834" s="8"/>
      <c r="AR834" s="56"/>
      <c r="AS834" s="139"/>
      <c r="AT834" s="139"/>
      <c r="AU834" s="139"/>
      <c r="AV834" s="139"/>
      <c r="AW834" s="101"/>
      <c r="AX834" s="8"/>
      <c r="AY834" s="8"/>
      <c r="AZ834" s="8"/>
      <c r="BA834" s="8"/>
      <c r="BB834" s="56"/>
      <c r="BC834" s="141"/>
      <c r="BD834" s="141"/>
      <c r="BE834" s="141"/>
      <c r="BF834" s="141"/>
      <c r="BG834" s="110"/>
      <c r="BH834" s="8"/>
      <c r="BI834" s="8"/>
      <c r="BJ834" s="8"/>
      <c r="BK834" s="8"/>
      <c r="BL834" s="56"/>
      <c r="BM834" s="143"/>
      <c r="BN834" s="143"/>
      <c r="BO834" s="143"/>
      <c r="BP834" s="143"/>
      <c r="BQ834" s="118"/>
      <c r="BR834" s="8"/>
      <c r="BS834" s="8"/>
      <c r="BT834" s="8"/>
      <c r="BU834" s="8"/>
      <c r="BV834" s="56"/>
    </row>
    <row r="835" spans="1:74" ht="28.8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18" t="s">
        <v>5</v>
      </c>
      <c r="H835" s="3">
        <v>2024</v>
      </c>
      <c r="I835" s="20" t="s">
        <v>288</v>
      </c>
      <c r="J835" s="184" t="s">
        <v>352</v>
      </c>
      <c r="K835" s="2" t="s">
        <v>321</v>
      </c>
      <c r="L835" s="163">
        <f t="shared" si="25"/>
        <v>0</v>
      </c>
      <c r="M835" s="163">
        <f t="shared" si="26"/>
        <v>0</v>
      </c>
      <c r="N835" s="181"/>
      <c r="O835" s="33"/>
      <c r="P835" s="33"/>
      <c r="Q835" s="33"/>
      <c r="R835" s="33"/>
      <c r="S835" s="41"/>
      <c r="T835" s="2"/>
      <c r="U835" s="2"/>
      <c r="V835" s="2"/>
      <c r="W835" s="2"/>
      <c r="X835" s="56"/>
      <c r="Y835" s="62"/>
      <c r="Z835" s="62"/>
      <c r="AA835" s="62"/>
      <c r="AB835" s="62"/>
      <c r="AC835" s="69"/>
      <c r="AD835" s="2"/>
      <c r="AE835" s="2"/>
      <c r="AF835" s="2"/>
      <c r="AG835" s="2"/>
      <c r="AH835" s="56"/>
      <c r="AI835" s="72"/>
      <c r="AJ835" s="72"/>
      <c r="AK835" s="72"/>
      <c r="AL835" s="72"/>
      <c r="AM835" s="81"/>
      <c r="AN835" s="2"/>
      <c r="AO835" s="2"/>
      <c r="AP835" s="2"/>
      <c r="AQ835" s="2"/>
      <c r="AR835" s="56"/>
      <c r="AS835" s="85"/>
      <c r="AT835" s="85"/>
      <c r="AU835" s="85"/>
      <c r="AV835" s="85"/>
      <c r="AW835" s="101"/>
      <c r="AX835" s="2"/>
      <c r="AY835" s="2"/>
      <c r="AZ835" s="2"/>
      <c r="BA835" s="2"/>
      <c r="BB835" s="56"/>
      <c r="BC835" s="105"/>
      <c r="BD835" s="105"/>
      <c r="BE835" s="105"/>
      <c r="BF835" s="105"/>
      <c r="BG835" s="110"/>
      <c r="BH835" s="2"/>
      <c r="BI835" s="2"/>
      <c r="BJ835" s="2"/>
      <c r="BK835" s="2"/>
      <c r="BL835" s="56"/>
      <c r="BM835" s="48"/>
      <c r="BN835" s="48"/>
      <c r="BO835" s="48"/>
      <c r="BP835" s="48"/>
      <c r="BQ835" s="118"/>
      <c r="BR835" s="2"/>
      <c r="BS835" s="2"/>
      <c r="BT835" s="2"/>
      <c r="BU835" s="2"/>
      <c r="BV835" s="56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18" t="s">
        <v>5</v>
      </c>
      <c r="H836" s="3">
        <v>2024</v>
      </c>
      <c r="I836" s="20" t="s">
        <v>288</v>
      </c>
      <c r="J836" s="184" t="s">
        <v>345</v>
      </c>
      <c r="K836" s="2" t="s">
        <v>318</v>
      </c>
      <c r="L836" s="163">
        <f t="shared" si="25"/>
        <v>0</v>
      </c>
      <c r="M836" s="163">
        <f t="shared" si="26"/>
        <v>0</v>
      </c>
      <c r="N836" s="181"/>
      <c r="O836" s="34"/>
      <c r="P836" s="33"/>
      <c r="Q836" s="33"/>
      <c r="R836" s="33"/>
      <c r="S836" s="41"/>
      <c r="T836" s="3"/>
      <c r="U836" s="2"/>
      <c r="V836" s="2"/>
      <c r="W836" s="2"/>
      <c r="X836" s="56"/>
      <c r="Y836" s="64"/>
      <c r="Z836" s="62"/>
      <c r="AA836" s="62"/>
      <c r="AB836" s="62"/>
      <c r="AC836" s="69"/>
      <c r="AD836" s="3"/>
      <c r="AE836" s="2"/>
      <c r="AF836" s="2"/>
      <c r="AG836" s="2"/>
      <c r="AH836" s="56"/>
      <c r="AI836" s="73"/>
      <c r="AJ836" s="72"/>
      <c r="AK836" s="72"/>
      <c r="AL836" s="72"/>
      <c r="AM836" s="81"/>
      <c r="AN836" s="3"/>
      <c r="AO836" s="2"/>
      <c r="AP836" s="2"/>
      <c r="AQ836" s="2"/>
      <c r="AR836" s="56"/>
      <c r="AS836" s="86"/>
      <c r="AT836" s="85"/>
      <c r="AU836" s="85"/>
      <c r="AV836" s="85"/>
      <c r="AW836" s="101"/>
      <c r="AX836" s="3"/>
      <c r="AY836" s="2"/>
      <c r="AZ836" s="2"/>
      <c r="BA836" s="2"/>
      <c r="BB836" s="56"/>
      <c r="BC836" s="106"/>
      <c r="BD836" s="105"/>
      <c r="BE836" s="105"/>
      <c r="BF836" s="105"/>
      <c r="BG836" s="110"/>
      <c r="BH836" s="3"/>
      <c r="BI836" s="2"/>
      <c r="BJ836" s="2"/>
      <c r="BK836" s="2"/>
      <c r="BL836" s="56"/>
      <c r="BM836" s="49"/>
      <c r="BN836" s="48"/>
      <c r="BO836" s="48"/>
      <c r="BP836" s="48"/>
      <c r="BQ836" s="118"/>
      <c r="BR836" s="3"/>
      <c r="BS836" s="2"/>
      <c r="BT836" s="2"/>
      <c r="BU836" s="2"/>
      <c r="BV836" s="56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18" t="s">
        <v>5</v>
      </c>
      <c r="H837" s="3">
        <v>2024</v>
      </c>
      <c r="I837" s="20" t="s">
        <v>289</v>
      </c>
      <c r="J837" s="184" t="s">
        <v>268</v>
      </c>
      <c r="K837" s="2" t="s">
        <v>318</v>
      </c>
      <c r="L837" s="163">
        <f t="shared" si="25"/>
        <v>0</v>
      </c>
      <c r="M837" s="163">
        <f t="shared" si="26"/>
        <v>0</v>
      </c>
      <c r="N837" s="181"/>
      <c r="O837" s="33"/>
      <c r="P837" s="33"/>
      <c r="Q837" s="33"/>
      <c r="R837" s="33"/>
      <c r="S837" s="41"/>
      <c r="T837" s="2"/>
      <c r="U837" s="2"/>
      <c r="V837" s="2"/>
      <c r="W837" s="2"/>
      <c r="X837" s="56"/>
      <c r="Y837" s="62"/>
      <c r="Z837" s="62"/>
      <c r="AA837" s="62"/>
      <c r="AB837" s="62"/>
      <c r="AC837" s="69"/>
      <c r="AD837" s="2"/>
      <c r="AE837" s="2"/>
      <c r="AF837" s="2"/>
      <c r="AG837" s="2"/>
      <c r="AH837" s="56"/>
      <c r="AI837" s="72"/>
      <c r="AJ837" s="72"/>
      <c r="AK837" s="72"/>
      <c r="AL837" s="72"/>
      <c r="AM837" s="81"/>
      <c r="AN837" s="2"/>
      <c r="AO837" s="2"/>
      <c r="AP837" s="2"/>
      <c r="AQ837" s="2"/>
      <c r="AR837" s="56"/>
      <c r="AS837" s="85"/>
      <c r="AT837" s="85"/>
      <c r="AU837" s="85"/>
      <c r="AV837" s="85"/>
      <c r="AW837" s="101"/>
      <c r="AX837" s="2"/>
      <c r="AY837" s="2"/>
      <c r="AZ837" s="2"/>
      <c r="BA837" s="2"/>
      <c r="BB837" s="56"/>
      <c r="BC837" s="105"/>
      <c r="BD837" s="105"/>
      <c r="BE837" s="105"/>
      <c r="BF837" s="105"/>
      <c r="BG837" s="110"/>
      <c r="BH837" s="2"/>
      <c r="BI837" s="2"/>
      <c r="BJ837" s="2"/>
      <c r="BK837" s="2"/>
      <c r="BL837" s="56"/>
      <c r="BM837" s="48"/>
      <c r="BN837" s="48"/>
      <c r="BO837" s="48"/>
      <c r="BP837" s="48"/>
      <c r="BQ837" s="118"/>
      <c r="BR837" s="2"/>
      <c r="BS837" s="2"/>
      <c r="BT837" s="2"/>
      <c r="BU837" s="2"/>
      <c r="BV837" s="56"/>
    </row>
    <row r="838" spans="1:74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18" t="s">
        <v>5</v>
      </c>
      <c r="H838" s="3">
        <v>2024</v>
      </c>
      <c r="I838" s="20" t="s">
        <v>289</v>
      </c>
      <c r="J838" s="184" t="s">
        <v>292</v>
      </c>
      <c r="K838" s="2" t="s">
        <v>318</v>
      </c>
      <c r="L838" s="163">
        <f t="shared" ref="L838:L900" si="27">SUM(R838,W838,AB838,AG838,AL838,AQ838,AV838,BA838,BF838,BK838,BP838,BU838)</f>
        <v>0</v>
      </c>
      <c r="M838" s="163">
        <f t="shared" ref="M838:M900" si="28">SUM(S838,X838,AC838,AH838,AM838,AR838,AW838,BB838,BG838,BL838,BQ838,BV838)</f>
        <v>0</v>
      </c>
      <c r="N838" s="181"/>
      <c r="O838" s="33"/>
      <c r="P838" s="33"/>
      <c r="Q838" s="33"/>
      <c r="R838" s="33"/>
      <c r="S838" s="41"/>
      <c r="T838" s="2"/>
      <c r="U838" s="2"/>
      <c r="V838" s="2"/>
      <c r="W838" s="2"/>
      <c r="X838" s="56"/>
      <c r="Y838" s="62"/>
      <c r="Z838" s="62"/>
      <c r="AA838" s="62"/>
      <c r="AB838" s="62"/>
      <c r="AC838" s="69"/>
      <c r="AD838" s="2"/>
      <c r="AE838" s="2"/>
      <c r="AF838" s="2"/>
      <c r="AG838" s="2"/>
      <c r="AH838" s="56"/>
      <c r="AI838" s="72"/>
      <c r="AJ838" s="72"/>
      <c r="AK838" s="72"/>
      <c r="AL838" s="72"/>
      <c r="AM838" s="81"/>
      <c r="AN838" s="2"/>
      <c r="AO838" s="2"/>
      <c r="AP838" s="2"/>
      <c r="AQ838" s="2"/>
      <c r="AR838" s="56"/>
      <c r="AS838" s="85"/>
      <c r="AT838" s="85"/>
      <c r="AU838" s="85"/>
      <c r="AV838" s="85"/>
      <c r="AW838" s="101"/>
      <c r="AX838" s="2"/>
      <c r="AY838" s="2"/>
      <c r="AZ838" s="2"/>
      <c r="BA838" s="2"/>
      <c r="BB838" s="56"/>
      <c r="BC838" s="105"/>
      <c r="BD838" s="105"/>
      <c r="BE838" s="105"/>
      <c r="BF838" s="105"/>
      <c r="BG838" s="110"/>
      <c r="BH838" s="2"/>
      <c r="BI838" s="2"/>
      <c r="BJ838" s="2"/>
      <c r="BK838" s="2"/>
      <c r="BL838" s="56"/>
      <c r="BM838" s="48"/>
      <c r="BN838" s="48"/>
      <c r="BO838" s="48"/>
      <c r="BP838" s="48"/>
      <c r="BQ838" s="118"/>
      <c r="BR838" s="2"/>
      <c r="BS838" s="2"/>
      <c r="BT838" s="2"/>
      <c r="BU838" s="2"/>
      <c r="BV838" s="56"/>
    </row>
    <row r="839" spans="1:74" ht="15.6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18" t="s">
        <v>5</v>
      </c>
      <c r="H839" s="3">
        <v>2024</v>
      </c>
      <c r="I839" s="20" t="s">
        <v>285</v>
      </c>
      <c r="J839" s="184" t="s">
        <v>293</v>
      </c>
      <c r="K839" s="2" t="s">
        <v>318</v>
      </c>
      <c r="L839" s="163">
        <f t="shared" si="27"/>
        <v>0</v>
      </c>
      <c r="M839" s="163">
        <f t="shared" si="28"/>
        <v>0</v>
      </c>
      <c r="N839" s="181"/>
      <c r="O839" s="33"/>
      <c r="P839" s="33"/>
      <c r="Q839" s="33"/>
      <c r="R839" s="35"/>
      <c r="S839" s="41"/>
      <c r="T839" s="2"/>
      <c r="U839" s="2"/>
      <c r="V839" s="2"/>
      <c r="W839" s="29"/>
      <c r="X839" s="56"/>
      <c r="Y839" s="62"/>
      <c r="Z839" s="62"/>
      <c r="AA839" s="62"/>
      <c r="AB839" s="63"/>
      <c r="AC839" s="69"/>
      <c r="AD839" s="2"/>
      <c r="AE839" s="2"/>
      <c r="AF839" s="2"/>
      <c r="AG839" s="29"/>
      <c r="AH839" s="56"/>
      <c r="AI839" s="72"/>
      <c r="AJ839" s="72"/>
      <c r="AK839" s="72"/>
      <c r="AL839" s="74"/>
      <c r="AM839" s="81"/>
      <c r="AN839" s="2"/>
      <c r="AO839" s="2"/>
      <c r="AP839" s="2"/>
      <c r="AQ839" s="29"/>
      <c r="AR839" s="56"/>
      <c r="AS839" s="85"/>
      <c r="AT839" s="85"/>
      <c r="AU839" s="85"/>
      <c r="AV839" s="87"/>
      <c r="AW839" s="101"/>
      <c r="AX839" s="2"/>
      <c r="AY839" s="2"/>
      <c r="AZ839" s="2"/>
      <c r="BA839" s="29"/>
      <c r="BB839" s="56"/>
      <c r="BC839" s="105"/>
      <c r="BD839" s="105"/>
      <c r="BE839" s="105"/>
      <c r="BF839" s="107"/>
      <c r="BG839" s="110"/>
      <c r="BH839" s="2"/>
      <c r="BI839" s="2"/>
      <c r="BJ839" s="2"/>
      <c r="BK839" s="29"/>
      <c r="BL839" s="56"/>
      <c r="BM839" s="48"/>
      <c r="BN839" s="48"/>
      <c r="BO839" s="48"/>
      <c r="BP839" s="114"/>
      <c r="BQ839" s="118"/>
      <c r="BR839" s="2"/>
      <c r="BS839" s="2"/>
      <c r="BT839" s="2"/>
      <c r="BU839" s="29"/>
      <c r="BV839" s="56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18" t="s">
        <v>5</v>
      </c>
      <c r="H840" s="3">
        <v>2024</v>
      </c>
      <c r="I840" s="20" t="s">
        <v>287</v>
      </c>
      <c r="J840" s="184" t="s">
        <v>269</v>
      </c>
      <c r="K840" s="2" t="s">
        <v>320</v>
      </c>
      <c r="L840" s="163">
        <f t="shared" si="27"/>
        <v>0</v>
      </c>
      <c r="M840" s="163">
        <f t="shared" si="28"/>
        <v>0</v>
      </c>
      <c r="N840" s="181"/>
      <c r="O840" s="33"/>
      <c r="P840" s="33"/>
      <c r="Q840" s="33"/>
      <c r="R840" s="33"/>
      <c r="S840" s="41"/>
      <c r="T840" s="2"/>
      <c r="U840" s="2"/>
      <c r="V840" s="2"/>
      <c r="W840" s="2"/>
      <c r="X840" s="56"/>
      <c r="Y840" s="62"/>
      <c r="Z840" s="62"/>
      <c r="AA840" s="62"/>
      <c r="AB840" s="64"/>
      <c r="AC840" s="69"/>
      <c r="AD840" s="2"/>
      <c r="AE840" s="2"/>
      <c r="AF840" s="2"/>
      <c r="AG840" s="2"/>
      <c r="AH840" s="56"/>
      <c r="AI840" s="72"/>
      <c r="AJ840" s="72"/>
      <c r="AK840" s="72"/>
      <c r="AL840" s="72"/>
      <c r="AM840" s="81"/>
      <c r="AN840" s="2"/>
      <c r="AO840" s="2"/>
      <c r="AP840" s="2"/>
      <c r="AQ840" s="2"/>
      <c r="AR840" s="56"/>
      <c r="AS840" s="85"/>
      <c r="AT840" s="85"/>
      <c r="AU840" s="85"/>
      <c r="AV840" s="85"/>
      <c r="AW840" s="101"/>
      <c r="AX840" s="2"/>
      <c r="AY840" s="2"/>
      <c r="AZ840" s="2"/>
      <c r="BA840" s="2"/>
      <c r="BB840" s="56"/>
      <c r="BC840" s="105"/>
      <c r="BD840" s="105"/>
      <c r="BE840" s="105"/>
      <c r="BF840" s="105"/>
      <c r="BG840" s="110"/>
      <c r="BH840" s="2"/>
      <c r="BI840" s="2"/>
      <c r="BJ840" s="2"/>
      <c r="BK840" s="2"/>
      <c r="BL840" s="56"/>
      <c r="BM840" s="48"/>
      <c r="BN840" s="48"/>
      <c r="BO840" s="48"/>
      <c r="BP840" s="48"/>
      <c r="BQ840" s="118"/>
      <c r="BR840" s="2"/>
      <c r="BS840" s="2"/>
      <c r="BT840" s="2"/>
      <c r="BU840" s="2"/>
      <c r="BV840" s="56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18" t="s">
        <v>5</v>
      </c>
      <c r="H841" s="3">
        <v>2024</v>
      </c>
      <c r="I841" s="20" t="s">
        <v>287</v>
      </c>
      <c r="J841" s="184" t="s">
        <v>270</v>
      </c>
      <c r="K841" s="2" t="s">
        <v>320</v>
      </c>
      <c r="L841" s="163">
        <f t="shared" si="27"/>
        <v>0</v>
      </c>
      <c r="M841" s="163">
        <f t="shared" si="28"/>
        <v>0</v>
      </c>
      <c r="N841" s="181"/>
      <c r="O841" s="33"/>
      <c r="P841" s="33"/>
      <c r="Q841" s="33"/>
      <c r="R841" s="33"/>
      <c r="S841" s="41"/>
      <c r="T841" s="2"/>
      <c r="U841" s="2"/>
      <c r="V841" s="2"/>
      <c r="W841" s="2"/>
      <c r="X841" s="56"/>
      <c r="Y841" s="62"/>
      <c r="Z841" s="62"/>
      <c r="AA841" s="62"/>
      <c r="AB841" s="62"/>
      <c r="AC841" s="69"/>
      <c r="AD841" s="2"/>
      <c r="AE841" s="2"/>
      <c r="AF841" s="2"/>
      <c r="AG841" s="2"/>
      <c r="AH841" s="56"/>
      <c r="AI841" s="72"/>
      <c r="AJ841" s="72"/>
      <c r="AK841" s="72"/>
      <c r="AL841" s="72"/>
      <c r="AM841" s="81"/>
      <c r="AN841" s="2"/>
      <c r="AO841" s="2"/>
      <c r="AP841" s="2"/>
      <c r="AQ841" s="2"/>
      <c r="AR841" s="56"/>
      <c r="AS841" s="85"/>
      <c r="AT841" s="85"/>
      <c r="AU841" s="85"/>
      <c r="AV841" s="85"/>
      <c r="AW841" s="101"/>
      <c r="AX841" s="2"/>
      <c r="AY841" s="2"/>
      <c r="AZ841" s="2"/>
      <c r="BA841" s="2"/>
      <c r="BB841" s="56"/>
      <c r="BC841" s="105"/>
      <c r="BD841" s="105"/>
      <c r="BE841" s="105"/>
      <c r="BF841" s="105"/>
      <c r="BG841" s="110"/>
      <c r="BH841" s="2"/>
      <c r="BI841" s="2"/>
      <c r="BJ841" s="2"/>
      <c r="BK841" s="2"/>
      <c r="BL841" s="56"/>
      <c r="BM841" s="48"/>
      <c r="BN841" s="48"/>
      <c r="BO841" s="48"/>
      <c r="BP841" s="48"/>
      <c r="BQ841" s="118"/>
      <c r="BR841" s="2"/>
      <c r="BS841" s="2"/>
      <c r="BT841" s="2"/>
      <c r="BU841" s="2"/>
      <c r="BV841" s="56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18" t="s">
        <v>5</v>
      </c>
      <c r="H842" s="3">
        <v>2024</v>
      </c>
      <c r="I842" s="20" t="s">
        <v>290</v>
      </c>
      <c r="J842" s="184" t="s">
        <v>271</v>
      </c>
      <c r="K842" s="2" t="s">
        <v>321</v>
      </c>
      <c r="L842" s="163">
        <f t="shared" si="27"/>
        <v>0</v>
      </c>
      <c r="M842" s="163">
        <f t="shared" si="28"/>
        <v>0</v>
      </c>
      <c r="N842" s="181"/>
      <c r="O842" s="33"/>
      <c r="P842" s="33"/>
      <c r="Q842" s="33"/>
      <c r="R842" s="33"/>
      <c r="S842" s="41"/>
      <c r="T842" s="2"/>
      <c r="U842" s="2"/>
      <c r="V842" s="2"/>
      <c r="W842" s="2"/>
      <c r="X842" s="56"/>
      <c r="Y842" s="62"/>
      <c r="Z842" s="62"/>
      <c r="AA842" s="62"/>
      <c r="AB842" s="62"/>
      <c r="AC842" s="69"/>
      <c r="AD842" s="2"/>
      <c r="AE842" s="2"/>
      <c r="AF842" s="2"/>
      <c r="AG842" s="2"/>
      <c r="AH842" s="56"/>
      <c r="AI842" s="72"/>
      <c r="AJ842" s="72"/>
      <c r="AK842" s="72"/>
      <c r="AL842" s="72"/>
      <c r="AM842" s="81"/>
      <c r="AN842" s="2"/>
      <c r="AO842" s="2"/>
      <c r="AP842" s="2"/>
      <c r="AQ842" s="2"/>
      <c r="AR842" s="56"/>
      <c r="AS842" s="85"/>
      <c r="AT842" s="85"/>
      <c r="AU842" s="85"/>
      <c r="AV842" s="85"/>
      <c r="AW842" s="101"/>
      <c r="AX842" s="2"/>
      <c r="AY842" s="2"/>
      <c r="AZ842" s="2"/>
      <c r="BA842" s="2"/>
      <c r="BB842" s="56"/>
      <c r="BC842" s="105"/>
      <c r="BD842" s="105"/>
      <c r="BE842" s="105"/>
      <c r="BF842" s="105"/>
      <c r="BG842" s="110"/>
      <c r="BH842" s="2"/>
      <c r="BI842" s="2"/>
      <c r="BJ842" s="2"/>
      <c r="BK842" s="2"/>
      <c r="BL842" s="56"/>
      <c r="BM842" s="48"/>
      <c r="BN842" s="48"/>
      <c r="BO842" s="48"/>
      <c r="BP842" s="48"/>
      <c r="BQ842" s="118"/>
      <c r="BR842" s="2"/>
      <c r="BS842" s="2"/>
      <c r="BT842" s="2"/>
      <c r="BU842" s="2"/>
      <c r="BV842" s="56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18" t="s">
        <v>5</v>
      </c>
      <c r="H843" s="3">
        <v>2024</v>
      </c>
      <c r="I843" s="20" t="s">
        <v>284</v>
      </c>
      <c r="J843" s="184" t="s">
        <v>294</v>
      </c>
      <c r="K843" s="2" t="s">
        <v>320</v>
      </c>
      <c r="L843" s="163">
        <f t="shared" si="27"/>
        <v>0</v>
      </c>
      <c r="M843" s="163">
        <f t="shared" si="28"/>
        <v>0</v>
      </c>
      <c r="N843" s="181"/>
      <c r="O843" s="33"/>
      <c r="P843" s="33"/>
      <c r="Q843" s="33"/>
      <c r="R843" s="33"/>
      <c r="S843" s="41"/>
      <c r="T843" s="2"/>
      <c r="U843" s="2"/>
      <c r="V843" s="2"/>
      <c r="W843" s="2"/>
      <c r="X843" s="56"/>
      <c r="Y843" s="62"/>
      <c r="Z843" s="62"/>
      <c r="AA843" s="62"/>
      <c r="AB843" s="62"/>
      <c r="AC843" s="69"/>
      <c r="AD843" s="2"/>
      <c r="AE843" s="2"/>
      <c r="AF843" s="2"/>
      <c r="AG843" s="2"/>
      <c r="AH843" s="56"/>
      <c r="AI843" s="72"/>
      <c r="AJ843" s="72"/>
      <c r="AK843" s="72"/>
      <c r="AL843" s="72"/>
      <c r="AM843" s="81"/>
      <c r="AN843" s="2"/>
      <c r="AO843" s="2"/>
      <c r="AP843" s="2"/>
      <c r="AQ843" s="2"/>
      <c r="AR843" s="56"/>
      <c r="AS843" s="85"/>
      <c r="AT843" s="85"/>
      <c r="AU843" s="85"/>
      <c r="AV843" s="85"/>
      <c r="AW843" s="101"/>
      <c r="AX843" s="2"/>
      <c r="AY843" s="2"/>
      <c r="AZ843" s="2"/>
      <c r="BA843" s="2"/>
      <c r="BB843" s="56"/>
      <c r="BC843" s="105"/>
      <c r="BD843" s="105"/>
      <c r="BE843" s="105"/>
      <c r="BF843" s="105"/>
      <c r="BG843" s="110"/>
      <c r="BH843" s="2"/>
      <c r="BI843" s="2"/>
      <c r="BJ843" s="2"/>
      <c r="BK843" s="2"/>
      <c r="BL843" s="56"/>
      <c r="BM843" s="48"/>
      <c r="BN843" s="48"/>
      <c r="BO843" s="48"/>
      <c r="BP843" s="48"/>
      <c r="BQ843" s="118"/>
      <c r="BR843" s="2"/>
      <c r="BS843" s="2"/>
      <c r="BT843" s="2"/>
      <c r="BU843" s="2"/>
      <c r="BV843" s="56"/>
    </row>
    <row r="844" spans="1:74" ht="28.8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18" t="s">
        <v>5</v>
      </c>
      <c r="H844" s="3">
        <v>2024</v>
      </c>
      <c r="I844" s="20" t="s">
        <v>284</v>
      </c>
      <c r="J844" s="184" t="s">
        <v>346</v>
      </c>
      <c r="K844" s="2" t="s">
        <v>320</v>
      </c>
      <c r="L844" s="163">
        <f t="shared" si="27"/>
        <v>0</v>
      </c>
      <c r="M844" s="163">
        <f t="shared" si="28"/>
        <v>0</v>
      </c>
      <c r="N844" s="181"/>
      <c r="O844" s="33"/>
      <c r="P844" s="33"/>
      <c r="Q844" s="33"/>
      <c r="R844" s="33"/>
      <c r="S844" s="41"/>
      <c r="T844" s="2"/>
      <c r="U844" s="2"/>
      <c r="V844" s="2"/>
      <c r="W844" s="2"/>
      <c r="X844" s="56"/>
      <c r="Y844" s="62"/>
      <c r="Z844" s="62"/>
      <c r="AA844" s="62"/>
      <c r="AB844" s="62"/>
      <c r="AC844" s="69"/>
      <c r="AD844" s="2"/>
      <c r="AE844" s="2"/>
      <c r="AF844" s="2"/>
      <c r="AG844" s="2"/>
      <c r="AH844" s="56"/>
      <c r="AI844" s="72"/>
      <c r="AJ844" s="72"/>
      <c r="AK844" s="72"/>
      <c r="AL844" s="72"/>
      <c r="AM844" s="81"/>
      <c r="AN844" s="2"/>
      <c r="AO844" s="2"/>
      <c r="AP844" s="2"/>
      <c r="AQ844" s="2"/>
      <c r="AR844" s="56"/>
      <c r="AS844" s="85"/>
      <c r="AT844" s="85"/>
      <c r="AU844" s="85"/>
      <c r="AV844" s="85"/>
      <c r="AW844" s="101"/>
      <c r="AX844" s="2"/>
      <c r="AY844" s="2"/>
      <c r="AZ844" s="2"/>
      <c r="BA844" s="2"/>
      <c r="BB844" s="56"/>
      <c r="BC844" s="105"/>
      <c r="BD844" s="105"/>
      <c r="BE844" s="105"/>
      <c r="BF844" s="105"/>
      <c r="BG844" s="110"/>
      <c r="BH844" s="2"/>
      <c r="BI844" s="2"/>
      <c r="BJ844" s="2"/>
      <c r="BK844" s="2"/>
      <c r="BL844" s="56"/>
      <c r="BM844" s="48"/>
      <c r="BN844" s="48"/>
      <c r="BO844" s="48"/>
      <c r="BP844" s="48"/>
      <c r="BQ844" s="118"/>
      <c r="BR844" s="2"/>
      <c r="BS844" s="2"/>
      <c r="BT844" s="2"/>
      <c r="BU844" s="2"/>
      <c r="BV844" s="56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18" t="s">
        <v>5</v>
      </c>
      <c r="H845" s="3">
        <v>2024</v>
      </c>
      <c r="I845" s="20" t="s">
        <v>284</v>
      </c>
      <c r="J845" s="184" t="s">
        <v>295</v>
      </c>
      <c r="K845" s="2" t="s">
        <v>320</v>
      </c>
      <c r="L845" s="163">
        <f t="shared" si="27"/>
        <v>0</v>
      </c>
      <c r="M845" s="163">
        <f t="shared" si="28"/>
        <v>0</v>
      </c>
      <c r="N845" s="181"/>
      <c r="O845" s="33"/>
      <c r="P845" s="33"/>
      <c r="Q845" s="33"/>
      <c r="R845" s="33"/>
      <c r="S845" s="41"/>
      <c r="T845" s="2"/>
      <c r="U845" s="2"/>
      <c r="V845" s="2"/>
      <c r="W845" s="2"/>
      <c r="X845" s="56"/>
      <c r="Y845" s="62"/>
      <c r="Z845" s="62"/>
      <c r="AA845" s="62"/>
      <c r="AB845" s="62"/>
      <c r="AC845" s="69"/>
      <c r="AD845" s="2"/>
      <c r="AE845" s="2"/>
      <c r="AF845" s="2"/>
      <c r="AG845" s="2"/>
      <c r="AH845" s="56"/>
      <c r="AI845" s="72"/>
      <c r="AJ845" s="72"/>
      <c r="AK845" s="72"/>
      <c r="AL845" s="72"/>
      <c r="AM845" s="81"/>
      <c r="AN845" s="2"/>
      <c r="AO845" s="2"/>
      <c r="AP845" s="2"/>
      <c r="AQ845" s="2"/>
      <c r="AR845" s="56"/>
      <c r="AS845" s="85"/>
      <c r="AT845" s="85"/>
      <c r="AU845" s="85"/>
      <c r="AV845" s="85"/>
      <c r="AW845" s="101"/>
      <c r="AX845" s="2"/>
      <c r="AY845" s="2"/>
      <c r="AZ845" s="2"/>
      <c r="BA845" s="2"/>
      <c r="BB845" s="56"/>
      <c r="BC845" s="105"/>
      <c r="BD845" s="105"/>
      <c r="BE845" s="105"/>
      <c r="BF845" s="105"/>
      <c r="BG845" s="110"/>
      <c r="BH845" s="2"/>
      <c r="BI845" s="2"/>
      <c r="BJ845" s="2"/>
      <c r="BK845" s="2"/>
      <c r="BL845" s="56"/>
      <c r="BM845" s="48"/>
      <c r="BN845" s="48"/>
      <c r="BO845" s="48"/>
      <c r="BP845" s="48"/>
      <c r="BQ845" s="118"/>
      <c r="BR845" s="2"/>
      <c r="BS845" s="2"/>
      <c r="BT845" s="2"/>
      <c r="BU845" s="2"/>
      <c r="BV845" s="56"/>
    </row>
    <row r="846" spans="1:74" ht="28.8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18" t="s">
        <v>5</v>
      </c>
      <c r="H846" s="3">
        <v>2024</v>
      </c>
      <c r="I846" s="20" t="s">
        <v>290</v>
      </c>
      <c r="J846" s="184" t="s">
        <v>299</v>
      </c>
      <c r="K846" s="2" t="s">
        <v>318</v>
      </c>
      <c r="L846" s="163">
        <f t="shared" si="27"/>
        <v>0</v>
      </c>
      <c r="M846" s="163">
        <f t="shared" si="28"/>
        <v>0</v>
      </c>
      <c r="N846" s="181"/>
      <c r="O846" s="33"/>
      <c r="P846" s="33"/>
      <c r="Q846" s="33"/>
      <c r="R846" s="33"/>
      <c r="S846" s="41"/>
      <c r="T846" s="2"/>
      <c r="U846" s="2"/>
      <c r="V846" s="2"/>
      <c r="W846" s="2"/>
      <c r="X846" s="56"/>
      <c r="Y846" s="62"/>
      <c r="Z846" s="62"/>
      <c r="AA846" s="62"/>
      <c r="AB846" s="62"/>
      <c r="AC846" s="69"/>
      <c r="AD846" s="2"/>
      <c r="AE846" s="2"/>
      <c r="AF846" s="2"/>
      <c r="AG846" s="2"/>
      <c r="AH846" s="56"/>
      <c r="AI846" s="72"/>
      <c r="AJ846" s="72"/>
      <c r="AK846" s="72"/>
      <c r="AL846" s="72"/>
      <c r="AM846" s="81"/>
      <c r="AN846" s="2"/>
      <c r="AO846" s="2"/>
      <c r="AP846" s="2"/>
      <c r="AQ846" s="2"/>
      <c r="AR846" s="56"/>
      <c r="AS846" s="85"/>
      <c r="AT846" s="85"/>
      <c r="AU846" s="85"/>
      <c r="AV846" s="85"/>
      <c r="AW846" s="101"/>
      <c r="AX846" s="2"/>
      <c r="AY846" s="2"/>
      <c r="AZ846" s="2"/>
      <c r="BA846" s="2"/>
      <c r="BB846" s="56"/>
      <c r="BC846" s="105"/>
      <c r="BD846" s="105"/>
      <c r="BE846" s="105"/>
      <c r="BF846" s="105"/>
      <c r="BG846" s="110"/>
      <c r="BH846" s="2"/>
      <c r="BI846" s="2"/>
      <c r="BJ846" s="2"/>
      <c r="BK846" s="2"/>
      <c r="BL846" s="56"/>
      <c r="BM846" s="48"/>
      <c r="BN846" s="48"/>
      <c r="BO846" s="48"/>
      <c r="BP846" s="48"/>
      <c r="BQ846" s="118"/>
      <c r="BR846" s="2"/>
      <c r="BS846" s="2"/>
      <c r="BT846" s="2"/>
      <c r="BU846" s="2"/>
      <c r="BV846" s="56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18" t="s">
        <v>5</v>
      </c>
      <c r="H847" s="3">
        <v>2024</v>
      </c>
      <c r="I847" s="20" t="s">
        <v>315</v>
      </c>
      <c r="J847" s="184" t="s">
        <v>347</v>
      </c>
      <c r="K847" s="2" t="s">
        <v>320</v>
      </c>
      <c r="L847" s="163">
        <f t="shared" si="27"/>
        <v>0</v>
      </c>
      <c r="M847" s="163">
        <f t="shared" si="28"/>
        <v>0</v>
      </c>
      <c r="N847" s="181"/>
      <c r="O847" s="33"/>
      <c r="P847" s="33"/>
      <c r="Q847" s="33"/>
      <c r="R847" s="33"/>
      <c r="S847" s="41"/>
      <c r="T847" s="2"/>
      <c r="U847" s="2"/>
      <c r="V847" s="2"/>
      <c r="W847" s="2"/>
      <c r="X847" s="56"/>
      <c r="Y847" s="62"/>
      <c r="Z847" s="62"/>
      <c r="AA847" s="62"/>
      <c r="AB847" s="62"/>
      <c r="AC847" s="69"/>
      <c r="AD847" s="2"/>
      <c r="AE847" s="2"/>
      <c r="AF847" s="2"/>
      <c r="AG847" s="2"/>
      <c r="AH847" s="56"/>
      <c r="AI847" s="72"/>
      <c r="AJ847" s="72"/>
      <c r="AK847" s="72"/>
      <c r="AL847" s="72"/>
      <c r="AM847" s="81"/>
      <c r="AN847" s="2"/>
      <c r="AO847" s="2"/>
      <c r="AP847" s="2"/>
      <c r="AQ847" s="2"/>
      <c r="AR847" s="56"/>
      <c r="AS847" s="85"/>
      <c r="AT847" s="85"/>
      <c r="AU847" s="85"/>
      <c r="AV847" s="85"/>
      <c r="AW847" s="101"/>
      <c r="AX847" s="2"/>
      <c r="AY847" s="2"/>
      <c r="AZ847" s="2"/>
      <c r="BA847" s="2"/>
      <c r="BB847" s="56"/>
      <c r="BC847" s="105"/>
      <c r="BD847" s="105"/>
      <c r="BE847" s="105"/>
      <c r="BF847" s="105"/>
      <c r="BG847" s="110"/>
      <c r="BH847" s="2"/>
      <c r="BI847" s="2"/>
      <c r="BJ847" s="2"/>
      <c r="BK847" s="2"/>
      <c r="BL847" s="56"/>
      <c r="BM847" s="48"/>
      <c r="BN847" s="48"/>
      <c r="BO847" s="48"/>
      <c r="BP847" s="48"/>
      <c r="BQ847" s="118"/>
      <c r="BR847" s="2"/>
      <c r="BS847" s="2"/>
      <c r="BT847" s="2"/>
      <c r="BU847" s="2"/>
      <c r="BV847" s="56"/>
    </row>
    <row r="848" spans="1:74" ht="28.8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18" t="s">
        <v>5</v>
      </c>
      <c r="H848" s="3">
        <v>2024</v>
      </c>
      <c r="I848" s="20" t="s">
        <v>315</v>
      </c>
      <c r="J848" s="184" t="s">
        <v>296</v>
      </c>
      <c r="K848" s="2" t="s">
        <v>321</v>
      </c>
      <c r="L848" s="163">
        <f t="shared" si="27"/>
        <v>0</v>
      </c>
      <c r="M848" s="163">
        <f t="shared" si="28"/>
        <v>0</v>
      </c>
      <c r="N848" s="181"/>
      <c r="O848" s="33"/>
      <c r="P848" s="33"/>
      <c r="Q848" s="33"/>
      <c r="R848" s="33"/>
      <c r="S848" s="41"/>
      <c r="T848" s="2"/>
      <c r="U848" s="2"/>
      <c r="V848" s="2"/>
      <c r="W848" s="2"/>
      <c r="X848" s="56"/>
      <c r="Y848" s="62"/>
      <c r="Z848" s="62"/>
      <c r="AA848" s="62"/>
      <c r="AB848" s="62"/>
      <c r="AC848" s="69"/>
      <c r="AD848" s="2"/>
      <c r="AE848" s="2"/>
      <c r="AF848" s="2"/>
      <c r="AG848" s="2"/>
      <c r="AH848" s="56"/>
      <c r="AI848" s="72"/>
      <c r="AJ848" s="72"/>
      <c r="AK848" s="72"/>
      <c r="AL848" s="72"/>
      <c r="AM848" s="81"/>
      <c r="AN848" s="2"/>
      <c r="AO848" s="2"/>
      <c r="AP848" s="2"/>
      <c r="AQ848" s="2"/>
      <c r="AR848" s="56"/>
      <c r="AS848" s="85"/>
      <c r="AT848" s="85"/>
      <c r="AU848" s="85"/>
      <c r="AV848" s="85"/>
      <c r="AW848" s="101"/>
      <c r="AX848" s="2"/>
      <c r="AY848" s="2"/>
      <c r="AZ848" s="2"/>
      <c r="BA848" s="2"/>
      <c r="BB848" s="56"/>
      <c r="BC848" s="105"/>
      <c r="BD848" s="105"/>
      <c r="BE848" s="105"/>
      <c r="BF848" s="105"/>
      <c r="BG848" s="110"/>
      <c r="BH848" s="2"/>
      <c r="BI848" s="2"/>
      <c r="BJ848" s="2"/>
      <c r="BK848" s="2"/>
      <c r="BL848" s="56"/>
      <c r="BM848" s="48"/>
      <c r="BN848" s="48"/>
      <c r="BO848" s="48"/>
      <c r="BP848" s="48"/>
      <c r="BQ848" s="118"/>
      <c r="BR848" s="2"/>
      <c r="BS848" s="2"/>
      <c r="BT848" s="2"/>
      <c r="BU848" s="2"/>
      <c r="BV848" s="56"/>
    </row>
    <row r="849" spans="1:74" ht="28.8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18" t="s">
        <v>5</v>
      </c>
      <c r="H849" s="3">
        <v>2024</v>
      </c>
      <c r="I849" s="20" t="s">
        <v>316</v>
      </c>
      <c r="J849" s="184" t="s">
        <v>297</v>
      </c>
      <c r="K849" s="2" t="s">
        <v>318</v>
      </c>
      <c r="L849" s="163">
        <f t="shared" si="27"/>
        <v>0</v>
      </c>
      <c r="M849" s="163">
        <f t="shared" si="28"/>
        <v>0</v>
      </c>
      <c r="N849" s="181"/>
      <c r="O849" s="33"/>
      <c r="P849" s="33"/>
      <c r="Q849" s="33"/>
      <c r="R849" s="33"/>
      <c r="S849" s="41"/>
      <c r="T849" s="2"/>
      <c r="U849" s="2"/>
      <c r="V849" s="2"/>
      <c r="W849" s="2"/>
      <c r="X849" s="56"/>
      <c r="Y849" s="62"/>
      <c r="Z849" s="62"/>
      <c r="AA849" s="62"/>
      <c r="AB849" s="62"/>
      <c r="AC849" s="69"/>
      <c r="AD849" s="2"/>
      <c r="AE849" s="2"/>
      <c r="AF849" s="2"/>
      <c r="AG849" s="2"/>
      <c r="AH849" s="56"/>
      <c r="AI849" s="72"/>
      <c r="AJ849" s="72"/>
      <c r="AK849" s="72"/>
      <c r="AL849" s="72"/>
      <c r="AM849" s="81"/>
      <c r="AN849" s="2"/>
      <c r="AO849" s="2"/>
      <c r="AP849" s="2"/>
      <c r="AQ849" s="2"/>
      <c r="AR849" s="56"/>
      <c r="AS849" s="85"/>
      <c r="AT849" s="85"/>
      <c r="AU849" s="85"/>
      <c r="AV849" s="85"/>
      <c r="AW849" s="101"/>
      <c r="AX849" s="2"/>
      <c r="AY849" s="2"/>
      <c r="AZ849" s="2"/>
      <c r="BA849" s="2"/>
      <c r="BB849" s="56"/>
      <c r="BC849" s="105"/>
      <c r="BD849" s="105"/>
      <c r="BE849" s="105"/>
      <c r="BF849" s="105"/>
      <c r="BG849" s="110"/>
      <c r="BH849" s="2"/>
      <c r="BI849" s="2"/>
      <c r="BJ849" s="2"/>
      <c r="BK849" s="2"/>
      <c r="BL849" s="56"/>
      <c r="BM849" s="48"/>
      <c r="BN849" s="48"/>
      <c r="BO849" s="48"/>
      <c r="BP849" s="48"/>
      <c r="BQ849" s="118"/>
      <c r="BR849" s="2"/>
      <c r="BS849" s="2"/>
      <c r="BT849" s="2"/>
      <c r="BU849" s="2"/>
      <c r="BV849" s="56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18" t="s">
        <v>5</v>
      </c>
      <c r="H850" s="3">
        <v>2024</v>
      </c>
      <c r="I850" s="20" t="s">
        <v>316</v>
      </c>
      <c r="J850" s="185" t="s">
        <v>348</v>
      </c>
      <c r="K850" s="8" t="s">
        <v>320</v>
      </c>
      <c r="L850" s="163">
        <f t="shared" si="27"/>
        <v>0</v>
      </c>
      <c r="M850" s="163">
        <f t="shared" si="28"/>
        <v>0</v>
      </c>
      <c r="N850" s="181"/>
      <c r="O850" s="33"/>
      <c r="P850" s="33"/>
      <c r="Q850" s="33"/>
      <c r="R850" s="33"/>
      <c r="S850" s="41"/>
      <c r="T850" s="2"/>
      <c r="U850" s="2"/>
      <c r="V850" s="2"/>
      <c r="W850" s="2"/>
      <c r="X850" s="56"/>
      <c r="Y850" s="62"/>
      <c r="Z850" s="62"/>
      <c r="AA850" s="62"/>
      <c r="AB850" s="62"/>
      <c r="AC850" s="69"/>
      <c r="AD850" s="2"/>
      <c r="AE850" s="2"/>
      <c r="AF850" s="2"/>
      <c r="AG850" s="2"/>
      <c r="AH850" s="56"/>
      <c r="AI850" s="72"/>
      <c r="AJ850" s="72"/>
      <c r="AK850" s="72"/>
      <c r="AL850" s="72"/>
      <c r="AM850" s="81"/>
      <c r="AN850" s="2"/>
      <c r="AO850" s="2"/>
      <c r="AP850" s="2"/>
      <c r="AQ850" s="2"/>
      <c r="AR850" s="56"/>
      <c r="AS850" s="85"/>
      <c r="AT850" s="85"/>
      <c r="AU850" s="85"/>
      <c r="AV850" s="85"/>
      <c r="AW850" s="101"/>
      <c r="AX850" s="2"/>
      <c r="AY850" s="2"/>
      <c r="AZ850" s="2"/>
      <c r="BA850" s="2"/>
      <c r="BB850" s="56"/>
      <c r="BC850" s="105"/>
      <c r="BD850" s="105"/>
      <c r="BE850" s="105"/>
      <c r="BF850" s="105"/>
      <c r="BG850" s="110"/>
      <c r="BH850" s="2"/>
      <c r="BI850" s="2"/>
      <c r="BJ850" s="2"/>
      <c r="BK850" s="2"/>
      <c r="BL850" s="56"/>
      <c r="BM850" s="48"/>
      <c r="BN850" s="48"/>
      <c r="BO850" s="48"/>
      <c r="BP850" s="48"/>
      <c r="BQ850" s="118"/>
      <c r="BR850" s="2"/>
      <c r="BS850" s="2"/>
      <c r="BT850" s="2"/>
      <c r="BU850" s="2"/>
      <c r="BV850" s="56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18" t="s">
        <v>5</v>
      </c>
      <c r="H851" s="3">
        <v>2024</v>
      </c>
      <c r="I851" s="20" t="s">
        <v>282</v>
      </c>
      <c r="J851" s="184" t="s">
        <v>272</v>
      </c>
      <c r="K851" s="2" t="s">
        <v>321</v>
      </c>
      <c r="L851" s="163">
        <f t="shared" si="27"/>
        <v>0</v>
      </c>
      <c r="M851" s="163">
        <f t="shared" si="28"/>
        <v>0</v>
      </c>
      <c r="N851" s="181"/>
      <c r="O851" s="33"/>
      <c r="P851" s="33"/>
      <c r="Q851" s="33"/>
      <c r="R851" s="33"/>
      <c r="S851" s="41"/>
      <c r="T851" s="2"/>
      <c r="U851" s="2"/>
      <c r="V851" s="2"/>
      <c r="W851" s="2"/>
      <c r="X851" s="56"/>
      <c r="Y851" s="62"/>
      <c r="Z851" s="62"/>
      <c r="AA851" s="62"/>
      <c r="AB851" s="62"/>
      <c r="AC851" s="69"/>
      <c r="AD851" s="2"/>
      <c r="AE851" s="2"/>
      <c r="AF851" s="2"/>
      <c r="AG851" s="2"/>
      <c r="AH851" s="56"/>
      <c r="AI851" s="72"/>
      <c r="AJ851" s="72"/>
      <c r="AK851" s="72"/>
      <c r="AL851" s="72"/>
      <c r="AM851" s="81"/>
      <c r="AN851" s="2"/>
      <c r="AO851" s="2"/>
      <c r="AP851" s="2"/>
      <c r="AQ851" s="2"/>
      <c r="AR851" s="56"/>
      <c r="AS851" s="85"/>
      <c r="AT851" s="85"/>
      <c r="AU851" s="85"/>
      <c r="AV851" s="85"/>
      <c r="AW851" s="101"/>
      <c r="AX851" s="2"/>
      <c r="AY851" s="2"/>
      <c r="AZ851" s="2"/>
      <c r="BA851" s="2"/>
      <c r="BB851" s="56"/>
      <c r="BC851" s="105"/>
      <c r="BD851" s="105"/>
      <c r="BE851" s="105"/>
      <c r="BF851" s="105"/>
      <c r="BG851" s="110"/>
      <c r="BH851" s="2"/>
      <c r="BI851" s="2"/>
      <c r="BJ851" s="2"/>
      <c r="BK851" s="2"/>
      <c r="BL851" s="56"/>
      <c r="BM851" s="48"/>
      <c r="BN851" s="48"/>
      <c r="BO851" s="48"/>
      <c r="BP851" s="48"/>
      <c r="BQ851" s="118"/>
      <c r="BR851" s="2"/>
      <c r="BS851" s="2"/>
      <c r="BT851" s="2"/>
      <c r="BU851" s="2"/>
      <c r="BV851" s="56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18" t="s">
        <v>5</v>
      </c>
      <c r="H852" s="3">
        <v>2024</v>
      </c>
      <c r="I852" s="20" t="s">
        <v>282</v>
      </c>
      <c r="J852" s="184" t="s">
        <v>273</v>
      </c>
      <c r="K852" s="2" t="s">
        <v>321</v>
      </c>
      <c r="L852" s="163">
        <f t="shared" si="27"/>
        <v>1E-3</v>
      </c>
      <c r="M852" s="163">
        <f t="shared" si="28"/>
        <v>4.6959999999999997</v>
      </c>
      <c r="N852" s="181" t="s">
        <v>1344</v>
      </c>
      <c r="O852" s="33"/>
      <c r="P852" s="33"/>
      <c r="Q852" s="33"/>
      <c r="R852" s="33"/>
      <c r="S852" s="42"/>
      <c r="T852" s="2"/>
      <c r="U852" s="2"/>
      <c r="V852" s="2"/>
      <c r="W852" s="2"/>
      <c r="X852" s="55"/>
      <c r="Y852" s="62"/>
      <c r="Z852" s="62"/>
      <c r="AA852" s="62"/>
      <c r="AB852" s="62"/>
      <c r="AC852" s="68"/>
      <c r="AD852" s="2"/>
      <c r="AE852" s="2"/>
      <c r="AF852" s="2"/>
      <c r="AG852" s="2"/>
      <c r="AH852" s="55"/>
      <c r="AI852" s="72"/>
      <c r="AJ852" s="72"/>
      <c r="AK852" s="72"/>
      <c r="AL852" s="72"/>
      <c r="AM852" s="80"/>
      <c r="AN852" s="2"/>
      <c r="AO852" s="2"/>
      <c r="AP852" s="2"/>
      <c r="AQ852" s="2"/>
      <c r="AR852" s="55"/>
      <c r="AS852" s="85"/>
      <c r="AT852" s="85"/>
      <c r="AU852" s="85"/>
      <c r="AV852" s="85"/>
      <c r="AW852" s="100"/>
      <c r="AX852" s="2"/>
      <c r="AY852" s="2"/>
      <c r="AZ852" s="2"/>
      <c r="BA852" s="2"/>
      <c r="BB852" s="55"/>
      <c r="BC852" s="105"/>
      <c r="BD852" s="105"/>
      <c r="BE852" s="105"/>
      <c r="BF852" s="105"/>
      <c r="BG852" s="109"/>
      <c r="BH852" s="2"/>
      <c r="BI852" s="2"/>
      <c r="BJ852" s="2"/>
      <c r="BK852" s="2"/>
      <c r="BL852" s="55"/>
      <c r="BM852" s="48"/>
      <c r="BN852" s="48"/>
      <c r="BO852" s="48"/>
      <c r="BP852" s="48"/>
      <c r="BQ852" s="117"/>
      <c r="BR852" s="2" t="s">
        <v>605</v>
      </c>
      <c r="BS852" s="2"/>
      <c r="BT852" s="2"/>
      <c r="BU852" s="2">
        <v>1E-3</v>
      </c>
      <c r="BV852" s="55">
        <v>4.6959999999999997</v>
      </c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18" t="s">
        <v>5</v>
      </c>
      <c r="H853" s="3">
        <v>2024</v>
      </c>
      <c r="I853" s="20" t="s">
        <v>282</v>
      </c>
      <c r="J853" s="184" t="s">
        <v>274</v>
      </c>
      <c r="K853" s="2" t="s">
        <v>321</v>
      </c>
      <c r="L853" s="163">
        <f t="shared" si="27"/>
        <v>0</v>
      </c>
      <c r="M853" s="163">
        <f t="shared" si="28"/>
        <v>0</v>
      </c>
      <c r="N853" s="181"/>
      <c r="O853" s="33"/>
      <c r="P853" s="33"/>
      <c r="Q853" s="33"/>
      <c r="R853" s="33"/>
      <c r="S853" s="42"/>
      <c r="T853" s="2"/>
      <c r="U853" s="2"/>
      <c r="V853" s="2"/>
      <c r="W853" s="2"/>
      <c r="X853" s="55"/>
      <c r="Y853" s="62"/>
      <c r="Z853" s="62"/>
      <c r="AA853" s="62"/>
      <c r="AB853" s="62"/>
      <c r="AC853" s="68"/>
      <c r="AD853" s="2"/>
      <c r="AE853" s="2"/>
      <c r="AF853" s="2"/>
      <c r="AG853" s="2"/>
      <c r="AH853" s="55"/>
      <c r="AI853" s="72"/>
      <c r="AJ853" s="72"/>
      <c r="AK853" s="72"/>
      <c r="AL853" s="72"/>
      <c r="AM853" s="80"/>
      <c r="AN853" s="2"/>
      <c r="AO853" s="2"/>
      <c r="AP853" s="2"/>
      <c r="AQ853" s="2"/>
      <c r="AR853" s="55"/>
      <c r="AS853" s="85"/>
      <c r="AT853" s="85"/>
      <c r="AU853" s="85"/>
      <c r="AV853" s="85"/>
      <c r="AW853" s="100"/>
      <c r="AX853" s="2"/>
      <c r="AY853" s="2"/>
      <c r="AZ853" s="2"/>
      <c r="BA853" s="2"/>
      <c r="BB853" s="55"/>
      <c r="BC853" s="105"/>
      <c r="BD853" s="105"/>
      <c r="BE853" s="105"/>
      <c r="BF853" s="105"/>
      <c r="BG853" s="109"/>
      <c r="BH853" s="2"/>
      <c r="BI853" s="2"/>
      <c r="BJ853" s="2"/>
      <c r="BK853" s="2"/>
      <c r="BL853" s="55"/>
      <c r="BM853" s="48"/>
      <c r="BN853" s="48"/>
      <c r="BO853" s="48"/>
      <c r="BP853" s="48"/>
      <c r="BQ853" s="117"/>
      <c r="BR853" s="2"/>
      <c r="BS853" s="2"/>
      <c r="BT853" s="2"/>
      <c r="BU853" s="2"/>
      <c r="BV853" s="55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18" t="s">
        <v>5</v>
      </c>
      <c r="H854" s="3">
        <v>2024</v>
      </c>
      <c r="I854" s="20" t="s">
        <v>282</v>
      </c>
      <c r="J854" s="184" t="s">
        <v>275</v>
      </c>
      <c r="K854" s="2" t="s">
        <v>321</v>
      </c>
      <c r="L854" s="165">
        <f t="shared" si="27"/>
        <v>0</v>
      </c>
      <c r="M854" s="163">
        <f t="shared" si="28"/>
        <v>0</v>
      </c>
      <c r="N854" s="181"/>
      <c r="O854" s="33"/>
      <c r="P854" s="33"/>
      <c r="Q854" s="33"/>
      <c r="R854" s="33"/>
      <c r="S854" s="41"/>
      <c r="T854" s="2"/>
      <c r="U854" s="2"/>
      <c r="V854" s="2"/>
      <c r="W854" s="2"/>
      <c r="X854" s="56"/>
      <c r="Y854" s="62"/>
      <c r="Z854" s="62"/>
      <c r="AA854" s="62"/>
      <c r="AB854" s="62"/>
      <c r="AC854" s="69"/>
      <c r="AD854" s="2"/>
      <c r="AE854" s="2"/>
      <c r="AF854" s="2"/>
      <c r="AG854" s="2"/>
      <c r="AH854" s="56"/>
      <c r="AI854" s="72"/>
      <c r="AJ854" s="72"/>
      <c r="AK854" s="72"/>
      <c r="AL854" s="72"/>
      <c r="AM854" s="81"/>
      <c r="AN854" s="2"/>
      <c r="AO854" s="2"/>
      <c r="AP854" s="2"/>
      <c r="AQ854" s="2"/>
      <c r="AR854" s="56"/>
      <c r="AS854" s="85"/>
      <c r="AT854" s="85"/>
      <c r="AU854" s="85"/>
      <c r="AV854" s="85"/>
      <c r="AW854" s="101"/>
      <c r="AX854" s="2"/>
      <c r="AY854" s="2"/>
      <c r="AZ854" s="2"/>
      <c r="BA854" s="2"/>
      <c r="BB854" s="56"/>
      <c r="BC854" s="105"/>
      <c r="BD854" s="105"/>
      <c r="BE854" s="105"/>
      <c r="BF854" s="105"/>
      <c r="BG854" s="110"/>
      <c r="BH854" s="2"/>
      <c r="BI854" s="2"/>
      <c r="BJ854" s="2"/>
      <c r="BK854" s="2"/>
      <c r="BL854" s="56"/>
      <c r="BM854" s="48"/>
      <c r="BN854" s="48"/>
      <c r="BO854" s="48"/>
      <c r="BP854" s="48"/>
      <c r="BQ854" s="118"/>
      <c r="BR854" s="2"/>
      <c r="BS854" s="2"/>
      <c r="BT854" s="2"/>
      <c r="BU854" s="2"/>
      <c r="BV854" s="56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18" t="s">
        <v>5</v>
      </c>
      <c r="H855" s="3">
        <v>2024</v>
      </c>
      <c r="I855" s="20" t="s">
        <v>282</v>
      </c>
      <c r="J855" s="184" t="s">
        <v>276</v>
      </c>
      <c r="K855" s="2" t="s">
        <v>320</v>
      </c>
      <c r="L855" s="163">
        <f t="shared" si="27"/>
        <v>0</v>
      </c>
      <c r="M855" s="163">
        <f t="shared" si="28"/>
        <v>0</v>
      </c>
      <c r="N855" s="186"/>
      <c r="O855" s="33"/>
      <c r="P855" s="33"/>
      <c r="Q855" s="33"/>
      <c r="R855" s="33"/>
      <c r="S855" s="41"/>
      <c r="T855" s="2"/>
      <c r="U855" s="2"/>
      <c r="V855" s="2"/>
      <c r="W855" s="2"/>
      <c r="X855" s="56"/>
      <c r="Y855" s="62"/>
      <c r="Z855" s="62"/>
      <c r="AA855" s="62"/>
      <c r="AB855" s="62"/>
      <c r="AC855" s="69"/>
      <c r="AD855" s="2"/>
      <c r="AE855" s="2"/>
      <c r="AF855" s="2"/>
      <c r="AG855" s="2"/>
      <c r="AH855" s="56"/>
      <c r="AI855" s="72"/>
      <c r="AJ855" s="72"/>
      <c r="AK855" s="72"/>
      <c r="AL855" s="72"/>
      <c r="AM855" s="81"/>
      <c r="AN855" s="2"/>
      <c r="AO855" s="2"/>
      <c r="AP855" s="2"/>
      <c r="AQ855" s="2"/>
      <c r="AR855" s="56"/>
      <c r="AS855" s="85"/>
      <c r="AT855" s="85"/>
      <c r="AU855" s="85"/>
      <c r="AV855" s="85"/>
      <c r="AW855" s="101"/>
      <c r="AX855" s="2"/>
      <c r="AY855" s="2"/>
      <c r="AZ855" s="2"/>
      <c r="BA855" s="2"/>
      <c r="BB855" s="56"/>
      <c r="BC855" s="105"/>
      <c r="BD855" s="105"/>
      <c r="BE855" s="105"/>
      <c r="BF855" s="105"/>
      <c r="BG855" s="110"/>
      <c r="BH855" s="2"/>
      <c r="BI855" s="2"/>
      <c r="BJ855" s="2"/>
      <c r="BK855" s="2"/>
      <c r="BL855" s="56"/>
      <c r="BM855" s="48"/>
      <c r="BN855" s="48"/>
      <c r="BO855" s="48"/>
      <c r="BP855" s="48"/>
      <c r="BQ855" s="118"/>
      <c r="BR855" s="2"/>
      <c r="BS855" s="2"/>
      <c r="BT855" s="2"/>
      <c r="BU855" s="2"/>
      <c r="BV855" s="56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18" t="s">
        <v>5</v>
      </c>
      <c r="H856" s="3">
        <v>2024</v>
      </c>
      <c r="I856" s="20" t="s">
        <v>282</v>
      </c>
      <c r="J856" s="184" t="s">
        <v>277</v>
      </c>
      <c r="K856" s="2" t="s">
        <v>320</v>
      </c>
      <c r="L856" s="163">
        <f t="shared" si="27"/>
        <v>0</v>
      </c>
      <c r="M856" s="163">
        <f t="shared" si="28"/>
        <v>0</v>
      </c>
      <c r="N856" s="186"/>
      <c r="O856" s="33"/>
      <c r="P856" s="33"/>
      <c r="Q856" s="33"/>
      <c r="R856" s="33"/>
      <c r="S856" s="41"/>
      <c r="T856" s="2"/>
      <c r="U856" s="2"/>
      <c r="V856" s="2"/>
      <c r="W856" s="2"/>
      <c r="X856" s="56"/>
      <c r="Y856" s="62"/>
      <c r="Z856" s="62"/>
      <c r="AA856" s="62"/>
      <c r="AB856" s="62"/>
      <c r="AC856" s="69"/>
      <c r="AD856" s="2"/>
      <c r="AE856" s="2"/>
      <c r="AF856" s="2"/>
      <c r="AG856" s="2"/>
      <c r="AH856" s="56"/>
      <c r="AI856" s="72"/>
      <c r="AJ856" s="72"/>
      <c r="AK856" s="72"/>
      <c r="AL856" s="72"/>
      <c r="AM856" s="81"/>
      <c r="AN856" s="2"/>
      <c r="AO856" s="2"/>
      <c r="AP856" s="2"/>
      <c r="AQ856" s="2"/>
      <c r="AR856" s="56"/>
      <c r="AS856" s="85"/>
      <c r="AT856" s="85"/>
      <c r="AU856" s="85"/>
      <c r="AV856" s="85"/>
      <c r="AW856" s="101"/>
      <c r="AX856" s="2"/>
      <c r="AY856" s="2"/>
      <c r="AZ856" s="2"/>
      <c r="BA856" s="2"/>
      <c r="BB856" s="56"/>
      <c r="BC856" s="105"/>
      <c r="BD856" s="105"/>
      <c r="BE856" s="105"/>
      <c r="BF856" s="105"/>
      <c r="BG856" s="110"/>
      <c r="BH856" s="2"/>
      <c r="BI856" s="2"/>
      <c r="BJ856" s="2"/>
      <c r="BK856" s="2"/>
      <c r="BL856" s="56"/>
      <c r="BM856" s="48"/>
      <c r="BN856" s="48"/>
      <c r="BO856" s="48"/>
      <c r="BP856" s="48"/>
      <c r="BQ856" s="118"/>
      <c r="BR856" s="2"/>
      <c r="BS856" s="2"/>
      <c r="BT856" s="2"/>
      <c r="BU856" s="2"/>
      <c r="BV856" s="56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18" t="s">
        <v>5</v>
      </c>
      <c r="H857" s="3">
        <v>2024</v>
      </c>
      <c r="I857" s="20" t="s">
        <v>283</v>
      </c>
      <c r="J857" s="184" t="s">
        <v>298</v>
      </c>
      <c r="K857" s="2" t="s">
        <v>321</v>
      </c>
      <c r="L857" s="163">
        <f t="shared" si="27"/>
        <v>0.1</v>
      </c>
      <c r="M857" s="163">
        <f t="shared" si="28"/>
        <v>27.896000000000001</v>
      </c>
      <c r="N857" s="186" t="s">
        <v>370</v>
      </c>
      <c r="O857" s="33"/>
      <c r="P857" s="33"/>
      <c r="Q857" s="33"/>
      <c r="R857" s="33"/>
      <c r="S857" s="41"/>
      <c r="T857" s="2"/>
      <c r="U857" s="2"/>
      <c r="V857" s="2"/>
      <c r="W857" s="2"/>
      <c r="X857" s="56"/>
      <c r="Y857" s="62"/>
      <c r="Z857" s="62"/>
      <c r="AA857" s="62"/>
      <c r="AB857" s="62"/>
      <c r="AC857" s="69"/>
      <c r="AD857" s="2"/>
      <c r="AE857" s="2"/>
      <c r="AF857" s="2"/>
      <c r="AG857" s="2"/>
      <c r="AH857" s="56"/>
      <c r="AI857" s="72"/>
      <c r="AJ857" s="72"/>
      <c r="AK857" s="72"/>
      <c r="AL857" s="72"/>
      <c r="AM857" s="81"/>
      <c r="AN857" s="2"/>
      <c r="AO857" s="2"/>
      <c r="AP857" s="2"/>
      <c r="AQ857" s="2"/>
      <c r="AR857" s="56"/>
      <c r="AS857" s="85"/>
      <c r="AT857" s="85"/>
      <c r="AU857" s="85"/>
      <c r="AV857" s="85"/>
      <c r="AW857" s="101"/>
      <c r="AX857" s="2"/>
      <c r="AY857" s="2"/>
      <c r="AZ857" s="2"/>
      <c r="BA857" s="2"/>
      <c r="BB857" s="56"/>
      <c r="BC857" s="105"/>
      <c r="BD857" s="105"/>
      <c r="BE857" s="105"/>
      <c r="BF857" s="105"/>
      <c r="BG857" s="110"/>
      <c r="BH857" s="2" t="s">
        <v>370</v>
      </c>
      <c r="BI857" s="2"/>
      <c r="BJ857" s="2"/>
      <c r="BK857" s="2">
        <v>0.1</v>
      </c>
      <c r="BL857" s="56">
        <v>27.896000000000001</v>
      </c>
      <c r="BM857" s="48"/>
      <c r="BN857" s="48"/>
      <c r="BO857" s="48"/>
      <c r="BP857" s="48"/>
      <c r="BQ857" s="118"/>
      <c r="BR857" s="2"/>
      <c r="BS857" s="2"/>
      <c r="BT857" s="2"/>
      <c r="BU857" s="2"/>
      <c r="BV857" s="56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18" t="s">
        <v>5</v>
      </c>
      <c r="H858" s="3">
        <v>2024</v>
      </c>
      <c r="I858" s="20" t="s">
        <v>283</v>
      </c>
      <c r="J858" s="184" t="s">
        <v>278</v>
      </c>
      <c r="K858" s="2" t="s">
        <v>320</v>
      </c>
      <c r="L858" s="163">
        <f t="shared" si="27"/>
        <v>12</v>
      </c>
      <c r="M858" s="163">
        <f t="shared" si="28"/>
        <v>14.497999999999999</v>
      </c>
      <c r="N858" s="186" t="s">
        <v>370</v>
      </c>
      <c r="O858" s="33"/>
      <c r="P858" s="33"/>
      <c r="Q858" s="33"/>
      <c r="R858" s="33"/>
      <c r="S858" s="41"/>
      <c r="T858" s="2"/>
      <c r="U858" s="2"/>
      <c r="V858" s="2"/>
      <c r="W858" s="2"/>
      <c r="X858" s="56"/>
      <c r="Y858" s="62"/>
      <c r="Z858" s="62"/>
      <c r="AA858" s="62"/>
      <c r="AB858" s="62"/>
      <c r="AC858" s="69"/>
      <c r="AD858" s="2"/>
      <c r="AE858" s="2"/>
      <c r="AF858" s="2"/>
      <c r="AG858" s="2"/>
      <c r="AH858" s="56"/>
      <c r="AI858" s="72"/>
      <c r="AJ858" s="72"/>
      <c r="AK858" s="72"/>
      <c r="AL858" s="72"/>
      <c r="AM858" s="81"/>
      <c r="AN858" s="2"/>
      <c r="AO858" s="2"/>
      <c r="AP858" s="2"/>
      <c r="AQ858" s="2"/>
      <c r="AR858" s="56"/>
      <c r="AS858" s="85"/>
      <c r="AT858" s="85"/>
      <c r="AU858" s="85"/>
      <c r="AV858" s="85"/>
      <c r="AW858" s="101"/>
      <c r="AX858" s="2"/>
      <c r="AY858" s="2"/>
      <c r="AZ858" s="2"/>
      <c r="BA858" s="2"/>
      <c r="BB858" s="56"/>
      <c r="BC858" s="105"/>
      <c r="BD858" s="105"/>
      <c r="BE858" s="105"/>
      <c r="BF858" s="105"/>
      <c r="BG858" s="110"/>
      <c r="BH858" s="2" t="s">
        <v>815</v>
      </c>
      <c r="BI858" s="2"/>
      <c r="BJ858" s="2"/>
      <c r="BK858" s="2">
        <v>12</v>
      </c>
      <c r="BL858" s="56">
        <v>14.497999999999999</v>
      </c>
      <c r="BM858" s="48"/>
      <c r="BN858" s="48"/>
      <c r="BO858" s="48"/>
      <c r="BP858" s="48"/>
      <c r="BQ858" s="118"/>
      <c r="BR858" s="2"/>
      <c r="BS858" s="2"/>
      <c r="BT858" s="2"/>
      <c r="BU858" s="2"/>
      <c r="BV858" s="56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18" t="s">
        <v>5</v>
      </c>
      <c r="H859" s="3">
        <v>2024</v>
      </c>
      <c r="I859" s="20" t="s">
        <v>283</v>
      </c>
      <c r="J859" s="184" t="s">
        <v>279</v>
      </c>
      <c r="K859" s="2" t="s">
        <v>320</v>
      </c>
      <c r="L859" s="163">
        <f t="shared" si="27"/>
        <v>0</v>
      </c>
      <c r="M859" s="163">
        <f t="shared" si="28"/>
        <v>0</v>
      </c>
      <c r="N859" s="186"/>
      <c r="O859" s="33"/>
      <c r="P859" s="33"/>
      <c r="Q859" s="33"/>
      <c r="R859" s="33"/>
      <c r="S859" s="41"/>
      <c r="T859" s="2"/>
      <c r="U859" s="2"/>
      <c r="V859" s="2"/>
      <c r="W859" s="2"/>
      <c r="X859" s="56"/>
      <c r="Y859" s="62"/>
      <c r="Z859" s="62"/>
      <c r="AA859" s="62"/>
      <c r="AB859" s="62"/>
      <c r="AC859" s="69"/>
      <c r="AD859" s="2"/>
      <c r="AE859" s="2"/>
      <c r="AF859" s="2"/>
      <c r="AG859" s="2"/>
      <c r="AH859" s="56"/>
      <c r="AI859" s="72"/>
      <c r="AJ859" s="72"/>
      <c r="AK859" s="72"/>
      <c r="AL859" s="72"/>
      <c r="AM859" s="81"/>
      <c r="AN859" s="2"/>
      <c r="AO859" s="2"/>
      <c r="AP859" s="2"/>
      <c r="AQ859" s="2"/>
      <c r="AR859" s="56"/>
      <c r="AS859" s="85"/>
      <c r="AT859" s="85"/>
      <c r="AU859" s="85"/>
      <c r="AV859" s="85"/>
      <c r="AW859" s="101"/>
      <c r="AX859" s="2"/>
      <c r="AY859" s="2"/>
      <c r="AZ859" s="2"/>
      <c r="BA859" s="2"/>
      <c r="BB859" s="56"/>
      <c r="BC859" s="105"/>
      <c r="BD859" s="105"/>
      <c r="BE859" s="105"/>
      <c r="BF859" s="105"/>
      <c r="BG859" s="110"/>
      <c r="BH859" s="2"/>
      <c r="BI859" s="2"/>
      <c r="BJ859" s="2"/>
      <c r="BK859" s="2"/>
      <c r="BL859" s="56"/>
      <c r="BM859" s="48"/>
      <c r="BN859" s="48"/>
      <c r="BO859" s="48"/>
      <c r="BP859" s="48"/>
      <c r="BQ859" s="118"/>
      <c r="BR859" s="2"/>
      <c r="BS859" s="2"/>
      <c r="BT859" s="2"/>
      <c r="BU859" s="2"/>
      <c r="BV859" s="56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18" t="s">
        <v>5</v>
      </c>
      <c r="H860" s="3">
        <v>2024</v>
      </c>
      <c r="I860" s="20" t="s">
        <v>286</v>
      </c>
      <c r="J860" s="184" t="s">
        <v>280</v>
      </c>
      <c r="K860" s="2" t="s">
        <v>319</v>
      </c>
      <c r="L860" s="163">
        <f t="shared" si="27"/>
        <v>0</v>
      </c>
      <c r="M860" s="163">
        <f t="shared" si="28"/>
        <v>0</v>
      </c>
      <c r="N860" s="186"/>
      <c r="O860" s="33"/>
      <c r="P860" s="33"/>
      <c r="Q860" s="33"/>
      <c r="R860" s="33"/>
      <c r="S860" s="41"/>
      <c r="T860" s="2"/>
      <c r="U860" s="2"/>
      <c r="V860" s="2"/>
      <c r="W860" s="2"/>
      <c r="X860" s="56"/>
      <c r="Y860" s="62"/>
      <c r="Z860" s="62"/>
      <c r="AA860" s="62"/>
      <c r="AB860" s="62"/>
      <c r="AC860" s="69"/>
      <c r="AD860" s="2"/>
      <c r="AE860" s="2"/>
      <c r="AF860" s="2"/>
      <c r="AG860" s="2"/>
      <c r="AH860" s="56"/>
      <c r="AI860" s="72"/>
      <c r="AJ860" s="72"/>
      <c r="AK860" s="72"/>
      <c r="AL860" s="72"/>
      <c r="AM860" s="81"/>
      <c r="AN860" s="2"/>
      <c r="AO860" s="2"/>
      <c r="AP860" s="2"/>
      <c r="AQ860" s="2"/>
      <c r="AR860" s="56"/>
      <c r="AS860" s="85"/>
      <c r="AT860" s="85"/>
      <c r="AU860" s="85"/>
      <c r="AV860" s="85"/>
      <c r="AW860" s="101"/>
      <c r="AX860" s="2"/>
      <c r="AY860" s="2"/>
      <c r="AZ860" s="2"/>
      <c r="BA860" s="2"/>
      <c r="BB860" s="56"/>
      <c r="BC860" s="105"/>
      <c r="BD860" s="105"/>
      <c r="BE860" s="105"/>
      <c r="BF860" s="105"/>
      <c r="BG860" s="110"/>
      <c r="BH860" s="2"/>
      <c r="BI860" s="2"/>
      <c r="BJ860" s="2"/>
      <c r="BK860" s="2"/>
      <c r="BL860" s="56"/>
      <c r="BM860" s="48"/>
      <c r="BN860" s="48"/>
      <c r="BO860" s="48"/>
      <c r="BP860" s="48"/>
      <c r="BQ860" s="118"/>
      <c r="BR860" s="2"/>
      <c r="BS860" s="2"/>
      <c r="BT860" s="2"/>
      <c r="BU860" s="2"/>
      <c r="BV860" s="56"/>
    </row>
    <row r="861" spans="1:74" ht="28.8" hidden="1" x14ac:dyDescent="0.3">
      <c r="A861" s="2" t="s">
        <v>23</v>
      </c>
      <c r="B861" s="2" t="s">
        <v>2</v>
      </c>
      <c r="C861" s="2" t="s">
        <v>3</v>
      </c>
      <c r="D861" s="2" t="s">
        <v>15</v>
      </c>
      <c r="E861" s="3">
        <v>22</v>
      </c>
      <c r="F861" s="3"/>
      <c r="G861" s="18" t="s">
        <v>5</v>
      </c>
      <c r="H861" s="3">
        <v>2024</v>
      </c>
      <c r="I861" s="20" t="s">
        <v>286</v>
      </c>
      <c r="J861" s="184" t="s">
        <v>281</v>
      </c>
      <c r="K861" s="2" t="s">
        <v>319</v>
      </c>
      <c r="L861" s="163">
        <f t="shared" si="27"/>
        <v>0</v>
      </c>
      <c r="M861" s="163">
        <f t="shared" si="28"/>
        <v>52.412999999999997</v>
      </c>
      <c r="N861" s="186" t="s">
        <v>1346</v>
      </c>
      <c r="O861" s="33"/>
      <c r="P861" s="33"/>
      <c r="Q861" s="33"/>
      <c r="R861" s="33"/>
      <c r="S861" s="41"/>
      <c r="T861" s="2"/>
      <c r="U861" s="2"/>
      <c r="V861" s="2"/>
      <c r="W861" s="2"/>
      <c r="X861" s="56"/>
      <c r="Y861" s="62"/>
      <c r="Z861" s="62"/>
      <c r="AA861" s="62"/>
      <c r="AB861" s="62"/>
      <c r="AC861" s="69"/>
      <c r="AD861" s="2"/>
      <c r="AE861" s="2"/>
      <c r="AF861" s="2"/>
      <c r="AG861" s="2"/>
      <c r="AH861" s="56"/>
      <c r="AI861" s="72"/>
      <c r="AJ861" s="72"/>
      <c r="AK861" s="72"/>
      <c r="AL861" s="72"/>
      <c r="AM861" s="81"/>
      <c r="AN861" s="2"/>
      <c r="AO861" s="2"/>
      <c r="AP861" s="2"/>
      <c r="AQ861" s="2"/>
      <c r="AR861" s="56"/>
      <c r="AS861" s="85"/>
      <c r="AT861" s="85"/>
      <c r="AU861" s="85"/>
      <c r="AV861" s="85"/>
      <c r="AW861" s="101"/>
      <c r="AX861" s="2"/>
      <c r="AY861" s="2"/>
      <c r="AZ861" s="2"/>
      <c r="BA861" s="2"/>
      <c r="BB861" s="56"/>
      <c r="BC861" s="105" t="s">
        <v>1061</v>
      </c>
      <c r="BD861" s="105"/>
      <c r="BE861" s="105"/>
      <c r="BF861" s="105"/>
      <c r="BG861" s="110">
        <v>4.5</v>
      </c>
      <c r="BH861" s="2"/>
      <c r="BI861" s="2"/>
      <c r="BJ861" s="2"/>
      <c r="BK861" s="2"/>
      <c r="BL861" s="56"/>
      <c r="BM861" s="48" t="s">
        <v>1125</v>
      </c>
      <c r="BN861" s="48"/>
      <c r="BO861" s="48"/>
      <c r="BP861" s="48"/>
      <c r="BQ861" s="118">
        <f>43+4.913</f>
        <v>47.912999999999997</v>
      </c>
      <c r="BR861" s="2"/>
      <c r="BS861" s="2"/>
      <c r="BT861" s="2"/>
      <c r="BU861" s="2"/>
      <c r="BV861" s="56"/>
    </row>
    <row r="862" spans="1:74" s="13" customFormat="1" hidden="1" x14ac:dyDescent="0.3">
      <c r="A862" s="12" t="s">
        <v>23</v>
      </c>
      <c r="B862" s="12" t="s">
        <v>2</v>
      </c>
      <c r="C862" s="12" t="s">
        <v>3</v>
      </c>
      <c r="D862" s="12" t="s">
        <v>15</v>
      </c>
      <c r="E862" s="7">
        <v>22</v>
      </c>
      <c r="F862" s="7"/>
      <c r="G862" s="19" t="s">
        <v>5</v>
      </c>
      <c r="H862" s="7">
        <v>2024</v>
      </c>
      <c r="I862" s="21"/>
      <c r="J862" s="12" t="s">
        <v>314</v>
      </c>
      <c r="K862" s="12"/>
      <c r="L862" s="147"/>
      <c r="M862" s="147">
        <f>SUM(M824:M861)</f>
        <v>99.502999999999986</v>
      </c>
      <c r="N862" s="183"/>
      <c r="O862" s="12"/>
      <c r="P862" s="12"/>
      <c r="Q862" s="12"/>
      <c r="R862" s="12"/>
      <c r="S862" s="52">
        <f>SUM(S824:S861)</f>
        <v>0</v>
      </c>
      <c r="T862" s="12"/>
      <c r="U862" s="12"/>
      <c r="V862" s="12"/>
      <c r="W862" s="12"/>
      <c r="X862" s="52">
        <f>SUM(X824:X861)</f>
        <v>0</v>
      </c>
      <c r="Y862" s="12"/>
      <c r="Z862" s="12"/>
      <c r="AA862" s="12"/>
      <c r="AB862" s="12"/>
      <c r="AC862" s="52">
        <f>SUM(AC824:AC861)</f>
        <v>0</v>
      </c>
      <c r="AD862" s="12"/>
      <c r="AE862" s="12"/>
      <c r="AF862" s="12"/>
      <c r="AG862" s="12"/>
      <c r="AH862" s="52">
        <f>SUM(AH824:AH861)</f>
        <v>0</v>
      </c>
      <c r="AI862" s="12"/>
      <c r="AJ862" s="12"/>
      <c r="AK862" s="12"/>
      <c r="AL862" s="12"/>
      <c r="AM862" s="52">
        <f>SUM(AM824:AM861)</f>
        <v>0</v>
      </c>
      <c r="AN862" s="12"/>
      <c r="AO862" s="12"/>
      <c r="AP862" s="12"/>
      <c r="AQ862" s="12"/>
      <c r="AR862" s="52">
        <f>SUM(AR824:AR861)</f>
        <v>0</v>
      </c>
      <c r="AS862" s="12"/>
      <c r="AT862" s="12"/>
      <c r="AU862" s="12"/>
      <c r="AV862" s="12"/>
      <c r="AW862" s="52">
        <f>SUM(AW824:AW861)</f>
        <v>0</v>
      </c>
      <c r="AX862" s="12"/>
      <c r="AY862" s="12"/>
      <c r="AZ862" s="12"/>
      <c r="BA862" s="12"/>
      <c r="BB862" s="52">
        <f>SUM(BB824:BB861)</f>
        <v>0</v>
      </c>
      <c r="BC862" s="12"/>
      <c r="BD862" s="12"/>
      <c r="BE862" s="12"/>
      <c r="BF862" s="12"/>
      <c r="BG862" s="52">
        <f>SUM(BG824:BG861)</f>
        <v>4.5</v>
      </c>
      <c r="BH862" s="12"/>
      <c r="BI862" s="12"/>
      <c r="BJ862" s="12"/>
      <c r="BK862" s="12"/>
      <c r="BL862" s="52">
        <f>SUM(BL824:BL861)</f>
        <v>42.393999999999998</v>
      </c>
      <c r="BM862" s="12"/>
      <c r="BN862" s="12"/>
      <c r="BO862" s="12"/>
      <c r="BP862" s="12"/>
      <c r="BQ862" s="52">
        <f>SUM(BQ824:BQ861)</f>
        <v>47.912999999999997</v>
      </c>
      <c r="BR862" s="12"/>
      <c r="BS862" s="12"/>
      <c r="BT862" s="12"/>
      <c r="BU862" s="12"/>
      <c r="BV862" s="52">
        <f>SUM(BV824:BV861)</f>
        <v>4.6959999999999997</v>
      </c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18" t="s">
        <v>5</v>
      </c>
      <c r="H863" s="3">
        <v>2024</v>
      </c>
      <c r="I863" s="20" t="s">
        <v>287</v>
      </c>
      <c r="J863" s="184" t="s">
        <v>267</v>
      </c>
      <c r="K863" s="2" t="s">
        <v>318</v>
      </c>
      <c r="L863" s="163">
        <f t="shared" si="27"/>
        <v>0</v>
      </c>
      <c r="M863" s="163">
        <f t="shared" si="28"/>
        <v>0</v>
      </c>
      <c r="N863" s="181"/>
      <c r="O863" s="33"/>
      <c r="P863" s="33"/>
      <c r="Q863" s="33"/>
      <c r="R863" s="33"/>
      <c r="S863" s="41"/>
      <c r="T863" s="2"/>
      <c r="U863" s="2"/>
      <c r="V863" s="2"/>
      <c r="W863" s="2"/>
      <c r="X863" s="56"/>
      <c r="Y863" s="62"/>
      <c r="Z863" s="62"/>
      <c r="AA863" s="62"/>
      <c r="AB863" s="62"/>
      <c r="AC863" s="69"/>
      <c r="AD863" s="2"/>
      <c r="AE863" s="2"/>
      <c r="AF863" s="2"/>
      <c r="AG863" s="2"/>
      <c r="AH863" s="56"/>
      <c r="AI863" s="72"/>
      <c r="AJ863" s="72"/>
      <c r="AK863" s="72"/>
      <c r="AL863" s="72"/>
      <c r="AM863" s="81"/>
      <c r="AN863" s="2"/>
      <c r="AO863" s="2"/>
      <c r="AP863" s="2"/>
      <c r="AQ863" s="2"/>
      <c r="AR863" s="56"/>
      <c r="AS863" s="85"/>
      <c r="AT863" s="85"/>
      <c r="AU863" s="85"/>
      <c r="AV863" s="85"/>
      <c r="AW863" s="101"/>
      <c r="AX863" s="2"/>
      <c r="AY863" s="2"/>
      <c r="AZ863" s="2"/>
      <c r="BA863" s="2"/>
      <c r="BB863" s="56"/>
      <c r="BC863" s="105"/>
      <c r="BD863" s="105"/>
      <c r="BE863" s="105"/>
      <c r="BF863" s="105"/>
      <c r="BG863" s="110"/>
      <c r="BH863" s="2"/>
      <c r="BI863" s="2"/>
      <c r="BJ863" s="2"/>
      <c r="BK863" s="2"/>
      <c r="BL863" s="56"/>
      <c r="BM863" s="48"/>
      <c r="BN863" s="48"/>
      <c r="BO863" s="48"/>
      <c r="BP863" s="48"/>
      <c r="BQ863" s="118"/>
      <c r="BR863" s="2"/>
      <c r="BS863" s="2"/>
      <c r="BT863" s="2"/>
      <c r="BU863" s="2"/>
      <c r="BV863" s="56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18" t="s">
        <v>5</v>
      </c>
      <c r="H864" s="3">
        <v>2024</v>
      </c>
      <c r="I864" s="20" t="s">
        <v>287</v>
      </c>
      <c r="J864" s="184" t="s">
        <v>291</v>
      </c>
      <c r="K864" s="2" t="s">
        <v>319</v>
      </c>
      <c r="L864" s="163">
        <f t="shared" si="27"/>
        <v>0</v>
      </c>
      <c r="M864" s="163">
        <f t="shared" si="28"/>
        <v>0</v>
      </c>
      <c r="N864" s="181"/>
      <c r="O864" s="33"/>
      <c r="P864" s="33"/>
      <c r="Q864" s="33"/>
      <c r="R864" s="33"/>
      <c r="S864" s="41"/>
      <c r="T864" s="2"/>
      <c r="U864" s="2"/>
      <c r="V864" s="2"/>
      <c r="W864" s="2"/>
      <c r="X864" s="56"/>
      <c r="Y864" s="62"/>
      <c r="Z864" s="62"/>
      <c r="AA864" s="62"/>
      <c r="AB864" s="62"/>
      <c r="AC864" s="69"/>
      <c r="AD864" s="2"/>
      <c r="AE864" s="2"/>
      <c r="AF864" s="2"/>
      <c r="AG864" s="2"/>
      <c r="AH864" s="56"/>
      <c r="AI864" s="72"/>
      <c r="AJ864" s="72"/>
      <c r="AK864" s="72"/>
      <c r="AL864" s="72"/>
      <c r="AM864" s="81"/>
      <c r="AN864" s="2"/>
      <c r="AO864" s="2"/>
      <c r="AP864" s="2"/>
      <c r="AQ864" s="2"/>
      <c r="AR864" s="56"/>
      <c r="AS864" s="85"/>
      <c r="AT864" s="85"/>
      <c r="AU864" s="85"/>
      <c r="AV864" s="85"/>
      <c r="AW864" s="101"/>
      <c r="AX864" s="2"/>
      <c r="AY864" s="2"/>
      <c r="AZ864" s="2"/>
      <c r="BA864" s="2"/>
      <c r="BB864" s="56"/>
      <c r="BC864" s="105"/>
      <c r="BD864" s="105"/>
      <c r="BE864" s="105"/>
      <c r="BF864" s="105"/>
      <c r="BG864" s="110"/>
      <c r="BH864" s="2"/>
      <c r="BI864" s="2"/>
      <c r="BJ864" s="2"/>
      <c r="BK864" s="2"/>
      <c r="BL864" s="56"/>
      <c r="BM864" s="48"/>
      <c r="BN864" s="48"/>
      <c r="BO864" s="48"/>
      <c r="BP864" s="48"/>
      <c r="BQ864" s="118"/>
      <c r="BR864" s="2"/>
      <c r="BS864" s="2"/>
      <c r="BT864" s="2"/>
      <c r="BU864" s="2"/>
      <c r="BV864" s="56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18" t="s">
        <v>5</v>
      </c>
      <c r="H865" s="3">
        <v>2024</v>
      </c>
      <c r="I865" s="20" t="s">
        <v>286</v>
      </c>
      <c r="J865" s="184" t="s">
        <v>336</v>
      </c>
      <c r="K865" s="2" t="s">
        <v>319</v>
      </c>
      <c r="L865" s="163">
        <f t="shared" si="27"/>
        <v>0</v>
      </c>
      <c r="M865" s="163">
        <f t="shared" si="28"/>
        <v>0</v>
      </c>
      <c r="N865" s="181"/>
      <c r="O865" s="33"/>
      <c r="P865" s="33"/>
      <c r="Q865" s="33"/>
      <c r="R865" s="33"/>
      <c r="S865" s="41"/>
      <c r="T865" s="2"/>
      <c r="U865" s="2"/>
      <c r="V865" s="2"/>
      <c r="W865" s="2"/>
      <c r="X865" s="56"/>
      <c r="Y865" s="62"/>
      <c r="Z865" s="62"/>
      <c r="AA865" s="62"/>
      <c r="AB865" s="62"/>
      <c r="AC865" s="69"/>
      <c r="AD865" s="2"/>
      <c r="AE865" s="2"/>
      <c r="AF865" s="2"/>
      <c r="AG865" s="2"/>
      <c r="AH865" s="56"/>
      <c r="AI865" s="72"/>
      <c r="AJ865" s="72"/>
      <c r="AK865" s="72"/>
      <c r="AL865" s="72"/>
      <c r="AM865" s="81"/>
      <c r="AN865" s="2"/>
      <c r="AO865" s="2"/>
      <c r="AP865" s="2"/>
      <c r="AQ865" s="2"/>
      <c r="AR865" s="56"/>
      <c r="AS865" s="85"/>
      <c r="AT865" s="85"/>
      <c r="AU865" s="85"/>
      <c r="AV865" s="85"/>
      <c r="AW865" s="101"/>
      <c r="AX865" s="2"/>
      <c r="AY865" s="2"/>
      <c r="AZ865" s="2"/>
      <c r="BA865" s="2"/>
      <c r="BB865" s="56"/>
      <c r="BC865" s="105"/>
      <c r="BD865" s="105"/>
      <c r="BE865" s="105"/>
      <c r="BF865" s="105"/>
      <c r="BG865" s="110"/>
      <c r="BH865" s="2"/>
      <c r="BI865" s="2"/>
      <c r="BJ865" s="2"/>
      <c r="BK865" s="2"/>
      <c r="BL865" s="56"/>
      <c r="BM865" s="48"/>
      <c r="BN865" s="48"/>
      <c r="BO865" s="48"/>
      <c r="BP865" s="48"/>
      <c r="BQ865" s="118"/>
      <c r="BR865" s="2"/>
      <c r="BS865" s="2"/>
      <c r="BT865" s="2"/>
      <c r="BU865" s="2"/>
      <c r="BV865" s="56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18" t="s">
        <v>5</v>
      </c>
      <c r="H866" s="3">
        <v>2024</v>
      </c>
      <c r="I866" s="20" t="s">
        <v>286</v>
      </c>
      <c r="J866" s="185" t="s">
        <v>337</v>
      </c>
      <c r="K866" s="8" t="s">
        <v>318</v>
      </c>
      <c r="L866" s="163">
        <f t="shared" si="27"/>
        <v>0</v>
      </c>
      <c r="M866" s="163">
        <f t="shared" si="28"/>
        <v>0</v>
      </c>
      <c r="N866" s="181"/>
      <c r="O866" s="53"/>
      <c r="P866" s="53"/>
      <c r="Q866" s="53"/>
      <c r="R866" s="53"/>
      <c r="S866" s="41"/>
      <c r="T866" s="8"/>
      <c r="U866" s="8"/>
      <c r="V866" s="8"/>
      <c r="W866" s="8"/>
      <c r="X866" s="56"/>
      <c r="Y866" s="135"/>
      <c r="Z866" s="135"/>
      <c r="AA866" s="135"/>
      <c r="AB866" s="135"/>
      <c r="AC866" s="69"/>
      <c r="AD866" s="8"/>
      <c r="AE866" s="8"/>
      <c r="AF866" s="8"/>
      <c r="AG866" s="8"/>
      <c r="AH866" s="56"/>
      <c r="AI866" s="137"/>
      <c r="AJ866" s="137"/>
      <c r="AK866" s="137"/>
      <c r="AL866" s="137"/>
      <c r="AM866" s="81"/>
      <c r="AN866" s="8"/>
      <c r="AO866" s="8"/>
      <c r="AP866" s="8"/>
      <c r="AQ866" s="8"/>
      <c r="AR866" s="56"/>
      <c r="AS866" s="139"/>
      <c r="AT866" s="145"/>
      <c r="AU866" s="146"/>
      <c r="AV866" s="139"/>
      <c r="AW866" s="101"/>
      <c r="AX866" s="8"/>
      <c r="AY866" s="8"/>
      <c r="AZ866" s="8"/>
      <c r="BA866" s="8"/>
      <c r="BB866" s="56"/>
      <c r="BC866" s="141"/>
      <c r="BD866" s="141"/>
      <c r="BE866" s="141"/>
      <c r="BF866" s="141"/>
      <c r="BG866" s="110"/>
      <c r="BH866" s="8"/>
      <c r="BI866" s="8"/>
      <c r="BJ866" s="8"/>
      <c r="BK866" s="8"/>
      <c r="BL866" s="56"/>
      <c r="BM866" s="143"/>
      <c r="BN866" s="143"/>
      <c r="BO866" s="143"/>
      <c r="BP866" s="143"/>
      <c r="BQ866" s="118"/>
      <c r="BR866" s="8"/>
      <c r="BS866" s="8"/>
      <c r="BT866" s="8"/>
      <c r="BU866" s="8"/>
      <c r="BV866" s="56"/>
    </row>
    <row r="867" spans="1:74" ht="28.8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18" t="s">
        <v>5</v>
      </c>
      <c r="H867" s="3">
        <v>2024</v>
      </c>
      <c r="I867" s="20" t="s">
        <v>286</v>
      </c>
      <c r="J867" s="185" t="s">
        <v>338</v>
      </c>
      <c r="K867" s="8" t="s">
        <v>339</v>
      </c>
      <c r="L867" s="163">
        <f t="shared" si="27"/>
        <v>0</v>
      </c>
      <c r="M867" s="163">
        <f t="shared" si="28"/>
        <v>0</v>
      </c>
      <c r="N867" s="181"/>
      <c r="O867" s="53"/>
      <c r="P867" s="53"/>
      <c r="Q867" s="53"/>
      <c r="R867" s="53"/>
      <c r="S867" s="41"/>
      <c r="T867" s="8"/>
      <c r="U867" s="8"/>
      <c r="V867" s="8"/>
      <c r="W867" s="8"/>
      <c r="X867" s="56"/>
      <c r="Y867" s="135"/>
      <c r="Z867" s="135"/>
      <c r="AA867" s="135"/>
      <c r="AB867" s="135"/>
      <c r="AC867" s="69"/>
      <c r="AD867" s="8"/>
      <c r="AE867" s="8"/>
      <c r="AF867" s="8"/>
      <c r="AG867" s="8"/>
      <c r="AH867" s="56"/>
      <c r="AI867" s="137"/>
      <c r="AJ867" s="137"/>
      <c r="AK867" s="137"/>
      <c r="AL867" s="137"/>
      <c r="AM867" s="81"/>
      <c r="AN867" s="8"/>
      <c r="AO867" s="8"/>
      <c r="AP867" s="8"/>
      <c r="AQ867" s="8"/>
      <c r="AR867" s="56"/>
      <c r="AS867" s="139"/>
      <c r="AT867" s="145"/>
      <c r="AU867" s="146"/>
      <c r="AV867" s="139"/>
      <c r="AW867" s="101"/>
      <c r="AX867" s="8"/>
      <c r="AY867" s="8"/>
      <c r="AZ867" s="8"/>
      <c r="BA867" s="8"/>
      <c r="BB867" s="56"/>
      <c r="BC867" s="141"/>
      <c r="BD867" s="141"/>
      <c r="BE867" s="141"/>
      <c r="BF867" s="141"/>
      <c r="BG867" s="110"/>
      <c r="BH867" s="8"/>
      <c r="BI867" s="8"/>
      <c r="BJ867" s="8"/>
      <c r="BK867" s="8"/>
      <c r="BL867" s="56"/>
      <c r="BM867" s="143"/>
      <c r="BN867" s="143"/>
      <c r="BO867" s="143"/>
      <c r="BP867" s="143"/>
      <c r="BQ867" s="118"/>
      <c r="BR867" s="8"/>
      <c r="BS867" s="8"/>
      <c r="BT867" s="8"/>
      <c r="BU867" s="8"/>
      <c r="BV867" s="56"/>
    </row>
    <row r="868" spans="1:74" ht="28.8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18" t="s">
        <v>5</v>
      </c>
      <c r="H868" s="3">
        <v>2024</v>
      </c>
      <c r="I868" s="20" t="s">
        <v>286</v>
      </c>
      <c r="J868" s="185" t="s">
        <v>340</v>
      </c>
      <c r="K868" s="8" t="s">
        <v>318</v>
      </c>
      <c r="L868" s="163">
        <f t="shared" si="27"/>
        <v>0</v>
      </c>
      <c r="M868" s="163">
        <f t="shared" si="28"/>
        <v>0</v>
      </c>
      <c r="N868" s="181"/>
      <c r="O868" s="53"/>
      <c r="P868" s="53"/>
      <c r="Q868" s="53"/>
      <c r="R868" s="53"/>
      <c r="S868" s="41"/>
      <c r="T868" s="8"/>
      <c r="U868" s="8"/>
      <c r="V868" s="8"/>
      <c r="W868" s="8"/>
      <c r="X868" s="56"/>
      <c r="Y868" s="135"/>
      <c r="Z868" s="135"/>
      <c r="AA868" s="135"/>
      <c r="AB868" s="135"/>
      <c r="AC868" s="69"/>
      <c r="AD868" s="8"/>
      <c r="AE868" s="8"/>
      <c r="AF868" s="8"/>
      <c r="AG868" s="8"/>
      <c r="AH868" s="56"/>
      <c r="AI868" s="137"/>
      <c r="AJ868" s="137"/>
      <c r="AK868" s="137"/>
      <c r="AL868" s="137"/>
      <c r="AM868" s="81"/>
      <c r="AN868" s="8"/>
      <c r="AO868" s="8"/>
      <c r="AP868" s="8"/>
      <c r="AQ868" s="8"/>
      <c r="AR868" s="56"/>
      <c r="AS868" s="139"/>
      <c r="AT868" s="145"/>
      <c r="AU868" s="146"/>
      <c r="AV868" s="139"/>
      <c r="AW868" s="101"/>
      <c r="AX868" s="8"/>
      <c r="AY868" s="8"/>
      <c r="AZ868" s="8"/>
      <c r="BA868" s="8"/>
      <c r="BB868" s="56"/>
      <c r="BC868" s="141"/>
      <c r="BD868" s="141"/>
      <c r="BE868" s="141"/>
      <c r="BF868" s="141"/>
      <c r="BG868" s="110"/>
      <c r="BH868" s="8"/>
      <c r="BI868" s="8"/>
      <c r="BJ868" s="8"/>
      <c r="BK868" s="8"/>
      <c r="BL868" s="56"/>
      <c r="BM868" s="143"/>
      <c r="BN868" s="143"/>
      <c r="BO868" s="143"/>
      <c r="BP868" s="143"/>
      <c r="BQ868" s="118"/>
      <c r="BR868" s="8"/>
      <c r="BS868" s="8"/>
      <c r="BT868" s="8"/>
      <c r="BU868" s="8"/>
      <c r="BV868" s="56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18" t="s">
        <v>5</v>
      </c>
      <c r="H869" s="3">
        <v>2024</v>
      </c>
      <c r="I869" s="20" t="s">
        <v>286</v>
      </c>
      <c r="J869" s="185" t="s">
        <v>341</v>
      </c>
      <c r="K869" s="8" t="s">
        <v>320</v>
      </c>
      <c r="L869" s="163">
        <f t="shared" si="27"/>
        <v>0</v>
      </c>
      <c r="M869" s="163">
        <f t="shared" si="28"/>
        <v>0</v>
      </c>
      <c r="N869" s="181"/>
      <c r="O869" s="53"/>
      <c r="P869" s="53"/>
      <c r="Q869" s="53"/>
      <c r="R869" s="53"/>
      <c r="S869" s="41"/>
      <c r="T869" s="8"/>
      <c r="U869" s="8"/>
      <c r="V869" s="8"/>
      <c r="W869" s="8"/>
      <c r="X869" s="56"/>
      <c r="Y869" s="135"/>
      <c r="Z869" s="135"/>
      <c r="AA869" s="135"/>
      <c r="AB869" s="135"/>
      <c r="AC869" s="69"/>
      <c r="AD869" s="8"/>
      <c r="AE869" s="8"/>
      <c r="AF869" s="8"/>
      <c r="AG869" s="8"/>
      <c r="AH869" s="56"/>
      <c r="AI869" s="137"/>
      <c r="AJ869" s="137"/>
      <c r="AK869" s="137"/>
      <c r="AL869" s="137"/>
      <c r="AM869" s="81"/>
      <c r="AN869" s="8"/>
      <c r="AO869" s="8"/>
      <c r="AP869" s="8"/>
      <c r="AQ869" s="8"/>
      <c r="AR869" s="56"/>
      <c r="AS869" s="139"/>
      <c r="AT869" s="145"/>
      <c r="AU869" s="146"/>
      <c r="AV869" s="139"/>
      <c r="AW869" s="101"/>
      <c r="AX869" s="8"/>
      <c r="AY869" s="8"/>
      <c r="AZ869" s="8"/>
      <c r="BA869" s="8"/>
      <c r="BB869" s="56"/>
      <c r="BC869" s="141"/>
      <c r="BD869" s="141"/>
      <c r="BE869" s="141"/>
      <c r="BF869" s="141"/>
      <c r="BG869" s="110"/>
      <c r="BH869" s="8"/>
      <c r="BI869" s="8"/>
      <c r="BJ869" s="8"/>
      <c r="BK869" s="8"/>
      <c r="BL869" s="56"/>
      <c r="BM869" s="143"/>
      <c r="BN869" s="143"/>
      <c r="BO869" s="143"/>
      <c r="BP869" s="143"/>
      <c r="BQ869" s="118"/>
      <c r="BR869" s="8"/>
      <c r="BS869" s="8"/>
      <c r="BT869" s="8"/>
      <c r="BU869" s="8"/>
      <c r="BV869" s="56"/>
    </row>
    <row r="870" spans="1:74" ht="28.8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18" t="s">
        <v>5</v>
      </c>
      <c r="H870" s="3">
        <v>2024</v>
      </c>
      <c r="I870" s="20" t="s">
        <v>286</v>
      </c>
      <c r="J870" s="185" t="s">
        <v>342</v>
      </c>
      <c r="K870" s="8" t="s">
        <v>320</v>
      </c>
      <c r="L870" s="163">
        <f t="shared" si="27"/>
        <v>0</v>
      </c>
      <c r="M870" s="163">
        <f t="shared" si="28"/>
        <v>0</v>
      </c>
      <c r="N870" s="181"/>
      <c r="O870" s="53"/>
      <c r="P870" s="53"/>
      <c r="Q870" s="53"/>
      <c r="R870" s="53"/>
      <c r="S870" s="41"/>
      <c r="T870" s="8"/>
      <c r="U870" s="8"/>
      <c r="V870" s="8"/>
      <c r="W870" s="8"/>
      <c r="X870" s="56"/>
      <c r="Y870" s="135"/>
      <c r="Z870" s="135"/>
      <c r="AA870" s="135"/>
      <c r="AB870" s="135"/>
      <c r="AC870" s="69"/>
      <c r="AD870" s="8"/>
      <c r="AE870" s="8"/>
      <c r="AF870" s="8"/>
      <c r="AG870" s="8"/>
      <c r="AH870" s="56"/>
      <c r="AI870" s="137"/>
      <c r="AJ870" s="137"/>
      <c r="AK870" s="137"/>
      <c r="AL870" s="137"/>
      <c r="AM870" s="81"/>
      <c r="AN870" s="8"/>
      <c r="AO870" s="8"/>
      <c r="AP870" s="8"/>
      <c r="AQ870" s="8"/>
      <c r="AR870" s="56"/>
      <c r="AS870" s="139"/>
      <c r="AT870" s="145"/>
      <c r="AU870" s="146"/>
      <c r="AV870" s="139"/>
      <c r="AW870" s="101"/>
      <c r="AX870" s="8"/>
      <c r="AY870" s="8"/>
      <c r="AZ870" s="8"/>
      <c r="BA870" s="8"/>
      <c r="BB870" s="56"/>
      <c r="BC870" s="141"/>
      <c r="BD870" s="141"/>
      <c r="BE870" s="141"/>
      <c r="BF870" s="141"/>
      <c r="BG870" s="110"/>
      <c r="BH870" s="8"/>
      <c r="BI870" s="8"/>
      <c r="BJ870" s="8"/>
      <c r="BK870" s="8"/>
      <c r="BL870" s="56"/>
      <c r="BM870" s="143"/>
      <c r="BN870" s="143"/>
      <c r="BO870" s="143"/>
      <c r="BP870" s="143"/>
      <c r="BQ870" s="118"/>
      <c r="BR870" s="8"/>
      <c r="BS870" s="8"/>
      <c r="BT870" s="8"/>
      <c r="BU870" s="8"/>
      <c r="BV870" s="56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18" t="s">
        <v>5</v>
      </c>
      <c r="H871" s="3">
        <v>2024</v>
      </c>
      <c r="I871" s="20" t="s">
        <v>286</v>
      </c>
      <c r="J871" s="185" t="s">
        <v>343</v>
      </c>
      <c r="K871" s="8" t="s">
        <v>339</v>
      </c>
      <c r="L871" s="163">
        <f t="shared" si="27"/>
        <v>0</v>
      </c>
      <c r="M871" s="163">
        <f t="shared" si="28"/>
        <v>0</v>
      </c>
      <c r="N871" s="181"/>
      <c r="O871" s="53"/>
      <c r="P871" s="53"/>
      <c r="Q871" s="53"/>
      <c r="R871" s="53"/>
      <c r="S871" s="41"/>
      <c r="T871" s="8"/>
      <c r="U871" s="8"/>
      <c r="V871" s="8"/>
      <c r="W871" s="8"/>
      <c r="X871" s="56"/>
      <c r="Y871" s="135"/>
      <c r="Z871" s="135"/>
      <c r="AA871" s="135"/>
      <c r="AB871" s="135"/>
      <c r="AC871" s="69"/>
      <c r="AD871" s="8"/>
      <c r="AE871" s="8"/>
      <c r="AF871" s="8"/>
      <c r="AG871" s="8"/>
      <c r="AH871" s="56"/>
      <c r="AI871" s="137"/>
      <c r="AJ871" s="137"/>
      <c r="AK871" s="137"/>
      <c r="AL871" s="137"/>
      <c r="AM871" s="81"/>
      <c r="AN871" s="8"/>
      <c r="AO871" s="8"/>
      <c r="AP871" s="8"/>
      <c r="AQ871" s="8"/>
      <c r="AR871" s="56"/>
      <c r="AS871" s="139"/>
      <c r="AT871" s="145"/>
      <c r="AU871" s="146"/>
      <c r="AV871" s="139"/>
      <c r="AW871" s="101"/>
      <c r="AX871" s="8"/>
      <c r="AY871" s="8"/>
      <c r="AZ871" s="8"/>
      <c r="BA871" s="8"/>
      <c r="BB871" s="56"/>
      <c r="BC871" s="141"/>
      <c r="BD871" s="141"/>
      <c r="BE871" s="141"/>
      <c r="BF871" s="141"/>
      <c r="BG871" s="110"/>
      <c r="BH871" s="8"/>
      <c r="BI871" s="8"/>
      <c r="BJ871" s="8"/>
      <c r="BK871" s="8"/>
      <c r="BL871" s="56"/>
      <c r="BM871" s="143"/>
      <c r="BN871" s="143"/>
      <c r="BO871" s="143"/>
      <c r="BP871" s="143"/>
      <c r="BQ871" s="118"/>
      <c r="BR871" s="8"/>
      <c r="BS871" s="8"/>
      <c r="BT871" s="8"/>
      <c r="BU871" s="8"/>
      <c r="BV871" s="56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18" t="s">
        <v>5</v>
      </c>
      <c r="H872" s="3">
        <v>2024</v>
      </c>
      <c r="I872" s="20" t="s">
        <v>288</v>
      </c>
      <c r="J872" s="185" t="s">
        <v>344</v>
      </c>
      <c r="K872" s="8" t="s">
        <v>318</v>
      </c>
      <c r="L872" s="163">
        <f t="shared" si="27"/>
        <v>0</v>
      </c>
      <c r="M872" s="163">
        <f t="shared" si="28"/>
        <v>0</v>
      </c>
      <c r="N872" s="181"/>
      <c r="O872" s="53"/>
      <c r="P872" s="53"/>
      <c r="Q872" s="53"/>
      <c r="R872" s="53"/>
      <c r="S872" s="41"/>
      <c r="T872" s="8"/>
      <c r="U872" s="8"/>
      <c r="V872" s="8"/>
      <c r="W872" s="8"/>
      <c r="X872" s="56"/>
      <c r="Y872" s="135"/>
      <c r="Z872" s="135"/>
      <c r="AA872" s="135"/>
      <c r="AB872" s="135"/>
      <c r="AC872" s="69"/>
      <c r="AD872" s="8"/>
      <c r="AE872" s="8"/>
      <c r="AF872" s="8"/>
      <c r="AG872" s="8"/>
      <c r="AH872" s="56"/>
      <c r="AI872" s="137"/>
      <c r="AJ872" s="137"/>
      <c r="AK872" s="137"/>
      <c r="AL872" s="137"/>
      <c r="AM872" s="81"/>
      <c r="AN872" s="8"/>
      <c r="AO872" s="8"/>
      <c r="AP872" s="8"/>
      <c r="AQ872" s="8"/>
      <c r="AR872" s="56"/>
      <c r="AS872" s="139"/>
      <c r="AT872" s="145"/>
      <c r="AU872" s="146"/>
      <c r="AV872" s="139"/>
      <c r="AW872" s="101"/>
      <c r="AX872" s="8"/>
      <c r="AY872" s="8"/>
      <c r="AZ872" s="8"/>
      <c r="BA872" s="8"/>
      <c r="BB872" s="56"/>
      <c r="BC872" s="141"/>
      <c r="BD872" s="141"/>
      <c r="BE872" s="141"/>
      <c r="BF872" s="141"/>
      <c r="BG872" s="110"/>
      <c r="BH872" s="8"/>
      <c r="BI872" s="8"/>
      <c r="BJ872" s="8"/>
      <c r="BK872" s="8"/>
      <c r="BL872" s="56"/>
      <c r="BM872" s="143"/>
      <c r="BN872" s="143"/>
      <c r="BO872" s="143"/>
      <c r="BP872" s="143"/>
      <c r="BQ872" s="118"/>
      <c r="BR872" s="8"/>
      <c r="BS872" s="8"/>
      <c r="BT872" s="8"/>
      <c r="BU872" s="8"/>
      <c r="BV872" s="56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18" t="s">
        <v>5</v>
      </c>
      <c r="H873" s="3">
        <v>2024</v>
      </c>
      <c r="I873" s="20" t="s">
        <v>288</v>
      </c>
      <c r="J873" s="184" t="s">
        <v>351</v>
      </c>
      <c r="K873" s="2" t="s">
        <v>318</v>
      </c>
      <c r="L873" s="163">
        <f t="shared" si="27"/>
        <v>0</v>
      </c>
      <c r="M873" s="163">
        <f t="shared" si="28"/>
        <v>0</v>
      </c>
      <c r="N873" s="181"/>
      <c r="O873" s="53"/>
      <c r="P873" s="53"/>
      <c r="Q873" s="53"/>
      <c r="R873" s="53"/>
      <c r="S873" s="41"/>
      <c r="T873" s="8"/>
      <c r="U873" s="8"/>
      <c r="V873" s="8"/>
      <c r="W873" s="8"/>
      <c r="X873" s="56"/>
      <c r="Y873" s="135"/>
      <c r="Z873" s="135"/>
      <c r="AA873" s="135"/>
      <c r="AB873" s="135"/>
      <c r="AC873" s="69"/>
      <c r="AD873" s="8"/>
      <c r="AE873" s="8"/>
      <c r="AF873" s="8"/>
      <c r="AG873" s="8"/>
      <c r="AH873" s="56"/>
      <c r="AI873" s="137"/>
      <c r="AJ873" s="137"/>
      <c r="AK873" s="137"/>
      <c r="AL873" s="137"/>
      <c r="AM873" s="81"/>
      <c r="AN873" s="8"/>
      <c r="AO873" s="8"/>
      <c r="AP873" s="8"/>
      <c r="AQ873" s="8"/>
      <c r="AR873" s="56"/>
      <c r="AS873" s="139"/>
      <c r="AT873" s="145"/>
      <c r="AU873" s="146"/>
      <c r="AV873" s="139"/>
      <c r="AW873" s="101"/>
      <c r="AX873" s="8"/>
      <c r="AY873" s="8"/>
      <c r="AZ873" s="8"/>
      <c r="BA873" s="8"/>
      <c r="BB873" s="56"/>
      <c r="BC873" s="141"/>
      <c r="BD873" s="141"/>
      <c r="BE873" s="141"/>
      <c r="BF873" s="141"/>
      <c r="BG873" s="110"/>
      <c r="BH873" s="8"/>
      <c r="BI873" s="8"/>
      <c r="BJ873" s="8"/>
      <c r="BK873" s="8"/>
      <c r="BL873" s="56"/>
      <c r="BM873" s="143"/>
      <c r="BN873" s="143"/>
      <c r="BO873" s="143"/>
      <c r="BP873" s="143"/>
      <c r="BQ873" s="118"/>
      <c r="BR873" s="8"/>
      <c r="BS873" s="8"/>
      <c r="BT873" s="8"/>
      <c r="BU873" s="8"/>
      <c r="BV873" s="56"/>
    </row>
    <row r="874" spans="1:74" ht="28.8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18" t="s">
        <v>5</v>
      </c>
      <c r="H874" s="3">
        <v>2024</v>
      </c>
      <c r="I874" s="20" t="s">
        <v>288</v>
      </c>
      <c r="J874" s="184" t="s">
        <v>352</v>
      </c>
      <c r="K874" s="2" t="s">
        <v>321</v>
      </c>
      <c r="L874" s="163">
        <f t="shared" si="27"/>
        <v>0</v>
      </c>
      <c r="M874" s="163">
        <f t="shared" si="28"/>
        <v>0</v>
      </c>
      <c r="N874" s="181"/>
      <c r="O874" s="33"/>
      <c r="P874" s="33"/>
      <c r="Q874" s="33"/>
      <c r="R874" s="33"/>
      <c r="S874" s="41"/>
      <c r="T874" s="2"/>
      <c r="U874" s="2"/>
      <c r="V874" s="2"/>
      <c r="W874" s="2"/>
      <c r="X874" s="56"/>
      <c r="Y874" s="62"/>
      <c r="Z874" s="62"/>
      <c r="AA874" s="62"/>
      <c r="AB874" s="62"/>
      <c r="AC874" s="69"/>
      <c r="AD874" s="2"/>
      <c r="AE874" s="2"/>
      <c r="AF874" s="2"/>
      <c r="AG874" s="2"/>
      <c r="AH874" s="56"/>
      <c r="AI874" s="72"/>
      <c r="AJ874" s="72"/>
      <c r="AK874" s="72"/>
      <c r="AL874" s="72"/>
      <c r="AM874" s="81"/>
      <c r="AN874" s="2"/>
      <c r="AO874" s="2"/>
      <c r="AP874" s="2"/>
      <c r="AQ874" s="2"/>
      <c r="AR874" s="56"/>
      <c r="AS874" s="85"/>
      <c r="AT874" s="213"/>
      <c r="AU874" s="222"/>
      <c r="AV874" s="85"/>
      <c r="AW874" s="101"/>
      <c r="AX874" s="2"/>
      <c r="AY874" s="2"/>
      <c r="AZ874" s="2"/>
      <c r="BA874" s="2"/>
      <c r="BB874" s="56"/>
      <c r="BC874" s="105"/>
      <c r="BD874" s="105"/>
      <c r="BE874" s="105"/>
      <c r="BF874" s="105"/>
      <c r="BG874" s="110"/>
      <c r="BH874" s="2"/>
      <c r="BI874" s="2"/>
      <c r="BJ874" s="2"/>
      <c r="BK874" s="2"/>
      <c r="BL874" s="56"/>
      <c r="BM874" s="48"/>
      <c r="BN874" s="48"/>
      <c r="BO874" s="48"/>
      <c r="BP874" s="48"/>
      <c r="BQ874" s="118"/>
      <c r="BR874" s="2"/>
      <c r="BS874" s="2"/>
      <c r="BT874" s="2"/>
      <c r="BU874" s="2"/>
      <c r="BV874" s="56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18" t="s">
        <v>5</v>
      </c>
      <c r="H875" s="3">
        <v>2024</v>
      </c>
      <c r="I875" s="20" t="s">
        <v>288</v>
      </c>
      <c r="J875" s="184" t="s">
        <v>345</v>
      </c>
      <c r="K875" s="2" t="s">
        <v>318</v>
      </c>
      <c r="L875" s="163">
        <f t="shared" si="27"/>
        <v>0</v>
      </c>
      <c r="M875" s="163">
        <f t="shared" si="28"/>
        <v>0</v>
      </c>
      <c r="N875" s="181"/>
      <c r="O875" s="34"/>
      <c r="P875" s="33"/>
      <c r="Q875" s="33"/>
      <c r="R875" s="33"/>
      <c r="S875" s="41"/>
      <c r="T875" s="3"/>
      <c r="U875" s="2"/>
      <c r="V875" s="2"/>
      <c r="W875" s="2"/>
      <c r="X875" s="56"/>
      <c r="Y875" s="64"/>
      <c r="Z875" s="62"/>
      <c r="AA875" s="62"/>
      <c r="AB875" s="62"/>
      <c r="AC875" s="69"/>
      <c r="AD875" s="3"/>
      <c r="AE875" s="2"/>
      <c r="AF875" s="2"/>
      <c r="AG875" s="2"/>
      <c r="AH875" s="56"/>
      <c r="AI875" s="73"/>
      <c r="AJ875" s="72"/>
      <c r="AK875" s="72"/>
      <c r="AL875" s="72"/>
      <c r="AM875" s="81"/>
      <c r="AN875" s="3"/>
      <c r="AO875" s="2"/>
      <c r="AP875" s="2"/>
      <c r="AQ875" s="2"/>
      <c r="AR875" s="56"/>
      <c r="AS875" s="86"/>
      <c r="AT875" s="85"/>
      <c r="AU875" s="85"/>
      <c r="AV875" s="85"/>
      <c r="AW875" s="101"/>
      <c r="AX875" s="3"/>
      <c r="AY875" s="2"/>
      <c r="AZ875" s="2"/>
      <c r="BA875" s="2"/>
      <c r="BB875" s="56"/>
      <c r="BC875" s="106"/>
      <c r="BD875" s="105"/>
      <c r="BE875" s="105"/>
      <c r="BF875" s="105"/>
      <c r="BG875" s="110"/>
      <c r="BH875" s="3"/>
      <c r="BI875" s="2"/>
      <c r="BJ875" s="2"/>
      <c r="BK875" s="2"/>
      <c r="BL875" s="56"/>
      <c r="BM875" s="49"/>
      <c r="BN875" s="48"/>
      <c r="BO875" s="48"/>
      <c r="BP875" s="48"/>
      <c r="BQ875" s="118"/>
      <c r="BR875" s="3"/>
      <c r="BS875" s="2"/>
      <c r="BT875" s="2"/>
      <c r="BU875" s="2"/>
      <c r="BV875" s="56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18" t="s">
        <v>5</v>
      </c>
      <c r="H876" s="3">
        <v>2024</v>
      </c>
      <c r="I876" s="20" t="s">
        <v>289</v>
      </c>
      <c r="J876" s="184" t="s">
        <v>268</v>
      </c>
      <c r="K876" s="2" t="s">
        <v>318</v>
      </c>
      <c r="L876" s="163">
        <f t="shared" si="27"/>
        <v>7.4999999999999997E-2</v>
      </c>
      <c r="M876" s="163">
        <f t="shared" si="28"/>
        <v>165.416</v>
      </c>
      <c r="N876" s="181" t="s">
        <v>1347</v>
      </c>
      <c r="O876" s="33"/>
      <c r="P876" s="33"/>
      <c r="Q876" s="33"/>
      <c r="R876" s="33"/>
      <c r="S876" s="41"/>
      <c r="T876" s="2"/>
      <c r="U876" s="2"/>
      <c r="V876" s="2"/>
      <c r="W876" s="2"/>
      <c r="X876" s="56"/>
      <c r="Y876" s="62">
        <v>3</v>
      </c>
      <c r="Z876" s="62"/>
      <c r="AA876" s="62"/>
      <c r="AB876" s="62">
        <v>7.4999999999999997E-2</v>
      </c>
      <c r="AC876" s="69">
        <v>165.416</v>
      </c>
      <c r="AD876" s="2"/>
      <c r="AE876" s="2"/>
      <c r="AF876" s="2"/>
      <c r="AG876" s="2"/>
      <c r="AH876" s="56"/>
      <c r="AI876" s="72"/>
      <c r="AJ876" s="72"/>
      <c r="AK876" s="72"/>
      <c r="AL876" s="72"/>
      <c r="AM876" s="81"/>
      <c r="AN876" s="2"/>
      <c r="AO876" s="2"/>
      <c r="AP876" s="2"/>
      <c r="AQ876" s="2"/>
      <c r="AR876" s="56"/>
      <c r="AS876" s="85"/>
      <c r="AT876" s="85"/>
      <c r="AU876" s="85"/>
      <c r="AV876" s="85"/>
      <c r="AW876" s="101"/>
      <c r="AX876" s="2"/>
      <c r="AY876" s="2"/>
      <c r="AZ876" s="2"/>
      <c r="BA876" s="2"/>
      <c r="BB876" s="56"/>
      <c r="BC876" s="105"/>
      <c r="BD876" s="105"/>
      <c r="BE876" s="105"/>
      <c r="BF876" s="105"/>
      <c r="BG876" s="110"/>
      <c r="BH876" s="2"/>
      <c r="BI876" s="2"/>
      <c r="BJ876" s="2"/>
      <c r="BK876" s="2"/>
      <c r="BL876" s="56"/>
      <c r="BM876" s="48"/>
      <c r="BN876" s="48"/>
      <c r="BO876" s="48"/>
      <c r="BP876" s="48"/>
      <c r="BQ876" s="118"/>
      <c r="BR876" s="2"/>
      <c r="BS876" s="2"/>
      <c r="BT876" s="2"/>
      <c r="BU876" s="2"/>
      <c r="BV876" s="56"/>
    </row>
    <row r="877" spans="1:74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18" t="s">
        <v>5</v>
      </c>
      <c r="H877" s="3">
        <v>2024</v>
      </c>
      <c r="I877" s="20" t="s">
        <v>289</v>
      </c>
      <c r="J877" s="184" t="s">
        <v>292</v>
      </c>
      <c r="K877" s="2" t="s">
        <v>318</v>
      </c>
      <c r="L877" s="163">
        <f t="shared" si="27"/>
        <v>0</v>
      </c>
      <c r="M877" s="163">
        <f t="shared" si="28"/>
        <v>0</v>
      </c>
      <c r="N877" s="181"/>
      <c r="O877" s="33"/>
      <c r="P877" s="33"/>
      <c r="Q877" s="33"/>
      <c r="R877" s="33"/>
      <c r="S877" s="41"/>
      <c r="T877" s="2"/>
      <c r="U877" s="2"/>
      <c r="V877" s="2"/>
      <c r="W877" s="2"/>
      <c r="X877" s="56"/>
      <c r="Y877" s="62"/>
      <c r="Z877" s="62"/>
      <c r="AA877" s="62"/>
      <c r="AB877" s="62"/>
      <c r="AC877" s="69"/>
      <c r="AD877" s="2"/>
      <c r="AE877" s="2"/>
      <c r="AF877" s="2"/>
      <c r="AG877" s="2"/>
      <c r="AH877" s="56"/>
      <c r="AI877" s="72"/>
      <c r="AJ877" s="72"/>
      <c r="AK877" s="72"/>
      <c r="AL877" s="72"/>
      <c r="AM877" s="81"/>
      <c r="AN877" s="2"/>
      <c r="AO877" s="2"/>
      <c r="AP877" s="2"/>
      <c r="AQ877" s="2"/>
      <c r="AR877" s="56"/>
      <c r="AS877" s="85"/>
      <c r="AT877" s="85"/>
      <c r="AU877" s="85"/>
      <c r="AV877" s="85"/>
      <c r="AW877" s="101"/>
      <c r="AX877" s="2"/>
      <c r="AY877" s="2"/>
      <c r="AZ877" s="2"/>
      <c r="BA877" s="2"/>
      <c r="BB877" s="56"/>
      <c r="BC877" s="105"/>
      <c r="BD877" s="105"/>
      <c r="BE877" s="105"/>
      <c r="BF877" s="105"/>
      <c r="BG877" s="110"/>
      <c r="BH877" s="2"/>
      <c r="BI877" s="2"/>
      <c r="BJ877" s="2"/>
      <c r="BK877" s="2"/>
      <c r="BL877" s="56"/>
      <c r="BM877" s="48"/>
      <c r="BN877" s="48"/>
      <c r="BO877" s="48"/>
      <c r="BP877" s="48"/>
      <c r="BQ877" s="118"/>
      <c r="BR877" s="2"/>
      <c r="BS877" s="2"/>
      <c r="BT877" s="2"/>
      <c r="BU877" s="2"/>
      <c r="BV877" s="56"/>
    </row>
    <row r="878" spans="1:74" ht="15.6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18" t="s">
        <v>5</v>
      </c>
      <c r="H878" s="3">
        <v>2024</v>
      </c>
      <c r="I878" s="20" t="s">
        <v>285</v>
      </c>
      <c r="J878" s="184" t="s">
        <v>293</v>
      </c>
      <c r="K878" s="2" t="s">
        <v>318</v>
      </c>
      <c r="L878" s="163">
        <f t="shared" si="27"/>
        <v>0</v>
      </c>
      <c r="M878" s="163">
        <f t="shared" si="28"/>
        <v>0</v>
      </c>
      <c r="N878" s="181"/>
      <c r="O878" s="33"/>
      <c r="P878" s="33"/>
      <c r="Q878" s="33"/>
      <c r="R878" s="35"/>
      <c r="S878" s="41"/>
      <c r="T878" s="2"/>
      <c r="U878" s="2"/>
      <c r="V878" s="2"/>
      <c r="W878" s="29"/>
      <c r="X878" s="56"/>
      <c r="Y878" s="62"/>
      <c r="Z878" s="62"/>
      <c r="AA878" s="62"/>
      <c r="AB878" s="63"/>
      <c r="AC878" s="69"/>
      <c r="AD878" s="2"/>
      <c r="AE878" s="2"/>
      <c r="AF878" s="2"/>
      <c r="AG878" s="29"/>
      <c r="AH878" s="56"/>
      <c r="AI878" s="72"/>
      <c r="AJ878" s="72"/>
      <c r="AK878" s="72"/>
      <c r="AL878" s="74"/>
      <c r="AM878" s="81"/>
      <c r="AN878" s="2"/>
      <c r="AO878" s="2"/>
      <c r="AP878" s="2"/>
      <c r="AQ878" s="29"/>
      <c r="AR878" s="56"/>
      <c r="AS878" s="85"/>
      <c r="AT878" s="85"/>
      <c r="AU878" s="85"/>
      <c r="AV878" s="87"/>
      <c r="AW878" s="101"/>
      <c r="AX878" s="2"/>
      <c r="AY878" s="2"/>
      <c r="AZ878" s="2"/>
      <c r="BA878" s="29"/>
      <c r="BB878" s="56"/>
      <c r="BC878" s="105"/>
      <c r="BD878" s="105"/>
      <c r="BE878" s="105"/>
      <c r="BF878" s="107"/>
      <c r="BG878" s="110"/>
      <c r="BH878" s="2"/>
      <c r="BI878" s="2"/>
      <c r="BJ878" s="2"/>
      <c r="BK878" s="29"/>
      <c r="BL878" s="56"/>
      <c r="BM878" s="48"/>
      <c r="BN878" s="48"/>
      <c r="BO878" s="48"/>
      <c r="BP878" s="114"/>
      <c r="BQ878" s="118"/>
      <c r="BR878" s="2"/>
      <c r="BS878" s="2"/>
      <c r="BT878" s="2"/>
      <c r="BU878" s="29"/>
      <c r="BV878" s="56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18" t="s">
        <v>5</v>
      </c>
      <c r="H879" s="3">
        <v>2024</v>
      </c>
      <c r="I879" s="20" t="s">
        <v>287</v>
      </c>
      <c r="J879" s="184" t="s">
        <v>269</v>
      </c>
      <c r="K879" s="2" t="s">
        <v>320</v>
      </c>
      <c r="L879" s="163">
        <f t="shared" si="27"/>
        <v>1</v>
      </c>
      <c r="M879" s="163">
        <f t="shared" si="28"/>
        <v>1.3029999999999999</v>
      </c>
      <c r="N879" s="181"/>
      <c r="O879" s="33"/>
      <c r="P879" s="33"/>
      <c r="Q879" s="33"/>
      <c r="R879" s="33"/>
      <c r="S879" s="41"/>
      <c r="T879" s="2"/>
      <c r="U879" s="2"/>
      <c r="V879" s="2"/>
      <c r="W879" s="2"/>
      <c r="X879" s="56"/>
      <c r="Y879" s="62"/>
      <c r="Z879" s="62"/>
      <c r="AA879" s="62"/>
      <c r="AB879" s="64"/>
      <c r="AC879" s="69"/>
      <c r="AD879" s="2"/>
      <c r="AE879" s="2"/>
      <c r="AF879" s="2"/>
      <c r="AG879" s="2">
        <v>1</v>
      </c>
      <c r="AH879" s="56">
        <v>1.3029999999999999</v>
      </c>
      <c r="AI879" s="72"/>
      <c r="AJ879" s="72"/>
      <c r="AK879" s="72"/>
      <c r="AL879" s="72"/>
      <c r="AM879" s="81"/>
      <c r="AN879" s="2"/>
      <c r="AO879" s="2"/>
      <c r="AP879" s="2"/>
      <c r="AQ879" s="2"/>
      <c r="AR879" s="56"/>
      <c r="AS879" s="85"/>
      <c r="AT879" s="85"/>
      <c r="AU879" s="85"/>
      <c r="AV879" s="85"/>
      <c r="AW879" s="101"/>
      <c r="AX879" s="2"/>
      <c r="AY879" s="2"/>
      <c r="AZ879" s="2"/>
      <c r="BA879" s="2"/>
      <c r="BB879" s="56"/>
      <c r="BC879" s="105"/>
      <c r="BD879" s="105"/>
      <c r="BE879" s="105"/>
      <c r="BF879" s="105"/>
      <c r="BG879" s="110"/>
      <c r="BH879" s="2"/>
      <c r="BI879" s="2"/>
      <c r="BJ879" s="2"/>
      <c r="BK879" s="2"/>
      <c r="BL879" s="56"/>
      <c r="BM879" s="48"/>
      <c r="BN879" s="48"/>
      <c r="BO879" s="48"/>
      <c r="BP879" s="48"/>
      <c r="BQ879" s="118"/>
      <c r="BR879" s="2"/>
      <c r="BS879" s="2"/>
      <c r="BT879" s="2"/>
      <c r="BU879" s="2"/>
      <c r="BV879" s="56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18" t="s">
        <v>5</v>
      </c>
      <c r="H880" s="3">
        <v>2024</v>
      </c>
      <c r="I880" s="20" t="s">
        <v>287</v>
      </c>
      <c r="J880" s="184" t="s">
        <v>270</v>
      </c>
      <c r="K880" s="2" t="s">
        <v>320</v>
      </c>
      <c r="L880" s="163">
        <f t="shared" si="27"/>
        <v>1</v>
      </c>
      <c r="M880" s="163">
        <f t="shared" si="28"/>
        <v>3.0739999999999998</v>
      </c>
      <c r="N880" s="181"/>
      <c r="O880" s="33"/>
      <c r="P880" s="33"/>
      <c r="Q880" s="33"/>
      <c r="R880" s="33"/>
      <c r="S880" s="41"/>
      <c r="T880" s="2"/>
      <c r="U880" s="2"/>
      <c r="V880" s="2"/>
      <c r="W880" s="2"/>
      <c r="X880" s="56"/>
      <c r="Y880" s="62"/>
      <c r="Z880" s="62"/>
      <c r="AA880" s="62"/>
      <c r="AB880" s="62"/>
      <c r="AC880" s="69"/>
      <c r="AD880" s="2"/>
      <c r="AE880" s="2"/>
      <c r="AF880" s="2"/>
      <c r="AG880" s="2">
        <v>1</v>
      </c>
      <c r="AH880" s="56">
        <v>3.0739999999999998</v>
      </c>
      <c r="AI880" s="72"/>
      <c r="AJ880" s="72"/>
      <c r="AK880" s="72"/>
      <c r="AL880" s="72"/>
      <c r="AM880" s="81"/>
      <c r="AN880" s="2"/>
      <c r="AO880" s="2"/>
      <c r="AP880" s="2"/>
      <c r="AQ880" s="2"/>
      <c r="AR880" s="56"/>
      <c r="AS880" s="85"/>
      <c r="AT880" s="85"/>
      <c r="AU880" s="85"/>
      <c r="AV880" s="85"/>
      <c r="AW880" s="101"/>
      <c r="AX880" s="2"/>
      <c r="AY880" s="2"/>
      <c r="AZ880" s="2"/>
      <c r="BA880" s="2"/>
      <c r="BB880" s="56"/>
      <c r="BC880" s="105"/>
      <c r="BD880" s="105"/>
      <c r="BE880" s="105"/>
      <c r="BF880" s="105"/>
      <c r="BG880" s="110"/>
      <c r="BH880" s="2"/>
      <c r="BI880" s="2"/>
      <c r="BJ880" s="2"/>
      <c r="BK880" s="2"/>
      <c r="BL880" s="56"/>
      <c r="BM880" s="48"/>
      <c r="BN880" s="48"/>
      <c r="BO880" s="48"/>
      <c r="BP880" s="48"/>
      <c r="BQ880" s="118"/>
      <c r="BR880" s="2"/>
      <c r="BS880" s="2"/>
      <c r="BT880" s="2"/>
      <c r="BU880" s="2"/>
      <c r="BV880" s="56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18" t="s">
        <v>5</v>
      </c>
      <c r="H881" s="3">
        <v>2024</v>
      </c>
      <c r="I881" s="20" t="s">
        <v>290</v>
      </c>
      <c r="J881" s="184" t="s">
        <v>271</v>
      </c>
      <c r="K881" s="2" t="s">
        <v>321</v>
      </c>
      <c r="L881" s="163">
        <f t="shared" si="27"/>
        <v>0</v>
      </c>
      <c r="M881" s="163">
        <f t="shared" si="28"/>
        <v>0</v>
      </c>
      <c r="N881" s="181"/>
      <c r="O881" s="33"/>
      <c r="P881" s="33"/>
      <c r="Q881" s="33"/>
      <c r="R881" s="33"/>
      <c r="S881" s="41"/>
      <c r="T881" s="2"/>
      <c r="U881" s="2"/>
      <c r="V881" s="2"/>
      <c r="W881" s="2"/>
      <c r="X881" s="56"/>
      <c r="Y881" s="62"/>
      <c r="Z881" s="62"/>
      <c r="AA881" s="62"/>
      <c r="AB881" s="62"/>
      <c r="AC881" s="69"/>
      <c r="AD881" s="2"/>
      <c r="AE881" s="2"/>
      <c r="AF881" s="2"/>
      <c r="AG881" s="2"/>
      <c r="AH881" s="56"/>
      <c r="AI881" s="72"/>
      <c r="AJ881" s="72"/>
      <c r="AK881" s="72"/>
      <c r="AL881" s="72"/>
      <c r="AM881" s="81"/>
      <c r="AN881" s="2"/>
      <c r="AO881" s="2"/>
      <c r="AP881" s="2"/>
      <c r="AQ881" s="2"/>
      <c r="AR881" s="56"/>
      <c r="AS881" s="85"/>
      <c r="AT881" s="85"/>
      <c r="AU881" s="85"/>
      <c r="AV881" s="85"/>
      <c r="AW881" s="101"/>
      <c r="AX881" s="2"/>
      <c r="AY881" s="2"/>
      <c r="AZ881" s="2"/>
      <c r="BA881" s="2"/>
      <c r="BB881" s="56"/>
      <c r="BC881" s="105"/>
      <c r="BD881" s="105"/>
      <c r="BE881" s="105"/>
      <c r="BF881" s="105"/>
      <c r="BG881" s="110"/>
      <c r="BH881" s="2"/>
      <c r="BI881" s="2"/>
      <c r="BJ881" s="2"/>
      <c r="BK881" s="2"/>
      <c r="BL881" s="56"/>
      <c r="BM881" s="48"/>
      <c r="BN881" s="48"/>
      <c r="BO881" s="48"/>
      <c r="BP881" s="48"/>
      <c r="BQ881" s="118"/>
      <c r="BR881" s="2"/>
      <c r="BS881" s="2"/>
      <c r="BT881" s="2"/>
      <c r="BU881" s="2"/>
      <c r="BV881" s="56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18" t="s">
        <v>5</v>
      </c>
      <c r="H882" s="3">
        <v>2024</v>
      </c>
      <c r="I882" s="20" t="s">
        <v>284</v>
      </c>
      <c r="J882" s="184" t="s">
        <v>294</v>
      </c>
      <c r="K882" s="2" t="s">
        <v>320</v>
      </c>
      <c r="L882" s="163">
        <f t="shared" si="27"/>
        <v>0</v>
      </c>
      <c r="M882" s="163">
        <f t="shared" si="28"/>
        <v>0</v>
      </c>
      <c r="N882" s="181"/>
      <c r="O882" s="33"/>
      <c r="P882" s="33"/>
      <c r="Q882" s="33"/>
      <c r="R882" s="33"/>
      <c r="S882" s="41"/>
      <c r="T882" s="2"/>
      <c r="U882" s="2"/>
      <c r="V882" s="2"/>
      <c r="W882" s="2"/>
      <c r="X882" s="56"/>
      <c r="Y882" s="62"/>
      <c r="Z882" s="62"/>
      <c r="AA882" s="62"/>
      <c r="AB882" s="62"/>
      <c r="AC882" s="69"/>
      <c r="AD882" s="2"/>
      <c r="AE882" s="2"/>
      <c r="AF882" s="2"/>
      <c r="AG882" s="2"/>
      <c r="AH882" s="56"/>
      <c r="AI882" s="72"/>
      <c r="AJ882" s="72"/>
      <c r="AK882" s="72"/>
      <c r="AL882" s="72"/>
      <c r="AM882" s="81"/>
      <c r="AN882" s="2"/>
      <c r="AO882" s="2"/>
      <c r="AP882" s="2"/>
      <c r="AQ882" s="2"/>
      <c r="AR882" s="56"/>
      <c r="AS882" s="85"/>
      <c r="AT882" s="85"/>
      <c r="AU882" s="85"/>
      <c r="AV882" s="85"/>
      <c r="AW882" s="101"/>
      <c r="AX882" s="2"/>
      <c r="AY882" s="2"/>
      <c r="AZ882" s="2"/>
      <c r="BA882" s="2"/>
      <c r="BB882" s="56"/>
      <c r="BC882" s="105"/>
      <c r="BD882" s="105"/>
      <c r="BE882" s="105"/>
      <c r="BF882" s="105"/>
      <c r="BG882" s="110"/>
      <c r="BH882" s="2"/>
      <c r="BI882" s="2"/>
      <c r="BJ882" s="2"/>
      <c r="BK882" s="2"/>
      <c r="BL882" s="56"/>
      <c r="BM882" s="48"/>
      <c r="BN882" s="48"/>
      <c r="BO882" s="48"/>
      <c r="BP882" s="48"/>
      <c r="BQ882" s="118"/>
      <c r="BR882" s="2"/>
      <c r="BS882" s="2"/>
      <c r="BT882" s="2"/>
      <c r="BU882" s="2"/>
      <c r="BV882" s="56"/>
    </row>
    <row r="883" spans="1:74" ht="28.8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18" t="s">
        <v>5</v>
      </c>
      <c r="H883" s="3">
        <v>2024</v>
      </c>
      <c r="I883" s="20" t="s">
        <v>284</v>
      </c>
      <c r="J883" s="184" t="s">
        <v>346</v>
      </c>
      <c r="K883" s="2" t="s">
        <v>320</v>
      </c>
      <c r="L883" s="163">
        <f t="shared" si="27"/>
        <v>0</v>
      </c>
      <c r="M883" s="163">
        <f t="shared" si="28"/>
        <v>0</v>
      </c>
      <c r="N883" s="181"/>
      <c r="O883" s="33"/>
      <c r="P883" s="33"/>
      <c r="Q883" s="33"/>
      <c r="R883" s="33"/>
      <c r="S883" s="41"/>
      <c r="T883" s="2"/>
      <c r="U883" s="2"/>
      <c r="V883" s="2"/>
      <c r="W883" s="2"/>
      <c r="X883" s="56"/>
      <c r="Y883" s="62"/>
      <c r="Z883" s="62"/>
      <c r="AA883" s="62"/>
      <c r="AB883" s="62"/>
      <c r="AC883" s="69"/>
      <c r="AD883" s="2"/>
      <c r="AE883" s="2"/>
      <c r="AF883" s="2"/>
      <c r="AG883" s="2"/>
      <c r="AH883" s="56"/>
      <c r="AI883" s="72"/>
      <c r="AJ883" s="72"/>
      <c r="AK883" s="72"/>
      <c r="AL883" s="72"/>
      <c r="AM883" s="81"/>
      <c r="AN883" s="2"/>
      <c r="AO883" s="2"/>
      <c r="AP883" s="2"/>
      <c r="AQ883" s="2"/>
      <c r="AR883" s="56"/>
      <c r="AS883" s="85"/>
      <c r="AT883" s="85"/>
      <c r="AU883" s="85"/>
      <c r="AV883" s="85"/>
      <c r="AW883" s="101"/>
      <c r="AX883" s="2"/>
      <c r="AY883" s="2"/>
      <c r="AZ883" s="2"/>
      <c r="BA883" s="2"/>
      <c r="BB883" s="56"/>
      <c r="BC883" s="105"/>
      <c r="BD883" s="105"/>
      <c r="BE883" s="105"/>
      <c r="BF883" s="105"/>
      <c r="BG883" s="110"/>
      <c r="BH883" s="2"/>
      <c r="BI883" s="2"/>
      <c r="BJ883" s="2"/>
      <c r="BK883" s="2"/>
      <c r="BL883" s="56"/>
      <c r="BM883" s="48"/>
      <c r="BN883" s="48"/>
      <c r="BO883" s="48"/>
      <c r="BP883" s="48"/>
      <c r="BQ883" s="118"/>
      <c r="BR883" s="2"/>
      <c r="BS883" s="2"/>
      <c r="BT883" s="2"/>
      <c r="BU883" s="2"/>
      <c r="BV883" s="56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18" t="s">
        <v>5</v>
      </c>
      <c r="H884" s="3">
        <v>2024</v>
      </c>
      <c r="I884" s="20" t="s">
        <v>284</v>
      </c>
      <c r="J884" s="184" t="s">
        <v>295</v>
      </c>
      <c r="K884" s="2" t="s">
        <v>320</v>
      </c>
      <c r="L884" s="163">
        <f t="shared" si="27"/>
        <v>0</v>
      </c>
      <c r="M884" s="163">
        <f t="shared" si="28"/>
        <v>0</v>
      </c>
      <c r="N884" s="181"/>
      <c r="O884" s="33"/>
      <c r="P884" s="33"/>
      <c r="Q884" s="33"/>
      <c r="R884" s="33"/>
      <c r="S884" s="41"/>
      <c r="T884" s="2"/>
      <c r="U884" s="2"/>
      <c r="V884" s="2"/>
      <c r="W884" s="2"/>
      <c r="X884" s="56"/>
      <c r="Y884" s="62"/>
      <c r="Z884" s="62"/>
      <c r="AA884" s="62"/>
      <c r="AB884" s="62"/>
      <c r="AC884" s="69"/>
      <c r="AD884" s="2"/>
      <c r="AE884" s="2"/>
      <c r="AF884" s="2"/>
      <c r="AG884" s="2"/>
      <c r="AH884" s="56"/>
      <c r="AI884" s="72"/>
      <c r="AJ884" s="72"/>
      <c r="AK884" s="72"/>
      <c r="AL884" s="72"/>
      <c r="AM884" s="81"/>
      <c r="AN884" s="2"/>
      <c r="AO884" s="2"/>
      <c r="AP884" s="2"/>
      <c r="AQ884" s="2"/>
      <c r="AR884" s="56"/>
      <c r="AS884" s="85"/>
      <c r="AT884" s="85"/>
      <c r="AU884" s="85"/>
      <c r="AV884" s="85"/>
      <c r="AW884" s="101"/>
      <c r="AX884" s="2"/>
      <c r="AY884" s="2"/>
      <c r="AZ884" s="2"/>
      <c r="BA884" s="2"/>
      <c r="BB884" s="56"/>
      <c r="BC884" s="105"/>
      <c r="BD884" s="105"/>
      <c r="BE884" s="105"/>
      <c r="BF884" s="105"/>
      <c r="BG884" s="110"/>
      <c r="BH884" s="2"/>
      <c r="BI884" s="2"/>
      <c r="BJ884" s="2"/>
      <c r="BK884" s="2"/>
      <c r="BL884" s="56"/>
      <c r="BM884" s="48"/>
      <c r="BN884" s="48"/>
      <c r="BO884" s="48"/>
      <c r="BP884" s="48"/>
      <c r="BQ884" s="118"/>
      <c r="BR884" s="2"/>
      <c r="BS884" s="2"/>
      <c r="BT884" s="2"/>
      <c r="BU884" s="2"/>
      <c r="BV884" s="56"/>
    </row>
    <row r="885" spans="1:74" ht="28.8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18" t="s">
        <v>5</v>
      </c>
      <c r="H885" s="3">
        <v>2024</v>
      </c>
      <c r="I885" s="20" t="s">
        <v>290</v>
      </c>
      <c r="J885" s="184" t="s">
        <v>299</v>
      </c>
      <c r="K885" s="2" t="s">
        <v>318</v>
      </c>
      <c r="L885" s="163">
        <f t="shared" si="27"/>
        <v>0</v>
      </c>
      <c r="M885" s="163">
        <f t="shared" si="28"/>
        <v>0</v>
      </c>
      <c r="N885" s="181"/>
      <c r="O885" s="33"/>
      <c r="P885" s="33"/>
      <c r="Q885" s="33"/>
      <c r="R885" s="33"/>
      <c r="S885" s="41"/>
      <c r="T885" s="2"/>
      <c r="U885" s="2"/>
      <c r="V885" s="2"/>
      <c r="W885" s="2"/>
      <c r="X885" s="56"/>
      <c r="Y885" s="62"/>
      <c r="Z885" s="62"/>
      <c r="AA885" s="62"/>
      <c r="AB885" s="62"/>
      <c r="AC885" s="69"/>
      <c r="AD885" s="2"/>
      <c r="AE885" s="2"/>
      <c r="AF885" s="2"/>
      <c r="AG885" s="2"/>
      <c r="AH885" s="56"/>
      <c r="AI885" s="72"/>
      <c r="AJ885" s="72"/>
      <c r="AK885" s="72"/>
      <c r="AL885" s="72"/>
      <c r="AM885" s="81"/>
      <c r="AN885" s="2"/>
      <c r="AO885" s="2"/>
      <c r="AP885" s="2"/>
      <c r="AQ885" s="2"/>
      <c r="AR885" s="56"/>
      <c r="AS885" s="85"/>
      <c r="AT885" s="85"/>
      <c r="AU885" s="85"/>
      <c r="AV885" s="85"/>
      <c r="AW885" s="101"/>
      <c r="AX885" s="2"/>
      <c r="AY885" s="2"/>
      <c r="AZ885" s="2"/>
      <c r="BA885" s="2"/>
      <c r="BB885" s="56"/>
      <c r="BC885" s="105"/>
      <c r="BD885" s="105"/>
      <c r="BE885" s="105"/>
      <c r="BF885" s="105"/>
      <c r="BG885" s="110"/>
      <c r="BH885" s="2"/>
      <c r="BI885" s="2"/>
      <c r="BJ885" s="2"/>
      <c r="BK885" s="2"/>
      <c r="BL885" s="56"/>
      <c r="BM885" s="48"/>
      <c r="BN885" s="48"/>
      <c r="BO885" s="48"/>
      <c r="BP885" s="48"/>
      <c r="BQ885" s="118"/>
      <c r="BR885" s="2"/>
      <c r="BS885" s="2"/>
      <c r="BT885" s="2"/>
      <c r="BU885" s="2"/>
      <c r="BV885" s="56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18" t="s">
        <v>5</v>
      </c>
      <c r="H886" s="3">
        <v>2024</v>
      </c>
      <c r="I886" s="20" t="s">
        <v>315</v>
      </c>
      <c r="J886" s="184" t="s">
        <v>347</v>
      </c>
      <c r="K886" s="2" t="s">
        <v>320</v>
      </c>
      <c r="L886" s="163">
        <f t="shared" si="27"/>
        <v>0</v>
      </c>
      <c r="M886" s="163">
        <f t="shared" si="28"/>
        <v>0</v>
      </c>
      <c r="N886" s="181"/>
      <c r="O886" s="33"/>
      <c r="P886" s="33"/>
      <c r="Q886" s="33"/>
      <c r="R886" s="33"/>
      <c r="S886" s="41"/>
      <c r="T886" s="2"/>
      <c r="U886" s="2"/>
      <c r="V886" s="2"/>
      <c r="W886" s="2"/>
      <c r="X886" s="56"/>
      <c r="Y886" s="62"/>
      <c r="Z886" s="62"/>
      <c r="AA886" s="62"/>
      <c r="AB886" s="62"/>
      <c r="AC886" s="69"/>
      <c r="AD886" s="2"/>
      <c r="AE886" s="2"/>
      <c r="AF886" s="2"/>
      <c r="AG886" s="2"/>
      <c r="AH886" s="56"/>
      <c r="AI886" s="72"/>
      <c r="AJ886" s="72"/>
      <c r="AK886" s="72"/>
      <c r="AL886" s="72"/>
      <c r="AM886" s="81"/>
      <c r="AN886" s="2"/>
      <c r="AO886" s="2"/>
      <c r="AP886" s="2"/>
      <c r="AQ886" s="2"/>
      <c r="AR886" s="56"/>
      <c r="AS886" s="85"/>
      <c r="AT886" s="85"/>
      <c r="AU886" s="85"/>
      <c r="AV886" s="85"/>
      <c r="AW886" s="101"/>
      <c r="AX886" s="2"/>
      <c r="AY886" s="2"/>
      <c r="AZ886" s="2"/>
      <c r="BA886" s="2"/>
      <c r="BB886" s="56"/>
      <c r="BC886" s="105"/>
      <c r="BD886" s="105"/>
      <c r="BE886" s="105"/>
      <c r="BF886" s="105"/>
      <c r="BG886" s="110"/>
      <c r="BH886" s="2"/>
      <c r="BI886" s="2"/>
      <c r="BJ886" s="2"/>
      <c r="BK886" s="2"/>
      <c r="BL886" s="56"/>
      <c r="BM886" s="48"/>
      <c r="BN886" s="48"/>
      <c r="BO886" s="48"/>
      <c r="BP886" s="48"/>
      <c r="BQ886" s="118"/>
      <c r="BR886" s="2"/>
      <c r="BS886" s="2"/>
      <c r="BT886" s="2"/>
      <c r="BU886" s="2"/>
      <c r="BV886" s="56"/>
    </row>
    <row r="887" spans="1:74" ht="28.8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18" t="s">
        <v>5</v>
      </c>
      <c r="H887" s="3">
        <v>2024</v>
      </c>
      <c r="I887" s="20" t="s">
        <v>315</v>
      </c>
      <c r="J887" s="184" t="s">
        <v>296</v>
      </c>
      <c r="K887" s="2" t="s">
        <v>321</v>
      </c>
      <c r="L887" s="163">
        <f t="shared" si="27"/>
        <v>0</v>
      </c>
      <c r="M887" s="163">
        <f t="shared" si="28"/>
        <v>0</v>
      </c>
      <c r="N887" s="181"/>
      <c r="O887" s="33"/>
      <c r="P887" s="33"/>
      <c r="Q887" s="33"/>
      <c r="R887" s="33"/>
      <c r="S887" s="41"/>
      <c r="T887" s="2"/>
      <c r="U887" s="2"/>
      <c r="V887" s="2"/>
      <c r="W887" s="2"/>
      <c r="X887" s="56"/>
      <c r="Y887" s="62"/>
      <c r="Z887" s="62"/>
      <c r="AA887" s="62"/>
      <c r="AB887" s="62"/>
      <c r="AC887" s="69"/>
      <c r="AD887" s="2"/>
      <c r="AE887" s="2"/>
      <c r="AF887" s="2"/>
      <c r="AG887" s="2"/>
      <c r="AH887" s="56"/>
      <c r="AI887" s="72"/>
      <c r="AJ887" s="72"/>
      <c r="AK887" s="72"/>
      <c r="AL887" s="72"/>
      <c r="AM887" s="81"/>
      <c r="AN887" s="2"/>
      <c r="AO887" s="2"/>
      <c r="AP887" s="2"/>
      <c r="AQ887" s="2"/>
      <c r="AR887" s="56"/>
      <c r="AS887" s="85"/>
      <c r="AT887" s="85"/>
      <c r="AU887" s="85"/>
      <c r="AV887" s="85"/>
      <c r="AW887" s="101"/>
      <c r="AX887" s="2"/>
      <c r="AY887" s="2"/>
      <c r="AZ887" s="2"/>
      <c r="BA887" s="2"/>
      <c r="BB887" s="56"/>
      <c r="BC887" s="105"/>
      <c r="BD887" s="105"/>
      <c r="BE887" s="105"/>
      <c r="BF887" s="105"/>
      <c r="BG887" s="110"/>
      <c r="BH887" s="2"/>
      <c r="BI887" s="2"/>
      <c r="BJ887" s="2"/>
      <c r="BK887" s="2"/>
      <c r="BL887" s="56"/>
      <c r="BM887" s="48"/>
      <c r="BN887" s="48"/>
      <c r="BO887" s="48"/>
      <c r="BP887" s="48"/>
      <c r="BQ887" s="118"/>
      <c r="BR887" s="2"/>
      <c r="BS887" s="2"/>
      <c r="BT887" s="2"/>
      <c r="BU887" s="2"/>
      <c r="BV887" s="56"/>
    </row>
    <row r="888" spans="1:74" ht="28.8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18" t="s">
        <v>5</v>
      </c>
      <c r="H888" s="3">
        <v>2024</v>
      </c>
      <c r="I888" s="20" t="s">
        <v>316</v>
      </c>
      <c r="J888" s="184" t="s">
        <v>297</v>
      </c>
      <c r="K888" s="2" t="s">
        <v>318</v>
      </c>
      <c r="L888" s="163">
        <f t="shared" si="27"/>
        <v>0</v>
      </c>
      <c r="M888" s="163">
        <f t="shared" si="28"/>
        <v>0</v>
      </c>
      <c r="N888" s="186"/>
      <c r="O888" s="33"/>
      <c r="P888" s="33"/>
      <c r="Q888" s="33"/>
      <c r="R888" s="33"/>
      <c r="S888" s="41"/>
      <c r="T888" s="2"/>
      <c r="U888" s="2"/>
      <c r="V888" s="2"/>
      <c r="W888" s="2"/>
      <c r="X888" s="56"/>
      <c r="Y888" s="62"/>
      <c r="Z888" s="62"/>
      <c r="AA888" s="62"/>
      <c r="AB888" s="62"/>
      <c r="AC888" s="69"/>
      <c r="AD888" s="2"/>
      <c r="AE888" s="2"/>
      <c r="AF888" s="2"/>
      <c r="AG888" s="2"/>
      <c r="AH888" s="56"/>
      <c r="AI888" s="72"/>
      <c r="AJ888" s="72"/>
      <c r="AK888" s="72"/>
      <c r="AL888" s="72"/>
      <c r="AM888" s="81"/>
      <c r="AN888" s="2"/>
      <c r="AO888" s="2"/>
      <c r="AP888" s="2"/>
      <c r="AQ888" s="2"/>
      <c r="AR888" s="56"/>
      <c r="AS888" s="85"/>
      <c r="AT888" s="85"/>
      <c r="AU888" s="85"/>
      <c r="AV888" s="85"/>
      <c r="AW888" s="101"/>
      <c r="AX888" s="2"/>
      <c r="AY888" s="2"/>
      <c r="AZ888" s="2"/>
      <c r="BA888" s="2"/>
      <c r="BB888" s="56"/>
      <c r="BC888" s="105"/>
      <c r="BD888" s="105"/>
      <c r="BE888" s="105"/>
      <c r="BF888" s="105"/>
      <c r="BG888" s="110"/>
      <c r="BH888" s="2"/>
      <c r="BI888" s="2"/>
      <c r="BJ888" s="2"/>
      <c r="BK888" s="2"/>
      <c r="BL888" s="56"/>
      <c r="BM888" s="48"/>
      <c r="BN888" s="48"/>
      <c r="BO888" s="48"/>
      <c r="BP888" s="48"/>
      <c r="BQ888" s="118"/>
      <c r="BR888" s="2"/>
      <c r="BS888" s="2"/>
      <c r="BT888" s="2"/>
      <c r="BU888" s="2"/>
      <c r="BV888" s="56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18" t="s">
        <v>5</v>
      </c>
      <c r="H889" s="3">
        <v>2024</v>
      </c>
      <c r="I889" s="20" t="s">
        <v>316</v>
      </c>
      <c r="J889" s="185" t="s">
        <v>348</v>
      </c>
      <c r="K889" s="8" t="s">
        <v>320</v>
      </c>
      <c r="L889" s="163">
        <f t="shared" si="27"/>
        <v>0</v>
      </c>
      <c r="M889" s="163">
        <f t="shared" si="28"/>
        <v>0</v>
      </c>
      <c r="N889" s="186"/>
      <c r="O889" s="33"/>
      <c r="P889" s="33"/>
      <c r="Q889" s="33"/>
      <c r="R889" s="33"/>
      <c r="S889" s="41"/>
      <c r="T889" s="2"/>
      <c r="U889" s="2"/>
      <c r="V889" s="2"/>
      <c r="W889" s="2"/>
      <c r="X889" s="56"/>
      <c r="Y889" s="62"/>
      <c r="Z889" s="62"/>
      <c r="AA889" s="62"/>
      <c r="AB889" s="62"/>
      <c r="AC889" s="69"/>
      <c r="AD889" s="2"/>
      <c r="AE889" s="2"/>
      <c r="AF889" s="2"/>
      <c r="AG889" s="2"/>
      <c r="AH889" s="56"/>
      <c r="AI889" s="72"/>
      <c r="AJ889" s="72"/>
      <c r="AK889" s="72"/>
      <c r="AL889" s="72"/>
      <c r="AM889" s="81"/>
      <c r="AN889" s="2"/>
      <c r="AO889" s="2"/>
      <c r="AP889" s="2"/>
      <c r="AQ889" s="2"/>
      <c r="AR889" s="56"/>
      <c r="AS889" s="85"/>
      <c r="AT889" s="85"/>
      <c r="AU889" s="85"/>
      <c r="AV889" s="85"/>
      <c r="AW889" s="101"/>
      <c r="AX889" s="2"/>
      <c r="AY889" s="2"/>
      <c r="AZ889" s="2"/>
      <c r="BA889" s="2"/>
      <c r="BB889" s="56"/>
      <c r="BC889" s="105"/>
      <c r="BD889" s="105"/>
      <c r="BE889" s="105"/>
      <c r="BF889" s="105"/>
      <c r="BG889" s="110"/>
      <c r="BH889" s="2"/>
      <c r="BI889" s="2"/>
      <c r="BJ889" s="2"/>
      <c r="BK889" s="2"/>
      <c r="BL889" s="56"/>
      <c r="BM889" s="48"/>
      <c r="BN889" s="48"/>
      <c r="BO889" s="48"/>
      <c r="BP889" s="48"/>
      <c r="BQ889" s="118"/>
      <c r="BR889" s="2"/>
      <c r="BS889" s="2"/>
      <c r="BT889" s="2"/>
      <c r="BU889" s="2"/>
      <c r="BV889" s="56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18" t="s">
        <v>5</v>
      </c>
      <c r="H890" s="3">
        <v>2024</v>
      </c>
      <c r="I890" s="20" t="s">
        <v>282</v>
      </c>
      <c r="J890" s="184" t="s">
        <v>272</v>
      </c>
      <c r="K890" s="2" t="s">
        <v>321</v>
      </c>
      <c r="L890" s="163">
        <f t="shared" si="27"/>
        <v>0</v>
      </c>
      <c r="M890" s="163">
        <f t="shared" si="28"/>
        <v>0</v>
      </c>
      <c r="N890" s="186"/>
      <c r="O890" s="33"/>
      <c r="P890" s="33"/>
      <c r="Q890" s="33"/>
      <c r="R890" s="33"/>
      <c r="S890" s="41"/>
      <c r="T890" s="2"/>
      <c r="U890" s="2"/>
      <c r="V890" s="2"/>
      <c r="W890" s="2"/>
      <c r="X890" s="56"/>
      <c r="Y890" s="62"/>
      <c r="Z890" s="62"/>
      <c r="AA890" s="62"/>
      <c r="AB890" s="62"/>
      <c r="AC890" s="69"/>
      <c r="AD890" s="2"/>
      <c r="AE890" s="2"/>
      <c r="AF890" s="2"/>
      <c r="AG890" s="2"/>
      <c r="AH890" s="56"/>
      <c r="AI890" s="72"/>
      <c r="AJ890" s="72"/>
      <c r="AK890" s="72"/>
      <c r="AL890" s="72"/>
      <c r="AM890" s="81"/>
      <c r="AN890" s="2"/>
      <c r="AO890" s="2"/>
      <c r="AP890" s="2"/>
      <c r="AQ890" s="2"/>
      <c r="AR890" s="56"/>
      <c r="AS890" s="85"/>
      <c r="AT890" s="85"/>
      <c r="AU890" s="85"/>
      <c r="AV890" s="85"/>
      <c r="AW890" s="101"/>
      <c r="AX890" s="2"/>
      <c r="AY890" s="2"/>
      <c r="AZ890" s="2"/>
      <c r="BA890" s="2"/>
      <c r="BB890" s="56"/>
      <c r="BC890" s="105"/>
      <c r="BD890" s="105"/>
      <c r="BE890" s="105"/>
      <c r="BF890" s="105"/>
      <c r="BG890" s="110"/>
      <c r="BH890" s="2"/>
      <c r="BI890" s="2"/>
      <c r="BJ890" s="2"/>
      <c r="BK890" s="2"/>
      <c r="BL890" s="56"/>
      <c r="BM890" s="48"/>
      <c r="BN890" s="48"/>
      <c r="BO890" s="48"/>
      <c r="BP890" s="48"/>
      <c r="BQ890" s="118"/>
      <c r="BR890" s="2"/>
      <c r="BS890" s="2"/>
      <c r="BT890" s="2"/>
      <c r="BU890" s="2"/>
      <c r="BV890" s="56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18" t="s">
        <v>5</v>
      </c>
      <c r="H891" s="3">
        <v>2024</v>
      </c>
      <c r="I891" s="20" t="s">
        <v>282</v>
      </c>
      <c r="J891" s="184" t="s">
        <v>273</v>
      </c>
      <c r="K891" s="2" t="s">
        <v>321</v>
      </c>
      <c r="L891" s="163">
        <f t="shared" si="27"/>
        <v>0</v>
      </c>
      <c r="M891" s="163">
        <f t="shared" si="28"/>
        <v>0</v>
      </c>
      <c r="N891" s="186"/>
      <c r="O891" s="33"/>
      <c r="P891" s="33"/>
      <c r="Q891" s="33"/>
      <c r="R891" s="33"/>
      <c r="S891" s="42"/>
      <c r="T891" s="2"/>
      <c r="U891" s="2"/>
      <c r="V891" s="2"/>
      <c r="W891" s="2"/>
      <c r="X891" s="55"/>
      <c r="Y891" s="62"/>
      <c r="Z891" s="62"/>
      <c r="AA891" s="62"/>
      <c r="AB891" s="62"/>
      <c r="AC891" s="68"/>
      <c r="AD891" s="2"/>
      <c r="AE891" s="2"/>
      <c r="AF891" s="2"/>
      <c r="AG891" s="2"/>
      <c r="AH891" s="55"/>
      <c r="AI891" s="72"/>
      <c r="AJ891" s="72"/>
      <c r="AK891" s="72"/>
      <c r="AL891" s="72"/>
      <c r="AM891" s="80"/>
      <c r="AN891" s="2"/>
      <c r="AO891" s="2"/>
      <c r="AP891" s="2"/>
      <c r="AQ891" s="2"/>
      <c r="AR891" s="55"/>
      <c r="AS891" s="85"/>
      <c r="AT891" s="85"/>
      <c r="AU891" s="85"/>
      <c r="AV891" s="85"/>
      <c r="AW891" s="100"/>
      <c r="AX891" s="2"/>
      <c r="AY891" s="2"/>
      <c r="AZ891" s="2"/>
      <c r="BA891" s="2"/>
      <c r="BB891" s="55"/>
      <c r="BC891" s="105"/>
      <c r="BD891" s="105"/>
      <c r="BE891" s="105"/>
      <c r="BF891" s="105"/>
      <c r="BG891" s="109"/>
      <c r="BH891" s="2"/>
      <c r="BI891" s="2"/>
      <c r="BJ891" s="2"/>
      <c r="BK891" s="2"/>
      <c r="BL891" s="55"/>
      <c r="BM891" s="48"/>
      <c r="BN891" s="48"/>
      <c r="BO891" s="48"/>
      <c r="BP891" s="48"/>
      <c r="BQ891" s="117"/>
      <c r="BR891" s="2"/>
      <c r="BS891" s="2"/>
      <c r="BT891" s="2"/>
      <c r="BU891" s="2"/>
      <c r="BV891" s="55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18" t="s">
        <v>5</v>
      </c>
      <c r="H892" s="3">
        <v>2024</v>
      </c>
      <c r="I892" s="20" t="s">
        <v>282</v>
      </c>
      <c r="J892" s="184" t="s">
        <v>274</v>
      </c>
      <c r="K892" s="2" t="s">
        <v>321</v>
      </c>
      <c r="L892" s="163">
        <f t="shared" si="27"/>
        <v>5.0000000000000001E-4</v>
      </c>
      <c r="M892" s="163">
        <f t="shared" si="28"/>
        <v>1.24</v>
      </c>
      <c r="N892" s="186" t="s">
        <v>1348</v>
      </c>
      <c r="O892" s="33"/>
      <c r="P892" s="33"/>
      <c r="Q892" s="33"/>
      <c r="R892" s="33"/>
      <c r="S892" s="42"/>
      <c r="T892" s="2"/>
      <c r="U892" s="2"/>
      <c r="V892" s="2"/>
      <c r="W892" s="2"/>
      <c r="X892" s="55"/>
      <c r="Y892" s="62"/>
      <c r="Z892" s="62"/>
      <c r="AA892" s="62"/>
      <c r="AB892" s="62"/>
      <c r="AC892" s="68"/>
      <c r="AD892" s="2"/>
      <c r="AE892" s="2"/>
      <c r="AF892" s="2"/>
      <c r="AG892" s="2"/>
      <c r="AH892" s="55"/>
      <c r="AI892" s="72"/>
      <c r="AJ892" s="72"/>
      <c r="AK892" s="72"/>
      <c r="AL892" s="72"/>
      <c r="AM892" s="80"/>
      <c r="AN892" s="2"/>
      <c r="AO892" s="2"/>
      <c r="AP892" s="2"/>
      <c r="AQ892" s="2"/>
      <c r="AR892" s="55"/>
      <c r="AS892" s="85"/>
      <c r="AT892" s="85"/>
      <c r="AU892" s="85"/>
      <c r="AV892" s="85"/>
      <c r="AW892" s="100"/>
      <c r="AX892" s="2"/>
      <c r="AY892" s="2"/>
      <c r="AZ892" s="2"/>
      <c r="BA892" s="2"/>
      <c r="BB892" s="55"/>
      <c r="BC892" s="105" t="s">
        <v>539</v>
      </c>
      <c r="BD892" s="105"/>
      <c r="BE892" s="105"/>
      <c r="BF892" s="105">
        <v>5.0000000000000001E-4</v>
      </c>
      <c r="BG892" s="109">
        <v>1.24</v>
      </c>
      <c r="BH892" s="2"/>
      <c r="BI892" s="2"/>
      <c r="BJ892" s="2"/>
      <c r="BK892" s="2"/>
      <c r="BL892" s="55"/>
      <c r="BM892" s="48"/>
      <c r="BN892" s="48"/>
      <c r="BO892" s="48"/>
      <c r="BP892" s="48"/>
      <c r="BQ892" s="117"/>
      <c r="BR892" s="2"/>
      <c r="BS892" s="2"/>
      <c r="BT892" s="2"/>
      <c r="BU892" s="2"/>
      <c r="BV892" s="55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18" t="s">
        <v>5</v>
      </c>
      <c r="H893" s="3">
        <v>2024</v>
      </c>
      <c r="I893" s="20" t="s">
        <v>282</v>
      </c>
      <c r="J893" s="184" t="s">
        <v>275</v>
      </c>
      <c r="K893" s="2" t="s">
        <v>321</v>
      </c>
      <c r="L893" s="163">
        <f t="shared" si="27"/>
        <v>0</v>
      </c>
      <c r="M893" s="163">
        <f t="shared" si="28"/>
        <v>0</v>
      </c>
      <c r="N893" s="186"/>
      <c r="O893" s="33"/>
      <c r="P893" s="33"/>
      <c r="Q893" s="33"/>
      <c r="R893" s="33"/>
      <c r="S893" s="41"/>
      <c r="T893" s="2"/>
      <c r="U893" s="2"/>
      <c r="V893" s="2"/>
      <c r="W893" s="2"/>
      <c r="X893" s="56"/>
      <c r="Y893" s="62"/>
      <c r="Z893" s="62"/>
      <c r="AA893" s="62"/>
      <c r="AB893" s="62"/>
      <c r="AC893" s="69"/>
      <c r="AD893" s="2"/>
      <c r="AE893" s="2"/>
      <c r="AF893" s="2"/>
      <c r="AG893" s="2"/>
      <c r="AH893" s="56"/>
      <c r="AI893" s="72"/>
      <c r="AJ893" s="72"/>
      <c r="AK893" s="72"/>
      <c r="AL893" s="72"/>
      <c r="AM893" s="81"/>
      <c r="AN893" s="2"/>
      <c r="AO893" s="2"/>
      <c r="AP893" s="2"/>
      <c r="AQ893" s="2"/>
      <c r="AR893" s="56"/>
      <c r="AS893" s="85"/>
      <c r="AT893" s="85"/>
      <c r="AU893" s="85"/>
      <c r="AV893" s="85"/>
      <c r="AW893" s="101"/>
      <c r="AX893" s="2"/>
      <c r="AY893" s="2"/>
      <c r="AZ893" s="2"/>
      <c r="BA893" s="2"/>
      <c r="BB893" s="56"/>
      <c r="BC893" s="105"/>
      <c r="BD893" s="105"/>
      <c r="BE893" s="105"/>
      <c r="BF893" s="105"/>
      <c r="BG893" s="110"/>
      <c r="BH893" s="2"/>
      <c r="BI893" s="2"/>
      <c r="BJ893" s="2"/>
      <c r="BK893" s="2"/>
      <c r="BL893" s="56"/>
      <c r="BM893" s="48"/>
      <c r="BN893" s="48"/>
      <c r="BO893" s="48"/>
      <c r="BP893" s="48"/>
      <c r="BQ893" s="118"/>
      <c r="BR893" s="2"/>
      <c r="BS893" s="2"/>
      <c r="BT893" s="2"/>
      <c r="BU893" s="2"/>
      <c r="BV893" s="56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18" t="s">
        <v>5</v>
      </c>
      <c r="H894" s="3">
        <v>2024</v>
      </c>
      <c r="I894" s="20" t="s">
        <v>282</v>
      </c>
      <c r="J894" s="184" t="s">
        <v>276</v>
      </c>
      <c r="K894" s="2" t="s">
        <v>320</v>
      </c>
      <c r="L894" s="163">
        <f t="shared" si="27"/>
        <v>0</v>
      </c>
      <c r="M894" s="163">
        <f t="shared" si="28"/>
        <v>0</v>
      </c>
      <c r="N894" s="186"/>
      <c r="O894" s="33"/>
      <c r="P894" s="33"/>
      <c r="Q894" s="33"/>
      <c r="R894" s="33"/>
      <c r="S894" s="41"/>
      <c r="T894" s="2"/>
      <c r="U894" s="2"/>
      <c r="V894" s="2"/>
      <c r="W894" s="2"/>
      <c r="X894" s="56"/>
      <c r="Y894" s="62"/>
      <c r="Z894" s="62"/>
      <c r="AA894" s="62"/>
      <c r="AB894" s="62"/>
      <c r="AC894" s="69"/>
      <c r="AD894" s="2"/>
      <c r="AE894" s="2"/>
      <c r="AF894" s="2"/>
      <c r="AG894" s="2"/>
      <c r="AH894" s="56"/>
      <c r="AI894" s="72"/>
      <c r="AJ894" s="72"/>
      <c r="AK894" s="72"/>
      <c r="AL894" s="72"/>
      <c r="AM894" s="81"/>
      <c r="AN894" s="2"/>
      <c r="AO894" s="2"/>
      <c r="AP894" s="2"/>
      <c r="AQ894" s="2"/>
      <c r="AR894" s="56"/>
      <c r="AS894" s="85"/>
      <c r="AT894" s="85"/>
      <c r="AU894" s="85"/>
      <c r="AV894" s="85"/>
      <c r="AW894" s="101"/>
      <c r="AX894" s="2"/>
      <c r="AY894" s="2"/>
      <c r="AZ894" s="2"/>
      <c r="BA894" s="2"/>
      <c r="BB894" s="56"/>
      <c r="BC894" s="105"/>
      <c r="BD894" s="105"/>
      <c r="BE894" s="105"/>
      <c r="BF894" s="105"/>
      <c r="BG894" s="110"/>
      <c r="BH894" s="2"/>
      <c r="BI894" s="2"/>
      <c r="BJ894" s="2"/>
      <c r="BK894" s="2"/>
      <c r="BL894" s="56"/>
      <c r="BM894" s="48"/>
      <c r="BN894" s="48"/>
      <c r="BO894" s="48"/>
      <c r="BP894" s="48"/>
      <c r="BQ894" s="118"/>
      <c r="BR894" s="2"/>
      <c r="BS894" s="2"/>
      <c r="BT894" s="2"/>
      <c r="BU894" s="2"/>
      <c r="BV894" s="56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18" t="s">
        <v>5</v>
      </c>
      <c r="H895" s="3">
        <v>2024</v>
      </c>
      <c r="I895" s="20" t="s">
        <v>282</v>
      </c>
      <c r="J895" s="184" t="s">
        <v>277</v>
      </c>
      <c r="K895" s="2" t="s">
        <v>320</v>
      </c>
      <c r="L895" s="163">
        <f t="shared" si="27"/>
        <v>1</v>
      </c>
      <c r="M895" s="163">
        <f t="shared" si="28"/>
        <v>1.397</v>
      </c>
      <c r="N895" s="186" t="s">
        <v>1238</v>
      </c>
      <c r="O895" s="33"/>
      <c r="P895" s="33"/>
      <c r="Q895" s="33"/>
      <c r="R895" s="33"/>
      <c r="S895" s="41"/>
      <c r="T895" s="2"/>
      <c r="U895" s="2"/>
      <c r="V895" s="2"/>
      <c r="W895" s="2"/>
      <c r="X895" s="56"/>
      <c r="Y895" s="62">
        <v>2</v>
      </c>
      <c r="Z895" s="62" t="s">
        <v>363</v>
      </c>
      <c r="AA895" s="62"/>
      <c r="AB895" s="62">
        <v>1</v>
      </c>
      <c r="AC895" s="69">
        <v>1.397</v>
      </c>
      <c r="AD895" s="2"/>
      <c r="AE895" s="2"/>
      <c r="AF895" s="2"/>
      <c r="AG895" s="2"/>
      <c r="AH895" s="56"/>
      <c r="AI895" s="72"/>
      <c r="AJ895" s="72"/>
      <c r="AK895" s="72"/>
      <c r="AL895" s="72"/>
      <c r="AM895" s="81"/>
      <c r="AN895" s="2"/>
      <c r="AO895" s="2"/>
      <c r="AP895" s="2"/>
      <c r="AQ895" s="2"/>
      <c r="AR895" s="56"/>
      <c r="AS895" s="85"/>
      <c r="AT895" s="85"/>
      <c r="AU895" s="85"/>
      <c r="AV895" s="85"/>
      <c r="AW895" s="101"/>
      <c r="AX895" s="2"/>
      <c r="AY895" s="2"/>
      <c r="AZ895" s="2"/>
      <c r="BA895" s="2"/>
      <c r="BB895" s="56"/>
      <c r="BC895" s="105"/>
      <c r="BD895" s="105"/>
      <c r="BE895" s="105"/>
      <c r="BF895" s="105"/>
      <c r="BG895" s="110"/>
      <c r="BH895" s="2"/>
      <c r="BI895" s="2"/>
      <c r="BJ895" s="2"/>
      <c r="BK895" s="2"/>
      <c r="BL895" s="56"/>
      <c r="BM895" s="48"/>
      <c r="BN895" s="48"/>
      <c r="BO895" s="48"/>
      <c r="BP895" s="48"/>
      <c r="BQ895" s="118"/>
      <c r="BR895" s="2"/>
      <c r="BS895" s="2"/>
      <c r="BT895" s="2"/>
      <c r="BU895" s="2"/>
      <c r="BV895" s="56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18" t="s">
        <v>5</v>
      </c>
      <c r="H896" s="3">
        <v>2024</v>
      </c>
      <c r="I896" s="20" t="s">
        <v>283</v>
      </c>
      <c r="J896" s="184" t="s">
        <v>298</v>
      </c>
      <c r="K896" s="2" t="s">
        <v>321</v>
      </c>
      <c r="L896" s="163">
        <f t="shared" si="27"/>
        <v>0</v>
      </c>
      <c r="M896" s="163">
        <f t="shared" si="28"/>
        <v>0</v>
      </c>
      <c r="N896" s="186"/>
      <c r="O896" s="33"/>
      <c r="P896" s="33"/>
      <c r="Q896" s="33"/>
      <c r="R896" s="33"/>
      <c r="S896" s="41"/>
      <c r="T896" s="2"/>
      <c r="U896" s="2"/>
      <c r="V896" s="2"/>
      <c r="W896" s="2"/>
      <c r="X896" s="56"/>
      <c r="Y896" s="62"/>
      <c r="Z896" s="62"/>
      <c r="AA896" s="62"/>
      <c r="AB896" s="62"/>
      <c r="AC896" s="69"/>
      <c r="AD896" s="2"/>
      <c r="AE896" s="2"/>
      <c r="AF896" s="2"/>
      <c r="AG896" s="2"/>
      <c r="AH896" s="56"/>
      <c r="AI896" s="72"/>
      <c r="AJ896" s="72"/>
      <c r="AK896" s="72"/>
      <c r="AL896" s="72"/>
      <c r="AM896" s="81"/>
      <c r="AN896" s="2"/>
      <c r="AO896" s="2"/>
      <c r="AP896" s="2"/>
      <c r="AQ896" s="2"/>
      <c r="AR896" s="56"/>
      <c r="AS896" s="85"/>
      <c r="AT896" s="85"/>
      <c r="AU896" s="85"/>
      <c r="AV896" s="85"/>
      <c r="AW896" s="101"/>
      <c r="AX896" s="2"/>
      <c r="AY896" s="2"/>
      <c r="AZ896" s="2"/>
      <c r="BA896" s="2"/>
      <c r="BB896" s="56"/>
      <c r="BC896" s="105"/>
      <c r="BD896" s="105"/>
      <c r="BE896" s="105"/>
      <c r="BF896" s="105"/>
      <c r="BG896" s="110"/>
      <c r="BH896" s="2"/>
      <c r="BI896" s="2"/>
      <c r="BJ896" s="2"/>
      <c r="BK896" s="2"/>
      <c r="BL896" s="56"/>
      <c r="BM896" s="48"/>
      <c r="BN896" s="48"/>
      <c r="BO896" s="48"/>
      <c r="BP896" s="48"/>
      <c r="BQ896" s="118"/>
      <c r="BR896" s="2"/>
      <c r="BS896" s="2"/>
      <c r="BT896" s="2"/>
      <c r="BU896" s="2"/>
      <c r="BV896" s="56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18" t="s">
        <v>5</v>
      </c>
      <c r="H897" s="3">
        <v>2024</v>
      </c>
      <c r="I897" s="20" t="s">
        <v>283</v>
      </c>
      <c r="J897" s="184" t="s">
        <v>278</v>
      </c>
      <c r="K897" s="2" t="s">
        <v>320</v>
      </c>
      <c r="L897" s="163">
        <f t="shared" si="27"/>
        <v>0</v>
      </c>
      <c r="M897" s="163">
        <f t="shared" si="28"/>
        <v>0</v>
      </c>
      <c r="N897" s="186"/>
      <c r="O897" s="33"/>
      <c r="P897" s="33"/>
      <c r="Q897" s="33"/>
      <c r="R897" s="33"/>
      <c r="S897" s="41"/>
      <c r="T897" s="2"/>
      <c r="U897" s="2"/>
      <c r="V897" s="2"/>
      <c r="W897" s="2"/>
      <c r="X897" s="56"/>
      <c r="Y897" s="62"/>
      <c r="Z897" s="62"/>
      <c r="AA897" s="62"/>
      <c r="AB897" s="62"/>
      <c r="AC897" s="69"/>
      <c r="AD897" s="2"/>
      <c r="AE897" s="2"/>
      <c r="AF897" s="2"/>
      <c r="AG897" s="2"/>
      <c r="AH897" s="56"/>
      <c r="AI897" s="72"/>
      <c r="AJ897" s="72"/>
      <c r="AK897" s="72"/>
      <c r="AL897" s="72"/>
      <c r="AM897" s="81"/>
      <c r="AN897" s="2"/>
      <c r="AO897" s="2"/>
      <c r="AP897" s="2"/>
      <c r="AQ897" s="2"/>
      <c r="AR897" s="56"/>
      <c r="AS897" s="85"/>
      <c r="AT897" s="85"/>
      <c r="AU897" s="85"/>
      <c r="AV897" s="85"/>
      <c r="AW897" s="101"/>
      <c r="AX897" s="2"/>
      <c r="AY897" s="2"/>
      <c r="AZ897" s="2"/>
      <c r="BA897" s="2"/>
      <c r="BB897" s="56"/>
      <c r="BC897" s="105"/>
      <c r="BD897" s="105"/>
      <c r="BE897" s="105"/>
      <c r="BF897" s="105"/>
      <c r="BG897" s="110"/>
      <c r="BH897" s="2"/>
      <c r="BI897" s="2"/>
      <c r="BJ897" s="2"/>
      <c r="BK897" s="2"/>
      <c r="BL897" s="56"/>
      <c r="BM897" s="48"/>
      <c r="BN897" s="48"/>
      <c r="BO897" s="48"/>
      <c r="BP897" s="48"/>
      <c r="BQ897" s="118"/>
      <c r="BR897" s="2"/>
      <c r="BS897" s="2"/>
      <c r="BT897" s="2"/>
      <c r="BU897" s="2"/>
      <c r="BV897" s="56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18" t="s">
        <v>5</v>
      </c>
      <c r="H898" s="3">
        <v>2024</v>
      </c>
      <c r="I898" s="20" t="s">
        <v>283</v>
      </c>
      <c r="J898" s="184" t="s">
        <v>279</v>
      </c>
      <c r="K898" s="2" t="s">
        <v>320</v>
      </c>
      <c r="L898" s="163">
        <f t="shared" si="27"/>
        <v>0</v>
      </c>
      <c r="M898" s="163">
        <f t="shared" si="28"/>
        <v>0</v>
      </c>
      <c r="N898" s="186"/>
      <c r="O898" s="33"/>
      <c r="P898" s="33"/>
      <c r="Q898" s="33"/>
      <c r="R898" s="33"/>
      <c r="S898" s="41"/>
      <c r="T898" s="2"/>
      <c r="U898" s="2"/>
      <c r="V898" s="2"/>
      <c r="W898" s="2"/>
      <c r="X898" s="56"/>
      <c r="Y898" s="62"/>
      <c r="Z898" s="62"/>
      <c r="AA898" s="62"/>
      <c r="AB898" s="62"/>
      <c r="AC898" s="69"/>
      <c r="AD898" s="2"/>
      <c r="AE898" s="2"/>
      <c r="AF898" s="2"/>
      <c r="AG898" s="2"/>
      <c r="AH898" s="56"/>
      <c r="AI898" s="72"/>
      <c r="AJ898" s="72"/>
      <c r="AK898" s="72"/>
      <c r="AL898" s="72"/>
      <c r="AM898" s="81"/>
      <c r="AN898" s="2"/>
      <c r="AO898" s="2"/>
      <c r="AP898" s="2"/>
      <c r="AQ898" s="2"/>
      <c r="AR898" s="56"/>
      <c r="AS898" s="85"/>
      <c r="AT898" s="85"/>
      <c r="AU898" s="85"/>
      <c r="AV898" s="85"/>
      <c r="AW898" s="101"/>
      <c r="AX898" s="2"/>
      <c r="AY898" s="2"/>
      <c r="AZ898" s="2"/>
      <c r="BA898" s="2"/>
      <c r="BB898" s="56"/>
      <c r="BC898" s="105"/>
      <c r="BD898" s="105"/>
      <c r="BE898" s="105"/>
      <c r="BF898" s="105"/>
      <c r="BG898" s="110"/>
      <c r="BH898" s="2"/>
      <c r="BI898" s="2"/>
      <c r="BJ898" s="2"/>
      <c r="BK898" s="2"/>
      <c r="BL898" s="56"/>
      <c r="BM898" s="48"/>
      <c r="BN898" s="48"/>
      <c r="BO898" s="48"/>
      <c r="BP898" s="48"/>
      <c r="BQ898" s="118"/>
      <c r="BR898" s="2"/>
      <c r="BS898" s="2"/>
      <c r="BT898" s="2"/>
      <c r="BU898" s="2"/>
      <c r="BV898" s="56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18" t="s">
        <v>5</v>
      </c>
      <c r="H899" s="3">
        <v>2024</v>
      </c>
      <c r="I899" s="20" t="s">
        <v>286</v>
      </c>
      <c r="J899" s="184" t="s">
        <v>280</v>
      </c>
      <c r="K899" s="2" t="s">
        <v>319</v>
      </c>
      <c r="L899" s="163">
        <f t="shared" si="27"/>
        <v>0</v>
      </c>
      <c r="M899" s="163">
        <f t="shared" si="28"/>
        <v>0</v>
      </c>
      <c r="N899" s="186"/>
      <c r="O899" s="33"/>
      <c r="P899" s="33"/>
      <c r="Q899" s="33"/>
      <c r="R899" s="33"/>
      <c r="S899" s="41"/>
      <c r="T899" s="2"/>
      <c r="U899" s="2"/>
      <c r="V899" s="2"/>
      <c r="W899" s="2"/>
      <c r="X899" s="56"/>
      <c r="Y899" s="62"/>
      <c r="Z899" s="62"/>
      <c r="AA899" s="62"/>
      <c r="AB899" s="62"/>
      <c r="AC899" s="69"/>
      <c r="AD899" s="2"/>
      <c r="AE899" s="2"/>
      <c r="AF899" s="2"/>
      <c r="AG899" s="2"/>
      <c r="AH899" s="56"/>
      <c r="AI899" s="72"/>
      <c r="AJ899" s="72"/>
      <c r="AK899" s="72"/>
      <c r="AL899" s="72"/>
      <c r="AM899" s="81"/>
      <c r="AN899" s="2"/>
      <c r="AO899" s="2"/>
      <c r="AP899" s="2"/>
      <c r="AQ899" s="2"/>
      <c r="AR899" s="56"/>
      <c r="AS899" s="85"/>
      <c r="AT899" s="85"/>
      <c r="AU899" s="85"/>
      <c r="AV899" s="85"/>
      <c r="AW899" s="101"/>
      <c r="AX899" s="2"/>
      <c r="AY899" s="2"/>
      <c r="AZ899" s="2"/>
      <c r="BA899" s="2"/>
      <c r="BB899" s="56"/>
      <c r="BC899" s="105"/>
      <c r="BD899" s="105"/>
      <c r="BE899" s="105"/>
      <c r="BF899" s="105"/>
      <c r="BG899" s="110"/>
      <c r="BH899" s="2"/>
      <c r="BI899" s="2"/>
      <c r="BJ899" s="2"/>
      <c r="BK899" s="2"/>
      <c r="BL899" s="56"/>
      <c r="BM899" s="48"/>
      <c r="BN899" s="48"/>
      <c r="BO899" s="48"/>
      <c r="BP899" s="48"/>
      <c r="BQ899" s="118"/>
      <c r="BR899" s="2"/>
      <c r="BS899" s="2"/>
      <c r="BT899" s="2"/>
      <c r="BU899" s="2"/>
      <c r="BV899" s="56"/>
    </row>
    <row r="900" spans="1:74" ht="43.2" hidden="1" x14ac:dyDescent="0.3">
      <c r="A900" s="2" t="s">
        <v>24</v>
      </c>
      <c r="B900" s="2" t="s">
        <v>2</v>
      </c>
      <c r="C900" s="2" t="s">
        <v>3</v>
      </c>
      <c r="D900" s="2" t="s">
        <v>15</v>
      </c>
      <c r="E900" s="3">
        <v>23</v>
      </c>
      <c r="F900" s="3"/>
      <c r="G900" s="18" t="s">
        <v>5</v>
      </c>
      <c r="H900" s="3">
        <v>2024</v>
      </c>
      <c r="I900" s="20" t="s">
        <v>286</v>
      </c>
      <c r="J900" s="184" t="s">
        <v>281</v>
      </c>
      <c r="K900" s="2" t="s">
        <v>319</v>
      </c>
      <c r="L900" s="163">
        <f t="shared" si="27"/>
        <v>0</v>
      </c>
      <c r="M900" s="163">
        <f t="shared" si="28"/>
        <v>21.239000000000001</v>
      </c>
      <c r="N900" s="186" t="s">
        <v>1349</v>
      </c>
      <c r="O900" s="33"/>
      <c r="P900" s="33"/>
      <c r="Q900" s="33"/>
      <c r="R900" s="33"/>
      <c r="S900" s="41"/>
      <c r="T900" s="2"/>
      <c r="U900" s="2"/>
      <c r="V900" s="2"/>
      <c r="W900" s="2"/>
      <c r="X900" s="56"/>
      <c r="Y900" s="62"/>
      <c r="Z900" s="62"/>
      <c r="AA900" s="62"/>
      <c r="AB900" s="62"/>
      <c r="AC900" s="69"/>
      <c r="AD900" s="2"/>
      <c r="AE900" s="2"/>
      <c r="AF900" s="2"/>
      <c r="AG900" s="2"/>
      <c r="AH900" s="56"/>
      <c r="AI900" s="72"/>
      <c r="AJ900" s="72"/>
      <c r="AK900" s="72"/>
      <c r="AL900" s="72"/>
      <c r="AM900" s="81"/>
      <c r="AN900" s="2"/>
      <c r="AO900" s="2"/>
      <c r="AP900" s="2"/>
      <c r="AQ900" s="2"/>
      <c r="AR900" s="56"/>
      <c r="AS900" s="85"/>
      <c r="AT900" s="85"/>
      <c r="AU900" s="85"/>
      <c r="AV900" s="85"/>
      <c r="AW900" s="101"/>
      <c r="AX900" s="2"/>
      <c r="AY900" s="2"/>
      <c r="AZ900" s="2"/>
      <c r="BA900" s="2"/>
      <c r="BB900" s="56"/>
      <c r="BC900" s="105"/>
      <c r="BD900" s="105"/>
      <c r="BE900" s="105"/>
      <c r="BF900" s="105"/>
      <c r="BG900" s="110"/>
      <c r="BH900" s="2" t="s">
        <v>1064</v>
      </c>
      <c r="BI900" s="2"/>
      <c r="BJ900" s="2"/>
      <c r="BK900" s="2"/>
      <c r="BL900" s="56">
        <v>4.5</v>
      </c>
      <c r="BM900" s="48" t="s">
        <v>1126</v>
      </c>
      <c r="BN900" s="48"/>
      <c r="BO900" s="48"/>
      <c r="BP900" s="48"/>
      <c r="BQ900" s="118">
        <f>11.303+4.184+1.252</f>
        <v>16.739000000000001</v>
      </c>
      <c r="BR900" s="2"/>
      <c r="BS900" s="2"/>
      <c r="BT900" s="2"/>
      <c r="BU900" s="2"/>
      <c r="BV900" s="56"/>
    </row>
    <row r="901" spans="1:74" s="13" customFormat="1" hidden="1" x14ac:dyDescent="0.3">
      <c r="A901" s="12" t="s">
        <v>24</v>
      </c>
      <c r="B901" s="12" t="s">
        <v>2</v>
      </c>
      <c r="C901" s="12" t="s">
        <v>3</v>
      </c>
      <c r="D901" s="12" t="s">
        <v>15</v>
      </c>
      <c r="E901" s="7">
        <v>23</v>
      </c>
      <c r="F901" s="7"/>
      <c r="G901" s="19" t="s">
        <v>5</v>
      </c>
      <c r="H901" s="7">
        <v>2024</v>
      </c>
      <c r="I901" s="21"/>
      <c r="J901" s="12" t="s">
        <v>314</v>
      </c>
      <c r="K901" s="12"/>
      <c r="L901" s="147"/>
      <c r="M901" s="147">
        <f>SUM(M863:M900)</f>
        <v>193.66900000000001</v>
      </c>
      <c r="N901" s="183"/>
      <c r="O901" s="12"/>
      <c r="P901" s="12"/>
      <c r="Q901" s="12"/>
      <c r="R901" s="12"/>
      <c r="S901" s="52">
        <f>SUM(S863:S900)</f>
        <v>0</v>
      </c>
      <c r="T901" s="12"/>
      <c r="U901" s="12"/>
      <c r="V901" s="12"/>
      <c r="W901" s="12"/>
      <c r="X901" s="52">
        <f>SUM(X863:X900)</f>
        <v>0</v>
      </c>
      <c r="Y901" s="12"/>
      <c r="Z901" s="12"/>
      <c r="AA901" s="12"/>
      <c r="AB901" s="12"/>
      <c r="AC901" s="52">
        <f>SUM(AC863:AC900)</f>
        <v>166.81299999999999</v>
      </c>
      <c r="AD901" s="12"/>
      <c r="AE901" s="12"/>
      <c r="AF901" s="12"/>
      <c r="AG901" s="12"/>
      <c r="AH901" s="52">
        <f>SUM(AH863:AH900)</f>
        <v>4.3769999999999998</v>
      </c>
      <c r="AI901" s="12"/>
      <c r="AJ901" s="12"/>
      <c r="AK901" s="12"/>
      <c r="AL901" s="12"/>
      <c r="AM901" s="52">
        <f>SUM(AM863:AM900)</f>
        <v>0</v>
      </c>
      <c r="AN901" s="12"/>
      <c r="AO901" s="12"/>
      <c r="AP901" s="12"/>
      <c r="AQ901" s="12"/>
      <c r="AR901" s="52">
        <f>SUM(AR863:AR900)</f>
        <v>0</v>
      </c>
      <c r="AS901" s="12"/>
      <c r="AT901" s="12"/>
      <c r="AU901" s="12"/>
      <c r="AV901" s="12"/>
      <c r="AW901" s="52">
        <f>SUM(AW863:AW900)</f>
        <v>0</v>
      </c>
      <c r="AX901" s="12"/>
      <c r="AY901" s="12"/>
      <c r="AZ901" s="12"/>
      <c r="BA901" s="12"/>
      <c r="BB901" s="52">
        <f>SUM(BB863:BB900)</f>
        <v>0</v>
      </c>
      <c r="BC901" s="12"/>
      <c r="BD901" s="12"/>
      <c r="BE901" s="12"/>
      <c r="BF901" s="12"/>
      <c r="BG901" s="52">
        <f>SUM(BG863:BG900)</f>
        <v>1.24</v>
      </c>
      <c r="BH901" s="12"/>
      <c r="BI901" s="12"/>
      <c r="BJ901" s="12"/>
      <c r="BK901" s="12"/>
      <c r="BL901" s="52">
        <f>SUM(BL863:BL900)</f>
        <v>4.5</v>
      </c>
      <c r="BM901" s="12"/>
      <c r="BN901" s="12"/>
      <c r="BO901" s="12"/>
      <c r="BP901" s="12"/>
      <c r="BQ901" s="52">
        <f>SUM(BQ863:BQ900)</f>
        <v>16.739000000000001</v>
      </c>
      <c r="BR901" s="12"/>
      <c r="BS901" s="12"/>
      <c r="BT901" s="12"/>
      <c r="BU901" s="12"/>
      <c r="BV901" s="52">
        <f>SUM(BV863:BV900)</f>
        <v>0</v>
      </c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18" t="s">
        <v>5</v>
      </c>
      <c r="H902" s="3">
        <v>2024</v>
      </c>
      <c r="I902" s="20" t="s">
        <v>287</v>
      </c>
      <c r="J902" s="184" t="s">
        <v>267</v>
      </c>
      <c r="K902" s="2" t="s">
        <v>318</v>
      </c>
      <c r="L902" s="163">
        <f t="shared" ref="L902:L965" si="29">SUM(R902,W902,AB902,AG902,AL902,AQ902,AV902,BA902,BF902,BK902,BP902,BU902)</f>
        <v>0</v>
      </c>
      <c r="M902" s="163">
        <f t="shared" ref="M902:M965" si="30">SUM(S902,X902,AC902,AH902,AM902,AR902,AW902,BB902,BG902,BL902,BQ902,BV902)</f>
        <v>0</v>
      </c>
      <c r="N902" s="181"/>
      <c r="O902" s="33"/>
      <c r="P902" s="33"/>
      <c r="Q902" s="33"/>
      <c r="R902" s="33"/>
      <c r="S902" s="41"/>
      <c r="T902" s="2"/>
      <c r="U902" s="2"/>
      <c r="V902" s="2"/>
      <c r="W902" s="2"/>
      <c r="X902" s="56"/>
      <c r="Y902" s="62"/>
      <c r="Z902" s="62"/>
      <c r="AA902" s="62"/>
      <c r="AB902" s="62"/>
      <c r="AC902" s="69"/>
      <c r="AD902" s="2"/>
      <c r="AE902" s="2"/>
      <c r="AF902" s="2"/>
      <c r="AG902" s="2"/>
      <c r="AH902" s="56"/>
      <c r="AI902" s="72"/>
      <c r="AJ902" s="72"/>
      <c r="AK902" s="72"/>
      <c r="AL902" s="72"/>
      <c r="AM902" s="81"/>
      <c r="AN902" s="2"/>
      <c r="AO902" s="2"/>
      <c r="AP902" s="2"/>
      <c r="AQ902" s="2"/>
      <c r="AR902" s="56"/>
      <c r="AS902" s="85"/>
      <c r="AT902" s="85"/>
      <c r="AU902" s="85"/>
      <c r="AV902" s="85"/>
      <c r="AW902" s="101"/>
      <c r="AX902" s="2"/>
      <c r="AY902" s="2"/>
      <c r="AZ902" s="2"/>
      <c r="BA902" s="2"/>
      <c r="BB902" s="56"/>
      <c r="BC902" s="105"/>
      <c r="BD902" s="105"/>
      <c r="BE902" s="105"/>
      <c r="BF902" s="105"/>
      <c r="BG902" s="110"/>
      <c r="BH902" s="2"/>
      <c r="BI902" s="2"/>
      <c r="BJ902" s="2"/>
      <c r="BK902" s="2"/>
      <c r="BL902" s="56"/>
      <c r="BM902" s="48"/>
      <c r="BN902" s="48"/>
      <c r="BO902" s="48"/>
      <c r="BP902" s="48"/>
      <c r="BQ902" s="118"/>
      <c r="BR902" s="2"/>
      <c r="BS902" s="2"/>
      <c r="BT902" s="2"/>
      <c r="BU902" s="2"/>
      <c r="BV902" s="56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18" t="s">
        <v>5</v>
      </c>
      <c r="H903" s="3">
        <v>2024</v>
      </c>
      <c r="I903" s="20" t="s">
        <v>287</v>
      </c>
      <c r="J903" s="184" t="s">
        <v>291</v>
      </c>
      <c r="K903" s="2" t="s">
        <v>319</v>
      </c>
      <c r="L903" s="163">
        <f t="shared" si="29"/>
        <v>0</v>
      </c>
      <c r="M903" s="163">
        <f t="shared" si="30"/>
        <v>0</v>
      </c>
      <c r="N903" s="181"/>
      <c r="O903" s="33"/>
      <c r="P903" s="33"/>
      <c r="Q903" s="33"/>
      <c r="R903" s="33"/>
      <c r="S903" s="41"/>
      <c r="T903" s="2"/>
      <c r="U903" s="2"/>
      <c r="V903" s="2"/>
      <c r="W903" s="2"/>
      <c r="X903" s="56"/>
      <c r="Y903" s="62"/>
      <c r="Z903" s="62"/>
      <c r="AA903" s="62"/>
      <c r="AB903" s="62"/>
      <c r="AC903" s="69"/>
      <c r="AD903" s="2"/>
      <c r="AE903" s="2"/>
      <c r="AF903" s="2"/>
      <c r="AG903" s="2"/>
      <c r="AH903" s="56"/>
      <c r="AI903" s="72"/>
      <c r="AJ903" s="72"/>
      <c r="AK903" s="72"/>
      <c r="AL903" s="72"/>
      <c r="AM903" s="81"/>
      <c r="AN903" s="2"/>
      <c r="AO903" s="2"/>
      <c r="AP903" s="2"/>
      <c r="AQ903" s="2"/>
      <c r="AR903" s="56"/>
      <c r="AS903" s="85"/>
      <c r="AT903" s="85"/>
      <c r="AU903" s="85"/>
      <c r="AV903" s="85"/>
      <c r="AW903" s="101"/>
      <c r="AX903" s="2"/>
      <c r="AY903" s="2"/>
      <c r="AZ903" s="2"/>
      <c r="BA903" s="2"/>
      <c r="BB903" s="56"/>
      <c r="BC903" s="105"/>
      <c r="BD903" s="105"/>
      <c r="BE903" s="105"/>
      <c r="BF903" s="105"/>
      <c r="BG903" s="110"/>
      <c r="BH903" s="2"/>
      <c r="BI903" s="2"/>
      <c r="BJ903" s="2"/>
      <c r="BK903" s="2"/>
      <c r="BL903" s="56"/>
      <c r="BM903" s="48"/>
      <c r="BN903" s="48"/>
      <c r="BO903" s="48"/>
      <c r="BP903" s="48"/>
      <c r="BQ903" s="118"/>
      <c r="BR903" s="2"/>
      <c r="BS903" s="2"/>
      <c r="BT903" s="2"/>
      <c r="BU903" s="2"/>
      <c r="BV903" s="56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18" t="s">
        <v>5</v>
      </c>
      <c r="H904" s="3">
        <v>2024</v>
      </c>
      <c r="I904" s="20" t="s">
        <v>286</v>
      </c>
      <c r="J904" s="184" t="s">
        <v>336</v>
      </c>
      <c r="K904" s="2" t="s">
        <v>319</v>
      </c>
      <c r="L904" s="163">
        <f t="shared" si="29"/>
        <v>0</v>
      </c>
      <c r="M904" s="163">
        <f t="shared" si="30"/>
        <v>0</v>
      </c>
      <c r="N904" s="181"/>
      <c r="O904" s="33"/>
      <c r="P904" s="33"/>
      <c r="Q904" s="33"/>
      <c r="R904" s="33"/>
      <c r="S904" s="41"/>
      <c r="T904" s="2"/>
      <c r="U904" s="2"/>
      <c r="V904" s="2"/>
      <c r="W904" s="2"/>
      <c r="X904" s="56"/>
      <c r="Y904" s="62"/>
      <c r="Z904" s="62"/>
      <c r="AA904" s="62"/>
      <c r="AB904" s="62"/>
      <c r="AC904" s="69"/>
      <c r="AD904" s="2"/>
      <c r="AE904" s="2"/>
      <c r="AF904" s="2"/>
      <c r="AG904" s="2"/>
      <c r="AH904" s="56"/>
      <c r="AI904" s="72"/>
      <c r="AJ904" s="72"/>
      <c r="AK904" s="72"/>
      <c r="AL904" s="72"/>
      <c r="AM904" s="81"/>
      <c r="AN904" s="2"/>
      <c r="AO904" s="2"/>
      <c r="AP904" s="2"/>
      <c r="AQ904" s="2"/>
      <c r="AR904" s="56"/>
      <c r="AS904" s="85"/>
      <c r="AT904" s="85"/>
      <c r="AU904" s="85"/>
      <c r="AV904" s="85"/>
      <c r="AW904" s="101"/>
      <c r="AX904" s="2"/>
      <c r="AY904" s="2"/>
      <c r="AZ904" s="2"/>
      <c r="BA904" s="2"/>
      <c r="BB904" s="56"/>
      <c r="BC904" s="105"/>
      <c r="BD904" s="105"/>
      <c r="BE904" s="105"/>
      <c r="BF904" s="105"/>
      <c r="BG904" s="110"/>
      <c r="BH904" s="2"/>
      <c r="BI904" s="2"/>
      <c r="BJ904" s="2"/>
      <c r="BK904" s="2"/>
      <c r="BL904" s="56"/>
      <c r="BM904" s="48"/>
      <c r="BN904" s="48"/>
      <c r="BO904" s="48"/>
      <c r="BP904" s="48"/>
      <c r="BQ904" s="118"/>
      <c r="BR904" s="2"/>
      <c r="BS904" s="2"/>
      <c r="BT904" s="2"/>
      <c r="BU904" s="2"/>
      <c r="BV904" s="56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18" t="s">
        <v>5</v>
      </c>
      <c r="H905" s="3">
        <v>2024</v>
      </c>
      <c r="I905" s="20" t="s">
        <v>286</v>
      </c>
      <c r="J905" s="185" t="s">
        <v>337</v>
      </c>
      <c r="K905" s="8" t="s">
        <v>318</v>
      </c>
      <c r="L905" s="163">
        <f t="shared" si="29"/>
        <v>0</v>
      </c>
      <c r="M905" s="163">
        <f t="shared" si="30"/>
        <v>0</v>
      </c>
      <c r="N905" s="181"/>
      <c r="O905" s="53"/>
      <c r="P905" s="53"/>
      <c r="Q905" s="53"/>
      <c r="R905" s="53"/>
      <c r="S905" s="41"/>
      <c r="T905" s="8"/>
      <c r="U905" s="8"/>
      <c r="V905" s="8"/>
      <c r="W905" s="8"/>
      <c r="X905" s="56"/>
      <c r="Y905" s="135"/>
      <c r="Z905" s="135"/>
      <c r="AA905" s="135"/>
      <c r="AB905" s="135"/>
      <c r="AC905" s="69"/>
      <c r="AD905" s="8"/>
      <c r="AE905" s="8"/>
      <c r="AF905" s="8"/>
      <c r="AG905" s="8"/>
      <c r="AH905" s="56"/>
      <c r="AI905" s="137"/>
      <c r="AJ905" s="137"/>
      <c r="AK905" s="137"/>
      <c r="AL905" s="137"/>
      <c r="AM905" s="81"/>
      <c r="AN905" s="8"/>
      <c r="AO905" s="8"/>
      <c r="AP905" s="8"/>
      <c r="AQ905" s="8"/>
      <c r="AR905" s="56"/>
      <c r="AS905" s="139"/>
      <c r="AT905" s="145"/>
      <c r="AU905" s="146"/>
      <c r="AV905" s="139"/>
      <c r="AW905" s="101"/>
      <c r="AX905" s="8"/>
      <c r="AY905" s="8"/>
      <c r="AZ905" s="8"/>
      <c r="BA905" s="8"/>
      <c r="BB905" s="56"/>
      <c r="BC905" s="141"/>
      <c r="BD905" s="141"/>
      <c r="BE905" s="141"/>
      <c r="BF905" s="141"/>
      <c r="BG905" s="110"/>
      <c r="BH905" s="8"/>
      <c r="BI905" s="8"/>
      <c r="BJ905" s="8"/>
      <c r="BK905" s="8"/>
      <c r="BL905" s="56"/>
      <c r="BM905" s="143"/>
      <c r="BN905" s="143"/>
      <c r="BO905" s="143"/>
      <c r="BP905" s="143"/>
      <c r="BQ905" s="118"/>
      <c r="BR905" s="8"/>
      <c r="BS905" s="8"/>
      <c r="BT905" s="8"/>
      <c r="BU905" s="8"/>
      <c r="BV905" s="56"/>
    </row>
    <row r="906" spans="1:74" ht="28.8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18" t="s">
        <v>5</v>
      </c>
      <c r="H906" s="3">
        <v>2024</v>
      </c>
      <c r="I906" s="20" t="s">
        <v>286</v>
      </c>
      <c r="J906" s="185" t="s">
        <v>338</v>
      </c>
      <c r="K906" s="8" t="s">
        <v>339</v>
      </c>
      <c r="L906" s="163">
        <f t="shared" si="29"/>
        <v>0</v>
      </c>
      <c r="M906" s="163">
        <f t="shared" si="30"/>
        <v>0</v>
      </c>
      <c r="N906" s="181"/>
      <c r="O906" s="53"/>
      <c r="P906" s="53"/>
      <c r="Q906" s="53"/>
      <c r="R906" s="53"/>
      <c r="S906" s="41"/>
      <c r="T906" s="8"/>
      <c r="U906" s="8"/>
      <c r="V906" s="8"/>
      <c r="W906" s="8"/>
      <c r="X906" s="56"/>
      <c r="Y906" s="135"/>
      <c r="Z906" s="135"/>
      <c r="AA906" s="135"/>
      <c r="AB906" s="135"/>
      <c r="AC906" s="69"/>
      <c r="AD906" s="8"/>
      <c r="AE906" s="8"/>
      <c r="AF906" s="8"/>
      <c r="AG906" s="8"/>
      <c r="AH906" s="56"/>
      <c r="AI906" s="137"/>
      <c r="AJ906" s="137"/>
      <c r="AK906" s="137"/>
      <c r="AL906" s="137"/>
      <c r="AM906" s="81"/>
      <c r="AN906" s="8"/>
      <c r="AO906" s="8"/>
      <c r="AP906" s="8"/>
      <c r="AQ906" s="8"/>
      <c r="AR906" s="56"/>
      <c r="AS906" s="139"/>
      <c r="AT906" s="145"/>
      <c r="AU906" s="146"/>
      <c r="AV906" s="139"/>
      <c r="AW906" s="101"/>
      <c r="AX906" s="8"/>
      <c r="AY906" s="8"/>
      <c r="AZ906" s="8"/>
      <c r="BA906" s="8"/>
      <c r="BB906" s="56"/>
      <c r="BC906" s="141"/>
      <c r="BD906" s="141"/>
      <c r="BE906" s="141"/>
      <c r="BF906" s="141"/>
      <c r="BG906" s="110"/>
      <c r="BH906" s="8"/>
      <c r="BI906" s="8"/>
      <c r="BJ906" s="8"/>
      <c r="BK906" s="8"/>
      <c r="BL906" s="56"/>
      <c r="BM906" s="143"/>
      <c r="BN906" s="143"/>
      <c r="BO906" s="143"/>
      <c r="BP906" s="143"/>
      <c r="BQ906" s="118"/>
      <c r="BR906" s="8"/>
      <c r="BS906" s="8"/>
      <c r="BT906" s="8"/>
      <c r="BU906" s="8"/>
      <c r="BV906" s="56"/>
    </row>
    <row r="907" spans="1:74" ht="28.8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18" t="s">
        <v>5</v>
      </c>
      <c r="H907" s="3">
        <v>2024</v>
      </c>
      <c r="I907" s="20" t="s">
        <v>286</v>
      </c>
      <c r="J907" s="185" t="s">
        <v>340</v>
      </c>
      <c r="K907" s="8" t="s">
        <v>318</v>
      </c>
      <c r="L907" s="163">
        <f t="shared" si="29"/>
        <v>0</v>
      </c>
      <c r="M907" s="163">
        <f t="shared" si="30"/>
        <v>0</v>
      </c>
      <c r="N907" s="181"/>
      <c r="O907" s="53"/>
      <c r="P907" s="53"/>
      <c r="Q907" s="53"/>
      <c r="R907" s="53"/>
      <c r="S907" s="41"/>
      <c r="T907" s="8"/>
      <c r="U907" s="8"/>
      <c r="V907" s="8"/>
      <c r="W907" s="8"/>
      <c r="X907" s="56"/>
      <c r="Y907" s="135"/>
      <c r="Z907" s="135"/>
      <c r="AA907" s="135"/>
      <c r="AB907" s="135"/>
      <c r="AC907" s="69"/>
      <c r="AD907" s="8"/>
      <c r="AE907" s="8"/>
      <c r="AF907" s="8"/>
      <c r="AG907" s="8"/>
      <c r="AH907" s="56"/>
      <c r="AI907" s="137"/>
      <c r="AJ907" s="137"/>
      <c r="AK907" s="137"/>
      <c r="AL907" s="137"/>
      <c r="AM907" s="81"/>
      <c r="AN907" s="8"/>
      <c r="AO907" s="8"/>
      <c r="AP907" s="8"/>
      <c r="AQ907" s="8"/>
      <c r="AR907" s="56"/>
      <c r="AS907" s="139"/>
      <c r="AT907" s="145"/>
      <c r="AU907" s="146"/>
      <c r="AV907" s="139"/>
      <c r="AW907" s="101"/>
      <c r="AX907" s="8"/>
      <c r="AY907" s="8"/>
      <c r="AZ907" s="8"/>
      <c r="BA907" s="8"/>
      <c r="BB907" s="56"/>
      <c r="BC907" s="141"/>
      <c r="BD907" s="141"/>
      <c r="BE907" s="141"/>
      <c r="BF907" s="141"/>
      <c r="BG907" s="110"/>
      <c r="BH907" s="8"/>
      <c r="BI907" s="8"/>
      <c r="BJ907" s="8"/>
      <c r="BK907" s="8"/>
      <c r="BL907" s="56"/>
      <c r="BM907" s="143"/>
      <c r="BN907" s="143"/>
      <c r="BO907" s="143"/>
      <c r="BP907" s="143"/>
      <c r="BQ907" s="118"/>
      <c r="BR907" s="8"/>
      <c r="BS907" s="8"/>
      <c r="BT907" s="8"/>
      <c r="BU907" s="8"/>
      <c r="BV907" s="56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18" t="s">
        <v>5</v>
      </c>
      <c r="H908" s="3">
        <v>2024</v>
      </c>
      <c r="I908" s="20" t="s">
        <v>286</v>
      </c>
      <c r="J908" s="185" t="s">
        <v>341</v>
      </c>
      <c r="K908" s="8" t="s">
        <v>320</v>
      </c>
      <c r="L908" s="163">
        <f t="shared" si="29"/>
        <v>0</v>
      </c>
      <c r="M908" s="163">
        <f t="shared" si="30"/>
        <v>0</v>
      </c>
      <c r="N908" s="181"/>
      <c r="O908" s="53"/>
      <c r="P908" s="53"/>
      <c r="Q908" s="53"/>
      <c r="R908" s="53"/>
      <c r="S908" s="41"/>
      <c r="T908" s="8"/>
      <c r="U908" s="8"/>
      <c r="V908" s="8"/>
      <c r="W908" s="8"/>
      <c r="X908" s="56"/>
      <c r="Y908" s="135"/>
      <c r="Z908" s="135"/>
      <c r="AA908" s="135"/>
      <c r="AB908" s="135"/>
      <c r="AC908" s="69"/>
      <c r="AD908" s="8"/>
      <c r="AE908" s="8"/>
      <c r="AF908" s="8"/>
      <c r="AG908" s="8"/>
      <c r="AH908" s="56"/>
      <c r="AI908" s="137"/>
      <c r="AJ908" s="137"/>
      <c r="AK908" s="137"/>
      <c r="AL908" s="137"/>
      <c r="AM908" s="81"/>
      <c r="AN908" s="8"/>
      <c r="AO908" s="8"/>
      <c r="AP908" s="8"/>
      <c r="AQ908" s="8"/>
      <c r="AR908" s="56"/>
      <c r="AS908" s="139"/>
      <c r="AT908" s="145"/>
      <c r="AU908" s="146"/>
      <c r="AV908" s="139"/>
      <c r="AW908" s="101"/>
      <c r="AX908" s="8"/>
      <c r="AY908" s="8"/>
      <c r="AZ908" s="8"/>
      <c r="BA908" s="8"/>
      <c r="BB908" s="56"/>
      <c r="BC908" s="141"/>
      <c r="BD908" s="141"/>
      <c r="BE908" s="141"/>
      <c r="BF908" s="141"/>
      <c r="BG908" s="110"/>
      <c r="BH908" s="8"/>
      <c r="BI908" s="8"/>
      <c r="BJ908" s="8"/>
      <c r="BK908" s="8"/>
      <c r="BL908" s="56"/>
      <c r="BM908" s="143"/>
      <c r="BN908" s="143"/>
      <c r="BO908" s="143"/>
      <c r="BP908" s="143"/>
      <c r="BQ908" s="118"/>
      <c r="BR908" s="8"/>
      <c r="BS908" s="8"/>
      <c r="BT908" s="8"/>
      <c r="BU908" s="8"/>
      <c r="BV908" s="56"/>
    </row>
    <row r="909" spans="1:74" ht="28.8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18" t="s">
        <v>5</v>
      </c>
      <c r="H909" s="3">
        <v>2024</v>
      </c>
      <c r="I909" s="20" t="s">
        <v>286</v>
      </c>
      <c r="J909" s="185" t="s">
        <v>342</v>
      </c>
      <c r="K909" s="8" t="s">
        <v>320</v>
      </c>
      <c r="L909" s="163">
        <f t="shared" si="29"/>
        <v>0</v>
      </c>
      <c r="M909" s="163">
        <f t="shared" si="30"/>
        <v>0</v>
      </c>
      <c r="N909" s="181"/>
      <c r="O909" s="53"/>
      <c r="P909" s="53"/>
      <c r="Q909" s="53"/>
      <c r="R909" s="53"/>
      <c r="S909" s="41"/>
      <c r="T909" s="8"/>
      <c r="U909" s="8"/>
      <c r="V909" s="8"/>
      <c r="W909" s="8"/>
      <c r="X909" s="56"/>
      <c r="Y909" s="135"/>
      <c r="Z909" s="135"/>
      <c r="AA909" s="135"/>
      <c r="AB909" s="135"/>
      <c r="AC909" s="69"/>
      <c r="AD909" s="8"/>
      <c r="AE909" s="8"/>
      <c r="AF909" s="8"/>
      <c r="AG909" s="8"/>
      <c r="AH909" s="56"/>
      <c r="AI909" s="137"/>
      <c r="AJ909" s="137"/>
      <c r="AK909" s="137"/>
      <c r="AL909" s="137"/>
      <c r="AM909" s="81"/>
      <c r="AN909" s="8"/>
      <c r="AO909" s="8"/>
      <c r="AP909" s="8"/>
      <c r="AQ909" s="8"/>
      <c r="AR909" s="56"/>
      <c r="AS909" s="139"/>
      <c r="AT909" s="145"/>
      <c r="AU909" s="146"/>
      <c r="AV909" s="139"/>
      <c r="AW909" s="101"/>
      <c r="AX909" s="8"/>
      <c r="AY909" s="8"/>
      <c r="AZ909" s="8"/>
      <c r="BA909" s="8"/>
      <c r="BB909" s="56"/>
      <c r="BC909" s="141"/>
      <c r="BD909" s="141"/>
      <c r="BE909" s="141"/>
      <c r="BF909" s="141"/>
      <c r="BG909" s="110"/>
      <c r="BH909" s="8"/>
      <c r="BI909" s="8"/>
      <c r="BJ909" s="8"/>
      <c r="BK909" s="8"/>
      <c r="BL909" s="56"/>
      <c r="BM909" s="143"/>
      <c r="BN909" s="143"/>
      <c r="BO909" s="143"/>
      <c r="BP909" s="143"/>
      <c r="BQ909" s="118"/>
      <c r="BR909" s="8"/>
      <c r="BS909" s="8"/>
      <c r="BT909" s="8"/>
      <c r="BU909" s="8"/>
      <c r="BV909" s="56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18" t="s">
        <v>5</v>
      </c>
      <c r="H910" s="3">
        <v>2024</v>
      </c>
      <c r="I910" s="20" t="s">
        <v>286</v>
      </c>
      <c r="J910" s="185" t="s">
        <v>343</v>
      </c>
      <c r="K910" s="8" t="s">
        <v>339</v>
      </c>
      <c r="L910" s="163">
        <f t="shared" si="29"/>
        <v>0</v>
      </c>
      <c r="M910" s="163">
        <f t="shared" si="30"/>
        <v>0</v>
      </c>
      <c r="N910" s="181"/>
      <c r="O910" s="53"/>
      <c r="P910" s="53"/>
      <c r="Q910" s="53"/>
      <c r="R910" s="53"/>
      <c r="S910" s="41"/>
      <c r="T910" s="8"/>
      <c r="U910" s="8"/>
      <c r="V910" s="8"/>
      <c r="W910" s="8"/>
      <c r="X910" s="56"/>
      <c r="Y910" s="135"/>
      <c r="Z910" s="135"/>
      <c r="AA910" s="135"/>
      <c r="AB910" s="135"/>
      <c r="AC910" s="69"/>
      <c r="AD910" s="8"/>
      <c r="AE910" s="8"/>
      <c r="AF910" s="8"/>
      <c r="AG910" s="8"/>
      <c r="AH910" s="56"/>
      <c r="AI910" s="137"/>
      <c r="AJ910" s="137"/>
      <c r="AK910" s="137"/>
      <c r="AL910" s="137"/>
      <c r="AM910" s="81"/>
      <c r="AN910" s="8"/>
      <c r="AO910" s="8"/>
      <c r="AP910" s="8"/>
      <c r="AQ910" s="8"/>
      <c r="AR910" s="56"/>
      <c r="AS910" s="139"/>
      <c r="AT910" s="145"/>
      <c r="AU910" s="146"/>
      <c r="AV910" s="139"/>
      <c r="AW910" s="101"/>
      <c r="AX910" s="8"/>
      <c r="AY910" s="8"/>
      <c r="AZ910" s="8"/>
      <c r="BA910" s="8"/>
      <c r="BB910" s="56"/>
      <c r="BC910" s="141"/>
      <c r="BD910" s="141"/>
      <c r="BE910" s="141"/>
      <c r="BF910" s="141"/>
      <c r="BG910" s="110"/>
      <c r="BH910" s="8"/>
      <c r="BI910" s="8"/>
      <c r="BJ910" s="8"/>
      <c r="BK910" s="8"/>
      <c r="BL910" s="56"/>
      <c r="BM910" s="143"/>
      <c r="BN910" s="143"/>
      <c r="BO910" s="143"/>
      <c r="BP910" s="143"/>
      <c r="BQ910" s="118"/>
      <c r="BR910" s="8"/>
      <c r="BS910" s="8"/>
      <c r="BT910" s="8"/>
      <c r="BU910" s="8"/>
      <c r="BV910" s="56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18" t="s">
        <v>5</v>
      </c>
      <c r="H911" s="3">
        <v>2024</v>
      </c>
      <c r="I911" s="20" t="s">
        <v>288</v>
      </c>
      <c r="J911" s="185" t="s">
        <v>344</v>
      </c>
      <c r="K911" s="8" t="s">
        <v>318</v>
      </c>
      <c r="L911" s="163">
        <f t="shared" si="29"/>
        <v>0</v>
      </c>
      <c r="M911" s="163">
        <f t="shared" si="30"/>
        <v>0</v>
      </c>
      <c r="N911" s="181"/>
      <c r="O911" s="53"/>
      <c r="P911" s="53"/>
      <c r="Q911" s="53"/>
      <c r="R911" s="53"/>
      <c r="S911" s="41"/>
      <c r="T911" s="8"/>
      <c r="U911" s="8"/>
      <c r="V911" s="8"/>
      <c r="W911" s="8"/>
      <c r="X911" s="56"/>
      <c r="Y911" s="135"/>
      <c r="Z911" s="135"/>
      <c r="AA911" s="135"/>
      <c r="AB911" s="135"/>
      <c r="AC911" s="69"/>
      <c r="AD911" s="8"/>
      <c r="AE911" s="8"/>
      <c r="AF911" s="8"/>
      <c r="AG911" s="8"/>
      <c r="AH911" s="56"/>
      <c r="AI911" s="137"/>
      <c r="AJ911" s="137"/>
      <c r="AK911" s="137"/>
      <c r="AL911" s="137"/>
      <c r="AM911" s="81"/>
      <c r="AN911" s="8"/>
      <c r="AO911" s="8"/>
      <c r="AP911" s="8"/>
      <c r="AQ911" s="8"/>
      <c r="AR911" s="56"/>
      <c r="AS911" s="139"/>
      <c r="AT911" s="145"/>
      <c r="AU911" s="146"/>
      <c r="AV911" s="139"/>
      <c r="AW911" s="101"/>
      <c r="AX911" s="8"/>
      <c r="AY911" s="8"/>
      <c r="AZ911" s="8"/>
      <c r="BA911" s="8"/>
      <c r="BB911" s="56"/>
      <c r="BC911" s="141"/>
      <c r="BD911" s="141"/>
      <c r="BE911" s="141"/>
      <c r="BF911" s="141"/>
      <c r="BG911" s="110"/>
      <c r="BH911" s="8"/>
      <c r="BI911" s="8"/>
      <c r="BJ911" s="8"/>
      <c r="BK911" s="8"/>
      <c r="BL911" s="56"/>
      <c r="BM911" s="143"/>
      <c r="BN911" s="143"/>
      <c r="BO911" s="143"/>
      <c r="BP911" s="143"/>
      <c r="BQ911" s="118"/>
      <c r="BR911" s="8"/>
      <c r="BS911" s="8"/>
      <c r="BT911" s="8"/>
      <c r="BU911" s="8"/>
      <c r="BV911" s="56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18" t="s">
        <v>5</v>
      </c>
      <c r="H912" s="3">
        <v>2024</v>
      </c>
      <c r="I912" s="20" t="s">
        <v>288</v>
      </c>
      <c r="J912" s="184" t="s">
        <v>351</v>
      </c>
      <c r="K912" s="2" t="s">
        <v>318</v>
      </c>
      <c r="L912" s="163">
        <f t="shared" si="29"/>
        <v>0</v>
      </c>
      <c r="M912" s="163">
        <f t="shared" si="30"/>
        <v>0</v>
      </c>
      <c r="N912" s="181"/>
      <c r="O912" s="53"/>
      <c r="P912" s="53"/>
      <c r="Q912" s="53"/>
      <c r="R912" s="53"/>
      <c r="S912" s="41"/>
      <c r="T912" s="8"/>
      <c r="U912" s="8"/>
      <c r="V912" s="8"/>
      <c r="W912" s="8"/>
      <c r="X912" s="56"/>
      <c r="Y912" s="135"/>
      <c r="Z912" s="135"/>
      <c r="AA912" s="135"/>
      <c r="AB912" s="135"/>
      <c r="AC912" s="69"/>
      <c r="AD912" s="8"/>
      <c r="AE912" s="8"/>
      <c r="AF912" s="8"/>
      <c r="AG912" s="8"/>
      <c r="AH912" s="56"/>
      <c r="AI912" s="137"/>
      <c r="AJ912" s="137"/>
      <c r="AK912" s="137"/>
      <c r="AL912" s="137"/>
      <c r="AM912" s="81"/>
      <c r="AN912" s="8"/>
      <c r="AO912" s="8"/>
      <c r="AP912" s="8"/>
      <c r="AQ912" s="8"/>
      <c r="AR912" s="56"/>
      <c r="AS912" s="139"/>
      <c r="AT912" s="145"/>
      <c r="AU912" s="146"/>
      <c r="AV912" s="139"/>
      <c r="AW912" s="101"/>
      <c r="AX912" s="8"/>
      <c r="AY912" s="8"/>
      <c r="AZ912" s="8"/>
      <c r="BA912" s="8"/>
      <c r="BB912" s="56"/>
      <c r="BC912" s="141"/>
      <c r="BD912" s="141"/>
      <c r="BE912" s="141"/>
      <c r="BF912" s="141"/>
      <c r="BG912" s="110"/>
      <c r="BH912" s="8"/>
      <c r="BI912" s="8"/>
      <c r="BJ912" s="8"/>
      <c r="BK912" s="8"/>
      <c r="BL912" s="56"/>
      <c r="BM912" s="143"/>
      <c r="BN912" s="143"/>
      <c r="BO912" s="143"/>
      <c r="BP912" s="143"/>
      <c r="BQ912" s="118"/>
      <c r="BR912" s="8"/>
      <c r="BS912" s="8"/>
      <c r="BT912" s="8"/>
      <c r="BU912" s="8"/>
      <c r="BV912" s="56"/>
    </row>
    <row r="913" spans="1:74" ht="28.8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18" t="s">
        <v>5</v>
      </c>
      <c r="H913" s="3">
        <v>2024</v>
      </c>
      <c r="I913" s="20" t="s">
        <v>288</v>
      </c>
      <c r="J913" s="184" t="s">
        <v>352</v>
      </c>
      <c r="K913" s="2" t="s">
        <v>321</v>
      </c>
      <c r="L913" s="163">
        <f t="shared" si="29"/>
        <v>0</v>
      </c>
      <c r="M913" s="163">
        <f t="shared" si="30"/>
        <v>0</v>
      </c>
      <c r="N913" s="181"/>
      <c r="O913" s="33"/>
      <c r="P913" s="33"/>
      <c r="Q913" s="33"/>
      <c r="R913" s="33"/>
      <c r="S913" s="41"/>
      <c r="T913" s="2"/>
      <c r="U913" s="2"/>
      <c r="V913" s="2"/>
      <c r="W913" s="2"/>
      <c r="X913" s="56"/>
      <c r="Y913" s="62"/>
      <c r="Z913" s="62"/>
      <c r="AA913" s="62"/>
      <c r="AB913" s="62"/>
      <c r="AC913" s="69"/>
      <c r="AD913" s="2"/>
      <c r="AE913" s="2"/>
      <c r="AF913" s="2"/>
      <c r="AG913" s="2"/>
      <c r="AH913" s="56"/>
      <c r="AI913" s="72"/>
      <c r="AJ913" s="72"/>
      <c r="AK913" s="72"/>
      <c r="AL913" s="72"/>
      <c r="AM913" s="81"/>
      <c r="AN913" s="2"/>
      <c r="AO913" s="2"/>
      <c r="AP913" s="2"/>
      <c r="AQ913" s="2"/>
      <c r="AR913" s="56"/>
      <c r="AS913" s="85"/>
      <c r="AT913" s="213"/>
      <c r="AU913" s="222"/>
      <c r="AV913" s="85"/>
      <c r="AW913" s="101"/>
      <c r="AX913" s="2"/>
      <c r="AY913" s="2"/>
      <c r="AZ913" s="2"/>
      <c r="BA913" s="2"/>
      <c r="BB913" s="56"/>
      <c r="BC913" s="105"/>
      <c r="BD913" s="105"/>
      <c r="BE913" s="105"/>
      <c r="BF913" s="105"/>
      <c r="BG913" s="110"/>
      <c r="BH913" s="2"/>
      <c r="BI913" s="2"/>
      <c r="BJ913" s="2"/>
      <c r="BK913" s="2"/>
      <c r="BL913" s="56"/>
      <c r="BM913" s="48"/>
      <c r="BN913" s="48"/>
      <c r="BO913" s="48"/>
      <c r="BP913" s="48"/>
      <c r="BQ913" s="118"/>
      <c r="BR913" s="2"/>
      <c r="BS913" s="2"/>
      <c r="BT913" s="2"/>
      <c r="BU913" s="2"/>
      <c r="BV913" s="56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18" t="s">
        <v>5</v>
      </c>
      <c r="H914" s="3">
        <v>2024</v>
      </c>
      <c r="I914" s="20" t="s">
        <v>288</v>
      </c>
      <c r="J914" s="184" t="s">
        <v>345</v>
      </c>
      <c r="K914" s="2" t="s">
        <v>318</v>
      </c>
      <c r="L914" s="163">
        <f t="shared" si="29"/>
        <v>0</v>
      </c>
      <c r="M914" s="163">
        <f t="shared" si="30"/>
        <v>0</v>
      </c>
      <c r="N914" s="181"/>
      <c r="O914" s="34"/>
      <c r="P914" s="33"/>
      <c r="Q914" s="33"/>
      <c r="R914" s="33"/>
      <c r="S914" s="41"/>
      <c r="T914" s="3"/>
      <c r="U914" s="2"/>
      <c r="V914" s="2"/>
      <c r="W914" s="2"/>
      <c r="X914" s="56"/>
      <c r="Y914" s="64"/>
      <c r="Z914" s="62"/>
      <c r="AA914" s="62"/>
      <c r="AB914" s="62"/>
      <c r="AC914" s="69"/>
      <c r="AD914" s="3"/>
      <c r="AE914" s="2"/>
      <c r="AF914" s="2"/>
      <c r="AG914" s="2"/>
      <c r="AH914" s="56"/>
      <c r="AI914" s="73"/>
      <c r="AJ914" s="72"/>
      <c r="AK914" s="72"/>
      <c r="AL914" s="72"/>
      <c r="AM914" s="81"/>
      <c r="AN914" s="3"/>
      <c r="AO914" s="2"/>
      <c r="AP914" s="2"/>
      <c r="AQ914" s="2"/>
      <c r="AR914" s="56"/>
      <c r="AS914" s="86"/>
      <c r="AT914" s="85"/>
      <c r="AU914" s="85"/>
      <c r="AV914" s="85"/>
      <c r="AW914" s="101"/>
      <c r="AX914" s="3"/>
      <c r="AY914" s="2"/>
      <c r="AZ914" s="2"/>
      <c r="BA914" s="2"/>
      <c r="BB914" s="56"/>
      <c r="BC914" s="106"/>
      <c r="BD914" s="105"/>
      <c r="BE914" s="105"/>
      <c r="BF914" s="105"/>
      <c r="BG914" s="110"/>
      <c r="BH914" s="3"/>
      <c r="BI914" s="2"/>
      <c r="BJ914" s="2"/>
      <c r="BK914" s="2"/>
      <c r="BL914" s="56"/>
      <c r="BM914" s="49"/>
      <c r="BN914" s="48"/>
      <c r="BO914" s="48"/>
      <c r="BP914" s="48"/>
      <c r="BQ914" s="118"/>
      <c r="BR914" s="3"/>
      <c r="BS914" s="2"/>
      <c r="BT914" s="2"/>
      <c r="BU914" s="2"/>
      <c r="BV914" s="56"/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18" t="s">
        <v>5</v>
      </c>
      <c r="H915" s="3">
        <v>2024</v>
      </c>
      <c r="I915" s="20" t="s">
        <v>289</v>
      </c>
      <c r="J915" s="184" t="s">
        <v>268</v>
      </c>
      <c r="K915" s="2" t="s">
        <v>318</v>
      </c>
      <c r="L915" s="163">
        <f t="shared" si="29"/>
        <v>0</v>
      </c>
      <c r="M915" s="163">
        <f t="shared" si="30"/>
        <v>0</v>
      </c>
      <c r="N915" s="181"/>
      <c r="O915" s="33"/>
      <c r="P915" s="33"/>
      <c r="Q915" s="33"/>
      <c r="R915" s="33"/>
      <c r="S915" s="41"/>
      <c r="T915" s="2"/>
      <c r="U915" s="2"/>
      <c r="V915" s="2"/>
      <c r="W915" s="2"/>
      <c r="X915" s="56"/>
      <c r="Y915" s="62"/>
      <c r="Z915" s="62"/>
      <c r="AA915" s="62"/>
      <c r="AB915" s="62"/>
      <c r="AC915" s="69"/>
      <c r="AD915" s="2"/>
      <c r="AE915" s="2"/>
      <c r="AF915" s="2"/>
      <c r="AG915" s="2"/>
      <c r="AH915" s="56"/>
      <c r="AI915" s="72"/>
      <c r="AJ915" s="72"/>
      <c r="AK915" s="72"/>
      <c r="AL915" s="72"/>
      <c r="AM915" s="81"/>
      <c r="AN915" s="2"/>
      <c r="AO915" s="2"/>
      <c r="AP915" s="2"/>
      <c r="AQ915" s="2"/>
      <c r="AR915" s="56"/>
      <c r="AS915" s="85"/>
      <c r="AT915" s="85"/>
      <c r="AU915" s="85"/>
      <c r="AV915" s="85"/>
      <c r="AW915" s="101"/>
      <c r="AX915" s="2"/>
      <c r="AY915" s="2"/>
      <c r="AZ915" s="2"/>
      <c r="BA915" s="2"/>
      <c r="BB915" s="56"/>
      <c r="BC915" s="105"/>
      <c r="BD915" s="105"/>
      <c r="BE915" s="105"/>
      <c r="BF915" s="105"/>
      <c r="BG915" s="110"/>
      <c r="BH915" s="2"/>
      <c r="BI915" s="2"/>
      <c r="BJ915" s="2"/>
      <c r="BK915" s="2"/>
      <c r="BL915" s="56"/>
      <c r="BM915" s="48"/>
      <c r="BN915" s="48"/>
      <c r="BO915" s="48"/>
      <c r="BP915" s="48"/>
      <c r="BQ915" s="118"/>
      <c r="BR915" s="2"/>
      <c r="BS915" s="2"/>
      <c r="BT915" s="2"/>
      <c r="BU915" s="2"/>
      <c r="BV915" s="56"/>
    </row>
    <row r="916" spans="1:74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18" t="s">
        <v>5</v>
      </c>
      <c r="H916" s="3">
        <v>2024</v>
      </c>
      <c r="I916" s="20" t="s">
        <v>289</v>
      </c>
      <c r="J916" s="184" t="s">
        <v>292</v>
      </c>
      <c r="K916" s="2" t="s">
        <v>318</v>
      </c>
      <c r="L916" s="163">
        <f t="shared" si="29"/>
        <v>0</v>
      </c>
      <c r="M916" s="163">
        <f t="shared" si="30"/>
        <v>0</v>
      </c>
      <c r="N916" s="181"/>
      <c r="O916" s="33"/>
      <c r="P916" s="33"/>
      <c r="Q916" s="33"/>
      <c r="R916" s="33"/>
      <c r="S916" s="41"/>
      <c r="T916" s="2"/>
      <c r="U916" s="2"/>
      <c r="V916" s="2"/>
      <c r="W916" s="2"/>
      <c r="X916" s="56"/>
      <c r="Y916" s="62"/>
      <c r="Z916" s="62"/>
      <c r="AA916" s="62"/>
      <c r="AB916" s="62"/>
      <c r="AC916" s="69"/>
      <c r="AD916" s="2"/>
      <c r="AE916" s="2"/>
      <c r="AF916" s="2"/>
      <c r="AG916" s="2"/>
      <c r="AH916" s="56"/>
      <c r="AI916" s="72"/>
      <c r="AJ916" s="72"/>
      <c r="AK916" s="72"/>
      <c r="AL916" s="72"/>
      <c r="AM916" s="81"/>
      <c r="AN916" s="2"/>
      <c r="AO916" s="2"/>
      <c r="AP916" s="2"/>
      <c r="AQ916" s="2"/>
      <c r="AR916" s="56"/>
      <c r="AS916" s="85"/>
      <c r="AT916" s="85"/>
      <c r="AU916" s="85"/>
      <c r="AV916" s="85"/>
      <c r="AW916" s="101"/>
      <c r="AX916" s="2"/>
      <c r="AY916" s="2"/>
      <c r="AZ916" s="2"/>
      <c r="BA916" s="2"/>
      <c r="BB916" s="56"/>
      <c r="BC916" s="105"/>
      <c r="BD916" s="105"/>
      <c r="BE916" s="105"/>
      <c r="BF916" s="105"/>
      <c r="BG916" s="110"/>
      <c r="BH916" s="2"/>
      <c r="BI916" s="2"/>
      <c r="BJ916" s="2"/>
      <c r="BK916" s="2"/>
      <c r="BL916" s="56"/>
      <c r="BM916" s="48"/>
      <c r="BN916" s="48"/>
      <c r="BO916" s="48"/>
      <c r="BP916" s="48"/>
      <c r="BQ916" s="118"/>
      <c r="BR916" s="2"/>
      <c r="BS916" s="2"/>
      <c r="BT916" s="2"/>
      <c r="BU916" s="2"/>
      <c r="BV916" s="56"/>
    </row>
    <row r="917" spans="1:74" ht="15.6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18" t="s">
        <v>5</v>
      </c>
      <c r="H917" s="3">
        <v>2024</v>
      </c>
      <c r="I917" s="20" t="s">
        <v>285</v>
      </c>
      <c r="J917" s="184" t="s">
        <v>293</v>
      </c>
      <c r="K917" s="2" t="s">
        <v>318</v>
      </c>
      <c r="L917" s="163">
        <f t="shared" si="29"/>
        <v>0</v>
      </c>
      <c r="M917" s="163">
        <f t="shared" si="30"/>
        <v>0</v>
      </c>
      <c r="N917" s="181"/>
      <c r="O917" s="33"/>
      <c r="P917" s="33"/>
      <c r="Q917" s="33"/>
      <c r="R917" s="35"/>
      <c r="S917" s="41"/>
      <c r="T917" s="2"/>
      <c r="U917" s="2"/>
      <c r="V917" s="2"/>
      <c r="W917" s="29"/>
      <c r="X917" s="56"/>
      <c r="Y917" s="62"/>
      <c r="Z917" s="62"/>
      <c r="AA917" s="62"/>
      <c r="AB917" s="63"/>
      <c r="AC917" s="69"/>
      <c r="AD917" s="2"/>
      <c r="AE917" s="2"/>
      <c r="AF917" s="2"/>
      <c r="AG917" s="29"/>
      <c r="AH917" s="56"/>
      <c r="AI917" s="72"/>
      <c r="AJ917" s="72"/>
      <c r="AK917" s="72"/>
      <c r="AL917" s="74"/>
      <c r="AM917" s="81"/>
      <c r="AN917" s="2"/>
      <c r="AO917" s="2"/>
      <c r="AP917" s="2"/>
      <c r="AQ917" s="29"/>
      <c r="AR917" s="56"/>
      <c r="AS917" s="85"/>
      <c r="AT917" s="85"/>
      <c r="AU917" s="85"/>
      <c r="AV917" s="87"/>
      <c r="AW917" s="101"/>
      <c r="AX917" s="2"/>
      <c r="AY917" s="2"/>
      <c r="AZ917" s="2"/>
      <c r="BA917" s="29"/>
      <c r="BB917" s="56"/>
      <c r="BC917" s="105"/>
      <c r="BD917" s="105"/>
      <c r="BE917" s="105"/>
      <c r="BF917" s="107"/>
      <c r="BG917" s="110"/>
      <c r="BH917" s="2"/>
      <c r="BI917" s="2"/>
      <c r="BJ917" s="2"/>
      <c r="BK917" s="29"/>
      <c r="BL917" s="56"/>
      <c r="BM917" s="48"/>
      <c r="BN917" s="48"/>
      <c r="BO917" s="48"/>
      <c r="BP917" s="114"/>
      <c r="BQ917" s="118"/>
      <c r="BR917" s="2"/>
      <c r="BS917" s="2"/>
      <c r="BT917" s="2"/>
      <c r="BU917" s="29"/>
      <c r="BV917" s="56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18" t="s">
        <v>5</v>
      </c>
      <c r="H918" s="3">
        <v>2024</v>
      </c>
      <c r="I918" s="20" t="s">
        <v>287</v>
      </c>
      <c r="J918" s="184" t="s">
        <v>269</v>
      </c>
      <c r="K918" s="2" t="s">
        <v>320</v>
      </c>
      <c r="L918" s="163">
        <f t="shared" si="29"/>
        <v>0</v>
      </c>
      <c r="M918" s="163">
        <f t="shared" si="30"/>
        <v>0</v>
      </c>
      <c r="N918" s="181"/>
      <c r="O918" s="33"/>
      <c r="P918" s="33"/>
      <c r="Q918" s="33"/>
      <c r="R918" s="33"/>
      <c r="S918" s="41"/>
      <c r="T918" s="2"/>
      <c r="U918" s="2"/>
      <c r="V918" s="2"/>
      <c r="W918" s="2"/>
      <c r="X918" s="56"/>
      <c r="Y918" s="62"/>
      <c r="Z918" s="62"/>
      <c r="AA918" s="62"/>
      <c r="AB918" s="64"/>
      <c r="AC918" s="69"/>
      <c r="AD918" s="2"/>
      <c r="AE918" s="2"/>
      <c r="AF918" s="2"/>
      <c r="AG918" s="2"/>
      <c r="AH918" s="56"/>
      <c r="AI918" s="72"/>
      <c r="AJ918" s="72"/>
      <c r="AK918" s="72"/>
      <c r="AL918" s="72"/>
      <c r="AM918" s="81"/>
      <c r="AN918" s="2"/>
      <c r="AO918" s="2"/>
      <c r="AP918" s="2"/>
      <c r="AQ918" s="2"/>
      <c r="AR918" s="56"/>
      <c r="AS918" s="85"/>
      <c r="AT918" s="85"/>
      <c r="AU918" s="85"/>
      <c r="AV918" s="85"/>
      <c r="AW918" s="101"/>
      <c r="AX918" s="2"/>
      <c r="AY918" s="2"/>
      <c r="AZ918" s="2"/>
      <c r="BA918" s="2"/>
      <c r="BB918" s="56"/>
      <c r="BC918" s="105"/>
      <c r="BD918" s="105"/>
      <c r="BE918" s="105"/>
      <c r="BF918" s="105"/>
      <c r="BG918" s="110"/>
      <c r="BH918" s="2"/>
      <c r="BI918" s="2"/>
      <c r="BJ918" s="2"/>
      <c r="BK918" s="2"/>
      <c r="BL918" s="56"/>
      <c r="BM918" s="48"/>
      <c r="BN918" s="48"/>
      <c r="BO918" s="48"/>
      <c r="BP918" s="48"/>
      <c r="BQ918" s="118"/>
      <c r="BR918" s="2"/>
      <c r="BS918" s="2"/>
      <c r="BT918" s="2"/>
      <c r="BU918" s="2"/>
      <c r="BV918" s="56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18" t="s">
        <v>5</v>
      </c>
      <c r="H919" s="3">
        <v>2024</v>
      </c>
      <c r="I919" s="20" t="s">
        <v>287</v>
      </c>
      <c r="J919" s="184" t="s">
        <v>270</v>
      </c>
      <c r="K919" s="2" t="s">
        <v>320</v>
      </c>
      <c r="L919" s="163">
        <f t="shared" si="29"/>
        <v>0</v>
      </c>
      <c r="M919" s="163">
        <f t="shared" si="30"/>
        <v>0</v>
      </c>
      <c r="N919" s="181"/>
      <c r="O919" s="33"/>
      <c r="P919" s="33"/>
      <c r="Q919" s="33"/>
      <c r="R919" s="33"/>
      <c r="S919" s="41"/>
      <c r="T919" s="2"/>
      <c r="U919" s="2"/>
      <c r="V919" s="2"/>
      <c r="W919" s="2"/>
      <c r="X919" s="56"/>
      <c r="Y919" s="62"/>
      <c r="Z919" s="62"/>
      <c r="AA919" s="62"/>
      <c r="AB919" s="62"/>
      <c r="AC919" s="69"/>
      <c r="AD919" s="2"/>
      <c r="AE919" s="2"/>
      <c r="AF919" s="2"/>
      <c r="AG919" s="2"/>
      <c r="AH919" s="56"/>
      <c r="AI919" s="72"/>
      <c r="AJ919" s="72"/>
      <c r="AK919" s="72"/>
      <c r="AL919" s="72"/>
      <c r="AM919" s="81"/>
      <c r="AN919" s="2"/>
      <c r="AO919" s="2"/>
      <c r="AP919" s="2"/>
      <c r="AQ919" s="2"/>
      <c r="AR919" s="56"/>
      <c r="AS919" s="85"/>
      <c r="AT919" s="85"/>
      <c r="AU919" s="85"/>
      <c r="AV919" s="85"/>
      <c r="AW919" s="101"/>
      <c r="AX919" s="2"/>
      <c r="AY919" s="2"/>
      <c r="AZ919" s="2"/>
      <c r="BA919" s="2"/>
      <c r="BB919" s="56"/>
      <c r="BC919" s="105"/>
      <c r="BD919" s="105"/>
      <c r="BE919" s="105"/>
      <c r="BF919" s="105"/>
      <c r="BG919" s="110"/>
      <c r="BH919" s="2"/>
      <c r="BI919" s="2"/>
      <c r="BJ919" s="2"/>
      <c r="BK919" s="2"/>
      <c r="BL919" s="56"/>
      <c r="BM919" s="48"/>
      <c r="BN919" s="48"/>
      <c r="BO919" s="48"/>
      <c r="BP919" s="48"/>
      <c r="BQ919" s="118"/>
      <c r="BR919" s="2"/>
      <c r="BS919" s="2"/>
      <c r="BT919" s="2"/>
      <c r="BU919" s="2"/>
      <c r="BV919" s="56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18" t="s">
        <v>5</v>
      </c>
      <c r="H920" s="3">
        <v>2024</v>
      </c>
      <c r="I920" s="20" t="s">
        <v>290</v>
      </c>
      <c r="J920" s="184" t="s">
        <v>271</v>
      </c>
      <c r="K920" s="2" t="s">
        <v>321</v>
      </c>
      <c r="L920" s="163">
        <f t="shared" si="29"/>
        <v>0</v>
      </c>
      <c r="M920" s="163">
        <f t="shared" si="30"/>
        <v>0</v>
      </c>
      <c r="N920" s="181"/>
      <c r="O920" s="33"/>
      <c r="P920" s="33"/>
      <c r="Q920" s="33"/>
      <c r="R920" s="33"/>
      <c r="S920" s="41"/>
      <c r="T920" s="2"/>
      <c r="U920" s="2"/>
      <c r="V920" s="2"/>
      <c r="W920" s="2"/>
      <c r="X920" s="56"/>
      <c r="Y920" s="62"/>
      <c r="Z920" s="62"/>
      <c r="AA920" s="62"/>
      <c r="AB920" s="62"/>
      <c r="AC920" s="69"/>
      <c r="AD920" s="2"/>
      <c r="AE920" s="2"/>
      <c r="AF920" s="2"/>
      <c r="AG920" s="2"/>
      <c r="AH920" s="56"/>
      <c r="AI920" s="72"/>
      <c r="AJ920" s="72"/>
      <c r="AK920" s="72"/>
      <c r="AL920" s="72"/>
      <c r="AM920" s="81"/>
      <c r="AN920" s="2"/>
      <c r="AO920" s="2"/>
      <c r="AP920" s="2"/>
      <c r="AQ920" s="2"/>
      <c r="AR920" s="56"/>
      <c r="AS920" s="85"/>
      <c r="AT920" s="85"/>
      <c r="AU920" s="85"/>
      <c r="AV920" s="85"/>
      <c r="AW920" s="101"/>
      <c r="AX920" s="2"/>
      <c r="AY920" s="2"/>
      <c r="AZ920" s="2"/>
      <c r="BA920" s="2"/>
      <c r="BB920" s="56"/>
      <c r="BC920" s="105"/>
      <c r="BD920" s="105"/>
      <c r="BE920" s="105"/>
      <c r="BF920" s="105"/>
      <c r="BG920" s="110"/>
      <c r="BH920" s="2"/>
      <c r="BI920" s="2"/>
      <c r="BJ920" s="2"/>
      <c r="BK920" s="2"/>
      <c r="BL920" s="56"/>
      <c r="BM920" s="48"/>
      <c r="BN920" s="48"/>
      <c r="BO920" s="48"/>
      <c r="BP920" s="48"/>
      <c r="BQ920" s="118"/>
      <c r="BR920" s="2"/>
      <c r="BS920" s="2"/>
      <c r="BT920" s="2"/>
      <c r="BU920" s="2"/>
      <c r="BV920" s="56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18" t="s">
        <v>5</v>
      </c>
      <c r="H921" s="3">
        <v>2024</v>
      </c>
      <c r="I921" s="20" t="s">
        <v>284</v>
      </c>
      <c r="J921" s="184" t="s">
        <v>294</v>
      </c>
      <c r="K921" s="2" t="s">
        <v>320</v>
      </c>
      <c r="L921" s="163">
        <f t="shared" si="29"/>
        <v>0</v>
      </c>
      <c r="M921" s="163">
        <f t="shared" si="30"/>
        <v>0</v>
      </c>
      <c r="N921" s="181"/>
      <c r="O921" s="33"/>
      <c r="P921" s="33"/>
      <c r="Q921" s="33"/>
      <c r="R921" s="33"/>
      <c r="S921" s="41"/>
      <c r="T921" s="2"/>
      <c r="U921" s="2"/>
      <c r="V921" s="2"/>
      <c r="W921" s="2"/>
      <c r="X921" s="56"/>
      <c r="Y921" s="62"/>
      <c r="Z921" s="62"/>
      <c r="AA921" s="62"/>
      <c r="AB921" s="62"/>
      <c r="AC921" s="69"/>
      <c r="AD921" s="2"/>
      <c r="AE921" s="2"/>
      <c r="AF921" s="2"/>
      <c r="AG921" s="2"/>
      <c r="AH921" s="56"/>
      <c r="AI921" s="72"/>
      <c r="AJ921" s="72"/>
      <c r="AK921" s="72"/>
      <c r="AL921" s="72"/>
      <c r="AM921" s="81"/>
      <c r="AN921" s="2"/>
      <c r="AO921" s="2"/>
      <c r="AP921" s="2"/>
      <c r="AQ921" s="2"/>
      <c r="AR921" s="56"/>
      <c r="AS921" s="85"/>
      <c r="AT921" s="85"/>
      <c r="AU921" s="85"/>
      <c r="AV921" s="85"/>
      <c r="AW921" s="101"/>
      <c r="AX921" s="2"/>
      <c r="AY921" s="2"/>
      <c r="AZ921" s="2"/>
      <c r="BA921" s="2"/>
      <c r="BB921" s="56"/>
      <c r="BC921" s="105"/>
      <c r="BD921" s="105"/>
      <c r="BE921" s="105"/>
      <c r="BF921" s="105"/>
      <c r="BG921" s="110"/>
      <c r="BH921" s="2"/>
      <c r="BI921" s="2"/>
      <c r="BJ921" s="2"/>
      <c r="BK921" s="2"/>
      <c r="BL921" s="56"/>
      <c r="BM921" s="48"/>
      <c r="BN921" s="48"/>
      <c r="BO921" s="48"/>
      <c r="BP921" s="48"/>
      <c r="BQ921" s="118"/>
      <c r="BR921" s="2"/>
      <c r="BS921" s="2"/>
      <c r="BT921" s="2"/>
      <c r="BU921" s="2"/>
      <c r="BV921" s="56"/>
    </row>
    <row r="922" spans="1:74" ht="28.8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18" t="s">
        <v>5</v>
      </c>
      <c r="H922" s="3">
        <v>2024</v>
      </c>
      <c r="I922" s="20" t="s">
        <v>284</v>
      </c>
      <c r="J922" s="184" t="s">
        <v>346</v>
      </c>
      <c r="K922" s="2" t="s">
        <v>320</v>
      </c>
      <c r="L922" s="163">
        <f t="shared" si="29"/>
        <v>0</v>
      </c>
      <c r="M922" s="163">
        <f t="shared" si="30"/>
        <v>0</v>
      </c>
      <c r="N922" s="181"/>
      <c r="O922" s="33"/>
      <c r="P922" s="33"/>
      <c r="Q922" s="33"/>
      <c r="R922" s="34"/>
      <c r="S922" s="41"/>
      <c r="T922" s="2"/>
      <c r="U922" s="2"/>
      <c r="V922" s="2"/>
      <c r="W922" s="2"/>
      <c r="X922" s="56"/>
      <c r="Y922" s="62"/>
      <c r="Z922" s="62"/>
      <c r="AA922" s="62"/>
      <c r="AB922" s="62"/>
      <c r="AC922" s="69"/>
      <c r="AD922" s="2"/>
      <c r="AE922" s="2"/>
      <c r="AF922" s="2"/>
      <c r="AG922" s="2"/>
      <c r="AH922" s="56"/>
      <c r="AI922" s="72"/>
      <c r="AJ922" s="72"/>
      <c r="AK922" s="72"/>
      <c r="AL922" s="72"/>
      <c r="AM922" s="81"/>
      <c r="AN922" s="2"/>
      <c r="AO922" s="2"/>
      <c r="AP922" s="2"/>
      <c r="AQ922" s="2"/>
      <c r="AR922" s="56"/>
      <c r="AS922" s="85"/>
      <c r="AT922" s="85"/>
      <c r="AU922" s="85"/>
      <c r="AV922" s="85"/>
      <c r="AW922" s="101"/>
      <c r="AX922" s="2"/>
      <c r="AY922" s="2"/>
      <c r="AZ922" s="2"/>
      <c r="BA922" s="2"/>
      <c r="BB922" s="56"/>
      <c r="BC922" s="105"/>
      <c r="BD922" s="105"/>
      <c r="BE922" s="105"/>
      <c r="BF922" s="105"/>
      <c r="BG922" s="110"/>
      <c r="BH922" s="2"/>
      <c r="BI922" s="2"/>
      <c r="BJ922" s="2"/>
      <c r="BK922" s="2"/>
      <c r="BL922" s="56"/>
      <c r="BM922" s="48"/>
      <c r="BN922" s="48"/>
      <c r="BO922" s="48"/>
      <c r="BP922" s="48"/>
      <c r="BQ922" s="118"/>
      <c r="BR922" s="2"/>
      <c r="BS922" s="2"/>
      <c r="BT922" s="2"/>
      <c r="BU922" s="2"/>
      <c r="BV922" s="56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18" t="s">
        <v>5</v>
      </c>
      <c r="H923" s="3">
        <v>2024</v>
      </c>
      <c r="I923" s="20" t="s">
        <v>284</v>
      </c>
      <c r="J923" s="184" t="s">
        <v>295</v>
      </c>
      <c r="K923" s="2" t="s">
        <v>320</v>
      </c>
      <c r="L923" s="163">
        <f t="shared" si="29"/>
        <v>0</v>
      </c>
      <c r="M923" s="163">
        <f t="shared" si="30"/>
        <v>0</v>
      </c>
      <c r="N923" s="181"/>
      <c r="O923" s="33"/>
      <c r="P923" s="33"/>
      <c r="Q923" s="33"/>
      <c r="R923" s="33"/>
      <c r="S923" s="41"/>
      <c r="T923" s="2"/>
      <c r="U923" s="2"/>
      <c r="V923" s="2"/>
      <c r="W923" s="2"/>
      <c r="X923" s="56"/>
      <c r="Y923" s="62"/>
      <c r="Z923" s="62"/>
      <c r="AA923" s="62"/>
      <c r="AB923" s="62"/>
      <c r="AC923" s="69"/>
      <c r="AD923" s="2"/>
      <c r="AE923" s="2"/>
      <c r="AF923" s="2"/>
      <c r="AG923" s="2"/>
      <c r="AH923" s="56"/>
      <c r="AI923" s="72"/>
      <c r="AJ923" s="72"/>
      <c r="AK923" s="72"/>
      <c r="AL923" s="72"/>
      <c r="AM923" s="81"/>
      <c r="AN923" s="2"/>
      <c r="AO923" s="2"/>
      <c r="AP923" s="2"/>
      <c r="AQ923" s="2"/>
      <c r="AR923" s="56"/>
      <c r="AS923" s="85"/>
      <c r="AT923" s="85"/>
      <c r="AU923" s="85"/>
      <c r="AV923" s="85"/>
      <c r="AW923" s="101"/>
      <c r="AX923" s="2"/>
      <c r="AY923" s="2"/>
      <c r="AZ923" s="2"/>
      <c r="BA923" s="2"/>
      <c r="BB923" s="56"/>
      <c r="BC923" s="105"/>
      <c r="BD923" s="105"/>
      <c r="BE923" s="105"/>
      <c r="BF923" s="105"/>
      <c r="BG923" s="110"/>
      <c r="BH923" s="2"/>
      <c r="BI923" s="2"/>
      <c r="BJ923" s="2"/>
      <c r="BK923" s="2"/>
      <c r="BL923" s="56"/>
      <c r="BM923" s="48"/>
      <c r="BN923" s="48"/>
      <c r="BO923" s="48"/>
      <c r="BP923" s="48"/>
      <c r="BQ923" s="118"/>
      <c r="BR923" s="2"/>
      <c r="BS923" s="2"/>
      <c r="BT923" s="2"/>
      <c r="BU923" s="2"/>
      <c r="BV923" s="56"/>
    </row>
    <row r="924" spans="1:74" ht="28.8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18" t="s">
        <v>5</v>
      </c>
      <c r="H924" s="3">
        <v>2024</v>
      </c>
      <c r="I924" s="20" t="s">
        <v>290</v>
      </c>
      <c r="J924" s="184" t="s">
        <v>299</v>
      </c>
      <c r="K924" s="2" t="s">
        <v>318</v>
      </c>
      <c r="L924" s="163">
        <f t="shared" si="29"/>
        <v>0</v>
      </c>
      <c r="M924" s="163">
        <f t="shared" si="30"/>
        <v>0</v>
      </c>
      <c r="N924" s="181"/>
      <c r="O924" s="33"/>
      <c r="P924" s="33"/>
      <c r="Q924" s="33"/>
      <c r="R924" s="33"/>
      <c r="S924" s="41"/>
      <c r="T924" s="2"/>
      <c r="U924" s="2"/>
      <c r="V924" s="2"/>
      <c r="W924" s="2"/>
      <c r="X924" s="56"/>
      <c r="Y924" s="62"/>
      <c r="Z924" s="62"/>
      <c r="AA924" s="62"/>
      <c r="AB924" s="62"/>
      <c r="AC924" s="69"/>
      <c r="AD924" s="2"/>
      <c r="AE924" s="2"/>
      <c r="AF924" s="2"/>
      <c r="AG924" s="2"/>
      <c r="AH924" s="56"/>
      <c r="AI924" s="72"/>
      <c r="AJ924" s="72"/>
      <c r="AK924" s="72"/>
      <c r="AL924" s="72"/>
      <c r="AM924" s="81"/>
      <c r="AN924" s="2"/>
      <c r="AO924" s="2"/>
      <c r="AP924" s="2"/>
      <c r="AQ924" s="2"/>
      <c r="AR924" s="56"/>
      <c r="AS924" s="85"/>
      <c r="AT924" s="85"/>
      <c r="AU924" s="85"/>
      <c r="AV924" s="85"/>
      <c r="AW924" s="101"/>
      <c r="AX924" s="2"/>
      <c r="AY924" s="2"/>
      <c r="AZ924" s="2"/>
      <c r="BA924" s="2"/>
      <c r="BB924" s="56"/>
      <c r="BC924" s="105"/>
      <c r="BD924" s="105"/>
      <c r="BE924" s="105"/>
      <c r="BF924" s="105"/>
      <c r="BG924" s="110"/>
      <c r="BH924" s="2"/>
      <c r="BI924" s="2"/>
      <c r="BJ924" s="2"/>
      <c r="BK924" s="2"/>
      <c r="BL924" s="56"/>
      <c r="BM924" s="48"/>
      <c r="BN924" s="48"/>
      <c r="BO924" s="48"/>
      <c r="BP924" s="48"/>
      <c r="BQ924" s="118"/>
      <c r="BR924" s="2"/>
      <c r="BS924" s="2"/>
      <c r="BT924" s="2"/>
      <c r="BU924" s="2"/>
      <c r="BV924" s="56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18" t="s">
        <v>5</v>
      </c>
      <c r="H925" s="3">
        <v>2024</v>
      </c>
      <c r="I925" s="20" t="s">
        <v>315</v>
      </c>
      <c r="J925" s="184" t="s">
        <v>347</v>
      </c>
      <c r="K925" s="2" t="s">
        <v>320</v>
      </c>
      <c r="L925" s="163">
        <f t="shared" si="29"/>
        <v>0</v>
      </c>
      <c r="M925" s="163">
        <f t="shared" si="30"/>
        <v>0</v>
      </c>
      <c r="N925" s="181"/>
      <c r="O925" s="33"/>
      <c r="P925" s="33"/>
      <c r="Q925" s="33"/>
      <c r="R925" s="33"/>
      <c r="S925" s="41"/>
      <c r="T925" s="2"/>
      <c r="U925" s="2"/>
      <c r="V925" s="2"/>
      <c r="W925" s="2"/>
      <c r="X925" s="56"/>
      <c r="Y925" s="62"/>
      <c r="Z925" s="62"/>
      <c r="AA925" s="62"/>
      <c r="AB925" s="62"/>
      <c r="AC925" s="69"/>
      <c r="AD925" s="2"/>
      <c r="AE925" s="2"/>
      <c r="AF925" s="2"/>
      <c r="AG925" s="2"/>
      <c r="AH925" s="56"/>
      <c r="AI925" s="72"/>
      <c r="AJ925" s="72"/>
      <c r="AK925" s="72"/>
      <c r="AL925" s="72"/>
      <c r="AM925" s="81"/>
      <c r="AN925" s="2"/>
      <c r="AO925" s="2"/>
      <c r="AP925" s="2"/>
      <c r="AQ925" s="2"/>
      <c r="AR925" s="56"/>
      <c r="AS925" s="85"/>
      <c r="AT925" s="85"/>
      <c r="AU925" s="85"/>
      <c r="AV925" s="85"/>
      <c r="AW925" s="101"/>
      <c r="AX925" s="2"/>
      <c r="AY925" s="2"/>
      <c r="AZ925" s="2"/>
      <c r="BA925" s="2"/>
      <c r="BB925" s="56"/>
      <c r="BC925" s="105"/>
      <c r="BD925" s="105"/>
      <c r="BE925" s="105"/>
      <c r="BF925" s="105"/>
      <c r="BG925" s="110"/>
      <c r="BH925" s="2"/>
      <c r="BI925" s="2"/>
      <c r="BJ925" s="2"/>
      <c r="BK925" s="2"/>
      <c r="BL925" s="56"/>
      <c r="BM925" s="48"/>
      <c r="BN925" s="48"/>
      <c r="BO925" s="48"/>
      <c r="BP925" s="48"/>
      <c r="BQ925" s="118"/>
      <c r="BR925" s="2"/>
      <c r="BS925" s="2"/>
      <c r="BT925" s="2"/>
      <c r="BU925" s="2"/>
      <c r="BV925" s="56"/>
    </row>
    <row r="926" spans="1:74" ht="28.8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18" t="s">
        <v>5</v>
      </c>
      <c r="H926" s="3">
        <v>2024</v>
      </c>
      <c r="I926" s="20" t="s">
        <v>315</v>
      </c>
      <c r="J926" s="184" t="s">
        <v>296</v>
      </c>
      <c r="K926" s="2" t="s">
        <v>321</v>
      </c>
      <c r="L926" s="163">
        <f t="shared" si="29"/>
        <v>0</v>
      </c>
      <c r="M926" s="163">
        <f t="shared" si="30"/>
        <v>0</v>
      </c>
      <c r="N926" s="181"/>
      <c r="O926" s="33"/>
      <c r="P926" s="33"/>
      <c r="Q926" s="33"/>
      <c r="R926" s="33"/>
      <c r="S926" s="41"/>
      <c r="T926" s="2"/>
      <c r="U926" s="2"/>
      <c r="V926" s="2"/>
      <c r="W926" s="2"/>
      <c r="X926" s="56"/>
      <c r="Y926" s="62"/>
      <c r="Z926" s="62"/>
      <c r="AA926" s="62"/>
      <c r="AB926" s="62"/>
      <c r="AC926" s="69"/>
      <c r="AD926" s="2"/>
      <c r="AE926" s="2"/>
      <c r="AF926" s="2"/>
      <c r="AG926" s="2"/>
      <c r="AH926" s="56"/>
      <c r="AI926" s="72"/>
      <c r="AJ926" s="72"/>
      <c r="AK926" s="72"/>
      <c r="AL926" s="72"/>
      <c r="AM926" s="81"/>
      <c r="AN926" s="2"/>
      <c r="AO926" s="2"/>
      <c r="AP926" s="2"/>
      <c r="AQ926" s="2"/>
      <c r="AR926" s="56"/>
      <c r="AS926" s="85"/>
      <c r="AT926" s="85"/>
      <c r="AU926" s="85"/>
      <c r="AV926" s="85"/>
      <c r="AW926" s="101"/>
      <c r="AX926" s="2"/>
      <c r="AY926" s="2"/>
      <c r="AZ926" s="2"/>
      <c r="BA926" s="2"/>
      <c r="BB926" s="56"/>
      <c r="BC926" s="105"/>
      <c r="BD926" s="105"/>
      <c r="BE926" s="105"/>
      <c r="BF926" s="105"/>
      <c r="BG926" s="110"/>
      <c r="BH926" s="2"/>
      <c r="BI926" s="2"/>
      <c r="BJ926" s="2"/>
      <c r="BK926" s="2"/>
      <c r="BL926" s="56"/>
      <c r="BM926" s="48"/>
      <c r="BN926" s="48"/>
      <c r="BO926" s="48"/>
      <c r="BP926" s="48"/>
      <c r="BQ926" s="118"/>
      <c r="BR926" s="2"/>
      <c r="BS926" s="2"/>
      <c r="BT926" s="2"/>
      <c r="BU926" s="2"/>
      <c r="BV926" s="56"/>
    </row>
    <row r="927" spans="1:74" ht="28.8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18" t="s">
        <v>5</v>
      </c>
      <c r="H927" s="3">
        <v>2024</v>
      </c>
      <c r="I927" s="20" t="s">
        <v>316</v>
      </c>
      <c r="J927" s="184" t="s">
        <v>297</v>
      </c>
      <c r="K927" s="2" t="s">
        <v>318</v>
      </c>
      <c r="L927" s="163">
        <f t="shared" si="29"/>
        <v>0</v>
      </c>
      <c r="M927" s="163">
        <f t="shared" si="30"/>
        <v>0</v>
      </c>
      <c r="N927" s="181"/>
      <c r="O927" s="33"/>
      <c r="P927" s="33"/>
      <c r="Q927" s="33"/>
      <c r="R927" s="33"/>
      <c r="S927" s="41"/>
      <c r="T927" s="2"/>
      <c r="U927" s="2"/>
      <c r="V927" s="2"/>
      <c r="W927" s="2"/>
      <c r="X927" s="56"/>
      <c r="Y927" s="62"/>
      <c r="Z927" s="62"/>
      <c r="AA927" s="62"/>
      <c r="AB927" s="62"/>
      <c r="AC927" s="69"/>
      <c r="AD927" s="2"/>
      <c r="AE927" s="2"/>
      <c r="AF927" s="2"/>
      <c r="AG927" s="2"/>
      <c r="AH927" s="56"/>
      <c r="AI927" s="72"/>
      <c r="AJ927" s="72"/>
      <c r="AK927" s="72"/>
      <c r="AL927" s="72"/>
      <c r="AM927" s="81"/>
      <c r="AN927" s="2"/>
      <c r="AO927" s="2"/>
      <c r="AP927" s="2"/>
      <c r="AQ927" s="2"/>
      <c r="AR927" s="56"/>
      <c r="AS927" s="85"/>
      <c r="AT927" s="85"/>
      <c r="AU927" s="85"/>
      <c r="AV927" s="85"/>
      <c r="AW927" s="101"/>
      <c r="AX927" s="2"/>
      <c r="AY927" s="2"/>
      <c r="AZ927" s="2"/>
      <c r="BA927" s="2"/>
      <c r="BB927" s="56"/>
      <c r="BC927" s="105"/>
      <c r="BD927" s="105"/>
      <c r="BE927" s="105"/>
      <c r="BF927" s="105"/>
      <c r="BG927" s="110"/>
      <c r="BH927" s="2"/>
      <c r="BI927" s="2"/>
      <c r="BJ927" s="2"/>
      <c r="BK927" s="2"/>
      <c r="BL927" s="56"/>
      <c r="BM927" s="48"/>
      <c r="BN927" s="48"/>
      <c r="BO927" s="48"/>
      <c r="BP927" s="48"/>
      <c r="BQ927" s="118"/>
      <c r="BR927" s="2"/>
      <c r="BS927" s="2"/>
      <c r="BT927" s="2"/>
      <c r="BU927" s="2"/>
      <c r="BV927" s="56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18" t="s">
        <v>5</v>
      </c>
      <c r="H928" s="3">
        <v>2024</v>
      </c>
      <c r="I928" s="20" t="s">
        <v>316</v>
      </c>
      <c r="J928" s="185" t="s">
        <v>348</v>
      </c>
      <c r="K928" s="8" t="s">
        <v>320</v>
      </c>
      <c r="L928" s="163">
        <f t="shared" si="29"/>
        <v>12</v>
      </c>
      <c r="M928" s="163">
        <f t="shared" si="30"/>
        <v>40.427</v>
      </c>
      <c r="N928" s="186" t="s">
        <v>502</v>
      </c>
      <c r="O928" s="33"/>
      <c r="P928" s="33"/>
      <c r="Q928" s="33"/>
      <c r="R928" s="33"/>
      <c r="S928" s="41"/>
      <c r="T928" s="2"/>
      <c r="U928" s="2"/>
      <c r="V928" s="2"/>
      <c r="W928" s="2"/>
      <c r="X928" s="56"/>
      <c r="Y928" s="62"/>
      <c r="Z928" s="62"/>
      <c r="AA928" s="62"/>
      <c r="AB928" s="62"/>
      <c r="AC928" s="69"/>
      <c r="AD928" s="2" t="s">
        <v>502</v>
      </c>
      <c r="AE928" s="2"/>
      <c r="AF928" s="2"/>
      <c r="AG928" s="2">
        <v>12</v>
      </c>
      <c r="AH928" s="56">
        <v>40.427</v>
      </c>
      <c r="AI928" s="72"/>
      <c r="AJ928" s="72"/>
      <c r="AK928" s="72"/>
      <c r="AL928" s="72"/>
      <c r="AM928" s="81"/>
      <c r="AN928" s="2"/>
      <c r="AO928" s="2"/>
      <c r="AP928" s="2"/>
      <c r="AQ928" s="2"/>
      <c r="AR928" s="56"/>
      <c r="AS928" s="85"/>
      <c r="AT928" s="85"/>
      <c r="AU928" s="85"/>
      <c r="AV928" s="85"/>
      <c r="AW928" s="101"/>
      <c r="AX928" s="2"/>
      <c r="AY928" s="2"/>
      <c r="AZ928" s="2"/>
      <c r="BA928" s="2"/>
      <c r="BB928" s="56"/>
      <c r="BC928" s="105"/>
      <c r="BD928" s="105"/>
      <c r="BE928" s="105"/>
      <c r="BF928" s="105"/>
      <c r="BG928" s="110"/>
      <c r="BH928" s="2"/>
      <c r="BI928" s="2"/>
      <c r="BJ928" s="2"/>
      <c r="BK928" s="2"/>
      <c r="BL928" s="56"/>
      <c r="BM928" s="48"/>
      <c r="BN928" s="48"/>
      <c r="BO928" s="48"/>
      <c r="BP928" s="48"/>
      <c r="BQ928" s="118"/>
      <c r="BR928" s="2"/>
      <c r="BS928" s="2"/>
      <c r="BT928" s="2"/>
      <c r="BU928" s="2"/>
      <c r="BV928" s="56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18" t="s">
        <v>5</v>
      </c>
      <c r="H929" s="3">
        <v>2024</v>
      </c>
      <c r="I929" s="20" t="s">
        <v>282</v>
      </c>
      <c r="J929" s="184" t="s">
        <v>272</v>
      </c>
      <c r="K929" s="2" t="s">
        <v>321</v>
      </c>
      <c r="L929" s="163">
        <f t="shared" si="29"/>
        <v>0</v>
      </c>
      <c r="M929" s="163">
        <f t="shared" si="30"/>
        <v>0</v>
      </c>
      <c r="N929" s="186"/>
      <c r="O929" s="33"/>
      <c r="P929" s="33"/>
      <c r="Q929" s="33"/>
      <c r="R929" s="33"/>
      <c r="S929" s="41"/>
      <c r="T929" s="2"/>
      <c r="U929" s="2"/>
      <c r="V929" s="2"/>
      <c r="W929" s="2"/>
      <c r="X929" s="56"/>
      <c r="Y929" s="62"/>
      <c r="Z929" s="62"/>
      <c r="AA929" s="62"/>
      <c r="AB929" s="62"/>
      <c r="AC929" s="69"/>
      <c r="AD929" s="2"/>
      <c r="AE929" s="2"/>
      <c r="AF929" s="2"/>
      <c r="AG929" s="2"/>
      <c r="AH929" s="56"/>
      <c r="AI929" s="72"/>
      <c r="AJ929" s="72"/>
      <c r="AK929" s="72"/>
      <c r="AL929" s="72"/>
      <c r="AM929" s="81"/>
      <c r="AN929" s="2"/>
      <c r="AO929" s="2"/>
      <c r="AP929" s="2"/>
      <c r="AQ929" s="2"/>
      <c r="AR929" s="56"/>
      <c r="AS929" s="85"/>
      <c r="AT929" s="85"/>
      <c r="AU929" s="85"/>
      <c r="AV929" s="85"/>
      <c r="AW929" s="101"/>
      <c r="AX929" s="2"/>
      <c r="AY929" s="2"/>
      <c r="AZ929" s="2"/>
      <c r="BA929" s="2"/>
      <c r="BB929" s="56"/>
      <c r="BC929" s="105"/>
      <c r="BD929" s="105"/>
      <c r="BE929" s="105"/>
      <c r="BF929" s="105"/>
      <c r="BG929" s="110"/>
      <c r="BH929" s="2"/>
      <c r="BI929" s="2"/>
      <c r="BJ929" s="2"/>
      <c r="BK929" s="2"/>
      <c r="BL929" s="56"/>
      <c r="BM929" s="48"/>
      <c r="BN929" s="48"/>
      <c r="BO929" s="48"/>
      <c r="BP929" s="48"/>
      <c r="BQ929" s="118"/>
      <c r="BR929" s="2"/>
      <c r="BS929" s="2"/>
      <c r="BT929" s="2"/>
      <c r="BU929" s="2"/>
      <c r="BV929" s="56"/>
    </row>
    <row r="930" spans="1:74" ht="28.8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18" t="s">
        <v>5</v>
      </c>
      <c r="H930" s="3">
        <v>2024</v>
      </c>
      <c r="I930" s="20" t="s">
        <v>282</v>
      </c>
      <c r="J930" s="184" t="s">
        <v>273</v>
      </c>
      <c r="K930" s="2" t="s">
        <v>321</v>
      </c>
      <c r="L930" s="165">
        <f t="shared" si="29"/>
        <v>0.1285</v>
      </c>
      <c r="M930" s="163">
        <f t="shared" si="30"/>
        <v>297.464</v>
      </c>
      <c r="N930" s="186" t="s">
        <v>1351</v>
      </c>
      <c r="O930" s="33"/>
      <c r="P930" s="33"/>
      <c r="Q930" s="33"/>
      <c r="R930" s="33"/>
      <c r="S930" s="42"/>
      <c r="T930" s="2"/>
      <c r="U930" s="2"/>
      <c r="V930" s="2"/>
      <c r="W930" s="2"/>
      <c r="X930" s="55"/>
      <c r="Y930" s="62"/>
      <c r="Z930" s="62"/>
      <c r="AA930" s="62"/>
      <c r="AB930" s="62"/>
      <c r="AC930" s="68"/>
      <c r="AD930" s="2"/>
      <c r="AE930" s="2" t="s">
        <v>363</v>
      </c>
      <c r="AF930" s="2" t="s">
        <v>475</v>
      </c>
      <c r="AG930" s="2">
        <v>0.11650000000000001</v>
      </c>
      <c r="AH930" s="55">
        <v>266.77199999999999</v>
      </c>
      <c r="AI930" s="72"/>
      <c r="AJ930" s="72"/>
      <c r="AK930" s="72"/>
      <c r="AL930" s="72"/>
      <c r="AM930" s="80"/>
      <c r="AN930" s="2"/>
      <c r="AO930" s="2"/>
      <c r="AP930" s="2"/>
      <c r="AQ930" s="2"/>
      <c r="AR930" s="55"/>
      <c r="AS930" s="85"/>
      <c r="AT930" s="85"/>
      <c r="AU930" s="85"/>
      <c r="AV930" s="85"/>
      <c r="AW930" s="100"/>
      <c r="AX930" s="2"/>
      <c r="AY930" s="2"/>
      <c r="AZ930" s="2"/>
      <c r="BA930" s="2"/>
      <c r="BB930" s="55"/>
      <c r="BC930" s="105"/>
      <c r="BD930" s="105"/>
      <c r="BE930" s="105"/>
      <c r="BF930" s="105"/>
      <c r="BG930" s="109"/>
      <c r="BH930" s="2"/>
      <c r="BI930" s="2"/>
      <c r="BJ930" s="2"/>
      <c r="BK930" s="2"/>
      <c r="BL930" s="55"/>
      <c r="BM930" s="48"/>
      <c r="BN930" s="48"/>
      <c r="BO930" s="48"/>
      <c r="BP930" s="48"/>
      <c r="BQ930" s="117"/>
      <c r="BR930" s="2" t="s">
        <v>1203</v>
      </c>
      <c r="BS930" s="2"/>
      <c r="BT930" s="2"/>
      <c r="BU930" s="2">
        <v>1.2E-2</v>
      </c>
      <c r="BV930" s="55">
        <v>30.692</v>
      </c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18" t="s">
        <v>5</v>
      </c>
      <c r="H931" s="3">
        <v>2024</v>
      </c>
      <c r="I931" s="20" t="s">
        <v>282</v>
      </c>
      <c r="J931" s="184" t="s">
        <v>274</v>
      </c>
      <c r="K931" s="2" t="s">
        <v>321</v>
      </c>
      <c r="L931" s="163">
        <f t="shared" si="29"/>
        <v>0</v>
      </c>
      <c r="M931" s="163">
        <f t="shared" si="30"/>
        <v>0</v>
      </c>
      <c r="N931" s="186"/>
      <c r="O931" s="33"/>
      <c r="P931" s="33"/>
      <c r="Q931" s="33"/>
      <c r="R931" s="33"/>
      <c r="S931" s="42"/>
      <c r="T931" s="2"/>
      <c r="U931" s="2"/>
      <c r="V931" s="2"/>
      <c r="W931" s="2"/>
      <c r="X931" s="55"/>
      <c r="Y931" s="62"/>
      <c r="Z931" s="62"/>
      <c r="AA931" s="62"/>
      <c r="AB931" s="62"/>
      <c r="AC931" s="68"/>
      <c r="AD931" s="2"/>
      <c r="AE931" s="2"/>
      <c r="AF931" s="2"/>
      <c r="AG931" s="2"/>
      <c r="AH931" s="55"/>
      <c r="AI931" s="72"/>
      <c r="AJ931" s="72"/>
      <c r="AK931" s="72"/>
      <c r="AL931" s="72"/>
      <c r="AM931" s="80"/>
      <c r="AN931" s="2"/>
      <c r="AO931" s="2"/>
      <c r="AP931" s="2"/>
      <c r="AQ931" s="2"/>
      <c r="AR931" s="55"/>
      <c r="AS931" s="85"/>
      <c r="AT931" s="85"/>
      <c r="AU931" s="85"/>
      <c r="AV931" s="85"/>
      <c r="AW931" s="100"/>
      <c r="AX931" s="2"/>
      <c r="AY931" s="2"/>
      <c r="AZ931" s="2"/>
      <c r="BA931" s="2"/>
      <c r="BB931" s="55"/>
      <c r="BC931" s="105"/>
      <c r="BD931" s="105"/>
      <c r="BE931" s="105"/>
      <c r="BF931" s="105"/>
      <c r="BG931" s="109"/>
      <c r="BH931" s="2"/>
      <c r="BI931" s="2"/>
      <c r="BJ931" s="2"/>
      <c r="BK931" s="2"/>
      <c r="BL931" s="55"/>
      <c r="BM931" s="48"/>
      <c r="BN931" s="48"/>
      <c r="BO931" s="48"/>
      <c r="BP931" s="48"/>
      <c r="BQ931" s="117"/>
      <c r="BR931" s="2"/>
      <c r="BS931" s="2"/>
      <c r="BT931" s="2"/>
      <c r="BU931" s="2"/>
      <c r="BV931" s="55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18" t="s">
        <v>5</v>
      </c>
      <c r="H932" s="3">
        <v>2024</v>
      </c>
      <c r="I932" s="20" t="s">
        <v>282</v>
      </c>
      <c r="J932" s="184" t="s">
        <v>275</v>
      </c>
      <c r="K932" s="2" t="s">
        <v>321</v>
      </c>
      <c r="L932" s="163">
        <f t="shared" si="29"/>
        <v>0</v>
      </c>
      <c r="M932" s="163">
        <f t="shared" si="30"/>
        <v>0</v>
      </c>
      <c r="N932" s="186"/>
      <c r="O932" s="33"/>
      <c r="P932" s="33"/>
      <c r="Q932" s="33"/>
      <c r="R932" s="33"/>
      <c r="S932" s="41"/>
      <c r="T932" s="2"/>
      <c r="U932" s="2"/>
      <c r="V932" s="2"/>
      <c r="W932" s="2"/>
      <c r="X932" s="56"/>
      <c r="Y932" s="62"/>
      <c r="Z932" s="62"/>
      <c r="AA932" s="62"/>
      <c r="AB932" s="62"/>
      <c r="AC932" s="69"/>
      <c r="AD932" s="2"/>
      <c r="AE932" s="2"/>
      <c r="AF932" s="2"/>
      <c r="AG932" s="2"/>
      <c r="AH932" s="56"/>
      <c r="AI932" s="72"/>
      <c r="AJ932" s="72"/>
      <c r="AK932" s="72"/>
      <c r="AL932" s="72"/>
      <c r="AM932" s="81"/>
      <c r="AN932" s="2"/>
      <c r="AO932" s="2"/>
      <c r="AP932" s="2"/>
      <c r="AQ932" s="2"/>
      <c r="AR932" s="56"/>
      <c r="AS932" s="85"/>
      <c r="AT932" s="85"/>
      <c r="AU932" s="85"/>
      <c r="AV932" s="85"/>
      <c r="AW932" s="101"/>
      <c r="AX932" s="2"/>
      <c r="AY932" s="2"/>
      <c r="AZ932" s="2"/>
      <c r="BA932" s="2"/>
      <c r="BB932" s="56"/>
      <c r="BC932" s="105"/>
      <c r="BD932" s="105"/>
      <c r="BE932" s="105"/>
      <c r="BF932" s="105"/>
      <c r="BG932" s="110"/>
      <c r="BH932" s="2"/>
      <c r="BI932" s="2"/>
      <c r="BJ932" s="2"/>
      <c r="BK932" s="2"/>
      <c r="BL932" s="56"/>
      <c r="BM932" s="48"/>
      <c r="BN932" s="48"/>
      <c r="BO932" s="48"/>
      <c r="BP932" s="48"/>
      <c r="BQ932" s="118"/>
      <c r="BR932" s="2"/>
      <c r="BS932" s="2"/>
      <c r="BT932" s="2"/>
      <c r="BU932" s="2"/>
      <c r="BV932" s="56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18" t="s">
        <v>5</v>
      </c>
      <c r="H933" s="3">
        <v>2024</v>
      </c>
      <c r="I933" s="20" t="s">
        <v>282</v>
      </c>
      <c r="J933" s="184" t="s">
        <v>276</v>
      </c>
      <c r="K933" s="2" t="s">
        <v>320</v>
      </c>
      <c r="L933" s="163">
        <f t="shared" si="29"/>
        <v>0</v>
      </c>
      <c r="M933" s="163">
        <f t="shared" si="30"/>
        <v>0</v>
      </c>
      <c r="N933" s="186"/>
      <c r="O933" s="33"/>
      <c r="P933" s="33"/>
      <c r="Q933" s="33"/>
      <c r="R933" s="33"/>
      <c r="S933" s="41"/>
      <c r="T933" s="2"/>
      <c r="U933" s="2"/>
      <c r="V933" s="2"/>
      <c r="W933" s="2"/>
      <c r="X933" s="56"/>
      <c r="Y933" s="62"/>
      <c r="Z933" s="62"/>
      <c r="AA933" s="62"/>
      <c r="AB933" s="62"/>
      <c r="AC933" s="69"/>
      <c r="AD933" s="2"/>
      <c r="AE933" s="2"/>
      <c r="AF933" s="2"/>
      <c r="AG933" s="2"/>
      <c r="AH933" s="56"/>
      <c r="AI933" s="72"/>
      <c r="AJ933" s="72"/>
      <c r="AK933" s="72"/>
      <c r="AL933" s="72"/>
      <c r="AM933" s="81"/>
      <c r="AN933" s="2"/>
      <c r="AO933" s="2"/>
      <c r="AP933" s="2"/>
      <c r="AQ933" s="2"/>
      <c r="AR933" s="56"/>
      <c r="AS933" s="85"/>
      <c r="AT933" s="85"/>
      <c r="AU933" s="85"/>
      <c r="AV933" s="85"/>
      <c r="AW933" s="101"/>
      <c r="AX933" s="2"/>
      <c r="AY933" s="2"/>
      <c r="AZ933" s="2"/>
      <c r="BA933" s="2"/>
      <c r="BB933" s="56"/>
      <c r="BC933" s="105"/>
      <c r="BD933" s="105"/>
      <c r="BE933" s="105"/>
      <c r="BF933" s="105"/>
      <c r="BG933" s="110"/>
      <c r="BH933" s="2"/>
      <c r="BI933" s="2"/>
      <c r="BJ933" s="2"/>
      <c r="BK933" s="2"/>
      <c r="BL933" s="56"/>
      <c r="BM933" s="48"/>
      <c r="BN933" s="48"/>
      <c r="BO933" s="48"/>
      <c r="BP933" s="48"/>
      <c r="BQ933" s="118"/>
      <c r="BR933" s="2"/>
      <c r="BS933" s="2"/>
      <c r="BT933" s="2"/>
      <c r="BU933" s="2"/>
      <c r="BV933" s="56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18" t="s">
        <v>5</v>
      </c>
      <c r="H934" s="3">
        <v>2024</v>
      </c>
      <c r="I934" s="20" t="s">
        <v>282</v>
      </c>
      <c r="J934" s="184" t="s">
        <v>277</v>
      </c>
      <c r="K934" s="2" t="s">
        <v>320</v>
      </c>
      <c r="L934" s="163">
        <f t="shared" si="29"/>
        <v>36</v>
      </c>
      <c r="M934" s="163">
        <f t="shared" si="30"/>
        <v>75.168000000000006</v>
      </c>
      <c r="N934" s="186" t="s">
        <v>439</v>
      </c>
      <c r="O934" s="33"/>
      <c r="P934" s="33"/>
      <c r="Q934" s="33"/>
      <c r="R934" s="33"/>
      <c r="S934" s="41"/>
      <c r="T934" s="2"/>
      <c r="U934" s="2"/>
      <c r="V934" s="2"/>
      <c r="W934" s="2"/>
      <c r="X934" s="56"/>
      <c r="Y934" s="62"/>
      <c r="Z934" s="62"/>
      <c r="AA934" s="62"/>
      <c r="AB934" s="62"/>
      <c r="AC934" s="69"/>
      <c r="AD934" s="2"/>
      <c r="AE934" s="2" t="s">
        <v>439</v>
      </c>
      <c r="AF934" s="2"/>
      <c r="AG934" s="2">
        <v>36</v>
      </c>
      <c r="AH934" s="56">
        <v>75.168000000000006</v>
      </c>
      <c r="AI934" s="72"/>
      <c r="AJ934" s="72"/>
      <c r="AK934" s="72"/>
      <c r="AL934" s="72"/>
      <c r="AM934" s="81"/>
      <c r="AN934" s="2"/>
      <c r="AO934" s="2"/>
      <c r="AP934" s="2"/>
      <c r="AQ934" s="2"/>
      <c r="AR934" s="56"/>
      <c r="AS934" s="85"/>
      <c r="AT934" s="85"/>
      <c r="AU934" s="85"/>
      <c r="AV934" s="85"/>
      <c r="AW934" s="101"/>
      <c r="AX934" s="2"/>
      <c r="AY934" s="2"/>
      <c r="AZ934" s="2"/>
      <c r="BA934" s="2"/>
      <c r="BB934" s="56"/>
      <c r="BC934" s="105"/>
      <c r="BD934" s="105"/>
      <c r="BE934" s="105"/>
      <c r="BF934" s="105"/>
      <c r="BG934" s="110"/>
      <c r="BH934" s="2"/>
      <c r="BI934" s="2"/>
      <c r="BJ934" s="2"/>
      <c r="BK934" s="2"/>
      <c r="BL934" s="56"/>
      <c r="BM934" s="48"/>
      <c r="BN934" s="48"/>
      <c r="BO934" s="48"/>
      <c r="BP934" s="48"/>
      <c r="BQ934" s="118"/>
      <c r="BR934" s="2"/>
      <c r="BS934" s="2"/>
      <c r="BT934" s="2"/>
      <c r="BU934" s="2"/>
      <c r="BV934" s="56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18" t="s">
        <v>5</v>
      </c>
      <c r="H935" s="3">
        <v>2024</v>
      </c>
      <c r="I935" s="20" t="s">
        <v>283</v>
      </c>
      <c r="J935" s="184" t="s">
        <v>298</v>
      </c>
      <c r="K935" s="2" t="s">
        <v>321</v>
      </c>
      <c r="L935" s="163">
        <f t="shared" si="29"/>
        <v>0</v>
      </c>
      <c r="M935" s="163">
        <f t="shared" si="30"/>
        <v>0</v>
      </c>
      <c r="N935" s="186"/>
      <c r="O935" s="33"/>
      <c r="P935" s="33"/>
      <c r="Q935" s="33"/>
      <c r="R935" s="33"/>
      <c r="S935" s="41"/>
      <c r="T935" s="2"/>
      <c r="U935" s="2"/>
      <c r="V935" s="2"/>
      <c r="W935" s="2"/>
      <c r="X935" s="56"/>
      <c r="Y935" s="62"/>
      <c r="Z935" s="62"/>
      <c r="AA935" s="62"/>
      <c r="AB935" s="62"/>
      <c r="AC935" s="69"/>
      <c r="AD935" s="2"/>
      <c r="AE935" s="2"/>
      <c r="AF935" s="2"/>
      <c r="AG935" s="2"/>
      <c r="AH935" s="56"/>
      <c r="AI935" s="72"/>
      <c r="AJ935" s="72"/>
      <c r="AK935" s="72"/>
      <c r="AL935" s="72"/>
      <c r="AM935" s="81"/>
      <c r="AN935" s="2"/>
      <c r="AO935" s="2"/>
      <c r="AP935" s="2"/>
      <c r="AQ935" s="2"/>
      <c r="AR935" s="56"/>
      <c r="AS935" s="85"/>
      <c r="AT935" s="85"/>
      <c r="AU935" s="85"/>
      <c r="AV935" s="85"/>
      <c r="AW935" s="101"/>
      <c r="AX935" s="2"/>
      <c r="AY935" s="2"/>
      <c r="AZ935" s="2"/>
      <c r="BA935" s="2"/>
      <c r="BB935" s="56"/>
      <c r="BC935" s="105"/>
      <c r="BD935" s="105"/>
      <c r="BE935" s="105"/>
      <c r="BF935" s="105"/>
      <c r="BG935" s="110"/>
      <c r="BH935" s="2"/>
      <c r="BI935" s="2"/>
      <c r="BJ935" s="2"/>
      <c r="BK935" s="2"/>
      <c r="BL935" s="56"/>
      <c r="BM935" s="48"/>
      <c r="BN935" s="48"/>
      <c r="BO935" s="48"/>
      <c r="BP935" s="48"/>
      <c r="BQ935" s="118"/>
      <c r="BR935" s="2"/>
      <c r="BS935" s="2"/>
      <c r="BT935" s="2"/>
      <c r="BU935" s="2"/>
      <c r="BV935" s="56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18" t="s">
        <v>5</v>
      </c>
      <c r="H936" s="3">
        <v>2024</v>
      </c>
      <c r="I936" s="20" t="s">
        <v>283</v>
      </c>
      <c r="J936" s="184" t="s">
        <v>278</v>
      </c>
      <c r="K936" s="2" t="s">
        <v>320</v>
      </c>
      <c r="L936" s="163">
        <f t="shared" si="29"/>
        <v>6</v>
      </c>
      <c r="M936" s="163">
        <f t="shared" si="30"/>
        <v>11.870999999999999</v>
      </c>
      <c r="N936" s="186" t="s">
        <v>985</v>
      </c>
      <c r="O936" s="33"/>
      <c r="P936" s="33"/>
      <c r="Q936" s="33"/>
      <c r="R936" s="33"/>
      <c r="S936" s="41"/>
      <c r="T936" s="2"/>
      <c r="U936" s="2"/>
      <c r="V936" s="2"/>
      <c r="W936" s="2">
        <v>1</v>
      </c>
      <c r="X936" s="56">
        <v>2.3929999999999998</v>
      </c>
      <c r="Y936" s="62"/>
      <c r="Z936" s="62"/>
      <c r="AA936" s="62"/>
      <c r="AB936" s="62"/>
      <c r="AC936" s="69"/>
      <c r="AD936" s="2"/>
      <c r="AE936" s="2"/>
      <c r="AF936" s="2"/>
      <c r="AG936" s="2"/>
      <c r="AH936" s="56"/>
      <c r="AI936" s="72"/>
      <c r="AJ936" s="72"/>
      <c r="AK936" s="72"/>
      <c r="AL936" s="72"/>
      <c r="AM936" s="81"/>
      <c r="AN936" s="2"/>
      <c r="AO936" s="2"/>
      <c r="AP936" s="2"/>
      <c r="AQ936" s="2"/>
      <c r="AR936" s="56"/>
      <c r="AS936" s="85"/>
      <c r="AT936" s="85"/>
      <c r="AU936" s="85"/>
      <c r="AV936" s="85"/>
      <c r="AW936" s="101"/>
      <c r="AX936" s="2"/>
      <c r="AY936" s="2"/>
      <c r="AZ936" s="2"/>
      <c r="BA936" s="2"/>
      <c r="BB936" s="56"/>
      <c r="BC936" s="105"/>
      <c r="BD936" s="105"/>
      <c r="BE936" s="105"/>
      <c r="BF936" s="105"/>
      <c r="BG936" s="110"/>
      <c r="BH936" s="2" t="s">
        <v>985</v>
      </c>
      <c r="BI936" s="2"/>
      <c r="BJ936" s="2"/>
      <c r="BK936" s="2">
        <v>5</v>
      </c>
      <c r="BL936" s="56">
        <v>9.4779999999999998</v>
      </c>
      <c r="BM936" s="48"/>
      <c r="BN936" s="48"/>
      <c r="BO936" s="48"/>
      <c r="BP936" s="48"/>
      <c r="BQ936" s="118"/>
      <c r="BR936" s="2"/>
      <c r="BS936" s="2"/>
      <c r="BT936" s="2"/>
      <c r="BU936" s="2"/>
      <c r="BV936" s="56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18" t="s">
        <v>5</v>
      </c>
      <c r="H937" s="3">
        <v>2024</v>
      </c>
      <c r="I937" s="20" t="s">
        <v>283</v>
      </c>
      <c r="J937" s="184" t="s">
        <v>279</v>
      </c>
      <c r="K937" s="2" t="s">
        <v>320</v>
      </c>
      <c r="L937" s="163">
        <f t="shared" si="29"/>
        <v>0</v>
      </c>
      <c r="M937" s="163">
        <f t="shared" si="30"/>
        <v>0</v>
      </c>
      <c r="N937" s="186"/>
      <c r="O937" s="33"/>
      <c r="P937" s="33"/>
      <c r="Q937" s="33"/>
      <c r="R937" s="33"/>
      <c r="S937" s="41"/>
      <c r="T937" s="2"/>
      <c r="U937" s="2"/>
      <c r="V937" s="2"/>
      <c r="W937" s="2"/>
      <c r="X937" s="56"/>
      <c r="Y937" s="62"/>
      <c r="Z937" s="62"/>
      <c r="AA937" s="62"/>
      <c r="AB937" s="62"/>
      <c r="AC937" s="69"/>
      <c r="AD937" s="2"/>
      <c r="AE937" s="2"/>
      <c r="AF937" s="2"/>
      <c r="AG937" s="2"/>
      <c r="AH937" s="56"/>
      <c r="AI937" s="72"/>
      <c r="AJ937" s="72"/>
      <c r="AK937" s="72"/>
      <c r="AL937" s="72"/>
      <c r="AM937" s="81"/>
      <c r="AN937" s="2"/>
      <c r="AO937" s="2"/>
      <c r="AP937" s="2"/>
      <c r="AQ937" s="2"/>
      <c r="AR937" s="56"/>
      <c r="AS937" s="85"/>
      <c r="AT937" s="85"/>
      <c r="AU937" s="85"/>
      <c r="AV937" s="85"/>
      <c r="AW937" s="101"/>
      <c r="AX937" s="2"/>
      <c r="AY937" s="2"/>
      <c r="AZ937" s="2"/>
      <c r="BA937" s="2"/>
      <c r="BB937" s="56"/>
      <c r="BC937" s="105"/>
      <c r="BD937" s="105"/>
      <c r="BE937" s="105"/>
      <c r="BF937" s="105"/>
      <c r="BG937" s="110"/>
      <c r="BH937" s="2"/>
      <c r="BI937" s="2"/>
      <c r="BJ937" s="2"/>
      <c r="BK937" s="2"/>
      <c r="BL937" s="56"/>
      <c r="BM937" s="48"/>
      <c r="BN937" s="48"/>
      <c r="BO937" s="48"/>
      <c r="BP937" s="48"/>
      <c r="BQ937" s="118"/>
      <c r="BR937" s="2"/>
      <c r="BS937" s="2"/>
      <c r="BT937" s="2"/>
      <c r="BU937" s="2"/>
      <c r="BV937" s="56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18" t="s">
        <v>5</v>
      </c>
      <c r="H938" s="3">
        <v>2024</v>
      </c>
      <c r="I938" s="20" t="s">
        <v>286</v>
      </c>
      <c r="J938" s="184" t="s">
        <v>280</v>
      </c>
      <c r="K938" s="2" t="s">
        <v>319</v>
      </c>
      <c r="L938" s="163">
        <f t="shared" si="29"/>
        <v>0</v>
      </c>
      <c r="M938" s="163">
        <f t="shared" si="30"/>
        <v>0</v>
      </c>
      <c r="N938" s="186"/>
      <c r="O938" s="33"/>
      <c r="P938" s="33"/>
      <c r="Q938" s="33"/>
      <c r="R938" s="33"/>
      <c r="S938" s="41"/>
      <c r="T938" s="2"/>
      <c r="U938" s="2"/>
      <c r="V938" s="2"/>
      <c r="W938" s="2"/>
      <c r="X938" s="56"/>
      <c r="Y938" s="62"/>
      <c r="Z938" s="62"/>
      <c r="AA938" s="62"/>
      <c r="AB938" s="62"/>
      <c r="AC938" s="69"/>
      <c r="AD938" s="2"/>
      <c r="AE938" s="2"/>
      <c r="AF938" s="2"/>
      <c r="AG938" s="2"/>
      <c r="AH938" s="56"/>
      <c r="AI938" s="72"/>
      <c r="AJ938" s="72"/>
      <c r="AK938" s="72"/>
      <c r="AL938" s="72"/>
      <c r="AM938" s="81"/>
      <c r="AN938" s="2"/>
      <c r="AO938" s="2"/>
      <c r="AP938" s="2"/>
      <c r="AQ938" s="2"/>
      <c r="AR938" s="56"/>
      <c r="AS938" s="85"/>
      <c r="AT938" s="85"/>
      <c r="AU938" s="85"/>
      <c r="AV938" s="85"/>
      <c r="AW938" s="101"/>
      <c r="AX938" s="2"/>
      <c r="AY938" s="2"/>
      <c r="AZ938" s="2"/>
      <c r="BA938" s="2"/>
      <c r="BB938" s="56"/>
      <c r="BC938" s="105"/>
      <c r="BD938" s="105"/>
      <c r="BE938" s="105"/>
      <c r="BF938" s="105"/>
      <c r="BG938" s="110"/>
      <c r="BH938" s="2"/>
      <c r="BI938" s="2"/>
      <c r="BJ938" s="2"/>
      <c r="BK938" s="2"/>
      <c r="BL938" s="56"/>
      <c r="BM938" s="48"/>
      <c r="BN938" s="48"/>
      <c r="BO938" s="48"/>
      <c r="BP938" s="48"/>
      <c r="BQ938" s="118"/>
      <c r="BR938" s="2"/>
      <c r="BS938" s="2"/>
      <c r="BT938" s="2"/>
      <c r="BU938" s="2"/>
      <c r="BV938" s="56"/>
    </row>
    <row r="939" spans="1:74" ht="28.8" hidden="1" x14ac:dyDescent="0.3">
      <c r="A939" s="2" t="s">
        <v>25</v>
      </c>
      <c r="B939" s="2" t="s">
        <v>2</v>
      </c>
      <c r="C939" s="2" t="s">
        <v>3</v>
      </c>
      <c r="D939" s="2" t="s">
        <v>15</v>
      </c>
      <c r="E939" s="3">
        <v>25</v>
      </c>
      <c r="F939" s="3"/>
      <c r="G939" s="18" t="s">
        <v>5</v>
      </c>
      <c r="H939" s="3">
        <v>2024</v>
      </c>
      <c r="I939" s="20" t="s">
        <v>286</v>
      </c>
      <c r="J939" s="184" t="s">
        <v>281</v>
      </c>
      <c r="K939" s="2" t="s">
        <v>319</v>
      </c>
      <c r="L939" s="163">
        <f t="shared" si="29"/>
        <v>0</v>
      </c>
      <c r="M939" s="163">
        <f t="shared" si="30"/>
        <v>161.00600000000003</v>
      </c>
      <c r="N939" s="186" t="s">
        <v>1350</v>
      </c>
      <c r="O939" s="33"/>
      <c r="P939" s="33"/>
      <c r="Q939" s="33"/>
      <c r="R939" s="33"/>
      <c r="S939" s="41"/>
      <c r="T939" s="2"/>
      <c r="U939" s="2"/>
      <c r="V939" s="2"/>
      <c r="W939" s="2"/>
      <c r="X939" s="56"/>
      <c r="Y939" s="62"/>
      <c r="Z939" s="62"/>
      <c r="AA939" s="62"/>
      <c r="AB939" s="62"/>
      <c r="AC939" s="69"/>
      <c r="AD939" s="2"/>
      <c r="AE939" s="2"/>
      <c r="AF939" s="2"/>
      <c r="AG939" s="2"/>
      <c r="AH939" s="56"/>
      <c r="AI939" s="72"/>
      <c r="AJ939" s="72"/>
      <c r="AK939" s="72"/>
      <c r="AL939" s="72"/>
      <c r="AM939" s="81"/>
      <c r="AN939" s="2"/>
      <c r="AO939" s="2"/>
      <c r="AP939" s="2"/>
      <c r="AQ939" s="2"/>
      <c r="AR939" s="56"/>
      <c r="AS939" s="85"/>
      <c r="AT939" s="85"/>
      <c r="AU939" s="85"/>
      <c r="AV939" s="85"/>
      <c r="AW939" s="101"/>
      <c r="AX939" s="2"/>
      <c r="AY939" s="2"/>
      <c r="AZ939" s="2"/>
      <c r="BA939" s="2"/>
      <c r="BB939" s="56"/>
      <c r="BC939" s="105"/>
      <c r="BD939" s="105"/>
      <c r="BE939" s="105"/>
      <c r="BF939" s="105"/>
      <c r="BG939" s="110"/>
      <c r="BH939" s="2" t="s">
        <v>1066</v>
      </c>
      <c r="BI939" s="2"/>
      <c r="BJ939" s="2"/>
      <c r="BK939" s="2"/>
      <c r="BL939" s="56">
        <f>9.157+4.5</f>
        <v>13.657</v>
      </c>
      <c r="BM939" s="48" t="s">
        <v>1127</v>
      </c>
      <c r="BN939" s="48"/>
      <c r="BO939" s="48"/>
      <c r="BP939" s="48"/>
      <c r="BQ939" s="118">
        <f>9.919+137.43</f>
        <v>147.34900000000002</v>
      </c>
      <c r="BR939" s="2"/>
      <c r="BS939" s="2"/>
      <c r="BT939" s="2"/>
      <c r="BU939" s="2"/>
      <c r="BV939" s="56"/>
    </row>
    <row r="940" spans="1:74" s="13" customFormat="1" hidden="1" x14ac:dyDescent="0.3">
      <c r="A940" s="12" t="s">
        <v>25</v>
      </c>
      <c r="B940" s="12" t="s">
        <v>2</v>
      </c>
      <c r="C940" s="12" t="s">
        <v>3</v>
      </c>
      <c r="D940" s="12" t="s">
        <v>15</v>
      </c>
      <c r="E940" s="7">
        <v>25</v>
      </c>
      <c r="F940" s="7"/>
      <c r="G940" s="19" t="s">
        <v>5</v>
      </c>
      <c r="H940" s="7">
        <v>2024</v>
      </c>
      <c r="I940" s="21"/>
      <c r="J940" s="12" t="s">
        <v>314</v>
      </c>
      <c r="K940" s="12"/>
      <c r="L940" s="147"/>
      <c r="M940" s="147">
        <f>SUM(M902:M939)</f>
        <v>585.93600000000004</v>
      </c>
      <c r="N940" s="183"/>
      <c r="O940" s="12"/>
      <c r="P940" s="12"/>
      <c r="Q940" s="12"/>
      <c r="R940" s="12"/>
      <c r="S940" s="52">
        <f>SUM(S902:S939)</f>
        <v>0</v>
      </c>
      <c r="T940" s="12"/>
      <c r="U940" s="12"/>
      <c r="V940" s="12"/>
      <c r="W940" s="12"/>
      <c r="X940" s="52">
        <f>SUM(X902:X939)</f>
        <v>2.3929999999999998</v>
      </c>
      <c r="Y940" s="12"/>
      <c r="Z940" s="12"/>
      <c r="AA940" s="12"/>
      <c r="AB940" s="12"/>
      <c r="AC940" s="52">
        <f>SUM(AC902:AC939)</f>
        <v>0</v>
      </c>
      <c r="AD940" s="12"/>
      <c r="AE940" s="12"/>
      <c r="AF940" s="12"/>
      <c r="AG940" s="12"/>
      <c r="AH940" s="52">
        <f>SUM(AH902:AH939)</f>
        <v>382.36700000000002</v>
      </c>
      <c r="AI940" s="12"/>
      <c r="AJ940" s="12"/>
      <c r="AK940" s="12"/>
      <c r="AL940" s="12"/>
      <c r="AM940" s="52">
        <f>SUM(AM902:AM939)</f>
        <v>0</v>
      </c>
      <c r="AN940" s="12"/>
      <c r="AO940" s="12"/>
      <c r="AP940" s="12"/>
      <c r="AQ940" s="12"/>
      <c r="AR940" s="52">
        <f>SUM(AR902:AR939)</f>
        <v>0</v>
      </c>
      <c r="AS940" s="12"/>
      <c r="AT940" s="12"/>
      <c r="AU940" s="12"/>
      <c r="AV940" s="12"/>
      <c r="AW940" s="52">
        <f>SUM(AW902:AW939)</f>
        <v>0</v>
      </c>
      <c r="AX940" s="12"/>
      <c r="AY940" s="12"/>
      <c r="AZ940" s="12"/>
      <c r="BA940" s="12"/>
      <c r="BB940" s="52">
        <f>SUM(BB902:BB939)</f>
        <v>0</v>
      </c>
      <c r="BC940" s="12"/>
      <c r="BD940" s="12"/>
      <c r="BE940" s="12"/>
      <c r="BF940" s="12"/>
      <c r="BG940" s="52">
        <f>SUM(BG902:BG939)</f>
        <v>0</v>
      </c>
      <c r="BH940" s="12"/>
      <c r="BI940" s="12"/>
      <c r="BJ940" s="12"/>
      <c r="BK940" s="12"/>
      <c r="BL940" s="52">
        <f>SUM(BL902:BL939)</f>
        <v>23.134999999999998</v>
      </c>
      <c r="BM940" s="12"/>
      <c r="BN940" s="12"/>
      <c r="BO940" s="12"/>
      <c r="BP940" s="12"/>
      <c r="BQ940" s="52">
        <f>SUM(BQ902:BQ939)</f>
        <v>147.34900000000002</v>
      </c>
      <c r="BR940" s="12"/>
      <c r="BS940" s="12"/>
      <c r="BT940" s="12"/>
      <c r="BU940" s="12"/>
      <c r="BV940" s="52">
        <f>SUM(BV902:BV939)</f>
        <v>30.692</v>
      </c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18" t="s">
        <v>5</v>
      </c>
      <c r="H941" s="3">
        <v>2024</v>
      </c>
      <c r="I941" s="20" t="s">
        <v>287</v>
      </c>
      <c r="J941" s="184" t="s">
        <v>267</v>
      </c>
      <c r="K941" s="2" t="s">
        <v>318</v>
      </c>
      <c r="L941" s="163">
        <f t="shared" si="29"/>
        <v>0</v>
      </c>
      <c r="M941" s="163">
        <f t="shared" si="30"/>
        <v>0</v>
      </c>
      <c r="N941" s="181"/>
      <c r="O941" s="33"/>
      <c r="P941" s="33"/>
      <c r="Q941" s="33"/>
      <c r="R941" s="33"/>
      <c r="S941" s="41"/>
      <c r="T941" s="2"/>
      <c r="U941" s="2"/>
      <c r="V941" s="2"/>
      <c r="W941" s="2"/>
      <c r="X941" s="56"/>
      <c r="Y941" s="62"/>
      <c r="Z941" s="62"/>
      <c r="AA941" s="62"/>
      <c r="AB941" s="62"/>
      <c r="AC941" s="69"/>
      <c r="AD941" s="2"/>
      <c r="AE941" s="2"/>
      <c r="AF941" s="2"/>
      <c r="AG941" s="2"/>
      <c r="AH941" s="56"/>
      <c r="AI941" s="72"/>
      <c r="AJ941" s="72"/>
      <c r="AK941" s="72"/>
      <c r="AL941" s="72"/>
      <c r="AM941" s="81"/>
      <c r="AN941" s="2"/>
      <c r="AO941" s="2"/>
      <c r="AP941" s="2"/>
      <c r="AQ941" s="2"/>
      <c r="AR941" s="56"/>
      <c r="AS941" s="85"/>
      <c r="AT941" s="85"/>
      <c r="AU941" s="85"/>
      <c r="AV941" s="85"/>
      <c r="AW941" s="101"/>
      <c r="AX941" s="2"/>
      <c r="AY941" s="2"/>
      <c r="AZ941" s="2"/>
      <c r="BA941" s="2"/>
      <c r="BB941" s="56"/>
      <c r="BC941" s="105"/>
      <c r="BD941" s="105"/>
      <c r="BE941" s="105"/>
      <c r="BF941" s="105"/>
      <c r="BG941" s="110"/>
      <c r="BH941" s="2"/>
      <c r="BI941" s="2"/>
      <c r="BJ941" s="2"/>
      <c r="BK941" s="2"/>
      <c r="BL941" s="56"/>
      <c r="BM941" s="48"/>
      <c r="BN941" s="48"/>
      <c r="BO941" s="48"/>
      <c r="BP941" s="48"/>
      <c r="BQ941" s="118"/>
      <c r="BR941" s="2"/>
      <c r="BS941" s="2"/>
      <c r="BT941" s="2"/>
      <c r="BU941" s="2"/>
      <c r="BV941" s="56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18" t="s">
        <v>5</v>
      </c>
      <c r="H942" s="3">
        <v>2024</v>
      </c>
      <c r="I942" s="20" t="s">
        <v>287</v>
      </c>
      <c r="J942" s="184" t="s">
        <v>291</v>
      </c>
      <c r="K942" s="2" t="s">
        <v>319</v>
      </c>
      <c r="L942" s="163">
        <f t="shared" si="29"/>
        <v>0</v>
      </c>
      <c r="M942" s="163">
        <f t="shared" si="30"/>
        <v>0</v>
      </c>
      <c r="N942" s="181"/>
      <c r="O942" s="33"/>
      <c r="P942" s="33"/>
      <c r="Q942" s="33"/>
      <c r="R942" s="33"/>
      <c r="S942" s="41"/>
      <c r="T942" s="2"/>
      <c r="U942" s="2"/>
      <c r="V942" s="2"/>
      <c r="W942" s="2"/>
      <c r="X942" s="56"/>
      <c r="Y942" s="62"/>
      <c r="Z942" s="62"/>
      <c r="AA942" s="62"/>
      <c r="AB942" s="62"/>
      <c r="AC942" s="69"/>
      <c r="AD942" s="2"/>
      <c r="AE942" s="2"/>
      <c r="AF942" s="2"/>
      <c r="AG942" s="2"/>
      <c r="AH942" s="56"/>
      <c r="AI942" s="72"/>
      <c r="AJ942" s="72"/>
      <c r="AK942" s="72"/>
      <c r="AL942" s="72"/>
      <c r="AM942" s="81"/>
      <c r="AN942" s="2"/>
      <c r="AO942" s="2"/>
      <c r="AP942" s="2"/>
      <c r="AQ942" s="2"/>
      <c r="AR942" s="56"/>
      <c r="AS942" s="85"/>
      <c r="AT942" s="85"/>
      <c r="AU942" s="85"/>
      <c r="AV942" s="85"/>
      <c r="AW942" s="101"/>
      <c r="AX942" s="2"/>
      <c r="AY942" s="2"/>
      <c r="AZ942" s="2"/>
      <c r="BA942" s="2"/>
      <c r="BB942" s="56"/>
      <c r="BC942" s="105"/>
      <c r="BD942" s="105"/>
      <c r="BE942" s="105"/>
      <c r="BF942" s="105"/>
      <c r="BG942" s="110"/>
      <c r="BH942" s="2"/>
      <c r="BI942" s="2"/>
      <c r="BJ942" s="2"/>
      <c r="BK942" s="2"/>
      <c r="BL942" s="56"/>
      <c r="BM942" s="48"/>
      <c r="BN942" s="48"/>
      <c r="BO942" s="48"/>
      <c r="BP942" s="48"/>
      <c r="BQ942" s="118"/>
      <c r="BR942" s="2"/>
      <c r="BS942" s="2"/>
      <c r="BT942" s="2"/>
      <c r="BU942" s="2"/>
      <c r="BV942" s="56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18" t="s">
        <v>5</v>
      </c>
      <c r="H943" s="3">
        <v>2024</v>
      </c>
      <c r="I943" s="20" t="s">
        <v>286</v>
      </c>
      <c r="J943" s="184" t="s">
        <v>336</v>
      </c>
      <c r="K943" s="2" t="s">
        <v>319</v>
      </c>
      <c r="L943" s="163">
        <f t="shared" si="29"/>
        <v>0</v>
      </c>
      <c r="M943" s="163">
        <f t="shared" si="30"/>
        <v>0</v>
      </c>
      <c r="N943" s="181"/>
      <c r="O943" s="33"/>
      <c r="P943" s="33"/>
      <c r="Q943" s="33"/>
      <c r="R943" s="33"/>
      <c r="S943" s="41"/>
      <c r="T943" s="2"/>
      <c r="U943" s="2"/>
      <c r="V943" s="2"/>
      <c r="W943" s="2"/>
      <c r="X943" s="56"/>
      <c r="Y943" s="62"/>
      <c r="Z943" s="62"/>
      <c r="AA943" s="62"/>
      <c r="AB943" s="62"/>
      <c r="AC943" s="69"/>
      <c r="AD943" s="2"/>
      <c r="AE943" s="2"/>
      <c r="AF943" s="2"/>
      <c r="AG943" s="2"/>
      <c r="AH943" s="56"/>
      <c r="AI943" s="72"/>
      <c r="AJ943" s="72"/>
      <c r="AK943" s="72"/>
      <c r="AL943" s="72"/>
      <c r="AM943" s="81"/>
      <c r="AN943" s="2"/>
      <c r="AO943" s="2"/>
      <c r="AP943" s="2"/>
      <c r="AQ943" s="2"/>
      <c r="AR943" s="56"/>
      <c r="AS943" s="85"/>
      <c r="AT943" s="85"/>
      <c r="AU943" s="85"/>
      <c r="AV943" s="85"/>
      <c r="AW943" s="101"/>
      <c r="AX943" s="2"/>
      <c r="AY943" s="2"/>
      <c r="AZ943" s="2"/>
      <c r="BA943" s="2"/>
      <c r="BB943" s="56"/>
      <c r="BC943" s="105"/>
      <c r="BD943" s="105"/>
      <c r="BE943" s="105"/>
      <c r="BF943" s="105"/>
      <c r="BG943" s="110"/>
      <c r="BH943" s="2"/>
      <c r="BI943" s="2"/>
      <c r="BJ943" s="2"/>
      <c r="BK943" s="2"/>
      <c r="BL943" s="56"/>
      <c r="BM943" s="48"/>
      <c r="BN943" s="48"/>
      <c r="BO943" s="48"/>
      <c r="BP943" s="48"/>
      <c r="BQ943" s="118"/>
      <c r="BR943" s="2"/>
      <c r="BS943" s="2"/>
      <c r="BT943" s="2"/>
      <c r="BU943" s="2"/>
      <c r="BV943" s="56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18" t="s">
        <v>5</v>
      </c>
      <c r="H944" s="3">
        <v>2024</v>
      </c>
      <c r="I944" s="20" t="s">
        <v>286</v>
      </c>
      <c r="J944" s="185" t="s">
        <v>337</v>
      </c>
      <c r="K944" s="8" t="s">
        <v>318</v>
      </c>
      <c r="L944" s="163">
        <f t="shared" si="29"/>
        <v>0</v>
      </c>
      <c r="M944" s="163">
        <f t="shared" si="30"/>
        <v>0</v>
      </c>
      <c r="N944" s="181"/>
      <c r="O944" s="53"/>
      <c r="P944" s="53"/>
      <c r="Q944" s="53"/>
      <c r="R944" s="53"/>
      <c r="S944" s="41"/>
      <c r="T944" s="8"/>
      <c r="U944" s="8"/>
      <c r="V944" s="8"/>
      <c r="W944" s="8"/>
      <c r="X944" s="56"/>
      <c r="Y944" s="135"/>
      <c r="Z944" s="135"/>
      <c r="AA944" s="135"/>
      <c r="AB944" s="135"/>
      <c r="AC944" s="69"/>
      <c r="AD944" s="8"/>
      <c r="AE944" s="8"/>
      <c r="AF944" s="8"/>
      <c r="AG944" s="8"/>
      <c r="AH944" s="56"/>
      <c r="AI944" s="137"/>
      <c r="AJ944" s="137"/>
      <c r="AK944" s="137"/>
      <c r="AL944" s="137"/>
      <c r="AM944" s="81"/>
      <c r="AN944" s="8"/>
      <c r="AO944" s="8"/>
      <c r="AP944" s="8"/>
      <c r="AQ944" s="8"/>
      <c r="AR944" s="56"/>
      <c r="AS944" s="139"/>
      <c r="AT944" s="145"/>
      <c r="AU944" s="139"/>
      <c r="AV944" s="139"/>
      <c r="AW944" s="101"/>
      <c r="AX944" s="8"/>
      <c r="AY944" s="8"/>
      <c r="AZ944" s="8"/>
      <c r="BA944" s="8"/>
      <c r="BB944" s="56"/>
      <c r="BC944" s="141"/>
      <c r="BD944" s="141"/>
      <c r="BE944" s="141"/>
      <c r="BF944" s="141"/>
      <c r="BG944" s="110"/>
      <c r="BH944" s="8"/>
      <c r="BI944" s="8"/>
      <c r="BJ944" s="8"/>
      <c r="BK944" s="8"/>
      <c r="BL944" s="56"/>
      <c r="BM944" s="143"/>
      <c r="BN944" s="143"/>
      <c r="BO944" s="143"/>
      <c r="BP944" s="143"/>
      <c r="BQ944" s="118"/>
      <c r="BR944" s="8"/>
      <c r="BS944" s="8"/>
      <c r="BT944" s="8"/>
      <c r="BU944" s="8"/>
      <c r="BV944" s="56"/>
    </row>
    <row r="945" spans="1:74" ht="28.8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18" t="s">
        <v>5</v>
      </c>
      <c r="H945" s="3">
        <v>2024</v>
      </c>
      <c r="I945" s="20" t="s">
        <v>286</v>
      </c>
      <c r="J945" s="185" t="s">
        <v>338</v>
      </c>
      <c r="K945" s="8" t="s">
        <v>339</v>
      </c>
      <c r="L945" s="163">
        <f t="shared" si="29"/>
        <v>0</v>
      </c>
      <c r="M945" s="163">
        <f t="shared" si="30"/>
        <v>0</v>
      </c>
      <c r="N945" s="181"/>
      <c r="O945" s="53"/>
      <c r="P945" s="53"/>
      <c r="Q945" s="53"/>
      <c r="R945" s="53"/>
      <c r="S945" s="41"/>
      <c r="T945" s="8"/>
      <c r="U945" s="8"/>
      <c r="V945" s="8"/>
      <c r="W945" s="8"/>
      <c r="X945" s="56"/>
      <c r="Y945" s="135"/>
      <c r="Z945" s="135"/>
      <c r="AA945" s="135"/>
      <c r="AB945" s="135"/>
      <c r="AC945" s="69"/>
      <c r="AD945" s="8"/>
      <c r="AE945" s="8"/>
      <c r="AF945" s="8"/>
      <c r="AG945" s="8"/>
      <c r="AH945" s="56"/>
      <c r="AI945" s="137"/>
      <c r="AJ945" s="137"/>
      <c r="AK945" s="137"/>
      <c r="AL945" s="137"/>
      <c r="AM945" s="81"/>
      <c r="AN945" s="8"/>
      <c r="AO945" s="8"/>
      <c r="AP945" s="8"/>
      <c r="AQ945" s="8"/>
      <c r="AR945" s="56"/>
      <c r="AS945" s="139"/>
      <c r="AT945" s="145"/>
      <c r="AU945" s="139"/>
      <c r="AV945" s="139"/>
      <c r="AW945" s="101"/>
      <c r="AX945" s="8"/>
      <c r="AY945" s="8"/>
      <c r="AZ945" s="8"/>
      <c r="BA945" s="8"/>
      <c r="BB945" s="56"/>
      <c r="BC945" s="141"/>
      <c r="BD945" s="141"/>
      <c r="BE945" s="141"/>
      <c r="BF945" s="141"/>
      <c r="BG945" s="110"/>
      <c r="BH945" s="8"/>
      <c r="BI945" s="8"/>
      <c r="BJ945" s="8"/>
      <c r="BK945" s="8"/>
      <c r="BL945" s="56"/>
      <c r="BM945" s="143"/>
      <c r="BN945" s="143"/>
      <c r="BO945" s="143"/>
      <c r="BP945" s="143"/>
      <c r="BQ945" s="118"/>
      <c r="BR945" s="8"/>
      <c r="BS945" s="8"/>
      <c r="BT945" s="8"/>
      <c r="BU945" s="8"/>
      <c r="BV945" s="56"/>
    </row>
    <row r="946" spans="1:74" ht="28.8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18" t="s">
        <v>5</v>
      </c>
      <c r="H946" s="3">
        <v>2024</v>
      </c>
      <c r="I946" s="20" t="s">
        <v>286</v>
      </c>
      <c r="J946" s="185" t="s">
        <v>340</v>
      </c>
      <c r="K946" s="8" t="s">
        <v>318</v>
      </c>
      <c r="L946" s="163">
        <f t="shared" si="29"/>
        <v>0</v>
      </c>
      <c r="M946" s="163">
        <f t="shared" si="30"/>
        <v>0</v>
      </c>
      <c r="N946" s="181"/>
      <c r="O946" s="53"/>
      <c r="P946" s="53"/>
      <c r="Q946" s="53"/>
      <c r="R946" s="53"/>
      <c r="S946" s="41"/>
      <c r="T946" s="8"/>
      <c r="U946" s="8"/>
      <c r="V946" s="8"/>
      <c r="W946" s="8"/>
      <c r="X946" s="56"/>
      <c r="Y946" s="135"/>
      <c r="Z946" s="135"/>
      <c r="AA946" s="135"/>
      <c r="AB946" s="135"/>
      <c r="AC946" s="69"/>
      <c r="AD946" s="8"/>
      <c r="AE946" s="8"/>
      <c r="AF946" s="8"/>
      <c r="AG946" s="8"/>
      <c r="AH946" s="56"/>
      <c r="AI946" s="137"/>
      <c r="AJ946" s="137"/>
      <c r="AK946" s="137"/>
      <c r="AL946" s="137"/>
      <c r="AM946" s="81"/>
      <c r="AN946" s="8"/>
      <c r="AO946" s="8"/>
      <c r="AP946" s="8"/>
      <c r="AQ946" s="8"/>
      <c r="AR946" s="56"/>
      <c r="AS946" s="139"/>
      <c r="AT946" s="145"/>
      <c r="AU946" s="139"/>
      <c r="AV946" s="139"/>
      <c r="AW946" s="101"/>
      <c r="AX946" s="8"/>
      <c r="AY946" s="8"/>
      <c r="AZ946" s="8"/>
      <c r="BA946" s="8"/>
      <c r="BB946" s="56"/>
      <c r="BC946" s="141"/>
      <c r="BD946" s="141"/>
      <c r="BE946" s="141"/>
      <c r="BF946" s="141"/>
      <c r="BG946" s="110"/>
      <c r="BH946" s="8"/>
      <c r="BI946" s="8"/>
      <c r="BJ946" s="8"/>
      <c r="BK946" s="8"/>
      <c r="BL946" s="56"/>
      <c r="BM946" s="143"/>
      <c r="BN946" s="143"/>
      <c r="BO946" s="143"/>
      <c r="BP946" s="143"/>
      <c r="BQ946" s="118"/>
      <c r="BR946" s="8"/>
      <c r="BS946" s="8"/>
      <c r="BT946" s="8"/>
      <c r="BU946" s="8"/>
      <c r="BV946" s="56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18" t="s">
        <v>5</v>
      </c>
      <c r="H947" s="3">
        <v>2024</v>
      </c>
      <c r="I947" s="20" t="s">
        <v>286</v>
      </c>
      <c r="J947" s="185" t="s">
        <v>341</v>
      </c>
      <c r="K947" s="8" t="s">
        <v>320</v>
      </c>
      <c r="L947" s="163">
        <f t="shared" si="29"/>
        <v>0</v>
      </c>
      <c r="M947" s="163">
        <f t="shared" si="30"/>
        <v>0</v>
      </c>
      <c r="N947" s="181"/>
      <c r="O947" s="53"/>
      <c r="P947" s="53"/>
      <c r="Q947" s="53"/>
      <c r="R947" s="53"/>
      <c r="S947" s="41"/>
      <c r="T947" s="8"/>
      <c r="U947" s="8"/>
      <c r="V947" s="8"/>
      <c r="W947" s="8"/>
      <c r="X947" s="56"/>
      <c r="Y947" s="135"/>
      <c r="Z947" s="135"/>
      <c r="AA947" s="135"/>
      <c r="AB947" s="135"/>
      <c r="AC947" s="69"/>
      <c r="AD947" s="8"/>
      <c r="AE947" s="8"/>
      <c r="AF947" s="8"/>
      <c r="AG947" s="8"/>
      <c r="AH947" s="56"/>
      <c r="AI947" s="137"/>
      <c r="AJ947" s="137"/>
      <c r="AK947" s="137"/>
      <c r="AL947" s="137"/>
      <c r="AM947" s="81"/>
      <c r="AN947" s="8"/>
      <c r="AO947" s="8"/>
      <c r="AP947" s="8"/>
      <c r="AQ947" s="8"/>
      <c r="AR947" s="56"/>
      <c r="AS947" s="139"/>
      <c r="AT947" s="145"/>
      <c r="AU947" s="139"/>
      <c r="AV947" s="139"/>
      <c r="AW947" s="101"/>
      <c r="AX947" s="8"/>
      <c r="AY947" s="8"/>
      <c r="AZ947" s="8"/>
      <c r="BA947" s="8"/>
      <c r="BB947" s="56"/>
      <c r="BC947" s="141"/>
      <c r="BD947" s="141"/>
      <c r="BE947" s="141"/>
      <c r="BF947" s="141"/>
      <c r="BG947" s="110"/>
      <c r="BH947" s="8"/>
      <c r="BI947" s="8"/>
      <c r="BJ947" s="8"/>
      <c r="BK947" s="8"/>
      <c r="BL947" s="56"/>
      <c r="BM947" s="143"/>
      <c r="BN947" s="143"/>
      <c r="BO947" s="143"/>
      <c r="BP947" s="143"/>
      <c r="BQ947" s="118"/>
      <c r="BR947" s="8"/>
      <c r="BS947" s="8"/>
      <c r="BT947" s="8"/>
      <c r="BU947" s="8"/>
      <c r="BV947" s="56"/>
    </row>
    <row r="948" spans="1:74" ht="28.8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18" t="s">
        <v>5</v>
      </c>
      <c r="H948" s="3">
        <v>2024</v>
      </c>
      <c r="I948" s="20" t="s">
        <v>286</v>
      </c>
      <c r="J948" s="185" t="s">
        <v>342</v>
      </c>
      <c r="K948" s="8" t="s">
        <v>320</v>
      </c>
      <c r="L948" s="163">
        <f t="shared" si="29"/>
        <v>0</v>
      </c>
      <c r="M948" s="163">
        <f t="shared" si="30"/>
        <v>0</v>
      </c>
      <c r="N948" s="181"/>
      <c r="O948" s="53"/>
      <c r="P948" s="53"/>
      <c r="Q948" s="53"/>
      <c r="R948" s="53"/>
      <c r="S948" s="41"/>
      <c r="T948" s="8"/>
      <c r="U948" s="8"/>
      <c r="V948" s="8"/>
      <c r="W948" s="8"/>
      <c r="X948" s="56"/>
      <c r="Y948" s="135"/>
      <c r="Z948" s="135"/>
      <c r="AA948" s="135"/>
      <c r="AB948" s="135"/>
      <c r="AC948" s="69"/>
      <c r="AD948" s="8"/>
      <c r="AE948" s="8"/>
      <c r="AF948" s="8"/>
      <c r="AG948" s="8"/>
      <c r="AH948" s="56"/>
      <c r="AI948" s="137"/>
      <c r="AJ948" s="137"/>
      <c r="AK948" s="137"/>
      <c r="AL948" s="137"/>
      <c r="AM948" s="81"/>
      <c r="AN948" s="8"/>
      <c r="AO948" s="8"/>
      <c r="AP948" s="8"/>
      <c r="AQ948" s="8"/>
      <c r="AR948" s="56"/>
      <c r="AS948" s="139"/>
      <c r="AT948" s="145"/>
      <c r="AU948" s="139"/>
      <c r="AV948" s="139"/>
      <c r="AW948" s="101"/>
      <c r="AX948" s="8"/>
      <c r="AY948" s="8"/>
      <c r="AZ948" s="8"/>
      <c r="BA948" s="8"/>
      <c r="BB948" s="56"/>
      <c r="BC948" s="141"/>
      <c r="BD948" s="141"/>
      <c r="BE948" s="141"/>
      <c r="BF948" s="141"/>
      <c r="BG948" s="110"/>
      <c r="BH948" s="8"/>
      <c r="BI948" s="8"/>
      <c r="BJ948" s="8"/>
      <c r="BK948" s="8"/>
      <c r="BL948" s="56"/>
      <c r="BM948" s="143"/>
      <c r="BN948" s="143"/>
      <c r="BO948" s="143"/>
      <c r="BP948" s="143"/>
      <c r="BQ948" s="118"/>
      <c r="BR948" s="8"/>
      <c r="BS948" s="8"/>
      <c r="BT948" s="8"/>
      <c r="BU948" s="8"/>
      <c r="BV948" s="56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18" t="s">
        <v>5</v>
      </c>
      <c r="H949" s="3">
        <v>2024</v>
      </c>
      <c r="I949" s="20" t="s">
        <v>286</v>
      </c>
      <c r="J949" s="185" t="s">
        <v>343</v>
      </c>
      <c r="K949" s="8" t="s">
        <v>339</v>
      </c>
      <c r="L949" s="163">
        <f t="shared" si="29"/>
        <v>0</v>
      </c>
      <c r="M949" s="163">
        <f t="shared" si="30"/>
        <v>0</v>
      </c>
      <c r="N949" s="181"/>
      <c r="O949" s="53"/>
      <c r="P949" s="53"/>
      <c r="Q949" s="53"/>
      <c r="R949" s="53"/>
      <c r="S949" s="41"/>
      <c r="T949" s="8"/>
      <c r="U949" s="8"/>
      <c r="V949" s="8"/>
      <c r="W949" s="8"/>
      <c r="X949" s="56"/>
      <c r="Y949" s="135"/>
      <c r="Z949" s="135"/>
      <c r="AA949" s="135"/>
      <c r="AB949" s="135"/>
      <c r="AC949" s="69"/>
      <c r="AD949" s="8"/>
      <c r="AE949" s="8"/>
      <c r="AF949" s="8"/>
      <c r="AG949" s="8"/>
      <c r="AH949" s="56"/>
      <c r="AI949" s="137"/>
      <c r="AJ949" s="137"/>
      <c r="AK949" s="137"/>
      <c r="AL949" s="137"/>
      <c r="AM949" s="81"/>
      <c r="AN949" s="8"/>
      <c r="AO949" s="8"/>
      <c r="AP949" s="8"/>
      <c r="AQ949" s="8"/>
      <c r="AR949" s="56"/>
      <c r="AS949" s="139"/>
      <c r="AT949" s="145"/>
      <c r="AU949" s="139"/>
      <c r="AV949" s="139"/>
      <c r="AW949" s="101"/>
      <c r="AX949" s="8"/>
      <c r="AY949" s="8"/>
      <c r="AZ949" s="8"/>
      <c r="BA949" s="8"/>
      <c r="BB949" s="56"/>
      <c r="BC949" s="141"/>
      <c r="BD949" s="141"/>
      <c r="BE949" s="141"/>
      <c r="BF949" s="141"/>
      <c r="BG949" s="110"/>
      <c r="BH949" s="8"/>
      <c r="BI949" s="8"/>
      <c r="BJ949" s="8"/>
      <c r="BK949" s="8"/>
      <c r="BL949" s="56"/>
      <c r="BM949" s="143"/>
      <c r="BN949" s="143"/>
      <c r="BO949" s="143"/>
      <c r="BP949" s="143"/>
      <c r="BQ949" s="118"/>
      <c r="BR949" s="8"/>
      <c r="BS949" s="8"/>
      <c r="BT949" s="8"/>
      <c r="BU949" s="8"/>
      <c r="BV949" s="56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18" t="s">
        <v>5</v>
      </c>
      <c r="H950" s="3">
        <v>2024</v>
      </c>
      <c r="I950" s="20" t="s">
        <v>288</v>
      </c>
      <c r="J950" s="185" t="s">
        <v>344</v>
      </c>
      <c r="K950" s="8" t="s">
        <v>318</v>
      </c>
      <c r="L950" s="163">
        <f t="shared" si="29"/>
        <v>0</v>
      </c>
      <c r="M950" s="163">
        <f t="shared" si="30"/>
        <v>0</v>
      </c>
      <c r="N950" s="181"/>
      <c r="O950" s="53"/>
      <c r="P950" s="53"/>
      <c r="Q950" s="53"/>
      <c r="R950" s="53"/>
      <c r="S950" s="41"/>
      <c r="T950" s="8"/>
      <c r="U950" s="8"/>
      <c r="V950" s="8"/>
      <c r="W950" s="8"/>
      <c r="X950" s="56"/>
      <c r="Y950" s="135"/>
      <c r="Z950" s="135"/>
      <c r="AA950" s="135"/>
      <c r="AB950" s="135"/>
      <c r="AC950" s="69"/>
      <c r="AD950" s="8"/>
      <c r="AE950" s="8"/>
      <c r="AF950" s="8"/>
      <c r="AG950" s="8"/>
      <c r="AH950" s="56"/>
      <c r="AI950" s="137"/>
      <c r="AJ950" s="137"/>
      <c r="AK950" s="137"/>
      <c r="AL950" s="137"/>
      <c r="AM950" s="81"/>
      <c r="AN950" s="8"/>
      <c r="AO950" s="8"/>
      <c r="AP950" s="8"/>
      <c r="AQ950" s="8"/>
      <c r="AR950" s="56"/>
      <c r="AS950" s="139"/>
      <c r="AT950" s="145"/>
      <c r="AU950" s="139"/>
      <c r="AV950" s="139"/>
      <c r="AW950" s="101"/>
      <c r="AX950" s="8"/>
      <c r="AY950" s="8"/>
      <c r="AZ950" s="8"/>
      <c r="BA950" s="8"/>
      <c r="BB950" s="56"/>
      <c r="BC950" s="141"/>
      <c r="BD950" s="141"/>
      <c r="BE950" s="141"/>
      <c r="BF950" s="141"/>
      <c r="BG950" s="110"/>
      <c r="BH950" s="8"/>
      <c r="BI950" s="8"/>
      <c r="BJ950" s="8"/>
      <c r="BK950" s="8"/>
      <c r="BL950" s="56"/>
      <c r="BM950" s="143"/>
      <c r="BN950" s="143"/>
      <c r="BO950" s="143"/>
      <c r="BP950" s="143"/>
      <c r="BQ950" s="118"/>
      <c r="BR950" s="8"/>
      <c r="BS950" s="8"/>
      <c r="BT950" s="8"/>
      <c r="BU950" s="8"/>
      <c r="BV950" s="56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18" t="s">
        <v>5</v>
      </c>
      <c r="H951" s="3">
        <v>2024</v>
      </c>
      <c r="I951" s="20" t="s">
        <v>288</v>
      </c>
      <c r="J951" s="184" t="s">
        <v>351</v>
      </c>
      <c r="K951" s="2" t="s">
        <v>318</v>
      </c>
      <c r="L951" s="163">
        <f t="shared" si="29"/>
        <v>0</v>
      </c>
      <c r="M951" s="163">
        <f t="shared" si="30"/>
        <v>0</v>
      </c>
      <c r="N951" s="181"/>
      <c r="O951" s="53"/>
      <c r="P951" s="53"/>
      <c r="Q951" s="53"/>
      <c r="R951" s="53"/>
      <c r="S951" s="41"/>
      <c r="T951" s="8"/>
      <c r="U951" s="8"/>
      <c r="V951" s="8"/>
      <c r="W951" s="8"/>
      <c r="X951" s="56"/>
      <c r="Y951" s="135"/>
      <c r="Z951" s="135"/>
      <c r="AA951" s="135"/>
      <c r="AB951" s="135"/>
      <c r="AC951" s="69"/>
      <c r="AD951" s="8"/>
      <c r="AE951" s="8"/>
      <c r="AF951" s="8"/>
      <c r="AG951" s="8"/>
      <c r="AH951" s="56"/>
      <c r="AI951" s="137"/>
      <c r="AJ951" s="137"/>
      <c r="AK951" s="137"/>
      <c r="AL951" s="137"/>
      <c r="AM951" s="81"/>
      <c r="AN951" s="8"/>
      <c r="AO951" s="8"/>
      <c r="AP951" s="8"/>
      <c r="AQ951" s="8"/>
      <c r="AR951" s="56"/>
      <c r="AS951" s="139"/>
      <c r="AT951" s="145"/>
      <c r="AU951" s="139"/>
      <c r="AV951" s="139"/>
      <c r="AW951" s="101"/>
      <c r="AX951" s="8"/>
      <c r="AY951" s="8"/>
      <c r="AZ951" s="8"/>
      <c r="BA951" s="8"/>
      <c r="BB951" s="56"/>
      <c r="BC951" s="141"/>
      <c r="BD951" s="141"/>
      <c r="BE951" s="141"/>
      <c r="BF951" s="141"/>
      <c r="BG951" s="110"/>
      <c r="BH951" s="8"/>
      <c r="BI951" s="8"/>
      <c r="BJ951" s="8"/>
      <c r="BK951" s="8"/>
      <c r="BL951" s="56"/>
      <c r="BM951" s="143"/>
      <c r="BN951" s="143"/>
      <c r="BO951" s="143"/>
      <c r="BP951" s="143"/>
      <c r="BQ951" s="118"/>
      <c r="BR951" s="8"/>
      <c r="BS951" s="8"/>
      <c r="BT951" s="8"/>
      <c r="BU951" s="8"/>
      <c r="BV951" s="56"/>
    </row>
    <row r="952" spans="1:74" ht="28.8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18" t="s">
        <v>5</v>
      </c>
      <c r="H952" s="3">
        <v>2024</v>
      </c>
      <c r="I952" s="20" t="s">
        <v>288</v>
      </c>
      <c r="J952" s="184" t="s">
        <v>352</v>
      </c>
      <c r="K952" s="2" t="s">
        <v>321</v>
      </c>
      <c r="L952" s="163">
        <f t="shared" si="29"/>
        <v>0</v>
      </c>
      <c r="M952" s="163">
        <f t="shared" si="30"/>
        <v>0</v>
      </c>
      <c r="N952" s="181"/>
      <c r="O952" s="33"/>
      <c r="P952" s="33"/>
      <c r="Q952" s="33"/>
      <c r="R952" s="33"/>
      <c r="S952" s="41"/>
      <c r="T952" s="2"/>
      <c r="U952" s="2"/>
      <c r="V952" s="2"/>
      <c r="W952" s="2"/>
      <c r="X952" s="56"/>
      <c r="Y952" s="62"/>
      <c r="Z952" s="62"/>
      <c r="AA952" s="62"/>
      <c r="AB952" s="62"/>
      <c r="AC952" s="69"/>
      <c r="AD952" s="2"/>
      <c r="AE952" s="2"/>
      <c r="AF952" s="2"/>
      <c r="AG952" s="2"/>
      <c r="AH952" s="56"/>
      <c r="AI952" s="72"/>
      <c r="AJ952" s="72"/>
      <c r="AK952" s="72"/>
      <c r="AL952" s="72"/>
      <c r="AM952" s="81"/>
      <c r="AN952" s="2"/>
      <c r="AO952" s="2"/>
      <c r="AP952" s="2"/>
      <c r="AQ952" s="2"/>
      <c r="AR952" s="56"/>
      <c r="AS952" s="85"/>
      <c r="AT952" s="153"/>
      <c r="AU952" s="153"/>
      <c r="AV952" s="85"/>
      <c r="AW952" s="101"/>
      <c r="AX952" s="2"/>
      <c r="AY952" s="2"/>
      <c r="AZ952" s="2"/>
      <c r="BA952" s="2"/>
      <c r="BB952" s="56"/>
      <c r="BC952" s="105"/>
      <c r="BD952" s="105"/>
      <c r="BE952" s="105"/>
      <c r="BF952" s="105"/>
      <c r="BG952" s="110"/>
      <c r="BH952" s="2"/>
      <c r="BI952" s="2"/>
      <c r="BJ952" s="2"/>
      <c r="BK952" s="2"/>
      <c r="BL952" s="56"/>
      <c r="BM952" s="48"/>
      <c r="BN952" s="48"/>
      <c r="BO952" s="48"/>
      <c r="BP952" s="48"/>
      <c r="BQ952" s="118"/>
      <c r="BR952" s="2"/>
      <c r="BS952" s="2"/>
      <c r="BT952" s="2"/>
      <c r="BU952" s="2"/>
      <c r="BV952" s="56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18" t="s">
        <v>5</v>
      </c>
      <c r="H953" s="3">
        <v>2024</v>
      </c>
      <c r="I953" s="20" t="s">
        <v>288</v>
      </c>
      <c r="J953" s="184" t="s">
        <v>345</v>
      </c>
      <c r="K953" s="2" t="s">
        <v>318</v>
      </c>
      <c r="L953" s="163">
        <f t="shared" si="29"/>
        <v>0</v>
      </c>
      <c r="M953" s="163">
        <f t="shared" si="30"/>
        <v>0</v>
      </c>
      <c r="N953" s="181"/>
      <c r="O953" s="34"/>
      <c r="P953" s="33"/>
      <c r="Q953" s="33"/>
      <c r="R953" s="33"/>
      <c r="S953" s="41"/>
      <c r="T953" s="3"/>
      <c r="U953" s="2"/>
      <c r="V953" s="2"/>
      <c r="W953" s="2"/>
      <c r="X953" s="56"/>
      <c r="Y953" s="64"/>
      <c r="Z953" s="62"/>
      <c r="AA953" s="62"/>
      <c r="AB953" s="62"/>
      <c r="AC953" s="69"/>
      <c r="AD953" s="3"/>
      <c r="AE953" s="2"/>
      <c r="AF953" s="2"/>
      <c r="AG953" s="2"/>
      <c r="AH953" s="56"/>
      <c r="AI953" s="73"/>
      <c r="AJ953" s="72"/>
      <c r="AK953" s="72"/>
      <c r="AL953" s="72"/>
      <c r="AM953" s="81"/>
      <c r="AN953" s="3"/>
      <c r="AO953" s="2"/>
      <c r="AP953" s="2"/>
      <c r="AQ953" s="2"/>
      <c r="AR953" s="56"/>
      <c r="AS953" s="86"/>
      <c r="AT953" s="85"/>
      <c r="AU953" s="85"/>
      <c r="AV953" s="85"/>
      <c r="AW953" s="101"/>
      <c r="AX953" s="3"/>
      <c r="AY953" s="2"/>
      <c r="AZ953" s="2"/>
      <c r="BA953" s="2"/>
      <c r="BB953" s="56"/>
      <c r="BC953" s="106"/>
      <c r="BD953" s="105"/>
      <c r="BE953" s="105"/>
      <c r="BF953" s="105"/>
      <c r="BG953" s="110"/>
      <c r="BH953" s="3"/>
      <c r="BI953" s="2"/>
      <c r="BJ953" s="2"/>
      <c r="BK953" s="2"/>
      <c r="BL953" s="56"/>
      <c r="BM953" s="49"/>
      <c r="BN953" s="48"/>
      <c r="BO953" s="48"/>
      <c r="BP953" s="48"/>
      <c r="BQ953" s="118"/>
      <c r="BR953" s="3"/>
      <c r="BS953" s="2"/>
      <c r="BT953" s="2"/>
      <c r="BU953" s="2"/>
      <c r="BV953" s="56"/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18" t="s">
        <v>5</v>
      </c>
      <c r="H954" s="3">
        <v>2024</v>
      </c>
      <c r="I954" s="20" t="s">
        <v>289</v>
      </c>
      <c r="J954" s="184" t="s">
        <v>268</v>
      </c>
      <c r="K954" s="2" t="s">
        <v>318</v>
      </c>
      <c r="L954" s="163">
        <f t="shared" si="29"/>
        <v>0</v>
      </c>
      <c r="M954" s="163">
        <f t="shared" si="30"/>
        <v>0</v>
      </c>
      <c r="N954" s="181"/>
      <c r="O954" s="33"/>
      <c r="P954" s="33"/>
      <c r="Q954" s="33"/>
      <c r="R954" s="33"/>
      <c r="S954" s="41"/>
      <c r="T954" s="2"/>
      <c r="U954" s="2"/>
      <c r="V954" s="2"/>
      <c r="W954" s="2"/>
      <c r="X954" s="56"/>
      <c r="Y954" s="62"/>
      <c r="Z954" s="62"/>
      <c r="AA954" s="62"/>
      <c r="AB954" s="62"/>
      <c r="AC954" s="69"/>
      <c r="AD954" s="2"/>
      <c r="AE954" s="2"/>
      <c r="AF954" s="2"/>
      <c r="AG954" s="2"/>
      <c r="AH954" s="56"/>
      <c r="AI954" s="72"/>
      <c r="AJ954" s="72"/>
      <c r="AK954" s="72"/>
      <c r="AL954" s="72"/>
      <c r="AM954" s="81"/>
      <c r="AN954" s="2"/>
      <c r="AO954" s="2"/>
      <c r="AP954" s="2"/>
      <c r="AQ954" s="2"/>
      <c r="AR954" s="56"/>
      <c r="AS954" s="85"/>
      <c r="AT954" s="85"/>
      <c r="AU954" s="85"/>
      <c r="AV954" s="85"/>
      <c r="AW954" s="101"/>
      <c r="AX954" s="2"/>
      <c r="AY954" s="2"/>
      <c r="AZ954" s="2"/>
      <c r="BA954" s="2"/>
      <c r="BB954" s="56"/>
      <c r="BC954" s="105"/>
      <c r="BD954" s="105"/>
      <c r="BE954" s="105"/>
      <c r="BF954" s="105"/>
      <c r="BG954" s="110"/>
      <c r="BH954" s="2"/>
      <c r="BI954" s="2"/>
      <c r="BJ954" s="2"/>
      <c r="BK954" s="2"/>
      <c r="BL954" s="56"/>
      <c r="BM954" s="48"/>
      <c r="BN954" s="48"/>
      <c r="BO954" s="48"/>
      <c r="BP954" s="48"/>
      <c r="BQ954" s="118"/>
      <c r="BR954" s="2"/>
      <c r="BS954" s="2"/>
      <c r="BT954" s="2"/>
      <c r="BU954" s="2"/>
      <c r="BV954" s="56"/>
    </row>
    <row r="955" spans="1:74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18" t="s">
        <v>5</v>
      </c>
      <c r="H955" s="3">
        <v>2024</v>
      </c>
      <c r="I955" s="20" t="s">
        <v>289</v>
      </c>
      <c r="J955" s="184" t="s">
        <v>292</v>
      </c>
      <c r="K955" s="2" t="s">
        <v>318</v>
      </c>
      <c r="L955" s="163">
        <f t="shared" si="29"/>
        <v>0</v>
      </c>
      <c r="M955" s="163">
        <f t="shared" si="30"/>
        <v>0</v>
      </c>
      <c r="N955" s="181"/>
      <c r="O955" s="33"/>
      <c r="P955" s="33"/>
      <c r="Q955" s="33"/>
      <c r="R955" s="33"/>
      <c r="S955" s="41"/>
      <c r="T955" s="2"/>
      <c r="U955" s="2"/>
      <c r="V955" s="2"/>
      <c r="W955" s="2"/>
      <c r="X955" s="56"/>
      <c r="Y955" s="62"/>
      <c r="Z955" s="62"/>
      <c r="AA955" s="62"/>
      <c r="AB955" s="62"/>
      <c r="AC955" s="69"/>
      <c r="AD955" s="2"/>
      <c r="AE955" s="2"/>
      <c r="AF955" s="2"/>
      <c r="AG955" s="2"/>
      <c r="AH955" s="56"/>
      <c r="AI955" s="72"/>
      <c r="AJ955" s="72"/>
      <c r="AK955" s="72"/>
      <c r="AL955" s="72"/>
      <c r="AM955" s="81"/>
      <c r="AN955" s="2"/>
      <c r="AO955" s="2"/>
      <c r="AP955" s="2"/>
      <c r="AQ955" s="2"/>
      <c r="AR955" s="56"/>
      <c r="AS955" s="85"/>
      <c r="AT955" s="85"/>
      <c r="AU955" s="85"/>
      <c r="AV955" s="85"/>
      <c r="AW955" s="101"/>
      <c r="AX955" s="2"/>
      <c r="AY955" s="2"/>
      <c r="AZ955" s="2"/>
      <c r="BA955" s="2"/>
      <c r="BB955" s="56"/>
      <c r="BC955" s="105"/>
      <c r="BD955" s="105"/>
      <c r="BE955" s="105"/>
      <c r="BF955" s="105"/>
      <c r="BG955" s="110"/>
      <c r="BH955" s="2"/>
      <c r="BI955" s="2"/>
      <c r="BJ955" s="2"/>
      <c r="BK955" s="2"/>
      <c r="BL955" s="56"/>
      <c r="BM955" s="48"/>
      <c r="BN955" s="48"/>
      <c r="BO955" s="48"/>
      <c r="BP955" s="48"/>
      <c r="BQ955" s="118"/>
      <c r="BR955" s="2"/>
      <c r="BS955" s="2"/>
      <c r="BT955" s="2"/>
      <c r="BU955" s="2"/>
      <c r="BV955" s="56"/>
    </row>
    <row r="956" spans="1:74" ht="15.6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18" t="s">
        <v>5</v>
      </c>
      <c r="H956" s="3">
        <v>2024</v>
      </c>
      <c r="I956" s="20" t="s">
        <v>285</v>
      </c>
      <c r="J956" s="184" t="s">
        <v>293</v>
      </c>
      <c r="K956" s="2" t="s">
        <v>318</v>
      </c>
      <c r="L956" s="163">
        <f t="shared" si="29"/>
        <v>2.5999999999999999E-3</v>
      </c>
      <c r="M956" s="163">
        <f t="shared" si="30"/>
        <v>23.062999999999999</v>
      </c>
      <c r="N956" s="181" t="s">
        <v>1352</v>
      </c>
      <c r="O956" s="33"/>
      <c r="P956" s="33"/>
      <c r="Q956" s="33"/>
      <c r="R956" s="35"/>
      <c r="S956" s="41"/>
      <c r="T956" s="2"/>
      <c r="U956" s="2"/>
      <c r="V956" s="2"/>
      <c r="W956" s="29"/>
      <c r="X956" s="56"/>
      <c r="Y956" s="62">
        <v>2</v>
      </c>
      <c r="Z956" s="62"/>
      <c r="AA956" s="62"/>
      <c r="AB956" s="63">
        <v>2.5999999999999999E-3</v>
      </c>
      <c r="AC956" s="69">
        <v>23.062999999999999</v>
      </c>
      <c r="AD956" s="2"/>
      <c r="AE956" s="2"/>
      <c r="AF956" s="2"/>
      <c r="AG956" s="29"/>
      <c r="AH956" s="56"/>
      <c r="AI956" s="72"/>
      <c r="AJ956" s="72"/>
      <c r="AK956" s="72"/>
      <c r="AL956" s="74"/>
      <c r="AM956" s="81"/>
      <c r="AN956" s="2"/>
      <c r="AO956" s="2"/>
      <c r="AP956" s="2"/>
      <c r="AQ956" s="29"/>
      <c r="AR956" s="56"/>
      <c r="AS956" s="85"/>
      <c r="AT956" s="85"/>
      <c r="AU956" s="85"/>
      <c r="AV956" s="87"/>
      <c r="AW956" s="101"/>
      <c r="AX956" s="2"/>
      <c r="AY956" s="2"/>
      <c r="AZ956" s="2"/>
      <c r="BA956" s="29"/>
      <c r="BB956" s="56"/>
      <c r="BC956" s="105"/>
      <c r="BD956" s="105"/>
      <c r="BE956" s="105"/>
      <c r="BF956" s="107"/>
      <c r="BG956" s="110"/>
      <c r="BH956" s="2"/>
      <c r="BI956" s="2"/>
      <c r="BJ956" s="2"/>
      <c r="BK956" s="29"/>
      <c r="BL956" s="56"/>
      <c r="BM956" s="48"/>
      <c r="BN956" s="48"/>
      <c r="BO956" s="48"/>
      <c r="BP956" s="114"/>
      <c r="BQ956" s="118"/>
      <c r="BR956" s="2"/>
      <c r="BS956" s="2"/>
      <c r="BT956" s="2"/>
      <c r="BU956" s="29"/>
      <c r="BV956" s="56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18" t="s">
        <v>5</v>
      </c>
      <c r="H957" s="3">
        <v>2024</v>
      </c>
      <c r="I957" s="20" t="s">
        <v>287</v>
      </c>
      <c r="J957" s="184" t="s">
        <v>269</v>
      </c>
      <c r="K957" s="2" t="s">
        <v>320</v>
      </c>
      <c r="L957" s="163">
        <f t="shared" si="29"/>
        <v>0</v>
      </c>
      <c r="M957" s="163">
        <f t="shared" si="30"/>
        <v>0</v>
      </c>
      <c r="N957" s="181"/>
      <c r="O957" s="33"/>
      <c r="P957" s="33"/>
      <c r="Q957" s="33"/>
      <c r="R957" s="33"/>
      <c r="S957" s="41"/>
      <c r="T957" s="2"/>
      <c r="U957" s="2"/>
      <c r="V957" s="2"/>
      <c r="W957" s="2"/>
      <c r="X957" s="56"/>
      <c r="Y957" s="62"/>
      <c r="Z957" s="62"/>
      <c r="AA957" s="62"/>
      <c r="AB957" s="64"/>
      <c r="AC957" s="69"/>
      <c r="AD957" s="2"/>
      <c r="AE957" s="2"/>
      <c r="AF957" s="2"/>
      <c r="AG957" s="2"/>
      <c r="AH957" s="56"/>
      <c r="AI957" s="72"/>
      <c r="AJ957" s="72"/>
      <c r="AK957" s="72"/>
      <c r="AL957" s="72"/>
      <c r="AM957" s="81"/>
      <c r="AN957" s="2"/>
      <c r="AO957" s="2"/>
      <c r="AP957" s="2"/>
      <c r="AQ957" s="2"/>
      <c r="AR957" s="56"/>
      <c r="AS957" s="85"/>
      <c r="AT957" s="85"/>
      <c r="AU957" s="85"/>
      <c r="AV957" s="85"/>
      <c r="AW957" s="101"/>
      <c r="AX957" s="2"/>
      <c r="AY957" s="2"/>
      <c r="AZ957" s="2"/>
      <c r="BA957" s="2"/>
      <c r="BB957" s="56"/>
      <c r="BC957" s="105"/>
      <c r="BD957" s="105"/>
      <c r="BE957" s="105"/>
      <c r="BF957" s="105"/>
      <c r="BG957" s="110"/>
      <c r="BH957" s="2"/>
      <c r="BI957" s="2"/>
      <c r="BJ957" s="2"/>
      <c r="BK957" s="2"/>
      <c r="BL957" s="56"/>
      <c r="BM957" s="48"/>
      <c r="BN957" s="48"/>
      <c r="BO957" s="48"/>
      <c r="BP957" s="48"/>
      <c r="BQ957" s="118"/>
      <c r="BR957" s="2"/>
      <c r="BS957" s="2"/>
      <c r="BT957" s="2"/>
      <c r="BU957" s="2"/>
      <c r="BV957" s="56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18" t="s">
        <v>5</v>
      </c>
      <c r="H958" s="3">
        <v>2024</v>
      </c>
      <c r="I958" s="20" t="s">
        <v>287</v>
      </c>
      <c r="J958" s="184" t="s">
        <v>270</v>
      </c>
      <c r="K958" s="2" t="s">
        <v>320</v>
      </c>
      <c r="L958" s="163">
        <f t="shared" si="29"/>
        <v>0</v>
      </c>
      <c r="M958" s="163">
        <f t="shared" si="30"/>
        <v>0</v>
      </c>
      <c r="N958" s="181"/>
      <c r="O958" s="33"/>
      <c r="P958" s="33"/>
      <c r="Q958" s="33"/>
      <c r="R958" s="33"/>
      <c r="S958" s="41"/>
      <c r="T958" s="2"/>
      <c r="U958" s="2"/>
      <c r="V958" s="2"/>
      <c r="W958" s="2"/>
      <c r="X958" s="56"/>
      <c r="Y958" s="62"/>
      <c r="Z958" s="62"/>
      <c r="AA958" s="62"/>
      <c r="AB958" s="62"/>
      <c r="AC958" s="69"/>
      <c r="AD958" s="2"/>
      <c r="AE958" s="2"/>
      <c r="AF958" s="2"/>
      <c r="AG958" s="2"/>
      <c r="AH958" s="56"/>
      <c r="AI958" s="72"/>
      <c r="AJ958" s="72"/>
      <c r="AK958" s="72"/>
      <c r="AL958" s="72"/>
      <c r="AM958" s="81"/>
      <c r="AN958" s="2"/>
      <c r="AO958" s="2"/>
      <c r="AP958" s="2"/>
      <c r="AQ958" s="2"/>
      <c r="AR958" s="56"/>
      <c r="AS958" s="85"/>
      <c r="AT958" s="85"/>
      <c r="AU958" s="85"/>
      <c r="AV958" s="85"/>
      <c r="AW958" s="101"/>
      <c r="AX958" s="2"/>
      <c r="AY958" s="2"/>
      <c r="AZ958" s="2"/>
      <c r="BA958" s="2"/>
      <c r="BB958" s="56"/>
      <c r="BC958" s="105"/>
      <c r="BD958" s="105"/>
      <c r="BE958" s="105"/>
      <c r="BF958" s="105"/>
      <c r="BG958" s="110"/>
      <c r="BH958" s="2"/>
      <c r="BI958" s="2"/>
      <c r="BJ958" s="2"/>
      <c r="BK958" s="2"/>
      <c r="BL958" s="56"/>
      <c r="BM958" s="48"/>
      <c r="BN958" s="48"/>
      <c r="BO958" s="48"/>
      <c r="BP958" s="48"/>
      <c r="BQ958" s="118"/>
      <c r="BR958" s="2"/>
      <c r="BS958" s="2"/>
      <c r="BT958" s="2"/>
      <c r="BU958" s="2"/>
      <c r="BV958" s="56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18" t="s">
        <v>5</v>
      </c>
      <c r="H959" s="3">
        <v>2024</v>
      </c>
      <c r="I959" s="20" t="s">
        <v>290</v>
      </c>
      <c r="J959" s="184" t="s">
        <v>271</v>
      </c>
      <c r="K959" s="2" t="s">
        <v>321</v>
      </c>
      <c r="L959" s="163">
        <f t="shared" si="29"/>
        <v>0</v>
      </c>
      <c r="M959" s="163">
        <f t="shared" si="30"/>
        <v>0</v>
      </c>
      <c r="N959" s="181"/>
      <c r="O959" s="33"/>
      <c r="P959" s="33"/>
      <c r="Q959" s="33"/>
      <c r="R959" s="33"/>
      <c r="S959" s="41"/>
      <c r="T959" s="2"/>
      <c r="U959" s="2"/>
      <c r="V959" s="2"/>
      <c r="W959" s="2"/>
      <c r="X959" s="56"/>
      <c r="Y959" s="62"/>
      <c r="Z959" s="62"/>
      <c r="AA959" s="62"/>
      <c r="AB959" s="62"/>
      <c r="AC959" s="69"/>
      <c r="AD959" s="2"/>
      <c r="AE959" s="2"/>
      <c r="AF959" s="2"/>
      <c r="AG959" s="2"/>
      <c r="AH959" s="56"/>
      <c r="AI959" s="72"/>
      <c r="AJ959" s="72"/>
      <c r="AK959" s="72"/>
      <c r="AL959" s="72"/>
      <c r="AM959" s="81"/>
      <c r="AN959" s="2"/>
      <c r="AO959" s="2"/>
      <c r="AP959" s="2"/>
      <c r="AQ959" s="2"/>
      <c r="AR959" s="56"/>
      <c r="AS959" s="85"/>
      <c r="AT959" s="85"/>
      <c r="AU959" s="85"/>
      <c r="AV959" s="85"/>
      <c r="AW959" s="101"/>
      <c r="AX959" s="2"/>
      <c r="AY959" s="2"/>
      <c r="AZ959" s="2"/>
      <c r="BA959" s="2"/>
      <c r="BB959" s="56"/>
      <c r="BC959" s="105"/>
      <c r="BD959" s="105"/>
      <c r="BE959" s="105"/>
      <c r="BF959" s="105"/>
      <c r="BG959" s="110"/>
      <c r="BH959" s="2"/>
      <c r="BI959" s="2"/>
      <c r="BJ959" s="2"/>
      <c r="BK959" s="2"/>
      <c r="BL959" s="56"/>
      <c r="BM959" s="48"/>
      <c r="BN959" s="48"/>
      <c r="BO959" s="48"/>
      <c r="BP959" s="48"/>
      <c r="BQ959" s="118"/>
      <c r="BR959" s="2"/>
      <c r="BS959" s="2"/>
      <c r="BT959" s="2"/>
      <c r="BU959" s="2"/>
      <c r="BV959" s="56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18" t="s">
        <v>5</v>
      </c>
      <c r="H960" s="3">
        <v>2024</v>
      </c>
      <c r="I960" s="20" t="s">
        <v>284</v>
      </c>
      <c r="J960" s="184" t="s">
        <v>294</v>
      </c>
      <c r="K960" s="2" t="s">
        <v>320</v>
      </c>
      <c r="L960" s="163">
        <f t="shared" si="29"/>
        <v>0</v>
      </c>
      <c r="M960" s="163">
        <f t="shared" si="30"/>
        <v>0</v>
      </c>
      <c r="N960" s="181"/>
      <c r="O960" s="33"/>
      <c r="P960" s="33"/>
      <c r="Q960" s="33"/>
      <c r="R960" s="33"/>
      <c r="S960" s="41"/>
      <c r="T960" s="2"/>
      <c r="U960" s="2"/>
      <c r="V960" s="2"/>
      <c r="W960" s="2"/>
      <c r="X960" s="56"/>
      <c r="Y960" s="62"/>
      <c r="Z960" s="62"/>
      <c r="AA960" s="62"/>
      <c r="AB960" s="62"/>
      <c r="AC960" s="69"/>
      <c r="AD960" s="2"/>
      <c r="AE960" s="2"/>
      <c r="AF960" s="2"/>
      <c r="AG960" s="2"/>
      <c r="AH960" s="56"/>
      <c r="AI960" s="72"/>
      <c r="AJ960" s="72"/>
      <c r="AK960" s="72"/>
      <c r="AL960" s="72"/>
      <c r="AM960" s="81"/>
      <c r="AN960" s="2"/>
      <c r="AO960" s="2"/>
      <c r="AP960" s="2"/>
      <c r="AQ960" s="2"/>
      <c r="AR960" s="56"/>
      <c r="AS960" s="85"/>
      <c r="AT960" s="85"/>
      <c r="AU960" s="85"/>
      <c r="AV960" s="85"/>
      <c r="AW960" s="101"/>
      <c r="AX960" s="2"/>
      <c r="AY960" s="2"/>
      <c r="AZ960" s="2"/>
      <c r="BA960" s="2"/>
      <c r="BB960" s="56"/>
      <c r="BC960" s="105"/>
      <c r="BD960" s="105"/>
      <c r="BE960" s="105"/>
      <c r="BF960" s="105"/>
      <c r="BG960" s="110"/>
      <c r="BH960" s="2"/>
      <c r="BI960" s="2"/>
      <c r="BJ960" s="2"/>
      <c r="BK960" s="2"/>
      <c r="BL960" s="56"/>
      <c r="BM960" s="48"/>
      <c r="BN960" s="48"/>
      <c r="BO960" s="48"/>
      <c r="BP960" s="48"/>
      <c r="BQ960" s="118"/>
      <c r="BR960" s="2"/>
      <c r="BS960" s="2"/>
      <c r="BT960" s="2"/>
      <c r="BU960" s="2"/>
      <c r="BV960" s="56"/>
    </row>
    <row r="961" spans="1:74" ht="28.8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18" t="s">
        <v>5</v>
      </c>
      <c r="H961" s="3">
        <v>2024</v>
      </c>
      <c r="I961" s="20" t="s">
        <v>284</v>
      </c>
      <c r="J961" s="184" t="s">
        <v>346</v>
      </c>
      <c r="K961" s="2" t="s">
        <v>320</v>
      </c>
      <c r="L961" s="163">
        <f t="shared" si="29"/>
        <v>0</v>
      </c>
      <c r="M961" s="163">
        <f t="shared" si="30"/>
        <v>0</v>
      </c>
      <c r="N961" s="181"/>
      <c r="O961" s="33"/>
      <c r="P961" s="33"/>
      <c r="Q961" s="33"/>
      <c r="R961" s="33"/>
      <c r="S961" s="41"/>
      <c r="T961" s="2"/>
      <c r="U961" s="2"/>
      <c r="V961" s="2"/>
      <c r="W961" s="2"/>
      <c r="X961" s="56"/>
      <c r="Y961" s="62"/>
      <c r="Z961" s="62"/>
      <c r="AA961" s="62"/>
      <c r="AB961" s="62"/>
      <c r="AC961" s="69"/>
      <c r="AD961" s="2"/>
      <c r="AE961" s="2"/>
      <c r="AF961" s="2"/>
      <c r="AG961" s="2"/>
      <c r="AH961" s="56"/>
      <c r="AI961" s="72"/>
      <c r="AJ961" s="72"/>
      <c r="AK961" s="72"/>
      <c r="AL961" s="72"/>
      <c r="AM961" s="81"/>
      <c r="AN961" s="2"/>
      <c r="AO961" s="2"/>
      <c r="AP961" s="2"/>
      <c r="AQ961" s="2"/>
      <c r="AR961" s="56"/>
      <c r="AS961" s="85"/>
      <c r="AT961" s="85"/>
      <c r="AU961" s="85"/>
      <c r="AV961" s="85"/>
      <c r="AW961" s="101"/>
      <c r="AX961" s="2"/>
      <c r="AY961" s="2"/>
      <c r="AZ961" s="2"/>
      <c r="BA961" s="2"/>
      <c r="BB961" s="56"/>
      <c r="BC961" s="105"/>
      <c r="BD961" s="105"/>
      <c r="BE961" s="105"/>
      <c r="BF961" s="105"/>
      <c r="BG961" s="110"/>
      <c r="BH961" s="2"/>
      <c r="BI961" s="2"/>
      <c r="BJ961" s="2"/>
      <c r="BK961" s="2"/>
      <c r="BL961" s="56"/>
      <c r="BM961" s="48"/>
      <c r="BN961" s="48"/>
      <c r="BO961" s="48"/>
      <c r="BP961" s="48"/>
      <c r="BQ961" s="118"/>
      <c r="BR961" s="2"/>
      <c r="BS961" s="2"/>
      <c r="BT961" s="2"/>
      <c r="BU961" s="2"/>
      <c r="BV961" s="56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18" t="s">
        <v>5</v>
      </c>
      <c r="H962" s="3">
        <v>2024</v>
      </c>
      <c r="I962" s="20" t="s">
        <v>284</v>
      </c>
      <c r="J962" s="184" t="s">
        <v>295</v>
      </c>
      <c r="K962" s="2" t="s">
        <v>320</v>
      </c>
      <c r="L962" s="163">
        <f t="shared" si="29"/>
        <v>0</v>
      </c>
      <c r="M962" s="163">
        <f t="shared" si="30"/>
        <v>0</v>
      </c>
      <c r="N962" s="181"/>
      <c r="O962" s="33"/>
      <c r="P962" s="33"/>
      <c r="Q962" s="33"/>
      <c r="R962" s="33"/>
      <c r="S962" s="41"/>
      <c r="T962" s="2"/>
      <c r="U962" s="2"/>
      <c r="V962" s="2"/>
      <c r="W962" s="2"/>
      <c r="X962" s="56"/>
      <c r="Y962" s="62"/>
      <c r="Z962" s="62"/>
      <c r="AA962" s="62"/>
      <c r="AB962" s="62"/>
      <c r="AC962" s="69"/>
      <c r="AD962" s="2"/>
      <c r="AE962" s="2"/>
      <c r="AF962" s="2"/>
      <c r="AG962" s="2"/>
      <c r="AH962" s="56"/>
      <c r="AI962" s="72"/>
      <c r="AJ962" s="72"/>
      <c r="AK962" s="72"/>
      <c r="AL962" s="72"/>
      <c r="AM962" s="81"/>
      <c r="AN962" s="2"/>
      <c r="AO962" s="2"/>
      <c r="AP962" s="2"/>
      <c r="AQ962" s="2"/>
      <c r="AR962" s="56"/>
      <c r="AS962" s="85"/>
      <c r="AT962" s="85"/>
      <c r="AU962" s="85"/>
      <c r="AV962" s="85"/>
      <c r="AW962" s="101"/>
      <c r="AX962" s="2"/>
      <c r="AY962" s="2"/>
      <c r="AZ962" s="2"/>
      <c r="BA962" s="2"/>
      <c r="BB962" s="56"/>
      <c r="BC962" s="105"/>
      <c r="BD962" s="105"/>
      <c r="BE962" s="105"/>
      <c r="BF962" s="105"/>
      <c r="BG962" s="110"/>
      <c r="BH962" s="2"/>
      <c r="BI962" s="2"/>
      <c r="BJ962" s="2"/>
      <c r="BK962" s="2"/>
      <c r="BL962" s="56"/>
      <c r="BM962" s="48"/>
      <c r="BN962" s="48"/>
      <c r="BO962" s="48"/>
      <c r="BP962" s="48"/>
      <c r="BQ962" s="118"/>
      <c r="BR962" s="2"/>
      <c r="BS962" s="2"/>
      <c r="BT962" s="2"/>
      <c r="BU962" s="2"/>
      <c r="BV962" s="56"/>
    </row>
    <row r="963" spans="1:74" ht="28.8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18" t="s">
        <v>5</v>
      </c>
      <c r="H963" s="3">
        <v>2024</v>
      </c>
      <c r="I963" s="20" t="s">
        <v>290</v>
      </c>
      <c r="J963" s="184" t="s">
        <v>299</v>
      </c>
      <c r="K963" s="2" t="s">
        <v>318</v>
      </c>
      <c r="L963" s="163">
        <f t="shared" si="29"/>
        <v>0</v>
      </c>
      <c r="M963" s="163">
        <f t="shared" si="30"/>
        <v>0</v>
      </c>
      <c r="N963" s="181"/>
      <c r="O963" s="33"/>
      <c r="P963" s="33"/>
      <c r="Q963" s="33"/>
      <c r="R963" s="33"/>
      <c r="S963" s="41"/>
      <c r="T963" s="2"/>
      <c r="U963" s="2"/>
      <c r="V963" s="2"/>
      <c r="W963" s="2"/>
      <c r="X963" s="56"/>
      <c r="Y963" s="62"/>
      <c r="Z963" s="62"/>
      <c r="AA963" s="62"/>
      <c r="AB963" s="62"/>
      <c r="AC963" s="69"/>
      <c r="AD963" s="2"/>
      <c r="AE963" s="2"/>
      <c r="AF963" s="2"/>
      <c r="AG963" s="2"/>
      <c r="AH963" s="56"/>
      <c r="AI963" s="72"/>
      <c r="AJ963" s="72"/>
      <c r="AK963" s="72"/>
      <c r="AL963" s="72"/>
      <c r="AM963" s="81"/>
      <c r="AN963" s="2"/>
      <c r="AO963" s="2"/>
      <c r="AP963" s="2"/>
      <c r="AQ963" s="2"/>
      <c r="AR963" s="56"/>
      <c r="AS963" s="85"/>
      <c r="AT963" s="85"/>
      <c r="AU963" s="85"/>
      <c r="AV963" s="85"/>
      <c r="AW963" s="101"/>
      <c r="AX963" s="2"/>
      <c r="AY963" s="2"/>
      <c r="AZ963" s="2"/>
      <c r="BA963" s="2"/>
      <c r="BB963" s="56"/>
      <c r="BC963" s="105"/>
      <c r="BD963" s="105"/>
      <c r="BE963" s="105"/>
      <c r="BF963" s="105"/>
      <c r="BG963" s="110"/>
      <c r="BH963" s="2"/>
      <c r="BI963" s="2"/>
      <c r="BJ963" s="2"/>
      <c r="BK963" s="2"/>
      <c r="BL963" s="56"/>
      <c r="BM963" s="48"/>
      <c r="BN963" s="48"/>
      <c r="BO963" s="48"/>
      <c r="BP963" s="48"/>
      <c r="BQ963" s="118"/>
      <c r="BR963" s="2"/>
      <c r="BS963" s="2"/>
      <c r="BT963" s="2"/>
      <c r="BU963" s="2"/>
      <c r="BV963" s="56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18" t="s">
        <v>5</v>
      </c>
      <c r="H964" s="3">
        <v>2024</v>
      </c>
      <c r="I964" s="20" t="s">
        <v>315</v>
      </c>
      <c r="J964" s="184" t="s">
        <v>347</v>
      </c>
      <c r="K964" s="2" t="s">
        <v>320</v>
      </c>
      <c r="L964" s="163">
        <f t="shared" si="29"/>
        <v>0</v>
      </c>
      <c r="M964" s="163">
        <f t="shared" si="30"/>
        <v>0</v>
      </c>
      <c r="N964" s="181"/>
      <c r="O964" s="33"/>
      <c r="P964" s="33"/>
      <c r="Q964" s="33"/>
      <c r="R964" s="33"/>
      <c r="S964" s="41"/>
      <c r="T964" s="2"/>
      <c r="U964" s="2"/>
      <c r="V964" s="2"/>
      <c r="W964" s="2"/>
      <c r="X964" s="56"/>
      <c r="Y964" s="62"/>
      <c r="Z964" s="62"/>
      <c r="AA964" s="62"/>
      <c r="AB964" s="62"/>
      <c r="AC964" s="69"/>
      <c r="AD964" s="2"/>
      <c r="AE964" s="2"/>
      <c r="AF964" s="2"/>
      <c r="AG964" s="2"/>
      <c r="AH964" s="56"/>
      <c r="AI964" s="72"/>
      <c r="AJ964" s="72"/>
      <c r="AK964" s="72"/>
      <c r="AL964" s="72"/>
      <c r="AM964" s="81"/>
      <c r="AN964" s="2"/>
      <c r="AO964" s="2"/>
      <c r="AP964" s="2"/>
      <c r="AQ964" s="2"/>
      <c r="AR964" s="56"/>
      <c r="AS964" s="85"/>
      <c r="AT964" s="85"/>
      <c r="AU964" s="85"/>
      <c r="AV964" s="85"/>
      <c r="AW964" s="101"/>
      <c r="AX964" s="2"/>
      <c r="AY964" s="2"/>
      <c r="AZ964" s="2"/>
      <c r="BA964" s="2"/>
      <c r="BB964" s="56"/>
      <c r="BC964" s="105"/>
      <c r="BD964" s="105"/>
      <c r="BE964" s="105"/>
      <c r="BF964" s="105"/>
      <c r="BG964" s="110"/>
      <c r="BH964" s="2"/>
      <c r="BI964" s="2"/>
      <c r="BJ964" s="2"/>
      <c r="BK964" s="2"/>
      <c r="BL964" s="56"/>
      <c r="BM964" s="48"/>
      <c r="BN964" s="48"/>
      <c r="BO964" s="48"/>
      <c r="BP964" s="48"/>
      <c r="BQ964" s="118"/>
      <c r="BR964" s="2"/>
      <c r="BS964" s="2"/>
      <c r="BT964" s="2"/>
      <c r="BU964" s="2"/>
      <c r="BV964" s="56"/>
    </row>
    <row r="965" spans="1:74" ht="28.8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18" t="s">
        <v>5</v>
      </c>
      <c r="H965" s="3">
        <v>2024</v>
      </c>
      <c r="I965" s="20" t="s">
        <v>315</v>
      </c>
      <c r="J965" s="184" t="s">
        <v>296</v>
      </c>
      <c r="K965" s="2" t="s">
        <v>321</v>
      </c>
      <c r="L965" s="163">
        <f t="shared" si="29"/>
        <v>0</v>
      </c>
      <c r="M965" s="163">
        <f t="shared" si="30"/>
        <v>0</v>
      </c>
      <c r="N965" s="181"/>
      <c r="O965" s="33"/>
      <c r="P965" s="33"/>
      <c r="Q965" s="33"/>
      <c r="R965" s="33"/>
      <c r="S965" s="41"/>
      <c r="T965" s="2"/>
      <c r="U965" s="2"/>
      <c r="V965" s="2"/>
      <c r="W965" s="2"/>
      <c r="X965" s="56"/>
      <c r="Y965" s="62"/>
      <c r="Z965" s="62"/>
      <c r="AA965" s="62"/>
      <c r="AB965" s="62"/>
      <c r="AC965" s="69"/>
      <c r="AD965" s="2"/>
      <c r="AE965" s="2"/>
      <c r="AF965" s="2"/>
      <c r="AG965" s="2"/>
      <c r="AH965" s="56"/>
      <c r="AI965" s="72"/>
      <c r="AJ965" s="72"/>
      <c r="AK965" s="72"/>
      <c r="AL965" s="72"/>
      <c r="AM965" s="81"/>
      <c r="AN965" s="2"/>
      <c r="AO965" s="2"/>
      <c r="AP965" s="2"/>
      <c r="AQ965" s="2"/>
      <c r="AR965" s="56"/>
      <c r="AS965" s="85"/>
      <c r="AT965" s="85"/>
      <c r="AU965" s="85"/>
      <c r="AV965" s="85"/>
      <c r="AW965" s="101"/>
      <c r="AX965" s="2"/>
      <c r="AY965" s="2"/>
      <c r="AZ965" s="2"/>
      <c r="BA965" s="2"/>
      <c r="BB965" s="56"/>
      <c r="BC965" s="105"/>
      <c r="BD965" s="105"/>
      <c r="BE965" s="105"/>
      <c r="BF965" s="105"/>
      <c r="BG965" s="110"/>
      <c r="BH965" s="2"/>
      <c r="BI965" s="2"/>
      <c r="BJ965" s="2"/>
      <c r="BK965" s="2"/>
      <c r="BL965" s="56"/>
      <c r="BM965" s="48"/>
      <c r="BN965" s="48"/>
      <c r="BO965" s="48"/>
      <c r="BP965" s="48"/>
      <c r="BQ965" s="118"/>
      <c r="BR965" s="2"/>
      <c r="BS965" s="2"/>
      <c r="BT965" s="2"/>
      <c r="BU965" s="2"/>
      <c r="BV965" s="56"/>
    </row>
    <row r="966" spans="1:74" ht="28.8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18" t="s">
        <v>5</v>
      </c>
      <c r="H966" s="3">
        <v>2024</v>
      </c>
      <c r="I966" s="20" t="s">
        <v>316</v>
      </c>
      <c r="J966" s="184" t="s">
        <v>297</v>
      </c>
      <c r="K966" s="2" t="s">
        <v>318</v>
      </c>
      <c r="L966" s="163">
        <f t="shared" ref="L966:L1029" si="31">SUM(R966,W966,AB966,AG966,AL966,AQ966,AV966,BA966,BF966,BK966,BP966,BU966)</f>
        <v>0</v>
      </c>
      <c r="M966" s="163">
        <f t="shared" ref="M966:M1029" si="32">SUM(S966,X966,AC966,AH966,AM966,AR966,AW966,BB966,BG966,BL966,BQ966,BV966)</f>
        <v>0</v>
      </c>
      <c r="N966" s="181"/>
      <c r="O966" s="33"/>
      <c r="P966" s="33"/>
      <c r="Q966" s="33"/>
      <c r="R966" s="33"/>
      <c r="S966" s="41"/>
      <c r="T966" s="2"/>
      <c r="U966" s="2"/>
      <c r="V966" s="2"/>
      <c r="W966" s="2"/>
      <c r="X966" s="56"/>
      <c r="Y966" s="62"/>
      <c r="Z966" s="62"/>
      <c r="AA966" s="62"/>
      <c r="AB966" s="62"/>
      <c r="AC966" s="69"/>
      <c r="AD966" s="2"/>
      <c r="AE966" s="2"/>
      <c r="AF966" s="2"/>
      <c r="AG966" s="2"/>
      <c r="AH966" s="56"/>
      <c r="AI966" s="72"/>
      <c r="AJ966" s="72"/>
      <c r="AK966" s="72"/>
      <c r="AL966" s="72"/>
      <c r="AM966" s="81"/>
      <c r="AN966" s="2"/>
      <c r="AO966" s="2"/>
      <c r="AP966" s="2"/>
      <c r="AQ966" s="2"/>
      <c r="AR966" s="56"/>
      <c r="AS966" s="85"/>
      <c r="AT966" s="85"/>
      <c r="AU966" s="85"/>
      <c r="AV966" s="85"/>
      <c r="AW966" s="101"/>
      <c r="AX966" s="2"/>
      <c r="AY966" s="2"/>
      <c r="AZ966" s="2"/>
      <c r="BA966" s="2"/>
      <c r="BB966" s="56"/>
      <c r="BC966" s="105"/>
      <c r="BD966" s="105"/>
      <c r="BE966" s="105"/>
      <c r="BF966" s="105"/>
      <c r="BG966" s="110"/>
      <c r="BH966" s="2"/>
      <c r="BI966" s="2"/>
      <c r="BJ966" s="2"/>
      <c r="BK966" s="2"/>
      <c r="BL966" s="56"/>
      <c r="BM966" s="48"/>
      <c r="BN966" s="48"/>
      <c r="BO966" s="48"/>
      <c r="BP966" s="48"/>
      <c r="BQ966" s="118"/>
      <c r="BR966" s="2"/>
      <c r="BS966" s="2"/>
      <c r="BT966" s="2"/>
      <c r="BU966" s="2"/>
      <c r="BV966" s="56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18" t="s">
        <v>5</v>
      </c>
      <c r="H967" s="3">
        <v>2024</v>
      </c>
      <c r="I967" s="20" t="s">
        <v>316</v>
      </c>
      <c r="J967" s="185" t="s">
        <v>348</v>
      </c>
      <c r="K967" s="8" t="s">
        <v>320</v>
      </c>
      <c r="L967" s="163">
        <f t="shared" si="31"/>
        <v>8</v>
      </c>
      <c r="M967" s="163">
        <f t="shared" si="32"/>
        <v>26.952000000000002</v>
      </c>
      <c r="N967" s="186" t="s">
        <v>1352</v>
      </c>
      <c r="O967" s="33"/>
      <c r="P967" s="33"/>
      <c r="Q967" s="33"/>
      <c r="R967" s="33"/>
      <c r="S967" s="41"/>
      <c r="T967" s="2"/>
      <c r="U967" s="2"/>
      <c r="V967" s="2"/>
      <c r="W967" s="2"/>
      <c r="X967" s="56"/>
      <c r="Y967" s="62">
        <v>2</v>
      </c>
      <c r="Z967" s="62"/>
      <c r="AA967" s="62"/>
      <c r="AB967" s="62">
        <v>4</v>
      </c>
      <c r="AC967" s="69">
        <v>13.476000000000001</v>
      </c>
      <c r="AD967" s="2">
        <v>2</v>
      </c>
      <c r="AE967" s="2"/>
      <c r="AF967" s="2"/>
      <c r="AG967" s="2">
        <v>4</v>
      </c>
      <c r="AH967" s="56">
        <v>13.476000000000001</v>
      </c>
      <c r="AI967" s="72"/>
      <c r="AJ967" s="72"/>
      <c r="AK967" s="72"/>
      <c r="AL967" s="72"/>
      <c r="AM967" s="81"/>
      <c r="AN967" s="2"/>
      <c r="AO967" s="2"/>
      <c r="AP967" s="2"/>
      <c r="AQ967" s="2"/>
      <c r="AR967" s="56"/>
      <c r="AS967" s="85"/>
      <c r="AT967" s="85"/>
      <c r="AU967" s="85"/>
      <c r="AV967" s="85"/>
      <c r="AW967" s="101"/>
      <c r="AX967" s="2"/>
      <c r="AY967" s="2"/>
      <c r="AZ967" s="2"/>
      <c r="BA967" s="2"/>
      <c r="BB967" s="56"/>
      <c r="BC967" s="105"/>
      <c r="BD967" s="105"/>
      <c r="BE967" s="105"/>
      <c r="BF967" s="105"/>
      <c r="BG967" s="110"/>
      <c r="BH967" s="2"/>
      <c r="BI967" s="2"/>
      <c r="BJ967" s="2"/>
      <c r="BK967" s="2"/>
      <c r="BL967" s="56"/>
      <c r="BM967" s="48"/>
      <c r="BN967" s="48"/>
      <c r="BO967" s="48"/>
      <c r="BP967" s="48"/>
      <c r="BQ967" s="118"/>
      <c r="BR967" s="2"/>
      <c r="BS967" s="2"/>
      <c r="BT967" s="2"/>
      <c r="BU967" s="2"/>
      <c r="BV967" s="56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18" t="s">
        <v>5</v>
      </c>
      <c r="H968" s="3">
        <v>2024</v>
      </c>
      <c r="I968" s="20" t="s">
        <v>282</v>
      </c>
      <c r="J968" s="184" t="s">
        <v>272</v>
      </c>
      <c r="K968" s="2" t="s">
        <v>321</v>
      </c>
      <c r="L968" s="163">
        <f t="shared" si="31"/>
        <v>0</v>
      </c>
      <c r="M968" s="163">
        <f t="shared" si="32"/>
        <v>0</v>
      </c>
      <c r="N968" s="186"/>
      <c r="O968" s="33"/>
      <c r="P968" s="33"/>
      <c r="Q968" s="33"/>
      <c r="R968" s="33"/>
      <c r="S968" s="41"/>
      <c r="T968" s="2"/>
      <c r="U968" s="2"/>
      <c r="V968" s="2"/>
      <c r="W968" s="2"/>
      <c r="X968" s="56"/>
      <c r="Y968" s="62"/>
      <c r="Z968" s="62"/>
      <c r="AA968" s="62"/>
      <c r="AB968" s="62"/>
      <c r="AC968" s="69"/>
      <c r="AD968" s="2"/>
      <c r="AE968" s="2"/>
      <c r="AF968" s="2"/>
      <c r="AG968" s="2"/>
      <c r="AH968" s="56"/>
      <c r="AI968" s="72"/>
      <c r="AJ968" s="72"/>
      <c r="AK968" s="72"/>
      <c r="AL968" s="72"/>
      <c r="AM968" s="81"/>
      <c r="AN968" s="2"/>
      <c r="AO968" s="2"/>
      <c r="AP968" s="2"/>
      <c r="AQ968" s="2"/>
      <c r="AR968" s="56"/>
      <c r="AS968" s="85"/>
      <c r="AT968" s="85"/>
      <c r="AU968" s="85"/>
      <c r="AV968" s="85"/>
      <c r="AW968" s="101"/>
      <c r="AX968" s="2"/>
      <c r="AY968" s="2"/>
      <c r="AZ968" s="2"/>
      <c r="BA968" s="2"/>
      <c r="BB968" s="56"/>
      <c r="BC968" s="105"/>
      <c r="BD968" s="105"/>
      <c r="BE968" s="105"/>
      <c r="BF968" s="105"/>
      <c r="BG968" s="110"/>
      <c r="BH968" s="2"/>
      <c r="BI968" s="2"/>
      <c r="BJ968" s="2"/>
      <c r="BK968" s="2"/>
      <c r="BL968" s="56"/>
      <c r="BM968" s="48"/>
      <c r="BN968" s="48"/>
      <c r="BO968" s="48"/>
      <c r="BP968" s="48"/>
      <c r="BQ968" s="118"/>
      <c r="BR968" s="2"/>
      <c r="BS968" s="2"/>
      <c r="BT968" s="2"/>
      <c r="BU968" s="2"/>
      <c r="BV968" s="56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18" t="s">
        <v>5</v>
      </c>
      <c r="H969" s="3">
        <v>2024</v>
      </c>
      <c r="I969" s="20" t="s">
        <v>282</v>
      </c>
      <c r="J969" s="184" t="s">
        <v>273</v>
      </c>
      <c r="K969" s="2" t="s">
        <v>321</v>
      </c>
      <c r="L969" s="163">
        <f t="shared" si="31"/>
        <v>0</v>
      </c>
      <c r="M969" s="163">
        <f t="shared" si="32"/>
        <v>0</v>
      </c>
      <c r="N969" s="186"/>
      <c r="O969" s="33"/>
      <c r="P969" s="33"/>
      <c r="Q969" s="33"/>
      <c r="R969" s="33"/>
      <c r="S969" s="42"/>
      <c r="T969" s="2"/>
      <c r="U969" s="2"/>
      <c r="V969" s="2"/>
      <c r="W969" s="2"/>
      <c r="X969" s="55"/>
      <c r="Y969" s="62"/>
      <c r="Z969" s="62"/>
      <c r="AA969" s="62"/>
      <c r="AB969" s="62"/>
      <c r="AC969" s="68"/>
      <c r="AD969" s="2"/>
      <c r="AE969" s="2"/>
      <c r="AF969" s="2"/>
      <c r="AG969" s="2"/>
      <c r="AH969" s="55"/>
      <c r="AI969" s="72"/>
      <c r="AJ969" s="72"/>
      <c r="AK969" s="72"/>
      <c r="AL969" s="72"/>
      <c r="AM969" s="80"/>
      <c r="AN969" s="2"/>
      <c r="AO969" s="2"/>
      <c r="AP969" s="2"/>
      <c r="AQ969" s="2"/>
      <c r="AR969" s="55"/>
      <c r="AS969" s="85"/>
      <c r="AT969" s="85"/>
      <c r="AU969" s="85"/>
      <c r="AV969" s="85"/>
      <c r="AW969" s="100"/>
      <c r="AX969" s="2"/>
      <c r="AY969" s="2"/>
      <c r="AZ969" s="2"/>
      <c r="BA969" s="2"/>
      <c r="BB969" s="55"/>
      <c r="BC969" s="105"/>
      <c r="BD969" s="105"/>
      <c r="BE969" s="105"/>
      <c r="BF969" s="105"/>
      <c r="BG969" s="109"/>
      <c r="BH969" s="2"/>
      <c r="BI969" s="2"/>
      <c r="BJ969" s="2"/>
      <c r="BK969" s="2"/>
      <c r="BL969" s="55"/>
      <c r="BM969" s="48"/>
      <c r="BN969" s="48"/>
      <c r="BO969" s="48"/>
      <c r="BP969" s="48"/>
      <c r="BQ969" s="117"/>
      <c r="BR969" s="2"/>
      <c r="BS969" s="2"/>
      <c r="BT969" s="2"/>
      <c r="BU969" s="2"/>
      <c r="BV969" s="55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18" t="s">
        <v>5</v>
      </c>
      <c r="H970" s="3">
        <v>2024</v>
      </c>
      <c r="I970" s="20" t="s">
        <v>282</v>
      </c>
      <c r="J970" s="184" t="s">
        <v>274</v>
      </c>
      <c r="K970" s="2" t="s">
        <v>321</v>
      </c>
      <c r="L970" s="163">
        <f t="shared" si="31"/>
        <v>0</v>
      </c>
      <c r="M970" s="163">
        <f t="shared" si="32"/>
        <v>0</v>
      </c>
      <c r="N970" s="186"/>
      <c r="O970" s="33"/>
      <c r="P970" s="33"/>
      <c r="Q970" s="33"/>
      <c r="R970" s="33"/>
      <c r="S970" s="41"/>
      <c r="T970" s="2"/>
      <c r="U970" s="2"/>
      <c r="V970" s="2"/>
      <c r="W970" s="2"/>
      <c r="X970" s="56"/>
      <c r="Y970" s="62"/>
      <c r="Z970" s="62"/>
      <c r="AA970" s="62"/>
      <c r="AB970" s="62"/>
      <c r="AC970" s="69"/>
      <c r="AD970" s="2"/>
      <c r="AE970" s="2"/>
      <c r="AF970" s="2"/>
      <c r="AG970" s="2"/>
      <c r="AH970" s="56"/>
      <c r="AI970" s="72"/>
      <c r="AJ970" s="72"/>
      <c r="AK970" s="72"/>
      <c r="AL970" s="72"/>
      <c r="AM970" s="81"/>
      <c r="AN970" s="2"/>
      <c r="AO970" s="2"/>
      <c r="AP970" s="2"/>
      <c r="AQ970" s="2"/>
      <c r="AR970" s="56"/>
      <c r="AS970" s="85"/>
      <c r="AT970" s="85"/>
      <c r="AU970" s="85"/>
      <c r="AV970" s="85"/>
      <c r="AW970" s="101"/>
      <c r="AX970" s="2"/>
      <c r="AY970" s="2"/>
      <c r="AZ970" s="2"/>
      <c r="BA970" s="2"/>
      <c r="BB970" s="56"/>
      <c r="BC970" s="105"/>
      <c r="BD970" s="105"/>
      <c r="BE970" s="105"/>
      <c r="BF970" s="105"/>
      <c r="BG970" s="110"/>
      <c r="BH970" s="2"/>
      <c r="BI970" s="2"/>
      <c r="BJ970" s="2"/>
      <c r="BK970" s="2"/>
      <c r="BL970" s="56"/>
      <c r="BM970" s="48"/>
      <c r="BN970" s="48"/>
      <c r="BO970" s="48"/>
      <c r="BP970" s="48"/>
      <c r="BQ970" s="118"/>
      <c r="BR970" s="2"/>
      <c r="BS970" s="2"/>
      <c r="BT970" s="2"/>
      <c r="BU970" s="2"/>
      <c r="BV970" s="56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18" t="s">
        <v>5</v>
      </c>
      <c r="H971" s="3">
        <v>2024</v>
      </c>
      <c r="I971" s="20" t="s">
        <v>282</v>
      </c>
      <c r="J971" s="184" t="s">
        <v>275</v>
      </c>
      <c r="K971" s="2" t="s">
        <v>321</v>
      </c>
      <c r="L971" s="163">
        <f t="shared" si="31"/>
        <v>0</v>
      </c>
      <c r="M971" s="163">
        <f t="shared" si="32"/>
        <v>0</v>
      </c>
      <c r="N971" s="186"/>
      <c r="O971" s="33"/>
      <c r="P971" s="33"/>
      <c r="Q971" s="33"/>
      <c r="R971" s="33"/>
      <c r="S971" s="41"/>
      <c r="T971" s="2"/>
      <c r="U971" s="2"/>
      <c r="V971" s="2"/>
      <c r="W971" s="2"/>
      <c r="X971" s="56"/>
      <c r="Y971" s="62"/>
      <c r="Z971" s="62"/>
      <c r="AA971" s="62"/>
      <c r="AB971" s="62"/>
      <c r="AC971" s="69"/>
      <c r="AD971" s="2"/>
      <c r="AE971" s="2"/>
      <c r="AF971" s="2"/>
      <c r="AG971" s="2"/>
      <c r="AH971" s="56"/>
      <c r="AI971" s="72"/>
      <c r="AJ971" s="72"/>
      <c r="AK971" s="72"/>
      <c r="AL971" s="72"/>
      <c r="AM971" s="81"/>
      <c r="AN971" s="2"/>
      <c r="AO971" s="2"/>
      <c r="AP971" s="2"/>
      <c r="AQ971" s="2"/>
      <c r="AR971" s="56"/>
      <c r="AS971" s="85"/>
      <c r="AT971" s="85"/>
      <c r="AU971" s="85"/>
      <c r="AV971" s="85"/>
      <c r="AW971" s="101"/>
      <c r="AX971" s="2"/>
      <c r="AY971" s="2"/>
      <c r="AZ971" s="2"/>
      <c r="BA971" s="2"/>
      <c r="BB971" s="56"/>
      <c r="BC971" s="105"/>
      <c r="BD971" s="105"/>
      <c r="BE971" s="105"/>
      <c r="BF971" s="105"/>
      <c r="BG971" s="110"/>
      <c r="BH971" s="2"/>
      <c r="BI971" s="2"/>
      <c r="BJ971" s="2"/>
      <c r="BK971" s="2"/>
      <c r="BL971" s="56"/>
      <c r="BM971" s="48"/>
      <c r="BN971" s="48"/>
      <c r="BO971" s="48"/>
      <c r="BP971" s="48"/>
      <c r="BQ971" s="118"/>
      <c r="BR971" s="2"/>
      <c r="BS971" s="2"/>
      <c r="BT971" s="2"/>
      <c r="BU971" s="2"/>
      <c r="BV971" s="56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18" t="s">
        <v>5</v>
      </c>
      <c r="H972" s="3">
        <v>2024</v>
      </c>
      <c r="I972" s="20" t="s">
        <v>282</v>
      </c>
      <c r="J972" s="184" t="s">
        <v>276</v>
      </c>
      <c r="K972" s="2" t="s">
        <v>320</v>
      </c>
      <c r="L972" s="163">
        <f t="shared" si="31"/>
        <v>0</v>
      </c>
      <c r="M972" s="163">
        <f t="shared" si="32"/>
        <v>0</v>
      </c>
      <c r="N972" s="186"/>
      <c r="O972" s="33"/>
      <c r="P972" s="33"/>
      <c r="Q972" s="33"/>
      <c r="R972" s="33"/>
      <c r="S972" s="41"/>
      <c r="T972" s="2"/>
      <c r="U972" s="2"/>
      <c r="V972" s="2"/>
      <c r="W972" s="2"/>
      <c r="X972" s="56"/>
      <c r="Y972" s="62"/>
      <c r="Z972" s="62"/>
      <c r="AA972" s="62"/>
      <c r="AB972" s="62"/>
      <c r="AC972" s="69"/>
      <c r="AD972" s="2"/>
      <c r="AE972" s="2"/>
      <c r="AF972" s="2"/>
      <c r="AG972" s="2"/>
      <c r="AH972" s="56"/>
      <c r="AI972" s="72"/>
      <c r="AJ972" s="72"/>
      <c r="AK972" s="72"/>
      <c r="AL972" s="72"/>
      <c r="AM972" s="81"/>
      <c r="AN972" s="2"/>
      <c r="AO972" s="2"/>
      <c r="AP972" s="2"/>
      <c r="AQ972" s="2"/>
      <c r="AR972" s="56"/>
      <c r="AS972" s="85"/>
      <c r="AT972" s="85"/>
      <c r="AU972" s="85"/>
      <c r="AV972" s="85"/>
      <c r="AW972" s="101"/>
      <c r="AX972" s="2"/>
      <c r="AY972" s="2"/>
      <c r="AZ972" s="2"/>
      <c r="BA972" s="2"/>
      <c r="BB972" s="56"/>
      <c r="BC972" s="105"/>
      <c r="BD972" s="105"/>
      <c r="BE972" s="105"/>
      <c r="BF972" s="105"/>
      <c r="BG972" s="110"/>
      <c r="BH972" s="2"/>
      <c r="BI972" s="2"/>
      <c r="BJ972" s="2"/>
      <c r="BK972" s="2"/>
      <c r="BL972" s="56"/>
      <c r="BM972" s="48"/>
      <c r="BN972" s="48"/>
      <c r="BO972" s="48"/>
      <c r="BP972" s="48"/>
      <c r="BQ972" s="118"/>
      <c r="BR972" s="2"/>
      <c r="BS972" s="2"/>
      <c r="BT972" s="2"/>
      <c r="BU972" s="2"/>
      <c r="BV972" s="56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18" t="s">
        <v>5</v>
      </c>
      <c r="H973" s="3">
        <v>2024</v>
      </c>
      <c r="I973" s="20" t="s">
        <v>282</v>
      </c>
      <c r="J973" s="184" t="s">
        <v>277</v>
      </c>
      <c r="K973" s="2" t="s">
        <v>320</v>
      </c>
      <c r="L973" s="163">
        <f t="shared" si="31"/>
        <v>2</v>
      </c>
      <c r="M973" s="163">
        <f t="shared" si="32"/>
        <v>16.829000000000001</v>
      </c>
      <c r="N973" s="186" t="s">
        <v>1353</v>
      </c>
      <c r="O973" s="33"/>
      <c r="P973" s="33"/>
      <c r="Q973" s="33"/>
      <c r="R973" s="33"/>
      <c r="S973" s="41"/>
      <c r="T973" s="2"/>
      <c r="U973" s="2"/>
      <c r="V973" s="2"/>
      <c r="W973" s="2"/>
      <c r="X973" s="56"/>
      <c r="Y973" s="62"/>
      <c r="Z973" s="62"/>
      <c r="AA973" s="62"/>
      <c r="AB973" s="62"/>
      <c r="AC973" s="69"/>
      <c r="AD973" s="2"/>
      <c r="AE973" s="2"/>
      <c r="AF973" s="2"/>
      <c r="AG973" s="2"/>
      <c r="AH973" s="56"/>
      <c r="AI973" s="72"/>
      <c r="AJ973" s="72"/>
      <c r="AK973" s="72"/>
      <c r="AL973" s="72"/>
      <c r="AM973" s="81"/>
      <c r="AN973" s="2"/>
      <c r="AO973" s="2"/>
      <c r="AP973" s="2"/>
      <c r="AQ973" s="2"/>
      <c r="AR973" s="56"/>
      <c r="AS973" s="85" t="s">
        <v>363</v>
      </c>
      <c r="AT973" s="85"/>
      <c r="AU973" s="85"/>
      <c r="AV973" s="85">
        <v>1</v>
      </c>
      <c r="AW973" s="101">
        <v>14.785</v>
      </c>
      <c r="AX973" s="2"/>
      <c r="AY973" s="2"/>
      <c r="AZ973" s="2"/>
      <c r="BA973" s="2"/>
      <c r="BB973" s="56"/>
      <c r="BC973" s="105" t="s">
        <v>605</v>
      </c>
      <c r="BD973" s="105"/>
      <c r="BE973" s="105"/>
      <c r="BF973" s="105">
        <v>1</v>
      </c>
      <c r="BG973" s="110">
        <v>2.044</v>
      </c>
      <c r="BH973" s="2"/>
      <c r="BI973" s="2"/>
      <c r="BJ973" s="2"/>
      <c r="BK973" s="2"/>
      <c r="BL973" s="56"/>
      <c r="BM973" s="48"/>
      <c r="BN973" s="48"/>
      <c r="BO973" s="48"/>
      <c r="BP973" s="48"/>
      <c r="BQ973" s="118"/>
      <c r="BR973" s="2"/>
      <c r="BS973" s="2"/>
      <c r="BT973" s="2"/>
      <c r="BU973" s="2"/>
      <c r="BV973" s="56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18" t="s">
        <v>5</v>
      </c>
      <c r="H974" s="3">
        <v>2024</v>
      </c>
      <c r="I974" s="20" t="s">
        <v>283</v>
      </c>
      <c r="J974" s="184" t="s">
        <v>298</v>
      </c>
      <c r="K974" s="2" t="s">
        <v>321</v>
      </c>
      <c r="L974" s="163">
        <f t="shared" si="31"/>
        <v>0</v>
      </c>
      <c r="M974" s="163">
        <f t="shared" si="32"/>
        <v>0</v>
      </c>
      <c r="N974" s="186"/>
      <c r="O974" s="33"/>
      <c r="P974" s="33"/>
      <c r="Q974" s="33"/>
      <c r="R974" s="33"/>
      <c r="S974" s="41"/>
      <c r="T974" s="2"/>
      <c r="U974" s="2"/>
      <c r="V974" s="2"/>
      <c r="W974" s="2"/>
      <c r="X974" s="56"/>
      <c r="Y974" s="62"/>
      <c r="Z974" s="62"/>
      <c r="AA974" s="62"/>
      <c r="AB974" s="62"/>
      <c r="AC974" s="69"/>
      <c r="AD974" s="2"/>
      <c r="AE974" s="2"/>
      <c r="AF974" s="2"/>
      <c r="AG974" s="2"/>
      <c r="AH974" s="56"/>
      <c r="AI974" s="72"/>
      <c r="AJ974" s="72"/>
      <c r="AK974" s="72"/>
      <c r="AL974" s="72"/>
      <c r="AM974" s="81"/>
      <c r="AN974" s="2"/>
      <c r="AO974" s="2"/>
      <c r="AP974" s="2"/>
      <c r="AQ974" s="2"/>
      <c r="AR974" s="56"/>
      <c r="AS974" s="85"/>
      <c r="AT974" s="85"/>
      <c r="AU974" s="85"/>
      <c r="AV974" s="85"/>
      <c r="AW974" s="101"/>
      <c r="AX974" s="2"/>
      <c r="AY974" s="2"/>
      <c r="AZ974" s="2"/>
      <c r="BA974" s="2"/>
      <c r="BB974" s="56"/>
      <c r="BC974" s="105"/>
      <c r="BD974" s="105"/>
      <c r="BE974" s="105"/>
      <c r="BF974" s="105"/>
      <c r="BG974" s="110"/>
      <c r="BH974" s="2"/>
      <c r="BI974" s="2"/>
      <c r="BJ974" s="2"/>
      <c r="BK974" s="2"/>
      <c r="BL974" s="56"/>
      <c r="BM974" s="48"/>
      <c r="BN974" s="48"/>
      <c r="BO974" s="48"/>
      <c r="BP974" s="48"/>
      <c r="BQ974" s="118"/>
      <c r="BR974" s="2"/>
      <c r="BS974" s="2"/>
      <c r="BT974" s="2"/>
      <c r="BU974" s="2"/>
      <c r="BV974" s="56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18" t="s">
        <v>5</v>
      </c>
      <c r="H975" s="3">
        <v>2024</v>
      </c>
      <c r="I975" s="20" t="s">
        <v>283</v>
      </c>
      <c r="J975" s="184" t="s">
        <v>278</v>
      </c>
      <c r="K975" s="2" t="s">
        <v>320</v>
      </c>
      <c r="L975" s="163">
        <f t="shared" si="31"/>
        <v>0</v>
      </c>
      <c r="M975" s="163">
        <f t="shared" si="32"/>
        <v>0</v>
      </c>
      <c r="N975" s="186"/>
      <c r="O975" s="33"/>
      <c r="P975" s="33"/>
      <c r="Q975" s="33"/>
      <c r="R975" s="33"/>
      <c r="S975" s="41"/>
      <c r="T975" s="2"/>
      <c r="U975" s="2"/>
      <c r="V975" s="2"/>
      <c r="W975" s="2"/>
      <c r="X975" s="56"/>
      <c r="Y975" s="62"/>
      <c r="Z975" s="62"/>
      <c r="AA975" s="62"/>
      <c r="AB975" s="62"/>
      <c r="AC975" s="69"/>
      <c r="AD975" s="2"/>
      <c r="AE975" s="2"/>
      <c r="AF975" s="2"/>
      <c r="AG975" s="2"/>
      <c r="AH975" s="56"/>
      <c r="AI975" s="72"/>
      <c r="AJ975" s="72"/>
      <c r="AK975" s="72"/>
      <c r="AL975" s="72"/>
      <c r="AM975" s="81"/>
      <c r="AN975" s="2"/>
      <c r="AO975" s="2"/>
      <c r="AP975" s="2"/>
      <c r="AQ975" s="2"/>
      <c r="AR975" s="56"/>
      <c r="AS975" s="85"/>
      <c r="AT975" s="85"/>
      <c r="AU975" s="85"/>
      <c r="AV975" s="85"/>
      <c r="AW975" s="101"/>
      <c r="AX975" s="2"/>
      <c r="AY975" s="2"/>
      <c r="AZ975" s="2"/>
      <c r="BA975" s="2"/>
      <c r="BB975" s="56"/>
      <c r="BC975" s="105"/>
      <c r="BD975" s="105"/>
      <c r="BE975" s="105"/>
      <c r="BF975" s="105"/>
      <c r="BG975" s="110"/>
      <c r="BH975" s="2"/>
      <c r="BI975" s="2"/>
      <c r="BJ975" s="2"/>
      <c r="BK975" s="2"/>
      <c r="BL975" s="56"/>
      <c r="BM975" s="48"/>
      <c r="BN975" s="48"/>
      <c r="BO975" s="48"/>
      <c r="BP975" s="48"/>
      <c r="BQ975" s="118"/>
      <c r="BR975" s="2"/>
      <c r="BS975" s="2"/>
      <c r="BT975" s="2"/>
      <c r="BU975" s="2"/>
      <c r="BV975" s="56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18" t="s">
        <v>5</v>
      </c>
      <c r="H976" s="3">
        <v>2024</v>
      </c>
      <c r="I976" s="20" t="s">
        <v>283</v>
      </c>
      <c r="J976" s="184" t="s">
        <v>279</v>
      </c>
      <c r="K976" s="2" t="s">
        <v>320</v>
      </c>
      <c r="L976" s="163">
        <f t="shared" si="31"/>
        <v>0</v>
      </c>
      <c r="M976" s="163">
        <f t="shared" si="32"/>
        <v>0</v>
      </c>
      <c r="N976" s="186"/>
      <c r="O976" s="33"/>
      <c r="P976" s="33"/>
      <c r="Q976" s="33"/>
      <c r="R976" s="33"/>
      <c r="S976" s="41"/>
      <c r="T976" s="2"/>
      <c r="U976" s="2"/>
      <c r="V976" s="2"/>
      <c r="W976" s="2"/>
      <c r="X976" s="56"/>
      <c r="Y976" s="62"/>
      <c r="Z976" s="62"/>
      <c r="AA976" s="62"/>
      <c r="AB976" s="62"/>
      <c r="AC976" s="69"/>
      <c r="AD976" s="2"/>
      <c r="AE976" s="2"/>
      <c r="AF976" s="2"/>
      <c r="AG976" s="2"/>
      <c r="AH976" s="56"/>
      <c r="AI976" s="72"/>
      <c r="AJ976" s="72"/>
      <c r="AK976" s="72"/>
      <c r="AL976" s="72"/>
      <c r="AM976" s="81"/>
      <c r="AN976" s="2"/>
      <c r="AO976" s="2"/>
      <c r="AP976" s="2"/>
      <c r="AQ976" s="2"/>
      <c r="AR976" s="56"/>
      <c r="AS976" s="85"/>
      <c r="AT976" s="85"/>
      <c r="AU976" s="85"/>
      <c r="AV976" s="85"/>
      <c r="AW976" s="101"/>
      <c r="AX976" s="2"/>
      <c r="AY976" s="2"/>
      <c r="AZ976" s="2"/>
      <c r="BA976" s="2"/>
      <c r="BB976" s="56"/>
      <c r="BC976" s="105"/>
      <c r="BD976" s="105"/>
      <c r="BE976" s="105"/>
      <c r="BF976" s="105"/>
      <c r="BG976" s="110"/>
      <c r="BH976" s="2"/>
      <c r="BI976" s="2"/>
      <c r="BJ976" s="2"/>
      <c r="BK976" s="2"/>
      <c r="BL976" s="56"/>
      <c r="BM976" s="48"/>
      <c r="BN976" s="48"/>
      <c r="BO976" s="48"/>
      <c r="BP976" s="48"/>
      <c r="BQ976" s="118"/>
      <c r="BR976" s="2"/>
      <c r="BS976" s="2"/>
      <c r="BT976" s="2"/>
      <c r="BU976" s="2"/>
      <c r="BV976" s="56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18" t="s">
        <v>5</v>
      </c>
      <c r="H977" s="3">
        <v>2024</v>
      </c>
      <c r="I977" s="20" t="s">
        <v>286</v>
      </c>
      <c r="J977" s="184" t="s">
        <v>280</v>
      </c>
      <c r="K977" s="2" t="s">
        <v>319</v>
      </c>
      <c r="L977" s="163">
        <f t="shared" si="31"/>
        <v>0</v>
      </c>
      <c r="M977" s="163">
        <f t="shared" si="32"/>
        <v>0</v>
      </c>
      <c r="N977" s="186"/>
      <c r="O977" s="33"/>
      <c r="P977" s="33"/>
      <c r="Q977" s="33"/>
      <c r="R977" s="33"/>
      <c r="S977" s="41"/>
      <c r="T977" s="2"/>
      <c r="U977" s="2"/>
      <c r="V977" s="2"/>
      <c r="W977" s="2"/>
      <c r="X977" s="56"/>
      <c r="Y977" s="62"/>
      <c r="Z977" s="62"/>
      <c r="AA977" s="62"/>
      <c r="AB977" s="62"/>
      <c r="AC977" s="69"/>
      <c r="AD977" s="2"/>
      <c r="AE977" s="2"/>
      <c r="AF977" s="2"/>
      <c r="AG977" s="2"/>
      <c r="AH977" s="56"/>
      <c r="AI977" s="72"/>
      <c r="AJ977" s="72"/>
      <c r="AK977" s="72"/>
      <c r="AL977" s="72"/>
      <c r="AM977" s="81"/>
      <c r="AN977" s="2"/>
      <c r="AO977" s="2"/>
      <c r="AP977" s="2"/>
      <c r="AQ977" s="2"/>
      <c r="AR977" s="56"/>
      <c r="AS977" s="85"/>
      <c r="AT977" s="85"/>
      <c r="AU977" s="85"/>
      <c r="AV977" s="85"/>
      <c r="AW977" s="101"/>
      <c r="AX977" s="2"/>
      <c r="AY977" s="2"/>
      <c r="AZ977" s="2"/>
      <c r="BA977" s="2"/>
      <c r="BB977" s="56"/>
      <c r="BC977" s="105"/>
      <c r="BD977" s="105"/>
      <c r="BE977" s="105"/>
      <c r="BF977" s="105"/>
      <c r="BG977" s="110"/>
      <c r="BH977" s="2"/>
      <c r="BI977" s="2"/>
      <c r="BJ977" s="2"/>
      <c r="BK977" s="2"/>
      <c r="BL977" s="56"/>
      <c r="BM977" s="48"/>
      <c r="BN977" s="48"/>
      <c r="BO977" s="48"/>
      <c r="BP977" s="48"/>
      <c r="BQ977" s="118"/>
      <c r="BR977" s="2"/>
      <c r="BS977" s="2"/>
      <c r="BT977" s="2"/>
      <c r="BU977" s="2"/>
      <c r="BV977" s="56"/>
    </row>
    <row r="978" spans="1:74" ht="43.2" hidden="1" x14ac:dyDescent="0.3">
      <c r="A978" s="2" t="s">
        <v>26</v>
      </c>
      <c r="B978" s="2" t="s">
        <v>2</v>
      </c>
      <c r="C978" s="2" t="s">
        <v>3</v>
      </c>
      <c r="D978" s="2" t="s">
        <v>15</v>
      </c>
      <c r="E978" s="3">
        <v>27</v>
      </c>
      <c r="F978" s="3"/>
      <c r="G978" s="18" t="s">
        <v>5</v>
      </c>
      <c r="H978" s="3">
        <v>2024</v>
      </c>
      <c r="I978" s="20" t="s">
        <v>286</v>
      </c>
      <c r="J978" s="184" t="s">
        <v>281</v>
      </c>
      <c r="K978" s="2" t="s">
        <v>319</v>
      </c>
      <c r="L978" s="163">
        <f t="shared" si="31"/>
        <v>0</v>
      </c>
      <c r="M978" s="163">
        <f t="shared" si="32"/>
        <v>25.94</v>
      </c>
      <c r="N978" s="186" t="s">
        <v>1354</v>
      </c>
      <c r="O978" s="33"/>
      <c r="P978" s="33"/>
      <c r="Q978" s="33"/>
      <c r="R978" s="33"/>
      <c r="S978" s="41"/>
      <c r="T978" s="2"/>
      <c r="U978" s="2"/>
      <c r="V978" s="2"/>
      <c r="W978" s="2"/>
      <c r="X978" s="56"/>
      <c r="Y978" s="62" t="s">
        <v>456</v>
      </c>
      <c r="Z978" s="62"/>
      <c r="AA978" s="62"/>
      <c r="AB978" s="62"/>
      <c r="AC978" s="69">
        <v>0.55300000000000005</v>
      </c>
      <c r="AD978" s="2"/>
      <c r="AE978" s="2"/>
      <c r="AF978" s="2"/>
      <c r="AG978" s="2"/>
      <c r="AH978" s="56"/>
      <c r="AI978" s="72"/>
      <c r="AJ978" s="72"/>
      <c r="AK978" s="72"/>
      <c r="AL978" s="72"/>
      <c r="AM978" s="81"/>
      <c r="AN978" s="2"/>
      <c r="AO978" s="2"/>
      <c r="AP978" s="2"/>
      <c r="AQ978" s="2"/>
      <c r="AR978" s="56"/>
      <c r="AS978" s="85"/>
      <c r="AT978" s="85"/>
      <c r="AU978" s="85"/>
      <c r="AV978" s="85"/>
      <c r="AW978" s="101"/>
      <c r="AX978" s="2"/>
      <c r="AY978" s="2"/>
      <c r="AZ978" s="2"/>
      <c r="BA978" s="2"/>
      <c r="BB978" s="56"/>
      <c r="BC978" s="105" t="s">
        <v>931</v>
      </c>
      <c r="BD978" s="105"/>
      <c r="BE978" s="105"/>
      <c r="BF978" s="105"/>
      <c r="BG978" s="110">
        <v>20.887</v>
      </c>
      <c r="BH978" s="2" t="s">
        <v>1064</v>
      </c>
      <c r="BI978" s="2"/>
      <c r="BJ978" s="2"/>
      <c r="BK978" s="2"/>
      <c r="BL978" s="56">
        <v>4.5</v>
      </c>
      <c r="BM978" s="48"/>
      <c r="BN978" s="48"/>
      <c r="BO978" s="48"/>
      <c r="BP978" s="48"/>
      <c r="BQ978" s="118"/>
      <c r="BR978" s="2"/>
      <c r="BS978" s="2"/>
      <c r="BT978" s="2"/>
      <c r="BU978" s="2"/>
      <c r="BV978" s="56"/>
    </row>
    <row r="979" spans="1:74" s="13" customFormat="1" hidden="1" x14ac:dyDescent="0.3">
      <c r="A979" s="12" t="s">
        <v>26</v>
      </c>
      <c r="B979" s="12" t="s">
        <v>2</v>
      </c>
      <c r="C979" s="12" t="s">
        <v>3</v>
      </c>
      <c r="D979" s="12" t="s">
        <v>15</v>
      </c>
      <c r="E979" s="7">
        <v>27</v>
      </c>
      <c r="F979" s="7"/>
      <c r="G979" s="19" t="s">
        <v>5</v>
      </c>
      <c r="H979" s="7">
        <v>2024</v>
      </c>
      <c r="I979" s="21"/>
      <c r="J979" s="12" t="s">
        <v>314</v>
      </c>
      <c r="K979" s="12"/>
      <c r="L979" s="147"/>
      <c r="M979" s="147">
        <f>SUM(M941:M978)</f>
        <v>92.783999999999992</v>
      </c>
      <c r="N979" s="183"/>
      <c r="O979" s="12"/>
      <c r="P979" s="12"/>
      <c r="Q979" s="12"/>
      <c r="R979" s="12"/>
      <c r="S979" s="52">
        <f>SUM(S941:S978)</f>
        <v>0</v>
      </c>
      <c r="T979" s="12"/>
      <c r="U979" s="12"/>
      <c r="V979" s="12"/>
      <c r="W979" s="12"/>
      <c r="X979" s="52">
        <f>SUM(X941:X978)</f>
        <v>0</v>
      </c>
      <c r="Y979" s="12"/>
      <c r="Z979" s="12"/>
      <c r="AA979" s="12"/>
      <c r="AB979" s="12"/>
      <c r="AC979" s="52">
        <f>SUM(AC941:AC978)</f>
        <v>37.091999999999999</v>
      </c>
      <c r="AD979" s="12"/>
      <c r="AE979" s="12"/>
      <c r="AF979" s="12"/>
      <c r="AG979" s="12"/>
      <c r="AH979" s="52">
        <f>SUM(AH941:AH978)</f>
        <v>13.476000000000001</v>
      </c>
      <c r="AI979" s="12"/>
      <c r="AJ979" s="12"/>
      <c r="AK979" s="12"/>
      <c r="AL979" s="12"/>
      <c r="AM979" s="52">
        <f>SUM(AM941:AM978)</f>
        <v>0</v>
      </c>
      <c r="AN979" s="12"/>
      <c r="AO979" s="12"/>
      <c r="AP979" s="12"/>
      <c r="AQ979" s="12"/>
      <c r="AR979" s="52">
        <f>SUM(AR941:AR978)</f>
        <v>0</v>
      </c>
      <c r="AS979" s="12"/>
      <c r="AT979" s="12"/>
      <c r="AU979" s="12"/>
      <c r="AV979" s="12"/>
      <c r="AW979" s="52">
        <f>SUM(AW941:AW978)</f>
        <v>14.785</v>
      </c>
      <c r="AX979" s="12"/>
      <c r="AY979" s="12"/>
      <c r="AZ979" s="12"/>
      <c r="BA979" s="12"/>
      <c r="BB979" s="52">
        <f>SUM(BB941:BB978)</f>
        <v>0</v>
      </c>
      <c r="BC979" s="12"/>
      <c r="BD979" s="12"/>
      <c r="BE979" s="12"/>
      <c r="BF979" s="12"/>
      <c r="BG979" s="52">
        <f>SUM(BG941:BG978)</f>
        <v>22.931000000000001</v>
      </c>
      <c r="BH979" s="12"/>
      <c r="BI979" s="12"/>
      <c r="BJ979" s="12"/>
      <c r="BK979" s="12"/>
      <c r="BL979" s="52">
        <f>SUM(BL941:BL978)</f>
        <v>4.5</v>
      </c>
      <c r="BM979" s="12"/>
      <c r="BN979" s="12"/>
      <c r="BO979" s="12"/>
      <c r="BP979" s="12"/>
      <c r="BQ979" s="52">
        <f>SUM(BQ941:BQ978)</f>
        <v>0</v>
      </c>
      <c r="BR979" s="12"/>
      <c r="BS979" s="12"/>
      <c r="BT979" s="12"/>
      <c r="BU979" s="12"/>
      <c r="BV979" s="52">
        <f>SUM(BV941:BV978)</f>
        <v>0</v>
      </c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18" t="s">
        <v>5</v>
      </c>
      <c r="H980" s="3">
        <v>2024</v>
      </c>
      <c r="I980" s="20" t="s">
        <v>287</v>
      </c>
      <c r="J980" s="184" t="s">
        <v>267</v>
      </c>
      <c r="K980" s="2" t="s">
        <v>318</v>
      </c>
      <c r="L980" s="163">
        <f t="shared" si="31"/>
        <v>0</v>
      </c>
      <c r="M980" s="163">
        <f t="shared" si="32"/>
        <v>0</v>
      </c>
      <c r="N980" s="181"/>
      <c r="O980" s="33"/>
      <c r="P980" s="33"/>
      <c r="Q980" s="33"/>
      <c r="R980" s="33"/>
      <c r="S980" s="41"/>
      <c r="T980" s="2"/>
      <c r="U980" s="2"/>
      <c r="V980" s="2"/>
      <c r="W980" s="2"/>
      <c r="X980" s="56"/>
      <c r="Y980" s="62"/>
      <c r="Z980" s="62"/>
      <c r="AA980" s="62"/>
      <c r="AB980" s="62"/>
      <c r="AC980" s="69"/>
      <c r="AD980" s="2"/>
      <c r="AE980" s="2"/>
      <c r="AF980" s="2"/>
      <c r="AG980" s="2"/>
      <c r="AH980" s="56"/>
      <c r="AI980" s="72"/>
      <c r="AJ980" s="72"/>
      <c r="AK980" s="72"/>
      <c r="AL980" s="72"/>
      <c r="AM980" s="81"/>
      <c r="AN980" s="2"/>
      <c r="AO980" s="2"/>
      <c r="AP980" s="2"/>
      <c r="AQ980" s="2"/>
      <c r="AR980" s="56"/>
      <c r="AS980" s="85"/>
      <c r="AT980" s="85"/>
      <c r="AU980" s="85"/>
      <c r="AV980" s="85"/>
      <c r="AW980" s="101"/>
      <c r="AX980" s="2"/>
      <c r="AY980" s="2"/>
      <c r="AZ980" s="2"/>
      <c r="BA980" s="2"/>
      <c r="BB980" s="56"/>
      <c r="BC980" s="105"/>
      <c r="BD980" s="105"/>
      <c r="BE980" s="105"/>
      <c r="BF980" s="105"/>
      <c r="BG980" s="110"/>
      <c r="BH980" s="2"/>
      <c r="BI980" s="2"/>
      <c r="BJ980" s="2"/>
      <c r="BK980" s="2"/>
      <c r="BL980" s="56"/>
      <c r="BM980" s="48"/>
      <c r="BN980" s="48"/>
      <c r="BO980" s="48"/>
      <c r="BP980" s="48"/>
      <c r="BQ980" s="118"/>
      <c r="BR980" s="2"/>
      <c r="BS980" s="2"/>
      <c r="BT980" s="2"/>
      <c r="BU980" s="2"/>
      <c r="BV980" s="56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18" t="s">
        <v>5</v>
      </c>
      <c r="H981" s="3">
        <v>2024</v>
      </c>
      <c r="I981" s="20" t="s">
        <v>287</v>
      </c>
      <c r="J981" s="184" t="s">
        <v>291</v>
      </c>
      <c r="K981" s="2" t="s">
        <v>319</v>
      </c>
      <c r="L981" s="163">
        <f t="shared" si="31"/>
        <v>0</v>
      </c>
      <c r="M981" s="163">
        <f t="shared" si="32"/>
        <v>0</v>
      </c>
      <c r="N981" s="181"/>
      <c r="O981" s="33"/>
      <c r="P981" s="33"/>
      <c r="Q981" s="33"/>
      <c r="R981" s="33"/>
      <c r="S981" s="41"/>
      <c r="T981" s="2"/>
      <c r="U981" s="2"/>
      <c r="V981" s="2"/>
      <c r="W981" s="2"/>
      <c r="X981" s="56"/>
      <c r="Y981" s="62"/>
      <c r="Z981" s="62"/>
      <c r="AA981" s="62"/>
      <c r="AB981" s="62"/>
      <c r="AC981" s="69"/>
      <c r="AD981" s="2"/>
      <c r="AE981" s="2"/>
      <c r="AF981" s="2"/>
      <c r="AG981" s="2"/>
      <c r="AH981" s="56"/>
      <c r="AI981" s="72"/>
      <c r="AJ981" s="72"/>
      <c r="AK981" s="72"/>
      <c r="AL981" s="72"/>
      <c r="AM981" s="81"/>
      <c r="AN981" s="2"/>
      <c r="AO981" s="2"/>
      <c r="AP981" s="2"/>
      <c r="AQ981" s="2"/>
      <c r="AR981" s="56"/>
      <c r="AS981" s="85"/>
      <c r="AT981" s="85"/>
      <c r="AU981" s="85"/>
      <c r="AV981" s="85"/>
      <c r="AW981" s="101"/>
      <c r="AX981" s="2"/>
      <c r="AY981" s="2"/>
      <c r="AZ981" s="2"/>
      <c r="BA981" s="2"/>
      <c r="BB981" s="56"/>
      <c r="BC981" s="105"/>
      <c r="BD981" s="105"/>
      <c r="BE981" s="105"/>
      <c r="BF981" s="105"/>
      <c r="BG981" s="110"/>
      <c r="BH981" s="2"/>
      <c r="BI981" s="2"/>
      <c r="BJ981" s="2"/>
      <c r="BK981" s="2"/>
      <c r="BL981" s="56"/>
      <c r="BM981" s="48"/>
      <c r="BN981" s="48"/>
      <c r="BO981" s="48"/>
      <c r="BP981" s="48"/>
      <c r="BQ981" s="118"/>
      <c r="BR981" s="2"/>
      <c r="BS981" s="2"/>
      <c r="BT981" s="2"/>
      <c r="BU981" s="2"/>
      <c r="BV981" s="56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18" t="s">
        <v>5</v>
      </c>
      <c r="H982" s="3">
        <v>2024</v>
      </c>
      <c r="I982" s="20" t="s">
        <v>286</v>
      </c>
      <c r="J982" s="184" t="s">
        <v>336</v>
      </c>
      <c r="K982" s="2" t="s">
        <v>319</v>
      </c>
      <c r="L982" s="163">
        <f t="shared" si="31"/>
        <v>0</v>
      </c>
      <c r="M982" s="163">
        <f t="shared" si="32"/>
        <v>0</v>
      </c>
      <c r="N982" s="181"/>
      <c r="O982" s="33"/>
      <c r="P982" s="33"/>
      <c r="Q982" s="33"/>
      <c r="R982" s="33"/>
      <c r="S982" s="41"/>
      <c r="T982" s="2"/>
      <c r="U982" s="2"/>
      <c r="V982" s="2"/>
      <c r="W982" s="2"/>
      <c r="X982" s="56"/>
      <c r="Y982" s="62"/>
      <c r="Z982" s="62"/>
      <c r="AA982" s="62"/>
      <c r="AB982" s="62"/>
      <c r="AC982" s="69"/>
      <c r="AD982" s="2"/>
      <c r="AE982" s="2"/>
      <c r="AF982" s="2"/>
      <c r="AG982" s="2"/>
      <c r="AH982" s="56"/>
      <c r="AI982" s="72"/>
      <c r="AJ982" s="72"/>
      <c r="AK982" s="72"/>
      <c r="AL982" s="72"/>
      <c r="AM982" s="81"/>
      <c r="AN982" s="2"/>
      <c r="AO982" s="2"/>
      <c r="AP982" s="2"/>
      <c r="AQ982" s="2"/>
      <c r="AR982" s="56"/>
      <c r="AS982" s="85"/>
      <c r="AT982" s="85"/>
      <c r="AU982" s="85"/>
      <c r="AV982" s="85"/>
      <c r="AW982" s="101"/>
      <c r="AX982" s="2"/>
      <c r="AY982" s="2"/>
      <c r="AZ982" s="2"/>
      <c r="BA982" s="2"/>
      <c r="BB982" s="56"/>
      <c r="BC982" s="105"/>
      <c r="BD982" s="105"/>
      <c r="BE982" s="105"/>
      <c r="BF982" s="105"/>
      <c r="BG982" s="110"/>
      <c r="BH982" s="2"/>
      <c r="BI982" s="2"/>
      <c r="BJ982" s="2"/>
      <c r="BK982" s="2"/>
      <c r="BL982" s="56"/>
      <c r="BM982" s="48"/>
      <c r="BN982" s="48"/>
      <c r="BO982" s="48"/>
      <c r="BP982" s="48"/>
      <c r="BQ982" s="118"/>
      <c r="BR982" s="2"/>
      <c r="BS982" s="2"/>
      <c r="BT982" s="2"/>
      <c r="BU982" s="2"/>
      <c r="BV982" s="56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18" t="s">
        <v>5</v>
      </c>
      <c r="H983" s="3">
        <v>2024</v>
      </c>
      <c r="I983" s="20" t="s">
        <v>286</v>
      </c>
      <c r="J983" s="185" t="s">
        <v>337</v>
      </c>
      <c r="K983" s="8" t="s">
        <v>318</v>
      </c>
      <c r="L983" s="163">
        <f t="shared" si="31"/>
        <v>0</v>
      </c>
      <c r="M983" s="163">
        <f t="shared" si="32"/>
        <v>0</v>
      </c>
      <c r="N983" s="181"/>
      <c r="O983" s="53"/>
      <c r="P983" s="53"/>
      <c r="Q983" s="53"/>
      <c r="R983" s="53"/>
      <c r="S983" s="41"/>
      <c r="T983" s="8"/>
      <c r="U983" s="8"/>
      <c r="V983" s="8"/>
      <c r="W983" s="8"/>
      <c r="X983" s="56"/>
      <c r="Y983" s="135"/>
      <c r="Z983" s="135"/>
      <c r="AA983" s="135"/>
      <c r="AB983" s="135"/>
      <c r="AC983" s="69"/>
      <c r="AD983" s="8"/>
      <c r="AE983" s="8"/>
      <c r="AF983" s="8"/>
      <c r="AG983" s="8"/>
      <c r="AH983" s="56"/>
      <c r="AI983" s="137"/>
      <c r="AJ983" s="137"/>
      <c r="AK983" s="137"/>
      <c r="AL983" s="137"/>
      <c r="AM983" s="81"/>
      <c r="AN983" s="8"/>
      <c r="AO983" s="8"/>
      <c r="AP983" s="8"/>
      <c r="AQ983" s="8"/>
      <c r="AR983" s="56"/>
      <c r="AS983" s="139"/>
      <c r="AT983" s="145"/>
      <c r="AU983" s="139"/>
      <c r="AV983" s="139"/>
      <c r="AW983" s="101"/>
      <c r="AX983" s="8"/>
      <c r="AY983" s="8"/>
      <c r="AZ983" s="8"/>
      <c r="BA983" s="8"/>
      <c r="BB983" s="56"/>
      <c r="BC983" s="141"/>
      <c r="BD983" s="141"/>
      <c r="BE983" s="141"/>
      <c r="BF983" s="141"/>
      <c r="BG983" s="110"/>
      <c r="BH983" s="8"/>
      <c r="BI983" s="8"/>
      <c r="BJ983" s="8"/>
      <c r="BK983" s="8"/>
      <c r="BL983" s="56"/>
      <c r="BM983" s="143"/>
      <c r="BN983" s="143"/>
      <c r="BO983" s="143"/>
      <c r="BP983" s="143"/>
      <c r="BQ983" s="118"/>
      <c r="BR983" s="8"/>
      <c r="BS983" s="8"/>
      <c r="BT983" s="8"/>
      <c r="BU983" s="8"/>
      <c r="BV983" s="56"/>
    </row>
    <row r="984" spans="1:74" ht="28.8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18" t="s">
        <v>5</v>
      </c>
      <c r="H984" s="3">
        <v>2024</v>
      </c>
      <c r="I984" s="20" t="s">
        <v>286</v>
      </c>
      <c r="J984" s="185" t="s">
        <v>338</v>
      </c>
      <c r="K984" s="8" t="s">
        <v>339</v>
      </c>
      <c r="L984" s="163">
        <f t="shared" si="31"/>
        <v>0</v>
      </c>
      <c r="M984" s="163">
        <f t="shared" si="32"/>
        <v>0</v>
      </c>
      <c r="N984" s="181"/>
      <c r="O984" s="53"/>
      <c r="P984" s="53"/>
      <c r="Q984" s="53"/>
      <c r="R984" s="53"/>
      <c r="S984" s="41"/>
      <c r="T984" s="8"/>
      <c r="U984" s="8"/>
      <c r="V984" s="8"/>
      <c r="W984" s="8"/>
      <c r="X984" s="56"/>
      <c r="Y984" s="135"/>
      <c r="Z984" s="135"/>
      <c r="AA984" s="135"/>
      <c r="AB984" s="135"/>
      <c r="AC984" s="69"/>
      <c r="AD984" s="8"/>
      <c r="AE984" s="8"/>
      <c r="AF984" s="8"/>
      <c r="AG984" s="8"/>
      <c r="AH984" s="56"/>
      <c r="AI984" s="137"/>
      <c r="AJ984" s="137"/>
      <c r="AK984" s="137"/>
      <c r="AL984" s="137"/>
      <c r="AM984" s="81"/>
      <c r="AN984" s="8"/>
      <c r="AO984" s="8"/>
      <c r="AP984" s="8"/>
      <c r="AQ984" s="8"/>
      <c r="AR984" s="56"/>
      <c r="AS984" s="139"/>
      <c r="AT984" s="145"/>
      <c r="AU984" s="139"/>
      <c r="AV984" s="139"/>
      <c r="AW984" s="101"/>
      <c r="AX984" s="8"/>
      <c r="AY984" s="8"/>
      <c r="AZ984" s="8"/>
      <c r="BA984" s="8"/>
      <c r="BB984" s="56"/>
      <c r="BC984" s="141"/>
      <c r="BD984" s="141"/>
      <c r="BE984" s="141"/>
      <c r="BF984" s="141"/>
      <c r="BG984" s="110"/>
      <c r="BH984" s="8"/>
      <c r="BI984" s="8"/>
      <c r="BJ984" s="8"/>
      <c r="BK984" s="8"/>
      <c r="BL984" s="56"/>
      <c r="BM984" s="143"/>
      <c r="BN984" s="143"/>
      <c r="BO984" s="143"/>
      <c r="BP984" s="143"/>
      <c r="BQ984" s="118"/>
      <c r="BR984" s="8"/>
      <c r="BS984" s="8"/>
      <c r="BT984" s="8"/>
      <c r="BU984" s="8"/>
      <c r="BV984" s="56"/>
    </row>
    <row r="985" spans="1:74" ht="28.8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18" t="s">
        <v>5</v>
      </c>
      <c r="H985" s="3">
        <v>2024</v>
      </c>
      <c r="I985" s="20" t="s">
        <v>286</v>
      </c>
      <c r="J985" s="185" t="s">
        <v>340</v>
      </c>
      <c r="K985" s="8" t="s">
        <v>318</v>
      </c>
      <c r="L985" s="163">
        <f t="shared" si="31"/>
        <v>0</v>
      </c>
      <c r="M985" s="163">
        <f t="shared" si="32"/>
        <v>0</v>
      </c>
      <c r="N985" s="181"/>
      <c r="O985" s="53"/>
      <c r="P985" s="53"/>
      <c r="Q985" s="53"/>
      <c r="R985" s="53"/>
      <c r="S985" s="41"/>
      <c r="T985" s="8"/>
      <c r="U985" s="8"/>
      <c r="V985" s="8"/>
      <c r="W985" s="8"/>
      <c r="X985" s="56"/>
      <c r="Y985" s="135"/>
      <c r="Z985" s="135"/>
      <c r="AA985" s="135"/>
      <c r="AB985" s="135"/>
      <c r="AC985" s="69"/>
      <c r="AD985" s="8"/>
      <c r="AE985" s="8"/>
      <c r="AF985" s="8"/>
      <c r="AG985" s="8"/>
      <c r="AH985" s="56"/>
      <c r="AI985" s="137"/>
      <c r="AJ985" s="137"/>
      <c r="AK985" s="137"/>
      <c r="AL985" s="137"/>
      <c r="AM985" s="81"/>
      <c r="AN985" s="8"/>
      <c r="AO985" s="8"/>
      <c r="AP985" s="8"/>
      <c r="AQ985" s="8"/>
      <c r="AR985" s="56"/>
      <c r="AS985" s="139"/>
      <c r="AT985" s="145"/>
      <c r="AU985" s="139"/>
      <c r="AV985" s="139"/>
      <c r="AW985" s="101"/>
      <c r="AX985" s="8"/>
      <c r="AY985" s="8"/>
      <c r="AZ985" s="8"/>
      <c r="BA985" s="8"/>
      <c r="BB985" s="56"/>
      <c r="BC985" s="141"/>
      <c r="BD985" s="141"/>
      <c r="BE985" s="141"/>
      <c r="BF985" s="141"/>
      <c r="BG985" s="110"/>
      <c r="BH985" s="8"/>
      <c r="BI985" s="8"/>
      <c r="BJ985" s="8"/>
      <c r="BK985" s="8"/>
      <c r="BL985" s="56"/>
      <c r="BM985" s="143"/>
      <c r="BN985" s="143"/>
      <c r="BO985" s="143"/>
      <c r="BP985" s="143"/>
      <c r="BQ985" s="118"/>
      <c r="BR985" s="8"/>
      <c r="BS985" s="8"/>
      <c r="BT985" s="8"/>
      <c r="BU985" s="8"/>
      <c r="BV985" s="56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18" t="s">
        <v>5</v>
      </c>
      <c r="H986" s="3">
        <v>2024</v>
      </c>
      <c r="I986" s="20" t="s">
        <v>286</v>
      </c>
      <c r="J986" s="185" t="s">
        <v>341</v>
      </c>
      <c r="K986" s="8" t="s">
        <v>320</v>
      </c>
      <c r="L986" s="163">
        <f t="shared" si="31"/>
        <v>0</v>
      </c>
      <c r="M986" s="163">
        <f t="shared" si="32"/>
        <v>0</v>
      </c>
      <c r="N986" s="181"/>
      <c r="O986" s="53"/>
      <c r="P986" s="53"/>
      <c r="Q986" s="53"/>
      <c r="R986" s="53"/>
      <c r="S986" s="41"/>
      <c r="T986" s="8"/>
      <c r="U986" s="8"/>
      <c r="V986" s="8"/>
      <c r="W986" s="8"/>
      <c r="X986" s="56"/>
      <c r="Y986" s="135"/>
      <c r="Z986" s="135"/>
      <c r="AA986" s="135"/>
      <c r="AB986" s="135"/>
      <c r="AC986" s="69"/>
      <c r="AD986" s="8"/>
      <c r="AE986" s="8"/>
      <c r="AF986" s="8"/>
      <c r="AG986" s="8"/>
      <c r="AH986" s="56"/>
      <c r="AI986" s="137"/>
      <c r="AJ986" s="137"/>
      <c r="AK986" s="137"/>
      <c r="AL986" s="137"/>
      <c r="AM986" s="81"/>
      <c r="AN986" s="8"/>
      <c r="AO986" s="8"/>
      <c r="AP986" s="8"/>
      <c r="AQ986" s="8"/>
      <c r="AR986" s="56"/>
      <c r="AS986" s="139"/>
      <c r="AT986" s="145"/>
      <c r="AU986" s="139"/>
      <c r="AV986" s="139"/>
      <c r="AW986" s="101"/>
      <c r="AX986" s="8"/>
      <c r="AY986" s="8"/>
      <c r="AZ986" s="8"/>
      <c r="BA986" s="8"/>
      <c r="BB986" s="56"/>
      <c r="BC986" s="141"/>
      <c r="BD986" s="141"/>
      <c r="BE986" s="141"/>
      <c r="BF986" s="141"/>
      <c r="BG986" s="110"/>
      <c r="BH986" s="8"/>
      <c r="BI986" s="8"/>
      <c r="BJ986" s="8"/>
      <c r="BK986" s="8"/>
      <c r="BL986" s="56"/>
      <c r="BM986" s="143"/>
      <c r="BN986" s="143"/>
      <c r="BO986" s="143"/>
      <c r="BP986" s="143"/>
      <c r="BQ986" s="118"/>
      <c r="BR986" s="8"/>
      <c r="BS986" s="8"/>
      <c r="BT986" s="8"/>
      <c r="BU986" s="8"/>
      <c r="BV986" s="56"/>
    </row>
    <row r="987" spans="1:74" ht="28.8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18" t="s">
        <v>5</v>
      </c>
      <c r="H987" s="3">
        <v>2024</v>
      </c>
      <c r="I987" s="20" t="s">
        <v>286</v>
      </c>
      <c r="J987" s="185" t="s">
        <v>342</v>
      </c>
      <c r="K987" s="8" t="s">
        <v>320</v>
      </c>
      <c r="L987" s="163">
        <f t="shared" si="31"/>
        <v>0</v>
      </c>
      <c r="M987" s="163">
        <f t="shared" si="32"/>
        <v>0</v>
      </c>
      <c r="N987" s="181"/>
      <c r="O987" s="53"/>
      <c r="P987" s="53"/>
      <c r="Q987" s="53"/>
      <c r="R987" s="53"/>
      <c r="S987" s="41"/>
      <c r="T987" s="8"/>
      <c r="U987" s="8"/>
      <c r="V987" s="8"/>
      <c r="W987" s="8"/>
      <c r="X987" s="56"/>
      <c r="Y987" s="135"/>
      <c r="Z987" s="135"/>
      <c r="AA987" s="135"/>
      <c r="AB987" s="135"/>
      <c r="AC987" s="69"/>
      <c r="AD987" s="8"/>
      <c r="AE987" s="8"/>
      <c r="AF987" s="8"/>
      <c r="AG987" s="8"/>
      <c r="AH987" s="56"/>
      <c r="AI987" s="137"/>
      <c r="AJ987" s="137"/>
      <c r="AK987" s="137"/>
      <c r="AL987" s="137"/>
      <c r="AM987" s="81"/>
      <c r="AN987" s="8"/>
      <c r="AO987" s="8"/>
      <c r="AP987" s="8"/>
      <c r="AQ987" s="8"/>
      <c r="AR987" s="56"/>
      <c r="AS987" s="139"/>
      <c r="AT987" s="145"/>
      <c r="AU987" s="139"/>
      <c r="AV987" s="139"/>
      <c r="AW987" s="101"/>
      <c r="AX987" s="8"/>
      <c r="AY987" s="8"/>
      <c r="AZ987" s="8"/>
      <c r="BA987" s="8"/>
      <c r="BB987" s="56"/>
      <c r="BC987" s="141"/>
      <c r="BD987" s="141"/>
      <c r="BE987" s="141"/>
      <c r="BF987" s="141"/>
      <c r="BG987" s="110"/>
      <c r="BH987" s="8"/>
      <c r="BI987" s="8"/>
      <c r="BJ987" s="8"/>
      <c r="BK987" s="8"/>
      <c r="BL987" s="56"/>
      <c r="BM987" s="143"/>
      <c r="BN987" s="143"/>
      <c r="BO987" s="143"/>
      <c r="BP987" s="143"/>
      <c r="BQ987" s="118"/>
      <c r="BR987" s="8"/>
      <c r="BS987" s="8"/>
      <c r="BT987" s="8"/>
      <c r="BU987" s="8"/>
      <c r="BV987" s="56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18" t="s">
        <v>5</v>
      </c>
      <c r="H988" s="3">
        <v>2024</v>
      </c>
      <c r="I988" s="20" t="s">
        <v>286</v>
      </c>
      <c r="J988" s="185" t="s">
        <v>343</v>
      </c>
      <c r="K988" s="8" t="s">
        <v>339</v>
      </c>
      <c r="L988" s="163">
        <f t="shared" si="31"/>
        <v>0</v>
      </c>
      <c r="M988" s="163">
        <f t="shared" si="32"/>
        <v>0</v>
      </c>
      <c r="N988" s="181"/>
      <c r="O988" s="53"/>
      <c r="P988" s="53"/>
      <c r="Q988" s="53"/>
      <c r="R988" s="53"/>
      <c r="S988" s="41"/>
      <c r="T988" s="8"/>
      <c r="U988" s="8"/>
      <c r="V988" s="8"/>
      <c r="W988" s="8"/>
      <c r="X988" s="56"/>
      <c r="Y988" s="135"/>
      <c r="Z988" s="135"/>
      <c r="AA988" s="135"/>
      <c r="AB988" s="135"/>
      <c r="AC988" s="69"/>
      <c r="AD988" s="8"/>
      <c r="AE988" s="8"/>
      <c r="AF988" s="8"/>
      <c r="AG988" s="8"/>
      <c r="AH988" s="56"/>
      <c r="AI988" s="137"/>
      <c r="AJ988" s="137"/>
      <c r="AK988" s="137"/>
      <c r="AL988" s="137"/>
      <c r="AM988" s="81"/>
      <c r="AN988" s="8"/>
      <c r="AO988" s="8"/>
      <c r="AP988" s="8"/>
      <c r="AQ988" s="8"/>
      <c r="AR988" s="56"/>
      <c r="AS988" s="139"/>
      <c r="AT988" s="145"/>
      <c r="AU988" s="139"/>
      <c r="AV988" s="139"/>
      <c r="AW988" s="101"/>
      <c r="AX988" s="8"/>
      <c r="AY988" s="8"/>
      <c r="AZ988" s="8"/>
      <c r="BA988" s="8"/>
      <c r="BB988" s="56"/>
      <c r="BC988" s="141"/>
      <c r="BD988" s="141"/>
      <c r="BE988" s="141"/>
      <c r="BF988" s="141"/>
      <c r="BG988" s="110"/>
      <c r="BH988" s="8"/>
      <c r="BI988" s="8"/>
      <c r="BJ988" s="8"/>
      <c r="BK988" s="8"/>
      <c r="BL988" s="56"/>
      <c r="BM988" s="143"/>
      <c r="BN988" s="143"/>
      <c r="BO988" s="143"/>
      <c r="BP988" s="143"/>
      <c r="BQ988" s="118"/>
      <c r="BR988" s="8"/>
      <c r="BS988" s="8"/>
      <c r="BT988" s="8"/>
      <c r="BU988" s="8"/>
      <c r="BV988" s="56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18" t="s">
        <v>5</v>
      </c>
      <c r="H989" s="3">
        <v>2024</v>
      </c>
      <c r="I989" s="20" t="s">
        <v>288</v>
      </c>
      <c r="J989" s="185" t="s">
        <v>344</v>
      </c>
      <c r="K989" s="8" t="s">
        <v>318</v>
      </c>
      <c r="L989" s="163">
        <f t="shared" si="31"/>
        <v>0</v>
      </c>
      <c r="M989" s="163">
        <f t="shared" si="32"/>
        <v>0</v>
      </c>
      <c r="N989" s="181"/>
      <c r="O989" s="53"/>
      <c r="P989" s="53"/>
      <c r="Q989" s="53"/>
      <c r="R989" s="53"/>
      <c r="S989" s="41"/>
      <c r="T989" s="8"/>
      <c r="U989" s="8"/>
      <c r="V989" s="8"/>
      <c r="W989" s="8"/>
      <c r="X989" s="56"/>
      <c r="Y989" s="135"/>
      <c r="Z989" s="135"/>
      <c r="AA989" s="135"/>
      <c r="AB989" s="135"/>
      <c r="AC989" s="69"/>
      <c r="AD989" s="8"/>
      <c r="AE989" s="8"/>
      <c r="AF989" s="8"/>
      <c r="AG989" s="8"/>
      <c r="AH989" s="56"/>
      <c r="AI989" s="137"/>
      <c r="AJ989" s="137"/>
      <c r="AK989" s="137"/>
      <c r="AL989" s="137"/>
      <c r="AM989" s="81"/>
      <c r="AN989" s="8"/>
      <c r="AO989" s="8"/>
      <c r="AP989" s="8"/>
      <c r="AQ989" s="8"/>
      <c r="AR989" s="56"/>
      <c r="AS989" s="139"/>
      <c r="AT989" s="145"/>
      <c r="AU989" s="139"/>
      <c r="AV989" s="139"/>
      <c r="AW989" s="101"/>
      <c r="AX989" s="8"/>
      <c r="AY989" s="8"/>
      <c r="AZ989" s="8"/>
      <c r="BA989" s="8"/>
      <c r="BB989" s="56"/>
      <c r="BC989" s="141"/>
      <c r="BD989" s="141"/>
      <c r="BE989" s="141"/>
      <c r="BF989" s="141"/>
      <c r="BG989" s="110"/>
      <c r="BH989" s="8"/>
      <c r="BI989" s="8"/>
      <c r="BJ989" s="8"/>
      <c r="BK989" s="8"/>
      <c r="BL989" s="56"/>
      <c r="BM989" s="143"/>
      <c r="BN989" s="143"/>
      <c r="BO989" s="143"/>
      <c r="BP989" s="143"/>
      <c r="BQ989" s="118"/>
      <c r="BR989" s="8"/>
      <c r="BS989" s="8"/>
      <c r="BT989" s="8"/>
      <c r="BU989" s="8"/>
      <c r="BV989" s="56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18" t="s">
        <v>5</v>
      </c>
      <c r="H990" s="3">
        <v>2024</v>
      </c>
      <c r="I990" s="20" t="s">
        <v>288</v>
      </c>
      <c r="J990" s="184" t="s">
        <v>351</v>
      </c>
      <c r="K990" s="2" t="s">
        <v>318</v>
      </c>
      <c r="L990" s="163">
        <f t="shared" si="31"/>
        <v>0</v>
      </c>
      <c r="M990" s="163">
        <f t="shared" si="32"/>
        <v>0</v>
      </c>
      <c r="N990" s="181"/>
      <c r="O990" s="53"/>
      <c r="P990" s="53"/>
      <c r="Q990" s="53"/>
      <c r="R990" s="53"/>
      <c r="S990" s="41"/>
      <c r="T990" s="8"/>
      <c r="U990" s="8"/>
      <c r="V990" s="8"/>
      <c r="W990" s="8"/>
      <c r="X990" s="56"/>
      <c r="Y990" s="135"/>
      <c r="Z990" s="135"/>
      <c r="AA990" s="135"/>
      <c r="AB990" s="135"/>
      <c r="AC990" s="69"/>
      <c r="AD990" s="8"/>
      <c r="AE990" s="8"/>
      <c r="AF990" s="8"/>
      <c r="AG990" s="8"/>
      <c r="AH990" s="56"/>
      <c r="AI990" s="137"/>
      <c r="AJ990" s="137"/>
      <c r="AK990" s="137"/>
      <c r="AL990" s="137"/>
      <c r="AM990" s="81"/>
      <c r="AN990" s="8"/>
      <c r="AO990" s="8"/>
      <c r="AP990" s="8"/>
      <c r="AQ990" s="8"/>
      <c r="AR990" s="56"/>
      <c r="AS990" s="139"/>
      <c r="AT990" s="145"/>
      <c r="AU990" s="139"/>
      <c r="AV990" s="139"/>
      <c r="AW990" s="101"/>
      <c r="AX990" s="8"/>
      <c r="AY990" s="8"/>
      <c r="AZ990" s="8"/>
      <c r="BA990" s="8"/>
      <c r="BB990" s="56"/>
      <c r="BC990" s="141"/>
      <c r="BD990" s="141"/>
      <c r="BE990" s="141"/>
      <c r="BF990" s="141"/>
      <c r="BG990" s="110"/>
      <c r="BH990" s="8"/>
      <c r="BI990" s="8"/>
      <c r="BJ990" s="8"/>
      <c r="BK990" s="8"/>
      <c r="BL990" s="56"/>
      <c r="BM990" s="143"/>
      <c r="BN990" s="143"/>
      <c r="BO990" s="143"/>
      <c r="BP990" s="143"/>
      <c r="BQ990" s="118"/>
      <c r="BR990" s="8"/>
      <c r="BS990" s="8"/>
      <c r="BT990" s="8"/>
      <c r="BU990" s="8"/>
      <c r="BV990" s="56"/>
    </row>
    <row r="991" spans="1:74" ht="28.8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18" t="s">
        <v>5</v>
      </c>
      <c r="H991" s="3">
        <v>2024</v>
      </c>
      <c r="I991" s="20" t="s">
        <v>288</v>
      </c>
      <c r="J991" s="184" t="s">
        <v>352</v>
      </c>
      <c r="K991" s="2" t="s">
        <v>321</v>
      </c>
      <c r="L991" s="163">
        <f t="shared" si="31"/>
        <v>0</v>
      </c>
      <c r="M991" s="163">
        <f t="shared" si="32"/>
        <v>0</v>
      </c>
      <c r="N991" s="181"/>
      <c r="O991" s="33"/>
      <c r="P991" s="33"/>
      <c r="Q991" s="33"/>
      <c r="R991" s="33"/>
      <c r="S991" s="41"/>
      <c r="T991" s="2"/>
      <c r="U991" s="2"/>
      <c r="V991" s="2"/>
      <c r="W991" s="2"/>
      <c r="X991" s="56"/>
      <c r="Y991" s="62"/>
      <c r="Z991" s="62"/>
      <c r="AA991" s="62"/>
      <c r="AB991" s="62"/>
      <c r="AC991" s="69"/>
      <c r="AD991" s="2"/>
      <c r="AE991" s="2"/>
      <c r="AF991" s="2"/>
      <c r="AG991" s="2"/>
      <c r="AH991" s="56"/>
      <c r="AI991" s="72"/>
      <c r="AJ991" s="72"/>
      <c r="AK991" s="72"/>
      <c r="AL991" s="72"/>
      <c r="AM991" s="81"/>
      <c r="AN991" s="2"/>
      <c r="AO991" s="2"/>
      <c r="AP991" s="2"/>
      <c r="AQ991" s="2"/>
      <c r="AR991" s="56"/>
      <c r="AS991" s="85"/>
      <c r="AT991" s="139"/>
      <c r="AU991" s="139"/>
      <c r="AV991" s="85"/>
      <c r="AW991" s="101"/>
      <c r="AX991" s="2"/>
      <c r="AY991" s="2"/>
      <c r="AZ991" s="2"/>
      <c r="BA991" s="2"/>
      <c r="BB991" s="56"/>
      <c r="BC991" s="105"/>
      <c r="BD991" s="105"/>
      <c r="BE991" s="105"/>
      <c r="BF991" s="105"/>
      <c r="BG991" s="110"/>
      <c r="BH991" s="2"/>
      <c r="BI991" s="2"/>
      <c r="BJ991" s="2"/>
      <c r="BK991" s="2"/>
      <c r="BL991" s="56"/>
      <c r="BM991" s="48"/>
      <c r="BN991" s="48"/>
      <c r="BO991" s="48"/>
      <c r="BP991" s="48"/>
      <c r="BQ991" s="118"/>
      <c r="BR991" s="2"/>
      <c r="BS991" s="2"/>
      <c r="BT991" s="2"/>
      <c r="BU991" s="2"/>
      <c r="BV991" s="56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18" t="s">
        <v>5</v>
      </c>
      <c r="H992" s="3">
        <v>2024</v>
      </c>
      <c r="I992" s="20" t="s">
        <v>288</v>
      </c>
      <c r="J992" s="184" t="s">
        <v>345</v>
      </c>
      <c r="K992" s="2" t="s">
        <v>318</v>
      </c>
      <c r="L992" s="163">
        <f t="shared" si="31"/>
        <v>0</v>
      </c>
      <c r="M992" s="163">
        <f t="shared" si="32"/>
        <v>0</v>
      </c>
      <c r="N992" s="181"/>
      <c r="O992" s="34"/>
      <c r="P992" s="33"/>
      <c r="Q992" s="33"/>
      <c r="R992" s="33"/>
      <c r="S992" s="41"/>
      <c r="T992" s="3"/>
      <c r="U992" s="2"/>
      <c r="V992" s="2"/>
      <c r="W992" s="2"/>
      <c r="X992" s="56"/>
      <c r="Y992" s="64"/>
      <c r="Z992" s="62"/>
      <c r="AA992" s="62"/>
      <c r="AB992" s="62"/>
      <c r="AC992" s="69"/>
      <c r="AD992" s="3"/>
      <c r="AE992" s="2"/>
      <c r="AF992" s="2"/>
      <c r="AG992" s="2"/>
      <c r="AH992" s="56"/>
      <c r="AI992" s="73"/>
      <c r="AJ992" s="72"/>
      <c r="AK992" s="72"/>
      <c r="AL992" s="72"/>
      <c r="AM992" s="81"/>
      <c r="AN992" s="3"/>
      <c r="AO992" s="2"/>
      <c r="AP992" s="2"/>
      <c r="AQ992" s="2"/>
      <c r="AR992" s="56"/>
      <c r="AS992" s="86"/>
      <c r="AT992" s="85"/>
      <c r="AU992" s="85"/>
      <c r="AV992" s="85"/>
      <c r="AW992" s="101"/>
      <c r="AX992" s="3"/>
      <c r="AY992" s="2"/>
      <c r="AZ992" s="2"/>
      <c r="BA992" s="2"/>
      <c r="BB992" s="56"/>
      <c r="BC992" s="106"/>
      <c r="BD992" s="105"/>
      <c r="BE992" s="105"/>
      <c r="BF992" s="105"/>
      <c r="BG992" s="110"/>
      <c r="BH992" s="3"/>
      <c r="BI992" s="2"/>
      <c r="BJ992" s="2"/>
      <c r="BK992" s="2"/>
      <c r="BL992" s="56"/>
      <c r="BM992" s="49"/>
      <c r="BN992" s="48"/>
      <c r="BO992" s="48"/>
      <c r="BP992" s="48"/>
      <c r="BQ992" s="118"/>
      <c r="BR992" s="3"/>
      <c r="BS992" s="2"/>
      <c r="BT992" s="2"/>
      <c r="BU992" s="2"/>
      <c r="BV992" s="56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18" t="s">
        <v>5</v>
      </c>
      <c r="H993" s="3">
        <v>2024</v>
      </c>
      <c r="I993" s="20" t="s">
        <v>289</v>
      </c>
      <c r="J993" s="184" t="s">
        <v>268</v>
      </c>
      <c r="K993" s="2" t="s">
        <v>318</v>
      </c>
      <c r="L993" s="163">
        <f t="shared" si="31"/>
        <v>0</v>
      </c>
      <c r="M993" s="163">
        <f t="shared" si="32"/>
        <v>0</v>
      </c>
      <c r="N993" s="181"/>
      <c r="O993" s="33"/>
      <c r="P993" s="33"/>
      <c r="Q993" s="33"/>
      <c r="R993" s="33"/>
      <c r="S993" s="41"/>
      <c r="T993" s="2"/>
      <c r="U993" s="2"/>
      <c r="V993" s="2"/>
      <c r="W993" s="2"/>
      <c r="X993" s="56"/>
      <c r="Y993" s="62"/>
      <c r="Z993" s="62"/>
      <c r="AA993" s="62"/>
      <c r="AB993" s="62"/>
      <c r="AC993" s="69"/>
      <c r="AD993" s="2"/>
      <c r="AE993" s="2"/>
      <c r="AF993" s="2"/>
      <c r="AG993" s="2"/>
      <c r="AH993" s="56"/>
      <c r="AI993" s="72"/>
      <c r="AJ993" s="72"/>
      <c r="AK993" s="72"/>
      <c r="AL993" s="72"/>
      <c r="AM993" s="81"/>
      <c r="AN993" s="2"/>
      <c r="AO993" s="2"/>
      <c r="AP993" s="2"/>
      <c r="AQ993" s="2"/>
      <c r="AR993" s="56"/>
      <c r="AS993" s="85"/>
      <c r="AT993" s="85"/>
      <c r="AU993" s="85"/>
      <c r="AV993" s="85"/>
      <c r="AW993" s="101"/>
      <c r="AX993" s="2"/>
      <c r="AY993" s="2"/>
      <c r="AZ993" s="2"/>
      <c r="BA993" s="2"/>
      <c r="BB993" s="56"/>
      <c r="BC993" s="105"/>
      <c r="BD993" s="105"/>
      <c r="BE993" s="105"/>
      <c r="BF993" s="105"/>
      <c r="BG993" s="110"/>
      <c r="BH993" s="2"/>
      <c r="BI993" s="2"/>
      <c r="BJ993" s="2"/>
      <c r="BK993" s="2"/>
      <c r="BL993" s="56"/>
      <c r="BM993" s="48"/>
      <c r="BN993" s="48"/>
      <c r="BO993" s="48"/>
      <c r="BP993" s="48"/>
      <c r="BQ993" s="118"/>
      <c r="BR993" s="2"/>
      <c r="BS993" s="2"/>
      <c r="BT993" s="2"/>
      <c r="BU993" s="2"/>
      <c r="BV993" s="56"/>
    </row>
    <row r="994" spans="1:74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18" t="s">
        <v>5</v>
      </c>
      <c r="H994" s="3">
        <v>2024</v>
      </c>
      <c r="I994" s="20" t="s">
        <v>289</v>
      </c>
      <c r="J994" s="184" t="s">
        <v>292</v>
      </c>
      <c r="K994" s="2" t="s">
        <v>318</v>
      </c>
      <c r="L994" s="163">
        <f t="shared" si="31"/>
        <v>0</v>
      </c>
      <c r="M994" s="163">
        <f t="shared" si="32"/>
        <v>0</v>
      </c>
      <c r="N994" s="181"/>
      <c r="O994" s="33"/>
      <c r="P994" s="33"/>
      <c r="Q994" s="33"/>
      <c r="R994" s="33"/>
      <c r="S994" s="41"/>
      <c r="T994" s="2"/>
      <c r="U994" s="2"/>
      <c r="V994" s="2"/>
      <c r="W994" s="2"/>
      <c r="X994" s="56"/>
      <c r="Y994" s="62"/>
      <c r="Z994" s="62"/>
      <c r="AA994" s="62"/>
      <c r="AB994" s="62"/>
      <c r="AC994" s="69"/>
      <c r="AD994" s="2"/>
      <c r="AE994" s="2"/>
      <c r="AF994" s="2"/>
      <c r="AG994" s="2"/>
      <c r="AH994" s="56"/>
      <c r="AI994" s="72"/>
      <c r="AJ994" s="72"/>
      <c r="AK994" s="72"/>
      <c r="AL994" s="72"/>
      <c r="AM994" s="81"/>
      <c r="AN994" s="2"/>
      <c r="AO994" s="2"/>
      <c r="AP994" s="2"/>
      <c r="AQ994" s="2"/>
      <c r="AR994" s="56"/>
      <c r="AS994" s="85"/>
      <c r="AT994" s="85"/>
      <c r="AU994" s="85"/>
      <c r="AV994" s="85"/>
      <c r="AW994" s="101"/>
      <c r="AX994" s="2"/>
      <c r="AY994" s="2"/>
      <c r="AZ994" s="2"/>
      <c r="BA994" s="2"/>
      <c r="BB994" s="56"/>
      <c r="BC994" s="105"/>
      <c r="BD994" s="105"/>
      <c r="BE994" s="105"/>
      <c r="BF994" s="105"/>
      <c r="BG994" s="110"/>
      <c r="BH994" s="2"/>
      <c r="BI994" s="2"/>
      <c r="BJ994" s="2"/>
      <c r="BK994" s="2"/>
      <c r="BL994" s="56"/>
      <c r="BM994" s="48"/>
      <c r="BN994" s="48"/>
      <c r="BO994" s="48"/>
      <c r="BP994" s="48"/>
      <c r="BQ994" s="118"/>
      <c r="BR994" s="2"/>
      <c r="BS994" s="2"/>
      <c r="BT994" s="2"/>
      <c r="BU994" s="2"/>
      <c r="BV994" s="56"/>
    </row>
    <row r="995" spans="1:74" ht="15.6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18" t="s">
        <v>5</v>
      </c>
      <c r="H995" s="3">
        <v>2024</v>
      </c>
      <c r="I995" s="20" t="s">
        <v>285</v>
      </c>
      <c r="J995" s="184" t="s">
        <v>293</v>
      </c>
      <c r="K995" s="2" t="s">
        <v>318</v>
      </c>
      <c r="L995" s="165">
        <f t="shared" si="31"/>
        <v>0</v>
      </c>
      <c r="M995" s="163">
        <f t="shared" si="32"/>
        <v>0</v>
      </c>
      <c r="N995" s="181"/>
      <c r="O995" s="33"/>
      <c r="P995" s="33"/>
      <c r="Q995" s="33"/>
      <c r="R995" s="35"/>
      <c r="S995" s="41"/>
      <c r="T995" s="2"/>
      <c r="U995" s="2"/>
      <c r="V995" s="2"/>
      <c r="W995" s="29"/>
      <c r="X995" s="56"/>
      <c r="Y995" s="62"/>
      <c r="Z995" s="62"/>
      <c r="AA995" s="62"/>
      <c r="AB995" s="63"/>
      <c r="AC995" s="69"/>
      <c r="AD995" s="2"/>
      <c r="AE995" s="2"/>
      <c r="AF995" s="2"/>
      <c r="AG995" s="29"/>
      <c r="AH995" s="56"/>
      <c r="AI995" s="72"/>
      <c r="AJ995" s="72"/>
      <c r="AK995" s="72"/>
      <c r="AL995" s="74"/>
      <c r="AM995" s="81"/>
      <c r="AN995" s="2"/>
      <c r="AO995" s="2"/>
      <c r="AP995" s="2"/>
      <c r="AQ995" s="29"/>
      <c r="AR995" s="56"/>
      <c r="AS995" s="85"/>
      <c r="AT995" s="85"/>
      <c r="AU995" s="85"/>
      <c r="AV995" s="87"/>
      <c r="AW995" s="101"/>
      <c r="AX995" s="2"/>
      <c r="AY995" s="2"/>
      <c r="AZ995" s="2"/>
      <c r="BA995" s="29"/>
      <c r="BB995" s="56"/>
      <c r="BC995" s="105"/>
      <c r="BD995" s="105"/>
      <c r="BE995" s="105"/>
      <c r="BF995" s="107"/>
      <c r="BG995" s="110"/>
      <c r="BH995" s="2"/>
      <c r="BI995" s="2"/>
      <c r="BJ995" s="2"/>
      <c r="BK995" s="29"/>
      <c r="BL995" s="56"/>
      <c r="BM995" s="48"/>
      <c r="BN995" s="48"/>
      <c r="BO995" s="48"/>
      <c r="BP995" s="114"/>
      <c r="BQ995" s="118"/>
      <c r="BR995" s="2"/>
      <c r="BS995" s="2"/>
      <c r="BT995" s="2"/>
      <c r="BU995" s="29"/>
      <c r="BV995" s="56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18" t="s">
        <v>5</v>
      </c>
      <c r="H996" s="3">
        <v>2024</v>
      </c>
      <c r="I996" s="20" t="s">
        <v>287</v>
      </c>
      <c r="J996" s="184" t="s">
        <v>269</v>
      </c>
      <c r="K996" s="2" t="s">
        <v>320</v>
      </c>
      <c r="L996" s="163">
        <f t="shared" si="31"/>
        <v>0</v>
      </c>
      <c r="M996" s="163">
        <f t="shared" si="32"/>
        <v>0</v>
      </c>
      <c r="N996" s="181"/>
      <c r="O996" s="33"/>
      <c r="P996" s="33"/>
      <c r="Q996" s="33"/>
      <c r="R996" s="33"/>
      <c r="S996" s="41"/>
      <c r="T996" s="2"/>
      <c r="U996" s="2"/>
      <c r="V996" s="2"/>
      <c r="W996" s="2"/>
      <c r="X996" s="56"/>
      <c r="Y996" s="62"/>
      <c r="Z996" s="62"/>
      <c r="AA996" s="62"/>
      <c r="AB996" s="64"/>
      <c r="AC996" s="69"/>
      <c r="AD996" s="2"/>
      <c r="AE996" s="2"/>
      <c r="AF996" s="2"/>
      <c r="AG996" s="2"/>
      <c r="AH996" s="56"/>
      <c r="AI996" s="72"/>
      <c r="AJ996" s="72"/>
      <c r="AK996" s="72"/>
      <c r="AL996" s="72"/>
      <c r="AM996" s="81"/>
      <c r="AN996" s="2"/>
      <c r="AO996" s="2"/>
      <c r="AP996" s="2"/>
      <c r="AQ996" s="2"/>
      <c r="AR996" s="56"/>
      <c r="AS996" s="85"/>
      <c r="AT996" s="85"/>
      <c r="AU996" s="85"/>
      <c r="AV996" s="85"/>
      <c r="AW996" s="101"/>
      <c r="AX996" s="2"/>
      <c r="AY996" s="2"/>
      <c r="AZ996" s="2"/>
      <c r="BA996" s="2"/>
      <c r="BB996" s="56"/>
      <c r="BC996" s="105"/>
      <c r="BD996" s="105"/>
      <c r="BE996" s="105"/>
      <c r="BF996" s="105"/>
      <c r="BG996" s="110"/>
      <c r="BH996" s="2"/>
      <c r="BI996" s="2"/>
      <c r="BJ996" s="2"/>
      <c r="BK996" s="2"/>
      <c r="BL996" s="56"/>
      <c r="BM996" s="48"/>
      <c r="BN996" s="48"/>
      <c r="BO996" s="48"/>
      <c r="BP996" s="48"/>
      <c r="BQ996" s="118"/>
      <c r="BR996" s="2"/>
      <c r="BS996" s="2"/>
      <c r="BT996" s="2"/>
      <c r="BU996" s="2"/>
      <c r="BV996" s="56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18" t="s">
        <v>5</v>
      </c>
      <c r="H997" s="3">
        <v>2024</v>
      </c>
      <c r="I997" s="20" t="s">
        <v>287</v>
      </c>
      <c r="J997" s="184" t="s">
        <v>270</v>
      </c>
      <c r="K997" s="2" t="s">
        <v>320</v>
      </c>
      <c r="L997" s="163">
        <f t="shared" si="31"/>
        <v>0</v>
      </c>
      <c r="M997" s="163">
        <f t="shared" si="32"/>
        <v>0</v>
      </c>
      <c r="N997" s="181"/>
      <c r="O997" s="33"/>
      <c r="P997" s="33"/>
      <c r="Q997" s="33"/>
      <c r="R997" s="33"/>
      <c r="S997" s="41"/>
      <c r="T997" s="2"/>
      <c r="U997" s="2"/>
      <c r="V997" s="2"/>
      <c r="W997" s="2"/>
      <c r="X997" s="56"/>
      <c r="Y997" s="62"/>
      <c r="Z997" s="62"/>
      <c r="AA997" s="62"/>
      <c r="AB997" s="62"/>
      <c r="AC997" s="69"/>
      <c r="AD997" s="2"/>
      <c r="AE997" s="2"/>
      <c r="AF997" s="2"/>
      <c r="AG997" s="2"/>
      <c r="AH997" s="56"/>
      <c r="AI997" s="72"/>
      <c r="AJ997" s="72"/>
      <c r="AK997" s="72"/>
      <c r="AL997" s="72"/>
      <c r="AM997" s="81"/>
      <c r="AN997" s="2"/>
      <c r="AO997" s="2"/>
      <c r="AP997" s="2"/>
      <c r="AQ997" s="2"/>
      <c r="AR997" s="56"/>
      <c r="AS997" s="85"/>
      <c r="AT997" s="85"/>
      <c r="AU997" s="85"/>
      <c r="AV997" s="85"/>
      <c r="AW997" s="101"/>
      <c r="AX997" s="2"/>
      <c r="AY997" s="2"/>
      <c r="AZ997" s="2"/>
      <c r="BA997" s="2"/>
      <c r="BB997" s="56"/>
      <c r="BC997" s="105"/>
      <c r="BD997" s="105"/>
      <c r="BE997" s="105"/>
      <c r="BF997" s="105"/>
      <c r="BG997" s="110"/>
      <c r="BH997" s="2"/>
      <c r="BI997" s="2"/>
      <c r="BJ997" s="2"/>
      <c r="BK997" s="2"/>
      <c r="BL997" s="56"/>
      <c r="BM997" s="48"/>
      <c r="BN997" s="48"/>
      <c r="BO997" s="48"/>
      <c r="BP997" s="48"/>
      <c r="BQ997" s="118"/>
      <c r="BR997" s="2"/>
      <c r="BS997" s="2"/>
      <c r="BT997" s="2"/>
      <c r="BU997" s="2"/>
      <c r="BV997" s="56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18" t="s">
        <v>5</v>
      </c>
      <c r="H998" s="3">
        <v>2024</v>
      </c>
      <c r="I998" s="20" t="s">
        <v>290</v>
      </c>
      <c r="J998" s="184" t="s">
        <v>271</v>
      </c>
      <c r="K998" s="2" t="s">
        <v>321</v>
      </c>
      <c r="L998" s="163">
        <f t="shared" si="31"/>
        <v>0</v>
      </c>
      <c r="M998" s="163">
        <f t="shared" si="32"/>
        <v>0</v>
      </c>
      <c r="N998" s="181"/>
      <c r="O998" s="33"/>
      <c r="P998" s="33"/>
      <c r="Q998" s="33"/>
      <c r="R998" s="33"/>
      <c r="S998" s="41"/>
      <c r="T998" s="2"/>
      <c r="U998" s="2"/>
      <c r="V998" s="2"/>
      <c r="W998" s="2"/>
      <c r="X998" s="56"/>
      <c r="Y998" s="62"/>
      <c r="Z998" s="62"/>
      <c r="AA998" s="62"/>
      <c r="AB998" s="62"/>
      <c r="AC998" s="69"/>
      <c r="AD998" s="2"/>
      <c r="AE998" s="2"/>
      <c r="AF998" s="2"/>
      <c r="AG998" s="2"/>
      <c r="AH998" s="56"/>
      <c r="AI998" s="72"/>
      <c r="AJ998" s="72"/>
      <c r="AK998" s="72"/>
      <c r="AL998" s="72"/>
      <c r="AM998" s="81"/>
      <c r="AN998" s="2"/>
      <c r="AO998" s="2"/>
      <c r="AP998" s="2"/>
      <c r="AQ998" s="2"/>
      <c r="AR998" s="56"/>
      <c r="AS998" s="85"/>
      <c r="AT998" s="85"/>
      <c r="AU998" s="85"/>
      <c r="AV998" s="85"/>
      <c r="AW998" s="101"/>
      <c r="AX998" s="2"/>
      <c r="AY998" s="2"/>
      <c r="AZ998" s="2"/>
      <c r="BA998" s="2"/>
      <c r="BB998" s="56"/>
      <c r="BC998" s="105"/>
      <c r="BD998" s="105"/>
      <c r="BE998" s="105"/>
      <c r="BF998" s="105"/>
      <c r="BG998" s="110"/>
      <c r="BH998" s="2"/>
      <c r="BI998" s="2"/>
      <c r="BJ998" s="2"/>
      <c r="BK998" s="2"/>
      <c r="BL998" s="56"/>
      <c r="BM998" s="48"/>
      <c r="BN998" s="48"/>
      <c r="BO998" s="48"/>
      <c r="BP998" s="48"/>
      <c r="BQ998" s="118"/>
      <c r="BR998" s="2"/>
      <c r="BS998" s="2"/>
      <c r="BT998" s="2"/>
      <c r="BU998" s="2"/>
      <c r="BV998" s="56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18" t="s">
        <v>5</v>
      </c>
      <c r="H999" s="3">
        <v>2024</v>
      </c>
      <c r="I999" s="20" t="s">
        <v>284</v>
      </c>
      <c r="J999" s="184" t="s">
        <v>294</v>
      </c>
      <c r="K999" s="2" t="s">
        <v>320</v>
      </c>
      <c r="L999" s="163">
        <f t="shared" si="31"/>
        <v>1</v>
      </c>
      <c r="M999" s="163">
        <f t="shared" si="32"/>
        <v>80.58</v>
      </c>
      <c r="N999" s="181" t="s">
        <v>517</v>
      </c>
      <c r="O999" s="33"/>
      <c r="P999" s="33"/>
      <c r="Q999" s="33"/>
      <c r="R999" s="33"/>
      <c r="S999" s="41"/>
      <c r="T999" s="2"/>
      <c r="U999" s="2"/>
      <c r="V999" s="2"/>
      <c r="W999" s="2"/>
      <c r="X999" s="56"/>
      <c r="Y999" s="62"/>
      <c r="Z999" s="62"/>
      <c r="AA999" s="62"/>
      <c r="AB999" s="62"/>
      <c r="AC999" s="69"/>
      <c r="AD999" s="2"/>
      <c r="AE999" s="2"/>
      <c r="AF999" s="2"/>
      <c r="AG999" s="2"/>
      <c r="AH999" s="56"/>
      <c r="AI999" s="72"/>
      <c r="AJ999" s="72"/>
      <c r="AK999" s="72"/>
      <c r="AL999" s="72"/>
      <c r="AM999" s="81"/>
      <c r="AN999" s="2"/>
      <c r="AO999" s="2"/>
      <c r="AP999" s="2"/>
      <c r="AQ999" s="2"/>
      <c r="AR999" s="56"/>
      <c r="AS999" s="85"/>
      <c r="AT999" s="85"/>
      <c r="AU999" s="85"/>
      <c r="AV999" s="85"/>
      <c r="AW999" s="101"/>
      <c r="AX999" s="2"/>
      <c r="AY999" s="2"/>
      <c r="AZ999" s="2"/>
      <c r="BA999" s="2"/>
      <c r="BB999" s="56"/>
      <c r="BC999" s="105"/>
      <c r="BD999" s="105"/>
      <c r="BE999" s="105"/>
      <c r="BF999" s="105"/>
      <c r="BG999" s="110"/>
      <c r="BH999" s="2"/>
      <c r="BI999" s="2"/>
      <c r="BJ999" s="2"/>
      <c r="BK999" s="2"/>
      <c r="BL999" s="56"/>
      <c r="BM999" s="48"/>
      <c r="BN999" s="48"/>
      <c r="BO999" s="48"/>
      <c r="BP999" s="48"/>
      <c r="BQ999" s="118"/>
      <c r="BR999" s="2" t="s">
        <v>517</v>
      </c>
      <c r="BS999" s="2"/>
      <c r="BT999" s="2"/>
      <c r="BU999" s="2">
        <v>1</v>
      </c>
      <c r="BV999" s="56">
        <v>80.58</v>
      </c>
    </row>
    <row r="1000" spans="1:74" ht="28.8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18" t="s">
        <v>5</v>
      </c>
      <c r="H1000" s="3">
        <v>2024</v>
      </c>
      <c r="I1000" s="20" t="s">
        <v>284</v>
      </c>
      <c r="J1000" s="184" t="s">
        <v>346</v>
      </c>
      <c r="K1000" s="2" t="s">
        <v>320</v>
      </c>
      <c r="L1000" s="163">
        <f t="shared" si="31"/>
        <v>0</v>
      </c>
      <c r="M1000" s="163">
        <f t="shared" si="32"/>
        <v>0</v>
      </c>
      <c r="N1000" s="181"/>
      <c r="O1000" s="33"/>
      <c r="P1000" s="33"/>
      <c r="Q1000" s="33"/>
      <c r="R1000" s="33"/>
      <c r="S1000" s="41"/>
      <c r="T1000" s="2"/>
      <c r="U1000" s="2"/>
      <c r="V1000" s="2"/>
      <c r="W1000" s="2"/>
      <c r="X1000" s="56"/>
      <c r="Y1000" s="62"/>
      <c r="Z1000" s="62"/>
      <c r="AA1000" s="62"/>
      <c r="AB1000" s="62"/>
      <c r="AC1000" s="69"/>
      <c r="AD1000" s="2"/>
      <c r="AE1000" s="2"/>
      <c r="AF1000" s="2"/>
      <c r="AG1000" s="2"/>
      <c r="AH1000" s="56"/>
      <c r="AI1000" s="72"/>
      <c r="AJ1000" s="72"/>
      <c r="AK1000" s="72"/>
      <c r="AL1000" s="72"/>
      <c r="AM1000" s="81"/>
      <c r="AN1000" s="2"/>
      <c r="AO1000" s="2"/>
      <c r="AP1000" s="2"/>
      <c r="AQ1000" s="2"/>
      <c r="AR1000" s="56"/>
      <c r="AS1000" s="85"/>
      <c r="AT1000" s="85"/>
      <c r="AU1000" s="85"/>
      <c r="AV1000" s="85"/>
      <c r="AW1000" s="101"/>
      <c r="AX1000" s="2"/>
      <c r="AY1000" s="2"/>
      <c r="AZ1000" s="2"/>
      <c r="BA1000" s="2"/>
      <c r="BB1000" s="56"/>
      <c r="BC1000" s="105"/>
      <c r="BD1000" s="105"/>
      <c r="BE1000" s="105"/>
      <c r="BF1000" s="105"/>
      <c r="BG1000" s="110"/>
      <c r="BH1000" s="2"/>
      <c r="BI1000" s="2"/>
      <c r="BJ1000" s="2"/>
      <c r="BK1000" s="2"/>
      <c r="BL1000" s="56"/>
      <c r="BM1000" s="48"/>
      <c r="BN1000" s="48"/>
      <c r="BO1000" s="48"/>
      <c r="BP1000" s="48"/>
      <c r="BQ1000" s="118"/>
      <c r="BR1000" s="2"/>
      <c r="BS1000" s="2"/>
      <c r="BT1000" s="2"/>
      <c r="BU1000" s="2"/>
      <c r="BV1000" s="56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18" t="s">
        <v>5</v>
      </c>
      <c r="H1001" s="3">
        <v>2024</v>
      </c>
      <c r="I1001" s="20" t="s">
        <v>284</v>
      </c>
      <c r="J1001" s="184" t="s">
        <v>295</v>
      </c>
      <c r="K1001" s="2" t="s">
        <v>320</v>
      </c>
      <c r="L1001" s="163">
        <f t="shared" si="31"/>
        <v>0</v>
      </c>
      <c r="M1001" s="163">
        <f t="shared" si="32"/>
        <v>0</v>
      </c>
      <c r="N1001" s="181"/>
      <c r="O1001" s="33"/>
      <c r="P1001" s="33"/>
      <c r="Q1001" s="33"/>
      <c r="R1001" s="33"/>
      <c r="S1001" s="41"/>
      <c r="T1001" s="2"/>
      <c r="U1001" s="2"/>
      <c r="V1001" s="2"/>
      <c r="W1001" s="2"/>
      <c r="X1001" s="56"/>
      <c r="Y1001" s="62"/>
      <c r="Z1001" s="62"/>
      <c r="AA1001" s="62"/>
      <c r="AB1001" s="62"/>
      <c r="AC1001" s="69"/>
      <c r="AD1001" s="2"/>
      <c r="AE1001" s="2"/>
      <c r="AF1001" s="2"/>
      <c r="AG1001" s="2"/>
      <c r="AH1001" s="56"/>
      <c r="AI1001" s="72"/>
      <c r="AJ1001" s="72"/>
      <c r="AK1001" s="72"/>
      <c r="AL1001" s="72"/>
      <c r="AM1001" s="81"/>
      <c r="AN1001" s="2"/>
      <c r="AO1001" s="2"/>
      <c r="AP1001" s="2"/>
      <c r="AQ1001" s="2"/>
      <c r="AR1001" s="56"/>
      <c r="AS1001" s="85"/>
      <c r="AT1001" s="85"/>
      <c r="AU1001" s="85"/>
      <c r="AV1001" s="85"/>
      <c r="AW1001" s="101"/>
      <c r="AX1001" s="2"/>
      <c r="AY1001" s="2"/>
      <c r="AZ1001" s="2"/>
      <c r="BA1001" s="2"/>
      <c r="BB1001" s="56"/>
      <c r="BC1001" s="105"/>
      <c r="BD1001" s="105"/>
      <c r="BE1001" s="105"/>
      <c r="BF1001" s="105"/>
      <c r="BG1001" s="110"/>
      <c r="BH1001" s="2"/>
      <c r="BI1001" s="2"/>
      <c r="BJ1001" s="2"/>
      <c r="BK1001" s="2"/>
      <c r="BL1001" s="56"/>
      <c r="BM1001" s="48"/>
      <c r="BN1001" s="48"/>
      <c r="BO1001" s="48"/>
      <c r="BP1001" s="48"/>
      <c r="BQ1001" s="118"/>
      <c r="BR1001" s="2"/>
      <c r="BS1001" s="2"/>
      <c r="BT1001" s="2"/>
      <c r="BU1001" s="2"/>
      <c r="BV1001" s="56"/>
    </row>
    <row r="1002" spans="1:74" ht="28.8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18" t="s">
        <v>5</v>
      </c>
      <c r="H1002" s="3">
        <v>2024</v>
      </c>
      <c r="I1002" s="20" t="s">
        <v>290</v>
      </c>
      <c r="J1002" s="184" t="s">
        <v>299</v>
      </c>
      <c r="K1002" s="2" t="s">
        <v>318</v>
      </c>
      <c r="L1002" s="163">
        <f t="shared" si="31"/>
        <v>0</v>
      </c>
      <c r="M1002" s="163">
        <f t="shared" si="32"/>
        <v>0</v>
      </c>
      <c r="N1002" s="181"/>
      <c r="O1002" s="33"/>
      <c r="P1002" s="33"/>
      <c r="Q1002" s="33"/>
      <c r="R1002" s="33"/>
      <c r="S1002" s="41"/>
      <c r="T1002" s="2"/>
      <c r="U1002" s="2"/>
      <c r="V1002" s="2"/>
      <c r="W1002" s="2"/>
      <c r="X1002" s="56"/>
      <c r="Y1002" s="62"/>
      <c r="Z1002" s="62"/>
      <c r="AA1002" s="62"/>
      <c r="AB1002" s="62"/>
      <c r="AC1002" s="69"/>
      <c r="AD1002" s="2"/>
      <c r="AE1002" s="2"/>
      <c r="AF1002" s="2"/>
      <c r="AG1002" s="2"/>
      <c r="AH1002" s="56"/>
      <c r="AI1002" s="72"/>
      <c r="AJ1002" s="72"/>
      <c r="AK1002" s="72"/>
      <c r="AL1002" s="72"/>
      <c r="AM1002" s="81"/>
      <c r="AN1002" s="2"/>
      <c r="AO1002" s="2"/>
      <c r="AP1002" s="2"/>
      <c r="AQ1002" s="2"/>
      <c r="AR1002" s="56"/>
      <c r="AS1002" s="85"/>
      <c r="AT1002" s="85"/>
      <c r="AU1002" s="85"/>
      <c r="AV1002" s="85"/>
      <c r="AW1002" s="101"/>
      <c r="AX1002" s="2"/>
      <c r="AY1002" s="2"/>
      <c r="AZ1002" s="2"/>
      <c r="BA1002" s="2"/>
      <c r="BB1002" s="56"/>
      <c r="BC1002" s="105"/>
      <c r="BD1002" s="105"/>
      <c r="BE1002" s="105"/>
      <c r="BF1002" s="105"/>
      <c r="BG1002" s="110"/>
      <c r="BH1002" s="2"/>
      <c r="BI1002" s="2"/>
      <c r="BJ1002" s="2"/>
      <c r="BK1002" s="2"/>
      <c r="BL1002" s="56"/>
      <c r="BM1002" s="48"/>
      <c r="BN1002" s="48"/>
      <c r="BO1002" s="48"/>
      <c r="BP1002" s="48"/>
      <c r="BQ1002" s="118"/>
      <c r="BR1002" s="2"/>
      <c r="BS1002" s="2"/>
      <c r="BT1002" s="2"/>
      <c r="BU1002" s="2"/>
      <c r="BV1002" s="56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18" t="s">
        <v>5</v>
      </c>
      <c r="H1003" s="3">
        <v>2024</v>
      </c>
      <c r="I1003" s="20" t="s">
        <v>315</v>
      </c>
      <c r="J1003" s="184" t="s">
        <v>347</v>
      </c>
      <c r="K1003" s="2" t="s">
        <v>320</v>
      </c>
      <c r="L1003" s="163">
        <f t="shared" si="31"/>
        <v>0</v>
      </c>
      <c r="M1003" s="163">
        <f t="shared" si="32"/>
        <v>0</v>
      </c>
      <c r="N1003" s="181"/>
      <c r="O1003" s="33"/>
      <c r="P1003" s="33"/>
      <c r="Q1003" s="33"/>
      <c r="R1003" s="33"/>
      <c r="S1003" s="41"/>
      <c r="T1003" s="2"/>
      <c r="U1003" s="2"/>
      <c r="V1003" s="2"/>
      <c r="W1003" s="2"/>
      <c r="X1003" s="56"/>
      <c r="Y1003" s="62"/>
      <c r="Z1003" s="62"/>
      <c r="AA1003" s="62"/>
      <c r="AB1003" s="62"/>
      <c r="AC1003" s="69"/>
      <c r="AD1003" s="2"/>
      <c r="AE1003" s="2"/>
      <c r="AF1003" s="2"/>
      <c r="AG1003" s="2"/>
      <c r="AH1003" s="56"/>
      <c r="AI1003" s="72"/>
      <c r="AJ1003" s="72"/>
      <c r="AK1003" s="72"/>
      <c r="AL1003" s="72"/>
      <c r="AM1003" s="81"/>
      <c r="AN1003" s="2"/>
      <c r="AO1003" s="2"/>
      <c r="AP1003" s="2"/>
      <c r="AQ1003" s="2"/>
      <c r="AR1003" s="56"/>
      <c r="AS1003" s="85"/>
      <c r="AT1003" s="85"/>
      <c r="AU1003" s="85"/>
      <c r="AV1003" s="85"/>
      <c r="AW1003" s="101"/>
      <c r="AX1003" s="2"/>
      <c r="AY1003" s="2"/>
      <c r="AZ1003" s="2"/>
      <c r="BA1003" s="2"/>
      <c r="BB1003" s="56"/>
      <c r="BC1003" s="105"/>
      <c r="BD1003" s="105"/>
      <c r="BE1003" s="105"/>
      <c r="BF1003" s="105"/>
      <c r="BG1003" s="110"/>
      <c r="BH1003" s="2"/>
      <c r="BI1003" s="2"/>
      <c r="BJ1003" s="2"/>
      <c r="BK1003" s="2"/>
      <c r="BL1003" s="56"/>
      <c r="BM1003" s="48"/>
      <c r="BN1003" s="48"/>
      <c r="BO1003" s="48"/>
      <c r="BP1003" s="48"/>
      <c r="BQ1003" s="118"/>
      <c r="BR1003" s="2"/>
      <c r="BS1003" s="2"/>
      <c r="BT1003" s="2"/>
      <c r="BU1003" s="2"/>
      <c r="BV1003" s="56"/>
    </row>
    <row r="1004" spans="1:74" ht="28.8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18" t="s">
        <v>5</v>
      </c>
      <c r="H1004" s="3">
        <v>2024</v>
      </c>
      <c r="I1004" s="20" t="s">
        <v>315</v>
      </c>
      <c r="J1004" s="184" t="s">
        <v>296</v>
      </c>
      <c r="K1004" s="2" t="s">
        <v>321</v>
      </c>
      <c r="L1004" s="163">
        <f t="shared" si="31"/>
        <v>0</v>
      </c>
      <c r="M1004" s="163">
        <f t="shared" si="32"/>
        <v>0</v>
      </c>
      <c r="N1004" s="181"/>
      <c r="O1004" s="33"/>
      <c r="P1004" s="33"/>
      <c r="Q1004" s="33"/>
      <c r="R1004" s="33"/>
      <c r="S1004" s="41"/>
      <c r="T1004" s="2"/>
      <c r="U1004" s="2"/>
      <c r="V1004" s="2"/>
      <c r="W1004" s="2"/>
      <c r="X1004" s="56"/>
      <c r="Y1004" s="62"/>
      <c r="Z1004" s="62"/>
      <c r="AA1004" s="62"/>
      <c r="AB1004" s="62"/>
      <c r="AC1004" s="69"/>
      <c r="AD1004" s="2"/>
      <c r="AE1004" s="2"/>
      <c r="AF1004" s="2"/>
      <c r="AG1004" s="2"/>
      <c r="AH1004" s="56"/>
      <c r="AI1004" s="72"/>
      <c r="AJ1004" s="72"/>
      <c r="AK1004" s="72"/>
      <c r="AL1004" s="72"/>
      <c r="AM1004" s="81"/>
      <c r="AN1004" s="2"/>
      <c r="AO1004" s="2"/>
      <c r="AP1004" s="2"/>
      <c r="AQ1004" s="2"/>
      <c r="AR1004" s="56"/>
      <c r="AS1004" s="85"/>
      <c r="AT1004" s="85"/>
      <c r="AU1004" s="85"/>
      <c r="AV1004" s="85"/>
      <c r="AW1004" s="101"/>
      <c r="AX1004" s="2"/>
      <c r="AY1004" s="2"/>
      <c r="AZ1004" s="2"/>
      <c r="BA1004" s="2"/>
      <c r="BB1004" s="56"/>
      <c r="BC1004" s="105"/>
      <c r="BD1004" s="105"/>
      <c r="BE1004" s="105"/>
      <c r="BF1004" s="105"/>
      <c r="BG1004" s="110"/>
      <c r="BH1004" s="2"/>
      <c r="BI1004" s="2"/>
      <c r="BJ1004" s="2"/>
      <c r="BK1004" s="2"/>
      <c r="BL1004" s="56"/>
      <c r="BM1004" s="48"/>
      <c r="BN1004" s="48"/>
      <c r="BO1004" s="48"/>
      <c r="BP1004" s="48"/>
      <c r="BQ1004" s="118"/>
      <c r="BR1004" s="2"/>
      <c r="BS1004" s="2"/>
      <c r="BT1004" s="2"/>
      <c r="BU1004" s="2"/>
      <c r="BV1004" s="56"/>
    </row>
    <row r="1005" spans="1:74" ht="28.8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18" t="s">
        <v>5</v>
      </c>
      <c r="H1005" s="3">
        <v>2024</v>
      </c>
      <c r="I1005" s="20" t="s">
        <v>316</v>
      </c>
      <c r="J1005" s="184" t="s">
        <v>297</v>
      </c>
      <c r="K1005" s="2" t="s">
        <v>318</v>
      </c>
      <c r="L1005" s="163">
        <f t="shared" si="31"/>
        <v>0</v>
      </c>
      <c r="M1005" s="163">
        <f t="shared" si="32"/>
        <v>0</v>
      </c>
      <c r="N1005" s="181"/>
      <c r="O1005" s="33"/>
      <c r="P1005" s="33"/>
      <c r="Q1005" s="33"/>
      <c r="R1005" s="33"/>
      <c r="S1005" s="41"/>
      <c r="T1005" s="2"/>
      <c r="U1005" s="2"/>
      <c r="V1005" s="2"/>
      <c r="W1005" s="2"/>
      <c r="X1005" s="56"/>
      <c r="Y1005" s="62"/>
      <c r="Z1005" s="62"/>
      <c r="AA1005" s="62"/>
      <c r="AB1005" s="62"/>
      <c r="AC1005" s="69"/>
      <c r="AD1005" s="2"/>
      <c r="AE1005" s="2"/>
      <c r="AF1005" s="2"/>
      <c r="AG1005" s="2"/>
      <c r="AH1005" s="56"/>
      <c r="AI1005" s="72"/>
      <c r="AJ1005" s="72"/>
      <c r="AK1005" s="72"/>
      <c r="AL1005" s="72"/>
      <c r="AM1005" s="81"/>
      <c r="AN1005" s="2"/>
      <c r="AO1005" s="2"/>
      <c r="AP1005" s="2"/>
      <c r="AQ1005" s="2"/>
      <c r="AR1005" s="56"/>
      <c r="AS1005" s="85"/>
      <c r="AT1005" s="85"/>
      <c r="AU1005" s="85"/>
      <c r="AV1005" s="85"/>
      <c r="AW1005" s="101"/>
      <c r="AX1005" s="2"/>
      <c r="AY1005" s="2"/>
      <c r="AZ1005" s="2"/>
      <c r="BA1005" s="2"/>
      <c r="BB1005" s="56"/>
      <c r="BC1005" s="105"/>
      <c r="BD1005" s="105"/>
      <c r="BE1005" s="105"/>
      <c r="BF1005" s="105"/>
      <c r="BG1005" s="110"/>
      <c r="BH1005" s="2"/>
      <c r="BI1005" s="2"/>
      <c r="BJ1005" s="2"/>
      <c r="BK1005" s="2"/>
      <c r="BL1005" s="56"/>
      <c r="BM1005" s="48"/>
      <c r="BN1005" s="48"/>
      <c r="BO1005" s="48"/>
      <c r="BP1005" s="48"/>
      <c r="BQ1005" s="118"/>
      <c r="BR1005" s="2"/>
      <c r="BS1005" s="2"/>
      <c r="BT1005" s="2"/>
      <c r="BU1005" s="2"/>
      <c r="BV1005" s="56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18" t="s">
        <v>5</v>
      </c>
      <c r="H1006" s="3">
        <v>2024</v>
      </c>
      <c r="I1006" s="20" t="s">
        <v>316</v>
      </c>
      <c r="J1006" s="185" t="s">
        <v>348</v>
      </c>
      <c r="K1006" s="8" t="s">
        <v>320</v>
      </c>
      <c r="L1006" s="163">
        <f t="shared" si="31"/>
        <v>0</v>
      </c>
      <c r="M1006" s="163">
        <f t="shared" si="32"/>
        <v>0</v>
      </c>
      <c r="N1006" s="181"/>
      <c r="O1006" s="33"/>
      <c r="P1006" s="33"/>
      <c r="Q1006" s="33"/>
      <c r="R1006" s="33"/>
      <c r="S1006" s="41"/>
      <c r="T1006" s="2"/>
      <c r="U1006" s="2"/>
      <c r="V1006" s="2"/>
      <c r="W1006" s="2"/>
      <c r="X1006" s="56"/>
      <c r="Y1006" s="62"/>
      <c r="Z1006" s="62"/>
      <c r="AA1006" s="62"/>
      <c r="AB1006" s="62"/>
      <c r="AC1006" s="69"/>
      <c r="AD1006" s="2"/>
      <c r="AE1006" s="2"/>
      <c r="AF1006" s="2"/>
      <c r="AG1006" s="2"/>
      <c r="AH1006" s="56"/>
      <c r="AI1006" s="72"/>
      <c r="AJ1006" s="72"/>
      <c r="AK1006" s="72"/>
      <c r="AL1006" s="72"/>
      <c r="AM1006" s="81"/>
      <c r="AN1006" s="2"/>
      <c r="AO1006" s="2"/>
      <c r="AP1006" s="2"/>
      <c r="AQ1006" s="2"/>
      <c r="AR1006" s="56"/>
      <c r="AS1006" s="85"/>
      <c r="AT1006" s="85"/>
      <c r="AU1006" s="85"/>
      <c r="AV1006" s="85"/>
      <c r="AW1006" s="101"/>
      <c r="AX1006" s="2"/>
      <c r="AY1006" s="2"/>
      <c r="AZ1006" s="2"/>
      <c r="BA1006" s="2"/>
      <c r="BB1006" s="56"/>
      <c r="BC1006" s="105"/>
      <c r="BD1006" s="105"/>
      <c r="BE1006" s="105"/>
      <c r="BF1006" s="105"/>
      <c r="BG1006" s="110"/>
      <c r="BH1006" s="2"/>
      <c r="BI1006" s="2"/>
      <c r="BJ1006" s="2"/>
      <c r="BK1006" s="2"/>
      <c r="BL1006" s="56"/>
      <c r="BM1006" s="48"/>
      <c r="BN1006" s="48"/>
      <c r="BO1006" s="48"/>
      <c r="BP1006" s="48"/>
      <c r="BQ1006" s="118"/>
      <c r="BR1006" s="2"/>
      <c r="BS1006" s="2"/>
      <c r="BT1006" s="2"/>
      <c r="BU1006" s="2"/>
      <c r="BV1006" s="56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18" t="s">
        <v>5</v>
      </c>
      <c r="H1007" s="3">
        <v>2024</v>
      </c>
      <c r="I1007" s="20" t="s">
        <v>282</v>
      </c>
      <c r="J1007" s="184" t="s">
        <v>272</v>
      </c>
      <c r="K1007" s="2" t="s">
        <v>321</v>
      </c>
      <c r="L1007" s="163">
        <f t="shared" si="31"/>
        <v>0</v>
      </c>
      <c r="M1007" s="163">
        <f t="shared" si="32"/>
        <v>0</v>
      </c>
      <c r="N1007" s="186"/>
      <c r="O1007" s="33"/>
      <c r="P1007" s="33"/>
      <c r="Q1007" s="33"/>
      <c r="R1007" s="33"/>
      <c r="S1007" s="41"/>
      <c r="T1007" s="2"/>
      <c r="U1007" s="2"/>
      <c r="V1007" s="2"/>
      <c r="W1007" s="2"/>
      <c r="X1007" s="56"/>
      <c r="Y1007" s="62"/>
      <c r="Z1007" s="62"/>
      <c r="AA1007" s="62"/>
      <c r="AB1007" s="62"/>
      <c r="AC1007" s="69"/>
      <c r="AD1007" s="2"/>
      <c r="AE1007" s="2"/>
      <c r="AF1007" s="2"/>
      <c r="AG1007" s="2"/>
      <c r="AH1007" s="56"/>
      <c r="AI1007" s="72"/>
      <c r="AJ1007" s="72"/>
      <c r="AK1007" s="72"/>
      <c r="AL1007" s="72"/>
      <c r="AM1007" s="81"/>
      <c r="AN1007" s="2"/>
      <c r="AO1007" s="2"/>
      <c r="AP1007" s="2"/>
      <c r="AQ1007" s="2"/>
      <c r="AR1007" s="56"/>
      <c r="AS1007" s="85"/>
      <c r="AT1007" s="85"/>
      <c r="AU1007" s="85"/>
      <c r="AV1007" s="85"/>
      <c r="AW1007" s="101"/>
      <c r="AX1007" s="2"/>
      <c r="AY1007" s="2"/>
      <c r="AZ1007" s="2"/>
      <c r="BA1007" s="2"/>
      <c r="BB1007" s="56"/>
      <c r="BC1007" s="105"/>
      <c r="BD1007" s="105"/>
      <c r="BE1007" s="105"/>
      <c r="BF1007" s="105"/>
      <c r="BG1007" s="110"/>
      <c r="BH1007" s="2"/>
      <c r="BI1007" s="2"/>
      <c r="BJ1007" s="2"/>
      <c r="BK1007" s="2"/>
      <c r="BL1007" s="56"/>
      <c r="BM1007" s="48"/>
      <c r="BN1007" s="48"/>
      <c r="BO1007" s="48"/>
      <c r="BP1007" s="48"/>
      <c r="BQ1007" s="118"/>
      <c r="BR1007" s="2"/>
      <c r="BS1007" s="2"/>
      <c r="BT1007" s="2"/>
      <c r="BU1007" s="2"/>
      <c r="BV1007" s="56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18" t="s">
        <v>5</v>
      </c>
      <c r="H1008" s="3">
        <v>2024</v>
      </c>
      <c r="I1008" s="20" t="s">
        <v>282</v>
      </c>
      <c r="J1008" s="184" t="s">
        <v>273</v>
      </c>
      <c r="K1008" s="2" t="s">
        <v>321</v>
      </c>
      <c r="L1008" s="163">
        <f t="shared" si="31"/>
        <v>8.0000000000000002E-3</v>
      </c>
      <c r="M1008" s="163">
        <f t="shared" si="32"/>
        <v>17.135000000000002</v>
      </c>
      <c r="N1008" s="186" t="s">
        <v>377</v>
      </c>
      <c r="O1008" s="33"/>
      <c r="P1008" s="33"/>
      <c r="Q1008" s="33"/>
      <c r="R1008" s="33"/>
      <c r="S1008" s="42"/>
      <c r="T1008" s="2"/>
      <c r="U1008" s="2"/>
      <c r="V1008" s="2" t="s">
        <v>377</v>
      </c>
      <c r="W1008" s="2">
        <v>8.0000000000000002E-3</v>
      </c>
      <c r="X1008" s="55">
        <v>17.135000000000002</v>
      </c>
      <c r="Y1008" s="62"/>
      <c r="Z1008" s="62"/>
      <c r="AA1008" s="62"/>
      <c r="AB1008" s="62"/>
      <c r="AC1008" s="68"/>
      <c r="AD1008" s="2"/>
      <c r="AE1008" s="2"/>
      <c r="AF1008" s="2"/>
      <c r="AG1008" s="2"/>
      <c r="AH1008" s="55"/>
      <c r="AI1008" s="72"/>
      <c r="AJ1008" s="72"/>
      <c r="AK1008" s="72"/>
      <c r="AL1008" s="72"/>
      <c r="AM1008" s="80"/>
      <c r="AN1008" s="2"/>
      <c r="AO1008" s="2"/>
      <c r="AP1008" s="2"/>
      <c r="AQ1008" s="2"/>
      <c r="AR1008" s="55"/>
      <c r="AS1008" s="85"/>
      <c r="AT1008" s="85"/>
      <c r="AU1008" s="85"/>
      <c r="AV1008" s="85"/>
      <c r="AW1008" s="100"/>
      <c r="AX1008" s="2"/>
      <c r="AY1008" s="2"/>
      <c r="AZ1008" s="2"/>
      <c r="BA1008" s="2"/>
      <c r="BB1008" s="55"/>
      <c r="BC1008" s="105"/>
      <c r="BD1008" s="105"/>
      <c r="BE1008" s="105"/>
      <c r="BF1008" s="105"/>
      <c r="BG1008" s="109"/>
      <c r="BH1008" s="2"/>
      <c r="BI1008" s="2"/>
      <c r="BJ1008" s="2"/>
      <c r="BK1008" s="2"/>
      <c r="BL1008" s="55"/>
      <c r="BM1008" s="48"/>
      <c r="BN1008" s="48"/>
      <c r="BO1008" s="48"/>
      <c r="BP1008" s="48"/>
      <c r="BQ1008" s="117"/>
      <c r="BR1008" s="2"/>
      <c r="BS1008" s="2"/>
      <c r="BT1008" s="2"/>
      <c r="BU1008" s="2"/>
      <c r="BV1008" s="55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18" t="s">
        <v>5</v>
      </c>
      <c r="H1009" s="3">
        <v>2024</v>
      </c>
      <c r="I1009" s="20" t="s">
        <v>282</v>
      </c>
      <c r="J1009" s="184" t="s">
        <v>274</v>
      </c>
      <c r="K1009" s="2" t="s">
        <v>321</v>
      </c>
      <c r="L1009" s="163">
        <f t="shared" si="31"/>
        <v>5.0000000000000001E-4</v>
      </c>
      <c r="M1009" s="163">
        <f t="shared" si="32"/>
        <v>1.24</v>
      </c>
      <c r="N1009" s="186" t="s">
        <v>1355</v>
      </c>
      <c r="O1009" s="33"/>
      <c r="P1009" s="33"/>
      <c r="Q1009" s="33"/>
      <c r="R1009" s="33"/>
      <c r="S1009" s="41"/>
      <c r="T1009" s="2"/>
      <c r="U1009" s="2"/>
      <c r="V1009" s="2"/>
      <c r="W1009" s="2"/>
      <c r="X1009" s="56"/>
      <c r="Y1009" s="62"/>
      <c r="Z1009" s="62"/>
      <c r="AA1009" s="62"/>
      <c r="AB1009" s="62"/>
      <c r="AC1009" s="69"/>
      <c r="AD1009" s="2"/>
      <c r="AE1009" s="2"/>
      <c r="AF1009" s="2"/>
      <c r="AG1009" s="2"/>
      <c r="AH1009" s="56"/>
      <c r="AI1009" s="72"/>
      <c r="AJ1009" s="72"/>
      <c r="AK1009" s="72"/>
      <c r="AL1009" s="72"/>
      <c r="AM1009" s="81"/>
      <c r="AN1009" s="2"/>
      <c r="AO1009" s="2"/>
      <c r="AP1009" s="2"/>
      <c r="AQ1009" s="2"/>
      <c r="AR1009" s="56"/>
      <c r="AS1009" s="85"/>
      <c r="AT1009" s="85"/>
      <c r="AU1009" s="85"/>
      <c r="AV1009" s="85"/>
      <c r="AW1009" s="101"/>
      <c r="AX1009" s="2"/>
      <c r="AY1009" s="2"/>
      <c r="AZ1009" s="2"/>
      <c r="BA1009" s="2"/>
      <c r="BB1009" s="56"/>
      <c r="BC1009" s="105" t="s">
        <v>886</v>
      </c>
      <c r="BD1009" s="105"/>
      <c r="BE1009" s="105"/>
      <c r="BF1009" s="105">
        <v>5.0000000000000001E-4</v>
      </c>
      <c r="BG1009" s="110">
        <v>1.24</v>
      </c>
      <c r="BH1009" s="2"/>
      <c r="BI1009" s="2"/>
      <c r="BJ1009" s="2"/>
      <c r="BK1009" s="2"/>
      <c r="BL1009" s="56"/>
      <c r="BM1009" s="48"/>
      <c r="BN1009" s="48"/>
      <c r="BO1009" s="48"/>
      <c r="BP1009" s="48"/>
      <c r="BQ1009" s="118"/>
      <c r="BR1009" s="2"/>
      <c r="BS1009" s="2"/>
      <c r="BT1009" s="2"/>
      <c r="BU1009" s="2"/>
      <c r="BV1009" s="56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18" t="s">
        <v>5</v>
      </c>
      <c r="H1010" s="3">
        <v>2024</v>
      </c>
      <c r="I1010" s="20" t="s">
        <v>282</v>
      </c>
      <c r="J1010" s="184" t="s">
        <v>275</v>
      </c>
      <c r="K1010" s="2" t="s">
        <v>321</v>
      </c>
      <c r="L1010" s="163">
        <f t="shared" si="31"/>
        <v>5.0000000000000001E-3</v>
      </c>
      <c r="M1010" s="163">
        <f t="shared" si="32"/>
        <v>19.510999999999999</v>
      </c>
      <c r="N1010" s="186" t="s">
        <v>365</v>
      </c>
      <c r="O1010" s="33" t="s">
        <v>365</v>
      </c>
      <c r="P1010" s="33"/>
      <c r="Q1010" s="33"/>
      <c r="R1010" s="33">
        <v>5.0000000000000001E-3</v>
      </c>
      <c r="S1010" s="41">
        <v>19.510999999999999</v>
      </c>
      <c r="T1010" s="2"/>
      <c r="U1010" s="2"/>
      <c r="V1010" s="2"/>
      <c r="W1010" s="2"/>
      <c r="X1010" s="56"/>
      <c r="Y1010" s="62"/>
      <c r="Z1010" s="62"/>
      <c r="AA1010" s="62"/>
      <c r="AB1010" s="62"/>
      <c r="AC1010" s="69"/>
      <c r="AD1010" s="2"/>
      <c r="AE1010" s="2"/>
      <c r="AF1010" s="2"/>
      <c r="AG1010" s="2"/>
      <c r="AH1010" s="56"/>
      <c r="AI1010" s="72"/>
      <c r="AJ1010" s="72"/>
      <c r="AK1010" s="72"/>
      <c r="AL1010" s="72"/>
      <c r="AM1010" s="81"/>
      <c r="AN1010" s="2"/>
      <c r="AO1010" s="2"/>
      <c r="AP1010" s="2"/>
      <c r="AQ1010" s="2"/>
      <c r="AR1010" s="56"/>
      <c r="AS1010" s="85"/>
      <c r="AT1010" s="85"/>
      <c r="AU1010" s="85"/>
      <c r="AV1010" s="85"/>
      <c r="AW1010" s="101"/>
      <c r="AX1010" s="2"/>
      <c r="AY1010" s="2"/>
      <c r="AZ1010" s="2"/>
      <c r="BA1010" s="2"/>
      <c r="BB1010" s="56"/>
      <c r="BC1010" s="105"/>
      <c r="BD1010" s="105"/>
      <c r="BE1010" s="105"/>
      <c r="BF1010" s="105"/>
      <c r="BG1010" s="110"/>
      <c r="BH1010" s="2"/>
      <c r="BI1010" s="2"/>
      <c r="BJ1010" s="2"/>
      <c r="BK1010" s="2"/>
      <c r="BL1010" s="56"/>
      <c r="BM1010" s="48"/>
      <c r="BN1010" s="48"/>
      <c r="BO1010" s="48"/>
      <c r="BP1010" s="48"/>
      <c r="BQ1010" s="118"/>
      <c r="BR1010" s="2"/>
      <c r="BS1010" s="2"/>
      <c r="BT1010" s="2"/>
      <c r="BU1010" s="2"/>
      <c r="BV1010" s="56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18" t="s">
        <v>5</v>
      </c>
      <c r="H1011" s="3">
        <v>2024</v>
      </c>
      <c r="I1011" s="20" t="s">
        <v>282</v>
      </c>
      <c r="J1011" s="184" t="s">
        <v>276</v>
      </c>
      <c r="K1011" s="2" t="s">
        <v>320</v>
      </c>
      <c r="L1011" s="163">
        <f t="shared" si="31"/>
        <v>0</v>
      </c>
      <c r="M1011" s="163">
        <f t="shared" si="32"/>
        <v>0</v>
      </c>
      <c r="N1011" s="186"/>
      <c r="O1011" s="33"/>
      <c r="P1011" s="33"/>
      <c r="Q1011" s="33"/>
      <c r="R1011" s="33"/>
      <c r="S1011" s="41"/>
      <c r="T1011" s="2"/>
      <c r="U1011" s="2"/>
      <c r="V1011" s="2"/>
      <c r="W1011" s="2"/>
      <c r="X1011" s="56"/>
      <c r="Y1011" s="62"/>
      <c r="Z1011" s="62"/>
      <c r="AA1011" s="62"/>
      <c r="AB1011" s="62"/>
      <c r="AC1011" s="69"/>
      <c r="AD1011" s="2"/>
      <c r="AE1011" s="2"/>
      <c r="AF1011" s="2"/>
      <c r="AG1011" s="2"/>
      <c r="AH1011" s="56"/>
      <c r="AI1011" s="72"/>
      <c r="AJ1011" s="72"/>
      <c r="AK1011" s="72"/>
      <c r="AL1011" s="72"/>
      <c r="AM1011" s="81"/>
      <c r="AN1011" s="2"/>
      <c r="AO1011" s="2"/>
      <c r="AP1011" s="2"/>
      <c r="AQ1011" s="2"/>
      <c r="AR1011" s="56"/>
      <c r="AS1011" s="85"/>
      <c r="AT1011" s="85"/>
      <c r="AU1011" s="85"/>
      <c r="AV1011" s="85"/>
      <c r="AW1011" s="101"/>
      <c r="AX1011" s="2"/>
      <c r="AY1011" s="2"/>
      <c r="AZ1011" s="2"/>
      <c r="BA1011" s="2"/>
      <c r="BB1011" s="56"/>
      <c r="BC1011" s="105"/>
      <c r="BD1011" s="105"/>
      <c r="BE1011" s="105"/>
      <c r="BF1011" s="105"/>
      <c r="BG1011" s="110"/>
      <c r="BH1011" s="2"/>
      <c r="BI1011" s="2"/>
      <c r="BJ1011" s="2"/>
      <c r="BK1011" s="2"/>
      <c r="BL1011" s="56"/>
      <c r="BM1011" s="48"/>
      <c r="BN1011" s="48"/>
      <c r="BO1011" s="48"/>
      <c r="BP1011" s="48"/>
      <c r="BQ1011" s="118"/>
      <c r="BR1011" s="2"/>
      <c r="BS1011" s="2"/>
      <c r="BT1011" s="2"/>
      <c r="BU1011" s="2"/>
      <c r="BV1011" s="56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18" t="s">
        <v>5</v>
      </c>
      <c r="H1012" s="3">
        <v>2024</v>
      </c>
      <c r="I1012" s="20" t="s">
        <v>282</v>
      </c>
      <c r="J1012" s="184" t="s">
        <v>277</v>
      </c>
      <c r="K1012" s="2" t="s">
        <v>320</v>
      </c>
      <c r="L1012" s="163">
        <f t="shared" si="31"/>
        <v>2</v>
      </c>
      <c r="M1012" s="163">
        <f t="shared" si="32"/>
        <v>3.3890000000000002</v>
      </c>
      <c r="N1012" s="186" t="s">
        <v>1357</v>
      </c>
      <c r="O1012" s="33"/>
      <c r="P1012" s="33"/>
      <c r="Q1012" s="33">
        <v>74</v>
      </c>
      <c r="R1012" s="33">
        <v>1</v>
      </c>
      <c r="S1012" s="41">
        <v>1.345</v>
      </c>
      <c r="T1012" s="2"/>
      <c r="U1012" s="2"/>
      <c r="V1012" s="2"/>
      <c r="W1012" s="2"/>
      <c r="X1012" s="56"/>
      <c r="Y1012" s="62"/>
      <c r="Z1012" s="62"/>
      <c r="AA1012" s="62"/>
      <c r="AB1012" s="62"/>
      <c r="AC1012" s="69"/>
      <c r="AD1012" s="2"/>
      <c r="AE1012" s="2"/>
      <c r="AF1012" s="2"/>
      <c r="AG1012" s="2"/>
      <c r="AH1012" s="56"/>
      <c r="AI1012" s="72"/>
      <c r="AJ1012" s="72"/>
      <c r="AK1012" s="72"/>
      <c r="AL1012" s="72"/>
      <c r="AM1012" s="81"/>
      <c r="AN1012" s="2"/>
      <c r="AO1012" s="2"/>
      <c r="AP1012" s="2"/>
      <c r="AQ1012" s="2"/>
      <c r="AR1012" s="56"/>
      <c r="AS1012" s="85"/>
      <c r="AT1012" s="85"/>
      <c r="AU1012" s="85"/>
      <c r="AV1012" s="85"/>
      <c r="AW1012" s="101"/>
      <c r="AX1012" s="2"/>
      <c r="AY1012" s="2"/>
      <c r="AZ1012" s="2"/>
      <c r="BA1012" s="2"/>
      <c r="BB1012" s="56"/>
      <c r="BC1012" s="105" t="s">
        <v>605</v>
      </c>
      <c r="BD1012" s="105"/>
      <c r="BE1012" s="105"/>
      <c r="BF1012" s="105">
        <v>1</v>
      </c>
      <c r="BG1012" s="110">
        <v>2.044</v>
      </c>
      <c r="BH1012" s="2"/>
      <c r="BI1012" s="2"/>
      <c r="BJ1012" s="2"/>
      <c r="BK1012" s="2"/>
      <c r="BL1012" s="56"/>
      <c r="BM1012" s="48"/>
      <c r="BN1012" s="48"/>
      <c r="BO1012" s="48"/>
      <c r="BP1012" s="48"/>
      <c r="BQ1012" s="118"/>
      <c r="BR1012" s="2"/>
      <c r="BS1012" s="2"/>
      <c r="BT1012" s="2"/>
      <c r="BU1012" s="2"/>
      <c r="BV1012" s="56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18" t="s">
        <v>5</v>
      </c>
      <c r="H1013" s="3">
        <v>2024</v>
      </c>
      <c r="I1013" s="20" t="s">
        <v>283</v>
      </c>
      <c r="J1013" s="184" t="s">
        <v>298</v>
      </c>
      <c r="K1013" s="2" t="s">
        <v>321</v>
      </c>
      <c r="L1013" s="163">
        <f t="shared" si="31"/>
        <v>0</v>
      </c>
      <c r="M1013" s="163">
        <f t="shared" si="32"/>
        <v>0</v>
      </c>
      <c r="N1013" s="186"/>
      <c r="O1013" s="33"/>
      <c r="P1013" s="33"/>
      <c r="Q1013" s="33"/>
      <c r="R1013" s="33"/>
      <c r="S1013" s="41"/>
      <c r="T1013" s="2"/>
      <c r="U1013" s="2"/>
      <c r="V1013" s="2"/>
      <c r="W1013" s="2"/>
      <c r="X1013" s="56"/>
      <c r="Y1013" s="62"/>
      <c r="Z1013" s="62"/>
      <c r="AA1013" s="62"/>
      <c r="AB1013" s="62"/>
      <c r="AC1013" s="69"/>
      <c r="AD1013" s="2"/>
      <c r="AE1013" s="2"/>
      <c r="AF1013" s="2"/>
      <c r="AG1013" s="2"/>
      <c r="AH1013" s="56"/>
      <c r="AI1013" s="72"/>
      <c r="AJ1013" s="72"/>
      <c r="AK1013" s="72"/>
      <c r="AL1013" s="72"/>
      <c r="AM1013" s="81"/>
      <c r="AN1013" s="2"/>
      <c r="AO1013" s="2"/>
      <c r="AP1013" s="2"/>
      <c r="AQ1013" s="2"/>
      <c r="AR1013" s="56"/>
      <c r="AS1013" s="85"/>
      <c r="AT1013" s="85"/>
      <c r="AU1013" s="85"/>
      <c r="AV1013" s="85"/>
      <c r="AW1013" s="101"/>
      <c r="AX1013" s="2"/>
      <c r="AY1013" s="2"/>
      <c r="AZ1013" s="2"/>
      <c r="BA1013" s="2"/>
      <c r="BB1013" s="56"/>
      <c r="BC1013" s="105"/>
      <c r="BD1013" s="105"/>
      <c r="BE1013" s="105"/>
      <c r="BF1013" s="105"/>
      <c r="BG1013" s="110"/>
      <c r="BH1013" s="2"/>
      <c r="BI1013" s="2"/>
      <c r="BJ1013" s="2"/>
      <c r="BK1013" s="2"/>
      <c r="BL1013" s="56"/>
      <c r="BM1013" s="48"/>
      <c r="BN1013" s="48"/>
      <c r="BO1013" s="48"/>
      <c r="BP1013" s="48"/>
      <c r="BQ1013" s="118"/>
      <c r="BR1013" s="2"/>
      <c r="BS1013" s="2"/>
      <c r="BT1013" s="2"/>
      <c r="BU1013" s="2"/>
      <c r="BV1013" s="56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18" t="s">
        <v>5</v>
      </c>
      <c r="H1014" s="3">
        <v>2024</v>
      </c>
      <c r="I1014" s="20" t="s">
        <v>283</v>
      </c>
      <c r="J1014" s="184" t="s">
        <v>278</v>
      </c>
      <c r="K1014" s="2" t="s">
        <v>320</v>
      </c>
      <c r="L1014" s="163">
        <f t="shared" si="31"/>
        <v>1</v>
      </c>
      <c r="M1014" s="163">
        <f t="shared" si="32"/>
        <v>2.722</v>
      </c>
      <c r="N1014" s="186"/>
      <c r="O1014" s="33"/>
      <c r="P1014" s="33"/>
      <c r="Q1014" s="33"/>
      <c r="R1014" s="33"/>
      <c r="S1014" s="41"/>
      <c r="T1014" s="2"/>
      <c r="U1014" s="2"/>
      <c r="V1014" s="2"/>
      <c r="W1014" s="2"/>
      <c r="X1014" s="56"/>
      <c r="Y1014" s="62"/>
      <c r="Z1014" s="62"/>
      <c r="AA1014" s="62"/>
      <c r="AB1014" s="62"/>
      <c r="AC1014" s="69"/>
      <c r="AD1014" s="2"/>
      <c r="AE1014" s="2"/>
      <c r="AF1014" s="2"/>
      <c r="AG1014" s="2"/>
      <c r="AH1014" s="56"/>
      <c r="AI1014" s="72"/>
      <c r="AJ1014" s="72"/>
      <c r="AK1014" s="72"/>
      <c r="AL1014" s="72"/>
      <c r="AM1014" s="81"/>
      <c r="AN1014" s="2"/>
      <c r="AO1014" s="2"/>
      <c r="AP1014" s="2"/>
      <c r="AQ1014" s="2"/>
      <c r="AR1014" s="56"/>
      <c r="AS1014" s="85"/>
      <c r="AT1014" s="85"/>
      <c r="AU1014" s="85"/>
      <c r="AV1014" s="85">
        <v>1</v>
      </c>
      <c r="AW1014" s="101">
        <v>2.722</v>
      </c>
      <c r="AX1014" s="2"/>
      <c r="AY1014" s="2"/>
      <c r="AZ1014" s="2"/>
      <c r="BA1014" s="2"/>
      <c r="BB1014" s="56"/>
      <c r="BC1014" s="105"/>
      <c r="BD1014" s="105"/>
      <c r="BE1014" s="105"/>
      <c r="BF1014" s="105"/>
      <c r="BG1014" s="110"/>
      <c r="BH1014" s="2"/>
      <c r="BI1014" s="2"/>
      <c r="BJ1014" s="2"/>
      <c r="BK1014" s="2"/>
      <c r="BL1014" s="56"/>
      <c r="BM1014" s="48"/>
      <c r="BN1014" s="48"/>
      <c r="BO1014" s="48"/>
      <c r="BP1014" s="48"/>
      <c r="BQ1014" s="118"/>
      <c r="BR1014" s="2"/>
      <c r="BS1014" s="2"/>
      <c r="BT1014" s="2"/>
      <c r="BU1014" s="2"/>
      <c r="BV1014" s="56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18" t="s">
        <v>5</v>
      </c>
      <c r="H1015" s="3">
        <v>2024</v>
      </c>
      <c r="I1015" s="20" t="s">
        <v>283</v>
      </c>
      <c r="J1015" s="184" t="s">
        <v>279</v>
      </c>
      <c r="K1015" s="2" t="s">
        <v>320</v>
      </c>
      <c r="L1015" s="163">
        <f t="shared" si="31"/>
        <v>0</v>
      </c>
      <c r="M1015" s="163">
        <f t="shared" si="32"/>
        <v>0</v>
      </c>
      <c r="N1015" s="186"/>
      <c r="O1015" s="33"/>
      <c r="P1015" s="33"/>
      <c r="Q1015" s="33"/>
      <c r="R1015" s="33"/>
      <c r="S1015" s="41"/>
      <c r="T1015" s="2"/>
      <c r="U1015" s="2"/>
      <c r="V1015" s="2"/>
      <c r="W1015" s="2"/>
      <c r="X1015" s="56"/>
      <c r="Y1015" s="62"/>
      <c r="Z1015" s="62"/>
      <c r="AA1015" s="62"/>
      <c r="AB1015" s="62"/>
      <c r="AC1015" s="69"/>
      <c r="AD1015" s="2"/>
      <c r="AE1015" s="2"/>
      <c r="AF1015" s="2"/>
      <c r="AG1015" s="2"/>
      <c r="AH1015" s="56"/>
      <c r="AI1015" s="72"/>
      <c r="AJ1015" s="72"/>
      <c r="AK1015" s="72"/>
      <c r="AL1015" s="72"/>
      <c r="AM1015" s="81"/>
      <c r="AN1015" s="2"/>
      <c r="AO1015" s="2"/>
      <c r="AP1015" s="2"/>
      <c r="AQ1015" s="2"/>
      <c r="AR1015" s="56"/>
      <c r="AS1015" s="85"/>
      <c r="AT1015" s="85"/>
      <c r="AU1015" s="85"/>
      <c r="AV1015" s="85"/>
      <c r="AW1015" s="101"/>
      <c r="AX1015" s="2"/>
      <c r="AY1015" s="2"/>
      <c r="AZ1015" s="2"/>
      <c r="BA1015" s="2"/>
      <c r="BB1015" s="56"/>
      <c r="BC1015" s="105"/>
      <c r="BD1015" s="105"/>
      <c r="BE1015" s="105"/>
      <c r="BF1015" s="105"/>
      <c r="BG1015" s="110"/>
      <c r="BH1015" s="2"/>
      <c r="BI1015" s="2"/>
      <c r="BJ1015" s="2"/>
      <c r="BK1015" s="2"/>
      <c r="BL1015" s="56"/>
      <c r="BM1015" s="48"/>
      <c r="BN1015" s="48"/>
      <c r="BO1015" s="48"/>
      <c r="BP1015" s="48"/>
      <c r="BQ1015" s="118"/>
      <c r="BR1015" s="2"/>
      <c r="BS1015" s="2"/>
      <c r="BT1015" s="2"/>
      <c r="BU1015" s="2"/>
      <c r="BV1015" s="56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18" t="s">
        <v>5</v>
      </c>
      <c r="H1016" s="3">
        <v>2024</v>
      </c>
      <c r="I1016" s="20" t="s">
        <v>286</v>
      </c>
      <c r="J1016" s="184" t="s">
        <v>280</v>
      </c>
      <c r="K1016" s="2" t="s">
        <v>319</v>
      </c>
      <c r="L1016" s="163">
        <f t="shared" si="31"/>
        <v>0</v>
      </c>
      <c r="M1016" s="163">
        <f t="shared" si="32"/>
        <v>0</v>
      </c>
      <c r="N1016" s="186"/>
      <c r="O1016" s="33"/>
      <c r="P1016" s="33"/>
      <c r="Q1016" s="33"/>
      <c r="R1016" s="33"/>
      <c r="S1016" s="41"/>
      <c r="T1016" s="2"/>
      <c r="U1016" s="2"/>
      <c r="V1016" s="2"/>
      <c r="W1016" s="2"/>
      <c r="X1016" s="56"/>
      <c r="Y1016" s="62"/>
      <c r="Z1016" s="62"/>
      <c r="AA1016" s="62"/>
      <c r="AB1016" s="62"/>
      <c r="AC1016" s="69"/>
      <c r="AD1016" s="2"/>
      <c r="AE1016" s="2"/>
      <c r="AF1016" s="2"/>
      <c r="AG1016" s="2"/>
      <c r="AH1016" s="56"/>
      <c r="AI1016" s="72"/>
      <c r="AJ1016" s="72"/>
      <c r="AK1016" s="72"/>
      <c r="AL1016" s="72"/>
      <c r="AM1016" s="81"/>
      <c r="AN1016" s="2"/>
      <c r="AO1016" s="2"/>
      <c r="AP1016" s="2"/>
      <c r="AQ1016" s="2"/>
      <c r="AR1016" s="56"/>
      <c r="AS1016" s="85"/>
      <c r="AT1016" s="85"/>
      <c r="AU1016" s="85"/>
      <c r="AV1016" s="85"/>
      <c r="AW1016" s="101"/>
      <c r="AX1016" s="2"/>
      <c r="AY1016" s="2"/>
      <c r="AZ1016" s="2"/>
      <c r="BA1016" s="2"/>
      <c r="BB1016" s="56"/>
      <c r="BC1016" s="105"/>
      <c r="BD1016" s="105"/>
      <c r="BE1016" s="105"/>
      <c r="BF1016" s="105"/>
      <c r="BG1016" s="110"/>
      <c r="BH1016" s="2"/>
      <c r="BI1016" s="2"/>
      <c r="BJ1016" s="2"/>
      <c r="BK1016" s="2"/>
      <c r="BL1016" s="56"/>
      <c r="BM1016" s="48"/>
      <c r="BN1016" s="48"/>
      <c r="BO1016" s="48"/>
      <c r="BP1016" s="48"/>
      <c r="BQ1016" s="118"/>
      <c r="BR1016" s="2"/>
      <c r="BS1016" s="2"/>
      <c r="BT1016" s="2"/>
      <c r="BU1016" s="2"/>
      <c r="BV1016" s="56"/>
    </row>
    <row r="1017" spans="1:74" ht="28.8" hidden="1" x14ac:dyDescent="0.3">
      <c r="A1017" s="2" t="s">
        <v>27</v>
      </c>
      <c r="B1017" s="2" t="s">
        <v>2</v>
      </c>
      <c r="C1017" s="2" t="s">
        <v>3</v>
      </c>
      <c r="D1017" s="2" t="s">
        <v>15</v>
      </c>
      <c r="E1017" s="3">
        <v>29</v>
      </c>
      <c r="F1017" s="3"/>
      <c r="G1017" s="18" t="s">
        <v>5</v>
      </c>
      <c r="H1017" s="3">
        <v>2024</v>
      </c>
      <c r="I1017" s="20" t="s">
        <v>286</v>
      </c>
      <c r="J1017" s="184" t="s">
        <v>281</v>
      </c>
      <c r="K1017" s="2" t="s">
        <v>319</v>
      </c>
      <c r="L1017" s="163">
        <f t="shared" si="31"/>
        <v>0</v>
      </c>
      <c r="M1017" s="163">
        <f t="shared" si="32"/>
        <v>37.629999999999995</v>
      </c>
      <c r="N1017" s="186" t="s">
        <v>1356</v>
      </c>
      <c r="O1017" s="33"/>
      <c r="P1017" s="33"/>
      <c r="Q1017" s="33"/>
      <c r="R1017" s="33"/>
      <c r="S1017" s="41"/>
      <c r="T1017" s="2"/>
      <c r="U1017" s="2"/>
      <c r="V1017" s="2"/>
      <c r="W1017" s="2"/>
      <c r="X1017" s="56"/>
      <c r="Y1017" s="62"/>
      <c r="Z1017" s="62"/>
      <c r="AA1017" s="62"/>
      <c r="AB1017" s="62"/>
      <c r="AC1017" s="69"/>
      <c r="AD1017" s="2"/>
      <c r="AE1017" s="2"/>
      <c r="AF1017" s="2"/>
      <c r="AG1017" s="2"/>
      <c r="AH1017" s="56"/>
      <c r="AI1017" s="72" t="s">
        <v>599</v>
      </c>
      <c r="AJ1017" s="72"/>
      <c r="AK1017" s="72"/>
      <c r="AL1017" s="72"/>
      <c r="AM1017" s="81">
        <v>13.144</v>
      </c>
      <c r="AN1017" s="2"/>
      <c r="AO1017" s="2"/>
      <c r="AP1017" s="2"/>
      <c r="AQ1017" s="2"/>
      <c r="AR1017" s="56"/>
      <c r="AS1017" s="85"/>
      <c r="AT1017" s="85"/>
      <c r="AU1017" s="85"/>
      <c r="AV1017" s="85"/>
      <c r="AW1017" s="101"/>
      <c r="AX1017" s="2"/>
      <c r="AY1017" s="2"/>
      <c r="AZ1017" s="2"/>
      <c r="BA1017" s="2"/>
      <c r="BB1017" s="56"/>
      <c r="BC1017" s="105"/>
      <c r="BD1017" s="105"/>
      <c r="BE1017" s="105"/>
      <c r="BF1017" s="105"/>
      <c r="BG1017" s="110"/>
      <c r="BH1017" s="2" t="s">
        <v>1064</v>
      </c>
      <c r="BI1017" s="2"/>
      <c r="BJ1017" s="2"/>
      <c r="BK1017" s="2"/>
      <c r="BL1017" s="56">
        <v>4.5</v>
      </c>
      <c r="BM1017" s="48"/>
      <c r="BN1017" s="48"/>
      <c r="BO1017" s="48"/>
      <c r="BP1017" s="48"/>
      <c r="BQ1017" s="118"/>
      <c r="BR1017" s="2" t="s">
        <v>1250</v>
      </c>
      <c r="BS1017" s="2"/>
      <c r="BT1017" s="2"/>
      <c r="BU1017" s="2"/>
      <c r="BV1017" s="56">
        <v>19.986000000000001</v>
      </c>
    </row>
    <row r="1018" spans="1:74" s="13" customFormat="1" hidden="1" x14ac:dyDescent="0.3">
      <c r="A1018" s="12" t="s">
        <v>27</v>
      </c>
      <c r="B1018" s="12" t="s">
        <v>2</v>
      </c>
      <c r="C1018" s="12" t="s">
        <v>3</v>
      </c>
      <c r="D1018" s="12" t="s">
        <v>15</v>
      </c>
      <c r="E1018" s="7">
        <v>29</v>
      </c>
      <c r="F1018" s="7"/>
      <c r="G1018" s="19" t="s">
        <v>5</v>
      </c>
      <c r="H1018" s="7">
        <v>2024</v>
      </c>
      <c r="I1018" s="21"/>
      <c r="J1018" s="12" t="s">
        <v>314</v>
      </c>
      <c r="K1018" s="12"/>
      <c r="L1018" s="147"/>
      <c r="M1018" s="147">
        <f>SUM(M980:M1017)</f>
        <v>162.20699999999999</v>
      </c>
      <c r="N1018" s="183"/>
      <c r="O1018" s="12"/>
      <c r="P1018" s="12"/>
      <c r="Q1018" s="12"/>
      <c r="R1018" s="12"/>
      <c r="S1018" s="52">
        <f>SUM(S980:S1017)</f>
        <v>20.855999999999998</v>
      </c>
      <c r="T1018" s="12"/>
      <c r="U1018" s="12"/>
      <c r="V1018" s="12"/>
      <c r="W1018" s="12"/>
      <c r="X1018" s="52">
        <f>SUM(X980:X1017)</f>
        <v>17.135000000000002</v>
      </c>
      <c r="Y1018" s="12"/>
      <c r="Z1018" s="12"/>
      <c r="AA1018" s="12"/>
      <c r="AB1018" s="12"/>
      <c r="AC1018" s="52">
        <f>SUM(AC980:AC1017)</f>
        <v>0</v>
      </c>
      <c r="AD1018" s="12"/>
      <c r="AE1018" s="12"/>
      <c r="AF1018" s="12"/>
      <c r="AG1018" s="12"/>
      <c r="AH1018" s="52">
        <f>SUM(AH980:AH1017)</f>
        <v>0</v>
      </c>
      <c r="AI1018" s="12"/>
      <c r="AJ1018" s="12"/>
      <c r="AK1018" s="12"/>
      <c r="AL1018" s="12"/>
      <c r="AM1018" s="52">
        <f>SUM(AM980:AM1017)</f>
        <v>13.144</v>
      </c>
      <c r="AN1018" s="12"/>
      <c r="AO1018" s="12"/>
      <c r="AP1018" s="12"/>
      <c r="AQ1018" s="12"/>
      <c r="AR1018" s="52">
        <f>SUM(AR980:AR1017)</f>
        <v>0</v>
      </c>
      <c r="AS1018" s="12"/>
      <c r="AT1018" s="12"/>
      <c r="AU1018" s="12"/>
      <c r="AV1018" s="12"/>
      <c r="AW1018" s="52">
        <f>SUM(AW980:AW1017)</f>
        <v>2.722</v>
      </c>
      <c r="AX1018" s="12"/>
      <c r="AY1018" s="12"/>
      <c r="AZ1018" s="12"/>
      <c r="BA1018" s="12"/>
      <c r="BB1018" s="52">
        <f>SUM(BB980:BB1017)</f>
        <v>0</v>
      </c>
      <c r="BC1018" s="12"/>
      <c r="BD1018" s="12"/>
      <c r="BE1018" s="12"/>
      <c r="BF1018" s="12"/>
      <c r="BG1018" s="52">
        <f>SUM(BG980:BG1017)</f>
        <v>3.2839999999999998</v>
      </c>
      <c r="BH1018" s="12"/>
      <c r="BI1018" s="12"/>
      <c r="BJ1018" s="12"/>
      <c r="BK1018" s="12"/>
      <c r="BL1018" s="52">
        <f>SUM(BL980:BL1017)</f>
        <v>4.5</v>
      </c>
      <c r="BM1018" s="12"/>
      <c r="BN1018" s="12"/>
      <c r="BO1018" s="12"/>
      <c r="BP1018" s="12"/>
      <c r="BQ1018" s="52">
        <f>SUM(BQ980:BQ1017)</f>
        <v>0</v>
      </c>
      <c r="BR1018" s="12"/>
      <c r="BS1018" s="12"/>
      <c r="BT1018" s="12"/>
      <c r="BU1018" s="12"/>
      <c r="BV1018" s="52">
        <f>SUM(BV980:BV1017)</f>
        <v>100.566</v>
      </c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18" t="s">
        <v>5</v>
      </c>
      <c r="H1019" s="3">
        <v>2024</v>
      </c>
      <c r="I1019" s="20" t="s">
        <v>287</v>
      </c>
      <c r="J1019" s="184" t="s">
        <v>267</v>
      </c>
      <c r="K1019" s="2" t="s">
        <v>318</v>
      </c>
      <c r="L1019" s="163">
        <f t="shared" si="31"/>
        <v>0</v>
      </c>
      <c r="M1019" s="163">
        <f t="shared" si="32"/>
        <v>0</v>
      </c>
      <c r="N1019" s="181"/>
      <c r="O1019" s="33"/>
      <c r="P1019" s="33"/>
      <c r="Q1019" s="33"/>
      <c r="R1019" s="33"/>
      <c r="S1019" s="41"/>
      <c r="T1019" s="2"/>
      <c r="U1019" s="2"/>
      <c r="V1019" s="2"/>
      <c r="W1019" s="2"/>
      <c r="X1019" s="56"/>
      <c r="Y1019" s="62"/>
      <c r="Z1019" s="62"/>
      <c r="AA1019" s="62"/>
      <c r="AB1019" s="62"/>
      <c r="AC1019" s="69"/>
      <c r="AD1019" s="2"/>
      <c r="AE1019" s="2"/>
      <c r="AF1019" s="2"/>
      <c r="AG1019" s="2"/>
      <c r="AH1019" s="56"/>
      <c r="AI1019" s="72"/>
      <c r="AJ1019" s="72"/>
      <c r="AK1019" s="72"/>
      <c r="AL1019" s="72"/>
      <c r="AM1019" s="81"/>
      <c r="AN1019" s="2"/>
      <c r="AO1019" s="2"/>
      <c r="AP1019" s="2"/>
      <c r="AQ1019" s="2"/>
      <c r="AR1019" s="56"/>
      <c r="AS1019" s="85"/>
      <c r="AT1019" s="85"/>
      <c r="AU1019" s="85"/>
      <c r="AV1019" s="85"/>
      <c r="AW1019" s="101"/>
      <c r="AX1019" s="2"/>
      <c r="AY1019" s="2"/>
      <c r="AZ1019" s="2"/>
      <c r="BA1019" s="2"/>
      <c r="BB1019" s="56"/>
      <c r="BC1019" s="105"/>
      <c r="BD1019" s="105"/>
      <c r="BE1019" s="105"/>
      <c r="BF1019" s="105"/>
      <c r="BG1019" s="110"/>
      <c r="BH1019" s="2"/>
      <c r="BI1019" s="2"/>
      <c r="BJ1019" s="2"/>
      <c r="BK1019" s="2"/>
      <c r="BL1019" s="56"/>
      <c r="BM1019" s="48"/>
      <c r="BN1019" s="48"/>
      <c r="BO1019" s="48"/>
      <c r="BP1019" s="48"/>
      <c r="BQ1019" s="118"/>
      <c r="BR1019" s="2"/>
      <c r="BS1019" s="2"/>
      <c r="BT1019" s="2"/>
      <c r="BU1019" s="2"/>
      <c r="BV1019" s="56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18" t="s">
        <v>5</v>
      </c>
      <c r="H1020" s="3">
        <v>2024</v>
      </c>
      <c r="I1020" s="20" t="s">
        <v>287</v>
      </c>
      <c r="J1020" s="184" t="s">
        <v>291</v>
      </c>
      <c r="K1020" s="2" t="s">
        <v>319</v>
      </c>
      <c r="L1020" s="163">
        <f t="shared" si="31"/>
        <v>0</v>
      </c>
      <c r="M1020" s="163">
        <f t="shared" si="32"/>
        <v>0</v>
      </c>
      <c r="N1020" s="181"/>
      <c r="O1020" s="33"/>
      <c r="P1020" s="33"/>
      <c r="Q1020" s="33"/>
      <c r="R1020" s="33"/>
      <c r="S1020" s="41"/>
      <c r="T1020" s="2"/>
      <c r="U1020" s="2"/>
      <c r="V1020" s="2"/>
      <c r="W1020" s="2"/>
      <c r="X1020" s="56"/>
      <c r="Y1020" s="62"/>
      <c r="Z1020" s="62"/>
      <c r="AA1020" s="62"/>
      <c r="AB1020" s="62"/>
      <c r="AC1020" s="69"/>
      <c r="AD1020" s="2"/>
      <c r="AE1020" s="2"/>
      <c r="AF1020" s="2"/>
      <c r="AG1020" s="2"/>
      <c r="AH1020" s="56"/>
      <c r="AI1020" s="72"/>
      <c r="AJ1020" s="72"/>
      <c r="AK1020" s="72"/>
      <c r="AL1020" s="72"/>
      <c r="AM1020" s="81"/>
      <c r="AN1020" s="2"/>
      <c r="AO1020" s="2"/>
      <c r="AP1020" s="2"/>
      <c r="AQ1020" s="2"/>
      <c r="AR1020" s="56"/>
      <c r="AS1020" s="85"/>
      <c r="AT1020" s="85"/>
      <c r="AU1020" s="85"/>
      <c r="AV1020" s="85"/>
      <c r="AW1020" s="101"/>
      <c r="AX1020" s="2"/>
      <c r="AY1020" s="2"/>
      <c r="AZ1020" s="2"/>
      <c r="BA1020" s="2"/>
      <c r="BB1020" s="56"/>
      <c r="BC1020" s="105"/>
      <c r="BD1020" s="105"/>
      <c r="BE1020" s="105"/>
      <c r="BF1020" s="105"/>
      <c r="BG1020" s="110"/>
      <c r="BH1020" s="2"/>
      <c r="BI1020" s="2"/>
      <c r="BJ1020" s="2"/>
      <c r="BK1020" s="2"/>
      <c r="BL1020" s="56"/>
      <c r="BM1020" s="48"/>
      <c r="BN1020" s="48"/>
      <c r="BO1020" s="48"/>
      <c r="BP1020" s="48"/>
      <c r="BQ1020" s="118"/>
      <c r="BR1020" s="2"/>
      <c r="BS1020" s="2"/>
      <c r="BT1020" s="2"/>
      <c r="BU1020" s="2"/>
      <c r="BV1020" s="56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18" t="s">
        <v>5</v>
      </c>
      <c r="H1021" s="3">
        <v>2024</v>
      </c>
      <c r="I1021" s="20" t="s">
        <v>286</v>
      </c>
      <c r="J1021" s="184" t="s">
        <v>336</v>
      </c>
      <c r="K1021" s="2" t="s">
        <v>319</v>
      </c>
      <c r="L1021" s="163">
        <f t="shared" si="31"/>
        <v>0</v>
      </c>
      <c r="M1021" s="163">
        <f t="shared" si="32"/>
        <v>0</v>
      </c>
      <c r="N1021" s="181"/>
      <c r="O1021" s="33"/>
      <c r="P1021" s="33"/>
      <c r="Q1021" s="33"/>
      <c r="R1021" s="33"/>
      <c r="S1021" s="41"/>
      <c r="T1021" s="2"/>
      <c r="U1021" s="2"/>
      <c r="V1021" s="2"/>
      <c r="W1021" s="2"/>
      <c r="X1021" s="56"/>
      <c r="Y1021" s="62"/>
      <c r="Z1021" s="62"/>
      <c r="AA1021" s="62"/>
      <c r="AB1021" s="62"/>
      <c r="AC1021" s="69"/>
      <c r="AD1021" s="2"/>
      <c r="AE1021" s="2"/>
      <c r="AF1021" s="2"/>
      <c r="AG1021" s="2"/>
      <c r="AH1021" s="56"/>
      <c r="AI1021" s="72"/>
      <c r="AJ1021" s="72"/>
      <c r="AK1021" s="72"/>
      <c r="AL1021" s="72"/>
      <c r="AM1021" s="81"/>
      <c r="AN1021" s="2"/>
      <c r="AO1021" s="2"/>
      <c r="AP1021" s="2"/>
      <c r="AQ1021" s="2"/>
      <c r="AR1021" s="56"/>
      <c r="AS1021" s="85"/>
      <c r="AT1021" s="85"/>
      <c r="AU1021" s="85"/>
      <c r="AV1021" s="85"/>
      <c r="AW1021" s="101"/>
      <c r="AX1021" s="2"/>
      <c r="AY1021" s="2"/>
      <c r="AZ1021" s="2"/>
      <c r="BA1021" s="2"/>
      <c r="BB1021" s="56"/>
      <c r="BC1021" s="105"/>
      <c r="BD1021" s="105"/>
      <c r="BE1021" s="105"/>
      <c r="BF1021" s="105"/>
      <c r="BG1021" s="110"/>
      <c r="BH1021" s="2"/>
      <c r="BI1021" s="2"/>
      <c r="BJ1021" s="2"/>
      <c r="BK1021" s="2"/>
      <c r="BL1021" s="56"/>
      <c r="BM1021" s="48"/>
      <c r="BN1021" s="48"/>
      <c r="BO1021" s="48"/>
      <c r="BP1021" s="48"/>
      <c r="BQ1021" s="118"/>
      <c r="BR1021" s="2"/>
      <c r="BS1021" s="2"/>
      <c r="BT1021" s="2"/>
      <c r="BU1021" s="2"/>
      <c r="BV1021" s="56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18" t="s">
        <v>5</v>
      </c>
      <c r="H1022" s="3">
        <v>2024</v>
      </c>
      <c r="I1022" s="20" t="s">
        <v>286</v>
      </c>
      <c r="J1022" s="185" t="s">
        <v>337</v>
      </c>
      <c r="K1022" s="8" t="s">
        <v>318</v>
      </c>
      <c r="L1022" s="163">
        <f t="shared" si="31"/>
        <v>0</v>
      </c>
      <c r="M1022" s="163">
        <f t="shared" si="32"/>
        <v>0</v>
      </c>
      <c r="N1022" s="181"/>
      <c r="O1022" s="53"/>
      <c r="P1022" s="53"/>
      <c r="Q1022" s="53"/>
      <c r="R1022" s="53"/>
      <c r="S1022" s="41"/>
      <c r="T1022" s="8"/>
      <c r="U1022" s="8"/>
      <c r="V1022" s="8"/>
      <c r="W1022" s="8"/>
      <c r="X1022" s="56"/>
      <c r="Y1022" s="135"/>
      <c r="Z1022" s="135"/>
      <c r="AA1022" s="135"/>
      <c r="AB1022" s="135"/>
      <c r="AC1022" s="69"/>
      <c r="AD1022" s="8"/>
      <c r="AE1022" s="8"/>
      <c r="AF1022" s="8"/>
      <c r="AG1022" s="8"/>
      <c r="AH1022" s="56"/>
      <c r="AI1022" s="137"/>
      <c r="AJ1022" s="137"/>
      <c r="AK1022" s="137"/>
      <c r="AL1022" s="137"/>
      <c r="AM1022" s="81"/>
      <c r="AN1022" s="8"/>
      <c r="AO1022" s="8"/>
      <c r="AP1022" s="8"/>
      <c r="AQ1022" s="8"/>
      <c r="AR1022" s="56"/>
      <c r="AS1022" s="139"/>
      <c r="AT1022" s="139"/>
      <c r="AU1022" s="139"/>
      <c r="AV1022" s="139"/>
      <c r="AW1022" s="101"/>
      <c r="AX1022" s="8"/>
      <c r="AY1022" s="8"/>
      <c r="AZ1022" s="8"/>
      <c r="BA1022" s="8"/>
      <c r="BB1022" s="56"/>
      <c r="BC1022" s="141"/>
      <c r="BD1022" s="141"/>
      <c r="BE1022" s="141"/>
      <c r="BF1022" s="141"/>
      <c r="BG1022" s="110"/>
      <c r="BH1022" s="8"/>
      <c r="BI1022" s="8"/>
      <c r="BJ1022" s="8"/>
      <c r="BK1022" s="8"/>
      <c r="BL1022" s="56"/>
      <c r="BM1022" s="143"/>
      <c r="BN1022" s="143"/>
      <c r="BO1022" s="143"/>
      <c r="BP1022" s="143"/>
      <c r="BQ1022" s="118"/>
      <c r="BR1022" s="8"/>
      <c r="BS1022" s="8"/>
      <c r="BT1022" s="8"/>
      <c r="BU1022" s="8"/>
      <c r="BV1022" s="56"/>
    </row>
    <row r="1023" spans="1:74" ht="28.8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18" t="s">
        <v>5</v>
      </c>
      <c r="H1023" s="3">
        <v>2024</v>
      </c>
      <c r="I1023" s="20" t="s">
        <v>286</v>
      </c>
      <c r="J1023" s="185" t="s">
        <v>338</v>
      </c>
      <c r="K1023" s="8" t="s">
        <v>339</v>
      </c>
      <c r="L1023" s="163">
        <f t="shared" si="31"/>
        <v>0</v>
      </c>
      <c r="M1023" s="163">
        <f t="shared" si="32"/>
        <v>0</v>
      </c>
      <c r="N1023" s="181"/>
      <c r="O1023" s="53"/>
      <c r="P1023" s="53"/>
      <c r="Q1023" s="53"/>
      <c r="R1023" s="53"/>
      <c r="S1023" s="41"/>
      <c r="T1023" s="8"/>
      <c r="U1023" s="8"/>
      <c r="V1023" s="8"/>
      <c r="W1023" s="8"/>
      <c r="X1023" s="56"/>
      <c r="Y1023" s="135"/>
      <c r="Z1023" s="135"/>
      <c r="AA1023" s="135"/>
      <c r="AB1023" s="135"/>
      <c r="AC1023" s="69"/>
      <c r="AD1023" s="8"/>
      <c r="AE1023" s="8"/>
      <c r="AF1023" s="8"/>
      <c r="AG1023" s="8"/>
      <c r="AH1023" s="56"/>
      <c r="AI1023" s="137"/>
      <c r="AJ1023" s="137"/>
      <c r="AK1023" s="137"/>
      <c r="AL1023" s="137"/>
      <c r="AM1023" s="81"/>
      <c r="AN1023" s="8"/>
      <c r="AO1023" s="8"/>
      <c r="AP1023" s="8"/>
      <c r="AQ1023" s="8"/>
      <c r="AR1023" s="56"/>
      <c r="AS1023" s="139"/>
      <c r="AT1023" s="139"/>
      <c r="AU1023" s="139"/>
      <c r="AV1023" s="139"/>
      <c r="AW1023" s="101"/>
      <c r="AX1023" s="8"/>
      <c r="AY1023" s="8"/>
      <c r="AZ1023" s="8"/>
      <c r="BA1023" s="8"/>
      <c r="BB1023" s="56"/>
      <c r="BC1023" s="141"/>
      <c r="BD1023" s="141"/>
      <c r="BE1023" s="141"/>
      <c r="BF1023" s="141"/>
      <c r="BG1023" s="110"/>
      <c r="BH1023" s="8"/>
      <c r="BI1023" s="8"/>
      <c r="BJ1023" s="8"/>
      <c r="BK1023" s="8"/>
      <c r="BL1023" s="56"/>
      <c r="BM1023" s="143"/>
      <c r="BN1023" s="143"/>
      <c r="BO1023" s="143"/>
      <c r="BP1023" s="143"/>
      <c r="BQ1023" s="118"/>
      <c r="BR1023" s="8"/>
      <c r="BS1023" s="8"/>
      <c r="BT1023" s="8"/>
      <c r="BU1023" s="8"/>
      <c r="BV1023" s="56"/>
    </row>
    <row r="1024" spans="1:74" ht="28.8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18" t="s">
        <v>5</v>
      </c>
      <c r="H1024" s="3">
        <v>2024</v>
      </c>
      <c r="I1024" s="20" t="s">
        <v>286</v>
      </c>
      <c r="J1024" s="185" t="s">
        <v>340</v>
      </c>
      <c r="K1024" s="8" t="s">
        <v>318</v>
      </c>
      <c r="L1024" s="163">
        <f t="shared" si="31"/>
        <v>0</v>
      </c>
      <c r="M1024" s="163">
        <f t="shared" si="32"/>
        <v>0</v>
      </c>
      <c r="N1024" s="181"/>
      <c r="O1024" s="53"/>
      <c r="P1024" s="53"/>
      <c r="Q1024" s="53"/>
      <c r="R1024" s="53"/>
      <c r="S1024" s="41"/>
      <c r="T1024" s="8"/>
      <c r="U1024" s="8"/>
      <c r="V1024" s="8"/>
      <c r="W1024" s="8"/>
      <c r="X1024" s="56"/>
      <c r="Y1024" s="135"/>
      <c r="Z1024" s="135"/>
      <c r="AA1024" s="135"/>
      <c r="AB1024" s="135"/>
      <c r="AC1024" s="69"/>
      <c r="AD1024" s="8"/>
      <c r="AE1024" s="8"/>
      <c r="AF1024" s="8"/>
      <c r="AG1024" s="8"/>
      <c r="AH1024" s="56"/>
      <c r="AI1024" s="137"/>
      <c r="AJ1024" s="137"/>
      <c r="AK1024" s="137"/>
      <c r="AL1024" s="137"/>
      <c r="AM1024" s="81"/>
      <c r="AN1024" s="8"/>
      <c r="AO1024" s="8"/>
      <c r="AP1024" s="8"/>
      <c r="AQ1024" s="8"/>
      <c r="AR1024" s="56"/>
      <c r="AS1024" s="139"/>
      <c r="AT1024" s="139"/>
      <c r="AU1024" s="139"/>
      <c r="AV1024" s="139"/>
      <c r="AW1024" s="101"/>
      <c r="AX1024" s="8"/>
      <c r="AY1024" s="8"/>
      <c r="AZ1024" s="8"/>
      <c r="BA1024" s="8"/>
      <c r="BB1024" s="56"/>
      <c r="BC1024" s="141"/>
      <c r="BD1024" s="141"/>
      <c r="BE1024" s="141"/>
      <c r="BF1024" s="141"/>
      <c r="BG1024" s="110"/>
      <c r="BH1024" s="8"/>
      <c r="BI1024" s="8"/>
      <c r="BJ1024" s="8"/>
      <c r="BK1024" s="8"/>
      <c r="BL1024" s="56"/>
      <c r="BM1024" s="143"/>
      <c r="BN1024" s="143"/>
      <c r="BO1024" s="143"/>
      <c r="BP1024" s="143"/>
      <c r="BQ1024" s="118"/>
      <c r="BR1024" s="8"/>
      <c r="BS1024" s="8"/>
      <c r="BT1024" s="8"/>
      <c r="BU1024" s="8"/>
      <c r="BV1024" s="56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18" t="s">
        <v>5</v>
      </c>
      <c r="H1025" s="3">
        <v>2024</v>
      </c>
      <c r="I1025" s="20" t="s">
        <v>286</v>
      </c>
      <c r="J1025" s="185" t="s">
        <v>341</v>
      </c>
      <c r="K1025" s="8" t="s">
        <v>320</v>
      </c>
      <c r="L1025" s="163">
        <f t="shared" si="31"/>
        <v>0</v>
      </c>
      <c r="M1025" s="163">
        <f t="shared" si="32"/>
        <v>0</v>
      </c>
      <c r="N1025" s="181"/>
      <c r="O1025" s="53"/>
      <c r="P1025" s="53"/>
      <c r="Q1025" s="53"/>
      <c r="R1025" s="53"/>
      <c r="S1025" s="41"/>
      <c r="T1025" s="8"/>
      <c r="U1025" s="8"/>
      <c r="V1025" s="8"/>
      <c r="W1025" s="8"/>
      <c r="X1025" s="56"/>
      <c r="Y1025" s="135"/>
      <c r="Z1025" s="135"/>
      <c r="AA1025" s="135"/>
      <c r="AB1025" s="135"/>
      <c r="AC1025" s="69"/>
      <c r="AD1025" s="8"/>
      <c r="AE1025" s="8"/>
      <c r="AF1025" s="8"/>
      <c r="AG1025" s="8"/>
      <c r="AH1025" s="56"/>
      <c r="AI1025" s="137"/>
      <c r="AJ1025" s="137"/>
      <c r="AK1025" s="137"/>
      <c r="AL1025" s="137"/>
      <c r="AM1025" s="81"/>
      <c r="AN1025" s="8"/>
      <c r="AO1025" s="8"/>
      <c r="AP1025" s="8"/>
      <c r="AQ1025" s="8"/>
      <c r="AR1025" s="56"/>
      <c r="AS1025" s="139"/>
      <c r="AT1025" s="139"/>
      <c r="AU1025" s="139"/>
      <c r="AV1025" s="139"/>
      <c r="AW1025" s="101"/>
      <c r="AX1025" s="8"/>
      <c r="AY1025" s="8"/>
      <c r="AZ1025" s="8"/>
      <c r="BA1025" s="8"/>
      <c r="BB1025" s="56"/>
      <c r="BC1025" s="141"/>
      <c r="BD1025" s="141"/>
      <c r="BE1025" s="141"/>
      <c r="BF1025" s="141"/>
      <c r="BG1025" s="110"/>
      <c r="BH1025" s="8"/>
      <c r="BI1025" s="8"/>
      <c r="BJ1025" s="8"/>
      <c r="BK1025" s="8"/>
      <c r="BL1025" s="56"/>
      <c r="BM1025" s="143"/>
      <c r="BN1025" s="143"/>
      <c r="BO1025" s="143"/>
      <c r="BP1025" s="143"/>
      <c r="BQ1025" s="118"/>
      <c r="BR1025" s="8"/>
      <c r="BS1025" s="8"/>
      <c r="BT1025" s="8"/>
      <c r="BU1025" s="8"/>
      <c r="BV1025" s="56"/>
    </row>
    <row r="1026" spans="1:74" ht="28.8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18" t="s">
        <v>5</v>
      </c>
      <c r="H1026" s="3">
        <v>2024</v>
      </c>
      <c r="I1026" s="20" t="s">
        <v>286</v>
      </c>
      <c r="J1026" s="185" t="s">
        <v>342</v>
      </c>
      <c r="K1026" s="8" t="s">
        <v>320</v>
      </c>
      <c r="L1026" s="163">
        <f t="shared" si="31"/>
        <v>0</v>
      </c>
      <c r="M1026" s="163">
        <f t="shared" si="32"/>
        <v>0</v>
      </c>
      <c r="N1026" s="181"/>
      <c r="O1026" s="53"/>
      <c r="P1026" s="53"/>
      <c r="Q1026" s="53"/>
      <c r="R1026" s="53"/>
      <c r="S1026" s="41"/>
      <c r="T1026" s="8"/>
      <c r="U1026" s="8"/>
      <c r="V1026" s="8"/>
      <c r="W1026" s="8"/>
      <c r="X1026" s="56"/>
      <c r="Y1026" s="135"/>
      <c r="Z1026" s="135"/>
      <c r="AA1026" s="135"/>
      <c r="AB1026" s="135"/>
      <c r="AC1026" s="69"/>
      <c r="AD1026" s="8"/>
      <c r="AE1026" s="8"/>
      <c r="AF1026" s="8"/>
      <c r="AG1026" s="8"/>
      <c r="AH1026" s="56"/>
      <c r="AI1026" s="137"/>
      <c r="AJ1026" s="137"/>
      <c r="AK1026" s="137"/>
      <c r="AL1026" s="137"/>
      <c r="AM1026" s="81"/>
      <c r="AN1026" s="8"/>
      <c r="AO1026" s="8"/>
      <c r="AP1026" s="8"/>
      <c r="AQ1026" s="8"/>
      <c r="AR1026" s="56"/>
      <c r="AS1026" s="139"/>
      <c r="AT1026" s="139"/>
      <c r="AU1026" s="139"/>
      <c r="AV1026" s="139"/>
      <c r="AW1026" s="101"/>
      <c r="AX1026" s="8"/>
      <c r="AY1026" s="8"/>
      <c r="AZ1026" s="8"/>
      <c r="BA1026" s="8"/>
      <c r="BB1026" s="56"/>
      <c r="BC1026" s="141"/>
      <c r="BD1026" s="141"/>
      <c r="BE1026" s="141"/>
      <c r="BF1026" s="141"/>
      <c r="BG1026" s="110"/>
      <c r="BH1026" s="8"/>
      <c r="BI1026" s="8"/>
      <c r="BJ1026" s="8"/>
      <c r="BK1026" s="8"/>
      <c r="BL1026" s="56"/>
      <c r="BM1026" s="143"/>
      <c r="BN1026" s="143"/>
      <c r="BO1026" s="143"/>
      <c r="BP1026" s="143"/>
      <c r="BQ1026" s="118"/>
      <c r="BR1026" s="8"/>
      <c r="BS1026" s="8"/>
      <c r="BT1026" s="8"/>
      <c r="BU1026" s="8"/>
      <c r="BV1026" s="56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18" t="s">
        <v>5</v>
      </c>
      <c r="H1027" s="3">
        <v>2024</v>
      </c>
      <c r="I1027" s="20" t="s">
        <v>286</v>
      </c>
      <c r="J1027" s="185" t="s">
        <v>343</v>
      </c>
      <c r="K1027" s="8" t="s">
        <v>339</v>
      </c>
      <c r="L1027" s="163">
        <f t="shared" si="31"/>
        <v>0</v>
      </c>
      <c r="M1027" s="163">
        <f t="shared" si="32"/>
        <v>0</v>
      </c>
      <c r="N1027" s="181"/>
      <c r="O1027" s="53"/>
      <c r="P1027" s="53"/>
      <c r="Q1027" s="53"/>
      <c r="R1027" s="53"/>
      <c r="S1027" s="41"/>
      <c r="T1027" s="8"/>
      <c r="U1027" s="8"/>
      <c r="V1027" s="8"/>
      <c r="W1027" s="8"/>
      <c r="X1027" s="56"/>
      <c r="Y1027" s="135"/>
      <c r="Z1027" s="135"/>
      <c r="AA1027" s="135"/>
      <c r="AB1027" s="135"/>
      <c r="AC1027" s="69"/>
      <c r="AD1027" s="8"/>
      <c r="AE1027" s="8"/>
      <c r="AF1027" s="8"/>
      <c r="AG1027" s="8"/>
      <c r="AH1027" s="56"/>
      <c r="AI1027" s="137"/>
      <c r="AJ1027" s="137"/>
      <c r="AK1027" s="137"/>
      <c r="AL1027" s="137"/>
      <c r="AM1027" s="81"/>
      <c r="AN1027" s="8"/>
      <c r="AO1027" s="8"/>
      <c r="AP1027" s="8"/>
      <c r="AQ1027" s="8"/>
      <c r="AR1027" s="56"/>
      <c r="AS1027" s="139"/>
      <c r="AT1027" s="139"/>
      <c r="AU1027" s="139"/>
      <c r="AV1027" s="139"/>
      <c r="AW1027" s="101"/>
      <c r="AX1027" s="8"/>
      <c r="AY1027" s="8"/>
      <c r="AZ1027" s="8"/>
      <c r="BA1027" s="8"/>
      <c r="BB1027" s="56"/>
      <c r="BC1027" s="141"/>
      <c r="BD1027" s="141"/>
      <c r="BE1027" s="141"/>
      <c r="BF1027" s="141"/>
      <c r="BG1027" s="110"/>
      <c r="BH1027" s="8"/>
      <c r="BI1027" s="8"/>
      <c r="BJ1027" s="8"/>
      <c r="BK1027" s="8"/>
      <c r="BL1027" s="56"/>
      <c r="BM1027" s="143"/>
      <c r="BN1027" s="143"/>
      <c r="BO1027" s="143"/>
      <c r="BP1027" s="143"/>
      <c r="BQ1027" s="118"/>
      <c r="BR1027" s="8"/>
      <c r="BS1027" s="8"/>
      <c r="BT1027" s="8"/>
      <c r="BU1027" s="8"/>
      <c r="BV1027" s="56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18" t="s">
        <v>5</v>
      </c>
      <c r="H1028" s="3">
        <v>2024</v>
      </c>
      <c r="I1028" s="20" t="s">
        <v>288</v>
      </c>
      <c r="J1028" s="185" t="s">
        <v>344</v>
      </c>
      <c r="K1028" s="8" t="s">
        <v>318</v>
      </c>
      <c r="L1028" s="163">
        <f t="shared" si="31"/>
        <v>0</v>
      </c>
      <c r="M1028" s="163">
        <f t="shared" si="32"/>
        <v>0</v>
      </c>
      <c r="N1028" s="181"/>
      <c r="O1028" s="53"/>
      <c r="P1028" s="53"/>
      <c r="Q1028" s="53"/>
      <c r="R1028" s="53"/>
      <c r="S1028" s="41"/>
      <c r="T1028" s="8"/>
      <c r="U1028" s="8"/>
      <c r="V1028" s="8"/>
      <c r="W1028" s="8"/>
      <c r="X1028" s="56"/>
      <c r="Y1028" s="135"/>
      <c r="Z1028" s="135"/>
      <c r="AA1028" s="135"/>
      <c r="AB1028" s="135"/>
      <c r="AC1028" s="69"/>
      <c r="AD1028" s="8"/>
      <c r="AE1028" s="8"/>
      <c r="AF1028" s="8"/>
      <c r="AG1028" s="8"/>
      <c r="AH1028" s="56"/>
      <c r="AI1028" s="137"/>
      <c r="AJ1028" s="137"/>
      <c r="AK1028" s="137"/>
      <c r="AL1028" s="137"/>
      <c r="AM1028" s="81"/>
      <c r="AN1028" s="8"/>
      <c r="AO1028" s="8"/>
      <c r="AP1028" s="8"/>
      <c r="AQ1028" s="8"/>
      <c r="AR1028" s="56"/>
      <c r="AS1028" s="139"/>
      <c r="AT1028" s="139"/>
      <c r="AU1028" s="139"/>
      <c r="AV1028" s="139"/>
      <c r="AW1028" s="101"/>
      <c r="AX1028" s="8"/>
      <c r="AY1028" s="8"/>
      <c r="AZ1028" s="8"/>
      <c r="BA1028" s="8"/>
      <c r="BB1028" s="56"/>
      <c r="BC1028" s="141"/>
      <c r="BD1028" s="141"/>
      <c r="BE1028" s="141"/>
      <c r="BF1028" s="141"/>
      <c r="BG1028" s="110"/>
      <c r="BH1028" s="8"/>
      <c r="BI1028" s="8"/>
      <c r="BJ1028" s="8"/>
      <c r="BK1028" s="8"/>
      <c r="BL1028" s="56"/>
      <c r="BM1028" s="143"/>
      <c r="BN1028" s="143"/>
      <c r="BO1028" s="143"/>
      <c r="BP1028" s="143"/>
      <c r="BQ1028" s="118"/>
      <c r="BR1028" s="8"/>
      <c r="BS1028" s="8"/>
      <c r="BT1028" s="8"/>
      <c r="BU1028" s="8"/>
      <c r="BV1028" s="56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18" t="s">
        <v>5</v>
      </c>
      <c r="H1029" s="3">
        <v>2024</v>
      </c>
      <c r="I1029" s="20" t="s">
        <v>288</v>
      </c>
      <c r="J1029" s="184" t="s">
        <v>351</v>
      </c>
      <c r="K1029" s="2" t="s">
        <v>318</v>
      </c>
      <c r="L1029" s="163">
        <f t="shared" si="31"/>
        <v>0</v>
      </c>
      <c r="M1029" s="163">
        <f t="shared" si="32"/>
        <v>0</v>
      </c>
      <c r="N1029" s="181"/>
      <c r="O1029" s="53"/>
      <c r="P1029" s="53"/>
      <c r="Q1029" s="53"/>
      <c r="R1029" s="53"/>
      <c r="S1029" s="41"/>
      <c r="T1029" s="8"/>
      <c r="U1029" s="8"/>
      <c r="V1029" s="8"/>
      <c r="W1029" s="8"/>
      <c r="X1029" s="56"/>
      <c r="Y1029" s="135"/>
      <c r="Z1029" s="135"/>
      <c r="AA1029" s="135"/>
      <c r="AB1029" s="135"/>
      <c r="AC1029" s="69"/>
      <c r="AD1029" s="8"/>
      <c r="AE1029" s="8"/>
      <c r="AF1029" s="8"/>
      <c r="AG1029" s="8"/>
      <c r="AH1029" s="56"/>
      <c r="AI1029" s="137"/>
      <c r="AJ1029" s="137"/>
      <c r="AK1029" s="137"/>
      <c r="AL1029" s="137"/>
      <c r="AM1029" s="81"/>
      <c r="AN1029" s="8"/>
      <c r="AO1029" s="8"/>
      <c r="AP1029" s="8"/>
      <c r="AQ1029" s="8"/>
      <c r="AR1029" s="56"/>
      <c r="AS1029" s="139"/>
      <c r="AT1029" s="139"/>
      <c r="AU1029" s="139"/>
      <c r="AV1029" s="139"/>
      <c r="AW1029" s="101"/>
      <c r="AX1029" s="8"/>
      <c r="AY1029" s="8"/>
      <c r="AZ1029" s="8"/>
      <c r="BA1029" s="8"/>
      <c r="BB1029" s="56"/>
      <c r="BC1029" s="141"/>
      <c r="BD1029" s="141"/>
      <c r="BE1029" s="141"/>
      <c r="BF1029" s="141"/>
      <c r="BG1029" s="110"/>
      <c r="BH1029" s="8"/>
      <c r="BI1029" s="8"/>
      <c r="BJ1029" s="8"/>
      <c r="BK1029" s="8"/>
      <c r="BL1029" s="56"/>
      <c r="BM1029" s="143"/>
      <c r="BN1029" s="143"/>
      <c r="BO1029" s="143"/>
      <c r="BP1029" s="143"/>
      <c r="BQ1029" s="118"/>
      <c r="BR1029" s="8"/>
      <c r="BS1029" s="8"/>
      <c r="BT1029" s="8"/>
      <c r="BU1029" s="8"/>
      <c r="BV1029" s="56"/>
    </row>
    <row r="1030" spans="1:74" ht="28.8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18" t="s">
        <v>5</v>
      </c>
      <c r="H1030" s="3">
        <v>2024</v>
      </c>
      <c r="I1030" s="20" t="s">
        <v>288</v>
      </c>
      <c r="J1030" s="184" t="s">
        <v>352</v>
      </c>
      <c r="K1030" s="2" t="s">
        <v>321</v>
      </c>
      <c r="L1030" s="163">
        <f t="shared" ref="L1030:L1093" si="33">SUM(R1030,W1030,AB1030,AG1030,AL1030,AQ1030,AV1030,BA1030,BF1030,BK1030,BP1030,BU1030)</f>
        <v>0</v>
      </c>
      <c r="M1030" s="163">
        <f t="shared" ref="M1030:M1093" si="34">SUM(S1030,X1030,AC1030,AH1030,AM1030,AR1030,AW1030,BB1030,BG1030,BL1030,BQ1030,BV1030)</f>
        <v>0</v>
      </c>
      <c r="N1030" s="181"/>
      <c r="O1030" s="33"/>
      <c r="P1030" s="33"/>
      <c r="Q1030" s="33"/>
      <c r="R1030" s="33"/>
      <c r="S1030" s="41"/>
      <c r="T1030" s="2"/>
      <c r="U1030" s="2"/>
      <c r="V1030" s="2"/>
      <c r="W1030" s="2"/>
      <c r="X1030" s="56"/>
      <c r="Y1030" s="62"/>
      <c r="Z1030" s="62"/>
      <c r="AA1030" s="62"/>
      <c r="AB1030" s="62"/>
      <c r="AC1030" s="69"/>
      <c r="AD1030" s="2"/>
      <c r="AE1030" s="2"/>
      <c r="AF1030" s="2"/>
      <c r="AG1030" s="2"/>
      <c r="AH1030" s="56"/>
      <c r="AI1030" s="72"/>
      <c r="AJ1030" s="72"/>
      <c r="AK1030" s="72"/>
      <c r="AL1030" s="72"/>
      <c r="AM1030" s="81"/>
      <c r="AN1030" s="2"/>
      <c r="AO1030" s="2"/>
      <c r="AP1030" s="2"/>
      <c r="AQ1030" s="2"/>
      <c r="AR1030" s="56"/>
      <c r="AS1030" s="85"/>
      <c r="AT1030" s="85"/>
      <c r="AU1030" s="85"/>
      <c r="AV1030" s="85"/>
      <c r="AW1030" s="101"/>
      <c r="AX1030" s="2"/>
      <c r="AY1030" s="2"/>
      <c r="AZ1030" s="2"/>
      <c r="BA1030" s="2"/>
      <c r="BB1030" s="56"/>
      <c r="BC1030" s="105"/>
      <c r="BD1030" s="105"/>
      <c r="BE1030" s="105"/>
      <c r="BF1030" s="105"/>
      <c r="BG1030" s="110"/>
      <c r="BH1030" s="2"/>
      <c r="BI1030" s="2"/>
      <c r="BJ1030" s="2"/>
      <c r="BK1030" s="2"/>
      <c r="BL1030" s="56"/>
      <c r="BM1030" s="48"/>
      <c r="BN1030" s="48"/>
      <c r="BO1030" s="48"/>
      <c r="BP1030" s="48"/>
      <c r="BQ1030" s="118"/>
      <c r="BR1030" s="2"/>
      <c r="BS1030" s="2"/>
      <c r="BT1030" s="2"/>
      <c r="BU1030" s="2"/>
      <c r="BV1030" s="56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18" t="s">
        <v>5</v>
      </c>
      <c r="H1031" s="3">
        <v>2024</v>
      </c>
      <c r="I1031" s="20" t="s">
        <v>288</v>
      </c>
      <c r="J1031" s="184" t="s">
        <v>345</v>
      </c>
      <c r="K1031" s="2" t="s">
        <v>318</v>
      </c>
      <c r="L1031" s="163">
        <f t="shared" si="33"/>
        <v>0</v>
      </c>
      <c r="M1031" s="163">
        <f t="shared" si="34"/>
        <v>0</v>
      </c>
      <c r="N1031" s="181"/>
      <c r="O1031" s="34"/>
      <c r="P1031" s="33"/>
      <c r="Q1031" s="33"/>
      <c r="R1031" s="33"/>
      <c r="S1031" s="41"/>
      <c r="T1031" s="3"/>
      <c r="U1031" s="2"/>
      <c r="V1031" s="2"/>
      <c r="W1031" s="2"/>
      <c r="X1031" s="56"/>
      <c r="Y1031" s="64"/>
      <c r="Z1031" s="62"/>
      <c r="AA1031" s="62"/>
      <c r="AB1031" s="62"/>
      <c r="AC1031" s="69"/>
      <c r="AD1031" s="3"/>
      <c r="AE1031" s="2"/>
      <c r="AF1031" s="2"/>
      <c r="AG1031" s="2"/>
      <c r="AH1031" s="56"/>
      <c r="AI1031" s="73"/>
      <c r="AJ1031" s="72"/>
      <c r="AK1031" s="72"/>
      <c r="AL1031" s="72"/>
      <c r="AM1031" s="81"/>
      <c r="AN1031" s="3"/>
      <c r="AO1031" s="2"/>
      <c r="AP1031" s="2"/>
      <c r="AQ1031" s="2"/>
      <c r="AR1031" s="56"/>
      <c r="AS1031" s="86"/>
      <c r="AT1031" s="85"/>
      <c r="AU1031" s="85"/>
      <c r="AV1031" s="85"/>
      <c r="AW1031" s="101"/>
      <c r="AX1031" s="3"/>
      <c r="AY1031" s="2"/>
      <c r="AZ1031" s="2"/>
      <c r="BA1031" s="2"/>
      <c r="BB1031" s="56"/>
      <c r="BC1031" s="106"/>
      <c r="BD1031" s="105"/>
      <c r="BE1031" s="105"/>
      <c r="BF1031" s="105"/>
      <c r="BG1031" s="110"/>
      <c r="BH1031" s="3"/>
      <c r="BI1031" s="2"/>
      <c r="BJ1031" s="2"/>
      <c r="BK1031" s="2"/>
      <c r="BL1031" s="56"/>
      <c r="BM1031" s="49"/>
      <c r="BN1031" s="48"/>
      <c r="BO1031" s="48"/>
      <c r="BP1031" s="48"/>
      <c r="BQ1031" s="118"/>
      <c r="BR1031" s="3"/>
      <c r="BS1031" s="2"/>
      <c r="BT1031" s="2"/>
      <c r="BU1031" s="2"/>
      <c r="BV1031" s="56"/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18" t="s">
        <v>5</v>
      </c>
      <c r="H1032" s="3">
        <v>2024</v>
      </c>
      <c r="I1032" s="20" t="s">
        <v>289</v>
      </c>
      <c r="J1032" s="184" t="s">
        <v>268</v>
      </c>
      <c r="K1032" s="2" t="s">
        <v>318</v>
      </c>
      <c r="L1032" s="163">
        <f t="shared" si="33"/>
        <v>7.4999999999999997E-2</v>
      </c>
      <c r="M1032" s="163">
        <f t="shared" si="34"/>
        <v>172.59800000000001</v>
      </c>
      <c r="N1032" s="181" t="s">
        <v>513</v>
      </c>
      <c r="O1032" s="33"/>
      <c r="P1032" s="33"/>
      <c r="Q1032" s="33"/>
      <c r="R1032" s="33"/>
      <c r="S1032" s="41"/>
      <c r="T1032" s="2"/>
      <c r="U1032" s="2"/>
      <c r="V1032" s="2"/>
      <c r="W1032" s="2"/>
      <c r="X1032" s="56"/>
      <c r="Y1032" s="62">
        <v>4</v>
      </c>
      <c r="Z1032" s="62"/>
      <c r="AA1032" s="62"/>
      <c r="AB1032" s="62">
        <v>7.4999999999999997E-2</v>
      </c>
      <c r="AC1032" s="69">
        <v>172.59800000000001</v>
      </c>
      <c r="AD1032" s="2"/>
      <c r="AE1032" s="2"/>
      <c r="AF1032" s="2"/>
      <c r="AG1032" s="2"/>
      <c r="AH1032" s="56"/>
      <c r="AI1032" s="72"/>
      <c r="AJ1032" s="72"/>
      <c r="AK1032" s="72"/>
      <c r="AL1032" s="72"/>
      <c r="AM1032" s="81"/>
      <c r="AN1032" s="2"/>
      <c r="AO1032" s="2"/>
      <c r="AP1032" s="2"/>
      <c r="AQ1032" s="2"/>
      <c r="AR1032" s="56"/>
      <c r="AS1032" s="85"/>
      <c r="AT1032" s="85"/>
      <c r="AU1032" s="85"/>
      <c r="AV1032" s="85"/>
      <c r="AW1032" s="101"/>
      <c r="AX1032" s="2"/>
      <c r="AY1032" s="2"/>
      <c r="AZ1032" s="2"/>
      <c r="BA1032" s="2"/>
      <c r="BB1032" s="56"/>
      <c r="BC1032" s="105"/>
      <c r="BD1032" s="105"/>
      <c r="BE1032" s="105"/>
      <c r="BF1032" s="105"/>
      <c r="BG1032" s="110"/>
      <c r="BH1032" s="2"/>
      <c r="BI1032" s="2"/>
      <c r="BJ1032" s="2"/>
      <c r="BK1032" s="2"/>
      <c r="BL1032" s="56"/>
      <c r="BM1032" s="48"/>
      <c r="BN1032" s="48"/>
      <c r="BO1032" s="48"/>
      <c r="BP1032" s="48"/>
      <c r="BQ1032" s="118"/>
      <c r="BR1032" s="2"/>
      <c r="BS1032" s="2"/>
      <c r="BT1032" s="2"/>
      <c r="BU1032" s="2"/>
      <c r="BV1032" s="56"/>
    </row>
    <row r="1033" spans="1:74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18" t="s">
        <v>5</v>
      </c>
      <c r="H1033" s="3">
        <v>2024</v>
      </c>
      <c r="I1033" s="20" t="s">
        <v>289</v>
      </c>
      <c r="J1033" s="184" t="s">
        <v>292</v>
      </c>
      <c r="K1033" s="2" t="s">
        <v>318</v>
      </c>
      <c r="L1033" s="163">
        <f t="shared" si="33"/>
        <v>0</v>
      </c>
      <c r="M1033" s="163">
        <f t="shared" si="34"/>
        <v>0</v>
      </c>
      <c r="N1033" s="181"/>
      <c r="O1033" s="33"/>
      <c r="P1033" s="33"/>
      <c r="Q1033" s="33"/>
      <c r="R1033" s="33"/>
      <c r="S1033" s="41"/>
      <c r="T1033" s="2"/>
      <c r="U1033" s="2"/>
      <c r="V1033" s="2"/>
      <c r="W1033" s="2"/>
      <c r="X1033" s="56"/>
      <c r="Y1033" s="62"/>
      <c r="Z1033" s="62"/>
      <c r="AA1033" s="62"/>
      <c r="AB1033" s="62"/>
      <c r="AC1033" s="69"/>
      <c r="AD1033" s="2"/>
      <c r="AE1033" s="2"/>
      <c r="AF1033" s="2"/>
      <c r="AG1033" s="2"/>
      <c r="AH1033" s="56"/>
      <c r="AI1033" s="72"/>
      <c r="AJ1033" s="72"/>
      <c r="AK1033" s="72"/>
      <c r="AL1033" s="72"/>
      <c r="AM1033" s="81"/>
      <c r="AN1033" s="2"/>
      <c r="AO1033" s="2"/>
      <c r="AP1033" s="2"/>
      <c r="AQ1033" s="2"/>
      <c r="AR1033" s="56"/>
      <c r="AS1033" s="85"/>
      <c r="AT1033" s="85"/>
      <c r="AU1033" s="85"/>
      <c r="AV1033" s="85"/>
      <c r="AW1033" s="101"/>
      <c r="AX1033" s="2"/>
      <c r="AY1033" s="2"/>
      <c r="AZ1033" s="2"/>
      <c r="BA1033" s="2"/>
      <c r="BB1033" s="56"/>
      <c r="BC1033" s="105"/>
      <c r="BD1033" s="105"/>
      <c r="BE1033" s="105"/>
      <c r="BF1033" s="105"/>
      <c r="BG1033" s="110"/>
      <c r="BH1033" s="2"/>
      <c r="BI1033" s="2"/>
      <c r="BJ1033" s="2"/>
      <c r="BK1033" s="2"/>
      <c r="BL1033" s="56"/>
      <c r="BM1033" s="48"/>
      <c r="BN1033" s="48"/>
      <c r="BO1033" s="48"/>
      <c r="BP1033" s="48"/>
      <c r="BQ1033" s="118"/>
      <c r="BR1033" s="2"/>
      <c r="BS1033" s="2"/>
      <c r="BT1033" s="2"/>
      <c r="BU1033" s="2"/>
      <c r="BV1033" s="56"/>
    </row>
    <row r="1034" spans="1:74" ht="15.6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18" t="s">
        <v>5</v>
      </c>
      <c r="H1034" s="3">
        <v>2024</v>
      </c>
      <c r="I1034" s="20" t="s">
        <v>285</v>
      </c>
      <c r="J1034" s="184" t="s">
        <v>293</v>
      </c>
      <c r="K1034" s="2" t="s">
        <v>318</v>
      </c>
      <c r="L1034" s="163">
        <f t="shared" si="33"/>
        <v>0</v>
      </c>
      <c r="M1034" s="163">
        <f t="shared" si="34"/>
        <v>0</v>
      </c>
      <c r="N1034" s="181"/>
      <c r="O1034" s="33"/>
      <c r="P1034" s="33"/>
      <c r="Q1034" s="33"/>
      <c r="R1034" s="35"/>
      <c r="S1034" s="41"/>
      <c r="T1034" s="2"/>
      <c r="U1034" s="2"/>
      <c r="V1034" s="2"/>
      <c r="W1034" s="29"/>
      <c r="X1034" s="56"/>
      <c r="Y1034" s="62"/>
      <c r="Z1034" s="62"/>
      <c r="AA1034" s="62"/>
      <c r="AB1034" s="63"/>
      <c r="AC1034" s="69"/>
      <c r="AD1034" s="2"/>
      <c r="AE1034" s="2"/>
      <c r="AF1034" s="2"/>
      <c r="AG1034" s="29"/>
      <c r="AH1034" s="56"/>
      <c r="AI1034" s="72"/>
      <c r="AJ1034" s="72"/>
      <c r="AK1034" s="72"/>
      <c r="AL1034" s="74"/>
      <c r="AM1034" s="81"/>
      <c r="AN1034" s="2"/>
      <c r="AO1034" s="2"/>
      <c r="AP1034" s="2"/>
      <c r="AQ1034" s="29"/>
      <c r="AR1034" s="56"/>
      <c r="AS1034" s="85"/>
      <c r="AT1034" s="85"/>
      <c r="AU1034" s="85"/>
      <c r="AV1034" s="87"/>
      <c r="AW1034" s="101"/>
      <c r="AX1034" s="2"/>
      <c r="AY1034" s="2"/>
      <c r="AZ1034" s="2"/>
      <c r="BA1034" s="29"/>
      <c r="BB1034" s="56"/>
      <c r="BC1034" s="105"/>
      <c r="BD1034" s="105"/>
      <c r="BE1034" s="105"/>
      <c r="BF1034" s="107"/>
      <c r="BG1034" s="110"/>
      <c r="BH1034" s="2"/>
      <c r="BI1034" s="2"/>
      <c r="BJ1034" s="2"/>
      <c r="BK1034" s="29"/>
      <c r="BL1034" s="56"/>
      <c r="BM1034" s="48"/>
      <c r="BN1034" s="48"/>
      <c r="BO1034" s="48"/>
      <c r="BP1034" s="114"/>
      <c r="BQ1034" s="118"/>
      <c r="BR1034" s="2"/>
      <c r="BS1034" s="2"/>
      <c r="BT1034" s="2"/>
      <c r="BU1034" s="29"/>
      <c r="BV1034" s="56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18" t="s">
        <v>5</v>
      </c>
      <c r="H1035" s="3">
        <v>2024</v>
      </c>
      <c r="I1035" s="20" t="s">
        <v>287</v>
      </c>
      <c r="J1035" s="184" t="s">
        <v>269</v>
      </c>
      <c r="K1035" s="2" t="s">
        <v>320</v>
      </c>
      <c r="L1035" s="163">
        <f t="shared" si="33"/>
        <v>1</v>
      </c>
      <c r="M1035" s="163">
        <f t="shared" si="34"/>
        <v>1.3029999999999999</v>
      </c>
      <c r="N1035" s="181"/>
      <c r="O1035" s="33"/>
      <c r="P1035" s="33"/>
      <c r="Q1035" s="33"/>
      <c r="R1035" s="33"/>
      <c r="S1035" s="41"/>
      <c r="T1035" s="2"/>
      <c r="U1035" s="2"/>
      <c r="V1035" s="2"/>
      <c r="W1035" s="2"/>
      <c r="X1035" s="56"/>
      <c r="Y1035" s="62"/>
      <c r="Z1035" s="62"/>
      <c r="AA1035" s="62"/>
      <c r="AB1035" s="64">
        <v>1</v>
      </c>
      <c r="AC1035" s="69">
        <v>1.3029999999999999</v>
      </c>
      <c r="AD1035" s="2"/>
      <c r="AE1035" s="2"/>
      <c r="AF1035" s="2"/>
      <c r="AG1035" s="2"/>
      <c r="AH1035" s="56"/>
      <c r="AI1035" s="72"/>
      <c r="AJ1035" s="72"/>
      <c r="AK1035" s="72"/>
      <c r="AL1035" s="72"/>
      <c r="AM1035" s="81"/>
      <c r="AN1035" s="2"/>
      <c r="AO1035" s="2"/>
      <c r="AP1035" s="2"/>
      <c r="AQ1035" s="2"/>
      <c r="AR1035" s="56"/>
      <c r="AS1035" s="85"/>
      <c r="AT1035" s="85"/>
      <c r="AU1035" s="85"/>
      <c r="AV1035" s="85"/>
      <c r="AW1035" s="101"/>
      <c r="AX1035" s="2"/>
      <c r="AY1035" s="2"/>
      <c r="AZ1035" s="2"/>
      <c r="BA1035" s="2"/>
      <c r="BB1035" s="56"/>
      <c r="BC1035" s="105"/>
      <c r="BD1035" s="105"/>
      <c r="BE1035" s="105"/>
      <c r="BF1035" s="105"/>
      <c r="BG1035" s="110"/>
      <c r="BH1035" s="2"/>
      <c r="BI1035" s="2"/>
      <c r="BJ1035" s="2"/>
      <c r="BK1035" s="2"/>
      <c r="BL1035" s="56"/>
      <c r="BM1035" s="48"/>
      <c r="BN1035" s="48"/>
      <c r="BO1035" s="48"/>
      <c r="BP1035" s="48"/>
      <c r="BQ1035" s="118"/>
      <c r="BR1035" s="2"/>
      <c r="BS1035" s="2"/>
      <c r="BT1035" s="2"/>
      <c r="BU1035" s="2"/>
      <c r="BV1035" s="56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18" t="s">
        <v>5</v>
      </c>
      <c r="H1036" s="3">
        <v>2024</v>
      </c>
      <c r="I1036" s="20" t="s">
        <v>287</v>
      </c>
      <c r="J1036" s="184" t="s">
        <v>270</v>
      </c>
      <c r="K1036" s="2" t="s">
        <v>320</v>
      </c>
      <c r="L1036" s="163">
        <f t="shared" si="33"/>
        <v>0</v>
      </c>
      <c r="M1036" s="163">
        <f t="shared" si="34"/>
        <v>0</v>
      </c>
      <c r="N1036" s="181"/>
      <c r="O1036" s="33"/>
      <c r="P1036" s="33"/>
      <c r="Q1036" s="33"/>
      <c r="R1036" s="33"/>
      <c r="S1036" s="41"/>
      <c r="T1036" s="2"/>
      <c r="U1036" s="2"/>
      <c r="V1036" s="2"/>
      <c r="W1036" s="2"/>
      <c r="X1036" s="56"/>
      <c r="Y1036" s="62"/>
      <c r="Z1036" s="62"/>
      <c r="AA1036" s="62"/>
      <c r="AB1036" s="62"/>
      <c r="AC1036" s="69"/>
      <c r="AD1036" s="2"/>
      <c r="AE1036" s="2"/>
      <c r="AF1036" s="2"/>
      <c r="AG1036" s="2"/>
      <c r="AH1036" s="56"/>
      <c r="AI1036" s="72"/>
      <c r="AJ1036" s="72"/>
      <c r="AK1036" s="72"/>
      <c r="AL1036" s="72"/>
      <c r="AM1036" s="81"/>
      <c r="AN1036" s="2"/>
      <c r="AO1036" s="2"/>
      <c r="AP1036" s="2"/>
      <c r="AQ1036" s="2"/>
      <c r="AR1036" s="56"/>
      <c r="AS1036" s="85"/>
      <c r="AT1036" s="85"/>
      <c r="AU1036" s="85"/>
      <c r="AV1036" s="85"/>
      <c r="AW1036" s="101"/>
      <c r="AX1036" s="2"/>
      <c r="AY1036" s="2"/>
      <c r="AZ1036" s="2"/>
      <c r="BA1036" s="2"/>
      <c r="BB1036" s="56"/>
      <c r="BC1036" s="105"/>
      <c r="BD1036" s="105"/>
      <c r="BE1036" s="105"/>
      <c r="BF1036" s="105"/>
      <c r="BG1036" s="110"/>
      <c r="BH1036" s="2"/>
      <c r="BI1036" s="2"/>
      <c r="BJ1036" s="2"/>
      <c r="BK1036" s="2"/>
      <c r="BL1036" s="56"/>
      <c r="BM1036" s="48"/>
      <c r="BN1036" s="48"/>
      <c r="BO1036" s="48"/>
      <c r="BP1036" s="48"/>
      <c r="BQ1036" s="118"/>
      <c r="BR1036" s="2"/>
      <c r="BS1036" s="2"/>
      <c r="BT1036" s="2"/>
      <c r="BU1036" s="2"/>
      <c r="BV1036" s="56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18" t="s">
        <v>5</v>
      </c>
      <c r="H1037" s="3">
        <v>2024</v>
      </c>
      <c r="I1037" s="20" t="s">
        <v>290</v>
      </c>
      <c r="J1037" s="184" t="s">
        <v>271</v>
      </c>
      <c r="K1037" s="2" t="s">
        <v>321</v>
      </c>
      <c r="L1037" s="163">
        <f t="shared" si="33"/>
        <v>0</v>
      </c>
      <c r="M1037" s="163">
        <f t="shared" si="34"/>
        <v>0</v>
      </c>
      <c r="N1037" s="181"/>
      <c r="O1037" s="33"/>
      <c r="P1037" s="33"/>
      <c r="Q1037" s="33"/>
      <c r="R1037" s="33"/>
      <c r="S1037" s="41"/>
      <c r="T1037" s="2"/>
      <c r="U1037" s="2"/>
      <c r="V1037" s="2"/>
      <c r="W1037" s="2"/>
      <c r="X1037" s="56"/>
      <c r="Y1037" s="62"/>
      <c r="Z1037" s="62"/>
      <c r="AA1037" s="62"/>
      <c r="AB1037" s="62"/>
      <c r="AC1037" s="69"/>
      <c r="AD1037" s="2"/>
      <c r="AE1037" s="2"/>
      <c r="AF1037" s="2"/>
      <c r="AG1037" s="2"/>
      <c r="AH1037" s="56"/>
      <c r="AI1037" s="72"/>
      <c r="AJ1037" s="72"/>
      <c r="AK1037" s="72"/>
      <c r="AL1037" s="72"/>
      <c r="AM1037" s="81"/>
      <c r="AN1037" s="2"/>
      <c r="AO1037" s="2"/>
      <c r="AP1037" s="2"/>
      <c r="AQ1037" s="2"/>
      <c r="AR1037" s="56"/>
      <c r="AS1037" s="85"/>
      <c r="AT1037" s="85"/>
      <c r="AU1037" s="85"/>
      <c r="AV1037" s="85"/>
      <c r="AW1037" s="101"/>
      <c r="AX1037" s="2"/>
      <c r="AY1037" s="2"/>
      <c r="AZ1037" s="2"/>
      <c r="BA1037" s="2"/>
      <c r="BB1037" s="56"/>
      <c r="BC1037" s="105"/>
      <c r="BD1037" s="105"/>
      <c r="BE1037" s="105"/>
      <c r="BF1037" s="105"/>
      <c r="BG1037" s="110"/>
      <c r="BH1037" s="2"/>
      <c r="BI1037" s="2"/>
      <c r="BJ1037" s="2"/>
      <c r="BK1037" s="2"/>
      <c r="BL1037" s="56"/>
      <c r="BM1037" s="48"/>
      <c r="BN1037" s="48"/>
      <c r="BO1037" s="48"/>
      <c r="BP1037" s="48"/>
      <c r="BQ1037" s="118"/>
      <c r="BR1037" s="2"/>
      <c r="BS1037" s="2"/>
      <c r="BT1037" s="2"/>
      <c r="BU1037" s="2"/>
      <c r="BV1037" s="56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18" t="s">
        <v>5</v>
      </c>
      <c r="H1038" s="3">
        <v>2024</v>
      </c>
      <c r="I1038" s="20" t="s">
        <v>284</v>
      </c>
      <c r="J1038" s="184" t="s">
        <v>294</v>
      </c>
      <c r="K1038" s="2" t="s">
        <v>320</v>
      </c>
      <c r="L1038" s="163">
        <f t="shared" si="33"/>
        <v>0</v>
      </c>
      <c r="M1038" s="163">
        <f t="shared" si="34"/>
        <v>0</v>
      </c>
      <c r="N1038" s="181"/>
      <c r="O1038" s="33"/>
      <c r="P1038" s="33"/>
      <c r="Q1038" s="33"/>
      <c r="R1038" s="33"/>
      <c r="S1038" s="41"/>
      <c r="T1038" s="2"/>
      <c r="U1038" s="2"/>
      <c r="V1038" s="2"/>
      <c r="W1038" s="2"/>
      <c r="X1038" s="56"/>
      <c r="Y1038" s="62"/>
      <c r="Z1038" s="62"/>
      <c r="AA1038" s="62"/>
      <c r="AB1038" s="62"/>
      <c r="AC1038" s="69"/>
      <c r="AD1038" s="2"/>
      <c r="AE1038" s="2"/>
      <c r="AF1038" s="2"/>
      <c r="AG1038" s="2"/>
      <c r="AH1038" s="56"/>
      <c r="AI1038" s="72"/>
      <c r="AJ1038" s="72"/>
      <c r="AK1038" s="72"/>
      <c r="AL1038" s="72"/>
      <c r="AM1038" s="81"/>
      <c r="AN1038" s="2"/>
      <c r="AO1038" s="2"/>
      <c r="AP1038" s="2"/>
      <c r="AQ1038" s="2"/>
      <c r="AR1038" s="56"/>
      <c r="AS1038" s="85"/>
      <c r="AT1038" s="85"/>
      <c r="AU1038" s="85"/>
      <c r="AV1038" s="85"/>
      <c r="AW1038" s="101"/>
      <c r="AX1038" s="2"/>
      <c r="AY1038" s="2"/>
      <c r="AZ1038" s="2"/>
      <c r="BA1038" s="2"/>
      <c r="BB1038" s="56"/>
      <c r="BC1038" s="105"/>
      <c r="BD1038" s="105"/>
      <c r="BE1038" s="105"/>
      <c r="BF1038" s="105"/>
      <c r="BG1038" s="110"/>
      <c r="BH1038" s="2"/>
      <c r="BI1038" s="2"/>
      <c r="BJ1038" s="2"/>
      <c r="BK1038" s="2"/>
      <c r="BL1038" s="56"/>
      <c r="BM1038" s="48"/>
      <c r="BN1038" s="48"/>
      <c r="BO1038" s="48"/>
      <c r="BP1038" s="48"/>
      <c r="BQ1038" s="118"/>
      <c r="BR1038" s="2"/>
      <c r="BS1038" s="2"/>
      <c r="BT1038" s="2"/>
      <c r="BU1038" s="2"/>
      <c r="BV1038" s="56"/>
    </row>
    <row r="1039" spans="1:74" ht="28.8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18" t="s">
        <v>5</v>
      </c>
      <c r="H1039" s="3">
        <v>2024</v>
      </c>
      <c r="I1039" s="20" t="s">
        <v>284</v>
      </c>
      <c r="J1039" s="184" t="s">
        <v>346</v>
      </c>
      <c r="K1039" s="2" t="s">
        <v>320</v>
      </c>
      <c r="L1039" s="163">
        <f t="shared" si="33"/>
        <v>0</v>
      </c>
      <c r="M1039" s="163">
        <f t="shared" si="34"/>
        <v>0</v>
      </c>
      <c r="N1039" s="181"/>
      <c r="O1039" s="33"/>
      <c r="P1039" s="33"/>
      <c r="Q1039" s="33"/>
      <c r="R1039" s="33"/>
      <c r="S1039" s="41"/>
      <c r="T1039" s="2"/>
      <c r="U1039" s="2"/>
      <c r="V1039" s="2"/>
      <c r="W1039" s="2"/>
      <c r="X1039" s="56"/>
      <c r="Y1039" s="62"/>
      <c r="Z1039" s="62"/>
      <c r="AA1039" s="62"/>
      <c r="AB1039" s="62"/>
      <c r="AC1039" s="69"/>
      <c r="AD1039" s="2"/>
      <c r="AE1039" s="2"/>
      <c r="AF1039" s="2"/>
      <c r="AG1039" s="2"/>
      <c r="AH1039" s="56"/>
      <c r="AI1039" s="72"/>
      <c r="AJ1039" s="72"/>
      <c r="AK1039" s="72"/>
      <c r="AL1039" s="72"/>
      <c r="AM1039" s="81"/>
      <c r="AN1039" s="2"/>
      <c r="AO1039" s="2"/>
      <c r="AP1039" s="2"/>
      <c r="AQ1039" s="2"/>
      <c r="AR1039" s="56"/>
      <c r="AS1039" s="85"/>
      <c r="AT1039" s="85"/>
      <c r="AU1039" s="85"/>
      <c r="AV1039" s="85"/>
      <c r="AW1039" s="101"/>
      <c r="AX1039" s="2"/>
      <c r="AY1039" s="2"/>
      <c r="AZ1039" s="2"/>
      <c r="BA1039" s="2"/>
      <c r="BB1039" s="56"/>
      <c r="BC1039" s="105"/>
      <c r="BD1039" s="105"/>
      <c r="BE1039" s="105"/>
      <c r="BF1039" s="105"/>
      <c r="BG1039" s="110"/>
      <c r="BH1039" s="2"/>
      <c r="BI1039" s="2"/>
      <c r="BJ1039" s="2"/>
      <c r="BK1039" s="2"/>
      <c r="BL1039" s="56"/>
      <c r="BM1039" s="48"/>
      <c r="BN1039" s="48"/>
      <c r="BO1039" s="48"/>
      <c r="BP1039" s="48"/>
      <c r="BQ1039" s="118"/>
      <c r="BR1039" s="2"/>
      <c r="BS1039" s="2"/>
      <c r="BT1039" s="2"/>
      <c r="BU1039" s="2"/>
      <c r="BV1039" s="56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18" t="s">
        <v>5</v>
      </c>
      <c r="H1040" s="3">
        <v>2024</v>
      </c>
      <c r="I1040" s="20" t="s">
        <v>284</v>
      </c>
      <c r="J1040" s="184" t="s">
        <v>295</v>
      </c>
      <c r="K1040" s="2" t="s">
        <v>320</v>
      </c>
      <c r="L1040" s="163">
        <f t="shared" si="33"/>
        <v>0</v>
      </c>
      <c r="M1040" s="163">
        <f t="shared" si="34"/>
        <v>0</v>
      </c>
      <c r="N1040" s="181"/>
      <c r="O1040" s="33"/>
      <c r="P1040" s="33"/>
      <c r="Q1040" s="33"/>
      <c r="R1040" s="33"/>
      <c r="S1040" s="41"/>
      <c r="T1040" s="2"/>
      <c r="U1040" s="2"/>
      <c r="V1040" s="2"/>
      <c r="W1040" s="2"/>
      <c r="X1040" s="56"/>
      <c r="Y1040" s="62"/>
      <c r="Z1040" s="62"/>
      <c r="AA1040" s="62"/>
      <c r="AB1040" s="62"/>
      <c r="AC1040" s="69"/>
      <c r="AD1040" s="2"/>
      <c r="AE1040" s="2"/>
      <c r="AF1040" s="2"/>
      <c r="AG1040" s="2"/>
      <c r="AH1040" s="56"/>
      <c r="AI1040" s="72"/>
      <c r="AJ1040" s="72"/>
      <c r="AK1040" s="72"/>
      <c r="AL1040" s="72"/>
      <c r="AM1040" s="81"/>
      <c r="AN1040" s="2"/>
      <c r="AO1040" s="2"/>
      <c r="AP1040" s="2"/>
      <c r="AQ1040" s="2"/>
      <c r="AR1040" s="56"/>
      <c r="AS1040" s="85"/>
      <c r="AT1040" s="85"/>
      <c r="AU1040" s="85"/>
      <c r="AV1040" s="85"/>
      <c r="AW1040" s="101"/>
      <c r="AX1040" s="2"/>
      <c r="AY1040" s="2"/>
      <c r="AZ1040" s="2"/>
      <c r="BA1040" s="2"/>
      <c r="BB1040" s="56"/>
      <c r="BC1040" s="105"/>
      <c r="BD1040" s="105"/>
      <c r="BE1040" s="105"/>
      <c r="BF1040" s="105"/>
      <c r="BG1040" s="110"/>
      <c r="BH1040" s="2"/>
      <c r="BI1040" s="2"/>
      <c r="BJ1040" s="2"/>
      <c r="BK1040" s="2"/>
      <c r="BL1040" s="56"/>
      <c r="BM1040" s="48"/>
      <c r="BN1040" s="48"/>
      <c r="BO1040" s="48"/>
      <c r="BP1040" s="48"/>
      <c r="BQ1040" s="118"/>
      <c r="BR1040" s="2"/>
      <c r="BS1040" s="2"/>
      <c r="BT1040" s="2"/>
      <c r="BU1040" s="2"/>
      <c r="BV1040" s="56"/>
    </row>
    <row r="1041" spans="1:74" ht="28.8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18" t="s">
        <v>5</v>
      </c>
      <c r="H1041" s="3">
        <v>2024</v>
      </c>
      <c r="I1041" s="20" t="s">
        <v>290</v>
      </c>
      <c r="J1041" s="184" t="s">
        <v>299</v>
      </c>
      <c r="K1041" s="2" t="s">
        <v>318</v>
      </c>
      <c r="L1041" s="163">
        <f t="shared" si="33"/>
        <v>0</v>
      </c>
      <c r="M1041" s="163">
        <f t="shared" si="34"/>
        <v>0</v>
      </c>
      <c r="N1041" s="181"/>
      <c r="O1041" s="33"/>
      <c r="P1041" s="33"/>
      <c r="Q1041" s="33"/>
      <c r="R1041" s="33"/>
      <c r="S1041" s="41"/>
      <c r="T1041" s="2"/>
      <c r="U1041" s="2"/>
      <c r="V1041" s="2"/>
      <c r="W1041" s="2"/>
      <c r="X1041" s="56"/>
      <c r="Y1041" s="62"/>
      <c r="Z1041" s="62"/>
      <c r="AA1041" s="62"/>
      <c r="AB1041" s="62"/>
      <c r="AC1041" s="69"/>
      <c r="AD1041" s="2"/>
      <c r="AE1041" s="2"/>
      <c r="AF1041" s="2"/>
      <c r="AG1041" s="2"/>
      <c r="AH1041" s="56"/>
      <c r="AI1041" s="72"/>
      <c r="AJ1041" s="72"/>
      <c r="AK1041" s="72"/>
      <c r="AL1041" s="72"/>
      <c r="AM1041" s="81"/>
      <c r="AN1041" s="2"/>
      <c r="AO1041" s="2"/>
      <c r="AP1041" s="2"/>
      <c r="AQ1041" s="2"/>
      <c r="AR1041" s="56"/>
      <c r="AS1041" s="85"/>
      <c r="AT1041" s="85"/>
      <c r="AU1041" s="85"/>
      <c r="AV1041" s="85"/>
      <c r="AW1041" s="101"/>
      <c r="AX1041" s="2"/>
      <c r="AY1041" s="2"/>
      <c r="AZ1041" s="2"/>
      <c r="BA1041" s="2"/>
      <c r="BB1041" s="56"/>
      <c r="BC1041" s="105"/>
      <c r="BD1041" s="105"/>
      <c r="BE1041" s="105"/>
      <c r="BF1041" s="105"/>
      <c r="BG1041" s="110"/>
      <c r="BH1041" s="2"/>
      <c r="BI1041" s="2"/>
      <c r="BJ1041" s="2"/>
      <c r="BK1041" s="2"/>
      <c r="BL1041" s="56"/>
      <c r="BM1041" s="48"/>
      <c r="BN1041" s="48"/>
      <c r="BO1041" s="48"/>
      <c r="BP1041" s="48"/>
      <c r="BQ1041" s="118"/>
      <c r="BR1041" s="2"/>
      <c r="BS1041" s="2"/>
      <c r="BT1041" s="2"/>
      <c r="BU1041" s="2"/>
      <c r="BV1041" s="56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18" t="s">
        <v>5</v>
      </c>
      <c r="H1042" s="3">
        <v>2024</v>
      </c>
      <c r="I1042" s="20" t="s">
        <v>315</v>
      </c>
      <c r="J1042" s="184" t="s">
        <v>347</v>
      </c>
      <c r="K1042" s="2" t="s">
        <v>320</v>
      </c>
      <c r="L1042" s="163">
        <f t="shared" si="33"/>
        <v>0</v>
      </c>
      <c r="M1042" s="163">
        <f t="shared" si="34"/>
        <v>0</v>
      </c>
      <c r="N1042" s="181"/>
      <c r="O1042" s="33"/>
      <c r="P1042" s="33"/>
      <c r="Q1042" s="33"/>
      <c r="R1042" s="33"/>
      <c r="S1042" s="41"/>
      <c r="T1042" s="2"/>
      <c r="U1042" s="2"/>
      <c r="V1042" s="2"/>
      <c r="W1042" s="2"/>
      <c r="X1042" s="56"/>
      <c r="Y1042" s="62"/>
      <c r="Z1042" s="62"/>
      <c r="AA1042" s="62"/>
      <c r="AB1042" s="62"/>
      <c r="AC1042" s="69"/>
      <c r="AD1042" s="2"/>
      <c r="AE1042" s="2"/>
      <c r="AF1042" s="2"/>
      <c r="AG1042" s="2"/>
      <c r="AH1042" s="56"/>
      <c r="AI1042" s="72"/>
      <c r="AJ1042" s="72"/>
      <c r="AK1042" s="72"/>
      <c r="AL1042" s="72"/>
      <c r="AM1042" s="81"/>
      <c r="AN1042" s="2"/>
      <c r="AO1042" s="2"/>
      <c r="AP1042" s="2"/>
      <c r="AQ1042" s="2"/>
      <c r="AR1042" s="56"/>
      <c r="AS1042" s="85"/>
      <c r="AT1042" s="85"/>
      <c r="AU1042" s="85"/>
      <c r="AV1042" s="85"/>
      <c r="AW1042" s="101"/>
      <c r="AX1042" s="2"/>
      <c r="AY1042" s="2"/>
      <c r="AZ1042" s="2"/>
      <c r="BA1042" s="2"/>
      <c r="BB1042" s="56"/>
      <c r="BC1042" s="105"/>
      <c r="BD1042" s="105"/>
      <c r="BE1042" s="105"/>
      <c r="BF1042" s="105"/>
      <c r="BG1042" s="110"/>
      <c r="BH1042" s="2"/>
      <c r="BI1042" s="2"/>
      <c r="BJ1042" s="2"/>
      <c r="BK1042" s="2"/>
      <c r="BL1042" s="56"/>
      <c r="BM1042" s="48"/>
      <c r="BN1042" s="48"/>
      <c r="BO1042" s="48"/>
      <c r="BP1042" s="48"/>
      <c r="BQ1042" s="118"/>
      <c r="BR1042" s="2"/>
      <c r="BS1042" s="2"/>
      <c r="BT1042" s="2"/>
      <c r="BU1042" s="2"/>
      <c r="BV1042" s="56"/>
    </row>
    <row r="1043" spans="1:74" ht="28.8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18" t="s">
        <v>5</v>
      </c>
      <c r="H1043" s="3">
        <v>2024</v>
      </c>
      <c r="I1043" s="20" t="s">
        <v>315</v>
      </c>
      <c r="J1043" s="184" t="s">
        <v>296</v>
      </c>
      <c r="K1043" s="2" t="s">
        <v>321</v>
      </c>
      <c r="L1043" s="163">
        <f t="shared" si="33"/>
        <v>0</v>
      </c>
      <c r="M1043" s="163">
        <f t="shared" si="34"/>
        <v>0</v>
      </c>
      <c r="N1043" s="181"/>
      <c r="O1043" s="33"/>
      <c r="P1043" s="33"/>
      <c r="Q1043" s="33"/>
      <c r="R1043" s="33"/>
      <c r="S1043" s="41"/>
      <c r="T1043" s="2"/>
      <c r="U1043" s="2"/>
      <c r="V1043" s="2"/>
      <c r="W1043" s="2"/>
      <c r="X1043" s="56"/>
      <c r="Y1043" s="62"/>
      <c r="Z1043" s="62"/>
      <c r="AA1043" s="62"/>
      <c r="AB1043" s="62"/>
      <c r="AC1043" s="69"/>
      <c r="AD1043" s="2"/>
      <c r="AE1043" s="2"/>
      <c r="AF1043" s="2"/>
      <c r="AG1043" s="2"/>
      <c r="AH1043" s="56"/>
      <c r="AI1043" s="72"/>
      <c r="AJ1043" s="72"/>
      <c r="AK1043" s="72"/>
      <c r="AL1043" s="72"/>
      <c r="AM1043" s="81"/>
      <c r="AN1043" s="2"/>
      <c r="AO1043" s="2"/>
      <c r="AP1043" s="2"/>
      <c r="AQ1043" s="2"/>
      <c r="AR1043" s="56"/>
      <c r="AS1043" s="85"/>
      <c r="AT1043" s="85"/>
      <c r="AU1043" s="85"/>
      <c r="AV1043" s="85"/>
      <c r="AW1043" s="101"/>
      <c r="AX1043" s="2"/>
      <c r="AY1043" s="2"/>
      <c r="AZ1043" s="2"/>
      <c r="BA1043" s="2"/>
      <c r="BB1043" s="56"/>
      <c r="BC1043" s="105"/>
      <c r="BD1043" s="105"/>
      <c r="BE1043" s="105"/>
      <c r="BF1043" s="105"/>
      <c r="BG1043" s="110"/>
      <c r="BH1043" s="2"/>
      <c r="BI1043" s="2"/>
      <c r="BJ1043" s="2"/>
      <c r="BK1043" s="2"/>
      <c r="BL1043" s="56"/>
      <c r="BM1043" s="48"/>
      <c r="BN1043" s="48"/>
      <c r="BO1043" s="48"/>
      <c r="BP1043" s="48"/>
      <c r="BQ1043" s="118"/>
      <c r="BR1043" s="2"/>
      <c r="BS1043" s="2"/>
      <c r="BT1043" s="2"/>
      <c r="BU1043" s="2"/>
      <c r="BV1043" s="56"/>
    </row>
    <row r="1044" spans="1:74" ht="28.8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18" t="s">
        <v>5</v>
      </c>
      <c r="H1044" s="3">
        <v>2024</v>
      </c>
      <c r="I1044" s="20" t="s">
        <v>316</v>
      </c>
      <c r="J1044" s="184" t="s">
        <v>297</v>
      </c>
      <c r="K1044" s="2" t="s">
        <v>318</v>
      </c>
      <c r="L1044" s="163">
        <f t="shared" si="33"/>
        <v>0</v>
      </c>
      <c r="M1044" s="163">
        <f t="shared" si="34"/>
        <v>0</v>
      </c>
      <c r="N1044" s="181"/>
      <c r="O1044" s="33"/>
      <c r="P1044" s="33"/>
      <c r="Q1044" s="33"/>
      <c r="R1044" s="33"/>
      <c r="S1044" s="41"/>
      <c r="T1044" s="2"/>
      <c r="U1044" s="2"/>
      <c r="V1044" s="2"/>
      <c r="W1044" s="2"/>
      <c r="X1044" s="56"/>
      <c r="Y1044" s="62"/>
      <c r="Z1044" s="62"/>
      <c r="AA1044" s="62"/>
      <c r="AB1044" s="62"/>
      <c r="AC1044" s="69"/>
      <c r="AD1044" s="2"/>
      <c r="AE1044" s="2"/>
      <c r="AF1044" s="2"/>
      <c r="AG1044" s="2"/>
      <c r="AH1044" s="56"/>
      <c r="AI1044" s="72"/>
      <c r="AJ1044" s="72"/>
      <c r="AK1044" s="72"/>
      <c r="AL1044" s="72"/>
      <c r="AM1044" s="81"/>
      <c r="AN1044" s="2"/>
      <c r="AO1044" s="2"/>
      <c r="AP1044" s="2"/>
      <c r="AQ1044" s="2"/>
      <c r="AR1044" s="56"/>
      <c r="AS1044" s="85"/>
      <c r="AT1044" s="85"/>
      <c r="AU1044" s="85"/>
      <c r="AV1044" s="85"/>
      <c r="AW1044" s="101"/>
      <c r="AX1044" s="2"/>
      <c r="AY1044" s="2"/>
      <c r="AZ1044" s="2"/>
      <c r="BA1044" s="2"/>
      <c r="BB1044" s="56"/>
      <c r="BC1044" s="105"/>
      <c r="BD1044" s="105"/>
      <c r="BE1044" s="105"/>
      <c r="BF1044" s="105"/>
      <c r="BG1044" s="110"/>
      <c r="BH1044" s="2"/>
      <c r="BI1044" s="2"/>
      <c r="BJ1044" s="2"/>
      <c r="BK1044" s="2"/>
      <c r="BL1044" s="56"/>
      <c r="BM1044" s="48"/>
      <c r="BN1044" s="48"/>
      <c r="BO1044" s="48"/>
      <c r="BP1044" s="48"/>
      <c r="BQ1044" s="118"/>
      <c r="BR1044" s="2"/>
      <c r="BS1044" s="2"/>
      <c r="BT1044" s="2"/>
      <c r="BU1044" s="2"/>
      <c r="BV1044" s="56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18" t="s">
        <v>5</v>
      </c>
      <c r="H1045" s="3">
        <v>2024</v>
      </c>
      <c r="I1045" s="20" t="s">
        <v>316</v>
      </c>
      <c r="J1045" s="185" t="s">
        <v>348</v>
      </c>
      <c r="K1045" s="8" t="s">
        <v>320</v>
      </c>
      <c r="L1045" s="163">
        <f t="shared" si="33"/>
        <v>12</v>
      </c>
      <c r="M1045" s="163">
        <f t="shared" si="34"/>
        <v>41.823999999999998</v>
      </c>
      <c r="N1045" s="186" t="s">
        <v>1358</v>
      </c>
      <c r="O1045" s="33"/>
      <c r="P1045" s="33"/>
      <c r="Q1045" s="33"/>
      <c r="R1045" s="33"/>
      <c r="S1045" s="41"/>
      <c r="T1045" s="2">
        <v>2</v>
      </c>
      <c r="U1045" s="2"/>
      <c r="V1045" s="2"/>
      <c r="W1045" s="2">
        <v>4</v>
      </c>
      <c r="X1045" s="56">
        <v>12.875999999999999</v>
      </c>
      <c r="Y1045" s="62"/>
      <c r="Z1045" s="62"/>
      <c r="AA1045" s="62"/>
      <c r="AB1045" s="62"/>
      <c r="AC1045" s="69"/>
      <c r="AD1045" s="2">
        <v>3.4</v>
      </c>
      <c r="AE1045" s="2"/>
      <c r="AF1045" s="2"/>
      <c r="AG1045" s="2">
        <v>8</v>
      </c>
      <c r="AH1045" s="56">
        <v>28.948</v>
      </c>
      <c r="AI1045" s="72"/>
      <c r="AJ1045" s="72"/>
      <c r="AK1045" s="72"/>
      <c r="AL1045" s="72"/>
      <c r="AM1045" s="81"/>
      <c r="AN1045" s="2"/>
      <c r="AO1045" s="2"/>
      <c r="AP1045" s="2"/>
      <c r="AQ1045" s="2"/>
      <c r="AR1045" s="56"/>
      <c r="AS1045" s="85"/>
      <c r="AT1045" s="85"/>
      <c r="AU1045" s="85"/>
      <c r="AV1045" s="85"/>
      <c r="AW1045" s="101"/>
      <c r="AX1045" s="2"/>
      <c r="AY1045" s="2"/>
      <c r="AZ1045" s="2"/>
      <c r="BA1045" s="2"/>
      <c r="BB1045" s="56"/>
      <c r="BC1045" s="105"/>
      <c r="BD1045" s="105"/>
      <c r="BE1045" s="105"/>
      <c r="BF1045" s="105"/>
      <c r="BG1045" s="110"/>
      <c r="BH1045" s="2"/>
      <c r="BI1045" s="2"/>
      <c r="BJ1045" s="2"/>
      <c r="BK1045" s="2"/>
      <c r="BL1045" s="56"/>
      <c r="BM1045" s="48"/>
      <c r="BN1045" s="48"/>
      <c r="BO1045" s="48"/>
      <c r="BP1045" s="48"/>
      <c r="BQ1045" s="118"/>
      <c r="BR1045" s="2"/>
      <c r="BS1045" s="2"/>
      <c r="BT1045" s="2"/>
      <c r="BU1045" s="2"/>
      <c r="BV1045" s="56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18" t="s">
        <v>5</v>
      </c>
      <c r="H1046" s="3">
        <v>2024</v>
      </c>
      <c r="I1046" s="20" t="s">
        <v>282</v>
      </c>
      <c r="J1046" s="184" t="s">
        <v>272</v>
      </c>
      <c r="K1046" s="2" t="s">
        <v>321</v>
      </c>
      <c r="L1046" s="163">
        <f t="shared" si="33"/>
        <v>0</v>
      </c>
      <c r="M1046" s="163">
        <f t="shared" si="34"/>
        <v>0</v>
      </c>
      <c r="N1046" s="186"/>
      <c r="O1046" s="33"/>
      <c r="P1046" s="33"/>
      <c r="Q1046" s="33"/>
      <c r="R1046" s="33"/>
      <c r="S1046" s="41"/>
      <c r="T1046" s="2"/>
      <c r="U1046" s="2"/>
      <c r="V1046" s="2"/>
      <c r="W1046" s="2"/>
      <c r="X1046" s="56"/>
      <c r="Y1046" s="62"/>
      <c r="Z1046" s="62"/>
      <c r="AA1046" s="62"/>
      <c r="AB1046" s="62"/>
      <c r="AC1046" s="69"/>
      <c r="AD1046" s="2"/>
      <c r="AE1046" s="2"/>
      <c r="AF1046" s="2"/>
      <c r="AG1046" s="2"/>
      <c r="AH1046" s="56"/>
      <c r="AI1046" s="72"/>
      <c r="AJ1046" s="72"/>
      <c r="AK1046" s="72"/>
      <c r="AL1046" s="72"/>
      <c r="AM1046" s="81"/>
      <c r="AN1046" s="2"/>
      <c r="AO1046" s="2"/>
      <c r="AP1046" s="2"/>
      <c r="AQ1046" s="2"/>
      <c r="AR1046" s="56"/>
      <c r="AS1046" s="85"/>
      <c r="AT1046" s="85"/>
      <c r="AU1046" s="85"/>
      <c r="AV1046" s="85"/>
      <c r="AW1046" s="101"/>
      <c r="AX1046" s="2"/>
      <c r="AY1046" s="2"/>
      <c r="AZ1046" s="2"/>
      <c r="BA1046" s="2"/>
      <c r="BB1046" s="56"/>
      <c r="BC1046" s="105"/>
      <c r="BD1046" s="105"/>
      <c r="BE1046" s="105"/>
      <c r="BF1046" s="105"/>
      <c r="BG1046" s="110"/>
      <c r="BH1046" s="2"/>
      <c r="BI1046" s="2"/>
      <c r="BJ1046" s="2"/>
      <c r="BK1046" s="2"/>
      <c r="BL1046" s="56"/>
      <c r="BM1046" s="48"/>
      <c r="BN1046" s="48"/>
      <c r="BO1046" s="48"/>
      <c r="BP1046" s="48"/>
      <c r="BQ1046" s="118"/>
      <c r="BR1046" s="2"/>
      <c r="BS1046" s="2"/>
      <c r="BT1046" s="2"/>
      <c r="BU1046" s="2"/>
      <c r="BV1046" s="56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18" t="s">
        <v>5</v>
      </c>
      <c r="H1047" s="3">
        <v>2024</v>
      </c>
      <c r="I1047" s="20" t="s">
        <v>282</v>
      </c>
      <c r="J1047" s="184" t="s">
        <v>273</v>
      </c>
      <c r="K1047" s="2" t="s">
        <v>321</v>
      </c>
      <c r="L1047" s="163">
        <f t="shared" si="33"/>
        <v>0</v>
      </c>
      <c r="M1047" s="163">
        <f t="shared" si="34"/>
        <v>0</v>
      </c>
      <c r="N1047" s="186"/>
      <c r="O1047" s="33"/>
      <c r="P1047" s="33"/>
      <c r="Q1047" s="33"/>
      <c r="R1047" s="33"/>
      <c r="S1047" s="42"/>
      <c r="T1047" s="2"/>
      <c r="U1047" s="2"/>
      <c r="V1047" s="2"/>
      <c r="W1047" s="2"/>
      <c r="X1047" s="55"/>
      <c r="Y1047" s="62"/>
      <c r="Z1047" s="62"/>
      <c r="AA1047" s="62"/>
      <c r="AB1047" s="62"/>
      <c r="AC1047" s="68"/>
      <c r="AD1047" s="2"/>
      <c r="AE1047" s="2"/>
      <c r="AF1047" s="2"/>
      <c r="AG1047" s="2"/>
      <c r="AH1047" s="55"/>
      <c r="AI1047" s="72"/>
      <c r="AJ1047" s="72"/>
      <c r="AK1047" s="72"/>
      <c r="AL1047" s="72"/>
      <c r="AM1047" s="80"/>
      <c r="AN1047" s="2"/>
      <c r="AO1047" s="2"/>
      <c r="AP1047" s="2"/>
      <c r="AQ1047" s="2"/>
      <c r="AR1047" s="55"/>
      <c r="AS1047" s="85"/>
      <c r="AT1047" s="85"/>
      <c r="AU1047" s="85"/>
      <c r="AV1047" s="85"/>
      <c r="AW1047" s="100"/>
      <c r="AX1047" s="2"/>
      <c r="AY1047" s="2"/>
      <c r="AZ1047" s="2"/>
      <c r="BA1047" s="2"/>
      <c r="BB1047" s="55"/>
      <c r="BC1047" s="105"/>
      <c r="BD1047" s="105"/>
      <c r="BE1047" s="105"/>
      <c r="BF1047" s="105"/>
      <c r="BG1047" s="109"/>
      <c r="BH1047" s="2"/>
      <c r="BI1047" s="2"/>
      <c r="BJ1047" s="2"/>
      <c r="BK1047" s="2"/>
      <c r="BL1047" s="55"/>
      <c r="BM1047" s="48"/>
      <c r="BN1047" s="48"/>
      <c r="BO1047" s="48"/>
      <c r="BP1047" s="48"/>
      <c r="BQ1047" s="117"/>
      <c r="BR1047" s="2"/>
      <c r="BS1047" s="2"/>
      <c r="BT1047" s="2"/>
      <c r="BU1047" s="2"/>
      <c r="BV1047" s="55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18" t="s">
        <v>5</v>
      </c>
      <c r="H1048" s="3">
        <v>2024</v>
      </c>
      <c r="I1048" s="20" t="s">
        <v>282</v>
      </c>
      <c r="J1048" s="184" t="s">
        <v>274</v>
      </c>
      <c r="K1048" s="2" t="s">
        <v>321</v>
      </c>
      <c r="L1048" s="163">
        <f t="shared" si="33"/>
        <v>0</v>
      </c>
      <c r="M1048" s="163">
        <f t="shared" si="34"/>
        <v>0</v>
      </c>
      <c r="N1048" s="186"/>
      <c r="O1048" s="33"/>
      <c r="P1048" s="33"/>
      <c r="Q1048" s="33"/>
      <c r="R1048" s="33"/>
      <c r="S1048" s="42"/>
      <c r="T1048" s="2"/>
      <c r="U1048" s="2"/>
      <c r="V1048" s="2"/>
      <c r="W1048" s="2"/>
      <c r="X1048" s="55"/>
      <c r="Y1048" s="62"/>
      <c r="Z1048" s="62"/>
      <c r="AA1048" s="62"/>
      <c r="AB1048" s="62"/>
      <c r="AC1048" s="68"/>
      <c r="AD1048" s="2"/>
      <c r="AE1048" s="2"/>
      <c r="AF1048" s="2"/>
      <c r="AG1048" s="2"/>
      <c r="AH1048" s="55"/>
      <c r="AI1048" s="72"/>
      <c r="AJ1048" s="72"/>
      <c r="AK1048" s="72"/>
      <c r="AL1048" s="72"/>
      <c r="AM1048" s="80"/>
      <c r="AN1048" s="2"/>
      <c r="AO1048" s="2"/>
      <c r="AP1048" s="2"/>
      <c r="AQ1048" s="2"/>
      <c r="AR1048" s="55"/>
      <c r="AS1048" s="85"/>
      <c r="AT1048" s="85"/>
      <c r="AU1048" s="85"/>
      <c r="AV1048" s="85"/>
      <c r="AW1048" s="100"/>
      <c r="AX1048" s="2"/>
      <c r="AY1048" s="2"/>
      <c r="AZ1048" s="2"/>
      <c r="BA1048" s="2"/>
      <c r="BB1048" s="55"/>
      <c r="BC1048" s="105"/>
      <c r="BD1048" s="105"/>
      <c r="BE1048" s="105"/>
      <c r="BF1048" s="105"/>
      <c r="BG1048" s="109"/>
      <c r="BH1048" s="2"/>
      <c r="BI1048" s="2"/>
      <c r="BJ1048" s="2"/>
      <c r="BK1048" s="2"/>
      <c r="BL1048" s="55"/>
      <c r="BM1048" s="48"/>
      <c r="BN1048" s="48"/>
      <c r="BO1048" s="48"/>
      <c r="BP1048" s="48"/>
      <c r="BQ1048" s="117"/>
      <c r="BR1048" s="2"/>
      <c r="BS1048" s="2"/>
      <c r="BT1048" s="2"/>
      <c r="BU1048" s="2"/>
      <c r="BV1048" s="55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18" t="s">
        <v>5</v>
      </c>
      <c r="H1049" s="3">
        <v>2024</v>
      </c>
      <c r="I1049" s="20" t="s">
        <v>282</v>
      </c>
      <c r="J1049" s="184" t="s">
        <v>275</v>
      </c>
      <c r="K1049" s="2" t="s">
        <v>321</v>
      </c>
      <c r="L1049" s="163">
        <f t="shared" si="33"/>
        <v>0</v>
      </c>
      <c r="M1049" s="163">
        <f t="shared" si="34"/>
        <v>0</v>
      </c>
      <c r="N1049" s="186"/>
      <c r="O1049" s="33"/>
      <c r="P1049" s="33"/>
      <c r="Q1049" s="33"/>
      <c r="R1049" s="33"/>
      <c r="S1049" s="41"/>
      <c r="T1049" s="2"/>
      <c r="U1049" s="2"/>
      <c r="V1049" s="2"/>
      <c r="W1049" s="2"/>
      <c r="X1049" s="56"/>
      <c r="Y1049" s="62"/>
      <c r="Z1049" s="62"/>
      <c r="AA1049" s="62"/>
      <c r="AB1049" s="62"/>
      <c r="AC1049" s="69"/>
      <c r="AD1049" s="2"/>
      <c r="AE1049" s="2"/>
      <c r="AF1049" s="2"/>
      <c r="AG1049" s="2"/>
      <c r="AH1049" s="56"/>
      <c r="AI1049" s="72"/>
      <c r="AJ1049" s="72"/>
      <c r="AK1049" s="72"/>
      <c r="AL1049" s="72"/>
      <c r="AM1049" s="81"/>
      <c r="AN1049" s="2"/>
      <c r="AO1049" s="2"/>
      <c r="AP1049" s="2"/>
      <c r="AQ1049" s="2"/>
      <c r="AR1049" s="56"/>
      <c r="AS1049" s="85"/>
      <c r="AT1049" s="85"/>
      <c r="AU1049" s="85"/>
      <c r="AV1049" s="85"/>
      <c r="AW1049" s="101"/>
      <c r="AX1049" s="2"/>
      <c r="AY1049" s="2"/>
      <c r="AZ1049" s="2"/>
      <c r="BA1049" s="2"/>
      <c r="BB1049" s="56"/>
      <c r="BC1049" s="105"/>
      <c r="BD1049" s="105"/>
      <c r="BE1049" s="105"/>
      <c r="BF1049" s="105"/>
      <c r="BG1049" s="110"/>
      <c r="BH1049" s="2"/>
      <c r="BI1049" s="2"/>
      <c r="BJ1049" s="2"/>
      <c r="BK1049" s="2"/>
      <c r="BL1049" s="56"/>
      <c r="BM1049" s="48"/>
      <c r="BN1049" s="48"/>
      <c r="BO1049" s="48"/>
      <c r="BP1049" s="48"/>
      <c r="BQ1049" s="118"/>
      <c r="BR1049" s="2"/>
      <c r="BS1049" s="2"/>
      <c r="BT1049" s="2"/>
      <c r="BU1049" s="2"/>
      <c r="BV1049" s="56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18" t="s">
        <v>5</v>
      </c>
      <c r="H1050" s="3">
        <v>2024</v>
      </c>
      <c r="I1050" s="20" t="s">
        <v>282</v>
      </c>
      <c r="J1050" s="184" t="s">
        <v>276</v>
      </c>
      <c r="K1050" s="2" t="s">
        <v>320</v>
      </c>
      <c r="L1050" s="163">
        <f t="shared" si="33"/>
        <v>0</v>
      </c>
      <c r="M1050" s="163">
        <f t="shared" si="34"/>
        <v>0</v>
      </c>
      <c r="N1050" s="186"/>
      <c r="O1050" s="33"/>
      <c r="P1050" s="33"/>
      <c r="Q1050" s="33"/>
      <c r="R1050" s="33"/>
      <c r="S1050" s="41"/>
      <c r="T1050" s="2"/>
      <c r="U1050" s="2"/>
      <c r="V1050" s="2"/>
      <c r="W1050" s="2"/>
      <c r="X1050" s="56"/>
      <c r="Y1050" s="62"/>
      <c r="Z1050" s="62"/>
      <c r="AA1050" s="62"/>
      <c r="AB1050" s="62"/>
      <c r="AC1050" s="69"/>
      <c r="AD1050" s="2"/>
      <c r="AE1050" s="2"/>
      <c r="AF1050" s="2"/>
      <c r="AG1050" s="2"/>
      <c r="AH1050" s="56"/>
      <c r="AI1050" s="72"/>
      <c r="AJ1050" s="72"/>
      <c r="AK1050" s="72"/>
      <c r="AL1050" s="72"/>
      <c r="AM1050" s="81"/>
      <c r="AN1050" s="2"/>
      <c r="AO1050" s="2"/>
      <c r="AP1050" s="2"/>
      <c r="AQ1050" s="2"/>
      <c r="AR1050" s="56"/>
      <c r="AS1050" s="85"/>
      <c r="AT1050" s="85"/>
      <c r="AU1050" s="85"/>
      <c r="AV1050" s="85"/>
      <c r="AW1050" s="101"/>
      <c r="AX1050" s="2"/>
      <c r="AY1050" s="2"/>
      <c r="AZ1050" s="2"/>
      <c r="BA1050" s="2"/>
      <c r="BB1050" s="56"/>
      <c r="BC1050" s="105"/>
      <c r="BD1050" s="105"/>
      <c r="BE1050" s="105"/>
      <c r="BF1050" s="105"/>
      <c r="BG1050" s="110"/>
      <c r="BH1050" s="2"/>
      <c r="BI1050" s="2"/>
      <c r="BJ1050" s="2"/>
      <c r="BK1050" s="2"/>
      <c r="BL1050" s="56"/>
      <c r="BM1050" s="48"/>
      <c r="BN1050" s="48"/>
      <c r="BO1050" s="48"/>
      <c r="BP1050" s="48"/>
      <c r="BQ1050" s="118"/>
      <c r="BR1050" s="2"/>
      <c r="BS1050" s="2"/>
      <c r="BT1050" s="2"/>
      <c r="BU1050" s="2"/>
      <c r="BV1050" s="56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18" t="s">
        <v>5</v>
      </c>
      <c r="H1051" s="3">
        <v>2024</v>
      </c>
      <c r="I1051" s="20" t="s">
        <v>282</v>
      </c>
      <c r="J1051" s="184" t="s">
        <v>277</v>
      </c>
      <c r="K1051" s="2" t="s">
        <v>320</v>
      </c>
      <c r="L1051" s="163">
        <f t="shared" si="33"/>
        <v>0</v>
      </c>
      <c r="M1051" s="163">
        <f t="shared" si="34"/>
        <v>0</v>
      </c>
      <c r="N1051" s="186"/>
      <c r="O1051" s="33"/>
      <c r="P1051" s="33"/>
      <c r="Q1051" s="33"/>
      <c r="R1051" s="33"/>
      <c r="S1051" s="41"/>
      <c r="T1051" s="2"/>
      <c r="U1051" s="2"/>
      <c r="V1051" s="2"/>
      <c r="W1051" s="2"/>
      <c r="X1051" s="56"/>
      <c r="Y1051" s="62"/>
      <c r="Z1051" s="62"/>
      <c r="AA1051" s="62"/>
      <c r="AB1051" s="62"/>
      <c r="AC1051" s="69"/>
      <c r="AD1051" s="2"/>
      <c r="AE1051" s="2"/>
      <c r="AF1051" s="2"/>
      <c r="AG1051" s="2"/>
      <c r="AH1051" s="56"/>
      <c r="AI1051" s="72"/>
      <c r="AJ1051" s="72"/>
      <c r="AK1051" s="72"/>
      <c r="AL1051" s="72"/>
      <c r="AM1051" s="81"/>
      <c r="AN1051" s="2"/>
      <c r="AO1051" s="2"/>
      <c r="AP1051" s="2"/>
      <c r="AQ1051" s="2"/>
      <c r="AR1051" s="56"/>
      <c r="AS1051" s="85"/>
      <c r="AT1051" s="85"/>
      <c r="AU1051" s="85"/>
      <c r="AV1051" s="85"/>
      <c r="AW1051" s="101"/>
      <c r="AX1051" s="2"/>
      <c r="AY1051" s="2"/>
      <c r="AZ1051" s="2"/>
      <c r="BA1051" s="2"/>
      <c r="BB1051" s="56"/>
      <c r="BC1051" s="105"/>
      <c r="BD1051" s="105"/>
      <c r="BE1051" s="105"/>
      <c r="BF1051" s="105"/>
      <c r="BG1051" s="110"/>
      <c r="BH1051" s="2"/>
      <c r="BI1051" s="2"/>
      <c r="BJ1051" s="2"/>
      <c r="BK1051" s="2"/>
      <c r="BL1051" s="56"/>
      <c r="BM1051" s="48"/>
      <c r="BN1051" s="48"/>
      <c r="BO1051" s="48"/>
      <c r="BP1051" s="48"/>
      <c r="BQ1051" s="118"/>
      <c r="BR1051" s="2"/>
      <c r="BS1051" s="2"/>
      <c r="BT1051" s="2"/>
      <c r="BU1051" s="2"/>
      <c r="BV1051" s="56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18" t="s">
        <v>5</v>
      </c>
      <c r="H1052" s="3">
        <v>2024</v>
      </c>
      <c r="I1052" s="20" t="s">
        <v>283</v>
      </c>
      <c r="J1052" s="184" t="s">
        <v>298</v>
      </c>
      <c r="K1052" s="2" t="s">
        <v>321</v>
      </c>
      <c r="L1052" s="163">
        <f t="shared" si="33"/>
        <v>0</v>
      </c>
      <c r="M1052" s="163">
        <f t="shared" si="34"/>
        <v>0</v>
      </c>
      <c r="N1052" s="186"/>
      <c r="O1052" s="33"/>
      <c r="P1052" s="33"/>
      <c r="Q1052" s="33"/>
      <c r="R1052" s="33"/>
      <c r="S1052" s="41"/>
      <c r="T1052" s="2"/>
      <c r="U1052" s="2"/>
      <c r="V1052" s="2"/>
      <c r="W1052" s="2"/>
      <c r="X1052" s="56"/>
      <c r="Y1052" s="62"/>
      <c r="Z1052" s="62"/>
      <c r="AA1052" s="62"/>
      <c r="AB1052" s="62"/>
      <c r="AC1052" s="69"/>
      <c r="AD1052" s="2"/>
      <c r="AE1052" s="2"/>
      <c r="AF1052" s="2"/>
      <c r="AG1052" s="2"/>
      <c r="AH1052" s="56"/>
      <c r="AI1052" s="72"/>
      <c r="AJ1052" s="72"/>
      <c r="AK1052" s="72"/>
      <c r="AL1052" s="72"/>
      <c r="AM1052" s="81"/>
      <c r="AN1052" s="2"/>
      <c r="AO1052" s="2"/>
      <c r="AP1052" s="2"/>
      <c r="AQ1052" s="2"/>
      <c r="AR1052" s="56"/>
      <c r="AS1052" s="85"/>
      <c r="AT1052" s="85"/>
      <c r="AU1052" s="85"/>
      <c r="AV1052" s="85"/>
      <c r="AW1052" s="101"/>
      <c r="AX1052" s="2"/>
      <c r="AY1052" s="2"/>
      <c r="AZ1052" s="2"/>
      <c r="BA1052" s="2"/>
      <c r="BB1052" s="56"/>
      <c r="BC1052" s="105"/>
      <c r="BD1052" s="105"/>
      <c r="BE1052" s="105"/>
      <c r="BF1052" s="105"/>
      <c r="BG1052" s="110"/>
      <c r="BH1052" s="2"/>
      <c r="BI1052" s="2"/>
      <c r="BJ1052" s="2"/>
      <c r="BK1052" s="2"/>
      <c r="BL1052" s="56"/>
      <c r="BM1052" s="48"/>
      <c r="BN1052" s="48"/>
      <c r="BO1052" s="48"/>
      <c r="BP1052" s="48"/>
      <c r="BQ1052" s="118"/>
      <c r="BR1052" s="2"/>
      <c r="BS1052" s="2"/>
      <c r="BT1052" s="2"/>
      <c r="BU1052" s="2"/>
      <c r="BV1052" s="56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18" t="s">
        <v>5</v>
      </c>
      <c r="H1053" s="3">
        <v>2024</v>
      </c>
      <c r="I1053" s="20" t="s">
        <v>283</v>
      </c>
      <c r="J1053" s="184" t="s">
        <v>278</v>
      </c>
      <c r="K1053" s="2" t="s">
        <v>320</v>
      </c>
      <c r="L1053" s="163">
        <f t="shared" si="33"/>
        <v>0</v>
      </c>
      <c r="M1053" s="163">
        <f t="shared" si="34"/>
        <v>0</v>
      </c>
      <c r="N1053" s="186"/>
      <c r="O1053" s="33"/>
      <c r="P1053" s="33"/>
      <c r="Q1053" s="33"/>
      <c r="R1053" s="33"/>
      <c r="S1053" s="41"/>
      <c r="T1053" s="2"/>
      <c r="U1053" s="2"/>
      <c r="V1053" s="2"/>
      <c r="W1053" s="2"/>
      <c r="X1053" s="56"/>
      <c r="Y1053" s="62"/>
      <c r="Z1053" s="62"/>
      <c r="AA1053" s="62"/>
      <c r="AB1053" s="62"/>
      <c r="AC1053" s="69"/>
      <c r="AD1053" s="2"/>
      <c r="AE1053" s="2"/>
      <c r="AF1053" s="2"/>
      <c r="AG1053" s="2"/>
      <c r="AH1053" s="56"/>
      <c r="AI1053" s="72"/>
      <c r="AJ1053" s="72"/>
      <c r="AK1053" s="72"/>
      <c r="AL1053" s="72"/>
      <c r="AM1053" s="81"/>
      <c r="AN1053" s="2"/>
      <c r="AO1053" s="2"/>
      <c r="AP1053" s="2"/>
      <c r="AQ1053" s="2"/>
      <c r="AR1053" s="56"/>
      <c r="AS1053" s="85"/>
      <c r="AT1053" s="85"/>
      <c r="AU1053" s="85"/>
      <c r="AV1053" s="85"/>
      <c r="AW1053" s="101"/>
      <c r="AX1053" s="2"/>
      <c r="AY1053" s="2"/>
      <c r="AZ1053" s="2"/>
      <c r="BA1053" s="2"/>
      <c r="BB1053" s="56"/>
      <c r="BC1053" s="105"/>
      <c r="BD1053" s="105"/>
      <c r="BE1053" s="105"/>
      <c r="BF1053" s="105"/>
      <c r="BG1053" s="110"/>
      <c r="BH1053" s="2"/>
      <c r="BI1053" s="2"/>
      <c r="BJ1053" s="2"/>
      <c r="BK1053" s="2"/>
      <c r="BL1053" s="56"/>
      <c r="BM1053" s="48"/>
      <c r="BN1053" s="48"/>
      <c r="BO1053" s="48"/>
      <c r="BP1053" s="48"/>
      <c r="BQ1053" s="118"/>
      <c r="BR1053" s="2"/>
      <c r="BS1053" s="2"/>
      <c r="BT1053" s="2"/>
      <c r="BU1053" s="2"/>
      <c r="BV1053" s="56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18" t="s">
        <v>5</v>
      </c>
      <c r="H1054" s="3">
        <v>2024</v>
      </c>
      <c r="I1054" s="20" t="s">
        <v>283</v>
      </c>
      <c r="J1054" s="184" t="s">
        <v>279</v>
      </c>
      <c r="K1054" s="2" t="s">
        <v>320</v>
      </c>
      <c r="L1054" s="163">
        <f t="shared" si="33"/>
        <v>0</v>
      </c>
      <c r="M1054" s="163">
        <f t="shared" si="34"/>
        <v>0</v>
      </c>
      <c r="N1054" s="186"/>
      <c r="O1054" s="33"/>
      <c r="P1054" s="33"/>
      <c r="Q1054" s="33"/>
      <c r="R1054" s="33"/>
      <c r="S1054" s="41"/>
      <c r="T1054" s="2"/>
      <c r="U1054" s="2"/>
      <c r="V1054" s="2"/>
      <c r="W1054" s="2"/>
      <c r="X1054" s="56"/>
      <c r="Y1054" s="62"/>
      <c r="Z1054" s="62"/>
      <c r="AA1054" s="62"/>
      <c r="AB1054" s="62"/>
      <c r="AC1054" s="69"/>
      <c r="AD1054" s="2"/>
      <c r="AE1054" s="2"/>
      <c r="AF1054" s="2"/>
      <c r="AG1054" s="2"/>
      <c r="AH1054" s="56"/>
      <c r="AI1054" s="72"/>
      <c r="AJ1054" s="72"/>
      <c r="AK1054" s="72"/>
      <c r="AL1054" s="72"/>
      <c r="AM1054" s="81"/>
      <c r="AN1054" s="2"/>
      <c r="AO1054" s="2"/>
      <c r="AP1054" s="2"/>
      <c r="AQ1054" s="2"/>
      <c r="AR1054" s="56"/>
      <c r="AS1054" s="85"/>
      <c r="AT1054" s="85"/>
      <c r="AU1054" s="85"/>
      <c r="AV1054" s="85"/>
      <c r="AW1054" s="101"/>
      <c r="AX1054" s="2"/>
      <c r="AY1054" s="2"/>
      <c r="AZ1054" s="2"/>
      <c r="BA1054" s="2"/>
      <c r="BB1054" s="56"/>
      <c r="BC1054" s="105"/>
      <c r="BD1054" s="105"/>
      <c r="BE1054" s="105"/>
      <c r="BF1054" s="105"/>
      <c r="BG1054" s="110"/>
      <c r="BH1054" s="2"/>
      <c r="BI1054" s="2"/>
      <c r="BJ1054" s="2"/>
      <c r="BK1054" s="2"/>
      <c r="BL1054" s="56"/>
      <c r="BM1054" s="48"/>
      <c r="BN1054" s="48"/>
      <c r="BO1054" s="48"/>
      <c r="BP1054" s="48"/>
      <c r="BQ1054" s="118"/>
      <c r="BR1054" s="2"/>
      <c r="BS1054" s="2"/>
      <c r="BT1054" s="2"/>
      <c r="BU1054" s="2"/>
      <c r="BV1054" s="56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18" t="s">
        <v>5</v>
      </c>
      <c r="H1055" s="3">
        <v>2024</v>
      </c>
      <c r="I1055" s="20" t="s">
        <v>286</v>
      </c>
      <c r="J1055" s="184" t="s">
        <v>280</v>
      </c>
      <c r="K1055" s="2" t="s">
        <v>319</v>
      </c>
      <c r="L1055" s="163">
        <f t="shared" si="33"/>
        <v>0</v>
      </c>
      <c r="M1055" s="163">
        <f t="shared" si="34"/>
        <v>0</v>
      </c>
      <c r="N1055" s="186"/>
      <c r="O1055" s="33"/>
      <c r="P1055" s="33"/>
      <c r="Q1055" s="33"/>
      <c r="R1055" s="33"/>
      <c r="S1055" s="41"/>
      <c r="T1055" s="2"/>
      <c r="U1055" s="2"/>
      <c r="V1055" s="2"/>
      <c r="W1055" s="2"/>
      <c r="X1055" s="56"/>
      <c r="Y1055" s="62"/>
      <c r="Z1055" s="62"/>
      <c r="AA1055" s="62"/>
      <c r="AB1055" s="62"/>
      <c r="AC1055" s="69"/>
      <c r="AD1055" s="2"/>
      <c r="AE1055" s="2"/>
      <c r="AF1055" s="2"/>
      <c r="AG1055" s="2"/>
      <c r="AH1055" s="56"/>
      <c r="AI1055" s="72"/>
      <c r="AJ1055" s="72"/>
      <c r="AK1055" s="72"/>
      <c r="AL1055" s="72"/>
      <c r="AM1055" s="81"/>
      <c r="AN1055" s="2"/>
      <c r="AO1055" s="2"/>
      <c r="AP1055" s="2"/>
      <c r="AQ1055" s="2"/>
      <c r="AR1055" s="56"/>
      <c r="AS1055" s="85"/>
      <c r="AT1055" s="85"/>
      <c r="AU1055" s="85"/>
      <c r="AV1055" s="85"/>
      <c r="AW1055" s="101"/>
      <c r="AX1055" s="2"/>
      <c r="AY1055" s="2"/>
      <c r="AZ1055" s="2"/>
      <c r="BA1055" s="2"/>
      <c r="BB1055" s="56"/>
      <c r="BC1055" s="105"/>
      <c r="BD1055" s="105"/>
      <c r="BE1055" s="105"/>
      <c r="BF1055" s="105"/>
      <c r="BG1055" s="110"/>
      <c r="BH1055" s="2"/>
      <c r="BI1055" s="2"/>
      <c r="BJ1055" s="2"/>
      <c r="BK1055" s="2"/>
      <c r="BL1055" s="56"/>
      <c r="BM1055" s="48"/>
      <c r="BN1055" s="48"/>
      <c r="BO1055" s="48"/>
      <c r="BP1055" s="48"/>
      <c r="BQ1055" s="118"/>
      <c r="BR1055" s="2"/>
      <c r="BS1055" s="2"/>
      <c r="BT1055" s="2"/>
      <c r="BU1055" s="2"/>
      <c r="BV1055" s="56"/>
    </row>
    <row r="1056" spans="1:74" hidden="1" x14ac:dyDescent="0.3">
      <c r="A1056" s="2" t="s">
        <v>29</v>
      </c>
      <c r="B1056" s="2" t="s">
        <v>2</v>
      </c>
      <c r="C1056" s="2" t="s">
        <v>3</v>
      </c>
      <c r="D1056" s="2" t="s">
        <v>15</v>
      </c>
      <c r="E1056" s="3">
        <v>31</v>
      </c>
      <c r="F1056" s="3"/>
      <c r="G1056" s="18" t="s">
        <v>5</v>
      </c>
      <c r="H1056" s="3">
        <v>2024</v>
      </c>
      <c r="I1056" s="20" t="s">
        <v>286</v>
      </c>
      <c r="J1056" s="184" t="s">
        <v>281</v>
      </c>
      <c r="K1056" s="2" t="s">
        <v>319</v>
      </c>
      <c r="L1056" s="163">
        <f t="shared" si="33"/>
        <v>0</v>
      </c>
      <c r="M1056" s="163">
        <f t="shared" si="34"/>
        <v>4.5</v>
      </c>
      <c r="N1056" s="186" t="s">
        <v>1064</v>
      </c>
      <c r="O1056" s="33"/>
      <c r="P1056" s="33"/>
      <c r="Q1056" s="33"/>
      <c r="R1056" s="33"/>
      <c r="S1056" s="41"/>
      <c r="T1056" s="2"/>
      <c r="U1056" s="2"/>
      <c r="V1056" s="2"/>
      <c r="W1056" s="2"/>
      <c r="X1056" s="56"/>
      <c r="Y1056" s="62"/>
      <c r="Z1056" s="62"/>
      <c r="AA1056" s="62"/>
      <c r="AB1056" s="62"/>
      <c r="AC1056" s="69"/>
      <c r="AD1056" s="2"/>
      <c r="AE1056" s="2"/>
      <c r="AF1056" s="2"/>
      <c r="AG1056" s="2"/>
      <c r="AH1056" s="56"/>
      <c r="AI1056" s="72"/>
      <c r="AJ1056" s="72"/>
      <c r="AK1056" s="72"/>
      <c r="AL1056" s="72"/>
      <c r="AM1056" s="81"/>
      <c r="AN1056" s="2"/>
      <c r="AO1056" s="2"/>
      <c r="AP1056" s="2"/>
      <c r="AQ1056" s="2"/>
      <c r="AR1056" s="56"/>
      <c r="AS1056" s="85"/>
      <c r="AT1056" s="85"/>
      <c r="AU1056" s="85"/>
      <c r="AV1056" s="85"/>
      <c r="AW1056" s="101"/>
      <c r="AX1056" s="2"/>
      <c r="AY1056" s="2"/>
      <c r="AZ1056" s="2"/>
      <c r="BA1056" s="2"/>
      <c r="BB1056" s="56"/>
      <c r="BC1056" s="105"/>
      <c r="BD1056" s="105"/>
      <c r="BE1056" s="105"/>
      <c r="BF1056" s="105"/>
      <c r="BG1056" s="110"/>
      <c r="BH1056" s="2" t="s">
        <v>1064</v>
      </c>
      <c r="BI1056" s="2"/>
      <c r="BJ1056" s="2"/>
      <c r="BK1056" s="2"/>
      <c r="BL1056" s="56">
        <v>4.5</v>
      </c>
      <c r="BM1056" s="48"/>
      <c r="BN1056" s="48"/>
      <c r="BO1056" s="48"/>
      <c r="BP1056" s="48"/>
      <c r="BQ1056" s="118"/>
      <c r="BR1056" s="2"/>
      <c r="BS1056" s="2"/>
      <c r="BT1056" s="2"/>
      <c r="BU1056" s="2"/>
      <c r="BV1056" s="56"/>
    </row>
    <row r="1057" spans="1:74" s="13" customFormat="1" hidden="1" x14ac:dyDescent="0.3">
      <c r="A1057" s="12" t="s">
        <v>29</v>
      </c>
      <c r="B1057" s="12" t="s">
        <v>2</v>
      </c>
      <c r="C1057" s="12" t="s">
        <v>3</v>
      </c>
      <c r="D1057" s="12" t="s">
        <v>15</v>
      </c>
      <c r="E1057" s="7">
        <v>31</v>
      </c>
      <c r="F1057" s="7"/>
      <c r="G1057" s="19" t="s">
        <v>5</v>
      </c>
      <c r="H1057" s="7">
        <v>2024</v>
      </c>
      <c r="I1057" s="21"/>
      <c r="J1057" s="12" t="s">
        <v>314</v>
      </c>
      <c r="K1057" s="12"/>
      <c r="L1057" s="147"/>
      <c r="M1057" s="147">
        <f>SUM(M1019:M1056)</f>
        <v>220.22500000000002</v>
      </c>
      <c r="N1057" s="183"/>
      <c r="O1057" s="12"/>
      <c r="P1057" s="12"/>
      <c r="Q1057" s="12"/>
      <c r="R1057" s="12"/>
      <c r="S1057" s="52">
        <f>SUM(S1019:S1056)</f>
        <v>0</v>
      </c>
      <c r="T1057" s="12"/>
      <c r="U1057" s="12"/>
      <c r="V1057" s="12"/>
      <c r="W1057" s="12"/>
      <c r="X1057" s="52">
        <f>SUM(X1019:X1056)</f>
        <v>12.875999999999999</v>
      </c>
      <c r="Y1057" s="12"/>
      <c r="Z1057" s="12"/>
      <c r="AA1057" s="12"/>
      <c r="AB1057" s="12"/>
      <c r="AC1057" s="52">
        <f>SUM(AC1019:AC1056)</f>
        <v>173.90100000000001</v>
      </c>
      <c r="AD1057" s="12"/>
      <c r="AE1057" s="12"/>
      <c r="AF1057" s="12"/>
      <c r="AG1057" s="12"/>
      <c r="AH1057" s="52">
        <f>SUM(AH1019:AH1056)</f>
        <v>28.948</v>
      </c>
      <c r="AI1057" s="12"/>
      <c r="AJ1057" s="12"/>
      <c r="AK1057" s="12"/>
      <c r="AL1057" s="12"/>
      <c r="AM1057" s="52">
        <f>SUM(AM1019:AM1056)</f>
        <v>0</v>
      </c>
      <c r="AN1057" s="12"/>
      <c r="AO1057" s="12"/>
      <c r="AP1057" s="12"/>
      <c r="AQ1057" s="12"/>
      <c r="AR1057" s="52">
        <f>SUM(AR1019:AR1056)</f>
        <v>0</v>
      </c>
      <c r="AS1057" s="12"/>
      <c r="AT1057" s="12"/>
      <c r="AU1057" s="12"/>
      <c r="AV1057" s="12"/>
      <c r="AW1057" s="52">
        <f>SUM(AW1019:AW1056)</f>
        <v>0</v>
      </c>
      <c r="AX1057" s="12"/>
      <c r="AY1057" s="12"/>
      <c r="AZ1057" s="12"/>
      <c r="BA1057" s="12"/>
      <c r="BB1057" s="52">
        <f>SUM(BB1019:BB1056)</f>
        <v>0</v>
      </c>
      <c r="BC1057" s="12"/>
      <c r="BD1057" s="12"/>
      <c r="BE1057" s="12"/>
      <c r="BF1057" s="12"/>
      <c r="BG1057" s="52">
        <f>SUM(BG1019:BG1056)</f>
        <v>0</v>
      </c>
      <c r="BH1057" s="12"/>
      <c r="BI1057" s="12"/>
      <c r="BJ1057" s="12"/>
      <c r="BK1057" s="12"/>
      <c r="BL1057" s="52">
        <f>SUM(BL1019:BL1056)</f>
        <v>4.5</v>
      </c>
      <c r="BM1057" s="12"/>
      <c r="BN1057" s="12"/>
      <c r="BO1057" s="12"/>
      <c r="BP1057" s="12"/>
      <c r="BQ1057" s="52">
        <f>SUM(BQ1019:BQ1056)</f>
        <v>0</v>
      </c>
      <c r="BR1057" s="12"/>
      <c r="BS1057" s="12"/>
      <c r="BT1057" s="12"/>
      <c r="BU1057" s="12"/>
      <c r="BV1057" s="52">
        <f>SUM(BV1019:BV1056)</f>
        <v>0</v>
      </c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18" t="s">
        <v>5</v>
      </c>
      <c r="H1058" s="3">
        <v>2024</v>
      </c>
      <c r="I1058" s="20" t="s">
        <v>287</v>
      </c>
      <c r="J1058" s="184" t="s">
        <v>267</v>
      </c>
      <c r="K1058" s="184" t="s">
        <v>318</v>
      </c>
      <c r="L1058" s="187">
        <f t="shared" si="33"/>
        <v>0</v>
      </c>
      <c r="M1058" s="187">
        <f t="shared" si="34"/>
        <v>0</v>
      </c>
      <c r="N1058" s="186"/>
      <c r="O1058" s="33"/>
      <c r="P1058" s="33"/>
      <c r="Q1058" s="33"/>
      <c r="R1058" s="33"/>
      <c r="S1058" s="41"/>
      <c r="T1058" s="2"/>
      <c r="U1058" s="2"/>
      <c r="V1058" s="2"/>
      <c r="W1058" s="2"/>
      <c r="X1058" s="56"/>
      <c r="Y1058" s="62"/>
      <c r="Z1058" s="62"/>
      <c r="AA1058" s="62"/>
      <c r="AB1058" s="62"/>
      <c r="AC1058" s="69"/>
      <c r="AD1058" s="2"/>
      <c r="AE1058" s="2"/>
      <c r="AF1058" s="2"/>
      <c r="AG1058" s="2"/>
      <c r="AH1058" s="56"/>
      <c r="AI1058" s="72"/>
      <c r="AJ1058" s="72"/>
      <c r="AK1058" s="72"/>
      <c r="AL1058" s="72"/>
      <c r="AM1058" s="81"/>
      <c r="AN1058" s="2"/>
      <c r="AO1058" s="2"/>
      <c r="AP1058" s="2"/>
      <c r="AQ1058" s="2"/>
      <c r="AR1058" s="56"/>
      <c r="AS1058" s="85"/>
      <c r="AT1058" s="85"/>
      <c r="AU1058" s="85"/>
      <c r="AV1058" s="85"/>
      <c r="AW1058" s="101"/>
      <c r="AX1058" s="2"/>
      <c r="AY1058" s="2"/>
      <c r="AZ1058" s="2"/>
      <c r="BA1058" s="2"/>
      <c r="BB1058" s="56"/>
      <c r="BC1058" s="105"/>
      <c r="BD1058" s="105"/>
      <c r="BE1058" s="105"/>
      <c r="BF1058" s="105"/>
      <c r="BG1058" s="110"/>
      <c r="BH1058" s="2"/>
      <c r="BI1058" s="2"/>
      <c r="BJ1058" s="2"/>
      <c r="BK1058" s="2"/>
      <c r="BL1058" s="56"/>
      <c r="BM1058" s="48"/>
      <c r="BN1058" s="48"/>
      <c r="BO1058" s="48"/>
      <c r="BP1058" s="48"/>
      <c r="BQ1058" s="118"/>
      <c r="BR1058" s="2"/>
      <c r="BS1058" s="2"/>
      <c r="BT1058" s="2"/>
      <c r="BU1058" s="2"/>
      <c r="BV1058" s="56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18" t="s">
        <v>5</v>
      </c>
      <c r="H1059" s="3">
        <v>2024</v>
      </c>
      <c r="I1059" s="20" t="s">
        <v>287</v>
      </c>
      <c r="J1059" s="184" t="s">
        <v>291</v>
      </c>
      <c r="K1059" s="184" t="s">
        <v>319</v>
      </c>
      <c r="L1059" s="187">
        <f t="shared" si="33"/>
        <v>0</v>
      </c>
      <c r="M1059" s="187">
        <f t="shared" si="34"/>
        <v>0</v>
      </c>
      <c r="N1059" s="186"/>
      <c r="O1059" s="33"/>
      <c r="P1059" s="33"/>
      <c r="Q1059" s="33"/>
      <c r="R1059" s="33"/>
      <c r="S1059" s="41"/>
      <c r="T1059" s="2"/>
      <c r="U1059" s="2"/>
      <c r="V1059" s="2"/>
      <c r="W1059" s="2"/>
      <c r="X1059" s="56"/>
      <c r="Y1059" s="62"/>
      <c r="Z1059" s="62"/>
      <c r="AA1059" s="62"/>
      <c r="AB1059" s="62"/>
      <c r="AC1059" s="69"/>
      <c r="AD1059" s="2"/>
      <c r="AE1059" s="2"/>
      <c r="AF1059" s="2"/>
      <c r="AG1059" s="2"/>
      <c r="AH1059" s="56"/>
      <c r="AI1059" s="72"/>
      <c r="AJ1059" s="72"/>
      <c r="AK1059" s="72"/>
      <c r="AL1059" s="72"/>
      <c r="AM1059" s="81"/>
      <c r="AN1059" s="2"/>
      <c r="AO1059" s="2"/>
      <c r="AP1059" s="2"/>
      <c r="AQ1059" s="2"/>
      <c r="AR1059" s="56"/>
      <c r="AS1059" s="85"/>
      <c r="AT1059" s="85"/>
      <c r="AU1059" s="85"/>
      <c r="AV1059" s="85"/>
      <c r="AW1059" s="101"/>
      <c r="AX1059" s="2"/>
      <c r="AY1059" s="2"/>
      <c r="AZ1059" s="2"/>
      <c r="BA1059" s="2"/>
      <c r="BB1059" s="56"/>
      <c r="BC1059" s="105"/>
      <c r="BD1059" s="105"/>
      <c r="BE1059" s="105"/>
      <c r="BF1059" s="105"/>
      <c r="BG1059" s="110"/>
      <c r="BH1059" s="2"/>
      <c r="BI1059" s="2"/>
      <c r="BJ1059" s="2"/>
      <c r="BK1059" s="2"/>
      <c r="BL1059" s="56"/>
      <c r="BM1059" s="48"/>
      <c r="BN1059" s="48"/>
      <c r="BO1059" s="48"/>
      <c r="BP1059" s="48"/>
      <c r="BQ1059" s="118"/>
      <c r="BR1059" s="2"/>
      <c r="BS1059" s="2"/>
      <c r="BT1059" s="2"/>
      <c r="BU1059" s="2"/>
      <c r="BV1059" s="56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18" t="s">
        <v>5</v>
      </c>
      <c r="H1060" s="3">
        <v>2024</v>
      </c>
      <c r="I1060" s="20" t="s">
        <v>286</v>
      </c>
      <c r="J1060" s="184" t="s">
        <v>336</v>
      </c>
      <c r="K1060" s="184" t="s">
        <v>319</v>
      </c>
      <c r="L1060" s="187">
        <f t="shared" si="33"/>
        <v>0</v>
      </c>
      <c r="M1060" s="187">
        <f t="shared" si="34"/>
        <v>0</v>
      </c>
      <c r="N1060" s="186"/>
      <c r="O1060" s="33"/>
      <c r="P1060" s="33"/>
      <c r="Q1060" s="33"/>
      <c r="R1060" s="33"/>
      <c r="S1060" s="41"/>
      <c r="T1060" s="2"/>
      <c r="U1060" s="2"/>
      <c r="V1060" s="2"/>
      <c r="W1060" s="2"/>
      <c r="X1060" s="56"/>
      <c r="Y1060" s="62"/>
      <c r="Z1060" s="62"/>
      <c r="AA1060" s="62"/>
      <c r="AB1060" s="62"/>
      <c r="AC1060" s="69"/>
      <c r="AD1060" s="2"/>
      <c r="AE1060" s="2"/>
      <c r="AF1060" s="2"/>
      <c r="AG1060" s="2"/>
      <c r="AH1060" s="56"/>
      <c r="AI1060" s="72"/>
      <c r="AJ1060" s="72"/>
      <c r="AK1060" s="72"/>
      <c r="AL1060" s="72"/>
      <c r="AM1060" s="81"/>
      <c r="AN1060" s="2"/>
      <c r="AO1060" s="2"/>
      <c r="AP1060" s="2"/>
      <c r="AQ1060" s="2"/>
      <c r="AR1060" s="56"/>
      <c r="AS1060" s="85"/>
      <c r="AT1060" s="85"/>
      <c r="AU1060" s="85"/>
      <c r="AV1060" s="85"/>
      <c r="AW1060" s="101"/>
      <c r="AX1060" s="2"/>
      <c r="AY1060" s="2"/>
      <c r="AZ1060" s="2"/>
      <c r="BA1060" s="2"/>
      <c r="BB1060" s="56"/>
      <c r="BC1060" s="105"/>
      <c r="BD1060" s="105"/>
      <c r="BE1060" s="105"/>
      <c r="BF1060" s="105"/>
      <c r="BG1060" s="110"/>
      <c r="BH1060" s="2"/>
      <c r="BI1060" s="2"/>
      <c r="BJ1060" s="2"/>
      <c r="BK1060" s="2"/>
      <c r="BL1060" s="56"/>
      <c r="BM1060" s="48"/>
      <c r="BN1060" s="48"/>
      <c r="BO1060" s="48"/>
      <c r="BP1060" s="48"/>
      <c r="BQ1060" s="118"/>
      <c r="BR1060" s="2"/>
      <c r="BS1060" s="2"/>
      <c r="BT1060" s="2"/>
      <c r="BU1060" s="2"/>
      <c r="BV1060" s="56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18" t="s">
        <v>5</v>
      </c>
      <c r="H1061" s="3">
        <v>2024</v>
      </c>
      <c r="I1061" s="20" t="s">
        <v>286</v>
      </c>
      <c r="J1061" s="185" t="s">
        <v>337</v>
      </c>
      <c r="K1061" s="185" t="s">
        <v>318</v>
      </c>
      <c r="L1061" s="187">
        <f t="shared" si="33"/>
        <v>0</v>
      </c>
      <c r="M1061" s="187">
        <f t="shared" si="34"/>
        <v>0</v>
      </c>
      <c r="N1061" s="186"/>
      <c r="O1061" s="53"/>
      <c r="P1061" s="53"/>
      <c r="Q1061" s="53"/>
      <c r="R1061" s="53"/>
      <c r="S1061" s="41"/>
      <c r="T1061" s="8"/>
      <c r="U1061" s="8"/>
      <c r="V1061" s="8"/>
      <c r="W1061" s="8"/>
      <c r="X1061" s="56"/>
      <c r="Y1061" s="135"/>
      <c r="Z1061" s="135"/>
      <c r="AA1061" s="135"/>
      <c r="AB1061" s="135"/>
      <c r="AC1061" s="69"/>
      <c r="AD1061" s="8"/>
      <c r="AE1061" s="8"/>
      <c r="AF1061" s="8"/>
      <c r="AG1061" s="8"/>
      <c r="AH1061" s="56"/>
      <c r="AI1061" s="137"/>
      <c r="AJ1061" s="137"/>
      <c r="AK1061" s="137"/>
      <c r="AL1061" s="137"/>
      <c r="AM1061" s="81"/>
      <c r="AN1061" s="8"/>
      <c r="AO1061" s="8"/>
      <c r="AP1061" s="8"/>
      <c r="AQ1061" s="8"/>
      <c r="AR1061" s="56"/>
      <c r="AS1061" s="139"/>
      <c r="AT1061" s="139"/>
      <c r="AU1061" s="139"/>
      <c r="AV1061" s="139"/>
      <c r="AW1061" s="101"/>
      <c r="AX1061" s="8"/>
      <c r="AY1061" s="8"/>
      <c r="AZ1061" s="8"/>
      <c r="BA1061" s="8"/>
      <c r="BB1061" s="56"/>
      <c r="BC1061" s="141"/>
      <c r="BD1061" s="141"/>
      <c r="BE1061" s="141"/>
      <c r="BF1061" s="141"/>
      <c r="BG1061" s="110"/>
      <c r="BH1061" s="8"/>
      <c r="BI1061" s="8"/>
      <c r="BJ1061" s="8"/>
      <c r="BK1061" s="8"/>
      <c r="BL1061" s="56"/>
      <c r="BM1061" s="143"/>
      <c r="BN1061" s="143"/>
      <c r="BO1061" s="143"/>
      <c r="BP1061" s="143"/>
      <c r="BQ1061" s="118"/>
      <c r="BR1061" s="8"/>
      <c r="BS1061" s="8"/>
      <c r="BT1061" s="8"/>
      <c r="BU1061" s="8"/>
      <c r="BV1061" s="56"/>
    </row>
    <row r="1062" spans="1:74" ht="28.8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18" t="s">
        <v>5</v>
      </c>
      <c r="H1062" s="3">
        <v>2024</v>
      </c>
      <c r="I1062" s="20" t="s">
        <v>286</v>
      </c>
      <c r="J1062" s="185" t="s">
        <v>338</v>
      </c>
      <c r="K1062" s="185" t="s">
        <v>339</v>
      </c>
      <c r="L1062" s="187">
        <f t="shared" si="33"/>
        <v>0</v>
      </c>
      <c r="M1062" s="187">
        <f t="shared" si="34"/>
        <v>0</v>
      </c>
      <c r="N1062" s="186"/>
      <c r="O1062" s="53"/>
      <c r="P1062" s="53"/>
      <c r="Q1062" s="53"/>
      <c r="R1062" s="53"/>
      <c r="S1062" s="41"/>
      <c r="T1062" s="8"/>
      <c r="U1062" s="8"/>
      <c r="V1062" s="8"/>
      <c r="W1062" s="8"/>
      <c r="X1062" s="56"/>
      <c r="Y1062" s="135"/>
      <c r="Z1062" s="135"/>
      <c r="AA1062" s="135"/>
      <c r="AB1062" s="135"/>
      <c r="AC1062" s="69"/>
      <c r="AD1062" s="8"/>
      <c r="AE1062" s="8"/>
      <c r="AF1062" s="8"/>
      <c r="AG1062" s="8"/>
      <c r="AH1062" s="56"/>
      <c r="AI1062" s="137"/>
      <c r="AJ1062" s="137"/>
      <c r="AK1062" s="137"/>
      <c r="AL1062" s="137"/>
      <c r="AM1062" s="81"/>
      <c r="AN1062" s="8"/>
      <c r="AO1062" s="8"/>
      <c r="AP1062" s="8"/>
      <c r="AQ1062" s="8"/>
      <c r="AR1062" s="56"/>
      <c r="AS1062" s="139"/>
      <c r="AT1062" s="139"/>
      <c r="AU1062" s="139"/>
      <c r="AV1062" s="139"/>
      <c r="AW1062" s="101"/>
      <c r="AX1062" s="8"/>
      <c r="AY1062" s="8"/>
      <c r="AZ1062" s="8"/>
      <c r="BA1062" s="8"/>
      <c r="BB1062" s="56"/>
      <c r="BC1062" s="141"/>
      <c r="BD1062" s="141"/>
      <c r="BE1062" s="141"/>
      <c r="BF1062" s="141"/>
      <c r="BG1062" s="110"/>
      <c r="BH1062" s="8"/>
      <c r="BI1062" s="8"/>
      <c r="BJ1062" s="8"/>
      <c r="BK1062" s="8"/>
      <c r="BL1062" s="56"/>
      <c r="BM1062" s="143"/>
      <c r="BN1062" s="143"/>
      <c r="BO1062" s="143"/>
      <c r="BP1062" s="143"/>
      <c r="BQ1062" s="118"/>
      <c r="BR1062" s="8"/>
      <c r="BS1062" s="8"/>
      <c r="BT1062" s="8"/>
      <c r="BU1062" s="8"/>
      <c r="BV1062" s="56"/>
    </row>
    <row r="1063" spans="1:74" ht="28.8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18" t="s">
        <v>5</v>
      </c>
      <c r="H1063" s="3">
        <v>2024</v>
      </c>
      <c r="I1063" s="20" t="s">
        <v>286</v>
      </c>
      <c r="J1063" s="185" t="s">
        <v>340</v>
      </c>
      <c r="K1063" s="185" t="s">
        <v>318</v>
      </c>
      <c r="L1063" s="187">
        <f t="shared" si="33"/>
        <v>0</v>
      </c>
      <c r="M1063" s="187">
        <f t="shared" si="34"/>
        <v>0</v>
      </c>
      <c r="N1063" s="186"/>
      <c r="O1063" s="53"/>
      <c r="P1063" s="53"/>
      <c r="Q1063" s="53"/>
      <c r="R1063" s="53"/>
      <c r="S1063" s="41"/>
      <c r="T1063" s="8"/>
      <c r="U1063" s="8"/>
      <c r="V1063" s="8"/>
      <c r="W1063" s="8"/>
      <c r="X1063" s="56"/>
      <c r="Y1063" s="135"/>
      <c r="Z1063" s="135"/>
      <c r="AA1063" s="135"/>
      <c r="AB1063" s="135"/>
      <c r="AC1063" s="69"/>
      <c r="AD1063" s="8"/>
      <c r="AE1063" s="8"/>
      <c r="AF1063" s="8"/>
      <c r="AG1063" s="8"/>
      <c r="AH1063" s="56"/>
      <c r="AI1063" s="137"/>
      <c r="AJ1063" s="137"/>
      <c r="AK1063" s="137"/>
      <c r="AL1063" s="137"/>
      <c r="AM1063" s="81"/>
      <c r="AN1063" s="8"/>
      <c r="AO1063" s="8"/>
      <c r="AP1063" s="8"/>
      <c r="AQ1063" s="8"/>
      <c r="AR1063" s="56"/>
      <c r="AS1063" s="139"/>
      <c r="AT1063" s="139"/>
      <c r="AU1063" s="139"/>
      <c r="AV1063" s="139"/>
      <c r="AW1063" s="101"/>
      <c r="AX1063" s="8"/>
      <c r="AY1063" s="8"/>
      <c r="AZ1063" s="8"/>
      <c r="BA1063" s="8"/>
      <c r="BB1063" s="56"/>
      <c r="BC1063" s="141"/>
      <c r="BD1063" s="141"/>
      <c r="BE1063" s="141"/>
      <c r="BF1063" s="141"/>
      <c r="BG1063" s="110"/>
      <c r="BH1063" s="8"/>
      <c r="BI1063" s="8"/>
      <c r="BJ1063" s="8"/>
      <c r="BK1063" s="8"/>
      <c r="BL1063" s="56"/>
      <c r="BM1063" s="143"/>
      <c r="BN1063" s="143"/>
      <c r="BO1063" s="143"/>
      <c r="BP1063" s="143"/>
      <c r="BQ1063" s="118"/>
      <c r="BR1063" s="8"/>
      <c r="BS1063" s="8"/>
      <c r="BT1063" s="8"/>
      <c r="BU1063" s="8"/>
      <c r="BV1063" s="56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18" t="s">
        <v>5</v>
      </c>
      <c r="H1064" s="3">
        <v>2024</v>
      </c>
      <c r="I1064" s="20" t="s">
        <v>286</v>
      </c>
      <c r="J1064" s="185" t="s">
        <v>341</v>
      </c>
      <c r="K1064" s="185" t="s">
        <v>320</v>
      </c>
      <c r="L1064" s="187">
        <f t="shared" si="33"/>
        <v>0</v>
      </c>
      <c r="M1064" s="187">
        <f t="shared" si="34"/>
        <v>0</v>
      </c>
      <c r="N1064" s="186"/>
      <c r="O1064" s="53"/>
      <c r="P1064" s="53"/>
      <c r="Q1064" s="53"/>
      <c r="R1064" s="53"/>
      <c r="S1064" s="41"/>
      <c r="T1064" s="8"/>
      <c r="U1064" s="8"/>
      <c r="V1064" s="8"/>
      <c r="W1064" s="8"/>
      <c r="X1064" s="56"/>
      <c r="Y1064" s="135"/>
      <c r="Z1064" s="135"/>
      <c r="AA1064" s="135"/>
      <c r="AB1064" s="135"/>
      <c r="AC1064" s="69"/>
      <c r="AD1064" s="8"/>
      <c r="AE1064" s="8"/>
      <c r="AF1064" s="8"/>
      <c r="AG1064" s="8"/>
      <c r="AH1064" s="56"/>
      <c r="AI1064" s="137"/>
      <c r="AJ1064" s="137"/>
      <c r="AK1064" s="137"/>
      <c r="AL1064" s="137"/>
      <c r="AM1064" s="81"/>
      <c r="AN1064" s="8"/>
      <c r="AO1064" s="8"/>
      <c r="AP1064" s="8"/>
      <c r="AQ1064" s="8"/>
      <c r="AR1064" s="56"/>
      <c r="AS1064" s="139"/>
      <c r="AT1064" s="139"/>
      <c r="AU1064" s="139"/>
      <c r="AV1064" s="139"/>
      <c r="AW1064" s="101"/>
      <c r="AX1064" s="8"/>
      <c r="AY1064" s="8"/>
      <c r="AZ1064" s="8"/>
      <c r="BA1064" s="8"/>
      <c r="BB1064" s="56"/>
      <c r="BC1064" s="141"/>
      <c r="BD1064" s="141"/>
      <c r="BE1064" s="141"/>
      <c r="BF1064" s="141"/>
      <c r="BG1064" s="110"/>
      <c r="BH1064" s="8"/>
      <c r="BI1064" s="8"/>
      <c r="BJ1064" s="8"/>
      <c r="BK1064" s="8"/>
      <c r="BL1064" s="56"/>
      <c r="BM1064" s="143"/>
      <c r="BN1064" s="143"/>
      <c r="BO1064" s="143"/>
      <c r="BP1064" s="143"/>
      <c r="BQ1064" s="118"/>
      <c r="BR1064" s="8"/>
      <c r="BS1064" s="8"/>
      <c r="BT1064" s="8"/>
      <c r="BU1064" s="8"/>
      <c r="BV1064" s="56"/>
    </row>
    <row r="1065" spans="1:74" ht="28.8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18" t="s">
        <v>5</v>
      </c>
      <c r="H1065" s="3">
        <v>2024</v>
      </c>
      <c r="I1065" s="20" t="s">
        <v>286</v>
      </c>
      <c r="J1065" s="185" t="s">
        <v>342</v>
      </c>
      <c r="K1065" s="185" t="s">
        <v>320</v>
      </c>
      <c r="L1065" s="187">
        <f t="shared" si="33"/>
        <v>0</v>
      </c>
      <c r="M1065" s="187">
        <f t="shared" si="34"/>
        <v>0</v>
      </c>
      <c r="N1065" s="186"/>
      <c r="O1065" s="53"/>
      <c r="P1065" s="53"/>
      <c r="Q1065" s="53"/>
      <c r="R1065" s="53"/>
      <c r="S1065" s="41"/>
      <c r="T1065" s="8"/>
      <c r="U1065" s="8"/>
      <c r="V1065" s="8"/>
      <c r="W1065" s="8"/>
      <c r="X1065" s="56"/>
      <c r="Y1065" s="135"/>
      <c r="Z1065" s="135"/>
      <c r="AA1065" s="135"/>
      <c r="AB1065" s="135"/>
      <c r="AC1065" s="69"/>
      <c r="AD1065" s="8"/>
      <c r="AE1065" s="8"/>
      <c r="AF1065" s="8"/>
      <c r="AG1065" s="8"/>
      <c r="AH1065" s="56"/>
      <c r="AI1065" s="137"/>
      <c r="AJ1065" s="137"/>
      <c r="AK1065" s="137"/>
      <c r="AL1065" s="137"/>
      <c r="AM1065" s="81"/>
      <c r="AN1065" s="8"/>
      <c r="AO1065" s="8"/>
      <c r="AP1065" s="8"/>
      <c r="AQ1065" s="8"/>
      <c r="AR1065" s="56"/>
      <c r="AS1065" s="139"/>
      <c r="AT1065" s="139"/>
      <c r="AU1065" s="139"/>
      <c r="AV1065" s="139"/>
      <c r="AW1065" s="101"/>
      <c r="AX1065" s="8"/>
      <c r="AY1065" s="8"/>
      <c r="AZ1065" s="8"/>
      <c r="BA1065" s="8"/>
      <c r="BB1065" s="56"/>
      <c r="BC1065" s="141"/>
      <c r="BD1065" s="141"/>
      <c r="BE1065" s="141"/>
      <c r="BF1065" s="141"/>
      <c r="BG1065" s="110"/>
      <c r="BH1065" s="8"/>
      <c r="BI1065" s="8"/>
      <c r="BJ1065" s="8"/>
      <c r="BK1065" s="8"/>
      <c r="BL1065" s="56"/>
      <c r="BM1065" s="143"/>
      <c r="BN1065" s="143"/>
      <c r="BO1065" s="143"/>
      <c r="BP1065" s="143"/>
      <c r="BQ1065" s="118"/>
      <c r="BR1065" s="8"/>
      <c r="BS1065" s="8"/>
      <c r="BT1065" s="8"/>
      <c r="BU1065" s="8"/>
      <c r="BV1065" s="56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18" t="s">
        <v>5</v>
      </c>
      <c r="H1066" s="3">
        <v>2024</v>
      </c>
      <c r="I1066" s="20" t="s">
        <v>286</v>
      </c>
      <c r="J1066" s="185" t="s">
        <v>343</v>
      </c>
      <c r="K1066" s="185" t="s">
        <v>339</v>
      </c>
      <c r="L1066" s="187">
        <f t="shared" si="33"/>
        <v>0</v>
      </c>
      <c r="M1066" s="187">
        <f t="shared" si="34"/>
        <v>0</v>
      </c>
      <c r="N1066" s="186"/>
      <c r="O1066" s="53"/>
      <c r="P1066" s="53"/>
      <c r="Q1066" s="53"/>
      <c r="R1066" s="53"/>
      <c r="S1066" s="41"/>
      <c r="T1066" s="8"/>
      <c r="U1066" s="8"/>
      <c r="V1066" s="8"/>
      <c r="W1066" s="8"/>
      <c r="X1066" s="56"/>
      <c r="Y1066" s="135"/>
      <c r="Z1066" s="135"/>
      <c r="AA1066" s="135"/>
      <c r="AB1066" s="135"/>
      <c r="AC1066" s="69"/>
      <c r="AD1066" s="8"/>
      <c r="AE1066" s="8"/>
      <c r="AF1066" s="8"/>
      <c r="AG1066" s="8"/>
      <c r="AH1066" s="56"/>
      <c r="AI1066" s="137"/>
      <c r="AJ1066" s="137"/>
      <c r="AK1066" s="137"/>
      <c r="AL1066" s="137"/>
      <c r="AM1066" s="81"/>
      <c r="AN1066" s="8"/>
      <c r="AO1066" s="8"/>
      <c r="AP1066" s="8"/>
      <c r="AQ1066" s="8"/>
      <c r="AR1066" s="56"/>
      <c r="AS1066" s="139"/>
      <c r="AT1066" s="139"/>
      <c r="AU1066" s="139"/>
      <c r="AV1066" s="139"/>
      <c r="AW1066" s="101"/>
      <c r="AX1066" s="8"/>
      <c r="AY1066" s="8"/>
      <c r="AZ1066" s="8"/>
      <c r="BA1066" s="8"/>
      <c r="BB1066" s="56"/>
      <c r="BC1066" s="141"/>
      <c r="BD1066" s="141"/>
      <c r="BE1066" s="141"/>
      <c r="BF1066" s="141"/>
      <c r="BG1066" s="110"/>
      <c r="BH1066" s="8"/>
      <c r="BI1066" s="8"/>
      <c r="BJ1066" s="8"/>
      <c r="BK1066" s="8"/>
      <c r="BL1066" s="56"/>
      <c r="BM1066" s="143"/>
      <c r="BN1066" s="143"/>
      <c r="BO1066" s="143"/>
      <c r="BP1066" s="143"/>
      <c r="BQ1066" s="118"/>
      <c r="BR1066" s="8"/>
      <c r="BS1066" s="8"/>
      <c r="BT1066" s="8"/>
      <c r="BU1066" s="8"/>
      <c r="BV1066" s="56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18" t="s">
        <v>5</v>
      </c>
      <c r="H1067" s="3">
        <v>2024</v>
      </c>
      <c r="I1067" s="20" t="s">
        <v>288</v>
      </c>
      <c r="J1067" s="185" t="s">
        <v>344</v>
      </c>
      <c r="K1067" s="185" t="s">
        <v>318</v>
      </c>
      <c r="L1067" s="187">
        <f t="shared" si="33"/>
        <v>0</v>
      </c>
      <c r="M1067" s="187">
        <f t="shared" si="34"/>
        <v>0</v>
      </c>
      <c r="N1067" s="186"/>
      <c r="O1067" s="53"/>
      <c r="P1067" s="53"/>
      <c r="Q1067" s="53"/>
      <c r="R1067" s="53"/>
      <c r="S1067" s="41"/>
      <c r="T1067" s="8"/>
      <c r="U1067" s="8"/>
      <c r="V1067" s="8"/>
      <c r="W1067" s="8"/>
      <c r="X1067" s="56"/>
      <c r="Y1067" s="135"/>
      <c r="Z1067" s="135"/>
      <c r="AA1067" s="135"/>
      <c r="AB1067" s="135"/>
      <c r="AC1067" s="69"/>
      <c r="AD1067" s="8"/>
      <c r="AE1067" s="8"/>
      <c r="AF1067" s="8"/>
      <c r="AG1067" s="8"/>
      <c r="AH1067" s="56"/>
      <c r="AI1067" s="137"/>
      <c r="AJ1067" s="137"/>
      <c r="AK1067" s="137"/>
      <c r="AL1067" s="137"/>
      <c r="AM1067" s="81"/>
      <c r="AN1067" s="8"/>
      <c r="AO1067" s="8"/>
      <c r="AP1067" s="8"/>
      <c r="AQ1067" s="8"/>
      <c r="AR1067" s="56"/>
      <c r="AS1067" s="139"/>
      <c r="AT1067" s="139"/>
      <c r="AU1067" s="139"/>
      <c r="AV1067" s="139"/>
      <c r="AW1067" s="101"/>
      <c r="AX1067" s="8"/>
      <c r="AY1067" s="8"/>
      <c r="AZ1067" s="8"/>
      <c r="BA1067" s="8"/>
      <c r="BB1067" s="56"/>
      <c r="BC1067" s="141"/>
      <c r="BD1067" s="141"/>
      <c r="BE1067" s="141"/>
      <c r="BF1067" s="141"/>
      <c r="BG1067" s="110"/>
      <c r="BH1067" s="8"/>
      <c r="BI1067" s="8"/>
      <c r="BJ1067" s="8"/>
      <c r="BK1067" s="8"/>
      <c r="BL1067" s="56"/>
      <c r="BM1067" s="143"/>
      <c r="BN1067" s="143"/>
      <c r="BO1067" s="143"/>
      <c r="BP1067" s="143"/>
      <c r="BQ1067" s="118"/>
      <c r="BR1067" s="8"/>
      <c r="BS1067" s="8"/>
      <c r="BT1067" s="8"/>
      <c r="BU1067" s="8"/>
      <c r="BV1067" s="56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18" t="s">
        <v>5</v>
      </c>
      <c r="H1068" s="3">
        <v>2024</v>
      </c>
      <c r="I1068" s="20" t="s">
        <v>288</v>
      </c>
      <c r="J1068" s="184" t="s">
        <v>351</v>
      </c>
      <c r="K1068" s="184" t="s">
        <v>318</v>
      </c>
      <c r="L1068" s="187">
        <f t="shared" si="33"/>
        <v>0</v>
      </c>
      <c r="M1068" s="187">
        <f t="shared" si="34"/>
        <v>0</v>
      </c>
      <c r="N1068" s="186"/>
      <c r="O1068" s="53"/>
      <c r="P1068" s="53"/>
      <c r="Q1068" s="53"/>
      <c r="R1068" s="53"/>
      <c r="S1068" s="41"/>
      <c r="T1068" s="8"/>
      <c r="U1068" s="8"/>
      <c r="V1068" s="8"/>
      <c r="W1068" s="8"/>
      <c r="X1068" s="56"/>
      <c r="Y1068" s="135"/>
      <c r="Z1068" s="135"/>
      <c r="AA1068" s="135"/>
      <c r="AB1068" s="135"/>
      <c r="AC1068" s="69"/>
      <c r="AD1068" s="8"/>
      <c r="AE1068" s="8"/>
      <c r="AF1068" s="8"/>
      <c r="AG1068" s="8"/>
      <c r="AH1068" s="56"/>
      <c r="AI1068" s="137"/>
      <c r="AJ1068" s="137"/>
      <c r="AK1068" s="137"/>
      <c r="AL1068" s="137"/>
      <c r="AM1068" s="81"/>
      <c r="AN1068" s="8"/>
      <c r="AO1068" s="8"/>
      <c r="AP1068" s="8"/>
      <c r="AQ1068" s="8"/>
      <c r="AR1068" s="56"/>
      <c r="AS1068" s="139"/>
      <c r="AT1068" s="139"/>
      <c r="AU1068" s="139"/>
      <c r="AV1068" s="139"/>
      <c r="AW1068" s="101"/>
      <c r="AX1068" s="8"/>
      <c r="AY1068" s="8"/>
      <c r="AZ1068" s="8"/>
      <c r="BA1068" s="8"/>
      <c r="BB1068" s="56"/>
      <c r="BC1068" s="141"/>
      <c r="BD1068" s="141"/>
      <c r="BE1068" s="141"/>
      <c r="BF1068" s="141"/>
      <c r="BG1068" s="110"/>
      <c r="BH1068" s="8"/>
      <c r="BI1068" s="8"/>
      <c r="BJ1068" s="8"/>
      <c r="BK1068" s="8"/>
      <c r="BL1068" s="56"/>
      <c r="BM1068" s="143"/>
      <c r="BN1068" s="143"/>
      <c r="BO1068" s="143"/>
      <c r="BP1068" s="143"/>
      <c r="BQ1068" s="118"/>
      <c r="BR1068" s="8"/>
      <c r="BS1068" s="8"/>
      <c r="BT1068" s="8"/>
      <c r="BU1068" s="8"/>
      <c r="BV1068" s="56"/>
    </row>
    <row r="1069" spans="1:74" ht="28.8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18" t="s">
        <v>5</v>
      </c>
      <c r="H1069" s="3">
        <v>2024</v>
      </c>
      <c r="I1069" s="20" t="s">
        <v>288</v>
      </c>
      <c r="J1069" s="184" t="s">
        <v>352</v>
      </c>
      <c r="K1069" s="184" t="s">
        <v>321</v>
      </c>
      <c r="L1069" s="187">
        <f t="shared" si="33"/>
        <v>0</v>
      </c>
      <c r="M1069" s="187">
        <f t="shared" si="34"/>
        <v>0</v>
      </c>
      <c r="N1069" s="186"/>
      <c r="O1069" s="33"/>
      <c r="P1069" s="33"/>
      <c r="Q1069" s="33"/>
      <c r="R1069" s="33"/>
      <c r="S1069" s="41"/>
      <c r="T1069" s="2"/>
      <c r="U1069" s="2"/>
      <c r="V1069" s="2"/>
      <c r="W1069" s="2"/>
      <c r="X1069" s="56"/>
      <c r="Y1069" s="62"/>
      <c r="Z1069" s="62"/>
      <c r="AA1069" s="62"/>
      <c r="AB1069" s="62"/>
      <c r="AC1069" s="69"/>
      <c r="AD1069" s="2"/>
      <c r="AE1069" s="2"/>
      <c r="AF1069" s="2"/>
      <c r="AG1069" s="2"/>
      <c r="AH1069" s="56"/>
      <c r="AI1069" s="72"/>
      <c r="AJ1069" s="72"/>
      <c r="AK1069" s="72"/>
      <c r="AL1069" s="72"/>
      <c r="AM1069" s="81"/>
      <c r="AN1069" s="2"/>
      <c r="AO1069" s="2"/>
      <c r="AP1069" s="2"/>
      <c r="AQ1069" s="2"/>
      <c r="AR1069" s="56"/>
      <c r="AS1069" s="85"/>
      <c r="AT1069" s="85"/>
      <c r="AU1069" s="85"/>
      <c r="AV1069" s="85"/>
      <c r="AW1069" s="101"/>
      <c r="AX1069" s="2"/>
      <c r="AY1069" s="2"/>
      <c r="AZ1069" s="2"/>
      <c r="BA1069" s="2"/>
      <c r="BB1069" s="56"/>
      <c r="BC1069" s="105"/>
      <c r="BD1069" s="105"/>
      <c r="BE1069" s="105"/>
      <c r="BF1069" s="105"/>
      <c r="BG1069" s="110"/>
      <c r="BH1069" s="2"/>
      <c r="BI1069" s="2"/>
      <c r="BJ1069" s="2"/>
      <c r="BK1069" s="2"/>
      <c r="BL1069" s="56"/>
      <c r="BM1069" s="48"/>
      <c r="BN1069" s="48"/>
      <c r="BO1069" s="48"/>
      <c r="BP1069" s="48"/>
      <c r="BQ1069" s="118"/>
      <c r="BR1069" s="2"/>
      <c r="BS1069" s="2"/>
      <c r="BT1069" s="2"/>
      <c r="BU1069" s="2"/>
      <c r="BV1069" s="56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18" t="s">
        <v>5</v>
      </c>
      <c r="H1070" s="3">
        <v>2024</v>
      </c>
      <c r="I1070" s="20" t="s">
        <v>288</v>
      </c>
      <c r="J1070" s="184" t="s">
        <v>345</v>
      </c>
      <c r="K1070" s="184" t="s">
        <v>318</v>
      </c>
      <c r="L1070" s="187">
        <f t="shared" si="33"/>
        <v>0</v>
      </c>
      <c r="M1070" s="187">
        <f t="shared" si="34"/>
        <v>0</v>
      </c>
      <c r="N1070" s="186"/>
      <c r="O1070" s="34"/>
      <c r="P1070" s="33"/>
      <c r="Q1070" s="33"/>
      <c r="R1070" s="33"/>
      <c r="S1070" s="41"/>
      <c r="T1070" s="3"/>
      <c r="U1070" s="2"/>
      <c r="V1070" s="2"/>
      <c r="W1070" s="2"/>
      <c r="X1070" s="56"/>
      <c r="Y1070" s="64"/>
      <c r="Z1070" s="62"/>
      <c r="AA1070" s="62"/>
      <c r="AB1070" s="62"/>
      <c r="AC1070" s="69"/>
      <c r="AD1070" s="3"/>
      <c r="AE1070" s="2"/>
      <c r="AF1070" s="2"/>
      <c r="AG1070" s="2"/>
      <c r="AH1070" s="56"/>
      <c r="AI1070" s="73"/>
      <c r="AJ1070" s="72"/>
      <c r="AK1070" s="72"/>
      <c r="AL1070" s="72"/>
      <c r="AM1070" s="81"/>
      <c r="AN1070" s="3"/>
      <c r="AO1070" s="2"/>
      <c r="AP1070" s="2"/>
      <c r="AQ1070" s="2"/>
      <c r="AR1070" s="56"/>
      <c r="AS1070" s="86"/>
      <c r="AT1070" s="85"/>
      <c r="AU1070" s="85"/>
      <c r="AV1070" s="85"/>
      <c r="AW1070" s="101"/>
      <c r="AX1070" s="3"/>
      <c r="AY1070" s="2"/>
      <c r="AZ1070" s="2"/>
      <c r="BA1070" s="2"/>
      <c r="BB1070" s="56"/>
      <c r="BC1070" s="106"/>
      <c r="BD1070" s="105"/>
      <c r="BE1070" s="105"/>
      <c r="BF1070" s="105"/>
      <c r="BG1070" s="110"/>
      <c r="BH1070" s="3"/>
      <c r="BI1070" s="2"/>
      <c r="BJ1070" s="2"/>
      <c r="BK1070" s="2"/>
      <c r="BL1070" s="56"/>
      <c r="BM1070" s="49"/>
      <c r="BN1070" s="48"/>
      <c r="BO1070" s="48"/>
      <c r="BP1070" s="48"/>
      <c r="BQ1070" s="118"/>
      <c r="BR1070" s="3"/>
      <c r="BS1070" s="2"/>
      <c r="BT1070" s="2"/>
      <c r="BU1070" s="2"/>
      <c r="BV1070" s="56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18" t="s">
        <v>5</v>
      </c>
      <c r="H1071" s="3">
        <v>2024</v>
      </c>
      <c r="I1071" s="20" t="s">
        <v>289</v>
      </c>
      <c r="J1071" s="184" t="s">
        <v>268</v>
      </c>
      <c r="K1071" s="184" t="s">
        <v>318</v>
      </c>
      <c r="L1071" s="187">
        <f t="shared" si="33"/>
        <v>0</v>
      </c>
      <c r="M1071" s="187">
        <f t="shared" si="34"/>
        <v>0</v>
      </c>
      <c r="N1071" s="186"/>
      <c r="O1071" s="33"/>
      <c r="P1071" s="33"/>
      <c r="Q1071" s="33"/>
      <c r="R1071" s="33"/>
      <c r="S1071" s="41"/>
      <c r="T1071" s="2"/>
      <c r="U1071" s="2"/>
      <c r="V1071" s="2"/>
      <c r="W1071" s="2"/>
      <c r="X1071" s="56"/>
      <c r="Y1071" s="62"/>
      <c r="Z1071" s="62"/>
      <c r="AA1071" s="62"/>
      <c r="AB1071" s="62"/>
      <c r="AC1071" s="69"/>
      <c r="AD1071" s="2"/>
      <c r="AE1071" s="2"/>
      <c r="AF1071" s="2"/>
      <c r="AG1071" s="2"/>
      <c r="AH1071" s="56"/>
      <c r="AI1071" s="72"/>
      <c r="AJ1071" s="72"/>
      <c r="AK1071" s="72"/>
      <c r="AL1071" s="72"/>
      <c r="AM1071" s="81"/>
      <c r="AN1071" s="2"/>
      <c r="AO1071" s="2"/>
      <c r="AP1071" s="2"/>
      <c r="AQ1071" s="2"/>
      <c r="AR1071" s="56"/>
      <c r="AS1071" s="85"/>
      <c r="AT1071" s="85"/>
      <c r="AU1071" s="85"/>
      <c r="AV1071" s="85"/>
      <c r="AW1071" s="101"/>
      <c r="AX1071" s="2"/>
      <c r="AY1071" s="2"/>
      <c r="AZ1071" s="2"/>
      <c r="BA1071" s="2"/>
      <c r="BB1071" s="56"/>
      <c r="BC1071" s="105"/>
      <c r="BD1071" s="105"/>
      <c r="BE1071" s="105"/>
      <c r="BF1071" s="105"/>
      <c r="BG1071" s="110"/>
      <c r="BH1071" s="2"/>
      <c r="BI1071" s="2"/>
      <c r="BJ1071" s="2"/>
      <c r="BK1071" s="2"/>
      <c r="BL1071" s="56"/>
      <c r="BM1071" s="48"/>
      <c r="BN1071" s="48"/>
      <c r="BO1071" s="48"/>
      <c r="BP1071" s="48"/>
      <c r="BQ1071" s="118"/>
      <c r="BR1071" s="2"/>
      <c r="BS1071" s="2"/>
      <c r="BT1071" s="2"/>
      <c r="BU1071" s="2"/>
      <c r="BV1071" s="56"/>
    </row>
    <row r="1072" spans="1:74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18" t="s">
        <v>5</v>
      </c>
      <c r="H1072" s="3">
        <v>2024</v>
      </c>
      <c r="I1072" s="20" t="s">
        <v>289</v>
      </c>
      <c r="J1072" s="184" t="s">
        <v>292</v>
      </c>
      <c r="K1072" s="184" t="s">
        <v>318</v>
      </c>
      <c r="L1072" s="187">
        <f t="shared" si="33"/>
        <v>0</v>
      </c>
      <c r="M1072" s="187">
        <f t="shared" si="34"/>
        <v>0</v>
      </c>
      <c r="N1072" s="186"/>
      <c r="O1072" s="33"/>
      <c r="P1072" s="33"/>
      <c r="Q1072" s="33"/>
      <c r="R1072" s="33"/>
      <c r="S1072" s="41"/>
      <c r="T1072" s="2"/>
      <c r="U1072" s="2"/>
      <c r="V1072" s="2"/>
      <c r="W1072" s="2"/>
      <c r="X1072" s="56"/>
      <c r="Y1072" s="62"/>
      <c r="Z1072" s="62"/>
      <c r="AA1072" s="62"/>
      <c r="AB1072" s="62"/>
      <c r="AC1072" s="69"/>
      <c r="AD1072" s="2"/>
      <c r="AE1072" s="2"/>
      <c r="AF1072" s="2"/>
      <c r="AG1072" s="2"/>
      <c r="AH1072" s="56"/>
      <c r="AI1072" s="72"/>
      <c r="AJ1072" s="72"/>
      <c r="AK1072" s="72"/>
      <c r="AL1072" s="72"/>
      <c r="AM1072" s="81"/>
      <c r="AN1072" s="2"/>
      <c r="AO1072" s="2"/>
      <c r="AP1072" s="2"/>
      <c r="AQ1072" s="2"/>
      <c r="AR1072" s="56"/>
      <c r="AS1072" s="85"/>
      <c r="AT1072" s="85"/>
      <c r="AU1072" s="85"/>
      <c r="AV1072" s="85"/>
      <c r="AW1072" s="101"/>
      <c r="AX1072" s="2"/>
      <c r="AY1072" s="2"/>
      <c r="AZ1072" s="2"/>
      <c r="BA1072" s="2"/>
      <c r="BB1072" s="56"/>
      <c r="BC1072" s="105"/>
      <c r="BD1072" s="105"/>
      <c r="BE1072" s="105"/>
      <c r="BF1072" s="105"/>
      <c r="BG1072" s="110"/>
      <c r="BH1072" s="2"/>
      <c r="BI1072" s="2"/>
      <c r="BJ1072" s="2"/>
      <c r="BK1072" s="2"/>
      <c r="BL1072" s="56"/>
      <c r="BM1072" s="48"/>
      <c r="BN1072" s="48"/>
      <c r="BO1072" s="48"/>
      <c r="BP1072" s="48"/>
      <c r="BQ1072" s="118"/>
      <c r="BR1072" s="2"/>
      <c r="BS1072" s="2"/>
      <c r="BT1072" s="2"/>
      <c r="BU1072" s="2"/>
      <c r="BV1072" s="56"/>
    </row>
    <row r="1073" spans="1:74" ht="15.6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18" t="s">
        <v>5</v>
      </c>
      <c r="H1073" s="3">
        <v>2024</v>
      </c>
      <c r="I1073" s="20" t="s">
        <v>285</v>
      </c>
      <c r="J1073" s="184" t="s">
        <v>293</v>
      </c>
      <c r="K1073" s="184" t="s">
        <v>318</v>
      </c>
      <c r="L1073" s="187">
        <f t="shared" si="33"/>
        <v>0</v>
      </c>
      <c r="M1073" s="187">
        <f t="shared" si="34"/>
        <v>0</v>
      </c>
      <c r="N1073" s="186"/>
      <c r="O1073" s="33"/>
      <c r="P1073" s="33"/>
      <c r="Q1073" s="33"/>
      <c r="R1073" s="35"/>
      <c r="S1073" s="41"/>
      <c r="T1073" s="2"/>
      <c r="U1073" s="2"/>
      <c r="V1073" s="2"/>
      <c r="W1073" s="29"/>
      <c r="X1073" s="56"/>
      <c r="Y1073" s="62"/>
      <c r="Z1073" s="62"/>
      <c r="AA1073" s="62"/>
      <c r="AB1073" s="63"/>
      <c r="AC1073" s="69"/>
      <c r="AD1073" s="2"/>
      <c r="AE1073" s="2"/>
      <c r="AF1073" s="2"/>
      <c r="AG1073" s="29"/>
      <c r="AH1073" s="56"/>
      <c r="AI1073" s="72"/>
      <c r="AJ1073" s="72"/>
      <c r="AK1073" s="72"/>
      <c r="AL1073" s="74"/>
      <c r="AM1073" s="81"/>
      <c r="AN1073" s="2"/>
      <c r="AO1073" s="2"/>
      <c r="AP1073" s="2"/>
      <c r="AQ1073" s="29"/>
      <c r="AR1073" s="56"/>
      <c r="AS1073" s="85"/>
      <c r="AT1073" s="85"/>
      <c r="AU1073" s="85"/>
      <c r="AV1073" s="87"/>
      <c r="AW1073" s="101"/>
      <c r="AX1073" s="2"/>
      <c r="AY1073" s="2"/>
      <c r="AZ1073" s="2"/>
      <c r="BA1073" s="29"/>
      <c r="BB1073" s="56"/>
      <c r="BC1073" s="105"/>
      <c r="BD1073" s="105"/>
      <c r="BE1073" s="105"/>
      <c r="BF1073" s="107"/>
      <c r="BG1073" s="110"/>
      <c r="BH1073" s="2"/>
      <c r="BI1073" s="2"/>
      <c r="BJ1073" s="2"/>
      <c r="BK1073" s="29"/>
      <c r="BL1073" s="56"/>
      <c r="BM1073" s="48"/>
      <c r="BN1073" s="48"/>
      <c r="BO1073" s="48"/>
      <c r="BP1073" s="114"/>
      <c r="BQ1073" s="118"/>
      <c r="BR1073" s="2"/>
      <c r="BS1073" s="2"/>
      <c r="BT1073" s="2"/>
      <c r="BU1073" s="29"/>
      <c r="BV1073" s="56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18" t="s">
        <v>5</v>
      </c>
      <c r="H1074" s="3">
        <v>2024</v>
      </c>
      <c r="I1074" s="20" t="s">
        <v>287</v>
      </c>
      <c r="J1074" s="184" t="s">
        <v>269</v>
      </c>
      <c r="K1074" s="184" t="s">
        <v>320</v>
      </c>
      <c r="L1074" s="187">
        <f t="shared" si="33"/>
        <v>0</v>
      </c>
      <c r="M1074" s="187">
        <f t="shared" si="34"/>
        <v>0</v>
      </c>
      <c r="N1074" s="186"/>
      <c r="O1074" s="33"/>
      <c r="P1074" s="33"/>
      <c r="Q1074" s="33"/>
      <c r="R1074" s="33"/>
      <c r="S1074" s="42"/>
      <c r="T1074" s="2"/>
      <c r="U1074" s="2"/>
      <c r="V1074" s="2"/>
      <c r="W1074" s="2"/>
      <c r="X1074" s="55"/>
      <c r="Y1074" s="62"/>
      <c r="Z1074" s="62"/>
      <c r="AA1074" s="62"/>
      <c r="AB1074" s="64"/>
      <c r="AC1074" s="68"/>
      <c r="AD1074" s="2"/>
      <c r="AE1074" s="2"/>
      <c r="AF1074" s="2"/>
      <c r="AG1074" s="2"/>
      <c r="AH1074" s="55"/>
      <c r="AI1074" s="72"/>
      <c r="AJ1074" s="72"/>
      <c r="AK1074" s="72"/>
      <c r="AL1074" s="72"/>
      <c r="AM1074" s="80"/>
      <c r="AN1074" s="2"/>
      <c r="AO1074" s="2"/>
      <c r="AP1074" s="2"/>
      <c r="AQ1074" s="2"/>
      <c r="AR1074" s="55"/>
      <c r="AS1074" s="85"/>
      <c r="AT1074" s="85"/>
      <c r="AU1074" s="85"/>
      <c r="AV1074" s="85"/>
      <c r="AW1074" s="100"/>
      <c r="AX1074" s="2"/>
      <c r="AY1074" s="2"/>
      <c r="AZ1074" s="2"/>
      <c r="BA1074" s="2"/>
      <c r="BB1074" s="55"/>
      <c r="BC1074" s="105"/>
      <c r="BD1074" s="105"/>
      <c r="BE1074" s="105"/>
      <c r="BF1074" s="105"/>
      <c r="BG1074" s="109"/>
      <c r="BH1074" s="2"/>
      <c r="BI1074" s="2"/>
      <c r="BJ1074" s="2"/>
      <c r="BK1074" s="2"/>
      <c r="BL1074" s="55"/>
      <c r="BM1074" s="48"/>
      <c r="BN1074" s="48"/>
      <c r="BO1074" s="48"/>
      <c r="BP1074" s="48"/>
      <c r="BQ1074" s="117"/>
      <c r="BR1074" s="2"/>
      <c r="BS1074" s="2"/>
      <c r="BT1074" s="2"/>
      <c r="BU1074" s="2"/>
      <c r="BV1074" s="55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18" t="s">
        <v>5</v>
      </c>
      <c r="H1075" s="3">
        <v>2024</v>
      </c>
      <c r="I1075" s="20" t="s">
        <v>287</v>
      </c>
      <c r="J1075" s="184" t="s">
        <v>270</v>
      </c>
      <c r="K1075" s="184" t="s">
        <v>320</v>
      </c>
      <c r="L1075" s="187">
        <f t="shared" si="33"/>
        <v>0</v>
      </c>
      <c r="M1075" s="187">
        <f t="shared" si="34"/>
        <v>0</v>
      </c>
      <c r="N1075" s="186"/>
      <c r="O1075" s="33"/>
      <c r="P1075" s="33"/>
      <c r="Q1075" s="33"/>
      <c r="R1075" s="33"/>
      <c r="S1075" s="42"/>
      <c r="T1075" s="2"/>
      <c r="U1075" s="2"/>
      <c r="V1075" s="2"/>
      <c r="W1075" s="2"/>
      <c r="X1075" s="55"/>
      <c r="Y1075" s="62"/>
      <c r="Z1075" s="62"/>
      <c r="AA1075" s="62"/>
      <c r="AB1075" s="62"/>
      <c r="AC1075" s="68"/>
      <c r="AD1075" s="2"/>
      <c r="AE1075" s="2"/>
      <c r="AF1075" s="2"/>
      <c r="AG1075" s="2"/>
      <c r="AH1075" s="55"/>
      <c r="AI1075" s="72"/>
      <c r="AJ1075" s="72"/>
      <c r="AK1075" s="72"/>
      <c r="AL1075" s="72"/>
      <c r="AM1075" s="80"/>
      <c r="AN1075" s="2"/>
      <c r="AO1075" s="2"/>
      <c r="AP1075" s="2"/>
      <c r="AQ1075" s="2"/>
      <c r="AR1075" s="55"/>
      <c r="AS1075" s="85"/>
      <c r="AT1075" s="85"/>
      <c r="AU1075" s="85"/>
      <c r="AV1075" s="85"/>
      <c r="AW1075" s="100"/>
      <c r="AX1075" s="2"/>
      <c r="AY1075" s="2"/>
      <c r="AZ1075" s="2"/>
      <c r="BA1075" s="2"/>
      <c r="BB1075" s="55"/>
      <c r="BC1075" s="105"/>
      <c r="BD1075" s="105"/>
      <c r="BE1075" s="105"/>
      <c r="BF1075" s="105"/>
      <c r="BG1075" s="109"/>
      <c r="BH1075" s="2"/>
      <c r="BI1075" s="2"/>
      <c r="BJ1075" s="2"/>
      <c r="BK1075" s="2"/>
      <c r="BL1075" s="55"/>
      <c r="BM1075" s="48"/>
      <c r="BN1075" s="48"/>
      <c r="BO1075" s="48"/>
      <c r="BP1075" s="48"/>
      <c r="BQ1075" s="117"/>
      <c r="BR1075" s="2"/>
      <c r="BS1075" s="2"/>
      <c r="BT1075" s="2"/>
      <c r="BU1075" s="2"/>
      <c r="BV1075" s="55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18" t="s">
        <v>5</v>
      </c>
      <c r="H1076" s="3">
        <v>2024</v>
      </c>
      <c r="I1076" s="20" t="s">
        <v>290</v>
      </c>
      <c r="J1076" s="184" t="s">
        <v>271</v>
      </c>
      <c r="K1076" s="184" t="s">
        <v>321</v>
      </c>
      <c r="L1076" s="187">
        <f t="shared" si="33"/>
        <v>0</v>
      </c>
      <c r="M1076" s="187">
        <f t="shared" si="34"/>
        <v>0</v>
      </c>
      <c r="N1076" s="186"/>
      <c r="O1076" s="33"/>
      <c r="P1076" s="33"/>
      <c r="Q1076" s="33"/>
      <c r="R1076" s="33"/>
      <c r="S1076" s="42"/>
      <c r="T1076" s="2"/>
      <c r="U1076" s="2"/>
      <c r="V1076" s="2"/>
      <c r="W1076" s="2"/>
      <c r="X1076" s="55"/>
      <c r="Y1076" s="62"/>
      <c r="Z1076" s="62"/>
      <c r="AA1076" s="62"/>
      <c r="AB1076" s="62"/>
      <c r="AC1076" s="68"/>
      <c r="AD1076" s="2"/>
      <c r="AE1076" s="2"/>
      <c r="AF1076" s="2"/>
      <c r="AG1076" s="2"/>
      <c r="AH1076" s="55"/>
      <c r="AI1076" s="72"/>
      <c r="AJ1076" s="72"/>
      <c r="AK1076" s="72"/>
      <c r="AL1076" s="72"/>
      <c r="AM1076" s="80"/>
      <c r="AN1076" s="2"/>
      <c r="AO1076" s="2"/>
      <c r="AP1076" s="2"/>
      <c r="AQ1076" s="2"/>
      <c r="AR1076" s="55"/>
      <c r="AS1076" s="85"/>
      <c r="AT1076" s="85"/>
      <c r="AU1076" s="85"/>
      <c r="AV1076" s="85"/>
      <c r="AW1076" s="100"/>
      <c r="AX1076" s="2"/>
      <c r="AY1076" s="2"/>
      <c r="AZ1076" s="2"/>
      <c r="BA1076" s="2"/>
      <c r="BB1076" s="55"/>
      <c r="BC1076" s="105"/>
      <c r="BD1076" s="105"/>
      <c r="BE1076" s="105"/>
      <c r="BF1076" s="105"/>
      <c r="BG1076" s="109"/>
      <c r="BH1076" s="2"/>
      <c r="BI1076" s="2"/>
      <c r="BJ1076" s="2"/>
      <c r="BK1076" s="2"/>
      <c r="BL1076" s="55"/>
      <c r="BM1076" s="48"/>
      <c r="BN1076" s="48"/>
      <c r="BO1076" s="48"/>
      <c r="BP1076" s="48"/>
      <c r="BQ1076" s="117"/>
      <c r="BR1076" s="2"/>
      <c r="BS1076" s="2"/>
      <c r="BT1076" s="2"/>
      <c r="BU1076" s="2"/>
      <c r="BV1076" s="55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18" t="s">
        <v>5</v>
      </c>
      <c r="H1077" s="3">
        <v>2024</v>
      </c>
      <c r="I1077" s="20" t="s">
        <v>284</v>
      </c>
      <c r="J1077" s="184" t="s">
        <v>294</v>
      </c>
      <c r="K1077" s="184" t="s">
        <v>320</v>
      </c>
      <c r="L1077" s="187">
        <f t="shared" si="33"/>
        <v>0</v>
      </c>
      <c r="M1077" s="187">
        <f t="shared" si="34"/>
        <v>0</v>
      </c>
      <c r="N1077" s="186"/>
      <c r="O1077" s="33"/>
      <c r="P1077" s="33"/>
      <c r="Q1077" s="33"/>
      <c r="R1077" s="33"/>
      <c r="S1077" s="42"/>
      <c r="T1077" s="2"/>
      <c r="U1077" s="2"/>
      <c r="V1077" s="2"/>
      <c r="W1077" s="2"/>
      <c r="X1077" s="55"/>
      <c r="Y1077" s="62"/>
      <c r="Z1077" s="62"/>
      <c r="AA1077" s="62"/>
      <c r="AB1077" s="62"/>
      <c r="AC1077" s="68"/>
      <c r="AD1077" s="2"/>
      <c r="AE1077" s="2"/>
      <c r="AF1077" s="2"/>
      <c r="AG1077" s="2"/>
      <c r="AH1077" s="55"/>
      <c r="AI1077" s="72"/>
      <c r="AJ1077" s="72"/>
      <c r="AK1077" s="72"/>
      <c r="AL1077" s="72"/>
      <c r="AM1077" s="80"/>
      <c r="AN1077" s="2"/>
      <c r="AO1077" s="2"/>
      <c r="AP1077" s="2"/>
      <c r="AQ1077" s="2"/>
      <c r="AR1077" s="55"/>
      <c r="AS1077" s="85"/>
      <c r="AT1077" s="85"/>
      <c r="AU1077" s="85"/>
      <c r="AV1077" s="85"/>
      <c r="AW1077" s="100"/>
      <c r="AX1077" s="2"/>
      <c r="AY1077" s="2"/>
      <c r="AZ1077" s="2"/>
      <c r="BA1077" s="2"/>
      <c r="BB1077" s="55"/>
      <c r="BC1077" s="105"/>
      <c r="BD1077" s="105"/>
      <c r="BE1077" s="105"/>
      <c r="BF1077" s="105"/>
      <c r="BG1077" s="109"/>
      <c r="BH1077" s="2"/>
      <c r="BI1077" s="2"/>
      <c r="BJ1077" s="2"/>
      <c r="BK1077" s="2"/>
      <c r="BL1077" s="55"/>
      <c r="BM1077" s="48"/>
      <c r="BN1077" s="48"/>
      <c r="BO1077" s="48"/>
      <c r="BP1077" s="48"/>
      <c r="BQ1077" s="117"/>
      <c r="BR1077" s="2"/>
      <c r="BS1077" s="2"/>
      <c r="BT1077" s="2"/>
      <c r="BU1077" s="2"/>
      <c r="BV1077" s="55"/>
    </row>
    <row r="1078" spans="1:74" ht="28.8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18" t="s">
        <v>5</v>
      </c>
      <c r="H1078" s="3">
        <v>2024</v>
      </c>
      <c r="I1078" s="20" t="s">
        <v>284</v>
      </c>
      <c r="J1078" s="184" t="s">
        <v>346</v>
      </c>
      <c r="K1078" s="184" t="s">
        <v>320</v>
      </c>
      <c r="L1078" s="187">
        <f t="shared" si="33"/>
        <v>0</v>
      </c>
      <c r="M1078" s="187">
        <f t="shared" si="34"/>
        <v>0</v>
      </c>
      <c r="N1078" s="186"/>
      <c r="O1078" s="33"/>
      <c r="P1078" s="33"/>
      <c r="Q1078" s="33"/>
      <c r="R1078" s="33"/>
      <c r="S1078" s="42"/>
      <c r="T1078" s="2"/>
      <c r="U1078" s="2"/>
      <c r="V1078" s="2"/>
      <c r="W1078" s="2"/>
      <c r="X1078" s="55"/>
      <c r="Y1078" s="62"/>
      <c r="Z1078" s="62"/>
      <c r="AA1078" s="62"/>
      <c r="AB1078" s="62"/>
      <c r="AC1078" s="68"/>
      <c r="AD1078" s="2"/>
      <c r="AE1078" s="2"/>
      <c r="AF1078" s="2"/>
      <c r="AG1078" s="2"/>
      <c r="AH1078" s="55"/>
      <c r="AI1078" s="72"/>
      <c r="AJ1078" s="72"/>
      <c r="AK1078" s="72"/>
      <c r="AL1078" s="72"/>
      <c r="AM1078" s="80"/>
      <c r="AN1078" s="2"/>
      <c r="AO1078" s="2"/>
      <c r="AP1078" s="2"/>
      <c r="AQ1078" s="2"/>
      <c r="AR1078" s="55"/>
      <c r="AS1078" s="85"/>
      <c r="AT1078" s="85"/>
      <c r="AU1078" s="85"/>
      <c r="AV1078" s="85"/>
      <c r="AW1078" s="100"/>
      <c r="AX1078" s="2"/>
      <c r="AY1078" s="2"/>
      <c r="AZ1078" s="2"/>
      <c r="BA1078" s="2"/>
      <c r="BB1078" s="55"/>
      <c r="BC1078" s="105"/>
      <c r="BD1078" s="105"/>
      <c r="BE1078" s="105"/>
      <c r="BF1078" s="105"/>
      <c r="BG1078" s="109"/>
      <c r="BH1078" s="2"/>
      <c r="BI1078" s="2"/>
      <c r="BJ1078" s="2"/>
      <c r="BK1078" s="2"/>
      <c r="BL1078" s="55"/>
      <c r="BM1078" s="48"/>
      <c r="BN1078" s="48"/>
      <c r="BO1078" s="48"/>
      <c r="BP1078" s="48"/>
      <c r="BQ1078" s="117"/>
      <c r="BR1078" s="2"/>
      <c r="BS1078" s="2"/>
      <c r="BT1078" s="2"/>
      <c r="BU1078" s="2"/>
      <c r="BV1078" s="55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18" t="s">
        <v>5</v>
      </c>
      <c r="H1079" s="3">
        <v>2024</v>
      </c>
      <c r="I1079" s="20" t="s">
        <v>284</v>
      </c>
      <c r="J1079" s="184" t="s">
        <v>295</v>
      </c>
      <c r="K1079" s="184" t="s">
        <v>320</v>
      </c>
      <c r="L1079" s="187">
        <f t="shared" si="33"/>
        <v>0</v>
      </c>
      <c r="M1079" s="187">
        <f t="shared" si="34"/>
        <v>0</v>
      </c>
      <c r="N1079" s="186"/>
      <c r="O1079" s="33"/>
      <c r="P1079" s="33"/>
      <c r="Q1079" s="33"/>
      <c r="R1079" s="33"/>
      <c r="S1079" s="42"/>
      <c r="T1079" s="2"/>
      <c r="U1079" s="2"/>
      <c r="V1079" s="2"/>
      <c r="W1079" s="2"/>
      <c r="X1079" s="55"/>
      <c r="Y1079" s="62"/>
      <c r="Z1079" s="62"/>
      <c r="AA1079" s="62"/>
      <c r="AB1079" s="62"/>
      <c r="AC1079" s="68"/>
      <c r="AD1079" s="2"/>
      <c r="AE1079" s="2"/>
      <c r="AF1079" s="2"/>
      <c r="AG1079" s="2"/>
      <c r="AH1079" s="55"/>
      <c r="AI1079" s="72"/>
      <c r="AJ1079" s="72"/>
      <c r="AK1079" s="72"/>
      <c r="AL1079" s="72"/>
      <c r="AM1079" s="80"/>
      <c r="AN1079" s="2"/>
      <c r="AO1079" s="2"/>
      <c r="AP1079" s="2"/>
      <c r="AQ1079" s="2"/>
      <c r="AR1079" s="55"/>
      <c r="AS1079" s="85"/>
      <c r="AT1079" s="85"/>
      <c r="AU1079" s="85"/>
      <c r="AV1079" s="85"/>
      <c r="AW1079" s="100"/>
      <c r="AX1079" s="2"/>
      <c r="AY1079" s="2"/>
      <c r="AZ1079" s="2"/>
      <c r="BA1079" s="2"/>
      <c r="BB1079" s="55"/>
      <c r="BC1079" s="105"/>
      <c r="BD1079" s="105"/>
      <c r="BE1079" s="105"/>
      <c r="BF1079" s="105"/>
      <c r="BG1079" s="109"/>
      <c r="BH1079" s="2"/>
      <c r="BI1079" s="2"/>
      <c r="BJ1079" s="2"/>
      <c r="BK1079" s="2"/>
      <c r="BL1079" s="55"/>
      <c r="BM1079" s="48"/>
      <c r="BN1079" s="48"/>
      <c r="BO1079" s="48"/>
      <c r="BP1079" s="48"/>
      <c r="BQ1079" s="117"/>
      <c r="BR1079" s="2"/>
      <c r="BS1079" s="2"/>
      <c r="BT1079" s="2"/>
      <c r="BU1079" s="2"/>
      <c r="BV1079" s="55"/>
    </row>
    <row r="1080" spans="1:74" ht="28.8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18" t="s">
        <v>5</v>
      </c>
      <c r="H1080" s="3">
        <v>2024</v>
      </c>
      <c r="I1080" s="20" t="s">
        <v>290</v>
      </c>
      <c r="J1080" s="184" t="s">
        <v>299</v>
      </c>
      <c r="K1080" s="184" t="s">
        <v>318</v>
      </c>
      <c r="L1080" s="187">
        <f t="shared" si="33"/>
        <v>0</v>
      </c>
      <c r="M1080" s="187">
        <f t="shared" si="34"/>
        <v>0</v>
      </c>
      <c r="N1080" s="186"/>
      <c r="O1080" s="33"/>
      <c r="P1080" s="33"/>
      <c r="Q1080" s="33"/>
      <c r="R1080" s="33"/>
      <c r="S1080" s="42"/>
      <c r="T1080" s="2"/>
      <c r="U1080" s="2"/>
      <c r="V1080" s="2"/>
      <c r="W1080" s="2"/>
      <c r="X1080" s="55"/>
      <c r="Y1080" s="62"/>
      <c r="Z1080" s="62"/>
      <c r="AA1080" s="62"/>
      <c r="AB1080" s="62"/>
      <c r="AC1080" s="68"/>
      <c r="AD1080" s="2"/>
      <c r="AE1080" s="2"/>
      <c r="AF1080" s="2"/>
      <c r="AG1080" s="2"/>
      <c r="AH1080" s="55"/>
      <c r="AI1080" s="72"/>
      <c r="AJ1080" s="72"/>
      <c r="AK1080" s="72"/>
      <c r="AL1080" s="72"/>
      <c r="AM1080" s="80"/>
      <c r="AN1080" s="2"/>
      <c r="AO1080" s="2"/>
      <c r="AP1080" s="2"/>
      <c r="AQ1080" s="2"/>
      <c r="AR1080" s="55"/>
      <c r="AS1080" s="85"/>
      <c r="AT1080" s="85"/>
      <c r="AU1080" s="85"/>
      <c r="AV1080" s="85"/>
      <c r="AW1080" s="100"/>
      <c r="AX1080" s="2"/>
      <c r="AY1080" s="2"/>
      <c r="AZ1080" s="2"/>
      <c r="BA1080" s="2"/>
      <c r="BB1080" s="55"/>
      <c r="BC1080" s="105"/>
      <c r="BD1080" s="105"/>
      <c r="BE1080" s="105"/>
      <c r="BF1080" s="105"/>
      <c r="BG1080" s="109"/>
      <c r="BH1080" s="2"/>
      <c r="BI1080" s="2"/>
      <c r="BJ1080" s="2"/>
      <c r="BK1080" s="2"/>
      <c r="BL1080" s="55"/>
      <c r="BM1080" s="48"/>
      <c r="BN1080" s="48"/>
      <c r="BO1080" s="48"/>
      <c r="BP1080" s="48"/>
      <c r="BQ1080" s="117"/>
      <c r="BR1080" s="2"/>
      <c r="BS1080" s="2"/>
      <c r="BT1080" s="2"/>
      <c r="BU1080" s="2"/>
      <c r="BV1080" s="55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18" t="s">
        <v>5</v>
      </c>
      <c r="H1081" s="3">
        <v>2024</v>
      </c>
      <c r="I1081" s="20" t="s">
        <v>315</v>
      </c>
      <c r="J1081" s="184" t="s">
        <v>347</v>
      </c>
      <c r="K1081" s="184" t="s">
        <v>320</v>
      </c>
      <c r="L1081" s="187">
        <f t="shared" si="33"/>
        <v>0</v>
      </c>
      <c r="M1081" s="187">
        <f t="shared" si="34"/>
        <v>0</v>
      </c>
      <c r="N1081" s="186"/>
      <c r="O1081" s="33"/>
      <c r="P1081" s="33"/>
      <c r="Q1081" s="33"/>
      <c r="R1081" s="33"/>
      <c r="S1081" s="42"/>
      <c r="T1081" s="2"/>
      <c r="U1081" s="2"/>
      <c r="V1081" s="2"/>
      <c r="W1081" s="2"/>
      <c r="X1081" s="55"/>
      <c r="Y1081" s="62"/>
      <c r="Z1081" s="62"/>
      <c r="AA1081" s="62"/>
      <c r="AB1081" s="62"/>
      <c r="AC1081" s="68"/>
      <c r="AD1081" s="2"/>
      <c r="AE1081" s="2"/>
      <c r="AF1081" s="2"/>
      <c r="AG1081" s="2"/>
      <c r="AH1081" s="55"/>
      <c r="AI1081" s="72"/>
      <c r="AJ1081" s="72"/>
      <c r="AK1081" s="72"/>
      <c r="AL1081" s="72"/>
      <c r="AM1081" s="80"/>
      <c r="AN1081" s="2"/>
      <c r="AO1081" s="2"/>
      <c r="AP1081" s="2"/>
      <c r="AQ1081" s="2"/>
      <c r="AR1081" s="55"/>
      <c r="AS1081" s="85"/>
      <c r="AT1081" s="85"/>
      <c r="AU1081" s="85"/>
      <c r="AV1081" s="85"/>
      <c r="AW1081" s="100"/>
      <c r="AX1081" s="2"/>
      <c r="AY1081" s="2"/>
      <c r="AZ1081" s="2"/>
      <c r="BA1081" s="2"/>
      <c r="BB1081" s="55"/>
      <c r="BC1081" s="105"/>
      <c r="BD1081" s="105"/>
      <c r="BE1081" s="105"/>
      <c r="BF1081" s="105"/>
      <c r="BG1081" s="109"/>
      <c r="BH1081" s="2"/>
      <c r="BI1081" s="2"/>
      <c r="BJ1081" s="2"/>
      <c r="BK1081" s="2"/>
      <c r="BL1081" s="55"/>
      <c r="BM1081" s="48"/>
      <c r="BN1081" s="48"/>
      <c r="BO1081" s="48"/>
      <c r="BP1081" s="48"/>
      <c r="BQ1081" s="117"/>
      <c r="BR1081" s="2"/>
      <c r="BS1081" s="2"/>
      <c r="BT1081" s="2"/>
      <c r="BU1081" s="2"/>
      <c r="BV1081" s="55"/>
    </row>
    <row r="1082" spans="1:74" ht="28.8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18" t="s">
        <v>5</v>
      </c>
      <c r="H1082" s="3">
        <v>2024</v>
      </c>
      <c r="I1082" s="20" t="s">
        <v>315</v>
      </c>
      <c r="J1082" s="184" t="s">
        <v>296</v>
      </c>
      <c r="K1082" s="184" t="s">
        <v>321</v>
      </c>
      <c r="L1082" s="187">
        <f t="shared" si="33"/>
        <v>0</v>
      </c>
      <c r="M1082" s="187">
        <f t="shared" si="34"/>
        <v>0</v>
      </c>
      <c r="N1082" s="186"/>
      <c r="O1082" s="33"/>
      <c r="P1082" s="33"/>
      <c r="Q1082" s="33"/>
      <c r="R1082" s="33"/>
      <c r="S1082" s="42"/>
      <c r="T1082" s="2"/>
      <c r="U1082" s="2"/>
      <c r="V1082" s="2"/>
      <c r="W1082" s="2"/>
      <c r="X1082" s="55"/>
      <c r="Y1082" s="62"/>
      <c r="Z1082" s="62"/>
      <c r="AA1082" s="62"/>
      <c r="AB1082" s="62"/>
      <c r="AC1082" s="68"/>
      <c r="AD1082" s="2"/>
      <c r="AE1082" s="2"/>
      <c r="AF1082" s="2"/>
      <c r="AG1082" s="2"/>
      <c r="AH1082" s="55"/>
      <c r="AI1082" s="72"/>
      <c r="AJ1082" s="72"/>
      <c r="AK1082" s="72"/>
      <c r="AL1082" s="72"/>
      <c r="AM1082" s="80"/>
      <c r="AN1082" s="2"/>
      <c r="AO1082" s="2"/>
      <c r="AP1082" s="2"/>
      <c r="AQ1082" s="2"/>
      <c r="AR1082" s="55"/>
      <c r="AS1082" s="85"/>
      <c r="AT1082" s="85"/>
      <c r="AU1082" s="85"/>
      <c r="AV1082" s="85"/>
      <c r="AW1082" s="100"/>
      <c r="AX1082" s="2"/>
      <c r="AY1082" s="2"/>
      <c r="AZ1082" s="2"/>
      <c r="BA1082" s="2"/>
      <c r="BB1082" s="55"/>
      <c r="BC1082" s="105"/>
      <c r="BD1082" s="105"/>
      <c r="BE1082" s="105"/>
      <c r="BF1082" s="105"/>
      <c r="BG1082" s="109"/>
      <c r="BH1082" s="2"/>
      <c r="BI1082" s="2"/>
      <c r="BJ1082" s="2"/>
      <c r="BK1082" s="2"/>
      <c r="BL1082" s="55"/>
      <c r="BM1082" s="48"/>
      <c r="BN1082" s="48"/>
      <c r="BO1082" s="48"/>
      <c r="BP1082" s="48"/>
      <c r="BQ1082" s="117"/>
      <c r="BR1082" s="2"/>
      <c r="BS1082" s="2"/>
      <c r="BT1082" s="2"/>
      <c r="BU1082" s="2"/>
      <c r="BV1082" s="55"/>
    </row>
    <row r="1083" spans="1:74" ht="28.8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18" t="s">
        <v>5</v>
      </c>
      <c r="H1083" s="3">
        <v>2024</v>
      </c>
      <c r="I1083" s="20" t="s">
        <v>316</v>
      </c>
      <c r="J1083" s="184" t="s">
        <v>297</v>
      </c>
      <c r="K1083" s="184" t="s">
        <v>318</v>
      </c>
      <c r="L1083" s="187">
        <f t="shared" si="33"/>
        <v>0</v>
      </c>
      <c r="M1083" s="187">
        <f t="shared" si="34"/>
        <v>0</v>
      </c>
      <c r="N1083" s="186"/>
      <c r="O1083" s="33"/>
      <c r="P1083" s="33"/>
      <c r="Q1083" s="33"/>
      <c r="R1083" s="33"/>
      <c r="S1083" s="42"/>
      <c r="T1083" s="2"/>
      <c r="U1083" s="2"/>
      <c r="V1083" s="2"/>
      <c r="W1083" s="2"/>
      <c r="X1083" s="55"/>
      <c r="Y1083" s="62"/>
      <c r="Z1083" s="62"/>
      <c r="AA1083" s="62"/>
      <c r="AB1083" s="62"/>
      <c r="AC1083" s="68"/>
      <c r="AD1083" s="2"/>
      <c r="AE1083" s="2"/>
      <c r="AF1083" s="2"/>
      <c r="AG1083" s="2"/>
      <c r="AH1083" s="55"/>
      <c r="AI1083" s="72"/>
      <c r="AJ1083" s="72"/>
      <c r="AK1083" s="72"/>
      <c r="AL1083" s="72"/>
      <c r="AM1083" s="80"/>
      <c r="AN1083" s="2"/>
      <c r="AO1083" s="2"/>
      <c r="AP1083" s="2"/>
      <c r="AQ1083" s="2"/>
      <c r="AR1083" s="55"/>
      <c r="AS1083" s="85"/>
      <c r="AT1083" s="85"/>
      <c r="AU1083" s="85"/>
      <c r="AV1083" s="85"/>
      <c r="AW1083" s="100"/>
      <c r="AX1083" s="2"/>
      <c r="AY1083" s="2"/>
      <c r="AZ1083" s="2"/>
      <c r="BA1083" s="2"/>
      <c r="BB1083" s="55"/>
      <c r="BC1083" s="105"/>
      <c r="BD1083" s="105"/>
      <c r="BE1083" s="105"/>
      <c r="BF1083" s="105"/>
      <c r="BG1083" s="109"/>
      <c r="BH1083" s="2"/>
      <c r="BI1083" s="2"/>
      <c r="BJ1083" s="2"/>
      <c r="BK1083" s="2"/>
      <c r="BL1083" s="55"/>
      <c r="BM1083" s="48"/>
      <c r="BN1083" s="48"/>
      <c r="BO1083" s="48"/>
      <c r="BP1083" s="48"/>
      <c r="BQ1083" s="117"/>
      <c r="BR1083" s="2"/>
      <c r="BS1083" s="2"/>
      <c r="BT1083" s="2"/>
      <c r="BU1083" s="2"/>
      <c r="BV1083" s="55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18" t="s">
        <v>5</v>
      </c>
      <c r="H1084" s="3">
        <v>2024</v>
      </c>
      <c r="I1084" s="20" t="s">
        <v>316</v>
      </c>
      <c r="J1084" s="185" t="s">
        <v>348</v>
      </c>
      <c r="K1084" s="185" t="s">
        <v>320</v>
      </c>
      <c r="L1084" s="187">
        <f t="shared" si="33"/>
        <v>0</v>
      </c>
      <c r="M1084" s="187">
        <f t="shared" si="34"/>
        <v>0</v>
      </c>
      <c r="N1084" s="186"/>
      <c r="O1084" s="33"/>
      <c r="P1084" s="33"/>
      <c r="Q1084" s="33"/>
      <c r="R1084" s="33"/>
      <c r="S1084" s="42"/>
      <c r="T1084" s="2"/>
      <c r="U1084" s="2"/>
      <c r="V1084" s="2"/>
      <c r="W1084" s="2"/>
      <c r="X1084" s="55"/>
      <c r="Y1084" s="62"/>
      <c r="Z1084" s="62"/>
      <c r="AA1084" s="62"/>
      <c r="AB1084" s="62"/>
      <c r="AC1084" s="68"/>
      <c r="AD1084" s="2"/>
      <c r="AE1084" s="2"/>
      <c r="AF1084" s="2"/>
      <c r="AG1084" s="2"/>
      <c r="AH1084" s="55"/>
      <c r="AI1084" s="72"/>
      <c r="AJ1084" s="72"/>
      <c r="AK1084" s="72"/>
      <c r="AL1084" s="72"/>
      <c r="AM1084" s="80"/>
      <c r="AN1084" s="2"/>
      <c r="AO1084" s="2"/>
      <c r="AP1084" s="2"/>
      <c r="AQ1084" s="2"/>
      <c r="AR1084" s="55"/>
      <c r="AS1084" s="85"/>
      <c r="AT1084" s="85"/>
      <c r="AU1084" s="85"/>
      <c r="AV1084" s="85"/>
      <c r="AW1084" s="100"/>
      <c r="AX1084" s="2"/>
      <c r="AY1084" s="2"/>
      <c r="AZ1084" s="2"/>
      <c r="BA1084" s="2"/>
      <c r="BB1084" s="55"/>
      <c r="BC1084" s="105"/>
      <c r="BD1084" s="105"/>
      <c r="BE1084" s="105"/>
      <c r="BF1084" s="105"/>
      <c r="BG1084" s="109"/>
      <c r="BH1084" s="2"/>
      <c r="BI1084" s="2"/>
      <c r="BJ1084" s="2"/>
      <c r="BK1084" s="2"/>
      <c r="BL1084" s="55"/>
      <c r="BM1084" s="48"/>
      <c r="BN1084" s="48"/>
      <c r="BO1084" s="48"/>
      <c r="BP1084" s="48"/>
      <c r="BQ1084" s="117"/>
      <c r="BR1084" s="2"/>
      <c r="BS1084" s="2"/>
      <c r="BT1084" s="2"/>
      <c r="BU1084" s="2"/>
      <c r="BV1084" s="55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18" t="s">
        <v>5</v>
      </c>
      <c r="H1085" s="3">
        <v>2024</v>
      </c>
      <c r="I1085" s="20" t="s">
        <v>282</v>
      </c>
      <c r="J1085" s="184" t="s">
        <v>272</v>
      </c>
      <c r="K1085" s="184" t="s">
        <v>321</v>
      </c>
      <c r="L1085" s="187">
        <f t="shared" si="33"/>
        <v>0</v>
      </c>
      <c r="M1085" s="187">
        <f t="shared" si="34"/>
        <v>0</v>
      </c>
      <c r="N1085" s="186"/>
      <c r="O1085" s="33"/>
      <c r="P1085" s="33"/>
      <c r="Q1085" s="33"/>
      <c r="R1085" s="33"/>
      <c r="S1085" s="42"/>
      <c r="T1085" s="2"/>
      <c r="U1085" s="2"/>
      <c r="V1085" s="2"/>
      <c r="W1085" s="2"/>
      <c r="X1085" s="55"/>
      <c r="Y1085" s="62"/>
      <c r="Z1085" s="62"/>
      <c r="AA1085" s="62"/>
      <c r="AB1085" s="62"/>
      <c r="AC1085" s="68"/>
      <c r="AD1085" s="2"/>
      <c r="AE1085" s="2"/>
      <c r="AF1085" s="2"/>
      <c r="AG1085" s="2"/>
      <c r="AH1085" s="55"/>
      <c r="AI1085" s="72"/>
      <c r="AJ1085" s="72"/>
      <c r="AK1085" s="72"/>
      <c r="AL1085" s="72"/>
      <c r="AM1085" s="80"/>
      <c r="AN1085" s="2"/>
      <c r="AO1085" s="2"/>
      <c r="AP1085" s="2"/>
      <c r="AQ1085" s="2"/>
      <c r="AR1085" s="55"/>
      <c r="AS1085" s="85"/>
      <c r="AT1085" s="85"/>
      <c r="AU1085" s="85"/>
      <c r="AV1085" s="85"/>
      <c r="AW1085" s="100"/>
      <c r="AX1085" s="2"/>
      <c r="AY1085" s="2"/>
      <c r="AZ1085" s="2"/>
      <c r="BA1085" s="2"/>
      <c r="BB1085" s="55"/>
      <c r="BC1085" s="105"/>
      <c r="BD1085" s="105"/>
      <c r="BE1085" s="105"/>
      <c r="BF1085" s="105"/>
      <c r="BG1085" s="109"/>
      <c r="BH1085" s="2"/>
      <c r="BI1085" s="2"/>
      <c r="BJ1085" s="2"/>
      <c r="BK1085" s="2"/>
      <c r="BL1085" s="55"/>
      <c r="BM1085" s="48"/>
      <c r="BN1085" s="48"/>
      <c r="BO1085" s="48"/>
      <c r="BP1085" s="48"/>
      <c r="BQ1085" s="117"/>
      <c r="BR1085" s="2"/>
      <c r="BS1085" s="2"/>
      <c r="BT1085" s="2"/>
      <c r="BU1085" s="2"/>
      <c r="BV1085" s="55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18" t="s">
        <v>5</v>
      </c>
      <c r="H1086" s="3">
        <v>2024</v>
      </c>
      <c r="I1086" s="20" t="s">
        <v>282</v>
      </c>
      <c r="J1086" s="184" t="s">
        <v>273</v>
      </c>
      <c r="K1086" s="184" t="s">
        <v>321</v>
      </c>
      <c r="L1086" s="187">
        <f t="shared" si="33"/>
        <v>0</v>
      </c>
      <c r="M1086" s="187">
        <f t="shared" si="34"/>
        <v>0</v>
      </c>
      <c r="N1086" s="186"/>
      <c r="O1086" s="33"/>
      <c r="P1086" s="33"/>
      <c r="Q1086" s="33"/>
      <c r="R1086" s="33"/>
      <c r="S1086" s="42"/>
      <c r="T1086" s="2"/>
      <c r="U1086" s="2"/>
      <c r="V1086" s="2"/>
      <c r="W1086" s="2"/>
      <c r="X1086" s="55"/>
      <c r="Y1086" s="62"/>
      <c r="Z1086" s="62"/>
      <c r="AA1086" s="62"/>
      <c r="AB1086" s="62"/>
      <c r="AC1086" s="68"/>
      <c r="AD1086" s="2"/>
      <c r="AE1086" s="2"/>
      <c r="AF1086" s="2"/>
      <c r="AG1086" s="2"/>
      <c r="AH1086" s="55"/>
      <c r="AI1086" s="72"/>
      <c r="AJ1086" s="72"/>
      <c r="AK1086" s="72"/>
      <c r="AL1086" s="72"/>
      <c r="AM1086" s="80"/>
      <c r="AN1086" s="2"/>
      <c r="AO1086" s="2"/>
      <c r="AP1086" s="2"/>
      <c r="AQ1086" s="2"/>
      <c r="AR1086" s="55"/>
      <c r="AS1086" s="85"/>
      <c r="AT1086" s="85"/>
      <c r="AU1086" s="85"/>
      <c r="AV1086" s="85"/>
      <c r="AW1086" s="100"/>
      <c r="AX1086" s="2"/>
      <c r="AY1086" s="2"/>
      <c r="AZ1086" s="2"/>
      <c r="BA1086" s="2"/>
      <c r="BB1086" s="55"/>
      <c r="BC1086" s="105"/>
      <c r="BD1086" s="105"/>
      <c r="BE1086" s="105"/>
      <c r="BF1086" s="105"/>
      <c r="BG1086" s="109"/>
      <c r="BH1086" s="2"/>
      <c r="BI1086" s="2"/>
      <c r="BJ1086" s="2"/>
      <c r="BK1086" s="2"/>
      <c r="BL1086" s="55"/>
      <c r="BM1086" s="48"/>
      <c r="BN1086" s="48"/>
      <c r="BO1086" s="48"/>
      <c r="BP1086" s="48"/>
      <c r="BQ1086" s="117"/>
      <c r="BR1086" s="2"/>
      <c r="BS1086" s="2"/>
      <c r="BT1086" s="2"/>
      <c r="BU1086" s="2"/>
      <c r="BV1086" s="55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18" t="s">
        <v>5</v>
      </c>
      <c r="H1087" s="3">
        <v>2024</v>
      </c>
      <c r="I1087" s="20" t="s">
        <v>282</v>
      </c>
      <c r="J1087" s="184" t="s">
        <v>274</v>
      </c>
      <c r="K1087" s="184" t="s">
        <v>321</v>
      </c>
      <c r="L1087" s="187">
        <f t="shared" si="33"/>
        <v>0</v>
      </c>
      <c r="M1087" s="187">
        <f t="shared" si="34"/>
        <v>0</v>
      </c>
      <c r="N1087" s="186"/>
      <c r="O1087" s="33"/>
      <c r="P1087" s="33"/>
      <c r="Q1087" s="33"/>
      <c r="R1087" s="33"/>
      <c r="S1087" s="42"/>
      <c r="T1087" s="2"/>
      <c r="U1087" s="2"/>
      <c r="V1087" s="2"/>
      <c r="W1087" s="2"/>
      <c r="X1087" s="55"/>
      <c r="Y1087" s="62"/>
      <c r="Z1087" s="62"/>
      <c r="AA1087" s="62"/>
      <c r="AB1087" s="62"/>
      <c r="AC1087" s="68"/>
      <c r="AD1087" s="2"/>
      <c r="AE1087" s="2"/>
      <c r="AF1087" s="2"/>
      <c r="AG1087" s="2"/>
      <c r="AH1087" s="55"/>
      <c r="AI1087" s="72"/>
      <c r="AJ1087" s="72"/>
      <c r="AK1087" s="72"/>
      <c r="AL1087" s="72"/>
      <c r="AM1087" s="80"/>
      <c r="AN1087" s="2"/>
      <c r="AO1087" s="2"/>
      <c r="AP1087" s="2"/>
      <c r="AQ1087" s="2"/>
      <c r="AR1087" s="55"/>
      <c r="AS1087" s="85"/>
      <c r="AT1087" s="85"/>
      <c r="AU1087" s="85"/>
      <c r="AV1087" s="85"/>
      <c r="AW1087" s="100"/>
      <c r="AX1087" s="2"/>
      <c r="AY1087" s="2"/>
      <c r="AZ1087" s="2"/>
      <c r="BA1087" s="2"/>
      <c r="BB1087" s="55"/>
      <c r="BC1087" s="105"/>
      <c r="BD1087" s="105"/>
      <c r="BE1087" s="105"/>
      <c r="BF1087" s="105"/>
      <c r="BG1087" s="109"/>
      <c r="BH1087" s="2"/>
      <c r="BI1087" s="2"/>
      <c r="BJ1087" s="2"/>
      <c r="BK1087" s="2"/>
      <c r="BL1087" s="55"/>
      <c r="BM1087" s="48"/>
      <c r="BN1087" s="48"/>
      <c r="BO1087" s="48"/>
      <c r="BP1087" s="48"/>
      <c r="BQ1087" s="117"/>
      <c r="BR1087" s="2"/>
      <c r="BS1087" s="2"/>
      <c r="BT1087" s="2"/>
      <c r="BU1087" s="2"/>
      <c r="BV1087" s="55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18" t="s">
        <v>5</v>
      </c>
      <c r="H1088" s="3">
        <v>2024</v>
      </c>
      <c r="I1088" s="20" t="s">
        <v>282</v>
      </c>
      <c r="J1088" s="184" t="s">
        <v>275</v>
      </c>
      <c r="K1088" s="184" t="s">
        <v>321</v>
      </c>
      <c r="L1088" s="187">
        <f t="shared" si="33"/>
        <v>0</v>
      </c>
      <c r="M1088" s="187">
        <f t="shared" si="34"/>
        <v>0</v>
      </c>
      <c r="N1088" s="186"/>
      <c r="O1088" s="33"/>
      <c r="P1088" s="33"/>
      <c r="Q1088" s="33"/>
      <c r="R1088" s="33"/>
      <c r="S1088" s="42"/>
      <c r="T1088" s="2"/>
      <c r="U1088" s="2"/>
      <c r="V1088" s="2"/>
      <c r="W1088" s="2"/>
      <c r="X1088" s="55"/>
      <c r="Y1088" s="62"/>
      <c r="Z1088" s="62"/>
      <c r="AA1088" s="62"/>
      <c r="AB1088" s="62"/>
      <c r="AC1088" s="68"/>
      <c r="AD1088" s="2"/>
      <c r="AE1088" s="2"/>
      <c r="AF1088" s="2"/>
      <c r="AG1088" s="2"/>
      <c r="AH1088" s="55"/>
      <c r="AI1088" s="72"/>
      <c r="AJ1088" s="72"/>
      <c r="AK1088" s="72"/>
      <c r="AL1088" s="72"/>
      <c r="AM1088" s="80"/>
      <c r="AN1088" s="2"/>
      <c r="AO1088" s="2"/>
      <c r="AP1088" s="2"/>
      <c r="AQ1088" s="2"/>
      <c r="AR1088" s="55"/>
      <c r="AS1088" s="85"/>
      <c r="AT1088" s="85"/>
      <c r="AU1088" s="85"/>
      <c r="AV1088" s="85"/>
      <c r="AW1088" s="100"/>
      <c r="AX1088" s="2"/>
      <c r="AY1088" s="2"/>
      <c r="AZ1088" s="2"/>
      <c r="BA1088" s="2"/>
      <c r="BB1088" s="55"/>
      <c r="BC1088" s="105"/>
      <c r="BD1088" s="105"/>
      <c r="BE1088" s="105"/>
      <c r="BF1088" s="105"/>
      <c r="BG1088" s="109"/>
      <c r="BH1088" s="2"/>
      <c r="BI1088" s="2"/>
      <c r="BJ1088" s="2"/>
      <c r="BK1088" s="2"/>
      <c r="BL1088" s="55"/>
      <c r="BM1088" s="48"/>
      <c r="BN1088" s="48"/>
      <c r="BO1088" s="48"/>
      <c r="BP1088" s="48"/>
      <c r="BQ1088" s="117"/>
      <c r="BR1088" s="2"/>
      <c r="BS1088" s="2"/>
      <c r="BT1088" s="2"/>
      <c r="BU1088" s="2"/>
      <c r="BV1088" s="55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18" t="s">
        <v>5</v>
      </c>
      <c r="H1089" s="3">
        <v>2024</v>
      </c>
      <c r="I1089" s="20" t="s">
        <v>282</v>
      </c>
      <c r="J1089" s="184" t="s">
        <v>276</v>
      </c>
      <c r="K1089" s="184" t="s">
        <v>320</v>
      </c>
      <c r="L1089" s="187">
        <f t="shared" si="33"/>
        <v>0</v>
      </c>
      <c r="M1089" s="187">
        <f t="shared" si="34"/>
        <v>0</v>
      </c>
      <c r="N1089" s="186"/>
      <c r="O1089" s="33"/>
      <c r="P1089" s="33"/>
      <c r="Q1089" s="33"/>
      <c r="R1089" s="33"/>
      <c r="S1089" s="42"/>
      <c r="T1089" s="2"/>
      <c r="U1089" s="2"/>
      <c r="V1089" s="2"/>
      <c r="W1089" s="2"/>
      <c r="X1089" s="55"/>
      <c r="Y1089" s="62"/>
      <c r="Z1089" s="62"/>
      <c r="AA1089" s="62"/>
      <c r="AB1089" s="62"/>
      <c r="AC1089" s="68"/>
      <c r="AD1089" s="2"/>
      <c r="AE1089" s="2"/>
      <c r="AF1089" s="2"/>
      <c r="AG1089" s="2"/>
      <c r="AH1089" s="55"/>
      <c r="AI1089" s="72"/>
      <c r="AJ1089" s="72"/>
      <c r="AK1089" s="72"/>
      <c r="AL1089" s="72"/>
      <c r="AM1089" s="80"/>
      <c r="AN1089" s="2"/>
      <c r="AO1089" s="2"/>
      <c r="AP1089" s="2"/>
      <c r="AQ1089" s="2"/>
      <c r="AR1089" s="55"/>
      <c r="AS1089" s="85"/>
      <c r="AT1089" s="85"/>
      <c r="AU1089" s="85"/>
      <c r="AV1089" s="85"/>
      <c r="AW1089" s="100"/>
      <c r="AX1089" s="2"/>
      <c r="AY1089" s="2"/>
      <c r="AZ1089" s="2"/>
      <c r="BA1089" s="2"/>
      <c r="BB1089" s="55"/>
      <c r="BC1089" s="105"/>
      <c r="BD1089" s="105"/>
      <c r="BE1089" s="105"/>
      <c r="BF1089" s="105"/>
      <c r="BG1089" s="109"/>
      <c r="BH1089" s="2"/>
      <c r="BI1089" s="2"/>
      <c r="BJ1089" s="2"/>
      <c r="BK1089" s="2"/>
      <c r="BL1089" s="55"/>
      <c r="BM1089" s="48"/>
      <c r="BN1089" s="48"/>
      <c r="BO1089" s="48"/>
      <c r="BP1089" s="48"/>
      <c r="BQ1089" s="117"/>
      <c r="BR1089" s="2"/>
      <c r="BS1089" s="2"/>
      <c r="BT1089" s="2"/>
      <c r="BU1089" s="2"/>
      <c r="BV1089" s="55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18" t="s">
        <v>5</v>
      </c>
      <c r="H1090" s="3">
        <v>2024</v>
      </c>
      <c r="I1090" s="20" t="s">
        <v>282</v>
      </c>
      <c r="J1090" s="184" t="s">
        <v>277</v>
      </c>
      <c r="K1090" s="184" t="s">
        <v>320</v>
      </c>
      <c r="L1090" s="187">
        <f t="shared" si="33"/>
        <v>1</v>
      </c>
      <c r="M1090" s="187">
        <f t="shared" si="34"/>
        <v>2.044</v>
      </c>
      <c r="N1090" s="186" t="s">
        <v>1359</v>
      </c>
      <c r="O1090" s="33"/>
      <c r="P1090" s="33"/>
      <c r="Q1090" s="33"/>
      <c r="R1090" s="33"/>
      <c r="S1090" s="42"/>
      <c r="T1090" s="2"/>
      <c r="U1090" s="2"/>
      <c r="V1090" s="2"/>
      <c r="W1090" s="2"/>
      <c r="X1090" s="55"/>
      <c r="Y1090" s="62"/>
      <c r="Z1090" s="62"/>
      <c r="AA1090" s="62"/>
      <c r="AB1090" s="62"/>
      <c r="AC1090" s="68"/>
      <c r="AD1090" s="2"/>
      <c r="AE1090" s="2"/>
      <c r="AF1090" s="2"/>
      <c r="AG1090" s="2"/>
      <c r="AH1090" s="55"/>
      <c r="AI1090" s="72"/>
      <c r="AJ1090" s="72"/>
      <c r="AK1090" s="72"/>
      <c r="AL1090" s="72"/>
      <c r="AM1090" s="80"/>
      <c r="AN1090" s="2"/>
      <c r="AO1090" s="2"/>
      <c r="AP1090" s="2"/>
      <c r="AQ1090" s="2"/>
      <c r="AR1090" s="55"/>
      <c r="AS1090" s="85"/>
      <c r="AT1090" s="85"/>
      <c r="AU1090" s="85"/>
      <c r="AV1090" s="85"/>
      <c r="AW1090" s="100"/>
      <c r="AX1090" s="2"/>
      <c r="AY1090" s="2"/>
      <c r="AZ1090" s="2"/>
      <c r="BA1090" s="2"/>
      <c r="BB1090" s="55"/>
      <c r="BC1090" s="105" t="s">
        <v>605</v>
      </c>
      <c r="BD1090" s="105"/>
      <c r="BE1090" s="105"/>
      <c r="BF1090" s="105">
        <v>1</v>
      </c>
      <c r="BG1090" s="109">
        <v>2.044</v>
      </c>
      <c r="BH1090" s="2"/>
      <c r="BI1090" s="2"/>
      <c r="BJ1090" s="2"/>
      <c r="BK1090" s="2"/>
      <c r="BL1090" s="55"/>
      <c r="BM1090" s="48"/>
      <c r="BN1090" s="48"/>
      <c r="BO1090" s="48"/>
      <c r="BP1090" s="48"/>
      <c r="BQ1090" s="117"/>
      <c r="BR1090" s="2"/>
      <c r="BS1090" s="2"/>
      <c r="BT1090" s="2"/>
      <c r="BU1090" s="2"/>
      <c r="BV1090" s="55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18" t="s">
        <v>5</v>
      </c>
      <c r="H1091" s="3">
        <v>2024</v>
      </c>
      <c r="I1091" s="20" t="s">
        <v>283</v>
      </c>
      <c r="J1091" s="184" t="s">
        <v>298</v>
      </c>
      <c r="K1091" s="184" t="s">
        <v>321</v>
      </c>
      <c r="L1091" s="187">
        <f t="shared" si="33"/>
        <v>0</v>
      </c>
      <c r="M1091" s="187">
        <f t="shared" si="34"/>
        <v>0</v>
      </c>
      <c r="N1091" s="186"/>
      <c r="O1091" s="33"/>
      <c r="P1091" s="33"/>
      <c r="Q1091" s="33"/>
      <c r="R1091" s="33"/>
      <c r="S1091" s="42"/>
      <c r="T1091" s="2"/>
      <c r="U1091" s="2"/>
      <c r="V1091" s="2"/>
      <c r="W1091" s="2"/>
      <c r="X1091" s="55"/>
      <c r="Y1091" s="62"/>
      <c r="Z1091" s="62"/>
      <c r="AA1091" s="62"/>
      <c r="AB1091" s="62"/>
      <c r="AC1091" s="68"/>
      <c r="AD1091" s="2"/>
      <c r="AE1091" s="2"/>
      <c r="AF1091" s="2"/>
      <c r="AG1091" s="2"/>
      <c r="AH1091" s="55"/>
      <c r="AI1091" s="72"/>
      <c r="AJ1091" s="72"/>
      <c r="AK1091" s="72"/>
      <c r="AL1091" s="72"/>
      <c r="AM1091" s="80"/>
      <c r="AN1091" s="2"/>
      <c r="AO1091" s="2"/>
      <c r="AP1091" s="2"/>
      <c r="AQ1091" s="2"/>
      <c r="AR1091" s="55"/>
      <c r="AS1091" s="85"/>
      <c r="AT1091" s="85"/>
      <c r="AU1091" s="85"/>
      <c r="AV1091" s="85"/>
      <c r="AW1091" s="100"/>
      <c r="AX1091" s="2"/>
      <c r="AY1091" s="2"/>
      <c r="AZ1091" s="2"/>
      <c r="BA1091" s="2"/>
      <c r="BB1091" s="55"/>
      <c r="BC1091" s="105"/>
      <c r="BD1091" s="105"/>
      <c r="BE1091" s="105"/>
      <c r="BF1091" s="105"/>
      <c r="BG1091" s="109"/>
      <c r="BH1091" s="2"/>
      <c r="BI1091" s="2"/>
      <c r="BJ1091" s="2"/>
      <c r="BK1091" s="2"/>
      <c r="BL1091" s="55"/>
      <c r="BM1091" s="48"/>
      <c r="BN1091" s="48"/>
      <c r="BO1091" s="48"/>
      <c r="BP1091" s="48"/>
      <c r="BQ1091" s="117"/>
      <c r="BR1091" s="2"/>
      <c r="BS1091" s="2"/>
      <c r="BT1091" s="2"/>
      <c r="BU1091" s="2"/>
      <c r="BV1091" s="55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18" t="s">
        <v>5</v>
      </c>
      <c r="H1092" s="3">
        <v>2024</v>
      </c>
      <c r="I1092" s="20" t="s">
        <v>283</v>
      </c>
      <c r="J1092" s="184" t="s">
        <v>278</v>
      </c>
      <c r="K1092" s="184" t="s">
        <v>320</v>
      </c>
      <c r="L1092" s="187">
        <f t="shared" si="33"/>
        <v>0</v>
      </c>
      <c r="M1092" s="187">
        <f t="shared" si="34"/>
        <v>0</v>
      </c>
      <c r="N1092" s="186"/>
      <c r="O1092" s="33"/>
      <c r="P1092" s="33"/>
      <c r="Q1092" s="33"/>
      <c r="R1092" s="33"/>
      <c r="S1092" s="42"/>
      <c r="T1092" s="2"/>
      <c r="U1092" s="2"/>
      <c r="V1092" s="2"/>
      <c r="W1092" s="2"/>
      <c r="X1092" s="55"/>
      <c r="Y1092" s="62"/>
      <c r="Z1092" s="62"/>
      <c r="AA1092" s="62"/>
      <c r="AB1092" s="62"/>
      <c r="AC1092" s="68"/>
      <c r="AD1092" s="2"/>
      <c r="AE1092" s="2"/>
      <c r="AF1092" s="2"/>
      <c r="AG1092" s="2"/>
      <c r="AH1092" s="55"/>
      <c r="AI1092" s="72"/>
      <c r="AJ1092" s="72"/>
      <c r="AK1092" s="72"/>
      <c r="AL1092" s="72"/>
      <c r="AM1092" s="80"/>
      <c r="AN1092" s="2"/>
      <c r="AO1092" s="2"/>
      <c r="AP1092" s="2"/>
      <c r="AQ1092" s="2"/>
      <c r="AR1092" s="55"/>
      <c r="AS1092" s="85"/>
      <c r="AT1092" s="85"/>
      <c r="AU1092" s="85"/>
      <c r="AV1092" s="85"/>
      <c r="AW1092" s="100"/>
      <c r="AX1092" s="2"/>
      <c r="AY1092" s="2"/>
      <c r="AZ1092" s="2"/>
      <c r="BA1092" s="2"/>
      <c r="BB1092" s="55"/>
      <c r="BC1092" s="105"/>
      <c r="BD1092" s="105"/>
      <c r="BE1092" s="105"/>
      <c r="BF1092" s="105"/>
      <c r="BG1092" s="110"/>
      <c r="BH1092" s="2"/>
      <c r="BI1092" s="2"/>
      <c r="BJ1092" s="2"/>
      <c r="BK1092" s="2"/>
      <c r="BL1092" s="55"/>
      <c r="BM1092" s="48"/>
      <c r="BN1092" s="48"/>
      <c r="BO1092" s="48"/>
      <c r="BP1092" s="48"/>
      <c r="BQ1092" s="117"/>
      <c r="BR1092" s="2"/>
      <c r="BS1092" s="2"/>
      <c r="BT1092" s="2"/>
      <c r="BU1092" s="2"/>
      <c r="BV1092" s="55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18" t="s">
        <v>5</v>
      </c>
      <c r="H1093" s="3">
        <v>2024</v>
      </c>
      <c r="I1093" s="20" t="s">
        <v>283</v>
      </c>
      <c r="J1093" s="184" t="s">
        <v>279</v>
      </c>
      <c r="K1093" s="184" t="s">
        <v>320</v>
      </c>
      <c r="L1093" s="187">
        <f t="shared" si="33"/>
        <v>0</v>
      </c>
      <c r="M1093" s="187">
        <f t="shared" si="34"/>
        <v>0</v>
      </c>
      <c r="N1093" s="186"/>
      <c r="O1093" s="33"/>
      <c r="P1093" s="33"/>
      <c r="Q1093" s="33"/>
      <c r="R1093" s="33"/>
      <c r="S1093" s="42"/>
      <c r="T1093" s="2"/>
      <c r="U1093" s="2"/>
      <c r="V1093" s="2"/>
      <c r="W1093" s="2"/>
      <c r="X1093" s="55"/>
      <c r="Y1093" s="62"/>
      <c r="Z1093" s="62"/>
      <c r="AA1093" s="62"/>
      <c r="AB1093" s="62"/>
      <c r="AC1093" s="68"/>
      <c r="AD1093" s="2"/>
      <c r="AE1093" s="2"/>
      <c r="AF1093" s="2"/>
      <c r="AG1093" s="2"/>
      <c r="AH1093" s="55"/>
      <c r="AI1093" s="72"/>
      <c r="AJ1093" s="72"/>
      <c r="AK1093" s="72"/>
      <c r="AL1093" s="72"/>
      <c r="AM1093" s="80"/>
      <c r="AN1093" s="2"/>
      <c r="AO1093" s="2"/>
      <c r="AP1093" s="2"/>
      <c r="AQ1093" s="2"/>
      <c r="AR1093" s="55"/>
      <c r="AS1093" s="85"/>
      <c r="AT1093" s="85"/>
      <c r="AU1093" s="85"/>
      <c r="AV1093" s="85"/>
      <c r="AW1093" s="100"/>
      <c r="AX1093" s="2"/>
      <c r="AY1093" s="2"/>
      <c r="AZ1093" s="2"/>
      <c r="BA1093" s="2"/>
      <c r="BB1093" s="55"/>
      <c r="BC1093" s="105"/>
      <c r="BD1093" s="105"/>
      <c r="BE1093" s="105"/>
      <c r="BF1093" s="105"/>
      <c r="BG1093" s="109"/>
      <c r="BH1093" s="2"/>
      <c r="BI1093" s="2"/>
      <c r="BJ1093" s="2"/>
      <c r="BK1093" s="2"/>
      <c r="BL1093" s="55"/>
      <c r="BM1093" s="48"/>
      <c r="BN1093" s="48"/>
      <c r="BO1093" s="48"/>
      <c r="BP1093" s="48"/>
      <c r="BQ1093" s="117"/>
      <c r="BR1093" s="2"/>
      <c r="BS1093" s="2"/>
      <c r="BT1093" s="2"/>
      <c r="BU1093" s="2"/>
      <c r="BV1093" s="55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18" t="s">
        <v>5</v>
      </c>
      <c r="H1094" s="3">
        <v>2024</v>
      </c>
      <c r="I1094" s="20" t="s">
        <v>286</v>
      </c>
      <c r="J1094" s="184" t="s">
        <v>280</v>
      </c>
      <c r="K1094" s="184" t="s">
        <v>319</v>
      </c>
      <c r="L1094" s="187">
        <f t="shared" ref="L1094:L1157" si="35">SUM(R1094,W1094,AB1094,AG1094,AL1094,AQ1094,AV1094,BA1094,BF1094,BK1094,BP1094,BU1094)</f>
        <v>0</v>
      </c>
      <c r="M1094" s="187">
        <f t="shared" ref="M1094:M1157" si="36">SUM(S1094,X1094,AC1094,AH1094,AM1094,AR1094,AW1094,BB1094,BG1094,BL1094,BQ1094,BV1094)</f>
        <v>0</v>
      </c>
      <c r="N1094" s="186"/>
      <c r="O1094" s="33"/>
      <c r="P1094" s="33"/>
      <c r="Q1094" s="33"/>
      <c r="R1094" s="33"/>
      <c r="S1094" s="42"/>
      <c r="T1094" s="2"/>
      <c r="U1094" s="2"/>
      <c r="V1094" s="2"/>
      <c r="W1094" s="2"/>
      <c r="X1094" s="55"/>
      <c r="Y1094" s="62"/>
      <c r="Z1094" s="62"/>
      <c r="AA1094" s="62"/>
      <c r="AB1094" s="62"/>
      <c r="AC1094" s="68"/>
      <c r="AD1094" s="2"/>
      <c r="AE1094" s="2"/>
      <c r="AF1094" s="2"/>
      <c r="AG1094" s="2"/>
      <c r="AH1094" s="55"/>
      <c r="AI1094" s="72"/>
      <c r="AJ1094" s="72"/>
      <c r="AK1094" s="72"/>
      <c r="AL1094" s="72"/>
      <c r="AM1094" s="80"/>
      <c r="AN1094" s="2"/>
      <c r="AO1094" s="2"/>
      <c r="AP1094" s="2"/>
      <c r="AQ1094" s="2"/>
      <c r="AR1094" s="55"/>
      <c r="AS1094" s="85"/>
      <c r="AT1094" s="85"/>
      <c r="AU1094" s="85"/>
      <c r="AV1094" s="85"/>
      <c r="AW1094" s="100"/>
      <c r="AX1094" s="2"/>
      <c r="AY1094" s="2"/>
      <c r="AZ1094" s="2"/>
      <c r="BA1094" s="2"/>
      <c r="BB1094" s="55"/>
      <c r="BC1094" s="105"/>
      <c r="BD1094" s="105"/>
      <c r="BE1094" s="105"/>
      <c r="BF1094" s="105"/>
      <c r="BG1094" s="109"/>
      <c r="BH1094" s="2"/>
      <c r="BI1094" s="2"/>
      <c r="BJ1094" s="2"/>
      <c r="BK1094" s="2"/>
      <c r="BL1094" s="55"/>
      <c r="BM1094" s="48"/>
      <c r="BN1094" s="48"/>
      <c r="BO1094" s="48"/>
      <c r="BP1094" s="48"/>
      <c r="BQ1094" s="117"/>
      <c r="BR1094" s="2"/>
      <c r="BS1094" s="2"/>
      <c r="BT1094" s="2"/>
      <c r="BU1094" s="2"/>
      <c r="BV1094" s="55"/>
    </row>
    <row r="1095" spans="1:74" hidden="1" x14ac:dyDescent="0.3">
      <c r="A1095" s="2" t="s">
        <v>30</v>
      </c>
      <c r="B1095" s="2" t="s">
        <v>2</v>
      </c>
      <c r="C1095" s="2" t="s">
        <v>3</v>
      </c>
      <c r="D1095" s="2" t="s">
        <v>15</v>
      </c>
      <c r="E1095" s="3">
        <v>33</v>
      </c>
      <c r="F1095" s="3"/>
      <c r="G1095" s="18" t="s">
        <v>5</v>
      </c>
      <c r="H1095" s="3">
        <v>2024</v>
      </c>
      <c r="I1095" s="20" t="s">
        <v>286</v>
      </c>
      <c r="J1095" s="184" t="s">
        <v>281</v>
      </c>
      <c r="K1095" s="184" t="s">
        <v>319</v>
      </c>
      <c r="L1095" s="187">
        <f t="shared" si="35"/>
        <v>0</v>
      </c>
      <c r="M1095" s="187">
        <f t="shared" si="36"/>
        <v>4.5</v>
      </c>
      <c r="N1095" s="184" t="s">
        <v>1064</v>
      </c>
      <c r="O1095" s="33"/>
      <c r="P1095" s="33"/>
      <c r="Q1095" s="33"/>
      <c r="R1095" s="33"/>
      <c r="S1095" s="42"/>
      <c r="T1095" s="2"/>
      <c r="U1095" s="2"/>
      <c r="V1095" s="2"/>
      <c r="W1095" s="2"/>
      <c r="X1095" s="55"/>
      <c r="Y1095" s="62"/>
      <c r="Z1095" s="62"/>
      <c r="AA1095" s="62"/>
      <c r="AB1095" s="62"/>
      <c r="AC1095" s="68"/>
      <c r="AD1095" s="2"/>
      <c r="AE1095" s="2"/>
      <c r="AF1095" s="2"/>
      <c r="AG1095" s="2"/>
      <c r="AH1095" s="55"/>
      <c r="AI1095" s="72"/>
      <c r="AJ1095" s="72"/>
      <c r="AK1095" s="72"/>
      <c r="AL1095" s="72"/>
      <c r="AM1095" s="80"/>
      <c r="AN1095" s="2"/>
      <c r="AO1095" s="2"/>
      <c r="AP1095" s="2"/>
      <c r="AQ1095" s="2"/>
      <c r="AR1095" s="55"/>
      <c r="AS1095" s="85"/>
      <c r="AT1095" s="85"/>
      <c r="AU1095" s="85"/>
      <c r="AV1095" s="85"/>
      <c r="AW1095" s="100"/>
      <c r="AX1095" s="2"/>
      <c r="AY1095" s="2"/>
      <c r="AZ1095" s="2"/>
      <c r="BA1095" s="2"/>
      <c r="BB1095" s="55"/>
      <c r="BC1095" s="105"/>
      <c r="BD1095" s="105"/>
      <c r="BE1095" s="105"/>
      <c r="BF1095" s="105"/>
      <c r="BG1095" s="109"/>
      <c r="BH1095" s="2" t="s">
        <v>1064</v>
      </c>
      <c r="BI1095" s="2"/>
      <c r="BJ1095" s="2"/>
      <c r="BK1095" s="2"/>
      <c r="BL1095" s="55">
        <v>4.5</v>
      </c>
      <c r="BM1095" s="48"/>
      <c r="BN1095" s="48"/>
      <c r="BO1095" s="48"/>
      <c r="BP1095" s="48"/>
      <c r="BQ1095" s="117"/>
      <c r="BR1095" s="2"/>
      <c r="BS1095" s="2"/>
      <c r="BT1095" s="2"/>
      <c r="BU1095" s="2"/>
      <c r="BV1095" s="55"/>
    </row>
    <row r="1096" spans="1:74" s="13" customFormat="1" hidden="1" x14ac:dyDescent="0.3">
      <c r="A1096" s="12" t="s">
        <v>30</v>
      </c>
      <c r="B1096" s="12" t="s">
        <v>2</v>
      </c>
      <c r="C1096" s="12" t="s">
        <v>3</v>
      </c>
      <c r="D1096" s="12" t="s">
        <v>15</v>
      </c>
      <c r="E1096" s="7">
        <v>33</v>
      </c>
      <c r="F1096" s="7"/>
      <c r="G1096" s="19" t="s">
        <v>5</v>
      </c>
      <c r="H1096" s="7">
        <v>2024</v>
      </c>
      <c r="I1096" s="21"/>
      <c r="J1096" s="12" t="s">
        <v>314</v>
      </c>
      <c r="K1096" s="12"/>
      <c r="L1096" s="147"/>
      <c r="M1096" s="147">
        <f>SUM(M1058:M1095)</f>
        <v>6.5440000000000005</v>
      </c>
      <c r="N1096" s="183"/>
      <c r="O1096" s="12"/>
      <c r="P1096" s="12"/>
      <c r="Q1096" s="12"/>
      <c r="R1096" s="12"/>
      <c r="S1096" s="47">
        <f>SUM(S1058:S1095)</f>
        <v>0</v>
      </c>
      <c r="T1096" s="12"/>
      <c r="U1096" s="12"/>
      <c r="V1096" s="12"/>
      <c r="W1096" s="12"/>
      <c r="X1096" s="47">
        <f>SUM(X1058:X1095)</f>
        <v>0</v>
      </c>
      <c r="Y1096" s="12"/>
      <c r="Z1096" s="12"/>
      <c r="AA1096" s="12"/>
      <c r="AB1096" s="12"/>
      <c r="AC1096" s="47">
        <f>SUM(AC1058:AC1095)</f>
        <v>0</v>
      </c>
      <c r="AD1096" s="12"/>
      <c r="AE1096" s="12"/>
      <c r="AF1096" s="12"/>
      <c r="AG1096" s="12"/>
      <c r="AH1096" s="47">
        <f>SUM(AH1058:AH1095)</f>
        <v>0</v>
      </c>
      <c r="AI1096" s="12"/>
      <c r="AJ1096" s="12"/>
      <c r="AK1096" s="12"/>
      <c r="AL1096" s="12"/>
      <c r="AM1096" s="47">
        <f>SUM(AM1058:AM1095)</f>
        <v>0</v>
      </c>
      <c r="AN1096" s="12"/>
      <c r="AO1096" s="12"/>
      <c r="AP1096" s="12"/>
      <c r="AQ1096" s="12"/>
      <c r="AR1096" s="47">
        <f>SUM(AR1058:AR1095)</f>
        <v>0</v>
      </c>
      <c r="AS1096" s="12"/>
      <c r="AT1096" s="12"/>
      <c r="AU1096" s="12"/>
      <c r="AV1096" s="12"/>
      <c r="AW1096" s="47">
        <f>SUM(AW1058:AW1095)</f>
        <v>0</v>
      </c>
      <c r="AX1096" s="12"/>
      <c r="AY1096" s="12"/>
      <c r="AZ1096" s="12"/>
      <c r="BA1096" s="12"/>
      <c r="BB1096" s="47">
        <f>SUM(BB1058:BB1095)</f>
        <v>0</v>
      </c>
      <c r="BC1096" s="12"/>
      <c r="BD1096" s="12"/>
      <c r="BE1096" s="12"/>
      <c r="BF1096" s="12"/>
      <c r="BG1096" s="47">
        <f>SUM(BG1058:BG1095)</f>
        <v>2.044</v>
      </c>
      <c r="BH1096" s="12"/>
      <c r="BI1096" s="12"/>
      <c r="BJ1096" s="12"/>
      <c r="BK1096" s="12"/>
      <c r="BL1096" s="47">
        <f>SUM(BL1058:BL1095)</f>
        <v>4.5</v>
      </c>
      <c r="BM1096" s="12"/>
      <c r="BN1096" s="12"/>
      <c r="BO1096" s="12"/>
      <c r="BP1096" s="12"/>
      <c r="BQ1096" s="47">
        <f>SUM(BQ1058:BQ1095)</f>
        <v>0</v>
      </c>
      <c r="BR1096" s="12"/>
      <c r="BS1096" s="12"/>
      <c r="BT1096" s="12"/>
      <c r="BU1096" s="12"/>
      <c r="BV1096" s="47">
        <f>SUM(BV1058:BV1095)</f>
        <v>0</v>
      </c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18" t="s">
        <v>5</v>
      </c>
      <c r="H1097" s="3">
        <v>2024</v>
      </c>
      <c r="I1097" s="20" t="s">
        <v>287</v>
      </c>
      <c r="J1097" s="184" t="s">
        <v>267</v>
      </c>
      <c r="K1097" s="2" t="s">
        <v>318</v>
      </c>
      <c r="L1097" s="163">
        <f t="shared" si="35"/>
        <v>0</v>
      </c>
      <c r="M1097" s="163">
        <f t="shared" si="36"/>
        <v>0</v>
      </c>
      <c r="N1097" s="181"/>
      <c r="O1097" s="33"/>
      <c r="P1097" s="33"/>
      <c r="Q1097" s="33"/>
      <c r="R1097" s="33"/>
      <c r="S1097" s="42"/>
      <c r="T1097" s="2"/>
      <c r="U1097" s="2"/>
      <c r="V1097" s="2"/>
      <c r="W1097" s="2"/>
      <c r="X1097" s="55"/>
      <c r="Y1097" s="62"/>
      <c r="Z1097" s="62"/>
      <c r="AA1097" s="62"/>
      <c r="AB1097" s="62"/>
      <c r="AC1097" s="68"/>
      <c r="AD1097" s="2"/>
      <c r="AE1097" s="2"/>
      <c r="AF1097" s="2"/>
      <c r="AG1097" s="2"/>
      <c r="AH1097" s="55"/>
      <c r="AI1097" s="72"/>
      <c r="AJ1097" s="72"/>
      <c r="AK1097" s="72"/>
      <c r="AL1097" s="72"/>
      <c r="AM1097" s="80"/>
      <c r="AN1097" s="2"/>
      <c r="AO1097" s="2"/>
      <c r="AP1097" s="2"/>
      <c r="AQ1097" s="2"/>
      <c r="AR1097" s="55"/>
      <c r="AS1097" s="85"/>
      <c r="AT1097" s="85"/>
      <c r="AU1097" s="85"/>
      <c r="AV1097" s="85"/>
      <c r="AW1097" s="100"/>
      <c r="AX1097" s="2"/>
      <c r="AY1097" s="2"/>
      <c r="AZ1097" s="2"/>
      <c r="BA1097" s="2"/>
      <c r="BB1097" s="55"/>
      <c r="BC1097" s="105"/>
      <c r="BD1097" s="105"/>
      <c r="BE1097" s="105"/>
      <c r="BF1097" s="105"/>
      <c r="BG1097" s="109"/>
      <c r="BH1097" s="2"/>
      <c r="BI1097" s="2"/>
      <c r="BJ1097" s="2"/>
      <c r="BK1097" s="2"/>
      <c r="BL1097" s="55"/>
      <c r="BM1097" s="48"/>
      <c r="BN1097" s="48"/>
      <c r="BO1097" s="48"/>
      <c r="BP1097" s="48"/>
      <c r="BQ1097" s="117"/>
      <c r="BR1097" s="2"/>
      <c r="BS1097" s="2"/>
      <c r="BT1097" s="2"/>
      <c r="BU1097" s="2"/>
      <c r="BV1097" s="55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18" t="s">
        <v>5</v>
      </c>
      <c r="H1098" s="3">
        <v>2024</v>
      </c>
      <c r="I1098" s="20" t="s">
        <v>287</v>
      </c>
      <c r="J1098" s="184" t="s">
        <v>291</v>
      </c>
      <c r="K1098" s="2" t="s">
        <v>319</v>
      </c>
      <c r="L1098" s="163">
        <f t="shared" si="35"/>
        <v>0</v>
      </c>
      <c r="M1098" s="163">
        <f t="shared" si="36"/>
        <v>0</v>
      </c>
      <c r="N1098" s="181"/>
      <c r="O1098" s="33"/>
      <c r="P1098" s="33"/>
      <c r="Q1098" s="33"/>
      <c r="R1098" s="33"/>
      <c r="S1098" s="42"/>
      <c r="T1098" s="2"/>
      <c r="U1098" s="2"/>
      <c r="V1098" s="2"/>
      <c r="W1098" s="2"/>
      <c r="X1098" s="55"/>
      <c r="Y1098" s="62"/>
      <c r="Z1098" s="62"/>
      <c r="AA1098" s="62"/>
      <c r="AB1098" s="62"/>
      <c r="AC1098" s="68"/>
      <c r="AD1098" s="2"/>
      <c r="AE1098" s="2"/>
      <c r="AF1098" s="2"/>
      <c r="AG1098" s="2"/>
      <c r="AH1098" s="55"/>
      <c r="AI1098" s="72"/>
      <c r="AJ1098" s="72"/>
      <c r="AK1098" s="72"/>
      <c r="AL1098" s="72"/>
      <c r="AM1098" s="80"/>
      <c r="AN1098" s="2"/>
      <c r="AO1098" s="2"/>
      <c r="AP1098" s="2"/>
      <c r="AQ1098" s="2"/>
      <c r="AR1098" s="55"/>
      <c r="AS1098" s="85"/>
      <c r="AT1098" s="85"/>
      <c r="AU1098" s="85"/>
      <c r="AV1098" s="85"/>
      <c r="AW1098" s="100"/>
      <c r="AX1098" s="2"/>
      <c r="AY1098" s="2"/>
      <c r="AZ1098" s="2"/>
      <c r="BA1098" s="2"/>
      <c r="BB1098" s="55"/>
      <c r="BC1098" s="105"/>
      <c r="BD1098" s="105"/>
      <c r="BE1098" s="105"/>
      <c r="BF1098" s="105"/>
      <c r="BG1098" s="109"/>
      <c r="BH1098" s="2"/>
      <c r="BI1098" s="2"/>
      <c r="BJ1098" s="2"/>
      <c r="BK1098" s="2"/>
      <c r="BL1098" s="55"/>
      <c r="BM1098" s="48"/>
      <c r="BN1098" s="48"/>
      <c r="BO1098" s="48"/>
      <c r="BP1098" s="48"/>
      <c r="BQ1098" s="117"/>
      <c r="BR1098" s="2"/>
      <c r="BS1098" s="2"/>
      <c r="BT1098" s="2"/>
      <c r="BU1098" s="2"/>
      <c r="BV1098" s="55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18" t="s">
        <v>5</v>
      </c>
      <c r="H1099" s="3">
        <v>2024</v>
      </c>
      <c r="I1099" s="20" t="s">
        <v>286</v>
      </c>
      <c r="J1099" s="184" t="s">
        <v>336</v>
      </c>
      <c r="K1099" s="2" t="s">
        <v>319</v>
      </c>
      <c r="L1099" s="163">
        <f t="shared" si="35"/>
        <v>0</v>
      </c>
      <c r="M1099" s="163">
        <f t="shared" si="36"/>
        <v>0</v>
      </c>
      <c r="N1099" s="181"/>
      <c r="O1099" s="33"/>
      <c r="P1099" s="33"/>
      <c r="Q1099" s="33"/>
      <c r="R1099" s="33"/>
      <c r="S1099" s="42"/>
      <c r="T1099" s="2"/>
      <c r="U1099" s="2"/>
      <c r="V1099" s="2"/>
      <c r="W1099" s="2"/>
      <c r="X1099" s="55"/>
      <c r="Y1099" s="62"/>
      <c r="Z1099" s="62"/>
      <c r="AA1099" s="62"/>
      <c r="AB1099" s="62"/>
      <c r="AC1099" s="68"/>
      <c r="AD1099" s="2"/>
      <c r="AE1099" s="2"/>
      <c r="AF1099" s="2"/>
      <c r="AG1099" s="2"/>
      <c r="AH1099" s="55"/>
      <c r="AI1099" s="72"/>
      <c r="AJ1099" s="72"/>
      <c r="AK1099" s="72"/>
      <c r="AL1099" s="72"/>
      <c r="AM1099" s="80"/>
      <c r="AN1099" s="2"/>
      <c r="AO1099" s="2"/>
      <c r="AP1099" s="2"/>
      <c r="AQ1099" s="2"/>
      <c r="AR1099" s="55"/>
      <c r="AS1099" s="85"/>
      <c r="AT1099" s="85"/>
      <c r="AU1099" s="85"/>
      <c r="AV1099" s="85"/>
      <c r="AW1099" s="100"/>
      <c r="AX1099" s="2"/>
      <c r="AY1099" s="2"/>
      <c r="AZ1099" s="2"/>
      <c r="BA1099" s="2"/>
      <c r="BB1099" s="55"/>
      <c r="BC1099" s="105"/>
      <c r="BD1099" s="105"/>
      <c r="BE1099" s="105"/>
      <c r="BF1099" s="105"/>
      <c r="BG1099" s="109"/>
      <c r="BH1099" s="2"/>
      <c r="BI1099" s="2"/>
      <c r="BJ1099" s="2"/>
      <c r="BK1099" s="2"/>
      <c r="BL1099" s="55"/>
      <c r="BM1099" s="48"/>
      <c r="BN1099" s="48"/>
      <c r="BO1099" s="48"/>
      <c r="BP1099" s="48"/>
      <c r="BQ1099" s="117"/>
      <c r="BR1099" s="2"/>
      <c r="BS1099" s="2"/>
      <c r="BT1099" s="2"/>
      <c r="BU1099" s="2"/>
      <c r="BV1099" s="55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18" t="s">
        <v>5</v>
      </c>
      <c r="H1100" s="3">
        <v>2024</v>
      </c>
      <c r="I1100" s="20" t="s">
        <v>286</v>
      </c>
      <c r="J1100" s="185" t="s">
        <v>337</v>
      </c>
      <c r="K1100" s="8" t="s">
        <v>318</v>
      </c>
      <c r="L1100" s="163">
        <f t="shared" si="35"/>
        <v>0</v>
      </c>
      <c r="M1100" s="163">
        <f t="shared" si="36"/>
        <v>0</v>
      </c>
      <c r="N1100" s="181"/>
      <c r="O1100" s="53"/>
      <c r="P1100" s="53"/>
      <c r="Q1100" s="53"/>
      <c r="R1100" s="53"/>
      <c r="S1100" s="54"/>
      <c r="T1100" s="8"/>
      <c r="U1100" s="8"/>
      <c r="V1100" s="8"/>
      <c r="W1100" s="8"/>
      <c r="X1100" s="122"/>
      <c r="Y1100" s="135"/>
      <c r="Z1100" s="135"/>
      <c r="AA1100" s="135"/>
      <c r="AB1100" s="135"/>
      <c r="AC1100" s="136"/>
      <c r="AD1100" s="8"/>
      <c r="AE1100" s="8"/>
      <c r="AF1100" s="8"/>
      <c r="AG1100" s="8"/>
      <c r="AH1100" s="122"/>
      <c r="AI1100" s="137"/>
      <c r="AJ1100" s="137"/>
      <c r="AK1100" s="137"/>
      <c r="AL1100" s="137"/>
      <c r="AM1100" s="138"/>
      <c r="AN1100" s="8"/>
      <c r="AO1100" s="8"/>
      <c r="AP1100" s="8"/>
      <c r="AQ1100" s="8"/>
      <c r="AR1100" s="122"/>
      <c r="AS1100" s="139"/>
      <c r="AT1100" s="139"/>
      <c r="AU1100" s="139"/>
      <c r="AV1100" s="139"/>
      <c r="AW1100" s="140"/>
      <c r="AX1100" s="8"/>
      <c r="AY1100" s="8"/>
      <c r="AZ1100" s="8"/>
      <c r="BA1100" s="8"/>
      <c r="BB1100" s="122"/>
      <c r="BC1100" s="141"/>
      <c r="BD1100" s="141"/>
      <c r="BE1100" s="141"/>
      <c r="BF1100" s="141"/>
      <c r="BG1100" s="142"/>
      <c r="BH1100" s="8"/>
      <c r="BI1100" s="8"/>
      <c r="BJ1100" s="8"/>
      <c r="BK1100" s="8"/>
      <c r="BL1100" s="122"/>
      <c r="BM1100" s="143"/>
      <c r="BN1100" s="143"/>
      <c r="BO1100" s="143"/>
      <c r="BP1100" s="143"/>
      <c r="BQ1100" s="144"/>
      <c r="BR1100" s="8"/>
      <c r="BS1100" s="8"/>
      <c r="BT1100" s="8"/>
      <c r="BU1100" s="8"/>
      <c r="BV1100" s="122"/>
    </row>
    <row r="1101" spans="1:74" ht="28.8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18" t="s">
        <v>5</v>
      </c>
      <c r="H1101" s="3">
        <v>2024</v>
      </c>
      <c r="I1101" s="20" t="s">
        <v>286</v>
      </c>
      <c r="J1101" s="185" t="s">
        <v>338</v>
      </c>
      <c r="K1101" s="8" t="s">
        <v>339</v>
      </c>
      <c r="L1101" s="163">
        <f t="shared" si="35"/>
        <v>0</v>
      </c>
      <c r="M1101" s="163">
        <f t="shared" si="36"/>
        <v>0</v>
      </c>
      <c r="N1101" s="181"/>
      <c r="O1101" s="53"/>
      <c r="P1101" s="53"/>
      <c r="Q1101" s="53"/>
      <c r="R1101" s="53"/>
      <c r="S1101" s="54"/>
      <c r="T1101" s="8"/>
      <c r="U1101" s="8"/>
      <c r="V1101" s="8"/>
      <c r="W1101" s="8"/>
      <c r="X1101" s="122"/>
      <c r="Y1101" s="135"/>
      <c r="Z1101" s="135"/>
      <c r="AA1101" s="135"/>
      <c r="AB1101" s="135"/>
      <c r="AC1101" s="136"/>
      <c r="AD1101" s="8"/>
      <c r="AE1101" s="8"/>
      <c r="AF1101" s="8"/>
      <c r="AG1101" s="8"/>
      <c r="AH1101" s="122"/>
      <c r="AI1101" s="137"/>
      <c r="AJ1101" s="137"/>
      <c r="AK1101" s="137"/>
      <c r="AL1101" s="137"/>
      <c r="AM1101" s="138"/>
      <c r="AN1101" s="8"/>
      <c r="AO1101" s="8"/>
      <c r="AP1101" s="8"/>
      <c r="AQ1101" s="8"/>
      <c r="AR1101" s="122"/>
      <c r="AS1101" s="139"/>
      <c r="AT1101" s="139"/>
      <c r="AU1101" s="139"/>
      <c r="AV1101" s="139"/>
      <c r="AW1101" s="140"/>
      <c r="AX1101" s="8"/>
      <c r="AY1101" s="8"/>
      <c r="AZ1101" s="8"/>
      <c r="BA1101" s="8"/>
      <c r="BB1101" s="122"/>
      <c r="BC1101" s="141"/>
      <c r="BD1101" s="141"/>
      <c r="BE1101" s="141"/>
      <c r="BF1101" s="141"/>
      <c r="BG1101" s="142"/>
      <c r="BH1101" s="8"/>
      <c r="BI1101" s="8"/>
      <c r="BJ1101" s="8"/>
      <c r="BK1101" s="8"/>
      <c r="BL1101" s="122"/>
      <c r="BM1101" s="143"/>
      <c r="BN1101" s="143"/>
      <c r="BO1101" s="143"/>
      <c r="BP1101" s="143"/>
      <c r="BQ1101" s="144"/>
      <c r="BR1101" s="8"/>
      <c r="BS1101" s="8"/>
      <c r="BT1101" s="8"/>
      <c r="BU1101" s="8"/>
      <c r="BV1101" s="122"/>
    </row>
    <row r="1102" spans="1:74" ht="28.8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18" t="s">
        <v>5</v>
      </c>
      <c r="H1102" s="3">
        <v>2024</v>
      </c>
      <c r="I1102" s="20" t="s">
        <v>286</v>
      </c>
      <c r="J1102" s="185" t="s">
        <v>340</v>
      </c>
      <c r="K1102" s="8" t="s">
        <v>318</v>
      </c>
      <c r="L1102" s="163">
        <f t="shared" si="35"/>
        <v>0</v>
      </c>
      <c r="M1102" s="163">
        <f t="shared" si="36"/>
        <v>0</v>
      </c>
      <c r="N1102" s="181"/>
      <c r="O1102" s="53"/>
      <c r="P1102" s="53"/>
      <c r="Q1102" s="53"/>
      <c r="R1102" s="53"/>
      <c r="S1102" s="54"/>
      <c r="T1102" s="8"/>
      <c r="U1102" s="8"/>
      <c r="V1102" s="8"/>
      <c r="W1102" s="8"/>
      <c r="X1102" s="122"/>
      <c r="Y1102" s="135"/>
      <c r="Z1102" s="135"/>
      <c r="AA1102" s="135"/>
      <c r="AB1102" s="135"/>
      <c r="AC1102" s="136"/>
      <c r="AD1102" s="8"/>
      <c r="AE1102" s="8"/>
      <c r="AF1102" s="8"/>
      <c r="AG1102" s="8"/>
      <c r="AH1102" s="122"/>
      <c r="AI1102" s="137"/>
      <c r="AJ1102" s="137"/>
      <c r="AK1102" s="137"/>
      <c r="AL1102" s="137"/>
      <c r="AM1102" s="138"/>
      <c r="AN1102" s="8"/>
      <c r="AO1102" s="8"/>
      <c r="AP1102" s="8"/>
      <c r="AQ1102" s="8"/>
      <c r="AR1102" s="122"/>
      <c r="AS1102" s="139"/>
      <c r="AT1102" s="139"/>
      <c r="AU1102" s="139"/>
      <c r="AV1102" s="139"/>
      <c r="AW1102" s="140"/>
      <c r="AX1102" s="8"/>
      <c r="AY1102" s="8"/>
      <c r="AZ1102" s="8"/>
      <c r="BA1102" s="8"/>
      <c r="BB1102" s="122"/>
      <c r="BC1102" s="141"/>
      <c r="BD1102" s="141"/>
      <c r="BE1102" s="141"/>
      <c r="BF1102" s="141"/>
      <c r="BG1102" s="142"/>
      <c r="BH1102" s="8"/>
      <c r="BI1102" s="8"/>
      <c r="BJ1102" s="8"/>
      <c r="BK1102" s="8"/>
      <c r="BL1102" s="122"/>
      <c r="BM1102" s="143"/>
      <c r="BN1102" s="143"/>
      <c r="BO1102" s="143"/>
      <c r="BP1102" s="143"/>
      <c r="BQ1102" s="144"/>
      <c r="BR1102" s="8"/>
      <c r="BS1102" s="8"/>
      <c r="BT1102" s="8"/>
      <c r="BU1102" s="8"/>
      <c r="BV1102" s="122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18" t="s">
        <v>5</v>
      </c>
      <c r="H1103" s="3">
        <v>2024</v>
      </c>
      <c r="I1103" s="20" t="s">
        <v>286</v>
      </c>
      <c r="J1103" s="185" t="s">
        <v>341</v>
      </c>
      <c r="K1103" s="8" t="s">
        <v>320</v>
      </c>
      <c r="L1103" s="163">
        <f t="shared" si="35"/>
        <v>0</v>
      </c>
      <c r="M1103" s="163">
        <f t="shared" si="36"/>
        <v>0</v>
      </c>
      <c r="N1103" s="181"/>
      <c r="O1103" s="53"/>
      <c r="P1103" s="53"/>
      <c r="Q1103" s="53"/>
      <c r="R1103" s="53"/>
      <c r="S1103" s="54"/>
      <c r="T1103" s="8"/>
      <c r="U1103" s="8"/>
      <c r="V1103" s="8"/>
      <c r="W1103" s="8"/>
      <c r="X1103" s="122"/>
      <c r="Y1103" s="135"/>
      <c r="Z1103" s="135"/>
      <c r="AA1103" s="135"/>
      <c r="AB1103" s="135"/>
      <c r="AC1103" s="136"/>
      <c r="AD1103" s="8"/>
      <c r="AE1103" s="8"/>
      <c r="AF1103" s="8"/>
      <c r="AG1103" s="8"/>
      <c r="AH1103" s="122"/>
      <c r="AI1103" s="137"/>
      <c r="AJ1103" s="137"/>
      <c r="AK1103" s="137"/>
      <c r="AL1103" s="137"/>
      <c r="AM1103" s="138"/>
      <c r="AN1103" s="8"/>
      <c r="AO1103" s="8"/>
      <c r="AP1103" s="8"/>
      <c r="AQ1103" s="8"/>
      <c r="AR1103" s="122"/>
      <c r="AS1103" s="139"/>
      <c r="AT1103" s="139"/>
      <c r="AU1103" s="139"/>
      <c r="AV1103" s="139"/>
      <c r="AW1103" s="140"/>
      <c r="AX1103" s="8"/>
      <c r="AY1103" s="8"/>
      <c r="AZ1103" s="8"/>
      <c r="BA1103" s="8"/>
      <c r="BB1103" s="122"/>
      <c r="BC1103" s="141"/>
      <c r="BD1103" s="141"/>
      <c r="BE1103" s="141"/>
      <c r="BF1103" s="141"/>
      <c r="BG1103" s="142"/>
      <c r="BH1103" s="8"/>
      <c r="BI1103" s="8"/>
      <c r="BJ1103" s="8"/>
      <c r="BK1103" s="8"/>
      <c r="BL1103" s="122"/>
      <c r="BM1103" s="143"/>
      <c r="BN1103" s="143"/>
      <c r="BO1103" s="143"/>
      <c r="BP1103" s="143"/>
      <c r="BQ1103" s="144"/>
      <c r="BR1103" s="8"/>
      <c r="BS1103" s="8"/>
      <c r="BT1103" s="8"/>
      <c r="BU1103" s="8"/>
      <c r="BV1103" s="122"/>
    </row>
    <row r="1104" spans="1:74" ht="28.8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18" t="s">
        <v>5</v>
      </c>
      <c r="H1104" s="3">
        <v>2024</v>
      </c>
      <c r="I1104" s="20" t="s">
        <v>286</v>
      </c>
      <c r="J1104" s="185" t="s">
        <v>342</v>
      </c>
      <c r="K1104" s="8" t="s">
        <v>320</v>
      </c>
      <c r="L1104" s="163">
        <f t="shared" si="35"/>
        <v>0</v>
      </c>
      <c r="M1104" s="163">
        <f t="shared" si="36"/>
        <v>0</v>
      </c>
      <c r="N1104" s="181"/>
      <c r="O1104" s="53"/>
      <c r="P1104" s="53"/>
      <c r="Q1104" s="53"/>
      <c r="R1104" s="53"/>
      <c r="S1104" s="54"/>
      <c r="T1104" s="8"/>
      <c r="U1104" s="8"/>
      <c r="V1104" s="8"/>
      <c r="W1104" s="8"/>
      <c r="X1104" s="122"/>
      <c r="Y1104" s="135"/>
      <c r="Z1104" s="135"/>
      <c r="AA1104" s="135"/>
      <c r="AB1104" s="135"/>
      <c r="AC1104" s="136"/>
      <c r="AD1104" s="8"/>
      <c r="AE1104" s="8"/>
      <c r="AF1104" s="8"/>
      <c r="AG1104" s="8"/>
      <c r="AH1104" s="122"/>
      <c r="AI1104" s="137"/>
      <c r="AJ1104" s="137"/>
      <c r="AK1104" s="137"/>
      <c r="AL1104" s="137"/>
      <c r="AM1104" s="138"/>
      <c r="AN1104" s="8"/>
      <c r="AO1104" s="8"/>
      <c r="AP1104" s="8"/>
      <c r="AQ1104" s="8"/>
      <c r="AR1104" s="122"/>
      <c r="AS1104" s="139"/>
      <c r="AT1104" s="139"/>
      <c r="AU1104" s="139"/>
      <c r="AV1104" s="139"/>
      <c r="AW1104" s="140"/>
      <c r="AX1104" s="8"/>
      <c r="AY1104" s="8"/>
      <c r="AZ1104" s="8"/>
      <c r="BA1104" s="8"/>
      <c r="BB1104" s="122"/>
      <c r="BC1104" s="141"/>
      <c r="BD1104" s="141"/>
      <c r="BE1104" s="141"/>
      <c r="BF1104" s="141"/>
      <c r="BG1104" s="142"/>
      <c r="BH1104" s="8"/>
      <c r="BI1104" s="8"/>
      <c r="BJ1104" s="8"/>
      <c r="BK1104" s="8"/>
      <c r="BL1104" s="122"/>
      <c r="BM1104" s="143"/>
      <c r="BN1104" s="143"/>
      <c r="BO1104" s="143"/>
      <c r="BP1104" s="143"/>
      <c r="BQ1104" s="144"/>
      <c r="BR1104" s="8"/>
      <c r="BS1104" s="8"/>
      <c r="BT1104" s="8"/>
      <c r="BU1104" s="8"/>
      <c r="BV1104" s="122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18" t="s">
        <v>5</v>
      </c>
      <c r="H1105" s="3">
        <v>2024</v>
      </c>
      <c r="I1105" s="20" t="s">
        <v>286</v>
      </c>
      <c r="J1105" s="185" t="s">
        <v>343</v>
      </c>
      <c r="K1105" s="8" t="s">
        <v>339</v>
      </c>
      <c r="L1105" s="163">
        <f t="shared" si="35"/>
        <v>0</v>
      </c>
      <c r="M1105" s="163">
        <f t="shared" si="36"/>
        <v>0</v>
      </c>
      <c r="N1105" s="181"/>
      <c r="O1105" s="53"/>
      <c r="P1105" s="53"/>
      <c r="Q1105" s="53"/>
      <c r="R1105" s="53"/>
      <c r="S1105" s="54"/>
      <c r="T1105" s="8"/>
      <c r="U1105" s="8"/>
      <c r="V1105" s="8"/>
      <c r="W1105" s="8"/>
      <c r="X1105" s="122"/>
      <c r="Y1105" s="135"/>
      <c r="Z1105" s="135"/>
      <c r="AA1105" s="135"/>
      <c r="AB1105" s="135"/>
      <c r="AC1105" s="136"/>
      <c r="AD1105" s="8"/>
      <c r="AE1105" s="8"/>
      <c r="AF1105" s="8"/>
      <c r="AG1105" s="8"/>
      <c r="AH1105" s="122"/>
      <c r="AI1105" s="137"/>
      <c r="AJ1105" s="137"/>
      <c r="AK1105" s="137"/>
      <c r="AL1105" s="137"/>
      <c r="AM1105" s="138"/>
      <c r="AN1105" s="8"/>
      <c r="AO1105" s="8"/>
      <c r="AP1105" s="8"/>
      <c r="AQ1105" s="8"/>
      <c r="AR1105" s="122"/>
      <c r="AS1105" s="139"/>
      <c r="AT1105" s="139"/>
      <c r="AU1105" s="139"/>
      <c r="AV1105" s="139"/>
      <c r="AW1105" s="140"/>
      <c r="AX1105" s="8"/>
      <c r="AY1105" s="8"/>
      <c r="AZ1105" s="8"/>
      <c r="BA1105" s="8"/>
      <c r="BB1105" s="122"/>
      <c r="BC1105" s="141"/>
      <c r="BD1105" s="141"/>
      <c r="BE1105" s="141"/>
      <c r="BF1105" s="141"/>
      <c r="BG1105" s="142"/>
      <c r="BH1105" s="8"/>
      <c r="BI1105" s="8"/>
      <c r="BJ1105" s="8"/>
      <c r="BK1105" s="8"/>
      <c r="BL1105" s="122"/>
      <c r="BM1105" s="143"/>
      <c r="BN1105" s="143"/>
      <c r="BO1105" s="143"/>
      <c r="BP1105" s="143"/>
      <c r="BQ1105" s="144"/>
      <c r="BR1105" s="8"/>
      <c r="BS1105" s="8"/>
      <c r="BT1105" s="8"/>
      <c r="BU1105" s="8"/>
      <c r="BV1105" s="122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18" t="s">
        <v>5</v>
      </c>
      <c r="H1106" s="3">
        <v>2024</v>
      </c>
      <c r="I1106" s="20" t="s">
        <v>288</v>
      </c>
      <c r="J1106" s="185" t="s">
        <v>344</v>
      </c>
      <c r="K1106" s="8" t="s">
        <v>318</v>
      </c>
      <c r="L1106" s="163">
        <f t="shared" si="35"/>
        <v>0</v>
      </c>
      <c r="M1106" s="163">
        <f t="shared" si="36"/>
        <v>0</v>
      </c>
      <c r="N1106" s="181"/>
      <c r="O1106" s="53"/>
      <c r="P1106" s="53"/>
      <c r="Q1106" s="53"/>
      <c r="R1106" s="53"/>
      <c r="S1106" s="54"/>
      <c r="T1106" s="8"/>
      <c r="U1106" s="8"/>
      <c r="V1106" s="8"/>
      <c r="W1106" s="8"/>
      <c r="X1106" s="122"/>
      <c r="Y1106" s="135"/>
      <c r="Z1106" s="135"/>
      <c r="AA1106" s="135"/>
      <c r="AB1106" s="135"/>
      <c r="AC1106" s="136"/>
      <c r="AD1106" s="8"/>
      <c r="AE1106" s="8"/>
      <c r="AF1106" s="8"/>
      <c r="AG1106" s="8"/>
      <c r="AH1106" s="122"/>
      <c r="AI1106" s="137"/>
      <c r="AJ1106" s="137"/>
      <c r="AK1106" s="137"/>
      <c r="AL1106" s="137"/>
      <c r="AM1106" s="138"/>
      <c r="AN1106" s="8"/>
      <c r="AO1106" s="8"/>
      <c r="AP1106" s="8"/>
      <c r="AQ1106" s="8"/>
      <c r="AR1106" s="122"/>
      <c r="AS1106" s="139"/>
      <c r="AT1106" s="139"/>
      <c r="AU1106" s="139"/>
      <c r="AV1106" s="139"/>
      <c r="AW1106" s="140"/>
      <c r="AX1106" s="8"/>
      <c r="AY1106" s="8"/>
      <c r="AZ1106" s="8"/>
      <c r="BA1106" s="8"/>
      <c r="BB1106" s="122"/>
      <c r="BC1106" s="141"/>
      <c r="BD1106" s="141"/>
      <c r="BE1106" s="141"/>
      <c r="BF1106" s="141"/>
      <c r="BG1106" s="142"/>
      <c r="BH1106" s="8"/>
      <c r="BI1106" s="8"/>
      <c r="BJ1106" s="8"/>
      <c r="BK1106" s="8"/>
      <c r="BL1106" s="122"/>
      <c r="BM1106" s="143"/>
      <c r="BN1106" s="143"/>
      <c r="BO1106" s="143"/>
      <c r="BP1106" s="143"/>
      <c r="BQ1106" s="144"/>
      <c r="BR1106" s="8"/>
      <c r="BS1106" s="8"/>
      <c r="BT1106" s="8"/>
      <c r="BU1106" s="8"/>
      <c r="BV1106" s="122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18" t="s">
        <v>5</v>
      </c>
      <c r="H1107" s="3">
        <v>2024</v>
      </c>
      <c r="I1107" s="20" t="s">
        <v>288</v>
      </c>
      <c r="J1107" s="184" t="s">
        <v>351</v>
      </c>
      <c r="K1107" s="2" t="s">
        <v>318</v>
      </c>
      <c r="L1107" s="163">
        <f t="shared" si="35"/>
        <v>0</v>
      </c>
      <c r="M1107" s="163">
        <f t="shared" si="36"/>
        <v>0</v>
      </c>
      <c r="N1107" s="181"/>
      <c r="O1107" s="53"/>
      <c r="P1107" s="53"/>
      <c r="Q1107" s="53"/>
      <c r="R1107" s="53"/>
      <c r="S1107" s="54"/>
      <c r="T1107" s="8"/>
      <c r="U1107" s="8"/>
      <c r="V1107" s="8"/>
      <c r="W1107" s="8"/>
      <c r="X1107" s="122"/>
      <c r="Y1107" s="135"/>
      <c r="Z1107" s="135"/>
      <c r="AA1107" s="135"/>
      <c r="AB1107" s="135"/>
      <c r="AC1107" s="136"/>
      <c r="AD1107" s="8"/>
      <c r="AE1107" s="8"/>
      <c r="AF1107" s="8"/>
      <c r="AG1107" s="8"/>
      <c r="AH1107" s="122"/>
      <c r="AI1107" s="137"/>
      <c r="AJ1107" s="137"/>
      <c r="AK1107" s="137"/>
      <c r="AL1107" s="137"/>
      <c r="AM1107" s="138"/>
      <c r="AN1107" s="8"/>
      <c r="AO1107" s="8"/>
      <c r="AP1107" s="8"/>
      <c r="AQ1107" s="8"/>
      <c r="AR1107" s="122"/>
      <c r="AS1107" s="139"/>
      <c r="AT1107" s="139"/>
      <c r="AU1107" s="139"/>
      <c r="AV1107" s="139"/>
      <c r="AW1107" s="140"/>
      <c r="AX1107" s="8"/>
      <c r="AY1107" s="8"/>
      <c r="AZ1107" s="8"/>
      <c r="BA1107" s="8"/>
      <c r="BB1107" s="122"/>
      <c r="BC1107" s="141"/>
      <c r="BD1107" s="141"/>
      <c r="BE1107" s="141"/>
      <c r="BF1107" s="141"/>
      <c r="BG1107" s="142"/>
      <c r="BH1107" s="8"/>
      <c r="BI1107" s="8"/>
      <c r="BJ1107" s="8"/>
      <c r="BK1107" s="8"/>
      <c r="BL1107" s="122"/>
      <c r="BM1107" s="143"/>
      <c r="BN1107" s="143"/>
      <c r="BO1107" s="143"/>
      <c r="BP1107" s="143"/>
      <c r="BQ1107" s="144"/>
      <c r="BR1107" s="8"/>
      <c r="BS1107" s="8"/>
      <c r="BT1107" s="8"/>
      <c r="BU1107" s="8"/>
      <c r="BV1107" s="122"/>
    </row>
    <row r="1108" spans="1:74" ht="28.8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18" t="s">
        <v>5</v>
      </c>
      <c r="H1108" s="3">
        <v>2024</v>
      </c>
      <c r="I1108" s="20" t="s">
        <v>288</v>
      </c>
      <c r="J1108" s="184" t="s">
        <v>352</v>
      </c>
      <c r="K1108" s="2" t="s">
        <v>321</v>
      </c>
      <c r="L1108" s="163">
        <f t="shared" si="35"/>
        <v>0</v>
      </c>
      <c r="M1108" s="163">
        <f t="shared" si="36"/>
        <v>0</v>
      </c>
      <c r="N1108" s="181"/>
      <c r="O1108" s="33"/>
      <c r="P1108" s="33"/>
      <c r="Q1108" s="33"/>
      <c r="R1108" s="33"/>
      <c r="S1108" s="42"/>
      <c r="T1108" s="2"/>
      <c r="U1108" s="2"/>
      <c r="V1108" s="2"/>
      <c r="W1108" s="2"/>
      <c r="X1108" s="55"/>
      <c r="Y1108" s="62"/>
      <c r="Z1108" s="62"/>
      <c r="AA1108" s="62"/>
      <c r="AB1108" s="62"/>
      <c r="AC1108" s="68"/>
      <c r="AD1108" s="2"/>
      <c r="AE1108" s="2"/>
      <c r="AF1108" s="2"/>
      <c r="AG1108" s="2"/>
      <c r="AH1108" s="55"/>
      <c r="AI1108" s="72"/>
      <c r="AJ1108" s="72"/>
      <c r="AK1108" s="72"/>
      <c r="AL1108" s="72"/>
      <c r="AM1108" s="80"/>
      <c r="AN1108" s="2"/>
      <c r="AO1108" s="2"/>
      <c r="AP1108" s="2"/>
      <c r="AQ1108" s="2"/>
      <c r="AR1108" s="55"/>
      <c r="AS1108" s="85"/>
      <c r="AT1108" s="85"/>
      <c r="AU1108" s="85"/>
      <c r="AV1108" s="85"/>
      <c r="AW1108" s="100"/>
      <c r="AX1108" s="2"/>
      <c r="AY1108" s="2"/>
      <c r="AZ1108" s="2"/>
      <c r="BA1108" s="2"/>
      <c r="BB1108" s="55"/>
      <c r="BC1108" s="105"/>
      <c r="BD1108" s="105"/>
      <c r="BE1108" s="105"/>
      <c r="BF1108" s="105"/>
      <c r="BG1108" s="109"/>
      <c r="BH1108" s="2"/>
      <c r="BI1108" s="2"/>
      <c r="BJ1108" s="2"/>
      <c r="BK1108" s="2"/>
      <c r="BL1108" s="55"/>
      <c r="BM1108" s="48"/>
      <c r="BN1108" s="48"/>
      <c r="BO1108" s="48"/>
      <c r="BP1108" s="48"/>
      <c r="BQ1108" s="117"/>
      <c r="BR1108" s="2"/>
      <c r="BS1108" s="2"/>
      <c r="BT1108" s="2"/>
      <c r="BU1108" s="2"/>
      <c r="BV1108" s="55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18" t="s">
        <v>5</v>
      </c>
      <c r="H1109" s="3">
        <v>2024</v>
      </c>
      <c r="I1109" s="20" t="s">
        <v>288</v>
      </c>
      <c r="J1109" s="184" t="s">
        <v>345</v>
      </c>
      <c r="K1109" s="2" t="s">
        <v>318</v>
      </c>
      <c r="L1109" s="163">
        <f t="shared" si="35"/>
        <v>0</v>
      </c>
      <c r="M1109" s="163">
        <f t="shared" si="36"/>
        <v>0</v>
      </c>
      <c r="N1109" s="181"/>
      <c r="O1109" s="34"/>
      <c r="P1109" s="33"/>
      <c r="Q1109" s="33"/>
      <c r="R1109" s="33"/>
      <c r="S1109" s="42"/>
      <c r="T1109" s="3"/>
      <c r="U1109" s="2"/>
      <c r="V1109" s="2"/>
      <c r="W1109" s="2"/>
      <c r="X1109" s="55"/>
      <c r="Y1109" s="64"/>
      <c r="Z1109" s="62"/>
      <c r="AA1109" s="62"/>
      <c r="AB1109" s="62"/>
      <c r="AC1109" s="68"/>
      <c r="AD1109" s="3"/>
      <c r="AE1109" s="2"/>
      <c r="AF1109" s="2"/>
      <c r="AG1109" s="2"/>
      <c r="AH1109" s="55"/>
      <c r="AI1109" s="73"/>
      <c r="AJ1109" s="72"/>
      <c r="AK1109" s="72"/>
      <c r="AL1109" s="72"/>
      <c r="AM1109" s="80"/>
      <c r="AN1109" s="3"/>
      <c r="AO1109" s="2"/>
      <c r="AP1109" s="2"/>
      <c r="AQ1109" s="2"/>
      <c r="AR1109" s="55"/>
      <c r="AS1109" s="86"/>
      <c r="AT1109" s="85"/>
      <c r="AU1109" s="85"/>
      <c r="AV1109" s="85"/>
      <c r="AW1109" s="100"/>
      <c r="AX1109" s="3"/>
      <c r="AY1109" s="2"/>
      <c r="AZ1109" s="2"/>
      <c r="BA1109" s="2"/>
      <c r="BB1109" s="55"/>
      <c r="BC1109" s="106"/>
      <c r="BD1109" s="105"/>
      <c r="BE1109" s="105"/>
      <c r="BF1109" s="105"/>
      <c r="BG1109" s="109"/>
      <c r="BH1109" s="3"/>
      <c r="BI1109" s="2"/>
      <c r="BJ1109" s="2"/>
      <c r="BK1109" s="2"/>
      <c r="BL1109" s="55"/>
      <c r="BM1109" s="133"/>
      <c r="BN1109" s="48"/>
      <c r="BO1109" s="48"/>
      <c r="BP1109" s="48"/>
      <c r="BQ1109" s="117"/>
      <c r="BR1109" s="3"/>
      <c r="BS1109" s="2"/>
      <c r="BT1109" s="2"/>
      <c r="BU1109" s="2"/>
      <c r="BV1109" s="55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18" t="s">
        <v>5</v>
      </c>
      <c r="H1110" s="3">
        <v>2024</v>
      </c>
      <c r="I1110" s="20" t="s">
        <v>289</v>
      </c>
      <c r="J1110" s="184" t="s">
        <v>268</v>
      </c>
      <c r="K1110" s="2" t="s">
        <v>318</v>
      </c>
      <c r="L1110" s="163">
        <f t="shared" si="35"/>
        <v>0</v>
      </c>
      <c r="M1110" s="163">
        <f t="shared" si="36"/>
        <v>0</v>
      </c>
      <c r="N1110" s="181"/>
      <c r="O1110" s="33"/>
      <c r="P1110" s="33"/>
      <c r="Q1110" s="33"/>
      <c r="R1110" s="33"/>
      <c r="S1110" s="41"/>
      <c r="T1110" s="2"/>
      <c r="U1110" s="2"/>
      <c r="V1110" s="2"/>
      <c r="W1110" s="2"/>
      <c r="X1110" s="55"/>
      <c r="Y1110" s="62"/>
      <c r="Z1110" s="62"/>
      <c r="AA1110" s="62"/>
      <c r="AB1110" s="62"/>
      <c r="AC1110" s="68"/>
      <c r="AD1110" s="2"/>
      <c r="AE1110" s="2"/>
      <c r="AF1110" s="2"/>
      <c r="AG1110" s="2"/>
      <c r="AH1110" s="55"/>
      <c r="AI1110" s="72"/>
      <c r="AJ1110" s="72"/>
      <c r="AK1110" s="72"/>
      <c r="AL1110" s="72"/>
      <c r="AM1110" s="80"/>
      <c r="AN1110" s="2"/>
      <c r="AO1110" s="2"/>
      <c r="AP1110" s="2"/>
      <c r="AQ1110" s="2"/>
      <c r="AR1110" s="55"/>
      <c r="AS1110" s="85"/>
      <c r="AT1110" s="85"/>
      <c r="AU1110" s="85"/>
      <c r="AV1110" s="85"/>
      <c r="AW1110" s="100"/>
      <c r="AX1110" s="2"/>
      <c r="AY1110" s="2"/>
      <c r="AZ1110" s="2"/>
      <c r="BA1110" s="2"/>
      <c r="BB1110" s="55"/>
      <c r="BC1110" s="105"/>
      <c r="BD1110" s="105"/>
      <c r="BE1110" s="105"/>
      <c r="BF1110" s="105"/>
      <c r="BG1110" s="109"/>
      <c r="BH1110" s="2"/>
      <c r="BI1110" s="2"/>
      <c r="BJ1110" s="2"/>
      <c r="BK1110" s="2"/>
      <c r="BL1110" s="55"/>
      <c r="BM1110" s="48"/>
      <c r="BN1110" s="48"/>
      <c r="BO1110" s="48"/>
      <c r="BP1110" s="48"/>
      <c r="BQ1110" s="117"/>
      <c r="BR1110" s="2"/>
      <c r="BS1110" s="2"/>
      <c r="BT1110" s="2"/>
      <c r="BU1110" s="2"/>
      <c r="BV1110" s="55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18" t="s">
        <v>5</v>
      </c>
      <c r="H1111" s="3">
        <v>2024</v>
      </c>
      <c r="I1111" s="20" t="s">
        <v>289</v>
      </c>
      <c r="J1111" s="184" t="s">
        <v>292</v>
      </c>
      <c r="K1111" s="2" t="s">
        <v>318</v>
      </c>
      <c r="L1111" s="163">
        <f t="shared" si="35"/>
        <v>0</v>
      </c>
      <c r="M1111" s="163">
        <f t="shared" si="36"/>
        <v>0</v>
      </c>
      <c r="N1111" s="181"/>
      <c r="O1111" s="33"/>
      <c r="P1111" s="33"/>
      <c r="Q1111" s="33"/>
      <c r="R1111" s="33"/>
      <c r="S1111" s="42"/>
      <c r="T1111" s="2"/>
      <c r="U1111" s="2"/>
      <c r="V1111" s="2"/>
      <c r="W1111" s="2"/>
      <c r="X1111" s="55"/>
      <c r="Y1111" s="62"/>
      <c r="Z1111" s="62"/>
      <c r="AA1111" s="62"/>
      <c r="AB1111" s="62"/>
      <c r="AC1111" s="68"/>
      <c r="AD1111" s="2"/>
      <c r="AE1111" s="2"/>
      <c r="AF1111" s="2"/>
      <c r="AG1111" s="2"/>
      <c r="AH1111" s="55"/>
      <c r="AI1111" s="72"/>
      <c r="AJ1111" s="72"/>
      <c r="AK1111" s="72"/>
      <c r="AL1111" s="72"/>
      <c r="AM1111" s="80"/>
      <c r="AN1111" s="2"/>
      <c r="AO1111" s="2"/>
      <c r="AP1111" s="2"/>
      <c r="AQ1111" s="2"/>
      <c r="AR1111" s="55"/>
      <c r="AS1111" s="85"/>
      <c r="AT1111" s="85"/>
      <c r="AU1111" s="85"/>
      <c r="AV1111" s="85"/>
      <c r="AW1111" s="100"/>
      <c r="AX1111" s="2"/>
      <c r="AY1111" s="2"/>
      <c r="AZ1111" s="2"/>
      <c r="BA1111" s="2"/>
      <c r="BB1111" s="55"/>
      <c r="BC1111" s="105"/>
      <c r="BD1111" s="105"/>
      <c r="BE1111" s="105"/>
      <c r="BF1111" s="105"/>
      <c r="BG1111" s="109"/>
      <c r="BH1111" s="2"/>
      <c r="BI1111" s="2"/>
      <c r="BJ1111" s="2"/>
      <c r="BK1111" s="2"/>
      <c r="BL1111" s="55"/>
      <c r="BM1111" s="48"/>
      <c r="BN1111" s="48"/>
      <c r="BO1111" s="48"/>
      <c r="BP1111" s="48"/>
      <c r="BQ1111" s="117"/>
      <c r="BR1111" s="2"/>
      <c r="BS1111" s="2"/>
      <c r="BT1111" s="2"/>
      <c r="BU1111" s="2"/>
      <c r="BV1111" s="55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18" t="s">
        <v>5</v>
      </c>
      <c r="H1112" s="3">
        <v>2024</v>
      </c>
      <c r="I1112" s="20" t="s">
        <v>285</v>
      </c>
      <c r="J1112" s="184" t="s">
        <v>293</v>
      </c>
      <c r="K1112" s="2" t="s">
        <v>318</v>
      </c>
      <c r="L1112" s="163">
        <f t="shared" si="35"/>
        <v>0</v>
      </c>
      <c r="M1112" s="163">
        <f t="shared" si="36"/>
        <v>0</v>
      </c>
      <c r="N1112" s="181"/>
      <c r="O1112" s="33"/>
      <c r="P1112" s="33"/>
      <c r="Q1112" s="33"/>
      <c r="R1112" s="34"/>
      <c r="S1112" s="41"/>
      <c r="T1112" s="2"/>
      <c r="U1112" s="2"/>
      <c r="V1112" s="2"/>
      <c r="W1112" s="3"/>
      <c r="X1112" s="56"/>
      <c r="Y1112" s="62"/>
      <c r="Z1112" s="62"/>
      <c r="AA1112" s="62"/>
      <c r="AB1112" s="64"/>
      <c r="AC1112" s="69"/>
      <c r="AD1112" s="2"/>
      <c r="AE1112" s="2"/>
      <c r="AF1112" s="2"/>
      <c r="AG1112" s="3"/>
      <c r="AH1112" s="56"/>
      <c r="AI1112" s="72"/>
      <c r="AJ1112" s="72"/>
      <c r="AK1112" s="72"/>
      <c r="AL1112" s="73"/>
      <c r="AM1112" s="81"/>
      <c r="AN1112" s="2"/>
      <c r="AO1112" s="2"/>
      <c r="AP1112" s="2"/>
      <c r="AQ1112" s="3"/>
      <c r="AR1112" s="56"/>
      <c r="AS1112" s="85"/>
      <c r="AT1112" s="85"/>
      <c r="AU1112" s="85"/>
      <c r="AV1112" s="86"/>
      <c r="AW1112" s="101"/>
      <c r="AX1112" s="2"/>
      <c r="AY1112" s="2"/>
      <c r="AZ1112" s="2"/>
      <c r="BA1112" s="3"/>
      <c r="BB1112" s="56"/>
      <c r="BC1112" s="105"/>
      <c r="BD1112" s="105"/>
      <c r="BE1112" s="105"/>
      <c r="BF1112" s="106"/>
      <c r="BG1112" s="110"/>
      <c r="BH1112" s="2"/>
      <c r="BI1112" s="2"/>
      <c r="BJ1112" s="2"/>
      <c r="BK1112" s="3"/>
      <c r="BL1112" s="56"/>
      <c r="BM1112" s="48"/>
      <c r="BN1112" s="48"/>
      <c r="BO1112" s="48"/>
      <c r="BP1112" s="49"/>
      <c r="BQ1112" s="118"/>
      <c r="BR1112" s="2"/>
      <c r="BS1112" s="2"/>
      <c r="BT1112" s="2"/>
      <c r="BU1112" s="3"/>
      <c r="BV1112" s="56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18" t="s">
        <v>5</v>
      </c>
      <c r="H1113" s="3">
        <v>2024</v>
      </c>
      <c r="I1113" s="20" t="s">
        <v>287</v>
      </c>
      <c r="J1113" s="184" t="s">
        <v>269</v>
      </c>
      <c r="K1113" s="2" t="s">
        <v>320</v>
      </c>
      <c r="L1113" s="163">
        <f t="shared" si="35"/>
        <v>0</v>
      </c>
      <c r="M1113" s="163">
        <f t="shared" si="36"/>
        <v>0</v>
      </c>
      <c r="N1113" s="181"/>
      <c r="O1113" s="33"/>
      <c r="P1113" s="33"/>
      <c r="Q1113" s="33"/>
      <c r="R1113" s="33"/>
      <c r="S1113" s="42"/>
      <c r="T1113" s="2"/>
      <c r="U1113" s="2"/>
      <c r="V1113" s="2"/>
      <c r="W1113" s="2"/>
      <c r="X1113" s="55"/>
      <c r="Y1113" s="62"/>
      <c r="Z1113" s="62"/>
      <c r="AA1113" s="62"/>
      <c r="AB1113" s="64"/>
      <c r="AC1113" s="68"/>
      <c r="AD1113" s="2"/>
      <c r="AE1113" s="2"/>
      <c r="AF1113" s="2"/>
      <c r="AG1113" s="2"/>
      <c r="AH1113" s="55"/>
      <c r="AI1113" s="72"/>
      <c r="AJ1113" s="72"/>
      <c r="AK1113" s="72"/>
      <c r="AL1113" s="72"/>
      <c r="AM1113" s="80"/>
      <c r="AN1113" s="2"/>
      <c r="AO1113" s="2"/>
      <c r="AP1113" s="2"/>
      <c r="AQ1113" s="2"/>
      <c r="AR1113" s="55"/>
      <c r="AS1113" s="85"/>
      <c r="AT1113" s="85"/>
      <c r="AU1113" s="85"/>
      <c r="AV1113" s="85"/>
      <c r="AW1113" s="100"/>
      <c r="AX1113" s="2"/>
      <c r="AY1113" s="2"/>
      <c r="AZ1113" s="2"/>
      <c r="BA1113" s="2"/>
      <c r="BB1113" s="55"/>
      <c r="BC1113" s="105"/>
      <c r="BD1113" s="105"/>
      <c r="BE1113" s="105"/>
      <c r="BF1113" s="105"/>
      <c r="BG1113" s="109"/>
      <c r="BH1113" s="2"/>
      <c r="BI1113" s="2"/>
      <c r="BJ1113" s="2"/>
      <c r="BK1113" s="2"/>
      <c r="BL1113" s="55"/>
      <c r="BM1113" s="48"/>
      <c r="BN1113" s="48"/>
      <c r="BO1113" s="48"/>
      <c r="BP1113" s="48"/>
      <c r="BQ1113" s="117"/>
      <c r="BR1113" s="2"/>
      <c r="BS1113" s="2"/>
      <c r="BT1113" s="2"/>
      <c r="BU1113" s="2"/>
      <c r="BV1113" s="55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18" t="s">
        <v>5</v>
      </c>
      <c r="H1114" s="3">
        <v>2024</v>
      </c>
      <c r="I1114" s="20" t="s">
        <v>287</v>
      </c>
      <c r="J1114" s="184" t="s">
        <v>270</v>
      </c>
      <c r="K1114" s="2" t="s">
        <v>320</v>
      </c>
      <c r="L1114" s="163">
        <f t="shared" si="35"/>
        <v>0</v>
      </c>
      <c r="M1114" s="163">
        <f t="shared" si="36"/>
        <v>0</v>
      </c>
      <c r="N1114" s="181"/>
      <c r="O1114" s="33"/>
      <c r="P1114" s="33"/>
      <c r="Q1114" s="33"/>
      <c r="R1114" s="33"/>
      <c r="S1114" s="42"/>
      <c r="T1114" s="2"/>
      <c r="U1114" s="2"/>
      <c r="V1114" s="2"/>
      <c r="W1114" s="2"/>
      <c r="X1114" s="55"/>
      <c r="Y1114" s="62"/>
      <c r="Z1114" s="62"/>
      <c r="AA1114" s="62"/>
      <c r="AB1114" s="62"/>
      <c r="AC1114" s="68"/>
      <c r="AD1114" s="2"/>
      <c r="AE1114" s="2"/>
      <c r="AF1114" s="2"/>
      <c r="AG1114" s="2"/>
      <c r="AH1114" s="55"/>
      <c r="AI1114" s="72"/>
      <c r="AJ1114" s="72"/>
      <c r="AK1114" s="72"/>
      <c r="AL1114" s="72"/>
      <c r="AM1114" s="80"/>
      <c r="AN1114" s="2"/>
      <c r="AO1114" s="2"/>
      <c r="AP1114" s="2"/>
      <c r="AQ1114" s="2"/>
      <c r="AR1114" s="55"/>
      <c r="AS1114" s="85"/>
      <c r="AT1114" s="85"/>
      <c r="AU1114" s="85"/>
      <c r="AV1114" s="85"/>
      <c r="AW1114" s="100"/>
      <c r="AX1114" s="2"/>
      <c r="AY1114" s="2"/>
      <c r="AZ1114" s="2"/>
      <c r="BA1114" s="2"/>
      <c r="BB1114" s="55"/>
      <c r="BC1114" s="105"/>
      <c r="BD1114" s="105"/>
      <c r="BE1114" s="105"/>
      <c r="BF1114" s="105"/>
      <c r="BG1114" s="109"/>
      <c r="BH1114" s="2"/>
      <c r="BI1114" s="2"/>
      <c r="BJ1114" s="2"/>
      <c r="BK1114" s="2"/>
      <c r="BL1114" s="55"/>
      <c r="BM1114" s="48"/>
      <c r="BN1114" s="48"/>
      <c r="BO1114" s="48"/>
      <c r="BP1114" s="48"/>
      <c r="BQ1114" s="117"/>
      <c r="BR1114" s="2"/>
      <c r="BS1114" s="2"/>
      <c r="BT1114" s="2"/>
      <c r="BU1114" s="2"/>
      <c r="BV1114" s="55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18" t="s">
        <v>5</v>
      </c>
      <c r="H1115" s="3">
        <v>2024</v>
      </c>
      <c r="I1115" s="20" t="s">
        <v>290</v>
      </c>
      <c r="J1115" s="184" t="s">
        <v>271</v>
      </c>
      <c r="K1115" s="2" t="s">
        <v>321</v>
      </c>
      <c r="L1115" s="163">
        <f t="shared" si="35"/>
        <v>0</v>
      </c>
      <c r="M1115" s="163">
        <f t="shared" si="36"/>
        <v>0</v>
      </c>
      <c r="N1115" s="181"/>
      <c r="O1115" s="33"/>
      <c r="P1115" s="33"/>
      <c r="Q1115" s="33"/>
      <c r="R1115" s="33"/>
      <c r="S1115" s="42"/>
      <c r="T1115" s="2"/>
      <c r="U1115" s="2"/>
      <c r="V1115" s="2"/>
      <c r="W1115" s="2"/>
      <c r="X1115" s="55"/>
      <c r="Y1115" s="62"/>
      <c r="Z1115" s="62"/>
      <c r="AA1115" s="62"/>
      <c r="AB1115" s="62"/>
      <c r="AC1115" s="68"/>
      <c r="AD1115" s="30"/>
      <c r="AE1115" s="2"/>
      <c r="AF1115" s="2"/>
      <c r="AG1115" s="2"/>
      <c r="AH1115" s="55"/>
      <c r="AI1115" s="72"/>
      <c r="AJ1115" s="72"/>
      <c r="AK1115" s="72"/>
      <c r="AL1115" s="72"/>
      <c r="AM1115" s="80"/>
      <c r="AN1115" s="2"/>
      <c r="AO1115" s="2"/>
      <c r="AP1115" s="2"/>
      <c r="AQ1115" s="2"/>
      <c r="AR1115" s="55"/>
      <c r="AS1115" s="85"/>
      <c r="AT1115" s="85"/>
      <c r="AU1115" s="85"/>
      <c r="AV1115" s="85"/>
      <c r="AW1115" s="100"/>
      <c r="AX1115" s="2"/>
      <c r="AY1115" s="2"/>
      <c r="AZ1115" s="2"/>
      <c r="BA1115" s="2"/>
      <c r="BB1115" s="55"/>
      <c r="BC1115" s="105"/>
      <c r="BD1115" s="105"/>
      <c r="BE1115" s="105"/>
      <c r="BF1115" s="105"/>
      <c r="BG1115" s="109"/>
      <c r="BH1115" s="2"/>
      <c r="BI1115" s="2"/>
      <c r="BJ1115" s="2"/>
      <c r="BK1115" s="2"/>
      <c r="BL1115" s="55"/>
      <c r="BM1115" s="48"/>
      <c r="BN1115" s="48"/>
      <c r="BO1115" s="48"/>
      <c r="BP1115" s="48"/>
      <c r="BQ1115" s="117"/>
      <c r="BR1115" s="2"/>
      <c r="BS1115" s="2"/>
      <c r="BT1115" s="2"/>
      <c r="BU1115" s="2"/>
      <c r="BV1115" s="55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18" t="s">
        <v>5</v>
      </c>
      <c r="H1116" s="3">
        <v>2024</v>
      </c>
      <c r="I1116" s="20" t="s">
        <v>284</v>
      </c>
      <c r="J1116" s="184" t="s">
        <v>294</v>
      </c>
      <c r="K1116" s="2" t="s">
        <v>320</v>
      </c>
      <c r="L1116" s="163">
        <f t="shared" si="35"/>
        <v>0</v>
      </c>
      <c r="M1116" s="163">
        <f t="shared" si="36"/>
        <v>0</v>
      </c>
      <c r="N1116" s="181"/>
      <c r="O1116" s="36"/>
      <c r="P1116" s="33"/>
      <c r="Q1116" s="33"/>
      <c r="R1116" s="33"/>
      <c r="S1116" s="42"/>
      <c r="T1116" s="30"/>
      <c r="U1116" s="2"/>
      <c r="V1116" s="2"/>
      <c r="W1116" s="2"/>
      <c r="X1116" s="55"/>
      <c r="Y1116" s="65"/>
      <c r="Z1116" s="62"/>
      <c r="AA1116" s="62"/>
      <c r="AB1116" s="62"/>
      <c r="AC1116" s="68"/>
      <c r="AD1116" s="30"/>
      <c r="AE1116" s="2"/>
      <c r="AF1116" s="2"/>
      <c r="AG1116" s="2"/>
      <c r="AH1116" s="55"/>
      <c r="AI1116" s="75"/>
      <c r="AJ1116" s="72"/>
      <c r="AK1116" s="72"/>
      <c r="AL1116" s="72"/>
      <c r="AM1116" s="80"/>
      <c r="AN1116" s="30"/>
      <c r="AO1116" s="2"/>
      <c r="AP1116" s="2"/>
      <c r="AQ1116" s="2"/>
      <c r="AR1116" s="55"/>
      <c r="AS1116" s="88"/>
      <c r="AT1116" s="85"/>
      <c r="AU1116" s="85"/>
      <c r="AV1116" s="85"/>
      <c r="AW1116" s="100"/>
      <c r="AX1116" s="30"/>
      <c r="AY1116" s="2"/>
      <c r="AZ1116" s="2"/>
      <c r="BA1116" s="2"/>
      <c r="BB1116" s="55"/>
      <c r="BC1116" s="108"/>
      <c r="BD1116" s="105"/>
      <c r="BE1116" s="105"/>
      <c r="BF1116" s="105"/>
      <c r="BG1116" s="109"/>
      <c r="BH1116" s="30"/>
      <c r="BI1116" s="2"/>
      <c r="BJ1116" s="2"/>
      <c r="BK1116" s="2"/>
      <c r="BL1116" s="55"/>
      <c r="BM1116" s="50"/>
      <c r="BN1116" s="48"/>
      <c r="BO1116" s="48"/>
      <c r="BP1116" s="48"/>
      <c r="BQ1116" s="117"/>
      <c r="BR1116" s="30"/>
      <c r="BS1116" s="2"/>
      <c r="BT1116" s="2"/>
      <c r="BU1116" s="2"/>
      <c r="BV1116" s="55"/>
    </row>
    <row r="1117" spans="1:74" ht="28.8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18" t="s">
        <v>5</v>
      </c>
      <c r="H1117" s="3">
        <v>2024</v>
      </c>
      <c r="I1117" s="20" t="s">
        <v>284</v>
      </c>
      <c r="J1117" s="184" t="s">
        <v>346</v>
      </c>
      <c r="K1117" s="2" t="s">
        <v>320</v>
      </c>
      <c r="L1117" s="163">
        <f t="shared" si="35"/>
        <v>0</v>
      </c>
      <c r="M1117" s="163">
        <f t="shared" si="36"/>
        <v>0</v>
      </c>
      <c r="N1117" s="181"/>
      <c r="O1117" s="33"/>
      <c r="P1117" s="33"/>
      <c r="Q1117" s="33"/>
      <c r="R1117" s="33"/>
      <c r="S1117" s="42"/>
      <c r="T1117" s="2"/>
      <c r="U1117" s="2"/>
      <c r="V1117" s="2"/>
      <c r="W1117" s="2"/>
      <c r="X1117" s="55"/>
      <c r="Y1117" s="62"/>
      <c r="Z1117" s="62"/>
      <c r="AA1117" s="62"/>
      <c r="AB1117" s="62"/>
      <c r="AC1117" s="68"/>
      <c r="AD1117" s="2"/>
      <c r="AE1117" s="2"/>
      <c r="AF1117" s="2"/>
      <c r="AG1117" s="2"/>
      <c r="AH1117" s="55"/>
      <c r="AI1117" s="72"/>
      <c r="AJ1117" s="72"/>
      <c r="AK1117" s="72"/>
      <c r="AL1117" s="72"/>
      <c r="AM1117" s="80"/>
      <c r="AN1117" s="2"/>
      <c r="AO1117" s="2"/>
      <c r="AP1117" s="2"/>
      <c r="AQ1117" s="2"/>
      <c r="AR1117" s="55"/>
      <c r="AS1117" s="85"/>
      <c r="AT1117" s="85"/>
      <c r="AU1117" s="85"/>
      <c r="AV1117" s="85"/>
      <c r="AW1117" s="100"/>
      <c r="AX1117" s="2"/>
      <c r="AY1117" s="2"/>
      <c r="AZ1117" s="2"/>
      <c r="BA1117" s="2"/>
      <c r="BB1117" s="55"/>
      <c r="BC1117" s="105"/>
      <c r="BD1117" s="105"/>
      <c r="BE1117" s="105"/>
      <c r="BF1117" s="105"/>
      <c r="BG1117" s="109"/>
      <c r="BH1117" s="2"/>
      <c r="BI1117" s="2"/>
      <c r="BJ1117" s="2"/>
      <c r="BK1117" s="2"/>
      <c r="BL1117" s="55"/>
      <c r="BM1117" s="48"/>
      <c r="BN1117" s="48"/>
      <c r="BO1117" s="48"/>
      <c r="BP1117" s="48"/>
      <c r="BQ1117" s="117"/>
      <c r="BR1117" s="2"/>
      <c r="BS1117" s="2"/>
      <c r="BT1117" s="2"/>
      <c r="BU1117" s="2"/>
      <c r="BV1117" s="55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18" t="s">
        <v>5</v>
      </c>
      <c r="H1118" s="3">
        <v>2024</v>
      </c>
      <c r="I1118" s="20" t="s">
        <v>284</v>
      </c>
      <c r="J1118" s="184" t="s">
        <v>295</v>
      </c>
      <c r="K1118" s="2" t="s">
        <v>320</v>
      </c>
      <c r="L1118" s="163">
        <f t="shared" si="35"/>
        <v>1</v>
      </c>
      <c r="M1118" s="163">
        <f t="shared" si="36"/>
        <v>9.01</v>
      </c>
      <c r="N1118" s="186" t="s">
        <v>610</v>
      </c>
      <c r="O1118" s="33"/>
      <c r="P1118" s="33"/>
      <c r="Q1118" s="33"/>
      <c r="R1118" s="33"/>
      <c r="S1118" s="42"/>
      <c r="T1118" s="2"/>
      <c r="U1118" s="2"/>
      <c r="V1118" s="2"/>
      <c r="W1118" s="2"/>
      <c r="X1118" s="55"/>
      <c r="Y1118" s="62"/>
      <c r="Z1118" s="62"/>
      <c r="AA1118" s="62"/>
      <c r="AB1118" s="62"/>
      <c r="AC1118" s="68"/>
      <c r="AD1118" s="2"/>
      <c r="AE1118" s="2"/>
      <c r="AF1118" s="2"/>
      <c r="AG1118" s="2"/>
      <c r="AH1118" s="55"/>
      <c r="AI1118" s="72"/>
      <c r="AJ1118" s="72"/>
      <c r="AK1118" s="72"/>
      <c r="AL1118" s="72"/>
      <c r="AM1118" s="80"/>
      <c r="AN1118" s="2" t="s">
        <v>610</v>
      </c>
      <c r="AO1118" s="2"/>
      <c r="AP1118" s="2"/>
      <c r="AQ1118" s="2">
        <v>1</v>
      </c>
      <c r="AR1118" s="55">
        <v>9.01</v>
      </c>
      <c r="AS1118" s="85"/>
      <c r="AT1118" s="85"/>
      <c r="AU1118" s="85"/>
      <c r="AV1118" s="85"/>
      <c r="AW1118" s="100"/>
      <c r="AX1118" s="2"/>
      <c r="AY1118" s="2"/>
      <c r="AZ1118" s="2"/>
      <c r="BA1118" s="2"/>
      <c r="BB1118" s="55"/>
      <c r="BC1118" s="105"/>
      <c r="BD1118" s="105"/>
      <c r="BE1118" s="105"/>
      <c r="BF1118" s="105"/>
      <c r="BG1118" s="109"/>
      <c r="BH1118" s="2"/>
      <c r="BI1118" s="2"/>
      <c r="BJ1118" s="2"/>
      <c r="BK1118" s="2"/>
      <c r="BL1118" s="55"/>
      <c r="BM1118" s="48"/>
      <c r="BN1118" s="48"/>
      <c r="BO1118" s="48"/>
      <c r="BP1118" s="48"/>
      <c r="BQ1118" s="117"/>
      <c r="BR1118" s="2"/>
      <c r="BS1118" s="2"/>
      <c r="BT1118" s="2"/>
      <c r="BU1118" s="2"/>
      <c r="BV1118" s="55"/>
    </row>
    <row r="1119" spans="1:74" ht="28.8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18" t="s">
        <v>5</v>
      </c>
      <c r="H1119" s="3">
        <v>2024</v>
      </c>
      <c r="I1119" s="20" t="s">
        <v>290</v>
      </c>
      <c r="J1119" s="184" t="s">
        <v>299</v>
      </c>
      <c r="K1119" s="2" t="s">
        <v>318</v>
      </c>
      <c r="L1119" s="163">
        <f t="shared" si="35"/>
        <v>0</v>
      </c>
      <c r="M1119" s="163">
        <f t="shared" si="36"/>
        <v>0</v>
      </c>
      <c r="N1119" s="186"/>
      <c r="O1119" s="33"/>
      <c r="P1119" s="33"/>
      <c r="Q1119" s="33"/>
      <c r="R1119" s="33"/>
      <c r="S1119" s="42"/>
      <c r="T1119" s="2"/>
      <c r="U1119" s="2"/>
      <c r="V1119" s="2"/>
      <c r="W1119" s="2"/>
      <c r="X1119" s="55"/>
      <c r="Y1119" s="62"/>
      <c r="Z1119" s="62"/>
      <c r="AA1119" s="62"/>
      <c r="AB1119" s="62"/>
      <c r="AC1119" s="68"/>
      <c r="AD1119" s="2"/>
      <c r="AE1119" s="2"/>
      <c r="AF1119" s="2"/>
      <c r="AG1119" s="2"/>
      <c r="AH1119" s="55"/>
      <c r="AI1119" s="72"/>
      <c r="AJ1119" s="72"/>
      <c r="AK1119" s="72"/>
      <c r="AL1119" s="72"/>
      <c r="AM1119" s="80"/>
      <c r="AN1119" s="2"/>
      <c r="AO1119" s="2"/>
      <c r="AP1119" s="2"/>
      <c r="AQ1119" s="2"/>
      <c r="AR1119" s="55"/>
      <c r="AS1119" s="85"/>
      <c r="AT1119" s="85"/>
      <c r="AU1119" s="85"/>
      <c r="AV1119" s="85"/>
      <c r="AW1119" s="100"/>
      <c r="AX1119" s="2"/>
      <c r="AY1119" s="2"/>
      <c r="AZ1119" s="2"/>
      <c r="BA1119" s="2"/>
      <c r="BB1119" s="55"/>
      <c r="BC1119" s="105"/>
      <c r="BD1119" s="105"/>
      <c r="BE1119" s="105"/>
      <c r="BF1119" s="105"/>
      <c r="BG1119" s="109"/>
      <c r="BH1119" s="2"/>
      <c r="BI1119" s="2"/>
      <c r="BJ1119" s="2"/>
      <c r="BK1119" s="2"/>
      <c r="BL1119" s="55"/>
      <c r="BM1119" s="48"/>
      <c r="BN1119" s="48"/>
      <c r="BO1119" s="48"/>
      <c r="BP1119" s="48"/>
      <c r="BQ1119" s="117"/>
      <c r="BR1119" s="2"/>
      <c r="BS1119" s="2"/>
      <c r="BT1119" s="2"/>
      <c r="BU1119" s="2"/>
      <c r="BV1119" s="55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18" t="s">
        <v>5</v>
      </c>
      <c r="H1120" s="3">
        <v>2024</v>
      </c>
      <c r="I1120" s="20" t="s">
        <v>315</v>
      </c>
      <c r="J1120" s="184" t="s">
        <v>347</v>
      </c>
      <c r="K1120" s="2" t="s">
        <v>320</v>
      </c>
      <c r="L1120" s="163">
        <f t="shared" si="35"/>
        <v>0</v>
      </c>
      <c r="M1120" s="163">
        <f t="shared" si="36"/>
        <v>0</v>
      </c>
      <c r="N1120" s="186"/>
      <c r="O1120" s="33"/>
      <c r="P1120" s="33"/>
      <c r="Q1120" s="33"/>
      <c r="R1120" s="33"/>
      <c r="S1120" s="42"/>
      <c r="T1120" s="2"/>
      <c r="U1120" s="2"/>
      <c r="V1120" s="2"/>
      <c r="W1120" s="2"/>
      <c r="X1120" s="55"/>
      <c r="Y1120" s="62"/>
      <c r="Z1120" s="62"/>
      <c r="AA1120" s="62"/>
      <c r="AB1120" s="62"/>
      <c r="AC1120" s="68"/>
      <c r="AD1120" s="2"/>
      <c r="AE1120" s="2"/>
      <c r="AF1120" s="2"/>
      <c r="AG1120" s="2"/>
      <c r="AH1120" s="55"/>
      <c r="AI1120" s="72"/>
      <c r="AJ1120" s="72"/>
      <c r="AK1120" s="72"/>
      <c r="AL1120" s="72"/>
      <c r="AM1120" s="80"/>
      <c r="AN1120" s="2"/>
      <c r="AO1120" s="2"/>
      <c r="AP1120" s="2"/>
      <c r="AQ1120" s="2"/>
      <c r="AR1120" s="55"/>
      <c r="AS1120" s="85"/>
      <c r="AT1120" s="85"/>
      <c r="AU1120" s="85"/>
      <c r="AV1120" s="85"/>
      <c r="AW1120" s="100"/>
      <c r="AX1120" s="2"/>
      <c r="AY1120" s="2"/>
      <c r="AZ1120" s="2"/>
      <c r="BA1120" s="2"/>
      <c r="BB1120" s="55"/>
      <c r="BC1120" s="105"/>
      <c r="BD1120" s="105"/>
      <c r="BE1120" s="105"/>
      <c r="BF1120" s="105"/>
      <c r="BG1120" s="109"/>
      <c r="BH1120" s="2"/>
      <c r="BI1120" s="2"/>
      <c r="BJ1120" s="2"/>
      <c r="BK1120" s="2"/>
      <c r="BL1120" s="55"/>
      <c r="BM1120" s="48"/>
      <c r="BN1120" s="48"/>
      <c r="BO1120" s="48"/>
      <c r="BP1120" s="48"/>
      <c r="BQ1120" s="117"/>
      <c r="BR1120" s="2"/>
      <c r="BS1120" s="2"/>
      <c r="BT1120" s="2"/>
      <c r="BU1120" s="2"/>
      <c r="BV1120" s="55"/>
    </row>
    <row r="1121" spans="1:74" ht="28.8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18" t="s">
        <v>5</v>
      </c>
      <c r="H1121" s="3">
        <v>2024</v>
      </c>
      <c r="I1121" s="20" t="s">
        <v>315</v>
      </c>
      <c r="J1121" s="184" t="s">
        <v>296</v>
      </c>
      <c r="K1121" s="2" t="s">
        <v>321</v>
      </c>
      <c r="L1121" s="163">
        <f t="shared" si="35"/>
        <v>0</v>
      </c>
      <c r="M1121" s="163">
        <f t="shared" si="36"/>
        <v>0</v>
      </c>
      <c r="N1121" s="186"/>
      <c r="O1121" s="33"/>
      <c r="P1121" s="33"/>
      <c r="Q1121" s="33"/>
      <c r="R1121" s="33"/>
      <c r="S1121" s="42"/>
      <c r="T1121" s="2"/>
      <c r="U1121" s="2"/>
      <c r="V1121" s="2"/>
      <c r="W1121" s="2"/>
      <c r="X1121" s="55"/>
      <c r="Y1121" s="62"/>
      <c r="Z1121" s="62"/>
      <c r="AA1121" s="62"/>
      <c r="AB1121" s="62"/>
      <c r="AC1121" s="68"/>
      <c r="AD1121" s="2"/>
      <c r="AE1121" s="2"/>
      <c r="AF1121" s="2"/>
      <c r="AG1121" s="2"/>
      <c r="AH1121" s="55"/>
      <c r="AI1121" s="72"/>
      <c r="AJ1121" s="72"/>
      <c r="AK1121" s="72"/>
      <c r="AL1121" s="72"/>
      <c r="AM1121" s="80"/>
      <c r="AN1121" s="2"/>
      <c r="AO1121" s="2"/>
      <c r="AP1121" s="2"/>
      <c r="AQ1121" s="2"/>
      <c r="AR1121" s="55"/>
      <c r="AS1121" s="85"/>
      <c r="AT1121" s="85"/>
      <c r="AU1121" s="85"/>
      <c r="AV1121" s="85"/>
      <c r="AW1121" s="100"/>
      <c r="AX1121" s="2"/>
      <c r="AY1121" s="2"/>
      <c r="AZ1121" s="2"/>
      <c r="BA1121" s="2"/>
      <c r="BB1121" s="55"/>
      <c r="BC1121" s="105"/>
      <c r="BD1121" s="105"/>
      <c r="BE1121" s="105"/>
      <c r="BF1121" s="105"/>
      <c r="BG1121" s="109"/>
      <c r="BH1121" s="2"/>
      <c r="BI1121" s="2"/>
      <c r="BJ1121" s="2"/>
      <c r="BK1121" s="2"/>
      <c r="BL1121" s="55"/>
      <c r="BM1121" s="48"/>
      <c r="BN1121" s="48"/>
      <c r="BO1121" s="48"/>
      <c r="BP1121" s="48"/>
      <c r="BQ1121" s="117"/>
      <c r="BR1121" s="2"/>
      <c r="BS1121" s="2"/>
      <c r="BT1121" s="2"/>
      <c r="BU1121" s="2"/>
      <c r="BV1121" s="55"/>
    </row>
    <row r="1122" spans="1:74" ht="28.8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18" t="s">
        <v>5</v>
      </c>
      <c r="H1122" s="3">
        <v>2024</v>
      </c>
      <c r="I1122" s="20" t="s">
        <v>316</v>
      </c>
      <c r="J1122" s="184" t="s">
        <v>297</v>
      </c>
      <c r="K1122" s="2" t="s">
        <v>318</v>
      </c>
      <c r="L1122" s="163">
        <f t="shared" si="35"/>
        <v>0</v>
      </c>
      <c r="M1122" s="163">
        <f t="shared" si="36"/>
        <v>0</v>
      </c>
      <c r="N1122" s="186"/>
      <c r="O1122" s="33"/>
      <c r="P1122" s="33"/>
      <c r="Q1122" s="33"/>
      <c r="R1122" s="33"/>
      <c r="S1122" s="42"/>
      <c r="T1122" s="2"/>
      <c r="U1122" s="2"/>
      <c r="V1122" s="2"/>
      <c r="W1122" s="2"/>
      <c r="X1122" s="55"/>
      <c r="Y1122" s="62"/>
      <c r="Z1122" s="62"/>
      <c r="AA1122" s="62"/>
      <c r="AB1122" s="62"/>
      <c r="AC1122" s="68"/>
      <c r="AD1122" s="2"/>
      <c r="AE1122" s="2"/>
      <c r="AF1122" s="2"/>
      <c r="AG1122" s="2"/>
      <c r="AH1122" s="55"/>
      <c r="AI1122" s="72"/>
      <c r="AJ1122" s="72"/>
      <c r="AK1122" s="72"/>
      <c r="AL1122" s="72"/>
      <c r="AM1122" s="80"/>
      <c r="AN1122" s="2"/>
      <c r="AO1122" s="2"/>
      <c r="AP1122" s="2"/>
      <c r="AQ1122" s="2"/>
      <c r="AR1122" s="55"/>
      <c r="AS1122" s="85"/>
      <c r="AT1122" s="85"/>
      <c r="AU1122" s="85"/>
      <c r="AV1122" s="85"/>
      <c r="AW1122" s="100"/>
      <c r="AX1122" s="2"/>
      <c r="AY1122" s="2"/>
      <c r="AZ1122" s="2"/>
      <c r="BA1122" s="2"/>
      <c r="BB1122" s="55"/>
      <c r="BC1122" s="105"/>
      <c r="BD1122" s="105"/>
      <c r="BE1122" s="105"/>
      <c r="BF1122" s="105"/>
      <c r="BG1122" s="109"/>
      <c r="BH1122" s="2"/>
      <c r="BI1122" s="2"/>
      <c r="BJ1122" s="2"/>
      <c r="BK1122" s="2"/>
      <c r="BL1122" s="55"/>
      <c r="BM1122" s="48"/>
      <c r="BN1122" s="48"/>
      <c r="BO1122" s="48"/>
      <c r="BP1122" s="48"/>
      <c r="BQ1122" s="117"/>
      <c r="BR1122" s="2"/>
      <c r="BS1122" s="2"/>
      <c r="BT1122" s="2"/>
      <c r="BU1122" s="2"/>
      <c r="BV1122" s="55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18" t="s">
        <v>5</v>
      </c>
      <c r="H1123" s="3">
        <v>2024</v>
      </c>
      <c r="I1123" s="20" t="s">
        <v>316</v>
      </c>
      <c r="J1123" s="185" t="s">
        <v>348</v>
      </c>
      <c r="K1123" s="8" t="s">
        <v>320</v>
      </c>
      <c r="L1123" s="163">
        <f t="shared" si="35"/>
        <v>0</v>
      </c>
      <c r="M1123" s="163">
        <f t="shared" si="36"/>
        <v>0</v>
      </c>
      <c r="N1123" s="186"/>
      <c r="O1123" s="33"/>
      <c r="P1123" s="33"/>
      <c r="Q1123" s="33"/>
      <c r="R1123" s="33"/>
      <c r="S1123" s="42"/>
      <c r="T1123" s="2"/>
      <c r="U1123" s="2"/>
      <c r="V1123" s="2"/>
      <c r="W1123" s="2"/>
      <c r="X1123" s="55"/>
      <c r="Y1123" s="62"/>
      <c r="Z1123" s="62"/>
      <c r="AA1123" s="62"/>
      <c r="AB1123" s="62"/>
      <c r="AC1123" s="68"/>
      <c r="AD1123" s="2"/>
      <c r="AE1123" s="2"/>
      <c r="AF1123" s="2"/>
      <c r="AG1123" s="2"/>
      <c r="AH1123" s="55"/>
      <c r="AI1123" s="72"/>
      <c r="AJ1123" s="72"/>
      <c r="AK1123" s="72"/>
      <c r="AL1123" s="72"/>
      <c r="AM1123" s="80"/>
      <c r="AN1123" s="2"/>
      <c r="AO1123" s="2"/>
      <c r="AP1123" s="2"/>
      <c r="AQ1123" s="2"/>
      <c r="AR1123" s="55"/>
      <c r="AS1123" s="85"/>
      <c r="AT1123" s="85"/>
      <c r="AU1123" s="85"/>
      <c r="AV1123" s="85"/>
      <c r="AW1123" s="100"/>
      <c r="AX1123" s="2"/>
      <c r="AY1123" s="2"/>
      <c r="AZ1123" s="2"/>
      <c r="BA1123" s="2"/>
      <c r="BB1123" s="55"/>
      <c r="BC1123" s="105"/>
      <c r="BD1123" s="105"/>
      <c r="BE1123" s="105"/>
      <c r="BF1123" s="105"/>
      <c r="BG1123" s="109"/>
      <c r="BH1123" s="2"/>
      <c r="BI1123" s="2"/>
      <c r="BJ1123" s="2"/>
      <c r="BK1123" s="2"/>
      <c r="BL1123" s="55"/>
      <c r="BM1123" s="48"/>
      <c r="BN1123" s="48"/>
      <c r="BO1123" s="48"/>
      <c r="BP1123" s="48"/>
      <c r="BQ1123" s="117"/>
      <c r="BR1123" s="2"/>
      <c r="BS1123" s="2"/>
      <c r="BT1123" s="2"/>
      <c r="BU1123" s="2"/>
      <c r="BV1123" s="55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18" t="s">
        <v>5</v>
      </c>
      <c r="H1124" s="3">
        <v>2024</v>
      </c>
      <c r="I1124" s="20" t="s">
        <v>282</v>
      </c>
      <c r="J1124" s="184" t="s">
        <v>272</v>
      </c>
      <c r="K1124" s="2" t="s">
        <v>321</v>
      </c>
      <c r="L1124" s="163">
        <f t="shared" si="35"/>
        <v>0</v>
      </c>
      <c r="M1124" s="163">
        <f t="shared" si="36"/>
        <v>0</v>
      </c>
      <c r="N1124" s="186"/>
      <c r="O1124" s="33"/>
      <c r="P1124" s="33"/>
      <c r="Q1124" s="33"/>
      <c r="R1124" s="33"/>
      <c r="S1124" s="42"/>
      <c r="T1124" s="2"/>
      <c r="U1124" s="2"/>
      <c r="V1124" s="2"/>
      <c r="W1124" s="2"/>
      <c r="X1124" s="55"/>
      <c r="Y1124" s="62"/>
      <c r="Z1124" s="62"/>
      <c r="AA1124" s="62"/>
      <c r="AB1124" s="62"/>
      <c r="AC1124" s="68"/>
      <c r="AD1124" s="2"/>
      <c r="AE1124" s="2"/>
      <c r="AF1124" s="2"/>
      <c r="AG1124" s="2"/>
      <c r="AH1124" s="55"/>
      <c r="AI1124" s="72"/>
      <c r="AJ1124" s="72"/>
      <c r="AK1124" s="72"/>
      <c r="AL1124" s="72"/>
      <c r="AM1124" s="80"/>
      <c r="AN1124" s="2"/>
      <c r="AO1124" s="2"/>
      <c r="AP1124" s="2"/>
      <c r="AQ1124" s="2"/>
      <c r="AR1124" s="55"/>
      <c r="AS1124" s="85"/>
      <c r="AT1124" s="85"/>
      <c r="AU1124" s="85"/>
      <c r="AV1124" s="85"/>
      <c r="AW1124" s="100"/>
      <c r="AX1124" s="2"/>
      <c r="AY1124" s="2"/>
      <c r="AZ1124" s="2"/>
      <c r="BA1124" s="2"/>
      <c r="BB1124" s="55"/>
      <c r="BC1124" s="105"/>
      <c r="BD1124" s="105"/>
      <c r="BE1124" s="105"/>
      <c r="BF1124" s="105"/>
      <c r="BG1124" s="109"/>
      <c r="BH1124" s="2"/>
      <c r="BI1124" s="2"/>
      <c r="BJ1124" s="2"/>
      <c r="BK1124" s="2"/>
      <c r="BL1124" s="55"/>
      <c r="BM1124" s="48"/>
      <c r="BN1124" s="48"/>
      <c r="BO1124" s="48"/>
      <c r="BP1124" s="48"/>
      <c r="BQ1124" s="117"/>
      <c r="BR1124" s="2"/>
      <c r="BS1124" s="2"/>
      <c r="BT1124" s="2"/>
      <c r="BU1124" s="2"/>
      <c r="BV1124" s="55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18" t="s">
        <v>5</v>
      </c>
      <c r="H1125" s="3">
        <v>2024</v>
      </c>
      <c r="I1125" s="20" t="s">
        <v>282</v>
      </c>
      <c r="J1125" s="184" t="s">
        <v>273</v>
      </c>
      <c r="K1125" s="2" t="s">
        <v>321</v>
      </c>
      <c r="L1125" s="163">
        <f t="shared" si="35"/>
        <v>4.0000000000000002E-4</v>
      </c>
      <c r="M1125" s="163">
        <f t="shared" si="36"/>
        <v>1.6930000000000001</v>
      </c>
      <c r="N1125" s="186" t="s">
        <v>1360</v>
      </c>
      <c r="O1125" s="33"/>
      <c r="P1125" s="33"/>
      <c r="Q1125" s="33"/>
      <c r="R1125" s="33"/>
      <c r="S1125" s="42"/>
      <c r="T1125" s="2"/>
      <c r="U1125" s="2"/>
      <c r="V1125" s="2"/>
      <c r="W1125" s="2"/>
      <c r="X1125" s="55"/>
      <c r="Y1125" s="62"/>
      <c r="Z1125" s="62"/>
      <c r="AA1125" s="62"/>
      <c r="AB1125" s="62"/>
      <c r="AC1125" s="68"/>
      <c r="AD1125" s="2"/>
      <c r="AE1125" s="2"/>
      <c r="AF1125" s="2"/>
      <c r="AG1125" s="2"/>
      <c r="AH1125" s="55"/>
      <c r="AI1125" s="72"/>
      <c r="AJ1125" s="72"/>
      <c r="AK1125" s="72"/>
      <c r="AL1125" s="72"/>
      <c r="AM1125" s="80"/>
      <c r="AN1125" s="2"/>
      <c r="AO1125" s="2"/>
      <c r="AP1125" s="2"/>
      <c r="AQ1125" s="2"/>
      <c r="AR1125" s="55"/>
      <c r="AS1125" s="85"/>
      <c r="AT1125" s="85"/>
      <c r="AU1125" s="85"/>
      <c r="AV1125" s="85"/>
      <c r="AW1125" s="100"/>
      <c r="AX1125" s="2" t="s">
        <v>770</v>
      </c>
      <c r="AY1125" s="2"/>
      <c r="AZ1125" s="2"/>
      <c r="BA1125" s="2">
        <v>4.0000000000000002E-4</v>
      </c>
      <c r="BB1125" s="55">
        <v>1.6930000000000001</v>
      </c>
      <c r="BC1125" s="105"/>
      <c r="BD1125" s="105"/>
      <c r="BE1125" s="105"/>
      <c r="BF1125" s="105"/>
      <c r="BG1125" s="109"/>
      <c r="BH1125" s="2"/>
      <c r="BI1125" s="2"/>
      <c r="BJ1125" s="2"/>
      <c r="BK1125" s="2"/>
      <c r="BL1125" s="55"/>
      <c r="BM1125" s="48"/>
      <c r="BN1125" s="48"/>
      <c r="BO1125" s="48"/>
      <c r="BP1125" s="48"/>
      <c r="BQ1125" s="117"/>
      <c r="BR1125" s="2"/>
      <c r="BS1125" s="2"/>
      <c r="BT1125" s="2"/>
      <c r="BU1125" s="2"/>
      <c r="BV1125" s="55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18" t="s">
        <v>5</v>
      </c>
      <c r="H1126" s="3">
        <v>2024</v>
      </c>
      <c r="I1126" s="20" t="s">
        <v>282</v>
      </c>
      <c r="J1126" s="184" t="s">
        <v>274</v>
      </c>
      <c r="K1126" s="2" t="s">
        <v>321</v>
      </c>
      <c r="L1126" s="165">
        <f t="shared" si="35"/>
        <v>4.5000000000000005E-3</v>
      </c>
      <c r="M1126" s="163">
        <f t="shared" si="36"/>
        <v>8.3019999999999996</v>
      </c>
      <c r="N1126" s="186" t="s">
        <v>1361</v>
      </c>
      <c r="O1126" s="33"/>
      <c r="P1126" s="33"/>
      <c r="Q1126" s="33"/>
      <c r="R1126" s="33"/>
      <c r="S1126" s="42"/>
      <c r="T1126" s="2"/>
      <c r="U1126" s="2"/>
      <c r="V1126" s="2"/>
      <c r="W1126" s="2"/>
      <c r="X1126" s="55"/>
      <c r="Y1126" s="62"/>
      <c r="Z1126" s="62"/>
      <c r="AA1126" s="62">
        <v>188</v>
      </c>
      <c r="AB1126" s="62">
        <v>2E-3</v>
      </c>
      <c r="AC1126" s="68">
        <v>4.7480000000000002</v>
      </c>
      <c r="AD1126" s="2">
        <v>10.9</v>
      </c>
      <c r="AE1126" s="2" t="s">
        <v>363</v>
      </c>
      <c r="AF1126" s="2"/>
      <c r="AG1126" s="2">
        <v>2.5000000000000001E-3</v>
      </c>
      <c r="AH1126" s="55">
        <v>3.5539999999999998</v>
      </c>
      <c r="AI1126" s="72"/>
      <c r="AJ1126" s="72"/>
      <c r="AK1126" s="72"/>
      <c r="AL1126" s="72"/>
      <c r="AM1126" s="80"/>
      <c r="AN1126" s="2"/>
      <c r="AO1126" s="2"/>
      <c r="AP1126" s="2"/>
      <c r="AQ1126" s="2"/>
      <c r="AR1126" s="55"/>
      <c r="AS1126" s="85"/>
      <c r="AT1126" s="85"/>
      <c r="AU1126" s="85"/>
      <c r="AV1126" s="85"/>
      <c r="AW1126" s="100"/>
      <c r="AX1126" s="2"/>
      <c r="AY1126" s="2"/>
      <c r="AZ1126" s="2"/>
      <c r="BA1126" s="2"/>
      <c r="BB1126" s="55"/>
      <c r="BC1126" s="105"/>
      <c r="BD1126" s="105"/>
      <c r="BE1126" s="105"/>
      <c r="BF1126" s="105"/>
      <c r="BG1126" s="109"/>
      <c r="BH1126" s="2"/>
      <c r="BI1126" s="2"/>
      <c r="BJ1126" s="2"/>
      <c r="BK1126" s="2"/>
      <c r="BL1126" s="55"/>
      <c r="BM1126" s="48"/>
      <c r="BN1126" s="48"/>
      <c r="BO1126" s="48"/>
      <c r="BP1126" s="48"/>
      <c r="BQ1126" s="117"/>
      <c r="BR1126" s="2"/>
      <c r="BS1126" s="2"/>
      <c r="BT1126" s="2"/>
      <c r="BU1126" s="2"/>
      <c r="BV1126" s="55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18" t="s">
        <v>5</v>
      </c>
      <c r="H1127" s="3">
        <v>2024</v>
      </c>
      <c r="I1127" s="20" t="s">
        <v>282</v>
      </c>
      <c r="J1127" s="184" t="s">
        <v>275</v>
      </c>
      <c r="K1127" s="2" t="s">
        <v>321</v>
      </c>
      <c r="L1127" s="163">
        <f t="shared" si="35"/>
        <v>0</v>
      </c>
      <c r="M1127" s="163">
        <f t="shared" si="36"/>
        <v>0</v>
      </c>
      <c r="N1127" s="186"/>
      <c r="O1127" s="33"/>
      <c r="P1127" s="33"/>
      <c r="Q1127" s="33"/>
      <c r="R1127" s="33"/>
      <c r="S1127" s="42"/>
      <c r="T1127" s="2"/>
      <c r="U1127" s="2"/>
      <c r="V1127" s="2"/>
      <c r="W1127" s="2"/>
      <c r="X1127" s="55"/>
      <c r="Y1127" s="62"/>
      <c r="Z1127" s="62"/>
      <c r="AA1127" s="62"/>
      <c r="AB1127" s="62"/>
      <c r="AC1127" s="68"/>
      <c r="AD1127" s="2"/>
      <c r="AE1127" s="2"/>
      <c r="AF1127" s="2"/>
      <c r="AG1127" s="2"/>
      <c r="AH1127" s="55"/>
      <c r="AI1127" s="72"/>
      <c r="AJ1127" s="72"/>
      <c r="AK1127" s="72"/>
      <c r="AL1127" s="72"/>
      <c r="AM1127" s="80"/>
      <c r="AN1127" s="2"/>
      <c r="AO1127" s="2"/>
      <c r="AP1127" s="2"/>
      <c r="AQ1127" s="2"/>
      <c r="AR1127" s="55"/>
      <c r="AS1127" s="85"/>
      <c r="AT1127" s="85"/>
      <c r="AU1127" s="85"/>
      <c r="AV1127" s="85"/>
      <c r="AW1127" s="100"/>
      <c r="AX1127" s="2"/>
      <c r="AY1127" s="2"/>
      <c r="AZ1127" s="2"/>
      <c r="BA1127" s="2"/>
      <c r="BB1127" s="55"/>
      <c r="BC1127" s="105"/>
      <c r="BD1127" s="105"/>
      <c r="BE1127" s="105"/>
      <c r="BF1127" s="105"/>
      <c r="BG1127" s="109"/>
      <c r="BH1127" s="2"/>
      <c r="BI1127" s="2"/>
      <c r="BJ1127" s="2"/>
      <c r="BK1127" s="2"/>
      <c r="BL1127" s="55"/>
      <c r="BM1127" s="48"/>
      <c r="BN1127" s="48"/>
      <c r="BO1127" s="48"/>
      <c r="BP1127" s="48"/>
      <c r="BQ1127" s="117"/>
      <c r="BR1127" s="2"/>
      <c r="BS1127" s="2"/>
      <c r="BT1127" s="2"/>
      <c r="BU1127" s="2"/>
      <c r="BV1127" s="55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18" t="s">
        <v>5</v>
      </c>
      <c r="H1128" s="3">
        <v>2024</v>
      </c>
      <c r="I1128" s="20" t="s">
        <v>282</v>
      </c>
      <c r="J1128" s="184" t="s">
        <v>276</v>
      </c>
      <c r="K1128" s="2" t="s">
        <v>320</v>
      </c>
      <c r="L1128" s="163">
        <f t="shared" si="35"/>
        <v>0</v>
      </c>
      <c r="M1128" s="163">
        <f t="shared" si="36"/>
        <v>0</v>
      </c>
      <c r="N1128" s="186"/>
      <c r="O1128" s="33"/>
      <c r="P1128" s="33"/>
      <c r="Q1128" s="33"/>
      <c r="R1128" s="33"/>
      <c r="S1128" s="42"/>
      <c r="T1128" s="2"/>
      <c r="U1128" s="2"/>
      <c r="V1128" s="2"/>
      <c r="W1128" s="2"/>
      <c r="X1128" s="55"/>
      <c r="Y1128" s="62"/>
      <c r="Z1128" s="62"/>
      <c r="AA1128" s="62"/>
      <c r="AB1128" s="62"/>
      <c r="AC1128" s="68"/>
      <c r="AD1128" s="2"/>
      <c r="AE1128" s="2"/>
      <c r="AF1128" s="2"/>
      <c r="AG1128" s="2"/>
      <c r="AH1128" s="55"/>
      <c r="AI1128" s="72"/>
      <c r="AJ1128" s="72"/>
      <c r="AK1128" s="72"/>
      <c r="AL1128" s="72"/>
      <c r="AM1128" s="80"/>
      <c r="AN1128" s="2"/>
      <c r="AO1128" s="2"/>
      <c r="AP1128" s="2"/>
      <c r="AQ1128" s="2"/>
      <c r="AR1128" s="55"/>
      <c r="AS1128" s="85"/>
      <c r="AT1128" s="85"/>
      <c r="AU1128" s="85"/>
      <c r="AV1128" s="85"/>
      <c r="AW1128" s="100"/>
      <c r="AX1128" s="2"/>
      <c r="AY1128" s="2"/>
      <c r="AZ1128" s="2"/>
      <c r="BA1128" s="2"/>
      <c r="BB1128" s="55"/>
      <c r="BC1128" s="105"/>
      <c r="BD1128" s="105"/>
      <c r="BE1128" s="105"/>
      <c r="BF1128" s="105"/>
      <c r="BG1128" s="109"/>
      <c r="BH1128" s="2"/>
      <c r="BI1128" s="2"/>
      <c r="BJ1128" s="2"/>
      <c r="BK1128" s="2"/>
      <c r="BL1128" s="55"/>
      <c r="BM1128" s="48"/>
      <c r="BN1128" s="48"/>
      <c r="BO1128" s="48"/>
      <c r="BP1128" s="48"/>
      <c r="BQ1128" s="117"/>
      <c r="BR1128" s="2"/>
      <c r="BS1128" s="2"/>
      <c r="BT1128" s="2"/>
      <c r="BU1128" s="2"/>
      <c r="BV1128" s="55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18" t="s">
        <v>5</v>
      </c>
      <c r="H1129" s="3">
        <v>2024</v>
      </c>
      <c r="I1129" s="20" t="s">
        <v>282</v>
      </c>
      <c r="J1129" s="184" t="s">
        <v>277</v>
      </c>
      <c r="K1129" s="2" t="s">
        <v>320</v>
      </c>
      <c r="L1129" s="163">
        <f t="shared" si="35"/>
        <v>0</v>
      </c>
      <c r="M1129" s="163">
        <f t="shared" si="36"/>
        <v>0</v>
      </c>
      <c r="N1129" s="186"/>
      <c r="O1129" s="33"/>
      <c r="P1129" s="33"/>
      <c r="Q1129" s="33"/>
      <c r="R1129" s="33"/>
      <c r="S1129" s="42"/>
      <c r="T1129" s="2"/>
      <c r="U1129" s="2"/>
      <c r="V1129" s="2"/>
      <c r="W1129" s="2"/>
      <c r="X1129" s="55"/>
      <c r="Y1129" s="62"/>
      <c r="Z1129" s="62"/>
      <c r="AA1129" s="62"/>
      <c r="AB1129" s="62"/>
      <c r="AC1129" s="68"/>
      <c r="AD1129" s="2"/>
      <c r="AE1129" s="2"/>
      <c r="AF1129" s="2"/>
      <c r="AG1129" s="2"/>
      <c r="AH1129" s="55"/>
      <c r="AI1129" s="72"/>
      <c r="AJ1129" s="72"/>
      <c r="AK1129" s="72"/>
      <c r="AL1129" s="72"/>
      <c r="AM1129" s="80"/>
      <c r="AN1129" s="2"/>
      <c r="AO1129" s="2"/>
      <c r="AP1129" s="2"/>
      <c r="AQ1129" s="2"/>
      <c r="AR1129" s="55"/>
      <c r="AS1129" s="85"/>
      <c r="AT1129" s="85"/>
      <c r="AU1129" s="85"/>
      <c r="AV1129" s="85"/>
      <c r="AW1129" s="100"/>
      <c r="AX1129" s="2"/>
      <c r="AY1129" s="2"/>
      <c r="AZ1129" s="2"/>
      <c r="BA1129" s="2"/>
      <c r="BB1129" s="55"/>
      <c r="BC1129" s="105"/>
      <c r="BD1129" s="105"/>
      <c r="BE1129" s="105"/>
      <c r="BF1129" s="105"/>
      <c r="BG1129" s="109"/>
      <c r="BH1129" s="2"/>
      <c r="BI1129" s="2"/>
      <c r="BJ1129" s="2"/>
      <c r="BK1129" s="2"/>
      <c r="BL1129" s="55"/>
      <c r="BM1129" s="48"/>
      <c r="BN1129" s="48"/>
      <c r="BO1129" s="48"/>
      <c r="BP1129" s="48"/>
      <c r="BQ1129" s="117"/>
      <c r="BR1129" s="2"/>
      <c r="BS1129" s="2"/>
      <c r="BT1129" s="2"/>
      <c r="BU1129" s="2"/>
      <c r="BV1129" s="55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18" t="s">
        <v>5</v>
      </c>
      <c r="H1130" s="3">
        <v>2024</v>
      </c>
      <c r="I1130" s="20" t="s">
        <v>283</v>
      </c>
      <c r="J1130" s="184" t="s">
        <v>298</v>
      </c>
      <c r="K1130" s="2" t="s">
        <v>321</v>
      </c>
      <c r="L1130" s="163">
        <f t="shared" si="35"/>
        <v>0</v>
      </c>
      <c r="M1130" s="163">
        <f t="shared" si="36"/>
        <v>0</v>
      </c>
      <c r="N1130" s="186"/>
      <c r="O1130" s="36"/>
      <c r="P1130" s="33"/>
      <c r="Q1130" s="33"/>
      <c r="R1130" s="33"/>
      <c r="S1130" s="42"/>
      <c r="T1130" s="2"/>
      <c r="U1130" s="2"/>
      <c r="V1130" s="2"/>
      <c r="W1130" s="2"/>
      <c r="X1130" s="55"/>
      <c r="Y1130" s="62"/>
      <c r="Z1130" s="62"/>
      <c r="AA1130" s="62"/>
      <c r="AB1130" s="62"/>
      <c r="AC1130" s="68"/>
      <c r="AD1130" s="2"/>
      <c r="AE1130" s="2"/>
      <c r="AF1130" s="2"/>
      <c r="AG1130" s="2"/>
      <c r="AH1130" s="55"/>
      <c r="AI1130" s="72"/>
      <c r="AJ1130" s="72"/>
      <c r="AK1130" s="72"/>
      <c r="AL1130" s="72"/>
      <c r="AM1130" s="80"/>
      <c r="AN1130" s="2"/>
      <c r="AO1130" s="2"/>
      <c r="AP1130" s="2"/>
      <c r="AQ1130" s="2"/>
      <c r="AR1130" s="55"/>
      <c r="AS1130" s="85"/>
      <c r="AT1130" s="85"/>
      <c r="AU1130" s="85"/>
      <c r="AV1130" s="85"/>
      <c r="AW1130" s="100"/>
      <c r="AX1130" s="2"/>
      <c r="AY1130" s="2"/>
      <c r="AZ1130" s="2"/>
      <c r="BA1130" s="2"/>
      <c r="BB1130" s="55"/>
      <c r="BC1130" s="105"/>
      <c r="BD1130" s="105"/>
      <c r="BE1130" s="105"/>
      <c r="BF1130" s="105"/>
      <c r="BG1130" s="109"/>
      <c r="BH1130" s="2"/>
      <c r="BI1130" s="2"/>
      <c r="BJ1130" s="2"/>
      <c r="BK1130" s="2"/>
      <c r="BL1130" s="55"/>
      <c r="BM1130" s="48"/>
      <c r="BN1130" s="48"/>
      <c r="BO1130" s="48"/>
      <c r="BP1130" s="48"/>
      <c r="BQ1130" s="117"/>
      <c r="BR1130" s="2"/>
      <c r="BS1130" s="2"/>
      <c r="BT1130" s="2"/>
      <c r="BU1130" s="2"/>
      <c r="BV1130" s="55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18" t="s">
        <v>5</v>
      </c>
      <c r="H1131" s="3">
        <v>2024</v>
      </c>
      <c r="I1131" s="20" t="s">
        <v>283</v>
      </c>
      <c r="J1131" s="184" t="s">
        <v>278</v>
      </c>
      <c r="K1131" s="2" t="s">
        <v>320</v>
      </c>
      <c r="L1131" s="163">
        <f t="shared" si="35"/>
        <v>1</v>
      </c>
      <c r="M1131" s="163">
        <f t="shared" si="36"/>
        <v>2.903</v>
      </c>
      <c r="N1131" s="186" t="s">
        <v>673</v>
      </c>
      <c r="O1131" s="33"/>
      <c r="P1131" s="33"/>
      <c r="Q1131" s="33"/>
      <c r="R1131" s="33"/>
      <c r="S1131" s="42"/>
      <c r="T1131" s="2"/>
      <c r="U1131" s="2"/>
      <c r="V1131" s="2"/>
      <c r="W1131" s="2"/>
      <c r="X1131" s="55"/>
      <c r="Y1131" s="62">
        <v>7</v>
      </c>
      <c r="Z1131" s="62" t="s">
        <v>451</v>
      </c>
      <c r="AA1131" s="62"/>
      <c r="AB1131" s="62">
        <v>1</v>
      </c>
      <c r="AC1131" s="68">
        <v>2.903</v>
      </c>
      <c r="AD1131" s="2"/>
      <c r="AE1131" s="2"/>
      <c r="AF1131" s="2"/>
      <c r="AG1131" s="2"/>
      <c r="AH1131" s="55"/>
      <c r="AI1131" s="72"/>
      <c r="AJ1131" s="72"/>
      <c r="AK1131" s="72"/>
      <c r="AL1131" s="72"/>
      <c r="AM1131" s="80"/>
      <c r="AN1131" s="2"/>
      <c r="AO1131" s="2"/>
      <c r="AP1131" s="2"/>
      <c r="AQ1131" s="2"/>
      <c r="AR1131" s="55"/>
      <c r="AS1131" s="85"/>
      <c r="AT1131" s="85"/>
      <c r="AU1131" s="85"/>
      <c r="AV1131" s="85"/>
      <c r="AW1131" s="100"/>
      <c r="AX1131" s="2"/>
      <c r="AY1131" s="2"/>
      <c r="AZ1131" s="2"/>
      <c r="BA1131" s="2"/>
      <c r="BB1131" s="55"/>
      <c r="BC1131" s="105"/>
      <c r="BD1131" s="105"/>
      <c r="BE1131" s="105"/>
      <c r="BF1131" s="105"/>
      <c r="BG1131" s="109"/>
      <c r="BH1131" s="2"/>
      <c r="BI1131" s="2"/>
      <c r="BJ1131" s="2"/>
      <c r="BK1131" s="2"/>
      <c r="BL1131" s="55"/>
      <c r="BM1131" s="48"/>
      <c r="BN1131" s="48"/>
      <c r="BO1131" s="48"/>
      <c r="BP1131" s="48"/>
      <c r="BQ1131" s="117"/>
      <c r="BR1131" s="2"/>
      <c r="BS1131" s="2"/>
      <c r="BT1131" s="2"/>
      <c r="BU1131" s="2"/>
      <c r="BV1131" s="55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18" t="s">
        <v>5</v>
      </c>
      <c r="H1132" s="3">
        <v>2024</v>
      </c>
      <c r="I1132" s="20" t="s">
        <v>283</v>
      </c>
      <c r="J1132" s="184" t="s">
        <v>279</v>
      </c>
      <c r="K1132" s="2" t="s">
        <v>320</v>
      </c>
      <c r="L1132" s="163">
        <f t="shared" si="35"/>
        <v>0</v>
      </c>
      <c r="M1132" s="163">
        <f t="shared" si="36"/>
        <v>0</v>
      </c>
      <c r="N1132" s="186"/>
      <c r="O1132" s="33"/>
      <c r="P1132" s="33"/>
      <c r="Q1132" s="33"/>
      <c r="R1132" s="33"/>
      <c r="S1132" s="42"/>
      <c r="T1132" s="2"/>
      <c r="U1132" s="2"/>
      <c r="V1132" s="2"/>
      <c r="W1132" s="2"/>
      <c r="X1132" s="55"/>
      <c r="Y1132" s="62"/>
      <c r="Z1132" s="62"/>
      <c r="AA1132" s="62"/>
      <c r="AB1132" s="62"/>
      <c r="AC1132" s="68"/>
      <c r="AD1132" s="2"/>
      <c r="AE1132" s="2"/>
      <c r="AF1132" s="2"/>
      <c r="AG1132" s="2"/>
      <c r="AH1132" s="55"/>
      <c r="AI1132" s="72"/>
      <c r="AJ1132" s="72"/>
      <c r="AK1132" s="72"/>
      <c r="AL1132" s="72"/>
      <c r="AM1132" s="80"/>
      <c r="AN1132" s="2"/>
      <c r="AO1132" s="2"/>
      <c r="AP1132" s="2"/>
      <c r="AQ1132" s="2"/>
      <c r="AR1132" s="55"/>
      <c r="AS1132" s="85"/>
      <c r="AT1132" s="85"/>
      <c r="AU1132" s="85"/>
      <c r="AV1132" s="85"/>
      <c r="AW1132" s="100"/>
      <c r="AX1132" s="2"/>
      <c r="AY1132" s="2"/>
      <c r="AZ1132" s="2"/>
      <c r="BA1132" s="2"/>
      <c r="BB1132" s="55"/>
      <c r="BC1132" s="105"/>
      <c r="BD1132" s="105"/>
      <c r="BE1132" s="105"/>
      <c r="BF1132" s="105"/>
      <c r="BG1132" s="109"/>
      <c r="BH1132" s="2"/>
      <c r="BI1132" s="2"/>
      <c r="BJ1132" s="2"/>
      <c r="BK1132" s="2"/>
      <c r="BL1132" s="55"/>
      <c r="BM1132" s="48"/>
      <c r="BN1132" s="48"/>
      <c r="BO1132" s="48"/>
      <c r="BP1132" s="48"/>
      <c r="BQ1132" s="117"/>
      <c r="BR1132" s="2"/>
      <c r="BS1132" s="2"/>
      <c r="BT1132" s="2"/>
      <c r="BU1132" s="2"/>
      <c r="BV1132" s="55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18" t="s">
        <v>5</v>
      </c>
      <c r="H1133" s="3">
        <v>2024</v>
      </c>
      <c r="I1133" s="20" t="s">
        <v>286</v>
      </c>
      <c r="J1133" s="184" t="s">
        <v>280</v>
      </c>
      <c r="K1133" s="2" t="s">
        <v>319</v>
      </c>
      <c r="L1133" s="163">
        <f t="shared" si="35"/>
        <v>0</v>
      </c>
      <c r="M1133" s="163">
        <f t="shared" si="36"/>
        <v>0</v>
      </c>
      <c r="N1133" s="186"/>
      <c r="O1133" s="33"/>
      <c r="P1133" s="33"/>
      <c r="Q1133" s="33"/>
      <c r="R1133" s="33"/>
      <c r="S1133" s="42"/>
      <c r="T1133" s="2"/>
      <c r="U1133" s="2"/>
      <c r="V1133" s="2"/>
      <c r="W1133" s="2"/>
      <c r="X1133" s="55"/>
      <c r="Y1133" s="62"/>
      <c r="Z1133" s="62"/>
      <c r="AA1133" s="62"/>
      <c r="AB1133" s="62"/>
      <c r="AC1133" s="68"/>
      <c r="AD1133" s="2"/>
      <c r="AE1133" s="2"/>
      <c r="AF1133" s="2"/>
      <c r="AG1133" s="2"/>
      <c r="AH1133" s="55"/>
      <c r="AI1133" s="72"/>
      <c r="AJ1133" s="72"/>
      <c r="AK1133" s="72"/>
      <c r="AL1133" s="72"/>
      <c r="AM1133" s="80"/>
      <c r="AN1133" s="2"/>
      <c r="AO1133" s="2"/>
      <c r="AP1133" s="2"/>
      <c r="AQ1133" s="2"/>
      <c r="AR1133" s="55"/>
      <c r="AS1133" s="85"/>
      <c r="AT1133" s="85"/>
      <c r="AU1133" s="85"/>
      <c r="AV1133" s="85"/>
      <c r="AW1133" s="100"/>
      <c r="AX1133" s="2"/>
      <c r="AY1133" s="2"/>
      <c r="AZ1133" s="2"/>
      <c r="BA1133" s="2"/>
      <c r="BB1133" s="55"/>
      <c r="BC1133" s="105"/>
      <c r="BD1133" s="105"/>
      <c r="BE1133" s="105"/>
      <c r="BF1133" s="105"/>
      <c r="BG1133" s="109"/>
      <c r="BH1133" s="2"/>
      <c r="BI1133" s="2"/>
      <c r="BJ1133" s="2"/>
      <c r="BK1133" s="2"/>
      <c r="BL1133" s="55"/>
      <c r="BM1133" s="48"/>
      <c r="BN1133" s="48"/>
      <c r="BO1133" s="48"/>
      <c r="BP1133" s="48"/>
      <c r="BQ1133" s="117"/>
      <c r="BR1133" s="2"/>
      <c r="BS1133" s="2"/>
      <c r="BT1133" s="2"/>
      <c r="BU1133" s="2"/>
      <c r="BV1133" s="55"/>
    </row>
    <row r="1134" spans="1:74" hidden="1" x14ac:dyDescent="0.3">
      <c r="A1134" s="2" t="s">
        <v>31</v>
      </c>
      <c r="B1134" s="2" t="s">
        <v>2</v>
      </c>
      <c r="C1134" s="2" t="s">
        <v>3</v>
      </c>
      <c r="D1134" s="2" t="s">
        <v>15</v>
      </c>
      <c r="E1134" s="3">
        <v>34</v>
      </c>
      <c r="F1134" s="3"/>
      <c r="G1134" s="18" t="s">
        <v>5</v>
      </c>
      <c r="H1134" s="3">
        <v>2024</v>
      </c>
      <c r="I1134" s="20" t="s">
        <v>286</v>
      </c>
      <c r="J1134" s="184" t="s">
        <v>281</v>
      </c>
      <c r="K1134" s="2" t="s">
        <v>319</v>
      </c>
      <c r="L1134" s="163">
        <f t="shared" si="35"/>
        <v>0</v>
      </c>
      <c r="M1134" s="163">
        <f t="shared" si="36"/>
        <v>4.5</v>
      </c>
      <c r="N1134" s="186" t="s">
        <v>1061</v>
      </c>
      <c r="O1134" s="33"/>
      <c r="P1134" s="33"/>
      <c r="Q1134" s="33"/>
      <c r="R1134" s="33"/>
      <c r="S1134" s="42"/>
      <c r="T1134" s="2"/>
      <c r="U1134" s="2"/>
      <c r="V1134" s="2"/>
      <c r="W1134" s="2"/>
      <c r="X1134" s="55"/>
      <c r="Y1134" s="62"/>
      <c r="Z1134" s="62"/>
      <c r="AA1134" s="62"/>
      <c r="AB1134" s="62"/>
      <c r="AC1134" s="68"/>
      <c r="AD1134" s="2"/>
      <c r="AE1134" s="2"/>
      <c r="AF1134" s="2"/>
      <c r="AG1134" s="2"/>
      <c r="AH1134" s="55"/>
      <c r="AI1134" s="72"/>
      <c r="AJ1134" s="72"/>
      <c r="AK1134" s="72"/>
      <c r="AL1134" s="72"/>
      <c r="AM1134" s="80"/>
      <c r="AN1134" s="2"/>
      <c r="AO1134" s="2"/>
      <c r="AP1134" s="2"/>
      <c r="AQ1134" s="2"/>
      <c r="AR1134" s="55"/>
      <c r="AS1134" s="85"/>
      <c r="AT1134" s="85"/>
      <c r="AU1134" s="85"/>
      <c r="AV1134" s="85"/>
      <c r="AW1134" s="100"/>
      <c r="AX1134" s="2"/>
      <c r="AY1134" s="2"/>
      <c r="AZ1134" s="2"/>
      <c r="BA1134" s="2"/>
      <c r="BB1134" s="55"/>
      <c r="BC1134" s="105" t="s">
        <v>1061</v>
      </c>
      <c r="BD1134" s="105"/>
      <c r="BE1134" s="105"/>
      <c r="BF1134" s="105"/>
      <c r="BG1134" s="109">
        <v>4.5</v>
      </c>
      <c r="BH1134" s="2"/>
      <c r="BI1134" s="2"/>
      <c r="BJ1134" s="2"/>
      <c r="BK1134" s="2"/>
      <c r="BL1134" s="55"/>
      <c r="BM1134" s="48"/>
      <c r="BN1134" s="48"/>
      <c r="BO1134" s="48"/>
      <c r="BP1134" s="48"/>
      <c r="BQ1134" s="117"/>
      <c r="BR1134" s="2"/>
      <c r="BS1134" s="2"/>
      <c r="BT1134" s="2"/>
      <c r="BU1134" s="2"/>
      <c r="BV1134" s="55"/>
    </row>
    <row r="1135" spans="1:74" s="13" customFormat="1" hidden="1" x14ac:dyDescent="0.3">
      <c r="A1135" s="12" t="s">
        <v>31</v>
      </c>
      <c r="B1135" s="12" t="s">
        <v>2</v>
      </c>
      <c r="C1135" s="12" t="s">
        <v>3</v>
      </c>
      <c r="D1135" s="12" t="s">
        <v>15</v>
      </c>
      <c r="E1135" s="7">
        <v>34</v>
      </c>
      <c r="F1135" s="7"/>
      <c r="G1135" s="19" t="s">
        <v>5</v>
      </c>
      <c r="H1135" s="7">
        <v>2024</v>
      </c>
      <c r="I1135" s="21"/>
      <c r="J1135" s="12" t="s">
        <v>314</v>
      </c>
      <c r="K1135" s="12"/>
      <c r="L1135" s="147"/>
      <c r="M1135" s="147">
        <f>SUM(M1097:M1134)</f>
        <v>26.407999999999998</v>
      </c>
      <c r="N1135" s="183"/>
      <c r="O1135" s="12"/>
      <c r="P1135" s="12"/>
      <c r="Q1135" s="12"/>
      <c r="R1135" s="12"/>
      <c r="S1135" s="47">
        <f>SUM(S1097:S1134)</f>
        <v>0</v>
      </c>
      <c r="T1135" s="12"/>
      <c r="U1135" s="12"/>
      <c r="V1135" s="12"/>
      <c r="W1135" s="12"/>
      <c r="X1135" s="47">
        <f>SUM(X1097:X1134)</f>
        <v>0</v>
      </c>
      <c r="Y1135" s="12"/>
      <c r="Z1135" s="12"/>
      <c r="AA1135" s="12"/>
      <c r="AB1135" s="12"/>
      <c r="AC1135" s="47">
        <f>SUM(AC1097:AC1134)</f>
        <v>7.6509999999999998</v>
      </c>
      <c r="AD1135" s="12"/>
      <c r="AE1135" s="12"/>
      <c r="AF1135" s="12"/>
      <c r="AG1135" s="12"/>
      <c r="AH1135" s="47">
        <f>SUM(AH1097:AH1134)</f>
        <v>3.5539999999999998</v>
      </c>
      <c r="AI1135" s="12"/>
      <c r="AJ1135" s="12"/>
      <c r="AK1135" s="12"/>
      <c r="AL1135" s="12"/>
      <c r="AM1135" s="47">
        <f>SUM(AM1097:AM1134)</f>
        <v>0</v>
      </c>
      <c r="AN1135" s="12"/>
      <c r="AO1135" s="12"/>
      <c r="AP1135" s="12"/>
      <c r="AQ1135" s="12"/>
      <c r="AR1135" s="47">
        <f>SUM(AR1097:AR1134)</f>
        <v>9.01</v>
      </c>
      <c r="AS1135" s="12"/>
      <c r="AT1135" s="12"/>
      <c r="AU1135" s="12"/>
      <c r="AV1135" s="12"/>
      <c r="AW1135" s="47">
        <f>SUM(AW1097:AW1134)</f>
        <v>0</v>
      </c>
      <c r="AX1135" s="12"/>
      <c r="AY1135" s="12"/>
      <c r="AZ1135" s="12"/>
      <c r="BA1135" s="12"/>
      <c r="BB1135" s="47">
        <f>SUM(BB1097:BB1134)</f>
        <v>1.6930000000000001</v>
      </c>
      <c r="BC1135" s="12"/>
      <c r="BD1135" s="12"/>
      <c r="BE1135" s="12"/>
      <c r="BF1135" s="12"/>
      <c r="BG1135" s="47">
        <f>SUM(BG1097:BG1134)</f>
        <v>4.5</v>
      </c>
      <c r="BH1135" s="12"/>
      <c r="BI1135" s="12"/>
      <c r="BJ1135" s="12"/>
      <c r="BK1135" s="12"/>
      <c r="BL1135" s="47">
        <f>SUM(BL1097:BL1134)</f>
        <v>0</v>
      </c>
      <c r="BM1135" s="12"/>
      <c r="BN1135" s="12"/>
      <c r="BO1135" s="12"/>
      <c r="BP1135" s="12"/>
      <c r="BQ1135" s="47">
        <f>SUM(BQ1097:BQ1134)</f>
        <v>0</v>
      </c>
      <c r="BR1135" s="12"/>
      <c r="BS1135" s="12"/>
      <c r="BT1135" s="12"/>
      <c r="BU1135" s="12"/>
      <c r="BV1135" s="47">
        <f>SUM(BV1097:BV1134)</f>
        <v>0</v>
      </c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18" t="s">
        <v>5</v>
      </c>
      <c r="H1136" s="3">
        <v>2024</v>
      </c>
      <c r="I1136" s="20" t="s">
        <v>287</v>
      </c>
      <c r="J1136" s="184" t="s">
        <v>267</v>
      </c>
      <c r="K1136" s="2" t="s">
        <v>318</v>
      </c>
      <c r="L1136" s="163">
        <f t="shared" si="35"/>
        <v>0</v>
      </c>
      <c r="M1136" s="163">
        <f t="shared" si="36"/>
        <v>0</v>
      </c>
      <c r="N1136" s="181"/>
      <c r="O1136" s="33"/>
      <c r="P1136" s="33"/>
      <c r="Q1136" s="33"/>
      <c r="R1136" s="33"/>
      <c r="S1136" s="42"/>
      <c r="T1136" s="2"/>
      <c r="U1136" s="2"/>
      <c r="V1136" s="2"/>
      <c r="W1136" s="2"/>
      <c r="X1136" s="55"/>
      <c r="Y1136" s="62"/>
      <c r="Z1136" s="62"/>
      <c r="AA1136" s="62"/>
      <c r="AB1136" s="62"/>
      <c r="AC1136" s="68"/>
      <c r="AD1136" s="2"/>
      <c r="AE1136" s="2"/>
      <c r="AF1136" s="2"/>
      <c r="AG1136" s="2"/>
      <c r="AH1136" s="55"/>
      <c r="AI1136" s="72"/>
      <c r="AJ1136" s="72"/>
      <c r="AK1136" s="72"/>
      <c r="AL1136" s="72"/>
      <c r="AM1136" s="80"/>
      <c r="AN1136" s="2"/>
      <c r="AO1136" s="2"/>
      <c r="AP1136" s="2"/>
      <c r="AQ1136" s="2"/>
      <c r="AR1136" s="55"/>
      <c r="AS1136" s="85"/>
      <c r="AT1136" s="85"/>
      <c r="AU1136" s="85"/>
      <c r="AV1136" s="85"/>
      <c r="AW1136" s="100"/>
      <c r="AX1136" s="2"/>
      <c r="AY1136" s="2"/>
      <c r="AZ1136" s="2"/>
      <c r="BA1136" s="2"/>
      <c r="BB1136" s="55"/>
      <c r="BC1136" s="105"/>
      <c r="BD1136" s="105"/>
      <c r="BE1136" s="105"/>
      <c r="BF1136" s="105"/>
      <c r="BG1136" s="109"/>
      <c r="BH1136" s="2"/>
      <c r="BI1136" s="2"/>
      <c r="BJ1136" s="2"/>
      <c r="BK1136" s="2"/>
      <c r="BL1136" s="55"/>
      <c r="BM1136" s="48"/>
      <c r="BN1136" s="48"/>
      <c r="BO1136" s="48"/>
      <c r="BP1136" s="48"/>
      <c r="BQ1136" s="117"/>
      <c r="BR1136" s="2"/>
      <c r="BS1136" s="2"/>
      <c r="BT1136" s="2"/>
      <c r="BU1136" s="2"/>
      <c r="BV1136" s="55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18" t="s">
        <v>5</v>
      </c>
      <c r="H1137" s="3">
        <v>2024</v>
      </c>
      <c r="I1137" s="20" t="s">
        <v>287</v>
      </c>
      <c r="J1137" s="184" t="s">
        <v>291</v>
      </c>
      <c r="K1137" s="2" t="s">
        <v>319</v>
      </c>
      <c r="L1137" s="163">
        <f t="shared" si="35"/>
        <v>0</v>
      </c>
      <c r="M1137" s="163">
        <f t="shared" si="36"/>
        <v>0</v>
      </c>
      <c r="N1137" s="181"/>
      <c r="O1137" s="33"/>
      <c r="P1137" s="33"/>
      <c r="Q1137" s="33"/>
      <c r="R1137" s="33"/>
      <c r="S1137" s="42"/>
      <c r="T1137" s="2"/>
      <c r="U1137" s="2"/>
      <c r="V1137" s="2"/>
      <c r="W1137" s="2"/>
      <c r="X1137" s="55"/>
      <c r="Y1137" s="62"/>
      <c r="Z1137" s="62"/>
      <c r="AA1137" s="62"/>
      <c r="AB1137" s="62"/>
      <c r="AC1137" s="68"/>
      <c r="AD1137" s="2"/>
      <c r="AE1137" s="2"/>
      <c r="AF1137" s="2"/>
      <c r="AG1137" s="2"/>
      <c r="AH1137" s="55"/>
      <c r="AI1137" s="72"/>
      <c r="AJ1137" s="72"/>
      <c r="AK1137" s="72"/>
      <c r="AL1137" s="72"/>
      <c r="AM1137" s="80"/>
      <c r="AN1137" s="2"/>
      <c r="AO1137" s="2"/>
      <c r="AP1137" s="2"/>
      <c r="AQ1137" s="2"/>
      <c r="AR1137" s="55"/>
      <c r="AS1137" s="85"/>
      <c r="AT1137" s="85"/>
      <c r="AU1137" s="85"/>
      <c r="AV1137" s="85"/>
      <c r="AW1137" s="100"/>
      <c r="AX1137" s="2"/>
      <c r="AY1137" s="2"/>
      <c r="AZ1137" s="2"/>
      <c r="BA1137" s="2"/>
      <c r="BB1137" s="55"/>
      <c r="BC1137" s="105"/>
      <c r="BD1137" s="105"/>
      <c r="BE1137" s="105"/>
      <c r="BF1137" s="105"/>
      <c r="BG1137" s="109"/>
      <c r="BH1137" s="2"/>
      <c r="BI1137" s="2"/>
      <c r="BJ1137" s="2"/>
      <c r="BK1137" s="2"/>
      <c r="BL1137" s="55"/>
      <c r="BM1137" s="48"/>
      <c r="BN1137" s="48"/>
      <c r="BO1137" s="48"/>
      <c r="BP1137" s="48"/>
      <c r="BQ1137" s="117"/>
      <c r="BR1137" s="2"/>
      <c r="BS1137" s="2"/>
      <c r="BT1137" s="2"/>
      <c r="BU1137" s="2"/>
      <c r="BV1137" s="55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18" t="s">
        <v>5</v>
      </c>
      <c r="H1138" s="3">
        <v>2024</v>
      </c>
      <c r="I1138" s="20" t="s">
        <v>286</v>
      </c>
      <c r="J1138" s="184" t="s">
        <v>336</v>
      </c>
      <c r="K1138" s="2" t="s">
        <v>319</v>
      </c>
      <c r="L1138" s="163">
        <f t="shared" si="35"/>
        <v>0</v>
      </c>
      <c r="M1138" s="163">
        <f t="shared" si="36"/>
        <v>0</v>
      </c>
      <c r="N1138" s="181"/>
      <c r="O1138" s="33"/>
      <c r="P1138" s="33"/>
      <c r="Q1138" s="33"/>
      <c r="R1138" s="33"/>
      <c r="S1138" s="42"/>
      <c r="T1138" s="2"/>
      <c r="U1138" s="2"/>
      <c r="V1138" s="2"/>
      <c r="W1138" s="2"/>
      <c r="X1138" s="55"/>
      <c r="Y1138" s="62"/>
      <c r="Z1138" s="62"/>
      <c r="AA1138" s="62"/>
      <c r="AB1138" s="62"/>
      <c r="AC1138" s="68"/>
      <c r="AD1138" s="2"/>
      <c r="AE1138" s="2"/>
      <c r="AF1138" s="2"/>
      <c r="AG1138" s="2"/>
      <c r="AH1138" s="55"/>
      <c r="AI1138" s="72"/>
      <c r="AJ1138" s="72"/>
      <c r="AK1138" s="72"/>
      <c r="AL1138" s="72"/>
      <c r="AM1138" s="80"/>
      <c r="AN1138" s="2"/>
      <c r="AO1138" s="2"/>
      <c r="AP1138" s="2"/>
      <c r="AQ1138" s="2"/>
      <c r="AR1138" s="55"/>
      <c r="AS1138" s="85"/>
      <c r="AT1138" s="85"/>
      <c r="AU1138" s="85"/>
      <c r="AV1138" s="85"/>
      <c r="AW1138" s="100"/>
      <c r="AX1138" s="2"/>
      <c r="AY1138" s="2"/>
      <c r="AZ1138" s="2"/>
      <c r="BA1138" s="2"/>
      <c r="BB1138" s="55"/>
      <c r="BC1138" s="105"/>
      <c r="BD1138" s="105"/>
      <c r="BE1138" s="105"/>
      <c r="BF1138" s="105"/>
      <c r="BG1138" s="109"/>
      <c r="BH1138" s="2"/>
      <c r="BI1138" s="2"/>
      <c r="BJ1138" s="2"/>
      <c r="BK1138" s="2"/>
      <c r="BL1138" s="55"/>
      <c r="BM1138" s="48"/>
      <c r="BN1138" s="48"/>
      <c r="BO1138" s="48"/>
      <c r="BP1138" s="48"/>
      <c r="BQ1138" s="117"/>
      <c r="BR1138" s="2"/>
      <c r="BS1138" s="2"/>
      <c r="BT1138" s="2"/>
      <c r="BU1138" s="2"/>
      <c r="BV1138" s="55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18" t="s">
        <v>5</v>
      </c>
      <c r="H1139" s="3">
        <v>2024</v>
      </c>
      <c r="I1139" s="20" t="s">
        <v>286</v>
      </c>
      <c r="J1139" s="185" t="s">
        <v>337</v>
      </c>
      <c r="K1139" s="8" t="s">
        <v>318</v>
      </c>
      <c r="L1139" s="163">
        <f t="shared" si="35"/>
        <v>0</v>
      </c>
      <c r="M1139" s="163">
        <f t="shared" si="36"/>
        <v>0</v>
      </c>
      <c r="N1139" s="181"/>
      <c r="O1139" s="53"/>
      <c r="P1139" s="53"/>
      <c r="Q1139" s="53"/>
      <c r="R1139" s="53"/>
      <c r="S1139" s="54"/>
      <c r="T1139" s="8"/>
      <c r="U1139" s="8"/>
      <c r="V1139" s="8"/>
      <c r="W1139" s="8"/>
      <c r="X1139" s="122"/>
      <c r="Y1139" s="135"/>
      <c r="Z1139" s="135"/>
      <c r="AA1139" s="135"/>
      <c r="AB1139" s="135"/>
      <c r="AC1139" s="136"/>
      <c r="AD1139" s="8"/>
      <c r="AE1139" s="8"/>
      <c r="AF1139" s="8"/>
      <c r="AG1139" s="8"/>
      <c r="AH1139" s="122"/>
      <c r="AI1139" s="137"/>
      <c r="AJ1139" s="137"/>
      <c r="AK1139" s="137"/>
      <c r="AL1139" s="137"/>
      <c r="AM1139" s="138"/>
      <c r="AN1139" s="8"/>
      <c r="AO1139" s="8"/>
      <c r="AP1139" s="8"/>
      <c r="AQ1139" s="8"/>
      <c r="AR1139" s="122"/>
      <c r="AS1139" s="139"/>
      <c r="AT1139" s="139"/>
      <c r="AU1139" s="139"/>
      <c r="AV1139" s="139"/>
      <c r="AW1139" s="140"/>
      <c r="AX1139" s="8"/>
      <c r="AY1139" s="8"/>
      <c r="AZ1139" s="8"/>
      <c r="BA1139" s="8"/>
      <c r="BB1139" s="122"/>
      <c r="BC1139" s="141"/>
      <c r="BD1139" s="141"/>
      <c r="BE1139" s="141"/>
      <c r="BF1139" s="141"/>
      <c r="BG1139" s="142"/>
      <c r="BH1139" s="8"/>
      <c r="BI1139" s="8"/>
      <c r="BJ1139" s="8"/>
      <c r="BK1139" s="8"/>
      <c r="BL1139" s="122"/>
      <c r="BM1139" s="143"/>
      <c r="BN1139" s="143"/>
      <c r="BO1139" s="143"/>
      <c r="BP1139" s="143"/>
      <c r="BQ1139" s="144"/>
      <c r="BR1139" s="8"/>
      <c r="BS1139" s="8"/>
      <c r="BT1139" s="8"/>
      <c r="BU1139" s="8"/>
      <c r="BV1139" s="122"/>
    </row>
    <row r="1140" spans="1:74" ht="28.8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18" t="s">
        <v>5</v>
      </c>
      <c r="H1140" s="3">
        <v>2024</v>
      </c>
      <c r="I1140" s="20" t="s">
        <v>286</v>
      </c>
      <c r="J1140" s="185" t="s">
        <v>338</v>
      </c>
      <c r="K1140" s="8" t="s">
        <v>339</v>
      </c>
      <c r="L1140" s="163">
        <f t="shared" si="35"/>
        <v>0</v>
      </c>
      <c r="M1140" s="163">
        <f t="shared" si="36"/>
        <v>0</v>
      </c>
      <c r="N1140" s="181"/>
      <c r="O1140" s="53"/>
      <c r="P1140" s="53"/>
      <c r="Q1140" s="53"/>
      <c r="R1140" s="53"/>
      <c r="S1140" s="54"/>
      <c r="T1140" s="8"/>
      <c r="U1140" s="8"/>
      <c r="V1140" s="8"/>
      <c r="W1140" s="8"/>
      <c r="X1140" s="122"/>
      <c r="Y1140" s="135"/>
      <c r="Z1140" s="135"/>
      <c r="AA1140" s="135"/>
      <c r="AB1140" s="135"/>
      <c r="AC1140" s="136"/>
      <c r="AD1140" s="8"/>
      <c r="AE1140" s="8"/>
      <c r="AF1140" s="8"/>
      <c r="AG1140" s="8"/>
      <c r="AH1140" s="122"/>
      <c r="AI1140" s="137"/>
      <c r="AJ1140" s="137"/>
      <c r="AK1140" s="137"/>
      <c r="AL1140" s="137"/>
      <c r="AM1140" s="138"/>
      <c r="AN1140" s="8"/>
      <c r="AO1140" s="8"/>
      <c r="AP1140" s="8"/>
      <c r="AQ1140" s="8"/>
      <c r="AR1140" s="122"/>
      <c r="AS1140" s="139"/>
      <c r="AT1140" s="139"/>
      <c r="AU1140" s="139"/>
      <c r="AV1140" s="139"/>
      <c r="AW1140" s="140"/>
      <c r="AX1140" s="8"/>
      <c r="AY1140" s="8"/>
      <c r="AZ1140" s="8"/>
      <c r="BA1140" s="8"/>
      <c r="BB1140" s="122"/>
      <c r="BC1140" s="141"/>
      <c r="BD1140" s="141"/>
      <c r="BE1140" s="141"/>
      <c r="BF1140" s="141"/>
      <c r="BG1140" s="142"/>
      <c r="BH1140" s="8"/>
      <c r="BI1140" s="8"/>
      <c r="BJ1140" s="8"/>
      <c r="BK1140" s="8"/>
      <c r="BL1140" s="122"/>
      <c r="BM1140" s="143"/>
      <c r="BN1140" s="143"/>
      <c r="BO1140" s="143"/>
      <c r="BP1140" s="143"/>
      <c r="BQ1140" s="144"/>
      <c r="BR1140" s="8"/>
      <c r="BS1140" s="8"/>
      <c r="BT1140" s="8"/>
      <c r="BU1140" s="8"/>
      <c r="BV1140" s="122"/>
    </row>
    <row r="1141" spans="1:74" ht="28.8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18" t="s">
        <v>5</v>
      </c>
      <c r="H1141" s="3">
        <v>2024</v>
      </c>
      <c r="I1141" s="20" t="s">
        <v>286</v>
      </c>
      <c r="J1141" s="185" t="s">
        <v>340</v>
      </c>
      <c r="K1141" s="8" t="s">
        <v>318</v>
      </c>
      <c r="L1141" s="163">
        <f t="shared" si="35"/>
        <v>0</v>
      </c>
      <c r="M1141" s="163">
        <f t="shared" si="36"/>
        <v>0</v>
      </c>
      <c r="N1141" s="181"/>
      <c r="O1141" s="53"/>
      <c r="P1141" s="53"/>
      <c r="Q1141" s="53"/>
      <c r="R1141" s="53"/>
      <c r="S1141" s="54"/>
      <c r="T1141" s="8"/>
      <c r="U1141" s="8"/>
      <c r="V1141" s="8"/>
      <c r="W1141" s="8"/>
      <c r="X1141" s="122"/>
      <c r="Y1141" s="135"/>
      <c r="Z1141" s="135"/>
      <c r="AA1141" s="135"/>
      <c r="AB1141" s="135"/>
      <c r="AC1141" s="136"/>
      <c r="AD1141" s="8"/>
      <c r="AE1141" s="8"/>
      <c r="AF1141" s="8"/>
      <c r="AG1141" s="8"/>
      <c r="AH1141" s="122"/>
      <c r="AI1141" s="137"/>
      <c r="AJ1141" s="137"/>
      <c r="AK1141" s="137"/>
      <c r="AL1141" s="137"/>
      <c r="AM1141" s="138"/>
      <c r="AN1141" s="8"/>
      <c r="AO1141" s="8"/>
      <c r="AP1141" s="8"/>
      <c r="AQ1141" s="8"/>
      <c r="AR1141" s="122"/>
      <c r="AS1141" s="139"/>
      <c r="AT1141" s="139"/>
      <c r="AU1141" s="139"/>
      <c r="AV1141" s="139"/>
      <c r="AW1141" s="140"/>
      <c r="AX1141" s="8"/>
      <c r="AY1141" s="8"/>
      <c r="AZ1141" s="8"/>
      <c r="BA1141" s="8"/>
      <c r="BB1141" s="122"/>
      <c r="BC1141" s="141"/>
      <c r="BD1141" s="141"/>
      <c r="BE1141" s="141"/>
      <c r="BF1141" s="141"/>
      <c r="BG1141" s="142"/>
      <c r="BH1141" s="8"/>
      <c r="BI1141" s="8"/>
      <c r="BJ1141" s="8"/>
      <c r="BK1141" s="8"/>
      <c r="BL1141" s="122"/>
      <c r="BM1141" s="143"/>
      <c r="BN1141" s="143"/>
      <c r="BO1141" s="143"/>
      <c r="BP1141" s="143"/>
      <c r="BQ1141" s="144"/>
      <c r="BR1141" s="8"/>
      <c r="BS1141" s="8"/>
      <c r="BT1141" s="8"/>
      <c r="BU1141" s="8"/>
      <c r="BV1141" s="122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18" t="s">
        <v>5</v>
      </c>
      <c r="H1142" s="3">
        <v>2024</v>
      </c>
      <c r="I1142" s="20" t="s">
        <v>286</v>
      </c>
      <c r="J1142" s="185" t="s">
        <v>341</v>
      </c>
      <c r="K1142" s="8" t="s">
        <v>320</v>
      </c>
      <c r="L1142" s="163">
        <f t="shared" si="35"/>
        <v>0</v>
      </c>
      <c r="M1142" s="163">
        <f t="shared" si="36"/>
        <v>0</v>
      </c>
      <c r="N1142" s="181"/>
      <c r="O1142" s="53"/>
      <c r="P1142" s="53"/>
      <c r="Q1142" s="53"/>
      <c r="R1142" s="53"/>
      <c r="S1142" s="54"/>
      <c r="T1142" s="8"/>
      <c r="U1142" s="8"/>
      <c r="V1142" s="8"/>
      <c r="W1142" s="8"/>
      <c r="X1142" s="122"/>
      <c r="Y1142" s="135"/>
      <c r="Z1142" s="135"/>
      <c r="AA1142" s="135"/>
      <c r="AB1142" s="135"/>
      <c r="AC1142" s="136"/>
      <c r="AD1142" s="8"/>
      <c r="AE1142" s="8"/>
      <c r="AF1142" s="8"/>
      <c r="AG1142" s="8"/>
      <c r="AH1142" s="122"/>
      <c r="AI1142" s="137"/>
      <c r="AJ1142" s="137"/>
      <c r="AK1142" s="137"/>
      <c r="AL1142" s="137"/>
      <c r="AM1142" s="138"/>
      <c r="AN1142" s="8"/>
      <c r="AO1142" s="8"/>
      <c r="AP1142" s="8"/>
      <c r="AQ1142" s="8"/>
      <c r="AR1142" s="122"/>
      <c r="AS1142" s="139"/>
      <c r="AT1142" s="139"/>
      <c r="AU1142" s="139"/>
      <c r="AV1142" s="139"/>
      <c r="AW1142" s="140"/>
      <c r="AX1142" s="8"/>
      <c r="AY1142" s="8"/>
      <c r="AZ1142" s="8"/>
      <c r="BA1142" s="8"/>
      <c r="BB1142" s="122"/>
      <c r="BC1142" s="141"/>
      <c r="BD1142" s="141"/>
      <c r="BE1142" s="141"/>
      <c r="BF1142" s="141"/>
      <c r="BG1142" s="142"/>
      <c r="BH1142" s="8"/>
      <c r="BI1142" s="8"/>
      <c r="BJ1142" s="8"/>
      <c r="BK1142" s="8"/>
      <c r="BL1142" s="122"/>
      <c r="BM1142" s="143"/>
      <c r="BN1142" s="143"/>
      <c r="BO1142" s="143"/>
      <c r="BP1142" s="143"/>
      <c r="BQ1142" s="144"/>
      <c r="BR1142" s="8"/>
      <c r="BS1142" s="8"/>
      <c r="BT1142" s="8"/>
      <c r="BU1142" s="8"/>
      <c r="BV1142" s="122"/>
    </row>
    <row r="1143" spans="1:74" ht="28.8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18" t="s">
        <v>5</v>
      </c>
      <c r="H1143" s="3">
        <v>2024</v>
      </c>
      <c r="I1143" s="20" t="s">
        <v>286</v>
      </c>
      <c r="J1143" s="185" t="s">
        <v>342</v>
      </c>
      <c r="K1143" s="8" t="s">
        <v>320</v>
      </c>
      <c r="L1143" s="163">
        <f t="shared" si="35"/>
        <v>0</v>
      </c>
      <c r="M1143" s="163">
        <f t="shared" si="36"/>
        <v>0</v>
      </c>
      <c r="N1143" s="181"/>
      <c r="O1143" s="53"/>
      <c r="P1143" s="53"/>
      <c r="Q1143" s="53"/>
      <c r="R1143" s="53"/>
      <c r="S1143" s="54"/>
      <c r="T1143" s="8"/>
      <c r="U1143" s="8"/>
      <c r="V1143" s="8"/>
      <c r="W1143" s="8"/>
      <c r="X1143" s="122"/>
      <c r="Y1143" s="135"/>
      <c r="Z1143" s="135"/>
      <c r="AA1143" s="135"/>
      <c r="AB1143" s="135"/>
      <c r="AC1143" s="136"/>
      <c r="AD1143" s="8"/>
      <c r="AE1143" s="8"/>
      <c r="AF1143" s="8"/>
      <c r="AG1143" s="8"/>
      <c r="AH1143" s="122"/>
      <c r="AI1143" s="137"/>
      <c r="AJ1143" s="137"/>
      <c r="AK1143" s="137"/>
      <c r="AL1143" s="137"/>
      <c r="AM1143" s="138"/>
      <c r="AN1143" s="8"/>
      <c r="AO1143" s="8"/>
      <c r="AP1143" s="8"/>
      <c r="AQ1143" s="8"/>
      <c r="AR1143" s="122"/>
      <c r="AS1143" s="139"/>
      <c r="AT1143" s="139"/>
      <c r="AU1143" s="139"/>
      <c r="AV1143" s="139"/>
      <c r="AW1143" s="140"/>
      <c r="AX1143" s="8"/>
      <c r="AY1143" s="8"/>
      <c r="AZ1143" s="8"/>
      <c r="BA1143" s="8"/>
      <c r="BB1143" s="122"/>
      <c r="BC1143" s="141"/>
      <c r="BD1143" s="141"/>
      <c r="BE1143" s="141"/>
      <c r="BF1143" s="141"/>
      <c r="BG1143" s="142"/>
      <c r="BH1143" s="8"/>
      <c r="BI1143" s="8"/>
      <c r="BJ1143" s="8"/>
      <c r="BK1143" s="8"/>
      <c r="BL1143" s="122"/>
      <c r="BM1143" s="143"/>
      <c r="BN1143" s="143"/>
      <c r="BO1143" s="143"/>
      <c r="BP1143" s="143"/>
      <c r="BQ1143" s="144"/>
      <c r="BR1143" s="8"/>
      <c r="BS1143" s="8"/>
      <c r="BT1143" s="8"/>
      <c r="BU1143" s="8"/>
      <c r="BV1143" s="122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18" t="s">
        <v>5</v>
      </c>
      <c r="H1144" s="3">
        <v>2024</v>
      </c>
      <c r="I1144" s="20" t="s">
        <v>286</v>
      </c>
      <c r="J1144" s="185" t="s">
        <v>343</v>
      </c>
      <c r="K1144" s="8" t="s">
        <v>339</v>
      </c>
      <c r="L1144" s="163">
        <f t="shared" si="35"/>
        <v>0</v>
      </c>
      <c r="M1144" s="163">
        <f t="shared" si="36"/>
        <v>0</v>
      </c>
      <c r="N1144" s="181"/>
      <c r="O1144" s="53"/>
      <c r="P1144" s="53"/>
      <c r="Q1144" s="53"/>
      <c r="R1144" s="53"/>
      <c r="S1144" s="54"/>
      <c r="T1144" s="8"/>
      <c r="U1144" s="8"/>
      <c r="V1144" s="8"/>
      <c r="W1144" s="8"/>
      <c r="X1144" s="122"/>
      <c r="Y1144" s="135"/>
      <c r="Z1144" s="135"/>
      <c r="AA1144" s="135"/>
      <c r="AB1144" s="135"/>
      <c r="AC1144" s="136"/>
      <c r="AD1144" s="8"/>
      <c r="AE1144" s="8"/>
      <c r="AF1144" s="8"/>
      <c r="AG1144" s="8"/>
      <c r="AH1144" s="122"/>
      <c r="AI1144" s="137"/>
      <c r="AJ1144" s="137"/>
      <c r="AK1144" s="137"/>
      <c r="AL1144" s="137"/>
      <c r="AM1144" s="138"/>
      <c r="AN1144" s="8"/>
      <c r="AO1144" s="8"/>
      <c r="AP1144" s="8"/>
      <c r="AQ1144" s="8"/>
      <c r="AR1144" s="122"/>
      <c r="AS1144" s="139"/>
      <c r="AT1144" s="139"/>
      <c r="AU1144" s="139"/>
      <c r="AV1144" s="139"/>
      <c r="AW1144" s="140"/>
      <c r="AX1144" s="8"/>
      <c r="AY1144" s="8"/>
      <c r="AZ1144" s="8"/>
      <c r="BA1144" s="8"/>
      <c r="BB1144" s="122"/>
      <c r="BC1144" s="141"/>
      <c r="BD1144" s="141"/>
      <c r="BE1144" s="141"/>
      <c r="BF1144" s="141"/>
      <c r="BG1144" s="142"/>
      <c r="BH1144" s="8"/>
      <c r="BI1144" s="8"/>
      <c r="BJ1144" s="8"/>
      <c r="BK1144" s="8"/>
      <c r="BL1144" s="122"/>
      <c r="BM1144" s="143"/>
      <c r="BN1144" s="143"/>
      <c r="BO1144" s="143"/>
      <c r="BP1144" s="143"/>
      <c r="BQ1144" s="144"/>
      <c r="BR1144" s="8"/>
      <c r="BS1144" s="8"/>
      <c r="BT1144" s="8"/>
      <c r="BU1144" s="8"/>
      <c r="BV1144" s="122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18" t="s">
        <v>5</v>
      </c>
      <c r="H1145" s="3">
        <v>2024</v>
      </c>
      <c r="I1145" s="20" t="s">
        <v>288</v>
      </c>
      <c r="J1145" s="185" t="s">
        <v>344</v>
      </c>
      <c r="K1145" s="8" t="s">
        <v>318</v>
      </c>
      <c r="L1145" s="163">
        <f t="shared" si="35"/>
        <v>0</v>
      </c>
      <c r="M1145" s="163">
        <f t="shared" si="36"/>
        <v>0</v>
      </c>
      <c r="N1145" s="181"/>
      <c r="O1145" s="53"/>
      <c r="P1145" s="53"/>
      <c r="Q1145" s="53"/>
      <c r="R1145" s="53"/>
      <c r="S1145" s="54"/>
      <c r="T1145" s="8"/>
      <c r="U1145" s="8"/>
      <c r="V1145" s="8"/>
      <c r="W1145" s="8"/>
      <c r="X1145" s="122"/>
      <c r="Y1145" s="135"/>
      <c r="Z1145" s="135"/>
      <c r="AA1145" s="135"/>
      <c r="AB1145" s="135"/>
      <c r="AC1145" s="136"/>
      <c r="AD1145" s="8"/>
      <c r="AE1145" s="8"/>
      <c r="AF1145" s="8"/>
      <c r="AG1145" s="8"/>
      <c r="AH1145" s="122"/>
      <c r="AI1145" s="137"/>
      <c r="AJ1145" s="137"/>
      <c r="AK1145" s="137"/>
      <c r="AL1145" s="137"/>
      <c r="AM1145" s="138"/>
      <c r="AN1145" s="8"/>
      <c r="AO1145" s="8"/>
      <c r="AP1145" s="8"/>
      <c r="AQ1145" s="8"/>
      <c r="AR1145" s="122"/>
      <c r="AS1145" s="139"/>
      <c r="AT1145" s="139"/>
      <c r="AU1145" s="139"/>
      <c r="AV1145" s="139"/>
      <c r="AW1145" s="140"/>
      <c r="AX1145" s="8"/>
      <c r="AY1145" s="8"/>
      <c r="AZ1145" s="8"/>
      <c r="BA1145" s="8"/>
      <c r="BB1145" s="122"/>
      <c r="BC1145" s="141"/>
      <c r="BD1145" s="141"/>
      <c r="BE1145" s="141"/>
      <c r="BF1145" s="141"/>
      <c r="BG1145" s="142"/>
      <c r="BH1145" s="8"/>
      <c r="BI1145" s="8"/>
      <c r="BJ1145" s="8"/>
      <c r="BK1145" s="8"/>
      <c r="BL1145" s="122"/>
      <c r="BM1145" s="143"/>
      <c r="BN1145" s="143"/>
      <c r="BO1145" s="143"/>
      <c r="BP1145" s="143"/>
      <c r="BQ1145" s="144"/>
      <c r="BR1145" s="8"/>
      <c r="BS1145" s="8"/>
      <c r="BT1145" s="8"/>
      <c r="BU1145" s="8"/>
      <c r="BV1145" s="122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18" t="s">
        <v>5</v>
      </c>
      <c r="H1146" s="3">
        <v>2024</v>
      </c>
      <c r="I1146" s="20" t="s">
        <v>288</v>
      </c>
      <c r="J1146" s="184" t="s">
        <v>351</v>
      </c>
      <c r="K1146" s="2" t="s">
        <v>318</v>
      </c>
      <c r="L1146" s="163">
        <f t="shared" si="35"/>
        <v>0</v>
      </c>
      <c r="M1146" s="163">
        <f t="shared" si="36"/>
        <v>0</v>
      </c>
      <c r="N1146" s="181"/>
      <c r="O1146" s="53"/>
      <c r="P1146" s="53"/>
      <c r="Q1146" s="53"/>
      <c r="R1146" s="53"/>
      <c r="S1146" s="54"/>
      <c r="T1146" s="8"/>
      <c r="U1146" s="8"/>
      <c r="V1146" s="8"/>
      <c r="W1146" s="8"/>
      <c r="X1146" s="122"/>
      <c r="Y1146" s="135"/>
      <c r="Z1146" s="135"/>
      <c r="AA1146" s="135"/>
      <c r="AB1146" s="135"/>
      <c r="AC1146" s="136"/>
      <c r="AD1146" s="8"/>
      <c r="AE1146" s="8"/>
      <c r="AF1146" s="8"/>
      <c r="AG1146" s="8"/>
      <c r="AH1146" s="122"/>
      <c r="AI1146" s="137"/>
      <c r="AJ1146" s="137"/>
      <c r="AK1146" s="137"/>
      <c r="AL1146" s="137"/>
      <c r="AM1146" s="138"/>
      <c r="AN1146" s="8"/>
      <c r="AO1146" s="8"/>
      <c r="AP1146" s="8"/>
      <c r="AQ1146" s="8"/>
      <c r="AR1146" s="122"/>
      <c r="AS1146" s="139"/>
      <c r="AT1146" s="139"/>
      <c r="AU1146" s="139"/>
      <c r="AV1146" s="139"/>
      <c r="AW1146" s="140"/>
      <c r="AX1146" s="8"/>
      <c r="AY1146" s="8"/>
      <c r="AZ1146" s="8"/>
      <c r="BA1146" s="8"/>
      <c r="BB1146" s="122"/>
      <c r="BC1146" s="141"/>
      <c r="BD1146" s="141"/>
      <c r="BE1146" s="141"/>
      <c r="BF1146" s="141"/>
      <c r="BG1146" s="142"/>
      <c r="BH1146" s="8"/>
      <c r="BI1146" s="8"/>
      <c r="BJ1146" s="8"/>
      <c r="BK1146" s="8"/>
      <c r="BL1146" s="122"/>
      <c r="BM1146" s="143"/>
      <c r="BN1146" s="143"/>
      <c r="BO1146" s="143"/>
      <c r="BP1146" s="143"/>
      <c r="BQ1146" s="144"/>
      <c r="BR1146" s="8"/>
      <c r="BS1146" s="8"/>
      <c r="BT1146" s="8"/>
      <c r="BU1146" s="8"/>
      <c r="BV1146" s="122"/>
    </row>
    <row r="1147" spans="1:74" ht="28.8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18" t="s">
        <v>5</v>
      </c>
      <c r="H1147" s="3">
        <v>2024</v>
      </c>
      <c r="I1147" s="20" t="s">
        <v>288</v>
      </c>
      <c r="J1147" s="184" t="s">
        <v>352</v>
      </c>
      <c r="K1147" s="2" t="s">
        <v>321</v>
      </c>
      <c r="L1147" s="163">
        <f t="shared" si="35"/>
        <v>0</v>
      </c>
      <c r="M1147" s="163">
        <f t="shared" si="36"/>
        <v>0</v>
      </c>
      <c r="N1147" s="181"/>
      <c r="O1147" s="33"/>
      <c r="P1147" s="33"/>
      <c r="Q1147" s="33"/>
      <c r="R1147" s="33"/>
      <c r="S1147" s="42"/>
      <c r="T1147" s="2"/>
      <c r="U1147" s="2"/>
      <c r="V1147" s="2"/>
      <c r="W1147" s="2"/>
      <c r="X1147" s="55"/>
      <c r="Y1147" s="62"/>
      <c r="Z1147" s="62"/>
      <c r="AA1147" s="62"/>
      <c r="AB1147" s="62"/>
      <c r="AC1147" s="68"/>
      <c r="AD1147" s="2"/>
      <c r="AE1147" s="2"/>
      <c r="AF1147" s="2"/>
      <c r="AG1147" s="2"/>
      <c r="AH1147" s="55"/>
      <c r="AI1147" s="72"/>
      <c r="AJ1147" s="72"/>
      <c r="AK1147" s="72"/>
      <c r="AL1147" s="72"/>
      <c r="AM1147" s="80"/>
      <c r="AN1147" s="2"/>
      <c r="AO1147" s="2"/>
      <c r="AP1147" s="2"/>
      <c r="AQ1147" s="2"/>
      <c r="AR1147" s="55"/>
      <c r="AS1147" s="85"/>
      <c r="AT1147" s="85"/>
      <c r="AU1147" s="85"/>
      <c r="AV1147" s="85"/>
      <c r="AW1147" s="100"/>
      <c r="AX1147" s="2"/>
      <c r="AY1147" s="2"/>
      <c r="AZ1147" s="2"/>
      <c r="BA1147" s="2"/>
      <c r="BB1147" s="55"/>
      <c r="BC1147" s="105"/>
      <c r="BD1147" s="105"/>
      <c r="BE1147" s="105"/>
      <c r="BF1147" s="105"/>
      <c r="BG1147" s="109"/>
      <c r="BH1147" s="2"/>
      <c r="BI1147" s="2"/>
      <c r="BJ1147" s="2"/>
      <c r="BK1147" s="2"/>
      <c r="BL1147" s="55"/>
      <c r="BM1147" s="48"/>
      <c r="BN1147" s="48"/>
      <c r="BO1147" s="48"/>
      <c r="BP1147" s="48"/>
      <c r="BQ1147" s="117"/>
      <c r="BR1147" s="2"/>
      <c r="BS1147" s="2"/>
      <c r="BT1147" s="2"/>
      <c r="BU1147" s="2"/>
      <c r="BV1147" s="55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18" t="s">
        <v>5</v>
      </c>
      <c r="H1148" s="3">
        <v>2024</v>
      </c>
      <c r="I1148" s="20" t="s">
        <v>288</v>
      </c>
      <c r="J1148" s="184" t="s">
        <v>345</v>
      </c>
      <c r="K1148" s="2" t="s">
        <v>318</v>
      </c>
      <c r="L1148" s="163">
        <f t="shared" si="35"/>
        <v>0</v>
      </c>
      <c r="M1148" s="163">
        <f t="shared" si="36"/>
        <v>0</v>
      </c>
      <c r="N1148" s="181"/>
      <c r="O1148" s="34"/>
      <c r="P1148" s="33"/>
      <c r="Q1148" s="33"/>
      <c r="R1148" s="33"/>
      <c r="S1148" s="42"/>
      <c r="T1148" s="3"/>
      <c r="U1148" s="2"/>
      <c r="V1148" s="2"/>
      <c r="W1148" s="2"/>
      <c r="X1148" s="55"/>
      <c r="Y1148" s="64"/>
      <c r="Z1148" s="62"/>
      <c r="AA1148" s="62"/>
      <c r="AB1148" s="62"/>
      <c r="AC1148" s="68"/>
      <c r="AD1148" s="3"/>
      <c r="AE1148" s="2"/>
      <c r="AF1148" s="2"/>
      <c r="AG1148" s="2"/>
      <c r="AH1148" s="55"/>
      <c r="AI1148" s="73"/>
      <c r="AJ1148" s="72"/>
      <c r="AK1148" s="72"/>
      <c r="AL1148" s="72"/>
      <c r="AM1148" s="80"/>
      <c r="AN1148" s="3"/>
      <c r="AO1148" s="2"/>
      <c r="AP1148" s="2"/>
      <c r="AQ1148" s="2"/>
      <c r="AR1148" s="55"/>
      <c r="AS1148" s="86"/>
      <c r="AT1148" s="85"/>
      <c r="AU1148" s="85"/>
      <c r="AV1148" s="85"/>
      <c r="AW1148" s="100"/>
      <c r="AX1148" s="3"/>
      <c r="AY1148" s="2"/>
      <c r="AZ1148" s="2"/>
      <c r="BA1148" s="2"/>
      <c r="BB1148" s="55"/>
      <c r="BC1148" s="106"/>
      <c r="BD1148" s="105"/>
      <c r="BE1148" s="105"/>
      <c r="BF1148" s="105"/>
      <c r="BG1148" s="109"/>
      <c r="BH1148" s="3"/>
      <c r="BI1148" s="2"/>
      <c r="BJ1148" s="2"/>
      <c r="BK1148" s="2"/>
      <c r="BL1148" s="55"/>
      <c r="BM1148" s="49"/>
      <c r="BN1148" s="48"/>
      <c r="BO1148" s="48"/>
      <c r="BP1148" s="48"/>
      <c r="BQ1148" s="117"/>
      <c r="BR1148" s="3"/>
      <c r="BS1148" s="2"/>
      <c r="BT1148" s="2"/>
      <c r="BU1148" s="2"/>
      <c r="BV1148" s="55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18" t="s">
        <v>5</v>
      </c>
      <c r="H1149" s="3">
        <v>2024</v>
      </c>
      <c r="I1149" s="20" t="s">
        <v>289</v>
      </c>
      <c r="J1149" s="184" t="s">
        <v>268</v>
      </c>
      <c r="K1149" s="2" t="s">
        <v>318</v>
      </c>
      <c r="L1149" s="163">
        <f t="shared" si="35"/>
        <v>0</v>
      </c>
      <c r="M1149" s="163">
        <f t="shared" si="36"/>
        <v>0</v>
      </c>
      <c r="N1149" s="181"/>
      <c r="O1149" s="33"/>
      <c r="P1149" s="33"/>
      <c r="Q1149" s="33"/>
      <c r="R1149" s="33"/>
      <c r="S1149" s="42"/>
      <c r="T1149" s="2"/>
      <c r="U1149" s="2"/>
      <c r="V1149" s="2"/>
      <c r="W1149" s="2"/>
      <c r="X1149" s="55"/>
      <c r="Y1149" s="62"/>
      <c r="Z1149" s="62"/>
      <c r="AA1149" s="62"/>
      <c r="AB1149" s="62"/>
      <c r="AC1149" s="68"/>
      <c r="AD1149" s="2"/>
      <c r="AE1149" s="2"/>
      <c r="AF1149" s="2"/>
      <c r="AG1149" s="2"/>
      <c r="AH1149" s="55"/>
      <c r="AI1149" s="72"/>
      <c r="AJ1149" s="72"/>
      <c r="AK1149" s="72"/>
      <c r="AL1149" s="72"/>
      <c r="AM1149" s="80"/>
      <c r="AN1149" s="2"/>
      <c r="AO1149" s="2"/>
      <c r="AP1149" s="2"/>
      <c r="AQ1149" s="2"/>
      <c r="AR1149" s="55"/>
      <c r="AS1149" s="85"/>
      <c r="AT1149" s="85"/>
      <c r="AU1149" s="85"/>
      <c r="AV1149" s="85"/>
      <c r="AW1149" s="100"/>
      <c r="AX1149" s="2"/>
      <c r="AY1149" s="2"/>
      <c r="AZ1149" s="2"/>
      <c r="BA1149" s="2"/>
      <c r="BB1149" s="55"/>
      <c r="BC1149" s="105"/>
      <c r="BD1149" s="105"/>
      <c r="BE1149" s="105"/>
      <c r="BF1149" s="105"/>
      <c r="BG1149" s="109"/>
      <c r="BH1149" s="2"/>
      <c r="BI1149" s="2"/>
      <c r="BJ1149" s="2"/>
      <c r="BK1149" s="2"/>
      <c r="BL1149" s="55"/>
      <c r="BM1149" s="48"/>
      <c r="BN1149" s="48"/>
      <c r="BO1149" s="48"/>
      <c r="BP1149" s="48"/>
      <c r="BQ1149" s="117"/>
      <c r="BR1149" s="2"/>
      <c r="BS1149" s="2"/>
      <c r="BT1149" s="2"/>
      <c r="BU1149" s="2"/>
      <c r="BV1149" s="55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18" t="s">
        <v>5</v>
      </c>
      <c r="H1150" s="3">
        <v>2024</v>
      </c>
      <c r="I1150" s="20" t="s">
        <v>289</v>
      </c>
      <c r="J1150" s="184" t="s">
        <v>292</v>
      </c>
      <c r="K1150" s="2" t="s">
        <v>318</v>
      </c>
      <c r="L1150" s="163">
        <f t="shared" si="35"/>
        <v>0</v>
      </c>
      <c r="M1150" s="163">
        <f t="shared" si="36"/>
        <v>0</v>
      </c>
      <c r="N1150" s="181"/>
      <c r="O1150" s="33"/>
      <c r="P1150" s="33"/>
      <c r="Q1150" s="33"/>
      <c r="R1150" s="33"/>
      <c r="S1150" s="42"/>
      <c r="T1150" s="2"/>
      <c r="U1150" s="2"/>
      <c r="V1150" s="2"/>
      <c r="W1150" s="2"/>
      <c r="X1150" s="55"/>
      <c r="Y1150" s="62"/>
      <c r="Z1150" s="62"/>
      <c r="AA1150" s="62"/>
      <c r="AB1150" s="62"/>
      <c r="AC1150" s="68"/>
      <c r="AD1150" s="2"/>
      <c r="AE1150" s="2"/>
      <c r="AF1150" s="2"/>
      <c r="AG1150" s="2"/>
      <c r="AH1150" s="55"/>
      <c r="AI1150" s="72"/>
      <c r="AJ1150" s="72"/>
      <c r="AK1150" s="72"/>
      <c r="AL1150" s="72"/>
      <c r="AM1150" s="80"/>
      <c r="AN1150" s="2"/>
      <c r="AO1150" s="2"/>
      <c r="AP1150" s="2"/>
      <c r="AQ1150" s="2"/>
      <c r="AR1150" s="55"/>
      <c r="AS1150" s="85"/>
      <c r="AT1150" s="85"/>
      <c r="AU1150" s="85"/>
      <c r="AV1150" s="85"/>
      <c r="AW1150" s="100"/>
      <c r="AX1150" s="2"/>
      <c r="AY1150" s="2"/>
      <c r="AZ1150" s="2"/>
      <c r="BA1150" s="2"/>
      <c r="BB1150" s="55"/>
      <c r="BC1150" s="105"/>
      <c r="BD1150" s="105"/>
      <c r="BE1150" s="105"/>
      <c r="BF1150" s="105"/>
      <c r="BG1150" s="109"/>
      <c r="BH1150" s="2"/>
      <c r="BI1150" s="2"/>
      <c r="BJ1150" s="2"/>
      <c r="BK1150" s="2"/>
      <c r="BL1150" s="55"/>
      <c r="BM1150" s="48"/>
      <c r="BN1150" s="48"/>
      <c r="BO1150" s="48"/>
      <c r="BP1150" s="48"/>
      <c r="BQ1150" s="117"/>
      <c r="BR1150" s="2"/>
      <c r="BS1150" s="2"/>
      <c r="BT1150" s="2"/>
      <c r="BU1150" s="2"/>
      <c r="BV1150" s="55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18" t="s">
        <v>5</v>
      </c>
      <c r="H1151" s="3">
        <v>2024</v>
      </c>
      <c r="I1151" s="20" t="s">
        <v>285</v>
      </c>
      <c r="J1151" s="184" t="s">
        <v>293</v>
      </c>
      <c r="K1151" s="2" t="s">
        <v>318</v>
      </c>
      <c r="L1151" s="163">
        <f t="shared" si="35"/>
        <v>0</v>
      </c>
      <c r="M1151" s="163">
        <f t="shared" si="36"/>
        <v>0</v>
      </c>
      <c r="N1151" s="181"/>
      <c r="O1151" s="33"/>
      <c r="P1151" s="33"/>
      <c r="Q1151" s="33"/>
      <c r="R1151" s="34"/>
      <c r="S1151" s="42"/>
      <c r="T1151" s="2"/>
      <c r="U1151" s="2"/>
      <c r="V1151" s="2"/>
      <c r="W1151" s="3"/>
      <c r="X1151" s="55"/>
      <c r="Y1151" s="62"/>
      <c r="Z1151" s="62"/>
      <c r="AA1151" s="62"/>
      <c r="AB1151" s="64"/>
      <c r="AC1151" s="68"/>
      <c r="AD1151" s="2"/>
      <c r="AE1151" s="2"/>
      <c r="AF1151" s="2"/>
      <c r="AG1151" s="3"/>
      <c r="AH1151" s="55"/>
      <c r="AI1151" s="72"/>
      <c r="AJ1151" s="72"/>
      <c r="AK1151" s="72"/>
      <c r="AL1151" s="73"/>
      <c r="AM1151" s="80"/>
      <c r="AN1151" s="2"/>
      <c r="AO1151" s="2"/>
      <c r="AP1151" s="2"/>
      <c r="AQ1151" s="3"/>
      <c r="AR1151" s="55"/>
      <c r="AS1151" s="85"/>
      <c r="AT1151" s="85"/>
      <c r="AU1151" s="85"/>
      <c r="AV1151" s="86"/>
      <c r="AW1151" s="100"/>
      <c r="AX1151" s="2"/>
      <c r="AY1151" s="2"/>
      <c r="AZ1151" s="2"/>
      <c r="BA1151" s="3"/>
      <c r="BB1151" s="55"/>
      <c r="BC1151" s="105"/>
      <c r="BD1151" s="105"/>
      <c r="BE1151" s="105"/>
      <c r="BF1151" s="106"/>
      <c r="BG1151" s="109"/>
      <c r="BH1151" s="2"/>
      <c r="BI1151" s="2"/>
      <c r="BJ1151" s="2"/>
      <c r="BK1151" s="3"/>
      <c r="BL1151" s="55"/>
      <c r="BM1151" s="48"/>
      <c r="BN1151" s="48"/>
      <c r="BO1151" s="48"/>
      <c r="BP1151" s="49"/>
      <c r="BQ1151" s="117"/>
      <c r="BR1151" s="2"/>
      <c r="BS1151" s="2"/>
      <c r="BT1151" s="2"/>
      <c r="BU1151" s="3"/>
      <c r="BV1151" s="55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18" t="s">
        <v>5</v>
      </c>
      <c r="H1152" s="3">
        <v>2024</v>
      </c>
      <c r="I1152" s="20" t="s">
        <v>287</v>
      </c>
      <c r="J1152" s="184" t="s">
        <v>269</v>
      </c>
      <c r="K1152" s="2" t="s">
        <v>320</v>
      </c>
      <c r="L1152" s="163">
        <f t="shared" si="35"/>
        <v>0</v>
      </c>
      <c r="M1152" s="163">
        <f t="shared" si="36"/>
        <v>0</v>
      </c>
      <c r="N1152" s="181"/>
      <c r="O1152" s="33"/>
      <c r="P1152" s="33"/>
      <c r="Q1152" s="33"/>
      <c r="R1152" s="33"/>
      <c r="S1152" s="42"/>
      <c r="T1152" s="2"/>
      <c r="U1152" s="2"/>
      <c r="V1152" s="2"/>
      <c r="W1152" s="2"/>
      <c r="X1152" s="55"/>
      <c r="Y1152" s="62"/>
      <c r="Z1152" s="62"/>
      <c r="AA1152" s="62"/>
      <c r="AB1152" s="64"/>
      <c r="AC1152" s="68"/>
      <c r="AD1152" s="2"/>
      <c r="AE1152" s="2"/>
      <c r="AF1152" s="2"/>
      <c r="AG1152" s="2"/>
      <c r="AH1152" s="55"/>
      <c r="AI1152" s="72"/>
      <c r="AJ1152" s="72"/>
      <c r="AK1152" s="72"/>
      <c r="AL1152" s="72"/>
      <c r="AM1152" s="80"/>
      <c r="AN1152" s="2"/>
      <c r="AO1152" s="2"/>
      <c r="AP1152" s="2"/>
      <c r="AQ1152" s="2"/>
      <c r="AR1152" s="55"/>
      <c r="AS1152" s="85"/>
      <c r="AT1152" s="85"/>
      <c r="AU1152" s="85"/>
      <c r="AV1152" s="85"/>
      <c r="AW1152" s="100"/>
      <c r="AX1152" s="2"/>
      <c r="AY1152" s="2"/>
      <c r="AZ1152" s="2"/>
      <c r="BA1152" s="2"/>
      <c r="BB1152" s="55"/>
      <c r="BC1152" s="105"/>
      <c r="BD1152" s="105"/>
      <c r="BE1152" s="105"/>
      <c r="BF1152" s="105"/>
      <c r="BG1152" s="109"/>
      <c r="BH1152" s="2"/>
      <c r="BI1152" s="2"/>
      <c r="BJ1152" s="2"/>
      <c r="BK1152" s="2"/>
      <c r="BL1152" s="55"/>
      <c r="BM1152" s="48"/>
      <c r="BN1152" s="48"/>
      <c r="BO1152" s="48"/>
      <c r="BP1152" s="48"/>
      <c r="BQ1152" s="117"/>
      <c r="BR1152" s="2"/>
      <c r="BS1152" s="2"/>
      <c r="BT1152" s="2"/>
      <c r="BU1152" s="2"/>
      <c r="BV1152" s="55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18" t="s">
        <v>5</v>
      </c>
      <c r="H1153" s="3">
        <v>2024</v>
      </c>
      <c r="I1153" s="20" t="s">
        <v>287</v>
      </c>
      <c r="J1153" s="184" t="s">
        <v>270</v>
      </c>
      <c r="K1153" s="2" t="s">
        <v>320</v>
      </c>
      <c r="L1153" s="163">
        <f t="shared" si="35"/>
        <v>0</v>
      </c>
      <c r="M1153" s="163">
        <f t="shared" si="36"/>
        <v>0</v>
      </c>
      <c r="N1153" s="181"/>
      <c r="O1153" s="33"/>
      <c r="P1153" s="33"/>
      <c r="Q1153" s="33"/>
      <c r="R1153" s="33"/>
      <c r="S1153" s="42"/>
      <c r="T1153" s="2"/>
      <c r="U1153" s="2"/>
      <c r="V1153" s="2"/>
      <c r="W1153" s="2"/>
      <c r="X1153" s="55"/>
      <c r="Y1153" s="62"/>
      <c r="Z1153" s="62"/>
      <c r="AA1153" s="62"/>
      <c r="AB1153" s="62"/>
      <c r="AC1153" s="68"/>
      <c r="AD1153" s="2"/>
      <c r="AE1153" s="2"/>
      <c r="AF1153" s="2"/>
      <c r="AG1153" s="2"/>
      <c r="AH1153" s="55"/>
      <c r="AI1153" s="72"/>
      <c r="AJ1153" s="72"/>
      <c r="AK1153" s="72"/>
      <c r="AL1153" s="72"/>
      <c r="AM1153" s="80"/>
      <c r="AN1153" s="2"/>
      <c r="AO1153" s="2"/>
      <c r="AP1153" s="2"/>
      <c r="AQ1153" s="2"/>
      <c r="AR1153" s="55"/>
      <c r="AS1153" s="85"/>
      <c r="AT1153" s="85"/>
      <c r="AU1153" s="85"/>
      <c r="AV1153" s="85"/>
      <c r="AW1153" s="100"/>
      <c r="AX1153" s="2"/>
      <c r="AY1153" s="2"/>
      <c r="AZ1153" s="2"/>
      <c r="BA1153" s="2"/>
      <c r="BB1153" s="55"/>
      <c r="BC1153" s="105"/>
      <c r="BD1153" s="105"/>
      <c r="BE1153" s="105"/>
      <c r="BF1153" s="105"/>
      <c r="BG1153" s="109"/>
      <c r="BH1153" s="2"/>
      <c r="BI1153" s="2"/>
      <c r="BJ1153" s="2"/>
      <c r="BK1153" s="2"/>
      <c r="BL1153" s="55"/>
      <c r="BM1153" s="48"/>
      <c r="BN1153" s="48"/>
      <c r="BO1153" s="48"/>
      <c r="BP1153" s="48"/>
      <c r="BQ1153" s="117"/>
      <c r="BR1153" s="2"/>
      <c r="BS1153" s="2"/>
      <c r="BT1153" s="2"/>
      <c r="BU1153" s="2"/>
      <c r="BV1153" s="55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18" t="s">
        <v>5</v>
      </c>
      <c r="H1154" s="3">
        <v>2024</v>
      </c>
      <c r="I1154" s="20" t="s">
        <v>290</v>
      </c>
      <c r="J1154" s="184" t="s">
        <v>271</v>
      </c>
      <c r="K1154" s="2" t="s">
        <v>321</v>
      </c>
      <c r="L1154" s="163">
        <f t="shared" si="35"/>
        <v>0</v>
      </c>
      <c r="M1154" s="163">
        <f t="shared" si="36"/>
        <v>0</v>
      </c>
      <c r="N1154" s="181"/>
      <c r="O1154" s="33"/>
      <c r="P1154" s="33"/>
      <c r="Q1154" s="33"/>
      <c r="R1154" s="33"/>
      <c r="S1154" s="42"/>
      <c r="T1154" s="2"/>
      <c r="U1154" s="2"/>
      <c r="V1154" s="2"/>
      <c r="W1154" s="2"/>
      <c r="X1154" s="55"/>
      <c r="Y1154" s="62"/>
      <c r="Z1154" s="62"/>
      <c r="AA1154" s="62"/>
      <c r="AB1154" s="62"/>
      <c r="AC1154" s="68"/>
      <c r="AD1154" s="2"/>
      <c r="AE1154" s="2"/>
      <c r="AF1154" s="2"/>
      <c r="AG1154" s="2"/>
      <c r="AH1154" s="55"/>
      <c r="AI1154" s="72"/>
      <c r="AJ1154" s="72"/>
      <c r="AK1154" s="72"/>
      <c r="AL1154" s="72"/>
      <c r="AM1154" s="80"/>
      <c r="AN1154" s="2"/>
      <c r="AO1154" s="2"/>
      <c r="AP1154" s="2"/>
      <c r="AQ1154" s="2"/>
      <c r="AR1154" s="55"/>
      <c r="AS1154" s="85"/>
      <c r="AT1154" s="85"/>
      <c r="AU1154" s="85"/>
      <c r="AV1154" s="85"/>
      <c r="AW1154" s="100"/>
      <c r="AX1154" s="2"/>
      <c r="AY1154" s="2"/>
      <c r="AZ1154" s="2"/>
      <c r="BA1154" s="2"/>
      <c r="BB1154" s="55"/>
      <c r="BC1154" s="105"/>
      <c r="BD1154" s="105"/>
      <c r="BE1154" s="105"/>
      <c r="BF1154" s="105"/>
      <c r="BG1154" s="109"/>
      <c r="BH1154" s="2"/>
      <c r="BI1154" s="2"/>
      <c r="BJ1154" s="2"/>
      <c r="BK1154" s="2"/>
      <c r="BL1154" s="55"/>
      <c r="BM1154" s="48"/>
      <c r="BN1154" s="48"/>
      <c r="BO1154" s="48"/>
      <c r="BP1154" s="48"/>
      <c r="BQ1154" s="117"/>
      <c r="BR1154" s="2"/>
      <c r="BS1154" s="2"/>
      <c r="BT1154" s="2"/>
      <c r="BU1154" s="2"/>
      <c r="BV1154" s="55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18" t="s">
        <v>5</v>
      </c>
      <c r="H1155" s="3">
        <v>2024</v>
      </c>
      <c r="I1155" s="20" t="s">
        <v>284</v>
      </c>
      <c r="J1155" s="184" t="s">
        <v>294</v>
      </c>
      <c r="K1155" s="2" t="s">
        <v>320</v>
      </c>
      <c r="L1155" s="163">
        <f t="shared" si="35"/>
        <v>0</v>
      </c>
      <c r="M1155" s="163">
        <f t="shared" si="36"/>
        <v>0</v>
      </c>
      <c r="N1155" s="181"/>
      <c r="O1155" s="33"/>
      <c r="P1155" s="33"/>
      <c r="Q1155" s="33"/>
      <c r="R1155" s="33"/>
      <c r="S1155" s="42"/>
      <c r="T1155" s="2"/>
      <c r="U1155" s="2"/>
      <c r="V1155" s="2"/>
      <c r="W1155" s="2"/>
      <c r="X1155" s="55"/>
      <c r="Y1155" s="62"/>
      <c r="Z1155" s="62"/>
      <c r="AA1155" s="62"/>
      <c r="AB1155" s="62"/>
      <c r="AC1155" s="68"/>
      <c r="AD1155" s="2"/>
      <c r="AE1155" s="2"/>
      <c r="AF1155" s="2"/>
      <c r="AG1155" s="2"/>
      <c r="AH1155" s="55"/>
      <c r="AI1155" s="72"/>
      <c r="AJ1155" s="72"/>
      <c r="AK1155" s="72"/>
      <c r="AL1155" s="72"/>
      <c r="AM1155" s="80"/>
      <c r="AN1155" s="2"/>
      <c r="AO1155" s="2"/>
      <c r="AP1155" s="2"/>
      <c r="AQ1155" s="2"/>
      <c r="AR1155" s="55"/>
      <c r="AS1155" s="85"/>
      <c r="AT1155" s="85"/>
      <c r="AU1155" s="85"/>
      <c r="AV1155" s="85"/>
      <c r="AW1155" s="100"/>
      <c r="AX1155" s="2"/>
      <c r="AY1155" s="2"/>
      <c r="AZ1155" s="2"/>
      <c r="BA1155" s="2"/>
      <c r="BB1155" s="55"/>
      <c r="BC1155" s="105"/>
      <c r="BD1155" s="105"/>
      <c r="BE1155" s="105"/>
      <c r="BF1155" s="105"/>
      <c r="BG1155" s="109"/>
      <c r="BH1155" s="2"/>
      <c r="BI1155" s="2"/>
      <c r="BJ1155" s="2"/>
      <c r="BK1155" s="2"/>
      <c r="BL1155" s="55"/>
      <c r="BM1155" s="48"/>
      <c r="BN1155" s="48"/>
      <c r="BO1155" s="48"/>
      <c r="BP1155" s="48"/>
      <c r="BQ1155" s="117"/>
      <c r="BR1155" s="2"/>
      <c r="BS1155" s="2"/>
      <c r="BT1155" s="2"/>
      <c r="BU1155" s="2"/>
      <c r="BV1155" s="55"/>
    </row>
    <row r="1156" spans="1:74" ht="28.8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18" t="s">
        <v>5</v>
      </c>
      <c r="H1156" s="3">
        <v>2024</v>
      </c>
      <c r="I1156" s="20" t="s">
        <v>284</v>
      </c>
      <c r="J1156" s="184" t="s">
        <v>346</v>
      </c>
      <c r="K1156" s="2" t="s">
        <v>320</v>
      </c>
      <c r="L1156" s="163">
        <f t="shared" si="35"/>
        <v>0</v>
      </c>
      <c r="M1156" s="163">
        <f t="shared" si="36"/>
        <v>0</v>
      </c>
      <c r="N1156" s="181"/>
      <c r="O1156" s="33"/>
      <c r="P1156" s="33"/>
      <c r="Q1156" s="33"/>
      <c r="R1156" s="33"/>
      <c r="S1156" s="42"/>
      <c r="T1156" s="2"/>
      <c r="U1156" s="2"/>
      <c r="V1156" s="2"/>
      <c r="W1156" s="2"/>
      <c r="X1156" s="55"/>
      <c r="Y1156" s="62"/>
      <c r="Z1156" s="62"/>
      <c r="AA1156" s="62"/>
      <c r="AB1156" s="62"/>
      <c r="AC1156" s="68"/>
      <c r="AD1156" s="2"/>
      <c r="AE1156" s="2"/>
      <c r="AF1156" s="2"/>
      <c r="AG1156" s="2"/>
      <c r="AH1156" s="55"/>
      <c r="AI1156" s="72"/>
      <c r="AJ1156" s="72"/>
      <c r="AK1156" s="72"/>
      <c r="AL1156" s="72"/>
      <c r="AM1156" s="80"/>
      <c r="AN1156" s="2"/>
      <c r="AO1156" s="2"/>
      <c r="AP1156" s="2"/>
      <c r="AQ1156" s="2"/>
      <c r="AR1156" s="55"/>
      <c r="AS1156" s="85"/>
      <c r="AT1156" s="85"/>
      <c r="AU1156" s="85"/>
      <c r="AV1156" s="85"/>
      <c r="AW1156" s="100"/>
      <c r="AX1156" s="2"/>
      <c r="AY1156" s="2"/>
      <c r="AZ1156" s="2"/>
      <c r="BA1156" s="2"/>
      <c r="BB1156" s="55"/>
      <c r="BC1156" s="105"/>
      <c r="BD1156" s="105"/>
      <c r="BE1156" s="105"/>
      <c r="BF1156" s="105"/>
      <c r="BG1156" s="109"/>
      <c r="BH1156" s="2"/>
      <c r="BI1156" s="2"/>
      <c r="BJ1156" s="2"/>
      <c r="BK1156" s="2"/>
      <c r="BL1156" s="55"/>
      <c r="BM1156" s="48"/>
      <c r="BN1156" s="48"/>
      <c r="BO1156" s="48"/>
      <c r="BP1156" s="48"/>
      <c r="BQ1156" s="117"/>
      <c r="BR1156" s="2"/>
      <c r="BS1156" s="2"/>
      <c r="BT1156" s="2"/>
      <c r="BU1156" s="2"/>
      <c r="BV1156" s="55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18" t="s">
        <v>5</v>
      </c>
      <c r="H1157" s="3">
        <v>2024</v>
      </c>
      <c r="I1157" s="20" t="s">
        <v>284</v>
      </c>
      <c r="J1157" s="184" t="s">
        <v>295</v>
      </c>
      <c r="K1157" s="2" t="s">
        <v>320</v>
      </c>
      <c r="L1157" s="163">
        <f t="shared" si="35"/>
        <v>0</v>
      </c>
      <c r="M1157" s="163">
        <f t="shared" si="36"/>
        <v>0</v>
      </c>
      <c r="N1157" s="181"/>
      <c r="O1157" s="33"/>
      <c r="P1157" s="33"/>
      <c r="Q1157" s="33"/>
      <c r="R1157" s="33"/>
      <c r="S1157" s="42"/>
      <c r="T1157" s="2"/>
      <c r="U1157" s="2"/>
      <c r="V1157" s="2"/>
      <c r="W1157" s="2"/>
      <c r="X1157" s="55"/>
      <c r="Y1157" s="62"/>
      <c r="Z1157" s="62"/>
      <c r="AA1157" s="62"/>
      <c r="AB1157" s="62"/>
      <c r="AC1157" s="68"/>
      <c r="AD1157" s="2"/>
      <c r="AE1157" s="2"/>
      <c r="AF1157" s="2"/>
      <c r="AG1157" s="2"/>
      <c r="AH1157" s="55"/>
      <c r="AI1157" s="72"/>
      <c r="AJ1157" s="72"/>
      <c r="AK1157" s="72"/>
      <c r="AL1157" s="72"/>
      <c r="AM1157" s="80"/>
      <c r="AN1157" s="2"/>
      <c r="AO1157" s="2"/>
      <c r="AP1157" s="2"/>
      <c r="AQ1157" s="2"/>
      <c r="AR1157" s="55"/>
      <c r="AS1157" s="85"/>
      <c r="AT1157" s="85"/>
      <c r="AU1157" s="85"/>
      <c r="AV1157" s="85"/>
      <c r="AW1157" s="100"/>
      <c r="AX1157" s="2"/>
      <c r="AY1157" s="2"/>
      <c r="AZ1157" s="2"/>
      <c r="BA1157" s="2"/>
      <c r="BB1157" s="55"/>
      <c r="BC1157" s="105"/>
      <c r="BD1157" s="105"/>
      <c r="BE1157" s="105"/>
      <c r="BF1157" s="105"/>
      <c r="BG1157" s="109"/>
      <c r="BH1157" s="2"/>
      <c r="BI1157" s="2"/>
      <c r="BJ1157" s="2"/>
      <c r="BK1157" s="2"/>
      <c r="BL1157" s="55"/>
      <c r="BM1157" s="48"/>
      <c r="BN1157" s="48"/>
      <c r="BO1157" s="48"/>
      <c r="BP1157" s="48"/>
      <c r="BQ1157" s="117"/>
      <c r="BR1157" s="2"/>
      <c r="BS1157" s="2"/>
      <c r="BT1157" s="2"/>
      <c r="BU1157" s="2"/>
      <c r="BV1157" s="55"/>
    </row>
    <row r="1158" spans="1:74" ht="28.8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18" t="s">
        <v>5</v>
      </c>
      <c r="H1158" s="3">
        <v>2024</v>
      </c>
      <c r="I1158" s="20" t="s">
        <v>290</v>
      </c>
      <c r="J1158" s="184" t="s">
        <v>299</v>
      </c>
      <c r="K1158" s="2" t="s">
        <v>318</v>
      </c>
      <c r="L1158" s="163">
        <f t="shared" ref="L1158:L1221" si="37">SUM(R1158,W1158,AB1158,AG1158,AL1158,AQ1158,AV1158,BA1158,BF1158,BK1158,BP1158,BU1158)</f>
        <v>0</v>
      </c>
      <c r="M1158" s="163">
        <f t="shared" ref="M1158:M1221" si="38">SUM(S1158,X1158,AC1158,AH1158,AM1158,AR1158,AW1158,BB1158,BG1158,BL1158,BQ1158,BV1158)</f>
        <v>0</v>
      </c>
      <c r="N1158" s="181"/>
      <c r="O1158" s="33"/>
      <c r="P1158" s="33"/>
      <c r="Q1158" s="33"/>
      <c r="R1158" s="33"/>
      <c r="S1158" s="42"/>
      <c r="T1158" s="2"/>
      <c r="U1158" s="2"/>
      <c r="V1158" s="2"/>
      <c r="W1158" s="2"/>
      <c r="X1158" s="55"/>
      <c r="Y1158" s="62"/>
      <c r="Z1158" s="62"/>
      <c r="AA1158" s="62"/>
      <c r="AB1158" s="62"/>
      <c r="AC1158" s="68"/>
      <c r="AD1158" s="2"/>
      <c r="AE1158" s="2"/>
      <c r="AF1158" s="2"/>
      <c r="AG1158" s="2"/>
      <c r="AH1158" s="55"/>
      <c r="AI1158" s="72"/>
      <c r="AJ1158" s="72"/>
      <c r="AK1158" s="72"/>
      <c r="AL1158" s="72"/>
      <c r="AM1158" s="80"/>
      <c r="AN1158" s="2"/>
      <c r="AO1158" s="2"/>
      <c r="AP1158" s="2"/>
      <c r="AQ1158" s="2"/>
      <c r="AR1158" s="55"/>
      <c r="AS1158" s="85"/>
      <c r="AT1158" s="85"/>
      <c r="AU1158" s="85"/>
      <c r="AV1158" s="85"/>
      <c r="AW1158" s="100"/>
      <c r="AX1158" s="2"/>
      <c r="AY1158" s="2"/>
      <c r="AZ1158" s="2"/>
      <c r="BA1158" s="2"/>
      <c r="BB1158" s="55"/>
      <c r="BC1158" s="105"/>
      <c r="BD1158" s="105"/>
      <c r="BE1158" s="105"/>
      <c r="BF1158" s="105"/>
      <c r="BG1158" s="109"/>
      <c r="BH1158" s="2"/>
      <c r="BI1158" s="2"/>
      <c r="BJ1158" s="2"/>
      <c r="BK1158" s="2"/>
      <c r="BL1158" s="55"/>
      <c r="BM1158" s="48"/>
      <c r="BN1158" s="48"/>
      <c r="BO1158" s="48"/>
      <c r="BP1158" s="48"/>
      <c r="BQ1158" s="117"/>
      <c r="BR1158" s="2"/>
      <c r="BS1158" s="2"/>
      <c r="BT1158" s="2"/>
      <c r="BU1158" s="2"/>
      <c r="BV1158" s="55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18" t="s">
        <v>5</v>
      </c>
      <c r="H1159" s="3">
        <v>2024</v>
      </c>
      <c r="I1159" s="20" t="s">
        <v>315</v>
      </c>
      <c r="J1159" s="184" t="s">
        <v>347</v>
      </c>
      <c r="K1159" s="2" t="s">
        <v>320</v>
      </c>
      <c r="L1159" s="163">
        <f t="shared" si="37"/>
        <v>0</v>
      </c>
      <c r="M1159" s="163">
        <f t="shared" si="38"/>
        <v>0</v>
      </c>
      <c r="N1159" s="181"/>
      <c r="O1159" s="33"/>
      <c r="P1159" s="33"/>
      <c r="Q1159" s="33"/>
      <c r="R1159" s="33"/>
      <c r="S1159" s="42"/>
      <c r="T1159" s="2"/>
      <c r="U1159" s="2"/>
      <c r="V1159" s="2"/>
      <c r="W1159" s="2"/>
      <c r="X1159" s="55"/>
      <c r="Y1159" s="62"/>
      <c r="Z1159" s="62"/>
      <c r="AA1159" s="62"/>
      <c r="AB1159" s="62"/>
      <c r="AC1159" s="68"/>
      <c r="AD1159" s="2"/>
      <c r="AE1159" s="2"/>
      <c r="AF1159" s="2"/>
      <c r="AG1159" s="2"/>
      <c r="AH1159" s="55"/>
      <c r="AI1159" s="72"/>
      <c r="AJ1159" s="72"/>
      <c r="AK1159" s="72"/>
      <c r="AL1159" s="72"/>
      <c r="AM1159" s="80"/>
      <c r="AN1159" s="2"/>
      <c r="AO1159" s="2"/>
      <c r="AP1159" s="2"/>
      <c r="AQ1159" s="2"/>
      <c r="AR1159" s="55"/>
      <c r="AS1159" s="85"/>
      <c r="AT1159" s="85"/>
      <c r="AU1159" s="85"/>
      <c r="AV1159" s="85"/>
      <c r="AW1159" s="100"/>
      <c r="AX1159" s="2"/>
      <c r="AY1159" s="2"/>
      <c r="AZ1159" s="2"/>
      <c r="BA1159" s="2"/>
      <c r="BB1159" s="55"/>
      <c r="BC1159" s="105"/>
      <c r="BD1159" s="105"/>
      <c r="BE1159" s="105"/>
      <c r="BF1159" s="105"/>
      <c r="BG1159" s="109"/>
      <c r="BH1159" s="2"/>
      <c r="BI1159" s="2"/>
      <c r="BJ1159" s="2"/>
      <c r="BK1159" s="2"/>
      <c r="BL1159" s="55"/>
      <c r="BM1159" s="48"/>
      <c r="BN1159" s="48"/>
      <c r="BO1159" s="48"/>
      <c r="BP1159" s="48"/>
      <c r="BQ1159" s="117"/>
      <c r="BR1159" s="2"/>
      <c r="BS1159" s="2"/>
      <c r="BT1159" s="2"/>
      <c r="BU1159" s="2"/>
      <c r="BV1159" s="55"/>
    </row>
    <row r="1160" spans="1:74" ht="28.8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18" t="s">
        <v>5</v>
      </c>
      <c r="H1160" s="3">
        <v>2024</v>
      </c>
      <c r="I1160" s="20" t="s">
        <v>315</v>
      </c>
      <c r="J1160" s="184" t="s">
        <v>296</v>
      </c>
      <c r="K1160" s="2" t="s">
        <v>321</v>
      </c>
      <c r="L1160" s="163">
        <f t="shared" si="37"/>
        <v>0</v>
      </c>
      <c r="M1160" s="163">
        <f t="shared" si="38"/>
        <v>0</v>
      </c>
      <c r="N1160" s="181"/>
      <c r="O1160" s="33"/>
      <c r="P1160" s="33"/>
      <c r="Q1160" s="33"/>
      <c r="R1160" s="33"/>
      <c r="S1160" s="42"/>
      <c r="T1160" s="2"/>
      <c r="U1160" s="2"/>
      <c r="V1160" s="2"/>
      <c r="W1160" s="2"/>
      <c r="X1160" s="55"/>
      <c r="Y1160" s="62"/>
      <c r="Z1160" s="62"/>
      <c r="AA1160" s="62"/>
      <c r="AB1160" s="62"/>
      <c r="AC1160" s="68"/>
      <c r="AD1160" s="2"/>
      <c r="AE1160" s="2"/>
      <c r="AF1160" s="2"/>
      <c r="AG1160" s="2"/>
      <c r="AH1160" s="55"/>
      <c r="AI1160" s="72"/>
      <c r="AJ1160" s="72"/>
      <c r="AK1160" s="72"/>
      <c r="AL1160" s="72"/>
      <c r="AM1160" s="80"/>
      <c r="AN1160" s="2"/>
      <c r="AO1160" s="2"/>
      <c r="AP1160" s="2"/>
      <c r="AQ1160" s="2"/>
      <c r="AR1160" s="55"/>
      <c r="AS1160" s="85"/>
      <c r="AT1160" s="85"/>
      <c r="AU1160" s="85"/>
      <c r="AV1160" s="85"/>
      <c r="AW1160" s="100"/>
      <c r="AX1160" s="2"/>
      <c r="AY1160" s="2"/>
      <c r="AZ1160" s="2"/>
      <c r="BA1160" s="2"/>
      <c r="BB1160" s="55"/>
      <c r="BC1160" s="105"/>
      <c r="BD1160" s="105"/>
      <c r="BE1160" s="105"/>
      <c r="BF1160" s="105"/>
      <c r="BG1160" s="109"/>
      <c r="BH1160" s="2"/>
      <c r="BI1160" s="2"/>
      <c r="BJ1160" s="2"/>
      <c r="BK1160" s="2"/>
      <c r="BL1160" s="55"/>
      <c r="BM1160" s="48"/>
      <c r="BN1160" s="48"/>
      <c r="BO1160" s="48"/>
      <c r="BP1160" s="48"/>
      <c r="BQ1160" s="117"/>
      <c r="BR1160" s="2"/>
      <c r="BS1160" s="2"/>
      <c r="BT1160" s="2"/>
      <c r="BU1160" s="2"/>
      <c r="BV1160" s="55"/>
    </row>
    <row r="1161" spans="1:74" ht="28.8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18" t="s">
        <v>5</v>
      </c>
      <c r="H1161" s="3">
        <v>2024</v>
      </c>
      <c r="I1161" s="20" t="s">
        <v>316</v>
      </c>
      <c r="J1161" s="184" t="s">
        <v>297</v>
      </c>
      <c r="K1161" s="2" t="s">
        <v>318</v>
      </c>
      <c r="L1161" s="163">
        <f t="shared" si="37"/>
        <v>0</v>
      </c>
      <c r="M1161" s="163">
        <f t="shared" si="38"/>
        <v>0</v>
      </c>
      <c r="N1161" s="181"/>
      <c r="O1161" s="33"/>
      <c r="P1161" s="33"/>
      <c r="Q1161" s="33"/>
      <c r="R1161" s="33"/>
      <c r="S1161" s="42"/>
      <c r="T1161" s="2"/>
      <c r="U1161" s="2"/>
      <c r="V1161" s="2"/>
      <c r="W1161" s="2"/>
      <c r="X1161" s="55"/>
      <c r="Y1161" s="62"/>
      <c r="Z1161" s="62"/>
      <c r="AA1161" s="62"/>
      <c r="AB1161" s="62"/>
      <c r="AC1161" s="68"/>
      <c r="AD1161" s="2"/>
      <c r="AE1161" s="2"/>
      <c r="AF1161" s="2"/>
      <c r="AG1161" s="2"/>
      <c r="AH1161" s="55"/>
      <c r="AI1161" s="72"/>
      <c r="AJ1161" s="72"/>
      <c r="AK1161" s="72"/>
      <c r="AL1161" s="72"/>
      <c r="AM1161" s="80"/>
      <c r="AN1161" s="2"/>
      <c r="AO1161" s="2"/>
      <c r="AP1161" s="2"/>
      <c r="AQ1161" s="2"/>
      <c r="AR1161" s="55"/>
      <c r="AS1161" s="85"/>
      <c r="AT1161" s="85"/>
      <c r="AU1161" s="85"/>
      <c r="AV1161" s="85"/>
      <c r="AW1161" s="100"/>
      <c r="AX1161" s="2"/>
      <c r="AY1161" s="2"/>
      <c r="AZ1161" s="2"/>
      <c r="BA1161" s="2"/>
      <c r="BB1161" s="55"/>
      <c r="BC1161" s="105"/>
      <c r="BD1161" s="105"/>
      <c r="BE1161" s="105"/>
      <c r="BF1161" s="105"/>
      <c r="BG1161" s="109"/>
      <c r="BH1161" s="2"/>
      <c r="BI1161" s="2"/>
      <c r="BJ1161" s="2"/>
      <c r="BK1161" s="2"/>
      <c r="BL1161" s="55"/>
      <c r="BM1161" s="48"/>
      <c r="BN1161" s="48"/>
      <c r="BO1161" s="48"/>
      <c r="BP1161" s="48"/>
      <c r="BQ1161" s="117"/>
      <c r="BR1161" s="2"/>
      <c r="BS1161" s="2"/>
      <c r="BT1161" s="2"/>
      <c r="BU1161" s="2"/>
      <c r="BV1161" s="55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18" t="s">
        <v>5</v>
      </c>
      <c r="H1162" s="3">
        <v>2024</v>
      </c>
      <c r="I1162" s="20" t="s">
        <v>316</v>
      </c>
      <c r="J1162" s="185" t="s">
        <v>348</v>
      </c>
      <c r="K1162" s="8" t="s">
        <v>320</v>
      </c>
      <c r="L1162" s="163">
        <f t="shared" si="37"/>
        <v>0</v>
      </c>
      <c r="M1162" s="163">
        <f t="shared" si="38"/>
        <v>0</v>
      </c>
      <c r="N1162" s="181"/>
      <c r="O1162" s="33"/>
      <c r="P1162" s="33"/>
      <c r="Q1162" s="33"/>
      <c r="R1162" s="33"/>
      <c r="S1162" s="42"/>
      <c r="T1162" s="2"/>
      <c r="U1162" s="2"/>
      <c r="V1162" s="2"/>
      <c r="W1162" s="2"/>
      <c r="X1162" s="55"/>
      <c r="Y1162" s="62"/>
      <c r="Z1162" s="62"/>
      <c r="AA1162" s="62"/>
      <c r="AB1162" s="62"/>
      <c r="AC1162" s="68"/>
      <c r="AD1162" s="2"/>
      <c r="AE1162" s="2"/>
      <c r="AF1162" s="2"/>
      <c r="AG1162" s="2"/>
      <c r="AH1162" s="55"/>
      <c r="AI1162" s="72"/>
      <c r="AJ1162" s="72"/>
      <c r="AK1162" s="72"/>
      <c r="AL1162" s="72"/>
      <c r="AM1162" s="80"/>
      <c r="AN1162" s="2"/>
      <c r="AO1162" s="2"/>
      <c r="AP1162" s="2"/>
      <c r="AQ1162" s="2"/>
      <c r="AR1162" s="55"/>
      <c r="AS1162" s="85"/>
      <c r="AT1162" s="85"/>
      <c r="AU1162" s="85"/>
      <c r="AV1162" s="85"/>
      <c r="AW1162" s="100"/>
      <c r="AX1162" s="2"/>
      <c r="AY1162" s="2"/>
      <c r="AZ1162" s="2"/>
      <c r="BA1162" s="2"/>
      <c r="BB1162" s="55"/>
      <c r="BC1162" s="105"/>
      <c r="BD1162" s="105"/>
      <c r="BE1162" s="105"/>
      <c r="BF1162" s="105"/>
      <c r="BG1162" s="109"/>
      <c r="BH1162" s="2"/>
      <c r="BI1162" s="2"/>
      <c r="BJ1162" s="2"/>
      <c r="BK1162" s="2"/>
      <c r="BL1162" s="55"/>
      <c r="BM1162" s="48"/>
      <c r="BN1162" s="48"/>
      <c r="BO1162" s="48"/>
      <c r="BP1162" s="48"/>
      <c r="BQ1162" s="117"/>
      <c r="BR1162" s="2"/>
      <c r="BS1162" s="2"/>
      <c r="BT1162" s="2"/>
      <c r="BU1162" s="2"/>
      <c r="BV1162" s="55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18" t="s">
        <v>5</v>
      </c>
      <c r="H1163" s="3">
        <v>2024</v>
      </c>
      <c r="I1163" s="20" t="s">
        <v>282</v>
      </c>
      <c r="J1163" s="184" t="s">
        <v>272</v>
      </c>
      <c r="K1163" s="2" t="s">
        <v>321</v>
      </c>
      <c r="L1163" s="163">
        <f t="shared" si="37"/>
        <v>0</v>
      </c>
      <c r="M1163" s="163">
        <f t="shared" si="38"/>
        <v>0</v>
      </c>
      <c r="N1163" s="181"/>
      <c r="O1163" s="33"/>
      <c r="P1163" s="33"/>
      <c r="Q1163" s="33"/>
      <c r="R1163" s="33"/>
      <c r="S1163" s="42"/>
      <c r="T1163" s="2"/>
      <c r="U1163" s="2"/>
      <c r="V1163" s="2"/>
      <c r="W1163" s="2"/>
      <c r="X1163" s="55"/>
      <c r="Y1163" s="62"/>
      <c r="Z1163" s="62"/>
      <c r="AA1163" s="62"/>
      <c r="AB1163" s="62"/>
      <c r="AC1163" s="68"/>
      <c r="AD1163" s="2"/>
      <c r="AE1163" s="2"/>
      <c r="AF1163" s="2"/>
      <c r="AG1163" s="2"/>
      <c r="AH1163" s="55"/>
      <c r="AI1163" s="72"/>
      <c r="AJ1163" s="72"/>
      <c r="AK1163" s="72"/>
      <c r="AL1163" s="72"/>
      <c r="AM1163" s="80"/>
      <c r="AN1163" s="2"/>
      <c r="AO1163" s="2"/>
      <c r="AP1163" s="2"/>
      <c r="AQ1163" s="2"/>
      <c r="AR1163" s="55"/>
      <c r="AS1163" s="85"/>
      <c r="AT1163" s="85"/>
      <c r="AU1163" s="85"/>
      <c r="AV1163" s="85"/>
      <c r="AW1163" s="100"/>
      <c r="AX1163" s="2"/>
      <c r="AY1163" s="2"/>
      <c r="AZ1163" s="2"/>
      <c r="BA1163" s="2"/>
      <c r="BB1163" s="55"/>
      <c r="BC1163" s="105"/>
      <c r="BD1163" s="105"/>
      <c r="BE1163" s="105"/>
      <c r="BF1163" s="105"/>
      <c r="BG1163" s="109"/>
      <c r="BH1163" s="2"/>
      <c r="BI1163" s="2"/>
      <c r="BJ1163" s="2"/>
      <c r="BK1163" s="2"/>
      <c r="BL1163" s="55"/>
      <c r="BM1163" s="48"/>
      <c r="BN1163" s="48"/>
      <c r="BO1163" s="48"/>
      <c r="BP1163" s="48"/>
      <c r="BQ1163" s="117"/>
      <c r="BR1163" s="2"/>
      <c r="BS1163" s="2"/>
      <c r="BT1163" s="2"/>
      <c r="BU1163" s="2"/>
      <c r="BV1163" s="55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18" t="s">
        <v>5</v>
      </c>
      <c r="H1164" s="3">
        <v>2024</v>
      </c>
      <c r="I1164" s="20" t="s">
        <v>282</v>
      </c>
      <c r="J1164" s="184" t="s">
        <v>273</v>
      </c>
      <c r="K1164" s="2" t="s">
        <v>321</v>
      </c>
      <c r="L1164" s="163">
        <f t="shared" si="37"/>
        <v>0</v>
      </c>
      <c r="M1164" s="163">
        <f t="shared" si="38"/>
        <v>0</v>
      </c>
      <c r="N1164" s="181"/>
      <c r="O1164" s="33"/>
      <c r="P1164" s="33"/>
      <c r="Q1164" s="33"/>
      <c r="R1164" s="33"/>
      <c r="S1164" s="42"/>
      <c r="T1164" s="2"/>
      <c r="U1164" s="2"/>
      <c r="V1164" s="2"/>
      <c r="W1164" s="2"/>
      <c r="X1164" s="55"/>
      <c r="Y1164" s="62"/>
      <c r="Z1164" s="62"/>
      <c r="AA1164" s="62"/>
      <c r="AB1164" s="62"/>
      <c r="AC1164" s="68"/>
      <c r="AD1164" s="2"/>
      <c r="AE1164" s="2"/>
      <c r="AF1164" s="2"/>
      <c r="AG1164" s="2"/>
      <c r="AH1164" s="55"/>
      <c r="AI1164" s="72"/>
      <c r="AJ1164" s="72"/>
      <c r="AK1164" s="72"/>
      <c r="AL1164" s="72"/>
      <c r="AM1164" s="80"/>
      <c r="AN1164" s="2"/>
      <c r="AO1164" s="2"/>
      <c r="AP1164" s="2"/>
      <c r="AQ1164" s="2"/>
      <c r="AR1164" s="55"/>
      <c r="AS1164" s="85"/>
      <c r="AT1164" s="85"/>
      <c r="AU1164" s="85"/>
      <c r="AV1164" s="85"/>
      <c r="AW1164" s="100"/>
      <c r="AX1164" s="2"/>
      <c r="AY1164" s="2"/>
      <c r="AZ1164" s="2"/>
      <c r="BA1164" s="2"/>
      <c r="BB1164" s="55"/>
      <c r="BC1164" s="105"/>
      <c r="BD1164" s="105"/>
      <c r="BE1164" s="105"/>
      <c r="BF1164" s="105"/>
      <c r="BG1164" s="109"/>
      <c r="BH1164" s="2"/>
      <c r="BI1164" s="2"/>
      <c r="BJ1164" s="2"/>
      <c r="BK1164" s="2"/>
      <c r="BL1164" s="55"/>
      <c r="BM1164" s="48"/>
      <c r="BN1164" s="48"/>
      <c r="BO1164" s="48"/>
      <c r="BP1164" s="48"/>
      <c r="BQ1164" s="117"/>
      <c r="BR1164" s="2"/>
      <c r="BS1164" s="2"/>
      <c r="BT1164" s="2"/>
      <c r="BU1164" s="2"/>
      <c r="BV1164" s="55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18" t="s">
        <v>5</v>
      </c>
      <c r="H1165" s="3">
        <v>2024</v>
      </c>
      <c r="I1165" s="20" t="s">
        <v>282</v>
      </c>
      <c r="J1165" s="184" t="s">
        <v>274</v>
      </c>
      <c r="K1165" s="2" t="s">
        <v>321</v>
      </c>
      <c r="L1165" s="165">
        <f t="shared" si="37"/>
        <v>4.5000000000000005E-3</v>
      </c>
      <c r="M1165" s="163">
        <f t="shared" si="38"/>
        <v>10.478</v>
      </c>
      <c r="N1165" s="186" t="s">
        <v>1362</v>
      </c>
      <c r="O1165" s="33"/>
      <c r="P1165" s="33"/>
      <c r="Q1165" s="33"/>
      <c r="R1165" s="33"/>
      <c r="S1165" s="42"/>
      <c r="T1165" s="2"/>
      <c r="U1165" s="2"/>
      <c r="V1165" s="2">
        <v>46</v>
      </c>
      <c r="W1165" s="2">
        <v>5.0000000000000001E-4</v>
      </c>
      <c r="X1165" s="169">
        <v>1.028</v>
      </c>
      <c r="Y1165" s="62"/>
      <c r="Z1165" s="62"/>
      <c r="AA1165" s="62"/>
      <c r="AB1165" s="62"/>
      <c r="AC1165" s="68"/>
      <c r="AD1165" s="2"/>
      <c r="AE1165" s="2"/>
      <c r="AF1165" s="2"/>
      <c r="AG1165" s="2"/>
      <c r="AH1165" s="55"/>
      <c r="AI1165" s="72"/>
      <c r="AJ1165" s="72"/>
      <c r="AK1165" s="72"/>
      <c r="AL1165" s="72"/>
      <c r="AM1165" s="80"/>
      <c r="AN1165" s="2"/>
      <c r="AO1165" s="2"/>
      <c r="AP1165" s="2"/>
      <c r="AQ1165" s="2"/>
      <c r="AR1165" s="55"/>
      <c r="AS1165" s="85"/>
      <c r="AT1165" s="85"/>
      <c r="AU1165" s="85"/>
      <c r="AV1165" s="85"/>
      <c r="AW1165" s="100"/>
      <c r="AX1165" s="2"/>
      <c r="AY1165" s="2"/>
      <c r="AZ1165" s="2"/>
      <c r="BA1165" s="2"/>
      <c r="BB1165" s="55"/>
      <c r="BC1165" s="105"/>
      <c r="BD1165" s="105"/>
      <c r="BE1165" s="105"/>
      <c r="BF1165" s="105"/>
      <c r="BG1165" s="109"/>
      <c r="BH1165" s="2" t="s">
        <v>557</v>
      </c>
      <c r="BI1165" s="2"/>
      <c r="BJ1165" s="2"/>
      <c r="BK1165" s="2">
        <v>4.0000000000000001E-3</v>
      </c>
      <c r="BL1165" s="55">
        <v>9.4499999999999993</v>
      </c>
      <c r="BM1165" s="48"/>
      <c r="BN1165" s="48"/>
      <c r="BO1165" s="48"/>
      <c r="BP1165" s="48"/>
      <c r="BQ1165" s="117"/>
      <c r="BR1165" s="2"/>
      <c r="BS1165" s="2"/>
      <c r="BT1165" s="2"/>
      <c r="BU1165" s="2"/>
      <c r="BV1165" s="55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18" t="s">
        <v>5</v>
      </c>
      <c r="H1166" s="3">
        <v>2024</v>
      </c>
      <c r="I1166" s="20" t="s">
        <v>282</v>
      </c>
      <c r="J1166" s="184" t="s">
        <v>275</v>
      </c>
      <c r="K1166" s="2" t="s">
        <v>321</v>
      </c>
      <c r="L1166" s="163">
        <f t="shared" si="37"/>
        <v>1.3299999999999999E-2</v>
      </c>
      <c r="M1166" s="163">
        <f t="shared" si="38"/>
        <v>39.036999999999999</v>
      </c>
      <c r="N1166" s="186" t="s">
        <v>910</v>
      </c>
      <c r="O1166" s="33"/>
      <c r="P1166" s="33"/>
      <c r="Q1166" s="33"/>
      <c r="R1166" s="33"/>
      <c r="S1166" s="42"/>
      <c r="T1166" s="2"/>
      <c r="U1166" s="2"/>
      <c r="V1166" s="2"/>
      <c r="W1166" s="2"/>
      <c r="X1166" s="55"/>
      <c r="Y1166" s="62"/>
      <c r="Z1166" s="62"/>
      <c r="AA1166" s="62"/>
      <c r="AB1166" s="62"/>
      <c r="AC1166" s="68"/>
      <c r="AD1166" s="2"/>
      <c r="AE1166" s="2"/>
      <c r="AF1166" s="2"/>
      <c r="AG1166" s="2"/>
      <c r="AH1166" s="55"/>
      <c r="AI1166" s="72"/>
      <c r="AJ1166" s="72"/>
      <c r="AK1166" s="72"/>
      <c r="AL1166" s="72"/>
      <c r="AM1166" s="80"/>
      <c r="AN1166" s="2"/>
      <c r="AO1166" s="2"/>
      <c r="AP1166" s="2"/>
      <c r="AQ1166" s="2"/>
      <c r="AR1166" s="55"/>
      <c r="AS1166" s="85"/>
      <c r="AT1166" s="85"/>
      <c r="AU1166" s="85"/>
      <c r="AV1166" s="85"/>
      <c r="AW1166" s="100"/>
      <c r="AX1166" s="2"/>
      <c r="AY1166" s="2"/>
      <c r="AZ1166" s="2"/>
      <c r="BA1166" s="2"/>
      <c r="BB1166" s="55"/>
      <c r="BC1166" s="105"/>
      <c r="BD1166" s="105"/>
      <c r="BE1166" s="105"/>
      <c r="BF1166" s="105"/>
      <c r="BG1166" s="109"/>
      <c r="BH1166" s="2"/>
      <c r="BI1166" s="2"/>
      <c r="BJ1166" s="2"/>
      <c r="BK1166" s="2"/>
      <c r="BL1166" s="55"/>
      <c r="BM1166" s="48"/>
      <c r="BN1166" s="48"/>
      <c r="BO1166" s="48"/>
      <c r="BP1166" s="48"/>
      <c r="BQ1166" s="117"/>
      <c r="BR1166" s="2" t="s">
        <v>910</v>
      </c>
      <c r="BS1166" s="2"/>
      <c r="BT1166" s="2"/>
      <c r="BU1166" s="2">
        <v>1.3299999999999999E-2</v>
      </c>
      <c r="BV1166" s="55">
        <v>39.036999999999999</v>
      </c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18" t="s">
        <v>5</v>
      </c>
      <c r="H1167" s="3">
        <v>2024</v>
      </c>
      <c r="I1167" s="20" t="s">
        <v>282</v>
      </c>
      <c r="J1167" s="184" t="s">
        <v>276</v>
      </c>
      <c r="K1167" s="2" t="s">
        <v>320</v>
      </c>
      <c r="L1167" s="163">
        <f t="shared" si="37"/>
        <v>0</v>
      </c>
      <c r="M1167" s="163">
        <f t="shared" si="38"/>
        <v>0</v>
      </c>
      <c r="N1167" s="186"/>
      <c r="O1167" s="33"/>
      <c r="P1167" s="33"/>
      <c r="Q1167" s="33"/>
      <c r="R1167" s="33"/>
      <c r="S1167" s="42"/>
      <c r="T1167" s="2"/>
      <c r="U1167" s="2"/>
      <c r="V1167" s="2"/>
      <c r="W1167" s="2"/>
      <c r="X1167" s="55"/>
      <c r="Y1167" s="62"/>
      <c r="Z1167" s="62"/>
      <c r="AA1167" s="62"/>
      <c r="AB1167" s="62"/>
      <c r="AC1167" s="68"/>
      <c r="AD1167" s="2"/>
      <c r="AE1167" s="2"/>
      <c r="AF1167" s="2"/>
      <c r="AG1167" s="2"/>
      <c r="AH1167" s="55"/>
      <c r="AI1167" s="72"/>
      <c r="AJ1167" s="72"/>
      <c r="AK1167" s="72"/>
      <c r="AL1167" s="72"/>
      <c r="AM1167" s="80"/>
      <c r="AN1167" s="2"/>
      <c r="AO1167" s="2"/>
      <c r="AP1167" s="2"/>
      <c r="AQ1167" s="2"/>
      <c r="AR1167" s="55"/>
      <c r="AS1167" s="85"/>
      <c r="AT1167" s="85"/>
      <c r="AU1167" s="85"/>
      <c r="AV1167" s="85"/>
      <c r="AW1167" s="100"/>
      <c r="AX1167" s="2"/>
      <c r="AY1167" s="2"/>
      <c r="AZ1167" s="2"/>
      <c r="BA1167" s="2"/>
      <c r="BB1167" s="55"/>
      <c r="BC1167" s="105"/>
      <c r="BD1167" s="105"/>
      <c r="BE1167" s="105"/>
      <c r="BF1167" s="105"/>
      <c r="BG1167" s="109"/>
      <c r="BH1167" s="2"/>
      <c r="BI1167" s="2"/>
      <c r="BJ1167" s="2"/>
      <c r="BK1167" s="2"/>
      <c r="BL1167" s="55"/>
      <c r="BM1167" s="48"/>
      <c r="BN1167" s="48"/>
      <c r="BO1167" s="48"/>
      <c r="BP1167" s="48"/>
      <c r="BQ1167" s="117"/>
      <c r="BR1167" s="2"/>
      <c r="BS1167" s="2"/>
      <c r="BT1167" s="2"/>
      <c r="BU1167" s="2"/>
      <c r="BV1167" s="55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18" t="s">
        <v>5</v>
      </c>
      <c r="H1168" s="3">
        <v>2024</v>
      </c>
      <c r="I1168" s="20" t="s">
        <v>282</v>
      </c>
      <c r="J1168" s="184" t="s">
        <v>277</v>
      </c>
      <c r="K1168" s="2" t="s">
        <v>320</v>
      </c>
      <c r="L1168" s="163">
        <f t="shared" si="37"/>
        <v>0</v>
      </c>
      <c r="M1168" s="163">
        <f t="shared" si="38"/>
        <v>0</v>
      </c>
      <c r="N1168" s="186"/>
      <c r="O1168" s="33"/>
      <c r="P1168" s="33"/>
      <c r="Q1168" s="33"/>
      <c r="R1168" s="33"/>
      <c r="S1168" s="42"/>
      <c r="T1168" s="2"/>
      <c r="U1168" s="2"/>
      <c r="V1168" s="2"/>
      <c r="W1168" s="2"/>
      <c r="X1168" s="55"/>
      <c r="Y1168" s="62"/>
      <c r="Z1168" s="62"/>
      <c r="AA1168" s="62"/>
      <c r="AB1168" s="62"/>
      <c r="AC1168" s="68"/>
      <c r="AD1168" s="2"/>
      <c r="AE1168" s="2"/>
      <c r="AF1168" s="2"/>
      <c r="AG1168" s="2"/>
      <c r="AH1168" s="55"/>
      <c r="AI1168" s="72"/>
      <c r="AJ1168" s="72"/>
      <c r="AK1168" s="72"/>
      <c r="AL1168" s="72"/>
      <c r="AM1168" s="80"/>
      <c r="AN1168" s="2"/>
      <c r="AO1168" s="2"/>
      <c r="AP1168" s="2"/>
      <c r="AQ1168" s="2"/>
      <c r="AR1168" s="55"/>
      <c r="AS1168" s="85"/>
      <c r="AT1168" s="85"/>
      <c r="AU1168" s="85"/>
      <c r="AV1168" s="85"/>
      <c r="AW1168" s="100"/>
      <c r="AX1168" s="2"/>
      <c r="AY1168" s="2"/>
      <c r="AZ1168" s="2"/>
      <c r="BA1168" s="2"/>
      <c r="BB1168" s="55"/>
      <c r="BC1168" s="105"/>
      <c r="BD1168" s="105"/>
      <c r="BE1168" s="105"/>
      <c r="BF1168" s="105"/>
      <c r="BG1168" s="109"/>
      <c r="BH1168" s="2"/>
      <c r="BI1168" s="2"/>
      <c r="BJ1168" s="2"/>
      <c r="BK1168" s="2"/>
      <c r="BL1168" s="55"/>
      <c r="BM1168" s="48"/>
      <c r="BN1168" s="48"/>
      <c r="BO1168" s="48"/>
      <c r="BP1168" s="48"/>
      <c r="BQ1168" s="117"/>
      <c r="BR1168" s="2"/>
      <c r="BS1168" s="2"/>
      <c r="BT1168" s="2"/>
      <c r="BU1168" s="2"/>
      <c r="BV1168" s="55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18" t="s">
        <v>5</v>
      </c>
      <c r="H1169" s="3">
        <v>2024</v>
      </c>
      <c r="I1169" s="20" t="s">
        <v>283</v>
      </c>
      <c r="J1169" s="184" t="s">
        <v>298</v>
      </c>
      <c r="K1169" s="2" t="s">
        <v>321</v>
      </c>
      <c r="L1169" s="163">
        <f t="shared" si="37"/>
        <v>0</v>
      </c>
      <c r="M1169" s="163">
        <f t="shared" si="38"/>
        <v>0</v>
      </c>
      <c r="N1169" s="186"/>
      <c r="O1169" s="33"/>
      <c r="P1169" s="33"/>
      <c r="Q1169" s="33"/>
      <c r="R1169" s="33"/>
      <c r="S1169" s="42"/>
      <c r="T1169" s="2"/>
      <c r="U1169" s="2"/>
      <c r="V1169" s="2"/>
      <c r="W1169" s="2"/>
      <c r="X1169" s="55"/>
      <c r="Y1169" s="62"/>
      <c r="Z1169" s="62"/>
      <c r="AA1169" s="62"/>
      <c r="AB1169" s="62"/>
      <c r="AC1169" s="68"/>
      <c r="AD1169" s="2"/>
      <c r="AE1169" s="2"/>
      <c r="AF1169" s="2"/>
      <c r="AG1169" s="2"/>
      <c r="AH1169" s="55"/>
      <c r="AI1169" s="72"/>
      <c r="AJ1169" s="72"/>
      <c r="AK1169" s="72"/>
      <c r="AL1169" s="72"/>
      <c r="AM1169" s="80"/>
      <c r="AN1169" s="2"/>
      <c r="AO1169" s="2"/>
      <c r="AP1169" s="2"/>
      <c r="AQ1169" s="2"/>
      <c r="AR1169" s="55"/>
      <c r="AS1169" s="85"/>
      <c r="AT1169" s="85"/>
      <c r="AU1169" s="85"/>
      <c r="AV1169" s="85"/>
      <c r="AW1169" s="100"/>
      <c r="AX1169" s="2"/>
      <c r="AY1169" s="2"/>
      <c r="AZ1169" s="2"/>
      <c r="BA1169" s="2"/>
      <c r="BB1169" s="55"/>
      <c r="BC1169" s="105"/>
      <c r="BD1169" s="105"/>
      <c r="BE1169" s="105"/>
      <c r="BF1169" s="105"/>
      <c r="BG1169" s="109"/>
      <c r="BH1169" s="2"/>
      <c r="BI1169" s="2"/>
      <c r="BJ1169" s="2"/>
      <c r="BK1169" s="2"/>
      <c r="BL1169" s="55"/>
      <c r="BM1169" s="48"/>
      <c r="BN1169" s="48"/>
      <c r="BO1169" s="48"/>
      <c r="BP1169" s="48"/>
      <c r="BQ1169" s="117"/>
      <c r="BR1169" s="2"/>
      <c r="BS1169" s="2"/>
      <c r="BT1169" s="2"/>
      <c r="BU1169" s="2"/>
      <c r="BV1169" s="55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18" t="s">
        <v>5</v>
      </c>
      <c r="H1170" s="3">
        <v>2024</v>
      </c>
      <c r="I1170" s="20" t="s">
        <v>283</v>
      </c>
      <c r="J1170" s="184" t="s">
        <v>278</v>
      </c>
      <c r="K1170" s="2" t="s">
        <v>320</v>
      </c>
      <c r="L1170" s="163">
        <f t="shared" si="37"/>
        <v>0</v>
      </c>
      <c r="M1170" s="163">
        <f t="shared" si="38"/>
        <v>0</v>
      </c>
      <c r="N1170" s="186"/>
      <c r="O1170" s="33"/>
      <c r="P1170" s="33"/>
      <c r="Q1170" s="33"/>
      <c r="R1170" s="33"/>
      <c r="S1170" s="42"/>
      <c r="T1170" s="2"/>
      <c r="U1170" s="2"/>
      <c r="V1170" s="2"/>
      <c r="W1170" s="2"/>
      <c r="X1170" s="55"/>
      <c r="Y1170" s="62"/>
      <c r="Z1170" s="62"/>
      <c r="AA1170" s="62"/>
      <c r="AB1170" s="62"/>
      <c r="AC1170" s="68"/>
      <c r="AD1170" s="2"/>
      <c r="AE1170" s="2"/>
      <c r="AF1170" s="2"/>
      <c r="AG1170" s="2"/>
      <c r="AH1170" s="55"/>
      <c r="AI1170" s="72"/>
      <c r="AJ1170" s="72"/>
      <c r="AK1170" s="72"/>
      <c r="AL1170" s="72"/>
      <c r="AM1170" s="80"/>
      <c r="AN1170" s="2"/>
      <c r="AO1170" s="2"/>
      <c r="AP1170" s="2"/>
      <c r="AQ1170" s="2"/>
      <c r="AR1170" s="55"/>
      <c r="AS1170" s="85"/>
      <c r="AT1170" s="85"/>
      <c r="AU1170" s="85"/>
      <c r="AV1170" s="85"/>
      <c r="AW1170" s="100"/>
      <c r="AX1170" s="2"/>
      <c r="AY1170" s="2"/>
      <c r="AZ1170" s="2"/>
      <c r="BA1170" s="2"/>
      <c r="BB1170" s="55"/>
      <c r="BC1170" s="105"/>
      <c r="BD1170" s="105"/>
      <c r="BE1170" s="105"/>
      <c r="BF1170" s="105"/>
      <c r="BG1170" s="109"/>
      <c r="BH1170" s="2"/>
      <c r="BI1170" s="2"/>
      <c r="BJ1170" s="2"/>
      <c r="BK1170" s="2"/>
      <c r="BL1170" s="55"/>
      <c r="BM1170" s="48"/>
      <c r="BN1170" s="48"/>
      <c r="BO1170" s="48"/>
      <c r="BP1170" s="48"/>
      <c r="BQ1170" s="117"/>
      <c r="BR1170" s="2"/>
      <c r="BS1170" s="2"/>
      <c r="BT1170" s="2"/>
      <c r="BU1170" s="2"/>
      <c r="BV1170" s="55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18" t="s">
        <v>5</v>
      </c>
      <c r="H1171" s="3">
        <v>2024</v>
      </c>
      <c r="I1171" s="20" t="s">
        <v>283</v>
      </c>
      <c r="J1171" s="184" t="s">
        <v>279</v>
      </c>
      <c r="K1171" s="2" t="s">
        <v>320</v>
      </c>
      <c r="L1171" s="163">
        <f t="shared" si="37"/>
        <v>0</v>
      </c>
      <c r="M1171" s="163">
        <f t="shared" si="38"/>
        <v>0</v>
      </c>
      <c r="N1171" s="186"/>
      <c r="O1171" s="33"/>
      <c r="P1171" s="33"/>
      <c r="Q1171" s="33"/>
      <c r="R1171" s="33"/>
      <c r="S1171" s="42"/>
      <c r="T1171" s="2"/>
      <c r="U1171" s="2"/>
      <c r="V1171" s="2"/>
      <c r="W1171" s="2"/>
      <c r="X1171" s="55"/>
      <c r="Y1171" s="62"/>
      <c r="Z1171" s="62"/>
      <c r="AA1171" s="62"/>
      <c r="AB1171" s="62"/>
      <c r="AC1171" s="68"/>
      <c r="AD1171" s="2"/>
      <c r="AE1171" s="2"/>
      <c r="AF1171" s="2"/>
      <c r="AG1171" s="2"/>
      <c r="AH1171" s="55"/>
      <c r="AI1171" s="72"/>
      <c r="AJ1171" s="72"/>
      <c r="AK1171" s="72"/>
      <c r="AL1171" s="72"/>
      <c r="AM1171" s="80"/>
      <c r="AN1171" s="2"/>
      <c r="AO1171" s="2"/>
      <c r="AP1171" s="2"/>
      <c r="AQ1171" s="2"/>
      <c r="AR1171" s="55"/>
      <c r="AS1171" s="85"/>
      <c r="AT1171" s="85"/>
      <c r="AU1171" s="85"/>
      <c r="AV1171" s="85"/>
      <c r="AW1171" s="100"/>
      <c r="AX1171" s="2"/>
      <c r="AY1171" s="2"/>
      <c r="AZ1171" s="2"/>
      <c r="BA1171" s="2"/>
      <c r="BB1171" s="55"/>
      <c r="BC1171" s="105"/>
      <c r="BD1171" s="105"/>
      <c r="BE1171" s="105"/>
      <c r="BF1171" s="105"/>
      <c r="BG1171" s="109"/>
      <c r="BH1171" s="2"/>
      <c r="BI1171" s="2"/>
      <c r="BJ1171" s="2"/>
      <c r="BK1171" s="2"/>
      <c r="BL1171" s="55"/>
      <c r="BM1171" s="48"/>
      <c r="BN1171" s="48"/>
      <c r="BO1171" s="48"/>
      <c r="BP1171" s="48"/>
      <c r="BQ1171" s="117"/>
      <c r="BR1171" s="2"/>
      <c r="BS1171" s="2"/>
      <c r="BT1171" s="2"/>
      <c r="BU1171" s="2"/>
      <c r="BV1171" s="55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18" t="s">
        <v>5</v>
      </c>
      <c r="H1172" s="3">
        <v>2024</v>
      </c>
      <c r="I1172" s="20" t="s">
        <v>286</v>
      </c>
      <c r="J1172" s="184" t="s">
        <v>280</v>
      </c>
      <c r="K1172" s="2" t="s">
        <v>319</v>
      </c>
      <c r="L1172" s="163">
        <f t="shared" si="37"/>
        <v>0</v>
      </c>
      <c r="M1172" s="163">
        <f t="shared" si="38"/>
        <v>0</v>
      </c>
      <c r="N1172" s="186"/>
      <c r="O1172" s="33"/>
      <c r="P1172" s="33"/>
      <c r="Q1172" s="33"/>
      <c r="R1172" s="33"/>
      <c r="S1172" s="42"/>
      <c r="T1172" s="2"/>
      <c r="U1172" s="2"/>
      <c r="V1172" s="2"/>
      <c r="W1172" s="2"/>
      <c r="X1172" s="55"/>
      <c r="Y1172" s="62"/>
      <c r="Z1172" s="62"/>
      <c r="AA1172" s="62"/>
      <c r="AB1172" s="62"/>
      <c r="AC1172" s="68"/>
      <c r="AD1172" s="2"/>
      <c r="AE1172" s="2"/>
      <c r="AF1172" s="2"/>
      <c r="AG1172" s="2"/>
      <c r="AH1172" s="55"/>
      <c r="AI1172" s="72"/>
      <c r="AJ1172" s="72"/>
      <c r="AK1172" s="72"/>
      <c r="AL1172" s="72"/>
      <c r="AM1172" s="80"/>
      <c r="AN1172" s="2"/>
      <c r="AO1172" s="2"/>
      <c r="AP1172" s="2"/>
      <c r="AQ1172" s="2"/>
      <c r="AR1172" s="55"/>
      <c r="AS1172" s="85"/>
      <c r="AT1172" s="85"/>
      <c r="AU1172" s="85"/>
      <c r="AV1172" s="85"/>
      <c r="AW1172" s="100"/>
      <c r="AX1172" s="2"/>
      <c r="AY1172" s="2"/>
      <c r="AZ1172" s="2"/>
      <c r="BA1172" s="2"/>
      <c r="BB1172" s="55"/>
      <c r="BC1172" s="105"/>
      <c r="BD1172" s="105"/>
      <c r="BE1172" s="105"/>
      <c r="BF1172" s="105"/>
      <c r="BG1172" s="109"/>
      <c r="BH1172" s="2"/>
      <c r="BI1172" s="2"/>
      <c r="BJ1172" s="2"/>
      <c r="BK1172" s="2"/>
      <c r="BL1172" s="55"/>
      <c r="BM1172" s="48"/>
      <c r="BN1172" s="48"/>
      <c r="BO1172" s="48"/>
      <c r="BP1172" s="48"/>
      <c r="BQ1172" s="117"/>
      <c r="BR1172" s="2"/>
      <c r="BS1172" s="2"/>
      <c r="BT1172" s="2"/>
      <c r="BU1172" s="2"/>
      <c r="BV1172" s="55"/>
    </row>
    <row r="1173" spans="1:74" hidden="1" x14ac:dyDescent="0.3">
      <c r="A1173" s="2" t="s">
        <v>32</v>
      </c>
      <c r="B1173" s="2" t="s">
        <v>2</v>
      </c>
      <c r="C1173" s="2" t="s">
        <v>3</v>
      </c>
      <c r="D1173" s="2" t="s">
        <v>15</v>
      </c>
      <c r="E1173" s="3">
        <v>35</v>
      </c>
      <c r="F1173" s="3"/>
      <c r="G1173" s="18" t="s">
        <v>5</v>
      </c>
      <c r="H1173" s="3">
        <v>2024</v>
      </c>
      <c r="I1173" s="20" t="s">
        <v>286</v>
      </c>
      <c r="J1173" s="184" t="s">
        <v>281</v>
      </c>
      <c r="K1173" s="2" t="s">
        <v>319</v>
      </c>
      <c r="L1173" s="163">
        <f t="shared" si="37"/>
        <v>0</v>
      </c>
      <c r="M1173" s="163">
        <f t="shared" si="38"/>
        <v>14.864000000000001</v>
      </c>
      <c r="N1173" s="186" t="s">
        <v>1363</v>
      </c>
      <c r="O1173" s="33"/>
      <c r="P1173" s="33"/>
      <c r="Q1173" s="33"/>
      <c r="R1173" s="33"/>
      <c r="S1173" s="42"/>
      <c r="T1173" s="2"/>
      <c r="U1173" s="2"/>
      <c r="V1173" s="2"/>
      <c r="W1173" s="2"/>
      <c r="X1173" s="55"/>
      <c r="Y1173" s="62"/>
      <c r="Z1173" s="62"/>
      <c r="AA1173" s="62"/>
      <c r="AB1173" s="62"/>
      <c r="AC1173" s="68"/>
      <c r="AD1173" s="2"/>
      <c r="AE1173" s="2"/>
      <c r="AF1173" s="2"/>
      <c r="AG1173" s="2"/>
      <c r="AH1173" s="55"/>
      <c r="AI1173" s="72"/>
      <c r="AJ1173" s="72"/>
      <c r="AK1173" s="72"/>
      <c r="AL1173" s="72"/>
      <c r="AM1173" s="80"/>
      <c r="AN1173" s="2"/>
      <c r="AO1173" s="2"/>
      <c r="AP1173" s="2"/>
      <c r="AQ1173" s="2"/>
      <c r="AR1173" s="55"/>
      <c r="AS1173" s="85"/>
      <c r="AT1173" s="85"/>
      <c r="AU1173" s="85"/>
      <c r="AV1173" s="85"/>
      <c r="AW1173" s="100"/>
      <c r="AX1173" s="2"/>
      <c r="AY1173" s="2"/>
      <c r="AZ1173" s="2"/>
      <c r="BA1173" s="2"/>
      <c r="BB1173" s="55"/>
      <c r="BC1173" s="105" t="s">
        <v>1061</v>
      </c>
      <c r="BD1173" s="105"/>
      <c r="BE1173" s="105"/>
      <c r="BF1173" s="105"/>
      <c r="BG1173" s="109">
        <v>4.5</v>
      </c>
      <c r="BH1173" s="2"/>
      <c r="BI1173" s="2"/>
      <c r="BJ1173" s="2"/>
      <c r="BK1173" s="2"/>
      <c r="BL1173" s="55"/>
      <c r="BM1173" s="48"/>
      <c r="BN1173" s="48"/>
      <c r="BO1173" s="48"/>
      <c r="BP1173" s="48"/>
      <c r="BQ1173" s="117"/>
      <c r="BR1173" s="2" t="s">
        <v>1251</v>
      </c>
      <c r="BS1173" s="2"/>
      <c r="BT1173" s="2"/>
      <c r="BU1173" s="2"/>
      <c r="BV1173" s="55">
        <v>10.364000000000001</v>
      </c>
    </row>
    <row r="1174" spans="1:74" s="13" customFormat="1" hidden="1" x14ac:dyDescent="0.3">
      <c r="A1174" s="12" t="s">
        <v>32</v>
      </c>
      <c r="B1174" s="12" t="s">
        <v>2</v>
      </c>
      <c r="C1174" s="12" t="s">
        <v>3</v>
      </c>
      <c r="D1174" s="12" t="s">
        <v>15</v>
      </c>
      <c r="E1174" s="7">
        <v>35</v>
      </c>
      <c r="F1174" s="7"/>
      <c r="G1174" s="19" t="s">
        <v>5</v>
      </c>
      <c r="H1174" s="7">
        <v>2024</v>
      </c>
      <c r="I1174" s="21"/>
      <c r="J1174" s="12" t="s">
        <v>314</v>
      </c>
      <c r="K1174" s="12"/>
      <c r="L1174" s="147"/>
      <c r="M1174" s="147">
        <f>SUM(M1136:M1173)</f>
        <v>64.379000000000005</v>
      </c>
      <c r="N1174" s="183"/>
      <c r="O1174" s="12"/>
      <c r="P1174" s="12"/>
      <c r="Q1174" s="12"/>
      <c r="R1174" s="12"/>
      <c r="S1174" s="47">
        <f>SUM(S1136:S1173)</f>
        <v>0</v>
      </c>
      <c r="T1174" s="12"/>
      <c r="U1174" s="12"/>
      <c r="V1174" s="12"/>
      <c r="W1174" s="12"/>
      <c r="X1174" s="47">
        <f>SUM(X1136:X1173)</f>
        <v>1.028</v>
      </c>
      <c r="Y1174" s="12"/>
      <c r="Z1174" s="12"/>
      <c r="AA1174" s="12"/>
      <c r="AB1174" s="12"/>
      <c r="AC1174" s="47">
        <f>SUM(AC1136:AC1173)</f>
        <v>0</v>
      </c>
      <c r="AD1174" s="12"/>
      <c r="AE1174" s="12"/>
      <c r="AF1174" s="12"/>
      <c r="AG1174" s="12"/>
      <c r="AH1174" s="47">
        <f>SUM(AH1136:AH1173)</f>
        <v>0</v>
      </c>
      <c r="AI1174" s="12"/>
      <c r="AJ1174" s="12"/>
      <c r="AK1174" s="12"/>
      <c r="AL1174" s="12"/>
      <c r="AM1174" s="47">
        <f>SUM(AM1136:AM1173)</f>
        <v>0</v>
      </c>
      <c r="AN1174" s="12"/>
      <c r="AO1174" s="12"/>
      <c r="AP1174" s="12"/>
      <c r="AQ1174" s="12"/>
      <c r="AR1174" s="47">
        <f>SUM(AR1136:AR1173)</f>
        <v>0</v>
      </c>
      <c r="AS1174" s="12"/>
      <c r="AT1174" s="12"/>
      <c r="AU1174" s="12"/>
      <c r="AV1174" s="12"/>
      <c r="AW1174" s="47">
        <f>SUM(AW1136:AW1173)</f>
        <v>0</v>
      </c>
      <c r="AX1174" s="12"/>
      <c r="AY1174" s="12"/>
      <c r="AZ1174" s="12"/>
      <c r="BA1174" s="12"/>
      <c r="BB1174" s="47">
        <f>SUM(BB1136:BB1173)</f>
        <v>0</v>
      </c>
      <c r="BC1174" s="12"/>
      <c r="BD1174" s="12"/>
      <c r="BE1174" s="12"/>
      <c r="BF1174" s="12"/>
      <c r="BG1174" s="47">
        <f>SUM(BG1136:BG1173)</f>
        <v>4.5</v>
      </c>
      <c r="BH1174" s="12"/>
      <c r="BI1174" s="12"/>
      <c r="BJ1174" s="12"/>
      <c r="BK1174" s="12"/>
      <c r="BL1174" s="47">
        <f>SUM(BL1136:BL1173)</f>
        <v>9.4499999999999993</v>
      </c>
      <c r="BM1174" s="12"/>
      <c r="BN1174" s="12"/>
      <c r="BO1174" s="12"/>
      <c r="BP1174" s="12"/>
      <c r="BQ1174" s="47">
        <f>SUM(BQ1136:BQ1173)</f>
        <v>0</v>
      </c>
      <c r="BR1174" s="12"/>
      <c r="BS1174" s="12"/>
      <c r="BT1174" s="12"/>
      <c r="BU1174" s="12"/>
      <c r="BV1174" s="47">
        <f>SUM(BV1136:BV1173)</f>
        <v>49.400999999999996</v>
      </c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18" t="s">
        <v>5</v>
      </c>
      <c r="H1175" s="3">
        <v>2024</v>
      </c>
      <c r="I1175" s="20" t="s">
        <v>287</v>
      </c>
      <c r="J1175" s="184" t="s">
        <v>267</v>
      </c>
      <c r="K1175" s="2" t="s">
        <v>318</v>
      </c>
      <c r="L1175" s="163">
        <f t="shared" si="37"/>
        <v>0</v>
      </c>
      <c r="M1175" s="163">
        <f t="shared" si="38"/>
        <v>0</v>
      </c>
      <c r="N1175" s="181"/>
      <c r="O1175" s="33"/>
      <c r="P1175" s="33"/>
      <c r="Q1175" s="33"/>
      <c r="R1175" s="33"/>
      <c r="S1175" s="42"/>
      <c r="T1175" s="2"/>
      <c r="U1175" s="2"/>
      <c r="V1175" s="2"/>
      <c r="W1175" s="2"/>
      <c r="X1175" s="55"/>
      <c r="Y1175" s="62"/>
      <c r="Z1175" s="62"/>
      <c r="AA1175" s="62"/>
      <c r="AB1175" s="62"/>
      <c r="AC1175" s="68"/>
      <c r="AD1175" s="2"/>
      <c r="AE1175" s="2"/>
      <c r="AF1175" s="2"/>
      <c r="AG1175" s="2"/>
      <c r="AH1175" s="55"/>
      <c r="AI1175" s="72"/>
      <c r="AJ1175" s="72"/>
      <c r="AK1175" s="72"/>
      <c r="AL1175" s="72"/>
      <c r="AM1175" s="80"/>
      <c r="AN1175" s="2"/>
      <c r="AO1175" s="2"/>
      <c r="AP1175" s="2"/>
      <c r="AQ1175" s="2"/>
      <c r="AR1175" s="55"/>
      <c r="AS1175" s="85"/>
      <c r="AT1175" s="85"/>
      <c r="AU1175" s="85"/>
      <c r="AV1175" s="85"/>
      <c r="AW1175" s="100"/>
      <c r="AX1175" s="2"/>
      <c r="AY1175" s="2"/>
      <c r="AZ1175" s="2"/>
      <c r="BA1175" s="2"/>
      <c r="BB1175" s="55"/>
      <c r="BC1175" s="105"/>
      <c r="BD1175" s="105"/>
      <c r="BE1175" s="105"/>
      <c r="BF1175" s="105"/>
      <c r="BG1175" s="109"/>
      <c r="BH1175" s="2"/>
      <c r="BI1175" s="2"/>
      <c r="BJ1175" s="2"/>
      <c r="BK1175" s="2"/>
      <c r="BL1175" s="55"/>
      <c r="BM1175" s="48"/>
      <c r="BN1175" s="48"/>
      <c r="BO1175" s="48"/>
      <c r="BP1175" s="48"/>
      <c r="BQ1175" s="117"/>
      <c r="BR1175" s="2"/>
      <c r="BS1175" s="2"/>
      <c r="BT1175" s="2"/>
      <c r="BU1175" s="2"/>
      <c r="BV1175" s="55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18" t="s">
        <v>5</v>
      </c>
      <c r="H1176" s="3">
        <v>2024</v>
      </c>
      <c r="I1176" s="20" t="s">
        <v>287</v>
      </c>
      <c r="J1176" s="184" t="s">
        <v>291</v>
      </c>
      <c r="K1176" s="2" t="s">
        <v>319</v>
      </c>
      <c r="L1176" s="163">
        <f t="shared" si="37"/>
        <v>0</v>
      </c>
      <c r="M1176" s="163">
        <f t="shared" si="38"/>
        <v>0</v>
      </c>
      <c r="N1176" s="181"/>
      <c r="O1176" s="33"/>
      <c r="P1176" s="33"/>
      <c r="Q1176" s="33"/>
      <c r="R1176" s="33"/>
      <c r="S1176" s="42"/>
      <c r="T1176" s="2"/>
      <c r="U1176" s="2"/>
      <c r="V1176" s="2"/>
      <c r="W1176" s="2"/>
      <c r="X1176" s="55"/>
      <c r="Y1176" s="62"/>
      <c r="Z1176" s="62"/>
      <c r="AA1176" s="62"/>
      <c r="AB1176" s="62"/>
      <c r="AC1176" s="68"/>
      <c r="AD1176" s="2"/>
      <c r="AE1176" s="2"/>
      <c r="AF1176" s="2"/>
      <c r="AG1176" s="2"/>
      <c r="AH1176" s="55"/>
      <c r="AI1176" s="72"/>
      <c r="AJ1176" s="72"/>
      <c r="AK1176" s="72"/>
      <c r="AL1176" s="72"/>
      <c r="AM1176" s="80"/>
      <c r="AN1176" s="2"/>
      <c r="AO1176" s="2"/>
      <c r="AP1176" s="2"/>
      <c r="AQ1176" s="2"/>
      <c r="AR1176" s="55"/>
      <c r="AS1176" s="85"/>
      <c r="AT1176" s="85"/>
      <c r="AU1176" s="85"/>
      <c r="AV1176" s="85"/>
      <c r="AW1176" s="100"/>
      <c r="AX1176" s="2"/>
      <c r="AY1176" s="2"/>
      <c r="AZ1176" s="2"/>
      <c r="BA1176" s="2"/>
      <c r="BB1176" s="55"/>
      <c r="BC1176" s="105"/>
      <c r="BD1176" s="105"/>
      <c r="BE1176" s="105"/>
      <c r="BF1176" s="105"/>
      <c r="BG1176" s="109"/>
      <c r="BH1176" s="2"/>
      <c r="BI1176" s="2"/>
      <c r="BJ1176" s="2"/>
      <c r="BK1176" s="2"/>
      <c r="BL1176" s="55"/>
      <c r="BM1176" s="48"/>
      <c r="BN1176" s="48"/>
      <c r="BO1176" s="48"/>
      <c r="BP1176" s="48"/>
      <c r="BQ1176" s="117"/>
      <c r="BR1176" s="2"/>
      <c r="BS1176" s="2"/>
      <c r="BT1176" s="2"/>
      <c r="BU1176" s="2"/>
      <c r="BV1176" s="55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18" t="s">
        <v>5</v>
      </c>
      <c r="H1177" s="3">
        <v>2024</v>
      </c>
      <c r="I1177" s="20" t="s">
        <v>286</v>
      </c>
      <c r="J1177" s="184" t="s">
        <v>336</v>
      </c>
      <c r="K1177" s="2" t="s">
        <v>319</v>
      </c>
      <c r="L1177" s="163">
        <f t="shared" si="37"/>
        <v>0</v>
      </c>
      <c r="M1177" s="163">
        <f t="shared" si="38"/>
        <v>0</v>
      </c>
      <c r="N1177" s="181"/>
      <c r="O1177" s="33"/>
      <c r="P1177" s="33"/>
      <c r="Q1177" s="33"/>
      <c r="R1177" s="33"/>
      <c r="S1177" s="42"/>
      <c r="T1177" s="2"/>
      <c r="U1177" s="2"/>
      <c r="V1177" s="2"/>
      <c r="W1177" s="2"/>
      <c r="X1177" s="55"/>
      <c r="Y1177" s="62"/>
      <c r="Z1177" s="62"/>
      <c r="AA1177" s="62"/>
      <c r="AB1177" s="62"/>
      <c r="AC1177" s="68"/>
      <c r="AD1177" s="2"/>
      <c r="AE1177" s="2"/>
      <c r="AF1177" s="2"/>
      <c r="AG1177" s="2"/>
      <c r="AH1177" s="55"/>
      <c r="AI1177" s="72"/>
      <c r="AJ1177" s="72"/>
      <c r="AK1177" s="72"/>
      <c r="AL1177" s="72"/>
      <c r="AM1177" s="80"/>
      <c r="AN1177" s="2"/>
      <c r="AO1177" s="2"/>
      <c r="AP1177" s="2"/>
      <c r="AQ1177" s="2"/>
      <c r="AR1177" s="55"/>
      <c r="AS1177" s="85"/>
      <c r="AT1177" s="85"/>
      <c r="AU1177" s="85"/>
      <c r="AV1177" s="85"/>
      <c r="AW1177" s="100"/>
      <c r="AX1177" s="2"/>
      <c r="AY1177" s="2"/>
      <c r="AZ1177" s="2"/>
      <c r="BA1177" s="2"/>
      <c r="BB1177" s="55"/>
      <c r="BC1177" s="105"/>
      <c r="BD1177" s="105"/>
      <c r="BE1177" s="105"/>
      <c r="BF1177" s="105"/>
      <c r="BG1177" s="109"/>
      <c r="BH1177" s="2"/>
      <c r="BI1177" s="2"/>
      <c r="BJ1177" s="2"/>
      <c r="BK1177" s="2"/>
      <c r="BL1177" s="55"/>
      <c r="BM1177" s="48"/>
      <c r="BN1177" s="48"/>
      <c r="BO1177" s="48"/>
      <c r="BP1177" s="48"/>
      <c r="BQ1177" s="117"/>
      <c r="BR1177" s="2"/>
      <c r="BS1177" s="2"/>
      <c r="BT1177" s="2"/>
      <c r="BU1177" s="2"/>
      <c r="BV1177" s="55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18" t="s">
        <v>5</v>
      </c>
      <c r="H1178" s="3">
        <v>2024</v>
      </c>
      <c r="I1178" s="20" t="s">
        <v>286</v>
      </c>
      <c r="J1178" s="185" t="s">
        <v>337</v>
      </c>
      <c r="K1178" s="8" t="s">
        <v>318</v>
      </c>
      <c r="L1178" s="163">
        <f t="shared" si="37"/>
        <v>0</v>
      </c>
      <c r="M1178" s="163">
        <f t="shared" si="38"/>
        <v>0</v>
      </c>
      <c r="N1178" s="181"/>
      <c r="O1178" s="53"/>
      <c r="P1178" s="53"/>
      <c r="Q1178" s="53"/>
      <c r="R1178" s="53"/>
      <c r="S1178" s="54"/>
      <c r="T1178" s="8"/>
      <c r="U1178" s="8"/>
      <c r="V1178" s="8"/>
      <c r="W1178" s="8"/>
      <c r="X1178" s="122"/>
      <c r="Y1178" s="135"/>
      <c r="Z1178" s="135"/>
      <c r="AA1178" s="135"/>
      <c r="AB1178" s="135"/>
      <c r="AC1178" s="136"/>
      <c r="AD1178" s="8"/>
      <c r="AE1178" s="8"/>
      <c r="AF1178" s="8"/>
      <c r="AG1178" s="8"/>
      <c r="AH1178" s="122"/>
      <c r="AI1178" s="137"/>
      <c r="AJ1178" s="137"/>
      <c r="AK1178" s="137"/>
      <c r="AL1178" s="137"/>
      <c r="AM1178" s="138"/>
      <c r="AN1178" s="8"/>
      <c r="AO1178" s="8"/>
      <c r="AP1178" s="8"/>
      <c r="AQ1178" s="8"/>
      <c r="AR1178" s="122"/>
      <c r="AS1178" s="139"/>
      <c r="AT1178" s="139"/>
      <c r="AU1178" s="139"/>
      <c r="AV1178" s="139"/>
      <c r="AW1178" s="140"/>
      <c r="AX1178" s="8"/>
      <c r="AY1178" s="8"/>
      <c r="AZ1178" s="8"/>
      <c r="BA1178" s="8"/>
      <c r="BB1178" s="122"/>
      <c r="BC1178" s="141"/>
      <c r="BD1178" s="141"/>
      <c r="BE1178" s="141"/>
      <c r="BF1178" s="141"/>
      <c r="BG1178" s="142"/>
      <c r="BH1178" s="8"/>
      <c r="BI1178" s="8"/>
      <c r="BJ1178" s="8"/>
      <c r="BK1178" s="8"/>
      <c r="BL1178" s="122"/>
      <c r="BM1178" s="143"/>
      <c r="BN1178" s="143"/>
      <c r="BO1178" s="143"/>
      <c r="BP1178" s="143"/>
      <c r="BQ1178" s="144"/>
      <c r="BR1178" s="8"/>
      <c r="BS1178" s="8"/>
      <c r="BT1178" s="8"/>
      <c r="BU1178" s="8"/>
      <c r="BV1178" s="122"/>
    </row>
    <row r="1179" spans="1:74" ht="28.8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18" t="s">
        <v>5</v>
      </c>
      <c r="H1179" s="3">
        <v>2024</v>
      </c>
      <c r="I1179" s="20" t="s">
        <v>286</v>
      </c>
      <c r="J1179" s="185" t="s">
        <v>338</v>
      </c>
      <c r="K1179" s="8" t="s">
        <v>339</v>
      </c>
      <c r="L1179" s="163">
        <f t="shared" si="37"/>
        <v>0</v>
      </c>
      <c r="M1179" s="163">
        <f t="shared" si="38"/>
        <v>0</v>
      </c>
      <c r="N1179" s="181"/>
      <c r="O1179" s="53"/>
      <c r="P1179" s="53"/>
      <c r="Q1179" s="53"/>
      <c r="R1179" s="53"/>
      <c r="S1179" s="54"/>
      <c r="T1179" s="8"/>
      <c r="U1179" s="8"/>
      <c r="V1179" s="8"/>
      <c r="W1179" s="8"/>
      <c r="X1179" s="122"/>
      <c r="Y1179" s="135"/>
      <c r="Z1179" s="135"/>
      <c r="AA1179" s="135"/>
      <c r="AB1179" s="135"/>
      <c r="AC1179" s="136"/>
      <c r="AD1179" s="8"/>
      <c r="AE1179" s="8"/>
      <c r="AF1179" s="8"/>
      <c r="AG1179" s="8"/>
      <c r="AH1179" s="122"/>
      <c r="AI1179" s="137"/>
      <c r="AJ1179" s="137"/>
      <c r="AK1179" s="137"/>
      <c r="AL1179" s="137"/>
      <c r="AM1179" s="138"/>
      <c r="AN1179" s="8"/>
      <c r="AO1179" s="8"/>
      <c r="AP1179" s="8"/>
      <c r="AQ1179" s="8"/>
      <c r="AR1179" s="122"/>
      <c r="AS1179" s="139"/>
      <c r="AT1179" s="139"/>
      <c r="AU1179" s="139"/>
      <c r="AV1179" s="139"/>
      <c r="AW1179" s="140"/>
      <c r="AX1179" s="8"/>
      <c r="AY1179" s="8"/>
      <c r="AZ1179" s="8"/>
      <c r="BA1179" s="8"/>
      <c r="BB1179" s="122"/>
      <c r="BC1179" s="141"/>
      <c r="BD1179" s="141"/>
      <c r="BE1179" s="141"/>
      <c r="BF1179" s="141"/>
      <c r="BG1179" s="142"/>
      <c r="BH1179" s="8"/>
      <c r="BI1179" s="8"/>
      <c r="BJ1179" s="8"/>
      <c r="BK1179" s="8"/>
      <c r="BL1179" s="122"/>
      <c r="BM1179" s="143"/>
      <c r="BN1179" s="143"/>
      <c r="BO1179" s="143"/>
      <c r="BP1179" s="143"/>
      <c r="BQ1179" s="144"/>
      <c r="BR1179" s="8"/>
      <c r="BS1179" s="8"/>
      <c r="BT1179" s="8"/>
      <c r="BU1179" s="8"/>
      <c r="BV1179" s="122"/>
    </row>
    <row r="1180" spans="1:74" ht="28.8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18" t="s">
        <v>5</v>
      </c>
      <c r="H1180" s="3">
        <v>2024</v>
      </c>
      <c r="I1180" s="20" t="s">
        <v>286</v>
      </c>
      <c r="J1180" s="185" t="s">
        <v>340</v>
      </c>
      <c r="K1180" s="8" t="s">
        <v>318</v>
      </c>
      <c r="L1180" s="163">
        <f t="shared" si="37"/>
        <v>0</v>
      </c>
      <c r="M1180" s="163">
        <f t="shared" si="38"/>
        <v>0</v>
      </c>
      <c r="N1180" s="181"/>
      <c r="O1180" s="53"/>
      <c r="P1180" s="53"/>
      <c r="Q1180" s="53"/>
      <c r="R1180" s="53"/>
      <c r="S1180" s="54"/>
      <c r="T1180" s="8"/>
      <c r="U1180" s="8"/>
      <c r="V1180" s="8"/>
      <c r="W1180" s="8"/>
      <c r="X1180" s="122"/>
      <c r="Y1180" s="135"/>
      <c r="Z1180" s="135"/>
      <c r="AA1180" s="135"/>
      <c r="AB1180" s="135"/>
      <c r="AC1180" s="136"/>
      <c r="AD1180" s="8"/>
      <c r="AE1180" s="8"/>
      <c r="AF1180" s="8"/>
      <c r="AG1180" s="8"/>
      <c r="AH1180" s="122"/>
      <c r="AI1180" s="137"/>
      <c r="AJ1180" s="137"/>
      <c r="AK1180" s="137"/>
      <c r="AL1180" s="137"/>
      <c r="AM1180" s="138"/>
      <c r="AN1180" s="8"/>
      <c r="AO1180" s="8"/>
      <c r="AP1180" s="8"/>
      <c r="AQ1180" s="8"/>
      <c r="AR1180" s="122"/>
      <c r="AS1180" s="139"/>
      <c r="AT1180" s="139"/>
      <c r="AU1180" s="139"/>
      <c r="AV1180" s="139"/>
      <c r="AW1180" s="140"/>
      <c r="AX1180" s="8"/>
      <c r="AY1180" s="8"/>
      <c r="AZ1180" s="8"/>
      <c r="BA1180" s="8"/>
      <c r="BB1180" s="122"/>
      <c r="BC1180" s="141"/>
      <c r="BD1180" s="141"/>
      <c r="BE1180" s="141"/>
      <c r="BF1180" s="141"/>
      <c r="BG1180" s="142"/>
      <c r="BH1180" s="8"/>
      <c r="BI1180" s="8"/>
      <c r="BJ1180" s="8"/>
      <c r="BK1180" s="8"/>
      <c r="BL1180" s="122"/>
      <c r="BM1180" s="143"/>
      <c r="BN1180" s="143"/>
      <c r="BO1180" s="143"/>
      <c r="BP1180" s="143"/>
      <c r="BQ1180" s="144"/>
      <c r="BR1180" s="8"/>
      <c r="BS1180" s="8"/>
      <c r="BT1180" s="8"/>
      <c r="BU1180" s="8"/>
      <c r="BV1180" s="122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18" t="s">
        <v>5</v>
      </c>
      <c r="H1181" s="3">
        <v>2024</v>
      </c>
      <c r="I1181" s="20" t="s">
        <v>286</v>
      </c>
      <c r="J1181" s="185" t="s">
        <v>341</v>
      </c>
      <c r="K1181" s="8" t="s">
        <v>320</v>
      </c>
      <c r="L1181" s="163">
        <f t="shared" si="37"/>
        <v>0</v>
      </c>
      <c r="M1181" s="163">
        <f t="shared" si="38"/>
        <v>0</v>
      </c>
      <c r="N1181" s="181"/>
      <c r="O1181" s="53"/>
      <c r="P1181" s="53"/>
      <c r="Q1181" s="53"/>
      <c r="R1181" s="53"/>
      <c r="S1181" s="54"/>
      <c r="T1181" s="8"/>
      <c r="U1181" s="8"/>
      <c r="V1181" s="8"/>
      <c r="W1181" s="8"/>
      <c r="X1181" s="122"/>
      <c r="Y1181" s="135"/>
      <c r="Z1181" s="135"/>
      <c r="AA1181" s="135"/>
      <c r="AB1181" s="135"/>
      <c r="AC1181" s="136"/>
      <c r="AD1181" s="8"/>
      <c r="AE1181" s="8"/>
      <c r="AF1181" s="8"/>
      <c r="AG1181" s="8"/>
      <c r="AH1181" s="122"/>
      <c r="AI1181" s="137"/>
      <c r="AJ1181" s="137"/>
      <c r="AK1181" s="137"/>
      <c r="AL1181" s="137"/>
      <c r="AM1181" s="138"/>
      <c r="AN1181" s="8"/>
      <c r="AO1181" s="8"/>
      <c r="AP1181" s="8"/>
      <c r="AQ1181" s="8"/>
      <c r="AR1181" s="122"/>
      <c r="AS1181" s="139"/>
      <c r="AT1181" s="139"/>
      <c r="AU1181" s="139"/>
      <c r="AV1181" s="139"/>
      <c r="AW1181" s="140"/>
      <c r="AX1181" s="8"/>
      <c r="AY1181" s="8"/>
      <c r="AZ1181" s="8"/>
      <c r="BA1181" s="8"/>
      <c r="BB1181" s="122"/>
      <c r="BC1181" s="141"/>
      <c r="BD1181" s="141"/>
      <c r="BE1181" s="141"/>
      <c r="BF1181" s="141"/>
      <c r="BG1181" s="142"/>
      <c r="BH1181" s="8"/>
      <c r="BI1181" s="8"/>
      <c r="BJ1181" s="8"/>
      <c r="BK1181" s="8"/>
      <c r="BL1181" s="122"/>
      <c r="BM1181" s="143"/>
      <c r="BN1181" s="143"/>
      <c r="BO1181" s="143"/>
      <c r="BP1181" s="143"/>
      <c r="BQ1181" s="144"/>
      <c r="BR1181" s="8"/>
      <c r="BS1181" s="8"/>
      <c r="BT1181" s="8"/>
      <c r="BU1181" s="8"/>
      <c r="BV1181" s="122"/>
    </row>
    <row r="1182" spans="1:74" ht="28.8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18" t="s">
        <v>5</v>
      </c>
      <c r="H1182" s="3">
        <v>2024</v>
      </c>
      <c r="I1182" s="20" t="s">
        <v>286</v>
      </c>
      <c r="J1182" s="185" t="s">
        <v>342</v>
      </c>
      <c r="K1182" s="8" t="s">
        <v>320</v>
      </c>
      <c r="L1182" s="163">
        <f t="shared" si="37"/>
        <v>0</v>
      </c>
      <c r="M1182" s="163">
        <f t="shared" si="38"/>
        <v>0</v>
      </c>
      <c r="N1182" s="181"/>
      <c r="O1182" s="53"/>
      <c r="P1182" s="53"/>
      <c r="Q1182" s="53"/>
      <c r="R1182" s="53"/>
      <c r="S1182" s="54"/>
      <c r="T1182" s="8"/>
      <c r="U1182" s="8"/>
      <c r="V1182" s="8"/>
      <c r="W1182" s="8"/>
      <c r="X1182" s="122"/>
      <c r="Y1182" s="135"/>
      <c r="Z1182" s="135"/>
      <c r="AA1182" s="135"/>
      <c r="AB1182" s="135"/>
      <c r="AC1182" s="136"/>
      <c r="AD1182" s="8"/>
      <c r="AE1182" s="8"/>
      <c r="AF1182" s="8"/>
      <c r="AG1182" s="8"/>
      <c r="AH1182" s="122"/>
      <c r="AI1182" s="137"/>
      <c r="AJ1182" s="137"/>
      <c r="AK1182" s="137"/>
      <c r="AL1182" s="137"/>
      <c r="AM1182" s="138"/>
      <c r="AN1182" s="8"/>
      <c r="AO1182" s="8"/>
      <c r="AP1182" s="8"/>
      <c r="AQ1182" s="8"/>
      <c r="AR1182" s="122"/>
      <c r="AS1182" s="139"/>
      <c r="AT1182" s="139"/>
      <c r="AU1182" s="139"/>
      <c r="AV1182" s="139"/>
      <c r="AW1182" s="140"/>
      <c r="AX1182" s="8"/>
      <c r="AY1182" s="8"/>
      <c r="AZ1182" s="8"/>
      <c r="BA1182" s="8"/>
      <c r="BB1182" s="122"/>
      <c r="BC1182" s="141"/>
      <c r="BD1182" s="141"/>
      <c r="BE1182" s="141"/>
      <c r="BF1182" s="141"/>
      <c r="BG1182" s="142"/>
      <c r="BH1182" s="8"/>
      <c r="BI1182" s="8"/>
      <c r="BJ1182" s="8"/>
      <c r="BK1182" s="8"/>
      <c r="BL1182" s="122"/>
      <c r="BM1182" s="143"/>
      <c r="BN1182" s="143"/>
      <c r="BO1182" s="143"/>
      <c r="BP1182" s="143"/>
      <c r="BQ1182" s="144"/>
      <c r="BR1182" s="8"/>
      <c r="BS1182" s="8"/>
      <c r="BT1182" s="8"/>
      <c r="BU1182" s="8"/>
      <c r="BV1182" s="122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18" t="s">
        <v>5</v>
      </c>
      <c r="H1183" s="3">
        <v>2024</v>
      </c>
      <c r="I1183" s="20" t="s">
        <v>286</v>
      </c>
      <c r="J1183" s="185" t="s">
        <v>343</v>
      </c>
      <c r="K1183" s="8" t="s">
        <v>339</v>
      </c>
      <c r="L1183" s="163">
        <f t="shared" si="37"/>
        <v>0</v>
      </c>
      <c r="M1183" s="163">
        <f t="shared" si="38"/>
        <v>0</v>
      </c>
      <c r="N1183" s="181"/>
      <c r="O1183" s="53"/>
      <c r="P1183" s="53"/>
      <c r="Q1183" s="53"/>
      <c r="R1183" s="53"/>
      <c r="S1183" s="54"/>
      <c r="T1183" s="8"/>
      <c r="U1183" s="8"/>
      <c r="V1183" s="8"/>
      <c r="W1183" s="8"/>
      <c r="X1183" s="122"/>
      <c r="Y1183" s="135"/>
      <c r="Z1183" s="135"/>
      <c r="AA1183" s="135"/>
      <c r="AB1183" s="135"/>
      <c r="AC1183" s="136"/>
      <c r="AD1183" s="8"/>
      <c r="AE1183" s="8"/>
      <c r="AF1183" s="8"/>
      <c r="AG1183" s="8"/>
      <c r="AH1183" s="122"/>
      <c r="AI1183" s="137"/>
      <c r="AJ1183" s="137"/>
      <c r="AK1183" s="137"/>
      <c r="AL1183" s="137"/>
      <c r="AM1183" s="138"/>
      <c r="AN1183" s="8"/>
      <c r="AO1183" s="8"/>
      <c r="AP1183" s="8"/>
      <c r="AQ1183" s="8"/>
      <c r="AR1183" s="122"/>
      <c r="AS1183" s="139"/>
      <c r="AT1183" s="139"/>
      <c r="AU1183" s="139"/>
      <c r="AV1183" s="139"/>
      <c r="AW1183" s="140"/>
      <c r="AX1183" s="8"/>
      <c r="AY1183" s="8"/>
      <c r="AZ1183" s="8"/>
      <c r="BA1183" s="8"/>
      <c r="BB1183" s="122"/>
      <c r="BC1183" s="141"/>
      <c r="BD1183" s="141"/>
      <c r="BE1183" s="141"/>
      <c r="BF1183" s="141"/>
      <c r="BG1183" s="142"/>
      <c r="BH1183" s="8"/>
      <c r="BI1183" s="8"/>
      <c r="BJ1183" s="8"/>
      <c r="BK1183" s="8"/>
      <c r="BL1183" s="122"/>
      <c r="BM1183" s="143"/>
      <c r="BN1183" s="143"/>
      <c r="BO1183" s="143"/>
      <c r="BP1183" s="143"/>
      <c r="BQ1183" s="144"/>
      <c r="BR1183" s="8"/>
      <c r="BS1183" s="8"/>
      <c r="BT1183" s="8"/>
      <c r="BU1183" s="8"/>
      <c r="BV1183" s="122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18" t="s">
        <v>5</v>
      </c>
      <c r="H1184" s="3">
        <v>2024</v>
      </c>
      <c r="I1184" s="20" t="s">
        <v>288</v>
      </c>
      <c r="J1184" s="185" t="s">
        <v>344</v>
      </c>
      <c r="K1184" s="8" t="s">
        <v>318</v>
      </c>
      <c r="L1184" s="163">
        <f t="shared" si="37"/>
        <v>0</v>
      </c>
      <c r="M1184" s="163">
        <f t="shared" si="38"/>
        <v>0</v>
      </c>
      <c r="N1184" s="181"/>
      <c r="O1184" s="53"/>
      <c r="P1184" s="53"/>
      <c r="Q1184" s="53"/>
      <c r="R1184" s="53"/>
      <c r="S1184" s="54"/>
      <c r="T1184" s="8"/>
      <c r="U1184" s="8"/>
      <c r="V1184" s="8"/>
      <c r="W1184" s="8"/>
      <c r="X1184" s="122"/>
      <c r="Y1184" s="135"/>
      <c r="Z1184" s="135"/>
      <c r="AA1184" s="135"/>
      <c r="AB1184" s="135"/>
      <c r="AC1184" s="136"/>
      <c r="AD1184" s="8"/>
      <c r="AE1184" s="8"/>
      <c r="AF1184" s="8"/>
      <c r="AG1184" s="8"/>
      <c r="AH1184" s="122"/>
      <c r="AI1184" s="137"/>
      <c r="AJ1184" s="137"/>
      <c r="AK1184" s="137"/>
      <c r="AL1184" s="137"/>
      <c r="AM1184" s="138"/>
      <c r="AN1184" s="8"/>
      <c r="AO1184" s="8"/>
      <c r="AP1184" s="8"/>
      <c r="AQ1184" s="8"/>
      <c r="AR1184" s="122"/>
      <c r="AS1184" s="139"/>
      <c r="AT1184" s="139"/>
      <c r="AU1184" s="139"/>
      <c r="AV1184" s="139"/>
      <c r="AW1184" s="140"/>
      <c r="AX1184" s="8"/>
      <c r="AY1184" s="8"/>
      <c r="AZ1184" s="8"/>
      <c r="BA1184" s="8"/>
      <c r="BB1184" s="122"/>
      <c r="BC1184" s="141"/>
      <c r="BD1184" s="141"/>
      <c r="BE1184" s="141"/>
      <c r="BF1184" s="141"/>
      <c r="BG1184" s="142"/>
      <c r="BH1184" s="8"/>
      <c r="BI1184" s="8"/>
      <c r="BJ1184" s="8"/>
      <c r="BK1184" s="8"/>
      <c r="BL1184" s="122"/>
      <c r="BM1184" s="143"/>
      <c r="BN1184" s="143"/>
      <c r="BO1184" s="143"/>
      <c r="BP1184" s="143"/>
      <c r="BQ1184" s="144"/>
      <c r="BR1184" s="8"/>
      <c r="BS1184" s="8"/>
      <c r="BT1184" s="8"/>
      <c r="BU1184" s="8"/>
      <c r="BV1184" s="122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18" t="s">
        <v>5</v>
      </c>
      <c r="H1185" s="3">
        <v>2024</v>
      </c>
      <c r="I1185" s="20" t="s">
        <v>288</v>
      </c>
      <c r="J1185" s="184" t="s">
        <v>351</v>
      </c>
      <c r="K1185" s="2" t="s">
        <v>318</v>
      </c>
      <c r="L1185" s="163">
        <f t="shared" si="37"/>
        <v>0</v>
      </c>
      <c r="M1185" s="163">
        <f t="shared" si="38"/>
        <v>0</v>
      </c>
      <c r="N1185" s="181"/>
      <c r="O1185" s="53"/>
      <c r="P1185" s="53"/>
      <c r="Q1185" s="53"/>
      <c r="R1185" s="53"/>
      <c r="S1185" s="54"/>
      <c r="T1185" s="8"/>
      <c r="U1185" s="8"/>
      <c r="V1185" s="8"/>
      <c r="W1185" s="8"/>
      <c r="X1185" s="122"/>
      <c r="Y1185" s="135"/>
      <c r="Z1185" s="135"/>
      <c r="AA1185" s="135"/>
      <c r="AB1185" s="135"/>
      <c r="AC1185" s="136"/>
      <c r="AD1185" s="8"/>
      <c r="AE1185" s="8"/>
      <c r="AF1185" s="8"/>
      <c r="AG1185" s="8"/>
      <c r="AH1185" s="122"/>
      <c r="AI1185" s="137"/>
      <c r="AJ1185" s="137"/>
      <c r="AK1185" s="137"/>
      <c r="AL1185" s="137"/>
      <c r="AM1185" s="138"/>
      <c r="AN1185" s="8"/>
      <c r="AO1185" s="8"/>
      <c r="AP1185" s="8"/>
      <c r="AQ1185" s="8"/>
      <c r="AR1185" s="122"/>
      <c r="AS1185" s="139"/>
      <c r="AT1185" s="139"/>
      <c r="AU1185" s="139"/>
      <c r="AV1185" s="139"/>
      <c r="AW1185" s="140"/>
      <c r="AX1185" s="8"/>
      <c r="AY1185" s="8"/>
      <c r="AZ1185" s="8"/>
      <c r="BA1185" s="8"/>
      <c r="BB1185" s="122"/>
      <c r="BC1185" s="141"/>
      <c r="BD1185" s="141"/>
      <c r="BE1185" s="141"/>
      <c r="BF1185" s="141"/>
      <c r="BG1185" s="142"/>
      <c r="BH1185" s="8"/>
      <c r="BI1185" s="8"/>
      <c r="BJ1185" s="8"/>
      <c r="BK1185" s="8"/>
      <c r="BL1185" s="122"/>
      <c r="BM1185" s="143"/>
      <c r="BN1185" s="143"/>
      <c r="BO1185" s="143"/>
      <c r="BP1185" s="143"/>
      <c r="BQ1185" s="144"/>
      <c r="BR1185" s="8"/>
      <c r="BS1185" s="8"/>
      <c r="BT1185" s="8"/>
      <c r="BU1185" s="8"/>
      <c r="BV1185" s="122"/>
    </row>
    <row r="1186" spans="1:74" ht="28.8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18" t="s">
        <v>5</v>
      </c>
      <c r="H1186" s="3">
        <v>2024</v>
      </c>
      <c r="I1186" s="20" t="s">
        <v>288</v>
      </c>
      <c r="J1186" s="184" t="s">
        <v>352</v>
      </c>
      <c r="K1186" s="2" t="s">
        <v>321</v>
      </c>
      <c r="L1186" s="163">
        <f t="shared" si="37"/>
        <v>0</v>
      </c>
      <c r="M1186" s="163">
        <f t="shared" si="38"/>
        <v>0</v>
      </c>
      <c r="N1186" s="181"/>
      <c r="O1186" s="33"/>
      <c r="P1186" s="33"/>
      <c r="Q1186" s="33"/>
      <c r="R1186" s="33"/>
      <c r="S1186" s="42"/>
      <c r="T1186" s="2"/>
      <c r="U1186" s="2"/>
      <c r="V1186" s="2"/>
      <c r="W1186" s="2"/>
      <c r="X1186" s="55"/>
      <c r="Y1186" s="62"/>
      <c r="Z1186" s="62"/>
      <c r="AA1186" s="62"/>
      <c r="AB1186" s="62"/>
      <c r="AC1186" s="68"/>
      <c r="AD1186" s="2"/>
      <c r="AE1186" s="2"/>
      <c r="AF1186" s="2"/>
      <c r="AG1186" s="2"/>
      <c r="AH1186" s="55"/>
      <c r="AI1186" s="72"/>
      <c r="AJ1186" s="72"/>
      <c r="AK1186" s="72"/>
      <c r="AL1186" s="72"/>
      <c r="AM1186" s="80"/>
      <c r="AN1186" s="2"/>
      <c r="AO1186" s="2"/>
      <c r="AP1186" s="2"/>
      <c r="AQ1186" s="2"/>
      <c r="AR1186" s="55"/>
      <c r="AS1186" s="85"/>
      <c r="AT1186" s="85"/>
      <c r="AU1186" s="85"/>
      <c r="AV1186" s="85"/>
      <c r="AW1186" s="100"/>
      <c r="AX1186" s="2"/>
      <c r="AY1186" s="2"/>
      <c r="AZ1186" s="2"/>
      <c r="BA1186" s="2"/>
      <c r="BB1186" s="55"/>
      <c r="BC1186" s="105"/>
      <c r="BD1186" s="105"/>
      <c r="BE1186" s="105"/>
      <c r="BF1186" s="105"/>
      <c r="BG1186" s="109"/>
      <c r="BH1186" s="2"/>
      <c r="BI1186" s="2"/>
      <c r="BJ1186" s="2"/>
      <c r="BK1186" s="2"/>
      <c r="BL1186" s="55"/>
      <c r="BM1186" s="48"/>
      <c r="BN1186" s="48"/>
      <c r="BO1186" s="48"/>
      <c r="BP1186" s="48"/>
      <c r="BQ1186" s="117"/>
      <c r="BR1186" s="2"/>
      <c r="BS1186" s="2"/>
      <c r="BT1186" s="2"/>
      <c r="BU1186" s="2"/>
      <c r="BV1186" s="55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18" t="s">
        <v>5</v>
      </c>
      <c r="H1187" s="3">
        <v>2024</v>
      </c>
      <c r="I1187" s="20" t="s">
        <v>288</v>
      </c>
      <c r="J1187" s="184" t="s">
        <v>345</v>
      </c>
      <c r="K1187" s="2" t="s">
        <v>318</v>
      </c>
      <c r="L1187" s="163">
        <f t="shared" si="37"/>
        <v>0</v>
      </c>
      <c r="M1187" s="163">
        <f t="shared" si="38"/>
        <v>0</v>
      </c>
      <c r="N1187" s="181"/>
      <c r="O1187" s="34"/>
      <c r="P1187" s="33"/>
      <c r="Q1187" s="33"/>
      <c r="R1187" s="33"/>
      <c r="S1187" s="42"/>
      <c r="T1187" s="3"/>
      <c r="U1187" s="2"/>
      <c r="V1187" s="2"/>
      <c r="W1187" s="2"/>
      <c r="X1187" s="55"/>
      <c r="Y1187" s="64"/>
      <c r="Z1187" s="62"/>
      <c r="AA1187" s="62"/>
      <c r="AB1187" s="62"/>
      <c r="AC1187" s="68"/>
      <c r="AD1187" s="3"/>
      <c r="AE1187" s="2"/>
      <c r="AF1187" s="2"/>
      <c r="AG1187" s="2"/>
      <c r="AH1187" s="55"/>
      <c r="AI1187" s="73"/>
      <c r="AJ1187" s="72"/>
      <c r="AK1187" s="72"/>
      <c r="AL1187" s="72"/>
      <c r="AM1187" s="80"/>
      <c r="AN1187" s="3"/>
      <c r="AO1187" s="2"/>
      <c r="AP1187" s="2"/>
      <c r="AQ1187" s="2"/>
      <c r="AR1187" s="55"/>
      <c r="AS1187" s="86"/>
      <c r="AT1187" s="85"/>
      <c r="AU1187" s="85"/>
      <c r="AV1187" s="85"/>
      <c r="AW1187" s="100"/>
      <c r="AX1187" s="3"/>
      <c r="AY1187" s="2"/>
      <c r="AZ1187" s="2"/>
      <c r="BA1187" s="2"/>
      <c r="BB1187" s="55"/>
      <c r="BC1187" s="106"/>
      <c r="BD1187" s="105"/>
      <c r="BE1187" s="105"/>
      <c r="BF1187" s="105"/>
      <c r="BG1187" s="109"/>
      <c r="BH1187" s="3"/>
      <c r="BI1187" s="2"/>
      <c r="BJ1187" s="2"/>
      <c r="BK1187" s="2"/>
      <c r="BL1187" s="55"/>
      <c r="BM1187" s="49"/>
      <c r="BN1187" s="48"/>
      <c r="BO1187" s="48"/>
      <c r="BP1187" s="48"/>
      <c r="BQ1187" s="117"/>
      <c r="BR1187" s="3"/>
      <c r="BS1187" s="2"/>
      <c r="BT1187" s="2"/>
      <c r="BU1187" s="2"/>
      <c r="BV1187" s="55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18" t="s">
        <v>5</v>
      </c>
      <c r="H1188" s="3">
        <v>2024</v>
      </c>
      <c r="I1188" s="20" t="s">
        <v>289</v>
      </c>
      <c r="J1188" s="184" t="s">
        <v>268</v>
      </c>
      <c r="K1188" s="2" t="s">
        <v>318</v>
      </c>
      <c r="L1188" s="163">
        <f t="shared" si="37"/>
        <v>0</v>
      </c>
      <c r="M1188" s="163">
        <f t="shared" si="38"/>
        <v>351.71899999999999</v>
      </c>
      <c r="N1188" s="181" t="s">
        <v>1347</v>
      </c>
      <c r="O1188" s="33"/>
      <c r="P1188" s="33"/>
      <c r="Q1188" s="33"/>
      <c r="R1188" s="33"/>
      <c r="S1188" s="42"/>
      <c r="T1188" s="2"/>
      <c r="U1188" s="2"/>
      <c r="V1188" s="2"/>
      <c r="W1188" s="2"/>
      <c r="X1188" s="55"/>
      <c r="Y1188" s="62"/>
      <c r="Z1188" s="62"/>
      <c r="AA1188" s="62"/>
      <c r="AB1188" s="62"/>
      <c r="AC1188" s="68"/>
      <c r="AD1188" s="2"/>
      <c r="AE1188" s="2"/>
      <c r="AF1188" s="2"/>
      <c r="AG1188" s="2"/>
      <c r="AH1188" s="55"/>
      <c r="AI1188" s="72"/>
      <c r="AJ1188" s="72"/>
      <c r="AK1188" s="72"/>
      <c r="AL1188" s="72"/>
      <c r="AM1188" s="80"/>
      <c r="AN1188" s="2"/>
      <c r="AO1188" s="2"/>
      <c r="AP1188" s="2"/>
      <c r="AQ1188" s="2"/>
      <c r="AR1188" s="55"/>
      <c r="AS1188" s="85"/>
      <c r="AT1188" s="85"/>
      <c r="AU1188" s="85"/>
      <c r="AV1188" s="85"/>
      <c r="AW1188" s="100"/>
      <c r="AX1188" s="2"/>
      <c r="AY1188" s="2"/>
      <c r="AZ1188" s="2"/>
      <c r="BA1188" s="2"/>
      <c r="BB1188" s="55"/>
      <c r="BC1188" s="105" t="s">
        <v>515</v>
      </c>
      <c r="BD1188" s="105"/>
      <c r="BE1188" s="105"/>
      <c r="BF1188" s="105"/>
      <c r="BG1188" s="109">
        <v>351.71899999999999</v>
      </c>
      <c r="BH1188" s="2"/>
      <c r="BI1188" s="2"/>
      <c r="BJ1188" s="2"/>
      <c r="BK1188" s="2"/>
      <c r="BL1188" s="55"/>
      <c r="BM1188" s="48"/>
      <c r="BN1188" s="48"/>
      <c r="BO1188" s="48"/>
      <c r="BP1188" s="48"/>
      <c r="BQ1188" s="117"/>
      <c r="BR1188" s="2"/>
      <c r="BS1188" s="2"/>
      <c r="BT1188" s="2"/>
      <c r="BU1188" s="2"/>
      <c r="BV1188" s="55"/>
    </row>
    <row r="1189" spans="1:74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18" t="s">
        <v>5</v>
      </c>
      <c r="H1189" s="3">
        <v>2024</v>
      </c>
      <c r="I1189" s="20" t="s">
        <v>289</v>
      </c>
      <c r="J1189" s="184" t="s">
        <v>292</v>
      </c>
      <c r="K1189" s="2" t="s">
        <v>318</v>
      </c>
      <c r="L1189" s="163">
        <f t="shared" si="37"/>
        <v>0</v>
      </c>
      <c r="M1189" s="163">
        <f t="shared" si="38"/>
        <v>0</v>
      </c>
      <c r="N1189" s="181"/>
      <c r="O1189" s="33"/>
      <c r="P1189" s="33"/>
      <c r="Q1189" s="33"/>
      <c r="R1189" s="33"/>
      <c r="S1189" s="42"/>
      <c r="T1189" s="2"/>
      <c r="U1189" s="2"/>
      <c r="V1189" s="2"/>
      <c r="W1189" s="2"/>
      <c r="X1189" s="55"/>
      <c r="Y1189" s="62"/>
      <c r="Z1189" s="62"/>
      <c r="AA1189" s="62"/>
      <c r="AB1189" s="62"/>
      <c r="AC1189" s="68"/>
      <c r="AD1189" s="2"/>
      <c r="AE1189" s="2"/>
      <c r="AF1189" s="2"/>
      <c r="AG1189" s="2"/>
      <c r="AH1189" s="55"/>
      <c r="AI1189" s="72"/>
      <c r="AJ1189" s="72"/>
      <c r="AK1189" s="72"/>
      <c r="AL1189" s="72"/>
      <c r="AM1189" s="80"/>
      <c r="AN1189" s="2"/>
      <c r="AO1189" s="2"/>
      <c r="AP1189" s="2"/>
      <c r="AQ1189" s="2"/>
      <c r="AR1189" s="55"/>
      <c r="AS1189" s="85"/>
      <c r="AT1189" s="85"/>
      <c r="AU1189" s="85"/>
      <c r="AV1189" s="85"/>
      <c r="AW1189" s="100"/>
      <c r="AX1189" s="2"/>
      <c r="AY1189" s="2"/>
      <c r="AZ1189" s="2"/>
      <c r="BA1189" s="2"/>
      <c r="BB1189" s="55"/>
      <c r="BC1189" s="105"/>
      <c r="BD1189" s="105"/>
      <c r="BE1189" s="105"/>
      <c r="BF1189" s="105"/>
      <c r="BG1189" s="109"/>
      <c r="BH1189" s="2"/>
      <c r="BI1189" s="2"/>
      <c r="BJ1189" s="2"/>
      <c r="BK1189" s="2"/>
      <c r="BL1189" s="55"/>
      <c r="BM1189" s="48"/>
      <c r="BN1189" s="48"/>
      <c r="BO1189" s="48"/>
      <c r="BP1189" s="48"/>
      <c r="BQ1189" s="117"/>
      <c r="BR1189" s="2"/>
      <c r="BS1189" s="2"/>
      <c r="BT1189" s="2"/>
      <c r="BU1189" s="2"/>
      <c r="BV1189" s="55"/>
    </row>
    <row r="1190" spans="1:74" ht="15.6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18" t="s">
        <v>5</v>
      </c>
      <c r="H1190" s="3">
        <v>2024</v>
      </c>
      <c r="I1190" s="20" t="s">
        <v>285</v>
      </c>
      <c r="J1190" s="184" t="s">
        <v>293</v>
      </c>
      <c r="K1190" s="2" t="s">
        <v>318</v>
      </c>
      <c r="L1190" s="163">
        <f t="shared" si="37"/>
        <v>0</v>
      </c>
      <c r="M1190" s="163">
        <f t="shared" si="38"/>
        <v>0</v>
      </c>
      <c r="N1190" s="181"/>
      <c r="O1190" s="33"/>
      <c r="P1190" s="33"/>
      <c r="Q1190" s="33"/>
      <c r="R1190" s="35"/>
      <c r="S1190" s="41"/>
      <c r="T1190" s="2"/>
      <c r="U1190" s="2"/>
      <c r="V1190" s="2"/>
      <c r="W1190" s="29"/>
      <c r="X1190" s="56"/>
      <c r="Y1190" s="62"/>
      <c r="Z1190" s="62"/>
      <c r="AA1190" s="62"/>
      <c r="AB1190" s="63"/>
      <c r="AC1190" s="69"/>
      <c r="AD1190" s="2"/>
      <c r="AE1190" s="2"/>
      <c r="AF1190" s="2"/>
      <c r="AG1190" s="29"/>
      <c r="AH1190" s="56"/>
      <c r="AI1190" s="72"/>
      <c r="AJ1190" s="72"/>
      <c r="AK1190" s="72"/>
      <c r="AL1190" s="74"/>
      <c r="AM1190" s="81"/>
      <c r="AN1190" s="2"/>
      <c r="AO1190" s="2"/>
      <c r="AP1190" s="2"/>
      <c r="AQ1190" s="29"/>
      <c r="AR1190" s="56"/>
      <c r="AS1190" s="85"/>
      <c r="AT1190" s="85"/>
      <c r="AU1190" s="85"/>
      <c r="AV1190" s="87"/>
      <c r="AW1190" s="101"/>
      <c r="AX1190" s="2"/>
      <c r="AY1190" s="2"/>
      <c r="AZ1190" s="2"/>
      <c r="BA1190" s="29"/>
      <c r="BB1190" s="56"/>
      <c r="BC1190" s="105"/>
      <c r="BD1190" s="105"/>
      <c r="BE1190" s="105"/>
      <c r="BF1190" s="107"/>
      <c r="BG1190" s="110"/>
      <c r="BH1190" s="2"/>
      <c r="BI1190" s="2"/>
      <c r="BJ1190" s="2"/>
      <c r="BK1190" s="29"/>
      <c r="BL1190" s="56"/>
      <c r="BM1190" s="48"/>
      <c r="BN1190" s="48"/>
      <c r="BO1190" s="48"/>
      <c r="BP1190" s="114"/>
      <c r="BQ1190" s="118"/>
      <c r="BR1190" s="2"/>
      <c r="BS1190" s="2"/>
      <c r="BT1190" s="2"/>
      <c r="BU1190" s="29"/>
      <c r="BV1190" s="56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18" t="s">
        <v>5</v>
      </c>
      <c r="H1191" s="3">
        <v>2024</v>
      </c>
      <c r="I1191" s="20" t="s">
        <v>287</v>
      </c>
      <c r="J1191" s="184" t="s">
        <v>269</v>
      </c>
      <c r="K1191" s="2" t="s">
        <v>320</v>
      </c>
      <c r="L1191" s="163">
        <f t="shared" si="37"/>
        <v>2</v>
      </c>
      <c r="M1191" s="163">
        <f t="shared" si="38"/>
        <v>2.3940000000000001</v>
      </c>
      <c r="N1191" s="181"/>
      <c r="O1191" s="33"/>
      <c r="P1191" s="33"/>
      <c r="Q1191" s="33"/>
      <c r="R1191" s="33"/>
      <c r="S1191" s="41"/>
      <c r="T1191" s="2"/>
      <c r="U1191" s="2"/>
      <c r="V1191" s="2"/>
      <c r="W1191" s="2"/>
      <c r="X1191" s="56"/>
      <c r="Y1191" s="62"/>
      <c r="Z1191" s="62"/>
      <c r="AA1191" s="62"/>
      <c r="AB1191" s="64">
        <v>2</v>
      </c>
      <c r="AC1191" s="69">
        <v>2.3940000000000001</v>
      </c>
      <c r="AD1191" s="2"/>
      <c r="AE1191" s="2"/>
      <c r="AF1191" s="2"/>
      <c r="AG1191" s="2"/>
      <c r="AH1191" s="56"/>
      <c r="AI1191" s="72"/>
      <c r="AJ1191" s="72"/>
      <c r="AK1191" s="72"/>
      <c r="AL1191" s="72"/>
      <c r="AM1191" s="81"/>
      <c r="AN1191" s="2"/>
      <c r="AO1191" s="2"/>
      <c r="AP1191" s="2"/>
      <c r="AQ1191" s="2"/>
      <c r="AR1191" s="56"/>
      <c r="AS1191" s="85"/>
      <c r="AT1191" s="85"/>
      <c r="AU1191" s="85"/>
      <c r="AV1191" s="85"/>
      <c r="AW1191" s="101"/>
      <c r="AX1191" s="2"/>
      <c r="AY1191" s="2"/>
      <c r="AZ1191" s="2"/>
      <c r="BA1191" s="2"/>
      <c r="BB1191" s="56"/>
      <c r="BC1191" s="105"/>
      <c r="BD1191" s="105"/>
      <c r="BE1191" s="105"/>
      <c r="BF1191" s="105"/>
      <c r="BG1191" s="110"/>
      <c r="BH1191" s="2"/>
      <c r="BI1191" s="2"/>
      <c r="BJ1191" s="2"/>
      <c r="BK1191" s="2"/>
      <c r="BL1191" s="56"/>
      <c r="BM1191" s="48"/>
      <c r="BN1191" s="48"/>
      <c r="BO1191" s="48"/>
      <c r="BP1191" s="48"/>
      <c r="BQ1191" s="118"/>
      <c r="BR1191" s="2"/>
      <c r="BS1191" s="2"/>
      <c r="BT1191" s="2"/>
      <c r="BU1191" s="2"/>
      <c r="BV1191" s="56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18" t="s">
        <v>5</v>
      </c>
      <c r="H1192" s="3">
        <v>2024</v>
      </c>
      <c r="I1192" s="20" t="s">
        <v>287</v>
      </c>
      <c r="J1192" s="184" t="s">
        <v>270</v>
      </c>
      <c r="K1192" s="2" t="s">
        <v>320</v>
      </c>
      <c r="L1192" s="163">
        <f t="shared" si="37"/>
        <v>0</v>
      </c>
      <c r="M1192" s="163">
        <f t="shared" si="38"/>
        <v>0</v>
      </c>
      <c r="N1192" s="181"/>
      <c r="O1192" s="33"/>
      <c r="P1192" s="33"/>
      <c r="Q1192" s="33"/>
      <c r="R1192" s="33"/>
      <c r="S1192" s="41"/>
      <c r="T1192" s="2"/>
      <c r="U1192" s="2"/>
      <c r="V1192" s="2"/>
      <c r="W1192" s="2"/>
      <c r="X1192" s="56"/>
      <c r="Y1192" s="62"/>
      <c r="Z1192" s="62"/>
      <c r="AA1192" s="62"/>
      <c r="AB1192" s="62"/>
      <c r="AC1192" s="69"/>
      <c r="AD1192" s="2"/>
      <c r="AE1192" s="2"/>
      <c r="AF1192" s="2"/>
      <c r="AG1192" s="2"/>
      <c r="AH1192" s="56"/>
      <c r="AI1192" s="72"/>
      <c r="AJ1192" s="72"/>
      <c r="AK1192" s="72"/>
      <c r="AL1192" s="72"/>
      <c r="AM1192" s="81"/>
      <c r="AN1192" s="2"/>
      <c r="AO1192" s="2"/>
      <c r="AP1192" s="2"/>
      <c r="AQ1192" s="2"/>
      <c r="AR1192" s="56"/>
      <c r="AS1192" s="85"/>
      <c r="AT1192" s="85"/>
      <c r="AU1192" s="85"/>
      <c r="AV1192" s="85"/>
      <c r="AW1192" s="101"/>
      <c r="AX1192" s="2"/>
      <c r="AY1192" s="2"/>
      <c r="AZ1192" s="2"/>
      <c r="BA1192" s="2"/>
      <c r="BB1192" s="56"/>
      <c r="BC1192" s="105"/>
      <c r="BD1192" s="105"/>
      <c r="BE1192" s="105"/>
      <c r="BF1192" s="105"/>
      <c r="BG1192" s="110"/>
      <c r="BH1192" s="2"/>
      <c r="BI1192" s="2"/>
      <c r="BJ1192" s="2"/>
      <c r="BK1192" s="2"/>
      <c r="BL1192" s="56"/>
      <c r="BM1192" s="48"/>
      <c r="BN1192" s="48"/>
      <c r="BO1192" s="48"/>
      <c r="BP1192" s="48"/>
      <c r="BQ1192" s="118"/>
      <c r="BR1192" s="2"/>
      <c r="BS1192" s="2"/>
      <c r="BT1192" s="2"/>
      <c r="BU1192" s="2"/>
      <c r="BV1192" s="56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18" t="s">
        <v>5</v>
      </c>
      <c r="H1193" s="3">
        <v>2024</v>
      </c>
      <c r="I1193" s="20" t="s">
        <v>290</v>
      </c>
      <c r="J1193" s="184" t="s">
        <v>271</v>
      </c>
      <c r="K1193" s="2" t="s">
        <v>321</v>
      </c>
      <c r="L1193" s="163">
        <f t="shared" si="37"/>
        <v>0</v>
      </c>
      <c r="M1193" s="163">
        <f t="shared" si="38"/>
        <v>0</v>
      </c>
      <c r="N1193" s="181"/>
      <c r="O1193" s="33"/>
      <c r="P1193" s="33"/>
      <c r="Q1193" s="33"/>
      <c r="R1193" s="33"/>
      <c r="S1193" s="41"/>
      <c r="T1193" s="2"/>
      <c r="U1193" s="2"/>
      <c r="V1193" s="2"/>
      <c r="W1193" s="2"/>
      <c r="X1193" s="56"/>
      <c r="Y1193" s="62"/>
      <c r="Z1193" s="62"/>
      <c r="AA1193" s="62"/>
      <c r="AB1193" s="62"/>
      <c r="AC1193" s="69"/>
      <c r="AD1193" s="2"/>
      <c r="AE1193" s="2"/>
      <c r="AF1193" s="2"/>
      <c r="AG1193" s="2"/>
      <c r="AH1193" s="56"/>
      <c r="AI1193" s="72"/>
      <c r="AJ1193" s="72"/>
      <c r="AK1193" s="72"/>
      <c r="AL1193" s="72"/>
      <c r="AM1193" s="81"/>
      <c r="AN1193" s="2"/>
      <c r="AO1193" s="2"/>
      <c r="AP1193" s="2"/>
      <c r="AQ1193" s="2"/>
      <c r="AR1193" s="56"/>
      <c r="AS1193" s="85"/>
      <c r="AT1193" s="85"/>
      <c r="AU1193" s="85"/>
      <c r="AV1193" s="85"/>
      <c r="AW1193" s="101"/>
      <c r="AX1193" s="2"/>
      <c r="AY1193" s="2"/>
      <c r="AZ1193" s="2"/>
      <c r="BA1193" s="2"/>
      <c r="BB1193" s="56"/>
      <c r="BC1193" s="105"/>
      <c r="BD1193" s="105"/>
      <c r="BE1193" s="105"/>
      <c r="BF1193" s="105"/>
      <c r="BG1193" s="110"/>
      <c r="BH1193" s="2"/>
      <c r="BI1193" s="2"/>
      <c r="BJ1193" s="2"/>
      <c r="BK1193" s="2"/>
      <c r="BL1193" s="56"/>
      <c r="BM1193" s="48"/>
      <c r="BN1193" s="48"/>
      <c r="BO1193" s="48"/>
      <c r="BP1193" s="48"/>
      <c r="BQ1193" s="118"/>
      <c r="BR1193" s="2"/>
      <c r="BS1193" s="2"/>
      <c r="BT1193" s="2"/>
      <c r="BU1193" s="2"/>
      <c r="BV1193" s="56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18" t="s">
        <v>5</v>
      </c>
      <c r="H1194" s="3">
        <v>2024</v>
      </c>
      <c r="I1194" s="20" t="s">
        <v>284</v>
      </c>
      <c r="J1194" s="184" t="s">
        <v>294</v>
      </c>
      <c r="K1194" s="2" t="s">
        <v>320</v>
      </c>
      <c r="L1194" s="163">
        <f t="shared" si="37"/>
        <v>0</v>
      </c>
      <c r="M1194" s="163">
        <f t="shared" si="38"/>
        <v>0</v>
      </c>
      <c r="N1194" s="181"/>
      <c r="O1194" s="33"/>
      <c r="P1194" s="33"/>
      <c r="Q1194" s="33"/>
      <c r="R1194" s="33"/>
      <c r="S1194" s="41"/>
      <c r="T1194" s="2"/>
      <c r="U1194" s="2"/>
      <c r="V1194" s="2"/>
      <c r="W1194" s="2"/>
      <c r="X1194" s="56"/>
      <c r="Y1194" s="62"/>
      <c r="Z1194" s="62"/>
      <c r="AA1194" s="62"/>
      <c r="AB1194" s="62"/>
      <c r="AC1194" s="69"/>
      <c r="AD1194" s="2"/>
      <c r="AE1194" s="2"/>
      <c r="AF1194" s="2"/>
      <c r="AG1194" s="2"/>
      <c r="AH1194" s="56"/>
      <c r="AI1194" s="72"/>
      <c r="AJ1194" s="72"/>
      <c r="AK1194" s="72"/>
      <c r="AL1194" s="72"/>
      <c r="AM1194" s="81"/>
      <c r="AN1194" s="2"/>
      <c r="AO1194" s="2"/>
      <c r="AP1194" s="2"/>
      <c r="AQ1194" s="2"/>
      <c r="AR1194" s="56"/>
      <c r="AS1194" s="85"/>
      <c r="AT1194" s="85"/>
      <c r="AU1194" s="85"/>
      <c r="AV1194" s="85"/>
      <c r="AW1194" s="101"/>
      <c r="AX1194" s="2"/>
      <c r="AY1194" s="2"/>
      <c r="AZ1194" s="2"/>
      <c r="BA1194" s="2"/>
      <c r="BB1194" s="56"/>
      <c r="BC1194" s="105"/>
      <c r="BD1194" s="105"/>
      <c r="BE1194" s="105"/>
      <c r="BF1194" s="105"/>
      <c r="BG1194" s="110"/>
      <c r="BH1194" s="2"/>
      <c r="BI1194" s="2"/>
      <c r="BJ1194" s="2"/>
      <c r="BK1194" s="2"/>
      <c r="BL1194" s="56"/>
      <c r="BM1194" s="48"/>
      <c r="BN1194" s="48"/>
      <c r="BO1194" s="48"/>
      <c r="BP1194" s="48"/>
      <c r="BQ1194" s="118"/>
      <c r="BR1194" s="2"/>
      <c r="BS1194" s="2"/>
      <c r="BT1194" s="2"/>
      <c r="BU1194" s="2"/>
      <c r="BV1194" s="56"/>
    </row>
    <row r="1195" spans="1:74" ht="28.8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18" t="s">
        <v>5</v>
      </c>
      <c r="H1195" s="3">
        <v>2024</v>
      </c>
      <c r="I1195" s="20" t="s">
        <v>284</v>
      </c>
      <c r="J1195" s="184" t="s">
        <v>346</v>
      </c>
      <c r="K1195" s="2" t="s">
        <v>320</v>
      </c>
      <c r="L1195" s="163">
        <f t="shared" si="37"/>
        <v>0</v>
      </c>
      <c r="M1195" s="163">
        <f t="shared" si="38"/>
        <v>0</v>
      </c>
      <c r="N1195" s="181"/>
      <c r="O1195" s="33"/>
      <c r="P1195" s="33"/>
      <c r="Q1195" s="33"/>
      <c r="R1195" s="33"/>
      <c r="S1195" s="41"/>
      <c r="T1195" s="2"/>
      <c r="U1195" s="2"/>
      <c r="V1195" s="2"/>
      <c r="W1195" s="2"/>
      <c r="X1195" s="56"/>
      <c r="Y1195" s="62"/>
      <c r="Z1195" s="62"/>
      <c r="AA1195" s="62"/>
      <c r="AB1195" s="62"/>
      <c r="AC1195" s="69"/>
      <c r="AD1195" s="2"/>
      <c r="AE1195" s="2"/>
      <c r="AF1195" s="2"/>
      <c r="AG1195" s="2"/>
      <c r="AH1195" s="56"/>
      <c r="AI1195" s="72"/>
      <c r="AJ1195" s="72"/>
      <c r="AK1195" s="72"/>
      <c r="AL1195" s="72"/>
      <c r="AM1195" s="81"/>
      <c r="AN1195" s="2"/>
      <c r="AO1195" s="2"/>
      <c r="AP1195" s="2"/>
      <c r="AQ1195" s="2"/>
      <c r="AR1195" s="56"/>
      <c r="AS1195" s="85"/>
      <c r="AT1195" s="85"/>
      <c r="AU1195" s="85"/>
      <c r="AV1195" s="85"/>
      <c r="AW1195" s="101"/>
      <c r="AX1195" s="2"/>
      <c r="AY1195" s="2"/>
      <c r="AZ1195" s="2"/>
      <c r="BA1195" s="2"/>
      <c r="BB1195" s="56"/>
      <c r="BC1195" s="105"/>
      <c r="BD1195" s="105"/>
      <c r="BE1195" s="105"/>
      <c r="BF1195" s="105"/>
      <c r="BG1195" s="110"/>
      <c r="BH1195" s="2"/>
      <c r="BI1195" s="2"/>
      <c r="BJ1195" s="2"/>
      <c r="BK1195" s="2"/>
      <c r="BL1195" s="56"/>
      <c r="BM1195" s="48"/>
      <c r="BN1195" s="48"/>
      <c r="BO1195" s="48"/>
      <c r="BP1195" s="48"/>
      <c r="BQ1195" s="118"/>
      <c r="BR1195" s="2"/>
      <c r="BS1195" s="2"/>
      <c r="BT1195" s="2"/>
      <c r="BU1195" s="2"/>
      <c r="BV1195" s="56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18" t="s">
        <v>5</v>
      </c>
      <c r="H1196" s="3">
        <v>2024</v>
      </c>
      <c r="I1196" s="20" t="s">
        <v>284</v>
      </c>
      <c r="J1196" s="184" t="s">
        <v>295</v>
      </c>
      <c r="K1196" s="2" t="s">
        <v>320</v>
      </c>
      <c r="L1196" s="163">
        <f t="shared" si="37"/>
        <v>0</v>
      </c>
      <c r="M1196" s="163">
        <f t="shared" si="38"/>
        <v>0</v>
      </c>
      <c r="N1196" s="181"/>
      <c r="O1196" s="33"/>
      <c r="P1196" s="33"/>
      <c r="Q1196" s="33"/>
      <c r="R1196" s="33"/>
      <c r="S1196" s="41"/>
      <c r="T1196" s="2"/>
      <c r="U1196" s="2"/>
      <c r="V1196" s="2"/>
      <c r="W1196" s="2"/>
      <c r="X1196" s="56"/>
      <c r="Y1196" s="62"/>
      <c r="Z1196" s="62"/>
      <c r="AA1196" s="62"/>
      <c r="AB1196" s="62"/>
      <c r="AC1196" s="69"/>
      <c r="AD1196" s="2"/>
      <c r="AE1196" s="2"/>
      <c r="AF1196" s="2"/>
      <c r="AG1196" s="2"/>
      <c r="AH1196" s="56"/>
      <c r="AI1196" s="72"/>
      <c r="AJ1196" s="72"/>
      <c r="AK1196" s="72"/>
      <c r="AL1196" s="72"/>
      <c r="AM1196" s="81"/>
      <c r="AN1196" s="2"/>
      <c r="AO1196" s="2"/>
      <c r="AP1196" s="2"/>
      <c r="AQ1196" s="2"/>
      <c r="AR1196" s="56"/>
      <c r="AS1196" s="85"/>
      <c r="AT1196" s="85"/>
      <c r="AU1196" s="85"/>
      <c r="AV1196" s="85"/>
      <c r="AW1196" s="101"/>
      <c r="AX1196" s="2"/>
      <c r="AY1196" s="2"/>
      <c r="AZ1196" s="2"/>
      <c r="BA1196" s="2"/>
      <c r="BB1196" s="56"/>
      <c r="BC1196" s="105"/>
      <c r="BD1196" s="105"/>
      <c r="BE1196" s="105"/>
      <c r="BF1196" s="105"/>
      <c r="BG1196" s="110"/>
      <c r="BH1196" s="2"/>
      <c r="BI1196" s="2"/>
      <c r="BJ1196" s="2"/>
      <c r="BK1196" s="2"/>
      <c r="BL1196" s="56"/>
      <c r="BM1196" s="48"/>
      <c r="BN1196" s="48"/>
      <c r="BO1196" s="48"/>
      <c r="BP1196" s="48"/>
      <c r="BQ1196" s="118"/>
      <c r="BR1196" s="2"/>
      <c r="BS1196" s="2"/>
      <c r="BT1196" s="2"/>
      <c r="BU1196" s="2"/>
      <c r="BV1196" s="56"/>
    </row>
    <row r="1197" spans="1:74" ht="28.8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18" t="s">
        <v>5</v>
      </c>
      <c r="H1197" s="3">
        <v>2024</v>
      </c>
      <c r="I1197" s="20" t="s">
        <v>290</v>
      </c>
      <c r="J1197" s="184" t="s">
        <v>299</v>
      </c>
      <c r="K1197" s="2" t="s">
        <v>318</v>
      </c>
      <c r="L1197" s="163">
        <f t="shared" si="37"/>
        <v>0</v>
      </c>
      <c r="M1197" s="163">
        <f t="shared" si="38"/>
        <v>0</v>
      </c>
      <c r="N1197" s="181"/>
      <c r="O1197" s="33"/>
      <c r="P1197" s="33"/>
      <c r="Q1197" s="33"/>
      <c r="R1197" s="33"/>
      <c r="S1197" s="41"/>
      <c r="T1197" s="2"/>
      <c r="U1197" s="2"/>
      <c r="V1197" s="2"/>
      <c r="W1197" s="2"/>
      <c r="X1197" s="56"/>
      <c r="Y1197" s="62"/>
      <c r="Z1197" s="62"/>
      <c r="AA1197" s="62"/>
      <c r="AB1197" s="62"/>
      <c r="AC1197" s="69"/>
      <c r="AD1197" s="2"/>
      <c r="AE1197" s="2"/>
      <c r="AF1197" s="2"/>
      <c r="AG1197" s="2"/>
      <c r="AH1197" s="56"/>
      <c r="AI1197" s="72"/>
      <c r="AJ1197" s="72"/>
      <c r="AK1197" s="72"/>
      <c r="AL1197" s="72"/>
      <c r="AM1197" s="81"/>
      <c r="AN1197" s="2"/>
      <c r="AO1197" s="2"/>
      <c r="AP1197" s="2"/>
      <c r="AQ1197" s="2"/>
      <c r="AR1197" s="56"/>
      <c r="AS1197" s="85"/>
      <c r="AT1197" s="85"/>
      <c r="AU1197" s="85"/>
      <c r="AV1197" s="85"/>
      <c r="AW1197" s="101"/>
      <c r="AX1197" s="2"/>
      <c r="AY1197" s="2"/>
      <c r="AZ1197" s="2"/>
      <c r="BA1197" s="2"/>
      <c r="BB1197" s="56"/>
      <c r="BC1197" s="105"/>
      <c r="BD1197" s="105"/>
      <c r="BE1197" s="105"/>
      <c r="BF1197" s="105"/>
      <c r="BG1197" s="110"/>
      <c r="BH1197" s="2"/>
      <c r="BI1197" s="2"/>
      <c r="BJ1197" s="2"/>
      <c r="BK1197" s="2"/>
      <c r="BL1197" s="56"/>
      <c r="BM1197" s="48"/>
      <c r="BN1197" s="48"/>
      <c r="BO1197" s="48"/>
      <c r="BP1197" s="48"/>
      <c r="BQ1197" s="118"/>
      <c r="BR1197" s="2"/>
      <c r="BS1197" s="2"/>
      <c r="BT1197" s="2"/>
      <c r="BU1197" s="2"/>
      <c r="BV1197" s="56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18" t="s">
        <v>5</v>
      </c>
      <c r="H1198" s="3">
        <v>2024</v>
      </c>
      <c r="I1198" s="20" t="s">
        <v>315</v>
      </c>
      <c r="J1198" s="184" t="s">
        <v>347</v>
      </c>
      <c r="K1198" s="2" t="s">
        <v>320</v>
      </c>
      <c r="L1198" s="163">
        <f t="shared" si="37"/>
        <v>0</v>
      </c>
      <c r="M1198" s="163">
        <f t="shared" si="38"/>
        <v>0</v>
      </c>
      <c r="N1198" s="181"/>
      <c r="O1198" s="33"/>
      <c r="P1198" s="33"/>
      <c r="Q1198" s="33"/>
      <c r="R1198" s="33"/>
      <c r="S1198" s="41"/>
      <c r="T1198" s="2"/>
      <c r="U1198" s="2"/>
      <c r="V1198" s="2"/>
      <c r="W1198" s="2"/>
      <c r="X1198" s="56"/>
      <c r="Y1198" s="62"/>
      <c r="Z1198" s="62"/>
      <c r="AA1198" s="62"/>
      <c r="AB1198" s="62"/>
      <c r="AC1198" s="69"/>
      <c r="AD1198" s="2"/>
      <c r="AE1198" s="2"/>
      <c r="AF1198" s="2"/>
      <c r="AG1198" s="2"/>
      <c r="AH1198" s="56"/>
      <c r="AI1198" s="72"/>
      <c r="AJ1198" s="72"/>
      <c r="AK1198" s="72"/>
      <c r="AL1198" s="72"/>
      <c r="AM1198" s="81"/>
      <c r="AN1198" s="2"/>
      <c r="AO1198" s="2"/>
      <c r="AP1198" s="2"/>
      <c r="AQ1198" s="2"/>
      <c r="AR1198" s="56"/>
      <c r="AS1198" s="85"/>
      <c r="AT1198" s="85"/>
      <c r="AU1198" s="85"/>
      <c r="AV1198" s="85"/>
      <c r="AW1198" s="101"/>
      <c r="AX1198" s="2"/>
      <c r="AY1198" s="2"/>
      <c r="AZ1198" s="2"/>
      <c r="BA1198" s="2"/>
      <c r="BB1198" s="56"/>
      <c r="BC1198" s="105"/>
      <c r="BD1198" s="105"/>
      <c r="BE1198" s="105"/>
      <c r="BF1198" s="105"/>
      <c r="BG1198" s="110"/>
      <c r="BH1198" s="2"/>
      <c r="BI1198" s="2"/>
      <c r="BJ1198" s="2"/>
      <c r="BK1198" s="2"/>
      <c r="BL1198" s="56"/>
      <c r="BM1198" s="48"/>
      <c r="BN1198" s="48"/>
      <c r="BO1198" s="48"/>
      <c r="BP1198" s="48"/>
      <c r="BQ1198" s="118"/>
      <c r="BR1198" s="2"/>
      <c r="BS1198" s="2"/>
      <c r="BT1198" s="2"/>
      <c r="BU1198" s="2"/>
      <c r="BV1198" s="56"/>
    </row>
    <row r="1199" spans="1:74" ht="28.8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18" t="s">
        <v>5</v>
      </c>
      <c r="H1199" s="3">
        <v>2024</v>
      </c>
      <c r="I1199" s="20" t="s">
        <v>315</v>
      </c>
      <c r="J1199" s="184" t="s">
        <v>296</v>
      </c>
      <c r="K1199" s="2" t="s">
        <v>321</v>
      </c>
      <c r="L1199" s="163">
        <f t="shared" si="37"/>
        <v>0</v>
      </c>
      <c r="M1199" s="163">
        <f t="shared" si="38"/>
        <v>0</v>
      </c>
      <c r="N1199" s="181"/>
      <c r="O1199" s="33"/>
      <c r="P1199" s="33"/>
      <c r="Q1199" s="33"/>
      <c r="R1199" s="33"/>
      <c r="S1199" s="41"/>
      <c r="T1199" s="2"/>
      <c r="U1199" s="2"/>
      <c r="V1199" s="2"/>
      <c r="W1199" s="2"/>
      <c r="X1199" s="56"/>
      <c r="Y1199" s="62"/>
      <c r="Z1199" s="62"/>
      <c r="AA1199" s="62"/>
      <c r="AB1199" s="62"/>
      <c r="AC1199" s="69"/>
      <c r="AD1199" s="2"/>
      <c r="AE1199" s="2"/>
      <c r="AF1199" s="2"/>
      <c r="AG1199" s="2"/>
      <c r="AH1199" s="56"/>
      <c r="AI1199" s="72"/>
      <c r="AJ1199" s="72"/>
      <c r="AK1199" s="72"/>
      <c r="AL1199" s="72"/>
      <c r="AM1199" s="81"/>
      <c r="AN1199" s="2"/>
      <c r="AO1199" s="2"/>
      <c r="AP1199" s="2"/>
      <c r="AQ1199" s="2"/>
      <c r="AR1199" s="56"/>
      <c r="AS1199" s="85"/>
      <c r="AT1199" s="85"/>
      <c r="AU1199" s="85"/>
      <c r="AV1199" s="85"/>
      <c r="AW1199" s="101"/>
      <c r="AX1199" s="2"/>
      <c r="AY1199" s="2"/>
      <c r="AZ1199" s="2"/>
      <c r="BA1199" s="2"/>
      <c r="BB1199" s="56"/>
      <c r="BC1199" s="105"/>
      <c r="BD1199" s="105"/>
      <c r="BE1199" s="105"/>
      <c r="BF1199" s="105"/>
      <c r="BG1199" s="110"/>
      <c r="BH1199" s="2"/>
      <c r="BI1199" s="2"/>
      <c r="BJ1199" s="2"/>
      <c r="BK1199" s="2"/>
      <c r="BL1199" s="56"/>
      <c r="BM1199" s="48"/>
      <c r="BN1199" s="48"/>
      <c r="BO1199" s="48"/>
      <c r="BP1199" s="48"/>
      <c r="BQ1199" s="118"/>
      <c r="BR1199" s="2"/>
      <c r="BS1199" s="2"/>
      <c r="BT1199" s="2"/>
      <c r="BU1199" s="2"/>
      <c r="BV1199" s="56"/>
    </row>
    <row r="1200" spans="1:74" ht="28.8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18" t="s">
        <v>5</v>
      </c>
      <c r="H1200" s="3">
        <v>2024</v>
      </c>
      <c r="I1200" s="20" t="s">
        <v>316</v>
      </c>
      <c r="J1200" s="184" t="s">
        <v>297</v>
      </c>
      <c r="K1200" s="2" t="s">
        <v>318</v>
      </c>
      <c r="L1200" s="163">
        <f t="shared" si="37"/>
        <v>0</v>
      </c>
      <c r="M1200" s="163">
        <f t="shared" si="38"/>
        <v>0</v>
      </c>
      <c r="N1200" s="181"/>
      <c r="O1200" s="33"/>
      <c r="P1200" s="33"/>
      <c r="Q1200" s="33"/>
      <c r="R1200" s="33"/>
      <c r="S1200" s="41"/>
      <c r="T1200" s="2"/>
      <c r="U1200" s="2"/>
      <c r="V1200" s="2"/>
      <c r="W1200" s="2"/>
      <c r="X1200" s="56"/>
      <c r="Y1200" s="62"/>
      <c r="Z1200" s="62"/>
      <c r="AA1200" s="62"/>
      <c r="AB1200" s="62"/>
      <c r="AC1200" s="69"/>
      <c r="AD1200" s="2"/>
      <c r="AE1200" s="2"/>
      <c r="AF1200" s="2"/>
      <c r="AG1200" s="2"/>
      <c r="AH1200" s="56"/>
      <c r="AI1200" s="72"/>
      <c r="AJ1200" s="72"/>
      <c r="AK1200" s="72"/>
      <c r="AL1200" s="72"/>
      <c r="AM1200" s="81"/>
      <c r="AN1200" s="2"/>
      <c r="AO1200" s="2"/>
      <c r="AP1200" s="2"/>
      <c r="AQ1200" s="2"/>
      <c r="AR1200" s="56"/>
      <c r="AS1200" s="85"/>
      <c r="AT1200" s="85"/>
      <c r="AU1200" s="85"/>
      <c r="AV1200" s="85"/>
      <c r="AW1200" s="101"/>
      <c r="AX1200" s="2"/>
      <c r="AY1200" s="2"/>
      <c r="AZ1200" s="2"/>
      <c r="BA1200" s="2"/>
      <c r="BB1200" s="56"/>
      <c r="BC1200" s="105"/>
      <c r="BD1200" s="105"/>
      <c r="BE1200" s="105"/>
      <c r="BF1200" s="105"/>
      <c r="BG1200" s="110"/>
      <c r="BH1200" s="2"/>
      <c r="BI1200" s="2"/>
      <c r="BJ1200" s="2"/>
      <c r="BK1200" s="2"/>
      <c r="BL1200" s="56"/>
      <c r="BM1200" s="48"/>
      <c r="BN1200" s="48"/>
      <c r="BO1200" s="48"/>
      <c r="BP1200" s="48"/>
      <c r="BQ1200" s="118"/>
      <c r="BR1200" s="2"/>
      <c r="BS1200" s="2"/>
      <c r="BT1200" s="2"/>
      <c r="BU1200" s="2"/>
      <c r="BV1200" s="56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18" t="s">
        <v>5</v>
      </c>
      <c r="H1201" s="3">
        <v>2024</v>
      </c>
      <c r="I1201" s="20" t="s">
        <v>316</v>
      </c>
      <c r="J1201" s="185" t="s">
        <v>348</v>
      </c>
      <c r="K1201" s="8" t="s">
        <v>320</v>
      </c>
      <c r="L1201" s="163">
        <f t="shared" si="37"/>
        <v>0</v>
      </c>
      <c r="M1201" s="163">
        <f t="shared" si="38"/>
        <v>0</v>
      </c>
      <c r="N1201" s="181"/>
      <c r="O1201" s="33"/>
      <c r="P1201" s="33"/>
      <c r="Q1201" s="33"/>
      <c r="R1201" s="33"/>
      <c r="S1201" s="41"/>
      <c r="T1201" s="2"/>
      <c r="U1201" s="2"/>
      <c r="V1201" s="2"/>
      <c r="W1201" s="2"/>
      <c r="X1201" s="56"/>
      <c r="Y1201" s="62"/>
      <c r="Z1201" s="62"/>
      <c r="AA1201" s="62"/>
      <c r="AB1201" s="62"/>
      <c r="AC1201" s="69"/>
      <c r="AD1201" s="2"/>
      <c r="AE1201" s="2"/>
      <c r="AF1201" s="2"/>
      <c r="AG1201" s="2"/>
      <c r="AH1201" s="56"/>
      <c r="AI1201" s="72"/>
      <c r="AJ1201" s="72"/>
      <c r="AK1201" s="72"/>
      <c r="AL1201" s="72"/>
      <c r="AM1201" s="81"/>
      <c r="AN1201" s="2"/>
      <c r="AO1201" s="2"/>
      <c r="AP1201" s="2"/>
      <c r="AQ1201" s="2"/>
      <c r="AR1201" s="56"/>
      <c r="AS1201" s="85"/>
      <c r="AT1201" s="85"/>
      <c r="AU1201" s="85"/>
      <c r="AV1201" s="85"/>
      <c r="AW1201" s="101"/>
      <c r="AX1201" s="2"/>
      <c r="AY1201" s="2"/>
      <c r="AZ1201" s="2"/>
      <c r="BA1201" s="2"/>
      <c r="BB1201" s="56"/>
      <c r="BC1201" s="105"/>
      <c r="BD1201" s="105"/>
      <c r="BE1201" s="105"/>
      <c r="BF1201" s="105"/>
      <c r="BG1201" s="110"/>
      <c r="BH1201" s="2"/>
      <c r="BI1201" s="2"/>
      <c r="BJ1201" s="2"/>
      <c r="BK1201" s="2"/>
      <c r="BL1201" s="56"/>
      <c r="BM1201" s="48"/>
      <c r="BN1201" s="48"/>
      <c r="BO1201" s="48"/>
      <c r="BP1201" s="48"/>
      <c r="BQ1201" s="118"/>
      <c r="BR1201" s="2"/>
      <c r="BS1201" s="2"/>
      <c r="BT1201" s="2"/>
      <c r="BU1201" s="2"/>
      <c r="BV1201" s="56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18" t="s">
        <v>5</v>
      </c>
      <c r="H1202" s="3">
        <v>2024</v>
      </c>
      <c r="I1202" s="20" t="s">
        <v>282</v>
      </c>
      <c r="J1202" s="184" t="s">
        <v>272</v>
      </c>
      <c r="K1202" s="2" t="s">
        <v>321</v>
      </c>
      <c r="L1202" s="163">
        <f t="shared" si="37"/>
        <v>0</v>
      </c>
      <c r="M1202" s="163">
        <f t="shared" si="38"/>
        <v>0</v>
      </c>
      <c r="N1202" s="181"/>
      <c r="O1202" s="33"/>
      <c r="P1202" s="33"/>
      <c r="Q1202" s="33"/>
      <c r="R1202" s="33"/>
      <c r="S1202" s="41"/>
      <c r="T1202" s="2"/>
      <c r="U1202" s="2"/>
      <c r="V1202" s="2"/>
      <c r="W1202" s="2"/>
      <c r="X1202" s="56"/>
      <c r="Y1202" s="62"/>
      <c r="Z1202" s="62"/>
      <c r="AA1202" s="62"/>
      <c r="AB1202" s="62"/>
      <c r="AC1202" s="69"/>
      <c r="AD1202" s="2"/>
      <c r="AE1202" s="2"/>
      <c r="AF1202" s="2"/>
      <c r="AG1202" s="2"/>
      <c r="AH1202" s="56"/>
      <c r="AI1202" s="72"/>
      <c r="AJ1202" s="72"/>
      <c r="AK1202" s="72"/>
      <c r="AL1202" s="72"/>
      <c r="AM1202" s="81"/>
      <c r="AN1202" s="2"/>
      <c r="AO1202" s="2"/>
      <c r="AP1202" s="2"/>
      <c r="AQ1202" s="2"/>
      <c r="AR1202" s="56"/>
      <c r="AS1202" s="85"/>
      <c r="AT1202" s="85"/>
      <c r="AU1202" s="85"/>
      <c r="AV1202" s="85"/>
      <c r="AW1202" s="101"/>
      <c r="AX1202" s="2"/>
      <c r="AY1202" s="2"/>
      <c r="AZ1202" s="2"/>
      <c r="BA1202" s="2"/>
      <c r="BB1202" s="56"/>
      <c r="BC1202" s="105"/>
      <c r="BD1202" s="105"/>
      <c r="BE1202" s="105"/>
      <c r="BF1202" s="105"/>
      <c r="BG1202" s="110"/>
      <c r="BH1202" s="2"/>
      <c r="BI1202" s="2"/>
      <c r="BJ1202" s="2"/>
      <c r="BK1202" s="2"/>
      <c r="BL1202" s="56"/>
      <c r="BM1202" s="48"/>
      <c r="BN1202" s="48"/>
      <c r="BO1202" s="48"/>
      <c r="BP1202" s="48"/>
      <c r="BQ1202" s="118"/>
      <c r="BR1202" s="2"/>
      <c r="BS1202" s="2"/>
      <c r="BT1202" s="2"/>
      <c r="BU1202" s="2"/>
      <c r="BV1202" s="56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18" t="s">
        <v>5</v>
      </c>
      <c r="H1203" s="3">
        <v>2024</v>
      </c>
      <c r="I1203" s="20" t="s">
        <v>282</v>
      </c>
      <c r="J1203" s="184" t="s">
        <v>273</v>
      </c>
      <c r="K1203" s="2" t="s">
        <v>321</v>
      </c>
      <c r="L1203" s="163">
        <f t="shared" si="37"/>
        <v>0</v>
      </c>
      <c r="M1203" s="163">
        <f t="shared" si="38"/>
        <v>0</v>
      </c>
      <c r="N1203" s="181"/>
      <c r="O1203" s="33"/>
      <c r="P1203" s="33"/>
      <c r="Q1203" s="33"/>
      <c r="R1203" s="33"/>
      <c r="S1203" s="41"/>
      <c r="T1203" s="2"/>
      <c r="U1203" s="2"/>
      <c r="V1203" s="2"/>
      <c r="W1203" s="2"/>
      <c r="X1203" s="55"/>
      <c r="Y1203" s="62"/>
      <c r="Z1203" s="62"/>
      <c r="AA1203" s="62"/>
      <c r="AB1203" s="62"/>
      <c r="AC1203" s="68"/>
      <c r="AD1203" s="2"/>
      <c r="AE1203" s="2"/>
      <c r="AF1203" s="2"/>
      <c r="AG1203" s="2"/>
      <c r="AH1203" s="55"/>
      <c r="AI1203" s="72"/>
      <c r="AJ1203" s="72"/>
      <c r="AK1203" s="72"/>
      <c r="AL1203" s="72"/>
      <c r="AM1203" s="80"/>
      <c r="AN1203" s="2"/>
      <c r="AO1203" s="2"/>
      <c r="AP1203" s="2"/>
      <c r="AQ1203" s="2"/>
      <c r="AR1203" s="55"/>
      <c r="AS1203" s="85"/>
      <c r="AT1203" s="85"/>
      <c r="AU1203" s="85"/>
      <c r="AV1203" s="85"/>
      <c r="AW1203" s="100"/>
      <c r="AX1203" s="2"/>
      <c r="AY1203" s="2"/>
      <c r="AZ1203" s="2"/>
      <c r="BA1203" s="2"/>
      <c r="BB1203" s="55"/>
      <c r="BC1203" s="105"/>
      <c r="BD1203" s="105"/>
      <c r="BE1203" s="105"/>
      <c r="BF1203" s="105"/>
      <c r="BG1203" s="109"/>
      <c r="BH1203" s="2"/>
      <c r="BI1203" s="2"/>
      <c r="BJ1203" s="2"/>
      <c r="BK1203" s="2"/>
      <c r="BL1203" s="55"/>
      <c r="BM1203" s="48"/>
      <c r="BN1203" s="48"/>
      <c r="BO1203" s="48"/>
      <c r="BP1203" s="48"/>
      <c r="BQ1203" s="117"/>
      <c r="BR1203" s="2"/>
      <c r="BS1203" s="2"/>
      <c r="BT1203" s="2"/>
      <c r="BU1203" s="2"/>
      <c r="BV1203" s="55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18" t="s">
        <v>5</v>
      </c>
      <c r="H1204" s="3">
        <v>2024</v>
      </c>
      <c r="I1204" s="20" t="s">
        <v>282</v>
      </c>
      <c r="J1204" s="184" t="s">
        <v>274</v>
      </c>
      <c r="K1204" s="2" t="s">
        <v>321</v>
      </c>
      <c r="L1204" s="163">
        <f t="shared" si="37"/>
        <v>0</v>
      </c>
      <c r="M1204" s="163">
        <f t="shared" si="38"/>
        <v>0</v>
      </c>
      <c r="N1204" s="181"/>
      <c r="O1204" s="33"/>
      <c r="P1204" s="33"/>
      <c r="Q1204" s="33"/>
      <c r="R1204" s="33"/>
      <c r="S1204" s="41"/>
      <c r="T1204" s="2"/>
      <c r="U1204" s="2"/>
      <c r="V1204" s="2"/>
      <c r="W1204" s="2"/>
      <c r="X1204" s="55"/>
      <c r="Y1204" s="62"/>
      <c r="Z1204" s="62"/>
      <c r="AA1204" s="62"/>
      <c r="AB1204" s="62"/>
      <c r="AC1204" s="68"/>
      <c r="AD1204" s="2"/>
      <c r="AE1204" s="2"/>
      <c r="AF1204" s="2"/>
      <c r="AG1204" s="2"/>
      <c r="AH1204" s="55"/>
      <c r="AI1204" s="72"/>
      <c r="AJ1204" s="72"/>
      <c r="AK1204" s="72"/>
      <c r="AL1204" s="72"/>
      <c r="AM1204" s="80"/>
      <c r="AN1204" s="2"/>
      <c r="AO1204" s="2"/>
      <c r="AP1204" s="2"/>
      <c r="AQ1204" s="2"/>
      <c r="AR1204" s="55"/>
      <c r="AS1204" s="85"/>
      <c r="AT1204" s="85"/>
      <c r="AU1204" s="85"/>
      <c r="AV1204" s="85"/>
      <c r="AW1204" s="100"/>
      <c r="AX1204" s="2"/>
      <c r="AY1204" s="2"/>
      <c r="AZ1204" s="2"/>
      <c r="BA1204" s="2"/>
      <c r="BB1204" s="55"/>
      <c r="BC1204" s="105"/>
      <c r="BD1204" s="105"/>
      <c r="BE1204" s="105"/>
      <c r="BF1204" s="105"/>
      <c r="BG1204" s="109"/>
      <c r="BH1204" s="2"/>
      <c r="BI1204" s="2"/>
      <c r="BJ1204" s="2"/>
      <c r="BK1204" s="2"/>
      <c r="BL1204" s="55"/>
      <c r="BM1204" s="48"/>
      <c r="BN1204" s="48"/>
      <c r="BO1204" s="48"/>
      <c r="BP1204" s="48"/>
      <c r="BQ1204" s="117"/>
      <c r="BR1204" s="2"/>
      <c r="BS1204" s="2"/>
      <c r="BT1204" s="2"/>
      <c r="BU1204" s="2"/>
      <c r="BV1204" s="55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18" t="s">
        <v>5</v>
      </c>
      <c r="H1205" s="3">
        <v>2024</v>
      </c>
      <c r="I1205" s="20" t="s">
        <v>282</v>
      </c>
      <c r="J1205" s="184" t="s">
        <v>275</v>
      </c>
      <c r="K1205" s="2" t="s">
        <v>321</v>
      </c>
      <c r="L1205" s="163">
        <f t="shared" si="37"/>
        <v>0</v>
      </c>
      <c r="M1205" s="163">
        <f t="shared" si="38"/>
        <v>0</v>
      </c>
      <c r="N1205" s="181"/>
      <c r="O1205" s="33"/>
      <c r="P1205" s="33"/>
      <c r="Q1205" s="33"/>
      <c r="R1205" s="33"/>
      <c r="S1205" s="41"/>
      <c r="T1205" s="2"/>
      <c r="U1205" s="2"/>
      <c r="V1205" s="2"/>
      <c r="W1205" s="2"/>
      <c r="X1205" s="56"/>
      <c r="Y1205" s="62"/>
      <c r="Z1205" s="62"/>
      <c r="AA1205" s="62"/>
      <c r="AB1205" s="62"/>
      <c r="AC1205" s="69"/>
      <c r="AD1205" s="2"/>
      <c r="AE1205" s="2"/>
      <c r="AF1205" s="2"/>
      <c r="AG1205" s="2"/>
      <c r="AH1205" s="56"/>
      <c r="AI1205" s="72"/>
      <c r="AJ1205" s="72"/>
      <c r="AK1205" s="72"/>
      <c r="AL1205" s="72"/>
      <c r="AM1205" s="81"/>
      <c r="AN1205" s="2"/>
      <c r="AO1205" s="2"/>
      <c r="AP1205" s="2"/>
      <c r="AQ1205" s="2"/>
      <c r="AR1205" s="56"/>
      <c r="AS1205" s="85"/>
      <c r="AT1205" s="85"/>
      <c r="AU1205" s="85"/>
      <c r="AV1205" s="85"/>
      <c r="AW1205" s="101"/>
      <c r="AX1205" s="2"/>
      <c r="AY1205" s="2"/>
      <c r="AZ1205" s="2"/>
      <c r="BA1205" s="2"/>
      <c r="BB1205" s="56"/>
      <c r="BC1205" s="105"/>
      <c r="BD1205" s="105"/>
      <c r="BE1205" s="105"/>
      <c r="BF1205" s="105"/>
      <c r="BG1205" s="110"/>
      <c r="BH1205" s="2"/>
      <c r="BI1205" s="2"/>
      <c r="BJ1205" s="2"/>
      <c r="BK1205" s="2"/>
      <c r="BL1205" s="56"/>
      <c r="BM1205" s="48"/>
      <c r="BN1205" s="48"/>
      <c r="BO1205" s="48"/>
      <c r="BP1205" s="48"/>
      <c r="BQ1205" s="118"/>
      <c r="BR1205" s="2"/>
      <c r="BS1205" s="2"/>
      <c r="BT1205" s="2"/>
      <c r="BU1205" s="2"/>
      <c r="BV1205" s="56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18" t="s">
        <v>5</v>
      </c>
      <c r="H1206" s="3">
        <v>2024</v>
      </c>
      <c r="I1206" s="20" t="s">
        <v>282</v>
      </c>
      <c r="J1206" s="184" t="s">
        <v>276</v>
      </c>
      <c r="K1206" s="2" t="s">
        <v>320</v>
      </c>
      <c r="L1206" s="163">
        <f t="shared" si="37"/>
        <v>0</v>
      </c>
      <c r="M1206" s="163">
        <f t="shared" si="38"/>
        <v>0</v>
      </c>
      <c r="N1206" s="181"/>
      <c r="O1206" s="33"/>
      <c r="P1206" s="33"/>
      <c r="Q1206" s="33"/>
      <c r="R1206" s="33"/>
      <c r="S1206" s="41"/>
      <c r="T1206" s="2"/>
      <c r="U1206" s="2"/>
      <c r="V1206" s="2"/>
      <c r="W1206" s="2"/>
      <c r="X1206" s="56"/>
      <c r="Y1206" s="62"/>
      <c r="Z1206" s="62"/>
      <c r="AA1206" s="62"/>
      <c r="AB1206" s="62"/>
      <c r="AC1206" s="69"/>
      <c r="AD1206" s="2"/>
      <c r="AE1206" s="2"/>
      <c r="AF1206" s="2"/>
      <c r="AG1206" s="2"/>
      <c r="AH1206" s="56"/>
      <c r="AI1206" s="72"/>
      <c r="AJ1206" s="72"/>
      <c r="AK1206" s="72"/>
      <c r="AL1206" s="72"/>
      <c r="AM1206" s="81"/>
      <c r="AN1206" s="2"/>
      <c r="AO1206" s="2"/>
      <c r="AP1206" s="2"/>
      <c r="AQ1206" s="2"/>
      <c r="AR1206" s="56"/>
      <c r="AS1206" s="85"/>
      <c r="AT1206" s="85"/>
      <c r="AU1206" s="85"/>
      <c r="AV1206" s="85"/>
      <c r="AW1206" s="101"/>
      <c r="AX1206" s="2"/>
      <c r="AY1206" s="2"/>
      <c r="AZ1206" s="2"/>
      <c r="BA1206" s="2"/>
      <c r="BB1206" s="56"/>
      <c r="BC1206" s="105"/>
      <c r="BD1206" s="105"/>
      <c r="BE1206" s="105"/>
      <c r="BF1206" s="105"/>
      <c r="BG1206" s="110"/>
      <c r="BH1206" s="2"/>
      <c r="BI1206" s="2"/>
      <c r="BJ1206" s="2"/>
      <c r="BK1206" s="2"/>
      <c r="BL1206" s="56"/>
      <c r="BM1206" s="48"/>
      <c r="BN1206" s="48"/>
      <c r="BO1206" s="48"/>
      <c r="BP1206" s="48"/>
      <c r="BQ1206" s="118"/>
      <c r="BR1206" s="2"/>
      <c r="BS1206" s="2"/>
      <c r="BT1206" s="2"/>
      <c r="BU1206" s="2"/>
      <c r="BV1206" s="56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18" t="s">
        <v>5</v>
      </c>
      <c r="H1207" s="3">
        <v>2024</v>
      </c>
      <c r="I1207" s="20" t="s">
        <v>282</v>
      </c>
      <c r="J1207" s="184" t="s">
        <v>277</v>
      </c>
      <c r="K1207" s="2" t="s">
        <v>320</v>
      </c>
      <c r="L1207" s="163">
        <f t="shared" si="37"/>
        <v>3</v>
      </c>
      <c r="M1207" s="163">
        <f t="shared" si="38"/>
        <v>10.449</v>
      </c>
      <c r="N1207" s="181" t="s">
        <v>792</v>
      </c>
      <c r="O1207" s="33"/>
      <c r="P1207" s="33"/>
      <c r="Q1207" s="33"/>
      <c r="R1207" s="33"/>
      <c r="S1207" s="41"/>
      <c r="T1207" s="2"/>
      <c r="U1207" s="2"/>
      <c r="V1207" s="2"/>
      <c r="W1207" s="2"/>
      <c r="X1207" s="56"/>
      <c r="Y1207" s="62"/>
      <c r="Z1207" s="62"/>
      <c r="AA1207" s="62"/>
      <c r="AB1207" s="62"/>
      <c r="AC1207" s="69"/>
      <c r="AD1207" s="2"/>
      <c r="AE1207" s="2"/>
      <c r="AF1207" s="2"/>
      <c r="AG1207" s="2"/>
      <c r="AH1207" s="56"/>
      <c r="AI1207" s="72"/>
      <c r="AJ1207" s="72"/>
      <c r="AK1207" s="72"/>
      <c r="AL1207" s="72"/>
      <c r="AM1207" s="81"/>
      <c r="AN1207" s="2"/>
      <c r="AO1207" s="2"/>
      <c r="AP1207" s="2"/>
      <c r="AQ1207" s="2"/>
      <c r="AR1207" s="56"/>
      <c r="AS1207" s="85" t="s">
        <v>363</v>
      </c>
      <c r="AT1207" s="85"/>
      <c r="AU1207" s="85"/>
      <c r="AV1207" s="85">
        <v>1</v>
      </c>
      <c r="AW1207" s="101">
        <v>7.2380000000000004</v>
      </c>
      <c r="AX1207" s="2" t="s">
        <v>370</v>
      </c>
      <c r="AY1207" s="2"/>
      <c r="AZ1207" s="2"/>
      <c r="BA1207" s="2">
        <v>2</v>
      </c>
      <c r="BB1207" s="56">
        <v>3.2109999999999999</v>
      </c>
      <c r="BC1207" s="105"/>
      <c r="BD1207" s="105"/>
      <c r="BE1207" s="105"/>
      <c r="BF1207" s="105"/>
      <c r="BG1207" s="110"/>
      <c r="BH1207" s="2"/>
      <c r="BI1207" s="2"/>
      <c r="BJ1207" s="2"/>
      <c r="BK1207" s="2"/>
      <c r="BL1207" s="56"/>
      <c r="BM1207" s="48"/>
      <c r="BN1207" s="48"/>
      <c r="BO1207" s="48"/>
      <c r="BP1207" s="48"/>
      <c r="BQ1207" s="118"/>
      <c r="BR1207" s="2"/>
      <c r="BS1207" s="2"/>
      <c r="BT1207" s="2"/>
      <c r="BU1207" s="2"/>
      <c r="BV1207" s="56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18" t="s">
        <v>5</v>
      </c>
      <c r="H1208" s="3">
        <v>2024</v>
      </c>
      <c r="I1208" s="20" t="s">
        <v>283</v>
      </c>
      <c r="J1208" s="184" t="s">
        <v>298</v>
      </c>
      <c r="K1208" s="2" t="s">
        <v>321</v>
      </c>
      <c r="L1208" s="163">
        <f t="shared" si="37"/>
        <v>0</v>
      </c>
      <c r="M1208" s="163">
        <f t="shared" si="38"/>
        <v>0</v>
      </c>
      <c r="N1208" s="181"/>
      <c r="O1208" s="33"/>
      <c r="P1208" s="33"/>
      <c r="Q1208" s="33"/>
      <c r="R1208" s="33"/>
      <c r="S1208" s="41"/>
      <c r="T1208" s="2"/>
      <c r="U1208" s="2"/>
      <c r="V1208" s="2"/>
      <c r="W1208" s="2"/>
      <c r="X1208" s="56"/>
      <c r="Y1208" s="62"/>
      <c r="Z1208" s="62"/>
      <c r="AA1208" s="62"/>
      <c r="AB1208" s="62"/>
      <c r="AC1208" s="69"/>
      <c r="AD1208" s="2"/>
      <c r="AE1208" s="2"/>
      <c r="AF1208" s="2"/>
      <c r="AG1208" s="2"/>
      <c r="AH1208" s="56"/>
      <c r="AI1208" s="72"/>
      <c r="AJ1208" s="72"/>
      <c r="AK1208" s="72"/>
      <c r="AL1208" s="72"/>
      <c r="AM1208" s="81"/>
      <c r="AN1208" s="2"/>
      <c r="AO1208" s="2"/>
      <c r="AP1208" s="2"/>
      <c r="AQ1208" s="2"/>
      <c r="AR1208" s="56"/>
      <c r="AS1208" s="85"/>
      <c r="AT1208" s="85"/>
      <c r="AU1208" s="85"/>
      <c r="AV1208" s="85"/>
      <c r="AW1208" s="101"/>
      <c r="AX1208" s="2"/>
      <c r="AY1208" s="2"/>
      <c r="AZ1208" s="2"/>
      <c r="BA1208" s="2"/>
      <c r="BB1208" s="56"/>
      <c r="BC1208" s="105"/>
      <c r="BD1208" s="105"/>
      <c r="BE1208" s="105"/>
      <c r="BF1208" s="105"/>
      <c r="BG1208" s="110"/>
      <c r="BH1208" s="2"/>
      <c r="BI1208" s="2"/>
      <c r="BJ1208" s="2"/>
      <c r="BK1208" s="2"/>
      <c r="BL1208" s="56"/>
      <c r="BM1208" s="48"/>
      <c r="BN1208" s="48"/>
      <c r="BO1208" s="48"/>
      <c r="BP1208" s="48"/>
      <c r="BQ1208" s="118"/>
      <c r="BR1208" s="2"/>
      <c r="BS1208" s="2"/>
      <c r="BT1208" s="2"/>
      <c r="BU1208" s="2"/>
      <c r="BV1208" s="56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18" t="s">
        <v>5</v>
      </c>
      <c r="H1209" s="3">
        <v>2024</v>
      </c>
      <c r="I1209" s="20" t="s">
        <v>283</v>
      </c>
      <c r="J1209" s="184" t="s">
        <v>278</v>
      </c>
      <c r="K1209" s="2" t="s">
        <v>320</v>
      </c>
      <c r="L1209" s="163">
        <f t="shared" si="37"/>
        <v>0</v>
      </c>
      <c r="M1209" s="163">
        <f t="shared" si="38"/>
        <v>0</v>
      </c>
      <c r="N1209" s="181"/>
      <c r="O1209" s="33"/>
      <c r="P1209" s="33"/>
      <c r="Q1209" s="33"/>
      <c r="R1209" s="33"/>
      <c r="S1209" s="41"/>
      <c r="T1209" s="2"/>
      <c r="U1209" s="2"/>
      <c r="V1209" s="2"/>
      <c r="W1209" s="2"/>
      <c r="X1209" s="56"/>
      <c r="Y1209" s="62"/>
      <c r="Z1209" s="62"/>
      <c r="AA1209" s="62"/>
      <c r="AB1209" s="62"/>
      <c r="AC1209" s="69"/>
      <c r="AD1209" s="2"/>
      <c r="AE1209" s="2"/>
      <c r="AF1209" s="2"/>
      <c r="AG1209" s="2"/>
      <c r="AH1209" s="56"/>
      <c r="AI1209" s="72"/>
      <c r="AJ1209" s="72"/>
      <c r="AK1209" s="72"/>
      <c r="AL1209" s="72"/>
      <c r="AM1209" s="81"/>
      <c r="AN1209" s="2"/>
      <c r="AO1209" s="2"/>
      <c r="AP1209" s="2"/>
      <c r="AQ1209" s="2"/>
      <c r="AR1209" s="56"/>
      <c r="AS1209" s="85"/>
      <c r="AT1209" s="85"/>
      <c r="AU1209" s="85"/>
      <c r="AV1209" s="85"/>
      <c r="AW1209" s="101"/>
      <c r="AX1209" s="2"/>
      <c r="AY1209" s="2"/>
      <c r="AZ1209" s="2"/>
      <c r="BA1209" s="2"/>
      <c r="BB1209" s="56"/>
      <c r="BC1209" s="105"/>
      <c r="BD1209" s="105"/>
      <c r="BE1209" s="105"/>
      <c r="BF1209" s="105"/>
      <c r="BG1209" s="110"/>
      <c r="BH1209" s="2"/>
      <c r="BI1209" s="2"/>
      <c r="BJ1209" s="2"/>
      <c r="BK1209" s="2"/>
      <c r="BL1209" s="56"/>
      <c r="BM1209" s="48"/>
      <c r="BN1209" s="48"/>
      <c r="BO1209" s="48"/>
      <c r="BP1209" s="48"/>
      <c r="BQ1209" s="118"/>
      <c r="BR1209" s="2"/>
      <c r="BS1209" s="2"/>
      <c r="BT1209" s="2"/>
      <c r="BU1209" s="2"/>
      <c r="BV1209" s="56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18" t="s">
        <v>5</v>
      </c>
      <c r="H1210" s="3">
        <v>2024</v>
      </c>
      <c r="I1210" s="20" t="s">
        <v>283</v>
      </c>
      <c r="J1210" s="184" t="s">
        <v>279</v>
      </c>
      <c r="K1210" s="2" t="s">
        <v>320</v>
      </c>
      <c r="L1210" s="163">
        <f t="shared" si="37"/>
        <v>0</v>
      </c>
      <c r="M1210" s="163">
        <f t="shared" si="38"/>
        <v>0</v>
      </c>
      <c r="N1210" s="181"/>
      <c r="O1210" s="33"/>
      <c r="P1210" s="33"/>
      <c r="Q1210" s="33"/>
      <c r="R1210" s="33"/>
      <c r="S1210" s="41"/>
      <c r="T1210" s="2"/>
      <c r="U1210" s="2"/>
      <c r="V1210" s="2"/>
      <c r="W1210" s="2"/>
      <c r="X1210" s="56"/>
      <c r="Y1210" s="62"/>
      <c r="Z1210" s="62"/>
      <c r="AA1210" s="62"/>
      <c r="AB1210" s="62"/>
      <c r="AC1210" s="69"/>
      <c r="AD1210" s="2"/>
      <c r="AE1210" s="2"/>
      <c r="AF1210" s="2"/>
      <c r="AG1210" s="2"/>
      <c r="AH1210" s="56"/>
      <c r="AI1210" s="72"/>
      <c r="AJ1210" s="72"/>
      <c r="AK1210" s="72"/>
      <c r="AL1210" s="72"/>
      <c r="AM1210" s="81"/>
      <c r="AN1210" s="2"/>
      <c r="AO1210" s="2"/>
      <c r="AP1210" s="2"/>
      <c r="AQ1210" s="2"/>
      <c r="AR1210" s="56"/>
      <c r="AS1210" s="85"/>
      <c r="AT1210" s="85"/>
      <c r="AU1210" s="85"/>
      <c r="AV1210" s="85"/>
      <c r="AW1210" s="101"/>
      <c r="AX1210" s="2"/>
      <c r="AY1210" s="2"/>
      <c r="AZ1210" s="2"/>
      <c r="BA1210" s="2"/>
      <c r="BB1210" s="56"/>
      <c r="BC1210" s="105"/>
      <c r="BD1210" s="105"/>
      <c r="BE1210" s="105"/>
      <c r="BF1210" s="105"/>
      <c r="BG1210" s="110"/>
      <c r="BH1210" s="2"/>
      <c r="BI1210" s="2"/>
      <c r="BJ1210" s="2"/>
      <c r="BK1210" s="2"/>
      <c r="BL1210" s="56"/>
      <c r="BM1210" s="48"/>
      <c r="BN1210" s="48"/>
      <c r="BO1210" s="48"/>
      <c r="BP1210" s="48"/>
      <c r="BQ1210" s="118"/>
      <c r="BR1210" s="2"/>
      <c r="BS1210" s="2"/>
      <c r="BT1210" s="2"/>
      <c r="BU1210" s="2"/>
      <c r="BV1210" s="56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18" t="s">
        <v>5</v>
      </c>
      <c r="H1211" s="3">
        <v>2024</v>
      </c>
      <c r="I1211" s="20" t="s">
        <v>286</v>
      </c>
      <c r="J1211" s="184" t="s">
        <v>280</v>
      </c>
      <c r="K1211" s="2" t="s">
        <v>319</v>
      </c>
      <c r="L1211" s="163">
        <f t="shared" si="37"/>
        <v>0</v>
      </c>
      <c r="M1211" s="163">
        <f t="shared" si="38"/>
        <v>0</v>
      </c>
      <c r="N1211" s="181"/>
      <c r="O1211" s="33"/>
      <c r="P1211" s="33"/>
      <c r="Q1211" s="33"/>
      <c r="R1211" s="33"/>
      <c r="S1211" s="41"/>
      <c r="T1211" s="2"/>
      <c r="U1211" s="2"/>
      <c r="V1211" s="2"/>
      <c r="W1211" s="2"/>
      <c r="X1211" s="56"/>
      <c r="Y1211" s="62"/>
      <c r="Z1211" s="62"/>
      <c r="AA1211" s="62"/>
      <c r="AB1211" s="62"/>
      <c r="AC1211" s="69"/>
      <c r="AD1211" s="2"/>
      <c r="AE1211" s="2"/>
      <c r="AF1211" s="2"/>
      <c r="AG1211" s="2"/>
      <c r="AH1211" s="56"/>
      <c r="AI1211" s="72"/>
      <c r="AJ1211" s="72"/>
      <c r="AK1211" s="72"/>
      <c r="AL1211" s="72"/>
      <c r="AM1211" s="81"/>
      <c r="AN1211" s="2"/>
      <c r="AO1211" s="2"/>
      <c r="AP1211" s="2"/>
      <c r="AQ1211" s="2"/>
      <c r="AR1211" s="56"/>
      <c r="AS1211" s="85"/>
      <c r="AT1211" s="85"/>
      <c r="AU1211" s="85"/>
      <c r="AV1211" s="85"/>
      <c r="AW1211" s="101"/>
      <c r="AX1211" s="2"/>
      <c r="AY1211" s="2"/>
      <c r="AZ1211" s="2"/>
      <c r="BA1211" s="2"/>
      <c r="BB1211" s="56"/>
      <c r="BC1211" s="105"/>
      <c r="BD1211" s="105"/>
      <c r="BE1211" s="105"/>
      <c r="BF1211" s="105"/>
      <c r="BG1211" s="110"/>
      <c r="BH1211" s="2"/>
      <c r="BI1211" s="2"/>
      <c r="BJ1211" s="2"/>
      <c r="BK1211" s="2"/>
      <c r="BL1211" s="56"/>
      <c r="BM1211" s="48"/>
      <c r="BN1211" s="48"/>
      <c r="BO1211" s="48"/>
      <c r="BP1211" s="48"/>
      <c r="BQ1211" s="118"/>
      <c r="BR1211" s="2"/>
      <c r="BS1211" s="2"/>
      <c r="BT1211" s="2"/>
      <c r="BU1211" s="2"/>
      <c r="BV1211" s="56"/>
    </row>
    <row r="1212" spans="1:74" ht="43.2" hidden="1" x14ac:dyDescent="0.3">
      <c r="A1212" s="4" t="s">
        <v>33</v>
      </c>
      <c r="B1212" s="2" t="s">
        <v>2</v>
      </c>
      <c r="C1212" s="2" t="s">
        <v>3</v>
      </c>
      <c r="D1212" s="2" t="s">
        <v>15</v>
      </c>
      <c r="E1212" s="3">
        <v>38</v>
      </c>
      <c r="F1212" s="3"/>
      <c r="G1212" s="18" t="s">
        <v>5</v>
      </c>
      <c r="H1212" s="3">
        <v>2024</v>
      </c>
      <c r="I1212" s="20" t="s">
        <v>286</v>
      </c>
      <c r="J1212" s="184" t="s">
        <v>281</v>
      </c>
      <c r="K1212" s="2" t="s">
        <v>319</v>
      </c>
      <c r="L1212" s="163">
        <f t="shared" si="37"/>
        <v>0</v>
      </c>
      <c r="M1212" s="163">
        <f t="shared" si="38"/>
        <v>75.23299999999999</v>
      </c>
      <c r="N1212" s="186" t="s">
        <v>1364</v>
      </c>
      <c r="O1212" s="33"/>
      <c r="P1212" s="33"/>
      <c r="Q1212" s="33"/>
      <c r="R1212" s="33"/>
      <c r="S1212" s="41"/>
      <c r="T1212" s="2" t="s">
        <v>409</v>
      </c>
      <c r="U1212" s="2"/>
      <c r="V1212" s="2"/>
      <c r="W1212" s="2"/>
      <c r="X1212" s="56">
        <v>12.87</v>
      </c>
      <c r="Y1212" s="62" t="s">
        <v>457</v>
      </c>
      <c r="Z1212" s="62"/>
      <c r="AA1212" s="62"/>
      <c r="AB1212" s="62"/>
      <c r="AC1212" s="69">
        <v>9.6039999999999992</v>
      </c>
      <c r="AD1212" s="2"/>
      <c r="AE1212" s="2"/>
      <c r="AF1212" s="2"/>
      <c r="AG1212" s="2"/>
      <c r="AH1212" s="56"/>
      <c r="AI1212" s="72"/>
      <c r="AJ1212" s="72"/>
      <c r="AK1212" s="72"/>
      <c r="AL1212" s="72"/>
      <c r="AM1212" s="81"/>
      <c r="AN1212" s="2"/>
      <c r="AO1212" s="2"/>
      <c r="AP1212" s="2"/>
      <c r="AQ1212" s="2"/>
      <c r="AR1212" s="56"/>
      <c r="AS1212" s="85"/>
      <c r="AT1212" s="85"/>
      <c r="AU1212" s="85"/>
      <c r="AV1212" s="85"/>
      <c r="AW1212" s="101"/>
      <c r="AX1212" s="2"/>
      <c r="AY1212" s="2"/>
      <c r="AZ1212" s="2"/>
      <c r="BA1212" s="2"/>
      <c r="BB1212" s="56"/>
      <c r="BC1212" s="105" t="s">
        <v>1076</v>
      </c>
      <c r="BD1212" s="105"/>
      <c r="BE1212" s="105"/>
      <c r="BF1212" s="105"/>
      <c r="BG1212" s="110">
        <f>22.691+4.5</f>
        <v>27.190999999999999</v>
      </c>
      <c r="BH1212" s="2"/>
      <c r="BI1212" s="2"/>
      <c r="BJ1212" s="2"/>
      <c r="BK1212" s="2"/>
      <c r="BL1212" s="56"/>
      <c r="BM1212" s="48" t="s">
        <v>1128</v>
      </c>
      <c r="BN1212" s="48"/>
      <c r="BO1212" s="48"/>
      <c r="BP1212" s="48"/>
      <c r="BQ1212" s="118">
        <v>25.568000000000001</v>
      </c>
      <c r="BR1212" s="2"/>
      <c r="BS1212" s="2"/>
      <c r="BT1212" s="2"/>
      <c r="BU1212" s="2"/>
      <c r="BV1212" s="56"/>
    </row>
    <row r="1213" spans="1:74" s="13" customFormat="1" hidden="1" x14ac:dyDescent="0.3">
      <c r="A1213" s="14" t="s">
        <v>33</v>
      </c>
      <c r="B1213" s="12" t="s">
        <v>2</v>
      </c>
      <c r="C1213" s="12" t="s">
        <v>3</v>
      </c>
      <c r="D1213" s="12" t="s">
        <v>15</v>
      </c>
      <c r="E1213" s="7">
        <v>38</v>
      </c>
      <c r="F1213" s="7"/>
      <c r="G1213" s="19" t="s">
        <v>5</v>
      </c>
      <c r="H1213" s="7">
        <v>2024</v>
      </c>
      <c r="I1213" s="21"/>
      <c r="J1213" s="12" t="s">
        <v>314</v>
      </c>
      <c r="K1213" s="12"/>
      <c r="L1213" s="147"/>
      <c r="M1213" s="147">
        <f>SUM(M1175:M1212)</f>
        <v>439.79500000000002</v>
      </c>
      <c r="N1213" s="183"/>
      <c r="O1213" s="12"/>
      <c r="P1213" s="12"/>
      <c r="Q1213" s="12"/>
      <c r="R1213" s="12"/>
      <c r="S1213" s="52">
        <f>SUM(S1175:S1212)</f>
        <v>0</v>
      </c>
      <c r="T1213" s="12"/>
      <c r="U1213" s="12"/>
      <c r="V1213" s="12"/>
      <c r="W1213" s="12"/>
      <c r="X1213" s="52">
        <f>SUM(X1175:X1212)</f>
        <v>12.87</v>
      </c>
      <c r="Y1213" s="12"/>
      <c r="Z1213" s="12"/>
      <c r="AA1213" s="12"/>
      <c r="AB1213" s="12"/>
      <c r="AC1213" s="52">
        <f>SUM(AC1175:AC1212)</f>
        <v>11.997999999999999</v>
      </c>
      <c r="AD1213" s="12"/>
      <c r="AE1213" s="12"/>
      <c r="AF1213" s="12"/>
      <c r="AG1213" s="12"/>
      <c r="AH1213" s="52">
        <f>SUM(AH1175:AH1212)</f>
        <v>0</v>
      </c>
      <c r="AI1213" s="12"/>
      <c r="AJ1213" s="12"/>
      <c r="AK1213" s="12"/>
      <c r="AL1213" s="12"/>
      <c r="AM1213" s="52">
        <f>SUM(AM1175:AM1212)</f>
        <v>0</v>
      </c>
      <c r="AN1213" s="12"/>
      <c r="AO1213" s="12"/>
      <c r="AP1213" s="12"/>
      <c r="AQ1213" s="12"/>
      <c r="AR1213" s="52">
        <f>SUM(AR1175:AR1212)</f>
        <v>0</v>
      </c>
      <c r="AS1213" s="12"/>
      <c r="AT1213" s="12"/>
      <c r="AU1213" s="12"/>
      <c r="AV1213" s="12"/>
      <c r="AW1213" s="52">
        <f>SUM(AW1175:AW1212)</f>
        <v>7.2380000000000004</v>
      </c>
      <c r="AX1213" s="12"/>
      <c r="AY1213" s="12"/>
      <c r="AZ1213" s="12"/>
      <c r="BA1213" s="12"/>
      <c r="BB1213" s="52">
        <f>SUM(BB1175:BB1212)</f>
        <v>3.2109999999999999</v>
      </c>
      <c r="BC1213" s="12"/>
      <c r="BD1213" s="12"/>
      <c r="BE1213" s="12"/>
      <c r="BF1213" s="12"/>
      <c r="BG1213" s="52">
        <f>SUM(BG1175:BG1212)</f>
        <v>378.90999999999997</v>
      </c>
      <c r="BH1213" s="12"/>
      <c r="BI1213" s="12"/>
      <c r="BJ1213" s="12"/>
      <c r="BK1213" s="12"/>
      <c r="BL1213" s="52">
        <f>SUM(BL1175:BL1212)</f>
        <v>0</v>
      </c>
      <c r="BM1213" s="12"/>
      <c r="BN1213" s="12"/>
      <c r="BO1213" s="12"/>
      <c r="BP1213" s="12"/>
      <c r="BQ1213" s="52">
        <f>SUM(BQ1175:BQ1212)</f>
        <v>25.568000000000001</v>
      </c>
      <c r="BR1213" s="12"/>
      <c r="BS1213" s="12"/>
      <c r="BT1213" s="12"/>
      <c r="BU1213" s="12"/>
      <c r="BV1213" s="52">
        <f>SUM(BV1175:BV1212)</f>
        <v>0</v>
      </c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18" t="s">
        <v>5</v>
      </c>
      <c r="H1214" s="3">
        <v>2024</v>
      </c>
      <c r="I1214" s="20" t="s">
        <v>287</v>
      </c>
      <c r="J1214" s="184" t="s">
        <v>267</v>
      </c>
      <c r="K1214" s="2" t="s">
        <v>318</v>
      </c>
      <c r="L1214" s="163">
        <f t="shared" si="37"/>
        <v>0</v>
      </c>
      <c r="M1214" s="163">
        <f t="shared" si="38"/>
        <v>0</v>
      </c>
      <c r="N1214" s="181"/>
      <c r="O1214" s="33"/>
      <c r="P1214" s="33"/>
      <c r="Q1214" s="33"/>
      <c r="R1214" s="33"/>
      <c r="S1214" s="41"/>
      <c r="T1214" s="2"/>
      <c r="U1214" s="2"/>
      <c r="V1214" s="2"/>
      <c r="W1214" s="2"/>
      <c r="X1214" s="56"/>
      <c r="Y1214" s="62"/>
      <c r="Z1214" s="62"/>
      <c r="AA1214" s="62"/>
      <c r="AB1214" s="62"/>
      <c r="AC1214" s="69"/>
      <c r="AD1214" s="2"/>
      <c r="AE1214" s="2"/>
      <c r="AF1214" s="2"/>
      <c r="AG1214" s="2"/>
      <c r="AH1214" s="56"/>
      <c r="AI1214" s="72"/>
      <c r="AJ1214" s="72"/>
      <c r="AK1214" s="72"/>
      <c r="AL1214" s="72"/>
      <c r="AM1214" s="81"/>
      <c r="AN1214" s="2"/>
      <c r="AO1214" s="2"/>
      <c r="AP1214" s="2"/>
      <c r="AQ1214" s="2"/>
      <c r="AR1214" s="56"/>
      <c r="AS1214" s="85"/>
      <c r="AT1214" s="85"/>
      <c r="AU1214" s="85"/>
      <c r="AV1214" s="85"/>
      <c r="AW1214" s="101"/>
      <c r="AX1214" s="2"/>
      <c r="AY1214" s="2"/>
      <c r="AZ1214" s="2"/>
      <c r="BA1214" s="2"/>
      <c r="BB1214" s="56"/>
      <c r="BC1214" s="105"/>
      <c r="BD1214" s="105"/>
      <c r="BE1214" s="105"/>
      <c r="BF1214" s="105"/>
      <c r="BG1214" s="110"/>
      <c r="BH1214" s="2"/>
      <c r="BI1214" s="2"/>
      <c r="BJ1214" s="2"/>
      <c r="BK1214" s="2"/>
      <c r="BL1214" s="56"/>
      <c r="BM1214" s="48"/>
      <c r="BN1214" s="48"/>
      <c r="BO1214" s="48"/>
      <c r="BP1214" s="48"/>
      <c r="BQ1214" s="118"/>
      <c r="BR1214" s="2"/>
      <c r="BS1214" s="2"/>
      <c r="BT1214" s="2"/>
      <c r="BU1214" s="2"/>
      <c r="BV1214" s="56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18" t="s">
        <v>5</v>
      </c>
      <c r="H1215" s="3">
        <v>2024</v>
      </c>
      <c r="I1215" s="20" t="s">
        <v>287</v>
      </c>
      <c r="J1215" s="184" t="s">
        <v>291</v>
      </c>
      <c r="K1215" s="2" t="s">
        <v>319</v>
      </c>
      <c r="L1215" s="163">
        <f t="shared" si="37"/>
        <v>0</v>
      </c>
      <c r="M1215" s="163">
        <f t="shared" si="38"/>
        <v>0</v>
      </c>
      <c r="N1215" s="181"/>
      <c r="O1215" s="33"/>
      <c r="P1215" s="33"/>
      <c r="Q1215" s="33"/>
      <c r="R1215" s="33"/>
      <c r="S1215" s="41"/>
      <c r="T1215" s="2"/>
      <c r="U1215" s="2"/>
      <c r="V1215" s="2"/>
      <c r="W1215" s="2"/>
      <c r="X1215" s="56"/>
      <c r="Y1215" s="62"/>
      <c r="Z1215" s="62"/>
      <c r="AA1215" s="62"/>
      <c r="AB1215" s="62"/>
      <c r="AC1215" s="69"/>
      <c r="AD1215" s="2"/>
      <c r="AE1215" s="2"/>
      <c r="AF1215" s="2"/>
      <c r="AG1215" s="2"/>
      <c r="AH1215" s="56"/>
      <c r="AI1215" s="72"/>
      <c r="AJ1215" s="72"/>
      <c r="AK1215" s="72"/>
      <c r="AL1215" s="72"/>
      <c r="AM1215" s="81"/>
      <c r="AN1215" s="2"/>
      <c r="AO1215" s="2"/>
      <c r="AP1215" s="2"/>
      <c r="AQ1215" s="2"/>
      <c r="AR1215" s="56"/>
      <c r="AS1215" s="85"/>
      <c r="AT1215" s="85"/>
      <c r="AU1215" s="85"/>
      <c r="AV1215" s="85"/>
      <c r="AW1215" s="101"/>
      <c r="AX1215" s="2"/>
      <c r="AY1215" s="2"/>
      <c r="AZ1215" s="2"/>
      <c r="BA1215" s="2"/>
      <c r="BB1215" s="56"/>
      <c r="BC1215" s="105"/>
      <c r="BD1215" s="105"/>
      <c r="BE1215" s="105"/>
      <c r="BF1215" s="105"/>
      <c r="BG1215" s="110"/>
      <c r="BH1215" s="2"/>
      <c r="BI1215" s="2"/>
      <c r="BJ1215" s="2"/>
      <c r="BK1215" s="2"/>
      <c r="BL1215" s="56"/>
      <c r="BM1215" s="48"/>
      <c r="BN1215" s="48"/>
      <c r="BO1215" s="48"/>
      <c r="BP1215" s="48"/>
      <c r="BQ1215" s="118"/>
      <c r="BR1215" s="2"/>
      <c r="BS1215" s="2"/>
      <c r="BT1215" s="2"/>
      <c r="BU1215" s="2"/>
      <c r="BV1215" s="56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18" t="s">
        <v>5</v>
      </c>
      <c r="H1216" s="3">
        <v>2024</v>
      </c>
      <c r="I1216" s="20" t="s">
        <v>286</v>
      </c>
      <c r="J1216" s="184" t="s">
        <v>336</v>
      </c>
      <c r="K1216" s="2" t="s">
        <v>319</v>
      </c>
      <c r="L1216" s="163">
        <f t="shared" si="37"/>
        <v>0</v>
      </c>
      <c r="M1216" s="163">
        <f t="shared" si="38"/>
        <v>0</v>
      </c>
      <c r="N1216" s="181"/>
      <c r="O1216" s="33"/>
      <c r="P1216" s="33"/>
      <c r="Q1216" s="33"/>
      <c r="R1216" s="33"/>
      <c r="S1216" s="41"/>
      <c r="T1216" s="2"/>
      <c r="U1216" s="2"/>
      <c r="V1216" s="2"/>
      <c r="W1216" s="2"/>
      <c r="X1216" s="56"/>
      <c r="Y1216" s="62"/>
      <c r="Z1216" s="62"/>
      <c r="AA1216" s="62"/>
      <c r="AB1216" s="62"/>
      <c r="AC1216" s="69"/>
      <c r="AD1216" s="2"/>
      <c r="AE1216" s="2"/>
      <c r="AF1216" s="2"/>
      <c r="AG1216" s="2"/>
      <c r="AH1216" s="56"/>
      <c r="AI1216" s="72"/>
      <c r="AJ1216" s="72"/>
      <c r="AK1216" s="72"/>
      <c r="AL1216" s="72"/>
      <c r="AM1216" s="81"/>
      <c r="AN1216" s="2"/>
      <c r="AO1216" s="2"/>
      <c r="AP1216" s="2"/>
      <c r="AQ1216" s="2"/>
      <c r="AR1216" s="56"/>
      <c r="AS1216" s="85"/>
      <c r="AT1216" s="85"/>
      <c r="AU1216" s="85"/>
      <c r="AV1216" s="85"/>
      <c r="AW1216" s="101"/>
      <c r="AX1216" s="2"/>
      <c r="AY1216" s="2"/>
      <c r="AZ1216" s="2"/>
      <c r="BA1216" s="2"/>
      <c r="BB1216" s="56"/>
      <c r="BC1216" s="105"/>
      <c r="BD1216" s="105"/>
      <c r="BE1216" s="105"/>
      <c r="BF1216" s="105"/>
      <c r="BG1216" s="110"/>
      <c r="BH1216" s="2"/>
      <c r="BI1216" s="2"/>
      <c r="BJ1216" s="2"/>
      <c r="BK1216" s="2"/>
      <c r="BL1216" s="56"/>
      <c r="BM1216" s="48"/>
      <c r="BN1216" s="48"/>
      <c r="BO1216" s="48"/>
      <c r="BP1216" s="48"/>
      <c r="BQ1216" s="118"/>
      <c r="BR1216" s="2"/>
      <c r="BS1216" s="2"/>
      <c r="BT1216" s="2"/>
      <c r="BU1216" s="2"/>
      <c r="BV1216" s="56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18" t="s">
        <v>5</v>
      </c>
      <c r="H1217" s="3">
        <v>2024</v>
      </c>
      <c r="I1217" s="20" t="s">
        <v>286</v>
      </c>
      <c r="J1217" s="185" t="s">
        <v>337</v>
      </c>
      <c r="K1217" s="8" t="s">
        <v>318</v>
      </c>
      <c r="L1217" s="163">
        <f t="shared" si="37"/>
        <v>0</v>
      </c>
      <c r="M1217" s="163">
        <f t="shared" si="38"/>
        <v>0</v>
      </c>
      <c r="N1217" s="181"/>
      <c r="O1217" s="53"/>
      <c r="P1217" s="53"/>
      <c r="Q1217" s="53"/>
      <c r="R1217" s="53"/>
      <c r="S1217" s="41"/>
      <c r="T1217" s="8"/>
      <c r="U1217" s="8"/>
      <c r="V1217" s="8"/>
      <c r="W1217" s="8"/>
      <c r="X1217" s="56"/>
      <c r="Y1217" s="135"/>
      <c r="Z1217" s="135"/>
      <c r="AA1217" s="135"/>
      <c r="AB1217" s="135"/>
      <c r="AC1217" s="69"/>
      <c r="AD1217" s="8"/>
      <c r="AE1217" s="8"/>
      <c r="AF1217" s="8"/>
      <c r="AG1217" s="8"/>
      <c r="AH1217" s="56"/>
      <c r="AI1217" s="137"/>
      <c r="AJ1217" s="137"/>
      <c r="AK1217" s="137"/>
      <c r="AL1217" s="137"/>
      <c r="AM1217" s="81"/>
      <c r="AN1217" s="8"/>
      <c r="AO1217" s="8"/>
      <c r="AP1217" s="8"/>
      <c r="AQ1217" s="8"/>
      <c r="AR1217" s="56"/>
      <c r="AS1217" s="139"/>
      <c r="AT1217" s="139"/>
      <c r="AU1217" s="139"/>
      <c r="AV1217" s="139"/>
      <c r="AW1217" s="101"/>
      <c r="AX1217" s="8"/>
      <c r="AY1217" s="8"/>
      <c r="AZ1217" s="8"/>
      <c r="BA1217" s="8"/>
      <c r="BB1217" s="56"/>
      <c r="BC1217" s="141"/>
      <c r="BD1217" s="141"/>
      <c r="BE1217" s="141"/>
      <c r="BF1217" s="141"/>
      <c r="BG1217" s="110"/>
      <c r="BH1217" s="8"/>
      <c r="BI1217" s="8"/>
      <c r="BJ1217" s="8"/>
      <c r="BK1217" s="8"/>
      <c r="BL1217" s="56"/>
      <c r="BM1217" s="143"/>
      <c r="BN1217" s="143"/>
      <c r="BO1217" s="143"/>
      <c r="BP1217" s="143"/>
      <c r="BQ1217" s="118"/>
      <c r="BR1217" s="8"/>
      <c r="BS1217" s="8"/>
      <c r="BT1217" s="8"/>
      <c r="BU1217" s="8"/>
      <c r="BV1217" s="56"/>
    </row>
    <row r="1218" spans="1:74" ht="28.8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18" t="s">
        <v>5</v>
      </c>
      <c r="H1218" s="3">
        <v>2024</v>
      </c>
      <c r="I1218" s="20" t="s">
        <v>286</v>
      </c>
      <c r="J1218" s="185" t="s">
        <v>338</v>
      </c>
      <c r="K1218" s="8" t="s">
        <v>339</v>
      </c>
      <c r="L1218" s="163">
        <f t="shared" si="37"/>
        <v>0</v>
      </c>
      <c r="M1218" s="163">
        <f t="shared" si="38"/>
        <v>0</v>
      </c>
      <c r="N1218" s="181"/>
      <c r="O1218" s="53"/>
      <c r="P1218" s="53"/>
      <c r="Q1218" s="53"/>
      <c r="R1218" s="53"/>
      <c r="S1218" s="41"/>
      <c r="T1218" s="8"/>
      <c r="U1218" s="8"/>
      <c r="V1218" s="8"/>
      <c r="W1218" s="8"/>
      <c r="X1218" s="56"/>
      <c r="Y1218" s="135"/>
      <c r="Z1218" s="135"/>
      <c r="AA1218" s="135"/>
      <c r="AB1218" s="135"/>
      <c r="AC1218" s="69"/>
      <c r="AD1218" s="8"/>
      <c r="AE1218" s="8"/>
      <c r="AF1218" s="8"/>
      <c r="AG1218" s="8"/>
      <c r="AH1218" s="56"/>
      <c r="AI1218" s="137"/>
      <c r="AJ1218" s="137"/>
      <c r="AK1218" s="137"/>
      <c r="AL1218" s="137"/>
      <c r="AM1218" s="81"/>
      <c r="AN1218" s="8"/>
      <c r="AO1218" s="8"/>
      <c r="AP1218" s="8"/>
      <c r="AQ1218" s="8"/>
      <c r="AR1218" s="56"/>
      <c r="AS1218" s="139"/>
      <c r="AT1218" s="139"/>
      <c r="AU1218" s="139"/>
      <c r="AV1218" s="139"/>
      <c r="AW1218" s="101"/>
      <c r="AX1218" s="8"/>
      <c r="AY1218" s="8"/>
      <c r="AZ1218" s="8"/>
      <c r="BA1218" s="8"/>
      <c r="BB1218" s="56"/>
      <c r="BC1218" s="141"/>
      <c r="BD1218" s="141"/>
      <c r="BE1218" s="141"/>
      <c r="BF1218" s="141"/>
      <c r="BG1218" s="110"/>
      <c r="BH1218" s="8"/>
      <c r="BI1218" s="8"/>
      <c r="BJ1218" s="8"/>
      <c r="BK1218" s="8"/>
      <c r="BL1218" s="56"/>
      <c r="BM1218" s="143"/>
      <c r="BN1218" s="143"/>
      <c r="BO1218" s="143"/>
      <c r="BP1218" s="143"/>
      <c r="BQ1218" s="118"/>
      <c r="BR1218" s="8"/>
      <c r="BS1218" s="8"/>
      <c r="BT1218" s="8"/>
      <c r="BU1218" s="8"/>
      <c r="BV1218" s="56"/>
    </row>
    <row r="1219" spans="1:74" ht="28.8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18" t="s">
        <v>5</v>
      </c>
      <c r="H1219" s="3">
        <v>2024</v>
      </c>
      <c r="I1219" s="20" t="s">
        <v>286</v>
      </c>
      <c r="J1219" s="185" t="s">
        <v>340</v>
      </c>
      <c r="K1219" s="8" t="s">
        <v>318</v>
      </c>
      <c r="L1219" s="163">
        <f t="shared" si="37"/>
        <v>0</v>
      </c>
      <c r="M1219" s="163">
        <f t="shared" si="38"/>
        <v>0</v>
      </c>
      <c r="N1219" s="181"/>
      <c r="O1219" s="53"/>
      <c r="P1219" s="53"/>
      <c r="Q1219" s="53"/>
      <c r="R1219" s="53"/>
      <c r="S1219" s="41"/>
      <c r="T1219" s="8"/>
      <c r="U1219" s="8"/>
      <c r="V1219" s="8"/>
      <c r="W1219" s="8"/>
      <c r="X1219" s="56"/>
      <c r="Y1219" s="135"/>
      <c r="Z1219" s="135"/>
      <c r="AA1219" s="135"/>
      <c r="AB1219" s="135"/>
      <c r="AC1219" s="69"/>
      <c r="AD1219" s="8"/>
      <c r="AE1219" s="8"/>
      <c r="AF1219" s="8"/>
      <c r="AG1219" s="8"/>
      <c r="AH1219" s="56"/>
      <c r="AI1219" s="137"/>
      <c r="AJ1219" s="137"/>
      <c r="AK1219" s="137"/>
      <c r="AL1219" s="137"/>
      <c r="AM1219" s="81"/>
      <c r="AN1219" s="8"/>
      <c r="AO1219" s="8"/>
      <c r="AP1219" s="8"/>
      <c r="AQ1219" s="8"/>
      <c r="AR1219" s="56"/>
      <c r="AS1219" s="139"/>
      <c r="AT1219" s="139"/>
      <c r="AU1219" s="139"/>
      <c r="AV1219" s="139"/>
      <c r="AW1219" s="101"/>
      <c r="AX1219" s="8"/>
      <c r="AY1219" s="8"/>
      <c r="AZ1219" s="8"/>
      <c r="BA1219" s="8"/>
      <c r="BB1219" s="56"/>
      <c r="BC1219" s="141"/>
      <c r="BD1219" s="141"/>
      <c r="BE1219" s="141"/>
      <c r="BF1219" s="141"/>
      <c r="BG1219" s="110"/>
      <c r="BH1219" s="8"/>
      <c r="BI1219" s="8"/>
      <c r="BJ1219" s="8"/>
      <c r="BK1219" s="8"/>
      <c r="BL1219" s="56"/>
      <c r="BM1219" s="143"/>
      <c r="BN1219" s="143"/>
      <c r="BO1219" s="143"/>
      <c r="BP1219" s="143"/>
      <c r="BQ1219" s="118"/>
      <c r="BR1219" s="8"/>
      <c r="BS1219" s="8"/>
      <c r="BT1219" s="8"/>
      <c r="BU1219" s="8"/>
      <c r="BV1219" s="56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18" t="s">
        <v>5</v>
      </c>
      <c r="H1220" s="3">
        <v>2024</v>
      </c>
      <c r="I1220" s="20" t="s">
        <v>286</v>
      </c>
      <c r="J1220" s="185" t="s">
        <v>341</v>
      </c>
      <c r="K1220" s="8" t="s">
        <v>320</v>
      </c>
      <c r="L1220" s="163">
        <f t="shared" si="37"/>
        <v>0</v>
      </c>
      <c r="M1220" s="163">
        <f t="shared" si="38"/>
        <v>0</v>
      </c>
      <c r="N1220" s="181"/>
      <c r="O1220" s="53"/>
      <c r="P1220" s="53"/>
      <c r="Q1220" s="53"/>
      <c r="R1220" s="53"/>
      <c r="S1220" s="41"/>
      <c r="T1220" s="8"/>
      <c r="U1220" s="8"/>
      <c r="V1220" s="8"/>
      <c r="W1220" s="8"/>
      <c r="X1220" s="56"/>
      <c r="Y1220" s="135"/>
      <c r="Z1220" s="135"/>
      <c r="AA1220" s="135"/>
      <c r="AB1220" s="135"/>
      <c r="AC1220" s="69"/>
      <c r="AD1220" s="8"/>
      <c r="AE1220" s="8"/>
      <c r="AF1220" s="8"/>
      <c r="AG1220" s="8"/>
      <c r="AH1220" s="56"/>
      <c r="AI1220" s="137"/>
      <c r="AJ1220" s="137"/>
      <c r="AK1220" s="137"/>
      <c r="AL1220" s="137"/>
      <c r="AM1220" s="81"/>
      <c r="AN1220" s="8"/>
      <c r="AO1220" s="8"/>
      <c r="AP1220" s="8"/>
      <c r="AQ1220" s="8"/>
      <c r="AR1220" s="56"/>
      <c r="AS1220" s="139"/>
      <c r="AT1220" s="139"/>
      <c r="AU1220" s="139"/>
      <c r="AV1220" s="139"/>
      <c r="AW1220" s="101"/>
      <c r="AX1220" s="8"/>
      <c r="AY1220" s="8"/>
      <c r="AZ1220" s="8"/>
      <c r="BA1220" s="8"/>
      <c r="BB1220" s="56"/>
      <c r="BC1220" s="141"/>
      <c r="BD1220" s="141"/>
      <c r="BE1220" s="141"/>
      <c r="BF1220" s="141"/>
      <c r="BG1220" s="110"/>
      <c r="BH1220" s="8"/>
      <c r="BI1220" s="8"/>
      <c r="BJ1220" s="8"/>
      <c r="BK1220" s="8"/>
      <c r="BL1220" s="56"/>
      <c r="BM1220" s="143"/>
      <c r="BN1220" s="143"/>
      <c r="BO1220" s="143"/>
      <c r="BP1220" s="143"/>
      <c r="BQ1220" s="118"/>
      <c r="BR1220" s="8"/>
      <c r="BS1220" s="8"/>
      <c r="BT1220" s="8"/>
      <c r="BU1220" s="8"/>
      <c r="BV1220" s="56"/>
    </row>
    <row r="1221" spans="1:74" ht="28.8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18" t="s">
        <v>5</v>
      </c>
      <c r="H1221" s="3">
        <v>2024</v>
      </c>
      <c r="I1221" s="20" t="s">
        <v>286</v>
      </c>
      <c r="J1221" s="185" t="s">
        <v>342</v>
      </c>
      <c r="K1221" s="8" t="s">
        <v>320</v>
      </c>
      <c r="L1221" s="163">
        <f t="shared" si="37"/>
        <v>0</v>
      </c>
      <c r="M1221" s="163">
        <f t="shared" si="38"/>
        <v>0</v>
      </c>
      <c r="N1221" s="181"/>
      <c r="O1221" s="53"/>
      <c r="P1221" s="53"/>
      <c r="Q1221" s="53"/>
      <c r="R1221" s="53"/>
      <c r="S1221" s="41"/>
      <c r="T1221" s="8"/>
      <c r="U1221" s="8"/>
      <c r="V1221" s="8"/>
      <c r="W1221" s="8"/>
      <c r="X1221" s="56"/>
      <c r="Y1221" s="135"/>
      <c r="Z1221" s="135"/>
      <c r="AA1221" s="135"/>
      <c r="AB1221" s="135"/>
      <c r="AC1221" s="69"/>
      <c r="AD1221" s="8"/>
      <c r="AE1221" s="8"/>
      <c r="AF1221" s="8"/>
      <c r="AG1221" s="8"/>
      <c r="AH1221" s="56"/>
      <c r="AI1221" s="137"/>
      <c r="AJ1221" s="137"/>
      <c r="AK1221" s="137"/>
      <c r="AL1221" s="137"/>
      <c r="AM1221" s="81"/>
      <c r="AN1221" s="8"/>
      <c r="AO1221" s="8"/>
      <c r="AP1221" s="8"/>
      <c r="AQ1221" s="8"/>
      <c r="AR1221" s="56"/>
      <c r="AS1221" s="139"/>
      <c r="AT1221" s="139"/>
      <c r="AU1221" s="139"/>
      <c r="AV1221" s="139"/>
      <c r="AW1221" s="101"/>
      <c r="AX1221" s="8"/>
      <c r="AY1221" s="8"/>
      <c r="AZ1221" s="8"/>
      <c r="BA1221" s="8"/>
      <c r="BB1221" s="56"/>
      <c r="BC1221" s="141"/>
      <c r="BD1221" s="141"/>
      <c r="BE1221" s="141"/>
      <c r="BF1221" s="141"/>
      <c r="BG1221" s="110"/>
      <c r="BH1221" s="8"/>
      <c r="BI1221" s="8"/>
      <c r="BJ1221" s="8"/>
      <c r="BK1221" s="8"/>
      <c r="BL1221" s="56"/>
      <c r="BM1221" s="143"/>
      <c r="BN1221" s="143"/>
      <c r="BO1221" s="143"/>
      <c r="BP1221" s="143"/>
      <c r="BQ1221" s="118"/>
      <c r="BR1221" s="8"/>
      <c r="BS1221" s="8"/>
      <c r="BT1221" s="8"/>
      <c r="BU1221" s="8"/>
      <c r="BV1221" s="56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18" t="s">
        <v>5</v>
      </c>
      <c r="H1222" s="3">
        <v>2024</v>
      </c>
      <c r="I1222" s="20" t="s">
        <v>286</v>
      </c>
      <c r="J1222" s="185" t="s">
        <v>343</v>
      </c>
      <c r="K1222" s="8" t="s">
        <v>339</v>
      </c>
      <c r="L1222" s="163">
        <f t="shared" ref="L1222:L1285" si="39">SUM(R1222,W1222,AB1222,AG1222,AL1222,AQ1222,AV1222,BA1222,BF1222,BK1222,BP1222,BU1222)</f>
        <v>0</v>
      </c>
      <c r="M1222" s="163">
        <f t="shared" ref="M1222:M1285" si="40">SUM(S1222,X1222,AC1222,AH1222,AM1222,AR1222,AW1222,BB1222,BG1222,BL1222,BQ1222,BV1222)</f>
        <v>0</v>
      </c>
      <c r="N1222" s="181"/>
      <c r="O1222" s="53"/>
      <c r="P1222" s="53"/>
      <c r="Q1222" s="53"/>
      <c r="R1222" s="53"/>
      <c r="S1222" s="41"/>
      <c r="T1222" s="8"/>
      <c r="U1222" s="8"/>
      <c r="V1222" s="8"/>
      <c r="W1222" s="8"/>
      <c r="X1222" s="56"/>
      <c r="Y1222" s="135"/>
      <c r="Z1222" s="135"/>
      <c r="AA1222" s="135"/>
      <c r="AB1222" s="135"/>
      <c r="AC1222" s="69"/>
      <c r="AD1222" s="8"/>
      <c r="AE1222" s="8"/>
      <c r="AF1222" s="8"/>
      <c r="AG1222" s="8"/>
      <c r="AH1222" s="56"/>
      <c r="AI1222" s="137"/>
      <c r="AJ1222" s="137"/>
      <c r="AK1222" s="137"/>
      <c r="AL1222" s="137"/>
      <c r="AM1222" s="81"/>
      <c r="AN1222" s="8"/>
      <c r="AO1222" s="8"/>
      <c r="AP1222" s="8"/>
      <c r="AQ1222" s="8"/>
      <c r="AR1222" s="56"/>
      <c r="AS1222" s="139"/>
      <c r="AT1222" s="139"/>
      <c r="AU1222" s="139"/>
      <c r="AV1222" s="139"/>
      <c r="AW1222" s="101"/>
      <c r="AX1222" s="8"/>
      <c r="AY1222" s="8"/>
      <c r="AZ1222" s="8"/>
      <c r="BA1222" s="8"/>
      <c r="BB1222" s="56"/>
      <c r="BC1222" s="141"/>
      <c r="BD1222" s="141"/>
      <c r="BE1222" s="141"/>
      <c r="BF1222" s="141"/>
      <c r="BG1222" s="110"/>
      <c r="BH1222" s="8"/>
      <c r="BI1222" s="8"/>
      <c r="BJ1222" s="8"/>
      <c r="BK1222" s="8"/>
      <c r="BL1222" s="56"/>
      <c r="BM1222" s="143"/>
      <c r="BN1222" s="143"/>
      <c r="BO1222" s="143"/>
      <c r="BP1222" s="143"/>
      <c r="BQ1222" s="118"/>
      <c r="BR1222" s="8"/>
      <c r="BS1222" s="8"/>
      <c r="BT1222" s="8"/>
      <c r="BU1222" s="8"/>
      <c r="BV1222" s="56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18" t="s">
        <v>5</v>
      </c>
      <c r="H1223" s="3">
        <v>2024</v>
      </c>
      <c r="I1223" s="20" t="s">
        <v>288</v>
      </c>
      <c r="J1223" s="185" t="s">
        <v>344</v>
      </c>
      <c r="K1223" s="8" t="s">
        <v>318</v>
      </c>
      <c r="L1223" s="163">
        <f t="shared" si="39"/>
        <v>0</v>
      </c>
      <c r="M1223" s="163">
        <f t="shared" si="40"/>
        <v>0</v>
      </c>
      <c r="N1223" s="181"/>
      <c r="O1223" s="53"/>
      <c r="P1223" s="53"/>
      <c r="Q1223" s="53"/>
      <c r="R1223" s="53"/>
      <c r="S1223" s="41"/>
      <c r="T1223" s="8"/>
      <c r="U1223" s="8"/>
      <c r="V1223" s="8"/>
      <c r="W1223" s="8"/>
      <c r="X1223" s="56"/>
      <c r="Y1223" s="135"/>
      <c r="Z1223" s="135"/>
      <c r="AA1223" s="135"/>
      <c r="AB1223" s="135"/>
      <c r="AC1223" s="69"/>
      <c r="AD1223" s="8"/>
      <c r="AE1223" s="8"/>
      <c r="AF1223" s="8"/>
      <c r="AG1223" s="8"/>
      <c r="AH1223" s="56"/>
      <c r="AI1223" s="137"/>
      <c r="AJ1223" s="137"/>
      <c r="AK1223" s="137"/>
      <c r="AL1223" s="137"/>
      <c r="AM1223" s="81"/>
      <c r="AN1223" s="8"/>
      <c r="AO1223" s="8"/>
      <c r="AP1223" s="8"/>
      <c r="AQ1223" s="8"/>
      <c r="AR1223" s="56"/>
      <c r="AS1223" s="139"/>
      <c r="AT1223" s="139"/>
      <c r="AU1223" s="139"/>
      <c r="AV1223" s="139"/>
      <c r="AW1223" s="101"/>
      <c r="AX1223" s="8"/>
      <c r="AY1223" s="8"/>
      <c r="AZ1223" s="8"/>
      <c r="BA1223" s="8"/>
      <c r="BB1223" s="56"/>
      <c r="BC1223" s="141"/>
      <c r="BD1223" s="141"/>
      <c r="BE1223" s="141"/>
      <c r="BF1223" s="141"/>
      <c r="BG1223" s="110"/>
      <c r="BH1223" s="8"/>
      <c r="BI1223" s="8"/>
      <c r="BJ1223" s="8"/>
      <c r="BK1223" s="8"/>
      <c r="BL1223" s="56"/>
      <c r="BM1223" s="143"/>
      <c r="BN1223" s="143"/>
      <c r="BO1223" s="143"/>
      <c r="BP1223" s="143"/>
      <c r="BQ1223" s="118"/>
      <c r="BR1223" s="8"/>
      <c r="BS1223" s="8"/>
      <c r="BT1223" s="8"/>
      <c r="BU1223" s="8"/>
      <c r="BV1223" s="56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18" t="s">
        <v>5</v>
      </c>
      <c r="H1224" s="3">
        <v>2024</v>
      </c>
      <c r="I1224" s="20" t="s">
        <v>288</v>
      </c>
      <c r="J1224" s="184" t="s">
        <v>351</v>
      </c>
      <c r="K1224" s="2" t="s">
        <v>318</v>
      </c>
      <c r="L1224" s="163">
        <f t="shared" si="39"/>
        <v>0</v>
      </c>
      <c r="M1224" s="163">
        <f t="shared" si="40"/>
        <v>0</v>
      </c>
      <c r="N1224" s="181"/>
      <c r="O1224" s="53"/>
      <c r="P1224" s="53"/>
      <c r="Q1224" s="53"/>
      <c r="R1224" s="53"/>
      <c r="S1224" s="41"/>
      <c r="T1224" s="8"/>
      <c r="U1224" s="8"/>
      <c r="V1224" s="8"/>
      <c r="W1224" s="8"/>
      <c r="X1224" s="56"/>
      <c r="Y1224" s="135"/>
      <c r="Z1224" s="135"/>
      <c r="AA1224" s="135"/>
      <c r="AB1224" s="135"/>
      <c r="AC1224" s="69"/>
      <c r="AD1224" s="8"/>
      <c r="AE1224" s="8"/>
      <c r="AF1224" s="8"/>
      <c r="AG1224" s="8"/>
      <c r="AH1224" s="56"/>
      <c r="AI1224" s="137"/>
      <c r="AJ1224" s="137"/>
      <c r="AK1224" s="137"/>
      <c r="AL1224" s="137"/>
      <c r="AM1224" s="81"/>
      <c r="AN1224" s="8"/>
      <c r="AO1224" s="8"/>
      <c r="AP1224" s="8"/>
      <c r="AQ1224" s="8"/>
      <c r="AR1224" s="56"/>
      <c r="AS1224" s="139"/>
      <c r="AT1224" s="139"/>
      <c r="AU1224" s="139"/>
      <c r="AV1224" s="139"/>
      <c r="AW1224" s="101"/>
      <c r="AX1224" s="8"/>
      <c r="AY1224" s="8"/>
      <c r="AZ1224" s="8"/>
      <c r="BA1224" s="8"/>
      <c r="BB1224" s="56"/>
      <c r="BC1224" s="141"/>
      <c r="BD1224" s="141"/>
      <c r="BE1224" s="141"/>
      <c r="BF1224" s="141"/>
      <c r="BG1224" s="110"/>
      <c r="BH1224" s="8"/>
      <c r="BI1224" s="8"/>
      <c r="BJ1224" s="8"/>
      <c r="BK1224" s="8"/>
      <c r="BL1224" s="56"/>
      <c r="BM1224" s="143"/>
      <c r="BN1224" s="143"/>
      <c r="BO1224" s="143"/>
      <c r="BP1224" s="143"/>
      <c r="BQ1224" s="118"/>
      <c r="BR1224" s="8"/>
      <c r="BS1224" s="8"/>
      <c r="BT1224" s="8"/>
      <c r="BU1224" s="8"/>
      <c r="BV1224" s="56"/>
    </row>
    <row r="1225" spans="1:74" ht="28.8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18" t="s">
        <v>5</v>
      </c>
      <c r="H1225" s="3">
        <v>2024</v>
      </c>
      <c r="I1225" s="20" t="s">
        <v>288</v>
      </c>
      <c r="J1225" s="184" t="s">
        <v>352</v>
      </c>
      <c r="K1225" s="2" t="s">
        <v>321</v>
      </c>
      <c r="L1225" s="163">
        <f t="shared" si="39"/>
        <v>0</v>
      </c>
      <c r="M1225" s="163">
        <f t="shared" si="40"/>
        <v>0</v>
      </c>
      <c r="N1225" s="181"/>
      <c r="O1225" s="33"/>
      <c r="P1225" s="33"/>
      <c r="Q1225" s="33"/>
      <c r="R1225" s="33"/>
      <c r="S1225" s="41"/>
      <c r="T1225" s="2"/>
      <c r="U1225" s="2"/>
      <c r="V1225" s="2"/>
      <c r="W1225" s="2"/>
      <c r="X1225" s="56"/>
      <c r="Y1225" s="62"/>
      <c r="Z1225" s="62"/>
      <c r="AA1225" s="62"/>
      <c r="AB1225" s="62"/>
      <c r="AC1225" s="69"/>
      <c r="AD1225" s="2"/>
      <c r="AE1225" s="2"/>
      <c r="AF1225" s="2"/>
      <c r="AG1225" s="2"/>
      <c r="AH1225" s="56"/>
      <c r="AI1225" s="72"/>
      <c r="AJ1225" s="72"/>
      <c r="AK1225" s="72"/>
      <c r="AL1225" s="72"/>
      <c r="AM1225" s="81"/>
      <c r="AN1225" s="2"/>
      <c r="AO1225" s="2"/>
      <c r="AP1225" s="2"/>
      <c r="AQ1225" s="2"/>
      <c r="AR1225" s="56"/>
      <c r="AS1225" s="85"/>
      <c r="AT1225" s="85"/>
      <c r="AU1225" s="85"/>
      <c r="AV1225" s="85"/>
      <c r="AW1225" s="101"/>
      <c r="AX1225" s="2"/>
      <c r="AY1225" s="2"/>
      <c r="AZ1225" s="2"/>
      <c r="BA1225" s="2"/>
      <c r="BB1225" s="56"/>
      <c r="BC1225" s="105"/>
      <c r="BD1225" s="105"/>
      <c r="BE1225" s="105"/>
      <c r="BF1225" s="105"/>
      <c r="BG1225" s="110"/>
      <c r="BH1225" s="2"/>
      <c r="BI1225" s="2"/>
      <c r="BJ1225" s="2"/>
      <c r="BK1225" s="2"/>
      <c r="BL1225" s="56"/>
      <c r="BM1225" s="48"/>
      <c r="BN1225" s="48"/>
      <c r="BO1225" s="48"/>
      <c r="BP1225" s="48"/>
      <c r="BQ1225" s="118"/>
      <c r="BR1225" s="2"/>
      <c r="BS1225" s="2"/>
      <c r="BT1225" s="2"/>
      <c r="BU1225" s="2"/>
      <c r="BV1225" s="56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18" t="s">
        <v>5</v>
      </c>
      <c r="H1226" s="3">
        <v>2024</v>
      </c>
      <c r="I1226" s="20" t="s">
        <v>288</v>
      </c>
      <c r="J1226" s="184" t="s">
        <v>345</v>
      </c>
      <c r="K1226" s="2" t="s">
        <v>318</v>
      </c>
      <c r="L1226" s="163">
        <f t="shared" si="39"/>
        <v>0</v>
      </c>
      <c r="M1226" s="163">
        <f t="shared" si="40"/>
        <v>0</v>
      </c>
      <c r="N1226" s="181"/>
      <c r="O1226" s="34"/>
      <c r="P1226" s="33"/>
      <c r="Q1226" s="33"/>
      <c r="R1226" s="33"/>
      <c r="S1226" s="41"/>
      <c r="T1226" s="3"/>
      <c r="U1226" s="2"/>
      <c r="V1226" s="2"/>
      <c r="W1226" s="2"/>
      <c r="X1226" s="56"/>
      <c r="Y1226" s="64"/>
      <c r="Z1226" s="62"/>
      <c r="AA1226" s="62"/>
      <c r="AB1226" s="62"/>
      <c r="AC1226" s="69"/>
      <c r="AD1226" s="3"/>
      <c r="AE1226" s="2"/>
      <c r="AF1226" s="2"/>
      <c r="AG1226" s="2"/>
      <c r="AH1226" s="56"/>
      <c r="AI1226" s="73"/>
      <c r="AJ1226" s="72"/>
      <c r="AK1226" s="72"/>
      <c r="AL1226" s="72"/>
      <c r="AM1226" s="81"/>
      <c r="AN1226" s="3"/>
      <c r="AO1226" s="2"/>
      <c r="AP1226" s="2"/>
      <c r="AQ1226" s="2"/>
      <c r="AR1226" s="56"/>
      <c r="AS1226" s="86"/>
      <c r="AT1226" s="85"/>
      <c r="AU1226" s="85"/>
      <c r="AV1226" s="85"/>
      <c r="AW1226" s="101"/>
      <c r="AX1226" s="3"/>
      <c r="AY1226" s="2"/>
      <c r="AZ1226" s="2"/>
      <c r="BA1226" s="2"/>
      <c r="BB1226" s="56"/>
      <c r="BC1226" s="106"/>
      <c r="BD1226" s="105"/>
      <c r="BE1226" s="105"/>
      <c r="BF1226" s="105"/>
      <c r="BG1226" s="110"/>
      <c r="BH1226" s="3"/>
      <c r="BI1226" s="2"/>
      <c r="BJ1226" s="2"/>
      <c r="BK1226" s="2"/>
      <c r="BL1226" s="56"/>
      <c r="BM1226" s="49"/>
      <c r="BN1226" s="48"/>
      <c r="BO1226" s="48"/>
      <c r="BP1226" s="48"/>
      <c r="BQ1226" s="118"/>
      <c r="BR1226" s="3"/>
      <c r="BS1226" s="2"/>
      <c r="BT1226" s="2"/>
      <c r="BU1226" s="2"/>
      <c r="BV1226" s="56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18" t="s">
        <v>5</v>
      </c>
      <c r="H1227" s="3">
        <v>2024</v>
      </c>
      <c r="I1227" s="20" t="s">
        <v>289</v>
      </c>
      <c r="J1227" s="184" t="s">
        <v>268</v>
      </c>
      <c r="K1227" s="2" t="s">
        <v>318</v>
      </c>
      <c r="L1227" s="163">
        <f t="shared" si="39"/>
        <v>0</v>
      </c>
      <c r="M1227" s="163">
        <f t="shared" si="40"/>
        <v>0</v>
      </c>
      <c r="N1227" s="181"/>
      <c r="O1227" s="33"/>
      <c r="P1227" s="33"/>
      <c r="Q1227" s="33"/>
      <c r="R1227" s="33"/>
      <c r="S1227" s="41"/>
      <c r="T1227" s="2"/>
      <c r="U1227" s="2"/>
      <c r="V1227" s="2"/>
      <c r="W1227" s="2"/>
      <c r="X1227" s="56"/>
      <c r="Y1227" s="62"/>
      <c r="Z1227" s="62"/>
      <c r="AA1227" s="62"/>
      <c r="AB1227" s="62"/>
      <c r="AC1227" s="69"/>
      <c r="AD1227" s="2"/>
      <c r="AE1227" s="2"/>
      <c r="AF1227" s="2"/>
      <c r="AG1227" s="2"/>
      <c r="AH1227" s="56"/>
      <c r="AI1227" s="72"/>
      <c r="AJ1227" s="72"/>
      <c r="AK1227" s="72"/>
      <c r="AL1227" s="72"/>
      <c r="AM1227" s="81"/>
      <c r="AN1227" s="2"/>
      <c r="AO1227" s="2"/>
      <c r="AP1227" s="2"/>
      <c r="AQ1227" s="2"/>
      <c r="AR1227" s="56"/>
      <c r="AS1227" s="85"/>
      <c r="AT1227" s="85"/>
      <c r="AU1227" s="85"/>
      <c r="AV1227" s="85"/>
      <c r="AW1227" s="101"/>
      <c r="AX1227" s="2"/>
      <c r="AY1227" s="2"/>
      <c r="AZ1227" s="2"/>
      <c r="BA1227" s="2"/>
      <c r="BB1227" s="56"/>
      <c r="BC1227" s="105"/>
      <c r="BD1227" s="105"/>
      <c r="BE1227" s="105"/>
      <c r="BF1227" s="105"/>
      <c r="BG1227" s="110"/>
      <c r="BH1227" s="2"/>
      <c r="BI1227" s="2"/>
      <c r="BJ1227" s="2"/>
      <c r="BK1227" s="2"/>
      <c r="BL1227" s="56"/>
      <c r="BM1227" s="48"/>
      <c r="BN1227" s="48"/>
      <c r="BO1227" s="48"/>
      <c r="BP1227" s="48"/>
      <c r="BQ1227" s="118"/>
      <c r="BR1227" s="2"/>
      <c r="BS1227" s="2"/>
      <c r="BT1227" s="2"/>
      <c r="BU1227" s="2"/>
      <c r="BV1227" s="56"/>
    </row>
    <row r="1228" spans="1:74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18" t="s">
        <v>5</v>
      </c>
      <c r="H1228" s="3">
        <v>2024</v>
      </c>
      <c r="I1228" s="20" t="s">
        <v>289</v>
      </c>
      <c r="J1228" s="184" t="s">
        <v>292</v>
      </c>
      <c r="K1228" s="2" t="s">
        <v>318</v>
      </c>
      <c r="L1228" s="163">
        <f t="shared" si="39"/>
        <v>0</v>
      </c>
      <c r="M1228" s="163">
        <f t="shared" si="40"/>
        <v>0</v>
      </c>
      <c r="N1228" s="181"/>
      <c r="O1228" s="33"/>
      <c r="P1228" s="33"/>
      <c r="Q1228" s="33"/>
      <c r="R1228" s="33"/>
      <c r="S1228" s="41"/>
      <c r="T1228" s="2"/>
      <c r="U1228" s="2"/>
      <c r="V1228" s="2"/>
      <c r="W1228" s="2"/>
      <c r="X1228" s="56"/>
      <c r="Y1228" s="62"/>
      <c r="Z1228" s="62"/>
      <c r="AA1228" s="62"/>
      <c r="AB1228" s="62"/>
      <c r="AC1228" s="69"/>
      <c r="AD1228" s="2"/>
      <c r="AE1228" s="2"/>
      <c r="AF1228" s="2"/>
      <c r="AG1228" s="2"/>
      <c r="AH1228" s="56"/>
      <c r="AI1228" s="72"/>
      <c r="AJ1228" s="72"/>
      <c r="AK1228" s="72"/>
      <c r="AL1228" s="72"/>
      <c r="AM1228" s="81"/>
      <c r="AN1228" s="2"/>
      <c r="AO1228" s="2"/>
      <c r="AP1228" s="2"/>
      <c r="AQ1228" s="2"/>
      <c r="AR1228" s="56"/>
      <c r="AS1228" s="85"/>
      <c r="AT1228" s="85"/>
      <c r="AU1228" s="85"/>
      <c r="AV1228" s="85"/>
      <c r="AW1228" s="101"/>
      <c r="AX1228" s="2"/>
      <c r="AY1228" s="2"/>
      <c r="AZ1228" s="2"/>
      <c r="BA1228" s="2"/>
      <c r="BB1228" s="56"/>
      <c r="BC1228" s="105"/>
      <c r="BD1228" s="105"/>
      <c r="BE1228" s="105"/>
      <c r="BF1228" s="105"/>
      <c r="BG1228" s="110"/>
      <c r="BH1228" s="2"/>
      <c r="BI1228" s="2"/>
      <c r="BJ1228" s="2"/>
      <c r="BK1228" s="2"/>
      <c r="BL1228" s="56"/>
      <c r="BM1228" s="48"/>
      <c r="BN1228" s="48"/>
      <c r="BO1228" s="48"/>
      <c r="BP1228" s="48"/>
      <c r="BQ1228" s="118"/>
      <c r="BR1228" s="2"/>
      <c r="BS1228" s="2"/>
      <c r="BT1228" s="2"/>
      <c r="BU1228" s="2"/>
      <c r="BV1228" s="56"/>
    </row>
    <row r="1229" spans="1:74" ht="15.6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18" t="s">
        <v>5</v>
      </c>
      <c r="H1229" s="3">
        <v>2024</v>
      </c>
      <c r="I1229" s="20" t="s">
        <v>285</v>
      </c>
      <c r="J1229" s="184" t="s">
        <v>293</v>
      </c>
      <c r="K1229" s="2" t="s">
        <v>318</v>
      </c>
      <c r="L1229" s="163">
        <f t="shared" si="39"/>
        <v>0</v>
      </c>
      <c r="M1229" s="163">
        <f t="shared" si="40"/>
        <v>0</v>
      </c>
      <c r="N1229" s="181"/>
      <c r="O1229" s="33"/>
      <c r="P1229" s="33"/>
      <c r="Q1229" s="33"/>
      <c r="R1229" s="35"/>
      <c r="S1229" s="41"/>
      <c r="T1229" s="2"/>
      <c r="U1229" s="2"/>
      <c r="V1229" s="2"/>
      <c r="W1229" s="29"/>
      <c r="X1229" s="56"/>
      <c r="Y1229" s="62"/>
      <c r="Z1229" s="62"/>
      <c r="AA1229" s="62"/>
      <c r="AB1229" s="63"/>
      <c r="AC1229" s="69"/>
      <c r="AD1229" s="2"/>
      <c r="AE1229" s="2"/>
      <c r="AF1229" s="2"/>
      <c r="AG1229" s="29"/>
      <c r="AH1229" s="56"/>
      <c r="AI1229" s="72"/>
      <c r="AJ1229" s="72"/>
      <c r="AK1229" s="72"/>
      <c r="AL1229" s="74"/>
      <c r="AM1229" s="81"/>
      <c r="AN1229" s="2"/>
      <c r="AO1229" s="2"/>
      <c r="AP1229" s="2"/>
      <c r="AQ1229" s="29"/>
      <c r="AR1229" s="56"/>
      <c r="AS1229" s="85"/>
      <c r="AT1229" s="85"/>
      <c r="AU1229" s="85"/>
      <c r="AV1229" s="87"/>
      <c r="AW1229" s="101"/>
      <c r="AX1229" s="2"/>
      <c r="AY1229" s="2"/>
      <c r="AZ1229" s="2"/>
      <c r="BA1229" s="29"/>
      <c r="BB1229" s="56"/>
      <c r="BC1229" s="105"/>
      <c r="BD1229" s="105"/>
      <c r="BE1229" s="105"/>
      <c r="BF1229" s="107"/>
      <c r="BG1229" s="110"/>
      <c r="BH1229" s="2"/>
      <c r="BI1229" s="2"/>
      <c r="BJ1229" s="2"/>
      <c r="BK1229" s="29"/>
      <c r="BL1229" s="56"/>
      <c r="BM1229" s="48"/>
      <c r="BN1229" s="48"/>
      <c r="BO1229" s="48"/>
      <c r="BP1229" s="114"/>
      <c r="BQ1229" s="118"/>
      <c r="BR1229" s="2"/>
      <c r="BS1229" s="2"/>
      <c r="BT1229" s="2"/>
      <c r="BU1229" s="29"/>
      <c r="BV1229" s="56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18" t="s">
        <v>5</v>
      </c>
      <c r="H1230" s="3">
        <v>2024</v>
      </c>
      <c r="I1230" s="20" t="s">
        <v>287</v>
      </c>
      <c r="J1230" s="184" t="s">
        <v>269</v>
      </c>
      <c r="K1230" s="2" t="s">
        <v>320</v>
      </c>
      <c r="L1230" s="163">
        <f t="shared" si="39"/>
        <v>0</v>
      </c>
      <c r="M1230" s="163">
        <f t="shared" si="40"/>
        <v>0</v>
      </c>
      <c r="N1230" s="181"/>
      <c r="O1230" s="33"/>
      <c r="P1230" s="33"/>
      <c r="Q1230" s="33"/>
      <c r="R1230" s="33"/>
      <c r="S1230" s="41"/>
      <c r="T1230" s="2"/>
      <c r="U1230" s="2"/>
      <c r="V1230" s="2"/>
      <c r="W1230" s="2"/>
      <c r="X1230" s="56"/>
      <c r="Y1230" s="62"/>
      <c r="Z1230" s="62"/>
      <c r="AA1230" s="62"/>
      <c r="AB1230" s="64"/>
      <c r="AC1230" s="69"/>
      <c r="AD1230" s="2"/>
      <c r="AE1230" s="2"/>
      <c r="AF1230" s="2"/>
      <c r="AG1230" s="2"/>
      <c r="AH1230" s="56"/>
      <c r="AI1230" s="72"/>
      <c r="AJ1230" s="72"/>
      <c r="AK1230" s="72"/>
      <c r="AL1230" s="72"/>
      <c r="AM1230" s="81"/>
      <c r="AN1230" s="2"/>
      <c r="AO1230" s="2"/>
      <c r="AP1230" s="2"/>
      <c r="AQ1230" s="2"/>
      <c r="AR1230" s="56"/>
      <c r="AS1230" s="85"/>
      <c r="AT1230" s="85"/>
      <c r="AU1230" s="85"/>
      <c r="AV1230" s="85"/>
      <c r="AW1230" s="101"/>
      <c r="AX1230" s="2"/>
      <c r="AY1230" s="2"/>
      <c r="AZ1230" s="2"/>
      <c r="BA1230" s="2"/>
      <c r="BB1230" s="56"/>
      <c r="BC1230" s="105"/>
      <c r="BD1230" s="105"/>
      <c r="BE1230" s="105"/>
      <c r="BF1230" s="105"/>
      <c r="BG1230" s="110"/>
      <c r="BH1230" s="2"/>
      <c r="BI1230" s="2"/>
      <c r="BJ1230" s="2"/>
      <c r="BK1230" s="2"/>
      <c r="BL1230" s="56"/>
      <c r="BM1230" s="48"/>
      <c r="BN1230" s="48"/>
      <c r="BO1230" s="48"/>
      <c r="BP1230" s="48"/>
      <c r="BQ1230" s="118"/>
      <c r="BR1230" s="2"/>
      <c r="BS1230" s="2"/>
      <c r="BT1230" s="2"/>
      <c r="BU1230" s="2"/>
      <c r="BV1230" s="56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18" t="s">
        <v>5</v>
      </c>
      <c r="H1231" s="3">
        <v>2024</v>
      </c>
      <c r="I1231" s="20" t="s">
        <v>287</v>
      </c>
      <c r="J1231" s="184" t="s">
        <v>270</v>
      </c>
      <c r="K1231" s="2" t="s">
        <v>320</v>
      </c>
      <c r="L1231" s="163">
        <f t="shared" si="39"/>
        <v>0</v>
      </c>
      <c r="M1231" s="163">
        <f t="shared" si="40"/>
        <v>0</v>
      </c>
      <c r="N1231" s="181"/>
      <c r="O1231" s="33"/>
      <c r="P1231" s="33"/>
      <c r="Q1231" s="33"/>
      <c r="R1231" s="33"/>
      <c r="S1231" s="41"/>
      <c r="T1231" s="2"/>
      <c r="U1231" s="2"/>
      <c r="V1231" s="2"/>
      <c r="W1231" s="2"/>
      <c r="X1231" s="56"/>
      <c r="Y1231" s="62"/>
      <c r="Z1231" s="62"/>
      <c r="AA1231" s="62"/>
      <c r="AB1231" s="62"/>
      <c r="AC1231" s="69"/>
      <c r="AD1231" s="2"/>
      <c r="AE1231" s="2"/>
      <c r="AF1231" s="2"/>
      <c r="AG1231" s="2"/>
      <c r="AH1231" s="56"/>
      <c r="AI1231" s="72"/>
      <c r="AJ1231" s="72"/>
      <c r="AK1231" s="72"/>
      <c r="AL1231" s="72"/>
      <c r="AM1231" s="81"/>
      <c r="AN1231" s="2"/>
      <c r="AO1231" s="2"/>
      <c r="AP1231" s="2"/>
      <c r="AQ1231" s="2"/>
      <c r="AR1231" s="56"/>
      <c r="AS1231" s="85"/>
      <c r="AT1231" s="85"/>
      <c r="AU1231" s="85"/>
      <c r="AV1231" s="85"/>
      <c r="AW1231" s="101"/>
      <c r="AX1231" s="2"/>
      <c r="AY1231" s="2"/>
      <c r="AZ1231" s="2"/>
      <c r="BA1231" s="2"/>
      <c r="BB1231" s="56"/>
      <c r="BC1231" s="105"/>
      <c r="BD1231" s="105"/>
      <c r="BE1231" s="105"/>
      <c r="BF1231" s="105"/>
      <c r="BG1231" s="110"/>
      <c r="BH1231" s="2"/>
      <c r="BI1231" s="2"/>
      <c r="BJ1231" s="2"/>
      <c r="BK1231" s="2"/>
      <c r="BL1231" s="56"/>
      <c r="BM1231" s="48"/>
      <c r="BN1231" s="48"/>
      <c r="BO1231" s="48"/>
      <c r="BP1231" s="48"/>
      <c r="BQ1231" s="118"/>
      <c r="BR1231" s="2"/>
      <c r="BS1231" s="2"/>
      <c r="BT1231" s="2"/>
      <c r="BU1231" s="2"/>
      <c r="BV1231" s="56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18" t="s">
        <v>5</v>
      </c>
      <c r="H1232" s="3">
        <v>2024</v>
      </c>
      <c r="I1232" s="20" t="s">
        <v>290</v>
      </c>
      <c r="J1232" s="184" t="s">
        <v>271</v>
      </c>
      <c r="K1232" s="2" t="s">
        <v>321</v>
      </c>
      <c r="L1232" s="163">
        <f t="shared" si="39"/>
        <v>0</v>
      </c>
      <c r="M1232" s="163">
        <f t="shared" si="40"/>
        <v>0</v>
      </c>
      <c r="N1232" s="181"/>
      <c r="O1232" s="33"/>
      <c r="P1232" s="33"/>
      <c r="Q1232" s="33"/>
      <c r="R1232" s="33"/>
      <c r="S1232" s="41"/>
      <c r="T1232" s="2"/>
      <c r="U1232" s="2"/>
      <c r="V1232" s="2"/>
      <c r="W1232" s="2"/>
      <c r="X1232" s="56"/>
      <c r="Y1232" s="62"/>
      <c r="Z1232" s="62"/>
      <c r="AA1232" s="62"/>
      <c r="AB1232" s="62"/>
      <c r="AC1232" s="69"/>
      <c r="AD1232" s="2"/>
      <c r="AE1232" s="2"/>
      <c r="AF1232" s="2"/>
      <c r="AG1232" s="2"/>
      <c r="AH1232" s="56"/>
      <c r="AI1232" s="72"/>
      <c r="AJ1232" s="72"/>
      <c r="AK1232" s="72"/>
      <c r="AL1232" s="72"/>
      <c r="AM1232" s="81"/>
      <c r="AN1232" s="2"/>
      <c r="AO1232" s="2"/>
      <c r="AP1232" s="2"/>
      <c r="AQ1232" s="2"/>
      <c r="AR1232" s="56"/>
      <c r="AS1232" s="85"/>
      <c r="AT1232" s="85"/>
      <c r="AU1232" s="85"/>
      <c r="AV1232" s="85"/>
      <c r="AW1232" s="101"/>
      <c r="AX1232" s="2"/>
      <c r="AY1232" s="2"/>
      <c r="AZ1232" s="2"/>
      <c r="BA1232" s="2"/>
      <c r="BB1232" s="56"/>
      <c r="BC1232" s="105"/>
      <c r="BD1232" s="105"/>
      <c r="BE1232" s="105"/>
      <c r="BF1232" s="105"/>
      <c r="BG1232" s="110"/>
      <c r="BH1232" s="2"/>
      <c r="BI1232" s="2"/>
      <c r="BJ1232" s="2"/>
      <c r="BK1232" s="2"/>
      <c r="BL1232" s="56"/>
      <c r="BM1232" s="48"/>
      <c r="BN1232" s="48"/>
      <c r="BO1232" s="48"/>
      <c r="BP1232" s="48"/>
      <c r="BQ1232" s="118"/>
      <c r="BR1232" s="2"/>
      <c r="BS1232" s="2"/>
      <c r="BT1232" s="2"/>
      <c r="BU1232" s="2"/>
      <c r="BV1232" s="56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18" t="s">
        <v>5</v>
      </c>
      <c r="H1233" s="3">
        <v>2024</v>
      </c>
      <c r="I1233" s="20" t="s">
        <v>284</v>
      </c>
      <c r="J1233" s="184" t="s">
        <v>294</v>
      </c>
      <c r="K1233" s="2" t="s">
        <v>320</v>
      </c>
      <c r="L1233" s="163">
        <f t="shared" si="39"/>
        <v>0</v>
      </c>
      <c r="M1233" s="163">
        <f t="shared" si="40"/>
        <v>0</v>
      </c>
      <c r="N1233" s="181"/>
      <c r="O1233" s="33"/>
      <c r="P1233" s="33"/>
      <c r="Q1233" s="33"/>
      <c r="R1233" s="33"/>
      <c r="S1233" s="41"/>
      <c r="T1233" s="2"/>
      <c r="U1233" s="2"/>
      <c r="V1233" s="2"/>
      <c r="W1233" s="2"/>
      <c r="X1233" s="56"/>
      <c r="Y1233" s="62"/>
      <c r="Z1233" s="62"/>
      <c r="AA1233" s="62"/>
      <c r="AB1233" s="62"/>
      <c r="AC1233" s="69"/>
      <c r="AD1233" s="2"/>
      <c r="AE1233" s="2"/>
      <c r="AF1233" s="2"/>
      <c r="AG1233" s="2"/>
      <c r="AH1233" s="56"/>
      <c r="AI1233" s="72"/>
      <c r="AJ1233" s="72"/>
      <c r="AK1233" s="72"/>
      <c r="AL1233" s="72"/>
      <c r="AM1233" s="81"/>
      <c r="AN1233" s="2"/>
      <c r="AO1233" s="2"/>
      <c r="AP1233" s="2"/>
      <c r="AQ1233" s="2"/>
      <c r="AR1233" s="56"/>
      <c r="AS1233" s="85"/>
      <c r="AT1233" s="85"/>
      <c r="AU1233" s="85"/>
      <c r="AV1233" s="85"/>
      <c r="AW1233" s="101"/>
      <c r="AX1233" s="2"/>
      <c r="AY1233" s="2"/>
      <c r="AZ1233" s="2"/>
      <c r="BA1233" s="2"/>
      <c r="BB1233" s="56"/>
      <c r="BC1233" s="105"/>
      <c r="BD1233" s="105"/>
      <c r="BE1233" s="105"/>
      <c r="BF1233" s="105"/>
      <c r="BG1233" s="110"/>
      <c r="BH1233" s="2"/>
      <c r="BI1233" s="2"/>
      <c r="BJ1233" s="2"/>
      <c r="BK1233" s="2"/>
      <c r="BL1233" s="56"/>
      <c r="BM1233" s="48"/>
      <c r="BN1233" s="48"/>
      <c r="BO1233" s="48"/>
      <c r="BP1233" s="48"/>
      <c r="BQ1233" s="118"/>
      <c r="BR1233" s="2"/>
      <c r="BS1233" s="2"/>
      <c r="BT1233" s="2"/>
      <c r="BU1233" s="2"/>
      <c r="BV1233" s="56"/>
    </row>
    <row r="1234" spans="1:74" ht="28.8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18" t="s">
        <v>5</v>
      </c>
      <c r="H1234" s="3">
        <v>2024</v>
      </c>
      <c r="I1234" s="20" t="s">
        <v>284</v>
      </c>
      <c r="J1234" s="184" t="s">
        <v>346</v>
      </c>
      <c r="K1234" s="2" t="s">
        <v>320</v>
      </c>
      <c r="L1234" s="163">
        <f t="shared" si="39"/>
        <v>0</v>
      </c>
      <c r="M1234" s="163">
        <f t="shared" si="40"/>
        <v>0</v>
      </c>
      <c r="N1234" s="181"/>
      <c r="O1234" s="33"/>
      <c r="P1234" s="33"/>
      <c r="Q1234" s="33"/>
      <c r="R1234" s="33"/>
      <c r="S1234" s="41"/>
      <c r="T1234" s="2"/>
      <c r="U1234" s="2"/>
      <c r="V1234" s="2"/>
      <c r="W1234" s="2"/>
      <c r="X1234" s="56"/>
      <c r="Y1234" s="62"/>
      <c r="Z1234" s="62"/>
      <c r="AA1234" s="62"/>
      <c r="AB1234" s="62"/>
      <c r="AC1234" s="69"/>
      <c r="AD1234" s="2"/>
      <c r="AE1234" s="2"/>
      <c r="AF1234" s="2"/>
      <c r="AG1234" s="2"/>
      <c r="AH1234" s="56"/>
      <c r="AI1234" s="72"/>
      <c r="AJ1234" s="72"/>
      <c r="AK1234" s="72"/>
      <c r="AL1234" s="72"/>
      <c r="AM1234" s="81"/>
      <c r="AN1234" s="2"/>
      <c r="AO1234" s="2"/>
      <c r="AP1234" s="2"/>
      <c r="AQ1234" s="2"/>
      <c r="AR1234" s="56"/>
      <c r="AS1234" s="85"/>
      <c r="AT1234" s="85"/>
      <c r="AU1234" s="85"/>
      <c r="AV1234" s="85"/>
      <c r="AW1234" s="101"/>
      <c r="AX1234" s="2"/>
      <c r="AY1234" s="2"/>
      <c r="AZ1234" s="2"/>
      <c r="BA1234" s="2"/>
      <c r="BB1234" s="56"/>
      <c r="BC1234" s="105"/>
      <c r="BD1234" s="105"/>
      <c r="BE1234" s="105"/>
      <c r="BF1234" s="105"/>
      <c r="BG1234" s="110"/>
      <c r="BH1234" s="2"/>
      <c r="BI1234" s="2"/>
      <c r="BJ1234" s="2"/>
      <c r="BK1234" s="2"/>
      <c r="BL1234" s="56"/>
      <c r="BM1234" s="48"/>
      <c r="BN1234" s="48"/>
      <c r="BO1234" s="48"/>
      <c r="BP1234" s="48"/>
      <c r="BQ1234" s="118"/>
      <c r="BR1234" s="2"/>
      <c r="BS1234" s="2"/>
      <c r="BT1234" s="2"/>
      <c r="BU1234" s="2"/>
      <c r="BV1234" s="56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18" t="s">
        <v>5</v>
      </c>
      <c r="H1235" s="3">
        <v>2024</v>
      </c>
      <c r="I1235" s="20" t="s">
        <v>284</v>
      </c>
      <c r="J1235" s="184" t="s">
        <v>295</v>
      </c>
      <c r="K1235" s="2" t="s">
        <v>320</v>
      </c>
      <c r="L1235" s="163">
        <f t="shared" si="39"/>
        <v>0</v>
      </c>
      <c r="M1235" s="163">
        <f t="shared" si="40"/>
        <v>0</v>
      </c>
      <c r="N1235" s="181"/>
      <c r="O1235" s="33"/>
      <c r="P1235" s="33"/>
      <c r="Q1235" s="33"/>
      <c r="R1235" s="33"/>
      <c r="S1235" s="41"/>
      <c r="T1235" s="2"/>
      <c r="U1235" s="2"/>
      <c r="V1235" s="2"/>
      <c r="W1235" s="2"/>
      <c r="X1235" s="56"/>
      <c r="Y1235" s="62"/>
      <c r="Z1235" s="62"/>
      <c r="AA1235" s="62"/>
      <c r="AB1235" s="62"/>
      <c r="AC1235" s="69"/>
      <c r="AD1235" s="2"/>
      <c r="AE1235" s="2"/>
      <c r="AF1235" s="2"/>
      <c r="AG1235" s="2"/>
      <c r="AH1235" s="56"/>
      <c r="AI1235" s="72"/>
      <c r="AJ1235" s="72"/>
      <c r="AK1235" s="72"/>
      <c r="AL1235" s="72"/>
      <c r="AM1235" s="81"/>
      <c r="AN1235" s="2"/>
      <c r="AO1235" s="2"/>
      <c r="AP1235" s="2"/>
      <c r="AQ1235" s="2"/>
      <c r="AR1235" s="56"/>
      <c r="AS1235" s="85"/>
      <c r="AT1235" s="85"/>
      <c r="AU1235" s="85"/>
      <c r="AV1235" s="85"/>
      <c r="AW1235" s="101"/>
      <c r="AX1235" s="2"/>
      <c r="AY1235" s="2"/>
      <c r="AZ1235" s="2"/>
      <c r="BA1235" s="2"/>
      <c r="BB1235" s="56"/>
      <c r="BC1235" s="105"/>
      <c r="BD1235" s="105"/>
      <c r="BE1235" s="105"/>
      <c r="BF1235" s="105"/>
      <c r="BG1235" s="110"/>
      <c r="BH1235" s="2"/>
      <c r="BI1235" s="2"/>
      <c r="BJ1235" s="2"/>
      <c r="BK1235" s="2"/>
      <c r="BL1235" s="56"/>
      <c r="BM1235" s="48"/>
      <c r="BN1235" s="48"/>
      <c r="BO1235" s="48"/>
      <c r="BP1235" s="48"/>
      <c r="BQ1235" s="118"/>
      <c r="BR1235" s="2"/>
      <c r="BS1235" s="2"/>
      <c r="BT1235" s="2"/>
      <c r="BU1235" s="2"/>
      <c r="BV1235" s="56"/>
    </row>
    <row r="1236" spans="1:74" ht="28.8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18" t="s">
        <v>5</v>
      </c>
      <c r="H1236" s="3">
        <v>2024</v>
      </c>
      <c r="I1236" s="20" t="s">
        <v>290</v>
      </c>
      <c r="J1236" s="184" t="s">
        <v>299</v>
      </c>
      <c r="K1236" s="2" t="s">
        <v>318</v>
      </c>
      <c r="L1236" s="163">
        <f t="shared" si="39"/>
        <v>0</v>
      </c>
      <c r="M1236" s="163">
        <f t="shared" si="40"/>
        <v>0</v>
      </c>
      <c r="N1236" s="181"/>
      <c r="O1236" s="33"/>
      <c r="P1236" s="33"/>
      <c r="Q1236" s="33"/>
      <c r="R1236" s="33"/>
      <c r="S1236" s="41"/>
      <c r="T1236" s="2"/>
      <c r="U1236" s="2"/>
      <c r="V1236" s="2"/>
      <c r="W1236" s="2"/>
      <c r="X1236" s="56"/>
      <c r="Y1236" s="62"/>
      <c r="Z1236" s="62"/>
      <c r="AA1236" s="62"/>
      <c r="AB1236" s="62"/>
      <c r="AC1236" s="69"/>
      <c r="AD1236" s="2"/>
      <c r="AE1236" s="2"/>
      <c r="AF1236" s="2"/>
      <c r="AG1236" s="2"/>
      <c r="AH1236" s="56"/>
      <c r="AI1236" s="72"/>
      <c r="AJ1236" s="72"/>
      <c r="AK1236" s="72"/>
      <c r="AL1236" s="72"/>
      <c r="AM1236" s="81"/>
      <c r="AN1236" s="2"/>
      <c r="AO1236" s="2"/>
      <c r="AP1236" s="2"/>
      <c r="AQ1236" s="2"/>
      <c r="AR1236" s="56"/>
      <c r="AS1236" s="85"/>
      <c r="AT1236" s="85"/>
      <c r="AU1236" s="85"/>
      <c r="AV1236" s="85"/>
      <c r="AW1236" s="101"/>
      <c r="AX1236" s="2"/>
      <c r="AY1236" s="2"/>
      <c r="AZ1236" s="2"/>
      <c r="BA1236" s="2"/>
      <c r="BB1236" s="56"/>
      <c r="BC1236" s="105"/>
      <c r="BD1236" s="105"/>
      <c r="BE1236" s="105"/>
      <c r="BF1236" s="105"/>
      <c r="BG1236" s="110"/>
      <c r="BH1236" s="2"/>
      <c r="BI1236" s="2"/>
      <c r="BJ1236" s="2"/>
      <c r="BK1236" s="2"/>
      <c r="BL1236" s="56"/>
      <c r="BM1236" s="48"/>
      <c r="BN1236" s="48"/>
      <c r="BO1236" s="48"/>
      <c r="BP1236" s="48"/>
      <c r="BQ1236" s="118"/>
      <c r="BR1236" s="2"/>
      <c r="BS1236" s="2"/>
      <c r="BT1236" s="2"/>
      <c r="BU1236" s="2"/>
      <c r="BV1236" s="56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18" t="s">
        <v>5</v>
      </c>
      <c r="H1237" s="3">
        <v>2024</v>
      </c>
      <c r="I1237" s="20" t="s">
        <v>315</v>
      </c>
      <c r="J1237" s="184" t="s">
        <v>347</v>
      </c>
      <c r="K1237" s="2" t="s">
        <v>320</v>
      </c>
      <c r="L1237" s="163">
        <f t="shared" si="39"/>
        <v>0</v>
      </c>
      <c r="M1237" s="163">
        <f t="shared" si="40"/>
        <v>0</v>
      </c>
      <c r="N1237" s="181"/>
      <c r="O1237" s="33"/>
      <c r="P1237" s="33"/>
      <c r="Q1237" s="33"/>
      <c r="R1237" s="33"/>
      <c r="S1237" s="41"/>
      <c r="T1237" s="2"/>
      <c r="U1237" s="2"/>
      <c r="V1237" s="2"/>
      <c r="W1237" s="2"/>
      <c r="X1237" s="56"/>
      <c r="Y1237" s="62"/>
      <c r="Z1237" s="62"/>
      <c r="AA1237" s="62"/>
      <c r="AB1237" s="62"/>
      <c r="AC1237" s="69"/>
      <c r="AD1237" s="2"/>
      <c r="AE1237" s="2"/>
      <c r="AF1237" s="2"/>
      <c r="AG1237" s="2"/>
      <c r="AH1237" s="56"/>
      <c r="AI1237" s="72"/>
      <c r="AJ1237" s="72"/>
      <c r="AK1237" s="72"/>
      <c r="AL1237" s="72"/>
      <c r="AM1237" s="81"/>
      <c r="AN1237" s="2"/>
      <c r="AO1237" s="2"/>
      <c r="AP1237" s="2"/>
      <c r="AQ1237" s="2"/>
      <c r="AR1237" s="56"/>
      <c r="AS1237" s="85"/>
      <c r="AT1237" s="85"/>
      <c r="AU1237" s="85"/>
      <c r="AV1237" s="85"/>
      <c r="AW1237" s="101"/>
      <c r="AX1237" s="2"/>
      <c r="AY1237" s="2"/>
      <c r="AZ1237" s="2"/>
      <c r="BA1237" s="2"/>
      <c r="BB1237" s="56"/>
      <c r="BC1237" s="105"/>
      <c r="BD1237" s="105"/>
      <c r="BE1237" s="105"/>
      <c r="BF1237" s="105"/>
      <c r="BG1237" s="110"/>
      <c r="BH1237" s="2"/>
      <c r="BI1237" s="2"/>
      <c r="BJ1237" s="2"/>
      <c r="BK1237" s="2"/>
      <c r="BL1237" s="56"/>
      <c r="BM1237" s="48"/>
      <c r="BN1237" s="48"/>
      <c r="BO1237" s="48"/>
      <c r="BP1237" s="48"/>
      <c r="BQ1237" s="118"/>
      <c r="BR1237" s="2"/>
      <c r="BS1237" s="2"/>
      <c r="BT1237" s="2"/>
      <c r="BU1237" s="2"/>
      <c r="BV1237" s="56"/>
    </row>
    <row r="1238" spans="1:74" ht="28.8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18" t="s">
        <v>5</v>
      </c>
      <c r="H1238" s="3">
        <v>2024</v>
      </c>
      <c r="I1238" s="20" t="s">
        <v>315</v>
      </c>
      <c r="J1238" s="184" t="s">
        <v>296</v>
      </c>
      <c r="K1238" s="2" t="s">
        <v>321</v>
      </c>
      <c r="L1238" s="163">
        <f t="shared" si="39"/>
        <v>0</v>
      </c>
      <c r="M1238" s="163">
        <f t="shared" si="40"/>
        <v>0</v>
      </c>
      <c r="N1238" s="181"/>
      <c r="O1238" s="33"/>
      <c r="P1238" s="33"/>
      <c r="Q1238" s="33"/>
      <c r="R1238" s="33"/>
      <c r="S1238" s="41"/>
      <c r="T1238" s="2"/>
      <c r="U1238" s="2"/>
      <c r="V1238" s="2"/>
      <c r="W1238" s="2"/>
      <c r="X1238" s="56"/>
      <c r="Y1238" s="62"/>
      <c r="Z1238" s="62"/>
      <c r="AA1238" s="62"/>
      <c r="AB1238" s="62"/>
      <c r="AC1238" s="69"/>
      <c r="AD1238" s="2"/>
      <c r="AE1238" s="2"/>
      <c r="AF1238" s="2"/>
      <c r="AG1238" s="2"/>
      <c r="AH1238" s="56"/>
      <c r="AI1238" s="72"/>
      <c r="AJ1238" s="72"/>
      <c r="AK1238" s="72"/>
      <c r="AL1238" s="72"/>
      <c r="AM1238" s="81"/>
      <c r="AN1238" s="2"/>
      <c r="AO1238" s="2"/>
      <c r="AP1238" s="2"/>
      <c r="AQ1238" s="2"/>
      <c r="AR1238" s="56"/>
      <c r="AS1238" s="85"/>
      <c r="AT1238" s="85"/>
      <c r="AU1238" s="85"/>
      <c r="AV1238" s="85"/>
      <c r="AW1238" s="101"/>
      <c r="AX1238" s="2"/>
      <c r="AY1238" s="2"/>
      <c r="AZ1238" s="2"/>
      <c r="BA1238" s="2"/>
      <c r="BB1238" s="56"/>
      <c r="BC1238" s="105"/>
      <c r="BD1238" s="105"/>
      <c r="BE1238" s="105"/>
      <c r="BF1238" s="105"/>
      <c r="BG1238" s="110"/>
      <c r="BH1238" s="2"/>
      <c r="BI1238" s="2"/>
      <c r="BJ1238" s="2"/>
      <c r="BK1238" s="2"/>
      <c r="BL1238" s="56"/>
      <c r="BM1238" s="48"/>
      <c r="BN1238" s="48"/>
      <c r="BO1238" s="48"/>
      <c r="BP1238" s="48"/>
      <c r="BQ1238" s="118"/>
      <c r="BR1238" s="2"/>
      <c r="BS1238" s="2"/>
      <c r="BT1238" s="2"/>
      <c r="BU1238" s="2"/>
      <c r="BV1238" s="56"/>
    </row>
    <row r="1239" spans="1:74" ht="28.8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18" t="s">
        <v>5</v>
      </c>
      <c r="H1239" s="3">
        <v>2024</v>
      </c>
      <c r="I1239" s="20" t="s">
        <v>316</v>
      </c>
      <c r="J1239" s="184" t="s">
        <v>297</v>
      </c>
      <c r="K1239" s="2" t="s">
        <v>318</v>
      </c>
      <c r="L1239" s="163">
        <f t="shared" si="39"/>
        <v>0</v>
      </c>
      <c r="M1239" s="163">
        <f t="shared" si="40"/>
        <v>0</v>
      </c>
      <c r="N1239" s="181"/>
      <c r="O1239" s="33"/>
      <c r="P1239" s="33"/>
      <c r="Q1239" s="33"/>
      <c r="R1239" s="33"/>
      <c r="S1239" s="41"/>
      <c r="T1239" s="2"/>
      <c r="U1239" s="2"/>
      <c r="V1239" s="2"/>
      <c r="W1239" s="2"/>
      <c r="X1239" s="56"/>
      <c r="Y1239" s="62"/>
      <c r="Z1239" s="62"/>
      <c r="AA1239" s="62"/>
      <c r="AB1239" s="62"/>
      <c r="AC1239" s="69"/>
      <c r="AD1239" s="2"/>
      <c r="AE1239" s="2"/>
      <c r="AF1239" s="2"/>
      <c r="AG1239" s="2"/>
      <c r="AH1239" s="56"/>
      <c r="AI1239" s="72"/>
      <c r="AJ1239" s="72"/>
      <c r="AK1239" s="72"/>
      <c r="AL1239" s="72"/>
      <c r="AM1239" s="81"/>
      <c r="AN1239" s="2"/>
      <c r="AO1239" s="2"/>
      <c r="AP1239" s="2"/>
      <c r="AQ1239" s="2"/>
      <c r="AR1239" s="56"/>
      <c r="AS1239" s="85"/>
      <c r="AT1239" s="85"/>
      <c r="AU1239" s="85"/>
      <c r="AV1239" s="85"/>
      <c r="AW1239" s="101"/>
      <c r="AX1239" s="2"/>
      <c r="AY1239" s="2"/>
      <c r="AZ1239" s="2"/>
      <c r="BA1239" s="2"/>
      <c r="BB1239" s="56"/>
      <c r="BC1239" s="105"/>
      <c r="BD1239" s="105"/>
      <c r="BE1239" s="105"/>
      <c r="BF1239" s="105"/>
      <c r="BG1239" s="110"/>
      <c r="BH1239" s="2"/>
      <c r="BI1239" s="2"/>
      <c r="BJ1239" s="2"/>
      <c r="BK1239" s="2"/>
      <c r="BL1239" s="56"/>
      <c r="BM1239" s="48"/>
      <c r="BN1239" s="48"/>
      <c r="BO1239" s="48"/>
      <c r="BP1239" s="48"/>
      <c r="BQ1239" s="118"/>
      <c r="BR1239" s="2"/>
      <c r="BS1239" s="2"/>
      <c r="BT1239" s="2"/>
      <c r="BU1239" s="2"/>
      <c r="BV1239" s="56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18" t="s">
        <v>5</v>
      </c>
      <c r="H1240" s="3">
        <v>2024</v>
      </c>
      <c r="I1240" s="20" t="s">
        <v>316</v>
      </c>
      <c r="J1240" s="185" t="s">
        <v>348</v>
      </c>
      <c r="K1240" s="8" t="s">
        <v>320</v>
      </c>
      <c r="L1240" s="163">
        <f t="shared" si="39"/>
        <v>0</v>
      </c>
      <c r="M1240" s="163">
        <f t="shared" si="40"/>
        <v>0</v>
      </c>
      <c r="N1240" s="181"/>
      <c r="O1240" s="33"/>
      <c r="P1240" s="33"/>
      <c r="Q1240" s="33"/>
      <c r="R1240" s="33"/>
      <c r="S1240" s="41"/>
      <c r="T1240" s="2"/>
      <c r="U1240" s="2"/>
      <c r="V1240" s="2"/>
      <c r="W1240" s="2"/>
      <c r="X1240" s="56"/>
      <c r="Y1240" s="62"/>
      <c r="Z1240" s="62"/>
      <c r="AA1240" s="62"/>
      <c r="AB1240" s="62"/>
      <c r="AC1240" s="69"/>
      <c r="AD1240" s="2"/>
      <c r="AE1240" s="2"/>
      <c r="AF1240" s="2"/>
      <c r="AG1240" s="2"/>
      <c r="AH1240" s="56"/>
      <c r="AI1240" s="72"/>
      <c r="AJ1240" s="72"/>
      <c r="AK1240" s="72"/>
      <c r="AL1240" s="72"/>
      <c r="AM1240" s="81"/>
      <c r="AN1240" s="2"/>
      <c r="AO1240" s="2"/>
      <c r="AP1240" s="2"/>
      <c r="AQ1240" s="2"/>
      <c r="AR1240" s="56"/>
      <c r="AS1240" s="85"/>
      <c r="AT1240" s="85"/>
      <c r="AU1240" s="85"/>
      <c r="AV1240" s="85"/>
      <c r="AW1240" s="101"/>
      <c r="AX1240" s="2"/>
      <c r="AY1240" s="2"/>
      <c r="AZ1240" s="2"/>
      <c r="BA1240" s="2"/>
      <c r="BB1240" s="56"/>
      <c r="BC1240" s="105"/>
      <c r="BD1240" s="105"/>
      <c r="BE1240" s="105"/>
      <c r="BF1240" s="105"/>
      <c r="BG1240" s="110"/>
      <c r="BH1240" s="2"/>
      <c r="BI1240" s="2"/>
      <c r="BJ1240" s="2"/>
      <c r="BK1240" s="2"/>
      <c r="BL1240" s="56"/>
      <c r="BM1240" s="48"/>
      <c r="BN1240" s="48"/>
      <c r="BO1240" s="48"/>
      <c r="BP1240" s="48"/>
      <c r="BQ1240" s="118"/>
      <c r="BR1240" s="2"/>
      <c r="BS1240" s="2"/>
      <c r="BT1240" s="2"/>
      <c r="BU1240" s="2"/>
      <c r="BV1240" s="56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18" t="s">
        <v>5</v>
      </c>
      <c r="H1241" s="3">
        <v>2024</v>
      </c>
      <c r="I1241" s="20" t="s">
        <v>282</v>
      </c>
      <c r="J1241" s="184" t="s">
        <v>272</v>
      </c>
      <c r="K1241" s="2" t="s">
        <v>321</v>
      </c>
      <c r="L1241" s="163">
        <f t="shared" si="39"/>
        <v>0</v>
      </c>
      <c r="M1241" s="163">
        <f t="shared" si="40"/>
        <v>0</v>
      </c>
      <c r="N1241" s="181"/>
      <c r="O1241" s="33"/>
      <c r="P1241" s="33"/>
      <c r="Q1241" s="33"/>
      <c r="R1241" s="33"/>
      <c r="S1241" s="41"/>
      <c r="T1241" s="2"/>
      <c r="U1241" s="2"/>
      <c r="V1241" s="2"/>
      <c r="W1241" s="2"/>
      <c r="X1241" s="56"/>
      <c r="Y1241" s="62"/>
      <c r="Z1241" s="62"/>
      <c r="AA1241" s="62"/>
      <c r="AB1241" s="62"/>
      <c r="AC1241" s="69"/>
      <c r="AD1241" s="2"/>
      <c r="AE1241" s="2"/>
      <c r="AF1241" s="2"/>
      <c r="AG1241" s="2"/>
      <c r="AH1241" s="56"/>
      <c r="AI1241" s="72"/>
      <c r="AJ1241" s="72"/>
      <c r="AK1241" s="72"/>
      <c r="AL1241" s="72"/>
      <c r="AM1241" s="81"/>
      <c r="AN1241" s="2"/>
      <c r="AO1241" s="2"/>
      <c r="AP1241" s="2"/>
      <c r="AQ1241" s="2"/>
      <c r="AR1241" s="56"/>
      <c r="AS1241" s="85"/>
      <c r="AT1241" s="85"/>
      <c r="AU1241" s="85"/>
      <c r="AV1241" s="85"/>
      <c r="AW1241" s="101"/>
      <c r="AX1241" s="2"/>
      <c r="AY1241" s="2"/>
      <c r="AZ1241" s="2"/>
      <c r="BA1241" s="2"/>
      <c r="BB1241" s="56"/>
      <c r="BC1241" s="105"/>
      <c r="BD1241" s="105"/>
      <c r="BE1241" s="105"/>
      <c r="BF1241" s="105"/>
      <c r="BG1241" s="110"/>
      <c r="BH1241" s="2"/>
      <c r="BI1241" s="2"/>
      <c r="BJ1241" s="2"/>
      <c r="BK1241" s="2"/>
      <c r="BL1241" s="56"/>
      <c r="BM1241" s="48"/>
      <c r="BN1241" s="48"/>
      <c r="BO1241" s="48"/>
      <c r="BP1241" s="48"/>
      <c r="BQ1241" s="118"/>
      <c r="BR1241" s="2"/>
      <c r="BS1241" s="2"/>
      <c r="BT1241" s="2"/>
      <c r="BU1241" s="2"/>
      <c r="BV1241" s="56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18" t="s">
        <v>5</v>
      </c>
      <c r="H1242" s="3">
        <v>2024</v>
      </c>
      <c r="I1242" s="20" t="s">
        <v>282</v>
      </c>
      <c r="J1242" s="184" t="s">
        <v>273</v>
      </c>
      <c r="K1242" s="2" t="s">
        <v>321</v>
      </c>
      <c r="L1242" s="163">
        <f t="shared" si="39"/>
        <v>0</v>
      </c>
      <c r="M1242" s="163">
        <f t="shared" si="40"/>
        <v>0</v>
      </c>
      <c r="N1242" s="181"/>
      <c r="O1242" s="33"/>
      <c r="P1242" s="33"/>
      <c r="Q1242" s="33"/>
      <c r="R1242" s="33"/>
      <c r="S1242" s="42"/>
      <c r="T1242" s="2"/>
      <c r="U1242" s="2"/>
      <c r="V1242" s="2"/>
      <c r="W1242" s="2"/>
      <c r="X1242" s="55"/>
      <c r="Y1242" s="62"/>
      <c r="Z1242" s="62"/>
      <c r="AA1242" s="62"/>
      <c r="AB1242" s="62"/>
      <c r="AC1242" s="68"/>
      <c r="AD1242" s="2"/>
      <c r="AE1242" s="2"/>
      <c r="AF1242" s="2"/>
      <c r="AG1242" s="2"/>
      <c r="AH1242" s="55"/>
      <c r="AI1242" s="72"/>
      <c r="AJ1242" s="72"/>
      <c r="AK1242" s="72"/>
      <c r="AL1242" s="72"/>
      <c r="AM1242" s="80"/>
      <c r="AN1242" s="2"/>
      <c r="AO1242" s="2"/>
      <c r="AP1242" s="2"/>
      <c r="AQ1242" s="2"/>
      <c r="AR1242" s="55"/>
      <c r="AS1242" s="85"/>
      <c r="AT1242" s="85"/>
      <c r="AU1242" s="85"/>
      <c r="AV1242" s="85"/>
      <c r="AW1242" s="100"/>
      <c r="AX1242" s="2"/>
      <c r="AY1242" s="2"/>
      <c r="AZ1242" s="2"/>
      <c r="BA1242" s="2"/>
      <c r="BB1242" s="55"/>
      <c r="BC1242" s="105"/>
      <c r="BD1242" s="105"/>
      <c r="BE1242" s="105"/>
      <c r="BF1242" s="105"/>
      <c r="BG1242" s="109"/>
      <c r="BH1242" s="2"/>
      <c r="BI1242" s="2"/>
      <c r="BJ1242" s="2"/>
      <c r="BK1242" s="2"/>
      <c r="BL1242" s="55"/>
      <c r="BM1242" s="48"/>
      <c r="BN1242" s="48"/>
      <c r="BO1242" s="48"/>
      <c r="BP1242" s="48"/>
      <c r="BQ1242" s="117"/>
      <c r="BR1242" s="2"/>
      <c r="BS1242" s="2"/>
      <c r="BT1242" s="2"/>
      <c r="BU1242" s="2"/>
      <c r="BV1242" s="55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18" t="s">
        <v>5</v>
      </c>
      <c r="H1243" s="3">
        <v>2024</v>
      </c>
      <c r="I1243" s="20" t="s">
        <v>282</v>
      </c>
      <c r="J1243" s="184" t="s">
        <v>274</v>
      </c>
      <c r="K1243" s="2" t="s">
        <v>321</v>
      </c>
      <c r="L1243" s="163">
        <f t="shared" si="39"/>
        <v>0</v>
      </c>
      <c r="M1243" s="163">
        <f t="shared" si="40"/>
        <v>0</v>
      </c>
      <c r="N1243" s="181"/>
      <c r="O1243" s="33"/>
      <c r="P1243" s="33"/>
      <c r="Q1243" s="33"/>
      <c r="R1243" s="33"/>
      <c r="S1243" s="42"/>
      <c r="T1243" s="2"/>
      <c r="U1243" s="2"/>
      <c r="V1243" s="2"/>
      <c r="W1243" s="2"/>
      <c r="X1243" s="55"/>
      <c r="Y1243" s="62"/>
      <c r="Z1243" s="62"/>
      <c r="AA1243" s="62"/>
      <c r="AB1243" s="62"/>
      <c r="AC1243" s="68"/>
      <c r="AD1243" s="2"/>
      <c r="AE1243" s="2"/>
      <c r="AF1243" s="2"/>
      <c r="AG1243" s="2"/>
      <c r="AH1243" s="55"/>
      <c r="AI1243" s="72"/>
      <c r="AJ1243" s="72"/>
      <c r="AK1243" s="72"/>
      <c r="AL1243" s="72"/>
      <c r="AM1243" s="80"/>
      <c r="AN1243" s="2"/>
      <c r="AO1243" s="2"/>
      <c r="AP1243" s="2"/>
      <c r="AQ1243" s="2"/>
      <c r="AR1243" s="55"/>
      <c r="AS1243" s="85"/>
      <c r="AT1243" s="85"/>
      <c r="AU1243" s="85"/>
      <c r="AV1243" s="85"/>
      <c r="AW1243" s="100"/>
      <c r="AX1243" s="2"/>
      <c r="AY1243" s="2"/>
      <c r="AZ1243" s="2"/>
      <c r="BA1243" s="2"/>
      <c r="BB1243" s="55"/>
      <c r="BC1243" s="105"/>
      <c r="BD1243" s="105"/>
      <c r="BE1243" s="105"/>
      <c r="BF1243" s="105"/>
      <c r="BG1243" s="109"/>
      <c r="BH1243" s="2"/>
      <c r="BI1243" s="2"/>
      <c r="BJ1243" s="2"/>
      <c r="BK1243" s="2"/>
      <c r="BL1243" s="55"/>
      <c r="BM1243" s="48"/>
      <c r="BN1243" s="48"/>
      <c r="BO1243" s="48"/>
      <c r="BP1243" s="48"/>
      <c r="BQ1243" s="117"/>
      <c r="BR1243" s="2"/>
      <c r="BS1243" s="2"/>
      <c r="BT1243" s="2"/>
      <c r="BU1243" s="2"/>
      <c r="BV1243" s="55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18" t="s">
        <v>5</v>
      </c>
      <c r="H1244" s="3">
        <v>2024</v>
      </c>
      <c r="I1244" s="20" t="s">
        <v>282</v>
      </c>
      <c r="J1244" s="184" t="s">
        <v>275</v>
      </c>
      <c r="K1244" s="2" t="s">
        <v>321</v>
      </c>
      <c r="L1244" s="163">
        <f t="shared" si="39"/>
        <v>0</v>
      </c>
      <c r="M1244" s="163">
        <f t="shared" si="40"/>
        <v>0</v>
      </c>
      <c r="N1244" s="181"/>
      <c r="O1244" s="33"/>
      <c r="P1244" s="33"/>
      <c r="Q1244" s="33"/>
      <c r="R1244" s="33"/>
      <c r="S1244" s="41"/>
      <c r="T1244" s="2"/>
      <c r="U1244" s="2"/>
      <c r="V1244" s="2"/>
      <c r="W1244" s="2"/>
      <c r="X1244" s="56"/>
      <c r="Y1244" s="62"/>
      <c r="Z1244" s="62"/>
      <c r="AA1244" s="62"/>
      <c r="AB1244" s="62"/>
      <c r="AC1244" s="69"/>
      <c r="AD1244" s="2"/>
      <c r="AE1244" s="2"/>
      <c r="AF1244" s="2"/>
      <c r="AG1244" s="2"/>
      <c r="AH1244" s="56"/>
      <c r="AI1244" s="72"/>
      <c r="AJ1244" s="72"/>
      <c r="AK1244" s="72"/>
      <c r="AL1244" s="72"/>
      <c r="AM1244" s="81"/>
      <c r="AN1244" s="2"/>
      <c r="AO1244" s="2"/>
      <c r="AP1244" s="2"/>
      <c r="AQ1244" s="2"/>
      <c r="AR1244" s="56"/>
      <c r="AS1244" s="85"/>
      <c r="AT1244" s="85"/>
      <c r="AU1244" s="85"/>
      <c r="AV1244" s="85"/>
      <c r="AW1244" s="101"/>
      <c r="AX1244" s="2"/>
      <c r="AY1244" s="2"/>
      <c r="AZ1244" s="2"/>
      <c r="BA1244" s="2"/>
      <c r="BB1244" s="56"/>
      <c r="BC1244" s="105"/>
      <c r="BD1244" s="105"/>
      <c r="BE1244" s="105"/>
      <c r="BF1244" s="105"/>
      <c r="BG1244" s="110"/>
      <c r="BH1244" s="2"/>
      <c r="BI1244" s="2"/>
      <c r="BJ1244" s="2"/>
      <c r="BK1244" s="2"/>
      <c r="BL1244" s="56"/>
      <c r="BM1244" s="48"/>
      <c r="BN1244" s="48"/>
      <c r="BO1244" s="48"/>
      <c r="BP1244" s="48"/>
      <c r="BQ1244" s="118"/>
      <c r="BR1244" s="2"/>
      <c r="BS1244" s="2"/>
      <c r="BT1244" s="2"/>
      <c r="BU1244" s="2"/>
      <c r="BV1244" s="56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18" t="s">
        <v>5</v>
      </c>
      <c r="H1245" s="3">
        <v>2024</v>
      </c>
      <c r="I1245" s="20" t="s">
        <v>282</v>
      </c>
      <c r="J1245" s="184" t="s">
        <v>276</v>
      </c>
      <c r="K1245" s="2" t="s">
        <v>320</v>
      </c>
      <c r="L1245" s="163">
        <f t="shared" si="39"/>
        <v>0</v>
      </c>
      <c r="M1245" s="163">
        <f t="shared" si="40"/>
        <v>0</v>
      </c>
      <c r="N1245" s="181"/>
      <c r="O1245" s="33"/>
      <c r="P1245" s="33"/>
      <c r="Q1245" s="33"/>
      <c r="R1245" s="33"/>
      <c r="S1245" s="41"/>
      <c r="T1245" s="2"/>
      <c r="U1245" s="2"/>
      <c r="V1245" s="2"/>
      <c r="W1245" s="2"/>
      <c r="X1245" s="56"/>
      <c r="Y1245" s="62"/>
      <c r="Z1245" s="62"/>
      <c r="AA1245" s="62"/>
      <c r="AB1245" s="62"/>
      <c r="AC1245" s="69"/>
      <c r="AD1245" s="2"/>
      <c r="AE1245" s="2"/>
      <c r="AF1245" s="2"/>
      <c r="AG1245" s="2"/>
      <c r="AH1245" s="56"/>
      <c r="AI1245" s="72"/>
      <c r="AJ1245" s="72"/>
      <c r="AK1245" s="72"/>
      <c r="AL1245" s="72"/>
      <c r="AM1245" s="81"/>
      <c r="AN1245" s="2"/>
      <c r="AO1245" s="2"/>
      <c r="AP1245" s="2"/>
      <c r="AQ1245" s="2"/>
      <c r="AR1245" s="56"/>
      <c r="AS1245" s="85"/>
      <c r="AT1245" s="85"/>
      <c r="AU1245" s="85"/>
      <c r="AV1245" s="85"/>
      <c r="AW1245" s="101"/>
      <c r="AX1245" s="2"/>
      <c r="AY1245" s="2"/>
      <c r="AZ1245" s="2"/>
      <c r="BA1245" s="2"/>
      <c r="BB1245" s="56"/>
      <c r="BC1245" s="105"/>
      <c r="BD1245" s="105"/>
      <c r="BE1245" s="105"/>
      <c r="BF1245" s="105"/>
      <c r="BG1245" s="110"/>
      <c r="BH1245" s="2"/>
      <c r="BI1245" s="2"/>
      <c r="BJ1245" s="2"/>
      <c r="BK1245" s="2"/>
      <c r="BL1245" s="56"/>
      <c r="BM1245" s="48"/>
      <c r="BN1245" s="48"/>
      <c r="BO1245" s="48"/>
      <c r="BP1245" s="48"/>
      <c r="BQ1245" s="118"/>
      <c r="BR1245" s="2"/>
      <c r="BS1245" s="2"/>
      <c r="BT1245" s="2"/>
      <c r="BU1245" s="2"/>
      <c r="BV1245" s="56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18" t="s">
        <v>5</v>
      </c>
      <c r="H1246" s="3">
        <v>2024</v>
      </c>
      <c r="I1246" s="20" t="s">
        <v>282</v>
      </c>
      <c r="J1246" s="184" t="s">
        <v>277</v>
      </c>
      <c r="K1246" s="2" t="s">
        <v>320</v>
      </c>
      <c r="L1246" s="163">
        <f t="shared" si="39"/>
        <v>2</v>
      </c>
      <c r="M1246" s="163">
        <f t="shared" si="40"/>
        <v>2.9409999999999998</v>
      </c>
      <c r="N1246" s="181" t="s">
        <v>370</v>
      </c>
      <c r="O1246" s="33"/>
      <c r="P1246" s="33"/>
      <c r="Q1246" s="33"/>
      <c r="R1246" s="33"/>
      <c r="S1246" s="41"/>
      <c r="T1246" s="2"/>
      <c r="U1246" s="2"/>
      <c r="V1246" s="2"/>
      <c r="W1246" s="2"/>
      <c r="X1246" s="56"/>
      <c r="Y1246" s="62"/>
      <c r="Z1246" s="62"/>
      <c r="AA1246" s="62"/>
      <c r="AB1246" s="62"/>
      <c r="AC1246" s="69"/>
      <c r="AD1246" s="2"/>
      <c r="AE1246" s="2"/>
      <c r="AF1246" s="2"/>
      <c r="AG1246" s="2"/>
      <c r="AH1246" s="56"/>
      <c r="AI1246" s="72"/>
      <c r="AJ1246" s="72"/>
      <c r="AK1246" s="72"/>
      <c r="AL1246" s="72"/>
      <c r="AM1246" s="81"/>
      <c r="AN1246" s="2"/>
      <c r="AO1246" s="2"/>
      <c r="AP1246" s="2"/>
      <c r="AQ1246" s="2"/>
      <c r="AR1246" s="56"/>
      <c r="AS1246" s="85"/>
      <c r="AT1246" s="85"/>
      <c r="AU1246" s="85"/>
      <c r="AV1246" s="85"/>
      <c r="AW1246" s="101"/>
      <c r="AX1246" s="2"/>
      <c r="AY1246" s="2"/>
      <c r="AZ1246" s="2"/>
      <c r="BA1246" s="2"/>
      <c r="BB1246" s="56"/>
      <c r="BC1246" s="105" t="s">
        <v>370</v>
      </c>
      <c r="BD1246" s="105"/>
      <c r="BE1246" s="105"/>
      <c r="BF1246" s="105">
        <v>2</v>
      </c>
      <c r="BG1246" s="110">
        <v>2.9409999999999998</v>
      </c>
      <c r="BH1246" s="2"/>
      <c r="BI1246" s="2"/>
      <c r="BJ1246" s="2"/>
      <c r="BK1246" s="2"/>
      <c r="BL1246" s="56"/>
      <c r="BM1246" s="48"/>
      <c r="BN1246" s="48"/>
      <c r="BO1246" s="48"/>
      <c r="BP1246" s="48"/>
      <c r="BQ1246" s="118"/>
      <c r="BR1246" s="2"/>
      <c r="BS1246" s="2"/>
      <c r="BT1246" s="2"/>
      <c r="BU1246" s="2"/>
      <c r="BV1246" s="56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18" t="s">
        <v>5</v>
      </c>
      <c r="H1247" s="3">
        <v>2024</v>
      </c>
      <c r="I1247" s="20" t="s">
        <v>283</v>
      </c>
      <c r="J1247" s="184" t="s">
        <v>298</v>
      </c>
      <c r="K1247" s="2" t="s">
        <v>321</v>
      </c>
      <c r="L1247" s="163">
        <f t="shared" si="39"/>
        <v>0</v>
      </c>
      <c r="M1247" s="163">
        <f t="shared" si="40"/>
        <v>0</v>
      </c>
      <c r="N1247" s="181"/>
      <c r="O1247" s="33"/>
      <c r="P1247" s="33"/>
      <c r="Q1247" s="33"/>
      <c r="R1247" s="33"/>
      <c r="S1247" s="41"/>
      <c r="T1247" s="2"/>
      <c r="U1247" s="2"/>
      <c r="V1247" s="2"/>
      <c r="W1247" s="2"/>
      <c r="X1247" s="56"/>
      <c r="Y1247" s="62"/>
      <c r="Z1247" s="62"/>
      <c r="AA1247" s="62"/>
      <c r="AB1247" s="62"/>
      <c r="AC1247" s="69"/>
      <c r="AD1247" s="2"/>
      <c r="AE1247" s="2"/>
      <c r="AF1247" s="2"/>
      <c r="AG1247" s="2"/>
      <c r="AH1247" s="56"/>
      <c r="AI1247" s="72"/>
      <c r="AJ1247" s="72"/>
      <c r="AK1247" s="72"/>
      <c r="AL1247" s="72"/>
      <c r="AM1247" s="81"/>
      <c r="AN1247" s="2"/>
      <c r="AO1247" s="2"/>
      <c r="AP1247" s="2"/>
      <c r="AQ1247" s="2"/>
      <c r="AR1247" s="56"/>
      <c r="AS1247" s="85"/>
      <c r="AT1247" s="85"/>
      <c r="AU1247" s="85"/>
      <c r="AV1247" s="85"/>
      <c r="AW1247" s="101"/>
      <c r="AX1247" s="2"/>
      <c r="AY1247" s="2"/>
      <c r="AZ1247" s="2"/>
      <c r="BA1247" s="2"/>
      <c r="BB1247" s="56"/>
      <c r="BC1247" s="105"/>
      <c r="BD1247" s="105"/>
      <c r="BE1247" s="105"/>
      <c r="BF1247" s="105"/>
      <c r="BG1247" s="110"/>
      <c r="BH1247" s="2"/>
      <c r="BI1247" s="2"/>
      <c r="BJ1247" s="2"/>
      <c r="BK1247" s="2"/>
      <c r="BL1247" s="56"/>
      <c r="BM1247" s="48"/>
      <c r="BN1247" s="48"/>
      <c r="BO1247" s="48"/>
      <c r="BP1247" s="48"/>
      <c r="BQ1247" s="118"/>
      <c r="BR1247" s="2"/>
      <c r="BS1247" s="2"/>
      <c r="BT1247" s="2"/>
      <c r="BU1247" s="2"/>
      <c r="BV1247" s="56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18" t="s">
        <v>5</v>
      </c>
      <c r="H1248" s="3">
        <v>2024</v>
      </c>
      <c r="I1248" s="20" t="s">
        <v>283</v>
      </c>
      <c r="J1248" s="184" t="s">
        <v>278</v>
      </c>
      <c r="K1248" s="2" t="s">
        <v>320</v>
      </c>
      <c r="L1248" s="163">
        <f t="shared" si="39"/>
        <v>0</v>
      </c>
      <c r="M1248" s="163">
        <f t="shared" si="40"/>
        <v>0</v>
      </c>
      <c r="N1248" s="181"/>
      <c r="O1248" s="33"/>
      <c r="P1248" s="33"/>
      <c r="Q1248" s="33"/>
      <c r="R1248" s="33"/>
      <c r="S1248" s="41"/>
      <c r="T1248" s="2"/>
      <c r="U1248" s="2"/>
      <c r="V1248" s="2"/>
      <c r="W1248" s="2"/>
      <c r="X1248" s="56"/>
      <c r="Y1248" s="62"/>
      <c r="Z1248" s="62"/>
      <c r="AA1248" s="62"/>
      <c r="AB1248" s="62"/>
      <c r="AC1248" s="69"/>
      <c r="AD1248" s="2"/>
      <c r="AE1248" s="2"/>
      <c r="AF1248" s="2"/>
      <c r="AG1248" s="2"/>
      <c r="AH1248" s="56"/>
      <c r="AI1248" s="72"/>
      <c r="AJ1248" s="72"/>
      <c r="AK1248" s="72"/>
      <c r="AL1248" s="72"/>
      <c r="AM1248" s="81"/>
      <c r="AN1248" s="2"/>
      <c r="AO1248" s="2"/>
      <c r="AP1248" s="2"/>
      <c r="AQ1248" s="2"/>
      <c r="AR1248" s="56"/>
      <c r="AS1248" s="85"/>
      <c r="AT1248" s="85"/>
      <c r="AU1248" s="85"/>
      <c r="AV1248" s="85"/>
      <c r="AW1248" s="101"/>
      <c r="AX1248" s="2"/>
      <c r="AY1248" s="2"/>
      <c r="AZ1248" s="2"/>
      <c r="BA1248" s="2"/>
      <c r="BB1248" s="56"/>
      <c r="BC1248" s="105"/>
      <c r="BD1248" s="105"/>
      <c r="BE1248" s="105"/>
      <c r="BF1248" s="105"/>
      <c r="BG1248" s="110"/>
      <c r="BH1248" s="2"/>
      <c r="BI1248" s="2"/>
      <c r="BJ1248" s="2"/>
      <c r="BK1248" s="2"/>
      <c r="BL1248" s="56"/>
      <c r="BM1248" s="48"/>
      <c r="BN1248" s="48"/>
      <c r="BO1248" s="48"/>
      <c r="BP1248" s="48"/>
      <c r="BQ1248" s="118"/>
      <c r="BR1248" s="2"/>
      <c r="BS1248" s="2"/>
      <c r="BT1248" s="2"/>
      <c r="BU1248" s="2"/>
      <c r="BV1248" s="56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18" t="s">
        <v>5</v>
      </c>
      <c r="H1249" s="3">
        <v>2024</v>
      </c>
      <c r="I1249" s="20" t="s">
        <v>283</v>
      </c>
      <c r="J1249" s="184" t="s">
        <v>279</v>
      </c>
      <c r="K1249" s="2" t="s">
        <v>320</v>
      </c>
      <c r="L1249" s="163">
        <f t="shared" si="39"/>
        <v>0</v>
      </c>
      <c r="M1249" s="163">
        <f t="shared" si="40"/>
        <v>0</v>
      </c>
      <c r="N1249" s="181"/>
      <c r="O1249" s="33"/>
      <c r="P1249" s="33"/>
      <c r="Q1249" s="33"/>
      <c r="R1249" s="33"/>
      <c r="S1249" s="41"/>
      <c r="T1249" s="2"/>
      <c r="U1249" s="2"/>
      <c r="V1249" s="2"/>
      <c r="W1249" s="2"/>
      <c r="X1249" s="56"/>
      <c r="Y1249" s="62"/>
      <c r="Z1249" s="62"/>
      <c r="AA1249" s="62"/>
      <c r="AB1249" s="62"/>
      <c r="AC1249" s="69"/>
      <c r="AD1249" s="2"/>
      <c r="AE1249" s="2"/>
      <c r="AF1249" s="2"/>
      <c r="AG1249" s="2"/>
      <c r="AH1249" s="56"/>
      <c r="AI1249" s="72"/>
      <c r="AJ1249" s="72"/>
      <c r="AK1249" s="72"/>
      <c r="AL1249" s="72"/>
      <c r="AM1249" s="81"/>
      <c r="AN1249" s="2"/>
      <c r="AO1249" s="2"/>
      <c r="AP1249" s="2"/>
      <c r="AQ1249" s="2"/>
      <c r="AR1249" s="56"/>
      <c r="AS1249" s="85"/>
      <c r="AT1249" s="85"/>
      <c r="AU1249" s="85"/>
      <c r="AV1249" s="85"/>
      <c r="AW1249" s="101"/>
      <c r="AX1249" s="2"/>
      <c r="AY1249" s="2"/>
      <c r="AZ1249" s="2"/>
      <c r="BA1249" s="2"/>
      <c r="BB1249" s="56"/>
      <c r="BC1249" s="105"/>
      <c r="BD1249" s="105"/>
      <c r="BE1249" s="105"/>
      <c r="BF1249" s="105"/>
      <c r="BG1249" s="110"/>
      <c r="BH1249" s="2"/>
      <c r="BI1249" s="2"/>
      <c r="BJ1249" s="2"/>
      <c r="BK1249" s="2"/>
      <c r="BL1249" s="56"/>
      <c r="BM1249" s="48"/>
      <c r="BN1249" s="48"/>
      <c r="BO1249" s="48"/>
      <c r="BP1249" s="48"/>
      <c r="BQ1249" s="118"/>
      <c r="BR1249" s="2"/>
      <c r="BS1249" s="2"/>
      <c r="BT1249" s="2"/>
      <c r="BU1249" s="2"/>
      <c r="BV1249" s="56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18" t="s">
        <v>5</v>
      </c>
      <c r="H1250" s="3">
        <v>2024</v>
      </c>
      <c r="I1250" s="20" t="s">
        <v>286</v>
      </c>
      <c r="J1250" s="184" t="s">
        <v>280</v>
      </c>
      <c r="K1250" s="2" t="s">
        <v>319</v>
      </c>
      <c r="L1250" s="163">
        <f t="shared" si="39"/>
        <v>0</v>
      </c>
      <c r="M1250" s="163">
        <f t="shared" si="40"/>
        <v>0</v>
      </c>
      <c r="N1250" s="181"/>
      <c r="O1250" s="33"/>
      <c r="P1250" s="33"/>
      <c r="Q1250" s="33"/>
      <c r="R1250" s="33"/>
      <c r="S1250" s="41"/>
      <c r="T1250" s="2"/>
      <c r="U1250" s="2"/>
      <c r="V1250" s="2"/>
      <c r="W1250" s="2"/>
      <c r="X1250" s="56"/>
      <c r="Y1250" s="62"/>
      <c r="Z1250" s="62"/>
      <c r="AA1250" s="62"/>
      <c r="AB1250" s="62"/>
      <c r="AC1250" s="69"/>
      <c r="AD1250" s="2"/>
      <c r="AE1250" s="2"/>
      <c r="AF1250" s="2"/>
      <c r="AG1250" s="2"/>
      <c r="AH1250" s="56"/>
      <c r="AI1250" s="72"/>
      <c r="AJ1250" s="72"/>
      <c r="AK1250" s="72"/>
      <c r="AL1250" s="72"/>
      <c r="AM1250" s="81"/>
      <c r="AN1250" s="2"/>
      <c r="AO1250" s="2"/>
      <c r="AP1250" s="2"/>
      <c r="AQ1250" s="2"/>
      <c r="AR1250" s="56"/>
      <c r="AS1250" s="85"/>
      <c r="AT1250" s="85"/>
      <c r="AU1250" s="85"/>
      <c r="AV1250" s="85"/>
      <c r="AW1250" s="101"/>
      <c r="AX1250" s="2"/>
      <c r="AY1250" s="2"/>
      <c r="AZ1250" s="2"/>
      <c r="BA1250" s="2"/>
      <c r="BB1250" s="56"/>
      <c r="BC1250" s="105"/>
      <c r="BD1250" s="105"/>
      <c r="BE1250" s="105"/>
      <c r="BF1250" s="105"/>
      <c r="BG1250" s="110"/>
      <c r="BH1250" s="2"/>
      <c r="BI1250" s="2"/>
      <c r="BJ1250" s="2"/>
      <c r="BK1250" s="2"/>
      <c r="BL1250" s="56"/>
      <c r="BM1250" s="48"/>
      <c r="BN1250" s="48"/>
      <c r="BO1250" s="48"/>
      <c r="BP1250" s="48"/>
      <c r="BQ1250" s="118"/>
      <c r="BR1250" s="2"/>
      <c r="BS1250" s="2"/>
      <c r="BT1250" s="2"/>
      <c r="BU1250" s="2"/>
      <c r="BV1250" s="56"/>
    </row>
    <row r="1251" spans="1:74" ht="43.2" hidden="1" x14ac:dyDescent="0.3">
      <c r="A1251" s="2" t="s">
        <v>34</v>
      </c>
      <c r="B1251" s="2" t="s">
        <v>2</v>
      </c>
      <c r="C1251" s="2" t="s">
        <v>3</v>
      </c>
      <c r="D1251" s="2" t="s">
        <v>15</v>
      </c>
      <c r="E1251" s="3">
        <v>42</v>
      </c>
      <c r="F1251" s="3"/>
      <c r="G1251" s="18" t="s">
        <v>5</v>
      </c>
      <c r="H1251" s="3">
        <v>2024</v>
      </c>
      <c r="I1251" s="20" t="s">
        <v>286</v>
      </c>
      <c r="J1251" s="184" t="s">
        <v>281</v>
      </c>
      <c r="K1251" s="2" t="s">
        <v>319</v>
      </c>
      <c r="L1251" s="163">
        <f t="shared" si="39"/>
        <v>0</v>
      </c>
      <c r="M1251" s="163">
        <f t="shared" si="40"/>
        <v>191.07599999999999</v>
      </c>
      <c r="N1251" s="186" t="s">
        <v>1365</v>
      </c>
      <c r="O1251" s="33"/>
      <c r="P1251" s="33"/>
      <c r="Q1251" s="33"/>
      <c r="R1251" s="33"/>
      <c r="S1251" s="41"/>
      <c r="T1251" s="2"/>
      <c r="U1251" s="2"/>
      <c r="V1251" s="2"/>
      <c r="W1251" s="2"/>
      <c r="X1251" s="56"/>
      <c r="Y1251" s="62"/>
      <c r="Z1251" s="62"/>
      <c r="AA1251" s="62"/>
      <c r="AB1251" s="62"/>
      <c r="AC1251" s="69"/>
      <c r="AD1251" s="2"/>
      <c r="AE1251" s="2"/>
      <c r="AF1251" s="2"/>
      <c r="AG1251" s="2"/>
      <c r="AH1251" s="56"/>
      <c r="AI1251" s="72"/>
      <c r="AJ1251" s="72"/>
      <c r="AK1251" s="72"/>
      <c r="AL1251" s="72"/>
      <c r="AM1251" s="81"/>
      <c r="AN1251" s="2"/>
      <c r="AO1251" s="2"/>
      <c r="AP1251" s="2"/>
      <c r="AQ1251" s="2"/>
      <c r="AR1251" s="56"/>
      <c r="AS1251" s="85" t="s">
        <v>722</v>
      </c>
      <c r="AT1251" s="85"/>
      <c r="AU1251" s="85"/>
      <c r="AV1251" s="85"/>
      <c r="AW1251" s="101">
        <v>5.5209999999999999</v>
      </c>
      <c r="AX1251" s="2"/>
      <c r="AY1251" s="2"/>
      <c r="AZ1251" s="2"/>
      <c r="BA1251" s="2"/>
      <c r="BB1251" s="56"/>
      <c r="BC1251" s="105" t="s">
        <v>1077</v>
      </c>
      <c r="BD1251" s="105"/>
      <c r="BE1251" s="105"/>
      <c r="BF1251" s="105"/>
      <c r="BG1251" s="110">
        <f>52.632+4.5</f>
        <v>57.131999999999998</v>
      </c>
      <c r="BH1251" s="2"/>
      <c r="BI1251" s="2"/>
      <c r="BJ1251" s="2"/>
      <c r="BK1251" s="2"/>
      <c r="BL1251" s="56"/>
      <c r="BM1251" s="48" t="s">
        <v>1016</v>
      </c>
      <c r="BN1251" s="48"/>
      <c r="BO1251" s="48"/>
      <c r="BP1251" s="48"/>
      <c r="BQ1251" s="118">
        <v>128.423</v>
      </c>
      <c r="BR1251" s="2"/>
      <c r="BS1251" s="2"/>
      <c r="BT1251" s="2"/>
      <c r="BU1251" s="2"/>
      <c r="BV1251" s="56"/>
    </row>
    <row r="1252" spans="1:74" s="13" customFormat="1" hidden="1" x14ac:dyDescent="0.3">
      <c r="A1252" s="12" t="s">
        <v>34</v>
      </c>
      <c r="B1252" s="12" t="s">
        <v>2</v>
      </c>
      <c r="C1252" s="12" t="s">
        <v>3</v>
      </c>
      <c r="D1252" s="12" t="s">
        <v>15</v>
      </c>
      <c r="E1252" s="7">
        <v>42</v>
      </c>
      <c r="F1252" s="7"/>
      <c r="G1252" s="19" t="s">
        <v>5</v>
      </c>
      <c r="H1252" s="7">
        <v>2024</v>
      </c>
      <c r="I1252" s="21"/>
      <c r="J1252" s="12" t="s">
        <v>314</v>
      </c>
      <c r="K1252" s="12"/>
      <c r="L1252" s="147"/>
      <c r="M1252" s="147">
        <f>SUM(M1214:M1251)</f>
        <v>194.017</v>
      </c>
      <c r="N1252" s="183"/>
      <c r="O1252" s="12"/>
      <c r="P1252" s="12"/>
      <c r="Q1252" s="12"/>
      <c r="R1252" s="12"/>
      <c r="S1252" s="52">
        <f>SUM(S1214:S1251)</f>
        <v>0</v>
      </c>
      <c r="T1252" s="12"/>
      <c r="U1252" s="12"/>
      <c r="V1252" s="12"/>
      <c r="W1252" s="12"/>
      <c r="X1252" s="52">
        <f>SUM(X1214:X1251)</f>
        <v>0</v>
      </c>
      <c r="Y1252" s="12"/>
      <c r="Z1252" s="12"/>
      <c r="AA1252" s="12"/>
      <c r="AB1252" s="12"/>
      <c r="AC1252" s="52">
        <f>SUM(AC1214:AC1251)</f>
        <v>0</v>
      </c>
      <c r="AD1252" s="12"/>
      <c r="AE1252" s="12"/>
      <c r="AF1252" s="12"/>
      <c r="AG1252" s="12"/>
      <c r="AH1252" s="52">
        <f>SUM(AH1214:AH1251)</f>
        <v>0</v>
      </c>
      <c r="AI1252" s="12"/>
      <c r="AJ1252" s="12"/>
      <c r="AK1252" s="12"/>
      <c r="AL1252" s="12"/>
      <c r="AM1252" s="52">
        <f>SUM(AM1214:AM1251)</f>
        <v>0</v>
      </c>
      <c r="AN1252" s="12"/>
      <c r="AO1252" s="12"/>
      <c r="AP1252" s="12"/>
      <c r="AQ1252" s="12"/>
      <c r="AR1252" s="52">
        <f>SUM(AR1214:AR1251)</f>
        <v>0</v>
      </c>
      <c r="AS1252" s="12"/>
      <c r="AT1252" s="12"/>
      <c r="AU1252" s="12"/>
      <c r="AV1252" s="12"/>
      <c r="AW1252" s="52">
        <f>SUM(AW1214:AW1251)</f>
        <v>5.5209999999999999</v>
      </c>
      <c r="AX1252" s="12"/>
      <c r="AY1252" s="12"/>
      <c r="AZ1252" s="12"/>
      <c r="BA1252" s="12"/>
      <c r="BB1252" s="52">
        <f>SUM(BB1214:BB1251)</f>
        <v>0</v>
      </c>
      <c r="BC1252" s="12"/>
      <c r="BD1252" s="12"/>
      <c r="BE1252" s="12"/>
      <c r="BF1252" s="12"/>
      <c r="BG1252" s="52">
        <f>SUM(BG1214:BG1251)</f>
        <v>60.073</v>
      </c>
      <c r="BH1252" s="12"/>
      <c r="BI1252" s="12"/>
      <c r="BJ1252" s="12"/>
      <c r="BK1252" s="12"/>
      <c r="BL1252" s="52">
        <f>SUM(BL1214:BL1251)</f>
        <v>0</v>
      </c>
      <c r="BM1252" s="12"/>
      <c r="BN1252" s="12"/>
      <c r="BO1252" s="12"/>
      <c r="BP1252" s="12"/>
      <c r="BQ1252" s="52">
        <f>SUM(BQ1214:BQ1251)</f>
        <v>128.423</v>
      </c>
      <c r="BR1252" s="12"/>
      <c r="BS1252" s="12"/>
      <c r="BT1252" s="12"/>
      <c r="BU1252" s="12"/>
      <c r="BV1252" s="52">
        <f>SUM(BV1214:BV1251)</f>
        <v>0</v>
      </c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18" t="s">
        <v>5</v>
      </c>
      <c r="H1253" s="3">
        <v>2024</v>
      </c>
      <c r="I1253" s="20" t="s">
        <v>287</v>
      </c>
      <c r="J1253" s="184" t="s">
        <v>267</v>
      </c>
      <c r="K1253" s="2" t="s">
        <v>318</v>
      </c>
      <c r="L1253" s="163">
        <f t="shared" si="39"/>
        <v>0</v>
      </c>
      <c r="M1253" s="163">
        <f t="shared" si="40"/>
        <v>0</v>
      </c>
      <c r="N1253" s="181"/>
      <c r="O1253" s="33"/>
      <c r="P1253" s="33"/>
      <c r="Q1253" s="33"/>
      <c r="R1253" s="33"/>
      <c r="S1253" s="41"/>
      <c r="T1253" s="2"/>
      <c r="U1253" s="2"/>
      <c r="V1253" s="2"/>
      <c r="W1253" s="2"/>
      <c r="X1253" s="56"/>
      <c r="Y1253" s="62"/>
      <c r="Z1253" s="62"/>
      <c r="AA1253" s="62"/>
      <c r="AB1253" s="62"/>
      <c r="AC1253" s="69"/>
      <c r="AD1253" s="2"/>
      <c r="AE1253" s="2"/>
      <c r="AF1253" s="2"/>
      <c r="AG1253" s="2"/>
      <c r="AH1253" s="56"/>
      <c r="AI1253" s="72"/>
      <c r="AJ1253" s="72"/>
      <c r="AK1253" s="72"/>
      <c r="AL1253" s="72"/>
      <c r="AM1253" s="81"/>
      <c r="AN1253" s="2"/>
      <c r="AO1253" s="2"/>
      <c r="AP1253" s="2"/>
      <c r="AQ1253" s="2"/>
      <c r="AR1253" s="56"/>
      <c r="AS1253" s="85"/>
      <c r="AT1253" s="85"/>
      <c r="AU1253" s="85"/>
      <c r="AV1253" s="85"/>
      <c r="AW1253" s="101"/>
      <c r="AX1253" s="2"/>
      <c r="AY1253" s="2"/>
      <c r="AZ1253" s="2"/>
      <c r="BA1253" s="2"/>
      <c r="BB1253" s="56"/>
      <c r="BC1253" s="105"/>
      <c r="BD1253" s="105"/>
      <c r="BE1253" s="105"/>
      <c r="BF1253" s="105"/>
      <c r="BG1253" s="110"/>
      <c r="BH1253" s="2"/>
      <c r="BI1253" s="2"/>
      <c r="BJ1253" s="2"/>
      <c r="BK1253" s="2"/>
      <c r="BL1253" s="56"/>
      <c r="BM1253" s="48"/>
      <c r="BN1253" s="48"/>
      <c r="BO1253" s="48"/>
      <c r="BP1253" s="48"/>
      <c r="BQ1253" s="118"/>
      <c r="BR1253" s="2"/>
      <c r="BS1253" s="2"/>
      <c r="BT1253" s="2"/>
      <c r="BU1253" s="2"/>
      <c r="BV1253" s="56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18" t="s">
        <v>5</v>
      </c>
      <c r="H1254" s="3">
        <v>2024</v>
      </c>
      <c r="I1254" s="20" t="s">
        <v>287</v>
      </c>
      <c r="J1254" s="184" t="s">
        <v>291</v>
      </c>
      <c r="K1254" s="2" t="s">
        <v>319</v>
      </c>
      <c r="L1254" s="163">
        <f t="shared" si="39"/>
        <v>0</v>
      </c>
      <c r="M1254" s="163">
        <f t="shared" si="40"/>
        <v>0</v>
      </c>
      <c r="N1254" s="181"/>
      <c r="O1254" s="33"/>
      <c r="P1254" s="33"/>
      <c r="Q1254" s="33"/>
      <c r="R1254" s="33"/>
      <c r="S1254" s="41"/>
      <c r="T1254" s="2"/>
      <c r="U1254" s="2"/>
      <c r="V1254" s="2"/>
      <c r="W1254" s="2"/>
      <c r="X1254" s="56"/>
      <c r="Y1254" s="62"/>
      <c r="Z1254" s="62"/>
      <c r="AA1254" s="62"/>
      <c r="AB1254" s="62"/>
      <c r="AC1254" s="69"/>
      <c r="AD1254" s="2"/>
      <c r="AE1254" s="2"/>
      <c r="AF1254" s="2"/>
      <c r="AG1254" s="2"/>
      <c r="AH1254" s="56"/>
      <c r="AI1254" s="72"/>
      <c r="AJ1254" s="72"/>
      <c r="AK1254" s="72"/>
      <c r="AL1254" s="72"/>
      <c r="AM1254" s="81"/>
      <c r="AN1254" s="2"/>
      <c r="AO1254" s="2"/>
      <c r="AP1254" s="2"/>
      <c r="AQ1254" s="2"/>
      <c r="AR1254" s="56"/>
      <c r="AS1254" s="85"/>
      <c r="AT1254" s="85"/>
      <c r="AU1254" s="85"/>
      <c r="AV1254" s="85"/>
      <c r="AW1254" s="101"/>
      <c r="AX1254" s="2"/>
      <c r="AY1254" s="2"/>
      <c r="AZ1254" s="2"/>
      <c r="BA1254" s="2"/>
      <c r="BB1254" s="56"/>
      <c r="BC1254" s="105"/>
      <c r="BD1254" s="105"/>
      <c r="BE1254" s="105"/>
      <c r="BF1254" s="105"/>
      <c r="BG1254" s="110"/>
      <c r="BH1254" s="2"/>
      <c r="BI1254" s="2"/>
      <c r="BJ1254" s="2"/>
      <c r="BK1254" s="2"/>
      <c r="BL1254" s="56"/>
      <c r="BM1254" s="48"/>
      <c r="BN1254" s="48"/>
      <c r="BO1254" s="48"/>
      <c r="BP1254" s="48"/>
      <c r="BQ1254" s="118"/>
      <c r="BR1254" s="2"/>
      <c r="BS1254" s="2"/>
      <c r="BT1254" s="2"/>
      <c r="BU1254" s="2"/>
      <c r="BV1254" s="56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18" t="s">
        <v>5</v>
      </c>
      <c r="H1255" s="3">
        <v>2024</v>
      </c>
      <c r="I1255" s="20" t="s">
        <v>286</v>
      </c>
      <c r="J1255" s="184" t="s">
        <v>336</v>
      </c>
      <c r="K1255" s="2" t="s">
        <v>319</v>
      </c>
      <c r="L1255" s="163">
        <f t="shared" si="39"/>
        <v>0</v>
      </c>
      <c r="M1255" s="163">
        <f t="shared" si="40"/>
        <v>0</v>
      </c>
      <c r="N1255" s="181"/>
      <c r="O1255" s="33"/>
      <c r="P1255" s="33"/>
      <c r="Q1255" s="33"/>
      <c r="R1255" s="33"/>
      <c r="S1255" s="41"/>
      <c r="T1255" s="2"/>
      <c r="U1255" s="2"/>
      <c r="V1255" s="2"/>
      <c r="W1255" s="2"/>
      <c r="X1255" s="56"/>
      <c r="Y1255" s="62"/>
      <c r="Z1255" s="62"/>
      <c r="AA1255" s="62"/>
      <c r="AB1255" s="62"/>
      <c r="AC1255" s="69"/>
      <c r="AD1255" s="2"/>
      <c r="AE1255" s="2"/>
      <c r="AF1255" s="2"/>
      <c r="AG1255" s="2"/>
      <c r="AH1255" s="56"/>
      <c r="AI1255" s="72"/>
      <c r="AJ1255" s="72"/>
      <c r="AK1255" s="72"/>
      <c r="AL1255" s="72"/>
      <c r="AM1255" s="81"/>
      <c r="AN1255" s="2"/>
      <c r="AO1255" s="2"/>
      <c r="AP1255" s="2"/>
      <c r="AQ1255" s="2"/>
      <c r="AR1255" s="56"/>
      <c r="AS1255" s="85"/>
      <c r="AT1255" s="85"/>
      <c r="AU1255" s="85"/>
      <c r="AV1255" s="85"/>
      <c r="AW1255" s="101"/>
      <c r="AX1255" s="2"/>
      <c r="AY1255" s="2"/>
      <c r="AZ1255" s="2"/>
      <c r="BA1255" s="2"/>
      <c r="BB1255" s="56"/>
      <c r="BC1255" s="105"/>
      <c r="BD1255" s="105"/>
      <c r="BE1255" s="105"/>
      <c r="BF1255" s="105"/>
      <c r="BG1255" s="110"/>
      <c r="BH1255" s="2"/>
      <c r="BI1255" s="2"/>
      <c r="BJ1255" s="2"/>
      <c r="BK1255" s="2"/>
      <c r="BL1255" s="56"/>
      <c r="BM1255" s="48"/>
      <c r="BN1255" s="48"/>
      <c r="BO1255" s="48"/>
      <c r="BP1255" s="48"/>
      <c r="BQ1255" s="118"/>
      <c r="BR1255" s="2"/>
      <c r="BS1255" s="2"/>
      <c r="BT1255" s="2"/>
      <c r="BU1255" s="2"/>
      <c r="BV1255" s="56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18" t="s">
        <v>5</v>
      </c>
      <c r="H1256" s="3">
        <v>2024</v>
      </c>
      <c r="I1256" s="20" t="s">
        <v>286</v>
      </c>
      <c r="J1256" s="185" t="s">
        <v>337</v>
      </c>
      <c r="K1256" s="8" t="s">
        <v>318</v>
      </c>
      <c r="L1256" s="163">
        <f t="shared" si="39"/>
        <v>0</v>
      </c>
      <c r="M1256" s="163">
        <f t="shared" si="40"/>
        <v>0</v>
      </c>
      <c r="N1256" s="181"/>
      <c r="O1256" s="53"/>
      <c r="P1256" s="53"/>
      <c r="Q1256" s="53"/>
      <c r="R1256" s="53"/>
      <c r="S1256" s="41"/>
      <c r="T1256" s="8"/>
      <c r="U1256" s="8"/>
      <c r="V1256" s="8"/>
      <c r="W1256" s="8"/>
      <c r="X1256" s="56"/>
      <c r="Y1256" s="135"/>
      <c r="Z1256" s="135"/>
      <c r="AA1256" s="135"/>
      <c r="AB1256" s="135"/>
      <c r="AC1256" s="69"/>
      <c r="AD1256" s="8"/>
      <c r="AE1256" s="8"/>
      <c r="AF1256" s="8"/>
      <c r="AG1256" s="8"/>
      <c r="AH1256" s="56"/>
      <c r="AI1256" s="137"/>
      <c r="AJ1256" s="137"/>
      <c r="AK1256" s="137"/>
      <c r="AL1256" s="137"/>
      <c r="AM1256" s="81"/>
      <c r="AN1256" s="8"/>
      <c r="AO1256" s="8"/>
      <c r="AP1256" s="8"/>
      <c r="AQ1256" s="8"/>
      <c r="AR1256" s="56"/>
      <c r="AS1256" s="139"/>
      <c r="AT1256" s="139"/>
      <c r="AU1256" s="139"/>
      <c r="AV1256" s="139"/>
      <c r="AW1256" s="101"/>
      <c r="AX1256" s="8"/>
      <c r="AY1256" s="8"/>
      <c r="AZ1256" s="8"/>
      <c r="BA1256" s="8"/>
      <c r="BB1256" s="56"/>
      <c r="BC1256" s="141"/>
      <c r="BD1256" s="141"/>
      <c r="BE1256" s="141"/>
      <c r="BF1256" s="141"/>
      <c r="BG1256" s="110"/>
      <c r="BH1256" s="8"/>
      <c r="BI1256" s="8"/>
      <c r="BJ1256" s="8"/>
      <c r="BK1256" s="8"/>
      <c r="BL1256" s="56"/>
      <c r="BM1256" s="143"/>
      <c r="BN1256" s="143"/>
      <c r="BO1256" s="143"/>
      <c r="BP1256" s="143"/>
      <c r="BQ1256" s="118"/>
      <c r="BR1256" s="8"/>
      <c r="BS1256" s="8"/>
      <c r="BT1256" s="8"/>
      <c r="BU1256" s="8"/>
      <c r="BV1256" s="56"/>
    </row>
    <row r="1257" spans="1:74" ht="28.8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18" t="s">
        <v>5</v>
      </c>
      <c r="H1257" s="3">
        <v>2024</v>
      </c>
      <c r="I1257" s="20" t="s">
        <v>286</v>
      </c>
      <c r="J1257" s="185" t="s">
        <v>338</v>
      </c>
      <c r="K1257" s="8" t="s">
        <v>339</v>
      </c>
      <c r="L1257" s="163">
        <f t="shared" si="39"/>
        <v>0</v>
      </c>
      <c r="M1257" s="163">
        <f t="shared" si="40"/>
        <v>0</v>
      </c>
      <c r="N1257" s="181"/>
      <c r="O1257" s="53"/>
      <c r="P1257" s="53"/>
      <c r="Q1257" s="53"/>
      <c r="R1257" s="53"/>
      <c r="S1257" s="41"/>
      <c r="T1257" s="8"/>
      <c r="U1257" s="8"/>
      <c r="V1257" s="8"/>
      <c r="W1257" s="8"/>
      <c r="X1257" s="56"/>
      <c r="Y1257" s="135"/>
      <c r="Z1257" s="135"/>
      <c r="AA1257" s="135"/>
      <c r="AB1257" s="135"/>
      <c r="AC1257" s="69"/>
      <c r="AD1257" s="8"/>
      <c r="AE1257" s="8"/>
      <c r="AF1257" s="8"/>
      <c r="AG1257" s="8"/>
      <c r="AH1257" s="56"/>
      <c r="AI1257" s="137"/>
      <c r="AJ1257" s="137"/>
      <c r="AK1257" s="137"/>
      <c r="AL1257" s="137"/>
      <c r="AM1257" s="81"/>
      <c r="AN1257" s="8"/>
      <c r="AO1257" s="8"/>
      <c r="AP1257" s="8"/>
      <c r="AQ1257" s="8"/>
      <c r="AR1257" s="56"/>
      <c r="AS1257" s="139"/>
      <c r="AT1257" s="139"/>
      <c r="AU1257" s="139"/>
      <c r="AV1257" s="139"/>
      <c r="AW1257" s="101"/>
      <c r="AX1257" s="8"/>
      <c r="AY1257" s="8"/>
      <c r="AZ1257" s="8"/>
      <c r="BA1257" s="8"/>
      <c r="BB1257" s="56"/>
      <c r="BC1257" s="141"/>
      <c r="BD1257" s="141"/>
      <c r="BE1257" s="141"/>
      <c r="BF1257" s="141"/>
      <c r="BG1257" s="110"/>
      <c r="BH1257" s="8"/>
      <c r="BI1257" s="8"/>
      <c r="BJ1257" s="8"/>
      <c r="BK1257" s="8"/>
      <c r="BL1257" s="56"/>
      <c r="BM1257" s="143"/>
      <c r="BN1257" s="143"/>
      <c r="BO1257" s="143"/>
      <c r="BP1257" s="143"/>
      <c r="BQ1257" s="118"/>
      <c r="BR1257" s="8"/>
      <c r="BS1257" s="8"/>
      <c r="BT1257" s="8"/>
      <c r="BU1257" s="8"/>
      <c r="BV1257" s="56"/>
    </row>
    <row r="1258" spans="1:74" ht="28.8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18" t="s">
        <v>5</v>
      </c>
      <c r="H1258" s="3">
        <v>2024</v>
      </c>
      <c r="I1258" s="20" t="s">
        <v>286</v>
      </c>
      <c r="J1258" s="185" t="s">
        <v>340</v>
      </c>
      <c r="K1258" s="8" t="s">
        <v>318</v>
      </c>
      <c r="L1258" s="163">
        <f t="shared" si="39"/>
        <v>0</v>
      </c>
      <c r="M1258" s="163">
        <f t="shared" si="40"/>
        <v>0</v>
      </c>
      <c r="N1258" s="181"/>
      <c r="O1258" s="53"/>
      <c r="P1258" s="53"/>
      <c r="Q1258" s="53"/>
      <c r="R1258" s="53"/>
      <c r="S1258" s="41"/>
      <c r="T1258" s="8"/>
      <c r="U1258" s="8"/>
      <c r="V1258" s="8"/>
      <c r="W1258" s="8"/>
      <c r="X1258" s="56"/>
      <c r="Y1258" s="135"/>
      <c r="Z1258" s="135"/>
      <c r="AA1258" s="135"/>
      <c r="AB1258" s="135"/>
      <c r="AC1258" s="69"/>
      <c r="AD1258" s="8"/>
      <c r="AE1258" s="8"/>
      <c r="AF1258" s="8"/>
      <c r="AG1258" s="8"/>
      <c r="AH1258" s="56"/>
      <c r="AI1258" s="137"/>
      <c r="AJ1258" s="137"/>
      <c r="AK1258" s="137"/>
      <c r="AL1258" s="137"/>
      <c r="AM1258" s="81"/>
      <c r="AN1258" s="8"/>
      <c r="AO1258" s="8"/>
      <c r="AP1258" s="8"/>
      <c r="AQ1258" s="8"/>
      <c r="AR1258" s="56"/>
      <c r="AS1258" s="139"/>
      <c r="AT1258" s="139"/>
      <c r="AU1258" s="139"/>
      <c r="AV1258" s="139"/>
      <c r="AW1258" s="101"/>
      <c r="AX1258" s="8"/>
      <c r="AY1258" s="8"/>
      <c r="AZ1258" s="8"/>
      <c r="BA1258" s="8"/>
      <c r="BB1258" s="56"/>
      <c r="BC1258" s="141"/>
      <c r="BD1258" s="141"/>
      <c r="BE1258" s="141"/>
      <c r="BF1258" s="141"/>
      <c r="BG1258" s="110"/>
      <c r="BH1258" s="8"/>
      <c r="BI1258" s="8"/>
      <c r="BJ1258" s="8"/>
      <c r="BK1258" s="8"/>
      <c r="BL1258" s="56"/>
      <c r="BM1258" s="143"/>
      <c r="BN1258" s="143"/>
      <c r="BO1258" s="143"/>
      <c r="BP1258" s="143"/>
      <c r="BQ1258" s="118"/>
      <c r="BR1258" s="8"/>
      <c r="BS1258" s="8"/>
      <c r="BT1258" s="8"/>
      <c r="BU1258" s="8"/>
      <c r="BV1258" s="56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18" t="s">
        <v>5</v>
      </c>
      <c r="H1259" s="3">
        <v>2024</v>
      </c>
      <c r="I1259" s="20" t="s">
        <v>286</v>
      </c>
      <c r="J1259" s="185" t="s">
        <v>341</v>
      </c>
      <c r="K1259" s="8" t="s">
        <v>320</v>
      </c>
      <c r="L1259" s="163">
        <f t="shared" si="39"/>
        <v>0</v>
      </c>
      <c r="M1259" s="163">
        <f t="shared" si="40"/>
        <v>0</v>
      </c>
      <c r="N1259" s="181"/>
      <c r="O1259" s="53"/>
      <c r="P1259" s="53"/>
      <c r="Q1259" s="53"/>
      <c r="R1259" s="53"/>
      <c r="S1259" s="41"/>
      <c r="T1259" s="8"/>
      <c r="U1259" s="8"/>
      <c r="V1259" s="8"/>
      <c r="W1259" s="8"/>
      <c r="X1259" s="56"/>
      <c r="Y1259" s="135"/>
      <c r="Z1259" s="135"/>
      <c r="AA1259" s="135"/>
      <c r="AB1259" s="135"/>
      <c r="AC1259" s="69"/>
      <c r="AD1259" s="8"/>
      <c r="AE1259" s="8"/>
      <c r="AF1259" s="8"/>
      <c r="AG1259" s="8"/>
      <c r="AH1259" s="56"/>
      <c r="AI1259" s="137"/>
      <c r="AJ1259" s="137"/>
      <c r="AK1259" s="137"/>
      <c r="AL1259" s="137"/>
      <c r="AM1259" s="81"/>
      <c r="AN1259" s="8"/>
      <c r="AO1259" s="8"/>
      <c r="AP1259" s="8"/>
      <c r="AQ1259" s="8"/>
      <c r="AR1259" s="56"/>
      <c r="AS1259" s="139"/>
      <c r="AT1259" s="139"/>
      <c r="AU1259" s="139"/>
      <c r="AV1259" s="139"/>
      <c r="AW1259" s="101"/>
      <c r="AX1259" s="8"/>
      <c r="AY1259" s="8"/>
      <c r="AZ1259" s="8"/>
      <c r="BA1259" s="8"/>
      <c r="BB1259" s="56"/>
      <c r="BC1259" s="141"/>
      <c r="BD1259" s="141"/>
      <c r="BE1259" s="141"/>
      <c r="BF1259" s="141"/>
      <c r="BG1259" s="110"/>
      <c r="BH1259" s="8"/>
      <c r="BI1259" s="8"/>
      <c r="BJ1259" s="8"/>
      <c r="BK1259" s="8"/>
      <c r="BL1259" s="56"/>
      <c r="BM1259" s="143"/>
      <c r="BN1259" s="143"/>
      <c r="BO1259" s="143"/>
      <c r="BP1259" s="143"/>
      <c r="BQ1259" s="118"/>
      <c r="BR1259" s="8"/>
      <c r="BS1259" s="8"/>
      <c r="BT1259" s="8"/>
      <c r="BU1259" s="8"/>
      <c r="BV1259" s="56"/>
    </row>
    <row r="1260" spans="1:74" ht="28.8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18" t="s">
        <v>5</v>
      </c>
      <c r="H1260" s="3">
        <v>2024</v>
      </c>
      <c r="I1260" s="20" t="s">
        <v>286</v>
      </c>
      <c r="J1260" s="185" t="s">
        <v>342</v>
      </c>
      <c r="K1260" s="8" t="s">
        <v>320</v>
      </c>
      <c r="L1260" s="163">
        <f t="shared" si="39"/>
        <v>0</v>
      </c>
      <c r="M1260" s="163">
        <f t="shared" si="40"/>
        <v>0</v>
      </c>
      <c r="N1260" s="181"/>
      <c r="O1260" s="53"/>
      <c r="P1260" s="53"/>
      <c r="Q1260" s="53"/>
      <c r="R1260" s="53"/>
      <c r="S1260" s="41"/>
      <c r="T1260" s="8"/>
      <c r="U1260" s="8"/>
      <c r="V1260" s="8"/>
      <c r="W1260" s="8"/>
      <c r="X1260" s="56"/>
      <c r="Y1260" s="135"/>
      <c r="Z1260" s="135"/>
      <c r="AA1260" s="135"/>
      <c r="AB1260" s="135"/>
      <c r="AC1260" s="69"/>
      <c r="AD1260" s="8"/>
      <c r="AE1260" s="8"/>
      <c r="AF1260" s="8"/>
      <c r="AG1260" s="8"/>
      <c r="AH1260" s="56"/>
      <c r="AI1260" s="137"/>
      <c r="AJ1260" s="137"/>
      <c r="AK1260" s="137"/>
      <c r="AL1260" s="137"/>
      <c r="AM1260" s="81"/>
      <c r="AN1260" s="8"/>
      <c r="AO1260" s="8"/>
      <c r="AP1260" s="8"/>
      <c r="AQ1260" s="8"/>
      <c r="AR1260" s="56"/>
      <c r="AS1260" s="139"/>
      <c r="AT1260" s="139"/>
      <c r="AU1260" s="139"/>
      <c r="AV1260" s="139"/>
      <c r="AW1260" s="101"/>
      <c r="AX1260" s="8"/>
      <c r="AY1260" s="8"/>
      <c r="AZ1260" s="8"/>
      <c r="BA1260" s="8"/>
      <c r="BB1260" s="56"/>
      <c r="BC1260" s="141"/>
      <c r="BD1260" s="141"/>
      <c r="BE1260" s="141"/>
      <c r="BF1260" s="141"/>
      <c r="BG1260" s="110"/>
      <c r="BH1260" s="8"/>
      <c r="BI1260" s="8"/>
      <c r="BJ1260" s="8"/>
      <c r="BK1260" s="8"/>
      <c r="BL1260" s="56"/>
      <c r="BM1260" s="143"/>
      <c r="BN1260" s="143"/>
      <c r="BO1260" s="143"/>
      <c r="BP1260" s="143"/>
      <c r="BQ1260" s="118"/>
      <c r="BR1260" s="8"/>
      <c r="BS1260" s="8"/>
      <c r="BT1260" s="8"/>
      <c r="BU1260" s="8"/>
      <c r="BV1260" s="56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18" t="s">
        <v>5</v>
      </c>
      <c r="H1261" s="3">
        <v>2024</v>
      </c>
      <c r="I1261" s="20" t="s">
        <v>286</v>
      </c>
      <c r="J1261" s="185" t="s">
        <v>343</v>
      </c>
      <c r="K1261" s="8" t="s">
        <v>339</v>
      </c>
      <c r="L1261" s="163">
        <f t="shared" si="39"/>
        <v>0</v>
      </c>
      <c r="M1261" s="163">
        <f t="shared" si="40"/>
        <v>0</v>
      </c>
      <c r="N1261" s="181"/>
      <c r="O1261" s="53"/>
      <c r="P1261" s="53"/>
      <c r="Q1261" s="53"/>
      <c r="R1261" s="53"/>
      <c r="S1261" s="41"/>
      <c r="T1261" s="8"/>
      <c r="U1261" s="8"/>
      <c r="V1261" s="8"/>
      <c r="W1261" s="8"/>
      <c r="X1261" s="56"/>
      <c r="Y1261" s="135"/>
      <c r="Z1261" s="135"/>
      <c r="AA1261" s="135"/>
      <c r="AB1261" s="135"/>
      <c r="AC1261" s="69"/>
      <c r="AD1261" s="8"/>
      <c r="AE1261" s="8"/>
      <c r="AF1261" s="8"/>
      <c r="AG1261" s="8"/>
      <c r="AH1261" s="56"/>
      <c r="AI1261" s="137"/>
      <c r="AJ1261" s="137"/>
      <c r="AK1261" s="137"/>
      <c r="AL1261" s="137"/>
      <c r="AM1261" s="81"/>
      <c r="AN1261" s="8"/>
      <c r="AO1261" s="8"/>
      <c r="AP1261" s="8"/>
      <c r="AQ1261" s="8"/>
      <c r="AR1261" s="56"/>
      <c r="AS1261" s="139"/>
      <c r="AT1261" s="139"/>
      <c r="AU1261" s="139"/>
      <c r="AV1261" s="139"/>
      <c r="AW1261" s="101"/>
      <c r="AX1261" s="8"/>
      <c r="AY1261" s="8"/>
      <c r="AZ1261" s="8"/>
      <c r="BA1261" s="8"/>
      <c r="BB1261" s="56"/>
      <c r="BC1261" s="141"/>
      <c r="BD1261" s="141"/>
      <c r="BE1261" s="141"/>
      <c r="BF1261" s="141"/>
      <c r="BG1261" s="110"/>
      <c r="BH1261" s="8"/>
      <c r="BI1261" s="8"/>
      <c r="BJ1261" s="8"/>
      <c r="BK1261" s="8"/>
      <c r="BL1261" s="56"/>
      <c r="BM1261" s="143"/>
      <c r="BN1261" s="143"/>
      <c r="BO1261" s="143"/>
      <c r="BP1261" s="143"/>
      <c r="BQ1261" s="118"/>
      <c r="BR1261" s="8"/>
      <c r="BS1261" s="8"/>
      <c r="BT1261" s="8"/>
      <c r="BU1261" s="8"/>
      <c r="BV1261" s="56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18" t="s">
        <v>5</v>
      </c>
      <c r="H1262" s="3">
        <v>2024</v>
      </c>
      <c r="I1262" s="20" t="s">
        <v>288</v>
      </c>
      <c r="J1262" s="185" t="s">
        <v>344</v>
      </c>
      <c r="K1262" s="8" t="s">
        <v>318</v>
      </c>
      <c r="L1262" s="163">
        <f t="shared" si="39"/>
        <v>0</v>
      </c>
      <c r="M1262" s="163">
        <f t="shared" si="40"/>
        <v>0</v>
      </c>
      <c r="N1262" s="181"/>
      <c r="O1262" s="53"/>
      <c r="P1262" s="53"/>
      <c r="Q1262" s="53"/>
      <c r="R1262" s="53"/>
      <c r="S1262" s="41"/>
      <c r="T1262" s="8"/>
      <c r="U1262" s="8"/>
      <c r="V1262" s="8"/>
      <c r="W1262" s="8"/>
      <c r="X1262" s="56"/>
      <c r="Y1262" s="135"/>
      <c r="Z1262" s="135"/>
      <c r="AA1262" s="135"/>
      <c r="AB1262" s="135"/>
      <c r="AC1262" s="69"/>
      <c r="AD1262" s="8"/>
      <c r="AE1262" s="8"/>
      <c r="AF1262" s="8"/>
      <c r="AG1262" s="8"/>
      <c r="AH1262" s="56"/>
      <c r="AI1262" s="137"/>
      <c r="AJ1262" s="137"/>
      <c r="AK1262" s="137"/>
      <c r="AL1262" s="137"/>
      <c r="AM1262" s="81"/>
      <c r="AN1262" s="8"/>
      <c r="AO1262" s="8"/>
      <c r="AP1262" s="8"/>
      <c r="AQ1262" s="8"/>
      <c r="AR1262" s="56"/>
      <c r="AS1262" s="139"/>
      <c r="AT1262" s="139"/>
      <c r="AU1262" s="139"/>
      <c r="AV1262" s="139"/>
      <c r="AW1262" s="101"/>
      <c r="AX1262" s="8"/>
      <c r="AY1262" s="8"/>
      <c r="AZ1262" s="8"/>
      <c r="BA1262" s="8"/>
      <c r="BB1262" s="56"/>
      <c r="BC1262" s="141"/>
      <c r="BD1262" s="141"/>
      <c r="BE1262" s="141"/>
      <c r="BF1262" s="141"/>
      <c r="BG1262" s="110"/>
      <c r="BH1262" s="8"/>
      <c r="BI1262" s="8"/>
      <c r="BJ1262" s="8"/>
      <c r="BK1262" s="8"/>
      <c r="BL1262" s="56"/>
      <c r="BM1262" s="143"/>
      <c r="BN1262" s="143"/>
      <c r="BO1262" s="143"/>
      <c r="BP1262" s="143"/>
      <c r="BQ1262" s="118"/>
      <c r="BR1262" s="8"/>
      <c r="BS1262" s="8"/>
      <c r="BT1262" s="8"/>
      <c r="BU1262" s="8"/>
      <c r="BV1262" s="56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18" t="s">
        <v>5</v>
      </c>
      <c r="H1263" s="3">
        <v>2024</v>
      </c>
      <c r="I1263" s="20" t="s">
        <v>288</v>
      </c>
      <c r="J1263" s="184" t="s">
        <v>351</v>
      </c>
      <c r="K1263" s="2" t="s">
        <v>318</v>
      </c>
      <c r="L1263" s="163">
        <f t="shared" si="39"/>
        <v>0</v>
      </c>
      <c r="M1263" s="163">
        <f t="shared" si="40"/>
        <v>0</v>
      </c>
      <c r="N1263" s="181"/>
      <c r="O1263" s="53"/>
      <c r="P1263" s="53"/>
      <c r="Q1263" s="53"/>
      <c r="R1263" s="53"/>
      <c r="S1263" s="41"/>
      <c r="T1263" s="8"/>
      <c r="U1263" s="8"/>
      <c r="V1263" s="8"/>
      <c r="W1263" s="8"/>
      <c r="X1263" s="56"/>
      <c r="Y1263" s="135"/>
      <c r="Z1263" s="135"/>
      <c r="AA1263" s="135"/>
      <c r="AB1263" s="135"/>
      <c r="AC1263" s="69"/>
      <c r="AD1263" s="8"/>
      <c r="AE1263" s="8"/>
      <c r="AF1263" s="8"/>
      <c r="AG1263" s="8"/>
      <c r="AH1263" s="56"/>
      <c r="AI1263" s="137"/>
      <c r="AJ1263" s="137"/>
      <c r="AK1263" s="137"/>
      <c r="AL1263" s="137"/>
      <c r="AM1263" s="81"/>
      <c r="AN1263" s="8"/>
      <c r="AO1263" s="8"/>
      <c r="AP1263" s="8"/>
      <c r="AQ1263" s="8"/>
      <c r="AR1263" s="56"/>
      <c r="AS1263" s="139"/>
      <c r="AT1263" s="139"/>
      <c r="AU1263" s="139"/>
      <c r="AV1263" s="139"/>
      <c r="AW1263" s="101"/>
      <c r="AX1263" s="8"/>
      <c r="AY1263" s="8"/>
      <c r="AZ1263" s="8"/>
      <c r="BA1263" s="8"/>
      <c r="BB1263" s="56"/>
      <c r="BC1263" s="141"/>
      <c r="BD1263" s="141"/>
      <c r="BE1263" s="141"/>
      <c r="BF1263" s="141"/>
      <c r="BG1263" s="110"/>
      <c r="BH1263" s="8"/>
      <c r="BI1263" s="8"/>
      <c r="BJ1263" s="8"/>
      <c r="BK1263" s="8"/>
      <c r="BL1263" s="56"/>
      <c r="BM1263" s="143"/>
      <c r="BN1263" s="143"/>
      <c r="BO1263" s="143"/>
      <c r="BP1263" s="143"/>
      <c r="BQ1263" s="118"/>
      <c r="BR1263" s="8"/>
      <c r="BS1263" s="8"/>
      <c r="BT1263" s="8"/>
      <c r="BU1263" s="8"/>
      <c r="BV1263" s="56"/>
    </row>
    <row r="1264" spans="1:74" ht="28.8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18" t="s">
        <v>5</v>
      </c>
      <c r="H1264" s="3">
        <v>2024</v>
      </c>
      <c r="I1264" s="20" t="s">
        <v>288</v>
      </c>
      <c r="J1264" s="184" t="s">
        <v>352</v>
      </c>
      <c r="K1264" s="2" t="s">
        <v>321</v>
      </c>
      <c r="L1264" s="163">
        <f t="shared" si="39"/>
        <v>0</v>
      </c>
      <c r="M1264" s="163">
        <f t="shared" si="40"/>
        <v>0</v>
      </c>
      <c r="N1264" s="181"/>
      <c r="O1264" s="33"/>
      <c r="P1264" s="33"/>
      <c r="Q1264" s="33"/>
      <c r="R1264" s="33"/>
      <c r="S1264" s="41"/>
      <c r="T1264" s="2"/>
      <c r="U1264" s="2"/>
      <c r="V1264" s="2"/>
      <c r="W1264" s="2"/>
      <c r="X1264" s="56"/>
      <c r="Y1264" s="62"/>
      <c r="Z1264" s="62"/>
      <c r="AA1264" s="62"/>
      <c r="AB1264" s="62"/>
      <c r="AC1264" s="69"/>
      <c r="AD1264" s="2"/>
      <c r="AE1264" s="2"/>
      <c r="AF1264" s="2"/>
      <c r="AG1264" s="2"/>
      <c r="AH1264" s="56"/>
      <c r="AI1264" s="72"/>
      <c r="AJ1264" s="72"/>
      <c r="AK1264" s="72"/>
      <c r="AL1264" s="72"/>
      <c r="AM1264" s="81"/>
      <c r="AN1264" s="2"/>
      <c r="AO1264" s="2"/>
      <c r="AP1264" s="2"/>
      <c r="AQ1264" s="2"/>
      <c r="AR1264" s="56"/>
      <c r="AS1264" s="85"/>
      <c r="AT1264" s="85"/>
      <c r="AU1264" s="85"/>
      <c r="AV1264" s="85"/>
      <c r="AW1264" s="101"/>
      <c r="AX1264" s="2"/>
      <c r="AY1264" s="2"/>
      <c r="AZ1264" s="2"/>
      <c r="BA1264" s="2"/>
      <c r="BB1264" s="56"/>
      <c r="BC1264" s="105"/>
      <c r="BD1264" s="105"/>
      <c r="BE1264" s="105"/>
      <c r="BF1264" s="105"/>
      <c r="BG1264" s="110"/>
      <c r="BH1264" s="2"/>
      <c r="BI1264" s="2"/>
      <c r="BJ1264" s="2"/>
      <c r="BK1264" s="2"/>
      <c r="BL1264" s="56"/>
      <c r="BM1264" s="48"/>
      <c r="BN1264" s="48"/>
      <c r="BO1264" s="48"/>
      <c r="BP1264" s="48"/>
      <c r="BQ1264" s="118"/>
      <c r="BR1264" s="2"/>
      <c r="BS1264" s="2"/>
      <c r="BT1264" s="2"/>
      <c r="BU1264" s="2"/>
      <c r="BV1264" s="56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18" t="s">
        <v>5</v>
      </c>
      <c r="H1265" s="3">
        <v>2024</v>
      </c>
      <c r="I1265" s="20" t="s">
        <v>288</v>
      </c>
      <c r="J1265" s="184" t="s">
        <v>345</v>
      </c>
      <c r="K1265" s="2" t="s">
        <v>318</v>
      </c>
      <c r="L1265" s="163">
        <f t="shared" si="39"/>
        <v>0</v>
      </c>
      <c r="M1265" s="163">
        <f t="shared" si="40"/>
        <v>0</v>
      </c>
      <c r="N1265" s="181"/>
      <c r="O1265" s="34"/>
      <c r="P1265" s="33"/>
      <c r="Q1265" s="33"/>
      <c r="R1265" s="33"/>
      <c r="S1265" s="41"/>
      <c r="T1265" s="3"/>
      <c r="U1265" s="2"/>
      <c r="V1265" s="2"/>
      <c r="W1265" s="2"/>
      <c r="X1265" s="56"/>
      <c r="Y1265" s="64"/>
      <c r="Z1265" s="62"/>
      <c r="AA1265" s="62"/>
      <c r="AB1265" s="62"/>
      <c r="AC1265" s="69"/>
      <c r="AD1265" s="3"/>
      <c r="AE1265" s="2"/>
      <c r="AF1265" s="2"/>
      <c r="AG1265" s="2"/>
      <c r="AH1265" s="56"/>
      <c r="AI1265" s="73"/>
      <c r="AJ1265" s="72"/>
      <c r="AK1265" s="72"/>
      <c r="AL1265" s="72"/>
      <c r="AM1265" s="81"/>
      <c r="AN1265" s="3"/>
      <c r="AO1265" s="2"/>
      <c r="AP1265" s="2"/>
      <c r="AQ1265" s="2"/>
      <c r="AR1265" s="56"/>
      <c r="AS1265" s="86"/>
      <c r="AT1265" s="85"/>
      <c r="AU1265" s="85"/>
      <c r="AV1265" s="85"/>
      <c r="AW1265" s="101"/>
      <c r="AX1265" s="3"/>
      <c r="AY1265" s="2"/>
      <c r="AZ1265" s="2"/>
      <c r="BA1265" s="2"/>
      <c r="BB1265" s="56"/>
      <c r="BC1265" s="106"/>
      <c r="BD1265" s="105"/>
      <c r="BE1265" s="105"/>
      <c r="BF1265" s="105"/>
      <c r="BG1265" s="110"/>
      <c r="BH1265" s="3"/>
      <c r="BI1265" s="2"/>
      <c r="BJ1265" s="2"/>
      <c r="BK1265" s="2"/>
      <c r="BL1265" s="56"/>
      <c r="BM1265" s="49"/>
      <c r="BN1265" s="48"/>
      <c r="BO1265" s="48"/>
      <c r="BP1265" s="48"/>
      <c r="BQ1265" s="118"/>
      <c r="BR1265" s="3"/>
      <c r="BS1265" s="2"/>
      <c r="BT1265" s="2"/>
      <c r="BU1265" s="2"/>
      <c r="BV1265" s="56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18" t="s">
        <v>5</v>
      </c>
      <c r="H1266" s="3">
        <v>2024</v>
      </c>
      <c r="I1266" s="20" t="s">
        <v>289</v>
      </c>
      <c r="J1266" s="184" t="s">
        <v>268</v>
      </c>
      <c r="K1266" s="2" t="s">
        <v>318</v>
      </c>
      <c r="L1266" s="163">
        <f t="shared" si="39"/>
        <v>0</v>
      </c>
      <c r="M1266" s="163">
        <f t="shared" si="40"/>
        <v>571.29700000000003</v>
      </c>
      <c r="N1266" s="181" t="s">
        <v>862</v>
      </c>
      <c r="O1266" s="33"/>
      <c r="P1266" s="33"/>
      <c r="Q1266" s="33"/>
      <c r="R1266" s="33"/>
      <c r="S1266" s="41"/>
      <c r="T1266" s="2"/>
      <c r="U1266" s="2"/>
      <c r="V1266" s="2"/>
      <c r="W1266" s="2"/>
      <c r="X1266" s="56"/>
      <c r="Y1266" s="62"/>
      <c r="Z1266" s="62"/>
      <c r="AA1266" s="62"/>
      <c r="AB1266" s="62"/>
      <c r="AC1266" s="69"/>
      <c r="AD1266" s="2"/>
      <c r="AE1266" s="2"/>
      <c r="AF1266" s="2"/>
      <c r="AG1266" s="2"/>
      <c r="AH1266" s="56"/>
      <c r="AI1266" s="72"/>
      <c r="AJ1266" s="72"/>
      <c r="AK1266" s="72"/>
      <c r="AL1266" s="72"/>
      <c r="AM1266" s="81"/>
      <c r="AN1266" s="2"/>
      <c r="AO1266" s="2"/>
      <c r="AP1266" s="2"/>
      <c r="AQ1266" s="2"/>
      <c r="AR1266" s="56"/>
      <c r="AS1266" s="85"/>
      <c r="AT1266" s="85"/>
      <c r="AU1266" s="85"/>
      <c r="AV1266" s="85"/>
      <c r="AW1266" s="101"/>
      <c r="AX1266" s="2"/>
      <c r="AY1266" s="2"/>
      <c r="AZ1266" s="2"/>
      <c r="BA1266" s="2"/>
      <c r="BB1266" s="56"/>
      <c r="BC1266" s="105" t="s">
        <v>862</v>
      </c>
      <c r="BD1266" s="105"/>
      <c r="BE1266" s="105"/>
      <c r="BF1266" s="105"/>
      <c r="BG1266" s="110">
        <f>263.875+307.422</f>
        <v>571.29700000000003</v>
      </c>
      <c r="BH1266" s="2"/>
      <c r="BI1266" s="2"/>
      <c r="BJ1266" s="2"/>
      <c r="BK1266" s="2"/>
      <c r="BL1266" s="56"/>
      <c r="BM1266" s="48"/>
      <c r="BN1266" s="48"/>
      <c r="BO1266" s="48"/>
      <c r="BP1266" s="48"/>
      <c r="BQ1266" s="118"/>
      <c r="BR1266" s="2"/>
      <c r="BS1266" s="2"/>
      <c r="BT1266" s="2"/>
      <c r="BU1266" s="2"/>
      <c r="BV1266" s="56"/>
    </row>
    <row r="1267" spans="1:74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18" t="s">
        <v>5</v>
      </c>
      <c r="H1267" s="3">
        <v>2024</v>
      </c>
      <c r="I1267" s="20" t="s">
        <v>289</v>
      </c>
      <c r="J1267" s="184" t="s">
        <v>292</v>
      </c>
      <c r="K1267" s="2" t="s">
        <v>318</v>
      </c>
      <c r="L1267" s="163">
        <f t="shared" si="39"/>
        <v>0</v>
      </c>
      <c r="M1267" s="163">
        <f t="shared" si="40"/>
        <v>0</v>
      </c>
      <c r="N1267" s="181"/>
      <c r="O1267" s="33"/>
      <c r="P1267" s="33"/>
      <c r="Q1267" s="33"/>
      <c r="R1267" s="33"/>
      <c r="S1267" s="41"/>
      <c r="T1267" s="2"/>
      <c r="U1267" s="2"/>
      <c r="V1267" s="2"/>
      <c r="W1267" s="2"/>
      <c r="X1267" s="56"/>
      <c r="Y1267" s="62"/>
      <c r="Z1267" s="62"/>
      <c r="AA1267" s="62"/>
      <c r="AB1267" s="62"/>
      <c r="AC1267" s="69"/>
      <c r="AD1267" s="2"/>
      <c r="AE1267" s="2"/>
      <c r="AF1267" s="2"/>
      <c r="AG1267" s="2"/>
      <c r="AH1267" s="56"/>
      <c r="AI1267" s="72"/>
      <c r="AJ1267" s="72"/>
      <c r="AK1267" s="72"/>
      <c r="AL1267" s="72"/>
      <c r="AM1267" s="81"/>
      <c r="AN1267" s="2"/>
      <c r="AO1267" s="2"/>
      <c r="AP1267" s="2"/>
      <c r="AQ1267" s="2"/>
      <c r="AR1267" s="56"/>
      <c r="AS1267" s="85"/>
      <c r="AT1267" s="85"/>
      <c r="AU1267" s="85"/>
      <c r="AV1267" s="85"/>
      <c r="AW1267" s="101"/>
      <c r="AX1267" s="2"/>
      <c r="AY1267" s="2"/>
      <c r="AZ1267" s="2"/>
      <c r="BA1267" s="2"/>
      <c r="BB1267" s="56"/>
      <c r="BC1267" s="105"/>
      <c r="BD1267" s="105"/>
      <c r="BE1267" s="105"/>
      <c r="BF1267" s="105"/>
      <c r="BG1267" s="110"/>
      <c r="BH1267" s="2"/>
      <c r="BI1267" s="2"/>
      <c r="BJ1267" s="2"/>
      <c r="BK1267" s="2"/>
      <c r="BL1267" s="56"/>
      <c r="BM1267" s="48"/>
      <c r="BN1267" s="48"/>
      <c r="BO1267" s="48"/>
      <c r="BP1267" s="48"/>
      <c r="BQ1267" s="118"/>
      <c r="BR1267" s="2"/>
      <c r="BS1267" s="2"/>
      <c r="BT1267" s="2"/>
      <c r="BU1267" s="2"/>
      <c r="BV1267" s="56"/>
    </row>
    <row r="1268" spans="1:74" ht="15.6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18" t="s">
        <v>5</v>
      </c>
      <c r="H1268" s="3">
        <v>2024</v>
      </c>
      <c r="I1268" s="20" t="s">
        <v>285</v>
      </c>
      <c r="J1268" s="184" t="s">
        <v>293</v>
      </c>
      <c r="K1268" s="2" t="s">
        <v>318</v>
      </c>
      <c r="L1268" s="163">
        <f t="shared" si="39"/>
        <v>0</v>
      </c>
      <c r="M1268" s="163">
        <f t="shared" si="40"/>
        <v>0</v>
      </c>
      <c r="N1268" s="181"/>
      <c r="O1268" s="33"/>
      <c r="P1268" s="33"/>
      <c r="Q1268" s="33"/>
      <c r="R1268" s="35"/>
      <c r="S1268" s="41"/>
      <c r="T1268" s="2"/>
      <c r="U1268" s="2"/>
      <c r="V1268" s="2"/>
      <c r="W1268" s="29"/>
      <c r="X1268" s="56"/>
      <c r="Y1268" s="62"/>
      <c r="Z1268" s="62"/>
      <c r="AA1268" s="62"/>
      <c r="AB1268" s="63"/>
      <c r="AC1268" s="69"/>
      <c r="AD1268" s="2"/>
      <c r="AE1268" s="2"/>
      <c r="AF1268" s="2"/>
      <c r="AG1268" s="29"/>
      <c r="AH1268" s="56"/>
      <c r="AI1268" s="72"/>
      <c r="AJ1268" s="72"/>
      <c r="AK1268" s="72"/>
      <c r="AL1268" s="74"/>
      <c r="AM1268" s="81"/>
      <c r="AN1268" s="2"/>
      <c r="AO1268" s="2"/>
      <c r="AP1268" s="2"/>
      <c r="AQ1268" s="29"/>
      <c r="AR1268" s="56"/>
      <c r="AS1268" s="85"/>
      <c r="AT1268" s="85"/>
      <c r="AU1268" s="85"/>
      <c r="AV1268" s="87"/>
      <c r="AW1268" s="101"/>
      <c r="AX1268" s="2"/>
      <c r="AY1268" s="2"/>
      <c r="AZ1268" s="2"/>
      <c r="BA1268" s="29"/>
      <c r="BB1268" s="56"/>
      <c r="BC1268" s="105"/>
      <c r="BD1268" s="105"/>
      <c r="BE1268" s="105"/>
      <c r="BF1268" s="107"/>
      <c r="BG1268" s="110"/>
      <c r="BH1268" s="2"/>
      <c r="BI1268" s="2"/>
      <c r="BJ1268" s="2"/>
      <c r="BK1268" s="29"/>
      <c r="BL1268" s="56"/>
      <c r="BM1268" s="48"/>
      <c r="BN1268" s="48"/>
      <c r="BO1268" s="48"/>
      <c r="BP1268" s="114"/>
      <c r="BQ1268" s="118"/>
      <c r="BR1268" s="2"/>
      <c r="BS1268" s="2"/>
      <c r="BT1268" s="2"/>
      <c r="BU1268" s="29"/>
      <c r="BV1268" s="56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18" t="s">
        <v>5</v>
      </c>
      <c r="H1269" s="3">
        <v>2024</v>
      </c>
      <c r="I1269" s="20" t="s">
        <v>287</v>
      </c>
      <c r="J1269" s="184" t="s">
        <v>269</v>
      </c>
      <c r="K1269" s="2" t="s">
        <v>320</v>
      </c>
      <c r="L1269" s="163">
        <f t="shared" si="39"/>
        <v>2</v>
      </c>
      <c r="M1269" s="163">
        <f t="shared" si="40"/>
        <v>3.6880000000000002</v>
      </c>
      <c r="N1269" s="181"/>
      <c r="O1269" s="33"/>
      <c r="P1269" s="33"/>
      <c r="Q1269" s="33"/>
      <c r="R1269" s="33"/>
      <c r="S1269" s="42"/>
      <c r="T1269" s="2"/>
      <c r="U1269" s="2"/>
      <c r="V1269" s="2"/>
      <c r="W1269" s="2"/>
      <c r="X1269" s="55"/>
      <c r="Y1269" s="62"/>
      <c r="Z1269" s="62"/>
      <c r="AA1269" s="62"/>
      <c r="AB1269" s="64">
        <v>2</v>
      </c>
      <c r="AC1269" s="68">
        <v>3.6880000000000002</v>
      </c>
      <c r="AD1269" s="2"/>
      <c r="AE1269" s="2"/>
      <c r="AF1269" s="2"/>
      <c r="AG1269" s="2"/>
      <c r="AH1269" s="55"/>
      <c r="AI1269" s="72"/>
      <c r="AJ1269" s="72"/>
      <c r="AK1269" s="72"/>
      <c r="AL1269" s="72"/>
      <c r="AM1269" s="80"/>
      <c r="AN1269" s="2"/>
      <c r="AO1269" s="2"/>
      <c r="AP1269" s="2"/>
      <c r="AQ1269" s="2"/>
      <c r="AR1269" s="55"/>
      <c r="AS1269" s="85"/>
      <c r="AT1269" s="85"/>
      <c r="AU1269" s="85"/>
      <c r="AV1269" s="85"/>
      <c r="AW1269" s="100"/>
      <c r="AX1269" s="2"/>
      <c r="AY1269" s="2"/>
      <c r="AZ1269" s="2"/>
      <c r="BA1269" s="2"/>
      <c r="BB1269" s="55"/>
      <c r="BC1269" s="105"/>
      <c r="BD1269" s="105"/>
      <c r="BE1269" s="105"/>
      <c r="BF1269" s="105"/>
      <c r="BG1269" s="109"/>
      <c r="BH1269" s="2"/>
      <c r="BI1269" s="2"/>
      <c r="BJ1269" s="2"/>
      <c r="BK1269" s="2"/>
      <c r="BL1269" s="55"/>
      <c r="BM1269" s="48"/>
      <c r="BN1269" s="48"/>
      <c r="BO1269" s="48"/>
      <c r="BP1269" s="48"/>
      <c r="BQ1269" s="117"/>
      <c r="BR1269" s="2"/>
      <c r="BS1269" s="2"/>
      <c r="BT1269" s="2"/>
      <c r="BU1269" s="2"/>
      <c r="BV1269" s="55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18" t="s">
        <v>5</v>
      </c>
      <c r="H1270" s="3">
        <v>2024</v>
      </c>
      <c r="I1270" s="20" t="s">
        <v>287</v>
      </c>
      <c r="J1270" s="184" t="s">
        <v>270</v>
      </c>
      <c r="K1270" s="2" t="s">
        <v>320</v>
      </c>
      <c r="L1270" s="163">
        <f t="shared" si="39"/>
        <v>0</v>
      </c>
      <c r="M1270" s="163">
        <f t="shared" si="40"/>
        <v>0</v>
      </c>
      <c r="N1270" s="181"/>
      <c r="O1270" s="33"/>
      <c r="P1270" s="33"/>
      <c r="Q1270" s="33"/>
      <c r="R1270" s="33"/>
      <c r="S1270" s="42"/>
      <c r="T1270" s="2"/>
      <c r="U1270" s="2"/>
      <c r="V1270" s="2"/>
      <c r="W1270" s="2"/>
      <c r="X1270" s="55"/>
      <c r="Y1270" s="62"/>
      <c r="Z1270" s="62"/>
      <c r="AA1270" s="62"/>
      <c r="AB1270" s="62"/>
      <c r="AC1270" s="68"/>
      <c r="AD1270" s="2"/>
      <c r="AE1270" s="2"/>
      <c r="AF1270" s="2"/>
      <c r="AG1270" s="2"/>
      <c r="AH1270" s="55"/>
      <c r="AI1270" s="72"/>
      <c r="AJ1270" s="72"/>
      <c r="AK1270" s="72"/>
      <c r="AL1270" s="72"/>
      <c r="AM1270" s="80"/>
      <c r="AN1270" s="2"/>
      <c r="AO1270" s="2"/>
      <c r="AP1270" s="2"/>
      <c r="AQ1270" s="2"/>
      <c r="AR1270" s="55"/>
      <c r="AS1270" s="85"/>
      <c r="AT1270" s="85"/>
      <c r="AU1270" s="85"/>
      <c r="AV1270" s="85"/>
      <c r="AW1270" s="100"/>
      <c r="AX1270" s="2"/>
      <c r="AY1270" s="2"/>
      <c r="AZ1270" s="2"/>
      <c r="BA1270" s="2"/>
      <c r="BB1270" s="55"/>
      <c r="BC1270" s="105"/>
      <c r="BD1270" s="105"/>
      <c r="BE1270" s="105"/>
      <c r="BF1270" s="105"/>
      <c r="BG1270" s="109"/>
      <c r="BH1270" s="2"/>
      <c r="BI1270" s="2"/>
      <c r="BJ1270" s="2"/>
      <c r="BK1270" s="2"/>
      <c r="BL1270" s="55"/>
      <c r="BM1270" s="48"/>
      <c r="BN1270" s="48"/>
      <c r="BO1270" s="48"/>
      <c r="BP1270" s="48"/>
      <c r="BQ1270" s="117"/>
      <c r="BR1270" s="2"/>
      <c r="BS1270" s="2"/>
      <c r="BT1270" s="2"/>
      <c r="BU1270" s="2"/>
      <c r="BV1270" s="55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18" t="s">
        <v>5</v>
      </c>
      <c r="H1271" s="3">
        <v>2024</v>
      </c>
      <c r="I1271" s="20" t="s">
        <v>290</v>
      </c>
      <c r="J1271" s="184" t="s">
        <v>271</v>
      </c>
      <c r="K1271" s="2" t="s">
        <v>321</v>
      </c>
      <c r="L1271" s="163">
        <f t="shared" si="39"/>
        <v>0</v>
      </c>
      <c r="M1271" s="163">
        <f t="shared" si="40"/>
        <v>0</v>
      </c>
      <c r="N1271" s="181"/>
      <c r="O1271" s="33"/>
      <c r="P1271" s="33"/>
      <c r="Q1271" s="33"/>
      <c r="R1271" s="33"/>
      <c r="S1271" s="42"/>
      <c r="T1271" s="2"/>
      <c r="U1271" s="2"/>
      <c r="V1271" s="2"/>
      <c r="W1271" s="2"/>
      <c r="X1271" s="55"/>
      <c r="Y1271" s="62"/>
      <c r="Z1271" s="62"/>
      <c r="AA1271" s="62"/>
      <c r="AB1271" s="62"/>
      <c r="AC1271" s="68"/>
      <c r="AD1271" s="2"/>
      <c r="AE1271" s="2"/>
      <c r="AF1271" s="2"/>
      <c r="AG1271" s="2"/>
      <c r="AH1271" s="55"/>
      <c r="AI1271" s="72"/>
      <c r="AJ1271" s="72"/>
      <c r="AK1271" s="72"/>
      <c r="AL1271" s="72"/>
      <c r="AM1271" s="80"/>
      <c r="AN1271" s="2"/>
      <c r="AO1271" s="2"/>
      <c r="AP1271" s="2"/>
      <c r="AQ1271" s="2"/>
      <c r="AR1271" s="55"/>
      <c r="AS1271" s="85"/>
      <c r="AT1271" s="85"/>
      <c r="AU1271" s="85"/>
      <c r="AV1271" s="85"/>
      <c r="AW1271" s="100"/>
      <c r="AX1271" s="2"/>
      <c r="AY1271" s="2"/>
      <c r="AZ1271" s="2"/>
      <c r="BA1271" s="2"/>
      <c r="BB1271" s="55"/>
      <c r="BC1271" s="105"/>
      <c r="BD1271" s="105"/>
      <c r="BE1271" s="105"/>
      <c r="BF1271" s="105"/>
      <c r="BG1271" s="109"/>
      <c r="BH1271" s="2"/>
      <c r="BI1271" s="2"/>
      <c r="BJ1271" s="2"/>
      <c r="BK1271" s="2"/>
      <c r="BL1271" s="55"/>
      <c r="BM1271" s="48"/>
      <c r="BN1271" s="48"/>
      <c r="BO1271" s="48"/>
      <c r="BP1271" s="48"/>
      <c r="BQ1271" s="117"/>
      <c r="BR1271" s="2"/>
      <c r="BS1271" s="2"/>
      <c r="BT1271" s="2"/>
      <c r="BU1271" s="2"/>
      <c r="BV1271" s="55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18" t="s">
        <v>5</v>
      </c>
      <c r="H1272" s="3">
        <v>2024</v>
      </c>
      <c r="I1272" s="20" t="s">
        <v>284</v>
      </c>
      <c r="J1272" s="184" t="s">
        <v>294</v>
      </c>
      <c r="K1272" s="2" t="s">
        <v>320</v>
      </c>
      <c r="L1272" s="163">
        <f t="shared" si="39"/>
        <v>0</v>
      </c>
      <c r="M1272" s="163">
        <f t="shared" si="40"/>
        <v>0</v>
      </c>
      <c r="N1272" s="181"/>
      <c r="O1272" s="36"/>
      <c r="P1272" s="33"/>
      <c r="Q1272" s="33"/>
      <c r="R1272" s="33"/>
      <c r="S1272" s="42"/>
      <c r="T1272" s="30"/>
      <c r="U1272" s="2"/>
      <c r="V1272" s="2"/>
      <c r="W1272" s="2"/>
      <c r="X1272" s="55"/>
      <c r="Y1272" s="65"/>
      <c r="Z1272" s="62"/>
      <c r="AA1272" s="62"/>
      <c r="AB1272" s="62"/>
      <c r="AC1272" s="68"/>
      <c r="AD1272" s="30"/>
      <c r="AE1272" s="2"/>
      <c r="AF1272" s="2"/>
      <c r="AG1272" s="2"/>
      <c r="AH1272" s="55"/>
      <c r="AI1272" s="75"/>
      <c r="AJ1272" s="72"/>
      <c r="AK1272" s="72"/>
      <c r="AL1272" s="72"/>
      <c r="AM1272" s="80"/>
      <c r="AN1272" s="30"/>
      <c r="AO1272" s="2"/>
      <c r="AP1272" s="2"/>
      <c r="AQ1272" s="2"/>
      <c r="AR1272" s="55"/>
      <c r="AS1272" s="88"/>
      <c r="AT1272" s="85"/>
      <c r="AU1272" s="85"/>
      <c r="AV1272" s="85"/>
      <c r="AW1272" s="100"/>
      <c r="AX1272" s="30"/>
      <c r="AY1272" s="2"/>
      <c r="AZ1272" s="2"/>
      <c r="BA1272" s="2"/>
      <c r="BB1272" s="55"/>
      <c r="BC1272" s="131"/>
      <c r="BD1272" s="105"/>
      <c r="BE1272" s="105"/>
      <c r="BF1272" s="105"/>
      <c r="BG1272" s="109"/>
      <c r="BH1272" s="30"/>
      <c r="BI1272" s="2"/>
      <c r="BJ1272" s="2"/>
      <c r="BK1272" s="2"/>
      <c r="BL1272" s="55"/>
      <c r="BM1272" s="50"/>
      <c r="BN1272" s="48"/>
      <c r="BO1272" s="48"/>
      <c r="BP1272" s="48"/>
      <c r="BQ1272" s="117"/>
      <c r="BR1272" s="30"/>
      <c r="BS1272" s="2"/>
      <c r="BT1272" s="2"/>
      <c r="BU1272" s="2"/>
      <c r="BV1272" s="55"/>
    </row>
    <row r="1273" spans="1:74" ht="28.8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18" t="s">
        <v>5</v>
      </c>
      <c r="H1273" s="3">
        <v>2024</v>
      </c>
      <c r="I1273" s="20" t="s">
        <v>284</v>
      </c>
      <c r="J1273" s="184" t="s">
        <v>346</v>
      </c>
      <c r="K1273" s="2" t="s">
        <v>320</v>
      </c>
      <c r="L1273" s="163">
        <f t="shared" si="39"/>
        <v>0</v>
      </c>
      <c r="M1273" s="163">
        <f t="shared" si="40"/>
        <v>0</v>
      </c>
      <c r="N1273" s="181"/>
      <c r="O1273" s="33"/>
      <c r="P1273" s="33"/>
      <c r="Q1273" s="33"/>
      <c r="R1273" s="33"/>
      <c r="S1273" s="42"/>
      <c r="T1273" s="2"/>
      <c r="U1273" s="2"/>
      <c r="V1273" s="2"/>
      <c r="W1273" s="2"/>
      <c r="X1273" s="55"/>
      <c r="Y1273" s="62"/>
      <c r="Z1273" s="62"/>
      <c r="AA1273" s="62"/>
      <c r="AB1273" s="62"/>
      <c r="AC1273" s="68"/>
      <c r="AD1273" s="2"/>
      <c r="AE1273" s="2"/>
      <c r="AF1273" s="2"/>
      <c r="AG1273" s="2"/>
      <c r="AH1273" s="55"/>
      <c r="AI1273" s="72"/>
      <c r="AJ1273" s="72"/>
      <c r="AK1273" s="72"/>
      <c r="AL1273" s="72"/>
      <c r="AM1273" s="80"/>
      <c r="AN1273" s="2"/>
      <c r="AO1273" s="2"/>
      <c r="AP1273" s="2"/>
      <c r="AQ1273" s="2"/>
      <c r="AR1273" s="55"/>
      <c r="AS1273" s="85"/>
      <c r="AT1273" s="85"/>
      <c r="AU1273" s="85"/>
      <c r="AV1273" s="85"/>
      <c r="AW1273" s="100"/>
      <c r="AX1273" s="2"/>
      <c r="AY1273" s="2"/>
      <c r="AZ1273" s="2"/>
      <c r="BA1273" s="2"/>
      <c r="BB1273" s="55"/>
      <c r="BC1273" s="105"/>
      <c r="BD1273" s="105"/>
      <c r="BE1273" s="105"/>
      <c r="BF1273" s="105"/>
      <c r="BG1273" s="109"/>
      <c r="BH1273" s="2"/>
      <c r="BI1273" s="2"/>
      <c r="BJ1273" s="2"/>
      <c r="BK1273" s="2"/>
      <c r="BL1273" s="55"/>
      <c r="BM1273" s="48"/>
      <c r="BN1273" s="48"/>
      <c r="BO1273" s="48"/>
      <c r="BP1273" s="48"/>
      <c r="BQ1273" s="117"/>
      <c r="BR1273" s="2"/>
      <c r="BS1273" s="2"/>
      <c r="BT1273" s="2"/>
      <c r="BU1273" s="2"/>
      <c r="BV1273" s="55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18" t="s">
        <v>5</v>
      </c>
      <c r="H1274" s="3">
        <v>2024</v>
      </c>
      <c r="I1274" s="20" t="s">
        <v>284</v>
      </c>
      <c r="J1274" s="184" t="s">
        <v>295</v>
      </c>
      <c r="K1274" s="2" t="s">
        <v>320</v>
      </c>
      <c r="L1274" s="163">
        <f t="shared" si="39"/>
        <v>0</v>
      </c>
      <c r="M1274" s="163">
        <f t="shared" si="40"/>
        <v>0</v>
      </c>
      <c r="N1274" s="181"/>
      <c r="O1274" s="33"/>
      <c r="P1274" s="33"/>
      <c r="Q1274" s="33"/>
      <c r="R1274" s="33"/>
      <c r="S1274" s="42"/>
      <c r="T1274" s="2"/>
      <c r="U1274" s="2"/>
      <c r="V1274" s="2"/>
      <c r="W1274" s="2"/>
      <c r="X1274" s="55"/>
      <c r="Y1274" s="62"/>
      <c r="Z1274" s="62"/>
      <c r="AA1274" s="62"/>
      <c r="AB1274" s="62"/>
      <c r="AC1274" s="68"/>
      <c r="AD1274" s="2"/>
      <c r="AE1274" s="2"/>
      <c r="AF1274" s="2"/>
      <c r="AG1274" s="2"/>
      <c r="AH1274" s="55"/>
      <c r="AI1274" s="72"/>
      <c r="AJ1274" s="72"/>
      <c r="AK1274" s="72"/>
      <c r="AL1274" s="72"/>
      <c r="AM1274" s="80"/>
      <c r="AN1274" s="2"/>
      <c r="AO1274" s="2"/>
      <c r="AP1274" s="2"/>
      <c r="AQ1274" s="2"/>
      <c r="AR1274" s="55"/>
      <c r="AS1274" s="85"/>
      <c r="AT1274" s="85"/>
      <c r="AU1274" s="85"/>
      <c r="AV1274" s="85"/>
      <c r="AW1274" s="100"/>
      <c r="AX1274" s="2"/>
      <c r="AY1274" s="2"/>
      <c r="AZ1274" s="2"/>
      <c r="BA1274" s="2"/>
      <c r="BB1274" s="55"/>
      <c r="BC1274" s="105"/>
      <c r="BD1274" s="105"/>
      <c r="BE1274" s="105"/>
      <c r="BF1274" s="105"/>
      <c r="BG1274" s="109"/>
      <c r="BH1274" s="2"/>
      <c r="BI1274" s="2"/>
      <c r="BJ1274" s="2"/>
      <c r="BK1274" s="2"/>
      <c r="BL1274" s="55"/>
      <c r="BM1274" s="48"/>
      <c r="BN1274" s="48"/>
      <c r="BO1274" s="48"/>
      <c r="BP1274" s="48"/>
      <c r="BQ1274" s="117"/>
      <c r="BR1274" s="2"/>
      <c r="BS1274" s="2"/>
      <c r="BT1274" s="2"/>
      <c r="BU1274" s="2"/>
      <c r="BV1274" s="55"/>
    </row>
    <row r="1275" spans="1:74" ht="28.8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18" t="s">
        <v>5</v>
      </c>
      <c r="H1275" s="3">
        <v>2024</v>
      </c>
      <c r="I1275" s="20" t="s">
        <v>290</v>
      </c>
      <c r="J1275" s="184" t="s">
        <v>299</v>
      </c>
      <c r="K1275" s="2" t="s">
        <v>318</v>
      </c>
      <c r="L1275" s="163">
        <f t="shared" si="39"/>
        <v>0</v>
      </c>
      <c r="M1275" s="163">
        <f t="shared" si="40"/>
        <v>0</v>
      </c>
      <c r="N1275" s="181"/>
      <c r="O1275" s="33"/>
      <c r="P1275" s="33"/>
      <c r="Q1275" s="33"/>
      <c r="R1275" s="33"/>
      <c r="S1275" s="42"/>
      <c r="T1275" s="2"/>
      <c r="U1275" s="2"/>
      <c r="V1275" s="2"/>
      <c r="W1275" s="2"/>
      <c r="X1275" s="55"/>
      <c r="Y1275" s="62"/>
      <c r="Z1275" s="62"/>
      <c r="AA1275" s="62"/>
      <c r="AB1275" s="62"/>
      <c r="AC1275" s="68"/>
      <c r="AD1275" s="2"/>
      <c r="AE1275" s="2"/>
      <c r="AF1275" s="2"/>
      <c r="AG1275" s="2"/>
      <c r="AH1275" s="55"/>
      <c r="AI1275" s="72"/>
      <c r="AJ1275" s="72"/>
      <c r="AK1275" s="72"/>
      <c r="AL1275" s="72"/>
      <c r="AM1275" s="80"/>
      <c r="AN1275" s="2"/>
      <c r="AO1275" s="2"/>
      <c r="AP1275" s="2"/>
      <c r="AQ1275" s="2"/>
      <c r="AR1275" s="55"/>
      <c r="AS1275" s="85"/>
      <c r="AT1275" s="85"/>
      <c r="AU1275" s="85"/>
      <c r="AV1275" s="85"/>
      <c r="AW1275" s="100"/>
      <c r="AX1275" s="2"/>
      <c r="AY1275" s="2"/>
      <c r="AZ1275" s="2"/>
      <c r="BA1275" s="2"/>
      <c r="BB1275" s="55"/>
      <c r="BC1275" s="105"/>
      <c r="BD1275" s="105"/>
      <c r="BE1275" s="105"/>
      <c r="BF1275" s="105"/>
      <c r="BG1275" s="109"/>
      <c r="BH1275" s="2"/>
      <c r="BI1275" s="2"/>
      <c r="BJ1275" s="2"/>
      <c r="BK1275" s="2"/>
      <c r="BL1275" s="55"/>
      <c r="BM1275" s="48"/>
      <c r="BN1275" s="48"/>
      <c r="BO1275" s="48"/>
      <c r="BP1275" s="48"/>
      <c r="BQ1275" s="117"/>
      <c r="BR1275" s="2"/>
      <c r="BS1275" s="2"/>
      <c r="BT1275" s="2"/>
      <c r="BU1275" s="2"/>
      <c r="BV1275" s="55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18" t="s">
        <v>5</v>
      </c>
      <c r="H1276" s="3">
        <v>2024</v>
      </c>
      <c r="I1276" s="20" t="s">
        <v>315</v>
      </c>
      <c r="J1276" s="184" t="s">
        <v>347</v>
      </c>
      <c r="K1276" s="2" t="s">
        <v>320</v>
      </c>
      <c r="L1276" s="163">
        <f t="shared" si="39"/>
        <v>0</v>
      </c>
      <c r="M1276" s="163">
        <f t="shared" si="40"/>
        <v>0</v>
      </c>
      <c r="N1276" s="181"/>
      <c r="O1276" s="33"/>
      <c r="P1276" s="33"/>
      <c r="Q1276" s="33"/>
      <c r="R1276" s="33"/>
      <c r="S1276" s="42"/>
      <c r="T1276" s="2"/>
      <c r="U1276" s="2"/>
      <c r="V1276" s="2"/>
      <c r="W1276" s="2"/>
      <c r="X1276" s="55"/>
      <c r="Y1276" s="62"/>
      <c r="Z1276" s="62"/>
      <c r="AA1276" s="62"/>
      <c r="AB1276" s="62"/>
      <c r="AC1276" s="68"/>
      <c r="AD1276" s="2"/>
      <c r="AE1276" s="2"/>
      <c r="AF1276" s="2"/>
      <c r="AG1276" s="2"/>
      <c r="AH1276" s="55"/>
      <c r="AI1276" s="72"/>
      <c r="AJ1276" s="72"/>
      <c r="AK1276" s="72"/>
      <c r="AL1276" s="72"/>
      <c r="AM1276" s="80"/>
      <c r="AN1276" s="2"/>
      <c r="AO1276" s="2"/>
      <c r="AP1276" s="2"/>
      <c r="AQ1276" s="2"/>
      <c r="AR1276" s="55"/>
      <c r="AS1276" s="85"/>
      <c r="AT1276" s="85"/>
      <c r="AU1276" s="85"/>
      <c r="AV1276" s="85"/>
      <c r="AW1276" s="100"/>
      <c r="AX1276" s="2"/>
      <c r="AY1276" s="2"/>
      <c r="AZ1276" s="2"/>
      <c r="BA1276" s="2"/>
      <c r="BB1276" s="55"/>
      <c r="BC1276" s="105"/>
      <c r="BD1276" s="105"/>
      <c r="BE1276" s="105"/>
      <c r="BF1276" s="105"/>
      <c r="BG1276" s="109"/>
      <c r="BH1276" s="2"/>
      <c r="BI1276" s="2"/>
      <c r="BJ1276" s="2"/>
      <c r="BK1276" s="2"/>
      <c r="BL1276" s="55"/>
      <c r="BM1276" s="48"/>
      <c r="BN1276" s="48"/>
      <c r="BO1276" s="48"/>
      <c r="BP1276" s="48"/>
      <c r="BQ1276" s="117"/>
      <c r="BR1276" s="2"/>
      <c r="BS1276" s="2"/>
      <c r="BT1276" s="2"/>
      <c r="BU1276" s="2"/>
      <c r="BV1276" s="55"/>
    </row>
    <row r="1277" spans="1:74" ht="28.8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18" t="s">
        <v>5</v>
      </c>
      <c r="H1277" s="3">
        <v>2024</v>
      </c>
      <c r="I1277" s="20" t="s">
        <v>315</v>
      </c>
      <c r="J1277" s="184" t="s">
        <v>296</v>
      </c>
      <c r="K1277" s="2" t="s">
        <v>321</v>
      </c>
      <c r="L1277" s="163">
        <f t="shared" si="39"/>
        <v>0</v>
      </c>
      <c r="M1277" s="163">
        <f t="shared" si="40"/>
        <v>0</v>
      </c>
      <c r="N1277" s="181"/>
      <c r="O1277" s="33"/>
      <c r="P1277" s="33"/>
      <c r="Q1277" s="33"/>
      <c r="R1277" s="33"/>
      <c r="S1277" s="42"/>
      <c r="T1277" s="2"/>
      <c r="U1277" s="2"/>
      <c r="V1277" s="2"/>
      <c r="W1277" s="2"/>
      <c r="X1277" s="55"/>
      <c r="Y1277" s="62"/>
      <c r="Z1277" s="62"/>
      <c r="AA1277" s="62"/>
      <c r="AB1277" s="62"/>
      <c r="AC1277" s="68"/>
      <c r="AD1277" s="2"/>
      <c r="AE1277" s="2"/>
      <c r="AF1277" s="2"/>
      <c r="AG1277" s="2"/>
      <c r="AH1277" s="55"/>
      <c r="AI1277" s="72"/>
      <c r="AJ1277" s="72"/>
      <c r="AK1277" s="72"/>
      <c r="AL1277" s="72"/>
      <c r="AM1277" s="80"/>
      <c r="AN1277" s="2"/>
      <c r="AO1277" s="2"/>
      <c r="AP1277" s="2"/>
      <c r="AQ1277" s="2"/>
      <c r="AR1277" s="55"/>
      <c r="AS1277" s="85"/>
      <c r="AT1277" s="85"/>
      <c r="AU1277" s="85"/>
      <c r="AV1277" s="85"/>
      <c r="AW1277" s="100"/>
      <c r="AX1277" s="2"/>
      <c r="AY1277" s="2"/>
      <c r="AZ1277" s="2"/>
      <c r="BA1277" s="2"/>
      <c r="BB1277" s="55"/>
      <c r="BC1277" s="105"/>
      <c r="BD1277" s="105"/>
      <c r="BE1277" s="105"/>
      <c r="BF1277" s="105"/>
      <c r="BG1277" s="109"/>
      <c r="BH1277" s="2"/>
      <c r="BI1277" s="2"/>
      <c r="BJ1277" s="2"/>
      <c r="BK1277" s="2"/>
      <c r="BL1277" s="55"/>
      <c r="BM1277" s="48"/>
      <c r="BN1277" s="48"/>
      <c r="BO1277" s="48"/>
      <c r="BP1277" s="48"/>
      <c r="BQ1277" s="117"/>
      <c r="BR1277" s="2"/>
      <c r="BS1277" s="2"/>
      <c r="BT1277" s="2"/>
      <c r="BU1277" s="2"/>
      <c r="BV1277" s="55"/>
    </row>
    <row r="1278" spans="1:74" ht="28.8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18" t="s">
        <v>5</v>
      </c>
      <c r="H1278" s="3">
        <v>2024</v>
      </c>
      <c r="I1278" s="20" t="s">
        <v>316</v>
      </c>
      <c r="J1278" s="184" t="s">
        <v>297</v>
      </c>
      <c r="K1278" s="2" t="s">
        <v>318</v>
      </c>
      <c r="L1278" s="163">
        <f t="shared" si="39"/>
        <v>0</v>
      </c>
      <c r="M1278" s="163">
        <f t="shared" si="40"/>
        <v>0</v>
      </c>
      <c r="N1278" s="181"/>
      <c r="O1278" s="33"/>
      <c r="P1278" s="33"/>
      <c r="Q1278" s="33"/>
      <c r="R1278" s="33"/>
      <c r="S1278" s="42"/>
      <c r="T1278" s="2"/>
      <c r="U1278" s="2"/>
      <c r="V1278" s="2"/>
      <c r="W1278" s="2"/>
      <c r="X1278" s="55"/>
      <c r="Y1278" s="62"/>
      <c r="Z1278" s="62"/>
      <c r="AA1278" s="62"/>
      <c r="AB1278" s="62"/>
      <c r="AC1278" s="68"/>
      <c r="AD1278" s="2"/>
      <c r="AE1278" s="2"/>
      <c r="AF1278" s="2"/>
      <c r="AG1278" s="2"/>
      <c r="AH1278" s="55"/>
      <c r="AI1278" s="72"/>
      <c r="AJ1278" s="72"/>
      <c r="AK1278" s="72"/>
      <c r="AL1278" s="72"/>
      <c r="AM1278" s="80"/>
      <c r="AN1278" s="2"/>
      <c r="AO1278" s="2"/>
      <c r="AP1278" s="2"/>
      <c r="AQ1278" s="2"/>
      <c r="AR1278" s="55"/>
      <c r="AS1278" s="85"/>
      <c r="AT1278" s="85"/>
      <c r="AU1278" s="85"/>
      <c r="AV1278" s="85"/>
      <c r="AW1278" s="100"/>
      <c r="AX1278" s="2"/>
      <c r="AY1278" s="2"/>
      <c r="AZ1278" s="2"/>
      <c r="BA1278" s="2"/>
      <c r="BB1278" s="55"/>
      <c r="BC1278" s="105"/>
      <c r="BD1278" s="105"/>
      <c r="BE1278" s="105"/>
      <c r="BF1278" s="105"/>
      <c r="BG1278" s="109"/>
      <c r="BH1278" s="2"/>
      <c r="BI1278" s="2"/>
      <c r="BJ1278" s="2"/>
      <c r="BK1278" s="2"/>
      <c r="BL1278" s="55"/>
      <c r="BM1278" s="48"/>
      <c r="BN1278" s="48"/>
      <c r="BO1278" s="48"/>
      <c r="BP1278" s="48"/>
      <c r="BQ1278" s="117"/>
      <c r="BR1278" s="2"/>
      <c r="BS1278" s="2"/>
      <c r="BT1278" s="2"/>
      <c r="BU1278" s="2"/>
      <c r="BV1278" s="55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18" t="s">
        <v>5</v>
      </c>
      <c r="H1279" s="3">
        <v>2024</v>
      </c>
      <c r="I1279" s="20" t="s">
        <v>316</v>
      </c>
      <c r="J1279" s="185" t="s">
        <v>348</v>
      </c>
      <c r="K1279" s="8" t="s">
        <v>320</v>
      </c>
      <c r="L1279" s="163">
        <f t="shared" si="39"/>
        <v>0</v>
      </c>
      <c r="M1279" s="163">
        <f t="shared" si="40"/>
        <v>0</v>
      </c>
      <c r="N1279" s="181"/>
      <c r="O1279" s="33"/>
      <c r="P1279" s="33"/>
      <c r="Q1279" s="33"/>
      <c r="R1279" s="33"/>
      <c r="S1279" s="42"/>
      <c r="T1279" s="2"/>
      <c r="U1279" s="2"/>
      <c r="V1279" s="2"/>
      <c r="W1279" s="2"/>
      <c r="X1279" s="55"/>
      <c r="Y1279" s="62"/>
      <c r="Z1279" s="62"/>
      <c r="AA1279" s="62"/>
      <c r="AB1279" s="62"/>
      <c r="AC1279" s="68"/>
      <c r="AD1279" s="2"/>
      <c r="AE1279" s="2"/>
      <c r="AF1279" s="2"/>
      <c r="AG1279" s="2"/>
      <c r="AH1279" s="55"/>
      <c r="AI1279" s="72"/>
      <c r="AJ1279" s="72"/>
      <c r="AK1279" s="72"/>
      <c r="AL1279" s="72"/>
      <c r="AM1279" s="80"/>
      <c r="AN1279" s="2"/>
      <c r="AO1279" s="2"/>
      <c r="AP1279" s="2"/>
      <c r="AQ1279" s="2"/>
      <c r="AR1279" s="55"/>
      <c r="AS1279" s="85"/>
      <c r="AT1279" s="85"/>
      <c r="AU1279" s="85"/>
      <c r="AV1279" s="85"/>
      <c r="AW1279" s="100"/>
      <c r="AX1279" s="2"/>
      <c r="AY1279" s="2"/>
      <c r="AZ1279" s="2"/>
      <c r="BA1279" s="2"/>
      <c r="BB1279" s="55"/>
      <c r="BC1279" s="105"/>
      <c r="BD1279" s="105"/>
      <c r="BE1279" s="105"/>
      <c r="BF1279" s="105"/>
      <c r="BG1279" s="109"/>
      <c r="BH1279" s="2"/>
      <c r="BI1279" s="2"/>
      <c r="BJ1279" s="2"/>
      <c r="BK1279" s="2"/>
      <c r="BL1279" s="55"/>
      <c r="BM1279" s="48"/>
      <c r="BN1279" s="48"/>
      <c r="BO1279" s="48"/>
      <c r="BP1279" s="48"/>
      <c r="BQ1279" s="117"/>
      <c r="BR1279" s="2"/>
      <c r="BS1279" s="2"/>
      <c r="BT1279" s="2"/>
      <c r="BU1279" s="2"/>
      <c r="BV1279" s="55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18" t="s">
        <v>5</v>
      </c>
      <c r="H1280" s="3">
        <v>2024</v>
      </c>
      <c r="I1280" s="20" t="s">
        <v>282</v>
      </c>
      <c r="J1280" s="184" t="s">
        <v>272</v>
      </c>
      <c r="K1280" s="2" t="s">
        <v>321</v>
      </c>
      <c r="L1280" s="163">
        <f t="shared" si="39"/>
        <v>2E-3</v>
      </c>
      <c r="M1280" s="163">
        <f t="shared" si="40"/>
        <v>10.872</v>
      </c>
      <c r="N1280" s="186" t="s">
        <v>752</v>
      </c>
      <c r="O1280" s="33"/>
      <c r="P1280" s="33"/>
      <c r="Q1280" s="33"/>
      <c r="R1280" s="33"/>
      <c r="S1280" s="42"/>
      <c r="T1280" s="2"/>
      <c r="U1280" s="2" t="s">
        <v>363</v>
      </c>
      <c r="V1280" s="2"/>
      <c r="W1280" s="2">
        <v>2E-3</v>
      </c>
      <c r="X1280" s="55">
        <v>10.872</v>
      </c>
      <c r="Y1280" s="62"/>
      <c r="Z1280" s="62"/>
      <c r="AA1280" s="62"/>
      <c r="AB1280" s="62"/>
      <c r="AC1280" s="68"/>
      <c r="AD1280" s="2"/>
      <c r="AE1280" s="2"/>
      <c r="AF1280" s="2"/>
      <c r="AG1280" s="2"/>
      <c r="AH1280" s="55"/>
      <c r="AI1280" s="72"/>
      <c r="AJ1280" s="72"/>
      <c r="AK1280" s="72"/>
      <c r="AL1280" s="72"/>
      <c r="AM1280" s="80"/>
      <c r="AN1280" s="2"/>
      <c r="AO1280" s="2"/>
      <c r="AP1280" s="2"/>
      <c r="AQ1280" s="2"/>
      <c r="AR1280" s="55"/>
      <c r="AS1280" s="85"/>
      <c r="AT1280" s="85"/>
      <c r="AU1280" s="85"/>
      <c r="AV1280" s="85"/>
      <c r="AW1280" s="100"/>
      <c r="AX1280" s="2"/>
      <c r="AY1280" s="2"/>
      <c r="AZ1280" s="2"/>
      <c r="BA1280" s="2"/>
      <c r="BB1280" s="55"/>
      <c r="BC1280" s="105"/>
      <c r="BD1280" s="105"/>
      <c r="BE1280" s="105"/>
      <c r="BF1280" s="105"/>
      <c r="BG1280" s="109"/>
      <c r="BH1280" s="2"/>
      <c r="BI1280" s="2"/>
      <c r="BJ1280" s="2"/>
      <c r="BK1280" s="2"/>
      <c r="BL1280" s="55"/>
      <c r="BM1280" s="48"/>
      <c r="BN1280" s="48"/>
      <c r="BO1280" s="48"/>
      <c r="BP1280" s="48"/>
      <c r="BQ1280" s="117"/>
      <c r="BR1280" s="2"/>
      <c r="BS1280" s="2"/>
      <c r="BT1280" s="2"/>
      <c r="BU1280" s="2"/>
      <c r="BV1280" s="55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18" t="s">
        <v>5</v>
      </c>
      <c r="H1281" s="3">
        <v>2024</v>
      </c>
      <c r="I1281" s="20" t="s">
        <v>282</v>
      </c>
      <c r="J1281" s="184" t="s">
        <v>273</v>
      </c>
      <c r="K1281" s="2" t="s">
        <v>321</v>
      </c>
      <c r="L1281" s="163">
        <f t="shared" si="39"/>
        <v>0</v>
      </c>
      <c r="M1281" s="163">
        <f t="shared" si="40"/>
        <v>0</v>
      </c>
      <c r="N1281" s="186"/>
      <c r="O1281" s="33"/>
      <c r="P1281" s="33"/>
      <c r="Q1281" s="36"/>
      <c r="R1281" s="33"/>
      <c r="S1281" s="42"/>
      <c r="T1281" s="2"/>
      <c r="U1281" s="2"/>
      <c r="V1281" s="2"/>
      <c r="W1281" s="2"/>
      <c r="X1281" s="55"/>
      <c r="Y1281" s="62"/>
      <c r="Z1281" s="62"/>
      <c r="AA1281" s="62"/>
      <c r="AB1281" s="62"/>
      <c r="AC1281" s="68"/>
      <c r="AD1281" s="2"/>
      <c r="AE1281" s="2"/>
      <c r="AF1281" s="2"/>
      <c r="AG1281" s="2"/>
      <c r="AH1281" s="55"/>
      <c r="AI1281" s="72"/>
      <c r="AJ1281" s="72"/>
      <c r="AK1281" s="72"/>
      <c r="AL1281" s="72"/>
      <c r="AM1281" s="80"/>
      <c r="AN1281" s="2"/>
      <c r="AO1281" s="2"/>
      <c r="AP1281" s="2"/>
      <c r="AQ1281" s="2"/>
      <c r="AR1281" s="55"/>
      <c r="AS1281" s="85"/>
      <c r="AT1281" s="85"/>
      <c r="AU1281" s="85"/>
      <c r="AV1281" s="85"/>
      <c r="AW1281" s="100"/>
      <c r="AX1281" s="2"/>
      <c r="AY1281" s="2"/>
      <c r="AZ1281" s="2"/>
      <c r="BA1281" s="2"/>
      <c r="BB1281" s="55"/>
      <c r="BC1281" s="105"/>
      <c r="BD1281" s="105"/>
      <c r="BE1281" s="105"/>
      <c r="BF1281" s="105"/>
      <c r="BG1281" s="109"/>
      <c r="BH1281" s="2"/>
      <c r="BI1281" s="2"/>
      <c r="BJ1281" s="2"/>
      <c r="BK1281" s="2"/>
      <c r="BL1281" s="55"/>
      <c r="BM1281" s="48"/>
      <c r="BN1281" s="48"/>
      <c r="BO1281" s="48"/>
      <c r="BP1281" s="48"/>
      <c r="BQ1281" s="117"/>
      <c r="BR1281" s="2"/>
      <c r="BS1281" s="2"/>
      <c r="BT1281" s="2"/>
      <c r="BU1281" s="2"/>
      <c r="BV1281" s="55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18" t="s">
        <v>5</v>
      </c>
      <c r="H1282" s="3">
        <v>2024</v>
      </c>
      <c r="I1282" s="20" t="s">
        <v>282</v>
      </c>
      <c r="J1282" s="184" t="s">
        <v>274</v>
      </c>
      <c r="K1282" s="2" t="s">
        <v>321</v>
      </c>
      <c r="L1282" s="163">
        <f t="shared" si="39"/>
        <v>1E-3</v>
      </c>
      <c r="M1282" s="163">
        <f t="shared" si="40"/>
        <v>1.3420000000000001</v>
      </c>
      <c r="N1282" s="186" t="s">
        <v>787</v>
      </c>
      <c r="O1282" s="33"/>
      <c r="P1282" s="33"/>
      <c r="Q1282" s="33"/>
      <c r="R1282" s="33"/>
      <c r="S1282" s="42"/>
      <c r="T1282" s="2"/>
      <c r="U1282" s="2"/>
      <c r="V1282" s="2"/>
      <c r="W1282" s="2"/>
      <c r="X1282" s="55"/>
      <c r="Y1282" s="62"/>
      <c r="Z1282" s="65"/>
      <c r="AA1282" s="62"/>
      <c r="AB1282" s="62"/>
      <c r="AC1282" s="68"/>
      <c r="AD1282" s="2"/>
      <c r="AE1282" s="2"/>
      <c r="AF1282" s="2"/>
      <c r="AG1282" s="2"/>
      <c r="AH1282" s="55"/>
      <c r="AI1282" s="72"/>
      <c r="AJ1282" s="72"/>
      <c r="AK1282" s="72"/>
      <c r="AL1282" s="72"/>
      <c r="AM1282" s="80"/>
      <c r="AN1282" s="2"/>
      <c r="AO1282" s="2"/>
      <c r="AP1282" s="2"/>
      <c r="AQ1282" s="2"/>
      <c r="AR1282" s="55"/>
      <c r="AS1282" s="85"/>
      <c r="AT1282" s="85"/>
      <c r="AU1282" s="85"/>
      <c r="AV1282" s="85"/>
      <c r="AW1282" s="100"/>
      <c r="AX1282" s="2" t="s">
        <v>787</v>
      </c>
      <c r="AY1282" s="2"/>
      <c r="AZ1282" s="2"/>
      <c r="BA1282" s="2">
        <v>1E-3</v>
      </c>
      <c r="BB1282" s="55">
        <v>1.3420000000000001</v>
      </c>
      <c r="BC1282" s="105"/>
      <c r="BD1282" s="105"/>
      <c r="BE1282" s="105"/>
      <c r="BF1282" s="105"/>
      <c r="BG1282" s="109"/>
      <c r="BH1282" s="2"/>
      <c r="BI1282" s="2"/>
      <c r="BJ1282" s="2"/>
      <c r="BK1282" s="2"/>
      <c r="BL1282" s="55"/>
      <c r="BM1282" s="48"/>
      <c r="BN1282" s="48"/>
      <c r="BO1282" s="48"/>
      <c r="BP1282" s="48"/>
      <c r="BQ1282" s="117"/>
      <c r="BR1282" s="2"/>
      <c r="BS1282" s="2"/>
      <c r="BT1282" s="2"/>
      <c r="BU1282" s="2"/>
      <c r="BV1282" s="55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18" t="s">
        <v>5</v>
      </c>
      <c r="H1283" s="3">
        <v>2024</v>
      </c>
      <c r="I1283" s="20" t="s">
        <v>282</v>
      </c>
      <c r="J1283" s="184" t="s">
        <v>275</v>
      </c>
      <c r="K1283" s="2" t="s">
        <v>321</v>
      </c>
      <c r="L1283" s="163">
        <f t="shared" si="39"/>
        <v>0</v>
      </c>
      <c r="M1283" s="163">
        <f t="shared" si="40"/>
        <v>0</v>
      </c>
      <c r="N1283" s="186"/>
      <c r="O1283" s="33"/>
      <c r="P1283" s="33"/>
      <c r="Q1283" s="33"/>
      <c r="R1283" s="33"/>
      <c r="S1283" s="42"/>
      <c r="T1283" s="2"/>
      <c r="U1283" s="2"/>
      <c r="V1283" s="2"/>
      <c r="W1283" s="2"/>
      <c r="X1283" s="55"/>
      <c r="Y1283" s="62"/>
      <c r="Z1283" s="62"/>
      <c r="AA1283" s="62"/>
      <c r="AB1283" s="62"/>
      <c r="AC1283" s="68"/>
      <c r="AD1283" s="2"/>
      <c r="AE1283" s="2"/>
      <c r="AF1283" s="2"/>
      <c r="AG1283" s="2"/>
      <c r="AH1283" s="55"/>
      <c r="AI1283" s="72"/>
      <c r="AJ1283" s="72"/>
      <c r="AK1283" s="72"/>
      <c r="AL1283" s="72"/>
      <c r="AM1283" s="80"/>
      <c r="AN1283" s="2"/>
      <c r="AO1283" s="2"/>
      <c r="AP1283" s="2"/>
      <c r="AQ1283" s="2"/>
      <c r="AR1283" s="55"/>
      <c r="AS1283" s="85"/>
      <c r="AT1283" s="85"/>
      <c r="AU1283" s="85"/>
      <c r="AV1283" s="85"/>
      <c r="AW1283" s="100"/>
      <c r="AX1283" s="2"/>
      <c r="AY1283" s="2"/>
      <c r="AZ1283" s="2"/>
      <c r="BA1283" s="2"/>
      <c r="BB1283" s="55"/>
      <c r="BC1283" s="105"/>
      <c r="BD1283" s="105"/>
      <c r="BE1283" s="105"/>
      <c r="BF1283" s="105"/>
      <c r="BG1283" s="109"/>
      <c r="BH1283" s="2"/>
      <c r="BI1283" s="2"/>
      <c r="BJ1283" s="2"/>
      <c r="BK1283" s="2"/>
      <c r="BL1283" s="55"/>
      <c r="BM1283" s="48"/>
      <c r="BN1283" s="48"/>
      <c r="BO1283" s="48"/>
      <c r="BP1283" s="48"/>
      <c r="BQ1283" s="117"/>
      <c r="BR1283" s="2"/>
      <c r="BS1283" s="2"/>
      <c r="BT1283" s="2"/>
      <c r="BU1283" s="2"/>
      <c r="BV1283" s="55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18" t="s">
        <v>5</v>
      </c>
      <c r="H1284" s="3">
        <v>2024</v>
      </c>
      <c r="I1284" s="20" t="s">
        <v>282</v>
      </c>
      <c r="J1284" s="184" t="s">
        <v>276</v>
      </c>
      <c r="K1284" s="2" t="s">
        <v>320</v>
      </c>
      <c r="L1284" s="163">
        <f t="shared" si="39"/>
        <v>1</v>
      </c>
      <c r="M1284" s="163">
        <f t="shared" si="40"/>
        <v>12.481999999999999</v>
      </c>
      <c r="N1284" s="186" t="s">
        <v>708</v>
      </c>
      <c r="O1284" s="33"/>
      <c r="P1284" s="33"/>
      <c r="Q1284" s="33"/>
      <c r="R1284" s="33"/>
      <c r="S1284" s="42"/>
      <c r="T1284" s="2"/>
      <c r="U1284" s="2"/>
      <c r="V1284" s="2"/>
      <c r="W1284" s="2"/>
      <c r="X1284" s="55"/>
      <c r="Y1284" s="62"/>
      <c r="Z1284" s="62"/>
      <c r="AA1284" s="62"/>
      <c r="AB1284" s="62"/>
      <c r="AC1284" s="68"/>
      <c r="AD1284" s="2"/>
      <c r="AE1284" s="2"/>
      <c r="AF1284" s="2"/>
      <c r="AG1284" s="2"/>
      <c r="AH1284" s="55"/>
      <c r="AI1284" s="72"/>
      <c r="AJ1284" s="72"/>
      <c r="AK1284" s="72"/>
      <c r="AL1284" s="72"/>
      <c r="AM1284" s="80"/>
      <c r="AN1284" s="2"/>
      <c r="AO1284" s="2"/>
      <c r="AP1284" s="2"/>
      <c r="AQ1284" s="2"/>
      <c r="AR1284" s="55"/>
      <c r="AS1284" s="85"/>
      <c r="AT1284" s="85"/>
      <c r="AU1284" s="85" t="s">
        <v>708</v>
      </c>
      <c r="AV1284" s="85">
        <v>1</v>
      </c>
      <c r="AW1284" s="100">
        <v>12.481999999999999</v>
      </c>
      <c r="AX1284" s="2"/>
      <c r="AY1284" s="2"/>
      <c r="AZ1284" s="2"/>
      <c r="BA1284" s="2"/>
      <c r="BB1284" s="55"/>
      <c r="BC1284" s="105"/>
      <c r="BD1284" s="105"/>
      <c r="BE1284" s="105"/>
      <c r="BF1284" s="105"/>
      <c r="BG1284" s="109"/>
      <c r="BH1284" s="2"/>
      <c r="BI1284" s="2"/>
      <c r="BJ1284" s="2"/>
      <c r="BK1284" s="2"/>
      <c r="BL1284" s="55"/>
      <c r="BM1284" s="48"/>
      <c r="BN1284" s="48"/>
      <c r="BO1284" s="48"/>
      <c r="BP1284" s="48"/>
      <c r="BQ1284" s="117"/>
      <c r="BR1284" s="2"/>
      <c r="BS1284" s="2"/>
      <c r="BT1284" s="2"/>
      <c r="BU1284" s="2"/>
      <c r="BV1284" s="55"/>
    </row>
    <row r="1285" spans="1:74" ht="21" hidden="1" customHeight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18" t="s">
        <v>5</v>
      </c>
      <c r="H1285" s="3">
        <v>2024</v>
      </c>
      <c r="I1285" s="20" t="s">
        <v>282</v>
      </c>
      <c r="J1285" s="184" t="s">
        <v>277</v>
      </c>
      <c r="K1285" s="2" t="s">
        <v>320</v>
      </c>
      <c r="L1285" s="163">
        <f t="shared" si="39"/>
        <v>6</v>
      </c>
      <c r="M1285" s="163">
        <f t="shared" si="40"/>
        <v>8.2469999999999999</v>
      </c>
      <c r="N1285" s="186" t="s">
        <v>1366</v>
      </c>
      <c r="O1285" s="33"/>
      <c r="P1285" s="33"/>
      <c r="Q1285" s="36"/>
      <c r="R1285" s="33"/>
      <c r="S1285" s="42"/>
      <c r="T1285" s="2"/>
      <c r="U1285" s="2"/>
      <c r="V1285" s="2"/>
      <c r="W1285" s="2"/>
      <c r="X1285" s="55"/>
      <c r="Y1285" s="62"/>
      <c r="Z1285" s="62"/>
      <c r="AA1285" s="62"/>
      <c r="AB1285" s="62"/>
      <c r="AC1285" s="68"/>
      <c r="AD1285" s="2"/>
      <c r="AE1285" s="2"/>
      <c r="AF1285" s="2"/>
      <c r="AG1285" s="2"/>
      <c r="AH1285" s="55"/>
      <c r="AI1285" s="72"/>
      <c r="AJ1285" s="72"/>
      <c r="AK1285" s="72"/>
      <c r="AL1285" s="72"/>
      <c r="AM1285" s="80"/>
      <c r="AN1285" s="2"/>
      <c r="AO1285" s="2"/>
      <c r="AP1285" s="2"/>
      <c r="AQ1285" s="2"/>
      <c r="AR1285" s="55"/>
      <c r="AS1285" s="85" t="s">
        <v>709</v>
      </c>
      <c r="AT1285" s="85"/>
      <c r="AU1285" s="85"/>
      <c r="AV1285" s="85">
        <v>4</v>
      </c>
      <c r="AW1285" s="100">
        <v>5.306</v>
      </c>
      <c r="AX1285" s="2"/>
      <c r="AY1285" s="2"/>
      <c r="AZ1285" s="2"/>
      <c r="BA1285" s="2"/>
      <c r="BB1285" s="55"/>
      <c r="BC1285" s="105" t="s">
        <v>370</v>
      </c>
      <c r="BD1285" s="105"/>
      <c r="BE1285" s="105"/>
      <c r="BF1285" s="105">
        <v>2</v>
      </c>
      <c r="BG1285" s="109">
        <v>2.9409999999999998</v>
      </c>
      <c r="BH1285" s="2"/>
      <c r="BI1285" s="2"/>
      <c r="BJ1285" s="2"/>
      <c r="BK1285" s="2"/>
      <c r="BL1285" s="55"/>
      <c r="BM1285" s="48"/>
      <c r="BN1285" s="48"/>
      <c r="BO1285" s="48"/>
      <c r="BP1285" s="48"/>
      <c r="BQ1285" s="117"/>
      <c r="BR1285" s="2"/>
      <c r="BS1285" s="2"/>
      <c r="BT1285" s="2"/>
      <c r="BU1285" s="2"/>
      <c r="BV1285" s="55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18" t="s">
        <v>5</v>
      </c>
      <c r="H1286" s="3">
        <v>2024</v>
      </c>
      <c r="I1286" s="20" t="s">
        <v>283</v>
      </c>
      <c r="J1286" s="184" t="s">
        <v>298</v>
      </c>
      <c r="K1286" s="2" t="s">
        <v>321</v>
      </c>
      <c r="L1286" s="163">
        <f t="shared" ref="L1286:L1349" si="41">SUM(R1286,W1286,AB1286,AG1286,AL1286,AQ1286,AV1286,BA1286,BF1286,BK1286,BP1286,BU1286)</f>
        <v>0.1</v>
      </c>
      <c r="M1286" s="163">
        <f t="shared" ref="M1286:M1349" si="42">SUM(S1286,X1286,AC1286,AH1286,AM1286,AR1286,AW1286,BB1286,BG1286,BL1286,BQ1286,BV1286)</f>
        <v>57.042999999999999</v>
      </c>
      <c r="N1286" s="186" t="s">
        <v>514</v>
      </c>
      <c r="O1286" s="33"/>
      <c r="P1286" s="33"/>
      <c r="Q1286" s="33"/>
      <c r="R1286" s="33"/>
      <c r="S1286" s="42"/>
      <c r="T1286" s="2"/>
      <c r="U1286" s="2"/>
      <c r="V1286" s="2"/>
      <c r="W1286" s="2"/>
      <c r="X1286" s="55"/>
      <c r="Y1286" s="62"/>
      <c r="Z1286" s="62"/>
      <c r="AA1286" s="62"/>
      <c r="AB1286" s="62"/>
      <c r="AC1286" s="68"/>
      <c r="AD1286" s="2"/>
      <c r="AE1286" s="2"/>
      <c r="AF1286" s="2"/>
      <c r="AG1286" s="2"/>
      <c r="AH1286" s="55"/>
      <c r="AI1286" s="72"/>
      <c r="AJ1286" s="72"/>
      <c r="AK1286" s="72"/>
      <c r="AL1286" s="72"/>
      <c r="AM1286" s="80"/>
      <c r="AN1286" s="2"/>
      <c r="AO1286" s="2"/>
      <c r="AP1286" s="2"/>
      <c r="AQ1286" s="2"/>
      <c r="AR1286" s="55"/>
      <c r="AS1286" s="85"/>
      <c r="AT1286" s="85"/>
      <c r="AU1286" s="85"/>
      <c r="AV1286" s="85"/>
      <c r="AW1286" s="100"/>
      <c r="AX1286" s="2"/>
      <c r="AY1286" s="2"/>
      <c r="AZ1286" s="2"/>
      <c r="BA1286" s="2"/>
      <c r="BB1286" s="55"/>
      <c r="BC1286" s="105"/>
      <c r="BD1286" s="105"/>
      <c r="BE1286" s="105"/>
      <c r="BF1286" s="105"/>
      <c r="BG1286" s="109"/>
      <c r="BH1286" s="2"/>
      <c r="BI1286" s="2"/>
      <c r="BJ1286" s="2"/>
      <c r="BK1286" s="2"/>
      <c r="BL1286" s="55"/>
      <c r="BM1286" s="48"/>
      <c r="BN1286" s="48"/>
      <c r="BO1286" s="48"/>
      <c r="BP1286" s="48"/>
      <c r="BQ1286" s="117"/>
      <c r="BR1286" s="2" t="s">
        <v>514</v>
      </c>
      <c r="BS1286" s="2"/>
      <c r="BT1286" s="2"/>
      <c r="BU1286" s="2">
        <v>0.1</v>
      </c>
      <c r="BV1286" s="55">
        <v>57.042999999999999</v>
      </c>
    </row>
    <row r="1287" spans="1:74" ht="45.6" hidden="1" customHeight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18" t="s">
        <v>5</v>
      </c>
      <c r="H1287" s="3">
        <v>2024</v>
      </c>
      <c r="I1287" s="20" t="s">
        <v>283</v>
      </c>
      <c r="J1287" s="184" t="s">
        <v>278</v>
      </c>
      <c r="K1287" s="2" t="s">
        <v>320</v>
      </c>
      <c r="L1287" s="163">
        <f t="shared" si="41"/>
        <v>29</v>
      </c>
      <c r="M1287" s="163">
        <f t="shared" si="42"/>
        <v>59.764999999999993</v>
      </c>
      <c r="N1287" s="186" t="s">
        <v>1368</v>
      </c>
      <c r="O1287" s="33">
        <v>2</v>
      </c>
      <c r="P1287" s="33"/>
      <c r="Q1287" s="33"/>
      <c r="R1287" s="33">
        <v>1</v>
      </c>
      <c r="S1287" s="42">
        <v>1.9370000000000001</v>
      </c>
      <c r="T1287" s="2"/>
      <c r="U1287" s="2"/>
      <c r="V1287" s="2"/>
      <c r="W1287" s="2"/>
      <c r="X1287" s="55"/>
      <c r="Y1287" s="62">
        <v>6</v>
      </c>
      <c r="Z1287" s="62" t="s">
        <v>436</v>
      </c>
      <c r="AA1287" s="62"/>
      <c r="AB1287" s="62">
        <v>1</v>
      </c>
      <c r="AC1287" s="68">
        <v>1.41</v>
      </c>
      <c r="AD1287" s="2">
        <v>3.6</v>
      </c>
      <c r="AE1287" s="2"/>
      <c r="AF1287" s="2"/>
      <c r="AG1287" s="2">
        <v>3</v>
      </c>
      <c r="AH1287" s="55">
        <v>4.7720000000000002</v>
      </c>
      <c r="AI1287" s="72"/>
      <c r="AJ1287" s="72"/>
      <c r="AK1287" s="72"/>
      <c r="AL1287" s="72"/>
      <c r="AM1287" s="80"/>
      <c r="AN1287" s="2"/>
      <c r="AO1287" s="2"/>
      <c r="AP1287" s="2"/>
      <c r="AQ1287" s="2"/>
      <c r="AR1287" s="55"/>
      <c r="AS1287" s="85"/>
      <c r="AT1287" s="85"/>
      <c r="AU1287" s="85"/>
      <c r="AV1287" s="85"/>
      <c r="AW1287" s="100"/>
      <c r="AX1287" s="2"/>
      <c r="AY1287" s="2"/>
      <c r="AZ1287" s="2"/>
      <c r="BA1287" s="2"/>
      <c r="BB1287" s="55"/>
      <c r="BC1287" s="105"/>
      <c r="BD1287" s="105"/>
      <c r="BE1287" s="105"/>
      <c r="BF1287" s="105"/>
      <c r="BG1287" s="109"/>
      <c r="BH1287" s="2" t="s">
        <v>986</v>
      </c>
      <c r="BI1287" s="2"/>
      <c r="BJ1287" s="2"/>
      <c r="BK1287" s="2">
        <v>1</v>
      </c>
      <c r="BL1287" s="55">
        <v>1.966</v>
      </c>
      <c r="BM1287" s="48" t="s">
        <v>1097</v>
      </c>
      <c r="BN1287" s="48"/>
      <c r="BO1287" s="48"/>
      <c r="BP1287" s="48">
        <v>6</v>
      </c>
      <c r="BQ1287" s="117">
        <v>8.7609999999999992</v>
      </c>
      <c r="BR1287" s="2" t="s">
        <v>1243</v>
      </c>
      <c r="BS1287" s="2"/>
      <c r="BT1287" s="2"/>
      <c r="BU1287" s="2">
        <v>17</v>
      </c>
      <c r="BV1287" s="55">
        <v>40.918999999999997</v>
      </c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18" t="s">
        <v>5</v>
      </c>
      <c r="H1288" s="3">
        <v>2024</v>
      </c>
      <c r="I1288" s="20" t="s">
        <v>283</v>
      </c>
      <c r="J1288" s="184" t="s">
        <v>279</v>
      </c>
      <c r="K1288" s="2" t="s">
        <v>320</v>
      </c>
      <c r="L1288" s="163">
        <f t="shared" si="41"/>
        <v>0</v>
      </c>
      <c r="M1288" s="163">
        <f t="shared" si="42"/>
        <v>0</v>
      </c>
      <c r="N1288" s="186"/>
      <c r="O1288" s="33"/>
      <c r="P1288" s="33"/>
      <c r="Q1288" s="33"/>
      <c r="R1288" s="33"/>
      <c r="S1288" s="42"/>
      <c r="T1288" s="2"/>
      <c r="U1288" s="2"/>
      <c r="V1288" s="2"/>
      <c r="W1288" s="2"/>
      <c r="X1288" s="55"/>
      <c r="Y1288" s="62"/>
      <c r="Z1288" s="62"/>
      <c r="AA1288" s="62"/>
      <c r="AB1288" s="62"/>
      <c r="AC1288" s="68"/>
      <c r="AD1288" s="2"/>
      <c r="AE1288" s="2"/>
      <c r="AF1288" s="2"/>
      <c r="AG1288" s="2"/>
      <c r="AH1288" s="55"/>
      <c r="AI1288" s="72"/>
      <c r="AJ1288" s="72"/>
      <c r="AK1288" s="72"/>
      <c r="AL1288" s="72"/>
      <c r="AM1288" s="80"/>
      <c r="AN1288" s="2"/>
      <c r="AO1288" s="2"/>
      <c r="AP1288" s="2"/>
      <c r="AQ1288" s="2"/>
      <c r="AR1288" s="55"/>
      <c r="AS1288" s="85"/>
      <c r="AT1288" s="85"/>
      <c r="AU1288" s="85"/>
      <c r="AV1288" s="85"/>
      <c r="AW1288" s="100"/>
      <c r="AX1288" s="2"/>
      <c r="AY1288" s="2"/>
      <c r="AZ1288" s="2"/>
      <c r="BA1288" s="2"/>
      <c r="BB1288" s="55"/>
      <c r="BC1288" s="105"/>
      <c r="BD1288" s="105"/>
      <c r="BE1288" s="105"/>
      <c r="BF1288" s="105"/>
      <c r="BG1288" s="109"/>
      <c r="BH1288" s="2"/>
      <c r="BI1288" s="2"/>
      <c r="BJ1288" s="2"/>
      <c r="BK1288" s="2"/>
      <c r="BL1288" s="55"/>
      <c r="BM1288" s="48"/>
      <c r="BN1288" s="48"/>
      <c r="BO1288" s="48"/>
      <c r="BP1288" s="48"/>
      <c r="BQ1288" s="117"/>
      <c r="BR1288" s="2"/>
      <c r="BS1288" s="2"/>
      <c r="BT1288" s="2"/>
      <c r="BU1288" s="2"/>
      <c r="BV1288" s="55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18" t="s">
        <v>5</v>
      </c>
      <c r="H1289" s="3">
        <v>2024</v>
      </c>
      <c r="I1289" s="20" t="s">
        <v>286</v>
      </c>
      <c r="J1289" s="184" t="s">
        <v>280</v>
      </c>
      <c r="K1289" s="2" t="s">
        <v>319</v>
      </c>
      <c r="L1289" s="163">
        <f t="shared" si="41"/>
        <v>0</v>
      </c>
      <c r="M1289" s="163">
        <f t="shared" si="42"/>
        <v>0</v>
      </c>
      <c r="N1289" s="186"/>
      <c r="O1289" s="33"/>
      <c r="P1289" s="33"/>
      <c r="Q1289" s="33"/>
      <c r="R1289" s="33"/>
      <c r="S1289" s="42"/>
      <c r="T1289" s="2"/>
      <c r="U1289" s="2"/>
      <c r="V1289" s="2"/>
      <c r="W1289" s="2"/>
      <c r="X1289" s="55"/>
      <c r="Y1289" s="62"/>
      <c r="Z1289" s="62"/>
      <c r="AA1289" s="62"/>
      <c r="AB1289" s="62"/>
      <c r="AC1289" s="68"/>
      <c r="AD1289" s="2"/>
      <c r="AE1289" s="2"/>
      <c r="AF1289" s="2"/>
      <c r="AG1289" s="2"/>
      <c r="AH1289" s="55"/>
      <c r="AI1289" s="72"/>
      <c r="AJ1289" s="72"/>
      <c r="AK1289" s="72"/>
      <c r="AL1289" s="72"/>
      <c r="AM1289" s="80"/>
      <c r="AN1289" s="2"/>
      <c r="AO1289" s="2"/>
      <c r="AP1289" s="2"/>
      <c r="AQ1289" s="2"/>
      <c r="AR1289" s="55"/>
      <c r="AS1289" s="85"/>
      <c r="AT1289" s="85"/>
      <c r="AU1289" s="85"/>
      <c r="AV1289" s="85"/>
      <c r="AW1289" s="100"/>
      <c r="AX1289" s="2"/>
      <c r="AY1289" s="2"/>
      <c r="AZ1289" s="2"/>
      <c r="BA1289" s="2"/>
      <c r="BB1289" s="55"/>
      <c r="BC1289" s="105"/>
      <c r="BD1289" s="105"/>
      <c r="BE1289" s="105"/>
      <c r="BF1289" s="105"/>
      <c r="BG1289" s="109"/>
      <c r="BH1289" s="2"/>
      <c r="BI1289" s="2"/>
      <c r="BJ1289" s="2"/>
      <c r="BK1289" s="2"/>
      <c r="BL1289" s="55"/>
      <c r="BM1289" s="48"/>
      <c r="BN1289" s="48"/>
      <c r="BO1289" s="48"/>
      <c r="BP1289" s="48"/>
      <c r="BQ1289" s="117"/>
      <c r="BR1289" s="2"/>
      <c r="BS1289" s="2"/>
      <c r="BT1289" s="2"/>
      <c r="BU1289" s="2"/>
      <c r="BV1289" s="55"/>
    </row>
    <row r="1290" spans="1:74" ht="70.8" hidden="1" customHeight="1" x14ac:dyDescent="0.3">
      <c r="A1290" s="2" t="s">
        <v>35</v>
      </c>
      <c r="B1290" s="2" t="s">
        <v>2</v>
      </c>
      <c r="C1290" s="2" t="s">
        <v>3</v>
      </c>
      <c r="D1290" s="2" t="s">
        <v>15</v>
      </c>
      <c r="E1290" s="3">
        <v>43</v>
      </c>
      <c r="F1290" s="3"/>
      <c r="G1290" s="18" t="s">
        <v>5</v>
      </c>
      <c r="H1290" s="3">
        <v>2024</v>
      </c>
      <c r="I1290" s="20" t="s">
        <v>286</v>
      </c>
      <c r="J1290" s="184" t="s">
        <v>281</v>
      </c>
      <c r="K1290" s="2" t="s">
        <v>319</v>
      </c>
      <c r="L1290" s="163">
        <f t="shared" si="41"/>
        <v>0</v>
      </c>
      <c r="M1290" s="163">
        <f t="shared" si="42"/>
        <v>142.07900000000001</v>
      </c>
      <c r="N1290" s="186" t="s">
        <v>1367</v>
      </c>
      <c r="O1290" s="33"/>
      <c r="P1290" s="33"/>
      <c r="Q1290" s="33"/>
      <c r="R1290" s="33"/>
      <c r="S1290" s="42"/>
      <c r="T1290" s="2"/>
      <c r="U1290" s="2"/>
      <c r="V1290" s="2"/>
      <c r="W1290" s="2"/>
      <c r="X1290" s="55"/>
      <c r="Y1290" s="62"/>
      <c r="Z1290" s="62"/>
      <c r="AA1290" s="62"/>
      <c r="AB1290" s="62"/>
      <c r="AC1290" s="68"/>
      <c r="AD1290" s="2" t="s">
        <v>507</v>
      </c>
      <c r="AE1290" s="2"/>
      <c r="AF1290" s="2"/>
      <c r="AG1290" s="2"/>
      <c r="AH1290" s="55">
        <v>98.323999999999998</v>
      </c>
      <c r="AI1290" s="72"/>
      <c r="AJ1290" s="72"/>
      <c r="AK1290" s="72"/>
      <c r="AL1290" s="72"/>
      <c r="AM1290" s="80"/>
      <c r="AN1290" s="2" t="s">
        <v>619</v>
      </c>
      <c r="AO1290" s="2"/>
      <c r="AP1290" s="2"/>
      <c r="AQ1290" s="2"/>
      <c r="AR1290" s="55">
        <v>28.84</v>
      </c>
      <c r="AS1290" s="85" t="s">
        <v>722</v>
      </c>
      <c r="AT1290" s="85"/>
      <c r="AU1290" s="85"/>
      <c r="AV1290" s="85"/>
      <c r="AW1290" s="100">
        <v>5.5209999999999999</v>
      </c>
      <c r="AX1290" s="2"/>
      <c r="AY1290" s="2"/>
      <c r="AZ1290" s="2"/>
      <c r="BA1290" s="2"/>
      <c r="BB1290" s="55"/>
      <c r="BC1290" s="105" t="s">
        <v>1061</v>
      </c>
      <c r="BD1290" s="105"/>
      <c r="BE1290" s="105"/>
      <c r="BF1290" s="105"/>
      <c r="BG1290" s="109">
        <v>4.5</v>
      </c>
      <c r="BH1290" s="2"/>
      <c r="BI1290" s="2"/>
      <c r="BJ1290" s="2"/>
      <c r="BK1290" s="2"/>
      <c r="BL1290" s="55"/>
      <c r="BM1290" s="48" t="s">
        <v>1129</v>
      </c>
      <c r="BN1290" s="48"/>
      <c r="BO1290" s="48"/>
      <c r="BP1290" s="48"/>
      <c r="BQ1290" s="117">
        <v>4.8940000000000001</v>
      </c>
      <c r="BR1290" s="2"/>
      <c r="BS1290" s="2"/>
      <c r="BT1290" s="2"/>
      <c r="BU1290" s="2"/>
      <c r="BV1290" s="55"/>
    </row>
    <row r="1291" spans="1:74" s="13" customFormat="1" hidden="1" x14ac:dyDescent="0.3">
      <c r="A1291" s="12" t="s">
        <v>35</v>
      </c>
      <c r="B1291" s="12" t="s">
        <v>2</v>
      </c>
      <c r="C1291" s="12" t="s">
        <v>3</v>
      </c>
      <c r="D1291" s="12" t="s">
        <v>15</v>
      </c>
      <c r="E1291" s="7">
        <v>43</v>
      </c>
      <c r="F1291" s="7"/>
      <c r="G1291" s="19" t="s">
        <v>5</v>
      </c>
      <c r="H1291" s="7">
        <v>2024</v>
      </c>
      <c r="I1291" s="21"/>
      <c r="J1291" s="12" t="s">
        <v>314</v>
      </c>
      <c r="K1291" s="12"/>
      <c r="L1291" s="147"/>
      <c r="M1291" s="147">
        <f>SUM(M1253:M1290)</f>
        <v>866.81499999999983</v>
      </c>
      <c r="N1291" s="183"/>
      <c r="O1291" s="12"/>
      <c r="P1291" s="12"/>
      <c r="Q1291" s="12"/>
      <c r="R1291" s="12"/>
      <c r="S1291" s="47">
        <f>SUM(S1253:S1290)</f>
        <v>1.9370000000000001</v>
      </c>
      <c r="T1291" s="12"/>
      <c r="U1291" s="12"/>
      <c r="V1291" s="12"/>
      <c r="W1291" s="12"/>
      <c r="X1291" s="47">
        <f>SUM(X1253:X1290)</f>
        <v>10.872</v>
      </c>
      <c r="Y1291" s="12"/>
      <c r="Z1291" s="12"/>
      <c r="AA1291" s="12"/>
      <c r="AB1291" s="12"/>
      <c r="AC1291" s="47">
        <f>SUM(AC1253:AC1290)</f>
        <v>5.0979999999999999</v>
      </c>
      <c r="AD1291" s="12"/>
      <c r="AE1291" s="12"/>
      <c r="AF1291" s="12"/>
      <c r="AG1291" s="12"/>
      <c r="AH1291" s="47">
        <f>SUM(AH1253:AH1290)</f>
        <v>103.096</v>
      </c>
      <c r="AI1291" s="12"/>
      <c r="AJ1291" s="12"/>
      <c r="AK1291" s="12"/>
      <c r="AL1291" s="12"/>
      <c r="AM1291" s="47">
        <f>SUM(AM1253:AM1290)</f>
        <v>0</v>
      </c>
      <c r="AN1291" s="12"/>
      <c r="AO1291" s="12"/>
      <c r="AP1291" s="12"/>
      <c r="AQ1291" s="12"/>
      <c r="AR1291" s="47">
        <f>SUM(AR1253:AR1290)</f>
        <v>28.84</v>
      </c>
      <c r="AS1291" s="12"/>
      <c r="AT1291" s="12"/>
      <c r="AU1291" s="12"/>
      <c r="AV1291" s="12"/>
      <c r="AW1291" s="47">
        <f>SUM(AW1253:AW1290)</f>
        <v>23.309000000000001</v>
      </c>
      <c r="AX1291" s="12"/>
      <c r="AY1291" s="12"/>
      <c r="AZ1291" s="12"/>
      <c r="BA1291" s="12"/>
      <c r="BB1291" s="47">
        <f>SUM(BB1253:BB1290)</f>
        <v>1.3420000000000001</v>
      </c>
      <c r="BC1291" s="12"/>
      <c r="BD1291" s="12"/>
      <c r="BE1291" s="12"/>
      <c r="BF1291" s="12"/>
      <c r="BG1291" s="47">
        <f>SUM(BG1253:BG1290)</f>
        <v>578.73800000000006</v>
      </c>
      <c r="BH1291" s="12"/>
      <c r="BI1291" s="12"/>
      <c r="BJ1291" s="12"/>
      <c r="BK1291" s="12"/>
      <c r="BL1291" s="47">
        <f>SUM(BL1253:BL1290)</f>
        <v>1.966</v>
      </c>
      <c r="BM1291" s="12"/>
      <c r="BN1291" s="12"/>
      <c r="BO1291" s="12"/>
      <c r="BP1291" s="12"/>
      <c r="BQ1291" s="47">
        <f>SUM(BQ1253:BQ1290)</f>
        <v>13.654999999999999</v>
      </c>
      <c r="BR1291" s="12"/>
      <c r="BS1291" s="12"/>
      <c r="BT1291" s="12"/>
      <c r="BU1291" s="12"/>
      <c r="BV1291" s="47">
        <f>SUM(BV1253:BV1290)</f>
        <v>97.961999999999989</v>
      </c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349</v>
      </c>
      <c r="F1292" s="10"/>
      <c r="G1292" s="18" t="s">
        <v>5</v>
      </c>
      <c r="H1292" s="129">
        <v>2024</v>
      </c>
      <c r="I1292" s="20" t="s">
        <v>287</v>
      </c>
      <c r="J1292" s="184" t="s">
        <v>267</v>
      </c>
      <c r="K1292" s="184" t="s">
        <v>318</v>
      </c>
      <c r="L1292" s="187">
        <f t="shared" si="41"/>
        <v>0</v>
      </c>
      <c r="M1292" s="187">
        <f t="shared" si="42"/>
        <v>0</v>
      </c>
      <c r="N1292" s="186"/>
      <c r="O1292" s="53"/>
      <c r="P1292" s="53"/>
      <c r="Q1292" s="53"/>
      <c r="R1292" s="53"/>
      <c r="S1292" s="53"/>
      <c r="T1292" s="122"/>
      <c r="U1292" s="122"/>
      <c r="V1292" s="122"/>
      <c r="W1292" s="122"/>
      <c r="X1292" s="122"/>
      <c r="Y1292" s="62"/>
      <c r="Z1292" s="62"/>
      <c r="AA1292" s="62"/>
      <c r="AB1292" s="62"/>
      <c r="AC1292" s="62"/>
      <c r="AD1292" s="122"/>
      <c r="AE1292" s="122"/>
      <c r="AF1292" s="122"/>
      <c r="AG1292" s="122"/>
      <c r="AH1292" s="122"/>
      <c r="AI1292" s="72"/>
      <c r="AJ1292" s="72"/>
      <c r="AK1292" s="72"/>
      <c r="AL1292" s="72"/>
      <c r="AM1292" s="72"/>
      <c r="AN1292" s="122"/>
      <c r="AO1292" s="122"/>
      <c r="AP1292" s="122"/>
      <c r="AQ1292" s="122"/>
      <c r="AR1292" s="122"/>
      <c r="AS1292" s="85"/>
      <c r="AT1292" s="85"/>
      <c r="AU1292" s="85"/>
      <c r="AV1292" s="85"/>
      <c r="AW1292" s="85"/>
      <c r="AX1292" s="122"/>
      <c r="AY1292" s="122"/>
      <c r="AZ1292" s="122"/>
      <c r="BA1292" s="122"/>
      <c r="BB1292" s="122"/>
      <c r="BC1292" s="105"/>
      <c r="BD1292" s="105"/>
      <c r="BE1292" s="105"/>
      <c r="BF1292" s="105"/>
      <c r="BG1292" s="105"/>
      <c r="BH1292" s="122"/>
      <c r="BI1292" s="122"/>
      <c r="BJ1292" s="122"/>
      <c r="BK1292" s="122"/>
      <c r="BL1292" s="122"/>
      <c r="BM1292" s="48"/>
      <c r="BN1292" s="48"/>
      <c r="BO1292" s="48"/>
      <c r="BP1292" s="48"/>
      <c r="BQ1292" s="48"/>
      <c r="BR1292" s="122"/>
      <c r="BS1292" s="122"/>
      <c r="BT1292" s="122"/>
      <c r="BU1292" s="122"/>
      <c r="BV1292" s="122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349</v>
      </c>
      <c r="F1293" s="10"/>
      <c r="G1293" s="18" t="s">
        <v>5</v>
      </c>
      <c r="H1293" s="129">
        <v>2024</v>
      </c>
      <c r="I1293" s="20" t="s">
        <v>287</v>
      </c>
      <c r="J1293" s="184" t="s">
        <v>291</v>
      </c>
      <c r="K1293" s="184" t="s">
        <v>319</v>
      </c>
      <c r="L1293" s="187">
        <f t="shared" si="41"/>
        <v>0</v>
      </c>
      <c r="M1293" s="187">
        <f t="shared" si="42"/>
        <v>0</v>
      </c>
      <c r="N1293" s="186"/>
      <c r="O1293" s="53"/>
      <c r="P1293" s="53"/>
      <c r="Q1293" s="53"/>
      <c r="R1293" s="53"/>
      <c r="S1293" s="53"/>
      <c r="T1293" s="122"/>
      <c r="U1293" s="122"/>
      <c r="V1293" s="122"/>
      <c r="W1293" s="122"/>
      <c r="X1293" s="122"/>
      <c r="Y1293" s="62"/>
      <c r="Z1293" s="62"/>
      <c r="AA1293" s="62"/>
      <c r="AB1293" s="62"/>
      <c r="AC1293" s="62"/>
      <c r="AD1293" s="122"/>
      <c r="AE1293" s="122"/>
      <c r="AF1293" s="122"/>
      <c r="AG1293" s="122"/>
      <c r="AH1293" s="122"/>
      <c r="AI1293" s="72"/>
      <c r="AJ1293" s="72"/>
      <c r="AK1293" s="72"/>
      <c r="AL1293" s="72"/>
      <c r="AM1293" s="72"/>
      <c r="AN1293" s="122"/>
      <c r="AO1293" s="122"/>
      <c r="AP1293" s="122"/>
      <c r="AQ1293" s="122"/>
      <c r="AR1293" s="122"/>
      <c r="AS1293" s="85"/>
      <c r="AT1293" s="85"/>
      <c r="AU1293" s="85"/>
      <c r="AV1293" s="85"/>
      <c r="AW1293" s="85"/>
      <c r="AX1293" s="122"/>
      <c r="AY1293" s="122"/>
      <c r="AZ1293" s="122"/>
      <c r="BA1293" s="122"/>
      <c r="BB1293" s="122"/>
      <c r="BC1293" s="105"/>
      <c r="BD1293" s="105"/>
      <c r="BE1293" s="105"/>
      <c r="BF1293" s="105"/>
      <c r="BG1293" s="105"/>
      <c r="BH1293" s="122"/>
      <c r="BI1293" s="122"/>
      <c r="BJ1293" s="122"/>
      <c r="BK1293" s="122"/>
      <c r="BL1293" s="122"/>
      <c r="BM1293" s="48"/>
      <c r="BN1293" s="48"/>
      <c r="BO1293" s="48"/>
      <c r="BP1293" s="48"/>
      <c r="BQ1293" s="48"/>
      <c r="BR1293" s="122"/>
      <c r="BS1293" s="122"/>
      <c r="BT1293" s="122"/>
      <c r="BU1293" s="122"/>
      <c r="BV1293" s="122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349</v>
      </c>
      <c r="F1294" s="10"/>
      <c r="G1294" s="18" t="s">
        <v>5</v>
      </c>
      <c r="H1294" s="129">
        <v>2024</v>
      </c>
      <c r="I1294" s="20" t="s">
        <v>286</v>
      </c>
      <c r="J1294" s="184" t="s">
        <v>336</v>
      </c>
      <c r="K1294" s="184" t="s">
        <v>319</v>
      </c>
      <c r="L1294" s="187">
        <f t="shared" si="41"/>
        <v>0</v>
      </c>
      <c r="M1294" s="187">
        <f t="shared" si="42"/>
        <v>0</v>
      </c>
      <c r="N1294" s="186"/>
      <c r="O1294" s="53"/>
      <c r="P1294" s="53"/>
      <c r="Q1294" s="53"/>
      <c r="R1294" s="53"/>
      <c r="S1294" s="53"/>
      <c r="T1294" s="122"/>
      <c r="U1294" s="122"/>
      <c r="V1294" s="122"/>
      <c r="W1294" s="122"/>
      <c r="X1294" s="122"/>
      <c r="Y1294" s="62"/>
      <c r="Z1294" s="62"/>
      <c r="AA1294" s="62"/>
      <c r="AB1294" s="62"/>
      <c r="AC1294" s="62"/>
      <c r="AD1294" s="122"/>
      <c r="AE1294" s="122"/>
      <c r="AF1294" s="122"/>
      <c r="AG1294" s="122"/>
      <c r="AH1294" s="122"/>
      <c r="AI1294" s="72"/>
      <c r="AJ1294" s="72"/>
      <c r="AK1294" s="72"/>
      <c r="AL1294" s="72"/>
      <c r="AM1294" s="72"/>
      <c r="AN1294" s="122"/>
      <c r="AO1294" s="122"/>
      <c r="AP1294" s="122"/>
      <c r="AQ1294" s="122"/>
      <c r="AR1294" s="122"/>
      <c r="AS1294" s="85"/>
      <c r="AT1294" s="85"/>
      <c r="AU1294" s="85"/>
      <c r="AV1294" s="85"/>
      <c r="AW1294" s="85"/>
      <c r="AX1294" s="122"/>
      <c r="AY1294" s="122"/>
      <c r="AZ1294" s="122"/>
      <c r="BA1294" s="122"/>
      <c r="BB1294" s="122"/>
      <c r="BC1294" s="105"/>
      <c r="BD1294" s="105"/>
      <c r="BE1294" s="105"/>
      <c r="BF1294" s="105"/>
      <c r="BG1294" s="105"/>
      <c r="BH1294" s="122"/>
      <c r="BI1294" s="122"/>
      <c r="BJ1294" s="122"/>
      <c r="BK1294" s="122"/>
      <c r="BL1294" s="122"/>
      <c r="BM1294" s="48"/>
      <c r="BN1294" s="48"/>
      <c r="BO1294" s="48"/>
      <c r="BP1294" s="48"/>
      <c r="BQ1294" s="48"/>
      <c r="BR1294" s="122"/>
      <c r="BS1294" s="122"/>
      <c r="BT1294" s="122"/>
      <c r="BU1294" s="122"/>
      <c r="BV1294" s="122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349</v>
      </c>
      <c r="F1295" s="10"/>
      <c r="G1295" s="18" t="s">
        <v>5</v>
      </c>
      <c r="H1295" s="129">
        <v>2024</v>
      </c>
      <c r="I1295" s="20" t="s">
        <v>286</v>
      </c>
      <c r="J1295" s="185" t="s">
        <v>337</v>
      </c>
      <c r="K1295" s="185" t="s">
        <v>318</v>
      </c>
      <c r="L1295" s="187">
        <f t="shared" si="41"/>
        <v>0</v>
      </c>
      <c r="M1295" s="187">
        <f t="shared" si="42"/>
        <v>0</v>
      </c>
      <c r="N1295" s="186"/>
      <c r="O1295" s="53"/>
      <c r="P1295" s="53"/>
      <c r="Q1295" s="53"/>
      <c r="R1295" s="53"/>
      <c r="S1295" s="53"/>
      <c r="T1295" s="122"/>
      <c r="U1295" s="122"/>
      <c r="V1295" s="122"/>
      <c r="W1295" s="122"/>
      <c r="X1295" s="122"/>
      <c r="Y1295" s="62"/>
      <c r="Z1295" s="62"/>
      <c r="AA1295" s="62"/>
      <c r="AB1295" s="62"/>
      <c r="AC1295" s="62"/>
      <c r="AD1295" s="122"/>
      <c r="AE1295" s="122"/>
      <c r="AF1295" s="122"/>
      <c r="AG1295" s="122"/>
      <c r="AH1295" s="122"/>
      <c r="AI1295" s="72"/>
      <c r="AJ1295" s="72"/>
      <c r="AK1295" s="72"/>
      <c r="AL1295" s="72"/>
      <c r="AM1295" s="72"/>
      <c r="AN1295" s="122"/>
      <c r="AO1295" s="122"/>
      <c r="AP1295" s="122"/>
      <c r="AQ1295" s="122"/>
      <c r="AR1295" s="122"/>
      <c r="AS1295" s="85"/>
      <c r="AT1295" s="85"/>
      <c r="AU1295" s="85"/>
      <c r="AV1295" s="85"/>
      <c r="AW1295" s="85"/>
      <c r="AX1295" s="122"/>
      <c r="AY1295" s="122"/>
      <c r="AZ1295" s="122"/>
      <c r="BA1295" s="122"/>
      <c r="BB1295" s="122"/>
      <c r="BC1295" s="105"/>
      <c r="BD1295" s="105"/>
      <c r="BE1295" s="105"/>
      <c r="BF1295" s="105"/>
      <c r="BG1295" s="105"/>
      <c r="BH1295" s="122"/>
      <c r="BI1295" s="122"/>
      <c r="BJ1295" s="122"/>
      <c r="BK1295" s="122"/>
      <c r="BL1295" s="122"/>
      <c r="BM1295" s="48"/>
      <c r="BN1295" s="48"/>
      <c r="BO1295" s="48"/>
      <c r="BP1295" s="48"/>
      <c r="BQ1295" s="48"/>
      <c r="BR1295" s="122"/>
      <c r="BS1295" s="122"/>
      <c r="BT1295" s="122"/>
      <c r="BU1295" s="122"/>
      <c r="BV1295" s="122"/>
    </row>
    <row r="1296" spans="1:74" ht="28.8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349</v>
      </c>
      <c r="F1296" s="10"/>
      <c r="G1296" s="18" t="s">
        <v>5</v>
      </c>
      <c r="H1296" s="129">
        <v>2024</v>
      </c>
      <c r="I1296" s="20" t="s">
        <v>286</v>
      </c>
      <c r="J1296" s="185" t="s">
        <v>338</v>
      </c>
      <c r="K1296" s="185" t="s">
        <v>339</v>
      </c>
      <c r="L1296" s="187">
        <f t="shared" si="41"/>
        <v>0</v>
      </c>
      <c r="M1296" s="187">
        <f t="shared" si="42"/>
        <v>0</v>
      </c>
      <c r="N1296" s="186"/>
      <c r="O1296" s="53"/>
      <c r="P1296" s="53"/>
      <c r="Q1296" s="53"/>
      <c r="R1296" s="53"/>
      <c r="S1296" s="53"/>
      <c r="T1296" s="122"/>
      <c r="U1296" s="122"/>
      <c r="V1296" s="122"/>
      <c r="W1296" s="122"/>
      <c r="X1296" s="122"/>
      <c r="Y1296" s="62"/>
      <c r="Z1296" s="62"/>
      <c r="AA1296" s="62"/>
      <c r="AB1296" s="62"/>
      <c r="AC1296" s="62"/>
      <c r="AD1296" s="122"/>
      <c r="AE1296" s="122"/>
      <c r="AF1296" s="122"/>
      <c r="AG1296" s="122"/>
      <c r="AH1296" s="122"/>
      <c r="AI1296" s="72"/>
      <c r="AJ1296" s="72"/>
      <c r="AK1296" s="72"/>
      <c r="AL1296" s="72"/>
      <c r="AM1296" s="72"/>
      <c r="AN1296" s="122"/>
      <c r="AO1296" s="122"/>
      <c r="AP1296" s="122"/>
      <c r="AQ1296" s="122"/>
      <c r="AR1296" s="122"/>
      <c r="AS1296" s="85"/>
      <c r="AT1296" s="85"/>
      <c r="AU1296" s="85"/>
      <c r="AV1296" s="85"/>
      <c r="AW1296" s="85"/>
      <c r="AX1296" s="122"/>
      <c r="AY1296" s="122"/>
      <c r="AZ1296" s="122"/>
      <c r="BA1296" s="122"/>
      <c r="BB1296" s="122"/>
      <c r="BC1296" s="105"/>
      <c r="BD1296" s="105"/>
      <c r="BE1296" s="105"/>
      <c r="BF1296" s="105"/>
      <c r="BG1296" s="105"/>
      <c r="BH1296" s="122"/>
      <c r="BI1296" s="122"/>
      <c r="BJ1296" s="122"/>
      <c r="BK1296" s="122"/>
      <c r="BL1296" s="122"/>
      <c r="BM1296" s="48"/>
      <c r="BN1296" s="48"/>
      <c r="BO1296" s="48"/>
      <c r="BP1296" s="48"/>
      <c r="BQ1296" s="48"/>
      <c r="BR1296" s="122"/>
      <c r="BS1296" s="122"/>
      <c r="BT1296" s="122"/>
      <c r="BU1296" s="122"/>
      <c r="BV1296" s="122"/>
    </row>
    <row r="1297" spans="1:74" ht="28.8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349</v>
      </c>
      <c r="F1297" s="10"/>
      <c r="G1297" s="18" t="s">
        <v>5</v>
      </c>
      <c r="H1297" s="129">
        <v>2024</v>
      </c>
      <c r="I1297" s="20" t="s">
        <v>286</v>
      </c>
      <c r="J1297" s="185" t="s">
        <v>340</v>
      </c>
      <c r="K1297" s="185" t="s">
        <v>318</v>
      </c>
      <c r="L1297" s="187">
        <f t="shared" si="41"/>
        <v>0</v>
      </c>
      <c r="M1297" s="187">
        <f t="shared" si="42"/>
        <v>0</v>
      </c>
      <c r="N1297" s="186"/>
      <c r="O1297" s="53"/>
      <c r="P1297" s="53"/>
      <c r="Q1297" s="53"/>
      <c r="R1297" s="53"/>
      <c r="S1297" s="53"/>
      <c r="T1297" s="122"/>
      <c r="U1297" s="122"/>
      <c r="V1297" s="122"/>
      <c r="W1297" s="122"/>
      <c r="X1297" s="122"/>
      <c r="Y1297" s="62"/>
      <c r="Z1297" s="62"/>
      <c r="AA1297" s="62"/>
      <c r="AB1297" s="62"/>
      <c r="AC1297" s="62"/>
      <c r="AD1297" s="122"/>
      <c r="AE1297" s="122"/>
      <c r="AF1297" s="122"/>
      <c r="AG1297" s="122"/>
      <c r="AH1297" s="122"/>
      <c r="AI1297" s="72"/>
      <c r="AJ1297" s="72"/>
      <c r="AK1297" s="72"/>
      <c r="AL1297" s="72"/>
      <c r="AM1297" s="72"/>
      <c r="AN1297" s="122"/>
      <c r="AO1297" s="122"/>
      <c r="AP1297" s="122"/>
      <c r="AQ1297" s="122"/>
      <c r="AR1297" s="122"/>
      <c r="AS1297" s="85"/>
      <c r="AT1297" s="85"/>
      <c r="AU1297" s="85"/>
      <c r="AV1297" s="85"/>
      <c r="AW1297" s="85"/>
      <c r="AX1297" s="122"/>
      <c r="AY1297" s="122"/>
      <c r="AZ1297" s="122"/>
      <c r="BA1297" s="122"/>
      <c r="BB1297" s="122"/>
      <c r="BC1297" s="105"/>
      <c r="BD1297" s="105"/>
      <c r="BE1297" s="105"/>
      <c r="BF1297" s="105"/>
      <c r="BG1297" s="105"/>
      <c r="BH1297" s="122"/>
      <c r="BI1297" s="122"/>
      <c r="BJ1297" s="122"/>
      <c r="BK1297" s="122"/>
      <c r="BL1297" s="122"/>
      <c r="BM1297" s="48"/>
      <c r="BN1297" s="48"/>
      <c r="BO1297" s="48"/>
      <c r="BP1297" s="48"/>
      <c r="BQ1297" s="48"/>
      <c r="BR1297" s="122"/>
      <c r="BS1297" s="122"/>
      <c r="BT1297" s="122"/>
      <c r="BU1297" s="122"/>
      <c r="BV1297" s="122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349</v>
      </c>
      <c r="F1298" s="10"/>
      <c r="G1298" s="18" t="s">
        <v>5</v>
      </c>
      <c r="H1298" s="129">
        <v>2024</v>
      </c>
      <c r="I1298" s="20" t="s">
        <v>286</v>
      </c>
      <c r="J1298" s="185" t="s">
        <v>341</v>
      </c>
      <c r="K1298" s="185" t="s">
        <v>320</v>
      </c>
      <c r="L1298" s="187">
        <f t="shared" si="41"/>
        <v>0</v>
      </c>
      <c r="M1298" s="187">
        <f t="shared" si="42"/>
        <v>0</v>
      </c>
      <c r="N1298" s="186"/>
      <c r="O1298" s="53"/>
      <c r="P1298" s="53"/>
      <c r="Q1298" s="53"/>
      <c r="R1298" s="53"/>
      <c r="S1298" s="53"/>
      <c r="T1298" s="122"/>
      <c r="U1298" s="122"/>
      <c r="V1298" s="122"/>
      <c r="W1298" s="122"/>
      <c r="X1298" s="122"/>
      <c r="Y1298" s="62"/>
      <c r="Z1298" s="62"/>
      <c r="AA1298" s="62"/>
      <c r="AB1298" s="62"/>
      <c r="AC1298" s="62"/>
      <c r="AD1298" s="122"/>
      <c r="AE1298" s="122"/>
      <c r="AF1298" s="122"/>
      <c r="AG1298" s="122"/>
      <c r="AH1298" s="122"/>
      <c r="AI1298" s="72"/>
      <c r="AJ1298" s="72"/>
      <c r="AK1298" s="72"/>
      <c r="AL1298" s="72"/>
      <c r="AM1298" s="72"/>
      <c r="AN1298" s="122"/>
      <c r="AO1298" s="122"/>
      <c r="AP1298" s="122"/>
      <c r="AQ1298" s="122"/>
      <c r="AR1298" s="122"/>
      <c r="AS1298" s="85"/>
      <c r="AT1298" s="85"/>
      <c r="AU1298" s="85"/>
      <c r="AV1298" s="85"/>
      <c r="AW1298" s="85"/>
      <c r="AX1298" s="122"/>
      <c r="AY1298" s="122"/>
      <c r="AZ1298" s="122"/>
      <c r="BA1298" s="122"/>
      <c r="BB1298" s="122"/>
      <c r="BC1298" s="105"/>
      <c r="BD1298" s="105"/>
      <c r="BE1298" s="105"/>
      <c r="BF1298" s="105"/>
      <c r="BG1298" s="105"/>
      <c r="BH1298" s="122"/>
      <c r="BI1298" s="122"/>
      <c r="BJ1298" s="122"/>
      <c r="BK1298" s="122"/>
      <c r="BL1298" s="122"/>
      <c r="BM1298" s="48"/>
      <c r="BN1298" s="48"/>
      <c r="BO1298" s="48"/>
      <c r="BP1298" s="48"/>
      <c r="BQ1298" s="48"/>
      <c r="BR1298" s="122"/>
      <c r="BS1298" s="122"/>
      <c r="BT1298" s="122"/>
      <c r="BU1298" s="122"/>
      <c r="BV1298" s="122"/>
    </row>
    <row r="1299" spans="1:74" ht="28.8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349</v>
      </c>
      <c r="F1299" s="10"/>
      <c r="G1299" s="18" t="s">
        <v>5</v>
      </c>
      <c r="H1299" s="129">
        <v>2024</v>
      </c>
      <c r="I1299" s="20" t="s">
        <v>286</v>
      </c>
      <c r="J1299" s="185" t="s">
        <v>342</v>
      </c>
      <c r="K1299" s="185" t="s">
        <v>320</v>
      </c>
      <c r="L1299" s="187">
        <f t="shared" si="41"/>
        <v>0</v>
      </c>
      <c r="M1299" s="187">
        <f t="shared" si="42"/>
        <v>0</v>
      </c>
      <c r="N1299" s="186"/>
      <c r="O1299" s="53"/>
      <c r="P1299" s="53"/>
      <c r="Q1299" s="53"/>
      <c r="R1299" s="53"/>
      <c r="S1299" s="53"/>
      <c r="T1299" s="122"/>
      <c r="U1299" s="122"/>
      <c r="V1299" s="122"/>
      <c r="W1299" s="122"/>
      <c r="X1299" s="122"/>
      <c r="Y1299" s="62"/>
      <c r="Z1299" s="62"/>
      <c r="AA1299" s="62"/>
      <c r="AB1299" s="62"/>
      <c r="AC1299" s="62"/>
      <c r="AD1299" s="122"/>
      <c r="AE1299" s="122"/>
      <c r="AF1299" s="122"/>
      <c r="AG1299" s="122"/>
      <c r="AH1299" s="122"/>
      <c r="AI1299" s="72"/>
      <c r="AJ1299" s="72"/>
      <c r="AK1299" s="72"/>
      <c r="AL1299" s="72"/>
      <c r="AM1299" s="72"/>
      <c r="AN1299" s="122"/>
      <c r="AO1299" s="122"/>
      <c r="AP1299" s="122"/>
      <c r="AQ1299" s="122"/>
      <c r="AR1299" s="122"/>
      <c r="AS1299" s="85"/>
      <c r="AT1299" s="85"/>
      <c r="AU1299" s="85"/>
      <c r="AV1299" s="85"/>
      <c r="AW1299" s="85"/>
      <c r="AX1299" s="122"/>
      <c r="AY1299" s="122"/>
      <c r="AZ1299" s="122"/>
      <c r="BA1299" s="122"/>
      <c r="BB1299" s="122"/>
      <c r="BC1299" s="105"/>
      <c r="BD1299" s="105"/>
      <c r="BE1299" s="105"/>
      <c r="BF1299" s="105"/>
      <c r="BG1299" s="105"/>
      <c r="BH1299" s="122"/>
      <c r="BI1299" s="122"/>
      <c r="BJ1299" s="122"/>
      <c r="BK1299" s="122"/>
      <c r="BL1299" s="122"/>
      <c r="BM1299" s="48"/>
      <c r="BN1299" s="48"/>
      <c r="BO1299" s="48"/>
      <c r="BP1299" s="48"/>
      <c r="BQ1299" s="48"/>
      <c r="BR1299" s="122"/>
      <c r="BS1299" s="122"/>
      <c r="BT1299" s="122"/>
      <c r="BU1299" s="122"/>
      <c r="BV1299" s="122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349</v>
      </c>
      <c r="F1300" s="10"/>
      <c r="G1300" s="18" t="s">
        <v>5</v>
      </c>
      <c r="H1300" s="129">
        <v>2024</v>
      </c>
      <c r="I1300" s="20" t="s">
        <v>286</v>
      </c>
      <c r="J1300" s="185" t="s">
        <v>343</v>
      </c>
      <c r="K1300" s="185" t="s">
        <v>339</v>
      </c>
      <c r="L1300" s="187">
        <f t="shared" si="41"/>
        <v>0</v>
      </c>
      <c r="M1300" s="187">
        <f t="shared" si="42"/>
        <v>0</v>
      </c>
      <c r="N1300" s="186"/>
      <c r="O1300" s="53"/>
      <c r="P1300" s="53"/>
      <c r="Q1300" s="53"/>
      <c r="R1300" s="53"/>
      <c r="S1300" s="53"/>
      <c r="T1300" s="122"/>
      <c r="U1300" s="122"/>
      <c r="V1300" s="122"/>
      <c r="W1300" s="122"/>
      <c r="X1300" s="122"/>
      <c r="Y1300" s="62"/>
      <c r="Z1300" s="62"/>
      <c r="AA1300" s="62"/>
      <c r="AB1300" s="62"/>
      <c r="AC1300" s="62"/>
      <c r="AD1300" s="122"/>
      <c r="AE1300" s="122"/>
      <c r="AF1300" s="122"/>
      <c r="AG1300" s="122"/>
      <c r="AH1300" s="122"/>
      <c r="AI1300" s="72"/>
      <c r="AJ1300" s="72"/>
      <c r="AK1300" s="72"/>
      <c r="AL1300" s="72"/>
      <c r="AM1300" s="72"/>
      <c r="AN1300" s="122"/>
      <c r="AO1300" s="122"/>
      <c r="AP1300" s="122"/>
      <c r="AQ1300" s="122"/>
      <c r="AR1300" s="122"/>
      <c r="AS1300" s="85"/>
      <c r="AT1300" s="85"/>
      <c r="AU1300" s="85"/>
      <c r="AV1300" s="85"/>
      <c r="AW1300" s="85"/>
      <c r="AX1300" s="122"/>
      <c r="AY1300" s="122"/>
      <c r="AZ1300" s="122"/>
      <c r="BA1300" s="122"/>
      <c r="BB1300" s="122"/>
      <c r="BC1300" s="105"/>
      <c r="BD1300" s="105"/>
      <c r="BE1300" s="105"/>
      <c r="BF1300" s="105"/>
      <c r="BG1300" s="105"/>
      <c r="BH1300" s="122"/>
      <c r="BI1300" s="122"/>
      <c r="BJ1300" s="122"/>
      <c r="BK1300" s="122"/>
      <c r="BL1300" s="122"/>
      <c r="BM1300" s="48"/>
      <c r="BN1300" s="48"/>
      <c r="BO1300" s="48"/>
      <c r="BP1300" s="48"/>
      <c r="BQ1300" s="48"/>
      <c r="BR1300" s="122"/>
      <c r="BS1300" s="122"/>
      <c r="BT1300" s="122"/>
      <c r="BU1300" s="122"/>
      <c r="BV1300" s="122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349</v>
      </c>
      <c r="F1301" s="10"/>
      <c r="G1301" s="18" t="s">
        <v>5</v>
      </c>
      <c r="H1301" s="129">
        <v>2024</v>
      </c>
      <c r="I1301" s="20" t="s">
        <v>288</v>
      </c>
      <c r="J1301" s="185" t="s">
        <v>344</v>
      </c>
      <c r="K1301" s="185" t="s">
        <v>318</v>
      </c>
      <c r="L1301" s="187">
        <f t="shared" si="41"/>
        <v>0</v>
      </c>
      <c r="M1301" s="187">
        <f t="shared" si="42"/>
        <v>0</v>
      </c>
      <c r="N1301" s="186"/>
      <c r="O1301" s="53"/>
      <c r="P1301" s="53"/>
      <c r="Q1301" s="53"/>
      <c r="R1301" s="53"/>
      <c r="S1301" s="53"/>
      <c r="T1301" s="122"/>
      <c r="U1301" s="122"/>
      <c r="V1301" s="122"/>
      <c r="W1301" s="122"/>
      <c r="X1301" s="122"/>
      <c r="Y1301" s="62"/>
      <c r="Z1301" s="62"/>
      <c r="AA1301" s="62"/>
      <c r="AB1301" s="62"/>
      <c r="AC1301" s="62"/>
      <c r="AD1301" s="122"/>
      <c r="AE1301" s="122"/>
      <c r="AF1301" s="122"/>
      <c r="AG1301" s="122"/>
      <c r="AH1301" s="122"/>
      <c r="AI1301" s="72"/>
      <c r="AJ1301" s="72"/>
      <c r="AK1301" s="72"/>
      <c r="AL1301" s="72"/>
      <c r="AM1301" s="72"/>
      <c r="AN1301" s="122"/>
      <c r="AO1301" s="122"/>
      <c r="AP1301" s="122"/>
      <c r="AQ1301" s="122"/>
      <c r="AR1301" s="122"/>
      <c r="AS1301" s="85"/>
      <c r="AT1301" s="85"/>
      <c r="AU1301" s="85"/>
      <c r="AV1301" s="85"/>
      <c r="AW1301" s="85"/>
      <c r="AX1301" s="122"/>
      <c r="AY1301" s="122"/>
      <c r="AZ1301" s="122"/>
      <c r="BA1301" s="122"/>
      <c r="BB1301" s="122"/>
      <c r="BC1301" s="105"/>
      <c r="BD1301" s="105"/>
      <c r="BE1301" s="105"/>
      <c r="BF1301" s="105"/>
      <c r="BG1301" s="105"/>
      <c r="BH1301" s="122"/>
      <c r="BI1301" s="122"/>
      <c r="BJ1301" s="122"/>
      <c r="BK1301" s="122"/>
      <c r="BL1301" s="122"/>
      <c r="BM1301" s="48"/>
      <c r="BN1301" s="48"/>
      <c r="BO1301" s="48"/>
      <c r="BP1301" s="48"/>
      <c r="BQ1301" s="48"/>
      <c r="BR1301" s="122"/>
      <c r="BS1301" s="122"/>
      <c r="BT1301" s="122"/>
      <c r="BU1301" s="122"/>
      <c r="BV1301" s="122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349</v>
      </c>
      <c r="F1302" s="10"/>
      <c r="G1302" s="18" t="s">
        <v>5</v>
      </c>
      <c r="H1302" s="129">
        <v>2024</v>
      </c>
      <c r="I1302" s="20" t="s">
        <v>288</v>
      </c>
      <c r="J1302" s="184" t="s">
        <v>351</v>
      </c>
      <c r="K1302" s="184" t="s">
        <v>318</v>
      </c>
      <c r="L1302" s="187">
        <f t="shared" si="41"/>
        <v>0</v>
      </c>
      <c r="M1302" s="187">
        <f t="shared" si="42"/>
        <v>0</v>
      </c>
      <c r="N1302" s="186"/>
      <c r="O1302" s="53"/>
      <c r="P1302" s="53"/>
      <c r="Q1302" s="53"/>
      <c r="R1302" s="53"/>
      <c r="S1302" s="53"/>
      <c r="T1302" s="122"/>
      <c r="U1302" s="122"/>
      <c r="V1302" s="122"/>
      <c r="W1302" s="122"/>
      <c r="X1302" s="122"/>
      <c r="Y1302" s="62"/>
      <c r="Z1302" s="62"/>
      <c r="AA1302" s="62"/>
      <c r="AB1302" s="62"/>
      <c r="AC1302" s="62"/>
      <c r="AD1302" s="122"/>
      <c r="AE1302" s="122"/>
      <c r="AF1302" s="122"/>
      <c r="AG1302" s="122"/>
      <c r="AH1302" s="122"/>
      <c r="AI1302" s="72"/>
      <c r="AJ1302" s="72"/>
      <c r="AK1302" s="72"/>
      <c r="AL1302" s="72"/>
      <c r="AM1302" s="72"/>
      <c r="AN1302" s="122"/>
      <c r="AO1302" s="122"/>
      <c r="AP1302" s="122"/>
      <c r="AQ1302" s="122"/>
      <c r="AR1302" s="122"/>
      <c r="AS1302" s="85"/>
      <c r="AT1302" s="85"/>
      <c r="AU1302" s="85"/>
      <c r="AV1302" s="85"/>
      <c r="AW1302" s="85"/>
      <c r="AX1302" s="122"/>
      <c r="AY1302" s="122"/>
      <c r="AZ1302" s="122"/>
      <c r="BA1302" s="122"/>
      <c r="BB1302" s="122"/>
      <c r="BC1302" s="105"/>
      <c r="BD1302" s="105"/>
      <c r="BE1302" s="105"/>
      <c r="BF1302" s="105"/>
      <c r="BG1302" s="105"/>
      <c r="BH1302" s="122"/>
      <c r="BI1302" s="122"/>
      <c r="BJ1302" s="122"/>
      <c r="BK1302" s="122"/>
      <c r="BL1302" s="122"/>
      <c r="BM1302" s="48"/>
      <c r="BN1302" s="48"/>
      <c r="BO1302" s="48"/>
      <c r="BP1302" s="48"/>
      <c r="BQ1302" s="48"/>
      <c r="BR1302" s="122"/>
      <c r="BS1302" s="122"/>
      <c r="BT1302" s="122"/>
      <c r="BU1302" s="122"/>
      <c r="BV1302" s="122"/>
    </row>
    <row r="1303" spans="1:74" ht="28.8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349</v>
      </c>
      <c r="F1303" s="10"/>
      <c r="G1303" s="18" t="s">
        <v>5</v>
      </c>
      <c r="H1303" s="129">
        <v>2024</v>
      </c>
      <c r="I1303" s="20" t="s">
        <v>288</v>
      </c>
      <c r="J1303" s="184" t="s">
        <v>352</v>
      </c>
      <c r="K1303" s="184" t="s">
        <v>321</v>
      </c>
      <c r="L1303" s="187">
        <f t="shared" si="41"/>
        <v>0</v>
      </c>
      <c r="M1303" s="187">
        <f t="shared" si="42"/>
        <v>0</v>
      </c>
      <c r="N1303" s="186"/>
      <c r="O1303" s="53"/>
      <c r="P1303" s="53"/>
      <c r="Q1303" s="53"/>
      <c r="R1303" s="53"/>
      <c r="S1303" s="53"/>
      <c r="T1303" s="122"/>
      <c r="U1303" s="122"/>
      <c r="V1303" s="122"/>
      <c r="W1303" s="122"/>
      <c r="X1303" s="122"/>
      <c r="Y1303" s="62"/>
      <c r="Z1303" s="62"/>
      <c r="AA1303" s="62"/>
      <c r="AB1303" s="62"/>
      <c r="AC1303" s="62"/>
      <c r="AD1303" s="122"/>
      <c r="AE1303" s="122"/>
      <c r="AF1303" s="122"/>
      <c r="AG1303" s="122"/>
      <c r="AH1303" s="122"/>
      <c r="AI1303" s="72"/>
      <c r="AJ1303" s="72"/>
      <c r="AK1303" s="72"/>
      <c r="AL1303" s="72"/>
      <c r="AM1303" s="72"/>
      <c r="AN1303" s="122"/>
      <c r="AO1303" s="122"/>
      <c r="AP1303" s="122"/>
      <c r="AQ1303" s="122"/>
      <c r="AR1303" s="122"/>
      <c r="AS1303" s="85"/>
      <c r="AT1303" s="85"/>
      <c r="AU1303" s="85"/>
      <c r="AV1303" s="85"/>
      <c r="AW1303" s="85"/>
      <c r="AX1303" s="122"/>
      <c r="AY1303" s="122"/>
      <c r="AZ1303" s="122"/>
      <c r="BA1303" s="122"/>
      <c r="BB1303" s="122"/>
      <c r="BC1303" s="105"/>
      <c r="BD1303" s="105"/>
      <c r="BE1303" s="105"/>
      <c r="BF1303" s="105"/>
      <c r="BG1303" s="105"/>
      <c r="BH1303" s="122"/>
      <c r="BI1303" s="122"/>
      <c r="BJ1303" s="122"/>
      <c r="BK1303" s="122"/>
      <c r="BL1303" s="122"/>
      <c r="BM1303" s="48"/>
      <c r="BN1303" s="48"/>
      <c r="BO1303" s="48"/>
      <c r="BP1303" s="48"/>
      <c r="BQ1303" s="48"/>
      <c r="BR1303" s="122"/>
      <c r="BS1303" s="122"/>
      <c r="BT1303" s="122"/>
      <c r="BU1303" s="122"/>
      <c r="BV1303" s="122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349</v>
      </c>
      <c r="F1304" s="10"/>
      <c r="G1304" s="18" t="s">
        <v>5</v>
      </c>
      <c r="H1304" s="129">
        <v>2024</v>
      </c>
      <c r="I1304" s="20" t="s">
        <v>288</v>
      </c>
      <c r="J1304" s="184" t="s">
        <v>345</v>
      </c>
      <c r="K1304" s="184" t="s">
        <v>318</v>
      </c>
      <c r="L1304" s="187">
        <f t="shared" si="41"/>
        <v>0</v>
      </c>
      <c r="M1304" s="187">
        <f t="shared" si="42"/>
        <v>0</v>
      </c>
      <c r="N1304" s="186"/>
      <c r="O1304" s="53"/>
      <c r="P1304" s="53"/>
      <c r="Q1304" s="53"/>
      <c r="R1304" s="53"/>
      <c r="S1304" s="53"/>
      <c r="T1304" s="122"/>
      <c r="U1304" s="122"/>
      <c r="V1304" s="122"/>
      <c r="W1304" s="122"/>
      <c r="X1304" s="122"/>
      <c r="Y1304" s="62"/>
      <c r="Z1304" s="62"/>
      <c r="AA1304" s="62"/>
      <c r="AB1304" s="62"/>
      <c r="AC1304" s="62"/>
      <c r="AD1304" s="122"/>
      <c r="AE1304" s="122"/>
      <c r="AF1304" s="122"/>
      <c r="AG1304" s="122"/>
      <c r="AH1304" s="122"/>
      <c r="AI1304" s="72"/>
      <c r="AJ1304" s="72"/>
      <c r="AK1304" s="72"/>
      <c r="AL1304" s="72"/>
      <c r="AM1304" s="72"/>
      <c r="AN1304" s="122"/>
      <c r="AO1304" s="122"/>
      <c r="AP1304" s="122"/>
      <c r="AQ1304" s="122"/>
      <c r="AR1304" s="122"/>
      <c r="AS1304" s="85"/>
      <c r="AT1304" s="85"/>
      <c r="AU1304" s="85"/>
      <c r="AV1304" s="85"/>
      <c r="AW1304" s="85"/>
      <c r="AX1304" s="122"/>
      <c r="AY1304" s="122"/>
      <c r="AZ1304" s="122"/>
      <c r="BA1304" s="122"/>
      <c r="BB1304" s="122"/>
      <c r="BC1304" s="105"/>
      <c r="BD1304" s="105"/>
      <c r="BE1304" s="105"/>
      <c r="BF1304" s="105"/>
      <c r="BG1304" s="105"/>
      <c r="BH1304" s="122"/>
      <c r="BI1304" s="122"/>
      <c r="BJ1304" s="122"/>
      <c r="BK1304" s="122"/>
      <c r="BL1304" s="122"/>
      <c r="BM1304" s="48"/>
      <c r="BN1304" s="48"/>
      <c r="BO1304" s="48"/>
      <c r="BP1304" s="48"/>
      <c r="BQ1304" s="48"/>
      <c r="BR1304" s="122"/>
      <c r="BS1304" s="122"/>
      <c r="BT1304" s="122"/>
      <c r="BU1304" s="122"/>
      <c r="BV1304" s="122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349</v>
      </c>
      <c r="F1305" s="10"/>
      <c r="G1305" s="18" t="s">
        <v>5</v>
      </c>
      <c r="H1305" s="129">
        <v>2024</v>
      </c>
      <c r="I1305" s="20" t="s">
        <v>289</v>
      </c>
      <c r="J1305" s="184" t="s">
        <v>268</v>
      </c>
      <c r="K1305" s="184" t="s">
        <v>318</v>
      </c>
      <c r="L1305" s="187">
        <f t="shared" si="41"/>
        <v>0</v>
      </c>
      <c r="M1305" s="187">
        <f t="shared" si="42"/>
        <v>0</v>
      </c>
      <c r="N1305" s="186"/>
      <c r="O1305" s="53"/>
      <c r="P1305" s="53"/>
      <c r="Q1305" s="53"/>
      <c r="R1305" s="53"/>
      <c r="S1305" s="53"/>
      <c r="T1305" s="122"/>
      <c r="U1305" s="122"/>
      <c r="V1305" s="8"/>
      <c r="W1305" s="122"/>
      <c r="X1305" s="122"/>
      <c r="Y1305" s="62"/>
      <c r="Z1305" s="62"/>
      <c r="AA1305" s="62"/>
      <c r="AB1305" s="62"/>
      <c r="AC1305" s="62"/>
      <c r="AD1305" s="122"/>
      <c r="AE1305" s="122"/>
      <c r="AF1305" s="122"/>
      <c r="AG1305" s="122"/>
      <c r="AH1305" s="122"/>
      <c r="AI1305" s="72"/>
      <c r="AJ1305" s="72"/>
      <c r="AK1305" s="72"/>
      <c r="AL1305" s="72"/>
      <c r="AM1305" s="72"/>
      <c r="AN1305" s="122"/>
      <c r="AO1305" s="122"/>
      <c r="AP1305" s="122"/>
      <c r="AQ1305" s="122"/>
      <c r="AR1305" s="122"/>
      <c r="AS1305" s="85"/>
      <c r="AT1305" s="85"/>
      <c r="AU1305" s="85"/>
      <c r="AV1305" s="85"/>
      <c r="AW1305" s="85"/>
      <c r="AX1305" s="122"/>
      <c r="AY1305" s="122"/>
      <c r="AZ1305" s="122"/>
      <c r="BA1305" s="122"/>
      <c r="BB1305" s="122"/>
      <c r="BC1305" s="105"/>
      <c r="BD1305" s="105"/>
      <c r="BE1305" s="105"/>
      <c r="BF1305" s="105"/>
      <c r="BG1305" s="105"/>
      <c r="BH1305" s="122"/>
      <c r="BI1305" s="122"/>
      <c r="BJ1305" s="122"/>
      <c r="BK1305" s="122"/>
      <c r="BL1305" s="122"/>
      <c r="BM1305" s="48"/>
      <c r="BN1305" s="48"/>
      <c r="BO1305" s="48"/>
      <c r="BP1305" s="48"/>
      <c r="BQ1305" s="48"/>
      <c r="BR1305" s="122"/>
      <c r="BS1305" s="122"/>
      <c r="BT1305" s="122"/>
      <c r="BU1305" s="122"/>
      <c r="BV1305" s="122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349</v>
      </c>
      <c r="F1306" s="10"/>
      <c r="G1306" s="18" t="s">
        <v>5</v>
      </c>
      <c r="H1306" s="129">
        <v>2024</v>
      </c>
      <c r="I1306" s="20" t="s">
        <v>289</v>
      </c>
      <c r="J1306" s="184" t="s">
        <v>292</v>
      </c>
      <c r="K1306" s="184" t="s">
        <v>318</v>
      </c>
      <c r="L1306" s="187">
        <f t="shared" si="41"/>
        <v>0</v>
      </c>
      <c r="M1306" s="187">
        <f t="shared" si="42"/>
        <v>0</v>
      </c>
      <c r="N1306" s="186"/>
      <c r="O1306" s="53"/>
      <c r="P1306" s="53"/>
      <c r="Q1306" s="53"/>
      <c r="R1306" s="53"/>
      <c r="S1306" s="53"/>
      <c r="T1306" s="122"/>
      <c r="U1306" s="122"/>
      <c r="V1306" s="122"/>
      <c r="W1306" s="122"/>
      <c r="X1306" s="122"/>
      <c r="Y1306" s="62"/>
      <c r="Z1306" s="62"/>
      <c r="AA1306" s="62"/>
      <c r="AB1306" s="62"/>
      <c r="AC1306" s="62"/>
      <c r="AD1306" s="122"/>
      <c r="AE1306" s="122"/>
      <c r="AF1306" s="122"/>
      <c r="AG1306" s="122"/>
      <c r="AH1306" s="122"/>
      <c r="AI1306" s="72"/>
      <c r="AJ1306" s="72"/>
      <c r="AK1306" s="72"/>
      <c r="AL1306" s="72"/>
      <c r="AM1306" s="72"/>
      <c r="AN1306" s="122"/>
      <c r="AO1306" s="122"/>
      <c r="AP1306" s="122"/>
      <c r="AQ1306" s="122"/>
      <c r="AR1306" s="122"/>
      <c r="AS1306" s="85"/>
      <c r="AT1306" s="85"/>
      <c r="AU1306" s="85"/>
      <c r="AV1306" s="85"/>
      <c r="AW1306" s="85"/>
      <c r="AX1306" s="122"/>
      <c r="AY1306" s="122"/>
      <c r="AZ1306" s="122"/>
      <c r="BA1306" s="122"/>
      <c r="BB1306" s="122"/>
      <c r="BC1306" s="105"/>
      <c r="BD1306" s="105"/>
      <c r="BE1306" s="105"/>
      <c r="BF1306" s="105"/>
      <c r="BG1306" s="105"/>
      <c r="BH1306" s="122"/>
      <c r="BI1306" s="122"/>
      <c r="BJ1306" s="122"/>
      <c r="BK1306" s="122"/>
      <c r="BL1306" s="122"/>
      <c r="BM1306" s="48"/>
      <c r="BN1306" s="48"/>
      <c r="BO1306" s="48"/>
      <c r="BP1306" s="48"/>
      <c r="BQ1306" s="48"/>
      <c r="BR1306" s="122"/>
      <c r="BS1306" s="122"/>
      <c r="BT1306" s="122"/>
      <c r="BU1306" s="122"/>
      <c r="BV1306" s="122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349</v>
      </c>
      <c r="F1307" s="10"/>
      <c r="G1307" s="18" t="s">
        <v>5</v>
      </c>
      <c r="H1307" s="129">
        <v>2024</v>
      </c>
      <c r="I1307" s="20" t="s">
        <v>285</v>
      </c>
      <c r="J1307" s="184" t="s">
        <v>293</v>
      </c>
      <c r="K1307" s="184" t="s">
        <v>318</v>
      </c>
      <c r="L1307" s="188">
        <f t="shared" si="41"/>
        <v>0</v>
      </c>
      <c r="M1307" s="187">
        <f t="shared" si="42"/>
        <v>0</v>
      </c>
      <c r="N1307" s="186"/>
      <c r="O1307" s="53"/>
      <c r="P1307" s="53"/>
      <c r="Q1307" s="53"/>
      <c r="R1307" s="53"/>
      <c r="S1307" s="158"/>
      <c r="T1307" s="122"/>
      <c r="U1307" s="122"/>
      <c r="V1307" s="122"/>
      <c r="W1307" s="122"/>
      <c r="X1307" s="122"/>
      <c r="Y1307" s="62"/>
      <c r="Z1307" s="62"/>
      <c r="AA1307" s="62"/>
      <c r="AB1307" s="62"/>
      <c r="AC1307" s="62"/>
      <c r="AD1307" s="122"/>
      <c r="AE1307" s="122"/>
      <c r="AF1307" s="122"/>
      <c r="AG1307" s="122"/>
      <c r="AH1307" s="122"/>
      <c r="AI1307" s="72"/>
      <c r="AJ1307" s="72"/>
      <c r="AK1307" s="72"/>
      <c r="AL1307" s="72"/>
      <c r="AM1307" s="72"/>
      <c r="AN1307" s="122"/>
      <c r="AO1307" s="122"/>
      <c r="AP1307" s="122"/>
      <c r="AQ1307" s="122"/>
      <c r="AR1307" s="122"/>
      <c r="AS1307" s="85"/>
      <c r="AT1307" s="85"/>
      <c r="AU1307" s="85"/>
      <c r="AV1307" s="85"/>
      <c r="AW1307" s="85"/>
      <c r="AX1307" s="122"/>
      <c r="AY1307" s="122"/>
      <c r="AZ1307" s="122"/>
      <c r="BA1307" s="122"/>
      <c r="BB1307" s="122"/>
      <c r="BC1307" s="105"/>
      <c r="BD1307" s="105"/>
      <c r="BE1307" s="105"/>
      <c r="BF1307" s="105"/>
      <c r="BG1307" s="105"/>
      <c r="BH1307" s="122"/>
      <c r="BI1307" s="122"/>
      <c r="BJ1307" s="122"/>
      <c r="BK1307" s="122"/>
      <c r="BL1307" s="122"/>
      <c r="BM1307" s="48"/>
      <c r="BN1307" s="48"/>
      <c r="BO1307" s="48"/>
      <c r="BP1307" s="48"/>
      <c r="BQ1307" s="48"/>
      <c r="BR1307" s="122"/>
      <c r="BS1307" s="122"/>
      <c r="BT1307" s="122"/>
      <c r="BU1307" s="122"/>
      <c r="BV1307" s="122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349</v>
      </c>
      <c r="F1308" s="10"/>
      <c r="G1308" s="18" t="s">
        <v>5</v>
      </c>
      <c r="H1308" s="129">
        <v>2024</v>
      </c>
      <c r="I1308" s="20" t="s">
        <v>287</v>
      </c>
      <c r="J1308" s="184" t="s">
        <v>269</v>
      </c>
      <c r="K1308" s="184" t="s">
        <v>320</v>
      </c>
      <c r="L1308" s="187">
        <f t="shared" si="41"/>
        <v>0</v>
      </c>
      <c r="M1308" s="187">
        <f t="shared" si="42"/>
        <v>0</v>
      </c>
      <c r="N1308" s="186"/>
      <c r="O1308" s="53"/>
      <c r="P1308" s="53"/>
      <c r="Q1308" s="53"/>
      <c r="R1308" s="53"/>
      <c r="S1308" s="53"/>
      <c r="T1308" s="122"/>
      <c r="U1308" s="122"/>
      <c r="V1308" s="122"/>
      <c r="W1308" s="151"/>
      <c r="X1308" s="122"/>
      <c r="Y1308" s="62"/>
      <c r="Z1308" s="62"/>
      <c r="AA1308" s="62"/>
      <c r="AB1308" s="64"/>
      <c r="AC1308" s="62"/>
      <c r="AD1308" s="122"/>
      <c r="AE1308" s="122"/>
      <c r="AF1308" s="122"/>
      <c r="AG1308" s="2"/>
      <c r="AH1308" s="122"/>
      <c r="AI1308" s="72"/>
      <c r="AJ1308" s="72"/>
      <c r="AK1308" s="72"/>
      <c r="AL1308" s="72"/>
      <c r="AM1308" s="72"/>
      <c r="AN1308" s="122"/>
      <c r="AO1308" s="122"/>
      <c r="AP1308" s="122"/>
      <c r="AQ1308" s="122"/>
      <c r="AR1308" s="122"/>
      <c r="AS1308" s="85"/>
      <c r="AT1308" s="85"/>
      <c r="AU1308" s="85"/>
      <c r="AV1308" s="85"/>
      <c r="AW1308" s="85"/>
      <c r="AX1308" s="122"/>
      <c r="AY1308" s="122"/>
      <c r="AZ1308" s="122"/>
      <c r="BA1308" s="122"/>
      <c r="BB1308" s="122"/>
      <c r="BC1308" s="105"/>
      <c r="BD1308" s="105"/>
      <c r="BE1308" s="105"/>
      <c r="BF1308" s="105"/>
      <c r="BG1308" s="105"/>
      <c r="BH1308" s="122"/>
      <c r="BI1308" s="122"/>
      <c r="BJ1308" s="122"/>
      <c r="BK1308" s="122"/>
      <c r="BL1308" s="122"/>
      <c r="BM1308" s="48"/>
      <c r="BN1308" s="48"/>
      <c r="BO1308" s="48"/>
      <c r="BP1308" s="48"/>
      <c r="BQ1308" s="48"/>
      <c r="BR1308" s="122"/>
      <c r="BS1308" s="122"/>
      <c r="BT1308" s="122"/>
      <c r="BU1308" s="122"/>
      <c r="BV1308" s="122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349</v>
      </c>
      <c r="F1309" s="10"/>
      <c r="G1309" s="18" t="s">
        <v>5</v>
      </c>
      <c r="H1309" s="129">
        <v>2024</v>
      </c>
      <c r="I1309" s="20" t="s">
        <v>287</v>
      </c>
      <c r="J1309" s="184" t="s">
        <v>270</v>
      </c>
      <c r="K1309" s="184" t="s">
        <v>320</v>
      </c>
      <c r="L1309" s="187">
        <f t="shared" si="41"/>
        <v>0</v>
      </c>
      <c r="M1309" s="187">
        <f t="shared" si="42"/>
        <v>0</v>
      </c>
      <c r="N1309" s="186"/>
      <c r="O1309" s="53"/>
      <c r="P1309" s="53"/>
      <c r="Q1309" s="53"/>
      <c r="R1309" s="53"/>
      <c r="S1309" s="53"/>
      <c r="T1309" s="122"/>
      <c r="U1309" s="122"/>
      <c r="V1309" s="122"/>
      <c r="W1309" s="2"/>
      <c r="X1309" s="122"/>
      <c r="Y1309" s="62"/>
      <c r="Z1309" s="62"/>
      <c r="AA1309" s="62"/>
      <c r="AB1309" s="62"/>
      <c r="AC1309" s="62"/>
      <c r="AD1309" s="122"/>
      <c r="AE1309" s="122"/>
      <c r="AF1309" s="122"/>
      <c r="AG1309" s="122"/>
      <c r="AH1309" s="122"/>
      <c r="AI1309" s="72"/>
      <c r="AJ1309" s="72"/>
      <c r="AK1309" s="72"/>
      <c r="AL1309" s="72"/>
      <c r="AM1309" s="72"/>
      <c r="AN1309" s="122"/>
      <c r="AO1309" s="122"/>
      <c r="AP1309" s="122"/>
      <c r="AQ1309" s="122"/>
      <c r="AR1309" s="122"/>
      <c r="AS1309" s="85"/>
      <c r="AT1309" s="85"/>
      <c r="AU1309" s="85"/>
      <c r="AV1309" s="85"/>
      <c r="AW1309" s="85"/>
      <c r="AX1309" s="122"/>
      <c r="AY1309" s="122"/>
      <c r="AZ1309" s="122"/>
      <c r="BA1309" s="122"/>
      <c r="BB1309" s="122"/>
      <c r="BC1309" s="105"/>
      <c r="BD1309" s="105"/>
      <c r="BE1309" s="105"/>
      <c r="BF1309" s="105"/>
      <c r="BG1309" s="105"/>
      <c r="BH1309" s="122"/>
      <c r="BI1309" s="122"/>
      <c r="BJ1309" s="122"/>
      <c r="BK1309" s="122"/>
      <c r="BL1309" s="122"/>
      <c r="BM1309" s="48"/>
      <c r="BN1309" s="48"/>
      <c r="BO1309" s="48"/>
      <c r="BP1309" s="48"/>
      <c r="BQ1309" s="48"/>
      <c r="BR1309" s="122"/>
      <c r="BS1309" s="122"/>
      <c r="BT1309" s="122"/>
      <c r="BU1309" s="122"/>
      <c r="BV1309" s="122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349</v>
      </c>
      <c r="F1310" s="10"/>
      <c r="G1310" s="18" t="s">
        <v>5</v>
      </c>
      <c r="H1310" s="129">
        <v>2024</v>
      </c>
      <c r="I1310" s="20" t="s">
        <v>290</v>
      </c>
      <c r="J1310" s="184" t="s">
        <v>271</v>
      </c>
      <c r="K1310" s="184" t="s">
        <v>321</v>
      </c>
      <c r="L1310" s="187">
        <f t="shared" si="41"/>
        <v>0</v>
      </c>
      <c r="M1310" s="187">
        <f t="shared" si="42"/>
        <v>0</v>
      </c>
      <c r="N1310" s="186"/>
      <c r="O1310" s="53"/>
      <c r="P1310" s="53"/>
      <c r="Q1310" s="53"/>
      <c r="R1310" s="53"/>
      <c r="S1310" s="53"/>
      <c r="T1310" s="122"/>
      <c r="U1310" s="122"/>
      <c r="V1310" s="122"/>
      <c r="W1310" s="122"/>
      <c r="X1310" s="122"/>
      <c r="Y1310" s="62"/>
      <c r="Z1310" s="62"/>
      <c r="AA1310" s="62"/>
      <c r="AB1310" s="62"/>
      <c r="AC1310" s="62"/>
      <c r="AD1310" s="122"/>
      <c r="AE1310" s="122"/>
      <c r="AF1310" s="122"/>
      <c r="AG1310" s="122"/>
      <c r="AH1310" s="122"/>
      <c r="AI1310" s="72"/>
      <c r="AJ1310" s="72"/>
      <c r="AK1310" s="72"/>
      <c r="AL1310" s="72"/>
      <c r="AM1310" s="72"/>
      <c r="AN1310" s="122"/>
      <c r="AO1310" s="122"/>
      <c r="AP1310" s="122"/>
      <c r="AQ1310" s="122"/>
      <c r="AR1310" s="122"/>
      <c r="AS1310" s="85"/>
      <c r="AT1310" s="85"/>
      <c r="AU1310" s="85"/>
      <c r="AV1310" s="85"/>
      <c r="AW1310" s="85"/>
      <c r="AX1310" s="122"/>
      <c r="AY1310" s="122"/>
      <c r="AZ1310" s="122"/>
      <c r="BA1310" s="122"/>
      <c r="BB1310" s="122"/>
      <c r="BC1310" s="105"/>
      <c r="BD1310" s="105"/>
      <c r="BE1310" s="105"/>
      <c r="BF1310" s="105"/>
      <c r="BG1310" s="105"/>
      <c r="BH1310" s="122"/>
      <c r="BI1310" s="122"/>
      <c r="BJ1310" s="122"/>
      <c r="BK1310" s="122"/>
      <c r="BL1310" s="122"/>
      <c r="BM1310" s="48"/>
      <c r="BN1310" s="48"/>
      <c r="BO1310" s="48"/>
      <c r="BP1310" s="48"/>
      <c r="BQ1310" s="48"/>
      <c r="BR1310" s="122"/>
      <c r="BS1310" s="122"/>
      <c r="BT1310" s="122"/>
      <c r="BU1310" s="122"/>
      <c r="BV1310" s="122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349</v>
      </c>
      <c r="F1311" s="10"/>
      <c r="G1311" s="18" t="s">
        <v>5</v>
      </c>
      <c r="H1311" s="129">
        <v>2024</v>
      </c>
      <c r="I1311" s="20" t="s">
        <v>284</v>
      </c>
      <c r="J1311" s="184" t="s">
        <v>294</v>
      </c>
      <c r="K1311" s="184" t="s">
        <v>320</v>
      </c>
      <c r="L1311" s="189">
        <f t="shared" si="41"/>
        <v>0</v>
      </c>
      <c r="M1311" s="187">
        <f t="shared" si="42"/>
        <v>0</v>
      </c>
      <c r="N1311" s="186"/>
      <c r="O1311" s="53"/>
      <c r="P1311" s="53"/>
      <c r="Q1311" s="53"/>
      <c r="R1311" s="53"/>
      <c r="S1311" s="53"/>
      <c r="T1311" s="151"/>
      <c r="U1311" s="122"/>
      <c r="V1311" s="122"/>
      <c r="W1311" s="151"/>
      <c r="X1311" s="122"/>
      <c r="Y1311" s="62"/>
      <c r="Z1311" s="62"/>
      <c r="AA1311" s="62"/>
      <c r="AB1311" s="62"/>
      <c r="AC1311" s="62"/>
      <c r="AD1311" s="122"/>
      <c r="AE1311" s="122"/>
      <c r="AF1311" s="122"/>
      <c r="AG1311" s="122"/>
      <c r="AH1311" s="122"/>
      <c r="AI1311" s="72"/>
      <c r="AJ1311" s="72"/>
      <c r="AK1311" s="72"/>
      <c r="AL1311" s="72"/>
      <c r="AM1311" s="72"/>
      <c r="AN1311" s="122"/>
      <c r="AO1311" s="122"/>
      <c r="AP1311" s="122"/>
      <c r="AQ1311" s="122"/>
      <c r="AR1311" s="122"/>
      <c r="AS1311" s="85"/>
      <c r="AT1311" s="85"/>
      <c r="AU1311" s="85"/>
      <c r="AV1311" s="85"/>
      <c r="AW1311" s="85"/>
      <c r="AX1311" s="122"/>
      <c r="AY1311" s="122"/>
      <c r="AZ1311" s="122"/>
      <c r="BA1311" s="122"/>
      <c r="BB1311" s="122"/>
      <c r="BC1311" s="105"/>
      <c r="BD1311" s="105"/>
      <c r="BE1311" s="105"/>
      <c r="BF1311" s="105"/>
      <c r="BG1311" s="105"/>
      <c r="BH1311" s="122"/>
      <c r="BI1311" s="122"/>
      <c r="BJ1311" s="122"/>
      <c r="BK1311" s="122"/>
      <c r="BL1311" s="122"/>
      <c r="BM1311" s="48"/>
      <c r="BN1311" s="48"/>
      <c r="BO1311" s="48"/>
      <c r="BP1311" s="48"/>
      <c r="BQ1311" s="48"/>
      <c r="BR1311" s="122"/>
      <c r="BS1311" s="122"/>
      <c r="BT1311" s="122"/>
      <c r="BU1311" s="122"/>
      <c r="BV1311" s="122"/>
    </row>
    <row r="1312" spans="1:74" ht="28.8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349</v>
      </c>
      <c r="F1312" s="10"/>
      <c r="G1312" s="18" t="s">
        <v>5</v>
      </c>
      <c r="H1312" s="129">
        <v>2024</v>
      </c>
      <c r="I1312" s="20" t="s">
        <v>284</v>
      </c>
      <c r="J1312" s="184" t="s">
        <v>346</v>
      </c>
      <c r="K1312" s="184" t="s">
        <v>320</v>
      </c>
      <c r="L1312" s="187">
        <f t="shared" si="41"/>
        <v>0</v>
      </c>
      <c r="M1312" s="187">
        <f t="shared" si="42"/>
        <v>0</v>
      </c>
      <c r="N1312" s="186"/>
      <c r="O1312" s="53"/>
      <c r="P1312" s="53"/>
      <c r="Q1312" s="53"/>
      <c r="R1312" s="53"/>
      <c r="S1312" s="53"/>
      <c r="T1312" s="122"/>
      <c r="U1312" s="122"/>
      <c r="V1312" s="122"/>
      <c r="W1312" s="122"/>
      <c r="X1312" s="122"/>
      <c r="Y1312" s="62"/>
      <c r="Z1312" s="62"/>
      <c r="AA1312" s="62"/>
      <c r="AB1312" s="62"/>
      <c r="AC1312" s="62"/>
      <c r="AD1312" s="122"/>
      <c r="AE1312" s="122"/>
      <c r="AF1312" s="122"/>
      <c r="AG1312" s="122"/>
      <c r="AH1312" s="122"/>
      <c r="AI1312" s="72"/>
      <c r="AJ1312" s="72"/>
      <c r="AK1312" s="72"/>
      <c r="AL1312" s="72"/>
      <c r="AM1312" s="72"/>
      <c r="AN1312" s="122"/>
      <c r="AO1312" s="122"/>
      <c r="AP1312" s="122"/>
      <c r="AQ1312" s="122"/>
      <c r="AR1312" s="122"/>
      <c r="AS1312" s="85"/>
      <c r="AT1312" s="85"/>
      <c r="AU1312" s="85"/>
      <c r="AV1312" s="85"/>
      <c r="AW1312" s="85"/>
      <c r="AX1312" s="122"/>
      <c r="AY1312" s="122"/>
      <c r="AZ1312" s="122"/>
      <c r="BA1312" s="122"/>
      <c r="BB1312" s="122"/>
      <c r="BC1312" s="105"/>
      <c r="BD1312" s="105"/>
      <c r="BE1312" s="105"/>
      <c r="BF1312" s="105"/>
      <c r="BG1312" s="105"/>
      <c r="BH1312" s="122"/>
      <c r="BI1312" s="122"/>
      <c r="BJ1312" s="122"/>
      <c r="BK1312" s="122"/>
      <c r="BL1312" s="122"/>
      <c r="BM1312" s="48"/>
      <c r="BN1312" s="48"/>
      <c r="BO1312" s="48"/>
      <c r="BP1312" s="48"/>
      <c r="BQ1312" s="48"/>
      <c r="BR1312" s="122"/>
      <c r="BS1312" s="122"/>
      <c r="BT1312" s="122"/>
      <c r="BU1312" s="122"/>
      <c r="BV1312" s="122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349</v>
      </c>
      <c r="F1313" s="10"/>
      <c r="G1313" s="18" t="s">
        <v>5</v>
      </c>
      <c r="H1313" s="129">
        <v>2024</v>
      </c>
      <c r="I1313" s="20" t="s">
        <v>284</v>
      </c>
      <c r="J1313" s="184" t="s">
        <v>295</v>
      </c>
      <c r="K1313" s="184" t="s">
        <v>320</v>
      </c>
      <c r="L1313" s="187">
        <f t="shared" si="41"/>
        <v>5</v>
      </c>
      <c r="M1313" s="187">
        <f t="shared" si="42"/>
        <v>207.928</v>
      </c>
      <c r="N1313" s="186" t="s">
        <v>515</v>
      </c>
      <c r="O1313" s="53"/>
      <c r="P1313" s="53"/>
      <c r="Q1313" s="53"/>
      <c r="R1313" s="53"/>
      <c r="S1313" s="53"/>
      <c r="T1313" s="122"/>
      <c r="U1313" s="122"/>
      <c r="V1313" s="122"/>
      <c r="W1313" s="122"/>
      <c r="X1313" s="122"/>
      <c r="Y1313" s="62"/>
      <c r="Z1313" s="62"/>
      <c r="AA1313" s="62"/>
      <c r="AB1313" s="62"/>
      <c r="AC1313" s="62"/>
      <c r="AD1313" s="122"/>
      <c r="AE1313" s="122"/>
      <c r="AF1313" s="122"/>
      <c r="AG1313" s="122"/>
      <c r="AH1313" s="122"/>
      <c r="AI1313" s="72"/>
      <c r="AJ1313" s="72"/>
      <c r="AK1313" s="72"/>
      <c r="AL1313" s="72"/>
      <c r="AM1313" s="72"/>
      <c r="AN1313" s="122"/>
      <c r="AO1313" s="122"/>
      <c r="AP1313" s="122"/>
      <c r="AQ1313" s="122"/>
      <c r="AR1313" s="122"/>
      <c r="AS1313" s="85"/>
      <c r="AT1313" s="85"/>
      <c r="AU1313" s="85"/>
      <c r="AV1313" s="85"/>
      <c r="AW1313" s="85"/>
      <c r="AX1313" s="122"/>
      <c r="AY1313" s="122"/>
      <c r="AZ1313" s="122"/>
      <c r="BA1313" s="122"/>
      <c r="BB1313" s="122"/>
      <c r="BC1313" s="105" t="s">
        <v>515</v>
      </c>
      <c r="BD1313" s="105"/>
      <c r="BE1313" s="105"/>
      <c r="BF1313" s="105">
        <v>5</v>
      </c>
      <c r="BG1313" s="105">
        <v>207.928</v>
      </c>
      <c r="BH1313" s="122"/>
      <c r="BI1313" s="122"/>
      <c r="BJ1313" s="122"/>
      <c r="BK1313" s="122"/>
      <c r="BL1313" s="122"/>
      <c r="BM1313" s="48"/>
      <c r="BN1313" s="48"/>
      <c r="BO1313" s="48"/>
      <c r="BP1313" s="48"/>
      <c r="BQ1313" s="48"/>
      <c r="BR1313" s="122"/>
      <c r="BS1313" s="122"/>
      <c r="BT1313" s="122"/>
      <c r="BU1313" s="122"/>
      <c r="BV1313" s="122"/>
    </row>
    <row r="1314" spans="1:74" ht="28.8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349</v>
      </c>
      <c r="F1314" s="10"/>
      <c r="G1314" s="18" t="s">
        <v>5</v>
      </c>
      <c r="H1314" s="129">
        <v>2024</v>
      </c>
      <c r="I1314" s="20" t="s">
        <v>290</v>
      </c>
      <c r="J1314" s="184" t="s">
        <v>299</v>
      </c>
      <c r="K1314" s="184" t="s">
        <v>318</v>
      </c>
      <c r="L1314" s="187">
        <f t="shared" si="41"/>
        <v>0</v>
      </c>
      <c r="M1314" s="187">
        <f t="shared" si="42"/>
        <v>0</v>
      </c>
      <c r="N1314" s="186"/>
      <c r="O1314" s="53"/>
      <c r="P1314" s="53"/>
      <c r="Q1314" s="53"/>
      <c r="R1314" s="53"/>
      <c r="S1314" s="53"/>
      <c r="T1314" s="122"/>
      <c r="U1314" s="122"/>
      <c r="V1314" s="122"/>
      <c r="W1314" s="122"/>
      <c r="X1314" s="122"/>
      <c r="Y1314" s="62"/>
      <c r="Z1314" s="62"/>
      <c r="AA1314" s="62"/>
      <c r="AB1314" s="62"/>
      <c r="AC1314" s="62"/>
      <c r="AD1314" s="122"/>
      <c r="AE1314" s="122"/>
      <c r="AF1314" s="122"/>
      <c r="AG1314" s="122"/>
      <c r="AH1314" s="122"/>
      <c r="AI1314" s="72"/>
      <c r="AJ1314" s="72"/>
      <c r="AK1314" s="72"/>
      <c r="AL1314" s="72"/>
      <c r="AM1314" s="72"/>
      <c r="AN1314" s="122"/>
      <c r="AO1314" s="122"/>
      <c r="AP1314" s="122"/>
      <c r="AQ1314" s="122"/>
      <c r="AR1314" s="122"/>
      <c r="AS1314" s="85"/>
      <c r="AT1314" s="85"/>
      <c r="AU1314" s="85"/>
      <c r="AV1314" s="85"/>
      <c r="AW1314" s="85"/>
      <c r="AX1314" s="122"/>
      <c r="AY1314" s="122"/>
      <c r="AZ1314" s="122"/>
      <c r="BA1314" s="122"/>
      <c r="BB1314" s="122"/>
      <c r="BC1314" s="105"/>
      <c r="BD1314" s="105"/>
      <c r="BE1314" s="105"/>
      <c r="BF1314" s="105"/>
      <c r="BG1314" s="105"/>
      <c r="BH1314" s="122"/>
      <c r="BI1314" s="122"/>
      <c r="BJ1314" s="122"/>
      <c r="BK1314" s="122"/>
      <c r="BL1314" s="122"/>
      <c r="BM1314" s="48"/>
      <c r="BN1314" s="48"/>
      <c r="BO1314" s="48"/>
      <c r="BP1314" s="48"/>
      <c r="BQ1314" s="48"/>
      <c r="BR1314" s="122"/>
      <c r="BS1314" s="122"/>
      <c r="BT1314" s="122"/>
      <c r="BU1314" s="122"/>
      <c r="BV1314" s="122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349</v>
      </c>
      <c r="F1315" s="10"/>
      <c r="G1315" s="18" t="s">
        <v>5</v>
      </c>
      <c r="H1315" s="129">
        <v>2024</v>
      </c>
      <c r="I1315" s="20" t="s">
        <v>315</v>
      </c>
      <c r="J1315" s="184" t="s">
        <v>347</v>
      </c>
      <c r="K1315" s="184" t="s">
        <v>320</v>
      </c>
      <c r="L1315" s="187">
        <f t="shared" si="41"/>
        <v>0</v>
      </c>
      <c r="M1315" s="187">
        <f t="shared" si="42"/>
        <v>0</v>
      </c>
      <c r="N1315" s="186"/>
      <c r="O1315" s="53"/>
      <c r="P1315" s="53"/>
      <c r="Q1315" s="53"/>
      <c r="R1315" s="53"/>
      <c r="S1315" s="53"/>
      <c r="T1315" s="122"/>
      <c r="U1315" s="122"/>
      <c r="V1315" s="122"/>
      <c r="W1315" s="122"/>
      <c r="X1315" s="122"/>
      <c r="Y1315" s="62"/>
      <c r="Z1315" s="62"/>
      <c r="AA1315" s="62"/>
      <c r="AB1315" s="62"/>
      <c r="AC1315" s="62"/>
      <c r="AD1315" s="122"/>
      <c r="AE1315" s="122"/>
      <c r="AF1315" s="122"/>
      <c r="AG1315" s="122"/>
      <c r="AH1315" s="122"/>
      <c r="AI1315" s="72"/>
      <c r="AJ1315" s="72"/>
      <c r="AK1315" s="72"/>
      <c r="AL1315" s="72"/>
      <c r="AM1315" s="72"/>
      <c r="AN1315" s="122"/>
      <c r="AO1315" s="122"/>
      <c r="AP1315" s="122"/>
      <c r="AQ1315" s="122"/>
      <c r="AR1315" s="122"/>
      <c r="AS1315" s="85"/>
      <c r="AT1315" s="85"/>
      <c r="AU1315" s="85"/>
      <c r="AV1315" s="85"/>
      <c r="AW1315" s="85"/>
      <c r="AX1315" s="122"/>
      <c r="AY1315" s="122"/>
      <c r="AZ1315" s="122"/>
      <c r="BA1315" s="122"/>
      <c r="BB1315" s="122"/>
      <c r="BC1315" s="105"/>
      <c r="BD1315" s="105"/>
      <c r="BE1315" s="105"/>
      <c r="BF1315" s="105"/>
      <c r="BG1315" s="105"/>
      <c r="BH1315" s="122"/>
      <c r="BI1315" s="122"/>
      <c r="BJ1315" s="122"/>
      <c r="BK1315" s="122"/>
      <c r="BL1315" s="122"/>
      <c r="BM1315" s="48"/>
      <c r="BN1315" s="48"/>
      <c r="BO1315" s="48"/>
      <c r="BP1315" s="48"/>
      <c r="BQ1315" s="48"/>
      <c r="BR1315" s="122"/>
      <c r="BS1315" s="122"/>
      <c r="BT1315" s="122"/>
      <c r="BU1315" s="122"/>
      <c r="BV1315" s="122"/>
    </row>
    <row r="1316" spans="1:74" ht="28.8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349</v>
      </c>
      <c r="F1316" s="10"/>
      <c r="G1316" s="18" t="s">
        <v>5</v>
      </c>
      <c r="H1316" s="129">
        <v>2024</v>
      </c>
      <c r="I1316" s="20" t="s">
        <v>315</v>
      </c>
      <c r="J1316" s="184" t="s">
        <v>296</v>
      </c>
      <c r="K1316" s="184" t="s">
        <v>321</v>
      </c>
      <c r="L1316" s="187">
        <f t="shared" si="41"/>
        <v>0</v>
      </c>
      <c r="M1316" s="187">
        <f t="shared" si="42"/>
        <v>0</v>
      </c>
      <c r="N1316" s="186"/>
      <c r="O1316" s="53"/>
      <c r="P1316" s="53"/>
      <c r="Q1316" s="53"/>
      <c r="R1316" s="53"/>
      <c r="S1316" s="53"/>
      <c r="T1316" s="122"/>
      <c r="U1316" s="122"/>
      <c r="V1316" s="122"/>
      <c r="W1316" s="122"/>
      <c r="X1316" s="122"/>
      <c r="Y1316" s="62"/>
      <c r="Z1316" s="62"/>
      <c r="AA1316" s="62"/>
      <c r="AB1316" s="62"/>
      <c r="AC1316" s="62"/>
      <c r="AD1316" s="122"/>
      <c r="AE1316" s="122"/>
      <c r="AF1316" s="122"/>
      <c r="AG1316" s="122"/>
      <c r="AH1316" s="122"/>
      <c r="AI1316" s="72"/>
      <c r="AJ1316" s="72"/>
      <c r="AK1316" s="72"/>
      <c r="AL1316" s="72"/>
      <c r="AM1316" s="72"/>
      <c r="AN1316" s="122"/>
      <c r="AO1316" s="122"/>
      <c r="AP1316" s="122"/>
      <c r="AQ1316" s="122"/>
      <c r="AR1316" s="122"/>
      <c r="AS1316" s="85"/>
      <c r="AT1316" s="85"/>
      <c r="AU1316" s="85"/>
      <c r="AV1316" s="85"/>
      <c r="AW1316" s="85"/>
      <c r="AX1316" s="122"/>
      <c r="AY1316" s="122"/>
      <c r="AZ1316" s="122"/>
      <c r="BA1316" s="122"/>
      <c r="BB1316" s="122"/>
      <c r="BC1316" s="105"/>
      <c r="BD1316" s="105"/>
      <c r="BE1316" s="105"/>
      <c r="BF1316" s="105"/>
      <c r="BG1316" s="105"/>
      <c r="BH1316" s="122"/>
      <c r="BI1316" s="122"/>
      <c r="BJ1316" s="122"/>
      <c r="BK1316" s="122"/>
      <c r="BL1316" s="122"/>
      <c r="BM1316" s="48"/>
      <c r="BN1316" s="48"/>
      <c r="BO1316" s="48"/>
      <c r="BP1316" s="48"/>
      <c r="BQ1316" s="48"/>
      <c r="BR1316" s="122"/>
      <c r="BS1316" s="122"/>
      <c r="BT1316" s="122"/>
      <c r="BU1316" s="122"/>
      <c r="BV1316" s="122"/>
    </row>
    <row r="1317" spans="1:74" ht="28.8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349</v>
      </c>
      <c r="F1317" s="10"/>
      <c r="G1317" s="18" t="s">
        <v>5</v>
      </c>
      <c r="H1317" s="129">
        <v>2024</v>
      </c>
      <c r="I1317" s="20" t="s">
        <v>316</v>
      </c>
      <c r="J1317" s="184" t="s">
        <v>297</v>
      </c>
      <c r="K1317" s="184" t="s">
        <v>318</v>
      </c>
      <c r="L1317" s="187">
        <f t="shared" si="41"/>
        <v>0</v>
      </c>
      <c r="M1317" s="187">
        <f t="shared" si="42"/>
        <v>0</v>
      </c>
      <c r="N1317" s="186"/>
      <c r="O1317" s="53"/>
      <c r="P1317" s="53"/>
      <c r="Q1317" s="53"/>
      <c r="R1317" s="53"/>
      <c r="S1317" s="53"/>
      <c r="T1317" s="122"/>
      <c r="U1317" s="122"/>
      <c r="V1317" s="122"/>
      <c r="W1317" s="122"/>
      <c r="X1317" s="122"/>
      <c r="Y1317" s="62"/>
      <c r="Z1317" s="62"/>
      <c r="AA1317" s="62"/>
      <c r="AB1317" s="62"/>
      <c r="AC1317" s="62"/>
      <c r="AD1317" s="122"/>
      <c r="AE1317" s="122"/>
      <c r="AF1317" s="122"/>
      <c r="AG1317" s="122"/>
      <c r="AH1317" s="122"/>
      <c r="AI1317" s="72"/>
      <c r="AJ1317" s="72"/>
      <c r="AK1317" s="72"/>
      <c r="AL1317" s="72"/>
      <c r="AM1317" s="72"/>
      <c r="AN1317" s="122"/>
      <c r="AO1317" s="122"/>
      <c r="AP1317" s="122"/>
      <c r="AQ1317" s="122"/>
      <c r="AR1317" s="122"/>
      <c r="AS1317" s="85"/>
      <c r="AT1317" s="85"/>
      <c r="AU1317" s="85"/>
      <c r="AV1317" s="85"/>
      <c r="AW1317" s="85"/>
      <c r="AX1317" s="122"/>
      <c r="AY1317" s="122"/>
      <c r="AZ1317" s="122"/>
      <c r="BA1317" s="122"/>
      <c r="BB1317" s="122"/>
      <c r="BC1317" s="105"/>
      <c r="BD1317" s="105"/>
      <c r="BE1317" s="105"/>
      <c r="BF1317" s="105"/>
      <c r="BG1317" s="105"/>
      <c r="BH1317" s="122"/>
      <c r="BI1317" s="122"/>
      <c r="BJ1317" s="122"/>
      <c r="BK1317" s="122"/>
      <c r="BL1317" s="122"/>
      <c r="BM1317" s="48"/>
      <c r="BN1317" s="48"/>
      <c r="BO1317" s="48"/>
      <c r="BP1317" s="48"/>
      <c r="BQ1317" s="48"/>
      <c r="BR1317" s="122"/>
      <c r="BS1317" s="122"/>
      <c r="BT1317" s="122"/>
      <c r="BU1317" s="122"/>
      <c r="BV1317" s="122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349</v>
      </c>
      <c r="F1318" s="10"/>
      <c r="G1318" s="18" t="s">
        <v>5</v>
      </c>
      <c r="H1318" s="129">
        <v>2024</v>
      </c>
      <c r="I1318" s="20" t="s">
        <v>316</v>
      </c>
      <c r="J1318" s="185" t="s">
        <v>348</v>
      </c>
      <c r="K1318" s="185" t="s">
        <v>320</v>
      </c>
      <c r="L1318" s="187">
        <f t="shared" si="41"/>
        <v>0</v>
      </c>
      <c r="M1318" s="187">
        <f t="shared" si="42"/>
        <v>0</v>
      </c>
      <c r="N1318" s="186"/>
      <c r="O1318" s="53"/>
      <c r="P1318" s="53"/>
      <c r="Q1318" s="53"/>
      <c r="R1318" s="53"/>
      <c r="S1318" s="53"/>
      <c r="T1318" s="122"/>
      <c r="U1318" s="122"/>
      <c r="V1318" s="122"/>
      <c r="W1318" s="122"/>
      <c r="X1318" s="122"/>
      <c r="Y1318" s="62"/>
      <c r="Z1318" s="62"/>
      <c r="AA1318" s="62"/>
      <c r="AB1318" s="62"/>
      <c r="AC1318" s="62"/>
      <c r="AD1318" s="122"/>
      <c r="AE1318" s="122"/>
      <c r="AF1318" s="122"/>
      <c r="AG1318" s="122"/>
      <c r="AH1318" s="122"/>
      <c r="AI1318" s="72"/>
      <c r="AJ1318" s="72"/>
      <c r="AK1318" s="72"/>
      <c r="AL1318" s="72"/>
      <c r="AM1318" s="72"/>
      <c r="AN1318" s="122"/>
      <c r="AO1318" s="122"/>
      <c r="AP1318" s="122"/>
      <c r="AQ1318" s="122"/>
      <c r="AR1318" s="122"/>
      <c r="AS1318" s="85"/>
      <c r="AT1318" s="85"/>
      <c r="AU1318" s="85"/>
      <c r="AV1318" s="85"/>
      <c r="AW1318" s="85"/>
      <c r="AX1318" s="122"/>
      <c r="AY1318" s="122"/>
      <c r="AZ1318" s="122"/>
      <c r="BA1318" s="122"/>
      <c r="BB1318" s="122"/>
      <c r="BC1318" s="105"/>
      <c r="BD1318" s="105"/>
      <c r="BE1318" s="105"/>
      <c r="BF1318" s="105"/>
      <c r="BG1318" s="105"/>
      <c r="BH1318" s="122"/>
      <c r="BI1318" s="122"/>
      <c r="BJ1318" s="122"/>
      <c r="BK1318" s="122"/>
      <c r="BL1318" s="122"/>
      <c r="BM1318" s="48"/>
      <c r="BN1318" s="48"/>
      <c r="BO1318" s="48"/>
      <c r="BP1318" s="48"/>
      <c r="BQ1318" s="48"/>
      <c r="BR1318" s="122"/>
      <c r="BS1318" s="122"/>
      <c r="BT1318" s="122"/>
      <c r="BU1318" s="122"/>
      <c r="BV1318" s="122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349</v>
      </c>
      <c r="F1319" s="10"/>
      <c r="G1319" s="18" t="s">
        <v>5</v>
      </c>
      <c r="H1319" s="129">
        <v>2024</v>
      </c>
      <c r="I1319" s="20" t="s">
        <v>282</v>
      </c>
      <c r="J1319" s="184" t="s">
        <v>272</v>
      </c>
      <c r="K1319" s="184" t="s">
        <v>321</v>
      </c>
      <c r="L1319" s="187">
        <f t="shared" si="41"/>
        <v>0</v>
      </c>
      <c r="M1319" s="187">
        <f t="shared" si="42"/>
        <v>0</v>
      </c>
      <c r="N1319" s="186"/>
      <c r="O1319" s="53"/>
      <c r="P1319" s="53"/>
      <c r="Q1319" s="53"/>
      <c r="R1319" s="53"/>
      <c r="S1319" s="53"/>
      <c r="T1319" s="122"/>
      <c r="U1319" s="122"/>
      <c r="V1319" s="122"/>
      <c r="W1319" s="122"/>
      <c r="X1319" s="122"/>
      <c r="Y1319" s="62"/>
      <c r="Z1319" s="62"/>
      <c r="AA1319" s="62"/>
      <c r="AB1319" s="62"/>
      <c r="AC1319" s="62"/>
      <c r="AD1319" s="122"/>
      <c r="AE1319" s="122"/>
      <c r="AF1319" s="122"/>
      <c r="AG1319" s="122"/>
      <c r="AH1319" s="122"/>
      <c r="AI1319" s="72"/>
      <c r="AJ1319" s="72"/>
      <c r="AK1319" s="72"/>
      <c r="AL1319" s="72"/>
      <c r="AM1319" s="72"/>
      <c r="AN1319" s="122"/>
      <c r="AO1319" s="122"/>
      <c r="AP1319" s="122"/>
      <c r="AQ1319" s="122"/>
      <c r="AR1319" s="122"/>
      <c r="AS1319" s="85"/>
      <c r="AT1319" s="85"/>
      <c r="AU1319" s="85"/>
      <c r="AV1319" s="85"/>
      <c r="AW1319" s="85"/>
      <c r="AX1319" s="122"/>
      <c r="AY1319" s="122"/>
      <c r="AZ1319" s="122"/>
      <c r="BA1319" s="122"/>
      <c r="BB1319" s="122"/>
      <c r="BC1319" s="105"/>
      <c r="BD1319" s="105"/>
      <c r="BE1319" s="105"/>
      <c r="BF1319" s="105"/>
      <c r="BG1319" s="105"/>
      <c r="BH1319" s="122"/>
      <c r="BI1319" s="122"/>
      <c r="BJ1319" s="122"/>
      <c r="BK1319" s="122"/>
      <c r="BL1319" s="122"/>
      <c r="BM1319" s="48"/>
      <c r="BN1319" s="48"/>
      <c r="BO1319" s="48"/>
      <c r="BP1319" s="48"/>
      <c r="BQ1319" s="48"/>
      <c r="BR1319" s="122"/>
      <c r="BS1319" s="122"/>
      <c r="BT1319" s="122"/>
      <c r="BU1319" s="122"/>
      <c r="BV1319" s="122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349</v>
      </c>
      <c r="F1320" s="10"/>
      <c r="G1320" s="18" t="s">
        <v>5</v>
      </c>
      <c r="H1320" s="129">
        <v>2024</v>
      </c>
      <c r="I1320" s="20" t="s">
        <v>282</v>
      </c>
      <c r="J1320" s="184" t="s">
        <v>273</v>
      </c>
      <c r="K1320" s="184" t="s">
        <v>321</v>
      </c>
      <c r="L1320" s="187">
        <f t="shared" si="41"/>
        <v>0</v>
      </c>
      <c r="M1320" s="187">
        <f t="shared" si="42"/>
        <v>0</v>
      </c>
      <c r="N1320" s="186"/>
      <c r="O1320" s="53"/>
      <c r="P1320" s="53"/>
      <c r="Q1320" s="53"/>
      <c r="R1320" s="53"/>
      <c r="S1320" s="53"/>
      <c r="T1320" s="122"/>
      <c r="U1320" s="122"/>
      <c r="V1320" s="122"/>
      <c r="W1320" s="122"/>
      <c r="X1320" s="122"/>
      <c r="Y1320" s="62"/>
      <c r="Z1320" s="62"/>
      <c r="AA1320" s="62"/>
      <c r="AB1320" s="62"/>
      <c r="AC1320" s="62"/>
      <c r="AD1320" s="122"/>
      <c r="AE1320" s="122"/>
      <c r="AF1320" s="122"/>
      <c r="AG1320" s="122"/>
      <c r="AH1320" s="122"/>
      <c r="AI1320" s="72"/>
      <c r="AJ1320" s="72"/>
      <c r="AK1320" s="72"/>
      <c r="AL1320" s="72"/>
      <c r="AM1320" s="72"/>
      <c r="AN1320" s="122"/>
      <c r="AO1320" s="152"/>
      <c r="AP1320" s="122"/>
      <c r="AQ1320" s="122"/>
      <c r="AR1320" s="122"/>
      <c r="AS1320" s="85"/>
      <c r="AT1320" s="85"/>
      <c r="AU1320" s="85"/>
      <c r="AV1320" s="85"/>
      <c r="AW1320" s="85"/>
      <c r="AX1320" s="122"/>
      <c r="AY1320" s="122"/>
      <c r="AZ1320" s="122"/>
      <c r="BA1320" s="154"/>
      <c r="BB1320" s="122"/>
      <c r="BC1320" s="105"/>
      <c r="BD1320" s="105"/>
      <c r="BE1320" s="105"/>
      <c r="BF1320" s="105"/>
      <c r="BG1320" s="105"/>
      <c r="BH1320" s="122"/>
      <c r="BI1320" s="122"/>
      <c r="BJ1320" s="122"/>
      <c r="BK1320" s="122"/>
      <c r="BL1320" s="122"/>
      <c r="BM1320" s="48"/>
      <c r="BN1320" s="48"/>
      <c r="BO1320" s="48"/>
      <c r="BP1320" s="48"/>
      <c r="BQ1320" s="48"/>
      <c r="BR1320" s="122"/>
      <c r="BS1320" s="122"/>
      <c r="BT1320" s="122"/>
      <c r="BU1320" s="122"/>
      <c r="BV1320" s="122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349</v>
      </c>
      <c r="F1321" s="10"/>
      <c r="G1321" s="18" t="s">
        <v>5</v>
      </c>
      <c r="H1321" s="129">
        <v>2024</v>
      </c>
      <c r="I1321" s="20" t="s">
        <v>282</v>
      </c>
      <c r="J1321" s="184" t="s">
        <v>274</v>
      </c>
      <c r="K1321" s="184" t="s">
        <v>321</v>
      </c>
      <c r="L1321" s="187">
        <f t="shared" si="41"/>
        <v>0</v>
      </c>
      <c r="M1321" s="187">
        <f t="shared" si="42"/>
        <v>0</v>
      </c>
      <c r="N1321" s="186"/>
      <c r="O1321" s="53"/>
      <c r="P1321" s="53"/>
      <c r="Q1321" s="53"/>
      <c r="R1321" s="53"/>
      <c r="S1321" s="53"/>
      <c r="T1321" s="122"/>
      <c r="U1321" s="122"/>
      <c r="V1321" s="122"/>
      <c r="W1321" s="122"/>
      <c r="X1321" s="122"/>
      <c r="Y1321" s="62"/>
      <c r="Z1321" s="62"/>
      <c r="AA1321" s="62"/>
      <c r="AB1321" s="62"/>
      <c r="AC1321" s="62"/>
      <c r="AD1321" s="122"/>
      <c r="AE1321" s="122"/>
      <c r="AF1321" s="122"/>
      <c r="AG1321" s="122"/>
      <c r="AH1321" s="122"/>
      <c r="AI1321" s="72"/>
      <c r="AJ1321" s="72"/>
      <c r="AK1321" s="72"/>
      <c r="AL1321" s="72"/>
      <c r="AM1321" s="72"/>
      <c r="AN1321" s="122"/>
      <c r="AO1321" s="122"/>
      <c r="AP1321" s="122"/>
      <c r="AQ1321" s="122"/>
      <c r="AR1321" s="122"/>
      <c r="AS1321" s="85"/>
      <c r="AT1321" s="85"/>
      <c r="AU1321" s="85"/>
      <c r="AV1321" s="85"/>
      <c r="AW1321" s="85"/>
      <c r="AX1321" s="122"/>
      <c r="AY1321" s="122"/>
      <c r="AZ1321" s="122"/>
      <c r="BA1321" s="122"/>
      <c r="BB1321" s="122"/>
      <c r="BC1321" s="105"/>
      <c r="BD1321" s="105"/>
      <c r="BE1321" s="105"/>
      <c r="BF1321" s="105"/>
      <c r="BG1321" s="105"/>
      <c r="BH1321" s="122"/>
      <c r="BI1321" s="122"/>
      <c r="BJ1321" s="122"/>
      <c r="BK1321" s="122"/>
      <c r="BL1321" s="122"/>
      <c r="BM1321" s="48"/>
      <c r="BN1321" s="48"/>
      <c r="BO1321" s="48"/>
      <c r="BP1321" s="48"/>
      <c r="BQ1321" s="48"/>
      <c r="BR1321" s="122"/>
      <c r="BS1321" s="122"/>
      <c r="BT1321" s="122"/>
      <c r="BU1321" s="122"/>
      <c r="BV1321" s="122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349</v>
      </c>
      <c r="F1322" s="10"/>
      <c r="G1322" s="18" t="s">
        <v>5</v>
      </c>
      <c r="H1322" s="129">
        <v>2024</v>
      </c>
      <c r="I1322" s="20" t="s">
        <v>282</v>
      </c>
      <c r="J1322" s="184" t="s">
        <v>275</v>
      </c>
      <c r="K1322" s="184" t="s">
        <v>321</v>
      </c>
      <c r="L1322" s="187">
        <f t="shared" si="41"/>
        <v>0</v>
      </c>
      <c r="M1322" s="187">
        <f t="shared" si="42"/>
        <v>0</v>
      </c>
      <c r="N1322" s="186"/>
      <c r="O1322" s="53"/>
      <c r="P1322" s="53"/>
      <c r="Q1322" s="53"/>
      <c r="R1322" s="53"/>
      <c r="S1322" s="53"/>
      <c r="T1322" s="122"/>
      <c r="U1322" s="122"/>
      <c r="V1322" s="122"/>
      <c r="W1322" s="122"/>
      <c r="X1322" s="122"/>
      <c r="Y1322" s="62"/>
      <c r="Z1322" s="62"/>
      <c r="AA1322" s="62"/>
      <c r="AB1322" s="62"/>
      <c r="AC1322" s="62"/>
      <c r="AD1322" s="122"/>
      <c r="AE1322" s="122"/>
      <c r="AF1322" s="122"/>
      <c r="AG1322" s="122"/>
      <c r="AH1322" s="122"/>
      <c r="AI1322" s="72"/>
      <c r="AJ1322" s="72"/>
      <c r="AK1322" s="72"/>
      <c r="AL1322" s="72"/>
      <c r="AM1322" s="72"/>
      <c r="AN1322" s="122"/>
      <c r="AO1322" s="122"/>
      <c r="AP1322" s="122"/>
      <c r="AQ1322" s="122"/>
      <c r="AR1322" s="122"/>
      <c r="AS1322" s="85"/>
      <c r="AT1322" s="85"/>
      <c r="AU1322" s="85"/>
      <c r="AV1322" s="85"/>
      <c r="AW1322" s="85"/>
      <c r="AX1322" s="122"/>
      <c r="AY1322" s="122"/>
      <c r="AZ1322" s="122"/>
      <c r="BA1322" s="122"/>
      <c r="BB1322" s="122"/>
      <c r="BC1322" s="105"/>
      <c r="BD1322" s="105"/>
      <c r="BE1322" s="105"/>
      <c r="BF1322" s="105"/>
      <c r="BG1322" s="105"/>
      <c r="BH1322" s="122"/>
      <c r="BI1322" s="122"/>
      <c r="BJ1322" s="122"/>
      <c r="BK1322" s="122"/>
      <c r="BL1322" s="122"/>
      <c r="BM1322" s="48"/>
      <c r="BN1322" s="48"/>
      <c r="BO1322" s="48"/>
      <c r="BP1322" s="48"/>
      <c r="BQ1322" s="48"/>
      <c r="BR1322" s="122"/>
      <c r="BS1322" s="122"/>
      <c r="BT1322" s="122"/>
      <c r="BU1322" s="122"/>
      <c r="BV1322" s="122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349</v>
      </c>
      <c r="F1323" s="10"/>
      <c r="G1323" s="18" t="s">
        <v>5</v>
      </c>
      <c r="H1323" s="129">
        <v>2024</v>
      </c>
      <c r="I1323" s="20" t="s">
        <v>282</v>
      </c>
      <c r="J1323" s="184" t="s">
        <v>276</v>
      </c>
      <c r="K1323" s="184" t="s">
        <v>320</v>
      </c>
      <c r="L1323" s="187">
        <f t="shared" si="41"/>
        <v>0</v>
      </c>
      <c r="M1323" s="187">
        <f t="shared" si="42"/>
        <v>0</v>
      </c>
      <c r="N1323" s="186"/>
      <c r="O1323" s="53"/>
      <c r="P1323" s="53"/>
      <c r="Q1323" s="53"/>
      <c r="R1323" s="53"/>
      <c r="S1323" s="53"/>
      <c r="T1323" s="122"/>
      <c r="U1323" s="122"/>
      <c r="V1323" s="122"/>
      <c r="W1323" s="122"/>
      <c r="X1323" s="122"/>
      <c r="Y1323" s="62"/>
      <c r="Z1323" s="62"/>
      <c r="AA1323" s="62"/>
      <c r="AB1323" s="62"/>
      <c r="AC1323" s="62"/>
      <c r="AD1323" s="122"/>
      <c r="AE1323" s="122"/>
      <c r="AF1323" s="122"/>
      <c r="AG1323" s="122"/>
      <c r="AH1323" s="122"/>
      <c r="AI1323" s="72"/>
      <c r="AJ1323" s="72"/>
      <c r="AK1323" s="72"/>
      <c r="AL1323" s="72"/>
      <c r="AM1323" s="72"/>
      <c r="AN1323" s="122"/>
      <c r="AO1323" s="122"/>
      <c r="AP1323" s="122"/>
      <c r="AQ1323" s="122"/>
      <c r="AR1323" s="122"/>
      <c r="AS1323" s="85"/>
      <c r="AT1323" s="85"/>
      <c r="AU1323" s="85"/>
      <c r="AV1323" s="85"/>
      <c r="AW1323" s="85"/>
      <c r="AX1323" s="122"/>
      <c r="AY1323" s="122"/>
      <c r="AZ1323" s="122"/>
      <c r="BA1323" s="122"/>
      <c r="BB1323" s="122"/>
      <c r="BC1323" s="105"/>
      <c r="BD1323" s="105"/>
      <c r="BE1323" s="105"/>
      <c r="BF1323" s="105"/>
      <c r="BG1323" s="105"/>
      <c r="BH1323" s="122"/>
      <c r="BI1323" s="122"/>
      <c r="BJ1323" s="122"/>
      <c r="BK1323" s="122"/>
      <c r="BL1323" s="122"/>
      <c r="BM1323" s="48"/>
      <c r="BN1323" s="48"/>
      <c r="BO1323" s="48"/>
      <c r="BP1323" s="48"/>
      <c r="BQ1323" s="48"/>
      <c r="BR1323" s="122"/>
      <c r="BS1323" s="122"/>
      <c r="BT1323" s="122"/>
      <c r="BU1323" s="122"/>
      <c r="BV1323" s="122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349</v>
      </c>
      <c r="F1324" s="10"/>
      <c r="G1324" s="18" t="s">
        <v>5</v>
      </c>
      <c r="H1324" s="129">
        <v>2024</v>
      </c>
      <c r="I1324" s="20" t="s">
        <v>282</v>
      </c>
      <c r="J1324" s="184" t="s">
        <v>277</v>
      </c>
      <c r="K1324" s="184" t="s">
        <v>320</v>
      </c>
      <c r="L1324" s="187">
        <f t="shared" si="41"/>
        <v>0</v>
      </c>
      <c r="M1324" s="187">
        <f t="shared" si="42"/>
        <v>0</v>
      </c>
      <c r="N1324" s="186"/>
      <c r="O1324" s="53"/>
      <c r="P1324" s="53"/>
      <c r="Q1324" s="53"/>
      <c r="R1324" s="53"/>
      <c r="S1324" s="53"/>
      <c r="T1324" s="122"/>
      <c r="U1324" s="122"/>
      <c r="V1324" s="122"/>
      <c r="W1324" s="122"/>
      <c r="X1324" s="122"/>
      <c r="Y1324" s="62"/>
      <c r="Z1324" s="62"/>
      <c r="AA1324" s="62"/>
      <c r="AB1324" s="62"/>
      <c r="AC1324" s="62"/>
      <c r="AD1324" s="122"/>
      <c r="AE1324" s="122"/>
      <c r="AF1324" s="122"/>
      <c r="AG1324" s="122"/>
      <c r="AH1324" s="122"/>
      <c r="AI1324" s="72"/>
      <c r="AJ1324" s="72"/>
      <c r="AK1324" s="72"/>
      <c r="AL1324" s="72"/>
      <c r="AM1324" s="72"/>
      <c r="AN1324" s="122"/>
      <c r="AO1324" s="122"/>
      <c r="AP1324" s="122"/>
      <c r="AQ1324" s="122"/>
      <c r="AR1324" s="122"/>
      <c r="AS1324" s="85"/>
      <c r="AT1324" s="85"/>
      <c r="AU1324" s="85"/>
      <c r="AV1324" s="85"/>
      <c r="AW1324" s="85"/>
      <c r="AX1324" s="122"/>
      <c r="AY1324" s="122"/>
      <c r="AZ1324" s="122"/>
      <c r="BA1324" s="122"/>
      <c r="BB1324" s="122"/>
      <c r="BC1324" s="105"/>
      <c r="BD1324" s="105"/>
      <c r="BE1324" s="105"/>
      <c r="BF1324" s="105"/>
      <c r="BG1324" s="105"/>
      <c r="BH1324" s="122"/>
      <c r="BI1324" s="122"/>
      <c r="BJ1324" s="122"/>
      <c r="BK1324" s="122"/>
      <c r="BL1324" s="122"/>
      <c r="BM1324" s="48"/>
      <c r="BN1324" s="48"/>
      <c r="BO1324" s="48"/>
      <c r="BP1324" s="48"/>
      <c r="BQ1324" s="48"/>
      <c r="BR1324" s="122"/>
      <c r="BS1324" s="122"/>
      <c r="BT1324" s="122"/>
      <c r="BU1324" s="122"/>
      <c r="BV1324" s="122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349</v>
      </c>
      <c r="F1325" s="10"/>
      <c r="G1325" s="18" t="s">
        <v>5</v>
      </c>
      <c r="H1325" s="129">
        <v>2024</v>
      </c>
      <c r="I1325" s="20" t="s">
        <v>283</v>
      </c>
      <c r="J1325" s="184" t="s">
        <v>298</v>
      </c>
      <c r="K1325" s="184" t="s">
        <v>321</v>
      </c>
      <c r="L1325" s="187">
        <f t="shared" si="41"/>
        <v>0</v>
      </c>
      <c r="M1325" s="187">
        <f t="shared" si="42"/>
        <v>0</v>
      </c>
      <c r="N1325" s="186"/>
      <c r="O1325" s="53"/>
      <c r="P1325" s="53"/>
      <c r="Q1325" s="53"/>
      <c r="R1325" s="53"/>
      <c r="S1325" s="53"/>
      <c r="T1325" s="122"/>
      <c r="U1325" s="122"/>
      <c r="V1325" s="122"/>
      <c r="W1325" s="122"/>
      <c r="X1325" s="122"/>
      <c r="Y1325" s="62"/>
      <c r="Z1325" s="62"/>
      <c r="AA1325" s="62"/>
      <c r="AB1325" s="62"/>
      <c r="AC1325" s="62"/>
      <c r="AD1325" s="122"/>
      <c r="AE1325" s="122"/>
      <c r="AF1325" s="122"/>
      <c r="AG1325" s="122"/>
      <c r="AH1325" s="122"/>
      <c r="AI1325" s="72"/>
      <c r="AJ1325" s="72"/>
      <c r="AK1325" s="72"/>
      <c r="AL1325" s="72"/>
      <c r="AM1325" s="72"/>
      <c r="AN1325" s="122"/>
      <c r="AO1325" s="152"/>
      <c r="AP1325" s="122"/>
      <c r="AQ1325" s="122"/>
      <c r="AR1325" s="122"/>
      <c r="AS1325" s="85"/>
      <c r="AT1325" s="85"/>
      <c r="AU1325" s="85"/>
      <c r="AV1325" s="85"/>
      <c r="AW1325" s="85"/>
      <c r="AX1325" s="122"/>
      <c r="AY1325" s="122"/>
      <c r="AZ1325" s="122"/>
      <c r="BA1325" s="122"/>
      <c r="BB1325" s="122"/>
      <c r="BC1325" s="105"/>
      <c r="BD1325" s="105"/>
      <c r="BE1325" s="105"/>
      <c r="BF1325" s="105"/>
      <c r="BG1325" s="105"/>
      <c r="BH1325" s="122"/>
      <c r="BI1325" s="122"/>
      <c r="BJ1325" s="122"/>
      <c r="BK1325" s="122"/>
      <c r="BL1325" s="122"/>
      <c r="BM1325" s="48"/>
      <c r="BN1325" s="48"/>
      <c r="BO1325" s="48"/>
      <c r="BP1325" s="48"/>
      <c r="BQ1325" s="48"/>
      <c r="BR1325" s="122"/>
      <c r="BS1325" s="122"/>
      <c r="BT1325" s="122"/>
      <c r="BU1325" s="122"/>
      <c r="BV1325" s="122"/>
    </row>
    <row r="1326" spans="1:74" ht="57.6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349</v>
      </c>
      <c r="F1326" s="10"/>
      <c r="G1326" s="18" t="s">
        <v>5</v>
      </c>
      <c r="H1326" s="129">
        <v>2024</v>
      </c>
      <c r="I1326" s="20" t="s">
        <v>283</v>
      </c>
      <c r="J1326" s="184" t="s">
        <v>278</v>
      </c>
      <c r="K1326" s="184" t="s">
        <v>320</v>
      </c>
      <c r="L1326" s="187">
        <f t="shared" si="41"/>
        <v>4</v>
      </c>
      <c r="M1326" s="187">
        <f t="shared" si="42"/>
        <v>7.3</v>
      </c>
      <c r="N1326" s="186" t="s">
        <v>1377</v>
      </c>
      <c r="O1326" s="53"/>
      <c r="P1326" s="53"/>
      <c r="Q1326" s="53"/>
      <c r="R1326" s="53"/>
      <c r="S1326" s="53"/>
      <c r="T1326" s="122"/>
      <c r="U1326" s="122"/>
      <c r="V1326" s="122"/>
      <c r="W1326" s="122"/>
      <c r="X1326" s="122"/>
      <c r="Y1326" s="62"/>
      <c r="Z1326" s="62"/>
      <c r="AA1326" s="62"/>
      <c r="AB1326" s="62"/>
      <c r="AC1326" s="62"/>
      <c r="AD1326" s="150"/>
      <c r="AE1326" s="122"/>
      <c r="AF1326" s="122"/>
      <c r="AG1326" s="151"/>
      <c r="AH1326" s="122"/>
      <c r="AI1326" s="72"/>
      <c r="AJ1326" s="72"/>
      <c r="AK1326" s="72"/>
      <c r="AL1326" s="72"/>
      <c r="AM1326" s="72"/>
      <c r="AN1326" s="122"/>
      <c r="AO1326" s="122"/>
      <c r="AP1326" s="122"/>
      <c r="AQ1326" s="122"/>
      <c r="AR1326" s="122"/>
      <c r="AS1326" s="85"/>
      <c r="AT1326" s="85"/>
      <c r="AU1326" s="85"/>
      <c r="AV1326" s="85"/>
      <c r="AW1326" s="85"/>
      <c r="AX1326" s="122"/>
      <c r="AY1326" s="122"/>
      <c r="AZ1326" s="122"/>
      <c r="BA1326" s="122"/>
      <c r="BB1326" s="122"/>
      <c r="BC1326" s="105" t="s">
        <v>916</v>
      </c>
      <c r="BD1326" s="105"/>
      <c r="BE1326" s="105"/>
      <c r="BF1326" s="105">
        <v>1</v>
      </c>
      <c r="BG1326" s="105">
        <v>1.526</v>
      </c>
      <c r="BH1326" s="191" t="s">
        <v>988</v>
      </c>
      <c r="BI1326" s="122"/>
      <c r="BJ1326" s="122"/>
      <c r="BK1326" s="122">
        <v>3</v>
      </c>
      <c r="BL1326" s="122">
        <v>5.774</v>
      </c>
      <c r="BM1326" s="48"/>
      <c r="BN1326" s="48"/>
      <c r="BO1326" s="48"/>
      <c r="BP1326" s="48"/>
      <c r="BQ1326" s="48"/>
      <c r="BR1326" s="122"/>
      <c r="BS1326" s="122"/>
      <c r="BT1326" s="122"/>
      <c r="BU1326" s="122"/>
      <c r="BV1326" s="122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349</v>
      </c>
      <c r="F1327" s="10"/>
      <c r="G1327" s="18" t="s">
        <v>5</v>
      </c>
      <c r="H1327" s="129">
        <v>2024</v>
      </c>
      <c r="I1327" s="20" t="s">
        <v>283</v>
      </c>
      <c r="J1327" s="184" t="s">
        <v>279</v>
      </c>
      <c r="K1327" s="184" t="s">
        <v>320</v>
      </c>
      <c r="L1327" s="187">
        <f t="shared" si="41"/>
        <v>0</v>
      </c>
      <c r="M1327" s="187">
        <f t="shared" si="42"/>
        <v>0</v>
      </c>
      <c r="N1327" s="186"/>
      <c r="O1327" s="53"/>
      <c r="P1327" s="53"/>
      <c r="Q1327" s="53"/>
      <c r="R1327" s="53"/>
      <c r="S1327" s="53"/>
      <c r="T1327" s="122"/>
      <c r="U1327" s="122"/>
      <c r="V1327" s="122"/>
      <c r="W1327" s="122"/>
      <c r="X1327" s="122"/>
      <c r="Y1327" s="62"/>
      <c r="Z1327" s="62"/>
      <c r="AA1327" s="62"/>
      <c r="AB1327" s="62"/>
      <c r="AC1327" s="62"/>
      <c r="AD1327" s="122"/>
      <c r="AE1327" s="122"/>
      <c r="AF1327" s="122"/>
      <c r="AG1327" s="122"/>
      <c r="AH1327" s="122"/>
      <c r="AI1327" s="72"/>
      <c r="AJ1327" s="72"/>
      <c r="AK1327" s="72"/>
      <c r="AL1327" s="72"/>
      <c r="AM1327" s="72"/>
      <c r="AN1327" s="122"/>
      <c r="AO1327" s="152"/>
      <c r="AP1327" s="122"/>
      <c r="AQ1327" s="122"/>
      <c r="AR1327" s="122"/>
      <c r="AS1327" s="85"/>
      <c r="AT1327" s="85"/>
      <c r="AU1327" s="85"/>
      <c r="AV1327" s="85"/>
      <c r="AW1327" s="85"/>
      <c r="AX1327" s="122"/>
      <c r="AY1327" s="122"/>
      <c r="AZ1327" s="122"/>
      <c r="BA1327" s="122"/>
      <c r="BB1327" s="122"/>
      <c r="BC1327" s="105"/>
      <c r="BD1327" s="105"/>
      <c r="BE1327" s="105"/>
      <c r="BF1327" s="105"/>
      <c r="BG1327" s="105"/>
      <c r="BH1327" s="122"/>
      <c r="BI1327" s="122"/>
      <c r="BJ1327" s="122"/>
      <c r="BK1327" s="122"/>
      <c r="BL1327" s="122"/>
      <c r="BM1327" s="48"/>
      <c r="BN1327" s="48"/>
      <c r="BO1327" s="48"/>
      <c r="BP1327" s="48"/>
      <c r="BQ1327" s="48"/>
      <c r="BR1327" s="122"/>
      <c r="BS1327" s="122"/>
      <c r="BT1327" s="122"/>
      <c r="BU1327" s="122"/>
      <c r="BV1327" s="122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349</v>
      </c>
      <c r="F1328" s="10"/>
      <c r="G1328" s="18" t="s">
        <v>5</v>
      </c>
      <c r="H1328" s="129">
        <v>2024</v>
      </c>
      <c r="I1328" s="20" t="s">
        <v>286</v>
      </c>
      <c r="J1328" s="184" t="s">
        <v>280</v>
      </c>
      <c r="K1328" s="184" t="s">
        <v>319</v>
      </c>
      <c r="L1328" s="187">
        <f t="shared" si="41"/>
        <v>0</v>
      </c>
      <c r="M1328" s="187">
        <f t="shared" si="42"/>
        <v>0</v>
      </c>
      <c r="N1328" s="186"/>
      <c r="O1328" s="53"/>
      <c r="P1328" s="53"/>
      <c r="Q1328" s="53"/>
      <c r="R1328" s="53"/>
      <c r="S1328" s="53"/>
      <c r="T1328" s="122"/>
      <c r="U1328" s="122"/>
      <c r="V1328" s="122"/>
      <c r="W1328" s="122"/>
      <c r="X1328" s="122"/>
      <c r="Y1328" s="62"/>
      <c r="Z1328" s="62"/>
      <c r="AA1328" s="62"/>
      <c r="AB1328" s="62"/>
      <c r="AC1328" s="62"/>
      <c r="AD1328" s="122"/>
      <c r="AE1328" s="122"/>
      <c r="AF1328" s="122"/>
      <c r="AG1328" s="122"/>
      <c r="AH1328" s="122"/>
      <c r="AI1328" s="72"/>
      <c r="AJ1328" s="72"/>
      <c r="AK1328" s="72"/>
      <c r="AL1328" s="72"/>
      <c r="AM1328" s="72"/>
      <c r="AN1328" s="122"/>
      <c r="AO1328" s="122"/>
      <c r="AP1328" s="122"/>
      <c r="AQ1328" s="122"/>
      <c r="AR1328" s="122"/>
      <c r="AS1328" s="85"/>
      <c r="AT1328" s="85"/>
      <c r="AU1328" s="85"/>
      <c r="AV1328" s="85"/>
      <c r="AW1328" s="85"/>
      <c r="AX1328" s="122"/>
      <c r="AY1328" s="122"/>
      <c r="AZ1328" s="122"/>
      <c r="BA1328" s="122"/>
      <c r="BB1328" s="122"/>
      <c r="BC1328" s="105"/>
      <c r="BD1328" s="105"/>
      <c r="BE1328" s="105"/>
      <c r="BF1328" s="105"/>
      <c r="BG1328" s="105"/>
      <c r="BH1328" s="122"/>
      <c r="BI1328" s="122"/>
      <c r="BJ1328" s="122"/>
      <c r="BK1328" s="122"/>
      <c r="BL1328" s="122"/>
      <c r="BM1328" s="48"/>
      <c r="BN1328" s="48"/>
      <c r="BO1328" s="48"/>
      <c r="BP1328" s="48"/>
      <c r="BQ1328" s="48"/>
      <c r="BR1328" s="122"/>
      <c r="BS1328" s="122"/>
      <c r="BT1328" s="122"/>
      <c r="BU1328" s="122"/>
      <c r="BV1328" s="122"/>
    </row>
    <row r="1329" spans="1:74" hidden="1" x14ac:dyDescent="0.3">
      <c r="A1329" s="8"/>
      <c r="B1329" s="2" t="s">
        <v>3</v>
      </c>
      <c r="C1329" s="2" t="s">
        <v>3</v>
      </c>
      <c r="D1329" s="8" t="s">
        <v>15</v>
      </c>
      <c r="E1329" s="9" t="s">
        <v>349</v>
      </c>
      <c r="F1329" s="10"/>
      <c r="G1329" s="18" t="s">
        <v>5</v>
      </c>
      <c r="H1329" s="129">
        <v>2024</v>
      </c>
      <c r="I1329" s="20" t="s">
        <v>286</v>
      </c>
      <c r="J1329" s="184" t="s">
        <v>281</v>
      </c>
      <c r="K1329" s="184" t="s">
        <v>319</v>
      </c>
      <c r="L1329" s="187">
        <f t="shared" si="41"/>
        <v>0</v>
      </c>
      <c r="M1329" s="187">
        <f t="shared" si="42"/>
        <v>5.6719999999999997</v>
      </c>
      <c r="N1329" s="186" t="s">
        <v>611</v>
      </c>
      <c r="O1329" s="53"/>
      <c r="P1329" s="53"/>
      <c r="Q1329" s="53"/>
      <c r="R1329" s="53"/>
      <c r="S1329" s="158"/>
      <c r="T1329" s="122"/>
      <c r="U1329" s="122"/>
      <c r="V1329" s="122"/>
      <c r="W1329" s="122"/>
      <c r="X1329" s="122"/>
      <c r="Y1329" s="62"/>
      <c r="Z1329" s="62"/>
      <c r="AA1329" s="62"/>
      <c r="AB1329" s="62"/>
      <c r="AC1329" s="62"/>
      <c r="AD1329" s="122"/>
      <c r="AE1329" s="122"/>
      <c r="AF1329" s="122"/>
      <c r="AG1329" s="122"/>
      <c r="AH1329" s="122"/>
      <c r="AI1329" s="72"/>
      <c r="AJ1329" s="72"/>
      <c r="AK1329" s="72"/>
      <c r="AL1329" s="72"/>
      <c r="AM1329" s="72"/>
      <c r="AN1329" s="190" t="s">
        <v>611</v>
      </c>
      <c r="AO1329" s="122"/>
      <c r="AP1329" s="122"/>
      <c r="AQ1329" s="122"/>
      <c r="AR1329" s="122">
        <v>1.1719999999999999</v>
      </c>
      <c r="AS1329" s="85"/>
      <c r="AT1329" s="85"/>
      <c r="AU1329" s="85"/>
      <c r="AV1329" s="85"/>
      <c r="AW1329" s="85"/>
      <c r="AX1329" s="122"/>
      <c r="AY1329" s="122"/>
      <c r="AZ1329" s="122"/>
      <c r="BA1329" s="122"/>
      <c r="BB1329" s="122"/>
      <c r="BC1329" s="105" t="s">
        <v>1069</v>
      </c>
      <c r="BD1329" s="105"/>
      <c r="BE1329" s="105"/>
      <c r="BF1329" s="105"/>
      <c r="BG1329" s="105">
        <v>4.5</v>
      </c>
      <c r="BH1329" s="122"/>
      <c r="BI1329" s="122"/>
      <c r="BJ1329" s="122"/>
      <c r="BK1329" s="122"/>
      <c r="BL1329" s="122"/>
      <c r="BM1329" s="48"/>
      <c r="BN1329" s="48"/>
      <c r="BO1329" s="48"/>
      <c r="BP1329" s="48"/>
      <c r="BQ1329" s="48"/>
      <c r="BR1329" s="122"/>
      <c r="BS1329" s="122"/>
      <c r="BT1329" s="122"/>
      <c r="BU1329" s="122"/>
      <c r="BV1329" s="122"/>
    </row>
    <row r="1330" spans="1:74" ht="15.75" hidden="1" customHeight="1" x14ac:dyDescent="0.3">
      <c r="A1330" s="15"/>
      <c r="B1330" s="12" t="s">
        <v>3</v>
      </c>
      <c r="C1330" s="12" t="s">
        <v>3</v>
      </c>
      <c r="D1330" s="15" t="s">
        <v>15</v>
      </c>
      <c r="E1330" s="16" t="s">
        <v>349</v>
      </c>
      <c r="F1330" s="17"/>
      <c r="G1330" s="19" t="s">
        <v>5</v>
      </c>
      <c r="H1330" s="128">
        <v>2024</v>
      </c>
      <c r="I1330" s="21"/>
      <c r="J1330" s="12" t="s">
        <v>314</v>
      </c>
      <c r="K1330" s="12"/>
      <c r="L1330" s="147"/>
      <c r="M1330" s="147">
        <f>SUM(M1292:M1329)</f>
        <v>220.9</v>
      </c>
      <c r="N1330" s="183"/>
      <c r="O1330" s="15"/>
      <c r="P1330" s="15"/>
      <c r="Q1330" s="15"/>
      <c r="R1330" s="15"/>
      <c r="S1330" s="123">
        <f>SUM(S1292:S1329)</f>
        <v>0</v>
      </c>
      <c r="T1330" s="123"/>
      <c r="U1330" s="123"/>
      <c r="V1330" s="123"/>
      <c r="W1330" s="123"/>
      <c r="X1330" s="123">
        <f t="shared" ref="X1330:BV1330" si="43">SUM(X1292:X1329)</f>
        <v>0</v>
      </c>
      <c r="Y1330" s="123"/>
      <c r="Z1330" s="123"/>
      <c r="AA1330" s="123"/>
      <c r="AB1330" s="123"/>
      <c r="AC1330" s="123">
        <f t="shared" si="43"/>
        <v>0</v>
      </c>
      <c r="AD1330" s="123"/>
      <c r="AE1330" s="123"/>
      <c r="AF1330" s="123"/>
      <c r="AG1330" s="123"/>
      <c r="AH1330" s="123">
        <f t="shared" si="43"/>
        <v>0</v>
      </c>
      <c r="AI1330" s="123"/>
      <c r="AJ1330" s="123"/>
      <c r="AK1330" s="123"/>
      <c r="AL1330" s="123"/>
      <c r="AM1330" s="123">
        <f t="shared" si="43"/>
        <v>0</v>
      </c>
      <c r="AN1330" s="123"/>
      <c r="AO1330" s="123"/>
      <c r="AP1330" s="123"/>
      <c r="AQ1330" s="123"/>
      <c r="AR1330" s="123">
        <f t="shared" si="43"/>
        <v>1.1719999999999999</v>
      </c>
      <c r="AS1330" s="123"/>
      <c r="AT1330" s="123"/>
      <c r="AU1330" s="123"/>
      <c r="AV1330" s="123"/>
      <c r="AW1330" s="123">
        <f t="shared" si="43"/>
        <v>0</v>
      </c>
      <c r="AX1330" s="123"/>
      <c r="AY1330" s="123"/>
      <c r="AZ1330" s="123"/>
      <c r="BA1330" s="123"/>
      <c r="BB1330" s="123">
        <f t="shared" si="43"/>
        <v>0</v>
      </c>
      <c r="BC1330" s="123"/>
      <c r="BD1330" s="123"/>
      <c r="BE1330" s="123"/>
      <c r="BF1330" s="123"/>
      <c r="BG1330" s="123">
        <f t="shared" si="43"/>
        <v>213.95400000000001</v>
      </c>
      <c r="BH1330" s="123"/>
      <c r="BI1330" s="123"/>
      <c r="BJ1330" s="123"/>
      <c r="BK1330" s="123"/>
      <c r="BL1330" s="123">
        <f t="shared" si="43"/>
        <v>5.774</v>
      </c>
      <c r="BM1330" s="123"/>
      <c r="BN1330" s="123"/>
      <c r="BO1330" s="123"/>
      <c r="BP1330" s="123"/>
      <c r="BQ1330" s="123">
        <f t="shared" si="43"/>
        <v>0</v>
      </c>
      <c r="BR1330" s="123"/>
      <c r="BS1330" s="123"/>
      <c r="BT1330" s="123"/>
      <c r="BU1330" s="123"/>
      <c r="BV1330" s="123">
        <f t="shared" si="43"/>
        <v>0</v>
      </c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18" t="s">
        <v>5</v>
      </c>
      <c r="H1331" s="3">
        <v>2024</v>
      </c>
      <c r="I1331" s="20" t="s">
        <v>287</v>
      </c>
      <c r="J1331" s="184" t="s">
        <v>267</v>
      </c>
      <c r="K1331" s="2" t="s">
        <v>318</v>
      </c>
      <c r="L1331" s="163">
        <f t="shared" si="41"/>
        <v>0</v>
      </c>
      <c r="M1331" s="163">
        <f t="shared" si="42"/>
        <v>0</v>
      </c>
      <c r="N1331" s="181"/>
      <c r="O1331" s="33"/>
      <c r="P1331" s="33"/>
      <c r="Q1331" s="33"/>
      <c r="R1331" s="33"/>
      <c r="S1331" s="42"/>
      <c r="T1331" s="2"/>
      <c r="U1331" s="2"/>
      <c r="V1331" s="2"/>
      <c r="W1331" s="2"/>
      <c r="X1331" s="55"/>
      <c r="Y1331" s="62"/>
      <c r="Z1331" s="62"/>
      <c r="AA1331" s="62"/>
      <c r="AB1331" s="62"/>
      <c r="AC1331" s="68"/>
      <c r="AD1331" s="2"/>
      <c r="AE1331" s="2"/>
      <c r="AF1331" s="2"/>
      <c r="AG1331" s="2"/>
      <c r="AH1331" s="55"/>
      <c r="AI1331" s="72"/>
      <c r="AJ1331" s="72"/>
      <c r="AK1331" s="72"/>
      <c r="AL1331" s="72"/>
      <c r="AM1331" s="80"/>
      <c r="AN1331" s="2"/>
      <c r="AO1331" s="2"/>
      <c r="AP1331" s="2"/>
      <c r="AQ1331" s="2"/>
      <c r="AR1331" s="55"/>
      <c r="AS1331" s="85"/>
      <c r="AT1331" s="85"/>
      <c r="AU1331" s="85"/>
      <c r="AV1331" s="85"/>
      <c r="AW1331" s="100"/>
      <c r="AX1331" s="2"/>
      <c r="AY1331" s="2"/>
      <c r="AZ1331" s="2"/>
      <c r="BA1331" s="2"/>
      <c r="BB1331" s="55"/>
      <c r="BC1331" s="105"/>
      <c r="BD1331" s="105"/>
      <c r="BE1331" s="105"/>
      <c r="BF1331" s="105"/>
      <c r="BG1331" s="109"/>
      <c r="BH1331" s="2"/>
      <c r="BI1331" s="2"/>
      <c r="BJ1331" s="2"/>
      <c r="BK1331" s="2"/>
      <c r="BL1331" s="55"/>
      <c r="BM1331" s="48"/>
      <c r="BN1331" s="48"/>
      <c r="BO1331" s="48"/>
      <c r="BP1331" s="48"/>
      <c r="BQ1331" s="117"/>
      <c r="BR1331" s="2"/>
      <c r="BS1331" s="2"/>
      <c r="BT1331" s="2"/>
      <c r="BU1331" s="2"/>
      <c r="BV1331" s="55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18" t="s">
        <v>5</v>
      </c>
      <c r="H1332" s="3">
        <v>2024</v>
      </c>
      <c r="I1332" s="20" t="s">
        <v>287</v>
      </c>
      <c r="J1332" s="184" t="s">
        <v>291</v>
      </c>
      <c r="K1332" s="2" t="s">
        <v>319</v>
      </c>
      <c r="L1332" s="163">
        <f t="shared" si="41"/>
        <v>0</v>
      </c>
      <c r="M1332" s="163">
        <f t="shared" si="42"/>
        <v>0</v>
      </c>
      <c r="N1332" s="181"/>
      <c r="O1332" s="33"/>
      <c r="P1332" s="33"/>
      <c r="Q1332" s="33"/>
      <c r="R1332" s="33"/>
      <c r="S1332" s="42"/>
      <c r="T1332" s="2"/>
      <c r="U1332" s="2"/>
      <c r="V1332" s="2"/>
      <c r="W1332" s="2"/>
      <c r="X1332" s="55"/>
      <c r="Y1332" s="62"/>
      <c r="Z1332" s="62"/>
      <c r="AA1332" s="62"/>
      <c r="AB1332" s="62"/>
      <c r="AC1332" s="68"/>
      <c r="AD1332" s="2"/>
      <c r="AE1332" s="2"/>
      <c r="AF1332" s="2"/>
      <c r="AG1332" s="2"/>
      <c r="AH1332" s="55"/>
      <c r="AI1332" s="72"/>
      <c r="AJ1332" s="72"/>
      <c r="AK1332" s="72"/>
      <c r="AL1332" s="72"/>
      <c r="AM1332" s="80"/>
      <c r="AN1332" s="2"/>
      <c r="AO1332" s="2"/>
      <c r="AP1332" s="2"/>
      <c r="AQ1332" s="2"/>
      <c r="AR1332" s="55"/>
      <c r="AS1332" s="85"/>
      <c r="AT1332" s="85"/>
      <c r="AU1332" s="85"/>
      <c r="AV1332" s="85"/>
      <c r="AW1332" s="100"/>
      <c r="AX1332" s="2"/>
      <c r="AY1332" s="2"/>
      <c r="AZ1332" s="2"/>
      <c r="BA1332" s="2"/>
      <c r="BB1332" s="55"/>
      <c r="BC1332" s="105"/>
      <c r="BD1332" s="105"/>
      <c r="BE1332" s="105"/>
      <c r="BF1332" s="105"/>
      <c r="BG1332" s="109"/>
      <c r="BH1332" s="2"/>
      <c r="BI1332" s="2"/>
      <c r="BJ1332" s="2"/>
      <c r="BK1332" s="2"/>
      <c r="BL1332" s="55"/>
      <c r="BM1332" s="48"/>
      <c r="BN1332" s="48"/>
      <c r="BO1332" s="48"/>
      <c r="BP1332" s="48"/>
      <c r="BQ1332" s="117"/>
      <c r="BR1332" s="2"/>
      <c r="BS1332" s="2"/>
      <c r="BT1332" s="2"/>
      <c r="BU1332" s="2"/>
      <c r="BV1332" s="55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18" t="s">
        <v>5</v>
      </c>
      <c r="H1333" s="3">
        <v>2024</v>
      </c>
      <c r="I1333" s="20" t="s">
        <v>286</v>
      </c>
      <c r="J1333" s="184" t="s">
        <v>336</v>
      </c>
      <c r="K1333" s="2" t="s">
        <v>319</v>
      </c>
      <c r="L1333" s="163">
        <f t="shared" si="41"/>
        <v>0</v>
      </c>
      <c r="M1333" s="163">
        <f t="shared" si="42"/>
        <v>0</v>
      </c>
      <c r="N1333" s="181"/>
      <c r="O1333" s="33"/>
      <c r="P1333" s="33"/>
      <c r="Q1333" s="33"/>
      <c r="R1333" s="33"/>
      <c r="S1333" s="42"/>
      <c r="T1333" s="2"/>
      <c r="U1333" s="2"/>
      <c r="V1333" s="2"/>
      <c r="W1333" s="2"/>
      <c r="X1333" s="55"/>
      <c r="Y1333" s="62"/>
      <c r="Z1333" s="62"/>
      <c r="AA1333" s="62"/>
      <c r="AB1333" s="62"/>
      <c r="AC1333" s="68"/>
      <c r="AD1333" s="2"/>
      <c r="AE1333" s="2"/>
      <c r="AF1333" s="2"/>
      <c r="AG1333" s="2"/>
      <c r="AH1333" s="55"/>
      <c r="AI1333" s="72"/>
      <c r="AJ1333" s="72"/>
      <c r="AK1333" s="72"/>
      <c r="AL1333" s="72"/>
      <c r="AM1333" s="80"/>
      <c r="AN1333" s="2"/>
      <c r="AO1333" s="2"/>
      <c r="AP1333" s="2"/>
      <c r="AQ1333" s="2"/>
      <c r="AR1333" s="55"/>
      <c r="AS1333" s="85"/>
      <c r="AT1333" s="85"/>
      <c r="AU1333" s="85"/>
      <c r="AV1333" s="85"/>
      <c r="AW1333" s="100"/>
      <c r="AX1333" s="2"/>
      <c r="AY1333" s="2"/>
      <c r="AZ1333" s="2"/>
      <c r="BA1333" s="2"/>
      <c r="BB1333" s="55"/>
      <c r="BC1333" s="105"/>
      <c r="BD1333" s="105"/>
      <c r="BE1333" s="105"/>
      <c r="BF1333" s="105"/>
      <c r="BG1333" s="109"/>
      <c r="BH1333" s="2"/>
      <c r="BI1333" s="2"/>
      <c r="BJ1333" s="2"/>
      <c r="BK1333" s="2"/>
      <c r="BL1333" s="55"/>
      <c r="BM1333" s="48"/>
      <c r="BN1333" s="48"/>
      <c r="BO1333" s="48"/>
      <c r="BP1333" s="48"/>
      <c r="BQ1333" s="117"/>
      <c r="BR1333" s="2"/>
      <c r="BS1333" s="2"/>
      <c r="BT1333" s="2"/>
      <c r="BU1333" s="2"/>
      <c r="BV1333" s="55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18" t="s">
        <v>5</v>
      </c>
      <c r="H1334" s="3">
        <v>2024</v>
      </c>
      <c r="I1334" s="20" t="s">
        <v>286</v>
      </c>
      <c r="J1334" s="185" t="s">
        <v>337</v>
      </c>
      <c r="K1334" s="8" t="s">
        <v>318</v>
      </c>
      <c r="L1334" s="163">
        <f t="shared" si="41"/>
        <v>0</v>
      </c>
      <c r="M1334" s="163">
        <f t="shared" si="42"/>
        <v>0</v>
      </c>
      <c r="N1334" s="181"/>
      <c r="O1334" s="53"/>
      <c r="P1334" s="53"/>
      <c r="Q1334" s="53"/>
      <c r="R1334" s="53"/>
      <c r="S1334" s="54"/>
      <c r="T1334" s="8"/>
      <c r="U1334" s="8"/>
      <c r="V1334" s="8"/>
      <c r="W1334" s="8"/>
      <c r="X1334" s="122"/>
      <c r="Y1334" s="135"/>
      <c r="Z1334" s="135"/>
      <c r="AA1334" s="135"/>
      <c r="AB1334" s="135"/>
      <c r="AC1334" s="136"/>
      <c r="AD1334" s="8"/>
      <c r="AE1334" s="8"/>
      <c r="AF1334" s="8"/>
      <c r="AG1334" s="8"/>
      <c r="AH1334" s="122"/>
      <c r="AI1334" s="137"/>
      <c r="AJ1334" s="137"/>
      <c r="AK1334" s="137"/>
      <c r="AL1334" s="137"/>
      <c r="AM1334" s="138"/>
      <c r="AN1334" s="8"/>
      <c r="AO1334" s="8"/>
      <c r="AP1334" s="8"/>
      <c r="AQ1334" s="8"/>
      <c r="AR1334" s="122"/>
      <c r="AS1334" s="139"/>
      <c r="AT1334" s="139"/>
      <c r="AU1334" s="139"/>
      <c r="AV1334" s="139"/>
      <c r="AW1334" s="140"/>
      <c r="AX1334" s="8"/>
      <c r="AY1334" s="8"/>
      <c r="AZ1334" s="8"/>
      <c r="BA1334" s="8"/>
      <c r="BB1334" s="122"/>
      <c r="BC1334" s="141"/>
      <c r="BD1334" s="141"/>
      <c r="BE1334" s="141"/>
      <c r="BF1334" s="141"/>
      <c r="BG1334" s="142"/>
      <c r="BH1334" s="8"/>
      <c r="BI1334" s="8"/>
      <c r="BJ1334" s="8"/>
      <c r="BK1334" s="8"/>
      <c r="BL1334" s="122"/>
      <c r="BM1334" s="143"/>
      <c r="BN1334" s="143"/>
      <c r="BO1334" s="143"/>
      <c r="BP1334" s="143"/>
      <c r="BQ1334" s="144"/>
      <c r="BR1334" s="8"/>
      <c r="BS1334" s="8"/>
      <c r="BT1334" s="8"/>
      <c r="BU1334" s="8"/>
      <c r="BV1334" s="122"/>
    </row>
    <row r="1335" spans="1:74" ht="28.8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18" t="s">
        <v>5</v>
      </c>
      <c r="H1335" s="3">
        <v>2024</v>
      </c>
      <c r="I1335" s="20" t="s">
        <v>286</v>
      </c>
      <c r="J1335" s="185" t="s">
        <v>338</v>
      </c>
      <c r="K1335" s="8" t="s">
        <v>339</v>
      </c>
      <c r="L1335" s="163">
        <f t="shared" si="41"/>
        <v>0</v>
      </c>
      <c r="M1335" s="163">
        <f t="shared" si="42"/>
        <v>0</v>
      </c>
      <c r="N1335" s="181"/>
      <c r="O1335" s="53"/>
      <c r="P1335" s="53"/>
      <c r="Q1335" s="53"/>
      <c r="R1335" s="53"/>
      <c r="S1335" s="54"/>
      <c r="T1335" s="8"/>
      <c r="U1335" s="8"/>
      <c r="V1335" s="8"/>
      <c r="W1335" s="8"/>
      <c r="X1335" s="122"/>
      <c r="Y1335" s="135"/>
      <c r="Z1335" s="135"/>
      <c r="AA1335" s="135"/>
      <c r="AB1335" s="135"/>
      <c r="AC1335" s="136"/>
      <c r="AD1335" s="8"/>
      <c r="AE1335" s="8"/>
      <c r="AF1335" s="8"/>
      <c r="AG1335" s="8"/>
      <c r="AH1335" s="122"/>
      <c r="AI1335" s="137"/>
      <c r="AJ1335" s="137"/>
      <c r="AK1335" s="137"/>
      <c r="AL1335" s="137"/>
      <c r="AM1335" s="138"/>
      <c r="AN1335" s="8"/>
      <c r="AO1335" s="8"/>
      <c r="AP1335" s="8"/>
      <c r="AQ1335" s="8"/>
      <c r="AR1335" s="122"/>
      <c r="AS1335" s="139"/>
      <c r="AT1335" s="139"/>
      <c r="AU1335" s="139"/>
      <c r="AV1335" s="139"/>
      <c r="AW1335" s="140"/>
      <c r="AX1335" s="8"/>
      <c r="AY1335" s="8"/>
      <c r="AZ1335" s="8"/>
      <c r="BA1335" s="8"/>
      <c r="BB1335" s="122"/>
      <c r="BC1335" s="141"/>
      <c r="BD1335" s="141"/>
      <c r="BE1335" s="141"/>
      <c r="BF1335" s="141"/>
      <c r="BG1335" s="142"/>
      <c r="BH1335" s="8"/>
      <c r="BI1335" s="8"/>
      <c r="BJ1335" s="8"/>
      <c r="BK1335" s="8"/>
      <c r="BL1335" s="122"/>
      <c r="BM1335" s="143"/>
      <c r="BN1335" s="143"/>
      <c r="BO1335" s="143"/>
      <c r="BP1335" s="143"/>
      <c r="BQ1335" s="144"/>
      <c r="BR1335" s="8"/>
      <c r="BS1335" s="8"/>
      <c r="BT1335" s="8"/>
      <c r="BU1335" s="8"/>
      <c r="BV1335" s="122"/>
    </row>
    <row r="1336" spans="1:74" ht="28.8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18" t="s">
        <v>5</v>
      </c>
      <c r="H1336" s="3">
        <v>2024</v>
      </c>
      <c r="I1336" s="20" t="s">
        <v>286</v>
      </c>
      <c r="J1336" s="185" t="s">
        <v>340</v>
      </c>
      <c r="K1336" s="8" t="s">
        <v>318</v>
      </c>
      <c r="L1336" s="163">
        <f t="shared" si="41"/>
        <v>0</v>
      </c>
      <c r="M1336" s="163">
        <f t="shared" si="42"/>
        <v>0</v>
      </c>
      <c r="N1336" s="181"/>
      <c r="O1336" s="53"/>
      <c r="P1336" s="53"/>
      <c r="Q1336" s="53"/>
      <c r="R1336" s="53"/>
      <c r="S1336" s="54"/>
      <c r="T1336" s="8"/>
      <c r="U1336" s="8"/>
      <c r="V1336" s="8"/>
      <c r="W1336" s="8"/>
      <c r="X1336" s="122"/>
      <c r="Y1336" s="135"/>
      <c r="Z1336" s="135"/>
      <c r="AA1336" s="135"/>
      <c r="AB1336" s="135"/>
      <c r="AC1336" s="136"/>
      <c r="AD1336" s="8"/>
      <c r="AE1336" s="8"/>
      <c r="AF1336" s="8"/>
      <c r="AG1336" s="8"/>
      <c r="AH1336" s="122"/>
      <c r="AI1336" s="137"/>
      <c r="AJ1336" s="137"/>
      <c r="AK1336" s="137"/>
      <c r="AL1336" s="137"/>
      <c r="AM1336" s="138"/>
      <c r="AN1336" s="8"/>
      <c r="AO1336" s="8"/>
      <c r="AP1336" s="8"/>
      <c r="AQ1336" s="8"/>
      <c r="AR1336" s="122"/>
      <c r="AS1336" s="139"/>
      <c r="AT1336" s="139"/>
      <c r="AU1336" s="139"/>
      <c r="AV1336" s="139"/>
      <c r="AW1336" s="140"/>
      <c r="AX1336" s="8"/>
      <c r="AY1336" s="8"/>
      <c r="AZ1336" s="8"/>
      <c r="BA1336" s="8"/>
      <c r="BB1336" s="122"/>
      <c r="BC1336" s="141"/>
      <c r="BD1336" s="141"/>
      <c r="BE1336" s="141"/>
      <c r="BF1336" s="141"/>
      <c r="BG1336" s="142"/>
      <c r="BH1336" s="8"/>
      <c r="BI1336" s="8"/>
      <c r="BJ1336" s="8"/>
      <c r="BK1336" s="8"/>
      <c r="BL1336" s="122"/>
      <c r="BM1336" s="143"/>
      <c r="BN1336" s="143"/>
      <c r="BO1336" s="143"/>
      <c r="BP1336" s="143"/>
      <c r="BQ1336" s="144"/>
      <c r="BR1336" s="8"/>
      <c r="BS1336" s="8"/>
      <c r="BT1336" s="8"/>
      <c r="BU1336" s="8"/>
      <c r="BV1336" s="122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18" t="s">
        <v>5</v>
      </c>
      <c r="H1337" s="3">
        <v>2024</v>
      </c>
      <c r="I1337" s="20" t="s">
        <v>286</v>
      </c>
      <c r="J1337" s="185" t="s">
        <v>341</v>
      </c>
      <c r="K1337" s="8" t="s">
        <v>320</v>
      </c>
      <c r="L1337" s="163">
        <f t="shared" si="41"/>
        <v>0</v>
      </c>
      <c r="M1337" s="163">
        <f t="shared" si="42"/>
        <v>0</v>
      </c>
      <c r="N1337" s="181"/>
      <c r="O1337" s="53"/>
      <c r="P1337" s="53"/>
      <c r="Q1337" s="53"/>
      <c r="R1337" s="53"/>
      <c r="S1337" s="54"/>
      <c r="T1337" s="8"/>
      <c r="U1337" s="8"/>
      <c r="V1337" s="8"/>
      <c r="W1337" s="8"/>
      <c r="X1337" s="122"/>
      <c r="Y1337" s="135"/>
      <c r="Z1337" s="135"/>
      <c r="AA1337" s="135"/>
      <c r="AB1337" s="135"/>
      <c r="AC1337" s="136"/>
      <c r="AD1337" s="8"/>
      <c r="AE1337" s="8"/>
      <c r="AF1337" s="8"/>
      <c r="AG1337" s="8"/>
      <c r="AH1337" s="122"/>
      <c r="AI1337" s="137"/>
      <c r="AJ1337" s="137"/>
      <c r="AK1337" s="137"/>
      <c r="AL1337" s="137"/>
      <c r="AM1337" s="138"/>
      <c r="AN1337" s="8"/>
      <c r="AO1337" s="8"/>
      <c r="AP1337" s="8"/>
      <c r="AQ1337" s="8"/>
      <c r="AR1337" s="122"/>
      <c r="AS1337" s="139"/>
      <c r="AT1337" s="139"/>
      <c r="AU1337" s="139"/>
      <c r="AV1337" s="139"/>
      <c r="AW1337" s="140"/>
      <c r="AX1337" s="8"/>
      <c r="AY1337" s="8"/>
      <c r="AZ1337" s="8"/>
      <c r="BA1337" s="8"/>
      <c r="BB1337" s="122"/>
      <c r="BC1337" s="141"/>
      <c r="BD1337" s="141"/>
      <c r="BE1337" s="141"/>
      <c r="BF1337" s="141"/>
      <c r="BG1337" s="142"/>
      <c r="BH1337" s="8"/>
      <c r="BI1337" s="8"/>
      <c r="BJ1337" s="8"/>
      <c r="BK1337" s="8"/>
      <c r="BL1337" s="122"/>
      <c r="BM1337" s="143"/>
      <c r="BN1337" s="143"/>
      <c r="BO1337" s="143"/>
      <c r="BP1337" s="143"/>
      <c r="BQ1337" s="144"/>
      <c r="BR1337" s="8"/>
      <c r="BS1337" s="8"/>
      <c r="BT1337" s="8"/>
      <c r="BU1337" s="8"/>
      <c r="BV1337" s="122"/>
    </row>
    <row r="1338" spans="1:74" ht="28.8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18" t="s">
        <v>5</v>
      </c>
      <c r="H1338" s="3">
        <v>2024</v>
      </c>
      <c r="I1338" s="20" t="s">
        <v>286</v>
      </c>
      <c r="J1338" s="185" t="s">
        <v>342</v>
      </c>
      <c r="K1338" s="8" t="s">
        <v>320</v>
      </c>
      <c r="L1338" s="163">
        <f t="shared" si="41"/>
        <v>0</v>
      </c>
      <c r="M1338" s="163">
        <f t="shared" si="42"/>
        <v>0</v>
      </c>
      <c r="N1338" s="181"/>
      <c r="O1338" s="53"/>
      <c r="P1338" s="53"/>
      <c r="Q1338" s="53"/>
      <c r="R1338" s="53"/>
      <c r="S1338" s="54"/>
      <c r="T1338" s="8"/>
      <c r="U1338" s="8"/>
      <c r="V1338" s="8"/>
      <c r="W1338" s="8"/>
      <c r="X1338" s="122"/>
      <c r="Y1338" s="135"/>
      <c r="Z1338" s="135"/>
      <c r="AA1338" s="135"/>
      <c r="AB1338" s="135"/>
      <c r="AC1338" s="136"/>
      <c r="AD1338" s="8"/>
      <c r="AE1338" s="8"/>
      <c r="AF1338" s="8"/>
      <c r="AG1338" s="8"/>
      <c r="AH1338" s="122"/>
      <c r="AI1338" s="137"/>
      <c r="AJ1338" s="137"/>
      <c r="AK1338" s="137"/>
      <c r="AL1338" s="137"/>
      <c r="AM1338" s="138"/>
      <c r="AN1338" s="8"/>
      <c r="AO1338" s="8"/>
      <c r="AP1338" s="8"/>
      <c r="AQ1338" s="8"/>
      <c r="AR1338" s="122"/>
      <c r="AS1338" s="139"/>
      <c r="AT1338" s="139"/>
      <c r="AU1338" s="139"/>
      <c r="AV1338" s="139"/>
      <c r="AW1338" s="140"/>
      <c r="AX1338" s="8"/>
      <c r="AY1338" s="8"/>
      <c r="AZ1338" s="8"/>
      <c r="BA1338" s="8"/>
      <c r="BB1338" s="122"/>
      <c r="BC1338" s="141"/>
      <c r="BD1338" s="141"/>
      <c r="BE1338" s="141"/>
      <c r="BF1338" s="141"/>
      <c r="BG1338" s="142"/>
      <c r="BH1338" s="8"/>
      <c r="BI1338" s="8"/>
      <c r="BJ1338" s="8"/>
      <c r="BK1338" s="8"/>
      <c r="BL1338" s="122"/>
      <c r="BM1338" s="143"/>
      <c r="BN1338" s="143"/>
      <c r="BO1338" s="143"/>
      <c r="BP1338" s="143"/>
      <c r="BQ1338" s="144"/>
      <c r="BR1338" s="8"/>
      <c r="BS1338" s="8"/>
      <c r="BT1338" s="8"/>
      <c r="BU1338" s="8"/>
      <c r="BV1338" s="122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18" t="s">
        <v>5</v>
      </c>
      <c r="H1339" s="3">
        <v>2024</v>
      </c>
      <c r="I1339" s="20" t="s">
        <v>286</v>
      </c>
      <c r="J1339" s="185" t="s">
        <v>343</v>
      </c>
      <c r="K1339" s="8" t="s">
        <v>339</v>
      </c>
      <c r="L1339" s="163">
        <f t="shared" si="41"/>
        <v>0</v>
      </c>
      <c r="M1339" s="163">
        <f t="shared" si="42"/>
        <v>0</v>
      </c>
      <c r="N1339" s="181"/>
      <c r="O1339" s="53"/>
      <c r="P1339" s="53"/>
      <c r="Q1339" s="53"/>
      <c r="R1339" s="53"/>
      <c r="S1339" s="54"/>
      <c r="T1339" s="8"/>
      <c r="U1339" s="8"/>
      <c r="V1339" s="8"/>
      <c r="W1339" s="8"/>
      <c r="X1339" s="122"/>
      <c r="Y1339" s="135"/>
      <c r="Z1339" s="135"/>
      <c r="AA1339" s="135"/>
      <c r="AB1339" s="135"/>
      <c r="AC1339" s="136"/>
      <c r="AD1339" s="8"/>
      <c r="AE1339" s="8"/>
      <c r="AF1339" s="8"/>
      <c r="AG1339" s="8"/>
      <c r="AH1339" s="122"/>
      <c r="AI1339" s="137"/>
      <c r="AJ1339" s="137"/>
      <c r="AK1339" s="137"/>
      <c r="AL1339" s="137"/>
      <c r="AM1339" s="138"/>
      <c r="AN1339" s="8"/>
      <c r="AO1339" s="8"/>
      <c r="AP1339" s="8"/>
      <c r="AQ1339" s="8"/>
      <c r="AR1339" s="122"/>
      <c r="AS1339" s="139"/>
      <c r="AT1339" s="139"/>
      <c r="AU1339" s="139"/>
      <c r="AV1339" s="139"/>
      <c r="AW1339" s="140"/>
      <c r="AX1339" s="8"/>
      <c r="AY1339" s="8"/>
      <c r="AZ1339" s="8"/>
      <c r="BA1339" s="8"/>
      <c r="BB1339" s="122"/>
      <c r="BC1339" s="141"/>
      <c r="BD1339" s="141"/>
      <c r="BE1339" s="141"/>
      <c r="BF1339" s="141"/>
      <c r="BG1339" s="142"/>
      <c r="BH1339" s="8"/>
      <c r="BI1339" s="8"/>
      <c r="BJ1339" s="8"/>
      <c r="BK1339" s="8"/>
      <c r="BL1339" s="122"/>
      <c r="BM1339" s="143"/>
      <c r="BN1339" s="143"/>
      <c r="BO1339" s="143"/>
      <c r="BP1339" s="143"/>
      <c r="BQ1339" s="144"/>
      <c r="BR1339" s="8"/>
      <c r="BS1339" s="8"/>
      <c r="BT1339" s="8"/>
      <c r="BU1339" s="8"/>
      <c r="BV1339" s="122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18" t="s">
        <v>5</v>
      </c>
      <c r="H1340" s="3">
        <v>2024</v>
      </c>
      <c r="I1340" s="20" t="s">
        <v>288</v>
      </c>
      <c r="J1340" s="185" t="s">
        <v>344</v>
      </c>
      <c r="K1340" s="8" t="s">
        <v>318</v>
      </c>
      <c r="L1340" s="163">
        <f t="shared" si="41"/>
        <v>1E-3</v>
      </c>
      <c r="M1340" s="163">
        <f t="shared" si="42"/>
        <v>2.65</v>
      </c>
      <c r="N1340" s="181"/>
      <c r="O1340" s="53"/>
      <c r="P1340" s="53"/>
      <c r="Q1340" s="53"/>
      <c r="R1340" s="53"/>
      <c r="S1340" s="54"/>
      <c r="T1340" s="8"/>
      <c r="U1340" s="8"/>
      <c r="V1340" s="8"/>
      <c r="W1340" s="8"/>
      <c r="X1340" s="122"/>
      <c r="Y1340" s="135"/>
      <c r="Z1340" s="135"/>
      <c r="AA1340" s="135"/>
      <c r="AB1340" s="135"/>
      <c r="AC1340" s="136"/>
      <c r="AD1340" s="8"/>
      <c r="AE1340" s="8"/>
      <c r="AF1340" s="8"/>
      <c r="AG1340" s="8"/>
      <c r="AH1340" s="122"/>
      <c r="AI1340" s="137"/>
      <c r="AJ1340" s="137"/>
      <c r="AK1340" s="137"/>
      <c r="AL1340" s="137"/>
      <c r="AM1340" s="138"/>
      <c r="AN1340" s="8"/>
      <c r="AO1340" s="8"/>
      <c r="AP1340" s="8"/>
      <c r="AQ1340" s="8"/>
      <c r="AR1340" s="122"/>
      <c r="AS1340" s="139"/>
      <c r="AT1340" s="139"/>
      <c r="AU1340" s="139"/>
      <c r="AV1340" s="139">
        <v>1E-3</v>
      </c>
      <c r="AW1340" s="140">
        <v>2.65</v>
      </c>
      <c r="AX1340" s="8"/>
      <c r="AY1340" s="8"/>
      <c r="AZ1340" s="8"/>
      <c r="BA1340" s="8"/>
      <c r="BB1340" s="122"/>
      <c r="BC1340" s="141"/>
      <c r="BD1340" s="141"/>
      <c r="BE1340" s="141"/>
      <c r="BF1340" s="141"/>
      <c r="BG1340" s="142"/>
      <c r="BH1340" s="8"/>
      <c r="BI1340" s="8"/>
      <c r="BJ1340" s="8"/>
      <c r="BK1340" s="8"/>
      <c r="BL1340" s="122"/>
      <c r="BM1340" s="143"/>
      <c r="BN1340" s="143"/>
      <c r="BO1340" s="143"/>
      <c r="BP1340" s="143"/>
      <c r="BQ1340" s="144"/>
      <c r="BR1340" s="8"/>
      <c r="BS1340" s="8"/>
      <c r="BT1340" s="8"/>
      <c r="BU1340" s="8"/>
      <c r="BV1340" s="122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18" t="s">
        <v>5</v>
      </c>
      <c r="H1341" s="3">
        <v>2024</v>
      </c>
      <c r="I1341" s="20" t="s">
        <v>288</v>
      </c>
      <c r="J1341" s="184" t="s">
        <v>351</v>
      </c>
      <c r="K1341" s="2" t="s">
        <v>318</v>
      </c>
      <c r="L1341" s="163">
        <f t="shared" si="41"/>
        <v>0</v>
      </c>
      <c r="M1341" s="163">
        <f t="shared" si="42"/>
        <v>0</v>
      </c>
      <c r="N1341" s="181"/>
      <c r="O1341" s="53"/>
      <c r="P1341" s="53"/>
      <c r="Q1341" s="53"/>
      <c r="R1341" s="53"/>
      <c r="S1341" s="54"/>
      <c r="T1341" s="8"/>
      <c r="U1341" s="8"/>
      <c r="V1341" s="8"/>
      <c r="W1341" s="8"/>
      <c r="X1341" s="122"/>
      <c r="Y1341" s="135"/>
      <c r="Z1341" s="135"/>
      <c r="AA1341" s="135"/>
      <c r="AB1341" s="135"/>
      <c r="AC1341" s="136"/>
      <c r="AD1341" s="8"/>
      <c r="AE1341" s="8"/>
      <c r="AF1341" s="8"/>
      <c r="AG1341" s="8"/>
      <c r="AH1341" s="122"/>
      <c r="AI1341" s="137"/>
      <c r="AJ1341" s="137"/>
      <c r="AK1341" s="137"/>
      <c r="AL1341" s="137"/>
      <c r="AM1341" s="138"/>
      <c r="AN1341" s="8"/>
      <c r="AO1341" s="8"/>
      <c r="AP1341" s="8"/>
      <c r="AQ1341" s="8"/>
      <c r="AR1341" s="122"/>
      <c r="AS1341" s="139"/>
      <c r="AT1341" s="139"/>
      <c r="AU1341" s="139"/>
      <c r="AV1341" s="139"/>
      <c r="AW1341" s="140"/>
      <c r="AX1341" s="8"/>
      <c r="AY1341" s="8"/>
      <c r="AZ1341" s="8"/>
      <c r="BA1341" s="8"/>
      <c r="BB1341" s="122"/>
      <c r="BC1341" s="141"/>
      <c r="BD1341" s="141"/>
      <c r="BE1341" s="141"/>
      <c r="BF1341" s="141"/>
      <c r="BG1341" s="142"/>
      <c r="BH1341" s="8"/>
      <c r="BI1341" s="8"/>
      <c r="BJ1341" s="8"/>
      <c r="BK1341" s="8"/>
      <c r="BL1341" s="122"/>
      <c r="BM1341" s="143"/>
      <c r="BN1341" s="143"/>
      <c r="BO1341" s="143"/>
      <c r="BP1341" s="143"/>
      <c r="BQ1341" s="144"/>
      <c r="BR1341" s="8"/>
      <c r="BS1341" s="8"/>
      <c r="BT1341" s="8"/>
      <c r="BU1341" s="8"/>
      <c r="BV1341" s="122"/>
    </row>
    <row r="1342" spans="1:74" ht="28.8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18" t="s">
        <v>5</v>
      </c>
      <c r="H1342" s="3">
        <v>2024</v>
      </c>
      <c r="I1342" s="20" t="s">
        <v>288</v>
      </c>
      <c r="J1342" s="184" t="s">
        <v>352</v>
      </c>
      <c r="K1342" s="2" t="s">
        <v>321</v>
      </c>
      <c r="L1342" s="163">
        <f t="shared" si="41"/>
        <v>0</v>
      </c>
      <c r="M1342" s="163">
        <f t="shared" si="42"/>
        <v>0</v>
      </c>
      <c r="N1342" s="181"/>
      <c r="O1342" s="33"/>
      <c r="P1342" s="33"/>
      <c r="Q1342" s="33"/>
      <c r="R1342" s="33"/>
      <c r="S1342" s="42"/>
      <c r="T1342" s="2"/>
      <c r="U1342" s="2"/>
      <c r="V1342" s="2"/>
      <c r="W1342" s="2"/>
      <c r="X1342" s="55"/>
      <c r="Y1342" s="62"/>
      <c r="Z1342" s="62"/>
      <c r="AA1342" s="62"/>
      <c r="AB1342" s="62"/>
      <c r="AC1342" s="68"/>
      <c r="AD1342" s="2"/>
      <c r="AE1342" s="2"/>
      <c r="AF1342" s="2"/>
      <c r="AG1342" s="2"/>
      <c r="AH1342" s="55"/>
      <c r="AI1342" s="72"/>
      <c r="AJ1342" s="72"/>
      <c r="AK1342" s="72"/>
      <c r="AL1342" s="72"/>
      <c r="AM1342" s="80"/>
      <c r="AN1342" s="2"/>
      <c r="AO1342" s="2"/>
      <c r="AP1342" s="2"/>
      <c r="AQ1342" s="2"/>
      <c r="AR1342" s="55"/>
      <c r="AS1342" s="85"/>
      <c r="AT1342" s="85"/>
      <c r="AU1342" s="85"/>
      <c r="AV1342" s="85"/>
      <c r="AW1342" s="100"/>
      <c r="AX1342" s="2"/>
      <c r="AY1342" s="2"/>
      <c r="AZ1342" s="2"/>
      <c r="BA1342" s="2"/>
      <c r="BB1342" s="55"/>
      <c r="BC1342" s="105"/>
      <c r="BD1342" s="105"/>
      <c r="BE1342" s="105"/>
      <c r="BF1342" s="105"/>
      <c r="BG1342" s="109"/>
      <c r="BH1342" s="2"/>
      <c r="BI1342" s="2"/>
      <c r="BJ1342" s="2"/>
      <c r="BK1342" s="2"/>
      <c r="BL1342" s="55"/>
      <c r="BM1342" s="48"/>
      <c r="BN1342" s="48"/>
      <c r="BO1342" s="48"/>
      <c r="BP1342" s="48"/>
      <c r="BQ1342" s="117"/>
      <c r="BR1342" s="2"/>
      <c r="BS1342" s="2"/>
      <c r="BT1342" s="2"/>
      <c r="BU1342" s="2"/>
      <c r="BV1342" s="55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18" t="s">
        <v>5</v>
      </c>
      <c r="H1343" s="3">
        <v>2024</v>
      </c>
      <c r="I1343" s="20" t="s">
        <v>288</v>
      </c>
      <c r="J1343" s="184" t="s">
        <v>345</v>
      </c>
      <c r="K1343" s="2" t="s">
        <v>318</v>
      </c>
      <c r="L1343" s="163">
        <f t="shared" si="41"/>
        <v>0</v>
      </c>
      <c r="M1343" s="163">
        <f t="shared" si="42"/>
        <v>0</v>
      </c>
      <c r="N1343" s="181"/>
      <c r="O1343" s="34"/>
      <c r="P1343" s="33"/>
      <c r="Q1343" s="33"/>
      <c r="R1343" s="33"/>
      <c r="S1343" s="42"/>
      <c r="T1343" s="3"/>
      <c r="U1343" s="2"/>
      <c r="V1343" s="2"/>
      <c r="W1343" s="2"/>
      <c r="X1343" s="55"/>
      <c r="Y1343" s="64"/>
      <c r="Z1343" s="62"/>
      <c r="AA1343" s="62"/>
      <c r="AB1343" s="62"/>
      <c r="AC1343" s="68"/>
      <c r="AD1343" s="3"/>
      <c r="AE1343" s="2"/>
      <c r="AF1343" s="2"/>
      <c r="AG1343" s="2"/>
      <c r="AH1343" s="55"/>
      <c r="AI1343" s="73"/>
      <c r="AJ1343" s="72"/>
      <c r="AK1343" s="72"/>
      <c r="AL1343" s="72"/>
      <c r="AM1343" s="80"/>
      <c r="AN1343" s="3"/>
      <c r="AO1343" s="2"/>
      <c r="AP1343" s="2"/>
      <c r="AQ1343" s="2"/>
      <c r="AR1343" s="55"/>
      <c r="AS1343" s="86"/>
      <c r="AT1343" s="85"/>
      <c r="AU1343" s="85"/>
      <c r="AV1343" s="85"/>
      <c r="AW1343" s="100"/>
      <c r="AX1343" s="3"/>
      <c r="AY1343" s="2"/>
      <c r="AZ1343" s="2"/>
      <c r="BA1343" s="2"/>
      <c r="BB1343" s="55"/>
      <c r="BC1343" s="106"/>
      <c r="BD1343" s="105"/>
      <c r="BE1343" s="105"/>
      <c r="BF1343" s="105"/>
      <c r="BG1343" s="109"/>
      <c r="BH1343" s="3"/>
      <c r="BI1343" s="2"/>
      <c r="BJ1343" s="2"/>
      <c r="BK1343" s="2"/>
      <c r="BL1343" s="55"/>
      <c r="BM1343" s="49"/>
      <c r="BN1343" s="48"/>
      <c r="BO1343" s="48"/>
      <c r="BP1343" s="48"/>
      <c r="BQ1343" s="117"/>
      <c r="BR1343" s="3"/>
      <c r="BS1343" s="2"/>
      <c r="BT1343" s="2"/>
      <c r="BU1343" s="2"/>
      <c r="BV1343" s="55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18" t="s">
        <v>5</v>
      </c>
      <c r="H1344" s="3">
        <v>2024</v>
      </c>
      <c r="I1344" s="20" t="s">
        <v>289</v>
      </c>
      <c r="J1344" s="184" t="s">
        <v>268</v>
      </c>
      <c r="K1344" s="2" t="s">
        <v>318</v>
      </c>
      <c r="L1344" s="163">
        <f t="shared" si="41"/>
        <v>0</v>
      </c>
      <c r="M1344" s="163">
        <f t="shared" si="42"/>
        <v>0</v>
      </c>
      <c r="N1344" s="181"/>
      <c r="O1344" s="33"/>
      <c r="P1344" s="33"/>
      <c r="Q1344" s="33"/>
      <c r="R1344" s="33"/>
      <c r="S1344" s="42"/>
      <c r="T1344" s="2"/>
      <c r="U1344" s="2"/>
      <c r="V1344" s="2"/>
      <c r="W1344" s="2"/>
      <c r="X1344" s="55"/>
      <c r="Y1344" s="62"/>
      <c r="Z1344" s="62"/>
      <c r="AA1344" s="62"/>
      <c r="AB1344" s="62"/>
      <c r="AC1344" s="68"/>
      <c r="AD1344" s="2"/>
      <c r="AE1344" s="2"/>
      <c r="AF1344" s="2"/>
      <c r="AG1344" s="2"/>
      <c r="AH1344" s="55"/>
      <c r="AI1344" s="72"/>
      <c r="AJ1344" s="72"/>
      <c r="AK1344" s="72"/>
      <c r="AL1344" s="72"/>
      <c r="AM1344" s="80"/>
      <c r="AN1344" s="2"/>
      <c r="AO1344" s="2"/>
      <c r="AP1344" s="2"/>
      <c r="AQ1344" s="2"/>
      <c r="AR1344" s="55"/>
      <c r="AS1344" s="85"/>
      <c r="AT1344" s="85"/>
      <c r="AU1344" s="85"/>
      <c r="AV1344" s="85"/>
      <c r="AW1344" s="100"/>
      <c r="AX1344" s="2"/>
      <c r="AY1344" s="2"/>
      <c r="AZ1344" s="2"/>
      <c r="BA1344" s="2"/>
      <c r="BB1344" s="55"/>
      <c r="BC1344" s="105"/>
      <c r="BD1344" s="105"/>
      <c r="BE1344" s="105"/>
      <c r="BF1344" s="105"/>
      <c r="BG1344" s="109"/>
      <c r="BH1344" s="2"/>
      <c r="BI1344" s="2"/>
      <c r="BJ1344" s="2"/>
      <c r="BK1344" s="2"/>
      <c r="BL1344" s="55"/>
      <c r="BM1344" s="48"/>
      <c r="BN1344" s="48"/>
      <c r="BO1344" s="48"/>
      <c r="BP1344" s="48"/>
      <c r="BQ1344" s="117"/>
      <c r="BR1344" s="2"/>
      <c r="BS1344" s="2"/>
      <c r="BT1344" s="2"/>
      <c r="BU1344" s="2"/>
      <c r="BV1344" s="55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18" t="s">
        <v>5</v>
      </c>
      <c r="H1345" s="3">
        <v>2024</v>
      </c>
      <c r="I1345" s="20" t="s">
        <v>289</v>
      </c>
      <c r="J1345" s="184" t="s">
        <v>292</v>
      </c>
      <c r="K1345" s="2" t="s">
        <v>318</v>
      </c>
      <c r="L1345" s="163">
        <f t="shared" si="41"/>
        <v>0</v>
      </c>
      <c r="M1345" s="163">
        <f t="shared" si="42"/>
        <v>0</v>
      </c>
      <c r="N1345" s="181"/>
      <c r="O1345" s="33"/>
      <c r="P1345" s="33"/>
      <c r="Q1345" s="33"/>
      <c r="R1345" s="33"/>
      <c r="S1345" s="42"/>
      <c r="T1345" s="2"/>
      <c r="U1345" s="2"/>
      <c r="V1345" s="2"/>
      <c r="W1345" s="2"/>
      <c r="X1345" s="55"/>
      <c r="Y1345" s="62"/>
      <c r="Z1345" s="62"/>
      <c r="AA1345" s="62"/>
      <c r="AB1345" s="62"/>
      <c r="AC1345" s="68"/>
      <c r="AD1345" s="2"/>
      <c r="AE1345" s="2"/>
      <c r="AF1345" s="2"/>
      <c r="AG1345" s="2"/>
      <c r="AH1345" s="55"/>
      <c r="AI1345" s="72"/>
      <c r="AJ1345" s="72"/>
      <c r="AK1345" s="72"/>
      <c r="AL1345" s="72"/>
      <c r="AM1345" s="80"/>
      <c r="AN1345" s="2"/>
      <c r="AO1345" s="2"/>
      <c r="AP1345" s="2"/>
      <c r="AQ1345" s="2"/>
      <c r="AR1345" s="55"/>
      <c r="AS1345" s="85"/>
      <c r="AT1345" s="85"/>
      <c r="AU1345" s="85"/>
      <c r="AV1345" s="85"/>
      <c r="AW1345" s="100"/>
      <c r="AX1345" s="2"/>
      <c r="AY1345" s="2"/>
      <c r="AZ1345" s="2"/>
      <c r="BA1345" s="2"/>
      <c r="BB1345" s="55"/>
      <c r="BC1345" s="105"/>
      <c r="BD1345" s="105"/>
      <c r="BE1345" s="105"/>
      <c r="BF1345" s="105"/>
      <c r="BG1345" s="109"/>
      <c r="BH1345" s="2"/>
      <c r="BI1345" s="2"/>
      <c r="BJ1345" s="2"/>
      <c r="BK1345" s="2"/>
      <c r="BL1345" s="55"/>
      <c r="BM1345" s="48"/>
      <c r="BN1345" s="48"/>
      <c r="BO1345" s="48"/>
      <c r="BP1345" s="48"/>
      <c r="BQ1345" s="117"/>
      <c r="BR1345" s="2"/>
      <c r="BS1345" s="2"/>
      <c r="BT1345" s="2"/>
      <c r="BU1345" s="2"/>
      <c r="BV1345" s="55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18" t="s">
        <v>5</v>
      </c>
      <c r="H1346" s="3">
        <v>2024</v>
      </c>
      <c r="I1346" s="20" t="s">
        <v>285</v>
      </c>
      <c r="J1346" s="184" t="s">
        <v>293</v>
      </c>
      <c r="K1346" s="2" t="s">
        <v>318</v>
      </c>
      <c r="L1346" s="163">
        <f t="shared" si="41"/>
        <v>0</v>
      </c>
      <c r="M1346" s="163">
        <f t="shared" si="42"/>
        <v>0</v>
      </c>
      <c r="N1346" s="181"/>
      <c r="O1346" s="33"/>
      <c r="P1346" s="33"/>
      <c r="Q1346" s="33"/>
      <c r="R1346" s="34"/>
      <c r="S1346" s="42"/>
      <c r="T1346" s="2"/>
      <c r="U1346" s="2"/>
      <c r="V1346" s="2"/>
      <c r="W1346" s="3"/>
      <c r="X1346" s="55"/>
      <c r="Y1346" s="62"/>
      <c r="Z1346" s="62"/>
      <c r="AA1346" s="62"/>
      <c r="AB1346" s="64"/>
      <c r="AC1346" s="68"/>
      <c r="AD1346" s="2"/>
      <c r="AE1346" s="2"/>
      <c r="AF1346" s="2"/>
      <c r="AG1346" s="3"/>
      <c r="AH1346" s="55"/>
      <c r="AI1346" s="72"/>
      <c r="AJ1346" s="72"/>
      <c r="AK1346" s="72"/>
      <c r="AL1346" s="73"/>
      <c r="AM1346" s="80"/>
      <c r="AN1346" s="2"/>
      <c r="AO1346" s="2"/>
      <c r="AP1346" s="2"/>
      <c r="AQ1346" s="3"/>
      <c r="AR1346" s="55"/>
      <c r="AS1346" s="85"/>
      <c r="AT1346" s="85"/>
      <c r="AU1346" s="85"/>
      <c r="AV1346" s="86"/>
      <c r="AW1346" s="100"/>
      <c r="AX1346" s="2"/>
      <c r="AY1346" s="2"/>
      <c r="AZ1346" s="2"/>
      <c r="BA1346" s="3"/>
      <c r="BB1346" s="55"/>
      <c r="BC1346" s="105"/>
      <c r="BD1346" s="105"/>
      <c r="BE1346" s="105"/>
      <c r="BF1346" s="106"/>
      <c r="BG1346" s="109"/>
      <c r="BH1346" s="2"/>
      <c r="BI1346" s="2"/>
      <c r="BJ1346" s="2"/>
      <c r="BK1346" s="3"/>
      <c r="BL1346" s="55"/>
      <c r="BM1346" s="48"/>
      <c r="BN1346" s="48"/>
      <c r="BO1346" s="48"/>
      <c r="BP1346" s="49"/>
      <c r="BQ1346" s="117"/>
      <c r="BR1346" s="2"/>
      <c r="BS1346" s="2"/>
      <c r="BT1346" s="2"/>
      <c r="BU1346" s="3"/>
      <c r="BV1346" s="55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18" t="s">
        <v>5</v>
      </c>
      <c r="H1347" s="3">
        <v>2024</v>
      </c>
      <c r="I1347" s="20" t="s">
        <v>287</v>
      </c>
      <c r="J1347" s="184" t="s">
        <v>269</v>
      </c>
      <c r="K1347" s="2" t="s">
        <v>320</v>
      </c>
      <c r="L1347" s="163">
        <f t="shared" si="41"/>
        <v>0</v>
      </c>
      <c r="M1347" s="163">
        <f t="shared" si="42"/>
        <v>0</v>
      </c>
      <c r="N1347" s="181"/>
      <c r="O1347" s="33"/>
      <c r="P1347" s="33"/>
      <c r="Q1347" s="33"/>
      <c r="R1347" s="33"/>
      <c r="S1347" s="42"/>
      <c r="T1347" s="2"/>
      <c r="U1347" s="2"/>
      <c r="V1347" s="2"/>
      <c r="W1347" s="2"/>
      <c r="X1347" s="55"/>
      <c r="Y1347" s="62"/>
      <c r="Z1347" s="62"/>
      <c r="AA1347" s="62"/>
      <c r="AB1347" s="64"/>
      <c r="AC1347" s="68"/>
      <c r="AD1347" s="2"/>
      <c r="AE1347" s="2"/>
      <c r="AF1347" s="2"/>
      <c r="AG1347" s="2"/>
      <c r="AH1347" s="55"/>
      <c r="AI1347" s="72"/>
      <c r="AJ1347" s="72"/>
      <c r="AK1347" s="72"/>
      <c r="AL1347" s="72"/>
      <c r="AM1347" s="80"/>
      <c r="AN1347" s="2"/>
      <c r="AO1347" s="2"/>
      <c r="AP1347" s="2"/>
      <c r="AQ1347" s="2"/>
      <c r="AR1347" s="55"/>
      <c r="AS1347" s="85"/>
      <c r="AT1347" s="85"/>
      <c r="AU1347" s="85"/>
      <c r="AV1347" s="85"/>
      <c r="AW1347" s="100"/>
      <c r="AX1347" s="2"/>
      <c r="AY1347" s="2"/>
      <c r="AZ1347" s="2"/>
      <c r="BA1347" s="2"/>
      <c r="BB1347" s="55"/>
      <c r="BC1347" s="105"/>
      <c r="BD1347" s="105"/>
      <c r="BE1347" s="105"/>
      <c r="BF1347" s="105"/>
      <c r="BG1347" s="109"/>
      <c r="BH1347" s="2"/>
      <c r="BI1347" s="2"/>
      <c r="BJ1347" s="2"/>
      <c r="BK1347" s="2"/>
      <c r="BL1347" s="55"/>
      <c r="BM1347" s="48"/>
      <c r="BN1347" s="48"/>
      <c r="BO1347" s="48"/>
      <c r="BP1347" s="48"/>
      <c r="BQ1347" s="117"/>
      <c r="BR1347" s="2"/>
      <c r="BS1347" s="2"/>
      <c r="BT1347" s="2"/>
      <c r="BU1347" s="2"/>
      <c r="BV1347" s="55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18" t="s">
        <v>5</v>
      </c>
      <c r="H1348" s="3">
        <v>2024</v>
      </c>
      <c r="I1348" s="20" t="s">
        <v>287</v>
      </c>
      <c r="J1348" s="184" t="s">
        <v>270</v>
      </c>
      <c r="K1348" s="2" t="s">
        <v>320</v>
      </c>
      <c r="L1348" s="163">
        <f t="shared" si="41"/>
        <v>0</v>
      </c>
      <c r="M1348" s="163">
        <f t="shared" si="42"/>
        <v>0</v>
      </c>
      <c r="N1348" s="181"/>
      <c r="O1348" s="33"/>
      <c r="P1348" s="33"/>
      <c r="Q1348" s="33"/>
      <c r="R1348" s="33"/>
      <c r="S1348" s="42"/>
      <c r="T1348" s="2"/>
      <c r="U1348" s="2"/>
      <c r="V1348" s="2"/>
      <c r="W1348" s="2"/>
      <c r="X1348" s="55"/>
      <c r="Y1348" s="62"/>
      <c r="Z1348" s="62"/>
      <c r="AA1348" s="62"/>
      <c r="AB1348" s="62"/>
      <c r="AC1348" s="68"/>
      <c r="AD1348" s="2"/>
      <c r="AE1348" s="2"/>
      <c r="AF1348" s="2"/>
      <c r="AG1348" s="2"/>
      <c r="AH1348" s="55"/>
      <c r="AI1348" s="72"/>
      <c r="AJ1348" s="72"/>
      <c r="AK1348" s="72"/>
      <c r="AL1348" s="72"/>
      <c r="AM1348" s="80"/>
      <c r="AN1348" s="2"/>
      <c r="AO1348" s="2"/>
      <c r="AP1348" s="2"/>
      <c r="AQ1348" s="2"/>
      <c r="AR1348" s="55"/>
      <c r="AS1348" s="85"/>
      <c r="AT1348" s="85"/>
      <c r="AU1348" s="85"/>
      <c r="AV1348" s="85"/>
      <c r="AW1348" s="100"/>
      <c r="AX1348" s="2"/>
      <c r="AY1348" s="2"/>
      <c r="AZ1348" s="2"/>
      <c r="BA1348" s="2"/>
      <c r="BB1348" s="55"/>
      <c r="BC1348" s="105"/>
      <c r="BD1348" s="105"/>
      <c r="BE1348" s="105"/>
      <c r="BF1348" s="105"/>
      <c r="BG1348" s="109"/>
      <c r="BH1348" s="2"/>
      <c r="BI1348" s="2"/>
      <c r="BJ1348" s="2"/>
      <c r="BK1348" s="2"/>
      <c r="BL1348" s="55"/>
      <c r="BM1348" s="48"/>
      <c r="BN1348" s="48"/>
      <c r="BO1348" s="48"/>
      <c r="BP1348" s="48"/>
      <c r="BQ1348" s="117"/>
      <c r="BR1348" s="2"/>
      <c r="BS1348" s="2"/>
      <c r="BT1348" s="2"/>
      <c r="BU1348" s="2"/>
      <c r="BV1348" s="55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18" t="s">
        <v>5</v>
      </c>
      <c r="H1349" s="3">
        <v>2024</v>
      </c>
      <c r="I1349" s="20" t="s">
        <v>290</v>
      </c>
      <c r="J1349" s="184" t="s">
        <v>271</v>
      </c>
      <c r="K1349" s="2" t="s">
        <v>321</v>
      </c>
      <c r="L1349" s="163">
        <f t="shared" si="41"/>
        <v>0</v>
      </c>
      <c r="M1349" s="163">
        <f t="shared" si="42"/>
        <v>0</v>
      </c>
      <c r="N1349" s="181"/>
      <c r="O1349" s="33"/>
      <c r="P1349" s="33"/>
      <c r="Q1349" s="33"/>
      <c r="R1349" s="33"/>
      <c r="S1349" s="42"/>
      <c r="T1349" s="2"/>
      <c r="U1349" s="2"/>
      <c r="V1349" s="2"/>
      <c r="W1349" s="2"/>
      <c r="X1349" s="55"/>
      <c r="Y1349" s="62"/>
      <c r="Z1349" s="62"/>
      <c r="AA1349" s="62"/>
      <c r="AB1349" s="62"/>
      <c r="AC1349" s="68"/>
      <c r="AD1349" s="2"/>
      <c r="AE1349" s="2"/>
      <c r="AF1349" s="2"/>
      <c r="AG1349" s="2"/>
      <c r="AH1349" s="55"/>
      <c r="AI1349" s="72"/>
      <c r="AJ1349" s="72"/>
      <c r="AK1349" s="72"/>
      <c r="AL1349" s="72"/>
      <c r="AM1349" s="80"/>
      <c r="AN1349" s="2"/>
      <c r="AO1349" s="2"/>
      <c r="AP1349" s="2"/>
      <c r="AQ1349" s="2"/>
      <c r="AR1349" s="55"/>
      <c r="AS1349" s="85"/>
      <c r="AT1349" s="85"/>
      <c r="AU1349" s="85"/>
      <c r="AV1349" s="85"/>
      <c r="AW1349" s="100"/>
      <c r="AX1349" s="2"/>
      <c r="AY1349" s="2"/>
      <c r="AZ1349" s="2"/>
      <c r="BA1349" s="2"/>
      <c r="BB1349" s="55"/>
      <c r="BC1349" s="105"/>
      <c r="BD1349" s="105"/>
      <c r="BE1349" s="105"/>
      <c r="BF1349" s="105"/>
      <c r="BG1349" s="109"/>
      <c r="BH1349" s="2"/>
      <c r="BI1349" s="2"/>
      <c r="BJ1349" s="2"/>
      <c r="BK1349" s="2"/>
      <c r="BL1349" s="55"/>
      <c r="BM1349" s="48"/>
      <c r="BN1349" s="48"/>
      <c r="BO1349" s="48"/>
      <c r="BP1349" s="48"/>
      <c r="BQ1349" s="117"/>
      <c r="BR1349" s="2"/>
      <c r="BS1349" s="2"/>
      <c r="BT1349" s="2"/>
      <c r="BU1349" s="2"/>
      <c r="BV1349" s="55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18" t="s">
        <v>5</v>
      </c>
      <c r="H1350" s="3">
        <v>2024</v>
      </c>
      <c r="I1350" s="20" t="s">
        <v>284</v>
      </c>
      <c r="J1350" s="184" t="s">
        <v>294</v>
      </c>
      <c r="K1350" s="2" t="s">
        <v>320</v>
      </c>
      <c r="L1350" s="163">
        <f t="shared" ref="L1350:L1413" si="44">SUM(R1350,W1350,AB1350,AG1350,AL1350,AQ1350,AV1350,BA1350,BF1350,BK1350,BP1350,BU1350)</f>
        <v>0</v>
      </c>
      <c r="M1350" s="163">
        <f t="shared" ref="M1350:M1413" si="45">SUM(S1350,X1350,AC1350,AH1350,AM1350,AR1350,AW1350,BB1350,BG1350,BL1350,BQ1350,BV1350)</f>
        <v>0</v>
      </c>
      <c r="N1350" s="181"/>
      <c r="O1350" s="33"/>
      <c r="P1350" s="33"/>
      <c r="Q1350" s="33"/>
      <c r="R1350" s="33"/>
      <c r="S1350" s="42"/>
      <c r="T1350" s="2"/>
      <c r="U1350" s="2"/>
      <c r="V1350" s="2"/>
      <c r="W1350" s="2"/>
      <c r="X1350" s="55"/>
      <c r="Y1350" s="62"/>
      <c r="Z1350" s="62"/>
      <c r="AA1350" s="62"/>
      <c r="AB1350" s="62"/>
      <c r="AC1350" s="68"/>
      <c r="AD1350" s="2"/>
      <c r="AE1350" s="2"/>
      <c r="AF1350" s="2"/>
      <c r="AG1350" s="2"/>
      <c r="AH1350" s="55"/>
      <c r="AI1350" s="72"/>
      <c r="AJ1350" s="72"/>
      <c r="AK1350" s="72"/>
      <c r="AL1350" s="72"/>
      <c r="AM1350" s="80"/>
      <c r="AN1350" s="2"/>
      <c r="AO1350" s="2"/>
      <c r="AP1350" s="2"/>
      <c r="AQ1350" s="2"/>
      <c r="AR1350" s="55"/>
      <c r="AS1350" s="85"/>
      <c r="AT1350" s="85"/>
      <c r="AU1350" s="85"/>
      <c r="AV1350" s="85"/>
      <c r="AW1350" s="100"/>
      <c r="AX1350" s="2"/>
      <c r="AY1350" s="2"/>
      <c r="AZ1350" s="2"/>
      <c r="BA1350" s="2"/>
      <c r="BB1350" s="55"/>
      <c r="BC1350" s="105"/>
      <c r="BD1350" s="105"/>
      <c r="BE1350" s="105"/>
      <c r="BF1350" s="105"/>
      <c r="BG1350" s="109"/>
      <c r="BH1350" s="2"/>
      <c r="BI1350" s="2"/>
      <c r="BJ1350" s="2"/>
      <c r="BK1350" s="2"/>
      <c r="BL1350" s="55"/>
      <c r="BM1350" s="48"/>
      <c r="BN1350" s="48"/>
      <c r="BO1350" s="48"/>
      <c r="BP1350" s="48"/>
      <c r="BQ1350" s="117"/>
      <c r="BR1350" s="2"/>
      <c r="BS1350" s="2"/>
      <c r="BT1350" s="2"/>
      <c r="BU1350" s="2"/>
      <c r="BV1350" s="55"/>
    </row>
    <row r="1351" spans="1:74" ht="28.8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18" t="s">
        <v>5</v>
      </c>
      <c r="H1351" s="3">
        <v>2024</v>
      </c>
      <c r="I1351" s="20" t="s">
        <v>284</v>
      </c>
      <c r="J1351" s="184" t="s">
        <v>346</v>
      </c>
      <c r="K1351" s="2" t="s">
        <v>320</v>
      </c>
      <c r="L1351" s="163">
        <f t="shared" si="44"/>
        <v>0</v>
      </c>
      <c r="M1351" s="163">
        <f t="shared" si="45"/>
        <v>0</v>
      </c>
      <c r="N1351" s="181"/>
      <c r="O1351" s="33"/>
      <c r="P1351" s="33"/>
      <c r="Q1351" s="33"/>
      <c r="R1351" s="33"/>
      <c r="S1351" s="42"/>
      <c r="T1351" s="2"/>
      <c r="U1351" s="2"/>
      <c r="V1351" s="2"/>
      <c r="W1351" s="2"/>
      <c r="X1351" s="55"/>
      <c r="Y1351" s="62"/>
      <c r="Z1351" s="62"/>
      <c r="AA1351" s="62"/>
      <c r="AB1351" s="62"/>
      <c r="AC1351" s="68"/>
      <c r="AD1351" s="2"/>
      <c r="AE1351" s="2"/>
      <c r="AF1351" s="2"/>
      <c r="AG1351" s="2"/>
      <c r="AH1351" s="55"/>
      <c r="AI1351" s="72"/>
      <c r="AJ1351" s="72"/>
      <c r="AK1351" s="72"/>
      <c r="AL1351" s="72"/>
      <c r="AM1351" s="80"/>
      <c r="AN1351" s="2"/>
      <c r="AO1351" s="2"/>
      <c r="AP1351" s="2"/>
      <c r="AQ1351" s="2"/>
      <c r="AR1351" s="55"/>
      <c r="AS1351" s="85"/>
      <c r="AT1351" s="85"/>
      <c r="AU1351" s="85"/>
      <c r="AV1351" s="85"/>
      <c r="AW1351" s="100"/>
      <c r="AX1351" s="2"/>
      <c r="AY1351" s="2"/>
      <c r="AZ1351" s="2"/>
      <c r="BA1351" s="2"/>
      <c r="BB1351" s="55"/>
      <c r="BC1351" s="105"/>
      <c r="BD1351" s="105"/>
      <c r="BE1351" s="105"/>
      <c r="BF1351" s="105"/>
      <c r="BG1351" s="109"/>
      <c r="BH1351" s="2"/>
      <c r="BI1351" s="2"/>
      <c r="BJ1351" s="2"/>
      <c r="BK1351" s="2"/>
      <c r="BL1351" s="55"/>
      <c r="BM1351" s="48"/>
      <c r="BN1351" s="48"/>
      <c r="BO1351" s="48"/>
      <c r="BP1351" s="48"/>
      <c r="BQ1351" s="117"/>
      <c r="BR1351" s="2"/>
      <c r="BS1351" s="2"/>
      <c r="BT1351" s="2"/>
      <c r="BU1351" s="2"/>
      <c r="BV1351" s="55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18" t="s">
        <v>5</v>
      </c>
      <c r="H1352" s="3">
        <v>2024</v>
      </c>
      <c r="I1352" s="20" t="s">
        <v>284</v>
      </c>
      <c r="J1352" s="184" t="s">
        <v>295</v>
      </c>
      <c r="K1352" s="2" t="s">
        <v>320</v>
      </c>
      <c r="L1352" s="163">
        <f t="shared" si="44"/>
        <v>0</v>
      </c>
      <c r="M1352" s="163">
        <f t="shared" si="45"/>
        <v>0</v>
      </c>
      <c r="N1352" s="181"/>
      <c r="O1352" s="33"/>
      <c r="P1352" s="33"/>
      <c r="Q1352" s="33"/>
      <c r="R1352" s="33"/>
      <c r="S1352" s="42"/>
      <c r="T1352" s="2"/>
      <c r="U1352" s="2"/>
      <c r="V1352" s="2"/>
      <c r="W1352" s="2"/>
      <c r="X1352" s="55"/>
      <c r="Y1352" s="62"/>
      <c r="Z1352" s="62"/>
      <c r="AA1352" s="62"/>
      <c r="AB1352" s="62"/>
      <c r="AC1352" s="68"/>
      <c r="AD1352" s="2"/>
      <c r="AE1352" s="2"/>
      <c r="AF1352" s="2"/>
      <c r="AG1352" s="2"/>
      <c r="AH1352" s="55"/>
      <c r="AI1352" s="72"/>
      <c r="AJ1352" s="72"/>
      <c r="AK1352" s="72"/>
      <c r="AL1352" s="72"/>
      <c r="AM1352" s="80"/>
      <c r="AN1352" s="2"/>
      <c r="AO1352" s="2"/>
      <c r="AP1352" s="2"/>
      <c r="AQ1352" s="2"/>
      <c r="AR1352" s="55"/>
      <c r="AS1352" s="85"/>
      <c r="AT1352" s="85"/>
      <c r="AU1352" s="85"/>
      <c r="AV1352" s="85"/>
      <c r="AW1352" s="100"/>
      <c r="AX1352" s="2"/>
      <c r="AY1352" s="2"/>
      <c r="AZ1352" s="2"/>
      <c r="BA1352" s="2"/>
      <c r="BB1352" s="55"/>
      <c r="BC1352" s="105"/>
      <c r="BD1352" s="105"/>
      <c r="BE1352" s="105"/>
      <c r="BF1352" s="105"/>
      <c r="BG1352" s="109"/>
      <c r="BH1352" s="2"/>
      <c r="BI1352" s="2"/>
      <c r="BJ1352" s="2"/>
      <c r="BK1352" s="2"/>
      <c r="BL1352" s="55"/>
      <c r="BM1352" s="48"/>
      <c r="BN1352" s="48"/>
      <c r="BO1352" s="48"/>
      <c r="BP1352" s="48"/>
      <c r="BQ1352" s="117"/>
      <c r="BR1352" s="2"/>
      <c r="BS1352" s="2"/>
      <c r="BT1352" s="2"/>
      <c r="BU1352" s="2"/>
      <c r="BV1352" s="55"/>
    </row>
    <row r="1353" spans="1:74" ht="28.8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18" t="s">
        <v>5</v>
      </c>
      <c r="H1353" s="3">
        <v>2024</v>
      </c>
      <c r="I1353" s="20" t="s">
        <v>290</v>
      </c>
      <c r="J1353" s="184" t="s">
        <v>299</v>
      </c>
      <c r="K1353" s="2" t="s">
        <v>318</v>
      </c>
      <c r="L1353" s="163">
        <f t="shared" si="44"/>
        <v>0</v>
      </c>
      <c r="M1353" s="163">
        <f t="shared" si="45"/>
        <v>0</v>
      </c>
      <c r="N1353" s="181"/>
      <c r="O1353" s="33"/>
      <c r="P1353" s="33"/>
      <c r="Q1353" s="33"/>
      <c r="R1353" s="33"/>
      <c r="S1353" s="42"/>
      <c r="T1353" s="2"/>
      <c r="U1353" s="2"/>
      <c r="V1353" s="2"/>
      <c r="W1353" s="2"/>
      <c r="X1353" s="55"/>
      <c r="Y1353" s="62"/>
      <c r="Z1353" s="62"/>
      <c r="AA1353" s="62"/>
      <c r="AB1353" s="62"/>
      <c r="AC1353" s="68"/>
      <c r="AD1353" s="2"/>
      <c r="AE1353" s="2"/>
      <c r="AF1353" s="2"/>
      <c r="AG1353" s="2"/>
      <c r="AH1353" s="55"/>
      <c r="AI1353" s="72"/>
      <c r="AJ1353" s="72"/>
      <c r="AK1353" s="72"/>
      <c r="AL1353" s="72"/>
      <c r="AM1353" s="80"/>
      <c r="AN1353" s="2"/>
      <c r="AO1353" s="2"/>
      <c r="AP1353" s="2"/>
      <c r="AQ1353" s="2"/>
      <c r="AR1353" s="55"/>
      <c r="AS1353" s="85"/>
      <c r="AT1353" s="85"/>
      <c r="AU1353" s="85"/>
      <c r="AV1353" s="85"/>
      <c r="AW1353" s="100"/>
      <c r="AX1353" s="2"/>
      <c r="AY1353" s="2"/>
      <c r="AZ1353" s="2"/>
      <c r="BA1353" s="2"/>
      <c r="BB1353" s="55"/>
      <c r="BC1353" s="105"/>
      <c r="BD1353" s="105"/>
      <c r="BE1353" s="105"/>
      <c r="BF1353" s="105"/>
      <c r="BG1353" s="109"/>
      <c r="BH1353" s="2"/>
      <c r="BI1353" s="2"/>
      <c r="BJ1353" s="2"/>
      <c r="BK1353" s="2"/>
      <c r="BL1353" s="55"/>
      <c r="BM1353" s="48"/>
      <c r="BN1353" s="48"/>
      <c r="BO1353" s="48"/>
      <c r="BP1353" s="48"/>
      <c r="BQ1353" s="117"/>
      <c r="BR1353" s="2"/>
      <c r="BS1353" s="2"/>
      <c r="BT1353" s="2"/>
      <c r="BU1353" s="2"/>
      <c r="BV1353" s="55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18" t="s">
        <v>5</v>
      </c>
      <c r="H1354" s="3">
        <v>2024</v>
      </c>
      <c r="I1354" s="20" t="s">
        <v>315</v>
      </c>
      <c r="J1354" s="184" t="s">
        <v>347</v>
      </c>
      <c r="K1354" s="2" t="s">
        <v>320</v>
      </c>
      <c r="L1354" s="163">
        <f t="shared" si="44"/>
        <v>0</v>
      </c>
      <c r="M1354" s="163">
        <f t="shared" si="45"/>
        <v>0</v>
      </c>
      <c r="N1354" s="181"/>
      <c r="O1354" s="33"/>
      <c r="P1354" s="33"/>
      <c r="Q1354" s="33"/>
      <c r="R1354" s="33"/>
      <c r="S1354" s="42"/>
      <c r="T1354" s="2"/>
      <c r="U1354" s="2"/>
      <c r="V1354" s="2"/>
      <c r="W1354" s="2"/>
      <c r="X1354" s="55"/>
      <c r="Y1354" s="62"/>
      <c r="Z1354" s="62"/>
      <c r="AA1354" s="62"/>
      <c r="AB1354" s="62"/>
      <c r="AC1354" s="68"/>
      <c r="AD1354" s="2"/>
      <c r="AE1354" s="2"/>
      <c r="AF1354" s="2"/>
      <c r="AG1354" s="2"/>
      <c r="AH1354" s="55"/>
      <c r="AI1354" s="72"/>
      <c r="AJ1354" s="72"/>
      <c r="AK1354" s="72"/>
      <c r="AL1354" s="72"/>
      <c r="AM1354" s="80"/>
      <c r="AN1354" s="2"/>
      <c r="AO1354" s="2"/>
      <c r="AP1354" s="2"/>
      <c r="AQ1354" s="2"/>
      <c r="AR1354" s="55"/>
      <c r="AS1354" s="85"/>
      <c r="AT1354" s="85"/>
      <c r="AU1354" s="85"/>
      <c r="AV1354" s="85"/>
      <c r="AW1354" s="100"/>
      <c r="AX1354" s="2"/>
      <c r="AY1354" s="2"/>
      <c r="AZ1354" s="2"/>
      <c r="BA1354" s="2"/>
      <c r="BB1354" s="55"/>
      <c r="BC1354" s="105"/>
      <c r="BD1354" s="105"/>
      <c r="BE1354" s="105"/>
      <c r="BF1354" s="105"/>
      <c r="BG1354" s="109"/>
      <c r="BH1354" s="2"/>
      <c r="BI1354" s="2"/>
      <c r="BJ1354" s="2"/>
      <c r="BK1354" s="2"/>
      <c r="BL1354" s="55"/>
      <c r="BM1354" s="48"/>
      <c r="BN1354" s="48"/>
      <c r="BO1354" s="48"/>
      <c r="BP1354" s="48"/>
      <c r="BQ1354" s="117"/>
      <c r="BR1354" s="2"/>
      <c r="BS1354" s="2"/>
      <c r="BT1354" s="2"/>
      <c r="BU1354" s="2"/>
      <c r="BV1354" s="55"/>
    </row>
    <row r="1355" spans="1:74" ht="28.8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18" t="s">
        <v>5</v>
      </c>
      <c r="H1355" s="3">
        <v>2024</v>
      </c>
      <c r="I1355" s="20" t="s">
        <v>315</v>
      </c>
      <c r="J1355" s="184" t="s">
        <v>296</v>
      </c>
      <c r="K1355" s="2" t="s">
        <v>321</v>
      </c>
      <c r="L1355" s="163">
        <f t="shared" si="44"/>
        <v>0</v>
      </c>
      <c r="M1355" s="163">
        <f t="shared" si="45"/>
        <v>0</v>
      </c>
      <c r="N1355" s="181"/>
      <c r="O1355" s="33"/>
      <c r="P1355" s="33"/>
      <c r="Q1355" s="33"/>
      <c r="R1355" s="33"/>
      <c r="S1355" s="42"/>
      <c r="T1355" s="2"/>
      <c r="U1355" s="2"/>
      <c r="V1355" s="2"/>
      <c r="W1355" s="2"/>
      <c r="X1355" s="55"/>
      <c r="Y1355" s="62"/>
      <c r="Z1355" s="62"/>
      <c r="AA1355" s="62"/>
      <c r="AB1355" s="62"/>
      <c r="AC1355" s="68"/>
      <c r="AD1355" s="2"/>
      <c r="AE1355" s="2"/>
      <c r="AF1355" s="2"/>
      <c r="AG1355" s="2"/>
      <c r="AH1355" s="55"/>
      <c r="AI1355" s="72"/>
      <c r="AJ1355" s="72"/>
      <c r="AK1355" s="72"/>
      <c r="AL1355" s="72"/>
      <c r="AM1355" s="80"/>
      <c r="AN1355" s="2"/>
      <c r="AO1355" s="2"/>
      <c r="AP1355" s="2"/>
      <c r="AQ1355" s="2"/>
      <c r="AR1355" s="55"/>
      <c r="AS1355" s="85"/>
      <c r="AT1355" s="85"/>
      <c r="AU1355" s="85"/>
      <c r="AV1355" s="85"/>
      <c r="AW1355" s="100"/>
      <c r="AX1355" s="2"/>
      <c r="AY1355" s="2"/>
      <c r="AZ1355" s="2"/>
      <c r="BA1355" s="2"/>
      <c r="BB1355" s="55"/>
      <c r="BC1355" s="105"/>
      <c r="BD1355" s="105"/>
      <c r="BE1355" s="105"/>
      <c r="BF1355" s="105"/>
      <c r="BG1355" s="109"/>
      <c r="BH1355" s="2"/>
      <c r="BI1355" s="2"/>
      <c r="BJ1355" s="2"/>
      <c r="BK1355" s="2"/>
      <c r="BL1355" s="55"/>
      <c r="BM1355" s="48"/>
      <c r="BN1355" s="48"/>
      <c r="BO1355" s="48"/>
      <c r="BP1355" s="48"/>
      <c r="BQ1355" s="117"/>
      <c r="BR1355" s="2"/>
      <c r="BS1355" s="2"/>
      <c r="BT1355" s="2"/>
      <c r="BU1355" s="2"/>
      <c r="BV1355" s="55"/>
    </row>
    <row r="1356" spans="1:74" ht="28.8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18" t="s">
        <v>5</v>
      </c>
      <c r="H1356" s="3">
        <v>2024</v>
      </c>
      <c r="I1356" s="20" t="s">
        <v>316</v>
      </c>
      <c r="J1356" s="184" t="s">
        <v>297</v>
      </c>
      <c r="K1356" s="2" t="s">
        <v>318</v>
      </c>
      <c r="L1356" s="163">
        <f t="shared" si="44"/>
        <v>0</v>
      </c>
      <c r="M1356" s="163">
        <f t="shared" si="45"/>
        <v>0</v>
      </c>
      <c r="N1356" s="181"/>
      <c r="O1356" s="33"/>
      <c r="P1356" s="33"/>
      <c r="Q1356" s="33"/>
      <c r="R1356" s="33"/>
      <c r="S1356" s="42"/>
      <c r="T1356" s="2"/>
      <c r="U1356" s="2"/>
      <c r="V1356" s="2"/>
      <c r="W1356" s="2"/>
      <c r="X1356" s="55"/>
      <c r="Y1356" s="62"/>
      <c r="Z1356" s="62"/>
      <c r="AA1356" s="62"/>
      <c r="AB1356" s="62"/>
      <c r="AC1356" s="68"/>
      <c r="AD1356" s="2"/>
      <c r="AE1356" s="2"/>
      <c r="AF1356" s="2"/>
      <c r="AG1356" s="2"/>
      <c r="AH1356" s="55"/>
      <c r="AI1356" s="72"/>
      <c r="AJ1356" s="72"/>
      <c r="AK1356" s="72"/>
      <c r="AL1356" s="72"/>
      <c r="AM1356" s="80"/>
      <c r="AN1356" s="2"/>
      <c r="AO1356" s="2"/>
      <c r="AP1356" s="2"/>
      <c r="AQ1356" s="2"/>
      <c r="AR1356" s="55"/>
      <c r="AS1356" s="85"/>
      <c r="AT1356" s="85"/>
      <c r="AU1356" s="85"/>
      <c r="AV1356" s="85"/>
      <c r="AW1356" s="100"/>
      <c r="AX1356" s="2"/>
      <c r="AY1356" s="2"/>
      <c r="AZ1356" s="2"/>
      <c r="BA1356" s="2"/>
      <c r="BB1356" s="55"/>
      <c r="BC1356" s="105"/>
      <c r="BD1356" s="105"/>
      <c r="BE1356" s="105"/>
      <c r="BF1356" s="105"/>
      <c r="BG1356" s="109"/>
      <c r="BH1356" s="2"/>
      <c r="BI1356" s="2"/>
      <c r="BJ1356" s="2"/>
      <c r="BK1356" s="2"/>
      <c r="BL1356" s="55"/>
      <c r="BM1356" s="48"/>
      <c r="BN1356" s="48"/>
      <c r="BO1356" s="48"/>
      <c r="BP1356" s="48"/>
      <c r="BQ1356" s="117"/>
      <c r="BR1356" s="2"/>
      <c r="BS1356" s="2"/>
      <c r="BT1356" s="2"/>
      <c r="BU1356" s="2"/>
      <c r="BV1356" s="55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18" t="s">
        <v>5</v>
      </c>
      <c r="H1357" s="3">
        <v>2024</v>
      </c>
      <c r="I1357" s="20" t="s">
        <v>316</v>
      </c>
      <c r="J1357" s="185" t="s">
        <v>348</v>
      </c>
      <c r="K1357" s="8" t="s">
        <v>320</v>
      </c>
      <c r="L1357" s="163">
        <f t="shared" si="44"/>
        <v>0</v>
      </c>
      <c r="M1357" s="163">
        <f t="shared" si="45"/>
        <v>0</v>
      </c>
      <c r="N1357" s="181"/>
      <c r="O1357" s="33"/>
      <c r="P1357" s="33"/>
      <c r="Q1357" s="33"/>
      <c r="R1357" s="33"/>
      <c r="S1357" s="42"/>
      <c r="T1357" s="2"/>
      <c r="U1357" s="2"/>
      <c r="V1357" s="2"/>
      <c r="W1357" s="2"/>
      <c r="X1357" s="55"/>
      <c r="Y1357" s="62"/>
      <c r="Z1357" s="62"/>
      <c r="AA1357" s="62"/>
      <c r="AB1357" s="62"/>
      <c r="AC1357" s="68"/>
      <c r="AD1357" s="2"/>
      <c r="AE1357" s="2"/>
      <c r="AF1357" s="2"/>
      <c r="AG1357" s="2"/>
      <c r="AH1357" s="55"/>
      <c r="AI1357" s="72"/>
      <c r="AJ1357" s="72"/>
      <c r="AK1357" s="72"/>
      <c r="AL1357" s="72"/>
      <c r="AM1357" s="80"/>
      <c r="AN1357" s="2"/>
      <c r="AO1357" s="2"/>
      <c r="AP1357" s="2"/>
      <c r="AQ1357" s="2"/>
      <c r="AR1357" s="55"/>
      <c r="AS1357" s="85"/>
      <c r="AT1357" s="85"/>
      <c r="AU1357" s="85"/>
      <c r="AV1357" s="85"/>
      <c r="AW1357" s="100"/>
      <c r="AX1357" s="2"/>
      <c r="AY1357" s="2"/>
      <c r="AZ1357" s="2"/>
      <c r="BA1357" s="2"/>
      <c r="BB1357" s="55"/>
      <c r="BC1357" s="105"/>
      <c r="BD1357" s="105"/>
      <c r="BE1357" s="105"/>
      <c r="BF1357" s="105"/>
      <c r="BG1357" s="109"/>
      <c r="BH1357" s="2"/>
      <c r="BI1357" s="2"/>
      <c r="BJ1357" s="2"/>
      <c r="BK1357" s="2"/>
      <c r="BL1357" s="55"/>
      <c r="BM1357" s="48"/>
      <c r="BN1357" s="48"/>
      <c r="BO1357" s="48"/>
      <c r="BP1357" s="48"/>
      <c r="BQ1357" s="117"/>
      <c r="BR1357" s="2"/>
      <c r="BS1357" s="2"/>
      <c r="BT1357" s="2"/>
      <c r="BU1357" s="2"/>
      <c r="BV1357" s="55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18" t="s">
        <v>5</v>
      </c>
      <c r="H1358" s="3">
        <v>2024</v>
      </c>
      <c r="I1358" s="20" t="s">
        <v>282</v>
      </c>
      <c r="J1358" s="184" t="s">
        <v>272</v>
      </c>
      <c r="K1358" s="2" t="s">
        <v>321</v>
      </c>
      <c r="L1358" s="163">
        <f t="shared" si="44"/>
        <v>0</v>
      </c>
      <c r="M1358" s="163">
        <f t="shared" si="45"/>
        <v>0</v>
      </c>
      <c r="N1358" s="181"/>
      <c r="O1358" s="33"/>
      <c r="P1358" s="33"/>
      <c r="Q1358" s="33"/>
      <c r="R1358" s="33"/>
      <c r="S1358" s="42"/>
      <c r="T1358" s="2"/>
      <c r="U1358" s="2"/>
      <c r="V1358" s="2"/>
      <c r="W1358" s="2"/>
      <c r="X1358" s="55"/>
      <c r="Y1358" s="62"/>
      <c r="Z1358" s="62"/>
      <c r="AA1358" s="62"/>
      <c r="AB1358" s="62"/>
      <c r="AC1358" s="68"/>
      <c r="AD1358" s="2"/>
      <c r="AE1358" s="2"/>
      <c r="AF1358" s="2"/>
      <c r="AG1358" s="2"/>
      <c r="AH1358" s="55"/>
      <c r="AI1358" s="72"/>
      <c r="AJ1358" s="72"/>
      <c r="AK1358" s="72"/>
      <c r="AL1358" s="72"/>
      <c r="AM1358" s="80"/>
      <c r="AN1358" s="2"/>
      <c r="AO1358" s="2"/>
      <c r="AP1358" s="2"/>
      <c r="AQ1358" s="2"/>
      <c r="AR1358" s="55"/>
      <c r="AS1358" s="85"/>
      <c r="AT1358" s="85"/>
      <c r="AU1358" s="85"/>
      <c r="AV1358" s="85"/>
      <c r="AW1358" s="100"/>
      <c r="AX1358" s="2"/>
      <c r="AY1358" s="2"/>
      <c r="AZ1358" s="2"/>
      <c r="BA1358" s="2"/>
      <c r="BB1358" s="55"/>
      <c r="BC1358" s="105"/>
      <c r="BD1358" s="105"/>
      <c r="BE1358" s="105"/>
      <c r="BF1358" s="105"/>
      <c r="BG1358" s="109"/>
      <c r="BH1358" s="2"/>
      <c r="BI1358" s="2"/>
      <c r="BJ1358" s="2"/>
      <c r="BK1358" s="2"/>
      <c r="BL1358" s="55"/>
      <c r="BM1358" s="48"/>
      <c r="BN1358" s="48"/>
      <c r="BO1358" s="48"/>
      <c r="BP1358" s="48"/>
      <c r="BQ1358" s="117"/>
      <c r="BR1358" s="2"/>
      <c r="BS1358" s="2"/>
      <c r="BT1358" s="2"/>
      <c r="BU1358" s="2"/>
      <c r="BV1358" s="55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18" t="s">
        <v>5</v>
      </c>
      <c r="H1359" s="3">
        <v>2024</v>
      </c>
      <c r="I1359" s="20" t="s">
        <v>282</v>
      </c>
      <c r="J1359" s="184" t="s">
        <v>273</v>
      </c>
      <c r="K1359" s="2" t="s">
        <v>321</v>
      </c>
      <c r="L1359" s="163">
        <f t="shared" si="44"/>
        <v>0</v>
      </c>
      <c r="M1359" s="163">
        <f t="shared" si="45"/>
        <v>0</v>
      </c>
      <c r="N1359" s="181"/>
      <c r="O1359" s="33"/>
      <c r="P1359" s="33"/>
      <c r="Q1359" s="33"/>
      <c r="R1359" s="33"/>
      <c r="S1359" s="42"/>
      <c r="T1359" s="2"/>
      <c r="U1359" s="2"/>
      <c r="V1359" s="2"/>
      <c r="W1359" s="2"/>
      <c r="X1359" s="55"/>
      <c r="Y1359" s="62"/>
      <c r="Z1359" s="62"/>
      <c r="AA1359" s="62"/>
      <c r="AB1359" s="62"/>
      <c r="AC1359" s="68"/>
      <c r="AD1359" s="2"/>
      <c r="AE1359" s="2"/>
      <c r="AF1359" s="2"/>
      <c r="AG1359" s="2"/>
      <c r="AH1359" s="55"/>
      <c r="AI1359" s="72"/>
      <c r="AJ1359" s="72"/>
      <c r="AK1359" s="72"/>
      <c r="AL1359" s="72"/>
      <c r="AM1359" s="80"/>
      <c r="AN1359" s="2"/>
      <c r="AO1359" s="2"/>
      <c r="AP1359" s="2"/>
      <c r="AQ1359" s="2"/>
      <c r="AR1359" s="55"/>
      <c r="AS1359" s="85"/>
      <c r="AT1359" s="85"/>
      <c r="AU1359" s="85"/>
      <c r="AV1359" s="85"/>
      <c r="AW1359" s="100"/>
      <c r="AX1359" s="2"/>
      <c r="AY1359" s="2"/>
      <c r="AZ1359" s="2"/>
      <c r="BA1359" s="2"/>
      <c r="BB1359" s="55"/>
      <c r="BC1359" s="105"/>
      <c r="BD1359" s="105"/>
      <c r="BE1359" s="105"/>
      <c r="BF1359" s="105"/>
      <c r="BG1359" s="109"/>
      <c r="BH1359" s="2"/>
      <c r="BI1359" s="2"/>
      <c r="BJ1359" s="2"/>
      <c r="BK1359" s="2"/>
      <c r="BL1359" s="55"/>
      <c r="BM1359" s="48"/>
      <c r="BN1359" s="48"/>
      <c r="BO1359" s="48"/>
      <c r="BP1359" s="48"/>
      <c r="BQ1359" s="117"/>
      <c r="BR1359" s="2"/>
      <c r="BS1359" s="2"/>
      <c r="BT1359" s="2"/>
      <c r="BU1359" s="2"/>
      <c r="BV1359" s="55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18" t="s">
        <v>5</v>
      </c>
      <c r="H1360" s="3">
        <v>2024</v>
      </c>
      <c r="I1360" s="20" t="s">
        <v>282</v>
      </c>
      <c r="J1360" s="184" t="s">
        <v>274</v>
      </c>
      <c r="K1360" s="2" t="s">
        <v>321</v>
      </c>
      <c r="L1360" s="163">
        <f t="shared" si="44"/>
        <v>0</v>
      </c>
      <c r="M1360" s="163">
        <f t="shared" si="45"/>
        <v>0</v>
      </c>
      <c r="N1360" s="181"/>
      <c r="O1360" s="33"/>
      <c r="P1360" s="33"/>
      <c r="Q1360" s="33"/>
      <c r="R1360" s="33"/>
      <c r="S1360" s="42"/>
      <c r="T1360" s="2"/>
      <c r="U1360" s="2"/>
      <c r="V1360" s="2"/>
      <c r="W1360" s="2"/>
      <c r="X1360" s="55"/>
      <c r="Y1360" s="62"/>
      <c r="Z1360" s="62"/>
      <c r="AA1360" s="62"/>
      <c r="AB1360" s="62"/>
      <c r="AC1360" s="68"/>
      <c r="AD1360" s="2"/>
      <c r="AE1360" s="2"/>
      <c r="AF1360" s="2"/>
      <c r="AG1360" s="2"/>
      <c r="AH1360" s="55"/>
      <c r="AI1360" s="72"/>
      <c r="AJ1360" s="72"/>
      <c r="AK1360" s="72"/>
      <c r="AL1360" s="72"/>
      <c r="AM1360" s="80"/>
      <c r="AN1360" s="2"/>
      <c r="AO1360" s="2"/>
      <c r="AP1360" s="2"/>
      <c r="AQ1360" s="2"/>
      <c r="AR1360" s="55"/>
      <c r="AS1360" s="85"/>
      <c r="AT1360" s="85"/>
      <c r="AU1360" s="85"/>
      <c r="AV1360" s="85"/>
      <c r="AW1360" s="100"/>
      <c r="AX1360" s="2"/>
      <c r="AY1360" s="2"/>
      <c r="AZ1360" s="2"/>
      <c r="BA1360" s="2"/>
      <c r="BB1360" s="55"/>
      <c r="BC1360" s="105"/>
      <c r="BD1360" s="105"/>
      <c r="BE1360" s="105"/>
      <c r="BF1360" s="105"/>
      <c r="BG1360" s="109"/>
      <c r="BH1360" s="2"/>
      <c r="BI1360" s="2"/>
      <c r="BJ1360" s="2"/>
      <c r="BK1360" s="2"/>
      <c r="BL1360" s="55"/>
      <c r="BM1360" s="48"/>
      <c r="BN1360" s="48"/>
      <c r="BO1360" s="48"/>
      <c r="BP1360" s="48"/>
      <c r="BQ1360" s="117"/>
      <c r="BR1360" s="2"/>
      <c r="BS1360" s="2"/>
      <c r="BT1360" s="2"/>
      <c r="BU1360" s="2"/>
      <c r="BV1360" s="55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18" t="s">
        <v>5</v>
      </c>
      <c r="H1361" s="3">
        <v>2024</v>
      </c>
      <c r="I1361" s="20" t="s">
        <v>282</v>
      </c>
      <c r="J1361" s="184" t="s">
        <v>275</v>
      </c>
      <c r="K1361" s="2" t="s">
        <v>321</v>
      </c>
      <c r="L1361" s="163">
        <f t="shared" si="44"/>
        <v>0</v>
      </c>
      <c r="M1361" s="163">
        <f t="shared" si="45"/>
        <v>0</v>
      </c>
      <c r="N1361" s="181"/>
      <c r="O1361" s="33"/>
      <c r="P1361" s="33"/>
      <c r="Q1361" s="33"/>
      <c r="R1361" s="33"/>
      <c r="S1361" s="42"/>
      <c r="T1361" s="2"/>
      <c r="U1361" s="2"/>
      <c r="V1361" s="2"/>
      <c r="W1361" s="2"/>
      <c r="X1361" s="55"/>
      <c r="Y1361" s="62"/>
      <c r="Z1361" s="62"/>
      <c r="AA1361" s="62"/>
      <c r="AB1361" s="62"/>
      <c r="AC1361" s="68"/>
      <c r="AD1361" s="2"/>
      <c r="AE1361" s="2"/>
      <c r="AF1361" s="2"/>
      <c r="AG1361" s="2"/>
      <c r="AH1361" s="55"/>
      <c r="AI1361" s="72"/>
      <c r="AJ1361" s="72"/>
      <c r="AK1361" s="72"/>
      <c r="AL1361" s="72"/>
      <c r="AM1361" s="80"/>
      <c r="AN1361" s="2"/>
      <c r="AO1361" s="2"/>
      <c r="AP1361" s="2"/>
      <c r="AQ1361" s="2"/>
      <c r="AR1361" s="55"/>
      <c r="AS1361" s="85"/>
      <c r="AT1361" s="85"/>
      <c r="AU1361" s="85"/>
      <c r="AV1361" s="85"/>
      <c r="AW1361" s="100"/>
      <c r="AX1361" s="2"/>
      <c r="AY1361" s="2"/>
      <c r="AZ1361" s="2"/>
      <c r="BA1361" s="2"/>
      <c r="BB1361" s="55"/>
      <c r="BC1361" s="105"/>
      <c r="BD1361" s="105"/>
      <c r="BE1361" s="105"/>
      <c r="BF1361" s="105"/>
      <c r="BG1361" s="109"/>
      <c r="BH1361" s="2"/>
      <c r="BI1361" s="2"/>
      <c r="BJ1361" s="2"/>
      <c r="BK1361" s="2"/>
      <c r="BL1361" s="55"/>
      <c r="BM1361" s="48"/>
      <c r="BN1361" s="48"/>
      <c r="BO1361" s="48"/>
      <c r="BP1361" s="48"/>
      <c r="BQ1361" s="117"/>
      <c r="BR1361" s="2"/>
      <c r="BS1361" s="2"/>
      <c r="BT1361" s="2"/>
      <c r="BU1361" s="2"/>
      <c r="BV1361" s="55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18" t="s">
        <v>5</v>
      </c>
      <c r="H1362" s="3">
        <v>2024</v>
      </c>
      <c r="I1362" s="20" t="s">
        <v>282</v>
      </c>
      <c r="J1362" s="184" t="s">
        <v>276</v>
      </c>
      <c r="K1362" s="2" t="s">
        <v>320</v>
      </c>
      <c r="L1362" s="163">
        <f t="shared" si="44"/>
        <v>0</v>
      </c>
      <c r="M1362" s="163">
        <f t="shared" si="45"/>
        <v>0</v>
      </c>
      <c r="N1362" s="181"/>
      <c r="O1362" s="33"/>
      <c r="P1362" s="33"/>
      <c r="Q1362" s="33"/>
      <c r="R1362" s="33"/>
      <c r="S1362" s="42"/>
      <c r="T1362" s="2"/>
      <c r="U1362" s="2"/>
      <c r="V1362" s="2"/>
      <c r="W1362" s="2"/>
      <c r="X1362" s="55"/>
      <c r="Y1362" s="62"/>
      <c r="Z1362" s="62"/>
      <c r="AA1362" s="62"/>
      <c r="AB1362" s="62"/>
      <c r="AC1362" s="68"/>
      <c r="AD1362" s="2"/>
      <c r="AE1362" s="2"/>
      <c r="AF1362" s="2"/>
      <c r="AG1362" s="2"/>
      <c r="AH1362" s="55"/>
      <c r="AI1362" s="72"/>
      <c r="AJ1362" s="72"/>
      <c r="AK1362" s="72"/>
      <c r="AL1362" s="72"/>
      <c r="AM1362" s="80"/>
      <c r="AN1362" s="2"/>
      <c r="AO1362" s="2"/>
      <c r="AP1362" s="2"/>
      <c r="AQ1362" s="2"/>
      <c r="AR1362" s="55"/>
      <c r="AS1362" s="85"/>
      <c r="AT1362" s="85"/>
      <c r="AU1362" s="85"/>
      <c r="AV1362" s="85"/>
      <c r="AW1362" s="100"/>
      <c r="AX1362" s="2"/>
      <c r="AY1362" s="2"/>
      <c r="AZ1362" s="2"/>
      <c r="BA1362" s="2"/>
      <c r="BB1362" s="55"/>
      <c r="BC1362" s="105"/>
      <c r="BD1362" s="105"/>
      <c r="BE1362" s="105"/>
      <c r="BF1362" s="105"/>
      <c r="BG1362" s="109"/>
      <c r="BH1362" s="2"/>
      <c r="BI1362" s="2"/>
      <c r="BJ1362" s="2"/>
      <c r="BK1362" s="2"/>
      <c r="BL1362" s="55"/>
      <c r="BM1362" s="48"/>
      <c r="BN1362" s="48"/>
      <c r="BO1362" s="48"/>
      <c r="BP1362" s="48"/>
      <c r="BQ1362" s="117"/>
      <c r="BR1362" s="2"/>
      <c r="BS1362" s="2"/>
      <c r="BT1362" s="2"/>
      <c r="BU1362" s="2"/>
      <c r="BV1362" s="55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18" t="s">
        <v>5</v>
      </c>
      <c r="H1363" s="3">
        <v>2024</v>
      </c>
      <c r="I1363" s="20" t="s">
        <v>282</v>
      </c>
      <c r="J1363" s="184" t="s">
        <v>277</v>
      </c>
      <c r="K1363" s="2" t="s">
        <v>320</v>
      </c>
      <c r="L1363" s="163">
        <f t="shared" si="44"/>
        <v>3</v>
      </c>
      <c r="M1363" s="163">
        <f t="shared" si="45"/>
        <v>17.32</v>
      </c>
      <c r="N1363" s="186" t="s">
        <v>796</v>
      </c>
      <c r="O1363" s="33"/>
      <c r="P1363" s="33"/>
      <c r="Q1363" s="33"/>
      <c r="R1363" s="33"/>
      <c r="S1363" s="42"/>
      <c r="T1363" s="2"/>
      <c r="U1363" s="2"/>
      <c r="V1363" s="2"/>
      <c r="W1363" s="2"/>
      <c r="X1363" s="55"/>
      <c r="Y1363" s="62"/>
      <c r="Z1363" s="62"/>
      <c r="AA1363" s="62"/>
      <c r="AB1363" s="62"/>
      <c r="AC1363" s="68"/>
      <c r="AD1363" s="2"/>
      <c r="AE1363" s="2"/>
      <c r="AF1363" s="2"/>
      <c r="AG1363" s="2"/>
      <c r="AH1363" s="55"/>
      <c r="AI1363" s="72"/>
      <c r="AJ1363" s="72"/>
      <c r="AK1363" s="72"/>
      <c r="AL1363" s="72"/>
      <c r="AM1363" s="80"/>
      <c r="AN1363" s="2"/>
      <c r="AO1363" s="2"/>
      <c r="AP1363" s="2"/>
      <c r="AQ1363" s="2"/>
      <c r="AR1363" s="55"/>
      <c r="AS1363" s="85"/>
      <c r="AT1363" s="85"/>
      <c r="AU1363" s="85"/>
      <c r="AV1363" s="85"/>
      <c r="AW1363" s="100"/>
      <c r="AX1363" s="2" t="s">
        <v>796</v>
      </c>
      <c r="AY1363" s="2"/>
      <c r="AZ1363" s="2"/>
      <c r="BA1363" s="2">
        <v>3</v>
      </c>
      <c r="BB1363" s="55">
        <v>17.32</v>
      </c>
      <c r="BC1363" s="105"/>
      <c r="BD1363" s="105"/>
      <c r="BE1363" s="105"/>
      <c r="BF1363" s="105"/>
      <c r="BG1363" s="109"/>
      <c r="BH1363" s="2"/>
      <c r="BI1363" s="2"/>
      <c r="BJ1363" s="2"/>
      <c r="BK1363" s="2"/>
      <c r="BL1363" s="55"/>
      <c r="BM1363" s="48"/>
      <c r="BN1363" s="48"/>
      <c r="BO1363" s="48"/>
      <c r="BP1363" s="48"/>
      <c r="BQ1363" s="117"/>
      <c r="BR1363" s="2"/>
      <c r="BS1363" s="2"/>
      <c r="BT1363" s="2"/>
      <c r="BU1363" s="2"/>
      <c r="BV1363" s="55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18" t="s">
        <v>5</v>
      </c>
      <c r="H1364" s="3">
        <v>2024</v>
      </c>
      <c r="I1364" s="20" t="s">
        <v>283</v>
      </c>
      <c r="J1364" s="184" t="s">
        <v>298</v>
      </c>
      <c r="K1364" s="2" t="s">
        <v>321</v>
      </c>
      <c r="L1364" s="163">
        <f t="shared" si="44"/>
        <v>0</v>
      </c>
      <c r="M1364" s="163">
        <f t="shared" si="45"/>
        <v>0</v>
      </c>
      <c r="N1364" s="186"/>
      <c r="O1364" s="33"/>
      <c r="P1364" s="33"/>
      <c r="Q1364" s="33"/>
      <c r="R1364" s="33"/>
      <c r="S1364" s="42"/>
      <c r="T1364" s="2"/>
      <c r="U1364" s="2"/>
      <c r="V1364" s="2"/>
      <c r="W1364" s="2"/>
      <c r="X1364" s="55"/>
      <c r="Y1364" s="62"/>
      <c r="Z1364" s="62"/>
      <c r="AA1364" s="62"/>
      <c r="AB1364" s="62"/>
      <c r="AC1364" s="68"/>
      <c r="AD1364" s="2"/>
      <c r="AE1364" s="2"/>
      <c r="AF1364" s="2"/>
      <c r="AG1364" s="2"/>
      <c r="AH1364" s="55"/>
      <c r="AI1364" s="72"/>
      <c r="AJ1364" s="72"/>
      <c r="AK1364" s="72"/>
      <c r="AL1364" s="72"/>
      <c r="AM1364" s="80"/>
      <c r="AN1364" s="2"/>
      <c r="AO1364" s="2"/>
      <c r="AP1364" s="2"/>
      <c r="AQ1364" s="2"/>
      <c r="AR1364" s="55"/>
      <c r="AS1364" s="85"/>
      <c r="AT1364" s="85"/>
      <c r="AU1364" s="85"/>
      <c r="AV1364" s="85"/>
      <c r="AW1364" s="100"/>
      <c r="AX1364" s="2"/>
      <c r="AY1364" s="2"/>
      <c r="AZ1364" s="2"/>
      <c r="BA1364" s="2"/>
      <c r="BB1364" s="55"/>
      <c r="BC1364" s="105"/>
      <c r="BD1364" s="105"/>
      <c r="BE1364" s="105"/>
      <c r="BF1364" s="105"/>
      <c r="BG1364" s="109"/>
      <c r="BH1364" s="2"/>
      <c r="BI1364" s="2"/>
      <c r="BJ1364" s="2"/>
      <c r="BK1364" s="2"/>
      <c r="BL1364" s="55"/>
      <c r="BM1364" s="48"/>
      <c r="BN1364" s="48"/>
      <c r="BO1364" s="48"/>
      <c r="BP1364" s="48"/>
      <c r="BQ1364" s="117"/>
      <c r="BR1364" s="2"/>
      <c r="BS1364" s="2"/>
      <c r="BT1364" s="2"/>
      <c r="BU1364" s="2"/>
      <c r="BV1364" s="55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18" t="s">
        <v>5</v>
      </c>
      <c r="H1365" s="3">
        <v>2024</v>
      </c>
      <c r="I1365" s="20" t="s">
        <v>283</v>
      </c>
      <c r="J1365" s="184" t="s">
        <v>278</v>
      </c>
      <c r="K1365" s="2" t="s">
        <v>320</v>
      </c>
      <c r="L1365" s="163">
        <f t="shared" si="44"/>
        <v>3</v>
      </c>
      <c r="M1365" s="163">
        <f t="shared" si="45"/>
        <v>9.109</v>
      </c>
      <c r="N1365" s="186" t="s">
        <v>1369</v>
      </c>
      <c r="O1365" s="33"/>
      <c r="P1365" s="33"/>
      <c r="Q1365" s="33"/>
      <c r="R1365" s="33"/>
      <c r="S1365" s="42"/>
      <c r="T1365" s="2"/>
      <c r="U1365" s="2"/>
      <c r="V1365" s="2"/>
      <c r="W1365" s="2"/>
      <c r="X1365" s="55"/>
      <c r="Y1365" s="62" t="s">
        <v>371</v>
      </c>
      <c r="Z1365" s="62"/>
      <c r="AA1365" s="62"/>
      <c r="AB1365" s="62">
        <v>1</v>
      </c>
      <c r="AC1365" s="68">
        <v>6.1660000000000004</v>
      </c>
      <c r="AD1365" s="168">
        <v>4</v>
      </c>
      <c r="AE1365" s="2"/>
      <c r="AF1365" s="2"/>
      <c r="AG1365" s="2">
        <v>1</v>
      </c>
      <c r="AH1365" s="55">
        <v>1.417</v>
      </c>
      <c r="AI1365" s="72"/>
      <c r="AJ1365" s="72"/>
      <c r="AK1365" s="72"/>
      <c r="AL1365" s="72"/>
      <c r="AM1365" s="80"/>
      <c r="AN1365" s="2"/>
      <c r="AO1365" s="2"/>
      <c r="AP1365" s="2"/>
      <c r="AQ1365" s="2"/>
      <c r="AR1365" s="55"/>
      <c r="AS1365" s="85"/>
      <c r="AT1365" s="85"/>
      <c r="AU1365" s="85"/>
      <c r="AV1365" s="85"/>
      <c r="AW1365" s="100"/>
      <c r="AX1365" s="2"/>
      <c r="AY1365" s="2"/>
      <c r="AZ1365" s="2"/>
      <c r="BA1365" s="2"/>
      <c r="BB1365" s="55"/>
      <c r="BC1365" s="105" t="s">
        <v>917</v>
      </c>
      <c r="BD1365" s="105"/>
      <c r="BE1365" s="105"/>
      <c r="BF1365" s="105">
        <v>1</v>
      </c>
      <c r="BG1365" s="109">
        <v>1.526</v>
      </c>
      <c r="BH1365" s="2"/>
      <c r="BI1365" s="2"/>
      <c r="BJ1365" s="2"/>
      <c r="BK1365" s="2"/>
      <c r="BL1365" s="55"/>
      <c r="BM1365" s="48"/>
      <c r="BN1365" s="48"/>
      <c r="BO1365" s="48"/>
      <c r="BP1365" s="48"/>
      <c r="BQ1365" s="117"/>
      <c r="BR1365" s="2"/>
      <c r="BS1365" s="2"/>
      <c r="BT1365" s="2"/>
      <c r="BU1365" s="2"/>
      <c r="BV1365" s="55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18" t="s">
        <v>5</v>
      </c>
      <c r="H1366" s="3">
        <v>2024</v>
      </c>
      <c r="I1366" s="20" t="s">
        <v>283</v>
      </c>
      <c r="J1366" s="184" t="s">
        <v>279</v>
      </c>
      <c r="K1366" s="2" t="s">
        <v>320</v>
      </c>
      <c r="L1366" s="163">
        <f t="shared" si="44"/>
        <v>0</v>
      </c>
      <c r="M1366" s="163">
        <f t="shared" si="45"/>
        <v>0</v>
      </c>
      <c r="N1366" s="186"/>
      <c r="O1366" s="33"/>
      <c r="P1366" s="33"/>
      <c r="Q1366" s="33"/>
      <c r="R1366" s="33"/>
      <c r="S1366" s="42"/>
      <c r="T1366" s="2"/>
      <c r="U1366" s="2"/>
      <c r="V1366" s="2"/>
      <c r="W1366" s="2"/>
      <c r="X1366" s="55"/>
      <c r="Y1366" s="62"/>
      <c r="Z1366" s="62"/>
      <c r="AA1366" s="62"/>
      <c r="AB1366" s="62"/>
      <c r="AC1366" s="68"/>
      <c r="AD1366" s="2"/>
      <c r="AE1366" s="2"/>
      <c r="AF1366" s="2"/>
      <c r="AG1366" s="2"/>
      <c r="AH1366" s="55"/>
      <c r="AI1366" s="72"/>
      <c r="AJ1366" s="72"/>
      <c r="AK1366" s="72"/>
      <c r="AL1366" s="72"/>
      <c r="AM1366" s="80"/>
      <c r="AN1366" s="2"/>
      <c r="AO1366" s="2"/>
      <c r="AP1366" s="2"/>
      <c r="AQ1366" s="2"/>
      <c r="AR1366" s="55"/>
      <c r="AS1366" s="85"/>
      <c r="AT1366" s="85"/>
      <c r="AU1366" s="85"/>
      <c r="AV1366" s="85"/>
      <c r="AW1366" s="100"/>
      <c r="AX1366" s="2"/>
      <c r="AY1366" s="2"/>
      <c r="AZ1366" s="2"/>
      <c r="BA1366" s="2"/>
      <c r="BB1366" s="55"/>
      <c r="BC1366" s="105"/>
      <c r="BD1366" s="105"/>
      <c r="BE1366" s="105"/>
      <c r="BF1366" s="105"/>
      <c r="BG1366" s="109"/>
      <c r="BH1366" s="2"/>
      <c r="BI1366" s="2"/>
      <c r="BJ1366" s="2"/>
      <c r="BK1366" s="2"/>
      <c r="BL1366" s="55"/>
      <c r="BM1366" s="48"/>
      <c r="BN1366" s="48"/>
      <c r="BO1366" s="48"/>
      <c r="BP1366" s="48"/>
      <c r="BQ1366" s="117"/>
      <c r="BR1366" s="2"/>
      <c r="BS1366" s="2"/>
      <c r="BT1366" s="2"/>
      <c r="BU1366" s="2"/>
      <c r="BV1366" s="55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18" t="s">
        <v>5</v>
      </c>
      <c r="H1367" s="3">
        <v>2024</v>
      </c>
      <c r="I1367" s="20" t="s">
        <v>286</v>
      </c>
      <c r="J1367" s="184" t="s">
        <v>280</v>
      </c>
      <c r="K1367" s="2" t="s">
        <v>319</v>
      </c>
      <c r="L1367" s="163">
        <f t="shared" si="44"/>
        <v>0</v>
      </c>
      <c r="M1367" s="163">
        <f t="shared" si="45"/>
        <v>0</v>
      </c>
      <c r="N1367" s="186"/>
      <c r="O1367" s="33"/>
      <c r="P1367" s="33"/>
      <c r="Q1367" s="33"/>
      <c r="R1367" s="33"/>
      <c r="S1367" s="42"/>
      <c r="T1367" s="2"/>
      <c r="U1367" s="2"/>
      <c r="V1367" s="2"/>
      <c r="W1367" s="2"/>
      <c r="X1367" s="55"/>
      <c r="Y1367" s="62"/>
      <c r="Z1367" s="62"/>
      <c r="AA1367" s="62"/>
      <c r="AB1367" s="62"/>
      <c r="AC1367" s="68"/>
      <c r="AD1367" s="2"/>
      <c r="AE1367" s="2"/>
      <c r="AF1367" s="2"/>
      <c r="AG1367" s="2"/>
      <c r="AH1367" s="55"/>
      <c r="AI1367" s="72"/>
      <c r="AJ1367" s="72"/>
      <c r="AK1367" s="72"/>
      <c r="AL1367" s="72"/>
      <c r="AM1367" s="80"/>
      <c r="AN1367" s="2"/>
      <c r="AO1367" s="2"/>
      <c r="AP1367" s="2"/>
      <c r="AQ1367" s="2"/>
      <c r="AR1367" s="55"/>
      <c r="AS1367" s="85"/>
      <c r="AT1367" s="85"/>
      <c r="AU1367" s="85"/>
      <c r="AV1367" s="85"/>
      <c r="AW1367" s="100"/>
      <c r="AX1367" s="2"/>
      <c r="AY1367" s="2"/>
      <c r="AZ1367" s="2"/>
      <c r="BA1367" s="2"/>
      <c r="BB1367" s="55"/>
      <c r="BC1367" s="105"/>
      <c r="BD1367" s="105"/>
      <c r="BE1367" s="105"/>
      <c r="BF1367" s="105"/>
      <c r="BG1367" s="109"/>
      <c r="BH1367" s="2"/>
      <c r="BI1367" s="2"/>
      <c r="BJ1367" s="2"/>
      <c r="BK1367" s="2"/>
      <c r="BL1367" s="55"/>
      <c r="BM1367" s="48"/>
      <c r="BN1367" s="48"/>
      <c r="BO1367" s="48"/>
      <c r="BP1367" s="48"/>
      <c r="BQ1367" s="117"/>
      <c r="BR1367" s="2"/>
      <c r="BS1367" s="2"/>
      <c r="BT1367" s="2"/>
      <c r="BU1367" s="2"/>
      <c r="BV1367" s="55"/>
    </row>
    <row r="1368" spans="1:74" ht="28.8" hidden="1" x14ac:dyDescent="0.3">
      <c r="A1368" s="2" t="s">
        <v>37</v>
      </c>
      <c r="B1368" s="2" t="s">
        <v>2</v>
      </c>
      <c r="C1368" s="2" t="s">
        <v>3</v>
      </c>
      <c r="D1368" s="2" t="s">
        <v>15</v>
      </c>
      <c r="E1368" s="3">
        <v>53</v>
      </c>
      <c r="F1368" s="3"/>
      <c r="G1368" s="18" t="s">
        <v>5</v>
      </c>
      <c r="H1368" s="3">
        <v>2024</v>
      </c>
      <c r="I1368" s="20" t="s">
        <v>286</v>
      </c>
      <c r="J1368" s="184" t="s">
        <v>281</v>
      </c>
      <c r="K1368" s="2" t="s">
        <v>319</v>
      </c>
      <c r="L1368" s="163">
        <f t="shared" si="44"/>
        <v>0</v>
      </c>
      <c r="M1368" s="163">
        <f t="shared" si="45"/>
        <v>10.021000000000001</v>
      </c>
      <c r="N1368" s="186" t="s">
        <v>1370</v>
      </c>
      <c r="O1368" s="33"/>
      <c r="P1368" s="33"/>
      <c r="Q1368" s="33"/>
      <c r="R1368" s="33"/>
      <c r="S1368" s="42"/>
      <c r="T1368" s="2"/>
      <c r="U1368" s="2"/>
      <c r="V1368" s="2"/>
      <c r="W1368" s="2"/>
      <c r="X1368" s="55"/>
      <c r="Y1368" s="62"/>
      <c r="Z1368" s="62"/>
      <c r="AA1368" s="62"/>
      <c r="AB1368" s="62"/>
      <c r="AC1368" s="68"/>
      <c r="AD1368" s="2"/>
      <c r="AE1368" s="2"/>
      <c r="AF1368" s="2"/>
      <c r="AG1368" s="2"/>
      <c r="AH1368" s="55"/>
      <c r="AI1368" s="72"/>
      <c r="AJ1368" s="72"/>
      <c r="AK1368" s="72"/>
      <c r="AL1368" s="72"/>
      <c r="AM1368" s="80"/>
      <c r="AN1368" s="2"/>
      <c r="AO1368" s="2"/>
      <c r="AP1368" s="2"/>
      <c r="AQ1368" s="2"/>
      <c r="AR1368" s="55"/>
      <c r="AS1368" s="85" t="s">
        <v>722</v>
      </c>
      <c r="AT1368" s="85"/>
      <c r="AU1368" s="85"/>
      <c r="AV1368" s="85"/>
      <c r="AW1368" s="100">
        <v>5.5209999999999999</v>
      </c>
      <c r="AX1368" s="2"/>
      <c r="AY1368" s="2"/>
      <c r="AZ1368" s="2"/>
      <c r="BA1368" s="2"/>
      <c r="BB1368" s="55"/>
      <c r="BC1368" s="105" t="s">
        <v>1061</v>
      </c>
      <c r="BD1368" s="105"/>
      <c r="BE1368" s="105"/>
      <c r="BF1368" s="105"/>
      <c r="BG1368" s="109">
        <v>4.5</v>
      </c>
      <c r="BH1368" s="2"/>
      <c r="BI1368" s="2"/>
      <c r="BJ1368" s="2"/>
      <c r="BK1368" s="2"/>
      <c r="BL1368" s="55"/>
      <c r="BM1368" s="48"/>
      <c r="BN1368" s="48"/>
      <c r="BO1368" s="48"/>
      <c r="BP1368" s="48"/>
      <c r="BQ1368" s="117"/>
      <c r="BR1368" s="2"/>
      <c r="BS1368" s="2"/>
      <c r="BT1368" s="2"/>
      <c r="BU1368" s="2"/>
      <c r="BV1368" s="55"/>
    </row>
    <row r="1369" spans="1:74" s="13" customFormat="1" hidden="1" x14ac:dyDescent="0.3">
      <c r="A1369" s="12" t="s">
        <v>37</v>
      </c>
      <c r="B1369" s="12" t="s">
        <v>2</v>
      </c>
      <c r="C1369" s="12" t="s">
        <v>3</v>
      </c>
      <c r="D1369" s="12" t="s">
        <v>15</v>
      </c>
      <c r="E1369" s="7">
        <v>53</v>
      </c>
      <c r="F1369" s="7"/>
      <c r="G1369" s="19" t="s">
        <v>5</v>
      </c>
      <c r="H1369" s="7">
        <v>2024</v>
      </c>
      <c r="I1369" s="21"/>
      <c r="J1369" s="12" t="s">
        <v>314</v>
      </c>
      <c r="K1369" s="12"/>
      <c r="L1369" s="147"/>
      <c r="M1369" s="147">
        <f>SUM(M1331:M1368)</f>
        <v>39.1</v>
      </c>
      <c r="N1369" s="183"/>
      <c r="O1369" s="12"/>
      <c r="P1369" s="12"/>
      <c r="Q1369" s="12"/>
      <c r="R1369" s="12"/>
      <c r="S1369" s="47">
        <f>SUM(S1331:S1368)</f>
        <v>0</v>
      </c>
      <c r="T1369" s="12"/>
      <c r="U1369" s="12"/>
      <c r="V1369" s="12"/>
      <c r="W1369" s="12"/>
      <c r="X1369" s="47">
        <f>SUM(X1331:X1368)</f>
        <v>0</v>
      </c>
      <c r="Y1369" s="12"/>
      <c r="Z1369" s="12"/>
      <c r="AA1369" s="12"/>
      <c r="AB1369" s="12"/>
      <c r="AC1369" s="47">
        <f>SUM(AC1331:AC1368)</f>
        <v>6.1660000000000004</v>
      </c>
      <c r="AD1369" s="12"/>
      <c r="AE1369" s="12"/>
      <c r="AF1369" s="12"/>
      <c r="AG1369" s="12"/>
      <c r="AH1369" s="47">
        <f>SUM(AH1331:AH1368)</f>
        <v>1.417</v>
      </c>
      <c r="AI1369" s="12"/>
      <c r="AJ1369" s="12"/>
      <c r="AK1369" s="12"/>
      <c r="AL1369" s="12"/>
      <c r="AM1369" s="47">
        <f>SUM(AM1331:AM1368)</f>
        <v>0</v>
      </c>
      <c r="AN1369" s="12"/>
      <c r="AO1369" s="12"/>
      <c r="AP1369" s="12"/>
      <c r="AQ1369" s="12"/>
      <c r="AR1369" s="47">
        <f>SUM(AR1331:AR1368)</f>
        <v>0</v>
      </c>
      <c r="AS1369" s="12"/>
      <c r="AT1369" s="12"/>
      <c r="AU1369" s="12"/>
      <c r="AV1369" s="12"/>
      <c r="AW1369" s="47">
        <f>SUM(AW1331:AW1368)</f>
        <v>8.1709999999999994</v>
      </c>
      <c r="AX1369" s="12"/>
      <c r="AY1369" s="12"/>
      <c r="AZ1369" s="12"/>
      <c r="BA1369" s="12"/>
      <c r="BB1369" s="47">
        <f>SUM(BB1331:BB1368)</f>
        <v>17.32</v>
      </c>
      <c r="BC1369" s="12"/>
      <c r="BD1369" s="12"/>
      <c r="BE1369" s="12"/>
      <c r="BF1369" s="12"/>
      <c r="BG1369" s="47">
        <f>SUM(BG1331:BG1368)</f>
        <v>6.0259999999999998</v>
      </c>
      <c r="BH1369" s="12"/>
      <c r="BI1369" s="12"/>
      <c r="BJ1369" s="12"/>
      <c r="BK1369" s="12"/>
      <c r="BL1369" s="47">
        <f>SUM(BL1331:BL1368)</f>
        <v>0</v>
      </c>
      <c r="BM1369" s="12"/>
      <c r="BN1369" s="12"/>
      <c r="BO1369" s="12"/>
      <c r="BP1369" s="12"/>
      <c r="BQ1369" s="47">
        <f>SUM(BQ1331:BQ1368)</f>
        <v>0</v>
      </c>
      <c r="BR1369" s="12"/>
      <c r="BS1369" s="12"/>
      <c r="BT1369" s="12"/>
      <c r="BU1369" s="12"/>
      <c r="BV1369" s="47">
        <f>SUM(BV1331:BV1368)</f>
        <v>0</v>
      </c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18" t="s">
        <v>5</v>
      </c>
      <c r="H1370" s="3">
        <v>2024</v>
      </c>
      <c r="I1370" s="20" t="s">
        <v>287</v>
      </c>
      <c r="J1370" s="184" t="s">
        <v>267</v>
      </c>
      <c r="K1370" s="2" t="s">
        <v>318</v>
      </c>
      <c r="L1370" s="163">
        <f t="shared" si="44"/>
        <v>0</v>
      </c>
      <c r="M1370" s="163">
        <f t="shared" si="45"/>
        <v>0</v>
      </c>
      <c r="N1370" s="181"/>
      <c r="O1370" s="33"/>
      <c r="P1370" s="33"/>
      <c r="Q1370" s="33"/>
      <c r="R1370" s="33"/>
      <c r="S1370" s="42"/>
      <c r="T1370" s="2"/>
      <c r="U1370" s="2"/>
      <c r="V1370" s="2"/>
      <c r="W1370" s="2"/>
      <c r="X1370" s="55"/>
      <c r="Y1370" s="62"/>
      <c r="Z1370" s="62"/>
      <c r="AA1370" s="62"/>
      <c r="AB1370" s="62"/>
      <c r="AC1370" s="68"/>
      <c r="AD1370" s="2"/>
      <c r="AE1370" s="2"/>
      <c r="AF1370" s="2"/>
      <c r="AG1370" s="2"/>
      <c r="AH1370" s="55"/>
      <c r="AI1370" s="72"/>
      <c r="AJ1370" s="72"/>
      <c r="AK1370" s="72"/>
      <c r="AL1370" s="72"/>
      <c r="AM1370" s="80"/>
      <c r="AN1370" s="2"/>
      <c r="AO1370" s="2"/>
      <c r="AP1370" s="2"/>
      <c r="AQ1370" s="2"/>
      <c r="AR1370" s="55"/>
      <c r="AS1370" s="85"/>
      <c r="AT1370" s="85"/>
      <c r="AU1370" s="85"/>
      <c r="AV1370" s="85"/>
      <c r="AW1370" s="100"/>
      <c r="AX1370" s="2"/>
      <c r="AY1370" s="2"/>
      <c r="AZ1370" s="2"/>
      <c r="BA1370" s="2"/>
      <c r="BB1370" s="55"/>
      <c r="BC1370" s="105"/>
      <c r="BD1370" s="105"/>
      <c r="BE1370" s="105"/>
      <c r="BF1370" s="105"/>
      <c r="BG1370" s="109"/>
      <c r="BH1370" s="2"/>
      <c r="BI1370" s="2"/>
      <c r="BJ1370" s="2"/>
      <c r="BK1370" s="2"/>
      <c r="BL1370" s="55"/>
      <c r="BM1370" s="48"/>
      <c r="BN1370" s="48"/>
      <c r="BO1370" s="48"/>
      <c r="BP1370" s="48"/>
      <c r="BQ1370" s="117"/>
      <c r="BR1370" s="2"/>
      <c r="BS1370" s="2"/>
      <c r="BT1370" s="2"/>
      <c r="BU1370" s="2"/>
      <c r="BV1370" s="55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18" t="s">
        <v>5</v>
      </c>
      <c r="H1371" s="3">
        <v>2024</v>
      </c>
      <c r="I1371" s="20" t="s">
        <v>287</v>
      </c>
      <c r="J1371" s="184" t="s">
        <v>291</v>
      </c>
      <c r="K1371" s="2" t="s">
        <v>319</v>
      </c>
      <c r="L1371" s="163">
        <f t="shared" si="44"/>
        <v>0</v>
      </c>
      <c r="M1371" s="163">
        <f t="shared" si="45"/>
        <v>0</v>
      </c>
      <c r="N1371" s="181"/>
      <c r="O1371" s="33"/>
      <c r="P1371" s="33"/>
      <c r="Q1371" s="33"/>
      <c r="R1371" s="33"/>
      <c r="S1371" s="42"/>
      <c r="T1371" s="2"/>
      <c r="U1371" s="2"/>
      <c r="V1371" s="2"/>
      <c r="W1371" s="2"/>
      <c r="X1371" s="55"/>
      <c r="Y1371" s="62"/>
      <c r="Z1371" s="62"/>
      <c r="AA1371" s="62"/>
      <c r="AB1371" s="62"/>
      <c r="AC1371" s="68"/>
      <c r="AD1371" s="2"/>
      <c r="AE1371" s="2"/>
      <c r="AF1371" s="2"/>
      <c r="AG1371" s="2"/>
      <c r="AH1371" s="55"/>
      <c r="AI1371" s="72"/>
      <c r="AJ1371" s="72"/>
      <c r="AK1371" s="72"/>
      <c r="AL1371" s="72"/>
      <c r="AM1371" s="80"/>
      <c r="AN1371" s="2"/>
      <c r="AO1371" s="2"/>
      <c r="AP1371" s="2"/>
      <c r="AQ1371" s="2"/>
      <c r="AR1371" s="55"/>
      <c r="AS1371" s="85"/>
      <c r="AT1371" s="85"/>
      <c r="AU1371" s="85"/>
      <c r="AV1371" s="85"/>
      <c r="AW1371" s="100"/>
      <c r="AX1371" s="2"/>
      <c r="AY1371" s="2"/>
      <c r="AZ1371" s="2"/>
      <c r="BA1371" s="2"/>
      <c r="BB1371" s="55"/>
      <c r="BC1371" s="105"/>
      <c r="BD1371" s="105"/>
      <c r="BE1371" s="105"/>
      <c r="BF1371" s="105"/>
      <c r="BG1371" s="109"/>
      <c r="BH1371" s="2"/>
      <c r="BI1371" s="2"/>
      <c r="BJ1371" s="2"/>
      <c r="BK1371" s="2"/>
      <c r="BL1371" s="55"/>
      <c r="BM1371" s="48"/>
      <c r="BN1371" s="48"/>
      <c r="BO1371" s="48"/>
      <c r="BP1371" s="48"/>
      <c r="BQ1371" s="117"/>
      <c r="BR1371" s="2"/>
      <c r="BS1371" s="2"/>
      <c r="BT1371" s="2"/>
      <c r="BU1371" s="2"/>
      <c r="BV1371" s="55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18" t="s">
        <v>5</v>
      </c>
      <c r="H1372" s="3">
        <v>2024</v>
      </c>
      <c r="I1372" s="20" t="s">
        <v>286</v>
      </c>
      <c r="J1372" s="184" t="s">
        <v>336</v>
      </c>
      <c r="K1372" s="2" t="s">
        <v>319</v>
      </c>
      <c r="L1372" s="163">
        <f t="shared" si="44"/>
        <v>0</v>
      </c>
      <c r="M1372" s="163">
        <f t="shared" si="45"/>
        <v>0</v>
      </c>
      <c r="N1372" s="181"/>
      <c r="O1372" s="33"/>
      <c r="P1372" s="33"/>
      <c r="Q1372" s="33"/>
      <c r="R1372" s="33"/>
      <c r="S1372" s="42"/>
      <c r="T1372" s="2"/>
      <c r="U1372" s="2"/>
      <c r="V1372" s="2"/>
      <c r="W1372" s="2"/>
      <c r="X1372" s="55"/>
      <c r="Y1372" s="62"/>
      <c r="Z1372" s="62"/>
      <c r="AA1372" s="62"/>
      <c r="AB1372" s="62"/>
      <c r="AC1372" s="68"/>
      <c r="AD1372" s="2"/>
      <c r="AE1372" s="2"/>
      <c r="AF1372" s="2"/>
      <c r="AG1372" s="2"/>
      <c r="AH1372" s="55"/>
      <c r="AI1372" s="72"/>
      <c r="AJ1372" s="72"/>
      <c r="AK1372" s="72"/>
      <c r="AL1372" s="72"/>
      <c r="AM1372" s="80"/>
      <c r="AN1372" s="2"/>
      <c r="AO1372" s="2"/>
      <c r="AP1372" s="2"/>
      <c r="AQ1372" s="2"/>
      <c r="AR1372" s="55"/>
      <c r="AS1372" s="85"/>
      <c r="AT1372" s="85"/>
      <c r="AU1372" s="85"/>
      <c r="AV1372" s="85"/>
      <c r="AW1372" s="100"/>
      <c r="AX1372" s="2"/>
      <c r="AY1372" s="2"/>
      <c r="AZ1372" s="2"/>
      <c r="BA1372" s="2"/>
      <c r="BB1372" s="55"/>
      <c r="BC1372" s="105"/>
      <c r="BD1372" s="105"/>
      <c r="BE1372" s="105"/>
      <c r="BF1372" s="105"/>
      <c r="BG1372" s="109"/>
      <c r="BH1372" s="2"/>
      <c r="BI1372" s="2"/>
      <c r="BJ1372" s="2"/>
      <c r="BK1372" s="2"/>
      <c r="BL1372" s="55"/>
      <c r="BM1372" s="48"/>
      <c r="BN1372" s="48"/>
      <c r="BO1372" s="48"/>
      <c r="BP1372" s="48"/>
      <c r="BQ1372" s="117"/>
      <c r="BR1372" s="2"/>
      <c r="BS1372" s="2"/>
      <c r="BT1372" s="2"/>
      <c r="BU1372" s="2"/>
      <c r="BV1372" s="55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18" t="s">
        <v>5</v>
      </c>
      <c r="H1373" s="3">
        <v>2024</v>
      </c>
      <c r="I1373" s="20" t="s">
        <v>286</v>
      </c>
      <c r="J1373" s="185" t="s">
        <v>337</v>
      </c>
      <c r="K1373" s="8" t="s">
        <v>318</v>
      </c>
      <c r="L1373" s="163">
        <f t="shared" si="44"/>
        <v>0</v>
      </c>
      <c r="M1373" s="163">
        <f t="shared" si="45"/>
        <v>0</v>
      </c>
      <c r="N1373" s="181"/>
      <c r="O1373" s="53"/>
      <c r="P1373" s="53"/>
      <c r="Q1373" s="53"/>
      <c r="R1373" s="53"/>
      <c r="S1373" s="54"/>
      <c r="T1373" s="8"/>
      <c r="U1373" s="8"/>
      <c r="V1373" s="8"/>
      <c r="W1373" s="8"/>
      <c r="X1373" s="122"/>
      <c r="Y1373" s="135"/>
      <c r="Z1373" s="135"/>
      <c r="AA1373" s="135"/>
      <c r="AB1373" s="135"/>
      <c r="AC1373" s="136"/>
      <c r="AD1373" s="8"/>
      <c r="AE1373" s="8"/>
      <c r="AF1373" s="8"/>
      <c r="AG1373" s="8"/>
      <c r="AH1373" s="122"/>
      <c r="AI1373" s="137"/>
      <c r="AJ1373" s="137"/>
      <c r="AK1373" s="137"/>
      <c r="AL1373" s="137"/>
      <c r="AM1373" s="138"/>
      <c r="AN1373" s="8"/>
      <c r="AO1373" s="8"/>
      <c r="AP1373" s="8"/>
      <c r="AQ1373" s="8"/>
      <c r="AR1373" s="122"/>
      <c r="AS1373" s="139"/>
      <c r="AT1373" s="139"/>
      <c r="AU1373" s="139"/>
      <c r="AV1373" s="139"/>
      <c r="AW1373" s="140"/>
      <c r="AX1373" s="8"/>
      <c r="AY1373" s="8"/>
      <c r="AZ1373" s="8"/>
      <c r="BA1373" s="8"/>
      <c r="BB1373" s="122"/>
      <c r="BC1373" s="141"/>
      <c r="BD1373" s="141"/>
      <c r="BE1373" s="141"/>
      <c r="BF1373" s="141"/>
      <c r="BG1373" s="142"/>
      <c r="BH1373" s="8"/>
      <c r="BI1373" s="8"/>
      <c r="BJ1373" s="8"/>
      <c r="BK1373" s="8"/>
      <c r="BL1373" s="122"/>
      <c r="BM1373" s="143"/>
      <c r="BN1373" s="143"/>
      <c r="BO1373" s="143"/>
      <c r="BP1373" s="143"/>
      <c r="BQ1373" s="144"/>
      <c r="BR1373" s="8"/>
      <c r="BS1373" s="8"/>
      <c r="BT1373" s="8"/>
      <c r="BU1373" s="8"/>
      <c r="BV1373" s="122"/>
    </row>
    <row r="1374" spans="1:74" ht="28.8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18" t="s">
        <v>5</v>
      </c>
      <c r="H1374" s="3">
        <v>2024</v>
      </c>
      <c r="I1374" s="20" t="s">
        <v>286</v>
      </c>
      <c r="J1374" s="185" t="s">
        <v>338</v>
      </c>
      <c r="K1374" s="8" t="s">
        <v>339</v>
      </c>
      <c r="L1374" s="163">
        <f t="shared" si="44"/>
        <v>0</v>
      </c>
      <c r="M1374" s="163">
        <f t="shared" si="45"/>
        <v>0</v>
      </c>
      <c r="N1374" s="181"/>
      <c r="O1374" s="53"/>
      <c r="P1374" s="53"/>
      <c r="Q1374" s="53"/>
      <c r="R1374" s="53"/>
      <c r="S1374" s="54"/>
      <c r="T1374" s="8"/>
      <c r="U1374" s="8"/>
      <c r="V1374" s="8"/>
      <c r="W1374" s="8"/>
      <c r="X1374" s="122"/>
      <c r="Y1374" s="135"/>
      <c r="Z1374" s="135"/>
      <c r="AA1374" s="135"/>
      <c r="AB1374" s="135"/>
      <c r="AC1374" s="136"/>
      <c r="AD1374" s="8"/>
      <c r="AE1374" s="8"/>
      <c r="AF1374" s="8"/>
      <c r="AG1374" s="8"/>
      <c r="AH1374" s="122"/>
      <c r="AI1374" s="137"/>
      <c r="AJ1374" s="137"/>
      <c r="AK1374" s="137"/>
      <c r="AL1374" s="137"/>
      <c r="AM1374" s="138"/>
      <c r="AN1374" s="8"/>
      <c r="AO1374" s="8"/>
      <c r="AP1374" s="8"/>
      <c r="AQ1374" s="8"/>
      <c r="AR1374" s="122"/>
      <c r="AS1374" s="139"/>
      <c r="AT1374" s="139"/>
      <c r="AU1374" s="139"/>
      <c r="AV1374" s="139"/>
      <c r="AW1374" s="140"/>
      <c r="AX1374" s="8"/>
      <c r="AY1374" s="8"/>
      <c r="AZ1374" s="8"/>
      <c r="BA1374" s="8"/>
      <c r="BB1374" s="122"/>
      <c r="BC1374" s="141"/>
      <c r="BD1374" s="141"/>
      <c r="BE1374" s="141"/>
      <c r="BF1374" s="141"/>
      <c r="BG1374" s="142"/>
      <c r="BH1374" s="8"/>
      <c r="BI1374" s="8"/>
      <c r="BJ1374" s="8"/>
      <c r="BK1374" s="8"/>
      <c r="BL1374" s="122"/>
      <c r="BM1374" s="143"/>
      <c r="BN1374" s="143"/>
      <c r="BO1374" s="143"/>
      <c r="BP1374" s="143"/>
      <c r="BQ1374" s="144"/>
      <c r="BR1374" s="8"/>
      <c r="BS1374" s="8"/>
      <c r="BT1374" s="8"/>
      <c r="BU1374" s="8"/>
      <c r="BV1374" s="122"/>
    </row>
    <row r="1375" spans="1:74" ht="28.8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18" t="s">
        <v>5</v>
      </c>
      <c r="H1375" s="3">
        <v>2024</v>
      </c>
      <c r="I1375" s="20" t="s">
        <v>286</v>
      </c>
      <c r="J1375" s="185" t="s">
        <v>340</v>
      </c>
      <c r="K1375" s="8" t="s">
        <v>318</v>
      </c>
      <c r="L1375" s="163">
        <f t="shared" si="44"/>
        <v>0</v>
      </c>
      <c r="M1375" s="163">
        <f t="shared" si="45"/>
        <v>0</v>
      </c>
      <c r="N1375" s="181"/>
      <c r="O1375" s="53"/>
      <c r="P1375" s="53"/>
      <c r="Q1375" s="53"/>
      <c r="R1375" s="53"/>
      <c r="S1375" s="54"/>
      <c r="T1375" s="8"/>
      <c r="U1375" s="8"/>
      <c r="V1375" s="8"/>
      <c r="W1375" s="8"/>
      <c r="X1375" s="122"/>
      <c r="Y1375" s="135"/>
      <c r="Z1375" s="135"/>
      <c r="AA1375" s="135"/>
      <c r="AB1375" s="135"/>
      <c r="AC1375" s="136"/>
      <c r="AD1375" s="8"/>
      <c r="AE1375" s="8"/>
      <c r="AF1375" s="8"/>
      <c r="AG1375" s="8"/>
      <c r="AH1375" s="122"/>
      <c r="AI1375" s="137"/>
      <c r="AJ1375" s="137"/>
      <c r="AK1375" s="137"/>
      <c r="AL1375" s="137"/>
      <c r="AM1375" s="138"/>
      <c r="AN1375" s="8"/>
      <c r="AO1375" s="8"/>
      <c r="AP1375" s="8"/>
      <c r="AQ1375" s="8"/>
      <c r="AR1375" s="122"/>
      <c r="AS1375" s="139"/>
      <c r="AT1375" s="139"/>
      <c r="AU1375" s="139"/>
      <c r="AV1375" s="139"/>
      <c r="AW1375" s="140"/>
      <c r="AX1375" s="8"/>
      <c r="AY1375" s="8"/>
      <c r="AZ1375" s="8"/>
      <c r="BA1375" s="8"/>
      <c r="BB1375" s="122"/>
      <c r="BC1375" s="141"/>
      <c r="BD1375" s="141"/>
      <c r="BE1375" s="141"/>
      <c r="BF1375" s="141"/>
      <c r="BG1375" s="142"/>
      <c r="BH1375" s="8"/>
      <c r="BI1375" s="8"/>
      <c r="BJ1375" s="8"/>
      <c r="BK1375" s="8"/>
      <c r="BL1375" s="122"/>
      <c r="BM1375" s="143"/>
      <c r="BN1375" s="143"/>
      <c r="BO1375" s="143"/>
      <c r="BP1375" s="143"/>
      <c r="BQ1375" s="144"/>
      <c r="BR1375" s="8"/>
      <c r="BS1375" s="8"/>
      <c r="BT1375" s="8"/>
      <c r="BU1375" s="8"/>
      <c r="BV1375" s="122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18" t="s">
        <v>5</v>
      </c>
      <c r="H1376" s="3">
        <v>2024</v>
      </c>
      <c r="I1376" s="20" t="s">
        <v>286</v>
      </c>
      <c r="J1376" s="185" t="s">
        <v>341</v>
      </c>
      <c r="K1376" s="8" t="s">
        <v>320</v>
      </c>
      <c r="L1376" s="163">
        <f t="shared" si="44"/>
        <v>0</v>
      </c>
      <c r="M1376" s="163">
        <f t="shared" si="45"/>
        <v>0</v>
      </c>
      <c r="N1376" s="181"/>
      <c r="O1376" s="53"/>
      <c r="P1376" s="53"/>
      <c r="Q1376" s="53"/>
      <c r="R1376" s="53"/>
      <c r="S1376" s="54"/>
      <c r="T1376" s="8"/>
      <c r="U1376" s="8"/>
      <c r="V1376" s="8"/>
      <c r="W1376" s="8"/>
      <c r="X1376" s="122"/>
      <c r="Y1376" s="135"/>
      <c r="Z1376" s="135"/>
      <c r="AA1376" s="135"/>
      <c r="AB1376" s="135"/>
      <c r="AC1376" s="136"/>
      <c r="AD1376" s="8"/>
      <c r="AE1376" s="8"/>
      <c r="AF1376" s="8"/>
      <c r="AG1376" s="8"/>
      <c r="AH1376" s="122"/>
      <c r="AI1376" s="137"/>
      <c r="AJ1376" s="137"/>
      <c r="AK1376" s="137"/>
      <c r="AL1376" s="137"/>
      <c r="AM1376" s="138"/>
      <c r="AN1376" s="8"/>
      <c r="AO1376" s="8"/>
      <c r="AP1376" s="8"/>
      <c r="AQ1376" s="8"/>
      <c r="AR1376" s="122"/>
      <c r="AS1376" s="139"/>
      <c r="AT1376" s="139"/>
      <c r="AU1376" s="139"/>
      <c r="AV1376" s="139"/>
      <c r="AW1376" s="140"/>
      <c r="AX1376" s="8"/>
      <c r="AY1376" s="8"/>
      <c r="AZ1376" s="8"/>
      <c r="BA1376" s="8"/>
      <c r="BB1376" s="122"/>
      <c r="BC1376" s="141"/>
      <c r="BD1376" s="141"/>
      <c r="BE1376" s="141"/>
      <c r="BF1376" s="141"/>
      <c r="BG1376" s="142"/>
      <c r="BH1376" s="8"/>
      <c r="BI1376" s="8"/>
      <c r="BJ1376" s="8"/>
      <c r="BK1376" s="8"/>
      <c r="BL1376" s="122"/>
      <c r="BM1376" s="143"/>
      <c r="BN1376" s="143"/>
      <c r="BO1376" s="143"/>
      <c r="BP1376" s="143"/>
      <c r="BQ1376" s="144"/>
      <c r="BR1376" s="8"/>
      <c r="BS1376" s="8"/>
      <c r="BT1376" s="8"/>
      <c r="BU1376" s="8"/>
      <c r="BV1376" s="122"/>
    </row>
    <row r="1377" spans="1:74" ht="28.8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18" t="s">
        <v>5</v>
      </c>
      <c r="H1377" s="3">
        <v>2024</v>
      </c>
      <c r="I1377" s="20" t="s">
        <v>286</v>
      </c>
      <c r="J1377" s="185" t="s">
        <v>342</v>
      </c>
      <c r="K1377" s="8" t="s">
        <v>320</v>
      </c>
      <c r="L1377" s="163">
        <f t="shared" si="44"/>
        <v>0</v>
      </c>
      <c r="M1377" s="163">
        <f t="shared" si="45"/>
        <v>0</v>
      </c>
      <c r="N1377" s="181"/>
      <c r="O1377" s="53"/>
      <c r="P1377" s="53"/>
      <c r="Q1377" s="53"/>
      <c r="R1377" s="53"/>
      <c r="S1377" s="54"/>
      <c r="T1377" s="8"/>
      <c r="U1377" s="8"/>
      <c r="V1377" s="8"/>
      <c r="W1377" s="8"/>
      <c r="X1377" s="122"/>
      <c r="Y1377" s="135"/>
      <c r="Z1377" s="135"/>
      <c r="AA1377" s="135"/>
      <c r="AB1377" s="135"/>
      <c r="AC1377" s="136"/>
      <c r="AD1377" s="8"/>
      <c r="AE1377" s="8"/>
      <c r="AF1377" s="8"/>
      <c r="AG1377" s="8"/>
      <c r="AH1377" s="122"/>
      <c r="AI1377" s="137"/>
      <c r="AJ1377" s="137"/>
      <c r="AK1377" s="137"/>
      <c r="AL1377" s="137"/>
      <c r="AM1377" s="138"/>
      <c r="AN1377" s="8"/>
      <c r="AO1377" s="8"/>
      <c r="AP1377" s="8"/>
      <c r="AQ1377" s="8"/>
      <c r="AR1377" s="122"/>
      <c r="AS1377" s="139"/>
      <c r="AT1377" s="139"/>
      <c r="AU1377" s="139"/>
      <c r="AV1377" s="139"/>
      <c r="AW1377" s="140"/>
      <c r="AX1377" s="8"/>
      <c r="AY1377" s="8"/>
      <c r="AZ1377" s="8"/>
      <c r="BA1377" s="8"/>
      <c r="BB1377" s="122"/>
      <c r="BC1377" s="141"/>
      <c r="BD1377" s="141"/>
      <c r="BE1377" s="141"/>
      <c r="BF1377" s="141"/>
      <c r="BG1377" s="142"/>
      <c r="BH1377" s="8"/>
      <c r="BI1377" s="8"/>
      <c r="BJ1377" s="8"/>
      <c r="BK1377" s="8"/>
      <c r="BL1377" s="122"/>
      <c r="BM1377" s="143"/>
      <c r="BN1377" s="143"/>
      <c r="BO1377" s="143"/>
      <c r="BP1377" s="143"/>
      <c r="BQ1377" s="144"/>
      <c r="BR1377" s="8"/>
      <c r="BS1377" s="8"/>
      <c r="BT1377" s="8"/>
      <c r="BU1377" s="8"/>
      <c r="BV1377" s="122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18" t="s">
        <v>5</v>
      </c>
      <c r="H1378" s="3">
        <v>2024</v>
      </c>
      <c r="I1378" s="20" t="s">
        <v>286</v>
      </c>
      <c r="J1378" s="185" t="s">
        <v>343</v>
      </c>
      <c r="K1378" s="8" t="s">
        <v>339</v>
      </c>
      <c r="L1378" s="163">
        <f t="shared" si="44"/>
        <v>0</v>
      </c>
      <c r="M1378" s="163">
        <f t="shared" si="45"/>
        <v>0</v>
      </c>
      <c r="N1378" s="181"/>
      <c r="O1378" s="53"/>
      <c r="P1378" s="53"/>
      <c r="Q1378" s="53"/>
      <c r="R1378" s="53"/>
      <c r="S1378" s="54"/>
      <c r="T1378" s="8"/>
      <c r="U1378" s="8"/>
      <c r="V1378" s="8"/>
      <c r="W1378" s="8"/>
      <c r="X1378" s="122"/>
      <c r="Y1378" s="135"/>
      <c r="Z1378" s="135"/>
      <c r="AA1378" s="135"/>
      <c r="AB1378" s="135"/>
      <c r="AC1378" s="136"/>
      <c r="AD1378" s="8"/>
      <c r="AE1378" s="8"/>
      <c r="AF1378" s="8"/>
      <c r="AG1378" s="8"/>
      <c r="AH1378" s="122"/>
      <c r="AI1378" s="137"/>
      <c r="AJ1378" s="137"/>
      <c r="AK1378" s="137"/>
      <c r="AL1378" s="137"/>
      <c r="AM1378" s="138"/>
      <c r="AN1378" s="8"/>
      <c r="AO1378" s="8"/>
      <c r="AP1378" s="8"/>
      <c r="AQ1378" s="8"/>
      <c r="AR1378" s="122"/>
      <c r="AS1378" s="139"/>
      <c r="AT1378" s="139"/>
      <c r="AU1378" s="139"/>
      <c r="AV1378" s="139"/>
      <c r="AW1378" s="140"/>
      <c r="AX1378" s="8"/>
      <c r="AY1378" s="8"/>
      <c r="AZ1378" s="8"/>
      <c r="BA1378" s="8"/>
      <c r="BB1378" s="122"/>
      <c r="BC1378" s="141"/>
      <c r="BD1378" s="141"/>
      <c r="BE1378" s="141"/>
      <c r="BF1378" s="141"/>
      <c r="BG1378" s="142"/>
      <c r="BH1378" s="8"/>
      <c r="BI1378" s="8"/>
      <c r="BJ1378" s="8"/>
      <c r="BK1378" s="8"/>
      <c r="BL1378" s="122"/>
      <c r="BM1378" s="143"/>
      <c r="BN1378" s="143"/>
      <c r="BO1378" s="143"/>
      <c r="BP1378" s="143"/>
      <c r="BQ1378" s="144"/>
      <c r="BR1378" s="8"/>
      <c r="BS1378" s="8"/>
      <c r="BT1378" s="8"/>
      <c r="BU1378" s="8"/>
      <c r="BV1378" s="122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18" t="s">
        <v>5</v>
      </c>
      <c r="H1379" s="3">
        <v>2024</v>
      </c>
      <c r="I1379" s="20" t="s">
        <v>288</v>
      </c>
      <c r="J1379" s="185" t="s">
        <v>344</v>
      </c>
      <c r="K1379" s="8" t="s">
        <v>318</v>
      </c>
      <c r="L1379" s="163">
        <f t="shared" si="44"/>
        <v>0</v>
      </c>
      <c r="M1379" s="163">
        <f t="shared" si="45"/>
        <v>0</v>
      </c>
      <c r="N1379" s="181"/>
      <c r="O1379" s="53"/>
      <c r="P1379" s="53"/>
      <c r="Q1379" s="53"/>
      <c r="R1379" s="53"/>
      <c r="S1379" s="54"/>
      <c r="T1379" s="8"/>
      <c r="U1379" s="8"/>
      <c r="V1379" s="8"/>
      <c r="W1379" s="8"/>
      <c r="X1379" s="122"/>
      <c r="Y1379" s="135"/>
      <c r="Z1379" s="135"/>
      <c r="AA1379" s="135"/>
      <c r="AB1379" s="135"/>
      <c r="AC1379" s="136"/>
      <c r="AD1379" s="8"/>
      <c r="AE1379" s="8"/>
      <c r="AF1379" s="8"/>
      <c r="AG1379" s="8"/>
      <c r="AH1379" s="122"/>
      <c r="AI1379" s="137"/>
      <c r="AJ1379" s="137"/>
      <c r="AK1379" s="137"/>
      <c r="AL1379" s="137"/>
      <c r="AM1379" s="138"/>
      <c r="AN1379" s="8"/>
      <c r="AO1379" s="8"/>
      <c r="AP1379" s="8"/>
      <c r="AQ1379" s="8"/>
      <c r="AR1379" s="122"/>
      <c r="AS1379" s="139"/>
      <c r="AT1379" s="139"/>
      <c r="AU1379" s="139"/>
      <c r="AV1379" s="139"/>
      <c r="AW1379" s="140"/>
      <c r="AX1379" s="8"/>
      <c r="AY1379" s="8"/>
      <c r="AZ1379" s="8"/>
      <c r="BA1379" s="8"/>
      <c r="BB1379" s="122"/>
      <c r="BC1379" s="141"/>
      <c r="BD1379" s="141"/>
      <c r="BE1379" s="141"/>
      <c r="BF1379" s="141"/>
      <c r="BG1379" s="142"/>
      <c r="BH1379" s="8"/>
      <c r="BI1379" s="8"/>
      <c r="BJ1379" s="8"/>
      <c r="BK1379" s="8"/>
      <c r="BL1379" s="122"/>
      <c r="BM1379" s="143"/>
      <c r="BN1379" s="143"/>
      <c r="BO1379" s="143"/>
      <c r="BP1379" s="143"/>
      <c r="BQ1379" s="144"/>
      <c r="BR1379" s="8"/>
      <c r="BS1379" s="8"/>
      <c r="BT1379" s="8"/>
      <c r="BU1379" s="8"/>
      <c r="BV1379" s="122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18" t="s">
        <v>5</v>
      </c>
      <c r="H1380" s="3">
        <v>2024</v>
      </c>
      <c r="I1380" s="20" t="s">
        <v>288</v>
      </c>
      <c r="J1380" s="184" t="s">
        <v>351</v>
      </c>
      <c r="K1380" s="2" t="s">
        <v>318</v>
      </c>
      <c r="L1380" s="163">
        <f t="shared" si="44"/>
        <v>0</v>
      </c>
      <c r="M1380" s="163">
        <f t="shared" si="45"/>
        <v>0</v>
      </c>
      <c r="N1380" s="181"/>
      <c r="O1380" s="53"/>
      <c r="P1380" s="53"/>
      <c r="Q1380" s="53"/>
      <c r="R1380" s="53"/>
      <c r="S1380" s="54"/>
      <c r="T1380" s="8"/>
      <c r="U1380" s="8"/>
      <c r="V1380" s="8"/>
      <c r="W1380" s="8"/>
      <c r="X1380" s="122"/>
      <c r="Y1380" s="135"/>
      <c r="Z1380" s="135"/>
      <c r="AA1380" s="135"/>
      <c r="AB1380" s="135"/>
      <c r="AC1380" s="136"/>
      <c r="AD1380" s="8"/>
      <c r="AE1380" s="8"/>
      <c r="AF1380" s="8"/>
      <c r="AG1380" s="8"/>
      <c r="AH1380" s="122"/>
      <c r="AI1380" s="137"/>
      <c r="AJ1380" s="137"/>
      <c r="AK1380" s="137"/>
      <c r="AL1380" s="137"/>
      <c r="AM1380" s="138"/>
      <c r="AN1380" s="8"/>
      <c r="AO1380" s="8"/>
      <c r="AP1380" s="8"/>
      <c r="AQ1380" s="8"/>
      <c r="AR1380" s="122"/>
      <c r="AS1380" s="139"/>
      <c r="AT1380" s="139"/>
      <c r="AU1380" s="139"/>
      <c r="AV1380" s="139"/>
      <c r="AW1380" s="140"/>
      <c r="AX1380" s="8"/>
      <c r="AY1380" s="8"/>
      <c r="AZ1380" s="8"/>
      <c r="BA1380" s="8"/>
      <c r="BB1380" s="122"/>
      <c r="BC1380" s="141"/>
      <c r="BD1380" s="141"/>
      <c r="BE1380" s="141"/>
      <c r="BF1380" s="141"/>
      <c r="BG1380" s="142"/>
      <c r="BH1380" s="8"/>
      <c r="BI1380" s="8"/>
      <c r="BJ1380" s="8"/>
      <c r="BK1380" s="8"/>
      <c r="BL1380" s="122"/>
      <c r="BM1380" s="143"/>
      <c r="BN1380" s="143"/>
      <c r="BO1380" s="143"/>
      <c r="BP1380" s="143"/>
      <c r="BQ1380" s="144"/>
      <c r="BR1380" s="8"/>
      <c r="BS1380" s="8"/>
      <c r="BT1380" s="8"/>
      <c r="BU1380" s="8"/>
      <c r="BV1380" s="122"/>
    </row>
    <row r="1381" spans="1:74" ht="28.8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18" t="s">
        <v>5</v>
      </c>
      <c r="H1381" s="3">
        <v>2024</v>
      </c>
      <c r="I1381" s="20" t="s">
        <v>288</v>
      </c>
      <c r="J1381" s="184" t="s">
        <v>352</v>
      </c>
      <c r="K1381" s="2" t="s">
        <v>321</v>
      </c>
      <c r="L1381" s="163">
        <f t="shared" si="44"/>
        <v>0</v>
      </c>
      <c r="M1381" s="163">
        <f t="shared" si="45"/>
        <v>0</v>
      </c>
      <c r="N1381" s="181"/>
      <c r="O1381" s="33"/>
      <c r="P1381" s="33"/>
      <c r="Q1381" s="33"/>
      <c r="R1381" s="33"/>
      <c r="S1381" s="42"/>
      <c r="T1381" s="2"/>
      <c r="U1381" s="2"/>
      <c r="V1381" s="2"/>
      <c r="W1381" s="2"/>
      <c r="X1381" s="55"/>
      <c r="Y1381" s="62"/>
      <c r="Z1381" s="62"/>
      <c r="AA1381" s="62"/>
      <c r="AB1381" s="62"/>
      <c r="AC1381" s="68"/>
      <c r="AD1381" s="2"/>
      <c r="AE1381" s="2"/>
      <c r="AF1381" s="2"/>
      <c r="AG1381" s="2"/>
      <c r="AH1381" s="55"/>
      <c r="AI1381" s="72"/>
      <c r="AJ1381" s="72"/>
      <c r="AK1381" s="72"/>
      <c r="AL1381" s="72"/>
      <c r="AM1381" s="80"/>
      <c r="AN1381" s="2"/>
      <c r="AO1381" s="2"/>
      <c r="AP1381" s="2"/>
      <c r="AQ1381" s="2"/>
      <c r="AR1381" s="55"/>
      <c r="AS1381" s="85"/>
      <c r="AT1381" s="85"/>
      <c r="AU1381" s="85"/>
      <c r="AV1381" s="85"/>
      <c r="AW1381" s="100"/>
      <c r="AX1381" s="2"/>
      <c r="AY1381" s="2"/>
      <c r="AZ1381" s="2"/>
      <c r="BA1381" s="2"/>
      <c r="BB1381" s="55"/>
      <c r="BC1381" s="105"/>
      <c r="BD1381" s="105"/>
      <c r="BE1381" s="105"/>
      <c r="BF1381" s="105"/>
      <c r="BG1381" s="109"/>
      <c r="BH1381" s="2"/>
      <c r="BI1381" s="2"/>
      <c r="BJ1381" s="2"/>
      <c r="BK1381" s="2"/>
      <c r="BL1381" s="55"/>
      <c r="BM1381" s="48"/>
      <c r="BN1381" s="48"/>
      <c r="BO1381" s="48"/>
      <c r="BP1381" s="48"/>
      <c r="BQ1381" s="117"/>
      <c r="BR1381" s="2"/>
      <c r="BS1381" s="2"/>
      <c r="BT1381" s="2"/>
      <c r="BU1381" s="2"/>
      <c r="BV1381" s="55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18" t="s">
        <v>5</v>
      </c>
      <c r="H1382" s="3">
        <v>2024</v>
      </c>
      <c r="I1382" s="20" t="s">
        <v>288</v>
      </c>
      <c r="J1382" s="184" t="s">
        <v>345</v>
      </c>
      <c r="K1382" s="2" t="s">
        <v>318</v>
      </c>
      <c r="L1382" s="163">
        <f t="shared" si="44"/>
        <v>0</v>
      </c>
      <c r="M1382" s="163">
        <f t="shared" si="45"/>
        <v>0</v>
      </c>
      <c r="N1382" s="181"/>
      <c r="O1382" s="46"/>
      <c r="P1382" s="53"/>
      <c r="Q1382" s="53"/>
      <c r="R1382" s="46"/>
      <c r="S1382" s="54"/>
      <c r="T1382" s="3"/>
      <c r="U1382" s="2"/>
      <c r="V1382" s="2"/>
      <c r="W1382" s="2"/>
      <c r="X1382" s="55"/>
      <c r="Y1382" s="64"/>
      <c r="Z1382" s="62"/>
      <c r="AA1382" s="62"/>
      <c r="AB1382" s="62"/>
      <c r="AC1382" s="68"/>
      <c r="AD1382" s="3"/>
      <c r="AE1382" s="2"/>
      <c r="AF1382" s="2"/>
      <c r="AG1382" s="2"/>
      <c r="AH1382" s="55"/>
      <c r="AI1382" s="73"/>
      <c r="AJ1382" s="72"/>
      <c r="AK1382" s="72"/>
      <c r="AL1382" s="72"/>
      <c r="AM1382" s="80"/>
      <c r="AN1382" s="3"/>
      <c r="AO1382" s="2"/>
      <c r="AP1382" s="2"/>
      <c r="AQ1382" s="2"/>
      <c r="AR1382" s="55"/>
      <c r="AS1382" s="86"/>
      <c r="AT1382" s="85"/>
      <c r="AU1382" s="85"/>
      <c r="AV1382" s="85"/>
      <c r="AW1382" s="100"/>
      <c r="AX1382" s="3"/>
      <c r="AY1382" s="2"/>
      <c r="AZ1382" s="2"/>
      <c r="BA1382" s="2"/>
      <c r="BB1382" s="55"/>
      <c r="BC1382" s="106"/>
      <c r="BD1382" s="105"/>
      <c r="BE1382" s="105"/>
      <c r="BF1382" s="105"/>
      <c r="BG1382" s="109"/>
      <c r="BH1382" s="3"/>
      <c r="BI1382" s="2"/>
      <c r="BJ1382" s="2"/>
      <c r="BK1382" s="2"/>
      <c r="BL1382" s="55"/>
      <c r="BM1382" s="49"/>
      <c r="BN1382" s="48"/>
      <c r="BO1382" s="48"/>
      <c r="BP1382" s="48"/>
      <c r="BQ1382" s="117"/>
      <c r="BR1382" s="3"/>
      <c r="BS1382" s="2"/>
      <c r="BT1382" s="2"/>
      <c r="BU1382" s="2"/>
      <c r="BV1382" s="55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18" t="s">
        <v>5</v>
      </c>
      <c r="H1383" s="3">
        <v>2024</v>
      </c>
      <c r="I1383" s="20" t="s">
        <v>289</v>
      </c>
      <c r="J1383" s="184" t="s">
        <v>268</v>
      </c>
      <c r="K1383" s="2" t="s">
        <v>318</v>
      </c>
      <c r="L1383" s="163">
        <f t="shared" si="44"/>
        <v>0</v>
      </c>
      <c r="M1383" s="163">
        <f t="shared" si="45"/>
        <v>0</v>
      </c>
      <c r="N1383" s="181"/>
      <c r="O1383" s="33"/>
      <c r="P1383" s="33"/>
      <c r="Q1383" s="33"/>
      <c r="R1383" s="33"/>
      <c r="S1383" s="42"/>
      <c r="T1383" s="2"/>
      <c r="U1383" s="2"/>
      <c r="V1383" s="2"/>
      <c r="W1383" s="2"/>
      <c r="X1383" s="55"/>
      <c r="Y1383" s="62"/>
      <c r="Z1383" s="62"/>
      <c r="AA1383" s="62"/>
      <c r="AB1383" s="62"/>
      <c r="AC1383" s="68"/>
      <c r="AD1383" s="2"/>
      <c r="AE1383" s="2"/>
      <c r="AF1383" s="2"/>
      <c r="AG1383" s="2"/>
      <c r="AH1383" s="55"/>
      <c r="AI1383" s="72"/>
      <c r="AJ1383" s="72"/>
      <c r="AK1383" s="72"/>
      <c r="AL1383" s="72"/>
      <c r="AM1383" s="80"/>
      <c r="AN1383" s="2"/>
      <c r="AO1383" s="2"/>
      <c r="AP1383" s="2"/>
      <c r="AQ1383" s="2"/>
      <c r="AR1383" s="55"/>
      <c r="AS1383" s="85"/>
      <c r="AT1383" s="85"/>
      <c r="AU1383" s="85"/>
      <c r="AV1383" s="85"/>
      <c r="AW1383" s="100"/>
      <c r="AX1383" s="2"/>
      <c r="AY1383" s="2"/>
      <c r="AZ1383" s="2"/>
      <c r="BA1383" s="2"/>
      <c r="BB1383" s="55"/>
      <c r="BC1383" s="105"/>
      <c r="BD1383" s="105"/>
      <c r="BE1383" s="105"/>
      <c r="BF1383" s="105"/>
      <c r="BG1383" s="109"/>
      <c r="BH1383" s="2"/>
      <c r="BI1383" s="2"/>
      <c r="BJ1383" s="2"/>
      <c r="BK1383" s="2"/>
      <c r="BL1383" s="55"/>
      <c r="BM1383" s="48"/>
      <c r="BN1383" s="48"/>
      <c r="BO1383" s="48"/>
      <c r="BP1383" s="48"/>
      <c r="BQ1383" s="117"/>
      <c r="BR1383" s="2"/>
      <c r="BS1383" s="2"/>
      <c r="BT1383" s="2"/>
      <c r="BU1383" s="2"/>
      <c r="BV1383" s="55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18" t="s">
        <v>5</v>
      </c>
      <c r="H1384" s="3">
        <v>2024</v>
      </c>
      <c r="I1384" s="20" t="s">
        <v>289</v>
      </c>
      <c r="J1384" s="184" t="s">
        <v>292</v>
      </c>
      <c r="K1384" s="2" t="s">
        <v>318</v>
      </c>
      <c r="L1384" s="163">
        <f t="shared" si="44"/>
        <v>0</v>
      </c>
      <c r="M1384" s="163">
        <f t="shared" si="45"/>
        <v>0</v>
      </c>
      <c r="N1384" s="181"/>
      <c r="O1384" s="33"/>
      <c r="P1384" s="33"/>
      <c r="Q1384" s="33"/>
      <c r="R1384" s="33"/>
      <c r="S1384" s="42"/>
      <c r="T1384" s="2"/>
      <c r="U1384" s="2"/>
      <c r="V1384" s="2"/>
      <c r="W1384" s="2"/>
      <c r="X1384" s="55"/>
      <c r="Y1384" s="62"/>
      <c r="Z1384" s="62"/>
      <c r="AA1384" s="62"/>
      <c r="AB1384" s="62"/>
      <c r="AC1384" s="68"/>
      <c r="AD1384" s="2"/>
      <c r="AE1384" s="2"/>
      <c r="AF1384" s="2"/>
      <c r="AG1384" s="2"/>
      <c r="AH1384" s="55"/>
      <c r="AI1384" s="72"/>
      <c r="AJ1384" s="72"/>
      <c r="AK1384" s="72"/>
      <c r="AL1384" s="72"/>
      <c r="AM1384" s="80"/>
      <c r="AN1384" s="2"/>
      <c r="AO1384" s="2"/>
      <c r="AP1384" s="2"/>
      <c r="AQ1384" s="2"/>
      <c r="AR1384" s="55"/>
      <c r="AS1384" s="85"/>
      <c r="AT1384" s="85"/>
      <c r="AU1384" s="85"/>
      <c r="AV1384" s="85"/>
      <c r="AW1384" s="100"/>
      <c r="AX1384" s="2"/>
      <c r="AY1384" s="2"/>
      <c r="AZ1384" s="2"/>
      <c r="BA1384" s="2"/>
      <c r="BB1384" s="55"/>
      <c r="BC1384" s="105"/>
      <c r="BD1384" s="105"/>
      <c r="BE1384" s="105"/>
      <c r="BF1384" s="105"/>
      <c r="BG1384" s="109"/>
      <c r="BH1384" s="2"/>
      <c r="BI1384" s="2"/>
      <c r="BJ1384" s="2"/>
      <c r="BK1384" s="2"/>
      <c r="BL1384" s="55"/>
      <c r="BM1384" s="48"/>
      <c r="BN1384" s="48"/>
      <c r="BO1384" s="48"/>
      <c r="BP1384" s="48"/>
      <c r="BQ1384" s="117"/>
      <c r="BR1384" s="2"/>
      <c r="BS1384" s="2"/>
      <c r="BT1384" s="2"/>
      <c r="BU1384" s="2"/>
      <c r="BV1384" s="55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18" t="s">
        <v>5</v>
      </c>
      <c r="H1385" s="3">
        <v>2024</v>
      </c>
      <c r="I1385" s="20" t="s">
        <v>285</v>
      </c>
      <c r="J1385" s="184" t="s">
        <v>293</v>
      </c>
      <c r="K1385" s="2" t="s">
        <v>318</v>
      </c>
      <c r="L1385" s="163">
        <f t="shared" si="44"/>
        <v>0</v>
      </c>
      <c r="M1385" s="163">
        <f t="shared" si="45"/>
        <v>0</v>
      </c>
      <c r="N1385" s="181"/>
      <c r="O1385" s="33"/>
      <c r="P1385" s="33"/>
      <c r="Q1385" s="33"/>
      <c r="R1385" s="34"/>
      <c r="S1385" s="42"/>
      <c r="T1385" s="2"/>
      <c r="U1385" s="2"/>
      <c r="V1385" s="2"/>
      <c r="W1385" s="3"/>
      <c r="X1385" s="55"/>
      <c r="Y1385" s="62"/>
      <c r="Z1385" s="62"/>
      <c r="AA1385" s="62"/>
      <c r="AB1385" s="64"/>
      <c r="AC1385" s="68"/>
      <c r="AD1385" s="2"/>
      <c r="AE1385" s="2"/>
      <c r="AF1385" s="2"/>
      <c r="AG1385" s="3"/>
      <c r="AH1385" s="55"/>
      <c r="AI1385" s="72"/>
      <c r="AJ1385" s="72"/>
      <c r="AK1385" s="72"/>
      <c r="AL1385" s="73"/>
      <c r="AM1385" s="80"/>
      <c r="AN1385" s="2"/>
      <c r="AO1385" s="2"/>
      <c r="AP1385" s="2"/>
      <c r="AQ1385" s="3"/>
      <c r="AR1385" s="55"/>
      <c r="AS1385" s="85"/>
      <c r="AT1385" s="85"/>
      <c r="AU1385" s="85"/>
      <c r="AV1385" s="86"/>
      <c r="AW1385" s="100"/>
      <c r="AX1385" s="2"/>
      <c r="AY1385" s="2"/>
      <c r="AZ1385" s="2"/>
      <c r="BA1385" s="3"/>
      <c r="BB1385" s="55"/>
      <c r="BC1385" s="105"/>
      <c r="BD1385" s="105"/>
      <c r="BE1385" s="105"/>
      <c r="BF1385" s="106"/>
      <c r="BG1385" s="109"/>
      <c r="BH1385" s="2"/>
      <c r="BI1385" s="2"/>
      <c r="BJ1385" s="2"/>
      <c r="BK1385" s="3"/>
      <c r="BL1385" s="55"/>
      <c r="BM1385" s="48"/>
      <c r="BN1385" s="48"/>
      <c r="BO1385" s="48"/>
      <c r="BP1385" s="49"/>
      <c r="BQ1385" s="117"/>
      <c r="BR1385" s="2"/>
      <c r="BS1385" s="2"/>
      <c r="BT1385" s="2"/>
      <c r="BU1385" s="3"/>
      <c r="BV1385" s="55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18" t="s">
        <v>5</v>
      </c>
      <c r="H1386" s="3">
        <v>2024</v>
      </c>
      <c r="I1386" s="20" t="s">
        <v>287</v>
      </c>
      <c r="J1386" s="184" t="s">
        <v>269</v>
      </c>
      <c r="K1386" s="2" t="s">
        <v>320</v>
      </c>
      <c r="L1386" s="163">
        <f t="shared" si="44"/>
        <v>0</v>
      </c>
      <c r="M1386" s="163">
        <f t="shared" si="45"/>
        <v>0</v>
      </c>
      <c r="N1386" s="181"/>
      <c r="O1386" s="33"/>
      <c r="P1386" s="33"/>
      <c r="Q1386" s="33"/>
      <c r="R1386" s="33"/>
      <c r="S1386" s="42"/>
      <c r="T1386" s="2"/>
      <c r="U1386" s="2"/>
      <c r="V1386" s="2"/>
      <c r="W1386" s="2"/>
      <c r="X1386" s="55"/>
      <c r="Y1386" s="62"/>
      <c r="Z1386" s="62"/>
      <c r="AA1386" s="62"/>
      <c r="AB1386" s="64"/>
      <c r="AC1386" s="68"/>
      <c r="AD1386" s="2"/>
      <c r="AE1386" s="2"/>
      <c r="AF1386" s="2"/>
      <c r="AG1386" s="2"/>
      <c r="AH1386" s="55"/>
      <c r="AI1386" s="72"/>
      <c r="AJ1386" s="72"/>
      <c r="AK1386" s="72"/>
      <c r="AL1386" s="72"/>
      <c r="AM1386" s="80"/>
      <c r="AN1386" s="2"/>
      <c r="AO1386" s="2"/>
      <c r="AP1386" s="2"/>
      <c r="AQ1386" s="2"/>
      <c r="AR1386" s="55"/>
      <c r="AS1386" s="85"/>
      <c r="AT1386" s="85"/>
      <c r="AU1386" s="85"/>
      <c r="AV1386" s="85"/>
      <c r="AW1386" s="100"/>
      <c r="AX1386" s="2"/>
      <c r="AY1386" s="2"/>
      <c r="AZ1386" s="2"/>
      <c r="BA1386" s="2"/>
      <c r="BB1386" s="55"/>
      <c r="BC1386" s="105"/>
      <c r="BD1386" s="105"/>
      <c r="BE1386" s="105"/>
      <c r="BF1386" s="105"/>
      <c r="BG1386" s="109"/>
      <c r="BH1386" s="2"/>
      <c r="BI1386" s="2"/>
      <c r="BJ1386" s="2"/>
      <c r="BK1386" s="2"/>
      <c r="BL1386" s="55"/>
      <c r="BM1386" s="48"/>
      <c r="BN1386" s="48"/>
      <c r="BO1386" s="48"/>
      <c r="BP1386" s="48"/>
      <c r="BQ1386" s="117"/>
      <c r="BR1386" s="2"/>
      <c r="BS1386" s="2"/>
      <c r="BT1386" s="2"/>
      <c r="BU1386" s="2"/>
      <c r="BV1386" s="55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18" t="s">
        <v>5</v>
      </c>
      <c r="H1387" s="3">
        <v>2024</v>
      </c>
      <c r="I1387" s="20" t="s">
        <v>287</v>
      </c>
      <c r="J1387" s="184" t="s">
        <v>270</v>
      </c>
      <c r="K1387" s="2" t="s">
        <v>320</v>
      </c>
      <c r="L1387" s="163">
        <f t="shared" si="44"/>
        <v>0</v>
      </c>
      <c r="M1387" s="163">
        <f t="shared" si="45"/>
        <v>0</v>
      </c>
      <c r="N1387" s="181"/>
      <c r="O1387" s="33"/>
      <c r="P1387" s="33"/>
      <c r="Q1387" s="33"/>
      <c r="R1387" s="33"/>
      <c r="S1387" s="42"/>
      <c r="T1387" s="2"/>
      <c r="U1387" s="2"/>
      <c r="V1387" s="2"/>
      <c r="W1387" s="2"/>
      <c r="X1387" s="55"/>
      <c r="Y1387" s="62"/>
      <c r="Z1387" s="62"/>
      <c r="AA1387" s="62"/>
      <c r="AB1387" s="62"/>
      <c r="AC1387" s="68"/>
      <c r="AD1387" s="2"/>
      <c r="AE1387" s="2"/>
      <c r="AF1387" s="2"/>
      <c r="AG1387" s="2"/>
      <c r="AH1387" s="55"/>
      <c r="AI1387" s="72"/>
      <c r="AJ1387" s="72"/>
      <c r="AK1387" s="72"/>
      <c r="AL1387" s="72"/>
      <c r="AM1387" s="80"/>
      <c r="AN1387" s="2"/>
      <c r="AO1387" s="2"/>
      <c r="AP1387" s="2"/>
      <c r="AQ1387" s="2"/>
      <c r="AR1387" s="55"/>
      <c r="AS1387" s="85"/>
      <c r="AT1387" s="85"/>
      <c r="AU1387" s="85"/>
      <c r="AV1387" s="85"/>
      <c r="AW1387" s="100"/>
      <c r="AX1387" s="2"/>
      <c r="AY1387" s="2"/>
      <c r="AZ1387" s="2"/>
      <c r="BA1387" s="2"/>
      <c r="BB1387" s="55"/>
      <c r="BC1387" s="105"/>
      <c r="BD1387" s="105"/>
      <c r="BE1387" s="105"/>
      <c r="BF1387" s="105"/>
      <c r="BG1387" s="109"/>
      <c r="BH1387" s="2"/>
      <c r="BI1387" s="2"/>
      <c r="BJ1387" s="2"/>
      <c r="BK1387" s="2"/>
      <c r="BL1387" s="55"/>
      <c r="BM1387" s="48"/>
      <c r="BN1387" s="48"/>
      <c r="BO1387" s="48"/>
      <c r="BP1387" s="48"/>
      <c r="BQ1387" s="117"/>
      <c r="BR1387" s="2"/>
      <c r="BS1387" s="2"/>
      <c r="BT1387" s="2"/>
      <c r="BU1387" s="2"/>
      <c r="BV1387" s="55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18" t="s">
        <v>5</v>
      </c>
      <c r="H1388" s="3">
        <v>2024</v>
      </c>
      <c r="I1388" s="20" t="s">
        <v>290</v>
      </c>
      <c r="J1388" s="184" t="s">
        <v>271</v>
      </c>
      <c r="K1388" s="2" t="s">
        <v>321</v>
      </c>
      <c r="L1388" s="163">
        <f t="shared" si="44"/>
        <v>0</v>
      </c>
      <c r="M1388" s="163">
        <f t="shared" si="45"/>
        <v>0</v>
      </c>
      <c r="N1388" s="181"/>
      <c r="O1388" s="33"/>
      <c r="P1388" s="33"/>
      <c r="Q1388" s="33"/>
      <c r="R1388" s="33"/>
      <c r="S1388" s="42"/>
      <c r="T1388" s="2"/>
      <c r="U1388" s="2"/>
      <c r="V1388" s="2"/>
      <c r="W1388" s="2"/>
      <c r="X1388" s="55"/>
      <c r="Y1388" s="62"/>
      <c r="Z1388" s="62"/>
      <c r="AA1388" s="62"/>
      <c r="AB1388" s="62"/>
      <c r="AC1388" s="68"/>
      <c r="AD1388" s="2"/>
      <c r="AE1388" s="2"/>
      <c r="AF1388" s="2"/>
      <c r="AG1388" s="2"/>
      <c r="AH1388" s="55"/>
      <c r="AI1388" s="72"/>
      <c r="AJ1388" s="72"/>
      <c r="AK1388" s="72"/>
      <c r="AL1388" s="72"/>
      <c r="AM1388" s="80"/>
      <c r="AN1388" s="2"/>
      <c r="AO1388" s="2"/>
      <c r="AP1388" s="2"/>
      <c r="AQ1388" s="2"/>
      <c r="AR1388" s="55"/>
      <c r="AS1388" s="85"/>
      <c r="AT1388" s="85"/>
      <c r="AU1388" s="85"/>
      <c r="AV1388" s="85"/>
      <c r="AW1388" s="100"/>
      <c r="AX1388" s="2"/>
      <c r="AY1388" s="2"/>
      <c r="AZ1388" s="2"/>
      <c r="BA1388" s="2"/>
      <c r="BB1388" s="55"/>
      <c r="BC1388" s="105"/>
      <c r="BD1388" s="105"/>
      <c r="BE1388" s="105"/>
      <c r="BF1388" s="105"/>
      <c r="BG1388" s="109"/>
      <c r="BH1388" s="2"/>
      <c r="BI1388" s="2"/>
      <c r="BJ1388" s="2"/>
      <c r="BK1388" s="2"/>
      <c r="BL1388" s="55"/>
      <c r="BM1388" s="48"/>
      <c r="BN1388" s="48"/>
      <c r="BO1388" s="48"/>
      <c r="BP1388" s="48"/>
      <c r="BQ1388" s="117"/>
      <c r="BR1388" s="2"/>
      <c r="BS1388" s="2"/>
      <c r="BT1388" s="2"/>
      <c r="BU1388" s="2"/>
      <c r="BV1388" s="55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18" t="s">
        <v>5</v>
      </c>
      <c r="H1389" s="3">
        <v>2024</v>
      </c>
      <c r="I1389" s="20" t="s">
        <v>284</v>
      </c>
      <c r="J1389" s="184" t="s">
        <v>294</v>
      </c>
      <c r="K1389" s="2" t="s">
        <v>320</v>
      </c>
      <c r="L1389" s="163">
        <f t="shared" si="44"/>
        <v>0</v>
      </c>
      <c r="M1389" s="163">
        <f t="shared" si="45"/>
        <v>0</v>
      </c>
      <c r="N1389" s="181"/>
      <c r="O1389" s="33"/>
      <c r="P1389" s="33"/>
      <c r="Q1389" s="33"/>
      <c r="R1389" s="33"/>
      <c r="S1389" s="42"/>
      <c r="T1389" s="2"/>
      <c r="U1389" s="2"/>
      <c r="V1389" s="2"/>
      <c r="W1389" s="2"/>
      <c r="X1389" s="55"/>
      <c r="Y1389" s="62"/>
      <c r="Z1389" s="62"/>
      <c r="AA1389" s="62"/>
      <c r="AB1389" s="62"/>
      <c r="AC1389" s="68"/>
      <c r="AD1389" s="2"/>
      <c r="AE1389" s="2"/>
      <c r="AF1389" s="2"/>
      <c r="AG1389" s="2"/>
      <c r="AH1389" s="55"/>
      <c r="AI1389" s="72"/>
      <c r="AJ1389" s="72"/>
      <c r="AK1389" s="72"/>
      <c r="AL1389" s="72"/>
      <c r="AM1389" s="80"/>
      <c r="AN1389" s="2"/>
      <c r="AO1389" s="2"/>
      <c r="AP1389" s="2"/>
      <c r="AQ1389" s="2"/>
      <c r="AR1389" s="55"/>
      <c r="AS1389" s="85"/>
      <c r="AT1389" s="85"/>
      <c r="AU1389" s="85"/>
      <c r="AV1389" s="85"/>
      <c r="AW1389" s="100"/>
      <c r="AX1389" s="2"/>
      <c r="AY1389" s="2"/>
      <c r="AZ1389" s="2"/>
      <c r="BA1389" s="2"/>
      <c r="BB1389" s="55"/>
      <c r="BC1389" s="105"/>
      <c r="BD1389" s="105"/>
      <c r="BE1389" s="105"/>
      <c r="BF1389" s="105"/>
      <c r="BG1389" s="109"/>
      <c r="BH1389" s="2"/>
      <c r="BI1389" s="2"/>
      <c r="BJ1389" s="2"/>
      <c r="BK1389" s="2"/>
      <c r="BL1389" s="55"/>
      <c r="BM1389" s="48"/>
      <c r="BN1389" s="48"/>
      <c r="BO1389" s="48"/>
      <c r="BP1389" s="48"/>
      <c r="BQ1389" s="117"/>
      <c r="BR1389" s="2"/>
      <c r="BS1389" s="2"/>
      <c r="BT1389" s="2"/>
      <c r="BU1389" s="2"/>
      <c r="BV1389" s="55"/>
    </row>
    <row r="1390" spans="1:74" ht="28.8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18" t="s">
        <v>5</v>
      </c>
      <c r="H1390" s="3">
        <v>2024</v>
      </c>
      <c r="I1390" s="20" t="s">
        <v>284</v>
      </c>
      <c r="J1390" s="184" t="s">
        <v>346</v>
      </c>
      <c r="K1390" s="2" t="s">
        <v>320</v>
      </c>
      <c r="L1390" s="163">
        <f t="shared" si="44"/>
        <v>0</v>
      </c>
      <c r="M1390" s="163">
        <f t="shared" si="45"/>
        <v>0</v>
      </c>
      <c r="N1390" s="181"/>
      <c r="O1390" s="33"/>
      <c r="P1390" s="33"/>
      <c r="Q1390" s="33"/>
      <c r="R1390" s="33"/>
      <c r="S1390" s="42"/>
      <c r="T1390" s="2"/>
      <c r="U1390" s="2"/>
      <c r="V1390" s="2"/>
      <c r="W1390" s="2"/>
      <c r="X1390" s="55"/>
      <c r="Y1390" s="62"/>
      <c r="Z1390" s="62"/>
      <c r="AA1390" s="62"/>
      <c r="AB1390" s="62"/>
      <c r="AC1390" s="68"/>
      <c r="AD1390" s="2"/>
      <c r="AE1390" s="2"/>
      <c r="AF1390" s="2"/>
      <c r="AG1390" s="2"/>
      <c r="AH1390" s="55"/>
      <c r="AI1390" s="72"/>
      <c r="AJ1390" s="72"/>
      <c r="AK1390" s="72"/>
      <c r="AL1390" s="72"/>
      <c r="AM1390" s="80"/>
      <c r="AN1390" s="2"/>
      <c r="AO1390" s="2"/>
      <c r="AP1390" s="2"/>
      <c r="AQ1390" s="2"/>
      <c r="AR1390" s="55"/>
      <c r="AS1390" s="85"/>
      <c r="AT1390" s="85"/>
      <c r="AU1390" s="85"/>
      <c r="AV1390" s="85"/>
      <c r="AW1390" s="100"/>
      <c r="AX1390" s="2"/>
      <c r="AY1390" s="2"/>
      <c r="AZ1390" s="2"/>
      <c r="BA1390" s="2"/>
      <c r="BB1390" s="55"/>
      <c r="BC1390" s="105"/>
      <c r="BD1390" s="105"/>
      <c r="BE1390" s="105"/>
      <c r="BF1390" s="105"/>
      <c r="BG1390" s="109"/>
      <c r="BH1390" s="2"/>
      <c r="BI1390" s="2"/>
      <c r="BJ1390" s="2"/>
      <c r="BK1390" s="2"/>
      <c r="BL1390" s="55"/>
      <c r="BM1390" s="48"/>
      <c r="BN1390" s="48"/>
      <c r="BO1390" s="48"/>
      <c r="BP1390" s="48"/>
      <c r="BQ1390" s="117"/>
      <c r="BR1390" s="2"/>
      <c r="BS1390" s="2"/>
      <c r="BT1390" s="2"/>
      <c r="BU1390" s="2"/>
      <c r="BV1390" s="55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18" t="s">
        <v>5</v>
      </c>
      <c r="H1391" s="3">
        <v>2024</v>
      </c>
      <c r="I1391" s="20" t="s">
        <v>284</v>
      </c>
      <c r="J1391" s="184" t="s">
        <v>295</v>
      </c>
      <c r="K1391" s="2" t="s">
        <v>320</v>
      </c>
      <c r="L1391" s="163">
        <f t="shared" si="44"/>
        <v>0</v>
      </c>
      <c r="M1391" s="163">
        <f t="shared" si="45"/>
        <v>0</v>
      </c>
      <c r="N1391" s="181"/>
      <c r="O1391" s="33"/>
      <c r="P1391" s="33"/>
      <c r="Q1391" s="33"/>
      <c r="R1391" s="33"/>
      <c r="S1391" s="42"/>
      <c r="T1391" s="2"/>
      <c r="U1391" s="2"/>
      <c r="V1391" s="2"/>
      <c r="W1391" s="2"/>
      <c r="X1391" s="55"/>
      <c r="Y1391" s="62"/>
      <c r="Z1391" s="62"/>
      <c r="AA1391" s="62"/>
      <c r="AB1391" s="62"/>
      <c r="AC1391" s="68"/>
      <c r="AD1391" s="2"/>
      <c r="AE1391" s="2"/>
      <c r="AF1391" s="2"/>
      <c r="AG1391" s="2"/>
      <c r="AH1391" s="55"/>
      <c r="AI1391" s="72"/>
      <c r="AJ1391" s="72"/>
      <c r="AK1391" s="72"/>
      <c r="AL1391" s="72"/>
      <c r="AM1391" s="80"/>
      <c r="AN1391" s="2"/>
      <c r="AO1391" s="2"/>
      <c r="AP1391" s="2"/>
      <c r="AQ1391" s="2"/>
      <c r="AR1391" s="55"/>
      <c r="AS1391" s="85"/>
      <c r="AT1391" s="85"/>
      <c r="AU1391" s="85"/>
      <c r="AV1391" s="85"/>
      <c r="AW1391" s="100"/>
      <c r="AX1391" s="2"/>
      <c r="AY1391" s="2"/>
      <c r="AZ1391" s="2"/>
      <c r="BA1391" s="2"/>
      <c r="BB1391" s="55"/>
      <c r="BC1391" s="105"/>
      <c r="BD1391" s="105"/>
      <c r="BE1391" s="105"/>
      <c r="BF1391" s="105"/>
      <c r="BG1391" s="109"/>
      <c r="BH1391" s="2"/>
      <c r="BI1391" s="2"/>
      <c r="BJ1391" s="2"/>
      <c r="BK1391" s="2"/>
      <c r="BL1391" s="55"/>
      <c r="BM1391" s="48"/>
      <c r="BN1391" s="48"/>
      <c r="BO1391" s="48"/>
      <c r="BP1391" s="48"/>
      <c r="BQ1391" s="117"/>
      <c r="BR1391" s="2"/>
      <c r="BS1391" s="2"/>
      <c r="BT1391" s="2"/>
      <c r="BU1391" s="2"/>
      <c r="BV1391" s="55"/>
    </row>
    <row r="1392" spans="1:74" ht="28.8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18" t="s">
        <v>5</v>
      </c>
      <c r="H1392" s="3">
        <v>2024</v>
      </c>
      <c r="I1392" s="20" t="s">
        <v>290</v>
      </c>
      <c r="J1392" s="184" t="s">
        <v>299</v>
      </c>
      <c r="K1392" s="2" t="s">
        <v>318</v>
      </c>
      <c r="L1392" s="163">
        <f t="shared" si="44"/>
        <v>0</v>
      </c>
      <c r="M1392" s="163">
        <f t="shared" si="45"/>
        <v>0</v>
      </c>
      <c r="N1392" s="181"/>
      <c r="O1392" s="33"/>
      <c r="P1392" s="33"/>
      <c r="Q1392" s="33"/>
      <c r="R1392" s="33"/>
      <c r="S1392" s="42"/>
      <c r="T1392" s="2"/>
      <c r="U1392" s="2"/>
      <c r="V1392" s="2"/>
      <c r="W1392" s="2"/>
      <c r="X1392" s="55"/>
      <c r="Y1392" s="62"/>
      <c r="Z1392" s="62"/>
      <c r="AA1392" s="62"/>
      <c r="AB1392" s="62"/>
      <c r="AC1392" s="68"/>
      <c r="AD1392" s="2"/>
      <c r="AE1392" s="2"/>
      <c r="AF1392" s="2"/>
      <c r="AG1392" s="2"/>
      <c r="AH1392" s="55"/>
      <c r="AI1392" s="72"/>
      <c r="AJ1392" s="72"/>
      <c r="AK1392" s="72"/>
      <c r="AL1392" s="72"/>
      <c r="AM1392" s="80"/>
      <c r="AN1392" s="2"/>
      <c r="AO1392" s="2"/>
      <c r="AP1392" s="2"/>
      <c r="AQ1392" s="2"/>
      <c r="AR1392" s="55"/>
      <c r="AS1392" s="85"/>
      <c r="AT1392" s="85"/>
      <c r="AU1392" s="85"/>
      <c r="AV1392" s="85"/>
      <c r="AW1392" s="100"/>
      <c r="AX1392" s="2"/>
      <c r="AY1392" s="2"/>
      <c r="AZ1392" s="2"/>
      <c r="BA1392" s="2"/>
      <c r="BB1392" s="55"/>
      <c r="BC1392" s="105"/>
      <c r="BD1392" s="105"/>
      <c r="BE1392" s="105"/>
      <c r="BF1392" s="105"/>
      <c r="BG1392" s="109"/>
      <c r="BH1392" s="2"/>
      <c r="BI1392" s="2"/>
      <c r="BJ1392" s="2"/>
      <c r="BK1392" s="2"/>
      <c r="BL1392" s="55"/>
      <c r="BM1392" s="48"/>
      <c r="BN1392" s="48"/>
      <c r="BO1392" s="48"/>
      <c r="BP1392" s="48"/>
      <c r="BQ1392" s="117"/>
      <c r="BR1392" s="2"/>
      <c r="BS1392" s="2"/>
      <c r="BT1392" s="2"/>
      <c r="BU1392" s="2"/>
      <c r="BV1392" s="55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18" t="s">
        <v>5</v>
      </c>
      <c r="H1393" s="3">
        <v>2024</v>
      </c>
      <c r="I1393" s="20" t="s">
        <v>315</v>
      </c>
      <c r="J1393" s="184" t="s">
        <v>347</v>
      </c>
      <c r="K1393" s="2" t="s">
        <v>320</v>
      </c>
      <c r="L1393" s="163">
        <f t="shared" si="44"/>
        <v>0</v>
      </c>
      <c r="M1393" s="163">
        <f t="shared" si="45"/>
        <v>0</v>
      </c>
      <c r="N1393" s="181"/>
      <c r="O1393" s="33"/>
      <c r="P1393" s="33"/>
      <c r="Q1393" s="33"/>
      <c r="R1393" s="33"/>
      <c r="S1393" s="42"/>
      <c r="T1393" s="2"/>
      <c r="U1393" s="2"/>
      <c r="V1393" s="2"/>
      <c r="W1393" s="2"/>
      <c r="X1393" s="55"/>
      <c r="Y1393" s="62"/>
      <c r="Z1393" s="62"/>
      <c r="AA1393" s="62"/>
      <c r="AB1393" s="62"/>
      <c r="AC1393" s="68"/>
      <c r="AD1393" s="2"/>
      <c r="AE1393" s="2"/>
      <c r="AF1393" s="2"/>
      <c r="AG1393" s="2"/>
      <c r="AH1393" s="55"/>
      <c r="AI1393" s="72"/>
      <c r="AJ1393" s="72"/>
      <c r="AK1393" s="72"/>
      <c r="AL1393" s="72"/>
      <c r="AM1393" s="80"/>
      <c r="AN1393" s="2"/>
      <c r="AO1393" s="2"/>
      <c r="AP1393" s="2"/>
      <c r="AQ1393" s="2"/>
      <c r="AR1393" s="55"/>
      <c r="AS1393" s="85"/>
      <c r="AT1393" s="85"/>
      <c r="AU1393" s="85"/>
      <c r="AV1393" s="85"/>
      <c r="AW1393" s="100"/>
      <c r="AX1393" s="2"/>
      <c r="AY1393" s="2"/>
      <c r="AZ1393" s="2"/>
      <c r="BA1393" s="2"/>
      <c r="BB1393" s="55"/>
      <c r="BC1393" s="105"/>
      <c r="BD1393" s="105"/>
      <c r="BE1393" s="105"/>
      <c r="BF1393" s="105"/>
      <c r="BG1393" s="109"/>
      <c r="BH1393" s="2"/>
      <c r="BI1393" s="2"/>
      <c r="BJ1393" s="2"/>
      <c r="BK1393" s="2"/>
      <c r="BL1393" s="55"/>
      <c r="BM1393" s="48"/>
      <c r="BN1393" s="48"/>
      <c r="BO1393" s="48"/>
      <c r="BP1393" s="48"/>
      <c r="BQ1393" s="117"/>
      <c r="BR1393" s="2"/>
      <c r="BS1393" s="2"/>
      <c r="BT1393" s="2"/>
      <c r="BU1393" s="2"/>
      <c r="BV1393" s="55"/>
    </row>
    <row r="1394" spans="1:74" ht="28.8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18" t="s">
        <v>5</v>
      </c>
      <c r="H1394" s="3">
        <v>2024</v>
      </c>
      <c r="I1394" s="20" t="s">
        <v>315</v>
      </c>
      <c r="J1394" s="184" t="s">
        <v>296</v>
      </c>
      <c r="K1394" s="2" t="s">
        <v>321</v>
      </c>
      <c r="L1394" s="163">
        <f t="shared" si="44"/>
        <v>0</v>
      </c>
      <c r="M1394" s="163">
        <f t="shared" si="45"/>
        <v>0</v>
      </c>
      <c r="N1394" s="181"/>
      <c r="O1394" s="33"/>
      <c r="P1394" s="33"/>
      <c r="Q1394" s="33"/>
      <c r="R1394" s="33"/>
      <c r="S1394" s="42"/>
      <c r="T1394" s="2"/>
      <c r="U1394" s="2"/>
      <c r="V1394" s="2"/>
      <c r="W1394" s="2"/>
      <c r="X1394" s="55"/>
      <c r="Y1394" s="62"/>
      <c r="Z1394" s="62"/>
      <c r="AA1394" s="62"/>
      <c r="AB1394" s="62"/>
      <c r="AC1394" s="68"/>
      <c r="AD1394" s="2"/>
      <c r="AE1394" s="2"/>
      <c r="AF1394" s="2"/>
      <c r="AG1394" s="2"/>
      <c r="AH1394" s="55"/>
      <c r="AI1394" s="72"/>
      <c r="AJ1394" s="72"/>
      <c r="AK1394" s="72"/>
      <c r="AL1394" s="72"/>
      <c r="AM1394" s="80"/>
      <c r="AN1394" s="2"/>
      <c r="AO1394" s="2"/>
      <c r="AP1394" s="2"/>
      <c r="AQ1394" s="2"/>
      <c r="AR1394" s="55"/>
      <c r="AS1394" s="85"/>
      <c r="AT1394" s="85"/>
      <c r="AU1394" s="85"/>
      <c r="AV1394" s="85"/>
      <c r="AW1394" s="100"/>
      <c r="AX1394" s="2"/>
      <c r="AY1394" s="2"/>
      <c r="AZ1394" s="2"/>
      <c r="BA1394" s="2"/>
      <c r="BB1394" s="55"/>
      <c r="BC1394" s="105"/>
      <c r="BD1394" s="105"/>
      <c r="BE1394" s="105"/>
      <c r="BF1394" s="105"/>
      <c r="BG1394" s="109"/>
      <c r="BH1394" s="2"/>
      <c r="BI1394" s="2"/>
      <c r="BJ1394" s="2"/>
      <c r="BK1394" s="2"/>
      <c r="BL1394" s="55"/>
      <c r="BM1394" s="48"/>
      <c r="BN1394" s="48"/>
      <c r="BO1394" s="48"/>
      <c r="BP1394" s="48"/>
      <c r="BQ1394" s="117"/>
      <c r="BR1394" s="2"/>
      <c r="BS1394" s="2"/>
      <c r="BT1394" s="2"/>
      <c r="BU1394" s="2"/>
      <c r="BV1394" s="55"/>
    </row>
    <row r="1395" spans="1:74" ht="28.8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18" t="s">
        <v>5</v>
      </c>
      <c r="H1395" s="3">
        <v>2024</v>
      </c>
      <c r="I1395" s="20" t="s">
        <v>316</v>
      </c>
      <c r="J1395" s="184" t="s">
        <v>297</v>
      </c>
      <c r="K1395" s="2" t="s">
        <v>318</v>
      </c>
      <c r="L1395" s="163">
        <f t="shared" si="44"/>
        <v>0</v>
      </c>
      <c r="M1395" s="163">
        <f t="shared" si="45"/>
        <v>0</v>
      </c>
      <c r="N1395" s="181"/>
      <c r="O1395" s="33"/>
      <c r="P1395" s="33"/>
      <c r="Q1395" s="33"/>
      <c r="R1395" s="33"/>
      <c r="S1395" s="42"/>
      <c r="T1395" s="2"/>
      <c r="U1395" s="2"/>
      <c r="V1395" s="2"/>
      <c r="W1395" s="2"/>
      <c r="X1395" s="55"/>
      <c r="Y1395" s="62"/>
      <c r="Z1395" s="62"/>
      <c r="AA1395" s="62"/>
      <c r="AB1395" s="62"/>
      <c r="AC1395" s="68"/>
      <c r="AD1395" s="2"/>
      <c r="AE1395" s="2"/>
      <c r="AF1395" s="2"/>
      <c r="AG1395" s="2"/>
      <c r="AH1395" s="55"/>
      <c r="AI1395" s="72"/>
      <c r="AJ1395" s="72"/>
      <c r="AK1395" s="72"/>
      <c r="AL1395" s="72"/>
      <c r="AM1395" s="80"/>
      <c r="AN1395" s="2"/>
      <c r="AO1395" s="2"/>
      <c r="AP1395" s="2"/>
      <c r="AQ1395" s="2"/>
      <c r="AR1395" s="55"/>
      <c r="AS1395" s="85"/>
      <c r="AT1395" s="85"/>
      <c r="AU1395" s="85"/>
      <c r="AV1395" s="85"/>
      <c r="AW1395" s="100"/>
      <c r="AX1395" s="2"/>
      <c r="AY1395" s="2"/>
      <c r="AZ1395" s="2"/>
      <c r="BA1395" s="2"/>
      <c r="BB1395" s="55"/>
      <c r="BC1395" s="105"/>
      <c r="BD1395" s="105"/>
      <c r="BE1395" s="105"/>
      <c r="BF1395" s="105"/>
      <c r="BG1395" s="109"/>
      <c r="BH1395" s="2"/>
      <c r="BI1395" s="2"/>
      <c r="BJ1395" s="2"/>
      <c r="BK1395" s="2"/>
      <c r="BL1395" s="55"/>
      <c r="BM1395" s="48"/>
      <c r="BN1395" s="48"/>
      <c r="BO1395" s="48"/>
      <c r="BP1395" s="48"/>
      <c r="BQ1395" s="117"/>
      <c r="BR1395" s="2"/>
      <c r="BS1395" s="2"/>
      <c r="BT1395" s="2"/>
      <c r="BU1395" s="2"/>
      <c r="BV1395" s="55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18" t="s">
        <v>5</v>
      </c>
      <c r="H1396" s="3">
        <v>2024</v>
      </c>
      <c r="I1396" s="20" t="s">
        <v>316</v>
      </c>
      <c r="J1396" s="185" t="s">
        <v>348</v>
      </c>
      <c r="K1396" s="8" t="s">
        <v>320</v>
      </c>
      <c r="L1396" s="163">
        <f t="shared" si="44"/>
        <v>0</v>
      </c>
      <c r="M1396" s="163">
        <f t="shared" si="45"/>
        <v>0</v>
      </c>
      <c r="N1396" s="181"/>
      <c r="O1396" s="33"/>
      <c r="P1396" s="33"/>
      <c r="Q1396" s="33"/>
      <c r="R1396" s="33"/>
      <c r="S1396" s="42"/>
      <c r="T1396" s="2"/>
      <c r="U1396" s="2"/>
      <c r="V1396" s="2"/>
      <c r="W1396" s="2"/>
      <c r="X1396" s="55"/>
      <c r="Y1396" s="62"/>
      <c r="Z1396" s="62"/>
      <c r="AA1396" s="62"/>
      <c r="AB1396" s="62"/>
      <c r="AC1396" s="68"/>
      <c r="AD1396" s="2"/>
      <c r="AE1396" s="2"/>
      <c r="AF1396" s="2"/>
      <c r="AG1396" s="2"/>
      <c r="AH1396" s="55"/>
      <c r="AI1396" s="72"/>
      <c r="AJ1396" s="72"/>
      <c r="AK1396" s="72"/>
      <c r="AL1396" s="72"/>
      <c r="AM1396" s="80"/>
      <c r="AN1396" s="2"/>
      <c r="AO1396" s="2"/>
      <c r="AP1396" s="2"/>
      <c r="AQ1396" s="2"/>
      <c r="AR1396" s="55"/>
      <c r="AS1396" s="85"/>
      <c r="AT1396" s="85"/>
      <c r="AU1396" s="85"/>
      <c r="AV1396" s="85"/>
      <c r="AW1396" s="100"/>
      <c r="AX1396" s="2"/>
      <c r="AY1396" s="2"/>
      <c r="AZ1396" s="2"/>
      <c r="BA1396" s="2"/>
      <c r="BB1396" s="55"/>
      <c r="BC1396" s="105"/>
      <c r="BD1396" s="105"/>
      <c r="BE1396" s="105"/>
      <c r="BF1396" s="105"/>
      <c r="BG1396" s="109"/>
      <c r="BH1396" s="2"/>
      <c r="BI1396" s="2"/>
      <c r="BJ1396" s="2"/>
      <c r="BK1396" s="2"/>
      <c r="BL1396" s="55"/>
      <c r="BM1396" s="48"/>
      <c r="BN1396" s="48"/>
      <c r="BO1396" s="48"/>
      <c r="BP1396" s="48"/>
      <c r="BQ1396" s="117"/>
      <c r="BR1396" s="2"/>
      <c r="BS1396" s="2"/>
      <c r="BT1396" s="2"/>
      <c r="BU1396" s="2"/>
      <c r="BV1396" s="55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18" t="s">
        <v>5</v>
      </c>
      <c r="H1397" s="3">
        <v>2024</v>
      </c>
      <c r="I1397" s="20" t="s">
        <v>282</v>
      </c>
      <c r="J1397" s="184" t="s">
        <v>272</v>
      </c>
      <c r="K1397" s="2" t="s">
        <v>321</v>
      </c>
      <c r="L1397" s="163">
        <f t="shared" si="44"/>
        <v>0</v>
      </c>
      <c r="M1397" s="163">
        <f t="shared" si="45"/>
        <v>0</v>
      </c>
      <c r="N1397" s="186"/>
      <c r="O1397" s="33"/>
      <c r="P1397" s="33"/>
      <c r="Q1397" s="33"/>
      <c r="R1397" s="33"/>
      <c r="S1397" s="42"/>
      <c r="T1397" s="2"/>
      <c r="U1397" s="2"/>
      <c r="V1397" s="2"/>
      <c r="W1397" s="2"/>
      <c r="X1397" s="55"/>
      <c r="Y1397" s="62"/>
      <c r="Z1397" s="62"/>
      <c r="AA1397" s="62"/>
      <c r="AB1397" s="62"/>
      <c r="AC1397" s="68"/>
      <c r="AD1397" s="2"/>
      <c r="AE1397" s="2"/>
      <c r="AF1397" s="2"/>
      <c r="AG1397" s="2"/>
      <c r="AH1397" s="55"/>
      <c r="AI1397" s="72"/>
      <c r="AJ1397" s="72"/>
      <c r="AK1397" s="72"/>
      <c r="AL1397" s="72"/>
      <c r="AM1397" s="80"/>
      <c r="AN1397" s="2"/>
      <c r="AO1397" s="2"/>
      <c r="AP1397" s="2"/>
      <c r="AQ1397" s="2"/>
      <c r="AR1397" s="55"/>
      <c r="AS1397" s="85"/>
      <c r="AT1397" s="85"/>
      <c r="AU1397" s="85"/>
      <c r="AV1397" s="85"/>
      <c r="AW1397" s="100"/>
      <c r="AX1397" s="2"/>
      <c r="AY1397" s="2"/>
      <c r="AZ1397" s="2"/>
      <c r="BA1397" s="2"/>
      <c r="BB1397" s="55"/>
      <c r="BC1397" s="105"/>
      <c r="BD1397" s="105"/>
      <c r="BE1397" s="105"/>
      <c r="BF1397" s="105"/>
      <c r="BG1397" s="109"/>
      <c r="BH1397" s="2"/>
      <c r="BI1397" s="2"/>
      <c r="BJ1397" s="2"/>
      <c r="BK1397" s="2"/>
      <c r="BL1397" s="55"/>
      <c r="BM1397" s="48"/>
      <c r="BN1397" s="48"/>
      <c r="BO1397" s="48"/>
      <c r="BP1397" s="48"/>
      <c r="BQ1397" s="117"/>
      <c r="BR1397" s="2"/>
      <c r="BS1397" s="2"/>
      <c r="BT1397" s="2"/>
      <c r="BU1397" s="2"/>
      <c r="BV1397" s="55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18" t="s">
        <v>5</v>
      </c>
      <c r="H1398" s="3">
        <v>2024</v>
      </c>
      <c r="I1398" s="20" t="s">
        <v>282</v>
      </c>
      <c r="J1398" s="184" t="s">
        <v>273</v>
      </c>
      <c r="K1398" s="2" t="s">
        <v>321</v>
      </c>
      <c r="L1398" s="163">
        <f t="shared" si="44"/>
        <v>0.01</v>
      </c>
      <c r="M1398" s="163">
        <f t="shared" si="45"/>
        <v>20.292000000000002</v>
      </c>
      <c r="N1398" s="186" t="s">
        <v>612</v>
      </c>
      <c r="O1398" s="33"/>
      <c r="P1398" s="33"/>
      <c r="Q1398" s="33"/>
      <c r="R1398" s="33"/>
      <c r="S1398" s="42"/>
      <c r="T1398" s="2"/>
      <c r="U1398" s="2"/>
      <c r="V1398" s="2"/>
      <c r="W1398" s="2"/>
      <c r="X1398" s="55"/>
      <c r="Y1398" s="62"/>
      <c r="Z1398" s="62"/>
      <c r="AA1398" s="62"/>
      <c r="AB1398" s="62"/>
      <c r="AC1398" s="68"/>
      <c r="AD1398" s="2"/>
      <c r="AE1398" s="2"/>
      <c r="AF1398" s="2"/>
      <c r="AG1398" s="2"/>
      <c r="AH1398" s="55"/>
      <c r="AI1398" s="72"/>
      <c r="AJ1398" s="72"/>
      <c r="AK1398" s="72"/>
      <c r="AL1398" s="72"/>
      <c r="AM1398" s="80"/>
      <c r="AN1398" s="2"/>
      <c r="AO1398" s="2"/>
      <c r="AP1398" s="2" t="s">
        <v>612</v>
      </c>
      <c r="AQ1398" s="2">
        <v>4.0000000000000001E-3</v>
      </c>
      <c r="AR1398" s="55">
        <v>8.8030000000000008</v>
      </c>
      <c r="AS1398" s="85"/>
      <c r="AT1398" s="85"/>
      <c r="AU1398" s="85" t="s">
        <v>612</v>
      </c>
      <c r="AV1398" s="85">
        <v>6.0000000000000001E-3</v>
      </c>
      <c r="AW1398" s="100">
        <v>11.489000000000001</v>
      </c>
      <c r="AX1398" s="2"/>
      <c r="AY1398" s="2"/>
      <c r="AZ1398" s="2"/>
      <c r="BA1398" s="2"/>
      <c r="BB1398" s="55"/>
      <c r="BC1398" s="105"/>
      <c r="BD1398" s="105"/>
      <c r="BE1398" s="105"/>
      <c r="BF1398" s="105"/>
      <c r="BG1398" s="109"/>
      <c r="BH1398" s="2"/>
      <c r="BI1398" s="2"/>
      <c r="BJ1398" s="2"/>
      <c r="BK1398" s="2"/>
      <c r="BL1398" s="55"/>
      <c r="BM1398" s="48"/>
      <c r="BN1398" s="48"/>
      <c r="BO1398" s="48"/>
      <c r="BP1398" s="48"/>
      <c r="BQ1398" s="117"/>
      <c r="BR1398" s="2"/>
      <c r="BS1398" s="2"/>
      <c r="BT1398" s="2"/>
      <c r="BU1398" s="2"/>
      <c r="BV1398" s="55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18" t="s">
        <v>5</v>
      </c>
      <c r="H1399" s="3">
        <v>2024</v>
      </c>
      <c r="I1399" s="20" t="s">
        <v>282</v>
      </c>
      <c r="J1399" s="184" t="s">
        <v>274</v>
      </c>
      <c r="K1399" s="2" t="s">
        <v>321</v>
      </c>
      <c r="L1399" s="163">
        <f t="shared" si="44"/>
        <v>0</v>
      </c>
      <c r="M1399" s="163">
        <f t="shared" si="45"/>
        <v>0</v>
      </c>
      <c r="N1399" s="186"/>
      <c r="O1399" s="33"/>
      <c r="P1399" s="33"/>
      <c r="Q1399" s="33"/>
      <c r="R1399" s="33"/>
      <c r="S1399" s="42"/>
      <c r="T1399" s="2"/>
      <c r="U1399" s="2"/>
      <c r="V1399" s="2"/>
      <c r="W1399" s="2"/>
      <c r="X1399" s="55"/>
      <c r="Y1399" s="62"/>
      <c r="Z1399" s="62"/>
      <c r="AA1399" s="62"/>
      <c r="AB1399" s="62"/>
      <c r="AC1399" s="68"/>
      <c r="AD1399" s="2"/>
      <c r="AE1399" s="2"/>
      <c r="AF1399" s="2"/>
      <c r="AG1399" s="2"/>
      <c r="AH1399" s="55"/>
      <c r="AI1399" s="72"/>
      <c r="AJ1399" s="72"/>
      <c r="AK1399" s="72"/>
      <c r="AL1399" s="72"/>
      <c r="AM1399" s="80"/>
      <c r="AN1399" s="2"/>
      <c r="AO1399" s="2"/>
      <c r="AP1399" s="2"/>
      <c r="AQ1399" s="2"/>
      <c r="AR1399" s="55"/>
      <c r="AS1399" s="85"/>
      <c r="AT1399" s="85"/>
      <c r="AU1399" s="85"/>
      <c r="AV1399" s="85"/>
      <c r="AW1399" s="100"/>
      <c r="AX1399" s="2"/>
      <c r="AY1399" s="2"/>
      <c r="AZ1399" s="2"/>
      <c r="BA1399" s="2"/>
      <c r="BB1399" s="55"/>
      <c r="BC1399" s="105"/>
      <c r="BD1399" s="105"/>
      <c r="BE1399" s="105"/>
      <c r="BF1399" s="105"/>
      <c r="BG1399" s="109"/>
      <c r="BH1399" s="2"/>
      <c r="BI1399" s="2"/>
      <c r="BJ1399" s="2"/>
      <c r="BK1399" s="2"/>
      <c r="BL1399" s="55"/>
      <c r="BM1399" s="48"/>
      <c r="BN1399" s="48"/>
      <c r="BO1399" s="48"/>
      <c r="BP1399" s="48"/>
      <c r="BQ1399" s="117"/>
      <c r="BR1399" s="2"/>
      <c r="BS1399" s="2"/>
      <c r="BT1399" s="2"/>
      <c r="BU1399" s="2"/>
      <c r="BV1399" s="55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18" t="s">
        <v>5</v>
      </c>
      <c r="H1400" s="3">
        <v>2024</v>
      </c>
      <c r="I1400" s="20" t="s">
        <v>282</v>
      </c>
      <c r="J1400" s="184" t="s">
        <v>275</v>
      </c>
      <c r="K1400" s="2" t="s">
        <v>321</v>
      </c>
      <c r="L1400" s="163">
        <f t="shared" si="44"/>
        <v>0</v>
      </c>
      <c r="M1400" s="163">
        <f t="shared" si="45"/>
        <v>0</v>
      </c>
      <c r="N1400" s="186"/>
      <c r="O1400" s="33"/>
      <c r="P1400" s="33"/>
      <c r="Q1400" s="33"/>
      <c r="R1400" s="33"/>
      <c r="S1400" s="42"/>
      <c r="T1400" s="2"/>
      <c r="U1400" s="2"/>
      <c r="V1400" s="2"/>
      <c r="W1400" s="2"/>
      <c r="X1400" s="55"/>
      <c r="Y1400" s="62"/>
      <c r="Z1400" s="62"/>
      <c r="AA1400" s="62"/>
      <c r="AB1400" s="62"/>
      <c r="AC1400" s="68"/>
      <c r="AD1400" s="2"/>
      <c r="AE1400" s="2"/>
      <c r="AF1400" s="2"/>
      <c r="AG1400" s="2"/>
      <c r="AH1400" s="55"/>
      <c r="AI1400" s="72"/>
      <c r="AJ1400" s="72"/>
      <c r="AK1400" s="72"/>
      <c r="AL1400" s="72"/>
      <c r="AM1400" s="80"/>
      <c r="AN1400" s="2"/>
      <c r="AO1400" s="2"/>
      <c r="AP1400" s="2"/>
      <c r="AQ1400" s="2"/>
      <c r="AR1400" s="55"/>
      <c r="AS1400" s="85"/>
      <c r="AT1400" s="85"/>
      <c r="AU1400" s="85"/>
      <c r="AV1400" s="85"/>
      <c r="AW1400" s="100"/>
      <c r="AX1400" s="2"/>
      <c r="AY1400" s="2"/>
      <c r="AZ1400" s="2"/>
      <c r="BA1400" s="2"/>
      <c r="BB1400" s="55"/>
      <c r="BC1400" s="105"/>
      <c r="BD1400" s="105"/>
      <c r="BE1400" s="105"/>
      <c r="BF1400" s="105"/>
      <c r="BG1400" s="109"/>
      <c r="BH1400" s="2"/>
      <c r="BI1400" s="2"/>
      <c r="BJ1400" s="2"/>
      <c r="BK1400" s="2"/>
      <c r="BL1400" s="55"/>
      <c r="BM1400" s="48"/>
      <c r="BN1400" s="48"/>
      <c r="BO1400" s="48"/>
      <c r="BP1400" s="48"/>
      <c r="BQ1400" s="117"/>
      <c r="BR1400" s="2"/>
      <c r="BS1400" s="2"/>
      <c r="BT1400" s="2"/>
      <c r="BU1400" s="2"/>
      <c r="BV1400" s="55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18" t="s">
        <v>5</v>
      </c>
      <c r="H1401" s="3">
        <v>2024</v>
      </c>
      <c r="I1401" s="20" t="s">
        <v>282</v>
      </c>
      <c r="J1401" s="184" t="s">
        <v>276</v>
      </c>
      <c r="K1401" s="2" t="s">
        <v>320</v>
      </c>
      <c r="L1401" s="163">
        <f t="shared" si="44"/>
        <v>0</v>
      </c>
      <c r="M1401" s="163">
        <f t="shared" si="45"/>
        <v>0</v>
      </c>
      <c r="N1401" s="186"/>
      <c r="O1401" s="33"/>
      <c r="P1401" s="33"/>
      <c r="Q1401" s="33"/>
      <c r="R1401" s="33"/>
      <c r="S1401" s="42"/>
      <c r="T1401" s="2"/>
      <c r="U1401" s="2"/>
      <c r="V1401" s="2"/>
      <c r="W1401" s="2"/>
      <c r="X1401" s="55"/>
      <c r="Y1401" s="62"/>
      <c r="Z1401" s="62"/>
      <c r="AA1401" s="62"/>
      <c r="AB1401" s="62"/>
      <c r="AC1401" s="68"/>
      <c r="AD1401" s="2"/>
      <c r="AE1401" s="2"/>
      <c r="AF1401" s="2"/>
      <c r="AG1401" s="2"/>
      <c r="AH1401" s="55"/>
      <c r="AI1401" s="72"/>
      <c r="AJ1401" s="72"/>
      <c r="AK1401" s="72"/>
      <c r="AL1401" s="72"/>
      <c r="AM1401" s="80"/>
      <c r="AN1401" s="2"/>
      <c r="AO1401" s="2"/>
      <c r="AP1401" s="2"/>
      <c r="AQ1401" s="2"/>
      <c r="AR1401" s="55"/>
      <c r="AS1401" s="85"/>
      <c r="AT1401" s="85"/>
      <c r="AU1401" s="85"/>
      <c r="AV1401" s="85"/>
      <c r="AW1401" s="100"/>
      <c r="AX1401" s="2"/>
      <c r="AY1401" s="2"/>
      <c r="AZ1401" s="2"/>
      <c r="BA1401" s="2"/>
      <c r="BB1401" s="55"/>
      <c r="BC1401" s="105"/>
      <c r="BD1401" s="105"/>
      <c r="BE1401" s="105"/>
      <c r="BF1401" s="105"/>
      <c r="BG1401" s="109"/>
      <c r="BH1401" s="2"/>
      <c r="BI1401" s="2"/>
      <c r="BJ1401" s="2"/>
      <c r="BK1401" s="2"/>
      <c r="BL1401" s="55"/>
      <c r="BM1401" s="48"/>
      <c r="BN1401" s="48"/>
      <c r="BO1401" s="48"/>
      <c r="BP1401" s="48"/>
      <c r="BQ1401" s="117"/>
      <c r="BR1401" s="2"/>
      <c r="BS1401" s="2"/>
      <c r="BT1401" s="2"/>
      <c r="BU1401" s="2"/>
      <c r="BV1401" s="55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18" t="s">
        <v>5</v>
      </c>
      <c r="H1402" s="3">
        <v>2024</v>
      </c>
      <c r="I1402" s="20" t="s">
        <v>282</v>
      </c>
      <c r="J1402" s="184" t="s">
        <v>277</v>
      </c>
      <c r="K1402" s="2" t="s">
        <v>320</v>
      </c>
      <c r="L1402" s="163">
        <f t="shared" si="44"/>
        <v>3</v>
      </c>
      <c r="M1402" s="163">
        <f t="shared" si="45"/>
        <v>11.037000000000001</v>
      </c>
      <c r="N1402" s="184" t="s">
        <v>1373</v>
      </c>
      <c r="O1402" s="33"/>
      <c r="P1402" s="33"/>
      <c r="Q1402" s="33"/>
      <c r="R1402" s="33"/>
      <c r="S1402" s="42"/>
      <c r="T1402" s="2"/>
      <c r="U1402" s="2" t="s">
        <v>386</v>
      </c>
      <c r="V1402" s="2"/>
      <c r="W1402" s="2">
        <v>2</v>
      </c>
      <c r="X1402" s="55">
        <v>3.7989999999999999</v>
      </c>
      <c r="Y1402" s="62"/>
      <c r="Z1402" s="62"/>
      <c r="AA1402" s="62"/>
      <c r="AB1402" s="62"/>
      <c r="AC1402" s="68"/>
      <c r="AD1402" s="2"/>
      <c r="AE1402" s="2"/>
      <c r="AF1402" s="2"/>
      <c r="AG1402" s="2"/>
      <c r="AH1402" s="55"/>
      <c r="AI1402" s="72"/>
      <c r="AJ1402" s="72"/>
      <c r="AK1402" s="72"/>
      <c r="AL1402" s="72"/>
      <c r="AM1402" s="80"/>
      <c r="AN1402" s="2"/>
      <c r="AO1402" s="2"/>
      <c r="AP1402" s="2"/>
      <c r="AQ1402" s="2"/>
      <c r="AR1402" s="55"/>
      <c r="AS1402" s="85" t="s">
        <v>363</v>
      </c>
      <c r="AT1402" s="85"/>
      <c r="AU1402" s="85"/>
      <c r="AV1402" s="85">
        <v>1</v>
      </c>
      <c r="AW1402" s="100">
        <v>7.2380000000000004</v>
      </c>
      <c r="AX1402" s="2"/>
      <c r="AY1402" s="2"/>
      <c r="AZ1402" s="2"/>
      <c r="BA1402" s="2"/>
      <c r="BB1402" s="55"/>
      <c r="BC1402" s="105"/>
      <c r="BD1402" s="105"/>
      <c r="BE1402" s="105"/>
      <c r="BF1402" s="105"/>
      <c r="BG1402" s="109"/>
      <c r="BH1402" s="2"/>
      <c r="BI1402" s="2"/>
      <c r="BJ1402" s="2"/>
      <c r="BK1402" s="2"/>
      <c r="BL1402" s="55"/>
      <c r="BM1402" s="48"/>
      <c r="BN1402" s="48"/>
      <c r="BO1402" s="48"/>
      <c r="BP1402" s="48"/>
      <c r="BQ1402" s="117"/>
      <c r="BR1402" s="2"/>
      <c r="BS1402" s="2"/>
      <c r="BT1402" s="2"/>
      <c r="BU1402" s="2"/>
      <c r="BV1402" s="55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18" t="s">
        <v>5</v>
      </c>
      <c r="H1403" s="3">
        <v>2024</v>
      </c>
      <c r="I1403" s="20" t="s">
        <v>283</v>
      </c>
      <c r="J1403" s="184" t="s">
        <v>298</v>
      </c>
      <c r="K1403" s="2" t="s">
        <v>321</v>
      </c>
      <c r="L1403" s="163">
        <f t="shared" si="44"/>
        <v>0</v>
      </c>
      <c r="M1403" s="163">
        <f t="shared" si="45"/>
        <v>0</v>
      </c>
      <c r="N1403" s="186"/>
      <c r="O1403" s="33"/>
      <c r="P1403" s="33"/>
      <c r="Q1403" s="33"/>
      <c r="R1403" s="33"/>
      <c r="S1403" s="42"/>
      <c r="T1403" s="2"/>
      <c r="U1403" s="2"/>
      <c r="V1403" s="2"/>
      <c r="W1403" s="2"/>
      <c r="X1403" s="55"/>
      <c r="Y1403" s="62"/>
      <c r="Z1403" s="62"/>
      <c r="AA1403" s="62"/>
      <c r="AB1403" s="62"/>
      <c r="AC1403" s="68"/>
      <c r="AD1403" s="2"/>
      <c r="AE1403" s="2"/>
      <c r="AF1403" s="2"/>
      <c r="AG1403" s="2"/>
      <c r="AH1403" s="55"/>
      <c r="AI1403" s="72"/>
      <c r="AJ1403" s="72"/>
      <c r="AK1403" s="72"/>
      <c r="AL1403" s="72"/>
      <c r="AM1403" s="80"/>
      <c r="AN1403" s="2"/>
      <c r="AO1403" s="2"/>
      <c r="AP1403" s="2"/>
      <c r="AQ1403" s="2"/>
      <c r="AR1403" s="55"/>
      <c r="AS1403" s="85"/>
      <c r="AT1403" s="85"/>
      <c r="AU1403" s="85"/>
      <c r="AV1403" s="85"/>
      <c r="AW1403" s="100"/>
      <c r="AX1403" s="2"/>
      <c r="AY1403" s="2"/>
      <c r="AZ1403" s="2"/>
      <c r="BA1403" s="2"/>
      <c r="BB1403" s="55"/>
      <c r="BC1403" s="105"/>
      <c r="BD1403" s="105"/>
      <c r="BE1403" s="105"/>
      <c r="BF1403" s="105"/>
      <c r="BG1403" s="109"/>
      <c r="BH1403" s="2"/>
      <c r="BI1403" s="2"/>
      <c r="BJ1403" s="2"/>
      <c r="BK1403" s="2"/>
      <c r="BL1403" s="55"/>
      <c r="BM1403" s="48"/>
      <c r="BN1403" s="48"/>
      <c r="BO1403" s="48"/>
      <c r="BP1403" s="48"/>
      <c r="BQ1403" s="117"/>
      <c r="BR1403" s="2"/>
      <c r="BS1403" s="2"/>
      <c r="BT1403" s="2"/>
      <c r="BU1403" s="2"/>
      <c r="BV1403" s="55"/>
    </row>
    <row r="1404" spans="1:74" ht="28.8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18" t="s">
        <v>5</v>
      </c>
      <c r="H1404" s="3">
        <v>2024</v>
      </c>
      <c r="I1404" s="20" t="s">
        <v>283</v>
      </c>
      <c r="J1404" s="184" t="s">
        <v>278</v>
      </c>
      <c r="K1404" s="2" t="s">
        <v>320</v>
      </c>
      <c r="L1404" s="163">
        <f t="shared" si="44"/>
        <v>4</v>
      </c>
      <c r="M1404" s="163">
        <f t="shared" si="45"/>
        <v>6.8970000000000002</v>
      </c>
      <c r="N1404" s="186" t="s">
        <v>1372</v>
      </c>
      <c r="O1404" s="33"/>
      <c r="P1404" s="33"/>
      <c r="Q1404" s="33"/>
      <c r="R1404" s="33"/>
      <c r="S1404" s="42"/>
      <c r="T1404" s="2"/>
      <c r="U1404" s="2"/>
      <c r="V1404" s="2"/>
      <c r="W1404" s="2"/>
      <c r="X1404" s="55"/>
      <c r="Y1404" s="62">
        <v>3</v>
      </c>
      <c r="Z1404" s="62" t="s">
        <v>451</v>
      </c>
      <c r="AA1404" s="62"/>
      <c r="AB1404" s="62">
        <v>1</v>
      </c>
      <c r="AC1404" s="68">
        <v>1.9370000000000001</v>
      </c>
      <c r="AD1404" s="2"/>
      <c r="AE1404" s="2"/>
      <c r="AF1404" s="2"/>
      <c r="AG1404" s="2"/>
      <c r="AH1404" s="55"/>
      <c r="AI1404" s="72" t="s">
        <v>572</v>
      </c>
      <c r="AJ1404" s="72"/>
      <c r="AK1404" s="72"/>
      <c r="AL1404" s="72">
        <v>1</v>
      </c>
      <c r="AM1404" s="80">
        <v>1.4470000000000001</v>
      </c>
      <c r="AN1404" s="2"/>
      <c r="AO1404" s="2"/>
      <c r="AP1404" s="2"/>
      <c r="AQ1404" s="2"/>
      <c r="AR1404" s="55"/>
      <c r="AS1404" s="85"/>
      <c r="AT1404" s="85"/>
      <c r="AU1404" s="85"/>
      <c r="AV1404" s="85"/>
      <c r="AW1404" s="100"/>
      <c r="AX1404" s="2"/>
      <c r="AY1404" s="2"/>
      <c r="AZ1404" s="2"/>
      <c r="BA1404" s="2"/>
      <c r="BB1404" s="55"/>
      <c r="BC1404" s="105" t="s">
        <v>919</v>
      </c>
      <c r="BD1404" s="105"/>
      <c r="BE1404" s="105"/>
      <c r="BF1404" s="105">
        <v>1</v>
      </c>
      <c r="BG1404" s="109">
        <v>1.526</v>
      </c>
      <c r="BH1404" s="2"/>
      <c r="BI1404" s="2"/>
      <c r="BJ1404" s="2"/>
      <c r="BK1404" s="2"/>
      <c r="BL1404" s="55"/>
      <c r="BM1404" s="48" t="s">
        <v>982</v>
      </c>
      <c r="BN1404" s="48"/>
      <c r="BO1404" s="48"/>
      <c r="BP1404" s="48">
        <v>1</v>
      </c>
      <c r="BQ1404" s="117">
        <v>1.9870000000000001</v>
      </c>
      <c r="BR1404" s="2"/>
      <c r="BS1404" s="2"/>
      <c r="BT1404" s="2"/>
      <c r="BU1404" s="2"/>
      <c r="BV1404" s="55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18" t="s">
        <v>5</v>
      </c>
      <c r="H1405" s="3">
        <v>2024</v>
      </c>
      <c r="I1405" s="20" t="s">
        <v>283</v>
      </c>
      <c r="J1405" s="184" t="s">
        <v>279</v>
      </c>
      <c r="K1405" s="2" t="s">
        <v>320</v>
      </c>
      <c r="L1405" s="163">
        <f t="shared" si="44"/>
        <v>0</v>
      </c>
      <c r="M1405" s="163">
        <f t="shared" si="45"/>
        <v>0</v>
      </c>
      <c r="N1405" s="186"/>
      <c r="O1405" s="33"/>
      <c r="P1405" s="33"/>
      <c r="Q1405" s="33"/>
      <c r="R1405" s="33"/>
      <c r="S1405" s="42"/>
      <c r="T1405" s="2"/>
      <c r="U1405" s="2"/>
      <c r="V1405" s="2"/>
      <c r="W1405" s="2"/>
      <c r="X1405" s="55"/>
      <c r="Y1405" s="62"/>
      <c r="Z1405" s="62"/>
      <c r="AA1405" s="62"/>
      <c r="AB1405" s="62"/>
      <c r="AC1405" s="68"/>
      <c r="AD1405" s="2"/>
      <c r="AE1405" s="2"/>
      <c r="AF1405" s="2"/>
      <c r="AG1405" s="2"/>
      <c r="AH1405" s="55"/>
      <c r="AI1405" s="72"/>
      <c r="AJ1405" s="72"/>
      <c r="AK1405" s="72"/>
      <c r="AL1405" s="72"/>
      <c r="AM1405" s="80"/>
      <c r="AN1405" s="2"/>
      <c r="AO1405" s="2"/>
      <c r="AP1405" s="2"/>
      <c r="AQ1405" s="2"/>
      <c r="AR1405" s="55"/>
      <c r="AS1405" s="85"/>
      <c r="AT1405" s="85"/>
      <c r="AU1405" s="85"/>
      <c r="AV1405" s="85"/>
      <c r="AW1405" s="100"/>
      <c r="AX1405" s="2"/>
      <c r="AY1405" s="2"/>
      <c r="AZ1405" s="2"/>
      <c r="BA1405" s="2"/>
      <c r="BB1405" s="55"/>
      <c r="BC1405" s="105"/>
      <c r="BD1405" s="105"/>
      <c r="BE1405" s="105"/>
      <c r="BF1405" s="105"/>
      <c r="BG1405" s="109"/>
      <c r="BH1405" s="2"/>
      <c r="BI1405" s="2"/>
      <c r="BJ1405" s="2"/>
      <c r="BK1405" s="2"/>
      <c r="BL1405" s="55"/>
      <c r="BM1405" s="48"/>
      <c r="BN1405" s="48"/>
      <c r="BO1405" s="48"/>
      <c r="BP1405" s="48"/>
      <c r="BQ1405" s="117"/>
      <c r="BR1405" s="2"/>
      <c r="BS1405" s="2"/>
      <c r="BT1405" s="2"/>
      <c r="BU1405" s="2"/>
      <c r="BV1405" s="55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18" t="s">
        <v>5</v>
      </c>
      <c r="H1406" s="3">
        <v>2024</v>
      </c>
      <c r="I1406" s="20" t="s">
        <v>286</v>
      </c>
      <c r="J1406" s="184" t="s">
        <v>280</v>
      </c>
      <c r="K1406" s="2" t="s">
        <v>319</v>
      </c>
      <c r="L1406" s="163">
        <f t="shared" si="44"/>
        <v>0</v>
      </c>
      <c r="M1406" s="163">
        <f t="shared" si="45"/>
        <v>0</v>
      </c>
      <c r="N1406" s="186"/>
      <c r="O1406" s="33"/>
      <c r="P1406" s="33"/>
      <c r="Q1406" s="33"/>
      <c r="R1406" s="33"/>
      <c r="S1406" s="42"/>
      <c r="T1406" s="2"/>
      <c r="U1406" s="2"/>
      <c r="V1406" s="2"/>
      <c r="W1406" s="2"/>
      <c r="X1406" s="55"/>
      <c r="Y1406" s="62"/>
      <c r="Z1406" s="62"/>
      <c r="AA1406" s="62"/>
      <c r="AB1406" s="62"/>
      <c r="AC1406" s="68"/>
      <c r="AD1406" s="2"/>
      <c r="AE1406" s="2"/>
      <c r="AF1406" s="2"/>
      <c r="AG1406" s="2"/>
      <c r="AH1406" s="55"/>
      <c r="AI1406" s="72"/>
      <c r="AJ1406" s="72"/>
      <c r="AK1406" s="72"/>
      <c r="AL1406" s="72"/>
      <c r="AM1406" s="80"/>
      <c r="AN1406" s="2"/>
      <c r="AO1406" s="2"/>
      <c r="AP1406" s="2"/>
      <c r="AQ1406" s="2"/>
      <c r="AR1406" s="55"/>
      <c r="AS1406" s="85"/>
      <c r="AT1406" s="85"/>
      <c r="AU1406" s="85"/>
      <c r="AV1406" s="85"/>
      <c r="AW1406" s="100"/>
      <c r="AX1406" s="2"/>
      <c r="AY1406" s="2"/>
      <c r="AZ1406" s="2"/>
      <c r="BA1406" s="2"/>
      <c r="BB1406" s="55"/>
      <c r="BC1406" s="105"/>
      <c r="BD1406" s="105"/>
      <c r="BE1406" s="105"/>
      <c r="BF1406" s="105"/>
      <c r="BG1406" s="109"/>
      <c r="BH1406" s="2"/>
      <c r="BI1406" s="2"/>
      <c r="BJ1406" s="2"/>
      <c r="BK1406" s="2"/>
      <c r="BL1406" s="55"/>
      <c r="BM1406" s="48"/>
      <c r="BN1406" s="48"/>
      <c r="BO1406" s="48"/>
      <c r="BP1406" s="48"/>
      <c r="BQ1406" s="117"/>
      <c r="BR1406" s="2"/>
      <c r="BS1406" s="2"/>
      <c r="BT1406" s="2"/>
      <c r="BU1406" s="2"/>
      <c r="BV1406" s="55"/>
    </row>
    <row r="1407" spans="1:74" ht="28.8" hidden="1" x14ac:dyDescent="0.3">
      <c r="A1407" s="2" t="s">
        <v>38</v>
      </c>
      <c r="B1407" s="2" t="s">
        <v>2</v>
      </c>
      <c r="C1407" s="2" t="s">
        <v>3</v>
      </c>
      <c r="D1407" s="2" t="s">
        <v>15</v>
      </c>
      <c r="E1407" s="3">
        <v>55</v>
      </c>
      <c r="F1407" s="3"/>
      <c r="G1407" s="18" t="s">
        <v>5</v>
      </c>
      <c r="H1407" s="3">
        <v>2024</v>
      </c>
      <c r="I1407" s="20" t="s">
        <v>286</v>
      </c>
      <c r="J1407" s="2" t="s">
        <v>281</v>
      </c>
      <c r="K1407" s="2" t="s">
        <v>319</v>
      </c>
      <c r="L1407" s="163">
        <f t="shared" si="44"/>
        <v>0</v>
      </c>
      <c r="M1407" s="163">
        <f t="shared" si="45"/>
        <v>10.021000000000001</v>
      </c>
      <c r="N1407" s="186" t="s">
        <v>1371</v>
      </c>
      <c r="O1407" s="33"/>
      <c r="P1407" s="33"/>
      <c r="Q1407" s="33"/>
      <c r="R1407" s="33"/>
      <c r="S1407" s="42"/>
      <c r="T1407" s="2"/>
      <c r="U1407" s="2"/>
      <c r="V1407" s="2"/>
      <c r="W1407" s="2"/>
      <c r="X1407" s="55"/>
      <c r="Y1407" s="62"/>
      <c r="Z1407" s="62"/>
      <c r="AA1407" s="62"/>
      <c r="AB1407" s="62"/>
      <c r="AC1407" s="68"/>
      <c r="AD1407" s="2"/>
      <c r="AE1407" s="2"/>
      <c r="AF1407" s="2"/>
      <c r="AG1407" s="2"/>
      <c r="AH1407" s="55"/>
      <c r="AI1407" s="72"/>
      <c r="AJ1407" s="72"/>
      <c r="AK1407" s="72"/>
      <c r="AL1407" s="72"/>
      <c r="AM1407" s="80"/>
      <c r="AN1407" s="2"/>
      <c r="AO1407" s="2"/>
      <c r="AP1407" s="2"/>
      <c r="AQ1407" s="2"/>
      <c r="AR1407" s="55"/>
      <c r="AS1407" s="85" t="s">
        <v>722</v>
      </c>
      <c r="AT1407" s="85"/>
      <c r="AU1407" s="85"/>
      <c r="AV1407" s="85"/>
      <c r="AW1407" s="100">
        <v>5.5209999999999999</v>
      </c>
      <c r="AX1407" s="2"/>
      <c r="AY1407" s="2"/>
      <c r="AZ1407" s="2"/>
      <c r="BA1407" s="2"/>
      <c r="BB1407" s="55"/>
      <c r="BC1407" s="105" t="s">
        <v>1061</v>
      </c>
      <c r="BD1407" s="105"/>
      <c r="BE1407" s="105"/>
      <c r="BF1407" s="105"/>
      <c r="BG1407" s="109">
        <v>4.5</v>
      </c>
      <c r="BH1407" s="2"/>
      <c r="BI1407" s="2"/>
      <c r="BJ1407" s="2"/>
      <c r="BK1407" s="2"/>
      <c r="BL1407" s="55"/>
      <c r="BM1407" s="48"/>
      <c r="BN1407" s="48"/>
      <c r="BO1407" s="48"/>
      <c r="BP1407" s="48"/>
      <c r="BQ1407" s="117"/>
      <c r="BR1407" s="2"/>
      <c r="BS1407" s="2"/>
      <c r="BT1407" s="2"/>
      <c r="BU1407" s="2"/>
      <c r="BV1407" s="55"/>
    </row>
    <row r="1408" spans="1:74" s="13" customFormat="1" hidden="1" x14ac:dyDescent="0.3">
      <c r="A1408" s="12" t="s">
        <v>38</v>
      </c>
      <c r="B1408" s="12" t="s">
        <v>2</v>
      </c>
      <c r="C1408" s="12" t="s">
        <v>3</v>
      </c>
      <c r="D1408" s="12" t="s">
        <v>15</v>
      </c>
      <c r="E1408" s="7">
        <v>55</v>
      </c>
      <c r="F1408" s="7"/>
      <c r="G1408" s="19" t="s">
        <v>5</v>
      </c>
      <c r="H1408" s="7">
        <v>2024</v>
      </c>
      <c r="I1408" s="21"/>
      <c r="J1408" s="12" t="s">
        <v>314</v>
      </c>
      <c r="K1408" s="12"/>
      <c r="L1408" s="147"/>
      <c r="M1408" s="147">
        <f>SUM(M1370:M1407)</f>
        <v>48.247</v>
      </c>
      <c r="N1408" s="183"/>
      <c r="O1408" s="12"/>
      <c r="P1408" s="12"/>
      <c r="Q1408" s="12"/>
      <c r="R1408" s="12"/>
      <c r="S1408" s="47">
        <f>SUM(S1370:S1407)</f>
        <v>0</v>
      </c>
      <c r="T1408" s="12"/>
      <c r="U1408" s="12"/>
      <c r="V1408" s="12"/>
      <c r="W1408" s="12"/>
      <c r="X1408" s="47">
        <f>SUM(X1370:X1407)</f>
        <v>3.7989999999999999</v>
      </c>
      <c r="Y1408" s="12"/>
      <c r="Z1408" s="12"/>
      <c r="AA1408" s="12"/>
      <c r="AB1408" s="12"/>
      <c r="AC1408" s="47">
        <f>SUM(AC1370:AC1407)</f>
        <v>1.9370000000000001</v>
      </c>
      <c r="AD1408" s="12"/>
      <c r="AE1408" s="12"/>
      <c r="AF1408" s="12"/>
      <c r="AG1408" s="12"/>
      <c r="AH1408" s="47">
        <f>SUM(AH1370:AH1407)</f>
        <v>0</v>
      </c>
      <c r="AI1408" s="12"/>
      <c r="AJ1408" s="12"/>
      <c r="AK1408" s="12"/>
      <c r="AL1408" s="12"/>
      <c r="AM1408" s="47">
        <f>SUM(AM1370:AM1407)</f>
        <v>1.4470000000000001</v>
      </c>
      <c r="AN1408" s="12"/>
      <c r="AO1408" s="12"/>
      <c r="AP1408" s="12"/>
      <c r="AQ1408" s="12"/>
      <c r="AR1408" s="47">
        <f>SUM(AR1370:AR1407)</f>
        <v>8.8030000000000008</v>
      </c>
      <c r="AS1408" s="12"/>
      <c r="AT1408" s="12"/>
      <c r="AU1408" s="12"/>
      <c r="AV1408" s="12"/>
      <c r="AW1408" s="47">
        <f>SUM(AW1370:AW1407)</f>
        <v>24.248000000000001</v>
      </c>
      <c r="AX1408" s="12"/>
      <c r="AY1408" s="12"/>
      <c r="AZ1408" s="12"/>
      <c r="BA1408" s="12"/>
      <c r="BB1408" s="47">
        <f>SUM(BB1370:BB1407)</f>
        <v>0</v>
      </c>
      <c r="BC1408" s="12"/>
      <c r="BD1408" s="12"/>
      <c r="BE1408" s="12"/>
      <c r="BF1408" s="12"/>
      <c r="BG1408" s="47">
        <f>SUM(BG1370:BG1407)</f>
        <v>6.0259999999999998</v>
      </c>
      <c r="BH1408" s="12"/>
      <c r="BI1408" s="12"/>
      <c r="BJ1408" s="12"/>
      <c r="BK1408" s="12"/>
      <c r="BL1408" s="47">
        <f>SUM(BL1370:BL1407)</f>
        <v>0</v>
      </c>
      <c r="BM1408" s="12"/>
      <c r="BN1408" s="12"/>
      <c r="BO1408" s="12"/>
      <c r="BP1408" s="12"/>
      <c r="BQ1408" s="47">
        <f>SUM(BQ1370:BQ1407)</f>
        <v>1.9870000000000001</v>
      </c>
      <c r="BR1408" s="12"/>
      <c r="BS1408" s="12"/>
      <c r="BT1408" s="12"/>
      <c r="BU1408" s="12"/>
      <c r="BV1408" s="47">
        <f>SUM(BV1370:BV1407)</f>
        <v>0</v>
      </c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18" t="s">
        <v>5</v>
      </c>
      <c r="H1409" s="3">
        <v>2024</v>
      </c>
      <c r="I1409" s="20" t="s">
        <v>287</v>
      </c>
      <c r="J1409" s="184" t="s">
        <v>267</v>
      </c>
      <c r="K1409" s="2" t="s">
        <v>318</v>
      </c>
      <c r="L1409" s="163">
        <f t="shared" si="44"/>
        <v>0</v>
      </c>
      <c r="M1409" s="163">
        <f t="shared" si="45"/>
        <v>0</v>
      </c>
      <c r="N1409" s="181"/>
      <c r="O1409" s="33"/>
      <c r="P1409" s="33"/>
      <c r="Q1409" s="33"/>
      <c r="R1409" s="33"/>
      <c r="S1409" s="42"/>
      <c r="T1409" s="2"/>
      <c r="U1409" s="2"/>
      <c r="V1409" s="2"/>
      <c r="W1409" s="2"/>
      <c r="X1409" s="55"/>
      <c r="Y1409" s="62"/>
      <c r="Z1409" s="62"/>
      <c r="AA1409" s="62"/>
      <c r="AB1409" s="62"/>
      <c r="AC1409" s="68"/>
      <c r="AD1409" s="2"/>
      <c r="AE1409" s="2"/>
      <c r="AF1409" s="2"/>
      <c r="AG1409" s="2"/>
      <c r="AH1409" s="55"/>
      <c r="AI1409" s="72"/>
      <c r="AJ1409" s="72"/>
      <c r="AK1409" s="72"/>
      <c r="AL1409" s="72"/>
      <c r="AM1409" s="80"/>
      <c r="AN1409" s="2"/>
      <c r="AO1409" s="2"/>
      <c r="AP1409" s="2"/>
      <c r="AQ1409" s="2"/>
      <c r="AR1409" s="55"/>
      <c r="AS1409" s="85"/>
      <c r="AT1409" s="85"/>
      <c r="AU1409" s="85"/>
      <c r="AV1409" s="85"/>
      <c r="AW1409" s="100"/>
      <c r="AX1409" s="2"/>
      <c r="AY1409" s="2"/>
      <c r="AZ1409" s="2"/>
      <c r="BA1409" s="2"/>
      <c r="BB1409" s="55"/>
      <c r="BC1409" s="105"/>
      <c r="BD1409" s="105"/>
      <c r="BE1409" s="105"/>
      <c r="BF1409" s="105"/>
      <c r="BG1409" s="109"/>
      <c r="BH1409" s="2"/>
      <c r="BI1409" s="2"/>
      <c r="BJ1409" s="2"/>
      <c r="BK1409" s="2"/>
      <c r="BL1409" s="55"/>
      <c r="BM1409" s="48"/>
      <c r="BN1409" s="48"/>
      <c r="BO1409" s="48"/>
      <c r="BP1409" s="48"/>
      <c r="BQ1409" s="117"/>
      <c r="BR1409" s="2"/>
      <c r="BS1409" s="2"/>
      <c r="BT1409" s="2"/>
      <c r="BU1409" s="2"/>
      <c r="BV1409" s="55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18" t="s">
        <v>5</v>
      </c>
      <c r="H1410" s="3">
        <v>2024</v>
      </c>
      <c r="I1410" s="20" t="s">
        <v>287</v>
      </c>
      <c r="J1410" s="184" t="s">
        <v>291</v>
      </c>
      <c r="K1410" s="2" t="s">
        <v>319</v>
      </c>
      <c r="L1410" s="163">
        <f t="shared" si="44"/>
        <v>0</v>
      </c>
      <c r="M1410" s="163">
        <f t="shared" si="45"/>
        <v>0</v>
      </c>
      <c r="N1410" s="181"/>
      <c r="O1410" s="33"/>
      <c r="P1410" s="33"/>
      <c r="Q1410" s="33"/>
      <c r="R1410" s="33"/>
      <c r="S1410" s="42"/>
      <c r="T1410" s="2"/>
      <c r="U1410" s="2"/>
      <c r="V1410" s="2"/>
      <c r="W1410" s="2"/>
      <c r="X1410" s="55"/>
      <c r="Y1410" s="62"/>
      <c r="Z1410" s="62"/>
      <c r="AA1410" s="62"/>
      <c r="AB1410" s="62"/>
      <c r="AC1410" s="68"/>
      <c r="AD1410" s="2"/>
      <c r="AE1410" s="2"/>
      <c r="AF1410" s="2"/>
      <c r="AG1410" s="2"/>
      <c r="AH1410" s="55"/>
      <c r="AI1410" s="72"/>
      <c r="AJ1410" s="72"/>
      <c r="AK1410" s="72"/>
      <c r="AL1410" s="72"/>
      <c r="AM1410" s="80"/>
      <c r="AN1410" s="2"/>
      <c r="AO1410" s="2"/>
      <c r="AP1410" s="2"/>
      <c r="AQ1410" s="2"/>
      <c r="AR1410" s="55"/>
      <c r="AS1410" s="85"/>
      <c r="AT1410" s="85"/>
      <c r="AU1410" s="85"/>
      <c r="AV1410" s="85"/>
      <c r="AW1410" s="100"/>
      <c r="AX1410" s="2"/>
      <c r="AY1410" s="2"/>
      <c r="AZ1410" s="2"/>
      <c r="BA1410" s="2"/>
      <c r="BB1410" s="55"/>
      <c r="BC1410" s="105"/>
      <c r="BD1410" s="105"/>
      <c r="BE1410" s="105"/>
      <c r="BF1410" s="105"/>
      <c r="BG1410" s="109"/>
      <c r="BH1410" s="2"/>
      <c r="BI1410" s="2"/>
      <c r="BJ1410" s="2"/>
      <c r="BK1410" s="2"/>
      <c r="BL1410" s="55"/>
      <c r="BM1410" s="48"/>
      <c r="BN1410" s="48"/>
      <c r="BO1410" s="48"/>
      <c r="BP1410" s="48"/>
      <c r="BQ1410" s="117"/>
      <c r="BR1410" s="2"/>
      <c r="BS1410" s="2"/>
      <c r="BT1410" s="2"/>
      <c r="BU1410" s="2"/>
      <c r="BV1410" s="55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18" t="s">
        <v>5</v>
      </c>
      <c r="H1411" s="3">
        <v>2024</v>
      </c>
      <c r="I1411" s="20" t="s">
        <v>286</v>
      </c>
      <c r="J1411" s="184" t="s">
        <v>336</v>
      </c>
      <c r="K1411" s="2" t="s">
        <v>319</v>
      </c>
      <c r="L1411" s="163">
        <f t="shared" si="44"/>
        <v>0</v>
      </c>
      <c r="M1411" s="163">
        <f t="shared" si="45"/>
        <v>0</v>
      </c>
      <c r="N1411" s="181"/>
      <c r="O1411" s="33"/>
      <c r="P1411" s="33"/>
      <c r="Q1411" s="33"/>
      <c r="R1411" s="33"/>
      <c r="S1411" s="42"/>
      <c r="T1411" s="2"/>
      <c r="U1411" s="2"/>
      <c r="V1411" s="2"/>
      <c r="W1411" s="2"/>
      <c r="X1411" s="55"/>
      <c r="Y1411" s="62"/>
      <c r="Z1411" s="62"/>
      <c r="AA1411" s="62"/>
      <c r="AB1411" s="62"/>
      <c r="AC1411" s="68"/>
      <c r="AD1411" s="2"/>
      <c r="AE1411" s="2"/>
      <c r="AF1411" s="2"/>
      <c r="AG1411" s="2"/>
      <c r="AH1411" s="55"/>
      <c r="AI1411" s="72"/>
      <c r="AJ1411" s="72"/>
      <c r="AK1411" s="72"/>
      <c r="AL1411" s="72"/>
      <c r="AM1411" s="80"/>
      <c r="AN1411" s="2"/>
      <c r="AO1411" s="2"/>
      <c r="AP1411" s="2"/>
      <c r="AQ1411" s="2"/>
      <c r="AR1411" s="55"/>
      <c r="AS1411" s="85"/>
      <c r="AT1411" s="85"/>
      <c r="AU1411" s="85"/>
      <c r="AV1411" s="85"/>
      <c r="AW1411" s="100"/>
      <c r="AX1411" s="2"/>
      <c r="AY1411" s="2"/>
      <c r="AZ1411" s="2"/>
      <c r="BA1411" s="2"/>
      <c r="BB1411" s="55"/>
      <c r="BC1411" s="105"/>
      <c r="BD1411" s="105"/>
      <c r="BE1411" s="105"/>
      <c r="BF1411" s="105"/>
      <c r="BG1411" s="109"/>
      <c r="BH1411" s="2"/>
      <c r="BI1411" s="2"/>
      <c r="BJ1411" s="2"/>
      <c r="BK1411" s="2"/>
      <c r="BL1411" s="55"/>
      <c r="BM1411" s="48"/>
      <c r="BN1411" s="48"/>
      <c r="BO1411" s="48"/>
      <c r="BP1411" s="48"/>
      <c r="BQ1411" s="117"/>
      <c r="BR1411" s="2"/>
      <c r="BS1411" s="2"/>
      <c r="BT1411" s="2"/>
      <c r="BU1411" s="2"/>
      <c r="BV1411" s="55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18" t="s">
        <v>5</v>
      </c>
      <c r="H1412" s="3">
        <v>2024</v>
      </c>
      <c r="I1412" s="20" t="s">
        <v>286</v>
      </c>
      <c r="J1412" s="185" t="s">
        <v>337</v>
      </c>
      <c r="K1412" s="8" t="s">
        <v>318</v>
      </c>
      <c r="L1412" s="163">
        <f t="shared" si="44"/>
        <v>0</v>
      </c>
      <c r="M1412" s="163">
        <f t="shared" si="45"/>
        <v>0</v>
      </c>
      <c r="N1412" s="181"/>
      <c r="O1412" s="53"/>
      <c r="P1412" s="53"/>
      <c r="Q1412" s="53"/>
      <c r="R1412" s="53"/>
      <c r="S1412" s="54"/>
      <c r="T1412" s="8"/>
      <c r="U1412" s="8"/>
      <c r="V1412" s="8"/>
      <c r="W1412" s="8"/>
      <c r="X1412" s="122"/>
      <c r="Y1412" s="135"/>
      <c r="Z1412" s="135"/>
      <c r="AA1412" s="135"/>
      <c r="AB1412" s="135"/>
      <c r="AC1412" s="136"/>
      <c r="AD1412" s="8"/>
      <c r="AE1412" s="8"/>
      <c r="AF1412" s="8"/>
      <c r="AG1412" s="8"/>
      <c r="AH1412" s="122"/>
      <c r="AI1412" s="137"/>
      <c r="AJ1412" s="137"/>
      <c r="AK1412" s="137"/>
      <c r="AL1412" s="137"/>
      <c r="AM1412" s="138"/>
      <c r="AN1412" s="8"/>
      <c r="AO1412" s="8"/>
      <c r="AP1412" s="8"/>
      <c r="AQ1412" s="8"/>
      <c r="AR1412" s="122"/>
      <c r="AS1412" s="139"/>
      <c r="AT1412" s="139"/>
      <c r="AU1412" s="139"/>
      <c r="AV1412" s="139"/>
      <c r="AW1412" s="140"/>
      <c r="AX1412" s="8"/>
      <c r="AY1412" s="8"/>
      <c r="AZ1412" s="8"/>
      <c r="BA1412" s="8"/>
      <c r="BB1412" s="122"/>
      <c r="BC1412" s="141"/>
      <c r="BD1412" s="141"/>
      <c r="BE1412" s="141"/>
      <c r="BF1412" s="141"/>
      <c r="BG1412" s="142"/>
      <c r="BH1412" s="8"/>
      <c r="BI1412" s="8"/>
      <c r="BJ1412" s="8"/>
      <c r="BK1412" s="8"/>
      <c r="BL1412" s="122"/>
      <c r="BM1412" s="143"/>
      <c r="BN1412" s="143"/>
      <c r="BO1412" s="143"/>
      <c r="BP1412" s="143"/>
      <c r="BQ1412" s="144"/>
      <c r="BR1412" s="8"/>
      <c r="BS1412" s="8"/>
      <c r="BT1412" s="8"/>
      <c r="BU1412" s="8"/>
      <c r="BV1412" s="122"/>
    </row>
    <row r="1413" spans="1:74" ht="28.8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18" t="s">
        <v>5</v>
      </c>
      <c r="H1413" s="3">
        <v>2024</v>
      </c>
      <c r="I1413" s="20" t="s">
        <v>286</v>
      </c>
      <c r="J1413" s="185" t="s">
        <v>338</v>
      </c>
      <c r="K1413" s="8" t="s">
        <v>339</v>
      </c>
      <c r="L1413" s="163">
        <f t="shared" si="44"/>
        <v>0</v>
      </c>
      <c r="M1413" s="163">
        <f t="shared" si="45"/>
        <v>0</v>
      </c>
      <c r="N1413" s="181"/>
      <c r="O1413" s="53"/>
      <c r="P1413" s="53"/>
      <c r="Q1413" s="53"/>
      <c r="R1413" s="53"/>
      <c r="S1413" s="54"/>
      <c r="T1413" s="8"/>
      <c r="U1413" s="8"/>
      <c r="V1413" s="8"/>
      <c r="W1413" s="8"/>
      <c r="X1413" s="122"/>
      <c r="Y1413" s="135"/>
      <c r="Z1413" s="135"/>
      <c r="AA1413" s="135"/>
      <c r="AB1413" s="135"/>
      <c r="AC1413" s="136"/>
      <c r="AD1413" s="8"/>
      <c r="AE1413" s="8"/>
      <c r="AF1413" s="8"/>
      <c r="AG1413" s="8"/>
      <c r="AH1413" s="122"/>
      <c r="AI1413" s="137"/>
      <c r="AJ1413" s="137"/>
      <c r="AK1413" s="137"/>
      <c r="AL1413" s="137"/>
      <c r="AM1413" s="138"/>
      <c r="AN1413" s="8"/>
      <c r="AO1413" s="8"/>
      <c r="AP1413" s="8"/>
      <c r="AQ1413" s="8"/>
      <c r="AR1413" s="122"/>
      <c r="AS1413" s="139"/>
      <c r="AT1413" s="139"/>
      <c r="AU1413" s="139"/>
      <c r="AV1413" s="139"/>
      <c r="AW1413" s="140"/>
      <c r="AX1413" s="8"/>
      <c r="AY1413" s="8"/>
      <c r="AZ1413" s="8"/>
      <c r="BA1413" s="8"/>
      <c r="BB1413" s="122"/>
      <c r="BC1413" s="141"/>
      <c r="BD1413" s="141"/>
      <c r="BE1413" s="141"/>
      <c r="BF1413" s="141"/>
      <c r="BG1413" s="142"/>
      <c r="BH1413" s="8"/>
      <c r="BI1413" s="8"/>
      <c r="BJ1413" s="8"/>
      <c r="BK1413" s="8"/>
      <c r="BL1413" s="122"/>
      <c r="BM1413" s="143"/>
      <c r="BN1413" s="143"/>
      <c r="BO1413" s="143"/>
      <c r="BP1413" s="143"/>
      <c r="BQ1413" s="144"/>
      <c r="BR1413" s="8"/>
      <c r="BS1413" s="8"/>
      <c r="BT1413" s="8"/>
      <c r="BU1413" s="8"/>
      <c r="BV1413" s="122"/>
    </row>
    <row r="1414" spans="1:74" ht="28.8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18" t="s">
        <v>5</v>
      </c>
      <c r="H1414" s="3">
        <v>2024</v>
      </c>
      <c r="I1414" s="20" t="s">
        <v>286</v>
      </c>
      <c r="J1414" s="185" t="s">
        <v>340</v>
      </c>
      <c r="K1414" s="8" t="s">
        <v>318</v>
      </c>
      <c r="L1414" s="163">
        <f t="shared" ref="L1414:L1477" si="46">SUM(R1414,W1414,AB1414,AG1414,AL1414,AQ1414,AV1414,BA1414,BF1414,BK1414,BP1414,BU1414)</f>
        <v>0</v>
      </c>
      <c r="M1414" s="163">
        <f t="shared" ref="M1414:M1477" si="47">SUM(S1414,X1414,AC1414,AH1414,AM1414,AR1414,AW1414,BB1414,BG1414,BL1414,BQ1414,BV1414)</f>
        <v>0</v>
      </c>
      <c r="N1414" s="181"/>
      <c r="O1414" s="53"/>
      <c r="P1414" s="53"/>
      <c r="Q1414" s="53"/>
      <c r="R1414" s="53"/>
      <c r="S1414" s="54"/>
      <c r="T1414" s="8"/>
      <c r="U1414" s="8"/>
      <c r="V1414" s="8"/>
      <c r="W1414" s="8"/>
      <c r="X1414" s="122"/>
      <c r="Y1414" s="135"/>
      <c r="Z1414" s="135"/>
      <c r="AA1414" s="135"/>
      <c r="AB1414" s="135"/>
      <c r="AC1414" s="136"/>
      <c r="AD1414" s="8"/>
      <c r="AE1414" s="8"/>
      <c r="AF1414" s="8"/>
      <c r="AG1414" s="8"/>
      <c r="AH1414" s="122"/>
      <c r="AI1414" s="137"/>
      <c r="AJ1414" s="137"/>
      <c r="AK1414" s="137"/>
      <c r="AL1414" s="137"/>
      <c r="AM1414" s="138"/>
      <c r="AN1414" s="8"/>
      <c r="AO1414" s="8"/>
      <c r="AP1414" s="8"/>
      <c r="AQ1414" s="8"/>
      <c r="AR1414" s="122"/>
      <c r="AS1414" s="139"/>
      <c r="AT1414" s="139"/>
      <c r="AU1414" s="139"/>
      <c r="AV1414" s="139"/>
      <c r="AW1414" s="140"/>
      <c r="AX1414" s="8"/>
      <c r="AY1414" s="8"/>
      <c r="AZ1414" s="8"/>
      <c r="BA1414" s="8"/>
      <c r="BB1414" s="122"/>
      <c r="BC1414" s="141"/>
      <c r="BD1414" s="141"/>
      <c r="BE1414" s="141"/>
      <c r="BF1414" s="141"/>
      <c r="BG1414" s="142"/>
      <c r="BH1414" s="8"/>
      <c r="BI1414" s="8"/>
      <c r="BJ1414" s="8"/>
      <c r="BK1414" s="8"/>
      <c r="BL1414" s="122"/>
      <c r="BM1414" s="143"/>
      <c r="BN1414" s="143"/>
      <c r="BO1414" s="143"/>
      <c r="BP1414" s="143"/>
      <c r="BQ1414" s="144"/>
      <c r="BR1414" s="8"/>
      <c r="BS1414" s="8"/>
      <c r="BT1414" s="8"/>
      <c r="BU1414" s="8"/>
      <c r="BV1414" s="122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18" t="s">
        <v>5</v>
      </c>
      <c r="H1415" s="3">
        <v>2024</v>
      </c>
      <c r="I1415" s="20" t="s">
        <v>286</v>
      </c>
      <c r="J1415" s="185" t="s">
        <v>341</v>
      </c>
      <c r="K1415" s="8" t="s">
        <v>320</v>
      </c>
      <c r="L1415" s="163">
        <f t="shared" si="46"/>
        <v>0</v>
      </c>
      <c r="M1415" s="163">
        <f t="shared" si="47"/>
        <v>0</v>
      </c>
      <c r="N1415" s="181"/>
      <c r="O1415" s="53"/>
      <c r="P1415" s="53"/>
      <c r="Q1415" s="53"/>
      <c r="R1415" s="53"/>
      <c r="S1415" s="54"/>
      <c r="T1415" s="8"/>
      <c r="U1415" s="8"/>
      <c r="V1415" s="8"/>
      <c r="W1415" s="8"/>
      <c r="X1415" s="122"/>
      <c r="Y1415" s="135"/>
      <c r="Z1415" s="135"/>
      <c r="AA1415" s="135"/>
      <c r="AB1415" s="135"/>
      <c r="AC1415" s="136"/>
      <c r="AD1415" s="8"/>
      <c r="AE1415" s="8"/>
      <c r="AF1415" s="8"/>
      <c r="AG1415" s="8"/>
      <c r="AH1415" s="122"/>
      <c r="AI1415" s="137"/>
      <c r="AJ1415" s="137"/>
      <c r="AK1415" s="137"/>
      <c r="AL1415" s="137"/>
      <c r="AM1415" s="138"/>
      <c r="AN1415" s="8"/>
      <c r="AO1415" s="8"/>
      <c r="AP1415" s="8"/>
      <c r="AQ1415" s="8"/>
      <c r="AR1415" s="122"/>
      <c r="AS1415" s="139"/>
      <c r="AT1415" s="139"/>
      <c r="AU1415" s="139"/>
      <c r="AV1415" s="139"/>
      <c r="AW1415" s="140"/>
      <c r="AX1415" s="8"/>
      <c r="AY1415" s="8"/>
      <c r="AZ1415" s="8"/>
      <c r="BA1415" s="8"/>
      <c r="BB1415" s="122"/>
      <c r="BC1415" s="141"/>
      <c r="BD1415" s="141"/>
      <c r="BE1415" s="141"/>
      <c r="BF1415" s="141"/>
      <c r="BG1415" s="142"/>
      <c r="BH1415" s="8"/>
      <c r="BI1415" s="8"/>
      <c r="BJ1415" s="8"/>
      <c r="BK1415" s="8"/>
      <c r="BL1415" s="122"/>
      <c r="BM1415" s="143"/>
      <c r="BN1415" s="143"/>
      <c r="BO1415" s="143"/>
      <c r="BP1415" s="143"/>
      <c r="BQ1415" s="144"/>
      <c r="BR1415" s="8"/>
      <c r="BS1415" s="8"/>
      <c r="BT1415" s="8"/>
      <c r="BU1415" s="8"/>
      <c r="BV1415" s="122"/>
    </row>
    <row r="1416" spans="1:74" ht="28.8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18" t="s">
        <v>5</v>
      </c>
      <c r="H1416" s="3">
        <v>2024</v>
      </c>
      <c r="I1416" s="20" t="s">
        <v>286</v>
      </c>
      <c r="J1416" s="185" t="s">
        <v>342</v>
      </c>
      <c r="K1416" s="8" t="s">
        <v>320</v>
      </c>
      <c r="L1416" s="163">
        <f t="shared" si="46"/>
        <v>0</v>
      </c>
      <c r="M1416" s="163">
        <f t="shared" si="47"/>
        <v>0</v>
      </c>
      <c r="N1416" s="181"/>
      <c r="O1416" s="53"/>
      <c r="P1416" s="53"/>
      <c r="Q1416" s="53"/>
      <c r="R1416" s="53"/>
      <c r="S1416" s="54"/>
      <c r="T1416" s="8"/>
      <c r="U1416" s="8"/>
      <c r="V1416" s="8"/>
      <c r="W1416" s="8"/>
      <c r="X1416" s="122"/>
      <c r="Y1416" s="135"/>
      <c r="Z1416" s="135"/>
      <c r="AA1416" s="135"/>
      <c r="AB1416" s="135"/>
      <c r="AC1416" s="136"/>
      <c r="AD1416" s="8"/>
      <c r="AE1416" s="8"/>
      <c r="AF1416" s="8"/>
      <c r="AG1416" s="8"/>
      <c r="AH1416" s="122"/>
      <c r="AI1416" s="137"/>
      <c r="AJ1416" s="137"/>
      <c r="AK1416" s="137"/>
      <c r="AL1416" s="137"/>
      <c r="AM1416" s="138"/>
      <c r="AN1416" s="8"/>
      <c r="AO1416" s="8"/>
      <c r="AP1416" s="8"/>
      <c r="AQ1416" s="8"/>
      <c r="AR1416" s="122"/>
      <c r="AS1416" s="139"/>
      <c r="AT1416" s="139"/>
      <c r="AU1416" s="139"/>
      <c r="AV1416" s="139"/>
      <c r="AW1416" s="140"/>
      <c r="AX1416" s="8"/>
      <c r="AY1416" s="8"/>
      <c r="AZ1416" s="8"/>
      <c r="BA1416" s="8"/>
      <c r="BB1416" s="122"/>
      <c r="BC1416" s="141"/>
      <c r="BD1416" s="141"/>
      <c r="BE1416" s="141"/>
      <c r="BF1416" s="141"/>
      <c r="BG1416" s="142"/>
      <c r="BH1416" s="8"/>
      <c r="BI1416" s="8"/>
      <c r="BJ1416" s="8"/>
      <c r="BK1416" s="8"/>
      <c r="BL1416" s="122"/>
      <c r="BM1416" s="143"/>
      <c r="BN1416" s="143"/>
      <c r="BO1416" s="143"/>
      <c r="BP1416" s="143"/>
      <c r="BQ1416" s="144"/>
      <c r="BR1416" s="8"/>
      <c r="BS1416" s="8"/>
      <c r="BT1416" s="8"/>
      <c r="BU1416" s="8"/>
      <c r="BV1416" s="122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18" t="s">
        <v>5</v>
      </c>
      <c r="H1417" s="3">
        <v>2024</v>
      </c>
      <c r="I1417" s="20" t="s">
        <v>286</v>
      </c>
      <c r="J1417" s="185" t="s">
        <v>343</v>
      </c>
      <c r="K1417" s="8" t="s">
        <v>339</v>
      </c>
      <c r="L1417" s="163">
        <f t="shared" si="46"/>
        <v>0</v>
      </c>
      <c r="M1417" s="163">
        <f t="shared" si="47"/>
        <v>0</v>
      </c>
      <c r="N1417" s="181"/>
      <c r="O1417" s="53"/>
      <c r="P1417" s="53"/>
      <c r="Q1417" s="53"/>
      <c r="R1417" s="53"/>
      <c r="S1417" s="54"/>
      <c r="T1417" s="8"/>
      <c r="U1417" s="8"/>
      <c r="V1417" s="8"/>
      <c r="W1417" s="8"/>
      <c r="X1417" s="122"/>
      <c r="Y1417" s="135"/>
      <c r="Z1417" s="135"/>
      <c r="AA1417" s="135"/>
      <c r="AB1417" s="135"/>
      <c r="AC1417" s="136"/>
      <c r="AD1417" s="8"/>
      <c r="AE1417" s="8"/>
      <c r="AF1417" s="8"/>
      <c r="AG1417" s="8"/>
      <c r="AH1417" s="122"/>
      <c r="AI1417" s="137"/>
      <c r="AJ1417" s="137"/>
      <c r="AK1417" s="137"/>
      <c r="AL1417" s="137"/>
      <c r="AM1417" s="138"/>
      <c r="AN1417" s="8"/>
      <c r="AO1417" s="8"/>
      <c r="AP1417" s="8"/>
      <c r="AQ1417" s="8"/>
      <c r="AR1417" s="122"/>
      <c r="AS1417" s="139"/>
      <c r="AT1417" s="139"/>
      <c r="AU1417" s="139"/>
      <c r="AV1417" s="139"/>
      <c r="AW1417" s="140"/>
      <c r="AX1417" s="8"/>
      <c r="AY1417" s="8"/>
      <c r="AZ1417" s="8"/>
      <c r="BA1417" s="8"/>
      <c r="BB1417" s="122"/>
      <c r="BC1417" s="141"/>
      <c r="BD1417" s="141"/>
      <c r="BE1417" s="141"/>
      <c r="BF1417" s="141"/>
      <c r="BG1417" s="142"/>
      <c r="BH1417" s="8"/>
      <c r="BI1417" s="8"/>
      <c r="BJ1417" s="8"/>
      <c r="BK1417" s="8"/>
      <c r="BL1417" s="122"/>
      <c r="BM1417" s="143"/>
      <c r="BN1417" s="143"/>
      <c r="BO1417" s="143"/>
      <c r="BP1417" s="143"/>
      <c r="BQ1417" s="144"/>
      <c r="BR1417" s="8"/>
      <c r="BS1417" s="8"/>
      <c r="BT1417" s="8"/>
      <c r="BU1417" s="8"/>
      <c r="BV1417" s="122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18" t="s">
        <v>5</v>
      </c>
      <c r="H1418" s="3">
        <v>2024</v>
      </c>
      <c r="I1418" s="20" t="s">
        <v>288</v>
      </c>
      <c r="J1418" s="185" t="s">
        <v>344</v>
      </c>
      <c r="K1418" s="8" t="s">
        <v>318</v>
      </c>
      <c r="L1418" s="163">
        <f t="shared" si="46"/>
        <v>0</v>
      </c>
      <c r="M1418" s="163">
        <f t="shared" si="47"/>
        <v>0</v>
      </c>
      <c r="N1418" s="181"/>
      <c r="O1418" s="53"/>
      <c r="P1418" s="53"/>
      <c r="Q1418" s="53"/>
      <c r="R1418" s="53"/>
      <c r="S1418" s="54"/>
      <c r="T1418" s="8"/>
      <c r="U1418" s="8"/>
      <c r="V1418" s="8"/>
      <c r="W1418" s="8"/>
      <c r="X1418" s="122"/>
      <c r="Y1418" s="135"/>
      <c r="Z1418" s="135"/>
      <c r="AA1418" s="135"/>
      <c r="AB1418" s="135"/>
      <c r="AC1418" s="136"/>
      <c r="AD1418" s="8"/>
      <c r="AE1418" s="8"/>
      <c r="AF1418" s="8"/>
      <c r="AG1418" s="8"/>
      <c r="AH1418" s="122"/>
      <c r="AI1418" s="137"/>
      <c r="AJ1418" s="137"/>
      <c r="AK1418" s="137"/>
      <c r="AL1418" s="137"/>
      <c r="AM1418" s="138"/>
      <c r="AN1418" s="8"/>
      <c r="AO1418" s="8"/>
      <c r="AP1418" s="8"/>
      <c r="AQ1418" s="8"/>
      <c r="AR1418" s="122"/>
      <c r="AS1418" s="139"/>
      <c r="AT1418" s="139"/>
      <c r="AU1418" s="139"/>
      <c r="AV1418" s="139"/>
      <c r="AW1418" s="140"/>
      <c r="AX1418" s="8"/>
      <c r="AY1418" s="8"/>
      <c r="AZ1418" s="8"/>
      <c r="BA1418" s="8"/>
      <c r="BB1418" s="122"/>
      <c r="BC1418" s="141"/>
      <c r="BD1418" s="141"/>
      <c r="BE1418" s="141"/>
      <c r="BF1418" s="141"/>
      <c r="BG1418" s="142"/>
      <c r="BH1418" s="8"/>
      <c r="BI1418" s="8"/>
      <c r="BJ1418" s="8"/>
      <c r="BK1418" s="8"/>
      <c r="BL1418" s="122"/>
      <c r="BM1418" s="143"/>
      <c r="BN1418" s="143"/>
      <c r="BO1418" s="143"/>
      <c r="BP1418" s="143"/>
      <c r="BQ1418" s="144"/>
      <c r="BR1418" s="8"/>
      <c r="BS1418" s="8"/>
      <c r="BT1418" s="8"/>
      <c r="BU1418" s="8"/>
      <c r="BV1418" s="122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18" t="s">
        <v>5</v>
      </c>
      <c r="H1419" s="3">
        <v>2024</v>
      </c>
      <c r="I1419" s="20" t="s">
        <v>288</v>
      </c>
      <c r="J1419" s="184" t="s">
        <v>351</v>
      </c>
      <c r="K1419" s="2" t="s">
        <v>318</v>
      </c>
      <c r="L1419" s="163">
        <f t="shared" si="46"/>
        <v>0</v>
      </c>
      <c r="M1419" s="163">
        <f t="shared" si="47"/>
        <v>0</v>
      </c>
      <c r="N1419" s="181"/>
      <c r="O1419" s="53"/>
      <c r="P1419" s="53"/>
      <c r="Q1419" s="53"/>
      <c r="R1419" s="53"/>
      <c r="S1419" s="54"/>
      <c r="T1419" s="8"/>
      <c r="U1419" s="8"/>
      <c r="V1419" s="8"/>
      <c r="W1419" s="8"/>
      <c r="X1419" s="122"/>
      <c r="Y1419" s="135"/>
      <c r="Z1419" s="135"/>
      <c r="AA1419" s="135"/>
      <c r="AB1419" s="135"/>
      <c r="AC1419" s="136"/>
      <c r="AD1419" s="8"/>
      <c r="AE1419" s="8"/>
      <c r="AF1419" s="8"/>
      <c r="AG1419" s="8"/>
      <c r="AH1419" s="122"/>
      <c r="AI1419" s="137"/>
      <c r="AJ1419" s="137"/>
      <c r="AK1419" s="137"/>
      <c r="AL1419" s="137"/>
      <c r="AM1419" s="138"/>
      <c r="AN1419" s="8"/>
      <c r="AO1419" s="8"/>
      <c r="AP1419" s="8"/>
      <c r="AQ1419" s="8"/>
      <c r="AR1419" s="122"/>
      <c r="AS1419" s="139"/>
      <c r="AT1419" s="139"/>
      <c r="AU1419" s="139"/>
      <c r="AV1419" s="139"/>
      <c r="AW1419" s="140"/>
      <c r="AX1419" s="8"/>
      <c r="AY1419" s="8"/>
      <c r="AZ1419" s="8"/>
      <c r="BA1419" s="8"/>
      <c r="BB1419" s="122"/>
      <c r="BC1419" s="141"/>
      <c r="BD1419" s="141"/>
      <c r="BE1419" s="141"/>
      <c r="BF1419" s="141"/>
      <c r="BG1419" s="142"/>
      <c r="BH1419" s="8"/>
      <c r="BI1419" s="8"/>
      <c r="BJ1419" s="8"/>
      <c r="BK1419" s="8"/>
      <c r="BL1419" s="122"/>
      <c r="BM1419" s="143"/>
      <c r="BN1419" s="143"/>
      <c r="BO1419" s="143"/>
      <c r="BP1419" s="143"/>
      <c r="BQ1419" s="144"/>
      <c r="BR1419" s="8"/>
      <c r="BS1419" s="8"/>
      <c r="BT1419" s="8"/>
      <c r="BU1419" s="8"/>
      <c r="BV1419" s="122"/>
    </row>
    <row r="1420" spans="1:74" ht="28.8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18" t="s">
        <v>5</v>
      </c>
      <c r="H1420" s="3">
        <v>2024</v>
      </c>
      <c r="I1420" s="20" t="s">
        <v>288</v>
      </c>
      <c r="J1420" s="184" t="s">
        <v>352</v>
      </c>
      <c r="K1420" s="2" t="s">
        <v>321</v>
      </c>
      <c r="L1420" s="163">
        <f t="shared" si="46"/>
        <v>0</v>
      </c>
      <c r="M1420" s="163">
        <f t="shared" si="47"/>
        <v>0</v>
      </c>
      <c r="N1420" s="181"/>
      <c r="O1420" s="33"/>
      <c r="P1420" s="33"/>
      <c r="Q1420" s="33"/>
      <c r="R1420" s="33"/>
      <c r="S1420" s="42"/>
      <c r="T1420" s="2"/>
      <c r="U1420" s="2"/>
      <c r="V1420" s="2"/>
      <c r="W1420" s="2"/>
      <c r="X1420" s="55"/>
      <c r="Y1420" s="62"/>
      <c r="Z1420" s="62"/>
      <c r="AA1420" s="62"/>
      <c r="AB1420" s="62"/>
      <c r="AC1420" s="68"/>
      <c r="AD1420" s="2"/>
      <c r="AE1420" s="2"/>
      <c r="AF1420" s="2"/>
      <c r="AG1420" s="2"/>
      <c r="AH1420" s="55"/>
      <c r="AI1420" s="72"/>
      <c r="AJ1420" s="72"/>
      <c r="AK1420" s="72"/>
      <c r="AL1420" s="72"/>
      <c r="AM1420" s="80"/>
      <c r="AN1420" s="2"/>
      <c r="AO1420" s="2"/>
      <c r="AP1420" s="2"/>
      <c r="AQ1420" s="2"/>
      <c r="AR1420" s="55"/>
      <c r="AS1420" s="85"/>
      <c r="AT1420" s="85"/>
      <c r="AU1420" s="85"/>
      <c r="AV1420" s="85"/>
      <c r="AW1420" s="100"/>
      <c r="AX1420" s="2"/>
      <c r="AY1420" s="2"/>
      <c r="AZ1420" s="2"/>
      <c r="BA1420" s="2"/>
      <c r="BB1420" s="55"/>
      <c r="BC1420" s="105"/>
      <c r="BD1420" s="105"/>
      <c r="BE1420" s="105"/>
      <c r="BF1420" s="105"/>
      <c r="BG1420" s="109"/>
      <c r="BH1420" s="2"/>
      <c r="BI1420" s="2"/>
      <c r="BJ1420" s="2"/>
      <c r="BK1420" s="2"/>
      <c r="BL1420" s="55"/>
      <c r="BM1420" s="48"/>
      <c r="BN1420" s="48"/>
      <c r="BO1420" s="48"/>
      <c r="BP1420" s="48"/>
      <c r="BQ1420" s="117"/>
      <c r="BR1420" s="2"/>
      <c r="BS1420" s="2"/>
      <c r="BT1420" s="2"/>
      <c r="BU1420" s="2"/>
      <c r="BV1420" s="55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18" t="s">
        <v>5</v>
      </c>
      <c r="H1421" s="3">
        <v>2024</v>
      </c>
      <c r="I1421" s="20" t="s">
        <v>288</v>
      </c>
      <c r="J1421" s="184" t="s">
        <v>345</v>
      </c>
      <c r="K1421" s="2" t="s">
        <v>318</v>
      </c>
      <c r="L1421" s="163">
        <f t="shared" si="46"/>
        <v>0</v>
      </c>
      <c r="M1421" s="163">
        <f t="shared" si="47"/>
        <v>0</v>
      </c>
      <c r="N1421" s="181"/>
      <c r="O1421" s="34"/>
      <c r="P1421" s="33"/>
      <c r="Q1421" s="33"/>
      <c r="R1421" s="33"/>
      <c r="S1421" s="42"/>
      <c r="T1421" s="3"/>
      <c r="U1421" s="2"/>
      <c r="V1421" s="2"/>
      <c r="W1421" s="2"/>
      <c r="X1421" s="55"/>
      <c r="Y1421" s="64"/>
      <c r="Z1421" s="62"/>
      <c r="AA1421" s="62"/>
      <c r="AB1421" s="62"/>
      <c r="AC1421" s="68"/>
      <c r="AD1421" s="3"/>
      <c r="AE1421" s="2"/>
      <c r="AF1421" s="2"/>
      <c r="AG1421" s="2"/>
      <c r="AH1421" s="55"/>
      <c r="AI1421" s="73"/>
      <c r="AJ1421" s="72"/>
      <c r="AK1421" s="72"/>
      <c r="AL1421" s="72"/>
      <c r="AM1421" s="80"/>
      <c r="AN1421" s="3"/>
      <c r="AO1421" s="2"/>
      <c r="AP1421" s="2"/>
      <c r="AQ1421" s="2"/>
      <c r="AR1421" s="55"/>
      <c r="AS1421" s="86"/>
      <c r="AT1421" s="85"/>
      <c r="AU1421" s="85"/>
      <c r="AV1421" s="85"/>
      <c r="AW1421" s="100"/>
      <c r="AX1421" s="3"/>
      <c r="AY1421" s="2"/>
      <c r="AZ1421" s="2"/>
      <c r="BA1421" s="2"/>
      <c r="BB1421" s="55"/>
      <c r="BC1421" s="106"/>
      <c r="BD1421" s="105"/>
      <c r="BE1421" s="105"/>
      <c r="BF1421" s="105"/>
      <c r="BG1421" s="109"/>
      <c r="BH1421" s="3"/>
      <c r="BI1421" s="2"/>
      <c r="BJ1421" s="2"/>
      <c r="BK1421" s="2"/>
      <c r="BL1421" s="55"/>
      <c r="BM1421" s="49"/>
      <c r="BN1421" s="48"/>
      <c r="BO1421" s="48"/>
      <c r="BP1421" s="48"/>
      <c r="BQ1421" s="117"/>
      <c r="BR1421" s="3"/>
      <c r="BS1421" s="2"/>
      <c r="BT1421" s="2"/>
      <c r="BU1421" s="2"/>
      <c r="BV1421" s="55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18" t="s">
        <v>5</v>
      </c>
      <c r="H1422" s="3">
        <v>2024</v>
      </c>
      <c r="I1422" s="20" t="s">
        <v>289</v>
      </c>
      <c r="J1422" s="184" t="s">
        <v>268</v>
      </c>
      <c r="K1422" s="2" t="s">
        <v>318</v>
      </c>
      <c r="L1422" s="163">
        <f t="shared" si="46"/>
        <v>0.184</v>
      </c>
      <c r="M1422" s="163">
        <f t="shared" si="47"/>
        <v>610</v>
      </c>
      <c r="N1422" s="181" t="s">
        <v>665</v>
      </c>
      <c r="O1422" s="33"/>
      <c r="P1422" s="33"/>
      <c r="Q1422" s="33"/>
      <c r="R1422" s="33"/>
      <c r="S1422" s="42"/>
      <c r="T1422" s="2"/>
      <c r="U1422" s="2"/>
      <c r="V1422" s="2"/>
      <c r="W1422" s="2"/>
      <c r="X1422" s="55"/>
      <c r="Y1422" s="62"/>
      <c r="Z1422" s="62"/>
      <c r="AA1422" s="62"/>
      <c r="AB1422" s="62"/>
      <c r="AC1422" s="68"/>
      <c r="AD1422" s="2"/>
      <c r="AE1422" s="2"/>
      <c r="AF1422" s="2"/>
      <c r="AG1422" s="2"/>
      <c r="AH1422" s="55"/>
      <c r="AI1422" s="72"/>
      <c r="AJ1422" s="72"/>
      <c r="AK1422" s="72"/>
      <c r="AL1422" s="72"/>
      <c r="AM1422" s="80"/>
      <c r="AN1422" s="2"/>
      <c r="AO1422" s="2"/>
      <c r="AP1422" s="2"/>
      <c r="AQ1422" s="2"/>
      <c r="AR1422" s="55"/>
      <c r="AS1422" s="85"/>
      <c r="AT1422" s="85"/>
      <c r="AU1422" s="85"/>
      <c r="AV1422" s="85"/>
      <c r="AW1422" s="100"/>
      <c r="AX1422" s="2"/>
      <c r="AY1422" s="2"/>
      <c r="AZ1422" s="2"/>
      <c r="BA1422" s="2"/>
      <c r="BB1422" s="55"/>
      <c r="BC1422" s="105"/>
      <c r="BD1422" s="105"/>
      <c r="BE1422" s="105"/>
      <c r="BF1422" s="105"/>
      <c r="BG1422" s="109"/>
      <c r="BH1422" s="2"/>
      <c r="BI1422" s="2"/>
      <c r="BJ1422" s="2"/>
      <c r="BK1422" s="2"/>
      <c r="BL1422" s="55"/>
      <c r="BM1422" s="48" t="s">
        <v>665</v>
      </c>
      <c r="BN1422" s="48"/>
      <c r="BO1422" s="48"/>
      <c r="BP1422" s="48">
        <v>0.184</v>
      </c>
      <c r="BQ1422" s="117">
        <v>610</v>
      </c>
      <c r="BR1422" s="2"/>
      <c r="BS1422" s="2"/>
      <c r="BT1422" s="2"/>
      <c r="BU1422" s="2"/>
      <c r="BV1422" s="55"/>
    </row>
    <row r="1423" spans="1:74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18" t="s">
        <v>5</v>
      </c>
      <c r="H1423" s="3">
        <v>2024</v>
      </c>
      <c r="I1423" s="20" t="s">
        <v>289</v>
      </c>
      <c r="J1423" s="184" t="s">
        <v>292</v>
      </c>
      <c r="K1423" s="2" t="s">
        <v>318</v>
      </c>
      <c r="L1423" s="163">
        <f t="shared" si="46"/>
        <v>0</v>
      </c>
      <c r="M1423" s="163">
        <f t="shared" si="47"/>
        <v>0</v>
      </c>
      <c r="N1423" s="181"/>
      <c r="O1423" s="33"/>
      <c r="P1423" s="33"/>
      <c r="Q1423" s="33"/>
      <c r="R1423" s="33"/>
      <c r="S1423" s="42"/>
      <c r="T1423" s="2"/>
      <c r="U1423" s="2"/>
      <c r="V1423" s="2"/>
      <c r="W1423" s="2"/>
      <c r="X1423" s="55"/>
      <c r="Y1423" s="62"/>
      <c r="Z1423" s="62"/>
      <c r="AA1423" s="62"/>
      <c r="AB1423" s="62"/>
      <c r="AC1423" s="68"/>
      <c r="AD1423" s="2"/>
      <c r="AE1423" s="2"/>
      <c r="AF1423" s="2"/>
      <c r="AG1423" s="2"/>
      <c r="AH1423" s="55"/>
      <c r="AI1423" s="72"/>
      <c r="AJ1423" s="72"/>
      <c r="AK1423" s="72"/>
      <c r="AL1423" s="72"/>
      <c r="AM1423" s="80"/>
      <c r="AN1423" s="2"/>
      <c r="AO1423" s="2"/>
      <c r="AP1423" s="2"/>
      <c r="AQ1423" s="2"/>
      <c r="AR1423" s="55"/>
      <c r="AS1423" s="85"/>
      <c r="AT1423" s="85"/>
      <c r="AU1423" s="85"/>
      <c r="AV1423" s="85"/>
      <c r="AW1423" s="100"/>
      <c r="AX1423" s="2"/>
      <c r="AY1423" s="2"/>
      <c r="AZ1423" s="2"/>
      <c r="BA1423" s="2"/>
      <c r="BB1423" s="55"/>
      <c r="BC1423" s="105"/>
      <c r="BD1423" s="105"/>
      <c r="BE1423" s="105"/>
      <c r="BF1423" s="105"/>
      <c r="BG1423" s="109"/>
      <c r="BH1423" s="2"/>
      <c r="BI1423" s="2"/>
      <c r="BJ1423" s="2"/>
      <c r="BK1423" s="2"/>
      <c r="BL1423" s="55"/>
      <c r="BM1423" s="48"/>
      <c r="BN1423" s="48"/>
      <c r="BO1423" s="48"/>
      <c r="BP1423" s="48"/>
      <c r="BQ1423" s="117"/>
      <c r="BR1423" s="2"/>
      <c r="BS1423" s="2"/>
      <c r="BT1423" s="2"/>
      <c r="BU1423" s="2"/>
      <c r="BV1423" s="55"/>
    </row>
    <row r="1424" spans="1:74" ht="15.6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18" t="s">
        <v>5</v>
      </c>
      <c r="H1424" s="3">
        <v>2024</v>
      </c>
      <c r="I1424" s="20" t="s">
        <v>285</v>
      </c>
      <c r="J1424" s="184" t="s">
        <v>293</v>
      </c>
      <c r="K1424" s="2" t="s">
        <v>318</v>
      </c>
      <c r="L1424" s="163">
        <f t="shared" si="46"/>
        <v>0</v>
      </c>
      <c r="M1424" s="163">
        <f t="shared" si="47"/>
        <v>0</v>
      </c>
      <c r="N1424" s="181"/>
      <c r="O1424" s="33"/>
      <c r="P1424" s="33"/>
      <c r="Q1424" s="33"/>
      <c r="R1424" s="35"/>
      <c r="S1424" s="41"/>
      <c r="T1424" s="2"/>
      <c r="U1424" s="2"/>
      <c r="V1424" s="2"/>
      <c r="W1424" s="29"/>
      <c r="X1424" s="56"/>
      <c r="Y1424" s="62"/>
      <c r="Z1424" s="62"/>
      <c r="AA1424" s="62"/>
      <c r="AB1424" s="63"/>
      <c r="AC1424" s="69"/>
      <c r="AD1424" s="2"/>
      <c r="AE1424" s="2"/>
      <c r="AF1424" s="2"/>
      <c r="AG1424" s="29"/>
      <c r="AH1424" s="56"/>
      <c r="AI1424" s="72"/>
      <c r="AJ1424" s="72"/>
      <c r="AK1424" s="72"/>
      <c r="AL1424" s="74"/>
      <c r="AM1424" s="81"/>
      <c r="AN1424" s="2"/>
      <c r="AO1424" s="2"/>
      <c r="AP1424" s="2"/>
      <c r="AQ1424" s="29"/>
      <c r="AR1424" s="56"/>
      <c r="AS1424" s="85"/>
      <c r="AT1424" s="85"/>
      <c r="AU1424" s="85"/>
      <c r="AV1424" s="87"/>
      <c r="AW1424" s="101"/>
      <c r="AX1424" s="2"/>
      <c r="AY1424" s="2"/>
      <c r="AZ1424" s="2"/>
      <c r="BA1424" s="29"/>
      <c r="BB1424" s="56"/>
      <c r="BC1424" s="105"/>
      <c r="BD1424" s="105"/>
      <c r="BE1424" s="105"/>
      <c r="BF1424" s="107"/>
      <c r="BG1424" s="110"/>
      <c r="BH1424" s="2"/>
      <c r="BI1424" s="2"/>
      <c r="BJ1424" s="2"/>
      <c r="BK1424" s="29"/>
      <c r="BL1424" s="56"/>
      <c r="BM1424" s="48"/>
      <c r="BN1424" s="48"/>
      <c r="BO1424" s="48"/>
      <c r="BP1424" s="114"/>
      <c r="BQ1424" s="118"/>
      <c r="BR1424" s="2"/>
      <c r="BS1424" s="2"/>
      <c r="BT1424" s="2"/>
      <c r="BU1424" s="29"/>
      <c r="BV1424" s="56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18" t="s">
        <v>5</v>
      </c>
      <c r="H1425" s="3">
        <v>2024</v>
      </c>
      <c r="I1425" s="20" t="s">
        <v>287</v>
      </c>
      <c r="J1425" s="184" t="s">
        <v>269</v>
      </c>
      <c r="K1425" s="2" t="s">
        <v>320</v>
      </c>
      <c r="L1425" s="163">
        <f t="shared" si="46"/>
        <v>0</v>
      </c>
      <c r="M1425" s="163">
        <f t="shared" si="47"/>
        <v>0</v>
      </c>
      <c r="N1425" s="181"/>
      <c r="O1425" s="33"/>
      <c r="P1425" s="33"/>
      <c r="Q1425" s="33"/>
      <c r="R1425" s="33"/>
      <c r="S1425" s="41"/>
      <c r="T1425" s="2"/>
      <c r="U1425" s="2"/>
      <c r="V1425" s="2"/>
      <c r="W1425" s="2"/>
      <c r="X1425" s="56"/>
      <c r="Y1425" s="62"/>
      <c r="Z1425" s="62"/>
      <c r="AA1425" s="62"/>
      <c r="AB1425" s="64"/>
      <c r="AC1425" s="69"/>
      <c r="AD1425" s="2"/>
      <c r="AE1425" s="2"/>
      <c r="AF1425" s="2"/>
      <c r="AG1425" s="2"/>
      <c r="AH1425" s="56"/>
      <c r="AI1425" s="72"/>
      <c r="AJ1425" s="72"/>
      <c r="AK1425" s="72"/>
      <c r="AL1425" s="72"/>
      <c r="AM1425" s="81"/>
      <c r="AN1425" s="2"/>
      <c r="AO1425" s="2"/>
      <c r="AP1425" s="2"/>
      <c r="AQ1425" s="2"/>
      <c r="AR1425" s="56"/>
      <c r="AS1425" s="85"/>
      <c r="AT1425" s="85"/>
      <c r="AU1425" s="85"/>
      <c r="AV1425" s="85"/>
      <c r="AW1425" s="101"/>
      <c r="AX1425" s="2"/>
      <c r="AY1425" s="2"/>
      <c r="AZ1425" s="2"/>
      <c r="BA1425" s="2"/>
      <c r="BB1425" s="56"/>
      <c r="BC1425" s="105"/>
      <c r="BD1425" s="105"/>
      <c r="BE1425" s="105"/>
      <c r="BF1425" s="105"/>
      <c r="BG1425" s="110"/>
      <c r="BH1425" s="2"/>
      <c r="BI1425" s="2"/>
      <c r="BJ1425" s="2"/>
      <c r="BK1425" s="2"/>
      <c r="BL1425" s="56"/>
      <c r="BM1425" s="48"/>
      <c r="BN1425" s="48"/>
      <c r="BO1425" s="48"/>
      <c r="BP1425" s="48"/>
      <c r="BQ1425" s="118"/>
      <c r="BR1425" s="2"/>
      <c r="BS1425" s="2"/>
      <c r="BT1425" s="2"/>
      <c r="BU1425" s="2"/>
      <c r="BV1425" s="56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18" t="s">
        <v>5</v>
      </c>
      <c r="H1426" s="3">
        <v>2024</v>
      </c>
      <c r="I1426" s="20" t="s">
        <v>287</v>
      </c>
      <c r="J1426" s="184" t="s">
        <v>270</v>
      </c>
      <c r="K1426" s="2" t="s">
        <v>320</v>
      </c>
      <c r="L1426" s="163">
        <f t="shared" si="46"/>
        <v>0</v>
      </c>
      <c r="M1426" s="163">
        <f t="shared" si="47"/>
        <v>0</v>
      </c>
      <c r="N1426" s="181"/>
      <c r="O1426" s="33"/>
      <c r="P1426" s="33"/>
      <c r="Q1426" s="33"/>
      <c r="R1426" s="33"/>
      <c r="S1426" s="41"/>
      <c r="T1426" s="2"/>
      <c r="U1426" s="2"/>
      <c r="V1426" s="2"/>
      <c r="W1426" s="2"/>
      <c r="X1426" s="56"/>
      <c r="Y1426" s="62"/>
      <c r="Z1426" s="62"/>
      <c r="AA1426" s="62"/>
      <c r="AB1426" s="62"/>
      <c r="AC1426" s="69"/>
      <c r="AD1426" s="2"/>
      <c r="AE1426" s="2"/>
      <c r="AF1426" s="2"/>
      <c r="AG1426" s="2"/>
      <c r="AH1426" s="56"/>
      <c r="AI1426" s="72"/>
      <c r="AJ1426" s="72"/>
      <c r="AK1426" s="72"/>
      <c r="AL1426" s="72"/>
      <c r="AM1426" s="81"/>
      <c r="AN1426" s="2"/>
      <c r="AO1426" s="2"/>
      <c r="AP1426" s="2"/>
      <c r="AQ1426" s="2"/>
      <c r="AR1426" s="56"/>
      <c r="AS1426" s="85"/>
      <c r="AT1426" s="85"/>
      <c r="AU1426" s="85"/>
      <c r="AV1426" s="85"/>
      <c r="AW1426" s="101"/>
      <c r="AX1426" s="2"/>
      <c r="AY1426" s="2"/>
      <c r="AZ1426" s="2"/>
      <c r="BA1426" s="2"/>
      <c r="BB1426" s="56"/>
      <c r="BC1426" s="105"/>
      <c r="BD1426" s="105"/>
      <c r="BE1426" s="105"/>
      <c r="BF1426" s="105"/>
      <c r="BG1426" s="110"/>
      <c r="BH1426" s="2"/>
      <c r="BI1426" s="2"/>
      <c r="BJ1426" s="2"/>
      <c r="BK1426" s="2"/>
      <c r="BL1426" s="56"/>
      <c r="BM1426" s="48"/>
      <c r="BN1426" s="48"/>
      <c r="BO1426" s="48"/>
      <c r="BP1426" s="48"/>
      <c r="BQ1426" s="118"/>
      <c r="BR1426" s="2"/>
      <c r="BS1426" s="2"/>
      <c r="BT1426" s="2"/>
      <c r="BU1426" s="2"/>
      <c r="BV1426" s="56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18" t="s">
        <v>5</v>
      </c>
      <c r="H1427" s="3">
        <v>2024</v>
      </c>
      <c r="I1427" s="20" t="s">
        <v>290</v>
      </c>
      <c r="J1427" s="184" t="s">
        <v>271</v>
      </c>
      <c r="K1427" s="2" t="s">
        <v>321</v>
      </c>
      <c r="L1427" s="163">
        <f t="shared" si="46"/>
        <v>0</v>
      </c>
      <c r="M1427" s="163">
        <f t="shared" si="47"/>
        <v>0</v>
      </c>
      <c r="N1427" s="181"/>
      <c r="O1427" s="33"/>
      <c r="P1427" s="33"/>
      <c r="Q1427" s="33"/>
      <c r="R1427" s="33"/>
      <c r="S1427" s="41"/>
      <c r="T1427" s="2"/>
      <c r="U1427" s="2"/>
      <c r="V1427" s="2"/>
      <c r="W1427" s="2"/>
      <c r="X1427" s="56"/>
      <c r="Y1427" s="62"/>
      <c r="Z1427" s="62"/>
      <c r="AA1427" s="62"/>
      <c r="AB1427" s="62"/>
      <c r="AC1427" s="69"/>
      <c r="AD1427" s="2"/>
      <c r="AE1427" s="2"/>
      <c r="AF1427" s="2"/>
      <c r="AG1427" s="2"/>
      <c r="AH1427" s="56"/>
      <c r="AI1427" s="72"/>
      <c r="AJ1427" s="72"/>
      <c r="AK1427" s="72"/>
      <c r="AL1427" s="72"/>
      <c r="AM1427" s="81"/>
      <c r="AN1427" s="2"/>
      <c r="AO1427" s="2"/>
      <c r="AP1427" s="2"/>
      <c r="AQ1427" s="2"/>
      <c r="AR1427" s="56"/>
      <c r="AS1427" s="85"/>
      <c r="AT1427" s="85"/>
      <c r="AU1427" s="85"/>
      <c r="AV1427" s="85"/>
      <c r="AW1427" s="101"/>
      <c r="AX1427" s="2"/>
      <c r="AY1427" s="2"/>
      <c r="AZ1427" s="2"/>
      <c r="BA1427" s="2"/>
      <c r="BB1427" s="56"/>
      <c r="BC1427" s="105"/>
      <c r="BD1427" s="105"/>
      <c r="BE1427" s="105"/>
      <c r="BF1427" s="105"/>
      <c r="BG1427" s="110"/>
      <c r="BH1427" s="2"/>
      <c r="BI1427" s="2"/>
      <c r="BJ1427" s="2"/>
      <c r="BK1427" s="2"/>
      <c r="BL1427" s="56"/>
      <c r="BM1427" s="48"/>
      <c r="BN1427" s="48"/>
      <c r="BO1427" s="48"/>
      <c r="BP1427" s="48"/>
      <c r="BQ1427" s="118"/>
      <c r="BR1427" s="2"/>
      <c r="BS1427" s="2"/>
      <c r="BT1427" s="2"/>
      <c r="BU1427" s="2"/>
      <c r="BV1427" s="56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18" t="s">
        <v>5</v>
      </c>
      <c r="H1428" s="3">
        <v>2024</v>
      </c>
      <c r="I1428" s="20" t="s">
        <v>284</v>
      </c>
      <c r="J1428" s="184" t="s">
        <v>294</v>
      </c>
      <c r="K1428" s="2" t="s">
        <v>320</v>
      </c>
      <c r="L1428" s="163">
        <f t="shared" si="46"/>
        <v>0</v>
      </c>
      <c r="M1428" s="163">
        <f t="shared" si="47"/>
        <v>0</v>
      </c>
      <c r="N1428" s="181"/>
      <c r="O1428" s="33"/>
      <c r="P1428" s="33"/>
      <c r="Q1428" s="33"/>
      <c r="R1428" s="33"/>
      <c r="S1428" s="41"/>
      <c r="T1428" s="2"/>
      <c r="U1428" s="2"/>
      <c r="V1428" s="2"/>
      <c r="W1428" s="2"/>
      <c r="X1428" s="56"/>
      <c r="Y1428" s="62"/>
      <c r="Z1428" s="62"/>
      <c r="AA1428" s="62"/>
      <c r="AB1428" s="62"/>
      <c r="AC1428" s="69"/>
      <c r="AD1428" s="2"/>
      <c r="AE1428" s="2"/>
      <c r="AF1428" s="2"/>
      <c r="AG1428" s="2"/>
      <c r="AH1428" s="56"/>
      <c r="AI1428" s="72"/>
      <c r="AJ1428" s="72"/>
      <c r="AK1428" s="72"/>
      <c r="AL1428" s="72"/>
      <c r="AM1428" s="81"/>
      <c r="AN1428" s="2"/>
      <c r="AO1428" s="2"/>
      <c r="AP1428" s="2"/>
      <c r="AQ1428" s="2"/>
      <c r="AR1428" s="56"/>
      <c r="AS1428" s="85"/>
      <c r="AT1428" s="85"/>
      <c r="AU1428" s="85"/>
      <c r="AV1428" s="85"/>
      <c r="AW1428" s="101"/>
      <c r="AX1428" s="2"/>
      <c r="AY1428" s="2"/>
      <c r="AZ1428" s="2"/>
      <c r="BA1428" s="2"/>
      <c r="BB1428" s="56"/>
      <c r="BC1428" s="105"/>
      <c r="BD1428" s="105"/>
      <c r="BE1428" s="105"/>
      <c r="BF1428" s="105"/>
      <c r="BG1428" s="110"/>
      <c r="BH1428" s="2"/>
      <c r="BI1428" s="2"/>
      <c r="BJ1428" s="2"/>
      <c r="BK1428" s="2"/>
      <c r="BL1428" s="56"/>
      <c r="BM1428" s="48"/>
      <c r="BN1428" s="48"/>
      <c r="BO1428" s="48"/>
      <c r="BP1428" s="48"/>
      <c r="BQ1428" s="118"/>
      <c r="BR1428" s="2"/>
      <c r="BS1428" s="2"/>
      <c r="BT1428" s="2"/>
      <c r="BU1428" s="2"/>
      <c r="BV1428" s="56"/>
    </row>
    <row r="1429" spans="1:74" ht="28.8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18" t="s">
        <v>5</v>
      </c>
      <c r="H1429" s="3">
        <v>2024</v>
      </c>
      <c r="I1429" s="20" t="s">
        <v>284</v>
      </c>
      <c r="J1429" s="184" t="s">
        <v>346</v>
      </c>
      <c r="K1429" s="2" t="s">
        <v>320</v>
      </c>
      <c r="L1429" s="163">
        <f t="shared" si="46"/>
        <v>0</v>
      </c>
      <c r="M1429" s="163">
        <f t="shared" si="47"/>
        <v>0</v>
      </c>
      <c r="N1429" s="181"/>
      <c r="O1429" s="33"/>
      <c r="P1429" s="33"/>
      <c r="Q1429" s="33"/>
      <c r="R1429" s="33"/>
      <c r="S1429" s="41"/>
      <c r="T1429" s="2"/>
      <c r="U1429" s="2"/>
      <c r="V1429" s="2"/>
      <c r="W1429" s="2"/>
      <c r="X1429" s="56"/>
      <c r="Y1429" s="62"/>
      <c r="Z1429" s="62"/>
      <c r="AA1429" s="62"/>
      <c r="AB1429" s="62"/>
      <c r="AC1429" s="69"/>
      <c r="AD1429" s="2"/>
      <c r="AE1429" s="2"/>
      <c r="AF1429" s="2"/>
      <c r="AG1429" s="2"/>
      <c r="AH1429" s="56"/>
      <c r="AI1429" s="72"/>
      <c r="AJ1429" s="72"/>
      <c r="AK1429" s="72"/>
      <c r="AL1429" s="72"/>
      <c r="AM1429" s="81"/>
      <c r="AN1429" s="2"/>
      <c r="AO1429" s="2"/>
      <c r="AP1429" s="2"/>
      <c r="AQ1429" s="2"/>
      <c r="AR1429" s="56"/>
      <c r="AS1429" s="85"/>
      <c r="AT1429" s="85"/>
      <c r="AU1429" s="85"/>
      <c r="AV1429" s="85"/>
      <c r="AW1429" s="101"/>
      <c r="AX1429" s="2"/>
      <c r="AY1429" s="2"/>
      <c r="AZ1429" s="2"/>
      <c r="BA1429" s="2"/>
      <c r="BB1429" s="56"/>
      <c r="BC1429" s="105"/>
      <c r="BD1429" s="105"/>
      <c r="BE1429" s="105"/>
      <c r="BF1429" s="105"/>
      <c r="BG1429" s="110"/>
      <c r="BH1429" s="2"/>
      <c r="BI1429" s="2"/>
      <c r="BJ1429" s="2"/>
      <c r="BK1429" s="2"/>
      <c r="BL1429" s="56"/>
      <c r="BM1429" s="48"/>
      <c r="BN1429" s="48"/>
      <c r="BO1429" s="48"/>
      <c r="BP1429" s="48"/>
      <c r="BQ1429" s="118"/>
      <c r="BR1429" s="2"/>
      <c r="BS1429" s="2"/>
      <c r="BT1429" s="2"/>
      <c r="BU1429" s="2"/>
      <c r="BV1429" s="56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18" t="s">
        <v>5</v>
      </c>
      <c r="H1430" s="3">
        <v>2024</v>
      </c>
      <c r="I1430" s="20" t="s">
        <v>284</v>
      </c>
      <c r="J1430" s="184" t="s">
        <v>295</v>
      </c>
      <c r="K1430" s="2" t="s">
        <v>320</v>
      </c>
      <c r="L1430" s="163">
        <f t="shared" si="46"/>
        <v>0</v>
      </c>
      <c r="M1430" s="163">
        <f t="shared" si="47"/>
        <v>0</v>
      </c>
      <c r="N1430" s="181"/>
      <c r="O1430" s="33"/>
      <c r="P1430" s="33"/>
      <c r="Q1430" s="33"/>
      <c r="R1430" s="33"/>
      <c r="S1430" s="41"/>
      <c r="T1430" s="2"/>
      <c r="U1430" s="2"/>
      <c r="V1430" s="2"/>
      <c r="W1430" s="2"/>
      <c r="X1430" s="56"/>
      <c r="Y1430" s="62"/>
      <c r="Z1430" s="62"/>
      <c r="AA1430" s="62"/>
      <c r="AB1430" s="62"/>
      <c r="AC1430" s="69"/>
      <c r="AD1430" s="2"/>
      <c r="AE1430" s="2"/>
      <c r="AF1430" s="2"/>
      <c r="AG1430" s="2"/>
      <c r="AH1430" s="56"/>
      <c r="AI1430" s="72"/>
      <c r="AJ1430" s="72"/>
      <c r="AK1430" s="72"/>
      <c r="AL1430" s="72"/>
      <c r="AM1430" s="81"/>
      <c r="AN1430" s="2"/>
      <c r="AO1430" s="2"/>
      <c r="AP1430" s="2"/>
      <c r="AQ1430" s="2"/>
      <c r="AR1430" s="56"/>
      <c r="AS1430" s="85"/>
      <c r="AT1430" s="85"/>
      <c r="AU1430" s="85"/>
      <c r="AV1430" s="85"/>
      <c r="AW1430" s="101"/>
      <c r="AX1430" s="2"/>
      <c r="AY1430" s="2"/>
      <c r="AZ1430" s="2"/>
      <c r="BA1430" s="2"/>
      <c r="BB1430" s="56"/>
      <c r="BC1430" s="105"/>
      <c r="BD1430" s="105"/>
      <c r="BE1430" s="105"/>
      <c r="BF1430" s="105"/>
      <c r="BG1430" s="110"/>
      <c r="BH1430" s="2"/>
      <c r="BI1430" s="2"/>
      <c r="BJ1430" s="2"/>
      <c r="BK1430" s="2"/>
      <c r="BL1430" s="56"/>
      <c r="BM1430" s="48"/>
      <c r="BN1430" s="48"/>
      <c r="BO1430" s="48"/>
      <c r="BP1430" s="48"/>
      <c r="BQ1430" s="118"/>
      <c r="BR1430" s="2"/>
      <c r="BS1430" s="2"/>
      <c r="BT1430" s="2"/>
      <c r="BU1430" s="2"/>
      <c r="BV1430" s="56"/>
    </row>
    <row r="1431" spans="1:74" ht="28.8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18" t="s">
        <v>5</v>
      </c>
      <c r="H1431" s="3">
        <v>2024</v>
      </c>
      <c r="I1431" s="20" t="s">
        <v>290</v>
      </c>
      <c r="J1431" s="184" t="s">
        <v>299</v>
      </c>
      <c r="K1431" s="2" t="s">
        <v>318</v>
      </c>
      <c r="L1431" s="163">
        <f t="shared" si="46"/>
        <v>0</v>
      </c>
      <c r="M1431" s="163">
        <f t="shared" si="47"/>
        <v>0</v>
      </c>
      <c r="N1431" s="181"/>
      <c r="O1431" s="33"/>
      <c r="P1431" s="33"/>
      <c r="Q1431" s="33"/>
      <c r="R1431" s="33"/>
      <c r="S1431" s="41"/>
      <c r="T1431" s="2"/>
      <c r="U1431" s="2"/>
      <c r="V1431" s="2"/>
      <c r="W1431" s="2"/>
      <c r="X1431" s="56"/>
      <c r="Y1431" s="62"/>
      <c r="Z1431" s="62"/>
      <c r="AA1431" s="62"/>
      <c r="AB1431" s="62"/>
      <c r="AC1431" s="69"/>
      <c r="AD1431" s="2"/>
      <c r="AE1431" s="2"/>
      <c r="AF1431" s="2"/>
      <c r="AG1431" s="2"/>
      <c r="AH1431" s="56"/>
      <c r="AI1431" s="72"/>
      <c r="AJ1431" s="72"/>
      <c r="AK1431" s="72"/>
      <c r="AL1431" s="72"/>
      <c r="AM1431" s="81"/>
      <c r="AN1431" s="2"/>
      <c r="AO1431" s="2"/>
      <c r="AP1431" s="2"/>
      <c r="AQ1431" s="2"/>
      <c r="AR1431" s="56"/>
      <c r="AS1431" s="85"/>
      <c r="AT1431" s="85"/>
      <c r="AU1431" s="85"/>
      <c r="AV1431" s="85"/>
      <c r="AW1431" s="101"/>
      <c r="AX1431" s="2"/>
      <c r="AY1431" s="2"/>
      <c r="AZ1431" s="2"/>
      <c r="BA1431" s="2"/>
      <c r="BB1431" s="56"/>
      <c r="BC1431" s="105"/>
      <c r="BD1431" s="105"/>
      <c r="BE1431" s="105"/>
      <c r="BF1431" s="105"/>
      <c r="BG1431" s="110"/>
      <c r="BH1431" s="2"/>
      <c r="BI1431" s="2"/>
      <c r="BJ1431" s="2"/>
      <c r="BK1431" s="2"/>
      <c r="BL1431" s="56"/>
      <c r="BM1431" s="48"/>
      <c r="BN1431" s="48"/>
      <c r="BO1431" s="48"/>
      <c r="BP1431" s="48"/>
      <c r="BQ1431" s="118"/>
      <c r="BR1431" s="2"/>
      <c r="BS1431" s="2"/>
      <c r="BT1431" s="2"/>
      <c r="BU1431" s="2"/>
      <c r="BV1431" s="56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18" t="s">
        <v>5</v>
      </c>
      <c r="H1432" s="3">
        <v>2024</v>
      </c>
      <c r="I1432" s="20" t="s">
        <v>315</v>
      </c>
      <c r="J1432" s="184" t="s">
        <v>347</v>
      </c>
      <c r="K1432" s="2" t="s">
        <v>320</v>
      </c>
      <c r="L1432" s="163">
        <f t="shared" si="46"/>
        <v>0</v>
      </c>
      <c r="M1432" s="163">
        <f t="shared" si="47"/>
        <v>0</v>
      </c>
      <c r="N1432" s="181"/>
      <c r="O1432" s="33"/>
      <c r="P1432" s="33"/>
      <c r="Q1432" s="33"/>
      <c r="R1432" s="33"/>
      <c r="S1432" s="41"/>
      <c r="T1432" s="2"/>
      <c r="U1432" s="2"/>
      <c r="V1432" s="2"/>
      <c r="W1432" s="2"/>
      <c r="X1432" s="56"/>
      <c r="Y1432" s="62"/>
      <c r="Z1432" s="62"/>
      <c r="AA1432" s="62"/>
      <c r="AB1432" s="62"/>
      <c r="AC1432" s="69"/>
      <c r="AD1432" s="2"/>
      <c r="AE1432" s="2"/>
      <c r="AF1432" s="2"/>
      <c r="AG1432" s="2"/>
      <c r="AH1432" s="56"/>
      <c r="AI1432" s="72"/>
      <c r="AJ1432" s="72"/>
      <c r="AK1432" s="72"/>
      <c r="AL1432" s="72"/>
      <c r="AM1432" s="81"/>
      <c r="AN1432" s="2"/>
      <c r="AO1432" s="2"/>
      <c r="AP1432" s="2"/>
      <c r="AQ1432" s="2"/>
      <c r="AR1432" s="56"/>
      <c r="AS1432" s="85"/>
      <c r="AT1432" s="85"/>
      <c r="AU1432" s="85"/>
      <c r="AV1432" s="85"/>
      <c r="AW1432" s="101"/>
      <c r="AX1432" s="2"/>
      <c r="AY1432" s="2"/>
      <c r="AZ1432" s="2"/>
      <c r="BA1432" s="2"/>
      <c r="BB1432" s="56"/>
      <c r="BC1432" s="105"/>
      <c r="BD1432" s="105"/>
      <c r="BE1432" s="105"/>
      <c r="BF1432" s="105"/>
      <c r="BG1432" s="110"/>
      <c r="BH1432" s="2"/>
      <c r="BI1432" s="2"/>
      <c r="BJ1432" s="2"/>
      <c r="BK1432" s="2"/>
      <c r="BL1432" s="56"/>
      <c r="BM1432" s="48"/>
      <c r="BN1432" s="48"/>
      <c r="BO1432" s="48"/>
      <c r="BP1432" s="48"/>
      <c r="BQ1432" s="118"/>
      <c r="BR1432" s="2"/>
      <c r="BS1432" s="2"/>
      <c r="BT1432" s="2"/>
      <c r="BU1432" s="2"/>
      <c r="BV1432" s="56"/>
    </row>
    <row r="1433" spans="1:74" ht="28.8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18" t="s">
        <v>5</v>
      </c>
      <c r="H1433" s="3">
        <v>2024</v>
      </c>
      <c r="I1433" s="20" t="s">
        <v>315</v>
      </c>
      <c r="J1433" s="184" t="s">
        <v>296</v>
      </c>
      <c r="K1433" s="2" t="s">
        <v>321</v>
      </c>
      <c r="L1433" s="163">
        <f t="shared" si="46"/>
        <v>0</v>
      </c>
      <c r="M1433" s="163">
        <f t="shared" si="47"/>
        <v>0</v>
      </c>
      <c r="N1433" s="181"/>
      <c r="O1433" s="33"/>
      <c r="P1433" s="33"/>
      <c r="Q1433" s="33"/>
      <c r="R1433" s="33"/>
      <c r="S1433" s="41"/>
      <c r="T1433" s="2"/>
      <c r="U1433" s="2"/>
      <c r="V1433" s="2"/>
      <c r="W1433" s="2"/>
      <c r="X1433" s="56"/>
      <c r="Y1433" s="62"/>
      <c r="Z1433" s="62"/>
      <c r="AA1433" s="62"/>
      <c r="AB1433" s="62"/>
      <c r="AC1433" s="69"/>
      <c r="AD1433" s="2"/>
      <c r="AE1433" s="2"/>
      <c r="AF1433" s="2"/>
      <c r="AG1433" s="2"/>
      <c r="AH1433" s="56"/>
      <c r="AI1433" s="72"/>
      <c r="AJ1433" s="72"/>
      <c r="AK1433" s="72"/>
      <c r="AL1433" s="72"/>
      <c r="AM1433" s="81"/>
      <c r="AN1433" s="2"/>
      <c r="AO1433" s="2"/>
      <c r="AP1433" s="2"/>
      <c r="AQ1433" s="2"/>
      <c r="AR1433" s="56"/>
      <c r="AS1433" s="85"/>
      <c r="AT1433" s="85"/>
      <c r="AU1433" s="85"/>
      <c r="AV1433" s="85"/>
      <c r="AW1433" s="101"/>
      <c r="AX1433" s="2"/>
      <c r="AY1433" s="2"/>
      <c r="AZ1433" s="2"/>
      <c r="BA1433" s="2"/>
      <c r="BB1433" s="56"/>
      <c r="BC1433" s="105"/>
      <c r="BD1433" s="105"/>
      <c r="BE1433" s="105"/>
      <c r="BF1433" s="105"/>
      <c r="BG1433" s="110"/>
      <c r="BH1433" s="2"/>
      <c r="BI1433" s="2"/>
      <c r="BJ1433" s="2"/>
      <c r="BK1433" s="2"/>
      <c r="BL1433" s="56"/>
      <c r="BM1433" s="48"/>
      <c r="BN1433" s="48"/>
      <c r="BO1433" s="48"/>
      <c r="BP1433" s="48"/>
      <c r="BQ1433" s="118"/>
      <c r="BR1433" s="2"/>
      <c r="BS1433" s="2"/>
      <c r="BT1433" s="2"/>
      <c r="BU1433" s="2"/>
      <c r="BV1433" s="56"/>
    </row>
    <row r="1434" spans="1:74" ht="28.8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18" t="s">
        <v>5</v>
      </c>
      <c r="H1434" s="3">
        <v>2024</v>
      </c>
      <c r="I1434" s="20" t="s">
        <v>316</v>
      </c>
      <c r="J1434" s="184" t="s">
        <v>297</v>
      </c>
      <c r="K1434" s="2" t="s">
        <v>318</v>
      </c>
      <c r="L1434" s="163">
        <f t="shared" si="46"/>
        <v>0</v>
      </c>
      <c r="M1434" s="163">
        <f t="shared" si="47"/>
        <v>0</v>
      </c>
      <c r="N1434" s="181"/>
      <c r="O1434" s="33"/>
      <c r="P1434" s="33"/>
      <c r="Q1434" s="33"/>
      <c r="R1434" s="33"/>
      <c r="S1434" s="41"/>
      <c r="T1434" s="2"/>
      <c r="U1434" s="2"/>
      <c r="V1434" s="2"/>
      <c r="W1434" s="2"/>
      <c r="X1434" s="56"/>
      <c r="Y1434" s="62"/>
      <c r="Z1434" s="62"/>
      <c r="AA1434" s="62"/>
      <c r="AB1434" s="62"/>
      <c r="AC1434" s="69"/>
      <c r="AD1434" s="2"/>
      <c r="AE1434" s="2"/>
      <c r="AF1434" s="2"/>
      <c r="AG1434" s="2"/>
      <c r="AH1434" s="56"/>
      <c r="AI1434" s="72"/>
      <c r="AJ1434" s="72"/>
      <c r="AK1434" s="72"/>
      <c r="AL1434" s="72"/>
      <c r="AM1434" s="81"/>
      <c r="AN1434" s="2"/>
      <c r="AO1434" s="2"/>
      <c r="AP1434" s="2"/>
      <c r="AQ1434" s="2"/>
      <c r="AR1434" s="56"/>
      <c r="AS1434" s="85"/>
      <c r="AT1434" s="85"/>
      <c r="AU1434" s="85"/>
      <c r="AV1434" s="85"/>
      <c r="AW1434" s="101"/>
      <c r="AX1434" s="2"/>
      <c r="AY1434" s="2"/>
      <c r="AZ1434" s="2"/>
      <c r="BA1434" s="2"/>
      <c r="BB1434" s="56"/>
      <c r="BC1434" s="105"/>
      <c r="BD1434" s="105"/>
      <c r="BE1434" s="105"/>
      <c r="BF1434" s="105"/>
      <c r="BG1434" s="110"/>
      <c r="BH1434" s="2"/>
      <c r="BI1434" s="2"/>
      <c r="BJ1434" s="2"/>
      <c r="BK1434" s="2"/>
      <c r="BL1434" s="56"/>
      <c r="BM1434" s="48"/>
      <c r="BN1434" s="48"/>
      <c r="BO1434" s="48"/>
      <c r="BP1434" s="48"/>
      <c r="BQ1434" s="118"/>
      <c r="BR1434" s="2"/>
      <c r="BS1434" s="2"/>
      <c r="BT1434" s="2"/>
      <c r="BU1434" s="2"/>
      <c r="BV1434" s="56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18" t="s">
        <v>5</v>
      </c>
      <c r="H1435" s="3">
        <v>2024</v>
      </c>
      <c r="I1435" s="20" t="s">
        <v>316</v>
      </c>
      <c r="J1435" s="185" t="s">
        <v>348</v>
      </c>
      <c r="K1435" s="8" t="s">
        <v>320</v>
      </c>
      <c r="L1435" s="163">
        <f t="shared" si="46"/>
        <v>0</v>
      </c>
      <c r="M1435" s="163">
        <f t="shared" si="47"/>
        <v>0</v>
      </c>
      <c r="N1435" s="181"/>
      <c r="O1435" s="33"/>
      <c r="P1435" s="33"/>
      <c r="Q1435" s="33"/>
      <c r="R1435" s="33"/>
      <c r="S1435" s="41"/>
      <c r="T1435" s="2"/>
      <c r="U1435" s="2"/>
      <c r="V1435" s="2"/>
      <c r="W1435" s="2"/>
      <c r="X1435" s="56"/>
      <c r="Y1435" s="62"/>
      <c r="Z1435" s="62"/>
      <c r="AA1435" s="62"/>
      <c r="AB1435" s="62"/>
      <c r="AC1435" s="69"/>
      <c r="AD1435" s="2"/>
      <c r="AE1435" s="2"/>
      <c r="AF1435" s="2"/>
      <c r="AG1435" s="2"/>
      <c r="AH1435" s="56"/>
      <c r="AI1435" s="72"/>
      <c r="AJ1435" s="72"/>
      <c r="AK1435" s="72"/>
      <c r="AL1435" s="72"/>
      <c r="AM1435" s="81"/>
      <c r="AN1435" s="2"/>
      <c r="AO1435" s="2"/>
      <c r="AP1435" s="2"/>
      <c r="AQ1435" s="2"/>
      <c r="AR1435" s="56"/>
      <c r="AS1435" s="85"/>
      <c r="AT1435" s="85"/>
      <c r="AU1435" s="85"/>
      <c r="AV1435" s="85"/>
      <c r="AW1435" s="101"/>
      <c r="AX1435" s="2"/>
      <c r="AY1435" s="2"/>
      <c r="AZ1435" s="2"/>
      <c r="BA1435" s="2"/>
      <c r="BB1435" s="56"/>
      <c r="BC1435" s="105"/>
      <c r="BD1435" s="105"/>
      <c r="BE1435" s="105"/>
      <c r="BF1435" s="105"/>
      <c r="BG1435" s="110"/>
      <c r="BH1435" s="2"/>
      <c r="BI1435" s="2"/>
      <c r="BJ1435" s="2"/>
      <c r="BK1435" s="2"/>
      <c r="BL1435" s="56"/>
      <c r="BM1435" s="48"/>
      <c r="BN1435" s="48"/>
      <c r="BO1435" s="48"/>
      <c r="BP1435" s="48"/>
      <c r="BQ1435" s="118"/>
      <c r="BR1435" s="2"/>
      <c r="BS1435" s="2"/>
      <c r="BT1435" s="2"/>
      <c r="BU1435" s="2"/>
      <c r="BV1435" s="56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18" t="s">
        <v>5</v>
      </c>
      <c r="H1436" s="3">
        <v>2024</v>
      </c>
      <c r="I1436" s="20" t="s">
        <v>282</v>
      </c>
      <c r="J1436" s="184" t="s">
        <v>272</v>
      </c>
      <c r="K1436" s="2" t="s">
        <v>321</v>
      </c>
      <c r="L1436" s="163">
        <f t="shared" si="46"/>
        <v>0</v>
      </c>
      <c r="M1436" s="163">
        <f t="shared" si="47"/>
        <v>0</v>
      </c>
      <c r="N1436" s="181"/>
      <c r="O1436" s="33"/>
      <c r="P1436" s="33"/>
      <c r="Q1436" s="33"/>
      <c r="R1436" s="33"/>
      <c r="S1436" s="41"/>
      <c r="T1436" s="2"/>
      <c r="U1436" s="2"/>
      <c r="V1436" s="2"/>
      <c r="W1436" s="2"/>
      <c r="X1436" s="56"/>
      <c r="Y1436" s="62"/>
      <c r="Z1436" s="62"/>
      <c r="AA1436" s="62"/>
      <c r="AB1436" s="62"/>
      <c r="AC1436" s="69"/>
      <c r="AD1436" s="2"/>
      <c r="AE1436" s="2"/>
      <c r="AF1436" s="2"/>
      <c r="AG1436" s="2"/>
      <c r="AH1436" s="56"/>
      <c r="AI1436" s="72"/>
      <c r="AJ1436" s="72"/>
      <c r="AK1436" s="72"/>
      <c r="AL1436" s="72"/>
      <c r="AM1436" s="81"/>
      <c r="AN1436" s="2"/>
      <c r="AO1436" s="2"/>
      <c r="AP1436" s="2"/>
      <c r="AQ1436" s="2"/>
      <c r="AR1436" s="56"/>
      <c r="AS1436" s="85"/>
      <c r="AT1436" s="85"/>
      <c r="AU1436" s="85"/>
      <c r="AV1436" s="85"/>
      <c r="AW1436" s="101"/>
      <c r="AX1436" s="2"/>
      <c r="AY1436" s="2"/>
      <c r="AZ1436" s="2"/>
      <c r="BA1436" s="2"/>
      <c r="BB1436" s="56"/>
      <c r="BC1436" s="105"/>
      <c r="BD1436" s="105"/>
      <c r="BE1436" s="105"/>
      <c r="BF1436" s="105"/>
      <c r="BG1436" s="110"/>
      <c r="BH1436" s="2"/>
      <c r="BI1436" s="2"/>
      <c r="BJ1436" s="2"/>
      <c r="BK1436" s="2"/>
      <c r="BL1436" s="56"/>
      <c r="BM1436" s="48"/>
      <c r="BN1436" s="48"/>
      <c r="BO1436" s="48"/>
      <c r="BP1436" s="48"/>
      <c r="BQ1436" s="118"/>
      <c r="BR1436" s="2"/>
      <c r="BS1436" s="2"/>
      <c r="BT1436" s="2"/>
      <c r="BU1436" s="2"/>
      <c r="BV1436" s="56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18" t="s">
        <v>5</v>
      </c>
      <c r="H1437" s="3">
        <v>2024</v>
      </c>
      <c r="I1437" s="20" t="s">
        <v>282</v>
      </c>
      <c r="J1437" s="184" t="s">
        <v>273</v>
      </c>
      <c r="K1437" s="2" t="s">
        <v>321</v>
      </c>
      <c r="L1437" s="163">
        <f t="shared" si="46"/>
        <v>1.2E-2</v>
      </c>
      <c r="M1437" s="163">
        <f t="shared" si="47"/>
        <v>26.303999999999998</v>
      </c>
      <c r="N1437" s="181" t="s">
        <v>771</v>
      </c>
      <c r="O1437" s="33"/>
      <c r="P1437" s="33"/>
      <c r="Q1437" s="33"/>
      <c r="R1437" s="33"/>
      <c r="S1437" s="42"/>
      <c r="T1437" s="2"/>
      <c r="U1437" s="2"/>
      <c r="V1437" s="2"/>
      <c r="W1437" s="2"/>
      <c r="X1437" s="55"/>
      <c r="Y1437" s="62"/>
      <c r="Z1437" s="62"/>
      <c r="AA1437" s="62"/>
      <c r="AB1437" s="62"/>
      <c r="AC1437" s="68"/>
      <c r="AD1437" s="2"/>
      <c r="AE1437" s="2"/>
      <c r="AF1437" s="2"/>
      <c r="AG1437" s="2"/>
      <c r="AH1437" s="55"/>
      <c r="AI1437" s="72"/>
      <c r="AJ1437" s="72"/>
      <c r="AK1437" s="72"/>
      <c r="AL1437" s="72"/>
      <c r="AM1437" s="80"/>
      <c r="AN1437" s="2"/>
      <c r="AO1437" s="2"/>
      <c r="AP1437" s="2"/>
      <c r="AQ1437" s="2"/>
      <c r="AR1437" s="55"/>
      <c r="AS1437" s="85"/>
      <c r="AT1437" s="85"/>
      <c r="AU1437" s="85"/>
      <c r="AV1437" s="85"/>
      <c r="AW1437" s="100"/>
      <c r="AX1437" s="2"/>
      <c r="AY1437" s="2"/>
      <c r="AZ1437" s="2" t="s">
        <v>771</v>
      </c>
      <c r="BA1437" s="2">
        <v>1.2E-2</v>
      </c>
      <c r="BB1437" s="55">
        <v>26.303999999999998</v>
      </c>
      <c r="BC1437" s="105"/>
      <c r="BD1437" s="105"/>
      <c r="BE1437" s="105"/>
      <c r="BF1437" s="105"/>
      <c r="BG1437" s="109"/>
      <c r="BH1437" s="2"/>
      <c r="BI1437" s="2"/>
      <c r="BJ1437" s="2"/>
      <c r="BK1437" s="2"/>
      <c r="BL1437" s="55"/>
      <c r="BM1437" s="48"/>
      <c r="BN1437" s="48"/>
      <c r="BO1437" s="48"/>
      <c r="BP1437" s="48"/>
      <c r="BQ1437" s="117"/>
      <c r="BR1437" s="2"/>
      <c r="BS1437" s="2"/>
      <c r="BT1437" s="2"/>
      <c r="BU1437" s="2"/>
      <c r="BV1437" s="55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18" t="s">
        <v>5</v>
      </c>
      <c r="H1438" s="3">
        <v>2024</v>
      </c>
      <c r="I1438" s="20" t="s">
        <v>282</v>
      </c>
      <c r="J1438" s="184" t="s">
        <v>274</v>
      </c>
      <c r="K1438" s="2" t="s">
        <v>321</v>
      </c>
      <c r="L1438" s="163">
        <f t="shared" si="46"/>
        <v>0</v>
      </c>
      <c r="M1438" s="163">
        <f t="shared" si="47"/>
        <v>0</v>
      </c>
      <c r="N1438" s="181"/>
      <c r="O1438" s="33"/>
      <c r="P1438" s="33"/>
      <c r="Q1438" s="33"/>
      <c r="R1438" s="33"/>
      <c r="S1438" s="42"/>
      <c r="T1438" s="2"/>
      <c r="U1438" s="2"/>
      <c r="V1438" s="2"/>
      <c r="W1438" s="2"/>
      <c r="X1438" s="55"/>
      <c r="Y1438" s="62"/>
      <c r="Z1438" s="62"/>
      <c r="AA1438" s="62"/>
      <c r="AB1438" s="62"/>
      <c r="AC1438" s="68"/>
      <c r="AD1438" s="2"/>
      <c r="AE1438" s="2"/>
      <c r="AF1438" s="2"/>
      <c r="AG1438" s="2"/>
      <c r="AH1438" s="55"/>
      <c r="AI1438" s="72"/>
      <c r="AJ1438" s="72"/>
      <c r="AK1438" s="72"/>
      <c r="AL1438" s="72"/>
      <c r="AM1438" s="80"/>
      <c r="AN1438" s="2"/>
      <c r="AO1438" s="2"/>
      <c r="AP1438" s="2"/>
      <c r="AQ1438" s="2"/>
      <c r="AR1438" s="55"/>
      <c r="AS1438" s="85"/>
      <c r="AT1438" s="85"/>
      <c r="AU1438" s="85"/>
      <c r="AV1438" s="85"/>
      <c r="AW1438" s="100"/>
      <c r="AX1438" s="2"/>
      <c r="AY1438" s="2"/>
      <c r="AZ1438" s="2"/>
      <c r="BA1438" s="2"/>
      <c r="BB1438" s="55"/>
      <c r="BC1438" s="105"/>
      <c r="BD1438" s="105"/>
      <c r="BE1438" s="105"/>
      <c r="BF1438" s="105"/>
      <c r="BG1438" s="109"/>
      <c r="BH1438" s="2"/>
      <c r="BI1438" s="2"/>
      <c r="BJ1438" s="2"/>
      <c r="BK1438" s="2"/>
      <c r="BL1438" s="55"/>
      <c r="BM1438" s="48"/>
      <c r="BN1438" s="48"/>
      <c r="BO1438" s="48"/>
      <c r="BP1438" s="48"/>
      <c r="BQ1438" s="117"/>
      <c r="BR1438" s="2"/>
      <c r="BS1438" s="2"/>
      <c r="BT1438" s="2"/>
      <c r="BU1438" s="2"/>
      <c r="BV1438" s="55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18" t="s">
        <v>5</v>
      </c>
      <c r="H1439" s="3">
        <v>2024</v>
      </c>
      <c r="I1439" s="20" t="s">
        <v>282</v>
      </c>
      <c r="J1439" s="184" t="s">
        <v>275</v>
      </c>
      <c r="K1439" s="2" t="s">
        <v>321</v>
      </c>
      <c r="L1439" s="163">
        <f t="shared" si="46"/>
        <v>0</v>
      </c>
      <c r="M1439" s="163">
        <f t="shared" si="47"/>
        <v>0</v>
      </c>
      <c r="N1439" s="181"/>
      <c r="O1439" s="33"/>
      <c r="P1439" s="33"/>
      <c r="Q1439" s="33"/>
      <c r="R1439" s="33"/>
      <c r="S1439" s="41"/>
      <c r="T1439" s="2"/>
      <c r="U1439" s="2"/>
      <c r="V1439" s="2"/>
      <c r="W1439" s="2"/>
      <c r="X1439" s="56"/>
      <c r="Y1439" s="62"/>
      <c r="Z1439" s="62"/>
      <c r="AA1439" s="62"/>
      <c r="AB1439" s="62"/>
      <c r="AC1439" s="69"/>
      <c r="AD1439" s="2"/>
      <c r="AE1439" s="2"/>
      <c r="AF1439" s="2"/>
      <c r="AG1439" s="2"/>
      <c r="AH1439" s="56"/>
      <c r="AI1439" s="72"/>
      <c r="AJ1439" s="72"/>
      <c r="AK1439" s="72"/>
      <c r="AL1439" s="72"/>
      <c r="AM1439" s="81"/>
      <c r="AN1439" s="2"/>
      <c r="AO1439" s="2"/>
      <c r="AP1439" s="2"/>
      <c r="AQ1439" s="2"/>
      <c r="AR1439" s="56"/>
      <c r="AS1439" s="85"/>
      <c r="AT1439" s="85"/>
      <c r="AU1439" s="85"/>
      <c r="AV1439" s="85"/>
      <c r="AW1439" s="101"/>
      <c r="AX1439" s="2"/>
      <c r="AY1439" s="2"/>
      <c r="AZ1439" s="2"/>
      <c r="BA1439" s="2"/>
      <c r="BB1439" s="56"/>
      <c r="BC1439" s="105"/>
      <c r="BD1439" s="105"/>
      <c r="BE1439" s="105"/>
      <c r="BF1439" s="105"/>
      <c r="BG1439" s="110"/>
      <c r="BH1439" s="2"/>
      <c r="BI1439" s="2"/>
      <c r="BJ1439" s="2"/>
      <c r="BK1439" s="2"/>
      <c r="BL1439" s="56"/>
      <c r="BM1439" s="48"/>
      <c r="BN1439" s="48"/>
      <c r="BO1439" s="48"/>
      <c r="BP1439" s="48"/>
      <c r="BQ1439" s="118"/>
      <c r="BR1439" s="2"/>
      <c r="BS1439" s="2"/>
      <c r="BT1439" s="2"/>
      <c r="BU1439" s="2"/>
      <c r="BV1439" s="56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18" t="s">
        <v>5</v>
      </c>
      <c r="H1440" s="3">
        <v>2024</v>
      </c>
      <c r="I1440" s="20" t="s">
        <v>282</v>
      </c>
      <c r="J1440" s="184" t="s">
        <v>276</v>
      </c>
      <c r="K1440" s="2" t="s">
        <v>320</v>
      </c>
      <c r="L1440" s="163">
        <f t="shared" si="46"/>
        <v>1</v>
      </c>
      <c r="M1440" s="163">
        <f t="shared" si="47"/>
        <v>13.247999999999999</v>
      </c>
      <c r="N1440" s="181" t="s">
        <v>1374</v>
      </c>
      <c r="O1440" s="33"/>
      <c r="P1440" s="33"/>
      <c r="Q1440" s="33"/>
      <c r="R1440" s="33"/>
      <c r="S1440" s="41"/>
      <c r="T1440" s="2"/>
      <c r="U1440" s="2"/>
      <c r="V1440" s="2"/>
      <c r="W1440" s="2"/>
      <c r="X1440" s="56"/>
      <c r="Y1440" s="62"/>
      <c r="Z1440" s="62"/>
      <c r="AA1440" s="62"/>
      <c r="AB1440" s="62"/>
      <c r="AC1440" s="69"/>
      <c r="AD1440" s="2"/>
      <c r="AE1440" s="2"/>
      <c r="AF1440" s="2"/>
      <c r="AG1440" s="2"/>
      <c r="AH1440" s="56"/>
      <c r="AI1440" s="72"/>
      <c r="AJ1440" s="72"/>
      <c r="AK1440" s="72"/>
      <c r="AL1440" s="72"/>
      <c r="AM1440" s="81"/>
      <c r="AN1440" s="2"/>
      <c r="AO1440" s="2"/>
      <c r="AP1440" s="2"/>
      <c r="AQ1440" s="2"/>
      <c r="AR1440" s="56"/>
      <c r="AS1440" s="85"/>
      <c r="AT1440" s="85"/>
      <c r="AU1440" s="85"/>
      <c r="AV1440" s="85"/>
      <c r="AW1440" s="101"/>
      <c r="AX1440" s="2"/>
      <c r="AY1440" s="2"/>
      <c r="AZ1440" s="2">
        <v>39</v>
      </c>
      <c r="BA1440" s="2">
        <v>1</v>
      </c>
      <c r="BB1440" s="56">
        <v>13.247999999999999</v>
      </c>
      <c r="BC1440" s="105"/>
      <c r="BD1440" s="105"/>
      <c r="BE1440" s="105"/>
      <c r="BF1440" s="105"/>
      <c r="BG1440" s="110"/>
      <c r="BH1440" s="2"/>
      <c r="BI1440" s="2"/>
      <c r="BJ1440" s="2"/>
      <c r="BK1440" s="2"/>
      <c r="BL1440" s="56"/>
      <c r="BM1440" s="48"/>
      <c r="BN1440" s="48"/>
      <c r="BO1440" s="48"/>
      <c r="BP1440" s="48"/>
      <c r="BQ1440" s="118"/>
      <c r="BR1440" s="2"/>
      <c r="BS1440" s="2"/>
      <c r="BT1440" s="2"/>
      <c r="BU1440" s="2"/>
      <c r="BV1440" s="56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18" t="s">
        <v>5</v>
      </c>
      <c r="H1441" s="3">
        <v>2024</v>
      </c>
      <c r="I1441" s="20" t="s">
        <v>282</v>
      </c>
      <c r="J1441" s="184" t="s">
        <v>277</v>
      </c>
      <c r="K1441" s="2" t="s">
        <v>320</v>
      </c>
      <c r="L1441" s="163">
        <f t="shared" si="46"/>
        <v>0</v>
      </c>
      <c r="M1441" s="163">
        <f t="shared" si="47"/>
        <v>0</v>
      </c>
      <c r="N1441" s="181"/>
      <c r="O1441" s="33"/>
      <c r="P1441" s="33"/>
      <c r="Q1441" s="33"/>
      <c r="R1441" s="33"/>
      <c r="S1441" s="41"/>
      <c r="T1441" s="2"/>
      <c r="U1441" s="2"/>
      <c r="V1441" s="2"/>
      <c r="W1441" s="2"/>
      <c r="X1441" s="56"/>
      <c r="Y1441" s="62"/>
      <c r="Z1441" s="62"/>
      <c r="AA1441" s="62"/>
      <c r="AB1441" s="62"/>
      <c r="AC1441" s="69"/>
      <c r="AD1441" s="2"/>
      <c r="AE1441" s="2"/>
      <c r="AF1441" s="2"/>
      <c r="AG1441" s="2"/>
      <c r="AH1441" s="56"/>
      <c r="AI1441" s="72"/>
      <c r="AJ1441" s="72"/>
      <c r="AK1441" s="72"/>
      <c r="AL1441" s="72"/>
      <c r="AM1441" s="81"/>
      <c r="AN1441" s="2"/>
      <c r="AO1441" s="2"/>
      <c r="AP1441" s="2"/>
      <c r="AQ1441" s="2"/>
      <c r="AR1441" s="56"/>
      <c r="AS1441" s="85"/>
      <c r="AT1441" s="85"/>
      <c r="AU1441" s="85"/>
      <c r="AV1441" s="85"/>
      <c r="AW1441" s="101"/>
      <c r="AX1441" s="2"/>
      <c r="AY1441" s="2"/>
      <c r="AZ1441" s="2"/>
      <c r="BA1441" s="2"/>
      <c r="BB1441" s="56"/>
      <c r="BC1441" s="105"/>
      <c r="BD1441" s="105"/>
      <c r="BE1441" s="105"/>
      <c r="BF1441" s="105"/>
      <c r="BG1441" s="110"/>
      <c r="BH1441" s="2"/>
      <c r="BI1441" s="2"/>
      <c r="BJ1441" s="2"/>
      <c r="BK1441" s="2"/>
      <c r="BL1441" s="56"/>
      <c r="BM1441" s="48"/>
      <c r="BN1441" s="48"/>
      <c r="BO1441" s="48"/>
      <c r="BP1441" s="48"/>
      <c r="BQ1441" s="118"/>
      <c r="BR1441" s="2"/>
      <c r="BS1441" s="2"/>
      <c r="BT1441" s="2"/>
      <c r="BU1441" s="2"/>
      <c r="BV1441" s="56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18" t="s">
        <v>5</v>
      </c>
      <c r="H1442" s="3">
        <v>2024</v>
      </c>
      <c r="I1442" s="20" t="s">
        <v>283</v>
      </c>
      <c r="J1442" s="184" t="s">
        <v>298</v>
      </c>
      <c r="K1442" s="2" t="s">
        <v>321</v>
      </c>
      <c r="L1442" s="163">
        <f t="shared" si="46"/>
        <v>0.155</v>
      </c>
      <c r="M1442" s="163">
        <f t="shared" si="47"/>
        <v>108.61999999999999</v>
      </c>
      <c r="N1442" s="181" t="s">
        <v>1375</v>
      </c>
      <c r="O1442" s="33"/>
      <c r="P1442" s="33"/>
      <c r="Q1442" s="33"/>
      <c r="R1442" s="33"/>
      <c r="S1442" s="41"/>
      <c r="T1442" s="2"/>
      <c r="U1442" s="2"/>
      <c r="V1442" s="2"/>
      <c r="W1442" s="2"/>
      <c r="X1442" s="56"/>
      <c r="Y1442" s="62"/>
      <c r="Z1442" s="62"/>
      <c r="AA1442" s="62"/>
      <c r="AB1442" s="62"/>
      <c r="AC1442" s="69"/>
      <c r="AD1442" s="2"/>
      <c r="AE1442" s="2"/>
      <c r="AF1442" s="2"/>
      <c r="AG1442" s="2"/>
      <c r="AH1442" s="56"/>
      <c r="AI1442" s="72"/>
      <c r="AJ1442" s="72"/>
      <c r="AK1442" s="72"/>
      <c r="AL1442" s="72"/>
      <c r="AM1442" s="81"/>
      <c r="AN1442" s="2" t="s">
        <v>613</v>
      </c>
      <c r="AO1442" s="2"/>
      <c r="AP1442" s="2"/>
      <c r="AQ1442" s="2">
        <v>3.5000000000000003E-2</v>
      </c>
      <c r="AR1442" s="56">
        <v>17.263999999999999</v>
      </c>
      <c r="AS1442" s="85"/>
      <c r="AT1442" s="85"/>
      <c r="AU1442" s="85"/>
      <c r="AV1442" s="85"/>
      <c r="AW1442" s="101"/>
      <c r="AX1442" s="2"/>
      <c r="AY1442" s="2"/>
      <c r="AZ1442" s="2"/>
      <c r="BA1442" s="2"/>
      <c r="BB1442" s="56"/>
      <c r="BC1442" s="105"/>
      <c r="BD1442" s="105"/>
      <c r="BE1442" s="105"/>
      <c r="BF1442" s="105"/>
      <c r="BG1442" s="110"/>
      <c r="BH1442" s="2" t="s">
        <v>865</v>
      </c>
      <c r="BI1442" s="2"/>
      <c r="BJ1442" s="2"/>
      <c r="BK1442" s="2">
        <v>0.12</v>
      </c>
      <c r="BL1442" s="56">
        <v>91.355999999999995</v>
      </c>
      <c r="BM1442" s="48"/>
      <c r="BN1442" s="48"/>
      <c r="BO1442" s="48"/>
      <c r="BP1442" s="48"/>
      <c r="BQ1442" s="118"/>
      <c r="BR1442" s="2"/>
      <c r="BS1442" s="2"/>
      <c r="BT1442" s="2"/>
      <c r="BU1442" s="2"/>
      <c r="BV1442" s="56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18" t="s">
        <v>5</v>
      </c>
      <c r="H1443" s="3">
        <v>2024</v>
      </c>
      <c r="I1443" s="20" t="s">
        <v>283</v>
      </c>
      <c r="J1443" s="184" t="s">
        <v>278</v>
      </c>
      <c r="K1443" s="2" t="s">
        <v>320</v>
      </c>
      <c r="L1443" s="163">
        <f t="shared" si="46"/>
        <v>0</v>
      </c>
      <c r="M1443" s="163">
        <f t="shared" si="47"/>
        <v>0</v>
      </c>
      <c r="N1443" s="181"/>
      <c r="O1443" s="33"/>
      <c r="P1443" s="33"/>
      <c r="Q1443" s="33"/>
      <c r="R1443" s="33"/>
      <c r="S1443" s="41"/>
      <c r="T1443" s="2"/>
      <c r="U1443" s="2"/>
      <c r="V1443" s="2"/>
      <c r="W1443" s="2"/>
      <c r="X1443" s="56"/>
      <c r="Y1443" s="62"/>
      <c r="Z1443" s="62"/>
      <c r="AA1443" s="62"/>
      <c r="AB1443" s="62"/>
      <c r="AC1443" s="69"/>
      <c r="AD1443" s="2"/>
      <c r="AE1443" s="2"/>
      <c r="AF1443" s="2"/>
      <c r="AG1443" s="2"/>
      <c r="AH1443" s="56"/>
      <c r="AI1443" s="72"/>
      <c r="AJ1443" s="72"/>
      <c r="AK1443" s="72"/>
      <c r="AL1443" s="72"/>
      <c r="AM1443" s="81"/>
      <c r="AN1443" s="2"/>
      <c r="AO1443" s="2"/>
      <c r="AP1443" s="2"/>
      <c r="AQ1443" s="2"/>
      <c r="AR1443" s="56"/>
      <c r="AS1443" s="85"/>
      <c r="AT1443" s="85"/>
      <c r="AU1443" s="85"/>
      <c r="AV1443" s="85"/>
      <c r="AW1443" s="101"/>
      <c r="AX1443" s="2"/>
      <c r="AY1443" s="2"/>
      <c r="AZ1443" s="2"/>
      <c r="BA1443" s="2"/>
      <c r="BB1443" s="56"/>
      <c r="BC1443" s="105"/>
      <c r="BD1443" s="105"/>
      <c r="BE1443" s="105"/>
      <c r="BF1443" s="105"/>
      <c r="BG1443" s="110"/>
      <c r="BH1443" s="2"/>
      <c r="BI1443" s="2"/>
      <c r="BJ1443" s="2"/>
      <c r="BK1443" s="2"/>
      <c r="BL1443" s="56"/>
      <c r="BM1443" s="48"/>
      <c r="BN1443" s="48"/>
      <c r="BO1443" s="48"/>
      <c r="BP1443" s="48"/>
      <c r="BQ1443" s="118"/>
      <c r="BR1443" s="2"/>
      <c r="BS1443" s="2"/>
      <c r="BT1443" s="2"/>
      <c r="BU1443" s="2"/>
      <c r="BV1443" s="56"/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18" t="s">
        <v>5</v>
      </c>
      <c r="H1444" s="3">
        <v>2024</v>
      </c>
      <c r="I1444" s="20" t="s">
        <v>283</v>
      </c>
      <c r="J1444" s="184" t="s">
        <v>279</v>
      </c>
      <c r="K1444" s="2" t="s">
        <v>320</v>
      </c>
      <c r="L1444" s="163">
        <f t="shared" si="46"/>
        <v>0</v>
      </c>
      <c r="M1444" s="163">
        <f t="shared" si="47"/>
        <v>0</v>
      </c>
      <c r="N1444" s="181"/>
      <c r="O1444" s="33"/>
      <c r="P1444" s="33"/>
      <c r="Q1444" s="33"/>
      <c r="R1444" s="33"/>
      <c r="S1444" s="41"/>
      <c r="T1444" s="2"/>
      <c r="U1444" s="2"/>
      <c r="V1444" s="2"/>
      <c r="W1444" s="2"/>
      <c r="X1444" s="56"/>
      <c r="Y1444" s="62"/>
      <c r="Z1444" s="62"/>
      <c r="AA1444" s="62"/>
      <c r="AB1444" s="62"/>
      <c r="AC1444" s="69"/>
      <c r="AD1444" s="2"/>
      <c r="AE1444" s="2"/>
      <c r="AF1444" s="2"/>
      <c r="AG1444" s="2"/>
      <c r="AH1444" s="56"/>
      <c r="AI1444" s="72"/>
      <c r="AJ1444" s="72"/>
      <c r="AK1444" s="72"/>
      <c r="AL1444" s="72"/>
      <c r="AM1444" s="81"/>
      <c r="AN1444" s="2"/>
      <c r="AO1444" s="2"/>
      <c r="AP1444" s="2"/>
      <c r="AQ1444" s="2"/>
      <c r="AR1444" s="56"/>
      <c r="AS1444" s="85"/>
      <c r="AT1444" s="85"/>
      <c r="AU1444" s="85"/>
      <c r="AV1444" s="85"/>
      <c r="AW1444" s="101"/>
      <c r="AX1444" s="2"/>
      <c r="AY1444" s="2"/>
      <c r="AZ1444" s="2"/>
      <c r="BA1444" s="2"/>
      <c r="BB1444" s="56"/>
      <c r="BC1444" s="105"/>
      <c r="BD1444" s="105"/>
      <c r="BE1444" s="105"/>
      <c r="BF1444" s="105"/>
      <c r="BG1444" s="110"/>
      <c r="BH1444" s="2"/>
      <c r="BI1444" s="2"/>
      <c r="BJ1444" s="2"/>
      <c r="BK1444" s="2"/>
      <c r="BL1444" s="56"/>
      <c r="BM1444" s="48"/>
      <c r="BN1444" s="48"/>
      <c r="BO1444" s="48"/>
      <c r="BP1444" s="48"/>
      <c r="BQ1444" s="118"/>
      <c r="BR1444" s="2"/>
      <c r="BS1444" s="2"/>
      <c r="BT1444" s="2"/>
      <c r="BU1444" s="2"/>
      <c r="BV1444" s="56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18" t="s">
        <v>5</v>
      </c>
      <c r="H1445" s="3">
        <v>2024</v>
      </c>
      <c r="I1445" s="20" t="s">
        <v>286</v>
      </c>
      <c r="J1445" s="184" t="s">
        <v>280</v>
      </c>
      <c r="K1445" s="2" t="s">
        <v>319</v>
      </c>
      <c r="L1445" s="163">
        <f t="shared" si="46"/>
        <v>0</v>
      </c>
      <c r="M1445" s="163">
        <f t="shared" si="47"/>
        <v>0</v>
      </c>
      <c r="N1445" s="181"/>
      <c r="O1445" s="33"/>
      <c r="P1445" s="33"/>
      <c r="Q1445" s="33"/>
      <c r="R1445" s="33"/>
      <c r="S1445" s="41"/>
      <c r="T1445" s="2"/>
      <c r="U1445" s="2"/>
      <c r="V1445" s="2"/>
      <c r="W1445" s="2"/>
      <c r="X1445" s="56"/>
      <c r="Y1445" s="62"/>
      <c r="Z1445" s="62"/>
      <c r="AA1445" s="62"/>
      <c r="AB1445" s="62"/>
      <c r="AC1445" s="69"/>
      <c r="AD1445" s="2"/>
      <c r="AE1445" s="2"/>
      <c r="AF1445" s="2"/>
      <c r="AG1445" s="2"/>
      <c r="AH1445" s="56"/>
      <c r="AI1445" s="72"/>
      <c r="AJ1445" s="72"/>
      <c r="AK1445" s="72"/>
      <c r="AL1445" s="72"/>
      <c r="AM1445" s="81"/>
      <c r="AN1445" s="2"/>
      <c r="AO1445" s="2"/>
      <c r="AP1445" s="2"/>
      <c r="AQ1445" s="2"/>
      <c r="AR1445" s="56"/>
      <c r="AS1445" s="85"/>
      <c r="AT1445" s="85"/>
      <c r="AU1445" s="85"/>
      <c r="AV1445" s="85"/>
      <c r="AW1445" s="101"/>
      <c r="AX1445" s="2"/>
      <c r="AY1445" s="2"/>
      <c r="AZ1445" s="2"/>
      <c r="BA1445" s="2"/>
      <c r="BB1445" s="56"/>
      <c r="BC1445" s="105"/>
      <c r="BD1445" s="105"/>
      <c r="BE1445" s="105"/>
      <c r="BF1445" s="105"/>
      <c r="BG1445" s="110"/>
      <c r="BH1445" s="2"/>
      <c r="BI1445" s="2"/>
      <c r="BJ1445" s="2"/>
      <c r="BK1445" s="2"/>
      <c r="BL1445" s="56"/>
      <c r="BM1445" s="48"/>
      <c r="BN1445" s="48"/>
      <c r="BO1445" s="48"/>
      <c r="BP1445" s="48"/>
      <c r="BQ1445" s="118"/>
      <c r="BR1445" s="2"/>
      <c r="BS1445" s="2"/>
      <c r="BT1445" s="2"/>
      <c r="BU1445" s="2"/>
      <c r="BV1445" s="56"/>
    </row>
    <row r="1446" spans="1:74" ht="28.8" hidden="1" x14ac:dyDescent="0.3">
      <c r="A1446" s="2" t="s">
        <v>39</v>
      </c>
      <c r="B1446" s="2" t="s">
        <v>2</v>
      </c>
      <c r="C1446" s="2" t="s">
        <v>3</v>
      </c>
      <c r="D1446" s="2" t="s">
        <v>15</v>
      </c>
      <c r="E1446" s="3">
        <v>59</v>
      </c>
      <c r="F1446" s="3"/>
      <c r="G1446" s="18" t="s">
        <v>5</v>
      </c>
      <c r="H1446" s="3">
        <v>2024</v>
      </c>
      <c r="I1446" s="20" t="s">
        <v>286</v>
      </c>
      <c r="J1446" s="184" t="s">
        <v>281</v>
      </c>
      <c r="K1446" s="2" t="s">
        <v>319</v>
      </c>
      <c r="L1446" s="163">
        <f t="shared" si="46"/>
        <v>0</v>
      </c>
      <c r="M1446" s="163">
        <f t="shared" si="47"/>
        <v>10.021000000000001</v>
      </c>
      <c r="N1446" s="186" t="s">
        <v>1370</v>
      </c>
      <c r="O1446" s="33"/>
      <c r="P1446" s="33"/>
      <c r="Q1446" s="33"/>
      <c r="R1446" s="33"/>
      <c r="S1446" s="41"/>
      <c r="T1446" s="2"/>
      <c r="U1446" s="2"/>
      <c r="V1446" s="2"/>
      <c r="W1446" s="2"/>
      <c r="X1446" s="56"/>
      <c r="Y1446" s="62"/>
      <c r="Z1446" s="62"/>
      <c r="AA1446" s="62"/>
      <c r="AB1446" s="62"/>
      <c r="AC1446" s="69"/>
      <c r="AD1446" s="2"/>
      <c r="AE1446" s="2"/>
      <c r="AF1446" s="2"/>
      <c r="AG1446" s="2"/>
      <c r="AH1446" s="56"/>
      <c r="AI1446" s="72"/>
      <c r="AJ1446" s="72"/>
      <c r="AK1446" s="72"/>
      <c r="AL1446" s="72"/>
      <c r="AM1446" s="81"/>
      <c r="AN1446" s="2"/>
      <c r="AO1446" s="2"/>
      <c r="AP1446" s="2"/>
      <c r="AQ1446" s="2"/>
      <c r="AR1446" s="56"/>
      <c r="AS1446" s="85" t="s">
        <v>722</v>
      </c>
      <c r="AT1446" s="85"/>
      <c r="AU1446" s="85"/>
      <c r="AV1446" s="85"/>
      <c r="AW1446" s="100">
        <v>5.5209999999999999</v>
      </c>
      <c r="AX1446" s="2"/>
      <c r="AY1446" s="2"/>
      <c r="AZ1446" s="2"/>
      <c r="BA1446" s="2"/>
      <c r="BB1446" s="56"/>
      <c r="BC1446" s="105" t="s">
        <v>1061</v>
      </c>
      <c r="BD1446" s="105"/>
      <c r="BE1446" s="105"/>
      <c r="BF1446" s="105"/>
      <c r="BG1446" s="110">
        <v>4.5</v>
      </c>
      <c r="BH1446" s="2"/>
      <c r="BI1446" s="2"/>
      <c r="BJ1446" s="2"/>
      <c r="BK1446" s="2"/>
      <c r="BL1446" s="56"/>
      <c r="BM1446" s="48"/>
      <c r="BN1446" s="48"/>
      <c r="BO1446" s="48"/>
      <c r="BP1446" s="48"/>
      <c r="BQ1446" s="118"/>
      <c r="BR1446" s="2"/>
      <c r="BS1446" s="2"/>
      <c r="BT1446" s="2"/>
      <c r="BU1446" s="2"/>
      <c r="BV1446" s="56"/>
    </row>
    <row r="1447" spans="1:74" s="13" customFormat="1" hidden="1" x14ac:dyDescent="0.3">
      <c r="A1447" s="12" t="s">
        <v>39</v>
      </c>
      <c r="B1447" s="12" t="s">
        <v>2</v>
      </c>
      <c r="C1447" s="12" t="s">
        <v>3</v>
      </c>
      <c r="D1447" s="12" t="s">
        <v>15</v>
      </c>
      <c r="E1447" s="7">
        <v>59</v>
      </c>
      <c r="F1447" s="7"/>
      <c r="G1447" s="19" t="s">
        <v>5</v>
      </c>
      <c r="H1447" s="7">
        <v>2024</v>
      </c>
      <c r="I1447" s="21"/>
      <c r="J1447" s="12" t="s">
        <v>314</v>
      </c>
      <c r="K1447" s="12"/>
      <c r="L1447" s="147"/>
      <c r="M1447" s="147">
        <f>SUM(M1409:M1446)</f>
        <v>768.19299999999998</v>
      </c>
      <c r="N1447" s="183"/>
      <c r="O1447" s="12"/>
      <c r="P1447" s="12"/>
      <c r="Q1447" s="12"/>
      <c r="R1447" s="12"/>
      <c r="S1447" s="52">
        <f>SUM(S1409:S1446)</f>
        <v>0</v>
      </c>
      <c r="T1447" s="12"/>
      <c r="U1447" s="12"/>
      <c r="V1447" s="12"/>
      <c r="W1447" s="12"/>
      <c r="X1447" s="52">
        <f>SUM(X1409:X1446)</f>
        <v>0</v>
      </c>
      <c r="Y1447" s="12"/>
      <c r="Z1447" s="12"/>
      <c r="AA1447" s="12"/>
      <c r="AB1447" s="12"/>
      <c r="AC1447" s="52">
        <f>SUM(AC1409:AC1446)</f>
        <v>0</v>
      </c>
      <c r="AD1447" s="12"/>
      <c r="AE1447" s="12"/>
      <c r="AF1447" s="12"/>
      <c r="AG1447" s="12"/>
      <c r="AH1447" s="52">
        <f>SUM(AH1409:AH1446)</f>
        <v>0</v>
      </c>
      <c r="AI1447" s="12"/>
      <c r="AJ1447" s="12"/>
      <c r="AK1447" s="12"/>
      <c r="AL1447" s="12"/>
      <c r="AM1447" s="52">
        <f>SUM(AM1409:AM1446)</f>
        <v>0</v>
      </c>
      <c r="AN1447" s="12"/>
      <c r="AO1447" s="12"/>
      <c r="AP1447" s="12"/>
      <c r="AQ1447" s="12"/>
      <c r="AR1447" s="52">
        <f>SUM(AR1409:AR1446)</f>
        <v>17.263999999999999</v>
      </c>
      <c r="AS1447" s="12"/>
      <c r="AT1447" s="12"/>
      <c r="AU1447" s="12"/>
      <c r="AV1447" s="12"/>
      <c r="AW1447" s="52">
        <f>SUM(AW1409:AW1446)</f>
        <v>5.5209999999999999</v>
      </c>
      <c r="AX1447" s="12"/>
      <c r="AY1447" s="12"/>
      <c r="AZ1447" s="12"/>
      <c r="BA1447" s="12"/>
      <c r="BB1447" s="52">
        <f>SUM(BB1409:BB1446)</f>
        <v>39.552</v>
      </c>
      <c r="BC1447" s="12"/>
      <c r="BD1447" s="12"/>
      <c r="BE1447" s="12"/>
      <c r="BF1447" s="12"/>
      <c r="BG1447" s="52">
        <f>SUM(BG1409:BG1446)</f>
        <v>4.5</v>
      </c>
      <c r="BH1447" s="12"/>
      <c r="BI1447" s="12"/>
      <c r="BJ1447" s="12"/>
      <c r="BK1447" s="12"/>
      <c r="BL1447" s="52">
        <f>SUM(BL1409:BL1446)</f>
        <v>91.355999999999995</v>
      </c>
      <c r="BM1447" s="12"/>
      <c r="BN1447" s="12"/>
      <c r="BO1447" s="12"/>
      <c r="BP1447" s="12"/>
      <c r="BQ1447" s="52">
        <f>SUM(BQ1409:BQ1446)</f>
        <v>610</v>
      </c>
      <c r="BR1447" s="12"/>
      <c r="BS1447" s="12"/>
      <c r="BT1447" s="12"/>
      <c r="BU1447" s="12"/>
      <c r="BV1447" s="52">
        <f>SUM(BV1409:BV1446)</f>
        <v>0</v>
      </c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18" t="s">
        <v>5</v>
      </c>
      <c r="H1448" s="3">
        <v>2024</v>
      </c>
      <c r="I1448" s="20" t="s">
        <v>287</v>
      </c>
      <c r="J1448" s="184" t="s">
        <v>267</v>
      </c>
      <c r="K1448" s="184" t="s">
        <v>318</v>
      </c>
      <c r="L1448" s="187">
        <f t="shared" si="46"/>
        <v>0</v>
      </c>
      <c r="M1448" s="187">
        <f t="shared" si="47"/>
        <v>0</v>
      </c>
      <c r="N1448" s="186"/>
      <c r="O1448" s="33"/>
      <c r="P1448" s="33"/>
      <c r="Q1448" s="33"/>
      <c r="R1448" s="33"/>
      <c r="S1448" s="41"/>
      <c r="T1448" s="2"/>
      <c r="U1448" s="2"/>
      <c r="V1448" s="2"/>
      <c r="W1448" s="2"/>
      <c r="X1448" s="56"/>
      <c r="Y1448" s="62"/>
      <c r="Z1448" s="62"/>
      <c r="AA1448" s="62"/>
      <c r="AB1448" s="62"/>
      <c r="AC1448" s="69"/>
      <c r="AD1448" s="2"/>
      <c r="AE1448" s="2"/>
      <c r="AF1448" s="2"/>
      <c r="AG1448" s="2"/>
      <c r="AH1448" s="56"/>
      <c r="AI1448" s="72"/>
      <c r="AJ1448" s="72"/>
      <c r="AK1448" s="72"/>
      <c r="AL1448" s="72"/>
      <c r="AM1448" s="81"/>
      <c r="AN1448" s="2"/>
      <c r="AO1448" s="2"/>
      <c r="AP1448" s="2"/>
      <c r="AQ1448" s="2"/>
      <c r="AR1448" s="56"/>
      <c r="AS1448" s="85"/>
      <c r="AT1448" s="85"/>
      <c r="AU1448" s="85"/>
      <c r="AV1448" s="85"/>
      <c r="AW1448" s="101"/>
      <c r="AX1448" s="2"/>
      <c r="AY1448" s="2"/>
      <c r="AZ1448" s="2"/>
      <c r="BA1448" s="2"/>
      <c r="BB1448" s="56"/>
      <c r="BC1448" s="105"/>
      <c r="BD1448" s="105"/>
      <c r="BE1448" s="105"/>
      <c r="BF1448" s="105"/>
      <c r="BG1448" s="110"/>
      <c r="BH1448" s="2"/>
      <c r="BI1448" s="2"/>
      <c r="BJ1448" s="2"/>
      <c r="BK1448" s="2"/>
      <c r="BL1448" s="56"/>
      <c r="BM1448" s="48"/>
      <c r="BN1448" s="48"/>
      <c r="BO1448" s="48"/>
      <c r="BP1448" s="48"/>
      <c r="BQ1448" s="118"/>
      <c r="BR1448" s="2"/>
      <c r="BS1448" s="2"/>
      <c r="BT1448" s="2"/>
      <c r="BU1448" s="2"/>
      <c r="BV1448" s="56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18" t="s">
        <v>5</v>
      </c>
      <c r="H1449" s="3">
        <v>2024</v>
      </c>
      <c r="I1449" s="20" t="s">
        <v>287</v>
      </c>
      <c r="J1449" s="184" t="s">
        <v>291</v>
      </c>
      <c r="K1449" s="184" t="s">
        <v>319</v>
      </c>
      <c r="L1449" s="187">
        <f t="shared" si="46"/>
        <v>0</v>
      </c>
      <c r="M1449" s="187">
        <f t="shared" si="47"/>
        <v>0</v>
      </c>
      <c r="N1449" s="186"/>
      <c r="O1449" s="33"/>
      <c r="P1449" s="33"/>
      <c r="Q1449" s="33"/>
      <c r="R1449" s="33"/>
      <c r="S1449" s="41"/>
      <c r="T1449" s="2"/>
      <c r="U1449" s="2"/>
      <c r="V1449" s="2"/>
      <c r="W1449" s="2"/>
      <c r="X1449" s="56"/>
      <c r="Y1449" s="62"/>
      <c r="Z1449" s="62"/>
      <c r="AA1449" s="62"/>
      <c r="AB1449" s="62"/>
      <c r="AC1449" s="69"/>
      <c r="AD1449" s="2"/>
      <c r="AE1449" s="2"/>
      <c r="AF1449" s="2"/>
      <c r="AG1449" s="2"/>
      <c r="AH1449" s="56"/>
      <c r="AI1449" s="72"/>
      <c r="AJ1449" s="72"/>
      <c r="AK1449" s="72"/>
      <c r="AL1449" s="72"/>
      <c r="AM1449" s="81"/>
      <c r="AN1449" s="2"/>
      <c r="AO1449" s="2"/>
      <c r="AP1449" s="2"/>
      <c r="AQ1449" s="2"/>
      <c r="AR1449" s="56"/>
      <c r="AS1449" s="85"/>
      <c r="AT1449" s="85"/>
      <c r="AU1449" s="85"/>
      <c r="AV1449" s="85"/>
      <c r="AW1449" s="101"/>
      <c r="AX1449" s="2"/>
      <c r="AY1449" s="2"/>
      <c r="AZ1449" s="2"/>
      <c r="BA1449" s="2"/>
      <c r="BB1449" s="56"/>
      <c r="BC1449" s="105"/>
      <c r="BD1449" s="105"/>
      <c r="BE1449" s="105"/>
      <c r="BF1449" s="105"/>
      <c r="BG1449" s="110"/>
      <c r="BH1449" s="2"/>
      <c r="BI1449" s="2"/>
      <c r="BJ1449" s="2"/>
      <c r="BK1449" s="2"/>
      <c r="BL1449" s="56"/>
      <c r="BM1449" s="48"/>
      <c r="BN1449" s="48"/>
      <c r="BO1449" s="48"/>
      <c r="BP1449" s="48"/>
      <c r="BQ1449" s="118"/>
      <c r="BR1449" s="2"/>
      <c r="BS1449" s="2"/>
      <c r="BT1449" s="2"/>
      <c r="BU1449" s="2"/>
      <c r="BV1449" s="56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18" t="s">
        <v>5</v>
      </c>
      <c r="H1450" s="3">
        <v>2024</v>
      </c>
      <c r="I1450" s="20" t="s">
        <v>286</v>
      </c>
      <c r="J1450" s="184" t="s">
        <v>336</v>
      </c>
      <c r="K1450" s="184" t="s">
        <v>319</v>
      </c>
      <c r="L1450" s="187">
        <f t="shared" si="46"/>
        <v>0</v>
      </c>
      <c r="M1450" s="187">
        <f t="shared" si="47"/>
        <v>0</v>
      </c>
      <c r="N1450" s="186"/>
      <c r="O1450" s="33"/>
      <c r="P1450" s="33"/>
      <c r="Q1450" s="33"/>
      <c r="R1450" s="33"/>
      <c r="S1450" s="41"/>
      <c r="T1450" s="2"/>
      <c r="U1450" s="2"/>
      <c r="V1450" s="2"/>
      <c r="W1450" s="2"/>
      <c r="X1450" s="56"/>
      <c r="Y1450" s="62"/>
      <c r="Z1450" s="62"/>
      <c r="AA1450" s="62"/>
      <c r="AB1450" s="62"/>
      <c r="AC1450" s="69"/>
      <c r="AD1450" s="2"/>
      <c r="AE1450" s="2"/>
      <c r="AF1450" s="2"/>
      <c r="AG1450" s="2"/>
      <c r="AH1450" s="56"/>
      <c r="AI1450" s="72"/>
      <c r="AJ1450" s="72"/>
      <c r="AK1450" s="72"/>
      <c r="AL1450" s="72"/>
      <c r="AM1450" s="81"/>
      <c r="AN1450" s="2"/>
      <c r="AO1450" s="2"/>
      <c r="AP1450" s="2"/>
      <c r="AQ1450" s="2"/>
      <c r="AR1450" s="56"/>
      <c r="AS1450" s="85"/>
      <c r="AT1450" s="85"/>
      <c r="AU1450" s="85"/>
      <c r="AV1450" s="85"/>
      <c r="AW1450" s="101"/>
      <c r="AX1450" s="2"/>
      <c r="AY1450" s="2"/>
      <c r="AZ1450" s="2"/>
      <c r="BA1450" s="2"/>
      <c r="BB1450" s="56"/>
      <c r="BC1450" s="105"/>
      <c r="BD1450" s="105"/>
      <c r="BE1450" s="105"/>
      <c r="BF1450" s="105"/>
      <c r="BG1450" s="110"/>
      <c r="BH1450" s="2"/>
      <c r="BI1450" s="2"/>
      <c r="BJ1450" s="2"/>
      <c r="BK1450" s="2"/>
      <c r="BL1450" s="56"/>
      <c r="BM1450" s="48"/>
      <c r="BN1450" s="48"/>
      <c r="BO1450" s="48"/>
      <c r="BP1450" s="48"/>
      <c r="BQ1450" s="118"/>
      <c r="BR1450" s="2"/>
      <c r="BS1450" s="2"/>
      <c r="BT1450" s="2"/>
      <c r="BU1450" s="2"/>
      <c r="BV1450" s="56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18" t="s">
        <v>5</v>
      </c>
      <c r="H1451" s="3">
        <v>2024</v>
      </c>
      <c r="I1451" s="20" t="s">
        <v>286</v>
      </c>
      <c r="J1451" s="185" t="s">
        <v>337</v>
      </c>
      <c r="K1451" s="185" t="s">
        <v>318</v>
      </c>
      <c r="L1451" s="187">
        <f t="shared" si="46"/>
        <v>0</v>
      </c>
      <c r="M1451" s="187">
        <f t="shared" si="47"/>
        <v>0</v>
      </c>
      <c r="N1451" s="186"/>
      <c r="O1451" s="53"/>
      <c r="P1451" s="53"/>
      <c r="Q1451" s="53"/>
      <c r="R1451" s="53"/>
      <c r="S1451" s="41"/>
      <c r="T1451" s="8"/>
      <c r="U1451" s="8"/>
      <c r="V1451" s="8"/>
      <c r="W1451" s="8"/>
      <c r="X1451" s="56"/>
      <c r="Y1451" s="135"/>
      <c r="Z1451" s="135"/>
      <c r="AA1451" s="135"/>
      <c r="AB1451" s="135"/>
      <c r="AC1451" s="69"/>
      <c r="AD1451" s="8"/>
      <c r="AE1451" s="8"/>
      <c r="AF1451" s="8"/>
      <c r="AG1451" s="8"/>
      <c r="AH1451" s="56"/>
      <c r="AI1451" s="137"/>
      <c r="AJ1451" s="137"/>
      <c r="AK1451" s="137"/>
      <c r="AL1451" s="137"/>
      <c r="AM1451" s="81"/>
      <c r="AN1451" s="8"/>
      <c r="AO1451" s="8"/>
      <c r="AP1451" s="8"/>
      <c r="AQ1451" s="8"/>
      <c r="AR1451" s="56"/>
      <c r="AS1451" s="139"/>
      <c r="AT1451" s="139"/>
      <c r="AU1451" s="139"/>
      <c r="AV1451" s="139"/>
      <c r="AW1451" s="101"/>
      <c r="AX1451" s="8"/>
      <c r="AY1451" s="8"/>
      <c r="AZ1451" s="8"/>
      <c r="BA1451" s="8"/>
      <c r="BB1451" s="56"/>
      <c r="BC1451" s="141"/>
      <c r="BD1451" s="141"/>
      <c r="BE1451" s="141"/>
      <c r="BF1451" s="141"/>
      <c r="BG1451" s="110"/>
      <c r="BH1451" s="8"/>
      <c r="BI1451" s="8"/>
      <c r="BJ1451" s="8"/>
      <c r="BK1451" s="8"/>
      <c r="BL1451" s="56"/>
      <c r="BM1451" s="143"/>
      <c r="BN1451" s="143"/>
      <c r="BO1451" s="143"/>
      <c r="BP1451" s="143"/>
      <c r="BQ1451" s="118"/>
      <c r="BR1451" s="8"/>
      <c r="BS1451" s="8"/>
      <c r="BT1451" s="8"/>
      <c r="BU1451" s="8"/>
      <c r="BV1451" s="56"/>
    </row>
    <row r="1452" spans="1:74" ht="28.8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18" t="s">
        <v>5</v>
      </c>
      <c r="H1452" s="3">
        <v>2024</v>
      </c>
      <c r="I1452" s="20" t="s">
        <v>286</v>
      </c>
      <c r="J1452" s="185" t="s">
        <v>338</v>
      </c>
      <c r="K1452" s="185" t="s">
        <v>339</v>
      </c>
      <c r="L1452" s="187">
        <f t="shared" si="46"/>
        <v>0</v>
      </c>
      <c r="M1452" s="187">
        <f t="shared" si="47"/>
        <v>0</v>
      </c>
      <c r="N1452" s="186"/>
      <c r="O1452" s="53"/>
      <c r="P1452" s="53"/>
      <c r="Q1452" s="53"/>
      <c r="R1452" s="53"/>
      <c r="S1452" s="41"/>
      <c r="T1452" s="8"/>
      <c r="U1452" s="8"/>
      <c r="V1452" s="8"/>
      <c r="W1452" s="8"/>
      <c r="X1452" s="56"/>
      <c r="Y1452" s="135"/>
      <c r="Z1452" s="135"/>
      <c r="AA1452" s="135"/>
      <c r="AB1452" s="135"/>
      <c r="AC1452" s="69"/>
      <c r="AD1452" s="8"/>
      <c r="AE1452" s="8"/>
      <c r="AF1452" s="8"/>
      <c r="AG1452" s="8"/>
      <c r="AH1452" s="56"/>
      <c r="AI1452" s="137"/>
      <c r="AJ1452" s="137"/>
      <c r="AK1452" s="137"/>
      <c r="AL1452" s="137"/>
      <c r="AM1452" s="81"/>
      <c r="AN1452" s="8"/>
      <c r="AO1452" s="8"/>
      <c r="AP1452" s="8"/>
      <c r="AQ1452" s="8"/>
      <c r="AR1452" s="56"/>
      <c r="AS1452" s="139"/>
      <c r="AT1452" s="139"/>
      <c r="AU1452" s="139"/>
      <c r="AV1452" s="139"/>
      <c r="AW1452" s="101"/>
      <c r="AX1452" s="8"/>
      <c r="AY1452" s="8"/>
      <c r="AZ1452" s="8"/>
      <c r="BA1452" s="8"/>
      <c r="BB1452" s="56"/>
      <c r="BC1452" s="141"/>
      <c r="BD1452" s="141"/>
      <c r="BE1452" s="141"/>
      <c r="BF1452" s="141"/>
      <c r="BG1452" s="110"/>
      <c r="BH1452" s="8"/>
      <c r="BI1452" s="8"/>
      <c r="BJ1452" s="8"/>
      <c r="BK1452" s="8"/>
      <c r="BL1452" s="56"/>
      <c r="BM1452" s="143"/>
      <c r="BN1452" s="143"/>
      <c r="BO1452" s="143"/>
      <c r="BP1452" s="143"/>
      <c r="BQ1452" s="118"/>
      <c r="BR1452" s="8"/>
      <c r="BS1452" s="8"/>
      <c r="BT1452" s="8"/>
      <c r="BU1452" s="8"/>
      <c r="BV1452" s="56"/>
    </row>
    <row r="1453" spans="1:74" ht="28.8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18" t="s">
        <v>5</v>
      </c>
      <c r="H1453" s="3">
        <v>2024</v>
      </c>
      <c r="I1453" s="20" t="s">
        <v>286</v>
      </c>
      <c r="J1453" s="185" t="s">
        <v>340</v>
      </c>
      <c r="K1453" s="185" t="s">
        <v>318</v>
      </c>
      <c r="L1453" s="187">
        <f t="shared" si="46"/>
        <v>0</v>
      </c>
      <c r="M1453" s="187">
        <f t="shared" si="47"/>
        <v>0</v>
      </c>
      <c r="N1453" s="186"/>
      <c r="O1453" s="53"/>
      <c r="P1453" s="53"/>
      <c r="Q1453" s="53"/>
      <c r="R1453" s="53"/>
      <c r="S1453" s="41"/>
      <c r="T1453" s="8"/>
      <c r="U1453" s="8"/>
      <c r="V1453" s="8"/>
      <c r="W1453" s="8"/>
      <c r="X1453" s="56"/>
      <c r="Y1453" s="135"/>
      <c r="Z1453" s="135"/>
      <c r="AA1453" s="135"/>
      <c r="AB1453" s="135"/>
      <c r="AC1453" s="69"/>
      <c r="AD1453" s="8"/>
      <c r="AE1453" s="8"/>
      <c r="AF1453" s="8"/>
      <c r="AG1453" s="8"/>
      <c r="AH1453" s="56"/>
      <c r="AI1453" s="137"/>
      <c r="AJ1453" s="137"/>
      <c r="AK1453" s="137"/>
      <c r="AL1453" s="137"/>
      <c r="AM1453" s="81"/>
      <c r="AN1453" s="8"/>
      <c r="AO1453" s="8"/>
      <c r="AP1453" s="8"/>
      <c r="AQ1453" s="8"/>
      <c r="AR1453" s="56"/>
      <c r="AS1453" s="139"/>
      <c r="AT1453" s="139"/>
      <c r="AU1453" s="139"/>
      <c r="AV1453" s="139"/>
      <c r="AW1453" s="101"/>
      <c r="AX1453" s="8"/>
      <c r="AY1453" s="8"/>
      <c r="AZ1453" s="8"/>
      <c r="BA1453" s="8"/>
      <c r="BB1453" s="56"/>
      <c r="BC1453" s="141"/>
      <c r="BD1453" s="141"/>
      <c r="BE1453" s="141"/>
      <c r="BF1453" s="141"/>
      <c r="BG1453" s="110"/>
      <c r="BH1453" s="8"/>
      <c r="BI1453" s="8"/>
      <c r="BJ1453" s="8"/>
      <c r="BK1453" s="8"/>
      <c r="BL1453" s="56"/>
      <c r="BM1453" s="143"/>
      <c r="BN1453" s="143"/>
      <c r="BO1453" s="143"/>
      <c r="BP1453" s="143"/>
      <c r="BQ1453" s="118"/>
      <c r="BR1453" s="8"/>
      <c r="BS1453" s="8"/>
      <c r="BT1453" s="8"/>
      <c r="BU1453" s="8"/>
      <c r="BV1453" s="56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18" t="s">
        <v>5</v>
      </c>
      <c r="H1454" s="3">
        <v>2024</v>
      </c>
      <c r="I1454" s="20" t="s">
        <v>286</v>
      </c>
      <c r="J1454" s="185" t="s">
        <v>341</v>
      </c>
      <c r="K1454" s="185" t="s">
        <v>320</v>
      </c>
      <c r="L1454" s="187">
        <f t="shared" si="46"/>
        <v>0</v>
      </c>
      <c r="M1454" s="187">
        <f t="shared" si="47"/>
        <v>0</v>
      </c>
      <c r="N1454" s="186"/>
      <c r="O1454" s="53"/>
      <c r="P1454" s="53"/>
      <c r="Q1454" s="53"/>
      <c r="R1454" s="53"/>
      <c r="S1454" s="41"/>
      <c r="T1454" s="8"/>
      <c r="U1454" s="8"/>
      <c r="V1454" s="8"/>
      <c r="W1454" s="8"/>
      <c r="X1454" s="56"/>
      <c r="Y1454" s="135"/>
      <c r="Z1454" s="135"/>
      <c r="AA1454" s="135"/>
      <c r="AB1454" s="135"/>
      <c r="AC1454" s="69"/>
      <c r="AD1454" s="8"/>
      <c r="AE1454" s="8"/>
      <c r="AF1454" s="8"/>
      <c r="AG1454" s="8"/>
      <c r="AH1454" s="56"/>
      <c r="AI1454" s="137"/>
      <c r="AJ1454" s="137"/>
      <c r="AK1454" s="137"/>
      <c r="AL1454" s="137"/>
      <c r="AM1454" s="81"/>
      <c r="AN1454" s="8"/>
      <c r="AO1454" s="8"/>
      <c r="AP1454" s="8"/>
      <c r="AQ1454" s="8"/>
      <c r="AR1454" s="56"/>
      <c r="AS1454" s="139"/>
      <c r="AT1454" s="139"/>
      <c r="AU1454" s="139"/>
      <c r="AV1454" s="139"/>
      <c r="AW1454" s="101"/>
      <c r="AX1454" s="8"/>
      <c r="AY1454" s="8"/>
      <c r="AZ1454" s="8"/>
      <c r="BA1454" s="8"/>
      <c r="BB1454" s="56"/>
      <c r="BC1454" s="141"/>
      <c r="BD1454" s="141"/>
      <c r="BE1454" s="141"/>
      <c r="BF1454" s="141"/>
      <c r="BG1454" s="110"/>
      <c r="BH1454" s="8"/>
      <c r="BI1454" s="8"/>
      <c r="BJ1454" s="8"/>
      <c r="BK1454" s="8"/>
      <c r="BL1454" s="56"/>
      <c r="BM1454" s="143"/>
      <c r="BN1454" s="143"/>
      <c r="BO1454" s="143"/>
      <c r="BP1454" s="143"/>
      <c r="BQ1454" s="118"/>
      <c r="BR1454" s="8"/>
      <c r="BS1454" s="8"/>
      <c r="BT1454" s="8"/>
      <c r="BU1454" s="8"/>
      <c r="BV1454" s="56"/>
    </row>
    <row r="1455" spans="1:74" ht="28.8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18" t="s">
        <v>5</v>
      </c>
      <c r="H1455" s="3">
        <v>2024</v>
      </c>
      <c r="I1455" s="20" t="s">
        <v>286</v>
      </c>
      <c r="J1455" s="185" t="s">
        <v>342</v>
      </c>
      <c r="K1455" s="185" t="s">
        <v>320</v>
      </c>
      <c r="L1455" s="187">
        <f t="shared" si="46"/>
        <v>0</v>
      </c>
      <c r="M1455" s="187">
        <f t="shared" si="47"/>
        <v>0</v>
      </c>
      <c r="N1455" s="186"/>
      <c r="O1455" s="53"/>
      <c r="P1455" s="53"/>
      <c r="Q1455" s="53"/>
      <c r="R1455" s="53"/>
      <c r="S1455" s="41"/>
      <c r="T1455" s="8"/>
      <c r="U1455" s="8"/>
      <c r="V1455" s="8"/>
      <c r="W1455" s="8"/>
      <c r="X1455" s="56"/>
      <c r="Y1455" s="135"/>
      <c r="Z1455" s="135"/>
      <c r="AA1455" s="135"/>
      <c r="AB1455" s="135"/>
      <c r="AC1455" s="69"/>
      <c r="AD1455" s="8"/>
      <c r="AE1455" s="8"/>
      <c r="AF1455" s="8"/>
      <c r="AG1455" s="8"/>
      <c r="AH1455" s="56"/>
      <c r="AI1455" s="137"/>
      <c r="AJ1455" s="137"/>
      <c r="AK1455" s="137"/>
      <c r="AL1455" s="137"/>
      <c r="AM1455" s="81"/>
      <c r="AN1455" s="8"/>
      <c r="AO1455" s="8"/>
      <c r="AP1455" s="8"/>
      <c r="AQ1455" s="8"/>
      <c r="AR1455" s="56"/>
      <c r="AS1455" s="139"/>
      <c r="AT1455" s="139"/>
      <c r="AU1455" s="139"/>
      <c r="AV1455" s="139"/>
      <c r="AW1455" s="101"/>
      <c r="AX1455" s="8"/>
      <c r="AY1455" s="8"/>
      <c r="AZ1455" s="8"/>
      <c r="BA1455" s="8"/>
      <c r="BB1455" s="56"/>
      <c r="BC1455" s="141"/>
      <c r="BD1455" s="141"/>
      <c r="BE1455" s="141"/>
      <c r="BF1455" s="141"/>
      <c r="BG1455" s="110"/>
      <c r="BH1455" s="8"/>
      <c r="BI1455" s="8"/>
      <c r="BJ1455" s="8"/>
      <c r="BK1455" s="8"/>
      <c r="BL1455" s="56"/>
      <c r="BM1455" s="143"/>
      <c r="BN1455" s="143"/>
      <c r="BO1455" s="143"/>
      <c r="BP1455" s="143"/>
      <c r="BQ1455" s="118"/>
      <c r="BR1455" s="8"/>
      <c r="BS1455" s="8"/>
      <c r="BT1455" s="8"/>
      <c r="BU1455" s="8"/>
      <c r="BV1455" s="56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18" t="s">
        <v>5</v>
      </c>
      <c r="H1456" s="3">
        <v>2024</v>
      </c>
      <c r="I1456" s="20" t="s">
        <v>286</v>
      </c>
      <c r="J1456" s="185" t="s">
        <v>343</v>
      </c>
      <c r="K1456" s="185" t="s">
        <v>339</v>
      </c>
      <c r="L1456" s="187">
        <f t="shared" si="46"/>
        <v>0</v>
      </c>
      <c r="M1456" s="187">
        <f t="shared" si="47"/>
        <v>0</v>
      </c>
      <c r="N1456" s="186"/>
      <c r="O1456" s="53"/>
      <c r="P1456" s="53"/>
      <c r="Q1456" s="53"/>
      <c r="R1456" s="53"/>
      <c r="S1456" s="41"/>
      <c r="T1456" s="8"/>
      <c r="U1456" s="8"/>
      <c r="V1456" s="8"/>
      <c r="W1456" s="8"/>
      <c r="X1456" s="56"/>
      <c r="Y1456" s="135"/>
      <c r="Z1456" s="135"/>
      <c r="AA1456" s="135"/>
      <c r="AB1456" s="135"/>
      <c r="AC1456" s="69"/>
      <c r="AD1456" s="8"/>
      <c r="AE1456" s="8"/>
      <c r="AF1456" s="8"/>
      <c r="AG1456" s="8"/>
      <c r="AH1456" s="56"/>
      <c r="AI1456" s="137"/>
      <c r="AJ1456" s="137"/>
      <c r="AK1456" s="137"/>
      <c r="AL1456" s="137"/>
      <c r="AM1456" s="81"/>
      <c r="AN1456" s="8"/>
      <c r="AO1456" s="8"/>
      <c r="AP1456" s="8"/>
      <c r="AQ1456" s="8"/>
      <c r="AR1456" s="56"/>
      <c r="AS1456" s="139"/>
      <c r="AT1456" s="139"/>
      <c r="AU1456" s="139"/>
      <c r="AV1456" s="139"/>
      <c r="AW1456" s="101"/>
      <c r="AX1456" s="8"/>
      <c r="AY1456" s="8"/>
      <c r="AZ1456" s="8"/>
      <c r="BA1456" s="8"/>
      <c r="BB1456" s="56"/>
      <c r="BC1456" s="141"/>
      <c r="BD1456" s="141"/>
      <c r="BE1456" s="141"/>
      <c r="BF1456" s="141"/>
      <c r="BG1456" s="110"/>
      <c r="BH1456" s="8"/>
      <c r="BI1456" s="8"/>
      <c r="BJ1456" s="8"/>
      <c r="BK1456" s="8"/>
      <c r="BL1456" s="56"/>
      <c r="BM1456" s="143"/>
      <c r="BN1456" s="143"/>
      <c r="BO1456" s="143"/>
      <c r="BP1456" s="143"/>
      <c r="BQ1456" s="118"/>
      <c r="BR1456" s="8"/>
      <c r="BS1456" s="8"/>
      <c r="BT1456" s="8"/>
      <c r="BU1456" s="8"/>
      <c r="BV1456" s="56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18" t="s">
        <v>5</v>
      </c>
      <c r="H1457" s="3">
        <v>2024</v>
      </c>
      <c r="I1457" s="20" t="s">
        <v>288</v>
      </c>
      <c r="J1457" s="185" t="s">
        <v>344</v>
      </c>
      <c r="K1457" s="185" t="s">
        <v>318</v>
      </c>
      <c r="L1457" s="187">
        <f t="shared" si="46"/>
        <v>0</v>
      </c>
      <c r="M1457" s="187">
        <f t="shared" si="47"/>
        <v>0</v>
      </c>
      <c r="N1457" s="186"/>
      <c r="O1457" s="53"/>
      <c r="P1457" s="53"/>
      <c r="Q1457" s="53"/>
      <c r="R1457" s="53"/>
      <c r="S1457" s="41"/>
      <c r="T1457" s="8"/>
      <c r="U1457" s="8"/>
      <c r="V1457" s="8"/>
      <c r="W1457" s="8"/>
      <c r="X1457" s="56"/>
      <c r="Y1457" s="135"/>
      <c r="Z1457" s="135"/>
      <c r="AA1457" s="135"/>
      <c r="AB1457" s="135"/>
      <c r="AC1457" s="69"/>
      <c r="AD1457" s="8"/>
      <c r="AE1457" s="8"/>
      <c r="AF1457" s="8"/>
      <c r="AG1457" s="8"/>
      <c r="AH1457" s="56"/>
      <c r="AI1457" s="137"/>
      <c r="AJ1457" s="137"/>
      <c r="AK1457" s="137"/>
      <c r="AL1457" s="137"/>
      <c r="AM1457" s="81"/>
      <c r="AN1457" s="8"/>
      <c r="AO1457" s="8"/>
      <c r="AP1457" s="8"/>
      <c r="AQ1457" s="8"/>
      <c r="AR1457" s="56"/>
      <c r="AS1457" s="139"/>
      <c r="AT1457" s="139"/>
      <c r="AU1457" s="139"/>
      <c r="AV1457" s="139"/>
      <c r="AW1457" s="101"/>
      <c r="AX1457" s="8"/>
      <c r="AY1457" s="8"/>
      <c r="AZ1457" s="8"/>
      <c r="BA1457" s="8"/>
      <c r="BB1457" s="56"/>
      <c r="BC1457" s="141"/>
      <c r="BD1457" s="141"/>
      <c r="BE1457" s="141"/>
      <c r="BF1457" s="141"/>
      <c r="BG1457" s="110"/>
      <c r="BH1457" s="8"/>
      <c r="BI1457" s="8"/>
      <c r="BJ1457" s="8"/>
      <c r="BK1457" s="8"/>
      <c r="BL1457" s="56"/>
      <c r="BM1457" s="143"/>
      <c r="BN1457" s="143"/>
      <c r="BO1457" s="143"/>
      <c r="BP1457" s="143"/>
      <c r="BQ1457" s="118"/>
      <c r="BR1457" s="8"/>
      <c r="BS1457" s="8"/>
      <c r="BT1457" s="8"/>
      <c r="BU1457" s="8"/>
      <c r="BV1457" s="56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18" t="s">
        <v>5</v>
      </c>
      <c r="H1458" s="3">
        <v>2024</v>
      </c>
      <c r="I1458" s="20" t="s">
        <v>288</v>
      </c>
      <c r="J1458" s="184" t="s">
        <v>351</v>
      </c>
      <c r="K1458" s="184" t="s">
        <v>318</v>
      </c>
      <c r="L1458" s="187">
        <f t="shared" si="46"/>
        <v>0</v>
      </c>
      <c r="M1458" s="187">
        <f t="shared" si="47"/>
        <v>0</v>
      </c>
      <c r="N1458" s="186"/>
      <c r="O1458" s="53"/>
      <c r="P1458" s="53"/>
      <c r="Q1458" s="53"/>
      <c r="R1458" s="53"/>
      <c r="S1458" s="41"/>
      <c r="T1458" s="8"/>
      <c r="U1458" s="8"/>
      <c r="V1458" s="8"/>
      <c r="W1458" s="8"/>
      <c r="X1458" s="56"/>
      <c r="Y1458" s="135"/>
      <c r="Z1458" s="135"/>
      <c r="AA1458" s="135"/>
      <c r="AB1458" s="135"/>
      <c r="AC1458" s="69"/>
      <c r="AD1458" s="8"/>
      <c r="AE1458" s="8"/>
      <c r="AF1458" s="8"/>
      <c r="AG1458" s="8"/>
      <c r="AH1458" s="56"/>
      <c r="AI1458" s="137"/>
      <c r="AJ1458" s="137"/>
      <c r="AK1458" s="137"/>
      <c r="AL1458" s="137"/>
      <c r="AM1458" s="81"/>
      <c r="AN1458" s="8"/>
      <c r="AO1458" s="8"/>
      <c r="AP1458" s="8"/>
      <c r="AQ1458" s="8"/>
      <c r="AR1458" s="56"/>
      <c r="AS1458" s="139"/>
      <c r="AT1458" s="139"/>
      <c r="AU1458" s="139"/>
      <c r="AV1458" s="139"/>
      <c r="AW1458" s="101"/>
      <c r="AX1458" s="8"/>
      <c r="AY1458" s="8"/>
      <c r="AZ1458" s="8"/>
      <c r="BA1458" s="8"/>
      <c r="BB1458" s="56"/>
      <c r="BC1458" s="141"/>
      <c r="BD1458" s="141"/>
      <c r="BE1458" s="141"/>
      <c r="BF1458" s="141"/>
      <c r="BG1458" s="110"/>
      <c r="BH1458" s="8"/>
      <c r="BI1458" s="8"/>
      <c r="BJ1458" s="8"/>
      <c r="BK1458" s="8"/>
      <c r="BL1458" s="56"/>
      <c r="BM1458" s="143"/>
      <c r="BN1458" s="143"/>
      <c r="BO1458" s="143"/>
      <c r="BP1458" s="143"/>
      <c r="BQ1458" s="118"/>
      <c r="BR1458" s="8"/>
      <c r="BS1458" s="8"/>
      <c r="BT1458" s="8"/>
      <c r="BU1458" s="8"/>
      <c r="BV1458" s="56"/>
    </row>
    <row r="1459" spans="1:74" ht="28.8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18" t="s">
        <v>5</v>
      </c>
      <c r="H1459" s="3">
        <v>2024</v>
      </c>
      <c r="I1459" s="20" t="s">
        <v>288</v>
      </c>
      <c r="J1459" s="184" t="s">
        <v>352</v>
      </c>
      <c r="K1459" s="184" t="s">
        <v>321</v>
      </c>
      <c r="L1459" s="187">
        <f t="shared" si="46"/>
        <v>0</v>
      </c>
      <c r="M1459" s="187">
        <f t="shared" si="47"/>
        <v>0</v>
      </c>
      <c r="N1459" s="186"/>
      <c r="O1459" s="33"/>
      <c r="P1459" s="33"/>
      <c r="Q1459" s="33"/>
      <c r="R1459" s="33"/>
      <c r="S1459" s="41"/>
      <c r="T1459" s="2"/>
      <c r="U1459" s="2"/>
      <c r="V1459" s="2"/>
      <c r="W1459" s="2"/>
      <c r="X1459" s="56"/>
      <c r="Y1459" s="62"/>
      <c r="Z1459" s="62"/>
      <c r="AA1459" s="62"/>
      <c r="AB1459" s="62"/>
      <c r="AC1459" s="69"/>
      <c r="AD1459" s="2"/>
      <c r="AE1459" s="2"/>
      <c r="AF1459" s="2"/>
      <c r="AG1459" s="2"/>
      <c r="AH1459" s="56"/>
      <c r="AI1459" s="72"/>
      <c r="AJ1459" s="72"/>
      <c r="AK1459" s="72"/>
      <c r="AL1459" s="72"/>
      <c r="AM1459" s="81"/>
      <c r="AN1459" s="2"/>
      <c r="AO1459" s="2"/>
      <c r="AP1459" s="2"/>
      <c r="AQ1459" s="2"/>
      <c r="AR1459" s="56"/>
      <c r="AS1459" s="85"/>
      <c r="AT1459" s="85"/>
      <c r="AU1459" s="85"/>
      <c r="AV1459" s="85"/>
      <c r="AW1459" s="101"/>
      <c r="AX1459" s="2"/>
      <c r="AY1459" s="2"/>
      <c r="AZ1459" s="2"/>
      <c r="BA1459" s="2"/>
      <c r="BB1459" s="56"/>
      <c r="BC1459" s="105"/>
      <c r="BD1459" s="105"/>
      <c r="BE1459" s="105"/>
      <c r="BF1459" s="105"/>
      <c r="BG1459" s="110"/>
      <c r="BH1459" s="2"/>
      <c r="BI1459" s="2"/>
      <c r="BJ1459" s="2"/>
      <c r="BK1459" s="2"/>
      <c r="BL1459" s="56"/>
      <c r="BM1459" s="48"/>
      <c r="BN1459" s="48"/>
      <c r="BO1459" s="48"/>
      <c r="BP1459" s="48"/>
      <c r="BQ1459" s="118"/>
      <c r="BR1459" s="2"/>
      <c r="BS1459" s="2"/>
      <c r="BT1459" s="2"/>
      <c r="BU1459" s="2"/>
      <c r="BV1459" s="56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18" t="s">
        <v>5</v>
      </c>
      <c r="H1460" s="3">
        <v>2024</v>
      </c>
      <c r="I1460" s="20" t="s">
        <v>288</v>
      </c>
      <c r="J1460" s="184" t="s">
        <v>345</v>
      </c>
      <c r="K1460" s="184" t="s">
        <v>318</v>
      </c>
      <c r="L1460" s="187">
        <f t="shared" si="46"/>
        <v>0</v>
      </c>
      <c r="M1460" s="187">
        <f t="shared" si="47"/>
        <v>0</v>
      </c>
      <c r="N1460" s="186"/>
      <c r="O1460" s="34"/>
      <c r="P1460" s="33"/>
      <c r="Q1460" s="33"/>
      <c r="R1460" s="33"/>
      <c r="S1460" s="41"/>
      <c r="T1460" s="3"/>
      <c r="U1460" s="2"/>
      <c r="V1460" s="2"/>
      <c r="W1460" s="2"/>
      <c r="X1460" s="56"/>
      <c r="Y1460" s="64"/>
      <c r="Z1460" s="62"/>
      <c r="AA1460" s="62"/>
      <c r="AB1460" s="62"/>
      <c r="AC1460" s="69"/>
      <c r="AD1460" s="3"/>
      <c r="AE1460" s="2"/>
      <c r="AF1460" s="2"/>
      <c r="AG1460" s="2"/>
      <c r="AH1460" s="56"/>
      <c r="AI1460" s="73"/>
      <c r="AJ1460" s="72"/>
      <c r="AK1460" s="72"/>
      <c r="AL1460" s="72"/>
      <c r="AM1460" s="81"/>
      <c r="AN1460" s="3"/>
      <c r="AO1460" s="2"/>
      <c r="AP1460" s="2"/>
      <c r="AQ1460" s="2"/>
      <c r="AR1460" s="56"/>
      <c r="AS1460" s="86"/>
      <c r="AT1460" s="85"/>
      <c r="AU1460" s="85"/>
      <c r="AV1460" s="85"/>
      <c r="AW1460" s="101"/>
      <c r="AX1460" s="3"/>
      <c r="AY1460" s="2"/>
      <c r="AZ1460" s="2"/>
      <c r="BA1460" s="2"/>
      <c r="BB1460" s="56"/>
      <c r="BC1460" s="106"/>
      <c r="BD1460" s="105"/>
      <c r="BE1460" s="105"/>
      <c r="BF1460" s="105"/>
      <c r="BG1460" s="110"/>
      <c r="BH1460" s="3"/>
      <c r="BI1460" s="2"/>
      <c r="BJ1460" s="2"/>
      <c r="BK1460" s="2"/>
      <c r="BL1460" s="56"/>
      <c r="BM1460" s="49"/>
      <c r="BN1460" s="48"/>
      <c r="BO1460" s="48"/>
      <c r="BP1460" s="48"/>
      <c r="BQ1460" s="118"/>
      <c r="BR1460" s="3"/>
      <c r="BS1460" s="2"/>
      <c r="BT1460" s="2"/>
      <c r="BU1460" s="2"/>
      <c r="BV1460" s="56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18" t="s">
        <v>5</v>
      </c>
      <c r="H1461" s="3">
        <v>2024</v>
      </c>
      <c r="I1461" s="20" t="s">
        <v>289</v>
      </c>
      <c r="J1461" s="184" t="s">
        <v>268</v>
      </c>
      <c r="K1461" s="184" t="s">
        <v>318</v>
      </c>
      <c r="L1461" s="187">
        <f t="shared" si="46"/>
        <v>0</v>
      </c>
      <c r="M1461" s="187">
        <f t="shared" si="47"/>
        <v>0</v>
      </c>
      <c r="N1461" s="186"/>
      <c r="O1461" s="33"/>
      <c r="P1461" s="33"/>
      <c r="Q1461" s="33"/>
      <c r="R1461" s="33"/>
      <c r="S1461" s="41"/>
      <c r="T1461" s="2"/>
      <c r="U1461" s="2"/>
      <c r="V1461" s="2"/>
      <c r="W1461" s="2"/>
      <c r="X1461" s="56"/>
      <c r="Y1461" s="62"/>
      <c r="Z1461" s="62"/>
      <c r="AA1461" s="62"/>
      <c r="AB1461" s="62"/>
      <c r="AC1461" s="69"/>
      <c r="AD1461" s="2"/>
      <c r="AE1461" s="2"/>
      <c r="AF1461" s="2"/>
      <c r="AG1461" s="2"/>
      <c r="AH1461" s="56"/>
      <c r="AI1461" s="72"/>
      <c r="AJ1461" s="72"/>
      <c r="AK1461" s="72"/>
      <c r="AL1461" s="72"/>
      <c r="AM1461" s="81"/>
      <c r="AN1461" s="2"/>
      <c r="AO1461" s="2"/>
      <c r="AP1461" s="2"/>
      <c r="AQ1461" s="2"/>
      <c r="AR1461" s="56"/>
      <c r="AS1461" s="85"/>
      <c r="AT1461" s="85"/>
      <c r="AU1461" s="85"/>
      <c r="AV1461" s="85"/>
      <c r="AW1461" s="101"/>
      <c r="AX1461" s="2"/>
      <c r="AY1461" s="2"/>
      <c r="AZ1461" s="2"/>
      <c r="BA1461" s="2"/>
      <c r="BB1461" s="56"/>
      <c r="BC1461" s="105"/>
      <c r="BD1461" s="105"/>
      <c r="BE1461" s="105"/>
      <c r="BF1461" s="105"/>
      <c r="BG1461" s="110"/>
      <c r="BH1461" s="2"/>
      <c r="BI1461" s="2"/>
      <c r="BJ1461" s="2"/>
      <c r="BK1461" s="2"/>
      <c r="BL1461" s="56"/>
      <c r="BM1461" s="48"/>
      <c r="BN1461" s="48"/>
      <c r="BO1461" s="48"/>
      <c r="BP1461" s="48"/>
      <c r="BQ1461" s="118"/>
      <c r="BR1461" s="2"/>
      <c r="BS1461" s="2"/>
      <c r="BT1461" s="2"/>
      <c r="BU1461" s="2"/>
      <c r="BV1461" s="56"/>
    </row>
    <row r="1462" spans="1:74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18" t="s">
        <v>5</v>
      </c>
      <c r="H1462" s="3">
        <v>2024</v>
      </c>
      <c r="I1462" s="20" t="s">
        <v>289</v>
      </c>
      <c r="J1462" s="184" t="s">
        <v>292</v>
      </c>
      <c r="K1462" s="184" t="s">
        <v>318</v>
      </c>
      <c r="L1462" s="187">
        <f t="shared" si="46"/>
        <v>0</v>
      </c>
      <c r="M1462" s="187">
        <f t="shared" si="47"/>
        <v>0</v>
      </c>
      <c r="N1462" s="186"/>
      <c r="O1462" s="33"/>
      <c r="P1462" s="33"/>
      <c r="Q1462" s="33"/>
      <c r="R1462" s="33"/>
      <c r="S1462" s="41"/>
      <c r="T1462" s="2"/>
      <c r="U1462" s="2"/>
      <c r="V1462" s="2"/>
      <c r="W1462" s="2"/>
      <c r="X1462" s="56"/>
      <c r="Y1462" s="62"/>
      <c r="Z1462" s="62"/>
      <c r="AA1462" s="62"/>
      <c r="AB1462" s="62"/>
      <c r="AC1462" s="69"/>
      <c r="AD1462" s="2"/>
      <c r="AE1462" s="2"/>
      <c r="AF1462" s="2"/>
      <c r="AG1462" s="2"/>
      <c r="AH1462" s="56"/>
      <c r="AI1462" s="72"/>
      <c r="AJ1462" s="72"/>
      <c r="AK1462" s="72"/>
      <c r="AL1462" s="72"/>
      <c r="AM1462" s="81"/>
      <c r="AN1462" s="2"/>
      <c r="AO1462" s="2"/>
      <c r="AP1462" s="2"/>
      <c r="AQ1462" s="2"/>
      <c r="AR1462" s="56"/>
      <c r="AS1462" s="85"/>
      <c r="AT1462" s="85"/>
      <c r="AU1462" s="85"/>
      <c r="AV1462" s="85"/>
      <c r="AW1462" s="101"/>
      <c r="AX1462" s="2"/>
      <c r="AY1462" s="2"/>
      <c r="AZ1462" s="2"/>
      <c r="BA1462" s="2"/>
      <c r="BB1462" s="56"/>
      <c r="BC1462" s="105"/>
      <c r="BD1462" s="105"/>
      <c r="BE1462" s="105"/>
      <c r="BF1462" s="105"/>
      <c r="BG1462" s="110"/>
      <c r="BH1462" s="2"/>
      <c r="BI1462" s="2"/>
      <c r="BJ1462" s="2"/>
      <c r="BK1462" s="2"/>
      <c r="BL1462" s="56"/>
      <c r="BM1462" s="48"/>
      <c r="BN1462" s="48"/>
      <c r="BO1462" s="48"/>
      <c r="BP1462" s="48"/>
      <c r="BQ1462" s="118"/>
      <c r="BR1462" s="2"/>
      <c r="BS1462" s="2"/>
      <c r="BT1462" s="2"/>
      <c r="BU1462" s="2"/>
      <c r="BV1462" s="56"/>
    </row>
    <row r="1463" spans="1:74" ht="15.6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18" t="s">
        <v>5</v>
      </c>
      <c r="H1463" s="3">
        <v>2024</v>
      </c>
      <c r="I1463" s="20" t="s">
        <v>285</v>
      </c>
      <c r="J1463" s="184" t="s">
        <v>293</v>
      </c>
      <c r="K1463" s="184" t="s">
        <v>318</v>
      </c>
      <c r="L1463" s="187">
        <f t="shared" si="46"/>
        <v>0</v>
      </c>
      <c r="M1463" s="187">
        <f t="shared" si="47"/>
        <v>0</v>
      </c>
      <c r="N1463" s="186"/>
      <c r="O1463" s="33"/>
      <c r="P1463" s="33"/>
      <c r="Q1463" s="33"/>
      <c r="R1463" s="35"/>
      <c r="S1463" s="41"/>
      <c r="T1463" s="2"/>
      <c r="U1463" s="2"/>
      <c r="V1463" s="2"/>
      <c r="W1463" s="29"/>
      <c r="X1463" s="56"/>
      <c r="Y1463" s="62"/>
      <c r="Z1463" s="62"/>
      <c r="AA1463" s="62"/>
      <c r="AB1463" s="63"/>
      <c r="AC1463" s="69"/>
      <c r="AD1463" s="2"/>
      <c r="AE1463" s="2"/>
      <c r="AF1463" s="2"/>
      <c r="AG1463" s="29"/>
      <c r="AH1463" s="56"/>
      <c r="AI1463" s="72"/>
      <c r="AJ1463" s="72"/>
      <c r="AK1463" s="72"/>
      <c r="AL1463" s="74"/>
      <c r="AM1463" s="81"/>
      <c r="AN1463" s="2"/>
      <c r="AO1463" s="2"/>
      <c r="AP1463" s="2"/>
      <c r="AQ1463" s="29"/>
      <c r="AR1463" s="56"/>
      <c r="AS1463" s="85"/>
      <c r="AT1463" s="85"/>
      <c r="AU1463" s="85"/>
      <c r="AV1463" s="87"/>
      <c r="AW1463" s="101"/>
      <c r="AX1463" s="2"/>
      <c r="AY1463" s="2"/>
      <c r="AZ1463" s="2"/>
      <c r="BA1463" s="29"/>
      <c r="BB1463" s="56"/>
      <c r="BC1463" s="105"/>
      <c r="BD1463" s="105"/>
      <c r="BE1463" s="105"/>
      <c r="BF1463" s="107"/>
      <c r="BG1463" s="110"/>
      <c r="BH1463" s="2"/>
      <c r="BI1463" s="2"/>
      <c r="BJ1463" s="2"/>
      <c r="BK1463" s="29"/>
      <c r="BL1463" s="56"/>
      <c r="BM1463" s="48"/>
      <c r="BN1463" s="48"/>
      <c r="BO1463" s="48"/>
      <c r="BP1463" s="114"/>
      <c r="BQ1463" s="118"/>
      <c r="BR1463" s="2"/>
      <c r="BS1463" s="2"/>
      <c r="BT1463" s="2"/>
      <c r="BU1463" s="29"/>
      <c r="BV1463" s="56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18" t="s">
        <v>5</v>
      </c>
      <c r="H1464" s="3">
        <v>2024</v>
      </c>
      <c r="I1464" s="20" t="s">
        <v>287</v>
      </c>
      <c r="J1464" s="184" t="s">
        <v>269</v>
      </c>
      <c r="K1464" s="184" t="s">
        <v>320</v>
      </c>
      <c r="L1464" s="187">
        <f t="shared" si="46"/>
        <v>0</v>
      </c>
      <c r="M1464" s="187">
        <f t="shared" si="47"/>
        <v>0</v>
      </c>
      <c r="N1464" s="186"/>
      <c r="O1464" s="33"/>
      <c r="P1464" s="33"/>
      <c r="Q1464" s="33"/>
      <c r="R1464" s="33"/>
      <c r="S1464" s="41"/>
      <c r="T1464" s="2"/>
      <c r="U1464" s="2"/>
      <c r="V1464" s="2"/>
      <c r="W1464" s="2"/>
      <c r="X1464" s="56"/>
      <c r="Y1464" s="62"/>
      <c r="Z1464" s="62"/>
      <c r="AA1464" s="62"/>
      <c r="AB1464" s="64"/>
      <c r="AC1464" s="69"/>
      <c r="AD1464" s="2"/>
      <c r="AE1464" s="2"/>
      <c r="AF1464" s="2"/>
      <c r="AG1464" s="2"/>
      <c r="AH1464" s="56"/>
      <c r="AI1464" s="72"/>
      <c r="AJ1464" s="72"/>
      <c r="AK1464" s="72"/>
      <c r="AL1464" s="72"/>
      <c r="AM1464" s="81"/>
      <c r="AN1464" s="2"/>
      <c r="AO1464" s="2"/>
      <c r="AP1464" s="2"/>
      <c r="AQ1464" s="2"/>
      <c r="AR1464" s="56"/>
      <c r="AS1464" s="85"/>
      <c r="AT1464" s="85"/>
      <c r="AU1464" s="85"/>
      <c r="AV1464" s="85"/>
      <c r="AW1464" s="101"/>
      <c r="AX1464" s="2"/>
      <c r="AY1464" s="2"/>
      <c r="AZ1464" s="2"/>
      <c r="BA1464" s="2"/>
      <c r="BB1464" s="56"/>
      <c r="BC1464" s="105"/>
      <c r="BD1464" s="105"/>
      <c r="BE1464" s="105"/>
      <c r="BF1464" s="105"/>
      <c r="BG1464" s="110"/>
      <c r="BH1464" s="2"/>
      <c r="BI1464" s="2"/>
      <c r="BJ1464" s="2"/>
      <c r="BK1464" s="2"/>
      <c r="BL1464" s="56"/>
      <c r="BM1464" s="48"/>
      <c r="BN1464" s="48"/>
      <c r="BO1464" s="48"/>
      <c r="BP1464" s="48"/>
      <c r="BQ1464" s="118"/>
      <c r="BR1464" s="2"/>
      <c r="BS1464" s="2"/>
      <c r="BT1464" s="2"/>
      <c r="BU1464" s="2"/>
      <c r="BV1464" s="56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18" t="s">
        <v>5</v>
      </c>
      <c r="H1465" s="3">
        <v>2024</v>
      </c>
      <c r="I1465" s="20" t="s">
        <v>287</v>
      </c>
      <c r="J1465" s="184" t="s">
        <v>270</v>
      </c>
      <c r="K1465" s="184" t="s">
        <v>320</v>
      </c>
      <c r="L1465" s="187">
        <f t="shared" si="46"/>
        <v>0</v>
      </c>
      <c r="M1465" s="187">
        <f t="shared" si="47"/>
        <v>0</v>
      </c>
      <c r="N1465" s="186"/>
      <c r="O1465" s="33"/>
      <c r="P1465" s="33"/>
      <c r="Q1465" s="33"/>
      <c r="R1465" s="33"/>
      <c r="S1465" s="41"/>
      <c r="T1465" s="2"/>
      <c r="U1465" s="2"/>
      <c r="V1465" s="2"/>
      <c r="W1465" s="2"/>
      <c r="X1465" s="56"/>
      <c r="Y1465" s="62"/>
      <c r="Z1465" s="62"/>
      <c r="AA1465" s="62"/>
      <c r="AB1465" s="62"/>
      <c r="AC1465" s="69"/>
      <c r="AD1465" s="2"/>
      <c r="AE1465" s="2"/>
      <c r="AF1465" s="2"/>
      <c r="AG1465" s="2"/>
      <c r="AH1465" s="56"/>
      <c r="AI1465" s="72"/>
      <c r="AJ1465" s="72"/>
      <c r="AK1465" s="72"/>
      <c r="AL1465" s="72"/>
      <c r="AM1465" s="81"/>
      <c r="AN1465" s="2"/>
      <c r="AO1465" s="2"/>
      <c r="AP1465" s="2"/>
      <c r="AQ1465" s="2"/>
      <c r="AR1465" s="56"/>
      <c r="AS1465" s="85"/>
      <c r="AT1465" s="85"/>
      <c r="AU1465" s="85"/>
      <c r="AV1465" s="85"/>
      <c r="AW1465" s="101"/>
      <c r="AX1465" s="2"/>
      <c r="AY1465" s="2"/>
      <c r="AZ1465" s="2"/>
      <c r="BA1465" s="2"/>
      <c r="BB1465" s="56"/>
      <c r="BC1465" s="105"/>
      <c r="BD1465" s="105"/>
      <c r="BE1465" s="105"/>
      <c r="BF1465" s="105"/>
      <c r="BG1465" s="110"/>
      <c r="BH1465" s="2"/>
      <c r="BI1465" s="2"/>
      <c r="BJ1465" s="2"/>
      <c r="BK1465" s="2"/>
      <c r="BL1465" s="56"/>
      <c r="BM1465" s="48"/>
      <c r="BN1465" s="48"/>
      <c r="BO1465" s="48"/>
      <c r="BP1465" s="48"/>
      <c r="BQ1465" s="118"/>
      <c r="BR1465" s="2"/>
      <c r="BS1465" s="2"/>
      <c r="BT1465" s="2"/>
      <c r="BU1465" s="2"/>
      <c r="BV1465" s="56"/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18" t="s">
        <v>5</v>
      </c>
      <c r="H1466" s="3">
        <v>2024</v>
      </c>
      <c r="I1466" s="20" t="s">
        <v>290</v>
      </c>
      <c r="J1466" s="184" t="s">
        <v>271</v>
      </c>
      <c r="K1466" s="184" t="s">
        <v>321</v>
      </c>
      <c r="L1466" s="187">
        <f t="shared" si="46"/>
        <v>0</v>
      </c>
      <c r="M1466" s="187">
        <f t="shared" si="47"/>
        <v>0</v>
      </c>
      <c r="N1466" s="186"/>
      <c r="O1466" s="33"/>
      <c r="P1466" s="33"/>
      <c r="Q1466" s="33"/>
      <c r="R1466" s="33"/>
      <c r="S1466" s="41"/>
      <c r="T1466" s="2"/>
      <c r="U1466" s="2"/>
      <c r="V1466" s="2"/>
      <c r="W1466" s="2"/>
      <c r="X1466" s="56"/>
      <c r="Y1466" s="62"/>
      <c r="Z1466" s="62"/>
      <c r="AA1466" s="62"/>
      <c r="AB1466" s="62"/>
      <c r="AC1466" s="69"/>
      <c r="AD1466" s="2"/>
      <c r="AE1466" s="2"/>
      <c r="AF1466" s="2"/>
      <c r="AG1466" s="2"/>
      <c r="AH1466" s="56"/>
      <c r="AI1466" s="72"/>
      <c r="AJ1466" s="72"/>
      <c r="AK1466" s="72"/>
      <c r="AL1466" s="72"/>
      <c r="AM1466" s="81"/>
      <c r="AN1466" s="2"/>
      <c r="AO1466" s="2"/>
      <c r="AP1466" s="2"/>
      <c r="AQ1466" s="2"/>
      <c r="AR1466" s="56"/>
      <c r="AS1466" s="85"/>
      <c r="AT1466" s="85"/>
      <c r="AU1466" s="85"/>
      <c r="AV1466" s="85"/>
      <c r="AW1466" s="101"/>
      <c r="AX1466" s="2"/>
      <c r="AY1466" s="2"/>
      <c r="AZ1466" s="2"/>
      <c r="BA1466" s="2"/>
      <c r="BB1466" s="56"/>
      <c r="BC1466" s="105"/>
      <c r="BD1466" s="105"/>
      <c r="BE1466" s="105"/>
      <c r="BF1466" s="105"/>
      <c r="BG1466" s="110"/>
      <c r="BH1466" s="2"/>
      <c r="BI1466" s="2"/>
      <c r="BJ1466" s="2"/>
      <c r="BK1466" s="2"/>
      <c r="BL1466" s="56"/>
      <c r="BM1466" s="48"/>
      <c r="BN1466" s="48"/>
      <c r="BO1466" s="48"/>
      <c r="BP1466" s="48"/>
      <c r="BQ1466" s="118"/>
      <c r="BR1466" s="2"/>
      <c r="BS1466" s="2"/>
      <c r="BT1466" s="2"/>
      <c r="BU1466" s="2"/>
      <c r="BV1466" s="56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18" t="s">
        <v>5</v>
      </c>
      <c r="H1467" s="3">
        <v>2024</v>
      </c>
      <c r="I1467" s="20" t="s">
        <v>284</v>
      </c>
      <c r="J1467" s="184" t="s">
        <v>294</v>
      </c>
      <c r="K1467" s="184" t="s">
        <v>320</v>
      </c>
      <c r="L1467" s="187">
        <f t="shared" si="46"/>
        <v>0</v>
      </c>
      <c r="M1467" s="187">
        <f t="shared" si="47"/>
        <v>0</v>
      </c>
      <c r="N1467" s="186"/>
      <c r="O1467" s="33"/>
      <c r="P1467" s="33"/>
      <c r="Q1467" s="33"/>
      <c r="R1467" s="33"/>
      <c r="S1467" s="41"/>
      <c r="T1467" s="2"/>
      <c r="U1467" s="2"/>
      <c r="V1467" s="2"/>
      <c r="W1467" s="2"/>
      <c r="X1467" s="56"/>
      <c r="Y1467" s="62"/>
      <c r="Z1467" s="62"/>
      <c r="AA1467" s="62"/>
      <c r="AB1467" s="62"/>
      <c r="AC1467" s="69"/>
      <c r="AD1467" s="2"/>
      <c r="AE1467" s="2"/>
      <c r="AF1467" s="2"/>
      <c r="AG1467" s="2"/>
      <c r="AH1467" s="56"/>
      <c r="AI1467" s="72"/>
      <c r="AJ1467" s="72"/>
      <c r="AK1467" s="72"/>
      <c r="AL1467" s="72"/>
      <c r="AM1467" s="81"/>
      <c r="AN1467" s="2"/>
      <c r="AO1467" s="2"/>
      <c r="AP1467" s="2"/>
      <c r="AQ1467" s="2"/>
      <c r="AR1467" s="56"/>
      <c r="AS1467" s="85"/>
      <c r="AT1467" s="85"/>
      <c r="AU1467" s="85"/>
      <c r="AV1467" s="85"/>
      <c r="AW1467" s="101"/>
      <c r="AX1467" s="2"/>
      <c r="AY1467" s="2"/>
      <c r="AZ1467" s="2"/>
      <c r="BA1467" s="2"/>
      <c r="BB1467" s="56"/>
      <c r="BC1467" s="105"/>
      <c r="BD1467" s="105"/>
      <c r="BE1467" s="105"/>
      <c r="BF1467" s="105"/>
      <c r="BG1467" s="110"/>
      <c r="BH1467" s="2"/>
      <c r="BI1467" s="2"/>
      <c r="BJ1467" s="2"/>
      <c r="BK1467" s="2"/>
      <c r="BL1467" s="56"/>
      <c r="BM1467" s="48"/>
      <c r="BN1467" s="48"/>
      <c r="BO1467" s="48"/>
      <c r="BP1467" s="48"/>
      <c r="BQ1467" s="118"/>
      <c r="BR1467" s="2"/>
      <c r="BS1467" s="2"/>
      <c r="BT1467" s="2"/>
      <c r="BU1467" s="2"/>
      <c r="BV1467" s="56"/>
    </row>
    <row r="1468" spans="1:74" ht="28.8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18" t="s">
        <v>5</v>
      </c>
      <c r="H1468" s="3">
        <v>2024</v>
      </c>
      <c r="I1468" s="20" t="s">
        <v>284</v>
      </c>
      <c r="J1468" s="184" t="s">
        <v>346</v>
      </c>
      <c r="K1468" s="184" t="s">
        <v>320</v>
      </c>
      <c r="L1468" s="187">
        <f t="shared" si="46"/>
        <v>2</v>
      </c>
      <c r="M1468" s="187">
        <f t="shared" si="47"/>
        <v>221.5</v>
      </c>
      <c r="N1468" s="186" t="s">
        <v>1195</v>
      </c>
      <c r="O1468" s="33"/>
      <c r="P1468" s="33"/>
      <c r="Q1468" s="33"/>
      <c r="R1468" s="33"/>
      <c r="S1468" s="41"/>
      <c r="T1468" s="2"/>
      <c r="U1468" s="2"/>
      <c r="V1468" s="2"/>
      <c r="W1468" s="2"/>
      <c r="X1468" s="56"/>
      <c r="Y1468" s="62"/>
      <c r="Z1468" s="62"/>
      <c r="AA1468" s="62"/>
      <c r="AB1468" s="62"/>
      <c r="AC1468" s="69"/>
      <c r="AD1468" s="2"/>
      <c r="AE1468" s="2"/>
      <c r="AF1468" s="2"/>
      <c r="AG1468" s="2"/>
      <c r="AH1468" s="56"/>
      <c r="AI1468" s="72"/>
      <c r="AJ1468" s="72"/>
      <c r="AK1468" s="72"/>
      <c r="AL1468" s="72"/>
      <c r="AM1468" s="81"/>
      <c r="AN1468" s="2"/>
      <c r="AO1468" s="2"/>
      <c r="AP1468" s="2"/>
      <c r="AQ1468" s="2"/>
      <c r="AR1468" s="56"/>
      <c r="AS1468" s="85"/>
      <c r="AT1468" s="85"/>
      <c r="AU1468" s="85"/>
      <c r="AV1468" s="85"/>
      <c r="AW1468" s="101"/>
      <c r="AX1468" s="2"/>
      <c r="AY1468" s="2"/>
      <c r="AZ1468" s="2"/>
      <c r="BA1468" s="2"/>
      <c r="BB1468" s="56"/>
      <c r="BC1468" s="105"/>
      <c r="BD1468" s="105"/>
      <c r="BE1468" s="105"/>
      <c r="BF1468" s="105"/>
      <c r="BG1468" s="110"/>
      <c r="BH1468" s="2"/>
      <c r="BI1468" s="2"/>
      <c r="BJ1468" s="2"/>
      <c r="BK1468" s="2"/>
      <c r="BL1468" s="56"/>
      <c r="BM1468" s="48"/>
      <c r="BN1468" s="48"/>
      <c r="BO1468" s="48"/>
      <c r="BP1468" s="48"/>
      <c r="BQ1468" s="118"/>
      <c r="BR1468" s="2" t="s">
        <v>1195</v>
      </c>
      <c r="BS1468" s="2"/>
      <c r="BT1468" s="2"/>
      <c r="BU1468" s="2">
        <v>2</v>
      </c>
      <c r="BV1468" s="56">
        <v>221.5</v>
      </c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18" t="s">
        <v>5</v>
      </c>
      <c r="H1469" s="3">
        <v>2024</v>
      </c>
      <c r="I1469" s="20" t="s">
        <v>284</v>
      </c>
      <c r="J1469" s="184" t="s">
        <v>295</v>
      </c>
      <c r="K1469" s="184" t="s">
        <v>320</v>
      </c>
      <c r="L1469" s="187">
        <f t="shared" si="46"/>
        <v>0</v>
      </c>
      <c r="M1469" s="187">
        <f t="shared" si="47"/>
        <v>0</v>
      </c>
      <c r="N1469" s="186"/>
      <c r="O1469" s="33"/>
      <c r="P1469" s="33"/>
      <c r="Q1469" s="33"/>
      <c r="R1469" s="33"/>
      <c r="S1469" s="41"/>
      <c r="T1469" s="2"/>
      <c r="U1469" s="2"/>
      <c r="V1469" s="2"/>
      <c r="W1469" s="2"/>
      <c r="X1469" s="56"/>
      <c r="Y1469" s="62"/>
      <c r="Z1469" s="62"/>
      <c r="AA1469" s="62"/>
      <c r="AB1469" s="62"/>
      <c r="AC1469" s="69"/>
      <c r="AD1469" s="2"/>
      <c r="AE1469" s="2"/>
      <c r="AF1469" s="2"/>
      <c r="AG1469" s="2"/>
      <c r="AH1469" s="56"/>
      <c r="AI1469" s="72"/>
      <c r="AJ1469" s="72"/>
      <c r="AK1469" s="72"/>
      <c r="AL1469" s="72"/>
      <c r="AM1469" s="81"/>
      <c r="AN1469" s="2"/>
      <c r="AO1469" s="2"/>
      <c r="AP1469" s="2"/>
      <c r="AQ1469" s="2"/>
      <c r="AR1469" s="56"/>
      <c r="AS1469" s="85"/>
      <c r="AT1469" s="85"/>
      <c r="AU1469" s="85"/>
      <c r="AV1469" s="85"/>
      <c r="AW1469" s="101"/>
      <c r="AX1469" s="2"/>
      <c r="AY1469" s="2"/>
      <c r="AZ1469" s="2"/>
      <c r="BA1469" s="2"/>
      <c r="BB1469" s="56"/>
      <c r="BC1469" s="105"/>
      <c r="BD1469" s="105"/>
      <c r="BE1469" s="105"/>
      <c r="BF1469" s="105"/>
      <c r="BG1469" s="110"/>
      <c r="BH1469" s="2"/>
      <c r="BI1469" s="2"/>
      <c r="BJ1469" s="2"/>
      <c r="BK1469" s="2"/>
      <c r="BL1469" s="56"/>
      <c r="BM1469" s="48"/>
      <c r="BN1469" s="48"/>
      <c r="BO1469" s="48"/>
      <c r="BP1469" s="48"/>
      <c r="BQ1469" s="118"/>
      <c r="BR1469" s="2"/>
      <c r="BS1469" s="2"/>
      <c r="BT1469" s="2"/>
      <c r="BU1469" s="2"/>
      <c r="BV1469" s="56"/>
    </row>
    <row r="1470" spans="1:74" ht="28.8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18" t="s">
        <v>5</v>
      </c>
      <c r="H1470" s="3">
        <v>2024</v>
      </c>
      <c r="I1470" s="20" t="s">
        <v>290</v>
      </c>
      <c r="J1470" s="184" t="s">
        <v>299</v>
      </c>
      <c r="K1470" s="184" t="s">
        <v>318</v>
      </c>
      <c r="L1470" s="187">
        <f t="shared" si="46"/>
        <v>0</v>
      </c>
      <c r="M1470" s="187">
        <f t="shared" si="47"/>
        <v>0</v>
      </c>
      <c r="N1470" s="186"/>
      <c r="O1470" s="33"/>
      <c r="P1470" s="33"/>
      <c r="Q1470" s="33"/>
      <c r="R1470" s="33"/>
      <c r="S1470" s="41"/>
      <c r="T1470" s="2"/>
      <c r="U1470" s="2"/>
      <c r="V1470" s="2"/>
      <c r="W1470" s="2"/>
      <c r="X1470" s="56"/>
      <c r="Y1470" s="62"/>
      <c r="Z1470" s="62"/>
      <c r="AA1470" s="62"/>
      <c r="AB1470" s="62"/>
      <c r="AC1470" s="69"/>
      <c r="AD1470" s="2"/>
      <c r="AE1470" s="2"/>
      <c r="AF1470" s="2"/>
      <c r="AG1470" s="2"/>
      <c r="AH1470" s="56"/>
      <c r="AI1470" s="72"/>
      <c r="AJ1470" s="72"/>
      <c r="AK1470" s="72"/>
      <c r="AL1470" s="72"/>
      <c r="AM1470" s="81"/>
      <c r="AN1470" s="2"/>
      <c r="AO1470" s="2"/>
      <c r="AP1470" s="2"/>
      <c r="AQ1470" s="2"/>
      <c r="AR1470" s="56"/>
      <c r="AS1470" s="85"/>
      <c r="AT1470" s="85"/>
      <c r="AU1470" s="85"/>
      <c r="AV1470" s="85"/>
      <c r="AW1470" s="101"/>
      <c r="AX1470" s="2"/>
      <c r="AY1470" s="2"/>
      <c r="AZ1470" s="2"/>
      <c r="BA1470" s="2"/>
      <c r="BB1470" s="56"/>
      <c r="BC1470" s="105"/>
      <c r="BD1470" s="105"/>
      <c r="BE1470" s="105"/>
      <c r="BF1470" s="105"/>
      <c r="BG1470" s="110"/>
      <c r="BH1470" s="2"/>
      <c r="BI1470" s="2"/>
      <c r="BJ1470" s="2"/>
      <c r="BK1470" s="2"/>
      <c r="BL1470" s="56"/>
      <c r="BM1470" s="48"/>
      <c r="BN1470" s="48"/>
      <c r="BO1470" s="48"/>
      <c r="BP1470" s="48"/>
      <c r="BQ1470" s="118"/>
      <c r="BR1470" s="2"/>
      <c r="BS1470" s="2"/>
      <c r="BT1470" s="2"/>
      <c r="BU1470" s="2"/>
      <c r="BV1470" s="56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18" t="s">
        <v>5</v>
      </c>
      <c r="H1471" s="3">
        <v>2024</v>
      </c>
      <c r="I1471" s="20" t="s">
        <v>315</v>
      </c>
      <c r="J1471" s="184" t="s">
        <v>347</v>
      </c>
      <c r="K1471" s="184" t="s">
        <v>320</v>
      </c>
      <c r="L1471" s="187">
        <f t="shared" si="46"/>
        <v>0</v>
      </c>
      <c r="M1471" s="187">
        <f t="shared" si="47"/>
        <v>0</v>
      </c>
      <c r="N1471" s="186"/>
      <c r="O1471" s="33"/>
      <c r="P1471" s="33"/>
      <c r="Q1471" s="33"/>
      <c r="R1471" s="33"/>
      <c r="S1471" s="41"/>
      <c r="T1471" s="2"/>
      <c r="U1471" s="2"/>
      <c r="V1471" s="2"/>
      <c r="W1471" s="2"/>
      <c r="X1471" s="56"/>
      <c r="Y1471" s="62"/>
      <c r="Z1471" s="62"/>
      <c r="AA1471" s="62"/>
      <c r="AB1471" s="62"/>
      <c r="AC1471" s="69"/>
      <c r="AD1471" s="2"/>
      <c r="AE1471" s="2"/>
      <c r="AF1471" s="2"/>
      <c r="AG1471" s="2"/>
      <c r="AH1471" s="56"/>
      <c r="AI1471" s="72"/>
      <c r="AJ1471" s="72"/>
      <c r="AK1471" s="72"/>
      <c r="AL1471" s="72"/>
      <c r="AM1471" s="81"/>
      <c r="AN1471" s="2"/>
      <c r="AO1471" s="2"/>
      <c r="AP1471" s="2"/>
      <c r="AQ1471" s="2"/>
      <c r="AR1471" s="56"/>
      <c r="AS1471" s="85"/>
      <c r="AT1471" s="85"/>
      <c r="AU1471" s="85"/>
      <c r="AV1471" s="85"/>
      <c r="AW1471" s="101"/>
      <c r="AX1471" s="2"/>
      <c r="AY1471" s="2"/>
      <c r="AZ1471" s="2"/>
      <c r="BA1471" s="2"/>
      <c r="BB1471" s="56"/>
      <c r="BC1471" s="105"/>
      <c r="BD1471" s="105"/>
      <c r="BE1471" s="105"/>
      <c r="BF1471" s="105"/>
      <c r="BG1471" s="110"/>
      <c r="BH1471" s="2"/>
      <c r="BI1471" s="2"/>
      <c r="BJ1471" s="2"/>
      <c r="BK1471" s="2"/>
      <c r="BL1471" s="56"/>
      <c r="BM1471" s="48"/>
      <c r="BN1471" s="48"/>
      <c r="BO1471" s="48"/>
      <c r="BP1471" s="48"/>
      <c r="BQ1471" s="118"/>
      <c r="BR1471" s="2"/>
      <c r="BS1471" s="2"/>
      <c r="BT1471" s="2"/>
      <c r="BU1471" s="2"/>
      <c r="BV1471" s="56"/>
    </row>
    <row r="1472" spans="1:74" ht="28.8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18" t="s">
        <v>5</v>
      </c>
      <c r="H1472" s="3">
        <v>2024</v>
      </c>
      <c r="I1472" s="20" t="s">
        <v>315</v>
      </c>
      <c r="J1472" s="184" t="s">
        <v>296</v>
      </c>
      <c r="K1472" s="184" t="s">
        <v>321</v>
      </c>
      <c r="L1472" s="187">
        <f t="shared" si="46"/>
        <v>0</v>
      </c>
      <c r="M1472" s="187">
        <f t="shared" si="47"/>
        <v>0</v>
      </c>
      <c r="N1472" s="186"/>
      <c r="O1472" s="33"/>
      <c r="P1472" s="33"/>
      <c r="Q1472" s="33"/>
      <c r="R1472" s="33"/>
      <c r="S1472" s="41"/>
      <c r="T1472" s="2"/>
      <c r="U1472" s="2"/>
      <c r="V1472" s="2"/>
      <c r="W1472" s="2"/>
      <c r="X1472" s="56"/>
      <c r="Y1472" s="62"/>
      <c r="Z1472" s="62"/>
      <c r="AA1472" s="62"/>
      <c r="AB1472" s="62"/>
      <c r="AC1472" s="69"/>
      <c r="AD1472" s="2"/>
      <c r="AE1472" s="2"/>
      <c r="AF1472" s="2"/>
      <c r="AG1472" s="2"/>
      <c r="AH1472" s="56"/>
      <c r="AI1472" s="72"/>
      <c r="AJ1472" s="72"/>
      <c r="AK1472" s="72"/>
      <c r="AL1472" s="72"/>
      <c r="AM1472" s="81"/>
      <c r="AN1472" s="2"/>
      <c r="AO1472" s="2"/>
      <c r="AP1472" s="2"/>
      <c r="AQ1472" s="2"/>
      <c r="AR1472" s="56"/>
      <c r="AS1472" s="85"/>
      <c r="AT1472" s="85"/>
      <c r="AU1472" s="85"/>
      <c r="AV1472" s="85"/>
      <c r="AW1472" s="101"/>
      <c r="AX1472" s="2"/>
      <c r="AY1472" s="2"/>
      <c r="AZ1472" s="2"/>
      <c r="BA1472" s="2"/>
      <c r="BB1472" s="56"/>
      <c r="BC1472" s="105"/>
      <c r="BD1472" s="105"/>
      <c r="BE1472" s="105"/>
      <c r="BF1472" s="105"/>
      <c r="BG1472" s="110"/>
      <c r="BH1472" s="2"/>
      <c r="BI1472" s="2"/>
      <c r="BJ1472" s="2"/>
      <c r="BK1472" s="2"/>
      <c r="BL1472" s="56"/>
      <c r="BM1472" s="48"/>
      <c r="BN1472" s="48"/>
      <c r="BO1472" s="48"/>
      <c r="BP1472" s="48"/>
      <c r="BQ1472" s="118"/>
      <c r="BR1472" s="2"/>
      <c r="BS1472" s="2"/>
      <c r="BT1472" s="2"/>
      <c r="BU1472" s="2"/>
      <c r="BV1472" s="56"/>
    </row>
    <row r="1473" spans="1:74" ht="28.8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18" t="s">
        <v>5</v>
      </c>
      <c r="H1473" s="3">
        <v>2024</v>
      </c>
      <c r="I1473" s="20" t="s">
        <v>316</v>
      </c>
      <c r="J1473" s="184" t="s">
        <v>297</v>
      </c>
      <c r="K1473" s="184" t="s">
        <v>318</v>
      </c>
      <c r="L1473" s="187">
        <f t="shared" si="46"/>
        <v>0</v>
      </c>
      <c r="M1473" s="187">
        <f t="shared" si="47"/>
        <v>0</v>
      </c>
      <c r="N1473" s="186"/>
      <c r="O1473" s="33"/>
      <c r="P1473" s="33"/>
      <c r="Q1473" s="33"/>
      <c r="R1473" s="33"/>
      <c r="S1473" s="41"/>
      <c r="T1473" s="2"/>
      <c r="U1473" s="2"/>
      <c r="V1473" s="2"/>
      <c r="W1473" s="2"/>
      <c r="X1473" s="56"/>
      <c r="Y1473" s="62"/>
      <c r="Z1473" s="62"/>
      <c r="AA1473" s="62"/>
      <c r="AB1473" s="62"/>
      <c r="AC1473" s="69"/>
      <c r="AD1473" s="2"/>
      <c r="AE1473" s="2"/>
      <c r="AF1473" s="2"/>
      <c r="AG1473" s="2"/>
      <c r="AH1473" s="56"/>
      <c r="AI1473" s="72"/>
      <c r="AJ1473" s="72"/>
      <c r="AK1473" s="72"/>
      <c r="AL1473" s="72"/>
      <c r="AM1473" s="81"/>
      <c r="AN1473" s="2"/>
      <c r="AO1473" s="2"/>
      <c r="AP1473" s="2"/>
      <c r="AQ1473" s="2"/>
      <c r="AR1473" s="56"/>
      <c r="AS1473" s="85"/>
      <c r="AT1473" s="85"/>
      <c r="AU1473" s="85"/>
      <c r="AV1473" s="85"/>
      <c r="AW1473" s="101"/>
      <c r="AX1473" s="2"/>
      <c r="AY1473" s="2"/>
      <c r="AZ1473" s="2"/>
      <c r="BA1473" s="2"/>
      <c r="BB1473" s="56"/>
      <c r="BC1473" s="105"/>
      <c r="BD1473" s="105"/>
      <c r="BE1473" s="105"/>
      <c r="BF1473" s="105"/>
      <c r="BG1473" s="110"/>
      <c r="BH1473" s="2"/>
      <c r="BI1473" s="2"/>
      <c r="BJ1473" s="2"/>
      <c r="BK1473" s="2"/>
      <c r="BL1473" s="56"/>
      <c r="BM1473" s="48"/>
      <c r="BN1473" s="48"/>
      <c r="BO1473" s="48"/>
      <c r="BP1473" s="48"/>
      <c r="BQ1473" s="118"/>
      <c r="BR1473" s="2"/>
      <c r="BS1473" s="2"/>
      <c r="BT1473" s="2"/>
      <c r="BU1473" s="2"/>
      <c r="BV1473" s="56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18" t="s">
        <v>5</v>
      </c>
      <c r="H1474" s="3">
        <v>2024</v>
      </c>
      <c r="I1474" s="20" t="s">
        <v>316</v>
      </c>
      <c r="J1474" s="185" t="s">
        <v>348</v>
      </c>
      <c r="K1474" s="185" t="s">
        <v>320</v>
      </c>
      <c r="L1474" s="187">
        <f t="shared" si="46"/>
        <v>0</v>
      </c>
      <c r="M1474" s="187">
        <f t="shared" si="47"/>
        <v>0</v>
      </c>
      <c r="N1474" s="186"/>
      <c r="O1474" s="33"/>
      <c r="P1474" s="33"/>
      <c r="Q1474" s="33"/>
      <c r="R1474" s="33"/>
      <c r="S1474" s="41"/>
      <c r="T1474" s="2"/>
      <c r="U1474" s="2"/>
      <c r="V1474" s="2"/>
      <c r="W1474" s="2"/>
      <c r="X1474" s="56"/>
      <c r="Y1474" s="62"/>
      <c r="Z1474" s="62"/>
      <c r="AA1474" s="62"/>
      <c r="AB1474" s="62"/>
      <c r="AC1474" s="69"/>
      <c r="AD1474" s="2"/>
      <c r="AE1474" s="2"/>
      <c r="AF1474" s="2"/>
      <c r="AG1474" s="2"/>
      <c r="AH1474" s="56"/>
      <c r="AI1474" s="72"/>
      <c r="AJ1474" s="72"/>
      <c r="AK1474" s="72"/>
      <c r="AL1474" s="72"/>
      <c r="AM1474" s="81"/>
      <c r="AN1474" s="2"/>
      <c r="AO1474" s="2"/>
      <c r="AP1474" s="2"/>
      <c r="AQ1474" s="2"/>
      <c r="AR1474" s="56"/>
      <c r="AS1474" s="85"/>
      <c r="AT1474" s="85"/>
      <c r="AU1474" s="85"/>
      <c r="AV1474" s="85"/>
      <c r="AW1474" s="101"/>
      <c r="AX1474" s="2"/>
      <c r="AY1474" s="2"/>
      <c r="AZ1474" s="2"/>
      <c r="BA1474" s="2"/>
      <c r="BB1474" s="56"/>
      <c r="BC1474" s="105"/>
      <c r="BD1474" s="105"/>
      <c r="BE1474" s="105"/>
      <c r="BF1474" s="105"/>
      <c r="BG1474" s="110"/>
      <c r="BH1474" s="2"/>
      <c r="BI1474" s="2"/>
      <c r="BJ1474" s="2"/>
      <c r="BK1474" s="2"/>
      <c r="BL1474" s="56"/>
      <c r="BM1474" s="48"/>
      <c r="BN1474" s="48"/>
      <c r="BO1474" s="48"/>
      <c r="BP1474" s="48"/>
      <c r="BQ1474" s="118"/>
      <c r="BR1474" s="2"/>
      <c r="BS1474" s="2"/>
      <c r="BT1474" s="2"/>
      <c r="BU1474" s="2"/>
      <c r="BV1474" s="56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18" t="s">
        <v>5</v>
      </c>
      <c r="H1475" s="3">
        <v>2024</v>
      </c>
      <c r="I1475" s="20" t="s">
        <v>282</v>
      </c>
      <c r="J1475" s="184" t="s">
        <v>272</v>
      </c>
      <c r="K1475" s="184" t="s">
        <v>321</v>
      </c>
      <c r="L1475" s="187">
        <f t="shared" si="46"/>
        <v>0</v>
      </c>
      <c r="M1475" s="187">
        <f t="shared" si="47"/>
        <v>0</v>
      </c>
      <c r="N1475" s="186"/>
      <c r="O1475" s="33"/>
      <c r="P1475" s="33"/>
      <c r="Q1475" s="33"/>
      <c r="R1475" s="33"/>
      <c r="S1475" s="41"/>
      <c r="T1475" s="2"/>
      <c r="U1475" s="2"/>
      <c r="V1475" s="2"/>
      <c r="W1475" s="2"/>
      <c r="X1475" s="56"/>
      <c r="Y1475" s="62"/>
      <c r="Z1475" s="62"/>
      <c r="AA1475" s="62"/>
      <c r="AB1475" s="62"/>
      <c r="AC1475" s="69"/>
      <c r="AD1475" s="2"/>
      <c r="AE1475" s="2"/>
      <c r="AF1475" s="2"/>
      <c r="AG1475" s="2"/>
      <c r="AH1475" s="56"/>
      <c r="AI1475" s="72"/>
      <c r="AJ1475" s="72"/>
      <c r="AK1475" s="72"/>
      <c r="AL1475" s="72"/>
      <c r="AM1475" s="81"/>
      <c r="AN1475" s="2"/>
      <c r="AO1475" s="2"/>
      <c r="AP1475" s="2"/>
      <c r="AQ1475" s="2"/>
      <c r="AR1475" s="56"/>
      <c r="AS1475" s="85"/>
      <c r="AT1475" s="85"/>
      <c r="AU1475" s="85"/>
      <c r="AV1475" s="85"/>
      <c r="AW1475" s="101"/>
      <c r="AX1475" s="2"/>
      <c r="AY1475" s="2"/>
      <c r="AZ1475" s="2"/>
      <c r="BA1475" s="2"/>
      <c r="BB1475" s="56"/>
      <c r="BC1475" s="105"/>
      <c r="BD1475" s="105"/>
      <c r="BE1475" s="105"/>
      <c r="BF1475" s="105"/>
      <c r="BG1475" s="110"/>
      <c r="BH1475" s="2"/>
      <c r="BI1475" s="2"/>
      <c r="BJ1475" s="2"/>
      <c r="BK1475" s="2"/>
      <c r="BL1475" s="56"/>
      <c r="BM1475" s="48"/>
      <c r="BN1475" s="48"/>
      <c r="BO1475" s="48"/>
      <c r="BP1475" s="48"/>
      <c r="BQ1475" s="118"/>
      <c r="BR1475" s="2"/>
      <c r="BS1475" s="2"/>
      <c r="BT1475" s="2"/>
      <c r="BU1475" s="2"/>
      <c r="BV1475" s="56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18" t="s">
        <v>5</v>
      </c>
      <c r="H1476" s="3">
        <v>2024</v>
      </c>
      <c r="I1476" s="20" t="s">
        <v>282</v>
      </c>
      <c r="J1476" s="184" t="s">
        <v>273</v>
      </c>
      <c r="K1476" s="184" t="s">
        <v>321</v>
      </c>
      <c r="L1476" s="187">
        <f t="shared" si="46"/>
        <v>0</v>
      </c>
      <c r="M1476" s="187">
        <f t="shared" si="47"/>
        <v>0</v>
      </c>
      <c r="N1476" s="186"/>
      <c r="O1476" s="33"/>
      <c r="P1476" s="33"/>
      <c r="Q1476" s="33"/>
      <c r="R1476" s="33"/>
      <c r="S1476" s="42"/>
      <c r="T1476" s="2"/>
      <c r="U1476" s="2"/>
      <c r="V1476" s="2"/>
      <c r="W1476" s="2"/>
      <c r="X1476" s="55"/>
      <c r="Y1476" s="62"/>
      <c r="Z1476" s="62"/>
      <c r="AA1476" s="62"/>
      <c r="AB1476" s="62"/>
      <c r="AC1476" s="68"/>
      <c r="AD1476" s="2"/>
      <c r="AE1476" s="2"/>
      <c r="AF1476" s="2"/>
      <c r="AG1476" s="2"/>
      <c r="AH1476" s="55"/>
      <c r="AI1476" s="72"/>
      <c r="AJ1476" s="72"/>
      <c r="AK1476" s="72"/>
      <c r="AL1476" s="72"/>
      <c r="AM1476" s="80"/>
      <c r="AN1476" s="2"/>
      <c r="AO1476" s="2"/>
      <c r="AP1476" s="2"/>
      <c r="AQ1476" s="2"/>
      <c r="AR1476" s="55"/>
      <c r="AS1476" s="85"/>
      <c r="AT1476" s="85"/>
      <c r="AU1476" s="85"/>
      <c r="AV1476" s="85"/>
      <c r="AW1476" s="100"/>
      <c r="AX1476" s="2"/>
      <c r="AY1476" s="2"/>
      <c r="AZ1476" s="30"/>
      <c r="BA1476" s="2"/>
      <c r="BB1476" s="55"/>
      <c r="BC1476" s="105"/>
      <c r="BD1476" s="105"/>
      <c r="BE1476" s="108"/>
      <c r="BF1476" s="105"/>
      <c r="BG1476" s="109"/>
      <c r="BH1476" s="2"/>
      <c r="BI1476" s="2"/>
      <c r="BJ1476" s="2"/>
      <c r="BK1476" s="2"/>
      <c r="BL1476" s="55"/>
      <c r="BM1476" s="48"/>
      <c r="BN1476" s="48"/>
      <c r="BO1476" s="48"/>
      <c r="BP1476" s="48"/>
      <c r="BQ1476" s="117"/>
      <c r="BR1476" s="2"/>
      <c r="BS1476" s="2"/>
      <c r="BT1476" s="2"/>
      <c r="BU1476" s="2"/>
      <c r="BV1476" s="55"/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18" t="s">
        <v>5</v>
      </c>
      <c r="H1477" s="3">
        <v>2024</v>
      </c>
      <c r="I1477" s="20" t="s">
        <v>282</v>
      </c>
      <c r="J1477" s="184" t="s">
        <v>274</v>
      </c>
      <c r="K1477" s="184" t="s">
        <v>321</v>
      </c>
      <c r="L1477" s="187">
        <f t="shared" si="46"/>
        <v>0</v>
      </c>
      <c r="M1477" s="187">
        <f t="shared" si="47"/>
        <v>0</v>
      </c>
      <c r="N1477" s="186"/>
      <c r="O1477" s="33"/>
      <c r="P1477" s="33"/>
      <c r="Q1477" s="33"/>
      <c r="R1477" s="33"/>
      <c r="S1477" s="42"/>
      <c r="T1477" s="2"/>
      <c r="U1477" s="2"/>
      <c r="V1477" s="2"/>
      <c r="W1477" s="2"/>
      <c r="X1477" s="55"/>
      <c r="Y1477" s="62"/>
      <c r="Z1477" s="62"/>
      <c r="AA1477" s="62"/>
      <c r="AB1477" s="62"/>
      <c r="AC1477" s="68"/>
      <c r="AD1477" s="2"/>
      <c r="AE1477" s="2"/>
      <c r="AF1477" s="2"/>
      <c r="AG1477" s="2"/>
      <c r="AH1477" s="55"/>
      <c r="AI1477" s="72"/>
      <c r="AJ1477" s="72"/>
      <c r="AK1477" s="72"/>
      <c r="AL1477" s="72"/>
      <c r="AM1477" s="80"/>
      <c r="AN1477" s="2"/>
      <c r="AO1477" s="2"/>
      <c r="AP1477" s="2"/>
      <c r="AQ1477" s="2"/>
      <c r="AR1477" s="55"/>
      <c r="AS1477" s="85"/>
      <c r="AT1477" s="85"/>
      <c r="AU1477" s="85"/>
      <c r="AV1477" s="85"/>
      <c r="AW1477" s="100"/>
      <c r="AX1477" s="2"/>
      <c r="AY1477" s="2"/>
      <c r="AZ1477" s="2"/>
      <c r="BA1477" s="2"/>
      <c r="BB1477" s="55"/>
      <c r="BC1477" s="105"/>
      <c r="BD1477" s="105"/>
      <c r="BE1477" s="105"/>
      <c r="BF1477" s="105"/>
      <c r="BG1477" s="109"/>
      <c r="BH1477" s="2"/>
      <c r="BI1477" s="2"/>
      <c r="BJ1477" s="2"/>
      <c r="BK1477" s="2"/>
      <c r="BL1477" s="55"/>
      <c r="BM1477" s="48"/>
      <c r="BN1477" s="48"/>
      <c r="BO1477" s="48"/>
      <c r="BP1477" s="48"/>
      <c r="BQ1477" s="117"/>
      <c r="BR1477" s="2"/>
      <c r="BS1477" s="2"/>
      <c r="BT1477" s="2"/>
      <c r="BU1477" s="2"/>
      <c r="BV1477" s="55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18" t="s">
        <v>5</v>
      </c>
      <c r="H1478" s="3">
        <v>2024</v>
      </c>
      <c r="I1478" s="20" t="s">
        <v>282</v>
      </c>
      <c r="J1478" s="184" t="s">
        <v>275</v>
      </c>
      <c r="K1478" s="184" t="s">
        <v>321</v>
      </c>
      <c r="L1478" s="187">
        <f t="shared" ref="L1478:L1541" si="48">SUM(R1478,W1478,AB1478,AG1478,AL1478,AQ1478,AV1478,BA1478,BF1478,BK1478,BP1478,BU1478)</f>
        <v>0</v>
      </c>
      <c r="M1478" s="187">
        <f t="shared" ref="M1478:M1541" si="49">SUM(S1478,X1478,AC1478,AH1478,AM1478,AR1478,AW1478,BB1478,BG1478,BL1478,BQ1478,BV1478)</f>
        <v>0</v>
      </c>
      <c r="N1478" s="186"/>
      <c r="O1478" s="33"/>
      <c r="P1478" s="33"/>
      <c r="Q1478" s="33"/>
      <c r="R1478" s="33"/>
      <c r="S1478" s="41"/>
      <c r="T1478" s="2"/>
      <c r="U1478" s="2"/>
      <c r="V1478" s="2"/>
      <c r="W1478" s="2"/>
      <c r="X1478" s="56"/>
      <c r="Y1478" s="62"/>
      <c r="Z1478" s="62"/>
      <c r="AA1478" s="62"/>
      <c r="AB1478" s="62"/>
      <c r="AC1478" s="69"/>
      <c r="AD1478" s="2"/>
      <c r="AE1478" s="2"/>
      <c r="AF1478" s="2"/>
      <c r="AG1478" s="2"/>
      <c r="AH1478" s="56"/>
      <c r="AI1478" s="72"/>
      <c r="AJ1478" s="72"/>
      <c r="AK1478" s="72"/>
      <c r="AL1478" s="72"/>
      <c r="AM1478" s="81"/>
      <c r="AN1478" s="2"/>
      <c r="AO1478" s="2"/>
      <c r="AP1478" s="2"/>
      <c r="AQ1478" s="2"/>
      <c r="AR1478" s="56"/>
      <c r="AS1478" s="85"/>
      <c r="AT1478" s="85"/>
      <c r="AU1478" s="85"/>
      <c r="AV1478" s="85"/>
      <c r="AW1478" s="101"/>
      <c r="AX1478" s="2"/>
      <c r="AY1478" s="2"/>
      <c r="AZ1478" s="2"/>
      <c r="BA1478" s="2"/>
      <c r="BB1478" s="56"/>
      <c r="BC1478" s="105"/>
      <c r="BD1478" s="105"/>
      <c r="BE1478" s="105"/>
      <c r="BF1478" s="105"/>
      <c r="BG1478" s="110"/>
      <c r="BH1478" s="2"/>
      <c r="BI1478" s="2"/>
      <c r="BJ1478" s="2"/>
      <c r="BK1478" s="2"/>
      <c r="BL1478" s="56"/>
      <c r="BM1478" s="48"/>
      <c r="BN1478" s="48"/>
      <c r="BO1478" s="48"/>
      <c r="BP1478" s="48"/>
      <c r="BQ1478" s="118"/>
      <c r="BR1478" s="2"/>
      <c r="BS1478" s="2"/>
      <c r="BT1478" s="2"/>
      <c r="BU1478" s="2"/>
      <c r="BV1478" s="56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18" t="s">
        <v>5</v>
      </c>
      <c r="H1479" s="3">
        <v>2024</v>
      </c>
      <c r="I1479" s="20" t="s">
        <v>282</v>
      </c>
      <c r="J1479" s="184" t="s">
        <v>276</v>
      </c>
      <c r="K1479" s="184" t="s">
        <v>320</v>
      </c>
      <c r="L1479" s="187">
        <f t="shared" si="48"/>
        <v>0</v>
      </c>
      <c r="M1479" s="187">
        <f t="shared" si="49"/>
        <v>0</v>
      </c>
      <c r="N1479" s="186"/>
      <c r="O1479" s="33"/>
      <c r="P1479" s="33"/>
      <c r="Q1479" s="33"/>
      <c r="R1479" s="33"/>
      <c r="S1479" s="41"/>
      <c r="T1479" s="2"/>
      <c r="U1479" s="2"/>
      <c r="V1479" s="2"/>
      <c r="W1479" s="2"/>
      <c r="X1479" s="56"/>
      <c r="Y1479" s="62"/>
      <c r="Z1479" s="62"/>
      <c r="AA1479" s="62"/>
      <c r="AB1479" s="62"/>
      <c r="AC1479" s="69"/>
      <c r="AD1479" s="2"/>
      <c r="AE1479" s="2"/>
      <c r="AF1479" s="2"/>
      <c r="AG1479" s="2"/>
      <c r="AH1479" s="56"/>
      <c r="AI1479" s="72"/>
      <c r="AJ1479" s="72"/>
      <c r="AK1479" s="72"/>
      <c r="AL1479" s="72"/>
      <c r="AM1479" s="81"/>
      <c r="AN1479" s="2"/>
      <c r="AO1479" s="2"/>
      <c r="AP1479" s="2"/>
      <c r="AQ1479" s="2"/>
      <c r="AR1479" s="56"/>
      <c r="AS1479" s="85"/>
      <c r="AT1479" s="85"/>
      <c r="AU1479" s="85"/>
      <c r="AV1479" s="85"/>
      <c r="AW1479" s="101"/>
      <c r="AX1479" s="2"/>
      <c r="AY1479" s="2"/>
      <c r="AZ1479" s="2"/>
      <c r="BA1479" s="2"/>
      <c r="BB1479" s="56"/>
      <c r="BC1479" s="105"/>
      <c r="BD1479" s="105"/>
      <c r="BE1479" s="105"/>
      <c r="BF1479" s="105"/>
      <c r="BG1479" s="110"/>
      <c r="BH1479" s="2"/>
      <c r="BI1479" s="2"/>
      <c r="BJ1479" s="2"/>
      <c r="BK1479" s="2"/>
      <c r="BL1479" s="56"/>
      <c r="BM1479" s="48"/>
      <c r="BN1479" s="48"/>
      <c r="BO1479" s="48"/>
      <c r="BP1479" s="48"/>
      <c r="BQ1479" s="118"/>
      <c r="BR1479" s="2"/>
      <c r="BS1479" s="2"/>
      <c r="BT1479" s="2"/>
      <c r="BU1479" s="2"/>
      <c r="BV1479" s="56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18" t="s">
        <v>5</v>
      </c>
      <c r="H1480" s="3">
        <v>2024</v>
      </c>
      <c r="I1480" s="20" t="s">
        <v>282</v>
      </c>
      <c r="J1480" s="184" t="s">
        <v>277</v>
      </c>
      <c r="K1480" s="184" t="s">
        <v>320</v>
      </c>
      <c r="L1480" s="187">
        <f t="shared" si="48"/>
        <v>0</v>
      </c>
      <c r="M1480" s="187">
        <f t="shared" si="49"/>
        <v>0</v>
      </c>
      <c r="N1480" s="186"/>
      <c r="O1480" s="33"/>
      <c r="P1480" s="33"/>
      <c r="Q1480" s="33"/>
      <c r="R1480" s="33"/>
      <c r="S1480" s="41"/>
      <c r="T1480" s="2"/>
      <c r="U1480" s="2"/>
      <c r="V1480" s="2"/>
      <c r="W1480" s="2"/>
      <c r="X1480" s="56"/>
      <c r="Y1480" s="62"/>
      <c r="Z1480" s="62"/>
      <c r="AA1480" s="62"/>
      <c r="AB1480" s="62"/>
      <c r="AC1480" s="69"/>
      <c r="AD1480" s="2"/>
      <c r="AE1480" s="2"/>
      <c r="AF1480" s="2"/>
      <c r="AG1480" s="2"/>
      <c r="AH1480" s="56"/>
      <c r="AI1480" s="72"/>
      <c r="AJ1480" s="72"/>
      <c r="AK1480" s="72"/>
      <c r="AL1480" s="72"/>
      <c r="AM1480" s="81"/>
      <c r="AN1480" s="2"/>
      <c r="AO1480" s="2"/>
      <c r="AP1480" s="2"/>
      <c r="AQ1480" s="2"/>
      <c r="AR1480" s="56"/>
      <c r="AS1480" s="85"/>
      <c r="AT1480" s="85"/>
      <c r="AU1480" s="85"/>
      <c r="AV1480" s="85"/>
      <c r="AW1480" s="101"/>
      <c r="AX1480" s="2"/>
      <c r="AY1480" s="2"/>
      <c r="AZ1480" s="30"/>
      <c r="BA1480" s="2"/>
      <c r="BB1480" s="56"/>
      <c r="BC1480" s="105"/>
      <c r="BD1480" s="105"/>
      <c r="BE1480" s="105"/>
      <c r="BF1480" s="105"/>
      <c r="BG1480" s="110"/>
      <c r="BH1480" s="2"/>
      <c r="BI1480" s="2"/>
      <c r="BJ1480" s="2"/>
      <c r="BK1480" s="2"/>
      <c r="BL1480" s="56"/>
      <c r="BM1480" s="48"/>
      <c r="BN1480" s="48"/>
      <c r="BO1480" s="48"/>
      <c r="BP1480" s="48"/>
      <c r="BQ1480" s="118"/>
      <c r="BR1480" s="2"/>
      <c r="BS1480" s="2"/>
      <c r="BT1480" s="2"/>
      <c r="BU1480" s="2"/>
      <c r="BV1480" s="56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18" t="s">
        <v>5</v>
      </c>
      <c r="H1481" s="3">
        <v>2024</v>
      </c>
      <c r="I1481" s="20" t="s">
        <v>283</v>
      </c>
      <c r="J1481" s="184" t="s">
        <v>298</v>
      </c>
      <c r="K1481" s="184" t="s">
        <v>321</v>
      </c>
      <c r="L1481" s="187">
        <f t="shared" si="48"/>
        <v>0</v>
      </c>
      <c r="M1481" s="187">
        <f t="shared" si="49"/>
        <v>0</v>
      </c>
      <c r="N1481" s="186"/>
      <c r="O1481" s="33"/>
      <c r="P1481" s="33"/>
      <c r="Q1481" s="33"/>
      <c r="R1481" s="33"/>
      <c r="S1481" s="41"/>
      <c r="T1481" s="2"/>
      <c r="U1481" s="2"/>
      <c r="V1481" s="2"/>
      <c r="W1481" s="2"/>
      <c r="X1481" s="56"/>
      <c r="Y1481" s="62"/>
      <c r="Z1481" s="62"/>
      <c r="AA1481" s="62"/>
      <c r="AB1481" s="62"/>
      <c r="AC1481" s="69"/>
      <c r="AD1481" s="2"/>
      <c r="AE1481" s="2"/>
      <c r="AF1481" s="2"/>
      <c r="AG1481" s="2"/>
      <c r="AH1481" s="56"/>
      <c r="AI1481" s="72"/>
      <c r="AJ1481" s="72"/>
      <c r="AK1481" s="72"/>
      <c r="AL1481" s="72"/>
      <c r="AM1481" s="81"/>
      <c r="AN1481" s="2"/>
      <c r="AO1481" s="2"/>
      <c r="AP1481" s="2"/>
      <c r="AQ1481" s="2"/>
      <c r="AR1481" s="56"/>
      <c r="AS1481" s="85"/>
      <c r="AT1481" s="85"/>
      <c r="AU1481" s="85"/>
      <c r="AV1481" s="85"/>
      <c r="AW1481" s="101"/>
      <c r="AX1481" s="2"/>
      <c r="AY1481" s="2"/>
      <c r="AZ1481" s="2"/>
      <c r="BA1481" s="2"/>
      <c r="BB1481" s="56"/>
      <c r="BC1481" s="105"/>
      <c r="BD1481" s="105"/>
      <c r="BE1481" s="105"/>
      <c r="BF1481" s="105"/>
      <c r="BG1481" s="110"/>
      <c r="BH1481" s="2"/>
      <c r="BI1481" s="2"/>
      <c r="BJ1481" s="2"/>
      <c r="BK1481" s="2"/>
      <c r="BL1481" s="56"/>
      <c r="BM1481" s="48"/>
      <c r="BN1481" s="48"/>
      <c r="BO1481" s="48"/>
      <c r="BP1481" s="48"/>
      <c r="BQ1481" s="118"/>
      <c r="BR1481" s="2"/>
      <c r="BS1481" s="2"/>
      <c r="BT1481" s="2"/>
      <c r="BU1481" s="2"/>
      <c r="BV1481" s="56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18" t="s">
        <v>5</v>
      </c>
      <c r="H1482" s="3">
        <v>2024</v>
      </c>
      <c r="I1482" s="20" t="s">
        <v>283</v>
      </c>
      <c r="J1482" s="184" t="s">
        <v>278</v>
      </c>
      <c r="K1482" s="184" t="s">
        <v>320</v>
      </c>
      <c r="L1482" s="187">
        <f t="shared" si="48"/>
        <v>0</v>
      </c>
      <c r="M1482" s="187">
        <f t="shared" si="49"/>
        <v>0</v>
      </c>
      <c r="N1482" s="186"/>
      <c r="O1482" s="33"/>
      <c r="P1482" s="33"/>
      <c r="Q1482" s="33"/>
      <c r="R1482" s="33"/>
      <c r="S1482" s="41"/>
      <c r="T1482" s="2"/>
      <c r="U1482" s="2"/>
      <c r="V1482" s="2"/>
      <c r="W1482" s="2"/>
      <c r="X1482" s="56"/>
      <c r="Y1482" s="62"/>
      <c r="Z1482" s="62"/>
      <c r="AA1482" s="62"/>
      <c r="AB1482" s="62"/>
      <c r="AC1482" s="69"/>
      <c r="AD1482" s="2"/>
      <c r="AE1482" s="2"/>
      <c r="AF1482" s="2"/>
      <c r="AG1482" s="2"/>
      <c r="AH1482" s="56"/>
      <c r="AI1482" s="72"/>
      <c r="AJ1482" s="72"/>
      <c r="AK1482" s="72"/>
      <c r="AL1482" s="72"/>
      <c r="AM1482" s="81"/>
      <c r="AN1482" s="2"/>
      <c r="AO1482" s="2"/>
      <c r="AP1482" s="2"/>
      <c r="AQ1482" s="2"/>
      <c r="AR1482" s="56"/>
      <c r="AS1482" s="85"/>
      <c r="AT1482" s="85"/>
      <c r="AU1482" s="85"/>
      <c r="AV1482" s="85"/>
      <c r="AW1482" s="101"/>
      <c r="AX1482" s="2"/>
      <c r="AY1482" s="2"/>
      <c r="AZ1482" s="2"/>
      <c r="BA1482" s="2"/>
      <c r="BB1482" s="56"/>
      <c r="BC1482" s="105"/>
      <c r="BD1482" s="105"/>
      <c r="BE1482" s="105"/>
      <c r="BF1482" s="105"/>
      <c r="BG1482" s="110"/>
      <c r="BH1482" s="2"/>
      <c r="BI1482" s="2"/>
      <c r="BJ1482" s="2"/>
      <c r="BK1482" s="2"/>
      <c r="BL1482" s="56"/>
      <c r="BM1482" s="48"/>
      <c r="BN1482" s="48"/>
      <c r="BO1482" s="48"/>
      <c r="BP1482" s="48"/>
      <c r="BQ1482" s="118"/>
      <c r="BR1482" s="2"/>
      <c r="BS1482" s="2"/>
      <c r="BT1482" s="2"/>
      <c r="BU1482" s="2"/>
      <c r="BV1482" s="56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18" t="s">
        <v>5</v>
      </c>
      <c r="H1483" s="3">
        <v>2024</v>
      </c>
      <c r="I1483" s="20" t="s">
        <v>283</v>
      </c>
      <c r="J1483" s="184" t="s">
        <v>279</v>
      </c>
      <c r="K1483" s="184" t="s">
        <v>320</v>
      </c>
      <c r="L1483" s="187">
        <f t="shared" si="48"/>
        <v>0</v>
      </c>
      <c r="M1483" s="187">
        <f t="shared" si="49"/>
        <v>0</v>
      </c>
      <c r="N1483" s="186"/>
      <c r="O1483" s="33"/>
      <c r="P1483" s="33"/>
      <c r="Q1483" s="33"/>
      <c r="R1483" s="33"/>
      <c r="S1483" s="41"/>
      <c r="T1483" s="2"/>
      <c r="U1483" s="2"/>
      <c r="V1483" s="2"/>
      <c r="W1483" s="2"/>
      <c r="X1483" s="56"/>
      <c r="Y1483" s="62"/>
      <c r="Z1483" s="62"/>
      <c r="AA1483" s="62"/>
      <c r="AB1483" s="62"/>
      <c r="AC1483" s="69"/>
      <c r="AD1483" s="2"/>
      <c r="AE1483" s="2"/>
      <c r="AF1483" s="2"/>
      <c r="AG1483" s="2"/>
      <c r="AH1483" s="56"/>
      <c r="AI1483" s="72"/>
      <c r="AJ1483" s="72"/>
      <c r="AK1483" s="72"/>
      <c r="AL1483" s="72"/>
      <c r="AM1483" s="81"/>
      <c r="AN1483" s="2"/>
      <c r="AO1483" s="2"/>
      <c r="AP1483" s="2"/>
      <c r="AQ1483" s="2"/>
      <c r="AR1483" s="56"/>
      <c r="AS1483" s="85"/>
      <c r="AT1483" s="85"/>
      <c r="AU1483" s="85"/>
      <c r="AV1483" s="85"/>
      <c r="AW1483" s="101"/>
      <c r="AX1483" s="2"/>
      <c r="AY1483" s="2"/>
      <c r="AZ1483" s="2"/>
      <c r="BA1483" s="2"/>
      <c r="BB1483" s="56"/>
      <c r="BC1483" s="105"/>
      <c r="BD1483" s="105"/>
      <c r="BE1483" s="105"/>
      <c r="BF1483" s="105"/>
      <c r="BG1483" s="110"/>
      <c r="BH1483" s="2"/>
      <c r="BI1483" s="2"/>
      <c r="BJ1483" s="2"/>
      <c r="BK1483" s="2"/>
      <c r="BL1483" s="56"/>
      <c r="BM1483" s="48"/>
      <c r="BN1483" s="48"/>
      <c r="BO1483" s="48"/>
      <c r="BP1483" s="48"/>
      <c r="BQ1483" s="118"/>
      <c r="BR1483" s="2"/>
      <c r="BS1483" s="2"/>
      <c r="BT1483" s="2"/>
      <c r="BU1483" s="2"/>
      <c r="BV1483" s="56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18" t="s">
        <v>5</v>
      </c>
      <c r="H1484" s="3">
        <v>2024</v>
      </c>
      <c r="I1484" s="20" t="s">
        <v>286</v>
      </c>
      <c r="J1484" s="184" t="s">
        <v>280</v>
      </c>
      <c r="K1484" s="184" t="s">
        <v>319</v>
      </c>
      <c r="L1484" s="187">
        <f t="shared" si="48"/>
        <v>0</v>
      </c>
      <c r="M1484" s="187">
        <f t="shared" si="49"/>
        <v>0</v>
      </c>
      <c r="N1484" s="186"/>
      <c r="O1484" s="33"/>
      <c r="P1484" s="33"/>
      <c r="Q1484" s="33"/>
      <c r="R1484" s="33"/>
      <c r="S1484" s="41"/>
      <c r="T1484" s="2"/>
      <c r="U1484" s="2"/>
      <c r="V1484" s="2"/>
      <c r="W1484" s="2"/>
      <c r="X1484" s="56"/>
      <c r="Y1484" s="62"/>
      <c r="Z1484" s="62"/>
      <c r="AA1484" s="62"/>
      <c r="AB1484" s="62"/>
      <c r="AC1484" s="69"/>
      <c r="AD1484" s="2"/>
      <c r="AE1484" s="2"/>
      <c r="AF1484" s="2"/>
      <c r="AG1484" s="2"/>
      <c r="AH1484" s="56"/>
      <c r="AI1484" s="72"/>
      <c r="AJ1484" s="72"/>
      <c r="AK1484" s="72"/>
      <c r="AL1484" s="72"/>
      <c r="AM1484" s="81"/>
      <c r="AN1484" s="2"/>
      <c r="AO1484" s="2"/>
      <c r="AP1484" s="2"/>
      <c r="AQ1484" s="2"/>
      <c r="AR1484" s="56"/>
      <c r="AS1484" s="85"/>
      <c r="AT1484" s="85"/>
      <c r="AU1484" s="85"/>
      <c r="AV1484" s="85"/>
      <c r="AW1484" s="101"/>
      <c r="AX1484" s="2"/>
      <c r="AY1484" s="2"/>
      <c r="AZ1484" s="2"/>
      <c r="BA1484" s="2"/>
      <c r="BB1484" s="56"/>
      <c r="BC1484" s="105"/>
      <c r="BD1484" s="105"/>
      <c r="BE1484" s="105"/>
      <c r="BF1484" s="105"/>
      <c r="BG1484" s="110"/>
      <c r="BH1484" s="2"/>
      <c r="BI1484" s="2"/>
      <c r="BJ1484" s="2"/>
      <c r="BK1484" s="2"/>
      <c r="BL1484" s="56"/>
      <c r="BM1484" s="48"/>
      <c r="BN1484" s="48"/>
      <c r="BO1484" s="48"/>
      <c r="BP1484" s="48"/>
      <c r="BQ1484" s="118"/>
      <c r="BR1484" s="2"/>
      <c r="BS1484" s="2"/>
      <c r="BT1484" s="2"/>
      <c r="BU1484" s="2"/>
      <c r="BV1484" s="56"/>
    </row>
    <row r="1485" spans="1:74" hidden="1" x14ac:dyDescent="0.3">
      <c r="A1485" s="2" t="s">
        <v>40</v>
      </c>
      <c r="B1485" s="2" t="s">
        <v>2</v>
      </c>
      <c r="C1485" s="2" t="s">
        <v>3</v>
      </c>
      <c r="D1485" s="2" t="s">
        <v>15</v>
      </c>
      <c r="E1485" s="3">
        <v>61</v>
      </c>
      <c r="F1485" s="3"/>
      <c r="G1485" s="18" t="s">
        <v>5</v>
      </c>
      <c r="H1485" s="3">
        <v>2024</v>
      </c>
      <c r="I1485" s="20" t="s">
        <v>286</v>
      </c>
      <c r="J1485" s="184" t="s">
        <v>281</v>
      </c>
      <c r="K1485" s="184" t="s">
        <v>319</v>
      </c>
      <c r="L1485" s="187">
        <f t="shared" si="48"/>
        <v>0</v>
      </c>
      <c r="M1485" s="187">
        <f t="shared" si="49"/>
        <v>14.172000000000001</v>
      </c>
      <c r="N1485" s="186" t="s">
        <v>1376</v>
      </c>
      <c r="O1485" s="33"/>
      <c r="P1485" s="33"/>
      <c r="Q1485" s="33"/>
      <c r="R1485" s="33"/>
      <c r="S1485" s="41"/>
      <c r="T1485" s="2"/>
      <c r="U1485" s="2"/>
      <c r="V1485" s="2"/>
      <c r="W1485" s="2"/>
      <c r="X1485" s="56"/>
      <c r="Y1485" s="62"/>
      <c r="Z1485" s="62"/>
      <c r="AA1485" s="62"/>
      <c r="AB1485" s="62"/>
      <c r="AC1485" s="69"/>
      <c r="AD1485" s="2"/>
      <c r="AE1485" s="2"/>
      <c r="AF1485" s="2"/>
      <c r="AG1485" s="2"/>
      <c r="AH1485" s="56"/>
      <c r="AI1485" s="72"/>
      <c r="AJ1485" s="72"/>
      <c r="AK1485" s="72"/>
      <c r="AL1485" s="72"/>
      <c r="AM1485" s="81"/>
      <c r="AN1485" s="2"/>
      <c r="AO1485" s="2"/>
      <c r="AP1485" s="2"/>
      <c r="AQ1485" s="2"/>
      <c r="AR1485" s="56"/>
      <c r="AS1485" s="85"/>
      <c r="AT1485" s="85"/>
      <c r="AU1485" s="85"/>
      <c r="AV1485" s="85"/>
      <c r="AW1485" s="101"/>
      <c r="AX1485" s="2"/>
      <c r="AY1485" s="2"/>
      <c r="AZ1485" s="2"/>
      <c r="BA1485" s="2"/>
      <c r="BB1485" s="56"/>
      <c r="BC1485" s="105" t="s">
        <v>1061</v>
      </c>
      <c r="BD1485" s="105"/>
      <c r="BE1485" s="105"/>
      <c r="BF1485" s="105"/>
      <c r="BG1485" s="110">
        <v>4.5</v>
      </c>
      <c r="BH1485" s="2"/>
      <c r="BI1485" s="2"/>
      <c r="BJ1485" s="2"/>
      <c r="BK1485" s="2"/>
      <c r="BL1485" s="56"/>
      <c r="BM1485" s="48" t="s">
        <v>1016</v>
      </c>
      <c r="BN1485" s="48"/>
      <c r="BO1485" s="48"/>
      <c r="BP1485" s="48"/>
      <c r="BQ1485" s="118">
        <v>9.6720000000000006</v>
      </c>
      <c r="BR1485" s="2"/>
      <c r="BS1485" s="2"/>
      <c r="BT1485" s="2"/>
      <c r="BU1485" s="2"/>
      <c r="BV1485" s="56"/>
    </row>
    <row r="1486" spans="1:74" s="13" customFormat="1" hidden="1" x14ac:dyDescent="0.3">
      <c r="A1486" s="12" t="s">
        <v>40</v>
      </c>
      <c r="B1486" s="12" t="s">
        <v>2</v>
      </c>
      <c r="C1486" s="12" t="s">
        <v>3</v>
      </c>
      <c r="D1486" s="12" t="s">
        <v>15</v>
      </c>
      <c r="E1486" s="7">
        <v>61</v>
      </c>
      <c r="F1486" s="7"/>
      <c r="G1486" s="19" t="s">
        <v>5</v>
      </c>
      <c r="H1486" s="7">
        <v>2024</v>
      </c>
      <c r="I1486" s="21"/>
      <c r="J1486" s="12" t="s">
        <v>314</v>
      </c>
      <c r="K1486" s="12"/>
      <c r="L1486" s="147"/>
      <c r="M1486" s="147">
        <f>SUM(M1448:M1485)</f>
        <v>235.672</v>
      </c>
      <c r="N1486" s="183"/>
      <c r="O1486" s="12"/>
      <c r="P1486" s="12"/>
      <c r="Q1486" s="12"/>
      <c r="R1486" s="12"/>
      <c r="S1486" s="52">
        <f>SUM(S1448:S1485)</f>
        <v>0</v>
      </c>
      <c r="T1486" s="12"/>
      <c r="U1486" s="12"/>
      <c r="V1486" s="12"/>
      <c r="W1486" s="12"/>
      <c r="X1486" s="52">
        <f>SUM(X1448:X1485)</f>
        <v>0</v>
      </c>
      <c r="Y1486" s="12"/>
      <c r="Z1486" s="12"/>
      <c r="AA1486" s="12"/>
      <c r="AB1486" s="12"/>
      <c r="AC1486" s="52">
        <f>SUM(AC1448:AC1485)</f>
        <v>0</v>
      </c>
      <c r="AD1486" s="12"/>
      <c r="AE1486" s="12"/>
      <c r="AF1486" s="12"/>
      <c r="AG1486" s="12"/>
      <c r="AH1486" s="52">
        <f>SUM(AH1448:AH1485)</f>
        <v>0</v>
      </c>
      <c r="AI1486" s="12"/>
      <c r="AJ1486" s="12"/>
      <c r="AK1486" s="12"/>
      <c r="AL1486" s="12"/>
      <c r="AM1486" s="52">
        <f>SUM(AM1448:AM1485)</f>
        <v>0</v>
      </c>
      <c r="AN1486" s="12"/>
      <c r="AO1486" s="12"/>
      <c r="AP1486" s="12"/>
      <c r="AQ1486" s="12"/>
      <c r="AR1486" s="52">
        <f>SUM(AR1448:AR1485)</f>
        <v>0</v>
      </c>
      <c r="AS1486" s="12"/>
      <c r="AT1486" s="12"/>
      <c r="AU1486" s="12"/>
      <c r="AV1486" s="12"/>
      <c r="AW1486" s="52">
        <f>SUM(AW1448:AW1485)</f>
        <v>0</v>
      </c>
      <c r="AX1486" s="12"/>
      <c r="AY1486" s="12"/>
      <c r="AZ1486" s="12"/>
      <c r="BA1486" s="12"/>
      <c r="BB1486" s="52">
        <f>SUM(BB1448:BB1485)</f>
        <v>0</v>
      </c>
      <c r="BC1486" s="12"/>
      <c r="BD1486" s="12"/>
      <c r="BE1486" s="12"/>
      <c r="BF1486" s="12"/>
      <c r="BG1486" s="52">
        <f>SUM(BG1448:BG1485)</f>
        <v>4.5</v>
      </c>
      <c r="BH1486" s="12"/>
      <c r="BI1486" s="12"/>
      <c r="BJ1486" s="12"/>
      <c r="BK1486" s="12"/>
      <c r="BL1486" s="52">
        <f>SUM(BL1448:BL1485)</f>
        <v>0</v>
      </c>
      <c r="BM1486" s="12"/>
      <c r="BN1486" s="12"/>
      <c r="BO1486" s="12"/>
      <c r="BP1486" s="12"/>
      <c r="BQ1486" s="52">
        <f>SUM(BQ1448:BQ1485)</f>
        <v>9.6720000000000006</v>
      </c>
      <c r="BR1486" s="12"/>
      <c r="BS1486" s="12"/>
      <c r="BT1486" s="12"/>
      <c r="BU1486" s="12"/>
      <c r="BV1486" s="52">
        <f>SUM(BV1448:BV1485)</f>
        <v>221.5</v>
      </c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18" t="s">
        <v>5</v>
      </c>
      <c r="H1487" s="3">
        <v>2024</v>
      </c>
      <c r="I1487" s="20" t="s">
        <v>287</v>
      </c>
      <c r="J1487" s="184" t="s">
        <v>267</v>
      </c>
      <c r="K1487" s="184" t="s">
        <v>318</v>
      </c>
      <c r="L1487" s="187">
        <f t="shared" si="48"/>
        <v>0</v>
      </c>
      <c r="M1487" s="187">
        <f t="shared" si="49"/>
        <v>0</v>
      </c>
      <c r="N1487" s="186"/>
      <c r="O1487" s="33"/>
      <c r="P1487" s="33"/>
      <c r="Q1487" s="33"/>
      <c r="R1487" s="33"/>
      <c r="S1487" s="41"/>
      <c r="T1487" s="2"/>
      <c r="U1487" s="2"/>
      <c r="V1487" s="2"/>
      <c r="W1487" s="2"/>
      <c r="X1487" s="56"/>
      <c r="Y1487" s="62"/>
      <c r="Z1487" s="62"/>
      <c r="AA1487" s="62"/>
      <c r="AB1487" s="62"/>
      <c r="AC1487" s="69"/>
      <c r="AD1487" s="2"/>
      <c r="AE1487" s="2"/>
      <c r="AF1487" s="2"/>
      <c r="AG1487" s="2"/>
      <c r="AH1487" s="56"/>
      <c r="AI1487" s="72"/>
      <c r="AJ1487" s="72"/>
      <c r="AK1487" s="72"/>
      <c r="AL1487" s="72"/>
      <c r="AM1487" s="81"/>
      <c r="AN1487" s="2"/>
      <c r="AO1487" s="2"/>
      <c r="AP1487" s="2"/>
      <c r="AQ1487" s="2"/>
      <c r="AR1487" s="56"/>
      <c r="AS1487" s="85"/>
      <c r="AT1487" s="85"/>
      <c r="AU1487" s="85"/>
      <c r="AV1487" s="85"/>
      <c r="AW1487" s="101"/>
      <c r="AX1487" s="2"/>
      <c r="AY1487" s="2"/>
      <c r="AZ1487" s="2"/>
      <c r="BA1487" s="2"/>
      <c r="BB1487" s="56"/>
      <c r="BC1487" s="105"/>
      <c r="BD1487" s="105"/>
      <c r="BE1487" s="105"/>
      <c r="BF1487" s="105"/>
      <c r="BG1487" s="110"/>
      <c r="BH1487" s="2"/>
      <c r="BI1487" s="2"/>
      <c r="BJ1487" s="2"/>
      <c r="BK1487" s="2"/>
      <c r="BL1487" s="56"/>
      <c r="BM1487" s="48"/>
      <c r="BN1487" s="48"/>
      <c r="BO1487" s="48"/>
      <c r="BP1487" s="48"/>
      <c r="BQ1487" s="118"/>
      <c r="BR1487" s="2"/>
      <c r="BS1487" s="2"/>
      <c r="BT1487" s="2"/>
      <c r="BU1487" s="2"/>
      <c r="BV1487" s="56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18" t="s">
        <v>5</v>
      </c>
      <c r="H1488" s="3">
        <v>2024</v>
      </c>
      <c r="I1488" s="20" t="s">
        <v>287</v>
      </c>
      <c r="J1488" s="184" t="s">
        <v>291</v>
      </c>
      <c r="K1488" s="184" t="s">
        <v>319</v>
      </c>
      <c r="L1488" s="187">
        <f t="shared" si="48"/>
        <v>0</v>
      </c>
      <c r="M1488" s="187">
        <f t="shared" si="49"/>
        <v>0</v>
      </c>
      <c r="N1488" s="186"/>
      <c r="O1488" s="33"/>
      <c r="P1488" s="33"/>
      <c r="Q1488" s="33"/>
      <c r="R1488" s="33"/>
      <c r="S1488" s="41"/>
      <c r="T1488" s="2"/>
      <c r="U1488" s="2"/>
      <c r="V1488" s="2"/>
      <c r="W1488" s="2"/>
      <c r="X1488" s="56"/>
      <c r="Y1488" s="62"/>
      <c r="Z1488" s="62"/>
      <c r="AA1488" s="62"/>
      <c r="AB1488" s="62"/>
      <c r="AC1488" s="69"/>
      <c r="AD1488" s="2"/>
      <c r="AE1488" s="2"/>
      <c r="AF1488" s="2"/>
      <c r="AG1488" s="2"/>
      <c r="AH1488" s="56"/>
      <c r="AI1488" s="72"/>
      <c r="AJ1488" s="72"/>
      <c r="AK1488" s="72"/>
      <c r="AL1488" s="72"/>
      <c r="AM1488" s="81"/>
      <c r="AN1488" s="2"/>
      <c r="AO1488" s="2"/>
      <c r="AP1488" s="2"/>
      <c r="AQ1488" s="2"/>
      <c r="AR1488" s="56"/>
      <c r="AS1488" s="85"/>
      <c r="AT1488" s="85"/>
      <c r="AU1488" s="85"/>
      <c r="AV1488" s="85"/>
      <c r="AW1488" s="101"/>
      <c r="AX1488" s="2"/>
      <c r="AY1488" s="2"/>
      <c r="AZ1488" s="2"/>
      <c r="BA1488" s="2"/>
      <c r="BB1488" s="56"/>
      <c r="BC1488" s="105"/>
      <c r="BD1488" s="105"/>
      <c r="BE1488" s="105"/>
      <c r="BF1488" s="105"/>
      <c r="BG1488" s="110"/>
      <c r="BH1488" s="2"/>
      <c r="BI1488" s="2"/>
      <c r="BJ1488" s="2"/>
      <c r="BK1488" s="2"/>
      <c r="BL1488" s="56"/>
      <c r="BM1488" s="48"/>
      <c r="BN1488" s="48"/>
      <c r="BO1488" s="48"/>
      <c r="BP1488" s="48"/>
      <c r="BQ1488" s="118"/>
      <c r="BR1488" s="2"/>
      <c r="BS1488" s="2"/>
      <c r="BT1488" s="2"/>
      <c r="BU1488" s="2"/>
      <c r="BV1488" s="56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18" t="s">
        <v>5</v>
      </c>
      <c r="H1489" s="3">
        <v>2024</v>
      </c>
      <c r="I1489" s="20" t="s">
        <v>286</v>
      </c>
      <c r="J1489" s="184" t="s">
        <v>336</v>
      </c>
      <c r="K1489" s="184" t="s">
        <v>319</v>
      </c>
      <c r="L1489" s="187">
        <f t="shared" si="48"/>
        <v>0</v>
      </c>
      <c r="M1489" s="187">
        <f t="shared" si="49"/>
        <v>0</v>
      </c>
      <c r="N1489" s="186"/>
      <c r="O1489" s="33"/>
      <c r="P1489" s="33"/>
      <c r="Q1489" s="33"/>
      <c r="R1489" s="33"/>
      <c r="S1489" s="41"/>
      <c r="T1489" s="2"/>
      <c r="U1489" s="2"/>
      <c r="V1489" s="2"/>
      <c r="W1489" s="2"/>
      <c r="X1489" s="56"/>
      <c r="Y1489" s="62"/>
      <c r="Z1489" s="62"/>
      <c r="AA1489" s="62"/>
      <c r="AB1489" s="62"/>
      <c r="AC1489" s="69"/>
      <c r="AD1489" s="2"/>
      <c r="AE1489" s="2"/>
      <c r="AF1489" s="2"/>
      <c r="AG1489" s="2"/>
      <c r="AH1489" s="56"/>
      <c r="AI1489" s="72"/>
      <c r="AJ1489" s="72"/>
      <c r="AK1489" s="72"/>
      <c r="AL1489" s="72"/>
      <c r="AM1489" s="81"/>
      <c r="AN1489" s="2"/>
      <c r="AO1489" s="2"/>
      <c r="AP1489" s="2"/>
      <c r="AQ1489" s="2"/>
      <c r="AR1489" s="56"/>
      <c r="AS1489" s="85"/>
      <c r="AT1489" s="85"/>
      <c r="AU1489" s="85"/>
      <c r="AV1489" s="85"/>
      <c r="AW1489" s="101"/>
      <c r="AX1489" s="2"/>
      <c r="AY1489" s="2"/>
      <c r="AZ1489" s="2"/>
      <c r="BA1489" s="2"/>
      <c r="BB1489" s="56"/>
      <c r="BC1489" s="105"/>
      <c r="BD1489" s="105"/>
      <c r="BE1489" s="105"/>
      <c r="BF1489" s="105"/>
      <c r="BG1489" s="110"/>
      <c r="BH1489" s="2"/>
      <c r="BI1489" s="2"/>
      <c r="BJ1489" s="2"/>
      <c r="BK1489" s="2"/>
      <c r="BL1489" s="56"/>
      <c r="BM1489" s="48"/>
      <c r="BN1489" s="48"/>
      <c r="BO1489" s="48"/>
      <c r="BP1489" s="48"/>
      <c r="BQ1489" s="118"/>
      <c r="BR1489" s="2"/>
      <c r="BS1489" s="2"/>
      <c r="BT1489" s="2"/>
      <c r="BU1489" s="2"/>
      <c r="BV1489" s="56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18" t="s">
        <v>5</v>
      </c>
      <c r="H1490" s="3">
        <v>2024</v>
      </c>
      <c r="I1490" s="20" t="s">
        <v>286</v>
      </c>
      <c r="J1490" s="185" t="s">
        <v>337</v>
      </c>
      <c r="K1490" s="185" t="s">
        <v>318</v>
      </c>
      <c r="L1490" s="187">
        <f t="shared" si="48"/>
        <v>0</v>
      </c>
      <c r="M1490" s="187">
        <f t="shared" si="49"/>
        <v>0</v>
      </c>
      <c r="N1490" s="186"/>
      <c r="O1490" s="53"/>
      <c r="P1490" s="53"/>
      <c r="Q1490" s="53"/>
      <c r="R1490" s="53"/>
      <c r="S1490" s="41"/>
      <c r="T1490" s="8"/>
      <c r="U1490" s="8"/>
      <c r="V1490" s="8"/>
      <c r="W1490" s="8"/>
      <c r="X1490" s="56"/>
      <c r="Y1490" s="135"/>
      <c r="Z1490" s="135"/>
      <c r="AA1490" s="135"/>
      <c r="AB1490" s="135"/>
      <c r="AC1490" s="69"/>
      <c r="AD1490" s="8"/>
      <c r="AE1490" s="8"/>
      <c r="AF1490" s="8"/>
      <c r="AG1490" s="8"/>
      <c r="AH1490" s="56"/>
      <c r="AI1490" s="137"/>
      <c r="AJ1490" s="137"/>
      <c r="AK1490" s="137"/>
      <c r="AL1490" s="137"/>
      <c r="AM1490" s="81"/>
      <c r="AN1490" s="8"/>
      <c r="AO1490" s="8"/>
      <c r="AP1490" s="8"/>
      <c r="AQ1490" s="8"/>
      <c r="AR1490" s="56"/>
      <c r="AS1490" s="139"/>
      <c r="AT1490" s="139"/>
      <c r="AU1490" s="139"/>
      <c r="AV1490" s="139"/>
      <c r="AW1490" s="101"/>
      <c r="AX1490" s="8"/>
      <c r="AY1490" s="8"/>
      <c r="AZ1490" s="8"/>
      <c r="BA1490" s="8"/>
      <c r="BB1490" s="56"/>
      <c r="BC1490" s="141"/>
      <c r="BD1490" s="141"/>
      <c r="BE1490" s="141"/>
      <c r="BF1490" s="141"/>
      <c r="BG1490" s="110"/>
      <c r="BH1490" s="8"/>
      <c r="BI1490" s="8"/>
      <c r="BJ1490" s="8"/>
      <c r="BK1490" s="8"/>
      <c r="BL1490" s="56"/>
      <c r="BM1490" s="143"/>
      <c r="BN1490" s="143"/>
      <c r="BO1490" s="143"/>
      <c r="BP1490" s="143"/>
      <c r="BQ1490" s="118"/>
      <c r="BR1490" s="8"/>
      <c r="BS1490" s="8"/>
      <c r="BT1490" s="8"/>
      <c r="BU1490" s="8"/>
      <c r="BV1490" s="56"/>
    </row>
    <row r="1491" spans="1:74" ht="28.8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18" t="s">
        <v>5</v>
      </c>
      <c r="H1491" s="3">
        <v>2024</v>
      </c>
      <c r="I1491" s="20" t="s">
        <v>286</v>
      </c>
      <c r="J1491" s="185" t="s">
        <v>338</v>
      </c>
      <c r="K1491" s="185" t="s">
        <v>339</v>
      </c>
      <c r="L1491" s="187">
        <f t="shared" si="48"/>
        <v>0</v>
      </c>
      <c r="M1491" s="187">
        <f t="shared" si="49"/>
        <v>0</v>
      </c>
      <c r="N1491" s="186"/>
      <c r="O1491" s="53"/>
      <c r="P1491" s="53"/>
      <c r="Q1491" s="53"/>
      <c r="R1491" s="53"/>
      <c r="S1491" s="41"/>
      <c r="T1491" s="8"/>
      <c r="U1491" s="8"/>
      <c r="V1491" s="8"/>
      <c r="W1491" s="8"/>
      <c r="X1491" s="56"/>
      <c r="Y1491" s="135"/>
      <c r="Z1491" s="135"/>
      <c r="AA1491" s="135"/>
      <c r="AB1491" s="135"/>
      <c r="AC1491" s="69"/>
      <c r="AD1491" s="8"/>
      <c r="AE1491" s="8"/>
      <c r="AF1491" s="8"/>
      <c r="AG1491" s="8"/>
      <c r="AH1491" s="56"/>
      <c r="AI1491" s="137"/>
      <c r="AJ1491" s="137"/>
      <c r="AK1491" s="137"/>
      <c r="AL1491" s="137"/>
      <c r="AM1491" s="81"/>
      <c r="AN1491" s="8"/>
      <c r="AO1491" s="8"/>
      <c r="AP1491" s="8"/>
      <c r="AQ1491" s="8"/>
      <c r="AR1491" s="56"/>
      <c r="AS1491" s="139"/>
      <c r="AT1491" s="139"/>
      <c r="AU1491" s="139"/>
      <c r="AV1491" s="139"/>
      <c r="AW1491" s="101"/>
      <c r="AX1491" s="8"/>
      <c r="AY1491" s="8"/>
      <c r="AZ1491" s="8"/>
      <c r="BA1491" s="8"/>
      <c r="BB1491" s="56"/>
      <c r="BC1491" s="141"/>
      <c r="BD1491" s="141"/>
      <c r="BE1491" s="141"/>
      <c r="BF1491" s="141"/>
      <c r="BG1491" s="110"/>
      <c r="BH1491" s="8"/>
      <c r="BI1491" s="8"/>
      <c r="BJ1491" s="8"/>
      <c r="BK1491" s="8"/>
      <c r="BL1491" s="56"/>
      <c r="BM1491" s="143"/>
      <c r="BN1491" s="143"/>
      <c r="BO1491" s="143"/>
      <c r="BP1491" s="143"/>
      <c r="BQ1491" s="118"/>
      <c r="BR1491" s="8"/>
      <c r="BS1491" s="8"/>
      <c r="BT1491" s="8"/>
      <c r="BU1491" s="8"/>
      <c r="BV1491" s="56"/>
    </row>
    <row r="1492" spans="1:74" ht="28.8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18" t="s">
        <v>5</v>
      </c>
      <c r="H1492" s="3">
        <v>2024</v>
      </c>
      <c r="I1492" s="20" t="s">
        <v>286</v>
      </c>
      <c r="J1492" s="185" t="s">
        <v>340</v>
      </c>
      <c r="K1492" s="185" t="s">
        <v>318</v>
      </c>
      <c r="L1492" s="187">
        <f t="shared" si="48"/>
        <v>0</v>
      </c>
      <c r="M1492" s="187">
        <f t="shared" si="49"/>
        <v>0</v>
      </c>
      <c r="N1492" s="186"/>
      <c r="O1492" s="53"/>
      <c r="P1492" s="53"/>
      <c r="Q1492" s="53"/>
      <c r="R1492" s="53"/>
      <c r="S1492" s="41"/>
      <c r="T1492" s="8"/>
      <c r="U1492" s="8"/>
      <c r="V1492" s="8"/>
      <c r="W1492" s="8"/>
      <c r="X1492" s="56"/>
      <c r="Y1492" s="135"/>
      <c r="Z1492" s="135"/>
      <c r="AA1492" s="135"/>
      <c r="AB1492" s="135"/>
      <c r="AC1492" s="69"/>
      <c r="AD1492" s="8"/>
      <c r="AE1492" s="8"/>
      <c r="AF1492" s="8"/>
      <c r="AG1492" s="8"/>
      <c r="AH1492" s="56"/>
      <c r="AI1492" s="137"/>
      <c r="AJ1492" s="137"/>
      <c r="AK1492" s="137"/>
      <c r="AL1492" s="137"/>
      <c r="AM1492" s="81"/>
      <c r="AN1492" s="8"/>
      <c r="AO1492" s="8"/>
      <c r="AP1492" s="8"/>
      <c r="AQ1492" s="8"/>
      <c r="AR1492" s="56"/>
      <c r="AS1492" s="139"/>
      <c r="AT1492" s="139"/>
      <c r="AU1492" s="139"/>
      <c r="AV1492" s="139"/>
      <c r="AW1492" s="101"/>
      <c r="AX1492" s="8"/>
      <c r="AY1492" s="8"/>
      <c r="AZ1492" s="8"/>
      <c r="BA1492" s="8"/>
      <c r="BB1492" s="56"/>
      <c r="BC1492" s="141"/>
      <c r="BD1492" s="141"/>
      <c r="BE1492" s="141"/>
      <c r="BF1492" s="141"/>
      <c r="BG1492" s="110"/>
      <c r="BH1492" s="8"/>
      <c r="BI1492" s="8"/>
      <c r="BJ1492" s="8"/>
      <c r="BK1492" s="8"/>
      <c r="BL1492" s="56"/>
      <c r="BM1492" s="143"/>
      <c r="BN1492" s="143"/>
      <c r="BO1492" s="143"/>
      <c r="BP1492" s="143"/>
      <c r="BQ1492" s="118"/>
      <c r="BR1492" s="8"/>
      <c r="BS1492" s="8"/>
      <c r="BT1492" s="8"/>
      <c r="BU1492" s="8"/>
      <c r="BV1492" s="56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18" t="s">
        <v>5</v>
      </c>
      <c r="H1493" s="3">
        <v>2024</v>
      </c>
      <c r="I1493" s="20" t="s">
        <v>286</v>
      </c>
      <c r="J1493" s="185" t="s">
        <v>341</v>
      </c>
      <c r="K1493" s="185" t="s">
        <v>320</v>
      </c>
      <c r="L1493" s="187">
        <f t="shared" si="48"/>
        <v>0</v>
      </c>
      <c r="M1493" s="187">
        <f t="shared" si="49"/>
        <v>0</v>
      </c>
      <c r="N1493" s="186"/>
      <c r="O1493" s="53"/>
      <c r="P1493" s="53"/>
      <c r="Q1493" s="53"/>
      <c r="R1493" s="53"/>
      <c r="S1493" s="41"/>
      <c r="T1493" s="8"/>
      <c r="U1493" s="8"/>
      <c r="V1493" s="8"/>
      <c r="W1493" s="8"/>
      <c r="X1493" s="56"/>
      <c r="Y1493" s="135"/>
      <c r="Z1493" s="135"/>
      <c r="AA1493" s="135"/>
      <c r="AB1493" s="135"/>
      <c r="AC1493" s="69"/>
      <c r="AD1493" s="8"/>
      <c r="AE1493" s="8"/>
      <c r="AF1493" s="8"/>
      <c r="AG1493" s="8"/>
      <c r="AH1493" s="56"/>
      <c r="AI1493" s="137"/>
      <c r="AJ1493" s="137"/>
      <c r="AK1493" s="137"/>
      <c r="AL1493" s="137"/>
      <c r="AM1493" s="81"/>
      <c r="AN1493" s="8"/>
      <c r="AO1493" s="8"/>
      <c r="AP1493" s="8"/>
      <c r="AQ1493" s="8"/>
      <c r="AR1493" s="56"/>
      <c r="AS1493" s="139"/>
      <c r="AT1493" s="139"/>
      <c r="AU1493" s="139"/>
      <c r="AV1493" s="139"/>
      <c r="AW1493" s="101"/>
      <c r="AX1493" s="8"/>
      <c r="AY1493" s="8"/>
      <c r="AZ1493" s="8"/>
      <c r="BA1493" s="8"/>
      <c r="BB1493" s="56"/>
      <c r="BC1493" s="141"/>
      <c r="BD1493" s="141"/>
      <c r="BE1493" s="141"/>
      <c r="BF1493" s="141"/>
      <c r="BG1493" s="110"/>
      <c r="BH1493" s="8"/>
      <c r="BI1493" s="8"/>
      <c r="BJ1493" s="8"/>
      <c r="BK1493" s="8"/>
      <c r="BL1493" s="56"/>
      <c r="BM1493" s="143"/>
      <c r="BN1493" s="143"/>
      <c r="BO1493" s="143"/>
      <c r="BP1493" s="143"/>
      <c r="BQ1493" s="118"/>
      <c r="BR1493" s="8"/>
      <c r="BS1493" s="8"/>
      <c r="BT1493" s="8"/>
      <c r="BU1493" s="8"/>
      <c r="BV1493" s="56"/>
    </row>
    <row r="1494" spans="1:74" ht="28.8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18" t="s">
        <v>5</v>
      </c>
      <c r="H1494" s="3">
        <v>2024</v>
      </c>
      <c r="I1494" s="20" t="s">
        <v>286</v>
      </c>
      <c r="J1494" s="185" t="s">
        <v>342</v>
      </c>
      <c r="K1494" s="185" t="s">
        <v>320</v>
      </c>
      <c r="L1494" s="187">
        <f t="shared" si="48"/>
        <v>0</v>
      </c>
      <c r="M1494" s="187">
        <f t="shared" si="49"/>
        <v>0</v>
      </c>
      <c r="N1494" s="186"/>
      <c r="O1494" s="53"/>
      <c r="P1494" s="53"/>
      <c r="Q1494" s="53"/>
      <c r="R1494" s="53"/>
      <c r="S1494" s="41"/>
      <c r="T1494" s="8"/>
      <c r="U1494" s="8"/>
      <c r="V1494" s="8"/>
      <c r="W1494" s="8"/>
      <c r="X1494" s="56"/>
      <c r="Y1494" s="135"/>
      <c r="Z1494" s="135"/>
      <c r="AA1494" s="135"/>
      <c r="AB1494" s="135"/>
      <c r="AC1494" s="69"/>
      <c r="AD1494" s="8"/>
      <c r="AE1494" s="8"/>
      <c r="AF1494" s="8"/>
      <c r="AG1494" s="8"/>
      <c r="AH1494" s="56"/>
      <c r="AI1494" s="137"/>
      <c r="AJ1494" s="137"/>
      <c r="AK1494" s="137"/>
      <c r="AL1494" s="137"/>
      <c r="AM1494" s="81"/>
      <c r="AN1494" s="8"/>
      <c r="AO1494" s="8"/>
      <c r="AP1494" s="8"/>
      <c r="AQ1494" s="8"/>
      <c r="AR1494" s="56"/>
      <c r="AS1494" s="139"/>
      <c r="AT1494" s="139"/>
      <c r="AU1494" s="139"/>
      <c r="AV1494" s="139"/>
      <c r="AW1494" s="101"/>
      <c r="AX1494" s="8"/>
      <c r="AY1494" s="8"/>
      <c r="AZ1494" s="8"/>
      <c r="BA1494" s="8"/>
      <c r="BB1494" s="56"/>
      <c r="BC1494" s="141"/>
      <c r="BD1494" s="141"/>
      <c r="BE1494" s="141"/>
      <c r="BF1494" s="141"/>
      <c r="BG1494" s="110"/>
      <c r="BH1494" s="8"/>
      <c r="BI1494" s="8"/>
      <c r="BJ1494" s="8"/>
      <c r="BK1494" s="8"/>
      <c r="BL1494" s="56"/>
      <c r="BM1494" s="143"/>
      <c r="BN1494" s="143"/>
      <c r="BO1494" s="143"/>
      <c r="BP1494" s="143"/>
      <c r="BQ1494" s="118"/>
      <c r="BR1494" s="8"/>
      <c r="BS1494" s="8"/>
      <c r="BT1494" s="8"/>
      <c r="BU1494" s="8"/>
      <c r="BV1494" s="56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18" t="s">
        <v>5</v>
      </c>
      <c r="H1495" s="3">
        <v>2024</v>
      </c>
      <c r="I1495" s="20" t="s">
        <v>286</v>
      </c>
      <c r="J1495" s="185" t="s">
        <v>343</v>
      </c>
      <c r="K1495" s="185" t="s">
        <v>339</v>
      </c>
      <c r="L1495" s="187">
        <f t="shared" si="48"/>
        <v>0</v>
      </c>
      <c r="M1495" s="187">
        <f t="shared" si="49"/>
        <v>0</v>
      </c>
      <c r="N1495" s="186"/>
      <c r="O1495" s="53"/>
      <c r="P1495" s="53"/>
      <c r="Q1495" s="53"/>
      <c r="R1495" s="53"/>
      <c r="S1495" s="41"/>
      <c r="T1495" s="8"/>
      <c r="U1495" s="8"/>
      <c r="V1495" s="8"/>
      <c r="W1495" s="8"/>
      <c r="X1495" s="56"/>
      <c r="Y1495" s="135"/>
      <c r="Z1495" s="135"/>
      <c r="AA1495" s="135"/>
      <c r="AB1495" s="135"/>
      <c r="AC1495" s="69"/>
      <c r="AD1495" s="8"/>
      <c r="AE1495" s="8"/>
      <c r="AF1495" s="8"/>
      <c r="AG1495" s="8"/>
      <c r="AH1495" s="56"/>
      <c r="AI1495" s="137"/>
      <c r="AJ1495" s="137"/>
      <c r="AK1495" s="137"/>
      <c r="AL1495" s="137"/>
      <c r="AM1495" s="81"/>
      <c r="AN1495" s="8"/>
      <c r="AO1495" s="8"/>
      <c r="AP1495" s="8"/>
      <c r="AQ1495" s="8"/>
      <c r="AR1495" s="56"/>
      <c r="AS1495" s="139"/>
      <c r="AT1495" s="139"/>
      <c r="AU1495" s="139"/>
      <c r="AV1495" s="139"/>
      <c r="AW1495" s="101"/>
      <c r="AX1495" s="8"/>
      <c r="AY1495" s="8"/>
      <c r="AZ1495" s="8"/>
      <c r="BA1495" s="8"/>
      <c r="BB1495" s="56"/>
      <c r="BC1495" s="141"/>
      <c r="BD1495" s="141"/>
      <c r="BE1495" s="141"/>
      <c r="BF1495" s="141"/>
      <c r="BG1495" s="110"/>
      <c r="BH1495" s="8"/>
      <c r="BI1495" s="8"/>
      <c r="BJ1495" s="8"/>
      <c r="BK1495" s="8"/>
      <c r="BL1495" s="56"/>
      <c r="BM1495" s="143"/>
      <c r="BN1495" s="143"/>
      <c r="BO1495" s="143"/>
      <c r="BP1495" s="143"/>
      <c r="BQ1495" s="118"/>
      <c r="BR1495" s="8"/>
      <c r="BS1495" s="8"/>
      <c r="BT1495" s="8"/>
      <c r="BU1495" s="8"/>
      <c r="BV1495" s="56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18" t="s">
        <v>5</v>
      </c>
      <c r="H1496" s="3">
        <v>2024</v>
      </c>
      <c r="I1496" s="20" t="s">
        <v>288</v>
      </c>
      <c r="J1496" s="185" t="s">
        <v>344</v>
      </c>
      <c r="K1496" s="185" t="s">
        <v>318</v>
      </c>
      <c r="L1496" s="187">
        <f t="shared" si="48"/>
        <v>0.03</v>
      </c>
      <c r="M1496" s="187">
        <f t="shared" si="49"/>
        <v>55.671999999999997</v>
      </c>
      <c r="N1496" s="186" t="s">
        <v>639</v>
      </c>
      <c r="O1496" s="53"/>
      <c r="P1496" s="53"/>
      <c r="Q1496" s="53"/>
      <c r="R1496" s="53"/>
      <c r="S1496" s="41"/>
      <c r="T1496" s="8"/>
      <c r="U1496" s="8"/>
      <c r="V1496" s="8"/>
      <c r="W1496" s="8"/>
      <c r="X1496" s="56"/>
      <c r="Y1496" s="135"/>
      <c r="Z1496" s="135"/>
      <c r="AA1496" s="135"/>
      <c r="AB1496" s="135"/>
      <c r="AC1496" s="69"/>
      <c r="AD1496" s="8"/>
      <c r="AE1496" s="8"/>
      <c r="AF1496" s="8"/>
      <c r="AG1496" s="8"/>
      <c r="AH1496" s="56"/>
      <c r="AI1496" s="137"/>
      <c r="AJ1496" s="137"/>
      <c r="AK1496" s="137"/>
      <c r="AL1496" s="137"/>
      <c r="AM1496" s="81"/>
      <c r="AN1496" s="8"/>
      <c r="AO1496" s="8"/>
      <c r="AP1496" s="8"/>
      <c r="AQ1496" s="8"/>
      <c r="AR1496" s="56"/>
      <c r="AS1496" s="139"/>
      <c r="AT1496" s="139"/>
      <c r="AU1496" s="139"/>
      <c r="AV1496" s="139"/>
      <c r="AW1496" s="101"/>
      <c r="AX1496" s="8"/>
      <c r="AY1496" s="8"/>
      <c r="AZ1496" s="8"/>
      <c r="BA1496" s="8"/>
      <c r="BB1496" s="56"/>
      <c r="BC1496" s="141" t="s">
        <v>639</v>
      </c>
      <c r="BD1496" s="141"/>
      <c r="BE1496" s="141"/>
      <c r="BF1496" s="141">
        <v>0.03</v>
      </c>
      <c r="BG1496" s="110">
        <v>55.671999999999997</v>
      </c>
      <c r="BH1496" s="8"/>
      <c r="BI1496" s="8"/>
      <c r="BJ1496" s="8"/>
      <c r="BK1496" s="8"/>
      <c r="BL1496" s="56"/>
      <c r="BM1496" s="143"/>
      <c r="BN1496" s="143"/>
      <c r="BO1496" s="143"/>
      <c r="BP1496" s="143"/>
      <c r="BQ1496" s="118"/>
      <c r="BR1496" s="8"/>
      <c r="BS1496" s="8"/>
      <c r="BT1496" s="8"/>
      <c r="BU1496" s="8"/>
      <c r="BV1496" s="56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18" t="s">
        <v>5</v>
      </c>
      <c r="H1497" s="3">
        <v>2024</v>
      </c>
      <c r="I1497" s="20" t="s">
        <v>288</v>
      </c>
      <c r="J1497" s="184" t="s">
        <v>351</v>
      </c>
      <c r="K1497" s="184" t="s">
        <v>318</v>
      </c>
      <c r="L1497" s="187">
        <f t="shared" si="48"/>
        <v>0</v>
      </c>
      <c r="M1497" s="187">
        <f t="shared" si="49"/>
        <v>0</v>
      </c>
      <c r="N1497" s="186"/>
      <c r="O1497" s="53"/>
      <c r="P1497" s="53"/>
      <c r="Q1497" s="53"/>
      <c r="R1497" s="53"/>
      <c r="S1497" s="41"/>
      <c r="T1497" s="8"/>
      <c r="U1497" s="8"/>
      <c r="V1497" s="8"/>
      <c r="W1497" s="8"/>
      <c r="X1497" s="56"/>
      <c r="Y1497" s="135"/>
      <c r="Z1497" s="135"/>
      <c r="AA1497" s="135"/>
      <c r="AB1497" s="135"/>
      <c r="AC1497" s="69"/>
      <c r="AD1497" s="8"/>
      <c r="AE1497" s="8"/>
      <c r="AF1497" s="8"/>
      <c r="AG1497" s="8"/>
      <c r="AH1497" s="56"/>
      <c r="AI1497" s="137"/>
      <c r="AJ1497" s="137"/>
      <c r="AK1497" s="137"/>
      <c r="AL1497" s="137"/>
      <c r="AM1497" s="81"/>
      <c r="AN1497" s="8"/>
      <c r="AO1497" s="8"/>
      <c r="AP1497" s="8"/>
      <c r="AQ1497" s="8"/>
      <c r="AR1497" s="56"/>
      <c r="AS1497" s="139"/>
      <c r="AT1497" s="139"/>
      <c r="AU1497" s="139"/>
      <c r="AV1497" s="139"/>
      <c r="AW1497" s="101"/>
      <c r="AX1497" s="8"/>
      <c r="AY1497" s="8"/>
      <c r="AZ1497" s="8"/>
      <c r="BA1497" s="8"/>
      <c r="BB1497" s="56"/>
      <c r="BC1497" s="141"/>
      <c r="BD1497" s="141"/>
      <c r="BE1497" s="141"/>
      <c r="BF1497" s="141"/>
      <c r="BG1497" s="110"/>
      <c r="BH1497" s="8"/>
      <c r="BI1497" s="8"/>
      <c r="BJ1497" s="8"/>
      <c r="BK1497" s="8"/>
      <c r="BL1497" s="56"/>
      <c r="BM1497" s="143"/>
      <c r="BN1497" s="143"/>
      <c r="BO1497" s="143"/>
      <c r="BP1497" s="143"/>
      <c r="BQ1497" s="118"/>
      <c r="BR1497" s="8"/>
      <c r="BS1497" s="8"/>
      <c r="BT1497" s="8"/>
      <c r="BU1497" s="8"/>
      <c r="BV1497" s="56"/>
    </row>
    <row r="1498" spans="1:74" ht="28.8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18" t="s">
        <v>5</v>
      </c>
      <c r="H1498" s="3">
        <v>2024</v>
      </c>
      <c r="I1498" s="20" t="s">
        <v>288</v>
      </c>
      <c r="J1498" s="184" t="s">
        <v>352</v>
      </c>
      <c r="K1498" s="184" t="s">
        <v>321</v>
      </c>
      <c r="L1498" s="187">
        <f t="shared" si="48"/>
        <v>0</v>
      </c>
      <c r="M1498" s="187">
        <f t="shared" si="49"/>
        <v>0</v>
      </c>
      <c r="N1498" s="186"/>
      <c r="O1498" s="33"/>
      <c r="P1498" s="33"/>
      <c r="Q1498" s="33"/>
      <c r="R1498" s="33"/>
      <c r="S1498" s="41"/>
      <c r="T1498" s="2"/>
      <c r="U1498" s="2"/>
      <c r="V1498" s="2"/>
      <c r="W1498" s="2"/>
      <c r="X1498" s="56"/>
      <c r="Y1498" s="62"/>
      <c r="Z1498" s="62"/>
      <c r="AA1498" s="62"/>
      <c r="AB1498" s="62"/>
      <c r="AC1498" s="69"/>
      <c r="AD1498" s="2"/>
      <c r="AE1498" s="2"/>
      <c r="AF1498" s="2"/>
      <c r="AG1498" s="2"/>
      <c r="AH1498" s="56"/>
      <c r="AI1498" s="72"/>
      <c r="AJ1498" s="72"/>
      <c r="AK1498" s="72"/>
      <c r="AL1498" s="72"/>
      <c r="AM1498" s="81"/>
      <c r="AN1498" s="2"/>
      <c r="AO1498" s="2"/>
      <c r="AP1498" s="2"/>
      <c r="AQ1498" s="2"/>
      <c r="AR1498" s="56"/>
      <c r="AS1498" s="85"/>
      <c r="AT1498" s="85"/>
      <c r="AU1498" s="85"/>
      <c r="AV1498" s="85"/>
      <c r="AW1498" s="101"/>
      <c r="AX1498" s="2"/>
      <c r="AY1498" s="2"/>
      <c r="AZ1498" s="2"/>
      <c r="BA1498" s="2"/>
      <c r="BB1498" s="56"/>
      <c r="BC1498" s="105"/>
      <c r="BD1498" s="105"/>
      <c r="BE1498" s="105"/>
      <c r="BF1498" s="105"/>
      <c r="BG1498" s="110"/>
      <c r="BH1498" s="2"/>
      <c r="BI1498" s="2"/>
      <c r="BJ1498" s="2"/>
      <c r="BK1498" s="2"/>
      <c r="BL1498" s="56"/>
      <c r="BM1498" s="48"/>
      <c r="BN1498" s="48"/>
      <c r="BO1498" s="48"/>
      <c r="BP1498" s="48"/>
      <c r="BQ1498" s="118"/>
      <c r="BR1498" s="2"/>
      <c r="BS1498" s="2"/>
      <c r="BT1498" s="2"/>
      <c r="BU1498" s="2"/>
      <c r="BV1498" s="56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18" t="s">
        <v>5</v>
      </c>
      <c r="H1499" s="3">
        <v>2024</v>
      </c>
      <c r="I1499" s="20" t="s">
        <v>288</v>
      </c>
      <c r="J1499" s="184" t="s">
        <v>345</v>
      </c>
      <c r="K1499" s="184" t="s">
        <v>318</v>
      </c>
      <c r="L1499" s="187">
        <f t="shared" si="48"/>
        <v>0</v>
      </c>
      <c r="M1499" s="187">
        <f t="shared" si="49"/>
        <v>0</v>
      </c>
      <c r="N1499" s="186"/>
      <c r="O1499" s="34"/>
      <c r="P1499" s="33"/>
      <c r="Q1499" s="33"/>
      <c r="R1499" s="33"/>
      <c r="S1499" s="41"/>
      <c r="T1499" s="3"/>
      <c r="U1499" s="2"/>
      <c r="V1499" s="2"/>
      <c r="W1499" s="2"/>
      <c r="X1499" s="56"/>
      <c r="Y1499" s="64"/>
      <c r="Z1499" s="62"/>
      <c r="AA1499" s="62"/>
      <c r="AB1499" s="62"/>
      <c r="AC1499" s="69"/>
      <c r="AD1499" s="3"/>
      <c r="AE1499" s="2"/>
      <c r="AF1499" s="2"/>
      <c r="AG1499" s="2"/>
      <c r="AH1499" s="56"/>
      <c r="AI1499" s="73"/>
      <c r="AJ1499" s="72"/>
      <c r="AK1499" s="72"/>
      <c r="AL1499" s="72"/>
      <c r="AM1499" s="81"/>
      <c r="AN1499" s="3"/>
      <c r="AO1499" s="2"/>
      <c r="AP1499" s="2"/>
      <c r="AQ1499" s="2"/>
      <c r="AR1499" s="56"/>
      <c r="AS1499" s="86"/>
      <c r="AT1499" s="85"/>
      <c r="AU1499" s="85"/>
      <c r="AV1499" s="85"/>
      <c r="AW1499" s="101"/>
      <c r="AX1499" s="3"/>
      <c r="AY1499" s="2"/>
      <c r="AZ1499" s="2"/>
      <c r="BA1499" s="2"/>
      <c r="BB1499" s="56"/>
      <c r="BC1499" s="106"/>
      <c r="BD1499" s="105"/>
      <c r="BE1499" s="105"/>
      <c r="BF1499" s="105"/>
      <c r="BG1499" s="110"/>
      <c r="BH1499" s="3"/>
      <c r="BI1499" s="2"/>
      <c r="BJ1499" s="2"/>
      <c r="BK1499" s="2"/>
      <c r="BL1499" s="56"/>
      <c r="BM1499" s="49"/>
      <c r="BN1499" s="48"/>
      <c r="BO1499" s="48"/>
      <c r="BP1499" s="48"/>
      <c r="BQ1499" s="118"/>
      <c r="BR1499" s="3"/>
      <c r="BS1499" s="2"/>
      <c r="BT1499" s="2"/>
      <c r="BU1499" s="2"/>
      <c r="BV1499" s="56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18" t="s">
        <v>5</v>
      </c>
      <c r="H1500" s="3">
        <v>2024</v>
      </c>
      <c r="I1500" s="20" t="s">
        <v>289</v>
      </c>
      <c r="J1500" s="184" t="s">
        <v>268</v>
      </c>
      <c r="K1500" s="184" t="s">
        <v>318</v>
      </c>
      <c r="L1500" s="187">
        <f t="shared" si="48"/>
        <v>0</v>
      </c>
      <c r="M1500" s="187">
        <f t="shared" si="49"/>
        <v>0</v>
      </c>
      <c r="N1500" s="186"/>
      <c r="O1500" s="33"/>
      <c r="P1500" s="33"/>
      <c r="Q1500" s="33"/>
      <c r="R1500" s="33"/>
      <c r="S1500" s="41"/>
      <c r="T1500" s="2"/>
      <c r="U1500" s="2"/>
      <c r="V1500" s="2"/>
      <c r="W1500" s="2"/>
      <c r="X1500" s="56"/>
      <c r="Y1500" s="62"/>
      <c r="Z1500" s="62"/>
      <c r="AA1500" s="62"/>
      <c r="AB1500" s="62"/>
      <c r="AC1500" s="69"/>
      <c r="AD1500" s="2"/>
      <c r="AE1500" s="2"/>
      <c r="AF1500" s="2"/>
      <c r="AG1500" s="2"/>
      <c r="AH1500" s="56"/>
      <c r="AI1500" s="72"/>
      <c r="AJ1500" s="72"/>
      <c r="AK1500" s="72"/>
      <c r="AL1500" s="72"/>
      <c r="AM1500" s="81"/>
      <c r="AN1500" s="2"/>
      <c r="AO1500" s="2"/>
      <c r="AP1500" s="2"/>
      <c r="AQ1500" s="2"/>
      <c r="AR1500" s="56"/>
      <c r="AS1500" s="85"/>
      <c r="AT1500" s="85"/>
      <c r="AU1500" s="85"/>
      <c r="AV1500" s="85"/>
      <c r="AW1500" s="101"/>
      <c r="AX1500" s="2"/>
      <c r="AY1500" s="2"/>
      <c r="AZ1500" s="2"/>
      <c r="BA1500" s="2"/>
      <c r="BB1500" s="56"/>
      <c r="BC1500" s="105"/>
      <c r="BD1500" s="105"/>
      <c r="BE1500" s="105"/>
      <c r="BF1500" s="105"/>
      <c r="BG1500" s="110"/>
      <c r="BH1500" s="2"/>
      <c r="BI1500" s="2"/>
      <c r="BJ1500" s="2"/>
      <c r="BK1500" s="2"/>
      <c r="BL1500" s="56"/>
      <c r="BM1500" s="48"/>
      <c r="BN1500" s="48"/>
      <c r="BO1500" s="48"/>
      <c r="BP1500" s="48"/>
      <c r="BQ1500" s="118"/>
      <c r="BR1500" s="2"/>
      <c r="BS1500" s="2"/>
      <c r="BT1500" s="2"/>
      <c r="BU1500" s="2"/>
      <c r="BV1500" s="56"/>
    </row>
    <row r="1501" spans="1:74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18" t="s">
        <v>5</v>
      </c>
      <c r="H1501" s="3">
        <v>2024</v>
      </c>
      <c r="I1501" s="20" t="s">
        <v>289</v>
      </c>
      <c r="J1501" s="184" t="s">
        <v>292</v>
      </c>
      <c r="K1501" s="184" t="s">
        <v>318</v>
      </c>
      <c r="L1501" s="187">
        <f t="shared" si="48"/>
        <v>0</v>
      </c>
      <c r="M1501" s="187">
        <f t="shared" si="49"/>
        <v>0</v>
      </c>
      <c r="N1501" s="186"/>
      <c r="O1501" s="33"/>
      <c r="P1501" s="33"/>
      <c r="Q1501" s="33"/>
      <c r="R1501" s="33"/>
      <c r="S1501" s="41"/>
      <c r="T1501" s="2"/>
      <c r="U1501" s="2"/>
      <c r="V1501" s="2"/>
      <c r="W1501" s="2"/>
      <c r="X1501" s="56"/>
      <c r="Y1501" s="62"/>
      <c r="Z1501" s="62"/>
      <c r="AA1501" s="62"/>
      <c r="AB1501" s="62"/>
      <c r="AC1501" s="69"/>
      <c r="AD1501" s="2"/>
      <c r="AE1501" s="2"/>
      <c r="AF1501" s="2"/>
      <c r="AG1501" s="2"/>
      <c r="AH1501" s="56"/>
      <c r="AI1501" s="72"/>
      <c r="AJ1501" s="72"/>
      <c r="AK1501" s="72"/>
      <c r="AL1501" s="72"/>
      <c r="AM1501" s="81"/>
      <c r="AN1501" s="2"/>
      <c r="AO1501" s="2"/>
      <c r="AP1501" s="2"/>
      <c r="AQ1501" s="2"/>
      <c r="AR1501" s="56"/>
      <c r="AS1501" s="85"/>
      <c r="AT1501" s="85"/>
      <c r="AU1501" s="85"/>
      <c r="AV1501" s="85"/>
      <c r="AW1501" s="101"/>
      <c r="AX1501" s="2"/>
      <c r="AY1501" s="2"/>
      <c r="AZ1501" s="2"/>
      <c r="BA1501" s="2"/>
      <c r="BB1501" s="56"/>
      <c r="BC1501" s="105"/>
      <c r="BD1501" s="105"/>
      <c r="BE1501" s="105"/>
      <c r="BF1501" s="105"/>
      <c r="BG1501" s="110"/>
      <c r="BH1501" s="2"/>
      <c r="BI1501" s="2"/>
      <c r="BJ1501" s="2"/>
      <c r="BK1501" s="2"/>
      <c r="BL1501" s="56"/>
      <c r="BM1501" s="48"/>
      <c r="BN1501" s="48"/>
      <c r="BO1501" s="48"/>
      <c r="BP1501" s="48"/>
      <c r="BQ1501" s="118"/>
      <c r="BR1501" s="2"/>
      <c r="BS1501" s="2"/>
      <c r="BT1501" s="2"/>
      <c r="BU1501" s="2"/>
      <c r="BV1501" s="56"/>
    </row>
    <row r="1502" spans="1:74" ht="15.6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18" t="s">
        <v>5</v>
      </c>
      <c r="H1502" s="3">
        <v>2024</v>
      </c>
      <c r="I1502" s="20" t="s">
        <v>285</v>
      </c>
      <c r="J1502" s="184" t="s">
        <v>293</v>
      </c>
      <c r="K1502" s="184" t="s">
        <v>318</v>
      </c>
      <c r="L1502" s="187">
        <f t="shared" si="48"/>
        <v>0</v>
      </c>
      <c r="M1502" s="187">
        <f t="shared" si="49"/>
        <v>0</v>
      </c>
      <c r="N1502" s="186"/>
      <c r="O1502" s="33"/>
      <c r="P1502" s="33"/>
      <c r="Q1502" s="33"/>
      <c r="R1502" s="35"/>
      <c r="S1502" s="41"/>
      <c r="T1502" s="2"/>
      <c r="U1502" s="2"/>
      <c r="V1502" s="2"/>
      <c r="W1502" s="29"/>
      <c r="X1502" s="56"/>
      <c r="Y1502" s="62"/>
      <c r="Z1502" s="62"/>
      <c r="AA1502" s="62"/>
      <c r="AB1502" s="63"/>
      <c r="AC1502" s="69"/>
      <c r="AD1502" s="2"/>
      <c r="AE1502" s="2"/>
      <c r="AF1502" s="2"/>
      <c r="AG1502" s="29"/>
      <c r="AH1502" s="56"/>
      <c r="AI1502" s="72"/>
      <c r="AJ1502" s="72"/>
      <c r="AK1502" s="72"/>
      <c r="AL1502" s="74"/>
      <c r="AM1502" s="81"/>
      <c r="AN1502" s="2"/>
      <c r="AO1502" s="2"/>
      <c r="AP1502" s="2"/>
      <c r="AQ1502" s="29"/>
      <c r="AR1502" s="56"/>
      <c r="AS1502" s="85"/>
      <c r="AT1502" s="85"/>
      <c r="AU1502" s="85"/>
      <c r="AV1502" s="87"/>
      <c r="AW1502" s="101"/>
      <c r="AX1502" s="2"/>
      <c r="AY1502" s="2"/>
      <c r="AZ1502" s="2"/>
      <c r="BA1502" s="29"/>
      <c r="BB1502" s="56"/>
      <c r="BC1502" s="105"/>
      <c r="BD1502" s="105"/>
      <c r="BE1502" s="105"/>
      <c r="BF1502" s="107"/>
      <c r="BG1502" s="110"/>
      <c r="BH1502" s="2"/>
      <c r="BI1502" s="2"/>
      <c r="BJ1502" s="2"/>
      <c r="BK1502" s="29"/>
      <c r="BL1502" s="56"/>
      <c r="BM1502" s="48"/>
      <c r="BN1502" s="48"/>
      <c r="BO1502" s="48"/>
      <c r="BP1502" s="114"/>
      <c r="BQ1502" s="118"/>
      <c r="BR1502" s="2"/>
      <c r="BS1502" s="2"/>
      <c r="BT1502" s="2"/>
      <c r="BU1502" s="29"/>
      <c r="BV1502" s="56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18" t="s">
        <v>5</v>
      </c>
      <c r="H1503" s="3">
        <v>2024</v>
      </c>
      <c r="I1503" s="20" t="s">
        <v>287</v>
      </c>
      <c r="J1503" s="184" t="s">
        <v>269</v>
      </c>
      <c r="K1503" s="184" t="s">
        <v>320</v>
      </c>
      <c r="L1503" s="187">
        <f t="shared" si="48"/>
        <v>0</v>
      </c>
      <c r="M1503" s="187">
        <f t="shared" si="49"/>
        <v>0</v>
      </c>
      <c r="N1503" s="186"/>
      <c r="O1503" s="33"/>
      <c r="P1503" s="33"/>
      <c r="Q1503" s="33"/>
      <c r="R1503" s="33"/>
      <c r="S1503" s="42"/>
      <c r="T1503" s="2"/>
      <c r="U1503" s="2"/>
      <c r="V1503" s="2"/>
      <c r="W1503" s="2"/>
      <c r="X1503" s="55"/>
      <c r="Y1503" s="62"/>
      <c r="Z1503" s="62"/>
      <c r="AA1503" s="62"/>
      <c r="AB1503" s="64"/>
      <c r="AC1503" s="68"/>
      <c r="AD1503" s="2"/>
      <c r="AE1503" s="2"/>
      <c r="AF1503" s="2"/>
      <c r="AG1503" s="2"/>
      <c r="AH1503" s="55"/>
      <c r="AI1503" s="72"/>
      <c r="AJ1503" s="72"/>
      <c r="AK1503" s="72"/>
      <c r="AL1503" s="72"/>
      <c r="AM1503" s="80"/>
      <c r="AN1503" s="2"/>
      <c r="AO1503" s="2"/>
      <c r="AP1503" s="2"/>
      <c r="AQ1503" s="2"/>
      <c r="AR1503" s="55"/>
      <c r="AS1503" s="85"/>
      <c r="AT1503" s="85"/>
      <c r="AU1503" s="85"/>
      <c r="AV1503" s="85"/>
      <c r="AW1503" s="100"/>
      <c r="AX1503" s="2"/>
      <c r="AY1503" s="2"/>
      <c r="AZ1503" s="2"/>
      <c r="BA1503" s="2"/>
      <c r="BB1503" s="55"/>
      <c r="BC1503" s="105"/>
      <c r="BD1503" s="105"/>
      <c r="BE1503" s="105"/>
      <c r="BF1503" s="105"/>
      <c r="BG1503" s="109"/>
      <c r="BH1503" s="2"/>
      <c r="BI1503" s="2"/>
      <c r="BJ1503" s="2"/>
      <c r="BK1503" s="2"/>
      <c r="BL1503" s="55"/>
      <c r="BM1503" s="48"/>
      <c r="BN1503" s="48"/>
      <c r="BO1503" s="48"/>
      <c r="BP1503" s="48"/>
      <c r="BQ1503" s="117"/>
      <c r="BR1503" s="2"/>
      <c r="BS1503" s="2"/>
      <c r="BT1503" s="2"/>
      <c r="BU1503" s="2"/>
      <c r="BV1503" s="55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18" t="s">
        <v>5</v>
      </c>
      <c r="H1504" s="3">
        <v>2024</v>
      </c>
      <c r="I1504" s="20" t="s">
        <v>287</v>
      </c>
      <c r="J1504" s="184" t="s">
        <v>270</v>
      </c>
      <c r="K1504" s="184" t="s">
        <v>320</v>
      </c>
      <c r="L1504" s="187">
        <f t="shared" si="48"/>
        <v>0</v>
      </c>
      <c r="M1504" s="187">
        <f t="shared" si="49"/>
        <v>0</v>
      </c>
      <c r="N1504" s="186"/>
      <c r="O1504" s="33"/>
      <c r="P1504" s="33"/>
      <c r="Q1504" s="33"/>
      <c r="R1504" s="33"/>
      <c r="S1504" s="42"/>
      <c r="T1504" s="2"/>
      <c r="U1504" s="2"/>
      <c r="V1504" s="2"/>
      <c r="W1504" s="2"/>
      <c r="X1504" s="55"/>
      <c r="Y1504" s="62"/>
      <c r="Z1504" s="62"/>
      <c r="AA1504" s="62"/>
      <c r="AB1504" s="62"/>
      <c r="AC1504" s="68"/>
      <c r="AD1504" s="2"/>
      <c r="AE1504" s="2"/>
      <c r="AF1504" s="2"/>
      <c r="AG1504" s="2"/>
      <c r="AH1504" s="55"/>
      <c r="AI1504" s="72"/>
      <c r="AJ1504" s="72"/>
      <c r="AK1504" s="72"/>
      <c r="AL1504" s="72"/>
      <c r="AM1504" s="80"/>
      <c r="AN1504" s="2"/>
      <c r="AO1504" s="2"/>
      <c r="AP1504" s="2"/>
      <c r="AQ1504" s="2"/>
      <c r="AR1504" s="55"/>
      <c r="AS1504" s="85"/>
      <c r="AT1504" s="85"/>
      <c r="AU1504" s="85"/>
      <c r="AV1504" s="85"/>
      <c r="AW1504" s="100"/>
      <c r="AX1504" s="2"/>
      <c r="AY1504" s="2"/>
      <c r="AZ1504" s="2"/>
      <c r="BA1504" s="2"/>
      <c r="BB1504" s="55"/>
      <c r="BC1504" s="105"/>
      <c r="BD1504" s="105"/>
      <c r="BE1504" s="105"/>
      <c r="BF1504" s="105"/>
      <c r="BG1504" s="109"/>
      <c r="BH1504" s="2"/>
      <c r="BI1504" s="2"/>
      <c r="BJ1504" s="2"/>
      <c r="BK1504" s="2"/>
      <c r="BL1504" s="55"/>
      <c r="BM1504" s="48"/>
      <c r="BN1504" s="48"/>
      <c r="BO1504" s="48"/>
      <c r="BP1504" s="48"/>
      <c r="BQ1504" s="117"/>
      <c r="BR1504" s="2"/>
      <c r="BS1504" s="2"/>
      <c r="BT1504" s="2"/>
      <c r="BU1504" s="2"/>
      <c r="BV1504" s="55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18" t="s">
        <v>5</v>
      </c>
      <c r="H1505" s="3">
        <v>2024</v>
      </c>
      <c r="I1505" s="20" t="s">
        <v>290</v>
      </c>
      <c r="J1505" s="184" t="s">
        <v>271</v>
      </c>
      <c r="K1505" s="184" t="s">
        <v>321</v>
      </c>
      <c r="L1505" s="187">
        <f t="shared" si="48"/>
        <v>0</v>
      </c>
      <c r="M1505" s="187">
        <f t="shared" si="49"/>
        <v>0</v>
      </c>
      <c r="N1505" s="186"/>
      <c r="O1505" s="33"/>
      <c r="P1505" s="33"/>
      <c r="Q1505" s="33"/>
      <c r="R1505" s="33"/>
      <c r="S1505" s="42"/>
      <c r="T1505" s="2"/>
      <c r="U1505" s="2"/>
      <c r="V1505" s="2"/>
      <c r="W1505" s="2"/>
      <c r="X1505" s="55"/>
      <c r="Y1505" s="62"/>
      <c r="Z1505" s="62"/>
      <c r="AA1505" s="62"/>
      <c r="AB1505" s="62"/>
      <c r="AC1505" s="68"/>
      <c r="AD1505" s="2"/>
      <c r="AE1505" s="2"/>
      <c r="AF1505" s="2"/>
      <c r="AG1505" s="2"/>
      <c r="AH1505" s="55"/>
      <c r="AI1505" s="72"/>
      <c r="AJ1505" s="72"/>
      <c r="AK1505" s="72"/>
      <c r="AL1505" s="72"/>
      <c r="AM1505" s="80"/>
      <c r="AN1505" s="2"/>
      <c r="AO1505" s="2"/>
      <c r="AP1505" s="2"/>
      <c r="AQ1505" s="2"/>
      <c r="AR1505" s="55"/>
      <c r="AS1505" s="85"/>
      <c r="AT1505" s="85"/>
      <c r="AU1505" s="85"/>
      <c r="AV1505" s="85"/>
      <c r="AW1505" s="100"/>
      <c r="AX1505" s="2"/>
      <c r="AY1505" s="2"/>
      <c r="AZ1505" s="2"/>
      <c r="BA1505" s="2"/>
      <c r="BB1505" s="55"/>
      <c r="BC1505" s="105"/>
      <c r="BD1505" s="105"/>
      <c r="BE1505" s="105"/>
      <c r="BF1505" s="105"/>
      <c r="BG1505" s="109"/>
      <c r="BH1505" s="2"/>
      <c r="BI1505" s="2"/>
      <c r="BJ1505" s="2"/>
      <c r="BK1505" s="2"/>
      <c r="BL1505" s="55"/>
      <c r="BM1505" s="48"/>
      <c r="BN1505" s="48"/>
      <c r="BO1505" s="48"/>
      <c r="BP1505" s="48"/>
      <c r="BQ1505" s="117"/>
      <c r="BR1505" s="2"/>
      <c r="BS1505" s="2"/>
      <c r="BT1505" s="2"/>
      <c r="BU1505" s="2"/>
      <c r="BV1505" s="55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18" t="s">
        <v>5</v>
      </c>
      <c r="H1506" s="3">
        <v>2024</v>
      </c>
      <c r="I1506" s="20" t="s">
        <v>284</v>
      </c>
      <c r="J1506" s="184" t="s">
        <v>294</v>
      </c>
      <c r="K1506" s="184" t="s">
        <v>320</v>
      </c>
      <c r="L1506" s="187">
        <f t="shared" si="48"/>
        <v>0</v>
      </c>
      <c r="M1506" s="187">
        <f t="shared" si="49"/>
        <v>0</v>
      </c>
      <c r="N1506" s="186"/>
      <c r="O1506" s="33"/>
      <c r="P1506" s="33"/>
      <c r="Q1506" s="33"/>
      <c r="R1506" s="33"/>
      <c r="S1506" s="42"/>
      <c r="T1506" s="2"/>
      <c r="U1506" s="2"/>
      <c r="V1506" s="2"/>
      <c r="W1506" s="2"/>
      <c r="X1506" s="55"/>
      <c r="Y1506" s="62"/>
      <c r="Z1506" s="62"/>
      <c r="AA1506" s="62"/>
      <c r="AB1506" s="62"/>
      <c r="AC1506" s="68"/>
      <c r="AD1506" s="2"/>
      <c r="AE1506" s="2"/>
      <c r="AF1506" s="2"/>
      <c r="AG1506" s="2"/>
      <c r="AH1506" s="55"/>
      <c r="AI1506" s="72"/>
      <c r="AJ1506" s="72"/>
      <c r="AK1506" s="72"/>
      <c r="AL1506" s="72"/>
      <c r="AM1506" s="80"/>
      <c r="AN1506" s="2"/>
      <c r="AO1506" s="2"/>
      <c r="AP1506" s="2"/>
      <c r="AQ1506" s="2"/>
      <c r="AR1506" s="55"/>
      <c r="AS1506" s="85"/>
      <c r="AT1506" s="85"/>
      <c r="AU1506" s="85"/>
      <c r="AV1506" s="85"/>
      <c r="AW1506" s="100"/>
      <c r="AX1506" s="2"/>
      <c r="AY1506" s="2"/>
      <c r="AZ1506" s="2"/>
      <c r="BA1506" s="2"/>
      <c r="BB1506" s="55"/>
      <c r="BC1506" s="105"/>
      <c r="BD1506" s="105"/>
      <c r="BE1506" s="105"/>
      <c r="BF1506" s="105"/>
      <c r="BG1506" s="109"/>
      <c r="BH1506" s="2"/>
      <c r="BI1506" s="2"/>
      <c r="BJ1506" s="2"/>
      <c r="BK1506" s="2"/>
      <c r="BL1506" s="55"/>
      <c r="BM1506" s="48"/>
      <c r="BN1506" s="48"/>
      <c r="BO1506" s="48"/>
      <c r="BP1506" s="48"/>
      <c r="BQ1506" s="117"/>
      <c r="BR1506" s="2"/>
      <c r="BS1506" s="2"/>
      <c r="BT1506" s="2"/>
      <c r="BU1506" s="2"/>
      <c r="BV1506" s="55"/>
    </row>
    <row r="1507" spans="1:74" ht="28.8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18" t="s">
        <v>5</v>
      </c>
      <c r="H1507" s="3">
        <v>2024</v>
      </c>
      <c r="I1507" s="20" t="s">
        <v>284</v>
      </c>
      <c r="J1507" s="184" t="s">
        <v>346</v>
      </c>
      <c r="K1507" s="184" t="s">
        <v>320</v>
      </c>
      <c r="L1507" s="187">
        <f t="shared" si="48"/>
        <v>0</v>
      </c>
      <c r="M1507" s="187">
        <f t="shared" si="49"/>
        <v>0</v>
      </c>
      <c r="N1507" s="186"/>
      <c r="O1507" s="33"/>
      <c r="P1507" s="33"/>
      <c r="Q1507" s="33"/>
      <c r="R1507" s="33"/>
      <c r="S1507" s="42"/>
      <c r="T1507" s="2"/>
      <c r="U1507" s="2"/>
      <c r="V1507" s="2"/>
      <c r="W1507" s="2"/>
      <c r="X1507" s="55"/>
      <c r="Y1507" s="62"/>
      <c r="Z1507" s="62"/>
      <c r="AA1507" s="62"/>
      <c r="AB1507" s="62"/>
      <c r="AC1507" s="68"/>
      <c r="AD1507" s="2"/>
      <c r="AE1507" s="2"/>
      <c r="AF1507" s="2"/>
      <c r="AG1507" s="2"/>
      <c r="AH1507" s="55"/>
      <c r="AI1507" s="72"/>
      <c r="AJ1507" s="72"/>
      <c r="AK1507" s="72"/>
      <c r="AL1507" s="72"/>
      <c r="AM1507" s="80"/>
      <c r="AN1507" s="2"/>
      <c r="AO1507" s="2"/>
      <c r="AP1507" s="2"/>
      <c r="AQ1507" s="2"/>
      <c r="AR1507" s="55"/>
      <c r="AS1507" s="85"/>
      <c r="AT1507" s="85"/>
      <c r="AU1507" s="85"/>
      <c r="AV1507" s="85"/>
      <c r="AW1507" s="100"/>
      <c r="AX1507" s="2"/>
      <c r="AY1507" s="2"/>
      <c r="AZ1507" s="2"/>
      <c r="BA1507" s="2"/>
      <c r="BB1507" s="55"/>
      <c r="BC1507" s="105"/>
      <c r="BD1507" s="105"/>
      <c r="BE1507" s="105"/>
      <c r="BF1507" s="105"/>
      <c r="BG1507" s="109"/>
      <c r="BH1507" s="2"/>
      <c r="BI1507" s="2"/>
      <c r="BJ1507" s="2"/>
      <c r="BK1507" s="2"/>
      <c r="BL1507" s="55"/>
      <c r="BM1507" s="48"/>
      <c r="BN1507" s="48"/>
      <c r="BO1507" s="48"/>
      <c r="BP1507" s="48"/>
      <c r="BQ1507" s="117"/>
      <c r="BR1507" s="2"/>
      <c r="BS1507" s="2"/>
      <c r="BT1507" s="2"/>
      <c r="BU1507" s="2"/>
      <c r="BV1507" s="55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18" t="s">
        <v>5</v>
      </c>
      <c r="H1508" s="3">
        <v>2024</v>
      </c>
      <c r="I1508" s="20" t="s">
        <v>284</v>
      </c>
      <c r="J1508" s="184" t="s">
        <v>295</v>
      </c>
      <c r="K1508" s="184" t="s">
        <v>320</v>
      </c>
      <c r="L1508" s="187">
        <f t="shared" si="48"/>
        <v>0</v>
      </c>
      <c r="M1508" s="187">
        <f t="shared" si="49"/>
        <v>0</v>
      </c>
      <c r="N1508" s="186"/>
      <c r="O1508" s="33"/>
      <c r="P1508" s="33"/>
      <c r="Q1508" s="33"/>
      <c r="R1508" s="33"/>
      <c r="S1508" s="42"/>
      <c r="T1508" s="2"/>
      <c r="U1508" s="2"/>
      <c r="V1508" s="2"/>
      <c r="W1508" s="2"/>
      <c r="X1508" s="55"/>
      <c r="Y1508" s="62"/>
      <c r="Z1508" s="62"/>
      <c r="AA1508" s="62"/>
      <c r="AB1508" s="62"/>
      <c r="AC1508" s="68"/>
      <c r="AD1508" s="2"/>
      <c r="AE1508" s="2"/>
      <c r="AF1508" s="2"/>
      <c r="AG1508" s="2"/>
      <c r="AH1508" s="55"/>
      <c r="AI1508" s="72"/>
      <c r="AJ1508" s="72"/>
      <c r="AK1508" s="72"/>
      <c r="AL1508" s="72"/>
      <c r="AM1508" s="80"/>
      <c r="AN1508" s="2"/>
      <c r="AO1508" s="2"/>
      <c r="AP1508" s="2"/>
      <c r="AQ1508" s="2"/>
      <c r="AR1508" s="55"/>
      <c r="AS1508" s="85"/>
      <c r="AT1508" s="85"/>
      <c r="AU1508" s="85"/>
      <c r="AV1508" s="85"/>
      <c r="AW1508" s="100"/>
      <c r="AX1508" s="2"/>
      <c r="AY1508" s="2"/>
      <c r="AZ1508" s="2"/>
      <c r="BA1508" s="2"/>
      <c r="BB1508" s="55"/>
      <c r="BC1508" s="105"/>
      <c r="BD1508" s="105"/>
      <c r="BE1508" s="105"/>
      <c r="BF1508" s="105"/>
      <c r="BG1508" s="109"/>
      <c r="BH1508" s="2"/>
      <c r="BI1508" s="2"/>
      <c r="BJ1508" s="2"/>
      <c r="BK1508" s="2"/>
      <c r="BL1508" s="55"/>
      <c r="BM1508" s="48"/>
      <c r="BN1508" s="48"/>
      <c r="BO1508" s="48"/>
      <c r="BP1508" s="48"/>
      <c r="BQ1508" s="117"/>
      <c r="BR1508" s="2"/>
      <c r="BS1508" s="2"/>
      <c r="BT1508" s="2"/>
      <c r="BU1508" s="2"/>
      <c r="BV1508" s="55"/>
    </row>
    <row r="1509" spans="1:74" ht="28.8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18" t="s">
        <v>5</v>
      </c>
      <c r="H1509" s="3">
        <v>2024</v>
      </c>
      <c r="I1509" s="20" t="s">
        <v>290</v>
      </c>
      <c r="J1509" s="184" t="s">
        <v>299</v>
      </c>
      <c r="K1509" s="184" t="s">
        <v>318</v>
      </c>
      <c r="L1509" s="187">
        <f t="shared" si="48"/>
        <v>0</v>
      </c>
      <c r="M1509" s="187">
        <f t="shared" si="49"/>
        <v>0</v>
      </c>
      <c r="N1509" s="186"/>
      <c r="O1509" s="33"/>
      <c r="P1509" s="33"/>
      <c r="Q1509" s="33"/>
      <c r="R1509" s="33"/>
      <c r="S1509" s="42"/>
      <c r="T1509" s="2"/>
      <c r="U1509" s="2"/>
      <c r="V1509" s="2"/>
      <c r="W1509" s="2"/>
      <c r="X1509" s="55"/>
      <c r="Y1509" s="62"/>
      <c r="Z1509" s="62"/>
      <c r="AA1509" s="62"/>
      <c r="AB1509" s="62"/>
      <c r="AC1509" s="68"/>
      <c r="AD1509" s="2"/>
      <c r="AE1509" s="2"/>
      <c r="AF1509" s="2"/>
      <c r="AG1509" s="2"/>
      <c r="AH1509" s="55"/>
      <c r="AI1509" s="72"/>
      <c r="AJ1509" s="72"/>
      <c r="AK1509" s="72"/>
      <c r="AL1509" s="72"/>
      <c r="AM1509" s="80"/>
      <c r="AN1509" s="2"/>
      <c r="AO1509" s="2"/>
      <c r="AP1509" s="2"/>
      <c r="AQ1509" s="2"/>
      <c r="AR1509" s="55"/>
      <c r="AS1509" s="85"/>
      <c r="AT1509" s="85"/>
      <c r="AU1509" s="85"/>
      <c r="AV1509" s="85"/>
      <c r="AW1509" s="100"/>
      <c r="AX1509" s="2"/>
      <c r="AY1509" s="2"/>
      <c r="AZ1509" s="2"/>
      <c r="BA1509" s="2"/>
      <c r="BB1509" s="55"/>
      <c r="BC1509" s="105"/>
      <c r="BD1509" s="105"/>
      <c r="BE1509" s="105"/>
      <c r="BF1509" s="105"/>
      <c r="BG1509" s="109"/>
      <c r="BH1509" s="2"/>
      <c r="BI1509" s="2"/>
      <c r="BJ1509" s="2"/>
      <c r="BK1509" s="2"/>
      <c r="BL1509" s="55"/>
      <c r="BM1509" s="48"/>
      <c r="BN1509" s="48"/>
      <c r="BO1509" s="48"/>
      <c r="BP1509" s="48"/>
      <c r="BQ1509" s="117"/>
      <c r="BR1509" s="2"/>
      <c r="BS1509" s="2"/>
      <c r="BT1509" s="2"/>
      <c r="BU1509" s="2"/>
      <c r="BV1509" s="55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18" t="s">
        <v>5</v>
      </c>
      <c r="H1510" s="3">
        <v>2024</v>
      </c>
      <c r="I1510" s="20" t="s">
        <v>315</v>
      </c>
      <c r="J1510" s="184" t="s">
        <v>347</v>
      </c>
      <c r="K1510" s="184" t="s">
        <v>320</v>
      </c>
      <c r="L1510" s="187">
        <f t="shared" si="48"/>
        <v>0</v>
      </c>
      <c r="M1510" s="187">
        <f t="shared" si="49"/>
        <v>0</v>
      </c>
      <c r="N1510" s="186"/>
      <c r="O1510" s="33"/>
      <c r="P1510" s="33"/>
      <c r="Q1510" s="33"/>
      <c r="R1510" s="33"/>
      <c r="S1510" s="42"/>
      <c r="T1510" s="2"/>
      <c r="U1510" s="2"/>
      <c r="V1510" s="2"/>
      <c r="W1510" s="2"/>
      <c r="X1510" s="55"/>
      <c r="Y1510" s="62"/>
      <c r="Z1510" s="62"/>
      <c r="AA1510" s="62"/>
      <c r="AB1510" s="62"/>
      <c r="AC1510" s="68"/>
      <c r="AD1510" s="2"/>
      <c r="AE1510" s="2"/>
      <c r="AF1510" s="2"/>
      <c r="AG1510" s="2"/>
      <c r="AH1510" s="55"/>
      <c r="AI1510" s="72"/>
      <c r="AJ1510" s="72"/>
      <c r="AK1510" s="72"/>
      <c r="AL1510" s="72"/>
      <c r="AM1510" s="80"/>
      <c r="AN1510" s="2"/>
      <c r="AO1510" s="2"/>
      <c r="AP1510" s="2"/>
      <c r="AQ1510" s="2"/>
      <c r="AR1510" s="55"/>
      <c r="AS1510" s="85"/>
      <c r="AT1510" s="85"/>
      <c r="AU1510" s="85"/>
      <c r="AV1510" s="85"/>
      <c r="AW1510" s="100"/>
      <c r="AX1510" s="2"/>
      <c r="AY1510" s="2"/>
      <c r="AZ1510" s="2"/>
      <c r="BA1510" s="2"/>
      <c r="BB1510" s="55"/>
      <c r="BC1510" s="105"/>
      <c r="BD1510" s="105"/>
      <c r="BE1510" s="105"/>
      <c r="BF1510" s="105"/>
      <c r="BG1510" s="109"/>
      <c r="BH1510" s="2"/>
      <c r="BI1510" s="2"/>
      <c r="BJ1510" s="2"/>
      <c r="BK1510" s="2"/>
      <c r="BL1510" s="55"/>
      <c r="BM1510" s="48"/>
      <c r="BN1510" s="48"/>
      <c r="BO1510" s="48"/>
      <c r="BP1510" s="48"/>
      <c r="BQ1510" s="117"/>
      <c r="BR1510" s="2"/>
      <c r="BS1510" s="2"/>
      <c r="BT1510" s="2"/>
      <c r="BU1510" s="2"/>
      <c r="BV1510" s="55"/>
    </row>
    <row r="1511" spans="1:74" ht="28.8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18" t="s">
        <v>5</v>
      </c>
      <c r="H1511" s="3">
        <v>2024</v>
      </c>
      <c r="I1511" s="20" t="s">
        <v>315</v>
      </c>
      <c r="J1511" s="184" t="s">
        <v>296</v>
      </c>
      <c r="K1511" s="184" t="s">
        <v>321</v>
      </c>
      <c r="L1511" s="187">
        <f t="shared" si="48"/>
        <v>0</v>
      </c>
      <c r="M1511" s="187">
        <f t="shared" si="49"/>
        <v>0</v>
      </c>
      <c r="N1511" s="186"/>
      <c r="O1511" s="33"/>
      <c r="P1511" s="33"/>
      <c r="Q1511" s="33"/>
      <c r="R1511" s="33"/>
      <c r="S1511" s="42"/>
      <c r="T1511" s="2"/>
      <c r="U1511" s="2"/>
      <c r="V1511" s="2"/>
      <c r="W1511" s="2"/>
      <c r="X1511" s="55"/>
      <c r="Y1511" s="62"/>
      <c r="Z1511" s="62"/>
      <c r="AA1511" s="62"/>
      <c r="AB1511" s="62"/>
      <c r="AC1511" s="68"/>
      <c r="AD1511" s="2"/>
      <c r="AE1511" s="2"/>
      <c r="AF1511" s="2"/>
      <c r="AG1511" s="2"/>
      <c r="AH1511" s="55"/>
      <c r="AI1511" s="72"/>
      <c r="AJ1511" s="72"/>
      <c r="AK1511" s="72"/>
      <c r="AL1511" s="72"/>
      <c r="AM1511" s="80"/>
      <c r="AN1511" s="2"/>
      <c r="AO1511" s="2"/>
      <c r="AP1511" s="2"/>
      <c r="AQ1511" s="2"/>
      <c r="AR1511" s="55"/>
      <c r="AS1511" s="85"/>
      <c r="AT1511" s="85"/>
      <c r="AU1511" s="85"/>
      <c r="AV1511" s="85"/>
      <c r="AW1511" s="100"/>
      <c r="AX1511" s="2"/>
      <c r="AY1511" s="2"/>
      <c r="AZ1511" s="2"/>
      <c r="BA1511" s="2"/>
      <c r="BB1511" s="55"/>
      <c r="BC1511" s="105"/>
      <c r="BD1511" s="105"/>
      <c r="BE1511" s="105"/>
      <c r="BF1511" s="105"/>
      <c r="BG1511" s="109"/>
      <c r="BH1511" s="2"/>
      <c r="BI1511" s="2"/>
      <c r="BJ1511" s="2"/>
      <c r="BK1511" s="2"/>
      <c r="BL1511" s="55"/>
      <c r="BM1511" s="48"/>
      <c r="BN1511" s="48"/>
      <c r="BO1511" s="48"/>
      <c r="BP1511" s="48"/>
      <c r="BQ1511" s="117"/>
      <c r="BR1511" s="2"/>
      <c r="BS1511" s="2"/>
      <c r="BT1511" s="2"/>
      <c r="BU1511" s="2"/>
      <c r="BV1511" s="55"/>
    </row>
    <row r="1512" spans="1:74" ht="28.8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18" t="s">
        <v>5</v>
      </c>
      <c r="H1512" s="3">
        <v>2024</v>
      </c>
      <c r="I1512" s="20" t="s">
        <v>316</v>
      </c>
      <c r="J1512" s="184" t="s">
        <v>297</v>
      </c>
      <c r="K1512" s="184" t="s">
        <v>318</v>
      </c>
      <c r="L1512" s="187">
        <f t="shared" si="48"/>
        <v>0</v>
      </c>
      <c r="M1512" s="187">
        <f t="shared" si="49"/>
        <v>0</v>
      </c>
      <c r="N1512" s="186"/>
      <c r="O1512" s="33"/>
      <c r="P1512" s="33"/>
      <c r="Q1512" s="33"/>
      <c r="R1512" s="33"/>
      <c r="S1512" s="42"/>
      <c r="T1512" s="2"/>
      <c r="U1512" s="2"/>
      <c r="V1512" s="2"/>
      <c r="W1512" s="2"/>
      <c r="X1512" s="55"/>
      <c r="Y1512" s="62"/>
      <c r="Z1512" s="62"/>
      <c r="AA1512" s="62"/>
      <c r="AB1512" s="62"/>
      <c r="AC1512" s="68"/>
      <c r="AD1512" s="2"/>
      <c r="AE1512" s="2"/>
      <c r="AF1512" s="2"/>
      <c r="AG1512" s="2"/>
      <c r="AH1512" s="55"/>
      <c r="AI1512" s="72"/>
      <c r="AJ1512" s="72"/>
      <c r="AK1512" s="72"/>
      <c r="AL1512" s="72"/>
      <c r="AM1512" s="80"/>
      <c r="AN1512" s="2"/>
      <c r="AO1512" s="2"/>
      <c r="AP1512" s="2"/>
      <c r="AQ1512" s="2"/>
      <c r="AR1512" s="55"/>
      <c r="AS1512" s="85"/>
      <c r="AT1512" s="85"/>
      <c r="AU1512" s="85"/>
      <c r="AV1512" s="85"/>
      <c r="AW1512" s="100"/>
      <c r="AX1512" s="2"/>
      <c r="AY1512" s="2"/>
      <c r="AZ1512" s="2"/>
      <c r="BA1512" s="2"/>
      <c r="BB1512" s="55"/>
      <c r="BC1512" s="105"/>
      <c r="BD1512" s="105"/>
      <c r="BE1512" s="105"/>
      <c r="BF1512" s="105"/>
      <c r="BG1512" s="109"/>
      <c r="BH1512" s="2"/>
      <c r="BI1512" s="2"/>
      <c r="BJ1512" s="2"/>
      <c r="BK1512" s="2"/>
      <c r="BL1512" s="55"/>
      <c r="BM1512" s="48"/>
      <c r="BN1512" s="48"/>
      <c r="BO1512" s="48"/>
      <c r="BP1512" s="48"/>
      <c r="BQ1512" s="117"/>
      <c r="BR1512" s="2"/>
      <c r="BS1512" s="2"/>
      <c r="BT1512" s="2"/>
      <c r="BU1512" s="2"/>
      <c r="BV1512" s="55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18" t="s">
        <v>5</v>
      </c>
      <c r="H1513" s="3">
        <v>2024</v>
      </c>
      <c r="I1513" s="20" t="s">
        <v>316</v>
      </c>
      <c r="J1513" s="185" t="s">
        <v>348</v>
      </c>
      <c r="K1513" s="185" t="s">
        <v>320</v>
      </c>
      <c r="L1513" s="187">
        <f t="shared" si="48"/>
        <v>0</v>
      </c>
      <c r="M1513" s="187">
        <f t="shared" si="49"/>
        <v>0</v>
      </c>
      <c r="N1513" s="186"/>
      <c r="O1513" s="33"/>
      <c r="P1513" s="33"/>
      <c r="Q1513" s="33"/>
      <c r="R1513" s="33"/>
      <c r="S1513" s="42"/>
      <c r="T1513" s="2"/>
      <c r="U1513" s="2"/>
      <c r="V1513" s="2"/>
      <c r="W1513" s="2"/>
      <c r="X1513" s="55"/>
      <c r="Y1513" s="62"/>
      <c r="Z1513" s="62"/>
      <c r="AA1513" s="62"/>
      <c r="AB1513" s="62"/>
      <c r="AC1513" s="68"/>
      <c r="AD1513" s="2"/>
      <c r="AE1513" s="2"/>
      <c r="AF1513" s="2"/>
      <c r="AG1513" s="2"/>
      <c r="AH1513" s="55"/>
      <c r="AI1513" s="72"/>
      <c r="AJ1513" s="72"/>
      <c r="AK1513" s="72"/>
      <c r="AL1513" s="72"/>
      <c r="AM1513" s="80"/>
      <c r="AN1513" s="2"/>
      <c r="AO1513" s="2"/>
      <c r="AP1513" s="2"/>
      <c r="AQ1513" s="2"/>
      <c r="AR1513" s="55"/>
      <c r="AS1513" s="85"/>
      <c r="AT1513" s="85"/>
      <c r="AU1513" s="85"/>
      <c r="AV1513" s="85"/>
      <c r="AW1513" s="100"/>
      <c r="AX1513" s="2"/>
      <c r="AY1513" s="2"/>
      <c r="AZ1513" s="2"/>
      <c r="BA1513" s="2"/>
      <c r="BB1513" s="55"/>
      <c r="BC1513" s="105"/>
      <c r="BD1513" s="105"/>
      <c r="BE1513" s="105"/>
      <c r="BF1513" s="105"/>
      <c r="BG1513" s="109"/>
      <c r="BH1513" s="2"/>
      <c r="BI1513" s="2"/>
      <c r="BJ1513" s="2"/>
      <c r="BK1513" s="2"/>
      <c r="BL1513" s="55"/>
      <c r="BM1513" s="48"/>
      <c r="BN1513" s="48"/>
      <c r="BO1513" s="48"/>
      <c r="BP1513" s="48"/>
      <c r="BQ1513" s="117"/>
      <c r="BR1513" s="2"/>
      <c r="BS1513" s="2"/>
      <c r="BT1513" s="2"/>
      <c r="BU1513" s="2"/>
      <c r="BV1513" s="55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18" t="s">
        <v>5</v>
      </c>
      <c r="H1514" s="3">
        <v>2024</v>
      </c>
      <c r="I1514" s="20" t="s">
        <v>282</v>
      </c>
      <c r="J1514" s="184" t="s">
        <v>272</v>
      </c>
      <c r="K1514" s="184" t="s">
        <v>321</v>
      </c>
      <c r="L1514" s="187">
        <f t="shared" si="48"/>
        <v>0</v>
      </c>
      <c r="M1514" s="187">
        <f t="shared" si="49"/>
        <v>0</v>
      </c>
      <c r="N1514" s="186"/>
      <c r="O1514" s="33"/>
      <c r="P1514" s="33"/>
      <c r="Q1514" s="33"/>
      <c r="R1514" s="33"/>
      <c r="S1514" s="42"/>
      <c r="T1514" s="2"/>
      <c r="U1514" s="2"/>
      <c r="V1514" s="2"/>
      <c r="W1514" s="2"/>
      <c r="X1514" s="55"/>
      <c r="Y1514" s="62"/>
      <c r="Z1514" s="62"/>
      <c r="AA1514" s="62"/>
      <c r="AB1514" s="62"/>
      <c r="AC1514" s="68"/>
      <c r="AD1514" s="2"/>
      <c r="AE1514" s="2"/>
      <c r="AF1514" s="2"/>
      <c r="AG1514" s="2"/>
      <c r="AH1514" s="55"/>
      <c r="AI1514" s="72"/>
      <c r="AJ1514" s="72"/>
      <c r="AK1514" s="72"/>
      <c r="AL1514" s="72"/>
      <c r="AM1514" s="80"/>
      <c r="AN1514" s="2"/>
      <c r="AO1514" s="2"/>
      <c r="AP1514" s="2"/>
      <c r="AQ1514" s="2"/>
      <c r="AR1514" s="55"/>
      <c r="AS1514" s="85"/>
      <c r="AT1514" s="85"/>
      <c r="AU1514" s="85"/>
      <c r="AV1514" s="85"/>
      <c r="AW1514" s="100"/>
      <c r="AX1514" s="2"/>
      <c r="AY1514" s="2"/>
      <c r="AZ1514" s="2"/>
      <c r="BA1514" s="2"/>
      <c r="BB1514" s="55"/>
      <c r="BC1514" s="105"/>
      <c r="BD1514" s="105"/>
      <c r="BE1514" s="105"/>
      <c r="BF1514" s="105"/>
      <c r="BG1514" s="109"/>
      <c r="BH1514" s="2"/>
      <c r="BI1514" s="2"/>
      <c r="BJ1514" s="2"/>
      <c r="BK1514" s="2"/>
      <c r="BL1514" s="55"/>
      <c r="BM1514" s="48"/>
      <c r="BN1514" s="48"/>
      <c r="BO1514" s="48"/>
      <c r="BP1514" s="48"/>
      <c r="BQ1514" s="117"/>
      <c r="BR1514" s="2"/>
      <c r="BS1514" s="2"/>
      <c r="BT1514" s="2"/>
      <c r="BU1514" s="2"/>
      <c r="BV1514" s="55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18" t="s">
        <v>5</v>
      </c>
      <c r="H1515" s="3">
        <v>2024</v>
      </c>
      <c r="I1515" s="20" t="s">
        <v>282</v>
      </c>
      <c r="J1515" s="184" t="s">
        <v>273</v>
      </c>
      <c r="K1515" s="184" t="s">
        <v>321</v>
      </c>
      <c r="L1515" s="187">
        <f t="shared" si="48"/>
        <v>0</v>
      </c>
      <c r="M1515" s="187">
        <f t="shared" si="49"/>
        <v>0</v>
      </c>
      <c r="N1515" s="186"/>
      <c r="O1515" s="33"/>
      <c r="P1515" s="33"/>
      <c r="Q1515" s="33"/>
      <c r="R1515" s="33"/>
      <c r="S1515" s="42"/>
      <c r="T1515" s="2"/>
      <c r="U1515" s="2"/>
      <c r="V1515" s="2"/>
      <c r="W1515" s="2"/>
      <c r="X1515" s="55"/>
      <c r="Y1515" s="62"/>
      <c r="Z1515" s="62"/>
      <c r="AA1515" s="62"/>
      <c r="AB1515" s="62"/>
      <c r="AC1515" s="68"/>
      <c r="AD1515" s="2"/>
      <c r="AE1515" s="2"/>
      <c r="AF1515" s="2"/>
      <c r="AG1515" s="2"/>
      <c r="AH1515" s="55"/>
      <c r="AI1515" s="72"/>
      <c r="AJ1515" s="72"/>
      <c r="AK1515" s="72"/>
      <c r="AL1515" s="72"/>
      <c r="AM1515" s="80"/>
      <c r="AN1515" s="2"/>
      <c r="AO1515" s="2"/>
      <c r="AP1515" s="2"/>
      <c r="AQ1515" s="2"/>
      <c r="AR1515" s="55"/>
      <c r="AS1515" s="85"/>
      <c r="AT1515" s="85"/>
      <c r="AU1515" s="85"/>
      <c r="AV1515" s="85"/>
      <c r="AW1515" s="100"/>
      <c r="AX1515" s="2"/>
      <c r="AY1515" s="2"/>
      <c r="AZ1515" s="2"/>
      <c r="BA1515" s="2"/>
      <c r="BB1515" s="55"/>
      <c r="BC1515" s="105"/>
      <c r="BD1515" s="105"/>
      <c r="BE1515" s="105"/>
      <c r="BF1515" s="105"/>
      <c r="BG1515" s="109"/>
      <c r="BH1515" s="2"/>
      <c r="BI1515" s="2"/>
      <c r="BJ1515" s="2"/>
      <c r="BK1515" s="2"/>
      <c r="BL1515" s="55"/>
      <c r="BM1515" s="48"/>
      <c r="BN1515" s="48"/>
      <c r="BO1515" s="48"/>
      <c r="BP1515" s="48"/>
      <c r="BQ1515" s="117"/>
      <c r="BR1515" s="2"/>
      <c r="BS1515" s="2"/>
      <c r="BT1515" s="2"/>
      <c r="BU1515" s="2"/>
      <c r="BV1515" s="55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18" t="s">
        <v>5</v>
      </c>
      <c r="H1516" s="3">
        <v>2024</v>
      </c>
      <c r="I1516" s="20" t="s">
        <v>282</v>
      </c>
      <c r="J1516" s="184" t="s">
        <v>274</v>
      </c>
      <c r="K1516" s="184" t="s">
        <v>321</v>
      </c>
      <c r="L1516" s="187">
        <f t="shared" si="48"/>
        <v>0</v>
      </c>
      <c r="M1516" s="187">
        <f t="shared" si="49"/>
        <v>0</v>
      </c>
      <c r="N1516" s="186"/>
      <c r="O1516" s="33"/>
      <c r="P1516" s="33"/>
      <c r="Q1516" s="33"/>
      <c r="R1516" s="33"/>
      <c r="S1516" s="42"/>
      <c r="T1516" s="2"/>
      <c r="U1516" s="2"/>
      <c r="V1516" s="2"/>
      <c r="W1516" s="2"/>
      <c r="X1516" s="55"/>
      <c r="Y1516" s="62"/>
      <c r="Z1516" s="62"/>
      <c r="AA1516" s="62"/>
      <c r="AB1516" s="62"/>
      <c r="AC1516" s="68"/>
      <c r="AD1516" s="2"/>
      <c r="AE1516" s="2"/>
      <c r="AF1516" s="2"/>
      <c r="AG1516" s="2"/>
      <c r="AH1516" s="55"/>
      <c r="AI1516" s="72"/>
      <c r="AJ1516" s="72"/>
      <c r="AK1516" s="72"/>
      <c r="AL1516" s="72"/>
      <c r="AM1516" s="80"/>
      <c r="AN1516" s="2"/>
      <c r="AO1516" s="2"/>
      <c r="AP1516" s="2"/>
      <c r="AQ1516" s="2"/>
      <c r="AR1516" s="55"/>
      <c r="AS1516" s="85"/>
      <c r="AT1516" s="85"/>
      <c r="AU1516" s="85"/>
      <c r="AV1516" s="85"/>
      <c r="AW1516" s="100"/>
      <c r="AX1516" s="2"/>
      <c r="AY1516" s="2"/>
      <c r="AZ1516" s="2"/>
      <c r="BA1516" s="2"/>
      <c r="BB1516" s="55"/>
      <c r="BC1516" s="105"/>
      <c r="BD1516" s="105"/>
      <c r="BE1516" s="105"/>
      <c r="BF1516" s="105"/>
      <c r="BG1516" s="109"/>
      <c r="BH1516" s="2"/>
      <c r="BI1516" s="2"/>
      <c r="BJ1516" s="2"/>
      <c r="BK1516" s="2"/>
      <c r="BL1516" s="55"/>
      <c r="BM1516" s="48"/>
      <c r="BN1516" s="48"/>
      <c r="BO1516" s="48"/>
      <c r="BP1516" s="48"/>
      <c r="BQ1516" s="117"/>
      <c r="BR1516" s="2"/>
      <c r="BS1516" s="2"/>
      <c r="BT1516" s="2"/>
      <c r="BU1516" s="2"/>
      <c r="BV1516" s="55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18" t="s">
        <v>5</v>
      </c>
      <c r="H1517" s="3">
        <v>2024</v>
      </c>
      <c r="I1517" s="20" t="s">
        <v>282</v>
      </c>
      <c r="J1517" s="184" t="s">
        <v>275</v>
      </c>
      <c r="K1517" s="184" t="s">
        <v>321</v>
      </c>
      <c r="L1517" s="187">
        <f t="shared" si="48"/>
        <v>0</v>
      </c>
      <c r="M1517" s="187">
        <f t="shared" si="49"/>
        <v>0</v>
      </c>
      <c r="N1517" s="186"/>
      <c r="O1517" s="33"/>
      <c r="P1517" s="33"/>
      <c r="Q1517" s="33"/>
      <c r="R1517" s="33"/>
      <c r="S1517" s="42"/>
      <c r="T1517" s="2"/>
      <c r="U1517" s="2"/>
      <c r="V1517" s="2"/>
      <c r="W1517" s="2"/>
      <c r="X1517" s="55"/>
      <c r="Y1517" s="62"/>
      <c r="Z1517" s="62"/>
      <c r="AA1517" s="62"/>
      <c r="AB1517" s="62"/>
      <c r="AC1517" s="68"/>
      <c r="AD1517" s="2"/>
      <c r="AE1517" s="2"/>
      <c r="AF1517" s="2"/>
      <c r="AG1517" s="2"/>
      <c r="AH1517" s="55"/>
      <c r="AI1517" s="72"/>
      <c r="AJ1517" s="72"/>
      <c r="AK1517" s="72"/>
      <c r="AL1517" s="72"/>
      <c r="AM1517" s="80"/>
      <c r="AN1517" s="2"/>
      <c r="AO1517" s="2"/>
      <c r="AP1517" s="2"/>
      <c r="AQ1517" s="2"/>
      <c r="AR1517" s="55"/>
      <c r="AS1517" s="85"/>
      <c r="AT1517" s="85"/>
      <c r="AU1517" s="85"/>
      <c r="AV1517" s="85"/>
      <c r="AW1517" s="100"/>
      <c r="AX1517" s="2"/>
      <c r="AY1517" s="2"/>
      <c r="AZ1517" s="2"/>
      <c r="BA1517" s="2"/>
      <c r="BB1517" s="55"/>
      <c r="BC1517" s="105"/>
      <c r="BD1517" s="105"/>
      <c r="BE1517" s="105"/>
      <c r="BF1517" s="105"/>
      <c r="BG1517" s="109"/>
      <c r="BH1517" s="2"/>
      <c r="BI1517" s="2"/>
      <c r="BJ1517" s="2"/>
      <c r="BK1517" s="2"/>
      <c r="BL1517" s="55"/>
      <c r="BM1517" s="48"/>
      <c r="BN1517" s="48"/>
      <c r="BO1517" s="48"/>
      <c r="BP1517" s="48"/>
      <c r="BQ1517" s="117"/>
      <c r="BR1517" s="2"/>
      <c r="BS1517" s="2"/>
      <c r="BT1517" s="2"/>
      <c r="BU1517" s="2"/>
      <c r="BV1517" s="55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18" t="s">
        <v>5</v>
      </c>
      <c r="H1518" s="3">
        <v>2024</v>
      </c>
      <c r="I1518" s="20" t="s">
        <v>282</v>
      </c>
      <c r="J1518" s="184" t="s">
        <v>276</v>
      </c>
      <c r="K1518" s="184" t="s">
        <v>320</v>
      </c>
      <c r="L1518" s="187">
        <f t="shared" si="48"/>
        <v>0</v>
      </c>
      <c r="M1518" s="187">
        <f t="shared" si="49"/>
        <v>0</v>
      </c>
      <c r="N1518" s="186"/>
      <c r="O1518" s="33"/>
      <c r="P1518" s="33"/>
      <c r="Q1518" s="33"/>
      <c r="R1518" s="33"/>
      <c r="S1518" s="42"/>
      <c r="T1518" s="2"/>
      <c r="U1518" s="2"/>
      <c r="V1518" s="2"/>
      <c r="W1518" s="2"/>
      <c r="X1518" s="55"/>
      <c r="Y1518" s="62"/>
      <c r="Z1518" s="62"/>
      <c r="AA1518" s="62"/>
      <c r="AB1518" s="62"/>
      <c r="AC1518" s="68"/>
      <c r="AD1518" s="2"/>
      <c r="AE1518" s="2"/>
      <c r="AF1518" s="2"/>
      <c r="AG1518" s="2"/>
      <c r="AH1518" s="55"/>
      <c r="AI1518" s="72"/>
      <c r="AJ1518" s="72"/>
      <c r="AK1518" s="72"/>
      <c r="AL1518" s="72"/>
      <c r="AM1518" s="80"/>
      <c r="AN1518" s="2"/>
      <c r="AO1518" s="2"/>
      <c r="AP1518" s="2"/>
      <c r="AQ1518" s="2"/>
      <c r="AR1518" s="55"/>
      <c r="AS1518" s="85"/>
      <c r="AT1518" s="85"/>
      <c r="AU1518" s="85"/>
      <c r="AV1518" s="85"/>
      <c r="AW1518" s="100"/>
      <c r="AX1518" s="2"/>
      <c r="AY1518" s="2"/>
      <c r="AZ1518" s="2"/>
      <c r="BA1518" s="2"/>
      <c r="BB1518" s="55"/>
      <c r="BC1518" s="105"/>
      <c r="BD1518" s="105"/>
      <c r="BE1518" s="105"/>
      <c r="BF1518" s="105"/>
      <c r="BG1518" s="109"/>
      <c r="BH1518" s="2"/>
      <c r="BI1518" s="2"/>
      <c r="BJ1518" s="2"/>
      <c r="BK1518" s="2"/>
      <c r="BL1518" s="55"/>
      <c r="BM1518" s="48"/>
      <c r="BN1518" s="48"/>
      <c r="BO1518" s="48"/>
      <c r="BP1518" s="48"/>
      <c r="BQ1518" s="117"/>
      <c r="BR1518" s="2"/>
      <c r="BS1518" s="2"/>
      <c r="BT1518" s="2"/>
      <c r="BU1518" s="2"/>
      <c r="BV1518" s="55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18" t="s">
        <v>5</v>
      </c>
      <c r="H1519" s="3">
        <v>2024</v>
      </c>
      <c r="I1519" s="20" t="s">
        <v>282</v>
      </c>
      <c r="J1519" s="184" t="s">
        <v>277</v>
      </c>
      <c r="K1519" s="184" t="s">
        <v>320</v>
      </c>
      <c r="L1519" s="187">
        <f t="shared" si="48"/>
        <v>1</v>
      </c>
      <c r="M1519" s="187">
        <f t="shared" si="49"/>
        <v>0.78100000000000003</v>
      </c>
      <c r="N1519" s="186" t="s">
        <v>560</v>
      </c>
      <c r="O1519" s="33"/>
      <c r="P1519" s="33"/>
      <c r="Q1519" s="33"/>
      <c r="R1519" s="33"/>
      <c r="S1519" s="42"/>
      <c r="T1519" s="2"/>
      <c r="U1519" s="2"/>
      <c r="V1519" s="2"/>
      <c r="W1519" s="2"/>
      <c r="X1519" s="55"/>
      <c r="Y1519" s="62"/>
      <c r="Z1519" s="62"/>
      <c r="AA1519" s="62"/>
      <c r="AB1519" s="62"/>
      <c r="AC1519" s="68"/>
      <c r="AD1519" s="2"/>
      <c r="AE1519" s="2"/>
      <c r="AF1519" s="2"/>
      <c r="AG1519" s="2"/>
      <c r="AH1519" s="55"/>
      <c r="AI1519" s="72"/>
      <c r="AJ1519" s="72"/>
      <c r="AK1519" s="72" t="s">
        <v>560</v>
      </c>
      <c r="AL1519" s="72">
        <v>1</v>
      </c>
      <c r="AM1519" s="80">
        <v>0.78100000000000003</v>
      </c>
      <c r="AN1519" s="2"/>
      <c r="AO1519" s="2"/>
      <c r="AP1519" s="2"/>
      <c r="AQ1519" s="2"/>
      <c r="AR1519" s="55"/>
      <c r="AS1519" s="85"/>
      <c r="AT1519" s="85"/>
      <c r="AU1519" s="85"/>
      <c r="AV1519" s="85"/>
      <c r="AW1519" s="100"/>
      <c r="AX1519" s="2"/>
      <c r="AY1519" s="2"/>
      <c r="AZ1519" s="2"/>
      <c r="BA1519" s="2"/>
      <c r="BB1519" s="55"/>
      <c r="BC1519" s="105"/>
      <c r="BD1519" s="105"/>
      <c r="BE1519" s="105"/>
      <c r="BF1519" s="105"/>
      <c r="BG1519" s="109"/>
      <c r="BH1519" s="2"/>
      <c r="BI1519" s="2"/>
      <c r="BJ1519" s="2"/>
      <c r="BK1519" s="2"/>
      <c r="BL1519" s="55"/>
      <c r="BM1519" s="48"/>
      <c r="BN1519" s="48"/>
      <c r="BO1519" s="48"/>
      <c r="BP1519" s="48"/>
      <c r="BQ1519" s="117"/>
      <c r="BR1519" s="2"/>
      <c r="BS1519" s="2"/>
      <c r="BT1519" s="2"/>
      <c r="BU1519" s="2"/>
      <c r="BV1519" s="55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18" t="s">
        <v>5</v>
      </c>
      <c r="H1520" s="3">
        <v>2024</v>
      </c>
      <c r="I1520" s="20" t="s">
        <v>283</v>
      </c>
      <c r="J1520" s="184" t="s">
        <v>298</v>
      </c>
      <c r="K1520" s="184" t="s">
        <v>321</v>
      </c>
      <c r="L1520" s="187">
        <f t="shared" si="48"/>
        <v>0</v>
      </c>
      <c r="M1520" s="187">
        <f t="shared" si="49"/>
        <v>0</v>
      </c>
      <c r="N1520" s="186"/>
      <c r="O1520" s="33"/>
      <c r="P1520" s="33"/>
      <c r="Q1520" s="33"/>
      <c r="R1520" s="33"/>
      <c r="S1520" s="42"/>
      <c r="T1520" s="2"/>
      <c r="U1520" s="2"/>
      <c r="V1520" s="2"/>
      <c r="W1520" s="2"/>
      <c r="X1520" s="55"/>
      <c r="Y1520" s="62"/>
      <c r="Z1520" s="62"/>
      <c r="AA1520" s="62"/>
      <c r="AB1520" s="62"/>
      <c r="AC1520" s="68"/>
      <c r="AD1520" s="2"/>
      <c r="AE1520" s="2"/>
      <c r="AF1520" s="2"/>
      <c r="AG1520" s="2"/>
      <c r="AH1520" s="55"/>
      <c r="AI1520" s="72"/>
      <c r="AJ1520" s="72"/>
      <c r="AK1520" s="72"/>
      <c r="AL1520" s="72"/>
      <c r="AM1520" s="80"/>
      <c r="AN1520" s="2"/>
      <c r="AO1520" s="2"/>
      <c r="AP1520" s="2"/>
      <c r="AQ1520" s="2"/>
      <c r="AR1520" s="55"/>
      <c r="AS1520" s="85"/>
      <c r="AT1520" s="85"/>
      <c r="AU1520" s="85"/>
      <c r="AV1520" s="85"/>
      <c r="AW1520" s="100"/>
      <c r="AX1520" s="2"/>
      <c r="AY1520" s="2"/>
      <c r="AZ1520" s="2"/>
      <c r="BA1520" s="2"/>
      <c r="BB1520" s="55"/>
      <c r="BC1520" s="105"/>
      <c r="BD1520" s="105"/>
      <c r="BE1520" s="105"/>
      <c r="BF1520" s="105"/>
      <c r="BG1520" s="109"/>
      <c r="BH1520" s="2"/>
      <c r="BI1520" s="2"/>
      <c r="BJ1520" s="2"/>
      <c r="BK1520" s="2"/>
      <c r="BL1520" s="55"/>
      <c r="BM1520" s="48"/>
      <c r="BN1520" s="48"/>
      <c r="BO1520" s="48"/>
      <c r="BP1520" s="48"/>
      <c r="BQ1520" s="117"/>
      <c r="BR1520" s="2"/>
      <c r="BS1520" s="2"/>
      <c r="BT1520" s="2"/>
      <c r="BU1520" s="2"/>
      <c r="BV1520" s="55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18" t="s">
        <v>5</v>
      </c>
      <c r="H1521" s="3">
        <v>2024</v>
      </c>
      <c r="I1521" s="20" t="s">
        <v>283</v>
      </c>
      <c r="J1521" s="184" t="s">
        <v>278</v>
      </c>
      <c r="K1521" s="184" t="s">
        <v>320</v>
      </c>
      <c r="L1521" s="187">
        <f t="shared" si="48"/>
        <v>4</v>
      </c>
      <c r="M1521" s="187">
        <f t="shared" si="49"/>
        <v>8.5969999999999995</v>
      </c>
      <c r="N1521" s="186" t="s">
        <v>1379</v>
      </c>
      <c r="O1521" s="33"/>
      <c r="P1521" s="33"/>
      <c r="Q1521" s="33"/>
      <c r="R1521" s="33"/>
      <c r="S1521" s="42"/>
      <c r="T1521" s="2"/>
      <c r="U1521" s="2"/>
      <c r="V1521" s="2"/>
      <c r="W1521" s="2"/>
      <c r="X1521" s="55"/>
      <c r="Y1521" s="62">
        <v>1.5</v>
      </c>
      <c r="Z1521" s="62"/>
      <c r="AA1521" s="62"/>
      <c r="AB1521" s="62">
        <v>2</v>
      </c>
      <c r="AC1521" s="68">
        <v>2.7170000000000001</v>
      </c>
      <c r="AD1521" s="2"/>
      <c r="AE1521" s="2"/>
      <c r="AF1521" s="2"/>
      <c r="AG1521" s="2"/>
      <c r="AH1521" s="55"/>
      <c r="AI1521" s="72" t="s">
        <v>573</v>
      </c>
      <c r="AJ1521" s="72"/>
      <c r="AK1521" s="72"/>
      <c r="AL1521" s="72">
        <v>2</v>
      </c>
      <c r="AM1521" s="80">
        <v>5.88</v>
      </c>
      <c r="AN1521" s="2"/>
      <c r="AO1521" s="2"/>
      <c r="AP1521" s="2"/>
      <c r="AQ1521" s="2"/>
      <c r="AR1521" s="55"/>
      <c r="AS1521" s="85"/>
      <c r="AT1521" s="85"/>
      <c r="AU1521" s="85"/>
      <c r="AV1521" s="85"/>
      <c r="AW1521" s="100"/>
      <c r="AX1521" s="2"/>
      <c r="AY1521" s="2"/>
      <c r="AZ1521" s="2"/>
      <c r="BA1521" s="2"/>
      <c r="BB1521" s="55"/>
      <c r="BC1521" s="105"/>
      <c r="BD1521" s="105"/>
      <c r="BE1521" s="105"/>
      <c r="BF1521" s="105"/>
      <c r="BG1521" s="109"/>
      <c r="BH1521" s="2"/>
      <c r="BI1521" s="2"/>
      <c r="BJ1521" s="2"/>
      <c r="BK1521" s="2"/>
      <c r="BL1521" s="55"/>
      <c r="BM1521" s="48"/>
      <c r="BN1521" s="48"/>
      <c r="BO1521" s="48"/>
      <c r="BP1521" s="48"/>
      <c r="BQ1521" s="117"/>
      <c r="BR1521" s="2"/>
      <c r="BS1521" s="2"/>
      <c r="BT1521" s="2"/>
      <c r="BU1521" s="2"/>
      <c r="BV1521" s="55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18" t="s">
        <v>5</v>
      </c>
      <c r="H1522" s="3">
        <v>2024</v>
      </c>
      <c r="I1522" s="20" t="s">
        <v>283</v>
      </c>
      <c r="J1522" s="184" t="s">
        <v>279</v>
      </c>
      <c r="K1522" s="184" t="s">
        <v>320</v>
      </c>
      <c r="L1522" s="187">
        <f t="shared" si="48"/>
        <v>1</v>
      </c>
      <c r="M1522" s="187">
        <f t="shared" si="49"/>
        <v>10.208</v>
      </c>
      <c r="N1522" s="186" t="s">
        <v>1378</v>
      </c>
      <c r="O1522" s="33"/>
      <c r="P1522" s="33"/>
      <c r="Q1522" s="33"/>
      <c r="R1522" s="33"/>
      <c r="S1522" s="42"/>
      <c r="T1522" s="2"/>
      <c r="U1522" s="2"/>
      <c r="V1522" s="2"/>
      <c r="W1522" s="2"/>
      <c r="X1522" s="55"/>
      <c r="Y1522" s="62"/>
      <c r="Z1522" s="62"/>
      <c r="AA1522" s="62"/>
      <c r="AB1522" s="62"/>
      <c r="AC1522" s="68"/>
      <c r="AD1522" s="2"/>
      <c r="AE1522" s="2"/>
      <c r="AF1522" s="2"/>
      <c r="AG1522" s="2"/>
      <c r="AH1522" s="55"/>
      <c r="AI1522" s="72"/>
      <c r="AJ1522" s="72"/>
      <c r="AK1522" s="72"/>
      <c r="AL1522" s="72"/>
      <c r="AM1522" s="80"/>
      <c r="AN1522" s="2"/>
      <c r="AO1522" s="2"/>
      <c r="AP1522" s="2"/>
      <c r="AQ1522" s="2"/>
      <c r="AR1522" s="55"/>
      <c r="AS1522" s="85"/>
      <c r="AT1522" s="85"/>
      <c r="AU1522" s="85"/>
      <c r="AV1522" s="85"/>
      <c r="AW1522" s="100"/>
      <c r="AX1522" s="2"/>
      <c r="AY1522" s="2"/>
      <c r="AZ1522" s="2"/>
      <c r="BA1522" s="2"/>
      <c r="BB1522" s="55"/>
      <c r="BC1522" s="105"/>
      <c r="BD1522" s="105"/>
      <c r="BE1522" s="105"/>
      <c r="BF1522" s="105"/>
      <c r="BG1522" s="109"/>
      <c r="BH1522" s="2" t="s">
        <v>371</v>
      </c>
      <c r="BI1522" s="2"/>
      <c r="BJ1522" s="2"/>
      <c r="BK1522" s="2">
        <v>1</v>
      </c>
      <c r="BL1522" s="55">
        <v>10.208</v>
      </c>
      <c r="BM1522" s="48"/>
      <c r="BN1522" s="48"/>
      <c r="BO1522" s="48"/>
      <c r="BP1522" s="48"/>
      <c r="BQ1522" s="117"/>
      <c r="BR1522" s="2"/>
      <c r="BS1522" s="2"/>
      <c r="BT1522" s="2"/>
      <c r="BU1522" s="2"/>
      <c r="BV1522" s="121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18" t="s">
        <v>5</v>
      </c>
      <c r="H1523" s="3">
        <v>2024</v>
      </c>
      <c r="I1523" s="20" t="s">
        <v>286</v>
      </c>
      <c r="J1523" s="184" t="s">
        <v>280</v>
      </c>
      <c r="K1523" s="184" t="s">
        <v>319</v>
      </c>
      <c r="L1523" s="187">
        <f t="shared" si="48"/>
        <v>0</v>
      </c>
      <c r="M1523" s="187">
        <f t="shared" si="49"/>
        <v>0</v>
      </c>
      <c r="N1523" s="186"/>
      <c r="O1523" s="33"/>
      <c r="P1523" s="33"/>
      <c r="Q1523" s="33"/>
      <c r="R1523" s="33"/>
      <c r="S1523" s="42"/>
      <c r="T1523" s="2"/>
      <c r="U1523" s="2"/>
      <c r="V1523" s="2"/>
      <c r="W1523" s="2"/>
      <c r="X1523" s="55"/>
      <c r="Y1523" s="62"/>
      <c r="Z1523" s="62"/>
      <c r="AA1523" s="62"/>
      <c r="AB1523" s="62"/>
      <c r="AC1523" s="68"/>
      <c r="AD1523" s="2"/>
      <c r="AE1523" s="2"/>
      <c r="AF1523" s="2"/>
      <c r="AG1523" s="2"/>
      <c r="AH1523" s="55"/>
      <c r="AI1523" s="72"/>
      <c r="AJ1523" s="72"/>
      <c r="AK1523" s="72"/>
      <c r="AL1523" s="72"/>
      <c r="AM1523" s="80"/>
      <c r="AN1523" s="2"/>
      <c r="AO1523" s="2"/>
      <c r="AP1523" s="2"/>
      <c r="AQ1523" s="2"/>
      <c r="AR1523" s="55"/>
      <c r="AS1523" s="85"/>
      <c r="AT1523" s="85"/>
      <c r="AU1523" s="85"/>
      <c r="AV1523" s="85"/>
      <c r="AW1523" s="100"/>
      <c r="AX1523" s="2"/>
      <c r="AY1523" s="2"/>
      <c r="AZ1523" s="2"/>
      <c r="BA1523" s="2"/>
      <c r="BB1523" s="55"/>
      <c r="BC1523" s="105"/>
      <c r="BD1523" s="105"/>
      <c r="BE1523" s="105"/>
      <c r="BF1523" s="105"/>
      <c r="BG1523" s="109"/>
      <c r="BH1523" s="2"/>
      <c r="BI1523" s="2"/>
      <c r="BJ1523" s="2"/>
      <c r="BK1523" s="2"/>
      <c r="BL1523" s="55"/>
      <c r="BM1523" s="48"/>
      <c r="BN1523" s="48"/>
      <c r="BO1523" s="48"/>
      <c r="BP1523" s="48"/>
      <c r="BQ1523" s="117"/>
      <c r="BR1523" s="2"/>
      <c r="BS1523" s="2"/>
      <c r="BT1523" s="2"/>
      <c r="BU1523" s="2"/>
      <c r="BV1523" s="55"/>
    </row>
    <row r="1524" spans="1:74" hidden="1" x14ac:dyDescent="0.3">
      <c r="A1524" s="2" t="s">
        <v>42</v>
      </c>
      <c r="B1524" s="2" t="s">
        <v>2</v>
      </c>
      <c r="C1524" s="2" t="s">
        <v>3</v>
      </c>
      <c r="D1524" s="2" t="s">
        <v>43</v>
      </c>
      <c r="E1524" s="3">
        <v>10</v>
      </c>
      <c r="F1524" s="3"/>
      <c r="G1524" s="18" t="s">
        <v>5</v>
      </c>
      <c r="H1524" s="3">
        <v>2024</v>
      </c>
      <c r="I1524" s="20" t="s">
        <v>286</v>
      </c>
      <c r="J1524" s="184" t="s">
        <v>281</v>
      </c>
      <c r="K1524" s="184" t="s">
        <v>319</v>
      </c>
      <c r="L1524" s="187">
        <f t="shared" si="48"/>
        <v>0</v>
      </c>
      <c r="M1524" s="187">
        <f t="shared" si="49"/>
        <v>38.448999999999998</v>
      </c>
      <c r="N1524" s="186" t="s">
        <v>1061</v>
      </c>
      <c r="O1524" s="33"/>
      <c r="P1524" s="33"/>
      <c r="Q1524" s="33"/>
      <c r="R1524" s="33"/>
      <c r="S1524" s="42"/>
      <c r="T1524" s="2"/>
      <c r="U1524" s="2"/>
      <c r="V1524" s="2"/>
      <c r="W1524" s="2"/>
      <c r="X1524" s="55"/>
      <c r="Y1524" s="62"/>
      <c r="Z1524" s="62"/>
      <c r="AA1524" s="62"/>
      <c r="AB1524" s="62"/>
      <c r="AC1524" s="68"/>
      <c r="AD1524" s="2"/>
      <c r="AE1524" s="2"/>
      <c r="AF1524" s="2"/>
      <c r="AG1524" s="2"/>
      <c r="AH1524" s="55"/>
      <c r="AI1524" s="72"/>
      <c r="AJ1524" s="72"/>
      <c r="AK1524" s="72"/>
      <c r="AL1524" s="72"/>
      <c r="AM1524" s="80"/>
      <c r="AN1524" s="2"/>
      <c r="AO1524" s="2"/>
      <c r="AP1524" s="2"/>
      <c r="AQ1524" s="2"/>
      <c r="AR1524" s="55"/>
      <c r="AS1524" s="85"/>
      <c r="AT1524" s="85"/>
      <c r="AU1524" s="85"/>
      <c r="AV1524" s="85"/>
      <c r="AW1524" s="100"/>
      <c r="AX1524" s="2"/>
      <c r="AY1524" s="2"/>
      <c r="AZ1524" s="2"/>
      <c r="BA1524" s="2"/>
      <c r="BB1524" s="55"/>
      <c r="BC1524" s="105" t="s">
        <v>1061</v>
      </c>
      <c r="BD1524" s="105"/>
      <c r="BE1524" s="105"/>
      <c r="BF1524" s="105"/>
      <c r="BG1524" s="109">
        <v>4.5</v>
      </c>
      <c r="BH1524" s="2"/>
      <c r="BI1524" s="2"/>
      <c r="BJ1524" s="2"/>
      <c r="BK1524" s="2"/>
      <c r="BL1524" s="55"/>
      <c r="BM1524" s="48" t="s">
        <v>1130</v>
      </c>
      <c r="BN1524" s="48"/>
      <c r="BO1524" s="48"/>
      <c r="BP1524" s="48"/>
      <c r="BQ1524" s="117">
        <v>33.948999999999998</v>
      </c>
      <c r="BR1524" s="2"/>
      <c r="BS1524" s="2"/>
      <c r="BT1524" s="2"/>
      <c r="BU1524" s="2"/>
      <c r="BV1524" s="55"/>
    </row>
    <row r="1525" spans="1:74" s="13" customFormat="1" hidden="1" x14ac:dyDescent="0.3">
      <c r="A1525" s="12" t="s">
        <v>42</v>
      </c>
      <c r="B1525" s="12" t="s">
        <v>2</v>
      </c>
      <c r="C1525" s="12" t="s">
        <v>3</v>
      </c>
      <c r="D1525" s="12" t="s">
        <v>43</v>
      </c>
      <c r="E1525" s="7">
        <v>10</v>
      </c>
      <c r="F1525" s="7"/>
      <c r="G1525" s="19" t="s">
        <v>5</v>
      </c>
      <c r="H1525" s="7">
        <v>2024</v>
      </c>
      <c r="I1525" s="21"/>
      <c r="J1525" s="12" t="s">
        <v>314</v>
      </c>
      <c r="K1525" s="12"/>
      <c r="L1525" s="147"/>
      <c r="M1525" s="147">
        <f>SUM(M1487:M1524)</f>
        <v>113.70699999999999</v>
      </c>
      <c r="N1525" s="183"/>
      <c r="O1525" s="12"/>
      <c r="P1525" s="12"/>
      <c r="Q1525" s="12"/>
      <c r="R1525" s="12"/>
      <c r="S1525" s="47">
        <f>SUM(S1487:S1524)</f>
        <v>0</v>
      </c>
      <c r="T1525" s="12"/>
      <c r="U1525" s="12"/>
      <c r="V1525" s="12"/>
      <c r="W1525" s="12"/>
      <c r="X1525" s="47">
        <f>SUM(X1487:X1524)</f>
        <v>0</v>
      </c>
      <c r="Y1525" s="12"/>
      <c r="Z1525" s="12"/>
      <c r="AA1525" s="12"/>
      <c r="AB1525" s="12"/>
      <c r="AC1525" s="47">
        <f>SUM(AC1487:AC1524)</f>
        <v>2.7170000000000001</v>
      </c>
      <c r="AD1525" s="12"/>
      <c r="AE1525" s="12"/>
      <c r="AF1525" s="12"/>
      <c r="AG1525" s="12"/>
      <c r="AH1525" s="47">
        <f>SUM(AH1487:AH1524)</f>
        <v>0</v>
      </c>
      <c r="AI1525" s="12"/>
      <c r="AJ1525" s="12"/>
      <c r="AK1525" s="12"/>
      <c r="AL1525" s="12"/>
      <c r="AM1525" s="47">
        <f>SUM(AM1487:AM1524)</f>
        <v>6.6609999999999996</v>
      </c>
      <c r="AN1525" s="12"/>
      <c r="AO1525" s="12"/>
      <c r="AP1525" s="12"/>
      <c r="AQ1525" s="12"/>
      <c r="AR1525" s="47">
        <f>SUM(AR1487:AR1524)</f>
        <v>0</v>
      </c>
      <c r="AS1525" s="12"/>
      <c r="AT1525" s="12"/>
      <c r="AU1525" s="12"/>
      <c r="AV1525" s="12"/>
      <c r="AW1525" s="47">
        <f>SUM(AW1487:AW1524)</f>
        <v>0</v>
      </c>
      <c r="AX1525" s="12"/>
      <c r="AY1525" s="12"/>
      <c r="AZ1525" s="12"/>
      <c r="BA1525" s="12"/>
      <c r="BB1525" s="47">
        <f>SUM(BB1487:BB1524)</f>
        <v>0</v>
      </c>
      <c r="BC1525" s="12"/>
      <c r="BD1525" s="12"/>
      <c r="BE1525" s="12"/>
      <c r="BF1525" s="12"/>
      <c r="BG1525" s="47">
        <f>SUM(BG1487:BG1524)</f>
        <v>60.171999999999997</v>
      </c>
      <c r="BH1525" s="12"/>
      <c r="BI1525" s="12"/>
      <c r="BJ1525" s="12"/>
      <c r="BK1525" s="12"/>
      <c r="BL1525" s="47">
        <f>SUM(BL1487:BL1524)</f>
        <v>10.208</v>
      </c>
      <c r="BM1525" s="12"/>
      <c r="BN1525" s="12"/>
      <c r="BO1525" s="12"/>
      <c r="BP1525" s="12"/>
      <c r="BQ1525" s="47">
        <f>SUM(BQ1487:BQ1524)</f>
        <v>33.948999999999998</v>
      </c>
      <c r="BR1525" s="12"/>
      <c r="BS1525" s="12"/>
      <c r="BT1525" s="12"/>
      <c r="BU1525" s="12"/>
      <c r="BV1525" s="47">
        <f>SUM(BV1487:BV1524)</f>
        <v>0</v>
      </c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18" t="s">
        <v>5</v>
      </c>
      <c r="H1526" s="3">
        <v>2024</v>
      </c>
      <c r="I1526" s="20" t="s">
        <v>287</v>
      </c>
      <c r="J1526" s="184" t="s">
        <v>267</v>
      </c>
      <c r="K1526" s="184" t="s">
        <v>318</v>
      </c>
      <c r="L1526" s="187">
        <f t="shared" si="48"/>
        <v>0</v>
      </c>
      <c r="M1526" s="187">
        <f t="shared" si="49"/>
        <v>0</v>
      </c>
      <c r="N1526" s="186"/>
      <c r="O1526" s="33"/>
      <c r="P1526" s="33"/>
      <c r="Q1526" s="33"/>
      <c r="R1526" s="33"/>
      <c r="S1526" s="42"/>
      <c r="T1526" s="2"/>
      <c r="U1526" s="2"/>
      <c r="V1526" s="2"/>
      <c r="W1526" s="2"/>
      <c r="X1526" s="55"/>
      <c r="Y1526" s="62"/>
      <c r="Z1526" s="62"/>
      <c r="AA1526" s="62"/>
      <c r="AB1526" s="62"/>
      <c r="AC1526" s="68"/>
      <c r="AD1526" s="2"/>
      <c r="AE1526" s="2"/>
      <c r="AF1526" s="2"/>
      <c r="AG1526" s="2"/>
      <c r="AH1526" s="55"/>
      <c r="AI1526" s="72"/>
      <c r="AJ1526" s="72"/>
      <c r="AK1526" s="72"/>
      <c r="AL1526" s="72"/>
      <c r="AM1526" s="80"/>
      <c r="AN1526" s="2"/>
      <c r="AO1526" s="2"/>
      <c r="AP1526" s="2"/>
      <c r="AQ1526" s="2"/>
      <c r="AR1526" s="55"/>
      <c r="AS1526" s="85"/>
      <c r="AT1526" s="85"/>
      <c r="AU1526" s="85"/>
      <c r="AV1526" s="85"/>
      <c r="AW1526" s="100"/>
      <c r="AX1526" s="2"/>
      <c r="AY1526" s="2"/>
      <c r="AZ1526" s="2"/>
      <c r="BA1526" s="2"/>
      <c r="BB1526" s="55"/>
      <c r="BC1526" s="105"/>
      <c r="BD1526" s="105"/>
      <c r="BE1526" s="105"/>
      <c r="BF1526" s="105"/>
      <c r="BG1526" s="109"/>
      <c r="BH1526" s="2"/>
      <c r="BI1526" s="2"/>
      <c r="BJ1526" s="2"/>
      <c r="BK1526" s="2"/>
      <c r="BL1526" s="55"/>
      <c r="BM1526" s="48"/>
      <c r="BN1526" s="48"/>
      <c r="BO1526" s="48"/>
      <c r="BP1526" s="48"/>
      <c r="BQ1526" s="117"/>
      <c r="BR1526" s="2"/>
      <c r="BS1526" s="2"/>
      <c r="BT1526" s="2"/>
      <c r="BU1526" s="2"/>
      <c r="BV1526" s="55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18" t="s">
        <v>5</v>
      </c>
      <c r="H1527" s="3">
        <v>2024</v>
      </c>
      <c r="I1527" s="20" t="s">
        <v>287</v>
      </c>
      <c r="J1527" s="184" t="s">
        <v>291</v>
      </c>
      <c r="K1527" s="184" t="s">
        <v>319</v>
      </c>
      <c r="L1527" s="187">
        <f t="shared" si="48"/>
        <v>0</v>
      </c>
      <c r="M1527" s="187">
        <f t="shared" si="49"/>
        <v>0</v>
      </c>
      <c r="N1527" s="186"/>
      <c r="O1527" s="33"/>
      <c r="P1527" s="33"/>
      <c r="Q1527" s="33"/>
      <c r="R1527" s="33"/>
      <c r="S1527" s="42"/>
      <c r="T1527" s="2"/>
      <c r="U1527" s="2"/>
      <c r="V1527" s="2"/>
      <c r="W1527" s="2"/>
      <c r="X1527" s="55"/>
      <c r="Y1527" s="62"/>
      <c r="Z1527" s="62"/>
      <c r="AA1527" s="62"/>
      <c r="AB1527" s="62"/>
      <c r="AC1527" s="68"/>
      <c r="AD1527" s="2"/>
      <c r="AE1527" s="2"/>
      <c r="AF1527" s="2"/>
      <c r="AG1527" s="2"/>
      <c r="AH1527" s="55"/>
      <c r="AI1527" s="72"/>
      <c r="AJ1527" s="72"/>
      <c r="AK1527" s="72"/>
      <c r="AL1527" s="72"/>
      <c r="AM1527" s="80"/>
      <c r="AN1527" s="2"/>
      <c r="AO1527" s="2"/>
      <c r="AP1527" s="2"/>
      <c r="AQ1527" s="2"/>
      <c r="AR1527" s="55"/>
      <c r="AS1527" s="85"/>
      <c r="AT1527" s="85"/>
      <c r="AU1527" s="85"/>
      <c r="AV1527" s="85"/>
      <c r="AW1527" s="100"/>
      <c r="AX1527" s="2"/>
      <c r="AY1527" s="2"/>
      <c r="AZ1527" s="2"/>
      <c r="BA1527" s="2"/>
      <c r="BB1527" s="55"/>
      <c r="BC1527" s="105"/>
      <c r="BD1527" s="105"/>
      <c r="BE1527" s="105"/>
      <c r="BF1527" s="105"/>
      <c r="BG1527" s="109"/>
      <c r="BH1527" s="2"/>
      <c r="BI1527" s="2"/>
      <c r="BJ1527" s="2"/>
      <c r="BK1527" s="2"/>
      <c r="BL1527" s="55"/>
      <c r="BM1527" s="48"/>
      <c r="BN1527" s="48"/>
      <c r="BO1527" s="48"/>
      <c r="BP1527" s="48"/>
      <c r="BQ1527" s="117"/>
      <c r="BR1527" s="2"/>
      <c r="BS1527" s="2"/>
      <c r="BT1527" s="2"/>
      <c r="BU1527" s="2"/>
      <c r="BV1527" s="55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18" t="s">
        <v>5</v>
      </c>
      <c r="H1528" s="3">
        <v>2024</v>
      </c>
      <c r="I1528" s="20" t="s">
        <v>286</v>
      </c>
      <c r="J1528" s="184" t="s">
        <v>336</v>
      </c>
      <c r="K1528" s="184" t="s">
        <v>319</v>
      </c>
      <c r="L1528" s="187">
        <f t="shared" si="48"/>
        <v>0</v>
      </c>
      <c r="M1528" s="187">
        <f t="shared" si="49"/>
        <v>0</v>
      </c>
      <c r="N1528" s="186"/>
      <c r="O1528" s="33"/>
      <c r="P1528" s="33"/>
      <c r="Q1528" s="33"/>
      <c r="R1528" s="33"/>
      <c r="S1528" s="42"/>
      <c r="T1528" s="2"/>
      <c r="U1528" s="2"/>
      <c r="V1528" s="2"/>
      <c r="W1528" s="2"/>
      <c r="X1528" s="55"/>
      <c r="Y1528" s="62"/>
      <c r="Z1528" s="62"/>
      <c r="AA1528" s="62"/>
      <c r="AB1528" s="62"/>
      <c r="AC1528" s="68"/>
      <c r="AD1528" s="2"/>
      <c r="AE1528" s="2"/>
      <c r="AF1528" s="2"/>
      <c r="AG1528" s="2"/>
      <c r="AH1528" s="55"/>
      <c r="AI1528" s="72"/>
      <c r="AJ1528" s="72"/>
      <c r="AK1528" s="72"/>
      <c r="AL1528" s="72"/>
      <c r="AM1528" s="80"/>
      <c r="AN1528" s="2"/>
      <c r="AO1528" s="2"/>
      <c r="AP1528" s="2"/>
      <c r="AQ1528" s="2"/>
      <c r="AR1528" s="55"/>
      <c r="AS1528" s="85"/>
      <c r="AT1528" s="85"/>
      <c r="AU1528" s="85"/>
      <c r="AV1528" s="85"/>
      <c r="AW1528" s="100"/>
      <c r="AX1528" s="2"/>
      <c r="AY1528" s="2"/>
      <c r="AZ1528" s="2"/>
      <c r="BA1528" s="2"/>
      <c r="BB1528" s="55"/>
      <c r="BC1528" s="105"/>
      <c r="BD1528" s="105"/>
      <c r="BE1528" s="105"/>
      <c r="BF1528" s="105"/>
      <c r="BG1528" s="109"/>
      <c r="BH1528" s="2"/>
      <c r="BI1528" s="2"/>
      <c r="BJ1528" s="2"/>
      <c r="BK1528" s="2"/>
      <c r="BL1528" s="55"/>
      <c r="BM1528" s="48"/>
      <c r="BN1528" s="48"/>
      <c r="BO1528" s="48"/>
      <c r="BP1528" s="48"/>
      <c r="BQ1528" s="117"/>
      <c r="BR1528" s="2"/>
      <c r="BS1528" s="2"/>
      <c r="BT1528" s="2"/>
      <c r="BU1528" s="2"/>
      <c r="BV1528" s="55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18" t="s">
        <v>5</v>
      </c>
      <c r="H1529" s="3">
        <v>2024</v>
      </c>
      <c r="I1529" s="20" t="s">
        <v>286</v>
      </c>
      <c r="J1529" s="185" t="s">
        <v>337</v>
      </c>
      <c r="K1529" s="185" t="s">
        <v>318</v>
      </c>
      <c r="L1529" s="187">
        <f t="shared" si="48"/>
        <v>0</v>
      </c>
      <c r="M1529" s="187">
        <f t="shared" si="49"/>
        <v>0</v>
      </c>
      <c r="N1529" s="186"/>
      <c r="O1529" s="53"/>
      <c r="P1529" s="53"/>
      <c r="Q1529" s="53"/>
      <c r="R1529" s="53"/>
      <c r="S1529" s="54"/>
      <c r="T1529" s="8"/>
      <c r="U1529" s="8"/>
      <c r="V1529" s="8"/>
      <c r="W1529" s="8"/>
      <c r="X1529" s="122"/>
      <c r="Y1529" s="135"/>
      <c r="Z1529" s="135"/>
      <c r="AA1529" s="135"/>
      <c r="AB1529" s="135"/>
      <c r="AC1529" s="136"/>
      <c r="AD1529" s="8"/>
      <c r="AE1529" s="8"/>
      <c r="AF1529" s="8"/>
      <c r="AG1529" s="8"/>
      <c r="AH1529" s="122"/>
      <c r="AI1529" s="137"/>
      <c r="AJ1529" s="137"/>
      <c r="AK1529" s="137"/>
      <c r="AL1529" s="137"/>
      <c r="AM1529" s="138"/>
      <c r="AN1529" s="8"/>
      <c r="AO1529" s="8"/>
      <c r="AP1529" s="8"/>
      <c r="AQ1529" s="8"/>
      <c r="AR1529" s="122"/>
      <c r="AS1529" s="139"/>
      <c r="AT1529" s="139"/>
      <c r="AU1529" s="139"/>
      <c r="AV1529" s="139"/>
      <c r="AW1529" s="140"/>
      <c r="AX1529" s="8"/>
      <c r="AY1529" s="8"/>
      <c r="AZ1529" s="8"/>
      <c r="BA1529" s="8"/>
      <c r="BB1529" s="122"/>
      <c r="BC1529" s="141"/>
      <c r="BD1529" s="141"/>
      <c r="BE1529" s="141"/>
      <c r="BF1529" s="141"/>
      <c r="BG1529" s="142"/>
      <c r="BH1529" s="8"/>
      <c r="BI1529" s="8"/>
      <c r="BJ1529" s="8"/>
      <c r="BK1529" s="8"/>
      <c r="BL1529" s="122"/>
      <c r="BM1529" s="143"/>
      <c r="BN1529" s="143"/>
      <c r="BO1529" s="143"/>
      <c r="BP1529" s="143"/>
      <c r="BQ1529" s="144"/>
      <c r="BR1529" s="8"/>
      <c r="BS1529" s="8"/>
      <c r="BT1529" s="8"/>
      <c r="BU1529" s="8"/>
      <c r="BV1529" s="122"/>
    </row>
    <row r="1530" spans="1:74" ht="28.8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18" t="s">
        <v>5</v>
      </c>
      <c r="H1530" s="3">
        <v>2024</v>
      </c>
      <c r="I1530" s="20" t="s">
        <v>286</v>
      </c>
      <c r="J1530" s="185" t="s">
        <v>338</v>
      </c>
      <c r="K1530" s="185" t="s">
        <v>339</v>
      </c>
      <c r="L1530" s="187">
        <f t="shared" si="48"/>
        <v>0</v>
      </c>
      <c r="M1530" s="187">
        <f t="shared" si="49"/>
        <v>0</v>
      </c>
      <c r="N1530" s="186"/>
      <c r="O1530" s="53"/>
      <c r="P1530" s="53"/>
      <c r="Q1530" s="53"/>
      <c r="R1530" s="53"/>
      <c r="S1530" s="54"/>
      <c r="T1530" s="8"/>
      <c r="U1530" s="8"/>
      <c r="V1530" s="8"/>
      <c r="W1530" s="8"/>
      <c r="X1530" s="122"/>
      <c r="Y1530" s="135"/>
      <c r="Z1530" s="135"/>
      <c r="AA1530" s="135"/>
      <c r="AB1530" s="135"/>
      <c r="AC1530" s="136"/>
      <c r="AD1530" s="8"/>
      <c r="AE1530" s="8"/>
      <c r="AF1530" s="8"/>
      <c r="AG1530" s="8"/>
      <c r="AH1530" s="122"/>
      <c r="AI1530" s="137"/>
      <c r="AJ1530" s="137"/>
      <c r="AK1530" s="137"/>
      <c r="AL1530" s="137"/>
      <c r="AM1530" s="138"/>
      <c r="AN1530" s="8"/>
      <c r="AO1530" s="8"/>
      <c r="AP1530" s="8"/>
      <c r="AQ1530" s="8"/>
      <c r="AR1530" s="122"/>
      <c r="AS1530" s="139"/>
      <c r="AT1530" s="139"/>
      <c r="AU1530" s="139"/>
      <c r="AV1530" s="139"/>
      <c r="AW1530" s="140"/>
      <c r="AX1530" s="8"/>
      <c r="AY1530" s="8"/>
      <c r="AZ1530" s="8"/>
      <c r="BA1530" s="8"/>
      <c r="BB1530" s="122"/>
      <c r="BC1530" s="141"/>
      <c r="BD1530" s="141"/>
      <c r="BE1530" s="141"/>
      <c r="BF1530" s="141"/>
      <c r="BG1530" s="142"/>
      <c r="BH1530" s="8"/>
      <c r="BI1530" s="8"/>
      <c r="BJ1530" s="8"/>
      <c r="BK1530" s="8"/>
      <c r="BL1530" s="122"/>
      <c r="BM1530" s="143"/>
      <c r="BN1530" s="143"/>
      <c r="BO1530" s="143"/>
      <c r="BP1530" s="143"/>
      <c r="BQ1530" s="144"/>
      <c r="BR1530" s="8"/>
      <c r="BS1530" s="8"/>
      <c r="BT1530" s="8"/>
      <c r="BU1530" s="8"/>
      <c r="BV1530" s="122"/>
    </row>
    <row r="1531" spans="1:74" ht="28.8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18" t="s">
        <v>5</v>
      </c>
      <c r="H1531" s="3">
        <v>2024</v>
      </c>
      <c r="I1531" s="20" t="s">
        <v>286</v>
      </c>
      <c r="J1531" s="185" t="s">
        <v>340</v>
      </c>
      <c r="K1531" s="185" t="s">
        <v>318</v>
      </c>
      <c r="L1531" s="187">
        <f t="shared" si="48"/>
        <v>0</v>
      </c>
      <c r="M1531" s="187">
        <f t="shared" si="49"/>
        <v>0</v>
      </c>
      <c r="N1531" s="186"/>
      <c r="O1531" s="53"/>
      <c r="P1531" s="53"/>
      <c r="Q1531" s="53"/>
      <c r="R1531" s="53"/>
      <c r="S1531" s="54"/>
      <c r="T1531" s="8"/>
      <c r="U1531" s="8"/>
      <c r="V1531" s="8"/>
      <c r="W1531" s="8"/>
      <c r="X1531" s="122"/>
      <c r="Y1531" s="135"/>
      <c r="Z1531" s="135"/>
      <c r="AA1531" s="135"/>
      <c r="AB1531" s="135"/>
      <c r="AC1531" s="136"/>
      <c r="AD1531" s="8"/>
      <c r="AE1531" s="8"/>
      <c r="AF1531" s="8"/>
      <c r="AG1531" s="8"/>
      <c r="AH1531" s="122"/>
      <c r="AI1531" s="137"/>
      <c r="AJ1531" s="137"/>
      <c r="AK1531" s="137"/>
      <c r="AL1531" s="137"/>
      <c r="AM1531" s="138"/>
      <c r="AN1531" s="8"/>
      <c r="AO1531" s="8"/>
      <c r="AP1531" s="8"/>
      <c r="AQ1531" s="8"/>
      <c r="AR1531" s="122"/>
      <c r="AS1531" s="139"/>
      <c r="AT1531" s="139"/>
      <c r="AU1531" s="139"/>
      <c r="AV1531" s="139"/>
      <c r="AW1531" s="140"/>
      <c r="AX1531" s="8"/>
      <c r="AY1531" s="8"/>
      <c r="AZ1531" s="8"/>
      <c r="BA1531" s="8"/>
      <c r="BB1531" s="122"/>
      <c r="BC1531" s="141"/>
      <c r="BD1531" s="141"/>
      <c r="BE1531" s="141"/>
      <c r="BF1531" s="141"/>
      <c r="BG1531" s="142"/>
      <c r="BH1531" s="8"/>
      <c r="BI1531" s="8"/>
      <c r="BJ1531" s="8"/>
      <c r="BK1531" s="8"/>
      <c r="BL1531" s="122"/>
      <c r="BM1531" s="143"/>
      <c r="BN1531" s="143"/>
      <c r="BO1531" s="143"/>
      <c r="BP1531" s="143"/>
      <c r="BQ1531" s="144"/>
      <c r="BR1531" s="8"/>
      <c r="BS1531" s="8"/>
      <c r="BT1531" s="8"/>
      <c r="BU1531" s="8"/>
      <c r="BV1531" s="122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18" t="s">
        <v>5</v>
      </c>
      <c r="H1532" s="3">
        <v>2024</v>
      </c>
      <c r="I1532" s="20" t="s">
        <v>286</v>
      </c>
      <c r="J1532" s="185" t="s">
        <v>341</v>
      </c>
      <c r="K1532" s="185" t="s">
        <v>320</v>
      </c>
      <c r="L1532" s="187">
        <f t="shared" si="48"/>
        <v>0</v>
      </c>
      <c r="M1532" s="187">
        <f t="shared" si="49"/>
        <v>0</v>
      </c>
      <c r="N1532" s="186"/>
      <c r="O1532" s="53"/>
      <c r="P1532" s="53"/>
      <c r="Q1532" s="53"/>
      <c r="R1532" s="53"/>
      <c r="S1532" s="54"/>
      <c r="T1532" s="8"/>
      <c r="U1532" s="8"/>
      <c r="V1532" s="8"/>
      <c r="W1532" s="8"/>
      <c r="X1532" s="122"/>
      <c r="Y1532" s="135"/>
      <c r="Z1532" s="135"/>
      <c r="AA1532" s="135"/>
      <c r="AB1532" s="135"/>
      <c r="AC1532" s="136"/>
      <c r="AD1532" s="8"/>
      <c r="AE1532" s="8"/>
      <c r="AF1532" s="8"/>
      <c r="AG1532" s="8"/>
      <c r="AH1532" s="122"/>
      <c r="AI1532" s="137"/>
      <c r="AJ1532" s="137"/>
      <c r="AK1532" s="137"/>
      <c r="AL1532" s="137"/>
      <c r="AM1532" s="138"/>
      <c r="AN1532" s="8"/>
      <c r="AO1532" s="8"/>
      <c r="AP1532" s="8"/>
      <c r="AQ1532" s="8"/>
      <c r="AR1532" s="122"/>
      <c r="AS1532" s="139"/>
      <c r="AT1532" s="139"/>
      <c r="AU1532" s="139"/>
      <c r="AV1532" s="139"/>
      <c r="AW1532" s="140"/>
      <c r="AX1532" s="8"/>
      <c r="AY1532" s="8"/>
      <c r="AZ1532" s="8"/>
      <c r="BA1532" s="8"/>
      <c r="BB1532" s="122"/>
      <c r="BC1532" s="141"/>
      <c r="BD1532" s="141"/>
      <c r="BE1532" s="141"/>
      <c r="BF1532" s="141"/>
      <c r="BG1532" s="142"/>
      <c r="BH1532" s="8"/>
      <c r="BI1532" s="8"/>
      <c r="BJ1532" s="8"/>
      <c r="BK1532" s="8"/>
      <c r="BL1532" s="122"/>
      <c r="BM1532" s="143"/>
      <c r="BN1532" s="143"/>
      <c r="BO1532" s="143"/>
      <c r="BP1532" s="143"/>
      <c r="BQ1532" s="144"/>
      <c r="BR1532" s="8"/>
      <c r="BS1532" s="8"/>
      <c r="BT1532" s="8"/>
      <c r="BU1532" s="8"/>
      <c r="BV1532" s="122"/>
    </row>
    <row r="1533" spans="1:74" ht="28.8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18" t="s">
        <v>5</v>
      </c>
      <c r="H1533" s="3">
        <v>2024</v>
      </c>
      <c r="I1533" s="20" t="s">
        <v>286</v>
      </c>
      <c r="J1533" s="185" t="s">
        <v>342</v>
      </c>
      <c r="K1533" s="185" t="s">
        <v>320</v>
      </c>
      <c r="L1533" s="187">
        <f t="shared" si="48"/>
        <v>0</v>
      </c>
      <c r="M1533" s="187">
        <f t="shared" si="49"/>
        <v>0</v>
      </c>
      <c r="N1533" s="186"/>
      <c r="O1533" s="53"/>
      <c r="P1533" s="53"/>
      <c r="Q1533" s="53"/>
      <c r="R1533" s="53"/>
      <c r="S1533" s="54"/>
      <c r="T1533" s="8"/>
      <c r="U1533" s="8"/>
      <c r="V1533" s="8"/>
      <c r="W1533" s="8"/>
      <c r="X1533" s="122"/>
      <c r="Y1533" s="135"/>
      <c r="Z1533" s="135"/>
      <c r="AA1533" s="135"/>
      <c r="AB1533" s="135"/>
      <c r="AC1533" s="136"/>
      <c r="AD1533" s="8"/>
      <c r="AE1533" s="8"/>
      <c r="AF1533" s="8"/>
      <c r="AG1533" s="8"/>
      <c r="AH1533" s="122"/>
      <c r="AI1533" s="137"/>
      <c r="AJ1533" s="137"/>
      <c r="AK1533" s="137"/>
      <c r="AL1533" s="137"/>
      <c r="AM1533" s="138"/>
      <c r="AN1533" s="8"/>
      <c r="AO1533" s="8"/>
      <c r="AP1533" s="8"/>
      <c r="AQ1533" s="8"/>
      <c r="AR1533" s="122"/>
      <c r="AS1533" s="139"/>
      <c r="AT1533" s="139"/>
      <c r="AU1533" s="139"/>
      <c r="AV1533" s="139"/>
      <c r="AW1533" s="140"/>
      <c r="AX1533" s="8"/>
      <c r="AY1533" s="8"/>
      <c r="AZ1533" s="8"/>
      <c r="BA1533" s="8"/>
      <c r="BB1533" s="122"/>
      <c r="BC1533" s="141"/>
      <c r="BD1533" s="141"/>
      <c r="BE1533" s="141"/>
      <c r="BF1533" s="141"/>
      <c r="BG1533" s="142"/>
      <c r="BH1533" s="8"/>
      <c r="BI1533" s="8"/>
      <c r="BJ1533" s="8"/>
      <c r="BK1533" s="8"/>
      <c r="BL1533" s="122"/>
      <c r="BM1533" s="143"/>
      <c r="BN1533" s="143"/>
      <c r="BO1533" s="143"/>
      <c r="BP1533" s="143"/>
      <c r="BQ1533" s="144"/>
      <c r="BR1533" s="8"/>
      <c r="BS1533" s="8"/>
      <c r="BT1533" s="8"/>
      <c r="BU1533" s="8"/>
      <c r="BV1533" s="122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18" t="s">
        <v>5</v>
      </c>
      <c r="H1534" s="3">
        <v>2024</v>
      </c>
      <c r="I1534" s="20" t="s">
        <v>286</v>
      </c>
      <c r="J1534" s="185" t="s">
        <v>343</v>
      </c>
      <c r="K1534" s="185" t="s">
        <v>339</v>
      </c>
      <c r="L1534" s="187">
        <f t="shared" si="48"/>
        <v>0</v>
      </c>
      <c r="M1534" s="187">
        <f t="shared" si="49"/>
        <v>0</v>
      </c>
      <c r="N1534" s="186"/>
      <c r="O1534" s="53"/>
      <c r="P1534" s="53"/>
      <c r="Q1534" s="53"/>
      <c r="R1534" s="53"/>
      <c r="S1534" s="54"/>
      <c r="T1534" s="8"/>
      <c r="U1534" s="8"/>
      <c r="V1534" s="8"/>
      <c r="W1534" s="8"/>
      <c r="X1534" s="122"/>
      <c r="Y1534" s="135"/>
      <c r="Z1534" s="135"/>
      <c r="AA1534" s="135"/>
      <c r="AB1534" s="135"/>
      <c r="AC1534" s="136"/>
      <c r="AD1534" s="8"/>
      <c r="AE1534" s="8"/>
      <c r="AF1534" s="8"/>
      <c r="AG1534" s="8"/>
      <c r="AH1534" s="122"/>
      <c r="AI1534" s="137"/>
      <c r="AJ1534" s="137"/>
      <c r="AK1534" s="137"/>
      <c r="AL1534" s="137"/>
      <c r="AM1534" s="138"/>
      <c r="AN1534" s="8"/>
      <c r="AO1534" s="8"/>
      <c r="AP1534" s="8"/>
      <c r="AQ1534" s="8"/>
      <c r="AR1534" s="122"/>
      <c r="AS1534" s="139"/>
      <c r="AT1534" s="139"/>
      <c r="AU1534" s="139"/>
      <c r="AV1534" s="139"/>
      <c r="AW1534" s="140"/>
      <c r="AX1534" s="8"/>
      <c r="AY1534" s="8"/>
      <c r="AZ1534" s="8"/>
      <c r="BA1534" s="8"/>
      <c r="BB1534" s="122"/>
      <c r="BC1534" s="141"/>
      <c r="BD1534" s="141"/>
      <c r="BE1534" s="141"/>
      <c r="BF1534" s="141"/>
      <c r="BG1534" s="142"/>
      <c r="BH1534" s="8"/>
      <c r="BI1534" s="8"/>
      <c r="BJ1534" s="8"/>
      <c r="BK1534" s="8"/>
      <c r="BL1534" s="122"/>
      <c r="BM1534" s="143"/>
      <c r="BN1534" s="143"/>
      <c r="BO1534" s="143"/>
      <c r="BP1534" s="143"/>
      <c r="BQ1534" s="144"/>
      <c r="BR1534" s="8"/>
      <c r="BS1534" s="8"/>
      <c r="BT1534" s="8"/>
      <c r="BU1534" s="8"/>
      <c r="BV1534" s="122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18" t="s">
        <v>5</v>
      </c>
      <c r="H1535" s="3">
        <v>2024</v>
      </c>
      <c r="I1535" s="20" t="s">
        <v>288</v>
      </c>
      <c r="J1535" s="185" t="s">
        <v>344</v>
      </c>
      <c r="K1535" s="185" t="s">
        <v>318</v>
      </c>
      <c r="L1535" s="187">
        <f t="shared" si="48"/>
        <v>0</v>
      </c>
      <c r="M1535" s="187">
        <f t="shared" si="49"/>
        <v>0</v>
      </c>
      <c r="N1535" s="186"/>
      <c r="O1535" s="53"/>
      <c r="P1535" s="53"/>
      <c r="Q1535" s="53"/>
      <c r="R1535" s="53"/>
      <c r="S1535" s="54"/>
      <c r="T1535" s="8"/>
      <c r="U1535" s="8"/>
      <c r="V1535" s="8"/>
      <c r="W1535" s="8"/>
      <c r="X1535" s="122"/>
      <c r="Y1535" s="135"/>
      <c r="Z1535" s="135"/>
      <c r="AA1535" s="135"/>
      <c r="AB1535" s="135"/>
      <c r="AC1535" s="136"/>
      <c r="AD1535" s="8"/>
      <c r="AE1535" s="8"/>
      <c r="AF1535" s="8"/>
      <c r="AG1535" s="8"/>
      <c r="AH1535" s="122"/>
      <c r="AI1535" s="137"/>
      <c r="AJ1535" s="137"/>
      <c r="AK1535" s="137"/>
      <c r="AL1535" s="137"/>
      <c r="AM1535" s="138"/>
      <c r="AN1535" s="8"/>
      <c r="AO1535" s="8"/>
      <c r="AP1535" s="8"/>
      <c r="AQ1535" s="8"/>
      <c r="AR1535" s="122"/>
      <c r="AS1535" s="139"/>
      <c r="AT1535" s="139"/>
      <c r="AU1535" s="139"/>
      <c r="AV1535" s="139"/>
      <c r="AW1535" s="140"/>
      <c r="AX1535" s="8"/>
      <c r="AY1535" s="8"/>
      <c r="AZ1535" s="8"/>
      <c r="BA1535" s="8"/>
      <c r="BB1535" s="122"/>
      <c r="BC1535" s="141"/>
      <c r="BD1535" s="141"/>
      <c r="BE1535" s="141"/>
      <c r="BF1535" s="141"/>
      <c r="BG1535" s="142"/>
      <c r="BH1535" s="8"/>
      <c r="BI1535" s="8"/>
      <c r="BJ1535" s="8"/>
      <c r="BK1535" s="8"/>
      <c r="BL1535" s="122"/>
      <c r="BM1535" s="143"/>
      <c r="BN1535" s="143"/>
      <c r="BO1535" s="143"/>
      <c r="BP1535" s="143"/>
      <c r="BQ1535" s="144"/>
      <c r="BR1535" s="8"/>
      <c r="BS1535" s="8"/>
      <c r="BT1535" s="8"/>
      <c r="BU1535" s="8"/>
      <c r="BV1535" s="122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18" t="s">
        <v>5</v>
      </c>
      <c r="H1536" s="3">
        <v>2024</v>
      </c>
      <c r="I1536" s="20" t="s">
        <v>288</v>
      </c>
      <c r="J1536" s="184" t="s">
        <v>351</v>
      </c>
      <c r="K1536" s="184" t="s">
        <v>318</v>
      </c>
      <c r="L1536" s="187">
        <f t="shared" si="48"/>
        <v>0</v>
      </c>
      <c r="M1536" s="187">
        <f t="shared" si="49"/>
        <v>0</v>
      </c>
      <c r="N1536" s="186"/>
      <c r="O1536" s="53"/>
      <c r="P1536" s="53"/>
      <c r="Q1536" s="53"/>
      <c r="R1536" s="53"/>
      <c r="S1536" s="54"/>
      <c r="T1536" s="8"/>
      <c r="U1536" s="8"/>
      <c r="V1536" s="8"/>
      <c r="W1536" s="8"/>
      <c r="X1536" s="122"/>
      <c r="Y1536" s="135"/>
      <c r="Z1536" s="135"/>
      <c r="AA1536" s="135"/>
      <c r="AB1536" s="135"/>
      <c r="AC1536" s="136"/>
      <c r="AD1536" s="8"/>
      <c r="AE1536" s="8"/>
      <c r="AF1536" s="8"/>
      <c r="AG1536" s="8"/>
      <c r="AH1536" s="122"/>
      <c r="AI1536" s="137"/>
      <c r="AJ1536" s="137"/>
      <c r="AK1536" s="137"/>
      <c r="AL1536" s="137"/>
      <c r="AM1536" s="138"/>
      <c r="AN1536" s="8"/>
      <c r="AO1536" s="8"/>
      <c r="AP1536" s="8"/>
      <c r="AQ1536" s="8"/>
      <c r="AR1536" s="122"/>
      <c r="AS1536" s="139"/>
      <c r="AT1536" s="139"/>
      <c r="AU1536" s="139"/>
      <c r="AV1536" s="139"/>
      <c r="AW1536" s="140"/>
      <c r="AX1536" s="8"/>
      <c r="AY1536" s="8"/>
      <c r="AZ1536" s="8"/>
      <c r="BA1536" s="8"/>
      <c r="BB1536" s="122"/>
      <c r="BC1536" s="141"/>
      <c r="BD1536" s="141"/>
      <c r="BE1536" s="141"/>
      <c r="BF1536" s="141"/>
      <c r="BG1536" s="142"/>
      <c r="BH1536" s="8"/>
      <c r="BI1536" s="8"/>
      <c r="BJ1536" s="8"/>
      <c r="BK1536" s="8"/>
      <c r="BL1536" s="122"/>
      <c r="BM1536" s="143"/>
      <c r="BN1536" s="143"/>
      <c r="BO1536" s="143"/>
      <c r="BP1536" s="143"/>
      <c r="BQ1536" s="144"/>
      <c r="BR1536" s="8"/>
      <c r="BS1536" s="8"/>
      <c r="BT1536" s="8"/>
      <c r="BU1536" s="8"/>
      <c r="BV1536" s="122"/>
    </row>
    <row r="1537" spans="1:74" ht="28.8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18" t="s">
        <v>5</v>
      </c>
      <c r="H1537" s="3">
        <v>2024</v>
      </c>
      <c r="I1537" s="20" t="s">
        <v>288</v>
      </c>
      <c r="J1537" s="184" t="s">
        <v>352</v>
      </c>
      <c r="K1537" s="184" t="s">
        <v>321</v>
      </c>
      <c r="L1537" s="187">
        <f t="shared" si="48"/>
        <v>0</v>
      </c>
      <c r="M1537" s="187">
        <f t="shared" si="49"/>
        <v>0</v>
      </c>
      <c r="N1537" s="186"/>
      <c r="O1537" s="33"/>
      <c r="P1537" s="33"/>
      <c r="Q1537" s="33"/>
      <c r="R1537" s="33"/>
      <c r="S1537" s="42"/>
      <c r="T1537" s="2"/>
      <c r="U1537" s="2"/>
      <c r="V1537" s="2"/>
      <c r="W1537" s="2"/>
      <c r="X1537" s="55"/>
      <c r="Y1537" s="62"/>
      <c r="Z1537" s="62"/>
      <c r="AA1537" s="62"/>
      <c r="AB1537" s="62"/>
      <c r="AC1537" s="68"/>
      <c r="AD1537" s="2"/>
      <c r="AE1537" s="2"/>
      <c r="AF1537" s="2"/>
      <c r="AG1537" s="2"/>
      <c r="AH1537" s="55"/>
      <c r="AI1537" s="72"/>
      <c r="AJ1537" s="72"/>
      <c r="AK1537" s="72"/>
      <c r="AL1537" s="72"/>
      <c r="AM1537" s="80"/>
      <c r="AN1537" s="2"/>
      <c r="AO1537" s="2"/>
      <c r="AP1537" s="2"/>
      <c r="AQ1537" s="2"/>
      <c r="AR1537" s="55"/>
      <c r="AS1537" s="85"/>
      <c r="AT1537" s="85"/>
      <c r="AU1537" s="85"/>
      <c r="AV1537" s="85"/>
      <c r="AW1537" s="100"/>
      <c r="AX1537" s="2"/>
      <c r="AY1537" s="2"/>
      <c r="AZ1537" s="2"/>
      <c r="BA1537" s="2"/>
      <c r="BB1537" s="55"/>
      <c r="BC1537" s="105"/>
      <c r="BD1537" s="105"/>
      <c r="BE1537" s="105"/>
      <c r="BF1537" s="105"/>
      <c r="BG1537" s="109"/>
      <c r="BH1537" s="2"/>
      <c r="BI1537" s="2"/>
      <c r="BJ1537" s="2"/>
      <c r="BK1537" s="2"/>
      <c r="BL1537" s="55"/>
      <c r="BM1537" s="48"/>
      <c r="BN1537" s="48"/>
      <c r="BO1537" s="48"/>
      <c r="BP1537" s="48"/>
      <c r="BQ1537" s="117"/>
      <c r="BR1537" s="2"/>
      <c r="BS1537" s="2"/>
      <c r="BT1537" s="2"/>
      <c r="BU1537" s="2"/>
      <c r="BV1537" s="55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18" t="s">
        <v>5</v>
      </c>
      <c r="H1538" s="3">
        <v>2024</v>
      </c>
      <c r="I1538" s="20" t="s">
        <v>288</v>
      </c>
      <c r="J1538" s="184" t="s">
        <v>345</v>
      </c>
      <c r="K1538" s="184" t="s">
        <v>318</v>
      </c>
      <c r="L1538" s="187">
        <f t="shared" si="48"/>
        <v>0</v>
      </c>
      <c r="M1538" s="187">
        <f t="shared" si="49"/>
        <v>0</v>
      </c>
      <c r="N1538" s="186"/>
      <c r="O1538" s="34"/>
      <c r="P1538" s="33"/>
      <c r="Q1538" s="33"/>
      <c r="R1538" s="33"/>
      <c r="S1538" s="42"/>
      <c r="T1538" s="3"/>
      <c r="U1538" s="2"/>
      <c r="V1538" s="2"/>
      <c r="W1538" s="2"/>
      <c r="X1538" s="55"/>
      <c r="Y1538" s="64"/>
      <c r="Z1538" s="62"/>
      <c r="AA1538" s="62"/>
      <c r="AB1538" s="62"/>
      <c r="AC1538" s="68"/>
      <c r="AD1538" s="3"/>
      <c r="AE1538" s="2"/>
      <c r="AF1538" s="2"/>
      <c r="AG1538" s="2"/>
      <c r="AH1538" s="55"/>
      <c r="AI1538" s="73"/>
      <c r="AJ1538" s="72"/>
      <c r="AK1538" s="72"/>
      <c r="AL1538" s="72"/>
      <c r="AM1538" s="80"/>
      <c r="AN1538" s="3"/>
      <c r="AO1538" s="2"/>
      <c r="AP1538" s="2"/>
      <c r="AQ1538" s="2"/>
      <c r="AR1538" s="55"/>
      <c r="AS1538" s="86"/>
      <c r="AT1538" s="85"/>
      <c r="AU1538" s="85"/>
      <c r="AV1538" s="85"/>
      <c r="AW1538" s="100"/>
      <c r="AX1538" s="3"/>
      <c r="AY1538" s="2"/>
      <c r="AZ1538" s="2"/>
      <c r="BA1538" s="2"/>
      <c r="BB1538" s="55"/>
      <c r="BC1538" s="106"/>
      <c r="BD1538" s="105"/>
      <c r="BE1538" s="105"/>
      <c r="BF1538" s="105"/>
      <c r="BG1538" s="109"/>
      <c r="BH1538" s="3"/>
      <c r="BI1538" s="2"/>
      <c r="BJ1538" s="2"/>
      <c r="BK1538" s="2"/>
      <c r="BL1538" s="55"/>
      <c r="BM1538" s="49"/>
      <c r="BN1538" s="48"/>
      <c r="BO1538" s="48"/>
      <c r="BP1538" s="48"/>
      <c r="BQ1538" s="117"/>
      <c r="BR1538" s="3"/>
      <c r="BS1538" s="2"/>
      <c r="BT1538" s="2"/>
      <c r="BU1538" s="2"/>
      <c r="BV1538" s="55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18" t="s">
        <v>5</v>
      </c>
      <c r="H1539" s="3">
        <v>2024</v>
      </c>
      <c r="I1539" s="20" t="s">
        <v>289</v>
      </c>
      <c r="J1539" s="184" t="s">
        <v>268</v>
      </c>
      <c r="K1539" s="184" t="s">
        <v>318</v>
      </c>
      <c r="L1539" s="187">
        <f t="shared" si="48"/>
        <v>0</v>
      </c>
      <c r="M1539" s="187">
        <f t="shared" si="49"/>
        <v>0</v>
      </c>
      <c r="N1539" s="186"/>
      <c r="O1539" s="33"/>
      <c r="P1539" s="33"/>
      <c r="Q1539" s="33"/>
      <c r="R1539" s="33"/>
      <c r="S1539" s="42"/>
      <c r="T1539" s="2"/>
      <c r="U1539" s="2"/>
      <c r="V1539" s="2"/>
      <c r="W1539" s="2"/>
      <c r="X1539" s="55"/>
      <c r="Y1539" s="62"/>
      <c r="Z1539" s="62"/>
      <c r="AA1539" s="62"/>
      <c r="AB1539" s="62"/>
      <c r="AC1539" s="68"/>
      <c r="AD1539" s="2"/>
      <c r="AE1539" s="2"/>
      <c r="AF1539" s="2"/>
      <c r="AG1539" s="2"/>
      <c r="AH1539" s="55"/>
      <c r="AI1539" s="72"/>
      <c r="AJ1539" s="72"/>
      <c r="AK1539" s="72"/>
      <c r="AL1539" s="72"/>
      <c r="AM1539" s="80"/>
      <c r="AN1539" s="2"/>
      <c r="AO1539" s="2"/>
      <c r="AP1539" s="2"/>
      <c r="AQ1539" s="2"/>
      <c r="AR1539" s="55"/>
      <c r="AS1539" s="85"/>
      <c r="AT1539" s="85"/>
      <c r="AU1539" s="85"/>
      <c r="AV1539" s="85"/>
      <c r="AW1539" s="100"/>
      <c r="AX1539" s="2"/>
      <c r="AY1539" s="2"/>
      <c r="AZ1539" s="2"/>
      <c r="BA1539" s="2"/>
      <c r="BB1539" s="55"/>
      <c r="BC1539" s="105"/>
      <c r="BD1539" s="105"/>
      <c r="BE1539" s="105"/>
      <c r="BF1539" s="105"/>
      <c r="BG1539" s="109"/>
      <c r="BH1539" s="2"/>
      <c r="BI1539" s="2"/>
      <c r="BJ1539" s="2"/>
      <c r="BK1539" s="2"/>
      <c r="BL1539" s="55"/>
      <c r="BM1539" s="48"/>
      <c r="BN1539" s="48"/>
      <c r="BO1539" s="48"/>
      <c r="BP1539" s="48"/>
      <c r="BQ1539" s="117"/>
      <c r="BR1539" s="2"/>
      <c r="BS1539" s="2"/>
      <c r="BT1539" s="2"/>
      <c r="BU1539" s="2"/>
      <c r="BV1539" s="55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18" t="s">
        <v>5</v>
      </c>
      <c r="H1540" s="3">
        <v>2024</v>
      </c>
      <c r="I1540" s="20" t="s">
        <v>289</v>
      </c>
      <c r="J1540" s="184" t="s">
        <v>292</v>
      </c>
      <c r="K1540" s="184" t="s">
        <v>318</v>
      </c>
      <c r="L1540" s="187">
        <f t="shared" si="48"/>
        <v>0</v>
      </c>
      <c r="M1540" s="187">
        <f t="shared" si="49"/>
        <v>0</v>
      </c>
      <c r="N1540" s="186"/>
      <c r="O1540" s="33"/>
      <c r="P1540" s="33"/>
      <c r="Q1540" s="33"/>
      <c r="R1540" s="33"/>
      <c r="S1540" s="42"/>
      <c r="T1540" s="2"/>
      <c r="U1540" s="2"/>
      <c r="V1540" s="2"/>
      <c r="W1540" s="2"/>
      <c r="X1540" s="55"/>
      <c r="Y1540" s="62"/>
      <c r="Z1540" s="62"/>
      <c r="AA1540" s="62"/>
      <c r="AB1540" s="62"/>
      <c r="AC1540" s="68"/>
      <c r="AD1540" s="2"/>
      <c r="AE1540" s="2"/>
      <c r="AF1540" s="2"/>
      <c r="AG1540" s="2"/>
      <c r="AH1540" s="55"/>
      <c r="AI1540" s="72"/>
      <c r="AJ1540" s="72"/>
      <c r="AK1540" s="72"/>
      <c r="AL1540" s="72"/>
      <c r="AM1540" s="80"/>
      <c r="AN1540" s="2"/>
      <c r="AO1540" s="2"/>
      <c r="AP1540" s="2"/>
      <c r="AQ1540" s="2"/>
      <c r="AR1540" s="55"/>
      <c r="AS1540" s="85"/>
      <c r="AT1540" s="85"/>
      <c r="AU1540" s="85"/>
      <c r="AV1540" s="85"/>
      <c r="AW1540" s="100"/>
      <c r="AX1540" s="2"/>
      <c r="AY1540" s="2"/>
      <c r="AZ1540" s="2"/>
      <c r="BA1540" s="2"/>
      <c r="BB1540" s="55"/>
      <c r="BC1540" s="105"/>
      <c r="BD1540" s="105"/>
      <c r="BE1540" s="105"/>
      <c r="BF1540" s="105"/>
      <c r="BG1540" s="109"/>
      <c r="BH1540" s="2"/>
      <c r="BI1540" s="2"/>
      <c r="BJ1540" s="2"/>
      <c r="BK1540" s="2"/>
      <c r="BL1540" s="55"/>
      <c r="BM1540" s="48"/>
      <c r="BN1540" s="48"/>
      <c r="BO1540" s="48"/>
      <c r="BP1540" s="48"/>
      <c r="BQ1540" s="117"/>
      <c r="BR1540" s="2"/>
      <c r="BS1540" s="2"/>
      <c r="BT1540" s="2"/>
      <c r="BU1540" s="2"/>
      <c r="BV1540" s="55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18" t="s">
        <v>5</v>
      </c>
      <c r="H1541" s="3">
        <v>2024</v>
      </c>
      <c r="I1541" s="20" t="s">
        <v>285</v>
      </c>
      <c r="J1541" s="184" t="s">
        <v>293</v>
      </c>
      <c r="K1541" s="184" t="s">
        <v>318</v>
      </c>
      <c r="L1541" s="187">
        <f t="shared" si="48"/>
        <v>0</v>
      </c>
      <c r="M1541" s="187">
        <f t="shared" si="49"/>
        <v>0</v>
      </c>
      <c r="N1541" s="186"/>
      <c r="O1541" s="33"/>
      <c r="P1541" s="33"/>
      <c r="Q1541" s="33"/>
      <c r="R1541" s="34"/>
      <c r="S1541" s="42"/>
      <c r="T1541" s="2"/>
      <c r="U1541" s="2"/>
      <c r="V1541" s="2"/>
      <c r="W1541" s="3"/>
      <c r="X1541" s="55"/>
      <c r="Y1541" s="62"/>
      <c r="Z1541" s="62"/>
      <c r="AA1541" s="62"/>
      <c r="AB1541" s="64"/>
      <c r="AC1541" s="68"/>
      <c r="AD1541" s="2"/>
      <c r="AE1541" s="2"/>
      <c r="AF1541" s="2"/>
      <c r="AG1541" s="3"/>
      <c r="AH1541" s="55"/>
      <c r="AI1541" s="72"/>
      <c r="AJ1541" s="72"/>
      <c r="AK1541" s="72"/>
      <c r="AL1541" s="73"/>
      <c r="AM1541" s="80"/>
      <c r="AN1541" s="2"/>
      <c r="AO1541" s="2"/>
      <c r="AP1541" s="2"/>
      <c r="AQ1541" s="3"/>
      <c r="AR1541" s="55"/>
      <c r="AS1541" s="85"/>
      <c r="AT1541" s="85"/>
      <c r="AU1541" s="85"/>
      <c r="AV1541" s="86"/>
      <c r="AW1541" s="100"/>
      <c r="AX1541" s="2"/>
      <c r="AY1541" s="2"/>
      <c r="AZ1541" s="2"/>
      <c r="BA1541" s="3"/>
      <c r="BB1541" s="55"/>
      <c r="BC1541" s="105"/>
      <c r="BD1541" s="105"/>
      <c r="BE1541" s="105"/>
      <c r="BF1541" s="106"/>
      <c r="BG1541" s="109"/>
      <c r="BH1541" s="2"/>
      <c r="BI1541" s="2"/>
      <c r="BJ1541" s="2"/>
      <c r="BK1541" s="3"/>
      <c r="BL1541" s="55"/>
      <c r="BM1541" s="48"/>
      <c r="BN1541" s="48"/>
      <c r="BO1541" s="48"/>
      <c r="BP1541" s="49"/>
      <c r="BQ1541" s="117"/>
      <c r="BR1541" s="2"/>
      <c r="BS1541" s="2"/>
      <c r="BT1541" s="2"/>
      <c r="BU1541" s="3"/>
      <c r="BV1541" s="55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18" t="s">
        <v>5</v>
      </c>
      <c r="H1542" s="3">
        <v>2024</v>
      </c>
      <c r="I1542" s="20" t="s">
        <v>287</v>
      </c>
      <c r="J1542" s="184" t="s">
        <v>269</v>
      </c>
      <c r="K1542" s="184" t="s">
        <v>320</v>
      </c>
      <c r="L1542" s="187">
        <f t="shared" ref="L1542:L1605" si="50">SUM(R1542,W1542,AB1542,AG1542,AL1542,AQ1542,AV1542,BA1542,BF1542,BK1542,BP1542,BU1542)</f>
        <v>1</v>
      </c>
      <c r="M1542" s="187">
        <f t="shared" ref="M1542:M1605" si="51">SUM(S1542,X1542,AC1542,AH1542,AM1542,AR1542,AW1542,BB1542,BG1542,BL1542,BQ1542,BV1542)</f>
        <v>2.2370000000000001</v>
      </c>
      <c r="N1542" s="186"/>
      <c r="O1542" s="33"/>
      <c r="P1542" s="33"/>
      <c r="Q1542" s="33"/>
      <c r="R1542" s="33"/>
      <c r="S1542" s="42"/>
      <c r="T1542" s="2"/>
      <c r="U1542" s="2"/>
      <c r="V1542" s="2"/>
      <c r="W1542" s="2"/>
      <c r="X1542" s="55"/>
      <c r="Y1542" s="62"/>
      <c r="Z1542" s="62"/>
      <c r="AA1542" s="62"/>
      <c r="AB1542" s="64">
        <v>1</v>
      </c>
      <c r="AC1542" s="68">
        <v>2.2370000000000001</v>
      </c>
      <c r="AD1542" s="2"/>
      <c r="AE1542" s="2"/>
      <c r="AF1542" s="2"/>
      <c r="AG1542" s="2"/>
      <c r="AH1542" s="55"/>
      <c r="AI1542" s="72"/>
      <c r="AJ1542" s="72"/>
      <c r="AK1542" s="72"/>
      <c r="AL1542" s="72"/>
      <c r="AM1542" s="80"/>
      <c r="AN1542" s="2"/>
      <c r="AO1542" s="2"/>
      <c r="AP1542" s="2"/>
      <c r="AQ1542" s="2"/>
      <c r="AR1542" s="55"/>
      <c r="AS1542" s="85"/>
      <c r="AT1542" s="85"/>
      <c r="AU1542" s="85"/>
      <c r="AV1542" s="85"/>
      <c r="AW1542" s="100"/>
      <c r="AX1542" s="2"/>
      <c r="AY1542" s="2"/>
      <c r="AZ1542" s="2"/>
      <c r="BA1542" s="2"/>
      <c r="BB1542" s="55"/>
      <c r="BC1542" s="105"/>
      <c r="BD1542" s="105"/>
      <c r="BE1542" s="105"/>
      <c r="BF1542" s="105"/>
      <c r="BG1542" s="109"/>
      <c r="BH1542" s="2"/>
      <c r="BI1542" s="2"/>
      <c r="BJ1542" s="2"/>
      <c r="BK1542" s="2"/>
      <c r="BL1542" s="55"/>
      <c r="BM1542" s="48"/>
      <c r="BN1542" s="48"/>
      <c r="BO1542" s="48"/>
      <c r="BP1542" s="48"/>
      <c r="BQ1542" s="117"/>
      <c r="BR1542" s="2"/>
      <c r="BS1542" s="2"/>
      <c r="BT1542" s="2"/>
      <c r="BU1542" s="2"/>
      <c r="BV1542" s="55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18" t="s">
        <v>5</v>
      </c>
      <c r="H1543" s="3">
        <v>2024</v>
      </c>
      <c r="I1543" s="20" t="s">
        <v>287</v>
      </c>
      <c r="J1543" s="184" t="s">
        <v>270</v>
      </c>
      <c r="K1543" s="184" t="s">
        <v>320</v>
      </c>
      <c r="L1543" s="187">
        <f t="shared" si="50"/>
        <v>0</v>
      </c>
      <c r="M1543" s="187">
        <f t="shared" si="51"/>
        <v>0</v>
      </c>
      <c r="N1543" s="186"/>
      <c r="O1543" s="33"/>
      <c r="P1543" s="33"/>
      <c r="Q1543" s="33"/>
      <c r="R1543" s="33"/>
      <c r="S1543" s="42"/>
      <c r="T1543" s="2"/>
      <c r="U1543" s="2"/>
      <c r="V1543" s="2"/>
      <c r="W1543" s="2"/>
      <c r="X1543" s="55"/>
      <c r="Y1543" s="62"/>
      <c r="Z1543" s="62"/>
      <c r="AA1543" s="62"/>
      <c r="AB1543" s="62"/>
      <c r="AC1543" s="68"/>
      <c r="AD1543" s="2"/>
      <c r="AE1543" s="2"/>
      <c r="AF1543" s="2"/>
      <c r="AG1543" s="2"/>
      <c r="AH1543" s="55"/>
      <c r="AI1543" s="72"/>
      <c r="AJ1543" s="72"/>
      <c r="AK1543" s="72"/>
      <c r="AL1543" s="72"/>
      <c r="AM1543" s="80"/>
      <c r="AN1543" s="2"/>
      <c r="AO1543" s="2"/>
      <c r="AP1543" s="2"/>
      <c r="AQ1543" s="2"/>
      <c r="AR1543" s="55"/>
      <c r="AS1543" s="85"/>
      <c r="AT1543" s="85"/>
      <c r="AU1543" s="85"/>
      <c r="AV1543" s="85"/>
      <c r="AW1543" s="100"/>
      <c r="AX1543" s="2"/>
      <c r="AY1543" s="2"/>
      <c r="AZ1543" s="2"/>
      <c r="BA1543" s="2"/>
      <c r="BB1543" s="55"/>
      <c r="BC1543" s="105"/>
      <c r="BD1543" s="105"/>
      <c r="BE1543" s="105"/>
      <c r="BF1543" s="105"/>
      <c r="BG1543" s="109"/>
      <c r="BH1543" s="2"/>
      <c r="BI1543" s="2"/>
      <c r="BJ1543" s="2"/>
      <c r="BK1543" s="2"/>
      <c r="BL1543" s="55"/>
      <c r="BM1543" s="48"/>
      <c r="BN1543" s="48"/>
      <c r="BO1543" s="48"/>
      <c r="BP1543" s="48"/>
      <c r="BQ1543" s="117"/>
      <c r="BR1543" s="2"/>
      <c r="BS1543" s="2"/>
      <c r="BT1543" s="2"/>
      <c r="BU1543" s="2"/>
      <c r="BV1543" s="55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18" t="s">
        <v>5</v>
      </c>
      <c r="H1544" s="3">
        <v>2024</v>
      </c>
      <c r="I1544" s="20" t="s">
        <v>290</v>
      </c>
      <c r="J1544" s="184" t="s">
        <v>271</v>
      </c>
      <c r="K1544" s="184" t="s">
        <v>321</v>
      </c>
      <c r="L1544" s="187">
        <f t="shared" si="50"/>
        <v>0</v>
      </c>
      <c r="M1544" s="187">
        <f t="shared" si="51"/>
        <v>0</v>
      </c>
      <c r="N1544" s="186"/>
      <c r="O1544" s="33"/>
      <c r="P1544" s="33"/>
      <c r="Q1544" s="33"/>
      <c r="R1544" s="33"/>
      <c r="S1544" s="42"/>
      <c r="T1544" s="2"/>
      <c r="U1544" s="2"/>
      <c r="V1544" s="2"/>
      <c r="W1544" s="2"/>
      <c r="X1544" s="55"/>
      <c r="Y1544" s="62"/>
      <c r="Z1544" s="62"/>
      <c r="AA1544" s="62"/>
      <c r="AB1544" s="62"/>
      <c r="AC1544" s="68"/>
      <c r="AD1544" s="2"/>
      <c r="AE1544" s="2"/>
      <c r="AF1544" s="2"/>
      <c r="AG1544" s="2"/>
      <c r="AH1544" s="55"/>
      <c r="AI1544" s="72"/>
      <c r="AJ1544" s="72"/>
      <c r="AK1544" s="72"/>
      <c r="AL1544" s="72"/>
      <c r="AM1544" s="80"/>
      <c r="AN1544" s="2"/>
      <c r="AO1544" s="2"/>
      <c r="AP1544" s="2"/>
      <c r="AQ1544" s="2"/>
      <c r="AR1544" s="55"/>
      <c r="AS1544" s="85"/>
      <c r="AT1544" s="85"/>
      <c r="AU1544" s="85"/>
      <c r="AV1544" s="85"/>
      <c r="AW1544" s="100"/>
      <c r="AX1544" s="2"/>
      <c r="AY1544" s="2"/>
      <c r="AZ1544" s="2"/>
      <c r="BA1544" s="2"/>
      <c r="BB1544" s="55"/>
      <c r="BC1544" s="105"/>
      <c r="BD1544" s="105"/>
      <c r="BE1544" s="105"/>
      <c r="BF1544" s="105"/>
      <c r="BG1544" s="109"/>
      <c r="BH1544" s="2"/>
      <c r="BI1544" s="2"/>
      <c r="BJ1544" s="2"/>
      <c r="BK1544" s="2"/>
      <c r="BL1544" s="55"/>
      <c r="BM1544" s="48"/>
      <c r="BN1544" s="48"/>
      <c r="BO1544" s="48"/>
      <c r="BP1544" s="48"/>
      <c r="BQ1544" s="117"/>
      <c r="BR1544" s="2"/>
      <c r="BS1544" s="2"/>
      <c r="BT1544" s="2"/>
      <c r="BU1544" s="2"/>
      <c r="BV1544" s="55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18" t="s">
        <v>5</v>
      </c>
      <c r="H1545" s="3">
        <v>2024</v>
      </c>
      <c r="I1545" s="20" t="s">
        <v>284</v>
      </c>
      <c r="J1545" s="184" t="s">
        <v>294</v>
      </c>
      <c r="K1545" s="184" t="s">
        <v>320</v>
      </c>
      <c r="L1545" s="187">
        <f t="shared" si="50"/>
        <v>0</v>
      </c>
      <c r="M1545" s="187">
        <f t="shared" si="51"/>
        <v>0</v>
      </c>
      <c r="N1545" s="186"/>
      <c r="O1545" s="33"/>
      <c r="P1545" s="33"/>
      <c r="Q1545" s="33"/>
      <c r="R1545" s="33"/>
      <c r="S1545" s="42"/>
      <c r="T1545" s="2"/>
      <c r="U1545" s="2"/>
      <c r="V1545" s="2"/>
      <c r="W1545" s="2"/>
      <c r="X1545" s="55"/>
      <c r="Y1545" s="62"/>
      <c r="Z1545" s="62"/>
      <c r="AA1545" s="62"/>
      <c r="AB1545" s="62"/>
      <c r="AC1545" s="68"/>
      <c r="AD1545" s="2"/>
      <c r="AE1545" s="2"/>
      <c r="AF1545" s="2"/>
      <c r="AG1545" s="2"/>
      <c r="AH1545" s="55"/>
      <c r="AI1545" s="72"/>
      <c r="AJ1545" s="72"/>
      <c r="AK1545" s="72"/>
      <c r="AL1545" s="72"/>
      <c r="AM1545" s="80"/>
      <c r="AN1545" s="2"/>
      <c r="AO1545" s="2"/>
      <c r="AP1545" s="2"/>
      <c r="AQ1545" s="2"/>
      <c r="AR1545" s="55"/>
      <c r="AS1545" s="85"/>
      <c r="AT1545" s="85"/>
      <c r="AU1545" s="85"/>
      <c r="AV1545" s="85"/>
      <c r="AW1545" s="100"/>
      <c r="AX1545" s="2"/>
      <c r="AY1545" s="2"/>
      <c r="AZ1545" s="2"/>
      <c r="BA1545" s="2"/>
      <c r="BB1545" s="55"/>
      <c r="BC1545" s="105"/>
      <c r="BD1545" s="105"/>
      <c r="BE1545" s="105"/>
      <c r="BF1545" s="105"/>
      <c r="BG1545" s="109"/>
      <c r="BH1545" s="2"/>
      <c r="BI1545" s="2"/>
      <c r="BJ1545" s="2"/>
      <c r="BK1545" s="2"/>
      <c r="BL1545" s="55"/>
      <c r="BM1545" s="48"/>
      <c r="BN1545" s="48"/>
      <c r="BO1545" s="48"/>
      <c r="BP1545" s="48"/>
      <c r="BQ1545" s="117"/>
      <c r="BR1545" s="2"/>
      <c r="BS1545" s="2"/>
      <c r="BT1545" s="2"/>
      <c r="BU1545" s="2"/>
      <c r="BV1545" s="55"/>
    </row>
    <row r="1546" spans="1:74" ht="28.8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18" t="s">
        <v>5</v>
      </c>
      <c r="H1546" s="3">
        <v>2024</v>
      </c>
      <c r="I1546" s="20" t="s">
        <v>284</v>
      </c>
      <c r="J1546" s="184" t="s">
        <v>346</v>
      </c>
      <c r="K1546" s="184" t="s">
        <v>320</v>
      </c>
      <c r="L1546" s="187">
        <f t="shared" si="50"/>
        <v>0</v>
      </c>
      <c r="M1546" s="187">
        <f t="shared" si="51"/>
        <v>0</v>
      </c>
      <c r="N1546" s="186"/>
      <c r="O1546" s="33"/>
      <c r="P1546" s="33"/>
      <c r="Q1546" s="33"/>
      <c r="R1546" s="33"/>
      <c r="S1546" s="42"/>
      <c r="T1546" s="2"/>
      <c r="U1546" s="2"/>
      <c r="V1546" s="2"/>
      <c r="W1546" s="2"/>
      <c r="X1546" s="55"/>
      <c r="Y1546" s="62"/>
      <c r="Z1546" s="62"/>
      <c r="AA1546" s="62"/>
      <c r="AB1546" s="62"/>
      <c r="AC1546" s="68"/>
      <c r="AD1546" s="2"/>
      <c r="AE1546" s="2"/>
      <c r="AF1546" s="2"/>
      <c r="AG1546" s="2"/>
      <c r="AH1546" s="55"/>
      <c r="AI1546" s="72"/>
      <c r="AJ1546" s="72"/>
      <c r="AK1546" s="72"/>
      <c r="AL1546" s="72"/>
      <c r="AM1546" s="80"/>
      <c r="AN1546" s="2"/>
      <c r="AO1546" s="2"/>
      <c r="AP1546" s="2"/>
      <c r="AQ1546" s="2"/>
      <c r="AR1546" s="55"/>
      <c r="AS1546" s="85"/>
      <c r="AT1546" s="85"/>
      <c r="AU1546" s="85"/>
      <c r="AV1546" s="85"/>
      <c r="AW1546" s="100"/>
      <c r="AX1546" s="2"/>
      <c r="AY1546" s="2"/>
      <c r="AZ1546" s="2"/>
      <c r="BA1546" s="2"/>
      <c r="BB1546" s="55"/>
      <c r="BC1546" s="105"/>
      <c r="BD1546" s="105"/>
      <c r="BE1546" s="105"/>
      <c r="BF1546" s="105"/>
      <c r="BG1546" s="109"/>
      <c r="BH1546" s="2"/>
      <c r="BI1546" s="2"/>
      <c r="BJ1546" s="2"/>
      <c r="BK1546" s="2"/>
      <c r="BL1546" s="55"/>
      <c r="BM1546" s="48"/>
      <c r="BN1546" s="48"/>
      <c r="BO1546" s="48"/>
      <c r="BP1546" s="48"/>
      <c r="BQ1546" s="117"/>
      <c r="BR1546" s="2"/>
      <c r="BS1546" s="2"/>
      <c r="BT1546" s="2"/>
      <c r="BU1546" s="2"/>
      <c r="BV1546" s="55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18" t="s">
        <v>5</v>
      </c>
      <c r="H1547" s="3">
        <v>2024</v>
      </c>
      <c r="I1547" s="20" t="s">
        <v>284</v>
      </c>
      <c r="J1547" s="184" t="s">
        <v>295</v>
      </c>
      <c r="K1547" s="184" t="s">
        <v>320</v>
      </c>
      <c r="L1547" s="187">
        <f t="shared" si="50"/>
        <v>0</v>
      </c>
      <c r="M1547" s="187">
        <f t="shared" si="51"/>
        <v>0</v>
      </c>
      <c r="N1547" s="186"/>
      <c r="O1547" s="33"/>
      <c r="P1547" s="33"/>
      <c r="Q1547" s="33"/>
      <c r="R1547" s="33"/>
      <c r="S1547" s="42"/>
      <c r="T1547" s="2"/>
      <c r="U1547" s="2"/>
      <c r="V1547" s="2"/>
      <c r="W1547" s="2"/>
      <c r="X1547" s="55"/>
      <c r="Y1547" s="62"/>
      <c r="Z1547" s="62"/>
      <c r="AA1547" s="62"/>
      <c r="AB1547" s="62"/>
      <c r="AC1547" s="68"/>
      <c r="AD1547" s="2"/>
      <c r="AE1547" s="2"/>
      <c r="AF1547" s="2"/>
      <c r="AG1547" s="2"/>
      <c r="AH1547" s="55"/>
      <c r="AI1547" s="72"/>
      <c r="AJ1547" s="72"/>
      <c r="AK1547" s="72"/>
      <c r="AL1547" s="72"/>
      <c r="AM1547" s="80"/>
      <c r="AN1547" s="2"/>
      <c r="AO1547" s="2"/>
      <c r="AP1547" s="2"/>
      <c r="AQ1547" s="2"/>
      <c r="AR1547" s="55"/>
      <c r="AS1547" s="85"/>
      <c r="AT1547" s="85"/>
      <c r="AU1547" s="85"/>
      <c r="AV1547" s="85"/>
      <c r="AW1547" s="100"/>
      <c r="AX1547" s="2"/>
      <c r="AY1547" s="2"/>
      <c r="AZ1547" s="2"/>
      <c r="BA1547" s="2"/>
      <c r="BB1547" s="55"/>
      <c r="BC1547" s="105"/>
      <c r="BD1547" s="105"/>
      <c r="BE1547" s="105"/>
      <c r="BF1547" s="105"/>
      <c r="BG1547" s="109"/>
      <c r="BH1547" s="2"/>
      <c r="BI1547" s="2"/>
      <c r="BJ1547" s="2"/>
      <c r="BK1547" s="2"/>
      <c r="BL1547" s="55"/>
      <c r="BM1547" s="48"/>
      <c r="BN1547" s="48"/>
      <c r="BO1547" s="48"/>
      <c r="BP1547" s="48"/>
      <c r="BQ1547" s="117"/>
      <c r="BR1547" s="2"/>
      <c r="BS1547" s="2"/>
      <c r="BT1547" s="2"/>
      <c r="BU1547" s="2"/>
      <c r="BV1547" s="55"/>
    </row>
    <row r="1548" spans="1:74" ht="28.8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18" t="s">
        <v>5</v>
      </c>
      <c r="H1548" s="3">
        <v>2024</v>
      </c>
      <c r="I1548" s="20" t="s">
        <v>290</v>
      </c>
      <c r="J1548" s="184" t="s">
        <v>299</v>
      </c>
      <c r="K1548" s="184" t="s">
        <v>318</v>
      </c>
      <c r="L1548" s="187">
        <f t="shared" si="50"/>
        <v>0</v>
      </c>
      <c r="M1548" s="187">
        <f t="shared" si="51"/>
        <v>0</v>
      </c>
      <c r="N1548" s="186"/>
      <c r="O1548" s="33"/>
      <c r="P1548" s="33"/>
      <c r="Q1548" s="33"/>
      <c r="R1548" s="33"/>
      <c r="S1548" s="42"/>
      <c r="T1548" s="2"/>
      <c r="U1548" s="2"/>
      <c r="V1548" s="2"/>
      <c r="W1548" s="2"/>
      <c r="X1548" s="55"/>
      <c r="Y1548" s="62"/>
      <c r="Z1548" s="62"/>
      <c r="AA1548" s="62"/>
      <c r="AB1548" s="62"/>
      <c r="AC1548" s="68"/>
      <c r="AD1548" s="2"/>
      <c r="AE1548" s="2"/>
      <c r="AF1548" s="2"/>
      <c r="AG1548" s="2"/>
      <c r="AH1548" s="55"/>
      <c r="AI1548" s="72"/>
      <c r="AJ1548" s="72"/>
      <c r="AK1548" s="72"/>
      <c r="AL1548" s="72"/>
      <c r="AM1548" s="80"/>
      <c r="AN1548" s="2"/>
      <c r="AO1548" s="2"/>
      <c r="AP1548" s="2"/>
      <c r="AQ1548" s="2"/>
      <c r="AR1548" s="55"/>
      <c r="AS1548" s="85"/>
      <c r="AT1548" s="85"/>
      <c r="AU1548" s="85"/>
      <c r="AV1548" s="85"/>
      <c r="AW1548" s="100"/>
      <c r="AX1548" s="2"/>
      <c r="AY1548" s="2"/>
      <c r="AZ1548" s="2"/>
      <c r="BA1548" s="2"/>
      <c r="BB1548" s="55"/>
      <c r="BC1548" s="105"/>
      <c r="BD1548" s="105"/>
      <c r="BE1548" s="105"/>
      <c r="BF1548" s="105"/>
      <c r="BG1548" s="109"/>
      <c r="BH1548" s="2"/>
      <c r="BI1548" s="2"/>
      <c r="BJ1548" s="2"/>
      <c r="BK1548" s="2"/>
      <c r="BL1548" s="55"/>
      <c r="BM1548" s="48"/>
      <c r="BN1548" s="48"/>
      <c r="BO1548" s="48"/>
      <c r="BP1548" s="48"/>
      <c r="BQ1548" s="117"/>
      <c r="BR1548" s="2"/>
      <c r="BS1548" s="2"/>
      <c r="BT1548" s="2"/>
      <c r="BU1548" s="2"/>
      <c r="BV1548" s="55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18" t="s">
        <v>5</v>
      </c>
      <c r="H1549" s="3">
        <v>2024</v>
      </c>
      <c r="I1549" s="20" t="s">
        <v>315</v>
      </c>
      <c r="J1549" s="184" t="s">
        <v>347</v>
      </c>
      <c r="K1549" s="184" t="s">
        <v>320</v>
      </c>
      <c r="L1549" s="187">
        <f t="shared" si="50"/>
        <v>0</v>
      </c>
      <c r="M1549" s="187">
        <f t="shared" si="51"/>
        <v>0</v>
      </c>
      <c r="N1549" s="186"/>
      <c r="O1549" s="33"/>
      <c r="P1549" s="33"/>
      <c r="Q1549" s="33"/>
      <c r="R1549" s="33"/>
      <c r="S1549" s="42"/>
      <c r="T1549" s="2"/>
      <c r="U1549" s="2"/>
      <c r="V1549" s="2"/>
      <c r="W1549" s="2"/>
      <c r="X1549" s="55"/>
      <c r="Y1549" s="62"/>
      <c r="Z1549" s="62"/>
      <c r="AA1549" s="62"/>
      <c r="AB1549" s="62"/>
      <c r="AC1549" s="68"/>
      <c r="AD1549" s="2"/>
      <c r="AE1549" s="2"/>
      <c r="AF1549" s="2"/>
      <c r="AG1549" s="2"/>
      <c r="AH1549" s="55"/>
      <c r="AI1549" s="72"/>
      <c r="AJ1549" s="72"/>
      <c r="AK1549" s="72"/>
      <c r="AL1549" s="72"/>
      <c r="AM1549" s="80"/>
      <c r="AN1549" s="2"/>
      <c r="AO1549" s="2"/>
      <c r="AP1549" s="2"/>
      <c r="AQ1549" s="2"/>
      <c r="AR1549" s="55"/>
      <c r="AS1549" s="85"/>
      <c r="AT1549" s="85"/>
      <c r="AU1549" s="85"/>
      <c r="AV1549" s="85"/>
      <c r="AW1549" s="100"/>
      <c r="AX1549" s="2"/>
      <c r="AY1549" s="2"/>
      <c r="AZ1549" s="2"/>
      <c r="BA1549" s="2"/>
      <c r="BB1549" s="55"/>
      <c r="BC1549" s="105"/>
      <c r="BD1549" s="105"/>
      <c r="BE1549" s="105"/>
      <c r="BF1549" s="105"/>
      <c r="BG1549" s="109"/>
      <c r="BH1549" s="2"/>
      <c r="BI1549" s="2"/>
      <c r="BJ1549" s="2"/>
      <c r="BK1549" s="2"/>
      <c r="BL1549" s="55"/>
      <c r="BM1549" s="48"/>
      <c r="BN1549" s="48"/>
      <c r="BO1549" s="48"/>
      <c r="BP1549" s="48"/>
      <c r="BQ1549" s="117"/>
      <c r="BR1549" s="2"/>
      <c r="BS1549" s="2"/>
      <c r="BT1549" s="2"/>
      <c r="BU1549" s="2"/>
      <c r="BV1549" s="55"/>
    </row>
    <row r="1550" spans="1:74" ht="28.8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18" t="s">
        <v>5</v>
      </c>
      <c r="H1550" s="3">
        <v>2024</v>
      </c>
      <c r="I1550" s="20" t="s">
        <v>315</v>
      </c>
      <c r="J1550" s="184" t="s">
        <v>296</v>
      </c>
      <c r="K1550" s="184" t="s">
        <v>321</v>
      </c>
      <c r="L1550" s="187">
        <f t="shared" si="50"/>
        <v>0</v>
      </c>
      <c r="M1550" s="187">
        <f t="shared" si="51"/>
        <v>0</v>
      </c>
      <c r="N1550" s="186"/>
      <c r="O1550" s="33"/>
      <c r="P1550" s="33"/>
      <c r="Q1550" s="33"/>
      <c r="R1550" s="33"/>
      <c r="S1550" s="42"/>
      <c r="T1550" s="2"/>
      <c r="U1550" s="2"/>
      <c r="V1550" s="2"/>
      <c r="W1550" s="2"/>
      <c r="X1550" s="55"/>
      <c r="Y1550" s="62"/>
      <c r="Z1550" s="62"/>
      <c r="AA1550" s="62"/>
      <c r="AB1550" s="62"/>
      <c r="AC1550" s="68"/>
      <c r="AD1550" s="2"/>
      <c r="AE1550" s="2"/>
      <c r="AF1550" s="2"/>
      <c r="AG1550" s="2"/>
      <c r="AH1550" s="55"/>
      <c r="AI1550" s="72"/>
      <c r="AJ1550" s="72"/>
      <c r="AK1550" s="72"/>
      <c r="AL1550" s="72"/>
      <c r="AM1550" s="80"/>
      <c r="AN1550" s="2"/>
      <c r="AO1550" s="2"/>
      <c r="AP1550" s="2"/>
      <c r="AQ1550" s="2"/>
      <c r="AR1550" s="55"/>
      <c r="AS1550" s="85"/>
      <c r="AT1550" s="85"/>
      <c r="AU1550" s="85"/>
      <c r="AV1550" s="85"/>
      <c r="AW1550" s="100"/>
      <c r="AX1550" s="2"/>
      <c r="AY1550" s="2"/>
      <c r="AZ1550" s="2"/>
      <c r="BA1550" s="2"/>
      <c r="BB1550" s="55"/>
      <c r="BC1550" s="105"/>
      <c r="BD1550" s="105"/>
      <c r="BE1550" s="105"/>
      <c r="BF1550" s="105"/>
      <c r="BG1550" s="109"/>
      <c r="BH1550" s="2"/>
      <c r="BI1550" s="2"/>
      <c r="BJ1550" s="2"/>
      <c r="BK1550" s="2"/>
      <c r="BL1550" s="55"/>
      <c r="BM1550" s="48"/>
      <c r="BN1550" s="48"/>
      <c r="BO1550" s="48"/>
      <c r="BP1550" s="48"/>
      <c r="BQ1550" s="117"/>
      <c r="BR1550" s="2"/>
      <c r="BS1550" s="2"/>
      <c r="BT1550" s="2"/>
      <c r="BU1550" s="2"/>
      <c r="BV1550" s="55"/>
    </row>
    <row r="1551" spans="1:74" ht="28.8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18" t="s">
        <v>5</v>
      </c>
      <c r="H1551" s="3">
        <v>2024</v>
      </c>
      <c r="I1551" s="20" t="s">
        <v>316</v>
      </c>
      <c r="J1551" s="184" t="s">
        <v>297</v>
      </c>
      <c r="K1551" s="184" t="s">
        <v>318</v>
      </c>
      <c r="L1551" s="187">
        <f t="shared" si="50"/>
        <v>0</v>
      </c>
      <c r="M1551" s="187">
        <f t="shared" si="51"/>
        <v>0</v>
      </c>
      <c r="N1551" s="186"/>
      <c r="O1551" s="33"/>
      <c r="P1551" s="33"/>
      <c r="Q1551" s="33"/>
      <c r="R1551" s="33"/>
      <c r="S1551" s="42"/>
      <c r="T1551" s="2"/>
      <c r="U1551" s="2"/>
      <c r="V1551" s="2"/>
      <c r="W1551" s="2"/>
      <c r="X1551" s="55"/>
      <c r="Y1551" s="62"/>
      <c r="Z1551" s="62"/>
      <c r="AA1551" s="62"/>
      <c r="AB1551" s="62"/>
      <c r="AC1551" s="68"/>
      <c r="AD1551" s="2"/>
      <c r="AE1551" s="2"/>
      <c r="AF1551" s="2"/>
      <c r="AG1551" s="2"/>
      <c r="AH1551" s="55"/>
      <c r="AI1551" s="72"/>
      <c r="AJ1551" s="72"/>
      <c r="AK1551" s="72"/>
      <c r="AL1551" s="72"/>
      <c r="AM1551" s="80"/>
      <c r="AN1551" s="2"/>
      <c r="AO1551" s="2"/>
      <c r="AP1551" s="2"/>
      <c r="AQ1551" s="2"/>
      <c r="AR1551" s="55"/>
      <c r="AS1551" s="85"/>
      <c r="AT1551" s="85"/>
      <c r="AU1551" s="85"/>
      <c r="AV1551" s="85"/>
      <c r="AW1551" s="100"/>
      <c r="AX1551" s="2"/>
      <c r="AY1551" s="2"/>
      <c r="AZ1551" s="2"/>
      <c r="BA1551" s="2"/>
      <c r="BB1551" s="55"/>
      <c r="BC1551" s="105"/>
      <c r="BD1551" s="105"/>
      <c r="BE1551" s="105"/>
      <c r="BF1551" s="105"/>
      <c r="BG1551" s="109"/>
      <c r="BH1551" s="2"/>
      <c r="BI1551" s="2"/>
      <c r="BJ1551" s="2"/>
      <c r="BK1551" s="2"/>
      <c r="BL1551" s="55"/>
      <c r="BM1551" s="48"/>
      <c r="BN1551" s="48"/>
      <c r="BO1551" s="48"/>
      <c r="BP1551" s="48"/>
      <c r="BQ1551" s="117"/>
      <c r="BR1551" s="2"/>
      <c r="BS1551" s="2"/>
      <c r="BT1551" s="2"/>
      <c r="BU1551" s="2"/>
      <c r="BV1551" s="55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18" t="s">
        <v>5</v>
      </c>
      <c r="H1552" s="3">
        <v>2024</v>
      </c>
      <c r="I1552" s="20" t="s">
        <v>316</v>
      </c>
      <c r="J1552" s="185" t="s">
        <v>348</v>
      </c>
      <c r="K1552" s="185" t="s">
        <v>320</v>
      </c>
      <c r="L1552" s="187">
        <f t="shared" si="50"/>
        <v>0</v>
      </c>
      <c r="M1552" s="187">
        <f t="shared" si="51"/>
        <v>0</v>
      </c>
      <c r="N1552" s="186"/>
      <c r="O1552" s="33"/>
      <c r="P1552" s="33"/>
      <c r="Q1552" s="33"/>
      <c r="R1552" s="33"/>
      <c r="S1552" s="42"/>
      <c r="T1552" s="2"/>
      <c r="U1552" s="2"/>
      <c r="V1552" s="2"/>
      <c r="W1552" s="2"/>
      <c r="X1552" s="55"/>
      <c r="Y1552" s="62"/>
      <c r="Z1552" s="62"/>
      <c r="AA1552" s="62"/>
      <c r="AB1552" s="62"/>
      <c r="AC1552" s="68"/>
      <c r="AD1552" s="2"/>
      <c r="AE1552" s="2"/>
      <c r="AF1552" s="2"/>
      <c r="AG1552" s="2"/>
      <c r="AH1552" s="55"/>
      <c r="AI1552" s="72"/>
      <c r="AJ1552" s="72"/>
      <c r="AK1552" s="72"/>
      <c r="AL1552" s="72"/>
      <c r="AM1552" s="80"/>
      <c r="AN1552" s="2"/>
      <c r="AO1552" s="2"/>
      <c r="AP1552" s="2"/>
      <c r="AQ1552" s="2"/>
      <c r="AR1552" s="55"/>
      <c r="AS1552" s="85"/>
      <c r="AT1552" s="85"/>
      <c r="AU1552" s="85"/>
      <c r="AV1552" s="85"/>
      <c r="AW1552" s="100"/>
      <c r="AX1552" s="2"/>
      <c r="AY1552" s="2"/>
      <c r="AZ1552" s="2"/>
      <c r="BA1552" s="2"/>
      <c r="BB1552" s="55"/>
      <c r="BC1552" s="105"/>
      <c r="BD1552" s="105"/>
      <c r="BE1552" s="105"/>
      <c r="BF1552" s="105"/>
      <c r="BG1552" s="109"/>
      <c r="BH1552" s="2"/>
      <c r="BI1552" s="2"/>
      <c r="BJ1552" s="2"/>
      <c r="BK1552" s="2"/>
      <c r="BL1552" s="55"/>
      <c r="BM1552" s="48"/>
      <c r="BN1552" s="48"/>
      <c r="BO1552" s="48"/>
      <c r="BP1552" s="48"/>
      <c r="BQ1552" s="117"/>
      <c r="BR1552" s="2"/>
      <c r="BS1552" s="2"/>
      <c r="BT1552" s="2"/>
      <c r="BU1552" s="2"/>
      <c r="BV1552" s="55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18" t="s">
        <v>5</v>
      </c>
      <c r="H1553" s="3">
        <v>2024</v>
      </c>
      <c r="I1553" s="20" t="s">
        <v>282</v>
      </c>
      <c r="J1553" s="184" t="s">
        <v>272</v>
      </c>
      <c r="K1553" s="184" t="s">
        <v>321</v>
      </c>
      <c r="L1553" s="187">
        <f t="shared" si="50"/>
        <v>0</v>
      </c>
      <c r="M1553" s="187">
        <f t="shared" si="51"/>
        <v>0</v>
      </c>
      <c r="N1553" s="186"/>
      <c r="O1553" s="33"/>
      <c r="P1553" s="33"/>
      <c r="Q1553" s="33"/>
      <c r="R1553" s="33"/>
      <c r="S1553" s="42"/>
      <c r="T1553" s="2"/>
      <c r="U1553" s="2"/>
      <c r="V1553" s="2"/>
      <c r="W1553" s="2"/>
      <c r="X1553" s="55"/>
      <c r="Y1553" s="62"/>
      <c r="Z1553" s="62"/>
      <c r="AA1553" s="62"/>
      <c r="AB1553" s="62"/>
      <c r="AC1553" s="68"/>
      <c r="AD1553" s="2"/>
      <c r="AE1553" s="2"/>
      <c r="AF1553" s="2"/>
      <c r="AG1553" s="2"/>
      <c r="AH1553" s="55"/>
      <c r="AI1553" s="72"/>
      <c r="AJ1553" s="72"/>
      <c r="AK1553" s="72"/>
      <c r="AL1553" s="72"/>
      <c r="AM1553" s="80"/>
      <c r="AN1553" s="2"/>
      <c r="AO1553" s="2"/>
      <c r="AP1553" s="2"/>
      <c r="AQ1553" s="2"/>
      <c r="AR1553" s="55"/>
      <c r="AS1553" s="85"/>
      <c r="AT1553" s="85"/>
      <c r="AU1553" s="85"/>
      <c r="AV1553" s="85"/>
      <c r="AW1553" s="100"/>
      <c r="AX1553" s="2"/>
      <c r="AY1553" s="2"/>
      <c r="AZ1553" s="2"/>
      <c r="BA1553" s="2"/>
      <c r="BB1553" s="55"/>
      <c r="BC1553" s="105"/>
      <c r="BD1553" s="105"/>
      <c r="BE1553" s="105"/>
      <c r="BF1553" s="105"/>
      <c r="BG1553" s="109"/>
      <c r="BH1553" s="2"/>
      <c r="BI1553" s="2"/>
      <c r="BJ1553" s="2"/>
      <c r="BK1553" s="2"/>
      <c r="BL1553" s="55"/>
      <c r="BM1553" s="48"/>
      <c r="BN1553" s="48"/>
      <c r="BO1553" s="48"/>
      <c r="BP1553" s="48"/>
      <c r="BQ1553" s="117"/>
      <c r="BR1553" s="2"/>
      <c r="BS1553" s="2"/>
      <c r="BT1553" s="2"/>
      <c r="BU1553" s="2"/>
      <c r="BV1553" s="55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18" t="s">
        <v>5</v>
      </c>
      <c r="H1554" s="3">
        <v>2024</v>
      </c>
      <c r="I1554" s="20" t="s">
        <v>282</v>
      </c>
      <c r="J1554" s="184" t="s">
        <v>273</v>
      </c>
      <c r="K1554" s="184" t="s">
        <v>321</v>
      </c>
      <c r="L1554" s="187">
        <f t="shared" si="50"/>
        <v>8.0000000000000002E-3</v>
      </c>
      <c r="M1554" s="187">
        <f t="shared" si="51"/>
        <v>19.536000000000001</v>
      </c>
      <c r="N1554" s="186" t="s">
        <v>892</v>
      </c>
      <c r="O1554" s="33"/>
      <c r="P1554" s="33"/>
      <c r="Q1554" s="33"/>
      <c r="R1554" s="33"/>
      <c r="S1554" s="42"/>
      <c r="T1554" s="2"/>
      <c r="U1554" s="2"/>
      <c r="V1554" s="2">
        <v>2</v>
      </c>
      <c r="W1554" s="2">
        <v>8.0000000000000002E-3</v>
      </c>
      <c r="X1554" s="55">
        <v>19.536000000000001</v>
      </c>
      <c r="Y1554" s="62"/>
      <c r="Z1554" s="62"/>
      <c r="AA1554" s="62"/>
      <c r="AB1554" s="62"/>
      <c r="AC1554" s="68"/>
      <c r="AD1554" s="2"/>
      <c r="AE1554" s="2"/>
      <c r="AF1554" s="2"/>
      <c r="AG1554" s="2"/>
      <c r="AH1554" s="55"/>
      <c r="AI1554" s="72"/>
      <c r="AJ1554" s="72"/>
      <c r="AK1554" s="72"/>
      <c r="AL1554" s="72"/>
      <c r="AM1554" s="80"/>
      <c r="AN1554" s="2"/>
      <c r="AO1554" s="2"/>
      <c r="AP1554" s="2"/>
      <c r="AQ1554" s="2"/>
      <c r="AR1554" s="55"/>
      <c r="AS1554" s="85"/>
      <c r="AT1554" s="85"/>
      <c r="AU1554" s="85"/>
      <c r="AV1554" s="85"/>
      <c r="AW1554" s="100"/>
      <c r="AX1554" s="2"/>
      <c r="AY1554" s="2"/>
      <c r="AZ1554" s="2"/>
      <c r="BA1554" s="2"/>
      <c r="BB1554" s="55"/>
      <c r="BC1554" s="105"/>
      <c r="BD1554" s="105"/>
      <c r="BE1554" s="105"/>
      <c r="BF1554" s="105"/>
      <c r="BG1554" s="109"/>
      <c r="BH1554" s="2"/>
      <c r="BI1554" s="2"/>
      <c r="BJ1554" s="2"/>
      <c r="BK1554" s="2"/>
      <c r="BL1554" s="55"/>
      <c r="BM1554" s="48"/>
      <c r="BN1554" s="48"/>
      <c r="BO1554" s="48"/>
      <c r="BP1554" s="48"/>
      <c r="BQ1554" s="117"/>
      <c r="BR1554" s="2"/>
      <c r="BS1554" s="2"/>
      <c r="BT1554" s="2"/>
      <c r="BU1554" s="2"/>
      <c r="BV1554" s="55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18" t="s">
        <v>5</v>
      </c>
      <c r="H1555" s="3">
        <v>2024</v>
      </c>
      <c r="I1555" s="20" t="s">
        <v>282</v>
      </c>
      <c r="J1555" s="184" t="s">
        <v>274</v>
      </c>
      <c r="K1555" s="184" t="s">
        <v>321</v>
      </c>
      <c r="L1555" s="187">
        <f t="shared" si="50"/>
        <v>1.3000000000000001E-2</v>
      </c>
      <c r="M1555" s="187">
        <f t="shared" si="51"/>
        <v>34.781999999999996</v>
      </c>
      <c r="N1555" s="186" t="s">
        <v>1380</v>
      </c>
      <c r="O1555" s="33"/>
      <c r="P1555" s="33"/>
      <c r="Q1555" s="33"/>
      <c r="R1555" s="33"/>
      <c r="S1555" s="42"/>
      <c r="T1555" s="2"/>
      <c r="U1555" s="2"/>
      <c r="V1555" s="2"/>
      <c r="W1555" s="2"/>
      <c r="X1555" s="55"/>
      <c r="Y1555" s="62"/>
      <c r="Z1555" s="62"/>
      <c r="AA1555" s="62"/>
      <c r="AB1555" s="62"/>
      <c r="AC1555" s="68"/>
      <c r="AD1555" s="2"/>
      <c r="AE1555" s="2"/>
      <c r="AF1555" s="2"/>
      <c r="AG1555" s="2"/>
      <c r="AH1555" s="55"/>
      <c r="AI1555" s="72" t="s">
        <v>540</v>
      </c>
      <c r="AJ1555" s="72"/>
      <c r="AK1555" s="72"/>
      <c r="AL1555" s="72">
        <v>5.0000000000000001E-4</v>
      </c>
      <c r="AM1555" s="80">
        <v>0.745</v>
      </c>
      <c r="AN1555" s="2"/>
      <c r="AO1555" s="2"/>
      <c r="AP1555" s="2"/>
      <c r="AQ1555" s="2"/>
      <c r="AR1555" s="55"/>
      <c r="AS1555" s="85"/>
      <c r="AT1555" s="85"/>
      <c r="AU1555" s="85"/>
      <c r="AV1555" s="85"/>
      <c r="AW1555" s="100"/>
      <c r="AX1555" s="2" t="s">
        <v>562</v>
      </c>
      <c r="AY1555" s="2"/>
      <c r="AZ1555" s="2"/>
      <c r="BA1555" s="2">
        <v>1.2E-2</v>
      </c>
      <c r="BB1555" s="55">
        <v>32.796999999999997</v>
      </c>
      <c r="BC1555" s="105" t="s">
        <v>887</v>
      </c>
      <c r="BD1555" s="105"/>
      <c r="BE1555" s="105"/>
      <c r="BF1555" s="105">
        <v>5.0000000000000001E-4</v>
      </c>
      <c r="BG1555" s="109">
        <v>1.24</v>
      </c>
      <c r="BH1555" s="2"/>
      <c r="BI1555" s="2"/>
      <c r="BJ1555" s="2"/>
      <c r="BK1555" s="2"/>
      <c r="BL1555" s="55"/>
      <c r="BM1555" s="48"/>
      <c r="BN1555" s="48"/>
      <c r="BO1555" s="48"/>
      <c r="BP1555" s="48"/>
      <c r="BQ1555" s="117"/>
      <c r="BR1555" s="2"/>
      <c r="BS1555" s="2"/>
      <c r="BT1555" s="2"/>
      <c r="BU1555" s="2"/>
      <c r="BV1555" s="55"/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18" t="s">
        <v>5</v>
      </c>
      <c r="H1556" s="3">
        <v>2024</v>
      </c>
      <c r="I1556" s="20" t="s">
        <v>282</v>
      </c>
      <c r="J1556" s="184" t="s">
        <v>275</v>
      </c>
      <c r="K1556" s="184" t="s">
        <v>321</v>
      </c>
      <c r="L1556" s="187">
        <f t="shared" si="50"/>
        <v>0</v>
      </c>
      <c r="M1556" s="187">
        <f t="shared" si="51"/>
        <v>0</v>
      </c>
      <c r="N1556" s="186"/>
      <c r="O1556" s="33"/>
      <c r="P1556" s="33"/>
      <c r="Q1556" s="33"/>
      <c r="R1556" s="33"/>
      <c r="S1556" s="42"/>
      <c r="T1556" s="2"/>
      <c r="U1556" s="2"/>
      <c r="V1556" s="2"/>
      <c r="W1556" s="2"/>
      <c r="X1556" s="55"/>
      <c r="Y1556" s="62"/>
      <c r="Z1556" s="62"/>
      <c r="AA1556" s="62"/>
      <c r="AB1556" s="62"/>
      <c r="AC1556" s="68"/>
      <c r="AD1556" s="2"/>
      <c r="AE1556" s="2"/>
      <c r="AF1556" s="2"/>
      <c r="AG1556" s="2"/>
      <c r="AH1556" s="55"/>
      <c r="AI1556" s="72"/>
      <c r="AJ1556" s="72"/>
      <c r="AK1556" s="72"/>
      <c r="AL1556" s="72"/>
      <c r="AM1556" s="80"/>
      <c r="AN1556" s="2"/>
      <c r="AO1556" s="2"/>
      <c r="AP1556" s="2"/>
      <c r="AQ1556" s="2"/>
      <c r="AR1556" s="55"/>
      <c r="AS1556" s="85"/>
      <c r="AT1556" s="85"/>
      <c r="AU1556" s="85"/>
      <c r="AV1556" s="85"/>
      <c r="AW1556" s="100"/>
      <c r="AX1556" s="2"/>
      <c r="AY1556" s="2"/>
      <c r="AZ1556" s="2"/>
      <c r="BA1556" s="2"/>
      <c r="BB1556" s="55"/>
      <c r="BC1556" s="105"/>
      <c r="BD1556" s="105"/>
      <c r="BE1556" s="105"/>
      <c r="BF1556" s="105"/>
      <c r="BG1556" s="109"/>
      <c r="BH1556" s="2"/>
      <c r="BI1556" s="2"/>
      <c r="BJ1556" s="2"/>
      <c r="BK1556" s="2"/>
      <c r="BL1556" s="55"/>
      <c r="BM1556" s="48"/>
      <c r="BN1556" s="48"/>
      <c r="BO1556" s="48"/>
      <c r="BP1556" s="48"/>
      <c r="BQ1556" s="117"/>
      <c r="BR1556" s="2"/>
      <c r="BS1556" s="2"/>
      <c r="BT1556" s="2"/>
      <c r="BU1556" s="2"/>
      <c r="BV1556" s="55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18" t="s">
        <v>5</v>
      </c>
      <c r="H1557" s="3">
        <v>2024</v>
      </c>
      <c r="I1557" s="20" t="s">
        <v>282</v>
      </c>
      <c r="J1557" s="184" t="s">
        <v>276</v>
      </c>
      <c r="K1557" s="184" t="s">
        <v>320</v>
      </c>
      <c r="L1557" s="187">
        <f t="shared" si="50"/>
        <v>0</v>
      </c>
      <c r="M1557" s="187">
        <f t="shared" si="51"/>
        <v>0</v>
      </c>
      <c r="N1557" s="186"/>
      <c r="O1557" s="33"/>
      <c r="P1557" s="33"/>
      <c r="Q1557" s="33"/>
      <c r="R1557" s="33"/>
      <c r="S1557" s="42"/>
      <c r="T1557" s="2"/>
      <c r="U1557" s="2"/>
      <c r="V1557" s="2"/>
      <c r="W1557" s="2"/>
      <c r="X1557" s="55"/>
      <c r="Y1557" s="62"/>
      <c r="Z1557" s="62"/>
      <c r="AA1557" s="62"/>
      <c r="AB1557" s="62"/>
      <c r="AC1557" s="68"/>
      <c r="AD1557" s="2"/>
      <c r="AE1557" s="2"/>
      <c r="AF1557" s="2"/>
      <c r="AG1557" s="2"/>
      <c r="AH1557" s="55"/>
      <c r="AI1557" s="72"/>
      <c r="AJ1557" s="72"/>
      <c r="AK1557" s="72"/>
      <c r="AL1557" s="72"/>
      <c r="AM1557" s="80"/>
      <c r="AN1557" s="2"/>
      <c r="AO1557" s="2"/>
      <c r="AP1557" s="2"/>
      <c r="AQ1557" s="2"/>
      <c r="AR1557" s="55"/>
      <c r="AS1557" s="85"/>
      <c r="AT1557" s="85"/>
      <c r="AU1557" s="85"/>
      <c r="AV1557" s="85"/>
      <c r="AW1557" s="100"/>
      <c r="AX1557" s="2"/>
      <c r="AY1557" s="2"/>
      <c r="AZ1557" s="2"/>
      <c r="BA1557" s="2"/>
      <c r="BB1557" s="55"/>
      <c r="BC1557" s="105"/>
      <c r="BD1557" s="105"/>
      <c r="BE1557" s="105"/>
      <c r="BF1557" s="105"/>
      <c r="BG1557" s="109"/>
      <c r="BH1557" s="2"/>
      <c r="BI1557" s="2"/>
      <c r="BJ1557" s="2"/>
      <c r="BK1557" s="2"/>
      <c r="BL1557" s="55"/>
      <c r="BM1557" s="48"/>
      <c r="BN1557" s="48"/>
      <c r="BO1557" s="48"/>
      <c r="BP1557" s="48"/>
      <c r="BQ1557" s="117"/>
      <c r="BR1557" s="2"/>
      <c r="BS1557" s="2"/>
      <c r="BT1557" s="2"/>
      <c r="BU1557" s="2"/>
      <c r="BV1557" s="55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18" t="s">
        <v>5</v>
      </c>
      <c r="H1558" s="3">
        <v>2024</v>
      </c>
      <c r="I1558" s="20" t="s">
        <v>282</v>
      </c>
      <c r="J1558" s="184" t="s">
        <v>277</v>
      </c>
      <c r="K1558" s="184" t="s">
        <v>320</v>
      </c>
      <c r="L1558" s="187">
        <f t="shared" si="50"/>
        <v>0</v>
      </c>
      <c r="M1558" s="187">
        <f t="shared" si="51"/>
        <v>0</v>
      </c>
      <c r="N1558" s="186"/>
      <c r="O1558" s="33"/>
      <c r="P1558" s="33"/>
      <c r="Q1558" s="33"/>
      <c r="R1558" s="33"/>
      <c r="S1558" s="42"/>
      <c r="T1558" s="2"/>
      <c r="U1558" s="2"/>
      <c r="V1558" s="2"/>
      <c r="W1558" s="2"/>
      <c r="X1558" s="55"/>
      <c r="Y1558" s="62"/>
      <c r="Z1558" s="62"/>
      <c r="AA1558" s="62"/>
      <c r="AB1558" s="62"/>
      <c r="AC1558" s="68"/>
      <c r="AD1558" s="2"/>
      <c r="AE1558" s="2"/>
      <c r="AF1558" s="2"/>
      <c r="AG1558" s="2"/>
      <c r="AH1558" s="55"/>
      <c r="AI1558" s="72"/>
      <c r="AJ1558" s="72"/>
      <c r="AK1558" s="72"/>
      <c r="AL1558" s="72"/>
      <c r="AM1558" s="80"/>
      <c r="AN1558" s="2"/>
      <c r="AO1558" s="2"/>
      <c r="AP1558" s="2"/>
      <c r="AQ1558" s="2"/>
      <c r="AR1558" s="55"/>
      <c r="AS1558" s="85"/>
      <c r="AT1558" s="85"/>
      <c r="AU1558" s="85"/>
      <c r="AV1558" s="85"/>
      <c r="AW1558" s="100"/>
      <c r="AX1558" s="2"/>
      <c r="AY1558" s="2"/>
      <c r="AZ1558" s="2"/>
      <c r="BA1558" s="2"/>
      <c r="BB1558" s="55"/>
      <c r="BC1558" s="105"/>
      <c r="BD1558" s="105"/>
      <c r="BE1558" s="105"/>
      <c r="BF1558" s="105"/>
      <c r="BG1558" s="109"/>
      <c r="BH1558" s="2"/>
      <c r="BI1558" s="2"/>
      <c r="BJ1558" s="2"/>
      <c r="BK1558" s="2"/>
      <c r="BL1558" s="55"/>
      <c r="BM1558" s="48"/>
      <c r="BN1558" s="48"/>
      <c r="BO1558" s="48"/>
      <c r="BP1558" s="48"/>
      <c r="BQ1558" s="117"/>
      <c r="BR1558" s="2"/>
      <c r="BS1558" s="2"/>
      <c r="BT1558" s="2"/>
      <c r="BU1558" s="2"/>
      <c r="BV1558" s="55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18" t="s">
        <v>5</v>
      </c>
      <c r="H1559" s="3">
        <v>2024</v>
      </c>
      <c r="I1559" s="20" t="s">
        <v>283</v>
      </c>
      <c r="J1559" s="184" t="s">
        <v>298</v>
      </c>
      <c r="K1559" s="184" t="s">
        <v>321</v>
      </c>
      <c r="L1559" s="187">
        <f t="shared" si="50"/>
        <v>0</v>
      </c>
      <c r="M1559" s="187">
        <f t="shared" si="51"/>
        <v>0</v>
      </c>
      <c r="N1559" s="186"/>
      <c r="O1559" s="33"/>
      <c r="P1559" s="33"/>
      <c r="Q1559" s="33"/>
      <c r="R1559" s="33"/>
      <c r="S1559" s="42"/>
      <c r="T1559" s="2"/>
      <c r="U1559" s="2"/>
      <c r="V1559" s="2"/>
      <c r="W1559" s="2"/>
      <c r="X1559" s="55"/>
      <c r="Y1559" s="62"/>
      <c r="Z1559" s="62"/>
      <c r="AA1559" s="62"/>
      <c r="AB1559" s="62"/>
      <c r="AC1559" s="68"/>
      <c r="AD1559" s="2"/>
      <c r="AE1559" s="2"/>
      <c r="AF1559" s="2"/>
      <c r="AG1559" s="2"/>
      <c r="AH1559" s="55"/>
      <c r="AI1559" s="72"/>
      <c r="AJ1559" s="72"/>
      <c r="AK1559" s="72"/>
      <c r="AL1559" s="72"/>
      <c r="AM1559" s="80"/>
      <c r="AN1559" s="2"/>
      <c r="AO1559" s="2"/>
      <c r="AP1559" s="2"/>
      <c r="AQ1559" s="2"/>
      <c r="AR1559" s="55"/>
      <c r="AS1559" s="85"/>
      <c r="AT1559" s="85"/>
      <c r="AU1559" s="85"/>
      <c r="AV1559" s="85"/>
      <c r="AW1559" s="100"/>
      <c r="AX1559" s="2"/>
      <c r="AY1559" s="2"/>
      <c r="AZ1559" s="2"/>
      <c r="BA1559" s="2"/>
      <c r="BB1559" s="55"/>
      <c r="BC1559" s="105"/>
      <c r="BD1559" s="105"/>
      <c r="BE1559" s="105"/>
      <c r="BF1559" s="105"/>
      <c r="BG1559" s="109"/>
      <c r="BH1559" s="2"/>
      <c r="BI1559" s="2"/>
      <c r="BJ1559" s="2"/>
      <c r="BK1559" s="2"/>
      <c r="BL1559" s="55"/>
      <c r="BM1559" s="48"/>
      <c r="BN1559" s="48"/>
      <c r="BO1559" s="48"/>
      <c r="BP1559" s="48"/>
      <c r="BQ1559" s="117"/>
      <c r="BR1559" s="2"/>
      <c r="BS1559" s="2"/>
      <c r="BT1559" s="2"/>
      <c r="BU1559" s="2"/>
      <c r="BV1559" s="55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18" t="s">
        <v>5</v>
      </c>
      <c r="H1560" s="3">
        <v>2024</v>
      </c>
      <c r="I1560" s="20" t="s">
        <v>283</v>
      </c>
      <c r="J1560" s="184" t="s">
        <v>278</v>
      </c>
      <c r="K1560" s="184" t="s">
        <v>320</v>
      </c>
      <c r="L1560" s="187">
        <f t="shared" si="50"/>
        <v>0</v>
      </c>
      <c r="M1560" s="187">
        <f t="shared" si="51"/>
        <v>0</v>
      </c>
      <c r="N1560" s="186"/>
      <c r="O1560" s="33"/>
      <c r="P1560" s="33"/>
      <c r="Q1560" s="33"/>
      <c r="R1560" s="33"/>
      <c r="S1560" s="42"/>
      <c r="T1560" s="2"/>
      <c r="U1560" s="2"/>
      <c r="V1560" s="2"/>
      <c r="W1560" s="2"/>
      <c r="X1560" s="55"/>
      <c r="Y1560" s="62"/>
      <c r="Z1560" s="62"/>
      <c r="AA1560" s="62"/>
      <c r="AB1560" s="62"/>
      <c r="AC1560" s="68"/>
      <c r="AD1560" s="2"/>
      <c r="AE1560" s="2"/>
      <c r="AF1560" s="2"/>
      <c r="AG1560" s="2"/>
      <c r="AH1560" s="55"/>
      <c r="AI1560" s="72"/>
      <c r="AJ1560" s="72"/>
      <c r="AK1560" s="72"/>
      <c r="AL1560" s="72"/>
      <c r="AM1560" s="80"/>
      <c r="AN1560" s="2"/>
      <c r="AO1560" s="2"/>
      <c r="AP1560" s="2"/>
      <c r="AQ1560" s="2"/>
      <c r="AR1560" s="55"/>
      <c r="AS1560" s="85"/>
      <c r="AT1560" s="85"/>
      <c r="AU1560" s="85"/>
      <c r="AV1560" s="85"/>
      <c r="AW1560" s="100"/>
      <c r="AX1560" s="2"/>
      <c r="AY1560" s="2"/>
      <c r="AZ1560" s="2"/>
      <c r="BA1560" s="2"/>
      <c r="BB1560" s="55"/>
      <c r="BC1560" s="105"/>
      <c r="BD1560" s="105"/>
      <c r="BE1560" s="105"/>
      <c r="BF1560" s="105"/>
      <c r="BG1560" s="109"/>
      <c r="BH1560" s="2"/>
      <c r="BI1560" s="2"/>
      <c r="BJ1560" s="2"/>
      <c r="BK1560" s="2"/>
      <c r="BL1560" s="55"/>
      <c r="BM1560" s="48"/>
      <c r="BN1560" s="48"/>
      <c r="BO1560" s="48"/>
      <c r="BP1560" s="48"/>
      <c r="BQ1560" s="117"/>
      <c r="BR1560" s="2"/>
      <c r="BS1560" s="2"/>
      <c r="BT1560" s="2"/>
      <c r="BU1560" s="2"/>
      <c r="BV1560" s="55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18" t="s">
        <v>5</v>
      </c>
      <c r="H1561" s="3">
        <v>2024</v>
      </c>
      <c r="I1561" s="20" t="s">
        <v>283</v>
      </c>
      <c r="J1561" s="184" t="s">
        <v>279</v>
      </c>
      <c r="K1561" s="184" t="s">
        <v>320</v>
      </c>
      <c r="L1561" s="187">
        <f t="shared" si="50"/>
        <v>0</v>
      </c>
      <c r="M1561" s="187">
        <f t="shared" si="51"/>
        <v>0</v>
      </c>
      <c r="N1561" s="186"/>
      <c r="O1561" s="33"/>
      <c r="P1561" s="33"/>
      <c r="Q1561" s="33"/>
      <c r="R1561" s="33"/>
      <c r="S1561" s="42"/>
      <c r="T1561" s="2"/>
      <c r="U1561" s="2"/>
      <c r="V1561" s="2"/>
      <c r="W1561" s="2"/>
      <c r="X1561" s="55"/>
      <c r="Y1561" s="62"/>
      <c r="Z1561" s="62"/>
      <c r="AA1561" s="62"/>
      <c r="AB1561" s="62"/>
      <c r="AC1561" s="68"/>
      <c r="AD1561" s="2"/>
      <c r="AE1561" s="2"/>
      <c r="AF1561" s="2"/>
      <c r="AG1561" s="2"/>
      <c r="AH1561" s="55"/>
      <c r="AI1561" s="72"/>
      <c r="AJ1561" s="72"/>
      <c r="AK1561" s="72"/>
      <c r="AL1561" s="72"/>
      <c r="AM1561" s="80"/>
      <c r="AN1561" s="2"/>
      <c r="AO1561" s="2"/>
      <c r="AP1561" s="2"/>
      <c r="AQ1561" s="2"/>
      <c r="AR1561" s="55"/>
      <c r="AS1561" s="85"/>
      <c r="AT1561" s="85"/>
      <c r="AU1561" s="85"/>
      <c r="AV1561" s="85"/>
      <c r="AW1561" s="100"/>
      <c r="AX1561" s="2"/>
      <c r="AY1561" s="2"/>
      <c r="AZ1561" s="2"/>
      <c r="BA1561" s="2"/>
      <c r="BB1561" s="55"/>
      <c r="BC1561" s="105"/>
      <c r="BD1561" s="105"/>
      <c r="BE1561" s="105"/>
      <c r="BF1561" s="105"/>
      <c r="BG1561" s="109"/>
      <c r="BH1561" s="2"/>
      <c r="BI1561" s="2"/>
      <c r="BJ1561" s="2"/>
      <c r="BK1561" s="2"/>
      <c r="BL1561" s="55"/>
      <c r="BM1561" s="48"/>
      <c r="BN1561" s="48"/>
      <c r="BO1561" s="48"/>
      <c r="BP1561" s="48"/>
      <c r="BQ1561" s="117"/>
      <c r="BR1561" s="2"/>
      <c r="BS1561" s="2"/>
      <c r="BT1561" s="2"/>
      <c r="BU1561" s="2"/>
      <c r="BV1561" s="55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18" t="s">
        <v>5</v>
      </c>
      <c r="H1562" s="3">
        <v>2024</v>
      </c>
      <c r="I1562" s="20" t="s">
        <v>286</v>
      </c>
      <c r="J1562" s="184" t="s">
        <v>280</v>
      </c>
      <c r="K1562" s="184" t="s">
        <v>319</v>
      </c>
      <c r="L1562" s="187">
        <f t="shared" si="50"/>
        <v>0</v>
      </c>
      <c r="M1562" s="187">
        <f t="shared" si="51"/>
        <v>0</v>
      </c>
      <c r="N1562" s="186"/>
      <c r="O1562" s="33"/>
      <c r="P1562" s="33"/>
      <c r="Q1562" s="33"/>
      <c r="R1562" s="33"/>
      <c r="S1562" s="42"/>
      <c r="T1562" s="2"/>
      <c r="U1562" s="2"/>
      <c r="V1562" s="2"/>
      <c r="W1562" s="2"/>
      <c r="X1562" s="55"/>
      <c r="Y1562" s="62"/>
      <c r="Z1562" s="62"/>
      <c r="AA1562" s="62"/>
      <c r="AB1562" s="62"/>
      <c r="AC1562" s="68"/>
      <c r="AD1562" s="2"/>
      <c r="AE1562" s="2"/>
      <c r="AF1562" s="2"/>
      <c r="AG1562" s="2"/>
      <c r="AH1562" s="55"/>
      <c r="AI1562" s="72"/>
      <c r="AJ1562" s="72"/>
      <c r="AK1562" s="72"/>
      <c r="AL1562" s="72"/>
      <c r="AM1562" s="80"/>
      <c r="AN1562" s="2"/>
      <c r="AO1562" s="2"/>
      <c r="AP1562" s="2"/>
      <c r="AQ1562" s="2"/>
      <c r="AR1562" s="55"/>
      <c r="AS1562" s="85"/>
      <c r="AT1562" s="85"/>
      <c r="AU1562" s="85"/>
      <c r="AV1562" s="85"/>
      <c r="AW1562" s="100"/>
      <c r="AX1562" s="2"/>
      <c r="AY1562" s="2"/>
      <c r="AZ1562" s="2"/>
      <c r="BA1562" s="2"/>
      <c r="BB1562" s="55"/>
      <c r="BC1562" s="105"/>
      <c r="BD1562" s="105"/>
      <c r="BE1562" s="105"/>
      <c r="BF1562" s="105"/>
      <c r="BG1562" s="109"/>
      <c r="BH1562" s="2"/>
      <c r="BI1562" s="2"/>
      <c r="BJ1562" s="2"/>
      <c r="BK1562" s="2"/>
      <c r="BL1562" s="55"/>
      <c r="BM1562" s="48"/>
      <c r="BN1562" s="48"/>
      <c r="BO1562" s="48"/>
      <c r="BP1562" s="48"/>
      <c r="BQ1562" s="117"/>
      <c r="BR1562" s="2"/>
      <c r="BS1562" s="2"/>
      <c r="BT1562" s="2"/>
      <c r="BU1562" s="2"/>
      <c r="BV1562" s="55"/>
    </row>
    <row r="1563" spans="1:74" hidden="1" x14ac:dyDescent="0.3">
      <c r="A1563" s="2" t="s">
        <v>44</v>
      </c>
      <c r="B1563" s="2" t="s">
        <v>2</v>
      </c>
      <c r="C1563" s="2" t="s">
        <v>3</v>
      </c>
      <c r="D1563" s="2" t="s">
        <v>43</v>
      </c>
      <c r="E1563" s="3">
        <v>14</v>
      </c>
      <c r="F1563" s="3"/>
      <c r="G1563" s="18" t="s">
        <v>5</v>
      </c>
      <c r="H1563" s="3">
        <v>2024</v>
      </c>
      <c r="I1563" s="20" t="s">
        <v>286</v>
      </c>
      <c r="J1563" s="184" t="s">
        <v>281</v>
      </c>
      <c r="K1563" s="184" t="s">
        <v>319</v>
      </c>
      <c r="L1563" s="187">
        <f t="shared" si="50"/>
        <v>0</v>
      </c>
      <c r="M1563" s="187">
        <f t="shared" si="51"/>
        <v>8.6989999999999998</v>
      </c>
      <c r="N1563" s="186" t="s">
        <v>1381</v>
      </c>
      <c r="O1563" s="33"/>
      <c r="P1563" s="33"/>
      <c r="Q1563" s="33"/>
      <c r="R1563" s="33"/>
      <c r="S1563" s="42"/>
      <c r="T1563" s="2"/>
      <c r="U1563" s="2"/>
      <c r="V1563" s="2"/>
      <c r="W1563" s="2"/>
      <c r="X1563" s="55"/>
      <c r="Y1563" s="62"/>
      <c r="Z1563" s="62"/>
      <c r="AA1563" s="62"/>
      <c r="AB1563" s="62"/>
      <c r="AC1563" s="68"/>
      <c r="AD1563" s="2"/>
      <c r="AE1563" s="2"/>
      <c r="AF1563" s="2"/>
      <c r="AG1563" s="2"/>
      <c r="AH1563" s="55"/>
      <c r="AI1563" s="72"/>
      <c r="AJ1563" s="72"/>
      <c r="AK1563" s="72"/>
      <c r="AL1563" s="72"/>
      <c r="AM1563" s="80"/>
      <c r="AN1563" s="2"/>
      <c r="AO1563" s="2"/>
      <c r="AP1563" s="2"/>
      <c r="AQ1563" s="2"/>
      <c r="AR1563" s="55"/>
      <c r="AS1563" s="85"/>
      <c r="AT1563" s="85"/>
      <c r="AU1563" s="85"/>
      <c r="AV1563" s="85"/>
      <c r="AW1563" s="100"/>
      <c r="AX1563" s="2"/>
      <c r="AY1563" s="2"/>
      <c r="AZ1563" s="2"/>
      <c r="BA1563" s="2"/>
      <c r="BB1563" s="55"/>
      <c r="BC1563" s="105" t="s">
        <v>1061</v>
      </c>
      <c r="BD1563" s="105"/>
      <c r="BE1563" s="105"/>
      <c r="BF1563" s="105"/>
      <c r="BG1563" s="109">
        <v>4.5</v>
      </c>
      <c r="BH1563" s="2"/>
      <c r="BI1563" s="2"/>
      <c r="BJ1563" s="2"/>
      <c r="BK1563" s="2"/>
      <c r="BL1563" s="55"/>
      <c r="BM1563" s="48" t="s">
        <v>1131</v>
      </c>
      <c r="BN1563" s="48"/>
      <c r="BO1563" s="48"/>
      <c r="BP1563" s="48"/>
      <c r="BQ1563" s="117">
        <v>4.1989999999999998</v>
      </c>
      <c r="BR1563" s="2"/>
      <c r="BS1563" s="2"/>
      <c r="BT1563" s="2"/>
      <c r="BU1563" s="2"/>
      <c r="BV1563" s="55"/>
    </row>
    <row r="1564" spans="1:74" s="13" customFormat="1" hidden="1" x14ac:dyDescent="0.3">
      <c r="A1564" s="12" t="s">
        <v>44</v>
      </c>
      <c r="B1564" s="12" t="s">
        <v>2</v>
      </c>
      <c r="C1564" s="12" t="s">
        <v>3</v>
      </c>
      <c r="D1564" s="12" t="s">
        <v>43</v>
      </c>
      <c r="E1564" s="7">
        <v>14</v>
      </c>
      <c r="F1564" s="7"/>
      <c r="G1564" s="19" t="s">
        <v>5</v>
      </c>
      <c r="H1564" s="7">
        <v>2024</v>
      </c>
      <c r="I1564" s="21"/>
      <c r="J1564" s="12" t="s">
        <v>314</v>
      </c>
      <c r="K1564" s="12"/>
      <c r="L1564" s="147"/>
      <c r="M1564" s="147">
        <f>SUM(M1526:M1563)</f>
        <v>65.254000000000005</v>
      </c>
      <c r="N1564" s="183"/>
      <c r="O1564" s="12"/>
      <c r="P1564" s="12"/>
      <c r="Q1564" s="12"/>
      <c r="R1564" s="12"/>
      <c r="S1564" s="47">
        <f>SUM(S1526:S1563)</f>
        <v>0</v>
      </c>
      <c r="T1564" s="12"/>
      <c r="U1564" s="12"/>
      <c r="V1564" s="12"/>
      <c r="W1564" s="12"/>
      <c r="X1564" s="47">
        <f>SUM(X1526:X1563)</f>
        <v>19.536000000000001</v>
      </c>
      <c r="Y1564" s="12"/>
      <c r="Z1564" s="12"/>
      <c r="AA1564" s="12"/>
      <c r="AB1564" s="12"/>
      <c r="AC1564" s="47">
        <f>SUM(AC1526:AC1563)</f>
        <v>2.2370000000000001</v>
      </c>
      <c r="AD1564" s="12"/>
      <c r="AE1564" s="12"/>
      <c r="AF1564" s="12"/>
      <c r="AG1564" s="12"/>
      <c r="AH1564" s="47">
        <f>SUM(AH1526:AH1563)</f>
        <v>0</v>
      </c>
      <c r="AI1564" s="12"/>
      <c r="AJ1564" s="12"/>
      <c r="AK1564" s="12"/>
      <c r="AL1564" s="12"/>
      <c r="AM1564" s="47">
        <f>SUM(AM1526:AM1563)</f>
        <v>0.745</v>
      </c>
      <c r="AN1564" s="12"/>
      <c r="AO1564" s="12"/>
      <c r="AP1564" s="12"/>
      <c r="AQ1564" s="12"/>
      <c r="AR1564" s="47">
        <f>SUM(AR1526:AR1563)</f>
        <v>0</v>
      </c>
      <c r="AS1564" s="12"/>
      <c r="AT1564" s="12"/>
      <c r="AU1564" s="12"/>
      <c r="AV1564" s="12"/>
      <c r="AW1564" s="47">
        <f>SUM(AW1526:AW1563)</f>
        <v>0</v>
      </c>
      <c r="AX1564" s="12"/>
      <c r="AY1564" s="12"/>
      <c r="AZ1564" s="12"/>
      <c r="BA1564" s="12"/>
      <c r="BB1564" s="47">
        <f>SUM(BB1526:BB1563)</f>
        <v>32.796999999999997</v>
      </c>
      <c r="BC1564" s="12"/>
      <c r="BD1564" s="12"/>
      <c r="BE1564" s="12"/>
      <c r="BF1564" s="12"/>
      <c r="BG1564" s="47">
        <f>SUM(BG1526:BG1563)</f>
        <v>5.74</v>
      </c>
      <c r="BH1564" s="12"/>
      <c r="BI1564" s="12"/>
      <c r="BJ1564" s="12"/>
      <c r="BK1564" s="12"/>
      <c r="BL1564" s="47">
        <f>SUM(BL1526:BL1563)</f>
        <v>0</v>
      </c>
      <c r="BM1564" s="12"/>
      <c r="BN1564" s="12"/>
      <c r="BO1564" s="12"/>
      <c r="BP1564" s="12"/>
      <c r="BQ1564" s="47">
        <f>SUM(BQ1526:BQ1563)</f>
        <v>4.1989999999999998</v>
      </c>
      <c r="BR1564" s="12"/>
      <c r="BS1564" s="12"/>
      <c r="BT1564" s="12"/>
      <c r="BU1564" s="12"/>
      <c r="BV1564" s="47">
        <f>SUM(BV1526:BV1563)</f>
        <v>0</v>
      </c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18" t="s">
        <v>5</v>
      </c>
      <c r="H1565" s="3">
        <v>2024</v>
      </c>
      <c r="I1565" s="20" t="s">
        <v>287</v>
      </c>
      <c r="J1565" s="184" t="s">
        <v>267</v>
      </c>
      <c r="K1565" s="184" t="s">
        <v>318</v>
      </c>
      <c r="L1565" s="187">
        <f t="shared" si="50"/>
        <v>0</v>
      </c>
      <c r="M1565" s="187">
        <f t="shared" si="51"/>
        <v>0</v>
      </c>
      <c r="N1565" s="186"/>
      <c r="O1565" s="33"/>
      <c r="P1565" s="33"/>
      <c r="Q1565" s="33"/>
      <c r="R1565" s="33"/>
      <c r="S1565" s="42"/>
      <c r="T1565" s="2"/>
      <c r="U1565" s="2"/>
      <c r="V1565" s="2"/>
      <c r="W1565" s="2"/>
      <c r="X1565" s="55"/>
      <c r="Y1565" s="62"/>
      <c r="Z1565" s="62"/>
      <c r="AA1565" s="62"/>
      <c r="AB1565" s="62"/>
      <c r="AC1565" s="68"/>
      <c r="AD1565" s="2"/>
      <c r="AE1565" s="2"/>
      <c r="AF1565" s="2"/>
      <c r="AG1565" s="2"/>
      <c r="AH1565" s="55"/>
      <c r="AI1565" s="72"/>
      <c r="AJ1565" s="72"/>
      <c r="AK1565" s="72"/>
      <c r="AL1565" s="72"/>
      <c r="AM1565" s="80"/>
      <c r="AN1565" s="2"/>
      <c r="AO1565" s="2"/>
      <c r="AP1565" s="2"/>
      <c r="AQ1565" s="2"/>
      <c r="AR1565" s="55"/>
      <c r="AS1565" s="85"/>
      <c r="AT1565" s="85"/>
      <c r="AU1565" s="85"/>
      <c r="AV1565" s="85"/>
      <c r="AW1565" s="100"/>
      <c r="AX1565" s="2"/>
      <c r="AY1565" s="2"/>
      <c r="AZ1565" s="2"/>
      <c r="BA1565" s="2"/>
      <c r="BB1565" s="55"/>
      <c r="BC1565" s="105"/>
      <c r="BD1565" s="105"/>
      <c r="BE1565" s="105"/>
      <c r="BF1565" s="105"/>
      <c r="BG1565" s="109"/>
      <c r="BH1565" s="2"/>
      <c r="BI1565" s="2"/>
      <c r="BJ1565" s="2"/>
      <c r="BK1565" s="2"/>
      <c r="BL1565" s="55"/>
      <c r="BM1565" s="48"/>
      <c r="BN1565" s="48"/>
      <c r="BO1565" s="48"/>
      <c r="BP1565" s="48"/>
      <c r="BQ1565" s="117"/>
      <c r="BR1565" s="2"/>
      <c r="BS1565" s="2"/>
      <c r="BT1565" s="2"/>
      <c r="BU1565" s="2"/>
      <c r="BV1565" s="55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18" t="s">
        <v>5</v>
      </c>
      <c r="H1566" s="3">
        <v>2024</v>
      </c>
      <c r="I1566" s="20" t="s">
        <v>287</v>
      </c>
      <c r="J1566" s="184" t="s">
        <v>291</v>
      </c>
      <c r="K1566" s="184" t="s">
        <v>319</v>
      </c>
      <c r="L1566" s="187">
        <f t="shared" si="50"/>
        <v>0</v>
      </c>
      <c r="M1566" s="187">
        <f t="shared" si="51"/>
        <v>0</v>
      </c>
      <c r="N1566" s="186"/>
      <c r="O1566" s="33"/>
      <c r="P1566" s="33"/>
      <c r="Q1566" s="33"/>
      <c r="R1566" s="33"/>
      <c r="S1566" s="42"/>
      <c r="T1566" s="2"/>
      <c r="U1566" s="2"/>
      <c r="V1566" s="2"/>
      <c r="W1566" s="2"/>
      <c r="X1566" s="55"/>
      <c r="Y1566" s="62"/>
      <c r="Z1566" s="62"/>
      <c r="AA1566" s="62"/>
      <c r="AB1566" s="62"/>
      <c r="AC1566" s="68"/>
      <c r="AD1566" s="2"/>
      <c r="AE1566" s="2"/>
      <c r="AF1566" s="2"/>
      <c r="AG1566" s="2"/>
      <c r="AH1566" s="55"/>
      <c r="AI1566" s="72"/>
      <c r="AJ1566" s="72"/>
      <c r="AK1566" s="72"/>
      <c r="AL1566" s="72"/>
      <c r="AM1566" s="80"/>
      <c r="AN1566" s="2"/>
      <c r="AO1566" s="2"/>
      <c r="AP1566" s="2"/>
      <c r="AQ1566" s="2"/>
      <c r="AR1566" s="55"/>
      <c r="AS1566" s="85"/>
      <c r="AT1566" s="85"/>
      <c r="AU1566" s="85"/>
      <c r="AV1566" s="85"/>
      <c r="AW1566" s="100"/>
      <c r="AX1566" s="2"/>
      <c r="AY1566" s="2"/>
      <c r="AZ1566" s="2"/>
      <c r="BA1566" s="2"/>
      <c r="BB1566" s="55"/>
      <c r="BC1566" s="105"/>
      <c r="BD1566" s="105"/>
      <c r="BE1566" s="105"/>
      <c r="BF1566" s="105"/>
      <c r="BG1566" s="109"/>
      <c r="BH1566" s="2"/>
      <c r="BI1566" s="2"/>
      <c r="BJ1566" s="2"/>
      <c r="BK1566" s="2"/>
      <c r="BL1566" s="55"/>
      <c r="BM1566" s="48"/>
      <c r="BN1566" s="48"/>
      <c r="BO1566" s="48"/>
      <c r="BP1566" s="48"/>
      <c r="BQ1566" s="117"/>
      <c r="BR1566" s="2"/>
      <c r="BS1566" s="2"/>
      <c r="BT1566" s="2"/>
      <c r="BU1566" s="2"/>
      <c r="BV1566" s="55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18" t="s">
        <v>5</v>
      </c>
      <c r="H1567" s="3">
        <v>2024</v>
      </c>
      <c r="I1567" s="20" t="s">
        <v>286</v>
      </c>
      <c r="J1567" s="184" t="s">
        <v>336</v>
      </c>
      <c r="K1567" s="184" t="s">
        <v>319</v>
      </c>
      <c r="L1567" s="187">
        <f t="shared" si="50"/>
        <v>0</v>
      </c>
      <c r="M1567" s="187">
        <f t="shared" si="51"/>
        <v>0</v>
      </c>
      <c r="N1567" s="186"/>
      <c r="O1567" s="33"/>
      <c r="P1567" s="33"/>
      <c r="Q1567" s="33"/>
      <c r="R1567" s="33"/>
      <c r="S1567" s="42"/>
      <c r="T1567" s="2"/>
      <c r="U1567" s="2"/>
      <c r="V1567" s="2"/>
      <c r="W1567" s="2"/>
      <c r="X1567" s="55"/>
      <c r="Y1567" s="62"/>
      <c r="Z1567" s="62"/>
      <c r="AA1567" s="62"/>
      <c r="AB1567" s="62"/>
      <c r="AC1567" s="68"/>
      <c r="AD1567" s="2"/>
      <c r="AE1567" s="2"/>
      <c r="AF1567" s="2"/>
      <c r="AG1567" s="2"/>
      <c r="AH1567" s="55"/>
      <c r="AI1567" s="72"/>
      <c r="AJ1567" s="72"/>
      <c r="AK1567" s="72"/>
      <c r="AL1567" s="72"/>
      <c r="AM1567" s="80"/>
      <c r="AN1567" s="2"/>
      <c r="AO1567" s="2"/>
      <c r="AP1567" s="2"/>
      <c r="AQ1567" s="2"/>
      <c r="AR1567" s="55"/>
      <c r="AS1567" s="85"/>
      <c r="AT1567" s="85"/>
      <c r="AU1567" s="85"/>
      <c r="AV1567" s="85"/>
      <c r="AW1567" s="100"/>
      <c r="AX1567" s="2"/>
      <c r="AY1567" s="2"/>
      <c r="AZ1567" s="2"/>
      <c r="BA1567" s="2"/>
      <c r="BB1567" s="55"/>
      <c r="BC1567" s="105"/>
      <c r="BD1567" s="105"/>
      <c r="BE1567" s="105"/>
      <c r="BF1567" s="105"/>
      <c r="BG1567" s="109"/>
      <c r="BH1567" s="2"/>
      <c r="BI1567" s="2"/>
      <c r="BJ1567" s="2"/>
      <c r="BK1567" s="2"/>
      <c r="BL1567" s="55"/>
      <c r="BM1567" s="48"/>
      <c r="BN1567" s="48"/>
      <c r="BO1567" s="48"/>
      <c r="BP1567" s="48"/>
      <c r="BQ1567" s="117"/>
      <c r="BR1567" s="2"/>
      <c r="BS1567" s="2"/>
      <c r="BT1567" s="2"/>
      <c r="BU1567" s="2"/>
      <c r="BV1567" s="55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18" t="s">
        <v>5</v>
      </c>
      <c r="H1568" s="3">
        <v>2024</v>
      </c>
      <c r="I1568" s="20" t="s">
        <v>286</v>
      </c>
      <c r="J1568" s="185" t="s">
        <v>337</v>
      </c>
      <c r="K1568" s="185" t="s">
        <v>318</v>
      </c>
      <c r="L1568" s="187">
        <f t="shared" si="50"/>
        <v>0</v>
      </c>
      <c r="M1568" s="187">
        <f t="shared" si="51"/>
        <v>0</v>
      </c>
      <c r="N1568" s="186"/>
      <c r="O1568" s="53"/>
      <c r="P1568" s="53"/>
      <c r="Q1568" s="53"/>
      <c r="R1568" s="53"/>
      <c r="S1568" s="54"/>
      <c r="T1568" s="8"/>
      <c r="U1568" s="8"/>
      <c r="V1568" s="8"/>
      <c r="W1568" s="8"/>
      <c r="X1568" s="122"/>
      <c r="Y1568" s="135"/>
      <c r="Z1568" s="135"/>
      <c r="AA1568" s="135"/>
      <c r="AB1568" s="135"/>
      <c r="AC1568" s="136"/>
      <c r="AD1568" s="8"/>
      <c r="AE1568" s="8"/>
      <c r="AF1568" s="8"/>
      <c r="AG1568" s="8"/>
      <c r="AH1568" s="122"/>
      <c r="AI1568" s="137"/>
      <c r="AJ1568" s="137"/>
      <c r="AK1568" s="137"/>
      <c r="AL1568" s="137"/>
      <c r="AM1568" s="138"/>
      <c r="AN1568" s="8"/>
      <c r="AO1568" s="8"/>
      <c r="AP1568" s="8"/>
      <c r="AQ1568" s="8"/>
      <c r="AR1568" s="122"/>
      <c r="AS1568" s="139"/>
      <c r="AT1568" s="139"/>
      <c r="AU1568" s="139"/>
      <c r="AV1568" s="139"/>
      <c r="AW1568" s="140"/>
      <c r="AX1568" s="8"/>
      <c r="AY1568" s="8"/>
      <c r="AZ1568" s="8"/>
      <c r="BA1568" s="8"/>
      <c r="BB1568" s="122"/>
      <c r="BC1568" s="141"/>
      <c r="BD1568" s="141"/>
      <c r="BE1568" s="141"/>
      <c r="BF1568" s="141"/>
      <c r="BG1568" s="142"/>
      <c r="BH1568" s="8"/>
      <c r="BI1568" s="8"/>
      <c r="BJ1568" s="8"/>
      <c r="BK1568" s="8"/>
      <c r="BL1568" s="122"/>
      <c r="BM1568" s="143"/>
      <c r="BN1568" s="143"/>
      <c r="BO1568" s="143"/>
      <c r="BP1568" s="143"/>
      <c r="BQ1568" s="144"/>
      <c r="BR1568" s="8"/>
      <c r="BS1568" s="8"/>
      <c r="BT1568" s="8"/>
      <c r="BU1568" s="8"/>
      <c r="BV1568" s="122"/>
    </row>
    <row r="1569" spans="1:74" ht="28.8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18" t="s">
        <v>5</v>
      </c>
      <c r="H1569" s="3">
        <v>2024</v>
      </c>
      <c r="I1569" s="20" t="s">
        <v>286</v>
      </c>
      <c r="J1569" s="185" t="s">
        <v>338</v>
      </c>
      <c r="K1569" s="185" t="s">
        <v>339</v>
      </c>
      <c r="L1569" s="187">
        <f t="shared" si="50"/>
        <v>0</v>
      </c>
      <c r="M1569" s="187">
        <f t="shared" si="51"/>
        <v>0</v>
      </c>
      <c r="N1569" s="186"/>
      <c r="O1569" s="53"/>
      <c r="P1569" s="53"/>
      <c r="Q1569" s="53"/>
      <c r="R1569" s="53"/>
      <c r="S1569" s="54"/>
      <c r="T1569" s="8"/>
      <c r="U1569" s="8"/>
      <c r="V1569" s="8"/>
      <c r="W1569" s="8"/>
      <c r="X1569" s="122"/>
      <c r="Y1569" s="135"/>
      <c r="Z1569" s="135"/>
      <c r="AA1569" s="135"/>
      <c r="AB1569" s="135"/>
      <c r="AC1569" s="136"/>
      <c r="AD1569" s="8"/>
      <c r="AE1569" s="8"/>
      <c r="AF1569" s="8"/>
      <c r="AG1569" s="8"/>
      <c r="AH1569" s="122"/>
      <c r="AI1569" s="137"/>
      <c r="AJ1569" s="137"/>
      <c r="AK1569" s="137"/>
      <c r="AL1569" s="137"/>
      <c r="AM1569" s="138"/>
      <c r="AN1569" s="8"/>
      <c r="AO1569" s="8"/>
      <c r="AP1569" s="8"/>
      <c r="AQ1569" s="8"/>
      <c r="AR1569" s="122"/>
      <c r="AS1569" s="139"/>
      <c r="AT1569" s="139"/>
      <c r="AU1569" s="139"/>
      <c r="AV1569" s="139"/>
      <c r="AW1569" s="140"/>
      <c r="AX1569" s="8"/>
      <c r="AY1569" s="8"/>
      <c r="AZ1569" s="8"/>
      <c r="BA1569" s="8"/>
      <c r="BB1569" s="122"/>
      <c r="BC1569" s="141"/>
      <c r="BD1569" s="141"/>
      <c r="BE1569" s="141"/>
      <c r="BF1569" s="141"/>
      <c r="BG1569" s="142"/>
      <c r="BH1569" s="8"/>
      <c r="BI1569" s="8"/>
      <c r="BJ1569" s="8"/>
      <c r="BK1569" s="8"/>
      <c r="BL1569" s="122"/>
      <c r="BM1569" s="143"/>
      <c r="BN1569" s="143"/>
      <c r="BO1569" s="143"/>
      <c r="BP1569" s="143"/>
      <c r="BQ1569" s="144"/>
      <c r="BR1569" s="8"/>
      <c r="BS1569" s="8"/>
      <c r="BT1569" s="8"/>
      <c r="BU1569" s="8"/>
      <c r="BV1569" s="122"/>
    </row>
    <row r="1570" spans="1:74" ht="28.8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18" t="s">
        <v>5</v>
      </c>
      <c r="H1570" s="3">
        <v>2024</v>
      </c>
      <c r="I1570" s="20" t="s">
        <v>286</v>
      </c>
      <c r="J1570" s="185" t="s">
        <v>340</v>
      </c>
      <c r="K1570" s="185" t="s">
        <v>318</v>
      </c>
      <c r="L1570" s="187">
        <f t="shared" si="50"/>
        <v>0</v>
      </c>
      <c r="M1570" s="187">
        <f t="shared" si="51"/>
        <v>0</v>
      </c>
      <c r="N1570" s="186"/>
      <c r="O1570" s="53"/>
      <c r="P1570" s="53"/>
      <c r="Q1570" s="53"/>
      <c r="R1570" s="53"/>
      <c r="S1570" s="54"/>
      <c r="T1570" s="8"/>
      <c r="U1570" s="8"/>
      <c r="V1570" s="8"/>
      <c r="W1570" s="8"/>
      <c r="X1570" s="122"/>
      <c r="Y1570" s="135"/>
      <c r="Z1570" s="135"/>
      <c r="AA1570" s="135"/>
      <c r="AB1570" s="135"/>
      <c r="AC1570" s="136"/>
      <c r="AD1570" s="8"/>
      <c r="AE1570" s="8"/>
      <c r="AF1570" s="8"/>
      <c r="AG1570" s="8"/>
      <c r="AH1570" s="122"/>
      <c r="AI1570" s="137"/>
      <c r="AJ1570" s="137"/>
      <c r="AK1570" s="137"/>
      <c r="AL1570" s="137"/>
      <c r="AM1570" s="138"/>
      <c r="AN1570" s="8"/>
      <c r="AO1570" s="8"/>
      <c r="AP1570" s="8"/>
      <c r="AQ1570" s="8"/>
      <c r="AR1570" s="122"/>
      <c r="AS1570" s="139"/>
      <c r="AT1570" s="139"/>
      <c r="AU1570" s="139"/>
      <c r="AV1570" s="139"/>
      <c r="AW1570" s="140"/>
      <c r="AX1570" s="8"/>
      <c r="AY1570" s="8"/>
      <c r="AZ1570" s="8"/>
      <c r="BA1570" s="8"/>
      <c r="BB1570" s="122"/>
      <c r="BC1570" s="141"/>
      <c r="BD1570" s="141"/>
      <c r="BE1570" s="141"/>
      <c r="BF1570" s="141"/>
      <c r="BG1570" s="142"/>
      <c r="BH1570" s="8"/>
      <c r="BI1570" s="8"/>
      <c r="BJ1570" s="8"/>
      <c r="BK1570" s="8"/>
      <c r="BL1570" s="122"/>
      <c r="BM1570" s="143"/>
      <c r="BN1570" s="143"/>
      <c r="BO1570" s="143"/>
      <c r="BP1570" s="143"/>
      <c r="BQ1570" s="144"/>
      <c r="BR1570" s="8"/>
      <c r="BS1570" s="8"/>
      <c r="BT1570" s="8"/>
      <c r="BU1570" s="8"/>
      <c r="BV1570" s="122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18" t="s">
        <v>5</v>
      </c>
      <c r="H1571" s="3">
        <v>2024</v>
      </c>
      <c r="I1571" s="20" t="s">
        <v>286</v>
      </c>
      <c r="J1571" s="185" t="s">
        <v>341</v>
      </c>
      <c r="K1571" s="185" t="s">
        <v>320</v>
      </c>
      <c r="L1571" s="187">
        <f t="shared" si="50"/>
        <v>0</v>
      </c>
      <c r="M1571" s="187">
        <f t="shared" si="51"/>
        <v>0</v>
      </c>
      <c r="N1571" s="186"/>
      <c r="O1571" s="53"/>
      <c r="P1571" s="53"/>
      <c r="Q1571" s="53"/>
      <c r="R1571" s="53"/>
      <c r="S1571" s="54"/>
      <c r="T1571" s="8"/>
      <c r="U1571" s="8"/>
      <c r="V1571" s="8"/>
      <c r="W1571" s="8"/>
      <c r="X1571" s="122"/>
      <c r="Y1571" s="135"/>
      <c r="Z1571" s="135"/>
      <c r="AA1571" s="135"/>
      <c r="AB1571" s="135"/>
      <c r="AC1571" s="136"/>
      <c r="AD1571" s="8"/>
      <c r="AE1571" s="8"/>
      <c r="AF1571" s="8"/>
      <c r="AG1571" s="8"/>
      <c r="AH1571" s="122"/>
      <c r="AI1571" s="137"/>
      <c r="AJ1571" s="137"/>
      <c r="AK1571" s="137"/>
      <c r="AL1571" s="137"/>
      <c r="AM1571" s="138"/>
      <c r="AN1571" s="8"/>
      <c r="AO1571" s="8"/>
      <c r="AP1571" s="8"/>
      <c r="AQ1571" s="8"/>
      <c r="AR1571" s="122"/>
      <c r="AS1571" s="139"/>
      <c r="AT1571" s="139"/>
      <c r="AU1571" s="139"/>
      <c r="AV1571" s="139"/>
      <c r="AW1571" s="140"/>
      <c r="AX1571" s="8"/>
      <c r="AY1571" s="8"/>
      <c r="AZ1571" s="8"/>
      <c r="BA1571" s="8"/>
      <c r="BB1571" s="122"/>
      <c r="BC1571" s="141"/>
      <c r="BD1571" s="141"/>
      <c r="BE1571" s="141"/>
      <c r="BF1571" s="141"/>
      <c r="BG1571" s="142"/>
      <c r="BH1571" s="8"/>
      <c r="BI1571" s="8"/>
      <c r="BJ1571" s="8"/>
      <c r="BK1571" s="8"/>
      <c r="BL1571" s="122"/>
      <c r="BM1571" s="143"/>
      <c r="BN1571" s="143"/>
      <c r="BO1571" s="143"/>
      <c r="BP1571" s="143"/>
      <c r="BQ1571" s="144"/>
      <c r="BR1571" s="8"/>
      <c r="BS1571" s="8"/>
      <c r="BT1571" s="8"/>
      <c r="BU1571" s="8"/>
      <c r="BV1571" s="122"/>
    </row>
    <row r="1572" spans="1:74" ht="28.8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18" t="s">
        <v>5</v>
      </c>
      <c r="H1572" s="3">
        <v>2024</v>
      </c>
      <c r="I1572" s="20" t="s">
        <v>286</v>
      </c>
      <c r="J1572" s="185" t="s">
        <v>342</v>
      </c>
      <c r="K1572" s="185" t="s">
        <v>320</v>
      </c>
      <c r="L1572" s="187">
        <f t="shared" si="50"/>
        <v>0</v>
      </c>
      <c r="M1572" s="187">
        <f t="shared" si="51"/>
        <v>0</v>
      </c>
      <c r="N1572" s="186"/>
      <c r="O1572" s="53"/>
      <c r="P1572" s="53"/>
      <c r="Q1572" s="53"/>
      <c r="R1572" s="53"/>
      <c r="S1572" s="54"/>
      <c r="T1572" s="8"/>
      <c r="U1572" s="8"/>
      <c r="V1572" s="8"/>
      <c r="W1572" s="8"/>
      <c r="X1572" s="122"/>
      <c r="Y1572" s="135"/>
      <c r="Z1572" s="135"/>
      <c r="AA1572" s="135"/>
      <c r="AB1572" s="135"/>
      <c r="AC1572" s="136"/>
      <c r="AD1572" s="8"/>
      <c r="AE1572" s="8"/>
      <c r="AF1572" s="8"/>
      <c r="AG1572" s="8"/>
      <c r="AH1572" s="122"/>
      <c r="AI1572" s="137"/>
      <c r="AJ1572" s="137"/>
      <c r="AK1572" s="137"/>
      <c r="AL1572" s="137"/>
      <c r="AM1572" s="138"/>
      <c r="AN1572" s="8"/>
      <c r="AO1572" s="8"/>
      <c r="AP1572" s="8"/>
      <c r="AQ1572" s="8"/>
      <c r="AR1572" s="122"/>
      <c r="AS1572" s="139"/>
      <c r="AT1572" s="139"/>
      <c r="AU1572" s="139"/>
      <c r="AV1572" s="139"/>
      <c r="AW1572" s="140"/>
      <c r="AX1572" s="8"/>
      <c r="AY1572" s="8"/>
      <c r="AZ1572" s="8"/>
      <c r="BA1572" s="8"/>
      <c r="BB1572" s="122"/>
      <c r="BC1572" s="141"/>
      <c r="BD1572" s="141"/>
      <c r="BE1572" s="141"/>
      <c r="BF1572" s="141"/>
      <c r="BG1572" s="142"/>
      <c r="BH1572" s="8"/>
      <c r="BI1572" s="8"/>
      <c r="BJ1572" s="8"/>
      <c r="BK1572" s="8"/>
      <c r="BL1572" s="122"/>
      <c r="BM1572" s="143"/>
      <c r="BN1572" s="143"/>
      <c r="BO1572" s="143"/>
      <c r="BP1572" s="143"/>
      <c r="BQ1572" s="144"/>
      <c r="BR1572" s="8"/>
      <c r="BS1572" s="8"/>
      <c r="BT1572" s="8"/>
      <c r="BU1572" s="8"/>
      <c r="BV1572" s="122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18" t="s">
        <v>5</v>
      </c>
      <c r="H1573" s="3">
        <v>2024</v>
      </c>
      <c r="I1573" s="20" t="s">
        <v>286</v>
      </c>
      <c r="J1573" s="185" t="s">
        <v>343</v>
      </c>
      <c r="K1573" s="185" t="s">
        <v>339</v>
      </c>
      <c r="L1573" s="187">
        <f t="shared" si="50"/>
        <v>0</v>
      </c>
      <c r="M1573" s="187">
        <f t="shared" si="51"/>
        <v>0</v>
      </c>
      <c r="N1573" s="186"/>
      <c r="O1573" s="53"/>
      <c r="P1573" s="53"/>
      <c r="Q1573" s="53"/>
      <c r="R1573" s="53"/>
      <c r="S1573" s="54"/>
      <c r="T1573" s="8"/>
      <c r="U1573" s="8"/>
      <c r="V1573" s="8"/>
      <c r="W1573" s="8"/>
      <c r="X1573" s="122"/>
      <c r="Y1573" s="135"/>
      <c r="Z1573" s="135"/>
      <c r="AA1573" s="135"/>
      <c r="AB1573" s="135"/>
      <c r="AC1573" s="136"/>
      <c r="AD1573" s="8"/>
      <c r="AE1573" s="8"/>
      <c r="AF1573" s="8"/>
      <c r="AG1573" s="8"/>
      <c r="AH1573" s="122"/>
      <c r="AI1573" s="137"/>
      <c r="AJ1573" s="137"/>
      <c r="AK1573" s="137"/>
      <c r="AL1573" s="137"/>
      <c r="AM1573" s="138"/>
      <c r="AN1573" s="8"/>
      <c r="AO1573" s="8"/>
      <c r="AP1573" s="8"/>
      <c r="AQ1573" s="8"/>
      <c r="AR1573" s="122"/>
      <c r="AS1573" s="139"/>
      <c r="AT1573" s="139"/>
      <c r="AU1573" s="139"/>
      <c r="AV1573" s="139"/>
      <c r="AW1573" s="140"/>
      <c r="AX1573" s="8"/>
      <c r="AY1573" s="2"/>
      <c r="AZ1573" s="2"/>
      <c r="BA1573" s="2"/>
      <c r="BB1573" s="56"/>
      <c r="BC1573" s="141"/>
      <c r="BD1573" s="141"/>
      <c r="BE1573" s="141"/>
      <c r="BF1573" s="141"/>
      <c r="BG1573" s="142"/>
      <c r="BH1573" s="8"/>
      <c r="BI1573" s="8"/>
      <c r="BJ1573" s="8"/>
      <c r="BK1573" s="8"/>
      <c r="BL1573" s="122"/>
      <c r="BM1573" s="143"/>
      <c r="BN1573" s="143"/>
      <c r="BO1573" s="143"/>
      <c r="BP1573" s="143"/>
      <c r="BQ1573" s="144"/>
      <c r="BR1573" s="8"/>
      <c r="BS1573" s="8"/>
      <c r="BT1573" s="8"/>
      <c r="BU1573" s="8"/>
      <c r="BV1573" s="122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18" t="s">
        <v>5</v>
      </c>
      <c r="H1574" s="3">
        <v>2024</v>
      </c>
      <c r="I1574" s="20" t="s">
        <v>288</v>
      </c>
      <c r="J1574" s="185" t="s">
        <v>344</v>
      </c>
      <c r="K1574" s="185" t="s">
        <v>318</v>
      </c>
      <c r="L1574" s="187">
        <f t="shared" si="50"/>
        <v>0</v>
      </c>
      <c r="M1574" s="187">
        <f t="shared" si="51"/>
        <v>0</v>
      </c>
      <c r="N1574" s="186"/>
      <c r="O1574" s="53"/>
      <c r="P1574" s="53"/>
      <c r="Q1574" s="53"/>
      <c r="R1574" s="53"/>
      <c r="S1574" s="54"/>
      <c r="T1574" s="8"/>
      <c r="U1574" s="8"/>
      <c r="V1574" s="8"/>
      <c r="W1574" s="8"/>
      <c r="X1574" s="122"/>
      <c r="Y1574" s="135"/>
      <c r="Z1574" s="135"/>
      <c r="AA1574" s="135"/>
      <c r="AB1574" s="135"/>
      <c r="AC1574" s="136"/>
      <c r="AD1574" s="8"/>
      <c r="AE1574" s="8"/>
      <c r="AF1574" s="8"/>
      <c r="AG1574" s="8"/>
      <c r="AH1574" s="122"/>
      <c r="AI1574" s="137"/>
      <c r="AJ1574" s="137"/>
      <c r="AK1574" s="137"/>
      <c r="AL1574" s="137"/>
      <c r="AM1574" s="138"/>
      <c r="AN1574" s="8"/>
      <c r="AO1574" s="8"/>
      <c r="AP1574" s="8"/>
      <c r="AQ1574" s="8"/>
      <c r="AR1574" s="122"/>
      <c r="AS1574" s="139"/>
      <c r="AT1574" s="139"/>
      <c r="AU1574" s="139"/>
      <c r="AV1574" s="139"/>
      <c r="AW1574" s="140"/>
      <c r="AX1574" s="8"/>
      <c r="AY1574" s="8"/>
      <c r="AZ1574" s="8"/>
      <c r="BA1574" s="8"/>
      <c r="BB1574" s="122"/>
      <c r="BC1574" s="141"/>
      <c r="BD1574" s="141"/>
      <c r="BE1574" s="141"/>
      <c r="BF1574" s="141"/>
      <c r="BG1574" s="142"/>
      <c r="BH1574" s="8"/>
      <c r="BI1574" s="8"/>
      <c r="BJ1574" s="8"/>
      <c r="BK1574" s="8"/>
      <c r="BL1574" s="122"/>
      <c r="BM1574" s="143"/>
      <c r="BN1574" s="143"/>
      <c r="BO1574" s="143"/>
      <c r="BP1574" s="143"/>
      <c r="BQ1574" s="144"/>
      <c r="BR1574" s="8"/>
      <c r="BS1574" s="8"/>
      <c r="BT1574" s="8"/>
      <c r="BU1574" s="8"/>
      <c r="BV1574" s="122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18" t="s">
        <v>5</v>
      </c>
      <c r="H1575" s="3">
        <v>2024</v>
      </c>
      <c r="I1575" s="20" t="s">
        <v>288</v>
      </c>
      <c r="J1575" s="184" t="s">
        <v>351</v>
      </c>
      <c r="K1575" s="184" t="s">
        <v>318</v>
      </c>
      <c r="L1575" s="187">
        <f t="shared" si="50"/>
        <v>0</v>
      </c>
      <c r="M1575" s="187">
        <f t="shared" si="51"/>
        <v>0</v>
      </c>
      <c r="N1575" s="186"/>
      <c r="O1575" s="53"/>
      <c r="P1575" s="53"/>
      <c r="Q1575" s="53"/>
      <c r="R1575" s="53"/>
      <c r="S1575" s="54"/>
      <c r="T1575" s="8"/>
      <c r="U1575" s="8"/>
      <c r="V1575" s="8"/>
      <c r="W1575" s="8"/>
      <c r="X1575" s="122"/>
      <c r="Y1575" s="135"/>
      <c r="Z1575" s="135"/>
      <c r="AA1575" s="135"/>
      <c r="AB1575" s="135"/>
      <c r="AC1575" s="136"/>
      <c r="AD1575" s="8"/>
      <c r="AE1575" s="8"/>
      <c r="AF1575" s="8"/>
      <c r="AG1575" s="8"/>
      <c r="AH1575" s="122"/>
      <c r="AI1575" s="137"/>
      <c r="AJ1575" s="137"/>
      <c r="AK1575" s="137"/>
      <c r="AL1575" s="137"/>
      <c r="AM1575" s="138"/>
      <c r="AN1575" s="8"/>
      <c r="AO1575" s="8"/>
      <c r="AP1575" s="8"/>
      <c r="AQ1575" s="8"/>
      <c r="AR1575" s="122"/>
      <c r="AS1575" s="139"/>
      <c r="AT1575" s="139"/>
      <c r="AU1575" s="139"/>
      <c r="AV1575" s="139"/>
      <c r="AW1575" s="140"/>
      <c r="AX1575" s="8"/>
      <c r="AY1575" s="8"/>
      <c r="AZ1575" s="8"/>
      <c r="BA1575" s="8"/>
      <c r="BB1575" s="122"/>
      <c r="BC1575" s="141"/>
      <c r="BD1575" s="141"/>
      <c r="BE1575" s="141"/>
      <c r="BF1575" s="141"/>
      <c r="BG1575" s="142"/>
      <c r="BH1575" s="8"/>
      <c r="BI1575" s="8"/>
      <c r="BJ1575" s="8"/>
      <c r="BK1575" s="8"/>
      <c r="BL1575" s="122"/>
      <c r="BM1575" s="143"/>
      <c r="BN1575" s="143"/>
      <c r="BO1575" s="143"/>
      <c r="BP1575" s="143"/>
      <c r="BQ1575" s="144"/>
      <c r="BR1575" s="8"/>
      <c r="BS1575" s="8"/>
      <c r="BT1575" s="8"/>
      <c r="BU1575" s="8"/>
      <c r="BV1575" s="122"/>
    </row>
    <row r="1576" spans="1:74" ht="28.8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18" t="s">
        <v>5</v>
      </c>
      <c r="H1576" s="3">
        <v>2024</v>
      </c>
      <c r="I1576" s="20" t="s">
        <v>288</v>
      </c>
      <c r="J1576" s="184" t="s">
        <v>352</v>
      </c>
      <c r="K1576" s="184" t="s">
        <v>321</v>
      </c>
      <c r="L1576" s="187">
        <f t="shared" si="50"/>
        <v>0</v>
      </c>
      <c r="M1576" s="187">
        <f t="shared" si="51"/>
        <v>0</v>
      </c>
      <c r="N1576" s="186"/>
      <c r="O1576" s="33"/>
      <c r="P1576" s="33"/>
      <c r="Q1576" s="33"/>
      <c r="R1576" s="33"/>
      <c r="S1576" s="42"/>
      <c r="T1576" s="2"/>
      <c r="U1576" s="2"/>
      <c r="V1576" s="2"/>
      <c r="W1576" s="2"/>
      <c r="X1576" s="55"/>
      <c r="Y1576" s="62"/>
      <c r="Z1576" s="62"/>
      <c r="AA1576" s="62"/>
      <c r="AB1576" s="62"/>
      <c r="AC1576" s="68"/>
      <c r="AD1576" s="2"/>
      <c r="AE1576" s="2"/>
      <c r="AF1576" s="2"/>
      <c r="AG1576" s="2"/>
      <c r="AH1576" s="55"/>
      <c r="AI1576" s="72"/>
      <c r="AJ1576" s="72"/>
      <c r="AK1576" s="72"/>
      <c r="AL1576" s="72"/>
      <c r="AM1576" s="80"/>
      <c r="AN1576" s="2"/>
      <c r="AO1576" s="2"/>
      <c r="AP1576" s="2"/>
      <c r="AQ1576" s="2"/>
      <c r="AR1576" s="55"/>
      <c r="AS1576" s="85"/>
      <c r="AT1576" s="85"/>
      <c r="AU1576" s="85"/>
      <c r="AV1576" s="85"/>
      <c r="AW1576" s="100"/>
      <c r="AX1576" s="2"/>
      <c r="AY1576" s="2"/>
      <c r="AZ1576" s="2"/>
      <c r="BA1576" s="2"/>
      <c r="BB1576" s="55"/>
      <c r="BC1576" s="105"/>
      <c r="BD1576" s="105"/>
      <c r="BE1576" s="105"/>
      <c r="BF1576" s="105"/>
      <c r="BG1576" s="109"/>
      <c r="BH1576" s="2"/>
      <c r="BI1576" s="2"/>
      <c r="BJ1576" s="2"/>
      <c r="BK1576" s="2"/>
      <c r="BL1576" s="55"/>
      <c r="BM1576" s="48"/>
      <c r="BN1576" s="48"/>
      <c r="BO1576" s="48"/>
      <c r="BP1576" s="48"/>
      <c r="BQ1576" s="117"/>
      <c r="BR1576" s="2"/>
      <c r="BS1576" s="2"/>
      <c r="BT1576" s="2"/>
      <c r="BU1576" s="2"/>
      <c r="BV1576" s="55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18" t="s">
        <v>5</v>
      </c>
      <c r="H1577" s="3">
        <v>2024</v>
      </c>
      <c r="I1577" s="20" t="s">
        <v>288</v>
      </c>
      <c r="J1577" s="184" t="s">
        <v>345</v>
      </c>
      <c r="K1577" s="184" t="s">
        <v>318</v>
      </c>
      <c r="L1577" s="187">
        <f t="shared" si="50"/>
        <v>0</v>
      </c>
      <c r="M1577" s="187">
        <f t="shared" si="51"/>
        <v>0</v>
      </c>
      <c r="N1577" s="186"/>
      <c r="O1577" s="34"/>
      <c r="P1577" s="33"/>
      <c r="Q1577" s="33"/>
      <c r="R1577" s="33"/>
      <c r="S1577" s="42"/>
      <c r="T1577" s="3"/>
      <c r="U1577" s="2"/>
      <c r="V1577" s="2"/>
      <c r="W1577" s="2"/>
      <c r="X1577" s="55"/>
      <c r="Y1577" s="64"/>
      <c r="Z1577" s="62"/>
      <c r="AA1577" s="62"/>
      <c r="AB1577" s="62"/>
      <c r="AC1577" s="68"/>
      <c r="AD1577" s="3"/>
      <c r="AE1577" s="2"/>
      <c r="AF1577" s="2"/>
      <c r="AG1577" s="2"/>
      <c r="AH1577" s="55"/>
      <c r="AI1577" s="73"/>
      <c r="AJ1577" s="72"/>
      <c r="AK1577" s="72"/>
      <c r="AL1577" s="72"/>
      <c r="AM1577" s="80"/>
      <c r="AN1577" s="3"/>
      <c r="AO1577" s="2"/>
      <c r="AP1577" s="2"/>
      <c r="AQ1577" s="2"/>
      <c r="AR1577" s="55"/>
      <c r="AS1577" s="86"/>
      <c r="AT1577" s="85"/>
      <c r="AU1577" s="85"/>
      <c r="AV1577" s="85"/>
      <c r="AW1577" s="100"/>
      <c r="AX1577" s="3"/>
      <c r="AY1577" s="2"/>
      <c r="AZ1577" s="2"/>
      <c r="BA1577" s="2"/>
      <c r="BB1577" s="55"/>
      <c r="BC1577" s="106"/>
      <c r="BD1577" s="105"/>
      <c r="BE1577" s="105"/>
      <c r="BF1577" s="105"/>
      <c r="BG1577" s="109"/>
      <c r="BH1577" s="3"/>
      <c r="BI1577" s="2"/>
      <c r="BJ1577" s="2"/>
      <c r="BK1577" s="2"/>
      <c r="BL1577" s="55"/>
      <c r="BM1577" s="49"/>
      <c r="BN1577" s="48"/>
      <c r="BO1577" s="48"/>
      <c r="BP1577" s="48"/>
      <c r="BQ1577" s="117"/>
      <c r="BR1577" s="3"/>
      <c r="BS1577" s="2"/>
      <c r="BT1577" s="2"/>
      <c r="BU1577" s="2"/>
      <c r="BV1577" s="55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18" t="s">
        <v>5</v>
      </c>
      <c r="H1578" s="3">
        <v>2024</v>
      </c>
      <c r="I1578" s="20" t="s">
        <v>289</v>
      </c>
      <c r="J1578" s="184" t="s">
        <v>268</v>
      </c>
      <c r="K1578" s="184" t="s">
        <v>318</v>
      </c>
      <c r="L1578" s="187">
        <f t="shared" si="50"/>
        <v>0</v>
      </c>
      <c r="M1578" s="187">
        <f t="shared" si="51"/>
        <v>0</v>
      </c>
      <c r="N1578" s="186"/>
      <c r="O1578" s="33"/>
      <c r="P1578" s="33"/>
      <c r="Q1578" s="33"/>
      <c r="R1578" s="33"/>
      <c r="S1578" s="42"/>
      <c r="T1578" s="2"/>
      <c r="U1578" s="2"/>
      <c r="V1578" s="2"/>
      <c r="W1578" s="2"/>
      <c r="X1578" s="55"/>
      <c r="Y1578" s="62"/>
      <c r="Z1578" s="62"/>
      <c r="AA1578" s="62"/>
      <c r="AB1578" s="62"/>
      <c r="AC1578" s="68"/>
      <c r="AD1578" s="2"/>
      <c r="AE1578" s="2"/>
      <c r="AF1578" s="2"/>
      <c r="AG1578" s="2"/>
      <c r="AH1578" s="55"/>
      <c r="AI1578" s="72"/>
      <c r="AJ1578" s="72"/>
      <c r="AK1578" s="72"/>
      <c r="AL1578" s="72"/>
      <c r="AM1578" s="80"/>
      <c r="AN1578" s="2"/>
      <c r="AO1578" s="2"/>
      <c r="AP1578" s="2"/>
      <c r="AQ1578" s="2"/>
      <c r="AR1578" s="55"/>
      <c r="AS1578" s="85"/>
      <c r="AT1578" s="85"/>
      <c r="AU1578" s="85"/>
      <c r="AV1578" s="85"/>
      <c r="AW1578" s="100"/>
      <c r="AX1578" s="2"/>
      <c r="AY1578" s="2"/>
      <c r="AZ1578" s="2"/>
      <c r="BA1578" s="2"/>
      <c r="BB1578" s="55"/>
      <c r="BC1578" s="105"/>
      <c r="BD1578" s="105"/>
      <c r="BE1578" s="105"/>
      <c r="BF1578" s="105"/>
      <c r="BG1578" s="109"/>
      <c r="BH1578" s="2"/>
      <c r="BI1578" s="2"/>
      <c r="BJ1578" s="2"/>
      <c r="BK1578" s="2"/>
      <c r="BL1578" s="55"/>
      <c r="BM1578" s="48"/>
      <c r="BN1578" s="48"/>
      <c r="BO1578" s="48"/>
      <c r="BP1578" s="48"/>
      <c r="BQ1578" s="117"/>
      <c r="BR1578" s="2"/>
      <c r="BS1578" s="2"/>
      <c r="BT1578" s="2"/>
      <c r="BU1578" s="2"/>
      <c r="BV1578" s="55"/>
    </row>
    <row r="1579" spans="1:74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18" t="s">
        <v>5</v>
      </c>
      <c r="H1579" s="3">
        <v>2024</v>
      </c>
      <c r="I1579" s="20" t="s">
        <v>289</v>
      </c>
      <c r="J1579" s="184" t="s">
        <v>292</v>
      </c>
      <c r="K1579" s="184" t="s">
        <v>318</v>
      </c>
      <c r="L1579" s="187">
        <f t="shared" si="50"/>
        <v>0</v>
      </c>
      <c r="M1579" s="187">
        <f t="shared" si="51"/>
        <v>0</v>
      </c>
      <c r="N1579" s="186"/>
      <c r="O1579" s="33"/>
      <c r="P1579" s="33"/>
      <c r="Q1579" s="33"/>
      <c r="R1579" s="33"/>
      <c r="S1579" s="42"/>
      <c r="T1579" s="2"/>
      <c r="U1579" s="2"/>
      <c r="V1579" s="2"/>
      <c r="W1579" s="2"/>
      <c r="X1579" s="55"/>
      <c r="Y1579" s="62"/>
      <c r="Z1579" s="62"/>
      <c r="AA1579" s="62"/>
      <c r="AB1579" s="62"/>
      <c r="AC1579" s="68"/>
      <c r="AD1579" s="2"/>
      <c r="AE1579" s="2"/>
      <c r="AF1579" s="2"/>
      <c r="AG1579" s="2"/>
      <c r="AH1579" s="55"/>
      <c r="AI1579" s="72"/>
      <c r="AJ1579" s="72"/>
      <c r="AK1579" s="72"/>
      <c r="AL1579" s="72"/>
      <c r="AM1579" s="80"/>
      <c r="AN1579" s="2"/>
      <c r="AO1579" s="2"/>
      <c r="AP1579" s="2"/>
      <c r="AQ1579" s="2"/>
      <c r="AR1579" s="55"/>
      <c r="AS1579" s="85"/>
      <c r="AT1579" s="85"/>
      <c r="AU1579" s="85"/>
      <c r="AV1579" s="85"/>
      <c r="AW1579" s="100"/>
      <c r="AX1579" s="2"/>
      <c r="AY1579" s="2"/>
      <c r="AZ1579" s="2"/>
      <c r="BA1579" s="2"/>
      <c r="BB1579" s="55"/>
      <c r="BC1579" s="105"/>
      <c r="BD1579" s="105"/>
      <c r="BE1579" s="105"/>
      <c r="BF1579" s="105"/>
      <c r="BG1579" s="109"/>
      <c r="BH1579" s="2"/>
      <c r="BI1579" s="2"/>
      <c r="BJ1579" s="2"/>
      <c r="BK1579" s="2"/>
      <c r="BL1579" s="55"/>
      <c r="BM1579" s="48"/>
      <c r="BN1579" s="48"/>
      <c r="BO1579" s="48"/>
      <c r="BP1579" s="48"/>
      <c r="BQ1579" s="117"/>
      <c r="BR1579" s="2"/>
      <c r="BS1579" s="2"/>
      <c r="BT1579" s="2"/>
      <c r="BU1579" s="2"/>
      <c r="BV1579" s="55"/>
    </row>
    <row r="1580" spans="1:74" ht="15.6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18" t="s">
        <v>5</v>
      </c>
      <c r="H1580" s="3">
        <v>2024</v>
      </c>
      <c r="I1580" s="20" t="s">
        <v>285</v>
      </c>
      <c r="J1580" s="184" t="s">
        <v>293</v>
      </c>
      <c r="K1580" s="184" t="s">
        <v>318</v>
      </c>
      <c r="L1580" s="187">
        <f t="shared" si="50"/>
        <v>0</v>
      </c>
      <c r="M1580" s="187">
        <f t="shared" si="51"/>
        <v>0</v>
      </c>
      <c r="N1580" s="186"/>
      <c r="O1580" s="33"/>
      <c r="P1580" s="33"/>
      <c r="Q1580" s="33"/>
      <c r="R1580" s="35"/>
      <c r="S1580" s="41"/>
      <c r="T1580" s="2"/>
      <c r="U1580" s="2"/>
      <c r="V1580" s="2"/>
      <c r="W1580" s="29"/>
      <c r="X1580" s="56"/>
      <c r="Y1580" s="62"/>
      <c r="Z1580" s="62"/>
      <c r="AA1580" s="62"/>
      <c r="AB1580" s="63"/>
      <c r="AC1580" s="69"/>
      <c r="AD1580" s="2"/>
      <c r="AE1580" s="2"/>
      <c r="AF1580" s="2"/>
      <c r="AG1580" s="29"/>
      <c r="AH1580" s="56"/>
      <c r="AI1580" s="72"/>
      <c r="AJ1580" s="72"/>
      <c r="AK1580" s="72"/>
      <c r="AL1580" s="74"/>
      <c r="AM1580" s="81"/>
      <c r="AN1580" s="2"/>
      <c r="AO1580" s="2"/>
      <c r="AP1580" s="2"/>
      <c r="AQ1580" s="29"/>
      <c r="AR1580" s="56"/>
      <c r="AS1580" s="85"/>
      <c r="AT1580" s="85"/>
      <c r="AU1580" s="85"/>
      <c r="AV1580" s="87"/>
      <c r="AW1580" s="101"/>
      <c r="AX1580" s="2"/>
      <c r="AY1580" s="2"/>
      <c r="AZ1580" s="2"/>
      <c r="BA1580" s="29"/>
      <c r="BB1580" s="56"/>
      <c r="BC1580" s="105"/>
      <c r="BD1580" s="105"/>
      <c r="BE1580" s="105"/>
      <c r="BF1580" s="107"/>
      <c r="BG1580" s="110"/>
      <c r="BH1580" s="2"/>
      <c r="BI1580" s="2"/>
      <c r="BJ1580" s="2"/>
      <c r="BK1580" s="29"/>
      <c r="BL1580" s="56"/>
      <c r="BM1580" s="48"/>
      <c r="BN1580" s="48"/>
      <c r="BO1580" s="48"/>
      <c r="BP1580" s="114"/>
      <c r="BQ1580" s="118"/>
      <c r="BR1580" s="2"/>
      <c r="BS1580" s="2"/>
      <c r="BT1580" s="2"/>
      <c r="BU1580" s="29"/>
      <c r="BV1580" s="56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18" t="s">
        <v>5</v>
      </c>
      <c r="H1581" s="3">
        <v>2024</v>
      </c>
      <c r="I1581" s="20" t="s">
        <v>287</v>
      </c>
      <c r="J1581" s="184" t="s">
        <v>269</v>
      </c>
      <c r="K1581" s="184" t="s">
        <v>320</v>
      </c>
      <c r="L1581" s="187">
        <f t="shared" si="50"/>
        <v>1</v>
      </c>
      <c r="M1581" s="187">
        <f t="shared" si="51"/>
        <v>1.3029999999999999</v>
      </c>
      <c r="N1581" s="186"/>
      <c r="O1581" s="33"/>
      <c r="P1581" s="33"/>
      <c r="Q1581" s="33"/>
      <c r="R1581" s="33"/>
      <c r="S1581" s="41"/>
      <c r="T1581" s="2"/>
      <c r="U1581" s="2"/>
      <c r="V1581" s="2"/>
      <c r="W1581" s="2"/>
      <c r="X1581" s="56"/>
      <c r="Y1581" s="62"/>
      <c r="Z1581" s="62"/>
      <c r="AA1581" s="62"/>
      <c r="AB1581" s="64"/>
      <c r="AC1581" s="69"/>
      <c r="AD1581" s="2"/>
      <c r="AE1581" s="2"/>
      <c r="AF1581" s="2"/>
      <c r="AG1581" s="2">
        <v>1</v>
      </c>
      <c r="AH1581" s="56">
        <v>1.3029999999999999</v>
      </c>
      <c r="AI1581" s="72"/>
      <c r="AJ1581" s="72"/>
      <c r="AK1581" s="72"/>
      <c r="AL1581" s="72"/>
      <c r="AM1581" s="81"/>
      <c r="AN1581" s="2"/>
      <c r="AO1581" s="2"/>
      <c r="AP1581" s="2"/>
      <c r="AQ1581" s="2"/>
      <c r="AR1581" s="56"/>
      <c r="AS1581" s="85"/>
      <c r="AT1581" s="85"/>
      <c r="AU1581" s="85"/>
      <c r="AV1581" s="85"/>
      <c r="AW1581" s="101"/>
      <c r="AX1581" s="2"/>
      <c r="AY1581" s="2"/>
      <c r="AZ1581" s="2"/>
      <c r="BA1581" s="2"/>
      <c r="BB1581" s="56"/>
      <c r="BC1581" s="105"/>
      <c r="BD1581" s="105"/>
      <c r="BE1581" s="105"/>
      <c r="BF1581" s="105"/>
      <c r="BG1581" s="110"/>
      <c r="BH1581" s="2"/>
      <c r="BI1581" s="2"/>
      <c r="BJ1581" s="2"/>
      <c r="BK1581" s="2"/>
      <c r="BL1581" s="56"/>
      <c r="BM1581" s="48"/>
      <c r="BN1581" s="48"/>
      <c r="BO1581" s="48"/>
      <c r="BP1581" s="48"/>
      <c r="BQ1581" s="118"/>
      <c r="BR1581" s="2"/>
      <c r="BS1581" s="2"/>
      <c r="BT1581" s="2"/>
      <c r="BU1581" s="2"/>
      <c r="BV1581" s="56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18" t="s">
        <v>5</v>
      </c>
      <c r="H1582" s="3">
        <v>2024</v>
      </c>
      <c r="I1582" s="20" t="s">
        <v>287</v>
      </c>
      <c r="J1582" s="184" t="s">
        <v>270</v>
      </c>
      <c r="K1582" s="184" t="s">
        <v>320</v>
      </c>
      <c r="L1582" s="187">
        <f t="shared" si="50"/>
        <v>0</v>
      </c>
      <c r="M1582" s="187">
        <f t="shared" si="51"/>
        <v>0</v>
      </c>
      <c r="N1582" s="186"/>
      <c r="O1582" s="33"/>
      <c r="P1582" s="33"/>
      <c r="Q1582" s="33"/>
      <c r="R1582" s="33"/>
      <c r="S1582" s="41"/>
      <c r="T1582" s="2"/>
      <c r="U1582" s="2"/>
      <c r="V1582" s="2"/>
      <c r="W1582" s="2"/>
      <c r="X1582" s="56"/>
      <c r="Y1582" s="62"/>
      <c r="Z1582" s="62"/>
      <c r="AA1582" s="62"/>
      <c r="AB1582" s="62"/>
      <c r="AC1582" s="69"/>
      <c r="AD1582" s="2"/>
      <c r="AE1582" s="2"/>
      <c r="AF1582" s="2"/>
      <c r="AG1582" s="2"/>
      <c r="AH1582" s="56"/>
      <c r="AI1582" s="72"/>
      <c r="AJ1582" s="72"/>
      <c r="AK1582" s="72"/>
      <c r="AL1582" s="72"/>
      <c r="AM1582" s="81"/>
      <c r="AN1582" s="2"/>
      <c r="AO1582" s="2"/>
      <c r="AP1582" s="2"/>
      <c r="AQ1582" s="2"/>
      <c r="AR1582" s="56"/>
      <c r="AS1582" s="85"/>
      <c r="AT1582" s="85"/>
      <c r="AU1582" s="85"/>
      <c r="AV1582" s="85"/>
      <c r="AW1582" s="101"/>
      <c r="AX1582" s="2"/>
      <c r="AY1582" s="2"/>
      <c r="AZ1582" s="2"/>
      <c r="BA1582" s="2"/>
      <c r="BB1582" s="56"/>
      <c r="BC1582" s="105"/>
      <c r="BD1582" s="105"/>
      <c r="BE1582" s="105"/>
      <c r="BF1582" s="105"/>
      <c r="BG1582" s="110"/>
      <c r="BH1582" s="2"/>
      <c r="BI1582" s="2"/>
      <c r="BJ1582" s="2"/>
      <c r="BK1582" s="2"/>
      <c r="BL1582" s="56"/>
      <c r="BM1582" s="48"/>
      <c r="BN1582" s="48"/>
      <c r="BO1582" s="48"/>
      <c r="BP1582" s="48"/>
      <c r="BQ1582" s="118"/>
      <c r="BR1582" s="2"/>
      <c r="BS1582" s="2"/>
      <c r="BT1582" s="2"/>
      <c r="BU1582" s="2"/>
      <c r="BV1582" s="56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18" t="s">
        <v>5</v>
      </c>
      <c r="H1583" s="3">
        <v>2024</v>
      </c>
      <c r="I1583" s="20" t="s">
        <v>290</v>
      </c>
      <c r="J1583" s="184" t="s">
        <v>271</v>
      </c>
      <c r="K1583" s="184" t="s">
        <v>321</v>
      </c>
      <c r="L1583" s="187">
        <f t="shared" si="50"/>
        <v>0</v>
      </c>
      <c r="M1583" s="187">
        <f t="shared" si="51"/>
        <v>0</v>
      </c>
      <c r="N1583" s="186"/>
      <c r="O1583" s="33"/>
      <c r="P1583" s="33"/>
      <c r="Q1583" s="33"/>
      <c r="R1583" s="33"/>
      <c r="S1583" s="41"/>
      <c r="T1583" s="2"/>
      <c r="U1583" s="2"/>
      <c r="V1583" s="2"/>
      <c r="W1583" s="2"/>
      <c r="X1583" s="56"/>
      <c r="Y1583" s="62"/>
      <c r="Z1583" s="62"/>
      <c r="AA1583" s="62"/>
      <c r="AB1583" s="62"/>
      <c r="AC1583" s="69"/>
      <c r="AD1583" s="2"/>
      <c r="AE1583" s="2"/>
      <c r="AF1583" s="2"/>
      <c r="AG1583" s="2"/>
      <c r="AH1583" s="56"/>
      <c r="AI1583" s="72"/>
      <c r="AJ1583" s="72"/>
      <c r="AK1583" s="72"/>
      <c r="AL1583" s="72"/>
      <c r="AM1583" s="81"/>
      <c r="AN1583" s="2"/>
      <c r="AO1583" s="2"/>
      <c r="AP1583" s="2"/>
      <c r="AQ1583" s="2"/>
      <c r="AR1583" s="56"/>
      <c r="AS1583" s="85"/>
      <c r="AT1583" s="85"/>
      <c r="AU1583" s="85"/>
      <c r="AV1583" s="85"/>
      <c r="AW1583" s="101"/>
      <c r="AX1583" s="2"/>
      <c r="AY1583" s="2"/>
      <c r="AZ1583" s="2"/>
      <c r="BA1583" s="2"/>
      <c r="BB1583" s="56"/>
      <c r="BC1583" s="105"/>
      <c r="BD1583" s="105"/>
      <c r="BE1583" s="105"/>
      <c r="BF1583" s="105"/>
      <c r="BG1583" s="110"/>
      <c r="BH1583" s="2"/>
      <c r="BI1583" s="2"/>
      <c r="BJ1583" s="2"/>
      <c r="BK1583" s="2"/>
      <c r="BL1583" s="56"/>
      <c r="BM1583" s="48"/>
      <c r="BN1583" s="48"/>
      <c r="BO1583" s="48"/>
      <c r="BP1583" s="48"/>
      <c r="BQ1583" s="118"/>
      <c r="BR1583" s="2"/>
      <c r="BS1583" s="2"/>
      <c r="BT1583" s="2"/>
      <c r="BU1583" s="2"/>
      <c r="BV1583" s="56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18" t="s">
        <v>5</v>
      </c>
      <c r="H1584" s="3">
        <v>2024</v>
      </c>
      <c r="I1584" s="20" t="s">
        <v>284</v>
      </c>
      <c r="J1584" s="184" t="s">
        <v>294</v>
      </c>
      <c r="K1584" s="184" t="s">
        <v>320</v>
      </c>
      <c r="L1584" s="187">
        <f t="shared" si="50"/>
        <v>0</v>
      </c>
      <c r="M1584" s="187">
        <f t="shared" si="51"/>
        <v>0</v>
      </c>
      <c r="N1584" s="186"/>
      <c r="O1584" s="33"/>
      <c r="P1584" s="33"/>
      <c r="Q1584" s="33"/>
      <c r="R1584" s="33"/>
      <c r="S1584" s="41"/>
      <c r="T1584" s="2"/>
      <c r="U1584" s="2"/>
      <c r="V1584" s="2"/>
      <c r="W1584" s="2"/>
      <c r="X1584" s="56"/>
      <c r="Y1584" s="62"/>
      <c r="Z1584" s="62"/>
      <c r="AA1584" s="62"/>
      <c r="AB1584" s="62"/>
      <c r="AC1584" s="69"/>
      <c r="AD1584" s="2"/>
      <c r="AE1584" s="2"/>
      <c r="AF1584" s="2"/>
      <c r="AG1584" s="2"/>
      <c r="AH1584" s="56"/>
      <c r="AI1584" s="72"/>
      <c r="AJ1584" s="72"/>
      <c r="AK1584" s="72"/>
      <c r="AL1584" s="72"/>
      <c r="AM1584" s="81"/>
      <c r="AN1584" s="2"/>
      <c r="AO1584" s="2"/>
      <c r="AP1584" s="2"/>
      <c r="AQ1584" s="2"/>
      <c r="AR1584" s="56"/>
      <c r="AS1584" s="85"/>
      <c r="AT1584" s="85"/>
      <c r="AU1584" s="85"/>
      <c r="AV1584" s="85"/>
      <c r="AW1584" s="101"/>
      <c r="AX1584" s="30"/>
      <c r="AY1584" s="2"/>
      <c r="AZ1584" s="2"/>
      <c r="BA1584" s="2"/>
      <c r="BB1584" s="56"/>
      <c r="BC1584" s="105"/>
      <c r="BD1584" s="105"/>
      <c r="BE1584" s="105"/>
      <c r="BF1584" s="105"/>
      <c r="BG1584" s="110"/>
      <c r="BH1584" s="2"/>
      <c r="BI1584" s="2"/>
      <c r="BJ1584" s="2"/>
      <c r="BK1584" s="2"/>
      <c r="BL1584" s="56"/>
      <c r="BM1584" s="48"/>
      <c r="BN1584" s="48"/>
      <c r="BO1584" s="48"/>
      <c r="BP1584" s="48"/>
      <c r="BQ1584" s="118"/>
      <c r="BR1584" s="2"/>
      <c r="BS1584" s="2"/>
      <c r="BT1584" s="2"/>
      <c r="BU1584" s="2"/>
      <c r="BV1584" s="56"/>
    </row>
    <row r="1585" spans="1:74" ht="28.8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18" t="s">
        <v>5</v>
      </c>
      <c r="H1585" s="3">
        <v>2024</v>
      </c>
      <c r="I1585" s="20" t="s">
        <v>284</v>
      </c>
      <c r="J1585" s="184" t="s">
        <v>346</v>
      </c>
      <c r="K1585" s="184" t="s">
        <v>320</v>
      </c>
      <c r="L1585" s="187">
        <f t="shared" si="50"/>
        <v>1</v>
      </c>
      <c r="M1585" s="187">
        <f t="shared" si="51"/>
        <v>43.1</v>
      </c>
      <c r="N1585" s="186" t="s">
        <v>946</v>
      </c>
      <c r="O1585" s="33"/>
      <c r="P1585" s="33"/>
      <c r="Q1585" s="33"/>
      <c r="R1585" s="33"/>
      <c r="S1585" s="41"/>
      <c r="T1585" s="2"/>
      <c r="U1585" s="2"/>
      <c r="V1585" s="2"/>
      <c r="W1585" s="2"/>
      <c r="X1585" s="56"/>
      <c r="Y1585" s="62"/>
      <c r="Z1585" s="62"/>
      <c r="AA1585" s="62"/>
      <c r="AB1585" s="62"/>
      <c r="AC1585" s="69"/>
      <c r="AD1585" s="2"/>
      <c r="AE1585" s="2"/>
      <c r="AF1585" s="2"/>
      <c r="AG1585" s="2"/>
      <c r="AH1585" s="56"/>
      <c r="AI1585" s="72"/>
      <c r="AJ1585" s="72"/>
      <c r="AK1585" s="72"/>
      <c r="AL1585" s="72"/>
      <c r="AM1585" s="81"/>
      <c r="AN1585" s="2"/>
      <c r="AO1585" s="2"/>
      <c r="AP1585" s="2"/>
      <c r="AQ1585" s="2"/>
      <c r="AR1585" s="56"/>
      <c r="AS1585" s="85"/>
      <c r="AT1585" s="85"/>
      <c r="AU1585" s="85"/>
      <c r="AV1585" s="85"/>
      <c r="AW1585" s="101"/>
      <c r="AX1585" s="2"/>
      <c r="AY1585" s="2"/>
      <c r="AZ1585" s="2"/>
      <c r="BA1585" s="2"/>
      <c r="BB1585" s="56"/>
      <c r="BC1585" s="105"/>
      <c r="BD1585" s="105"/>
      <c r="BE1585" s="105"/>
      <c r="BF1585" s="105"/>
      <c r="BG1585" s="110"/>
      <c r="BH1585" s="2" t="s">
        <v>946</v>
      </c>
      <c r="BI1585" s="2"/>
      <c r="BJ1585" s="2"/>
      <c r="BK1585" s="2">
        <v>1</v>
      </c>
      <c r="BL1585" s="56">
        <v>43.1</v>
      </c>
      <c r="BM1585" s="48"/>
      <c r="BN1585" s="48"/>
      <c r="BO1585" s="48"/>
      <c r="BP1585" s="48"/>
      <c r="BQ1585" s="118"/>
      <c r="BR1585" s="2"/>
      <c r="BS1585" s="2"/>
      <c r="BT1585" s="2"/>
      <c r="BU1585" s="2"/>
      <c r="BV1585" s="56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18" t="s">
        <v>5</v>
      </c>
      <c r="H1586" s="3">
        <v>2024</v>
      </c>
      <c r="I1586" s="20" t="s">
        <v>284</v>
      </c>
      <c r="J1586" s="184" t="s">
        <v>295</v>
      </c>
      <c r="K1586" s="184" t="s">
        <v>320</v>
      </c>
      <c r="L1586" s="187">
        <f t="shared" si="50"/>
        <v>0</v>
      </c>
      <c r="M1586" s="187">
        <f t="shared" si="51"/>
        <v>0</v>
      </c>
      <c r="N1586" s="186"/>
      <c r="O1586" s="33"/>
      <c r="P1586" s="33"/>
      <c r="Q1586" s="33"/>
      <c r="R1586" s="33"/>
      <c r="S1586" s="41"/>
      <c r="T1586" s="2"/>
      <c r="U1586" s="2"/>
      <c r="V1586" s="2"/>
      <c r="W1586" s="2"/>
      <c r="X1586" s="56"/>
      <c r="Y1586" s="62"/>
      <c r="Z1586" s="62"/>
      <c r="AA1586" s="62"/>
      <c r="AB1586" s="62"/>
      <c r="AC1586" s="69"/>
      <c r="AD1586" s="2"/>
      <c r="AE1586" s="2"/>
      <c r="AF1586" s="2"/>
      <c r="AG1586" s="2"/>
      <c r="AH1586" s="56"/>
      <c r="AI1586" s="72"/>
      <c r="AJ1586" s="72"/>
      <c r="AK1586" s="72"/>
      <c r="AL1586" s="72"/>
      <c r="AM1586" s="81"/>
      <c r="AN1586" s="2"/>
      <c r="AO1586" s="2"/>
      <c r="AP1586" s="2"/>
      <c r="AQ1586" s="2"/>
      <c r="AR1586" s="56"/>
      <c r="AS1586" s="85"/>
      <c r="AT1586" s="85"/>
      <c r="AU1586" s="85"/>
      <c r="AV1586" s="85"/>
      <c r="AW1586" s="101"/>
      <c r="AX1586" s="2"/>
      <c r="AY1586" s="2"/>
      <c r="AZ1586" s="2"/>
      <c r="BA1586" s="2"/>
      <c r="BB1586" s="56"/>
      <c r="BC1586" s="105"/>
      <c r="BD1586" s="105"/>
      <c r="BE1586" s="105"/>
      <c r="BF1586" s="105"/>
      <c r="BG1586" s="110"/>
      <c r="BH1586" s="2"/>
      <c r="BI1586" s="2"/>
      <c r="BJ1586" s="2"/>
      <c r="BK1586" s="2"/>
      <c r="BL1586" s="56"/>
      <c r="BM1586" s="48"/>
      <c r="BN1586" s="48"/>
      <c r="BO1586" s="48"/>
      <c r="BP1586" s="48"/>
      <c r="BQ1586" s="118"/>
      <c r="BR1586" s="2"/>
      <c r="BS1586" s="2"/>
      <c r="BT1586" s="2"/>
      <c r="BU1586" s="2"/>
      <c r="BV1586" s="56"/>
    </row>
    <row r="1587" spans="1:74" ht="28.8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18" t="s">
        <v>5</v>
      </c>
      <c r="H1587" s="3">
        <v>2024</v>
      </c>
      <c r="I1587" s="20" t="s">
        <v>290</v>
      </c>
      <c r="J1587" s="184" t="s">
        <v>299</v>
      </c>
      <c r="K1587" s="184" t="s">
        <v>318</v>
      </c>
      <c r="L1587" s="187">
        <f t="shared" si="50"/>
        <v>0</v>
      </c>
      <c r="M1587" s="187">
        <f t="shared" si="51"/>
        <v>0</v>
      </c>
      <c r="N1587" s="186"/>
      <c r="O1587" s="33"/>
      <c r="P1587" s="33"/>
      <c r="Q1587" s="33"/>
      <c r="R1587" s="33"/>
      <c r="S1587" s="41"/>
      <c r="T1587" s="2"/>
      <c r="U1587" s="2"/>
      <c r="V1587" s="2"/>
      <c r="W1587" s="2"/>
      <c r="X1587" s="56"/>
      <c r="Y1587" s="62"/>
      <c r="Z1587" s="62"/>
      <c r="AA1587" s="62"/>
      <c r="AB1587" s="62"/>
      <c r="AC1587" s="69"/>
      <c r="AD1587" s="2"/>
      <c r="AE1587" s="2"/>
      <c r="AF1587" s="2"/>
      <c r="AG1587" s="2"/>
      <c r="AH1587" s="56"/>
      <c r="AI1587" s="72"/>
      <c r="AJ1587" s="72"/>
      <c r="AK1587" s="72"/>
      <c r="AL1587" s="72"/>
      <c r="AM1587" s="81"/>
      <c r="AN1587" s="2"/>
      <c r="AO1587" s="2"/>
      <c r="AP1587" s="2"/>
      <c r="AQ1587" s="2"/>
      <c r="AR1587" s="56"/>
      <c r="AS1587" s="85"/>
      <c r="AT1587" s="85"/>
      <c r="AU1587" s="85"/>
      <c r="AV1587" s="85"/>
      <c r="AW1587" s="101"/>
      <c r="AX1587" s="2"/>
      <c r="AY1587" s="2"/>
      <c r="AZ1587" s="2"/>
      <c r="BA1587" s="2"/>
      <c r="BB1587" s="56"/>
      <c r="BC1587" s="105"/>
      <c r="BD1587" s="105"/>
      <c r="BE1587" s="105"/>
      <c r="BF1587" s="105"/>
      <c r="BG1587" s="110"/>
      <c r="BH1587" s="2"/>
      <c r="BI1587" s="2"/>
      <c r="BJ1587" s="2"/>
      <c r="BK1587" s="2"/>
      <c r="BL1587" s="56"/>
      <c r="BM1587" s="48"/>
      <c r="BN1587" s="48"/>
      <c r="BO1587" s="48"/>
      <c r="BP1587" s="48"/>
      <c r="BQ1587" s="118"/>
      <c r="BR1587" s="2"/>
      <c r="BS1587" s="2"/>
      <c r="BT1587" s="2"/>
      <c r="BU1587" s="2"/>
      <c r="BV1587" s="56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18" t="s">
        <v>5</v>
      </c>
      <c r="H1588" s="3">
        <v>2024</v>
      </c>
      <c r="I1588" s="20" t="s">
        <v>315</v>
      </c>
      <c r="J1588" s="184" t="s">
        <v>347</v>
      </c>
      <c r="K1588" s="184" t="s">
        <v>320</v>
      </c>
      <c r="L1588" s="187">
        <f t="shared" si="50"/>
        <v>0</v>
      </c>
      <c r="M1588" s="187">
        <f t="shared" si="51"/>
        <v>0</v>
      </c>
      <c r="N1588" s="186"/>
      <c r="O1588" s="33"/>
      <c r="P1588" s="33"/>
      <c r="Q1588" s="33"/>
      <c r="R1588" s="33"/>
      <c r="S1588" s="41"/>
      <c r="T1588" s="2"/>
      <c r="U1588" s="2"/>
      <c r="V1588" s="2"/>
      <c r="W1588" s="2"/>
      <c r="X1588" s="56"/>
      <c r="Y1588" s="62"/>
      <c r="Z1588" s="62"/>
      <c r="AA1588" s="62"/>
      <c r="AB1588" s="62"/>
      <c r="AC1588" s="69"/>
      <c r="AD1588" s="2"/>
      <c r="AE1588" s="2"/>
      <c r="AF1588" s="2"/>
      <c r="AG1588" s="2"/>
      <c r="AH1588" s="56"/>
      <c r="AI1588" s="72"/>
      <c r="AJ1588" s="72"/>
      <c r="AK1588" s="72"/>
      <c r="AL1588" s="72"/>
      <c r="AM1588" s="81"/>
      <c r="AN1588" s="2"/>
      <c r="AO1588" s="2"/>
      <c r="AP1588" s="2"/>
      <c r="AQ1588" s="2"/>
      <c r="AR1588" s="56"/>
      <c r="AS1588" s="85"/>
      <c r="AT1588" s="85"/>
      <c r="AU1588" s="85"/>
      <c r="AV1588" s="85"/>
      <c r="AW1588" s="101"/>
      <c r="AX1588" s="2"/>
      <c r="AY1588" s="2"/>
      <c r="AZ1588" s="2"/>
      <c r="BA1588" s="2"/>
      <c r="BB1588" s="56"/>
      <c r="BC1588" s="105"/>
      <c r="BD1588" s="105"/>
      <c r="BE1588" s="105"/>
      <c r="BF1588" s="105"/>
      <c r="BG1588" s="110"/>
      <c r="BH1588" s="2"/>
      <c r="BI1588" s="2"/>
      <c r="BJ1588" s="2"/>
      <c r="BK1588" s="2"/>
      <c r="BL1588" s="56"/>
      <c r="BM1588" s="48"/>
      <c r="BN1588" s="48"/>
      <c r="BO1588" s="48"/>
      <c r="BP1588" s="48"/>
      <c r="BQ1588" s="118"/>
      <c r="BR1588" s="2"/>
      <c r="BS1588" s="2"/>
      <c r="BT1588" s="2"/>
      <c r="BU1588" s="2"/>
      <c r="BV1588" s="56"/>
    </row>
    <row r="1589" spans="1:74" ht="28.8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18" t="s">
        <v>5</v>
      </c>
      <c r="H1589" s="3">
        <v>2024</v>
      </c>
      <c r="I1589" s="20" t="s">
        <v>315</v>
      </c>
      <c r="J1589" s="184" t="s">
        <v>296</v>
      </c>
      <c r="K1589" s="184" t="s">
        <v>321</v>
      </c>
      <c r="L1589" s="187">
        <f t="shared" si="50"/>
        <v>0</v>
      </c>
      <c r="M1589" s="187">
        <f t="shared" si="51"/>
        <v>0</v>
      </c>
      <c r="N1589" s="186"/>
      <c r="O1589" s="33"/>
      <c r="P1589" s="33"/>
      <c r="Q1589" s="33"/>
      <c r="R1589" s="33"/>
      <c r="S1589" s="41"/>
      <c r="T1589" s="2"/>
      <c r="U1589" s="2"/>
      <c r="V1589" s="2"/>
      <c r="W1589" s="2"/>
      <c r="X1589" s="56"/>
      <c r="Y1589" s="62"/>
      <c r="Z1589" s="62"/>
      <c r="AA1589" s="62"/>
      <c r="AB1589" s="62"/>
      <c r="AC1589" s="69"/>
      <c r="AD1589" s="2"/>
      <c r="AE1589" s="2"/>
      <c r="AF1589" s="2"/>
      <c r="AG1589" s="2"/>
      <c r="AH1589" s="56"/>
      <c r="AI1589" s="72"/>
      <c r="AJ1589" s="72"/>
      <c r="AK1589" s="72"/>
      <c r="AL1589" s="72"/>
      <c r="AM1589" s="81"/>
      <c r="AN1589" s="2"/>
      <c r="AO1589" s="2"/>
      <c r="AP1589" s="2"/>
      <c r="AQ1589" s="2"/>
      <c r="AR1589" s="56"/>
      <c r="AS1589" s="85"/>
      <c r="AT1589" s="85"/>
      <c r="AU1589" s="85"/>
      <c r="AV1589" s="85"/>
      <c r="AW1589" s="101"/>
      <c r="AX1589" s="2"/>
      <c r="AY1589" s="2"/>
      <c r="AZ1589" s="2"/>
      <c r="BA1589" s="2"/>
      <c r="BB1589" s="56"/>
      <c r="BC1589" s="105"/>
      <c r="BD1589" s="105"/>
      <c r="BE1589" s="105"/>
      <c r="BF1589" s="105"/>
      <c r="BG1589" s="110"/>
      <c r="BH1589" s="2"/>
      <c r="BI1589" s="2"/>
      <c r="BJ1589" s="2"/>
      <c r="BK1589" s="2"/>
      <c r="BL1589" s="56"/>
      <c r="BM1589" s="48"/>
      <c r="BN1589" s="48"/>
      <c r="BO1589" s="48"/>
      <c r="BP1589" s="48"/>
      <c r="BQ1589" s="118"/>
      <c r="BR1589" s="2"/>
      <c r="BS1589" s="2"/>
      <c r="BT1589" s="2"/>
      <c r="BU1589" s="2"/>
      <c r="BV1589" s="56"/>
    </row>
    <row r="1590" spans="1:74" ht="28.8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18" t="s">
        <v>5</v>
      </c>
      <c r="H1590" s="3">
        <v>2024</v>
      </c>
      <c r="I1590" s="20" t="s">
        <v>316</v>
      </c>
      <c r="J1590" s="184" t="s">
        <v>297</v>
      </c>
      <c r="K1590" s="184" t="s">
        <v>318</v>
      </c>
      <c r="L1590" s="187">
        <f t="shared" si="50"/>
        <v>0</v>
      </c>
      <c r="M1590" s="187">
        <f t="shared" si="51"/>
        <v>0</v>
      </c>
      <c r="N1590" s="186"/>
      <c r="O1590" s="33"/>
      <c r="P1590" s="33"/>
      <c r="Q1590" s="33"/>
      <c r="R1590" s="33"/>
      <c r="S1590" s="41"/>
      <c r="T1590" s="2"/>
      <c r="U1590" s="2"/>
      <c r="V1590" s="2"/>
      <c r="W1590" s="2"/>
      <c r="X1590" s="56"/>
      <c r="Y1590" s="62"/>
      <c r="Z1590" s="62"/>
      <c r="AA1590" s="62"/>
      <c r="AB1590" s="62"/>
      <c r="AC1590" s="69"/>
      <c r="AD1590" s="2"/>
      <c r="AE1590" s="2"/>
      <c r="AF1590" s="2"/>
      <c r="AG1590" s="2"/>
      <c r="AH1590" s="56"/>
      <c r="AI1590" s="72"/>
      <c r="AJ1590" s="72"/>
      <c r="AK1590" s="72"/>
      <c r="AL1590" s="72"/>
      <c r="AM1590" s="81"/>
      <c r="AN1590" s="2"/>
      <c r="AO1590" s="2"/>
      <c r="AP1590" s="2"/>
      <c r="AQ1590" s="2"/>
      <c r="AR1590" s="56"/>
      <c r="AS1590" s="85"/>
      <c r="AT1590" s="85"/>
      <c r="AU1590" s="85"/>
      <c r="AV1590" s="85"/>
      <c r="AW1590" s="101"/>
      <c r="AX1590" s="2"/>
      <c r="AY1590" s="2"/>
      <c r="AZ1590" s="2"/>
      <c r="BA1590" s="2"/>
      <c r="BB1590" s="56"/>
      <c r="BC1590" s="105"/>
      <c r="BD1590" s="105"/>
      <c r="BE1590" s="105"/>
      <c r="BF1590" s="105"/>
      <c r="BG1590" s="110"/>
      <c r="BH1590" s="2"/>
      <c r="BI1590" s="2"/>
      <c r="BJ1590" s="2"/>
      <c r="BK1590" s="2"/>
      <c r="BL1590" s="56"/>
      <c r="BM1590" s="48"/>
      <c r="BN1590" s="48"/>
      <c r="BO1590" s="48"/>
      <c r="BP1590" s="48"/>
      <c r="BQ1590" s="118"/>
      <c r="BR1590" s="2"/>
      <c r="BS1590" s="2"/>
      <c r="BT1590" s="2"/>
      <c r="BU1590" s="2"/>
      <c r="BV1590" s="56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18" t="s">
        <v>5</v>
      </c>
      <c r="H1591" s="3">
        <v>2024</v>
      </c>
      <c r="I1591" s="20" t="s">
        <v>316</v>
      </c>
      <c r="J1591" s="185" t="s">
        <v>348</v>
      </c>
      <c r="K1591" s="185" t="s">
        <v>320</v>
      </c>
      <c r="L1591" s="187">
        <f t="shared" si="50"/>
        <v>0</v>
      </c>
      <c r="M1591" s="187">
        <f t="shared" si="51"/>
        <v>0</v>
      </c>
      <c r="N1591" s="186"/>
      <c r="O1591" s="33"/>
      <c r="P1591" s="33"/>
      <c r="Q1591" s="33"/>
      <c r="R1591" s="33"/>
      <c r="S1591" s="41"/>
      <c r="T1591" s="2"/>
      <c r="U1591" s="2"/>
      <c r="V1591" s="2"/>
      <c r="W1591" s="2"/>
      <c r="X1591" s="56"/>
      <c r="Y1591" s="62"/>
      <c r="Z1591" s="62"/>
      <c r="AA1591" s="62"/>
      <c r="AB1591" s="62"/>
      <c r="AC1591" s="69"/>
      <c r="AD1591" s="2"/>
      <c r="AE1591" s="2"/>
      <c r="AF1591" s="2"/>
      <c r="AG1591" s="2"/>
      <c r="AH1591" s="56"/>
      <c r="AI1591" s="72"/>
      <c r="AJ1591" s="72"/>
      <c r="AK1591" s="72"/>
      <c r="AL1591" s="72"/>
      <c r="AM1591" s="81"/>
      <c r="AN1591" s="2"/>
      <c r="AO1591" s="2"/>
      <c r="AP1591" s="2"/>
      <c r="AQ1591" s="2"/>
      <c r="AR1591" s="56"/>
      <c r="AS1591" s="85"/>
      <c r="AT1591" s="85"/>
      <c r="AU1591" s="85"/>
      <c r="AV1591" s="85"/>
      <c r="AW1591" s="101"/>
      <c r="AX1591" s="2"/>
      <c r="AY1591" s="2"/>
      <c r="AZ1591" s="2"/>
      <c r="BA1591" s="2"/>
      <c r="BB1591" s="56"/>
      <c r="BC1591" s="105"/>
      <c r="BD1591" s="105"/>
      <c r="BE1591" s="105"/>
      <c r="BF1591" s="105"/>
      <c r="BG1591" s="110"/>
      <c r="BH1591" s="2"/>
      <c r="BI1591" s="2"/>
      <c r="BJ1591" s="2"/>
      <c r="BK1591" s="2"/>
      <c r="BL1591" s="56"/>
      <c r="BM1591" s="48"/>
      <c r="BN1591" s="48"/>
      <c r="BO1591" s="48"/>
      <c r="BP1591" s="48"/>
      <c r="BQ1591" s="118"/>
      <c r="BR1591" s="2"/>
      <c r="BS1591" s="2"/>
      <c r="BT1591" s="2"/>
      <c r="BU1591" s="2"/>
      <c r="BV1591" s="56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18" t="s">
        <v>5</v>
      </c>
      <c r="H1592" s="3">
        <v>2024</v>
      </c>
      <c r="I1592" s="20" t="s">
        <v>282</v>
      </c>
      <c r="J1592" s="184" t="s">
        <v>272</v>
      </c>
      <c r="K1592" s="184" t="s">
        <v>321</v>
      </c>
      <c r="L1592" s="187">
        <f t="shared" si="50"/>
        <v>0</v>
      </c>
      <c r="M1592" s="187">
        <f t="shared" si="51"/>
        <v>0</v>
      </c>
      <c r="N1592" s="186"/>
      <c r="O1592" s="33"/>
      <c r="P1592" s="33"/>
      <c r="Q1592" s="33"/>
      <c r="R1592" s="33"/>
      <c r="S1592" s="41"/>
      <c r="T1592" s="2"/>
      <c r="U1592" s="2"/>
      <c r="V1592" s="2"/>
      <c r="W1592" s="2"/>
      <c r="X1592" s="56"/>
      <c r="Y1592" s="62"/>
      <c r="Z1592" s="62"/>
      <c r="AA1592" s="62"/>
      <c r="AB1592" s="62"/>
      <c r="AC1592" s="69"/>
      <c r="AD1592" s="2"/>
      <c r="AE1592" s="2"/>
      <c r="AF1592" s="2"/>
      <c r="AG1592" s="2"/>
      <c r="AH1592" s="56"/>
      <c r="AI1592" s="72"/>
      <c r="AJ1592" s="72"/>
      <c r="AK1592" s="72"/>
      <c r="AL1592" s="72"/>
      <c r="AM1592" s="81"/>
      <c r="AN1592" s="2"/>
      <c r="AO1592" s="2"/>
      <c r="AP1592" s="2"/>
      <c r="AQ1592" s="2"/>
      <c r="AR1592" s="56"/>
      <c r="AS1592" s="85"/>
      <c r="AT1592" s="85"/>
      <c r="AU1592" s="85"/>
      <c r="AV1592" s="85"/>
      <c r="AW1592" s="101"/>
      <c r="AX1592" s="2"/>
      <c r="AY1592" s="2"/>
      <c r="AZ1592" s="2"/>
      <c r="BA1592" s="2"/>
      <c r="BB1592" s="56"/>
      <c r="BC1592" s="105"/>
      <c r="BD1592" s="105"/>
      <c r="BE1592" s="105"/>
      <c r="BF1592" s="105"/>
      <c r="BG1592" s="110"/>
      <c r="BH1592" s="2"/>
      <c r="BI1592" s="2"/>
      <c r="BJ1592" s="2"/>
      <c r="BK1592" s="2"/>
      <c r="BL1592" s="56"/>
      <c r="BM1592" s="48"/>
      <c r="BN1592" s="48"/>
      <c r="BO1592" s="48"/>
      <c r="BP1592" s="48"/>
      <c r="BQ1592" s="118"/>
      <c r="BR1592" s="2"/>
      <c r="BS1592" s="2"/>
      <c r="BT1592" s="2"/>
      <c r="BU1592" s="2"/>
      <c r="BV1592" s="56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18" t="s">
        <v>5</v>
      </c>
      <c r="H1593" s="3">
        <v>2024</v>
      </c>
      <c r="I1593" s="20" t="s">
        <v>282</v>
      </c>
      <c r="J1593" s="184" t="s">
        <v>273</v>
      </c>
      <c r="K1593" s="184" t="s">
        <v>321</v>
      </c>
      <c r="L1593" s="187">
        <f t="shared" si="50"/>
        <v>1.6999999999999999E-3</v>
      </c>
      <c r="M1593" s="187">
        <f t="shared" si="51"/>
        <v>33.252000000000002</v>
      </c>
      <c r="N1593" s="186" t="s">
        <v>1383</v>
      </c>
      <c r="O1593" s="33"/>
      <c r="P1593" s="33"/>
      <c r="Q1593" s="33"/>
      <c r="R1593" s="33"/>
      <c r="S1593" s="41"/>
      <c r="T1593" s="2"/>
      <c r="U1593" s="2"/>
      <c r="V1593" s="2"/>
      <c r="W1593" s="2"/>
      <c r="X1593" s="56"/>
      <c r="Y1593" s="62"/>
      <c r="Z1593" s="62"/>
      <c r="AA1593" s="62" t="s">
        <v>441</v>
      </c>
      <c r="AB1593" s="62">
        <v>1.1999999999999999E-3</v>
      </c>
      <c r="AC1593" s="69">
        <v>31.135000000000002</v>
      </c>
      <c r="AD1593" s="2"/>
      <c r="AE1593" s="2"/>
      <c r="AF1593" s="2"/>
      <c r="AG1593" s="2"/>
      <c r="AH1593" s="56"/>
      <c r="AI1593" s="72"/>
      <c r="AJ1593" s="72"/>
      <c r="AK1593" s="72"/>
      <c r="AL1593" s="72"/>
      <c r="AM1593" s="81"/>
      <c r="AN1593" s="2"/>
      <c r="AO1593" s="2"/>
      <c r="AP1593" s="2"/>
      <c r="AQ1593" s="2"/>
      <c r="AR1593" s="56"/>
      <c r="AS1593" s="85"/>
      <c r="AT1593" s="85"/>
      <c r="AU1593" s="85"/>
      <c r="AV1593" s="85"/>
      <c r="AW1593" s="101"/>
      <c r="AX1593" s="2" t="s">
        <v>605</v>
      </c>
      <c r="AY1593" s="2"/>
      <c r="AZ1593" s="2"/>
      <c r="BA1593" s="2">
        <v>5.0000000000000001E-4</v>
      </c>
      <c r="BB1593" s="56">
        <v>2.117</v>
      </c>
      <c r="BC1593" s="105"/>
      <c r="BD1593" s="105"/>
      <c r="BE1593" s="105"/>
      <c r="BF1593" s="105"/>
      <c r="BG1593" s="110"/>
      <c r="BH1593" s="2"/>
      <c r="BI1593" s="2"/>
      <c r="BJ1593" s="2"/>
      <c r="BK1593" s="2"/>
      <c r="BL1593" s="56"/>
      <c r="BM1593" s="48"/>
      <c r="BN1593" s="48"/>
      <c r="BO1593" s="48"/>
      <c r="BP1593" s="48"/>
      <c r="BQ1593" s="118"/>
      <c r="BR1593" s="2"/>
      <c r="BS1593" s="2"/>
      <c r="BT1593" s="2"/>
      <c r="BU1593" s="2"/>
      <c r="BV1593" s="56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18" t="s">
        <v>5</v>
      </c>
      <c r="H1594" s="3">
        <v>2024</v>
      </c>
      <c r="I1594" s="20" t="s">
        <v>282</v>
      </c>
      <c r="J1594" s="184" t="s">
        <v>274</v>
      </c>
      <c r="K1594" s="184" t="s">
        <v>321</v>
      </c>
      <c r="L1594" s="187">
        <f t="shared" si="50"/>
        <v>8.0000000000000002E-3</v>
      </c>
      <c r="M1594" s="187">
        <f t="shared" si="51"/>
        <v>17.352</v>
      </c>
      <c r="N1594" s="186" t="s">
        <v>888</v>
      </c>
      <c r="O1594" s="33"/>
      <c r="P1594" s="33"/>
      <c r="Q1594" s="33"/>
      <c r="R1594" s="33"/>
      <c r="S1594" s="41"/>
      <c r="T1594" s="2"/>
      <c r="U1594" s="2"/>
      <c r="V1594" s="2"/>
      <c r="W1594" s="2"/>
      <c r="X1594" s="56"/>
      <c r="Y1594" s="62"/>
      <c r="Z1594" s="62"/>
      <c r="AA1594" s="62"/>
      <c r="AB1594" s="62"/>
      <c r="AC1594" s="69"/>
      <c r="AD1594" s="2"/>
      <c r="AE1594" s="2"/>
      <c r="AF1594" s="2"/>
      <c r="AG1594" s="2"/>
      <c r="AH1594" s="56"/>
      <c r="AI1594" s="72"/>
      <c r="AJ1594" s="72"/>
      <c r="AK1594" s="72"/>
      <c r="AL1594" s="72"/>
      <c r="AM1594" s="81"/>
      <c r="AN1594" s="2"/>
      <c r="AO1594" s="2"/>
      <c r="AP1594" s="2"/>
      <c r="AQ1594" s="2"/>
      <c r="AR1594" s="56"/>
      <c r="AS1594" s="85"/>
      <c r="AT1594" s="85"/>
      <c r="AU1594" s="85"/>
      <c r="AV1594" s="85"/>
      <c r="AW1594" s="101"/>
      <c r="AX1594" s="2"/>
      <c r="AY1594" s="2"/>
      <c r="AZ1594" s="2"/>
      <c r="BA1594" s="2"/>
      <c r="BB1594" s="56"/>
      <c r="BC1594" s="105" t="s">
        <v>888</v>
      </c>
      <c r="BD1594" s="105"/>
      <c r="BE1594" s="105"/>
      <c r="BF1594" s="105">
        <v>8.0000000000000002E-3</v>
      </c>
      <c r="BG1594" s="110">
        <v>17.352</v>
      </c>
      <c r="BH1594" s="2"/>
      <c r="BI1594" s="2"/>
      <c r="BJ1594" s="2"/>
      <c r="BK1594" s="2"/>
      <c r="BL1594" s="56"/>
      <c r="BM1594" s="48"/>
      <c r="BN1594" s="48"/>
      <c r="BO1594" s="48"/>
      <c r="BP1594" s="48"/>
      <c r="BQ1594" s="118"/>
      <c r="BR1594" s="2"/>
      <c r="BS1594" s="2"/>
      <c r="BT1594" s="2"/>
      <c r="BU1594" s="2"/>
      <c r="BV1594" s="56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18" t="s">
        <v>5</v>
      </c>
      <c r="H1595" s="3">
        <v>2024</v>
      </c>
      <c r="I1595" s="20" t="s">
        <v>282</v>
      </c>
      <c r="J1595" s="184" t="s">
        <v>275</v>
      </c>
      <c r="K1595" s="184" t="s">
        <v>321</v>
      </c>
      <c r="L1595" s="187">
        <f t="shared" si="50"/>
        <v>0</v>
      </c>
      <c r="M1595" s="187">
        <f t="shared" si="51"/>
        <v>0</v>
      </c>
      <c r="N1595" s="186"/>
      <c r="O1595" s="33"/>
      <c r="P1595" s="33"/>
      <c r="Q1595" s="33"/>
      <c r="R1595" s="33"/>
      <c r="S1595" s="41"/>
      <c r="T1595" s="2"/>
      <c r="U1595" s="2"/>
      <c r="V1595" s="2"/>
      <c r="W1595" s="2"/>
      <c r="X1595" s="56"/>
      <c r="Y1595" s="62"/>
      <c r="Z1595" s="62"/>
      <c r="AA1595" s="62"/>
      <c r="AB1595" s="62"/>
      <c r="AC1595" s="69"/>
      <c r="AD1595" s="2"/>
      <c r="AE1595" s="2"/>
      <c r="AF1595" s="2"/>
      <c r="AG1595" s="2"/>
      <c r="AH1595" s="56"/>
      <c r="AI1595" s="72"/>
      <c r="AJ1595" s="72"/>
      <c r="AK1595" s="72"/>
      <c r="AL1595" s="72"/>
      <c r="AM1595" s="81"/>
      <c r="AN1595" s="2"/>
      <c r="AO1595" s="2"/>
      <c r="AP1595" s="2"/>
      <c r="AQ1595" s="2"/>
      <c r="AR1595" s="56"/>
      <c r="AS1595" s="85"/>
      <c r="AT1595" s="85"/>
      <c r="AU1595" s="85"/>
      <c r="AV1595" s="85"/>
      <c r="AW1595" s="101"/>
      <c r="AX1595" s="2"/>
      <c r="AY1595" s="2"/>
      <c r="AZ1595" s="2"/>
      <c r="BA1595" s="2"/>
      <c r="BB1595" s="56"/>
      <c r="BC1595" s="105"/>
      <c r="BD1595" s="105"/>
      <c r="BE1595" s="105"/>
      <c r="BF1595" s="105"/>
      <c r="BG1595" s="110"/>
      <c r="BH1595" s="2"/>
      <c r="BI1595" s="2"/>
      <c r="BJ1595" s="2"/>
      <c r="BK1595" s="2"/>
      <c r="BL1595" s="56"/>
      <c r="BM1595" s="48"/>
      <c r="BN1595" s="48"/>
      <c r="BO1595" s="48"/>
      <c r="BP1595" s="48"/>
      <c r="BQ1595" s="118"/>
      <c r="BR1595" s="2"/>
      <c r="BS1595" s="2"/>
      <c r="BT1595" s="2"/>
      <c r="BU1595" s="2"/>
      <c r="BV1595" s="56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18" t="s">
        <v>5</v>
      </c>
      <c r="H1596" s="3">
        <v>2024</v>
      </c>
      <c r="I1596" s="20" t="s">
        <v>282</v>
      </c>
      <c r="J1596" s="184" t="s">
        <v>276</v>
      </c>
      <c r="K1596" s="184" t="s">
        <v>320</v>
      </c>
      <c r="L1596" s="187">
        <f t="shared" si="50"/>
        <v>0</v>
      </c>
      <c r="M1596" s="187">
        <f t="shared" si="51"/>
        <v>0</v>
      </c>
      <c r="N1596" s="186"/>
      <c r="O1596" s="33"/>
      <c r="P1596" s="33"/>
      <c r="Q1596" s="33"/>
      <c r="R1596" s="33"/>
      <c r="S1596" s="41"/>
      <c r="T1596" s="2"/>
      <c r="U1596" s="2"/>
      <c r="V1596" s="2"/>
      <c r="W1596" s="2"/>
      <c r="X1596" s="56"/>
      <c r="Y1596" s="62"/>
      <c r="Z1596" s="62"/>
      <c r="AA1596" s="62"/>
      <c r="AB1596" s="62"/>
      <c r="AC1596" s="69"/>
      <c r="AD1596" s="2"/>
      <c r="AE1596" s="2"/>
      <c r="AF1596" s="2"/>
      <c r="AG1596" s="2"/>
      <c r="AH1596" s="56"/>
      <c r="AI1596" s="72"/>
      <c r="AJ1596" s="72"/>
      <c r="AK1596" s="72"/>
      <c r="AL1596" s="72"/>
      <c r="AM1596" s="81"/>
      <c r="AN1596" s="2"/>
      <c r="AO1596" s="2"/>
      <c r="AP1596" s="2"/>
      <c r="AQ1596" s="2"/>
      <c r="AR1596" s="56"/>
      <c r="AS1596" s="85"/>
      <c r="AT1596" s="85"/>
      <c r="AU1596" s="85"/>
      <c r="AV1596" s="85"/>
      <c r="AW1596" s="101"/>
      <c r="AX1596" s="2"/>
      <c r="AY1596" s="2"/>
      <c r="AZ1596" s="2"/>
      <c r="BA1596" s="2"/>
      <c r="BB1596" s="56"/>
      <c r="BC1596" s="105"/>
      <c r="BD1596" s="105"/>
      <c r="BE1596" s="105"/>
      <c r="BF1596" s="105"/>
      <c r="BG1596" s="110"/>
      <c r="BH1596" s="2"/>
      <c r="BI1596" s="2"/>
      <c r="BJ1596" s="2"/>
      <c r="BK1596" s="2"/>
      <c r="BL1596" s="56"/>
      <c r="BM1596" s="48"/>
      <c r="BN1596" s="48"/>
      <c r="BO1596" s="48"/>
      <c r="BP1596" s="48"/>
      <c r="BQ1596" s="118"/>
      <c r="BR1596" s="2"/>
      <c r="BS1596" s="2"/>
      <c r="BT1596" s="2"/>
      <c r="BU1596" s="2"/>
      <c r="BV1596" s="56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18" t="s">
        <v>5</v>
      </c>
      <c r="H1597" s="3">
        <v>2024</v>
      </c>
      <c r="I1597" s="20" t="s">
        <v>282</v>
      </c>
      <c r="J1597" s="184" t="s">
        <v>277</v>
      </c>
      <c r="K1597" s="184" t="s">
        <v>320</v>
      </c>
      <c r="L1597" s="187">
        <f t="shared" si="50"/>
        <v>1</v>
      </c>
      <c r="M1597" s="187">
        <f t="shared" si="51"/>
        <v>10.976000000000001</v>
      </c>
      <c r="N1597" s="186" t="s">
        <v>363</v>
      </c>
      <c r="O1597" s="33"/>
      <c r="P1597" s="33"/>
      <c r="Q1597" s="33"/>
      <c r="R1597" s="33"/>
      <c r="S1597" s="41"/>
      <c r="T1597" s="2"/>
      <c r="U1597" s="2"/>
      <c r="V1597" s="2"/>
      <c r="W1597" s="2"/>
      <c r="X1597" s="56"/>
      <c r="Y1597" s="62"/>
      <c r="Z1597" s="62"/>
      <c r="AA1597" s="62"/>
      <c r="AB1597" s="62"/>
      <c r="AC1597" s="69"/>
      <c r="AD1597" s="2"/>
      <c r="AE1597" s="2"/>
      <c r="AF1597" s="2"/>
      <c r="AG1597" s="2"/>
      <c r="AH1597" s="56"/>
      <c r="AI1597" s="72"/>
      <c r="AJ1597" s="72"/>
      <c r="AK1597" s="72"/>
      <c r="AL1597" s="72"/>
      <c r="AM1597" s="81"/>
      <c r="AN1597" s="2"/>
      <c r="AO1597" s="2"/>
      <c r="AP1597" s="2"/>
      <c r="AQ1597" s="2"/>
      <c r="AR1597" s="56"/>
      <c r="AS1597" s="85" t="s">
        <v>363</v>
      </c>
      <c r="AT1597" s="85"/>
      <c r="AU1597" s="85"/>
      <c r="AV1597" s="85">
        <v>1</v>
      </c>
      <c r="AW1597" s="101">
        <v>10.976000000000001</v>
      </c>
      <c r="AX1597" s="2"/>
      <c r="AY1597" s="2"/>
      <c r="AZ1597" s="2"/>
      <c r="BA1597" s="2"/>
      <c r="BB1597" s="56"/>
      <c r="BC1597" s="105"/>
      <c r="BD1597" s="105"/>
      <c r="BE1597" s="105"/>
      <c r="BF1597" s="105"/>
      <c r="BG1597" s="110"/>
      <c r="BH1597" s="2"/>
      <c r="BI1597" s="2"/>
      <c r="BJ1597" s="2"/>
      <c r="BK1597" s="2"/>
      <c r="BL1597" s="56"/>
      <c r="BM1597" s="48"/>
      <c r="BN1597" s="48"/>
      <c r="BO1597" s="48"/>
      <c r="BP1597" s="48"/>
      <c r="BQ1597" s="118"/>
      <c r="BR1597" s="2"/>
      <c r="BS1597" s="2"/>
      <c r="BT1597" s="2"/>
      <c r="BU1597" s="2"/>
      <c r="BV1597" s="56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18" t="s">
        <v>5</v>
      </c>
      <c r="H1598" s="3">
        <v>2024</v>
      </c>
      <c r="I1598" s="20" t="s">
        <v>283</v>
      </c>
      <c r="J1598" s="184" t="s">
        <v>298</v>
      </c>
      <c r="K1598" s="184" t="s">
        <v>321</v>
      </c>
      <c r="L1598" s="187">
        <f t="shared" si="50"/>
        <v>0</v>
      </c>
      <c r="M1598" s="187">
        <f t="shared" si="51"/>
        <v>0</v>
      </c>
      <c r="N1598" s="186"/>
      <c r="O1598" s="33"/>
      <c r="P1598" s="33"/>
      <c r="Q1598" s="33"/>
      <c r="R1598" s="33"/>
      <c r="S1598" s="41"/>
      <c r="T1598" s="2"/>
      <c r="U1598" s="2"/>
      <c r="V1598" s="2"/>
      <c r="W1598" s="2"/>
      <c r="X1598" s="56"/>
      <c r="Y1598" s="62"/>
      <c r="Z1598" s="62"/>
      <c r="AA1598" s="62"/>
      <c r="AB1598" s="62"/>
      <c r="AC1598" s="69"/>
      <c r="AD1598" s="2"/>
      <c r="AE1598" s="2"/>
      <c r="AF1598" s="2"/>
      <c r="AG1598" s="2"/>
      <c r="AH1598" s="56"/>
      <c r="AI1598" s="72"/>
      <c r="AJ1598" s="72"/>
      <c r="AK1598" s="72"/>
      <c r="AL1598" s="72"/>
      <c r="AM1598" s="81"/>
      <c r="AN1598" s="2"/>
      <c r="AO1598" s="2"/>
      <c r="AP1598" s="2"/>
      <c r="AQ1598" s="2"/>
      <c r="AR1598" s="56"/>
      <c r="AS1598" s="85"/>
      <c r="AT1598" s="85"/>
      <c r="AU1598" s="85"/>
      <c r="AV1598" s="85"/>
      <c r="AW1598" s="101"/>
      <c r="AX1598" s="2"/>
      <c r="AY1598" s="2"/>
      <c r="AZ1598" s="2"/>
      <c r="BA1598" s="2"/>
      <c r="BB1598" s="56"/>
      <c r="BC1598" s="105"/>
      <c r="BD1598" s="105"/>
      <c r="BE1598" s="105"/>
      <c r="BF1598" s="105"/>
      <c r="BG1598" s="110"/>
      <c r="BH1598" s="2"/>
      <c r="BI1598" s="2"/>
      <c r="BJ1598" s="2"/>
      <c r="BK1598" s="2"/>
      <c r="BL1598" s="56"/>
      <c r="BM1598" s="48"/>
      <c r="BN1598" s="48"/>
      <c r="BO1598" s="48"/>
      <c r="BP1598" s="48"/>
      <c r="BQ1598" s="118"/>
      <c r="BR1598" s="2"/>
      <c r="BS1598" s="2"/>
      <c r="BT1598" s="2"/>
      <c r="BU1598" s="2"/>
      <c r="BV1598" s="56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18" t="s">
        <v>5</v>
      </c>
      <c r="H1599" s="3">
        <v>2024</v>
      </c>
      <c r="I1599" s="20" t="s">
        <v>283</v>
      </c>
      <c r="J1599" s="184" t="s">
        <v>278</v>
      </c>
      <c r="K1599" s="184" t="s">
        <v>320</v>
      </c>
      <c r="L1599" s="187">
        <f t="shared" si="50"/>
        <v>1</v>
      </c>
      <c r="M1599" s="187">
        <f t="shared" si="51"/>
        <v>1.891</v>
      </c>
      <c r="N1599" s="186"/>
      <c r="O1599" s="33"/>
      <c r="P1599" s="33"/>
      <c r="Q1599" s="33"/>
      <c r="R1599" s="33"/>
      <c r="S1599" s="41"/>
      <c r="T1599" s="2"/>
      <c r="U1599" s="2"/>
      <c r="V1599" s="2"/>
      <c r="W1599" s="2">
        <v>1</v>
      </c>
      <c r="X1599" s="56">
        <v>1.891</v>
      </c>
      <c r="Y1599" s="62"/>
      <c r="Z1599" s="62"/>
      <c r="AA1599" s="62"/>
      <c r="AB1599" s="62"/>
      <c r="AC1599" s="69"/>
      <c r="AD1599" s="2"/>
      <c r="AE1599" s="2"/>
      <c r="AF1599" s="2"/>
      <c r="AG1599" s="2"/>
      <c r="AH1599" s="56"/>
      <c r="AI1599" s="72"/>
      <c r="AJ1599" s="72"/>
      <c r="AK1599" s="72"/>
      <c r="AL1599" s="72"/>
      <c r="AM1599" s="81"/>
      <c r="AN1599" s="2"/>
      <c r="AO1599" s="2"/>
      <c r="AP1599" s="2"/>
      <c r="AQ1599" s="2"/>
      <c r="AR1599" s="56"/>
      <c r="AS1599" s="85"/>
      <c r="AT1599" s="85"/>
      <c r="AU1599" s="85"/>
      <c r="AV1599" s="85"/>
      <c r="AW1599" s="101"/>
      <c r="AX1599" s="2"/>
      <c r="AY1599" s="2"/>
      <c r="AZ1599" s="2"/>
      <c r="BA1599" s="2"/>
      <c r="BB1599" s="56"/>
      <c r="BC1599" s="105"/>
      <c r="BD1599" s="105"/>
      <c r="BE1599" s="105"/>
      <c r="BF1599" s="105"/>
      <c r="BG1599" s="110"/>
      <c r="BH1599" s="2"/>
      <c r="BI1599" s="2"/>
      <c r="BJ1599" s="2"/>
      <c r="BK1599" s="2"/>
      <c r="BL1599" s="56"/>
      <c r="BM1599" s="48"/>
      <c r="BN1599" s="48"/>
      <c r="BO1599" s="48"/>
      <c r="BP1599" s="48"/>
      <c r="BQ1599" s="118"/>
      <c r="BR1599" s="2"/>
      <c r="BS1599" s="2"/>
      <c r="BT1599" s="2"/>
      <c r="BU1599" s="2"/>
      <c r="BV1599" s="56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18" t="s">
        <v>5</v>
      </c>
      <c r="H1600" s="3">
        <v>2024</v>
      </c>
      <c r="I1600" s="20" t="s">
        <v>283</v>
      </c>
      <c r="J1600" s="184" t="s">
        <v>279</v>
      </c>
      <c r="K1600" s="184" t="s">
        <v>320</v>
      </c>
      <c r="L1600" s="187">
        <f t="shared" si="50"/>
        <v>0</v>
      </c>
      <c r="M1600" s="187">
        <f t="shared" si="51"/>
        <v>0</v>
      </c>
      <c r="N1600" s="186"/>
      <c r="O1600" s="33"/>
      <c r="P1600" s="33"/>
      <c r="Q1600" s="33"/>
      <c r="R1600" s="33"/>
      <c r="S1600" s="41"/>
      <c r="T1600" s="2"/>
      <c r="U1600" s="2"/>
      <c r="V1600" s="2"/>
      <c r="W1600" s="2"/>
      <c r="X1600" s="56"/>
      <c r="Y1600" s="62"/>
      <c r="Z1600" s="62"/>
      <c r="AA1600" s="62"/>
      <c r="AB1600" s="62"/>
      <c r="AC1600" s="69"/>
      <c r="AD1600" s="2"/>
      <c r="AE1600" s="2"/>
      <c r="AF1600" s="2"/>
      <c r="AG1600" s="2"/>
      <c r="AH1600" s="56"/>
      <c r="AI1600" s="72"/>
      <c r="AJ1600" s="72"/>
      <c r="AK1600" s="72"/>
      <c r="AL1600" s="72"/>
      <c r="AM1600" s="81"/>
      <c r="AN1600" s="2"/>
      <c r="AO1600" s="2"/>
      <c r="AP1600" s="2"/>
      <c r="AQ1600" s="2"/>
      <c r="AR1600" s="56"/>
      <c r="AS1600" s="85"/>
      <c r="AT1600" s="85"/>
      <c r="AU1600" s="85"/>
      <c r="AV1600" s="85"/>
      <c r="AW1600" s="101"/>
      <c r="AX1600" s="2"/>
      <c r="AY1600" s="2"/>
      <c r="AZ1600" s="2"/>
      <c r="BA1600" s="2"/>
      <c r="BB1600" s="56"/>
      <c r="BC1600" s="105"/>
      <c r="BD1600" s="105"/>
      <c r="BE1600" s="105"/>
      <c r="BF1600" s="105"/>
      <c r="BG1600" s="110"/>
      <c r="BH1600" s="2"/>
      <c r="BI1600" s="2"/>
      <c r="BJ1600" s="2"/>
      <c r="BK1600" s="2"/>
      <c r="BL1600" s="56"/>
      <c r="BM1600" s="48"/>
      <c r="BN1600" s="48"/>
      <c r="BO1600" s="48"/>
      <c r="BP1600" s="48"/>
      <c r="BQ1600" s="118"/>
      <c r="BR1600" s="2"/>
      <c r="BS1600" s="2"/>
      <c r="BT1600" s="2"/>
      <c r="BU1600" s="2"/>
      <c r="BV1600" s="56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18" t="s">
        <v>5</v>
      </c>
      <c r="H1601" s="3">
        <v>2024</v>
      </c>
      <c r="I1601" s="20" t="s">
        <v>286</v>
      </c>
      <c r="J1601" s="184" t="s">
        <v>280</v>
      </c>
      <c r="K1601" s="184" t="s">
        <v>319</v>
      </c>
      <c r="L1601" s="187">
        <f t="shared" si="50"/>
        <v>0</v>
      </c>
      <c r="M1601" s="187">
        <f t="shared" si="51"/>
        <v>0</v>
      </c>
      <c r="N1601" s="186"/>
      <c r="O1601" s="33"/>
      <c r="P1601" s="33"/>
      <c r="Q1601" s="33"/>
      <c r="R1601" s="33"/>
      <c r="S1601" s="41"/>
      <c r="T1601" s="2"/>
      <c r="U1601" s="2"/>
      <c r="V1601" s="2"/>
      <c r="W1601" s="2"/>
      <c r="X1601" s="56"/>
      <c r="Y1601" s="62"/>
      <c r="Z1601" s="62"/>
      <c r="AA1601" s="62"/>
      <c r="AB1601" s="62"/>
      <c r="AC1601" s="69"/>
      <c r="AD1601" s="2"/>
      <c r="AE1601" s="2"/>
      <c r="AF1601" s="2"/>
      <c r="AG1601" s="2"/>
      <c r="AH1601" s="56"/>
      <c r="AI1601" s="72"/>
      <c r="AJ1601" s="72"/>
      <c r="AK1601" s="72"/>
      <c r="AL1601" s="72"/>
      <c r="AM1601" s="81"/>
      <c r="AN1601" s="2"/>
      <c r="AO1601" s="2"/>
      <c r="AP1601" s="2"/>
      <c r="AQ1601" s="2"/>
      <c r="AR1601" s="56"/>
      <c r="AS1601" s="85"/>
      <c r="AT1601" s="85"/>
      <c r="AU1601" s="85"/>
      <c r="AV1601" s="85"/>
      <c r="AW1601" s="101"/>
      <c r="AX1601" s="2"/>
      <c r="AY1601" s="2"/>
      <c r="AZ1601" s="2"/>
      <c r="BA1601" s="2"/>
      <c r="BB1601" s="56"/>
      <c r="BC1601" s="105"/>
      <c r="BD1601" s="105"/>
      <c r="BE1601" s="105"/>
      <c r="BF1601" s="105"/>
      <c r="BG1601" s="110"/>
      <c r="BH1601" s="2"/>
      <c r="BI1601" s="2"/>
      <c r="BJ1601" s="2"/>
      <c r="BK1601" s="2"/>
      <c r="BL1601" s="56"/>
      <c r="BM1601" s="48"/>
      <c r="BN1601" s="48"/>
      <c r="BO1601" s="48"/>
      <c r="BP1601" s="48"/>
      <c r="BQ1601" s="118"/>
      <c r="BR1601" s="2"/>
      <c r="BS1601" s="2"/>
      <c r="BT1601" s="2"/>
      <c r="BU1601" s="2"/>
      <c r="BV1601" s="56"/>
    </row>
    <row r="1602" spans="1:74" ht="28.8" hidden="1" x14ac:dyDescent="0.3">
      <c r="A1602" s="2" t="s">
        <v>45</v>
      </c>
      <c r="B1602" s="2" t="s">
        <v>2</v>
      </c>
      <c r="C1602" s="2" t="s">
        <v>3</v>
      </c>
      <c r="D1602" s="2" t="s">
        <v>43</v>
      </c>
      <c r="E1602" s="3">
        <v>16</v>
      </c>
      <c r="F1602" s="3"/>
      <c r="G1602" s="18" t="s">
        <v>5</v>
      </c>
      <c r="H1602" s="3">
        <v>2024</v>
      </c>
      <c r="I1602" s="20" t="s">
        <v>286</v>
      </c>
      <c r="J1602" s="184" t="s">
        <v>281</v>
      </c>
      <c r="K1602" s="184" t="s">
        <v>319</v>
      </c>
      <c r="L1602" s="187">
        <f t="shared" si="50"/>
        <v>0</v>
      </c>
      <c r="M1602" s="187">
        <f t="shared" si="51"/>
        <v>74.106500000000011</v>
      </c>
      <c r="N1602" s="186" t="s">
        <v>1382</v>
      </c>
      <c r="O1602" s="33"/>
      <c r="P1602" s="33"/>
      <c r="Q1602" s="33"/>
      <c r="R1602" s="33"/>
      <c r="S1602" s="41"/>
      <c r="T1602" s="2"/>
      <c r="U1602" s="2"/>
      <c r="V1602" s="2"/>
      <c r="W1602" s="2"/>
      <c r="X1602" s="56"/>
      <c r="Y1602" s="62"/>
      <c r="Z1602" s="62"/>
      <c r="AA1602" s="62"/>
      <c r="AB1602" s="62"/>
      <c r="AC1602" s="69"/>
      <c r="AD1602" s="2"/>
      <c r="AE1602" s="2"/>
      <c r="AF1602" s="2"/>
      <c r="AG1602" s="2"/>
      <c r="AH1602" s="56"/>
      <c r="AI1602" s="72"/>
      <c r="AJ1602" s="72"/>
      <c r="AK1602" s="72"/>
      <c r="AL1602" s="72"/>
      <c r="AM1602" s="81"/>
      <c r="AN1602" s="2"/>
      <c r="AO1602" s="2"/>
      <c r="AP1602" s="2"/>
      <c r="AQ1602" s="2"/>
      <c r="AR1602" s="56"/>
      <c r="AS1602" s="85" t="s">
        <v>739</v>
      </c>
      <c r="AT1602" s="85"/>
      <c r="AU1602" s="85"/>
      <c r="AV1602" s="85"/>
      <c r="AW1602" s="101">
        <v>48.896500000000003</v>
      </c>
      <c r="AX1602" s="2"/>
      <c r="AY1602" s="2"/>
      <c r="AZ1602" s="2"/>
      <c r="BA1602" s="2"/>
      <c r="BB1602" s="56"/>
      <c r="BC1602" s="105" t="s">
        <v>1061</v>
      </c>
      <c r="BD1602" s="105"/>
      <c r="BE1602" s="105"/>
      <c r="BF1602" s="105"/>
      <c r="BG1602" s="110">
        <v>4.5</v>
      </c>
      <c r="BH1602" s="2"/>
      <c r="BI1602" s="2"/>
      <c r="BJ1602" s="2"/>
      <c r="BK1602" s="2"/>
      <c r="BL1602" s="56"/>
      <c r="BM1602" s="48" t="s">
        <v>1016</v>
      </c>
      <c r="BN1602" s="48"/>
      <c r="BO1602" s="48"/>
      <c r="BP1602" s="48"/>
      <c r="BQ1602" s="118">
        <v>20.71</v>
      </c>
      <c r="BR1602" s="2"/>
      <c r="BS1602" s="2"/>
      <c r="BT1602" s="2"/>
      <c r="BU1602" s="2"/>
      <c r="BV1602" s="56"/>
    </row>
    <row r="1603" spans="1:74" s="13" customFormat="1" hidden="1" x14ac:dyDescent="0.3">
      <c r="A1603" s="12" t="s">
        <v>45</v>
      </c>
      <c r="B1603" s="12" t="s">
        <v>2</v>
      </c>
      <c r="C1603" s="12" t="s">
        <v>3</v>
      </c>
      <c r="D1603" s="12" t="s">
        <v>43</v>
      </c>
      <c r="E1603" s="7">
        <v>16</v>
      </c>
      <c r="F1603" s="7"/>
      <c r="G1603" s="19" t="s">
        <v>5</v>
      </c>
      <c r="H1603" s="7">
        <v>2024</v>
      </c>
      <c r="I1603" s="21"/>
      <c r="J1603" s="12" t="s">
        <v>314</v>
      </c>
      <c r="K1603" s="12"/>
      <c r="L1603" s="147"/>
      <c r="M1603" s="147">
        <f>SUM(M1565:M1602)</f>
        <v>181.98050000000001</v>
      </c>
      <c r="N1603" s="183"/>
      <c r="O1603" s="12"/>
      <c r="P1603" s="12"/>
      <c r="Q1603" s="12"/>
      <c r="R1603" s="12"/>
      <c r="S1603" s="52">
        <f>SUM(S1565:S1602)</f>
        <v>0</v>
      </c>
      <c r="T1603" s="12"/>
      <c r="U1603" s="12"/>
      <c r="V1603" s="12"/>
      <c r="W1603" s="12"/>
      <c r="X1603" s="52">
        <f>SUM(X1565:X1602)</f>
        <v>1.891</v>
      </c>
      <c r="Y1603" s="12"/>
      <c r="Z1603" s="12"/>
      <c r="AA1603" s="12"/>
      <c r="AB1603" s="12"/>
      <c r="AC1603" s="52">
        <f>SUM(AC1565:AC1602)</f>
        <v>31.135000000000002</v>
      </c>
      <c r="AD1603" s="12"/>
      <c r="AE1603" s="12"/>
      <c r="AF1603" s="12"/>
      <c r="AG1603" s="12"/>
      <c r="AH1603" s="52">
        <f>SUM(AH1565:AH1602)</f>
        <v>1.3029999999999999</v>
      </c>
      <c r="AI1603" s="12"/>
      <c r="AJ1603" s="12"/>
      <c r="AK1603" s="12"/>
      <c r="AL1603" s="12"/>
      <c r="AM1603" s="52">
        <f>SUM(AM1565:AM1602)</f>
        <v>0</v>
      </c>
      <c r="AN1603" s="12"/>
      <c r="AO1603" s="12"/>
      <c r="AP1603" s="12"/>
      <c r="AQ1603" s="12"/>
      <c r="AR1603" s="52">
        <f>SUM(AR1565:AR1602)</f>
        <v>0</v>
      </c>
      <c r="AS1603" s="12"/>
      <c r="AT1603" s="12"/>
      <c r="AU1603" s="12"/>
      <c r="AV1603" s="12"/>
      <c r="AW1603" s="52">
        <f>SUM(AW1565:AW1602)</f>
        <v>59.872500000000002</v>
      </c>
      <c r="AX1603" s="12"/>
      <c r="AY1603" s="12"/>
      <c r="AZ1603" s="12"/>
      <c r="BA1603" s="12"/>
      <c r="BB1603" s="52">
        <f>SUM(BB1565:BB1602)</f>
        <v>2.117</v>
      </c>
      <c r="BC1603" s="12"/>
      <c r="BD1603" s="12"/>
      <c r="BE1603" s="12"/>
      <c r="BF1603" s="12"/>
      <c r="BG1603" s="52">
        <f>SUM(BG1565:BG1602)</f>
        <v>21.852</v>
      </c>
      <c r="BH1603" s="12"/>
      <c r="BI1603" s="12"/>
      <c r="BJ1603" s="12"/>
      <c r="BK1603" s="12"/>
      <c r="BL1603" s="52">
        <f>SUM(BL1565:BL1602)</f>
        <v>43.1</v>
      </c>
      <c r="BM1603" s="12"/>
      <c r="BN1603" s="12"/>
      <c r="BO1603" s="12"/>
      <c r="BP1603" s="12"/>
      <c r="BQ1603" s="52">
        <f>SUM(BQ1565:BQ1602)</f>
        <v>20.71</v>
      </c>
      <c r="BR1603" s="12"/>
      <c r="BS1603" s="12"/>
      <c r="BT1603" s="12"/>
      <c r="BU1603" s="12"/>
      <c r="BV1603" s="52">
        <f>SUM(BV1565:BV1602)</f>
        <v>0</v>
      </c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18" t="s">
        <v>5</v>
      </c>
      <c r="H1604" s="3">
        <v>2024</v>
      </c>
      <c r="I1604" s="20" t="s">
        <v>287</v>
      </c>
      <c r="J1604" s="184" t="s">
        <v>267</v>
      </c>
      <c r="K1604" s="184" t="s">
        <v>318</v>
      </c>
      <c r="L1604" s="187">
        <f t="shared" si="50"/>
        <v>0</v>
      </c>
      <c r="M1604" s="187">
        <f t="shared" si="51"/>
        <v>0</v>
      </c>
      <c r="N1604" s="186"/>
      <c r="O1604" s="33"/>
      <c r="P1604" s="33"/>
      <c r="Q1604" s="33"/>
      <c r="R1604" s="33"/>
      <c r="S1604" s="41"/>
      <c r="T1604" s="2"/>
      <c r="U1604" s="2"/>
      <c r="V1604" s="2"/>
      <c r="W1604" s="2"/>
      <c r="X1604" s="56"/>
      <c r="Y1604" s="62"/>
      <c r="Z1604" s="62"/>
      <c r="AA1604" s="62"/>
      <c r="AB1604" s="62"/>
      <c r="AC1604" s="69"/>
      <c r="AD1604" s="2"/>
      <c r="AE1604" s="2"/>
      <c r="AF1604" s="2"/>
      <c r="AG1604" s="2"/>
      <c r="AH1604" s="56"/>
      <c r="AI1604" s="72"/>
      <c r="AJ1604" s="72"/>
      <c r="AK1604" s="72"/>
      <c r="AL1604" s="72"/>
      <c r="AM1604" s="81"/>
      <c r="AN1604" s="2"/>
      <c r="AO1604" s="2"/>
      <c r="AP1604" s="2"/>
      <c r="AQ1604" s="2"/>
      <c r="AR1604" s="56"/>
      <c r="AS1604" s="85"/>
      <c r="AT1604" s="85"/>
      <c r="AU1604" s="85"/>
      <c r="AV1604" s="85"/>
      <c r="AW1604" s="101"/>
      <c r="AX1604" s="2"/>
      <c r="AY1604" s="2"/>
      <c r="AZ1604" s="2"/>
      <c r="BA1604" s="2"/>
      <c r="BB1604" s="56"/>
      <c r="BC1604" s="105"/>
      <c r="BD1604" s="105"/>
      <c r="BE1604" s="105"/>
      <c r="BF1604" s="105"/>
      <c r="BG1604" s="110"/>
      <c r="BH1604" s="2"/>
      <c r="BI1604" s="2"/>
      <c r="BJ1604" s="2"/>
      <c r="BK1604" s="2"/>
      <c r="BL1604" s="56"/>
      <c r="BM1604" s="48"/>
      <c r="BN1604" s="48"/>
      <c r="BO1604" s="48"/>
      <c r="BP1604" s="48"/>
      <c r="BQ1604" s="118"/>
      <c r="BR1604" s="2"/>
      <c r="BS1604" s="2"/>
      <c r="BT1604" s="2"/>
      <c r="BU1604" s="2"/>
      <c r="BV1604" s="56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18" t="s">
        <v>5</v>
      </c>
      <c r="H1605" s="3">
        <v>2024</v>
      </c>
      <c r="I1605" s="20" t="s">
        <v>287</v>
      </c>
      <c r="J1605" s="184" t="s">
        <v>291</v>
      </c>
      <c r="K1605" s="184" t="s">
        <v>319</v>
      </c>
      <c r="L1605" s="187">
        <f t="shared" si="50"/>
        <v>0</v>
      </c>
      <c r="M1605" s="187">
        <f t="shared" si="51"/>
        <v>0</v>
      </c>
      <c r="N1605" s="186"/>
      <c r="O1605" s="33"/>
      <c r="P1605" s="33"/>
      <c r="Q1605" s="33"/>
      <c r="R1605" s="33"/>
      <c r="S1605" s="41"/>
      <c r="T1605" s="2"/>
      <c r="U1605" s="2"/>
      <c r="V1605" s="2"/>
      <c r="W1605" s="2"/>
      <c r="X1605" s="56"/>
      <c r="Y1605" s="62"/>
      <c r="Z1605" s="62"/>
      <c r="AA1605" s="62"/>
      <c r="AB1605" s="62"/>
      <c r="AC1605" s="69"/>
      <c r="AD1605" s="2"/>
      <c r="AE1605" s="2"/>
      <c r="AF1605" s="2"/>
      <c r="AG1605" s="2"/>
      <c r="AH1605" s="56"/>
      <c r="AI1605" s="72"/>
      <c r="AJ1605" s="72"/>
      <c r="AK1605" s="72"/>
      <c r="AL1605" s="72"/>
      <c r="AM1605" s="81"/>
      <c r="AN1605" s="2"/>
      <c r="AO1605" s="2"/>
      <c r="AP1605" s="2"/>
      <c r="AQ1605" s="2"/>
      <c r="AR1605" s="56"/>
      <c r="AS1605" s="85"/>
      <c r="AT1605" s="85"/>
      <c r="AU1605" s="85"/>
      <c r="AV1605" s="85"/>
      <c r="AW1605" s="101"/>
      <c r="AX1605" s="2"/>
      <c r="AY1605" s="2"/>
      <c r="AZ1605" s="2"/>
      <c r="BA1605" s="2"/>
      <c r="BB1605" s="56"/>
      <c r="BC1605" s="105"/>
      <c r="BD1605" s="105"/>
      <c r="BE1605" s="105"/>
      <c r="BF1605" s="105"/>
      <c r="BG1605" s="110"/>
      <c r="BH1605" s="2"/>
      <c r="BI1605" s="2"/>
      <c r="BJ1605" s="2"/>
      <c r="BK1605" s="2"/>
      <c r="BL1605" s="56"/>
      <c r="BM1605" s="48"/>
      <c r="BN1605" s="48"/>
      <c r="BO1605" s="48"/>
      <c r="BP1605" s="48"/>
      <c r="BQ1605" s="118"/>
      <c r="BR1605" s="2"/>
      <c r="BS1605" s="2"/>
      <c r="BT1605" s="2"/>
      <c r="BU1605" s="2"/>
      <c r="BV1605" s="56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18" t="s">
        <v>5</v>
      </c>
      <c r="H1606" s="3">
        <v>2024</v>
      </c>
      <c r="I1606" s="20" t="s">
        <v>286</v>
      </c>
      <c r="J1606" s="184" t="s">
        <v>336</v>
      </c>
      <c r="K1606" s="184" t="s">
        <v>319</v>
      </c>
      <c r="L1606" s="187">
        <f t="shared" ref="L1606:L1669" si="52">SUM(R1606,W1606,AB1606,AG1606,AL1606,AQ1606,AV1606,BA1606,BF1606,BK1606,BP1606,BU1606)</f>
        <v>0</v>
      </c>
      <c r="M1606" s="187">
        <f t="shared" ref="M1606:M1669" si="53">SUM(S1606,X1606,AC1606,AH1606,AM1606,AR1606,AW1606,BB1606,BG1606,BL1606,BQ1606,BV1606)</f>
        <v>0</v>
      </c>
      <c r="N1606" s="186"/>
      <c r="O1606" s="33"/>
      <c r="P1606" s="33"/>
      <c r="Q1606" s="33"/>
      <c r="R1606" s="33"/>
      <c r="S1606" s="41"/>
      <c r="T1606" s="2"/>
      <c r="U1606" s="2"/>
      <c r="V1606" s="2"/>
      <c r="W1606" s="2"/>
      <c r="X1606" s="56"/>
      <c r="Y1606" s="62"/>
      <c r="Z1606" s="62"/>
      <c r="AA1606" s="62"/>
      <c r="AB1606" s="62"/>
      <c r="AC1606" s="69"/>
      <c r="AD1606" s="2"/>
      <c r="AE1606" s="2"/>
      <c r="AF1606" s="2"/>
      <c r="AG1606" s="2"/>
      <c r="AH1606" s="56"/>
      <c r="AI1606" s="72"/>
      <c r="AJ1606" s="72"/>
      <c r="AK1606" s="72"/>
      <c r="AL1606" s="72"/>
      <c r="AM1606" s="81"/>
      <c r="AN1606" s="2"/>
      <c r="AO1606" s="2"/>
      <c r="AP1606" s="2"/>
      <c r="AQ1606" s="2"/>
      <c r="AR1606" s="56"/>
      <c r="AS1606" s="85"/>
      <c r="AT1606" s="85"/>
      <c r="AU1606" s="85"/>
      <c r="AV1606" s="85"/>
      <c r="AW1606" s="101"/>
      <c r="AX1606" s="2"/>
      <c r="AY1606" s="2"/>
      <c r="AZ1606" s="2"/>
      <c r="BA1606" s="2"/>
      <c r="BB1606" s="56"/>
      <c r="BC1606" s="105"/>
      <c r="BD1606" s="105"/>
      <c r="BE1606" s="105"/>
      <c r="BF1606" s="105"/>
      <c r="BG1606" s="110"/>
      <c r="BH1606" s="2"/>
      <c r="BI1606" s="2"/>
      <c r="BJ1606" s="2"/>
      <c r="BK1606" s="2"/>
      <c r="BL1606" s="56"/>
      <c r="BM1606" s="48"/>
      <c r="BN1606" s="48"/>
      <c r="BO1606" s="48"/>
      <c r="BP1606" s="48"/>
      <c r="BQ1606" s="118"/>
      <c r="BR1606" s="2"/>
      <c r="BS1606" s="2"/>
      <c r="BT1606" s="2"/>
      <c r="BU1606" s="2"/>
      <c r="BV1606" s="56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18" t="s">
        <v>5</v>
      </c>
      <c r="H1607" s="3">
        <v>2024</v>
      </c>
      <c r="I1607" s="20" t="s">
        <v>286</v>
      </c>
      <c r="J1607" s="185" t="s">
        <v>337</v>
      </c>
      <c r="K1607" s="185" t="s">
        <v>318</v>
      </c>
      <c r="L1607" s="187">
        <f t="shared" si="52"/>
        <v>0</v>
      </c>
      <c r="M1607" s="187">
        <f t="shared" si="53"/>
        <v>0</v>
      </c>
      <c r="N1607" s="186"/>
      <c r="O1607" s="53"/>
      <c r="P1607" s="53"/>
      <c r="Q1607" s="53"/>
      <c r="R1607" s="53"/>
      <c r="S1607" s="41"/>
      <c r="T1607" s="8"/>
      <c r="U1607" s="8"/>
      <c r="V1607" s="8"/>
      <c r="W1607" s="8"/>
      <c r="X1607" s="56"/>
      <c r="Y1607" s="135"/>
      <c r="Z1607" s="135"/>
      <c r="AA1607" s="135"/>
      <c r="AB1607" s="135"/>
      <c r="AC1607" s="69"/>
      <c r="AD1607" s="8"/>
      <c r="AE1607" s="8"/>
      <c r="AF1607" s="8"/>
      <c r="AG1607" s="8"/>
      <c r="AH1607" s="56"/>
      <c r="AI1607" s="137"/>
      <c r="AJ1607" s="137"/>
      <c r="AK1607" s="137"/>
      <c r="AL1607" s="137"/>
      <c r="AM1607" s="81"/>
      <c r="AN1607" s="8"/>
      <c r="AO1607" s="8"/>
      <c r="AP1607" s="8"/>
      <c r="AQ1607" s="8"/>
      <c r="AR1607" s="56"/>
      <c r="AS1607" s="139"/>
      <c r="AT1607" s="139"/>
      <c r="AU1607" s="139"/>
      <c r="AV1607" s="139"/>
      <c r="AW1607" s="101"/>
      <c r="AX1607" s="8"/>
      <c r="AY1607" s="8"/>
      <c r="AZ1607" s="8"/>
      <c r="BA1607" s="8"/>
      <c r="BB1607" s="56"/>
      <c r="BC1607" s="141"/>
      <c r="BD1607" s="141"/>
      <c r="BE1607" s="141"/>
      <c r="BF1607" s="141"/>
      <c r="BG1607" s="110"/>
      <c r="BH1607" s="8"/>
      <c r="BI1607" s="8"/>
      <c r="BJ1607" s="8"/>
      <c r="BK1607" s="8"/>
      <c r="BL1607" s="56"/>
      <c r="BM1607" s="143"/>
      <c r="BN1607" s="143"/>
      <c r="BO1607" s="143"/>
      <c r="BP1607" s="143"/>
      <c r="BQ1607" s="118"/>
      <c r="BR1607" s="8"/>
      <c r="BS1607" s="8"/>
      <c r="BT1607" s="8"/>
      <c r="BU1607" s="8"/>
      <c r="BV1607" s="56"/>
    </row>
    <row r="1608" spans="1:74" ht="28.8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18" t="s">
        <v>5</v>
      </c>
      <c r="H1608" s="3">
        <v>2024</v>
      </c>
      <c r="I1608" s="20" t="s">
        <v>286</v>
      </c>
      <c r="J1608" s="185" t="s">
        <v>338</v>
      </c>
      <c r="K1608" s="185" t="s">
        <v>339</v>
      </c>
      <c r="L1608" s="187">
        <f t="shared" si="52"/>
        <v>0</v>
      </c>
      <c r="M1608" s="187">
        <f t="shared" si="53"/>
        <v>0</v>
      </c>
      <c r="N1608" s="186"/>
      <c r="O1608" s="53"/>
      <c r="P1608" s="53"/>
      <c r="Q1608" s="53"/>
      <c r="R1608" s="53"/>
      <c r="S1608" s="41"/>
      <c r="T1608" s="8"/>
      <c r="U1608" s="8"/>
      <c r="V1608" s="8"/>
      <c r="W1608" s="8"/>
      <c r="X1608" s="56"/>
      <c r="Y1608" s="135"/>
      <c r="Z1608" s="135"/>
      <c r="AA1608" s="135"/>
      <c r="AB1608" s="135"/>
      <c r="AC1608" s="69"/>
      <c r="AD1608" s="8"/>
      <c r="AE1608" s="8"/>
      <c r="AF1608" s="8"/>
      <c r="AG1608" s="8"/>
      <c r="AH1608" s="56"/>
      <c r="AI1608" s="137"/>
      <c r="AJ1608" s="137"/>
      <c r="AK1608" s="137"/>
      <c r="AL1608" s="137"/>
      <c r="AM1608" s="81"/>
      <c r="AN1608" s="8"/>
      <c r="AO1608" s="8"/>
      <c r="AP1608" s="8"/>
      <c r="AQ1608" s="8"/>
      <c r="AR1608" s="56"/>
      <c r="AS1608" s="139"/>
      <c r="AT1608" s="139"/>
      <c r="AU1608" s="139"/>
      <c r="AV1608" s="139"/>
      <c r="AW1608" s="101"/>
      <c r="AX1608" s="8"/>
      <c r="AY1608" s="8"/>
      <c r="AZ1608" s="8"/>
      <c r="BA1608" s="8"/>
      <c r="BB1608" s="56"/>
      <c r="BC1608" s="141"/>
      <c r="BD1608" s="141"/>
      <c r="BE1608" s="141"/>
      <c r="BF1608" s="141"/>
      <c r="BG1608" s="110"/>
      <c r="BH1608" s="8"/>
      <c r="BI1608" s="8"/>
      <c r="BJ1608" s="8"/>
      <c r="BK1608" s="8"/>
      <c r="BL1608" s="56"/>
      <c r="BM1608" s="143"/>
      <c r="BN1608" s="143"/>
      <c r="BO1608" s="143"/>
      <c r="BP1608" s="143"/>
      <c r="BQ1608" s="118"/>
      <c r="BR1608" s="8"/>
      <c r="BS1608" s="8"/>
      <c r="BT1608" s="8"/>
      <c r="BU1608" s="8"/>
      <c r="BV1608" s="56"/>
    </row>
    <row r="1609" spans="1:74" ht="28.8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18" t="s">
        <v>5</v>
      </c>
      <c r="H1609" s="3">
        <v>2024</v>
      </c>
      <c r="I1609" s="20" t="s">
        <v>286</v>
      </c>
      <c r="J1609" s="185" t="s">
        <v>340</v>
      </c>
      <c r="K1609" s="185" t="s">
        <v>318</v>
      </c>
      <c r="L1609" s="187">
        <f t="shared" si="52"/>
        <v>0</v>
      </c>
      <c r="M1609" s="187">
        <f t="shared" si="53"/>
        <v>0</v>
      </c>
      <c r="N1609" s="186"/>
      <c r="O1609" s="53"/>
      <c r="P1609" s="53"/>
      <c r="Q1609" s="53"/>
      <c r="R1609" s="53"/>
      <c r="S1609" s="41"/>
      <c r="T1609" s="8"/>
      <c r="U1609" s="8"/>
      <c r="V1609" s="8"/>
      <c r="W1609" s="8"/>
      <c r="X1609" s="56"/>
      <c r="Y1609" s="135"/>
      <c r="Z1609" s="135"/>
      <c r="AA1609" s="135"/>
      <c r="AB1609" s="135"/>
      <c r="AC1609" s="69"/>
      <c r="AD1609" s="8"/>
      <c r="AE1609" s="8"/>
      <c r="AF1609" s="8"/>
      <c r="AG1609" s="8"/>
      <c r="AH1609" s="56"/>
      <c r="AI1609" s="137"/>
      <c r="AJ1609" s="137"/>
      <c r="AK1609" s="137"/>
      <c r="AL1609" s="137"/>
      <c r="AM1609" s="81"/>
      <c r="AN1609" s="8"/>
      <c r="AO1609" s="8"/>
      <c r="AP1609" s="8"/>
      <c r="AQ1609" s="8"/>
      <c r="AR1609" s="56"/>
      <c r="AS1609" s="139"/>
      <c r="AT1609" s="139"/>
      <c r="AU1609" s="139"/>
      <c r="AV1609" s="139"/>
      <c r="AW1609" s="101"/>
      <c r="AX1609" s="8"/>
      <c r="AY1609" s="8"/>
      <c r="AZ1609" s="8"/>
      <c r="BA1609" s="8"/>
      <c r="BB1609" s="56"/>
      <c r="BC1609" s="141"/>
      <c r="BD1609" s="141"/>
      <c r="BE1609" s="141"/>
      <c r="BF1609" s="141"/>
      <c r="BG1609" s="110"/>
      <c r="BH1609" s="8"/>
      <c r="BI1609" s="8"/>
      <c r="BJ1609" s="8"/>
      <c r="BK1609" s="8"/>
      <c r="BL1609" s="56"/>
      <c r="BM1609" s="143"/>
      <c r="BN1609" s="143"/>
      <c r="BO1609" s="143"/>
      <c r="BP1609" s="143"/>
      <c r="BQ1609" s="118"/>
      <c r="BR1609" s="8"/>
      <c r="BS1609" s="8"/>
      <c r="BT1609" s="8"/>
      <c r="BU1609" s="8"/>
      <c r="BV1609" s="56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18" t="s">
        <v>5</v>
      </c>
      <c r="H1610" s="3">
        <v>2024</v>
      </c>
      <c r="I1610" s="20" t="s">
        <v>286</v>
      </c>
      <c r="J1610" s="185" t="s">
        <v>341</v>
      </c>
      <c r="K1610" s="185" t="s">
        <v>320</v>
      </c>
      <c r="L1610" s="187">
        <f t="shared" si="52"/>
        <v>0</v>
      </c>
      <c r="M1610" s="187">
        <f t="shared" si="53"/>
        <v>0</v>
      </c>
      <c r="N1610" s="186"/>
      <c r="O1610" s="53"/>
      <c r="P1610" s="53"/>
      <c r="Q1610" s="53"/>
      <c r="R1610" s="53"/>
      <c r="S1610" s="41"/>
      <c r="T1610" s="8"/>
      <c r="U1610" s="8"/>
      <c r="V1610" s="8"/>
      <c r="W1610" s="8"/>
      <c r="X1610" s="56"/>
      <c r="Y1610" s="135"/>
      <c r="Z1610" s="135"/>
      <c r="AA1610" s="135"/>
      <c r="AB1610" s="135"/>
      <c r="AC1610" s="69"/>
      <c r="AD1610" s="8"/>
      <c r="AE1610" s="8"/>
      <c r="AF1610" s="8"/>
      <c r="AG1610" s="8"/>
      <c r="AH1610" s="56"/>
      <c r="AI1610" s="137"/>
      <c r="AJ1610" s="137"/>
      <c r="AK1610" s="137"/>
      <c r="AL1610" s="137"/>
      <c r="AM1610" s="81"/>
      <c r="AN1610" s="8"/>
      <c r="AO1610" s="8"/>
      <c r="AP1610" s="8"/>
      <c r="AQ1610" s="8"/>
      <c r="AR1610" s="56"/>
      <c r="AS1610" s="139"/>
      <c r="AT1610" s="139"/>
      <c r="AU1610" s="139"/>
      <c r="AV1610" s="139"/>
      <c r="AW1610" s="101"/>
      <c r="AX1610" s="8"/>
      <c r="AY1610" s="8"/>
      <c r="AZ1610" s="8"/>
      <c r="BA1610" s="8"/>
      <c r="BB1610" s="56"/>
      <c r="BC1610" s="141"/>
      <c r="BD1610" s="141"/>
      <c r="BE1610" s="141"/>
      <c r="BF1610" s="141"/>
      <c r="BG1610" s="110"/>
      <c r="BH1610" s="8"/>
      <c r="BI1610" s="8"/>
      <c r="BJ1610" s="8"/>
      <c r="BK1610" s="8"/>
      <c r="BL1610" s="56"/>
      <c r="BM1610" s="143"/>
      <c r="BN1610" s="143"/>
      <c r="BO1610" s="143"/>
      <c r="BP1610" s="143"/>
      <c r="BQ1610" s="118"/>
      <c r="BR1610" s="8"/>
      <c r="BS1610" s="8"/>
      <c r="BT1610" s="8"/>
      <c r="BU1610" s="8"/>
      <c r="BV1610" s="56"/>
    </row>
    <row r="1611" spans="1:74" ht="28.8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18" t="s">
        <v>5</v>
      </c>
      <c r="H1611" s="3">
        <v>2024</v>
      </c>
      <c r="I1611" s="20" t="s">
        <v>286</v>
      </c>
      <c r="J1611" s="185" t="s">
        <v>342</v>
      </c>
      <c r="K1611" s="185" t="s">
        <v>320</v>
      </c>
      <c r="L1611" s="187">
        <f t="shared" si="52"/>
        <v>0</v>
      </c>
      <c r="M1611" s="187">
        <f t="shared" si="53"/>
        <v>0</v>
      </c>
      <c r="N1611" s="186"/>
      <c r="O1611" s="53"/>
      <c r="P1611" s="53"/>
      <c r="Q1611" s="53"/>
      <c r="R1611" s="53"/>
      <c r="S1611" s="41"/>
      <c r="T1611" s="8"/>
      <c r="U1611" s="8"/>
      <c r="V1611" s="8"/>
      <c r="W1611" s="8"/>
      <c r="X1611" s="56"/>
      <c r="Y1611" s="135"/>
      <c r="Z1611" s="135"/>
      <c r="AA1611" s="135"/>
      <c r="AB1611" s="135"/>
      <c r="AC1611" s="69"/>
      <c r="AD1611" s="8"/>
      <c r="AE1611" s="8"/>
      <c r="AF1611" s="8"/>
      <c r="AG1611" s="8"/>
      <c r="AH1611" s="56"/>
      <c r="AI1611" s="137"/>
      <c r="AJ1611" s="137"/>
      <c r="AK1611" s="137"/>
      <c r="AL1611" s="137"/>
      <c r="AM1611" s="81"/>
      <c r="AN1611" s="8"/>
      <c r="AO1611" s="8"/>
      <c r="AP1611" s="8"/>
      <c r="AQ1611" s="8"/>
      <c r="AR1611" s="56"/>
      <c r="AS1611" s="139"/>
      <c r="AT1611" s="139"/>
      <c r="AU1611" s="139"/>
      <c r="AV1611" s="139"/>
      <c r="AW1611" s="101"/>
      <c r="AX1611" s="8"/>
      <c r="AY1611" s="8"/>
      <c r="AZ1611" s="8"/>
      <c r="BA1611" s="8"/>
      <c r="BB1611" s="56"/>
      <c r="BC1611" s="141"/>
      <c r="BD1611" s="141"/>
      <c r="BE1611" s="141"/>
      <c r="BF1611" s="141"/>
      <c r="BG1611" s="110"/>
      <c r="BH1611" s="8"/>
      <c r="BI1611" s="8"/>
      <c r="BJ1611" s="8"/>
      <c r="BK1611" s="8"/>
      <c r="BL1611" s="56"/>
      <c r="BM1611" s="143"/>
      <c r="BN1611" s="143"/>
      <c r="BO1611" s="143"/>
      <c r="BP1611" s="143"/>
      <c r="BQ1611" s="118"/>
      <c r="BR1611" s="8"/>
      <c r="BS1611" s="8"/>
      <c r="BT1611" s="8"/>
      <c r="BU1611" s="8"/>
      <c r="BV1611" s="56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18" t="s">
        <v>5</v>
      </c>
      <c r="H1612" s="3">
        <v>2024</v>
      </c>
      <c r="I1612" s="20" t="s">
        <v>286</v>
      </c>
      <c r="J1612" s="185" t="s">
        <v>343</v>
      </c>
      <c r="K1612" s="185" t="s">
        <v>339</v>
      </c>
      <c r="L1612" s="187">
        <f t="shared" si="52"/>
        <v>0</v>
      </c>
      <c r="M1612" s="187">
        <f t="shared" si="53"/>
        <v>0</v>
      </c>
      <c r="N1612" s="186"/>
      <c r="O1612" s="53"/>
      <c r="P1612" s="53"/>
      <c r="Q1612" s="53"/>
      <c r="R1612" s="53"/>
      <c r="S1612" s="41"/>
      <c r="T1612" s="8"/>
      <c r="U1612" s="8"/>
      <c r="V1612" s="8"/>
      <c r="W1612" s="8"/>
      <c r="X1612" s="56"/>
      <c r="Y1612" s="135"/>
      <c r="Z1612" s="135"/>
      <c r="AA1612" s="135"/>
      <c r="AB1612" s="135"/>
      <c r="AC1612" s="69"/>
      <c r="AD1612" s="8"/>
      <c r="AE1612" s="8"/>
      <c r="AF1612" s="8"/>
      <c r="AG1612" s="8"/>
      <c r="AH1612" s="56"/>
      <c r="AI1612" s="137"/>
      <c r="AJ1612" s="137"/>
      <c r="AK1612" s="137"/>
      <c r="AL1612" s="137"/>
      <c r="AM1612" s="81"/>
      <c r="AN1612" s="8"/>
      <c r="AO1612" s="8"/>
      <c r="AP1612" s="8"/>
      <c r="AQ1612" s="8"/>
      <c r="AR1612" s="56"/>
      <c r="AS1612" s="139"/>
      <c r="AT1612" s="139"/>
      <c r="AU1612" s="139"/>
      <c r="AV1612" s="139"/>
      <c r="AW1612" s="101"/>
      <c r="AX1612" s="8"/>
      <c r="AY1612" s="8"/>
      <c r="AZ1612" s="8"/>
      <c r="BA1612" s="8"/>
      <c r="BB1612" s="56"/>
      <c r="BC1612" s="141"/>
      <c r="BD1612" s="141"/>
      <c r="BE1612" s="141"/>
      <c r="BF1612" s="141"/>
      <c r="BG1612" s="110"/>
      <c r="BH1612" s="8"/>
      <c r="BI1612" s="8"/>
      <c r="BJ1612" s="8"/>
      <c r="BK1612" s="8"/>
      <c r="BL1612" s="56"/>
      <c r="BM1612" s="143"/>
      <c r="BN1612" s="143"/>
      <c r="BO1612" s="143"/>
      <c r="BP1612" s="143"/>
      <c r="BQ1612" s="118"/>
      <c r="BR1612" s="8"/>
      <c r="BS1612" s="8"/>
      <c r="BT1612" s="8"/>
      <c r="BU1612" s="8"/>
      <c r="BV1612" s="56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18" t="s">
        <v>5</v>
      </c>
      <c r="H1613" s="3">
        <v>2024</v>
      </c>
      <c r="I1613" s="20" t="s">
        <v>288</v>
      </c>
      <c r="J1613" s="185" t="s">
        <v>344</v>
      </c>
      <c r="K1613" s="185" t="s">
        <v>318</v>
      </c>
      <c r="L1613" s="187">
        <f t="shared" si="52"/>
        <v>0</v>
      </c>
      <c r="M1613" s="187">
        <f t="shared" si="53"/>
        <v>0</v>
      </c>
      <c r="N1613" s="186"/>
      <c r="O1613" s="53"/>
      <c r="P1613" s="53"/>
      <c r="Q1613" s="53"/>
      <c r="R1613" s="53"/>
      <c r="S1613" s="41"/>
      <c r="T1613" s="8"/>
      <c r="U1613" s="8"/>
      <c r="V1613" s="8"/>
      <c r="W1613" s="8"/>
      <c r="X1613" s="56"/>
      <c r="Y1613" s="135"/>
      <c r="Z1613" s="135"/>
      <c r="AA1613" s="135"/>
      <c r="AB1613" s="135"/>
      <c r="AC1613" s="69"/>
      <c r="AD1613" s="8"/>
      <c r="AE1613" s="8"/>
      <c r="AF1613" s="8"/>
      <c r="AG1613" s="8"/>
      <c r="AH1613" s="56"/>
      <c r="AI1613" s="137"/>
      <c r="AJ1613" s="137"/>
      <c r="AK1613" s="137"/>
      <c r="AL1613" s="137"/>
      <c r="AM1613" s="81"/>
      <c r="AN1613" s="8"/>
      <c r="AO1613" s="8"/>
      <c r="AP1613" s="8"/>
      <c r="AQ1613" s="8"/>
      <c r="AR1613" s="56"/>
      <c r="AS1613" s="139"/>
      <c r="AT1613" s="139"/>
      <c r="AU1613" s="139"/>
      <c r="AV1613" s="139"/>
      <c r="AW1613" s="101"/>
      <c r="AX1613" s="8"/>
      <c r="AY1613" s="8"/>
      <c r="AZ1613" s="8"/>
      <c r="BA1613" s="8"/>
      <c r="BB1613" s="56"/>
      <c r="BC1613" s="141"/>
      <c r="BD1613" s="141"/>
      <c r="BE1613" s="141"/>
      <c r="BF1613" s="141"/>
      <c r="BG1613" s="110"/>
      <c r="BH1613" s="8"/>
      <c r="BI1613" s="8"/>
      <c r="BJ1613" s="8"/>
      <c r="BK1613" s="8"/>
      <c r="BL1613" s="56"/>
      <c r="BM1613" s="143"/>
      <c r="BN1613" s="143"/>
      <c r="BO1613" s="143"/>
      <c r="BP1613" s="143"/>
      <c r="BQ1613" s="118"/>
      <c r="BR1613" s="8"/>
      <c r="BS1613" s="8"/>
      <c r="BT1613" s="8"/>
      <c r="BU1613" s="8"/>
      <c r="BV1613" s="56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18" t="s">
        <v>5</v>
      </c>
      <c r="H1614" s="3">
        <v>2024</v>
      </c>
      <c r="I1614" s="20" t="s">
        <v>288</v>
      </c>
      <c r="J1614" s="184" t="s">
        <v>351</v>
      </c>
      <c r="K1614" s="184" t="s">
        <v>318</v>
      </c>
      <c r="L1614" s="187">
        <f t="shared" si="52"/>
        <v>0</v>
      </c>
      <c r="M1614" s="187">
        <f t="shared" si="53"/>
        <v>0</v>
      </c>
      <c r="N1614" s="186"/>
      <c r="O1614" s="53"/>
      <c r="P1614" s="53"/>
      <c r="Q1614" s="53"/>
      <c r="R1614" s="53"/>
      <c r="S1614" s="41"/>
      <c r="T1614" s="8"/>
      <c r="U1614" s="8"/>
      <c r="V1614" s="8"/>
      <c r="W1614" s="8"/>
      <c r="X1614" s="56"/>
      <c r="Y1614" s="135"/>
      <c r="Z1614" s="135"/>
      <c r="AA1614" s="135"/>
      <c r="AB1614" s="135"/>
      <c r="AC1614" s="69"/>
      <c r="AD1614" s="8"/>
      <c r="AE1614" s="8"/>
      <c r="AF1614" s="8"/>
      <c r="AG1614" s="8"/>
      <c r="AH1614" s="56"/>
      <c r="AI1614" s="137"/>
      <c r="AJ1614" s="137"/>
      <c r="AK1614" s="137"/>
      <c r="AL1614" s="137"/>
      <c r="AM1614" s="81"/>
      <c r="AN1614" s="8"/>
      <c r="AO1614" s="8"/>
      <c r="AP1614" s="8"/>
      <c r="AQ1614" s="8"/>
      <c r="AR1614" s="56"/>
      <c r="AS1614" s="139"/>
      <c r="AT1614" s="139"/>
      <c r="AU1614" s="139"/>
      <c r="AV1614" s="139"/>
      <c r="AW1614" s="101"/>
      <c r="AX1614" s="8"/>
      <c r="AY1614" s="8"/>
      <c r="AZ1614" s="8"/>
      <c r="BA1614" s="8"/>
      <c r="BB1614" s="56"/>
      <c r="BC1614" s="141"/>
      <c r="BD1614" s="141"/>
      <c r="BE1614" s="141"/>
      <c r="BF1614" s="141"/>
      <c r="BG1614" s="110"/>
      <c r="BH1614" s="8"/>
      <c r="BI1614" s="8"/>
      <c r="BJ1614" s="8"/>
      <c r="BK1614" s="8"/>
      <c r="BL1614" s="56"/>
      <c r="BM1614" s="143"/>
      <c r="BN1614" s="143"/>
      <c r="BO1614" s="143"/>
      <c r="BP1614" s="143"/>
      <c r="BQ1614" s="118"/>
      <c r="BR1614" s="8"/>
      <c r="BS1614" s="8"/>
      <c r="BT1614" s="8"/>
      <c r="BU1614" s="8"/>
      <c r="BV1614" s="56"/>
    </row>
    <row r="1615" spans="1:74" ht="28.8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18" t="s">
        <v>5</v>
      </c>
      <c r="H1615" s="3">
        <v>2024</v>
      </c>
      <c r="I1615" s="20" t="s">
        <v>288</v>
      </c>
      <c r="J1615" s="184" t="s">
        <v>352</v>
      </c>
      <c r="K1615" s="184" t="s">
        <v>321</v>
      </c>
      <c r="L1615" s="187">
        <f t="shared" si="52"/>
        <v>0</v>
      </c>
      <c r="M1615" s="187">
        <f t="shared" si="53"/>
        <v>0</v>
      </c>
      <c r="N1615" s="186"/>
      <c r="O1615" s="33"/>
      <c r="P1615" s="33"/>
      <c r="Q1615" s="33"/>
      <c r="R1615" s="33"/>
      <c r="S1615" s="41"/>
      <c r="T1615" s="2"/>
      <c r="U1615" s="2"/>
      <c r="V1615" s="2"/>
      <c r="W1615" s="2"/>
      <c r="X1615" s="56"/>
      <c r="Y1615" s="62"/>
      <c r="Z1615" s="62"/>
      <c r="AA1615" s="62"/>
      <c r="AB1615" s="62"/>
      <c r="AC1615" s="69"/>
      <c r="AD1615" s="2"/>
      <c r="AE1615" s="2"/>
      <c r="AF1615" s="2"/>
      <c r="AG1615" s="2"/>
      <c r="AH1615" s="56"/>
      <c r="AI1615" s="72"/>
      <c r="AJ1615" s="72"/>
      <c r="AK1615" s="72"/>
      <c r="AL1615" s="72"/>
      <c r="AM1615" s="81"/>
      <c r="AN1615" s="2"/>
      <c r="AO1615" s="2"/>
      <c r="AP1615" s="2"/>
      <c r="AQ1615" s="2"/>
      <c r="AR1615" s="56"/>
      <c r="AS1615" s="85"/>
      <c r="AT1615" s="85"/>
      <c r="AU1615" s="85"/>
      <c r="AV1615" s="85"/>
      <c r="AW1615" s="101"/>
      <c r="AX1615" s="2"/>
      <c r="AY1615" s="2"/>
      <c r="AZ1615" s="2"/>
      <c r="BA1615" s="2"/>
      <c r="BB1615" s="56"/>
      <c r="BC1615" s="105"/>
      <c r="BD1615" s="105"/>
      <c r="BE1615" s="105"/>
      <c r="BF1615" s="105"/>
      <c r="BG1615" s="110"/>
      <c r="BH1615" s="2"/>
      <c r="BI1615" s="2"/>
      <c r="BJ1615" s="2"/>
      <c r="BK1615" s="2"/>
      <c r="BL1615" s="56"/>
      <c r="BM1615" s="48"/>
      <c r="BN1615" s="48"/>
      <c r="BO1615" s="48"/>
      <c r="BP1615" s="48"/>
      <c r="BQ1615" s="118"/>
      <c r="BR1615" s="2"/>
      <c r="BS1615" s="2"/>
      <c r="BT1615" s="2"/>
      <c r="BU1615" s="2"/>
      <c r="BV1615" s="56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18" t="s">
        <v>5</v>
      </c>
      <c r="H1616" s="3">
        <v>2024</v>
      </c>
      <c r="I1616" s="20" t="s">
        <v>288</v>
      </c>
      <c r="J1616" s="184" t="s">
        <v>345</v>
      </c>
      <c r="K1616" s="184" t="s">
        <v>318</v>
      </c>
      <c r="L1616" s="187">
        <f t="shared" si="52"/>
        <v>0</v>
      </c>
      <c r="M1616" s="187">
        <f t="shared" si="53"/>
        <v>0</v>
      </c>
      <c r="N1616" s="186"/>
      <c r="O1616" s="34"/>
      <c r="P1616" s="33"/>
      <c r="Q1616" s="33"/>
      <c r="R1616" s="33"/>
      <c r="S1616" s="41"/>
      <c r="T1616" s="3"/>
      <c r="U1616" s="2"/>
      <c r="V1616" s="2"/>
      <c r="W1616" s="2"/>
      <c r="X1616" s="56"/>
      <c r="Y1616" s="64"/>
      <c r="Z1616" s="62"/>
      <c r="AA1616" s="62"/>
      <c r="AB1616" s="62"/>
      <c r="AC1616" s="69"/>
      <c r="AD1616" s="3"/>
      <c r="AE1616" s="2"/>
      <c r="AF1616" s="2"/>
      <c r="AG1616" s="2"/>
      <c r="AH1616" s="56"/>
      <c r="AI1616" s="73"/>
      <c r="AJ1616" s="72"/>
      <c r="AK1616" s="72"/>
      <c r="AL1616" s="72"/>
      <c r="AM1616" s="81"/>
      <c r="AN1616" s="3"/>
      <c r="AO1616" s="2"/>
      <c r="AP1616" s="2"/>
      <c r="AQ1616" s="2"/>
      <c r="AR1616" s="56"/>
      <c r="AS1616" s="86"/>
      <c r="AT1616" s="85"/>
      <c r="AU1616" s="85"/>
      <c r="AV1616" s="85"/>
      <c r="AW1616" s="101"/>
      <c r="AX1616" s="3"/>
      <c r="AY1616" s="2"/>
      <c r="AZ1616" s="2"/>
      <c r="BA1616" s="2"/>
      <c r="BB1616" s="56"/>
      <c r="BC1616" s="106"/>
      <c r="BD1616" s="105"/>
      <c r="BE1616" s="105"/>
      <c r="BF1616" s="105"/>
      <c r="BG1616" s="110"/>
      <c r="BH1616" s="3"/>
      <c r="BI1616" s="2"/>
      <c r="BJ1616" s="2"/>
      <c r="BK1616" s="2"/>
      <c r="BL1616" s="56"/>
      <c r="BM1616" s="49"/>
      <c r="BN1616" s="48"/>
      <c r="BO1616" s="48"/>
      <c r="BP1616" s="48"/>
      <c r="BQ1616" s="118"/>
      <c r="BR1616" s="3"/>
      <c r="BS1616" s="2"/>
      <c r="BT1616" s="2"/>
      <c r="BU1616" s="2"/>
      <c r="BV1616" s="56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18" t="s">
        <v>5</v>
      </c>
      <c r="H1617" s="3">
        <v>2024</v>
      </c>
      <c r="I1617" s="20" t="s">
        <v>289</v>
      </c>
      <c r="J1617" s="184" t="s">
        <v>268</v>
      </c>
      <c r="K1617" s="184" t="s">
        <v>318</v>
      </c>
      <c r="L1617" s="187">
        <f t="shared" si="52"/>
        <v>0</v>
      </c>
      <c r="M1617" s="187">
        <f t="shared" si="53"/>
        <v>0</v>
      </c>
      <c r="N1617" s="186"/>
      <c r="O1617" s="33"/>
      <c r="P1617" s="33"/>
      <c r="Q1617" s="33"/>
      <c r="R1617" s="33"/>
      <c r="S1617" s="41"/>
      <c r="T1617" s="2"/>
      <c r="U1617" s="2"/>
      <c r="V1617" s="2"/>
      <c r="W1617" s="2"/>
      <c r="X1617" s="56"/>
      <c r="Y1617" s="62"/>
      <c r="Z1617" s="62"/>
      <c r="AA1617" s="62"/>
      <c r="AB1617" s="62"/>
      <c r="AC1617" s="69"/>
      <c r="AD1617" s="2"/>
      <c r="AE1617" s="2"/>
      <c r="AF1617" s="2"/>
      <c r="AG1617" s="2"/>
      <c r="AH1617" s="56"/>
      <c r="AI1617" s="72"/>
      <c r="AJ1617" s="72"/>
      <c r="AK1617" s="72"/>
      <c r="AL1617" s="72"/>
      <c r="AM1617" s="81"/>
      <c r="AN1617" s="2"/>
      <c r="AO1617" s="2"/>
      <c r="AP1617" s="2"/>
      <c r="AQ1617" s="2"/>
      <c r="AR1617" s="56"/>
      <c r="AS1617" s="85"/>
      <c r="AT1617" s="85"/>
      <c r="AU1617" s="85"/>
      <c r="AV1617" s="85"/>
      <c r="AW1617" s="101"/>
      <c r="AX1617" s="2"/>
      <c r="AY1617" s="2"/>
      <c r="AZ1617" s="2"/>
      <c r="BA1617" s="2"/>
      <c r="BB1617" s="56"/>
      <c r="BC1617" s="105"/>
      <c r="BD1617" s="105"/>
      <c r="BE1617" s="105"/>
      <c r="BF1617" s="105"/>
      <c r="BG1617" s="110"/>
      <c r="BH1617" s="2"/>
      <c r="BI1617" s="2"/>
      <c r="BJ1617" s="2"/>
      <c r="BK1617" s="2"/>
      <c r="BL1617" s="56"/>
      <c r="BM1617" s="48"/>
      <c r="BN1617" s="48"/>
      <c r="BO1617" s="48"/>
      <c r="BP1617" s="48"/>
      <c r="BQ1617" s="118"/>
      <c r="BR1617" s="2"/>
      <c r="BS1617" s="2"/>
      <c r="BT1617" s="2"/>
      <c r="BU1617" s="2"/>
      <c r="BV1617" s="56"/>
    </row>
    <row r="1618" spans="1:74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18" t="s">
        <v>5</v>
      </c>
      <c r="H1618" s="3">
        <v>2024</v>
      </c>
      <c r="I1618" s="20" t="s">
        <v>289</v>
      </c>
      <c r="J1618" s="184" t="s">
        <v>292</v>
      </c>
      <c r="K1618" s="184" t="s">
        <v>318</v>
      </c>
      <c r="L1618" s="187">
        <f t="shared" si="52"/>
        <v>0</v>
      </c>
      <c r="M1618" s="187">
        <f t="shared" si="53"/>
        <v>0</v>
      </c>
      <c r="N1618" s="186"/>
      <c r="O1618" s="33"/>
      <c r="P1618" s="33"/>
      <c r="Q1618" s="33"/>
      <c r="R1618" s="33"/>
      <c r="S1618" s="41"/>
      <c r="T1618" s="2"/>
      <c r="U1618" s="2"/>
      <c r="V1618" s="2"/>
      <c r="W1618" s="2"/>
      <c r="X1618" s="56"/>
      <c r="Y1618" s="62"/>
      <c r="Z1618" s="62"/>
      <c r="AA1618" s="62"/>
      <c r="AB1618" s="62"/>
      <c r="AC1618" s="69"/>
      <c r="AD1618" s="2"/>
      <c r="AE1618" s="2"/>
      <c r="AF1618" s="2"/>
      <c r="AG1618" s="2"/>
      <c r="AH1618" s="56"/>
      <c r="AI1618" s="72"/>
      <c r="AJ1618" s="72"/>
      <c r="AK1618" s="72"/>
      <c r="AL1618" s="72"/>
      <c r="AM1618" s="81"/>
      <c r="AN1618" s="2"/>
      <c r="AO1618" s="2"/>
      <c r="AP1618" s="2"/>
      <c r="AQ1618" s="2"/>
      <c r="AR1618" s="56"/>
      <c r="AS1618" s="85"/>
      <c r="AT1618" s="85"/>
      <c r="AU1618" s="85"/>
      <c r="AV1618" s="85"/>
      <c r="AW1618" s="101"/>
      <c r="AX1618" s="2"/>
      <c r="AY1618" s="2"/>
      <c r="AZ1618" s="2"/>
      <c r="BA1618" s="2"/>
      <c r="BB1618" s="56"/>
      <c r="BC1618" s="105"/>
      <c r="BD1618" s="105"/>
      <c r="BE1618" s="105"/>
      <c r="BF1618" s="105"/>
      <c r="BG1618" s="110"/>
      <c r="BH1618" s="2"/>
      <c r="BI1618" s="2"/>
      <c r="BJ1618" s="2"/>
      <c r="BK1618" s="2"/>
      <c r="BL1618" s="56"/>
      <c r="BM1618" s="48"/>
      <c r="BN1618" s="48"/>
      <c r="BO1618" s="48"/>
      <c r="BP1618" s="48"/>
      <c r="BQ1618" s="118"/>
      <c r="BR1618" s="2"/>
      <c r="BS1618" s="2"/>
      <c r="BT1618" s="2"/>
      <c r="BU1618" s="2"/>
      <c r="BV1618" s="56"/>
    </row>
    <row r="1619" spans="1:74" ht="15.6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18" t="s">
        <v>5</v>
      </c>
      <c r="H1619" s="3">
        <v>2024</v>
      </c>
      <c r="I1619" s="20" t="s">
        <v>285</v>
      </c>
      <c r="J1619" s="184" t="s">
        <v>293</v>
      </c>
      <c r="K1619" s="184" t="s">
        <v>318</v>
      </c>
      <c r="L1619" s="187">
        <f t="shared" si="52"/>
        <v>0</v>
      </c>
      <c r="M1619" s="187">
        <f t="shared" si="53"/>
        <v>0</v>
      </c>
      <c r="N1619" s="186"/>
      <c r="O1619" s="33"/>
      <c r="P1619" s="33"/>
      <c r="Q1619" s="33"/>
      <c r="R1619" s="35"/>
      <c r="S1619" s="41"/>
      <c r="T1619" s="2"/>
      <c r="U1619" s="2"/>
      <c r="V1619" s="2"/>
      <c r="W1619" s="29"/>
      <c r="X1619" s="56"/>
      <c r="Y1619" s="62"/>
      <c r="Z1619" s="62"/>
      <c r="AA1619" s="62"/>
      <c r="AB1619" s="63"/>
      <c r="AC1619" s="69"/>
      <c r="AD1619" s="2"/>
      <c r="AE1619" s="2"/>
      <c r="AF1619" s="2"/>
      <c r="AG1619" s="29"/>
      <c r="AH1619" s="56"/>
      <c r="AI1619" s="72"/>
      <c r="AJ1619" s="72"/>
      <c r="AK1619" s="72"/>
      <c r="AL1619" s="74"/>
      <c r="AM1619" s="81"/>
      <c r="AN1619" s="2"/>
      <c r="AO1619" s="2"/>
      <c r="AP1619" s="2"/>
      <c r="AQ1619" s="29"/>
      <c r="AR1619" s="56"/>
      <c r="AS1619" s="85"/>
      <c r="AT1619" s="85"/>
      <c r="AU1619" s="85"/>
      <c r="AV1619" s="87"/>
      <c r="AW1619" s="101"/>
      <c r="AX1619" s="2"/>
      <c r="AY1619" s="2"/>
      <c r="AZ1619" s="2"/>
      <c r="BA1619" s="29"/>
      <c r="BB1619" s="56"/>
      <c r="BC1619" s="105"/>
      <c r="BD1619" s="105"/>
      <c r="BE1619" s="105"/>
      <c r="BF1619" s="107"/>
      <c r="BG1619" s="110"/>
      <c r="BH1619" s="2"/>
      <c r="BI1619" s="2"/>
      <c r="BJ1619" s="2"/>
      <c r="BK1619" s="29"/>
      <c r="BL1619" s="56"/>
      <c r="BM1619" s="48"/>
      <c r="BN1619" s="48"/>
      <c r="BO1619" s="48"/>
      <c r="BP1619" s="114"/>
      <c r="BQ1619" s="118"/>
      <c r="BR1619" s="2"/>
      <c r="BS1619" s="2"/>
      <c r="BT1619" s="2"/>
      <c r="BU1619" s="29"/>
      <c r="BV1619" s="56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18" t="s">
        <v>5</v>
      </c>
      <c r="H1620" s="3">
        <v>2024</v>
      </c>
      <c r="I1620" s="20" t="s">
        <v>287</v>
      </c>
      <c r="J1620" s="184" t="s">
        <v>269</v>
      </c>
      <c r="K1620" s="184" t="s">
        <v>320</v>
      </c>
      <c r="L1620" s="187">
        <f t="shared" si="52"/>
        <v>0</v>
      </c>
      <c r="M1620" s="187">
        <f t="shared" si="53"/>
        <v>0</v>
      </c>
      <c r="N1620" s="186"/>
      <c r="O1620" s="33"/>
      <c r="P1620" s="33"/>
      <c r="Q1620" s="33"/>
      <c r="R1620" s="33"/>
      <c r="S1620" s="41"/>
      <c r="T1620" s="2"/>
      <c r="U1620" s="2"/>
      <c r="V1620" s="2"/>
      <c r="W1620" s="2"/>
      <c r="X1620" s="56"/>
      <c r="Y1620" s="62"/>
      <c r="Z1620" s="62"/>
      <c r="AA1620" s="62"/>
      <c r="AB1620" s="64"/>
      <c r="AC1620" s="69"/>
      <c r="AD1620" s="2"/>
      <c r="AE1620" s="2"/>
      <c r="AF1620" s="2"/>
      <c r="AG1620" s="2"/>
      <c r="AH1620" s="56"/>
      <c r="AI1620" s="72"/>
      <c r="AJ1620" s="72"/>
      <c r="AK1620" s="72"/>
      <c r="AL1620" s="72"/>
      <c r="AM1620" s="81"/>
      <c r="AN1620" s="2"/>
      <c r="AO1620" s="2"/>
      <c r="AP1620" s="2"/>
      <c r="AQ1620" s="2"/>
      <c r="AR1620" s="56"/>
      <c r="AS1620" s="85"/>
      <c r="AT1620" s="85"/>
      <c r="AU1620" s="85"/>
      <c r="AV1620" s="85"/>
      <c r="AW1620" s="101"/>
      <c r="AX1620" s="2"/>
      <c r="AY1620" s="2"/>
      <c r="AZ1620" s="2"/>
      <c r="BA1620" s="2"/>
      <c r="BB1620" s="56"/>
      <c r="BC1620" s="105"/>
      <c r="BD1620" s="105"/>
      <c r="BE1620" s="105"/>
      <c r="BF1620" s="105"/>
      <c r="BG1620" s="110"/>
      <c r="BH1620" s="2"/>
      <c r="BI1620" s="2"/>
      <c r="BJ1620" s="2"/>
      <c r="BK1620" s="2"/>
      <c r="BL1620" s="56"/>
      <c r="BM1620" s="48"/>
      <c r="BN1620" s="48"/>
      <c r="BO1620" s="48"/>
      <c r="BP1620" s="48"/>
      <c r="BQ1620" s="118"/>
      <c r="BR1620" s="2"/>
      <c r="BS1620" s="2"/>
      <c r="BT1620" s="2"/>
      <c r="BU1620" s="2"/>
      <c r="BV1620" s="56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18" t="s">
        <v>5</v>
      </c>
      <c r="H1621" s="3">
        <v>2024</v>
      </c>
      <c r="I1621" s="20" t="s">
        <v>287</v>
      </c>
      <c r="J1621" s="184" t="s">
        <v>270</v>
      </c>
      <c r="K1621" s="184" t="s">
        <v>320</v>
      </c>
      <c r="L1621" s="187">
        <f t="shared" si="52"/>
        <v>0</v>
      </c>
      <c r="M1621" s="187">
        <f t="shared" si="53"/>
        <v>0</v>
      </c>
      <c r="N1621" s="186"/>
      <c r="O1621" s="33"/>
      <c r="P1621" s="33"/>
      <c r="Q1621" s="33"/>
      <c r="R1621" s="33"/>
      <c r="S1621" s="41"/>
      <c r="T1621" s="2"/>
      <c r="U1621" s="2"/>
      <c r="V1621" s="2"/>
      <c r="W1621" s="2"/>
      <c r="X1621" s="56"/>
      <c r="Y1621" s="62"/>
      <c r="Z1621" s="62"/>
      <c r="AA1621" s="62"/>
      <c r="AB1621" s="62"/>
      <c r="AC1621" s="69"/>
      <c r="AD1621" s="2"/>
      <c r="AE1621" s="2"/>
      <c r="AF1621" s="2"/>
      <c r="AG1621" s="2"/>
      <c r="AH1621" s="56"/>
      <c r="AI1621" s="72"/>
      <c r="AJ1621" s="72"/>
      <c r="AK1621" s="72"/>
      <c r="AL1621" s="72"/>
      <c r="AM1621" s="81"/>
      <c r="AN1621" s="2"/>
      <c r="AO1621" s="2"/>
      <c r="AP1621" s="2"/>
      <c r="AQ1621" s="2"/>
      <c r="AR1621" s="56"/>
      <c r="AS1621" s="85"/>
      <c r="AT1621" s="85"/>
      <c r="AU1621" s="85"/>
      <c r="AV1621" s="85"/>
      <c r="AW1621" s="101"/>
      <c r="AX1621" s="2"/>
      <c r="AY1621" s="2"/>
      <c r="AZ1621" s="2"/>
      <c r="BA1621" s="2"/>
      <c r="BB1621" s="56"/>
      <c r="BC1621" s="105"/>
      <c r="BD1621" s="105"/>
      <c r="BE1621" s="105"/>
      <c r="BF1621" s="105"/>
      <c r="BG1621" s="110"/>
      <c r="BH1621" s="2"/>
      <c r="BI1621" s="2"/>
      <c r="BJ1621" s="2"/>
      <c r="BK1621" s="2"/>
      <c r="BL1621" s="56"/>
      <c r="BM1621" s="48"/>
      <c r="BN1621" s="48"/>
      <c r="BO1621" s="48"/>
      <c r="BP1621" s="48"/>
      <c r="BQ1621" s="118"/>
      <c r="BR1621" s="2"/>
      <c r="BS1621" s="2"/>
      <c r="BT1621" s="2"/>
      <c r="BU1621" s="2"/>
      <c r="BV1621" s="56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18" t="s">
        <v>5</v>
      </c>
      <c r="H1622" s="3">
        <v>2024</v>
      </c>
      <c r="I1622" s="20" t="s">
        <v>290</v>
      </c>
      <c r="J1622" s="184" t="s">
        <v>271</v>
      </c>
      <c r="K1622" s="184" t="s">
        <v>321</v>
      </c>
      <c r="L1622" s="187">
        <f t="shared" si="52"/>
        <v>0</v>
      </c>
      <c r="M1622" s="187">
        <f t="shared" si="53"/>
        <v>0</v>
      </c>
      <c r="N1622" s="186"/>
      <c r="O1622" s="33"/>
      <c r="P1622" s="33"/>
      <c r="Q1622" s="33"/>
      <c r="R1622" s="33"/>
      <c r="S1622" s="41"/>
      <c r="T1622" s="2"/>
      <c r="U1622" s="2"/>
      <c r="V1622" s="2"/>
      <c r="W1622" s="2"/>
      <c r="X1622" s="56"/>
      <c r="Y1622" s="62"/>
      <c r="Z1622" s="62"/>
      <c r="AA1622" s="62"/>
      <c r="AB1622" s="62"/>
      <c r="AC1622" s="69"/>
      <c r="AD1622" s="2"/>
      <c r="AE1622" s="2"/>
      <c r="AF1622" s="2"/>
      <c r="AG1622" s="2"/>
      <c r="AH1622" s="56"/>
      <c r="AI1622" s="72"/>
      <c r="AJ1622" s="72"/>
      <c r="AK1622" s="72"/>
      <c r="AL1622" s="72"/>
      <c r="AM1622" s="81"/>
      <c r="AN1622" s="2"/>
      <c r="AO1622" s="2"/>
      <c r="AP1622" s="2"/>
      <c r="AQ1622" s="2"/>
      <c r="AR1622" s="56"/>
      <c r="AS1622" s="85"/>
      <c r="AT1622" s="85"/>
      <c r="AU1622" s="85"/>
      <c r="AV1622" s="85"/>
      <c r="AW1622" s="101"/>
      <c r="AX1622" s="2"/>
      <c r="AY1622" s="2"/>
      <c r="AZ1622" s="2"/>
      <c r="BA1622" s="2"/>
      <c r="BB1622" s="56"/>
      <c r="BC1622" s="105"/>
      <c r="BD1622" s="105"/>
      <c r="BE1622" s="105"/>
      <c r="BF1622" s="105"/>
      <c r="BG1622" s="110"/>
      <c r="BH1622" s="2"/>
      <c r="BI1622" s="2"/>
      <c r="BJ1622" s="2"/>
      <c r="BK1622" s="2"/>
      <c r="BL1622" s="56"/>
      <c r="BM1622" s="48"/>
      <c r="BN1622" s="48"/>
      <c r="BO1622" s="48"/>
      <c r="BP1622" s="48"/>
      <c r="BQ1622" s="118"/>
      <c r="BR1622" s="2"/>
      <c r="BS1622" s="2"/>
      <c r="BT1622" s="2"/>
      <c r="BU1622" s="2"/>
      <c r="BV1622" s="56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18" t="s">
        <v>5</v>
      </c>
      <c r="H1623" s="3">
        <v>2024</v>
      </c>
      <c r="I1623" s="20" t="s">
        <v>284</v>
      </c>
      <c r="J1623" s="184" t="s">
        <v>294</v>
      </c>
      <c r="K1623" s="184" t="s">
        <v>320</v>
      </c>
      <c r="L1623" s="187">
        <f t="shared" si="52"/>
        <v>0</v>
      </c>
      <c r="M1623" s="187">
        <f t="shared" si="53"/>
        <v>0</v>
      </c>
      <c r="N1623" s="186"/>
      <c r="O1623" s="33"/>
      <c r="P1623" s="33"/>
      <c r="Q1623" s="33"/>
      <c r="R1623" s="33"/>
      <c r="S1623" s="41"/>
      <c r="T1623" s="2"/>
      <c r="U1623" s="2"/>
      <c r="V1623" s="2"/>
      <c r="W1623" s="2"/>
      <c r="X1623" s="56"/>
      <c r="Y1623" s="62"/>
      <c r="Z1623" s="62"/>
      <c r="AA1623" s="62"/>
      <c r="AB1623" s="62"/>
      <c r="AC1623" s="69"/>
      <c r="AD1623" s="2"/>
      <c r="AE1623" s="2"/>
      <c r="AF1623" s="2"/>
      <c r="AG1623" s="2"/>
      <c r="AH1623" s="56"/>
      <c r="AI1623" s="72"/>
      <c r="AJ1623" s="72"/>
      <c r="AK1623" s="72"/>
      <c r="AL1623" s="72"/>
      <c r="AM1623" s="81"/>
      <c r="AN1623" s="2"/>
      <c r="AO1623" s="2"/>
      <c r="AP1623" s="2"/>
      <c r="AQ1623" s="2"/>
      <c r="AR1623" s="56"/>
      <c r="AS1623" s="85"/>
      <c r="AT1623" s="85"/>
      <c r="AU1623" s="85"/>
      <c r="AV1623" s="85"/>
      <c r="AW1623" s="101"/>
      <c r="AX1623" s="2"/>
      <c r="AY1623" s="2"/>
      <c r="AZ1623" s="2"/>
      <c r="BA1623" s="2"/>
      <c r="BB1623" s="56"/>
      <c r="BC1623" s="105"/>
      <c r="BD1623" s="105"/>
      <c r="BE1623" s="105"/>
      <c r="BF1623" s="105"/>
      <c r="BG1623" s="110"/>
      <c r="BH1623" s="2"/>
      <c r="BI1623" s="2"/>
      <c r="BJ1623" s="2"/>
      <c r="BK1623" s="2"/>
      <c r="BL1623" s="56"/>
      <c r="BM1623" s="48"/>
      <c r="BN1623" s="48"/>
      <c r="BO1623" s="48"/>
      <c r="BP1623" s="48"/>
      <c r="BQ1623" s="118"/>
      <c r="BR1623" s="2"/>
      <c r="BS1623" s="2"/>
      <c r="BT1623" s="2"/>
      <c r="BU1623" s="2"/>
      <c r="BV1623" s="56"/>
    </row>
    <row r="1624" spans="1:74" ht="28.8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18" t="s">
        <v>5</v>
      </c>
      <c r="H1624" s="3">
        <v>2024</v>
      </c>
      <c r="I1624" s="20" t="s">
        <v>284</v>
      </c>
      <c r="J1624" s="184" t="s">
        <v>346</v>
      </c>
      <c r="K1624" s="184" t="s">
        <v>320</v>
      </c>
      <c r="L1624" s="187">
        <f t="shared" si="52"/>
        <v>0</v>
      </c>
      <c r="M1624" s="187">
        <f t="shared" si="53"/>
        <v>0</v>
      </c>
      <c r="N1624" s="186"/>
      <c r="O1624" s="33"/>
      <c r="P1624" s="33"/>
      <c r="Q1624" s="33"/>
      <c r="R1624" s="33"/>
      <c r="S1624" s="41"/>
      <c r="T1624" s="2"/>
      <c r="U1624" s="2"/>
      <c r="V1624" s="2"/>
      <c r="W1624" s="2"/>
      <c r="X1624" s="56"/>
      <c r="Y1624" s="62"/>
      <c r="Z1624" s="62"/>
      <c r="AA1624" s="62"/>
      <c r="AB1624" s="62"/>
      <c r="AC1624" s="69"/>
      <c r="AD1624" s="2"/>
      <c r="AE1624" s="2"/>
      <c r="AF1624" s="2"/>
      <c r="AG1624" s="2"/>
      <c r="AH1624" s="56"/>
      <c r="AI1624" s="72"/>
      <c r="AJ1624" s="72"/>
      <c r="AK1624" s="72"/>
      <c r="AL1624" s="72"/>
      <c r="AM1624" s="81"/>
      <c r="AN1624" s="2"/>
      <c r="AO1624" s="2"/>
      <c r="AP1624" s="2"/>
      <c r="AQ1624" s="2"/>
      <c r="AR1624" s="56"/>
      <c r="AS1624" s="85"/>
      <c r="AT1624" s="85"/>
      <c r="AU1624" s="85"/>
      <c r="AV1624" s="85"/>
      <c r="AW1624" s="101"/>
      <c r="AX1624" s="2"/>
      <c r="AY1624" s="2"/>
      <c r="AZ1624" s="2"/>
      <c r="BA1624" s="2"/>
      <c r="BB1624" s="56"/>
      <c r="BC1624" s="105"/>
      <c r="BD1624" s="105"/>
      <c r="BE1624" s="105"/>
      <c r="BF1624" s="105"/>
      <c r="BG1624" s="110"/>
      <c r="BH1624" s="2"/>
      <c r="BI1624" s="2"/>
      <c r="BJ1624" s="2"/>
      <c r="BK1624" s="2"/>
      <c r="BL1624" s="56"/>
      <c r="BM1624" s="48"/>
      <c r="BN1624" s="48"/>
      <c r="BO1624" s="48"/>
      <c r="BP1624" s="48"/>
      <c r="BQ1624" s="118"/>
      <c r="BR1624" s="2"/>
      <c r="BS1624" s="2"/>
      <c r="BT1624" s="2"/>
      <c r="BU1624" s="2"/>
      <c r="BV1624" s="56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18" t="s">
        <v>5</v>
      </c>
      <c r="H1625" s="3">
        <v>2024</v>
      </c>
      <c r="I1625" s="20" t="s">
        <v>284</v>
      </c>
      <c r="J1625" s="184" t="s">
        <v>295</v>
      </c>
      <c r="K1625" s="184" t="s">
        <v>320</v>
      </c>
      <c r="L1625" s="187">
        <f t="shared" si="52"/>
        <v>0</v>
      </c>
      <c r="M1625" s="187">
        <f t="shared" si="53"/>
        <v>0</v>
      </c>
      <c r="N1625" s="186"/>
      <c r="O1625" s="33"/>
      <c r="P1625" s="33"/>
      <c r="Q1625" s="33"/>
      <c r="R1625" s="33"/>
      <c r="S1625" s="41"/>
      <c r="T1625" s="2"/>
      <c r="U1625" s="2"/>
      <c r="V1625" s="2"/>
      <c r="W1625" s="2"/>
      <c r="X1625" s="56"/>
      <c r="Y1625" s="62"/>
      <c r="Z1625" s="62"/>
      <c r="AA1625" s="62"/>
      <c r="AB1625" s="62"/>
      <c r="AC1625" s="69"/>
      <c r="AD1625" s="2"/>
      <c r="AE1625" s="2"/>
      <c r="AF1625" s="2"/>
      <c r="AG1625" s="2"/>
      <c r="AH1625" s="56"/>
      <c r="AI1625" s="72"/>
      <c r="AJ1625" s="72"/>
      <c r="AK1625" s="72"/>
      <c r="AL1625" s="72"/>
      <c r="AM1625" s="81"/>
      <c r="AN1625" s="2"/>
      <c r="AO1625" s="2"/>
      <c r="AP1625" s="2"/>
      <c r="AQ1625" s="2"/>
      <c r="AR1625" s="56"/>
      <c r="AS1625" s="85"/>
      <c r="AT1625" s="85"/>
      <c r="AU1625" s="85"/>
      <c r="AV1625" s="85"/>
      <c r="AW1625" s="101"/>
      <c r="AX1625" s="2"/>
      <c r="AY1625" s="2"/>
      <c r="AZ1625" s="2"/>
      <c r="BA1625" s="2"/>
      <c r="BB1625" s="56"/>
      <c r="BC1625" s="105"/>
      <c r="BD1625" s="105"/>
      <c r="BE1625" s="105"/>
      <c r="BF1625" s="105"/>
      <c r="BG1625" s="110"/>
      <c r="BH1625" s="2"/>
      <c r="BI1625" s="2"/>
      <c r="BJ1625" s="2"/>
      <c r="BK1625" s="2"/>
      <c r="BL1625" s="56"/>
      <c r="BM1625" s="48"/>
      <c r="BN1625" s="48"/>
      <c r="BO1625" s="48"/>
      <c r="BP1625" s="48"/>
      <c r="BQ1625" s="118"/>
      <c r="BR1625" s="2"/>
      <c r="BS1625" s="2"/>
      <c r="BT1625" s="2"/>
      <c r="BU1625" s="2"/>
      <c r="BV1625" s="56"/>
    </row>
    <row r="1626" spans="1:74" ht="28.8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18" t="s">
        <v>5</v>
      </c>
      <c r="H1626" s="3">
        <v>2024</v>
      </c>
      <c r="I1626" s="20" t="s">
        <v>290</v>
      </c>
      <c r="J1626" s="184" t="s">
        <v>299</v>
      </c>
      <c r="K1626" s="184" t="s">
        <v>318</v>
      </c>
      <c r="L1626" s="187">
        <f t="shared" si="52"/>
        <v>0</v>
      </c>
      <c r="M1626" s="187">
        <f t="shared" si="53"/>
        <v>0</v>
      </c>
      <c r="N1626" s="186"/>
      <c r="O1626" s="33"/>
      <c r="P1626" s="33"/>
      <c r="Q1626" s="33"/>
      <c r="R1626" s="33"/>
      <c r="S1626" s="41"/>
      <c r="T1626" s="2"/>
      <c r="U1626" s="2"/>
      <c r="V1626" s="2"/>
      <c r="W1626" s="2"/>
      <c r="X1626" s="56"/>
      <c r="Y1626" s="62"/>
      <c r="Z1626" s="62"/>
      <c r="AA1626" s="62"/>
      <c r="AB1626" s="62"/>
      <c r="AC1626" s="69"/>
      <c r="AD1626" s="2"/>
      <c r="AE1626" s="2"/>
      <c r="AF1626" s="2"/>
      <c r="AG1626" s="2"/>
      <c r="AH1626" s="56"/>
      <c r="AI1626" s="72"/>
      <c r="AJ1626" s="72"/>
      <c r="AK1626" s="72"/>
      <c r="AL1626" s="72"/>
      <c r="AM1626" s="81"/>
      <c r="AN1626" s="2"/>
      <c r="AO1626" s="2"/>
      <c r="AP1626" s="2"/>
      <c r="AQ1626" s="2"/>
      <c r="AR1626" s="56"/>
      <c r="AS1626" s="85"/>
      <c r="AT1626" s="85"/>
      <c r="AU1626" s="85"/>
      <c r="AV1626" s="85"/>
      <c r="AW1626" s="101"/>
      <c r="AX1626" s="2"/>
      <c r="AY1626" s="2"/>
      <c r="AZ1626" s="2"/>
      <c r="BA1626" s="2"/>
      <c r="BB1626" s="56"/>
      <c r="BC1626" s="105"/>
      <c r="BD1626" s="105"/>
      <c r="BE1626" s="105"/>
      <c r="BF1626" s="105"/>
      <c r="BG1626" s="110"/>
      <c r="BH1626" s="2"/>
      <c r="BI1626" s="2"/>
      <c r="BJ1626" s="2"/>
      <c r="BK1626" s="2"/>
      <c r="BL1626" s="56"/>
      <c r="BM1626" s="48"/>
      <c r="BN1626" s="48"/>
      <c r="BO1626" s="48"/>
      <c r="BP1626" s="48"/>
      <c r="BQ1626" s="118"/>
      <c r="BR1626" s="2"/>
      <c r="BS1626" s="2"/>
      <c r="BT1626" s="2"/>
      <c r="BU1626" s="2"/>
      <c r="BV1626" s="56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18" t="s">
        <v>5</v>
      </c>
      <c r="H1627" s="3">
        <v>2024</v>
      </c>
      <c r="I1627" s="20" t="s">
        <v>315</v>
      </c>
      <c r="J1627" s="184" t="s">
        <v>347</v>
      </c>
      <c r="K1627" s="184" t="s">
        <v>320</v>
      </c>
      <c r="L1627" s="187">
        <f t="shared" si="52"/>
        <v>0</v>
      </c>
      <c r="M1627" s="187">
        <f t="shared" si="53"/>
        <v>0</v>
      </c>
      <c r="N1627" s="186"/>
      <c r="O1627" s="33"/>
      <c r="P1627" s="33"/>
      <c r="Q1627" s="33"/>
      <c r="R1627" s="33"/>
      <c r="S1627" s="41"/>
      <c r="T1627" s="2"/>
      <c r="U1627" s="2"/>
      <c r="V1627" s="2"/>
      <c r="W1627" s="2"/>
      <c r="X1627" s="56"/>
      <c r="Y1627" s="62"/>
      <c r="Z1627" s="62"/>
      <c r="AA1627" s="62"/>
      <c r="AB1627" s="62"/>
      <c r="AC1627" s="69"/>
      <c r="AD1627" s="2"/>
      <c r="AE1627" s="2"/>
      <c r="AF1627" s="2"/>
      <c r="AG1627" s="2"/>
      <c r="AH1627" s="56"/>
      <c r="AI1627" s="72"/>
      <c r="AJ1627" s="72"/>
      <c r="AK1627" s="72"/>
      <c r="AL1627" s="72"/>
      <c r="AM1627" s="81"/>
      <c r="AN1627" s="2"/>
      <c r="AO1627" s="2"/>
      <c r="AP1627" s="2"/>
      <c r="AQ1627" s="2"/>
      <c r="AR1627" s="56"/>
      <c r="AS1627" s="85"/>
      <c r="AT1627" s="85"/>
      <c r="AU1627" s="85"/>
      <c r="AV1627" s="85"/>
      <c r="AW1627" s="101"/>
      <c r="AX1627" s="2"/>
      <c r="AY1627" s="2"/>
      <c r="AZ1627" s="2"/>
      <c r="BA1627" s="2"/>
      <c r="BB1627" s="56"/>
      <c r="BC1627" s="105"/>
      <c r="BD1627" s="105"/>
      <c r="BE1627" s="105"/>
      <c r="BF1627" s="105"/>
      <c r="BG1627" s="110"/>
      <c r="BH1627" s="2"/>
      <c r="BI1627" s="2"/>
      <c r="BJ1627" s="2"/>
      <c r="BK1627" s="2"/>
      <c r="BL1627" s="56"/>
      <c r="BM1627" s="48"/>
      <c r="BN1627" s="48"/>
      <c r="BO1627" s="48"/>
      <c r="BP1627" s="48"/>
      <c r="BQ1627" s="118"/>
      <c r="BR1627" s="2"/>
      <c r="BS1627" s="2"/>
      <c r="BT1627" s="2"/>
      <c r="BU1627" s="2"/>
      <c r="BV1627" s="56"/>
    </row>
    <row r="1628" spans="1:74" ht="28.8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18" t="s">
        <v>5</v>
      </c>
      <c r="H1628" s="3">
        <v>2024</v>
      </c>
      <c r="I1628" s="20" t="s">
        <v>315</v>
      </c>
      <c r="J1628" s="184" t="s">
        <v>296</v>
      </c>
      <c r="K1628" s="184" t="s">
        <v>321</v>
      </c>
      <c r="L1628" s="187">
        <f t="shared" si="52"/>
        <v>0</v>
      </c>
      <c r="M1628" s="187">
        <f t="shared" si="53"/>
        <v>0</v>
      </c>
      <c r="N1628" s="186"/>
      <c r="O1628" s="33"/>
      <c r="P1628" s="33"/>
      <c r="Q1628" s="33"/>
      <c r="R1628" s="33"/>
      <c r="S1628" s="41"/>
      <c r="T1628" s="2"/>
      <c r="U1628" s="2"/>
      <c r="V1628" s="2"/>
      <c r="W1628" s="2"/>
      <c r="X1628" s="56"/>
      <c r="Y1628" s="62"/>
      <c r="Z1628" s="62"/>
      <c r="AA1628" s="62"/>
      <c r="AB1628" s="62"/>
      <c r="AC1628" s="69"/>
      <c r="AD1628" s="2"/>
      <c r="AE1628" s="2"/>
      <c r="AF1628" s="2"/>
      <c r="AG1628" s="2"/>
      <c r="AH1628" s="56"/>
      <c r="AI1628" s="72"/>
      <c r="AJ1628" s="72"/>
      <c r="AK1628" s="72"/>
      <c r="AL1628" s="72"/>
      <c r="AM1628" s="81"/>
      <c r="AN1628" s="2"/>
      <c r="AO1628" s="2"/>
      <c r="AP1628" s="2"/>
      <c r="AQ1628" s="2"/>
      <c r="AR1628" s="56"/>
      <c r="AS1628" s="85"/>
      <c r="AT1628" s="85"/>
      <c r="AU1628" s="85"/>
      <c r="AV1628" s="85"/>
      <c r="AW1628" s="101"/>
      <c r="AX1628" s="2"/>
      <c r="AY1628" s="2"/>
      <c r="AZ1628" s="2"/>
      <c r="BA1628" s="2"/>
      <c r="BB1628" s="56"/>
      <c r="BC1628" s="105"/>
      <c r="BD1628" s="105"/>
      <c r="BE1628" s="105"/>
      <c r="BF1628" s="105"/>
      <c r="BG1628" s="110"/>
      <c r="BH1628" s="2"/>
      <c r="BI1628" s="2"/>
      <c r="BJ1628" s="2"/>
      <c r="BK1628" s="2"/>
      <c r="BL1628" s="56"/>
      <c r="BM1628" s="48"/>
      <c r="BN1628" s="48"/>
      <c r="BO1628" s="48"/>
      <c r="BP1628" s="48"/>
      <c r="BQ1628" s="118"/>
      <c r="BR1628" s="2"/>
      <c r="BS1628" s="2"/>
      <c r="BT1628" s="2"/>
      <c r="BU1628" s="2"/>
      <c r="BV1628" s="56"/>
    </row>
    <row r="1629" spans="1:74" ht="28.8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18" t="s">
        <v>5</v>
      </c>
      <c r="H1629" s="3">
        <v>2024</v>
      </c>
      <c r="I1629" s="20" t="s">
        <v>316</v>
      </c>
      <c r="J1629" s="184" t="s">
        <v>297</v>
      </c>
      <c r="K1629" s="184" t="s">
        <v>318</v>
      </c>
      <c r="L1629" s="187">
        <f t="shared" si="52"/>
        <v>0</v>
      </c>
      <c r="M1629" s="187">
        <f t="shared" si="53"/>
        <v>0</v>
      </c>
      <c r="N1629" s="186"/>
      <c r="O1629" s="33"/>
      <c r="P1629" s="33"/>
      <c r="Q1629" s="33"/>
      <c r="R1629" s="33"/>
      <c r="S1629" s="41"/>
      <c r="T1629" s="2"/>
      <c r="U1629" s="2"/>
      <c r="V1629" s="2"/>
      <c r="W1629" s="2"/>
      <c r="X1629" s="56"/>
      <c r="Y1629" s="62"/>
      <c r="Z1629" s="62"/>
      <c r="AA1629" s="62"/>
      <c r="AB1629" s="62"/>
      <c r="AC1629" s="69"/>
      <c r="AD1629" s="2"/>
      <c r="AE1629" s="2"/>
      <c r="AF1629" s="2"/>
      <c r="AG1629" s="2"/>
      <c r="AH1629" s="56"/>
      <c r="AI1629" s="72"/>
      <c r="AJ1629" s="72"/>
      <c r="AK1629" s="72"/>
      <c r="AL1629" s="72"/>
      <c r="AM1629" s="81"/>
      <c r="AN1629" s="2"/>
      <c r="AO1629" s="2"/>
      <c r="AP1629" s="2"/>
      <c r="AQ1629" s="2"/>
      <c r="AR1629" s="56"/>
      <c r="AS1629" s="85"/>
      <c r="AT1629" s="85"/>
      <c r="AU1629" s="85"/>
      <c r="AV1629" s="85"/>
      <c r="AW1629" s="101"/>
      <c r="AX1629" s="2"/>
      <c r="AY1629" s="2"/>
      <c r="AZ1629" s="2"/>
      <c r="BA1629" s="2"/>
      <c r="BB1629" s="56"/>
      <c r="BC1629" s="105"/>
      <c r="BD1629" s="105"/>
      <c r="BE1629" s="105"/>
      <c r="BF1629" s="105"/>
      <c r="BG1629" s="110"/>
      <c r="BH1629" s="2"/>
      <c r="BI1629" s="2"/>
      <c r="BJ1629" s="2"/>
      <c r="BK1629" s="2"/>
      <c r="BL1629" s="56"/>
      <c r="BM1629" s="48"/>
      <c r="BN1629" s="48"/>
      <c r="BO1629" s="48"/>
      <c r="BP1629" s="48"/>
      <c r="BQ1629" s="118"/>
      <c r="BR1629" s="2"/>
      <c r="BS1629" s="2"/>
      <c r="BT1629" s="2"/>
      <c r="BU1629" s="2"/>
      <c r="BV1629" s="56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18" t="s">
        <v>5</v>
      </c>
      <c r="H1630" s="3">
        <v>2024</v>
      </c>
      <c r="I1630" s="20" t="s">
        <v>316</v>
      </c>
      <c r="J1630" s="185" t="s">
        <v>348</v>
      </c>
      <c r="K1630" s="185" t="s">
        <v>320</v>
      </c>
      <c r="L1630" s="187">
        <f t="shared" si="52"/>
        <v>0</v>
      </c>
      <c r="M1630" s="187">
        <f t="shared" si="53"/>
        <v>0</v>
      </c>
      <c r="N1630" s="186"/>
      <c r="O1630" s="33"/>
      <c r="P1630" s="33"/>
      <c r="Q1630" s="33"/>
      <c r="R1630" s="33"/>
      <c r="S1630" s="41"/>
      <c r="T1630" s="2"/>
      <c r="U1630" s="2"/>
      <c r="V1630" s="2"/>
      <c r="W1630" s="2"/>
      <c r="X1630" s="56"/>
      <c r="Y1630" s="62"/>
      <c r="Z1630" s="62"/>
      <c r="AA1630" s="62"/>
      <c r="AB1630" s="62"/>
      <c r="AC1630" s="69"/>
      <c r="AD1630" s="2"/>
      <c r="AE1630" s="2"/>
      <c r="AF1630" s="2"/>
      <c r="AG1630" s="2"/>
      <c r="AH1630" s="56"/>
      <c r="AI1630" s="72"/>
      <c r="AJ1630" s="72"/>
      <c r="AK1630" s="72"/>
      <c r="AL1630" s="72"/>
      <c r="AM1630" s="81"/>
      <c r="AN1630" s="2"/>
      <c r="AO1630" s="2"/>
      <c r="AP1630" s="2"/>
      <c r="AQ1630" s="2"/>
      <c r="AR1630" s="56"/>
      <c r="AS1630" s="85"/>
      <c r="AT1630" s="85"/>
      <c r="AU1630" s="85"/>
      <c r="AV1630" s="85"/>
      <c r="AW1630" s="101"/>
      <c r="AX1630" s="2"/>
      <c r="AY1630" s="2"/>
      <c r="AZ1630" s="2"/>
      <c r="BA1630" s="2"/>
      <c r="BB1630" s="56"/>
      <c r="BC1630" s="105"/>
      <c r="BD1630" s="105"/>
      <c r="BE1630" s="105"/>
      <c r="BF1630" s="105"/>
      <c r="BG1630" s="110"/>
      <c r="BH1630" s="2"/>
      <c r="BI1630" s="2"/>
      <c r="BJ1630" s="2"/>
      <c r="BK1630" s="2"/>
      <c r="BL1630" s="56"/>
      <c r="BM1630" s="48"/>
      <c r="BN1630" s="48"/>
      <c r="BO1630" s="48"/>
      <c r="BP1630" s="48"/>
      <c r="BQ1630" s="118"/>
      <c r="BR1630" s="2"/>
      <c r="BS1630" s="2"/>
      <c r="BT1630" s="2"/>
      <c r="BU1630" s="2"/>
      <c r="BV1630" s="56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18" t="s">
        <v>5</v>
      </c>
      <c r="H1631" s="3">
        <v>2024</v>
      </c>
      <c r="I1631" s="20" t="s">
        <v>282</v>
      </c>
      <c r="J1631" s="184" t="s">
        <v>272</v>
      </c>
      <c r="K1631" s="184" t="s">
        <v>321</v>
      </c>
      <c r="L1631" s="187">
        <f t="shared" si="52"/>
        <v>0</v>
      </c>
      <c r="M1631" s="187">
        <f t="shared" si="53"/>
        <v>0</v>
      </c>
      <c r="N1631" s="186"/>
      <c r="O1631" s="33"/>
      <c r="P1631" s="33"/>
      <c r="Q1631" s="33"/>
      <c r="R1631" s="33"/>
      <c r="S1631" s="41"/>
      <c r="T1631" s="2"/>
      <c r="U1631" s="2"/>
      <c r="V1631" s="2"/>
      <c r="W1631" s="2"/>
      <c r="X1631" s="56"/>
      <c r="Y1631" s="62"/>
      <c r="Z1631" s="62"/>
      <c r="AA1631" s="62"/>
      <c r="AB1631" s="62"/>
      <c r="AC1631" s="69"/>
      <c r="AD1631" s="2"/>
      <c r="AE1631" s="2"/>
      <c r="AF1631" s="2"/>
      <c r="AG1631" s="2"/>
      <c r="AH1631" s="56"/>
      <c r="AI1631" s="72"/>
      <c r="AJ1631" s="72"/>
      <c r="AK1631" s="72"/>
      <c r="AL1631" s="72"/>
      <c r="AM1631" s="81"/>
      <c r="AN1631" s="2"/>
      <c r="AO1631" s="2"/>
      <c r="AP1631" s="2"/>
      <c r="AQ1631" s="2"/>
      <c r="AR1631" s="56"/>
      <c r="AS1631" s="85"/>
      <c r="AT1631" s="85"/>
      <c r="AU1631" s="85"/>
      <c r="AV1631" s="85"/>
      <c r="AW1631" s="101"/>
      <c r="AX1631" s="2"/>
      <c r="AY1631" s="2"/>
      <c r="AZ1631" s="2"/>
      <c r="BA1631" s="2"/>
      <c r="BB1631" s="56"/>
      <c r="BC1631" s="105"/>
      <c r="BD1631" s="105"/>
      <c r="BE1631" s="105"/>
      <c r="BF1631" s="105"/>
      <c r="BG1631" s="110"/>
      <c r="BH1631" s="2"/>
      <c r="BI1631" s="2"/>
      <c r="BJ1631" s="2"/>
      <c r="BK1631" s="2"/>
      <c r="BL1631" s="56"/>
      <c r="BM1631" s="48"/>
      <c r="BN1631" s="48"/>
      <c r="BO1631" s="48"/>
      <c r="BP1631" s="48"/>
      <c r="BQ1631" s="118"/>
      <c r="BR1631" s="2"/>
      <c r="BS1631" s="2"/>
      <c r="BT1631" s="2"/>
      <c r="BU1631" s="2"/>
      <c r="BV1631" s="56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18" t="s">
        <v>5</v>
      </c>
      <c r="H1632" s="3">
        <v>2024</v>
      </c>
      <c r="I1632" s="20" t="s">
        <v>282</v>
      </c>
      <c r="J1632" s="184" t="s">
        <v>273</v>
      </c>
      <c r="K1632" s="184" t="s">
        <v>321</v>
      </c>
      <c r="L1632" s="187">
        <f t="shared" si="52"/>
        <v>0</v>
      </c>
      <c r="M1632" s="187">
        <f t="shared" si="53"/>
        <v>0</v>
      </c>
      <c r="N1632" s="186"/>
      <c r="O1632" s="33"/>
      <c r="P1632" s="33"/>
      <c r="Q1632" s="33"/>
      <c r="R1632" s="33"/>
      <c r="S1632" s="42"/>
      <c r="T1632" s="2"/>
      <c r="U1632" s="2"/>
      <c r="V1632" s="2"/>
      <c r="W1632" s="2"/>
      <c r="X1632" s="55"/>
      <c r="Y1632" s="62"/>
      <c r="Z1632" s="62"/>
      <c r="AA1632" s="62"/>
      <c r="AB1632" s="62"/>
      <c r="AC1632" s="68"/>
      <c r="AD1632" s="2"/>
      <c r="AE1632" s="2"/>
      <c r="AF1632" s="2"/>
      <c r="AG1632" s="2"/>
      <c r="AH1632" s="55"/>
      <c r="AI1632" s="72"/>
      <c r="AJ1632" s="72"/>
      <c r="AK1632" s="72"/>
      <c r="AL1632" s="72"/>
      <c r="AM1632" s="80"/>
      <c r="AN1632" s="2"/>
      <c r="AO1632" s="2"/>
      <c r="AP1632" s="2"/>
      <c r="AQ1632" s="2"/>
      <c r="AR1632" s="55"/>
      <c r="AS1632" s="85"/>
      <c r="AT1632" s="85"/>
      <c r="AU1632" s="85"/>
      <c r="AV1632" s="85"/>
      <c r="AW1632" s="100"/>
      <c r="AX1632" s="2"/>
      <c r="AY1632" s="2"/>
      <c r="AZ1632" s="2"/>
      <c r="BA1632" s="2"/>
      <c r="BB1632" s="55"/>
      <c r="BC1632" s="105"/>
      <c r="BD1632" s="105"/>
      <c r="BE1632" s="105"/>
      <c r="BF1632" s="105"/>
      <c r="BG1632" s="109"/>
      <c r="BH1632" s="2"/>
      <c r="BI1632" s="2"/>
      <c r="BJ1632" s="2"/>
      <c r="BK1632" s="2"/>
      <c r="BL1632" s="55"/>
      <c r="BM1632" s="48"/>
      <c r="BN1632" s="48"/>
      <c r="BO1632" s="48"/>
      <c r="BP1632" s="48"/>
      <c r="BQ1632" s="117"/>
      <c r="BR1632" s="2"/>
      <c r="BS1632" s="2"/>
      <c r="BT1632" s="2"/>
      <c r="BU1632" s="2"/>
      <c r="BV1632" s="55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18" t="s">
        <v>5</v>
      </c>
      <c r="H1633" s="3">
        <v>2024</v>
      </c>
      <c r="I1633" s="20" t="s">
        <v>282</v>
      </c>
      <c r="J1633" s="184" t="s">
        <v>274</v>
      </c>
      <c r="K1633" s="184" t="s">
        <v>321</v>
      </c>
      <c r="L1633" s="187">
        <f t="shared" si="52"/>
        <v>5.0000000000000001E-4</v>
      </c>
      <c r="M1633" s="187">
        <f t="shared" si="53"/>
        <v>1.194</v>
      </c>
      <c r="N1633" s="186" t="s">
        <v>1359</v>
      </c>
      <c r="O1633" s="33"/>
      <c r="P1633" s="33"/>
      <c r="Q1633" s="33"/>
      <c r="R1633" s="33"/>
      <c r="S1633" s="42"/>
      <c r="T1633" s="2"/>
      <c r="U1633" s="2"/>
      <c r="V1633" s="2"/>
      <c r="W1633" s="2"/>
      <c r="X1633" s="55"/>
      <c r="Y1633" s="62"/>
      <c r="Z1633" s="62"/>
      <c r="AA1633" s="62"/>
      <c r="AB1633" s="62"/>
      <c r="AC1633" s="68"/>
      <c r="AD1633" s="2"/>
      <c r="AE1633" s="2"/>
      <c r="AF1633" s="2"/>
      <c r="AG1633" s="2"/>
      <c r="AH1633" s="55"/>
      <c r="AI1633" s="72"/>
      <c r="AJ1633" s="72"/>
      <c r="AK1633" s="72"/>
      <c r="AL1633" s="72"/>
      <c r="AM1633" s="80"/>
      <c r="AN1633" s="2"/>
      <c r="AO1633" s="2"/>
      <c r="AP1633" s="2"/>
      <c r="AQ1633" s="2"/>
      <c r="AR1633" s="55"/>
      <c r="AS1633" s="85"/>
      <c r="AT1633" s="85"/>
      <c r="AU1633" s="85"/>
      <c r="AV1633" s="85"/>
      <c r="AW1633" s="100"/>
      <c r="AX1633" s="2" t="s">
        <v>605</v>
      </c>
      <c r="AY1633" s="2"/>
      <c r="AZ1633" s="2"/>
      <c r="BA1633" s="2">
        <v>5.0000000000000001E-4</v>
      </c>
      <c r="BB1633" s="55">
        <v>1.194</v>
      </c>
      <c r="BC1633" s="105"/>
      <c r="BD1633" s="105"/>
      <c r="BE1633" s="105"/>
      <c r="BF1633" s="105"/>
      <c r="BG1633" s="109"/>
      <c r="BH1633" s="2"/>
      <c r="BI1633" s="2"/>
      <c r="BJ1633" s="2"/>
      <c r="BK1633" s="2"/>
      <c r="BL1633" s="55"/>
      <c r="BM1633" s="48"/>
      <c r="BN1633" s="48"/>
      <c r="BO1633" s="48"/>
      <c r="BP1633" s="48"/>
      <c r="BQ1633" s="117"/>
      <c r="BR1633" s="2"/>
      <c r="BS1633" s="2"/>
      <c r="BT1633" s="2"/>
      <c r="BU1633" s="2"/>
      <c r="BV1633" s="55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18" t="s">
        <v>5</v>
      </c>
      <c r="H1634" s="3">
        <v>2024</v>
      </c>
      <c r="I1634" s="20" t="s">
        <v>282</v>
      </c>
      <c r="J1634" s="184" t="s">
        <v>275</v>
      </c>
      <c r="K1634" s="184" t="s">
        <v>321</v>
      </c>
      <c r="L1634" s="187">
        <f t="shared" si="52"/>
        <v>0</v>
      </c>
      <c r="M1634" s="187">
        <f t="shared" si="53"/>
        <v>0</v>
      </c>
      <c r="N1634" s="186"/>
      <c r="O1634" s="33"/>
      <c r="P1634" s="33"/>
      <c r="Q1634" s="33"/>
      <c r="R1634" s="33"/>
      <c r="S1634" s="41"/>
      <c r="T1634" s="2"/>
      <c r="U1634" s="2"/>
      <c r="V1634" s="2"/>
      <c r="W1634" s="2"/>
      <c r="X1634" s="56"/>
      <c r="Y1634" s="62"/>
      <c r="Z1634" s="62"/>
      <c r="AA1634" s="62"/>
      <c r="AB1634" s="62"/>
      <c r="AC1634" s="69"/>
      <c r="AD1634" s="2"/>
      <c r="AE1634" s="2"/>
      <c r="AF1634" s="2"/>
      <c r="AG1634" s="2"/>
      <c r="AH1634" s="56"/>
      <c r="AI1634" s="72"/>
      <c r="AJ1634" s="72"/>
      <c r="AK1634" s="72"/>
      <c r="AL1634" s="72"/>
      <c r="AM1634" s="81"/>
      <c r="AN1634" s="2"/>
      <c r="AO1634" s="2"/>
      <c r="AP1634" s="2"/>
      <c r="AQ1634" s="2"/>
      <c r="AR1634" s="56"/>
      <c r="AS1634" s="85"/>
      <c r="AT1634" s="85"/>
      <c r="AU1634" s="85"/>
      <c r="AV1634" s="85"/>
      <c r="AW1634" s="101"/>
      <c r="AX1634" s="2"/>
      <c r="AY1634" s="2"/>
      <c r="AZ1634" s="2"/>
      <c r="BA1634" s="2"/>
      <c r="BB1634" s="56"/>
      <c r="BC1634" s="105"/>
      <c r="BD1634" s="105"/>
      <c r="BE1634" s="105"/>
      <c r="BF1634" s="105"/>
      <c r="BG1634" s="110"/>
      <c r="BH1634" s="2"/>
      <c r="BI1634" s="2"/>
      <c r="BJ1634" s="2"/>
      <c r="BK1634" s="2"/>
      <c r="BL1634" s="56"/>
      <c r="BM1634" s="48"/>
      <c r="BN1634" s="48"/>
      <c r="BO1634" s="48"/>
      <c r="BP1634" s="48"/>
      <c r="BQ1634" s="118"/>
      <c r="BR1634" s="2"/>
      <c r="BS1634" s="2"/>
      <c r="BT1634" s="2"/>
      <c r="BU1634" s="2"/>
      <c r="BV1634" s="56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18" t="s">
        <v>5</v>
      </c>
      <c r="H1635" s="3">
        <v>2024</v>
      </c>
      <c r="I1635" s="20" t="s">
        <v>282</v>
      </c>
      <c r="J1635" s="184" t="s">
        <v>276</v>
      </c>
      <c r="K1635" s="184" t="s">
        <v>320</v>
      </c>
      <c r="L1635" s="187">
        <f t="shared" si="52"/>
        <v>0</v>
      </c>
      <c r="M1635" s="187">
        <f t="shared" si="53"/>
        <v>0</v>
      </c>
      <c r="N1635" s="186"/>
      <c r="O1635" s="33"/>
      <c r="P1635" s="33"/>
      <c r="Q1635" s="33"/>
      <c r="R1635" s="33"/>
      <c r="S1635" s="41"/>
      <c r="T1635" s="2"/>
      <c r="U1635" s="2"/>
      <c r="V1635" s="2"/>
      <c r="W1635" s="2"/>
      <c r="X1635" s="56"/>
      <c r="Y1635" s="62"/>
      <c r="Z1635" s="62"/>
      <c r="AA1635" s="62"/>
      <c r="AB1635" s="62"/>
      <c r="AC1635" s="69"/>
      <c r="AD1635" s="2"/>
      <c r="AE1635" s="2"/>
      <c r="AF1635" s="2"/>
      <c r="AG1635" s="2"/>
      <c r="AH1635" s="56"/>
      <c r="AI1635" s="72"/>
      <c r="AJ1635" s="72"/>
      <c r="AK1635" s="72"/>
      <c r="AL1635" s="72"/>
      <c r="AM1635" s="81"/>
      <c r="AN1635" s="2"/>
      <c r="AO1635" s="2"/>
      <c r="AP1635" s="2"/>
      <c r="AQ1635" s="2"/>
      <c r="AR1635" s="56"/>
      <c r="AS1635" s="85"/>
      <c r="AT1635" s="85"/>
      <c r="AU1635" s="85"/>
      <c r="AV1635" s="85"/>
      <c r="AW1635" s="101"/>
      <c r="AX1635" s="2"/>
      <c r="AY1635" s="2"/>
      <c r="AZ1635" s="2"/>
      <c r="BA1635" s="2"/>
      <c r="BB1635" s="56"/>
      <c r="BC1635" s="105"/>
      <c r="BD1635" s="105"/>
      <c r="BE1635" s="105"/>
      <c r="BF1635" s="105"/>
      <c r="BG1635" s="110"/>
      <c r="BH1635" s="2"/>
      <c r="BI1635" s="2"/>
      <c r="BJ1635" s="2"/>
      <c r="BK1635" s="2"/>
      <c r="BL1635" s="56"/>
      <c r="BM1635" s="48"/>
      <c r="BN1635" s="48"/>
      <c r="BO1635" s="48"/>
      <c r="BP1635" s="48"/>
      <c r="BQ1635" s="118"/>
      <c r="BR1635" s="2"/>
      <c r="BS1635" s="2"/>
      <c r="BT1635" s="2"/>
      <c r="BU1635" s="2"/>
      <c r="BV1635" s="56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18" t="s">
        <v>5</v>
      </c>
      <c r="H1636" s="3">
        <v>2024</v>
      </c>
      <c r="I1636" s="20" t="s">
        <v>282</v>
      </c>
      <c r="J1636" s="184" t="s">
        <v>277</v>
      </c>
      <c r="K1636" s="184" t="s">
        <v>320</v>
      </c>
      <c r="L1636" s="187">
        <f t="shared" si="52"/>
        <v>2</v>
      </c>
      <c r="M1636" s="187">
        <f t="shared" si="53"/>
        <v>19.535</v>
      </c>
      <c r="N1636" s="186" t="s">
        <v>363</v>
      </c>
      <c r="O1636" s="33"/>
      <c r="P1636" s="33"/>
      <c r="Q1636" s="33"/>
      <c r="R1636" s="33"/>
      <c r="S1636" s="41"/>
      <c r="T1636" s="2"/>
      <c r="U1636" s="2"/>
      <c r="V1636" s="2"/>
      <c r="W1636" s="2"/>
      <c r="X1636" s="56"/>
      <c r="Y1636" s="62"/>
      <c r="Z1636" s="62"/>
      <c r="AA1636" s="62"/>
      <c r="AB1636" s="62"/>
      <c r="AC1636" s="69"/>
      <c r="AD1636" s="2"/>
      <c r="AE1636" s="2"/>
      <c r="AF1636" s="2"/>
      <c r="AG1636" s="2"/>
      <c r="AH1636" s="56"/>
      <c r="AI1636" s="72"/>
      <c r="AJ1636" s="72"/>
      <c r="AK1636" s="72"/>
      <c r="AL1636" s="72"/>
      <c r="AM1636" s="81"/>
      <c r="AN1636" s="2"/>
      <c r="AO1636" s="2"/>
      <c r="AP1636" s="2"/>
      <c r="AQ1636" s="2"/>
      <c r="AR1636" s="56"/>
      <c r="AS1636" s="85" t="s">
        <v>363</v>
      </c>
      <c r="AT1636" s="85"/>
      <c r="AU1636" s="85"/>
      <c r="AV1636" s="85">
        <v>2</v>
      </c>
      <c r="AW1636" s="101">
        <v>19.535</v>
      </c>
      <c r="AX1636" s="2"/>
      <c r="AY1636" s="2"/>
      <c r="AZ1636" s="2"/>
      <c r="BA1636" s="2"/>
      <c r="BB1636" s="56"/>
      <c r="BC1636" s="105"/>
      <c r="BD1636" s="105"/>
      <c r="BE1636" s="105"/>
      <c r="BF1636" s="105"/>
      <c r="BG1636" s="110"/>
      <c r="BH1636" s="2"/>
      <c r="BI1636" s="2"/>
      <c r="BJ1636" s="2"/>
      <c r="BK1636" s="2"/>
      <c r="BL1636" s="56"/>
      <c r="BM1636" s="48"/>
      <c r="BN1636" s="48"/>
      <c r="BO1636" s="48"/>
      <c r="BP1636" s="48"/>
      <c r="BQ1636" s="118"/>
      <c r="BR1636" s="2"/>
      <c r="BS1636" s="2"/>
      <c r="BT1636" s="2"/>
      <c r="BU1636" s="2"/>
      <c r="BV1636" s="56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18" t="s">
        <v>5</v>
      </c>
      <c r="H1637" s="3">
        <v>2024</v>
      </c>
      <c r="I1637" s="20" t="s">
        <v>283</v>
      </c>
      <c r="J1637" s="184" t="s">
        <v>298</v>
      </c>
      <c r="K1637" s="184" t="s">
        <v>321</v>
      </c>
      <c r="L1637" s="187">
        <f t="shared" si="52"/>
        <v>0</v>
      </c>
      <c r="M1637" s="187">
        <f t="shared" si="53"/>
        <v>0</v>
      </c>
      <c r="N1637" s="186"/>
      <c r="O1637" s="33"/>
      <c r="P1637" s="33"/>
      <c r="Q1637" s="33"/>
      <c r="R1637" s="33"/>
      <c r="S1637" s="41"/>
      <c r="T1637" s="2"/>
      <c r="U1637" s="2"/>
      <c r="V1637" s="2"/>
      <c r="W1637" s="2"/>
      <c r="X1637" s="56"/>
      <c r="Y1637" s="62"/>
      <c r="Z1637" s="62"/>
      <c r="AA1637" s="62"/>
      <c r="AB1637" s="62"/>
      <c r="AC1637" s="69"/>
      <c r="AD1637" s="2"/>
      <c r="AE1637" s="2"/>
      <c r="AF1637" s="2"/>
      <c r="AG1637" s="2"/>
      <c r="AH1637" s="56"/>
      <c r="AI1637" s="72"/>
      <c r="AJ1637" s="72"/>
      <c r="AK1637" s="72"/>
      <c r="AL1637" s="72"/>
      <c r="AM1637" s="81"/>
      <c r="AN1637" s="2"/>
      <c r="AO1637" s="2"/>
      <c r="AP1637" s="2"/>
      <c r="AQ1637" s="2"/>
      <c r="AR1637" s="56"/>
      <c r="AS1637" s="85"/>
      <c r="AT1637" s="85"/>
      <c r="AU1637" s="85"/>
      <c r="AV1637" s="85"/>
      <c r="AW1637" s="101"/>
      <c r="AX1637" s="2"/>
      <c r="AY1637" s="2"/>
      <c r="AZ1637" s="2"/>
      <c r="BA1637" s="2"/>
      <c r="BB1637" s="56"/>
      <c r="BC1637" s="105"/>
      <c r="BD1637" s="105"/>
      <c r="BE1637" s="105"/>
      <c r="BF1637" s="105"/>
      <c r="BG1637" s="110"/>
      <c r="BH1637" s="2"/>
      <c r="BI1637" s="2"/>
      <c r="BJ1637" s="2"/>
      <c r="BK1637" s="2"/>
      <c r="BL1637" s="56"/>
      <c r="BM1637" s="48"/>
      <c r="BN1637" s="48"/>
      <c r="BO1637" s="48"/>
      <c r="BP1637" s="48"/>
      <c r="BQ1637" s="118"/>
      <c r="BR1637" s="2"/>
      <c r="BS1637" s="2"/>
      <c r="BT1637" s="2"/>
      <c r="BU1637" s="2"/>
      <c r="BV1637" s="56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18" t="s">
        <v>5</v>
      </c>
      <c r="H1638" s="3">
        <v>2024</v>
      </c>
      <c r="I1638" s="20" t="s">
        <v>283</v>
      </c>
      <c r="J1638" s="184" t="s">
        <v>278</v>
      </c>
      <c r="K1638" s="184" t="s">
        <v>320</v>
      </c>
      <c r="L1638" s="187">
        <f t="shared" si="52"/>
        <v>0</v>
      </c>
      <c r="M1638" s="187">
        <f t="shared" si="53"/>
        <v>0</v>
      </c>
      <c r="N1638" s="186"/>
      <c r="O1638" s="33"/>
      <c r="P1638" s="33"/>
      <c r="Q1638" s="33"/>
      <c r="R1638" s="33"/>
      <c r="S1638" s="41"/>
      <c r="T1638" s="2"/>
      <c r="U1638" s="2"/>
      <c r="V1638" s="2"/>
      <c r="W1638" s="2"/>
      <c r="X1638" s="56"/>
      <c r="Y1638" s="62"/>
      <c r="Z1638" s="62"/>
      <c r="AA1638" s="62"/>
      <c r="AB1638" s="62"/>
      <c r="AC1638" s="69"/>
      <c r="AD1638" s="2"/>
      <c r="AE1638" s="2"/>
      <c r="AF1638" s="2"/>
      <c r="AG1638" s="2"/>
      <c r="AH1638" s="56"/>
      <c r="AI1638" s="72"/>
      <c r="AJ1638" s="72"/>
      <c r="AK1638" s="72"/>
      <c r="AL1638" s="72"/>
      <c r="AM1638" s="81"/>
      <c r="AN1638" s="2"/>
      <c r="AO1638" s="2"/>
      <c r="AP1638" s="2"/>
      <c r="AQ1638" s="2"/>
      <c r="AR1638" s="56"/>
      <c r="AS1638" s="85"/>
      <c r="AT1638" s="85"/>
      <c r="AU1638" s="85"/>
      <c r="AV1638" s="85"/>
      <c r="AW1638" s="101"/>
      <c r="AX1638" s="2"/>
      <c r="AY1638" s="2"/>
      <c r="AZ1638" s="2"/>
      <c r="BA1638" s="2"/>
      <c r="BB1638" s="56"/>
      <c r="BC1638" s="105"/>
      <c r="BD1638" s="105"/>
      <c r="BE1638" s="105"/>
      <c r="BF1638" s="105"/>
      <c r="BG1638" s="110"/>
      <c r="BH1638" s="2"/>
      <c r="BI1638" s="2"/>
      <c r="BJ1638" s="2"/>
      <c r="BK1638" s="2"/>
      <c r="BL1638" s="56"/>
      <c r="BM1638" s="48"/>
      <c r="BN1638" s="48"/>
      <c r="BO1638" s="48"/>
      <c r="BP1638" s="48"/>
      <c r="BQ1638" s="118"/>
      <c r="BR1638" s="2"/>
      <c r="BS1638" s="2"/>
      <c r="BT1638" s="2"/>
      <c r="BU1638" s="2"/>
      <c r="BV1638" s="56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18" t="s">
        <v>5</v>
      </c>
      <c r="H1639" s="3">
        <v>2024</v>
      </c>
      <c r="I1639" s="20" t="s">
        <v>283</v>
      </c>
      <c r="J1639" s="184" t="s">
        <v>279</v>
      </c>
      <c r="K1639" s="184" t="s">
        <v>320</v>
      </c>
      <c r="L1639" s="187">
        <f t="shared" si="52"/>
        <v>0</v>
      </c>
      <c r="M1639" s="187">
        <f t="shared" si="53"/>
        <v>0</v>
      </c>
      <c r="N1639" s="186"/>
      <c r="O1639" s="33"/>
      <c r="P1639" s="33"/>
      <c r="Q1639" s="33"/>
      <c r="R1639" s="33"/>
      <c r="S1639" s="41"/>
      <c r="T1639" s="2"/>
      <c r="U1639" s="2"/>
      <c r="V1639" s="2"/>
      <c r="W1639" s="2"/>
      <c r="X1639" s="56"/>
      <c r="Y1639" s="62"/>
      <c r="Z1639" s="62"/>
      <c r="AA1639" s="62"/>
      <c r="AB1639" s="62"/>
      <c r="AC1639" s="69"/>
      <c r="AD1639" s="2"/>
      <c r="AE1639" s="2"/>
      <c r="AF1639" s="2"/>
      <c r="AG1639" s="2"/>
      <c r="AH1639" s="56"/>
      <c r="AI1639" s="72"/>
      <c r="AJ1639" s="72"/>
      <c r="AK1639" s="72"/>
      <c r="AL1639" s="72"/>
      <c r="AM1639" s="81"/>
      <c r="AN1639" s="2"/>
      <c r="AO1639" s="2"/>
      <c r="AP1639" s="2"/>
      <c r="AQ1639" s="2"/>
      <c r="AR1639" s="56"/>
      <c r="AS1639" s="85"/>
      <c r="AT1639" s="85"/>
      <c r="AU1639" s="85"/>
      <c r="AV1639" s="85"/>
      <c r="AW1639" s="101"/>
      <c r="AX1639" s="2"/>
      <c r="AY1639" s="2"/>
      <c r="AZ1639" s="2"/>
      <c r="BA1639" s="2"/>
      <c r="BB1639" s="56"/>
      <c r="BC1639" s="105"/>
      <c r="BD1639" s="105"/>
      <c r="BE1639" s="105"/>
      <c r="BF1639" s="105"/>
      <c r="BG1639" s="110"/>
      <c r="BH1639" s="2"/>
      <c r="BI1639" s="2"/>
      <c r="BJ1639" s="2"/>
      <c r="BK1639" s="2"/>
      <c r="BL1639" s="56"/>
      <c r="BM1639" s="48"/>
      <c r="BN1639" s="48"/>
      <c r="BO1639" s="48"/>
      <c r="BP1639" s="48"/>
      <c r="BQ1639" s="118"/>
      <c r="BR1639" s="2"/>
      <c r="BS1639" s="2"/>
      <c r="BT1639" s="2"/>
      <c r="BU1639" s="2"/>
      <c r="BV1639" s="56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18" t="s">
        <v>5</v>
      </c>
      <c r="H1640" s="3">
        <v>2024</v>
      </c>
      <c r="I1640" s="20" t="s">
        <v>286</v>
      </c>
      <c r="J1640" s="184" t="s">
        <v>280</v>
      </c>
      <c r="K1640" s="184" t="s">
        <v>319</v>
      </c>
      <c r="L1640" s="187">
        <f t="shared" si="52"/>
        <v>0</v>
      </c>
      <c r="M1640" s="187">
        <f t="shared" si="53"/>
        <v>0</v>
      </c>
      <c r="N1640" s="186"/>
      <c r="O1640" s="33"/>
      <c r="P1640" s="33"/>
      <c r="Q1640" s="33"/>
      <c r="R1640" s="33"/>
      <c r="S1640" s="41"/>
      <c r="T1640" s="2"/>
      <c r="U1640" s="2"/>
      <c r="V1640" s="2"/>
      <c r="W1640" s="2"/>
      <c r="X1640" s="56"/>
      <c r="Y1640" s="62"/>
      <c r="Z1640" s="62"/>
      <c r="AA1640" s="62"/>
      <c r="AB1640" s="62"/>
      <c r="AC1640" s="69"/>
      <c r="AD1640" s="2"/>
      <c r="AE1640" s="2"/>
      <c r="AF1640" s="2"/>
      <c r="AG1640" s="2"/>
      <c r="AH1640" s="56"/>
      <c r="AI1640" s="72"/>
      <c r="AJ1640" s="72"/>
      <c r="AK1640" s="72"/>
      <c r="AL1640" s="72"/>
      <c r="AM1640" s="81"/>
      <c r="AN1640" s="2"/>
      <c r="AO1640" s="2"/>
      <c r="AP1640" s="2"/>
      <c r="AQ1640" s="2"/>
      <c r="AR1640" s="56"/>
      <c r="AS1640" s="85"/>
      <c r="AT1640" s="85"/>
      <c r="AU1640" s="85"/>
      <c r="AV1640" s="85"/>
      <c r="AW1640" s="101"/>
      <c r="AX1640" s="2"/>
      <c r="AY1640" s="2"/>
      <c r="AZ1640" s="2"/>
      <c r="BA1640" s="2"/>
      <c r="BB1640" s="56"/>
      <c r="BC1640" s="105"/>
      <c r="BD1640" s="105"/>
      <c r="BE1640" s="105"/>
      <c r="BF1640" s="105"/>
      <c r="BG1640" s="110"/>
      <c r="BH1640" s="2"/>
      <c r="BI1640" s="2"/>
      <c r="BJ1640" s="2"/>
      <c r="BK1640" s="2"/>
      <c r="BL1640" s="56"/>
      <c r="BM1640" s="48"/>
      <c r="BN1640" s="48"/>
      <c r="BO1640" s="48"/>
      <c r="BP1640" s="48"/>
      <c r="BQ1640" s="118"/>
      <c r="BR1640" s="2"/>
      <c r="BS1640" s="2"/>
      <c r="BT1640" s="2"/>
      <c r="BU1640" s="2"/>
      <c r="BV1640" s="56"/>
    </row>
    <row r="1641" spans="1:74" hidden="1" x14ac:dyDescent="0.3">
      <c r="A1641" s="2" t="s">
        <v>46</v>
      </c>
      <c r="B1641" s="2" t="s">
        <v>2</v>
      </c>
      <c r="C1641" s="2" t="s">
        <v>3</v>
      </c>
      <c r="D1641" s="2" t="s">
        <v>43</v>
      </c>
      <c r="E1641" s="3">
        <v>17</v>
      </c>
      <c r="F1641" s="3"/>
      <c r="G1641" s="18" t="s">
        <v>5</v>
      </c>
      <c r="H1641" s="3">
        <v>2024</v>
      </c>
      <c r="I1641" s="20" t="s">
        <v>286</v>
      </c>
      <c r="J1641" s="184" t="s">
        <v>281</v>
      </c>
      <c r="K1641" s="184" t="s">
        <v>319</v>
      </c>
      <c r="L1641" s="187">
        <f t="shared" si="52"/>
        <v>0</v>
      </c>
      <c r="M1641" s="187">
        <f t="shared" si="53"/>
        <v>0</v>
      </c>
      <c r="N1641" s="186"/>
      <c r="O1641" s="33"/>
      <c r="P1641" s="33"/>
      <c r="Q1641" s="33"/>
      <c r="R1641" s="33"/>
      <c r="S1641" s="41"/>
      <c r="T1641" s="2"/>
      <c r="U1641" s="2"/>
      <c r="V1641" s="2"/>
      <c r="W1641" s="2"/>
      <c r="X1641" s="56"/>
      <c r="Y1641" s="62"/>
      <c r="Z1641" s="62"/>
      <c r="AA1641" s="62"/>
      <c r="AB1641" s="62"/>
      <c r="AC1641" s="69"/>
      <c r="AD1641" s="2"/>
      <c r="AE1641" s="2"/>
      <c r="AF1641" s="2"/>
      <c r="AG1641" s="2"/>
      <c r="AH1641" s="56"/>
      <c r="AI1641" s="72"/>
      <c r="AJ1641" s="72"/>
      <c r="AK1641" s="72"/>
      <c r="AL1641" s="72"/>
      <c r="AM1641" s="81"/>
      <c r="AN1641" s="2"/>
      <c r="AO1641" s="2"/>
      <c r="AP1641" s="2"/>
      <c r="AQ1641" s="2"/>
      <c r="AR1641" s="56"/>
      <c r="AS1641" s="85"/>
      <c r="AT1641" s="85"/>
      <c r="AU1641" s="85"/>
      <c r="AV1641" s="85"/>
      <c r="AW1641" s="101"/>
      <c r="AX1641" s="2"/>
      <c r="AY1641" s="2"/>
      <c r="AZ1641" s="2"/>
      <c r="BA1641" s="2"/>
      <c r="BB1641" s="56"/>
      <c r="BC1641" s="105"/>
      <c r="BD1641" s="105"/>
      <c r="BE1641" s="105"/>
      <c r="BF1641" s="105"/>
      <c r="BG1641" s="110"/>
      <c r="BH1641" s="2"/>
      <c r="BI1641" s="2"/>
      <c r="BJ1641" s="2"/>
      <c r="BK1641" s="2"/>
      <c r="BL1641" s="56"/>
      <c r="BM1641" s="48"/>
      <c r="BN1641" s="48"/>
      <c r="BO1641" s="48"/>
      <c r="BP1641" s="48"/>
      <c r="BQ1641" s="118"/>
      <c r="BR1641" s="2"/>
      <c r="BS1641" s="2"/>
      <c r="BT1641" s="2"/>
      <c r="BU1641" s="2"/>
      <c r="BV1641" s="56"/>
    </row>
    <row r="1642" spans="1:74" s="13" customFormat="1" hidden="1" x14ac:dyDescent="0.3">
      <c r="A1642" s="12" t="s">
        <v>46</v>
      </c>
      <c r="B1642" s="12" t="s">
        <v>2</v>
      </c>
      <c r="C1642" s="12" t="s">
        <v>3</v>
      </c>
      <c r="D1642" s="12" t="s">
        <v>43</v>
      </c>
      <c r="E1642" s="7">
        <v>17</v>
      </c>
      <c r="F1642" s="7"/>
      <c r="G1642" s="19" t="s">
        <v>5</v>
      </c>
      <c r="H1642" s="7">
        <v>2024</v>
      </c>
      <c r="I1642" s="21"/>
      <c r="J1642" s="12" t="s">
        <v>314</v>
      </c>
      <c r="K1642" s="12"/>
      <c r="L1642" s="147"/>
      <c r="M1642" s="147">
        <f>SUM(M1604:M1641)</f>
        <v>20.728999999999999</v>
      </c>
      <c r="N1642" s="183"/>
      <c r="O1642" s="12"/>
      <c r="P1642" s="12"/>
      <c r="Q1642" s="12"/>
      <c r="R1642" s="12"/>
      <c r="S1642" s="52">
        <f>SUM(S1604:S1641)</f>
        <v>0</v>
      </c>
      <c r="T1642" s="12"/>
      <c r="U1642" s="12"/>
      <c r="V1642" s="12"/>
      <c r="W1642" s="12"/>
      <c r="X1642" s="52">
        <f>SUM(X1604:X1641)</f>
        <v>0</v>
      </c>
      <c r="Y1642" s="12"/>
      <c r="Z1642" s="12"/>
      <c r="AA1642" s="12"/>
      <c r="AB1642" s="12"/>
      <c r="AC1642" s="52">
        <f>SUM(AC1604:AC1641)</f>
        <v>0</v>
      </c>
      <c r="AD1642" s="12"/>
      <c r="AE1642" s="12"/>
      <c r="AF1642" s="12"/>
      <c r="AG1642" s="12"/>
      <c r="AH1642" s="52">
        <f>SUM(AH1604:AH1641)</f>
        <v>0</v>
      </c>
      <c r="AI1642" s="12"/>
      <c r="AJ1642" s="12"/>
      <c r="AK1642" s="12"/>
      <c r="AL1642" s="12"/>
      <c r="AM1642" s="52">
        <f>SUM(AM1604:AM1641)</f>
        <v>0</v>
      </c>
      <c r="AN1642" s="12"/>
      <c r="AO1642" s="12"/>
      <c r="AP1642" s="12"/>
      <c r="AQ1642" s="12"/>
      <c r="AR1642" s="52">
        <f>SUM(AR1604:AR1641)</f>
        <v>0</v>
      </c>
      <c r="AS1642" s="12"/>
      <c r="AT1642" s="12"/>
      <c r="AU1642" s="12"/>
      <c r="AV1642" s="12"/>
      <c r="AW1642" s="52">
        <f>SUM(AW1604:AW1641)</f>
        <v>19.535</v>
      </c>
      <c r="AX1642" s="12"/>
      <c r="AY1642" s="12"/>
      <c r="AZ1642" s="12"/>
      <c r="BA1642" s="12"/>
      <c r="BB1642" s="52">
        <f>SUM(BB1604:BB1641)</f>
        <v>1.194</v>
      </c>
      <c r="BC1642" s="12"/>
      <c r="BD1642" s="12"/>
      <c r="BE1642" s="12"/>
      <c r="BF1642" s="12"/>
      <c r="BG1642" s="52">
        <f>SUM(BG1604:BG1641)</f>
        <v>0</v>
      </c>
      <c r="BH1642" s="12"/>
      <c r="BI1642" s="12"/>
      <c r="BJ1642" s="12"/>
      <c r="BK1642" s="12"/>
      <c r="BL1642" s="52">
        <f>SUM(BL1604:BL1641)</f>
        <v>0</v>
      </c>
      <c r="BM1642" s="12"/>
      <c r="BN1642" s="12"/>
      <c r="BO1642" s="12"/>
      <c r="BP1642" s="12"/>
      <c r="BQ1642" s="52">
        <f>SUM(BQ1604:BQ1641)</f>
        <v>0</v>
      </c>
      <c r="BR1642" s="12"/>
      <c r="BS1642" s="12"/>
      <c r="BT1642" s="12"/>
      <c r="BU1642" s="12"/>
      <c r="BV1642" s="52">
        <f>SUM(BV1604:BV1641)</f>
        <v>0</v>
      </c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18" t="s">
        <v>5</v>
      </c>
      <c r="H1643" s="3">
        <v>2024</v>
      </c>
      <c r="I1643" s="20" t="s">
        <v>287</v>
      </c>
      <c r="J1643" s="184" t="s">
        <v>267</v>
      </c>
      <c r="K1643" s="184" t="s">
        <v>318</v>
      </c>
      <c r="L1643" s="187">
        <f t="shared" si="52"/>
        <v>0</v>
      </c>
      <c r="M1643" s="187">
        <f t="shared" si="53"/>
        <v>0</v>
      </c>
      <c r="N1643" s="186"/>
      <c r="O1643" s="33"/>
      <c r="P1643" s="33"/>
      <c r="Q1643" s="33"/>
      <c r="R1643" s="33"/>
      <c r="S1643" s="41"/>
      <c r="T1643" s="2"/>
      <c r="U1643" s="2"/>
      <c r="V1643" s="2"/>
      <c r="W1643" s="2"/>
      <c r="X1643" s="56"/>
      <c r="Y1643" s="62"/>
      <c r="Z1643" s="62"/>
      <c r="AA1643" s="62"/>
      <c r="AB1643" s="62"/>
      <c r="AC1643" s="69"/>
      <c r="AD1643" s="2"/>
      <c r="AE1643" s="2"/>
      <c r="AF1643" s="2"/>
      <c r="AG1643" s="2"/>
      <c r="AH1643" s="56"/>
      <c r="AI1643" s="72"/>
      <c r="AJ1643" s="72"/>
      <c r="AK1643" s="72"/>
      <c r="AL1643" s="72"/>
      <c r="AM1643" s="81"/>
      <c r="AN1643" s="2"/>
      <c r="AO1643" s="2"/>
      <c r="AP1643" s="2"/>
      <c r="AQ1643" s="2"/>
      <c r="AR1643" s="56"/>
      <c r="AS1643" s="85"/>
      <c r="AT1643" s="85"/>
      <c r="AU1643" s="85"/>
      <c r="AV1643" s="85"/>
      <c r="AW1643" s="101"/>
      <c r="AX1643" s="2"/>
      <c r="AY1643" s="2"/>
      <c r="AZ1643" s="2"/>
      <c r="BA1643" s="2"/>
      <c r="BB1643" s="56"/>
      <c r="BC1643" s="105"/>
      <c r="BD1643" s="105"/>
      <c r="BE1643" s="105"/>
      <c r="BF1643" s="105"/>
      <c r="BG1643" s="110"/>
      <c r="BH1643" s="2"/>
      <c r="BI1643" s="2"/>
      <c r="BJ1643" s="2"/>
      <c r="BK1643" s="2"/>
      <c r="BL1643" s="56"/>
      <c r="BM1643" s="48"/>
      <c r="BN1643" s="48"/>
      <c r="BO1643" s="48"/>
      <c r="BP1643" s="48"/>
      <c r="BQ1643" s="118"/>
      <c r="BR1643" s="2"/>
      <c r="BS1643" s="2"/>
      <c r="BT1643" s="2"/>
      <c r="BU1643" s="2"/>
      <c r="BV1643" s="56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18" t="s">
        <v>5</v>
      </c>
      <c r="H1644" s="3">
        <v>2024</v>
      </c>
      <c r="I1644" s="20" t="s">
        <v>287</v>
      </c>
      <c r="J1644" s="184" t="s">
        <v>291</v>
      </c>
      <c r="K1644" s="184" t="s">
        <v>319</v>
      </c>
      <c r="L1644" s="187">
        <f t="shared" si="52"/>
        <v>0</v>
      </c>
      <c r="M1644" s="187">
        <f t="shared" si="53"/>
        <v>0</v>
      </c>
      <c r="N1644" s="186"/>
      <c r="O1644" s="33"/>
      <c r="P1644" s="33"/>
      <c r="Q1644" s="33"/>
      <c r="R1644" s="33"/>
      <c r="S1644" s="41"/>
      <c r="T1644" s="2"/>
      <c r="U1644" s="2"/>
      <c r="V1644" s="2"/>
      <c r="W1644" s="2"/>
      <c r="X1644" s="56"/>
      <c r="Y1644" s="62"/>
      <c r="Z1644" s="62"/>
      <c r="AA1644" s="62"/>
      <c r="AB1644" s="62"/>
      <c r="AC1644" s="69"/>
      <c r="AD1644" s="2"/>
      <c r="AE1644" s="2"/>
      <c r="AF1644" s="2"/>
      <c r="AG1644" s="2"/>
      <c r="AH1644" s="56"/>
      <c r="AI1644" s="72"/>
      <c r="AJ1644" s="72"/>
      <c r="AK1644" s="72"/>
      <c r="AL1644" s="72"/>
      <c r="AM1644" s="81"/>
      <c r="AN1644" s="2"/>
      <c r="AO1644" s="2"/>
      <c r="AP1644" s="2"/>
      <c r="AQ1644" s="2"/>
      <c r="AR1644" s="56"/>
      <c r="AS1644" s="85"/>
      <c r="AT1644" s="85"/>
      <c r="AU1644" s="85"/>
      <c r="AV1644" s="85"/>
      <c r="AW1644" s="101"/>
      <c r="AX1644" s="2"/>
      <c r="AY1644" s="2"/>
      <c r="AZ1644" s="2"/>
      <c r="BA1644" s="2"/>
      <c r="BB1644" s="56"/>
      <c r="BC1644" s="105"/>
      <c r="BD1644" s="105"/>
      <c r="BE1644" s="105"/>
      <c r="BF1644" s="105"/>
      <c r="BG1644" s="110"/>
      <c r="BH1644" s="2"/>
      <c r="BI1644" s="2"/>
      <c r="BJ1644" s="2"/>
      <c r="BK1644" s="2"/>
      <c r="BL1644" s="56"/>
      <c r="BM1644" s="48"/>
      <c r="BN1644" s="48"/>
      <c r="BO1644" s="48"/>
      <c r="BP1644" s="48"/>
      <c r="BQ1644" s="118"/>
      <c r="BR1644" s="2"/>
      <c r="BS1644" s="2"/>
      <c r="BT1644" s="2"/>
      <c r="BU1644" s="2"/>
      <c r="BV1644" s="56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18" t="s">
        <v>5</v>
      </c>
      <c r="H1645" s="3">
        <v>2024</v>
      </c>
      <c r="I1645" s="20" t="s">
        <v>286</v>
      </c>
      <c r="J1645" s="184" t="s">
        <v>336</v>
      </c>
      <c r="K1645" s="184" t="s">
        <v>319</v>
      </c>
      <c r="L1645" s="187">
        <f t="shared" si="52"/>
        <v>0</v>
      </c>
      <c r="M1645" s="187">
        <f t="shared" si="53"/>
        <v>0</v>
      </c>
      <c r="N1645" s="186"/>
      <c r="O1645" s="33"/>
      <c r="P1645" s="33"/>
      <c r="Q1645" s="33"/>
      <c r="R1645" s="33"/>
      <c r="S1645" s="41"/>
      <c r="T1645" s="2"/>
      <c r="U1645" s="2"/>
      <c r="V1645" s="2"/>
      <c r="W1645" s="2"/>
      <c r="X1645" s="56"/>
      <c r="Y1645" s="62"/>
      <c r="Z1645" s="62"/>
      <c r="AA1645" s="62"/>
      <c r="AB1645" s="62"/>
      <c r="AC1645" s="69"/>
      <c r="AD1645" s="2"/>
      <c r="AE1645" s="2"/>
      <c r="AF1645" s="2"/>
      <c r="AG1645" s="2"/>
      <c r="AH1645" s="56"/>
      <c r="AI1645" s="72"/>
      <c r="AJ1645" s="72"/>
      <c r="AK1645" s="72"/>
      <c r="AL1645" s="72"/>
      <c r="AM1645" s="81"/>
      <c r="AN1645" s="2"/>
      <c r="AO1645" s="2"/>
      <c r="AP1645" s="2"/>
      <c r="AQ1645" s="2"/>
      <c r="AR1645" s="56"/>
      <c r="AS1645" s="85"/>
      <c r="AT1645" s="85"/>
      <c r="AU1645" s="85"/>
      <c r="AV1645" s="85"/>
      <c r="AW1645" s="101"/>
      <c r="AX1645" s="2"/>
      <c r="AY1645" s="2"/>
      <c r="AZ1645" s="2"/>
      <c r="BA1645" s="2"/>
      <c r="BB1645" s="56"/>
      <c r="BC1645" s="105"/>
      <c r="BD1645" s="105"/>
      <c r="BE1645" s="105"/>
      <c r="BF1645" s="105"/>
      <c r="BG1645" s="110"/>
      <c r="BH1645" s="2"/>
      <c r="BI1645" s="2"/>
      <c r="BJ1645" s="2"/>
      <c r="BK1645" s="2"/>
      <c r="BL1645" s="56"/>
      <c r="BM1645" s="48"/>
      <c r="BN1645" s="48"/>
      <c r="BO1645" s="48"/>
      <c r="BP1645" s="48"/>
      <c r="BQ1645" s="118"/>
      <c r="BR1645" s="2"/>
      <c r="BS1645" s="2"/>
      <c r="BT1645" s="2"/>
      <c r="BU1645" s="2"/>
      <c r="BV1645" s="56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18" t="s">
        <v>5</v>
      </c>
      <c r="H1646" s="3">
        <v>2024</v>
      </c>
      <c r="I1646" s="20" t="s">
        <v>286</v>
      </c>
      <c r="J1646" s="185" t="s">
        <v>337</v>
      </c>
      <c r="K1646" s="185" t="s">
        <v>318</v>
      </c>
      <c r="L1646" s="187">
        <f t="shared" si="52"/>
        <v>0</v>
      </c>
      <c r="M1646" s="187">
        <f t="shared" si="53"/>
        <v>0</v>
      </c>
      <c r="N1646" s="186"/>
      <c r="O1646" s="53"/>
      <c r="P1646" s="53"/>
      <c r="Q1646" s="53"/>
      <c r="R1646" s="53"/>
      <c r="S1646" s="41"/>
      <c r="T1646" s="8"/>
      <c r="U1646" s="8"/>
      <c r="V1646" s="8"/>
      <c r="W1646" s="8"/>
      <c r="X1646" s="56"/>
      <c r="Y1646" s="135"/>
      <c r="Z1646" s="135"/>
      <c r="AA1646" s="135"/>
      <c r="AB1646" s="135"/>
      <c r="AC1646" s="69"/>
      <c r="AD1646" s="8"/>
      <c r="AE1646" s="8"/>
      <c r="AF1646" s="8"/>
      <c r="AG1646" s="8"/>
      <c r="AH1646" s="56"/>
      <c r="AI1646" s="137"/>
      <c r="AJ1646" s="137"/>
      <c r="AK1646" s="137"/>
      <c r="AL1646" s="137"/>
      <c r="AM1646" s="81"/>
      <c r="AN1646" s="8"/>
      <c r="AO1646" s="8"/>
      <c r="AP1646" s="8"/>
      <c r="AQ1646" s="8"/>
      <c r="AR1646" s="56"/>
      <c r="AS1646" s="139"/>
      <c r="AT1646" s="139"/>
      <c r="AU1646" s="139"/>
      <c r="AV1646" s="139"/>
      <c r="AW1646" s="101"/>
      <c r="AX1646" s="8"/>
      <c r="AY1646" s="8"/>
      <c r="AZ1646" s="8"/>
      <c r="BA1646" s="8"/>
      <c r="BB1646" s="56"/>
      <c r="BC1646" s="141"/>
      <c r="BD1646" s="141"/>
      <c r="BE1646" s="141"/>
      <c r="BF1646" s="141"/>
      <c r="BG1646" s="110"/>
      <c r="BH1646" s="8"/>
      <c r="BI1646" s="8"/>
      <c r="BJ1646" s="8"/>
      <c r="BK1646" s="8"/>
      <c r="BL1646" s="56"/>
      <c r="BM1646" s="143"/>
      <c r="BN1646" s="143"/>
      <c r="BO1646" s="143"/>
      <c r="BP1646" s="143"/>
      <c r="BQ1646" s="118"/>
      <c r="BR1646" s="8"/>
      <c r="BS1646" s="8"/>
      <c r="BT1646" s="8"/>
      <c r="BU1646" s="8"/>
      <c r="BV1646" s="56"/>
    </row>
    <row r="1647" spans="1:74" ht="28.8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18" t="s">
        <v>5</v>
      </c>
      <c r="H1647" s="3">
        <v>2024</v>
      </c>
      <c r="I1647" s="20" t="s">
        <v>286</v>
      </c>
      <c r="J1647" s="185" t="s">
        <v>338</v>
      </c>
      <c r="K1647" s="185" t="s">
        <v>339</v>
      </c>
      <c r="L1647" s="187">
        <f t="shared" si="52"/>
        <v>0</v>
      </c>
      <c r="M1647" s="187">
        <f t="shared" si="53"/>
        <v>0</v>
      </c>
      <c r="N1647" s="186"/>
      <c r="O1647" s="53"/>
      <c r="P1647" s="53"/>
      <c r="Q1647" s="53"/>
      <c r="R1647" s="53"/>
      <c r="S1647" s="41"/>
      <c r="T1647" s="8"/>
      <c r="U1647" s="8"/>
      <c r="V1647" s="8"/>
      <c r="W1647" s="8"/>
      <c r="X1647" s="56"/>
      <c r="Y1647" s="135"/>
      <c r="Z1647" s="135"/>
      <c r="AA1647" s="135"/>
      <c r="AB1647" s="135"/>
      <c r="AC1647" s="69"/>
      <c r="AD1647" s="8"/>
      <c r="AE1647" s="8"/>
      <c r="AF1647" s="8"/>
      <c r="AG1647" s="8"/>
      <c r="AH1647" s="56"/>
      <c r="AI1647" s="137"/>
      <c r="AJ1647" s="137"/>
      <c r="AK1647" s="137"/>
      <c r="AL1647" s="137"/>
      <c r="AM1647" s="81"/>
      <c r="AN1647" s="8"/>
      <c r="AO1647" s="8"/>
      <c r="AP1647" s="8"/>
      <c r="AQ1647" s="8"/>
      <c r="AR1647" s="56"/>
      <c r="AS1647" s="139"/>
      <c r="AT1647" s="139"/>
      <c r="AU1647" s="139"/>
      <c r="AV1647" s="139"/>
      <c r="AW1647" s="101"/>
      <c r="AX1647" s="8"/>
      <c r="AY1647" s="8"/>
      <c r="AZ1647" s="8"/>
      <c r="BA1647" s="8"/>
      <c r="BB1647" s="56"/>
      <c r="BC1647" s="141"/>
      <c r="BD1647" s="141"/>
      <c r="BE1647" s="141"/>
      <c r="BF1647" s="141"/>
      <c r="BG1647" s="110"/>
      <c r="BH1647" s="8"/>
      <c r="BI1647" s="8"/>
      <c r="BJ1647" s="8"/>
      <c r="BK1647" s="8"/>
      <c r="BL1647" s="56"/>
      <c r="BM1647" s="143"/>
      <c r="BN1647" s="143"/>
      <c r="BO1647" s="143"/>
      <c r="BP1647" s="143"/>
      <c r="BQ1647" s="118"/>
      <c r="BR1647" s="8"/>
      <c r="BS1647" s="8"/>
      <c r="BT1647" s="8"/>
      <c r="BU1647" s="8"/>
      <c r="BV1647" s="56"/>
    </row>
    <row r="1648" spans="1:74" ht="28.8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18" t="s">
        <v>5</v>
      </c>
      <c r="H1648" s="3">
        <v>2024</v>
      </c>
      <c r="I1648" s="20" t="s">
        <v>286</v>
      </c>
      <c r="J1648" s="185" t="s">
        <v>340</v>
      </c>
      <c r="K1648" s="185" t="s">
        <v>318</v>
      </c>
      <c r="L1648" s="187">
        <f t="shared" si="52"/>
        <v>0</v>
      </c>
      <c r="M1648" s="187">
        <f t="shared" si="53"/>
        <v>0</v>
      </c>
      <c r="N1648" s="186"/>
      <c r="O1648" s="53"/>
      <c r="P1648" s="53"/>
      <c r="Q1648" s="53"/>
      <c r="R1648" s="53"/>
      <c r="S1648" s="41"/>
      <c r="T1648" s="8"/>
      <c r="U1648" s="8"/>
      <c r="V1648" s="8"/>
      <c r="W1648" s="8"/>
      <c r="X1648" s="56"/>
      <c r="Y1648" s="135"/>
      <c r="Z1648" s="135"/>
      <c r="AA1648" s="135"/>
      <c r="AB1648" s="135"/>
      <c r="AC1648" s="69"/>
      <c r="AD1648" s="8"/>
      <c r="AE1648" s="8"/>
      <c r="AF1648" s="8"/>
      <c r="AG1648" s="8"/>
      <c r="AH1648" s="56"/>
      <c r="AI1648" s="137"/>
      <c r="AJ1648" s="137"/>
      <c r="AK1648" s="137"/>
      <c r="AL1648" s="137"/>
      <c r="AM1648" s="81"/>
      <c r="AN1648" s="8"/>
      <c r="AO1648" s="8"/>
      <c r="AP1648" s="8"/>
      <c r="AQ1648" s="8"/>
      <c r="AR1648" s="56"/>
      <c r="AS1648" s="139"/>
      <c r="AT1648" s="139"/>
      <c r="AU1648" s="139"/>
      <c r="AV1648" s="139"/>
      <c r="AW1648" s="101"/>
      <c r="AX1648" s="8"/>
      <c r="AY1648" s="8"/>
      <c r="AZ1648" s="8"/>
      <c r="BA1648" s="8"/>
      <c r="BB1648" s="56"/>
      <c r="BC1648" s="141"/>
      <c r="BD1648" s="141"/>
      <c r="BE1648" s="141"/>
      <c r="BF1648" s="141"/>
      <c r="BG1648" s="110"/>
      <c r="BH1648" s="8"/>
      <c r="BI1648" s="8"/>
      <c r="BJ1648" s="8"/>
      <c r="BK1648" s="8"/>
      <c r="BL1648" s="56"/>
      <c r="BM1648" s="143"/>
      <c r="BN1648" s="143"/>
      <c r="BO1648" s="143"/>
      <c r="BP1648" s="143"/>
      <c r="BQ1648" s="118"/>
      <c r="BR1648" s="8"/>
      <c r="BS1648" s="8"/>
      <c r="BT1648" s="8"/>
      <c r="BU1648" s="8"/>
      <c r="BV1648" s="56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18" t="s">
        <v>5</v>
      </c>
      <c r="H1649" s="3">
        <v>2024</v>
      </c>
      <c r="I1649" s="20" t="s">
        <v>286</v>
      </c>
      <c r="J1649" s="185" t="s">
        <v>341</v>
      </c>
      <c r="K1649" s="185" t="s">
        <v>320</v>
      </c>
      <c r="L1649" s="187">
        <f t="shared" si="52"/>
        <v>0</v>
      </c>
      <c r="M1649" s="187">
        <f t="shared" si="53"/>
        <v>0</v>
      </c>
      <c r="N1649" s="186"/>
      <c r="O1649" s="53"/>
      <c r="P1649" s="53"/>
      <c r="Q1649" s="53"/>
      <c r="R1649" s="53"/>
      <c r="S1649" s="41"/>
      <c r="T1649" s="8"/>
      <c r="U1649" s="8"/>
      <c r="V1649" s="8"/>
      <c r="W1649" s="8"/>
      <c r="X1649" s="56"/>
      <c r="Y1649" s="135"/>
      <c r="Z1649" s="135"/>
      <c r="AA1649" s="135"/>
      <c r="AB1649" s="135"/>
      <c r="AC1649" s="69"/>
      <c r="AD1649" s="8"/>
      <c r="AE1649" s="8"/>
      <c r="AF1649" s="8"/>
      <c r="AG1649" s="8"/>
      <c r="AH1649" s="56"/>
      <c r="AI1649" s="137"/>
      <c r="AJ1649" s="137"/>
      <c r="AK1649" s="137"/>
      <c r="AL1649" s="137"/>
      <c r="AM1649" s="81"/>
      <c r="AN1649" s="8"/>
      <c r="AO1649" s="8"/>
      <c r="AP1649" s="8"/>
      <c r="AQ1649" s="8"/>
      <c r="AR1649" s="56"/>
      <c r="AS1649" s="139"/>
      <c r="AT1649" s="139"/>
      <c r="AU1649" s="139"/>
      <c r="AV1649" s="139"/>
      <c r="AW1649" s="101"/>
      <c r="AX1649" s="8"/>
      <c r="AY1649" s="8"/>
      <c r="AZ1649" s="8"/>
      <c r="BA1649" s="8"/>
      <c r="BB1649" s="56"/>
      <c r="BC1649" s="141"/>
      <c r="BD1649" s="141"/>
      <c r="BE1649" s="141"/>
      <c r="BF1649" s="141"/>
      <c r="BG1649" s="110"/>
      <c r="BH1649" s="8"/>
      <c r="BI1649" s="8"/>
      <c r="BJ1649" s="8"/>
      <c r="BK1649" s="8"/>
      <c r="BL1649" s="56"/>
      <c r="BM1649" s="143"/>
      <c r="BN1649" s="143"/>
      <c r="BO1649" s="143"/>
      <c r="BP1649" s="143"/>
      <c r="BQ1649" s="118"/>
      <c r="BR1649" s="8"/>
      <c r="BS1649" s="8"/>
      <c r="BT1649" s="8"/>
      <c r="BU1649" s="8"/>
      <c r="BV1649" s="56"/>
    </row>
    <row r="1650" spans="1:74" ht="28.8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18" t="s">
        <v>5</v>
      </c>
      <c r="H1650" s="3">
        <v>2024</v>
      </c>
      <c r="I1650" s="20" t="s">
        <v>286</v>
      </c>
      <c r="J1650" s="185" t="s">
        <v>342</v>
      </c>
      <c r="K1650" s="185" t="s">
        <v>320</v>
      </c>
      <c r="L1650" s="187">
        <f t="shared" si="52"/>
        <v>0</v>
      </c>
      <c r="M1650" s="187">
        <f t="shared" si="53"/>
        <v>0</v>
      </c>
      <c r="N1650" s="186"/>
      <c r="O1650" s="53"/>
      <c r="P1650" s="53"/>
      <c r="Q1650" s="53"/>
      <c r="R1650" s="53"/>
      <c r="S1650" s="41"/>
      <c r="T1650" s="8"/>
      <c r="U1650" s="8"/>
      <c r="V1650" s="8"/>
      <c r="W1650" s="8"/>
      <c r="X1650" s="56"/>
      <c r="Y1650" s="135"/>
      <c r="Z1650" s="135"/>
      <c r="AA1650" s="135"/>
      <c r="AB1650" s="135"/>
      <c r="AC1650" s="69"/>
      <c r="AD1650" s="8"/>
      <c r="AE1650" s="8"/>
      <c r="AF1650" s="8"/>
      <c r="AG1650" s="8"/>
      <c r="AH1650" s="56"/>
      <c r="AI1650" s="137"/>
      <c r="AJ1650" s="137"/>
      <c r="AK1650" s="137"/>
      <c r="AL1650" s="137"/>
      <c r="AM1650" s="81"/>
      <c r="AN1650" s="8"/>
      <c r="AO1650" s="8"/>
      <c r="AP1650" s="8"/>
      <c r="AQ1650" s="8"/>
      <c r="AR1650" s="56"/>
      <c r="AS1650" s="139"/>
      <c r="AT1650" s="139"/>
      <c r="AU1650" s="139"/>
      <c r="AV1650" s="139"/>
      <c r="AW1650" s="101"/>
      <c r="AX1650" s="8"/>
      <c r="AY1650" s="8"/>
      <c r="AZ1650" s="8"/>
      <c r="BA1650" s="8"/>
      <c r="BB1650" s="56"/>
      <c r="BC1650" s="141"/>
      <c r="BD1650" s="141"/>
      <c r="BE1650" s="141"/>
      <c r="BF1650" s="141"/>
      <c r="BG1650" s="110"/>
      <c r="BH1650" s="8"/>
      <c r="BI1650" s="8"/>
      <c r="BJ1650" s="8"/>
      <c r="BK1650" s="8"/>
      <c r="BL1650" s="56"/>
      <c r="BM1650" s="143"/>
      <c r="BN1650" s="143"/>
      <c r="BO1650" s="143"/>
      <c r="BP1650" s="143"/>
      <c r="BQ1650" s="118"/>
      <c r="BR1650" s="8"/>
      <c r="BS1650" s="8"/>
      <c r="BT1650" s="8"/>
      <c r="BU1650" s="8"/>
      <c r="BV1650" s="56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18" t="s">
        <v>5</v>
      </c>
      <c r="H1651" s="3">
        <v>2024</v>
      </c>
      <c r="I1651" s="20" t="s">
        <v>286</v>
      </c>
      <c r="J1651" s="185" t="s">
        <v>343</v>
      </c>
      <c r="K1651" s="185" t="s">
        <v>339</v>
      </c>
      <c r="L1651" s="187">
        <f t="shared" si="52"/>
        <v>0</v>
      </c>
      <c r="M1651" s="187">
        <f t="shared" si="53"/>
        <v>0</v>
      </c>
      <c r="N1651" s="186"/>
      <c r="O1651" s="53"/>
      <c r="P1651" s="53"/>
      <c r="Q1651" s="53"/>
      <c r="R1651" s="53"/>
      <c r="S1651" s="41"/>
      <c r="T1651" s="8"/>
      <c r="U1651" s="8"/>
      <c r="V1651" s="8"/>
      <c r="W1651" s="8"/>
      <c r="X1651" s="56"/>
      <c r="Y1651" s="135"/>
      <c r="Z1651" s="135"/>
      <c r="AA1651" s="135"/>
      <c r="AB1651" s="135"/>
      <c r="AC1651" s="69"/>
      <c r="AD1651" s="8"/>
      <c r="AE1651" s="8"/>
      <c r="AF1651" s="8"/>
      <c r="AG1651" s="8"/>
      <c r="AH1651" s="56"/>
      <c r="AI1651" s="137"/>
      <c r="AJ1651" s="137"/>
      <c r="AK1651" s="137"/>
      <c r="AL1651" s="137"/>
      <c r="AM1651" s="81"/>
      <c r="AN1651" s="8"/>
      <c r="AO1651" s="8"/>
      <c r="AP1651" s="8"/>
      <c r="AQ1651" s="8"/>
      <c r="AR1651" s="56"/>
      <c r="AS1651" s="139"/>
      <c r="AT1651" s="139"/>
      <c r="AU1651" s="139"/>
      <c r="AV1651" s="139"/>
      <c r="AW1651" s="101"/>
      <c r="AX1651" s="8"/>
      <c r="AY1651" s="8"/>
      <c r="AZ1651" s="8"/>
      <c r="BA1651" s="8"/>
      <c r="BB1651" s="56"/>
      <c r="BC1651" s="141"/>
      <c r="BD1651" s="141"/>
      <c r="BE1651" s="141"/>
      <c r="BF1651" s="141"/>
      <c r="BG1651" s="110"/>
      <c r="BH1651" s="8"/>
      <c r="BI1651" s="8"/>
      <c r="BJ1651" s="8"/>
      <c r="BK1651" s="8"/>
      <c r="BL1651" s="56"/>
      <c r="BM1651" s="143"/>
      <c r="BN1651" s="143"/>
      <c r="BO1651" s="143"/>
      <c r="BP1651" s="143"/>
      <c r="BQ1651" s="118"/>
      <c r="BR1651" s="8"/>
      <c r="BS1651" s="8"/>
      <c r="BT1651" s="8"/>
      <c r="BU1651" s="8"/>
      <c r="BV1651" s="56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18" t="s">
        <v>5</v>
      </c>
      <c r="H1652" s="3">
        <v>2024</v>
      </c>
      <c r="I1652" s="20" t="s">
        <v>288</v>
      </c>
      <c r="J1652" s="185" t="s">
        <v>344</v>
      </c>
      <c r="K1652" s="185" t="s">
        <v>318</v>
      </c>
      <c r="L1652" s="187">
        <f t="shared" si="52"/>
        <v>0</v>
      </c>
      <c r="M1652" s="187">
        <f t="shared" si="53"/>
        <v>0</v>
      </c>
      <c r="N1652" s="186"/>
      <c r="O1652" s="53"/>
      <c r="P1652" s="53"/>
      <c r="Q1652" s="53"/>
      <c r="R1652" s="53"/>
      <c r="S1652" s="41"/>
      <c r="T1652" s="8"/>
      <c r="U1652" s="8"/>
      <c r="V1652" s="8"/>
      <c r="W1652" s="8"/>
      <c r="X1652" s="56"/>
      <c r="Y1652" s="135"/>
      <c r="Z1652" s="135"/>
      <c r="AA1652" s="135"/>
      <c r="AB1652" s="135"/>
      <c r="AC1652" s="69"/>
      <c r="AD1652" s="8"/>
      <c r="AE1652" s="8"/>
      <c r="AF1652" s="8"/>
      <c r="AG1652" s="8"/>
      <c r="AH1652" s="56"/>
      <c r="AI1652" s="137"/>
      <c r="AJ1652" s="137"/>
      <c r="AK1652" s="137"/>
      <c r="AL1652" s="137"/>
      <c r="AM1652" s="81"/>
      <c r="AN1652" s="8"/>
      <c r="AO1652" s="8"/>
      <c r="AP1652" s="8"/>
      <c r="AQ1652" s="8"/>
      <c r="AR1652" s="56"/>
      <c r="AS1652" s="139"/>
      <c r="AT1652" s="139"/>
      <c r="AU1652" s="139"/>
      <c r="AV1652" s="139"/>
      <c r="AW1652" s="101"/>
      <c r="AX1652" s="8"/>
      <c r="AY1652" s="8"/>
      <c r="AZ1652" s="8"/>
      <c r="BA1652" s="8"/>
      <c r="BB1652" s="56"/>
      <c r="BC1652" s="141"/>
      <c r="BD1652" s="141"/>
      <c r="BE1652" s="141"/>
      <c r="BF1652" s="141"/>
      <c r="BG1652" s="110"/>
      <c r="BH1652" s="8"/>
      <c r="BI1652" s="8"/>
      <c r="BJ1652" s="8"/>
      <c r="BK1652" s="8"/>
      <c r="BL1652" s="56"/>
      <c r="BM1652" s="143"/>
      <c r="BN1652" s="143"/>
      <c r="BO1652" s="143"/>
      <c r="BP1652" s="143"/>
      <c r="BQ1652" s="118"/>
      <c r="BR1652" s="8"/>
      <c r="BS1652" s="8"/>
      <c r="BT1652" s="8"/>
      <c r="BU1652" s="8"/>
      <c r="BV1652" s="56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18" t="s">
        <v>5</v>
      </c>
      <c r="H1653" s="3">
        <v>2024</v>
      </c>
      <c r="I1653" s="20" t="s">
        <v>288</v>
      </c>
      <c r="J1653" s="184" t="s">
        <v>351</v>
      </c>
      <c r="K1653" s="184" t="s">
        <v>318</v>
      </c>
      <c r="L1653" s="187">
        <f t="shared" si="52"/>
        <v>0</v>
      </c>
      <c r="M1653" s="187">
        <f t="shared" si="53"/>
        <v>0</v>
      </c>
      <c r="N1653" s="186"/>
      <c r="O1653" s="53"/>
      <c r="P1653" s="53"/>
      <c r="Q1653" s="53"/>
      <c r="R1653" s="53"/>
      <c r="S1653" s="41"/>
      <c r="T1653" s="8"/>
      <c r="U1653" s="8"/>
      <c r="V1653" s="8"/>
      <c r="W1653" s="8"/>
      <c r="X1653" s="56"/>
      <c r="Y1653" s="135"/>
      <c r="Z1653" s="135"/>
      <c r="AA1653" s="135"/>
      <c r="AB1653" s="135"/>
      <c r="AC1653" s="69"/>
      <c r="AD1653" s="8"/>
      <c r="AE1653" s="8"/>
      <c r="AF1653" s="8"/>
      <c r="AG1653" s="8"/>
      <c r="AH1653" s="56"/>
      <c r="AI1653" s="137"/>
      <c r="AJ1653" s="137"/>
      <c r="AK1653" s="137"/>
      <c r="AL1653" s="137"/>
      <c r="AM1653" s="81"/>
      <c r="AN1653" s="8"/>
      <c r="AO1653" s="8"/>
      <c r="AP1653" s="8"/>
      <c r="AQ1653" s="8"/>
      <c r="AR1653" s="56"/>
      <c r="AS1653" s="139"/>
      <c r="AT1653" s="139"/>
      <c r="AU1653" s="139"/>
      <c r="AV1653" s="139"/>
      <c r="AW1653" s="101"/>
      <c r="AX1653" s="8"/>
      <c r="AY1653" s="8"/>
      <c r="AZ1653" s="8"/>
      <c r="BA1653" s="8"/>
      <c r="BB1653" s="56"/>
      <c r="BC1653" s="141"/>
      <c r="BD1653" s="141"/>
      <c r="BE1653" s="141"/>
      <c r="BF1653" s="141"/>
      <c r="BG1653" s="110"/>
      <c r="BH1653" s="8"/>
      <c r="BI1653" s="8"/>
      <c r="BJ1653" s="8"/>
      <c r="BK1653" s="8"/>
      <c r="BL1653" s="56"/>
      <c r="BM1653" s="143"/>
      <c r="BN1653" s="143"/>
      <c r="BO1653" s="143"/>
      <c r="BP1653" s="143"/>
      <c r="BQ1653" s="118"/>
      <c r="BR1653" s="8"/>
      <c r="BS1653" s="8"/>
      <c r="BT1653" s="8"/>
      <c r="BU1653" s="8"/>
      <c r="BV1653" s="56"/>
    </row>
    <row r="1654" spans="1:74" ht="28.8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18" t="s">
        <v>5</v>
      </c>
      <c r="H1654" s="3">
        <v>2024</v>
      </c>
      <c r="I1654" s="20" t="s">
        <v>288</v>
      </c>
      <c r="J1654" s="184" t="s">
        <v>352</v>
      </c>
      <c r="K1654" s="184" t="s">
        <v>321</v>
      </c>
      <c r="L1654" s="187">
        <f t="shared" si="52"/>
        <v>0</v>
      </c>
      <c r="M1654" s="187">
        <f t="shared" si="53"/>
        <v>0</v>
      </c>
      <c r="N1654" s="186"/>
      <c r="O1654" s="33"/>
      <c r="P1654" s="33"/>
      <c r="Q1654" s="33"/>
      <c r="R1654" s="33"/>
      <c r="S1654" s="41"/>
      <c r="T1654" s="2"/>
      <c r="U1654" s="2"/>
      <c r="V1654" s="2"/>
      <c r="W1654" s="2"/>
      <c r="X1654" s="56"/>
      <c r="Y1654" s="62"/>
      <c r="Z1654" s="62"/>
      <c r="AA1654" s="62"/>
      <c r="AB1654" s="62"/>
      <c r="AC1654" s="69"/>
      <c r="AD1654" s="2"/>
      <c r="AE1654" s="2"/>
      <c r="AF1654" s="2"/>
      <c r="AG1654" s="2"/>
      <c r="AH1654" s="56"/>
      <c r="AI1654" s="72"/>
      <c r="AJ1654" s="72"/>
      <c r="AK1654" s="72"/>
      <c r="AL1654" s="72"/>
      <c r="AM1654" s="81"/>
      <c r="AN1654" s="2"/>
      <c r="AO1654" s="2"/>
      <c r="AP1654" s="2"/>
      <c r="AQ1654" s="2"/>
      <c r="AR1654" s="56"/>
      <c r="AS1654" s="85"/>
      <c r="AT1654" s="85"/>
      <c r="AU1654" s="85"/>
      <c r="AV1654" s="85"/>
      <c r="AW1654" s="101"/>
      <c r="AX1654" s="2"/>
      <c r="AY1654" s="2"/>
      <c r="AZ1654" s="2"/>
      <c r="BA1654" s="2"/>
      <c r="BB1654" s="56"/>
      <c r="BC1654" s="105"/>
      <c r="BD1654" s="105"/>
      <c r="BE1654" s="105"/>
      <c r="BF1654" s="105"/>
      <c r="BG1654" s="110"/>
      <c r="BH1654" s="2"/>
      <c r="BI1654" s="2"/>
      <c r="BJ1654" s="2"/>
      <c r="BK1654" s="2"/>
      <c r="BL1654" s="56"/>
      <c r="BM1654" s="48"/>
      <c r="BN1654" s="48"/>
      <c r="BO1654" s="48"/>
      <c r="BP1654" s="48"/>
      <c r="BQ1654" s="118"/>
      <c r="BR1654" s="2"/>
      <c r="BS1654" s="2"/>
      <c r="BT1654" s="2"/>
      <c r="BU1654" s="2"/>
      <c r="BV1654" s="56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18" t="s">
        <v>5</v>
      </c>
      <c r="H1655" s="3">
        <v>2024</v>
      </c>
      <c r="I1655" s="20" t="s">
        <v>288</v>
      </c>
      <c r="J1655" s="184" t="s">
        <v>345</v>
      </c>
      <c r="K1655" s="184" t="s">
        <v>318</v>
      </c>
      <c r="L1655" s="187">
        <f t="shared" si="52"/>
        <v>0</v>
      </c>
      <c r="M1655" s="187">
        <f t="shared" si="53"/>
        <v>0</v>
      </c>
      <c r="N1655" s="186"/>
      <c r="O1655" s="34"/>
      <c r="P1655" s="33"/>
      <c r="Q1655" s="33"/>
      <c r="R1655" s="33"/>
      <c r="S1655" s="41"/>
      <c r="T1655" s="3"/>
      <c r="U1655" s="2"/>
      <c r="V1655" s="2"/>
      <c r="W1655" s="2"/>
      <c r="X1655" s="56"/>
      <c r="Y1655" s="64"/>
      <c r="Z1655" s="62"/>
      <c r="AA1655" s="62"/>
      <c r="AB1655" s="62"/>
      <c r="AC1655" s="69"/>
      <c r="AD1655" s="3"/>
      <c r="AE1655" s="2"/>
      <c r="AF1655" s="2"/>
      <c r="AG1655" s="2"/>
      <c r="AH1655" s="56"/>
      <c r="AI1655" s="73"/>
      <c r="AJ1655" s="72"/>
      <c r="AK1655" s="72"/>
      <c r="AL1655" s="72"/>
      <c r="AM1655" s="81"/>
      <c r="AN1655" s="3"/>
      <c r="AO1655" s="2"/>
      <c r="AP1655" s="2"/>
      <c r="AQ1655" s="2"/>
      <c r="AR1655" s="56"/>
      <c r="AS1655" s="86"/>
      <c r="AT1655" s="85"/>
      <c r="AU1655" s="85"/>
      <c r="AV1655" s="85"/>
      <c r="AW1655" s="101"/>
      <c r="AX1655" s="3"/>
      <c r="AY1655" s="2"/>
      <c r="AZ1655" s="2"/>
      <c r="BA1655" s="2"/>
      <c r="BB1655" s="56"/>
      <c r="BC1655" s="106"/>
      <c r="BD1655" s="105"/>
      <c r="BE1655" s="105"/>
      <c r="BF1655" s="105"/>
      <c r="BG1655" s="110"/>
      <c r="BH1655" s="3"/>
      <c r="BI1655" s="2"/>
      <c r="BJ1655" s="2"/>
      <c r="BK1655" s="2"/>
      <c r="BL1655" s="56"/>
      <c r="BM1655" s="49"/>
      <c r="BN1655" s="48"/>
      <c r="BO1655" s="48"/>
      <c r="BP1655" s="48"/>
      <c r="BQ1655" s="118"/>
      <c r="BR1655" s="3"/>
      <c r="BS1655" s="2"/>
      <c r="BT1655" s="2"/>
      <c r="BU1655" s="2"/>
      <c r="BV1655" s="56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18" t="s">
        <v>5</v>
      </c>
      <c r="H1656" s="3">
        <v>2024</v>
      </c>
      <c r="I1656" s="20" t="s">
        <v>289</v>
      </c>
      <c r="J1656" s="184" t="s">
        <v>268</v>
      </c>
      <c r="K1656" s="184" t="s">
        <v>318</v>
      </c>
      <c r="L1656" s="187">
        <f t="shared" si="52"/>
        <v>0</v>
      </c>
      <c r="M1656" s="187">
        <f t="shared" si="53"/>
        <v>0</v>
      </c>
      <c r="N1656" s="186"/>
      <c r="O1656" s="33"/>
      <c r="P1656" s="33"/>
      <c r="Q1656" s="33"/>
      <c r="R1656" s="33"/>
      <c r="S1656" s="41"/>
      <c r="T1656" s="2"/>
      <c r="U1656" s="2"/>
      <c r="V1656" s="2"/>
      <c r="W1656" s="2"/>
      <c r="X1656" s="56"/>
      <c r="Y1656" s="62"/>
      <c r="Z1656" s="62"/>
      <c r="AA1656" s="62"/>
      <c r="AB1656" s="62"/>
      <c r="AC1656" s="69"/>
      <c r="AD1656" s="2"/>
      <c r="AE1656" s="2"/>
      <c r="AF1656" s="2"/>
      <c r="AG1656" s="2"/>
      <c r="AH1656" s="56"/>
      <c r="AI1656" s="72"/>
      <c r="AJ1656" s="72"/>
      <c r="AK1656" s="72"/>
      <c r="AL1656" s="72"/>
      <c r="AM1656" s="81"/>
      <c r="AN1656" s="2"/>
      <c r="AO1656" s="2"/>
      <c r="AP1656" s="2"/>
      <c r="AQ1656" s="2"/>
      <c r="AR1656" s="56"/>
      <c r="AS1656" s="85"/>
      <c r="AT1656" s="85"/>
      <c r="AU1656" s="85"/>
      <c r="AV1656" s="85"/>
      <c r="AW1656" s="101"/>
      <c r="AX1656" s="2"/>
      <c r="AY1656" s="2"/>
      <c r="AZ1656" s="2"/>
      <c r="BA1656" s="2"/>
      <c r="BB1656" s="56"/>
      <c r="BC1656" s="105"/>
      <c r="BD1656" s="105"/>
      <c r="BE1656" s="105"/>
      <c r="BF1656" s="105"/>
      <c r="BG1656" s="110"/>
      <c r="BH1656" s="2"/>
      <c r="BI1656" s="2"/>
      <c r="BJ1656" s="2"/>
      <c r="BK1656" s="2"/>
      <c r="BL1656" s="56"/>
      <c r="BM1656" s="48"/>
      <c r="BN1656" s="48"/>
      <c r="BO1656" s="48"/>
      <c r="BP1656" s="48"/>
      <c r="BQ1656" s="118"/>
      <c r="BR1656" s="2"/>
      <c r="BS1656" s="2"/>
      <c r="BT1656" s="2"/>
      <c r="BU1656" s="2"/>
      <c r="BV1656" s="56"/>
    </row>
    <row r="1657" spans="1:74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18" t="s">
        <v>5</v>
      </c>
      <c r="H1657" s="3">
        <v>2024</v>
      </c>
      <c r="I1657" s="20" t="s">
        <v>289</v>
      </c>
      <c r="J1657" s="184" t="s">
        <v>292</v>
      </c>
      <c r="K1657" s="184" t="s">
        <v>318</v>
      </c>
      <c r="L1657" s="187">
        <f t="shared" si="52"/>
        <v>0</v>
      </c>
      <c r="M1657" s="187">
        <f t="shared" si="53"/>
        <v>0</v>
      </c>
      <c r="N1657" s="186"/>
      <c r="O1657" s="33"/>
      <c r="P1657" s="33"/>
      <c r="Q1657" s="33"/>
      <c r="R1657" s="33"/>
      <c r="S1657" s="41"/>
      <c r="T1657" s="2"/>
      <c r="U1657" s="2"/>
      <c r="V1657" s="2"/>
      <c r="W1657" s="2"/>
      <c r="X1657" s="56"/>
      <c r="Y1657" s="62"/>
      <c r="Z1657" s="62"/>
      <c r="AA1657" s="62"/>
      <c r="AB1657" s="62"/>
      <c r="AC1657" s="69"/>
      <c r="AD1657" s="2"/>
      <c r="AE1657" s="2"/>
      <c r="AF1657" s="2"/>
      <c r="AG1657" s="2"/>
      <c r="AH1657" s="56"/>
      <c r="AI1657" s="72"/>
      <c r="AJ1657" s="72"/>
      <c r="AK1657" s="72"/>
      <c r="AL1657" s="72"/>
      <c r="AM1657" s="81"/>
      <c r="AN1657" s="2"/>
      <c r="AO1657" s="2"/>
      <c r="AP1657" s="2"/>
      <c r="AQ1657" s="2"/>
      <c r="AR1657" s="56"/>
      <c r="AS1657" s="85"/>
      <c r="AT1657" s="85"/>
      <c r="AU1657" s="85"/>
      <c r="AV1657" s="85"/>
      <c r="AW1657" s="101"/>
      <c r="AX1657" s="2"/>
      <c r="AY1657" s="2"/>
      <c r="AZ1657" s="2"/>
      <c r="BA1657" s="2"/>
      <c r="BB1657" s="56"/>
      <c r="BC1657" s="105"/>
      <c r="BD1657" s="105"/>
      <c r="BE1657" s="105"/>
      <c r="BF1657" s="105"/>
      <c r="BG1657" s="110"/>
      <c r="BH1657" s="2"/>
      <c r="BI1657" s="2"/>
      <c r="BJ1657" s="2"/>
      <c r="BK1657" s="2"/>
      <c r="BL1657" s="56"/>
      <c r="BM1657" s="48"/>
      <c r="BN1657" s="48"/>
      <c r="BO1657" s="48"/>
      <c r="BP1657" s="48"/>
      <c r="BQ1657" s="118"/>
      <c r="BR1657" s="2"/>
      <c r="BS1657" s="2"/>
      <c r="BT1657" s="2"/>
      <c r="BU1657" s="2"/>
      <c r="BV1657" s="56"/>
    </row>
    <row r="1658" spans="1:74" ht="15.6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18" t="s">
        <v>5</v>
      </c>
      <c r="H1658" s="3">
        <v>2024</v>
      </c>
      <c r="I1658" s="20" t="s">
        <v>285</v>
      </c>
      <c r="J1658" s="184" t="s">
        <v>293</v>
      </c>
      <c r="K1658" s="184" t="s">
        <v>318</v>
      </c>
      <c r="L1658" s="187">
        <f t="shared" si="52"/>
        <v>6.0000000000000001E-3</v>
      </c>
      <c r="M1658" s="187">
        <f t="shared" si="53"/>
        <v>49.978999999999999</v>
      </c>
      <c r="N1658" s="186" t="s">
        <v>1347</v>
      </c>
      <c r="O1658" s="33"/>
      <c r="P1658" s="33"/>
      <c r="Q1658" s="33"/>
      <c r="R1658" s="35"/>
      <c r="S1658" s="41"/>
      <c r="T1658" s="2"/>
      <c r="U1658" s="2"/>
      <c r="V1658" s="2"/>
      <c r="W1658" s="29"/>
      <c r="X1658" s="56"/>
      <c r="Y1658" s="62"/>
      <c r="Z1658" s="62"/>
      <c r="AA1658" s="62"/>
      <c r="AB1658" s="63"/>
      <c r="AC1658" s="69"/>
      <c r="AD1658" s="2">
        <v>3</v>
      </c>
      <c r="AE1658" s="2"/>
      <c r="AF1658" s="2"/>
      <c r="AG1658" s="29">
        <v>6.0000000000000001E-3</v>
      </c>
      <c r="AH1658" s="56">
        <v>49.978999999999999</v>
      </c>
      <c r="AI1658" s="72"/>
      <c r="AJ1658" s="72"/>
      <c r="AK1658" s="72"/>
      <c r="AL1658" s="74"/>
      <c r="AM1658" s="81"/>
      <c r="AN1658" s="2"/>
      <c r="AO1658" s="2"/>
      <c r="AP1658" s="2"/>
      <c r="AQ1658" s="29"/>
      <c r="AR1658" s="56"/>
      <c r="AS1658" s="85"/>
      <c r="AT1658" s="85"/>
      <c r="AU1658" s="85"/>
      <c r="AV1658" s="87"/>
      <c r="AW1658" s="101"/>
      <c r="AX1658" s="2"/>
      <c r="AY1658" s="2"/>
      <c r="AZ1658" s="2"/>
      <c r="BA1658" s="29"/>
      <c r="BB1658" s="56"/>
      <c r="BC1658" s="105"/>
      <c r="BD1658" s="105"/>
      <c r="BE1658" s="105"/>
      <c r="BF1658" s="107"/>
      <c r="BG1658" s="110"/>
      <c r="BH1658" s="2"/>
      <c r="BI1658" s="2"/>
      <c r="BJ1658" s="2"/>
      <c r="BK1658" s="29"/>
      <c r="BL1658" s="56"/>
      <c r="BM1658" s="48"/>
      <c r="BN1658" s="48"/>
      <c r="BO1658" s="48"/>
      <c r="BP1658" s="114"/>
      <c r="BQ1658" s="118"/>
      <c r="BR1658" s="2"/>
      <c r="BS1658" s="2"/>
      <c r="BT1658" s="2"/>
      <c r="BU1658" s="29"/>
      <c r="BV1658" s="56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18" t="s">
        <v>5</v>
      </c>
      <c r="H1659" s="3">
        <v>2024</v>
      </c>
      <c r="I1659" s="20" t="s">
        <v>287</v>
      </c>
      <c r="J1659" s="184" t="s">
        <v>269</v>
      </c>
      <c r="K1659" s="184" t="s">
        <v>320</v>
      </c>
      <c r="L1659" s="187">
        <f t="shared" si="52"/>
        <v>0</v>
      </c>
      <c r="M1659" s="187">
        <f t="shared" si="53"/>
        <v>0</v>
      </c>
      <c r="N1659" s="186"/>
      <c r="O1659" s="33"/>
      <c r="P1659" s="33"/>
      <c r="Q1659" s="33"/>
      <c r="R1659" s="33"/>
      <c r="S1659" s="41"/>
      <c r="T1659" s="2"/>
      <c r="U1659" s="2"/>
      <c r="V1659" s="2"/>
      <c r="W1659" s="2"/>
      <c r="X1659" s="56"/>
      <c r="Y1659" s="62"/>
      <c r="Z1659" s="62"/>
      <c r="AA1659" s="62"/>
      <c r="AB1659" s="64"/>
      <c r="AC1659" s="69"/>
      <c r="AD1659" s="2"/>
      <c r="AE1659" s="2"/>
      <c r="AF1659" s="2"/>
      <c r="AG1659" s="2"/>
      <c r="AH1659" s="56"/>
      <c r="AI1659" s="72"/>
      <c r="AJ1659" s="72"/>
      <c r="AK1659" s="72"/>
      <c r="AL1659" s="72"/>
      <c r="AM1659" s="81"/>
      <c r="AN1659" s="2"/>
      <c r="AO1659" s="2"/>
      <c r="AP1659" s="2"/>
      <c r="AQ1659" s="2"/>
      <c r="AR1659" s="56"/>
      <c r="AS1659" s="85"/>
      <c r="AT1659" s="85"/>
      <c r="AU1659" s="85"/>
      <c r="AV1659" s="85"/>
      <c r="AW1659" s="101"/>
      <c r="AX1659" s="2"/>
      <c r="AY1659" s="2"/>
      <c r="AZ1659" s="2"/>
      <c r="BA1659" s="2"/>
      <c r="BB1659" s="56"/>
      <c r="BC1659" s="105"/>
      <c r="BD1659" s="105"/>
      <c r="BE1659" s="105"/>
      <c r="BF1659" s="105"/>
      <c r="BG1659" s="110"/>
      <c r="BH1659" s="2"/>
      <c r="BI1659" s="2"/>
      <c r="BJ1659" s="2"/>
      <c r="BK1659" s="2"/>
      <c r="BL1659" s="56"/>
      <c r="BM1659" s="48"/>
      <c r="BN1659" s="48"/>
      <c r="BO1659" s="48"/>
      <c r="BP1659" s="48"/>
      <c r="BQ1659" s="118"/>
      <c r="BR1659" s="2"/>
      <c r="BS1659" s="2"/>
      <c r="BT1659" s="2"/>
      <c r="BU1659" s="2"/>
      <c r="BV1659" s="56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18" t="s">
        <v>5</v>
      </c>
      <c r="H1660" s="3">
        <v>2024</v>
      </c>
      <c r="I1660" s="20" t="s">
        <v>287</v>
      </c>
      <c r="J1660" s="184" t="s">
        <v>270</v>
      </c>
      <c r="K1660" s="184" t="s">
        <v>320</v>
      </c>
      <c r="L1660" s="187">
        <f t="shared" si="52"/>
        <v>0</v>
      </c>
      <c r="M1660" s="187">
        <f t="shared" si="53"/>
        <v>0</v>
      </c>
      <c r="N1660" s="186"/>
      <c r="O1660" s="33"/>
      <c r="P1660" s="33"/>
      <c r="Q1660" s="33"/>
      <c r="R1660" s="33"/>
      <c r="S1660" s="41"/>
      <c r="T1660" s="2"/>
      <c r="U1660" s="2"/>
      <c r="V1660" s="2"/>
      <c r="W1660" s="2"/>
      <c r="X1660" s="56"/>
      <c r="Y1660" s="62"/>
      <c r="Z1660" s="62"/>
      <c r="AA1660" s="62"/>
      <c r="AB1660" s="62"/>
      <c r="AC1660" s="69"/>
      <c r="AD1660" s="2"/>
      <c r="AE1660" s="2"/>
      <c r="AF1660" s="2"/>
      <c r="AG1660" s="2"/>
      <c r="AH1660" s="56"/>
      <c r="AI1660" s="72"/>
      <c r="AJ1660" s="72"/>
      <c r="AK1660" s="72"/>
      <c r="AL1660" s="72"/>
      <c r="AM1660" s="81"/>
      <c r="AN1660" s="2"/>
      <c r="AO1660" s="2"/>
      <c r="AP1660" s="2"/>
      <c r="AQ1660" s="2"/>
      <c r="AR1660" s="56"/>
      <c r="AS1660" s="85"/>
      <c r="AT1660" s="85"/>
      <c r="AU1660" s="85"/>
      <c r="AV1660" s="85"/>
      <c r="AW1660" s="101"/>
      <c r="AX1660" s="2"/>
      <c r="AY1660" s="2"/>
      <c r="AZ1660" s="2"/>
      <c r="BA1660" s="2"/>
      <c r="BB1660" s="56"/>
      <c r="BC1660" s="105"/>
      <c r="BD1660" s="105"/>
      <c r="BE1660" s="105"/>
      <c r="BF1660" s="105"/>
      <c r="BG1660" s="110"/>
      <c r="BH1660" s="2"/>
      <c r="BI1660" s="2"/>
      <c r="BJ1660" s="2"/>
      <c r="BK1660" s="2"/>
      <c r="BL1660" s="56"/>
      <c r="BM1660" s="48"/>
      <c r="BN1660" s="48"/>
      <c r="BO1660" s="48"/>
      <c r="BP1660" s="48"/>
      <c r="BQ1660" s="118"/>
      <c r="BR1660" s="2"/>
      <c r="BS1660" s="2"/>
      <c r="BT1660" s="2"/>
      <c r="BU1660" s="2"/>
      <c r="BV1660" s="56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18" t="s">
        <v>5</v>
      </c>
      <c r="H1661" s="3">
        <v>2024</v>
      </c>
      <c r="I1661" s="20" t="s">
        <v>290</v>
      </c>
      <c r="J1661" s="184" t="s">
        <v>271</v>
      </c>
      <c r="K1661" s="184" t="s">
        <v>321</v>
      </c>
      <c r="L1661" s="187">
        <f t="shared" si="52"/>
        <v>0</v>
      </c>
      <c r="M1661" s="187">
        <f t="shared" si="53"/>
        <v>0</v>
      </c>
      <c r="N1661" s="186"/>
      <c r="O1661" s="33"/>
      <c r="P1661" s="33"/>
      <c r="Q1661" s="33"/>
      <c r="R1661" s="33"/>
      <c r="S1661" s="41"/>
      <c r="T1661" s="2"/>
      <c r="U1661" s="2"/>
      <c r="V1661" s="2"/>
      <c r="W1661" s="2"/>
      <c r="X1661" s="56"/>
      <c r="Y1661" s="62"/>
      <c r="Z1661" s="62"/>
      <c r="AA1661" s="62"/>
      <c r="AB1661" s="62"/>
      <c r="AC1661" s="69"/>
      <c r="AD1661" s="2"/>
      <c r="AE1661" s="2"/>
      <c r="AF1661" s="2"/>
      <c r="AG1661" s="2"/>
      <c r="AH1661" s="56"/>
      <c r="AI1661" s="72"/>
      <c r="AJ1661" s="72"/>
      <c r="AK1661" s="72"/>
      <c r="AL1661" s="72"/>
      <c r="AM1661" s="81"/>
      <c r="AN1661" s="2"/>
      <c r="AO1661" s="2"/>
      <c r="AP1661" s="2"/>
      <c r="AQ1661" s="2"/>
      <c r="AR1661" s="56"/>
      <c r="AS1661" s="85"/>
      <c r="AT1661" s="85"/>
      <c r="AU1661" s="85"/>
      <c r="AV1661" s="85"/>
      <c r="AW1661" s="101"/>
      <c r="AX1661" s="2"/>
      <c r="AY1661" s="2"/>
      <c r="AZ1661" s="2"/>
      <c r="BA1661" s="2"/>
      <c r="BB1661" s="56"/>
      <c r="BC1661" s="105"/>
      <c r="BD1661" s="105"/>
      <c r="BE1661" s="105"/>
      <c r="BF1661" s="105"/>
      <c r="BG1661" s="110"/>
      <c r="BH1661" s="2"/>
      <c r="BI1661" s="2"/>
      <c r="BJ1661" s="2"/>
      <c r="BK1661" s="2"/>
      <c r="BL1661" s="56"/>
      <c r="BM1661" s="48"/>
      <c r="BN1661" s="48"/>
      <c r="BO1661" s="48"/>
      <c r="BP1661" s="48"/>
      <c r="BQ1661" s="118"/>
      <c r="BR1661" s="2"/>
      <c r="BS1661" s="2"/>
      <c r="BT1661" s="2"/>
      <c r="BU1661" s="2"/>
      <c r="BV1661" s="56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18" t="s">
        <v>5</v>
      </c>
      <c r="H1662" s="3">
        <v>2024</v>
      </c>
      <c r="I1662" s="20" t="s">
        <v>284</v>
      </c>
      <c r="J1662" s="184" t="s">
        <v>294</v>
      </c>
      <c r="K1662" s="184" t="s">
        <v>320</v>
      </c>
      <c r="L1662" s="187">
        <f t="shared" si="52"/>
        <v>1</v>
      </c>
      <c r="M1662" s="187">
        <f t="shared" si="53"/>
        <v>77.037000000000006</v>
      </c>
      <c r="N1662" s="186" t="s">
        <v>870</v>
      </c>
      <c r="O1662" s="33"/>
      <c r="P1662" s="33"/>
      <c r="Q1662" s="33"/>
      <c r="R1662" s="33"/>
      <c r="S1662" s="41"/>
      <c r="T1662" s="2"/>
      <c r="U1662" s="2"/>
      <c r="V1662" s="2"/>
      <c r="W1662" s="2"/>
      <c r="X1662" s="56"/>
      <c r="Y1662" s="62"/>
      <c r="Z1662" s="62"/>
      <c r="AA1662" s="62"/>
      <c r="AB1662" s="62"/>
      <c r="AC1662" s="69"/>
      <c r="AD1662" s="2"/>
      <c r="AE1662" s="2"/>
      <c r="AF1662" s="2"/>
      <c r="AG1662" s="2"/>
      <c r="AH1662" s="56"/>
      <c r="AI1662" s="72"/>
      <c r="AJ1662" s="72"/>
      <c r="AK1662" s="72"/>
      <c r="AL1662" s="72"/>
      <c r="AM1662" s="81"/>
      <c r="AN1662" s="2"/>
      <c r="AO1662" s="2"/>
      <c r="AP1662" s="2"/>
      <c r="AQ1662" s="2"/>
      <c r="AR1662" s="56"/>
      <c r="AS1662" s="85"/>
      <c r="AT1662" s="85"/>
      <c r="AU1662" s="85"/>
      <c r="AV1662" s="85"/>
      <c r="AW1662" s="101"/>
      <c r="AX1662" s="2"/>
      <c r="AY1662" s="2"/>
      <c r="AZ1662" s="2"/>
      <c r="BA1662" s="2"/>
      <c r="BB1662" s="56"/>
      <c r="BC1662" s="105" t="s">
        <v>870</v>
      </c>
      <c r="BD1662" s="105"/>
      <c r="BE1662" s="105"/>
      <c r="BF1662" s="105">
        <v>1</v>
      </c>
      <c r="BG1662" s="110">
        <v>77.037000000000006</v>
      </c>
      <c r="BH1662" s="2"/>
      <c r="BI1662" s="2"/>
      <c r="BJ1662" s="2"/>
      <c r="BK1662" s="2"/>
      <c r="BL1662" s="56"/>
      <c r="BM1662" s="48"/>
      <c r="BN1662" s="48"/>
      <c r="BO1662" s="48"/>
      <c r="BP1662" s="48"/>
      <c r="BQ1662" s="118"/>
      <c r="BR1662" s="2"/>
      <c r="BS1662" s="2"/>
      <c r="BT1662" s="2"/>
      <c r="BU1662" s="2"/>
      <c r="BV1662" s="56"/>
    </row>
    <row r="1663" spans="1:74" ht="28.8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18" t="s">
        <v>5</v>
      </c>
      <c r="H1663" s="3">
        <v>2024</v>
      </c>
      <c r="I1663" s="20" t="s">
        <v>284</v>
      </c>
      <c r="J1663" s="184" t="s">
        <v>346</v>
      </c>
      <c r="K1663" s="184" t="s">
        <v>320</v>
      </c>
      <c r="L1663" s="187">
        <f t="shared" si="52"/>
        <v>0</v>
      </c>
      <c r="M1663" s="187">
        <f t="shared" si="53"/>
        <v>0</v>
      </c>
      <c r="N1663" s="186"/>
      <c r="O1663" s="33"/>
      <c r="P1663" s="33"/>
      <c r="Q1663" s="33"/>
      <c r="R1663" s="33"/>
      <c r="S1663" s="41"/>
      <c r="T1663" s="2"/>
      <c r="U1663" s="2"/>
      <c r="V1663" s="2"/>
      <c r="W1663" s="2"/>
      <c r="X1663" s="56"/>
      <c r="Y1663" s="62"/>
      <c r="Z1663" s="62"/>
      <c r="AA1663" s="62"/>
      <c r="AB1663" s="62"/>
      <c r="AC1663" s="69"/>
      <c r="AD1663" s="2"/>
      <c r="AE1663" s="2"/>
      <c r="AF1663" s="2"/>
      <c r="AG1663" s="2"/>
      <c r="AH1663" s="56"/>
      <c r="AI1663" s="72"/>
      <c r="AJ1663" s="72"/>
      <c r="AK1663" s="72"/>
      <c r="AL1663" s="72"/>
      <c r="AM1663" s="81"/>
      <c r="AN1663" s="2"/>
      <c r="AO1663" s="2"/>
      <c r="AP1663" s="2"/>
      <c r="AQ1663" s="2"/>
      <c r="AR1663" s="56"/>
      <c r="AS1663" s="85"/>
      <c r="AT1663" s="85"/>
      <c r="AU1663" s="85"/>
      <c r="AV1663" s="85"/>
      <c r="AW1663" s="101"/>
      <c r="AX1663" s="2"/>
      <c r="AY1663" s="2"/>
      <c r="AZ1663" s="2"/>
      <c r="BA1663" s="2"/>
      <c r="BB1663" s="56"/>
      <c r="BC1663" s="105"/>
      <c r="BD1663" s="105"/>
      <c r="BE1663" s="105"/>
      <c r="BF1663" s="105"/>
      <c r="BG1663" s="110"/>
      <c r="BH1663" s="2"/>
      <c r="BI1663" s="2"/>
      <c r="BJ1663" s="2"/>
      <c r="BK1663" s="2"/>
      <c r="BL1663" s="56"/>
      <c r="BM1663" s="48"/>
      <c r="BN1663" s="48"/>
      <c r="BO1663" s="48"/>
      <c r="BP1663" s="48"/>
      <c r="BQ1663" s="118"/>
      <c r="BR1663" s="2"/>
      <c r="BS1663" s="2"/>
      <c r="BT1663" s="2"/>
      <c r="BU1663" s="2"/>
      <c r="BV1663" s="56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18" t="s">
        <v>5</v>
      </c>
      <c r="H1664" s="3">
        <v>2024</v>
      </c>
      <c r="I1664" s="20" t="s">
        <v>284</v>
      </c>
      <c r="J1664" s="184" t="s">
        <v>295</v>
      </c>
      <c r="K1664" s="184" t="s">
        <v>320</v>
      </c>
      <c r="L1664" s="187">
        <f t="shared" si="52"/>
        <v>0</v>
      </c>
      <c r="M1664" s="187">
        <f t="shared" si="53"/>
        <v>0</v>
      </c>
      <c r="N1664" s="186"/>
      <c r="O1664" s="33"/>
      <c r="P1664" s="33"/>
      <c r="Q1664" s="33"/>
      <c r="R1664" s="33"/>
      <c r="S1664" s="41"/>
      <c r="T1664" s="2"/>
      <c r="U1664" s="2"/>
      <c r="V1664" s="2"/>
      <c r="W1664" s="2"/>
      <c r="X1664" s="56"/>
      <c r="Y1664" s="62"/>
      <c r="Z1664" s="62"/>
      <c r="AA1664" s="62"/>
      <c r="AB1664" s="62"/>
      <c r="AC1664" s="69"/>
      <c r="AD1664" s="2"/>
      <c r="AE1664" s="2"/>
      <c r="AF1664" s="2"/>
      <c r="AG1664" s="2"/>
      <c r="AH1664" s="56"/>
      <c r="AI1664" s="72"/>
      <c r="AJ1664" s="72"/>
      <c r="AK1664" s="72"/>
      <c r="AL1664" s="72"/>
      <c r="AM1664" s="81"/>
      <c r="AN1664" s="2"/>
      <c r="AO1664" s="2"/>
      <c r="AP1664" s="2"/>
      <c r="AQ1664" s="2"/>
      <c r="AR1664" s="56"/>
      <c r="AS1664" s="85"/>
      <c r="AT1664" s="85"/>
      <c r="AU1664" s="85"/>
      <c r="AV1664" s="85"/>
      <c r="AW1664" s="101"/>
      <c r="AX1664" s="2"/>
      <c r="AY1664" s="2"/>
      <c r="AZ1664" s="2"/>
      <c r="BA1664" s="2"/>
      <c r="BB1664" s="56"/>
      <c r="BC1664" s="105"/>
      <c r="BD1664" s="105"/>
      <c r="BE1664" s="105"/>
      <c r="BF1664" s="105"/>
      <c r="BG1664" s="110"/>
      <c r="BH1664" s="2"/>
      <c r="BI1664" s="2"/>
      <c r="BJ1664" s="2"/>
      <c r="BK1664" s="2"/>
      <c r="BL1664" s="56"/>
      <c r="BM1664" s="48"/>
      <c r="BN1664" s="48"/>
      <c r="BO1664" s="48"/>
      <c r="BP1664" s="48"/>
      <c r="BQ1664" s="118"/>
      <c r="BR1664" s="2"/>
      <c r="BS1664" s="2"/>
      <c r="BT1664" s="2"/>
      <c r="BU1664" s="2"/>
      <c r="BV1664" s="56"/>
    </row>
    <row r="1665" spans="1:74" ht="28.8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18" t="s">
        <v>5</v>
      </c>
      <c r="H1665" s="3">
        <v>2024</v>
      </c>
      <c r="I1665" s="20" t="s">
        <v>290</v>
      </c>
      <c r="J1665" s="184" t="s">
        <v>299</v>
      </c>
      <c r="K1665" s="184" t="s">
        <v>318</v>
      </c>
      <c r="L1665" s="187">
        <f t="shared" si="52"/>
        <v>0</v>
      </c>
      <c r="M1665" s="187">
        <f t="shared" si="53"/>
        <v>0</v>
      </c>
      <c r="N1665" s="186"/>
      <c r="O1665" s="33"/>
      <c r="P1665" s="33"/>
      <c r="Q1665" s="33"/>
      <c r="R1665" s="33"/>
      <c r="S1665" s="41"/>
      <c r="T1665" s="2"/>
      <c r="U1665" s="2"/>
      <c r="V1665" s="2"/>
      <c r="W1665" s="2"/>
      <c r="X1665" s="56"/>
      <c r="Y1665" s="62"/>
      <c r="Z1665" s="62"/>
      <c r="AA1665" s="62"/>
      <c r="AB1665" s="62"/>
      <c r="AC1665" s="69"/>
      <c r="AD1665" s="2"/>
      <c r="AE1665" s="2"/>
      <c r="AF1665" s="2"/>
      <c r="AG1665" s="2"/>
      <c r="AH1665" s="56"/>
      <c r="AI1665" s="72"/>
      <c r="AJ1665" s="72"/>
      <c r="AK1665" s="72"/>
      <c r="AL1665" s="72"/>
      <c r="AM1665" s="81"/>
      <c r="AN1665" s="2"/>
      <c r="AO1665" s="2"/>
      <c r="AP1665" s="2"/>
      <c r="AQ1665" s="2"/>
      <c r="AR1665" s="56"/>
      <c r="AS1665" s="85"/>
      <c r="AT1665" s="85"/>
      <c r="AU1665" s="85"/>
      <c r="AV1665" s="85"/>
      <c r="AW1665" s="101"/>
      <c r="AX1665" s="2"/>
      <c r="AY1665" s="2"/>
      <c r="AZ1665" s="2"/>
      <c r="BA1665" s="2"/>
      <c r="BB1665" s="56"/>
      <c r="BC1665" s="105"/>
      <c r="BD1665" s="105"/>
      <c r="BE1665" s="105"/>
      <c r="BF1665" s="105"/>
      <c r="BG1665" s="110"/>
      <c r="BH1665" s="2"/>
      <c r="BI1665" s="2"/>
      <c r="BJ1665" s="2"/>
      <c r="BK1665" s="2"/>
      <c r="BL1665" s="56"/>
      <c r="BM1665" s="48"/>
      <c r="BN1665" s="48"/>
      <c r="BO1665" s="48"/>
      <c r="BP1665" s="48"/>
      <c r="BQ1665" s="118"/>
      <c r="BR1665" s="2"/>
      <c r="BS1665" s="2"/>
      <c r="BT1665" s="2"/>
      <c r="BU1665" s="2"/>
      <c r="BV1665" s="56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18" t="s">
        <v>5</v>
      </c>
      <c r="H1666" s="3">
        <v>2024</v>
      </c>
      <c r="I1666" s="20" t="s">
        <v>315</v>
      </c>
      <c r="J1666" s="184" t="s">
        <v>347</v>
      </c>
      <c r="K1666" s="184" t="s">
        <v>320</v>
      </c>
      <c r="L1666" s="187">
        <f t="shared" si="52"/>
        <v>0</v>
      </c>
      <c r="M1666" s="187">
        <f t="shared" si="53"/>
        <v>0</v>
      </c>
      <c r="N1666" s="186"/>
      <c r="O1666" s="33"/>
      <c r="P1666" s="33"/>
      <c r="Q1666" s="33"/>
      <c r="R1666" s="33"/>
      <c r="S1666" s="41"/>
      <c r="T1666" s="2"/>
      <c r="U1666" s="2"/>
      <c r="V1666" s="2"/>
      <c r="W1666" s="2"/>
      <c r="X1666" s="56"/>
      <c r="Y1666" s="62"/>
      <c r="Z1666" s="62"/>
      <c r="AA1666" s="62"/>
      <c r="AB1666" s="62"/>
      <c r="AC1666" s="69"/>
      <c r="AD1666" s="2"/>
      <c r="AE1666" s="2"/>
      <c r="AF1666" s="2"/>
      <c r="AG1666" s="2"/>
      <c r="AH1666" s="56"/>
      <c r="AI1666" s="72"/>
      <c r="AJ1666" s="72"/>
      <c r="AK1666" s="72"/>
      <c r="AL1666" s="72"/>
      <c r="AM1666" s="81"/>
      <c r="AN1666" s="2"/>
      <c r="AO1666" s="2"/>
      <c r="AP1666" s="2"/>
      <c r="AQ1666" s="2"/>
      <c r="AR1666" s="56"/>
      <c r="AS1666" s="85"/>
      <c r="AT1666" s="85"/>
      <c r="AU1666" s="85"/>
      <c r="AV1666" s="85"/>
      <c r="AW1666" s="101"/>
      <c r="AX1666" s="2"/>
      <c r="AY1666" s="2"/>
      <c r="AZ1666" s="2"/>
      <c r="BA1666" s="2"/>
      <c r="BB1666" s="56"/>
      <c r="BC1666" s="105"/>
      <c r="BD1666" s="105"/>
      <c r="BE1666" s="105"/>
      <c r="BF1666" s="105"/>
      <c r="BG1666" s="110"/>
      <c r="BH1666" s="2"/>
      <c r="BI1666" s="2"/>
      <c r="BJ1666" s="2"/>
      <c r="BK1666" s="2"/>
      <c r="BL1666" s="56"/>
      <c r="BM1666" s="48"/>
      <c r="BN1666" s="48"/>
      <c r="BO1666" s="48"/>
      <c r="BP1666" s="48"/>
      <c r="BQ1666" s="118"/>
      <c r="BR1666" s="2"/>
      <c r="BS1666" s="2"/>
      <c r="BT1666" s="2"/>
      <c r="BU1666" s="2"/>
      <c r="BV1666" s="56"/>
    </row>
    <row r="1667" spans="1:74" ht="28.8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18" t="s">
        <v>5</v>
      </c>
      <c r="H1667" s="3">
        <v>2024</v>
      </c>
      <c r="I1667" s="20" t="s">
        <v>315</v>
      </c>
      <c r="J1667" s="184" t="s">
        <v>296</v>
      </c>
      <c r="K1667" s="184" t="s">
        <v>321</v>
      </c>
      <c r="L1667" s="187">
        <f t="shared" si="52"/>
        <v>0</v>
      </c>
      <c r="M1667" s="187">
        <f t="shared" si="53"/>
        <v>0</v>
      </c>
      <c r="N1667" s="186"/>
      <c r="O1667" s="33"/>
      <c r="P1667" s="33"/>
      <c r="Q1667" s="33"/>
      <c r="R1667" s="33"/>
      <c r="S1667" s="41"/>
      <c r="T1667" s="2"/>
      <c r="U1667" s="2"/>
      <c r="V1667" s="2"/>
      <c r="W1667" s="2"/>
      <c r="X1667" s="56"/>
      <c r="Y1667" s="62"/>
      <c r="Z1667" s="62"/>
      <c r="AA1667" s="62"/>
      <c r="AB1667" s="62"/>
      <c r="AC1667" s="69"/>
      <c r="AD1667" s="2"/>
      <c r="AE1667" s="2"/>
      <c r="AF1667" s="2"/>
      <c r="AG1667" s="2"/>
      <c r="AH1667" s="56"/>
      <c r="AI1667" s="72"/>
      <c r="AJ1667" s="72"/>
      <c r="AK1667" s="72"/>
      <c r="AL1667" s="72"/>
      <c r="AM1667" s="81"/>
      <c r="AN1667" s="2"/>
      <c r="AO1667" s="2"/>
      <c r="AP1667" s="2"/>
      <c r="AQ1667" s="2"/>
      <c r="AR1667" s="56"/>
      <c r="AS1667" s="85"/>
      <c r="AT1667" s="85"/>
      <c r="AU1667" s="85"/>
      <c r="AV1667" s="85"/>
      <c r="AW1667" s="101"/>
      <c r="AX1667" s="2"/>
      <c r="AY1667" s="2"/>
      <c r="AZ1667" s="2"/>
      <c r="BA1667" s="2"/>
      <c r="BB1667" s="56"/>
      <c r="BC1667" s="105"/>
      <c r="BD1667" s="105"/>
      <c r="BE1667" s="105"/>
      <c r="BF1667" s="105"/>
      <c r="BG1667" s="110"/>
      <c r="BH1667" s="2"/>
      <c r="BI1667" s="2"/>
      <c r="BJ1667" s="2"/>
      <c r="BK1667" s="2"/>
      <c r="BL1667" s="56"/>
      <c r="BM1667" s="48"/>
      <c r="BN1667" s="48"/>
      <c r="BO1667" s="48"/>
      <c r="BP1667" s="48"/>
      <c r="BQ1667" s="118"/>
      <c r="BR1667" s="2"/>
      <c r="BS1667" s="2"/>
      <c r="BT1667" s="2"/>
      <c r="BU1667" s="2"/>
      <c r="BV1667" s="56"/>
    </row>
    <row r="1668" spans="1:74" ht="28.8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18" t="s">
        <v>5</v>
      </c>
      <c r="H1668" s="3">
        <v>2024</v>
      </c>
      <c r="I1668" s="20" t="s">
        <v>316</v>
      </c>
      <c r="J1668" s="184" t="s">
        <v>297</v>
      </c>
      <c r="K1668" s="184" t="s">
        <v>318</v>
      </c>
      <c r="L1668" s="187">
        <f t="shared" si="52"/>
        <v>0</v>
      </c>
      <c r="M1668" s="187">
        <f t="shared" si="53"/>
        <v>0</v>
      </c>
      <c r="N1668" s="186"/>
      <c r="O1668" s="33"/>
      <c r="P1668" s="33"/>
      <c r="Q1668" s="33"/>
      <c r="R1668" s="33"/>
      <c r="S1668" s="41"/>
      <c r="T1668" s="2"/>
      <c r="U1668" s="2"/>
      <c r="V1668" s="2"/>
      <c r="W1668" s="2"/>
      <c r="X1668" s="56"/>
      <c r="Y1668" s="62"/>
      <c r="Z1668" s="62"/>
      <c r="AA1668" s="62"/>
      <c r="AB1668" s="62"/>
      <c r="AC1668" s="69"/>
      <c r="AD1668" s="2"/>
      <c r="AE1668" s="2"/>
      <c r="AF1668" s="2"/>
      <c r="AG1668" s="2"/>
      <c r="AH1668" s="56"/>
      <c r="AI1668" s="72"/>
      <c r="AJ1668" s="72"/>
      <c r="AK1668" s="72"/>
      <c r="AL1668" s="72"/>
      <c r="AM1668" s="81"/>
      <c r="AN1668" s="2"/>
      <c r="AO1668" s="2"/>
      <c r="AP1668" s="2"/>
      <c r="AQ1668" s="2"/>
      <c r="AR1668" s="56"/>
      <c r="AS1668" s="85"/>
      <c r="AT1668" s="85"/>
      <c r="AU1668" s="85"/>
      <c r="AV1668" s="85"/>
      <c r="AW1668" s="101"/>
      <c r="AX1668" s="2"/>
      <c r="AY1668" s="2"/>
      <c r="AZ1668" s="2"/>
      <c r="BA1668" s="2"/>
      <c r="BB1668" s="56"/>
      <c r="BC1668" s="105"/>
      <c r="BD1668" s="105"/>
      <c r="BE1668" s="105"/>
      <c r="BF1668" s="105"/>
      <c r="BG1668" s="110"/>
      <c r="BH1668" s="2"/>
      <c r="BI1668" s="2"/>
      <c r="BJ1668" s="2"/>
      <c r="BK1668" s="2"/>
      <c r="BL1668" s="56"/>
      <c r="BM1668" s="48"/>
      <c r="BN1668" s="48"/>
      <c r="BO1668" s="48"/>
      <c r="BP1668" s="48"/>
      <c r="BQ1668" s="118"/>
      <c r="BR1668" s="2"/>
      <c r="BS1668" s="2"/>
      <c r="BT1668" s="2"/>
      <c r="BU1668" s="2"/>
      <c r="BV1668" s="56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18" t="s">
        <v>5</v>
      </c>
      <c r="H1669" s="3">
        <v>2024</v>
      </c>
      <c r="I1669" s="20" t="s">
        <v>316</v>
      </c>
      <c r="J1669" s="185" t="s">
        <v>348</v>
      </c>
      <c r="K1669" s="185" t="s">
        <v>320</v>
      </c>
      <c r="L1669" s="187">
        <f t="shared" si="52"/>
        <v>0</v>
      </c>
      <c r="M1669" s="187">
        <f t="shared" si="53"/>
        <v>0</v>
      </c>
      <c r="N1669" s="186"/>
      <c r="O1669" s="33"/>
      <c r="P1669" s="33"/>
      <c r="Q1669" s="33"/>
      <c r="R1669" s="33"/>
      <c r="S1669" s="41"/>
      <c r="T1669" s="2"/>
      <c r="U1669" s="2"/>
      <c r="V1669" s="2"/>
      <c r="W1669" s="2"/>
      <c r="X1669" s="56"/>
      <c r="Y1669" s="62"/>
      <c r="Z1669" s="62"/>
      <c r="AA1669" s="62"/>
      <c r="AB1669" s="62"/>
      <c r="AC1669" s="69"/>
      <c r="AD1669" s="2"/>
      <c r="AE1669" s="2"/>
      <c r="AF1669" s="2"/>
      <c r="AG1669" s="2"/>
      <c r="AH1669" s="56"/>
      <c r="AI1669" s="72"/>
      <c r="AJ1669" s="72"/>
      <c r="AK1669" s="72"/>
      <c r="AL1669" s="72"/>
      <c r="AM1669" s="81"/>
      <c r="AN1669" s="2"/>
      <c r="AO1669" s="2"/>
      <c r="AP1669" s="2"/>
      <c r="AQ1669" s="2"/>
      <c r="AR1669" s="56"/>
      <c r="AS1669" s="85"/>
      <c r="AT1669" s="85"/>
      <c r="AU1669" s="85"/>
      <c r="AV1669" s="85"/>
      <c r="AW1669" s="101"/>
      <c r="AX1669" s="2"/>
      <c r="AY1669" s="2"/>
      <c r="AZ1669" s="2"/>
      <c r="BA1669" s="2"/>
      <c r="BB1669" s="56"/>
      <c r="BC1669" s="105"/>
      <c r="BD1669" s="105"/>
      <c r="BE1669" s="105"/>
      <c r="BF1669" s="105"/>
      <c r="BG1669" s="110"/>
      <c r="BH1669" s="2"/>
      <c r="BI1669" s="2"/>
      <c r="BJ1669" s="2"/>
      <c r="BK1669" s="2"/>
      <c r="BL1669" s="56"/>
      <c r="BM1669" s="48"/>
      <c r="BN1669" s="48"/>
      <c r="BO1669" s="48"/>
      <c r="BP1669" s="48"/>
      <c r="BQ1669" s="118"/>
      <c r="BR1669" s="2"/>
      <c r="BS1669" s="2"/>
      <c r="BT1669" s="2"/>
      <c r="BU1669" s="2"/>
      <c r="BV1669" s="56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18" t="s">
        <v>5</v>
      </c>
      <c r="H1670" s="3">
        <v>2024</v>
      </c>
      <c r="I1670" s="20" t="s">
        <v>282</v>
      </c>
      <c r="J1670" s="184" t="s">
        <v>272</v>
      </c>
      <c r="K1670" s="184" t="s">
        <v>321</v>
      </c>
      <c r="L1670" s="187">
        <f t="shared" ref="L1670:L1733" si="54">SUM(R1670,W1670,AB1670,AG1670,AL1670,AQ1670,AV1670,BA1670,BF1670,BK1670,BP1670,BU1670)</f>
        <v>0</v>
      </c>
      <c r="M1670" s="187">
        <f t="shared" ref="M1670:M1733" si="55">SUM(S1670,X1670,AC1670,AH1670,AM1670,AR1670,AW1670,BB1670,BG1670,BL1670,BQ1670,BV1670)</f>
        <v>0</v>
      </c>
      <c r="N1670" s="186"/>
      <c r="O1670" s="33"/>
      <c r="P1670" s="33"/>
      <c r="Q1670" s="33"/>
      <c r="R1670" s="33"/>
      <c r="S1670" s="41"/>
      <c r="T1670" s="2"/>
      <c r="U1670" s="2"/>
      <c r="V1670" s="2"/>
      <c r="W1670" s="2"/>
      <c r="X1670" s="56"/>
      <c r="Y1670" s="62"/>
      <c r="Z1670" s="62"/>
      <c r="AA1670" s="62"/>
      <c r="AB1670" s="62"/>
      <c r="AC1670" s="69"/>
      <c r="AD1670" s="2"/>
      <c r="AE1670" s="2"/>
      <c r="AF1670" s="2"/>
      <c r="AG1670" s="2"/>
      <c r="AH1670" s="56"/>
      <c r="AI1670" s="72"/>
      <c r="AJ1670" s="72"/>
      <c r="AK1670" s="72"/>
      <c r="AL1670" s="72"/>
      <c r="AM1670" s="81"/>
      <c r="AN1670" s="2"/>
      <c r="AO1670" s="2"/>
      <c r="AP1670" s="2"/>
      <c r="AQ1670" s="2"/>
      <c r="AR1670" s="56"/>
      <c r="AS1670" s="85"/>
      <c r="AT1670" s="85"/>
      <c r="AU1670" s="85"/>
      <c r="AV1670" s="85"/>
      <c r="AW1670" s="101"/>
      <c r="AX1670" s="2"/>
      <c r="AY1670" s="2"/>
      <c r="AZ1670" s="2"/>
      <c r="BA1670" s="2"/>
      <c r="BB1670" s="56"/>
      <c r="BC1670" s="105"/>
      <c r="BD1670" s="105"/>
      <c r="BE1670" s="105"/>
      <c r="BF1670" s="105"/>
      <c r="BG1670" s="110"/>
      <c r="BH1670" s="2"/>
      <c r="BI1670" s="2"/>
      <c r="BJ1670" s="2"/>
      <c r="BK1670" s="2"/>
      <c r="BL1670" s="56"/>
      <c r="BM1670" s="48"/>
      <c r="BN1670" s="48"/>
      <c r="BO1670" s="48"/>
      <c r="BP1670" s="48"/>
      <c r="BQ1670" s="118"/>
      <c r="BR1670" s="2"/>
      <c r="BS1670" s="2"/>
      <c r="BT1670" s="2"/>
      <c r="BU1670" s="2"/>
      <c r="BV1670" s="56"/>
    </row>
    <row r="1671" spans="1:74" ht="28.8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18" t="s">
        <v>5</v>
      </c>
      <c r="H1671" s="3">
        <v>2024</v>
      </c>
      <c r="I1671" s="20" t="s">
        <v>282</v>
      </c>
      <c r="J1671" s="184" t="s">
        <v>273</v>
      </c>
      <c r="K1671" s="184" t="s">
        <v>321</v>
      </c>
      <c r="L1671" s="187">
        <f t="shared" si="54"/>
        <v>2.8000000000000001E-2</v>
      </c>
      <c r="M1671" s="187">
        <f t="shared" si="55"/>
        <v>67.915000000000006</v>
      </c>
      <c r="N1671" s="186" t="s">
        <v>1384</v>
      </c>
      <c r="O1671" s="33"/>
      <c r="P1671" s="33"/>
      <c r="Q1671" s="33" t="s">
        <v>353</v>
      </c>
      <c r="R1671" s="33">
        <v>8.0000000000000002E-3</v>
      </c>
      <c r="S1671" s="42">
        <v>18.888000000000002</v>
      </c>
      <c r="T1671" s="2"/>
      <c r="U1671" s="2"/>
      <c r="V1671" s="2"/>
      <c r="W1671" s="2"/>
      <c r="X1671" s="55"/>
      <c r="Y1671" s="62"/>
      <c r="Z1671" s="62"/>
      <c r="AA1671" s="62"/>
      <c r="AB1671" s="62"/>
      <c r="AC1671" s="68"/>
      <c r="AD1671" s="2"/>
      <c r="AE1671" s="2"/>
      <c r="AF1671" s="2" t="s">
        <v>477</v>
      </c>
      <c r="AG1671" s="2">
        <v>8.0000000000000002E-3</v>
      </c>
      <c r="AH1671" s="55">
        <v>18.588999999999999</v>
      </c>
      <c r="AI1671" s="72"/>
      <c r="AJ1671" s="72"/>
      <c r="AK1671" s="72"/>
      <c r="AL1671" s="72"/>
      <c r="AM1671" s="80"/>
      <c r="AN1671" s="2"/>
      <c r="AO1671" s="2"/>
      <c r="AP1671" s="2"/>
      <c r="AQ1671" s="2"/>
      <c r="AR1671" s="55"/>
      <c r="AS1671" s="85"/>
      <c r="AT1671" s="85"/>
      <c r="AU1671" s="85"/>
      <c r="AV1671" s="85"/>
      <c r="AW1671" s="100"/>
      <c r="AX1671" s="2"/>
      <c r="AY1671" s="2"/>
      <c r="AZ1671" s="2" t="s">
        <v>772</v>
      </c>
      <c r="BA1671" s="2">
        <v>1.2E-2</v>
      </c>
      <c r="BB1671" s="55">
        <v>30.437999999999999</v>
      </c>
      <c r="BC1671" s="105"/>
      <c r="BD1671" s="105"/>
      <c r="BE1671" s="105"/>
      <c r="BF1671" s="105"/>
      <c r="BG1671" s="109"/>
      <c r="BH1671" s="2"/>
      <c r="BI1671" s="2"/>
      <c r="BJ1671" s="2"/>
      <c r="BK1671" s="2"/>
      <c r="BL1671" s="55"/>
      <c r="BM1671" s="48"/>
      <c r="BN1671" s="48"/>
      <c r="BO1671" s="48"/>
      <c r="BP1671" s="48"/>
      <c r="BQ1671" s="117"/>
      <c r="BR1671" s="2"/>
      <c r="BS1671" s="2"/>
      <c r="BT1671" s="2"/>
      <c r="BU1671" s="2"/>
      <c r="BV1671" s="55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18" t="s">
        <v>5</v>
      </c>
      <c r="H1672" s="3">
        <v>2024</v>
      </c>
      <c r="I1672" s="20" t="s">
        <v>282</v>
      </c>
      <c r="J1672" s="184" t="s">
        <v>274</v>
      </c>
      <c r="K1672" s="184" t="s">
        <v>321</v>
      </c>
      <c r="L1672" s="187">
        <f t="shared" si="54"/>
        <v>0</v>
      </c>
      <c r="M1672" s="187">
        <f t="shared" si="55"/>
        <v>0</v>
      </c>
      <c r="N1672" s="186"/>
      <c r="O1672" s="33"/>
      <c r="P1672" s="33"/>
      <c r="Q1672" s="33"/>
      <c r="R1672" s="33"/>
      <c r="S1672" s="42"/>
      <c r="T1672" s="2"/>
      <c r="U1672" s="2"/>
      <c r="V1672" s="2"/>
      <c r="W1672" s="2"/>
      <c r="X1672" s="55"/>
      <c r="Y1672" s="62"/>
      <c r="Z1672" s="62"/>
      <c r="AA1672" s="62"/>
      <c r="AB1672" s="62"/>
      <c r="AC1672" s="68"/>
      <c r="AD1672" s="2"/>
      <c r="AE1672" s="2"/>
      <c r="AF1672" s="2"/>
      <c r="AG1672" s="2"/>
      <c r="AH1672" s="55"/>
      <c r="AI1672" s="72"/>
      <c r="AJ1672" s="72"/>
      <c r="AK1672" s="72"/>
      <c r="AL1672" s="72"/>
      <c r="AM1672" s="80"/>
      <c r="AN1672" s="2"/>
      <c r="AO1672" s="2"/>
      <c r="AP1672" s="2"/>
      <c r="AQ1672" s="2"/>
      <c r="AR1672" s="55"/>
      <c r="AS1672" s="85"/>
      <c r="AT1672" s="85"/>
      <c r="AU1672" s="85"/>
      <c r="AV1672" s="85"/>
      <c r="AW1672" s="100"/>
      <c r="AX1672" s="2"/>
      <c r="AY1672" s="2"/>
      <c r="AZ1672" s="2"/>
      <c r="BA1672" s="2"/>
      <c r="BB1672" s="55"/>
      <c r="BC1672" s="105"/>
      <c r="BD1672" s="105"/>
      <c r="BE1672" s="105"/>
      <c r="BF1672" s="105"/>
      <c r="BG1672" s="109"/>
      <c r="BH1672" s="2"/>
      <c r="BI1672" s="2"/>
      <c r="BJ1672" s="2"/>
      <c r="BK1672" s="2"/>
      <c r="BL1672" s="55"/>
      <c r="BM1672" s="48"/>
      <c r="BN1672" s="48"/>
      <c r="BO1672" s="48"/>
      <c r="BP1672" s="48"/>
      <c r="BQ1672" s="117"/>
      <c r="BR1672" s="2"/>
      <c r="BS1672" s="2"/>
      <c r="BT1672" s="2"/>
      <c r="BU1672" s="2"/>
      <c r="BV1672" s="55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18" t="s">
        <v>5</v>
      </c>
      <c r="H1673" s="3">
        <v>2024</v>
      </c>
      <c r="I1673" s="20" t="s">
        <v>282</v>
      </c>
      <c r="J1673" s="184" t="s">
        <v>275</v>
      </c>
      <c r="K1673" s="184" t="s">
        <v>321</v>
      </c>
      <c r="L1673" s="187">
        <f t="shared" si="54"/>
        <v>3.0000000000000001E-3</v>
      </c>
      <c r="M1673" s="187">
        <f t="shared" si="55"/>
        <v>8.7880000000000003</v>
      </c>
      <c r="N1673" s="186" t="s">
        <v>562</v>
      </c>
      <c r="O1673" s="33"/>
      <c r="P1673" s="33"/>
      <c r="Q1673" s="33"/>
      <c r="R1673" s="33"/>
      <c r="S1673" s="41"/>
      <c r="T1673" s="2"/>
      <c r="U1673" s="2"/>
      <c r="V1673" s="2"/>
      <c r="W1673" s="2"/>
      <c r="X1673" s="56"/>
      <c r="Y1673" s="62"/>
      <c r="Z1673" s="62"/>
      <c r="AA1673" s="62"/>
      <c r="AB1673" s="62"/>
      <c r="AC1673" s="69"/>
      <c r="AD1673" s="2"/>
      <c r="AE1673" s="2"/>
      <c r="AF1673" s="2"/>
      <c r="AG1673" s="2"/>
      <c r="AH1673" s="56"/>
      <c r="AI1673" s="72"/>
      <c r="AJ1673" s="72"/>
      <c r="AK1673" s="72"/>
      <c r="AL1673" s="72"/>
      <c r="AM1673" s="81"/>
      <c r="AN1673" s="2"/>
      <c r="AO1673" s="2"/>
      <c r="AP1673" s="2"/>
      <c r="AQ1673" s="2"/>
      <c r="AR1673" s="56"/>
      <c r="AS1673" s="85"/>
      <c r="AT1673" s="85"/>
      <c r="AU1673" s="85"/>
      <c r="AV1673" s="85"/>
      <c r="AW1673" s="101"/>
      <c r="AX1673" s="2"/>
      <c r="AY1673" s="2"/>
      <c r="AZ1673" s="2"/>
      <c r="BA1673" s="2"/>
      <c r="BB1673" s="56"/>
      <c r="BC1673" s="105"/>
      <c r="BD1673" s="105"/>
      <c r="BE1673" s="105"/>
      <c r="BF1673" s="105"/>
      <c r="BG1673" s="110"/>
      <c r="BH1673" s="2" t="s">
        <v>562</v>
      </c>
      <c r="BI1673" s="2"/>
      <c r="BJ1673" s="2"/>
      <c r="BK1673" s="2">
        <v>3.0000000000000001E-3</v>
      </c>
      <c r="BL1673" s="56">
        <v>8.7880000000000003</v>
      </c>
      <c r="BM1673" s="48"/>
      <c r="BN1673" s="48"/>
      <c r="BO1673" s="48"/>
      <c r="BP1673" s="48"/>
      <c r="BQ1673" s="118"/>
      <c r="BR1673" s="2"/>
      <c r="BS1673" s="2"/>
      <c r="BT1673" s="2"/>
      <c r="BU1673" s="2"/>
      <c r="BV1673" s="56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18" t="s">
        <v>5</v>
      </c>
      <c r="H1674" s="3">
        <v>2024</v>
      </c>
      <c r="I1674" s="20" t="s">
        <v>282</v>
      </c>
      <c r="J1674" s="184" t="s">
        <v>276</v>
      </c>
      <c r="K1674" s="184" t="s">
        <v>320</v>
      </c>
      <c r="L1674" s="187">
        <f t="shared" si="54"/>
        <v>0</v>
      </c>
      <c r="M1674" s="187">
        <f t="shared" si="55"/>
        <v>0</v>
      </c>
      <c r="N1674" s="186"/>
      <c r="O1674" s="33"/>
      <c r="P1674" s="33"/>
      <c r="Q1674" s="33"/>
      <c r="R1674" s="33"/>
      <c r="S1674" s="41"/>
      <c r="T1674" s="2"/>
      <c r="U1674" s="2"/>
      <c r="V1674" s="2"/>
      <c r="W1674" s="2"/>
      <c r="X1674" s="56"/>
      <c r="Y1674" s="62"/>
      <c r="Z1674" s="62"/>
      <c r="AA1674" s="62"/>
      <c r="AB1674" s="62"/>
      <c r="AC1674" s="69"/>
      <c r="AD1674" s="2"/>
      <c r="AE1674" s="2"/>
      <c r="AF1674" s="2"/>
      <c r="AG1674" s="2"/>
      <c r="AH1674" s="56"/>
      <c r="AI1674" s="72"/>
      <c r="AJ1674" s="72"/>
      <c r="AK1674" s="72"/>
      <c r="AL1674" s="72"/>
      <c r="AM1674" s="81"/>
      <c r="AN1674" s="2"/>
      <c r="AO1674" s="2"/>
      <c r="AP1674" s="2"/>
      <c r="AQ1674" s="2"/>
      <c r="AR1674" s="56"/>
      <c r="AS1674" s="85"/>
      <c r="AT1674" s="85"/>
      <c r="AU1674" s="85"/>
      <c r="AV1674" s="85"/>
      <c r="AW1674" s="101"/>
      <c r="AX1674" s="2"/>
      <c r="AY1674" s="2"/>
      <c r="AZ1674" s="2"/>
      <c r="BA1674" s="2"/>
      <c r="BB1674" s="56"/>
      <c r="BC1674" s="105"/>
      <c r="BD1674" s="105"/>
      <c r="BE1674" s="105"/>
      <c r="BF1674" s="105"/>
      <c r="BG1674" s="110"/>
      <c r="BH1674" s="2"/>
      <c r="BI1674" s="2"/>
      <c r="BJ1674" s="2"/>
      <c r="BK1674" s="2"/>
      <c r="BL1674" s="56"/>
      <c r="BM1674" s="48"/>
      <c r="BN1674" s="48"/>
      <c r="BO1674" s="48"/>
      <c r="BP1674" s="48"/>
      <c r="BQ1674" s="118"/>
      <c r="BR1674" s="2"/>
      <c r="BS1674" s="2"/>
      <c r="BT1674" s="2"/>
      <c r="BU1674" s="2"/>
      <c r="BV1674" s="56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18" t="s">
        <v>5</v>
      </c>
      <c r="H1675" s="3">
        <v>2024</v>
      </c>
      <c r="I1675" s="20" t="s">
        <v>282</v>
      </c>
      <c r="J1675" s="184" t="s">
        <v>277</v>
      </c>
      <c r="K1675" s="184" t="s">
        <v>320</v>
      </c>
      <c r="L1675" s="187">
        <f t="shared" si="54"/>
        <v>2</v>
      </c>
      <c r="M1675" s="187">
        <f t="shared" si="55"/>
        <v>3.1120000000000001</v>
      </c>
      <c r="N1675" s="186" t="s">
        <v>1385</v>
      </c>
      <c r="O1675" s="33"/>
      <c r="P1675" s="33"/>
      <c r="Q1675" s="33"/>
      <c r="R1675" s="33"/>
      <c r="S1675" s="41"/>
      <c r="T1675" s="2">
        <v>1</v>
      </c>
      <c r="U1675" s="2" t="s">
        <v>363</v>
      </c>
      <c r="V1675" s="2"/>
      <c r="W1675" s="2">
        <v>2</v>
      </c>
      <c r="X1675" s="56">
        <v>3.1120000000000001</v>
      </c>
      <c r="Y1675" s="62"/>
      <c r="Z1675" s="62"/>
      <c r="AA1675" s="62"/>
      <c r="AB1675" s="62"/>
      <c r="AC1675" s="69"/>
      <c r="AD1675" s="2"/>
      <c r="AE1675" s="2"/>
      <c r="AF1675" s="2"/>
      <c r="AG1675" s="2"/>
      <c r="AH1675" s="56"/>
      <c r="AI1675" s="72"/>
      <c r="AJ1675" s="72"/>
      <c r="AK1675" s="72"/>
      <c r="AL1675" s="72"/>
      <c r="AM1675" s="81"/>
      <c r="AN1675" s="2"/>
      <c r="AO1675" s="2"/>
      <c r="AP1675" s="2"/>
      <c r="AQ1675" s="2"/>
      <c r="AR1675" s="56"/>
      <c r="AS1675" s="85"/>
      <c r="AT1675" s="85"/>
      <c r="AU1675" s="85"/>
      <c r="AV1675" s="85"/>
      <c r="AW1675" s="101"/>
      <c r="AX1675" s="2"/>
      <c r="AY1675" s="2"/>
      <c r="AZ1675" s="2"/>
      <c r="BA1675" s="2"/>
      <c r="BB1675" s="56"/>
      <c r="BC1675" s="105"/>
      <c r="BD1675" s="105"/>
      <c r="BE1675" s="105"/>
      <c r="BF1675" s="105"/>
      <c r="BG1675" s="110"/>
      <c r="BH1675" s="2"/>
      <c r="BI1675" s="2"/>
      <c r="BJ1675" s="2"/>
      <c r="BK1675" s="2"/>
      <c r="BL1675" s="56"/>
      <c r="BM1675" s="48"/>
      <c r="BN1675" s="48"/>
      <c r="BO1675" s="48"/>
      <c r="BP1675" s="48"/>
      <c r="BQ1675" s="118"/>
      <c r="BR1675" s="2"/>
      <c r="BS1675" s="2"/>
      <c r="BT1675" s="2"/>
      <c r="BU1675" s="2"/>
      <c r="BV1675" s="56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18" t="s">
        <v>5</v>
      </c>
      <c r="H1676" s="3">
        <v>2024</v>
      </c>
      <c r="I1676" s="20" t="s">
        <v>283</v>
      </c>
      <c r="J1676" s="184" t="s">
        <v>298</v>
      </c>
      <c r="K1676" s="184" t="s">
        <v>321</v>
      </c>
      <c r="L1676" s="187">
        <f t="shared" si="54"/>
        <v>0</v>
      </c>
      <c r="M1676" s="187">
        <f t="shared" si="55"/>
        <v>0</v>
      </c>
      <c r="N1676" s="186"/>
      <c r="O1676" s="33"/>
      <c r="P1676" s="33"/>
      <c r="Q1676" s="33"/>
      <c r="R1676" s="33"/>
      <c r="S1676" s="41"/>
      <c r="T1676" s="2"/>
      <c r="U1676" s="2"/>
      <c r="V1676" s="2"/>
      <c r="W1676" s="2"/>
      <c r="X1676" s="56"/>
      <c r="Y1676" s="62"/>
      <c r="Z1676" s="62"/>
      <c r="AA1676" s="62"/>
      <c r="AB1676" s="62"/>
      <c r="AC1676" s="69"/>
      <c r="AD1676" s="2"/>
      <c r="AE1676" s="2"/>
      <c r="AF1676" s="2"/>
      <c r="AG1676" s="2"/>
      <c r="AH1676" s="56"/>
      <c r="AI1676" s="72"/>
      <c r="AJ1676" s="72"/>
      <c r="AK1676" s="72"/>
      <c r="AL1676" s="72"/>
      <c r="AM1676" s="81"/>
      <c r="AN1676" s="2"/>
      <c r="AO1676" s="2"/>
      <c r="AP1676" s="2"/>
      <c r="AQ1676" s="2"/>
      <c r="AR1676" s="56"/>
      <c r="AS1676" s="85"/>
      <c r="AT1676" s="85"/>
      <c r="AU1676" s="85"/>
      <c r="AV1676" s="85"/>
      <c r="AW1676" s="101"/>
      <c r="AX1676" s="2"/>
      <c r="AY1676" s="2"/>
      <c r="AZ1676" s="2"/>
      <c r="BA1676" s="2"/>
      <c r="BB1676" s="56"/>
      <c r="BC1676" s="105"/>
      <c r="BD1676" s="105"/>
      <c r="BE1676" s="105"/>
      <c r="BF1676" s="105"/>
      <c r="BG1676" s="110"/>
      <c r="BH1676" s="2"/>
      <c r="BI1676" s="2"/>
      <c r="BJ1676" s="2"/>
      <c r="BK1676" s="2"/>
      <c r="BL1676" s="56"/>
      <c r="BM1676" s="48"/>
      <c r="BN1676" s="48"/>
      <c r="BO1676" s="48"/>
      <c r="BP1676" s="48"/>
      <c r="BQ1676" s="118"/>
      <c r="BR1676" s="2"/>
      <c r="BS1676" s="2"/>
      <c r="BT1676" s="2"/>
      <c r="BU1676" s="2"/>
      <c r="BV1676" s="56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18" t="s">
        <v>5</v>
      </c>
      <c r="H1677" s="3">
        <v>2024</v>
      </c>
      <c r="I1677" s="20" t="s">
        <v>283</v>
      </c>
      <c r="J1677" s="184" t="s">
        <v>278</v>
      </c>
      <c r="K1677" s="184" t="s">
        <v>320</v>
      </c>
      <c r="L1677" s="187">
        <f t="shared" si="54"/>
        <v>2</v>
      </c>
      <c r="M1677" s="187">
        <f t="shared" si="55"/>
        <v>2.4420000000000002</v>
      </c>
      <c r="N1677" s="186" t="s">
        <v>638</v>
      </c>
      <c r="O1677" s="33"/>
      <c r="P1677" s="33"/>
      <c r="Q1677" s="33"/>
      <c r="R1677" s="33"/>
      <c r="S1677" s="41"/>
      <c r="T1677" s="2"/>
      <c r="U1677" s="2"/>
      <c r="V1677" s="2"/>
      <c r="W1677" s="2"/>
      <c r="X1677" s="56"/>
      <c r="Y1677" s="62"/>
      <c r="Z1677" s="62"/>
      <c r="AA1677" s="62"/>
      <c r="AB1677" s="62"/>
      <c r="AC1677" s="69"/>
      <c r="AD1677" s="2"/>
      <c r="AE1677" s="2"/>
      <c r="AF1677" s="2"/>
      <c r="AG1677" s="2"/>
      <c r="AH1677" s="56"/>
      <c r="AI1677" s="72"/>
      <c r="AJ1677" s="72"/>
      <c r="AK1677" s="72"/>
      <c r="AL1677" s="72"/>
      <c r="AM1677" s="81"/>
      <c r="AN1677" s="2"/>
      <c r="AO1677" s="2"/>
      <c r="AP1677" s="2"/>
      <c r="AQ1677" s="2"/>
      <c r="AR1677" s="56"/>
      <c r="AS1677" s="85"/>
      <c r="AT1677" s="85"/>
      <c r="AU1677" s="85"/>
      <c r="AV1677" s="85"/>
      <c r="AW1677" s="101"/>
      <c r="AX1677" s="2"/>
      <c r="AY1677" s="2"/>
      <c r="AZ1677" s="2"/>
      <c r="BA1677" s="2"/>
      <c r="BB1677" s="56"/>
      <c r="BC1677" s="105"/>
      <c r="BD1677" s="105"/>
      <c r="BE1677" s="105"/>
      <c r="BF1677" s="105"/>
      <c r="BG1677" s="110"/>
      <c r="BH1677" s="2"/>
      <c r="BI1677" s="2"/>
      <c r="BJ1677" s="2"/>
      <c r="BK1677" s="2"/>
      <c r="BL1677" s="56"/>
      <c r="BM1677" s="48"/>
      <c r="BN1677" s="48"/>
      <c r="BO1677" s="48"/>
      <c r="BP1677" s="48"/>
      <c r="BQ1677" s="118"/>
      <c r="BR1677" s="2" t="s">
        <v>638</v>
      </c>
      <c r="BS1677" s="2"/>
      <c r="BT1677" s="2"/>
      <c r="BU1677" s="2">
        <v>2</v>
      </c>
      <c r="BV1677" s="56">
        <v>2.4420000000000002</v>
      </c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18" t="s">
        <v>5</v>
      </c>
      <c r="H1678" s="3">
        <v>2024</v>
      </c>
      <c r="I1678" s="20" t="s">
        <v>283</v>
      </c>
      <c r="J1678" s="184" t="s">
        <v>279</v>
      </c>
      <c r="K1678" s="184" t="s">
        <v>320</v>
      </c>
      <c r="L1678" s="187">
        <f t="shared" si="54"/>
        <v>5</v>
      </c>
      <c r="M1678" s="187">
        <f t="shared" si="55"/>
        <v>7.1529999999999996</v>
      </c>
      <c r="N1678" s="186" t="s">
        <v>1386</v>
      </c>
      <c r="O1678" s="33"/>
      <c r="P1678" s="33"/>
      <c r="Q1678" s="33"/>
      <c r="R1678" s="33"/>
      <c r="S1678" s="41"/>
      <c r="T1678" s="2" t="s">
        <v>399</v>
      </c>
      <c r="U1678" s="2"/>
      <c r="V1678" s="2"/>
      <c r="W1678" s="2">
        <v>5</v>
      </c>
      <c r="X1678" s="56">
        <v>7.1529999999999996</v>
      </c>
      <c r="Y1678" s="62"/>
      <c r="Z1678" s="62"/>
      <c r="AA1678" s="62"/>
      <c r="AB1678" s="62"/>
      <c r="AC1678" s="69"/>
      <c r="AD1678" s="2"/>
      <c r="AE1678" s="2"/>
      <c r="AF1678" s="2"/>
      <c r="AG1678" s="2"/>
      <c r="AH1678" s="56"/>
      <c r="AI1678" s="72"/>
      <c r="AJ1678" s="72"/>
      <c r="AK1678" s="72"/>
      <c r="AL1678" s="72"/>
      <c r="AM1678" s="81"/>
      <c r="AN1678" s="2"/>
      <c r="AO1678" s="2"/>
      <c r="AP1678" s="2"/>
      <c r="AQ1678" s="2"/>
      <c r="AR1678" s="56"/>
      <c r="AS1678" s="85"/>
      <c r="AT1678" s="85"/>
      <c r="AU1678" s="85"/>
      <c r="AV1678" s="85"/>
      <c r="AW1678" s="101"/>
      <c r="AX1678" s="2"/>
      <c r="AY1678" s="2"/>
      <c r="AZ1678" s="2"/>
      <c r="BA1678" s="2"/>
      <c r="BB1678" s="56"/>
      <c r="BC1678" s="105"/>
      <c r="BD1678" s="105"/>
      <c r="BE1678" s="105"/>
      <c r="BF1678" s="105"/>
      <c r="BG1678" s="110"/>
      <c r="BH1678" s="2"/>
      <c r="BI1678" s="2"/>
      <c r="BJ1678" s="2"/>
      <c r="BK1678" s="2"/>
      <c r="BL1678" s="56"/>
      <c r="BM1678" s="48"/>
      <c r="BN1678" s="48"/>
      <c r="BO1678" s="48"/>
      <c r="BP1678" s="48"/>
      <c r="BQ1678" s="118"/>
      <c r="BR1678" s="2"/>
      <c r="BS1678" s="2"/>
      <c r="BT1678" s="2"/>
      <c r="BU1678" s="2"/>
      <c r="BV1678" s="56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18" t="s">
        <v>5</v>
      </c>
      <c r="H1679" s="3">
        <v>2024</v>
      </c>
      <c r="I1679" s="20" t="s">
        <v>286</v>
      </c>
      <c r="J1679" s="184" t="s">
        <v>280</v>
      </c>
      <c r="K1679" s="184" t="s">
        <v>319</v>
      </c>
      <c r="L1679" s="187">
        <f t="shared" si="54"/>
        <v>0</v>
      </c>
      <c r="M1679" s="187">
        <f t="shared" si="55"/>
        <v>0</v>
      </c>
      <c r="N1679" s="186"/>
      <c r="O1679" s="33"/>
      <c r="P1679" s="33"/>
      <c r="Q1679" s="33"/>
      <c r="R1679" s="33"/>
      <c r="S1679" s="41"/>
      <c r="T1679" s="2"/>
      <c r="U1679" s="2"/>
      <c r="V1679" s="2"/>
      <c r="W1679" s="2"/>
      <c r="X1679" s="56"/>
      <c r="Y1679" s="62"/>
      <c r="Z1679" s="62"/>
      <c r="AA1679" s="62"/>
      <c r="AB1679" s="62"/>
      <c r="AC1679" s="69"/>
      <c r="AD1679" s="2"/>
      <c r="AE1679" s="2"/>
      <c r="AF1679" s="2"/>
      <c r="AG1679" s="2"/>
      <c r="AH1679" s="56"/>
      <c r="AI1679" s="72"/>
      <c r="AJ1679" s="72"/>
      <c r="AK1679" s="72"/>
      <c r="AL1679" s="72"/>
      <c r="AM1679" s="81"/>
      <c r="AN1679" s="2"/>
      <c r="AO1679" s="2"/>
      <c r="AP1679" s="2"/>
      <c r="AQ1679" s="2"/>
      <c r="AR1679" s="56"/>
      <c r="AS1679" s="85"/>
      <c r="AT1679" s="85"/>
      <c r="AU1679" s="85"/>
      <c r="AV1679" s="85"/>
      <c r="AW1679" s="101"/>
      <c r="AX1679" s="2"/>
      <c r="AY1679" s="2"/>
      <c r="AZ1679" s="2"/>
      <c r="BA1679" s="2"/>
      <c r="BB1679" s="56"/>
      <c r="BC1679" s="105"/>
      <c r="BD1679" s="105"/>
      <c r="BE1679" s="105"/>
      <c r="BF1679" s="105"/>
      <c r="BG1679" s="110"/>
      <c r="BH1679" s="2"/>
      <c r="BI1679" s="2"/>
      <c r="BJ1679" s="2"/>
      <c r="BK1679" s="2"/>
      <c r="BL1679" s="56"/>
      <c r="BM1679" s="48"/>
      <c r="BN1679" s="48"/>
      <c r="BO1679" s="48"/>
      <c r="BP1679" s="48"/>
      <c r="BQ1679" s="118"/>
      <c r="BR1679" s="2"/>
      <c r="BS1679" s="2"/>
      <c r="BT1679" s="2"/>
      <c r="BU1679" s="2"/>
      <c r="BV1679" s="56"/>
    </row>
    <row r="1680" spans="1:74" ht="43.2" hidden="1" x14ac:dyDescent="0.3">
      <c r="A1680" s="2" t="s">
        <v>47</v>
      </c>
      <c r="B1680" s="2" t="s">
        <v>2</v>
      </c>
      <c r="C1680" s="2" t="s">
        <v>3</v>
      </c>
      <c r="D1680" s="2" t="s">
        <v>43</v>
      </c>
      <c r="E1680" s="3">
        <v>21</v>
      </c>
      <c r="F1680" s="3"/>
      <c r="G1680" s="18" t="s">
        <v>5</v>
      </c>
      <c r="H1680" s="3">
        <v>2024</v>
      </c>
      <c r="I1680" s="20" t="s">
        <v>286</v>
      </c>
      <c r="J1680" s="2" t="s">
        <v>281</v>
      </c>
      <c r="K1680" s="2" t="s">
        <v>319</v>
      </c>
      <c r="L1680" s="163">
        <f t="shared" si="54"/>
        <v>0</v>
      </c>
      <c r="M1680" s="163">
        <f t="shared" si="55"/>
        <v>17.929000000000002</v>
      </c>
      <c r="N1680" s="186" t="s">
        <v>1387</v>
      </c>
      <c r="O1680" s="33"/>
      <c r="P1680" s="33"/>
      <c r="Q1680" s="33"/>
      <c r="R1680" s="33"/>
      <c r="S1680" s="41"/>
      <c r="T1680" s="2" t="s">
        <v>410</v>
      </c>
      <c r="U1680" s="2"/>
      <c r="V1680" s="2"/>
      <c r="W1680" s="2"/>
      <c r="X1680" s="56">
        <v>3.2349999999999999</v>
      </c>
      <c r="Y1680" s="62"/>
      <c r="Z1680" s="62"/>
      <c r="AA1680" s="62"/>
      <c r="AB1680" s="62"/>
      <c r="AC1680" s="69"/>
      <c r="AD1680" s="2" t="s">
        <v>494</v>
      </c>
      <c r="AE1680" s="2"/>
      <c r="AF1680" s="2"/>
      <c r="AG1680" s="2"/>
      <c r="AH1680" s="56">
        <v>14.694000000000001</v>
      </c>
      <c r="AI1680" s="72"/>
      <c r="AJ1680" s="72"/>
      <c r="AK1680" s="72"/>
      <c r="AL1680" s="72"/>
      <c r="AM1680" s="81"/>
      <c r="AN1680" s="2"/>
      <c r="AO1680" s="2"/>
      <c r="AP1680" s="2"/>
      <c r="AQ1680" s="2"/>
      <c r="AR1680" s="56"/>
      <c r="AS1680" s="85"/>
      <c r="AT1680" s="85"/>
      <c r="AU1680" s="85"/>
      <c r="AV1680" s="85"/>
      <c r="AW1680" s="101"/>
      <c r="AX1680" s="2"/>
      <c r="AY1680" s="2"/>
      <c r="AZ1680" s="2"/>
      <c r="BA1680" s="2"/>
      <c r="BB1680" s="56"/>
      <c r="BC1680" s="105"/>
      <c r="BD1680" s="105"/>
      <c r="BE1680" s="105"/>
      <c r="BF1680" s="105"/>
      <c r="BG1680" s="110"/>
      <c r="BH1680" s="2"/>
      <c r="BI1680" s="2"/>
      <c r="BJ1680" s="2"/>
      <c r="BK1680" s="2"/>
      <c r="BL1680" s="56"/>
      <c r="BM1680" s="48"/>
      <c r="BN1680" s="48"/>
      <c r="BO1680" s="48"/>
      <c r="BP1680" s="48"/>
      <c r="BQ1680" s="118"/>
      <c r="BR1680" s="2"/>
      <c r="BS1680" s="2"/>
      <c r="BT1680" s="2"/>
      <c r="BU1680" s="2"/>
      <c r="BV1680" s="56"/>
    </row>
    <row r="1681" spans="1:74" s="13" customFormat="1" hidden="1" x14ac:dyDescent="0.3">
      <c r="A1681" s="12" t="s">
        <v>47</v>
      </c>
      <c r="B1681" s="12" t="s">
        <v>2</v>
      </c>
      <c r="C1681" s="12" t="s">
        <v>3</v>
      </c>
      <c r="D1681" s="12" t="s">
        <v>43</v>
      </c>
      <c r="E1681" s="7">
        <v>21</v>
      </c>
      <c r="F1681" s="7"/>
      <c r="G1681" s="19" t="s">
        <v>5</v>
      </c>
      <c r="H1681" s="7">
        <v>2024</v>
      </c>
      <c r="I1681" s="21"/>
      <c r="J1681" s="12" t="s">
        <v>314</v>
      </c>
      <c r="K1681" s="12"/>
      <c r="L1681" s="147"/>
      <c r="M1681" s="147">
        <f>SUM(M1643:M1680)</f>
        <v>234.35500000000002</v>
      </c>
      <c r="N1681" s="183"/>
      <c r="O1681" s="12"/>
      <c r="P1681" s="12"/>
      <c r="Q1681" s="12"/>
      <c r="R1681" s="12"/>
      <c r="S1681" s="52">
        <f>SUM(S1643:S1680)</f>
        <v>18.888000000000002</v>
      </c>
      <c r="T1681" s="12"/>
      <c r="U1681" s="12"/>
      <c r="V1681" s="12"/>
      <c r="W1681" s="12"/>
      <c r="X1681" s="52">
        <f>SUM(X1643:X1680)</f>
        <v>13.5</v>
      </c>
      <c r="Y1681" s="12"/>
      <c r="Z1681" s="12"/>
      <c r="AA1681" s="12"/>
      <c r="AB1681" s="12"/>
      <c r="AC1681" s="52">
        <f>SUM(AC1643:AC1680)</f>
        <v>0</v>
      </c>
      <c r="AD1681" s="12"/>
      <c r="AE1681" s="12"/>
      <c r="AF1681" s="12"/>
      <c r="AG1681" s="12"/>
      <c r="AH1681" s="52">
        <f>SUM(AH1643:AH1680)</f>
        <v>83.262</v>
      </c>
      <c r="AI1681" s="12"/>
      <c r="AJ1681" s="12"/>
      <c r="AK1681" s="12"/>
      <c r="AL1681" s="12"/>
      <c r="AM1681" s="52">
        <f>SUM(AM1643:AM1680)</f>
        <v>0</v>
      </c>
      <c r="AN1681" s="12"/>
      <c r="AO1681" s="12"/>
      <c r="AP1681" s="12"/>
      <c r="AQ1681" s="12"/>
      <c r="AR1681" s="52">
        <f>SUM(AR1643:AR1680)</f>
        <v>0</v>
      </c>
      <c r="AS1681" s="12"/>
      <c r="AT1681" s="12"/>
      <c r="AU1681" s="12"/>
      <c r="AV1681" s="12"/>
      <c r="AW1681" s="52">
        <f>SUM(AW1643:AW1680)</f>
        <v>0</v>
      </c>
      <c r="AX1681" s="12"/>
      <c r="AY1681" s="12"/>
      <c r="AZ1681" s="12"/>
      <c r="BA1681" s="12"/>
      <c r="BB1681" s="52">
        <f>SUM(BB1643:BB1680)</f>
        <v>30.437999999999999</v>
      </c>
      <c r="BC1681" s="12"/>
      <c r="BD1681" s="12"/>
      <c r="BE1681" s="12"/>
      <c r="BF1681" s="12"/>
      <c r="BG1681" s="52">
        <f>SUM(BG1643:BG1680)</f>
        <v>77.037000000000006</v>
      </c>
      <c r="BH1681" s="12"/>
      <c r="BI1681" s="12"/>
      <c r="BJ1681" s="12"/>
      <c r="BK1681" s="12"/>
      <c r="BL1681" s="52">
        <f>SUM(BL1643:BL1680)</f>
        <v>8.7880000000000003</v>
      </c>
      <c r="BM1681" s="12"/>
      <c r="BN1681" s="12"/>
      <c r="BO1681" s="12"/>
      <c r="BP1681" s="12"/>
      <c r="BQ1681" s="52">
        <f>SUM(BQ1643:BQ1680)</f>
        <v>0</v>
      </c>
      <c r="BR1681" s="12"/>
      <c r="BS1681" s="12"/>
      <c r="BT1681" s="12"/>
      <c r="BU1681" s="12"/>
      <c r="BV1681" s="52">
        <f>SUM(BV1643:BV1680)</f>
        <v>2.4420000000000002</v>
      </c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18" t="s">
        <v>5</v>
      </c>
      <c r="H1682" s="3">
        <v>2024</v>
      </c>
      <c r="I1682" s="20" t="s">
        <v>287</v>
      </c>
      <c r="J1682" s="184" t="s">
        <v>267</v>
      </c>
      <c r="K1682" s="184" t="s">
        <v>318</v>
      </c>
      <c r="L1682" s="187">
        <f t="shared" si="54"/>
        <v>0</v>
      </c>
      <c r="M1682" s="187">
        <f t="shared" si="55"/>
        <v>0</v>
      </c>
      <c r="N1682" s="186"/>
      <c r="O1682" s="33"/>
      <c r="P1682" s="33"/>
      <c r="Q1682" s="33"/>
      <c r="R1682" s="33"/>
      <c r="S1682" s="41"/>
      <c r="T1682" s="2"/>
      <c r="U1682" s="2"/>
      <c r="V1682" s="2"/>
      <c r="W1682" s="2"/>
      <c r="X1682" s="56"/>
      <c r="Y1682" s="62"/>
      <c r="Z1682" s="62"/>
      <c r="AA1682" s="62"/>
      <c r="AB1682" s="62"/>
      <c r="AC1682" s="69"/>
      <c r="AD1682" s="2"/>
      <c r="AE1682" s="2"/>
      <c r="AF1682" s="2"/>
      <c r="AG1682" s="2"/>
      <c r="AH1682" s="56"/>
      <c r="AI1682" s="72"/>
      <c r="AJ1682" s="72"/>
      <c r="AK1682" s="72"/>
      <c r="AL1682" s="72"/>
      <c r="AM1682" s="81"/>
      <c r="AN1682" s="2"/>
      <c r="AO1682" s="2"/>
      <c r="AP1682" s="2"/>
      <c r="AQ1682" s="2"/>
      <c r="AR1682" s="56"/>
      <c r="AS1682" s="85"/>
      <c r="AT1682" s="85"/>
      <c r="AU1682" s="85"/>
      <c r="AV1682" s="85"/>
      <c r="AW1682" s="101"/>
      <c r="AX1682" s="2"/>
      <c r="AY1682" s="2"/>
      <c r="AZ1682" s="2"/>
      <c r="BA1682" s="2"/>
      <c r="BB1682" s="56"/>
      <c r="BC1682" s="105"/>
      <c r="BD1682" s="105"/>
      <c r="BE1682" s="105"/>
      <c r="BF1682" s="105"/>
      <c r="BG1682" s="110"/>
      <c r="BH1682" s="2"/>
      <c r="BI1682" s="2"/>
      <c r="BJ1682" s="2"/>
      <c r="BK1682" s="2"/>
      <c r="BL1682" s="56"/>
      <c r="BM1682" s="48"/>
      <c r="BN1682" s="48"/>
      <c r="BO1682" s="48"/>
      <c r="BP1682" s="48"/>
      <c r="BQ1682" s="118"/>
      <c r="BR1682" s="2"/>
      <c r="BS1682" s="2"/>
      <c r="BT1682" s="2"/>
      <c r="BU1682" s="2"/>
      <c r="BV1682" s="56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18" t="s">
        <v>5</v>
      </c>
      <c r="H1683" s="3">
        <v>2024</v>
      </c>
      <c r="I1683" s="20" t="s">
        <v>287</v>
      </c>
      <c r="J1683" s="184" t="s">
        <v>291</v>
      </c>
      <c r="K1683" s="184" t="s">
        <v>319</v>
      </c>
      <c r="L1683" s="187">
        <f t="shared" si="54"/>
        <v>0</v>
      </c>
      <c r="M1683" s="187">
        <f t="shared" si="55"/>
        <v>0</v>
      </c>
      <c r="N1683" s="186"/>
      <c r="O1683" s="33"/>
      <c r="P1683" s="33"/>
      <c r="Q1683" s="33"/>
      <c r="R1683" s="33"/>
      <c r="S1683" s="41"/>
      <c r="T1683" s="2"/>
      <c r="U1683" s="2"/>
      <c r="V1683" s="2"/>
      <c r="W1683" s="2"/>
      <c r="X1683" s="56"/>
      <c r="Y1683" s="62"/>
      <c r="Z1683" s="62"/>
      <c r="AA1683" s="62"/>
      <c r="AB1683" s="62"/>
      <c r="AC1683" s="69"/>
      <c r="AD1683" s="2"/>
      <c r="AE1683" s="2"/>
      <c r="AF1683" s="2"/>
      <c r="AG1683" s="2"/>
      <c r="AH1683" s="56"/>
      <c r="AI1683" s="72"/>
      <c r="AJ1683" s="72"/>
      <c r="AK1683" s="72"/>
      <c r="AL1683" s="72"/>
      <c r="AM1683" s="81"/>
      <c r="AN1683" s="2"/>
      <c r="AO1683" s="2"/>
      <c r="AP1683" s="2"/>
      <c r="AQ1683" s="2"/>
      <c r="AR1683" s="56"/>
      <c r="AS1683" s="85"/>
      <c r="AT1683" s="85"/>
      <c r="AU1683" s="85"/>
      <c r="AV1683" s="85"/>
      <c r="AW1683" s="101"/>
      <c r="AX1683" s="2"/>
      <c r="AY1683" s="2"/>
      <c r="AZ1683" s="2"/>
      <c r="BA1683" s="2"/>
      <c r="BB1683" s="56"/>
      <c r="BC1683" s="105"/>
      <c r="BD1683" s="105"/>
      <c r="BE1683" s="105"/>
      <c r="BF1683" s="105"/>
      <c r="BG1683" s="110"/>
      <c r="BH1683" s="2"/>
      <c r="BI1683" s="2"/>
      <c r="BJ1683" s="2"/>
      <c r="BK1683" s="2"/>
      <c r="BL1683" s="56"/>
      <c r="BM1683" s="48"/>
      <c r="BN1683" s="48"/>
      <c r="BO1683" s="48"/>
      <c r="BP1683" s="48"/>
      <c r="BQ1683" s="118"/>
      <c r="BR1683" s="2"/>
      <c r="BS1683" s="2"/>
      <c r="BT1683" s="2"/>
      <c r="BU1683" s="2"/>
      <c r="BV1683" s="56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18" t="s">
        <v>5</v>
      </c>
      <c r="H1684" s="3">
        <v>2024</v>
      </c>
      <c r="I1684" s="20" t="s">
        <v>286</v>
      </c>
      <c r="J1684" s="184" t="s">
        <v>336</v>
      </c>
      <c r="K1684" s="184" t="s">
        <v>319</v>
      </c>
      <c r="L1684" s="187">
        <f t="shared" si="54"/>
        <v>0</v>
      </c>
      <c r="M1684" s="187">
        <f t="shared" si="55"/>
        <v>0</v>
      </c>
      <c r="N1684" s="186"/>
      <c r="O1684" s="33"/>
      <c r="P1684" s="33"/>
      <c r="Q1684" s="33"/>
      <c r="R1684" s="33"/>
      <c r="S1684" s="41"/>
      <c r="T1684" s="2"/>
      <c r="U1684" s="2"/>
      <c r="V1684" s="2"/>
      <c r="W1684" s="2"/>
      <c r="X1684" s="56"/>
      <c r="Y1684" s="62"/>
      <c r="Z1684" s="62"/>
      <c r="AA1684" s="62"/>
      <c r="AB1684" s="62"/>
      <c r="AC1684" s="69"/>
      <c r="AD1684" s="2"/>
      <c r="AE1684" s="2"/>
      <c r="AF1684" s="2"/>
      <c r="AG1684" s="2"/>
      <c r="AH1684" s="56"/>
      <c r="AI1684" s="72"/>
      <c r="AJ1684" s="72"/>
      <c r="AK1684" s="72"/>
      <c r="AL1684" s="72"/>
      <c r="AM1684" s="81"/>
      <c r="AN1684" s="2"/>
      <c r="AO1684" s="2"/>
      <c r="AP1684" s="2"/>
      <c r="AQ1684" s="2"/>
      <c r="AR1684" s="56"/>
      <c r="AS1684" s="85"/>
      <c r="AT1684" s="85"/>
      <c r="AU1684" s="85"/>
      <c r="AV1684" s="85"/>
      <c r="AW1684" s="101"/>
      <c r="AX1684" s="2"/>
      <c r="AY1684" s="2"/>
      <c r="AZ1684" s="2"/>
      <c r="BA1684" s="2"/>
      <c r="BB1684" s="56"/>
      <c r="BC1684" s="105"/>
      <c r="BD1684" s="105"/>
      <c r="BE1684" s="105"/>
      <c r="BF1684" s="105"/>
      <c r="BG1684" s="110"/>
      <c r="BH1684" s="2"/>
      <c r="BI1684" s="2"/>
      <c r="BJ1684" s="2"/>
      <c r="BK1684" s="2"/>
      <c r="BL1684" s="56"/>
      <c r="BM1684" s="48"/>
      <c r="BN1684" s="48"/>
      <c r="BO1684" s="48"/>
      <c r="BP1684" s="48"/>
      <c r="BQ1684" s="118"/>
      <c r="BR1684" s="2"/>
      <c r="BS1684" s="2"/>
      <c r="BT1684" s="2"/>
      <c r="BU1684" s="2"/>
      <c r="BV1684" s="56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18" t="s">
        <v>5</v>
      </c>
      <c r="H1685" s="3">
        <v>2024</v>
      </c>
      <c r="I1685" s="20" t="s">
        <v>286</v>
      </c>
      <c r="J1685" s="185" t="s">
        <v>337</v>
      </c>
      <c r="K1685" s="185" t="s">
        <v>318</v>
      </c>
      <c r="L1685" s="187">
        <f t="shared" si="54"/>
        <v>0</v>
      </c>
      <c r="M1685" s="187">
        <f t="shared" si="55"/>
        <v>0</v>
      </c>
      <c r="N1685" s="186"/>
      <c r="O1685" s="53"/>
      <c r="P1685" s="53"/>
      <c r="Q1685" s="53"/>
      <c r="R1685" s="53"/>
      <c r="S1685" s="41"/>
      <c r="T1685" s="8"/>
      <c r="U1685" s="8"/>
      <c r="V1685" s="8"/>
      <c r="W1685" s="8"/>
      <c r="X1685" s="56"/>
      <c r="Y1685" s="135"/>
      <c r="Z1685" s="135"/>
      <c r="AA1685" s="135"/>
      <c r="AB1685" s="135"/>
      <c r="AC1685" s="69"/>
      <c r="AD1685" s="8"/>
      <c r="AE1685" s="8"/>
      <c r="AF1685" s="8"/>
      <c r="AG1685" s="8"/>
      <c r="AH1685" s="56"/>
      <c r="AI1685" s="137"/>
      <c r="AJ1685" s="137"/>
      <c r="AK1685" s="137"/>
      <c r="AL1685" s="137"/>
      <c r="AM1685" s="81"/>
      <c r="AN1685" s="8"/>
      <c r="AO1685" s="8"/>
      <c r="AP1685" s="8"/>
      <c r="AQ1685" s="8"/>
      <c r="AR1685" s="56"/>
      <c r="AS1685" s="139"/>
      <c r="AT1685" s="139"/>
      <c r="AU1685" s="139"/>
      <c r="AV1685" s="139"/>
      <c r="AW1685" s="101"/>
      <c r="AX1685" s="8"/>
      <c r="AY1685" s="8"/>
      <c r="AZ1685" s="8"/>
      <c r="BA1685" s="8"/>
      <c r="BB1685" s="56"/>
      <c r="BC1685" s="141"/>
      <c r="BD1685" s="141"/>
      <c r="BE1685" s="141"/>
      <c r="BF1685" s="141"/>
      <c r="BG1685" s="110"/>
      <c r="BH1685" s="8"/>
      <c r="BI1685" s="8"/>
      <c r="BJ1685" s="8"/>
      <c r="BK1685" s="8"/>
      <c r="BL1685" s="56"/>
      <c r="BM1685" s="143"/>
      <c r="BN1685" s="143"/>
      <c r="BO1685" s="143"/>
      <c r="BP1685" s="143"/>
      <c r="BQ1685" s="118"/>
      <c r="BR1685" s="8"/>
      <c r="BS1685" s="8"/>
      <c r="BT1685" s="8"/>
      <c r="BU1685" s="8"/>
      <c r="BV1685" s="56"/>
    </row>
    <row r="1686" spans="1:74" ht="28.8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18" t="s">
        <v>5</v>
      </c>
      <c r="H1686" s="3">
        <v>2024</v>
      </c>
      <c r="I1686" s="20" t="s">
        <v>286</v>
      </c>
      <c r="J1686" s="185" t="s">
        <v>338</v>
      </c>
      <c r="K1686" s="185" t="s">
        <v>339</v>
      </c>
      <c r="L1686" s="187">
        <f t="shared" si="54"/>
        <v>0</v>
      </c>
      <c r="M1686" s="187">
        <f t="shared" si="55"/>
        <v>0</v>
      </c>
      <c r="N1686" s="186"/>
      <c r="O1686" s="53"/>
      <c r="P1686" s="53"/>
      <c r="Q1686" s="53"/>
      <c r="R1686" s="53"/>
      <c r="S1686" s="41"/>
      <c r="T1686" s="8"/>
      <c r="U1686" s="8"/>
      <c r="V1686" s="8"/>
      <c r="W1686" s="8"/>
      <c r="X1686" s="56"/>
      <c r="Y1686" s="135"/>
      <c r="Z1686" s="135"/>
      <c r="AA1686" s="135"/>
      <c r="AB1686" s="135"/>
      <c r="AC1686" s="69"/>
      <c r="AD1686" s="8"/>
      <c r="AE1686" s="8"/>
      <c r="AF1686" s="8"/>
      <c r="AG1686" s="8"/>
      <c r="AH1686" s="56"/>
      <c r="AI1686" s="137"/>
      <c r="AJ1686" s="137"/>
      <c r="AK1686" s="137"/>
      <c r="AL1686" s="137"/>
      <c r="AM1686" s="81"/>
      <c r="AN1686" s="8"/>
      <c r="AO1686" s="8"/>
      <c r="AP1686" s="8"/>
      <c r="AQ1686" s="8"/>
      <c r="AR1686" s="56"/>
      <c r="AS1686" s="139"/>
      <c r="AT1686" s="139"/>
      <c r="AU1686" s="139"/>
      <c r="AV1686" s="139"/>
      <c r="AW1686" s="101"/>
      <c r="AX1686" s="8"/>
      <c r="AY1686" s="8"/>
      <c r="AZ1686" s="8"/>
      <c r="BA1686" s="8"/>
      <c r="BB1686" s="56"/>
      <c r="BC1686" s="141"/>
      <c r="BD1686" s="141"/>
      <c r="BE1686" s="141"/>
      <c r="BF1686" s="141"/>
      <c r="BG1686" s="110"/>
      <c r="BH1686" s="8"/>
      <c r="BI1686" s="8"/>
      <c r="BJ1686" s="8"/>
      <c r="BK1686" s="8"/>
      <c r="BL1686" s="56"/>
      <c r="BM1686" s="143"/>
      <c r="BN1686" s="143"/>
      <c r="BO1686" s="143"/>
      <c r="BP1686" s="143"/>
      <c r="BQ1686" s="118"/>
      <c r="BR1686" s="8"/>
      <c r="BS1686" s="8"/>
      <c r="BT1686" s="8"/>
      <c r="BU1686" s="8"/>
      <c r="BV1686" s="56"/>
    </row>
    <row r="1687" spans="1:74" ht="28.8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18" t="s">
        <v>5</v>
      </c>
      <c r="H1687" s="3">
        <v>2024</v>
      </c>
      <c r="I1687" s="20" t="s">
        <v>286</v>
      </c>
      <c r="J1687" s="185" t="s">
        <v>340</v>
      </c>
      <c r="K1687" s="185" t="s">
        <v>318</v>
      </c>
      <c r="L1687" s="187">
        <f t="shared" si="54"/>
        <v>0</v>
      </c>
      <c r="M1687" s="187">
        <f t="shared" si="55"/>
        <v>0</v>
      </c>
      <c r="N1687" s="186"/>
      <c r="O1687" s="53"/>
      <c r="P1687" s="53"/>
      <c r="Q1687" s="53"/>
      <c r="R1687" s="53"/>
      <c r="S1687" s="41"/>
      <c r="T1687" s="8"/>
      <c r="U1687" s="8"/>
      <c r="V1687" s="8"/>
      <c r="W1687" s="8"/>
      <c r="X1687" s="56"/>
      <c r="Y1687" s="135"/>
      <c r="Z1687" s="135"/>
      <c r="AA1687" s="135"/>
      <c r="AB1687" s="135"/>
      <c r="AC1687" s="69"/>
      <c r="AD1687" s="8"/>
      <c r="AE1687" s="8"/>
      <c r="AF1687" s="8"/>
      <c r="AG1687" s="8"/>
      <c r="AH1687" s="56"/>
      <c r="AI1687" s="137"/>
      <c r="AJ1687" s="137"/>
      <c r="AK1687" s="137"/>
      <c r="AL1687" s="137"/>
      <c r="AM1687" s="81"/>
      <c r="AN1687" s="8"/>
      <c r="AO1687" s="8"/>
      <c r="AP1687" s="8"/>
      <c r="AQ1687" s="8"/>
      <c r="AR1687" s="56"/>
      <c r="AS1687" s="139"/>
      <c r="AT1687" s="139"/>
      <c r="AU1687" s="139"/>
      <c r="AV1687" s="139"/>
      <c r="AW1687" s="101"/>
      <c r="AX1687" s="8"/>
      <c r="AY1687" s="8"/>
      <c r="AZ1687" s="8"/>
      <c r="BA1687" s="8"/>
      <c r="BB1687" s="56"/>
      <c r="BC1687" s="141"/>
      <c r="BD1687" s="141"/>
      <c r="BE1687" s="141"/>
      <c r="BF1687" s="141"/>
      <c r="BG1687" s="110"/>
      <c r="BH1687" s="8"/>
      <c r="BI1687" s="8"/>
      <c r="BJ1687" s="8"/>
      <c r="BK1687" s="8"/>
      <c r="BL1687" s="56"/>
      <c r="BM1687" s="143"/>
      <c r="BN1687" s="143"/>
      <c r="BO1687" s="143"/>
      <c r="BP1687" s="143"/>
      <c r="BQ1687" s="118"/>
      <c r="BR1687" s="8"/>
      <c r="BS1687" s="8"/>
      <c r="BT1687" s="8"/>
      <c r="BU1687" s="8"/>
      <c r="BV1687" s="56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18" t="s">
        <v>5</v>
      </c>
      <c r="H1688" s="3">
        <v>2024</v>
      </c>
      <c r="I1688" s="20" t="s">
        <v>286</v>
      </c>
      <c r="J1688" s="185" t="s">
        <v>341</v>
      </c>
      <c r="K1688" s="185" t="s">
        <v>320</v>
      </c>
      <c r="L1688" s="187">
        <f t="shared" si="54"/>
        <v>0</v>
      </c>
      <c r="M1688" s="187">
        <f t="shared" si="55"/>
        <v>0</v>
      </c>
      <c r="N1688" s="186"/>
      <c r="O1688" s="53"/>
      <c r="P1688" s="53"/>
      <c r="Q1688" s="53"/>
      <c r="R1688" s="53"/>
      <c r="S1688" s="41"/>
      <c r="T1688" s="8"/>
      <c r="U1688" s="8"/>
      <c r="V1688" s="8"/>
      <c r="W1688" s="8"/>
      <c r="X1688" s="56"/>
      <c r="Y1688" s="135"/>
      <c r="Z1688" s="135"/>
      <c r="AA1688" s="135"/>
      <c r="AB1688" s="135"/>
      <c r="AC1688" s="69"/>
      <c r="AD1688" s="8"/>
      <c r="AE1688" s="8"/>
      <c r="AF1688" s="8"/>
      <c r="AG1688" s="8"/>
      <c r="AH1688" s="56"/>
      <c r="AI1688" s="137"/>
      <c r="AJ1688" s="137"/>
      <c r="AK1688" s="137"/>
      <c r="AL1688" s="137"/>
      <c r="AM1688" s="81"/>
      <c r="AN1688" s="8"/>
      <c r="AO1688" s="8"/>
      <c r="AP1688" s="8"/>
      <c r="AQ1688" s="8"/>
      <c r="AR1688" s="56"/>
      <c r="AS1688" s="139"/>
      <c r="AT1688" s="139"/>
      <c r="AU1688" s="139"/>
      <c r="AV1688" s="139"/>
      <c r="AW1688" s="101"/>
      <c r="AX1688" s="8"/>
      <c r="AY1688" s="8"/>
      <c r="AZ1688" s="8"/>
      <c r="BA1688" s="8"/>
      <c r="BB1688" s="56"/>
      <c r="BC1688" s="141"/>
      <c r="BD1688" s="141"/>
      <c r="BE1688" s="141"/>
      <c r="BF1688" s="141"/>
      <c r="BG1688" s="110"/>
      <c r="BH1688" s="8"/>
      <c r="BI1688" s="8"/>
      <c r="BJ1688" s="8"/>
      <c r="BK1688" s="8"/>
      <c r="BL1688" s="56"/>
      <c r="BM1688" s="143"/>
      <c r="BN1688" s="143"/>
      <c r="BO1688" s="143"/>
      <c r="BP1688" s="143"/>
      <c r="BQ1688" s="118"/>
      <c r="BR1688" s="8"/>
      <c r="BS1688" s="8"/>
      <c r="BT1688" s="8"/>
      <c r="BU1688" s="8"/>
      <c r="BV1688" s="56"/>
    </row>
    <row r="1689" spans="1:74" ht="28.8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18" t="s">
        <v>5</v>
      </c>
      <c r="H1689" s="3">
        <v>2024</v>
      </c>
      <c r="I1689" s="20" t="s">
        <v>286</v>
      </c>
      <c r="J1689" s="185" t="s">
        <v>342</v>
      </c>
      <c r="K1689" s="185" t="s">
        <v>320</v>
      </c>
      <c r="L1689" s="187">
        <f t="shared" si="54"/>
        <v>0</v>
      </c>
      <c r="M1689" s="187">
        <f t="shared" si="55"/>
        <v>0</v>
      </c>
      <c r="N1689" s="186"/>
      <c r="O1689" s="53"/>
      <c r="P1689" s="53"/>
      <c r="Q1689" s="53"/>
      <c r="R1689" s="53"/>
      <c r="S1689" s="41"/>
      <c r="T1689" s="8"/>
      <c r="U1689" s="8"/>
      <c r="V1689" s="8"/>
      <c r="W1689" s="8"/>
      <c r="X1689" s="56"/>
      <c r="Y1689" s="135"/>
      <c r="Z1689" s="135"/>
      <c r="AA1689" s="135"/>
      <c r="AB1689" s="135"/>
      <c r="AC1689" s="69"/>
      <c r="AD1689" s="8"/>
      <c r="AE1689" s="8"/>
      <c r="AF1689" s="8"/>
      <c r="AG1689" s="8"/>
      <c r="AH1689" s="56"/>
      <c r="AI1689" s="137"/>
      <c r="AJ1689" s="137"/>
      <c r="AK1689" s="137"/>
      <c r="AL1689" s="137"/>
      <c r="AM1689" s="81"/>
      <c r="AN1689" s="8"/>
      <c r="AO1689" s="8"/>
      <c r="AP1689" s="8"/>
      <c r="AQ1689" s="8"/>
      <c r="AR1689" s="56"/>
      <c r="AS1689" s="139"/>
      <c r="AT1689" s="139"/>
      <c r="AU1689" s="139"/>
      <c r="AV1689" s="139"/>
      <c r="AW1689" s="101"/>
      <c r="AX1689" s="8"/>
      <c r="AY1689" s="8"/>
      <c r="AZ1689" s="8"/>
      <c r="BA1689" s="8"/>
      <c r="BB1689" s="56"/>
      <c r="BC1689" s="141"/>
      <c r="BD1689" s="141"/>
      <c r="BE1689" s="141"/>
      <c r="BF1689" s="141"/>
      <c r="BG1689" s="110"/>
      <c r="BH1689" s="8"/>
      <c r="BI1689" s="8"/>
      <c r="BJ1689" s="8"/>
      <c r="BK1689" s="8"/>
      <c r="BL1689" s="56"/>
      <c r="BM1689" s="143"/>
      <c r="BN1689" s="143"/>
      <c r="BO1689" s="143"/>
      <c r="BP1689" s="143"/>
      <c r="BQ1689" s="118"/>
      <c r="BR1689" s="8"/>
      <c r="BS1689" s="8"/>
      <c r="BT1689" s="8"/>
      <c r="BU1689" s="8"/>
      <c r="BV1689" s="56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18" t="s">
        <v>5</v>
      </c>
      <c r="H1690" s="3">
        <v>2024</v>
      </c>
      <c r="I1690" s="20" t="s">
        <v>286</v>
      </c>
      <c r="J1690" s="185" t="s">
        <v>343</v>
      </c>
      <c r="K1690" s="185" t="s">
        <v>339</v>
      </c>
      <c r="L1690" s="187">
        <f t="shared" si="54"/>
        <v>0</v>
      </c>
      <c r="M1690" s="187">
        <f t="shared" si="55"/>
        <v>0</v>
      </c>
      <c r="N1690" s="186"/>
      <c r="O1690" s="53"/>
      <c r="P1690" s="53"/>
      <c r="Q1690" s="53"/>
      <c r="R1690" s="53"/>
      <c r="S1690" s="41"/>
      <c r="T1690" s="8"/>
      <c r="U1690" s="8"/>
      <c r="V1690" s="8"/>
      <c r="W1690" s="8"/>
      <c r="X1690" s="56"/>
      <c r="Y1690" s="135"/>
      <c r="Z1690" s="135"/>
      <c r="AA1690" s="135"/>
      <c r="AB1690" s="135"/>
      <c r="AC1690" s="69"/>
      <c r="AD1690" s="8"/>
      <c r="AE1690" s="8"/>
      <c r="AF1690" s="8"/>
      <c r="AG1690" s="8"/>
      <c r="AH1690" s="56"/>
      <c r="AI1690" s="137"/>
      <c r="AJ1690" s="137"/>
      <c r="AK1690" s="137"/>
      <c r="AL1690" s="137"/>
      <c r="AM1690" s="81"/>
      <c r="AN1690" s="8"/>
      <c r="AO1690" s="8"/>
      <c r="AP1690" s="8"/>
      <c r="AQ1690" s="8"/>
      <c r="AR1690" s="56"/>
      <c r="AS1690" s="139"/>
      <c r="AT1690" s="139"/>
      <c r="AU1690" s="139"/>
      <c r="AV1690" s="139"/>
      <c r="AW1690" s="101"/>
      <c r="AX1690" s="8"/>
      <c r="AY1690" s="8"/>
      <c r="AZ1690" s="8"/>
      <c r="BA1690" s="8"/>
      <c r="BB1690" s="56"/>
      <c r="BC1690" s="141"/>
      <c r="BD1690" s="141"/>
      <c r="BE1690" s="141"/>
      <c r="BF1690" s="141"/>
      <c r="BG1690" s="110"/>
      <c r="BH1690" s="8"/>
      <c r="BI1690" s="8"/>
      <c r="BJ1690" s="8"/>
      <c r="BK1690" s="8"/>
      <c r="BL1690" s="56"/>
      <c r="BM1690" s="143"/>
      <c r="BN1690" s="143"/>
      <c r="BO1690" s="143"/>
      <c r="BP1690" s="143"/>
      <c r="BQ1690" s="118"/>
      <c r="BR1690" s="8"/>
      <c r="BS1690" s="8"/>
      <c r="BT1690" s="8"/>
      <c r="BU1690" s="8"/>
      <c r="BV1690" s="56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18" t="s">
        <v>5</v>
      </c>
      <c r="H1691" s="3">
        <v>2024</v>
      </c>
      <c r="I1691" s="20" t="s">
        <v>288</v>
      </c>
      <c r="J1691" s="185" t="s">
        <v>344</v>
      </c>
      <c r="K1691" s="185" t="s">
        <v>318</v>
      </c>
      <c r="L1691" s="187">
        <f t="shared" si="54"/>
        <v>0</v>
      </c>
      <c r="M1691" s="187">
        <f t="shared" si="55"/>
        <v>0</v>
      </c>
      <c r="N1691" s="186"/>
      <c r="O1691" s="53"/>
      <c r="P1691" s="53"/>
      <c r="Q1691" s="53"/>
      <c r="R1691" s="53"/>
      <c r="S1691" s="41"/>
      <c r="T1691" s="8"/>
      <c r="U1691" s="8"/>
      <c r="V1691" s="8"/>
      <c r="W1691" s="8"/>
      <c r="X1691" s="56"/>
      <c r="Y1691" s="135"/>
      <c r="Z1691" s="135"/>
      <c r="AA1691" s="135"/>
      <c r="AB1691" s="135"/>
      <c r="AC1691" s="69"/>
      <c r="AD1691" s="8"/>
      <c r="AE1691" s="8"/>
      <c r="AF1691" s="8"/>
      <c r="AG1691" s="8"/>
      <c r="AH1691" s="56"/>
      <c r="AI1691" s="137"/>
      <c r="AJ1691" s="137"/>
      <c r="AK1691" s="137"/>
      <c r="AL1691" s="137"/>
      <c r="AM1691" s="81"/>
      <c r="AN1691" s="8"/>
      <c r="AO1691" s="8"/>
      <c r="AP1691" s="8"/>
      <c r="AQ1691" s="8"/>
      <c r="AR1691" s="56"/>
      <c r="AS1691" s="139"/>
      <c r="AT1691" s="139"/>
      <c r="AU1691" s="139"/>
      <c r="AV1691" s="139"/>
      <c r="AW1691" s="101"/>
      <c r="AX1691" s="8"/>
      <c r="AY1691" s="8"/>
      <c r="AZ1691" s="8"/>
      <c r="BA1691" s="8"/>
      <c r="BB1691" s="56"/>
      <c r="BC1691" s="141"/>
      <c r="BD1691" s="141"/>
      <c r="BE1691" s="141"/>
      <c r="BF1691" s="141"/>
      <c r="BG1691" s="110"/>
      <c r="BH1691" s="8"/>
      <c r="BI1691" s="8"/>
      <c r="BJ1691" s="8"/>
      <c r="BK1691" s="8"/>
      <c r="BL1691" s="56"/>
      <c r="BM1691" s="143"/>
      <c r="BN1691" s="143"/>
      <c r="BO1691" s="143"/>
      <c r="BP1691" s="143"/>
      <c r="BQ1691" s="118"/>
      <c r="BR1691" s="8"/>
      <c r="BS1691" s="8"/>
      <c r="BT1691" s="8"/>
      <c r="BU1691" s="8"/>
      <c r="BV1691" s="56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18" t="s">
        <v>5</v>
      </c>
      <c r="H1692" s="3">
        <v>2024</v>
      </c>
      <c r="I1692" s="20" t="s">
        <v>288</v>
      </c>
      <c r="J1692" s="184" t="s">
        <v>351</v>
      </c>
      <c r="K1692" s="184" t="s">
        <v>318</v>
      </c>
      <c r="L1692" s="187">
        <f t="shared" si="54"/>
        <v>0</v>
      </c>
      <c r="M1692" s="187">
        <f t="shared" si="55"/>
        <v>0</v>
      </c>
      <c r="N1692" s="186"/>
      <c r="O1692" s="53"/>
      <c r="P1692" s="53"/>
      <c r="Q1692" s="53"/>
      <c r="R1692" s="53"/>
      <c r="S1692" s="41"/>
      <c r="T1692" s="8"/>
      <c r="U1692" s="8"/>
      <c r="V1692" s="8"/>
      <c r="W1692" s="8"/>
      <c r="X1692" s="56"/>
      <c r="Y1692" s="135"/>
      <c r="Z1692" s="135"/>
      <c r="AA1692" s="135"/>
      <c r="AB1692" s="135"/>
      <c r="AC1692" s="69"/>
      <c r="AD1692" s="8"/>
      <c r="AE1692" s="8"/>
      <c r="AF1692" s="8"/>
      <c r="AG1692" s="8"/>
      <c r="AH1692" s="56"/>
      <c r="AI1692" s="137"/>
      <c r="AJ1692" s="137"/>
      <c r="AK1692" s="137"/>
      <c r="AL1692" s="137"/>
      <c r="AM1692" s="81"/>
      <c r="AN1692" s="8"/>
      <c r="AO1692" s="8"/>
      <c r="AP1692" s="8"/>
      <c r="AQ1692" s="8"/>
      <c r="AR1692" s="56"/>
      <c r="AS1692" s="139"/>
      <c r="AT1692" s="139"/>
      <c r="AU1692" s="139"/>
      <c r="AV1692" s="139"/>
      <c r="AW1692" s="101"/>
      <c r="AX1692" s="8"/>
      <c r="AY1692" s="8"/>
      <c r="AZ1692" s="8"/>
      <c r="BA1692" s="8"/>
      <c r="BB1692" s="56"/>
      <c r="BC1692" s="141"/>
      <c r="BD1692" s="141"/>
      <c r="BE1692" s="141"/>
      <c r="BF1692" s="141"/>
      <c r="BG1692" s="110"/>
      <c r="BH1692" s="8"/>
      <c r="BI1692" s="8"/>
      <c r="BJ1692" s="8"/>
      <c r="BK1692" s="8"/>
      <c r="BL1692" s="56"/>
      <c r="BM1692" s="143"/>
      <c r="BN1692" s="143"/>
      <c r="BO1692" s="143"/>
      <c r="BP1692" s="143"/>
      <c r="BQ1692" s="118"/>
      <c r="BR1692" s="8"/>
      <c r="BS1692" s="8"/>
      <c r="BT1692" s="8"/>
      <c r="BU1692" s="8"/>
      <c r="BV1692" s="56"/>
    </row>
    <row r="1693" spans="1:74" ht="28.8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18" t="s">
        <v>5</v>
      </c>
      <c r="H1693" s="3">
        <v>2024</v>
      </c>
      <c r="I1693" s="20" t="s">
        <v>288</v>
      </c>
      <c r="J1693" s="184" t="s">
        <v>352</v>
      </c>
      <c r="K1693" s="184" t="s">
        <v>321</v>
      </c>
      <c r="L1693" s="187">
        <f t="shared" si="54"/>
        <v>0</v>
      </c>
      <c r="M1693" s="187">
        <f t="shared" si="55"/>
        <v>0</v>
      </c>
      <c r="N1693" s="186"/>
      <c r="O1693" s="33"/>
      <c r="P1693" s="33"/>
      <c r="Q1693" s="33"/>
      <c r="R1693" s="33"/>
      <c r="S1693" s="41"/>
      <c r="T1693" s="2"/>
      <c r="U1693" s="2"/>
      <c r="V1693" s="2"/>
      <c r="W1693" s="2"/>
      <c r="X1693" s="56"/>
      <c r="Y1693" s="62"/>
      <c r="Z1693" s="62"/>
      <c r="AA1693" s="62"/>
      <c r="AB1693" s="62"/>
      <c r="AC1693" s="69"/>
      <c r="AD1693" s="2"/>
      <c r="AE1693" s="2"/>
      <c r="AF1693" s="2"/>
      <c r="AG1693" s="2"/>
      <c r="AH1693" s="56"/>
      <c r="AI1693" s="72"/>
      <c r="AJ1693" s="72"/>
      <c r="AK1693" s="72"/>
      <c r="AL1693" s="72"/>
      <c r="AM1693" s="81"/>
      <c r="AN1693" s="2"/>
      <c r="AO1693" s="2"/>
      <c r="AP1693" s="2"/>
      <c r="AQ1693" s="2"/>
      <c r="AR1693" s="56"/>
      <c r="AS1693" s="85"/>
      <c r="AT1693" s="85"/>
      <c r="AU1693" s="85"/>
      <c r="AV1693" s="85"/>
      <c r="AW1693" s="101"/>
      <c r="AX1693" s="2"/>
      <c r="AY1693" s="2"/>
      <c r="AZ1693" s="2"/>
      <c r="BA1693" s="2"/>
      <c r="BB1693" s="56"/>
      <c r="BC1693" s="105"/>
      <c r="BD1693" s="105"/>
      <c r="BE1693" s="105"/>
      <c r="BF1693" s="105"/>
      <c r="BG1693" s="110"/>
      <c r="BH1693" s="2"/>
      <c r="BI1693" s="2"/>
      <c r="BJ1693" s="2"/>
      <c r="BK1693" s="2"/>
      <c r="BL1693" s="56"/>
      <c r="BM1693" s="48"/>
      <c r="BN1693" s="48"/>
      <c r="BO1693" s="48"/>
      <c r="BP1693" s="48"/>
      <c r="BQ1693" s="118"/>
      <c r="BR1693" s="2"/>
      <c r="BS1693" s="2"/>
      <c r="BT1693" s="2"/>
      <c r="BU1693" s="2"/>
      <c r="BV1693" s="56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18" t="s">
        <v>5</v>
      </c>
      <c r="H1694" s="3">
        <v>2024</v>
      </c>
      <c r="I1694" s="20" t="s">
        <v>288</v>
      </c>
      <c r="J1694" s="184" t="s">
        <v>345</v>
      </c>
      <c r="K1694" s="184" t="s">
        <v>318</v>
      </c>
      <c r="L1694" s="187">
        <f t="shared" si="54"/>
        <v>0</v>
      </c>
      <c r="M1694" s="187">
        <f t="shared" si="55"/>
        <v>0</v>
      </c>
      <c r="N1694" s="186"/>
      <c r="O1694" s="34"/>
      <c r="P1694" s="33"/>
      <c r="Q1694" s="33"/>
      <c r="R1694" s="33"/>
      <c r="S1694" s="41"/>
      <c r="T1694" s="3"/>
      <c r="U1694" s="2"/>
      <c r="V1694" s="2"/>
      <c r="W1694" s="2"/>
      <c r="X1694" s="56"/>
      <c r="Y1694" s="64"/>
      <c r="Z1694" s="62"/>
      <c r="AA1694" s="62"/>
      <c r="AB1694" s="62"/>
      <c r="AC1694" s="69"/>
      <c r="AD1694" s="3"/>
      <c r="AE1694" s="2"/>
      <c r="AF1694" s="2"/>
      <c r="AG1694" s="2"/>
      <c r="AH1694" s="56"/>
      <c r="AI1694" s="73"/>
      <c r="AJ1694" s="72"/>
      <c r="AK1694" s="72"/>
      <c r="AL1694" s="72"/>
      <c r="AM1694" s="81"/>
      <c r="AN1694" s="3"/>
      <c r="AO1694" s="2"/>
      <c r="AP1694" s="2"/>
      <c r="AQ1694" s="2"/>
      <c r="AR1694" s="56"/>
      <c r="AS1694" s="86"/>
      <c r="AT1694" s="85"/>
      <c r="AU1694" s="85"/>
      <c r="AV1694" s="85"/>
      <c r="AW1694" s="101"/>
      <c r="AX1694" s="3"/>
      <c r="AY1694" s="2"/>
      <c r="AZ1694" s="2"/>
      <c r="BA1694" s="2"/>
      <c r="BB1694" s="56"/>
      <c r="BC1694" s="106"/>
      <c r="BD1694" s="105"/>
      <c r="BE1694" s="105"/>
      <c r="BF1694" s="105"/>
      <c r="BG1694" s="110"/>
      <c r="BH1694" s="3"/>
      <c r="BI1694" s="2"/>
      <c r="BJ1694" s="2"/>
      <c r="BK1694" s="2"/>
      <c r="BL1694" s="56"/>
      <c r="BM1694" s="49"/>
      <c r="BN1694" s="48"/>
      <c r="BO1694" s="48"/>
      <c r="BP1694" s="48"/>
      <c r="BQ1694" s="118"/>
      <c r="BR1694" s="3"/>
      <c r="BS1694" s="2"/>
      <c r="BT1694" s="2"/>
      <c r="BU1694" s="2"/>
      <c r="BV1694" s="56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18" t="s">
        <v>5</v>
      </c>
      <c r="H1695" s="3">
        <v>2024</v>
      </c>
      <c r="I1695" s="20" t="s">
        <v>289</v>
      </c>
      <c r="J1695" s="184" t="s">
        <v>268</v>
      </c>
      <c r="K1695" s="184" t="s">
        <v>318</v>
      </c>
      <c r="L1695" s="187">
        <f t="shared" si="54"/>
        <v>0</v>
      </c>
      <c r="M1695" s="187">
        <f t="shared" si="55"/>
        <v>0</v>
      </c>
      <c r="N1695" s="186"/>
      <c r="O1695" s="33"/>
      <c r="P1695" s="33"/>
      <c r="Q1695" s="33"/>
      <c r="R1695" s="33"/>
      <c r="S1695" s="41"/>
      <c r="T1695" s="2"/>
      <c r="U1695" s="2"/>
      <c r="V1695" s="2"/>
      <c r="W1695" s="2"/>
      <c r="X1695" s="56"/>
      <c r="Y1695" s="62"/>
      <c r="Z1695" s="62"/>
      <c r="AA1695" s="62"/>
      <c r="AB1695" s="62"/>
      <c r="AC1695" s="69"/>
      <c r="AD1695" s="2"/>
      <c r="AE1695" s="2"/>
      <c r="AF1695" s="2"/>
      <c r="AG1695" s="2"/>
      <c r="AH1695" s="56"/>
      <c r="AI1695" s="72"/>
      <c r="AJ1695" s="72"/>
      <c r="AK1695" s="72"/>
      <c r="AL1695" s="72"/>
      <c r="AM1695" s="81"/>
      <c r="AN1695" s="2"/>
      <c r="AO1695" s="2"/>
      <c r="AP1695" s="2"/>
      <c r="AQ1695" s="2"/>
      <c r="AR1695" s="56"/>
      <c r="AS1695" s="85"/>
      <c r="AT1695" s="85"/>
      <c r="AU1695" s="85"/>
      <c r="AV1695" s="85"/>
      <c r="AW1695" s="101"/>
      <c r="AX1695" s="2"/>
      <c r="AY1695" s="2"/>
      <c r="AZ1695" s="2"/>
      <c r="BA1695" s="2"/>
      <c r="BB1695" s="56"/>
      <c r="BC1695" s="105"/>
      <c r="BD1695" s="105"/>
      <c r="BE1695" s="105"/>
      <c r="BF1695" s="105"/>
      <c r="BG1695" s="110"/>
      <c r="BH1695" s="2"/>
      <c r="BI1695" s="2"/>
      <c r="BJ1695" s="2"/>
      <c r="BK1695" s="2"/>
      <c r="BL1695" s="56"/>
      <c r="BM1695" s="48"/>
      <c r="BN1695" s="48"/>
      <c r="BO1695" s="48"/>
      <c r="BP1695" s="48"/>
      <c r="BQ1695" s="118"/>
      <c r="BR1695" s="2"/>
      <c r="BS1695" s="2"/>
      <c r="BT1695" s="2"/>
      <c r="BU1695" s="2"/>
      <c r="BV1695" s="56"/>
    </row>
    <row r="1696" spans="1:74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18" t="s">
        <v>5</v>
      </c>
      <c r="H1696" s="3">
        <v>2024</v>
      </c>
      <c r="I1696" s="20" t="s">
        <v>289</v>
      </c>
      <c r="J1696" s="184" t="s">
        <v>292</v>
      </c>
      <c r="K1696" s="184" t="s">
        <v>318</v>
      </c>
      <c r="L1696" s="187">
        <f t="shared" si="54"/>
        <v>0</v>
      </c>
      <c r="M1696" s="187">
        <f t="shared" si="55"/>
        <v>0</v>
      </c>
      <c r="N1696" s="186"/>
      <c r="O1696" s="33"/>
      <c r="P1696" s="33"/>
      <c r="Q1696" s="33"/>
      <c r="R1696" s="33"/>
      <c r="S1696" s="41"/>
      <c r="T1696" s="2"/>
      <c r="U1696" s="2"/>
      <c r="V1696" s="2"/>
      <c r="W1696" s="2"/>
      <c r="X1696" s="56"/>
      <c r="Y1696" s="62"/>
      <c r="Z1696" s="62"/>
      <c r="AA1696" s="62"/>
      <c r="AB1696" s="62"/>
      <c r="AC1696" s="69"/>
      <c r="AD1696" s="2"/>
      <c r="AE1696" s="2"/>
      <c r="AF1696" s="2"/>
      <c r="AG1696" s="2"/>
      <c r="AH1696" s="56"/>
      <c r="AI1696" s="72"/>
      <c r="AJ1696" s="72"/>
      <c r="AK1696" s="72"/>
      <c r="AL1696" s="72"/>
      <c r="AM1696" s="81"/>
      <c r="AN1696" s="2"/>
      <c r="AO1696" s="2"/>
      <c r="AP1696" s="2"/>
      <c r="AQ1696" s="2"/>
      <c r="AR1696" s="56"/>
      <c r="AS1696" s="85"/>
      <c r="AT1696" s="85"/>
      <c r="AU1696" s="85"/>
      <c r="AV1696" s="85"/>
      <c r="AW1696" s="101"/>
      <c r="AX1696" s="2"/>
      <c r="AY1696" s="2"/>
      <c r="AZ1696" s="2"/>
      <c r="BA1696" s="2"/>
      <c r="BB1696" s="56"/>
      <c r="BC1696" s="105"/>
      <c r="BD1696" s="105"/>
      <c r="BE1696" s="105"/>
      <c r="BF1696" s="105"/>
      <c r="BG1696" s="110"/>
      <c r="BH1696" s="2"/>
      <c r="BI1696" s="2"/>
      <c r="BJ1696" s="2"/>
      <c r="BK1696" s="2"/>
      <c r="BL1696" s="56"/>
      <c r="BM1696" s="48"/>
      <c r="BN1696" s="48"/>
      <c r="BO1696" s="48"/>
      <c r="BP1696" s="48"/>
      <c r="BQ1696" s="118"/>
      <c r="BR1696" s="2"/>
      <c r="BS1696" s="2"/>
      <c r="BT1696" s="2"/>
      <c r="BU1696" s="2"/>
      <c r="BV1696" s="56"/>
    </row>
    <row r="1697" spans="1:74" ht="15.6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18" t="s">
        <v>5</v>
      </c>
      <c r="H1697" s="3">
        <v>2024</v>
      </c>
      <c r="I1697" s="20" t="s">
        <v>285</v>
      </c>
      <c r="J1697" s="184" t="s">
        <v>293</v>
      </c>
      <c r="K1697" s="184" t="s">
        <v>318</v>
      </c>
      <c r="L1697" s="187">
        <f t="shared" si="54"/>
        <v>0</v>
      </c>
      <c r="M1697" s="187">
        <f t="shared" si="55"/>
        <v>0</v>
      </c>
      <c r="N1697" s="186"/>
      <c r="O1697" s="33"/>
      <c r="P1697" s="33"/>
      <c r="Q1697" s="33"/>
      <c r="R1697" s="35"/>
      <c r="S1697" s="41"/>
      <c r="T1697" s="2"/>
      <c r="U1697" s="2"/>
      <c r="V1697" s="2"/>
      <c r="W1697" s="29"/>
      <c r="X1697" s="56"/>
      <c r="Y1697" s="62"/>
      <c r="Z1697" s="62"/>
      <c r="AA1697" s="62"/>
      <c r="AB1697" s="63"/>
      <c r="AC1697" s="69"/>
      <c r="AD1697" s="2"/>
      <c r="AE1697" s="2"/>
      <c r="AF1697" s="2"/>
      <c r="AG1697" s="29"/>
      <c r="AH1697" s="56"/>
      <c r="AI1697" s="72"/>
      <c r="AJ1697" s="72"/>
      <c r="AK1697" s="72"/>
      <c r="AL1697" s="74"/>
      <c r="AM1697" s="81"/>
      <c r="AN1697" s="2"/>
      <c r="AO1697" s="2"/>
      <c r="AP1697" s="2"/>
      <c r="AQ1697" s="29"/>
      <c r="AR1697" s="56"/>
      <c r="AS1697" s="85"/>
      <c r="AT1697" s="85"/>
      <c r="AU1697" s="85"/>
      <c r="AV1697" s="87"/>
      <c r="AW1697" s="101"/>
      <c r="AX1697" s="2"/>
      <c r="AY1697" s="2"/>
      <c r="AZ1697" s="2"/>
      <c r="BA1697" s="29"/>
      <c r="BB1697" s="56"/>
      <c r="BC1697" s="105"/>
      <c r="BD1697" s="105"/>
      <c r="BE1697" s="105"/>
      <c r="BF1697" s="107"/>
      <c r="BG1697" s="110"/>
      <c r="BH1697" s="2"/>
      <c r="BI1697" s="2"/>
      <c r="BJ1697" s="2"/>
      <c r="BK1697" s="29"/>
      <c r="BL1697" s="56"/>
      <c r="BM1697" s="48"/>
      <c r="BN1697" s="48"/>
      <c r="BO1697" s="48"/>
      <c r="BP1697" s="114"/>
      <c r="BQ1697" s="118"/>
      <c r="BR1697" s="2"/>
      <c r="BS1697" s="2"/>
      <c r="BT1697" s="2"/>
      <c r="BU1697" s="29"/>
      <c r="BV1697" s="56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18" t="s">
        <v>5</v>
      </c>
      <c r="H1698" s="3">
        <v>2024</v>
      </c>
      <c r="I1698" s="20" t="s">
        <v>287</v>
      </c>
      <c r="J1698" s="184" t="s">
        <v>269</v>
      </c>
      <c r="K1698" s="184" t="s">
        <v>320</v>
      </c>
      <c r="L1698" s="187">
        <f t="shared" si="54"/>
        <v>0</v>
      </c>
      <c r="M1698" s="187">
        <f t="shared" si="55"/>
        <v>0</v>
      </c>
      <c r="N1698" s="186"/>
      <c r="O1698" s="33"/>
      <c r="P1698" s="33"/>
      <c r="Q1698" s="33"/>
      <c r="R1698" s="33"/>
      <c r="S1698" s="41"/>
      <c r="T1698" s="2"/>
      <c r="U1698" s="2"/>
      <c r="V1698" s="2"/>
      <c r="W1698" s="2"/>
      <c r="X1698" s="56"/>
      <c r="Y1698" s="62"/>
      <c r="Z1698" s="62"/>
      <c r="AA1698" s="62"/>
      <c r="AB1698" s="64"/>
      <c r="AC1698" s="69"/>
      <c r="AD1698" s="2"/>
      <c r="AE1698" s="2"/>
      <c r="AF1698" s="2"/>
      <c r="AG1698" s="2"/>
      <c r="AH1698" s="56"/>
      <c r="AI1698" s="72"/>
      <c r="AJ1698" s="72"/>
      <c r="AK1698" s="72"/>
      <c r="AL1698" s="72"/>
      <c r="AM1698" s="81"/>
      <c r="AN1698" s="2"/>
      <c r="AO1698" s="2"/>
      <c r="AP1698" s="2"/>
      <c r="AQ1698" s="2"/>
      <c r="AR1698" s="56"/>
      <c r="AS1698" s="85"/>
      <c r="AT1698" s="85"/>
      <c r="AU1698" s="85"/>
      <c r="AV1698" s="85"/>
      <c r="AW1698" s="101"/>
      <c r="AX1698" s="2"/>
      <c r="AY1698" s="2"/>
      <c r="AZ1698" s="2"/>
      <c r="BA1698" s="2"/>
      <c r="BB1698" s="56"/>
      <c r="BC1698" s="105"/>
      <c r="BD1698" s="105"/>
      <c r="BE1698" s="105"/>
      <c r="BF1698" s="105"/>
      <c r="BG1698" s="110"/>
      <c r="BH1698" s="2"/>
      <c r="BI1698" s="2"/>
      <c r="BJ1698" s="2"/>
      <c r="BK1698" s="2"/>
      <c r="BL1698" s="56"/>
      <c r="BM1698" s="48"/>
      <c r="BN1698" s="48"/>
      <c r="BO1698" s="48"/>
      <c r="BP1698" s="48"/>
      <c r="BQ1698" s="118"/>
      <c r="BR1698" s="2"/>
      <c r="BS1698" s="2"/>
      <c r="BT1698" s="2"/>
      <c r="BU1698" s="2"/>
      <c r="BV1698" s="56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18" t="s">
        <v>5</v>
      </c>
      <c r="H1699" s="3">
        <v>2024</v>
      </c>
      <c r="I1699" s="20" t="s">
        <v>287</v>
      </c>
      <c r="J1699" s="184" t="s">
        <v>270</v>
      </c>
      <c r="K1699" s="184" t="s">
        <v>320</v>
      </c>
      <c r="L1699" s="187">
        <f t="shared" si="54"/>
        <v>0</v>
      </c>
      <c r="M1699" s="187">
        <f t="shared" si="55"/>
        <v>0</v>
      </c>
      <c r="N1699" s="186"/>
      <c r="O1699" s="33"/>
      <c r="P1699" s="33"/>
      <c r="Q1699" s="33"/>
      <c r="R1699" s="33"/>
      <c r="S1699" s="41"/>
      <c r="T1699" s="2"/>
      <c r="U1699" s="2"/>
      <c r="V1699" s="2"/>
      <c r="W1699" s="2"/>
      <c r="X1699" s="56"/>
      <c r="Y1699" s="62"/>
      <c r="Z1699" s="62"/>
      <c r="AA1699" s="62"/>
      <c r="AB1699" s="62"/>
      <c r="AC1699" s="69"/>
      <c r="AD1699" s="2"/>
      <c r="AE1699" s="2"/>
      <c r="AF1699" s="2"/>
      <c r="AG1699" s="2"/>
      <c r="AH1699" s="56"/>
      <c r="AI1699" s="72"/>
      <c r="AJ1699" s="72"/>
      <c r="AK1699" s="72"/>
      <c r="AL1699" s="72"/>
      <c r="AM1699" s="81"/>
      <c r="AN1699" s="2"/>
      <c r="AO1699" s="2"/>
      <c r="AP1699" s="2"/>
      <c r="AQ1699" s="2"/>
      <c r="AR1699" s="56"/>
      <c r="AS1699" s="85"/>
      <c r="AT1699" s="85"/>
      <c r="AU1699" s="85"/>
      <c r="AV1699" s="85"/>
      <c r="AW1699" s="101"/>
      <c r="AX1699" s="2"/>
      <c r="AY1699" s="2"/>
      <c r="AZ1699" s="2"/>
      <c r="BA1699" s="2"/>
      <c r="BB1699" s="56"/>
      <c r="BC1699" s="105"/>
      <c r="BD1699" s="105"/>
      <c r="BE1699" s="105"/>
      <c r="BF1699" s="105"/>
      <c r="BG1699" s="110"/>
      <c r="BH1699" s="2"/>
      <c r="BI1699" s="2"/>
      <c r="BJ1699" s="2"/>
      <c r="BK1699" s="2"/>
      <c r="BL1699" s="56"/>
      <c r="BM1699" s="48"/>
      <c r="BN1699" s="48"/>
      <c r="BO1699" s="48"/>
      <c r="BP1699" s="48"/>
      <c r="BQ1699" s="118"/>
      <c r="BR1699" s="2"/>
      <c r="BS1699" s="2"/>
      <c r="BT1699" s="2"/>
      <c r="BU1699" s="2"/>
      <c r="BV1699" s="56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18" t="s">
        <v>5</v>
      </c>
      <c r="H1700" s="3">
        <v>2024</v>
      </c>
      <c r="I1700" s="20" t="s">
        <v>290</v>
      </c>
      <c r="J1700" s="184" t="s">
        <v>271</v>
      </c>
      <c r="K1700" s="184" t="s">
        <v>321</v>
      </c>
      <c r="L1700" s="187">
        <f t="shared" si="54"/>
        <v>0</v>
      </c>
      <c r="M1700" s="187">
        <f t="shared" si="55"/>
        <v>0</v>
      </c>
      <c r="N1700" s="186"/>
      <c r="O1700" s="33"/>
      <c r="P1700" s="33"/>
      <c r="Q1700" s="33"/>
      <c r="R1700" s="33"/>
      <c r="S1700" s="42"/>
      <c r="T1700" s="2"/>
      <c r="U1700" s="2"/>
      <c r="V1700" s="2"/>
      <c r="W1700" s="2"/>
      <c r="X1700" s="55"/>
      <c r="Y1700" s="62"/>
      <c r="Z1700" s="62"/>
      <c r="AA1700" s="62"/>
      <c r="AB1700" s="62"/>
      <c r="AC1700" s="68"/>
      <c r="AD1700" s="2"/>
      <c r="AE1700" s="2"/>
      <c r="AF1700" s="2"/>
      <c r="AG1700" s="2"/>
      <c r="AH1700" s="55"/>
      <c r="AI1700" s="72"/>
      <c r="AJ1700" s="72"/>
      <c r="AK1700" s="72"/>
      <c r="AL1700" s="72"/>
      <c r="AM1700" s="80"/>
      <c r="AN1700" s="2"/>
      <c r="AO1700" s="2"/>
      <c r="AP1700" s="2"/>
      <c r="AQ1700" s="2"/>
      <c r="AR1700" s="55"/>
      <c r="AS1700" s="85"/>
      <c r="AT1700" s="85"/>
      <c r="AU1700" s="85"/>
      <c r="AV1700" s="85"/>
      <c r="AW1700" s="100"/>
      <c r="AX1700" s="2"/>
      <c r="AY1700" s="2"/>
      <c r="AZ1700" s="2"/>
      <c r="BA1700" s="2"/>
      <c r="BB1700" s="55"/>
      <c r="BC1700" s="105"/>
      <c r="BD1700" s="105"/>
      <c r="BE1700" s="105"/>
      <c r="BF1700" s="105"/>
      <c r="BG1700" s="109"/>
      <c r="BH1700" s="2"/>
      <c r="BI1700" s="2"/>
      <c r="BJ1700" s="2"/>
      <c r="BK1700" s="2"/>
      <c r="BL1700" s="55"/>
      <c r="BM1700" s="48"/>
      <c r="BN1700" s="48"/>
      <c r="BO1700" s="48"/>
      <c r="BP1700" s="48"/>
      <c r="BQ1700" s="117"/>
      <c r="BR1700" s="2"/>
      <c r="BS1700" s="2"/>
      <c r="BT1700" s="2"/>
      <c r="BU1700" s="2"/>
      <c r="BV1700" s="55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18" t="s">
        <v>5</v>
      </c>
      <c r="H1701" s="3">
        <v>2024</v>
      </c>
      <c r="I1701" s="20" t="s">
        <v>284</v>
      </c>
      <c r="J1701" s="184" t="s">
        <v>294</v>
      </c>
      <c r="K1701" s="184" t="s">
        <v>320</v>
      </c>
      <c r="L1701" s="187">
        <f t="shared" si="54"/>
        <v>0</v>
      </c>
      <c r="M1701" s="187">
        <f t="shared" si="55"/>
        <v>0</v>
      </c>
      <c r="N1701" s="186"/>
      <c r="O1701" s="33"/>
      <c r="P1701" s="33"/>
      <c r="Q1701" s="33"/>
      <c r="R1701" s="33"/>
      <c r="S1701" s="42"/>
      <c r="T1701" s="2"/>
      <c r="U1701" s="2"/>
      <c r="V1701" s="2"/>
      <c r="W1701" s="2"/>
      <c r="X1701" s="55"/>
      <c r="Y1701" s="62"/>
      <c r="Z1701" s="62"/>
      <c r="AA1701" s="62"/>
      <c r="AB1701" s="62"/>
      <c r="AC1701" s="68"/>
      <c r="AD1701" s="2"/>
      <c r="AE1701" s="2"/>
      <c r="AF1701" s="2"/>
      <c r="AG1701" s="2"/>
      <c r="AH1701" s="55"/>
      <c r="AI1701" s="72"/>
      <c r="AJ1701" s="72"/>
      <c r="AK1701" s="72"/>
      <c r="AL1701" s="72"/>
      <c r="AM1701" s="80"/>
      <c r="AN1701" s="2"/>
      <c r="AO1701" s="2"/>
      <c r="AP1701" s="2"/>
      <c r="AQ1701" s="2"/>
      <c r="AR1701" s="55"/>
      <c r="AS1701" s="85"/>
      <c r="AT1701" s="85"/>
      <c r="AU1701" s="85"/>
      <c r="AV1701" s="85"/>
      <c r="AW1701" s="100"/>
      <c r="AX1701" s="2"/>
      <c r="AY1701" s="2"/>
      <c r="AZ1701" s="2"/>
      <c r="BA1701" s="2"/>
      <c r="BB1701" s="55"/>
      <c r="BC1701" s="105"/>
      <c r="BD1701" s="105"/>
      <c r="BE1701" s="105"/>
      <c r="BF1701" s="105"/>
      <c r="BG1701" s="109"/>
      <c r="BH1701" s="2"/>
      <c r="BI1701" s="2"/>
      <c r="BJ1701" s="2"/>
      <c r="BK1701" s="2"/>
      <c r="BL1701" s="55"/>
      <c r="BM1701" s="48"/>
      <c r="BN1701" s="48"/>
      <c r="BO1701" s="48"/>
      <c r="BP1701" s="48"/>
      <c r="BQ1701" s="117"/>
      <c r="BR1701" s="2"/>
      <c r="BS1701" s="2"/>
      <c r="BT1701" s="2"/>
      <c r="BU1701" s="2"/>
      <c r="BV1701" s="55"/>
    </row>
    <row r="1702" spans="1:74" ht="28.8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18" t="s">
        <v>5</v>
      </c>
      <c r="H1702" s="3">
        <v>2024</v>
      </c>
      <c r="I1702" s="20" t="s">
        <v>284</v>
      </c>
      <c r="J1702" s="184" t="s">
        <v>346</v>
      </c>
      <c r="K1702" s="184" t="s">
        <v>320</v>
      </c>
      <c r="L1702" s="187">
        <f t="shared" si="54"/>
        <v>0</v>
      </c>
      <c r="M1702" s="187">
        <f t="shared" si="55"/>
        <v>0</v>
      </c>
      <c r="N1702" s="186"/>
      <c r="O1702" s="33"/>
      <c r="P1702" s="33"/>
      <c r="Q1702" s="33"/>
      <c r="R1702" s="33"/>
      <c r="S1702" s="42"/>
      <c r="T1702" s="2"/>
      <c r="U1702" s="2"/>
      <c r="V1702" s="2"/>
      <c r="W1702" s="2"/>
      <c r="X1702" s="55"/>
      <c r="Y1702" s="62"/>
      <c r="Z1702" s="62"/>
      <c r="AA1702" s="62"/>
      <c r="AB1702" s="62"/>
      <c r="AC1702" s="68"/>
      <c r="AD1702" s="2"/>
      <c r="AE1702" s="2"/>
      <c r="AF1702" s="2"/>
      <c r="AG1702" s="2"/>
      <c r="AH1702" s="55"/>
      <c r="AI1702" s="72"/>
      <c r="AJ1702" s="72"/>
      <c r="AK1702" s="72"/>
      <c r="AL1702" s="72"/>
      <c r="AM1702" s="80"/>
      <c r="AN1702" s="2"/>
      <c r="AO1702" s="2"/>
      <c r="AP1702" s="2"/>
      <c r="AQ1702" s="2"/>
      <c r="AR1702" s="55"/>
      <c r="AS1702" s="85"/>
      <c r="AT1702" s="85"/>
      <c r="AU1702" s="85"/>
      <c r="AV1702" s="85"/>
      <c r="AW1702" s="100"/>
      <c r="AX1702" s="2"/>
      <c r="AY1702" s="2"/>
      <c r="AZ1702" s="2"/>
      <c r="BA1702" s="2"/>
      <c r="BB1702" s="55"/>
      <c r="BC1702" s="105"/>
      <c r="BD1702" s="105"/>
      <c r="BE1702" s="105"/>
      <c r="BF1702" s="105"/>
      <c r="BG1702" s="109"/>
      <c r="BH1702" s="2"/>
      <c r="BI1702" s="2"/>
      <c r="BJ1702" s="2"/>
      <c r="BK1702" s="2"/>
      <c r="BL1702" s="55"/>
      <c r="BM1702" s="48"/>
      <c r="BN1702" s="48"/>
      <c r="BO1702" s="48"/>
      <c r="BP1702" s="48"/>
      <c r="BQ1702" s="117"/>
      <c r="BR1702" s="2"/>
      <c r="BS1702" s="2"/>
      <c r="BT1702" s="2"/>
      <c r="BU1702" s="2"/>
      <c r="BV1702" s="55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18" t="s">
        <v>5</v>
      </c>
      <c r="H1703" s="3">
        <v>2024</v>
      </c>
      <c r="I1703" s="20" t="s">
        <v>284</v>
      </c>
      <c r="J1703" s="184" t="s">
        <v>295</v>
      </c>
      <c r="K1703" s="184" t="s">
        <v>320</v>
      </c>
      <c r="L1703" s="187">
        <f t="shared" si="54"/>
        <v>0</v>
      </c>
      <c r="M1703" s="187">
        <f t="shared" si="55"/>
        <v>0</v>
      </c>
      <c r="N1703" s="186"/>
      <c r="O1703" s="33"/>
      <c r="P1703" s="33"/>
      <c r="Q1703" s="33"/>
      <c r="R1703" s="33"/>
      <c r="S1703" s="42"/>
      <c r="T1703" s="2"/>
      <c r="U1703" s="2"/>
      <c r="V1703" s="2"/>
      <c r="W1703" s="2"/>
      <c r="X1703" s="55"/>
      <c r="Y1703" s="62"/>
      <c r="Z1703" s="62"/>
      <c r="AA1703" s="62"/>
      <c r="AB1703" s="62"/>
      <c r="AC1703" s="68"/>
      <c r="AD1703" s="2"/>
      <c r="AE1703" s="2"/>
      <c r="AF1703" s="2"/>
      <c r="AG1703" s="2"/>
      <c r="AH1703" s="55"/>
      <c r="AI1703" s="72"/>
      <c r="AJ1703" s="72"/>
      <c r="AK1703" s="72"/>
      <c r="AL1703" s="72"/>
      <c r="AM1703" s="80"/>
      <c r="AN1703" s="2"/>
      <c r="AO1703" s="2"/>
      <c r="AP1703" s="2"/>
      <c r="AQ1703" s="2"/>
      <c r="AR1703" s="55"/>
      <c r="AS1703" s="85"/>
      <c r="AT1703" s="85"/>
      <c r="AU1703" s="85"/>
      <c r="AV1703" s="85"/>
      <c r="AW1703" s="100"/>
      <c r="AX1703" s="2"/>
      <c r="AY1703" s="2"/>
      <c r="AZ1703" s="2"/>
      <c r="BA1703" s="2"/>
      <c r="BB1703" s="55"/>
      <c r="BC1703" s="105"/>
      <c r="BD1703" s="105"/>
      <c r="BE1703" s="105"/>
      <c r="BF1703" s="105"/>
      <c r="BG1703" s="109"/>
      <c r="BH1703" s="2"/>
      <c r="BI1703" s="2"/>
      <c r="BJ1703" s="2"/>
      <c r="BK1703" s="2"/>
      <c r="BL1703" s="55"/>
      <c r="BM1703" s="48"/>
      <c r="BN1703" s="48"/>
      <c r="BO1703" s="48"/>
      <c r="BP1703" s="48"/>
      <c r="BQ1703" s="117"/>
      <c r="BR1703" s="2"/>
      <c r="BS1703" s="2"/>
      <c r="BT1703" s="2"/>
      <c r="BU1703" s="2"/>
      <c r="BV1703" s="55"/>
    </row>
    <row r="1704" spans="1:74" ht="28.8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18" t="s">
        <v>5</v>
      </c>
      <c r="H1704" s="3">
        <v>2024</v>
      </c>
      <c r="I1704" s="20" t="s">
        <v>290</v>
      </c>
      <c r="J1704" s="184" t="s">
        <v>299</v>
      </c>
      <c r="K1704" s="184" t="s">
        <v>318</v>
      </c>
      <c r="L1704" s="187">
        <f t="shared" si="54"/>
        <v>0</v>
      </c>
      <c r="M1704" s="187">
        <f t="shared" si="55"/>
        <v>0</v>
      </c>
      <c r="N1704" s="186"/>
      <c r="O1704" s="33"/>
      <c r="P1704" s="33"/>
      <c r="Q1704" s="33"/>
      <c r="R1704" s="33"/>
      <c r="S1704" s="42"/>
      <c r="T1704" s="2"/>
      <c r="U1704" s="2"/>
      <c r="V1704" s="2"/>
      <c r="W1704" s="2"/>
      <c r="X1704" s="55"/>
      <c r="Y1704" s="62"/>
      <c r="Z1704" s="62"/>
      <c r="AA1704" s="62"/>
      <c r="AB1704" s="62"/>
      <c r="AC1704" s="68"/>
      <c r="AD1704" s="2"/>
      <c r="AE1704" s="2"/>
      <c r="AF1704" s="2"/>
      <c r="AG1704" s="2"/>
      <c r="AH1704" s="55"/>
      <c r="AI1704" s="72"/>
      <c r="AJ1704" s="72"/>
      <c r="AK1704" s="72"/>
      <c r="AL1704" s="72"/>
      <c r="AM1704" s="80"/>
      <c r="AN1704" s="2"/>
      <c r="AO1704" s="2"/>
      <c r="AP1704" s="2"/>
      <c r="AQ1704" s="2"/>
      <c r="AR1704" s="55"/>
      <c r="AS1704" s="85"/>
      <c r="AT1704" s="85"/>
      <c r="AU1704" s="85"/>
      <c r="AV1704" s="85"/>
      <c r="AW1704" s="100"/>
      <c r="AX1704" s="2"/>
      <c r="AY1704" s="2"/>
      <c r="AZ1704" s="2"/>
      <c r="BA1704" s="2"/>
      <c r="BB1704" s="55"/>
      <c r="BC1704" s="105"/>
      <c r="BD1704" s="105"/>
      <c r="BE1704" s="105"/>
      <c r="BF1704" s="105"/>
      <c r="BG1704" s="109"/>
      <c r="BH1704" s="2"/>
      <c r="BI1704" s="2"/>
      <c r="BJ1704" s="2"/>
      <c r="BK1704" s="2"/>
      <c r="BL1704" s="55"/>
      <c r="BM1704" s="48"/>
      <c r="BN1704" s="48"/>
      <c r="BO1704" s="48"/>
      <c r="BP1704" s="48"/>
      <c r="BQ1704" s="117"/>
      <c r="BR1704" s="2"/>
      <c r="BS1704" s="2"/>
      <c r="BT1704" s="2"/>
      <c r="BU1704" s="2"/>
      <c r="BV1704" s="55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18" t="s">
        <v>5</v>
      </c>
      <c r="H1705" s="3">
        <v>2024</v>
      </c>
      <c r="I1705" s="20" t="s">
        <v>315</v>
      </c>
      <c r="J1705" s="184" t="s">
        <v>347</v>
      </c>
      <c r="K1705" s="184" t="s">
        <v>320</v>
      </c>
      <c r="L1705" s="187">
        <f t="shared" si="54"/>
        <v>0</v>
      </c>
      <c r="M1705" s="187">
        <f t="shared" si="55"/>
        <v>0</v>
      </c>
      <c r="N1705" s="186"/>
      <c r="O1705" s="33"/>
      <c r="P1705" s="33"/>
      <c r="Q1705" s="33"/>
      <c r="R1705" s="33"/>
      <c r="S1705" s="42"/>
      <c r="T1705" s="2"/>
      <c r="U1705" s="2"/>
      <c r="V1705" s="2"/>
      <c r="W1705" s="2"/>
      <c r="X1705" s="55"/>
      <c r="Y1705" s="62"/>
      <c r="Z1705" s="62"/>
      <c r="AA1705" s="62"/>
      <c r="AB1705" s="62"/>
      <c r="AC1705" s="68"/>
      <c r="AD1705" s="2"/>
      <c r="AE1705" s="2"/>
      <c r="AF1705" s="2"/>
      <c r="AG1705" s="2"/>
      <c r="AH1705" s="55"/>
      <c r="AI1705" s="72"/>
      <c r="AJ1705" s="72"/>
      <c r="AK1705" s="72"/>
      <c r="AL1705" s="72"/>
      <c r="AM1705" s="80"/>
      <c r="AN1705" s="2"/>
      <c r="AO1705" s="2"/>
      <c r="AP1705" s="2"/>
      <c r="AQ1705" s="2"/>
      <c r="AR1705" s="55"/>
      <c r="AS1705" s="85"/>
      <c r="AT1705" s="85"/>
      <c r="AU1705" s="85"/>
      <c r="AV1705" s="85"/>
      <c r="AW1705" s="100"/>
      <c r="AX1705" s="2"/>
      <c r="AY1705" s="2"/>
      <c r="AZ1705" s="2"/>
      <c r="BA1705" s="2"/>
      <c r="BB1705" s="55"/>
      <c r="BC1705" s="105"/>
      <c r="BD1705" s="105"/>
      <c r="BE1705" s="105"/>
      <c r="BF1705" s="105"/>
      <c r="BG1705" s="109"/>
      <c r="BH1705" s="2"/>
      <c r="BI1705" s="2"/>
      <c r="BJ1705" s="2"/>
      <c r="BK1705" s="2"/>
      <c r="BL1705" s="55"/>
      <c r="BM1705" s="48"/>
      <c r="BN1705" s="48"/>
      <c r="BO1705" s="48"/>
      <c r="BP1705" s="48"/>
      <c r="BQ1705" s="117"/>
      <c r="BR1705" s="2"/>
      <c r="BS1705" s="2"/>
      <c r="BT1705" s="2"/>
      <c r="BU1705" s="2"/>
      <c r="BV1705" s="55"/>
    </row>
    <row r="1706" spans="1:74" ht="28.8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18" t="s">
        <v>5</v>
      </c>
      <c r="H1706" s="3">
        <v>2024</v>
      </c>
      <c r="I1706" s="20" t="s">
        <v>315</v>
      </c>
      <c r="J1706" s="184" t="s">
        <v>296</v>
      </c>
      <c r="K1706" s="184" t="s">
        <v>321</v>
      </c>
      <c r="L1706" s="187">
        <f t="shared" si="54"/>
        <v>0</v>
      </c>
      <c r="M1706" s="187">
        <f t="shared" si="55"/>
        <v>0</v>
      </c>
      <c r="N1706" s="186"/>
      <c r="O1706" s="33"/>
      <c r="P1706" s="33"/>
      <c r="Q1706" s="33"/>
      <c r="R1706" s="33"/>
      <c r="S1706" s="42"/>
      <c r="T1706" s="2"/>
      <c r="U1706" s="2"/>
      <c r="V1706" s="2"/>
      <c r="W1706" s="2"/>
      <c r="X1706" s="55"/>
      <c r="Y1706" s="62"/>
      <c r="Z1706" s="62"/>
      <c r="AA1706" s="62"/>
      <c r="AB1706" s="62"/>
      <c r="AC1706" s="68"/>
      <c r="AD1706" s="2"/>
      <c r="AE1706" s="2"/>
      <c r="AF1706" s="2"/>
      <c r="AG1706" s="2"/>
      <c r="AH1706" s="55"/>
      <c r="AI1706" s="72"/>
      <c r="AJ1706" s="72"/>
      <c r="AK1706" s="72"/>
      <c r="AL1706" s="72"/>
      <c r="AM1706" s="80"/>
      <c r="AN1706" s="2"/>
      <c r="AO1706" s="2"/>
      <c r="AP1706" s="2"/>
      <c r="AQ1706" s="2"/>
      <c r="AR1706" s="55"/>
      <c r="AS1706" s="85"/>
      <c r="AT1706" s="85"/>
      <c r="AU1706" s="85"/>
      <c r="AV1706" s="85"/>
      <c r="AW1706" s="100"/>
      <c r="AX1706" s="2"/>
      <c r="AY1706" s="2"/>
      <c r="AZ1706" s="2"/>
      <c r="BA1706" s="2"/>
      <c r="BB1706" s="55"/>
      <c r="BC1706" s="105"/>
      <c r="BD1706" s="105"/>
      <c r="BE1706" s="105"/>
      <c r="BF1706" s="105"/>
      <c r="BG1706" s="109"/>
      <c r="BH1706" s="2"/>
      <c r="BI1706" s="2"/>
      <c r="BJ1706" s="2"/>
      <c r="BK1706" s="2"/>
      <c r="BL1706" s="55"/>
      <c r="BM1706" s="48"/>
      <c r="BN1706" s="48"/>
      <c r="BO1706" s="48"/>
      <c r="BP1706" s="48"/>
      <c r="BQ1706" s="117"/>
      <c r="BR1706" s="2"/>
      <c r="BS1706" s="2"/>
      <c r="BT1706" s="2"/>
      <c r="BU1706" s="2"/>
      <c r="BV1706" s="55"/>
    </row>
    <row r="1707" spans="1:74" ht="28.8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18" t="s">
        <v>5</v>
      </c>
      <c r="H1707" s="3">
        <v>2024</v>
      </c>
      <c r="I1707" s="20" t="s">
        <v>316</v>
      </c>
      <c r="J1707" s="184" t="s">
        <v>297</v>
      </c>
      <c r="K1707" s="184" t="s">
        <v>318</v>
      </c>
      <c r="L1707" s="187">
        <f t="shared" si="54"/>
        <v>0</v>
      </c>
      <c r="M1707" s="187">
        <f t="shared" si="55"/>
        <v>0</v>
      </c>
      <c r="N1707" s="186"/>
      <c r="O1707" s="33"/>
      <c r="P1707" s="33"/>
      <c r="Q1707" s="33"/>
      <c r="R1707" s="33"/>
      <c r="S1707" s="42"/>
      <c r="T1707" s="2"/>
      <c r="U1707" s="2"/>
      <c r="V1707" s="2"/>
      <c r="W1707" s="2"/>
      <c r="X1707" s="55"/>
      <c r="Y1707" s="62"/>
      <c r="Z1707" s="62"/>
      <c r="AA1707" s="62"/>
      <c r="AB1707" s="62"/>
      <c r="AC1707" s="68"/>
      <c r="AD1707" s="2"/>
      <c r="AE1707" s="2"/>
      <c r="AF1707" s="2"/>
      <c r="AG1707" s="2"/>
      <c r="AH1707" s="55"/>
      <c r="AI1707" s="72"/>
      <c r="AJ1707" s="72"/>
      <c r="AK1707" s="72"/>
      <c r="AL1707" s="72"/>
      <c r="AM1707" s="80"/>
      <c r="AN1707" s="2"/>
      <c r="AO1707" s="2"/>
      <c r="AP1707" s="2"/>
      <c r="AQ1707" s="2"/>
      <c r="AR1707" s="55"/>
      <c r="AS1707" s="85"/>
      <c r="AT1707" s="85"/>
      <c r="AU1707" s="85"/>
      <c r="AV1707" s="85"/>
      <c r="AW1707" s="100"/>
      <c r="AX1707" s="2"/>
      <c r="AY1707" s="2"/>
      <c r="AZ1707" s="2"/>
      <c r="BA1707" s="2"/>
      <c r="BB1707" s="55"/>
      <c r="BC1707" s="105"/>
      <c r="BD1707" s="105"/>
      <c r="BE1707" s="105"/>
      <c r="BF1707" s="105"/>
      <c r="BG1707" s="109"/>
      <c r="BH1707" s="2"/>
      <c r="BI1707" s="2"/>
      <c r="BJ1707" s="2"/>
      <c r="BK1707" s="2"/>
      <c r="BL1707" s="55"/>
      <c r="BM1707" s="48"/>
      <c r="BN1707" s="48"/>
      <c r="BO1707" s="48"/>
      <c r="BP1707" s="48"/>
      <c r="BQ1707" s="117"/>
      <c r="BR1707" s="2"/>
      <c r="BS1707" s="2"/>
      <c r="BT1707" s="2"/>
      <c r="BU1707" s="2"/>
      <c r="BV1707" s="55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18" t="s">
        <v>5</v>
      </c>
      <c r="H1708" s="3">
        <v>2024</v>
      </c>
      <c r="I1708" s="20" t="s">
        <v>316</v>
      </c>
      <c r="J1708" s="185" t="s">
        <v>348</v>
      </c>
      <c r="K1708" s="185" t="s">
        <v>320</v>
      </c>
      <c r="L1708" s="187">
        <f t="shared" si="54"/>
        <v>0</v>
      </c>
      <c r="M1708" s="187">
        <f t="shared" si="55"/>
        <v>0</v>
      </c>
      <c r="N1708" s="186"/>
      <c r="O1708" s="33"/>
      <c r="P1708" s="33"/>
      <c r="Q1708" s="33"/>
      <c r="R1708" s="33"/>
      <c r="S1708" s="42"/>
      <c r="T1708" s="2"/>
      <c r="U1708" s="2"/>
      <c r="V1708" s="2"/>
      <c r="W1708" s="2"/>
      <c r="X1708" s="55"/>
      <c r="Y1708" s="62"/>
      <c r="Z1708" s="62"/>
      <c r="AA1708" s="62"/>
      <c r="AB1708" s="62"/>
      <c r="AC1708" s="68"/>
      <c r="AD1708" s="2"/>
      <c r="AE1708" s="2"/>
      <c r="AF1708" s="2"/>
      <c r="AG1708" s="2"/>
      <c r="AH1708" s="55"/>
      <c r="AI1708" s="72"/>
      <c r="AJ1708" s="72"/>
      <c r="AK1708" s="72"/>
      <c r="AL1708" s="72"/>
      <c r="AM1708" s="80"/>
      <c r="AN1708" s="2"/>
      <c r="AO1708" s="2"/>
      <c r="AP1708" s="2"/>
      <c r="AQ1708" s="2"/>
      <c r="AR1708" s="55"/>
      <c r="AS1708" s="85"/>
      <c r="AT1708" s="85"/>
      <c r="AU1708" s="85"/>
      <c r="AV1708" s="85"/>
      <c r="AW1708" s="100"/>
      <c r="AX1708" s="2"/>
      <c r="AY1708" s="2"/>
      <c r="AZ1708" s="2"/>
      <c r="BA1708" s="2"/>
      <c r="BB1708" s="55"/>
      <c r="BC1708" s="105"/>
      <c r="BD1708" s="105"/>
      <c r="BE1708" s="105"/>
      <c r="BF1708" s="105"/>
      <c r="BG1708" s="109"/>
      <c r="BH1708" s="2"/>
      <c r="BI1708" s="2"/>
      <c r="BJ1708" s="2"/>
      <c r="BK1708" s="2"/>
      <c r="BL1708" s="55"/>
      <c r="BM1708" s="48"/>
      <c r="BN1708" s="48"/>
      <c r="BO1708" s="48"/>
      <c r="BP1708" s="48"/>
      <c r="BQ1708" s="117"/>
      <c r="BR1708" s="2"/>
      <c r="BS1708" s="2"/>
      <c r="BT1708" s="2"/>
      <c r="BU1708" s="2"/>
      <c r="BV1708" s="55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18" t="s">
        <v>5</v>
      </c>
      <c r="H1709" s="3">
        <v>2024</v>
      </c>
      <c r="I1709" s="20" t="s">
        <v>282</v>
      </c>
      <c r="J1709" s="184" t="s">
        <v>272</v>
      </c>
      <c r="K1709" s="184" t="s">
        <v>321</v>
      </c>
      <c r="L1709" s="187">
        <f t="shared" si="54"/>
        <v>0</v>
      </c>
      <c r="M1709" s="187">
        <f t="shared" si="55"/>
        <v>0</v>
      </c>
      <c r="N1709" s="186"/>
      <c r="O1709" s="33"/>
      <c r="P1709" s="33"/>
      <c r="Q1709" s="33"/>
      <c r="R1709" s="33"/>
      <c r="S1709" s="42"/>
      <c r="T1709" s="2"/>
      <c r="U1709" s="2"/>
      <c r="V1709" s="2"/>
      <c r="W1709" s="2"/>
      <c r="X1709" s="55"/>
      <c r="Y1709" s="62"/>
      <c r="Z1709" s="62"/>
      <c r="AA1709" s="62"/>
      <c r="AB1709" s="62"/>
      <c r="AC1709" s="68"/>
      <c r="AD1709" s="2"/>
      <c r="AE1709" s="2"/>
      <c r="AF1709" s="2"/>
      <c r="AG1709" s="2"/>
      <c r="AH1709" s="55"/>
      <c r="AI1709" s="72"/>
      <c r="AJ1709" s="72"/>
      <c r="AK1709" s="72"/>
      <c r="AL1709" s="72"/>
      <c r="AM1709" s="80"/>
      <c r="AN1709" s="2"/>
      <c r="AO1709" s="2"/>
      <c r="AP1709" s="2"/>
      <c r="AQ1709" s="2"/>
      <c r="AR1709" s="55"/>
      <c r="AS1709" s="85"/>
      <c r="AT1709" s="85"/>
      <c r="AU1709" s="85"/>
      <c r="AV1709" s="85"/>
      <c r="AW1709" s="100"/>
      <c r="AX1709" s="2"/>
      <c r="AY1709" s="2"/>
      <c r="AZ1709" s="2"/>
      <c r="BA1709" s="2"/>
      <c r="BB1709" s="55"/>
      <c r="BC1709" s="105"/>
      <c r="BD1709" s="105"/>
      <c r="BE1709" s="105"/>
      <c r="BF1709" s="105"/>
      <c r="BG1709" s="109"/>
      <c r="BH1709" s="2"/>
      <c r="BI1709" s="2"/>
      <c r="BJ1709" s="2"/>
      <c r="BK1709" s="2"/>
      <c r="BL1709" s="55"/>
      <c r="BM1709" s="48"/>
      <c r="BN1709" s="48"/>
      <c r="BO1709" s="48"/>
      <c r="BP1709" s="48"/>
      <c r="BQ1709" s="117"/>
      <c r="BR1709" s="2"/>
      <c r="BS1709" s="2"/>
      <c r="BT1709" s="2"/>
      <c r="BU1709" s="2"/>
      <c r="BV1709" s="55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18" t="s">
        <v>5</v>
      </c>
      <c r="H1710" s="3">
        <v>2024</v>
      </c>
      <c r="I1710" s="20" t="s">
        <v>282</v>
      </c>
      <c r="J1710" s="184" t="s">
        <v>273</v>
      </c>
      <c r="K1710" s="184" t="s">
        <v>321</v>
      </c>
      <c r="L1710" s="187">
        <f t="shared" si="54"/>
        <v>0</v>
      </c>
      <c r="M1710" s="187">
        <f t="shared" si="55"/>
        <v>0</v>
      </c>
      <c r="N1710" s="186"/>
      <c r="O1710" s="33"/>
      <c r="P1710" s="33"/>
      <c r="Q1710" s="33"/>
      <c r="R1710" s="33"/>
      <c r="S1710" s="42"/>
      <c r="T1710" s="2"/>
      <c r="U1710" s="2"/>
      <c r="V1710" s="2"/>
      <c r="W1710" s="2"/>
      <c r="X1710" s="55"/>
      <c r="Y1710" s="62"/>
      <c r="Z1710" s="62"/>
      <c r="AA1710" s="62"/>
      <c r="AB1710" s="62"/>
      <c r="AC1710" s="68"/>
      <c r="AD1710" s="2"/>
      <c r="AE1710" s="2"/>
      <c r="AF1710" s="2"/>
      <c r="AG1710" s="2"/>
      <c r="AH1710" s="55"/>
      <c r="AI1710" s="72"/>
      <c r="AJ1710" s="72"/>
      <c r="AK1710" s="72"/>
      <c r="AL1710" s="72"/>
      <c r="AM1710" s="80"/>
      <c r="AN1710" s="2"/>
      <c r="AO1710" s="2"/>
      <c r="AP1710" s="2"/>
      <c r="AQ1710" s="2"/>
      <c r="AR1710" s="55"/>
      <c r="AS1710" s="85"/>
      <c r="AT1710" s="85"/>
      <c r="AU1710" s="85"/>
      <c r="AV1710" s="85"/>
      <c r="AW1710" s="100"/>
      <c r="AX1710" s="2"/>
      <c r="AY1710" s="2"/>
      <c r="AZ1710" s="2"/>
      <c r="BA1710" s="2"/>
      <c r="BB1710" s="55"/>
      <c r="BC1710" s="105"/>
      <c r="BD1710" s="105"/>
      <c r="BE1710" s="105"/>
      <c r="BF1710" s="105"/>
      <c r="BG1710" s="109"/>
      <c r="BH1710" s="2"/>
      <c r="BI1710" s="2"/>
      <c r="BJ1710" s="2"/>
      <c r="BK1710" s="2"/>
      <c r="BL1710" s="55"/>
      <c r="BM1710" s="48"/>
      <c r="BN1710" s="48"/>
      <c r="BO1710" s="48"/>
      <c r="BP1710" s="48"/>
      <c r="BQ1710" s="117"/>
      <c r="BR1710" s="2"/>
      <c r="BS1710" s="2"/>
      <c r="BT1710" s="2"/>
      <c r="BU1710" s="2"/>
      <c r="BV1710" s="55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18" t="s">
        <v>5</v>
      </c>
      <c r="H1711" s="3">
        <v>2024</v>
      </c>
      <c r="I1711" s="20" t="s">
        <v>282</v>
      </c>
      <c r="J1711" s="184" t="s">
        <v>274</v>
      </c>
      <c r="K1711" s="184" t="s">
        <v>321</v>
      </c>
      <c r="L1711" s="187">
        <f t="shared" si="54"/>
        <v>0</v>
      </c>
      <c r="M1711" s="187">
        <f t="shared" si="55"/>
        <v>0</v>
      </c>
      <c r="N1711" s="186"/>
      <c r="O1711" s="33"/>
      <c r="P1711" s="33"/>
      <c r="Q1711" s="33"/>
      <c r="R1711" s="33"/>
      <c r="S1711" s="42"/>
      <c r="T1711" s="2"/>
      <c r="U1711" s="2"/>
      <c r="V1711" s="2"/>
      <c r="W1711" s="2"/>
      <c r="X1711" s="55"/>
      <c r="Y1711" s="62"/>
      <c r="Z1711" s="62"/>
      <c r="AA1711" s="62"/>
      <c r="AB1711" s="62"/>
      <c r="AC1711" s="68"/>
      <c r="AD1711" s="2"/>
      <c r="AE1711" s="2"/>
      <c r="AF1711" s="2"/>
      <c r="AG1711" s="2"/>
      <c r="AH1711" s="55"/>
      <c r="AI1711" s="72"/>
      <c r="AJ1711" s="72"/>
      <c r="AK1711" s="72"/>
      <c r="AL1711" s="72"/>
      <c r="AM1711" s="80"/>
      <c r="AN1711" s="2"/>
      <c r="AO1711" s="2"/>
      <c r="AP1711" s="2"/>
      <c r="AQ1711" s="2"/>
      <c r="AR1711" s="55"/>
      <c r="AS1711" s="85"/>
      <c r="AT1711" s="85"/>
      <c r="AU1711" s="85"/>
      <c r="AV1711" s="85"/>
      <c r="AW1711" s="100"/>
      <c r="AX1711" s="2"/>
      <c r="AY1711" s="2"/>
      <c r="AZ1711" s="2"/>
      <c r="BA1711" s="2"/>
      <c r="BB1711" s="55"/>
      <c r="BC1711" s="105"/>
      <c r="BD1711" s="105"/>
      <c r="BE1711" s="105"/>
      <c r="BF1711" s="105"/>
      <c r="BG1711" s="109"/>
      <c r="BH1711" s="2"/>
      <c r="BI1711" s="2"/>
      <c r="BJ1711" s="2"/>
      <c r="BK1711" s="2"/>
      <c r="BL1711" s="55"/>
      <c r="BM1711" s="48"/>
      <c r="BN1711" s="48"/>
      <c r="BO1711" s="48"/>
      <c r="BP1711" s="48"/>
      <c r="BQ1711" s="117"/>
      <c r="BR1711" s="2"/>
      <c r="BS1711" s="2"/>
      <c r="BT1711" s="2"/>
      <c r="BU1711" s="2"/>
      <c r="BV1711" s="55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18" t="s">
        <v>5</v>
      </c>
      <c r="H1712" s="3">
        <v>2024</v>
      </c>
      <c r="I1712" s="20" t="s">
        <v>282</v>
      </c>
      <c r="J1712" s="184" t="s">
        <v>275</v>
      </c>
      <c r="K1712" s="184" t="s">
        <v>321</v>
      </c>
      <c r="L1712" s="187">
        <f t="shared" si="54"/>
        <v>0</v>
      </c>
      <c r="M1712" s="187">
        <f t="shared" si="55"/>
        <v>0</v>
      </c>
      <c r="N1712" s="186"/>
      <c r="O1712" s="33"/>
      <c r="P1712" s="33"/>
      <c r="Q1712" s="33"/>
      <c r="R1712" s="33"/>
      <c r="S1712" s="42"/>
      <c r="T1712" s="2"/>
      <c r="U1712" s="2"/>
      <c r="V1712" s="2"/>
      <c r="W1712" s="2"/>
      <c r="X1712" s="55"/>
      <c r="Y1712" s="62"/>
      <c r="Z1712" s="62"/>
      <c r="AA1712" s="62"/>
      <c r="AB1712" s="62"/>
      <c r="AC1712" s="68"/>
      <c r="AD1712" s="2"/>
      <c r="AE1712" s="2"/>
      <c r="AF1712" s="2"/>
      <c r="AG1712" s="2"/>
      <c r="AH1712" s="55"/>
      <c r="AI1712" s="72"/>
      <c r="AJ1712" s="72"/>
      <c r="AK1712" s="72"/>
      <c r="AL1712" s="72"/>
      <c r="AM1712" s="80"/>
      <c r="AN1712" s="2"/>
      <c r="AO1712" s="2"/>
      <c r="AP1712" s="2"/>
      <c r="AQ1712" s="2"/>
      <c r="AR1712" s="55"/>
      <c r="AS1712" s="85"/>
      <c r="AT1712" s="85"/>
      <c r="AU1712" s="85"/>
      <c r="AV1712" s="85"/>
      <c r="AW1712" s="100"/>
      <c r="AX1712" s="2"/>
      <c r="AY1712" s="2"/>
      <c r="AZ1712" s="2"/>
      <c r="BA1712" s="2"/>
      <c r="BB1712" s="55"/>
      <c r="BC1712" s="105"/>
      <c r="BD1712" s="105"/>
      <c r="BE1712" s="105"/>
      <c r="BF1712" s="105"/>
      <c r="BG1712" s="109"/>
      <c r="BH1712" s="2"/>
      <c r="BI1712" s="2"/>
      <c r="BJ1712" s="2"/>
      <c r="BK1712" s="2"/>
      <c r="BL1712" s="55"/>
      <c r="BM1712" s="48"/>
      <c r="BN1712" s="48"/>
      <c r="BO1712" s="48"/>
      <c r="BP1712" s="48"/>
      <c r="BQ1712" s="117"/>
      <c r="BR1712" s="2"/>
      <c r="BS1712" s="2"/>
      <c r="BT1712" s="2"/>
      <c r="BU1712" s="2"/>
      <c r="BV1712" s="55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18" t="s">
        <v>5</v>
      </c>
      <c r="H1713" s="3">
        <v>2024</v>
      </c>
      <c r="I1713" s="20" t="s">
        <v>282</v>
      </c>
      <c r="J1713" s="184" t="s">
        <v>276</v>
      </c>
      <c r="K1713" s="184" t="s">
        <v>320</v>
      </c>
      <c r="L1713" s="187">
        <f t="shared" si="54"/>
        <v>0</v>
      </c>
      <c r="M1713" s="187">
        <f t="shared" si="55"/>
        <v>0</v>
      </c>
      <c r="N1713" s="186"/>
      <c r="O1713" s="33"/>
      <c r="P1713" s="33"/>
      <c r="Q1713" s="33"/>
      <c r="R1713" s="33"/>
      <c r="S1713" s="42"/>
      <c r="T1713" s="2"/>
      <c r="U1713" s="2"/>
      <c r="V1713" s="2"/>
      <c r="W1713" s="2"/>
      <c r="X1713" s="55"/>
      <c r="Y1713" s="62"/>
      <c r="Z1713" s="62"/>
      <c r="AA1713" s="62"/>
      <c r="AB1713" s="62"/>
      <c r="AC1713" s="68"/>
      <c r="AD1713" s="2"/>
      <c r="AE1713" s="2"/>
      <c r="AF1713" s="2"/>
      <c r="AG1713" s="2"/>
      <c r="AH1713" s="55"/>
      <c r="AI1713" s="72"/>
      <c r="AJ1713" s="72"/>
      <c r="AK1713" s="72"/>
      <c r="AL1713" s="72"/>
      <c r="AM1713" s="80"/>
      <c r="AN1713" s="2"/>
      <c r="AO1713" s="2"/>
      <c r="AP1713" s="2"/>
      <c r="AQ1713" s="2"/>
      <c r="AR1713" s="55"/>
      <c r="AS1713" s="85"/>
      <c r="AT1713" s="85"/>
      <c r="AU1713" s="85"/>
      <c r="AV1713" s="85"/>
      <c r="AW1713" s="100"/>
      <c r="AX1713" s="2"/>
      <c r="AY1713" s="2"/>
      <c r="AZ1713" s="2"/>
      <c r="BA1713" s="2"/>
      <c r="BB1713" s="55"/>
      <c r="BC1713" s="105"/>
      <c r="BD1713" s="105"/>
      <c r="BE1713" s="105"/>
      <c r="BF1713" s="105"/>
      <c r="BG1713" s="109"/>
      <c r="BH1713" s="2"/>
      <c r="BI1713" s="2"/>
      <c r="BJ1713" s="2"/>
      <c r="BK1713" s="2"/>
      <c r="BL1713" s="55"/>
      <c r="BM1713" s="48"/>
      <c r="BN1713" s="48"/>
      <c r="BO1713" s="48"/>
      <c r="BP1713" s="48"/>
      <c r="BQ1713" s="117"/>
      <c r="BR1713" s="2"/>
      <c r="BS1713" s="2"/>
      <c r="BT1713" s="2"/>
      <c r="BU1713" s="2"/>
      <c r="BV1713" s="55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18" t="s">
        <v>5</v>
      </c>
      <c r="H1714" s="3">
        <v>2024</v>
      </c>
      <c r="I1714" s="20" t="s">
        <v>282</v>
      </c>
      <c r="J1714" s="184" t="s">
        <v>277</v>
      </c>
      <c r="K1714" s="184" t="s">
        <v>320</v>
      </c>
      <c r="L1714" s="187">
        <f t="shared" si="54"/>
        <v>0</v>
      </c>
      <c r="M1714" s="187">
        <f t="shared" si="55"/>
        <v>0</v>
      </c>
      <c r="N1714" s="186"/>
      <c r="O1714" s="33"/>
      <c r="P1714" s="33"/>
      <c r="Q1714" s="33"/>
      <c r="R1714" s="33"/>
      <c r="S1714" s="42"/>
      <c r="T1714" s="2"/>
      <c r="U1714" s="2"/>
      <c r="V1714" s="2"/>
      <c r="W1714" s="2"/>
      <c r="X1714" s="55"/>
      <c r="Y1714" s="62"/>
      <c r="Z1714" s="62"/>
      <c r="AA1714" s="62"/>
      <c r="AB1714" s="62"/>
      <c r="AC1714" s="68"/>
      <c r="AD1714" s="2"/>
      <c r="AE1714" s="2"/>
      <c r="AF1714" s="2"/>
      <c r="AG1714" s="2"/>
      <c r="AH1714" s="55"/>
      <c r="AI1714" s="72"/>
      <c r="AJ1714" s="72"/>
      <c r="AK1714" s="72"/>
      <c r="AL1714" s="72"/>
      <c r="AM1714" s="80"/>
      <c r="AN1714" s="2"/>
      <c r="AO1714" s="2"/>
      <c r="AP1714" s="2"/>
      <c r="AQ1714" s="2"/>
      <c r="AR1714" s="55"/>
      <c r="AS1714" s="85"/>
      <c r="AT1714" s="85"/>
      <c r="AU1714" s="85"/>
      <c r="AV1714" s="85"/>
      <c r="AW1714" s="100"/>
      <c r="AX1714" s="2"/>
      <c r="AY1714" s="2"/>
      <c r="AZ1714" s="2"/>
      <c r="BA1714" s="2"/>
      <c r="BB1714" s="55"/>
      <c r="BC1714" s="105"/>
      <c r="BD1714" s="105"/>
      <c r="BE1714" s="105"/>
      <c r="BF1714" s="105"/>
      <c r="BG1714" s="109"/>
      <c r="BH1714" s="2"/>
      <c r="BI1714" s="2"/>
      <c r="BJ1714" s="2"/>
      <c r="BK1714" s="2"/>
      <c r="BL1714" s="55"/>
      <c r="BM1714" s="48"/>
      <c r="BN1714" s="48"/>
      <c r="BO1714" s="48"/>
      <c r="BP1714" s="48"/>
      <c r="BQ1714" s="117"/>
      <c r="BR1714" s="2"/>
      <c r="BS1714" s="2"/>
      <c r="BT1714" s="2"/>
      <c r="BU1714" s="2"/>
      <c r="BV1714" s="55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18" t="s">
        <v>5</v>
      </c>
      <c r="H1715" s="3">
        <v>2024</v>
      </c>
      <c r="I1715" s="20" t="s">
        <v>283</v>
      </c>
      <c r="J1715" s="184" t="s">
        <v>298</v>
      </c>
      <c r="K1715" s="184" t="s">
        <v>321</v>
      </c>
      <c r="L1715" s="187">
        <f t="shared" si="54"/>
        <v>0</v>
      </c>
      <c r="M1715" s="187">
        <f t="shared" si="55"/>
        <v>0</v>
      </c>
      <c r="N1715" s="186"/>
      <c r="O1715" s="33"/>
      <c r="P1715" s="33"/>
      <c r="Q1715" s="33"/>
      <c r="R1715" s="33"/>
      <c r="S1715" s="42"/>
      <c r="T1715" s="2"/>
      <c r="U1715" s="2"/>
      <c r="V1715" s="2"/>
      <c r="W1715" s="2"/>
      <c r="X1715" s="55"/>
      <c r="Y1715" s="62"/>
      <c r="Z1715" s="62"/>
      <c r="AA1715" s="62"/>
      <c r="AB1715" s="62"/>
      <c r="AC1715" s="68"/>
      <c r="AD1715" s="2"/>
      <c r="AE1715" s="2"/>
      <c r="AF1715" s="2"/>
      <c r="AG1715" s="2"/>
      <c r="AH1715" s="55"/>
      <c r="AI1715" s="72"/>
      <c r="AJ1715" s="72"/>
      <c r="AK1715" s="72"/>
      <c r="AL1715" s="72"/>
      <c r="AM1715" s="80"/>
      <c r="AN1715" s="2"/>
      <c r="AO1715" s="2"/>
      <c r="AP1715" s="2"/>
      <c r="AQ1715" s="2"/>
      <c r="AR1715" s="55"/>
      <c r="AS1715" s="85"/>
      <c r="AT1715" s="85"/>
      <c r="AU1715" s="85"/>
      <c r="AV1715" s="85"/>
      <c r="AW1715" s="100"/>
      <c r="AX1715" s="2"/>
      <c r="AY1715" s="2"/>
      <c r="AZ1715" s="2"/>
      <c r="BA1715" s="2"/>
      <c r="BB1715" s="55"/>
      <c r="BC1715" s="105"/>
      <c r="BD1715" s="105"/>
      <c r="BE1715" s="105"/>
      <c r="BF1715" s="105"/>
      <c r="BG1715" s="109"/>
      <c r="BH1715" s="2"/>
      <c r="BI1715" s="2"/>
      <c r="BJ1715" s="2"/>
      <c r="BK1715" s="2"/>
      <c r="BL1715" s="55"/>
      <c r="BM1715" s="48"/>
      <c r="BN1715" s="48"/>
      <c r="BO1715" s="48"/>
      <c r="BP1715" s="48"/>
      <c r="BQ1715" s="117"/>
      <c r="BR1715" s="2"/>
      <c r="BS1715" s="2"/>
      <c r="BT1715" s="2"/>
      <c r="BU1715" s="2"/>
      <c r="BV1715" s="55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18" t="s">
        <v>5</v>
      </c>
      <c r="H1716" s="3">
        <v>2024</v>
      </c>
      <c r="I1716" s="20" t="s">
        <v>283</v>
      </c>
      <c r="J1716" s="184" t="s">
        <v>278</v>
      </c>
      <c r="K1716" s="184" t="s">
        <v>320</v>
      </c>
      <c r="L1716" s="187">
        <f t="shared" si="54"/>
        <v>0</v>
      </c>
      <c r="M1716" s="187">
        <f t="shared" si="55"/>
        <v>0</v>
      </c>
      <c r="N1716" s="186"/>
      <c r="O1716" s="33"/>
      <c r="P1716" s="33"/>
      <c r="Q1716" s="33"/>
      <c r="R1716" s="33"/>
      <c r="S1716" s="42"/>
      <c r="T1716" s="2"/>
      <c r="U1716" s="2"/>
      <c r="V1716" s="2"/>
      <c r="W1716" s="2"/>
      <c r="X1716" s="55"/>
      <c r="Y1716" s="62"/>
      <c r="Z1716" s="62"/>
      <c r="AA1716" s="62"/>
      <c r="AB1716" s="62"/>
      <c r="AC1716" s="68"/>
      <c r="AD1716" s="2"/>
      <c r="AE1716" s="2"/>
      <c r="AF1716" s="2"/>
      <c r="AG1716" s="2"/>
      <c r="AH1716" s="55"/>
      <c r="AI1716" s="72"/>
      <c r="AJ1716" s="72"/>
      <c r="AK1716" s="72"/>
      <c r="AL1716" s="72"/>
      <c r="AM1716" s="80"/>
      <c r="AN1716" s="2"/>
      <c r="AO1716" s="2"/>
      <c r="AP1716" s="2"/>
      <c r="AQ1716" s="2"/>
      <c r="AR1716" s="55"/>
      <c r="AS1716" s="85"/>
      <c r="AT1716" s="85"/>
      <c r="AU1716" s="85"/>
      <c r="AV1716" s="85"/>
      <c r="AW1716" s="100"/>
      <c r="AX1716" s="2"/>
      <c r="AY1716" s="2"/>
      <c r="AZ1716" s="2"/>
      <c r="BA1716" s="2"/>
      <c r="BB1716" s="55"/>
      <c r="BC1716" s="105"/>
      <c r="BD1716" s="105"/>
      <c r="BE1716" s="105"/>
      <c r="BF1716" s="105"/>
      <c r="BG1716" s="109"/>
      <c r="BH1716" s="2"/>
      <c r="BI1716" s="2"/>
      <c r="BJ1716" s="2"/>
      <c r="BK1716" s="2"/>
      <c r="BL1716" s="55"/>
      <c r="BM1716" s="48"/>
      <c r="BN1716" s="48"/>
      <c r="BO1716" s="48"/>
      <c r="BP1716" s="48"/>
      <c r="BQ1716" s="117"/>
      <c r="BR1716" s="2"/>
      <c r="BS1716" s="2"/>
      <c r="BT1716" s="2"/>
      <c r="BU1716" s="2"/>
      <c r="BV1716" s="55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18" t="s">
        <v>5</v>
      </c>
      <c r="H1717" s="3">
        <v>2024</v>
      </c>
      <c r="I1717" s="20" t="s">
        <v>283</v>
      </c>
      <c r="J1717" s="184" t="s">
        <v>279</v>
      </c>
      <c r="K1717" s="184" t="s">
        <v>320</v>
      </c>
      <c r="L1717" s="187">
        <f t="shared" si="54"/>
        <v>0</v>
      </c>
      <c r="M1717" s="187">
        <f t="shared" si="55"/>
        <v>0</v>
      </c>
      <c r="N1717" s="186"/>
      <c r="O1717" s="33"/>
      <c r="P1717" s="33"/>
      <c r="Q1717" s="33"/>
      <c r="R1717" s="33"/>
      <c r="S1717" s="42"/>
      <c r="T1717" s="2"/>
      <c r="U1717" s="2"/>
      <c r="V1717" s="2"/>
      <c r="W1717" s="2"/>
      <c r="X1717" s="55"/>
      <c r="Y1717" s="62"/>
      <c r="Z1717" s="62"/>
      <c r="AA1717" s="62"/>
      <c r="AB1717" s="62"/>
      <c r="AC1717" s="68"/>
      <c r="AD1717" s="2"/>
      <c r="AE1717" s="2"/>
      <c r="AF1717" s="2"/>
      <c r="AG1717" s="2"/>
      <c r="AH1717" s="55"/>
      <c r="AI1717" s="72"/>
      <c r="AJ1717" s="72"/>
      <c r="AK1717" s="72"/>
      <c r="AL1717" s="72"/>
      <c r="AM1717" s="80"/>
      <c r="AN1717" s="2"/>
      <c r="AO1717" s="2"/>
      <c r="AP1717" s="2"/>
      <c r="AQ1717" s="2"/>
      <c r="AR1717" s="55"/>
      <c r="AS1717" s="85"/>
      <c r="AT1717" s="85"/>
      <c r="AU1717" s="85"/>
      <c r="AV1717" s="85"/>
      <c r="AW1717" s="100"/>
      <c r="AX1717" s="2"/>
      <c r="AY1717" s="2"/>
      <c r="AZ1717" s="2"/>
      <c r="BA1717" s="2"/>
      <c r="BB1717" s="55"/>
      <c r="BC1717" s="105"/>
      <c r="BD1717" s="105"/>
      <c r="BE1717" s="105"/>
      <c r="BF1717" s="105"/>
      <c r="BG1717" s="109"/>
      <c r="BH1717" s="2"/>
      <c r="BI1717" s="2"/>
      <c r="BJ1717" s="2"/>
      <c r="BK1717" s="2"/>
      <c r="BL1717" s="55"/>
      <c r="BM1717" s="48"/>
      <c r="BN1717" s="48"/>
      <c r="BO1717" s="48"/>
      <c r="BP1717" s="48"/>
      <c r="BQ1717" s="117"/>
      <c r="BR1717" s="2"/>
      <c r="BS1717" s="2"/>
      <c r="BT1717" s="2"/>
      <c r="BU1717" s="2"/>
      <c r="BV1717" s="55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18" t="s">
        <v>5</v>
      </c>
      <c r="H1718" s="3">
        <v>2024</v>
      </c>
      <c r="I1718" s="20" t="s">
        <v>286</v>
      </c>
      <c r="J1718" s="184" t="s">
        <v>280</v>
      </c>
      <c r="K1718" s="184" t="s">
        <v>319</v>
      </c>
      <c r="L1718" s="187">
        <f t="shared" si="54"/>
        <v>0</v>
      </c>
      <c r="M1718" s="187">
        <f t="shared" si="55"/>
        <v>0</v>
      </c>
      <c r="N1718" s="186"/>
      <c r="O1718" s="33"/>
      <c r="P1718" s="33"/>
      <c r="Q1718" s="33"/>
      <c r="R1718" s="33"/>
      <c r="S1718" s="42"/>
      <c r="T1718" s="2"/>
      <c r="U1718" s="2"/>
      <c r="V1718" s="2"/>
      <c r="W1718" s="2"/>
      <c r="X1718" s="55"/>
      <c r="Y1718" s="62"/>
      <c r="Z1718" s="62"/>
      <c r="AA1718" s="62"/>
      <c r="AB1718" s="62"/>
      <c r="AC1718" s="68"/>
      <c r="AD1718" s="2"/>
      <c r="AE1718" s="2"/>
      <c r="AF1718" s="2"/>
      <c r="AG1718" s="2"/>
      <c r="AH1718" s="55"/>
      <c r="AI1718" s="72"/>
      <c r="AJ1718" s="72"/>
      <c r="AK1718" s="72"/>
      <c r="AL1718" s="72"/>
      <c r="AM1718" s="80"/>
      <c r="AN1718" s="2"/>
      <c r="AO1718" s="2"/>
      <c r="AP1718" s="2"/>
      <c r="AQ1718" s="2"/>
      <c r="AR1718" s="55"/>
      <c r="AS1718" s="85"/>
      <c r="AT1718" s="85"/>
      <c r="AU1718" s="85"/>
      <c r="AV1718" s="85"/>
      <c r="AW1718" s="100"/>
      <c r="AX1718" s="2"/>
      <c r="AY1718" s="2"/>
      <c r="AZ1718" s="2"/>
      <c r="BA1718" s="2"/>
      <c r="BB1718" s="55"/>
      <c r="BC1718" s="105"/>
      <c r="BD1718" s="105"/>
      <c r="BE1718" s="105"/>
      <c r="BF1718" s="105"/>
      <c r="BG1718" s="109"/>
      <c r="BH1718" s="2"/>
      <c r="BI1718" s="2"/>
      <c r="BJ1718" s="2"/>
      <c r="BK1718" s="2"/>
      <c r="BL1718" s="55"/>
      <c r="BM1718" s="48"/>
      <c r="BN1718" s="48"/>
      <c r="BO1718" s="48"/>
      <c r="BP1718" s="48"/>
      <c r="BQ1718" s="117"/>
      <c r="BR1718" s="2"/>
      <c r="BS1718" s="2"/>
      <c r="BT1718" s="2"/>
      <c r="BU1718" s="2"/>
      <c r="BV1718" s="55"/>
    </row>
    <row r="1719" spans="1:74" hidden="1" x14ac:dyDescent="0.3">
      <c r="A1719" s="2" t="s">
        <v>48</v>
      </c>
      <c r="B1719" s="2" t="s">
        <v>2</v>
      </c>
      <c r="C1719" s="2" t="s">
        <v>3</v>
      </c>
      <c r="D1719" s="2" t="s">
        <v>43</v>
      </c>
      <c r="E1719" s="3">
        <v>24</v>
      </c>
      <c r="F1719" s="3"/>
      <c r="G1719" s="18" t="s">
        <v>5</v>
      </c>
      <c r="H1719" s="3">
        <v>2024</v>
      </c>
      <c r="I1719" s="20" t="s">
        <v>286</v>
      </c>
      <c r="J1719" s="184" t="s">
        <v>281</v>
      </c>
      <c r="K1719" s="184" t="s">
        <v>319</v>
      </c>
      <c r="L1719" s="187">
        <f t="shared" si="54"/>
        <v>0</v>
      </c>
      <c r="M1719" s="187">
        <f t="shared" si="55"/>
        <v>4.5</v>
      </c>
      <c r="N1719" s="186" t="s">
        <v>1061</v>
      </c>
      <c r="O1719" s="33"/>
      <c r="P1719" s="33"/>
      <c r="Q1719" s="33"/>
      <c r="R1719" s="33"/>
      <c r="S1719" s="42"/>
      <c r="T1719" s="2"/>
      <c r="U1719" s="2"/>
      <c r="V1719" s="2"/>
      <c r="W1719" s="2"/>
      <c r="X1719" s="55"/>
      <c r="Y1719" s="62"/>
      <c r="Z1719" s="62"/>
      <c r="AA1719" s="62"/>
      <c r="AB1719" s="62"/>
      <c r="AC1719" s="68"/>
      <c r="AD1719" s="2"/>
      <c r="AE1719" s="2"/>
      <c r="AF1719" s="2"/>
      <c r="AG1719" s="2"/>
      <c r="AH1719" s="55"/>
      <c r="AI1719" s="72"/>
      <c r="AJ1719" s="72"/>
      <c r="AK1719" s="72"/>
      <c r="AL1719" s="72"/>
      <c r="AM1719" s="80"/>
      <c r="AN1719" s="2"/>
      <c r="AO1719" s="2"/>
      <c r="AP1719" s="2"/>
      <c r="AQ1719" s="2"/>
      <c r="AR1719" s="55"/>
      <c r="AS1719" s="85"/>
      <c r="AT1719" s="85"/>
      <c r="AU1719" s="85"/>
      <c r="AV1719" s="85"/>
      <c r="AW1719" s="100"/>
      <c r="AX1719" s="2"/>
      <c r="AY1719" s="2"/>
      <c r="AZ1719" s="2"/>
      <c r="BA1719" s="2"/>
      <c r="BB1719" s="55"/>
      <c r="BC1719" s="105" t="s">
        <v>1061</v>
      </c>
      <c r="BD1719" s="105"/>
      <c r="BE1719" s="105"/>
      <c r="BF1719" s="105"/>
      <c r="BG1719" s="109">
        <v>4.5</v>
      </c>
      <c r="BH1719" s="2"/>
      <c r="BI1719" s="2"/>
      <c r="BJ1719" s="2"/>
      <c r="BK1719" s="2"/>
      <c r="BL1719" s="55"/>
      <c r="BM1719" s="48"/>
      <c r="BN1719" s="48"/>
      <c r="BO1719" s="48"/>
      <c r="BP1719" s="48"/>
      <c r="BQ1719" s="117"/>
      <c r="BR1719" s="2"/>
      <c r="BS1719" s="2"/>
      <c r="BT1719" s="2"/>
      <c r="BU1719" s="2"/>
      <c r="BV1719" s="55"/>
    </row>
    <row r="1720" spans="1:74" s="13" customFormat="1" hidden="1" x14ac:dyDescent="0.3">
      <c r="A1720" s="12" t="s">
        <v>48</v>
      </c>
      <c r="B1720" s="12" t="s">
        <v>2</v>
      </c>
      <c r="C1720" s="12" t="s">
        <v>3</v>
      </c>
      <c r="D1720" s="12" t="s">
        <v>43</v>
      </c>
      <c r="E1720" s="7">
        <v>24</v>
      </c>
      <c r="F1720" s="7"/>
      <c r="G1720" s="19" t="s">
        <v>5</v>
      </c>
      <c r="H1720" s="7">
        <v>2024</v>
      </c>
      <c r="I1720" s="21"/>
      <c r="J1720" s="12" t="s">
        <v>314</v>
      </c>
      <c r="K1720" s="12"/>
      <c r="L1720" s="147"/>
      <c r="M1720" s="147">
        <f>SUM(M1682:M1719)</f>
        <v>4.5</v>
      </c>
      <c r="N1720" s="183"/>
      <c r="O1720" s="12"/>
      <c r="P1720" s="12"/>
      <c r="Q1720" s="12"/>
      <c r="R1720" s="12"/>
      <c r="S1720" s="47">
        <f>SUM(S1682:S1719)</f>
        <v>0</v>
      </c>
      <c r="T1720" s="12"/>
      <c r="U1720" s="12"/>
      <c r="V1720" s="12"/>
      <c r="W1720" s="12"/>
      <c r="X1720" s="47">
        <f>SUM(X1682:X1719)</f>
        <v>0</v>
      </c>
      <c r="Y1720" s="12"/>
      <c r="Z1720" s="12"/>
      <c r="AA1720" s="12"/>
      <c r="AB1720" s="12"/>
      <c r="AC1720" s="47">
        <f>SUM(AC1682:AC1719)</f>
        <v>0</v>
      </c>
      <c r="AD1720" s="12"/>
      <c r="AE1720" s="12"/>
      <c r="AF1720" s="12"/>
      <c r="AG1720" s="12"/>
      <c r="AH1720" s="47">
        <f>SUM(AH1682:AH1719)</f>
        <v>0</v>
      </c>
      <c r="AI1720" s="12"/>
      <c r="AJ1720" s="12"/>
      <c r="AK1720" s="12"/>
      <c r="AL1720" s="12"/>
      <c r="AM1720" s="47">
        <f>SUM(AM1682:AM1719)</f>
        <v>0</v>
      </c>
      <c r="AN1720" s="12"/>
      <c r="AO1720" s="12"/>
      <c r="AP1720" s="12"/>
      <c r="AQ1720" s="12"/>
      <c r="AR1720" s="47">
        <f>SUM(AR1682:AR1719)</f>
        <v>0</v>
      </c>
      <c r="AS1720" s="12"/>
      <c r="AT1720" s="12"/>
      <c r="AU1720" s="12"/>
      <c r="AV1720" s="12"/>
      <c r="AW1720" s="47">
        <f>SUM(AW1682:AW1719)</f>
        <v>0</v>
      </c>
      <c r="AX1720" s="12"/>
      <c r="AY1720" s="12"/>
      <c r="AZ1720" s="12"/>
      <c r="BA1720" s="12"/>
      <c r="BB1720" s="47">
        <f>SUM(BB1682:BB1719)</f>
        <v>0</v>
      </c>
      <c r="BC1720" s="12"/>
      <c r="BD1720" s="12"/>
      <c r="BE1720" s="12"/>
      <c r="BF1720" s="12"/>
      <c r="BG1720" s="47">
        <f>SUM(BG1682:BG1719)</f>
        <v>4.5</v>
      </c>
      <c r="BH1720" s="12"/>
      <c r="BI1720" s="12"/>
      <c r="BJ1720" s="12"/>
      <c r="BK1720" s="12"/>
      <c r="BL1720" s="47">
        <f>SUM(BL1682:BL1719)</f>
        <v>0</v>
      </c>
      <c r="BM1720" s="12"/>
      <c r="BN1720" s="12"/>
      <c r="BO1720" s="12"/>
      <c r="BP1720" s="12"/>
      <c r="BQ1720" s="47">
        <f>SUM(BQ1682:BQ1719)</f>
        <v>0</v>
      </c>
      <c r="BR1720" s="12"/>
      <c r="BS1720" s="12"/>
      <c r="BT1720" s="12"/>
      <c r="BU1720" s="12"/>
      <c r="BV1720" s="47">
        <f>SUM(BV1682:BV1719)</f>
        <v>0</v>
      </c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18" t="s">
        <v>5</v>
      </c>
      <c r="H1721" s="3">
        <v>2024</v>
      </c>
      <c r="I1721" s="20" t="s">
        <v>287</v>
      </c>
      <c r="J1721" s="184" t="s">
        <v>267</v>
      </c>
      <c r="K1721" s="184" t="s">
        <v>318</v>
      </c>
      <c r="L1721" s="187">
        <f t="shared" si="54"/>
        <v>0</v>
      </c>
      <c r="M1721" s="187">
        <f t="shared" si="55"/>
        <v>0</v>
      </c>
      <c r="N1721" s="186"/>
      <c r="O1721" s="33"/>
      <c r="P1721" s="33"/>
      <c r="Q1721" s="33"/>
      <c r="R1721" s="33"/>
      <c r="S1721" s="42"/>
      <c r="T1721" s="2"/>
      <c r="U1721" s="2"/>
      <c r="V1721" s="2"/>
      <c r="W1721" s="2"/>
      <c r="X1721" s="55"/>
      <c r="Y1721" s="62"/>
      <c r="Z1721" s="62"/>
      <c r="AA1721" s="62"/>
      <c r="AB1721" s="62"/>
      <c r="AC1721" s="68"/>
      <c r="AD1721" s="2"/>
      <c r="AE1721" s="2"/>
      <c r="AF1721" s="2"/>
      <c r="AG1721" s="2"/>
      <c r="AH1721" s="55"/>
      <c r="AI1721" s="72"/>
      <c r="AJ1721" s="72"/>
      <c r="AK1721" s="72"/>
      <c r="AL1721" s="72"/>
      <c r="AM1721" s="80"/>
      <c r="AN1721" s="2"/>
      <c r="AO1721" s="2"/>
      <c r="AP1721" s="2"/>
      <c r="AQ1721" s="2"/>
      <c r="AR1721" s="55"/>
      <c r="AS1721" s="85"/>
      <c r="AT1721" s="85"/>
      <c r="AU1721" s="85"/>
      <c r="AV1721" s="85"/>
      <c r="AW1721" s="100"/>
      <c r="AX1721" s="2"/>
      <c r="AY1721" s="2"/>
      <c r="AZ1721" s="2"/>
      <c r="BA1721" s="2"/>
      <c r="BB1721" s="55"/>
      <c r="BC1721" s="105"/>
      <c r="BD1721" s="105"/>
      <c r="BE1721" s="105"/>
      <c r="BF1721" s="105"/>
      <c r="BG1721" s="109"/>
      <c r="BH1721" s="2"/>
      <c r="BI1721" s="2"/>
      <c r="BJ1721" s="2"/>
      <c r="BK1721" s="2"/>
      <c r="BL1721" s="55"/>
      <c r="BM1721" s="48"/>
      <c r="BN1721" s="48"/>
      <c r="BO1721" s="48"/>
      <c r="BP1721" s="48"/>
      <c r="BQ1721" s="117"/>
      <c r="BR1721" s="2"/>
      <c r="BS1721" s="2"/>
      <c r="BT1721" s="2"/>
      <c r="BU1721" s="2"/>
      <c r="BV1721" s="55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18" t="s">
        <v>5</v>
      </c>
      <c r="H1722" s="3">
        <v>2024</v>
      </c>
      <c r="I1722" s="20" t="s">
        <v>287</v>
      </c>
      <c r="J1722" s="184" t="s">
        <v>291</v>
      </c>
      <c r="K1722" s="184" t="s">
        <v>319</v>
      </c>
      <c r="L1722" s="187">
        <f t="shared" si="54"/>
        <v>0</v>
      </c>
      <c r="M1722" s="187">
        <f t="shared" si="55"/>
        <v>0</v>
      </c>
      <c r="N1722" s="186"/>
      <c r="O1722" s="33"/>
      <c r="P1722" s="33"/>
      <c r="Q1722" s="33"/>
      <c r="R1722" s="33"/>
      <c r="S1722" s="42"/>
      <c r="T1722" s="2"/>
      <c r="U1722" s="2"/>
      <c r="V1722" s="2"/>
      <c r="W1722" s="2"/>
      <c r="X1722" s="55"/>
      <c r="Y1722" s="62"/>
      <c r="Z1722" s="62"/>
      <c r="AA1722" s="62"/>
      <c r="AB1722" s="62"/>
      <c r="AC1722" s="68"/>
      <c r="AD1722" s="2"/>
      <c r="AE1722" s="2"/>
      <c r="AF1722" s="2"/>
      <c r="AG1722" s="2"/>
      <c r="AH1722" s="55"/>
      <c r="AI1722" s="72"/>
      <c r="AJ1722" s="72"/>
      <c r="AK1722" s="72"/>
      <c r="AL1722" s="72"/>
      <c r="AM1722" s="80"/>
      <c r="AN1722" s="2"/>
      <c r="AO1722" s="2"/>
      <c r="AP1722" s="2"/>
      <c r="AQ1722" s="2"/>
      <c r="AR1722" s="55"/>
      <c r="AS1722" s="85"/>
      <c r="AT1722" s="85"/>
      <c r="AU1722" s="85"/>
      <c r="AV1722" s="85"/>
      <c r="AW1722" s="100"/>
      <c r="AX1722" s="2"/>
      <c r="AY1722" s="2"/>
      <c r="AZ1722" s="2"/>
      <c r="BA1722" s="2"/>
      <c r="BB1722" s="55"/>
      <c r="BC1722" s="105"/>
      <c r="BD1722" s="105"/>
      <c r="BE1722" s="105"/>
      <c r="BF1722" s="105"/>
      <c r="BG1722" s="109"/>
      <c r="BH1722" s="2"/>
      <c r="BI1722" s="2"/>
      <c r="BJ1722" s="2"/>
      <c r="BK1722" s="2"/>
      <c r="BL1722" s="55"/>
      <c r="BM1722" s="48"/>
      <c r="BN1722" s="48"/>
      <c r="BO1722" s="48"/>
      <c r="BP1722" s="48"/>
      <c r="BQ1722" s="117"/>
      <c r="BR1722" s="2"/>
      <c r="BS1722" s="2"/>
      <c r="BT1722" s="2"/>
      <c r="BU1722" s="2"/>
      <c r="BV1722" s="55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18" t="s">
        <v>5</v>
      </c>
      <c r="H1723" s="3">
        <v>2024</v>
      </c>
      <c r="I1723" s="20" t="s">
        <v>286</v>
      </c>
      <c r="J1723" s="184" t="s">
        <v>336</v>
      </c>
      <c r="K1723" s="184" t="s">
        <v>319</v>
      </c>
      <c r="L1723" s="187">
        <f t="shared" si="54"/>
        <v>0</v>
      </c>
      <c r="M1723" s="187">
        <f t="shared" si="55"/>
        <v>0</v>
      </c>
      <c r="N1723" s="186"/>
      <c r="O1723" s="33"/>
      <c r="P1723" s="33"/>
      <c r="Q1723" s="33"/>
      <c r="R1723" s="33"/>
      <c r="S1723" s="42"/>
      <c r="T1723" s="2"/>
      <c r="U1723" s="2"/>
      <c r="V1723" s="2"/>
      <c r="W1723" s="2"/>
      <c r="X1723" s="55"/>
      <c r="Y1723" s="62"/>
      <c r="Z1723" s="62"/>
      <c r="AA1723" s="62"/>
      <c r="AB1723" s="62"/>
      <c r="AC1723" s="68"/>
      <c r="AD1723" s="2"/>
      <c r="AE1723" s="2"/>
      <c r="AF1723" s="2"/>
      <c r="AG1723" s="2"/>
      <c r="AH1723" s="55"/>
      <c r="AI1723" s="72"/>
      <c r="AJ1723" s="72"/>
      <c r="AK1723" s="72"/>
      <c r="AL1723" s="72"/>
      <c r="AM1723" s="80"/>
      <c r="AN1723" s="2"/>
      <c r="AO1723" s="2"/>
      <c r="AP1723" s="2"/>
      <c r="AQ1723" s="2"/>
      <c r="AR1723" s="55"/>
      <c r="AS1723" s="85"/>
      <c r="AT1723" s="85"/>
      <c r="AU1723" s="85"/>
      <c r="AV1723" s="85"/>
      <c r="AW1723" s="100"/>
      <c r="AX1723" s="2"/>
      <c r="AY1723" s="2"/>
      <c r="AZ1723" s="2"/>
      <c r="BA1723" s="2"/>
      <c r="BB1723" s="55"/>
      <c r="BC1723" s="105"/>
      <c r="BD1723" s="105"/>
      <c r="BE1723" s="105"/>
      <c r="BF1723" s="105"/>
      <c r="BG1723" s="109"/>
      <c r="BH1723" s="2"/>
      <c r="BI1723" s="2"/>
      <c r="BJ1723" s="2"/>
      <c r="BK1723" s="2"/>
      <c r="BL1723" s="55"/>
      <c r="BM1723" s="48"/>
      <c r="BN1723" s="48"/>
      <c r="BO1723" s="48"/>
      <c r="BP1723" s="48"/>
      <c r="BQ1723" s="117"/>
      <c r="BR1723" s="2"/>
      <c r="BS1723" s="2"/>
      <c r="BT1723" s="2"/>
      <c r="BU1723" s="2"/>
      <c r="BV1723" s="55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18" t="s">
        <v>5</v>
      </c>
      <c r="H1724" s="3">
        <v>2024</v>
      </c>
      <c r="I1724" s="20" t="s">
        <v>286</v>
      </c>
      <c r="J1724" s="185" t="s">
        <v>337</v>
      </c>
      <c r="K1724" s="185" t="s">
        <v>318</v>
      </c>
      <c r="L1724" s="187">
        <f t="shared" si="54"/>
        <v>0</v>
      </c>
      <c r="M1724" s="187">
        <f t="shared" si="55"/>
        <v>0</v>
      </c>
      <c r="N1724" s="186"/>
      <c r="O1724" s="53"/>
      <c r="P1724" s="53"/>
      <c r="Q1724" s="53"/>
      <c r="R1724" s="53"/>
      <c r="S1724" s="54"/>
      <c r="T1724" s="8"/>
      <c r="U1724" s="8"/>
      <c r="V1724" s="8"/>
      <c r="W1724" s="8"/>
      <c r="X1724" s="122"/>
      <c r="Y1724" s="135"/>
      <c r="Z1724" s="135"/>
      <c r="AA1724" s="135"/>
      <c r="AB1724" s="135"/>
      <c r="AC1724" s="136"/>
      <c r="AD1724" s="8"/>
      <c r="AE1724" s="8"/>
      <c r="AF1724" s="8"/>
      <c r="AG1724" s="8"/>
      <c r="AH1724" s="122"/>
      <c r="AI1724" s="137"/>
      <c r="AJ1724" s="137"/>
      <c r="AK1724" s="137"/>
      <c r="AL1724" s="137"/>
      <c r="AM1724" s="138"/>
      <c r="AN1724" s="8"/>
      <c r="AO1724" s="8"/>
      <c r="AP1724" s="8"/>
      <c r="AQ1724" s="8"/>
      <c r="AR1724" s="122"/>
      <c r="AS1724" s="139"/>
      <c r="AT1724" s="139"/>
      <c r="AU1724" s="139"/>
      <c r="AV1724" s="139"/>
      <c r="AW1724" s="140"/>
      <c r="AX1724" s="8"/>
      <c r="AY1724" s="8"/>
      <c r="AZ1724" s="8"/>
      <c r="BA1724" s="8"/>
      <c r="BB1724" s="122"/>
      <c r="BC1724" s="141"/>
      <c r="BD1724" s="141"/>
      <c r="BE1724" s="141"/>
      <c r="BF1724" s="141"/>
      <c r="BG1724" s="142"/>
      <c r="BH1724" s="8"/>
      <c r="BI1724" s="8"/>
      <c r="BJ1724" s="8"/>
      <c r="BK1724" s="8"/>
      <c r="BL1724" s="122"/>
      <c r="BM1724" s="143"/>
      <c r="BN1724" s="143"/>
      <c r="BO1724" s="143"/>
      <c r="BP1724" s="143"/>
      <c r="BQ1724" s="144"/>
      <c r="BR1724" s="8"/>
      <c r="BS1724" s="8"/>
      <c r="BT1724" s="8"/>
      <c r="BU1724" s="8"/>
      <c r="BV1724" s="122"/>
    </row>
    <row r="1725" spans="1:74" ht="28.8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18" t="s">
        <v>5</v>
      </c>
      <c r="H1725" s="3">
        <v>2024</v>
      </c>
      <c r="I1725" s="20" t="s">
        <v>286</v>
      </c>
      <c r="J1725" s="185" t="s">
        <v>338</v>
      </c>
      <c r="K1725" s="185" t="s">
        <v>339</v>
      </c>
      <c r="L1725" s="187">
        <f t="shared" si="54"/>
        <v>0</v>
      </c>
      <c r="M1725" s="187">
        <f t="shared" si="55"/>
        <v>0</v>
      </c>
      <c r="N1725" s="186"/>
      <c r="O1725" s="53"/>
      <c r="P1725" s="53"/>
      <c r="Q1725" s="53"/>
      <c r="R1725" s="53"/>
      <c r="S1725" s="54"/>
      <c r="T1725" s="8"/>
      <c r="U1725" s="8"/>
      <c r="V1725" s="8"/>
      <c r="W1725" s="8"/>
      <c r="X1725" s="122"/>
      <c r="Y1725" s="135"/>
      <c r="Z1725" s="135"/>
      <c r="AA1725" s="135"/>
      <c r="AB1725" s="135"/>
      <c r="AC1725" s="136"/>
      <c r="AD1725" s="8"/>
      <c r="AE1725" s="8"/>
      <c r="AF1725" s="8"/>
      <c r="AG1725" s="8"/>
      <c r="AH1725" s="122"/>
      <c r="AI1725" s="137"/>
      <c r="AJ1725" s="137"/>
      <c r="AK1725" s="137"/>
      <c r="AL1725" s="137"/>
      <c r="AM1725" s="138"/>
      <c r="AN1725" s="8"/>
      <c r="AO1725" s="8"/>
      <c r="AP1725" s="8"/>
      <c r="AQ1725" s="8"/>
      <c r="AR1725" s="122"/>
      <c r="AS1725" s="139"/>
      <c r="AT1725" s="139"/>
      <c r="AU1725" s="139"/>
      <c r="AV1725" s="139"/>
      <c r="AW1725" s="140"/>
      <c r="AX1725" s="8"/>
      <c r="AY1725" s="8"/>
      <c r="AZ1725" s="8"/>
      <c r="BA1725" s="8"/>
      <c r="BB1725" s="122"/>
      <c r="BC1725" s="141"/>
      <c r="BD1725" s="141"/>
      <c r="BE1725" s="141"/>
      <c r="BF1725" s="141"/>
      <c r="BG1725" s="142"/>
      <c r="BH1725" s="8"/>
      <c r="BI1725" s="8"/>
      <c r="BJ1725" s="8"/>
      <c r="BK1725" s="8"/>
      <c r="BL1725" s="122"/>
      <c r="BM1725" s="143"/>
      <c r="BN1725" s="143"/>
      <c r="BO1725" s="143"/>
      <c r="BP1725" s="143"/>
      <c r="BQ1725" s="144"/>
      <c r="BR1725" s="8"/>
      <c r="BS1725" s="8"/>
      <c r="BT1725" s="8"/>
      <c r="BU1725" s="8"/>
      <c r="BV1725" s="122"/>
    </row>
    <row r="1726" spans="1:74" ht="28.8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18" t="s">
        <v>5</v>
      </c>
      <c r="H1726" s="3">
        <v>2024</v>
      </c>
      <c r="I1726" s="20" t="s">
        <v>286</v>
      </c>
      <c r="J1726" s="185" t="s">
        <v>340</v>
      </c>
      <c r="K1726" s="185" t="s">
        <v>318</v>
      </c>
      <c r="L1726" s="187">
        <f t="shared" si="54"/>
        <v>0</v>
      </c>
      <c r="M1726" s="187">
        <f t="shared" si="55"/>
        <v>0</v>
      </c>
      <c r="N1726" s="186"/>
      <c r="O1726" s="53"/>
      <c r="P1726" s="53"/>
      <c r="Q1726" s="53"/>
      <c r="R1726" s="53"/>
      <c r="S1726" s="54"/>
      <c r="T1726" s="8"/>
      <c r="U1726" s="8"/>
      <c r="V1726" s="8"/>
      <c r="W1726" s="8"/>
      <c r="X1726" s="122"/>
      <c r="Y1726" s="135"/>
      <c r="Z1726" s="135"/>
      <c r="AA1726" s="135"/>
      <c r="AB1726" s="135"/>
      <c r="AC1726" s="136"/>
      <c r="AD1726" s="8"/>
      <c r="AE1726" s="8"/>
      <c r="AF1726" s="8"/>
      <c r="AG1726" s="8"/>
      <c r="AH1726" s="122"/>
      <c r="AI1726" s="137"/>
      <c r="AJ1726" s="137"/>
      <c r="AK1726" s="137"/>
      <c r="AL1726" s="137"/>
      <c r="AM1726" s="138"/>
      <c r="AN1726" s="8"/>
      <c r="AO1726" s="8"/>
      <c r="AP1726" s="8"/>
      <c r="AQ1726" s="8"/>
      <c r="AR1726" s="122"/>
      <c r="AS1726" s="139"/>
      <c r="AT1726" s="139"/>
      <c r="AU1726" s="139"/>
      <c r="AV1726" s="139"/>
      <c r="AW1726" s="140"/>
      <c r="AX1726" s="8"/>
      <c r="AY1726" s="8"/>
      <c r="AZ1726" s="8"/>
      <c r="BA1726" s="8"/>
      <c r="BB1726" s="122"/>
      <c r="BC1726" s="141"/>
      <c r="BD1726" s="141"/>
      <c r="BE1726" s="141"/>
      <c r="BF1726" s="141"/>
      <c r="BG1726" s="142"/>
      <c r="BH1726" s="8"/>
      <c r="BI1726" s="8"/>
      <c r="BJ1726" s="8"/>
      <c r="BK1726" s="8"/>
      <c r="BL1726" s="122"/>
      <c r="BM1726" s="143"/>
      <c r="BN1726" s="143"/>
      <c r="BO1726" s="143"/>
      <c r="BP1726" s="143"/>
      <c r="BQ1726" s="144"/>
      <c r="BR1726" s="8"/>
      <c r="BS1726" s="8"/>
      <c r="BT1726" s="8"/>
      <c r="BU1726" s="8"/>
      <c r="BV1726" s="122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18" t="s">
        <v>5</v>
      </c>
      <c r="H1727" s="3">
        <v>2024</v>
      </c>
      <c r="I1727" s="20" t="s">
        <v>286</v>
      </c>
      <c r="J1727" s="185" t="s">
        <v>341</v>
      </c>
      <c r="K1727" s="185" t="s">
        <v>320</v>
      </c>
      <c r="L1727" s="187">
        <f t="shared" si="54"/>
        <v>0</v>
      </c>
      <c r="M1727" s="187">
        <f t="shared" si="55"/>
        <v>0</v>
      </c>
      <c r="N1727" s="186"/>
      <c r="O1727" s="53"/>
      <c r="P1727" s="53"/>
      <c r="Q1727" s="53"/>
      <c r="R1727" s="53"/>
      <c r="S1727" s="54"/>
      <c r="T1727" s="8"/>
      <c r="U1727" s="8"/>
      <c r="V1727" s="8"/>
      <c r="W1727" s="8"/>
      <c r="X1727" s="122"/>
      <c r="Y1727" s="135"/>
      <c r="Z1727" s="135"/>
      <c r="AA1727" s="135"/>
      <c r="AB1727" s="135"/>
      <c r="AC1727" s="136"/>
      <c r="AD1727" s="8"/>
      <c r="AE1727" s="8"/>
      <c r="AF1727" s="8"/>
      <c r="AG1727" s="8"/>
      <c r="AH1727" s="122"/>
      <c r="AI1727" s="137"/>
      <c r="AJ1727" s="137"/>
      <c r="AK1727" s="137"/>
      <c r="AL1727" s="137"/>
      <c r="AM1727" s="138"/>
      <c r="AN1727" s="8"/>
      <c r="AO1727" s="8"/>
      <c r="AP1727" s="8"/>
      <c r="AQ1727" s="8"/>
      <c r="AR1727" s="122"/>
      <c r="AS1727" s="139"/>
      <c r="AT1727" s="139"/>
      <c r="AU1727" s="139"/>
      <c r="AV1727" s="139"/>
      <c r="AW1727" s="140"/>
      <c r="AX1727" s="8"/>
      <c r="AY1727" s="8"/>
      <c r="AZ1727" s="8"/>
      <c r="BA1727" s="8"/>
      <c r="BB1727" s="122"/>
      <c r="BC1727" s="141"/>
      <c r="BD1727" s="141"/>
      <c r="BE1727" s="141"/>
      <c r="BF1727" s="141"/>
      <c r="BG1727" s="142"/>
      <c r="BH1727" s="8"/>
      <c r="BI1727" s="8"/>
      <c r="BJ1727" s="8"/>
      <c r="BK1727" s="8"/>
      <c r="BL1727" s="122"/>
      <c r="BM1727" s="143"/>
      <c r="BN1727" s="143"/>
      <c r="BO1727" s="143"/>
      <c r="BP1727" s="143"/>
      <c r="BQ1727" s="144"/>
      <c r="BR1727" s="8"/>
      <c r="BS1727" s="8"/>
      <c r="BT1727" s="8"/>
      <c r="BU1727" s="8"/>
      <c r="BV1727" s="122"/>
    </row>
    <row r="1728" spans="1:74" ht="28.8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18" t="s">
        <v>5</v>
      </c>
      <c r="H1728" s="3">
        <v>2024</v>
      </c>
      <c r="I1728" s="20" t="s">
        <v>286</v>
      </c>
      <c r="J1728" s="185" t="s">
        <v>342</v>
      </c>
      <c r="K1728" s="185" t="s">
        <v>320</v>
      </c>
      <c r="L1728" s="187">
        <f t="shared" si="54"/>
        <v>0</v>
      </c>
      <c r="M1728" s="187">
        <f t="shared" si="55"/>
        <v>0</v>
      </c>
      <c r="N1728" s="186"/>
      <c r="O1728" s="53"/>
      <c r="P1728" s="53"/>
      <c r="Q1728" s="53"/>
      <c r="R1728" s="53"/>
      <c r="S1728" s="54"/>
      <c r="T1728" s="8"/>
      <c r="U1728" s="8"/>
      <c r="V1728" s="8"/>
      <c r="W1728" s="8"/>
      <c r="X1728" s="122"/>
      <c r="Y1728" s="135"/>
      <c r="Z1728" s="135"/>
      <c r="AA1728" s="135"/>
      <c r="AB1728" s="135"/>
      <c r="AC1728" s="136"/>
      <c r="AD1728" s="8"/>
      <c r="AE1728" s="8"/>
      <c r="AF1728" s="8"/>
      <c r="AG1728" s="8"/>
      <c r="AH1728" s="122"/>
      <c r="AI1728" s="137"/>
      <c r="AJ1728" s="137"/>
      <c r="AK1728" s="137"/>
      <c r="AL1728" s="137"/>
      <c r="AM1728" s="138"/>
      <c r="AN1728" s="8"/>
      <c r="AO1728" s="8"/>
      <c r="AP1728" s="8"/>
      <c r="AQ1728" s="8"/>
      <c r="AR1728" s="122"/>
      <c r="AS1728" s="139"/>
      <c r="AT1728" s="139"/>
      <c r="AU1728" s="139"/>
      <c r="AV1728" s="139"/>
      <c r="AW1728" s="140"/>
      <c r="AX1728" s="8"/>
      <c r="AY1728" s="8"/>
      <c r="AZ1728" s="8"/>
      <c r="BA1728" s="8"/>
      <c r="BB1728" s="122"/>
      <c r="BC1728" s="141"/>
      <c r="BD1728" s="141"/>
      <c r="BE1728" s="141"/>
      <c r="BF1728" s="141"/>
      <c r="BG1728" s="142"/>
      <c r="BH1728" s="8"/>
      <c r="BI1728" s="8"/>
      <c r="BJ1728" s="8"/>
      <c r="BK1728" s="8"/>
      <c r="BL1728" s="122"/>
      <c r="BM1728" s="143"/>
      <c r="BN1728" s="143"/>
      <c r="BO1728" s="143"/>
      <c r="BP1728" s="143"/>
      <c r="BQ1728" s="144"/>
      <c r="BR1728" s="8"/>
      <c r="BS1728" s="8"/>
      <c r="BT1728" s="8"/>
      <c r="BU1728" s="8"/>
      <c r="BV1728" s="122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18" t="s">
        <v>5</v>
      </c>
      <c r="H1729" s="3">
        <v>2024</v>
      </c>
      <c r="I1729" s="20" t="s">
        <v>286</v>
      </c>
      <c r="J1729" s="185" t="s">
        <v>343</v>
      </c>
      <c r="K1729" s="185" t="s">
        <v>339</v>
      </c>
      <c r="L1729" s="187">
        <f t="shared" si="54"/>
        <v>0</v>
      </c>
      <c r="M1729" s="187">
        <f t="shared" si="55"/>
        <v>0</v>
      </c>
      <c r="N1729" s="186"/>
      <c r="O1729" s="53"/>
      <c r="P1729" s="53"/>
      <c r="Q1729" s="53"/>
      <c r="R1729" s="53"/>
      <c r="S1729" s="54"/>
      <c r="T1729" s="8"/>
      <c r="U1729" s="8"/>
      <c r="V1729" s="8"/>
      <c r="W1729" s="8"/>
      <c r="X1729" s="122"/>
      <c r="Y1729" s="135"/>
      <c r="Z1729" s="135"/>
      <c r="AA1729" s="135"/>
      <c r="AB1729" s="135"/>
      <c r="AC1729" s="136"/>
      <c r="AD1729" s="8"/>
      <c r="AE1729" s="8"/>
      <c r="AF1729" s="8"/>
      <c r="AG1729" s="8"/>
      <c r="AH1729" s="122"/>
      <c r="AI1729" s="137"/>
      <c r="AJ1729" s="137"/>
      <c r="AK1729" s="137"/>
      <c r="AL1729" s="137"/>
      <c r="AM1729" s="138"/>
      <c r="AN1729" s="8"/>
      <c r="AO1729" s="8"/>
      <c r="AP1729" s="8"/>
      <c r="AQ1729" s="8"/>
      <c r="AR1729" s="122"/>
      <c r="AS1729" s="139"/>
      <c r="AT1729" s="139"/>
      <c r="AU1729" s="139"/>
      <c r="AV1729" s="139"/>
      <c r="AW1729" s="140"/>
      <c r="AX1729" s="8"/>
      <c r="AY1729" s="8"/>
      <c r="AZ1729" s="8"/>
      <c r="BA1729" s="8"/>
      <c r="BB1729" s="122"/>
      <c r="BC1729" s="141"/>
      <c r="BD1729" s="141"/>
      <c r="BE1729" s="141"/>
      <c r="BF1729" s="141"/>
      <c r="BG1729" s="142"/>
      <c r="BH1729" s="8"/>
      <c r="BI1729" s="8"/>
      <c r="BJ1729" s="8"/>
      <c r="BK1729" s="8"/>
      <c r="BL1729" s="122"/>
      <c r="BM1729" s="143"/>
      <c r="BN1729" s="143"/>
      <c r="BO1729" s="143"/>
      <c r="BP1729" s="143"/>
      <c r="BQ1729" s="144"/>
      <c r="BR1729" s="8"/>
      <c r="BS1729" s="8"/>
      <c r="BT1729" s="8"/>
      <c r="BU1729" s="8"/>
      <c r="BV1729" s="122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18" t="s">
        <v>5</v>
      </c>
      <c r="H1730" s="3">
        <v>2024</v>
      </c>
      <c r="I1730" s="20" t="s">
        <v>288</v>
      </c>
      <c r="J1730" s="185" t="s">
        <v>344</v>
      </c>
      <c r="K1730" s="185" t="s">
        <v>318</v>
      </c>
      <c r="L1730" s="187">
        <f t="shared" si="54"/>
        <v>0</v>
      </c>
      <c r="M1730" s="187">
        <f t="shared" si="55"/>
        <v>0</v>
      </c>
      <c r="N1730" s="186"/>
      <c r="O1730" s="53"/>
      <c r="P1730" s="53"/>
      <c r="Q1730" s="53"/>
      <c r="R1730" s="53"/>
      <c r="S1730" s="54"/>
      <c r="T1730" s="8"/>
      <c r="U1730" s="8"/>
      <c r="V1730" s="8"/>
      <c r="W1730" s="8"/>
      <c r="X1730" s="122"/>
      <c r="Y1730" s="135"/>
      <c r="Z1730" s="135"/>
      <c r="AA1730" s="135"/>
      <c r="AB1730" s="135"/>
      <c r="AC1730" s="136"/>
      <c r="AD1730" s="8"/>
      <c r="AE1730" s="8"/>
      <c r="AF1730" s="8"/>
      <c r="AG1730" s="8"/>
      <c r="AH1730" s="122"/>
      <c r="AI1730" s="137"/>
      <c r="AJ1730" s="137"/>
      <c r="AK1730" s="137"/>
      <c r="AL1730" s="137"/>
      <c r="AM1730" s="138"/>
      <c r="AN1730" s="8"/>
      <c r="AO1730" s="8"/>
      <c r="AP1730" s="8"/>
      <c r="AQ1730" s="8"/>
      <c r="AR1730" s="122"/>
      <c r="AS1730" s="139"/>
      <c r="AT1730" s="139"/>
      <c r="AU1730" s="139"/>
      <c r="AV1730" s="139"/>
      <c r="AW1730" s="140"/>
      <c r="AX1730" s="8"/>
      <c r="AY1730" s="8"/>
      <c r="AZ1730" s="8"/>
      <c r="BA1730" s="8"/>
      <c r="BB1730" s="122"/>
      <c r="BC1730" s="141"/>
      <c r="BD1730" s="141"/>
      <c r="BE1730" s="141"/>
      <c r="BF1730" s="141"/>
      <c r="BG1730" s="142"/>
      <c r="BH1730" s="8"/>
      <c r="BI1730" s="8"/>
      <c r="BJ1730" s="8"/>
      <c r="BK1730" s="8"/>
      <c r="BL1730" s="122"/>
      <c r="BM1730" s="143"/>
      <c r="BN1730" s="143"/>
      <c r="BO1730" s="143"/>
      <c r="BP1730" s="143"/>
      <c r="BQ1730" s="144"/>
      <c r="BR1730" s="8"/>
      <c r="BS1730" s="8"/>
      <c r="BT1730" s="8"/>
      <c r="BU1730" s="8"/>
      <c r="BV1730" s="122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18" t="s">
        <v>5</v>
      </c>
      <c r="H1731" s="3">
        <v>2024</v>
      </c>
      <c r="I1731" s="20" t="s">
        <v>288</v>
      </c>
      <c r="J1731" s="184" t="s">
        <v>351</v>
      </c>
      <c r="K1731" s="184" t="s">
        <v>318</v>
      </c>
      <c r="L1731" s="187">
        <f t="shared" si="54"/>
        <v>0</v>
      </c>
      <c r="M1731" s="187">
        <f t="shared" si="55"/>
        <v>0</v>
      </c>
      <c r="N1731" s="186"/>
      <c r="O1731" s="53"/>
      <c r="P1731" s="53"/>
      <c r="Q1731" s="53"/>
      <c r="R1731" s="53"/>
      <c r="S1731" s="54"/>
      <c r="T1731" s="8"/>
      <c r="U1731" s="8"/>
      <c r="V1731" s="8"/>
      <c r="W1731" s="8"/>
      <c r="X1731" s="122"/>
      <c r="Y1731" s="135"/>
      <c r="Z1731" s="135"/>
      <c r="AA1731" s="135"/>
      <c r="AB1731" s="135"/>
      <c r="AC1731" s="136"/>
      <c r="AD1731" s="8"/>
      <c r="AE1731" s="8"/>
      <c r="AF1731" s="8"/>
      <c r="AG1731" s="8"/>
      <c r="AH1731" s="122"/>
      <c r="AI1731" s="137"/>
      <c r="AJ1731" s="137"/>
      <c r="AK1731" s="137"/>
      <c r="AL1731" s="137"/>
      <c r="AM1731" s="138"/>
      <c r="AN1731" s="8"/>
      <c r="AO1731" s="8"/>
      <c r="AP1731" s="8"/>
      <c r="AQ1731" s="8"/>
      <c r="AR1731" s="122"/>
      <c r="AS1731" s="139"/>
      <c r="AT1731" s="139"/>
      <c r="AU1731" s="139"/>
      <c r="AV1731" s="139"/>
      <c r="AW1731" s="140"/>
      <c r="AX1731" s="8"/>
      <c r="AY1731" s="8"/>
      <c r="AZ1731" s="8"/>
      <c r="BA1731" s="8"/>
      <c r="BB1731" s="122"/>
      <c r="BC1731" s="141"/>
      <c r="BD1731" s="141"/>
      <c r="BE1731" s="141"/>
      <c r="BF1731" s="141"/>
      <c r="BG1731" s="142"/>
      <c r="BH1731" s="8"/>
      <c r="BI1731" s="8"/>
      <c r="BJ1731" s="8"/>
      <c r="BK1731" s="8"/>
      <c r="BL1731" s="122"/>
      <c r="BM1731" s="143"/>
      <c r="BN1731" s="143"/>
      <c r="BO1731" s="143"/>
      <c r="BP1731" s="143"/>
      <c r="BQ1731" s="144"/>
      <c r="BR1731" s="8"/>
      <c r="BS1731" s="8"/>
      <c r="BT1731" s="8"/>
      <c r="BU1731" s="8"/>
      <c r="BV1731" s="122"/>
    </row>
    <row r="1732" spans="1:74" ht="28.8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18" t="s">
        <v>5</v>
      </c>
      <c r="H1732" s="3">
        <v>2024</v>
      </c>
      <c r="I1732" s="20" t="s">
        <v>288</v>
      </c>
      <c r="J1732" s="184" t="s">
        <v>352</v>
      </c>
      <c r="K1732" s="184" t="s">
        <v>321</v>
      </c>
      <c r="L1732" s="187">
        <f t="shared" si="54"/>
        <v>0</v>
      </c>
      <c r="M1732" s="187">
        <f t="shared" si="55"/>
        <v>0</v>
      </c>
      <c r="N1732" s="186"/>
      <c r="O1732" s="33"/>
      <c r="P1732" s="33"/>
      <c r="Q1732" s="33"/>
      <c r="R1732" s="33"/>
      <c r="S1732" s="42"/>
      <c r="T1732" s="2"/>
      <c r="U1732" s="2"/>
      <c r="V1732" s="2"/>
      <c r="W1732" s="2"/>
      <c r="X1732" s="55"/>
      <c r="Y1732" s="62"/>
      <c r="Z1732" s="62"/>
      <c r="AA1732" s="62"/>
      <c r="AB1732" s="62"/>
      <c r="AC1732" s="68"/>
      <c r="AD1732" s="2"/>
      <c r="AE1732" s="2"/>
      <c r="AF1732" s="2"/>
      <c r="AG1732" s="2"/>
      <c r="AH1732" s="55"/>
      <c r="AI1732" s="72"/>
      <c r="AJ1732" s="72"/>
      <c r="AK1732" s="72"/>
      <c r="AL1732" s="72"/>
      <c r="AM1732" s="80"/>
      <c r="AN1732" s="2"/>
      <c r="AO1732" s="2"/>
      <c r="AP1732" s="2"/>
      <c r="AQ1732" s="2"/>
      <c r="AR1732" s="55"/>
      <c r="AS1732" s="85"/>
      <c r="AT1732" s="85"/>
      <c r="AU1732" s="85"/>
      <c r="AV1732" s="85"/>
      <c r="AW1732" s="100"/>
      <c r="AX1732" s="2"/>
      <c r="AY1732" s="2"/>
      <c r="AZ1732" s="2"/>
      <c r="BA1732" s="2"/>
      <c r="BB1732" s="55"/>
      <c r="BC1732" s="105"/>
      <c r="BD1732" s="105"/>
      <c r="BE1732" s="105"/>
      <c r="BF1732" s="105"/>
      <c r="BG1732" s="109"/>
      <c r="BH1732" s="2"/>
      <c r="BI1732" s="2"/>
      <c r="BJ1732" s="2"/>
      <c r="BK1732" s="2"/>
      <c r="BL1732" s="55"/>
      <c r="BM1732" s="48"/>
      <c r="BN1732" s="48"/>
      <c r="BO1732" s="48"/>
      <c r="BP1732" s="48"/>
      <c r="BQ1732" s="117"/>
      <c r="BR1732" s="2"/>
      <c r="BS1732" s="2"/>
      <c r="BT1732" s="2"/>
      <c r="BU1732" s="2"/>
      <c r="BV1732" s="55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18" t="s">
        <v>5</v>
      </c>
      <c r="H1733" s="3">
        <v>2024</v>
      </c>
      <c r="I1733" s="20" t="s">
        <v>288</v>
      </c>
      <c r="J1733" s="184" t="s">
        <v>345</v>
      </c>
      <c r="K1733" s="184" t="s">
        <v>318</v>
      </c>
      <c r="L1733" s="187">
        <f t="shared" si="54"/>
        <v>0</v>
      </c>
      <c r="M1733" s="187">
        <f t="shared" si="55"/>
        <v>0</v>
      </c>
      <c r="N1733" s="186"/>
      <c r="O1733" s="34"/>
      <c r="P1733" s="33"/>
      <c r="Q1733" s="33"/>
      <c r="R1733" s="33"/>
      <c r="S1733" s="42"/>
      <c r="T1733" s="3"/>
      <c r="U1733" s="2"/>
      <c r="V1733" s="2"/>
      <c r="W1733" s="2"/>
      <c r="X1733" s="55"/>
      <c r="Y1733" s="64"/>
      <c r="Z1733" s="62"/>
      <c r="AA1733" s="62"/>
      <c r="AB1733" s="62"/>
      <c r="AC1733" s="68"/>
      <c r="AD1733" s="3"/>
      <c r="AE1733" s="2"/>
      <c r="AF1733" s="2"/>
      <c r="AG1733" s="2"/>
      <c r="AH1733" s="55"/>
      <c r="AI1733" s="73"/>
      <c r="AJ1733" s="72"/>
      <c r="AK1733" s="72"/>
      <c r="AL1733" s="72"/>
      <c r="AM1733" s="80"/>
      <c r="AN1733" s="3"/>
      <c r="AO1733" s="2"/>
      <c r="AP1733" s="2"/>
      <c r="AQ1733" s="2"/>
      <c r="AR1733" s="55"/>
      <c r="AS1733" s="86"/>
      <c r="AT1733" s="85"/>
      <c r="AU1733" s="85"/>
      <c r="AV1733" s="85"/>
      <c r="AW1733" s="100"/>
      <c r="AX1733" s="3"/>
      <c r="AY1733" s="2"/>
      <c r="AZ1733" s="2"/>
      <c r="BA1733" s="2"/>
      <c r="BB1733" s="55"/>
      <c r="BC1733" s="106"/>
      <c r="BD1733" s="105"/>
      <c r="BE1733" s="105"/>
      <c r="BF1733" s="105"/>
      <c r="BG1733" s="109"/>
      <c r="BH1733" s="3"/>
      <c r="BI1733" s="2"/>
      <c r="BJ1733" s="2"/>
      <c r="BK1733" s="2"/>
      <c r="BL1733" s="55"/>
      <c r="BM1733" s="49"/>
      <c r="BN1733" s="48"/>
      <c r="BO1733" s="48"/>
      <c r="BP1733" s="48"/>
      <c r="BQ1733" s="117"/>
      <c r="BR1733" s="3"/>
      <c r="BS1733" s="2"/>
      <c r="BT1733" s="2"/>
      <c r="BU1733" s="2"/>
      <c r="BV1733" s="55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18" t="s">
        <v>5</v>
      </c>
      <c r="H1734" s="3">
        <v>2024</v>
      </c>
      <c r="I1734" s="20" t="s">
        <v>289</v>
      </c>
      <c r="J1734" s="184" t="s">
        <v>268</v>
      </c>
      <c r="K1734" s="184" t="s">
        <v>318</v>
      </c>
      <c r="L1734" s="187">
        <f t="shared" ref="L1734:L1797" si="56">SUM(R1734,W1734,AB1734,AG1734,AL1734,AQ1734,AV1734,BA1734,BF1734,BK1734,BP1734,BU1734)</f>
        <v>0</v>
      </c>
      <c r="M1734" s="187">
        <f t="shared" ref="M1734:M1797" si="57">SUM(S1734,X1734,AC1734,AH1734,AM1734,AR1734,AW1734,BB1734,BG1734,BL1734,BQ1734,BV1734)</f>
        <v>0</v>
      </c>
      <c r="N1734" s="186"/>
      <c r="O1734" s="33"/>
      <c r="P1734" s="33"/>
      <c r="Q1734" s="33"/>
      <c r="R1734" s="33"/>
      <c r="S1734" s="42"/>
      <c r="T1734" s="2"/>
      <c r="U1734" s="2"/>
      <c r="V1734" s="2"/>
      <c r="W1734" s="2"/>
      <c r="X1734" s="55"/>
      <c r="Y1734" s="62"/>
      <c r="Z1734" s="62"/>
      <c r="AA1734" s="62"/>
      <c r="AB1734" s="62"/>
      <c r="AC1734" s="68"/>
      <c r="AD1734" s="2"/>
      <c r="AE1734" s="2"/>
      <c r="AF1734" s="2"/>
      <c r="AG1734" s="2"/>
      <c r="AH1734" s="55"/>
      <c r="AI1734" s="72"/>
      <c r="AJ1734" s="72"/>
      <c r="AK1734" s="72"/>
      <c r="AL1734" s="72"/>
      <c r="AM1734" s="80"/>
      <c r="AN1734" s="2"/>
      <c r="AO1734" s="2"/>
      <c r="AP1734" s="2"/>
      <c r="AQ1734" s="2"/>
      <c r="AR1734" s="55"/>
      <c r="AS1734" s="85"/>
      <c r="AT1734" s="85"/>
      <c r="AU1734" s="85"/>
      <c r="AV1734" s="85"/>
      <c r="AW1734" s="100"/>
      <c r="AX1734" s="2"/>
      <c r="AY1734" s="2"/>
      <c r="AZ1734" s="2"/>
      <c r="BA1734" s="2"/>
      <c r="BB1734" s="55"/>
      <c r="BC1734" s="105"/>
      <c r="BD1734" s="105"/>
      <c r="BE1734" s="105"/>
      <c r="BF1734" s="105"/>
      <c r="BG1734" s="109"/>
      <c r="BH1734" s="2"/>
      <c r="BI1734" s="2"/>
      <c r="BJ1734" s="2"/>
      <c r="BK1734" s="2"/>
      <c r="BL1734" s="55"/>
      <c r="BM1734" s="48"/>
      <c r="BN1734" s="48"/>
      <c r="BO1734" s="48"/>
      <c r="BP1734" s="48"/>
      <c r="BQ1734" s="117"/>
      <c r="BR1734" s="2"/>
      <c r="BS1734" s="2"/>
      <c r="BT1734" s="2"/>
      <c r="BU1734" s="2"/>
      <c r="BV1734" s="55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18" t="s">
        <v>5</v>
      </c>
      <c r="H1735" s="3">
        <v>2024</v>
      </c>
      <c r="I1735" s="20" t="s">
        <v>289</v>
      </c>
      <c r="J1735" s="184" t="s">
        <v>292</v>
      </c>
      <c r="K1735" s="184" t="s">
        <v>318</v>
      </c>
      <c r="L1735" s="187">
        <f t="shared" si="56"/>
        <v>0</v>
      </c>
      <c r="M1735" s="187">
        <f t="shared" si="57"/>
        <v>0</v>
      </c>
      <c r="N1735" s="186"/>
      <c r="O1735" s="33"/>
      <c r="P1735" s="33"/>
      <c r="Q1735" s="33"/>
      <c r="R1735" s="33"/>
      <c r="S1735" s="42"/>
      <c r="T1735" s="2"/>
      <c r="U1735" s="2"/>
      <c r="V1735" s="2"/>
      <c r="W1735" s="2"/>
      <c r="X1735" s="55"/>
      <c r="Y1735" s="62"/>
      <c r="Z1735" s="62"/>
      <c r="AA1735" s="62"/>
      <c r="AB1735" s="62"/>
      <c r="AC1735" s="68"/>
      <c r="AD1735" s="2"/>
      <c r="AE1735" s="2"/>
      <c r="AF1735" s="2"/>
      <c r="AG1735" s="2"/>
      <c r="AH1735" s="55"/>
      <c r="AI1735" s="72"/>
      <c r="AJ1735" s="72"/>
      <c r="AK1735" s="72"/>
      <c r="AL1735" s="72"/>
      <c r="AM1735" s="80"/>
      <c r="AN1735" s="2"/>
      <c r="AO1735" s="2"/>
      <c r="AP1735" s="2"/>
      <c r="AQ1735" s="2"/>
      <c r="AR1735" s="55"/>
      <c r="AS1735" s="85"/>
      <c r="AT1735" s="85"/>
      <c r="AU1735" s="85"/>
      <c r="AV1735" s="85"/>
      <c r="AW1735" s="100"/>
      <c r="AX1735" s="2"/>
      <c r="AY1735" s="2"/>
      <c r="AZ1735" s="2"/>
      <c r="BA1735" s="2"/>
      <c r="BB1735" s="55"/>
      <c r="BC1735" s="105"/>
      <c r="BD1735" s="105"/>
      <c r="BE1735" s="105"/>
      <c r="BF1735" s="105"/>
      <c r="BG1735" s="109"/>
      <c r="BH1735" s="2"/>
      <c r="BI1735" s="2"/>
      <c r="BJ1735" s="2"/>
      <c r="BK1735" s="2"/>
      <c r="BL1735" s="55"/>
      <c r="BM1735" s="48"/>
      <c r="BN1735" s="48"/>
      <c r="BO1735" s="48"/>
      <c r="BP1735" s="48"/>
      <c r="BQ1735" s="117"/>
      <c r="BR1735" s="2"/>
      <c r="BS1735" s="2"/>
      <c r="BT1735" s="2"/>
      <c r="BU1735" s="2"/>
      <c r="BV1735" s="55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18" t="s">
        <v>5</v>
      </c>
      <c r="H1736" s="3">
        <v>2024</v>
      </c>
      <c r="I1736" s="20" t="s">
        <v>285</v>
      </c>
      <c r="J1736" s="184" t="s">
        <v>293</v>
      </c>
      <c r="K1736" s="184" t="s">
        <v>318</v>
      </c>
      <c r="L1736" s="187">
        <f t="shared" si="56"/>
        <v>0</v>
      </c>
      <c r="M1736" s="187">
        <f t="shared" si="57"/>
        <v>0</v>
      </c>
      <c r="N1736" s="186"/>
      <c r="O1736" s="33"/>
      <c r="P1736" s="33"/>
      <c r="Q1736" s="33"/>
      <c r="R1736" s="34"/>
      <c r="S1736" s="42"/>
      <c r="T1736" s="2"/>
      <c r="U1736" s="2"/>
      <c r="V1736" s="2"/>
      <c r="W1736" s="3"/>
      <c r="X1736" s="55"/>
      <c r="Y1736" s="62"/>
      <c r="Z1736" s="62"/>
      <c r="AA1736" s="62"/>
      <c r="AB1736" s="64"/>
      <c r="AC1736" s="68"/>
      <c r="AD1736" s="2"/>
      <c r="AE1736" s="2"/>
      <c r="AF1736" s="2"/>
      <c r="AG1736" s="3"/>
      <c r="AH1736" s="55"/>
      <c r="AI1736" s="72"/>
      <c r="AJ1736" s="72"/>
      <c r="AK1736" s="72"/>
      <c r="AL1736" s="73"/>
      <c r="AM1736" s="80"/>
      <c r="AN1736" s="2"/>
      <c r="AO1736" s="2"/>
      <c r="AP1736" s="2"/>
      <c r="AQ1736" s="3"/>
      <c r="AR1736" s="55"/>
      <c r="AS1736" s="85"/>
      <c r="AT1736" s="85"/>
      <c r="AU1736" s="85"/>
      <c r="AV1736" s="86"/>
      <c r="AW1736" s="100"/>
      <c r="AX1736" s="2"/>
      <c r="AY1736" s="2"/>
      <c r="AZ1736" s="2"/>
      <c r="BA1736" s="3"/>
      <c r="BB1736" s="55"/>
      <c r="BC1736" s="105"/>
      <c r="BD1736" s="105"/>
      <c r="BE1736" s="105"/>
      <c r="BF1736" s="106"/>
      <c r="BG1736" s="109"/>
      <c r="BH1736" s="2"/>
      <c r="BI1736" s="2"/>
      <c r="BJ1736" s="2"/>
      <c r="BK1736" s="3"/>
      <c r="BL1736" s="55"/>
      <c r="BM1736" s="48"/>
      <c r="BN1736" s="48"/>
      <c r="BO1736" s="48"/>
      <c r="BP1736" s="49"/>
      <c r="BQ1736" s="117"/>
      <c r="BR1736" s="2"/>
      <c r="BS1736" s="2"/>
      <c r="BT1736" s="2"/>
      <c r="BU1736" s="3"/>
      <c r="BV1736" s="55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18" t="s">
        <v>5</v>
      </c>
      <c r="H1737" s="3">
        <v>2024</v>
      </c>
      <c r="I1737" s="20" t="s">
        <v>287</v>
      </c>
      <c r="J1737" s="184" t="s">
        <v>269</v>
      </c>
      <c r="K1737" s="184" t="s">
        <v>320</v>
      </c>
      <c r="L1737" s="187">
        <f t="shared" si="56"/>
        <v>0</v>
      </c>
      <c r="M1737" s="187">
        <f t="shared" si="57"/>
        <v>0</v>
      </c>
      <c r="N1737" s="186"/>
      <c r="O1737" s="33"/>
      <c r="P1737" s="33"/>
      <c r="Q1737" s="33"/>
      <c r="R1737" s="33"/>
      <c r="S1737" s="42"/>
      <c r="T1737" s="2"/>
      <c r="U1737" s="2"/>
      <c r="V1737" s="2"/>
      <c r="W1737" s="2"/>
      <c r="X1737" s="55"/>
      <c r="Y1737" s="62"/>
      <c r="Z1737" s="62"/>
      <c r="AA1737" s="62"/>
      <c r="AB1737" s="64"/>
      <c r="AC1737" s="68"/>
      <c r="AD1737" s="2"/>
      <c r="AE1737" s="2"/>
      <c r="AF1737" s="2"/>
      <c r="AG1737" s="2"/>
      <c r="AH1737" s="55"/>
      <c r="AI1737" s="72"/>
      <c r="AJ1737" s="72"/>
      <c r="AK1737" s="72"/>
      <c r="AL1737" s="72"/>
      <c r="AM1737" s="80"/>
      <c r="AN1737" s="2"/>
      <c r="AO1737" s="2"/>
      <c r="AP1737" s="2"/>
      <c r="AQ1737" s="2"/>
      <c r="AR1737" s="55"/>
      <c r="AS1737" s="85"/>
      <c r="AT1737" s="85"/>
      <c r="AU1737" s="85"/>
      <c r="AV1737" s="85"/>
      <c r="AW1737" s="100"/>
      <c r="AX1737" s="2"/>
      <c r="AY1737" s="2"/>
      <c r="AZ1737" s="2"/>
      <c r="BA1737" s="2"/>
      <c r="BB1737" s="55"/>
      <c r="BC1737" s="105"/>
      <c r="BD1737" s="105"/>
      <c r="BE1737" s="105"/>
      <c r="BF1737" s="105"/>
      <c r="BG1737" s="109"/>
      <c r="BH1737" s="2"/>
      <c r="BI1737" s="2"/>
      <c r="BJ1737" s="2"/>
      <c r="BK1737" s="2"/>
      <c r="BL1737" s="55"/>
      <c r="BM1737" s="48"/>
      <c r="BN1737" s="48"/>
      <c r="BO1737" s="48"/>
      <c r="BP1737" s="48"/>
      <c r="BQ1737" s="117"/>
      <c r="BR1737" s="2"/>
      <c r="BS1737" s="2"/>
      <c r="BT1737" s="2"/>
      <c r="BU1737" s="2"/>
      <c r="BV1737" s="55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18" t="s">
        <v>5</v>
      </c>
      <c r="H1738" s="3">
        <v>2024</v>
      </c>
      <c r="I1738" s="20" t="s">
        <v>287</v>
      </c>
      <c r="J1738" s="184" t="s">
        <v>270</v>
      </c>
      <c r="K1738" s="184" t="s">
        <v>320</v>
      </c>
      <c r="L1738" s="187">
        <f t="shared" si="56"/>
        <v>0</v>
      </c>
      <c r="M1738" s="187">
        <f t="shared" si="57"/>
        <v>0</v>
      </c>
      <c r="N1738" s="186"/>
      <c r="O1738" s="33"/>
      <c r="P1738" s="33"/>
      <c r="Q1738" s="33"/>
      <c r="R1738" s="33"/>
      <c r="S1738" s="42"/>
      <c r="T1738" s="2"/>
      <c r="U1738" s="2"/>
      <c r="V1738" s="2"/>
      <c r="W1738" s="2"/>
      <c r="X1738" s="55"/>
      <c r="Y1738" s="62"/>
      <c r="Z1738" s="62"/>
      <c r="AA1738" s="62"/>
      <c r="AB1738" s="62"/>
      <c r="AC1738" s="68"/>
      <c r="AD1738" s="2"/>
      <c r="AE1738" s="2"/>
      <c r="AF1738" s="2"/>
      <c r="AG1738" s="2"/>
      <c r="AH1738" s="55"/>
      <c r="AI1738" s="72"/>
      <c r="AJ1738" s="72"/>
      <c r="AK1738" s="72"/>
      <c r="AL1738" s="72"/>
      <c r="AM1738" s="80"/>
      <c r="AN1738" s="2"/>
      <c r="AO1738" s="2"/>
      <c r="AP1738" s="2"/>
      <c r="AQ1738" s="2"/>
      <c r="AR1738" s="55"/>
      <c r="AS1738" s="85"/>
      <c r="AT1738" s="85"/>
      <c r="AU1738" s="85"/>
      <c r="AV1738" s="85"/>
      <c r="AW1738" s="100"/>
      <c r="AX1738" s="2"/>
      <c r="AY1738" s="2"/>
      <c r="AZ1738" s="2"/>
      <c r="BA1738" s="2"/>
      <c r="BB1738" s="55"/>
      <c r="BC1738" s="105"/>
      <c r="BD1738" s="105"/>
      <c r="BE1738" s="105"/>
      <c r="BF1738" s="105"/>
      <c r="BG1738" s="109"/>
      <c r="BH1738" s="2"/>
      <c r="BI1738" s="2"/>
      <c r="BJ1738" s="2"/>
      <c r="BK1738" s="2"/>
      <c r="BL1738" s="55"/>
      <c r="BM1738" s="48"/>
      <c r="BN1738" s="48"/>
      <c r="BO1738" s="48"/>
      <c r="BP1738" s="48"/>
      <c r="BQ1738" s="117"/>
      <c r="BR1738" s="2"/>
      <c r="BS1738" s="2"/>
      <c r="BT1738" s="2"/>
      <c r="BU1738" s="2"/>
      <c r="BV1738" s="55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18" t="s">
        <v>5</v>
      </c>
      <c r="H1739" s="3">
        <v>2024</v>
      </c>
      <c r="I1739" s="20" t="s">
        <v>290</v>
      </c>
      <c r="J1739" s="184" t="s">
        <v>271</v>
      </c>
      <c r="K1739" s="184" t="s">
        <v>321</v>
      </c>
      <c r="L1739" s="187">
        <f t="shared" si="56"/>
        <v>0</v>
      </c>
      <c r="M1739" s="187">
        <f t="shared" si="57"/>
        <v>0</v>
      </c>
      <c r="N1739" s="186"/>
      <c r="O1739" s="33"/>
      <c r="P1739" s="33"/>
      <c r="Q1739" s="33"/>
      <c r="R1739" s="33"/>
      <c r="S1739" s="42"/>
      <c r="T1739" s="2"/>
      <c r="U1739" s="2"/>
      <c r="V1739" s="2"/>
      <c r="W1739" s="2"/>
      <c r="X1739" s="55"/>
      <c r="Y1739" s="62"/>
      <c r="Z1739" s="62"/>
      <c r="AA1739" s="62"/>
      <c r="AB1739" s="62"/>
      <c r="AC1739" s="68"/>
      <c r="AD1739" s="2"/>
      <c r="AE1739" s="2"/>
      <c r="AF1739" s="2"/>
      <c r="AG1739" s="2"/>
      <c r="AH1739" s="55"/>
      <c r="AI1739" s="72"/>
      <c r="AJ1739" s="72"/>
      <c r="AK1739" s="72"/>
      <c r="AL1739" s="72"/>
      <c r="AM1739" s="80"/>
      <c r="AN1739" s="2"/>
      <c r="AO1739" s="2"/>
      <c r="AP1739" s="2"/>
      <c r="AQ1739" s="2"/>
      <c r="AR1739" s="55"/>
      <c r="AS1739" s="85"/>
      <c r="AT1739" s="85"/>
      <c r="AU1739" s="85"/>
      <c r="AV1739" s="85"/>
      <c r="AW1739" s="100"/>
      <c r="AX1739" s="2"/>
      <c r="AY1739" s="2"/>
      <c r="AZ1739" s="2"/>
      <c r="BA1739" s="2"/>
      <c r="BB1739" s="55"/>
      <c r="BC1739" s="105"/>
      <c r="BD1739" s="105"/>
      <c r="BE1739" s="105"/>
      <c r="BF1739" s="105"/>
      <c r="BG1739" s="109"/>
      <c r="BH1739" s="2"/>
      <c r="BI1739" s="2"/>
      <c r="BJ1739" s="2"/>
      <c r="BK1739" s="2"/>
      <c r="BL1739" s="55"/>
      <c r="BM1739" s="48"/>
      <c r="BN1739" s="48"/>
      <c r="BO1739" s="48"/>
      <c r="BP1739" s="48"/>
      <c r="BQ1739" s="117"/>
      <c r="BR1739" s="2"/>
      <c r="BS1739" s="2"/>
      <c r="BT1739" s="2"/>
      <c r="BU1739" s="2"/>
      <c r="BV1739" s="55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18" t="s">
        <v>5</v>
      </c>
      <c r="H1740" s="3">
        <v>2024</v>
      </c>
      <c r="I1740" s="20" t="s">
        <v>284</v>
      </c>
      <c r="J1740" s="184" t="s">
        <v>294</v>
      </c>
      <c r="K1740" s="184" t="s">
        <v>320</v>
      </c>
      <c r="L1740" s="187">
        <f t="shared" si="56"/>
        <v>0</v>
      </c>
      <c r="M1740" s="187">
        <f t="shared" si="57"/>
        <v>0</v>
      </c>
      <c r="N1740" s="186"/>
      <c r="O1740" s="33"/>
      <c r="P1740" s="33"/>
      <c r="Q1740" s="33"/>
      <c r="R1740" s="33"/>
      <c r="S1740" s="42"/>
      <c r="T1740" s="2"/>
      <c r="U1740" s="2"/>
      <c r="V1740" s="2"/>
      <c r="W1740" s="2"/>
      <c r="X1740" s="55"/>
      <c r="Y1740" s="62"/>
      <c r="Z1740" s="62"/>
      <c r="AA1740" s="62"/>
      <c r="AB1740" s="62"/>
      <c r="AC1740" s="68"/>
      <c r="AD1740" s="2"/>
      <c r="AE1740" s="2"/>
      <c r="AF1740" s="2"/>
      <c r="AG1740" s="2"/>
      <c r="AH1740" s="55"/>
      <c r="AI1740" s="72"/>
      <c r="AJ1740" s="72"/>
      <c r="AK1740" s="72"/>
      <c r="AL1740" s="72"/>
      <c r="AM1740" s="80"/>
      <c r="AN1740" s="2"/>
      <c r="AO1740" s="2"/>
      <c r="AP1740" s="2"/>
      <c r="AQ1740" s="2"/>
      <c r="AR1740" s="55"/>
      <c r="AS1740" s="85"/>
      <c r="AT1740" s="85"/>
      <c r="AU1740" s="85"/>
      <c r="AV1740" s="85"/>
      <c r="AW1740" s="100"/>
      <c r="AX1740" s="2"/>
      <c r="AY1740" s="2"/>
      <c r="AZ1740" s="2"/>
      <c r="BA1740" s="2"/>
      <c r="BB1740" s="55"/>
      <c r="BC1740" s="105"/>
      <c r="BD1740" s="105"/>
      <c r="BE1740" s="105"/>
      <c r="BF1740" s="105"/>
      <c r="BG1740" s="109"/>
      <c r="BH1740" s="2"/>
      <c r="BI1740" s="2"/>
      <c r="BJ1740" s="2"/>
      <c r="BK1740" s="2"/>
      <c r="BL1740" s="55"/>
      <c r="BM1740" s="48"/>
      <c r="BN1740" s="48"/>
      <c r="BO1740" s="48"/>
      <c r="BP1740" s="48"/>
      <c r="BQ1740" s="117"/>
      <c r="BR1740" s="2"/>
      <c r="BS1740" s="2"/>
      <c r="BT1740" s="2"/>
      <c r="BU1740" s="2"/>
      <c r="BV1740" s="55"/>
    </row>
    <row r="1741" spans="1:74" ht="28.8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18" t="s">
        <v>5</v>
      </c>
      <c r="H1741" s="3">
        <v>2024</v>
      </c>
      <c r="I1741" s="20" t="s">
        <v>284</v>
      </c>
      <c r="J1741" s="184" t="s">
        <v>346</v>
      </c>
      <c r="K1741" s="184" t="s">
        <v>320</v>
      </c>
      <c r="L1741" s="187">
        <f t="shared" si="56"/>
        <v>0</v>
      </c>
      <c r="M1741" s="187">
        <f t="shared" si="57"/>
        <v>0</v>
      </c>
      <c r="N1741" s="186"/>
      <c r="O1741" s="33"/>
      <c r="P1741" s="33"/>
      <c r="Q1741" s="33"/>
      <c r="R1741" s="33"/>
      <c r="S1741" s="42"/>
      <c r="T1741" s="2"/>
      <c r="U1741" s="2"/>
      <c r="V1741" s="2"/>
      <c r="W1741" s="2"/>
      <c r="X1741" s="55"/>
      <c r="Y1741" s="62"/>
      <c r="Z1741" s="62"/>
      <c r="AA1741" s="62"/>
      <c r="AB1741" s="62"/>
      <c r="AC1741" s="68"/>
      <c r="AD1741" s="2"/>
      <c r="AE1741" s="2"/>
      <c r="AF1741" s="2"/>
      <c r="AG1741" s="2"/>
      <c r="AH1741" s="55"/>
      <c r="AI1741" s="72"/>
      <c r="AJ1741" s="72"/>
      <c r="AK1741" s="72"/>
      <c r="AL1741" s="72"/>
      <c r="AM1741" s="80"/>
      <c r="AN1741" s="2"/>
      <c r="AO1741" s="2"/>
      <c r="AP1741" s="2"/>
      <c r="AQ1741" s="2"/>
      <c r="AR1741" s="55"/>
      <c r="AS1741" s="85"/>
      <c r="AT1741" s="85"/>
      <c r="AU1741" s="85"/>
      <c r="AV1741" s="85"/>
      <c r="AW1741" s="100"/>
      <c r="AX1741" s="2"/>
      <c r="AY1741" s="2"/>
      <c r="AZ1741" s="2"/>
      <c r="BA1741" s="2"/>
      <c r="BB1741" s="55"/>
      <c r="BC1741" s="105"/>
      <c r="BD1741" s="105"/>
      <c r="BE1741" s="105"/>
      <c r="BF1741" s="105"/>
      <c r="BG1741" s="109"/>
      <c r="BH1741" s="2"/>
      <c r="BI1741" s="2"/>
      <c r="BJ1741" s="2"/>
      <c r="BK1741" s="2"/>
      <c r="BL1741" s="55"/>
      <c r="BM1741" s="48"/>
      <c r="BN1741" s="48"/>
      <c r="BO1741" s="48"/>
      <c r="BP1741" s="48"/>
      <c r="BQ1741" s="117"/>
      <c r="BR1741" s="2"/>
      <c r="BS1741" s="2"/>
      <c r="BT1741" s="2"/>
      <c r="BU1741" s="2"/>
      <c r="BV1741" s="55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18" t="s">
        <v>5</v>
      </c>
      <c r="H1742" s="3">
        <v>2024</v>
      </c>
      <c r="I1742" s="20" t="s">
        <v>284</v>
      </c>
      <c r="J1742" s="184" t="s">
        <v>295</v>
      </c>
      <c r="K1742" s="184" t="s">
        <v>320</v>
      </c>
      <c r="L1742" s="187">
        <f t="shared" si="56"/>
        <v>0</v>
      </c>
      <c r="M1742" s="187">
        <f t="shared" si="57"/>
        <v>0</v>
      </c>
      <c r="N1742" s="186"/>
      <c r="O1742" s="33"/>
      <c r="P1742" s="33"/>
      <c r="Q1742" s="33"/>
      <c r="R1742" s="33"/>
      <c r="S1742" s="42"/>
      <c r="T1742" s="2"/>
      <c r="U1742" s="2"/>
      <c r="V1742" s="2"/>
      <c r="W1742" s="2"/>
      <c r="X1742" s="55"/>
      <c r="Y1742" s="62"/>
      <c r="Z1742" s="62"/>
      <c r="AA1742" s="62"/>
      <c r="AB1742" s="62"/>
      <c r="AC1742" s="68"/>
      <c r="AD1742" s="2"/>
      <c r="AE1742" s="2"/>
      <c r="AF1742" s="2"/>
      <c r="AG1742" s="2"/>
      <c r="AH1742" s="55"/>
      <c r="AI1742" s="72"/>
      <c r="AJ1742" s="72"/>
      <c r="AK1742" s="72"/>
      <c r="AL1742" s="72"/>
      <c r="AM1742" s="80"/>
      <c r="AN1742" s="2"/>
      <c r="AO1742" s="2"/>
      <c r="AP1742" s="2"/>
      <c r="AQ1742" s="2"/>
      <c r="AR1742" s="55"/>
      <c r="AS1742" s="85"/>
      <c r="AT1742" s="85"/>
      <c r="AU1742" s="85"/>
      <c r="AV1742" s="85"/>
      <c r="AW1742" s="100"/>
      <c r="AX1742" s="2"/>
      <c r="AY1742" s="2"/>
      <c r="AZ1742" s="2"/>
      <c r="BA1742" s="2"/>
      <c r="BB1742" s="55"/>
      <c r="BC1742" s="105"/>
      <c r="BD1742" s="105"/>
      <c r="BE1742" s="105"/>
      <c r="BF1742" s="105"/>
      <c r="BG1742" s="109"/>
      <c r="BH1742" s="2"/>
      <c r="BI1742" s="2"/>
      <c r="BJ1742" s="2"/>
      <c r="BK1742" s="2"/>
      <c r="BL1742" s="55"/>
      <c r="BM1742" s="48"/>
      <c r="BN1742" s="48"/>
      <c r="BO1742" s="48"/>
      <c r="BP1742" s="48"/>
      <c r="BQ1742" s="117"/>
      <c r="BR1742" s="2"/>
      <c r="BS1742" s="2"/>
      <c r="BT1742" s="2"/>
      <c r="BU1742" s="2"/>
      <c r="BV1742" s="55"/>
    </row>
    <row r="1743" spans="1:74" ht="28.8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18" t="s">
        <v>5</v>
      </c>
      <c r="H1743" s="3">
        <v>2024</v>
      </c>
      <c r="I1743" s="20" t="s">
        <v>290</v>
      </c>
      <c r="J1743" s="184" t="s">
        <v>299</v>
      </c>
      <c r="K1743" s="184" t="s">
        <v>318</v>
      </c>
      <c r="L1743" s="187">
        <f t="shared" si="56"/>
        <v>0</v>
      </c>
      <c r="M1743" s="187">
        <f t="shared" si="57"/>
        <v>0</v>
      </c>
      <c r="N1743" s="186"/>
      <c r="O1743" s="33"/>
      <c r="P1743" s="33"/>
      <c r="Q1743" s="33"/>
      <c r="R1743" s="33"/>
      <c r="S1743" s="42"/>
      <c r="T1743" s="2"/>
      <c r="U1743" s="2"/>
      <c r="V1743" s="2"/>
      <c r="W1743" s="2"/>
      <c r="X1743" s="55"/>
      <c r="Y1743" s="62"/>
      <c r="Z1743" s="62"/>
      <c r="AA1743" s="62"/>
      <c r="AB1743" s="62"/>
      <c r="AC1743" s="68"/>
      <c r="AD1743" s="2"/>
      <c r="AE1743" s="2"/>
      <c r="AF1743" s="2"/>
      <c r="AG1743" s="2"/>
      <c r="AH1743" s="55"/>
      <c r="AI1743" s="72"/>
      <c r="AJ1743" s="72"/>
      <c r="AK1743" s="72"/>
      <c r="AL1743" s="72"/>
      <c r="AM1743" s="80"/>
      <c r="AN1743" s="2"/>
      <c r="AO1743" s="2"/>
      <c r="AP1743" s="2"/>
      <c r="AQ1743" s="2"/>
      <c r="AR1743" s="55"/>
      <c r="AS1743" s="85"/>
      <c r="AT1743" s="85"/>
      <c r="AU1743" s="85"/>
      <c r="AV1743" s="85"/>
      <c r="AW1743" s="100"/>
      <c r="AX1743" s="2"/>
      <c r="AY1743" s="2"/>
      <c r="AZ1743" s="2"/>
      <c r="BA1743" s="2"/>
      <c r="BB1743" s="55"/>
      <c r="BC1743" s="105"/>
      <c r="BD1743" s="105"/>
      <c r="BE1743" s="105"/>
      <c r="BF1743" s="105"/>
      <c r="BG1743" s="109"/>
      <c r="BH1743" s="2"/>
      <c r="BI1743" s="2"/>
      <c r="BJ1743" s="2"/>
      <c r="BK1743" s="2"/>
      <c r="BL1743" s="55"/>
      <c r="BM1743" s="48"/>
      <c r="BN1743" s="48"/>
      <c r="BO1743" s="48"/>
      <c r="BP1743" s="48"/>
      <c r="BQ1743" s="117"/>
      <c r="BR1743" s="2"/>
      <c r="BS1743" s="2"/>
      <c r="BT1743" s="2"/>
      <c r="BU1743" s="2"/>
      <c r="BV1743" s="55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18" t="s">
        <v>5</v>
      </c>
      <c r="H1744" s="3">
        <v>2024</v>
      </c>
      <c r="I1744" s="20" t="s">
        <v>315</v>
      </c>
      <c r="J1744" s="184" t="s">
        <v>347</v>
      </c>
      <c r="K1744" s="184" t="s">
        <v>320</v>
      </c>
      <c r="L1744" s="187">
        <f t="shared" si="56"/>
        <v>0</v>
      </c>
      <c r="M1744" s="187">
        <f t="shared" si="57"/>
        <v>0</v>
      </c>
      <c r="N1744" s="186"/>
      <c r="O1744" s="33"/>
      <c r="P1744" s="33"/>
      <c r="Q1744" s="33"/>
      <c r="R1744" s="33"/>
      <c r="S1744" s="42"/>
      <c r="T1744" s="2"/>
      <c r="U1744" s="2"/>
      <c r="V1744" s="2"/>
      <c r="W1744" s="2"/>
      <c r="X1744" s="55"/>
      <c r="Y1744" s="62"/>
      <c r="Z1744" s="62"/>
      <c r="AA1744" s="62"/>
      <c r="AB1744" s="62"/>
      <c r="AC1744" s="68"/>
      <c r="AD1744" s="2"/>
      <c r="AE1744" s="2"/>
      <c r="AF1744" s="2"/>
      <c r="AG1744" s="2"/>
      <c r="AH1744" s="55"/>
      <c r="AI1744" s="72"/>
      <c r="AJ1744" s="72"/>
      <c r="AK1744" s="72"/>
      <c r="AL1744" s="72"/>
      <c r="AM1744" s="80"/>
      <c r="AN1744" s="2"/>
      <c r="AO1744" s="2"/>
      <c r="AP1744" s="2"/>
      <c r="AQ1744" s="2"/>
      <c r="AR1744" s="55"/>
      <c r="AS1744" s="85"/>
      <c r="AT1744" s="85"/>
      <c r="AU1744" s="85"/>
      <c r="AV1744" s="85"/>
      <c r="AW1744" s="100"/>
      <c r="AX1744" s="2"/>
      <c r="AY1744" s="2"/>
      <c r="AZ1744" s="2"/>
      <c r="BA1744" s="2"/>
      <c r="BB1744" s="55"/>
      <c r="BC1744" s="105"/>
      <c r="BD1744" s="105"/>
      <c r="BE1744" s="105"/>
      <c r="BF1744" s="105"/>
      <c r="BG1744" s="109"/>
      <c r="BH1744" s="2"/>
      <c r="BI1744" s="2"/>
      <c r="BJ1744" s="2"/>
      <c r="BK1744" s="2"/>
      <c r="BL1744" s="55"/>
      <c r="BM1744" s="48"/>
      <c r="BN1744" s="48"/>
      <c r="BO1744" s="48"/>
      <c r="BP1744" s="48"/>
      <c r="BQ1744" s="117"/>
      <c r="BR1744" s="2"/>
      <c r="BS1744" s="2"/>
      <c r="BT1744" s="2"/>
      <c r="BU1744" s="2"/>
      <c r="BV1744" s="55"/>
    </row>
    <row r="1745" spans="1:74" ht="28.8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18" t="s">
        <v>5</v>
      </c>
      <c r="H1745" s="3">
        <v>2024</v>
      </c>
      <c r="I1745" s="20" t="s">
        <v>315</v>
      </c>
      <c r="J1745" s="184" t="s">
        <v>296</v>
      </c>
      <c r="K1745" s="184" t="s">
        <v>321</v>
      </c>
      <c r="L1745" s="187">
        <f t="shared" si="56"/>
        <v>0</v>
      </c>
      <c r="M1745" s="187">
        <f t="shared" si="57"/>
        <v>0</v>
      </c>
      <c r="N1745" s="186"/>
      <c r="O1745" s="33"/>
      <c r="P1745" s="33"/>
      <c r="Q1745" s="33"/>
      <c r="R1745" s="33"/>
      <c r="S1745" s="42"/>
      <c r="T1745" s="2"/>
      <c r="U1745" s="2"/>
      <c r="V1745" s="2"/>
      <c r="W1745" s="2"/>
      <c r="X1745" s="55"/>
      <c r="Y1745" s="62"/>
      <c r="Z1745" s="62"/>
      <c r="AA1745" s="62"/>
      <c r="AB1745" s="62"/>
      <c r="AC1745" s="68"/>
      <c r="AD1745" s="2"/>
      <c r="AE1745" s="2"/>
      <c r="AF1745" s="2"/>
      <c r="AG1745" s="2"/>
      <c r="AH1745" s="55"/>
      <c r="AI1745" s="72"/>
      <c r="AJ1745" s="72"/>
      <c r="AK1745" s="72"/>
      <c r="AL1745" s="72"/>
      <c r="AM1745" s="80"/>
      <c r="AN1745" s="2"/>
      <c r="AO1745" s="2"/>
      <c r="AP1745" s="2"/>
      <c r="AQ1745" s="2"/>
      <c r="AR1745" s="55"/>
      <c r="AS1745" s="85"/>
      <c r="AT1745" s="85"/>
      <c r="AU1745" s="85"/>
      <c r="AV1745" s="85"/>
      <c r="AW1745" s="100"/>
      <c r="AX1745" s="2"/>
      <c r="AY1745" s="2"/>
      <c r="AZ1745" s="2"/>
      <c r="BA1745" s="2"/>
      <c r="BB1745" s="55"/>
      <c r="BC1745" s="105"/>
      <c r="BD1745" s="105"/>
      <c r="BE1745" s="105"/>
      <c r="BF1745" s="105"/>
      <c r="BG1745" s="109"/>
      <c r="BH1745" s="2"/>
      <c r="BI1745" s="2"/>
      <c r="BJ1745" s="2"/>
      <c r="BK1745" s="2"/>
      <c r="BL1745" s="55"/>
      <c r="BM1745" s="48"/>
      <c r="BN1745" s="48"/>
      <c r="BO1745" s="48"/>
      <c r="BP1745" s="48"/>
      <c r="BQ1745" s="117"/>
      <c r="BR1745" s="2"/>
      <c r="BS1745" s="2"/>
      <c r="BT1745" s="2"/>
      <c r="BU1745" s="2"/>
      <c r="BV1745" s="55"/>
    </row>
    <row r="1746" spans="1:74" ht="28.8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18" t="s">
        <v>5</v>
      </c>
      <c r="H1746" s="3">
        <v>2024</v>
      </c>
      <c r="I1746" s="20" t="s">
        <v>316</v>
      </c>
      <c r="J1746" s="184" t="s">
        <v>297</v>
      </c>
      <c r="K1746" s="184" t="s">
        <v>318</v>
      </c>
      <c r="L1746" s="187">
        <f t="shared" si="56"/>
        <v>0</v>
      </c>
      <c r="M1746" s="187">
        <f t="shared" si="57"/>
        <v>0</v>
      </c>
      <c r="N1746" s="186"/>
      <c r="O1746" s="33"/>
      <c r="P1746" s="33"/>
      <c r="Q1746" s="33"/>
      <c r="R1746" s="33"/>
      <c r="S1746" s="42"/>
      <c r="T1746" s="2"/>
      <c r="U1746" s="2"/>
      <c r="V1746" s="2"/>
      <c r="W1746" s="2"/>
      <c r="X1746" s="55"/>
      <c r="Y1746" s="62"/>
      <c r="Z1746" s="62"/>
      <c r="AA1746" s="62"/>
      <c r="AB1746" s="62"/>
      <c r="AC1746" s="68"/>
      <c r="AD1746" s="2"/>
      <c r="AE1746" s="2"/>
      <c r="AF1746" s="2"/>
      <c r="AG1746" s="2"/>
      <c r="AH1746" s="55"/>
      <c r="AI1746" s="72"/>
      <c r="AJ1746" s="72"/>
      <c r="AK1746" s="72"/>
      <c r="AL1746" s="72"/>
      <c r="AM1746" s="80"/>
      <c r="AN1746" s="2"/>
      <c r="AO1746" s="2"/>
      <c r="AP1746" s="2"/>
      <c r="AQ1746" s="2"/>
      <c r="AR1746" s="55"/>
      <c r="AS1746" s="85"/>
      <c r="AT1746" s="85"/>
      <c r="AU1746" s="85"/>
      <c r="AV1746" s="85"/>
      <c r="AW1746" s="100"/>
      <c r="AX1746" s="2"/>
      <c r="AY1746" s="2"/>
      <c r="AZ1746" s="2"/>
      <c r="BA1746" s="2"/>
      <c r="BB1746" s="55"/>
      <c r="BC1746" s="105"/>
      <c r="BD1746" s="105"/>
      <c r="BE1746" s="105"/>
      <c r="BF1746" s="105"/>
      <c r="BG1746" s="109"/>
      <c r="BH1746" s="2"/>
      <c r="BI1746" s="2"/>
      <c r="BJ1746" s="2"/>
      <c r="BK1746" s="2"/>
      <c r="BL1746" s="55"/>
      <c r="BM1746" s="48"/>
      <c r="BN1746" s="48"/>
      <c r="BO1746" s="48"/>
      <c r="BP1746" s="48"/>
      <c r="BQ1746" s="117"/>
      <c r="BR1746" s="2"/>
      <c r="BS1746" s="2"/>
      <c r="BT1746" s="2"/>
      <c r="BU1746" s="2"/>
      <c r="BV1746" s="55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18" t="s">
        <v>5</v>
      </c>
      <c r="H1747" s="3">
        <v>2024</v>
      </c>
      <c r="I1747" s="20" t="s">
        <v>316</v>
      </c>
      <c r="J1747" s="185" t="s">
        <v>348</v>
      </c>
      <c r="K1747" s="185" t="s">
        <v>320</v>
      </c>
      <c r="L1747" s="187">
        <f t="shared" si="56"/>
        <v>0</v>
      </c>
      <c r="M1747" s="187">
        <f t="shared" si="57"/>
        <v>0</v>
      </c>
      <c r="N1747" s="186"/>
      <c r="O1747" s="33"/>
      <c r="P1747" s="33"/>
      <c r="Q1747" s="33"/>
      <c r="R1747" s="33"/>
      <c r="S1747" s="42"/>
      <c r="T1747" s="2"/>
      <c r="U1747" s="2"/>
      <c r="V1747" s="2"/>
      <c r="W1747" s="2"/>
      <c r="X1747" s="55"/>
      <c r="Y1747" s="62"/>
      <c r="Z1747" s="62"/>
      <c r="AA1747" s="62"/>
      <c r="AB1747" s="62"/>
      <c r="AC1747" s="68"/>
      <c r="AD1747" s="2"/>
      <c r="AE1747" s="2"/>
      <c r="AF1747" s="2"/>
      <c r="AG1747" s="2"/>
      <c r="AH1747" s="55"/>
      <c r="AI1747" s="72"/>
      <c r="AJ1747" s="72"/>
      <c r="AK1747" s="72"/>
      <c r="AL1747" s="72"/>
      <c r="AM1747" s="80"/>
      <c r="AN1747" s="2"/>
      <c r="AO1747" s="2"/>
      <c r="AP1747" s="2"/>
      <c r="AQ1747" s="2"/>
      <c r="AR1747" s="55"/>
      <c r="AS1747" s="85"/>
      <c r="AT1747" s="85"/>
      <c r="AU1747" s="85"/>
      <c r="AV1747" s="85"/>
      <c r="AW1747" s="100"/>
      <c r="AX1747" s="2"/>
      <c r="AY1747" s="2"/>
      <c r="AZ1747" s="2"/>
      <c r="BA1747" s="2"/>
      <c r="BB1747" s="55"/>
      <c r="BC1747" s="105"/>
      <c r="BD1747" s="105"/>
      <c r="BE1747" s="105"/>
      <c r="BF1747" s="105"/>
      <c r="BG1747" s="109"/>
      <c r="BH1747" s="2"/>
      <c r="BI1747" s="2"/>
      <c r="BJ1747" s="2"/>
      <c r="BK1747" s="2"/>
      <c r="BL1747" s="55"/>
      <c r="BM1747" s="48"/>
      <c r="BN1747" s="48"/>
      <c r="BO1747" s="48"/>
      <c r="BP1747" s="48"/>
      <c r="BQ1747" s="117"/>
      <c r="BR1747" s="2"/>
      <c r="BS1747" s="2"/>
      <c r="BT1747" s="2"/>
      <c r="BU1747" s="2"/>
      <c r="BV1747" s="55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18" t="s">
        <v>5</v>
      </c>
      <c r="H1748" s="3">
        <v>2024</v>
      </c>
      <c r="I1748" s="20" t="s">
        <v>282</v>
      </c>
      <c r="J1748" s="184" t="s">
        <v>272</v>
      </c>
      <c r="K1748" s="184" t="s">
        <v>321</v>
      </c>
      <c r="L1748" s="187">
        <f t="shared" si="56"/>
        <v>0</v>
      </c>
      <c r="M1748" s="187">
        <f t="shared" si="57"/>
        <v>0</v>
      </c>
      <c r="N1748" s="186"/>
      <c r="O1748" s="33"/>
      <c r="P1748" s="33"/>
      <c r="Q1748" s="33"/>
      <c r="R1748" s="33"/>
      <c r="S1748" s="42"/>
      <c r="T1748" s="2"/>
      <c r="U1748" s="2"/>
      <c r="V1748" s="2"/>
      <c r="W1748" s="2"/>
      <c r="X1748" s="55"/>
      <c r="Y1748" s="62"/>
      <c r="Z1748" s="62"/>
      <c r="AA1748" s="62"/>
      <c r="AB1748" s="62"/>
      <c r="AC1748" s="68"/>
      <c r="AD1748" s="2"/>
      <c r="AE1748" s="2"/>
      <c r="AF1748" s="2"/>
      <c r="AG1748" s="2"/>
      <c r="AH1748" s="55"/>
      <c r="AI1748" s="72"/>
      <c r="AJ1748" s="72"/>
      <c r="AK1748" s="72"/>
      <c r="AL1748" s="72"/>
      <c r="AM1748" s="80"/>
      <c r="AN1748" s="2"/>
      <c r="AO1748" s="2"/>
      <c r="AP1748" s="2"/>
      <c r="AQ1748" s="2"/>
      <c r="AR1748" s="55"/>
      <c r="AS1748" s="85"/>
      <c r="AT1748" s="85"/>
      <c r="AU1748" s="85"/>
      <c r="AV1748" s="85"/>
      <c r="AW1748" s="100"/>
      <c r="AX1748" s="2"/>
      <c r="AY1748" s="2"/>
      <c r="AZ1748" s="2"/>
      <c r="BA1748" s="2"/>
      <c r="BB1748" s="55"/>
      <c r="BC1748" s="105"/>
      <c r="BD1748" s="105"/>
      <c r="BE1748" s="105"/>
      <c r="BF1748" s="105"/>
      <c r="BG1748" s="109"/>
      <c r="BH1748" s="2"/>
      <c r="BI1748" s="2"/>
      <c r="BJ1748" s="2"/>
      <c r="BK1748" s="2"/>
      <c r="BL1748" s="55"/>
      <c r="BM1748" s="48"/>
      <c r="BN1748" s="48"/>
      <c r="BO1748" s="48"/>
      <c r="BP1748" s="48"/>
      <c r="BQ1748" s="117"/>
      <c r="BR1748" s="2"/>
      <c r="BS1748" s="2"/>
      <c r="BT1748" s="2"/>
      <c r="BU1748" s="2"/>
      <c r="BV1748" s="55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18" t="s">
        <v>5</v>
      </c>
      <c r="H1749" s="3">
        <v>2024</v>
      </c>
      <c r="I1749" s="20" t="s">
        <v>282</v>
      </c>
      <c r="J1749" s="184" t="s">
        <v>273</v>
      </c>
      <c r="K1749" s="184" t="s">
        <v>321</v>
      </c>
      <c r="L1749" s="187">
        <f t="shared" si="56"/>
        <v>0</v>
      </c>
      <c r="M1749" s="187">
        <f t="shared" si="57"/>
        <v>0</v>
      </c>
      <c r="N1749" s="186"/>
      <c r="O1749" s="33"/>
      <c r="P1749" s="33"/>
      <c r="Q1749" s="33"/>
      <c r="R1749" s="33"/>
      <c r="S1749" s="42"/>
      <c r="T1749" s="2"/>
      <c r="U1749" s="2"/>
      <c r="V1749" s="2"/>
      <c r="W1749" s="2"/>
      <c r="X1749" s="55"/>
      <c r="Y1749" s="62"/>
      <c r="Z1749" s="62"/>
      <c r="AA1749" s="62"/>
      <c r="AB1749" s="62"/>
      <c r="AC1749" s="68"/>
      <c r="AD1749" s="2"/>
      <c r="AE1749" s="2"/>
      <c r="AF1749" s="2"/>
      <c r="AG1749" s="2"/>
      <c r="AH1749" s="55"/>
      <c r="AI1749" s="72"/>
      <c r="AJ1749" s="72"/>
      <c r="AK1749" s="72"/>
      <c r="AL1749" s="72"/>
      <c r="AM1749" s="80"/>
      <c r="AN1749" s="2"/>
      <c r="AO1749" s="2"/>
      <c r="AP1749" s="2"/>
      <c r="AQ1749" s="2"/>
      <c r="AR1749" s="55"/>
      <c r="AS1749" s="85"/>
      <c r="AT1749" s="85"/>
      <c r="AU1749" s="85"/>
      <c r="AV1749" s="85"/>
      <c r="AW1749" s="100"/>
      <c r="AX1749" s="2"/>
      <c r="AY1749" s="2"/>
      <c r="AZ1749" s="2"/>
      <c r="BA1749" s="2"/>
      <c r="BB1749" s="55"/>
      <c r="BC1749" s="105"/>
      <c r="BD1749" s="105"/>
      <c r="BE1749" s="105"/>
      <c r="BF1749" s="105"/>
      <c r="BG1749" s="109"/>
      <c r="BH1749" s="2"/>
      <c r="BI1749" s="2"/>
      <c r="BJ1749" s="2"/>
      <c r="BK1749" s="2"/>
      <c r="BL1749" s="55"/>
      <c r="BM1749" s="48"/>
      <c r="BN1749" s="48"/>
      <c r="BO1749" s="48"/>
      <c r="BP1749" s="48"/>
      <c r="BQ1749" s="117"/>
      <c r="BR1749" s="2"/>
      <c r="BS1749" s="2"/>
      <c r="BT1749" s="2"/>
      <c r="BU1749" s="2"/>
      <c r="BV1749" s="55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18" t="s">
        <v>5</v>
      </c>
      <c r="H1750" s="3">
        <v>2024</v>
      </c>
      <c r="I1750" s="20" t="s">
        <v>282</v>
      </c>
      <c r="J1750" s="184" t="s">
        <v>274</v>
      </c>
      <c r="K1750" s="184" t="s">
        <v>321</v>
      </c>
      <c r="L1750" s="187">
        <f t="shared" si="56"/>
        <v>0</v>
      </c>
      <c r="M1750" s="187">
        <f t="shared" si="57"/>
        <v>0</v>
      </c>
      <c r="N1750" s="186"/>
      <c r="O1750" s="33"/>
      <c r="P1750" s="33"/>
      <c r="Q1750" s="33"/>
      <c r="R1750" s="33"/>
      <c r="S1750" s="42"/>
      <c r="T1750" s="2"/>
      <c r="U1750" s="2"/>
      <c r="V1750" s="2"/>
      <c r="W1750" s="2"/>
      <c r="X1750" s="55"/>
      <c r="Y1750" s="62"/>
      <c r="Z1750" s="62"/>
      <c r="AA1750" s="62"/>
      <c r="AB1750" s="62"/>
      <c r="AC1750" s="68"/>
      <c r="AD1750" s="2"/>
      <c r="AE1750" s="2"/>
      <c r="AF1750" s="2"/>
      <c r="AG1750" s="2"/>
      <c r="AH1750" s="55"/>
      <c r="AI1750" s="72"/>
      <c r="AJ1750" s="72"/>
      <c r="AK1750" s="72"/>
      <c r="AL1750" s="72"/>
      <c r="AM1750" s="80"/>
      <c r="AN1750" s="2"/>
      <c r="AO1750" s="2"/>
      <c r="AP1750" s="2"/>
      <c r="AQ1750" s="2"/>
      <c r="AR1750" s="55"/>
      <c r="AS1750" s="85"/>
      <c r="AT1750" s="85"/>
      <c r="AU1750" s="85"/>
      <c r="AV1750" s="85"/>
      <c r="AW1750" s="100"/>
      <c r="AX1750" s="2"/>
      <c r="AY1750" s="2"/>
      <c r="AZ1750" s="2"/>
      <c r="BA1750" s="2"/>
      <c r="BB1750" s="55"/>
      <c r="BC1750" s="105"/>
      <c r="BD1750" s="105"/>
      <c r="BE1750" s="105"/>
      <c r="BF1750" s="105"/>
      <c r="BG1750" s="109"/>
      <c r="BH1750" s="2"/>
      <c r="BI1750" s="2"/>
      <c r="BJ1750" s="2"/>
      <c r="BK1750" s="2"/>
      <c r="BL1750" s="55"/>
      <c r="BM1750" s="48"/>
      <c r="BN1750" s="48"/>
      <c r="BO1750" s="48"/>
      <c r="BP1750" s="48"/>
      <c r="BQ1750" s="117"/>
      <c r="BR1750" s="2"/>
      <c r="BS1750" s="2"/>
      <c r="BT1750" s="2"/>
      <c r="BU1750" s="2"/>
      <c r="BV1750" s="55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18" t="s">
        <v>5</v>
      </c>
      <c r="H1751" s="3">
        <v>2024</v>
      </c>
      <c r="I1751" s="20" t="s">
        <v>282</v>
      </c>
      <c r="J1751" s="184" t="s">
        <v>275</v>
      </c>
      <c r="K1751" s="184" t="s">
        <v>321</v>
      </c>
      <c r="L1751" s="187">
        <f t="shared" si="56"/>
        <v>0</v>
      </c>
      <c r="M1751" s="187">
        <f t="shared" si="57"/>
        <v>0</v>
      </c>
      <c r="N1751" s="186"/>
      <c r="O1751" s="33"/>
      <c r="P1751" s="33"/>
      <c r="Q1751" s="33"/>
      <c r="R1751" s="33"/>
      <c r="S1751" s="42"/>
      <c r="T1751" s="2"/>
      <c r="U1751" s="2"/>
      <c r="V1751" s="2"/>
      <c r="W1751" s="2"/>
      <c r="X1751" s="55"/>
      <c r="Y1751" s="62"/>
      <c r="Z1751" s="62"/>
      <c r="AA1751" s="62"/>
      <c r="AB1751" s="62"/>
      <c r="AC1751" s="68"/>
      <c r="AD1751" s="2"/>
      <c r="AE1751" s="2"/>
      <c r="AF1751" s="2"/>
      <c r="AG1751" s="2"/>
      <c r="AH1751" s="55"/>
      <c r="AI1751" s="72"/>
      <c r="AJ1751" s="72"/>
      <c r="AK1751" s="72"/>
      <c r="AL1751" s="72"/>
      <c r="AM1751" s="80"/>
      <c r="AN1751" s="2"/>
      <c r="AO1751" s="2"/>
      <c r="AP1751" s="2"/>
      <c r="AQ1751" s="2"/>
      <c r="AR1751" s="55"/>
      <c r="AS1751" s="85"/>
      <c r="AT1751" s="85"/>
      <c r="AU1751" s="85"/>
      <c r="AV1751" s="85"/>
      <c r="AW1751" s="100"/>
      <c r="AX1751" s="2"/>
      <c r="AY1751" s="2"/>
      <c r="AZ1751" s="2"/>
      <c r="BA1751" s="2"/>
      <c r="BB1751" s="55"/>
      <c r="BC1751" s="105"/>
      <c r="BD1751" s="105"/>
      <c r="BE1751" s="105"/>
      <c r="BF1751" s="105"/>
      <c r="BG1751" s="109"/>
      <c r="BH1751" s="2"/>
      <c r="BI1751" s="2"/>
      <c r="BJ1751" s="2"/>
      <c r="BK1751" s="2"/>
      <c r="BL1751" s="55"/>
      <c r="BM1751" s="48"/>
      <c r="BN1751" s="48"/>
      <c r="BO1751" s="48"/>
      <c r="BP1751" s="48"/>
      <c r="BQ1751" s="117"/>
      <c r="BR1751" s="2"/>
      <c r="BS1751" s="2"/>
      <c r="BT1751" s="2"/>
      <c r="BU1751" s="2"/>
      <c r="BV1751" s="55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18" t="s">
        <v>5</v>
      </c>
      <c r="H1752" s="3">
        <v>2024</v>
      </c>
      <c r="I1752" s="20" t="s">
        <v>282</v>
      </c>
      <c r="J1752" s="184" t="s">
        <v>276</v>
      </c>
      <c r="K1752" s="184" t="s">
        <v>320</v>
      </c>
      <c r="L1752" s="187">
        <f t="shared" si="56"/>
        <v>0</v>
      </c>
      <c r="M1752" s="187">
        <f t="shared" si="57"/>
        <v>0</v>
      </c>
      <c r="N1752" s="186"/>
      <c r="O1752" s="33"/>
      <c r="P1752" s="33"/>
      <c r="Q1752" s="33"/>
      <c r="R1752" s="33"/>
      <c r="S1752" s="42"/>
      <c r="T1752" s="2"/>
      <c r="U1752" s="2"/>
      <c r="V1752" s="2"/>
      <c r="W1752" s="2"/>
      <c r="X1752" s="55"/>
      <c r="Y1752" s="62"/>
      <c r="Z1752" s="62"/>
      <c r="AA1752" s="62"/>
      <c r="AB1752" s="62"/>
      <c r="AC1752" s="68"/>
      <c r="AD1752" s="2"/>
      <c r="AE1752" s="2"/>
      <c r="AF1752" s="2"/>
      <c r="AG1752" s="2"/>
      <c r="AH1752" s="55"/>
      <c r="AI1752" s="72"/>
      <c r="AJ1752" s="72"/>
      <c r="AK1752" s="72"/>
      <c r="AL1752" s="72"/>
      <c r="AM1752" s="80"/>
      <c r="AN1752" s="2"/>
      <c r="AO1752" s="2"/>
      <c r="AP1752" s="2"/>
      <c r="AQ1752" s="2"/>
      <c r="AR1752" s="55"/>
      <c r="AS1752" s="85"/>
      <c r="AT1752" s="85"/>
      <c r="AU1752" s="85"/>
      <c r="AV1752" s="85"/>
      <c r="AW1752" s="100"/>
      <c r="AX1752" s="2"/>
      <c r="AY1752" s="2"/>
      <c r="AZ1752" s="2"/>
      <c r="BA1752" s="2"/>
      <c r="BB1752" s="55"/>
      <c r="BC1752" s="105"/>
      <c r="BD1752" s="105"/>
      <c r="BE1752" s="105"/>
      <c r="BF1752" s="105"/>
      <c r="BG1752" s="109"/>
      <c r="BH1752" s="2"/>
      <c r="BI1752" s="2"/>
      <c r="BJ1752" s="2"/>
      <c r="BK1752" s="2"/>
      <c r="BL1752" s="55"/>
      <c r="BM1752" s="48"/>
      <c r="BN1752" s="48"/>
      <c r="BO1752" s="48"/>
      <c r="BP1752" s="48"/>
      <c r="BQ1752" s="117"/>
      <c r="BR1752" s="2"/>
      <c r="BS1752" s="2"/>
      <c r="BT1752" s="2"/>
      <c r="BU1752" s="2"/>
      <c r="BV1752" s="55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18" t="s">
        <v>5</v>
      </c>
      <c r="H1753" s="3">
        <v>2024</v>
      </c>
      <c r="I1753" s="20" t="s">
        <v>282</v>
      </c>
      <c r="J1753" s="184" t="s">
        <v>277</v>
      </c>
      <c r="K1753" s="184" t="s">
        <v>320</v>
      </c>
      <c r="L1753" s="187">
        <f t="shared" si="56"/>
        <v>0</v>
      </c>
      <c r="M1753" s="187">
        <f t="shared" si="57"/>
        <v>0</v>
      </c>
      <c r="N1753" s="186"/>
      <c r="O1753" s="33"/>
      <c r="P1753" s="33"/>
      <c r="Q1753" s="33"/>
      <c r="R1753" s="33"/>
      <c r="S1753" s="42"/>
      <c r="T1753" s="2"/>
      <c r="U1753" s="2"/>
      <c r="V1753" s="2"/>
      <c r="W1753" s="2"/>
      <c r="X1753" s="55"/>
      <c r="Y1753" s="62"/>
      <c r="Z1753" s="62"/>
      <c r="AA1753" s="62"/>
      <c r="AB1753" s="62"/>
      <c r="AC1753" s="68"/>
      <c r="AD1753" s="2"/>
      <c r="AE1753" s="2"/>
      <c r="AF1753" s="2"/>
      <c r="AG1753" s="2"/>
      <c r="AH1753" s="55"/>
      <c r="AI1753" s="72"/>
      <c r="AJ1753" s="72"/>
      <c r="AK1753" s="72"/>
      <c r="AL1753" s="72"/>
      <c r="AM1753" s="80"/>
      <c r="AN1753" s="2"/>
      <c r="AO1753" s="2"/>
      <c r="AP1753" s="2"/>
      <c r="AQ1753" s="2"/>
      <c r="AR1753" s="55"/>
      <c r="AS1753" s="85"/>
      <c r="AT1753" s="85"/>
      <c r="AU1753" s="85"/>
      <c r="AV1753" s="85"/>
      <c r="AW1753" s="100"/>
      <c r="AX1753" s="2"/>
      <c r="AY1753" s="2"/>
      <c r="AZ1753" s="2"/>
      <c r="BA1753" s="2"/>
      <c r="BB1753" s="55"/>
      <c r="BC1753" s="105"/>
      <c r="BD1753" s="105"/>
      <c r="BE1753" s="105"/>
      <c r="BF1753" s="105"/>
      <c r="BG1753" s="109"/>
      <c r="BH1753" s="2"/>
      <c r="BI1753" s="2"/>
      <c r="BJ1753" s="2"/>
      <c r="BK1753" s="2"/>
      <c r="BL1753" s="55"/>
      <c r="BM1753" s="48"/>
      <c r="BN1753" s="48"/>
      <c r="BO1753" s="48"/>
      <c r="BP1753" s="48"/>
      <c r="BQ1753" s="117"/>
      <c r="BR1753" s="2"/>
      <c r="BS1753" s="2"/>
      <c r="BT1753" s="2"/>
      <c r="BU1753" s="2"/>
      <c r="BV1753" s="55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18" t="s">
        <v>5</v>
      </c>
      <c r="H1754" s="3">
        <v>2024</v>
      </c>
      <c r="I1754" s="20" t="s">
        <v>283</v>
      </c>
      <c r="J1754" s="184" t="s">
        <v>298</v>
      </c>
      <c r="K1754" s="184" t="s">
        <v>321</v>
      </c>
      <c r="L1754" s="187">
        <f t="shared" si="56"/>
        <v>0</v>
      </c>
      <c r="M1754" s="187">
        <f t="shared" si="57"/>
        <v>0</v>
      </c>
      <c r="N1754" s="186"/>
      <c r="O1754" s="33"/>
      <c r="P1754" s="33"/>
      <c r="Q1754" s="33"/>
      <c r="R1754" s="33"/>
      <c r="S1754" s="42"/>
      <c r="T1754" s="2"/>
      <c r="U1754" s="2"/>
      <c r="V1754" s="2"/>
      <c r="W1754" s="2"/>
      <c r="X1754" s="55"/>
      <c r="Y1754" s="62"/>
      <c r="Z1754" s="62"/>
      <c r="AA1754" s="62"/>
      <c r="AB1754" s="62"/>
      <c r="AC1754" s="68"/>
      <c r="AD1754" s="2"/>
      <c r="AE1754" s="2"/>
      <c r="AF1754" s="2"/>
      <c r="AG1754" s="2"/>
      <c r="AH1754" s="55"/>
      <c r="AI1754" s="72"/>
      <c r="AJ1754" s="72"/>
      <c r="AK1754" s="72"/>
      <c r="AL1754" s="72"/>
      <c r="AM1754" s="80"/>
      <c r="AN1754" s="2"/>
      <c r="AO1754" s="2"/>
      <c r="AP1754" s="2"/>
      <c r="AQ1754" s="2"/>
      <c r="AR1754" s="55"/>
      <c r="AS1754" s="85"/>
      <c r="AT1754" s="85"/>
      <c r="AU1754" s="85"/>
      <c r="AV1754" s="85"/>
      <c r="AW1754" s="100"/>
      <c r="AX1754" s="2"/>
      <c r="AY1754" s="2"/>
      <c r="AZ1754" s="2"/>
      <c r="BA1754" s="2"/>
      <c r="BB1754" s="55"/>
      <c r="BC1754" s="105"/>
      <c r="BD1754" s="105"/>
      <c r="BE1754" s="105"/>
      <c r="BF1754" s="105"/>
      <c r="BG1754" s="109"/>
      <c r="BH1754" s="2"/>
      <c r="BI1754" s="2"/>
      <c r="BJ1754" s="2"/>
      <c r="BK1754" s="2"/>
      <c r="BL1754" s="55"/>
      <c r="BM1754" s="48"/>
      <c r="BN1754" s="48"/>
      <c r="BO1754" s="48"/>
      <c r="BP1754" s="48"/>
      <c r="BQ1754" s="117"/>
      <c r="BR1754" s="2"/>
      <c r="BS1754" s="2"/>
      <c r="BT1754" s="2"/>
      <c r="BU1754" s="2"/>
      <c r="BV1754" s="55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18" t="s">
        <v>5</v>
      </c>
      <c r="H1755" s="3">
        <v>2024</v>
      </c>
      <c r="I1755" s="20" t="s">
        <v>283</v>
      </c>
      <c r="J1755" s="184" t="s">
        <v>278</v>
      </c>
      <c r="K1755" s="184" t="s">
        <v>320</v>
      </c>
      <c r="L1755" s="187">
        <f t="shared" si="56"/>
        <v>1</v>
      </c>
      <c r="M1755" s="187">
        <f t="shared" si="57"/>
        <v>1.891</v>
      </c>
      <c r="N1755" s="186" t="s">
        <v>513</v>
      </c>
      <c r="O1755" s="33"/>
      <c r="P1755" s="33"/>
      <c r="Q1755" s="33"/>
      <c r="R1755" s="33"/>
      <c r="S1755" s="42"/>
      <c r="T1755" s="2">
        <v>4</v>
      </c>
      <c r="U1755" s="2"/>
      <c r="V1755" s="2"/>
      <c r="W1755" s="2">
        <v>1</v>
      </c>
      <c r="X1755" s="55">
        <v>1.891</v>
      </c>
      <c r="Y1755" s="62"/>
      <c r="Z1755" s="62"/>
      <c r="AA1755" s="62"/>
      <c r="AB1755" s="62"/>
      <c r="AC1755" s="68"/>
      <c r="AD1755" s="2"/>
      <c r="AE1755" s="2"/>
      <c r="AF1755" s="2"/>
      <c r="AG1755" s="2"/>
      <c r="AH1755" s="55"/>
      <c r="AI1755" s="72"/>
      <c r="AJ1755" s="72"/>
      <c r="AK1755" s="72"/>
      <c r="AL1755" s="72"/>
      <c r="AM1755" s="80"/>
      <c r="AN1755" s="2"/>
      <c r="AO1755" s="2"/>
      <c r="AP1755" s="2"/>
      <c r="AQ1755" s="2"/>
      <c r="AR1755" s="55"/>
      <c r="AS1755" s="85"/>
      <c r="AT1755" s="85"/>
      <c r="AU1755" s="85"/>
      <c r="AV1755" s="85"/>
      <c r="AW1755" s="100"/>
      <c r="AX1755" s="2"/>
      <c r="AY1755" s="2"/>
      <c r="AZ1755" s="2"/>
      <c r="BA1755" s="2"/>
      <c r="BB1755" s="55"/>
      <c r="BC1755" s="105"/>
      <c r="BD1755" s="105"/>
      <c r="BE1755" s="105"/>
      <c r="BF1755" s="105"/>
      <c r="BG1755" s="109"/>
      <c r="BH1755" s="2"/>
      <c r="BI1755" s="2"/>
      <c r="BJ1755" s="2"/>
      <c r="BK1755" s="2"/>
      <c r="BL1755" s="55"/>
      <c r="BM1755" s="48"/>
      <c r="BN1755" s="48"/>
      <c r="BO1755" s="48"/>
      <c r="BP1755" s="48"/>
      <c r="BQ1755" s="117"/>
      <c r="BR1755" s="2"/>
      <c r="BS1755" s="2"/>
      <c r="BT1755" s="2"/>
      <c r="BU1755" s="2"/>
      <c r="BV1755" s="55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18" t="s">
        <v>5</v>
      </c>
      <c r="H1756" s="3">
        <v>2024</v>
      </c>
      <c r="I1756" s="20" t="s">
        <v>283</v>
      </c>
      <c r="J1756" s="184" t="s">
        <v>279</v>
      </c>
      <c r="K1756" s="184" t="s">
        <v>320</v>
      </c>
      <c r="L1756" s="187">
        <f t="shared" si="56"/>
        <v>0</v>
      </c>
      <c r="M1756" s="187">
        <f t="shared" si="57"/>
        <v>0</v>
      </c>
      <c r="N1756" s="186"/>
      <c r="O1756" s="33"/>
      <c r="P1756" s="33"/>
      <c r="Q1756" s="33"/>
      <c r="R1756" s="33"/>
      <c r="S1756" s="42"/>
      <c r="T1756" s="2"/>
      <c r="U1756" s="2"/>
      <c r="V1756" s="2"/>
      <c r="W1756" s="2"/>
      <c r="X1756" s="55"/>
      <c r="Y1756" s="62"/>
      <c r="Z1756" s="62"/>
      <c r="AA1756" s="62"/>
      <c r="AB1756" s="62"/>
      <c r="AC1756" s="68"/>
      <c r="AD1756" s="2"/>
      <c r="AE1756" s="2"/>
      <c r="AF1756" s="2"/>
      <c r="AG1756" s="2"/>
      <c r="AH1756" s="55"/>
      <c r="AI1756" s="72"/>
      <c r="AJ1756" s="72"/>
      <c r="AK1756" s="72"/>
      <c r="AL1756" s="72"/>
      <c r="AM1756" s="80"/>
      <c r="AN1756" s="2"/>
      <c r="AO1756" s="2"/>
      <c r="AP1756" s="2"/>
      <c r="AQ1756" s="2"/>
      <c r="AR1756" s="55"/>
      <c r="AS1756" s="85"/>
      <c r="AT1756" s="85"/>
      <c r="AU1756" s="85"/>
      <c r="AV1756" s="85"/>
      <c r="AW1756" s="100"/>
      <c r="AX1756" s="2"/>
      <c r="AY1756" s="2"/>
      <c r="AZ1756" s="2"/>
      <c r="BA1756" s="2"/>
      <c r="BB1756" s="55"/>
      <c r="BC1756" s="105"/>
      <c r="BD1756" s="105"/>
      <c r="BE1756" s="105"/>
      <c r="BF1756" s="105"/>
      <c r="BG1756" s="109"/>
      <c r="BH1756" s="2"/>
      <c r="BI1756" s="2"/>
      <c r="BJ1756" s="2"/>
      <c r="BK1756" s="2"/>
      <c r="BL1756" s="55"/>
      <c r="BM1756" s="48"/>
      <c r="BN1756" s="48"/>
      <c r="BO1756" s="48"/>
      <c r="BP1756" s="48"/>
      <c r="BQ1756" s="117"/>
      <c r="BR1756" s="2"/>
      <c r="BS1756" s="2"/>
      <c r="BT1756" s="2"/>
      <c r="BU1756" s="2"/>
      <c r="BV1756" s="55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18" t="s">
        <v>5</v>
      </c>
      <c r="H1757" s="3">
        <v>2024</v>
      </c>
      <c r="I1757" s="20" t="s">
        <v>286</v>
      </c>
      <c r="J1757" s="184" t="s">
        <v>280</v>
      </c>
      <c r="K1757" s="184" t="s">
        <v>319</v>
      </c>
      <c r="L1757" s="187">
        <f t="shared" si="56"/>
        <v>0</v>
      </c>
      <c r="M1757" s="187">
        <f t="shared" si="57"/>
        <v>0</v>
      </c>
      <c r="N1757" s="186"/>
      <c r="O1757" s="33"/>
      <c r="P1757" s="33"/>
      <c r="Q1757" s="33"/>
      <c r="R1757" s="33"/>
      <c r="S1757" s="42"/>
      <c r="T1757" s="2"/>
      <c r="U1757" s="2"/>
      <c r="V1757" s="2"/>
      <c r="W1757" s="2"/>
      <c r="X1757" s="55"/>
      <c r="Y1757" s="62"/>
      <c r="Z1757" s="62"/>
      <c r="AA1757" s="62"/>
      <c r="AB1757" s="62"/>
      <c r="AC1757" s="68"/>
      <c r="AD1757" s="2"/>
      <c r="AE1757" s="2"/>
      <c r="AF1757" s="2"/>
      <c r="AG1757" s="2"/>
      <c r="AH1757" s="55"/>
      <c r="AI1757" s="72"/>
      <c r="AJ1757" s="72"/>
      <c r="AK1757" s="72"/>
      <c r="AL1757" s="72"/>
      <c r="AM1757" s="80"/>
      <c r="AN1757" s="2"/>
      <c r="AO1757" s="2"/>
      <c r="AP1757" s="2"/>
      <c r="AQ1757" s="2"/>
      <c r="AR1757" s="55"/>
      <c r="AS1757" s="85"/>
      <c r="AT1757" s="85"/>
      <c r="AU1757" s="85"/>
      <c r="AV1757" s="85"/>
      <c r="AW1757" s="100"/>
      <c r="AX1757" s="2"/>
      <c r="AY1757" s="2"/>
      <c r="AZ1757" s="2"/>
      <c r="BA1757" s="2"/>
      <c r="BB1757" s="55"/>
      <c r="BC1757" s="105"/>
      <c r="BD1757" s="105"/>
      <c r="BE1757" s="105"/>
      <c r="BF1757" s="105"/>
      <c r="BG1757" s="109"/>
      <c r="BH1757" s="2"/>
      <c r="BI1757" s="2"/>
      <c r="BJ1757" s="2"/>
      <c r="BK1757" s="2"/>
      <c r="BL1757" s="55"/>
      <c r="BM1757" s="48"/>
      <c r="BN1757" s="48"/>
      <c r="BO1757" s="48"/>
      <c r="BP1757" s="48"/>
      <c r="BQ1757" s="117"/>
      <c r="BR1757" s="2"/>
      <c r="BS1757" s="2"/>
      <c r="BT1757" s="2"/>
      <c r="BU1757" s="2"/>
      <c r="BV1757" s="55"/>
    </row>
    <row r="1758" spans="1:74" hidden="1" x14ac:dyDescent="0.3">
      <c r="A1758" s="2" t="s">
        <v>49</v>
      </c>
      <c r="B1758" s="2" t="s">
        <v>2</v>
      </c>
      <c r="C1758" s="2" t="s">
        <v>3</v>
      </c>
      <c r="D1758" s="2" t="s">
        <v>43</v>
      </c>
      <c r="E1758" s="3">
        <v>26</v>
      </c>
      <c r="F1758" s="3"/>
      <c r="G1758" s="18" t="s">
        <v>5</v>
      </c>
      <c r="H1758" s="3">
        <v>2024</v>
      </c>
      <c r="I1758" s="20" t="s">
        <v>286</v>
      </c>
      <c r="J1758" s="184" t="s">
        <v>281</v>
      </c>
      <c r="K1758" s="184" t="s">
        <v>319</v>
      </c>
      <c r="L1758" s="187">
        <f t="shared" si="56"/>
        <v>0</v>
      </c>
      <c r="M1758" s="187">
        <f t="shared" si="57"/>
        <v>4.5</v>
      </c>
      <c r="N1758" s="186" t="s">
        <v>1061</v>
      </c>
      <c r="O1758" s="33"/>
      <c r="P1758" s="33"/>
      <c r="Q1758" s="33"/>
      <c r="R1758" s="33"/>
      <c r="S1758" s="42"/>
      <c r="T1758" s="2"/>
      <c r="U1758" s="2"/>
      <c r="V1758" s="2"/>
      <c r="W1758" s="2"/>
      <c r="X1758" s="55"/>
      <c r="Y1758" s="62"/>
      <c r="Z1758" s="62"/>
      <c r="AA1758" s="62"/>
      <c r="AB1758" s="62"/>
      <c r="AC1758" s="68"/>
      <c r="AD1758" s="2"/>
      <c r="AE1758" s="2"/>
      <c r="AF1758" s="2"/>
      <c r="AG1758" s="2"/>
      <c r="AH1758" s="55"/>
      <c r="AI1758" s="72"/>
      <c r="AJ1758" s="72"/>
      <c r="AK1758" s="72"/>
      <c r="AL1758" s="72"/>
      <c r="AM1758" s="80"/>
      <c r="AN1758" s="2"/>
      <c r="AO1758" s="2"/>
      <c r="AP1758" s="2"/>
      <c r="AQ1758" s="2"/>
      <c r="AR1758" s="55"/>
      <c r="AS1758" s="85"/>
      <c r="AT1758" s="85"/>
      <c r="AU1758" s="85"/>
      <c r="AV1758" s="85"/>
      <c r="AW1758" s="100"/>
      <c r="AX1758" s="2"/>
      <c r="AY1758" s="2"/>
      <c r="AZ1758" s="2"/>
      <c r="BA1758" s="2"/>
      <c r="BB1758" s="55"/>
      <c r="BC1758" s="105" t="s">
        <v>1061</v>
      </c>
      <c r="BD1758" s="105"/>
      <c r="BE1758" s="105"/>
      <c r="BF1758" s="105"/>
      <c r="BG1758" s="109">
        <v>4.5</v>
      </c>
      <c r="BH1758" s="2"/>
      <c r="BI1758" s="2"/>
      <c r="BJ1758" s="2"/>
      <c r="BK1758" s="2"/>
      <c r="BL1758" s="55"/>
      <c r="BM1758" s="48"/>
      <c r="BN1758" s="48"/>
      <c r="BO1758" s="48"/>
      <c r="BP1758" s="48"/>
      <c r="BQ1758" s="117"/>
      <c r="BR1758" s="2"/>
      <c r="BS1758" s="2"/>
      <c r="BT1758" s="2"/>
      <c r="BU1758" s="2"/>
      <c r="BV1758" s="55"/>
    </row>
    <row r="1759" spans="1:74" s="13" customFormat="1" hidden="1" x14ac:dyDescent="0.3">
      <c r="A1759" s="12" t="s">
        <v>49</v>
      </c>
      <c r="B1759" s="12" t="s">
        <v>2</v>
      </c>
      <c r="C1759" s="12" t="s">
        <v>3</v>
      </c>
      <c r="D1759" s="12" t="s">
        <v>43</v>
      </c>
      <c r="E1759" s="7">
        <v>26</v>
      </c>
      <c r="F1759" s="7"/>
      <c r="G1759" s="19" t="s">
        <v>5</v>
      </c>
      <c r="H1759" s="7">
        <v>2024</v>
      </c>
      <c r="I1759" s="21"/>
      <c r="J1759" s="12" t="s">
        <v>314</v>
      </c>
      <c r="K1759" s="12"/>
      <c r="L1759" s="147"/>
      <c r="M1759" s="147">
        <f>SUM(M1721:M1758)</f>
        <v>6.391</v>
      </c>
      <c r="N1759" s="183"/>
      <c r="O1759" s="12"/>
      <c r="P1759" s="12"/>
      <c r="Q1759" s="12"/>
      <c r="R1759" s="12"/>
      <c r="S1759" s="47">
        <f>SUM(S1721:S1758)</f>
        <v>0</v>
      </c>
      <c r="T1759" s="12"/>
      <c r="U1759" s="12"/>
      <c r="V1759" s="12"/>
      <c r="W1759" s="12"/>
      <c r="X1759" s="47">
        <f>SUM(X1721:X1758)</f>
        <v>1.891</v>
      </c>
      <c r="Y1759" s="12"/>
      <c r="Z1759" s="12"/>
      <c r="AA1759" s="12"/>
      <c r="AB1759" s="12"/>
      <c r="AC1759" s="47">
        <f>SUM(AC1721:AC1758)</f>
        <v>0</v>
      </c>
      <c r="AD1759" s="12"/>
      <c r="AE1759" s="12"/>
      <c r="AF1759" s="12"/>
      <c r="AG1759" s="12"/>
      <c r="AH1759" s="47">
        <f>SUM(AH1721:AH1758)</f>
        <v>0</v>
      </c>
      <c r="AI1759" s="12"/>
      <c r="AJ1759" s="12"/>
      <c r="AK1759" s="12"/>
      <c r="AL1759" s="12"/>
      <c r="AM1759" s="47">
        <f>SUM(AM1721:AM1758)</f>
        <v>0</v>
      </c>
      <c r="AN1759" s="12"/>
      <c r="AO1759" s="12"/>
      <c r="AP1759" s="12"/>
      <c r="AQ1759" s="12"/>
      <c r="AR1759" s="47">
        <f>SUM(AR1721:AR1758)</f>
        <v>0</v>
      </c>
      <c r="AS1759" s="12"/>
      <c r="AT1759" s="12"/>
      <c r="AU1759" s="12"/>
      <c r="AV1759" s="12"/>
      <c r="AW1759" s="47">
        <f>SUM(AW1721:AW1758)</f>
        <v>0</v>
      </c>
      <c r="AX1759" s="12"/>
      <c r="AY1759" s="12"/>
      <c r="AZ1759" s="12"/>
      <c r="BA1759" s="12"/>
      <c r="BB1759" s="47">
        <f>SUM(BB1721:BB1758)</f>
        <v>0</v>
      </c>
      <c r="BC1759" s="12"/>
      <c r="BD1759" s="12"/>
      <c r="BE1759" s="12"/>
      <c r="BF1759" s="12"/>
      <c r="BG1759" s="47">
        <f>SUM(BG1721:BG1758)</f>
        <v>4.5</v>
      </c>
      <c r="BH1759" s="12"/>
      <c r="BI1759" s="12"/>
      <c r="BJ1759" s="12"/>
      <c r="BK1759" s="12"/>
      <c r="BL1759" s="47">
        <f>SUM(BL1721:BL1758)</f>
        <v>0</v>
      </c>
      <c r="BM1759" s="12"/>
      <c r="BN1759" s="12"/>
      <c r="BO1759" s="12"/>
      <c r="BP1759" s="12"/>
      <c r="BQ1759" s="47">
        <f>SUM(BQ1721:BQ1758)</f>
        <v>0</v>
      </c>
      <c r="BR1759" s="12"/>
      <c r="BS1759" s="12"/>
      <c r="BT1759" s="12"/>
      <c r="BU1759" s="12"/>
      <c r="BV1759" s="47">
        <f>SUM(BV1721:BV1758)</f>
        <v>0</v>
      </c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18" t="s">
        <v>5</v>
      </c>
      <c r="H1760" s="3">
        <v>2024</v>
      </c>
      <c r="I1760" s="20" t="s">
        <v>287</v>
      </c>
      <c r="J1760" s="184" t="s">
        <v>267</v>
      </c>
      <c r="K1760" s="184" t="s">
        <v>318</v>
      </c>
      <c r="L1760" s="187">
        <f t="shared" si="56"/>
        <v>0</v>
      </c>
      <c r="M1760" s="187">
        <f t="shared" si="57"/>
        <v>0</v>
      </c>
      <c r="N1760" s="186"/>
      <c r="O1760" s="33"/>
      <c r="P1760" s="33"/>
      <c r="Q1760" s="33"/>
      <c r="R1760" s="33"/>
      <c r="S1760" s="42"/>
      <c r="T1760" s="2"/>
      <c r="U1760" s="2"/>
      <c r="V1760" s="2"/>
      <c r="W1760" s="2"/>
      <c r="X1760" s="55"/>
      <c r="Y1760" s="62"/>
      <c r="Z1760" s="62"/>
      <c r="AA1760" s="62"/>
      <c r="AB1760" s="62"/>
      <c r="AC1760" s="68"/>
      <c r="AD1760" s="2"/>
      <c r="AE1760" s="2"/>
      <c r="AF1760" s="2"/>
      <c r="AG1760" s="2"/>
      <c r="AH1760" s="55"/>
      <c r="AI1760" s="72"/>
      <c r="AJ1760" s="72"/>
      <c r="AK1760" s="72"/>
      <c r="AL1760" s="72"/>
      <c r="AM1760" s="80"/>
      <c r="AN1760" s="2"/>
      <c r="AO1760" s="2"/>
      <c r="AP1760" s="2"/>
      <c r="AQ1760" s="2"/>
      <c r="AR1760" s="55"/>
      <c r="AS1760" s="85"/>
      <c r="AT1760" s="85"/>
      <c r="AU1760" s="85"/>
      <c r="AV1760" s="85"/>
      <c r="AW1760" s="100"/>
      <c r="AX1760" s="2"/>
      <c r="AY1760" s="2"/>
      <c r="AZ1760" s="2"/>
      <c r="BA1760" s="2"/>
      <c r="BB1760" s="55"/>
      <c r="BC1760" s="105"/>
      <c r="BD1760" s="105"/>
      <c r="BE1760" s="105"/>
      <c r="BF1760" s="105"/>
      <c r="BG1760" s="109"/>
      <c r="BH1760" s="2"/>
      <c r="BI1760" s="2"/>
      <c r="BJ1760" s="2"/>
      <c r="BK1760" s="2"/>
      <c r="BL1760" s="55"/>
      <c r="BM1760" s="48"/>
      <c r="BN1760" s="48"/>
      <c r="BO1760" s="48"/>
      <c r="BP1760" s="48"/>
      <c r="BQ1760" s="117"/>
      <c r="BR1760" s="2"/>
      <c r="BS1760" s="2"/>
      <c r="BT1760" s="2"/>
      <c r="BU1760" s="2"/>
      <c r="BV1760" s="55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18" t="s">
        <v>5</v>
      </c>
      <c r="H1761" s="3">
        <v>2024</v>
      </c>
      <c r="I1761" s="20" t="s">
        <v>287</v>
      </c>
      <c r="J1761" s="184" t="s">
        <v>291</v>
      </c>
      <c r="K1761" s="184" t="s">
        <v>319</v>
      </c>
      <c r="L1761" s="187">
        <f t="shared" si="56"/>
        <v>0</v>
      </c>
      <c r="M1761" s="187">
        <f t="shared" si="57"/>
        <v>0</v>
      </c>
      <c r="N1761" s="186"/>
      <c r="O1761" s="33"/>
      <c r="P1761" s="33"/>
      <c r="Q1761" s="33"/>
      <c r="R1761" s="33"/>
      <c r="S1761" s="42"/>
      <c r="T1761" s="2"/>
      <c r="U1761" s="2"/>
      <c r="V1761" s="2"/>
      <c r="W1761" s="2"/>
      <c r="X1761" s="55"/>
      <c r="Y1761" s="62"/>
      <c r="Z1761" s="62"/>
      <c r="AA1761" s="62"/>
      <c r="AB1761" s="62"/>
      <c r="AC1761" s="68"/>
      <c r="AD1761" s="2"/>
      <c r="AE1761" s="2"/>
      <c r="AF1761" s="2"/>
      <c r="AG1761" s="2"/>
      <c r="AH1761" s="55"/>
      <c r="AI1761" s="72"/>
      <c r="AJ1761" s="72"/>
      <c r="AK1761" s="72"/>
      <c r="AL1761" s="72"/>
      <c r="AM1761" s="80"/>
      <c r="AN1761" s="2"/>
      <c r="AO1761" s="2"/>
      <c r="AP1761" s="2"/>
      <c r="AQ1761" s="2"/>
      <c r="AR1761" s="55"/>
      <c r="AS1761" s="85"/>
      <c r="AT1761" s="85"/>
      <c r="AU1761" s="85"/>
      <c r="AV1761" s="85"/>
      <c r="AW1761" s="100"/>
      <c r="AX1761" s="2"/>
      <c r="AY1761" s="2"/>
      <c r="AZ1761" s="2"/>
      <c r="BA1761" s="2"/>
      <c r="BB1761" s="55"/>
      <c r="BC1761" s="105"/>
      <c r="BD1761" s="105"/>
      <c r="BE1761" s="105"/>
      <c r="BF1761" s="105"/>
      <c r="BG1761" s="109"/>
      <c r="BH1761" s="2"/>
      <c r="BI1761" s="2"/>
      <c r="BJ1761" s="2"/>
      <c r="BK1761" s="2"/>
      <c r="BL1761" s="55"/>
      <c r="BM1761" s="48"/>
      <c r="BN1761" s="48"/>
      <c r="BO1761" s="48"/>
      <c r="BP1761" s="48"/>
      <c r="BQ1761" s="117"/>
      <c r="BR1761" s="2"/>
      <c r="BS1761" s="2"/>
      <c r="BT1761" s="2"/>
      <c r="BU1761" s="2"/>
      <c r="BV1761" s="55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18" t="s">
        <v>5</v>
      </c>
      <c r="H1762" s="3">
        <v>2024</v>
      </c>
      <c r="I1762" s="20" t="s">
        <v>286</v>
      </c>
      <c r="J1762" s="184" t="s">
        <v>336</v>
      </c>
      <c r="K1762" s="184" t="s">
        <v>319</v>
      </c>
      <c r="L1762" s="187">
        <f t="shared" si="56"/>
        <v>0</v>
      </c>
      <c r="M1762" s="187">
        <f t="shared" si="57"/>
        <v>0</v>
      </c>
      <c r="N1762" s="186"/>
      <c r="O1762" s="33"/>
      <c r="P1762" s="33"/>
      <c r="Q1762" s="33"/>
      <c r="R1762" s="33"/>
      <c r="S1762" s="42"/>
      <c r="T1762" s="2"/>
      <c r="U1762" s="2"/>
      <c r="V1762" s="2"/>
      <c r="W1762" s="2"/>
      <c r="X1762" s="55"/>
      <c r="Y1762" s="62"/>
      <c r="Z1762" s="62"/>
      <c r="AA1762" s="62"/>
      <c r="AB1762" s="62"/>
      <c r="AC1762" s="68"/>
      <c r="AD1762" s="2"/>
      <c r="AE1762" s="2"/>
      <c r="AF1762" s="2"/>
      <c r="AG1762" s="2"/>
      <c r="AH1762" s="55"/>
      <c r="AI1762" s="72"/>
      <c r="AJ1762" s="72"/>
      <c r="AK1762" s="72"/>
      <c r="AL1762" s="72"/>
      <c r="AM1762" s="80"/>
      <c r="AN1762" s="2"/>
      <c r="AO1762" s="2"/>
      <c r="AP1762" s="2"/>
      <c r="AQ1762" s="2"/>
      <c r="AR1762" s="55"/>
      <c r="AS1762" s="85"/>
      <c r="AT1762" s="85"/>
      <c r="AU1762" s="85"/>
      <c r="AV1762" s="85"/>
      <c r="AW1762" s="100"/>
      <c r="AX1762" s="2"/>
      <c r="AY1762" s="2"/>
      <c r="AZ1762" s="2"/>
      <c r="BA1762" s="2"/>
      <c r="BB1762" s="55"/>
      <c r="BC1762" s="105"/>
      <c r="BD1762" s="105"/>
      <c r="BE1762" s="105"/>
      <c r="BF1762" s="105"/>
      <c r="BG1762" s="109"/>
      <c r="BH1762" s="2"/>
      <c r="BI1762" s="2"/>
      <c r="BJ1762" s="2"/>
      <c r="BK1762" s="2"/>
      <c r="BL1762" s="55"/>
      <c r="BM1762" s="48"/>
      <c r="BN1762" s="48"/>
      <c r="BO1762" s="48"/>
      <c r="BP1762" s="48"/>
      <c r="BQ1762" s="117"/>
      <c r="BR1762" s="2"/>
      <c r="BS1762" s="2"/>
      <c r="BT1762" s="2"/>
      <c r="BU1762" s="2"/>
      <c r="BV1762" s="55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18" t="s">
        <v>5</v>
      </c>
      <c r="H1763" s="3">
        <v>2024</v>
      </c>
      <c r="I1763" s="20" t="s">
        <v>286</v>
      </c>
      <c r="J1763" s="185" t="s">
        <v>337</v>
      </c>
      <c r="K1763" s="185" t="s">
        <v>318</v>
      </c>
      <c r="L1763" s="187">
        <f t="shared" si="56"/>
        <v>0</v>
      </c>
      <c r="M1763" s="187">
        <f t="shared" si="57"/>
        <v>0</v>
      </c>
      <c r="N1763" s="186"/>
      <c r="O1763" s="53"/>
      <c r="P1763" s="53"/>
      <c r="Q1763" s="53"/>
      <c r="R1763" s="53"/>
      <c r="S1763" s="54"/>
      <c r="T1763" s="8"/>
      <c r="U1763" s="8"/>
      <c r="V1763" s="8"/>
      <c r="W1763" s="8"/>
      <c r="X1763" s="122"/>
      <c r="Y1763" s="135"/>
      <c r="Z1763" s="135"/>
      <c r="AA1763" s="135"/>
      <c r="AB1763" s="135"/>
      <c r="AC1763" s="136"/>
      <c r="AD1763" s="8"/>
      <c r="AE1763" s="8"/>
      <c r="AF1763" s="8"/>
      <c r="AG1763" s="8"/>
      <c r="AH1763" s="122"/>
      <c r="AI1763" s="137"/>
      <c r="AJ1763" s="137"/>
      <c r="AK1763" s="137"/>
      <c r="AL1763" s="137"/>
      <c r="AM1763" s="138"/>
      <c r="AN1763" s="8"/>
      <c r="AO1763" s="8"/>
      <c r="AP1763" s="8"/>
      <c r="AQ1763" s="8"/>
      <c r="AR1763" s="122"/>
      <c r="AS1763" s="139"/>
      <c r="AT1763" s="139"/>
      <c r="AU1763" s="139"/>
      <c r="AV1763" s="139"/>
      <c r="AW1763" s="140"/>
      <c r="AX1763" s="8"/>
      <c r="AY1763" s="8"/>
      <c r="AZ1763" s="8"/>
      <c r="BA1763" s="8"/>
      <c r="BB1763" s="122"/>
      <c r="BC1763" s="141"/>
      <c r="BD1763" s="141"/>
      <c r="BE1763" s="141"/>
      <c r="BF1763" s="141"/>
      <c r="BG1763" s="142"/>
      <c r="BH1763" s="8"/>
      <c r="BI1763" s="8"/>
      <c r="BJ1763" s="8"/>
      <c r="BK1763" s="8"/>
      <c r="BL1763" s="122"/>
      <c r="BM1763" s="143"/>
      <c r="BN1763" s="143"/>
      <c r="BO1763" s="143"/>
      <c r="BP1763" s="143"/>
      <c r="BQ1763" s="144"/>
      <c r="BR1763" s="8"/>
      <c r="BS1763" s="8"/>
      <c r="BT1763" s="8"/>
      <c r="BU1763" s="8"/>
      <c r="BV1763" s="122"/>
    </row>
    <row r="1764" spans="1:74" ht="28.8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18" t="s">
        <v>5</v>
      </c>
      <c r="H1764" s="3">
        <v>2024</v>
      </c>
      <c r="I1764" s="20" t="s">
        <v>286</v>
      </c>
      <c r="J1764" s="185" t="s">
        <v>338</v>
      </c>
      <c r="K1764" s="185" t="s">
        <v>339</v>
      </c>
      <c r="L1764" s="187">
        <f t="shared" si="56"/>
        <v>0</v>
      </c>
      <c r="M1764" s="187">
        <f t="shared" si="57"/>
        <v>0</v>
      </c>
      <c r="N1764" s="186"/>
      <c r="O1764" s="53"/>
      <c r="P1764" s="53"/>
      <c r="Q1764" s="53"/>
      <c r="R1764" s="53"/>
      <c r="S1764" s="54"/>
      <c r="T1764" s="8"/>
      <c r="U1764" s="8"/>
      <c r="V1764" s="8"/>
      <c r="W1764" s="8"/>
      <c r="X1764" s="122"/>
      <c r="Y1764" s="135"/>
      <c r="Z1764" s="135"/>
      <c r="AA1764" s="135"/>
      <c r="AB1764" s="135"/>
      <c r="AC1764" s="136"/>
      <c r="AD1764" s="8"/>
      <c r="AE1764" s="8"/>
      <c r="AF1764" s="8"/>
      <c r="AG1764" s="8"/>
      <c r="AH1764" s="122"/>
      <c r="AI1764" s="137"/>
      <c r="AJ1764" s="137"/>
      <c r="AK1764" s="137"/>
      <c r="AL1764" s="137"/>
      <c r="AM1764" s="138"/>
      <c r="AN1764" s="8"/>
      <c r="AO1764" s="8"/>
      <c r="AP1764" s="8"/>
      <c r="AQ1764" s="8"/>
      <c r="AR1764" s="122"/>
      <c r="AS1764" s="139"/>
      <c r="AT1764" s="139"/>
      <c r="AU1764" s="139"/>
      <c r="AV1764" s="139"/>
      <c r="AW1764" s="140"/>
      <c r="AX1764" s="8"/>
      <c r="AY1764" s="8"/>
      <c r="AZ1764" s="8"/>
      <c r="BA1764" s="8"/>
      <c r="BB1764" s="122"/>
      <c r="BC1764" s="141"/>
      <c r="BD1764" s="141"/>
      <c r="BE1764" s="141"/>
      <c r="BF1764" s="141"/>
      <c r="BG1764" s="142"/>
      <c r="BH1764" s="8"/>
      <c r="BI1764" s="8"/>
      <c r="BJ1764" s="8"/>
      <c r="BK1764" s="8"/>
      <c r="BL1764" s="122"/>
      <c r="BM1764" s="143"/>
      <c r="BN1764" s="143"/>
      <c r="BO1764" s="143"/>
      <c r="BP1764" s="143"/>
      <c r="BQ1764" s="144"/>
      <c r="BR1764" s="8"/>
      <c r="BS1764" s="8"/>
      <c r="BT1764" s="8"/>
      <c r="BU1764" s="8"/>
      <c r="BV1764" s="122"/>
    </row>
    <row r="1765" spans="1:74" ht="28.8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18" t="s">
        <v>5</v>
      </c>
      <c r="H1765" s="3">
        <v>2024</v>
      </c>
      <c r="I1765" s="20" t="s">
        <v>286</v>
      </c>
      <c r="J1765" s="185" t="s">
        <v>340</v>
      </c>
      <c r="K1765" s="185" t="s">
        <v>318</v>
      </c>
      <c r="L1765" s="187">
        <f t="shared" si="56"/>
        <v>0</v>
      </c>
      <c r="M1765" s="187">
        <f t="shared" si="57"/>
        <v>0</v>
      </c>
      <c r="N1765" s="186"/>
      <c r="O1765" s="53"/>
      <c r="P1765" s="53"/>
      <c r="Q1765" s="53"/>
      <c r="R1765" s="53"/>
      <c r="S1765" s="54"/>
      <c r="T1765" s="8"/>
      <c r="U1765" s="8"/>
      <c r="V1765" s="8"/>
      <c r="W1765" s="8"/>
      <c r="X1765" s="122"/>
      <c r="Y1765" s="135"/>
      <c r="Z1765" s="135"/>
      <c r="AA1765" s="135"/>
      <c r="AB1765" s="135"/>
      <c r="AC1765" s="136"/>
      <c r="AD1765" s="8"/>
      <c r="AE1765" s="8"/>
      <c r="AF1765" s="8"/>
      <c r="AG1765" s="8"/>
      <c r="AH1765" s="122"/>
      <c r="AI1765" s="137"/>
      <c r="AJ1765" s="137"/>
      <c r="AK1765" s="137"/>
      <c r="AL1765" s="137"/>
      <c r="AM1765" s="138"/>
      <c r="AN1765" s="8"/>
      <c r="AO1765" s="8"/>
      <c r="AP1765" s="8"/>
      <c r="AQ1765" s="8"/>
      <c r="AR1765" s="122"/>
      <c r="AS1765" s="139"/>
      <c r="AT1765" s="139"/>
      <c r="AU1765" s="139"/>
      <c r="AV1765" s="139"/>
      <c r="AW1765" s="140"/>
      <c r="AX1765" s="8"/>
      <c r="AY1765" s="8"/>
      <c r="AZ1765" s="8"/>
      <c r="BA1765" s="8"/>
      <c r="BB1765" s="122"/>
      <c r="BC1765" s="141"/>
      <c r="BD1765" s="141"/>
      <c r="BE1765" s="141"/>
      <c r="BF1765" s="141"/>
      <c r="BG1765" s="142"/>
      <c r="BH1765" s="8"/>
      <c r="BI1765" s="8"/>
      <c r="BJ1765" s="8"/>
      <c r="BK1765" s="8"/>
      <c r="BL1765" s="122"/>
      <c r="BM1765" s="143"/>
      <c r="BN1765" s="143"/>
      <c r="BO1765" s="143"/>
      <c r="BP1765" s="143"/>
      <c r="BQ1765" s="144"/>
      <c r="BR1765" s="8"/>
      <c r="BS1765" s="8"/>
      <c r="BT1765" s="8"/>
      <c r="BU1765" s="8"/>
      <c r="BV1765" s="122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18" t="s">
        <v>5</v>
      </c>
      <c r="H1766" s="3">
        <v>2024</v>
      </c>
      <c r="I1766" s="20" t="s">
        <v>286</v>
      </c>
      <c r="J1766" s="185" t="s">
        <v>341</v>
      </c>
      <c r="K1766" s="185" t="s">
        <v>320</v>
      </c>
      <c r="L1766" s="187">
        <f t="shared" si="56"/>
        <v>0</v>
      </c>
      <c r="M1766" s="187">
        <f t="shared" si="57"/>
        <v>0</v>
      </c>
      <c r="N1766" s="186"/>
      <c r="O1766" s="53"/>
      <c r="P1766" s="53"/>
      <c r="Q1766" s="53"/>
      <c r="R1766" s="53"/>
      <c r="S1766" s="54"/>
      <c r="T1766" s="8"/>
      <c r="U1766" s="8"/>
      <c r="V1766" s="8"/>
      <c r="W1766" s="8"/>
      <c r="X1766" s="122"/>
      <c r="Y1766" s="135"/>
      <c r="Z1766" s="135"/>
      <c r="AA1766" s="135"/>
      <c r="AB1766" s="135"/>
      <c r="AC1766" s="136"/>
      <c r="AD1766" s="8"/>
      <c r="AE1766" s="8"/>
      <c r="AF1766" s="8"/>
      <c r="AG1766" s="8"/>
      <c r="AH1766" s="122"/>
      <c r="AI1766" s="137"/>
      <c r="AJ1766" s="137"/>
      <c r="AK1766" s="137"/>
      <c r="AL1766" s="137"/>
      <c r="AM1766" s="138"/>
      <c r="AN1766" s="8"/>
      <c r="AO1766" s="8"/>
      <c r="AP1766" s="8"/>
      <c r="AQ1766" s="8"/>
      <c r="AR1766" s="122"/>
      <c r="AS1766" s="139"/>
      <c r="AT1766" s="139"/>
      <c r="AU1766" s="139"/>
      <c r="AV1766" s="139"/>
      <c r="AW1766" s="140"/>
      <c r="AX1766" s="8"/>
      <c r="AY1766" s="8"/>
      <c r="AZ1766" s="8"/>
      <c r="BA1766" s="8"/>
      <c r="BB1766" s="122"/>
      <c r="BC1766" s="141"/>
      <c r="BD1766" s="141"/>
      <c r="BE1766" s="141"/>
      <c r="BF1766" s="141"/>
      <c r="BG1766" s="142"/>
      <c r="BH1766" s="8"/>
      <c r="BI1766" s="8"/>
      <c r="BJ1766" s="8"/>
      <c r="BK1766" s="8"/>
      <c r="BL1766" s="122"/>
      <c r="BM1766" s="143"/>
      <c r="BN1766" s="143"/>
      <c r="BO1766" s="143"/>
      <c r="BP1766" s="143"/>
      <c r="BQ1766" s="144"/>
      <c r="BR1766" s="8"/>
      <c r="BS1766" s="8"/>
      <c r="BT1766" s="8"/>
      <c r="BU1766" s="8"/>
      <c r="BV1766" s="122"/>
    </row>
    <row r="1767" spans="1:74" ht="28.8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18" t="s">
        <v>5</v>
      </c>
      <c r="H1767" s="3">
        <v>2024</v>
      </c>
      <c r="I1767" s="20" t="s">
        <v>286</v>
      </c>
      <c r="J1767" s="185" t="s">
        <v>342</v>
      </c>
      <c r="K1767" s="185" t="s">
        <v>320</v>
      </c>
      <c r="L1767" s="187">
        <f t="shared" si="56"/>
        <v>0</v>
      </c>
      <c r="M1767" s="187">
        <f t="shared" si="57"/>
        <v>0</v>
      </c>
      <c r="N1767" s="186"/>
      <c r="O1767" s="53"/>
      <c r="P1767" s="53"/>
      <c r="Q1767" s="53"/>
      <c r="R1767" s="53"/>
      <c r="S1767" s="54"/>
      <c r="T1767" s="8"/>
      <c r="U1767" s="8"/>
      <c r="V1767" s="8"/>
      <c r="W1767" s="8"/>
      <c r="X1767" s="122"/>
      <c r="Y1767" s="135"/>
      <c r="Z1767" s="135"/>
      <c r="AA1767" s="135"/>
      <c r="AB1767" s="135"/>
      <c r="AC1767" s="136"/>
      <c r="AD1767" s="8"/>
      <c r="AE1767" s="8"/>
      <c r="AF1767" s="8"/>
      <c r="AG1767" s="8"/>
      <c r="AH1767" s="122"/>
      <c r="AI1767" s="137"/>
      <c r="AJ1767" s="137"/>
      <c r="AK1767" s="137"/>
      <c r="AL1767" s="137"/>
      <c r="AM1767" s="138"/>
      <c r="AN1767" s="8"/>
      <c r="AO1767" s="8"/>
      <c r="AP1767" s="8"/>
      <c r="AQ1767" s="8"/>
      <c r="AR1767" s="122"/>
      <c r="AS1767" s="139"/>
      <c r="AT1767" s="139"/>
      <c r="AU1767" s="139"/>
      <c r="AV1767" s="139"/>
      <c r="AW1767" s="140"/>
      <c r="AX1767" s="8"/>
      <c r="AY1767" s="8"/>
      <c r="AZ1767" s="8"/>
      <c r="BA1767" s="8"/>
      <c r="BB1767" s="122"/>
      <c r="BC1767" s="141"/>
      <c r="BD1767" s="141"/>
      <c r="BE1767" s="141"/>
      <c r="BF1767" s="141"/>
      <c r="BG1767" s="142"/>
      <c r="BH1767" s="8"/>
      <c r="BI1767" s="8"/>
      <c r="BJ1767" s="8"/>
      <c r="BK1767" s="8"/>
      <c r="BL1767" s="122"/>
      <c r="BM1767" s="143"/>
      <c r="BN1767" s="143"/>
      <c r="BO1767" s="143"/>
      <c r="BP1767" s="143"/>
      <c r="BQ1767" s="144"/>
      <c r="BR1767" s="8"/>
      <c r="BS1767" s="8"/>
      <c r="BT1767" s="8"/>
      <c r="BU1767" s="8"/>
      <c r="BV1767" s="122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18" t="s">
        <v>5</v>
      </c>
      <c r="H1768" s="3">
        <v>2024</v>
      </c>
      <c r="I1768" s="20" t="s">
        <v>286</v>
      </c>
      <c r="J1768" s="185" t="s">
        <v>343</v>
      </c>
      <c r="K1768" s="185" t="s">
        <v>339</v>
      </c>
      <c r="L1768" s="187">
        <f t="shared" si="56"/>
        <v>0</v>
      </c>
      <c r="M1768" s="187">
        <f t="shared" si="57"/>
        <v>0</v>
      </c>
      <c r="N1768" s="186"/>
      <c r="O1768" s="53"/>
      <c r="P1768" s="53"/>
      <c r="Q1768" s="53"/>
      <c r="R1768" s="53"/>
      <c r="S1768" s="54"/>
      <c r="T1768" s="8"/>
      <c r="U1768" s="8"/>
      <c r="V1768" s="8"/>
      <c r="W1768" s="8"/>
      <c r="X1768" s="122"/>
      <c r="Y1768" s="135"/>
      <c r="Z1768" s="135"/>
      <c r="AA1768" s="135"/>
      <c r="AB1768" s="135"/>
      <c r="AC1768" s="136"/>
      <c r="AD1768" s="8"/>
      <c r="AE1768" s="8"/>
      <c r="AF1768" s="8"/>
      <c r="AG1768" s="8"/>
      <c r="AH1768" s="122"/>
      <c r="AI1768" s="137"/>
      <c r="AJ1768" s="137"/>
      <c r="AK1768" s="137"/>
      <c r="AL1768" s="137"/>
      <c r="AM1768" s="138"/>
      <c r="AN1768" s="8"/>
      <c r="AO1768" s="8"/>
      <c r="AP1768" s="8"/>
      <c r="AQ1768" s="8"/>
      <c r="AR1768" s="122"/>
      <c r="AS1768" s="139"/>
      <c r="AT1768" s="139"/>
      <c r="AU1768" s="139"/>
      <c r="AV1768" s="139"/>
      <c r="AW1768" s="140"/>
      <c r="AX1768" s="8"/>
      <c r="AY1768" s="8"/>
      <c r="AZ1768" s="8"/>
      <c r="BA1768" s="8"/>
      <c r="BB1768" s="122"/>
      <c r="BC1768" s="141"/>
      <c r="BD1768" s="141"/>
      <c r="BE1768" s="141"/>
      <c r="BF1768" s="141"/>
      <c r="BG1768" s="142"/>
      <c r="BH1768" s="8"/>
      <c r="BI1768" s="8"/>
      <c r="BJ1768" s="8"/>
      <c r="BK1768" s="8"/>
      <c r="BL1768" s="122"/>
      <c r="BM1768" s="143"/>
      <c r="BN1768" s="143"/>
      <c r="BO1768" s="143"/>
      <c r="BP1768" s="143"/>
      <c r="BQ1768" s="144"/>
      <c r="BR1768" s="8"/>
      <c r="BS1768" s="8"/>
      <c r="BT1768" s="8"/>
      <c r="BU1768" s="8"/>
      <c r="BV1768" s="122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18" t="s">
        <v>5</v>
      </c>
      <c r="H1769" s="3">
        <v>2024</v>
      </c>
      <c r="I1769" s="20" t="s">
        <v>288</v>
      </c>
      <c r="J1769" s="185" t="s">
        <v>344</v>
      </c>
      <c r="K1769" s="185" t="s">
        <v>318</v>
      </c>
      <c r="L1769" s="187">
        <f t="shared" si="56"/>
        <v>0</v>
      </c>
      <c r="M1769" s="187">
        <f t="shared" si="57"/>
        <v>0</v>
      </c>
      <c r="N1769" s="186"/>
      <c r="O1769" s="53"/>
      <c r="P1769" s="53"/>
      <c r="Q1769" s="53"/>
      <c r="R1769" s="53"/>
      <c r="S1769" s="54"/>
      <c r="T1769" s="8"/>
      <c r="U1769" s="8"/>
      <c r="V1769" s="8"/>
      <c r="W1769" s="8"/>
      <c r="X1769" s="122"/>
      <c r="Y1769" s="135"/>
      <c r="Z1769" s="135"/>
      <c r="AA1769" s="135"/>
      <c r="AB1769" s="135"/>
      <c r="AC1769" s="136"/>
      <c r="AD1769" s="8"/>
      <c r="AE1769" s="8"/>
      <c r="AF1769" s="8"/>
      <c r="AG1769" s="8"/>
      <c r="AH1769" s="122"/>
      <c r="AI1769" s="137"/>
      <c r="AJ1769" s="137"/>
      <c r="AK1769" s="137"/>
      <c r="AL1769" s="137"/>
      <c r="AM1769" s="138"/>
      <c r="AN1769" s="8"/>
      <c r="AO1769" s="8"/>
      <c r="AP1769" s="8"/>
      <c r="AQ1769" s="8"/>
      <c r="AR1769" s="122"/>
      <c r="AS1769" s="139"/>
      <c r="AT1769" s="139"/>
      <c r="AU1769" s="139"/>
      <c r="AV1769" s="139"/>
      <c r="AW1769" s="140"/>
      <c r="AX1769" s="8"/>
      <c r="AY1769" s="8"/>
      <c r="AZ1769" s="8"/>
      <c r="BA1769" s="8"/>
      <c r="BB1769" s="122"/>
      <c r="BC1769" s="141"/>
      <c r="BD1769" s="141"/>
      <c r="BE1769" s="141"/>
      <c r="BF1769" s="141"/>
      <c r="BG1769" s="142"/>
      <c r="BH1769" s="8"/>
      <c r="BI1769" s="8"/>
      <c r="BJ1769" s="8"/>
      <c r="BK1769" s="8"/>
      <c r="BL1769" s="122"/>
      <c r="BM1769" s="143"/>
      <c r="BN1769" s="143"/>
      <c r="BO1769" s="143"/>
      <c r="BP1769" s="143"/>
      <c r="BQ1769" s="144"/>
      <c r="BR1769" s="8"/>
      <c r="BS1769" s="8"/>
      <c r="BT1769" s="8"/>
      <c r="BU1769" s="8"/>
      <c r="BV1769" s="122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18" t="s">
        <v>5</v>
      </c>
      <c r="H1770" s="3">
        <v>2024</v>
      </c>
      <c r="I1770" s="20" t="s">
        <v>288</v>
      </c>
      <c r="J1770" s="184" t="s">
        <v>351</v>
      </c>
      <c r="K1770" s="184" t="s">
        <v>318</v>
      </c>
      <c r="L1770" s="187">
        <f t="shared" si="56"/>
        <v>0</v>
      </c>
      <c r="M1770" s="187">
        <f t="shared" si="57"/>
        <v>0</v>
      </c>
      <c r="N1770" s="186"/>
      <c r="O1770" s="53"/>
      <c r="P1770" s="53"/>
      <c r="Q1770" s="53"/>
      <c r="R1770" s="53"/>
      <c r="S1770" s="54"/>
      <c r="T1770" s="8"/>
      <c r="U1770" s="8"/>
      <c r="V1770" s="8"/>
      <c r="W1770" s="8"/>
      <c r="X1770" s="122"/>
      <c r="Y1770" s="135"/>
      <c r="Z1770" s="135"/>
      <c r="AA1770" s="135"/>
      <c r="AB1770" s="135"/>
      <c r="AC1770" s="136"/>
      <c r="AD1770" s="8"/>
      <c r="AE1770" s="8"/>
      <c r="AF1770" s="8"/>
      <c r="AG1770" s="8"/>
      <c r="AH1770" s="122"/>
      <c r="AI1770" s="137"/>
      <c r="AJ1770" s="137"/>
      <c r="AK1770" s="137"/>
      <c r="AL1770" s="137"/>
      <c r="AM1770" s="138"/>
      <c r="AN1770" s="8"/>
      <c r="AO1770" s="8"/>
      <c r="AP1770" s="8"/>
      <c r="AQ1770" s="8"/>
      <c r="AR1770" s="122"/>
      <c r="AS1770" s="139"/>
      <c r="AT1770" s="139"/>
      <c r="AU1770" s="139"/>
      <c r="AV1770" s="139"/>
      <c r="AW1770" s="140"/>
      <c r="AX1770" s="8"/>
      <c r="AY1770" s="8"/>
      <c r="AZ1770" s="8"/>
      <c r="BA1770" s="8"/>
      <c r="BB1770" s="122"/>
      <c r="BC1770" s="141"/>
      <c r="BD1770" s="141"/>
      <c r="BE1770" s="141"/>
      <c r="BF1770" s="141"/>
      <c r="BG1770" s="142"/>
      <c r="BH1770" s="8"/>
      <c r="BI1770" s="8"/>
      <c r="BJ1770" s="8"/>
      <c r="BK1770" s="8"/>
      <c r="BL1770" s="122"/>
      <c r="BM1770" s="143"/>
      <c r="BN1770" s="143"/>
      <c r="BO1770" s="143"/>
      <c r="BP1770" s="143"/>
      <c r="BQ1770" s="144"/>
      <c r="BR1770" s="8"/>
      <c r="BS1770" s="8"/>
      <c r="BT1770" s="8"/>
      <c r="BU1770" s="8"/>
      <c r="BV1770" s="122"/>
    </row>
    <row r="1771" spans="1:74" ht="28.8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18" t="s">
        <v>5</v>
      </c>
      <c r="H1771" s="3">
        <v>2024</v>
      </c>
      <c r="I1771" s="20" t="s">
        <v>288</v>
      </c>
      <c r="J1771" s="184" t="s">
        <v>352</v>
      </c>
      <c r="K1771" s="184" t="s">
        <v>321</v>
      </c>
      <c r="L1771" s="187">
        <f t="shared" si="56"/>
        <v>0</v>
      </c>
      <c r="M1771" s="187">
        <f t="shared" si="57"/>
        <v>0</v>
      </c>
      <c r="N1771" s="186"/>
      <c r="O1771" s="33"/>
      <c r="P1771" s="33"/>
      <c r="Q1771" s="33"/>
      <c r="R1771" s="33"/>
      <c r="S1771" s="42"/>
      <c r="T1771" s="2"/>
      <c r="U1771" s="2"/>
      <c r="V1771" s="2"/>
      <c r="W1771" s="2"/>
      <c r="X1771" s="55"/>
      <c r="Y1771" s="62"/>
      <c r="Z1771" s="62"/>
      <c r="AA1771" s="62"/>
      <c r="AB1771" s="62"/>
      <c r="AC1771" s="68"/>
      <c r="AD1771" s="2"/>
      <c r="AE1771" s="2"/>
      <c r="AF1771" s="2"/>
      <c r="AG1771" s="2"/>
      <c r="AH1771" s="55"/>
      <c r="AI1771" s="72"/>
      <c r="AJ1771" s="72"/>
      <c r="AK1771" s="72"/>
      <c r="AL1771" s="72"/>
      <c r="AM1771" s="80"/>
      <c r="AN1771" s="2"/>
      <c r="AO1771" s="2"/>
      <c r="AP1771" s="2"/>
      <c r="AQ1771" s="2"/>
      <c r="AR1771" s="55"/>
      <c r="AS1771" s="85"/>
      <c r="AT1771" s="85"/>
      <c r="AU1771" s="85"/>
      <c r="AV1771" s="85"/>
      <c r="AW1771" s="100"/>
      <c r="AX1771" s="2"/>
      <c r="AY1771" s="2"/>
      <c r="AZ1771" s="2"/>
      <c r="BA1771" s="2"/>
      <c r="BB1771" s="55"/>
      <c r="BC1771" s="105"/>
      <c r="BD1771" s="105"/>
      <c r="BE1771" s="105"/>
      <c r="BF1771" s="105"/>
      <c r="BG1771" s="109"/>
      <c r="BH1771" s="2"/>
      <c r="BI1771" s="2"/>
      <c r="BJ1771" s="2"/>
      <c r="BK1771" s="2"/>
      <c r="BL1771" s="55"/>
      <c r="BM1771" s="48"/>
      <c r="BN1771" s="48"/>
      <c r="BO1771" s="48"/>
      <c r="BP1771" s="48"/>
      <c r="BQ1771" s="117"/>
      <c r="BR1771" s="2"/>
      <c r="BS1771" s="2"/>
      <c r="BT1771" s="2"/>
      <c r="BU1771" s="2"/>
      <c r="BV1771" s="55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18" t="s">
        <v>5</v>
      </c>
      <c r="H1772" s="3">
        <v>2024</v>
      </c>
      <c r="I1772" s="20" t="s">
        <v>288</v>
      </c>
      <c r="J1772" s="184" t="s">
        <v>345</v>
      </c>
      <c r="K1772" s="184" t="s">
        <v>318</v>
      </c>
      <c r="L1772" s="187">
        <f t="shared" si="56"/>
        <v>0</v>
      </c>
      <c r="M1772" s="187">
        <f t="shared" si="57"/>
        <v>0</v>
      </c>
      <c r="N1772" s="186"/>
      <c r="O1772" s="34"/>
      <c r="P1772" s="33"/>
      <c r="Q1772" s="33"/>
      <c r="R1772" s="33"/>
      <c r="S1772" s="42"/>
      <c r="T1772" s="3"/>
      <c r="U1772" s="2"/>
      <c r="V1772" s="2"/>
      <c r="W1772" s="2"/>
      <c r="X1772" s="55"/>
      <c r="Y1772" s="64"/>
      <c r="Z1772" s="62"/>
      <c r="AA1772" s="62"/>
      <c r="AB1772" s="62"/>
      <c r="AC1772" s="68"/>
      <c r="AD1772" s="3"/>
      <c r="AE1772" s="2"/>
      <c r="AF1772" s="2"/>
      <c r="AG1772" s="2"/>
      <c r="AH1772" s="55"/>
      <c r="AI1772" s="73"/>
      <c r="AJ1772" s="72"/>
      <c r="AK1772" s="72"/>
      <c r="AL1772" s="72"/>
      <c r="AM1772" s="80"/>
      <c r="AN1772" s="3"/>
      <c r="AO1772" s="2"/>
      <c r="AP1772" s="2"/>
      <c r="AQ1772" s="2"/>
      <c r="AR1772" s="55"/>
      <c r="AS1772" s="86"/>
      <c r="AT1772" s="85"/>
      <c r="AU1772" s="85"/>
      <c r="AV1772" s="85"/>
      <c r="AW1772" s="100"/>
      <c r="AX1772" s="3"/>
      <c r="AY1772" s="2"/>
      <c r="AZ1772" s="2"/>
      <c r="BA1772" s="2"/>
      <c r="BB1772" s="55"/>
      <c r="BC1772" s="106"/>
      <c r="BD1772" s="105"/>
      <c r="BE1772" s="105"/>
      <c r="BF1772" s="105"/>
      <c r="BG1772" s="109"/>
      <c r="BH1772" s="3"/>
      <c r="BI1772" s="2"/>
      <c r="BJ1772" s="2"/>
      <c r="BK1772" s="2"/>
      <c r="BL1772" s="55"/>
      <c r="BM1772" s="49"/>
      <c r="BN1772" s="48"/>
      <c r="BO1772" s="48"/>
      <c r="BP1772" s="48"/>
      <c r="BQ1772" s="117"/>
      <c r="BR1772" s="3"/>
      <c r="BS1772" s="2"/>
      <c r="BT1772" s="2"/>
      <c r="BU1772" s="2"/>
      <c r="BV1772" s="55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18" t="s">
        <v>5</v>
      </c>
      <c r="H1773" s="3">
        <v>2024</v>
      </c>
      <c r="I1773" s="20" t="s">
        <v>289</v>
      </c>
      <c r="J1773" s="184" t="s">
        <v>268</v>
      </c>
      <c r="K1773" s="184" t="s">
        <v>318</v>
      </c>
      <c r="L1773" s="187">
        <f t="shared" si="56"/>
        <v>0.11600000000000001</v>
      </c>
      <c r="M1773" s="187">
        <f t="shared" si="57"/>
        <v>250.07400000000001</v>
      </c>
      <c r="N1773" s="186" t="s">
        <v>1388</v>
      </c>
      <c r="O1773" s="33"/>
      <c r="P1773" s="33"/>
      <c r="Q1773" s="33"/>
      <c r="R1773" s="33"/>
      <c r="S1773" s="42"/>
      <c r="T1773" s="2"/>
      <c r="U1773" s="2"/>
      <c r="V1773" s="2"/>
      <c r="W1773" s="2"/>
      <c r="X1773" s="55"/>
      <c r="Y1773" s="62"/>
      <c r="Z1773" s="62"/>
      <c r="AA1773" s="62"/>
      <c r="AB1773" s="62"/>
      <c r="AC1773" s="68"/>
      <c r="AD1773" s="2"/>
      <c r="AE1773" s="2"/>
      <c r="AF1773" s="2"/>
      <c r="AG1773" s="2"/>
      <c r="AH1773" s="55"/>
      <c r="AI1773" s="72" t="s">
        <v>514</v>
      </c>
      <c r="AJ1773" s="72"/>
      <c r="AK1773" s="72"/>
      <c r="AL1773" s="72">
        <v>0.11600000000000001</v>
      </c>
      <c r="AM1773" s="80">
        <v>250.07400000000001</v>
      </c>
      <c r="AN1773" s="2"/>
      <c r="AO1773" s="2"/>
      <c r="AP1773" s="2"/>
      <c r="AQ1773" s="2"/>
      <c r="AR1773" s="55"/>
      <c r="AS1773" s="85"/>
      <c r="AT1773" s="85"/>
      <c r="AU1773" s="85"/>
      <c r="AV1773" s="85"/>
      <c r="AW1773" s="100"/>
      <c r="AX1773" s="2"/>
      <c r="AY1773" s="2"/>
      <c r="AZ1773" s="2"/>
      <c r="BA1773" s="2"/>
      <c r="BB1773" s="55"/>
      <c r="BC1773" s="105"/>
      <c r="BD1773" s="105"/>
      <c r="BE1773" s="105"/>
      <c r="BF1773" s="105"/>
      <c r="BG1773" s="109"/>
      <c r="BH1773" s="2"/>
      <c r="BI1773" s="2"/>
      <c r="BJ1773" s="2"/>
      <c r="BK1773" s="2"/>
      <c r="BL1773" s="55"/>
      <c r="BM1773" s="48"/>
      <c r="BN1773" s="48"/>
      <c r="BO1773" s="48"/>
      <c r="BP1773" s="48"/>
      <c r="BQ1773" s="117"/>
      <c r="BR1773" s="2"/>
      <c r="BS1773" s="2"/>
      <c r="BT1773" s="2"/>
      <c r="BU1773" s="2"/>
      <c r="BV1773" s="55"/>
    </row>
    <row r="1774" spans="1:74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18" t="s">
        <v>5</v>
      </c>
      <c r="H1774" s="3">
        <v>2024</v>
      </c>
      <c r="I1774" s="20" t="s">
        <v>289</v>
      </c>
      <c r="J1774" s="184" t="s">
        <v>292</v>
      </c>
      <c r="K1774" s="184" t="s">
        <v>318</v>
      </c>
      <c r="L1774" s="187">
        <f t="shared" si="56"/>
        <v>0</v>
      </c>
      <c r="M1774" s="187">
        <f t="shared" si="57"/>
        <v>0</v>
      </c>
      <c r="N1774" s="186"/>
      <c r="O1774" s="33"/>
      <c r="P1774" s="33"/>
      <c r="Q1774" s="33"/>
      <c r="R1774" s="33"/>
      <c r="S1774" s="42"/>
      <c r="T1774" s="2"/>
      <c r="U1774" s="2"/>
      <c r="V1774" s="2"/>
      <c r="W1774" s="2"/>
      <c r="X1774" s="55"/>
      <c r="Y1774" s="62"/>
      <c r="Z1774" s="62"/>
      <c r="AA1774" s="62"/>
      <c r="AB1774" s="62"/>
      <c r="AC1774" s="68"/>
      <c r="AD1774" s="2"/>
      <c r="AE1774" s="2"/>
      <c r="AF1774" s="2"/>
      <c r="AG1774" s="2"/>
      <c r="AH1774" s="55"/>
      <c r="AI1774" s="72"/>
      <c r="AJ1774" s="72"/>
      <c r="AK1774" s="72"/>
      <c r="AL1774" s="72"/>
      <c r="AM1774" s="80"/>
      <c r="AN1774" s="2"/>
      <c r="AO1774" s="2"/>
      <c r="AP1774" s="2"/>
      <c r="AQ1774" s="2"/>
      <c r="AR1774" s="55"/>
      <c r="AS1774" s="85"/>
      <c r="AT1774" s="85"/>
      <c r="AU1774" s="85"/>
      <c r="AV1774" s="85"/>
      <c r="AW1774" s="100"/>
      <c r="AX1774" s="2"/>
      <c r="AY1774" s="2"/>
      <c r="AZ1774" s="2"/>
      <c r="BA1774" s="2"/>
      <c r="BB1774" s="55"/>
      <c r="BC1774" s="105"/>
      <c r="BD1774" s="105"/>
      <c r="BE1774" s="105"/>
      <c r="BF1774" s="105"/>
      <c r="BG1774" s="109"/>
      <c r="BH1774" s="2"/>
      <c r="BI1774" s="2"/>
      <c r="BJ1774" s="2"/>
      <c r="BK1774" s="2"/>
      <c r="BL1774" s="55"/>
      <c r="BM1774" s="48"/>
      <c r="BN1774" s="48"/>
      <c r="BO1774" s="48"/>
      <c r="BP1774" s="48"/>
      <c r="BQ1774" s="117"/>
      <c r="BR1774" s="2"/>
      <c r="BS1774" s="2"/>
      <c r="BT1774" s="2"/>
      <c r="BU1774" s="2"/>
      <c r="BV1774" s="55"/>
    </row>
    <row r="1775" spans="1:74" ht="15.6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18" t="s">
        <v>5</v>
      </c>
      <c r="H1775" s="3">
        <v>2024</v>
      </c>
      <c r="I1775" s="20" t="s">
        <v>285</v>
      </c>
      <c r="J1775" s="184" t="s">
        <v>293</v>
      </c>
      <c r="K1775" s="184" t="s">
        <v>318</v>
      </c>
      <c r="L1775" s="187">
        <f t="shared" si="56"/>
        <v>0</v>
      </c>
      <c r="M1775" s="187">
        <f t="shared" si="57"/>
        <v>0</v>
      </c>
      <c r="N1775" s="186"/>
      <c r="O1775" s="33"/>
      <c r="P1775" s="33"/>
      <c r="Q1775" s="33"/>
      <c r="R1775" s="35"/>
      <c r="S1775" s="41"/>
      <c r="T1775" s="2"/>
      <c r="U1775" s="2"/>
      <c r="V1775" s="2"/>
      <c r="W1775" s="29"/>
      <c r="X1775" s="56"/>
      <c r="Y1775" s="62"/>
      <c r="Z1775" s="62"/>
      <c r="AA1775" s="62"/>
      <c r="AB1775" s="63"/>
      <c r="AC1775" s="69"/>
      <c r="AD1775" s="2"/>
      <c r="AE1775" s="2"/>
      <c r="AF1775" s="2"/>
      <c r="AG1775" s="29"/>
      <c r="AH1775" s="56"/>
      <c r="AI1775" s="72"/>
      <c r="AJ1775" s="72"/>
      <c r="AK1775" s="72"/>
      <c r="AL1775" s="74"/>
      <c r="AM1775" s="81"/>
      <c r="AN1775" s="2"/>
      <c r="AO1775" s="2"/>
      <c r="AP1775" s="2"/>
      <c r="AQ1775" s="29"/>
      <c r="AR1775" s="56"/>
      <c r="AS1775" s="85"/>
      <c r="AT1775" s="85"/>
      <c r="AU1775" s="85"/>
      <c r="AV1775" s="87"/>
      <c r="AW1775" s="101"/>
      <c r="AX1775" s="2"/>
      <c r="AY1775" s="2"/>
      <c r="AZ1775" s="2"/>
      <c r="BA1775" s="29"/>
      <c r="BB1775" s="56"/>
      <c r="BC1775" s="105"/>
      <c r="BD1775" s="105"/>
      <c r="BE1775" s="105"/>
      <c r="BF1775" s="107"/>
      <c r="BG1775" s="110"/>
      <c r="BH1775" s="2"/>
      <c r="BI1775" s="2"/>
      <c r="BJ1775" s="2"/>
      <c r="BK1775" s="29"/>
      <c r="BL1775" s="56"/>
      <c r="BM1775" s="48"/>
      <c r="BN1775" s="48"/>
      <c r="BO1775" s="48"/>
      <c r="BP1775" s="114"/>
      <c r="BQ1775" s="118"/>
      <c r="BR1775" s="2"/>
      <c r="BS1775" s="2"/>
      <c r="BT1775" s="2"/>
      <c r="BU1775" s="29"/>
      <c r="BV1775" s="56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18" t="s">
        <v>5</v>
      </c>
      <c r="H1776" s="3">
        <v>2024</v>
      </c>
      <c r="I1776" s="20" t="s">
        <v>287</v>
      </c>
      <c r="J1776" s="184" t="s">
        <v>269</v>
      </c>
      <c r="K1776" s="184" t="s">
        <v>320</v>
      </c>
      <c r="L1776" s="187">
        <f t="shared" si="56"/>
        <v>0</v>
      </c>
      <c r="M1776" s="187">
        <f t="shared" si="57"/>
        <v>0</v>
      </c>
      <c r="N1776" s="186"/>
      <c r="O1776" s="33"/>
      <c r="P1776" s="33"/>
      <c r="Q1776" s="33"/>
      <c r="R1776" s="33"/>
      <c r="S1776" s="41"/>
      <c r="T1776" s="2"/>
      <c r="U1776" s="2"/>
      <c r="V1776" s="2"/>
      <c r="W1776" s="2"/>
      <c r="X1776" s="56"/>
      <c r="Y1776" s="62"/>
      <c r="Z1776" s="62"/>
      <c r="AA1776" s="62"/>
      <c r="AB1776" s="64"/>
      <c r="AC1776" s="69"/>
      <c r="AD1776" s="2"/>
      <c r="AE1776" s="2"/>
      <c r="AF1776" s="2"/>
      <c r="AG1776" s="2"/>
      <c r="AH1776" s="56"/>
      <c r="AI1776" s="72"/>
      <c r="AJ1776" s="72"/>
      <c r="AK1776" s="72"/>
      <c r="AL1776" s="72"/>
      <c r="AM1776" s="81"/>
      <c r="AN1776" s="2"/>
      <c r="AO1776" s="2"/>
      <c r="AP1776" s="2"/>
      <c r="AQ1776" s="2"/>
      <c r="AR1776" s="56"/>
      <c r="AS1776" s="85"/>
      <c r="AT1776" s="85"/>
      <c r="AU1776" s="85"/>
      <c r="AV1776" s="85"/>
      <c r="AW1776" s="101"/>
      <c r="AX1776" s="2"/>
      <c r="AY1776" s="2"/>
      <c r="AZ1776" s="2"/>
      <c r="BA1776" s="2"/>
      <c r="BB1776" s="56"/>
      <c r="BC1776" s="105"/>
      <c r="BD1776" s="105"/>
      <c r="BE1776" s="105"/>
      <c r="BF1776" s="105"/>
      <c r="BG1776" s="110"/>
      <c r="BH1776" s="2"/>
      <c r="BI1776" s="2"/>
      <c r="BJ1776" s="2"/>
      <c r="BK1776" s="2"/>
      <c r="BL1776" s="56"/>
      <c r="BM1776" s="48"/>
      <c r="BN1776" s="48"/>
      <c r="BO1776" s="48"/>
      <c r="BP1776" s="48"/>
      <c r="BQ1776" s="118"/>
      <c r="BR1776" s="2"/>
      <c r="BS1776" s="2"/>
      <c r="BT1776" s="2"/>
      <c r="BU1776" s="2"/>
      <c r="BV1776" s="56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18" t="s">
        <v>5</v>
      </c>
      <c r="H1777" s="3">
        <v>2024</v>
      </c>
      <c r="I1777" s="20" t="s">
        <v>287</v>
      </c>
      <c r="J1777" s="184" t="s">
        <v>270</v>
      </c>
      <c r="K1777" s="184" t="s">
        <v>320</v>
      </c>
      <c r="L1777" s="187">
        <f t="shared" si="56"/>
        <v>0</v>
      </c>
      <c r="M1777" s="187">
        <f t="shared" si="57"/>
        <v>0</v>
      </c>
      <c r="N1777" s="186"/>
      <c r="O1777" s="33"/>
      <c r="P1777" s="33"/>
      <c r="Q1777" s="33"/>
      <c r="R1777" s="33"/>
      <c r="S1777" s="41"/>
      <c r="T1777" s="2"/>
      <c r="U1777" s="2"/>
      <c r="V1777" s="2"/>
      <c r="W1777" s="2"/>
      <c r="X1777" s="56"/>
      <c r="Y1777" s="62"/>
      <c r="Z1777" s="62"/>
      <c r="AA1777" s="62"/>
      <c r="AB1777" s="62"/>
      <c r="AC1777" s="69"/>
      <c r="AD1777" s="2"/>
      <c r="AE1777" s="2"/>
      <c r="AF1777" s="2"/>
      <c r="AG1777" s="2"/>
      <c r="AH1777" s="56"/>
      <c r="AI1777" s="72"/>
      <c r="AJ1777" s="72"/>
      <c r="AK1777" s="72"/>
      <c r="AL1777" s="72"/>
      <c r="AM1777" s="81"/>
      <c r="AN1777" s="2"/>
      <c r="AO1777" s="2"/>
      <c r="AP1777" s="2"/>
      <c r="AQ1777" s="2"/>
      <c r="AR1777" s="56"/>
      <c r="AS1777" s="85"/>
      <c r="AT1777" s="85"/>
      <c r="AU1777" s="85"/>
      <c r="AV1777" s="85"/>
      <c r="AW1777" s="101"/>
      <c r="AX1777" s="2"/>
      <c r="AY1777" s="2"/>
      <c r="AZ1777" s="2"/>
      <c r="BA1777" s="2"/>
      <c r="BB1777" s="56"/>
      <c r="BC1777" s="105"/>
      <c r="BD1777" s="105"/>
      <c r="BE1777" s="105"/>
      <c r="BF1777" s="105"/>
      <c r="BG1777" s="110"/>
      <c r="BH1777" s="2"/>
      <c r="BI1777" s="2"/>
      <c r="BJ1777" s="2"/>
      <c r="BK1777" s="2"/>
      <c r="BL1777" s="56"/>
      <c r="BM1777" s="48"/>
      <c r="BN1777" s="48"/>
      <c r="BO1777" s="48"/>
      <c r="BP1777" s="48"/>
      <c r="BQ1777" s="118"/>
      <c r="BR1777" s="2"/>
      <c r="BS1777" s="2"/>
      <c r="BT1777" s="2"/>
      <c r="BU1777" s="2"/>
      <c r="BV1777" s="56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18" t="s">
        <v>5</v>
      </c>
      <c r="H1778" s="3">
        <v>2024</v>
      </c>
      <c r="I1778" s="20" t="s">
        <v>290</v>
      </c>
      <c r="J1778" s="184" t="s">
        <v>271</v>
      </c>
      <c r="K1778" s="184" t="s">
        <v>321</v>
      </c>
      <c r="L1778" s="187">
        <f t="shared" si="56"/>
        <v>0</v>
      </c>
      <c r="M1778" s="187">
        <f t="shared" si="57"/>
        <v>0</v>
      </c>
      <c r="N1778" s="186"/>
      <c r="O1778" s="33"/>
      <c r="P1778" s="33"/>
      <c r="Q1778" s="33"/>
      <c r="R1778" s="33"/>
      <c r="S1778" s="41"/>
      <c r="T1778" s="2"/>
      <c r="U1778" s="2"/>
      <c r="V1778" s="2"/>
      <c r="W1778" s="2"/>
      <c r="X1778" s="56"/>
      <c r="Y1778" s="62"/>
      <c r="Z1778" s="62"/>
      <c r="AA1778" s="62"/>
      <c r="AB1778" s="62"/>
      <c r="AC1778" s="69"/>
      <c r="AD1778" s="2"/>
      <c r="AE1778" s="2"/>
      <c r="AF1778" s="2"/>
      <c r="AG1778" s="2"/>
      <c r="AH1778" s="56"/>
      <c r="AI1778" s="72"/>
      <c r="AJ1778" s="72"/>
      <c r="AK1778" s="72"/>
      <c r="AL1778" s="72"/>
      <c r="AM1778" s="81"/>
      <c r="AN1778" s="2"/>
      <c r="AO1778" s="2"/>
      <c r="AP1778" s="2"/>
      <c r="AQ1778" s="2"/>
      <c r="AR1778" s="56"/>
      <c r="AS1778" s="85"/>
      <c r="AT1778" s="85"/>
      <c r="AU1778" s="85"/>
      <c r="AV1778" s="85"/>
      <c r="AW1778" s="101"/>
      <c r="AX1778" s="2"/>
      <c r="AY1778" s="2"/>
      <c r="AZ1778" s="2"/>
      <c r="BA1778" s="2"/>
      <c r="BB1778" s="56"/>
      <c r="BC1778" s="105"/>
      <c r="BD1778" s="105"/>
      <c r="BE1778" s="105"/>
      <c r="BF1778" s="105"/>
      <c r="BG1778" s="110"/>
      <c r="BH1778" s="2"/>
      <c r="BI1778" s="2"/>
      <c r="BJ1778" s="2"/>
      <c r="BK1778" s="2"/>
      <c r="BL1778" s="56"/>
      <c r="BM1778" s="48"/>
      <c r="BN1778" s="48"/>
      <c r="BO1778" s="48"/>
      <c r="BP1778" s="48"/>
      <c r="BQ1778" s="118"/>
      <c r="BR1778" s="2"/>
      <c r="BS1778" s="2"/>
      <c r="BT1778" s="2"/>
      <c r="BU1778" s="2"/>
      <c r="BV1778" s="56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18" t="s">
        <v>5</v>
      </c>
      <c r="H1779" s="3">
        <v>2024</v>
      </c>
      <c r="I1779" s="20" t="s">
        <v>284</v>
      </c>
      <c r="J1779" s="184" t="s">
        <v>294</v>
      </c>
      <c r="K1779" s="184" t="s">
        <v>320</v>
      </c>
      <c r="L1779" s="187">
        <f t="shared" si="56"/>
        <v>0</v>
      </c>
      <c r="M1779" s="187">
        <f t="shared" si="57"/>
        <v>0</v>
      </c>
      <c r="N1779" s="186"/>
      <c r="O1779" s="33"/>
      <c r="P1779" s="33"/>
      <c r="Q1779" s="33"/>
      <c r="R1779" s="33"/>
      <c r="S1779" s="42"/>
      <c r="T1779" s="2"/>
      <c r="U1779" s="2"/>
      <c r="V1779" s="2"/>
      <c r="W1779" s="2"/>
      <c r="X1779" s="55"/>
      <c r="Y1779" s="62"/>
      <c r="Z1779" s="62"/>
      <c r="AA1779" s="62"/>
      <c r="AB1779" s="62"/>
      <c r="AC1779" s="68"/>
      <c r="AD1779" s="2"/>
      <c r="AE1779" s="2"/>
      <c r="AF1779" s="2"/>
      <c r="AG1779" s="2"/>
      <c r="AH1779" s="55"/>
      <c r="AI1779" s="72"/>
      <c r="AJ1779" s="72"/>
      <c r="AK1779" s="72"/>
      <c r="AL1779" s="72"/>
      <c r="AM1779" s="80"/>
      <c r="AN1779" s="2"/>
      <c r="AO1779" s="2"/>
      <c r="AP1779" s="2"/>
      <c r="AQ1779" s="2"/>
      <c r="AR1779" s="55"/>
      <c r="AS1779" s="85"/>
      <c r="AT1779" s="85"/>
      <c r="AU1779" s="85"/>
      <c r="AV1779" s="85"/>
      <c r="AW1779" s="100"/>
      <c r="AX1779" s="2"/>
      <c r="AY1779" s="2"/>
      <c r="AZ1779" s="2"/>
      <c r="BA1779" s="2"/>
      <c r="BB1779" s="55"/>
      <c r="BC1779" s="105"/>
      <c r="BD1779" s="105"/>
      <c r="BE1779" s="105"/>
      <c r="BF1779" s="105"/>
      <c r="BG1779" s="109"/>
      <c r="BH1779" s="2"/>
      <c r="BI1779" s="2"/>
      <c r="BJ1779" s="2"/>
      <c r="BK1779" s="2"/>
      <c r="BL1779" s="55"/>
      <c r="BM1779" s="48"/>
      <c r="BN1779" s="48"/>
      <c r="BO1779" s="48"/>
      <c r="BP1779" s="48"/>
      <c r="BQ1779" s="117"/>
      <c r="BR1779" s="2"/>
      <c r="BS1779" s="2"/>
      <c r="BT1779" s="2"/>
      <c r="BU1779" s="2"/>
      <c r="BV1779" s="55"/>
    </row>
    <row r="1780" spans="1:74" ht="28.8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18" t="s">
        <v>5</v>
      </c>
      <c r="H1780" s="3">
        <v>2024</v>
      </c>
      <c r="I1780" s="20" t="s">
        <v>284</v>
      </c>
      <c r="J1780" s="184" t="s">
        <v>346</v>
      </c>
      <c r="K1780" s="184" t="s">
        <v>320</v>
      </c>
      <c r="L1780" s="187">
        <f t="shared" si="56"/>
        <v>0</v>
      </c>
      <c r="M1780" s="187">
        <f t="shared" si="57"/>
        <v>0</v>
      </c>
      <c r="N1780" s="186"/>
      <c r="O1780" s="33"/>
      <c r="P1780" s="33"/>
      <c r="Q1780" s="33"/>
      <c r="R1780" s="33"/>
      <c r="S1780" s="42"/>
      <c r="T1780" s="2"/>
      <c r="U1780" s="2"/>
      <c r="V1780" s="2"/>
      <c r="W1780" s="2"/>
      <c r="X1780" s="55"/>
      <c r="Y1780" s="62"/>
      <c r="Z1780" s="62"/>
      <c r="AA1780" s="62"/>
      <c r="AB1780" s="62"/>
      <c r="AC1780" s="68"/>
      <c r="AD1780" s="2"/>
      <c r="AE1780" s="2"/>
      <c r="AF1780" s="2"/>
      <c r="AG1780" s="2"/>
      <c r="AH1780" s="55"/>
      <c r="AI1780" s="72"/>
      <c r="AJ1780" s="72"/>
      <c r="AK1780" s="72"/>
      <c r="AL1780" s="72"/>
      <c r="AM1780" s="80"/>
      <c r="AN1780" s="2"/>
      <c r="AO1780" s="2"/>
      <c r="AP1780" s="2"/>
      <c r="AQ1780" s="2"/>
      <c r="AR1780" s="55"/>
      <c r="AS1780" s="85"/>
      <c r="AT1780" s="85"/>
      <c r="AU1780" s="85"/>
      <c r="AV1780" s="85"/>
      <c r="AW1780" s="100"/>
      <c r="AX1780" s="2"/>
      <c r="AY1780" s="2"/>
      <c r="AZ1780" s="2"/>
      <c r="BA1780" s="2"/>
      <c r="BB1780" s="55"/>
      <c r="BC1780" s="105"/>
      <c r="BD1780" s="105"/>
      <c r="BE1780" s="105"/>
      <c r="BF1780" s="105"/>
      <c r="BG1780" s="109"/>
      <c r="BH1780" s="2"/>
      <c r="BI1780" s="2"/>
      <c r="BJ1780" s="2"/>
      <c r="BK1780" s="2"/>
      <c r="BL1780" s="55"/>
      <c r="BM1780" s="48"/>
      <c r="BN1780" s="48"/>
      <c r="BO1780" s="48"/>
      <c r="BP1780" s="48"/>
      <c r="BQ1780" s="117"/>
      <c r="BR1780" s="2"/>
      <c r="BS1780" s="2"/>
      <c r="BT1780" s="2"/>
      <c r="BU1780" s="2"/>
      <c r="BV1780" s="55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18" t="s">
        <v>5</v>
      </c>
      <c r="H1781" s="3">
        <v>2024</v>
      </c>
      <c r="I1781" s="20" t="s">
        <v>284</v>
      </c>
      <c r="J1781" s="184" t="s">
        <v>295</v>
      </c>
      <c r="K1781" s="184" t="s">
        <v>320</v>
      </c>
      <c r="L1781" s="187">
        <f t="shared" si="56"/>
        <v>0</v>
      </c>
      <c r="M1781" s="187">
        <f t="shared" si="57"/>
        <v>0</v>
      </c>
      <c r="N1781" s="186"/>
      <c r="O1781" s="33"/>
      <c r="P1781" s="33"/>
      <c r="Q1781" s="33"/>
      <c r="R1781" s="33"/>
      <c r="S1781" s="42"/>
      <c r="T1781" s="2"/>
      <c r="U1781" s="2"/>
      <c r="V1781" s="2"/>
      <c r="W1781" s="2"/>
      <c r="X1781" s="55"/>
      <c r="Y1781" s="62"/>
      <c r="Z1781" s="62"/>
      <c r="AA1781" s="62"/>
      <c r="AB1781" s="62"/>
      <c r="AC1781" s="68"/>
      <c r="AD1781" s="2"/>
      <c r="AE1781" s="2"/>
      <c r="AF1781" s="2"/>
      <c r="AG1781" s="2"/>
      <c r="AH1781" s="55"/>
      <c r="AI1781" s="72"/>
      <c r="AJ1781" s="72"/>
      <c r="AK1781" s="72"/>
      <c r="AL1781" s="72"/>
      <c r="AM1781" s="80"/>
      <c r="AN1781" s="2"/>
      <c r="AO1781" s="2"/>
      <c r="AP1781" s="2"/>
      <c r="AQ1781" s="2"/>
      <c r="AR1781" s="55"/>
      <c r="AS1781" s="85"/>
      <c r="AT1781" s="85"/>
      <c r="AU1781" s="85"/>
      <c r="AV1781" s="85"/>
      <c r="AW1781" s="100"/>
      <c r="AX1781" s="2"/>
      <c r="AY1781" s="2"/>
      <c r="AZ1781" s="2"/>
      <c r="BA1781" s="2"/>
      <c r="BB1781" s="55"/>
      <c r="BC1781" s="105"/>
      <c r="BD1781" s="105"/>
      <c r="BE1781" s="105"/>
      <c r="BF1781" s="105"/>
      <c r="BG1781" s="109"/>
      <c r="BH1781" s="2"/>
      <c r="BI1781" s="2"/>
      <c r="BJ1781" s="2"/>
      <c r="BK1781" s="2"/>
      <c r="BL1781" s="55"/>
      <c r="BM1781" s="48"/>
      <c r="BN1781" s="48"/>
      <c r="BO1781" s="48"/>
      <c r="BP1781" s="48"/>
      <c r="BQ1781" s="117"/>
      <c r="BR1781" s="2"/>
      <c r="BS1781" s="2"/>
      <c r="BT1781" s="2"/>
      <c r="BU1781" s="2"/>
      <c r="BV1781" s="55"/>
    </row>
    <row r="1782" spans="1:74" ht="28.8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18" t="s">
        <v>5</v>
      </c>
      <c r="H1782" s="3">
        <v>2024</v>
      </c>
      <c r="I1782" s="20" t="s">
        <v>290</v>
      </c>
      <c r="J1782" s="184" t="s">
        <v>299</v>
      </c>
      <c r="K1782" s="184" t="s">
        <v>318</v>
      </c>
      <c r="L1782" s="187">
        <f t="shared" si="56"/>
        <v>0</v>
      </c>
      <c r="M1782" s="187">
        <f t="shared" si="57"/>
        <v>0</v>
      </c>
      <c r="N1782" s="186"/>
      <c r="O1782" s="33"/>
      <c r="P1782" s="33"/>
      <c r="Q1782" s="33"/>
      <c r="R1782" s="33"/>
      <c r="S1782" s="42"/>
      <c r="T1782" s="2"/>
      <c r="U1782" s="2"/>
      <c r="V1782" s="2"/>
      <c r="W1782" s="2"/>
      <c r="X1782" s="55"/>
      <c r="Y1782" s="62"/>
      <c r="Z1782" s="62"/>
      <c r="AA1782" s="62"/>
      <c r="AB1782" s="62"/>
      <c r="AC1782" s="68"/>
      <c r="AD1782" s="2"/>
      <c r="AE1782" s="2"/>
      <c r="AF1782" s="2"/>
      <c r="AG1782" s="2"/>
      <c r="AH1782" s="55"/>
      <c r="AI1782" s="72"/>
      <c r="AJ1782" s="72"/>
      <c r="AK1782" s="72"/>
      <c r="AL1782" s="72"/>
      <c r="AM1782" s="80"/>
      <c r="AN1782" s="2"/>
      <c r="AO1782" s="2"/>
      <c r="AP1782" s="2"/>
      <c r="AQ1782" s="2"/>
      <c r="AR1782" s="55"/>
      <c r="AS1782" s="85"/>
      <c r="AT1782" s="85"/>
      <c r="AU1782" s="85"/>
      <c r="AV1782" s="85"/>
      <c r="AW1782" s="100"/>
      <c r="AX1782" s="2"/>
      <c r="AY1782" s="2"/>
      <c r="AZ1782" s="2"/>
      <c r="BA1782" s="2"/>
      <c r="BB1782" s="55"/>
      <c r="BC1782" s="105"/>
      <c r="BD1782" s="105"/>
      <c r="BE1782" s="105"/>
      <c r="BF1782" s="105"/>
      <c r="BG1782" s="109"/>
      <c r="BH1782" s="2"/>
      <c r="BI1782" s="2"/>
      <c r="BJ1782" s="2"/>
      <c r="BK1782" s="2"/>
      <c r="BL1782" s="55"/>
      <c r="BM1782" s="48"/>
      <c r="BN1782" s="48"/>
      <c r="BO1782" s="48"/>
      <c r="BP1782" s="48"/>
      <c r="BQ1782" s="117"/>
      <c r="BR1782" s="2"/>
      <c r="BS1782" s="2"/>
      <c r="BT1782" s="2"/>
      <c r="BU1782" s="2"/>
      <c r="BV1782" s="55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18" t="s">
        <v>5</v>
      </c>
      <c r="H1783" s="3">
        <v>2024</v>
      </c>
      <c r="I1783" s="20" t="s">
        <v>315</v>
      </c>
      <c r="J1783" s="184" t="s">
        <v>347</v>
      </c>
      <c r="K1783" s="184" t="s">
        <v>320</v>
      </c>
      <c r="L1783" s="187">
        <f t="shared" si="56"/>
        <v>0</v>
      </c>
      <c r="M1783" s="187">
        <f t="shared" si="57"/>
        <v>0</v>
      </c>
      <c r="N1783" s="186"/>
      <c r="O1783" s="33"/>
      <c r="P1783" s="33"/>
      <c r="Q1783" s="33"/>
      <c r="R1783" s="33"/>
      <c r="S1783" s="42"/>
      <c r="T1783" s="2"/>
      <c r="U1783" s="2"/>
      <c r="V1783" s="2"/>
      <c r="W1783" s="2"/>
      <c r="X1783" s="55"/>
      <c r="Y1783" s="62"/>
      <c r="Z1783" s="62"/>
      <c r="AA1783" s="62"/>
      <c r="AB1783" s="62"/>
      <c r="AC1783" s="68"/>
      <c r="AD1783" s="2"/>
      <c r="AE1783" s="2"/>
      <c r="AF1783" s="2"/>
      <c r="AG1783" s="2"/>
      <c r="AH1783" s="55"/>
      <c r="AI1783" s="72"/>
      <c r="AJ1783" s="72"/>
      <c r="AK1783" s="72"/>
      <c r="AL1783" s="72"/>
      <c r="AM1783" s="80"/>
      <c r="AN1783" s="2"/>
      <c r="AO1783" s="2"/>
      <c r="AP1783" s="2"/>
      <c r="AQ1783" s="2"/>
      <c r="AR1783" s="55"/>
      <c r="AS1783" s="85"/>
      <c r="AT1783" s="85"/>
      <c r="AU1783" s="85"/>
      <c r="AV1783" s="85"/>
      <c r="AW1783" s="100"/>
      <c r="AX1783" s="2"/>
      <c r="AY1783" s="2"/>
      <c r="AZ1783" s="2"/>
      <c r="BA1783" s="2"/>
      <c r="BB1783" s="55"/>
      <c r="BC1783" s="105"/>
      <c r="BD1783" s="105"/>
      <c r="BE1783" s="105"/>
      <c r="BF1783" s="105"/>
      <c r="BG1783" s="109"/>
      <c r="BH1783" s="2"/>
      <c r="BI1783" s="2"/>
      <c r="BJ1783" s="2"/>
      <c r="BK1783" s="2"/>
      <c r="BL1783" s="55"/>
      <c r="BM1783" s="48"/>
      <c r="BN1783" s="48"/>
      <c r="BO1783" s="48"/>
      <c r="BP1783" s="48"/>
      <c r="BQ1783" s="117"/>
      <c r="BR1783" s="2"/>
      <c r="BS1783" s="2"/>
      <c r="BT1783" s="2"/>
      <c r="BU1783" s="2"/>
      <c r="BV1783" s="55"/>
    </row>
    <row r="1784" spans="1:74" ht="28.8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18" t="s">
        <v>5</v>
      </c>
      <c r="H1784" s="3">
        <v>2024</v>
      </c>
      <c r="I1784" s="20" t="s">
        <v>315</v>
      </c>
      <c r="J1784" s="184" t="s">
        <v>296</v>
      </c>
      <c r="K1784" s="184" t="s">
        <v>321</v>
      </c>
      <c r="L1784" s="187">
        <f t="shared" si="56"/>
        <v>0</v>
      </c>
      <c r="M1784" s="187">
        <f t="shared" si="57"/>
        <v>0</v>
      </c>
      <c r="N1784" s="186"/>
      <c r="O1784" s="33"/>
      <c r="P1784" s="33"/>
      <c r="Q1784" s="33"/>
      <c r="R1784" s="33"/>
      <c r="S1784" s="42"/>
      <c r="T1784" s="2"/>
      <c r="U1784" s="2"/>
      <c r="V1784" s="2"/>
      <c r="W1784" s="2"/>
      <c r="X1784" s="55"/>
      <c r="Y1784" s="62"/>
      <c r="Z1784" s="62"/>
      <c r="AA1784" s="62"/>
      <c r="AB1784" s="62"/>
      <c r="AC1784" s="68"/>
      <c r="AD1784" s="2"/>
      <c r="AE1784" s="2"/>
      <c r="AF1784" s="2"/>
      <c r="AG1784" s="2"/>
      <c r="AH1784" s="55"/>
      <c r="AI1784" s="72"/>
      <c r="AJ1784" s="72"/>
      <c r="AK1784" s="72"/>
      <c r="AL1784" s="72"/>
      <c r="AM1784" s="80"/>
      <c r="AN1784" s="2"/>
      <c r="AO1784" s="2"/>
      <c r="AP1784" s="2"/>
      <c r="AQ1784" s="2"/>
      <c r="AR1784" s="55"/>
      <c r="AS1784" s="85"/>
      <c r="AT1784" s="85"/>
      <c r="AU1784" s="85"/>
      <c r="AV1784" s="85"/>
      <c r="AW1784" s="100"/>
      <c r="AX1784" s="2"/>
      <c r="AY1784" s="2"/>
      <c r="AZ1784" s="2"/>
      <c r="BA1784" s="2"/>
      <c r="BB1784" s="55"/>
      <c r="BC1784" s="105"/>
      <c r="BD1784" s="105"/>
      <c r="BE1784" s="105"/>
      <c r="BF1784" s="105"/>
      <c r="BG1784" s="109"/>
      <c r="BH1784" s="2"/>
      <c r="BI1784" s="2"/>
      <c r="BJ1784" s="2"/>
      <c r="BK1784" s="2"/>
      <c r="BL1784" s="55"/>
      <c r="BM1784" s="48"/>
      <c r="BN1784" s="48"/>
      <c r="BO1784" s="48"/>
      <c r="BP1784" s="48"/>
      <c r="BQ1784" s="117"/>
      <c r="BR1784" s="2"/>
      <c r="BS1784" s="2"/>
      <c r="BT1784" s="2"/>
      <c r="BU1784" s="2"/>
      <c r="BV1784" s="55"/>
    </row>
    <row r="1785" spans="1:74" ht="28.8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18" t="s">
        <v>5</v>
      </c>
      <c r="H1785" s="3">
        <v>2024</v>
      </c>
      <c r="I1785" s="20" t="s">
        <v>316</v>
      </c>
      <c r="J1785" s="184" t="s">
        <v>297</v>
      </c>
      <c r="K1785" s="184" t="s">
        <v>318</v>
      </c>
      <c r="L1785" s="187">
        <f t="shared" si="56"/>
        <v>0</v>
      </c>
      <c r="M1785" s="187">
        <f t="shared" si="57"/>
        <v>0</v>
      </c>
      <c r="N1785" s="186"/>
      <c r="O1785" s="33"/>
      <c r="P1785" s="33"/>
      <c r="Q1785" s="33"/>
      <c r="R1785" s="33"/>
      <c r="S1785" s="42"/>
      <c r="T1785" s="2"/>
      <c r="U1785" s="2"/>
      <c r="V1785" s="2"/>
      <c r="W1785" s="2"/>
      <c r="X1785" s="55"/>
      <c r="Y1785" s="62"/>
      <c r="Z1785" s="62"/>
      <c r="AA1785" s="62"/>
      <c r="AB1785" s="62"/>
      <c r="AC1785" s="68"/>
      <c r="AD1785" s="2"/>
      <c r="AE1785" s="2"/>
      <c r="AF1785" s="2"/>
      <c r="AG1785" s="2"/>
      <c r="AH1785" s="55"/>
      <c r="AI1785" s="72"/>
      <c r="AJ1785" s="72"/>
      <c r="AK1785" s="72"/>
      <c r="AL1785" s="72"/>
      <c r="AM1785" s="80"/>
      <c r="AN1785" s="2"/>
      <c r="AO1785" s="2"/>
      <c r="AP1785" s="2"/>
      <c r="AQ1785" s="2"/>
      <c r="AR1785" s="55"/>
      <c r="AS1785" s="85"/>
      <c r="AT1785" s="85"/>
      <c r="AU1785" s="85"/>
      <c r="AV1785" s="85"/>
      <c r="AW1785" s="100"/>
      <c r="AX1785" s="2"/>
      <c r="AY1785" s="2"/>
      <c r="AZ1785" s="2"/>
      <c r="BA1785" s="2"/>
      <c r="BB1785" s="55"/>
      <c r="BC1785" s="105"/>
      <c r="BD1785" s="105"/>
      <c r="BE1785" s="105"/>
      <c r="BF1785" s="105"/>
      <c r="BG1785" s="109"/>
      <c r="BH1785" s="2"/>
      <c r="BI1785" s="2"/>
      <c r="BJ1785" s="2"/>
      <c r="BK1785" s="2"/>
      <c r="BL1785" s="55"/>
      <c r="BM1785" s="48"/>
      <c r="BN1785" s="48"/>
      <c r="BO1785" s="48"/>
      <c r="BP1785" s="48"/>
      <c r="BQ1785" s="117"/>
      <c r="BR1785" s="2"/>
      <c r="BS1785" s="2"/>
      <c r="BT1785" s="2"/>
      <c r="BU1785" s="2"/>
      <c r="BV1785" s="55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18" t="s">
        <v>5</v>
      </c>
      <c r="H1786" s="3">
        <v>2024</v>
      </c>
      <c r="I1786" s="20" t="s">
        <v>316</v>
      </c>
      <c r="J1786" s="185" t="s">
        <v>348</v>
      </c>
      <c r="K1786" s="185" t="s">
        <v>320</v>
      </c>
      <c r="L1786" s="187">
        <f t="shared" si="56"/>
        <v>2</v>
      </c>
      <c r="M1786" s="187">
        <f t="shared" si="57"/>
        <v>12.084</v>
      </c>
      <c r="N1786" s="186" t="s">
        <v>514</v>
      </c>
      <c r="O1786" s="33"/>
      <c r="P1786" s="33"/>
      <c r="Q1786" s="33"/>
      <c r="R1786" s="33"/>
      <c r="S1786" s="42"/>
      <c r="T1786" s="2"/>
      <c r="U1786" s="2"/>
      <c r="V1786" s="2"/>
      <c r="W1786" s="2"/>
      <c r="X1786" s="55"/>
      <c r="Y1786" s="62"/>
      <c r="Z1786" s="62"/>
      <c r="AA1786" s="62"/>
      <c r="AB1786" s="62"/>
      <c r="AC1786" s="68"/>
      <c r="AD1786" s="2"/>
      <c r="AE1786" s="2"/>
      <c r="AF1786" s="2"/>
      <c r="AG1786" s="2"/>
      <c r="AH1786" s="55"/>
      <c r="AI1786" s="72"/>
      <c r="AJ1786" s="72"/>
      <c r="AK1786" s="72"/>
      <c r="AL1786" s="72"/>
      <c r="AM1786" s="80"/>
      <c r="AN1786" s="2"/>
      <c r="AO1786" s="2"/>
      <c r="AP1786" s="2"/>
      <c r="AQ1786" s="2"/>
      <c r="AR1786" s="55"/>
      <c r="AS1786" s="85"/>
      <c r="AT1786" s="85"/>
      <c r="AU1786" s="85"/>
      <c r="AV1786" s="85"/>
      <c r="AW1786" s="100"/>
      <c r="AX1786" s="2"/>
      <c r="AY1786" s="2"/>
      <c r="AZ1786" s="2"/>
      <c r="BA1786" s="2"/>
      <c r="BB1786" s="55"/>
      <c r="BC1786" s="105"/>
      <c r="BD1786" s="105"/>
      <c r="BE1786" s="105"/>
      <c r="BF1786" s="105"/>
      <c r="BG1786" s="109"/>
      <c r="BH1786" s="2"/>
      <c r="BI1786" s="2"/>
      <c r="BJ1786" s="2"/>
      <c r="BK1786" s="2"/>
      <c r="BL1786" s="55"/>
      <c r="BM1786" s="48"/>
      <c r="BN1786" s="48"/>
      <c r="BO1786" s="48"/>
      <c r="BP1786" s="48"/>
      <c r="BQ1786" s="117"/>
      <c r="BR1786" s="2" t="s">
        <v>514</v>
      </c>
      <c r="BS1786" s="2"/>
      <c r="BT1786" s="2"/>
      <c r="BU1786" s="2">
        <v>2</v>
      </c>
      <c r="BV1786" s="55">
        <v>12.084</v>
      </c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18" t="s">
        <v>5</v>
      </c>
      <c r="H1787" s="3">
        <v>2024</v>
      </c>
      <c r="I1787" s="20" t="s">
        <v>282</v>
      </c>
      <c r="J1787" s="184" t="s">
        <v>272</v>
      </c>
      <c r="K1787" s="184" t="s">
        <v>321</v>
      </c>
      <c r="L1787" s="187">
        <f t="shared" si="56"/>
        <v>0</v>
      </c>
      <c r="M1787" s="187">
        <f t="shared" si="57"/>
        <v>0</v>
      </c>
      <c r="N1787" s="186"/>
      <c r="O1787" s="33"/>
      <c r="P1787" s="33"/>
      <c r="Q1787" s="33"/>
      <c r="R1787" s="33"/>
      <c r="S1787" s="42"/>
      <c r="T1787" s="2"/>
      <c r="U1787" s="2"/>
      <c r="V1787" s="2"/>
      <c r="W1787" s="2"/>
      <c r="X1787" s="55"/>
      <c r="Y1787" s="62"/>
      <c r="Z1787" s="62"/>
      <c r="AA1787" s="62"/>
      <c r="AB1787" s="62"/>
      <c r="AC1787" s="68"/>
      <c r="AD1787" s="2"/>
      <c r="AE1787" s="2"/>
      <c r="AF1787" s="2"/>
      <c r="AG1787" s="2"/>
      <c r="AH1787" s="55"/>
      <c r="AI1787" s="72"/>
      <c r="AJ1787" s="72"/>
      <c r="AK1787" s="72"/>
      <c r="AL1787" s="72"/>
      <c r="AM1787" s="80"/>
      <c r="AN1787" s="2"/>
      <c r="AO1787" s="2"/>
      <c r="AP1787" s="2"/>
      <c r="AQ1787" s="2"/>
      <c r="AR1787" s="55"/>
      <c r="AS1787" s="85"/>
      <c r="AT1787" s="85"/>
      <c r="AU1787" s="85"/>
      <c r="AV1787" s="85"/>
      <c r="AW1787" s="100"/>
      <c r="AX1787" s="2"/>
      <c r="AY1787" s="2"/>
      <c r="AZ1787" s="2"/>
      <c r="BA1787" s="2"/>
      <c r="BB1787" s="55"/>
      <c r="BC1787" s="105"/>
      <c r="BD1787" s="105"/>
      <c r="BE1787" s="105"/>
      <c r="BF1787" s="105"/>
      <c r="BG1787" s="109"/>
      <c r="BH1787" s="2"/>
      <c r="BI1787" s="2"/>
      <c r="BJ1787" s="2"/>
      <c r="BK1787" s="2"/>
      <c r="BL1787" s="55"/>
      <c r="BM1787" s="48"/>
      <c r="BN1787" s="48"/>
      <c r="BO1787" s="48"/>
      <c r="BP1787" s="48"/>
      <c r="BQ1787" s="117"/>
      <c r="BR1787" s="2"/>
      <c r="BS1787" s="2"/>
      <c r="BT1787" s="2"/>
      <c r="BU1787" s="2"/>
      <c r="BV1787" s="55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18" t="s">
        <v>5</v>
      </c>
      <c r="H1788" s="3">
        <v>2024</v>
      </c>
      <c r="I1788" s="20" t="s">
        <v>282</v>
      </c>
      <c r="J1788" s="184" t="s">
        <v>273</v>
      </c>
      <c r="K1788" s="184" t="s">
        <v>321</v>
      </c>
      <c r="L1788" s="187">
        <f t="shared" si="56"/>
        <v>4.0000000000000001E-3</v>
      </c>
      <c r="M1788" s="187">
        <f t="shared" si="57"/>
        <v>11.694000000000001</v>
      </c>
      <c r="N1788" s="186" t="s">
        <v>875</v>
      </c>
      <c r="O1788" s="33"/>
      <c r="P1788" s="33"/>
      <c r="Q1788" s="33"/>
      <c r="R1788" s="33"/>
      <c r="S1788" s="42"/>
      <c r="T1788" s="2"/>
      <c r="U1788" s="2"/>
      <c r="V1788" s="2"/>
      <c r="W1788" s="2"/>
      <c r="X1788" s="55"/>
      <c r="Y1788" s="62"/>
      <c r="Z1788" s="62"/>
      <c r="AA1788" s="62"/>
      <c r="AB1788" s="62"/>
      <c r="AC1788" s="68"/>
      <c r="AD1788" s="2"/>
      <c r="AE1788" s="2"/>
      <c r="AF1788" s="2"/>
      <c r="AG1788" s="2"/>
      <c r="AH1788" s="55"/>
      <c r="AI1788" s="72"/>
      <c r="AJ1788" s="72"/>
      <c r="AK1788" s="72"/>
      <c r="AL1788" s="72"/>
      <c r="AM1788" s="80"/>
      <c r="AN1788" s="2"/>
      <c r="AO1788" s="2"/>
      <c r="AP1788" s="2"/>
      <c r="AQ1788" s="2"/>
      <c r="AR1788" s="55"/>
      <c r="AS1788" s="85"/>
      <c r="AT1788" s="85"/>
      <c r="AU1788" s="85"/>
      <c r="AV1788" s="85"/>
      <c r="AW1788" s="100"/>
      <c r="AX1788" s="2"/>
      <c r="AY1788" s="2"/>
      <c r="AZ1788" s="2"/>
      <c r="BA1788" s="2"/>
      <c r="BB1788" s="55"/>
      <c r="BC1788" s="105" t="s">
        <v>875</v>
      </c>
      <c r="BD1788" s="105"/>
      <c r="BE1788" s="105"/>
      <c r="BF1788" s="105">
        <v>4.0000000000000001E-3</v>
      </c>
      <c r="BG1788" s="109">
        <v>11.694000000000001</v>
      </c>
      <c r="BH1788" s="2"/>
      <c r="BI1788" s="2"/>
      <c r="BJ1788" s="2"/>
      <c r="BK1788" s="2"/>
      <c r="BL1788" s="55"/>
      <c r="BM1788" s="48"/>
      <c r="BN1788" s="48"/>
      <c r="BO1788" s="48"/>
      <c r="BP1788" s="48"/>
      <c r="BQ1788" s="117"/>
      <c r="BR1788" s="2"/>
      <c r="BS1788" s="2"/>
      <c r="BT1788" s="2"/>
      <c r="BU1788" s="2"/>
      <c r="BV1788" s="55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18" t="s">
        <v>5</v>
      </c>
      <c r="H1789" s="3">
        <v>2024</v>
      </c>
      <c r="I1789" s="20" t="s">
        <v>282</v>
      </c>
      <c r="J1789" s="184" t="s">
        <v>274</v>
      </c>
      <c r="K1789" s="184" t="s">
        <v>321</v>
      </c>
      <c r="L1789" s="187">
        <f t="shared" si="56"/>
        <v>0</v>
      </c>
      <c r="M1789" s="187">
        <f t="shared" si="57"/>
        <v>0</v>
      </c>
      <c r="N1789" s="186"/>
      <c r="O1789" s="33"/>
      <c r="P1789" s="33"/>
      <c r="Q1789" s="33"/>
      <c r="R1789" s="33"/>
      <c r="S1789" s="42"/>
      <c r="T1789" s="2"/>
      <c r="U1789" s="30"/>
      <c r="V1789" s="2"/>
      <c r="W1789" s="2"/>
      <c r="X1789" s="55"/>
      <c r="Y1789" s="62"/>
      <c r="Z1789" s="62"/>
      <c r="AA1789" s="62"/>
      <c r="AB1789" s="62"/>
      <c r="AC1789" s="68"/>
      <c r="AD1789" s="2"/>
      <c r="AE1789" s="2"/>
      <c r="AF1789" s="2"/>
      <c r="AG1789" s="2"/>
      <c r="AH1789" s="55"/>
      <c r="AI1789" s="72"/>
      <c r="AJ1789" s="72"/>
      <c r="AK1789" s="72"/>
      <c r="AL1789" s="72"/>
      <c r="AM1789" s="80"/>
      <c r="AN1789" s="2"/>
      <c r="AO1789" s="2"/>
      <c r="AP1789" s="2"/>
      <c r="AQ1789" s="2"/>
      <c r="AR1789" s="55"/>
      <c r="AS1789" s="85"/>
      <c r="AT1789" s="85"/>
      <c r="AU1789" s="85"/>
      <c r="AV1789" s="85"/>
      <c r="AW1789" s="100"/>
      <c r="AX1789" s="2"/>
      <c r="AY1789" s="2"/>
      <c r="AZ1789" s="2"/>
      <c r="BA1789" s="2"/>
      <c r="BB1789" s="55"/>
      <c r="BC1789" s="105"/>
      <c r="BD1789" s="105"/>
      <c r="BE1789" s="105"/>
      <c r="BF1789" s="105"/>
      <c r="BG1789" s="109"/>
      <c r="BH1789" s="2"/>
      <c r="BI1789" s="2"/>
      <c r="BJ1789" s="2"/>
      <c r="BK1789" s="2"/>
      <c r="BL1789" s="55"/>
      <c r="BM1789" s="48"/>
      <c r="BN1789" s="48"/>
      <c r="BO1789" s="48"/>
      <c r="BP1789" s="48"/>
      <c r="BQ1789" s="117"/>
      <c r="BR1789" s="2"/>
      <c r="BS1789" s="2"/>
      <c r="BT1789" s="2"/>
      <c r="BU1789" s="2"/>
      <c r="BV1789" s="55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18" t="s">
        <v>5</v>
      </c>
      <c r="H1790" s="3">
        <v>2024</v>
      </c>
      <c r="I1790" s="20" t="s">
        <v>282</v>
      </c>
      <c r="J1790" s="184" t="s">
        <v>275</v>
      </c>
      <c r="K1790" s="184" t="s">
        <v>321</v>
      </c>
      <c r="L1790" s="187">
        <f t="shared" si="56"/>
        <v>0</v>
      </c>
      <c r="M1790" s="187">
        <f t="shared" si="57"/>
        <v>0</v>
      </c>
      <c r="N1790" s="186"/>
      <c r="O1790" s="33"/>
      <c r="P1790" s="33"/>
      <c r="Q1790" s="33"/>
      <c r="R1790" s="33"/>
      <c r="S1790" s="42"/>
      <c r="T1790" s="2"/>
      <c r="U1790" s="2"/>
      <c r="V1790" s="2"/>
      <c r="W1790" s="2"/>
      <c r="X1790" s="55"/>
      <c r="Y1790" s="62"/>
      <c r="Z1790" s="62"/>
      <c r="AA1790" s="62"/>
      <c r="AB1790" s="62"/>
      <c r="AC1790" s="68"/>
      <c r="AD1790" s="2"/>
      <c r="AE1790" s="2"/>
      <c r="AF1790" s="2"/>
      <c r="AG1790" s="2"/>
      <c r="AH1790" s="55"/>
      <c r="AI1790" s="72"/>
      <c r="AJ1790" s="72"/>
      <c r="AK1790" s="72"/>
      <c r="AL1790" s="72"/>
      <c r="AM1790" s="80"/>
      <c r="AN1790" s="2"/>
      <c r="AO1790" s="2"/>
      <c r="AP1790" s="2"/>
      <c r="AQ1790" s="2"/>
      <c r="AR1790" s="55"/>
      <c r="AS1790" s="85"/>
      <c r="AT1790" s="85"/>
      <c r="AU1790" s="85"/>
      <c r="AV1790" s="85"/>
      <c r="AW1790" s="100"/>
      <c r="AX1790" s="2"/>
      <c r="AY1790" s="2"/>
      <c r="AZ1790" s="2"/>
      <c r="BA1790" s="2"/>
      <c r="BB1790" s="55"/>
      <c r="BC1790" s="105"/>
      <c r="BD1790" s="105"/>
      <c r="BE1790" s="105"/>
      <c r="BF1790" s="105"/>
      <c r="BG1790" s="109"/>
      <c r="BH1790" s="2"/>
      <c r="BI1790" s="2"/>
      <c r="BJ1790" s="2"/>
      <c r="BK1790" s="2"/>
      <c r="BL1790" s="55"/>
      <c r="BM1790" s="48"/>
      <c r="BN1790" s="48"/>
      <c r="BO1790" s="48"/>
      <c r="BP1790" s="48"/>
      <c r="BQ1790" s="117"/>
      <c r="BR1790" s="2"/>
      <c r="BS1790" s="2"/>
      <c r="BT1790" s="2"/>
      <c r="BU1790" s="2"/>
      <c r="BV1790" s="55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18" t="s">
        <v>5</v>
      </c>
      <c r="H1791" s="3">
        <v>2024</v>
      </c>
      <c r="I1791" s="20" t="s">
        <v>282</v>
      </c>
      <c r="J1791" s="184" t="s">
        <v>276</v>
      </c>
      <c r="K1791" s="184" t="s">
        <v>320</v>
      </c>
      <c r="L1791" s="187">
        <f t="shared" si="56"/>
        <v>0</v>
      </c>
      <c r="M1791" s="187">
        <f t="shared" si="57"/>
        <v>0</v>
      </c>
      <c r="N1791" s="186"/>
      <c r="O1791" s="33"/>
      <c r="P1791" s="33"/>
      <c r="Q1791" s="33"/>
      <c r="R1791" s="33"/>
      <c r="S1791" s="42"/>
      <c r="T1791" s="2"/>
      <c r="U1791" s="2"/>
      <c r="V1791" s="2"/>
      <c r="W1791" s="2"/>
      <c r="X1791" s="55"/>
      <c r="Y1791" s="62"/>
      <c r="Z1791" s="62"/>
      <c r="AA1791" s="62"/>
      <c r="AB1791" s="62"/>
      <c r="AC1791" s="68"/>
      <c r="AD1791" s="2"/>
      <c r="AE1791" s="2"/>
      <c r="AF1791" s="2"/>
      <c r="AG1791" s="2"/>
      <c r="AH1791" s="55"/>
      <c r="AI1791" s="72"/>
      <c r="AJ1791" s="72"/>
      <c r="AK1791" s="72"/>
      <c r="AL1791" s="72"/>
      <c r="AM1791" s="80"/>
      <c r="AN1791" s="2"/>
      <c r="AO1791" s="2"/>
      <c r="AP1791" s="2"/>
      <c r="AQ1791" s="2"/>
      <c r="AR1791" s="55"/>
      <c r="AS1791" s="85"/>
      <c r="AT1791" s="85"/>
      <c r="AU1791" s="85"/>
      <c r="AV1791" s="85"/>
      <c r="AW1791" s="100"/>
      <c r="AX1791" s="2"/>
      <c r="AY1791" s="2"/>
      <c r="AZ1791" s="2"/>
      <c r="BA1791" s="2"/>
      <c r="BB1791" s="55"/>
      <c r="BC1791" s="105"/>
      <c r="BD1791" s="105"/>
      <c r="BE1791" s="105"/>
      <c r="BF1791" s="105"/>
      <c r="BG1791" s="109"/>
      <c r="BH1791" s="2"/>
      <c r="BI1791" s="2"/>
      <c r="BJ1791" s="2"/>
      <c r="BK1791" s="2"/>
      <c r="BL1791" s="55"/>
      <c r="BM1791" s="48"/>
      <c r="BN1791" s="48"/>
      <c r="BO1791" s="48"/>
      <c r="BP1791" s="48"/>
      <c r="BQ1791" s="117"/>
      <c r="BR1791" s="2"/>
      <c r="BS1791" s="2"/>
      <c r="BT1791" s="2"/>
      <c r="BU1791" s="2"/>
      <c r="BV1791" s="55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18" t="s">
        <v>5</v>
      </c>
      <c r="H1792" s="3">
        <v>2024</v>
      </c>
      <c r="I1792" s="20" t="s">
        <v>282</v>
      </c>
      <c r="J1792" s="184" t="s">
        <v>277</v>
      </c>
      <c r="K1792" s="184" t="s">
        <v>320</v>
      </c>
      <c r="L1792" s="187">
        <f t="shared" si="56"/>
        <v>0</v>
      </c>
      <c r="M1792" s="187">
        <f t="shared" si="57"/>
        <v>0</v>
      </c>
      <c r="N1792" s="186"/>
      <c r="O1792" s="33"/>
      <c r="P1792" s="33"/>
      <c r="Q1792" s="33"/>
      <c r="R1792" s="33"/>
      <c r="S1792" s="42"/>
      <c r="T1792" s="2"/>
      <c r="U1792" s="2"/>
      <c r="V1792" s="2"/>
      <c r="W1792" s="2"/>
      <c r="X1792" s="55"/>
      <c r="Y1792" s="62"/>
      <c r="Z1792" s="62"/>
      <c r="AA1792" s="62"/>
      <c r="AB1792" s="62"/>
      <c r="AC1792" s="68"/>
      <c r="AD1792" s="2"/>
      <c r="AE1792" s="2"/>
      <c r="AF1792" s="2"/>
      <c r="AG1792" s="2"/>
      <c r="AH1792" s="55"/>
      <c r="AI1792" s="72"/>
      <c r="AJ1792" s="72"/>
      <c r="AK1792" s="72"/>
      <c r="AL1792" s="72"/>
      <c r="AM1792" s="80"/>
      <c r="AN1792" s="2"/>
      <c r="AO1792" s="2"/>
      <c r="AP1792" s="2"/>
      <c r="AQ1792" s="2"/>
      <c r="AR1792" s="55"/>
      <c r="AS1792" s="85"/>
      <c r="AT1792" s="85"/>
      <c r="AU1792" s="85"/>
      <c r="AV1792" s="85"/>
      <c r="AW1792" s="100"/>
      <c r="AX1792" s="2"/>
      <c r="AY1792" s="2"/>
      <c r="AZ1792" s="2"/>
      <c r="BA1792" s="2"/>
      <c r="BB1792" s="55"/>
      <c r="BC1792" s="105"/>
      <c r="BD1792" s="105"/>
      <c r="BE1792" s="105"/>
      <c r="BF1792" s="105"/>
      <c r="BG1792" s="109"/>
      <c r="BH1792" s="2"/>
      <c r="BI1792" s="2"/>
      <c r="BJ1792" s="2"/>
      <c r="BK1792" s="2"/>
      <c r="BL1792" s="55"/>
      <c r="BM1792" s="48"/>
      <c r="BN1792" s="48"/>
      <c r="BO1792" s="48"/>
      <c r="BP1792" s="48"/>
      <c r="BQ1792" s="117"/>
      <c r="BR1792" s="2"/>
      <c r="BS1792" s="2"/>
      <c r="BT1792" s="2"/>
      <c r="BU1792" s="2"/>
      <c r="BV1792" s="55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18" t="s">
        <v>5</v>
      </c>
      <c r="H1793" s="3">
        <v>2024</v>
      </c>
      <c r="I1793" s="20" t="s">
        <v>283</v>
      </c>
      <c r="J1793" s="184" t="s">
        <v>298</v>
      </c>
      <c r="K1793" s="184" t="s">
        <v>321</v>
      </c>
      <c r="L1793" s="187">
        <f t="shared" si="56"/>
        <v>0</v>
      </c>
      <c r="M1793" s="187">
        <f t="shared" si="57"/>
        <v>0</v>
      </c>
      <c r="N1793" s="186"/>
      <c r="O1793" s="33"/>
      <c r="P1793" s="33"/>
      <c r="Q1793" s="33"/>
      <c r="R1793" s="33"/>
      <c r="S1793" s="42"/>
      <c r="T1793" s="2"/>
      <c r="U1793" s="2"/>
      <c r="V1793" s="2"/>
      <c r="W1793" s="2"/>
      <c r="X1793" s="55"/>
      <c r="Y1793" s="62"/>
      <c r="Z1793" s="62"/>
      <c r="AA1793" s="62"/>
      <c r="AB1793" s="62"/>
      <c r="AC1793" s="68"/>
      <c r="AD1793" s="2"/>
      <c r="AE1793" s="2"/>
      <c r="AF1793" s="2"/>
      <c r="AG1793" s="2"/>
      <c r="AH1793" s="55"/>
      <c r="AI1793" s="72"/>
      <c r="AJ1793" s="72"/>
      <c r="AK1793" s="72"/>
      <c r="AL1793" s="72"/>
      <c r="AM1793" s="80"/>
      <c r="AN1793" s="2"/>
      <c r="AO1793" s="2"/>
      <c r="AP1793" s="2"/>
      <c r="AQ1793" s="2"/>
      <c r="AR1793" s="55"/>
      <c r="AS1793" s="85"/>
      <c r="AT1793" s="85"/>
      <c r="AU1793" s="85"/>
      <c r="AV1793" s="85"/>
      <c r="AW1793" s="100"/>
      <c r="AX1793" s="2"/>
      <c r="AY1793" s="2"/>
      <c r="AZ1793" s="2"/>
      <c r="BA1793" s="2"/>
      <c r="BB1793" s="55"/>
      <c r="BC1793" s="105"/>
      <c r="BD1793" s="105"/>
      <c r="BE1793" s="105"/>
      <c r="BF1793" s="105"/>
      <c r="BG1793" s="109"/>
      <c r="BH1793" s="2"/>
      <c r="BI1793" s="2"/>
      <c r="BJ1793" s="2"/>
      <c r="BK1793" s="2"/>
      <c r="BL1793" s="55"/>
      <c r="BM1793" s="48"/>
      <c r="BN1793" s="48"/>
      <c r="BO1793" s="48"/>
      <c r="BP1793" s="48"/>
      <c r="BQ1793" s="117"/>
      <c r="BR1793" s="2"/>
      <c r="BS1793" s="2"/>
      <c r="BT1793" s="2"/>
      <c r="BU1793" s="2"/>
      <c r="BV1793" s="55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18" t="s">
        <v>5</v>
      </c>
      <c r="H1794" s="3">
        <v>2024</v>
      </c>
      <c r="I1794" s="20" t="s">
        <v>283</v>
      </c>
      <c r="J1794" s="184" t="s">
        <v>278</v>
      </c>
      <c r="K1794" s="184" t="s">
        <v>320</v>
      </c>
      <c r="L1794" s="187">
        <f t="shared" si="56"/>
        <v>0</v>
      </c>
      <c r="M1794" s="187">
        <f t="shared" si="57"/>
        <v>0</v>
      </c>
      <c r="N1794" s="186"/>
      <c r="O1794" s="33"/>
      <c r="P1794" s="33"/>
      <c r="Q1794" s="33"/>
      <c r="R1794" s="33"/>
      <c r="S1794" s="42"/>
      <c r="T1794" s="2"/>
      <c r="U1794" s="2"/>
      <c r="V1794" s="2"/>
      <c r="W1794" s="2"/>
      <c r="X1794" s="55"/>
      <c r="Y1794" s="62"/>
      <c r="Z1794" s="62"/>
      <c r="AA1794" s="62"/>
      <c r="AB1794" s="62"/>
      <c r="AC1794" s="68"/>
      <c r="AD1794" s="2"/>
      <c r="AE1794" s="2"/>
      <c r="AF1794" s="2"/>
      <c r="AG1794" s="2"/>
      <c r="AH1794" s="55"/>
      <c r="AI1794" s="72"/>
      <c r="AJ1794" s="72"/>
      <c r="AK1794" s="72"/>
      <c r="AL1794" s="72"/>
      <c r="AM1794" s="80"/>
      <c r="AN1794" s="2"/>
      <c r="AO1794" s="2"/>
      <c r="AP1794" s="2"/>
      <c r="AQ1794" s="2"/>
      <c r="AR1794" s="55"/>
      <c r="AS1794" s="85"/>
      <c r="AT1794" s="85"/>
      <c r="AU1794" s="85"/>
      <c r="AV1794" s="85"/>
      <c r="AW1794" s="100"/>
      <c r="AX1794" s="2"/>
      <c r="AY1794" s="2"/>
      <c r="AZ1794" s="2"/>
      <c r="BA1794" s="2"/>
      <c r="BB1794" s="55"/>
      <c r="BC1794" s="105"/>
      <c r="BD1794" s="105"/>
      <c r="BE1794" s="105"/>
      <c r="BF1794" s="105"/>
      <c r="BG1794" s="109"/>
      <c r="BH1794" s="2"/>
      <c r="BI1794" s="2"/>
      <c r="BJ1794" s="2"/>
      <c r="BK1794" s="2"/>
      <c r="BL1794" s="55"/>
      <c r="BM1794" s="48"/>
      <c r="BN1794" s="48"/>
      <c r="BO1794" s="48"/>
      <c r="BP1794" s="48"/>
      <c r="BQ1794" s="117"/>
      <c r="BR1794" s="2"/>
      <c r="BS1794" s="2"/>
      <c r="BT1794" s="2"/>
      <c r="BU1794" s="2"/>
      <c r="BV1794" s="55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18" t="s">
        <v>5</v>
      </c>
      <c r="H1795" s="3">
        <v>2024</v>
      </c>
      <c r="I1795" s="20" t="s">
        <v>283</v>
      </c>
      <c r="J1795" s="184" t="s">
        <v>279</v>
      </c>
      <c r="K1795" s="184" t="s">
        <v>320</v>
      </c>
      <c r="L1795" s="187">
        <f t="shared" si="56"/>
        <v>0</v>
      </c>
      <c r="M1795" s="187">
        <f t="shared" si="57"/>
        <v>0</v>
      </c>
      <c r="N1795" s="186"/>
      <c r="O1795" s="33"/>
      <c r="P1795" s="33"/>
      <c r="Q1795" s="33"/>
      <c r="R1795" s="33"/>
      <c r="S1795" s="42"/>
      <c r="T1795" s="2"/>
      <c r="U1795" s="2"/>
      <c r="V1795" s="2"/>
      <c r="W1795" s="2"/>
      <c r="X1795" s="55"/>
      <c r="Y1795" s="62"/>
      <c r="Z1795" s="62"/>
      <c r="AA1795" s="62"/>
      <c r="AB1795" s="62"/>
      <c r="AC1795" s="68"/>
      <c r="AD1795" s="2"/>
      <c r="AE1795" s="2"/>
      <c r="AF1795" s="2"/>
      <c r="AG1795" s="2"/>
      <c r="AH1795" s="55"/>
      <c r="AI1795" s="72"/>
      <c r="AJ1795" s="72"/>
      <c r="AK1795" s="72"/>
      <c r="AL1795" s="72"/>
      <c r="AM1795" s="80"/>
      <c r="AN1795" s="2"/>
      <c r="AO1795" s="2"/>
      <c r="AP1795" s="2"/>
      <c r="AQ1795" s="2"/>
      <c r="AR1795" s="55"/>
      <c r="AS1795" s="85"/>
      <c r="AT1795" s="85"/>
      <c r="AU1795" s="85"/>
      <c r="AV1795" s="85"/>
      <c r="AW1795" s="100"/>
      <c r="AX1795" s="2"/>
      <c r="AY1795" s="2"/>
      <c r="AZ1795" s="2"/>
      <c r="BA1795" s="2"/>
      <c r="BB1795" s="55"/>
      <c r="BC1795" s="105"/>
      <c r="BD1795" s="105"/>
      <c r="BE1795" s="105"/>
      <c r="BF1795" s="105"/>
      <c r="BG1795" s="109"/>
      <c r="BH1795" s="2"/>
      <c r="BI1795" s="2"/>
      <c r="BJ1795" s="2"/>
      <c r="BK1795" s="2"/>
      <c r="BL1795" s="55"/>
      <c r="BM1795" s="48"/>
      <c r="BN1795" s="48"/>
      <c r="BO1795" s="48"/>
      <c r="BP1795" s="48"/>
      <c r="BQ1795" s="117"/>
      <c r="BR1795" s="2"/>
      <c r="BS1795" s="2"/>
      <c r="BT1795" s="2"/>
      <c r="BU1795" s="2"/>
      <c r="BV1795" s="55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18" t="s">
        <v>5</v>
      </c>
      <c r="H1796" s="3">
        <v>2024</v>
      </c>
      <c r="I1796" s="20" t="s">
        <v>286</v>
      </c>
      <c r="J1796" s="184" t="s">
        <v>280</v>
      </c>
      <c r="K1796" s="184" t="s">
        <v>319</v>
      </c>
      <c r="L1796" s="187">
        <f t="shared" si="56"/>
        <v>0</v>
      </c>
      <c r="M1796" s="187">
        <f t="shared" si="57"/>
        <v>0</v>
      </c>
      <c r="N1796" s="186"/>
      <c r="O1796" s="33"/>
      <c r="P1796" s="33"/>
      <c r="Q1796" s="33"/>
      <c r="R1796" s="33"/>
      <c r="S1796" s="42"/>
      <c r="T1796" s="2"/>
      <c r="U1796" s="2"/>
      <c r="V1796" s="2"/>
      <c r="W1796" s="2"/>
      <c r="X1796" s="55"/>
      <c r="Y1796" s="62"/>
      <c r="Z1796" s="62"/>
      <c r="AA1796" s="62"/>
      <c r="AB1796" s="62"/>
      <c r="AC1796" s="68"/>
      <c r="AD1796" s="2"/>
      <c r="AE1796" s="2"/>
      <c r="AF1796" s="2"/>
      <c r="AG1796" s="2"/>
      <c r="AH1796" s="55"/>
      <c r="AI1796" s="72"/>
      <c r="AJ1796" s="72"/>
      <c r="AK1796" s="72"/>
      <c r="AL1796" s="72"/>
      <c r="AM1796" s="80"/>
      <c r="AN1796" s="2"/>
      <c r="AO1796" s="2"/>
      <c r="AP1796" s="2"/>
      <c r="AQ1796" s="2"/>
      <c r="AR1796" s="55"/>
      <c r="AS1796" s="85"/>
      <c r="AT1796" s="85"/>
      <c r="AU1796" s="85"/>
      <c r="AV1796" s="85"/>
      <c r="AW1796" s="100"/>
      <c r="AX1796" s="2"/>
      <c r="AY1796" s="2"/>
      <c r="AZ1796" s="2"/>
      <c r="BA1796" s="2"/>
      <c r="BB1796" s="55"/>
      <c r="BC1796" s="105"/>
      <c r="BD1796" s="105"/>
      <c r="BE1796" s="105"/>
      <c r="BF1796" s="105"/>
      <c r="BG1796" s="109"/>
      <c r="BH1796" s="2"/>
      <c r="BI1796" s="2"/>
      <c r="BJ1796" s="2"/>
      <c r="BK1796" s="2"/>
      <c r="BL1796" s="55"/>
      <c r="BM1796" s="48"/>
      <c r="BN1796" s="48"/>
      <c r="BO1796" s="48"/>
      <c r="BP1796" s="48"/>
      <c r="BQ1796" s="117"/>
      <c r="BR1796" s="2"/>
      <c r="BS1796" s="2"/>
      <c r="BT1796" s="2"/>
      <c r="BU1796" s="2"/>
      <c r="BV1796" s="55"/>
    </row>
    <row r="1797" spans="1:74" ht="28.8" hidden="1" x14ac:dyDescent="0.3">
      <c r="A1797" s="2" t="s">
        <v>50</v>
      </c>
      <c r="B1797" s="2" t="s">
        <v>2</v>
      </c>
      <c r="C1797" s="2" t="s">
        <v>3</v>
      </c>
      <c r="D1797" s="2" t="s">
        <v>43</v>
      </c>
      <c r="E1797" s="3">
        <v>34</v>
      </c>
      <c r="F1797" s="3"/>
      <c r="G1797" s="18" t="s">
        <v>5</v>
      </c>
      <c r="H1797" s="3">
        <v>2024</v>
      </c>
      <c r="I1797" s="20" t="s">
        <v>286</v>
      </c>
      <c r="J1797" s="184" t="s">
        <v>281</v>
      </c>
      <c r="K1797" s="184" t="s">
        <v>319</v>
      </c>
      <c r="L1797" s="187">
        <f t="shared" si="56"/>
        <v>0</v>
      </c>
      <c r="M1797" s="187">
        <f t="shared" si="57"/>
        <v>25.105</v>
      </c>
      <c r="N1797" s="186" t="s">
        <v>1389</v>
      </c>
      <c r="O1797" s="33"/>
      <c r="P1797" s="33"/>
      <c r="Q1797" s="33"/>
      <c r="R1797" s="33"/>
      <c r="S1797" s="42"/>
      <c r="T1797" s="2"/>
      <c r="U1797" s="2"/>
      <c r="V1797" s="2"/>
      <c r="W1797" s="2"/>
      <c r="X1797" s="55"/>
      <c r="Y1797" s="62"/>
      <c r="Z1797" s="62"/>
      <c r="AA1797" s="62"/>
      <c r="AB1797" s="62"/>
      <c r="AC1797" s="68"/>
      <c r="AD1797" s="2"/>
      <c r="AE1797" s="2"/>
      <c r="AF1797" s="2"/>
      <c r="AG1797" s="2"/>
      <c r="AH1797" s="55"/>
      <c r="AI1797" s="72"/>
      <c r="AJ1797" s="72"/>
      <c r="AK1797" s="72"/>
      <c r="AL1797" s="72"/>
      <c r="AM1797" s="80"/>
      <c r="AN1797" s="2"/>
      <c r="AO1797" s="2"/>
      <c r="AP1797" s="2"/>
      <c r="AQ1797" s="2"/>
      <c r="AR1797" s="55"/>
      <c r="AS1797" s="85"/>
      <c r="AT1797" s="85"/>
      <c r="AU1797" s="85"/>
      <c r="AV1797" s="85"/>
      <c r="AW1797" s="100"/>
      <c r="AX1797" s="2" t="s">
        <v>821</v>
      </c>
      <c r="AY1797" s="2"/>
      <c r="AZ1797" s="2"/>
      <c r="BA1797" s="2"/>
      <c r="BB1797" s="55">
        <v>20.605</v>
      </c>
      <c r="BC1797" s="105" t="s">
        <v>1061</v>
      </c>
      <c r="BD1797" s="105"/>
      <c r="BE1797" s="105"/>
      <c r="BF1797" s="105"/>
      <c r="BG1797" s="109">
        <v>4.5</v>
      </c>
      <c r="BH1797" s="2"/>
      <c r="BI1797" s="2"/>
      <c r="BJ1797" s="2"/>
      <c r="BK1797" s="2"/>
      <c r="BL1797" s="55"/>
      <c r="BM1797" s="48"/>
      <c r="BN1797" s="48"/>
      <c r="BO1797" s="48"/>
      <c r="BP1797" s="48"/>
      <c r="BQ1797" s="117"/>
      <c r="BR1797" s="2"/>
      <c r="BS1797" s="2"/>
      <c r="BT1797" s="2"/>
      <c r="BU1797" s="2"/>
      <c r="BV1797" s="55"/>
    </row>
    <row r="1798" spans="1:74" s="13" customFormat="1" hidden="1" x14ac:dyDescent="0.3">
      <c r="A1798" s="12" t="s">
        <v>50</v>
      </c>
      <c r="B1798" s="12" t="s">
        <v>2</v>
      </c>
      <c r="C1798" s="12" t="s">
        <v>3</v>
      </c>
      <c r="D1798" s="12" t="s">
        <v>43</v>
      </c>
      <c r="E1798" s="7">
        <v>34</v>
      </c>
      <c r="F1798" s="7"/>
      <c r="G1798" s="19" t="s">
        <v>5</v>
      </c>
      <c r="H1798" s="7">
        <v>2024</v>
      </c>
      <c r="I1798" s="21"/>
      <c r="J1798" s="12" t="s">
        <v>314</v>
      </c>
      <c r="K1798" s="12"/>
      <c r="L1798" s="147"/>
      <c r="M1798" s="147">
        <f>SUM(M1760:M1797)</f>
        <v>298.95700000000005</v>
      </c>
      <c r="N1798" s="183"/>
      <c r="O1798" s="12"/>
      <c r="P1798" s="12"/>
      <c r="Q1798" s="12"/>
      <c r="R1798" s="12"/>
      <c r="S1798" s="47">
        <f>SUM(S1760:S1797)</f>
        <v>0</v>
      </c>
      <c r="T1798" s="12"/>
      <c r="U1798" s="12"/>
      <c r="V1798" s="12"/>
      <c r="W1798" s="12"/>
      <c r="X1798" s="47">
        <f>SUM(X1760:X1797)</f>
        <v>0</v>
      </c>
      <c r="Y1798" s="12"/>
      <c r="Z1798" s="12"/>
      <c r="AA1798" s="12"/>
      <c r="AB1798" s="12"/>
      <c r="AC1798" s="47">
        <f>SUM(AC1760:AC1797)</f>
        <v>0</v>
      </c>
      <c r="AD1798" s="12"/>
      <c r="AE1798" s="12"/>
      <c r="AF1798" s="12"/>
      <c r="AG1798" s="12"/>
      <c r="AH1798" s="47">
        <f>SUM(AH1760:AH1797)</f>
        <v>0</v>
      </c>
      <c r="AI1798" s="12"/>
      <c r="AJ1798" s="12"/>
      <c r="AK1798" s="12"/>
      <c r="AL1798" s="12"/>
      <c r="AM1798" s="47">
        <f>SUM(AM1760:AM1797)</f>
        <v>250.07400000000001</v>
      </c>
      <c r="AN1798" s="12"/>
      <c r="AO1798" s="12"/>
      <c r="AP1798" s="12"/>
      <c r="AQ1798" s="12"/>
      <c r="AR1798" s="47">
        <f>SUM(AR1760:AR1797)</f>
        <v>0</v>
      </c>
      <c r="AS1798" s="12"/>
      <c r="AT1798" s="12"/>
      <c r="AU1798" s="12"/>
      <c r="AV1798" s="12"/>
      <c r="AW1798" s="47">
        <f>SUM(AW1760:AW1797)</f>
        <v>0</v>
      </c>
      <c r="AX1798" s="12"/>
      <c r="AY1798" s="12"/>
      <c r="AZ1798" s="12"/>
      <c r="BA1798" s="12"/>
      <c r="BB1798" s="47">
        <f>SUM(BB1760:BB1797)</f>
        <v>20.605</v>
      </c>
      <c r="BC1798" s="12"/>
      <c r="BD1798" s="12"/>
      <c r="BE1798" s="12"/>
      <c r="BF1798" s="12"/>
      <c r="BG1798" s="47">
        <f>SUM(BG1760:BG1797)</f>
        <v>16.194000000000003</v>
      </c>
      <c r="BH1798" s="12"/>
      <c r="BI1798" s="12"/>
      <c r="BJ1798" s="12"/>
      <c r="BK1798" s="12"/>
      <c r="BL1798" s="47">
        <f>SUM(BL1760:BL1797)</f>
        <v>0</v>
      </c>
      <c r="BM1798" s="12"/>
      <c r="BN1798" s="12"/>
      <c r="BO1798" s="12"/>
      <c r="BP1798" s="12"/>
      <c r="BQ1798" s="47">
        <f>SUM(BQ1760:BQ1797)</f>
        <v>0</v>
      </c>
      <c r="BR1798" s="12"/>
      <c r="BS1798" s="12"/>
      <c r="BT1798" s="12"/>
      <c r="BU1798" s="12"/>
      <c r="BV1798" s="47">
        <f>SUM(BV1760:BV1797)</f>
        <v>12.084</v>
      </c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18" t="s">
        <v>5</v>
      </c>
      <c r="H1799" s="3">
        <v>2024</v>
      </c>
      <c r="I1799" s="20" t="s">
        <v>287</v>
      </c>
      <c r="J1799" s="184" t="s">
        <v>267</v>
      </c>
      <c r="K1799" s="184" t="s">
        <v>318</v>
      </c>
      <c r="L1799" s="187">
        <f t="shared" ref="L1799:L1861" si="58">SUM(R1799,W1799,AB1799,AG1799,AL1799,AQ1799,AV1799,BA1799,BF1799,BK1799,BP1799,BU1799)</f>
        <v>0</v>
      </c>
      <c r="M1799" s="187">
        <f t="shared" ref="M1799:M1861" si="59">SUM(S1799,X1799,AC1799,AH1799,AM1799,AR1799,AW1799,BB1799,BG1799,BL1799,BQ1799,BV1799)</f>
        <v>0</v>
      </c>
      <c r="N1799" s="186"/>
      <c r="O1799" s="33"/>
      <c r="P1799" s="33"/>
      <c r="Q1799" s="33"/>
      <c r="R1799" s="33"/>
      <c r="S1799" s="42"/>
      <c r="T1799" s="2"/>
      <c r="U1799" s="2"/>
      <c r="V1799" s="2"/>
      <c r="W1799" s="2"/>
      <c r="X1799" s="55"/>
      <c r="Y1799" s="62"/>
      <c r="Z1799" s="62"/>
      <c r="AA1799" s="62"/>
      <c r="AB1799" s="62"/>
      <c r="AC1799" s="68"/>
      <c r="AD1799" s="2"/>
      <c r="AE1799" s="2"/>
      <c r="AF1799" s="2"/>
      <c r="AG1799" s="2"/>
      <c r="AH1799" s="55"/>
      <c r="AI1799" s="72"/>
      <c r="AJ1799" s="72"/>
      <c r="AK1799" s="72"/>
      <c r="AL1799" s="72"/>
      <c r="AM1799" s="80"/>
      <c r="AN1799" s="2"/>
      <c r="AO1799" s="2"/>
      <c r="AP1799" s="2"/>
      <c r="AQ1799" s="2"/>
      <c r="AR1799" s="55"/>
      <c r="AS1799" s="85"/>
      <c r="AT1799" s="85"/>
      <c r="AU1799" s="85"/>
      <c r="AV1799" s="85"/>
      <c r="AW1799" s="100"/>
      <c r="AX1799" s="2"/>
      <c r="AY1799" s="2"/>
      <c r="AZ1799" s="2"/>
      <c r="BA1799" s="2"/>
      <c r="BB1799" s="55"/>
      <c r="BC1799" s="105"/>
      <c r="BD1799" s="105"/>
      <c r="BE1799" s="105"/>
      <c r="BF1799" s="105"/>
      <c r="BG1799" s="109"/>
      <c r="BH1799" s="2"/>
      <c r="BI1799" s="2"/>
      <c r="BJ1799" s="2"/>
      <c r="BK1799" s="2"/>
      <c r="BL1799" s="55"/>
      <c r="BM1799" s="48"/>
      <c r="BN1799" s="48"/>
      <c r="BO1799" s="48"/>
      <c r="BP1799" s="48"/>
      <c r="BQ1799" s="117"/>
      <c r="BR1799" s="2"/>
      <c r="BS1799" s="2"/>
      <c r="BT1799" s="2"/>
      <c r="BU1799" s="2"/>
      <c r="BV1799" s="55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18" t="s">
        <v>5</v>
      </c>
      <c r="H1800" s="3">
        <v>2024</v>
      </c>
      <c r="I1800" s="20" t="s">
        <v>287</v>
      </c>
      <c r="J1800" s="184" t="s">
        <v>291</v>
      </c>
      <c r="K1800" s="184" t="s">
        <v>319</v>
      </c>
      <c r="L1800" s="187">
        <f t="shared" si="58"/>
        <v>0</v>
      </c>
      <c r="M1800" s="187">
        <f t="shared" si="59"/>
        <v>0</v>
      </c>
      <c r="N1800" s="186"/>
      <c r="O1800" s="33"/>
      <c r="P1800" s="33"/>
      <c r="Q1800" s="33"/>
      <c r="R1800" s="33"/>
      <c r="S1800" s="42"/>
      <c r="T1800" s="2"/>
      <c r="U1800" s="2"/>
      <c r="V1800" s="2"/>
      <c r="W1800" s="2"/>
      <c r="X1800" s="55"/>
      <c r="Y1800" s="62"/>
      <c r="Z1800" s="62"/>
      <c r="AA1800" s="62"/>
      <c r="AB1800" s="62"/>
      <c r="AC1800" s="68"/>
      <c r="AD1800" s="2"/>
      <c r="AE1800" s="2"/>
      <c r="AF1800" s="2"/>
      <c r="AG1800" s="2"/>
      <c r="AH1800" s="55"/>
      <c r="AI1800" s="72"/>
      <c r="AJ1800" s="72"/>
      <c r="AK1800" s="72"/>
      <c r="AL1800" s="72"/>
      <c r="AM1800" s="80"/>
      <c r="AN1800" s="2"/>
      <c r="AO1800" s="2"/>
      <c r="AP1800" s="2"/>
      <c r="AQ1800" s="2"/>
      <c r="AR1800" s="55"/>
      <c r="AS1800" s="85"/>
      <c r="AT1800" s="85"/>
      <c r="AU1800" s="85"/>
      <c r="AV1800" s="85"/>
      <c r="AW1800" s="100"/>
      <c r="AX1800" s="2"/>
      <c r="AY1800" s="2"/>
      <c r="AZ1800" s="2"/>
      <c r="BA1800" s="2"/>
      <c r="BB1800" s="55"/>
      <c r="BC1800" s="105"/>
      <c r="BD1800" s="105"/>
      <c r="BE1800" s="105"/>
      <c r="BF1800" s="105"/>
      <c r="BG1800" s="109"/>
      <c r="BH1800" s="2"/>
      <c r="BI1800" s="2"/>
      <c r="BJ1800" s="2"/>
      <c r="BK1800" s="2"/>
      <c r="BL1800" s="55"/>
      <c r="BM1800" s="48"/>
      <c r="BN1800" s="48"/>
      <c r="BO1800" s="48"/>
      <c r="BP1800" s="48"/>
      <c r="BQ1800" s="117"/>
      <c r="BR1800" s="2"/>
      <c r="BS1800" s="2"/>
      <c r="BT1800" s="2"/>
      <c r="BU1800" s="2"/>
      <c r="BV1800" s="55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18" t="s">
        <v>5</v>
      </c>
      <c r="H1801" s="3">
        <v>2024</v>
      </c>
      <c r="I1801" s="20" t="s">
        <v>286</v>
      </c>
      <c r="J1801" s="184" t="s">
        <v>336</v>
      </c>
      <c r="K1801" s="184" t="s">
        <v>319</v>
      </c>
      <c r="L1801" s="187">
        <f t="shared" si="58"/>
        <v>0</v>
      </c>
      <c r="M1801" s="187">
        <f t="shared" si="59"/>
        <v>0</v>
      </c>
      <c r="N1801" s="186"/>
      <c r="O1801" s="33"/>
      <c r="P1801" s="33"/>
      <c r="Q1801" s="33"/>
      <c r="R1801" s="33"/>
      <c r="S1801" s="42"/>
      <c r="T1801" s="2"/>
      <c r="U1801" s="2"/>
      <c r="V1801" s="2"/>
      <c r="W1801" s="2"/>
      <c r="X1801" s="55"/>
      <c r="Y1801" s="62"/>
      <c r="Z1801" s="62"/>
      <c r="AA1801" s="62"/>
      <c r="AB1801" s="62"/>
      <c r="AC1801" s="68"/>
      <c r="AD1801" s="2"/>
      <c r="AE1801" s="2"/>
      <c r="AF1801" s="2"/>
      <c r="AG1801" s="2"/>
      <c r="AH1801" s="55"/>
      <c r="AI1801" s="72"/>
      <c r="AJ1801" s="72"/>
      <c r="AK1801" s="72"/>
      <c r="AL1801" s="72"/>
      <c r="AM1801" s="80"/>
      <c r="AN1801" s="2"/>
      <c r="AO1801" s="2"/>
      <c r="AP1801" s="2"/>
      <c r="AQ1801" s="2"/>
      <c r="AR1801" s="55"/>
      <c r="AS1801" s="85"/>
      <c r="AT1801" s="85"/>
      <c r="AU1801" s="85"/>
      <c r="AV1801" s="85"/>
      <c r="AW1801" s="100"/>
      <c r="AX1801" s="2"/>
      <c r="AY1801" s="2"/>
      <c r="AZ1801" s="2"/>
      <c r="BA1801" s="2"/>
      <c r="BB1801" s="55"/>
      <c r="BC1801" s="105"/>
      <c r="BD1801" s="105"/>
      <c r="BE1801" s="105"/>
      <c r="BF1801" s="105"/>
      <c r="BG1801" s="109"/>
      <c r="BH1801" s="2"/>
      <c r="BI1801" s="2"/>
      <c r="BJ1801" s="2"/>
      <c r="BK1801" s="2"/>
      <c r="BL1801" s="55"/>
      <c r="BM1801" s="48"/>
      <c r="BN1801" s="48"/>
      <c r="BO1801" s="48"/>
      <c r="BP1801" s="48"/>
      <c r="BQ1801" s="117"/>
      <c r="BR1801" s="2"/>
      <c r="BS1801" s="2"/>
      <c r="BT1801" s="2"/>
      <c r="BU1801" s="2"/>
      <c r="BV1801" s="55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18" t="s">
        <v>5</v>
      </c>
      <c r="H1802" s="10"/>
      <c r="I1802" s="20" t="s">
        <v>286</v>
      </c>
      <c r="J1802" s="185" t="s">
        <v>337</v>
      </c>
      <c r="K1802" s="185" t="s">
        <v>318</v>
      </c>
      <c r="L1802" s="187">
        <f t="shared" si="58"/>
        <v>0</v>
      </c>
      <c r="M1802" s="187">
        <f t="shared" si="59"/>
        <v>0</v>
      </c>
      <c r="N1802" s="186"/>
      <c r="O1802" s="53"/>
      <c r="P1802" s="53"/>
      <c r="Q1802" s="53"/>
      <c r="R1802" s="53"/>
      <c r="S1802" s="54"/>
      <c r="T1802" s="8"/>
      <c r="U1802" s="8"/>
      <c r="V1802" s="8"/>
      <c r="W1802" s="8"/>
      <c r="X1802" s="122"/>
      <c r="Y1802" s="135"/>
      <c r="Z1802" s="135"/>
      <c r="AA1802" s="135"/>
      <c r="AB1802" s="135"/>
      <c r="AC1802" s="136"/>
      <c r="AD1802" s="8"/>
      <c r="AE1802" s="8"/>
      <c r="AF1802" s="8"/>
      <c r="AG1802" s="8"/>
      <c r="AH1802" s="122"/>
      <c r="AI1802" s="137"/>
      <c r="AJ1802" s="137"/>
      <c r="AK1802" s="137"/>
      <c r="AL1802" s="137"/>
      <c r="AM1802" s="138"/>
      <c r="AN1802" s="8"/>
      <c r="AO1802" s="8"/>
      <c r="AP1802" s="8"/>
      <c r="AQ1802" s="8"/>
      <c r="AR1802" s="122"/>
      <c r="AS1802" s="139"/>
      <c r="AT1802" s="139"/>
      <c r="AU1802" s="139"/>
      <c r="AV1802" s="139"/>
      <c r="AW1802" s="140"/>
      <c r="AX1802" s="8"/>
      <c r="AY1802" s="8"/>
      <c r="AZ1802" s="8"/>
      <c r="BA1802" s="8"/>
      <c r="BB1802" s="122"/>
      <c r="BC1802" s="141"/>
      <c r="BD1802" s="141"/>
      <c r="BE1802" s="141"/>
      <c r="BF1802" s="141"/>
      <c r="BG1802" s="142"/>
      <c r="BH1802" s="8"/>
      <c r="BI1802" s="8"/>
      <c r="BJ1802" s="8"/>
      <c r="BK1802" s="8"/>
      <c r="BL1802" s="122"/>
      <c r="BM1802" s="143"/>
      <c r="BN1802" s="143"/>
      <c r="BO1802" s="143"/>
      <c r="BP1802" s="143"/>
      <c r="BQ1802" s="144"/>
      <c r="BR1802" s="8"/>
      <c r="BS1802" s="8"/>
      <c r="BT1802" s="8"/>
      <c r="BU1802" s="8"/>
      <c r="BV1802" s="122"/>
    </row>
    <row r="1803" spans="1:74" ht="28.8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18" t="s">
        <v>5</v>
      </c>
      <c r="H1803" s="10"/>
      <c r="I1803" s="20" t="s">
        <v>286</v>
      </c>
      <c r="J1803" s="185" t="s">
        <v>338</v>
      </c>
      <c r="K1803" s="185" t="s">
        <v>339</v>
      </c>
      <c r="L1803" s="187">
        <f t="shared" si="58"/>
        <v>0</v>
      </c>
      <c r="M1803" s="187">
        <f t="shared" si="59"/>
        <v>0</v>
      </c>
      <c r="N1803" s="186"/>
      <c r="O1803" s="53"/>
      <c r="P1803" s="53"/>
      <c r="Q1803" s="53"/>
      <c r="R1803" s="53"/>
      <c r="S1803" s="54"/>
      <c r="T1803" s="8"/>
      <c r="U1803" s="8"/>
      <c r="V1803" s="8"/>
      <c r="W1803" s="8"/>
      <c r="X1803" s="122"/>
      <c r="Y1803" s="135"/>
      <c r="Z1803" s="135"/>
      <c r="AA1803" s="135"/>
      <c r="AB1803" s="135"/>
      <c r="AC1803" s="136"/>
      <c r="AD1803" s="8"/>
      <c r="AE1803" s="8"/>
      <c r="AF1803" s="8"/>
      <c r="AG1803" s="8"/>
      <c r="AH1803" s="122"/>
      <c r="AI1803" s="137"/>
      <c r="AJ1803" s="137"/>
      <c r="AK1803" s="137"/>
      <c r="AL1803" s="137"/>
      <c r="AM1803" s="138"/>
      <c r="AN1803" s="8"/>
      <c r="AO1803" s="8"/>
      <c r="AP1803" s="8"/>
      <c r="AQ1803" s="8"/>
      <c r="AR1803" s="122"/>
      <c r="AS1803" s="139"/>
      <c r="AT1803" s="139"/>
      <c r="AU1803" s="139"/>
      <c r="AV1803" s="139"/>
      <c r="AW1803" s="140"/>
      <c r="AX1803" s="8"/>
      <c r="AY1803" s="8"/>
      <c r="AZ1803" s="8"/>
      <c r="BA1803" s="8"/>
      <c r="BB1803" s="122"/>
      <c r="BC1803" s="141"/>
      <c r="BD1803" s="141"/>
      <c r="BE1803" s="141"/>
      <c r="BF1803" s="141"/>
      <c r="BG1803" s="142"/>
      <c r="BH1803" s="8"/>
      <c r="BI1803" s="8"/>
      <c r="BJ1803" s="8"/>
      <c r="BK1803" s="8"/>
      <c r="BL1803" s="122"/>
      <c r="BM1803" s="143"/>
      <c r="BN1803" s="143"/>
      <c r="BO1803" s="143"/>
      <c r="BP1803" s="143"/>
      <c r="BQ1803" s="144"/>
      <c r="BR1803" s="8"/>
      <c r="BS1803" s="8"/>
      <c r="BT1803" s="8"/>
      <c r="BU1803" s="8"/>
      <c r="BV1803" s="122"/>
    </row>
    <row r="1804" spans="1:74" ht="28.8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18" t="s">
        <v>5</v>
      </c>
      <c r="H1804" s="10"/>
      <c r="I1804" s="20" t="s">
        <v>286</v>
      </c>
      <c r="J1804" s="185" t="s">
        <v>340</v>
      </c>
      <c r="K1804" s="185" t="s">
        <v>318</v>
      </c>
      <c r="L1804" s="187">
        <f t="shared" si="58"/>
        <v>0</v>
      </c>
      <c r="M1804" s="187">
        <f t="shared" si="59"/>
        <v>0</v>
      </c>
      <c r="N1804" s="186"/>
      <c r="O1804" s="53"/>
      <c r="P1804" s="53"/>
      <c r="Q1804" s="53"/>
      <c r="R1804" s="53"/>
      <c r="S1804" s="54"/>
      <c r="T1804" s="8"/>
      <c r="U1804" s="8"/>
      <c r="V1804" s="8"/>
      <c r="W1804" s="8"/>
      <c r="X1804" s="122"/>
      <c r="Y1804" s="135"/>
      <c r="Z1804" s="135"/>
      <c r="AA1804" s="135"/>
      <c r="AB1804" s="135"/>
      <c r="AC1804" s="136"/>
      <c r="AD1804" s="8"/>
      <c r="AE1804" s="8"/>
      <c r="AF1804" s="8"/>
      <c r="AG1804" s="8"/>
      <c r="AH1804" s="122"/>
      <c r="AI1804" s="137"/>
      <c r="AJ1804" s="137"/>
      <c r="AK1804" s="137"/>
      <c r="AL1804" s="137"/>
      <c r="AM1804" s="138"/>
      <c r="AN1804" s="8"/>
      <c r="AO1804" s="8"/>
      <c r="AP1804" s="8"/>
      <c r="AQ1804" s="8"/>
      <c r="AR1804" s="122"/>
      <c r="AS1804" s="139"/>
      <c r="AT1804" s="139"/>
      <c r="AU1804" s="139"/>
      <c r="AV1804" s="139"/>
      <c r="AW1804" s="140"/>
      <c r="AX1804" s="8"/>
      <c r="AY1804" s="8"/>
      <c r="AZ1804" s="8"/>
      <c r="BA1804" s="8"/>
      <c r="BB1804" s="122"/>
      <c r="BC1804" s="141"/>
      <c r="BD1804" s="141"/>
      <c r="BE1804" s="141"/>
      <c r="BF1804" s="141"/>
      <c r="BG1804" s="142"/>
      <c r="BH1804" s="8"/>
      <c r="BI1804" s="8"/>
      <c r="BJ1804" s="8"/>
      <c r="BK1804" s="8"/>
      <c r="BL1804" s="122"/>
      <c r="BM1804" s="143"/>
      <c r="BN1804" s="143"/>
      <c r="BO1804" s="143"/>
      <c r="BP1804" s="143"/>
      <c r="BQ1804" s="144"/>
      <c r="BR1804" s="8"/>
      <c r="BS1804" s="8"/>
      <c r="BT1804" s="8"/>
      <c r="BU1804" s="8"/>
      <c r="BV1804" s="122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18" t="s">
        <v>5</v>
      </c>
      <c r="H1805" s="10"/>
      <c r="I1805" s="20" t="s">
        <v>286</v>
      </c>
      <c r="J1805" s="185" t="s">
        <v>341</v>
      </c>
      <c r="K1805" s="185" t="s">
        <v>320</v>
      </c>
      <c r="L1805" s="187">
        <f t="shared" si="58"/>
        <v>0</v>
      </c>
      <c r="M1805" s="187">
        <f t="shared" si="59"/>
        <v>0</v>
      </c>
      <c r="N1805" s="186"/>
      <c r="O1805" s="53"/>
      <c r="P1805" s="53"/>
      <c r="Q1805" s="53"/>
      <c r="R1805" s="53"/>
      <c r="S1805" s="54"/>
      <c r="T1805" s="8"/>
      <c r="U1805" s="8"/>
      <c r="V1805" s="8"/>
      <c r="W1805" s="8"/>
      <c r="X1805" s="122"/>
      <c r="Y1805" s="135"/>
      <c r="Z1805" s="135"/>
      <c r="AA1805" s="135"/>
      <c r="AB1805" s="135"/>
      <c r="AC1805" s="136"/>
      <c r="AD1805" s="8"/>
      <c r="AE1805" s="8"/>
      <c r="AF1805" s="8"/>
      <c r="AG1805" s="8"/>
      <c r="AH1805" s="122"/>
      <c r="AI1805" s="137"/>
      <c r="AJ1805" s="137"/>
      <c r="AK1805" s="137"/>
      <c r="AL1805" s="137"/>
      <c r="AM1805" s="138"/>
      <c r="AN1805" s="8"/>
      <c r="AO1805" s="8"/>
      <c r="AP1805" s="8"/>
      <c r="AQ1805" s="8"/>
      <c r="AR1805" s="122"/>
      <c r="AS1805" s="139"/>
      <c r="AT1805" s="139"/>
      <c r="AU1805" s="139"/>
      <c r="AV1805" s="139"/>
      <c r="AW1805" s="140"/>
      <c r="AX1805" s="8"/>
      <c r="AY1805" s="8"/>
      <c r="AZ1805" s="8"/>
      <c r="BA1805" s="8"/>
      <c r="BB1805" s="122"/>
      <c r="BC1805" s="141"/>
      <c r="BD1805" s="141"/>
      <c r="BE1805" s="141"/>
      <c r="BF1805" s="141"/>
      <c r="BG1805" s="142"/>
      <c r="BH1805" s="8"/>
      <c r="BI1805" s="8"/>
      <c r="BJ1805" s="8"/>
      <c r="BK1805" s="8"/>
      <c r="BL1805" s="122"/>
      <c r="BM1805" s="143"/>
      <c r="BN1805" s="143"/>
      <c r="BO1805" s="143"/>
      <c r="BP1805" s="143"/>
      <c r="BQ1805" s="144"/>
      <c r="BR1805" s="8"/>
      <c r="BS1805" s="8"/>
      <c r="BT1805" s="8"/>
      <c r="BU1805" s="8"/>
      <c r="BV1805" s="122"/>
    </row>
    <row r="1806" spans="1:74" ht="28.8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18" t="s">
        <v>5</v>
      </c>
      <c r="H1806" s="10"/>
      <c r="I1806" s="20" t="s">
        <v>286</v>
      </c>
      <c r="J1806" s="185" t="s">
        <v>342</v>
      </c>
      <c r="K1806" s="185" t="s">
        <v>320</v>
      </c>
      <c r="L1806" s="187">
        <f t="shared" si="58"/>
        <v>0</v>
      </c>
      <c r="M1806" s="187">
        <f t="shared" si="59"/>
        <v>0</v>
      </c>
      <c r="N1806" s="186"/>
      <c r="O1806" s="53"/>
      <c r="P1806" s="53"/>
      <c r="Q1806" s="53"/>
      <c r="R1806" s="53"/>
      <c r="S1806" s="54"/>
      <c r="T1806" s="8"/>
      <c r="U1806" s="8"/>
      <c r="V1806" s="8"/>
      <c r="W1806" s="8"/>
      <c r="X1806" s="122"/>
      <c r="Y1806" s="135"/>
      <c r="Z1806" s="135"/>
      <c r="AA1806" s="135"/>
      <c r="AB1806" s="135"/>
      <c r="AC1806" s="136"/>
      <c r="AD1806" s="8"/>
      <c r="AE1806" s="8"/>
      <c r="AF1806" s="8"/>
      <c r="AG1806" s="8"/>
      <c r="AH1806" s="122"/>
      <c r="AI1806" s="137"/>
      <c r="AJ1806" s="137"/>
      <c r="AK1806" s="137"/>
      <c r="AL1806" s="137"/>
      <c r="AM1806" s="138"/>
      <c r="AN1806" s="8"/>
      <c r="AO1806" s="8"/>
      <c r="AP1806" s="8"/>
      <c r="AQ1806" s="8"/>
      <c r="AR1806" s="122"/>
      <c r="AS1806" s="139"/>
      <c r="AT1806" s="139"/>
      <c r="AU1806" s="139"/>
      <c r="AV1806" s="139"/>
      <c r="AW1806" s="140"/>
      <c r="AX1806" s="8"/>
      <c r="AY1806" s="8"/>
      <c r="AZ1806" s="8"/>
      <c r="BA1806" s="8"/>
      <c r="BB1806" s="122"/>
      <c r="BC1806" s="141"/>
      <c r="BD1806" s="141"/>
      <c r="BE1806" s="141"/>
      <c r="BF1806" s="141"/>
      <c r="BG1806" s="142"/>
      <c r="BH1806" s="8"/>
      <c r="BI1806" s="8"/>
      <c r="BJ1806" s="8"/>
      <c r="BK1806" s="8"/>
      <c r="BL1806" s="122"/>
      <c r="BM1806" s="143"/>
      <c r="BN1806" s="143"/>
      <c r="BO1806" s="143"/>
      <c r="BP1806" s="143"/>
      <c r="BQ1806" s="144"/>
      <c r="BR1806" s="8"/>
      <c r="BS1806" s="8"/>
      <c r="BT1806" s="8"/>
      <c r="BU1806" s="8"/>
      <c r="BV1806" s="122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18" t="s">
        <v>5</v>
      </c>
      <c r="H1807" s="10"/>
      <c r="I1807" s="20" t="s">
        <v>286</v>
      </c>
      <c r="J1807" s="185" t="s">
        <v>343</v>
      </c>
      <c r="K1807" s="185" t="s">
        <v>339</v>
      </c>
      <c r="L1807" s="187">
        <f t="shared" si="58"/>
        <v>0</v>
      </c>
      <c r="M1807" s="187">
        <f t="shared" si="59"/>
        <v>0</v>
      </c>
      <c r="N1807" s="186"/>
      <c r="O1807" s="53"/>
      <c r="P1807" s="53"/>
      <c r="Q1807" s="53"/>
      <c r="R1807" s="53"/>
      <c r="S1807" s="54"/>
      <c r="T1807" s="8"/>
      <c r="U1807" s="8"/>
      <c r="V1807" s="8"/>
      <c r="W1807" s="8"/>
      <c r="X1807" s="122"/>
      <c r="Y1807" s="135"/>
      <c r="Z1807" s="135"/>
      <c r="AA1807" s="135"/>
      <c r="AB1807" s="135"/>
      <c r="AC1807" s="136"/>
      <c r="AD1807" s="8"/>
      <c r="AE1807" s="8"/>
      <c r="AF1807" s="8"/>
      <c r="AG1807" s="8"/>
      <c r="AH1807" s="122"/>
      <c r="AI1807" s="137"/>
      <c r="AJ1807" s="137"/>
      <c r="AK1807" s="137"/>
      <c r="AL1807" s="137"/>
      <c r="AM1807" s="138"/>
      <c r="AN1807" s="8"/>
      <c r="AO1807" s="8"/>
      <c r="AP1807" s="8"/>
      <c r="AQ1807" s="8"/>
      <c r="AR1807" s="122"/>
      <c r="AS1807" s="139"/>
      <c r="AT1807" s="139"/>
      <c r="AU1807" s="139"/>
      <c r="AV1807" s="139"/>
      <c r="AW1807" s="140"/>
      <c r="AX1807" s="8"/>
      <c r="AY1807" s="8"/>
      <c r="AZ1807" s="8"/>
      <c r="BA1807" s="8"/>
      <c r="BB1807" s="122"/>
      <c r="BC1807" s="141"/>
      <c r="BD1807" s="141"/>
      <c r="BE1807" s="141"/>
      <c r="BF1807" s="141"/>
      <c r="BG1807" s="142"/>
      <c r="BH1807" s="8"/>
      <c r="BI1807" s="8"/>
      <c r="BJ1807" s="8"/>
      <c r="BK1807" s="8"/>
      <c r="BL1807" s="122"/>
      <c r="BM1807" s="143"/>
      <c r="BN1807" s="143"/>
      <c r="BO1807" s="143"/>
      <c r="BP1807" s="143"/>
      <c r="BQ1807" s="144"/>
      <c r="BR1807" s="8"/>
      <c r="BS1807" s="8"/>
      <c r="BT1807" s="8"/>
      <c r="BU1807" s="8"/>
      <c r="BV1807" s="122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18" t="s">
        <v>5</v>
      </c>
      <c r="H1808" s="10"/>
      <c r="I1808" s="20" t="s">
        <v>288</v>
      </c>
      <c r="J1808" s="185" t="s">
        <v>344</v>
      </c>
      <c r="K1808" s="185" t="s">
        <v>318</v>
      </c>
      <c r="L1808" s="187">
        <f t="shared" si="58"/>
        <v>2.3E-3</v>
      </c>
      <c r="M1808" s="187">
        <f t="shared" si="59"/>
        <v>6.1619999999999999</v>
      </c>
      <c r="N1808" s="186"/>
      <c r="O1808" s="53"/>
      <c r="P1808" s="53"/>
      <c r="Q1808" s="53"/>
      <c r="R1808" s="53"/>
      <c r="S1808" s="54"/>
      <c r="T1808" s="8"/>
      <c r="U1808" s="8"/>
      <c r="V1808" s="8"/>
      <c r="W1808" s="8"/>
      <c r="X1808" s="122"/>
      <c r="Y1808" s="135"/>
      <c r="Z1808" s="135"/>
      <c r="AA1808" s="135"/>
      <c r="AB1808" s="135"/>
      <c r="AC1808" s="136"/>
      <c r="AD1808" s="8"/>
      <c r="AE1808" s="8"/>
      <c r="AF1808" s="8"/>
      <c r="AG1808" s="8"/>
      <c r="AH1808" s="122"/>
      <c r="AI1808" s="137"/>
      <c r="AJ1808" s="137"/>
      <c r="AK1808" s="137"/>
      <c r="AL1808" s="137"/>
      <c r="AM1808" s="138"/>
      <c r="AN1808" s="8"/>
      <c r="AO1808" s="8"/>
      <c r="AP1808" s="8"/>
      <c r="AQ1808" s="8"/>
      <c r="AR1808" s="122"/>
      <c r="AS1808" s="139"/>
      <c r="AT1808" s="139"/>
      <c r="AU1808" s="139"/>
      <c r="AV1808" s="139">
        <v>2.3E-3</v>
      </c>
      <c r="AW1808" s="140">
        <v>6.1619999999999999</v>
      </c>
      <c r="AX1808" s="8"/>
      <c r="AY1808" s="8"/>
      <c r="AZ1808" s="8"/>
      <c r="BA1808" s="8"/>
      <c r="BB1808" s="122"/>
      <c r="BC1808" s="141"/>
      <c r="BD1808" s="141"/>
      <c r="BE1808" s="141"/>
      <c r="BF1808" s="141"/>
      <c r="BG1808" s="142"/>
      <c r="BH1808" s="8"/>
      <c r="BI1808" s="8"/>
      <c r="BJ1808" s="8"/>
      <c r="BK1808" s="8"/>
      <c r="BL1808" s="122"/>
      <c r="BM1808" s="143"/>
      <c r="BN1808" s="143"/>
      <c r="BO1808" s="143"/>
      <c r="BP1808" s="143"/>
      <c r="BQ1808" s="144"/>
      <c r="BR1808" s="8"/>
      <c r="BS1808" s="8"/>
      <c r="BT1808" s="8"/>
      <c r="BU1808" s="8"/>
      <c r="BV1808" s="122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18" t="s">
        <v>5</v>
      </c>
      <c r="H1809" s="10"/>
      <c r="I1809" s="20" t="s">
        <v>288</v>
      </c>
      <c r="J1809" s="184" t="s">
        <v>351</v>
      </c>
      <c r="K1809" s="184" t="s">
        <v>318</v>
      </c>
      <c r="L1809" s="187">
        <f t="shared" si="58"/>
        <v>0</v>
      </c>
      <c r="M1809" s="187">
        <f t="shared" si="59"/>
        <v>0</v>
      </c>
      <c r="N1809" s="186"/>
      <c r="O1809" s="53"/>
      <c r="P1809" s="53"/>
      <c r="Q1809" s="53"/>
      <c r="R1809" s="53"/>
      <c r="S1809" s="54"/>
      <c r="T1809" s="8"/>
      <c r="U1809" s="8"/>
      <c r="V1809" s="8"/>
      <c r="W1809" s="8"/>
      <c r="X1809" s="122"/>
      <c r="Y1809" s="135"/>
      <c r="Z1809" s="135"/>
      <c r="AA1809" s="135"/>
      <c r="AB1809" s="135"/>
      <c r="AC1809" s="136"/>
      <c r="AD1809" s="8"/>
      <c r="AE1809" s="8"/>
      <c r="AF1809" s="8"/>
      <c r="AG1809" s="8"/>
      <c r="AH1809" s="122"/>
      <c r="AI1809" s="137"/>
      <c r="AJ1809" s="137"/>
      <c r="AK1809" s="137"/>
      <c r="AL1809" s="137"/>
      <c r="AM1809" s="138"/>
      <c r="AN1809" s="8"/>
      <c r="AO1809" s="8"/>
      <c r="AP1809" s="8"/>
      <c r="AQ1809" s="8"/>
      <c r="AR1809" s="122"/>
      <c r="AS1809" s="139"/>
      <c r="AT1809" s="139"/>
      <c r="AU1809" s="139"/>
      <c r="AV1809" s="139"/>
      <c r="AW1809" s="140"/>
      <c r="AX1809" s="8"/>
      <c r="AY1809" s="8"/>
      <c r="AZ1809" s="8"/>
      <c r="BA1809" s="8"/>
      <c r="BB1809" s="122"/>
      <c r="BC1809" s="141"/>
      <c r="BD1809" s="141"/>
      <c r="BE1809" s="141"/>
      <c r="BF1809" s="141"/>
      <c r="BG1809" s="142"/>
      <c r="BH1809" s="8"/>
      <c r="BI1809" s="8"/>
      <c r="BJ1809" s="8"/>
      <c r="BK1809" s="8"/>
      <c r="BL1809" s="122"/>
      <c r="BM1809" s="143"/>
      <c r="BN1809" s="143"/>
      <c r="BO1809" s="143"/>
      <c r="BP1809" s="143"/>
      <c r="BQ1809" s="144"/>
      <c r="BR1809" s="8"/>
      <c r="BS1809" s="8"/>
      <c r="BT1809" s="8"/>
      <c r="BU1809" s="8"/>
      <c r="BV1809" s="122"/>
    </row>
    <row r="1810" spans="1:74" ht="28.8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18" t="s">
        <v>5</v>
      </c>
      <c r="H1810" s="3">
        <v>2024</v>
      </c>
      <c r="I1810" s="20" t="s">
        <v>288</v>
      </c>
      <c r="J1810" s="184" t="s">
        <v>352</v>
      </c>
      <c r="K1810" s="184" t="s">
        <v>321</v>
      </c>
      <c r="L1810" s="187">
        <f t="shared" si="58"/>
        <v>0</v>
      </c>
      <c r="M1810" s="187">
        <f t="shared" si="59"/>
        <v>0</v>
      </c>
      <c r="N1810" s="186"/>
      <c r="O1810" s="33"/>
      <c r="P1810" s="33"/>
      <c r="Q1810" s="33"/>
      <c r="R1810" s="33"/>
      <c r="S1810" s="42"/>
      <c r="T1810" s="2"/>
      <c r="U1810" s="2"/>
      <c r="V1810" s="2"/>
      <c r="W1810" s="2"/>
      <c r="X1810" s="55"/>
      <c r="Y1810" s="62"/>
      <c r="Z1810" s="62"/>
      <c r="AA1810" s="62"/>
      <c r="AB1810" s="62"/>
      <c r="AC1810" s="68"/>
      <c r="AD1810" s="2"/>
      <c r="AE1810" s="2"/>
      <c r="AF1810" s="2"/>
      <c r="AG1810" s="2"/>
      <c r="AH1810" s="55"/>
      <c r="AI1810" s="72"/>
      <c r="AJ1810" s="72"/>
      <c r="AK1810" s="72"/>
      <c r="AL1810" s="72"/>
      <c r="AM1810" s="80"/>
      <c r="AN1810" s="2"/>
      <c r="AO1810" s="2"/>
      <c r="AP1810" s="2"/>
      <c r="AQ1810" s="2"/>
      <c r="AR1810" s="55"/>
      <c r="AS1810" s="85"/>
      <c r="AT1810" s="85"/>
      <c r="AU1810" s="85"/>
      <c r="AV1810" s="85"/>
      <c r="AW1810" s="100"/>
      <c r="AX1810" s="2"/>
      <c r="AY1810" s="2"/>
      <c r="AZ1810" s="2"/>
      <c r="BA1810" s="2"/>
      <c r="BB1810" s="55"/>
      <c r="BC1810" s="105"/>
      <c r="BD1810" s="105"/>
      <c r="BE1810" s="105"/>
      <c r="BF1810" s="105"/>
      <c r="BG1810" s="109"/>
      <c r="BH1810" s="2"/>
      <c r="BI1810" s="2"/>
      <c r="BJ1810" s="2"/>
      <c r="BK1810" s="2"/>
      <c r="BL1810" s="55"/>
      <c r="BM1810" s="48"/>
      <c r="BN1810" s="48"/>
      <c r="BO1810" s="48"/>
      <c r="BP1810" s="48"/>
      <c r="BQ1810" s="117"/>
      <c r="BR1810" s="2"/>
      <c r="BS1810" s="2"/>
      <c r="BT1810" s="2"/>
      <c r="BU1810" s="2"/>
      <c r="BV1810" s="55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18" t="s">
        <v>5</v>
      </c>
      <c r="H1811" s="3">
        <v>2024</v>
      </c>
      <c r="I1811" s="20" t="s">
        <v>288</v>
      </c>
      <c r="J1811" s="184" t="s">
        <v>345</v>
      </c>
      <c r="K1811" s="184" t="s">
        <v>318</v>
      </c>
      <c r="L1811" s="187">
        <f t="shared" si="58"/>
        <v>0</v>
      </c>
      <c r="M1811" s="187">
        <f t="shared" si="59"/>
        <v>0</v>
      </c>
      <c r="N1811" s="186"/>
      <c r="O1811" s="34"/>
      <c r="P1811" s="33"/>
      <c r="Q1811" s="33"/>
      <c r="R1811" s="33"/>
      <c r="S1811" s="42"/>
      <c r="T1811" s="3"/>
      <c r="U1811" s="2"/>
      <c r="V1811" s="2"/>
      <c r="W1811" s="2"/>
      <c r="X1811" s="55"/>
      <c r="Y1811" s="64"/>
      <c r="Z1811" s="62"/>
      <c r="AA1811" s="62"/>
      <c r="AB1811" s="62"/>
      <c r="AC1811" s="68"/>
      <c r="AD1811" s="3"/>
      <c r="AE1811" s="2"/>
      <c r="AF1811" s="2"/>
      <c r="AG1811" s="2"/>
      <c r="AH1811" s="55"/>
      <c r="AI1811" s="73"/>
      <c r="AJ1811" s="72"/>
      <c r="AK1811" s="72"/>
      <c r="AL1811" s="72"/>
      <c r="AM1811" s="80"/>
      <c r="AN1811" s="3"/>
      <c r="AO1811" s="2"/>
      <c r="AP1811" s="2"/>
      <c r="AQ1811" s="2"/>
      <c r="AR1811" s="55"/>
      <c r="AS1811" s="86"/>
      <c r="AT1811" s="85"/>
      <c r="AU1811" s="85"/>
      <c r="AV1811" s="85"/>
      <c r="AW1811" s="100"/>
      <c r="AX1811" s="3"/>
      <c r="AY1811" s="2"/>
      <c r="AZ1811" s="2"/>
      <c r="BA1811" s="2"/>
      <c r="BB1811" s="55"/>
      <c r="BC1811" s="106"/>
      <c r="BD1811" s="105"/>
      <c r="BE1811" s="105"/>
      <c r="BF1811" s="105"/>
      <c r="BG1811" s="109"/>
      <c r="BH1811" s="3"/>
      <c r="BI1811" s="2"/>
      <c r="BJ1811" s="2"/>
      <c r="BK1811" s="2"/>
      <c r="BL1811" s="55"/>
      <c r="BM1811" s="49"/>
      <c r="BN1811" s="48"/>
      <c r="BO1811" s="48"/>
      <c r="BP1811" s="48"/>
      <c r="BQ1811" s="117"/>
      <c r="BR1811" s="3"/>
      <c r="BS1811" s="2"/>
      <c r="BT1811" s="2"/>
      <c r="BU1811" s="2"/>
      <c r="BV1811" s="55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18" t="s">
        <v>5</v>
      </c>
      <c r="H1812" s="3">
        <v>2024</v>
      </c>
      <c r="I1812" s="20" t="s">
        <v>289</v>
      </c>
      <c r="J1812" s="184" t="s">
        <v>268</v>
      </c>
      <c r="K1812" s="184" t="s">
        <v>318</v>
      </c>
      <c r="L1812" s="187">
        <f t="shared" si="58"/>
        <v>0</v>
      </c>
      <c r="M1812" s="187">
        <f t="shared" si="59"/>
        <v>0</v>
      </c>
      <c r="N1812" s="186"/>
      <c r="O1812" s="33"/>
      <c r="P1812" s="33"/>
      <c r="Q1812" s="33"/>
      <c r="R1812" s="33"/>
      <c r="S1812" s="42"/>
      <c r="T1812" s="2"/>
      <c r="U1812" s="2"/>
      <c r="V1812" s="2"/>
      <c r="W1812" s="2"/>
      <c r="X1812" s="55"/>
      <c r="Y1812" s="62"/>
      <c r="Z1812" s="62"/>
      <c r="AA1812" s="62"/>
      <c r="AB1812" s="62"/>
      <c r="AC1812" s="68"/>
      <c r="AD1812" s="2"/>
      <c r="AE1812" s="2"/>
      <c r="AF1812" s="2"/>
      <c r="AG1812" s="2"/>
      <c r="AH1812" s="55"/>
      <c r="AI1812" s="72"/>
      <c r="AJ1812" s="72"/>
      <c r="AK1812" s="72"/>
      <c r="AL1812" s="72"/>
      <c r="AM1812" s="80"/>
      <c r="AN1812" s="2"/>
      <c r="AO1812" s="2"/>
      <c r="AP1812" s="2"/>
      <c r="AQ1812" s="2"/>
      <c r="AR1812" s="55"/>
      <c r="AS1812" s="85"/>
      <c r="AT1812" s="85"/>
      <c r="AU1812" s="85"/>
      <c r="AV1812" s="85"/>
      <c r="AW1812" s="100"/>
      <c r="AX1812" s="2"/>
      <c r="AY1812" s="2"/>
      <c r="AZ1812" s="2"/>
      <c r="BA1812" s="2"/>
      <c r="BB1812" s="55"/>
      <c r="BC1812" s="105"/>
      <c r="BD1812" s="105"/>
      <c r="BE1812" s="105"/>
      <c r="BF1812" s="105"/>
      <c r="BG1812" s="109"/>
      <c r="BH1812" s="2"/>
      <c r="BI1812" s="2"/>
      <c r="BJ1812" s="2"/>
      <c r="BK1812" s="2"/>
      <c r="BL1812" s="55"/>
      <c r="BM1812" s="48"/>
      <c r="BN1812" s="48"/>
      <c r="BO1812" s="48"/>
      <c r="BP1812" s="48"/>
      <c r="BQ1812" s="117"/>
      <c r="BR1812" s="2"/>
      <c r="BS1812" s="2"/>
      <c r="BT1812" s="2"/>
      <c r="BU1812" s="2"/>
      <c r="BV1812" s="55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18" t="s">
        <v>5</v>
      </c>
      <c r="H1813" s="3">
        <v>2024</v>
      </c>
      <c r="I1813" s="20" t="s">
        <v>289</v>
      </c>
      <c r="J1813" s="184" t="s">
        <v>292</v>
      </c>
      <c r="K1813" s="184" t="s">
        <v>318</v>
      </c>
      <c r="L1813" s="187">
        <f t="shared" si="58"/>
        <v>0</v>
      </c>
      <c r="M1813" s="187">
        <f t="shared" si="59"/>
        <v>0</v>
      </c>
      <c r="N1813" s="186"/>
      <c r="O1813" s="33"/>
      <c r="P1813" s="33"/>
      <c r="Q1813" s="33"/>
      <c r="R1813" s="33"/>
      <c r="S1813" s="42"/>
      <c r="T1813" s="2"/>
      <c r="U1813" s="2"/>
      <c r="V1813" s="2"/>
      <c r="W1813" s="2"/>
      <c r="X1813" s="55"/>
      <c r="Y1813" s="62"/>
      <c r="Z1813" s="62"/>
      <c r="AA1813" s="62"/>
      <c r="AB1813" s="62"/>
      <c r="AC1813" s="68"/>
      <c r="AD1813" s="2"/>
      <c r="AE1813" s="2"/>
      <c r="AF1813" s="2"/>
      <c r="AG1813" s="2"/>
      <c r="AH1813" s="55"/>
      <c r="AI1813" s="72"/>
      <c r="AJ1813" s="72"/>
      <c r="AK1813" s="72"/>
      <c r="AL1813" s="72"/>
      <c r="AM1813" s="80"/>
      <c r="AN1813" s="2"/>
      <c r="AO1813" s="2"/>
      <c r="AP1813" s="2"/>
      <c r="AQ1813" s="2"/>
      <c r="AR1813" s="55"/>
      <c r="AS1813" s="85"/>
      <c r="AT1813" s="85"/>
      <c r="AU1813" s="85"/>
      <c r="AV1813" s="85"/>
      <c r="AW1813" s="100"/>
      <c r="AX1813" s="2"/>
      <c r="AY1813" s="2"/>
      <c r="AZ1813" s="2"/>
      <c r="BA1813" s="2"/>
      <c r="BB1813" s="55"/>
      <c r="BC1813" s="105"/>
      <c r="BD1813" s="105"/>
      <c r="BE1813" s="105"/>
      <c r="BF1813" s="105"/>
      <c r="BG1813" s="109"/>
      <c r="BH1813" s="2"/>
      <c r="BI1813" s="2"/>
      <c r="BJ1813" s="2"/>
      <c r="BK1813" s="2"/>
      <c r="BL1813" s="55"/>
      <c r="BM1813" s="48"/>
      <c r="BN1813" s="48"/>
      <c r="BO1813" s="48"/>
      <c r="BP1813" s="48"/>
      <c r="BQ1813" s="117"/>
      <c r="BR1813" s="2"/>
      <c r="BS1813" s="2"/>
      <c r="BT1813" s="2"/>
      <c r="BU1813" s="2"/>
      <c r="BV1813" s="55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18" t="s">
        <v>5</v>
      </c>
      <c r="H1814" s="3">
        <v>2024</v>
      </c>
      <c r="I1814" s="20" t="s">
        <v>285</v>
      </c>
      <c r="J1814" s="184" t="s">
        <v>293</v>
      </c>
      <c r="K1814" s="184" t="s">
        <v>318</v>
      </c>
      <c r="L1814" s="187">
        <f t="shared" si="58"/>
        <v>0</v>
      </c>
      <c r="M1814" s="187">
        <f t="shared" si="59"/>
        <v>0</v>
      </c>
      <c r="N1814" s="186"/>
      <c r="O1814" s="33"/>
      <c r="P1814" s="33"/>
      <c r="Q1814" s="33"/>
      <c r="R1814" s="34"/>
      <c r="S1814" s="42"/>
      <c r="T1814" s="2"/>
      <c r="U1814" s="2"/>
      <c r="V1814" s="2"/>
      <c r="W1814" s="3"/>
      <c r="X1814" s="55"/>
      <c r="Y1814" s="62"/>
      <c r="Z1814" s="62"/>
      <c r="AA1814" s="62"/>
      <c r="AB1814" s="64"/>
      <c r="AC1814" s="68"/>
      <c r="AD1814" s="2"/>
      <c r="AE1814" s="2"/>
      <c r="AF1814" s="2"/>
      <c r="AG1814" s="3"/>
      <c r="AH1814" s="55"/>
      <c r="AI1814" s="72"/>
      <c r="AJ1814" s="72"/>
      <c r="AK1814" s="72"/>
      <c r="AL1814" s="73"/>
      <c r="AM1814" s="80"/>
      <c r="AN1814" s="2"/>
      <c r="AO1814" s="2"/>
      <c r="AP1814" s="2"/>
      <c r="AQ1814" s="3"/>
      <c r="AR1814" s="55"/>
      <c r="AS1814" s="85"/>
      <c r="AT1814" s="85"/>
      <c r="AU1814" s="85"/>
      <c r="AV1814" s="86"/>
      <c r="AW1814" s="100"/>
      <c r="AX1814" s="2"/>
      <c r="AY1814" s="2"/>
      <c r="AZ1814" s="2"/>
      <c r="BA1814" s="3"/>
      <c r="BB1814" s="55"/>
      <c r="BC1814" s="105"/>
      <c r="BD1814" s="105"/>
      <c r="BE1814" s="105"/>
      <c r="BF1814" s="106"/>
      <c r="BG1814" s="109"/>
      <c r="BH1814" s="2"/>
      <c r="BI1814" s="2"/>
      <c r="BJ1814" s="2"/>
      <c r="BK1814" s="3"/>
      <c r="BL1814" s="55"/>
      <c r="BM1814" s="48"/>
      <c r="BN1814" s="48"/>
      <c r="BO1814" s="48"/>
      <c r="BP1814" s="49"/>
      <c r="BQ1814" s="117"/>
      <c r="BR1814" s="2"/>
      <c r="BS1814" s="2"/>
      <c r="BT1814" s="2"/>
      <c r="BU1814" s="3"/>
      <c r="BV1814" s="55"/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18" t="s">
        <v>5</v>
      </c>
      <c r="H1815" s="3">
        <v>2024</v>
      </c>
      <c r="I1815" s="20" t="s">
        <v>287</v>
      </c>
      <c r="J1815" s="184" t="s">
        <v>269</v>
      </c>
      <c r="K1815" s="184" t="s">
        <v>320</v>
      </c>
      <c r="L1815" s="187">
        <f t="shared" si="58"/>
        <v>3</v>
      </c>
      <c r="M1815" s="187">
        <f t="shared" si="59"/>
        <v>4.8450000000000006</v>
      </c>
      <c r="N1815" s="186"/>
      <c r="O1815" s="33"/>
      <c r="P1815" s="33"/>
      <c r="Q1815" s="33"/>
      <c r="R1815" s="33"/>
      <c r="S1815" s="42"/>
      <c r="T1815" s="2"/>
      <c r="U1815" s="2"/>
      <c r="V1815" s="2"/>
      <c r="W1815" s="2"/>
      <c r="X1815" s="55"/>
      <c r="Y1815" s="62"/>
      <c r="Z1815" s="62"/>
      <c r="AA1815" s="62"/>
      <c r="AB1815" s="64">
        <v>1</v>
      </c>
      <c r="AC1815" s="68">
        <v>2.2370000000000001</v>
      </c>
      <c r="AD1815" s="2"/>
      <c r="AE1815" s="2"/>
      <c r="AF1815" s="2"/>
      <c r="AG1815" s="2">
        <v>2</v>
      </c>
      <c r="AH1815" s="55">
        <v>2.6080000000000001</v>
      </c>
      <c r="AI1815" s="72"/>
      <c r="AJ1815" s="72"/>
      <c r="AK1815" s="72"/>
      <c r="AL1815" s="72"/>
      <c r="AM1815" s="80"/>
      <c r="AN1815" s="2"/>
      <c r="AO1815" s="2"/>
      <c r="AP1815" s="2"/>
      <c r="AQ1815" s="2"/>
      <c r="AR1815" s="55"/>
      <c r="AS1815" s="85"/>
      <c r="AT1815" s="85"/>
      <c r="AU1815" s="85"/>
      <c r="AV1815" s="85"/>
      <c r="AW1815" s="100"/>
      <c r="AX1815" s="2"/>
      <c r="AY1815" s="2"/>
      <c r="AZ1815" s="2"/>
      <c r="BA1815" s="2"/>
      <c r="BB1815" s="55"/>
      <c r="BC1815" s="105"/>
      <c r="BD1815" s="105"/>
      <c r="BE1815" s="105"/>
      <c r="BF1815" s="105"/>
      <c r="BG1815" s="109"/>
      <c r="BH1815" s="2"/>
      <c r="BI1815" s="2"/>
      <c r="BJ1815" s="2"/>
      <c r="BK1815" s="2"/>
      <c r="BL1815" s="55"/>
      <c r="BM1815" s="48"/>
      <c r="BN1815" s="48"/>
      <c r="BO1815" s="48"/>
      <c r="BP1815" s="48"/>
      <c r="BQ1815" s="117"/>
      <c r="BR1815" s="2"/>
      <c r="BS1815" s="2"/>
      <c r="BT1815" s="2"/>
      <c r="BU1815" s="2"/>
      <c r="BV1815" s="55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18" t="s">
        <v>5</v>
      </c>
      <c r="H1816" s="3">
        <v>2024</v>
      </c>
      <c r="I1816" s="20" t="s">
        <v>287</v>
      </c>
      <c r="J1816" s="184" t="s">
        <v>270</v>
      </c>
      <c r="K1816" s="184" t="s">
        <v>320</v>
      </c>
      <c r="L1816" s="187">
        <f t="shared" si="58"/>
        <v>0</v>
      </c>
      <c r="M1816" s="187">
        <f t="shared" si="59"/>
        <v>0</v>
      </c>
      <c r="N1816" s="186"/>
      <c r="O1816" s="33"/>
      <c r="P1816" s="33"/>
      <c r="Q1816" s="33"/>
      <c r="R1816" s="33"/>
      <c r="S1816" s="42"/>
      <c r="T1816" s="2"/>
      <c r="U1816" s="2"/>
      <c r="V1816" s="2"/>
      <c r="W1816" s="2"/>
      <c r="X1816" s="55"/>
      <c r="Y1816" s="62"/>
      <c r="Z1816" s="62"/>
      <c r="AA1816" s="62"/>
      <c r="AB1816" s="62"/>
      <c r="AC1816" s="68"/>
      <c r="AD1816" s="2"/>
      <c r="AE1816" s="2"/>
      <c r="AF1816" s="2"/>
      <c r="AG1816" s="2"/>
      <c r="AH1816" s="55"/>
      <c r="AI1816" s="72"/>
      <c r="AJ1816" s="72"/>
      <c r="AK1816" s="72"/>
      <c r="AL1816" s="72"/>
      <c r="AM1816" s="80"/>
      <c r="AN1816" s="2"/>
      <c r="AO1816" s="2"/>
      <c r="AP1816" s="2"/>
      <c r="AQ1816" s="2"/>
      <c r="AR1816" s="55"/>
      <c r="AS1816" s="85"/>
      <c r="AT1816" s="85"/>
      <c r="AU1816" s="85"/>
      <c r="AV1816" s="85"/>
      <c r="AW1816" s="100"/>
      <c r="AX1816" s="2"/>
      <c r="AY1816" s="2"/>
      <c r="AZ1816" s="2"/>
      <c r="BA1816" s="2"/>
      <c r="BB1816" s="55"/>
      <c r="BC1816" s="105"/>
      <c r="BD1816" s="105"/>
      <c r="BE1816" s="105"/>
      <c r="BF1816" s="105"/>
      <c r="BG1816" s="109"/>
      <c r="BH1816" s="2"/>
      <c r="BI1816" s="2"/>
      <c r="BJ1816" s="2"/>
      <c r="BK1816" s="2"/>
      <c r="BL1816" s="55"/>
      <c r="BM1816" s="48"/>
      <c r="BN1816" s="48"/>
      <c r="BO1816" s="48"/>
      <c r="BP1816" s="48"/>
      <c r="BQ1816" s="117"/>
      <c r="BR1816" s="2"/>
      <c r="BS1816" s="2"/>
      <c r="BT1816" s="2"/>
      <c r="BU1816" s="2"/>
      <c r="BV1816" s="55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18" t="s">
        <v>5</v>
      </c>
      <c r="H1817" s="3">
        <v>2024</v>
      </c>
      <c r="I1817" s="20" t="s">
        <v>290</v>
      </c>
      <c r="J1817" s="184" t="s">
        <v>271</v>
      </c>
      <c r="K1817" s="184" t="s">
        <v>321</v>
      </c>
      <c r="L1817" s="187">
        <f t="shared" si="58"/>
        <v>0</v>
      </c>
      <c r="M1817" s="187">
        <f t="shared" si="59"/>
        <v>0</v>
      </c>
      <c r="N1817" s="186"/>
      <c r="O1817" s="33"/>
      <c r="P1817" s="33"/>
      <c r="Q1817" s="33"/>
      <c r="R1817" s="33"/>
      <c r="S1817" s="42"/>
      <c r="T1817" s="2"/>
      <c r="U1817" s="2"/>
      <c r="V1817" s="2"/>
      <c r="W1817" s="2"/>
      <c r="X1817" s="55"/>
      <c r="Y1817" s="62"/>
      <c r="Z1817" s="62"/>
      <c r="AA1817" s="62"/>
      <c r="AB1817" s="62"/>
      <c r="AC1817" s="68"/>
      <c r="AD1817" s="2"/>
      <c r="AE1817" s="2"/>
      <c r="AF1817" s="2"/>
      <c r="AG1817" s="2"/>
      <c r="AH1817" s="55"/>
      <c r="AI1817" s="72"/>
      <c r="AJ1817" s="72"/>
      <c r="AK1817" s="72"/>
      <c r="AL1817" s="72"/>
      <c r="AM1817" s="80"/>
      <c r="AN1817" s="2"/>
      <c r="AO1817" s="2"/>
      <c r="AP1817" s="2"/>
      <c r="AQ1817" s="2"/>
      <c r="AR1817" s="55"/>
      <c r="AS1817" s="85"/>
      <c r="AT1817" s="85"/>
      <c r="AU1817" s="85"/>
      <c r="AV1817" s="85"/>
      <c r="AW1817" s="100"/>
      <c r="AX1817" s="2"/>
      <c r="AY1817" s="2"/>
      <c r="AZ1817" s="2"/>
      <c r="BA1817" s="2"/>
      <c r="BB1817" s="55"/>
      <c r="BC1817" s="105"/>
      <c r="BD1817" s="105"/>
      <c r="BE1817" s="105"/>
      <c r="BF1817" s="105"/>
      <c r="BG1817" s="109"/>
      <c r="BH1817" s="2"/>
      <c r="BI1817" s="2"/>
      <c r="BJ1817" s="2"/>
      <c r="BK1817" s="2"/>
      <c r="BL1817" s="55"/>
      <c r="BM1817" s="48"/>
      <c r="BN1817" s="48"/>
      <c r="BO1817" s="48"/>
      <c r="BP1817" s="48"/>
      <c r="BQ1817" s="117"/>
      <c r="BR1817" s="2"/>
      <c r="BS1817" s="2"/>
      <c r="BT1817" s="2"/>
      <c r="BU1817" s="2"/>
      <c r="BV1817" s="55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18" t="s">
        <v>5</v>
      </c>
      <c r="H1818" s="3">
        <v>2024</v>
      </c>
      <c r="I1818" s="20" t="s">
        <v>284</v>
      </c>
      <c r="J1818" s="184" t="s">
        <v>294</v>
      </c>
      <c r="K1818" s="184" t="s">
        <v>320</v>
      </c>
      <c r="L1818" s="187">
        <f t="shared" si="58"/>
        <v>0</v>
      </c>
      <c r="M1818" s="187">
        <f t="shared" si="59"/>
        <v>0</v>
      </c>
      <c r="N1818" s="186"/>
      <c r="O1818" s="33"/>
      <c r="P1818" s="33"/>
      <c r="Q1818" s="33"/>
      <c r="R1818" s="33"/>
      <c r="S1818" s="42"/>
      <c r="T1818" s="2"/>
      <c r="U1818" s="2"/>
      <c r="V1818" s="2"/>
      <c r="W1818" s="2"/>
      <c r="X1818" s="55"/>
      <c r="Y1818" s="62"/>
      <c r="Z1818" s="62"/>
      <c r="AA1818" s="62"/>
      <c r="AB1818" s="62"/>
      <c r="AC1818" s="68"/>
      <c r="AD1818" s="2"/>
      <c r="AE1818" s="2"/>
      <c r="AF1818" s="2"/>
      <c r="AG1818" s="2"/>
      <c r="AH1818" s="55"/>
      <c r="AI1818" s="72"/>
      <c r="AJ1818" s="72"/>
      <c r="AK1818" s="72"/>
      <c r="AL1818" s="72"/>
      <c r="AM1818" s="80"/>
      <c r="AN1818" s="2"/>
      <c r="AO1818" s="2"/>
      <c r="AP1818" s="2"/>
      <c r="AQ1818" s="2"/>
      <c r="AR1818" s="55"/>
      <c r="AS1818" s="85"/>
      <c r="AT1818" s="85"/>
      <c r="AU1818" s="85"/>
      <c r="AV1818" s="85"/>
      <c r="AW1818" s="100"/>
      <c r="AX1818" s="2"/>
      <c r="AY1818" s="2"/>
      <c r="AZ1818" s="2"/>
      <c r="BA1818" s="2"/>
      <c r="BB1818" s="55"/>
      <c r="BC1818" s="105"/>
      <c r="BD1818" s="105"/>
      <c r="BE1818" s="105"/>
      <c r="BF1818" s="105"/>
      <c r="BG1818" s="109"/>
      <c r="BH1818" s="2"/>
      <c r="BI1818" s="2"/>
      <c r="BJ1818" s="2"/>
      <c r="BK1818" s="2"/>
      <c r="BL1818" s="55"/>
      <c r="BM1818" s="48"/>
      <c r="BN1818" s="48"/>
      <c r="BO1818" s="48"/>
      <c r="BP1818" s="48"/>
      <c r="BQ1818" s="117"/>
      <c r="BR1818" s="2"/>
      <c r="BS1818" s="2"/>
      <c r="BT1818" s="2"/>
      <c r="BU1818" s="2"/>
      <c r="BV1818" s="55"/>
    </row>
    <row r="1819" spans="1:74" ht="28.8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18" t="s">
        <v>5</v>
      </c>
      <c r="H1819" s="3">
        <v>2024</v>
      </c>
      <c r="I1819" s="20" t="s">
        <v>284</v>
      </c>
      <c r="J1819" s="184" t="s">
        <v>346</v>
      </c>
      <c r="K1819" s="184" t="s">
        <v>320</v>
      </c>
      <c r="L1819" s="187">
        <f t="shared" si="58"/>
        <v>0</v>
      </c>
      <c r="M1819" s="187">
        <f t="shared" si="59"/>
        <v>0</v>
      </c>
      <c r="N1819" s="186"/>
      <c r="O1819" s="33"/>
      <c r="P1819" s="33"/>
      <c r="Q1819" s="33"/>
      <c r="R1819" s="33"/>
      <c r="S1819" s="42"/>
      <c r="T1819" s="2"/>
      <c r="U1819" s="2"/>
      <c r="V1819" s="2"/>
      <c r="W1819" s="2"/>
      <c r="X1819" s="55"/>
      <c r="Y1819" s="62"/>
      <c r="Z1819" s="62"/>
      <c r="AA1819" s="62"/>
      <c r="AB1819" s="62"/>
      <c r="AC1819" s="68"/>
      <c r="AD1819" s="2"/>
      <c r="AE1819" s="2"/>
      <c r="AF1819" s="2"/>
      <c r="AG1819" s="2"/>
      <c r="AH1819" s="55"/>
      <c r="AI1819" s="72"/>
      <c r="AJ1819" s="72"/>
      <c r="AK1819" s="72"/>
      <c r="AL1819" s="72"/>
      <c r="AM1819" s="80"/>
      <c r="AN1819" s="2"/>
      <c r="AO1819" s="2"/>
      <c r="AP1819" s="2"/>
      <c r="AQ1819" s="2"/>
      <c r="AR1819" s="55"/>
      <c r="AS1819" s="85"/>
      <c r="AT1819" s="85"/>
      <c r="AU1819" s="85"/>
      <c r="AV1819" s="85"/>
      <c r="AW1819" s="100"/>
      <c r="AX1819" s="2"/>
      <c r="AY1819" s="2"/>
      <c r="AZ1819" s="2"/>
      <c r="BA1819" s="2"/>
      <c r="BB1819" s="55"/>
      <c r="BC1819" s="105"/>
      <c r="BD1819" s="105"/>
      <c r="BE1819" s="105"/>
      <c r="BF1819" s="105"/>
      <c r="BG1819" s="109"/>
      <c r="BH1819" s="2"/>
      <c r="BI1819" s="2"/>
      <c r="BJ1819" s="2"/>
      <c r="BK1819" s="2"/>
      <c r="BL1819" s="55"/>
      <c r="BM1819" s="48"/>
      <c r="BN1819" s="48"/>
      <c r="BO1819" s="48"/>
      <c r="BP1819" s="48"/>
      <c r="BQ1819" s="117"/>
      <c r="BR1819" s="2"/>
      <c r="BS1819" s="2"/>
      <c r="BT1819" s="2"/>
      <c r="BU1819" s="2"/>
      <c r="BV1819" s="55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18" t="s">
        <v>5</v>
      </c>
      <c r="H1820" s="3">
        <v>2024</v>
      </c>
      <c r="I1820" s="20" t="s">
        <v>284</v>
      </c>
      <c r="J1820" s="184" t="s">
        <v>295</v>
      </c>
      <c r="K1820" s="184" t="s">
        <v>320</v>
      </c>
      <c r="L1820" s="187">
        <f t="shared" si="58"/>
        <v>0</v>
      </c>
      <c r="M1820" s="187">
        <f t="shared" si="59"/>
        <v>0</v>
      </c>
      <c r="N1820" s="186"/>
      <c r="O1820" s="33"/>
      <c r="P1820" s="33"/>
      <c r="Q1820" s="33"/>
      <c r="R1820" s="33"/>
      <c r="S1820" s="42"/>
      <c r="T1820" s="2"/>
      <c r="U1820" s="2"/>
      <c r="V1820" s="2"/>
      <c r="W1820" s="2"/>
      <c r="X1820" s="55"/>
      <c r="Y1820" s="62"/>
      <c r="Z1820" s="62"/>
      <c r="AA1820" s="62"/>
      <c r="AB1820" s="62"/>
      <c r="AC1820" s="68"/>
      <c r="AD1820" s="2"/>
      <c r="AE1820" s="2"/>
      <c r="AF1820" s="2"/>
      <c r="AG1820" s="2"/>
      <c r="AH1820" s="55"/>
      <c r="AI1820" s="72"/>
      <c r="AJ1820" s="72"/>
      <c r="AK1820" s="72"/>
      <c r="AL1820" s="72"/>
      <c r="AM1820" s="80"/>
      <c r="AN1820" s="2"/>
      <c r="AO1820" s="2"/>
      <c r="AP1820" s="2"/>
      <c r="AQ1820" s="2"/>
      <c r="AR1820" s="55"/>
      <c r="AS1820" s="85"/>
      <c r="AT1820" s="85"/>
      <c r="AU1820" s="85"/>
      <c r="AV1820" s="85"/>
      <c r="AW1820" s="100"/>
      <c r="AX1820" s="2"/>
      <c r="AY1820" s="2"/>
      <c r="AZ1820" s="2"/>
      <c r="BA1820" s="2"/>
      <c r="BB1820" s="55"/>
      <c r="BC1820" s="105"/>
      <c r="BD1820" s="105"/>
      <c r="BE1820" s="105"/>
      <c r="BF1820" s="105"/>
      <c r="BG1820" s="109"/>
      <c r="BH1820" s="2"/>
      <c r="BI1820" s="2"/>
      <c r="BJ1820" s="2"/>
      <c r="BK1820" s="2"/>
      <c r="BL1820" s="55"/>
      <c r="BM1820" s="48"/>
      <c r="BN1820" s="48"/>
      <c r="BO1820" s="48"/>
      <c r="BP1820" s="48"/>
      <c r="BQ1820" s="117"/>
      <c r="BR1820" s="2"/>
      <c r="BS1820" s="2"/>
      <c r="BT1820" s="2"/>
      <c r="BU1820" s="2"/>
      <c r="BV1820" s="55"/>
    </row>
    <row r="1821" spans="1:74" ht="28.8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18" t="s">
        <v>5</v>
      </c>
      <c r="H1821" s="3">
        <v>2024</v>
      </c>
      <c r="I1821" s="20" t="s">
        <v>290</v>
      </c>
      <c r="J1821" s="184" t="s">
        <v>299</v>
      </c>
      <c r="K1821" s="184" t="s">
        <v>318</v>
      </c>
      <c r="L1821" s="187">
        <f t="shared" si="58"/>
        <v>0</v>
      </c>
      <c r="M1821" s="187">
        <f t="shared" si="59"/>
        <v>0</v>
      </c>
      <c r="N1821" s="186"/>
      <c r="O1821" s="33"/>
      <c r="P1821" s="33"/>
      <c r="Q1821" s="33"/>
      <c r="R1821" s="33"/>
      <c r="S1821" s="42"/>
      <c r="T1821" s="2"/>
      <c r="U1821" s="2"/>
      <c r="V1821" s="2"/>
      <c r="W1821" s="2"/>
      <c r="X1821" s="55"/>
      <c r="Y1821" s="62"/>
      <c r="Z1821" s="62"/>
      <c r="AA1821" s="62"/>
      <c r="AB1821" s="62"/>
      <c r="AC1821" s="68"/>
      <c r="AD1821" s="2"/>
      <c r="AE1821" s="2"/>
      <c r="AF1821" s="2"/>
      <c r="AG1821" s="2"/>
      <c r="AH1821" s="55"/>
      <c r="AI1821" s="72"/>
      <c r="AJ1821" s="72"/>
      <c r="AK1821" s="72"/>
      <c r="AL1821" s="72"/>
      <c r="AM1821" s="80"/>
      <c r="AN1821" s="2"/>
      <c r="AO1821" s="2"/>
      <c r="AP1821" s="2"/>
      <c r="AQ1821" s="2"/>
      <c r="AR1821" s="55"/>
      <c r="AS1821" s="85"/>
      <c r="AT1821" s="85"/>
      <c r="AU1821" s="85"/>
      <c r="AV1821" s="85"/>
      <c r="AW1821" s="100"/>
      <c r="AX1821" s="2"/>
      <c r="AY1821" s="2"/>
      <c r="AZ1821" s="2"/>
      <c r="BA1821" s="2"/>
      <c r="BB1821" s="55"/>
      <c r="BC1821" s="105"/>
      <c r="BD1821" s="105"/>
      <c r="BE1821" s="105"/>
      <c r="BF1821" s="105"/>
      <c r="BG1821" s="109"/>
      <c r="BH1821" s="2"/>
      <c r="BI1821" s="2"/>
      <c r="BJ1821" s="2"/>
      <c r="BK1821" s="2"/>
      <c r="BL1821" s="55"/>
      <c r="BM1821" s="48"/>
      <c r="BN1821" s="48"/>
      <c r="BO1821" s="48"/>
      <c r="BP1821" s="48"/>
      <c r="BQ1821" s="117"/>
      <c r="BR1821" s="2"/>
      <c r="BS1821" s="2"/>
      <c r="BT1821" s="2"/>
      <c r="BU1821" s="2"/>
      <c r="BV1821" s="55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18" t="s">
        <v>5</v>
      </c>
      <c r="H1822" s="3">
        <v>2024</v>
      </c>
      <c r="I1822" s="20" t="s">
        <v>315</v>
      </c>
      <c r="J1822" s="184" t="s">
        <v>347</v>
      </c>
      <c r="K1822" s="184" t="s">
        <v>320</v>
      </c>
      <c r="L1822" s="187">
        <f t="shared" si="58"/>
        <v>0</v>
      </c>
      <c r="M1822" s="187">
        <f t="shared" si="59"/>
        <v>0</v>
      </c>
      <c r="N1822" s="186"/>
      <c r="O1822" s="33"/>
      <c r="P1822" s="33"/>
      <c r="Q1822" s="33"/>
      <c r="R1822" s="33"/>
      <c r="S1822" s="42"/>
      <c r="T1822" s="2"/>
      <c r="U1822" s="2"/>
      <c r="V1822" s="2"/>
      <c r="W1822" s="2"/>
      <c r="X1822" s="55"/>
      <c r="Y1822" s="62"/>
      <c r="Z1822" s="62"/>
      <c r="AA1822" s="62"/>
      <c r="AB1822" s="62"/>
      <c r="AC1822" s="68"/>
      <c r="AD1822" s="2"/>
      <c r="AE1822" s="2"/>
      <c r="AF1822" s="2"/>
      <c r="AG1822" s="2"/>
      <c r="AH1822" s="55"/>
      <c r="AI1822" s="72"/>
      <c r="AJ1822" s="72"/>
      <c r="AK1822" s="72"/>
      <c r="AL1822" s="72"/>
      <c r="AM1822" s="80"/>
      <c r="AN1822" s="2"/>
      <c r="AO1822" s="2"/>
      <c r="AP1822" s="2"/>
      <c r="AQ1822" s="2"/>
      <c r="AR1822" s="55"/>
      <c r="AS1822" s="85"/>
      <c r="AT1822" s="85"/>
      <c r="AU1822" s="85"/>
      <c r="AV1822" s="85"/>
      <c r="AW1822" s="100"/>
      <c r="AX1822" s="2"/>
      <c r="AY1822" s="2"/>
      <c r="AZ1822" s="2"/>
      <c r="BA1822" s="2"/>
      <c r="BB1822" s="55"/>
      <c r="BC1822" s="105"/>
      <c r="BD1822" s="105"/>
      <c r="BE1822" s="105"/>
      <c r="BF1822" s="105"/>
      <c r="BG1822" s="109"/>
      <c r="BH1822" s="2"/>
      <c r="BI1822" s="2"/>
      <c r="BJ1822" s="2"/>
      <c r="BK1822" s="2"/>
      <c r="BL1822" s="55"/>
      <c r="BM1822" s="48"/>
      <c r="BN1822" s="48"/>
      <c r="BO1822" s="48"/>
      <c r="BP1822" s="48"/>
      <c r="BQ1822" s="117"/>
      <c r="BR1822" s="2"/>
      <c r="BS1822" s="2"/>
      <c r="BT1822" s="2"/>
      <c r="BU1822" s="2"/>
      <c r="BV1822" s="55"/>
    </row>
    <row r="1823" spans="1:74" ht="28.8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18" t="s">
        <v>5</v>
      </c>
      <c r="H1823" s="3">
        <v>2024</v>
      </c>
      <c r="I1823" s="20" t="s">
        <v>315</v>
      </c>
      <c r="J1823" s="184" t="s">
        <v>296</v>
      </c>
      <c r="K1823" s="184" t="s">
        <v>321</v>
      </c>
      <c r="L1823" s="187">
        <f t="shared" si="58"/>
        <v>0</v>
      </c>
      <c r="M1823" s="187">
        <f t="shared" si="59"/>
        <v>0</v>
      </c>
      <c r="N1823" s="186"/>
      <c r="O1823" s="33"/>
      <c r="P1823" s="33"/>
      <c r="Q1823" s="33"/>
      <c r="R1823" s="33"/>
      <c r="S1823" s="42"/>
      <c r="T1823" s="2"/>
      <c r="U1823" s="2"/>
      <c r="V1823" s="2"/>
      <c r="W1823" s="2"/>
      <c r="X1823" s="55"/>
      <c r="Y1823" s="62"/>
      <c r="Z1823" s="62"/>
      <c r="AA1823" s="62"/>
      <c r="AB1823" s="62"/>
      <c r="AC1823" s="68"/>
      <c r="AD1823" s="2"/>
      <c r="AE1823" s="2"/>
      <c r="AF1823" s="2"/>
      <c r="AG1823" s="2"/>
      <c r="AH1823" s="55"/>
      <c r="AI1823" s="72"/>
      <c r="AJ1823" s="72"/>
      <c r="AK1823" s="72"/>
      <c r="AL1823" s="72"/>
      <c r="AM1823" s="80"/>
      <c r="AN1823" s="2"/>
      <c r="AO1823" s="2"/>
      <c r="AP1823" s="2"/>
      <c r="AQ1823" s="2"/>
      <c r="AR1823" s="55"/>
      <c r="AS1823" s="85"/>
      <c r="AT1823" s="85"/>
      <c r="AU1823" s="85"/>
      <c r="AV1823" s="85"/>
      <c r="AW1823" s="100"/>
      <c r="AX1823" s="2"/>
      <c r="AY1823" s="2"/>
      <c r="AZ1823" s="2"/>
      <c r="BA1823" s="2"/>
      <c r="BB1823" s="55"/>
      <c r="BC1823" s="105"/>
      <c r="BD1823" s="105"/>
      <c r="BE1823" s="105"/>
      <c r="BF1823" s="105"/>
      <c r="BG1823" s="109"/>
      <c r="BH1823" s="2"/>
      <c r="BI1823" s="2"/>
      <c r="BJ1823" s="2"/>
      <c r="BK1823" s="2"/>
      <c r="BL1823" s="55"/>
      <c r="BM1823" s="48"/>
      <c r="BN1823" s="48"/>
      <c r="BO1823" s="48"/>
      <c r="BP1823" s="48"/>
      <c r="BQ1823" s="117"/>
      <c r="BR1823" s="2"/>
      <c r="BS1823" s="2"/>
      <c r="BT1823" s="2"/>
      <c r="BU1823" s="2"/>
      <c r="BV1823" s="55"/>
    </row>
    <row r="1824" spans="1:74" ht="28.8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18" t="s">
        <v>5</v>
      </c>
      <c r="H1824" s="3">
        <v>2024</v>
      </c>
      <c r="I1824" s="20" t="s">
        <v>316</v>
      </c>
      <c r="J1824" s="184" t="s">
        <v>297</v>
      </c>
      <c r="K1824" s="184" t="s">
        <v>318</v>
      </c>
      <c r="L1824" s="187">
        <f t="shared" si="58"/>
        <v>0</v>
      </c>
      <c r="M1824" s="187">
        <f t="shared" si="59"/>
        <v>0</v>
      </c>
      <c r="N1824" s="186"/>
      <c r="O1824" s="33"/>
      <c r="P1824" s="33"/>
      <c r="Q1824" s="33"/>
      <c r="R1824" s="33"/>
      <c r="S1824" s="42"/>
      <c r="T1824" s="2"/>
      <c r="U1824" s="2"/>
      <c r="V1824" s="2"/>
      <c r="W1824" s="2"/>
      <c r="X1824" s="55"/>
      <c r="Y1824" s="62"/>
      <c r="Z1824" s="62"/>
      <c r="AA1824" s="62"/>
      <c r="AB1824" s="62"/>
      <c r="AC1824" s="68"/>
      <c r="AD1824" s="2"/>
      <c r="AE1824" s="2"/>
      <c r="AF1824" s="2"/>
      <c r="AG1824" s="2"/>
      <c r="AH1824" s="55"/>
      <c r="AI1824" s="72"/>
      <c r="AJ1824" s="72"/>
      <c r="AK1824" s="72"/>
      <c r="AL1824" s="72"/>
      <c r="AM1824" s="80"/>
      <c r="AN1824" s="2"/>
      <c r="AO1824" s="2"/>
      <c r="AP1824" s="2"/>
      <c r="AQ1824" s="2"/>
      <c r="AR1824" s="55"/>
      <c r="AS1824" s="85"/>
      <c r="AT1824" s="85"/>
      <c r="AU1824" s="85"/>
      <c r="AV1824" s="85"/>
      <c r="AW1824" s="100"/>
      <c r="AX1824" s="2"/>
      <c r="AY1824" s="2"/>
      <c r="AZ1824" s="2"/>
      <c r="BA1824" s="2"/>
      <c r="BB1824" s="55"/>
      <c r="BC1824" s="105"/>
      <c r="BD1824" s="105"/>
      <c r="BE1824" s="105"/>
      <c r="BF1824" s="105"/>
      <c r="BG1824" s="109"/>
      <c r="BH1824" s="2"/>
      <c r="BI1824" s="2"/>
      <c r="BJ1824" s="2"/>
      <c r="BK1824" s="2"/>
      <c r="BL1824" s="55"/>
      <c r="BM1824" s="48"/>
      <c r="BN1824" s="48"/>
      <c r="BO1824" s="48"/>
      <c r="BP1824" s="48"/>
      <c r="BQ1824" s="117"/>
      <c r="BR1824" s="2"/>
      <c r="BS1824" s="2"/>
      <c r="BT1824" s="2"/>
      <c r="BU1824" s="2"/>
      <c r="BV1824" s="55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18" t="s">
        <v>5</v>
      </c>
      <c r="H1825" s="3">
        <v>2024</v>
      </c>
      <c r="I1825" s="20" t="s">
        <v>316</v>
      </c>
      <c r="J1825" s="185" t="s">
        <v>348</v>
      </c>
      <c r="K1825" s="185" t="s">
        <v>320</v>
      </c>
      <c r="L1825" s="187">
        <f t="shared" si="58"/>
        <v>0</v>
      </c>
      <c r="M1825" s="187">
        <f t="shared" si="59"/>
        <v>0</v>
      </c>
      <c r="N1825" s="186"/>
      <c r="O1825" s="33"/>
      <c r="P1825" s="33"/>
      <c r="Q1825" s="33"/>
      <c r="R1825" s="33"/>
      <c r="S1825" s="42"/>
      <c r="T1825" s="2"/>
      <c r="U1825" s="2"/>
      <c r="V1825" s="2"/>
      <c r="W1825" s="2"/>
      <c r="X1825" s="55"/>
      <c r="Y1825" s="62"/>
      <c r="Z1825" s="62"/>
      <c r="AA1825" s="62"/>
      <c r="AB1825" s="62"/>
      <c r="AC1825" s="68"/>
      <c r="AD1825" s="2"/>
      <c r="AE1825" s="2"/>
      <c r="AF1825" s="2"/>
      <c r="AG1825" s="2"/>
      <c r="AH1825" s="55"/>
      <c r="AI1825" s="72"/>
      <c r="AJ1825" s="72"/>
      <c r="AK1825" s="72"/>
      <c r="AL1825" s="72"/>
      <c r="AM1825" s="80"/>
      <c r="AN1825" s="2"/>
      <c r="AO1825" s="2"/>
      <c r="AP1825" s="2"/>
      <c r="AQ1825" s="2"/>
      <c r="AR1825" s="55"/>
      <c r="AS1825" s="85"/>
      <c r="AT1825" s="85"/>
      <c r="AU1825" s="85"/>
      <c r="AV1825" s="85"/>
      <c r="AW1825" s="100"/>
      <c r="AX1825" s="2"/>
      <c r="AY1825" s="2"/>
      <c r="AZ1825" s="2"/>
      <c r="BA1825" s="2"/>
      <c r="BB1825" s="55"/>
      <c r="BC1825" s="105"/>
      <c r="BD1825" s="105"/>
      <c r="BE1825" s="105"/>
      <c r="BF1825" s="105"/>
      <c r="BG1825" s="109"/>
      <c r="BH1825" s="2"/>
      <c r="BI1825" s="2"/>
      <c r="BJ1825" s="2"/>
      <c r="BK1825" s="2"/>
      <c r="BL1825" s="55"/>
      <c r="BM1825" s="48"/>
      <c r="BN1825" s="48"/>
      <c r="BO1825" s="48"/>
      <c r="BP1825" s="48"/>
      <c r="BQ1825" s="117"/>
      <c r="BR1825" s="2"/>
      <c r="BS1825" s="2"/>
      <c r="BT1825" s="2"/>
      <c r="BU1825" s="2"/>
      <c r="BV1825" s="55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18" t="s">
        <v>5</v>
      </c>
      <c r="H1826" s="3">
        <v>2024</v>
      </c>
      <c r="I1826" s="20" t="s">
        <v>282</v>
      </c>
      <c r="J1826" s="184" t="s">
        <v>272</v>
      </c>
      <c r="K1826" s="184" t="s">
        <v>321</v>
      </c>
      <c r="L1826" s="187">
        <f t="shared" si="58"/>
        <v>0</v>
      </c>
      <c r="M1826" s="187">
        <f t="shared" si="59"/>
        <v>0</v>
      </c>
      <c r="N1826" s="186"/>
      <c r="O1826" s="33"/>
      <c r="P1826" s="33"/>
      <c r="Q1826" s="33"/>
      <c r="R1826" s="33"/>
      <c r="S1826" s="42"/>
      <c r="T1826" s="2"/>
      <c r="U1826" s="2"/>
      <c r="V1826" s="2"/>
      <c r="W1826" s="2"/>
      <c r="X1826" s="55"/>
      <c r="Y1826" s="62"/>
      <c r="Z1826" s="62"/>
      <c r="AA1826" s="62"/>
      <c r="AB1826" s="62"/>
      <c r="AC1826" s="68"/>
      <c r="AD1826" s="2"/>
      <c r="AE1826" s="2"/>
      <c r="AF1826" s="2"/>
      <c r="AG1826" s="2"/>
      <c r="AH1826" s="55"/>
      <c r="AI1826" s="72"/>
      <c r="AJ1826" s="72"/>
      <c r="AK1826" s="72"/>
      <c r="AL1826" s="72"/>
      <c r="AM1826" s="80"/>
      <c r="AN1826" s="2"/>
      <c r="AO1826" s="2"/>
      <c r="AP1826" s="2"/>
      <c r="AQ1826" s="2"/>
      <c r="AR1826" s="55"/>
      <c r="AS1826" s="85"/>
      <c r="AT1826" s="85"/>
      <c r="AU1826" s="85"/>
      <c r="AV1826" s="85"/>
      <c r="AW1826" s="100"/>
      <c r="AX1826" s="2"/>
      <c r="AY1826" s="2"/>
      <c r="AZ1826" s="2"/>
      <c r="BA1826" s="2"/>
      <c r="BB1826" s="55"/>
      <c r="BC1826" s="105"/>
      <c r="BD1826" s="105"/>
      <c r="BE1826" s="105"/>
      <c r="BF1826" s="105"/>
      <c r="BG1826" s="109"/>
      <c r="BH1826" s="2"/>
      <c r="BI1826" s="2"/>
      <c r="BJ1826" s="2"/>
      <c r="BK1826" s="2"/>
      <c r="BL1826" s="55"/>
      <c r="BM1826" s="48"/>
      <c r="BN1826" s="48"/>
      <c r="BO1826" s="48"/>
      <c r="BP1826" s="48"/>
      <c r="BQ1826" s="117"/>
      <c r="BR1826" s="2"/>
      <c r="BS1826" s="2"/>
      <c r="BT1826" s="2"/>
      <c r="BU1826" s="2"/>
      <c r="BV1826" s="55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18" t="s">
        <v>5</v>
      </c>
      <c r="H1827" s="3">
        <v>2024</v>
      </c>
      <c r="I1827" s="20" t="s">
        <v>282</v>
      </c>
      <c r="J1827" s="184" t="s">
        <v>273</v>
      </c>
      <c r="K1827" s="184" t="s">
        <v>321</v>
      </c>
      <c r="L1827" s="187">
        <f t="shared" si="58"/>
        <v>0</v>
      </c>
      <c r="M1827" s="187">
        <f t="shared" si="59"/>
        <v>0</v>
      </c>
      <c r="N1827" s="186"/>
      <c r="O1827" s="33"/>
      <c r="P1827" s="33"/>
      <c r="Q1827" s="33"/>
      <c r="R1827" s="33"/>
      <c r="S1827" s="42"/>
      <c r="T1827" s="2"/>
      <c r="U1827" s="2"/>
      <c r="V1827" s="2"/>
      <c r="W1827" s="2"/>
      <c r="X1827" s="55"/>
      <c r="Y1827" s="62"/>
      <c r="Z1827" s="62"/>
      <c r="AA1827" s="62"/>
      <c r="AB1827" s="62"/>
      <c r="AC1827" s="68"/>
      <c r="AD1827" s="2"/>
      <c r="AE1827" s="2"/>
      <c r="AF1827" s="2"/>
      <c r="AG1827" s="2"/>
      <c r="AH1827" s="55"/>
      <c r="AI1827" s="72"/>
      <c r="AJ1827" s="72"/>
      <c r="AK1827" s="72"/>
      <c r="AL1827" s="72"/>
      <c r="AM1827" s="80"/>
      <c r="AN1827" s="2"/>
      <c r="AO1827" s="2"/>
      <c r="AP1827" s="2"/>
      <c r="AQ1827" s="2"/>
      <c r="AR1827" s="55"/>
      <c r="AS1827" s="85"/>
      <c r="AT1827" s="85"/>
      <c r="AU1827" s="85"/>
      <c r="AV1827" s="85"/>
      <c r="AW1827" s="100"/>
      <c r="AX1827" s="2"/>
      <c r="AY1827" s="2"/>
      <c r="AZ1827" s="2"/>
      <c r="BA1827" s="2"/>
      <c r="BB1827" s="55"/>
      <c r="BC1827" s="105"/>
      <c r="BD1827" s="105"/>
      <c r="BE1827" s="105"/>
      <c r="BF1827" s="105"/>
      <c r="BG1827" s="109"/>
      <c r="BH1827" s="2"/>
      <c r="BI1827" s="2"/>
      <c r="BJ1827" s="2"/>
      <c r="BK1827" s="2"/>
      <c r="BL1827" s="55"/>
      <c r="BM1827" s="48"/>
      <c r="BN1827" s="48"/>
      <c r="BO1827" s="48"/>
      <c r="BP1827" s="48"/>
      <c r="BQ1827" s="117"/>
      <c r="BR1827" s="2"/>
      <c r="BS1827" s="2"/>
      <c r="BT1827" s="2"/>
      <c r="BU1827" s="2"/>
      <c r="BV1827" s="55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18" t="s">
        <v>5</v>
      </c>
      <c r="H1828" s="3">
        <v>2024</v>
      </c>
      <c r="I1828" s="20" t="s">
        <v>282</v>
      </c>
      <c r="J1828" s="184" t="s">
        <v>274</v>
      </c>
      <c r="K1828" s="184" t="s">
        <v>321</v>
      </c>
      <c r="L1828" s="187">
        <f t="shared" si="58"/>
        <v>0</v>
      </c>
      <c r="M1828" s="187">
        <f t="shared" si="59"/>
        <v>0</v>
      </c>
      <c r="N1828" s="186"/>
      <c r="O1828" s="33"/>
      <c r="P1828" s="33"/>
      <c r="Q1828" s="33"/>
      <c r="R1828" s="33"/>
      <c r="S1828" s="42"/>
      <c r="T1828" s="2"/>
      <c r="U1828" s="2"/>
      <c r="V1828" s="2"/>
      <c r="W1828" s="2"/>
      <c r="X1828" s="55"/>
      <c r="Y1828" s="62"/>
      <c r="Z1828" s="62"/>
      <c r="AA1828" s="62"/>
      <c r="AB1828" s="62"/>
      <c r="AC1828" s="68"/>
      <c r="AD1828" s="2"/>
      <c r="AE1828" s="2"/>
      <c r="AF1828" s="2"/>
      <c r="AG1828" s="2"/>
      <c r="AH1828" s="55"/>
      <c r="AI1828" s="72"/>
      <c r="AJ1828" s="72"/>
      <c r="AK1828" s="72"/>
      <c r="AL1828" s="72"/>
      <c r="AM1828" s="80"/>
      <c r="AN1828" s="2"/>
      <c r="AO1828" s="2"/>
      <c r="AP1828" s="2"/>
      <c r="AQ1828" s="2"/>
      <c r="AR1828" s="55"/>
      <c r="AS1828" s="85"/>
      <c r="AT1828" s="85"/>
      <c r="AU1828" s="85"/>
      <c r="AV1828" s="85"/>
      <c r="AW1828" s="100"/>
      <c r="AX1828" s="2"/>
      <c r="AY1828" s="2"/>
      <c r="AZ1828" s="2"/>
      <c r="BA1828" s="2"/>
      <c r="BB1828" s="55"/>
      <c r="BC1828" s="105"/>
      <c r="BD1828" s="105"/>
      <c r="BE1828" s="105"/>
      <c r="BF1828" s="105"/>
      <c r="BG1828" s="109"/>
      <c r="BH1828" s="2"/>
      <c r="BI1828" s="2"/>
      <c r="BJ1828" s="2"/>
      <c r="BK1828" s="2"/>
      <c r="BL1828" s="55"/>
      <c r="BM1828" s="48"/>
      <c r="BN1828" s="48"/>
      <c r="BO1828" s="48"/>
      <c r="BP1828" s="48"/>
      <c r="BQ1828" s="117"/>
      <c r="BR1828" s="2"/>
      <c r="BS1828" s="2"/>
      <c r="BT1828" s="2"/>
      <c r="BU1828" s="2"/>
      <c r="BV1828" s="55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18" t="s">
        <v>5</v>
      </c>
      <c r="H1829" s="3">
        <v>2024</v>
      </c>
      <c r="I1829" s="20" t="s">
        <v>282</v>
      </c>
      <c r="J1829" s="184" t="s">
        <v>275</v>
      </c>
      <c r="K1829" s="184" t="s">
        <v>321</v>
      </c>
      <c r="L1829" s="187">
        <f t="shared" si="58"/>
        <v>0</v>
      </c>
      <c r="M1829" s="187">
        <f t="shared" si="59"/>
        <v>0</v>
      </c>
      <c r="N1829" s="186"/>
      <c r="O1829" s="33"/>
      <c r="P1829" s="33"/>
      <c r="Q1829" s="33"/>
      <c r="R1829" s="33"/>
      <c r="S1829" s="42"/>
      <c r="T1829" s="2"/>
      <c r="U1829" s="2"/>
      <c r="V1829" s="2"/>
      <c r="W1829" s="2"/>
      <c r="X1829" s="55"/>
      <c r="Y1829" s="62"/>
      <c r="Z1829" s="62"/>
      <c r="AA1829" s="62"/>
      <c r="AB1829" s="62"/>
      <c r="AC1829" s="68"/>
      <c r="AD1829" s="2"/>
      <c r="AE1829" s="2"/>
      <c r="AF1829" s="2"/>
      <c r="AG1829" s="2"/>
      <c r="AH1829" s="55"/>
      <c r="AI1829" s="72"/>
      <c r="AJ1829" s="72"/>
      <c r="AK1829" s="72"/>
      <c r="AL1829" s="72"/>
      <c r="AM1829" s="80"/>
      <c r="AN1829" s="2"/>
      <c r="AO1829" s="2"/>
      <c r="AP1829" s="2"/>
      <c r="AQ1829" s="2"/>
      <c r="AR1829" s="55"/>
      <c r="AS1829" s="85"/>
      <c r="AT1829" s="85"/>
      <c r="AU1829" s="85"/>
      <c r="AV1829" s="85"/>
      <c r="AW1829" s="100"/>
      <c r="AX1829" s="2"/>
      <c r="AY1829" s="2"/>
      <c r="AZ1829" s="2"/>
      <c r="BA1829" s="2"/>
      <c r="BB1829" s="55"/>
      <c r="BC1829" s="105"/>
      <c r="BD1829" s="105"/>
      <c r="BE1829" s="105"/>
      <c r="BF1829" s="105"/>
      <c r="BG1829" s="109"/>
      <c r="BH1829" s="2"/>
      <c r="BI1829" s="2"/>
      <c r="BJ1829" s="2"/>
      <c r="BK1829" s="2"/>
      <c r="BL1829" s="55"/>
      <c r="BM1829" s="48"/>
      <c r="BN1829" s="48"/>
      <c r="BO1829" s="48"/>
      <c r="BP1829" s="48"/>
      <c r="BQ1829" s="117"/>
      <c r="BR1829" s="2"/>
      <c r="BS1829" s="2"/>
      <c r="BT1829" s="2"/>
      <c r="BU1829" s="2"/>
      <c r="BV1829" s="55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18" t="s">
        <v>5</v>
      </c>
      <c r="H1830" s="3">
        <v>2024</v>
      </c>
      <c r="I1830" s="20" t="s">
        <v>282</v>
      </c>
      <c r="J1830" s="184" t="s">
        <v>276</v>
      </c>
      <c r="K1830" s="184" t="s">
        <v>320</v>
      </c>
      <c r="L1830" s="187">
        <f t="shared" si="58"/>
        <v>0</v>
      </c>
      <c r="M1830" s="187">
        <f t="shared" si="59"/>
        <v>0</v>
      </c>
      <c r="N1830" s="186"/>
      <c r="O1830" s="33"/>
      <c r="P1830" s="33"/>
      <c r="Q1830" s="33"/>
      <c r="R1830" s="33"/>
      <c r="S1830" s="42"/>
      <c r="T1830" s="2"/>
      <c r="U1830" s="2"/>
      <c r="V1830" s="2"/>
      <c r="W1830" s="2"/>
      <c r="X1830" s="55"/>
      <c r="Y1830" s="62"/>
      <c r="Z1830" s="62"/>
      <c r="AA1830" s="62"/>
      <c r="AB1830" s="62"/>
      <c r="AC1830" s="68"/>
      <c r="AD1830" s="2"/>
      <c r="AE1830" s="2"/>
      <c r="AF1830" s="2"/>
      <c r="AG1830" s="2"/>
      <c r="AH1830" s="55"/>
      <c r="AI1830" s="72"/>
      <c r="AJ1830" s="72"/>
      <c r="AK1830" s="72"/>
      <c r="AL1830" s="72"/>
      <c r="AM1830" s="80"/>
      <c r="AN1830" s="2"/>
      <c r="AO1830" s="2"/>
      <c r="AP1830" s="2"/>
      <c r="AQ1830" s="2"/>
      <c r="AR1830" s="55"/>
      <c r="AS1830" s="85"/>
      <c r="AT1830" s="85"/>
      <c r="AU1830" s="85"/>
      <c r="AV1830" s="85"/>
      <c r="AW1830" s="100"/>
      <c r="AX1830" s="2"/>
      <c r="AY1830" s="2"/>
      <c r="AZ1830" s="2"/>
      <c r="BA1830" s="2"/>
      <c r="BB1830" s="55"/>
      <c r="BC1830" s="105"/>
      <c r="BD1830" s="105"/>
      <c r="BE1830" s="105"/>
      <c r="BF1830" s="105"/>
      <c r="BG1830" s="109"/>
      <c r="BH1830" s="2"/>
      <c r="BI1830" s="2"/>
      <c r="BJ1830" s="2"/>
      <c r="BK1830" s="2"/>
      <c r="BL1830" s="55"/>
      <c r="BM1830" s="48"/>
      <c r="BN1830" s="48"/>
      <c r="BO1830" s="48"/>
      <c r="BP1830" s="48"/>
      <c r="BQ1830" s="117"/>
      <c r="BR1830" s="2"/>
      <c r="BS1830" s="2"/>
      <c r="BT1830" s="2"/>
      <c r="BU1830" s="2"/>
      <c r="BV1830" s="55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18" t="s">
        <v>5</v>
      </c>
      <c r="H1831" s="3">
        <v>2024</v>
      </c>
      <c r="I1831" s="20" t="s">
        <v>282</v>
      </c>
      <c r="J1831" s="184" t="s">
        <v>277</v>
      </c>
      <c r="K1831" s="184" t="s">
        <v>320</v>
      </c>
      <c r="L1831" s="187">
        <f t="shared" si="58"/>
        <v>0</v>
      </c>
      <c r="M1831" s="187">
        <f t="shared" si="59"/>
        <v>0</v>
      </c>
      <c r="N1831" s="186"/>
      <c r="O1831" s="33"/>
      <c r="P1831" s="33"/>
      <c r="Q1831" s="33"/>
      <c r="R1831" s="33"/>
      <c r="S1831" s="42"/>
      <c r="T1831" s="2"/>
      <c r="U1831" s="2"/>
      <c r="V1831" s="2"/>
      <c r="W1831" s="2"/>
      <c r="X1831" s="55"/>
      <c r="Y1831" s="62"/>
      <c r="Z1831" s="62"/>
      <c r="AA1831" s="62"/>
      <c r="AB1831" s="62"/>
      <c r="AC1831" s="68"/>
      <c r="AD1831" s="2"/>
      <c r="AE1831" s="2"/>
      <c r="AF1831" s="2"/>
      <c r="AG1831" s="2"/>
      <c r="AH1831" s="55"/>
      <c r="AI1831" s="72"/>
      <c r="AJ1831" s="72"/>
      <c r="AK1831" s="72"/>
      <c r="AL1831" s="72"/>
      <c r="AM1831" s="80"/>
      <c r="AN1831" s="2"/>
      <c r="AO1831" s="2"/>
      <c r="AP1831" s="2"/>
      <c r="AQ1831" s="2"/>
      <c r="AR1831" s="55"/>
      <c r="AS1831" s="85"/>
      <c r="AT1831" s="85"/>
      <c r="AU1831" s="85"/>
      <c r="AV1831" s="85"/>
      <c r="AW1831" s="100"/>
      <c r="AX1831" s="2"/>
      <c r="AY1831" s="2"/>
      <c r="AZ1831" s="2"/>
      <c r="BA1831" s="2"/>
      <c r="BB1831" s="55"/>
      <c r="BC1831" s="105"/>
      <c r="BD1831" s="105"/>
      <c r="BE1831" s="105"/>
      <c r="BF1831" s="105"/>
      <c r="BG1831" s="109"/>
      <c r="BH1831" s="2"/>
      <c r="BI1831" s="2"/>
      <c r="BJ1831" s="2"/>
      <c r="BK1831" s="2"/>
      <c r="BL1831" s="55"/>
      <c r="BM1831" s="48"/>
      <c r="BN1831" s="48"/>
      <c r="BO1831" s="48"/>
      <c r="BP1831" s="48"/>
      <c r="BQ1831" s="117"/>
      <c r="BR1831" s="2"/>
      <c r="BS1831" s="2"/>
      <c r="BT1831" s="2"/>
      <c r="BU1831" s="2"/>
      <c r="BV1831" s="55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18" t="s">
        <v>5</v>
      </c>
      <c r="H1832" s="3">
        <v>2024</v>
      </c>
      <c r="I1832" s="20" t="s">
        <v>283</v>
      </c>
      <c r="J1832" s="184" t="s">
        <v>298</v>
      </c>
      <c r="K1832" s="184" t="s">
        <v>321</v>
      </c>
      <c r="L1832" s="187">
        <f t="shared" si="58"/>
        <v>0</v>
      </c>
      <c r="M1832" s="187">
        <f t="shared" si="59"/>
        <v>0</v>
      </c>
      <c r="N1832" s="186"/>
      <c r="O1832" s="33"/>
      <c r="P1832" s="33"/>
      <c r="Q1832" s="33"/>
      <c r="R1832" s="33"/>
      <c r="S1832" s="42"/>
      <c r="T1832" s="2"/>
      <c r="U1832" s="2"/>
      <c r="V1832" s="2"/>
      <c r="W1832" s="2"/>
      <c r="X1832" s="55"/>
      <c r="Y1832" s="62"/>
      <c r="Z1832" s="62"/>
      <c r="AA1832" s="62"/>
      <c r="AB1832" s="62"/>
      <c r="AC1832" s="68"/>
      <c r="AD1832" s="2"/>
      <c r="AE1832" s="2"/>
      <c r="AF1832" s="2"/>
      <c r="AG1832" s="2"/>
      <c r="AH1832" s="55"/>
      <c r="AI1832" s="72"/>
      <c r="AJ1832" s="72"/>
      <c r="AK1832" s="72"/>
      <c r="AL1832" s="72"/>
      <c r="AM1832" s="80"/>
      <c r="AN1832" s="2"/>
      <c r="AO1832" s="2"/>
      <c r="AP1832" s="2"/>
      <c r="AQ1832" s="2"/>
      <c r="AR1832" s="55"/>
      <c r="AS1832" s="85"/>
      <c r="AT1832" s="85"/>
      <c r="AU1832" s="85"/>
      <c r="AV1832" s="85"/>
      <c r="AW1832" s="100"/>
      <c r="AX1832" s="2"/>
      <c r="AY1832" s="2"/>
      <c r="AZ1832" s="2"/>
      <c r="BA1832" s="2"/>
      <c r="BB1832" s="55"/>
      <c r="BC1832" s="105"/>
      <c r="BD1832" s="105"/>
      <c r="BE1832" s="105"/>
      <c r="BF1832" s="105"/>
      <c r="BG1832" s="109"/>
      <c r="BH1832" s="2"/>
      <c r="BI1832" s="2"/>
      <c r="BJ1832" s="2"/>
      <c r="BK1832" s="2"/>
      <c r="BL1832" s="55"/>
      <c r="BM1832" s="48"/>
      <c r="BN1832" s="48"/>
      <c r="BO1832" s="48"/>
      <c r="BP1832" s="48"/>
      <c r="BQ1832" s="117"/>
      <c r="BR1832" s="2"/>
      <c r="BS1832" s="2"/>
      <c r="BT1832" s="2"/>
      <c r="BU1832" s="2"/>
      <c r="BV1832" s="55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18" t="s">
        <v>5</v>
      </c>
      <c r="H1833" s="3">
        <v>2024</v>
      </c>
      <c r="I1833" s="20" t="s">
        <v>283</v>
      </c>
      <c r="J1833" s="184" t="s">
        <v>278</v>
      </c>
      <c r="K1833" s="184" t="s">
        <v>320</v>
      </c>
      <c r="L1833" s="187">
        <f t="shared" si="58"/>
        <v>0</v>
      </c>
      <c r="M1833" s="187">
        <f t="shared" si="59"/>
        <v>0</v>
      </c>
      <c r="N1833" s="186"/>
      <c r="O1833" s="33"/>
      <c r="P1833" s="33"/>
      <c r="Q1833" s="33"/>
      <c r="R1833" s="33"/>
      <c r="S1833" s="42"/>
      <c r="T1833" s="2"/>
      <c r="U1833" s="2"/>
      <c r="V1833" s="2"/>
      <c r="W1833" s="2"/>
      <c r="X1833" s="55"/>
      <c r="Y1833" s="62"/>
      <c r="Z1833" s="62"/>
      <c r="AA1833" s="62"/>
      <c r="AB1833" s="62"/>
      <c r="AC1833" s="68"/>
      <c r="AD1833" s="2"/>
      <c r="AE1833" s="2"/>
      <c r="AF1833" s="2"/>
      <c r="AG1833" s="2"/>
      <c r="AH1833" s="55"/>
      <c r="AI1833" s="72"/>
      <c r="AJ1833" s="72"/>
      <c r="AK1833" s="72"/>
      <c r="AL1833" s="72"/>
      <c r="AM1833" s="80"/>
      <c r="AN1833" s="2"/>
      <c r="AO1833" s="2"/>
      <c r="AP1833" s="2"/>
      <c r="AQ1833" s="2"/>
      <c r="AR1833" s="55"/>
      <c r="AS1833" s="85"/>
      <c r="AT1833" s="85"/>
      <c r="AU1833" s="85"/>
      <c r="AV1833" s="85"/>
      <c r="AW1833" s="100"/>
      <c r="AX1833" s="2"/>
      <c r="AY1833" s="2"/>
      <c r="AZ1833" s="2"/>
      <c r="BA1833" s="2"/>
      <c r="BB1833" s="55"/>
      <c r="BC1833" s="105"/>
      <c r="BD1833" s="105"/>
      <c r="BE1833" s="105"/>
      <c r="BF1833" s="105"/>
      <c r="BG1833" s="109"/>
      <c r="BH1833" s="2"/>
      <c r="BI1833" s="2"/>
      <c r="BJ1833" s="2"/>
      <c r="BK1833" s="2"/>
      <c r="BL1833" s="55"/>
      <c r="BM1833" s="48"/>
      <c r="BN1833" s="48"/>
      <c r="BO1833" s="48"/>
      <c r="BP1833" s="48"/>
      <c r="BQ1833" s="117"/>
      <c r="BR1833" s="2"/>
      <c r="BS1833" s="2"/>
      <c r="BT1833" s="2"/>
      <c r="BU1833" s="2"/>
      <c r="BV1833" s="55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18" t="s">
        <v>5</v>
      </c>
      <c r="H1834" s="3">
        <v>2024</v>
      </c>
      <c r="I1834" s="20" t="s">
        <v>283</v>
      </c>
      <c r="J1834" s="184" t="s">
        <v>279</v>
      </c>
      <c r="K1834" s="184" t="s">
        <v>320</v>
      </c>
      <c r="L1834" s="187">
        <f t="shared" si="58"/>
        <v>0</v>
      </c>
      <c r="M1834" s="187">
        <f t="shared" si="59"/>
        <v>0</v>
      </c>
      <c r="N1834" s="186"/>
      <c r="O1834" s="33"/>
      <c r="P1834" s="33"/>
      <c r="Q1834" s="33"/>
      <c r="R1834" s="33"/>
      <c r="S1834" s="42"/>
      <c r="T1834" s="2"/>
      <c r="U1834" s="2"/>
      <c r="V1834" s="2"/>
      <c r="W1834" s="2"/>
      <c r="X1834" s="55"/>
      <c r="Y1834" s="62"/>
      <c r="Z1834" s="62"/>
      <c r="AA1834" s="62"/>
      <c r="AB1834" s="62"/>
      <c r="AC1834" s="68"/>
      <c r="AD1834" s="2"/>
      <c r="AE1834" s="2"/>
      <c r="AF1834" s="2"/>
      <c r="AG1834" s="2"/>
      <c r="AH1834" s="55"/>
      <c r="AI1834" s="72"/>
      <c r="AJ1834" s="72"/>
      <c r="AK1834" s="72"/>
      <c r="AL1834" s="72"/>
      <c r="AM1834" s="80"/>
      <c r="AN1834" s="2"/>
      <c r="AO1834" s="2"/>
      <c r="AP1834" s="2"/>
      <c r="AQ1834" s="2"/>
      <c r="AR1834" s="55"/>
      <c r="AS1834" s="85"/>
      <c r="AT1834" s="85"/>
      <c r="AU1834" s="85"/>
      <c r="AV1834" s="85"/>
      <c r="AW1834" s="100"/>
      <c r="AX1834" s="2"/>
      <c r="AY1834" s="2"/>
      <c r="AZ1834" s="2"/>
      <c r="BA1834" s="2"/>
      <c r="BB1834" s="55"/>
      <c r="BC1834" s="105"/>
      <c r="BD1834" s="105"/>
      <c r="BE1834" s="105"/>
      <c r="BF1834" s="105"/>
      <c r="BG1834" s="109"/>
      <c r="BH1834" s="2"/>
      <c r="BI1834" s="2"/>
      <c r="BJ1834" s="2"/>
      <c r="BK1834" s="2"/>
      <c r="BL1834" s="55"/>
      <c r="BM1834" s="48"/>
      <c r="BN1834" s="48"/>
      <c r="BO1834" s="48"/>
      <c r="BP1834" s="48"/>
      <c r="BQ1834" s="117"/>
      <c r="BR1834" s="2"/>
      <c r="BS1834" s="2"/>
      <c r="BT1834" s="2"/>
      <c r="BU1834" s="2"/>
      <c r="BV1834" s="55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18" t="s">
        <v>5</v>
      </c>
      <c r="H1835" s="3">
        <v>2024</v>
      </c>
      <c r="I1835" s="20" t="s">
        <v>286</v>
      </c>
      <c r="J1835" s="184" t="s">
        <v>280</v>
      </c>
      <c r="K1835" s="184" t="s">
        <v>319</v>
      </c>
      <c r="L1835" s="187">
        <f t="shared" si="58"/>
        <v>0</v>
      </c>
      <c r="M1835" s="187">
        <f t="shared" si="59"/>
        <v>0</v>
      </c>
      <c r="N1835" s="186"/>
      <c r="O1835" s="33"/>
      <c r="P1835" s="33"/>
      <c r="Q1835" s="33"/>
      <c r="R1835" s="33"/>
      <c r="S1835" s="42"/>
      <c r="T1835" s="2"/>
      <c r="U1835" s="2"/>
      <c r="V1835" s="2"/>
      <c r="W1835" s="2"/>
      <c r="X1835" s="55"/>
      <c r="Y1835" s="62"/>
      <c r="Z1835" s="62"/>
      <c r="AA1835" s="62"/>
      <c r="AB1835" s="62"/>
      <c r="AC1835" s="68"/>
      <c r="AD1835" s="2"/>
      <c r="AE1835" s="2"/>
      <c r="AF1835" s="2"/>
      <c r="AG1835" s="2"/>
      <c r="AH1835" s="55"/>
      <c r="AI1835" s="72"/>
      <c r="AJ1835" s="72"/>
      <c r="AK1835" s="72"/>
      <c r="AL1835" s="72"/>
      <c r="AM1835" s="80"/>
      <c r="AN1835" s="2"/>
      <c r="AO1835" s="2"/>
      <c r="AP1835" s="2"/>
      <c r="AQ1835" s="2"/>
      <c r="AR1835" s="55"/>
      <c r="AS1835" s="85"/>
      <c r="AT1835" s="85"/>
      <c r="AU1835" s="85"/>
      <c r="AV1835" s="85"/>
      <c r="AW1835" s="100"/>
      <c r="AX1835" s="2"/>
      <c r="AY1835" s="2"/>
      <c r="AZ1835" s="2"/>
      <c r="BA1835" s="2"/>
      <c r="BB1835" s="55"/>
      <c r="BC1835" s="105"/>
      <c r="BD1835" s="105"/>
      <c r="BE1835" s="105"/>
      <c r="BF1835" s="105"/>
      <c r="BG1835" s="109"/>
      <c r="BH1835" s="2"/>
      <c r="BI1835" s="2"/>
      <c r="BJ1835" s="2"/>
      <c r="BK1835" s="2"/>
      <c r="BL1835" s="55"/>
      <c r="BM1835" s="48"/>
      <c r="BN1835" s="48"/>
      <c r="BO1835" s="48"/>
      <c r="BP1835" s="48"/>
      <c r="BQ1835" s="117"/>
      <c r="BR1835" s="2"/>
      <c r="BS1835" s="2"/>
      <c r="BT1835" s="2"/>
      <c r="BU1835" s="2"/>
      <c r="BV1835" s="55"/>
    </row>
    <row r="1836" spans="1:74" ht="28.8" hidden="1" x14ac:dyDescent="0.3">
      <c r="A1836" s="2" t="s">
        <v>51</v>
      </c>
      <c r="B1836" s="2" t="s">
        <v>2</v>
      </c>
      <c r="C1836" s="2" t="s">
        <v>3</v>
      </c>
      <c r="D1836" s="2" t="s">
        <v>52</v>
      </c>
      <c r="E1836" s="3">
        <v>10</v>
      </c>
      <c r="F1836" s="3"/>
      <c r="G1836" s="18" t="s">
        <v>5</v>
      </c>
      <c r="H1836" s="3">
        <v>2024</v>
      </c>
      <c r="I1836" s="20" t="s">
        <v>286</v>
      </c>
      <c r="J1836" s="184" t="s">
        <v>281</v>
      </c>
      <c r="K1836" s="184" t="s">
        <v>319</v>
      </c>
      <c r="L1836" s="187">
        <f t="shared" si="58"/>
        <v>0</v>
      </c>
      <c r="M1836" s="187">
        <f t="shared" si="59"/>
        <v>124.99</v>
      </c>
      <c r="N1836" s="186" t="s">
        <v>1392</v>
      </c>
      <c r="O1836" s="33"/>
      <c r="P1836" s="33"/>
      <c r="Q1836" s="33"/>
      <c r="R1836" s="33"/>
      <c r="S1836" s="42"/>
      <c r="T1836" s="2"/>
      <c r="U1836" s="2"/>
      <c r="V1836" s="2"/>
      <c r="W1836" s="2"/>
      <c r="X1836" s="55"/>
      <c r="Y1836" s="62"/>
      <c r="Z1836" s="62"/>
      <c r="AA1836" s="62"/>
      <c r="AB1836" s="62"/>
      <c r="AC1836" s="68"/>
      <c r="AD1836" s="2"/>
      <c r="AE1836" s="2"/>
      <c r="AF1836" s="2"/>
      <c r="AG1836" s="2"/>
      <c r="AH1836" s="55"/>
      <c r="AI1836" s="72"/>
      <c r="AJ1836" s="72"/>
      <c r="AK1836" s="72"/>
      <c r="AL1836" s="72"/>
      <c r="AM1836" s="80"/>
      <c r="AN1836" s="2"/>
      <c r="AO1836" s="2"/>
      <c r="AP1836" s="2"/>
      <c r="AQ1836" s="2"/>
      <c r="AR1836" s="55"/>
      <c r="AS1836" s="85"/>
      <c r="AT1836" s="85"/>
      <c r="AU1836" s="85"/>
      <c r="AV1836" s="85"/>
      <c r="AW1836" s="100"/>
      <c r="AX1836" s="2"/>
      <c r="AY1836" s="2"/>
      <c r="AZ1836" s="2"/>
      <c r="BA1836" s="2"/>
      <c r="BB1836" s="55"/>
      <c r="BC1836" s="105" t="s">
        <v>1061</v>
      </c>
      <c r="BD1836" s="105"/>
      <c r="BE1836" s="105"/>
      <c r="BF1836" s="105"/>
      <c r="BG1836" s="109">
        <v>4.5</v>
      </c>
      <c r="BH1836" s="2" t="s">
        <v>1019</v>
      </c>
      <c r="BI1836" s="2"/>
      <c r="BJ1836" s="2"/>
      <c r="BK1836" s="2"/>
      <c r="BL1836" s="55">
        <f>2.36+118.13</f>
        <v>120.49</v>
      </c>
      <c r="BM1836" s="48"/>
      <c r="BN1836" s="48"/>
      <c r="BO1836" s="48"/>
      <c r="BP1836" s="48"/>
      <c r="BQ1836" s="117"/>
      <c r="BR1836" s="2"/>
      <c r="BS1836" s="2"/>
      <c r="BT1836" s="2"/>
      <c r="BU1836" s="2"/>
      <c r="BV1836" s="55"/>
    </row>
    <row r="1837" spans="1:74" s="13" customFormat="1" hidden="1" x14ac:dyDescent="0.3">
      <c r="A1837" s="12" t="s">
        <v>51</v>
      </c>
      <c r="B1837" s="12" t="s">
        <v>2</v>
      </c>
      <c r="C1837" s="12" t="s">
        <v>3</v>
      </c>
      <c r="D1837" s="12" t="s">
        <v>52</v>
      </c>
      <c r="E1837" s="7">
        <v>10</v>
      </c>
      <c r="F1837" s="7"/>
      <c r="G1837" s="19" t="s">
        <v>5</v>
      </c>
      <c r="H1837" s="7">
        <v>2024</v>
      </c>
      <c r="I1837" s="21"/>
      <c r="J1837" s="12" t="s">
        <v>314</v>
      </c>
      <c r="K1837" s="12"/>
      <c r="L1837" s="147"/>
      <c r="M1837" s="147">
        <f>SUM(M1799:M1836)</f>
        <v>135.99699999999999</v>
      </c>
      <c r="N1837" s="183"/>
      <c r="O1837" s="12"/>
      <c r="P1837" s="12"/>
      <c r="Q1837" s="12"/>
      <c r="R1837" s="12"/>
      <c r="S1837" s="47">
        <f>SUM(S1799:S1836)</f>
        <v>0</v>
      </c>
      <c r="T1837" s="12"/>
      <c r="U1837" s="12"/>
      <c r="V1837" s="12"/>
      <c r="W1837" s="12"/>
      <c r="X1837" s="47">
        <f>SUM(X1799:X1836)</f>
        <v>0</v>
      </c>
      <c r="Y1837" s="12"/>
      <c r="Z1837" s="12"/>
      <c r="AA1837" s="12"/>
      <c r="AB1837" s="12"/>
      <c r="AC1837" s="47">
        <f>SUM(AC1799:AC1836)</f>
        <v>2.2370000000000001</v>
      </c>
      <c r="AD1837" s="12"/>
      <c r="AE1837" s="12"/>
      <c r="AF1837" s="12"/>
      <c r="AG1837" s="12"/>
      <c r="AH1837" s="47">
        <f>SUM(AH1799:AH1836)</f>
        <v>2.6080000000000001</v>
      </c>
      <c r="AI1837" s="12"/>
      <c r="AJ1837" s="12"/>
      <c r="AK1837" s="12"/>
      <c r="AL1837" s="12"/>
      <c r="AM1837" s="47">
        <f>SUM(AM1799:AM1836)</f>
        <v>0</v>
      </c>
      <c r="AN1837" s="12"/>
      <c r="AO1837" s="12"/>
      <c r="AP1837" s="12"/>
      <c r="AQ1837" s="12"/>
      <c r="AR1837" s="47">
        <f>SUM(AR1799:AR1836)</f>
        <v>0</v>
      </c>
      <c r="AS1837" s="12"/>
      <c r="AT1837" s="12"/>
      <c r="AU1837" s="12"/>
      <c r="AV1837" s="12"/>
      <c r="AW1837" s="47">
        <f>SUM(AW1799:AW1836)</f>
        <v>6.1619999999999999</v>
      </c>
      <c r="AX1837" s="12"/>
      <c r="AY1837" s="12"/>
      <c r="AZ1837" s="12"/>
      <c r="BA1837" s="12"/>
      <c r="BB1837" s="47">
        <f>SUM(BB1799:BB1836)</f>
        <v>0</v>
      </c>
      <c r="BC1837" s="12"/>
      <c r="BD1837" s="12"/>
      <c r="BE1837" s="12"/>
      <c r="BF1837" s="12"/>
      <c r="BG1837" s="47">
        <f>SUM(BG1799:BG1836)</f>
        <v>4.5</v>
      </c>
      <c r="BH1837" s="12"/>
      <c r="BI1837" s="12"/>
      <c r="BJ1837" s="12"/>
      <c r="BK1837" s="12"/>
      <c r="BL1837" s="47">
        <f>SUM(BL1799:BL1836)</f>
        <v>120.49</v>
      </c>
      <c r="BM1837" s="12"/>
      <c r="BN1837" s="12"/>
      <c r="BO1837" s="12"/>
      <c r="BP1837" s="12"/>
      <c r="BQ1837" s="47">
        <f>SUM(BQ1799:BQ1836)</f>
        <v>0</v>
      </c>
      <c r="BR1837" s="12"/>
      <c r="BS1837" s="12"/>
      <c r="BT1837" s="12"/>
      <c r="BU1837" s="12"/>
      <c r="BV1837" s="47">
        <f>SUM(BV1799:BV1836)</f>
        <v>0</v>
      </c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18" t="s">
        <v>5</v>
      </c>
      <c r="H1838" s="3">
        <v>2024</v>
      </c>
      <c r="I1838" s="20" t="s">
        <v>287</v>
      </c>
      <c r="J1838" s="184" t="s">
        <v>267</v>
      </c>
      <c r="K1838" s="184" t="s">
        <v>318</v>
      </c>
      <c r="L1838" s="187">
        <f t="shared" si="58"/>
        <v>0</v>
      </c>
      <c r="M1838" s="187">
        <f t="shared" si="59"/>
        <v>0</v>
      </c>
      <c r="N1838" s="186"/>
      <c r="O1838" s="33"/>
      <c r="P1838" s="33"/>
      <c r="Q1838" s="33"/>
      <c r="R1838" s="33"/>
      <c r="S1838" s="42"/>
      <c r="T1838" s="2"/>
      <c r="U1838" s="2"/>
      <c r="V1838" s="2"/>
      <c r="W1838" s="2"/>
      <c r="X1838" s="55"/>
      <c r="Y1838" s="62"/>
      <c r="Z1838" s="62"/>
      <c r="AA1838" s="62"/>
      <c r="AB1838" s="62"/>
      <c r="AC1838" s="68"/>
      <c r="AD1838" s="2"/>
      <c r="AE1838" s="2"/>
      <c r="AF1838" s="2"/>
      <c r="AG1838" s="2"/>
      <c r="AH1838" s="55"/>
      <c r="AI1838" s="72"/>
      <c r="AJ1838" s="72"/>
      <c r="AK1838" s="72"/>
      <c r="AL1838" s="72"/>
      <c r="AM1838" s="80"/>
      <c r="AN1838" s="2"/>
      <c r="AO1838" s="2"/>
      <c r="AP1838" s="2"/>
      <c r="AQ1838" s="2"/>
      <c r="AR1838" s="55"/>
      <c r="AS1838" s="85"/>
      <c r="AT1838" s="85"/>
      <c r="AU1838" s="85"/>
      <c r="AV1838" s="85"/>
      <c r="AW1838" s="100"/>
      <c r="AX1838" s="2"/>
      <c r="AY1838" s="2"/>
      <c r="AZ1838" s="2"/>
      <c r="BA1838" s="2"/>
      <c r="BB1838" s="55"/>
      <c r="BC1838" s="105"/>
      <c r="BD1838" s="105"/>
      <c r="BE1838" s="105"/>
      <c r="BF1838" s="105"/>
      <c r="BG1838" s="109"/>
      <c r="BH1838" s="2"/>
      <c r="BI1838" s="2"/>
      <c r="BJ1838" s="2"/>
      <c r="BK1838" s="2"/>
      <c r="BL1838" s="55"/>
      <c r="BM1838" s="48"/>
      <c r="BN1838" s="48"/>
      <c r="BO1838" s="48"/>
      <c r="BP1838" s="48"/>
      <c r="BQ1838" s="117"/>
      <c r="BR1838" s="2"/>
      <c r="BS1838" s="2"/>
      <c r="BT1838" s="2"/>
      <c r="BU1838" s="2"/>
      <c r="BV1838" s="55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18" t="s">
        <v>5</v>
      </c>
      <c r="H1839" s="3">
        <v>2024</v>
      </c>
      <c r="I1839" s="20" t="s">
        <v>287</v>
      </c>
      <c r="J1839" s="184" t="s">
        <v>291</v>
      </c>
      <c r="K1839" s="184" t="s">
        <v>319</v>
      </c>
      <c r="L1839" s="187">
        <f t="shared" si="58"/>
        <v>0</v>
      </c>
      <c r="M1839" s="187">
        <f t="shared" si="59"/>
        <v>0</v>
      </c>
      <c r="N1839" s="186"/>
      <c r="O1839" s="33"/>
      <c r="P1839" s="33"/>
      <c r="Q1839" s="33"/>
      <c r="R1839" s="33"/>
      <c r="S1839" s="42"/>
      <c r="T1839" s="2"/>
      <c r="U1839" s="2"/>
      <c r="V1839" s="2"/>
      <c r="W1839" s="2"/>
      <c r="X1839" s="55"/>
      <c r="Y1839" s="62"/>
      <c r="Z1839" s="62"/>
      <c r="AA1839" s="62"/>
      <c r="AB1839" s="62"/>
      <c r="AC1839" s="68"/>
      <c r="AD1839" s="2"/>
      <c r="AE1839" s="2"/>
      <c r="AF1839" s="2"/>
      <c r="AG1839" s="2"/>
      <c r="AH1839" s="55"/>
      <c r="AI1839" s="72"/>
      <c r="AJ1839" s="72"/>
      <c r="AK1839" s="72"/>
      <c r="AL1839" s="72"/>
      <c r="AM1839" s="80"/>
      <c r="AN1839" s="2"/>
      <c r="AO1839" s="2"/>
      <c r="AP1839" s="2"/>
      <c r="AQ1839" s="2"/>
      <c r="AR1839" s="55"/>
      <c r="AS1839" s="85"/>
      <c r="AT1839" s="85"/>
      <c r="AU1839" s="85"/>
      <c r="AV1839" s="85"/>
      <c r="AW1839" s="100"/>
      <c r="AX1839" s="2"/>
      <c r="AY1839" s="2"/>
      <c r="AZ1839" s="2"/>
      <c r="BA1839" s="2"/>
      <c r="BB1839" s="55"/>
      <c r="BC1839" s="105"/>
      <c r="BD1839" s="105"/>
      <c r="BE1839" s="105"/>
      <c r="BF1839" s="105"/>
      <c r="BG1839" s="109"/>
      <c r="BH1839" s="2"/>
      <c r="BI1839" s="2"/>
      <c r="BJ1839" s="2"/>
      <c r="BK1839" s="2"/>
      <c r="BL1839" s="55"/>
      <c r="BM1839" s="48"/>
      <c r="BN1839" s="48"/>
      <c r="BO1839" s="48"/>
      <c r="BP1839" s="48"/>
      <c r="BQ1839" s="117"/>
      <c r="BR1839" s="2"/>
      <c r="BS1839" s="2"/>
      <c r="BT1839" s="2"/>
      <c r="BU1839" s="2"/>
      <c r="BV1839" s="55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18" t="s">
        <v>5</v>
      </c>
      <c r="H1840" s="3">
        <v>2024</v>
      </c>
      <c r="I1840" s="20" t="s">
        <v>286</v>
      </c>
      <c r="J1840" s="184" t="s">
        <v>336</v>
      </c>
      <c r="K1840" s="184" t="s">
        <v>319</v>
      </c>
      <c r="L1840" s="187">
        <f t="shared" si="58"/>
        <v>0</v>
      </c>
      <c r="M1840" s="187">
        <f t="shared" si="59"/>
        <v>0</v>
      </c>
      <c r="N1840" s="186"/>
      <c r="O1840" s="33"/>
      <c r="P1840" s="33"/>
      <c r="Q1840" s="33"/>
      <c r="R1840" s="33"/>
      <c r="S1840" s="42"/>
      <c r="T1840" s="2"/>
      <c r="U1840" s="2"/>
      <c r="V1840" s="2"/>
      <c r="W1840" s="2"/>
      <c r="X1840" s="55"/>
      <c r="Y1840" s="62"/>
      <c r="Z1840" s="62"/>
      <c r="AA1840" s="62"/>
      <c r="AB1840" s="62"/>
      <c r="AC1840" s="68"/>
      <c r="AD1840" s="2"/>
      <c r="AE1840" s="2"/>
      <c r="AF1840" s="2"/>
      <c r="AG1840" s="2"/>
      <c r="AH1840" s="55"/>
      <c r="AI1840" s="72"/>
      <c r="AJ1840" s="72"/>
      <c r="AK1840" s="72"/>
      <c r="AL1840" s="72"/>
      <c r="AM1840" s="80"/>
      <c r="AN1840" s="2"/>
      <c r="AO1840" s="2"/>
      <c r="AP1840" s="2"/>
      <c r="AQ1840" s="2"/>
      <c r="AR1840" s="55"/>
      <c r="AS1840" s="85"/>
      <c r="AT1840" s="85"/>
      <c r="AU1840" s="85"/>
      <c r="AV1840" s="85"/>
      <c r="AW1840" s="100"/>
      <c r="AX1840" s="2"/>
      <c r="AY1840" s="2"/>
      <c r="AZ1840" s="2"/>
      <c r="BA1840" s="2"/>
      <c r="BB1840" s="55"/>
      <c r="BC1840" s="105"/>
      <c r="BD1840" s="105"/>
      <c r="BE1840" s="105"/>
      <c r="BF1840" s="105"/>
      <c r="BG1840" s="109"/>
      <c r="BH1840" s="2"/>
      <c r="BI1840" s="2"/>
      <c r="BJ1840" s="2"/>
      <c r="BK1840" s="2"/>
      <c r="BL1840" s="55"/>
      <c r="BM1840" s="48"/>
      <c r="BN1840" s="48"/>
      <c r="BO1840" s="48"/>
      <c r="BP1840" s="48"/>
      <c r="BQ1840" s="117"/>
      <c r="BR1840" s="2"/>
      <c r="BS1840" s="2"/>
      <c r="BT1840" s="2"/>
      <c r="BU1840" s="2"/>
      <c r="BV1840" s="55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18" t="s">
        <v>5</v>
      </c>
      <c r="H1841" s="3">
        <v>2024</v>
      </c>
      <c r="I1841" s="20" t="s">
        <v>286</v>
      </c>
      <c r="J1841" s="185" t="s">
        <v>337</v>
      </c>
      <c r="K1841" s="185" t="s">
        <v>318</v>
      </c>
      <c r="L1841" s="187">
        <f t="shared" si="58"/>
        <v>0</v>
      </c>
      <c r="M1841" s="187">
        <f t="shared" si="59"/>
        <v>0</v>
      </c>
      <c r="N1841" s="186"/>
      <c r="O1841" s="53"/>
      <c r="P1841" s="53"/>
      <c r="Q1841" s="53"/>
      <c r="R1841" s="53"/>
      <c r="S1841" s="54"/>
      <c r="T1841" s="8"/>
      <c r="U1841" s="8"/>
      <c r="V1841" s="8"/>
      <c r="W1841" s="8"/>
      <c r="X1841" s="122"/>
      <c r="Y1841" s="135"/>
      <c r="Z1841" s="135"/>
      <c r="AA1841" s="135"/>
      <c r="AB1841" s="135"/>
      <c r="AC1841" s="136"/>
      <c r="AD1841" s="8"/>
      <c r="AE1841" s="8"/>
      <c r="AF1841" s="8"/>
      <c r="AG1841" s="8"/>
      <c r="AH1841" s="122"/>
      <c r="AI1841" s="137"/>
      <c r="AJ1841" s="137"/>
      <c r="AK1841" s="137"/>
      <c r="AL1841" s="137"/>
      <c r="AM1841" s="138"/>
      <c r="AN1841" s="8"/>
      <c r="AO1841" s="8"/>
      <c r="AP1841" s="8"/>
      <c r="AQ1841" s="8"/>
      <c r="AR1841" s="122"/>
      <c r="AS1841" s="139"/>
      <c r="AT1841" s="139"/>
      <c r="AU1841" s="139"/>
      <c r="AV1841" s="139"/>
      <c r="AW1841" s="140"/>
      <c r="AX1841" s="8"/>
      <c r="AY1841" s="8"/>
      <c r="AZ1841" s="8"/>
      <c r="BA1841" s="8"/>
      <c r="BB1841" s="122"/>
      <c r="BC1841" s="141"/>
      <c r="BD1841" s="141"/>
      <c r="BE1841" s="141"/>
      <c r="BF1841" s="141"/>
      <c r="BG1841" s="142"/>
      <c r="BH1841" s="8"/>
      <c r="BI1841" s="8"/>
      <c r="BJ1841" s="8"/>
      <c r="BK1841" s="8"/>
      <c r="BL1841" s="122"/>
      <c r="BM1841" s="143"/>
      <c r="BN1841" s="143"/>
      <c r="BO1841" s="143"/>
      <c r="BP1841" s="143"/>
      <c r="BQ1841" s="144"/>
      <c r="BR1841" s="8"/>
      <c r="BS1841" s="8"/>
      <c r="BT1841" s="8"/>
      <c r="BU1841" s="8"/>
      <c r="BV1841" s="122"/>
    </row>
    <row r="1842" spans="1:74" ht="28.8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18" t="s">
        <v>5</v>
      </c>
      <c r="H1842" s="3">
        <v>2024</v>
      </c>
      <c r="I1842" s="20" t="s">
        <v>286</v>
      </c>
      <c r="J1842" s="185" t="s">
        <v>338</v>
      </c>
      <c r="K1842" s="185" t="s">
        <v>339</v>
      </c>
      <c r="L1842" s="187">
        <f t="shared" si="58"/>
        <v>0</v>
      </c>
      <c r="M1842" s="187">
        <f t="shared" si="59"/>
        <v>0</v>
      </c>
      <c r="N1842" s="186"/>
      <c r="O1842" s="53"/>
      <c r="P1842" s="53"/>
      <c r="Q1842" s="53"/>
      <c r="R1842" s="53"/>
      <c r="S1842" s="54"/>
      <c r="T1842" s="8"/>
      <c r="U1842" s="8"/>
      <c r="V1842" s="8"/>
      <c r="W1842" s="8"/>
      <c r="X1842" s="122"/>
      <c r="Y1842" s="135"/>
      <c r="Z1842" s="135"/>
      <c r="AA1842" s="135"/>
      <c r="AB1842" s="135"/>
      <c r="AC1842" s="136"/>
      <c r="AD1842" s="8"/>
      <c r="AE1842" s="8"/>
      <c r="AF1842" s="8"/>
      <c r="AG1842" s="8"/>
      <c r="AH1842" s="122"/>
      <c r="AI1842" s="137"/>
      <c r="AJ1842" s="137"/>
      <c r="AK1842" s="137"/>
      <c r="AL1842" s="137"/>
      <c r="AM1842" s="138"/>
      <c r="AN1842" s="8"/>
      <c r="AO1842" s="8"/>
      <c r="AP1842" s="8"/>
      <c r="AQ1842" s="8"/>
      <c r="AR1842" s="122"/>
      <c r="AS1842" s="139"/>
      <c r="AT1842" s="139"/>
      <c r="AU1842" s="139"/>
      <c r="AV1842" s="139"/>
      <c r="AW1842" s="140"/>
      <c r="AX1842" s="8"/>
      <c r="AY1842" s="8"/>
      <c r="AZ1842" s="8"/>
      <c r="BA1842" s="8"/>
      <c r="BB1842" s="122"/>
      <c r="BC1842" s="141"/>
      <c r="BD1842" s="141"/>
      <c r="BE1842" s="141"/>
      <c r="BF1842" s="141"/>
      <c r="BG1842" s="142"/>
      <c r="BH1842" s="8"/>
      <c r="BI1842" s="8"/>
      <c r="BJ1842" s="8"/>
      <c r="BK1842" s="8"/>
      <c r="BL1842" s="122"/>
      <c r="BM1842" s="143"/>
      <c r="BN1842" s="143"/>
      <c r="BO1842" s="143"/>
      <c r="BP1842" s="143"/>
      <c r="BQ1842" s="144"/>
      <c r="BR1842" s="8"/>
      <c r="BS1842" s="8"/>
      <c r="BT1842" s="8"/>
      <c r="BU1842" s="8"/>
      <c r="BV1842" s="122"/>
    </row>
    <row r="1843" spans="1:74" ht="28.8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18" t="s">
        <v>5</v>
      </c>
      <c r="H1843" s="3">
        <v>2024</v>
      </c>
      <c r="I1843" s="20" t="s">
        <v>286</v>
      </c>
      <c r="J1843" s="185" t="s">
        <v>340</v>
      </c>
      <c r="K1843" s="185" t="s">
        <v>318</v>
      </c>
      <c r="L1843" s="187">
        <f t="shared" si="58"/>
        <v>0</v>
      </c>
      <c r="M1843" s="187">
        <f t="shared" si="59"/>
        <v>0</v>
      </c>
      <c r="N1843" s="186"/>
      <c r="O1843" s="53"/>
      <c r="P1843" s="53"/>
      <c r="Q1843" s="53"/>
      <c r="R1843" s="53"/>
      <c r="S1843" s="54"/>
      <c r="T1843" s="8"/>
      <c r="U1843" s="8"/>
      <c r="V1843" s="8"/>
      <c r="W1843" s="8"/>
      <c r="X1843" s="122"/>
      <c r="Y1843" s="135"/>
      <c r="Z1843" s="135"/>
      <c r="AA1843" s="135"/>
      <c r="AB1843" s="135"/>
      <c r="AC1843" s="136"/>
      <c r="AD1843" s="8"/>
      <c r="AE1843" s="8"/>
      <c r="AF1843" s="8"/>
      <c r="AG1843" s="8"/>
      <c r="AH1843" s="122"/>
      <c r="AI1843" s="137"/>
      <c r="AJ1843" s="137"/>
      <c r="AK1843" s="137"/>
      <c r="AL1843" s="137"/>
      <c r="AM1843" s="138"/>
      <c r="AN1843" s="8"/>
      <c r="AO1843" s="8"/>
      <c r="AP1843" s="8"/>
      <c r="AQ1843" s="8"/>
      <c r="AR1843" s="122"/>
      <c r="AS1843" s="139"/>
      <c r="AT1843" s="139"/>
      <c r="AU1843" s="139"/>
      <c r="AV1843" s="139"/>
      <c r="AW1843" s="140"/>
      <c r="AX1843" s="8"/>
      <c r="AY1843" s="8"/>
      <c r="AZ1843" s="8"/>
      <c r="BA1843" s="8"/>
      <c r="BB1843" s="122"/>
      <c r="BC1843" s="141"/>
      <c r="BD1843" s="141"/>
      <c r="BE1843" s="141"/>
      <c r="BF1843" s="141"/>
      <c r="BG1843" s="142"/>
      <c r="BH1843" s="8"/>
      <c r="BI1843" s="8"/>
      <c r="BJ1843" s="8"/>
      <c r="BK1843" s="8"/>
      <c r="BL1843" s="122"/>
      <c r="BM1843" s="143"/>
      <c r="BN1843" s="143"/>
      <c r="BO1843" s="143"/>
      <c r="BP1843" s="143"/>
      <c r="BQ1843" s="144"/>
      <c r="BR1843" s="8"/>
      <c r="BS1843" s="8"/>
      <c r="BT1843" s="8"/>
      <c r="BU1843" s="8"/>
      <c r="BV1843" s="122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18" t="s">
        <v>5</v>
      </c>
      <c r="H1844" s="3">
        <v>2024</v>
      </c>
      <c r="I1844" s="20" t="s">
        <v>286</v>
      </c>
      <c r="J1844" s="185" t="s">
        <v>341</v>
      </c>
      <c r="K1844" s="185" t="s">
        <v>320</v>
      </c>
      <c r="L1844" s="187">
        <f t="shared" si="58"/>
        <v>0</v>
      </c>
      <c r="M1844" s="187">
        <f t="shared" si="59"/>
        <v>0</v>
      </c>
      <c r="N1844" s="186"/>
      <c r="O1844" s="53"/>
      <c r="P1844" s="53"/>
      <c r="Q1844" s="53"/>
      <c r="R1844" s="53"/>
      <c r="S1844" s="54"/>
      <c r="T1844" s="8"/>
      <c r="U1844" s="8"/>
      <c r="V1844" s="8"/>
      <c r="W1844" s="8"/>
      <c r="X1844" s="122"/>
      <c r="Y1844" s="135"/>
      <c r="Z1844" s="135"/>
      <c r="AA1844" s="135"/>
      <c r="AB1844" s="135"/>
      <c r="AC1844" s="136"/>
      <c r="AD1844" s="8"/>
      <c r="AE1844" s="8"/>
      <c r="AF1844" s="8"/>
      <c r="AG1844" s="8"/>
      <c r="AH1844" s="122"/>
      <c r="AI1844" s="137"/>
      <c r="AJ1844" s="137"/>
      <c r="AK1844" s="137"/>
      <c r="AL1844" s="137"/>
      <c r="AM1844" s="138"/>
      <c r="AN1844" s="8"/>
      <c r="AO1844" s="8"/>
      <c r="AP1844" s="8"/>
      <c r="AQ1844" s="8"/>
      <c r="AR1844" s="122"/>
      <c r="AS1844" s="139"/>
      <c r="AT1844" s="139"/>
      <c r="AU1844" s="139"/>
      <c r="AV1844" s="139"/>
      <c r="AW1844" s="140"/>
      <c r="AX1844" s="8"/>
      <c r="AY1844" s="8"/>
      <c r="AZ1844" s="8"/>
      <c r="BA1844" s="8"/>
      <c r="BB1844" s="122"/>
      <c r="BC1844" s="141"/>
      <c r="BD1844" s="141"/>
      <c r="BE1844" s="141"/>
      <c r="BF1844" s="141"/>
      <c r="BG1844" s="142"/>
      <c r="BH1844" s="8"/>
      <c r="BI1844" s="8"/>
      <c r="BJ1844" s="8"/>
      <c r="BK1844" s="8"/>
      <c r="BL1844" s="122"/>
      <c r="BM1844" s="143"/>
      <c r="BN1844" s="143"/>
      <c r="BO1844" s="143"/>
      <c r="BP1844" s="143"/>
      <c r="BQ1844" s="144"/>
      <c r="BR1844" s="8"/>
      <c r="BS1844" s="8"/>
      <c r="BT1844" s="8"/>
      <c r="BU1844" s="8"/>
      <c r="BV1844" s="122"/>
    </row>
    <row r="1845" spans="1:74" ht="28.8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18" t="s">
        <v>5</v>
      </c>
      <c r="H1845" s="3">
        <v>2024</v>
      </c>
      <c r="I1845" s="20" t="s">
        <v>286</v>
      </c>
      <c r="J1845" s="185" t="s">
        <v>342</v>
      </c>
      <c r="K1845" s="185" t="s">
        <v>320</v>
      </c>
      <c r="L1845" s="187">
        <f t="shared" si="58"/>
        <v>0</v>
      </c>
      <c r="M1845" s="187">
        <f t="shared" si="59"/>
        <v>0</v>
      </c>
      <c r="N1845" s="186"/>
      <c r="O1845" s="53"/>
      <c r="P1845" s="53"/>
      <c r="Q1845" s="53"/>
      <c r="R1845" s="53"/>
      <c r="S1845" s="54"/>
      <c r="T1845" s="8"/>
      <c r="U1845" s="8"/>
      <c r="V1845" s="8"/>
      <c r="W1845" s="8"/>
      <c r="X1845" s="122"/>
      <c r="Y1845" s="135"/>
      <c r="Z1845" s="135"/>
      <c r="AA1845" s="135"/>
      <c r="AB1845" s="135"/>
      <c r="AC1845" s="136"/>
      <c r="AD1845" s="8"/>
      <c r="AE1845" s="8"/>
      <c r="AF1845" s="8"/>
      <c r="AG1845" s="8"/>
      <c r="AH1845" s="122"/>
      <c r="AI1845" s="137"/>
      <c r="AJ1845" s="137"/>
      <c r="AK1845" s="137"/>
      <c r="AL1845" s="137"/>
      <c r="AM1845" s="138"/>
      <c r="AN1845" s="8"/>
      <c r="AO1845" s="8"/>
      <c r="AP1845" s="8"/>
      <c r="AQ1845" s="8"/>
      <c r="AR1845" s="122"/>
      <c r="AS1845" s="139"/>
      <c r="AT1845" s="139"/>
      <c r="AU1845" s="139"/>
      <c r="AV1845" s="139"/>
      <c r="AW1845" s="140"/>
      <c r="AX1845" s="8"/>
      <c r="AY1845" s="8"/>
      <c r="AZ1845" s="8"/>
      <c r="BA1845" s="8"/>
      <c r="BB1845" s="122"/>
      <c r="BC1845" s="141"/>
      <c r="BD1845" s="141"/>
      <c r="BE1845" s="141"/>
      <c r="BF1845" s="141"/>
      <c r="BG1845" s="142"/>
      <c r="BH1845" s="8"/>
      <c r="BI1845" s="8"/>
      <c r="BJ1845" s="8"/>
      <c r="BK1845" s="8"/>
      <c r="BL1845" s="122"/>
      <c r="BM1845" s="143"/>
      <c r="BN1845" s="143"/>
      <c r="BO1845" s="143"/>
      <c r="BP1845" s="143"/>
      <c r="BQ1845" s="144"/>
      <c r="BR1845" s="8"/>
      <c r="BS1845" s="8"/>
      <c r="BT1845" s="8"/>
      <c r="BU1845" s="8"/>
      <c r="BV1845" s="122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18" t="s">
        <v>5</v>
      </c>
      <c r="H1846" s="3">
        <v>2024</v>
      </c>
      <c r="I1846" s="20" t="s">
        <v>286</v>
      </c>
      <c r="J1846" s="185" t="s">
        <v>343</v>
      </c>
      <c r="K1846" s="185" t="s">
        <v>339</v>
      </c>
      <c r="L1846" s="187">
        <f t="shared" si="58"/>
        <v>0</v>
      </c>
      <c r="M1846" s="187">
        <f t="shared" si="59"/>
        <v>0</v>
      </c>
      <c r="N1846" s="186"/>
      <c r="O1846" s="53"/>
      <c r="P1846" s="53"/>
      <c r="Q1846" s="53"/>
      <c r="R1846" s="53"/>
      <c r="S1846" s="54"/>
      <c r="T1846" s="8"/>
      <c r="U1846" s="8"/>
      <c r="V1846" s="8"/>
      <c r="W1846" s="8"/>
      <c r="X1846" s="122"/>
      <c r="Y1846" s="135"/>
      <c r="Z1846" s="135"/>
      <c r="AA1846" s="135"/>
      <c r="AB1846" s="135"/>
      <c r="AC1846" s="136"/>
      <c r="AD1846" s="8"/>
      <c r="AE1846" s="8"/>
      <c r="AF1846" s="8"/>
      <c r="AG1846" s="8"/>
      <c r="AH1846" s="122"/>
      <c r="AI1846" s="137"/>
      <c r="AJ1846" s="137"/>
      <c r="AK1846" s="137"/>
      <c r="AL1846" s="137"/>
      <c r="AM1846" s="138"/>
      <c r="AN1846" s="8"/>
      <c r="AO1846" s="8"/>
      <c r="AP1846" s="8"/>
      <c r="AQ1846" s="8"/>
      <c r="AR1846" s="122"/>
      <c r="AS1846" s="139"/>
      <c r="AT1846" s="139"/>
      <c r="AU1846" s="139"/>
      <c r="AV1846" s="139"/>
      <c r="AW1846" s="140"/>
      <c r="AX1846" s="8"/>
      <c r="AY1846" s="8"/>
      <c r="AZ1846" s="8"/>
      <c r="BA1846" s="8"/>
      <c r="BB1846" s="122"/>
      <c r="BC1846" s="141"/>
      <c r="BD1846" s="141"/>
      <c r="BE1846" s="141"/>
      <c r="BF1846" s="141"/>
      <c r="BG1846" s="142"/>
      <c r="BH1846" s="8"/>
      <c r="BI1846" s="8"/>
      <c r="BJ1846" s="8"/>
      <c r="BK1846" s="8"/>
      <c r="BL1846" s="122"/>
      <c r="BM1846" s="143"/>
      <c r="BN1846" s="143"/>
      <c r="BO1846" s="143"/>
      <c r="BP1846" s="143"/>
      <c r="BQ1846" s="144"/>
      <c r="BR1846" s="8"/>
      <c r="BS1846" s="8"/>
      <c r="BT1846" s="8"/>
      <c r="BU1846" s="8"/>
      <c r="BV1846" s="122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18" t="s">
        <v>5</v>
      </c>
      <c r="H1847" s="3">
        <v>2024</v>
      </c>
      <c r="I1847" s="20" t="s">
        <v>288</v>
      </c>
      <c r="J1847" s="185" t="s">
        <v>344</v>
      </c>
      <c r="K1847" s="185" t="s">
        <v>318</v>
      </c>
      <c r="L1847" s="187">
        <f t="shared" si="58"/>
        <v>0</v>
      </c>
      <c r="M1847" s="187">
        <f t="shared" si="59"/>
        <v>0</v>
      </c>
      <c r="N1847" s="186"/>
      <c r="O1847" s="53"/>
      <c r="P1847" s="53"/>
      <c r="Q1847" s="53"/>
      <c r="R1847" s="53"/>
      <c r="S1847" s="54"/>
      <c r="T1847" s="8"/>
      <c r="U1847" s="8"/>
      <c r="V1847" s="8"/>
      <c r="W1847" s="8"/>
      <c r="X1847" s="122"/>
      <c r="Y1847" s="135"/>
      <c r="Z1847" s="135"/>
      <c r="AA1847" s="135"/>
      <c r="AB1847" s="135"/>
      <c r="AC1847" s="136"/>
      <c r="AD1847" s="8"/>
      <c r="AE1847" s="8"/>
      <c r="AF1847" s="8"/>
      <c r="AG1847" s="8"/>
      <c r="AH1847" s="122"/>
      <c r="AI1847" s="137"/>
      <c r="AJ1847" s="137"/>
      <c r="AK1847" s="137"/>
      <c r="AL1847" s="137"/>
      <c r="AM1847" s="138"/>
      <c r="AN1847" s="8"/>
      <c r="AO1847" s="8"/>
      <c r="AP1847" s="8"/>
      <c r="AQ1847" s="8"/>
      <c r="AR1847" s="122"/>
      <c r="AS1847" s="139"/>
      <c r="AT1847" s="139"/>
      <c r="AU1847" s="139"/>
      <c r="AV1847" s="139"/>
      <c r="AW1847" s="140"/>
      <c r="AX1847" s="8"/>
      <c r="AY1847" s="8"/>
      <c r="AZ1847" s="8"/>
      <c r="BA1847" s="8"/>
      <c r="BB1847" s="122"/>
      <c r="BC1847" s="141"/>
      <c r="BD1847" s="141"/>
      <c r="BE1847" s="141"/>
      <c r="BF1847" s="141"/>
      <c r="BG1847" s="142"/>
      <c r="BH1847" s="8"/>
      <c r="BI1847" s="8"/>
      <c r="BJ1847" s="8"/>
      <c r="BK1847" s="8"/>
      <c r="BL1847" s="122"/>
      <c r="BM1847" s="143"/>
      <c r="BN1847" s="143"/>
      <c r="BO1847" s="143"/>
      <c r="BP1847" s="143"/>
      <c r="BQ1847" s="144"/>
      <c r="BR1847" s="8"/>
      <c r="BS1847" s="8"/>
      <c r="BT1847" s="8"/>
      <c r="BU1847" s="8"/>
      <c r="BV1847" s="122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18" t="s">
        <v>5</v>
      </c>
      <c r="H1848" s="3">
        <v>2024</v>
      </c>
      <c r="I1848" s="20" t="s">
        <v>288</v>
      </c>
      <c r="J1848" s="184" t="s">
        <v>351</v>
      </c>
      <c r="K1848" s="184" t="s">
        <v>318</v>
      </c>
      <c r="L1848" s="187">
        <f t="shared" si="58"/>
        <v>0</v>
      </c>
      <c r="M1848" s="187">
        <f t="shared" si="59"/>
        <v>0</v>
      </c>
      <c r="N1848" s="186"/>
      <c r="O1848" s="53"/>
      <c r="P1848" s="53"/>
      <c r="Q1848" s="53"/>
      <c r="R1848" s="53"/>
      <c r="S1848" s="54"/>
      <c r="T1848" s="8"/>
      <c r="U1848" s="8"/>
      <c r="V1848" s="8"/>
      <c r="W1848" s="8"/>
      <c r="X1848" s="122"/>
      <c r="Y1848" s="135"/>
      <c r="Z1848" s="135"/>
      <c r="AA1848" s="135"/>
      <c r="AB1848" s="135"/>
      <c r="AC1848" s="136"/>
      <c r="AD1848" s="8"/>
      <c r="AE1848" s="8"/>
      <c r="AF1848" s="8"/>
      <c r="AG1848" s="8"/>
      <c r="AH1848" s="122"/>
      <c r="AI1848" s="137"/>
      <c r="AJ1848" s="137"/>
      <c r="AK1848" s="137"/>
      <c r="AL1848" s="137"/>
      <c r="AM1848" s="138"/>
      <c r="AN1848" s="8"/>
      <c r="AO1848" s="8"/>
      <c r="AP1848" s="8"/>
      <c r="AQ1848" s="8"/>
      <c r="AR1848" s="122"/>
      <c r="AS1848" s="139"/>
      <c r="AT1848" s="139"/>
      <c r="AU1848" s="139"/>
      <c r="AV1848" s="139"/>
      <c r="AW1848" s="140"/>
      <c r="AX1848" s="8"/>
      <c r="AY1848" s="8"/>
      <c r="AZ1848" s="8"/>
      <c r="BA1848" s="8"/>
      <c r="BB1848" s="122"/>
      <c r="BC1848" s="141"/>
      <c r="BD1848" s="141"/>
      <c r="BE1848" s="141"/>
      <c r="BF1848" s="141"/>
      <c r="BG1848" s="142"/>
      <c r="BH1848" s="8"/>
      <c r="BI1848" s="8"/>
      <c r="BJ1848" s="8"/>
      <c r="BK1848" s="8"/>
      <c r="BL1848" s="122"/>
      <c r="BM1848" s="143"/>
      <c r="BN1848" s="143"/>
      <c r="BO1848" s="143"/>
      <c r="BP1848" s="143"/>
      <c r="BQ1848" s="144"/>
      <c r="BR1848" s="8"/>
      <c r="BS1848" s="8"/>
      <c r="BT1848" s="8"/>
      <c r="BU1848" s="8"/>
      <c r="BV1848" s="122"/>
    </row>
    <row r="1849" spans="1:74" ht="28.8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18" t="s">
        <v>5</v>
      </c>
      <c r="H1849" s="3">
        <v>2024</v>
      </c>
      <c r="I1849" s="20" t="s">
        <v>288</v>
      </c>
      <c r="J1849" s="184" t="s">
        <v>352</v>
      </c>
      <c r="K1849" s="184" t="s">
        <v>321</v>
      </c>
      <c r="L1849" s="187">
        <f t="shared" si="58"/>
        <v>0</v>
      </c>
      <c r="M1849" s="187">
        <f t="shared" si="59"/>
        <v>0</v>
      </c>
      <c r="N1849" s="186"/>
      <c r="O1849" s="33"/>
      <c r="P1849" s="33"/>
      <c r="Q1849" s="33"/>
      <c r="R1849" s="33"/>
      <c r="S1849" s="42"/>
      <c r="T1849" s="2"/>
      <c r="U1849" s="2"/>
      <c r="V1849" s="2"/>
      <c r="W1849" s="2"/>
      <c r="X1849" s="55"/>
      <c r="Y1849" s="62"/>
      <c r="Z1849" s="62"/>
      <c r="AA1849" s="62"/>
      <c r="AB1849" s="62"/>
      <c r="AC1849" s="68"/>
      <c r="AD1849" s="2"/>
      <c r="AE1849" s="2"/>
      <c r="AF1849" s="2"/>
      <c r="AG1849" s="2"/>
      <c r="AH1849" s="55"/>
      <c r="AI1849" s="72"/>
      <c r="AJ1849" s="72"/>
      <c r="AK1849" s="72"/>
      <c r="AL1849" s="72"/>
      <c r="AM1849" s="80"/>
      <c r="AN1849" s="2"/>
      <c r="AO1849" s="2"/>
      <c r="AP1849" s="2"/>
      <c r="AQ1849" s="2"/>
      <c r="AR1849" s="55"/>
      <c r="AS1849" s="85"/>
      <c r="AT1849" s="85"/>
      <c r="AU1849" s="85"/>
      <c r="AV1849" s="85"/>
      <c r="AW1849" s="100"/>
      <c r="AX1849" s="2"/>
      <c r="AY1849" s="2"/>
      <c r="AZ1849" s="2"/>
      <c r="BA1849" s="2"/>
      <c r="BB1849" s="55"/>
      <c r="BC1849" s="105"/>
      <c r="BD1849" s="105"/>
      <c r="BE1849" s="105"/>
      <c r="BF1849" s="105"/>
      <c r="BG1849" s="109"/>
      <c r="BH1849" s="2"/>
      <c r="BI1849" s="2"/>
      <c r="BJ1849" s="2"/>
      <c r="BK1849" s="2"/>
      <c r="BL1849" s="55"/>
      <c r="BM1849" s="48"/>
      <c r="BN1849" s="48"/>
      <c r="BO1849" s="48"/>
      <c r="BP1849" s="48"/>
      <c r="BQ1849" s="117"/>
      <c r="BR1849" s="2"/>
      <c r="BS1849" s="2"/>
      <c r="BT1849" s="2"/>
      <c r="BU1849" s="2"/>
      <c r="BV1849" s="55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18" t="s">
        <v>5</v>
      </c>
      <c r="H1850" s="3">
        <v>2024</v>
      </c>
      <c r="I1850" s="20" t="s">
        <v>288</v>
      </c>
      <c r="J1850" s="184" t="s">
        <v>345</v>
      </c>
      <c r="K1850" s="184" t="s">
        <v>318</v>
      </c>
      <c r="L1850" s="187">
        <f t="shared" si="58"/>
        <v>0</v>
      </c>
      <c r="M1850" s="187">
        <f t="shared" si="59"/>
        <v>0</v>
      </c>
      <c r="N1850" s="186"/>
      <c r="O1850" s="34"/>
      <c r="P1850" s="33"/>
      <c r="Q1850" s="33"/>
      <c r="R1850" s="33"/>
      <c r="S1850" s="42"/>
      <c r="T1850" s="3"/>
      <c r="U1850" s="2"/>
      <c r="V1850" s="2"/>
      <c r="W1850" s="2"/>
      <c r="X1850" s="55"/>
      <c r="Y1850" s="64"/>
      <c r="Z1850" s="62"/>
      <c r="AA1850" s="62"/>
      <c r="AB1850" s="62"/>
      <c r="AC1850" s="68"/>
      <c r="AD1850" s="3"/>
      <c r="AE1850" s="2"/>
      <c r="AF1850" s="2"/>
      <c r="AG1850" s="2"/>
      <c r="AH1850" s="55"/>
      <c r="AI1850" s="73"/>
      <c r="AJ1850" s="72"/>
      <c r="AK1850" s="72"/>
      <c r="AL1850" s="72"/>
      <c r="AM1850" s="80"/>
      <c r="AN1850" s="3"/>
      <c r="AO1850" s="2"/>
      <c r="AP1850" s="2"/>
      <c r="AQ1850" s="2"/>
      <c r="AR1850" s="55"/>
      <c r="AS1850" s="86"/>
      <c r="AT1850" s="85"/>
      <c r="AU1850" s="85"/>
      <c r="AV1850" s="85"/>
      <c r="AW1850" s="100"/>
      <c r="AX1850" s="3"/>
      <c r="AY1850" s="2"/>
      <c r="AZ1850" s="2"/>
      <c r="BA1850" s="2"/>
      <c r="BB1850" s="55"/>
      <c r="BC1850" s="106"/>
      <c r="BD1850" s="105"/>
      <c r="BE1850" s="105"/>
      <c r="BF1850" s="105"/>
      <c r="BG1850" s="109"/>
      <c r="BH1850" s="3"/>
      <c r="BI1850" s="2"/>
      <c r="BJ1850" s="2"/>
      <c r="BK1850" s="2"/>
      <c r="BL1850" s="55"/>
      <c r="BM1850" s="49"/>
      <c r="BN1850" s="48"/>
      <c r="BO1850" s="48"/>
      <c r="BP1850" s="48"/>
      <c r="BQ1850" s="117"/>
      <c r="BR1850" s="3"/>
      <c r="BS1850" s="2"/>
      <c r="BT1850" s="2"/>
      <c r="BU1850" s="2"/>
      <c r="BV1850" s="55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18" t="s">
        <v>5</v>
      </c>
      <c r="H1851" s="3">
        <v>2024</v>
      </c>
      <c r="I1851" s="20" t="s">
        <v>289</v>
      </c>
      <c r="J1851" s="184" t="s">
        <v>268</v>
      </c>
      <c r="K1851" s="184" t="s">
        <v>318</v>
      </c>
      <c r="L1851" s="187">
        <f t="shared" si="58"/>
        <v>0</v>
      </c>
      <c r="M1851" s="187">
        <f t="shared" si="59"/>
        <v>0</v>
      </c>
      <c r="N1851" s="186"/>
      <c r="O1851" s="33"/>
      <c r="P1851" s="33"/>
      <c r="Q1851" s="33"/>
      <c r="R1851" s="33"/>
      <c r="S1851" s="42"/>
      <c r="T1851" s="2"/>
      <c r="U1851" s="2"/>
      <c r="V1851" s="2"/>
      <c r="W1851" s="2"/>
      <c r="X1851" s="55"/>
      <c r="Y1851" s="62"/>
      <c r="Z1851" s="62"/>
      <c r="AA1851" s="62"/>
      <c r="AB1851" s="62"/>
      <c r="AC1851" s="68"/>
      <c r="AD1851" s="2"/>
      <c r="AE1851" s="2"/>
      <c r="AF1851" s="2"/>
      <c r="AG1851" s="2"/>
      <c r="AH1851" s="55"/>
      <c r="AI1851" s="72"/>
      <c r="AJ1851" s="72"/>
      <c r="AK1851" s="72"/>
      <c r="AL1851" s="72"/>
      <c r="AM1851" s="80"/>
      <c r="AN1851" s="2"/>
      <c r="AO1851" s="2"/>
      <c r="AP1851" s="2"/>
      <c r="AQ1851" s="2"/>
      <c r="AR1851" s="55"/>
      <c r="AS1851" s="85"/>
      <c r="AT1851" s="85"/>
      <c r="AU1851" s="85"/>
      <c r="AV1851" s="85"/>
      <c r="AW1851" s="100"/>
      <c r="AX1851" s="2"/>
      <c r="AY1851" s="2"/>
      <c r="AZ1851" s="2"/>
      <c r="BA1851" s="2"/>
      <c r="BB1851" s="55"/>
      <c r="BC1851" s="105"/>
      <c r="BD1851" s="105"/>
      <c r="BE1851" s="105"/>
      <c r="BF1851" s="105"/>
      <c r="BG1851" s="109"/>
      <c r="BH1851" s="2"/>
      <c r="BI1851" s="2"/>
      <c r="BJ1851" s="2"/>
      <c r="BK1851" s="2"/>
      <c r="BL1851" s="55"/>
      <c r="BM1851" s="48"/>
      <c r="BN1851" s="48"/>
      <c r="BO1851" s="48"/>
      <c r="BP1851" s="48"/>
      <c r="BQ1851" s="117"/>
      <c r="BR1851" s="2"/>
      <c r="BS1851" s="2"/>
      <c r="BT1851" s="2"/>
      <c r="BU1851" s="2"/>
      <c r="BV1851" s="55"/>
    </row>
    <row r="1852" spans="1:74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18" t="s">
        <v>5</v>
      </c>
      <c r="H1852" s="3">
        <v>2024</v>
      </c>
      <c r="I1852" s="20" t="s">
        <v>289</v>
      </c>
      <c r="J1852" s="184" t="s">
        <v>292</v>
      </c>
      <c r="K1852" s="184" t="s">
        <v>318</v>
      </c>
      <c r="L1852" s="187">
        <f t="shared" si="58"/>
        <v>0</v>
      </c>
      <c r="M1852" s="187">
        <f t="shared" si="59"/>
        <v>0</v>
      </c>
      <c r="N1852" s="186"/>
      <c r="O1852" s="33"/>
      <c r="P1852" s="33"/>
      <c r="Q1852" s="33"/>
      <c r="R1852" s="33"/>
      <c r="S1852" s="42"/>
      <c r="T1852" s="2"/>
      <c r="U1852" s="2"/>
      <c r="V1852" s="2"/>
      <c r="W1852" s="2"/>
      <c r="X1852" s="55"/>
      <c r="Y1852" s="62"/>
      <c r="Z1852" s="62"/>
      <c r="AA1852" s="62"/>
      <c r="AB1852" s="62"/>
      <c r="AC1852" s="68"/>
      <c r="AD1852" s="2"/>
      <c r="AE1852" s="2"/>
      <c r="AF1852" s="2"/>
      <c r="AG1852" s="2"/>
      <c r="AH1852" s="55"/>
      <c r="AI1852" s="72"/>
      <c r="AJ1852" s="72"/>
      <c r="AK1852" s="72"/>
      <c r="AL1852" s="72"/>
      <c r="AM1852" s="80"/>
      <c r="AN1852" s="2"/>
      <c r="AO1852" s="2"/>
      <c r="AP1852" s="2"/>
      <c r="AQ1852" s="2"/>
      <c r="AR1852" s="55"/>
      <c r="AS1852" s="85"/>
      <c r="AT1852" s="85"/>
      <c r="AU1852" s="85"/>
      <c r="AV1852" s="85"/>
      <c r="AW1852" s="100"/>
      <c r="AX1852" s="2"/>
      <c r="AY1852" s="2"/>
      <c r="AZ1852" s="2"/>
      <c r="BA1852" s="2"/>
      <c r="BB1852" s="55"/>
      <c r="BC1852" s="105"/>
      <c r="BD1852" s="105"/>
      <c r="BE1852" s="105"/>
      <c r="BF1852" s="105"/>
      <c r="BG1852" s="109"/>
      <c r="BH1852" s="2"/>
      <c r="BI1852" s="2"/>
      <c r="BJ1852" s="2"/>
      <c r="BK1852" s="2"/>
      <c r="BL1852" s="55"/>
      <c r="BM1852" s="48"/>
      <c r="BN1852" s="48"/>
      <c r="BO1852" s="48"/>
      <c r="BP1852" s="48"/>
      <c r="BQ1852" s="117"/>
      <c r="BR1852" s="2"/>
      <c r="BS1852" s="2"/>
      <c r="BT1852" s="2"/>
      <c r="BU1852" s="2"/>
      <c r="BV1852" s="55"/>
    </row>
    <row r="1853" spans="1:74" ht="15.6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18" t="s">
        <v>5</v>
      </c>
      <c r="H1853" s="3">
        <v>2024</v>
      </c>
      <c r="I1853" s="20" t="s">
        <v>285</v>
      </c>
      <c r="J1853" s="184" t="s">
        <v>293</v>
      </c>
      <c r="K1853" s="184" t="s">
        <v>318</v>
      </c>
      <c r="L1853" s="187">
        <f t="shared" si="58"/>
        <v>0</v>
      </c>
      <c r="M1853" s="187">
        <f t="shared" si="59"/>
        <v>0</v>
      </c>
      <c r="N1853" s="186"/>
      <c r="O1853" s="33"/>
      <c r="P1853" s="33"/>
      <c r="Q1853" s="33"/>
      <c r="R1853" s="35"/>
      <c r="S1853" s="41"/>
      <c r="T1853" s="2"/>
      <c r="U1853" s="2"/>
      <c r="V1853" s="2"/>
      <c r="W1853" s="29"/>
      <c r="X1853" s="56"/>
      <c r="Y1853" s="62"/>
      <c r="Z1853" s="62"/>
      <c r="AA1853" s="62"/>
      <c r="AB1853" s="63"/>
      <c r="AC1853" s="69"/>
      <c r="AD1853" s="2"/>
      <c r="AE1853" s="2"/>
      <c r="AF1853" s="2"/>
      <c r="AG1853" s="29"/>
      <c r="AH1853" s="56"/>
      <c r="AI1853" s="72"/>
      <c r="AJ1853" s="72"/>
      <c r="AK1853" s="72"/>
      <c r="AL1853" s="74"/>
      <c r="AM1853" s="81"/>
      <c r="AN1853" s="2"/>
      <c r="AO1853" s="2"/>
      <c r="AP1853" s="2"/>
      <c r="AQ1853" s="29"/>
      <c r="AR1853" s="56"/>
      <c r="AS1853" s="85"/>
      <c r="AT1853" s="85"/>
      <c r="AU1853" s="85"/>
      <c r="AV1853" s="87"/>
      <c r="AW1853" s="101"/>
      <c r="AX1853" s="2"/>
      <c r="AY1853" s="2"/>
      <c r="AZ1853" s="2"/>
      <c r="BA1853" s="29"/>
      <c r="BB1853" s="56"/>
      <c r="BC1853" s="105"/>
      <c r="BD1853" s="105"/>
      <c r="BE1853" s="105"/>
      <c r="BF1853" s="107"/>
      <c r="BG1853" s="110"/>
      <c r="BH1853" s="2"/>
      <c r="BI1853" s="2"/>
      <c r="BJ1853" s="2"/>
      <c r="BK1853" s="29"/>
      <c r="BL1853" s="56"/>
      <c r="BM1853" s="48"/>
      <c r="BN1853" s="48"/>
      <c r="BO1853" s="48"/>
      <c r="BP1853" s="114"/>
      <c r="BQ1853" s="118"/>
      <c r="BR1853" s="2"/>
      <c r="BS1853" s="2"/>
      <c r="BT1853" s="2"/>
      <c r="BU1853" s="29"/>
      <c r="BV1853" s="56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18" t="s">
        <v>5</v>
      </c>
      <c r="H1854" s="3">
        <v>2024</v>
      </c>
      <c r="I1854" s="20" t="s">
        <v>287</v>
      </c>
      <c r="J1854" s="184" t="s">
        <v>269</v>
      </c>
      <c r="K1854" s="184" t="s">
        <v>320</v>
      </c>
      <c r="L1854" s="187">
        <f t="shared" si="58"/>
        <v>0</v>
      </c>
      <c r="M1854" s="187">
        <f t="shared" si="59"/>
        <v>0</v>
      </c>
      <c r="N1854" s="186"/>
      <c r="O1854" s="33"/>
      <c r="P1854" s="33"/>
      <c r="Q1854" s="33"/>
      <c r="R1854" s="33"/>
      <c r="S1854" s="41"/>
      <c r="T1854" s="2"/>
      <c r="U1854" s="2"/>
      <c r="V1854" s="2"/>
      <c r="W1854" s="2"/>
      <c r="X1854" s="56"/>
      <c r="Y1854" s="62"/>
      <c r="Z1854" s="62"/>
      <c r="AA1854" s="62"/>
      <c r="AB1854" s="64"/>
      <c r="AC1854" s="69"/>
      <c r="AD1854" s="2"/>
      <c r="AE1854" s="2"/>
      <c r="AF1854" s="2"/>
      <c r="AG1854" s="2"/>
      <c r="AH1854" s="56"/>
      <c r="AI1854" s="72"/>
      <c r="AJ1854" s="72"/>
      <c r="AK1854" s="72"/>
      <c r="AL1854" s="72"/>
      <c r="AM1854" s="81"/>
      <c r="AN1854" s="2"/>
      <c r="AO1854" s="2"/>
      <c r="AP1854" s="2"/>
      <c r="AQ1854" s="2"/>
      <c r="AR1854" s="56"/>
      <c r="AS1854" s="85"/>
      <c r="AT1854" s="85"/>
      <c r="AU1854" s="85"/>
      <c r="AV1854" s="85"/>
      <c r="AW1854" s="101"/>
      <c r="AX1854" s="2"/>
      <c r="AY1854" s="2"/>
      <c r="AZ1854" s="2"/>
      <c r="BA1854" s="2"/>
      <c r="BB1854" s="56"/>
      <c r="BC1854" s="105"/>
      <c r="BD1854" s="105"/>
      <c r="BE1854" s="105"/>
      <c r="BF1854" s="105"/>
      <c r="BG1854" s="110"/>
      <c r="BH1854" s="2"/>
      <c r="BI1854" s="2"/>
      <c r="BJ1854" s="2"/>
      <c r="BK1854" s="2"/>
      <c r="BL1854" s="56"/>
      <c r="BM1854" s="48"/>
      <c r="BN1854" s="48"/>
      <c r="BO1854" s="48"/>
      <c r="BP1854" s="48"/>
      <c r="BQ1854" s="118"/>
      <c r="BR1854" s="2"/>
      <c r="BS1854" s="2"/>
      <c r="BT1854" s="2"/>
      <c r="BU1854" s="2"/>
      <c r="BV1854" s="56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18" t="s">
        <v>5</v>
      </c>
      <c r="H1855" s="3">
        <v>2024</v>
      </c>
      <c r="I1855" s="20" t="s">
        <v>287</v>
      </c>
      <c r="J1855" s="184" t="s">
        <v>270</v>
      </c>
      <c r="K1855" s="184" t="s">
        <v>320</v>
      </c>
      <c r="L1855" s="187">
        <f t="shared" si="58"/>
        <v>1</v>
      </c>
      <c r="M1855" s="187">
        <f t="shared" si="59"/>
        <v>3.0739999999999998</v>
      </c>
      <c r="N1855" s="186"/>
      <c r="O1855" s="33"/>
      <c r="P1855" s="33"/>
      <c r="Q1855" s="33"/>
      <c r="R1855" s="33"/>
      <c r="S1855" s="41"/>
      <c r="T1855" s="2"/>
      <c r="U1855" s="2"/>
      <c r="V1855" s="2"/>
      <c r="W1855" s="2"/>
      <c r="X1855" s="56"/>
      <c r="Y1855" s="62"/>
      <c r="Z1855" s="62"/>
      <c r="AA1855" s="62"/>
      <c r="AB1855" s="62"/>
      <c r="AC1855" s="69"/>
      <c r="AD1855" s="2"/>
      <c r="AE1855" s="2"/>
      <c r="AF1855" s="2"/>
      <c r="AG1855" s="2">
        <v>1</v>
      </c>
      <c r="AH1855" s="56">
        <v>3.0739999999999998</v>
      </c>
      <c r="AI1855" s="72"/>
      <c r="AJ1855" s="72"/>
      <c r="AK1855" s="72"/>
      <c r="AL1855" s="72"/>
      <c r="AM1855" s="81"/>
      <c r="AN1855" s="2"/>
      <c r="AO1855" s="2"/>
      <c r="AP1855" s="2"/>
      <c r="AQ1855" s="2"/>
      <c r="AR1855" s="56"/>
      <c r="AS1855" s="85"/>
      <c r="AT1855" s="85"/>
      <c r="AU1855" s="85"/>
      <c r="AV1855" s="85"/>
      <c r="AW1855" s="101"/>
      <c r="AX1855" s="2"/>
      <c r="AY1855" s="2"/>
      <c r="AZ1855" s="2"/>
      <c r="BA1855" s="2"/>
      <c r="BB1855" s="56"/>
      <c r="BC1855" s="105"/>
      <c r="BD1855" s="105"/>
      <c r="BE1855" s="105"/>
      <c r="BF1855" s="105"/>
      <c r="BG1855" s="110"/>
      <c r="BH1855" s="2"/>
      <c r="BI1855" s="2"/>
      <c r="BJ1855" s="2"/>
      <c r="BK1855" s="2"/>
      <c r="BL1855" s="56"/>
      <c r="BM1855" s="48"/>
      <c r="BN1855" s="48"/>
      <c r="BO1855" s="48"/>
      <c r="BP1855" s="48"/>
      <c r="BQ1855" s="118"/>
      <c r="BR1855" s="2"/>
      <c r="BS1855" s="2"/>
      <c r="BT1855" s="2"/>
      <c r="BU1855" s="2"/>
      <c r="BV1855" s="56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18" t="s">
        <v>5</v>
      </c>
      <c r="H1856" s="3">
        <v>2024</v>
      </c>
      <c r="I1856" s="20" t="s">
        <v>290</v>
      </c>
      <c r="J1856" s="184" t="s">
        <v>271</v>
      </c>
      <c r="K1856" s="184" t="s">
        <v>321</v>
      </c>
      <c r="L1856" s="187">
        <f t="shared" si="58"/>
        <v>0</v>
      </c>
      <c r="M1856" s="187">
        <f t="shared" si="59"/>
        <v>0</v>
      </c>
      <c r="N1856" s="186"/>
      <c r="O1856" s="33"/>
      <c r="P1856" s="33"/>
      <c r="Q1856" s="33"/>
      <c r="R1856" s="33"/>
      <c r="S1856" s="41"/>
      <c r="T1856" s="2"/>
      <c r="U1856" s="2"/>
      <c r="V1856" s="2"/>
      <c r="W1856" s="2"/>
      <c r="X1856" s="56"/>
      <c r="Y1856" s="62"/>
      <c r="Z1856" s="62"/>
      <c r="AA1856" s="62"/>
      <c r="AB1856" s="62"/>
      <c r="AC1856" s="69"/>
      <c r="AD1856" s="2"/>
      <c r="AE1856" s="2"/>
      <c r="AF1856" s="2"/>
      <c r="AG1856" s="2"/>
      <c r="AH1856" s="56"/>
      <c r="AI1856" s="72"/>
      <c r="AJ1856" s="72"/>
      <c r="AK1856" s="72"/>
      <c r="AL1856" s="72"/>
      <c r="AM1856" s="81"/>
      <c r="AN1856" s="2"/>
      <c r="AO1856" s="2"/>
      <c r="AP1856" s="2"/>
      <c r="AQ1856" s="2"/>
      <c r="AR1856" s="56"/>
      <c r="AS1856" s="85"/>
      <c r="AT1856" s="85"/>
      <c r="AU1856" s="85"/>
      <c r="AV1856" s="85"/>
      <c r="AW1856" s="101"/>
      <c r="AX1856" s="2"/>
      <c r="AY1856" s="2"/>
      <c r="AZ1856" s="2"/>
      <c r="BA1856" s="2"/>
      <c r="BB1856" s="56"/>
      <c r="BC1856" s="105"/>
      <c r="BD1856" s="105"/>
      <c r="BE1856" s="105"/>
      <c r="BF1856" s="105"/>
      <c r="BG1856" s="110"/>
      <c r="BH1856" s="2"/>
      <c r="BI1856" s="2"/>
      <c r="BJ1856" s="2"/>
      <c r="BK1856" s="2"/>
      <c r="BL1856" s="56"/>
      <c r="BM1856" s="48"/>
      <c r="BN1856" s="48"/>
      <c r="BO1856" s="48"/>
      <c r="BP1856" s="48"/>
      <c r="BQ1856" s="118"/>
      <c r="BR1856" s="2"/>
      <c r="BS1856" s="2"/>
      <c r="BT1856" s="2"/>
      <c r="BU1856" s="2"/>
      <c r="BV1856" s="56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18" t="s">
        <v>5</v>
      </c>
      <c r="H1857" s="3">
        <v>2024</v>
      </c>
      <c r="I1857" s="20" t="s">
        <v>284</v>
      </c>
      <c r="J1857" s="184" t="s">
        <v>294</v>
      </c>
      <c r="K1857" s="184" t="s">
        <v>320</v>
      </c>
      <c r="L1857" s="187">
        <f t="shared" si="58"/>
        <v>0</v>
      </c>
      <c r="M1857" s="187">
        <f t="shared" si="59"/>
        <v>0</v>
      </c>
      <c r="N1857" s="186"/>
      <c r="O1857" s="33"/>
      <c r="P1857" s="33"/>
      <c r="Q1857" s="33"/>
      <c r="R1857" s="33"/>
      <c r="S1857" s="41"/>
      <c r="T1857" s="2"/>
      <c r="U1857" s="2"/>
      <c r="V1857" s="2"/>
      <c r="W1857" s="2"/>
      <c r="X1857" s="56"/>
      <c r="Y1857" s="62"/>
      <c r="Z1857" s="62"/>
      <c r="AA1857" s="62"/>
      <c r="AB1857" s="62"/>
      <c r="AC1857" s="69"/>
      <c r="AD1857" s="2"/>
      <c r="AE1857" s="2"/>
      <c r="AF1857" s="2"/>
      <c r="AG1857" s="2"/>
      <c r="AH1857" s="56"/>
      <c r="AI1857" s="72"/>
      <c r="AJ1857" s="72"/>
      <c r="AK1857" s="72"/>
      <c r="AL1857" s="72"/>
      <c r="AM1857" s="81"/>
      <c r="AN1857" s="2"/>
      <c r="AO1857" s="2"/>
      <c r="AP1857" s="2"/>
      <c r="AQ1857" s="2"/>
      <c r="AR1857" s="56"/>
      <c r="AS1857" s="85"/>
      <c r="AT1857" s="85"/>
      <c r="AU1857" s="85"/>
      <c r="AV1857" s="85"/>
      <c r="AW1857" s="101"/>
      <c r="AX1857" s="2"/>
      <c r="AY1857" s="2"/>
      <c r="AZ1857" s="2"/>
      <c r="BA1857" s="2"/>
      <c r="BB1857" s="56"/>
      <c r="BC1857" s="105"/>
      <c r="BD1857" s="105"/>
      <c r="BE1857" s="105"/>
      <c r="BF1857" s="105"/>
      <c r="BG1857" s="110"/>
      <c r="BH1857" s="2"/>
      <c r="BI1857" s="2"/>
      <c r="BJ1857" s="2"/>
      <c r="BK1857" s="2"/>
      <c r="BL1857" s="56"/>
      <c r="BM1857" s="48"/>
      <c r="BN1857" s="48"/>
      <c r="BO1857" s="48"/>
      <c r="BP1857" s="48"/>
      <c r="BQ1857" s="118"/>
      <c r="BR1857" s="2"/>
      <c r="BS1857" s="2"/>
      <c r="BT1857" s="2"/>
      <c r="BU1857" s="2"/>
      <c r="BV1857" s="56"/>
    </row>
    <row r="1858" spans="1:74" ht="28.8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18" t="s">
        <v>5</v>
      </c>
      <c r="H1858" s="3">
        <v>2024</v>
      </c>
      <c r="I1858" s="20" t="s">
        <v>284</v>
      </c>
      <c r="J1858" s="184" t="s">
        <v>346</v>
      </c>
      <c r="K1858" s="184" t="s">
        <v>320</v>
      </c>
      <c r="L1858" s="187">
        <f t="shared" si="58"/>
        <v>0</v>
      </c>
      <c r="M1858" s="187">
        <f t="shared" si="59"/>
        <v>0</v>
      </c>
      <c r="N1858" s="186"/>
      <c r="O1858" s="33"/>
      <c r="P1858" s="33"/>
      <c r="Q1858" s="33"/>
      <c r="R1858" s="33"/>
      <c r="S1858" s="41"/>
      <c r="T1858" s="2"/>
      <c r="U1858" s="2"/>
      <c r="V1858" s="2"/>
      <c r="W1858" s="2"/>
      <c r="X1858" s="56"/>
      <c r="Y1858" s="62"/>
      <c r="Z1858" s="62"/>
      <c r="AA1858" s="62"/>
      <c r="AB1858" s="62"/>
      <c r="AC1858" s="69"/>
      <c r="AD1858" s="2"/>
      <c r="AE1858" s="2"/>
      <c r="AF1858" s="2"/>
      <c r="AG1858" s="2"/>
      <c r="AH1858" s="56"/>
      <c r="AI1858" s="72"/>
      <c r="AJ1858" s="72"/>
      <c r="AK1858" s="72"/>
      <c r="AL1858" s="72"/>
      <c r="AM1858" s="81"/>
      <c r="AN1858" s="2"/>
      <c r="AO1858" s="2"/>
      <c r="AP1858" s="2"/>
      <c r="AQ1858" s="2"/>
      <c r="AR1858" s="56"/>
      <c r="AS1858" s="85"/>
      <c r="AT1858" s="85"/>
      <c r="AU1858" s="85"/>
      <c r="AV1858" s="85"/>
      <c r="AW1858" s="101"/>
      <c r="AX1858" s="2"/>
      <c r="AY1858" s="2"/>
      <c r="AZ1858" s="2"/>
      <c r="BA1858" s="2"/>
      <c r="BB1858" s="56"/>
      <c r="BC1858" s="105"/>
      <c r="BD1858" s="105"/>
      <c r="BE1858" s="105"/>
      <c r="BF1858" s="105"/>
      <c r="BG1858" s="110"/>
      <c r="BH1858" s="2"/>
      <c r="BI1858" s="2"/>
      <c r="BJ1858" s="2"/>
      <c r="BK1858" s="2"/>
      <c r="BL1858" s="56"/>
      <c r="BM1858" s="48"/>
      <c r="BN1858" s="48"/>
      <c r="BO1858" s="48"/>
      <c r="BP1858" s="48"/>
      <c r="BQ1858" s="118"/>
      <c r="BR1858" s="2"/>
      <c r="BS1858" s="2"/>
      <c r="BT1858" s="2"/>
      <c r="BU1858" s="2"/>
      <c r="BV1858" s="56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18" t="s">
        <v>5</v>
      </c>
      <c r="H1859" s="3">
        <v>2024</v>
      </c>
      <c r="I1859" s="20" t="s">
        <v>284</v>
      </c>
      <c r="J1859" s="184" t="s">
        <v>295</v>
      </c>
      <c r="K1859" s="184" t="s">
        <v>320</v>
      </c>
      <c r="L1859" s="187">
        <f t="shared" si="58"/>
        <v>0</v>
      </c>
      <c r="M1859" s="187">
        <f t="shared" si="59"/>
        <v>0</v>
      </c>
      <c r="N1859" s="186"/>
      <c r="O1859" s="33"/>
      <c r="P1859" s="33"/>
      <c r="Q1859" s="33"/>
      <c r="R1859" s="33"/>
      <c r="S1859" s="41"/>
      <c r="T1859" s="2"/>
      <c r="U1859" s="2"/>
      <c r="V1859" s="2"/>
      <c r="W1859" s="2"/>
      <c r="X1859" s="56"/>
      <c r="Y1859" s="62"/>
      <c r="Z1859" s="62"/>
      <c r="AA1859" s="62"/>
      <c r="AB1859" s="62"/>
      <c r="AC1859" s="69"/>
      <c r="AD1859" s="2"/>
      <c r="AE1859" s="2"/>
      <c r="AF1859" s="2"/>
      <c r="AG1859" s="2"/>
      <c r="AH1859" s="56"/>
      <c r="AI1859" s="72"/>
      <c r="AJ1859" s="72"/>
      <c r="AK1859" s="72"/>
      <c r="AL1859" s="72"/>
      <c r="AM1859" s="81"/>
      <c r="AN1859" s="2"/>
      <c r="AO1859" s="2"/>
      <c r="AP1859" s="2"/>
      <c r="AQ1859" s="2"/>
      <c r="AR1859" s="56"/>
      <c r="AS1859" s="85"/>
      <c r="AT1859" s="85"/>
      <c r="AU1859" s="85"/>
      <c r="AV1859" s="85"/>
      <c r="AW1859" s="101"/>
      <c r="AX1859" s="2"/>
      <c r="AY1859" s="2"/>
      <c r="AZ1859" s="2"/>
      <c r="BA1859" s="2"/>
      <c r="BB1859" s="56"/>
      <c r="BC1859" s="105"/>
      <c r="BD1859" s="105"/>
      <c r="BE1859" s="105"/>
      <c r="BF1859" s="105"/>
      <c r="BG1859" s="110"/>
      <c r="BH1859" s="2"/>
      <c r="BI1859" s="2"/>
      <c r="BJ1859" s="2"/>
      <c r="BK1859" s="2"/>
      <c r="BL1859" s="56"/>
      <c r="BM1859" s="48"/>
      <c r="BN1859" s="48"/>
      <c r="BO1859" s="48"/>
      <c r="BP1859" s="48"/>
      <c r="BQ1859" s="118"/>
      <c r="BR1859" s="2"/>
      <c r="BS1859" s="2"/>
      <c r="BT1859" s="2"/>
      <c r="BU1859" s="2"/>
      <c r="BV1859" s="56"/>
    </row>
    <row r="1860" spans="1:74" ht="28.8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18" t="s">
        <v>5</v>
      </c>
      <c r="H1860" s="3">
        <v>2024</v>
      </c>
      <c r="I1860" s="20" t="s">
        <v>290</v>
      </c>
      <c r="J1860" s="184" t="s">
        <v>299</v>
      </c>
      <c r="K1860" s="184" t="s">
        <v>318</v>
      </c>
      <c r="L1860" s="187">
        <f t="shared" si="58"/>
        <v>0</v>
      </c>
      <c r="M1860" s="187">
        <f t="shared" si="59"/>
        <v>0</v>
      </c>
      <c r="N1860" s="186"/>
      <c r="O1860" s="33"/>
      <c r="P1860" s="33"/>
      <c r="Q1860" s="33"/>
      <c r="R1860" s="33"/>
      <c r="S1860" s="41"/>
      <c r="T1860" s="2"/>
      <c r="U1860" s="2"/>
      <c r="V1860" s="2"/>
      <c r="W1860" s="2"/>
      <c r="X1860" s="56"/>
      <c r="Y1860" s="62"/>
      <c r="Z1860" s="62"/>
      <c r="AA1860" s="62"/>
      <c r="AB1860" s="62"/>
      <c r="AC1860" s="69"/>
      <c r="AD1860" s="2"/>
      <c r="AE1860" s="2"/>
      <c r="AF1860" s="2"/>
      <c r="AG1860" s="2"/>
      <c r="AH1860" s="56"/>
      <c r="AI1860" s="72"/>
      <c r="AJ1860" s="72"/>
      <c r="AK1860" s="72"/>
      <c r="AL1860" s="72"/>
      <c r="AM1860" s="81"/>
      <c r="AN1860" s="2"/>
      <c r="AO1860" s="2"/>
      <c r="AP1860" s="2"/>
      <c r="AQ1860" s="2"/>
      <c r="AR1860" s="56"/>
      <c r="AS1860" s="85"/>
      <c r="AT1860" s="85"/>
      <c r="AU1860" s="85"/>
      <c r="AV1860" s="85"/>
      <c r="AW1860" s="101"/>
      <c r="AX1860" s="2"/>
      <c r="AY1860" s="2"/>
      <c r="AZ1860" s="2"/>
      <c r="BA1860" s="2"/>
      <c r="BB1860" s="56"/>
      <c r="BC1860" s="105"/>
      <c r="BD1860" s="105"/>
      <c r="BE1860" s="105"/>
      <c r="BF1860" s="105"/>
      <c r="BG1860" s="110"/>
      <c r="BH1860" s="2"/>
      <c r="BI1860" s="2"/>
      <c r="BJ1860" s="2"/>
      <c r="BK1860" s="2"/>
      <c r="BL1860" s="56"/>
      <c r="BM1860" s="48"/>
      <c r="BN1860" s="48"/>
      <c r="BO1860" s="48"/>
      <c r="BP1860" s="48"/>
      <c r="BQ1860" s="118"/>
      <c r="BR1860" s="2"/>
      <c r="BS1860" s="2"/>
      <c r="BT1860" s="2"/>
      <c r="BU1860" s="2"/>
      <c r="BV1860" s="56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18" t="s">
        <v>5</v>
      </c>
      <c r="H1861" s="3">
        <v>2024</v>
      </c>
      <c r="I1861" s="20" t="s">
        <v>315</v>
      </c>
      <c r="J1861" s="184" t="s">
        <v>347</v>
      </c>
      <c r="K1861" s="184" t="s">
        <v>320</v>
      </c>
      <c r="L1861" s="187">
        <f t="shared" si="58"/>
        <v>0</v>
      </c>
      <c r="M1861" s="187">
        <f t="shared" si="59"/>
        <v>0</v>
      </c>
      <c r="N1861" s="186"/>
      <c r="O1861" s="33"/>
      <c r="P1861" s="33"/>
      <c r="Q1861" s="33"/>
      <c r="R1861" s="33"/>
      <c r="S1861" s="41"/>
      <c r="T1861" s="2"/>
      <c r="U1861" s="2"/>
      <c r="V1861" s="2"/>
      <c r="W1861" s="2"/>
      <c r="X1861" s="56"/>
      <c r="Y1861" s="62"/>
      <c r="Z1861" s="62"/>
      <c r="AA1861" s="62"/>
      <c r="AB1861" s="62"/>
      <c r="AC1861" s="69"/>
      <c r="AD1861" s="2"/>
      <c r="AE1861" s="2"/>
      <c r="AF1861" s="2"/>
      <c r="AG1861" s="2"/>
      <c r="AH1861" s="56"/>
      <c r="AI1861" s="72"/>
      <c r="AJ1861" s="72"/>
      <c r="AK1861" s="72"/>
      <c r="AL1861" s="72"/>
      <c r="AM1861" s="81"/>
      <c r="AN1861" s="2"/>
      <c r="AO1861" s="2"/>
      <c r="AP1861" s="2"/>
      <c r="AQ1861" s="2"/>
      <c r="AR1861" s="56"/>
      <c r="AS1861" s="85"/>
      <c r="AT1861" s="85"/>
      <c r="AU1861" s="85"/>
      <c r="AV1861" s="85"/>
      <c r="AW1861" s="101"/>
      <c r="AX1861" s="2"/>
      <c r="AY1861" s="2"/>
      <c r="AZ1861" s="2"/>
      <c r="BA1861" s="2"/>
      <c r="BB1861" s="56"/>
      <c r="BC1861" s="105"/>
      <c r="BD1861" s="105"/>
      <c r="BE1861" s="105"/>
      <c r="BF1861" s="105"/>
      <c r="BG1861" s="110"/>
      <c r="BH1861" s="2"/>
      <c r="BI1861" s="2"/>
      <c r="BJ1861" s="2"/>
      <c r="BK1861" s="2"/>
      <c r="BL1861" s="56"/>
      <c r="BM1861" s="48"/>
      <c r="BN1861" s="48"/>
      <c r="BO1861" s="48"/>
      <c r="BP1861" s="48"/>
      <c r="BQ1861" s="118"/>
      <c r="BR1861" s="2"/>
      <c r="BS1861" s="2"/>
      <c r="BT1861" s="2"/>
      <c r="BU1861" s="2"/>
      <c r="BV1861" s="56"/>
    </row>
    <row r="1862" spans="1:74" ht="28.8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18" t="s">
        <v>5</v>
      </c>
      <c r="H1862" s="3">
        <v>2024</v>
      </c>
      <c r="I1862" s="20" t="s">
        <v>315</v>
      </c>
      <c r="J1862" s="184" t="s">
        <v>296</v>
      </c>
      <c r="K1862" s="184" t="s">
        <v>321</v>
      </c>
      <c r="L1862" s="187">
        <f t="shared" ref="L1862:L1925" si="60">SUM(R1862,W1862,AB1862,AG1862,AL1862,AQ1862,AV1862,BA1862,BF1862,BK1862,BP1862,BU1862)</f>
        <v>0</v>
      </c>
      <c r="M1862" s="187">
        <f t="shared" ref="M1862:M1925" si="61">SUM(S1862,X1862,AC1862,AH1862,AM1862,AR1862,AW1862,BB1862,BG1862,BL1862,BQ1862,BV1862)</f>
        <v>0</v>
      </c>
      <c r="N1862" s="186"/>
      <c r="O1862" s="33"/>
      <c r="P1862" s="33"/>
      <c r="Q1862" s="33"/>
      <c r="R1862" s="33"/>
      <c r="S1862" s="41"/>
      <c r="T1862" s="2"/>
      <c r="U1862" s="2"/>
      <c r="V1862" s="2"/>
      <c r="W1862" s="2"/>
      <c r="X1862" s="56"/>
      <c r="Y1862" s="62"/>
      <c r="Z1862" s="62"/>
      <c r="AA1862" s="62"/>
      <c r="AB1862" s="62"/>
      <c r="AC1862" s="69"/>
      <c r="AD1862" s="2"/>
      <c r="AE1862" s="2"/>
      <c r="AF1862" s="2"/>
      <c r="AG1862" s="2"/>
      <c r="AH1862" s="56"/>
      <c r="AI1862" s="72"/>
      <c r="AJ1862" s="72"/>
      <c r="AK1862" s="72"/>
      <c r="AL1862" s="72"/>
      <c r="AM1862" s="81"/>
      <c r="AN1862" s="2"/>
      <c r="AO1862" s="2"/>
      <c r="AP1862" s="2"/>
      <c r="AQ1862" s="2"/>
      <c r="AR1862" s="56"/>
      <c r="AS1862" s="85"/>
      <c r="AT1862" s="85"/>
      <c r="AU1862" s="85"/>
      <c r="AV1862" s="85"/>
      <c r="AW1862" s="101"/>
      <c r="AX1862" s="2"/>
      <c r="AY1862" s="2"/>
      <c r="AZ1862" s="2"/>
      <c r="BA1862" s="2"/>
      <c r="BB1862" s="56"/>
      <c r="BC1862" s="105"/>
      <c r="BD1862" s="105"/>
      <c r="BE1862" s="105"/>
      <c r="BF1862" s="105"/>
      <c r="BG1862" s="110"/>
      <c r="BH1862" s="2"/>
      <c r="BI1862" s="2"/>
      <c r="BJ1862" s="2"/>
      <c r="BK1862" s="2"/>
      <c r="BL1862" s="56"/>
      <c r="BM1862" s="48"/>
      <c r="BN1862" s="48"/>
      <c r="BO1862" s="48"/>
      <c r="BP1862" s="48"/>
      <c r="BQ1862" s="118"/>
      <c r="BR1862" s="2"/>
      <c r="BS1862" s="2"/>
      <c r="BT1862" s="2"/>
      <c r="BU1862" s="2"/>
      <c r="BV1862" s="56"/>
    </row>
    <row r="1863" spans="1:74" ht="28.8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18" t="s">
        <v>5</v>
      </c>
      <c r="H1863" s="3">
        <v>2024</v>
      </c>
      <c r="I1863" s="20" t="s">
        <v>316</v>
      </c>
      <c r="J1863" s="184" t="s">
        <v>297</v>
      </c>
      <c r="K1863" s="184" t="s">
        <v>318</v>
      </c>
      <c r="L1863" s="187">
        <f t="shared" si="60"/>
        <v>0</v>
      </c>
      <c r="M1863" s="187">
        <f t="shared" si="61"/>
        <v>0</v>
      </c>
      <c r="N1863" s="186"/>
      <c r="O1863" s="33"/>
      <c r="P1863" s="33"/>
      <c r="Q1863" s="33"/>
      <c r="R1863" s="33"/>
      <c r="S1863" s="41"/>
      <c r="T1863" s="2"/>
      <c r="U1863" s="2"/>
      <c r="V1863" s="2"/>
      <c r="W1863" s="2"/>
      <c r="X1863" s="56"/>
      <c r="Y1863" s="62"/>
      <c r="Z1863" s="62"/>
      <c r="AA1863" s="62"/>
      <c r="AB1863" s="62"/>
      <c r="AC1863" s="69"/>
      <c r="AD1863" s="2"/>
      <c r="AE1863" s="2"/>
      <c r="AF1863" s="2"/>
      <c r="AG1863" s="2"/>
      <c r="AH1863" s="56"/>
      <c r="AI1863" s="72"/>
      <c r="AJ1863" s="72"/>
      <c r="AK1863" s="72"/>
      <c r="AL1863" s="72"/>
      <c r="AM1863" s="81"/>
      <c r="AN1863" s="2"/>
      <c r="AO1863" s="2"/>
      <c r="AP1863" s="2"/>
      <c r="AQ1863" s="2"/>
      <c r="AR1863" s="56"/>
      <c r="AS1863" s="85"/>
      <c r="AT1863" s="85"/>
      <c r="AU1863" s="85"/>
      <c r="AV1863" s="85"/>
      <c r="AW1863" s="101"/>
      <c r="AX1863" s="2"/>
      <c r="AY1863" s="2"/>
      <c r="AZ1863" s="2"/>
      <c r="BA1863" s="2"/>
      <c r="BB1863" s="56"/>
      <c r="BC1863" s="105"/>
      <c r="BD1863" s="105"/>
      <c r="BE1863" s="105"/>
      <c r="BF1863" s="105"/>
      <c r="BG1863" s="110"/>
      <c r="BH1863" s="2"/>
      <c r="BI1863" s="2"/>
      <c r="BJ1863" s="2"/>
      <c r="BK1863" s="2"/>
      <c r="BL1863" s="56"/>
      <c r="BM1863" s="48"/>
      <c r="BN1863" s="48"/>
      <c r="BO1863" s="48"/>
      <c r="BP1863" s="48"/>
      <c r="BQ1863" s="118"/>
      <c r="BR1863" s="2"/>
      <c r="BS1863" s="2"/>
      <c r="BT1863" s="2"/>
      <c r="BU1863" s="2"/>
      <c r="BV1863" s="56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18" t="s">
        <v>5</v>
      </c>
      <c r="H1864" s="3">
        <v>2024</v>
      </c>
      <c r="I1864" s="20" t="s">
        <v>316</v>
      </c>
      <c r="J1864" s="185" t="s">
        <v>348</v>
      </c>
      <c r="K1864" s="185" t="s">
        <v>320</v>
      </c>
      <c r="L1864" s="187">
        <f t="shared" si="60"/>
        <v>0</v>
      </c>
      <c r="M1864" s="187">
        <f t="shared" si="61"/>
        <v>0</v>
      </c>
      <c r="N1864" s="186"/>
      <c r="O1864" s="33"/>
      <c r="P1864" s="33"/>
      <c r="Q1864" s="33"/>
      <c r="R1864" s="33"/>
      <c r="S1864" s="41"/>
      <c r="T1864" s="2"/>
      <c r="U1864" s="2"/>
      <c r="V1864" s="2"/>
      <c r="W1864" s="2"/>
      <c r="X1864" s="56"/>
      <c r="Y1864" s="62"/>
      <c r="Z1864" s="62"/>
      <c r="AA1864" s="62"/>
      <c r="AB1864" s="62"/>
      <c r="AC1864" s="69"/>
      <c r="AD1864" s="2"/>
      <c r="AE1864" s="2"/>
      <c r="AF1864" s="2"/>
      <c r="AG1864" s="2"/>
      <c r="AH1864" s="56"/>
      <c r="AI1864" s="72"/>
      <c r="AJ1864" s="72"/>
      <c r="AK1864" s="72"/>
      <c r="AL1864" s="72"/>
      <c r="AM1864" s="81"/>
      <c r="AN1864" s="2"/>
      <c r="AO1864" s="2"/>
      <c r="AP1864" s="2"/>
      <c r="AQ1864" s="2"/>
      <c r="AR1864" s="56"/>
      <c r="AS1864" s="85"/>
      <c r="AT1864" s="85"/>
      <c r="AU1864" s="85"/>
      <c r="AV1864" s="85"/>
      <c r="AW1864" s="101"/>
      <c r="AX1864" s="2"/>
      <c r="AY1864" s="2"/>
      <c r="AZ1864" s="2"/>
      <c r="BA1864" s="2"/>
      <c r="BB1864" s="56"/>
      <c r="BC1864" s="105"/>
      <c r="BD1864" s="105"/>
      <c r="BE1864" s="105"/>
      <c r="BF1864" s="105"/>
      <c r="BG1864" s="110"/>
      <c r="BH1864" s="2"/>
      <c r="BI1864" s="2"/>
      <c r="BJ1864" s="2"/>
      <c r="BK1864" s="2"/>
      <c r="BL1864" s="56"/>
      <c r="BM1864" s="48"/>
      <c r="BN1864" s="48"/>
      <c r="BO1864" s="48"/>
      <c r="BP1864" s="48"/>
      <c r="BQ1864" s="118"/>
      <c r="BR1864" s="2"/>
      <c r="BS1864" s="2"/>
      <c r="BT1864" s="2"/>
      <c r="BU1864" s="2"/>
      <c r="BV1864" s="56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18" t="s">
        <v>5</v>
      </c>
      <c r="H1865" s="3">
        <v>2024</v>
      </c>
      <c r="I1865" s="20" t="s">
        <v>282</v>
      </c>
      <c r="J1865" s="184" t="s">
        <v>272</v>
      </c>
      <c r="K1865" s="184" t="s">
        <v>321</v>
      </c>
      <c r="L1865" s="187">
        <f t="shared" si="60"/>
        <v>0</v>
      </c>
      <c r="M1865" s="187">
        <f t="shared" si="61"/>
        <v>0</v>
      </c>
      <c r="N1865" s="186"/>
      <c r="O1865" s="33"/>
      <c r="P1865" s="33"/>
      <c r="Q1865" s="33"/>
      <c r="R1865" s="33"/>
      <c r="S1865" s="41"/>
      <c r="T1865" s="2"/>
      <c r="U1865" s="2"/>
      <c r="V1865" s="2"/>
      <c r="W1865" s="2"/>
      <c r="X1865" s="56"/>
      <c r="Y1865" s="62"/>
      <c r="Z1865" s="62"/>
      <c r="AA1865" s="62"/>
      <c r="AB1865" s="62"/>
      <c r="AC1865" s="69"/>
      <c r="AD1865" s="2"/>
      <c r="AE1865" s="2"/>
      <c r="AF1865" s="2"/>
      <c r="AG1865" s="2"/>
      <c r="AH1865" s="56"/>
      <c r="AI1865" s="72"/>
      <c r="AJ1865" s="72"/>
      <c r="AK1865" s="72"/>
      <c r="AL1865" s="72"/>
      <c r="AM1865" s="81"/>
      <c r="AN1865" s="2"/>
      <c r="AO1865" s="2"/>
      <c r="AP1865" s="2"/>
      <c r="AQ1865" s="2"/>
      <c r="AR1865" s="56"/>
      <c r="AS1865" s="85"/>
      <c r="AT1865" s="85"/>
      <c r="AU1865" s="85"/>
      <c r="AV1865" s="85"/>
      <c r="AW1865" s="101"/>
      <c r="AX1865" s="2"/>
      <c r="AY1865" s="2"/>
      <c r="AZ1865" s="2"/>
      <c r="BA1865" s="2"/>
      <c r="BB1865" s="56"/>
      <c r="BC1865" s="105"/>
      <c r="BD1865" s="105"/>
      <c r="BE1865" s="105"/>
      <c r="BF1865" s="105"/>
      <c r="BG1865" s="110"/>
      <c r="BH1865" s="2"/>
      <c r="BI1865" s="2"/>
      <c r="BJ1865" s="2"/>
      <c r="BK1865" s="2"/>
      <c r="BL1865" s="56"/>
      <c r="BM1865" s="48"/>
      <c r="BN1865" s="48"/>
      <c r="BO1865" s="48"/>
      <c r="BP1865" s="48"/>
      <c r="BQ1865" s="118"/>
      <c r="BR1865" s="2"/>
      <c r="BS1865" s="2"/>
      <c r="BT1865" s="2"/>
      <c r="BU1865" s="2"/>
      <c r="BV1865" s="56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18" t="s">
        <v>5</v>
      </c>
      <c r="H1866" s="3">
        <v>2024</v>
      </c>
      <c r="I1866" s="20" t="s">
        <v>282</v>
      </c>
      <c r="J1866" s="184" t="s">
        <v>273</v>
      </c>
      <c r="K1866" s="184" t="s">
        <v>321</v>
      </c>
      <c r="L1866" s="187">
        <f t="shared" si="60"/>
        <v>0</v>
      </c>
      <c r="M1866" s="187">
        <f t="shared" si="61"/>
        <v>0</v>
      </c>
      <c r="N1866" s="186"/>
      <c r="O1866" s="33"/>
      <c r="P1866" s="33"/>
      <c r="Q1866" s="33"/>
      <c r="R1866" s="33"/>
      <c r="S1866" s="42"/>
      <c r="T1866" s="2"/>
      <c r="U1866" s="2"/>
      <c r="V1866" s="2"/>
      <c r="W1866" s="2"/>
      <c r="X1866" s="55"/>
      <c r="Y1866" s="62"/>
      <c r="Z1866" s="62"/>
      <c r="AA1866" s="62"/>
      <c r="AB1866" s="62"/>
      <c r="AC1866" s="68"/>
      <c r="AD1866" s="2"/>
      <c r="AE1866" s="2"/>
      <c r="AF1866" s="2"/>
      <c r="AG1866" s="2"/>
      <c r="AH1866" s="55"/>
      <c r="AI1866" s="72"/>
      <c r="AJ1866" s="72"/>
      <c r="AK1866" s="72"/>
      <c r="AL1866" s="72"/>
      <c r="AM1866" s="80"/>
      <c r="AN1866" s="2"/>
      <c r="AO1866" s="2"/>
      <c r="AP1866" s="2"/>
      <c r="AQ1866" s="2"/>
      <c r="AR1866" s="55"/>
      <c r="AS1866" s="85"/>
      <c r="AT1866" s="85"/>
      <c r="AU1866" s="85"/>
      <c r="AV1866" s="85"/>
      <c r="AW1866" s="100"/>
      <c r="AX1866" s="2"/>
      <c r="AY1866" s="2"/>
      <c r="AZ1866" s="2"/>
      <c r="BA1866" s="2"/>
      <c r="BB1866" s="55"/>
      <c r="BC1866" s="105"/>
      <c r="BD1866" s="105"/>
      <c r="BE1866" s="105"/>
      <c r="BF1866" s="105"/>
      <c r="BG1866" s="109"/>
      <c r="BH1866" s="2"/>
      <c r="BI1866" s="2"/>
      <c r="BJ1866" s="2"/>
      <c r="BK1866" s="2"/>
      <c r="BL1866" s="55"/>
      <c r="BM1866" s="48"/>
      <c r="BN1866" s="48"/>
      <c r="BO1866" s="48"/>
      <c r="BP1866" s="48"/>
      <c r="BQ1866" s="117"/>
      <c r="BR1866" s="2"/>
      <c r="BS1866" s="2"/>
      <c r="BT1866" s="2"/>
      <c r="BU1866" s="2"/>
      <c r="BV1866" s="55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18" t="s">
        <v>5</v>
      </c>
      <c r="H1867" s="3">
        <v>2024</v>
      </c>
      <c r="I1867" s="20" t="s">
        <v>282</v>
      </c>
      <c r="J1867" s="184" t="s">
        <v>274</v>
      </c>
      <c r="K1867" s="184" t="s">
        <v>321</v>
      </c>
      <c r="L1867" s="187">
        <f t="shared" si="60"/>
        <v>4.9200000000000001E-2</v>
      </c>
      <c r="M1867" s="187">
        <f t="shared" si="61"/>
        <v>164.017</v>
      </c>
      <c r="N1867" s="186" t="s">
        <v>1393</v>
      </c>
      <c r="O1867" s="33"/>
      <c r="P1867" s="33"/>
      <c r="Q1867" s="33"/>
      <c r="R1867" s="33"/>
      <c r="S1867" s="42"/>
      <c r="T1867" s="2"/>
      <c r="U1867" s="2"/>
      <c r="V1867" s="2"/>
      <c r="W1867" s="2"/>
      <c r="X1867" s="55"/>
      <c r="Y1867" s="62"/>
      <c r="Z1867" s="62"/>
      <c r="AA1867" s="62"/>
      <c r="AB1867" s="62"/>
      <c r="AC1867" s="68"/>
      <c r="AD1867" s="2"/>
      <c r="AE1867" s="2"/>
      <c r="AF1867" s="2"/>
      <c r="AG1867" s="2"/>
      <c r="AH1867" s="55"/>
      <c r="AI1867" s="72"/>
      <c r="AJ1867" s="72"/>
      <c r="AK1867" s="72"/>
      <c r="AL1867" s="72"/>
      <c r="AM1867" s="80"/>
      <c r="AN1867" s="2"/>
      <c r="AO1867" s="2"/>
      <c r="AP1867" s="2"/>
      <c r="AQ1867" s="2"/>
      <c r="AR1867" s="55"/>
      <c r="AS1867" s="85"/>
      <c r="AT1867" s="85"/>
      <c r="AU1867" s="85"/>
      <c r="AV1867" s="85"/>
      <c r="AW1867" s="100"/>
      <c r="AX1867" s="2"/>
      <c r="AY1867" s="2"/>
      <c r="AZ1867" s="2"/>
      <c r="BA1867" s="2"/>
      <c r="BB1867" s="55"/>
      <c r="BC1867" s="105" t="s">
        <v>889</v>
      </c>
      <c r="BD1867" s="105"/>
      <c r="BE1867" s="105"/>
      <c r="BF1867" s="105">
        <v>4.1200000000000001E-2</v>
      </c>
      <c r="BG1867" s="109">
        <v>146.059</v>
      </c>
      <c r="BH1867" s="2" t="s">
        <v>953</v>
      </c>
      <c r="BI1867" s="2"/>
      <c r="BJ1867" s="2"/>
      <c r="BK1867" s="2">
        <v>8.0000000000000002E-3</v>
      </c>
      <c r="BL1867" s="55">
        <v>17.957999999999998</v>
      </c>
      <c r="BM1867" s="48"/>
      <c r="BN1867" s="48"/>
      <c r="BO1867" s="48"/>
      <c r="BP1867" s="48"/>
      <c r="BQ1867" s="117"/>
      <c r="BR1867" s="2"/>
      <c r="BS1867" s="2"/>
      <c r="BT1867" s="2"/>
      <c r="BU1867" s="2"/>
      <c r="BV1867" s="55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18" t="s">
        <v>5</v>
      </c>
      <c r="H1868" s="3">
        <v>2024</v>
      </c>
      <c r="I1868" s="20" t="s">
        <v>282</v>
      </c>
      <c r="J1868" s="184" t="s">
        <v>275</v>
      </c>
      <c r="K1868" s="184" t="s">
        <v>321</v>
      </c>
      <c r="L1868" s="187">
        <f t="shared" si="60"/>
        <v>0</v>
      </c>
      <c r="M1868" s="187">
        <f t="shared" si="61"/>
        <v>0</v>
      </c>
      <c r="N1868" s="186"/>
      <c r="O1868" s="33"/>
      <c r="P1868" s="33"/>
      <c r="Q1868" s="33"/>
      <c r="R1868" s="33"/>
      <c r="S1868" s="41"/>
      <c r="T1868" s="2"/>
      <c r="U1868" s="2"/>
      <c r="V1868" s="2"/>
      <c r="W1868" s="2"/>
      <c r="X1868" s="56"/>
      <c r="Y1868" s="62"/>
      <c r="Z1868" s="62"/>
      <c r="AA1868" s="62"/>
      <c r="AB1868" s="62"/>
      <c r="AC1868" s="69"/>
      <c r="AD1868" s="2"/>
      <c r="AE1868" s="2"/>
      <c r="AF1868" s="2"/>
      <c r="AG1868" s="2"/>
      <c r="AH1868" s="56"/>
      <c r="AI1868" s="72"/>
      <c r="AJ1868" s="72"/>
      <c r="AK1868" s="72"/>
      <c r="AL1868" s="72"/>
      <c r="AM1868" s="81"/>
      <c r="AN1868" s="2"/>
      <c r="AO1868" s="2"/>
      <c r="AP1868" s="2"/>
      <c r="AQ1868" s="2"/>
      <c r="AR1868" s="56"/>
      <c r="AS1868" s="85"/>
      <c r="AT1868" s="85"/>
      <c r="AU1868" s="85"/>
      <c r="AV1868" s="85"/>
      <c r="AW1868" s="101"/>
      <c r="AX1868" s="2"/>
      <c r="AY1868" s="2"/>
      <c r="AZ1868" s="2"/>
      <c r="BA1868" s="2"/>
      <c r="BB1868" s="56"/>
      <c r="BC1868" s="105"/>
      <c r="BD1868" s="105"/>
      <c r="BE1868" s="105"/>
      <c r="BF1868" s="105"/>
      <c r="BG1868" s="110"/>
      <c r="BH1868" s="2"/>
      <c r="BI1868" s="2"/>
      <c r="BJ1868" s="2"/>
      <c r="BK1868" s="2"/>
      <c r="BL1868" s="56"/>
      <c r="BM1868" s="48"/>
      <c r="BN1868" s="48"/>
      <c r="BO1868" s="48"/>
      <c r="BP1868" s="48"/>
      <c r="BQ1868" s="118"/>
      <c r="BR1868" s="2"/>
      <c r="BS1868" s="2"/>
      <c r="BT1868" s="2"/>
      <c r="BU1868" s="2"/>
      <c r="BV1868" s="56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18" t="s">
        <v>5</v>
      </c>
      <c r="H1869" s="3">
        <v>2024</v>
      </c>
      <c r="I1869" s="20" t="s">
        <v>282</v>
      </c>
      <c r="J1869" s="184" t="s">
        <v>276</v>
      </c>
      <c r="K1869" s="184" t="s">
        <v>320</v>
      </c>
      <c r="L1869" s="187">
        <f t="shared" si="60"/>
        <v>0</v>
      </c>
      <c r="M1869" s="187">
        <f t="shared" si="61"/>
        <v>0</v>
      </c>
      <c r="N1869" s="186"/>
      <c r="O1869" s="33"/>
      <c r="P1869" s="33"/>
      <c r="Q1869" s="33"/>
      <c r="R1869" s="33"/>
      <c r="S1869" s="41"/>
      <c r="T1869" s="2"/>
      <c r="U1869" s="2"/>
      <c r="V1869" s="2"/>
      <c r="W1869" s="2"/>
      <c r="X1869" s="56"/>
      <c r="Y1869" s="62"/>
      <c r="Z1869" s="62"/>
      <c r="AA1869" s="62"/>
      <c r="AB1869" s="62"/>
      <c r="AC1869" s="69"/>
      <c r="AD1869" s="2"/>
      <c r="AE1869" s="2"/>
      <c r="AF1869" s="2"/>
      <c r="AG1869" s="2"/>
      <c r="AH1869" s="56"/>
      <c r="AI1869" s="72"/>
      <c r="AJ1869" s="72"/>
      <c r="AK1869" s="72"/>
      <c r="AL1869" s="72"/>
      <c r="AM1869" s="81"/>
      <c r="AN1869" s="2"/>
      <c r="AO1869" s="2"/>
      <c r="AP1869" s="2"/>
      <c r="AQ1869" s="2"/>
      <c r="AR1869" s="56"/>
      <c r="AS1869" s="85"/>
      <c r="AT1869" s="85"/>
      <c r="AU1869" s="85"/>
      <c r="AV1869" s="85"/>
      <c r="AW1869" s="101"/>
      <c r="AX1869" s="2"/>
      <c r="AY1869" s="2"/>
      <c r="AZ1869" s="2"/>
      <c r="BA1869" s="2"/>
      <c r="BB1869" s="56"/>
      <c r="BC1869" s="105"/>
      <c r="BD1869" s="105"/>
      <c r="BE1869" s="105"/>
      <c r="BF1869" s="105"/>
      <c r="BG1869" s="110"/>
      <c r="BH1869" s="2"/>
      <c r="BI1869" s="2"/>
      <c r="BJ1869" s="2"/>
      <c r="BK1869" s="2"/>
      <c r="BL1869" s="56"/>
      <c r="BM1869" s="48"/>
      <c r="BN1869" s="48"/>
      <c r="BO1869" s="48"/>
      <c r="BP1869" s="48"/>
      <c r="BQ1869" s="118"/>
      <c r="BR1869" s="2"/>
      <c r="BS1869" s="2"/>
      <c r="BT1869" s="2"/>
      <c r="BU1869" s="2"/>
      <c r="BV1869" s="56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18" t="s">
        <v>5</v>
      </c>
      <c r="H1870" s="3">
        <v>2024</v>
      </c>
      <c r="I1870" s="20" t="s">
        <v>282</v>
      </c>
      <c r="J1870" s="184" t="s">
        <v>277</v>
      </c>
      <c r="K1870" s="184" t="s">
        <v>320</v>
      </c>
      <c r="L1870" s="187">
        <f t="shared" si="60"/>
        <v>7</v>
      </c>
      <c r="M1870" s="187">
        <f t="shared" si="61"/>
        <v>10.817</v>
      </c>
      <c r="N1870" s="186" t="s">
        <v>1394</v>
      </c>
      <c r="O1870" s="33"/>
      <c r="P1870" s="33"/>
      <c r="Q1870" s="33"/>
      <c r="R1870" s="33"/>
      <c r="S1870" s="41"/>
      <c r="T1870" s="2"/>
      <c r="U1870" s="2"/>
      <c r="V1870" s="2"/>
      <c r="W1870" s="2"/>
      <c r="X1870" s="56"/>
      <c r="Y1870" s="62"/>
      <c r="Z1870" s="62"/>
      <c r="AA1870" s="62"/>
      <c r="AB1870" s="62"/>
      <c r="AC1870" s="69"/>
      <c r="AD1870" s="2"/>
      <c r="AE1870" s="2"/>
      <c r="AF1870" s="2"/>
      <c r="AG1870" s="2"/>
      <c r="AH1870" s="56"/>
      <c r="AI1870" s="72"/>
      <c r="AJ1870" s="72"/>
      <c r="AK1870" s="72"/>
      <c r="AL1870" s="72"/>
      <c r="AM1870" s="81"/>
      <c r="AN1870" s="2"/>
      <c r="AO1870" s="2"/>
      <c r="AP1870" s="2"/>
      <c r="AQ1870" s="2"/>
      <c r="AR1870" s="56"/>
      <c r="AS1870" s="85"/>
      <c r="AT1870" s="85"/>
      <c r="AU1870" s="85"/>
      <c r="AV1870" s="85"/>
      <c r="AW1870" s="101"/>
      <c r="AX1870" s="2"/>
      <c r="AY1870" s="2"/>
      <c r="AZ1870" s="2"/>
      <c r="BA1870" s="2"/>
      <c r="BB1870" s="56"/>
      <c r="BC1870" s="105" t="s">
        <v>906</v>
      </c>
      <c r="BD1870" s="105"/>
      <c r="BE1870" s="105"/>
      <c r="BF1870" s="105">
        <v>7</v>
      </c>
      <c r="BG1870" s="110">
        <v>10.817</v>
      </c>
      <c r="BH1870" s="2"/>
      <c r="BI1870" s="2"/>
      <c r="BJ1870" s="2"/>
      <c r="BK1870" s="2"/>
      <c r="BL1870" s="56"/>
      <c r="BM1870" s="48"/>
      <c r="BN1870" s="48"/>
      <c r="BO1870" s="48"/>
      <c r="BP1870" s="48"/>
      <c r="BQ1870" s="118"/>
      <c r="BR1870" s="2"/>
      <c r="BS1870" s="2"/>
      <c r="BT1870" s="2"/>
      <c r="BU1870" s="2"/>
      <c r="BV1870" s="56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18" t="s">
        <v>5</v>
      </c>
      <c r="H1871" s="3">
        <v>2024</v>
      </c>
      <c r="I1871" s="20" t="s">
        <v>283</v>
      </c>
      <c r="J1871" s="184" t="s">
        <v>298</v>
      </c>
      <c r="K1871" s="184" t="s">
        <v>321</v>
      </c>
      <c r="L1871" s="187">
        <f t="shared" si="60"/>
        <v>0.01</v>
      </c>
      <c r="M1871" s="187">
        <f t="shared" si="61"/>
        <v>6.0220000000000002</v>
      </c>
      <c r="N1871" s="186" t="s">
        <v>1092</v>
      </c>
      <c r="O1871" s="33"/>
      <c r="P1871" s="33"/>
      <c r="Q1871" s="33"/>
      <c r="R1871" s="33"/>
      <c r="S1871" s="41"/>
      <c r="T1871" s="2"/>
      <c r="U1871" s="2"/>
      <c r="V1871" s="2"/>
      <c r="W1871" s="2"/>
      <c r="X1871" s="56"/>
      <c r="Y1871" s="62"/>
      <c r="Z1871" s="62"/>
      <c r="AA1871" s="62"/>
      <c r="AB1871" s="62"/>
      <c r="AC1871" s="69"/>
      <c r="AD1871" s="2"/>
      <c r="AE1871" s="2"/>
      <c r="AF1871" s="2"/>
      <c r="AG1871" s="2"/>
      <c r="AH1871" s="56"/>
      <c r="AI1871" s="72"/>
      <c r="AJ1871" s="72"/>
      <c r="AK1871" s="72"/>
      <c r="AL1871" s="72"/>
      <c r="AM1871" s="81"/>
      <c r="AN1871" s="2"/>
      <c r="AO1871" s="2"/>
      <c r="AP1871" s="2"/>
      <c r="AQ1871" s="2"/>
      <c r="AR1871" s="56"/>
      <c r="AS1871" s="85"/>
      <c r="AT1871" s="85"/>
      <c r="AU1871" s="85"/>
      <c r="AV1871" s="85"/>
      <c r="AW1871" s="101"/>
      <c r="AX1871" s="2"/>
      <c r="AY1871" s="2"/>
      <c r="AZ1871" s="2"/>
      <c r="BA1871" s="2"/>
      <c r="BB1871" s="56"/>
      <c r="BC1871" s="105"/>
      <c r="BD1871" s="105"/>
      <c r="BE1871" s="105"/>
      <c r="BF1871" s="105"/>
      <c r="BG1871" s="110"/>
      <c r="BH1871" s="2"/>
      <c r="BI1871" s="2"/>
      <c r="BJ1871" s="2"/>
      <c r="BK1871" s="2"/>
      <c r="BL1871" s="56"/>
      <c r="BM1871" s="48" t="s">
        <v>1092</v>
      </c>
      <c r="BN1871" s="48"/>
      <c r="BO1871" s="48"/>
      <c r="BP1871" s="48">
        <v>0.01</v>
      </c>
      <c r="BQ1871" s="118">
        <v>6.0220000000000002</v>
      </c>
      <c r="BR1871" s="2"/>
      <c r="BS1871" s="2"/>
      <c r="BT1871" s="2"/>
      <c r="BU1871" s="2"/>
      <c r="BV1871" s="56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18" t="s">
        <v>5</v>
      </c>
      <c r="H1872" s="3">
        <v>2024</v>
      </c>
      <c r="I1872" s="20" t="s">
        <v>283</v>
      </c>
      <c r="J1872" s="184" t="s">
        <v>278</v>
      </c>
      <c r="K1872" s="184" t="s">
        <v>320</v>
      </c>
      <c r="L1872" s="187">
        <f t="shared" si="60"/>
        <v>0</v>
      </c>
      <c r="M1872" s="187">
        <f t="shared" si="61"/>
        <v>0</v>
      </c>
      <c r="N1872" s="186"/>
      <c r="O1872" s="33"/>
      <c r="P1872" s="33"/>
      <c r="Q1872" s="33"/>
      <c r="R1872" s="33"/>
      <c r="S1872" s="41"/>
      <c r="T1872" s="2"/>
      <c r="U1872" s="2"/>
      <c r="V1872" s="2"/>
      <c r="W1872" s="2"/>
      <c r="X1872" s="56"/>
      <c r="Y1872" s="62"/>
      <c r="Z1872" s="62"/>
      <c r="AA1872" s="62"/>
      <c r="AB1872" s="62"/>
      <c r="AC1872" s="69"/>
      <c r="AD1872" s="2"/>
      <c r="AE1872" s="2"/>
      <c r="AF1872" s="2"/>
      <c r="AG1872" s="2"/>
      <c r="AH1872" s="56"/>
      <c r="AI1872" s="72"/>
      <c r="AJ1872" s="72"/>
      <c r="AK1872" s="72"/>
      <c r="AL1872" s="72"/>
      <c r="AM1872" s="81"/>
      <c r="AN1872" s="2"/>
      <c r="AO1872" s="2"/>
      <c r="AP1872" s="2"/>
      <c r="AQ1872" s="2"/>
      <c r="AR1872" s="56"/>
      <c r="AS1872" s="85"/>
      <c r="AT1872" s="85"/>
      <c r="AU1872" s="85"/>
      <c r="AV1872" s="85"/>
      <c r="AW1872" s="101"/>
      <c r="AX1872" s="2"/>
      <c r="AY1872" s="2"/>
      <c r="AZ1872" s="2"/>
      <c r="BA1872" s="2"/>
      <c r="BB1872" s="56"/>
      <c r="BC1872" s="105"/>
      <c r="BD1872" s="105"/>
      <c r="BE1872" s="105"/>
      <c r="BF1872" s="105"/>
      <c r="BG1872" s="110"/>
      <c r="BH1872" s="2"/>
      <c r="BI1872" s="2"/>
      <c r="BJ1872" s="2"/>
      <c r="BK1872" s="2"/>
      <c r="BL1872" s="56"/>
      <c r="BM1872" s="48"/>
      <c r="BN1872" s="48"/>
      <c r="BO1872" s="48"/>
      <c r="BP1872" s="48"/>
      <c r="BQ1872" s="118"/>
      <c r="BR1872" s="2"/>
      <c r="BS1872" s="2"/>
      <c r="BT1872" s="2"/>
      <c r="BU1872" s="2"/>
      <c r="BV1872" s="56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18" t="s">
        <v>5</v>
      </c>
      <c r="H1873" s="3">
        <v>2024</v>
      </c>
      <c r="I1873" s="20" t="s">
        <v>283</v>
      </c>
      <c r="J1873" s="184" t="s">
        <v>279</v>
      </c>
      <c r="K1873" s="184" t="s">
        <v>320</v>
      </c>
      <c r="L1873" s="187">
        <f t="shared" si="60"/>
        <v>0</v>
      </c>
      <c r="M1873" s="187">
        <f t="shared" si="61"/>
        <v>0</v>
      </c>
      <c r="N1873" s="186"/>
      <c r="O1873" s="33"/>
      <c r="P1873" s="33"/>
      <c r="Q1873" s="33"/>
      <c r="R1873" s="33"/>
      <c r="S1873" s="41"/>
      <c r="T1873" s="2"/>
      <c r="U1873" s="2"/>
      <c r="V1873" s="2"/>
      <c r="W1873" s="2"/>
      <c r="X1873" s="56"/>
      <c r="Y1873" s="62"/>
      <c r="Z1873" s="62"/>
      <c r="AA1873" s="62"/>
      <c r="AB1873" s="62"/>
      <c r="AC1873" s="69"/>
      <c r="AD1873" s="2"/>
      <c r="AE1873" s="2"/>
      <c r="AF1873" s="2"/>
      <c r="AG1873" s="2"/>
      <c r="AH1873" s="56"/>
      <c r="AI1873" s="72"/>
      <c r="AJ1873" s="72"/>
      <c r="AK1873" s="72"/>
      <c r="AL1873" s="72"/>
      <c r="AM1873" s="81"/>
      <c r="AN1873" s="2"/>
      <c r="AO1873" s="2"/>
      <c r="AP1873" s="2"/>
      <c r="AQ1873" s="2"/>
      <c r="AR1873" s="56"/>
      <c r="AS1873" s="85"/>
      <c r="AT1873" s="85"/>
      <c r="AU1873" s="85"/>
      <c r="AV1873" s="85"/>
      <c r="AW1873" s="101"/>
      <c r="AX1873" s="2"/>
      <c r="AY1873" s="2"/>
      <c r="AZ1873" s="2"/>
      <c r="BA1873" s="2"/>
      <c r="BB1873" s="56"/>
      <c r="BC1873" s="105"/>
      <c r="BD1873" s="105"/>
      <c r="BE1873" s="105"/>
      <c r="BF1873" s="105"/>
      <c r="BG1873" s="110"/>
      <c r="BH1873" s="2"/>
      <c r="BI1873" s="2"/>
      <c r="BJ1873" s="2"/>
      <c r="BK1873" s="2"/>
      <c r="BL1873" s="56"/>
      <c r="BM1873" s="48"/>
      <c r="BN1873" s="48"/>
      <c r="BO1873" s="48"/>
      <c r="BP1873" s="48"/>
      <c r="BQ1873" s="118"/>
      <c r="BR1873" s="2"/>
      <c r="BS1873" s="2"/>
      <c r="BT1873" s="2"/>
      <c r="BU1873" s="2"/>
      <c r="BV1873" s="56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18" t="s">
        <v>5</v>
      </c>
      <c r="H1874" s="3">
        <v>2024</v>
      </c>
      <c r="I1874" s="20" t="s">
        <v>286</v>
      </c>
      <c r="J1874" s="184" t="s">
        <v>280</v>
      </c>
      <c r="K1874" s="184" t="s">
        <v>319</v>
      </c>
      <c r="L1874" s="187">
        <f t="shared" si="60"/>
        <v>0</v>
      </c>
      <c r="M1874" s="187">
        <f t="shared" si="61"/>
        <v>0</v>
      </c>
      <c r="N1874" s="186"/>
      <c r="O1874" s="33"/>
      <c r="P1874" s="33"/>
      <c r="Q1874" s="33"/>
      <c r="R1874" s="33"/>
      <c r="S1874" s="41"/>
      <c r="T1874" s="2"/>
      <c r="U1874" s="2"/>
      <c r="V1874" s="2"/>
      <c r="W1874" s="2"/>
      <c r="X1874" s="56"/>
      <c r="Y1874" s="62"/>
      <c r="Z1874" s="62"/>
      <c r="AA1874" s="62"/>
      <c r="AB1874" s="62"/>
      <c r="AC1874" s="69"/>
      <c r="AD1874" s="2"/>
      <c r="AE1874" s="2"/>
      <c r="AF1874" s="2"/>
      <c r="AG1874" s="2"/>
      <c r="AH1874" s="56"/>
      <c r="AI1874" s="72"/>
      <c r="AJ1874" s="72"/>
      <c r="AK1874" s="72"/>
      <c r="AL1874" s="72"/>
      <c r="AM1874" s="81"/>
      <c r="AN1874" s="2"/>
      <c r="AO1874" s="2"/>
      <c r="AP1874" s="2"/>
      <c r="AQ1874" s="2"/>
      <c r="AR1874" s="56"/>
      <c r="AS1874" s="85"/>
      <c r="AT1874" s="85"/>
      <c r="AU1874" s="85"/>
      <c r="AV1874" s="85"/>
      <c r="AW1874" s="101"/>
      <c r="AX1874" s="2"/>
      <c r="AY1874" s="2"/>
      <c r="AZ1874" s="2"/>
      <c r="BA1874" s="2"/>
      <c r="BB1874" s="56"/>
      <c r="BC1874" s="105"/>
      <c r="BD1874" s="105"/>
      <c r="BE1874" s="105"/>
      <c r="BF1874" s="105"/>
      <c r="BG1874" s="110"/>
      <c r="BH1874" s="2"/>
      <c r="BI1874" s="2"/>
      <c r="BJ1874" s="2"/>
      <c r="BK1874" s="2"/>
      <c r="BL1874" s="56"/>
      <c r="BM1874" s="48"/>
      <c r="BN1874" s="48"/>
      <c r="BO1874" s="48"/>
      <c r="BP1874" s="48"/>
      <c r="BQ1874" s="118"/>
      <c r="BR1874" s="2"/>
      <c r="BS1874" s="2"/>
      <c r="BT1874" s="2"/>
      <c r="BU1874" s="2"/>
      <c r="BV1874" s="56"/>
    </row>
    <row r="1875" spans="1:74" ht="28.8" hidden="1" x14ac:dyDescent="0.3">
      <c r="A1875" s="2" t="s">
        <v>53</v>
      </c>
      <c r="B1875" s="2" t="s">
        <v>2</v>
      </c>
      <c r="C1875" s="2" t="s">
        <v>3</v>
      </c>
      <c r="D1875" s="2" t="s">
        <v>52</v>
      </c>
      <c r="E1875" s="3">
        <v>14</v>
      </c>
      <c r="F1875" s="3"/>
      <c r="G1875" s="18" t="s">
        <v>5</v>
      </c>
      <c r="H1875" s="3">
        <v>2024</v>
      </c>
      <c r="I1875" s="20" t="s">
        <v>286</v>
      </c>
      <c r="J1875" s="184" t="s">
        <v>281</v>
      </c>
      <c r="K1875" s="184" t="s">
        <v>319</v>
      </c>
      <c r="L1875" s="187">
        <f t="shared" si="60"/>
        <v>0</v>
      </c>
      <c r="M1875" s="187">
        <f t="shared" si="61"/>
        <v>132.21200000000002</v>
      </c>
      <c r="N1875" s="186" t="s">
        <v>1395</v>
      </c>
      <c r="O1875" s="33"/>
      <c r="P1875" s="33"/>
      <c r="Q1875" s="33"/>
      <c r="R1875" s="33"/>
      <c r="S1875" s="41"/>
      <c r="T1875" s="2"/>
      <c r="U1875" s="2"/>
      <c r="V1875" s="2"/>
      <c r="W1875" s="2"/>
      <c r="X1875" s="56"/>
      <c r="Y1875" s="62"/>
      <c r="Z1875" s="62"/>
      <c r="AA1875" s="62"/>
      <c r="AB1875" s="62"/>
      <c r="AC1875" s="69"/>
      <c r="AD1875" s="2"/>
      <c r="AE1875" s="2"/>
      <c r="AF1875" s="2"/>
      <c r="AG1875" s="2"/>
      <c r="AH1875" s="56"/>
      <c r="AI1875" s="72"/>
      <c r="AJ1875" s="72"/>
      <c r="AK1875" s="72"/>
      <c r="AL1875" s="72"/>
      <c r="AM1875" s="81"/>
      <c r="AN1875" s="2"/>
      <c r="AO1875" s="2"/>
      <c r="AP1875" s="2"/>
      <c r="AQ1875" s="2"/>
      <c r="AR1875" s="56"/>
      <c r="AS1875" s="85"/>
      <c r="AT1875" s="85"/>
      <c r="AU1875" s="85"/>
      <c r="AV1875" s="85"/>
      <c r="AW1875" s="101"/>
      <c r="AX1875" s="2"/>
      <c r="AY1875" s="2"/>
      <c r="AZ1875" s="2"/>
      <c r="BA1875" s="2"/>
      <c r="BB1875" s="56"/>
      <c r="BC1875" s="105" t="s">
        <v>1061</v>
      </c>
      <c r="BD1875" s="105"/>
      <c r="BE1875" s="105"/>
      <c r="BF1875" s="105"/>
      <c r="BG1875" s="110">
        <v>4.5</v>
      </c>
      <c r="BH1875" s="2" t="s">
        <v>1016</v>
      </c>
      <c r="BI1875" s="2"/>
      <c r="BJ1875" s="2"/>
      <c r="BK1875" s="2"/>
      <c r="BL1875" s="56">
        <v>126.05500000000001</v>
      </c>
      <c r="BM1875" s="48" t="s">
        <v>1132</v>
      </c>
      <c r="BN1875" s="48"/>
      <c r="BO1875" s="48"/>
      <c r="BP1875" s="48"/>
      <c r="BQ1875" s="118">
        <v>1.657</v>
      </c>
      <c r="BR1875" s="2"/>
      <c r="BS1875" s="2"/>
      <c r="BT1875" s="2"/>
      <c r="BU1875" s="2"/>
      <c r="BV1875" s="56"/>
    </row>
    <row r="1876" spans="1:74" s="13" customFormat="1" hidden="1" x14ac:dyDescent="0.3">
      <c r="A1876" s="12" t="s">
        <v>53</v>
      </c>
      <c r="B1876" s="12" t="s">
        <v>2</v>
      </c>
      <c r="C1876" s="12" t="s">
        <v>3</v>
      </c>
      <c r="D1876" s="12" t="s">
        <v>52</v>
      </c>
      <c r="E1876" s="7">
        <v>14</v>
      </c>
      <c r="F1876" s="7"/>
      <c r="G1876" s="19" t="s">
        <v>5</v>
      </c>
      <c r="H1876" s="7">
        <v>2024</v>
      </c>
      <c r="I1876" s="21"/>
      <c r="J1876" s="12" t="s">
        <v>314</v>
      </c>
      <c r="K1876" s="12"/>
      <c r="L1876" s="147"/>
      <c r="M1876" s="147">
        <f>SUM(M1838:M1875)</f>
        <v>316.14200000000005</v>
      </c>
      <c r="N1876" s="183"/>
      <c r="O1876" s="12"/>
      <c r="P1876" s="12"/>
      <c r="Q1876" s="12"/>
      <c r="R1876" s="12"/>
      <c r="S1876" s="52">
        <f>SUM(S1838:S1875)</f>
        <v>0</v>
      </c>
      <c r="T1876" s="12"/>
      <c r="U1876" s="12"/>
      <c r="V1876" s="12"/>
      <c r="W1876" s="12"/>
      <c r="X1876" s="52">
        <f>SUM(X1838:X1875)</f>
        <v>0</v>
      </c>
      <c r="Y1876" s="12"/>
      <c r="Z1876" s="12"/>
      <c r="AA1876" s="12"/>
      <c r="AB1876" s="12"/>
      <c r="AC1876" s="52">
        <f>SUM(AC1838:AC1875)</f>
        <v>0</v>
      </c>
      <c r="AD1876" s="12"/>
      <c r="AE1876" s="12"/>
      <c r="AF1876" s="12"/>
      <c r="AG1876" s="12"/>
      <c r="AH1876" s="52">
        <f>SUM(AH1838:AH1875)</f>
        <v>3.0739999999999998</v>
      </c>
      <c r="AI1876" s="12"/>
      <c r="AJ1876" s="12"/>
      <c r="AK1876" s="12"/>
      <c r="AL1876" s="12"/>
      <c r="AM1876" s="52">
        <f>SUM(AM1838:AM1875)</f>
        <v>0</v>
      </c>
      <c r="AN1876" s="12"/>
      <c r="AO1876" s="12"/>
      <c r="AP1876" s="12"/>
      <c r="AQ1876" s="12"/>
      <c r="AR1876" s="52">
        <f>SUM(AR1838:AR1875)</f>
        <v>0</v>
      </c>
      <c r="AS1876" s="12"/>
      <c r="AT1876" s="12"/>
      <c r="AU1876" s="12"/>
      <c r="AV1876" s="12"/>
      <c r="AW1876" s="52">
        <f>SUM(AW1838:AW1875)</f>
        <v>0</v>
      </c>
      <c r="AX1876" s="12"/>
      <c r="AY1876" s="12"/>
      <c r="AZ1876" s="12"/>
      <c r="BA1876" s="12"/>
      <c r="BB1876" s="52">
        <f>SUM(BB1838:BB1875)</f>
        <v>0</v>
      </c>
      <c r="BC1876" s="12"/>
      <c r="BD1876" s="12"/>
      <c r="BE1876" s="12"/>
      <c r="BF1876" s="12"/>
      <c r="BG1876" s="52">
        <f>SUM(BG1838:BG1875)</f>
        <v>161.376</v>
      </c>
      <c r="BH1876" s="12"/>
      <c r="BI1876" s="12"/>
      <c r="BJ1876" s="12"/>
      <c r="BK1876" s="12"/>
      <c r="BL1876" s="52">
        <f>SUM(BL1838:BL1875)</f>
        <v>144.01300000000001</v>
      </c>
      <c r="BM1876" s="12"/>
      <c r="BN1876" s="12"/>
      <c r="BO1876" s="12"/>
      <c r="BP1876" s="12"/>
      <c r="BQ1876" s="52">
        <f>SUM(BQ1838:BQ1875)</f>
        <v>7.6790000000000003</v>
      </c>
      <c r="BR1876" s="12"/>
      <c r="BS1876" s="12"/>
      <c r="BT1876" s="12"/>
      <c r="BU1876" s="12"/>
      <c r="BV1876" s="52">
        <f>SUM(BV1838:BV1875)</f>
        <v>0</v>
      </c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18" t="s">
        <v>5</v>
      </c>
      <c r="H1877" s="3">
        <v>2024</v>
      </c>
      <c r="I1877" s="20" t="s">
        <v>287</v>
      </c>
      <c r="J1877" s="184" t="s">
        <v>267</v>
      </c>
      <c r="K1877" s="184" t="s">
        <v>318</v>
      </c>
      <c r="L1877" s="187">
        <f t="shared" si="60"/>
        <v>0</v>
      </c>
      <c r="M1877" s="187">
        <f t="shared" si="61"/>
        <v>0</v>
      </c>
      <c r="N1877" s="186"/>
      <c r="O1877" s="33"/>
      <c r="P1877" s="33"/>
      <c r="Q1877" s="33"/>
      <c r="R1877" s="33"/>
      <c r="S1877" s="41"/>
      <c r="T1877" s="2"/>
      <c r="U1877" s="2"/>
      <c r="V1877" s="2"/>
      <c r="W1877" s="2"/>
      <c r="X1877" s="56"/>
      <c r="Y1877" s="62"/>
      <c r="Z1877" s="62"/>
      <c r="AA1877" s="62"/>
      <c r="AB1877" s="62"/>
      <c r="AC1877" s="69"/>
      <c r="AD1877" s="2"/>
      <c r="AE1877" s="2"/>
      <c r="AF1877" s="2"/>
      <c r="AG1877" s="2"/>
      <c r="AH1877" s="56"/>
      <c r="AI1877" s="72"/>
      <c r="AJ1877" s="72"/>
      <c r="AK1877" s="72"/>
      <c r="AL1877" s="72"/>
      <c r="AM1877" s="81"/>
      <c r="AN1877" s="2"/>
      <c r="AO1877" s="2"/>
      <c r="AP1877" s="2"/>
      <c r="AQ1877" s="2"/>
      <c r="AR1877" s="56"/>
      <c r="AS1877" s="85"/>
      <c r="AT1877" s="85"/>
      <c r="AU1877" s="85"/>
      <c r="AV1877" s="85"/>
      <c r="AW1877" s="101"/>
      <c r="AX1877" s="2"/>
      <c r="AY1877" s="2"/>
      <c r="AZ1877" s="2"/>
      <c r="BA1877" s="2"/>
      <c r="BB1877" s="56"/>
      <c r="BC1877" s="105"/>
      <c r="BD1877" s="105"/>
      <c r="BE1877" s="105"/>
      <c r="BF1877" s="105"/>
      <c r="BG1877" s="110"/>
      <c r="BH1877" s="2"/>
      <c r="BI1877" s="2"/>
      <c r="BJ1877" s="2"/>
      <c r="BK1877" s="2"/>
      <c r="BL1877" s="56"/>
      <c r="BM1877" s="48"/>
      <c r="BN1877" s="48"/>
      <c r="BO1877" s="48"/>
      <c r="BP1877" s="48"/>
      <c r="BQ1877" s="118"/>
      <c r="BR1877" s="2"/>
      <c r="BS1877" s="2"/>
      <c r="BT1877" s="2"/>
      <c r="BU1877" s="2"/>
      <c r="BV1877" s="56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18" t="s">
        <v>5</v>
      </c>
      <c r="H1878" s="3">
        <v>2024</v>
      </c>
      <c r="I1878" s="20" t="s">
        <v>287</v>
      </c>
      <c r="J1878" s="184" t="s">
        <v>291</v>
      </c>
      <c r="K1878" s="184" t="s">
        <v>319</v>
      </c>
      <c r="L1878" s="187">
        <f t="shared" si="60"/>
        <v>0</v>
      </c>
      <c r="M1878" s="187">
        <f t="shared" si="61"/>
        <v>0</v>
      </c>
      <c r="N1878" s="186"/>
      <c r="O1878" s="33"/>
      <c r="P1878" s="33"/>
      <c r="Q1878" s="33"/>
      <c r="R1878" s="33"/>
      <c r="S1878" s="41"/>
      <c r="T1878" s="2"/>
      <c r="U1878" s="2"/>
      <c r="V1878" s="2"/>
      <c r="W1878" s="2"/>
      <c r="X1878" s="56"/>
      <c r="Y1878" s="62"/>
      <c r="Z1878" s="62"/>
      <c r="AA1878" s="62"/>
      <c r="AB1878" s="62"/>
      <c r="AC1878" s="69"/>
      <c r="AD1878" s="2"/>
      <c r="AE1878" s="2"/>
      <c r="AF1878" s="2"/>
      <c r="AG1878" s="2"/>
      <c r="AH1878" s="56"/>
      <c r="AI1878" s="72"/>
      <c r="AJ1878" s="72"/>
      <c r="AK1878" s="72"/>
      <c r="AL1878" s="72"/>
      <c r="AM1878" s="81"/>
      <c r="AN1878" s="2"/>
      <c r="AO1878" s="2"/>
      <c r="AP1878" s="2"/>
      <c r="AQ1878" s="2"/>
      <c r="AR1878" s="56"/>
      <c r="AS1878" s="85"/>
      <c r="AT1878" s="85"/>
      <c r="AU1878" s="85"/>
      <c r="AV1878" s="85"/>
      <c r="AW1878" s="101"/>
      <c r="AX1878" s="2"/>
      <c r="AY1878" s="2"/>
      <c r="AZ1878" s="2"/>
      <c r="BA1878" s="2"/>
      <c r="BB1878" s="56"/>
      <c r="BC1878" s="105"/>
      <c r="BD1878" s="105"/>
      <c r="BE1878" s="105"/>
      <c r="BF1878" s="105"/>
      <c r="BG1878" s="110"/>
      <c r="BH1878" s="2"/>
      <c r="BI1878" s="2"/>
      <c r="BJ1878" s="2"/>
      <c r="BK1878" s="2"/>
      <c r="BL1878" s="56"/>
      <c r="BM1878" s="48"/>
      <c r="BN1878" s="48"/>
      <c r="BO1878" s="48"/>
      <c r="BP1878" s="48"/>
      <c r="BQ1878" s="118"/>
      <c r="BR1878" s="2"/>
      <c r="BS1878" s="2"/>
      <c r="BT1878" s="2"/>
      <c r="BU1878" s="2"/>
      <c r="BV1878" s="56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18" t="s">
        <v>5</v>
      </c>
      <c r="H1879" s="3">
        <v>2024</v>
      </c>
      <c r="I1879" s="20" t="s">
        <v>286</v>
      </c>
      <c r="J1879" s="184" t="s">
        <v>336</v>
      </c>
      <c r="K1879" s="184" t="s">
        <v>319</v>
      </c>
      <c r="L1879" s="187">
        <f t="shared" si="60"/>
        <v>0</v>
      </c>
      <c r="M1879" s="187">
        <f t="shared" si="61"/>
        <v>0</v>
      </c>
      <c r="N1879" s="186"/>
      <c r="O1879" s="33"/>
      <c r="P1879" s="33"/>
      <c r="Q1879" s="33"/>
      <c r="R1879" s="33"/>
      <c r="S1879" s="41"/>
      <c r="T1879" s="2"/>
      <c r="U1879" s="2"/>
      <c r="V1879" s="2"/>
      <c r="W1879" s="2"/>
      <c r="X1879" s="56"/>
      <c r="Y1879" s="62"/>
      <c r="Z1879" s="62"/>
      <c r="AA1879" s="62"/>
      <c r="AB1879" s="62"/>
      <c r="AC1879" s="69"/>
      <c r="AD1879" s="2"/>
      <c r="AE1879" s="2"/>
      <c r="AF1879" s="2"/>
      <c r="AG1879" s="2"/>
      <c r="AH1879" s="56"/>
      <c r="AI1879" s="72"/>
      <c r="AJ1879" s="72"/>
      <c r="AK1879" s="72"/>
      <c r="AL1879" s="72"/>
      <c r="AM1879" s="81"/>
      <c r="AN1879" s="2"/>
      <c r="AO1879" s="2"/>
      <c r="AP1879" s="2"/>
      <c r="AQ1879" s="2"/>
      <c r="AR1879" s="56"/>
      <c r="AS1879" s="85"/>
      <c r="AT1879" s="85"/>
      <c r="AU1879" s="85"/>
      <c r="AV1879" s="85"/>
      <c r="AW1879" s="101"/>
      <c r="AX1879" s="2"/>
      <c r="AY1879" s="2"/>
      <c r="AZ1879" s="2"/>
      <c r="BA1879" s="2"/>
      <c r="BB1879" s="56"/>
      <c r="BC1879" s="105"/>
      <c r="BD1879" s="105"/>
      <c r="BE1879" s="105"/>
      <c r="BF1879" s="105"/>
      <c r="BG1879" s="110"/>
      <c r="BH1879" s="2"/>
      <c r="BI1879" s="2"/>
      <c r="BJ1879" s="2"/>
      <c r="BK1879" s="2"/>
      <c r="BL1879" s="56"/>
      <c r="BM1879" s="48"/>
      <c r="BN1879" s="48"/>
      <c r="BO1879" s="48"/>
      <c r="BP1879" s="48"/>
      <c r="BQ1879" s="118"/>
      <c r="BR1879" s="2"/>
      <c r="BS1879" s="2"/>
      <c r="BT1879" s="2"/>
      <c r="BU1879" s="2"/>
      <c r="BV1879" s="56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18" t="s">
        <v>5</v>
      </c>
      <c r="H1880" s="3">
        <v>2024</v>
      </c>
      <c r="I1880" s="20" t="s">
        <v>286</v>
      </c>
      <c r="J1880" s="185" t="s">
        <v>337</v>
      </c>
      <c r="K1880" s="185" t="s">
        <v>318</v>
      </c>
      <c r="L1880" s="187">
        <f t="shared" si="60"/>
        <v>0</v>
      </c>
      <c r="M1880" s="187">
        <f t="shared" si="61"/>
        <v>0</v>
      </c>
      <c r="N1880" s="186"/>
      <c r="O1880" s="53"/>
      <c r="P1880" s="53"/>
      <c r="Q1880" s="53"/>
      <c r="R1880" s="53"/>
      <c r="S1880" s="41"/>
      <c r="T1880" s="8"/>
      <c r="U1880" s="8"/>
      <c r="V1880" s="8"/>
      <c r="W1880" s="8"/>
      <c r="X1880" s="56"/>
      <c r="Y1880" s="135"/>
      <c r="Z1880" s="135"/>
      <c r="AA1880" s="135"/>
      <c r="AB1880" s="135"/>
      <c r="AC1880" s="69"/>
      <c r="AD1880" s="8"/>
      <c r="AE1880" s="8"/>
      <c r="AF1880" s="8"/>
      <c r="AG1880" s="8"/>
      <c r="AH1880" s="56"/>
      <c r="AI1880" s="137"/>
      <c r="AJ1880" s="137"/>
      <c r="AK1880" s="137"/>
      <c r="AL1880" s="137"/>
      <c r="AM1880" s="81"/>
      <c r="AN1880" s="8"/>
      <c r="AO1880" s="8"/>
      <c r="AP1880" s="8"/>
      <c r="AQ1880" s="8"/>
      <c r="AR1880" s="56"/>
      <c r="AS1880" s="139"/>
      <c r="AT1880" s="139"/>
      <c r="AU1880" s="139"/>
      <c r="AV1880" s="139"/>
      <c r="AW1880" s="101"/>
      <c r="AX1880" s="8"/>
      <c r="AY1880" s="8"/>
      <c r="AZ1880" s="8"/>
      <c r="BA1880" s="8"/>
      <c r="BB1880" s="56"/>
      <c r="BC1880" s="141"/>
      <c r="BD1880" s="141"/>
      <c r="BE1880" s="141"/>
      <c r="BF1880" s="141"/>
      <c r="BG1880" s="110"/>
      <c r="BH1880" s="8"/>
      <c r="BI1880" s="8"/>
      <c r="BJ1880" s="8"/>
      <c r="BK1880" s="8"/>
      <c r="BL1880" s="56"/>
      <c r="BM1880" s="143"/>
      <c r="BN1880" s="143"/>
      <c r="BO1880" s="143"/>
      <c r="BP1880" s="143"/>
      <c r="BQ1880" s="118"/>
      <c r="BR1880" s="8"/>
      <c r="BS1880" s="8"/>
      <c r="BT1880" s="8"/>
      <c r="BU1880" s="8"/>
      <c r="BV1880" s="56"/>
    </row>
    <row r="1881" spans="1:74" ht="28.8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18" t="s">
        <v>5</v>
      </c>
      <c r="H1881" s="3">
        <v>2024</v>
      </c>
      <c r="I1881" s="20" t="s">
        <v>286</v>
      </c>
      <c r="J1881" s="185" t="s">
        <v>338</v>
      </c>
      <c r="K1881" s="185" t="s">
        <v>339</v>
      </c>
      <c r="L1881" s="187">
        <f t="shared" si="60"/>
        <v>0</v>
      </c>
      <c r="M1881" s="187">
        <f t="shared" si="61"/>
        <v>0</v>
      </c>
      <c r="N1881" s="186"/>
      <c r="O1881" s="53"/>
      <c r="P1881" s="53"/>
      <c r="Q1881" s="53"/>
      <c r="R1881" s="53"/>
      <c r="S1881" s="41"/>
      <c r="T1881" s="8"/>
      <c r="U1881" s="8"/>
      <c r="V1881" s="8"/>
      <c r="W1881" s="8"/>
      <c r="X1881" s="56"/>
      <c r="Y1881" s="135"/>
      <c r="Z1881" s="135"/>
      <c r="AA1881" s="135"/>
      <c r="AB1881" s="135"/>
      <c r="AC1881" s="69"/>
      <c r="AD1881" s="8"/>
      <c r="AE1881" s="8"/>
      <c r="AF1881" s="8"/>
      <c r="AG1881" s="8"/>
      <c r="AH1881" s="56"/>
      <c r="AI1881" s="137"/>
      <c r="AJ1881" s="137"/>
      <c r="AK1881" s="137"/>
      <c r="AL1881" s="137"/>
      <c r="AM1881" s="81"/>
      <c r="AN1881" s="8"/>
      <c r="AO1881" s="8"/>
      <c r="AP1881" s="8"/>
      <c r="AQ1881" s="8"/>
      <c r="AR1881" s="56"/>
      <c r="AS1881" s="139"/>
      <c r="AT1881" s="139"/>
      <c r="AU1881" s="139"/>
      <c r="AV1881" s="139"/>
      <c r="AW1881" s="101"/>
      <c r="AX1881" s="8"/>
      <c r="AY1881" s="8"/>
      <c r="AZ1881" s="8"/>
      <c r="BA1881" s="8"/>
      <c r="BB1881" s="56"/>
      <c r="BC1881" s="141"/>
      <c r="BD1881" s="141"/>
      <c r="BE1881" s="141"/>
      <c r="BF1881" s="141"/>
      <c r="BG1881" s="110"/>
      <c r="BH1881" s="8"/>
      <c r="BI1881" s="8"/>
      <c r="BJ1881" s="8"/>
      <c r="BK1881" s="8"/>
      <c r="BL1881" s="56"/>
      <c r="BM1881" s="143"/>
      <c r="BN1881" s="143"/>
      <c r="BO1881" s="143"/>
      <c r="BP1881" s="143"/>
      <c r="BQ1881" s="118"/>
      <c r="BR1881" s="8"/>
      <c r="BS1881" s="8"/>
      <c r="BT1881" s="8"/>
      <c r="BU1881" s="8"/>
      <c r="BV1881" s="56"/>
    </row>
    <row r="1882" spans="1:74" ht="28.8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18" t="s">
        <v>5</v>
      </c>
      <c r="H1882" s="3">
        <v>2024</v>
      </c>
      <c r="I1882" s="20" t="s">
        <v>286</v>
      </c>
      <c r="J1882" s="185" t="s">
        <v>340</v>
      </c>
      <c r="K1882" s="185" t="s">
        <v>318</v>
      </c>
      <c r="L1882" s="187">
        <f t="shared" si="60"/>
        <v>0</v>
      </c>
      <c r="M1882" s="187">
        <f t="shared" si="61"/>
        <v>0</v>
      </c>
      <c r="N1882" s="186"/>
      <c r="O1882" s="53"/>
      <c r="P1882" s="53"/>
      <c r="Q1882" s="53"/>
      <c r="R1882" s="53"/>
      <c r="S1882" s="41"/>
      <c r="T1882" s="8"/>
      <c r="U1882" s="8"/>
      <c r="V1882" s="8"/>
      <c r="W1882" s="8"/>
      <c r="X1882" s="56"/>
      <c r="Y1882" s="135"/>
      <c r="Z1882" s="135"/>
      <c r="AA1882" s="135"/>
      <c r="AB1882" s="135"/>
      <c r="AC1882" s="69"/>
      <c r="AD1882" s="8"/>
      <c r="AE1882" s="8"/>
      <c r="AF1882" s="8"/>
      <c r="AG1882" s="8"/>
      <c r="AH1882" s="56"/>
      <c r="AI1882" s="137"/>
      <c r="AJ1882" s="137"/>
      <c r="AK1882" s="137"/>
      <c r="AL1882" s="137"/>
      <c r="AM1882" s="81"/>
      <c r="AN1882" s="8"/>
      <c r="AO1882" s="8"/>
      <c r="AP1882" s="8"/>
      <c r="AQ1882" s="8"/>
      <c r="AR1882" s="56"/>
      <c r="AS1882" s="139"/>
      <c r="AT1882" s="139"/>
      <c r="AU1882" s="139"/>
      <c r="AV1882" s="139"/>
      <c r="AW1882" s="101"/>
      <c r="AX1882" s="8"/>
      <c r="AY1882" s="8"/>
      <c r="AZ1882" s="8"/>
      <c r="BA1882" s="8"/>
      <c r="BB1882" s="56"/>
      <c r="BC1882" s="141"/>
      <c r="BD1882" s="141"/>
      <c r="BE1882" s="141"/>
      <c r="BF1882" s="141"/>
      <c r="BG1882" s="110"/>
      <c r="BH1882" s="8"/>
      <c r="BI1882" s="8"/>
      <c r="BJ1882" s="8"/>
      <c r="BK1882" s="8"/>
      <c r="BL1882" s="56"/>
      <c r="BM1882" s="143"/>
      <c r="BN1882" s="143"/>
      <c r="BO1882" s="143"/>
      <c r="BP1882" s="143"/>
      <c r="BQ1882" s="118"/>
      <c r="BR1882" s="8"/>
      <c r="BS1882" s="8"/>
      <c r="BT1882" s="8"/>
      <c r="BU1882" s="8"/>
      <c r="BV1882" s="56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18" t="s">
        <v>5</v>
      </c>
      <c r="H1883" s="3">
        <v>2024</v>
      </c>
      <c r="I1883" s="20" t="s">
        <v>286</v>
      </c>
      <c r="J1883" s="185" t="s">
        <v>341</v>
      </c>
      <c r="K1883" s="185" t="s">
        <v>320</v>
      </c>
      <c r="L1883" s="187">
        <f t="shared" si="60"/>
        <v>0</v>
      </c>
      <c r="M1883" s="187">
        <f t="shared" si="61"/>
        <v>0</v>
      </c>
      <c r="N1883" s="186"/>
      <c r="O1883" s="53"/>
      <c r="P1883" s="53"/>
      <c r="Q1883" s="53"/>
      <c r="R1883" s="53"/>
      <c r="S1883" s="41"/>
      <c r="T1883" s="8"/>
      <c r="U1883" s="8"/>
      <c r="V1883" s="8"/>
      <c r="W1883" s="8"/>
      <c r="X1883" s="56"/>
      <c r="Y1883" s="135"/>
      <c r="Z1883" s="135"/>
      <c r="AA1883" s="135"/>
      <c r="AB1883" s="135"/>
      <c r="AC1883" s="69"/>
      <c r="AD1883" s="8"/>
      <c r="AE1883" s="8"/>
      <c r="AF1883" s="8"/>
      <c r="AG1883" s="8"/>
      <c r="AH1883" s="56"/>
      <c r="AI1883" s="137"/>
      <c r="AJ1883" s="137"/>
      <c r="AK1883" s="137"/>
      <c r="AL1883" s="137"/>
      <c r="AM1883" s="81"/>
      <c r="AN1883" s="8"/>
      <c r="AO1883" s="8"/>
      <c r="AP1883" s="8"/>
      <c r="AQ1883" s="8"/>
      <c r="AR1883" s="56"/>
      <c r="AS1883" s="139"/>
      <c r="AT1883" s="139"/>
      <c r="AU1883" s="139"/>
      <c r="AV1883" s="139"/>
      <c r="AW1883" s="101"/>
      <c r="AX1883" s="8"/>
      <c r="AY1883" s="8"/>
      <c r="AZ1883" s="8"/>
      <c r="BA1883" s="8"/>
      <c r="BB1883" s="56"/>
      <c r="BC1883" s="141"/>
      <c r="BD1883" s="141"/>
      <c r="BE1883" s="141"/>
      <c r="BF1883" s="141"/>
      <c r="BG1883" s="110"/>
      <c r="BH1883" s="8"/>
      <c r="BI1883" s="8"/>
      <c r="BJ1883" s="8"/>
      <c r="BK1883" s="8"/>
      <c r="BL1883" s="56"/>
      <c r="BM1883" s="143"/>
      <c r="BN1883" s="143"/>
      <c r="BO1883" s="143"/>
      <c r="BP1883" s="143"/>
      <c r="BQ1883" s="118"/>
      <c r="BR1883" s="8"/>
      <c r="BS1883" s="8"/>
      <c r="BT1883" s="8"/>
      <c r="BU1883" s="8"/>
      <c r="BV1883" s="56"/>
    </row>
    <row r="1884" spans="1:74" ht="28.8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18" t="s">
        <v>5</v>
      </c>
      <c r="H1884" s="3">
        <v>2024</v>
      </c>
      <c r="I1884" s="20" t="s">
        <v>286</v>
      </c>
      <c r="J1884" s="185" t="s">
        <v>342</v>
      </c>
      <c r="K1884" s="185" t="s">
        <v>320</v>
      </c>
      <c r="L1884" s="187">
        <f t="shared" si="60"/>
        <v>0</v>
      </c>
      <c r="M1884" s="187">
        <f t="shared" si="61"/>
        <v>0</v>
      </c>
      <c r="N1884" s="186"/>
      <c r="O1884" s="53"/>
      <c r="P1884" s="53"/>
      <c r="Q1884" s="53"/>
      <c r="R1884" s="53"/>
      <c r="S1884" s="41"/>
      <c r="T1884" s="8"/>
      <c r="U1884" s="8"/>
      <c r="V1884" s="8"/>
      <c r="W1884" s="8"/>
      <c r="X1884" s="56"/>
      <c r="Y1884" s="135"/>
      <c r="Z1884" s="135"/>
      <c r="AA1884" s="135"/>
      <c r="AB1884" s="135"/>
      <c r="AC1884" s="69"/>
      <c r="AD1884" s="8"/>
      <c r="AE1884" s="8"/>
      <c r="AF1884" s="8"/>
      <c r="AG1884" s="8"/>
      <c r="AH1884" s="56"/>
      <c r="AI1884" s="137"/>
      <c r="AJ1884" s="137"/>
      <c r="AK1884" s="137"/>
      <c r="AL1884" s="137"/>
      <c r="AM1884" s="81"/>
      <c r="AN1884" s="8"/>
      <c r="AO1884" s="8"/>
      <c r="AP1884" s="8"/>
      <c r="AQ1884" s="8"/>
      <c r="AR1884" s="56"/>
      <c r="AS1884" s="139"/>
      <c r="AT1884" s="139"/>
      <c r="AU1884" s="139"/>
      <c r="AV1884" s="139"/>
      <c r="AW1884" s="101"/>
      <c r="AX1884" s="8"/>
      <c r="AY1884" s="8"/>
      <c r="AZ1884" s="8"/>
      <c r="BA1884" s="8"/>
      <c r="BB1884" s="56"/>
      <c r="BC1884" s="141"/>
      <c r="BD1884" s="141"/>
      <c r="BE1884" s="141"/>
      <c r="BF1884" s="141"/>
      <c r="BG1884" s="110"/>
      <c r="BH1884" s="8"/>
      <c r="BI1884" s="8"/>
      <c r="BJ1884" s="8"/>
      <c r="BK1884" s="8"/>
      <c r="BL1884" s="56"/>
      <c r="BM1884" s="143"/>
      <c r="BN1884" s="143"/>
      <c r="BO1884" s="143"/>
      <c r="BP1884" s="143"/>
      <c r="BQ1884" s="118"/>
      <c r="BR1884" s="8"/>
      <c r="BS1884" s="8"/>
      <c r="BT1884" s="8"/>
      <c r="BU1884" s="8"/>
      <c r="BV1884" s="56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18" t="s">
        <v>5</v>
      </c>
      <c r="H1885" s="3">
        <v>2024</v>
      </c>
      <c r="I1885" s="20" t="s">
        <v>286</v>
      </c>
      <c r="J1885" s="185" t="s">
        <v>343</v>
      </c>
      <c r="K1885" s="185" t="s">
        <v>339</v>
      </c>
      <c r="L1885" s="187">
        <f t="shared" si="60"/>
        <v>0</v>
      </c>
      <c r="M1885" s="187">
        <f t="shared" si="61"/>
        <v>0</v>
      </c>
      <c r="N1885" s="186"/>
      <c r="O1885" s="53"/>
      <c r="P1885" s="53"/>
      <c r="Q1885" s="53"/>
      <c r="R1885" s="53"/>
      <c r="S1885" s="41"/>
      <c r="T1885" s="8"/>
      <c r="U1885" s="8"/>
      <c r="V1885" s="8"/>
      <c r="W1885" s="8"/>
      <c r="X1885" s="56"/>
      <c r="Y1885" s="135"/>
      <c r="Z1885" s="135"/>
      <c r="AA1885" s="135"/>
      <c r="AB1885" s="135"/>
      <c r="AC1885" s="69"/>
      <c r="AD1885" s="8"/>
      <c r="AE1885" s="8"/>
      <c r="AF1885" s="8"/>
      <c r="AG1885" s="8"/>
      <c r="AH1885" s="56"/>
      <c r="AI1885" s="137"/>
      <c r="AJ1885" s="137"/>
      <c r="AK1885" s="137"/>
      <c r="AL1885" s="137"/>
      <c r="AM1885" s="81"/>
      <c r="AN1885" s="8"/>
      <c r="AO1885" s="8"/>
      <c r="AP1885" s="8"/>
      <c r="AQ1885" s="8"/>
      <c r="AR1885" s="56"/>
      <c r="AS1885" s="139"/>
      <c r="AT1885" s="139"/>
      <c r="AU1885" s="139"/>
      <c r="AV1885" s="139"/>
      <c r="AW1885" s="101"/>
      <c r="AX1885" s="8"/>
      <c r="AY1885" s="8"/>
      <c r="AZ1885" s="8"/>
      <c r="BA1885" s="8"/>
      <c r="BB1885" s="56"/>
      <c r="BC1885" s="141"/>
      <c r="BD1885" s="141"/>
      <c r="BE1885" s="141"/>
      <c r="BF1885" s="141"/>
      <c r="BG1885" s="110"/>
      <c r="BH1885" s="8"/>
      <c r="BI1885" s="8"/>
      <c r="BJ1885" s="8"/>
      <c r="BK1885" s="8"/>
      <c r="BL1885" s="56"/>
      <c r="BM1885" s="143"/>
      <c r="BN1885" s="143"/>
      <c r="BO1885" s="143"/>
      <c r="BP1885" s="143"/>
      <c r="BQ1885" s="118"/>
      <c r="BR1885" s="8"/>
      <c r="BS1885" s="8"/>
      <c r="BT1885" s="8"/>
      <c r="BU1885" s="8"/>
      <c r="BV1885" s="56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18" t="s">
        <v>5</v>
      </c>
      <c r="H1886" s="3">
        <v>2024</v>
      </c>
      <c r="I1886" s="20" t="s">
        <v>288</v>
      </c>
      <c r="J1886" s="185" t="s">
        <v>344</v>
      </c>
      <c r="K1886" s="185" t="s">
        <v>318</v>
      </c>
      <c r="L1886" s="187">
        <f t="shared" si="60"/>
        <v>0</v>
      </c>
      <c r="M1886" s="187">
        <f t="shared" si="61"/>
        <v>0</v>
      </c>
      <c r="N1886" s="186"/>
      <c r="O1886" s="53"/>
      <c r="P1886" s="53"/>
      <c r="Q1886" s="53"/>
      <c r="R1886" s="53"/>
      <c r="S1886" s="41"/>
      <c r="T1886" s="8"/>
      <c r="U1886" s="8"/>
      <c r="V1886" s="8"/>
      <c r="W1886" s="8"/>
      <c r="X1886" s="56"/>
      <c r="Y1886" s="135"/>
      <c r="Z1886" s="135"/>
      <c r="AA1886" s="135"/>
      <c r="AB1886" s="135"/>
      <c r="AC1886" s="69"/>
      <c r="AD1886" s="8"/>
      <c r="AE1886" s="8"/>
      <c r="AF1886" s="8"/>
      <c r="AG1886" s="8"/>
      <c r="AH1886" s="56"/>
      <c r="AI1886" s="137"/>
      <c r="AJ1886" s="137"/>
      <c r="AK1886" s="137"/>
      <c r="AL1886" s="137"/>
      <c r="AM1886" s="81"/>
      <c r="AN1886" s="8"/>
      <c r="AO1886" s="8"/>
      <c r="AP1886" s="8"/>
      <c r="AQ1886" s="8"/>
      <c r="AR1886" s="56"/>
      <c r="AS1886" s="139"/>
      <c r="AT1886" s="139"/>
      <c r="AU1886" s="139"/>
      <c r="AV1886" s="139"/>
      <c r="AW1886" s="101"/>
      <c r="AX1886" s="8"/>
      <c r="AY1886" s="8"/>
      <c r="AZ1886" s="8"/>
      <c r="BA1886" s="8"/>
      <c r="BB1886" s="56"/>
      <c r="BC1886" s="141"/>
      <c r="BD1886" s="141"/>
      <c r="BE1886" s="141"/>
      <c r="BF1886" s="141"/>
      <c r="BG1886" s="110"/>
      <c r="BH1886" s="8"/>
      <c r="BI1886" s="8"/>
      <c r="BJ1886" s="8"/>
      <c r="BK1886" s="8"/>
      <c r="BL1886" s="56"/>
      <c r="BM1886" s="143"/>
      <c r="BN1886" s="143"/>
      <c r="BO1886" s="143"/>
      <c r="BP1886" s="143"/>
      <c r="BQ1886" s="118"/>
      <c r="BR1886" s="8"/>
      <c r="BS1886" s="8"/>
      <c r="BT1886" s="8"/>
      <c r="BU1886" s="8"/>
      <c r="BV1886" s="56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18" t="s">
        <v>5</v>
      </c>
      <c r="H1887" s="3">
        <v>2024</v>
      </c>
      <c r="I1887" s="20" t="s">
        <v>288</v>
      </c>
      <c r="J1887" s="184" t="s">
        <v>351</v>
      </c>
      <c r="K1887" s="184" t="s">
        <v>318</v>
      </c>
      <c r="L1887" s="187">
        <f t="shared" si="60"/>
        <v>0</v>
      </c>
      <c r="M1887" s="187">
        <f t="shared" si="61"/>
        <v>0</v>
      </c>
      <c r="N1887" s="186"/>
      <c r="O1887" s="53"/>
      <c r="P1887" s="53"/>
      <c r="Q1887" s="53"/>
      <c r="R1887" s="53"/>
      <c r="S1887" s="41"/>
      <c r="T1887" s="8"/>
      <c r="U1887" s="8"/>
      <c r="V1887" s="8"/>
      <c r="W1887" s="8"/>
      <c r="X1887" s="56"/>
      <c r="Y1887" s="135"/>
      <c r="Z1887" s="135"/>
      <c r="AA1887" s="135"/>
      <c r="AB1887" s="135"/>
      <c r="AC1887" s="69"/>
      <c r="AD1887" s="8"/>
      <c r="AE1887" s="8"/>
      <c r="AF1887" s="8"/>
      <c r="AG1887" s="8"/>
      <c r="AH1887" s="56"/>
      <c r="AI1887" s="137"/>
      <c r="AJ1887" s="137"/>
      <c r="AK1887" s="137"/>
      <c r="AL1887" s="137"/>
      <c r="AM1887" s="81"/>
      <c r="AN1887" s="8"/>
      <c r="AO1887" s="8"/>
      <c r="AP1887" s="8"/>
      <c r="AQ1887" s="8"/>
      <c r="AR1887" s="56"/>
      <c r="AS1887" s="139"/>
      <c r="AT1887" s="139"/>
      <c r="AU1887" s="139"/>
      <c r="AV1887" s="139"/>
      <c r="AW1887" s="101"/>
      <c r="AX1887" s="8"/>
      <c r="AY1887" s="8"/>
      <c r="AZ1887" s="8"/>
      <c r="BA1887" s="8"/>
      <c r="BB1887" s="56"/>
      <c r="BC1887" s="141"/>
      <c r="BD1887" s="141"/>
      <c r="BE1887" s="141"/>
      <c r="BF1887" s="141"/>
      <c r="BG1887" s="110"/>
      <c r="BH1887" s="8"/>
      <c r="BI1887" s="8"/>
      <c r="BJ1887" s="8"/>
      <c r="BK1887" s="8"/>
      <c r="BL1887" s="56"/>
      <c r="BM1887" s="143"/>
      <c r="BN1887" s="143"/>
      <c r="BO1887" s="143"/>
      <c r="BP1887" s="143"/>
      <c r="BQ1887" s="118"/>
      <c r="BR1887" s="8"/>
      <c r="BS1887" s="8"/>
      <c r="BT1887" s="8"/>
      <c r="BU1887" s="8"/>
      <c r="BV1887" s="56"/>
    </row>
    <row r="1888" spans="1:74" ht="28.8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18" t="s">
        <v>5</v>
      </c>
      <c r="H1888" s="3">
        <v>2024</v>
      </c>
      <c r="I1888" s="20" t="s">
        <v>288</v>
      </c>
      <c r="J1888" s="184" t="s">
        <v>352</v>
      </c>
      <c r="K1888" s="184" t="s">
        <v>321</v>
      </c>
      <c r="L1888" s="187">
        <f t="shared" si="60"/>
        <v>0</v>
      </c>
      <c r="M1888" s="187">
        <f t="shared" si="61"/>
        <v>0</v>
      </c>
      <c r="N1888" s="186"/>
      <c r="O1888" s="33"/>
      <c r="P1888" s="33"/>
      <c r="Q1888" s="33"/>
      <c r="R1888" s="33"/>
      <c r="S1888" s="41"/>
      <c r="T1888" s="2"/>
      <c r="U1888" s="2"/>
      <c r="V1888" s="2"/>
      <c r="W1888" s="2"/>
      <c r="X1888" s="56"/>
      <c r="Y1888" s="62"/>
      <c r="Z1888" s="62"/>
      <c r="AA1888" s="62"/>
      <c r="AB1888" s="62"/>
      <c r="AC1888" s="69"/>
      <c r="AD1888" s="2"/>
      <c r="AE1888" s="2"/>
      <c r="AF1888" s="2"/>
      <c r="AG1888" s="2"/>
      <c r="AH1888" s="56"/>
      <c r="AI1888" s="72"/>
      <c r="AJ1888" s="72"/>
      <c r="AK1888" s="72"/>
      <c r="AL1888" s="72"/>
      <c r="AM1888" s="81"/>
      <c r="AN1888" s="2"/>
      <c r="AO1888" s="2"/>
      <c r="AP1888" s="2"/>
      <c r="AQ1888" s="2"/>
      <c r="AR1888" s="56"/>
      <c r="AS1888" s="85"/>
      <c r="AT1888" s="85"/>
      <c r="AU1888" s="85"/>
      <c r="AV1888" s="85"/>
      <c r="AW1888" s="101"/>
      <c r="AX1888" s="2"/>
      <c r="AY1888" s="2"/>
      <c r="AZ1888" s="2"/>
      <c r="BA1888" s="2"/>
      <c r="BB1888" s="56"/>
      <c r="BC1888" s="105"/>
      <c r="BD1888" s="105"/>
      <c r="BE1888" s="105"/>
      <c r="BF1888" s="105"/>
      <c r="BG1888" s="110"/>
      <c r="BH1888" s="2"/>
      <c r="BI1888" s="2"/>
      <c r="BJ1888" s="2"/>
      <c r="BK1888" s="2"/>
      <c r="BL1888" s="56"/>
      <c r="BM1888" s="48"/>
      <c r="BN1888" s="48"/>
      <c r="BO1888" s="48"/>
      <c r="BP1888" s="48"/>
      <c r="BQ1888" s="118"/>
      <c r="BR1888" s="2"/>
      <c r="BS1888" s="2"/>
      <c r="BT1888" s="2"/>
      <c r="BU1888" s="2"/>
      <c r="BV1888" s="56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18" t="s">
        <v>5</v>
      </c>
      <c r="H1889" s="3">
        <v>2024</v>
      </c>
      <c r="I1889" s="20" t="s">
        <v>288</v>
      </c>
      <c r="J1889" s="184" t="s">
        <v>345</v>
      </c>
      <c r="K1889" s="184" t="s">
        <v>318</v>
      </c>
      <c r="L1889" s="187">
        <f t="shared" si="60"/>
        <v>0</v>
      </c>
      <c r="M1889" s="187">
        <f t="shared" si="61"/>
        <v>0</v>
      </c>
      <c r="N1889" s="186"/>
      <c r="O1889" s="34"/>
      <c r="P1889" s="33"/>
      <c r="Q1889" s="33"/>
      <c r="R1889" s="33"/>
      <c r="S1889" s="41"/>
      <c r="T1889" s="3"/>
      <c r="U1889" s="2"/>
      <c r="V1889" s="2"/>
      <c r="W1889" s="2"/>
      <c r="X1889" s="56"/>
      <c r="Y1889" s="64"/>
      <c r="Z1889" s="62"/>
      <c r="AA1889" s="62"/>
      <c r="AB1889" s="62"/>
      <c r="AC1889" s="69"/>
      <c r="AD1889" s="3"/>
      <c r="AE1889" s="2"/>
      <c r="AF1889" s="2"/>
      <c r="AG1889" s="2"/>
      <c r="AH1889" s="56"/>
      <c r="AI1889" s="73"/>
      <c r="AJ1889" s="72"/>
      <c r="AK1889" s="72"/>
      <c r="AL1889" s="72"/>
      <c r="AM1889" s="81"/>
      <c r="AN1889" s="3"/>
      <c r="AO1889" s="2"/>
      <c r="AP1889" s="2"/>
      <c r="AQ1889" s="2"/>
      <c r="AR1889" s="56"/>
      <c r="AS1889" s="86"/>
      <c r="AT1889" s="85"/>
      <c r="AU1889" s="85"/>
      <c r="AV1889" s="85"/>
      <c r="AW1889" s="101"/>
      <c r="AX1889" s="3"/>
      <c r="AY1889" s="2"/>
      <c r="AZ1889" s="2"/>
      <c r="BA1889" s="2"/>
      <c r="BB1889" s="56"/>
      <c r="BC1889" s="106"/>
      <c r="BD1889" s="105"/>
      <c r="BE1889" s="105"/>
      <c r="BF1889" s="105"/>
      <c r="BG1889" s="110"/>
      <c r="BH1889" s="3"/>
      <c r="BI1889" s="2"/>
      <c r="BJ1889" s="2"/>
      <c r="BK1889" s="2"/>
      <c r="BL1889" s="56"/>
      <c r="BM1889" s="49"/>
      <c r="BN1889" s="48"/>
      <c r="BO1889" s="48"/>
      <c r="BP1889" s="48"/>
      <c r="BQ1889" s="118"/>
      <c r="BR1889" s="3"/>
      <c r="BS1889" s="2"/>
      <c r="BT1889" s="2"/>
      <c r="BU1889" s="2"/>
      <c r="BV1889" s="56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18" t="s">
        <v>5</v>
      </c>
      <c r="H1890" s="3">
        <v>2024</v>
      </c>
      <c r="I1890" s="20" t="s">
        <v>289</v>
      </c>
      <c r="J1890" s="184" t="s">
        <v>268</v>
      </c>
      <c r="K1890" s="184" t="s">
        <v>318</v>
      </c>
      <c r="L1890" s="187">
        <f t="shared" si="60"/>
        <v>0</v>
      </c>
      <c r="M1890" s="187">
        <f t="shared" si="61"/>
        <v>0</v>
      </c>
      <c r="N1890" s="186"/>
      <c r="O1890" s="33"/>
      <c r="P1890" s="33"/>
      <c r="Q1890" s="33"/>
      <c r="R1890" s="33"/>
      <c r="S1890" s="41"/>
      <c r="T1890" s="2"/>
      <c r="U1890" s="2"/>
      <c r="V1890" s="2"/>
      <c r="W1890" s="2"/>
      <c r="X1890" s="56"/>
      <c r="Y1890" s="62"/>
      <c r="Z1890" s="62"/>
      <c r="AA1890" s="62"/>
      <c r="AB1890" s="62"/>
      <c r="AC1890" s="69"/>
      <c r="AD1890" s="2"/>
      <c r="AE1890" s="2"/>
      <c r="AF1890" s="2"/>
      <c r="AG1890" s="2"/>
      <c r="AH1890" s="56"/>
      <c r="AI1890" s="72"/>
      <c r="AJ1890" s="72"/>
      <c r="AK1890" s="72"/>
      <c r="AL1890" s="72"/>
      <c r="AM1890" s="81"/>
      <c r="AN1890" s="2"/>
      <c r="AO1890" s="2"/>
      <c r="AP1890" s="2"/>
      <c r="AQ1890" s="2"/>
      <c r="AR1890" s="56"/>
      <c r="AS1890" s="85"/>
      <c r="AT1890" s="85"/>
      <c r="AU1890" s="85"/>
      <c r="AV1890" s="85"/>
      <c r="AW1890" s="101"/>
      <c r="AX1890" s="2"/>
      <c r="AY1890" s="2"/>
      <c r="AZ1890" s="2"/>
      <c r="BA1890" s="2"/>
      <c r="BB1890" s="56"/>
      <c r="BC1890" s="105"/>
      <c r="BD1890" s="105"/>
      <c r="BE1890" s="105"/>
      <c r="BF1890" s="105"/>
      <c r="BG1890" s="110"/>
      <c r="BH1890" s="2"/>
      <c r="BI1890" s="2"/>
      <c r="BJ1890" s="2"/>
      <c r="BK1890" s="2"/>
      <c r="BL1890" s="56"/>
      <c r="BM1890" s="48"/>
      <c r="BN1890" s="48"/>
      <c r="BO1890" s="48"/>
      <c r="BP1890" s="48"/>
      <c r="BQ1890" s="118"/>
      <c r="BR1890" s="2"/>
      <c r="BS1890" s="2"/>
      <c r="BT1890" s="2"/>
      <c r="BU1890" s="2"/>
      <c r="BV1890" s="56"/>
    </row>
    <row r="1891" spans="1:74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18" t="s">
        <v>5</v>
      </c>
      <c r="H1891" s="3">
        <v>2024</v>
      </c>
      <c r="I1891" s="20" t="s">
        <v>289</v>
      </c>
      <c r="J1891" s="184" t="s">
        <v>292</v>
      </c>
      <c r="K1891" s="184" t="s">
        <v>318</v>
      </c>
      <c r="L1891" s="187">
        <f t="shared" si="60"/>
        <v>0</v>
      </c>
      <c r="M1891" s="187">
        <f t="shared" si="61"/>
        <v>0</v>
      </c>
      <c r="N1891" s="186"/>
      <c r="O1891" s="33"/>
      <c r="P1891" s="33"/>
      <c r="Q1891" s="33"/>
      <c r="R1891" s="33"/>
      <c r="S1891" s="41"/>
      <c r="T1891" s="2"/>
      <c r="U1891" s="2"/>
      <c r="V1891" s="2"/>
      <c r="W1891" s="2"/>
      <c r="X1891" s="56"/>
      <c r="Y1891" s="62"/>
      <c r="Z1891" s="62"/>
      <c r="AA1891" s="62"/>
      <c r="AB1891" s="62"/>
      <c r="AC1891" s="69"/>
      <c r="AD1891" s="2"/>
      <c r="AE1891" s="2"/>
      <c r="AF1891" s="2"/>
      <c r="AG1891" s="2"/>
      <c r="AH1891" s="56"/>
      <c r="AI1891" s="72"/>
      <c r="AJ1891" s="72"/>
      <c r="AK1891" s="72"/>
      <c r="AL1891" s="72"/>
      <c r="AM1891" s="81"/>
      <c r="AN1891" s="2"/>
      <c r="AO1891" s="2"/>
      <c r="AP1891" s="2"/>
      <c r="AQ1891" s="2"/>
      <c r="AR1891" s="56"/>
      <c r="AS1891" s="85"/>
      <c r="AT1891" s="85"/>
      <c r="AU1891" s="85"/>
      <c r="AV1891" s="85"/>
      <c r="AW1891" s="101"/>
      <c r="AX1891" s="2"/>
      <c r="AY1891" s="2"/>
      <c r="AZ1891" s="2"/>
      <c r="BA1891" s="2"/>
      <c r="BB1891" s="56"/>
      <c r="BC1891" s="105"/>
      <c r="BD1891" s="105"/>
      <c r="BE1891" s="105"/>
      <c r="BF1891" s="105"/>
      <c r="BG1891" s="110"/>
      <c r="BH1891" s="2"/>
      <c r="BI1891" s="2"/>
      <c r="BJ1891" s="2"/>
      <c r="BK1891" s="2"/>
      <c r="BL1891" s="56"/>
      <c r="BM1891" s="48"/>
      <c r="BN1891" s="48"/>
      <c r="BO1891" s="48"/>
      <c r="BP1891" s="48"/>
      <c r="BQ1891" s="118"/>
      <c r="BR1891" s="2"/>
      <c r="BS1891" s="2"/>
      <c r="BT1891" s="2"/>
      <c r="BU1891" s="2"/>
      <c r="BV1891" s="56"/>
    </row>
    <row r="1892" spans="1:74" ht="15.6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18" t="s">
        <v>5</v>
      </c>
      <c r="H1892" s="3">
        <v>2024</v>
      </c>
      <c r="I1892" s="20" t="s">
        <v>285</v>
      </c>
      <c r="J1892" s="184" t="s">
        <v>293</v>
      </c>
      <c r="K1892" s="184" t="s">
        <v>318</v>
      </c>
      <c r="L1892" s="187">
        <f t="shared" si="60"/>
        <v>0</v>
      </c>
      <c r="M1892" s="187">
        <f t="shared" si="61"/>
        <v>0</v>
      </c>
      <c r="N1892" s="186"/>
      <c r="O1892" s="33"/>
      <c r="P1892" s="33"/>
      <c r="Q1892" s="33"/>
      <c r="R1892" s="35"/>
      <c r="S1892" s="41"/>
      <c r="T1892" s="2"/>
      <c r="U1892" s="2"/>
      <c r="V1892" s="2"/>
      <c r="W1892" s="29"/>
      <c r="X1892" s="56"/>
      <c r="Y1892" s="62"/>
      <c r="Z1892" s="62"/>
      <c r="AA1892" s="62"/>
      <c r="AB1892" s="63"/>
      <c r="AC1892" s="69"/>
      <c r="AD1892" s="2"/>
      <c r="AE1892" s="2"/>
      <c r="AF1892" s="2"/>
      <c r="AG1892" s="29"/>
      <c r="AH1892" s="56"/>
      <c r="AI1892" s="72"/>
      <c r="AJ1892" s="72"/>
      <c r="AK1892" s="72"/>
      <c r="AL1892" s="74"/>
      <c r="AM1892" s="81"/>
      <c r="AN1892" s="2"/>
      <c r="AO1892" s="2"/>
      <c r="AP1892" s="2"/>
      <c r="AQ1892" s="29"/>
      <c r="AR1892" s="56"/>
      <c r="AS1892" s="85"/>
      <c r="AT1892" s="85"/>
      <c r="AU1892" s="85"/>
      <c r="AV1892" s="87"/>
      <c r="AW1892" s="101"/>
      <c r="AX1892" s="2"/>
      <c r="AY1892" s="2"/>
      <c r="AZ1892" s="2"/>
      <c r="BA1892" s="29"/>
      <c r="BB1892" s="56"/>
      <c r="BC1892" s="105"/>
      <c r="BD1892" s="105"/>
      <c r="BE1892" s="105"/>
      <c r="BF1892" s="107"/>
      <c r="BG1892" s="110"/>
      <c r="BH1892" s="2"/>
      <c r="BI1892" s="2"/>
      <c r="BJ1892" s="2"/>
      <c r="BK1892" s="29"/>
      <c r="BL1892" s="56"/>
      <c r="BM1892" s="48"/>
      <c r="BN1892" s="48"/>
      <c r="BO1892" s="48"/>
      <c r="BP1892" s="114"/>
      <c r="BQ1892" s="118"/>
      <c r="BR1892" s="2"/>
      <c r="BS1892" s="2"/>
      <c r="BT1892" s="2"/>
      <c r="BU1892" s="29"/>
      <c r="BV1892" s="56"/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18" t="s">
        <v>5</v>
      </c>
      <c r="H1893" s="3">
        <v>2024</v>
      </c>
      <c r="I1893" s="20" t="s">
        <v>287</v>
      </c>
      <c r="J1893" s="184" t="s">
        <v>269</v>
      </c>
      <c r="K1893" s="184" t="s">
        <v>320</v>
      </c>
      <c r="L1893" s="187">
        <f t="shared" si="60"/>
        <v>2</v>
      </c>
      <c r="M1893" s="187">
        <f t="shared" si="61"/>
        <v>2.6030000000000002</v>
      </c>
      <c r="N1893" s="186"/>
      <c r="O1893" s="33"/>
      <c r="P1893" s="33"/>
      <c r="Q1893" s="33"/>
      <c r="R1893" s="33"/>
      <c r="S1893" s="41"/>
      <c r="T1893" s="2"/>
      <c r="U1893" s="2"/>
      <c r="V1893" s="2"/>
      <c r="W1893" s="2"/>
      <c r="X1893" s="56"/>
      <c r="Y1893" s="62"/>
      <c r="Z1893" s="62"/>
      <c r="AA1893" s="62"/>
      <c r="AB1893" s="64"/>
      <c r="AC1893" s="69"/>
      <c r="AD1893" s="2"/>
      <c r="AE1893" s="2"/>
      <c r="AF1893" s="2"/>
      <c r="AG1893" s="2">
        <v>2</v>
      </c>
      <c r="AH1893" s="56">
        <v>2.6030000000000002</v>
      </c>
      <c r="AI1893" s="72"/>
      <c r="AJ1893" s="72"/>
      <c r="AK1893" s="72"/>
      <c r="AL1893" s="72"/>
      <c r="AM1893" s="81"/>
      <c r="AN1893" s="2"/>
      <c r="AO1893" s="2"/>
      <c r="AP1893" s="2"/>
      <c r="AQ1893" s="2"/>
      <c r="AR1893" s="56"/>
      <c r="AS1893" s="85"/>
      <c r="AT1893" s="85"/>
      <c r="AU1893" s="85"/>
      <c r="AV1893" s="85"/>
      <c r="AW1893" s="101"/>
      <c r="AX1893" s="2"/>
      <c r="AY1893" s="2"/>
      <c r="AZ1893" s="2"/>
      <c r="BA1893" s="2"/>
      <c r="BB1893" s="56"/>
      <c r="BC1893" s="105"/>
      <c r="BD1893" s="105"/>
      <c r="BE1893" s="105"/>
      <c r="BF1893" s="105"/>
      <c r="BG1893" s="110"/>
      <c r="BH1893" s="2"/>
      <c r="BI1893" s="2"/>
      <c r="BJ1893" s="2"/>
      <c r="BK1893" s="2"/>
      <c r="BL1893" s="56"/>
      <c r="BM1893" s="48"/>
      <c r="BN1893" s="48"/>
      <c r="BO1893" s="48"/>
      <c r="BP1893" s="48"/>
      <c r="BQ1893" s="118"/>
      <c r="BR1893" s="2"/>
      <c r="BS1893" s="2"/>
      <c r="BT1893" s="2"/>
      <c r="BU1893" s="2"/>
      <c r="BV1893" s="56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18" t="s">
        <v>5</v>
      </c>
      <c r="H1894" s="3">
        <v>2024</v>
      </c>
      <c r="I1894" s="20" t="s">
        <v>287</v>
      </c>
      <c r="J1894" s="184" t="s">
        <v>270</v>
      </c>
      <c r="K1894" s="184" t="s">
        <v>320</v>
      </c>
      <c r="L1894" s="187">
        <f t="shared" si="60"/>
        <v>0</v>
      </c>
      <c r="M1894" s="187">
        <f t="shared" si="61"/>
        <v>0</v>
      </c>
      <c r="N1894" s="186"/>
      <c r="O1894" s="33"/>
      <c r="P1894" s="33"/>
      <c r="Q1894" s="33"/>
      <c r="R1894" s="33"/>
      <c r="S1894" s="41"/>
      <c r="T1894" s="2"/>
      <c r="U1894" s="2"/>
      <c r="V1894" s="2"/>
      <c r="W1894" s="2"/>
      <c r="X1894" s="56"/>
      <c r="Y1894" s="62"/>
      <c r="Z1894" s="62"/>
      <c r="AA1894" s="62"/>
      <c r="AB1894" s="62"/>
      <c r="AC1894" s="69"/>
      <c r="AD1894" s="2"/>
      <c r="AE1894" s="2"/>
      <c r="AF1894" s="2"/>
      <c r="AG1894" s="2"/>
      <c r="AH1894" s="56"/>
      <c r="AI1894" s="72"/>
      <c r="AJ1894" s="72"/>
      <c r="AK1894" s="72"/>
      <c r="AL1894" s="72"/>
      <c r="AM1894" s="81"/>
      <c r="AN1894" s="2"/>
      <c r="AO1894" s="2"/>
      <c r="AP1894" s="2"/>
      <c r="AQ1894" s="2"/>
      <c r="AR1894" s="56"/>
      <c r="AS1894" s="85"/>
      <c r="AT1894" s="85"/>
      <c r="AU1894" s="85"/>
      <c r="AV1894" s="85"/>
      <c r="AW1894" s="101"/>
      <c r="AX1894" s="2"/>
      <c r="AY1894" s="2"/>
      <c r="AZ1894" s="2"/>
      <c r="BA1894" s="2"/>
      <c r="BB1894" s="56"/>
      <c r="BC1894" s="105"/>
      <c r="BD1894" s="105"/>
      <c r="BE1894" s="105"/>
      <c r="BF1894" s="105"/>
      <c r="BG1894" s="110"/>
      <c r="BH1894" s="2"/>
      <c r="BI1894" s="2"/>
      <c r="BJ1894" s="2"/>
      <c r="BK1894" s="2"/>
      <c r="BL1894" s="56"/>
      <c r="BM1894" s="48"/>
      <c r="BN1894" s="48"/>
      <c r="BO1894" s="48"/>
      <c r="BP1894" s="48"/>
      <c r="BQ1894" s="118"/>
      <c r="BR1894" s="2"/>
      <c r="BS1894" s="2"/>
      <c r="BT1894" s="2"/>
      <c r="BU1894" s="2"/>
      <c r="BV1894" s="56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18" t="s">
        <v>5</v>
      </c>
      <c r="H1895" s="3">
        <v>2024</v>
      </c>
      <c r="I1895" s="20" t="s">
        <v>290</v>
      </c>
      <c r="J1895" s="184" t="s">
        <v>271</v>
      </c>
      <c r="K1895" s="184" t="s">
        <v>321</v>
      </c>
      <c r="L1895" s="187">
        <f t="shared" si="60"/>
        <v>0</v>
      </c>
      <c r="M1895" s="187">
        <f t="shared" si="61"/>
        <v>0</v>
      </c>
      <c r="N1895" s="186"/>
      <c r="O1895" s="33"/>
      <c r="P1895" s="33"/>
      <c r="Q1895" s="33"/>
      <c r="R1895" s="33"/>
      <c r="S1895" s="41"/>
      <c r="T1895" s="2"/>
      <c r="U1895" s="2"/>
      <c r="V1895" s="2"/>
      <c r="W1895" s="2"/>
      <c r="X1895" s="56"/>
      <c r="Y1895" s="62"/>
      <c r="Z1895" s="62"/>
      <c r="AA1895" s="62"/>
      <c r="AB1895" s="62"/>
      <c r="AC1895" s="69"/>
      <c r="AD1895" s="2"/>
      <c r="AE1895" s="2"/>
      <c r="AF1895" s="2"/>
      <c r="AG1895" s="2"/>
      <c r="AH1895" s="56"/>
      <c r="AI1895" s="72"/>
      <c r="AJ1895" s="72"/>
      <c r="AK1895" s="72"/>
      <c r="AL1895" s="72"/>
      <c r="AM1895" s="81"/>
      <c r="AN1895" s="2"/>
      <c r="AO1895" s="2"/>
      <c r="AP1895" s="2"/>
      <c r="AQ1895" s="2"/>
      <c r="AR1895" s="56"/>
      <c r="AS1895" s="85"/>
      <c r="AT1895" s="85"/>
      <c r="AU1895" s="85"/>
      <c r="AV1895" s="85"/>
      <c r="AW1895" s="101"/>
      <c r="AX1895" s="2"/>
      <c r="AY1895" s="2"/>
      <c r="AZ1895" s="2"/>
      <c r="BA1895" s="2"/>
      <c r="BB1895" s="56"/>
      <c r="BC1895" s="105"/>
      <c r="BD1895" s="105"/>
      <c r="BE1895" s="105"/>
      <c r="BF1895" s="105"/>
      <c r="BG1895" s="110"/>
      <c r="BH1895" s="2"/>
      <c r="BI1895" s="2"/>
      <c r="BJ1895" s="2"/>
      <c r="BK1895" s="2"/>
      <c r="BL1895" s="56"/>
      <c r="BM1895" s="48"/>
      <c r="BN1895" s="48"/>
      <c r="BO1895" s="48"/>
      <c r="BP1895" s="48"/>
      <c r="BQ1895" s="118"/>
      <c r="BR1895" s="2"/>
      <c r="BS1895" s="2"/>
      <c r="BT1895" s="2"/>
      <c r="BU1895" s="2"/>
      <c r="BV1895" s="56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18" t="s">
        <v>5</v>
      </c>
      <c r="H1896" s="3">
        <v>2024</v>
      </c>
      <c r="I1896" s="20" t="s">
        <v>284</v>
      </c>
      <c r="J1896" s="184" t="s">
        <v>294</v>
      </c>
      <c r="K1896" s="184" t="s">
        <v>320</v>
      </c>
      <c r="L1896" s="187">
        <f t="shared" si="60"/>
        <v>0</v>
      </c>
      <c r="M1896" s="187">
        <f t="shared" si="61"/>
        <v>0</v>
      </c>
      <c r="N1896" s="186"/>
      <c r="O1896" s="33"/>
      <c r="P1896" s="33"/>
      <c r="Q1896" s="33"/>
      <c r="R1896" s="33"/>
      <c r="S1896" s="41"/>
      <c r="T1896" s="2"/>
      <c r="U1896" s="2"/>
      <c r="V1896" s="2"/>
      <c r="W1896" s="2"/>
      <c r="X1896" s="56"/>
      <c r="Y1896" s="62"/>
      <c r="Z1896" s="62"/>
      <c r="AA1896" s="62"/>
      <c r="AB1896" s="62"/>
      <c r="AC1896" s="69"/>
      <c r="AD1896" s="2"/>
      <c r="AE1896" s="2"/>
      <c r="AF1896" s="2"/>
      <c r="AG1896" s="2"/>
      <c r="AH1896" s="56"/>
      <c r="AI1896" s="72"/>
      <c r="AJ1896" s="72"/>
      <c r="AK1896" s="72"/>
      <c r="AL1896" s="72"/>
      <c r="AM1896" s="81"/>
      <c r="AN1896" s="2"/>
      <c r="AO1896" s="2"/>
      <c r="AP1896" s="2"/>
      <c r="AQ1896" s="2"/>
      <c r="AR1896" s="56"/>
      <c r="AS1896" s="85"/>
      <c r="AT1896" s="85"/>
      <c r="AU1896" s="85"/>
      <c r="AV1896" s="85"/>
      <c r="AW1896" s="101"/>
      <c r="AX1896" s="2"/>
      <c r="AY1896" s="2"/>
      <c r="AZ1896" s="2"/>
      <c r="BA1896" s="2"/>
      <c r="BB1896" s="56"/>
      <c r="BC1896" s="105"/>
      <c r="BD1896" s="105"/>
      <c r="BE1896" s="105"/>
      <c r="BF1896" s="105"/>
      <c r="BG1896" s="110"/>
      <c r="BH1896" s="2"/>
      <c r="BI1896" s="2"/>
      <c r="BJ1896" s="2"/>
      <c r="BK1896" s="2"/>
      <c r="BL1896" s="56"/>
      <c r="BM1896" s="48"/>
      <c r="BN1896" s="48"/>
      <c r="BO1896" s="48"/>
      <c r="BP1896" s="48"/>
      <c r="BQ1896" s="118"/>
      <c r="BR1896" s="2"/>
      <c r="BS1896" s="2"/>
      <c r="BT1896" s="2"/>
      <c r="BU1896" s="2"/>
      <c r="BV1896" s="56"/>
    </row>
    <row r="1897" spans="1:74" ht="28.8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18" t="s">
        <v>5</v>
      </c>
      <c r="H1897" s="3">
        <v>2024</v>
      </c>
      <c r="I1897" s="20" t="s">
        <v>284</v>
      </c>
      <c r="J1897" s="184" t="s">
        <v>346</v>
      </c>
      <c r="K1897" s="184" t="s">
        <v>320</v>
      </c>
      <c r="L1897" s="187">
        <f t="shared" si="60"/>
        <v>0</v>
      </c>
      <c r="M1897" s="187">
        <f t="shared" si="61"/>
        <v>0</v>
      </c>
      <c r="N1897" s="186"/>
      <c r="O1897" s="33"/>
      <c r="P1897" s="33"/>
      <c r="Q1897" s="33"/>
      <c r="R1897" s="33"/>
      <c r="S1897" s="41"/>
      <c r="T1897" s="2"/>
      <c r="U1897" s="2"/>
      <c r="V1897" s="2"/>
      <c r="W1897" s="2"/>
      <c r="X1897" s="56"/>
      <c r="Y1897" s="62"/>
      <c r="Z1897" s="62"/>
      <c r="AA1897" s="62"/>
      <c r="AB1897" s="62"/>
      <c r="AC1897" s="69"/>
      <c r="AD1897" s="2"/>
      <c r="AE1897" s="2"/>
      <c r="AF1897" s="2"/>
      <c r="AG1897" s="2"/>
      <c r="AH1897" s="56"/>
      <c r="AI1897" s="72"/>
      <c r="AJ1897" s="72"/>
      <c r="AK1897" s="72"/>
      <c r="AL1897" s="72"/>
      <c r="AM1897" s="81"/>
      <c r="AN1897" s="2"/>
      <c r="AO1897" s="2"/>
      <c r="AP1897" s="2"/>
      <c r="AQ1897" s="2"/>
      <c r="AR1897" s="56"/>
      <c r="AS1897" s="85"/>
      <c r="AT1897" s="85"/>
      <c r="AU1897" s="85"/>
      <c r="AV1897" s="85"/>
      <c r="AW1897" s="101"/>
      <c r="AX1897" s="2"/>
      <c r="AY1897" s="2"/>
      <c r="AZ1897" s="2"/>
      <c r="BA1897" s="2"/>
      <c r="BB1897" s="56"/>
      <c r="BC1897" s="105"/>
      <c r="BD1897" s="105"/>
      <c r="BE1897" s="105"/>
      <c r="BF1897" s="105"/>
      <c r="BG1897" s="110"/>
      <c r="BH1897" s="2"/>
      <c r="BI1897" s="2"/>
      <c r="BJ1897" s="2"/>
      <c r="BK1897" s="2"/>
      <c r="BL1897" s="56"/>
      <c r="BM1897" s="48"/>
      <c r="BN1897" s="48"/>
      <c r="BO1897" s="48"/>
      <c r="BP1897" s="48"/>
      <c r="BQ1897" s="118"/>
      <c r="BR1897" s="2"/>
      <c r="BS1897" s="2"/>
      <c r="BT1897" s="2"/>
      <c r="BU1897" s="2"/>
      <c r="BV1897" s="56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18" t="s">
        <v>5</v>
      </c>
      <c r="H1898" s="3">
        <v>2024</v>
      </c>
      <c r="I1898" s="20" t="s">
        <v>284</v>
      </c>
      <c r="J1898" s="184" t="s">
        <v>295</v>
      </c>
      <c r="K1898" s="184" t="s">
        <v>320</v>
      </c>
      <c r="L1898" s="187">
        <f t="shared" si="60"/>
        <v>0</v>
      </c>
      <c r="M1898" s="187">
        <f t="shared" si="61"/>
        <v>0</v>
      </c>
      <c r="N1898" s="186"/>
      <c r="O1898" s="33"/>
      <c r="P1898" s="33"/>
      <c r="Q1898" s="33"/>
      <c r="R1898" s="33"/>
      <c r="S1898" s="41"/>
      <c r="T1898" s="2"/>
      <c r="U1898" s="2"/>
      <c r="V1898" s="2"/>
      <c r="W1898" s="2"/>
      <c r="X1898" s="56"/>
      <c r="Y1898" s="62"/>
      <c r="Z1898" s="62"/>
      <c r="AA1898" s="62"/>
      <c r="AB1898" s="62"/>
      <c r="AC1898" s="69"/>
      <c r="AD1898" s="2"/>
      <c r="AE1898" s="2"/>
      <c r="AF1898" s="2"/>
      <c r="AG1898" s="2"/>
      <c r="AH1898" s="56"/>
      <c r="AI1898" s="72"/>
      <c r="AJ1898" s="72"/>
      <c r="AK1898" s="72"/>
      <c r="AL1898" s="72"/>
      <c r="AM1898" s="81"/>
      <c r="AN1898" s="2"/>
      <c r="AO1898" s="2"/>
      <c r="AP1898" s="2"/>
      <c r="AQ1898" s="2"/>
      <c r="AR1898" s="56"/>
      <c r="AS1898" s="85"/>
      <c r="AT1898" s="85"/>
      <c r="AU1898" s="85"/>
      <c r="AV1898" s="85"/>
      <c r="AW1898" s="101"/>
      <c r="AX1898" s="2"/>
      <c r="AY1898" s="2"/>
      <c r="AZ1898" s="2"/>
      <c r="BA1898" s="2"/>
      <c r="BB1898" s="56"/>
      <c r="BC1898" s="105"/>
      <c r="BD1898" s="105"/>
      <c r="BE1898" s="105"/>
      <c r="BF1898" s="105"/>
      <c r="BG1898" s="110"/>
      <c r="BH1898" s="2"/>
      <c r="BI1898" s="2"/>
      <c r="BJ1898" s="2"/>
      <c r="BK1898" s="2"/>
      <c r="BL1898" s="56"/>
      <c r="BM1898" s="48"/>
      <c r="BN1898" s="48"/>
      <c r="BO1898" s="48"/>
      <c r="BP1898" s="48"/>
      <c r="BQ1898" s="118"/>
      <c r="BR1898" s="2"/>
      <c r="BS1898" s="2"/>
      <c r="BT1898" s="2"/>
      <c r="BU1898" s="2"/>
      <c r="BV1898" s="56"/>
    </row>
    <row r="1899" spans="1:74" ht="28.8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18" t="s">
        <v>5</v>
      </c>
      <c r="H1899" s="3">
        <v>2024</v>
      </c>
      <c r="I1899" s="20" t="s">
        <v>290</v>
      </c>
      <c r="J1899" s="184" t="s">
        <v>299</v>
      </c>
      <c r="K1899" s="184" t="s">
        <v>318</v>
      </c>
      <c r="L1899" s="187">
        <f t="shared" si="60"/>
        <v>0</v>
      </c>
      <c r="M1899" s="187">
        <f t="shared" si="61"/>
        <v>0</v>
      </c>
      <c r="N1899" s="186"/>
      <c r="O1899" s="33"/>
      <c r="P1899" s="33"/>
      <c r="Q1899" s="33"/>
      <c r="R1899" s="33"/>
      <c r="S1899" s="41"/>
      <c r="T1899" s="2"/>
      <c r="U1899" s="2"/>
      <c r="V1899" s="2"/>
      <c r="W1899" s="2"/>
      <c r="X1899" s="56"/>
      <c r="Y1899" s="62"/>
      <c r="Z1899" s="62"/>
      <c r="AA1899" s="62"/>
      <c r="AB1899" s="62"/>
      <c r="AC1899" s="69"/>
      <c r="AD1899" s="2"/>
      <c r="AE1899" s="2"/>
      <c r="AF1899" s="2"/>
      <c r="AG1899" s="2"/>
      <c r="AH1899" s="56"/>
      <c r="AI1899" s="72"/>
      <c r="AJ1899" s="72"/>
      <c r="AK1899" s="72"/>
      <c r="AL1899" s="72"/>
      <c r="AM1899" s="81"/>
      <c r="AN1899" s="2"/>
      <c r="AO1899" s="2"/>
      <c r="AP1899" s="2"/>
      <c r="AQ1899" s="2"/>
      <c r="AR1899" s="56"/>
      <c r="AS1899" s="85"/>
      <c r="AT1899" s="85"/>
      <c r="AU1899" s="85"/>
      <c r="AV1899" s="85"/>
      <c r="AW1899" s="101"/>
      <c r="AX1899" s="2"/>
      <c r="AY1899" s="2"/>
      <c r="AZ1899" s="2"/>
      <c r="BA1899" s="2"/>
      <c r="BB1899" s="56"/>
      <c r="BC1899" s="105"/>
      <c r="BD1899" s="105"/>
      <c r="BE1899" s="105"/>
      <c r="BF1899" s="105"/>
      <c r="BG1899" s="110"/>
      <c r="BH1899" s="2"/>
      <c r="BI1899" s="2"/>
      <c r="BJ1899" s="2"/>
      <c r="BK1899" s="2"/>
      <c r="BL1899" s="56"/>
      <c r="BM1899" s="48"/>
      <c r="BN1899" s="48"/>
      <c r="BO1899" s="48"/>
      <c r="BP1899" s="48"/>
      <c r="BQ1899" s="118"/>
      <c r="BR1899" s="2"/>
      <c r="BS1899" s="2"/>
      <c r="BT1899" s="2"/>
      <c r="BU1899" s="2"/>
      <c r="BV1899" s="56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18" t="s">
        <v>5</v>
      </c>
      <c r="H1900" s="3">
        <v>2024</v>
      </c>
      <c r="I1900" s="20" t="s">
        <v>315</v>
      </c>
      <c r="J1900" s="184" t="s">
        <v>347</v>
      </c>
      <c r="K1900" s="184" t="s">
        <v>320</v>
      </c>
      <c r="L1900" s="187">
        <f t="shared" si="60"/>
        <v>0</v>
      </c>
      <c r="M1900" s="187">
        <f t="shared" si="61"/>
        <v>0</v>
      </c>
      <c r="N1900" s="186"/>
      <c r="O1900" s="33"/>
      <c r="P1900" s="33"/>
      <c r="Q1900" s="33"/>
      <c r="R1900" s="33"/>
      <c r="S1900" s="41"/>
      <c r="T1900" s="2"/>
      <c r="U1900" s="2"/>
      <c r="V1900" s="2"/>
      <c r="W1900" s="2"/>
      <c r="X1900" s="56"/>
      <c r="Y1900" s="62"/>
      <c r="Z1900" s="62"/>
      <c r="AA1900" s="62"/>
      <c r="AB1900" s="62"/>
      <c r="AC1900" s="69"/>
      <c r="AD1900" s="2"/>
      <c r="AE1900" s="2"/>
      <c r="AF1900" s="2"/>
      <c r="AG1900" s="2"/>
      <c r="AH1900" s="56"/>
      <c r="AI1900" s="72"/>
      <c r="AJ1900" s="72"/>
      <c r="AK1900" s="72"/>
      <c r="AL1900" s="72"/>
      <c r="AM1900" s="81"/>
      <c r="AN1900" s="2"/>
      <c r="AO1900" s="2"/>
      <c r="AP1900" s="2"/>
      <c r="AQ1900" s="2"/>
      <c r="AR1900" s="56"/>
      <c r="AS1900" s="85"/>
      <c r="AT1900" s="85"/>
      <c r="AU1900" s="85"/>
      <c r="AV1900" s="85"/>
      <c r="AW1900" s="101"/>
      <c r="AX1900" s="2"/>
      <c r="AY1900" s="2"/>
      <c r="AZ1900" s="2"/>
      <c r="BA1900" s="2"/>
      <c r="BB1900" s="56"/>
      <c r="BC1900" s="105"/>
      <c r="BD1900" s="105"/>
      <c r="BE1900" s="105"/>
      <c r="BF1900" s="105"/>
      <c r="BG1900" s="110"/>
      <c r="BH1900" s="2"/>
      <c r="BI1900" s="2"/>
      <c r="BJ1900" s="2"/>
      <c r="BK1900" s="2"/>
      <c r="BL1900" s="56"/>
      <c r="BM1900" s="48"/>
      <c r="BN1900" s="48"/>
      <c r="BO1900" s="48"/>
      <c r="BP1900" s="48"/>
      <c r="BQ1900" s="118"/>
      <c r="BR1900" s="2"/>
      <c r="BS1900" s="2"/>
      <c r="BT1900" s="2"/>
      <c r="BU1900" s="2"/>
      <c r="BV1900" s="56"/>
    </row>
    <row r="1901" spans="1:74" ht="28.8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18" t="s">
        <v>5</v>
      </c>
      <c r="H1901" s="3">
        <v>2024</v>
      </c>
      <c r="I1901" s="20" t="s">
        <v>315</v>
      </c>
      <c r="J1901" s="184" t="s">
        <v>296</v>
      </c>
      <c r="K1901" s="184" t="s">
        <v>321</v>
      </c>
      <c r="L1901" s="187">
        <f t="shared" si="60"/>
        <v>0</v>
      </c>
      <c r="M1901" s="187">
        <f t="shared" si="61"/>
        <v>0</v>
      </c>
      <c r="N1901" s="186"/>
      <c r="O1901" s="33"/>
      <c r="P1901" s="33"/>
      <c r="Q1901" s="33"/>
      <c r="R1901" s="33"/>
      <c r="S1901" s="41"/>
      <c r="T1901" s="2"/>
      <c r="U1901" s="2"/>
      <c r="V1901" s="2"/>
      <c r="W1901" s="2"/>
      <c r="X1901" s="56"/>
      <c r="Y1901" s="62"/>
      <c r="Z1901" s="62"/>
      <c r="AA1901" s="62"/>
      <c r="AB1901" s="62"/>
      <c r="AC1901" s="69"/>
      <c r="AD1901" s="2"/>
      <c r="AE1901" s="2"/>
      <c r="AF1901" s="2"/>
      <c r="AG1901" s="2"/>
      <c r="AH1901" s="56"/>
      <c r="AI1901" s="72"/>
      <c r="AJ1901" s="72"/>
      <c r="AK1901" s="72"/>
      <c r="AL1901" s="72"/>
      <c r="AM1901" s="81"/>
      <c r="AN1901" s="2"/>
      <c r="AO1901" s="2"/>
      <c r="AP1901" s="2"/>
      <c r="AQ1901" s="2"/>
      <c r="AR1901" s="56"/>
      <c r="AS1901" s="85"/>
      <c r="AT1901" s="85"/>
      <c r="AU1901" s="85"/>
      <c r="AV1901" s="85"/>
      <c r="AW1901" s="101"/>
      <c r="AX1901" s="2"/>
      <c r="AY1901" s="2"/>
      <c r="AZ1901" s="2"/>
      <c r="BA1901" s="2"/>
      <c r="BB1901" s="56"/>
      <c r="BC1901" s="105"/>
      <c r="BD1901" s="105"/>
      <c r="BE1901" s="105"/>
      <c r="BF1901" s="105"/>
      <c r="BG1901" s="110"/>
      <c r="BH1901" s="2"/>
      <c r="BI1901" s="2"/>
      <c r="BJ1901" s="2"/>
      <c r="BK1901" s="2"/>
      <c r="BL1901" s="56"/>
      <c r="BM1901" s="48"/>
      <c r="BN1901" s="48"/>
      <c r="BO1901" s="48"/>
      <c r="BP1901" s="48"/>
      <c r="BQ1901" s="118"/>
      <c r="BR1901" s="2"/>
      <c r="BS1901" s="2"/>
      <c r="BT1901" s="2"/>
      <c r="BU1901" s="2"/>
      <c r="BV1901" s="56"/>
    </row>
    <row r="1902" spans="1:74" ht="28.8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18" t="s">
        <v>5</v>
      </c>
      <c r="H1902" s="3">
        <v>2024</v>
      </c>
      <c r="I1902" s="20" t="s">
        <v>316</v>
      </c>
      <c r="J1902" s="184" t="s">
        <v>297</v>
      </c>
      <c r="K1902" s="184" t="s">
        <v>318</v>
      </c>
      <c r="L1902" s="187">
        <f t="shared" si="60"/>
        <v>0</v>
      </c>
      <c r="M1902" s="187">
        <f t="shared" si="61"/>
        <v>0</v>
      </c>
      <c r="N1902" s="186"/>
      <c r="O1902" s="33"/>
      <c r="P1902" s="33"/>
      <c r="Q1902" s="33"/>
      <c r="R1902" s="33"/>
      <c r="S1902" s="41"/>
      <c r="T1902" s="2"/>
      <c r="U1902" s="2"/>
      <c r="V1902" s="2"/>
      <c r="W1902" s="2"/>
      <c r="X1902" s="56"/>
      <c r="Y1902" s="62"/>
      <c r="Z1902" s="62"/>
      <c r="AA1902" s="62"/>
      <c r="AB1902" s="62"/>
      <c r="AC1902" s="69"/>
      <c r="AD1902" s="2"/>
      <c r="AE1902" s="2"/>
      <c r="AF1902" s="2"/>
      <c r="AG1902" s="2"/>
      <c r="AH1902" s="56"/>
      <c r="AI1902" s="72"/>
      <c r="AJ1902" s="72"/>
      <c r="AK1902" s="72"/>
      <c r="AL1902" s="72"/>
      <c r="AM1902" s="81"/>
      <c r="AN1902" s="2"/>
      <c r="AO1902" s="2"/>
      <c r="AP1902" s="2"/>
      <c r="AQ1902" s="2"/>
      <c r="AR1902" s="56"/>
      <c r="AS1902" s="85"/>
      <c r="AT1902" s="85"/>
      <c r="AU1902" s="85"/>
      <c r="AV1902" s="85"/>
      <c r="AW1902" s="101"/>
      <c r="AX1902" s="2"/>
      <c r="AY1902" s="2"/>
      <c r="AZ1902" s="2"/>
      <c r="BA1902" s="2"/>
      <c r="BB1902" s="56"/>
      <c r="BC1902" s="105"/>
      <c r="BD1902" s="105"/>
      <c r="BE1902" s="105"/>
      <c r="BF1902" s="105"/>
      <c r="BG1902" s="110"/>
      <c r="BH1902" s="2"/>
      <c r="BI1902" s="2"/>
      <c r="BJ1902" s="2"/>
      <c r="BK1902" s="2"/>
      <c r="BL1902" s="56"/>
      <c r="BM1902" s="48"/>
      <c r="BN1902" s="48"/>
      <c r="BO1902" s="48"/>
      <c r="BP1902" s="48"/>
      <c r="BQ1902" s="118"/>
      <c r="BR1902" s="2"/>
      <c r="BS1902" s="2"/>
      <c r="BT1902" s="2"/>
      <c r="BU1902" s="2"/>
      <c r="BV1902" s="56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18" t="s">
        <v>5</v>
      </c>
      <c r="H1903" s="3">
        <v>2024</v>
      </c>
      <c r="I1903" s="20" t="s">
        <v>316</v>
      </c>
      <c r="J1903" s="185" t="s">
        <v>348</v>
      </c>
      <c r="K1903" s="185" t="s">
        <v>320</v>
      </c>
      <c r="L1903" s="187">
        <f t="shared" si="60"/>
        <v>0</v>
      </c>
      <c r="M1903" s="187">
        <f t="shared" si="61"/>
        <v>0</v>
      </c>
      <c r="N1903" s="186"/>
      <c r="O1903" s="33"/>
      <c r="P1903" s="33"/>
      <c r="Q1903" s="33"/>
      <c r="R1903" s="33"/>
      <c r="S1903" s="41"/>
      <c r="T1903" s="2"/>
      <c r="U1903" s="2"/>
      <c r="V1903" s="2"/>
      <c r="W1903" s="2"/>
      <c r="X1903" s="56"/>
      <c r="Y1903" s="62"/>
      <c r="Z1903" s="62"/>
      <c r="AA1903" s="62"/>
      <c r="AB1903" s="62"/>
      <c r="AC1903" s="69"/>
      <c r="AD1903" s="2"/>
      <c r="AE1903" s="2"/>
      <c r="AF1903" s="2"/>
      <c r="AG1903" s="2"/>
      <c r="AH1903" s="56"/>
      <c r="AI1903" s="72"/>
      <c r="AJ1903" s="72"/>
      <c r="AK1903" s="72"/>
      <c r="AL1903" s="72"/>
      <c r="AM1903" s="81"/>
      <c r="AN1903" s="2"/>
      <c r="AO1903" s="2"/>
      <c r="AP1903" s="2"/>
      <c r="AQ1903" s="2"/>
      <c r="AR1903" s="56"/>
      <c r="AS1903" s="85"/>
      <c r="AT1903" s="85"/>
      <c r="AU1903" s="85"/>
      <c r="AV1903" s="85"/>
      <c r="AW1903" s="101"/>
      <c r="AX1903" s="2"/>
      <c r="AY1903" s="2"/>
      <c r="AZ1903" s="2"/>
      <c r="BA1903" s="2"/>
      <c r="BB1903" s="56"/>
      <c r="BC1903" s="105"/>
      <c r="BD1903" s="105"/>
      <c r="BE1903" s="105"/>
      <c r="BF1903" s="105"/>
      <c r="BG1903" s="110"/>
      <c r="BH1903" s="2"/>
      <c r="BI1903" s="2"/>
      <c r="BJ1903" s="2"/>
      <c r="BK1903" s="2"/>
      <c r="BL1903" s="56"/>
      <c r="BM1903" s="48"/>
      <c r="BN1903" s="48"/>
      <c r="BO1903" s="48"/>
      <c r="BP1903" s="48"/>
      <c r="BQ1903" s="118"/>
      <c r="BR1903" s="2"/>
      <c r="BS1903" s="2"/>
      <c r="BT1903" s="2"/>
      <c r="BU1903" s="2"/>
      <c r="BV1903" s="56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18" t="s">
        <v>5</v>
      </c>
      <c r="H1904" s="3">
        <v>2024</v>
      </c>
      <c r="I1904" s="20" t="s">
        <v>282</v>
      </c>
      <c r="J1904" s="184" t="s">
        <v>272</v>
      </c>
      <c r="K1904" s="184" t="s">
        <v>321</v>
      </c>
      <c r="L1904" s="187">
        <f t="shared" si="60"/>
        <v>0</v>
      </c>
      <c r="M1904" s="187">
        <f t="shared" si="61"/>
        <v>0</v>
      </c>
      <c r="N1904" s="186"/>
      <c r="O1904" s="33"/>
      <c r="P1904" s="33"/>
      <c r="Q1904" s="33"/>
      <c r="R1904" s="33"/>
      <c r="S1904" s="41"/>
      <c r="T1904" s="2"/>
      <c r="U1904" s="2"/>
      <c r="V1904" s="2"/>
      <c r="W1904" s="2"/>
      <c r="X1904" s="56"/>
      <c r="Y1904" s="62"/>
      <c r="Z1904" s="62"/>
      <c r="AA1904" s="62"/>
      <c r="AB1904" s="62"/>
      <c r="AC1904" s="69"/>
      <c r="AD1904" s="2"/>
      <c r="AE1904" s="2"/>
      <c r="AF1904" s="2"/>
      <c r="AG1904" s="2"/>
      <c r="AH1904" s="56"/>
      <c r="AI1904" s="72"/>
      <c r="AJ1904" s="72"/>
      <c r="AK1904" s="72"/>
      <c r="AL1904" s="72"/>
      <c r="AM1904" s="81"/>
      <c r="AN1904" s="2"/>
      <c r="AO1904" s="2"/>
      <c r="AP1904" s="2"/>
      <c r="AQ1904" s="2"/>
      <c r="AR1904" s="56"/>
      <c r="AS1904" s="85"/>
      <c r="AT1904" s="85"/>
      <c r="AU1904" s="85"/>
      <c r="AV1904" s="85"/>
      <c r="AW1904" s="101"/>
      <c r="AX1904" s="2"/>
      <c r="AY1904" s="2"/>
      <c r="AZ1904" s="2"/>
      <c r="BA1904" s="2"/>
      <c r="BB1904" s="56"/>
      <c r="BC1904" s="105"/>
      <c r="BD1904" s="105"/>
      <c r="BE1904" s="105"/>
      <c r="BF1904" s="105"/>
      <c r="BG1904" s="110"/>
      <c r="BH1904" s="2"/>
      <c r="BI1904" s="2"/>
      <c r="BJ1904" s="2"/>
      <c r="BK1904" s="2"/>
      <c r="BL1904" s="56"/>
      <c r="BM1904" s="48"/>
      <c r="BN1904" s="48"/>
      <c r="BO1904" s="48"/>
      <c r="BP1904" s="48"/>
      <c r="BQ1904" s="118"/>
      <c r="BR1904" s="2"/>
      <c r="BS1904" s="2"/>
      <c r="BT1904" s="2"/>
      <c r="BU1904" s="2"/>
      <c r="BV1904" s="56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18" t="s">
        <v>5</v>
      </c>
      <c r="H1905" s="3">
        <v>2024</v>
      </c>
      <c r="I1905" s="20" t="s">
        <v>282</v>
      </c>
      <c r="J1905" s="184" t="s">
        <v>273</v>
      </c>
      <c r="K1905" s="184" t="s">
        <v>321</v>
      </c>
      <c r="L1905" s="187">
        <f t="shared" si="60"/>
        <v>0</v>
      </c>
      <c r="M1905" s="187">
        <f t="shared" si="61"/>
        <v>0</v>
      </c>
      <c r="N1905" s="186"/>
      <c r="O1905" s="33"/>
      <c r="P1905" s="33"/>
      <c r="Q1905" s="33"/>
      <c r="R1905" s="33"/>
      <c r="S1905" s="42"/>
      <c r="T1905" s="2"/>
      <c r="U1905" s="2"/>
      <c r="V1905" s="2"/>
      <c r="W1905" s="2"/>
      <c r="X1905" s="55"/>
      <c r="Y1905" s="62"/>
      <c r="Z1905" s="62"/>
      <c r="AA1905" s="62"/>
      <c r="AB1905" s="62"/>
      <c r="AC1905" s="68"/>
      <c r="AD1905" s="2"/>
      <c r="AE1905" s="2"/>
      <c r="AF1905" s="2"/>
      <c r="AG1905" s="2"/>
      <c r="AH1905" s="55"/>
      <c r="AI1905" s="72"/>
      <c r="AJ1905" s="72"/>
      <c r="AK1905" s="72"/>
      <c r="AL1905" s="72"/>
      <c r="AM1905" s="80"/>
      <c r="AN1905" s="2"/>
      <c r="AO1905" s="2"/>
      <c r="AP1905" s="2"/>
      <c r="AQ1905" s="2"/>
      <c r="AR1905" s="55"/>
      <c r="AS1905" s="85"/>
      <c r="AT1905" s="85"/>
      <c r="AU1905" s="85"/>
      <c r="AV1905" s="85"/>
      <c r="AW1905" s="100"/>
      <c r="AX1905" s="2"/>
      <c r="AY1905" s="2"/>
      <c r="AZ1905" s="2"/>
      <c r="BA1905" s="2"/>
      <c r="BB1905" s="55"/>
      <c r="BC1905" s="105"/>
      <c r="BD1905" s="105"/>
      <c r="BE1905" s="105"/>
      <c r="BF1905" s="105"/>
      <c r="BG1905" s="109"/>
      <c r="BH1905" s="2"/>
      <c r="BI1905" s="2"/>
      <c r="BJ1905" s="2"/>
      <c r="BK1905" s="2"/>
      <c r="BL1905" s="55"/>
      <c r="BM1905" s="48"/>
      <c r="BN1905" s="48"/>
      <c r="BO1905" s="48"/>
      <c r="BP1905" s="48"/>
      <c r="BQ1905" s="117"/>
      <c r="BR1905" s="2"/>
      <c r="BS1905" s="2"/>
      <c r="BT1905" s="2"/>
      <c r="BU1905" s="2"/>
      <c r="BV1905" s="55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18" t="s">
        <v>5</v>
      </c>
      <c r="H1906" s="3">
        <v>2024</v>
      </c>
      <c r="I1906" s="20" t="s">
        <v>282</v>
      </c>
      <c r="J1906" s="184" t="s">
        <v>274</v>
      </c>
      <c r="K1906" s="184" t="s">
        <v>321</v>
      </c>
      <c r="L1906" s="187">
        <f t="shared" si="60"/>
        <v>0</v>
      </c>
      <c r="M1906" s="187">
        <f t="shared" si="61"/>
        <v>0</v>
      </c>
      <c r="N1906" s="186"/>
      <c r="O1906" s="33"/>
      <c r="P1906" s="33"/>
      <c r="Q1906" s="33"/>
      <c r="R1906" s="33"/>
      <c r="S1906" s="42"/>
      <c r="T1906" s="2"/>
      <c r="U1906" s="2"/>
      <c r="V1906" s="2"/>
      <c r="W1906" s="2"/>
      <c r="X1906" s="55"/>
      <c r="Y1906" s="62"/>
      <c r="Z1906" s="62"/>
      <c r="AA1906" s="62"/>
      <c r="AB1906" s="62"/>
      <c r="AC1906" s="68"/>
      <c r="AD1906" s="2"/>
      <c r="AE1906" s="2"/>
      <c r="AF1906" s="2"/>
      <c r="AG1906" s="2"/>
      <c r="AH1906" s="55"/>
      <c r="AI1906" s="72"/>
      <c r="AJ1906" s="72"/>
      <c r="AK1906" s="72"/>
      <c r="AL1906" s="72"/>
      <c r="AM1906" s="80"/>
      <c r="AN1906" s="2"/>
      <c r="AO1906" s="2"/>
      <c r="AP1906" s="2"/>
      <c r="AQ1906" s="2"/>
      <c r="AR1906" s="55"/>
      <c r="AS1906" s="85"/>
      <c r="AT1906" s="85"/>
      <c r="AU1906" s="85"/>
      <c r="AV1906" s="85"/>
      <c r="AW1906" s="100"/>
      <c r="AX1906" s="2"/>
      <c r="AY1906" s="2"/>
      <c r="AZ1906" s="2"/>
      <c r="BA1906" s="2"/>
      <c r="BB1906" s="55"/>
      <c r="BC1906" s="105"/>
      <c r="BD1906" s="105"/>
      <c r="BE1906" s="105"/>
      <c r="BF1906" s="105"/>
      <c r="BG1906" s="109"/>
      <c r="BH1906" s="2"/>
      <c r="BI1906" s="2"/>
      <c r="BJ1906" s="2"/>
      <c r="BK1906" s="2"/>
      <c r="BL1906" s="55"/>
      <c r="BM1906" s="48"/>
      <c r="BN1906" s="48"/>
      <c r="BO1906" s="48"/>
      <c r="BP1906" s="48"/>
      <c r="BQ1906" s="117"/>
      <c r="BR1906" s="2"/>
      <c r="BS1906" s="2"/>
      <c r="BT1906" s="2"/>
      <c r="BU1906" s="2"/>
      <c r="BV1906" s="55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18" t="s">
        <v>5</v>
      </c>
      <c r="H1907" s="3">
        <v>2024</v>
      </c>
      <c r="I1907" s="20" t="s">
        <v>282</v>
      </c>
      <c r="J1907" s="184" t="s">
        <v>275</v>
      </c>
      <c r="K1907" s="184" t="s">
        <v>321</v>
      </c>
      <c r="L1907" s="188">
        <f t="shared" si="60"/>
        <v>3.3500000000000002E-2</v>
      </c>
      <c r="M1907" s="187">
        <f t="shared" si="61"/>
        <v>42.771999999999998</v>
      </c>
      <c r="N1907" s="2" t="s">
        <v>363</v>
      </c>
      <c r="O1907" s="33"/>
      <c r="P1907" s="33"/>
      <c r="Q1907" s="33"/>
      <c r="R1907" s="33"/>
      <c r="S1907" s="41"/>
      <c r="T1907" s="2"/>
      <c r="U1907" s="2"/>
      <c r="V1907" s="2"/>
      <c r="W1907" s="2"/>
      <c r="X1907" s="56"/>
      <c r="Y1907" s="62"/>
      <c r="Z1907" s="62"/>
      <c r="AA1907" s="62"/>
      <c r="AB1907" s="62"/>
      <c r="AC1907" s="69"/>
      <c r="AD1907" s="2"/>
      <c r="AE1907" s="2" t="s">
        <v>363</v>
      </c>
      <c r="AF1907" s="2"/>
      <c r="AG1907" s="2">
        <v>3.3500000000000002E-2</v>
      </c>
      <c r="AH1907" s="56">
        <v>42.771999999999998</v>
      </c>
      <c r="AI1907" s="72"/>
      <c r="AJ1907" s="72"/>
      <c r="AK1907" s="72"/>
      <c r="AL1907" s="72"/>
      <c r="AM1907" s="81"/>
      <c r="AN1907" s="2"/>
      <c r="AO1907" s="2"/>
      <c r="AP1907" s="2"/>
      <c r="AQ1907" s="2"/>
      <c r="AR1907" s="56"/>
      <c r="AS1907" s="85"/>
      <c r="AT1907" s="85"/>
      <c r="AU1907" s="85"/>
      <c r="AV1907" s="85"/>
      <c r="AW1907" s="101"/>
      <c r="AX1907" s="2"/>
      <c r="AY1907" s="2"/>
      <c r="AZ1907" s="2"/>
      <c r="BA1907" s="2"/>
      <c r="BB1907" s="56"/>
      <c r="BC1907" s="105"/>
      <c r="BD1907" s="105"/>
      <c r="BE1907" s="105"/>
      <c r="BF1907" s="105"/>
      <c r="BG1907" s="110"/>
      <c r="BH1907" s="2"/>
      <c r="BI1907" s="2"/>
      <c r="BJ1907" s="2"/>
      <c r="BK1907" s="2"/>
      <c r="BL1907" s="56"/>
      <c r="BM1907" s="48"/>
      <c r="BN1907" s="48"/>
      <c r="BO1907" s="48"/>
      <c r="BP1907" s="48"/>
      <c r="BQ1907" s="118"/>
      <c r="BR1907" s="2"/>
      <c r="BS1907" s="2"/>
      <c r="BT1907" s="2"/>
      <c r="BU1907" s="2"/>
      <c r="BV1907" s="56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18" t="s">
        <v>5</v>
      </c>
      <c r="H1908" s="3">
        <v>2024</v>
      </c>
      <c r="I1908" s="20" t="s">
        <v>282</v>
      </c>
      <c r="J1908" s="184" t="s">
        <v>276</v>
      </c>
      <c r="K1908" s="184" t="s">
        <v>320</v>
      </c>
      <c r="L1908" s="187">
        <f t="shared" si="60"/>
        <v>0</v>
      </c>
      <c r="M1908" s="187">
        <f t="shared" si="61"/>
        <v>0</v>
      </c>
      <c r="N1908" s="186"/>
      <c r="O1908" s="33"/>
      <c r="P1908" s="33"/>
      <c r="Q1908" s="33"/>
      <c r="R1908" s="33"/>
      <c r="S1908" s="41"/>
      <c r="T1908" s="2"/>
      <c r="U1908" s="2"/>
      <c r="V1908" s="2"/>
      <c r="W1908" s="2"/>
      <c r="X1908" s="56"/>
      <c r="Y1908" s="62"/>
      <c r="Z1908" s="62"/>
      <c r="AA1908" s="62"/>
      <c r="AB1908" s="62"/>
      <c r="AC1908" s="69"/>
      <c r="AD1908" s="2"/>
      <c r="AE1908" s="2"/>
      <c r="AF1908" s="2"/>
      <c r="AG1908" s="2"/>
      <c r="AH1908" s="56"/>
      <c r="AI1908" s="72"/>
      <c r="AJ1908" s="72"/>
      <c r="AK1908" s="72"/>
      <c r="AL1908" s="72"/>
      <c r="AM1908" s="81"/>
      <c r="AN1908" s="2"/>
      <c r="AO1908" s="2"/>
      <c r="AP1908" s="2"/>
      <c r="AQ1908" s="2"/>
      <c r="AR1908" s="56"/>
      <c r="AS1908" s="85"/>
      <c r="AT1908" s="85"/>
      <c r="AU1908" s="85"/>
      <c r="AV1908" s="85"/>
      <c r="AW1908" s="101"/>
      <c r="AX1908" s="2"/>
      <c r="AY1908" s="2"/>
      <c r="AZ1908" s="2"/>
      <c r="BA1908" s="2"/>
      <c r="BB1908" s="56"/>
      <c r="BC1908" s="105"/>
      <c r="BD1908" s="105"/>
      <c r="BE1908" s="105"/>
      <c r="BF1908" s="105"/>
      <c r="BG1908" s="110"/>
      <c r="BH1908" s="2"/>
      <c r="BI1908" s="2"/>
      <c r="BJ1908" s="2"/>
      <c r="BK1908" s="2"/>
      <c r="BL1908" s="56"/>
      <c r="BM1908" s="48"/>
      <c r="BN1908" s="48"/>
      <c r="BO1908" s="48"/>
      <c r="BP1908" s="48"/>
      <c r="BQ1908" s="118"/>
      <c r="BR1908" s="2"/>
      <c r="BS1908" s="2"/>
      <c r="BT1908" s="2"/>
      <c r="BU1908" s="2"/>
      <c r="BV1908" s="56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18" t="s">
        <v>5</v>
      </c>
      <c r="H1909" s="3">
        <v>2024</v>
      </c>
      <c r="I1909" s="20" t="s">
        <v>282</v>
      </c>
      <c r="J1909" s="184" t="s">
        <v>277</v>
      </c>
      <c r="K1909" s="184" t="s">
        <v>320</v>
      </c>
      <c r="L1909" s="187">
        <f t="shared" si="60"/>
        <v>0</v>
      </c>
      <c r="M1909" s="187">
        <f t="shared" si="61"/>
        <v>0</v>
      </c>
      <c r="N1909" s="186"/>
      <c r="O1909" s="33"/>
      <c r="P1909" s="33"/>
      <c r="Q1909" s="33"/>
      <c r="R1909" s="33"/>
      <c r="S1909" s="41"/>
      <c r="T1909" s="2"/>
      <c r="U1909" s="2"/>
      <c r="V1909" s="2"/>
      <c r="W1909" s="2"/>
      <c r="X1909" s="56"/>
      <c r="Y1909" s="62"/>
      <c r="Z1909" s="62"/>
      <c r="AA1909" s="62"/>
      <c r="AB1909" s="62"/>
      <c r="AC1909" s="69"/>
      <c r="AD1909" s="2"/>
      <c r="AE1909" s="2"/>
      <c r="AF1909" s="2"/>
      <c r="AG1909" s="2"/>
      <c r="AH1909" s="56"/>
      <c r="AI1909" s="72"/>
      <c r="AJ1909" s="72"/>
      <c r="AK1909" s="72"/>
      <c r="AL1909" s="72"/>
      <c r="AM1909" s="81"/>
      <c r="AN1909" s="2"/>
      <c r="AO1909" s="2"/>
      <c r="AP1909" s="2"/>
      <c r="AQ1909" s="2"/>
      <c r="AR1909" s="56"/>
      <c r="AS1909" s="85"/>
      <c r="AT1909" s="85"/>
      <c r="AU1909" s="85"/>
      <c r="AV1909" s="85"/>
      <c r="AW1909" s="101"/>
      <c r="AX1909" s="2"/>
      <c r="AY1909" s="2"/>
      <c r="AZ1909" s="2"/>
      <c r="BA1909" s="2"/>
      <c r="BB1909" s="56"/>
      <c r="BC1909" s="105"/>
      <c r="BD1909" s="105"/>
      <c r="BE1909" s="105"/>
      <c r="BF1909" s="105"/>
      <c r="BG1909" s="110"/>
      <c r="BH1909" s="2"/>
      <c r="BI1909" s="2"/>
      <c r="BJ1909" s="2"/>
      <c r="BK1909" s="2"/>
      <c r="BL1909" s="56"/>
      <c r="BM1909" s="48"/>
      <c r="BN1909" s="48"/>
      <c r="BO1909" s="48"/>
      <c r="BP1909" s="48"/>
      <c r="BQ1909" s="118"/>
      <c r="BR1909" s="2"/>
      <c r="BS1909" s="2"/>
      <c r="BT1909" s="2"/>
      <c r="BU1909" s="2"/>
      <c r="BV1909" s="56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18" t="s">
        <v>5</v>
      </c>
      <c r="H1910" s="3">
        <v>2024</v>
      </c>
      <c r="I1910" s="20" t="s">
        <v>283</v>
      </c>
      <c r="J1910" s="184" t="s">
        <v>298</v>
      </c>
      <c r="K1910" s="184" t="s">
        <v>321</v>
      </c>
      <c r="L1910" s="187">
        <f t="shared" si="60"/>
        <v>0</v>
      </c>
      <c r="M1910" s="187">
        <f t="shared" si="61"/>
        <v>0</v>
      </c>
      <c r="N1910" s="186"/>
      <c r="O1910" s="33"/>
      <c r="P1910" s="33"/>
      <c r="Q1910" s="33"/>
      <c r="R1910" s="33"/>
      <c r="S1910" s="41"/>
      <c r="T1910" s="2"/>
      <c r="U1910" s="2"/>
      <c r="V1910" s="2"/>
      <c r="W1910" s="2"/>
      <c r="X1910" s="56"/>
      <c r="Y1910" s="62"/>
      <c r="Z1910" s="62"/>
      <c r="AA1910" s="62"/>
      <c r="AB1910" s="62"/>
      <c r="AC1910" s="69"/>
      <c r="AD1910" s="2"/>
      <c r="AE1910" s="2"/>
      <c r="AF1910" s="2"/>
      <c r="AG1910" s="2"/>
      <c r="AH1910" s="56"/>
      <c r="AI1910" s="72"/>
      <c r="AJ1910" s="72"/>
      <c r="AK1910" s="72"/>
      <c r="AL1910" s="72"/>
      <c r="AM1910" s="81"/>
      <c r="AN1910" s="2"/>
      <c r="AO1910" s="2"/>
      <c r="AP1910" s="2"/>
      <c r="AQ1910" s="2"/>
      <c r="AR1910" s="56"/>
      <c r="AS1910" s="85"/>
      <c r="AT1910" s="85"/>
      <c r="AU1910" s="85"/>
      <c r="AV1910" s="85"/>
      <c r="AW1910" s="101"/>
      <c r="AX1910" s="2"/>
      <c r="AY1910" s="2"/>
      <c r="AZ1910" s="2"/>
      <c r="BA1910" s="2"/>
      <c r="BB1910" s="56"/>
      <c r="BC1910" s="105"/>
      <c r="BD1910" s="105"/>
      <c r="BE1910" s="105"/>
      <c r="BF1910" s="105"/>
      <c r="BG1910" s="110"/>
      <c r="BH1910" s="2"/>
      <c r="BI1910" s="2"/>
      <c r="BJ1910" s="2"/>
      <c r="BK1910" s="2"/>
      <c r="BL1910" s="56"/>
      <c r="BM1910" s="48"/>
      <c r="BN1910" s="48"/>
      <c r="BO1910" s="48"/>
      <c r="BP1910" s="48"/>
      <c r="BQ1910" s="118"/>
      <c r="BR1910" s="2"/>
      <c r="BS1910" s="2"/>
      <c r="BT1910" s="2"/>
      <c r="BU1910" s="2"/>
      <c r="BV1910" s="56"/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18" t="s">
        <v>5</v>
      </c>
      <c r="H1911" s="3">
        <v>2024</v>
      </c>
      <c r="I1911" s="20" t="s">
        <v>283</v>
      </c>
      <c r="J1911" s="184" t="s">
        <v>278</v>
      </c>
      <c r="K1911" s="184" t="s">
        <v>320</v>
      </c>
      <c r="L1911" s="187">
        <f t="shared" si="60"/>
        <v>0</v>
      </c>
      <c r="M1911" s="187">
        <f t="shared" si="61"/>
        <v>0</v>
      </c>
      <c r="N1911" s="186"/>
      <c r="O1911" s="33"/>
      <c r="P1911" s="33"/>
      <c r="Q1911" s="33"/>
      <c r="R1911" s="33"/>
      <c r="S1911" s="41"/>
      <c r="T1911" s="2"/>
      <c r="U1911" s="2"/>
      <c r="V1911" s="2"/>
      <c r="W1911" s="2"/>
      <c r="X1911" s="56"/>
      <c r="Y1911" s="62"/>
      <c r="Z1911" s="62"/>
      <c r="AA1911" s="62"/>
      <c r="AB1911" s="62"/>
      <c r="AC1911" s="69"/>
      <c r="AD1911" s="2"/>
      <c r="AE1911" s="2"/>
      <c r="AF1911" s="2"/>
      <c r="AG1911" s="2"/>
      <c r="AH1911" s="56"/>
      <c r="AI1911" s="72"/>
      <c r="AJ1911" s="72"/>
      <c r="AK1911" s="72"/>
      <c r="AL1911" s="72"/>
      <c r="AM1911" s="81"/>
      <c r="AN1911" s="2"/>
      <c r="AO1911" s="2"/>
      <c r="AP1911" s="2"/>
      <c r="AQ1911" s="2"/>
      <c r="AR1911" s="56"/>
      <c r="AS1911" s="85"/>
      <c r="AT1911" s="85"/>
      <c r="AU1911" s="85"/>
      <c r="AV1911" s="85"/>
      <c r="AW1911" s="101"/>
      <c r="AX1911" s="2"/>
      <c r="AY1911" s="2"/>
      <c r="AZ1911" s="2"/>
      <c r="BA1911" s="2"/>
      <c r="BB1911" s="56"/>
      <c r="BC1911" s="105"/>
      <c r="BD1911" s="105"/>
      <c r="BE1911" s="105"/>
      <c r="BF1911" s="105"/>
      <c r="BG1911" s="110"/>
      <c r="BH1911" s="2"/>
      <c r="BI1911" s="2"/>
      <c r="BJ1911" s="2"/>
      <c r="BK1911" s="2"/>
      <c r="BL1911" s="56"/>
      <c r="BM1911" s="48"/>
      <c r="BN1911" s="48"/>
      <c r="BO1911" s="48"/>
      <c r="BP1911" s="48"/>
      <c r="BQ1911" s="118"/>
      <c r="BR1911" s="2"/>
      <c r="BS1911" s="2"/>
      <c r="BT1911" s="2"/>
      <c r="BU1911" s="2"/>
      <c r="BV1911" s="56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18" t="s">
        <v>5</v>
      </c>
      <c r="H1912" s="3">
        <v>2024</v>
      </c>
      <c r="I1912" s="20" t="s">
        <v>283</v>
      </c>
      <c r="J1912" s="184" t="s">
        <v>279</v>
      </c>
      <c r="K1912" s="184" t="s">
        <v>320</v>
      </c>
      <c r="L1912" s="187">
        <f t="shared" si="60"/>
        <v>0</v>
      </c>
      <c r="M1912" s="187">
        <f t="shared" si="61"/>
        <v>0</v>
      </c>
      <c r="N1912" s="186"/>
      <c r="O1912" s="33"/>
      <c r="P1912" s="33"/>
      <c r="Q1912" s="33"/>
      <c r="R1912" s="33"/>
      <c r="S1912" s="41"/>
      <c r="T1912" s="2"/>
      <c r="U1912" s="2"/>
      <c r="V1912" s="2"/>
      <c r="W1912" s="2"/>
      <c r="X1912" s="56"/>
      <c r="Y1912" s="62"/>
      <c r="Z1912" s="62"/>
      <c r="AA1912" s="62"/>
      <c r="AB1912" s="62"/>
      <c r="AC1912" s="69"/>
      <c r="AD1912" s="2"/>
      <c r="AE1912" s="2"/>
      <c r="AF1912" s="2"/>
      <c r="AG1912" s="2"/>
      <c r="AH1912" s="56"/>
      <c r="AI1912" s="72"/>
      <c r="AJ1912" s="72"/>
      <c r="AK1912" s="72"/>
      <c r="AL1912" s="72"/>
      <c r="AM1912" s="81"/>
      <c r="AN1912" s="2"/>
      <c r="AO1912" s="2"/>
      <c r="AP1912" s="2"/>
      <c r="AQ1912" s="2"/>
      <c r="AR1912" s="56"/>
      <c r="AS1912" s="85"/>
      <c r="AT1912" s="85"/>
      <c r="AU1912" s="85"/>
      <c r="AV1912" s="85"/>
      <c r="AW1912" s="101"/>
      <c r="AX1912" s="2"/>
      <c r="AY1912" s="2"/>
      <c r="AZ1912" s="2"/>
      <c r="BA1912" s="2"/>
      <c r="BB1912" s="56"/>
      <c r="BC1912" s="105"/>
      <c r="BD1912" s="105"/>
      <c r="BE1912" s="105"/>
      <c r="BF1912" s="105"/>
      <c r="BG1912" s="110"/>
      <c r="BH1912" s="2"/>
      <c r="BI1912" s="2"/>
      <c r="BJ1912" s="2"/>
      <c r="BK1912" s="2"/>
      <c r="BL1912" s="56"/>
      <c r="BM1912" s="48"/>
      <c r="BN1912" s="48"/>
      <c r="BO1912" s="48"/>
      <c r="BP1912" s="48"/>
      <c r="BQ1912" s="118"/>
      <c r="BR1912" s="2"/>
      <c r="BS1912" s="2"/>
      <c r="BT1912" s="2"/>
      <c r="BU1912" s="2"/>
      <c r="BV1912" s="56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18" t="s">
        <v>5</v>
      </c>
      <c r="H1913" s="3">
        <v>2024</v>
      </c>
      <c r="I1913" s="20" t="s">
        <v>286</v>
      </c>
      <c r="J1913" s="184" t="s">
        <v>280</v>
      </c>
      <c r="K1913" s="184" t="s">
        <v>319</v>
      </c>
      <c r="L1913" s="187">
        <f t="shared" si="60"/>
        <v>0</v>
      </c>
      <c r="M1913" s="187">
        <f t="shared" si="61"/>
        <v>0</v>
      </c>
      <c r="N1913" s="186"/>
      <c r="O1913" s="33"/>
      <c r="P1913" s="33"/>
      <c r="Q1913" s="33"/>
      <c r="R1913" s="33"/>
      <c r="S1913" s="41"/>
      <c r="T1913" s="2"/>
      <c r="U1913" s="2"/>
      <c r="V1913" s="2"/>
      <c r="W1913" s="2"/>
      <c r="X1913" s="56"/>
      <c r="Y1913" s="62"/>
      <c r="Z1913" s="62"/>
      <c r="AA1913" s="62"/>
      <c r="AB1913" s="62"/>
      <c r="AC1913" s="69"/>
      <c r="AD1913" s="2"/>
      <c r="AE1913" s="2"/>
      <c r="AF1913" s="2"/>
      <c r="AG1913" s="2"/>
      <c r="AH1913" s="56"/>
      <c r="AI1913" s="72"/>
      <c r="AJ1913" s="72"/>
      <c r="AK1913" s="72"/>
      <c r="AL1913" s="72"/>
      <c r="AM1913" s="81"/>
      <c r="AN1913" s="2"/>
      <c r="AO1913" s="2"/>
      <c r="AP1913" s="2"/>
      <c r="AQ1913" s="2"/>
      <c r="AR1913" s="56"/>
      <c r="AS1913" s="85"/>
      <c r="AT1913" s="85"/>
      <c r="AU1913" s="85"/>
      <c r="AV1913" s="85"/>
      <c r="AW1913" s="101"/>
      <c r="AX1913" s="2"/>
      <c r="AY1913" s="2"/>
      <c r="AZ1913" s="2"/>
      <c r="BA1913" s="2"/>
      <c r="BB1913" s="56"/>
      <c r="BC1913" s="105"/>
      <c r="BD1913" s="105"/>
      <c r="BE1913" s="105"/>
      <c r="BF1913" s="105"/>
      <c r="BG1913" s="110"/>
      <c r="BH1913" s="2"/>
      <c r="BI1913" s="2"/>
      <c r="BJ1913" s="2"/>
      <c r="BK1913" s="2"/>
      <c r="BL1913" s="56"/>
      <c r="BM1913" s="48"/>
      <c r="BN1913" s="48"/>
      <c r="BO1913" s="48"/>
      <c r="BP1913" s="48"/>
      <c r="BQ1913" s="118"/>
      <c r="BR1913" s="2"/>
      <c r="BS1913" s="2"/>
      <c r="BT1913" s="2"/>
      <c r="BU1913" s="2"/>
      <c r="BV1913" s="56"/>
    </row>
    <row r="1914" spans="1:74" hidden="1" x14ac:dyDescent="0.3">
      <c r="A1914" s="2" t="s">
        <v>54</v>
      </c>
      <c r="B1914" s="2" t="s">
        <v>2</v>
      </c>
      <c r="C1914" s="2" t="s">
        <v>3</v>
      </c>
      <c r="D1914" s="2" t="s">
        <v>52</v>
      </c>
      <c r="E1914" s="3">
        <v>18</v>
      </c>
      <c r="F1914" s="3"/>
      <c r="G1914" s="18" t="s">
        <v>5</v>
      </c>
      <c r="H1914" s="3">
        <v>2024</v>
      </c>
      <c r="I1914" s="20" t="s">
        <v>286</v>
      </c>
      <c r="J1914" s="184" t="s">
        <v>281</v>
      </c>
      <c r="K1914" s="184" t="s">
        <v>319</v>
      </c>
      <c r="L1914" s="187">
        <f t="shared" si="60"/>
        <v>0</v>
      </c>
      <c r="M1914" s="187">
        <f t="shared" si="61"/>
        <v>51.552</v>
      </c>
      <c r="N1914" s="186" t="s">
        <v>1396</v>
      </c>
      <c r="O1914" s="33"/>
      <c r="P1914" s="33"/>
      <c r="Q1914" s="33"/>
      <c r="R1914" s="33"/>
      <c r="S1914" s="41"/>
      <c r="T1914" s="2"/>
      <c r="U1914" s="2"/>
      <c r="V1914" s="2"/>
      <c r="W1914" s="2"/>
      <c r="X1914" s="56"/>
      <c r="Y1914" s="62"/>
      <c r="Z1914" s="62"/>
      <c r="AA1914" s="62"/>
      <c r="AB1914" s="62"/>
      <c r="AC1914" s="69"/>
      <c r="AD1914" s="2"/>
      <c r="AE1914" s="2"/>
      <c r="AF1914" s="2"/>
      <c r="AG1914" s="2"/>
      <c r="AH1914" s="56"/>
      <c r="AI1914" s="72"/>
      <c r="AJ1914" s="72"/>
      <c r="AK1914" s="72"/>
      <c r="AL1914" s="72"/>
      <c r="AM1914" s="81"/>
      <c r="AN1914" s="2"/>
      <c r="AO1914" s="2"/>
      <c r="AP1914" s="2"/>
      <c r="AQ1914" s="2"/>
      <c r="AR1914" s="56"/>
      <c r="AS1914" s="85"/>
      <c r="AT1914" s="85"/>
      <c r="AU1914" s="85"/>
      <c r="AV1914" s="85"/>
      <c r="AW1914" s="101"/>
      <c r="AX1914" s="2"/>
      <c r="AY1914" s="2"/>
      <c r="AZ1914" s="2"/>
      <c r="BA1914" s="2"/>
      <c r="BB1914" s="56"/>
      <c r="BC1914" s="105" t="s">
        <v>1061</v>
      </c>
      <c r="BD1914" s="105"/>
      <c r="BE1914" s="105"/>
      <c r="BF1914" s="105"/>
      <c r="BG1914" s="110">
        <v>4.5</v>
      </c>
      <c r="BH1914" s="2" t="s">
        <v>1016</v>
      </c>
      <c r="BI1914" s="2"/>
      <c r="BJ1914" s="2"/>
      <c r="BK1914" s="2"/>
      <c r="BL1914" s="56">
        <v>47.052</v>
      </c>
      <c r="BM1914" s="48"/>
      <c r="BN1914" s="48"/>
      <c r="BO1914" s="48"/>
      <c r="BP1914" s="48"/>
      <c r="BQ1914" s="118"/>
      <c r="BR1914" s="2"/>
      <c r="BS1914" s="2"/>
      <c r="BT1914" s="2"/>
      <c r="BU1914" s="2"/>
      <c r="BV1914" s="56"/>
    </row>
    <row r="1915" spans="1:74" s="13" customFormat="1" hidden="1" x14ac:dyDescent="0.3">
      <c r="A1915" s="12" t="s">
        <v>54</v>
      </c>
      <c r="B1915" s="12" t="s">
        <v>2</v>
      </c>
      <c r="C1915" s="12" t="s">
        <v>3</v>
      </c>
      <c r="D1915" s="12" t="s">
        <v>52</v>
      </c>
      <c r="E1915" s="7">
        <v>18</v>
      </c>
      <c r="F1915" s="7"/>
      <c r="G1915" s="19" t="s">
        <v>5</v>
      </c>
      <c r="H1915" s="7">
        <v>2024</v>
      </c>
      <c r="I1915" s="21"/>
      <c r="J1915" s="12" t="s">
        <v>314</v>
      </c>
      <c r="K1915" s="12"/>
      <c r="L1915" s="147"/>
      <c r="M1915" s="147">
        <f>SUM(M1877:M1914)</f>
        <v>96.926999999999992</v>
      </c>
      <c r="N1915" s="183"/>
      <c r="O1915" s="12"/>
      <c r="P1915" s="12"/>
      <c r="Q1915" s="12"/>
      <c r="R1915" s="12"/>
      <c r="S1915" s="52">
        <f>SUM(S1877:S1914)</f>
        <v>0</v>
      </c>
      <c r="T1915" s="12"/>
      <c r="U1915" s="12"/>
      <c r="V1915" s="12"/>
      <c r="W1915" s="12"/>
      <c r="X1915" s="52">
        <f>SUM(X1877:X1914)</f>
        <v>0</v>
      </c>
      <c r="Y1915" s="12"/>
      <c r="Z1915" s="12"/>
      <c r="AA1915" s="12"/>
      <c r="AB1915" s="12"/>
      <c r="AC1915" s="52">
        <f>SUM(AC1877:AC1914)</f>
        <v>0</v>
      </c>
      <c r="AD1915" s="12"/>
      <c r="AE1915" s="12"/>
      <c r="AF1915" s="12"/>
      <c r="AG1915" s="12"/>
      <c r="AH1915" s="52">
        <f>SUM(AH1877:AH1914)</f>
        <v>45.375</v>
      </c>
      <c r="AI1915" s="12"/>
      <c r="AJ1915" s="12"/>
      <c r="AK1915" s="12"/>
      <c r="AL1915" s="12"/>
      <c r="AM1915" s="52">
        <f>SUM(AM1877:AM1914)</f>
        <v>0</v>
      </c>
      <c r="AN1915" s="12"/>
      <c r="AO1915" s="12"/>
      <c r="AP1915" s="12"/>
      <c r="AQ1915" s="12"/>
      <c r="AR1915" s="52">
        <f>SUM(AR1877:AR1914)</f>
        <v>0</v>
      </c>
      <c r="AS1915" s="12"/>
      <c r="AT1915" s="12"/>
      <c r="AU1915" s="12"/>
      <c r="AV1915" s="12"/>
      <c r="AW1915" s="52">
        <f>SUM(AW1877:AW1914)</f>
        <v>0</v>
      </c>
      <c r="AX1915" s="12"/>
      <c r="AY1915" s="12"/>
      <c r="AZ1915" s="12"/>
      <c r="BA1915" s="12"/>
      <c r="BB1915" s="52">
        <f>SUM(BB1877:BB1914)</f>
        <v>0</v>
      </c>
      <c r="BC1915" s="12"/>
      <c r="BD1915" s="12"/>
      <c r="BE1915" s="12"/>
      <c r="BF1915" s="12"/>
      <c r="BG1915" s="52">
        <f>SUM(BG1877:BG1914)</f>
        <v>4.5</v>
      </c>
      <c r="BH1915" s="12"/>
      <c r="BI1915" s="12"/>
      <c r="BJ1915" s="12"/>
      <c r="BK1915" s="12"/>
      <c r="BL1915" s="52">
        <f>SUM(BL1877:BL1914)</f>
        <v>47.052</v>
      </c>
      <c r="BM1915" s="12"/>
      <c r="BN1915" s="12"/>
      <c r="BO1915" s="12"/>
      <c r="BP1915" s="12"/>
      <c r="BQ1915" s="52">
        <f>SUM(BQ1877:BQ1914)</f>
        <v>0</v>
      </c>
      <c r="BR1915" s="12"/>
      <c r="BS1915" s="12"/>
      <c r="BT1915" s="12"/>
      <c r="BU1915" s="12"/>
      <c r="BV1915" s="52">
        <f>SUM(BV1877:BV1914)</f>
        <v>0</v>
      </c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18" t="s">
        <v>5</v>
      </c>
      <c r="H1916" s="3">
        <v>2024</v>
      </c>
      <c r="I1916" s="20" t="s">
        <v>287</v>
      </c>
      <c r="J1916" s="184" t="s">
        <v>267</v>
      </c>
      <c r="K1916" s="184" t="s">
        <v>318</v>
      </c>
      <c r="L1916" s="187">
        <f t="shared" si="60"/>
        <v>0</v>
      </c>
      <c r="M1916" s="187">
        <f t="shared" si="61"/>
        <v>0</v>
      </c>
      <c r="N1916" s="186"/>
      <c r="O1916" s="33"/>
      <c r="P1916" s="33"/>
      <c r="Q1916" s="33"/>
      <c r="R1916" s="33"/>
      <c r="S1916" s="41"/>
      <c r="T1916" s="2"/>
      <c r="U1916" s="2"/>
      <c r="V1916" s="2"/>
      <c r="W1916" s="2"/>
      <c r="X1916" s="56"/>
      <c r="Y1916" s="62"/>
      <c r="Z1916" s="62"/>
      <c r="AA1916" s="62"/>
      <c r="AB1916" s="62"/>
      <c r="AC1916" s="69"/>
      <c r="AD1916" s="2"/>
      <c r="AE1916" s="2"/>
      <c r="AF1916" s="2"/>
      <c r="AG1916" s="2"/>
      <c r="AH1916" s="56"/>
      <c r="AI1916" s="72"/>
      <c r="AJ1916" s="72"/>
      <c r="AK1916" s="72"/>
      <c r="AL1916" s="72"/>
      <c r="AM1916" s="81"/>
      <c r="AN1916" s="2"/>
      <c r="AO1916" s="2"/>
      <c r="AP1916" s="2"/>
      <c r="AQ1916" s="2"/>
      <c r="AR1916" s="56"/>
      <c r="AS1916" s="85"/>
      <c r="AT1916" s="85"/>
      <c r="AU1916" s="85"/>
      <c r="AV1916" s="85"/>
      <c r="AW1916" s="101"/>
      <c r="AX1916" s="2"/>
      <c r="AY1916" s="2"/>
      <c r="AZ1916" s="2"/>
      <c r="BA1916" s="2"/>
      <c r="BB1916" s="56"/>
      <c r="BC1916" s="105"/>
      <c r="BD1916" s="105"/>
      <c r="BE1916" s="105"/>
      <c r="BF1916" s="105"/>
      <c r="BG1916" s="110"/>
      <c r="BH1916" s="2"/>
      <c r="BI1916" s="2"/>
      <c r="BJ1916" s="2"/>
      <c r="BK1916" s="2"/>
      <c r="BL1916" s="56"/>
      <c r="BM1916" s="48"/>
      <c r="BN1916" s="48"/>
      <c r="BO1916" s="48"/>
      <c r="BP1916" s="48"/>
      <c r="BQ1916" s="118"/>
      <c r="BR1916" s="2"/>
      <c r="BS1916" s="2"/>
      <c r="BT1916" s="2"/>
      <c r="BU1916" s="2"/>
      <c r="BV1916" s="56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18" t="s">
        <v>5</v>
      </c>
      <c r="H1917" s="3">
        <v>2024</v>
      </c>
      <c r="I1917" s="20" t="s">
        <v>287</v>
      </c>
      <c r="J1917" s="184" t="s">
        <v>291</v>
      </c>
      <c r="K1917" s="184" t="s">
        <v>319</v>
      </c>
      <c r="L1917" s="187">
        <f t="shared" si="60"/>
        <v>0</v>
      </c>
      <c r="M1917" s="187">
        <f t="shared" si="61"/>
        <v>0</v>
      </c>
      <c r="N1917" s="186"/>
      <c r="O1917" s="33"/>
      <c r="P1917" s="33"/>
      <c r="Q1917" s="33"/>
      <c r="R1917" s="33"/>
      <c r="S1917" s="41"/>
      <c r="T1917" s="2"/>
      <c r="U1917" s="2"/>
      <c r="V1917" s="2"/>
      <c r="W1917" s="2"/>
      <c r="X1917" s="56"/>
      <c r="Y1917" s="62"/>
      <c r="Z1917" s="62"/>
      <c r="AA1917" s="62"/>
      <c r="AB1917" s="62"/>
      <c r="AC1917" s="69"/>
      <c r="AD1917" s="2"/>
      <c r="AE1917" s="2"/>
      <c r="AF1917" s="2"/>
      <c r="AG1917" s="2"/>
      <c r="AH1917" s="56"/>
      <c r="AI1917" s="72"/>
      <c r="AJ1917" s="72"/>
      <c r="AK1917" s="72"/>
      <c r="AL1917" s="72"/>
      <c r="AM1917" s="81"/>
      <c r="AN1917" s="2"/>
      <c r="AO1917" s="2"/>
      <c r="AP1917" s="2"/>
      <c r="AQ1917" s="2"/>
      <c r="AR1917" s="56"/>
      <c r="AS1917" s="85"/>
      <c r="AT1917" s="85"/>
      <c r="AU1917" s="85"/>
      <c r="AV1917" s="85"/>
      <c r="AW1917" s="101"/>
      <c r="AX1917" s="2"/>
      <c r="AY1917" s="2"/>
      <c r="AZ1917" s="2"/>
      <c r="BA1917" s="2"/>
      <c r="BB1917" s="56"/>
      <c r="BC1917" s="105"/>
      <c r="BD1917" s="105"/>
      <c r="BE1917" s="105"/>
      <c r="BF1917" s="105"/>
      <c r="BG1917" s="110"/>
      <c r="BH1917" s="2"/>
      <c r="BI1917" s="2"/>
      <c r="BJ1917" s="2"/>
      <c r="BK1917" s="2"/>
      <c r="BL1917" s="56"/>
      <c r="BM1917" s="48"/>
      <c r="BN1917" s="48"/>
      <c r="BO1917" s="48"/>
      <c r="BP1917" s="48"/>
      <c r="BQ1917" s="118"/>
      <c r="BR1917" s="2"/>
      <c r="BS1917" s="2"/>
      <c r="BT1917" s="2"/>
      <c r="BU1917" s="2"/>
      <c r="BV1917" s="56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18" t="s">
        <v>5</v>
      </c>
      <c r="H1918" s="3">
        <v>2024</v>
      </c>
      <c r="I1918" s="20" t="s">
        <v>286</v>
      </c>
      <c r="J1918" s="184" t="s">
        <v>336</v>
      </c>
      <c r="K1918" s="184" t="s">
        <v>319</v>
      </c>
      <c r="L1918" s="187">
        <f t="shared" si="60"/>
        <v>0</v>
      </c>
      <c r="M1918" s="187">
        <f t="shared" si="61"/>
        <v>0</v>
      </c>
      <c r="N1918" s="186"/>
      <c r="O1918" s="33"/>
      <c r="P1918" s="33"/>
      <c r="Q1918" s="33"/>
      <c r="R1918" s="33"/>
      <c r="S1918" s="41"/>
      <c r="T1918" s="2"/>
      <c r="U1918" s="2"/>
      <c r="V1918" s="2"/>
      <c r="W1918" s="2"/>
      <c r="X1918" s="56"/>
      <c r="Y1918" s="62"/>
      <c r="Z1918" s="62"/>
      <c r="AA1918" s="62"/>
      <c r="AB1918" s="62"/>
      <c r="AC1918" s="69"/>
      <c r="AD1918" s="2"/>
      <c r="AE1918" s="2"/>
      <c r="AF1918" s="2"/>
      <c r="AG1918" s="2"/>
      <c r="AH1918" s="56"/>
      <c r="AI1918" s="72"/>
      <c r="AJ1918" s="72"/>
      <c r="AK1918" s="72"/>
      <c r="AL1918" s="72"/>
      <c r="AM1918" s="81"/>
      <c r="AN1918" s="2"/>
      <c r="AO1918" s="2"/>
      <c r="AP1918" s="2"/>
      <c r="AQ1918" s="2"/>
      <c r="AR1918" s="56"/>
      <c r="AS1918" s="85"/>
      <c r="AT1918" s="85"/>
      <c r="AU1918" s="85"/>
      <c r="AV1918" s="85"/>
      <c r="AW1918" s="101"/>
      <c r="AX1918" s="2"/>
      <c r="AY1918" s="2"/>
      <c r="AZ1918" s="2"/>
      <c r="BA1918" s="2"/>
      <c r="BB1918" s="56"/>
      <c r="BC1918" s="105"/>
      <c r="BD1918" s="105"/>
      <c r="BE1918" s="105"/>
      <c r="BF1918" s="105"/>
      <c r="BG1918" s="110"/>
      <c r="BH1918" s="2"/>
      <c r="BI1918" s="2"/>
      <c r="BJ1918" s="2"/>
      <c r="BK1918" s="2"/>
      <c r="BL1918" s="56"/>
      <c r="BM1918" s="48"/>
      <c r="BN1918" s="48"/>
      <c r="BO1918" s="48"/>
      <c r="BP1918" s="48"/>
      <c r="BQ1918" s="118"/>
      <c r="BR1918" s="2"/>
      <c r="BS1918" s="2"/>
      <c r="BT1918" s="2"/>
      <c r="BU1918" s="2"/>
      <c r="BV1918" s="56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18" t="s">
        <v>5</v>
      </c>
      <c r="H1919" s="3">
        <v>2024</v>
      </c>
      <c r="I1919" s="20" t="s">
        <v>286</v>
      </c>
      <c r="J1919" s="185" t="s">
        <v>337</v>
      </c>
      <c r="K1919" s="185" t="s">
        <v>318</v>
      </c>
      <c r="L1919" s="187">
        <f t="shared" si="60"/>
        <v>0</v>
      </c>
      <c r="M1919" s="187">
        <f t="shared" si="61"/>
        <v>0</v>
      </c>
      <c r="N1919" s="186"/>
      <c r="O1919" s="53"/>
      <c r="P1919" s="53"/>
      <c r="Q1919" s="53"/>
      <c r="R1919" s="53"/>
      <c r="S1919" s="41"/>
      <c r="T1919" s="8"/>
      <c r="U1919" s="8"/>
      <c r="V1919" s="8"/>
      <c r="W1919" s="8"/>
      <c r="X1919" s="56"/>
      <c r="Y1919" s="135"/>
      <c r="Z1919" s="135"/>
      <c r="AA1919" s="135"/>
      <c r="AB1919" s="135"/>
      <c r="AC1919" s="69"/>
      <c r="AD1919" s="8"/>
      <c r="AE1919" s="8"/>
      <c r="AF1919" s="8"/>
      <c r="AG1919" s="8"/>
      <c r="AH1919" s="56"/>
      <c r="AI1919" s="137"/>
      <c r="AJ1919" s="137"/>
      <c r="AK1919" s="137"/>
      <c r="AL1919" s="137"/>
      <c r="AM1919" s="81"/>
      <c r="AN1919" s="8"/>
      <c r="AO1919" s="8"/>
      <c r="AP1919" s="8"/>
      <c r="AQ1919" s="8"/>
      <c r="AR1919" s="56"/>
      <c r="AS1919" s="139"/>
      <c r="AT1919" s="139"/>
      <c r="AU1919" s="139"/>
      <c r="AV1919" s="139"/>
      <c r="AW1919" s="101"/>
      <c r="AX1919" s="8"/>
      <c r="AY1919" s="8"/>
      <c r="AZ1919" s="8"/>
      <c r="BA1919" s="8"/>
      <c r="BB1919" s="56"/>
      <c r="BC1919" s="141"/>
      <c r="BD1919" s="141"/>
      <c r="BE1919" s="141"/>
      <c r="BF1919" s="141"/>
      <c r="BG1919" s="110"/>
      <c r="BH1919" s="8"/>
      <c r="BI1919" s="8"/>
      <c r="BJ1919" s="8"/>
      <c r="BK1919" s="8"/>
      <c r="BL1919" s="56"/>
      <c r="BM1919" s="143"/>
      <c r="BN1919" s="143"/>
      <c r="BO1919" s="143"/>
      <c r="BP1919" s="143"/>
      <c r="BQ1919" s="118"/>
      <c r="BR1919" s="8"/>
      <c r="BS1919" s="8"/>
      <c r="BT1919" s="8"/>
      <c r="BU1919" s="8"/>
      <c r="BV1919" s="56"/>
    </row>
    <row r="1920" spans="1:74" ht="28.8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18" t="s">
        <v>5</v>
      </c>
      <c r="H1920" s="3">
        <v>2024</v>
      </c>
      <c r="I1920" s="20" t="s">
        <v>286</v>
      </c>
      <c r="J1920" s="185" t="s">
        <v>338</v>
      </c>
      <c r="K1920" s="185" t="s">
        <v>339</v>
      </c>
      <c r="L1920" s="187">
        <f t="shared" si="60"/>
        <v>0</v>
      </c>
      <c r="M1920" s="187">
        <f t="shared" si="61"/>
        <v>0</v>
      </c>
      <c r="N1920" s="186"/>
      <c r="O1920" s="53"/>
      <c r="P1920" s="53"/>
      <c r="Q1920" s="53"/>
      <c r="R1920" s="53"/>
      <c r="S1920" s="41"/>
      <c r="T1920" s="8"/>
      <c r="U1920" s="8"/>
      <c r="V1920" s="8"/>
      <c r="W1920" s="8"/>
      <c r="X1920" s="56"/>
      <c r="Y1920" s="135"/>
      <c r="Z1920" s="135"/>
      <c r="AA1920" s="135"/>
      <c r="AB1920" s="135"/>
      <c r="AC1920" s="69"/>
      <c r="AD1920" s="8"/>
      <c r="AE1920" s="8"/>
      <c r="AF1920" s="8"/>
      <c r="AG1920" s="8"/>
      <c r="AH1920" s="56"/>
      <c r="AI1920" s="137"/>
      <c r="AJ1920" s="137"/>
      <c r="AK1920" s="137"/>
      <c r="AL1920" s="137"/>
      <c r="AM1920" s="81"/>
      <c r="AN1920" s="8"/>
      <c r="AO1920" s="8"/>
      <c r="AP1920" s="8"/>
      <c r="AQ1920" s="8"/>
      <c r="AR1920" s="56"/>
      <c r="AS1920" s="139"/>
      <c r="AT1920" s="139"/>
      <c r="AU1920" s="139"/>
      <c r="AV1920" s="139"/>
      <c r="AW1920" s="101"/>
      <c r="AX1920" s="8"/>
      <c r="AY1920" s="8"/>
      <c r="AZ1920" s="8"/>
      <c r="BA1920" s="8"/>
      <c r="BB1920" s="56"/>
      <c r="BC1920" s="141"/>
      <c r="BD1920" s="141"/>
      <c r="BE1920" s="141"/>
      <c r="BF1920" s="141"/>
      <c r="BG1920" s="110"/>
      <c r="BH1920" s="8"/>
      <c r="BI1920" s="8"/>
      <c r="BJ1920" s="8"/>
      <c r="BK1920" s="8"/>
      <c r="BL1920" s="56"/>
      <c r="BM1920" s="143"/>
      <c r="BN1920" s="143"/>
      <c r="BO1920" s="143"/>
      <c r="BP1920" s="143"/>
      <c r="BQ1920" s="118"/>
      <c r="BR1920" s="8"/>
      <c r="BS1920" s="8"/>
      <c r="BT1920" s="8"/>
      <c r="BU1920" s="8"/>
      <c r="BV1920" s="56"/>
    </row>
    <row r="1921" spans="1:74" ht="28.8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18" t="s">
        <v>5</v>
      </c>
      <c r="H1921" s="3">
        <v>2024</v>
      </c>
      <c r="I1921" s="20" t="s">
        <v>286</v>
      </c>
      <c r="J1921" s="185" t="s">
        <v>340</v>
      </c>
      <c r="K1921" s="185" t="s">
        <v>318</v>
      </c>
      <c r="L1921" s="187">
        <f t="shared" si="60"/>
        <v>0</v>
      </c>
      <c r="M1921" s="187">
        <f t="shared" si="61"/>
        <v>0</v>
      </c>
      <c r="N1921" s="186"/>
      <c r="O1921" s="53"/>
      <c r="P1921" s="53"/>
      <c r="Q1921" s="53"/>
      <c r="R1921" s="53"/>
      <c r="S1921" s="41"/>
      <c r="T1921" s="8"/>
      <c r="U1921" s="8"/>
      <c r="V1921" s="8"/>
      <c r="W1921" s="8"/>
      <c r="X1921" s="56"/>
      <c r="Y1921" s="135"/>
      <c r="Z1921" s="135"/>
      <c r="AA1921" s="135"/>
      <c r="AB1921" s="135"/>
      <c r="AC1921" s="69"/>
      <c r="AD1921" s="8"/>
      <c r="AE1921" s="8"/>
      <c r="AF1921" s="8"/>
      <c r="AG1921" s="8"/>
      <c r="AH1921" s="56"/>
      <c r="AI1921" s="137"/>
      <c r="AJ1921" s="137"/>
      <c r="AK1921" s="137"/>
      <c r="AL1921" s="137"/>
      <c r="AM1921" s="81"/>
      <c r="AN1921" s="8"/>
      <c r="AO1921" s="8"/>
      <c r="AP1921" s="8"/>
      <c r="AQ1921" s="8"/>
      <c r="AR1921" s="56"/>
      <c r="AS1921" s="139"/>
      <c r="AT1921" s="139"/>
      <c r="AU1921" s="139"/>
      <c r="AV1921" s="139"/>
      <c r="AW1921" s="101"/>
      <c r="AX1921" s="8"/>
      <c r="AY1921" s="8"/>
      <c r="AZ1921" s="8"/>
      <c r="BA1921" s="8"/>
      <c r="BB1921" s="56"/>
      <c r="BC1921" s="141"/>
      <c r="BD1921" s="141"/>
      <c r="BE1921" s="141"/>
      <c r="BF1921" s="141"/>
      <c r="BG1921" s="110"/>
      <c r="BH1921" s="8"/>
      <c r="BI1921" s="8"/>
      <c r="BJ1921" s="8"/>
      <c r="BK1921" s="8"/>
      <c r="BL1921" s="56"/>
      <c r="BM1921" s="143"/>
      <c r="BN1921" s="143"/>
      <c r="BO1921" s="143"/>
      <c r="BP1921" s="143"/>
      <c r="BQ1921" s="118"/>
      <c r="BR1921" s="8"/>
      <c r="BS1921" s="8"/>
      <c r="BT1921" s="8"/>
      <c r="BU1921" s="8"/>
      <c r="BV1921" s="56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18" t="s">
        <v>5</v>
      </c>
      <c r="H1922" s="3">
        <v>2024</v>
      </c>
      <c r="I1922" s="20" t="s">
        <v>286</v>
      </c>
      <c r="J1922" s="185" t="s">
        <v>341</v>
      </c>
      <c r="K1922" s="185" t="s">
        <v>320</v>
      </c>
      <c r="L1922" s="187">
        <f t="shared" si="60"/>
        <v>0</v>
      </c>
      <c r="M1922" s="187">
        <f t="shared" si="61"/>
        <v>0</v>
      </c>
      <c r="N1922" s="186"/>
      <c r="O1922" s="53"/>
      <c r="P1922" s="53"/>
      <c r="Q1922" s="53"/>
      <c r="R1922" s="53"/>
      <c r="S1922" s="41"/>
      <c r="T1922" s="8"/>
      <c r="U1922" s="8"/>
      <c r="V1922" s="8"/>
      <c r="W1922" s="8"/>
      <c r="X1922" s="56"/>
      <c r="Y1922" s="135"/>
      <c r="Z1922" s="135"/>
      <c r="AA1922" s="135"/>
      <c r="AB1922" s="135"/>
      <c r="AC1922" s="69"/>
      <c r="AD1922" s="8"/>
      <c r="AE1922" s="8"/>
      <c r="AF1922" s="8"/>
      <c r="AG1922" s="8"/>
      <c r="AH1922" s="56"/>
      <c r="AI1922" s="137"/>
      <c r="AJ1922" s="137"/>
      <c r="AK1922" s="137"/>
      <c r="AL1922" s="137"/>
      <c r="AM1922" s="81"/>
      <c r="AN1922" s="8"/>
      <c r="AO1922" s="8"/>
      <c r="AP1922" s="8"/>
      <c r="AQ1922" s="8"/>
      <c r="AR1922" s="56"/>
      <c r="AS1922" s="139"/>
      <c r="AT1922" s="139"/>
      <c r="AU1922" s="139"/>
      <c r="AV1922" s="139"/>
      <c r="AW1922" s="101"/>
      <c r="AX1922" s="8"/>
      <c r="AY1922" s="8"/>
      <c r="AZ1922" s="8"/>
      <c r="BA1922" s="8"/>
      <c r="BB1922" s="56"/>
      <c r="BC1922" s="141"/>
      <c r="BD1922" s="141"/>
      <c r="BE1922" s="141"/>
      <c r="BF1922" s="141"/>
      <c r="BG1922" s="110"/>
      <c r="BH1922" s="8"/>
      <c r="BI1922" s="8"/>
      <c r="BJ1922" s="8"/>
      <c r="BK1922" s="8"/>
      <c r="BL1922" s="56"/>
      <c r="BM1922" s="143"/>
      <c r="BN1922" s="143"/>
      <c r="BO1922" s="143"/>
      <c r="BP1922" s="143"/>
      <c r="BQ1922" s="118"/>
      <c r="BR1922" s="8"/>
      <c r="BS1922" s="8"/>
      <c r="BT1922" s="8"/>
      <c r="BU1922" s="8"/>
      <c r="BV1922" s="56"/>
    </row>
    <row r="1923" spans="1:74" ht="28.8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18" t="s">
        <v>5</v>
      </c>
      <c r="H1923" s="3">
        <v>2024</v>
      </c>
      <c r="I1923" s="20" t="s">
        <v>286</v>
      </c>
      <c r="J1923" s="185" t="s">
        <v>342</v>
      </c>
      <c r="K1923" s="185" t="s">
        <v>320</v>
      </c>
      <c r="L1923" s="187">
        <f t="shared" si="60"/>
        <v>0</v>
      </c>
      <c r="M1923" s="187">
        <f t="shared" si="61"/>
        <v>0</v>
      </c>
      <c r="N1923" s="186"/>
      <c r="O1923" s="53"/>
      <c r="P1923" s="53"/>
      <c r="Q1923" s="53"/>
      <c r="R1923" s="53"/>
      <c r="S1923" s="41"/>
      <c r="T1923" s="8"/>
      <c r="U1923" s="8"/>
      <c r="V1923" s="8"/>
      <c r="W1923" s="8"/>
      <c r="X1923" s="56"/>
      <c r="Y1923" s="135"/>
      <c r="Z1923" s="135"/>
      <c r="AA1923" s="135"/>
      <c r="AB1923" s="135"/>
      <c r="AC1923" s="69"/>
      <c r="AD1923" s="8"/>
      <c r="AE1923" s="8"/>
      <c r="AF1923" s="8"/>
      <c r="AG1923" s="8"/>
      <c r="AH1923" s="56"/>
      <c r="AI1923" s="137"/>
      <c r="AJ1923" s="137"/>
      <c r="AK1923" s="137"/>
      <c r="AL1923" s="137"/>
      <c r="AM1923" s="81"/>
      <c r="AN1923" s="8"/>
      <c r="AO1923" s="8"/>
      <c r="AP1923" s="8"/>
      <c r="AQ1923" s="8"/>
      <c r="AR1923" s="56"/>
      <c r="AS1923" s="139"/>
      <c r="AT1923" s="139"/>
      <c r="AU1923" s="139"/>
      <c r="AV1923" s="139"/>
      <c r="AW1923" s="101"/>
      <c r="AX1923" s="8"/>
      <c r="AY1923" s="8"/>
      <c r="AZ1923" s="8"/>
      <c r="BA1923" s="8"/>
      <c r="BB1923" s="56"/>
      <c r="BC1923" s="141"/>
      <c r="BD1923" s="141"/>
      <c r="BE1923" s="141"/>
      <c r="BF1923" s="141"/>
      <c r="BG1923" s="110"/>
      <c r="BH1923" s="8"/>
      <c r="BI1923" s="8"/>
      <c r="BJ1923" s="8"/>
      <c r="BK1923" s="8"/>
      <c r="BL1923" s="56"/>
      <c r="BM1923" s="143"/>
      <c r="BN1923" s="143"/>
      <c r="BO1923" s="143"/>
      <c r="BP1923" s="143"/>
      <c r="BQ1923" s="118"/>
      <c r="BR1923" s="8"/>
      <c r="BS1923" s="8"/>
      <c r="BT1923" s="8"/>
      <c r="BU1923" s="8"/>
      <c r="BV1923" s="56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18" t="s">
        <v>5</v>
      </c>
      <c r="H1924" s="3">
        <v>2024</v>
      </c>
      <c r="I1924" s="20" t="s">
        <v>286</v>
      </c>
      <c r="J1924" s="185" t="s">
        <v>343</v>
      </c>
      <c r="K1924" s="185" t="s">
        <v>339</v>
      </c>
      <c r="L1924" s="187">
        <f t="shared" si="60"/>
        <v>0</v>
      </c>
      <c r="M1924" s="187">
        <f t="shared" si="61"/>
        <v>0</v>
      </c>
      <c r="N1924" s="186"/>
      <c r="O1924" s="53"/>
      <c r="P1924" s="33"/>
      <c r="Q1924" s="33"/>
      <c r="R1924" s="33"/>
      <c r="S1924" s="42"/>
      <c r="T1924" s="8"/>
      <c r="U1924" s="8"/>
      <c r="V1924" s="8"/>
      <c r="W1924" s="8"/>
      <c r="X1924" s="56"/>
      <c r="Y1924" s="135"/>
      <c r="Z1924" s="135"/>
      <c r="AA1924" s="135"/>
      <c r="AB1924" s="135"/>
      <c r="AC1924" s="69"/>
      <c r="AD1924" s="8"/>
      <c r="AE1924" s="8"/>
      <c r="AF1924" s="8"/>
      <c r="AG1924" s="8"/>
      <c r="AH1924" s="56"/>
      <c r="AI1924" s="137"/>
      <c r="AJ1924" s="137"/>
      <c r="AK1924" s="137"/>
      <c r="AL1924" s="137"/>
      <c r="AM1924" s="81"/>
      <c r="AN1924" s="8"/>
      <c r="AO1924" s="8"/>
      <c r="AP1924" s="8"/>
      <c r="AQ1924" s="8"/>
      <c r="AR1924" s="56"/>
      <c r="AS1924" s="139"/>
      <c r="AT1924" s="139"/>
      <c r="AU1924" s="139"/>
      <c r="AV1924" s="139"/>
      <c r="AW1924" s="101"/>
      <c r="AX1924" s="8"/>
      <c r="AY1924" s="8"/>
      <c r="AZ1924" s="8"/>
      <c r="BA1924" s="8"/>
      <c r="BB1924" s="56"/>
      <c r="BC1924" s="141"/>
      <c r="BD1924" s="141"/>
      <c r="BE1924" s="141"/>
      <c r="BF1924" s="141"/>
      <c r="BG1924" s="110"/>
      <c r="BH1924" s="8"/>
      <c r="BI1924" s="8"/>
      <c r="BJ1924" s="8"/>
      <c r="BK1924" s="8"/>
      <c r="BL1924" s="56"/>
      <c r="BM1924" s="143"/>
      <c r="BN1924" s="143"/>
      <c r="BO1924" s="143"/>
      <c r="BP1924" s="143"/>
      <c r="BQ1924" s="118"/>
      <c r="BR1924" s="8"/>
      <c r="BS1924" s="8"/>
      <c r="BT1924" s="8"/>
      <c r="BU1924" s="8"/>
      <c r="BV1924" s="56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18" t="s">
        <v>5</v>
      </c>
      <c r="H1925" s="3">
        <v>2024</v>
      </c>
      <c r="I1925" s="20" t="s">
        <v>288</v>
      </c>
      <c r="J1925" s="185" t="s">
        <v>344</v>
      </c>
      <c r="K1925" s="185" t="s">
        <v>318</v>
      </c>
      <c r="L1925" s="187">
        <f t="shared" si="60"/>
        <v>0</v>
      </c>
      <c r="M1925" s="187">
        <f t="shared" si="61"/>
        <v>0</v>
      </c>
      <c r="N1925" s="186"/>
      <c r="O1925" s="53"/>
      <c r="P1925" s="53"/>
      <c r="Q1925" s="53"/>
      <c r="R1925" s="53"/>
      <c r="S1925" s="41"/>
      <c r="T1925" s="8"/>
      <c r="U1925" s="8"/>
      <c r="V1925" s="8"/>
      <c r="W1925" s="8"/>
      <c r="X1925" s="56"/>
      <c r="Y1925" s="135"/>
      <c r="Z1925" s="135"/>
      <c r="AA1925" s="135"/>
      <c r="AB1925" s="135"/>
      <c r="AC1925" s="69"/>
      <c r="AD1925" s="8"/>
      <c r="AE1925" s="8"/>
      <c r="AF1925" s="8"/>
      <c r="AG1925" s="8"/>
      <c r="AH1925" s="56"/>
      <c r="AI1925" s="137"/>
      <c r="AJ1925" s="137"/>
      <c r="AK1925" s="137"/>
      <c r="AL1925" s="137"/>
      <c r="AM1925" s="81"/>
      <c r="AN1925" s="8"/>
      <c r="AO1925" s="8"/>
      <c r="AP1925" s="8"/>
      <c r="AQ1925" s="8"/>
      <c r="AR1925" s="56"/>
      <c r="AS1925" s="139"/>
      <c r="AT1925" s="139"/>
      <c r="AU1925" s="139"/>
      <c r="AV1925" s="139"/>
      <c r="AW1925" s="101"/>
      <c r="AX1925" s="8"/>
      <c r="AY1925" s="8"/>
      <c r="AZ1925" s="8"/>
      <c r="BA1925" s="8"/>
      <c r="BB1925" s="56"/>
      <c r="BC1925" s="141"/>
      <c r="BD1925" s="141"/>
      <c r="BE1925" s="141"/>
      <c r="BF1925" s="141"/>
      <c r="BG1925" s="110"/>
      <c r="BH1925" s="8"/>
      <c r="BI1925" s="8"/>
      <c r="BJ1925" s="8"/>
      <c r="BK1925" s="8"/>
      <c r="BL1925" s="56"/>
      <c r="BM1925" s="143"/>
      <c r="BN1925" s="143"/>
      <c r="BO1925" s="143"/>
      <c r="BP1925" s="143"/>
      <c r="BQ1925" s="118"/>
      <c r="BR1925" s="8"/>
      <c r="BS1925" s="8"/>
      <c r="BT1925" s="8"/>
      <c r="BU1925" s="8"/>
      <c r="BV1925" s="56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18" t="s">
        <v>5</v>
      </c>
      <c r="H1926" s="3">
        <v>2024</v>
      </c>
      <c r="I1926" s="20" t="s">
        <v>288</v>
      </c>
      <c r="J1926" s="184" t="s">
        <v>351</v>
      </c>
      <c r="K1926" s="184" t="s">
        <v>318</v>
      </c>
      <c r="L1926" s="187">
        <f t="shared" ref="L1926:L1989" si="62">SUM(R1926,W1926,AB1926,AG1926,AL1926,AQ1926,AV1926,BA1926,BF1926,BK1926,BP1926,BU1926)</f>
        <v>0</v>
      </c>
      <c r="M1926" s="187">
        <f t="shared" ref="M1926:M1989" si="63">SUM(S1926,X1926,AC1926,AH1926,AM1926,AR1926,AW1926,BB1926,BG1926,BL1926,BQ1926,BV1926)</f>
        <v>0</v>
      </c>
      <c r="N1926" s="186"/>
      <c r="O1926" s="53"/>
      <c r="P1926" s="53"/>
      <c r="Q1926" s="53"/>
      <c r="R1926" s="53"/>
      <c r="S1926" s="41"/>
      <c r="T1926" s="8"/>
      <c r="U1926" s="8"/>
      <c r="V1926" s="8"/>
      <c r="W1926" s="8"/>
      <c r="X1926" s="56"/>
      <c r="Y1926" s="135"/>
      <c r="Z1926" s="135"/>
      <c r="AA1926" s="135"/>
      <c r="AB1926" s="135"/>
      <c r="AC1926" s="69"/>
      <c r="AD1926" s="8"/>
      <c r="AE1926" s="8"/>
      <c r="AF1926" s="8"/>
      <c r="AG1926" s="8"/>
      <c r="AH1926" s="56"/>
      <c r="AI1926" s="137"/>
      <c r="AJ1926" s="137"/>
      <c r="AK1926" s="137"/>
      <c r="AL1926" s="137"/>
      <c r="AM1926" s="81"/>
      <c r="AN1926" s="8"/>
      <c r="AO1926" s="8"/>
      <c r="AP1926" s="8"/>
      <c r="AQ1926" s="8"/>
      <c r="AR1926" s="56"/>
      <c r="AS1926" s="139"/>
      <c r="AT1926" s="139"/>
      <c r="AU1926" s="139"/>
      <c r="AV1926" s="139"/>
      <c r="AW1926" s="101"/>
      <c r="AX1926" s="8"/>
      <c r="AY1926" s="8"/>
      <c r="AZ1926" s="8"/>
      <c r="BA1926" s="8"/>
      <c r="BB1926" s="56"/>
      <c r="BC1926" s="141"/>
      <c r="BD1926" s="141"/>
      <c r="BE1926" s="141"/>
      <c r="BF1926" s="141"/>
      <c r="BG1926" s="110"/>
      <c r="BH1926" s="8"/>
      <c r="BI1926" s="8"/>
      <c r="BJ1926" s="8"/>
      <c r="BK1926" s="8"/>
      <c r="BL1926" s="56"/>
      <c r="BM1926" s="143"/>
      <c r="BN1926" s="143"/>
      <c r="BO1926" s="143"/>
      <c r="BP1926" s="143"/>
      <c r="BQ1926" s="118"/>
      <c r="BR1926" s="8"/>
      <c r="BS1926" s="8"/>
      <c r="BT1926" s="8"/>
      <c r="BU1926" s="8"/>
      <c r="BV1926" s="56"/>
    </row>
    <row r="1927" spans="1:74" ht="28.8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18" t="s">
        <v>5</v>
      </c>
      <c r="H1927" s="3">
        <v>2024</v>
      </c>
      <c r="I1927" s="20" t="s">
        <v>288</v>
      </c>
      <c r="J1927" s="184" t="s">
        <v>352</v>
      </c>
      <c r="K1927" s="184" t="s">
        <v>321</v>
      </c>
      <c r="L1927" s="187">
        <f t="shared" si="62"/>
        <v>0</v>
      </c>
      <c r="M1927" s="187">
        <f t="shared" si="63"/>
        <v>0</v>
      </c>
      <c r="N1927" s="186"/>
      <c r="O1927" s="33"/>
      <c r="P1927" s="33"/>
      <c r="Q1927" s="33"/>
      <c r="R1927" s="33"/>
      <c r="S1927" s="41"/>
      <c r="T1927" s="2"/>
      <c r="U1927" s="2"/>
      <c r="V1927" s="2"/>
      <c r="W1927" s="2"/>
      <c r="X1927" s="56"/>
      <c r="Y1927" s="62"/>
      <c r="Z1927" s="62"/>
      <c r="AA1927" s="62"/>
      <c r="AB1927" s="62"/>
      <c r="AC1927" s="69"/>
      <c r="AD1927" s="2"/>
      <c r="AE1927" s="2"/>
      <c r="AF1927" s="2"/>
      <c r="AG1927" s="2"/>
      <c r="AH1927" s="56"/>
      <c r="AI1927" s="72"/>
      <c r="AJ1927" s="72"/>
      <c r="AK1927" s="72"/>
      <c r="AL1927" s="72"/>
      <c r="AM1927" s="81"/>
      <c r="AN1927" s="2"/>
      <c r="AO1927" s="2"/>
      <c r="AP1927" s="2"/>
      <c r="AQ1927" s="2"/>
      <c r="AR1927" s="56"/>
      <c r="AS1927" s="85"/>
      <c r="AT1927" s="85"/>
      <c r="AU1927" s="85"/>
      <c r="AV1927" s="85"/>
      <c r="AW1927" s="101"/>
      <c r="AX1927" s="2"/>
      <c r="AY1927" s="2"/>
      <c r="AZ1927" s="2"/>
      <c r="BA1927" s="2"/>
      <c r="BB1927" s="56"/>
      <c r="BC1927" s="105"/>
      <c r="BD1927" s="105"/>
      <c r="BE1927" s="105"/>
      <c r="BF1927" s="105"/>
      <c r="BG1927" s="110"/>
      <c r="BH1927" s="2"/>
      <c r="BI1927" s="2"/>
      <c r="BJ1927" s="2"/>
      <c r="BK1927" s="2"/>
      <c r="BL1927" s="56"/>
      <c r="BM1927" s="48"/>
      <c r="BN1927" s="48"/>
      <c r="BO1927" s="48"/>
      <c r="BP1927" s="48"/>
      <c r="BQ1927" s="118"/>
      <c r="BR1927" s="2"/>
      <c r="BS1927" s="2"/>
      <c r="BT1927" s="2"/>
      <c r="BU1927" s="2"/>
      <c r="BV1927" s="56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18" t="s">
        <v>5</v>
      </c>
      <c r="H1928" s="3">
        <v>2024</v>
      </c>
      <c r="I1928" s="20" t="s">
        <v>288</v>
      </c>
      <c r="J1928" s="184" t="s">
        <v>345</v>
      </c>
      <c r="K1928" s="184" t="s">
        <v>318</v>
      </c>
      <c r="L1928" s="187">
        <f t="shared" si="62"/>
        <v>0</v>
      </c>
      <c r="M1928" s="187">
        <f t="shared" si="63"/>
        <v>0</v>
      </c>
      <c r="N1928" s="186"/>
      <c r="O1928" s="34"/>
      <c r="P1928" s="33"/>
      <c r="Q1928" s="33"/>
      <c r="R1928" s="33"/>
      <c r="S1928" s="41"/>
      <c r="T1928" s="3"/>
      <c r="U1928" s="2"/>
      <c r="V1928" s="2"/>
      <c r="W1928" s="2"/>
      <c r="X1928" s="56"/>
      <c r="Y1928" s="64"/>
      <c r="Z1928" s="62"/>
      <c r="AA1928" s="62"/>
      <c r="AB1928" s="62"/>
      <c r="AC1928" s="69"/>
      <c r="AD1928" s="3"/>
      <c r="AE1928" s="2"/>
      <c r="AF1928" s="2"/>
      <c r="AG1928" s="2"/>
      <c r="AH1928" s="56"/>
      <c r="AI1928" s="73"/>
      <c r="AJ1928" s="72"/>
      <c r="AK1928" s="72"/>
      <c r="AL1928" s="72"/>
      <c r="AM1928" s="81"/>
      <c r="AN1928" s="3"/>
      <c r="AO1928" s="2"/>
      <c r="AP1928" s="2"/>
      <c r="AQ1928" s="2"/>
      <c r="AR1928" s="56"/>
      <c r="AS1928" s="86"/>
      <c r="AT1928" s="85"/>
      <c r="AU1928" s="85"/>
      <c r="AV1928" s="85"/>
      <c r="AW1928" s="101"/>
      <c r="AX1928" s="3"/>
      <c r="AY1928" s="2"/>
      <c r="AZ1928" s="2"/>
      <c r="BA1928" s="2"/>
      <c r="BB1928" s="56"/>
      <c r="BC1928" s="106"/>
      <c r="BD1928" s="105"/>
      <c r="BE1928" s="105"/>
      <c r="BF1928" s="105"/>
      <c r="BG1928" s="110"/>
      <c r="BH1928" s="3"/>
      <c r="BI1928" s="2"/>
      <c r="BJ1928" s="2"/>
      <c r="BK1928" s="2"/>
      <c r="BL1928" s="56"/>
      <c r="BM1928" s="49"/>
      <c r="BN1928" s="48"/>
      <c r="BO1928" s="48"/>
      <c r="BP1928" s="48"/>
      <c r="BQ1928" s="118"/>
      <c r="BR1928" s="3"/>
      <c r="BS1928" s="2"/>
      <c r="BT1928" s="2"/>
      <c r="BU1928" s="2"/>
      <c r="BV1928" s="56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18" t="s">
        <v>5</v>
      </c>
      <c r="H1929" s="3">
        <v>2024</v>
      </c>
      <c r="I1929" s="20" t="s">
        <v>289</v>
      </c>
      <c r="J1929" s="184" t="s">
        <v>268</v>
      </c>
      <c r="K1929" s="184" t="s">
        <v>318</v>
      </c>
      <c r="L1929" s="187">
        <f t="shared" si="62"/>
        <v>0</v>
      </c>
      <c r="M1929" s="187">
        <f t="shared" si="63"/>
        <v>0</v>
      </c>
      <c r="N1929" s="186"/>
      <c r="O1929" s="33"/>
      <c r="P1929" s="33"/>
      <c r="Q1929" s="33"/>
      <c r="R1929" s="33"/>
      <c r="S1929" s="41"/>
      <c r="T1929" s="2"/>
      <c r="U1929" s="2"/>
      <c r="V1929" s="2"/>
      <c r="W1929" s="2"/>
      <c r="X1929" s="56"/>
      <c r="Y1929" s="62"/>
      <c r="Z1929" s="62"/>
      <c r="AA1929" s="62"/>
      <c r="AB1929" s="62"/>
      <c r="AC1929" s="69"/>
      <c r="AD1929" s="2"/>
      <c r="AE1929" s="2"/>
      <c r="AF1929" s="2"/>
      <c r="AG1929" s="2"/>
      <c r="AH1929" s="56"/>
      <c r="AI1929" s="72"/>
      <c r="AJ1929" s="72"/>
      <c r="AK1929" s="72"/>
      <c r="AL1929" s="72"/>
      <c r="AM1929" s="81"/>
      <c r="AN1929" s="2"/>
      <c r="AO1929" s="2"/>
      <c r="AP1929" s="2"/>
      <c r="AQ1929" s="2"/>
      <c r="AR1929" s="56"/>
      <c r="AS1929" s="85"/>
      <c r="AT1929" s="85"/>
      <c r="AU1929" s="85"/>
      <c r="AV1929" s="85"/>
      <c r="AW1929" s="101"/>
      <c r="AX1929" s="2"/>
      <c r="AY1929" s="2"/>
      <c r="AZ1929" s="2"/>
      <c r="BA1929" s="2"/>
      <c r="BB1929" s="56"/>
      <c r="BC1929" s="105"/>
      <c r="BD1929" s="105"/>
      <c r="BE1929" s="105"/>
      <c r="BF1929" s="105"/>
      <c r="BG1929" s="110"/>
      <c r="BH1929" s="2"/>
      <c r="BI1929" s="2"/>
      <c r="BJ1929" s="2"/>
      <c r="BK1929" s="2"/>
      <c r="BL1929" s="56"/>
      <c r="BM1929" s="48"/>
      <c r="BN1929" s="48"/>
      <c r="BO1929" s="48"/>
      <c r="BP1929" s="48"/>
      <c r="BQ1929" s="118"/>
      <c r="BR1929" s="2"/>
      <c r="BS1929" s="2"/>
      <c r="BT1929" s="2"/>
      <c r="BU1929" s="2"/>
      <c r="BV1929" s="56"/>
    </row>
    <row r="1930" spans="1:74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18" t="s">
        <v>5</v>
      </c>
      <c r="H1930" s="3">
        <v>2024</v>
      </c>
      <c r="I1930" s="20" t="s">
        <v>289</v>
      </c>
      <c r="J1930" s="184" t="s">
        <v>292</v>
      </c>
      <c r="K1930" s="184" t="s">
        <v>318</v>
      </c>
      <c r="L1930" s="188">
        <f t="shared" si="62"/>
        <v>0</v>
      </c>
      <c r="M1930" s="187">
        <f t="shared" si="63"/>
        <v>0</v>
      </c>
      <c r="N1930" s="186"/>
      <c r="O1930" s="33"/>
      <c r="P1930" s="33"/>
      <c r="Q1930" s="33"/>
      <c r="R1930" s="33"/>
      <c r="S1930" s="41"/>
      <c r="T1930" s="2"/>
      <c r="U1930" s="2"/>
      <c r="V1930" s="2"/>
      <c r="W1930" s="2"/>
      <c r="X1930" s="56"/>
      <c r="Y1930" s="62"/>
      <c r="Z1930" s="62"/>
      <c r="AA1930" s="62"/>
      <c r="AB1930" s="62"/>
      <c r="AC1930" s="69"/>
      <c r="AD1930" s="2"/>
      <c r="AE1930" s="2"/>
      <c r="AF1930" s="2"/>
      <c r="AG1930" s="2"/>
      <c r="AH1930" s="56"/>
      <c r="AI1930" s="72"/>
      <c r="AJ1930" s="72"/>
      <c r="AK1930" s="72"/>
      <c r="AL1930" s="72"/>
      <c r="AM1930" s="81"/>
      <c r="AN1930" s="2"/>
      <c r="AO1930" s="2"/>
      <c r="AP1930" s="2"/>
      <c r="AQ1930" s="2"/>
      <c r="AR1930" s="56"/>
      <c r="AS1930" s="85"/>
      <c r="AT1930" s="85"/>
      <c r="AU1930" s="85"/>
      <c r="AV1930" s="85"/>
      <c r="AW1930" s="101"/>
      <c r="AX1930" s="2"/>
      <c r="AY1930" s="2"/>
      <c r="AZ1930" s="2"/>
      <c r="BA1930" s="2"/>
      <c r="BB1930" s="56"/>
      <c r="BC1930" s="105"/>
      <c r="BD1930" s="105"/>
      <c r="BE1930" s="105"/>
      <c r="BF1930" s="105"/>
      <c r="BG1930" s="110"/>
      <c r="BH1930" s="2"/>
      <c r="BI1930" s="2"/>
      <c r="BJ1930" s="2"/>
      <c r="BK1930" s="2"/>
      <c r="BL1930" s="56"/>
      <c r="BM1930" s="48"/>
      <c r="BN1930" s="48"/>
      <c r="BO1930" s="48"/>
      <c r="BP1930" s="48"/>
      <c r="BQ1930" s="118"/>
      <c r="BR1930" s="2"/>
      <c r="BS1930" s="2"/>
      <c r="BT1930" s="2"/>
      <c r="BU1930" s="2"/>
      <c r="BV1930" s="56"/>
    </row>
    <row r="1931" spans="1:74" ht="15.6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18" t="s">
        <v>5</v>
      </c>
      <c r="H1931" s="3">
        <v>2024</v>
      </c>
      <c r="I1931" s="20" t="s">
        <v>285</v>
      </c>
      <c r="J1931" s="184" t="s">
        <v>293</v>
      </c>
      <c r="K1931" s="184" t="s">
        <v>318</v>
      </c>
      <c r="L1931" s="187">
        <f t="shared" si="62"/>
        <v>0</v>
      </c>
      <c r="M1931" s="187">
        <f t="shared" si="63"/>
        <v>0</v>
      </c>
      <c r="N1931" s="186"/>
      <c r="O1931" s="33"/>
      <c r="P1931" s="33"/>
      <c r="Q1931" s="33"/>
      <c r="R1931" s="35"/>
      <c r="S1931" s="41"/>
      <c r="T1931" s="2"/>
      <c r="U1931" s="2"/>
      <c r="V1931" s="2"/>
      <c r="W1931" s="29"/>
      <c r="X1931" s="56"/>
      <c r="Y1931" s="62"/>
      <c r="Z1931" s="62"/>
      <c r="AA1931" s="62"/>
      <c r="AB1931" s="63"/>
      <c r="AC1931" s="69"/>
      <c r="AD1931" s="2"/>
      <c r="AE1931" s="2"/>
      <c r="AF1931" s="2"/>
      <c r="AG1931" s="29"/>
      <c r="AH1931" s="56"/>
      <c r="AI1931" s="72"/>
      <c r="AJ1931" s="72"/>
      <c r="AK1931" s="72"/>
      <c r="AL1931" s="74"/>
      <c r="AM1931" s="81"/>
      <c r="AN1931" s="2"/>
      <c r="AO1931" s="2"/>
      <c r="AP1931" s="2"/>
      <c r="AQ1931" s="29"/>
      <c r="AR1931" s="56"/>
      <c r="AS1931" s="85"/>
      <c r="AT1931" s="85"/>
      <c r="AU1931" s="85"/>
      <c r="AV1931" s="87"/>
      <c r="AW1931" s="101"/>
      <c r="AX1931" s="2"/>
      <c r="AY1931" s="2"/>
      <c r="AZ1931" s="2"/>
      <c r="BA1931" s="29"/>
      <c r="BB1931" s="56"/>
      <c r="BC1931" s="105"/>
      <c r="BD1931" s="105"/>
      <c r="BE1931" s="105"/>
      <c r="BF1931" s="107"/>
      <c r="BG1931" s="110"/>
      <c r="BH1931" s="2"/>
      <c r="BI1931" s="2"/>
      <c r="BJ1931" s="2"/>
      <c r="BK1931" s="29"/>
      <c r="BL1931" s="56"/>
      <c r="BM1931" s="48"/>
      <c r="BN1931" s="48"/>
      <c r="BO1931" s="48"/>
      <c r="BP1931" s="114"/>
      <c r="BQ1931" s="118"/>
      <c r="BR1931" s="2"/>
      <c r="BS1931" s="2"/>
      <c r="BT1931" s="2"/>
      <c r="BU1931" s="29"/>
      <c r="BV1931" s="56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18" t="s">
        <v>5</v>
      </c>
      <c r="H1932" s="3">
        <v>2024</v>
      </c>
      <c r="I1932" s="20" t="s">
        <v>287</v>
      </c>
      <c r="J1932" s="184" t="s">
        <v>269</v>
      </c>
      <c r="K1932" s="184" t="s">
        <v>320</v>
      </c>
      <c r="L1932" s="187">
        <f t="shared" si="62"/>
        <v>0</v>
      </c>
      <c r="M1932" s="187">
        <f t="shared" si="63"/>
        <v>0</v>
      </c>
      <c r="N1932" s="186"/>
      <c r="O1932" s="33"/>
      <c r="P1932" s="33"/>
      <c r="Q1932" s="33"/>
      <c r="R1932" s="33"/>
      <c r="S1932" s="42"/>
      <c r="T1932" s="2"/>
      <c r="U1932" s="2"/>
      <c r="V1932" s="2"/>
      <c r="W1932" s="2"/>
      <c r="X1932" s="55"/>
      <c r="Y1932" s="62"/>
      <c r="Z1932" s="62"/>
      <c r="AA1932" s="62"/>
      <c r="AB1932" s="64"/>
      <c r="AC1932" s="68"/>
      <c r="AD1932" s="2"/>
      <c r="AE1932" s="2"/>
      <c r="AF1932" s="2"/>
      <c r="AG1932" s="2"/>
      <c r="AH1932" s="55"/>
      <c r="AI1932" s="72"/>
      <c r="AJ1932" s="72"/>
      <c r="AK1932" s="72"/>
      <c r="AL1932" s="72"/>
      <c r="AM1932" s="80"/>
      <c r="AN1932" s="2"/>
      <c r="AO1932" s="2"/>
      <c r="AP1932" s="2"/>
      <c r="AQ1932" s="2"/>
      <c r="AR1932" s="55"/>
      <c r="AS1932" s="85"/>
      <c r="AT1932" s="85"/>
      <c r="AU1932" s="85"/>
      <c r="AV1932" s="85"/>
      <c r="AW1932" s="100"/>
      <c r="AX1932" s="2"/>
      <c r="AY1932" s="2"/>
      <c r="AZ1932" s="2"/>
      <c r="BA1932" s="2"/>
      <c r="BB1932" s="55"/>
      <c r="BC1932" s="105"/>
      <c r="BD1932" s="105"/>
      <c r="BE1932" s="105"/>
      <c r="BF1932" s="105"/>
      <c r="BG1932" s="109"/>
      <c r="BH1932" s="2"/>
      <c r="BI1932" s="2"/>
      <c r="BJ1932" s="2"/>
      <c r="BK1932" s="2"/>
      <c r="BL1932" s="55"/>
      <c r="BM1932" s="48"/>
      <c r="BN1932" s="48"/>
      <c r="BO1932" s="48"/>
      <c r="BP1932" s="48"/>
      <c r="BQ1932" s="117"/>
      <c r="BR1932" s="2"/>
      <c r="BS1932" s="2"/>
      <c r="BT1932" s="2"/>
      <c r="BU1932" s="2"/>
      <c r="BV1932" s="55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18" t="s">
        <v>5</v>
      </c>
      <c r="H1933" s="3">
        <v>2024</v>
      </c>
      <c r="I1933" s="20" t="s">
        <v>287</v>
      </c>
      <c r="J1933" s="184" t="s">
        <v>270</v>
      </c>
      <c r="K1933" s="184" t="s">
        <v>320</v>
      </c>
      <c r="L1933" s="187">
        <f t="shared" si="62"/>
        <v>0</v>
      </c>
      <c r="M1933" s="187">
        <f t="shared" si="63"/>
        <v>0</v>
      </c>
      <c r="N1933" s="186"/>
      <c r="O1933" s="33"/>
      <c r="P1933" s="33"/>
      <c r="Q1933" s="33"/>
      <c r="R1933" s="33"/>
      <c r="S1933" s="42"/>
      <c r="T1933" s="2"/>
      <c r="U1933" s="2"/>
      <c r="V1933" s="2"/>
      <c r="W1933" s="2"/>
      <c r="X1933" s="55"/>
      <c r="Y1933" s="62"/>
      <c r="Z1933" s="62"/>
      <c r="AA1933" s="62"/>
      <c r="AB1933" s="62"/>
      <c r="AC1933" s="68"/>
      <c r="AD1933" s="2"/>
      <c r="AE1933" s="2"/>
      <c r="AF1933" s="2"/>
      <c r="AG1933" s="2"/>
      <c r="AH1933" s="55"/>
      <c r="AI1933" s="72"/>
      <c r="AJ1933" s="72"/>
      <c r="AK1933" s="72"/>
      <c r="AL1933" s="72"/>
      <c r="AM1933" s="80"/>
      <c r="AN1933" s="2"/>
      <c r="AO1933" s="2"/>
      <c r="AP1933" s="2"/>
      <c r="AQ1933" s="2"/>
      <c r="AR1933" s="55"/>
      <c r="AS1933" s="85"/>
      <c r="AT1933" s="85"/>
      <c r="AU1933" s="85"/>
      <c r="AV1933" s="85"/>
      <c r="AW1933" s="100"/>
      <c r="AX1933" s="2"/>
      <c r="AY1933" s="2"/>
      <c r="AZ1933" s="2"/>
      <c r="BA1933" s="2"/>
      <c r="BB1933" s="55"/>
      <c r="BC1933" s="105"/>
      <c r="BD1933" s="105"/>
      <c r="BE1933" s="105"/>
      <c r="BF1933" s="105"/>
      <c r="BG1933" s="109"/>
      <c r="BH1933" s="2"/>
      <c r="BI1933" s="2"/>
      <c r="BJ1933" s="2"/>
      <c r="BK1933" s="2"/>
      <c r="BL1933" s="55"/>
      <c r="BM1933" s="48"/>
      <c r="BN1933" s="48"/>
      <c r="BO1933" s="48"/>
      <c r="BP1933" s="48"/>
      <c r="BQ1933" s="117"/>
      <c r="BR1933" s="2"/>
      <c r="BS1933" s="2"/>
      <c r="BT1933" s="2"/>
      <c r="BU1933" s="2"/>
      <c r="BV1933" s="55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18" t="s">
        <v>5</v>
      </c>
      <c r="H1934" s="3">
        <v>2024</v>
      </c>
      <c r="I1934" s="20" t="s">
        <v>290</v>
      </c>
      <c r="J1934" s="184" t="s">
        <v>271</v>
      </c>
      <c r="K1934" s="184" t="s">
        <v>321</v>
      </c>
      <c r="L1934" s="187">
        <f t="shared" si="62"/>
        <v>0</v>
      </c>
      <c r="M1934" s="187">
        <f t="shared" si="63"/>
        <v>0</v>
      </c>
      <c r="N1934" s="186"/>
      <c r="O1934" s="33"/>
      <c r="P1934" s="33"/>
      <c r="Q1934" s="33"/>
      <c r="R1934" s="33"/>
      <c r="S1934" s="42"/>
      <c r="T1934" s="2"/>
      <c r="U1934" s="2"/>
      <c r="V1934" s="2"/>
      <c r="W1934" s="2"/>
      <c r="X1934" s="55"/>
      <c r="Y1934" s="62"/>
      <c r="Z1934" s="62"/>
      <c r="AA1934" s="62"/>
      <c r="AB1934" s="62"/>
      <c r="AC1934" s="68"/>
      <c r="AD1934" s="2"/>
      <c r="AE1934" s="2"/>
      <c r="AF1934" s="2"/>
      <c r="AG1934" s="2"/>
      <c r="AH1934" s="55"/>
      <c r="AI1934" s="72"/>
      <c r="AJ1934" s="72"/>
      <c r="AK1934" s="72"/>
      <c r="AL1934" s="72"/>
      <c r="AM1934" s="80"/>
      <c r="AN1934" s="2"/>
      <c r="AO1934" s="2"/>
      <c r="AP1934" s="2"/>
      <c r="AQ1934" s="2"/>
      <c r="AR1934" s="55"/>
      <c r="AS1934" s="85"/>
      <c r="AT1934" s="85"/>
      <c r="AU1934" s="85"/>
      <c r="AV1934" s="85"/>
      <c r="AW1934" s="100"/>
      <c r="AX1934" s="2"/>
      <c r="AY1934" s="2"/>
      <c r="AZ1934" s="2"/>
      <c r="BA1934" s="2"/>
      <c r="BB1934" s="55"/>
      <c r="BC1934" s="105"/>
      <c r="BD1934" s="105"/>
      <c r="BE1934" s="105"/>
      <c r="BF1934" s="105"/>
      <c r="BG1934" s="109"/>
      <c r="BH1934" s="2"/>
      <c r="BI1934" s="2"/>
      <c r="BJ1934" s="2"/>
      <c r="BK1934" s="2"/>
      <c r="BL1934" s="55"/>
      <c r="BM1934" s="48"/>
      <c r="BN1934" s="48"/>
      <c r="BO1934" s="48"/>
      <c r="BP1934" s="48"/>
      <c r="BQ1934" s="117"/>
      <c r="BR1934" s="2"/>
      <c r="BS1934" s="2"/>
      <c r="BT1934" s="2"/>
      <c r="BU1934" s="2"/>
      <c r="BV1934" s="55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18" t="s">
        <v>5</v>
      </c>
      <c r="H1935" s="3">
        <v>2024</v>
      </c>
      <c r="I1935" s="20" t="s">
        <v>284</v>
      </c>
      <c r="J1935" s="184" t="s">
        <v>294</v>
      </c>
      <c r="K1935" s="184" t="s">
        <v>320</v>
      </c>
      <c r="L1935" s="187">
        <f t="shared" si="62"/>
        <v>0</v>
      </c>
      <c r="M1935" s="187">
        <f t="shared" si="63"/>
        <v>0</v>
      </c>
      <c r="N1935" s="186"/>
      <c r="O1935" s="33"/>
      <c r="P1935" s="33"/>
      <c r="Q1935" s="33"/>
      <c r="R1935" s="33"/>
      <c r="S1935" s="42"/>
      <c r="T1935" s="2"/>
      <c r="U1935" s="2"/>
      <c r="V1935" s="2"/>
      <c r="W1935" s="2"/>
      <c r="X1935" s="55"/>
      <c r="Y1935" s="62"/>
      <c r="Z1935" s="62"/>
      <c r="AA1935" s="62"/>
      <c r="AB1935" s="62"/>
      <c r="AC1935" s="68"/>
      <c r="AD1935" s="2"/>
      <c r="AE1935" s="2"/>
      <c r="AF1935" s="2"/>
      <c r="AG1935" s="2"/>
      <c r="AH1935" s="55"/>
      <c r="AI1935" s="72"/>
      <c r="AJ1935" s="72"/>
      <c r="AK1935" s="72"/>
      <c r="AL1935" s="72"/>
      <c r="AM1935" s="80"/>
      <c r="AN1935" s="2"/>
      <c r="AO1935" s="2"/>
      <c r="AP1935" s="2"/>
      <c r="AQ1935" s="2"/>
      <c r="AR1935" s="55"/>
      <c r="AS1935" s="85"/>
      <c r="AT1935" s="85"/>
      <c r="AU1935" s="85"/>
      <c r="AV1935" s="85"/>
      <c r="AW1935" s="100"/>
      <c r="AX1935" s="2"/>
      <c r="AY1935" s="2"/>
      <c r="AZ1935" s="2"/>
      <c r="BA1935" s="2"/>
      <c r="BB1935" s="55"/>
      <c r="BC1935" s="105"/>
      <c r="BD1935" s="105"/>
      <c r="BE1935" s="105"/>
      <c r="BF1935" s="105"/>
      <c r="BG1935" s="109"/>
      <c r="BH1935" s="2"/>
      <c r="BI1935" s="2"/>
      <c r="BJ1935" s="2"/>
      <c r="BK1935" s="2"/>
      <c r="BL1935" s="55"/>
      <c r="BM1935" s="48"/>
      <c r="BN1935" s="48"/>
      <c r="BO1935" s="48"/>
      <c r="BP1935" s="48"/>
      <c r="BQ1935" s="117"/>
      <c r="BR1935" s="2"/>
      <c r="BS1935" s="2"/>
      <c r="BT1935" s="2"/>
      <c r="BU1935" s="2"/>
      <c r="BV1935" s="55"/>
    </row>
    <row r="1936" spans="1:74" ht="28.8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18" t="s">
        <v>5</v>
      </c>
      <c r="H1936" s="3">
        <v>2024</v>
      </c>
      <c r="I1936" s="20" t="s">
        <v>284</v>
      </c>
      <c r="J1936" s="184" t="s">
        <v>346</v>
      </c>
      <c r="K1936" s="184" t="s">
        <v>320</v>
      </c>
      <c r="L1936" s="187">
        <f t="shared" si="62"/>
        <v>0</v>
      </c>
      <c r="M1936" s="187">
        <f t="shared" si="63"/>
        <v>0</v>
      </c>
      <c r="N1936" s="186"/>
      <c r="O1936" s="33"/>
      <c r="P1936" s="33"/>
      <c r="Q1936" s="33"/>
      <c r="R1936" s="33"/>
      <c r="S1936" s="42"/>
      <c r="T1936" s="2"/>
      <c r="U1936" s="2"/>
      <c r="V1936" s="2"/>
      <c r="W1936" s="2"/>
      <c r="X1936" s="55"/>
      <c r="Y1936" s="62"/>
      <c r="Z1936" s="62"/>
      <c r="AA1936" s="62"/>
      <c r="AB1936" s="62"/>
      <c r="AC1936" s="68"/>
      <c r="AD1936" s="2"/>
      <c r="AE1936" s="2"/>
      <c r="AF1936" s="2"/>
      <c r="AG1936" s="2"/>
      <c r="AH1936" s="55"/>
      <c r="AI1936" s="72"/>
      <c r="AJ1936" s="72"/>
      <c r="AK1936" s="72"/>
      <c r="AL1936" s="72"/>
      <c r="AM1936" s="80"/>
      <c r="AN1936" s="2"/>
      <c r="AO1936" s="2"/>
      <c r="AP1936" s="2"/>
      <c r="AQ1936" s="2"/>
      <c r="AR1936" s="55"/>
      <c r="AS1936" s="85"/>
      <c r="AT1936" s="85"/>
      <c r="AU1936" s="85"/>
      <c r="AV1936" s="85"/>
      <c r="AW1936" s="100"/>
      <c r="AX1936" s="2"/>
      <c r="AY1936" s="2"/>
      <c r="AZ1936" s="2"/>
      <c r="BA1936" s="2"/>
      <c r="BB1936" s="55"/>
      <c r="BC1936" s="105"/>
      <c r="BD1936" s="105"/>
      <c r="BE1936" s="105"/>
      <c r="BF1936" s="105"/>
      <c r="BG1936" s="109"/>
      <c r="BH1936" s="2"/>
      <c r="BI1936" s="2"/>
      <c r="BJ1936" s="2"/>
      <c r="BK1936" s="2"/>
      <c r="BL1936" s="55"/>
      <c r="BM1936" s="48"/>
      <c r="BN1936" s="48"/>
      <c r="BO1936" s="48"/>
      <c r="BP1936" s="48"/>
      <c r="BQ1936" s="117"/>
      <c r="BR1936" s="2"/>
      <c r="BS1936" s="2"/>
      <c r="BT1936" s="2"/>
      <c r="BU1936" s="2"/>
      <c r="BV1936" s="55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18" t="s">
        <v>5</v>
      </c>
      <c r="H1937" s="3">
        <v>2024</v>
      </c>
      <c r="I1937" s="20" t="s">
        <v>284</v>
      </c>
      <c r="J1937" s="184" t="s">
        <v>295</v>
      </c>
      <c r="K1937" s="184" t="s">
        <v>320</v>
      </c>
      <c r="L1937" s="187">
        <f t="shared" si="62"/>
        <v>0</v>
      </c>
      <c r="M1937" s="187">
        <f t="shared" si="63"/>
        <v>0</v>
      </c>
      <c r="N1937" s="186"/>
      <c r="O1937" s="33"/>
      <c r="P1937" s="33"/>
      <c r="Q1937" s="33"/>
      <c r="R1937" s="33"/>
      <c r="S1937" s="42"/>
      <c r="T1937" s="2"/>
      <c r="U1937" s="2"/>
      <c r="V1937" s="2"/>
      <c r="W1937" s="2"/>
      <c r="X1937" s="55"/>
      <c r="Y1937" s="62"/>
      <c r="Z1937" s="62"/>
      <c r="AA1937" s="62"/>
      <c r="AB1937" s="62"/>
      <c r="AC1937" s="68"/>
      <c r="AD1937" s="2"/>
      <c r="AE1937" s="2"/>
      <c r="AF1937" s="2"/>
      <c r="AG1937" s="2"/>
      <c r="AH1937" s="55"/>
      <c r="AI1937" s="72"/>
      <c r="AJ1937" s="72"/>
      <c r="AK1937" s="72"/>
      <c r="AL1937" s="72"/>
      <c r="AM1937" s="80"/>
      <c r="AN1937" s="2"/>
      <c r="AO1937" s="2"/>
      <c r="AP1937" s="2"/>
      <c r="AQ1937" s="2"/>
      <c r="AR1937" s="55"/>
      <c r="AS1937" s="85"/>
      <c r="AT1937" s="85"/>
      <c r="AU1937" s="85"/>
      <c r="AV1937" s="85"/>
      <c r="AW1937" s="100"/>
      <c r="AX1937" s="2"/>
      <c r="AY1937" s="2"/>
      <c r="AZ1937" s="2"/>
      <c r="BA1937" s="2"/>
      <c r="BB1937" s="55"/>
      <c r="BC1937" s="105"/>
      <c r="BD1937" s="105"/>
      <c r="BE1937" s="105"/>
      <c r="BF1937" s="105"/>
      <c r="BG1937" s="109"/>
      <c r="BH1937" s="2"/>
      <c r="BI1937" s="2"/>
      <c r="BJ1937" s="2"/>
      <c r="BK1937" s="2"/>
      <c r="BL1937" s="55"/>
      <c r="BM1937" s="48"/>
      <c r="BN1937" s="48"/>
      <c r="BO1937" s="48"/>
      <c r="BP1937" s="48"/>
      <c r="BQ1937" s="117"/>
      <c r="BR1937" s="2"/>
      <c r="BS1937" s="2"/>
      <c r="BT1937" s="2"/>
      <c r="BU1937" s="2"/>
      <c r="BV1937" s="55"/>
    </row>
    <row r="1938" spans="1:74" ht="28.8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18" t="s">
        <v>5</v>
      </c>
      <c r="H1938" s="3">
        <v>2024</v>
      </c>
      <c r="I1938" s="20" t="s">
        <v>290</v>
      </c>
      <c r="J1938" s="184" t="s">
        <v>299</v>
      </c>
      <c r="K1938" s="184" t="s">
        <v>318</v>
      </c>
      <c r="L1938" s="187">
        <f t="shared" si="62"/>
        <v>0</v>
      </c>
      <c r="M1938" s="187">
        <f t="shared" si="63"/>
        <v>0</v>
      </c>
      <c r="N1938" s="186"/>
      <c r="O1938" s="33"/>
      <c r="P1938" s="33"/>
      <c r="Q1938" s="33"/>
      <c r="R1938" s="33"/>
      <c r="S1938" s="42"/>
      <c r="T1938" s="2"/>
      <c r="U1938" s="2"/>
      <c r="V1938" s="2"/>
      <c r="W1938" s="2"/>
      <c r="X1938" s="55"/>
      <c r="Y1938" s="62"/>
      <c r="Z1938" s="62"/>
      <c r="AA1938" s="62"/>
      <c r="AB1938" s="62"/>
      <c r="AC1938" s="68"/>
      <c r="AD1938" s="2"/>
      <c r="AE1938" s="2"/>
      <c r="AF1938" s="2"/>
      <c r="AG1938" s="2"/>
      <c r="AH1938" s="55"/>
      <c r="AI1938" s="72"/>
      <c r="AJ1938" s="72"/>
      <c r="AK1938" s="72"/>
      <c r="AL1938" s="72"/>
      <c r="AM1938" s="80"/>
      <c r="AN1938" s="2"/>
      <c r="AO1938" s="2"/>
      <c r="AP1938" s="2"/>
      <c r="AQ1938" s="2"/>
      <c r="AR1938" s="55"/>
      <c r="AS1938" s="85"/>
      <c r="AT1938" s="85"/>
      <c r="AU1938" s="85"/>
      <c r="AV1938" s="85"/>
      <c r="AW1938" s="100"/>
      <c r="AX1938" s="2"/>
      <c r="AY1938" s="2"/>
      <c r="AZ1938" s="2"/>
      <c r="BA1938" s="2"/>
      <c r="BB1938" s="55"/>
      <c r="BC1938" s="105"/>
      <c r="BD1938" s="105"/>
      <c r="BE1938" s="105"/>
      <c r="BF1938" s="105"/>
      <c r="BG1938" s="109"/>
      <c r="BH1938" s="2"/>
      <c r="BI1938" s="2"/>
      <c r="BJ1938" s="2"/>
      <c r="BK1938" s="2"/>
      <c r="BL1938" s="55"/>
      <c r="BM1938" s="48"/>
      <c r="BN1938" s="48"/>
      <c r="BO1938" s="48"/>
      <c r="BP1938" s="48"/>
      <c r="BQ1938" s="117"/>
      <c r="BR1938" s="2"/>
      <c r="BS1938" s="2"/>
      <c r="BT1938" s="2"/>
      <c r="BU1938" s="2"/>
      <c r="BV1938" s="55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18" t="s">
        <v>5</v>
      </c>
      <c r="H1939" s="3">
        <v>2024</v>
      </c>
      <c r="I1939" s="20" t="s">
        <v>315</v>
      </c>
      <c r="J1939" s="184" t="s">
        <v>347</v>
      </c>
      <c r="K1939" s="184" t="s">
        <v>320</v>
      </c>
      <c r="L1939" s="187">
        <f t="shared" si="62"/>
        <v>0</v>
      </c>
      <c r="M1939" s="187">
        <f t="shared" si="63"/>
        <v>0</v>
      </c>
      <c r="N1939" s="186"/>
      <c r="O1939" s="33"/>
      <c r="P1939" s="33"/>
      <c r="Q1939" s="33"/>
      <c r="R1939" s="33"/>
      <c r="S1939" s="42"/>
      <c r="T1939" s="2"/>
      <c r="U1939" s="2"/>
      <c r="V1939" s="2"/>
      <c r="W1939" s="2"/>
      <c r="X1939" s="55"/>
      <c r="Y1939" s="62"/>
      <c r="Z1939" s="62"/>
      <c r="AA1939" s="62"/>
      <c r="AB1939" s="62"/>
      <c r="AC1939" s="68"/>
      <c r="AD1939" s="2"/>
      <c r="AE1939" s="2"/>
      <c r="AF1939" s="2"/>
      <c r="AG1939" s="2"/>
      <c r="AH1939" s="55"/>
      <c r="AI1939" s="72"/>
      <c r="AJ1939" s="72"/>
      <c r="AK1939" s="72"/>
      <c r="AL1939" s="72"/>
      <c r="AM1939" s="80"/>
      <c r="AN1939" s="2"/>
      <c r="AO1939" s="2"/>
      <c r="AP1939" s="2"/>
      <c r="AQ1939" s="2"/>
      <c r="AR1939" s="55"/>
      <c r="AS1939" s="85"/>
      <c r="AT1939" s="85"/>
      <c r="AU1939" s="85"/>
      <c r="AV1939" s="85"/>
      <c r="AW1939" s="100"/>
      <c r="AX1939" s="2"/>
      <c r="AY1939" s="2"/>
      <c r="AZ1939" s="2"/>
      <c r="BA1939" s="2"/>
      <c r="BB1939" s="55"/>
      <c r="BC1939" s="105"/>
      <c r="BD1939" s="105"/>
      <c r="BE1939" s="105"/>
      <c r="BF1939" s="105"/>
      <c r="BG1939" s="109"/>
      <c r="BH1939" s="2"/>
      <c r="BI1939" s="2"/>
      <c r="BJ1939" s="2"/>
      <c r="BK1939" s="2"/>
      <c r="BL1939" s="55"/>
      <c r="BM1939" s="48"/>
      <c r="BN1939" s="48"/>
      <c r="BO1939" s="48"/>
      <c r="BP1939" s="48"/>
      <c r="BQ1939" s="117"/>
      <c r="BR1939" s="2"/>
      <c r="BS1939" s="2"/>
      <c r="BT1939" s="2"/>
      <c r="BU1939" s="2"/>
      <c r="BV1939" s="55"/>
    </row>
    <row r="1940" spans="1:74" ht="28.8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18" t="s">
        <v>5</v>
      </c>
      <c r="H1940" s="3">
        <v>2024</v>
      </c>
      <c r="I1940" s="20" t="s">
        <v>315</v>
      </c>
      <c r="J1940" s="184" t="s">
        <v>296</v>
      </c>
      <c r="K1940" s="184" t="s">
        <v>321</v>
      </c>
      <c r="L1940" s="187">
        <f t="shared" si="62"/>
        <v>0</v>
      </c>
      <c r="M1940" s="187">
        <f t="shared" si="63"/>
        <v>0</v>
      </c>
      <c r="N1940" s="186"/>
      <c r="O1940" s="33"/>
      <c r="P1940" s="33"/>
      <c r="Q1940" s="33"/>
      <c r="R1940" s="33"/>
      <c r="S1940" s="42"/>
      <c r="T1940" s="2"/>
      <c r="U1940" s="2"/>
      <c r="V1940" s="2"/>
      <c r="W1940" s="2"/>
      <c r="X1940" s="55"/>
      <c r="Y1940" s="62"/>
      <c r="Z1940" s="62"/>
      <c r="AA1940" s="62"/>
      <c r="AB1940" s="62"/>
      <c r="AC1940" s="68"/>
      <c r="AD1940" s="2"/>
      <c r="AE1940" s="2"/>
      <c r="AF1940" s="2"/>
      <c r="AG1940" s="2"/>
      <c r="AH1940" s="55"/>
      <c r="AI1940" s="72"/>
      <c r="AJ1940" s="72"/>
      <c r="AK1940" s="72"/>
      <c r="AL1940" s="72"/>
      <c r="AM1940" s="80"/>
      <c r="AN1940" s="2"/>
      <c r="AO1940" s="2"/>
      <c r="AP1940" s="2"/>
      <c r="AQ1940" s="2"/>
      <c r="AR1940" s="55"/>
      <c r="AS1940" s="85"/>
      <c r="AT1940" s="85"/>
      <c r="AU1940" s="85"/>
      <c r="AV1940" s="85"/>
      <c r="AW1940" s="100"/>
      <c r="AX1940" s="2"/>
      <c r="AY1940" s="2"/>
      <c r="AZ1940" s="2"/>
      <c r="BA1940" s="2"/>
      <c r="BB1940" s="55"/>
      <c r="BC1940" s="105"/>
      <c r="BD1940" s="105"/>
      <c r="BE1940" s="105"/>
      <c r="BF1940" s="105"/>
      <c r="BG1940" s="109"/>
      <c r="BH1940" s="2"/>
      <c r="BI1940" s="2"/>
      <c r="BJ1940" s="2"/>
      <c r="BK1940" s="2"/>
      <c r="BL1940" s="55"/>
      <c r="BM1940" s="48"/>
      <c r="BN1940" s="48"/>
      <c r="BO1940" s="48"/>
      <c r="BP1940" s="48"/>
      <c r="BQ1940" s="117"/>
      <c r="BR1940" s="2"/>
      <c r="BS1940" s="2"/>
      <c r="BT1940" s="2"/>
      <c r="BU1940" s="2"/>
      <c r="BV1940" s="55"/>
    </row>
    <row r="1941" spans="1:74" ht="28.8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18" t="s">
        <v>5</v>
      </c>
      <c r="H1941" s="3">
        <v>2024</v>
      </c>
      <c r="I1941" s="20" t="s">
        <v>316</v>
      </c>
      <c r="J1941" s="184" t="s">
        <v>297</v>
      </c>
      <c r="K1941" s="184" t="s">
        <v>318</v>
      </c>
      <c r="L1941" s="187">
        <f t="shared" si="62"/>
        <v>0</v>
      </c>
      <c r="M1941" s="187">
        <f t="shared" si="63"/>
        <v>0</v>
      </c>
      <c r="N1941" s="186"/>
      <c r="O1941" s="33"/>
      <c r="P1941" s="33"/>
      <c r="Q1941" s="33"/>
      <c r="R1941" s="33"/>
      <c r="S1941" s="42"/>
      <c r="T1941" s="2"/>
      <c r="U1941" s="2"/>
      <c r="V1941" s="2"/>
      <c r="W1941" s="2"/>
      <c r="X1941" s="55"/>
      <c r="Y1941" s="62"/>
      <c r="Z1941" s="62"/>
      <c r="AA1941" s="62"/>
      <c r="AB1941" s="62"/>
      <c r="AC1941" s="68"/>
      <c r="AD1941" s="2"/>
      <c r="AE1941" s="2"/>
      <c r="AF1941" s="2"/>
      <c r="AG1941" s="2"/>
      <c r="AH1941" s="55"/>
      <c r="AI1941" s="72"/>
      <c r="AJ1941" s="72"/>
      <c r="AK1941" s="72"/>
      <c r="AL1941" s="72"/>
      <c r="AM1941" s="80"/>
      <c r="AN1941" s="2"/>
      <c r="AO1941" s="2"/>
      <c r="AP1941" s="2"/>
      <c r="AQ1941" s="2"/>
      <c r="AR1941" s="55"/>
      <c r="AS1941" s="85"/>
      <c r="AT1941" s="85"/>
      <c r="AU1941" s="85"/>
      <c r="AV1941" s="85"/>
      <c r="AW1941" s="100"/>
      <c r="AX1941" s="2"/>
      <c r="AY1941" s="2"/>
      <c r="AZ1941" s="2"/>
      <c r="BA1941" s="2"/>
      <c r="BB1941" s="55"/>
      <c r="BC1941" s="105"/>
      <c r="BD1941" s="105"/>
      <c r="BE1941" s="105"/>
      <c r="BF1941" s="105"/>
      <c r="BG1941" s="109"/>
      <c r="BH1941" s="2"/>
      <c r="BI1941" s="2"/>
      <c r="BJ1941" s="2"/>
      <c r="BK1941" s="2"/>
      <c r="BL1941" s="55"/>
      <c r="BM1941" s="48"/>
      <c r="BN1941" s="48"/>
      <c r="BO1941" s="48"/>
      <c r="BP1941" s="48"/>
      <c r="BQ1941" s="117"/>
      <c r="BR1941" s="2"/>
      <c r="BS1941" s="2"/>
      <c r="BT1941" s="2"/>
      <c r="BU1941" s="2"/>
      <c r="BV1941" s="55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18" t="s">
        <v>5</v>
      </c>
      <c r="H1942" s="3">
        <v>2024</v>
      </c>
      <c r="I1942" s="20" t="s">
        <v>316</v>
      </c>
      <c r="J1942" s="185" t="s">
        <v>348</v>
      </c>
      <c r="K1942" s="185" t="s">
        <v>320</v>
      </c>
      <c r="L1942" s="187">
        <f t="shared" si="62"/>
        <v>0</v>
      </c>
      <c r="M1942" s="187">
        <f t="shared" si="63"/>
        <v>0</v>
      </c>
      <c r="N1942" s="186"/>
      <c r="O1942" s="33"/>
      <c r="P1942" s="33"/>
      <c r="Q1942" s="33"/>
      <c r="R1942" s="33"/>
      <c r="S1942" s="42"/>
      <c r="T1942" s="2"/>
      <c r="U1942" s="2"/>
      <c r="V1942" s="2"/>
      <c r="W1942" s="2"/>
      <c r="X1942" s="55"/>
      <c r="Y1942" s="62"/>
      <c r="Z1942" s="62"/>
      <c r="AA1942" s="62"/>
      <c r="AB1942" s="62"/>
      <c r="AC1942" s="68"/>
      <c r="AD1942" s="2"/>
      <c r="AE1942" s="2"/>
      <c r="AF1942" s="2"/>
      <c r="AG1942" s="2"/>
      <c r="AH1942" s="55"/>
      <c r="AI1942" s="72"/>
      <c r="AJ1942" s="72"/>
      <c r="AK1942" s="72"/>
      <c r="AL1942" s="72"/>
      <c r="AM1942" s="80"/>
      <c r="AN1942" s="2"/>
      <c r="AO1942" s="2"/>
      <c r="AP1942" s="2"/>
      <c r="AQ1942" s="2"/>
      <c r="AR1942" s="55"/>
      <c r="AS1942" s="85"/>
      <c r="AT1942" s="85"/>
      <c r="AU1942" s="85"/>
      <c r="AV1942" s="85"/>
      <c r="AW1942" s="100"/>
      <c r="AX1942" s="2"/>
      <c r="AY1942" s="2"/>
      <c r="AZ1942" s="2"/>
      <c r="BA1942" s="2"/>
      <c r="BB1942" s="55"/>
      <c r="BC1942" s="105"/>
      <c r="BD1942" s="105"/>
      <c r="BE1942" s="105"/>
      <c r="BF1942" s="105"/>
      <c r="BG1942" s="109"/>
      <c r="BH1942" s="2"/>
      <c r="BI1942" s="2"/>
      <c r="BJ1942" s="2"/>
      <c r="BK1942" s="2"/>
      <c r="BL1942" s="55"/>
      <c r="BM1942" s="48"/>
      <c r="BN1942" s="48"/>
      <c r="BO1942" s="48"/>
      <c r="BP1942" s="48"/>
      <c r="BQ1942" s="117"/>
      <c r="BR1942" s="2"/>
      <c r="BS1942" s="2"/>
      <c r="BT1942" s="2"/>
      <c r="BU1942" s="2"/>
      <c r="BV1942" s="55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18" t="s">
        <v>5</v>
      </c>
      <c r="H1943" s="3">
        <v>2024</v>
      </c>
      <c r="I1943" s="20" t="s">
        <v>282</v>
      </c>
      <c r="J1943" s="184" t="s">
        <v>272</v>
      </c>
      <c r="K1943" s="184" t="s">
        <v>321</v>
      </c>
      <c r="L1943" s="187">
        <f t="shared" si="62"/>
        <v>0</v>
      </c>
      <c r="M1943" s="187">
        <f t="shared" si="63"/>
        <v>0</v>
      </c>
      <c r="N1943" s="186"/>
      <c r="O1943" s="33"/>
      <c r="P1943" s="33"/>
      <c r="Q1943" s="33"/>
      <c r="R1943" s="33"/>
      <c r="S1943" s="42"/>
      <c r="T1943" s="2"/>
      <c r="U1943" s="2"/>
      <c r="V1943" s="2"/>
      <c r="W1943" s="2"/>
      <c r="X1943" s="55"/>
      <c r="Y1943" s="62"/>
      <c r="Z1943" s="62"/>
      <c r="AA1943" s="62"/>
      <c r="AB1943" s="62"/>
      <c r="AC1943" s="68"/>
      <c r="AD1943" s="2"/>
      <c r="AE1943" s="2"/>
      <c r="AF1943" s="2"/>
      <c r="AG1943" s="2"/>
      <c r="AH1943" s="55"/>
      <c r="AI1943" s="72"/>
      <c r="AJ1943" s="72"/>
      <c r="AK1943" s="72"/>
      <c r="AL1943" s="72"/>
      <c r="AM1943" s="80"/>
      <c r="AN1943" s="2"/>
      <c r="AO1943" s="2"/>
      <c r="AP1943" s="2"/>
      <c r="AQ1943" s="2"/>
      <c r="AR1943" s="55"/>
      <c r="AS1943" s="85"/>
      <c r="AT1943" s="85"/>
      <c r="AU1943" s="85"/>
      <c r="AV1943" s="85"/>
      <c r="AW1943" s="100"/>
      <c r="AX1943" s="2"/>
      <c r="AY1943" s="2"/>
      <c r="AZ1943" s="2"/>
      <c r="BA1943" s="2"/>
      <c r="BB1943" s="55"/>
      <c r="BC1943" s="105"/>
      <c r="BD1943" s="105"/>
      <c r="BE1943" s="105"/>
      <c r="BF1943" s="105"/>
      <c r="BG1943" s="109"/>
      <c r="BH1943" s="2"/>
      <c r="BI1943" s="2"/>
      <c r="BJ1943" s="2"/>
      <c r="BK1943" s="2"/>
      <c r="BL1943" s="55"/>
      <c r="BM1943" s="48"/>
      <c r="BN1943" s="48"/>
      <c r="BO1943" s="48"/>
      <c r="BP1943" s="48"/>
      <c r="BQ1943" s="117"/>
      <c r="BR1943" s="2"/>
      <c r="BS1943" s="2"/>
      <c r="BT1943" s="2"/>
      <c r="BU1943" s="2"/>
      <c r="BV1943" s="55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18" t="s">
        <v>5</v>
      </c>
      <c r="H1944" s="3">
        <v>2024</v>
      </c>
      <c r="I1944" s="20" t="s">
        <v>282</v>
      </c>
      <c r="J1944" s="184" t="s">
        <v>273</v>
      </c>
      <c r="K1944" s="184" t="s">
        <v>321</v>
      </c>
      <c r="L1944" s="187">
        <f t="shared" si="62"/>
        <v>0</v>
      </c>
      <c r="M1944" s="187">
        <f t="shared" si="63"/>
        <v>0</v>
      </c>
      <c r="N1944" s="186"/>
      <c r="O1944" s="33"/>
      <c r="P1944" s="33"/>
      <c r="Q1944" s="33"/>
      <c r="R1944" s="33"/>
      <c r="S1944" s="42"/>
      <c r="T1944" s="2"/>
      <c r="U1944" s="2"/>
      <c r="V1944" s="2"/>
      <c r="W1944" s="2"/>
      <c r="X1944" s="55"/>
      <c r="Y1944" s="62"/>
      <c r="Z1944" s="62"/>
      <c r="AA1944" s="62"/>
      <c r="AB1944" s="62"/>
      <c r="AC1944" s="68"/>
      <c r="AD1944" s="2"/>
      <c r="AE1944" s="2"/>
      <c r="AF1944" s="2"/>
      <c r="AG1944" s="2"/>
      <c r="AH1944" s="55"/>
      <c r="AI1944" s="72"/>
      <c r="AJ1944" s="72"/>
      <c r="AK1944" s="72"/>
      <c r="AL1944" s="72"/>
      <c r="AM1944" s="80"/>
      <c r="AN1944" s="2"/>
      <c r="AO1944" s="2"/>
      <c r="AP1944" s="2"/>
      <c r="AQ1944" s="2"/>
      <c r="AR1944" s="55"/>
      <c r="AS1944" s="85"/>
      <c r="AT1944" s="85"/>
      <c r="AU1944" s="85"/>
      <c r="AV1944" s="85"/>
      <c r="AW1944" s="100"/>
      <c r="AX1944" s="2"/>
      <c r="AY1944" s="2"/>
      <c r="AZ1944" s="2"/>
      <c r="BA1944" s="2"/>
      <c r="BB1944" s="55"/>
      <c r="BC1944" s="105"/>
      <c r="BD1944" s="105"/>
      <c r="BE1944" s="105"/>
      <c r="BF1944" s="105"/>
      <c r="BG1944" s="109"/>
      <c r="BH1944" s="2"/>
      <c r="BI1944" s="2"/>
      <c r="BJ1944" s="2"/>
      <c r="BK1944" s="2"/>
      <c r="BL1944" s="55"/>
      <c r="BM1944" s="48"/>
      <c r="BN1944" s="48"/>
      <c r="BO1944" s="48"/>
      <c r="BP1944" s="48"/>
      <c r="BQ1944" s="117"/>
      <c r="BR1944" s="2"/>
      <c r="BS1944" s="2"/>
      <c r="BT1944" s="2"/>
      <c r="BU1944" s="2"/>
      <c r="BV1944" s="55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18" t="s">
        <v>5</v>
      </c>
      <c r="H1945" s="3">
        <v>2024</v>
      </c>
      <c r="I1945" s="20" t="s">
        <v>282</v>
      </c>
      <c r="J1945" s="184" t="s">
        <v>274</v>
      </c>
      <c r="K1945" s="184" t="s">
        <v>321</v>
      </c>
      <c r="L1945" s="187">
        <f t="shared" si="62"/>
        <v>0</v>
      </c>
      <c r="M1945" s="187">
        <f t="shared" si="63"/>
        <v>0</v>
      </c>
      <c r="N1945" s="186"/>
      <c r="O1945" s="33"/>
      <c r="P1945" s="33"/>
      <c r="Q1945" s="33"/>
      <c r="R1945" s="33"/>
      <c r="S1945" s="42"/>
      <c r="T1945" s="2"/>
      <c r="U1945" s="2"/>
      <c r="V1945" s="2"/>
      <c r="W1945" s="2"/>
      <c r="X1945" s="55"/>
      <c r="Y1945" s="62"/>
      <c r="Z1945" s="62"/>
      <c r="AA1945" s="62"/>
      <c r="AB1945" s="62"/>
      <c r="AC1945" s="68"/>
      <c r="AD1945" s="2"/>
      <c r="AE1945" s="2"/>
      <c r="AF1945" s="2"/>
      <c r="AG1945" s="2"/>
      <c r="AH1945" s="55"/>
      <c r="AI1945" s="72"/>
      <c r="AJ1945" s="72"/>
      <c r="AK1945" s="72"/>
      <c r="AL1945" s="72"/>
      <c r="AM1945" s="80"/>
      <c r="AN1945" s="2"/>
      <c r="AO1945" s="2"/>
      <c r="AP1945" s="2"/>
      <c r="AQ1945" s="2"/>
      <c r="AR1945" s="55"/>
      <c r="AS1945" s="85"/>
      <c r="AT1945" s="85"/>
      <c r="AU1945" s="85"/>
      <c r="AV1945" s="85"/>
      <c r="AW1945" s="100"/>
      <c r="AX1945" s="2"/>
      <c r="AY1945" s="2"/>
      <c r="AZ1945" s="2"/>
      <c r="BA1945" s="2"/>
      <c r="BB1945" s="55"/>
      <c r="BC1945" s="105"/>
      <c r="BD1945" s="105"/>
      <c r="BE1945" s="105"/>
      <c r="BF1945" s="105"/>
      <c r="BG1945" s="109"/>
      <c r="BH1945" s="2"/>
      <c r="BI1945" s="2"/>
      <c r="BJ1945" s="2"/>
      <c r="BK1945" s="2"/>
      <c r="BL1945" s="55"/>
      <c r="BM1945" s="48"/>
      <c r="BN1945" s="48"/>
      <c r="BO1945" s="48"/>
      <c r="BP1945" s="48"/>
      <c r="BQ1945" s="117"/>
      <c r="BR1945" s="2"/>
      <c r="BS1945" s="2"/>
      <c r="BT1945" s="2"/>
      <c r="BU1945" s="2"/>
      <c r="BV1945" s="55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18" t="s">
        <v>5</v>
      </c>
      <c r="H1946" s="3">
        <v>2024</v>
      </c>
      <c r="I1946" s="20" t="s">
        <v>282</v>
      </c>
      <c r="J1946" s="184" t="s">
        <v>275</v>
      </c>
      <c r="K1946" s="184" t="s">
        <v>321</v>
      </c>
      <c r="L1946" s="187">
        <f t="shared" si="62"/>
        <v>3.0000000000000001E-3</v>
      </c>
      <c r="M1946" s="187">
        <f t="shared" si="63"/>
        <v>3.859</v>
      </c>
      <c r="N1946" s="186" t="s">
        <v>1398</v>
      </c>
      <c r="O1946" s="33"/>
      <c r="P1946" s="33"/>
      <c r="Q1946" s="33"/>
      <c r="R1946" s="33"/>
      <c r="S1946" s="42"/>
      <c r="T1946" s="2"/>
      <c r="U1946" s="2"/>
      <c r="V1946" s="2"/>
      <c r="W1946" s="2"/>
      <c r="X1946" s="55"/>
      <c r="Y1946" s="62"/>
      <c r="Z1946" s="62"/>
      <c r="AA1946" s="62"/>
      <c r="AB1946" s="62"/>
      <c r="AC1946" s="68"/>
      <c r="AD1946" s="2"/>
      <c r="AE1946" s="2"/>
      <c r="AF1946" s="2">
        <v>24</v>
      </c>
      <c r="AG1946" s="2">
        <v>3.0000000000000001E-3</v>
      </c>
      <c r="AH1946" s="55">
        <v>3.859</v>
      </c>
      <c r="AI1946" s="72"/>
      <c r="AJ1946" s="72"/>
      <c r="AK1946" s="72"/>
      <c r="AL1946" s="72"/>
      <c r="AM1946" s="80"/>
      <c r="AN1946" s="2"/>
      <c r="AO1946" s="2"/>
      <c r="AP1946" s="2"/>
      <c r="AQ1946" s="2"/>
      <c r="AR1946" s="55"/>
      <c r="AS1946" s="85"/>
      <c r="AT1946" s="85"/>
      <c r="AU1946" s="85"/>
      <c r="AV1946" s="85"/>
      <c r="AW1946" s="100"/>
      <c r="AX1946" s="2"/>
      <c r="AY1946" s="2"/>
      <c r="AZ1946" s="2"/>
      <c r="BA1946" s="2"/>
      <c r="BB1946" s="55"/>
      <c r="BC1946" s="105"/>
      <c r="BD1946" s="105"/>
      <c r="BE1946" s="105"/>
      <c r="BF1946" s="105"/>
      <c r="BG1946" s="109"/>
      <c r="BH1946" s="2"/>
      <c r="BI1946" s="2"/>
      <c r="BJ1946" s="2"/>
      <c r="BK1946" s="2"/>
      <c r="BL1946" s="55"/>
      <c r="BM1946" s="48"/>
      <c r="BN1946" s="48"/>
      <c r="BO1946" s="48"/>
      <c r="BP1946" s="48"/>
      <c r="BQ1946" s="117"/>
      <c r="BR1946" s="2"/>
      <c r="BS1946" s="2"/>
      <c r="BT1946" s="2"/>
      <c r="BU1946" s="2"/>
      <c r="BV1946" s="55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18" t="s">
        <v>5</v>
      </c>
      <c r="H1947" s="3">
        <v>2024</v>
      </c>
      <c r="I1947" s="20" t="s">
        <v>282</v>
      </c>
      <c r="J1947" s="184" t="s">
        <v>276</v>
      </c>
      <c r="K1947" s="184" t="s">
        <v>320</v>
      </c>
      <c r="L1947" s="187">
        <f t="shared" si="62"/>
        <v>0</v>
      </c>
      <c r="M1947" s="187">
        <f t="shared" si="63"/>
        <v>0</v>
      </c>
      <c r="N1947" s="186"/>
      <c r="O1947" s="33"/>
      <c r="P1947" s="33"/>
      <c r="Q1947" s="33"/>
      <c r="R1947" s="33"/>
      <c r="S1947" s="42"/>
      <c r="T1947" s="2"/>
      <c r="U1947" s="2"/>
      <c r="V1947" s="2"/>
      <c r="W1947" s="2"/>
      <c r="X1947" s="55"/>
      <c r="Y1947" s="62"/>
      <c r="Z1947" s="62"/>
      <c r="AA1947" s="62"/>
      <c r="AB1947" s="62"/>
      <c r="AC1947" s="68"/>
      <c r="AD1947" s="2"/>
      <c r="AE1947" s="2"/>
      <c r="AF1947" s="2"/>
      <c r="AG1947" s="2"/>
      <c r="AH1947" s="55"/>
      <c r="AI1947" s="72"/>
      <c r="AJ1947" s="72"/>
      <c r="AK1947" s="72"/>
      <c r="AL1947" s="72"/>
      <c r="AM1947" s="80"/>
      <c r="AN1947" s="2"/>
      <c r="AO1947" s="2"/>
      <c r="AP1947" s="2"/>
      <c r="AQ1947" s="2"/>
      <c r="AR1947" s="55"/>
      <c r="AS1947" s="85"/>
      <c r="AT1947" s="85"/>
      <c r="AU1947" s="85"/>
      <c r="AV1947" s="85"/>
      <c r="AW1947" s="100"/>
      <c r="AX1947" s="2"/>
      <c r="AY1947" s="2"/>
      <c r="AZ1947" s="2"/>
      <c r="BA1947" s="2"/>
      <c r="BB1947" s="55"/>
      <c r="BC1947" s="105"/>
      <c r="BD1947" s="105"/>
      <c r="BE1947" s="105"/>
      <c r="BF1947" s="105"/>
      <c r="BG1947" s="109"/>
      <c r="BH1947" s="2"/>
      <c r="BI1947" s="2"/>
      <c r="BJ1947" s="2"/>
      <c r="BK1947" s="2"/>
      <c r="BL1947" s="55"/>
      <c r="BM1947" s="48"/>
      <c r="BN1947" s="48"/>
      <c r="BO1947" s="48"/>
      <c r="BP1947" s="48"/>
      <c r="BQ1947" s="117"/>
      <c r="BR1947" s="2"/>
      <c r="BS1947" s="2"/>
      <c r="BT1947" s="2"/>
      <c r="BU1947" s="2"/>
      <c r="BV1947" s="55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18" t="s">
        <v>5</v>
      </c>
      <c r="H1948" s="3">
        <v>2024</v>
      </c>
      <c r="I1948" s="20" t="s">
        <v>282</v>
      </c>
      <c r="J1948" s="184" t="s">
        <v>277</v>
      </c>
      <c r="K1948" s="184" t="s">
        <v>320</v>
      </c>
      <c r="L1948" s="187">
        <f t="shared" si="62"/>
        <v>0</v>
      </c>
      <c r="M1948" s="187">
        <f t="shared" si="63"/>
        <v>0</v>
      </c>
      <c r="N1948" s="186"/>
      <c r="O1948" s="33"/>
      <c r="P1948" s="33"/>
      <c r="Q1948" s="33"/>
      <c r="R1948" s="33"/>
      <c r="S1948" s="42"/>
      <c r="T1948" s="2"/>
      <c r="U1948" s="2"/>
      <c r="V1948" s="2"/>
      <c r="W1948" s="2"/>
      <c r="X1948" s="55"/>
      <c r="Y1948" s="62"/>
      <c r="Z1948" s="62"/>
      <c r="AA1948" s="62"/>
      <c r="AB1948" s="62"/>
      <c r="AC1948" s="68"/>
      <c r="AD1948" s="2"/>
      <c r="AE1948" s="2"/>
      <c r="AF1948" s="2"/>
      <c r="AG1948" s="2"/>
      <c r="AH1948" s="55"/>
      <c r="AI1948" s="72"/>
      <c r="AJ1948" s="72"/>
      <c r="AK1948" s="72"/>
      <c r="AL1948" s="72"/>
      <c r="AM1948" s="80"/>
      <c r="AN1948" s="2"/>
      <c r="AO1948" s="2"/>
      <c r="AP1948" s="2"/>
      <c r="AQ1948" s="2"/>
      <c r="AR1948" s="55"/>
      <c r="AS1948" s="85"/>
      <c r="AT1948" s="85"/>
      <c r="AU1948" s="85"/>
      <c r="AV1948" s="85"/>
      <c r="AW1948" s="100"/>
      <c r="AX1948" s="2"/>
      <c r="AY1948" s="2"/>
      <c r="AZ1948" s="2"/>
      <c r="BA1948" s="2"/>
      <c r="BB1948" s="55"/>
      <c r="BC1948" s="105"/>
      <c r="BD1948" s="105"/>
      <c r="BE1948" s="105"/>
      <c r="BF1948" s="105"/>
      <c r="BG1948" s="109"/>
      <c r="BH1948" s="2"/>
      <c r="BI1948" s="2"/>
      <c r="BJ1948" s="2"/>
      <c r="BK1948" s="2"/>
      <c r="BL1948" s="55"/>
      <c r="BM1948" s="48"/>
      <c r="BN1948" s="48"/>
      <c r="BO1948" s="48"/>
      <c r="BP1948" s="48"/>
      <c r="BQ1948" s="117"/>
      <c r="BR1948" s="2"/>
      <c r="BS1948" s="2"/>
      <c r="BT1948" s="2"/>
      <c r="BU1948" s="2"/>
      <c r="BV1948" s="55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18" t="s">
        <v>5</v>
      </c>
      <c r="H1949" s="3">
        <v>2024</v>
      </c>
      <c r="I1949" s="20" t="s">
        <v>283</v>
      </c>
      <c r="J1949" s="184" t="s">
        <v>298</v>
      </c>
      <c r="K1949" s="184" t="s">
        <v>321</v>
      </c>
      <c r="L1949" s="187">
        <f t="shared" si="62"/>
        <v>0</v>
      </c>
      <c r="M1949" s="187">
        <f t="shared" si="63"/>
        <v>0</v>
      </c>
      <c r="N1949" s="186"/>
      <c r="O1949" s="33"/>
      <c r="P1949" s="33"/>
      <c r="Q1949" s="33"/>
      <c r="R1949" s="33"/>
      <c r="S1949" s="42"/>
      <c r="T1949" s="2"/>
      <c r="U1949" s="2"/>
      <c r="V1949" s="2"/>
      <c r="W1949" s="2"/>
      <c r="X1949" s="55"/>
      <c r="Y1949" s="62"/>
      <c r="Z1949" s="62"/>
      <c r="AA1949" s="62"/>
      <c r="AB1949" s="62"/>
      <c r="AC1949" s="68"/>
      <c r="AD1949" s="2"/>
      <c r="AE1949" s="2"/>
      <c r="AF1949" s="2"/>
      <c r="AG1949" s="2"/>
      <c r="AH1949" s="55"/>
      <c r="AI1949" s="72"/>
      <c r="AJ1949" s="72"/>
      <c r="AK1949" s="72"/>
      <c r="AL1949" s="72"/>
      <c r="AM1949" s="80"/>
      <c r="AN1949" s="2"/>
      <c r="AO1949" s="2"/>
      <c r="AP1949" s="2"/>
      <c r="AQ1949" s="2"/>
      <c r="AR1949" s="55"/>
      <c r="AS1949" s="85"/>
      <c r="AT1949" s="85"/>
      <c r="AU1949" s="85"/>
      <c r="AV1949" s="85"/>
      <c r="AW1949" s="100"/>
      <c r="AX1949" s="2"/>
      <c r="AY1949" s="2"/>
      <c r="AZ1949" s="2"/>
      <c r="BA1949" s="2"/>
      <c r="BB1949" s="55"/>
      <c r="BC1949" s="105"/>
      <c r="BD1949" s="105"/>
      <c r="BE1949" s="105"/>
      <c r="BF1949" s="105"/>
      <c r="BG1949" s="109"/>
      <c r="BH1949" s="2"/>
      <c r="BI1949" s="2"/>
      <c r="BJ1949" s="2"/>
      <c r="BK1949" s="2"/>
      <c r="BL1949" s="55"/>
      <c r="BM1949" s="48"/>
      <c r="BN1949" s="48"/>
      <c r="BO1949" s="48"/>
      <c r="BP1949" s="48"/>
      <c r="BQ1949" s="117"/>
      <c r="BR1949" s="2"/>
      <c r="BS1949" s="2"/>
      <c r="BT1949" s="2"/>
      <c r="BU1949" s="2"/>
      <c r="BV1949" s="55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18" t="s">
        <v>5</v>
      </c>
      <c r="H1950" s="3">
        <v>2024</v>
      </c>
      <c r="I1950" s="20" t="s">
        <v>283</v>
      </c>
      <c r="J1950" s="184" t="s">
        <v>278</v>
      </c>
      <c r="K1950" s="184" t="s">
        <v>320</v>
      </c>
      <c r="L1950" s="187">
        <f t="shared" si="62"/>
        <v>0</v>
      </c>
      <c r="M1950" s="187">
        <f t="shared" si="63"/>
        <v>0</v>
      </c>
      <c r="N1950" s="186"/>
      <c r="O1950" s="33"/>
      <c r="P1950" s="33"/>
      <c r="Q1950" s="33"/>
      <c r="R1950" s="33"/>
      <c r="S1950" s="42"/>
      <c r="T1950" s="2"/>
      <c r="U1950" s="2"/>
      <c r="V1950" s="2"/>
      <c r="W1950" s="2"/>
      <c r="X1950" s="55"/>
      <c r="Y1950" s="62"/>
      <c r="Z1950" s="62"/>
      <c r="AA1950" s="62"/>
      <c r="AB1950" s="62"/>
      <c r="AC1950" s="68"/>
      <c r="AD1950" s="2"/>
      <c r="AE1950" s="2"/>
      <c r="AF1950" s="2"/>
      <c r="AG1950" s="2"/>
      <c r="AH1950" s="55"/>
      <c r="AI1950" s="72"/>
      <c r="AJ1950" s="72"/>
      <c r="AK1950" s="72"/>
      <c r="AL1950" s="72"/>
      <c r="AM1950" s="80"/>
      <c r="AN1950" s="2"/>
      <c r="AO1950" s="2"/>
      <c r="AP1950" s="2"/>
      <c r="AQ1950" s="2"/>
      <c r="AR1950" s="55"/>
      <c r="AS1950" s="85"/>
      <c r="AT1950" s="85"/>
      <c r="AU1950" s="85"/>
      <c r="AV1950" s="85"/>
      <c r="AW1950" s="100"/>
      <c r="AX1950" s="2"/>
      <c r="AY1950" s="2"/>
      <c r="AZ1950" s="2"/>
      <c r="BA1950" s="2"/>
      <c r="BB1950" s="55"/>
      <c r="BC1950" s="105"/>
      <c r="BD1950" s="105"/>
      <c r="BE1950" s="105"/>
      <c r="BF1950" s="105"/>
      <c r="BG1950" s="109"/>
      <c r="BH1950" s="2"/>
      <c r="BI1950" s="2"/>
      <c r="BJ1950" s="2"/>
      <c r="BK1950" s="2"/>
      <c r="BL1950" s="55"/>
      <c r="BM1950" s="48"/>
      <c r="BN1950" s="48"/>
      <c r="BO1950" s="48"/>
      <c r="BP1950" s="48"/>
      <c r="BQ1950" s="117"/>
      <c r="BR1950" s="2"/>
      <c r="BS1950" s="2"/>
      <c r="BT1950" s="2"/>
      <c r="BU1950" s="2"/>
      <c r="BV1950" s="55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18" t="s">
        <v>5</v>
      </c>
      <c r="H1951" s="3">
        <v>2024</v>
      </c>
      <c r="I1951" s="20" t="s">
        <v>283</v>
      </c>
      <c r="J1951" s="184" t="s">
        <v>279</v>
      </c>
      <c r="K1951" s="184" t="s">
        <v>320</v>
      </c>
      <c r="L1951" s="187">
        <f t="shared" si="62"/>
        <v>0</v>
      </c>
      <c r="M1951" s="187">
        <f t="shared" si="63"/>
        <v>0</v>
      </c>
      <c r="N1951" s="186"/>
      <c r="O1951" s="33"/>
      <c r="P1951" s="33"/>
      <c r="Q1951" s="33"/>
      <c r="R1951" s="33"/>
      <c r="S1951" s="42"/>
      <c r="T1951" s="2"/>
      <c r="U1951" s="2"/>
      <c r="V1951" s="2"/>
      <c r="W1951" s="2"/>
      <c r="X1951" s="55"/>
      <c r="Y1951" s="62"/>
      <c r="Z1951" s="62"/>
      <c r="AA1951" s="62"/>
      <c r="AB1951" s="62"/>
      <c r="AC1951" s="68"/>
      <c r="AD1951" s="2"/>
      <c r="AE1951" s="2"/>
      <c r="AF1951" s="2"/>
      <c r="AG1951" s="2"/>
      <c r="AH1951" s="55"/>
      <c r="AI1951" s="72"/>
      <c r="AJ1951" s="72"/>
      <c r="AK1951" s="72"/>
      <c r="AL1951" s="72"/>
      <c r="AM1951" s="80"/>
      <c r="AN1951" s="2"/>
      <c r="AO1951" s="2"/>
      <c r="AP1951" s="2"/>
      <c r="AQ1951" s="2"/>
      <c r="AR1951" s="55"/>
      <c r="AS1951" s="85"/>
      <c r="AT1951" s="85"/>
      <c r="AU1951" s="85"/>
      <c r="AV1951" s="85"/>
      <c r="AW1951" s="100"/>
      <c r="AX1951" s="2"/>
      <c r="AY1951" s="2"/>
      <c r="AZ1951" s="2"/>
      <c r="BA1951" s="2"/>
      <c r="BB1951" s="55"/>
      <c r="BC1951" s="105"/>
      <c r="BD1951" s="105"/>
      <c r="BE1951" s="105"/>
      <c r="BF1951" s="105"/>
      <c r="BG1951" s="109"/>
      <c r="BH1951" s="2"/>
      <c r="BI1951" s="2"/>
      <c r="BJ1951" s="2"/>
      <c r="BK1951" s="2"/>
      <c r="BL1951" s="55"/>
      <c r="BM1951" s="48"/>
      <c r="BN1951" s="48"/>
      <c r="BO1951" s="48"/>
      <c r="BP1951" s="48"/>
      <c r="BQ1951" s="117"/>
      <c r="BR1951" s="2"/>
      <c r="BS1951" s="2"/>
      <c r="BT1951" s="2"/>
      <c r="BU1951" s="2"/>
      <c r="BV1951" s="55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18" t="s">
        <v>5</v>
      </c>
      <c r="H1952" s="3">
        <v>2024</v>
      </c>
      <c r="I1952" s="20" t="s">
        <v>286</v>
      </c>
      <c r="J1952" s="184" t="s">
        <v>280</v>
      </c>
      <c r="K1952" s="184" t="s">
        <v>319</v>
      </c>
      <c r="L1952" s="187">
        <f t="shared" si="62"/>
        <v>0</v>
      </c>
      <c r="M1952" s="187">
        <f t="shared" si="63"/>
        <v>0</v>
      </c>
      <c r="N1952" s="186"/>
      <c r="O1952" s="33"/>
      <c r="P1952" s="33"/>
      <c r="Q1952" s="33"/>
      <c r="R1952" s="33"/>
      <c r="S1952" s="42"/>
      <c r="T1952" s="2"/>
      <c r="U1952" s="2"/>
      <c r="V1952" s="2"/>
      <c r="W1952" s="2"/>
      <c r="X1952" s="55"/>
      <c r="Y1952" s="62"/>
      <c r="Z1952" s="62"/>
      <c r="AA1952" s="62"/>
      <c r="AB1952" s="62"/>
      <c r="AC1952" s="68"/>
      <c r="AD1952" s="2"/>
      <c r="AE1952" s="2"/>
      <c r="AF1952" s="2"/>
      <c r="AG1952" s="2"/>
      <c r="AH1952" s="55"/>
      <c r="AI1952" s="72"/>
      <c r="AJ1952" s="72"/>
      <c r="AK1952" s="72"/>
      <c r="AL1952" s="72"/>
      <c r="AM1952" s="80"/>
      <c r="AN1952" s="2"/>
      <c r="AO1952" s="2"/>
      <c r="AP1952" s="2"/>
      <c r="AQ1952" s="2"/>
      <c r="AR1952" s="55"/>
      <c r="AS1952" s="85"/>
      <c r="AT1952" s="85"/>
      <c r="AU1952" s="85"/>
      <c r="AV1952" s="85"/>
      <c r="AW1952" s="100"/>
      <c r="AX1952" s="2"/>
      <c r="AY1952" s="2"/>
      <c r="AZ1952" s="2"/>
      <c r="BA1952" s="2"/>
      <c r="BB1952" s="55"/>
      <c r="BC1952" s="105"/>
      <c r="BD1952" s="105"/>
      <c r="BE1952" s="105"/>
      <c r="BF1952" s="105"/>
      <c r="BG1952" s="109"/>
      <c r="BH1952" s="2"/>
      <c r="BI1952" s="2"/>
      <c r="BJ1952" s="2"/>
      <c r="BK1952" s="2"/>
      <c r="BL1952" s="55"/>
      <c r="BM1952" s="48"/>
      <c r="BN1952" s="48"/>
      <c r="BO1952" s="48"/>
      <c r="BP1952" s="48"/>
      <c r="BQ1952" s="117"/>
      <c r="BR1952" s="2"/>
      <c r="BS1952" s="2"/>
      <c r="BT1952" s="2"/>
      <c r="BU1952" s="2"/>
      <c r="BV1952" s="55"/>
    </row>
    <row r="1953" spans="1:74" ht="28.8" hidden="1" x14ac:dyDescent="0.3">
      <c r="A1953" s="2" t="s">
        <v>55</v>
      </c>
      <c r="B1953" s="2" t="s">
        <v>2</v>
      </c>
      <c r="C1953" s="2" t="s">
        <v>3</v>
      </c>
      <c r="D1953" s="2" t="s">
        <v>52</v>
      </c>
      <c r="E1953" s="3">
        <v>28</v>
      </c>
      <c r="F1953" s="3"/>
      <c r="G1953" s="18" t="s">
        <v>5</v>
      </c>
      <c r="H1953" s="3">
        <v>2024</v>
      </c>
      <c r="I1953" s="20" t="s">
        <v>286</v>
      </c>
      <c r="J1953" s="184" t="s">
        <v>281</v>
      </c>
      <c r="K1953" s="184" t="s">
        <v>319</v>
      </c>
      <c r="L1953" s="187">
        <f t="shared" si="62"/>
        <v>0</v>
      </c>
      <c r="M1953" s="187">
        <f t="shared" si="63"/>
        <v>320.58499999999998</v>
      </c>
      <c r="N1953" s="186" t="s">
        <v>1397</v>
      </c>
      <c r="O1953" s="33"/>
      <c r="P1953" s="33"/>
      <c r="Q1953" s="33"/>
      <c r="R1953" s="33"/>
      <c r="S1953" s="42"/>
      <c r="T1953" s="2"/>
      <c r="U1953" s="2"/>
      <c r="V1953" s="2"/>
      <c r="W1953" s="2"/>
      <c r="X1953" s="55"/>
      <c r="Y1953" s="62"/>
      <c r="Z1953" s="62"/>
      <c r="AA1953" s="62"/>
      <c r="AB1953" s="62"/>
      <c r="AC1953" s="68"/>
      <c r="AD1953" s="2"/>
      <c r="AE1953" s="2"/>
      <c r="AF1953" s="2"/>
      <c r="AG1953" s="2"/>
      <c r="AH1953" s="55"/>
      <c r="AI1953" s="72"/>
      <c r="AJ1953" s="72"/>
      <c r="AK1953" s="72"/>
      <c r="AL1953" s="72"/>
      <c r="AM1953" s="80"/>
      <c r="AN1953" s="2"/>
      <c r="AO1953" s="2"/>
      <c r="AP1953" s="2"/>
      <c r="AQ1953" s="2"/>
      <c r="AR1953" s="55"/>
      <c r="AS1953" s="85"/>
      <c r="AT1953" s="85"/>
      <c r="AU1953" s="85"/>
      <c r="AV1953" s="85"/>
      <c r="AW1953" s="100"/>
      <c r="AX1953" s="2"/>
      <c r="AY1953" s="2"/>
      <c r="AZ1953" s="2"/>
      <c r="BA1953" s="2"/>
      <c r="BB1953" s="55"/>
      <c r="BC1953" s="105" t="s">
        <v>1061</v>
      </c>
      <c r="BD1953" s="105"/>
      <c r="BE1953" s="105"/>
      <c r="BF1953" s="105"/>
      <c r="BG1953" s="109">
        <v>4.5</v>
      </c>
      <c r="BH1953" s="2" t="s">
        <v>1020</v>
      </c>
      <c r="BI1953" s="2"/>
      <c r="BJ1953" s="2"/>
      <c r="BK1953" s="2"/>
      <c r="BL1953" s="55">
        <f>11.212+304.873</f>
        <v>316.08499999999998</v>
      </c>
      <c r="BM1953" s="48"/>
      <c r="BN1953" s="48"/>
      <c r="BO1953" s="48"/>
      <c r="BP1953" s="48"/>
      <c r="BQ1953" s="117"/>
      <c r="BR1953" s="2"/>
      <c r="BS1953" s="2"/>
      <c r="BT1953" s="2"/>
      <c r="BU1953" s="2"/>
      <c r="BV1953" s="55"/>
    </row>
    <row r="1954" spans="1:74" s="13" customFormat="1" hidden="1" x14ac:dyDescent="0.3">
      <c r="A1954" s="12" t="s">
        <v>55</v>
      </c>
      <c r="B1954" s="12" t="s">
        <v>2</v>
      </c>
      <c r="C1954" s="12" t="s">
        <v>3</v>
      </c>
      <c r="D1954" s="12" t="s">
        <v>52</v>
      </c>
      <c r="E1954" s="7">
        <v>28</v>
      </c>
      <c r="F1954" s="7"/>
      <c r="G1954" s="19" t="s">
        <v>5</v>
      </c>
      <c r="H1954" s="7">
        <v>2024</v>
      </c>
      <c r="I1954" s="21"/>
      <c r="J1954" s="12" t="s">
        <v>314</v>
      </c>
      <c r="K1954" s="12"/>
      <c r="L1954" s="147"/>
      <c r="M1954" s="147">
        <f>SUM(M1916:M1953)</f>
        <v>324.44399999999996</v>
      </c>
      <c r="N1954" s="183"/>
      <c r="O1954" s="12"/>
      <c r="P1954" s="12"/>
      <c r="Q1954" s="12"/>
      <c r="R1954" s="12"/>
      <c r="S1954" s="47">
        <f>SUM(S1916:S1953)</f>
        <v>0</v>
      </c>
      <c r="T1954" s="12"/>
      <c r="U1954" s="12"/>
      <c r="V1954" s="12"/>
      <c r="W1954" s="12"/>
      <c r="X1954" s="47">
        <f>SUM(X1916:X1953)</f>
        <v>0</v>
      </c>
      <c r="Y1954" s="12"/>
      <c r="Z1954" s="12"/>
      <c r="AA1954" s="12"/>
      <c r="AB1954" s="12"/>
      <c r="AC1954" s="47">
        <f>SUM(AC1916:AC1953)</f>
        <v>0</v>
      </c>
      <c r="AD1954" s="12"/>
      <c r="AE1954" s="12"/>
      <c r="AF1954" s="12"/>
      <c r="AG1954" s="12"/>
      <c r="AH1954" s="47">
        <f>SUM(AH1916:AH1953)</f>
        <v>3.859</v>
      </c>
      <c r="AI1954" s="12"/>
      <c r="AJ1954" s="12"/>
      <c r="AK1954" s="12"/>
      <c r="AL1954" s="12"/>
      <c r="AM1954" s="47">
        <f>SUM(AM1916:AM1953)</f>
        <v>0</v>
      </c>
      <c r="AN1954" s="12"/>
      <c r="AO1954" s="12"/>
      <c r="AP1954" s="12"/>
      <c r="AQ1954" s="12"/>
      <c r="AR1954" s="47">
        <f>SUM(AR1916:AR1953)</f>
        <v>0</v>
      </c>
      <c r="AS1954" s="12"/>
      <c r="AT1954" s="12"/>
      <c r="AU1954" s="12"/>
      <c r="AV1954" s="12"/>
      <c r="AW1954" s="47">
        <f>SUM(AW1916:AW1953)</f>
        <v>0</v>
      </c>
      <c r="AX1954" s="12"/>
      <c r="AY1954" s="12"/>
      <c r="AZ1954" s="12"/>
      <c r="BA1954" s="12"/>
      <c r="BB1954" s="47">
        <f>SUM(BB1916:BB1953)</f>
        <v>0</v>
      </c>
      <c r="BC1954" s="12"/>
      <c r="BD1954" s="12"/>
      <c r="BE1954" s="12"/>
      <c r="BF1954" s="12"/>
      <c r="BG1954" s="47">
        <f>SUM(BG1916:BG1953)</f>
        <v>4.5</v>
      </c>
      <c r="BH1954" s="12"/>
      <c r="BI1954" s="12"/>
      <c r="BJ1954" s="12"/>
      <c r="BK1954" s="12"/>
      <c r="BL1954" s="47">
        <f>SUM(BL1916:BL1953)</f>
        <v>316.08499999999998</v>
      </c>
      <c r="BM1954" s="12"/>
      <c r="BN1954" s="12"/>
      <c r="BO1954" s="12"/>
      <c r="BP1954" s="12"/>
      <c r="BQ1954" s="47">
        <f>SUM(BQ1916:BQ1953)</f>
        <v>0</v>
      </c>
      <c r="BR1954" s="12"/>
      <c r="BS1954" s="12"/>
      <c r="BT1954" s="12"/>
      <c r="BU1954" s="12"/>
      <c r="BV1954" s="47">
        <f>SUM(BV1916:BV1953)</f>
        <v>0</v>
      </c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18" t="s">
        <v>5</v>
      </c>
      <c r="H1955" s="3">
        <v>2024</v>
      </c>
      <c r="I1955" s="20" t="s">
        <v>287</v>
      </c>
      <c r="J1955" s="184" t="s">
        <v>267</v>
      </c>
      <c r="K1955" s="184" t="s">
        <v>318</v>
      </c>
      <c r="L1955" s="187">
        <f t="shared" si="62"/>
        <v>0</v>
      </c>
      <c r="M1955" s="187">
        <f t="shared" si="63"/>
        <v>0</v>
      </c>
      <c r="N1955" s="186"/>
      <c r="O1955" s="33"/>
      <c r="P1955" s="33"/>
      <c r="Q1955" s="33"/>
      <c r="R1955" s="33"/>
      <c r="S1955" s="42"/>
      <c r="T1955" s="2"/>
      <c r="U1955" s="2"/>
      <c r="V1955" s="2"/>
      <c r="W1955" s="2"/>
      <c r="X1955" s="55"/>
      <c r="Y1955" s="62"/>
      <c r="Z1955" s="62"/>
      <c r="AA1955" s="62"/>
      <c r="AB1955" s="62"/>
      <c r="AC1955" s="68"/>
      <c r="AD1955" s="2"/>
      <c r="AE1955" s="2"/>
      <c r="AF1955" s="2"/>
      <c r="AG1955" s="2"/>
      <c r="AH1955" s="55"/>
      <c r="AI1955" s="72"/>
      <c r="AJ1955" s="72"/>
      <c r="AK1955" s="72"/>
      <c r="AL1955" s="72"/>
      <c r="AM1955" s="80"/>
      <c r="AN1955" s="2"/>
      <c r="AO1955" s="2"/>
      <c r="AP1955" s="2"/>
      <c r="AQ1955" s="2"/>
      <c r="AR1955" s="55"/>
      <c r="AS1955" s="85"/>
      <c r="AT1955" s="85"/>
      <c r="AU1955" s="85"/>
      <c r="AV1955" s="85"/>
      <c r="AW1955" s="100"/>
      <c r="AX1955" s="2"/>
      <c r="AY1955" s="2"/>
      <c r="AZ1955" s="2"/>
      <c r="BA1955" s="2"/>
      <c r="BB1955" s="55"/>
      <c r="BC1955" s="105"/>
      <c r="BD1955" s="105"/>
      <c r="BE1955" s="105"/>
      <c r="BF1955" s="105"/>
      <c r="BG1955" s="109"/>
      <c r="BH1955" s="2"/>
      <c r="BI1955" s="2"/>
      <c r="BJ1955" s="2"/>
      <c r="BK1955" s="2"/>
      <c r="BL1955" s="55"/>
      <c r="BM1955" s="48"/>
      <c r="BN1955" s="48"/>
      <c r="BO1955" s="48"/>
      <c r="BP1955" s="48"/>
      <c r="BQ1955" s="117"/>
      <c r="BR1955" s="2"/>
      <c r="BS1955" s="2"/>
      <c r="BT1955" s="2"/>
      <c r="BU1955" s="2"/>
      <c r="BV1955" s="55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18" t="s">
        <v>5</v>
      </c>
      <c r="H1956" s="3">
        <v>2024</v>
      </c>
      <c r="I1956" s="20" t="s">
        <v>287</v>
      </c>
      <c r="J1956" s="184" t="s">
        <v>291</v>
      </c>
      <c r="K1956" s="184" t="s">
        <v>319</v>
      </c>
      <c r="L1956" s="187">
        <f t="shared" si="62"/>
        <v>0</v>
      </c>
      <c r="M1956" s="187">
        <f t="shared" si="63"/>
        <v>0</v>
      </c>
      <c r="N1956" s="186"/>
      <c r="O1956" s="33"/>
      <c r="P1956" s="33"/>
      <c r="Q1956" s="33"/>
      <c r="R1956" s="33"/>
      <c r="S1956" s="42"/>
      <c r="T1956" s="2"/>
      <c r="U1956" s="2"/>
      <c r="V1956" s="2"/>
      <c r="W1956" s="2"/>
      <c r="X1956" s="55"/>
      <c r="Y1956" s="62"/>
      <c r="Z1956" s="62"/>
      <c r="AA1956" s="62"/>
      <c r="AB1956" s="62"/>
      <c r="AC1956" s="68"/>
      <c r="AD1956" s="2"/>
      <c r="AE1956" s="2"/>
      <c r="AF1956" s="2"/>
      <c r="AG1956" s="2"/>
      <c r="AH1956" s="55"/>
      <c r="AI1956" s="72"/>
      <c r="AJ1956" s="72"/>
      <c r="AK1956" s="72"/>
      <c r="AL1956" s="72"/>
      <c r="AM1956" s="80"/>
      <c r="AN1956" s="2"/>
      <c r="AO1956" s="2"/>
      <c r="AP1956" s="2"/>
      <c r="AQ1956" s="2"/>
      <c r="AR1956" s="55"/>
      <c r="AS1956" s="85"/>
      <c r="AT1956" s="85"/>
      <c r="AU1956" s="85"/>
      <c r="AV1956" s="85"/>
      <c r="AW1956" s="100"/>
      <c r="AX1956" s="2"/>
      <c r="AY1956" s="2"/>
      <c r="AZ1956" s="2"/>
      <c r="BA1956" s="2"/>
      <c r="BB1956" s="55"/>
      <c r="BC1956" s="105"/>
      <c r="BD1956" s="105"/>
      <c r="BE1956" s="105"/>
      <c r="BF1956" s="105"/>
      <c r="BG1956" s="109"/>
      <c r="BH1956" s="2"/>
      <c r="BI1956" s="2"/>
      <c r="BJ1956" s="2"/>
      <c r="BK1956" s="2"/>
      <c r="BL1956" s="55"/>
      <c r="BM1956" s="48"/>
      <c r="BN1956" s="48"/>
      <c r="BO1956" s="48"/>
      <c r="BP1956" s="48"/>
      <c r="BQ1956" s="117"/>
      <c r="BR1956" s="2"/>
      <c r="BS1956" s="2"/>
      <c r="BT1956" s="2"/>
      <c r="BU1956" s="2"/>
      <c r="BV1956" s="55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18" t="s">
        <v>5</v>
      </c>
      <c r="H1957" s="3">
        <v>2024</v>
      </c>
      <c r="I1957" s="20" t="s">
        <v>286</v>
      </c>
      <c r="J1957" s="184" t="s">
        <v>336</v>
      </c>
      <c r="K1957" s="184" t="s">
        <v>319</v>
      </c>
      <c r="L1957" s="187">
        <f t="shared" si="62"/>
        <v>0</v>
      </c>
      <c r="M1957" s="187">
        <f t="shared" si="63"/>
        <v>0</v>
      </c>
      <c r="N1957" s="186"/>
      <c r="O1957" s="33"/>
      <c r="P1957" s="33"/>
      <c r="Q1957" s="33"/>
      <c r="R1957" s="33"/>
      <c r="S1957" s="42"/>
      <c r="T1957" s="2"/>
      <c r="U1957" s="2"/>
      <c r="V1957" s="2"/>
      <c r="W1957" s="2"/>
      <c r="X1957" s="55"/>
      <c r="Y1957" s="62"/>
      <c r="Z1957" s="62"/>
      <c r="AA1957" s="62"/>
      <c r="AB1957" s="62"/>
      <c r="AC1957" s="68"/>
      <c r="AD1957" s="2"/>
      <c r="AE1957" s="2"/>
      <c r="AF1957" s="2"/>
      <c r="AG1957" s="2"/>
      <c r="AH1957" s="55"/>
      <c r="AI1957" s="72"/>
      <c r="AJ1957" s="72"/>
      <c r="AK1957" s="72"/>
      <c r="AL1957" s="72"/>
      <c r="AM1957" s="80"/>
      <c r="AN1957" s="2"/>
      <c r="AO1957" s="2"/>
      <c r="AP1957" s="2"/>
      <c r="AQ1957" s="2"/>
      <c r="AR1957" s="55"/>
      <c r="AS1957" s="85"/>
      <c r="AT1957" s="85"/>
      <c r="AU1957" s="85"/>
      <c r="AV1957" s="85"/>
      <c r="AW1957" s="100"/>
      <c r="AX1957" s="2"/>
      <c r="AY1957" s="2"/>
      <c r="AZ1957" s="2"/>
      <c r="BA1957" s="2"/>
      <c r="BB1957" s="55"/>
      <c r="BC1957" s="105"/>
      <c r="BD1957" s="105"/>
      <c r="BE1957" s="105"/>
      <c r="BF1957" s="105"/>
      <c r="BG1957" s="109"/>
      <c r="BH1957" s="2"/>
      <c r="BI1957" s="2"/>
      <c r="BJ1957" s="2"/>
      <c r="BK1957" s="2"/>
      <c r="BL1957" s="55"/>
      <c r="BM1957" s="48"/>
      <c r="BN1957" s="48"/>
      <c r="BO1957" s="48"/>
      <c r="BP1957" s="48"/>
      <c r="BQ1957" s="117"/>
      <c r="BR1957" s="2"/>
      <c r="BS1957" s="2"/>
      <c r="BT1957" s="2"/>
      <c r="BU1957" s="2"/>
      <c r="BV1957" s="55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18" t="s">
        <v>5</v>
      </c>
      <c r="H1958" s="3">
        <v>2024</v>
      </c>
      <c r="I1958" s="20" t="s">
        <v>286</v>
      </c>
      <c r="J1958" s="185" t="s">
        <v>337</v>
      </c>
      <c r="K1958" s="185" t="s">
        <v>318</v>
      </c>
      <c r="L1958" s="187">
        <f t="shared" si="62"/>
        <v>0</v>
      </c>
      <c r="M1958" s="187">
        <f t="shared" si="63"/>
        <v>0</v>
      </c>
      <c r="N1958" s="186"/>
      <c r="O1958" s="53"/>
      <c r="P1958" s="53"/>
      <c r="Q1958" s="53"/>
      <c r="R1958" s="53"/>
      <c r="S1958" s="54"/>
      <c r="T1958" s="8"/>
      <c r="U1958" s="8"/>
      <c r="V1958" s="8"/>
      <c r="W1958" s="8"/>
      <c r="X1958" s="122"/>
      <c r="Y1958" s="135"/>
      <c r="Z1958" s="135"/>
      <c r="AA1958" s="135"/>
      <c r="AB1958" s="135"/>
      <c r="AC1958" s="136"/>
      <c r="AD1958" s="8"/>
      <c r="AE1958" s="8"/>
      <c r="AF1958" s="8"/>
      <c r="AG1958" s="8"/>
      <c r="AH1958" s="122"/>
      <c r="AI1958" s="137"/>
      <c r="AJ1958" s="137"/>
      <c r="AK1958" s="137"/>
      <c r="AL1958" s="137"/>
      <c r="AM1958" s="138"/>
      <c r="AN1958" s="8"/>
      <c r="AO1958" s="8"/>
      <c r="AP1958" s="8"/>
      <c r="AQ1958" s="8"/>
      <c r="AR1958" s="122"/>
      <c r="AS1958" s="139"/>
      <c r="AT1958" s="139"/>
      <c r="AU1958" s="139"/>
      <c r="AV1958" s="139"/>
      <c r="AW1958" s="140"/>
      <c r="AX1958" s="8"/>
      <c r="AY1958" s="8"/>
      <c r="AZ1958" s="8"/>
      <c r="BA1958" s="8"/>
      <c r="BB1958" s="122"/>
      <c r="BC1958" s="141"/>
      <c r="BD1958" s="141"/>
      <c r="BE1958" s="141"/>
      <c r="BF1958" s="141"/>
      <c r="BG1958" s="142"/>
      <c r="BH1958" s="8"/>
      <c r="BI1958" s="8"/>
      <c r="BJ1958" s="8"/>
      <c r="BK1958" s="8"/>
      <c r="BL1958" s="122"/>
      <c r="BM1958" s="143"/>
      <c r="BN1958" s="143"/>
      <c r="BO1958" s="143"/>
      <c r="BP1958" s="143"/>
      <c r="BQ1958" s="144"/>
      <c r="BR1958" s="8"/>
      <c r="BS1958" s="8"/>
      <c r="BT1958" s="8"/>
      <c r="BU1958" s="8"/>
      <c r="BV1958" s="122"/>
    </row>
    <row r="1959" spans="1:74" ht="28.8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18" t="s">
        <v>5</v>
      </c>
      <c r="H1959" s="3">
        <v>2024</v>
      </c>
      <c r="I1959" s="20" t="s">
        <v>286</v>
      </c>
      <c r="J1959" s="185" t="s">
        <v>338</v>
      </c>
      <c r="K1959" s="185" t="s">
        <v>339</v>
      </c>
      <c r="L1959" s="187">
        <f t="shared" si="62"/>
        <v>0</v>
      </c>
      <c r="M1959" s="187">
        <f t="shared" si="63"/>
        <v>0</v>
      </c>
      <c r="N1959" s="186"/>
      <c r="O1959" s="53"/>
      <c r="P1959" s="53"/>
      <c r="Q1959" s="53"/>
      <c r="R1959" s="53"/>
      <c r="S1959" s="54"/>
      <c r="T1959" s="8"/>
      <c r="U1959" s="8"/>
      <c r="V1959" s="8"/>
      <c r="W1959" s="8"/>
      <c r="X1959" s="122"/>
      <c r="Y1959" s="135"/>
      <c r="Z1959" s="135"/>
      <c r="AA1959" s="135"/>
      <c r="AB1959" s="135"/>
      <c r="AC1959" s="136"/>
      <c r="AD1959" s="8"/>
      <c r="AE1959" s="8"/>
      <c r="AF1959" s="8"/>
      <c r="AG1959" s="8"/>
      <c r="AH1959" s="122"/>
      <c r="AI1959" s="137"/>
      <c r="AJ1959" s="137"/>
      <c r="AK1959" s="137"/>
      <c r="AL1959" s="137"/>
      <c r="AM1959" s="138"/>
      <c r="AN1959" s="8"/>
      <c r="AO1959" s="8"/>
      <c r="AP1959" s="8"/>
      <c r="AQ1959" s="8"/>
      <c r="AR1959" s="122"/>
      <c r="AS1959" s="139"/>
      <c r="AT1959" s="139"/>
      <c r="AU1959" s="139"/>
      <c r="AV1959" s="139"/>
      <c r="AW1959" s="140"/>
      <c r="AX1959" s="8"/>
      <c r="AY1959" s="8"/>
      <c r="AZ1959" s="8"/>
      <c r="BA1959" s="8"/>
      <c r="BB1959" s="122"/>
      <c r="BC1959" s="141"/>
      <c r="BD1959" s="141"/>
      <c r="BE1959" s="141"/>
      <c r="BF1959" s="141"/>
      <c r="BG1959" s="142"/>
      <c r="BH1959" s="8"/>
      <c r="BI1959" s="8"/>
      <c r="BJ1959" s="8"/>
      <c r="BK1959" s="8"/>
      <c r="BL1959" s="122"/>
      <c r="BM1959" s="143"/>
      <c r="BN1959" s="143"/>
      <c r="BO1959" s="143"/>
      <c r="BP1959" s="143"/>
      <c r="BQ1959" s="144"/>
      <c r="BR1959" s="8"/>
      <c r="BS1959" s="8"/>
      <c r="BT1959" s="8"/>
      <c r="BU1959" s="8"/>
      <c r="BV1959" s="122"/>
    </row>
    <row r="1960" spans="1:74" ht="28.8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18" t="s">
        <v>5</v>
      </c>
      <c r="H1960" s="3">
        <v>2024</v>
      </c>
      <c r="I1960" s="20" t="s">
        <v>286</v>
      </c>
      <c r="J1960" s="185" t="s">
        <v>340</v>
      </c>
      <c r="K1960" s="185" t="s">
        <v>318</v>
      </c>
      <c r="L1960" s="187">
        <f t="shared" si="62"/>
        <v>0</v>
      </c>
      <c r="M1960" s="187">
        <f t="shared" si="63"/>
        <v>0</v>
      </c>
      <c r="N1960" s="186"/>
      <c r="O1960" s="53"/>
      <c r="P1960" s="53"/>
      <c r="Q1960" s="53"/>
      <c r="R1960" s="53"/>
      <c r="S1960" s="54"/>
      <c r="T1960" s="8"/>
      <c r="U1960" s="8"/>
      <c r="V1960" s="8"/>
      <c r="W1960" s="8"/>
      <c r="X1960" s="122"/>
      <c r="Y1960" s="135"/>
      <c r="Z1960" s="135"/>
      <c r="AA1960" s="135"/>
      <c r="AB1960" s="135"/>
      <c r="AC1960" s="136"/>
      <c r="AD1960" s="8"/>
      <c r="AE1960" s="8"/>
      <c r="AF1960" s="8"/>
      <c r="AG1960" s="8"/>
      <c r="AH1960" s="122"/>
      <c r="AI1960" s="137"/>
      <c r="AJ1960" s="137"/>
      <c r="AK1960" s="137"/>
      <c r="AL1960" s="137"/>
      <c r="AM1960" s="138"/>
      <c r="AN1960" s="8"/>
      <c r="AO1960" s="8"/>
      <c r="AP1960" s="8"/>
      <c r="AQ1960" s="8"/>
      <c r="AR1960" s="122"/>
      <c r="AS1960" s="139"/>
      <c r="AT1960" s="139"/>
      <c r="AU1960" s="139"/>
      <c r="AV1960" s="139"/>
      <c r="AW1960" s="140"/>
      <c r="AX1960" s="8"/>
      <c r="AY1960" s="8"/>
      <c r="AZ1960" s="8"/>
      <c r="BA1960" s="8"/>
      <c r="BB1960" s="122"/>
      <c r="BC1960" s="141"/>
      <c r="BD1960" s="141"/>
      <c r="BE1960" s="141"/>
      <c r="BF1960" s="141"/>
      <c r="BG1960" s="142"/>
      <c r="BH1960" s="8"/>
      <c r="BI1960" s="8"/>
      <c r="BJ1960" s="8"/>
      <c r="BK1960" s="8"/>
      <c r="BL1960" s="122"/>
      <c r="BM1960" s="143"/>
      <c r="BN1960" s="143"/>
      <c r="BO1960" s="143"/>
      <c r="BP1960" s="143"/>
      <c r="BQ1960" s="144"/>
      <c r="BR1960" s="8"/>
      <c r="BS1960" s="8"/>
      <c r="BT1960" s="8"/>
      <c r="BU1960" s="8"/>
      <c r="BV1960" s="122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18" t="s">
        <v>5</v>
      </c>
      <c r="H1961" s="3">
        <v>2024</v>
      </c>
      <c r="I1961" s="20" t="s">
        <v>286</v>
      </c>
      <c r="J1961" s="185" t="s">
        <v>341</v>
      </c>
      <c r="K1961" s="185" t="s">
        <v>320</v>
      </c>
      <c r="L1961" s="187">
        <f t="shared" si="62"/>
        <v>0</v>
      </c>
      <c r="M1961" s="187">
        <f t="shared" si="63"/>
        <v>0</v>
      </c>
      <c r="N1961" s="186"/>
      <c r="O1961" s="53"/>
      <c r="P1961" s="53"/>
      <c r="Q1961" s="53"/>
      <c r="R1961" s="53"/>
      <c r="S1961" s="54"/>
      <c r="T1961" s="8"/>
      <c r="U1961" s="8"/>
      <c r="V1961" s="8"/>
      <c r="W1961" s="8"/>
      <c r="X1961" s="122"/>
      <c r="Y1961" s="135"/>
      <c r="Z1961" s="135"/>
      <c r="AA1961" s="135"/>
      <c r="AB1961" s="135"/>
      <c r="AC1961" s="136"/>
      <c r="AD1961" s="8"/>
      <c r="AE1961" s="8"/>
      <c r="AF1961" s="8"/>
      <c r="AG1961" s="8"/>
      <c r="AH1961" s="122"/>
      <c r="AI1961" s="137"/>
      <c r="AJ1961" s="137"/>
      <c r="AK1961" s="137"/>
      <c r="AL1961" s="137"/>
      <c r="AM1961" s="138"/>
      <c r="AN1961" s="8"/>
      <c r="AO1961" s="8"/>
      <c r="AP1961" s="8"/>
      <c r="AQ1961" s="8"/>
      <c r="AR1961" s="122"/>
      <c r="AS1961" s="139"/>
      <c r="AT1961" s="139"/>
      <c r="AU1961" s="139"/>
      <c r="AV1961" s="139"/>
      <c r="AW1961" s="140"/>
      <c r="AX1961" s="8"/>
      <c r="AY1961" s="8"/>
      <c r="AZ1961" s="8"/>
      <c r="BA1961" s="8"/>
      <c r="BB1961" s="122"/>
      <c r="BC1961" s="141"/>
      <c r="BD1961" s="141"/>
      <c r="BE1961" s="141"/>
      <c r="BF1961" s="141"/>
      <c r="BG1961" s="142"/>
      <c r="BH1961" s="8"/>
      <c r="BI1961" s="8"/>
      <c r="BJ1961" s="8"/>
      <c r="BK1961" s="8"/>
      <c r="BL1961" s="122"/>
      <c r="BM1961" s="143"/>
      <c r="BN1961" s="143"/>
      <c r="BO1961" s="143"/>
      <c r="BP1961" s="143"/>
      <c r="BQ1961" s="144"/>
      <c r="BR1961" s="8"/>
      <c r="BS1961" s="8"/>
      <c r="BT1961" s="8"/>
      <c r="BU1961" s="8"/>
      <c r="BV1961" s="122"/>
    </row>
    <row r="1962" spans="1:74" ht="28.8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18" t="s">
        <v>5</v>
      </c>
      <c r="H1962" s="3">
        <v>2024</v>
      </c>
      <c r="I1962" s="20" t="s">
        <v>286</v>
      </c>
      <c r="J1962" s="185" t="s">
        <v>342</v>
      </c>
      <c r="K1962" s="185" t="s">
        <v>320</v>
      </c>
      <c r="L1962" s="187">
        <f t="shared" si="62"/>
        <v>0</v>
      </c>
      <c r="M1962" s="187">
        <f t="shared" si="63"/>
        <v>0</v>
      </c>
      <c r="N1962" s="186"/>
      <c r="O1962" s="53"/>
      <c r="P1962" s="53"/>
      <c r="Q1962" s="53"/>
      <c r="R1962" s="53"/>
      <c r="S1962" s="54"/>
      <c r="T1962" s="8"/>
      <c r="U1962" s="8"/>
      <c r="V1962" s="8"/>
      <c r="W1962" s="8"/>
      <c r="X1962" s="122"/>
      <c r="Y1962" s="135"/>
      <c r="Z1962" s="135"/>
      <c r="AA1962" s="135"/>
      <c r="AB1962" s="135"/>
      <c r="AC1962" s="136"/>
      <c r="AD1962" s="8"/>
      <c r="AE1962" s="8"/>
      <c r="AF1962" s="8"/>
      <c r="AG1962" s="8"/>
      <c r="AH1962" s="122"/>
      <c r="AI1962" s="137"/>
      <c r="AJ1962" s="137"/>
      <c r="AK1962" s="137"/>
      <c r="AL1962" s="137"/>
      <c r="AM1962" s="138"/>
      <c r="AN1962" s="8"/>
      <c r="AO1962" s="8"/>
      <c r="AP1962" s="8"/>
      <c r="AQ1962" s="8"/>
      <c r="AR1962" s="122"/>
      <c r="AS1962" s="139"/>
      <c r="AT1962" s="139"/>
      <c r="AU1962" s="139"/>
      <c r="AV1962" s="139"/>
      <c r="AW1962" s="140"/>
      <c r="AX1962" s="8"/>
      <c r="AY1962" s="8"/>
      <c r="AZ1962" s="8"/>
      <c r="BA1962" s="8"/>
      <c r="BB1962" s="122"/>
      <c r="BC1962" s="141"/>
      <c r="BD1962" s="141"/>
      <c r="BE1962" s="141"/>
      <c r="BF1962" s="141"/>
      <c r="BG1962" s="142"/>
      <c r="BH1962" s="8"/>
      <c r="BI1962" s="8"/>
      <c r="BJ1962" s="8"/>
      <c r="BK1962" s="8"/>
      <c r="BL1962" s="122"/>
      <c r="BM1962" s="143"/>
      <c r="BN1962" s="143"/>
      <c r="BO1962" s="143"/>
      <c r="BP1962" s="143"/>
      <c r="BQ1962" s="144"/>
      <c r="BR1962" s="8"/>
      <c r="BS1962" s="8"/>
      <c r="BT1962" s="8"/>
      <c r="BU1962" s="8"/>
      <c r="BV1962" s="122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18" t="s">
        <v>5</v>
      </c>
      <c r="H1963" s="3">
        <v>2024</v>
      </c>
      <c r="I1963" s="20" t="s">
        <v>286</v>
      </c>
      <c r="J1963" s="185" t="s">
        <v>343</v>
      </c>
      <c r="K1963" s="185" t="s">
        <v>339</v>
      </c>
      <c r="L1963" s="187">
        <f t="shared" si="62"/>
        <v>0</v>
      </c>
      <c r="M1963" s="187">
        <f t="shared" si="63"/>
        <v>0</v>
      </c>
      <c r="N1963" s="186"/>
      <c r="O1963" s="53"/>
      <c r="P1963" s="53"/>
      <c r="Q1963" s="53"/>
      <c r="R1963" s="53"/>
      <c r="S1963" s="54"/>
      <c r="T1963" s="8"/>
      <c r="U1963" s="8"/>
      <c r="V1963" s="8"/>
      <c r="W1963" s="8"/>
      <c r="X1963" s="122"/>
      <c r="Y1963" s="135"/>
      <c r="Z1963" s="135"/>
      <c r="AA1963" s="135"/>
      <c r="AB1963" s="135"/>
      <c r="AC1963" s="136"/>
      <c r="AD1963" s="8"/>
      <c r="AE1963" s="8"/>
      <c r="AF1963" s="8"/>
      <c r="AG1963" s="8"/>
      <c r="AH1963" s="122"/>
      <c r="AI1963" s="137"/>
      <c r="AJ1963" s="137"/>
      <c r="AK1963" s="137"/>
      <c r="AL1963" s="137"/>
      <c r="AM1963" s="138"/>
      <c r="AN1963" s="8"/>
      <c r="AO1963" s="8"/>
      <c r="AP1963" s="8"/>
      <c r="AQ1963" s="8"/>
      <c r="AR1963" s="122"/>
      <c r="AS1963" s="139"/>
      <c r="AT1963" s="139"/>
      <c r="AU1963" s="139"/>
      <c r="AV1963" s="139"/>
      <c r="AW1963" s="140"/>
      <c r="AX1963" s="8"/>
      <c r="AY1963" s="8"/>
      <c r="AZ1963" s="8"/>
      <c r="BA1963" s="8"/>
      <c r="BB1963" s="122"/>
      <c r="BC1963" s="141"/>
      <c r="BD1963" s="141"/>
      <c r="BE1963" s="141"/>
      <c r="BF1963" s="141"/>
      <c r="BG1963" s="142"/>
      <c r="BH1963" s="8"/>
      <c r="BI1963" s="8"/>
      <c r="BJ1963" s="8"/>
      <c r="BK1963" s="8"/>
      <c r="BL1963" s="122"/>
      <c r="BM1963" s="143"/>
      <c r="BN1963" s="143"/>
      <c r="BO1963" s="143"/>
      <c r="BP1963" s="143"/>
      <c r="BQ1963" s="144"/>
      <c r="BR1963" s="8"/>
      <c r="BS1963" s="8"/>
      <c r="BT1963" s="8"/>
      <c r="BU1963" s="8"/>
      <c r="BV1963" s="122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18" t="s">
        <v>5</v>
      </c>
      <c r="H1964" s="3">
        <v>2024</v>
      </c>
      <c r="I1964" s="20" t="s">
        <v>288</v>
      </c>
      <c r="J1964" s="185" t="s">
        <v>344</v>
      </c>
      <c r="K1964" s="185" t="s">
        <v>318</v>
      </c>
      <c r="L1964" s="187">
        <f t="shared" si="62"/>
        <v>0</v>
      </c>
      <c r="M1964" s="187">
        <f t="shared" si="63"/>
        <v>0</v>
      </c>
      <c r="N1964" s="186"/>
      <c r="O1964" s="53"/>
      <c r="P1964" s="53"/>
      <c r="Q1964" s="53"/>
      <c r="R1964" s="53"/>
      <c r="S1964" s="54"/>
      <c r="T1964" s="8"/>
      <c r="U1964" s="8"/>
      <c r="V1964" s="8"/>
      <c r="W1964" s="8"/>
      <c r="X1964" s="122"/>
      <c r="Y1964" s="135"/>
      <c r="Z1964" s="135"/>
      <c r="AA1964" s="135"/>
      <c r="AB1964" s="135"/>
      <c r="AC1964" s="136"/>
      <c r="AD1964" s="8"/>
      <c r="AE1964" s="8"/>
      <c r="AF1964" s="8"/>
      <c r="AG1964" s="8"/>
      <c r="AH1964" s="122"/>
      <c r="AI1964" s="137"/>
      <c r="AJ1964" s="137"/>
      <c r="AK1964" s="137"/>
      <c r="AL1964" s="137"/>
      <c r="AM1964" s="138"/>
      <c r="AN1964" s="8"/>
      <c r="AO1964" s="8"/>
      <c r="AP1964" s="8"/>
      <c r="AQ1964" s="8"/>
      <c r="AR1964" s="122"/>
      <c r="AS1964" s="139"/>
      <c r="AT1964" s="139"/>
      <c r="AU1964" s="139"/>
      <c r="AV1964" s="139"/>
      <c r="AW1964" s="140"/>
      <c r="AX1964" s="8"/>
      <c r="AY1964" s="8"/>
      <c r="AZ1964" s="8"/>
      <c r="BA1964" s="8"/>
      <c r="BB1964" s="122"/>
      <c r="BC1964" s="141"/>
      <c r="BD1964" s="141"/>
      <c r="BE1964" s="141"/>
      <c r="BF1964" s="141"/>
      <c r="BG1964" s="142"/>
      <c r="BH1964" s="8"/>
      <c r="BI1964" s="8"/>
      <c r="BJ1964" s="8"/>
      <c r="BK1964" s="8"/>
      <c r="BL1964" s="122"/>
      <c r="BM1964" s="143"/>
      <c r="BN1964" s="143"/>
      <c r="BO1964" s="143"/>
      <c r="BP1964" s="143"/>
      <c r="BQ1964" s="144"/>
      <c r="BR1964" s="8"/>
      <c r="BS1964" s="8"/>
      <c r="BT1964" s="8"/>
      <c r="BU1964" s="8"/>
      <c r="BV1964" s="122"/>
    </row>
    <row r="1965" spans="1:74" hidden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18" t="s">
        <v>5</v>
      </c>
      <c r="H1965" s="3">
        <v>2024</v>
      </c>
      <c r="I1965" s="20" t="s">
        <v>288</v>
      </c>
      <c r="J1965" s="184" t="s">
        <v>351</v>
      </c>
      <c r="K1965" s="184" t="s">
        <v>318</v>
      </c>
      <c r="L1965" s="187">
        <f t="shared" si="62"/>
        <v>0</v>
      </c>
      <c r="M1965" s="187">
        <f t="shared" si="63"/>
        <v>0</v>
      </c>
      <c r="N1965" s="186"/>
      <c r="O1965" s="53"/>
      <c r="P1965" s="53"/>
      <c r="Q1965" s="53"/>
      <c r="R1965" s="53"/>
      <c r="S1965" s="54"/>
      <c r="T1965" s="8"/>
      <c r="U1965" s="8"/>
      <c r="V1965" s="8"/>
      <c r="W1965" s="8"/>
      <c r="X1965" s="122"/>
      <c r="Y1965" s="135"/>
      <c r="Z1965" s="135"/>
      <c r="AA1965" s="135"/>
      <c r="AB1965" s="135"/>
      <c r="AC1965" s="136"/>
      <c r="AD1965" s="8"/>
      <c r="AE1965" s="8"/>
      <c r="AF1965" s="8"/>
      <c r="AG1965" s="8"/>
      <c r="AH1965" s="122"/>
      <c r="AI1965" s="137"/>
      <c r="AJ1965" s="137"/>
      <c r="AK1965" s="137"/>
      <c r="AL1965" s="137"/>
      <c r="AM1965" s="138"/>
      <c r="AN1965" s="8"/>
      <c r="AO1965" s="8"/>
      <c r="AP1965" s="8"/>
      <c r="AQ1965" s="8"/>
      <c r="AR1965" s="122"/>
      <c r="AS1965" s="139"/>
      <c r="AT1965" s="139"/>
      <c r="AU1965" s="139"/>
      <c r="AV1965" s="139"/>
      <c r="AW1965" s="140"/>
      <c r="AX1965" s="8"/>
      <c r="AY1965" s="8"/>
      <c r="AZ1965" s="8"/>
      <c r="BA1965" s="8"/>
      <c r="BB1965" s="122"/>
      <c r="BC1965" s="141"/>
      <c r="BD1965" s="141"/>
      <c r="BE1965" s="141"/>
      <c r="BF1965" s="141"/>
      <c r="BG1965" s="142"/>
      <c r="BH1965" s="8"/>
      <c r="BI1965" s="8"/>
      <c r="BJ1965" s="8"/>
      <c r="BK1965" s="8"/>
      <c r="BL1965" s="122"/>
      <c r="BM1965" s="143"/>
      <c r="BN1965" s="143"/>
      <c r="BO1965" s="143"/>
      <c r="BP1965" s="143"/>
      <c r="BQ1965" s="144"/>
      <c r="BR1965" s="8"/>
      <c r="BS1965" s="8"/>
      <c r="BT1965" s="8"/>
      <c r="BU1965" s="8"/>
      <c r="BV1965" s="122"/>
    </row>
    <row r="1966" spans="1:74" ht="14.25" hidden="1" customHeight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18" t="s">
        <v>5</v>
      </c>
      <c r="H1966" s="3">
        <v>2024</v>
      </c>
      <c r="I1966" s="20" t="s">
        <v>288</v>
      </c>
      <c r="J1966" s="184" t="s">
        <v>352</v>
      </c>
      <c r="K1966" s="184" t="s">
        <v>321</v>
      </c>
      <c r="L1966" s="187">
        <f t="shared" si="62"/>
        <v>0</v>
      </c>
      <c r="M1966" s="187">
        <f t="shared" si="63"/>
        <v>0</v>
      </c>
      <c r="N1966" s="186"/>
      <c r="O1966" s="33"/>
      <c r="P1966" s="33"/>
      <c r="Q1966" s="33"/>
      <c r="R1966" s="33"/>
      <c r="S1966" s="42"/>
      <c r="T1966" s="2"/>
      <c r="U1966" s="2"/>
      <c r="V1966" s="2"/>
      <c r="W1966" s="2"/>
      <c r="X1966" s="55"/>
      <c r="Y1966" s="62"/>
      <c r="Z1966" s="62"/>
      <c r="AA1966" s="62"/>
      <c r="AB1966" s="62"/>
      <c r="AC1966" s="68"/>
      <c r="AD1966" s="2"/>
      <c r="AE1966" s="2"/>
      <c r="AF1966" s="2"/>
      <c r="AG1966" s="2"/>
      <c r="AH1966" s="55"/>
      <c r="AI1966" s="72"/>
      <c r="AJ1966" s="72"/>
      <c r="AK1966" s="72"/>
      <c r="AL1966" s="72"/>
      <c r="AM1966" s="80"/>
      <c r="AN1966" s="2"/>
      <c r="AO1966" s="2"/>
      <c r="AP1966" s="2"/>
      <c r="AQ1966" s="2"/>
      <c r="AR1966" s="55"/>
      <c r="AS1966" s="85"/>
      <c r="AT1966" s="85"/>
      <c r="AU1966" s="85"/>
      <c r="AV1966" s="85"/>
      <c r="AW1966" s="100"/>
      <c r="AX1966" s="2"/>
      <c r="AY1966" s="2"/>
      <c r="AZ1966" s="2"/>
      <c r="BA1966" s="2"/>
      <c r="BB1966" s="55"/>
      <c r="BC1966" s="105"/>
      <c r="BD1966" s="105"/>
      <c r="BE1966" s="105"/>
      <c r="BF1966" s="105"/>
      <c r="BG1966" s="109"/>
      <c r="BH1966" s="2"/>
      <c r="BI1966" s="2"/>
      <c r="BJ1966" s="2"/>
      <c r="BK1966" s="2"/>
      <c r="BL1966" s="55"/>
      <c r="BM1966" s="48"/>
      <c r="BN1966" s="48"/>
      <c r="BO1966" s="48"/>
      <c r="BP1966" s="48"/>
      <c r="BQ1966" s="117"/>
      <c r="BR1966" s="2"/>
      <c r="BS1966" s="2"/>
      <c r="BT1966" s="2"/>
      <c r="BU1966" s="2"/>
      <c r="BV1966" s="55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18" t="s">
        <v>5</v>
      </c>
      <c r="H1967" s="3">
        <v>2024</v>
      </c>
      <c r="I1967" s="20" t="s">
        <v>288</v>
      </c>
      <c r="J1967" s="184" t="s">
        <v>345</v>
      </c>
      <c r="K1967" s="184" t="s">
        <v>318</v>
      </c>
      <c r="L1967" s="187">
        <f t="shared" si="62"/>
        <v>0</v>
      </c>
      <c r="M1967" s="187">
        <f t="shared" si="63"/>
        <v>0</v>
      </c>
      <c r="N1967" s="186"/>
      <c r="O1967" s="34"/>
      <c r="P1967" s="33"/>
      <c r="Q1967" s="33"/>
      <c r="R1967" s="33"/>
      <c r="S1967" s="42"/>
      <c r="T1967" s="3"/>
      <c r="U1967" s="2"/>
      <c r="V1967" s="2"/>
      <c r="W1967" s="2"/>
      <c r="X1967" s="55"/>
      <c r="Y1967" s="64"/>
      <c r="Z1967" s="62"/>
      <c r="AA1967" s="62"/>
      <c r="AB1967" s="62"/>
      <c r="AC1967" s="68"/>
      <c r="AD1967" s="3"/>
      <c r="AE1967" s="2"/>
      <c r="AF1967" s="2"/>
      <c r="AG1967" s="2"/>
      <c r="AH1967" s="55"/>
      <c r="AI1967" s="73"/>
      <c r="AJ1967" s="72"/>
      <c r="AK1967" s="72"/>
      <c r="AL1967" s="72"/>
      <c r="AM1967" s="80"/>
      <c r="AN1967" s="3"/>
      <c r="AO1967" s="2"/>
      <c r="AP1967" s="2"/>
      <c r="AQ1967" s="2"/>
      <c r="AR1967" s="55"/>
      <c r="AS1967" s="86"/>
      <c r="AT1967" s="85"/>
      <c r="AU1967" s="85"/>
      <c r="AV1967" s="85"/>
      <c r="AW1967" s="100"/>
      <c r="AX1967" s="3"/>
      <c r="AY1967" s="2"/>
      <c r="AZ1967" s="2"/>
      <c r="BA1967" s="2"/>
      <c r="BB1967" s="55"/>
      <c r="BC1967" s="106"/>
      <c r="BD1967" s="105"/>
      <c r="BE1967" s="105"/>
      <c r="BF1967" s="105"/>
      <c r="BG1967" s="109"/>
      <c r="BH1967" s="3"/>
      <c r="BI1967" s="2"/>
      <c r="BJ1967" s="2"/>
      <c r="BK1967" s="2"/>
      <c r="BL1967" s="55"/>
      <c r="BM1967" s="49"/>
      <c r="BN1967" s="48"/>
      <c r="BO1967" s="48"/>
      <c r="BP1967" s="48"/>
      <c r="BQ1967" s="117"/>
      <c r="BR1967" s="3"/>
      <c r="BS1967" s="2"/>
      <c r="BT1967" s="2"/>
      <c r="BU1967" s="2"/>
      <c r="BV1967" s="55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18" t="s">
        <v>5</v>
      </c>
      <c r="H1968" s="3">
        <v>2024</v>
      </c>
      <c r="I1968" s="20" t="s">
        <v>289</v>
      </c>
      <c r="J1968" s="184" t="s">
        <v>268</v>
      </c>
      <c r="K1968" s="184" t="s">
        <v>318</v>
      </c>
      <c r="L1968" s="187">
        <f t="shared" si="62"/>
        <v>0</v>
      </c>
      <c r="M1968" s="187">
        <f t="shared" si="63"/>
        <v>0</v>
      </c>
      <c r="N1968" s="186"/>
      <c r="O1968" s="33"/>
      <c r="P1968" s="33"/>
      <c r="Q1968" s="33"/>
      <c r="R1968" s="33"/>
      <c r="S1968" s="42"/>
      <c r="T1968" s="2"/>
      <c r="U1968" s="2"/>
      <c r="V1968" s="2"/>
      <c r="W1968" s="2"/>
      <c r="X1968" s="55"/>
      <c r="Y1968" s="62"/>
      <c r="Z1968" s="62"/>
      <c r="AA1968" s="62"/>
      <c r="AB1968" s="62"/>
      <c r="AC1968" s="68"/>
      <c r="AD1968" s="2"/>
      <c r="AE1968" s="2"/>
      <c r="AF1968" s="2"/>
      <c r="AG1968" s="2"/>
      <c r="AH1968" s="55"/>
      <c r="AI1968" s="72"/>
      <c r="AJ1968" s="72"/>
      <c r="AK1968" s="72"/>
      <c r="AL1968" s="72"/>
      <c r="AM1968" s="80"/>
      <c r="AN1968" s="2"/>
      <c r="AO1968" s="2"/>
      <c r="AP1968" s="2"/>
      <c r="AQ1968" s="2"/>
      <c r="AR1968" s="55"/>
      <c r="AS1968" s="85"/>
      <c r="AT1968" s="85"/>
      <c r="AU1968" s="85"/>
      <c r="AV1968" s="85"/>
      <c r="AW1968" s="100"/>
      <c r="AX1968" s="2"/>
      <c r="AY1968" s="2"/>
      <c r="AZ1968" s="2"/>
      <c r="BA1968" s="2"/>
      <c r="BB1968" s="55"/>
      <c r="BC1968" s="105"/>
      <c r="BD1968" s="105"/>
      <c r="BE1968" s="105"/>
      <c r="BF1968" s="105"/>
      <c r="BG1968" s="109"/>
      <c r="BH1968" s="2"/>
      <c r="BI1968" s="2"/>
      <c r="BJ1968" s="2"/>
      <c r="BK1968" s="2"/>
      <c r="BL1968" s="55"/>
      <c r="BM1968" s="48"/>
      <c r="BN1968" s="48"/>
      <c r="BO1968" s="48"/>
      <c r="BP1968" s="48"/>
      <c r="BQ1968" s="117"/>
      <c r="BR1968" s="2"/>
      <c r="BS1968" s="2"/>
      <c r="BT1968" s="2"/>
      <c r="BU1968" s="2"/>
      <c r="BV1968" s="55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18" t="s">
        <v>5</v>
      </c>
      <c r="H1969" s="3">
        <v>2024</v>
      </c>
      <c r="I1969" s="20" t="s">
        <v>289</v>
      </c>
      <c r="J1969" s="184" t="s">
        <v>292</v>
      </c>
      <c r="K1969" s="184" t="s">
        <v>318</v>
      </c>
      <c r="L1969" s="187">
        <f t="shared" si="62"/>
        <v>0</v>
      </c>
      <c r="M1969" s="187">
        <f t="shared" si="63"/>
        <v>0</v>
      </c>
      <c r="N1969" s="186"/>
      <c r="O1969" s="33"/>
      <c r="P1969" s="33"/>
      <c r="Q1969" s="33"/>
      <c r="R1969" s="33"/>
      <c r="S1969" s="42"/>
      <c r="T1969" s="2"/>
      <c r="U1969" s="2"/>
      <c r="V1969" s="2"/>
      <c r="W1969" s="2"/>
      <c r="X1969" s="55"/>
      <c r="Y1969" s="62"/>
      <c r="Z1969" s="62"/>
      <c r="AA1969" s="62"/>
      <c r="AB1969" s="62"/>
      <c r="AC1969" s="68"/>
      <c r="AD1969" s="2"/>
      <c r="AE1969" s="2"/>
      <c r="AF1969" s="2"/>
      <c r="AG1969" s="2"/>
      <c r="AH1969" s="55"/>
      <c r="AI1969" s="72"/>
      <c r="AJ1969" s="72"/>
      <c r="AK1969" s="72"/>
      <c r="AL1969" s="72"/>
      <c r="AM1969" s="80"/>
      <c r="AN1969" s="2"/>
      <c r="AO1969" s="2"/>
      <c r="AP1969" s="2"/>
      <c r="AQ1969" s="2"/>
      <c r="AR1969" s="55"/>
      <c r="AS1969" s="85"/>
      <c r="AT1969" s="85"/>
      <c r="AU1969" s="85"/>
      <c r="AV1969" s="85"/>
      <c r="AW1969" s="100"/>
      <c r="AX1969" s="2"/>
      <c r="AY1969" s="2"/>
      <c r="AZ1969" s="2"/>
      <c r="BA1969" s="2"/>
      <c r="BB1969" s="55"/>
      <c r="BC1969" s="105"/>
      <c r="BD1969" s="105"/>
      <c r="BE1969" s="105"/>
      <c r="BF1969" s="105"/>
      <c r="BG1969" s="109"/>
      <c r="BH1969" s="2"/>
      <c r="BI1969" s="2"/>
      <c r="BJ1969" s="2"/>
      <c r="BK1969" s="2"/>
      <c r="BL1969" s="55"/>
      <c r="BM1969" s="48"/>
      <c r="BN1969" s="48"/>
      <c r="BO1969" s="48"/>
      <c r="BP1969" s="48"/>
      <c r="BQ1969" s="117"/>
      <c r="BR1969" s="2"/>
      <c r="BS1969" s="2"/>
      <c r="BT1969" s="2"/>
      <c r="BU1969" s="2"/>
      <c r="BV1969" s="55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18" t="s">
        <v>5</v>
      </c>
      <c r="H1970" s="3">
        <v>2024</v>
      </c>
      <c r="I1970" s="20" t="s">
        <v>285</v>
      </c>
      <c r="J1970" s="184" t="s">
        <v>293</v>
      </c>
      <c r="K1970" s="184" t="s">
        <v>318</v>
      </c>
      <c r="L1970" s="187">
        <f t="shared" si="62"/>
        <v>0</v>
      </c>
      <c r="M1970" s="187">
        <f t="shared" si="63"/>
        <v>0</v>
      </c>
      <c r="N1970" s="186"/>
      <c r="O1970" s="33"/>
      <c r="P1970" s="33"/>
      <c r="Q1970" s="33"/>
      <c r="R1970" s="34"/>
      <c r="S1970" s="41"/>
      <c r="T1970" s="2"/>
      <c r="U1970" s="2"/>
      <c r="V1970" s="2"/>
      <c r="W1970" s="3"/>
      <c r="X1970" s="56"/>
      <c r="Y1970" s="62"/>
      <c r="Z1970" s="62"/>
      <c r="AA1970" s="62"/>
      <c r="AB1970" s="64"/>
      <c r="AC1970" s="69"/>
      <c r="AD1970" s="2"/>
      <c r="AE1970" s="2"/>
      <c r="AF1970" s="2"/>
      <c r="AG1970" s="3"/>
      <c r="AH1970" s="56"/>
      <c r="AI1970" s="72"/>
      <c r="AJ1970" s="72"/>
      <c r="AK1970" s="72"/>
      <c r="AL1970" s="73"/>
      <c r="AM1970" s="81"/>
      <c r="AN1970" s="2"/>
      <c r="AO1970" s="2"/>
      <c r="AP1970" s="2"/>
      <c r="AQ1970" s="3"/>
      <c r="AR1970" s="56"/>
      <c r="AS1970" s="85"/>
      <c r="AT1970" s="85"/>
      <c r="AU1970" s="85"/>
      <c r="AV1970" s="86"/>
      <c r="AW1970" s="101"/>
      <c r="AX1970" s="2"/>
      <c r="AY1970" s="2"/>
      <c r="AZ1970" s="2"/>
      <c r="BA1970" s="3"/>
      <c r="BB1970" s="56"/>
      <c r="BC1970" s="105"/>
      <c r="BD1970" s="105"/>
      <c r="BE1970" s="105"/>
      <c r="BF1970" s="106"/>
      <c r="BG1970" s="110"/>
      <c r="BH1970" s="2"/>
      <c r="BI1970" s="2"/>
      <c r="BJ1970" s="2"/>
      <c r="BK1970" s="3"/>
      <c r="BL1970" s="56"/>
      <c r="BM1970" s="48"/>
      <c r="BN1970" s="48"/>
      <c r="BO1970" s="48"/>
      <c r="BP1970" s="49"/>
      <c r="BQ1970" s="118"/>
      <c r="BR1970" s="2"/>
      <c r="BS1970" s="2"/>
      <c r="BT1970" s="2"/>
      <c r="BU1970" s="3"/>
      <c r="BV1970" s="56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18" t="s">
        <v>5</v>
      </c>
      <c r="H1971" s="3">
        <v>2024</v>
      </c>
      <c r="I1971" s="20" t="s">
        <v>287</v>
      </c>
      <c r="J1971" s="184" t="s">
        <v>269</v>
      </c>
      <c r="K1971" s="184" t="s">
        <v>320</v>
      </c>
      <c r="L1971" s="187">
        <f t="shared" si="62"/>
        <v>0</v>
      </c>
      <c r="M1971" s="187">
        <f t="shared" si="63"/>
        <v>0</v>
      </c>
      <c r="N1971" s="186"/>
      <c r="O1971" s="33"/>
      <c r="P1971" s="33"/>
      <c r="Q1971" s="33"/>
      <c r="R1971" s="33"/>
      <c r="S1971" s="42"/>
      <c r="T1971" s="2"/>
      <c r="U1971" s="2"/>
      <c r="V1971" s="2"/>
      <c r="W1971" s="2"/>
      <c r="X1971" s="55"/>
      <c r="Y1971" s="62"/>
      <c r="Z1971" s="62"/>
      <c r="AA1971" s="62"/>
      <c r="AB1971" s="64"/>
      <c r="AC1971" s="68"/>
      <c r="AD1971" s="2"/>
      <c r="AE1971" s="2"/>
      <c r="AF1971" s="2"/>
      <c r="AG1971" s="2"/>
      <c r="AH1971" s="55"/>
      <c r="AI1971" s="72"/>
      <c r="AJ1971" s="72"/>
      <c r="AK1971" s="72"/>
      <c r="AL1971" s="72"/>
      <c r="AM1971" s="80"/>
      <c r="AN1971" s="2"/>
      <c r="AO1971" s="2"/>
      <c r="AP1971" s="2"/>
      <c r="AQ1971" s="2"/>
      <c r="AR1971" s="55"/>
      <c r="AS1971" s="85"/>
      <c r="AT1971" s="85"/>
      <c r="AU1971" s="85"/>
      <c r="AV1971" s="85"/>
      <c r="AW1971" s="100"/>
      <c r="AX1971" s="2"/>
      <c r="AY1971" s="2"/>
      <c r="AZ1971" s="2"/>
      <c r="BA1971" s="2"/>
      <c r="BB1971" s="55"/>
      <c r="BC1971" s="105"/>
      <c r="BD1971" s="105"/>
      <c r="BE1971" s="105"/>
      <c r="BF1971" s="105"/>
      <c r="BG1971" s="109"/>
      <c r="BH1971" s="2"/>
      <c r="BI1971" s="2"/>
      <c r="BJ1971" s="2"/>
      <c r="BK1971" s="2"/>
      <c r="BL1971" s="55"/>
      <c r="BM1971" s="48"/>
      <c r="BN1971" s="48"/>
      <c r="BO1971" s="48"/>
      <c r="BP1971" s="48"/>
      <c r="BQ1971" s="117"/>
      <c r="BR1971" s="2"/>
      <c r="BS1971" s="2"/>
      <c r="BT1971" s="2"/>
      <c r="BU1971" s="2"/>
      <c r="BV1971" s="55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18" t="s">
        <v>5</v>
      </c>
      <c r="H1972" s="3">
        <v>2024</v>
      </c>
      <c r="I1972" s="20" t="s">
        <v>287</v>
      </c>
      <c r="J1972" s="184" t="s">
        <v>270</v>
      </c>
      <c r="K1972" s="184" t="s">
        <v>320</v>
      </c>
      <c r="L1972" s="187">
        <f t="shared" si="62"/>
        <v>0</v>
      </c>
      <c r="M1972" s="187">
        <f t="shared" si="63"/>
        <v>0</v>
      </c>
      <c r="N1972" s="186"/>
      <c r="O1972" s="33"/>
      <c r="P1972" s="33"/>
      <c r="Q1972" s="33"/>
      <c r="R1972" s="33"/>
      <c r="S1972" s="42"/>
      <c r="T1972" s="2"/>
      <c r="U1972" s="2"/>
      <c r="V1972" s="2"/>
      <c r="W1972" s="2"/>
      <c r="X1972" s="55"/>
      <c r="Y1972" s="62"/>
      <c r="Z1972" s="62"/>
      <c r="AA1972" s="62"/>
      <c r="AB1972" s="62"/>
      <c r="AC1972" s="68"/>
      <c r="AD1972" s="2"/>
      <c r="AE1972" s="2"/>
      <c r="AF1972" s="2"/>
      <c r="AG1972" s="2"/>
      <c r="AH1972" s="55"/>
      <c r="AI1972" s="72"/>
      <c r="AJ1972" s="72"/>
      <c r="AK1972" s="72"/>
      <c r="AL1972" s="72"/>
      <c r="AM1972" s="80"/>
      <c r="AN1972" s="2"/>
      <c r="AO1972" s="2"/>
      <c r="AP1972" s="2"/>
      <c r="AQ1972" s="2"/>
      <c r="AR1972" s="55"/>
      <c r="AS1972" s="85"/>
      <c r="AT1972" s="85"/>
      <c r="AU1972" s="85"/>
      <c r="AV1972" s="85"/>
      <c r="AW1972" s="100"/>
      <c r="AX1972" s="2"/>
      <c r="AY1972" s="2"/>
      <c r="AZ1972" s="2"/>
      <c r="BA1972" s="2"/>
      <c r="BB1972" s="55"/>
      <c r="BC1972" s="105"/>
      <c r="BD1972" s="105"/>
      <c r="BE1972" s="105"/>
      <c r="BF1972" s="105"/>
      <c r="BG1972" s="109"/>
      <c r="BH1972" s="2"/>
      <c r="BI1972" s="2"/>
      <c r="BJ1972" s="2"/>
      <c r="BK1972" s="2"/>
      <c r="BL1972" s="55"/>
      <c r="BM1972" s="48"/>
      <c r="BN1972" s="48"/>
      <c r="BO1972" s="48"/>
      <c r="BP1972" s="48"/>
      <c r="BQ1972" s="117"/>
      <c r="BR1972" s="2"/>
      <c r="BS1972" s="2"/>
      <c r="BT1972" s="2"/>
      <c r="BU1972" s="2"/>
      <c r="BV1972" s="55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18" t="s">
        <v>5</v>
      </c>
      <c r="H1973" s="3">
        <v>2024</v>
      </c>
      <c r="I1973" s="20" t="s">
        <v>290</v>
      </c>
      <c r="J1973" s="184" t="s">
        <v>271</v>
      </c>
      <c r="K1973" s="184" t="s">
        <v>321</v>
      </c>
      <c r="L1973" s="187">
        <f t="shared" si="62"/>
        <v>0</v>
      </c>
      <c r="M1973" s="187">
        <f t="shared" si="63"/>
        <v>0</v>
      </c>
      <c r="N1973" s="186"/>
      <c r="O1973" s="33"/>
      <c r="P1973" s="33"/>
      <c r="Q1973" s="33"/>
      <c r="R1973" s="33"/>
      <c r="S1973" s="42"/>
      <c r="T1973" s="2"/>
      <c r="U1973" s="2"/>
      <c r="V1973" s="2"/>
      <c r="W1973" s="2"/>
      <c r="X1973" s="55"/>
      <c r="Y1973" s="62"/>
      <c r="Z1973" s="62"/>
      <c r="AA1973" s="62"/>
      <c r="AB1973" s="62"/>
      <c r="AC1973" s="68"/>
      <c r="AD1973" s="2"/>
      <c r="AE1973" s="2"/>
      <c r="AF1973" s="2"/>
      <c r="AG1973" s="2"/>
      <c r="AH1973" s="55"/>
      <c r="AI1973" s="72"/>
      <c r="AJ1973" s="72"/>
      <c r="AK1973" s="72"/>
      <c r="AL1973" s="72"/>
      <c r="AM1973" s="80"/>
      <c r="AN1973" s="2"/>
      <c r="AO1973" s="2"/>
      <c r="AP1973" s="2"/>
      <c r="AQ1973" s="2"/>
      <c r="AR1973" s="55"/>
      <c r="AS1973" s="85"/>
      <c r="AT1973" s="85"/>
      <c r="AU1973" s="85"/>
      <c r="AV1973" s="85"/>
      <c r="AW1973" s="100"/>
      <c r="AX1973" s="2"/>
      <c r="AY1973" s="2"/>
      <c r="AZ1973" s="2"/>
      <c r="BA1973" s="2"/>
      <c r="BB1973" s="55"/>
      <c r="BC1973" s="105"/>
      <c r="BD1973" s="105"/>
      <c r="BE1973" s="105"/>
      <c r="BF1973" s="105"/>
      <c r="BG1973" s="109"/>
      <c r="BH1973" s="2"/>
      <c r="BI1973" s="2"/>
      <c r="BJ1973" s="2"/>
      <c r="BK1973" s="2"/>
      <c r="BL1973" s="55"/>
      <c r="BM1973" s="48"/>
      <c r="BN1973" s="48"/>
      <c r="BO1973" s="48"/>
      <c r="BP1973" s="48"/>
      <c r="BQ1973" s="117"/>
      <c r="BR1973" s="2"/>
      <c r="BS1973" s="2"/>
      <c r="BT1973" s="2"/>
      <c r="BU1973" s="2"/>
      <c r="BV1973" s="55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18" t="s">
        <v>5</v>
      </c>
      <c r="H1974" s="3">
        <v>2024</v>
      </c>
      <c r="I1974" s="20" t="s">
        <v>284</v>
      </c>
      <c r="J1974" s="184" t="s">
        <v>294</v>
      </c>
      <c r="K1974" s="184" t="s">
        <v>320</v>
      </c>
      <c r="L1974" s="187">
        <f t="shared" si="62"/>
        <v>0</v>
      </c>
      <c r="M1974" s="187">
        <f t="shared" si="63"/>
        <v>0</v>
      </c>
      <c r="N1974" s="186"/>
      <c r="O1974" s="33"/>
      <c r="P1974" s="33"/>
      <c r="Q1974" s="33"/>
      <c r="R1974" s="33"/>
      <c r="S1974" s="42"/>
      <c r="T1974" s="2"/>
      <c r="U1974" s="2"/>
      <c r="V1974" s="2"/>
      <c r="W1974" s="2"/>
      <c r="X1974" s="55"/>
      <c r="Y1974" s="62"/>
      <c r="Z1974" s="62"/>
      <c r="AA1974" s="62"/>
      <c r="AB1974" s="62"/>
      <c r="AC1974" s="68"/>
      <c r="AD1974" s="2"/>
      <c r="AE1974" s="2"/>
      <c r="AF1974" s="2"/>
      <c r="AG1974" s="2"/>
      <c r="AH1974" s="55"/>
      <c r="AI1974" s="72"/>
      <c r="AJ1974" s="72"/>
      <c r="AK1974" s="72"/>
      <c r="AL1974" s="72"/>
      <c r="AM1974" s="80"/>
      <c r="AN1974" s="2"/>
      <c r="AO1974" s="2"/>
      <c r="AP1974" s="2"/>
      <c r="AQ1974" s="2"/>
      <c r="AR1974" s="55"/>
      <c r="AS1974" s="85"/>
      <c r="AT1974" s="85"/>
      <c r="AU1974" s="85"/>
      <c r="AV1974" s="85"/>
      <c r="AW1974" s="100"/>
      <c r="AX1974" s="2"/>
      <c r="AY1974" s="2"/>
      <c r="AZ1974" s="2"/>
      <c r="BA1974" s="2"/>
      <c r="BB1974" s="55"/>
      <c r="BC1974" s="105"/>
      <c r="BD1974" s="105"/>
      <c r="BE1974" s="105"/>
      <c r="BF1974" s="105"/>
      <c r="BG1974" s="109"/>
      <c r="BH1974" s="2"/>
      <c r="BI1974" s="2"/>
      <c r="BJ1974" s="2"/>
      <c r="BK1974" s="2"/>
      <c r="BL1974" s="55"/>
      <c r="BM1974" s="48"/>
      <c r="BN1974" s="48"/>
      <c r="BO1974" s="48"/>
      <c r="BP1974" s="48"/>
      <c r="BQ1974" s="117"/>
      <c r="BR1974" s="2"/>
      <c r="BS1974" s="2"/>
      <c r="BT1974" s="2"/>
      <c r="BU1974" s="2"/>
      <c r="BV1974" s="55"/>
    </row>
    <row r="1975" spans="1:74" ht="28.8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18" t="s">
        <v>5</v>
      </c>
      <c r="H1975" s="3">
        <v>2024</v>
      </c>
      <c r="I1975" s="20" t="s">
        <v>284</v>
      </c>
      <c r="J1975" s="184" t="s">
        <v>346</v>
      </c>
      <c r="K1975" s="184" t="s">
        <v>320</v>
      </c>
      <c r="L1975" s="187">
        <f t="shared" si="62"/>
        <v>0</v>
      </c>
      <c r="M1975" s="187">
        <f t="shared" si="63"/>
        <v>0</v>
      </c>
      <c r="N1975" s="186"/>
      <c r="O1975" s="33"/>
      <c r="P1975" s="33"/>
      <c r="Q1975" s="33"/>
      <c r="R1975" s="33"/>
      <c r="S1975" s="42"/>
      <c r="T1975" s="2"/>
      <c r="U1975" s="2"/>
      <c r="V1975" s="2"/>
      <c r="W1975" s="2"/>
      <c r="X1975" s="55"/>
      <c r="Y1975" s="62"/>
      <c r="Z1975" s="62"/>
      <c r="AA1975" s="62"/>
      <c r="AB1975" s="62"/>
      <c r="AC1975" s="68"/>
      <c r="AD1975" s="2"/>
      <c r="AE1975" s="2"/>
      <c r="AF1975" s="2"/>
      <c r="AG1975" s="2"/>
      <c r="AH1975" s="55"/>
      <c r="AI1975" s="72"/>
      <c r="AJ1975" s="72"/>
      <c r="AK1975" s="72"/>
      <c r="AL1975" s="72"/>
      <c r="AM1975" s="80"/>
      <c r="AN1975" s="2"/>
      <c r="AO1975" s="2"/>
      <c r="AP1975" s="2"/>
      <c r="AQ1975" s="2"/>
      <c r="AR1975" s="55"/>
      <c r="AS1975" s="85"/>
      <c r="AT1975" s="85"/>
      <c r="AU1975" s="85"/>
      <c r="AV1975" s="85"/>
      <c r="AW1975" s="100"/>
      <c r="AX1975" s="2"/>
      <c r="AY1975" s="2"/>
      <c r="AZ1975" s="2"/>
      <c r="BA1975" s="2"/>
      <c r="BB1975" s="55"/>
      <c r="BC1975" s="105"/>
      <c r="BD1975" s="105"/>
      <c r="BE1975" s="105"/>
      <c r="BF1975" s="105"/>
      <c r="BG1975" s="109"/>
      <c r="BH1975" s="2"/>
      <c r="BI1975" s="2"/>
      <c r="BJ1975" s="2"/>
      <c r="BK1975" s="2"/>
      <c r="BL1975" s="55"/>
      <c r="BM1975" s="48"/>
      <c r="BN1975" s="48"/>
      <c r="BO1975" s="48"/>
      <c r="BP1975" s="48"/>
      <c r="BQ1975" s="117"/>
      <c r="BR1975" s="2"/>
      <c r="BS1975" s="2"/>
      <c r="BT1975" s="2"/>
      <c r="BU1975" s="2"/>
      <c r="BV1975" s="55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18" t="s">
        <v>5</v>
      </c>
      <c r="H1976" s="3">
        <v>2024</v>
      </c>
      <c r="I1976" s="20" t="s">
        <v>284</v>
      </c>
      <c r="J1976" s="184" t="s">
        <v>295</v>
      </c>
      <c r="K1976" s="184" t="s">
        <v>320</v>
      </c>
      <c r="L1976" s="187">
        <f t="shared" si="62"/>
        <v>0</v>
      </c>
      <c r="M1976" s="187">
        <f t="shared" si="63"/>
        <v>0</v>
      </c>
      <c r="N1976" s="186"/>
      <c r="O1976" s="33"/>
      <c r="P1976" s="33"/>
      <c r="Q1976" s="33"/>
      <c r="R1976" s="33"/>
      <c r="S1976" s="42"/>
      <c r="T1976" s="2"/>
      <c r="U1976" s="2"/>
      <c r="V1976" s="2"/>
      <c r="W1976" s="2"/>
      <c r="X1976" s="55"/>
      <c r="Y1976" s="62"/>
      <c r="Z1976" s="62"/>
      <c r="AA1976" s="62"/>
      <c r="AB1976" s="62"/>
      <c r="AC1976" s="68"/>
      <c r="AD1976" s="2"/>
      <c r="AE1976" s="2"/>
      <c r="AF1976" s="2"/>
      <c r="AG1976" s="2"/>
      <c r="AH1976" s="55"/>
      <c r="AI1976" s="72"/>
      <c r="AJ1976" s="72"/>
      <c r="AK1976" s="72"/>
      <c r="AL1976" s="72"/>
      <c r="AM1976" s="80"/>
      <c r="AN1976" s="2"/>
      <c r="AO1976" s="2"/>
      <c r="AP1976" s="2"/>
      <c r="AQ1976" s="2"/>
      <c r="AR1976" s="55"/>
      <c r="AS1976" s="85"/>
      <c r="AT1976" s="85"/>
      <c r="AU1976" s="85"/>
      <c r="AV1976" s="85"/>
      <c r="AW1976" s="100"/>
      <c r="AX1976" s="2"/>
      <c r="AY1976" s="2"/>
      <c r="AZ1976" s="2"/>
      <c r="BA1976" s="2"/>
      <c r="BB1976" s="55"/>
      <c r="BC1976" s="105"/>
      <c r="BD1976" s="105"/>
      <c r="BE1976" s="105"/>
      <c r="BF1976" s="105"/>
      <c r="BG1976" s="109"/>
      <c r="BH1976" s="2"/>
      <c r="BI1976" s="2"/>
      <c r="BJ1976" s="2"/>
      <c r="BK1976" s="2"/>
      <c r="BL1976" s="55"/>
      <c r="BM1976" s="48"/>
      <c r="BN1976" s="48"/>
      <c r="BO1976" s="48"/>
      <c r="BP1976" s="48"/>
      <c r="BQ1976" s="117"/>
      <c r="BR1976" s="2"/>
      <c r="BS1976" s="2"/>
      <c r="BT1976" s="2"/>
      <c r="BU1976" s="2"/>
      <c r="BV1976" s="55"/>
    </row>
    <row r="1977" spans="1:74" ht="28.8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18" t="s">
        <v>5</v>
      </c>
      <c r="H1977" s="3">
        <v>2024</v>
      </c>
      <c r="I1977" s="20" t="s">
        <v>290</v>
      </c>
      <c r="J1977" s="184" t="s">
        <v>299</v>
      </c>
      <c r="K1977" s="184" t="s">
        <v>318</v>
      </c>
      <c r="L1977" s="187">
        <f t="shared" si="62"/>
        <v>0</v>
      </c>
      <c r="M1977" s="187">
        <f t="shared" si="63"/>
        <v>0</v>
      </c>
      <c r="N1977" s="186"/>
      <c r="O1977" s="33"/>
      <c r="P1977" s="33"/>
      <c r="Q1977" s="33"/>
      <c r="R1977" s="33"/>
      <c r="S1977" s="42"/>
      <c r="T1977" s="2"/>
      <c r="U1977" s="2"/>
      <c r="V1977" s="2"/>
      <c r="W1977" s="2"/>
      <c r="X1977" s="55"/>
      <c r="Y1977" s="62"/>
      <c r="Z1977" s="62"/>
      <c r="AA1977" s="62"/>
      <c r="AB1977" s="62"/>
      <c r="AC1977" s="68"/>
      <c r="AD1977" s="2"/>
      <c r="AE1977" s="2"/>
      <c r="AF1977" s="2"/>
      <c r="AG1977" s="2"/>
      <c r="AH1977" s="55"/>
      <c r="AI1977" s="72"/>
      <c r="AJ1977" s="72"/>
      <c r="AK1977" s="72"/>
      <c r="AL1977" s="72"/>
      <c r="AM1977" s="80"/>
      <c r="AN1977" s="2"/>
      <c r="AO1977" s="2"/>
      <c r="AP1977" s="2"/>
      <c r="AQ1977" s="2"/>
      <c r="AR1977" s="55"/>
      <c r="AS1977" s="85"/>
      <c r="AT1977" s="85"/>
      <c r="AU1977" s="85"/>
      <c r="AV1977" s="85"/>
      <c r="AW1977" s="100"/>
      <c r="AX1977" s="2"/>
      <c r="AY1977" s="2"/>
      <c r="AZ1977" s="2"/>
      <c r="BA1977" s="2"/>
      <c r="BB1977" s="55"/>
      <c r="BC1977" s="105"/>
      <c r="BD1977" s="105"/>
      <c r="BE1977" s="105"/>
      <c r="BF1977" s="105"/>
      <c r="BG1977" s="109"/>
      <c r="BH1977" s="2"/>
      <c r="BI1977" s="2"/>
      <c r="BJ1977" s="2"/>
      <c r="BK1977" s="2"/>
      <c r="BL1977" s="55"/>
      <c r="BM1977" s="48"/>
      <c r="BN1977" s="48"/>
      <c r="BO1977" s="48"/>
      <c r="BP1977" s="48"/>
      <c r="BQ1977" s="117"/>
      <c r="BR1977" s="2"/>
      <c r="BS1977" s="2"/>
      <c r="BT1977" s="2"/>
      <c r="BU1977" s="2"/>
      <c r="BV1977" s="55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18" t="s">
        <v>5</v>
      </c>
      <c r="H1978" s="3">
        <v>2024</v>
      </c>
      <c r="I1978" s="20" t="s">
        <v>315</v>
      </c>
      <c r="J1978" s="184" t="s">
        <v>347</v>
      </c>
      <c r="K1978" s="184" t="s">
        <v>320</v>
      </c>
      <c r="L1978" s="187">
        <f t="shared" si="62"/>
        <v>0</v>
      </c>
      <c r="M1978" s="187">
        <f t="shared" si="63"/>
        <v>0</v>
      </c>
      <c r="N1978" s="186"/>
      <c r="O1978" s="33"/>
      <c r="P1978" s="33"/>
      <c r="Q1978" s="33"/>
      <c r="R1978" s="33"/>
      <c r="S1978" s="42"/>
      <c r="T1978" s="2"/>
      <c r="U1978" s="2"/>
      <c r="V1978" s="2"/>
      <c r="W1978" s="2"/>
      <c r="X1978" s="55"/>
      <c r="Y1978" s="62"/>
      <c r="Z1978" s="62"/>
      <c r="AA1978" s="62"/>
      <c r="AB1978" s="62"/>
      <c r="AC1978" s="68"/>
      <c r="AD1978" s="2"/>
      <c r="AE1978" s="2"/>
      <c r="AF1978" s="2"/>
      <c r="AG1978" s="2"/>
      <c r="AH1978" s="55"/>
      <c r="AI1978" s="72"/>
      <c r="AJ1978" s="72"/>
      <c r="AK1978" s="72"/>
      <c r="AL1978" s="72"/>
      <c r="AM1978" s="80"/>
      <c r="AN1978" s="2"/>
      <c r="AO1978" s="2"/>
      <c r="AP1978" s="2"/>
      <c r="AQ1978" s="2"/>
      <c r="AR1978" s="55"/>
      <c r="AS1978" s="85"/>
      <c r="AT1978" s="85"/>
      <c r="AU1978" s="85"/>
      <c r="AV1978" s="85"/>
      <c r="AW1978" s="100"/>
      <c r="AX1978" s="2"/>
      <c r="AY1978" s="2"/>
      <c r="AZ1978" s="2"/>
      <c r="BA1978" s="2"/>
      <c r="BB1978" s="55"/>
      <c r="BC1978" s="105"/>
      <c r="BD1978" s="105"/>
      <c r="BE1978" s="105"/>
      <c r="BF1978" s="105"/>
      <c r="BG1978" s="109"/>
      <c r="BH1978" s="2"/>
      <c r="BI1978" s="2"/>
      <c r="BJ1978" s="2"/>
      <c r="BK1978" s="2"/>
      <c r="BL1978" s="55"/>
      <c r="BM1978" s="48"/>
      <c r="BN1978" s="48"/>
      <c r="BO1978" s="48"/>
      <c r="BP1978" s="48"/>
      <c r="BQ1978" s="117"/>
      <c r="BR1978" s="2"/>
      <c r="BS1978" s="2"/>
      <c r="BT1978" s="2"/>
      <c r="BU1978" s="2"/>
      <c r="BV1978" s="55"/>
    </row>
    <row r="1979" spans="1:74" ht="28.8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18" t="s">
        <v>5</v>
      </c>
      <c r="H1979" s="3">
        <v>2024</v>
      </c>
      <c r="I1979" s="20" t="s">
        <v>315</v>
      </c>
      <c r="J1979" s="184" t="s">
        <v>296</v>
      </c>
      <c r="K1979" s="184" t="s">
        <v>321</v>
      </c>
      <c r="L1979" s="187">
        <f t="shared" si="62"/>
        <v>0</v>
      </c>
      <c r="M1979" s="187">
        <f t="shared" si="63"/>
        <v>0</v>
      </c>
      <c r="N1979" s="186"/>
      <c r="O1979" s="33"/>
      <c r="P1979" s="33"/>
      <c r="Q1979" s="33"/>
      <c r="R1979" s="33"/>
      <c r="S1979" s="42"/>
      <c r="T1979" s="2"/>
      <c r="U1979" s="2"/>
      <c r="V1979" s="2"/>
      <c r="W1979" s="2"/>
      <c r="X1979" s="55"/>
      <c r="Y1979" s="62"/>
      <c r="Z1979" s="62"/>
      <c r="AA1979" s="62"/>
      <c r="AB1979" s="62"/>
      <c r="AC1979" s="68"/>
      <c r="AD1979" s="2"/>
      <c r="AE1979" s="2"/>
      <c r="AF1979" s="2"/>
      <c r="AG1979" s="2"/>
      <c r="AH1979" s="55"/>
      <c r="AI1979" s="72"/>
      <c r="AJ1979" s="72"/>
      <c r="AK1979" s="72"/>
      <c r="AL1979" s="72"/>
      <c r="AM1979" s="80"/>
      <c r="AN1979" s="2"/>
      <c r="AO1979" s="2"/>
      <c r="AP1979" s="2"/>
      <c r="AQ1979" s="2"/>
      <c r="AR1979" s="55"/>
      <c r="AS1979" s="85"/>
      <c r="AT1979" s="85"/>
      <c r="AU1979" s="85"/>
      <c r="AV1979" s="85"/>
      <c r="AW1979" s="100"/>
      <c r="AX1979" s="2"/>
      <c r="AY1979" s="2"/>
      <c r="AZ1979" s="2"/>
      <c r="BA1979" s="2"/>
      <c r="BB1979" s="55"/>
      <c r="BC1979" s="105"/>
      <c r="BD1979" s="105"/>
      <c r="BE1979" s="105"/>
      <c r="BF1979" s="105"/>
      <c r="BG1979" s="109"/>
      <c r="BH1979" s="2"/>
      <c r="BI1979" s="2"/>
      <c r="BJ1979" s="2"/>
      <c r="BK1979" s="2"/>
      <c r="BL1979" s="55"/>
      <c r="BM1979" s="48"/>
      <c r="BN1979" s="48"/>
      <c r="BO1979" s="48"/>
      <c r="BP1979" s="48"/>
      <c r="BQ1979" s="117"/>
      <c r="BR1979" s="2"/>
      <c r="BS1979" s="2"/>
      <c r="BT1979" s="2"/>
      <c r="BU1979" s="2"/>
      <c r="BV1979" s="55"/>
    </row>
    <row r="1980" spans="1:74" ht="28.8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18" t="s">
        <v>5</v>
      </c>
      <c r="H1980" s="3">
        <v>2024</v>
      </c>
      <c r="I1980" s="20" t="s">
        <v>316</v>
      </c>
      <c r="J1980" s="184" t="s">
        <v>297</v>
      </c>
      <c r="K1980" s="184" t="s">
        <v>318</v>
      </c>
      <c r="L1980" s="187">
        <f t="shared" si="62"/>
        <v>0</v>
      </c>
      <c r="M1980" s="187">
        <f t="shared" si="63"/>
        <v>0</v>
      </c>
      <c r="N1980" s="186"/>
      <c r="O1980" s="33"/>
      <c r="P1980" s="33"/>
      <c r="Q1980" s="33"/>
      <c r="R1980" s="33"/>
      <c r="S1980" s="42"/>
      <c r="T1980" s="2"/>
      <c r="U1980" s="2"/>
      <c r="V1980" s="2"/>
      <c r="W1980" s="2"/>
      <c r="X1980" s="55"/>
      <c r="Y1980" s="62"/>
      <c r="Z1980" s="62"/>
      <c r="AA1980" s="62"/>
      <c r="AB1980" s="62"/>
      <c r="AC1980" s="68"/>
      <c r="AD1980" s="2"/>
      <c r="AE1980" s="2"/>
      <c r="AF1980" s="2"/>
      <c r="AG1980" s="2"/>
      <c r="AH1980" s="55"/>
      <c r="AI1980" s="72"/>
      <c r="AJ1980" s="72"/>
      <c r="AK1980" s="72"/>
      <c r="AL1980" s="72"/>
      <c r="AM1980" s="80"/>
      <c r="AN1980" s="2"/>
      <c r="AO1980" s="2"/>
      <c r="AP1980" s="2"/>
      <c r="AQ1980" s="2"/>
      <c r="AR1980" s="55"/>
      <c r="AS1980" s="85"/>
      <c r="AT1980" s="85"/>
      <c r="AU1980" s="85"/>
      <c r="AV1980" s="85"/>
      <c r="AW1980" s="100"/>
      <c r="AX1980" s="2"/>
      <c r="AY1980" s="2"/>
      <c r="AZ1980" s="2"/>
      <c r="BA1980" s="2"/>
      <c r="BB1980" s="55"/>
      <c r="BC1980" s="105"/>
      <c r="BD1980" s="105"/>
      <c r="BE1980" s="105"/>
      <c r="BF1980" s="105"/>
      <c r="BG1980" s="109"/>
      <c r="BH1980" s="2"/>
      <c r="BI1980" s="2"/>
      <c r="BJ1980" s="2"/>
      <c r="BK1980" s="2"/>
      <c r="BL1980" s="55"/>
      <c r="BM1980" s="48"/>
      <c r="BN1980" s="48"/>
      <c r="BO1980" s="48"/>
      <c r="BP1980" s="48"/>
      <c r="BQ1980" s="117"/>
      <c r="BR1980" s="2"/>
      <c r="BS1980" s="2"/>
      <c r="BT1980" s="2"/>
      <c r="BU1980" s="2"/>
      <c r="BV1980" s="55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18" t="s">
        <v>5</v>
      </c>
      <c r="H1981" s="3">
        <v>2024</v>
      </c>
      <c r="I1981" s="20" t="s">
        <v>316</v>
      </c>
      <c r="J1981" s="185" t="s">
        <v>348</v>
      </c>
      <c r="K1981" s="185" t="s">
        <v>320</v>
      </c>
      <c r="L1981" s="187">
        <f t="shared" si="62"/>
        <v>0</v>
      </c>
      <c r="M1981" s="187">
        <f t="shared" si="63"/>
        <v>0</v>
      </c>
      <c r="N1981" s="186"/>
      <c r="O1981" s="33"/>
      <c r="P1981" s="33"/>
      <c r="Q1981" s="33"/>
      <c r="R1981" s="33"/>
      <c r="S1981" s="42"/>
      <c r="T1981" s="2"/>
      <c r="U1981" s="2"/>
      <c r="V1981" s="2"/>
      <c r="W1981" s="2"/>
      <c r="X1981" s="55"/>
      <c r="Y1981" s="62"/>
      <c r="Z1981" s="62"/>
      <c r="AA1981" s="62"/>
      <c r="AB1981" s="62"/>
      <c r="AC1981" s="68"/>
      <c r="AD1981" s="2"/>
      <c r="AE1981" s="2"/>
      <c r="AF1981" s="2"/>
      <c r="AG1981" s="2"/>
      <c r="AH1981" s="55"/>
      <c r="AI1981" s="72"/>
      <c r="AJ1981" s="72"/>
      <c r="AK1981" s="72"/>
      <c r="AL1981" s="72"/>
      <c r="AM1981" s="80"/>
      <c r="AN1981" s="2"/>
      <c r="AO1981" s="2"/>
      <c r="AP1981" s="2"/>
      <c r="AQ1981" s="2"/>
      <c r="AR1981" s="55"/>
      <c r="AS1981" s="85"/>
      <c r="AT1981" s="85"/>
      <c r="AU1981" s="85"/>
      <c r="AV1981" s="85"/>
      <c r="AW1981" s="100"/>
      <c r="AX1981" s="2"/>
      <c r="AY1981" s="2"/>
      <c r="AZ1981" s="2"/>
      <c r="BA1981" s="2"/>
      <c r="BB1981" s="55"/>
      <c r="BC1981" s="105"/>
      <c r="BD1981" s="105"/>
      <c r="BE1981" s="105"/>
      <c r="BF1981" s="105"/>
      <c r="BG1981" s="109"/>
      <c r="BH1981" s="2"/>
      <c r="BI1981" s="2"/>
      <c r="BJ1981" s="2"/>
      <c r="BK1981" s="2"/>
      <c r="BL1981" s="55"/>
      <c r="BM1981" s="48"/>
      <c r="BN1981" s="48"/>
      <c r="BO1981" s="48"/>
      <c r="BP1981" s="48"/>
      <c r="BQ1981" s="117"/>
      <c r="BR1981" s="2"/>
      <c r="BS1981" s="2"/>
      <c r="BT1981" s="2"/>
      <c r="BU1981" s="2"/>
      <c r="BV1981" s="55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18" t="s">
        <v>5</v>
      </c>
      <c r="H1982" s="3">
        <v>2024</v>
      </c>
      <c r="I1982" s="20" t="s">
        <v>282</v>
      </c>
      <c r="J1982" s="184" t="s">
        <v>272</v>
      </c>
      <c r="K1982" s="184" t="s">
        <v>321</v>
      </c>
      <c r="L1982" s="187">
        <f t="shared" si="62"/>
        <v>0</v>
      </c>
      <c r="M1982" s="187">
        <f t="shared" si="63"/>
        <v>0</v>
      </c>
      <c r="N1982" s="186"/>
      <c r="O1982" s="33"/>
      <c r="P1982" s="33"/>
      <c r="Q1982" s="33"/>
      <c r="R1982" s="33"/>
      <c r="S1982" s="42"/>
      <c r="T1982" s="2"/>
      <c r="U1982" s="2"/>
      <c r="V1982" s="2"/>
      <c r="W1982" s="2"/>
      <c r="X1982" s="55"/>
      <c r="Y1982" s="62"/>
      <c r="Z1982" s="62"/>
      <c r="AA1982" s="62"/>
      <c r="AB1982" s="62"/>
      <c r="AC1982" s="68"/>
      <c r="AD1982" s="2"/>
      <c r="AE1982" s="2"/>
      <c r="AF1982" s="2"/>
      <c r="AG1982" s="2"/>
      <c r="AH1982" s="55"/>
      <c r="AI1982" s="72"/>
      <c r="AJ1982" s="72"/>
      <c r="AK1982" s="72"/>
      <c r="AL1982" s="72"/>
      <c r="AM1982" s="80"/>
      <c r="AN1982" s="2"/>
      <c r="AO1982" s="2"/>
      <c r="AP1982" s="2"/>
      <c r="AQ1982" s="2"/>
      <c r="AR1982" s="55"/>
      <c r="AS1982" s="85"/>
      <c r="AT1982" s="85"/>
      <c r="AU1982" s="85"/>
      <c r="AV1982" s="85"/>
      <c r="AW1982" s="100"/>
      <c r="AX1982" s="2"/>
      <c r="AY1982" s="2"/>
      <c r="AZ1982" s="2"/>
      <c r="BA1982" s="2"/>
      <c r="BB1982" s="55"/>
      <c r="BC1982" s="105"/>
      <c r="BD1982" s="105"/>
      <c r="BE1982" s="105"/>
      <c r="BF1982" s="105"/>
      <c r="BG1982" s="109"/>
      <c r="BH1982" s="2"/>
      <c r="BI1982" s="2"/>
      <c r="BJ1982" s="2"/>
      <c r="BK1982" s="2"/>
      <c r="BL1982" s="55"/>
      <c r="BM1982" s="48"/>
      <c r="BN1982" s="48"/>
      <c r="BO1982" s="48"/>
      <c r="BP1982" s="48"/>
      <c r="BQ1982" s="117"/>
      <c r="BR1982" s="2"/>
      <c r="BS1982" s="2"/>
      <c r="BT1982" s="2"/>
      <c r="BU1982" s="2"/>
      <c r="BV1982" s="55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18" t="s">
        <v>5</v>
      </c>
      <c r="H1983" s="3">
        <v>2024</v>
      </c>
      <c r="I1983" s="20" t="s">
        <v>282</v>
      </c>
      <c r="J1983" s="184" t="s">
        <v>273</v>
      </c>
      <c r="K1983" s="184" t="s">
        <v>321</v>
      </c>
      <c r="L1983" s="187">
        <f t="shared" si="62"/>
        <v>0</v>
      </c>
      <c r="M1983" s="187">
        <f t="shared" si="63"/>
        <v>0</v>
      </c>
      <c r="N1983" s="186"/>
      <c r="O1983" s="33"/>
      <c r="P1983" s="33"/>
      <c r="Q1983" s="33"/>
      <c r="R1983" s="33"/>
      <c r="S1983" s="42"/>
      <c r="T1983" s="2"/>
      <c r="U1983" s="2"/>
      <c r="V1983" s="2"/>
      <c r="W1983" s="2"/>
      <c r="X1983" s="55"/>
      <c r="Y1983" s="62"/>
      <c r="Z1983" s="62"/>
      <c r="AA1983" s="62"/>
      <c r="AB1983" s="62"/>
      <c r="AC1983" s="68"/>
      <c r="AD1983" s="2"/>
      <c r="AE1983" s="2"/>
      <c r="AF1983" s="2"/>
      <c r="AG1983" s="2"/>
      <c r="AH1983" s="55"/>
      <c r="AI1983" s="72"/>
      <c r="AJ1983" s="72"/>
      <c r="AK1983" s="72"/>
      <c r="AL1983" s="72"/>
      <c r="AM1983" s="80"/>
      <c r="AN1983" s="2"/>
      <c r="AO1983" s="2"/>
      <c r="AP1983" s="2"/>
      <c r="AQ1983" s="2"/>
      <c r="AR1983" s="55"/>
      <c r="AS1983" s="85"/>
      <c r="AT1983" s="85"/>
      <c r="AU1983" s="85"/>
      <c r="AV1983" s="85"/>
      <c r="AW1983" s="100"/>
      <c r="AX1983" s="2"/>
      <c r="AY1983" s="2"/>
      <c r="AZ1983" s="2"/>
      <c r="BA1983" s="2"/>
      <c r="BB1983" s="55"/>
      <c r="BC1983" s="105"/>
      <c r="BD1983" s="105"/>
      <c r="BE1983" s="105"/>
      <c r="BF1983" s="105"/>
      <c r="BG1983" s="109"/>
      <c r="BH1983" s="2"/>
      <c r="BI1983" s="2"/>
      <c r="BJ1983" s="2"/>
      <c r="BK1983" s="2"/>
      <c r="BL1983" s="55"/>
      <c r="BM1983" s="48"/>
      <c r="BN1983" s="48"/>
      <c r="BO1983" s="48"/>
      <c r="BP1983" s="48"/>
      <c r="BQ1983" s="117"/>
      <c r="BR1983" s="2"/>
      <c r="BS1983" s="2"/>
      <c r="BT1983" s="2"/>
      <c r="BU1983" s="2"/>
      <c r="BV1983" s="55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18" t="s">
        <v>5</v>
      </c>
      <c r="H1984" s="3">
        <v>2024</v>
      </c>
      <c r="I1984" s="20" t="s">
        <v>282</v>
      </c>
      <c r="J1984" s="184" t="s">
        <v>274</v>
      </c>
      <c r="K1984" s="184" t="s">
        <v>321</v>
      </c>
      <c r="L1984" s="187">
        <f t="shared" si="62"/>
        <v>0</v>
      </c>
      <c r="M1984" s="187">
        <f t="shared" si="63"/>
        <v>0</v>
      </c>
      <c r="N1984" s="186"/>
      <c r="O1984" s="33"/>
      <c r="P1984" s="33"/>
      <c r="Q1984" s="33"/>
      <c r="R1984" s="33"/>
      <c r="S1984" s="42"/>
      <c r="T1984" s="2"/>
      <c r="U1984" s="2"/>
      <c r="V1984" s="2"/>
      <c r="W1984" s="2"/>
      <c r="X1984" s="55"/>
      <c r="Y1984" s="62"/>
      <c r="Z1984" s="62"/>
      <c r="AA1984" s="62"/>
      <c r="AB1984" s="62"/>
      <c r="AC1984" s="68"/>
      <c r="AD1984" s="2"/>
      <c r="AE1984" s="2"/>
      <c r="AF1984" s="2"/>
      <c r="AG1984" s="2"/>
      <c r="AH1984" s="55"/>
      <c r="AI1984" s="72"/>
      <c r="AJ1984" s="72"/>
      <c r="AK1984" s="72"/>
      <c r="AL1984" s="72"/>
      <c r="AM1984" s="80"/>
      <c r="AN1984" s="2"/>
      <c r="AO1984" s="2"/>
      <c r="AP1984" s="2"/>
      <c r="AQ1984" s="2"/>
      <c r="AR1984" s="55"/>
      <c r="AS1984" s="85"/>
      <c r="AT1984" s="85"/>
      <c r="AU1984" s="85"/>
      <c r="AV1984" s="85"/>
      <c r="AW1984" s="100"/>
      <c r="AX1984" s="2"/>
      <c r="AY1984" s="2"/>
      <c r="AZ1984" s="2"/>
      <c r="BA1984" s="2"/>
      <c r="BB1984" s="55"/>
      <c r="BC1984" s="105"/>
      <c r="BD1984" s="105"/>
      <c r="BE1984" s="105"/>
      <c r="BF1984" s="105"/>
      <c r="BG1984" s="109"/>
      <c r="BH1984" s="2"/>
      <c r="BI1984" s="2"/>
      <c r="BJ1984" s="2"/>
      <c r="BK1984" s="2"/>
      <c r="BL1984" s="55"/>
      <c r="BM1984" s="48"/>
      <c r="BN1984" s="48"/>
      <c r="BO1984" s="48"/>
      <c r="BP1984" s="48"/>
      <c r="BQ1984" s="117"/>
      <c r="BR1984" s="2"/>
      <c r="BS1984" s="2"/>
      <c r="BT1984" s="2"/>
      <c r="BU1984" s="2"/>
      <c r="BV1984" s="55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18" t="s">
        <v>5</v>
      </c>
      <c r="H1985" s="3">
        <v>2024</v>
      </c>
      <c r="I1985" s="20" t="s">
        <v>282</v>
      </c>
      <c r="J1985" s="184" t="s">
        <v>275</v>
      </c>
      <c r="K1985" s="184" t="s">
        <v>321</v>
      </c>
      <c r="L1985" s="187">
        <f t="shared" si="62"/>
        <v>0</v>
      </c>
      <c r="M1985" s="187">
        <f t="shared" si="63"/>
        <v>0</v>
      </c>
      <c r="N1985" s="186"/>
      <c r="O1985" s="33"/>
      <c r="P1985" s="33"/>
      <c r="Q1985" s="33"/>
      <c r="R1985" s="33"/>
      <c r="S1985" s="42"/>
      <c r="T1985" s="2"/>
      <c r="U1985" s="2"/>
      <c r="V1985" s="2"/>
      <c r="W1985" s="2"/>
      <c r="X1985" s="55"/>
      <c r="Y1985" s="62"/>
      <c r="Z1985" s="62"/>
      <c r="AA1985" s="62"/>
      <c r="AB1985" s="62"/>
      <c r="AC1985" s="68"/>
      <c r="AD1985" s="2"/>
      <c r="AE1985" s="2"/>
      <c r="AF1985" s="2"/>
      <c r="AG1985" s="2"/>
      <c r="AH1985" s="55"/>
      <c r="AI1985" s="72"/>
      <c r="AJ1985" s="72"/>
      <c r="AK1985" s="72"/>
      <c r="AL1985" s="72"/>
      <c r="AM1985" s="80"/>
      <c r="AN1985" s="2"/>
      <c r="AO1985" s="2"/>
      <c r="AP1985" s="2"/>
      <c r="AQ1985" s="2"/>
      <c r="AR1985" s="55"/>
      <c r="AS1985" s="85"/>
      <c r="AT1985" s="85"/>
      <c r="AU1985" s="85"/>
      <c r="AV1985" s="85"/>
      <c r="AW1985" s="100"/>
      <c r="AX1985" s="2"/>
      <c r="AY1985" s="2"/>
      <c r="AZ1985" s="2"/>
      <c r="BA1985" s="2"/>
      <c r="BB1985" s="55"/>
      <c r="BC1985" s="105"/>
      <c r="BD1985" s="105"/>
      <c r="BE1985" s="105"/>
      <c r="BF1985" s="105"/>
      <c r="BG1985" s="109"/>
      <c r="BH1985" s="2"/>
      <c r="BI1985" s="2"/>
      <c r="BJ1985" s="2"/>
      <c r="BK1985" s="2"/>
      <c r="BL1985" s="55"/>
      <c r="BM1985" s="48"/>
      <c r="BN1985" s="48"/>
      <c r="BO1985" s="48"/>
      <c r="BP1985" s="48"/>
      <c r="BQ1985" s="117"/>
      <c r="BR1985" s="2"/>
      <c r="BS1985" s="2"/>
      <c r="BT1985" s="2"/>
      <c r="BU1985" s="2"/>
      <c r="BV1985" s="55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18" t="s">
        <v>5</v>
      </c>
      <c r="H1986" s="3">
        <v>2024</v>
      </c>
      <c r="I1986" s="20" t="s">
        <v>282</v>
      </c>
      <c r="J1986" s="184" t="s">
        <v>276</v>
      </c>
      <c r="K1986" s="184" t="s">
        <v>320</v>
      </c>
      <c r="L1986" s="187">
        <f t="shared" si="62"/>
        <v>0</v>
      </c>
      <c r="M1986" s="187">
        <f t="shared" si="63"/>
        <v>0</v>
      </c>
      <c r="N1986" s="186"/>
      <c r="O1986" s="33"/>
      <c r="P1986" s="33"/>
      <c r="Q1986" s="33"/>
      <c r="R1986" s="33"/>
      <c r="S1986" s="42"/>
      <c r="T1986" s="2"/>
      <c r="U1986" s="2"/>
      <c r="V1986" s="2"/>
      <c r="W1986" s="2"/>
      <c r="X1986" s="55"/>
      <c r="Y1986" s="62"/>
      <c r="Z1986" s="62"/>
      <c r="AA1986" s="62"/>
      <c r="AB1986" s="62"/>
      <c r="AC1986" s="68"/>
      <c r="AD1986" s="2"/>
      <c r="AE1986" s="2"/>
      <c r="AF1986" s="2"/>
      <c r="AG1986" s="2"/>
      <c r="AH1986" s="55"/>
      <c r="AI1986" s="72"/>
      <c r="AJ1986" s="72"/>
      <c r="AK1986" s="72"/>
      <c r="AL1986" s="72"/>
      <c r="AM1986" s="80"/>
      <c r="AN1986" s="2"/>
      <c r="AO1986" s="2"/>
      <c r="AP1986" s="2"/>
      <c r="AQ1986" s="2"/>
      <c r="AR1986" s="55"/>
      <c r="AS1986" s="85"/>
      <c r="AT1986" s="85"/>
      <c r="AU1986" s="85"/>
      <c r="AV1986" s="85"/>
      <c r="AW1986" s="100"/>
      <c r="AX1986" s="2"/>
      <c r="AY1986" s="2"/>
      <c r="AZ1986" s="2"/>
      <c r="BA1986" s="2"/>
      <c r="BB1986" s="55"/>
      <c r="BC1986" s="105"/>
      <c r="BD1986" s="105"/>
      <c r="BE1986" s="105"/>
      <c r="BF1986" s="105"/>
      <c r="BG1986" s="109"/>
      <c r="BH1986" s="2"/>
      <c r="BI1986" s="2"/>
      <c r="BJ1986" s="2"/>
      <c r="BK1986" s="2"/>
      <c r="BL1986" s="55"/>
      <c r="BM1986" s="48"/>
      <c r="BN1986" s="48"/>
      <c r="BO1986" s="48"/>
      <c r="BP1986" s="48"/>
      <c r="BQ1986" s="117"/>
      <c r="BR1986" s="2"/>
      <c r="BS1986" s="2"/>
      <c r="BT1986" s="2"/>
      <c r="BU1986" s="2"/>
      <c r="BV1986" s="55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18" t="s">
        <v>5</v>
      </c>
      <c r="H1987" s="3">
        <v>2024</v>
      </c>
      <c r="I1987" s="20" t="s">
        <v>282</v>
      </c>
      <c r="J1987" s="184" t="s">
        <v>277</v>
      </c>
      <c r="K1987" s="184" t="s">
        <v>320</v>
      </c>
      <c r="L1987" s="187">
        <f t="shared" si="62"/>
        <v>0</v>
      </c>
      <c r="M1987" s="187">
        <f t="shared" si="63"/>
        <v>0</v>
      </c>
      <c r="N1987" s="186"/>
      <c r="O1987" s="33"/>
      <c r="P1987" s="33"/>
      <c r="Q1987" s="33"/>
      <c r="R1987" s="33"/>
      <c r="S1987" s="42"/>
      <c r="T1987" s="2"/>
      <c r="U1987" s="2"/>
      <c r="V1987" s="2"/>
      <c r="W1987" s="2"/>
      <c r="X1987" s="55"/>
      <c r="Y1987" s="62"/>
      <c r="Z1987" s="62"/>
      <c r="AA1987" s="62"/>
      <c r="AB1987" s="62"/>
      <c r="AC1987" s="68"/>
      <c r="AD1987" s="2"/>
      <c r="AE1987" s="2"/>
      <c r="AF1987" s="2"/>
      <c r="AG1987" s="2"/>
      <c r="AH1987" s="55"/>
      <c r="AI1987" s="72"/>
      <c r="AJ1987" s="72"/>
      <c r="AK1987" s="72"/>
      <c r="AL1987" s="72"/>
      <c r="AM1987" s="80"/>
      <c r="AN1987" s="2"/>
      <c r="AO1987" s="2"/>
      <c r="AP1987" s="2"/>
      <c r="AQ1987" s="2"/>
      <c r="AR1987" s="55"/>
      <c r="AS1987" s="85"/>
      <c r="AT1987" s="85"/>
      <c r="AU1987" s="85"/>
      <c r="AV1987" s="85"/>
      <c r="AW1987" s="100"/>
      <c r="AX1987" s="2"/>
      <c r="AY1987" s="2"/>
      <c r="AZ1987" s="2"/>
      <c r="BA1987" s="2"/>
      <c r="BB1987" s="55"/>
      <c r="BC1987" s="105"/>
      <c r="BD1987" s="105"/>
      <c r="BE1987" s="105"/>
      <c r="BF1987" s="105"/>
      <c r="BG1987" s="109"/>
      <c r="BH1987" s="2"/>
      <c r="BI1987" s="2"/>
      <c r="BJ1987" s="2"/>
      <c r="BK1987" s="2"/>
      <c r="BL1987" s="55"/>
      <c r="BM1987" s="48"/>
      <c r="BN1987" s="48"/>
      <c r="BO1987" s="48"/>
      <c r="BP1987" s="48"/>
      <c r="BQ1987" s="117"/>
      <c r="BR1987" s="2"/>
      <c r="BS1987" s="2"/>
      <c r="BT1987" s="2"/>
      <c r="BU1987" s="2"/>
      <c r="BV1987" s="55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18" t="s">
        <v>5</v>
      </c>
      <c r="H1988" s="3">
        <v>2024</v>
      </c>
      <c r="I1988" s="20" t="s">
        <v>283</v>
      </c>
      <c r="J1988" s="184" t="s">
        <v>298</v>
      </c>
      <c r="K1988" s="184" t="s">
        <v>321</v>
      </c>
      <c r="L1988" s="187">
        <f t="shared" si="62"/>
        <v>0</v>
      </c>
      <c r="M1988" s="187">
        <f t="shared" si="63"/>
        <v>0</v>
      </c>
      <c r="N1988" s="186"/>
      <c r="O1988" s="33"/>
      <c r="P1988" s="33"/>
      <c r="Q1988" s="33"/>
      <c r="R1988" s="33"/>
      <c r="S1988" s="42"/>
      <c r="T1988" s="2"/>
      <c r="U1988" s="2"/>
      <c r="V1988" s="2"/>
      <c r="W1988" s="2"/>
      <c r="X1988" s="55"/>
      <c r="Y1988" s="62"/>
      <c r="Z1988" s="62"/>
      <c r="AA1988" s="62"/>
      <c r="AB1988" s="62"/>
      <c r="AC1988" s="68"/>
      <c r="AD1988" s="2"/>
      <c r="AE1988" s="2"/>
      <c r="AF1988" s="2"/>
      <c r="AG1988" s="2"/>
      <c r="AH1988" s="55"/>
      <c r="AI1988" s="72"/>
      <c r="AJ1988" s="72"/>
      <c r="AK1988" s="72"/>
      <c r="AL1988" s="72"/>
      <c r="AM1988" s="80"/>
      <c r="AN1988" s="2"/>
      <c r="AO1988" s="2"/>
      <c r="AP1988" s="2"/>
      <c r="AQ1988" s="2"/>
      <c r="AR1988" s="55"/>
      <c r="AS1988" s="85"/>
      <c r="AT1988" s="85"/>
      <c r="AU1988" s="85"/>
      <c r="AV1988" s="85"/>
      <c r="AW1988" s="100"/>
      <c r="AX1988" s="2"/>
      <c r="AY1988" s="2"/>
      <c r="AZ1988" s="2"/>
      <c r="BA1988" s="2"/>
      <c r="BB1988" s="55"/>
      <c r="BC1988" s="105"/>
      <c r="BD1988" s="105"/>
      <c r="BE1988" s="105"/>
      <c r="BF1988" s="105"/>
      <c r="BG1988" s="109"/>
      <c r="BH1988" s="2"/>
      <c r="BI1988" s="2"/>
      <c r="BJ1988" s="2"/>
      <c r="BK1988" s="2"/>
      <c r="BL1988" s="55"/>
      <c r="BM1988" s="48"/>
      <c r="BN1988" s="48"/>
      <c r="BO1988" s="48"/>
      <c r="BP1988" s="48"/>
      <c r="BQ1988" s="117"/>
      <c r="BR1988" s="2"/>
      <c r="BS1988" s="2"/>
      <c r="BT1988" s="2"/>
      <c r="BU1988" s="2"/>
      <c r="BV1988" s="55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18" t="s">
        <v>5</v>
      </c>
      <c r="H1989" s="3">
        <v>2024</v>
      </c>
      <c r="I1989" s="20" t="s">
        <v>283</v>
      </c>
      <c r="J1989" s="184" t="s">
        <v>278</v>
      </c>
      <c r="K1989" s="184" t="s">
        <v>320</v>
      </c>
      <c r="L1989" s="187">
        <f t="shared" si="62"/>
        <v>0</v>
      </c>
      <c r="M1989" s="187">
        <f t="shared" si="63"/>
        <v>0</v>
      </c>
      <c r="N1989" s="186"/>
      <c r="O1989" s="33"/>
      <c r="P1989" s="33"/>
      <c r="Q1989" s="33"/>
      <c r="R1989" s="33"/>
      <c r="S1989" s="42"/>
      <c r="T1989" s="2"/>
      <c r="U1989" s="2"/>
      <c r="V1989" s="2"/>
      <c r="W1989" s="2"/>
      <c r="X1989" s="55"/>
      <c r="Y1989" s="62"/>
      <c r="Z1989" s="62"/>
      <c r="AA1989" s="62"/>
      <c r="AB1989" s="62"/>
      <c r="AC1989" s="68"/>
      <c r="AD1989" s="2"/>
      <c r="AE1989" s="2"/>
      <c r="AF1989" s="2"/>
      <c r="AG1989" s="2"/>
      <c r="AH1989" s="55"/>
      <c r="AI1989" s="72"/>
      <c r="AJ1989" s="72"/>
      <c r="AK1989" s="72"/>
      <c r="AL1989" s="72"/>
      <c r="AM1989" s="80"/>
      <c r="AN1989" s="2"/>
      <c r="AO1989" s="2"/>
      <c r="AP1989" s="2"/>
      <c r="AQ1989" s="2"/>
      <c r="AR1989" s="55"/>
      <c r="AS1989" s="85"/>
      <c r="AT1989" s="85"/>
      <c r="AU1989" s="85"/>
      <c r="AV1989" s="85"/>
      <c r="AW1989" s="100"/>
      <c r="AX1989" s="2"/>
      <c r="AY1989" s="2"/>
      <c r="AZ1989" s="2"/>
      <c r="BA1989" s="2"/>
      <c r="BB1989" s="55"/>
      <c r="BC1989" s="105"/>
      <c r="BD1989" s="105"/>
      <c r="BE1989" s="105"/>
      <c r="BF1989" s="105"/>
      <c r="BG1989" s="109"/>
      <c r="BH1989" s="2"/>
      <c r="BI1989" s="2"/>
      <c r="BJ1989" s="2"/>
      <c r="BK1989" s="2"/>
      <c r="BL1989" s="55"/>
      <c r="BM1989" s="48"/>
      <c r="BN1989" s="48"/>
      <c r="BO1989" s="48"/>
      <c r="BP1989" s="48"/>
      <c r="BQ1989" s="117"/>
      <c r="BR1989" s="2"/>
      <c r="BS1989" s="2"/>
      <c r="BT1989" s="2"/>
      <c r="BU1989" s="2"/>
      <c r="BV1989" s="55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18" t="s">
        <v>5</v>
      </c>
      <c r="H1990" s="3">
        <v>2024</v>
      </c>
      <c r="I1990" s="20" t="s">
        <v>283</v>
      </c>
      <c r="J1990" s="184" t="s">
        <v>279</v>
      </c>
      <c r="K1990" s="184" t="s">
        <v>320</v>
      </c>
      <c r="L1990" s="187">
        <f t="shared" ref="L1990:L2053" si="64">SUM(R1990,W1990,AB1990,AG1990,AL1990,AQ1990,AV1990,BA1990,BF1990,BK1990,BP1990,BU1990)</f>
        <v>0</v>
      </c>
      <c r="M1990" s="187">
        <f t="shared" ref="M1990:M2053" si="65">SUM(S1990,X1990,AC1990,AH1990,AM1990,AR1990,AW1990,BB1990,BG1990,BL1990,BQ1990,BV1990)</f>
        <v>0</v>
      </c>
      <c r="N1990" s="186"/>
      <c r="O1990" s="33"/>
      <c r="P1990" s="33"/>
      <c r="Q1990" s="33"/>
      <c r="R1990" s="33"/>
      <c r="S1990" s="42"/>
      <c r="T1990" s="2"/>
      <c r="U1990" s="2"/>
      <c r="V1990" s="2"/>
      <c r="W1990" s="2"/>
      <c r="X1990" s="55"/>
      <c r="Y1990" s="62"/>
      <c r="Z1990" s="62"/>
      <c r="AA1990" s="62"/>
      <c r="AB1990" s="62"/>
      <c r="AC1990" s="68"/>
      <c r="AD1990" s="2"/>
      <c r="AE1990" s="2"/>
      <c r="AF1990" s="2"/>
      <c r="AG1990" s="2"/>
      <c r="AH1990" s="55"/>
      <c r="AI1990" s="72"/>
      <c r="AJ1990" s="72"/>
      <c r="AK1990" s="72"/>
      <c r="AL1990" s="72"/>
      <c r="AM1990" s="80"/>
      <c r="AN1990" s="2"/>
      <c r="AO1990" s="2"/>
      <c r="AP1990" s="2"/>
      <c r="AQ1990" s="2"/>
      <c r="AR1990" s="55"/>
      <c r="AS1990" s="85"/>
      <c r="AT1990" s="85"/>
      <c r="AU1990" s="85"/>
      <c r="AV1990" s="85"/>
      <c r="AW1990" s="100"/>
      <c r="AX1990" s="2"/>
      <c r="AY1990" s="2"/>
      <c r="AZ1990" s="2"/>
      <c r="BA1990" s="2"/>
      <c r="BB1990" s="55"/>
      <c r="BC1990" s="105"/>
      <c r="BD1990" s="105"/>
      <c r="BE1990" s="105"/>
      <c r="BF1990" s="105"/>
      <c r="BG1990" s="109"/>
      <c r="BH1990" s="2"/>
      <c r="BI1990" s="2"/>
      <c r="BJ1990" s="2"/>
      <c r="BK1990" s="2"/>
      <c r="BL1990" s="55"/>
      <c r="BM1990" s="48"/>
      <c r="BN1990" s="48"/>
      <c r="BO1990" s="48"/>
      <c r="BP1990" s="48"/>
      <c r="BQ1990" s="117"/>
      <c r="BR1990" s="2"/>
      <c r="BS1990" s="2"/>
      <c r="BT1990" s="2"/>
      <c r="BU1990" s="2"/>
      <c r="BV1990" s="55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18" t="s">
        <v>5</v>
      </c>
      <c r="H1991" s="3">
        <v>2024</v>
      </c>
      <c r="I1991" s="20" t="s">
        <v>286</v>
      </c>
      <c r="J1991" s="184" t="s">
        <v>280</v>
      </c>
      <c r="K1991" s="184" t="s">
        <v>319</v>
      </c>
      <c r="L1991" s="187">
        <f t="shared" si="64"/>
        <v>0</v>
      </c>
      <c r="M1991" s="187">
        <f t="shared" si="65"/>
        <v>0</v>
      </c>
      <c r="N1991" s="186"/>
      <c r="O1991" s="33"/>
      <c r="P1991" s="33"/>
      <c r="Q1991" s="33"/>
      <c r="R1991" s="33"/>
      <c r="S1991" s="42"/>
      <c r="T1991" s="2"/>
      <c r="U1991" s="2"/>
      <c r="V1991" s="2"/>
      <c r="W1991" s="2"/>
      <c r="X1991" s="55"/>
      <c r="Y1991" s="62"/>
      <c r="Z1991" s="62"/>
      <c r="AA1991" s="62"/>
      <c r="AB1991" s="62"/>
      <c r="AC1991" s="68"/>
      <c r="AD1991" s="2"/>
      <c r="AE1991" s="2"/>
      <c r="AF1991" s="2"/>
      <c r="AG1991" s="2"/>
      <c r="AH1991" s="55"/>
      <c r="AI1991" s="72"/>
      <c r="AJ1991" s="72"/>
      <c r="AK1991" s="72"/>
      <c r="AL1991" s="72"/>
      <c r="AM1991" s="80"/>
      <c r="AN1991" s="2"/>
      <c r="AO1991" s="2"/>
      <c r="AP1991" s="2"/>
      <c r="AQ1991" s="2"/>
      <c r="AR1991" s="55"/>
      <c r="AS1991" s="85"/>
      <c r="AT1991" s="85"/>
      <c r="AU1991" s="85"/>
      <c r="AV1991" s="85"/>
      <c r="AW1991" s="100"/>
      <c r="AX1991" s="2"/>
      <c r="AY1991" s="2"/>
      <c r="AZ1991" s="2"/>
      <c r="BA1991" s="2"/>
      <c r="BB1991" s="55"/>
      <c r="BC1991" s="105"/>
      <c r="BD1991" s="105"/>
      <c r="BE1991" s="105"/>
      <c r="BF1991" s="105"/>
      <c r="BG1991" s="109"/>
      <c r="BH1991" s="2"/>
      <c r="BI1991" s="2"/>
      <c r="BJ1991" s="2"/>
      <c r="BK1991" s="2"/>
      <c r="BL1991" s="55"/>
      <c r="BM1991" s="48"/>
      <c r="BN1991" s="48"/>
      <c r="BO1991" s="48"/>
      <c r="BP1991" s="48"/>
      <c r="BQ1991" s="117"/>
      <c r="BR1991" s="2"/>
      <c r="BS1991" s="2"/>
      <c r="BT1991" s="2"/>
      <c r="BU1991" s="2"/>
      <c r="BV1991" s="55"/>
    </row>
    <row r="1992" spans="1:74" hidden="1" x14ac:dyDescent="0.3">
      <c r="A1992" s="2" t="s">
        <v>56</v>
      </c>
      <c r="B1992" s="2" t="s">
        <v>2</v>
      </c>
      <c r="C1992" s="2" t="s">
        <v>3</v>
      </c>
      <c r="D1992" s="2" t="s">
        <v>57</v>
      </c>
      <c r="E1992" s="3">
        <v>3</v>
      </c>
      <c r="F1992" s="3"/>
      <c r="G1992" s="18" t="s">
        <v>5</v>
      </c>
      <c r="H1992" s="3">
        <v>2024</v>
      </c>
      <c r="I1992" s="20" t="s">
        <v>286</v>
      </c>
      <c r="J1992" s="184" t="s">
        <v>281</v>
      </c>
      <c r="K1992" s="184" t="s">
        <v>319</v>
      </c>
      <c r="L1992" s="187">
        <f t="shared" si="64"/>
        <v>0</v>
      </c>
      <c r="M1992" s="187">
        <f t="shared" si="65"/>
        <v>74.192999999999998</v>
      </c>
      <c r="N1992" s="186" t="s">
        <v>1399</v>
      </c>
      <c r="O1992" s="33"/>
      <c r="P1992" s="33"/>
      <c r="Q1992" s="33"/>
      <c r="R1992" s="33"/>
      <c r="S1992" s="42"/>
      <c r="T1992" s="2"/>
      <c r="U1992" s="2"/>
      <c r="V1992" s="2"/>
      <c r="W1992" s="2"/>
      <c r="X1992" s="55"/>
      <c r="Y1992" s="62"/>
      <c r="Z1992" s="62"/>
      <c r="AA1992" s="62"/>
      <c r="AB1992" s="62"/>
      <c r="AC1992" s="68"/>
      <c r="AD1992" s="2"/>
      <c r="AE1992" s="2"/>
      <c r="AF1992" s="2"/>
      <c r="AG1992" s="2"/>
      <c r="AH1992" s="55"/>
      <c r="AI1992" s="72"/>
      <c r="AJ1992" s="72"/>
      <c r="AK1992" s="72"/>
      <c r="AL1992" s="72"/>
      <c r="AM1992" s="80"/>
      <c r="AN1992" s="2"/>
      <c r="AO1992" s="2"/>
      <c r="AP1992" s="2"/>
      <c r="AQ1992" s="2"/>
      <c r="AR1992" s="55"/>
      <c r="AS1992" s="85" t="s">
        <v>723</v>
      </c>
      <c r="AT1992" s="85"/>
      <c r="AU1992" s="85"/>
      <c r="AV1992" s="85"/>
      <c r="AW1992" s="100">
        <v>4.7320000000000002</v>
      </c>
      <c r="AX1992" s="2"/>
      <c r="AY1992" s="2"/>
      <c r="AZ1992" s="2"/>
      <c r="BA1992" s="2"/>
      <c r="BB1992" s="55"/>
      <c r="BC1992" s="105"/>
      <c r="BD1992" s="105"/>
      <c r="BE1992" s="105"/>
      <c r="BF1992" s="105"/>
      <c r="BG1992" s="109"/>
      <c r="BH1992" s="2"/>
      <c r="BI1992" s="2"/>
      <c r="BJ1992" s="2"/>
      <c r="BK1992" s="2"/>
      <c r="BL1992" s="55"/>
      <c r="BM1992" s="48" t="s">
        <v>1016</v>
      </c>
      <c r="BN1992" s="48"/>
      <c r="BO1992" s="48"/>
      <c r="BP1992" s="48"/>
      <c r="BQ1992" s="117">
        <v>69.460999999999999</v>
      </c>
      <c r="BR1992" s="2"/>
      <c r="BS1992" s="2"/>
      <c r="BT1992" s="2"/>
      <c r="BU1992" s="2"/>
      <c r="BV1992" s="55"/>
    </row>
    <row r="1993" spans="1:74" s="13" customFormat="1" hidden="1" x14ac:dyDescent="0.3">
      <c r="A1993" s="12" t="s">
        <v>56</v>
      </c>
      <c r="B1993" s="12" t="s">
        <v>2</v>
      </c>
      <c r="C1993" s="12" t="s">
        <v>3</v>
      </c>
      <c r="D1993" s="12" t="s">
        <v>57</v>
      </c>
      <c r="E1993" s="7">
        <v>3</v>
      </c>
      <c r="F1993" s="7"/>
      <c r="G1993" s="19" t="s">
        <v>5</v>
      </c>
      <c r="H1993" s="7">
        <v>2024</v>
      </c>
      <c r="I1993" s="21"/>
      <c r="J1993" s="12" t="s">
        <v>314</v>
      </c>
      <c r="K1993" s="12"/>
      <c r="L1993" s="147"/>
      <c r="M1993" s="147">
        <f>SUM(M1955:M1992)</f>
        <v>74.192999999999998</v>
      </c>
      <c r="N1993" s="183"/>
      <c r="O1993" s="12"/>
      <c r="P1993" s="12"/>
      <c r="Q1993" s="12"/>
      <c r="R1993" s="12"/>
      <c r="S1993" s="47">
        <f>SUM(S1955:S1992)</f>
        <v>0</v>
      </c>
      <c r="T1993" s="12"/>
      <c r="U1993" s="12"/>
      <c r="V1993" s="12"/>
      <c r="W1993" s="12"/>
      <c r="X1993" s="47">
        <f>SUM(X1955:X1992)</f>
        <v>0</v>
      </c>
      <c r="Y1993" s="12"/>
      <c r="Z1993" s="12"/>
      <c r="AA1993" s="12"/>
      <c r="AB1993" s="12"/>
      <c r="AC1993" s="47">
        <f>SUM(AC1955:AC1992)</f>
        <v>0</v>
      </c>
      <c r="AD1993" s="12"/>
      <c r="AE1993" s="12"/>
      <c r="AF1993" s="12"/>
      <c r="AG1993" s="12"/>
      <c r="AH1993" s="47">
        <f>SUM(AH1955:AH1992)</f>
        <v>0</v>
      </c>
      <c r="AI1993" s="12"/>
      <c r="AJ1993" s="12"/>
      <c r="AK1993" s="12"/>
      <c r="AL1993" s="12"/>
      <c r="AM1993" s="47">
        <f>SUM(AM1955:AM1992)</f>
        <v>0</v>
      </c>
      <c r="AN1993" s="12"/>
      <c r="AO1993" s="12"/>
      <c r="AP1993" s="12"/>
      <c r="AQ1993" s="12"/>
      <c r="AR1993" s="47">
        <f>SUM(AR1955:AR1992)</f>
        <v>0</v>
      </c>
      <c r="AS1993" s="12"/>
      <c r="AT1993" s="12"/>
      <c r="AU1993" s="12"/>
      <c r="AV1993" s="12"/>
      <c r="AW1993" s="47">
        <f>SUM(AW1955:AW1992)</f>
        <v>4.7320000000000002</v>
      </c>
      <c r="AX1993" s="12"/>
      <c r="AY1993" s="12"/>
      <c r="AZ1993" s="12"/>
      <c r="BA1993" s="12"/>
      <c r="BB1993" s="47">
        <f>SUM(BB1955:BB1992)</f>
        <v>0</v>
      </c>
      <c r="BC1993" s="12"/>
      <c r="BD1993" s="12"/>
      <c r="BE1993" s="12"/>
      <c r="BF1993" s="12"/>
      <c r="BG1993" s="47">
        <f>SUM(BG1955:BG1992)</f>
        <v>0</v>
      </c>
      <c r="BH1993" s="12"/>
      <c r="BI1993" s="12"/>
      <c r="BJ1993" s="12"/>
      <c r="BK1993" s="12"/>
      <c r="BL1993" s="47">
        <f>SUM(BL1955:BL1992)</f>
        <v>0</v>
      </c>
      <c r="BM1993" s="12"/>
      <c r="BN1993" s="12"/>
      <c r="BO1993" s="12"/>
      <c r="BP1993" s="12"/>
      <c r="BQ1993" s="47">
        <f>SUM(BQ1955:BQ1992)</f>
        <v>69.460999999999999</v>
      </c>
      <c r="BR1993" s="12"/>
      <c r="BS1993" s="12"/>
      <c r="BT1993" s="12"/>
      <c r="BU1993" s="12"/>
      <c r="BV1993" s="47">
        <f>SUM(BV1955:BV1992)</f>
        <v>0</v>
      </c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18" t="s">
        <v>59</v>
      </c>
      <c r="H1994" s="3">
        <v>2024</v>
      </c>
      <c r="I1994" s="20" t="s">
        <v>287</v>
      </c>
      <c r="J1994" s="184" t="s">
        <v>267</v>
      </c>
      <c r="K1994" s="184" t="s">
        <v>318</v>
      </c>
      <c r="L1994" s="187">
        <f t="shared" si="64"/>
        <v>0</v>
      </c>
      <c r="M1994" s="187">
        <f t="shared" si="65"/>
        <v>0</v>
      </c>
      <c r="N1994" s="186"/>
      <c r="O1994" s="33"/>
      <c r="P1994" s="33"/>
      <c r="Q1994" s="33"/>
      <c r="R1994" s="33"/>
      <c r="S1994" s="42"/>
      <c r="T1994" s="2"/>
      <c r="U1994" s="2"/>
      <c r="V1994" s="2"/>
      <c r="W1994" s="2"/>
      <c r="X1994" s="55"/>
      <c r="Y1994" s="62"/>
      <c r="Z1994" s="62"/>
      <c r="AA1994" s="62"/>
      <c r="AB1994" s="62"/>
      <c r="AC1994" s="68"/>
      <c r="AD1994" s="2"/>
      <c r="AE1994" s="2"/>
      <c r="AF1994" s="2"/>
      <c r="AG1994" s="2"/>
      <c r="AH1994" s="55"/>
      <c r="AI1994" s="72"/>
      <c r="AJ1994" s="72"/>
      <c r="AK1994" s="72"/>
      <c r="AL1994" s="72"/>
      <c r="AM1994" s="80"/>
      <c r="AN1994" s="2"/>
      <c r="AO1994" s="2"/>
      <c r="AP1994" s="2"/>
      <c r="AQ1994" s="2"/>
      <c r="AR1994" s="55"/>
      <c r="AS1994" s="85"/>
      <c r="AT1994" s="85"/>
      <c r="AU1994" s="85"/>
      <c r="AV1994" s="85"/>
      <c r="AW1994" s="100"/>
      <c r="AX1994" s="2"/>
      <c r="AY1994" s="2"/>
      <c r="AZ1994" s="2"/>
      <c r="BA1994" s="2"/>
      <c r="BB1994" s="55"/>
      <c r="BC1994" s="105"/>
      <c r="BD1994" s="105"/>
      <c r="BE1994" s="105"/>
      <c r="BF1994" s="105"/>
      <c r="BG1994" s="109"/>
      <c r="BH1994" s="2"/>
      <c r="BI1994" s="2"/>
      <c r="BJ1994" s="2"/>
      <c r="BK1994" s="2"/>
      <c r="BL1994" s="55"/>
      <c r="BM1994" s="48"/>
      <c r="BN1994" s="48"/>
      <c r="BO1994" s="48"/>
      <c r="BP1994" s="48"/>
      <c r="BQ1994" s="117"/>
      <c r="BR1994" s="2"/>
      <c r="BS1994" s="2"/>
      <c r="BT1994" s="2"/>
      <c r="BU1994" s="2"/>
      <c r="BV1994" s="55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18" t="s">
        <v>59</v>
      </c>
      <c r="H1995" s="3">
        <v>2024</v>
      </c>
      <c r="I1995" s="20" t="s">
        <v>287</v>
      </c>
      <c r="J1995" s="184" t="s">
        <v>291</v>
      </c>
      <c r="K1995" s="184" t="s">
        <v>319</v>
      </c>
      <c r="L1995" s="187">
        <f t="shared" si="64"/>
        <v>0</v>
      </c>
      <c r="M1995" s="187">
        <f t="shared" si="65"/>
        <v>0</v>
      </c>
      <c r="N1995" s="186"/>
      <c r="O1995" s="33"/>
      <c r="P1995" s="33"/>
      <c r="Q1995" s="33"/>
      <c r="R1995" s="33"/>
      <c r="S1995" s="42"/>
      <c r="T1995" s="2"/>
      <c r="U1995" s="2"/>
      <c r="V1995" s="2"/>
      <c r="W1995" s="2"/>
      <c r="X1995" s="55"/>
      <c r="Y1995" s="62"/>
      <c r="Z1995" s="62"/>
      <c r="AA1995" s="62"/>
      <c r="AB1995" s="62"/>
      <c r="AC1995" s="68"/>
      <c r="AD1995" s="2"/>
      <c r="AE1995" s="2"/>
      <c r="AF1995" s="2"/>
      <c r="AG1995" s="2"/>
      <c r="AH1995" s="55"/>
      <c r="AI1995" s="72"/>
      <c r="AJ1995" s="72"/>
      <c r="AK1995" s="72"/>
      <c r="AL1995" s="72"/>
      <c r="AM1995" s="80"/>
      <c r="AN1995" s="2"/>
      <c r="AO1995" s="2"/>
      <c r="AP1995" s="2"/>
      <c r="AQ1995" s="2"/>
      <c r="AR1995" s="55"/>
      <c r="AS1995" s="85"/>
      <c r="AT1995" s="85"/>
      <c r="AU1995" s="85"/>
      <c r="AV1995" s="85"/>
      <c r="AW1995" s="100"/>
      <c r="AX1995" s="2"/>
      <c r="AY1995" s="2"/>
      <c r="AZ1995" s="2"/>
      <c r="BA1995" s="2"/>
      <c r="BB1995" s="55"/>
      <c r="BC1995" s="105"/>
      <c r="BD1995" s="105"/>
      <c r="BE1995" s="105"/>
      <c r="BF1995" s="105"/>
      <c r="BG1995" s="109"/>
      <c r="BH1995" s="2"/>
      <c r="BI1995" s="2"/>
      <c r="BJ1995" s="2"/>
      <c r="BK1995" s="2"/>
      <c r="BL1995" s="55"/>
      <c r="BM1995" s="48"/>
      <c r="BN1995" s="48"/>
      <c r="BO1995" s="48"/>
      <c r="BP1995" s="48"/>
      <c r="BQ1995" s="117"/>
      <c r="BR1995" s="2"/>
      <c r="BS1995" s="2"/>
      <c r="BT1995" s="2"/>
      <c r="BU1995" s="2"/>
      <c r="BV1995" s="55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18" t="s">
        <v>59</v>
      </c>
      <c r="H1996" s="3">
        <v>2024</v>
      </c>
      <c r="I1996" s="20" t="s">
        <v>286</v>
      </c>
      <c r="J1996" s="184" t="s">
        <v>336</v>
      </c>
      <c r="K1996" s="184" t="s">
        <v>319</v>
      </c>
      <c r="L1996" s="187">
        <f t="shared" si="64"/>
        <v>0</v>
      </c>
      <c r="M1996" s="187">
        <f t="shared" si="65"/>
        <v>0</v>
      </c>
      <c r="N1996" s="186"/>
      <c r="O1996" s="33"/>
      <c r="P1996" s="33"/>
      <c r="Q1996" s="33"/>
      <c r="R1996" s="33"/>
      <c r="S1996" s="42"/>
      <c r="T1996" s="2"/>
      <c r="U1996" s="2"/>
      <c r="V1996" s="2"/>
      <c r="W1996" s="2"/>
      <c r="X1996" s="55"/>
      <c r="Y1996" s="62"/>
      <c r="Z1996" s="62"/>
      <c r="AA1996" s="62"/>
      <c r="AB1996" s="62"/>
      <c r="AC1996" s="68"/>
      <c r="AD1996" s="2"/>
      <c r="AE1996" s="2"/>
      <c r="AF1996" s="2"/>
      <c r="AG1996" s="2"/>
      <c r="AH1996" s="55"/>
      <c r="AI1996" s="72"/>
      <c r="AJ1996" s="72"/>
      <c r="AK1996" s="72"/>
      <c r="AL1996" s="72"/>
      <c r="AM1996" s="80"/>
      <c r="AN1996" s="2"/>
      <c r="AO1996" s="2"/>
      <c r="AP1996" s="2"/>
      <c r="AQ1996" s="2"/>
      <c r="AR1996" s="55"/>
      <c r="AS1996" s="85"/>
      <c r="AT1996" s="85"/>
      <c r="AU1996" s="85"/>
      <c r="AV1996" s="85"/>
      <c r="AW1996" s="100"/>
      <c r="AX1996" s="2"/>
      <c r="AY1996" s="2"/>
      <c r="AZ1996" s="2"/>
      <c r="BA1996" s="2"/>
      <c r="BB1996" s="55"/>
      <c r="BC1996" s="105"/>
      <c r="BD1996" s="105"/>
      <c r="BE1996" s="105"/>
      <c r="BF1996" s="105"/>
      <c r="BG1996" s="109"/>
      <c r="BH1996" s="2"/>
      <c r="BI1996" s="2"/>
      <c r="BJ1996" s="2"/>
      <c r="BK1996" s="2"/>
      <c r="BL1996" s="55"/>
      <c r="BM1996" s="48"/>
      <c r="BN1996" s="48"/>
      <c r="BO1996" s="48"/>
      <c r="BP1996" s="48"/>
      <c r="BQ1996" s="117"/>
      <c r="BR1996" s="2"/>
      <c r="BS1996" s="2"/>
      <c r="BT1996" s="2"/>
      <c r="BU1996" s="2"/>
      <c r="BV1996" s="55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18" t="s">
        <v>59</v>
      </c>
      <c r="H1997" s="3">
        <v>2024</v>
      </c>
      <c r="I1997" s="20" t="s">
        <v>286</v>
      </c>
      <c r="J1997" s="185" t="s">
        <v>337</v>
      </c>
      <c r="K1997" s="185" t="s">
        <v>318</v>
      </c>
      <c r="L1997" s="187">
        <f t="shared" si="64"/>
        <v>0</v>
      </c>
      <c r="M1997" s="187">
        <f t="shared" si="65"/>
        <v>0</v>
      </c>
      <c r="N1997" s="186"/>
      <c r="O1997" s="53"/>
      <c r="P1997" s="53"/>
      <c r="Q1997" s="53"/>
      <c r="R1997" s="53"/>
      <c r="S1997" s="54"/>
      <c r="T1997" s="8"/>
      <c r="U1997" s="8"/>
      <c r="V1997" s="8"/>
      <c r="W1997" s="8"/>
      <c r="X1997" s="122"/>
      <c r="Y1997" s="135"/>
      <c r="Z1997" s="135"/>
      <c r="AA1997" s="135"/>
      <c r="AB1997" s="135"/>
      <c r="AC1997" s="136"/>
      <c r="AD1997" s="8"/>
      <c r="AE1997" s="8"/>
      <c r="AF1997" s="8"/>
      <c r="AG1997" s="8"/>
      <c r="AH1997" s="122"/>
      <c r="AI1997" s="137"/>
      <c r="AJ1997" s="137"/>
      <c r="AK1997" s="137"/>
      <c r="AL1997" s="137"/>
      <c r="AM1997" s="138"/>
      <c r="AN1997" s="8"/>
      <c r="AO1997" s="8"/>
      <c r="AP1997" s="8"/>
      <c r="AQ1997" s="8"/>
      <c r="AR1997" s="122"/>
      <c r="AS1997" s="139"/>
      <c r="AT1997" s="139"/>
      <c r="AU1997" s="139"/>
      <c r="AV1997" s="139"/>
      <c r="AW1997" s="140"/>
      <c r="AX1997" s="8"/>
      <c r="AY1997" s="8"/>
      <c r="AZ1997" s="8"/>
      <c r="BA1997" s="8"/>
      <c r="BB1997" s="122"/>
      <c r="BC1997" s="141"/>
      <c r="BD1997" s="141"/>
      <c r="BE1997" s="141"/>
      <c r="BF1997" s="141"/>
      <c r="BG1997" s="142"/>
      <c r="BH1997" s="8"/>
      <c r="BI1997" s="8"/>
      <c r="BJ1997" s="8"/>
      <c r="BK1997" s="8"/>
      <c r="BL1997" s="122"/>
      <c r="BM1997" s="143"/>
      <c r="BN1997" s="143"/>
      <c r="BO1997" s="143"/>
      <c r="BP1997" s="143"/>
      <c r="BQ1997" s="144"/>
      <c r="BR1997" s="8"/>
      <c r="BS1997" s="8"/>
      <c r="BT1997" s="8"/>
      <c r="BU1997" s="8"/>
      <c r="BV1997" s="122"/>
    </row>
    <row r="1998" spans="1:74" ht="28.8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18" t="s">
        <v>59</v>
      </c>
      <c r="H1998" s="3">
        <v>2024</v>
      </c>
      <c r="I1998" s="20" t="s">
        <v>286</v>
      </c>
      <c r="J1998" s="185" t="s">
        <v>338</v>
      </c>
      <c r="K1998" s="185" t="s">
        <v>339</v>
      </c>
      <c r="L1998" s="187">
        <f t="shared" si="64"/>
        <v>0</v>
      </c>
      <c r="M1998" s="187">
        <f t="shared" si="65"/>
        <v>0</v>
      </c>
      <c r="N1998" s="186"/>
      <c r="O1998" s="53"/>
      <c r="P1998" s="53"/>
      <c r="Q1998" s="53"/>
      <c r="R1998" s="53"/>
      <c r="S1998" s="54"/>
      <c r="T1998" s="8"/>
      <c r="U1998" s="8"/>
      <c r="V1998" s="8"/>
      <c r="W1998" s="8"/>
      <c r="X1998" s="122"/>
      <c r="Y1998" s="135"/>
      <c r="Z1998" s="135"/>
      <c r="AA1998" s="135"/>
      <c r="AB1998" s="135"/>
      <c r="AC1998" s="136"/>
      <c r="AD1998" s="8"/>
      <c r="AE1998" s="8"/>
      <c r="AF1998" s="8"/>
      <c r="AG1998" s="8"/>
      <c r="AH1998" s="122"/>
      <c r="AI1998" s="137"/>
      <c r="AJ1998" s="137"/>
      <c r="AK1998" s="137"/>
      <c r="AL1998" s="137"/>
      <c r="AM1998" s="138"/>
      <c r="AN1998" s="8"/>
      <c r="AO1998" s="8"/>
      <c r="AP1998" s="8"/>
      <c r="AQ1998" s="8"/>
      <c r="AR1998" s="122"/>
      <c r="AS1998" s="139"/>
      <c r="AT1998" s="139"/>
      <c r="AU1998" s="139"/>
      <c r="AV1998" s="139"/>
      <c r="AW1998" s="140"/>
      <c r="AX1998" s="8"/>
      <c r="AY1998" s="8"/>
      <c r="AZ1998" s="8"/>
      <c r="BA1998" s="8"/>
      <c r="BB1998" s="122"/>
      <c r="BC1998" s="141"/>
      <c r="BD1998" s="141"/>
      <c r="BE1998" s="141"/>
      <c r="BF1998" s="141"/>
      <c r="BG1998" s="142"/>
      <c r="BH1998" s="8"/>
      <c r="BI1998" s="8"/>
      <c r="BJ1998" s="8"/>
      <c r="BK1998" s="8"/>
      <c r="BL1998" s="122"/>
      <c r="BM1998" s="143"/>
      <c r="BN1998" s="143"/>
      <c r="BO1998" s="143"/>
      <c r="BP1998" s="143"/>
      <c r="BQ1998" s="144"/>
      <c r="BR1998" s="8"/>
      <c r="BS1998" s="8"/>
      <c r="BT1998" s="8"/>
      <c r="BU1998" s="8"/>
      <c r="BV1998" s="122"/>
    </row>
    <row r="1999" spans="1:74" ht="28.8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18" t="s">
        <v>59</v>
      </c>
      <c r="H1999" s="3">
        <v>2024</v>
      </c>
      <c r="I1999" s="20" t="s">
        <v>286</v>
      </c>
      <c r="J1999" s="185" t="s">
        <v>340</v>
      </c>
      <c r="K1999" s="185" t="s">
        <v>318</v>
      </c>
      <c r="L1999" s="187">
        <f t="shared" si="64"/>
        <v>0</v>
      </c>
      <c r="M1999" s="187">
        <f t="shared" si="65"/>
        <v>0</v>
      </c>
      <c r="N1999" s="186"/>
      <c r="O1999" s="53"/>
      <c r="P1999" s="53"/>
      <c r="Q1999" s="53"/>
      <c r="R1999" s="53"/>
      <c r="S1999" s="54"/>
      <c r="T1999" s="8"/>
      <c r="U1999" s="8"/>
      <c r="V1999" s="8"/>
      <c r="W1999" s="8"/>
      <c r="X1999" s="122"/>
      <c r="Y1999" s="135"/>
      <c r="Z1999" s="135"/>
      <c r="AA1999" s="135"/>
      <c r="AB1999" s="135"/>
      <c r="AC1999" s="136"/>
      <c r="AD1999" s="8"/>
      <c r="AE1999" s="8"/>
      <c r="AF1999" s="8"/>
      <c r="AG1999" s="8"/>
      <c r="AH1999" s="122"/>
      <c r="AI1999" s="137"/>
      <c r="AJ1999" s="137"/>
      <c r="AK1999" s="137"/>
      <c r="AL1999" s="137"/>
      <c r="AM1999" s="138"/>
      <c r="AN1999" s="8"/>
      <c r="AO1999" s="8"/>
      <c r="AP1999" s="8"/>
      <c r="AQ1999" s="8"/>
      <c r="AR1999" s="122"/>
      <c r="AS1999" s="139"/>
      <c r="AT1999" s="139"/>
      <c r="AU1999" s="139"/>
      <c r="AV1999" s="139"/>
      <c r="AW1999" s="140"/>
      <c r="AX1999" s="8"/>
      <c r="AY1999" s="8"/>
      <c r="AZ1999" s="8"/>
      <c r="BA1999" s="8"/>
      <c r="BB1999" s="122"/>
      <c r="BC1999" s="141"/>
      <c r="BD1999" s="141"/>
      <c r="BE1999" s="141"/>
      <c r="BF1999" s="141"/>
      <c r="BG1999" s="142"/>
      <c r="BH1999" s="8"/>
      <c r="BI1999" s="8"/>
      <c r="BJ1999" s="8"/>
      <c r="BK1999" s="8"/>
      <c r="BL1999" s="122"/>
      <c r="BM1999" s="143"/>
      <c r="BN1999" s="143"/>
      <c r="BO1999" s="143"/>
      <c r="BP1999" s="143"/>
      <c r="BQ1999" s="144"/>
      <c r="BR1999" s="8"/>
      <c r="BS1999" s="8"/>
      <c r="BT1999" s="8"/>
      <c r="BU1999" s="8"/>
      <c r="BV1999" s="122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18" t="s">
        <v>59</v>
      </c>
      <c r="H2000" s="3">
        <v>2024</v>
      </c>
      <c r="I2000" s="20" t="s">
        <v>286</v>
      </c>
      <c r="J2000" s="185" t="s">
        <v>341</v>
      </c>
      <c r="K2000" s="185" t="s">
        <v>320</v>
      </c>
      <c r="L2000" s="187">
        <f t="shared" si="64"/>
        <v>0</v>
      </c>
      <c r="M2000" s="187">
        <f t="shared" si="65"/>
        <v>0</v>
      </c>
      <c r="N2000" s="186"/>
      <c r="O2000" s="53"/>
      <c r="P2000" s="53"/>
      <c r="Q2000" s="53"/>
      <c r="R2000" s="53"/>
      <c r="S2000" s="54"/>
      <c r="T2000" s="8"/>
      <c r="U2000" s="8"/>
      <c r="V2000" s="8"/>
      <c r="W2000" s="8"/>
      <c r="X2000" s="122"/>
      <c r="Y2000" s="135"/>
      <c r="Z2000" s="135"/>
      <c r="AA2000" s="135"/>
      <c r="AB2000" s="135"/>
      <c r="AC2000" s="136"/>
      <c r="AD2000" s="8"/>
      <c r="AE2000" s="8"/>
      <c r="AF2000" s="8"/>
      <c r="AG2000" s="8"/>
      <c r="AH2000" s="122"/>
      <c r="AI2000" s="137"/>
      <c r="AJ2000" s="137"/>
      <c r="AK2000" s="137"/>
      <c r="AL2000" s="137"/>
      <c r="AM2000" s="138"/>
      <c r="AN2000" s="8"/>
      <c r="AO2000" s="8"/>
      <c r="AP2000" s="8"/>
      <c r="AQ2000" s="8"/>
      <c r="AR2000" s="122"/>
      <c r="AS2000" s="139"/>
      <c r="AT2000" s="139"/>
      <c r="AU2000" s="139"/>
      <c r="AV2000" s="139"/>
      <c r="AW2000" s="140"/>
      <c r="AX2000" s="8"/>
      <c r="AY2000" s="8"/>
      <c r="AZ2000" s="8"/>
      <c r="BA2000" s="8"/>
      <c r="BB2000" s="122"/>
      <c r="BC2000" s="141"/>
      <c r="BD2000" s="141"/>
      <c r="BE2000" s="141"/>
      <c r="BF2000" s="141"/>
      <c r="BG2000" s="142"/>
      <c r="BH2000" s="8"/>
      <c r="BI2000" s="8"/>
      <c r="BJ2000" s="8"/>
      <c r="BK2000" s="8"/>
      <c r="BL2000" s="122"/>
      <c r="BM2000" s="143"/>
      <c r="BN2000" s="143"/>
      <c r="BO2000" s="143"/>
      <c r="BP2000" s="143"/>
      <c r="BQ2000" s="144"/>
      <c r="BR2000" s="8"/>
      <c r="BS2000" s="8"/>
      <c r="BT2000" s="8"/>
      <c r="BU2000" s="8"/>
      <c r="BV2000" s="122"/>
    </row>
    <row r="2001" spans="1:74" ht="28.8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18" t="s">
        <v>59</v>
      </c>
      <c r="H2001" s="3">
        <v>2024</v>
      </c>
      <c r="I2001" s="20" t="s">
        <v>286</v>
      </c>
      <c r="J2001" s="185" t="s">
        <v>342</v>
      </c>
      <c r="K2001" s="185" t="s">
        <v>320</v>
      </c>
      <c r="L2001" s="187">
        <f t="shared" si="64"/>
        <v>0</v>
      </c>
      <c r="M2001" s="187">
        <f t="shared" si="65"/>
        <v>0</v>
      </c>
      <c r="N2001" s="186"/>
      <c r="O2001" s="53"/>
      <c r="P2001" s="53"/>
      <c r="Q2001" s="53"/>
      <c r="R2001" s="53"/>
      <c r="S2001" s="54"/>
      <c r="T2001" s="8"/>
      <c r="U2001" s="8"/>
      <c r="V2001" s="8"/>
      <c r="W2001" s="8"/>
      <c r="X2001" s="122"/>
      <c r="Y2001" s="135"/>
      <c r="Z2001" s="135"/>
      <c r="AA2001" s="135"/>
      <c r="AB2001" s="135"/>
      <c r="AC2001" s="136"/>
      <c r="AD2001" s="8"/>
      <c r="AE2001" s="8"/>
      <c r="AF2001" s="8"/>
      <c r="AG2001" s="8"/>
      <c r="AH2001" s="122"/>
      <c r="AI2001" s="137"/>
      <c r="AJ2001" s="137"/>
      <c r="AK2001" s="137"/>
      <c r="AL2001" s="137"/>
      <c r="AM2001" s="138"/>
      <c r="AN2001" s="8"/>
      <c r="AO2001" s="8"/>
      <c r="AP2001" s="8"/>
      <c r="AQ2001" s="8"/>
      <c r="AR2001" s="122"/>
      <c r="AS2001" s="139"/>
      <c r="AT2001" s="139"/>
      <c r="AU2001" s="139"/>
      <c r="AV2001" s="139"/>
      <c r="AW2001" s="140"/>
      <c r="AX2001" s="8"/>
      <c r="AY2001" s="8"/>
      <c r="AZ2001" s="8"/>
      <c r="BA2001" s="8"/>
      <c r="BB2001" s="122"/>
      <c r="BC2001" s="141"/>
      <c r="BD2001" s="141"/>
      <c r="BE2001" s="141"/>
      <c r="BF2001" s="141"/>
      <c r="BG2001" s="142"/>
      <c r="BH2001" s="8"/>
      <c r="BI2001" s="8"/>
      <c r="BJ2001" s="8"/>
      <c r="BK2001" s="8"/>
      <c r="BL2001" s="122"/>
      <c r="BM2001" s="143"/>
      <c r="BN2001" s="143"/>
      <c r="BO2001" s="143"/>
      <c r="BP2001" s="143"/>
      <c r="BQ2001" s="144"/>
      <c r="BR2001" s="8"/>
      <c r="BS2001" s="8"/>
      <c r="BT2001" s="8"/>
      <c r="BU2001" s="8"/>
      <c r="BV2001" s="122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18" t="s">
        <v>59</v>
      </c>
      <c r="H2002" s="3">
        <v>2024</v>
      </c>
      <c r="I2002" s="20" t="s">
        <v>286</v>
      </c>
      <c r="J2002" s="185" t="s">
        <v>343</v>
      </c>
      <c r="K2002" s="185" t="s">
        <v>339</v>
      </c>
      <c r="L2002" s="187">
        <f t="shared" si="64"/>
        <v>0</v>
      </c>
      <c r="M2002" s="187">
        <f t="shared" si="65"/>
        <v>0</v>
      </c>
      <c r="N2002" s="186"/>
      <c r="O2002" s="53"/>
      <c r="P2002" s="53"/>
      <c r="Q2002" s="53"/>
      <c r="R2002" s="53"/>
      <c r="S2002" s="54"/>
      <c r="T2002" s="8"/>
      <c r="U2002" s="8"/>
      <c r="V2002" s="8"/>
      <c r="W2002" s="8"/>
      <c r="X2002" s="122"/>
      <c r="Y2002" s="135"/>
      <c r="Z2002" s="135"/>
      <c r="AA2002" s="135"/>
      <c r="AB2002" s="135"/>
      <c r="AC2002" s="136"/>
      <c r="AD2002" s="8"/>
      <c r="AE2002" s="8"/>
      <c r="AF2002" s="8"/>
      <c r="AG2002" s="8"/>
      <c r="AH2002" s="122"/>
      <c r="AI2002" s="137"/>
      <c r="AJ2002" s="137"/>
      <c r="AK2002" s="137"/>
      <c r="AL2002" s="137"/>
      <c r="AM2002" s="138"/>
      <c r="AN2002" s="8"/>
      <c r="AO2002" s="8"/>
      <c r="AP2002" s="8"/>
      <c r="AQ2002" s="8"/>
      <c r="AR2002" s="122"/>
      <c r="AS2002" s="139"/>
      <c r="AT2002" s="139"/>
      <c r="AU2002" s="139"/>
      <c r="AV2002" s="139"/>
      <c r="AW2002" s="140"/>
      <c r="AX2002" s="8"/>
      <c r="AY2002" s="8"/>
      <c r="AZ2002" s="8"/>
      <c r="BA2002" s="8"/>
      <c r="BB2002" s="122"/>
      <c r="BC2002" s="141"/>
      <c r="BD2002" s="141"/>
      <c r="BE2002" s="141"/>
      <c r="BF2002" s="141"/>
      <c r="BG2002" s="142"/>
      <c r="BH2002" s="8"/>
      <c r="BI2002" s="8"/>
      <c r="BJ2002" s="8"/>
      <c r="BK2002" s="8"/>
      <c r="BL2002" s="122"/>
      <c r="BM2002" s="143"/>
      <c r="BN2002" s="143"/>
      <c r="BO2002" s="143"/>
      <c r="BP2002" s="143"/>
      <c r="BQ2002" s="144"/>
      <c r="BR2002" s="8"/>
      <c r="BS2002" s="8"/>
      <c r="BT2002" s="8"/>
      <c r="BU2002" s="8"/>
      <c r="BV2002" s="122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18" t="s">
        <v>59</v>
      </c>
      <c r="H2003" s="3">
        <v>2024</v>
      </c>
      <c r="I2003" s="20" t="s">
        <v>288</v>
      </c>
      <c r="J2003" s="185" t="s">
        <v>344</v>
      </c>
      <c r="K2003" s="185" t="s">
        <v>318</v>
      </c>
      <c r="L2003" s="187">
        <f t="shared" si="64"/>
        <v>0</v>
      </c>
      <c r="M2003" s="187">
        <f t="shared" si="65"/>
        <v>0</v>
      </c>
      <c r="N2003" s="186"/>
      <c r="O2003" s="53"/>
      <c r="P2003" s="53"/>
      <c r="Q2003" s="53"/>
      <c r="R2003" s="53"/>
      <c r="S2003" s="54"/>
      <c r="T2003" s="8"/>
      <c r="U2003" s="8"/>
      <c r="V2003" s="8"/>
      <c r="W2003" s="8"/>
      <c r="X2003" s="122"/>
      <c r="Y2003" s="135"/>
      <c r="Z2003" s="135"/>
      <c r="AA2003" s="135"/>
      <c r="AB2003" s="135"/>
      <c r="AC2003" s="136"/>
      <c r="AD2003" s="8"/>
      <c r="AE2003" s="8"/>
      <c r="AF2003" s="8"/>
      <c r="AG2003" s="8"/>
      <c r="AH2003" s="122"/>
      <c r="AI2003" s="137"/>
      <c r="AJ2003" s="137"/>
      <c r="AK2003" s="137"/>
      <c r="AL2003" s="137"/>
      <c r="AM2003" s="138"/>
      <c r="AN2003" s="8"/>
      <c r="AO2003" s="8"/>
      <c r="AP2003" s="8"/>
      <c r="AQ2003" s="8"/>
      <c r="AR2003" s="122"/>
      <c r="AS2003" s="139"/>
      <c r="AT2003" s="139"/>
      <c r="AU2003" s="139"/>
      <c r="AV2003" s="139"/>
      <c r="AW2003" s="140"/>
      <c r="AX2003" s="8"/>
      <c r="AY2003" s="8"/>
      <c r="AZ2003" s="8"/>
      <c r="BA2003" s="8"/>
      <c r="BB2003" s="122"/>
      <c r="BC2003" s="141"/>
      <c r="BD2003" s="141"/>
      <c r="BE2003" s="141"/>
      <c r="BF2003" s="141"/>
      <c r="BG2003" s="142"/>
      <c r="BH2003" s="8"/>
      <c r="BI2003" s="8"/>
      <c r="BJ2003" s="8"/>
      <c r="BK2003" s="8"/>
      <c r="BL2003" s="122"/>
      <c r="BM2003" s="143"/>
      <c r="BN2003" s="143"/>
      <c r="BO2003" s="143"/>
      <c r="BP2003" s="143"/>
      <c r="BQ2003" s="144"/>
      <c r="BR2003" s="8"/>
      <c r="BS2003" s="8"/>
      <c r="BT2003" s="8"/>
      <c r="BU2003" s="8"/>
      <c r="BV2003" s="122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18" t="s">
        <v>59</v>
      </c>
      <c r="H2004" s="3">
        <v>2024</v>
      </c>
      <c r="I2004" s="20" t="s">
        <v>288</v>
      </c>
      <c r="J2004" s="184" t="s">
        <v>351</v>
      </c>
      <c r="K2004" s="184" t="s">
        <v>318</v>
      </c>
      <c r="L2004" s="187">
        <f t="shared" si="64"/>
        <v>0</v>
      </c>
      <c r="M2004" s="187">
        <f t="shared" si="65"/>
        <v>0</v>
      </c>
      <c r="N2004" s="186"/>
      <c r="O2004" s="53"/>
      <c r="P2004" s="53"/>
      <c r="Q2004" s="53"/>
      <c r="R2004" s="53"/>
      <c r="S2004" s="54"/>
      <c r="T2004" s="8"/>
      <c r="U2004" s="8"/>
      <c r="V2004" s="8"/>
      <c r="W2004" s="8"/>
      <c r="X2004" s="122"/>
      <c r="Y2004" s="135"/>
      <c r="Z2004" s="135"/>
      <c r="AA2004" s="135"/>
      <c r="AB2004" s="135"/>
      <c r="AC2004" s="136"/>
      <c r="AD2004" s="8"/>
      <c r="AE2004" s="8"/>
      <c r="AF2004" s="8"/>
      <c r="AG2004" s="8"/>
      <c r="AH2004" s="122"/>
      <c r="AI2004" s="137"/>
      <c r="AJ2004" s="137"/>
      <c r="AK2004" s="137"/>
      <c r="AL2004" s="137"/>
      <c r="AM2004" s="138"/>
      <c r="AN2004" s="8"/>
      <c r="AO2004" s="8"/>
      <c r="AP2004" s="8"/>
      <c r="AQ2004" s="8"/>
      <c r="AR2004" s="122"/>
      <c r="AS2004" s="139"/>
      <c r="AT2004" s="139"/>
      <c r="AU2004" s="139"/>
      <c r="AV2004" s="139"/>
      <c r="AW2004" s="140"/>
      <c r="AX2004" s="8"/>
      <c r="AY2004" s="8"/>
      <c r="AZ2004" s="8"/>
      <c r="BA2004" s="8"/>
      <c r="BB2004" s="122"/>
      <c r="BC2004" s="141"/>
      <c r="BD2004" s="141"/>
      <c r="BE2004" s="141"/>
      <c r="BF2004" s="141"/>
      <c r="BG2004" s="142"/>
      <c r="BH2004" s="8"/>
      <c r="BI2004" s="8"/>
      <c r="BJ2004" s="8"/>
      <c r="BK2004" s="8"/>
      <c r="BL2004" s="122"/>
      <c r="BM2004" s="143"/>
      <c r="BN2004" s="143"/>
      <c r="BO2004" s="143"/>
      <c r="BP2004" s="143"/>
      <c r="BQ2004" s="144"/>
      <c r="BR2004" s="8"/>
      <c r="BS2004" s="8"/>
      <c r="BT2004" s="8"/>
      <c r="BU2004" s="8"/>
      <c r="BV2004" s="122"/>
    </row>
    <row r="2005" spans="1:74" ht="28.8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18" t="s">
        <v>59</v>
      </c>
      <c r="H2005" s="3">
        <v>2024</v>
      </c>
      <c r="I2005" s="20" t="s">
        <v>288</v>
      </c>
      <c r="J2005" s="184" t="s">
        <v>352</v>
      </c>
      <c r="K2005" s="184" t="s">
        <v>321</v>
      </c>
      <c r="L2005" s="187">
        <f t="shared" si="64"/>
        <v>0</v>
      </c>
      <c r="M2005" s="187">
        <f t="shared" si="65"/>
        <v>0</v>
      </c>
      <c r="N2005" s="186"/>
      <c r="O2005" s="33"/>
      <c r="P2005" s="33"/>
      <c r="Q2005" s="33"/>
      <c r="R2005" s="33"/>
      <c r="S2005" s="42"/>
      <c r="T2005" s="2"/>
      <c r="U2005" s="2"/>
      <c r="V2005" s="2"/>
      <c r="W2005" s="2"/>
      <c r="X2005" s="55"/>
      <c r="Y2005" s="62"/>
      <c r="Z2005" s="62"/>
      <c r="AA2005" s="62"/>
      <c r="AB2005" s="62"/>
      <c r="AC2005" s="68"/>
      <c r="AD2005" s="2"/>
      <c r="AE2005" s="2"/>
      <c r="AF2005" s="2"/>
      <c r="AG2005" s="2"/>
      <c r="AH2005" s="55"/>
      <c r="AI2005" s="72"/>
      <c r="AJ2005" s="72"/>
      <c r="AK2005" s="72"/>
      <c r="AL2005" s="72"/>
      <c r="AM2005" s="80"/>
      <c r="AN2005" s="2"/>
      <c r="AO2005" s="2"/>
      <c r="AP2005" s="2"/>
      <c r="AQ2005" s="2"/>
      <c r="AR2005" s="55"/>
      <c r="AS2005" s="85"/>
      <c r="AT2005" s="85"/>
      <c r="AU2005" s="85"/>
      <c r="AV2005" s="85"/>
      <c r="AW2005" s="100"/>
      <c r="AX2005" s="2"/>
      <c r="AY2005" s="2"/>
      <c r="AZ2005" s="2"/>
      <c r="BA2005" s="2"/>
      <c r="BB2005" s="55"/>
      <c r="BC2005" s="105"/>
      <c r="BD2005" s="105"/>
      <c r="BE2005" s="105"/>
      <c r="BF2005" s="105"/>
      <c r="BG2005" s="109"/>
      <c r="BH2005" s="2"/>
      <c r="BI2005" s="2"/>
      <c r="BJ2005" s="2"/>
      <c r="BK2005" s="2"/>
      <c r="BL2005" s="55"/>
      <c r="BM2005" s="48"/>
      <c r="BN2005" s="48"/>
      <c r="BO2005" s="48"/>
      <c r="BP2005" s="48"/>
      <c r="BQ2005" s="117"/>
      <c r="BR2005" s="2"/>
      <c r="BS2005" s="2"/>
      <c r="BT2005" s="2"/>
      <c r="BU2005" s="2"/>
      <c r="BV2005" s="55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18" t="s">
        <v>59</v>
      </c>
      <c r="H2006" s="3">
        <v>2024</v>
      </c>
      <c r="I2006" s="20" t="s">
        <v>288</v>
      </c>
      <c r="J2006" s="184" t="s">
        <v>345</v>
      </c>
      <c r="K2006" s="184" t="s">
        <v>318</v>
      </c>
      <c r="L2006" s="187">
        <f t="shared" si="64"/>
        <v>0</v>
      </c>
      <c r="M2006" s="187">
        <f t="shared" si="65"/>
        <v>0</v>
      </c>
      <c r="N2006" s="186"/>
      <c r="O2006" s="34"/>
      <c r="P2006" s="33"/>
      <c r="Q2006" s="33"/>
      <c r="R2006" s="33"/>
      <c r="S2006" s="42"/>
      <c r="T2006" s="3"/>
      <c r="U2006" s="2"/>
      <c r="V2006" s="2"/>
      <c r="W2006" s="2"/>
      <c r="X2006" s="55"/>
      <c r="Y2006" s="64"/>
      <c r="Z2006" s="62"/>
      <c r="AA2006" s="62"/>
      <c r="AB2006" s="62"/>
      <c r="AC2006" s="68"/>
      <c r="AD2006" s="3"/>
      <c r="AE2006" s="2"/>
      <c r="AF2006" s="2"/>
      <c r="AG2006" s="2"/>
      <c r="AH2006" s="55"/>
      <c r="AI2006" s="73"/>
      <c r="AJ2006" s="72"/>
      <c r="AK2006" s="72"/>
      <c r="AL2006" s="72"/>
      <c r="AM2006" s="80"/>
      <c r="AN2006" s="3"/>
      <c r="AO2006" s="2"/>
      <c r="AP2006" s="2"/>
      <c r="AQ2006" s="2"/>
      <c r="AR2006" s="55"/>
      <c r="AS2006" s="86"/>
      <c r="AT2006" s="85"/>
      <c r="AU2006" s="85"/>
      <c r="AV2006" s="85"/>
      <c r="AW2006" s="100"/>
      <c r="AX2006" s="3"/>
      <c r="AY2006" s="2"/>
      <c r="AZ2006" s="2"/>
      <c r="BA2006" s="2"/>
      <c r="BB2006" s="55"/>
      <c r="BC2006" s="106"/>
      <c r="BD2006" s="105"/>
      <c r="BE2006" s="105"/>
      <c r="BF2006" s="105"/>
      <c r="BG2006" s="109"/>
      <c r="BH2006" s="3"/>
      <c r="BI2006" s="2"/>
      <c r="BJ2006" s="2"/>
      <c r="BK2006" s="2"/>
      <c r="BL2006" s="55"/>
      <c r="BM2006" s="49"/>
      <c r="BN2006" s="48"/>
      <c r="BO2006" s="48"/>
      <c r="BP2006" s="48"/>
      <c r="BQ2006" s="117"/>
      <c r="BR2006" s="3"/>
      <c r="BS2006" s="2"/>
      <c r="BT2006" s="2"/>
      <c r="BU2006" s="2"/>
      <c r="BV2006" s="55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18" t="s">
        <v>59</v>
      </c>
      <c r="H2007" s="3">
        <v>2024</v>
      </c>
      <c r="I2007" s="20" t="s">
        <v>289</v>
      </c>
      <c r="J2007" s="184" t="s">
        <v>268</v>
      </c>
      <c r="K2007" s="184" t="s">
        <v>318</v>
      </c>
      <c r="L2007" s="187">
        <f t="shared" si="64"/>
        <v>0</v>
      </c>
      <c r="M2007" s="187">
        <f t="shared" si="65"/>
        <v>0</v>
      </c>
      <c r="N2007" s="186"/>
      <c r="O2007" s="33"/>
      <c r="P2007" s="33"/>
      <c r="Q2007" s="33"/>
      <c r="R2007" s="33"/>
      <c r="S2007" s="42"/>
      <c r="T2007" s="2"/>
      <c r="U2007" s="2"/>
      <c r="V2007" s="2"/>
      <c r="W2007" s="2"/>
      <c r="X2007" s="55"/>
      <c r="Y2007" s="62"/>
      <c r="Z2007" s="62"/>
      <c r="AA2007" s="62"/>
      <c r="AB2007" s="62"/>
      <c r="AC2007" s="68"/>
      <c r="AD2007" s="2"/>
      <c r="AE2007" s="2"/>
      <c r="AF2007" s="2"/>
      <c r="AG2007" s="2"/>
      <c r="AH2007" s="55"/>
      <c r="AI2007" s="72"/>
      <c r="AJ2007" s="72"/>
      <c r="AK2007" s="72"/>
      <c r="AL2007" s="72"/>
      <c r="AM2007" s="80"/>
      <c r="AN2007" s="2"/>
      <c r="AO2007" s="2"/>
      <c r="AP2007" s="2"/>
      <c r="AQ2007" s="2"/>
      <c r="AR2007" s="55"/>
      <c r="AS2007" s="85"/>
      <c r="AT2007" s="85"/>
      <c r="AU2007" s="85"/>
      <c r="AV2007" s="85"/>
      <c r="AW2007" s="100"/>
      <c r="AX2007" s="2"/>
      <c r="AY2007" s="2"/>
      <c r="AZ2007" s="2"/>
      <c r="BA2007" s="2"/>
      <c r="BB2007" s="55"/>
      <c r="BC2007" s="105"/>
      <c r="BD2007" s="105"/>
      <c r="BE2007" s="105"/>
      <c r="BF2007" s="105"/>
      <c r="BG2007" s="109"/>
      <c r="BH2007" s="2"/>
      <c r="BI2007" s="2"/>
      <c r="BJ2007" s="2"/>
      <c r="BK2007" s="2"/>
      <c r="BL2007" s="55"/>
      <c r="BM2007" s="48"/>
      <c r="BN2007" s="48"/>
      <c r="BO2007" s="48"/>
      <c r="BP2007" s="48"/>
      <c r="BQ2007" s="117"/>
      <c r="BR2007" s="2"/>
      <c r="BS2007" s="2"/>
      <c r="BT2007" s="2"/>
      <c r="BU2007" s="2"/>
      <c r="BV2007" s="55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18" t="s">
        <v>59</v>
      </c>
      <c r="H2008" s="3">
        <v>2024</v>
      </c>
      <c r="I2008" s="20" t="s">
        <v>289</v>
      </c>
      <c r="J2008" s="184" t="s">
        <v>292</v>
      </c>
      <c r="K2008" s="184" t="s">
        <v>318</v>
      </c>
      <c r="L2008" s="187">
        <f t="shared" si="64"/>
        <v>0</v>
      </c>
      <c r="M2008" s="187">
        <f t="shared" si="65"/>
        <v>0</v>
      </c>
      <c r="N2008" s="186"/>
      <c r="O2008" s="33"/>
      <c r="P2008" s="33"/>
      <c r="Q2008" s="33"/>
      <c r="R2008" s="33"/>
      <c r="S2008" s="42"/>
      <c r="T2008" s="2"/>
      <c r="U2008" s="2"/>
      <c r="V2008" s="2"/>
      <c r="W2008" s="2"/>
      <c r="X2008" s="55"/>
      <c r="Y2008" s="62"/>
      <c r="Z2008" s="62"/>
      <c r="AA2008" s="62"/>
      <c r="AB2008" s="62"/>
      <c r="AC2008" s="68"/>
      <c r="AD2008" s="2"/>
      <c r="AE2008" s="2"/>
      <c r="AF2008" s="2"/>
      <c r="AG2008" s="2"/>
      <c r="AH2008" s="55"/>
      <c r="AI2008" s="72"/>
      <c r="AJ2008" s="72"/>
      <c r="AK2008" s="72"/>
      <c r="AL2008" s="72"/>
      <c r="AM2008" s="80"/>
      <c r="AN2008" s="2"/>
      <c r="AO2008" s="2"/>
      <c r="AP2008" s="2"/>
      <c r="AQ2008" s="2"/>
      <c r="AR2008" s="55"/>
      <c r="AS2008" s="85"/>
      <c r="AT2008" s="85"/>
      <c r="AU2008" s="85"/>
      <c r="AV2008" s="85"/>
      <c r="AW2008" s="100"/>
      <c r="AX2008" s="2"/>
      <c r="AY2008" s="2"/>
      <c r="AZ2008" s="2"/>
      <c r="BA2008" s="2"/>
      <c r="BB2008" s="55"/>
      <c r="BC2008" s="105"/>
      <c r="BD2008" s="105"/>
      <c r="BE2008" s="105"/>
      <c r="BF2008" s="105"/>
      <c r="BG2008" s="109"/>
      <c r="BH2008" s="2"/>
      <c r="BI2008" s="2"/>
      <c r="BJ2008" s="2"/>
      <c r="BK2008" s="2"/>
      <c r="BL2008" s="55"/>
      <c r="BM2008" s="48"/>
      <c r="BN2008" s="48"/>
      <c r="BO2008" s="48"/>
      <c r="BP2008" s="48"/>
      <c r="BQ2008" s="117"/>
      <c r="BR2008" s="2"/>
      <c r="BS2008" s="2"/>
      <c r="BT2008" s="2"/>
      <c r="BU2008" s="2"/>
      <c r="BV2008" s="55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18" t="s">
        <v>59</v>
      </c>
      <c r="H2009" s="3">
        <v>2024</v>
      </c>
      <c r="I2009" s="20" t="s">
        <v>285</v>
      </c>
      <c r="J2009" s="184" t="s">
        <v>293</v>
      </c>
      <c r="K2009" s="184" t="s">
        <v>318</v>
      </c>
      <c r="L2009" s="187">
        <f t="shared" si="64"/>
        <v>0</v>
      </c>
      <c r="M2009" s="187">
        <f t="shared" si="65"/>
        <v>0</v>
      </c>
      <c r="N2009" s="186"/>
      <c r="O2009" s="33"/>
      <c r="P2009" s="33"/>
      <c r="Q2009" s="33"/>
      <c r="R2009" s="34"/>
      <c r="S2009" s="41"/>
      <c r="T2009" s="2"/>
      <c r="U2009" s="2"/>
      <c r="V2009" s="2"/>
      <c r="W2009" s="3"/>
      <c r="X2009" s="56"/>
      <c r="Y2009" s="62"/>
      <c r="Z2009" s="62"/>
      <c r="AA2009" s="62"/>
      <c r="AB2009" s="64"/>
      <c r="AC2009" s="69"/>
      <c r="AD2009" s="2"/>
      <c r="AE2009" s="2"/>
      <c r="AF2009" s="2"/>
      <c r="AG2009" s="3"/>
      <c r="AH2009" s="56"/>
      <c r="AI2009" s="72"/>
      <c r="AJ2009" s="72"/>
      <c r="AK2009" s="72"/>
      <c r="AL2009" s="73"/>
      <c r="AM2009" s="81"/>
      <c r="AN2009" s="2"/>
      <c r="AO2009" s="2"/>
      <c r="AP2009" s="2"/>
      <c r="AQ2009" s="3"/>
      <c r="AR2009" s="56"/>
      <c r="AS2009" s="85"/>
      <c r="AT2009" s="85"/>
      <c r="AU2009" s="85"/>
      <c r="AV2009" s="86"/>
      <c r="AW2009" s="101"/>
      <c r="AX2009" s="2"/>
      <c r="AY2009" s="2"/>
      <c r="AZ2009" s="2"/>
      <c r="BA2009" s="3"/>
      <c r="BB2009" s="56"/>
      <c r="BC2009" s="105"/>
      <c r="BD2009" s="105"/>
      <c r="BE2009" s="105"/>
      <c r="BF2009" s="106"/>
      <c r="BG2009" s="110"/>
      <c r="BH2009" s="2"/>
      <c r="BI2009" s="2"/>
      <c r="BJ2009" s="2"/>
      <c r="BK2009" s="3"/>
      <c r="BL2009" s="56"/>
      <c r="BM2009" s="48"/>
      <c r="BN2009" s="48"/>
      <c r="BO2009" s="48"/>
      <c r="BP2009" s="49"/>
      <c r="BQ2009" s="118"/>
      <c r="BR2009" s="2"/>
      <c r="BS2009" s="2"/>
      <c r="BT2009" s="2"/>
      <c r="BU2009" s="3"/>
      <c r="BV2009" s="56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18" t="s">
        <v>59</v>
      </c>
      <c r="H2010" s="3">
        <v>2024</v>
      </c>
      <c r="I2010" s="20" t="s">
        <v>287</v>
      </c>
      <c r="J2010" s="184" t="s">
        <v>269</v>
      </c>
      <c r="K2010" s="184" t="s">
        <v>320</v>
      </c>
      <c r="L2010" s="187">
        <f t="shared" si="64"/>
        <v>0</v>
      </c>
      <c r="M2010" s="187">
        <f t="shared" si="65"/>
        <v>0</v>
      </c>
      <c r="N2010" s="186"/>
      <c r="O2010" s="33"/>
      <c r="P2010" s="33"/>
      <c r="Q2010" s="33"/>
      <c r="R2010" s="33"/>
      <c r="S2010" s="42"/>
      <c r="T2010" s="2"/>
      <c r="U2010" s="2"/>
      <c r="V2010" s="2"/>
      <c r="W2010" s="2"/>
      <c r="X2010" s="55"/>
      <c r="Y2010" s="62"/>
      <c r="Z2010" s="62"/>
      <c r="AA2010" s="62"/>
      <c r="AB2010" s="64"/>
      <c r="AC2010" s="68"/>
      <c r="AD2010" s="2"/>
      <c r="AE2010" s="2"/>
      <c r="AF2010" s="2"/>
      <c r="AG2010" s="2"/>
      <c r="AH2010" s="55"/>
      <c r="AI2010" s="72"/>
      <c r="AJ2010" s="72"/>
      <c r="AK2010" s="72"/>
      <c r="AL2010" s="72"/>
      <c r="AM2010" s="80"/>
      <c r="AN2010" s="2"/>
      <c r="AO2010" s="2"/>
      <c r="AP2010" s="2"/>
      <c r="AQ2010" s="2"/>
      <c r="AR2010" s="55"/>
      <c r="AS2010" s="85"/>
      <c r="AT2010" s="85"/>
      <c r="AU2010" s="85"/>
      <c r="AV2010" s="85"/>
      <c r="AW2010" s="100"/>
      <c r="AX2010" s="2"/>
      <c r="AY2010" s="2"/>
      <c r="AZ2010" s="2"/>
      <c r="BA2010" s="2"/>
      <c r="BB2010" s="55"/>
      <c r="BC2010" s="105"/>
      <c r="BD2010" s="105"/>
      <c r="BE2010" s="105"/>
      <c r="BF2010" s="105"/>
      <c r="BG2010" s="109"/>
      <c r="BH2010" s="2"/>
      <c r="BI2010" s="2"/>
      <c r="BJ2010" s="2"/>
      <c r="BK2010" s="2"/>
      <c r="BL2010" s="55"/>
      <c r="BM2010" s="48"/>
      <c r="BN2010" s="48"/>
      <c r="BO2010" s="48"/>
      <c r="BP2010" s="48"/>
      <c r="BQ2010" s="117"/>
      <c r="BR2010" s="2"/>
      <c r="BS2010" s="2"/>
      <c r="BT2010" s="2"/>
      <c r="BU2010" s="2"/>
      <c r="BV2010" s="55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18" t="s">
        <v>59</v>
      </c>
      <c r="H2011" s="3">
        <v>2024</v>
      </c>
      <c r="I2011" s="20" t="s">
        <v>287</v>
      </c>
      <c r="J2011" s="184" t="s">
        <v>270</v>
      </c>
      <c r="K2011" s="184" t="s">
        <v>320</v>
      </c>
      <c r="L2011" s="187">
        <f t="shared" si="64"/>
        <v>0</v>
      </c>
      <c r="M2011" s="187">
        <f t="shared" si="65"/>
        <v>0</v>
      </c>
      <c r="N2011" s="186"/>
      <c r="O2011" s="33"/>
      <c r="P2011" s="33"/>
      <c r="Q2011" s="33"/>
      <c r="R2011" s="33"/>
      <c r="S2011" s="42"/>
      <c r="T2011" s="2"/>
      <c r="U2011" s="2"/>
      <c r="V2011" s="2"/>
      <c r="W2011" s="2"/>
      <c r="X2011" s="55"/>
      <c r="Y2011" s="62"/>
      <c r="Z2011" s="62"/>
      <c r="AA2011" s="62"/>
      <c r="AB2011" s="62"/>
      <c r="AC2011" s="68"/>
      <c r="AD2011" s="2"/>
      <c r="AE2011" s="2"/>
      <c r="AF2011" s="2"/>
      <c r="AG2011" s="2"/>
      <c r="AH2011" s="55"/>
      <c r="AI2011" s="72"/>
      <c r="AJ2011" s="72"/>
      <c r="AK2011" s="72"/>
      <c r="AL2011" s="72"/>
      <c r="AM2011" s="80"/>
      <c r="AN2011" s="2"/>
      <c r="AO2011" s="2"/>
      <c r="AP2011" s="2"/>
      <c r="AQ2011" s="2"/>
      <c r="AR2011" s="55"/>
      <c r="AS2011" s="85"/>
      <c r="AT2011" s="85"/>
      <c r="AU2011" s="85"/>
      <c r="AV2011" s="85"/>
      <c r="AW2011" s="100"/>
      <c r="AX2011" s="2"/>
      <c r="AY2011" s="2"/>
      <c r="AZ2011" s="2"/>
      <c r="BA2011" s="2"/>
      <c r="BB2011" s="55"/>
      <c r="BC2011" s="105"/>
      <c r="BD2011" s="105"/>
      <c r="BE2011" s="105"/>
      <c r="BF2011" s="105"/>
      <c r="BG2011" s="109"/>
      <c r="BH2011" s="2"/>
      <c r="BI2011" s="2"/>
      <c r="BJ2011" s="2"/>
      <c r="BK2011" s="2"/>
      <c r="BL2011" s="55"/>
      <c r="BM2011" s="48"/>
      <c r="BN2011" s="48"/>
      <c r="BO2011" s="48"/>
      <c r="BP2011" s="48"/>
      <c r="BQ2011" s="117"/>
      <c r="BR2011" s="2"/>
      <c r="BS2011" s="2"/>
      <c r="BT2011" s="2"/>
      <c r="BU2011" s="2"/>
      <c r="BV2011" s="55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18" t="s">
        <v>59</v>
      </c>
      <c r="H2012" s="3">
        <v>2024</v>
      </c>
      <c r="I2012" s="20" t="s">
        <v>290</v>
      </c>
      <c r="J2012" s="184" t="s">
        <v>271</v>
      </c>
      <c r="K2012" s="184" t="s">
        <v>321</v>
      </c>
      <c r="L2012" s="187">
        <f t="shared" si="64"/>
        <v>0</v>
      </c>
      <c r="M2012" s="187">
        <f t="shared" si="65"/>
        <v>0</v>
      </c>
      <c r="N2012" s="186"/>
      <c r="O2012" s="33"/>
      <c r="P2012" s="33"/>
      <c r="Q2012" s="33"/>
      <c r="R2012" s="33"/>
      <c r="S2012" s="42"/>
      <c r="T2012" s="2"/>
      <c r="U2012" s="2"/>
      <c r="V2012" s="2"/>
      <c r="W2012" s="2"/>
      <c r="X2012" s="55"/>
      <c r="Y2012" s="62"/>
      <c r="Z2012" s="62"/>
      <c r="AA2012" s="62"/>
      <c r="AB2012" s="62"/>
      <c r="AC2012" s="68"/>
      <c r="AD2012" s="2"/>
      <c r="AE2012" s="2"/>
      <c r="AF2012" s="2"/>
      <c r="AG2012" s="2"/>
      <c r="AH2012" s="55"/>
      <c r="AI2012" s="72"/>
      <c r="AJ2012" s="72"/>
      <c r="AK2012" s="72"/>
      <c r="AL2012" s="72"/>
      <c r="AM2012" s="80"/>
      <c r="AN2012" s="2"/>
      <c r="AO2012" s="2"/>
      <c r="AP2012" s="2"/>
      <c r="AQ2012" s="2"/>
      <c r="AR2012" s="55"/>
      <c r="AS2012" s="85"/>
      <c r="AT2012" s="85"/>
      <c r="AU2012" s="85"/>
      <c r="AV2012" s="85"/>
      <c r="AW2012" s="100"/>
      <c r="AX2012" s="2"/>
      <c r="AY2012" s="2"/>
      <c r="AZ2012" s="2"/>
      <c r="BA2012" s="2"/>
      <c r="BB2012" s="55"/>
      <c r="BC2012" s="105"/>
      <c r="BD2012" s="105"/>
      <c r="BE2012" s="105"/>
      <c r="BF2012" s="105"/>
      <c r="BG2012" s="109"/>
      <c r="BH2012" s="2"/>
      <c r="BI2012" s="2"/>
      <c r="BJ2012" s="2"/>
      <c r="BK2012" s="2"/>
      <c r="BL2012" s="55"/>
      <c r="BM2012" s="48"/>
      <c r="BN2012" s="48"/>
      <c r="BO2012" s="48"/>
      <c r="BP2012" s="48"/>
      <c r="BQ2012" s="117"/>
      <c r="BR2012" s="2"/>
      <c r="BS2012" s="2"/>
      <c r="BT2012" s="2"/>
      <c r="BU2012" s="2"/>
      <c r="BV2012" s="55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18" t="s">
        <v>59</v>
      </c>
      <c r="H2013" s="3">
        <v>2024</v>
      </c>
      <c r="I2013" s="20" t="s">
        <v>284</v>
      </c>
      <c r="J2013" s="184" t="s">
        <v>294</v>
      </c>
      <c r="K2013" s="184" t="s">
        <v>320</v>
      </c>
      <c r="L2013" s="187">
        <f t="shared" si="64"/>
        <v>0</v>
      </c>
      <c r="M2013" s="187">
        <f t="shared" si="65"/>
        <v>0</v>
      </c>
      <c r="N2013" s="186"/>
      <c r="O2013" s="33"/>
      <c r="P2013" s="33"/>
      <c r="Q2013" s="33"/>
      <c r="R2013" s="33"/>
      <c r="S2013" s="42"/>
      <c r="T2013" s="2"/>
      <c r="U2013" s="2"/>
      <c r="V2013" s="2"/>
      <c r="W2013" s="2"/>
      <c r="X2013" s="55"/>
      <c r="Y2013" s="62"/>
      <c r="Z2013" s="62"/>
      <c r="AA2013" s="62"/>
      <c r="AB2013" s="62"/>
      <c r="AC2013" s="68"/>
      <c r="AD2013" s="2"/>
      <c r="AE2013" s="2"/>
      <c r="AF2013" s="2"/>
      <c r="AG2013" s="2"/>
      <c r="AH2013" s="55"/>
      <c r="AI2013" s="72"/>
      <c r="AJ2013" s="72"/>
      <c r="AK2013" s="72"/>
      <c r="AL2013" s="72"/>
      <c r="AM2013" s="80"/>
      <c r="AN2013" s="2"/>
      <c r="AO2013" s="2"/>
      <c r="AP2013" s="2"/>
      <c r="AQ2013" s="2"/>
      <c r="AR2013" s="55"/>
      <c r="AS2013" s="85"/>
      <c r="AT2013" s="85"/>
      <c r="AU2013" s="85"/>
      <c r="AV2013" s="85"/>
      <c r="AW2013" s="100"/>
      <c r="AX2013" s="2"/>
      <c r="AY2013" s="2"/>
      <c r="AZ2013" s="2"/>
      <c r="BA2013" s="2"/>
      <c r="BB2013" s="55"/>
      <c r="BC2013" s="105"/>
      <c r="BD2013" s="105"/>
      <c r="BE2013" s="105"/>
      <c r="BF2013" s="105"/>
      <c r="BG2013" s="109"/>
      <c r="BH2013" s="2"/>
      <c r="BI2013" s="2"/>
      <c r="BJ2013" s="2"/>
      <c r="BK2013" s="2"/>
      <c r="BL2013" s="55"/>
      <c r="BM2013" s="48"/>
      <c r="BN2013" s="48"/>
      <c r="BO2013" s="48"/>
      <c r="BP2013" s="48"/>
      <c r="BQ2013" s="117"/>
      <c r="BR2013" s="2"/>
      <c r="BS2013" s="2"/>
      <c r="BT2013" s="2"/>
      <c r="BU2013" s="2"/>
      <c r="BV2013" s="55"/>
    </row>
    <row r="2014" spans="1:74" ht="28.8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18" t="s">
        <v>59</v>
      </c>
      <c r="H2014" s="3">
        <v>2024</v>
      </c>
      <c r="I2014" s="20" t="s">
        <v>284</v>
      </c>
      <c r="J2014" s="184" t="s">
        <v>346</v>
      </c>
      <c r="K2014" s="184" t="s">
        <v>320</v>
      </c>
      <c r="L2014" s="187">
        <f t="shared" si="64"/>
        <v>0</v>
      </c>
      <c r="M2014" s="187">
        <f t="shared" si="65"/>
        <v>0</v>
      </c>
      <c r="N2014" s="186"/>
      <c r="O2014" s="33"/>
      <c r="P2014" s="33"/>
      <c r="Q2014" s="33"/>
      <c r="R2014" s="33"/>
      <c r="S2014" s="42"/>
      <c r="T2014" s="2"/>
      <c r="U2014" s="2"/>
      <c r="V2014" s="2"/>
      <c r="W2014" s="2"/>
      <c r="X2014" s="55"/>
      <c r="Y2014" s="62"/>
      <c r="Z2014" s="62"/>
      <c r="AA2014" s="62"/>
      <c r="AB2014" s="62"/>
      <c r="AC2014" s="68"/>
      <c r="AD2014" s="2"/>
      <c r="AE2014" s="2"/>
      <c r="AF2014" s="2"/>
      <c r="AG2014" s="2"/>
      <c r="AH2014" s="55"/>
      <c r="AI2014" s="72"/>
      <c r="AJ2014" s="72"/>
      <c r="AK2014" s="72"/>
      <c r="AL2014" s="72"/>
      <c r="AM2014" s="80"/>
      <c r="AN2014" s="2"/>
      <c r="AO2014" s="2"/>
      <c r="AP2014" s="2"/>
      <c r="AQ2014" s="2"/>
      <c r="AR2014" s="55"/>
      <c r="AS2014" s="85"/>
      <c r="AT2014" s="85"/>
      <c r="AU2014" s="85"/>
      <c r="AV2014" s="85"/>
      <c r="AW2014" s="100"/>
      <c r="AX2014" s="2"/>
      <c r="AY2014" s="2"/>
      <c r="AZ2014" s="2"/>
      <c r="BA2014" s="2"/>
      <c r="BB2014" s="55"/>
      <c r="BC2014" s="105"/>
      <c r="BD2014" s="105"/>
      <c r="BE2014" s="105"/>
      <c r="BF2014" s="105"/>
      <c r="BG2014" s="109"/>
      <c r="BH2014" s="2"/>
      <c r="BI2014" s="2"/>
      <c r="BJ2014" s="2"/>
      <c r="BK2014" s="2"/>
      <c r="BL2014" s="55"/>
      <c r="BM2014" s="48"/>
      <c r="BN2014" s="48"/>
      <c r="BO2014" s="48"/>
      <c r="BP2014" s="48"/>
      <c r="BQ2014" s="117"/>
      <c r="BR2014" s="2"/>
      <c r="BS2014" s="2"/>
      <c r="BT2014" s="2"/>
      <c r="BU2014" s="2"/>
      <c r="BV2014" s="55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18" t="s">
        <v>59</v>
      </c>
      <c r="H2015" s="3">
        <v>2024</v>
      </c>
      <c r="I2015" s="20" t="s">
        <v>284</v>
      </c>
      <c r="J2015" s="184" t="s">
        <v>295</v>
      </c>
      <c r="K2015" s="184" t="s">
        <v>320</v>
      </c>
      <c r="L2015" s="187">
        <f t="shared" si="64"/>
        <v>0</v>
      </c>
      <c r="M2015" s="187">
        <f t="shared" si="65"/>
        <v>0</v>
      </c>
      <c r="N2015" s="186"/>
      <c r="O2015" s="33"/>
      <c r="P2015" s="33"/>
      <c r="Q2015" s="33"/>
      <c r="R2015" s="33"/>
      <c r="S2015" s="42"/>
      <c r="T2015" s="2"/>
      <c r="U2015" s="2"/>
      <c r="V2015" s="2"/>
      <c r="W2015" s="2"/>
      <c r="X2015" s="55"/>
      <c r="Y2015" s="62"/>
      <c r="Z2015" s="62"/>
      <c r="AA2015" s="62"/>
      <c r="AB2015" s="62"/>
      <c r="AC2015" s="68"/>
      <c r="AD2015" s="2"/>
      <c r="AE2015" s="2"/>
      <c r="AF2015" s="2"/>
      <c r="AG2015" s="2"/>
      <c r="AH2015" s="55"/>
      <c r="AI2015" s="72"/>
      <c r="AJ2015" s="72"/>
      <c r="AK2015" s="72"/>
      <c r="AL2015" s="72"/>
      <c r="AM2015" s="80"/>
      <c r="AN2015" s="2"/>
      <c r="AO2015" s="2"/>
      <c r="AP2015" s="2"/>
      <c r="AQ2015" s="2"/>
      <c r="AR2015" s="55"/>
      <c r="AS2015" s="85"/>
      <c r="AT2015" s="85"/>
      <c r="AU2015" s="85"/>
      <c r="AV2015" s="85"/>
      <c r="AW2015" s="100"/>
      <c r="AX2015" s="2"/>
      <c r="AY2015" s="2"/>
      <c r="AZ2015" s="2"/>
      <c r="BA2015" s="2"/>
      <c r="BB2015" s="55"/>
      <c r="BC2015" s="105"/>
      <c r="BD2015" s="105"/>
      <c r="BE2015" s="105"/>
      <c r="BF2015" s="105"/>
      <c r="BG2015" s="109"/>
      <c r="BH2015" s="2"/>
      <c r="BI2015" s="2"/>
      <c r="BJ2015" s="2"/>
      <c r="BK2015" s="2"/>
      <c r="BL2015" s="55"/>
      <c r="BM2015" s="48"/>
      <c r="BN2015" s="48"/>
      <c r="BO2015" s="48"/>
      <c r="BP2015" s="48"/>
      <c r="BQ2015" s="117"/>
      <c r="BR2015" s="2"/>
      <c r="BS2015" s="2"/>
      <c r="BT2015" s="2"/>
      <c r="BU2015" s="2"/>
      <c r="BV2015" s="55"/>
    </row>
    <row r="2016" spans="1:74" ht="28.8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18" t="s">
        <v>59</v>
      </c>
      <c r="H2016" s="3">
        <v>2024</v>
      </c>
      <c r="I2016" s="20" t="s">
        <v>290</v>
      </c>
      <c r="J2016" s="184" t="s">
        <v>299</v>
      </c>
      <c r="K2016" s="184" t="s">
        <v>318</v>
      </c>
      <c r="L2016" s="187">
        <f t="shared" si="64"/>
        <v>0</v>
      </c>
      <c r="M2016" s="187">
        <f t="shared" si="65"/>
        <v>0</v>
      </c>
      <c r="N2016" s="186"/>
      <c r="O2016" s="33"/>
      <c r="P2016" s="33"/>
      <c r="Q2016" s="33"/>
      <c r="R2016" s="33"/>
      <c r="S2016" s="42"/>
      <c r="T2016" s="2"/>
      <c r="U2016" s="2"/>
      <c r="V2016" s="2"/>
      <c r="W2016" s="2"/>
      <c r="X2016" s="55"/>
      <c r="Y2016" s="62"/>
      <c r="Z2016" s="62"/>
      <c r="AA2016" s="62"/>
      <c r="AB2016" s="62"/>
      <c r="AC2016" s="68"/>
      <c r="AD2016" s="2"/>
      <c r="AE2016" s="2"/>
      <c r="AF2016" s="2"/>
      <c r="AG2016" s="2"/>
      <c r="AH2016" s="55"/>
      <c r="AI2016" s="72"/>
      <c r="AJ2016" s="72"/>
      <c r="AK2016" s="72"/>
      <c r="AL2016" s="72"/>
      <c r="AM2016" s="80"/>
      <c r="AN2016" s="2"/>
      <c r="AO2016" s="2"/>
      <c r="AP2016" s="2"/>
      <c r="AQ2016" s="2"/>
      <c r="AR2016" s="55"/>
      <c r="AS2016" s="85"/>
      <c r="AT2016" s="85"/>
      <c r="AU2016" s="85"/>
      <c r="AV2016" s="85"/>
      <c r="AW2016" s="100"/>
      <c r="AX2016" s="2"/>
      <c r="AY2016" s="2"/>
      <c r="AZ2016" s="2"/>
      <c r="BA2016" s="2"/>
      <c r="BB2016" s="55"/>
      <c r="BC2016" s="105"/>
      <c r="BD2016" s="105"/>
      <c r="BE2016" s="105"/>
      <c r="BF2016" s="105"/>
      <c r="BG2016" s="109"/>
      <c r="BH2016" s="2"/>
      <c r="BI2016" s="2"/>
      <c r="BJ2016" s="2"/>
      <c r="BK2016" s="2"/>
      <c r="BL2016" s="55"/>
      <c r="BM2016" s="48"/>
      <c r="BN2016" s="48"/>
      <c r="BO2016" s="48"/>
      <c r="BP2016" s="48"/>
      <c r="BQ2016" s="117"/>
      <c r="BR2016" s="2"/>
      <c r="BS2016" s="2"/>
      <c r="BT2016" s="2"/>
      <c r="BU2016" s="2"/>
      <c r="BV2016" s="55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18" t="s">
        <v>59</v>
      </c>
      <c r="H2017" s="3">
        <v>2024</v>
      </c>
      <c r="I2017" s="20" t="s">
        <v>315</v>
      </c>
      <c r="J2017" s="184" t="s">
        <v>347</v>
      </c>
      <c r="K2017" s="184" t="s">
        <v>320</v>
      </c>
      <c r="L2017" s="187">
        <f t="shared" si="64"/>
        <v>0</v>
      </c>
      <c r="M2017" s="187">
        <f t="shared" si="65"/>
        <v>0</v>
      </c>
      <c r="N2017" s="186"/>
      <c r="O2017" s="33"/>
      <c r="P2017" s="33"/>
      <c r="Q2017" s="33"/>
      <c r="R2017" s="33"/>
      <c r="S2017" s="42"/>
      <c r="T2017" s="2"/>
      <c r="U2017" s="2"/>
      <c r="V2017" s="2"/>
      <c r="W2017" s="2"/>
      <c r="X2017" s="55"/>
      <c r="Y2017" s="62"/>
      <c r="Z2017" s="62"/>
      <c r="AA2017" s="62"/>
      <c r="AB2017" s="62"/>
      <c r="AC2017" s="68"/>
      <c r="AD2017" s="2"/>
      <c r="AE2017" s="2"/>
      <c r="AF2017" s="2"/>
      <c r="AG2017" s="2"/>
      <c r="AH2017" s="55"/>
      <c r="AI2017" s="72"/>
      <c r="AJ2017" s="72"/>
      <c r="AK2017" s="72"/>
      <c r="AL2017" s="72"/>
      <c r="AM2017" s="80"/>
      <c r="AN2017" s="2"/>
      <c r="AO2017" s="2"/>
      <c r="AP2017" s="2"/>
      <c r="AQ2017" s="2"/>
      <c r="AR2017" s="55"/>
      <c r="AS2017" s="85"/>
      <c r="AT2017" s="85"/>
      <c r="AU2017" s="85"/>
      <c r="AV2017" s="85"/>
      <c r="AW2017" s="100"/>
      <c r="AX2017" s="2"/>
      <c r="AY2017" s="2"/>
      <c r="AZ2017" s="2"/>
      <c r="BA2017" s="2"/>
      <c r="BB2017" s="55"/>
      <c r="BC2017" s="105"/>
      <c r="BD2017" s="105"/>
      <c r="BE2017" s="105"/>
      <c r="BF2017" s="105"/>
      <c r="BG2017" s="109"/>
      <c r="BH2017" s="2"/>
      <c r="BI2017" s="2"/>
      <c r="BJ2017" s="2"/>
      <c r="BK2017" s="2"/>
      <c r="BL2017" s="55"/>
      <c r="BM2017" s="48"/>
      <c r="BN2017" s="48"/>
      <c r="BO2017" s="48"/>
      <c r="BP2017" s="48"/>
      <c r="BQ2017" s="117"/>
      <c r="BR2017" s="2"/>
      <c r="BS2017" s="2"/>
      <c r="BT2017" s="2"/>
      <c r="BU2017" s="2"/>
      <c r="BV2017" s="55"/>
    </row>
    <row r="2018" spans="1:74" ht="28.8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18" t="s">
        <v>59</v>
      </c>
      <c r="H2018" s="3">
        <v>2024</v>
      </c>
      <c r="I2018" s="20" t="s">
        <v>315</v>
      </c>
      <c r="J2018" s="184" t="s">
        <v>296</v>
      </c>
      <c r="K2018" s="184" t="s">
        <v>321</v>
      </c>
      <c r="L2018" s="187">
        <f t="shared" si="64"/>
        <v>0</v>
      </c>
      <c r="M2018" s="187">
        <f t="shared" si="65"/>
        <v>0</v>
      </c>
      <c r="N2018" s="186"/>
      <c r="O2018" s="33"/>
      <c r="P2018" s="33"/>
      <c r="Q2018" s="33"/>
      <c r="R2018" s="33"/>
      <c r="S2018" s="42"/>
      <c r="T2018" s="2"/>
      <c r="U2018" s="2"/>
      <c r="V2018" s="2"/>
      <c r="W2018" s="2"/>
      <c r="X2018" s="55"/>
      <c r="Y2018" s="62"/>
      <c r="Z2018" s="62"/>
      <c r="AA2018" s="62"/>
      <c r="AB2018" s="62"/>
      <c r="AC2018" s="68"/>
      <c r="AD2018" s="2"/>
      <c r="AE2018" s="2"/>
      <c r="AF2018" s="2"/>
      <c r="AG2018" s="2"/>
      <c r="AH2018" s="55"/>
      <c r="AI2018" s="72"/>
      <c r="AJ2018" s="72"/>
      <c r="AK2018" s="72"/>
      <c r="AL2018" s="72"/>
      <c r="AM2018" s="80"/>
      <c r="AN2018" s="2"/>
      <c r="AO2018" s="2"/>
      <c r="AP2018" s="2"/>
      <c r="AQ2018" s="2"/>
      <c r="AR2018" s="55"/>
      <c r="AS2018" s="85"/>
      <c r="AT2018" s="85"/>
      <c r="AU2018" s="85"/>
      <c r="AV2018" s="85"/>
      <c r="AW2018" s="100"/>
      <c r="AX2018" s="2"/>
      <c r="AY2018" s="2"/>
      <c r="AZ2018" s="2"/>
      <c r="BA2018" s="2"/>
      <c r="BB2018" s="55"/>
      <c r="BC2018" s="105"/>
      <c r="BD2018" s="105"/>
      <c r="BE2018" s="105"/>
      <c r="BF2018" s="105"/>
      <c r="BG2018" s="109"/>
      <c r="BH2018" s="2"/>
      <c r="BI2018" s="2"/>
      <c r="BJ2018" s="2"/>
      <c r="BK2018" s="2"/>
      <c r="BL2018" s="55"/>
      <c r="BM2018" s="48"/>
      <c r="BN2018" s="48"/>
      <c r="BO2018" s="48"/>
      <c r="BP2018" s="48"/>
      <c r="BQ2018" s="117"/>
      <c r="BR2018" s="2"/>
      <c r="BS2018" s="2"/>
      <c r="BT2018" s="2"/>
      <c r="BU2018" s="2"/>
      <c r="BV2018" s="55"/>
    </row>
    <row r="2019" spans="1:74" ht="28.8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18" t="s">
        <v>59</v>
      </c>
      <c r="H2019" s="3">
        <v>2024</v>
      </c>
      <c r="I2019" s="20" t="s">
        <v>316</v>
      </c>
      <c r="J2019" s="184" t="s">
        <v>297</v>
      </c>
      <c r="K2019" s="184" t="s">
        <v>318</v>
      </c>
      <c r="L2019" s="187">
        <f t="shared" si="64"/>
        <v>0</v>
      </c>
      <c r="M2019" s="187">
        <f t="shared" si="65"/>
        <v>0</v>
      </c>
      <c r="N2019" s="186"/>
      <c r="O2019" s="33"/>
      <c r="P2019" s="33"/>
      <c r="Q2019" s="33"/>
      <c r="R2019" s="33"/>
      <c r="S2019" s="42"/>
      <c r="T2019" s="2"/>
      <c r="U2019" s="2"/>
      <c r="V2019" s="2"/>
      <c r="W2019" s="2"/>
      <c r="X2019" s="55"/>
      <c r="Y2019" s="62"/>
      <c r="Z2019" s="62"/>
      <c r="AA2019" s="62"/>
      <c r="AB2019" s="62"/>
      <c r="AC2019" s="68"/>
      <c r="AD2019" s="2"/>
      <c r="AE2019" s="2"/>
      <c r="AF2019" s="2"/>
      <c r="AG2019" s="2"/>
      <c r="AH2019" s="55"/>
      <c r="AI2019" s="72"/>
      <c r="AJ2019" s="72"/>
      <c r="AK2019" s="72"/>
      <c r="AL2019" s="72"/>
      <c r="AM2019" s="80"/>
      <c r="AN2019" s="2"/>
      <c r="AO2019" s="2"/>
      <c r="AP2019" s="2"/>
      <c r="AQ2019" s="2"/>
      <c r="AR2019" s="55"/>
      <c r="AS2019" s="85"/>
      <c r="AT2019" s="85"/>
      <c r="AU2019" s="85"/>
      <c r="AV2019" s="85"/>
      <c r="AW2019" s="100"/>
      <c r="AX2019" s="2"/>
      <c r="AY2019" s="2"/>
      <c r="AZ2019" s="2"/>
      <c r="BA2019" s="2"/>
      <c r="BB2019" s="55"/>
      <c r="BC2019" s="105"/>
      <c r="BD2019" s="105"/>
      <c r="BE2019" s="105"/>
      <c r="BF2019" s="105"/>
      <c r="BG2019" s="109"/>
      <c r="BH2019" s="2"/>
      <c r="BI2019" s="2"/>
      <c r="BJ2019" s="2"/>
      <c r="BK2019" s="2"/>
      <c r="BL2019" s="55"/>
      <c r="BM2019" s="48"/>
      <c r="BN2019" s="48"/>
      <c r="BO2019" s="48"/>
      <c r="BP2019" s="48"/>
      <c r="BQ2019" s="117"/>
      <c r="BR2019" s="2"/>
      <c r="BS2019" s="2"/>
      <c r="BT2019" s="2"/>
      <c r="BU2019" s="2"/>
      <c r="BV2019" s="55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18" t="s">
        <v>59</v>
      </c>
      <c r="H2020" s="3">
        <v>2024</v>
      </c>
      <c r="I2020" s="20" t="s">
        <v>316</v>
      </c>
      <c r="J2020" s="185" t="s">
        <v>348</v>
      </c>
      <c r="K2020" s="185" t="s">
        <v>320</v>
      </c>
      <c r="L2020" s="187">
        <f t="shared" si="64"/>
        <v>0</v>
      </c>
      <c r="M2020" s="187">
        <f t="shared" si="65"/>
        <v>0</v>
      </c>
      <c r="N2020" s="186"/>
      <c r="O2020" s="33"/>
      <c r="P2020" s="33"/>
      <c r="Q2020" s="33"/>
      <c r="R2020" s="33"/>
      <c r="S2020" s="42"/>
      <c r="T2020" s="2"/>
      <c r="U2020" s="2"/>
      <c r="V2020" s="2"/>
      <c r="W2020" s="2"/>
      <c r="X2020" s="55"/>
      <c r="Y2020" s="62"/>
      <c r="Z2020" s="62"/>
      <c r="AA2020" s="62"/>
      <c r="AB2020" s="62"/>
      <c r="AC2020" s="68"/>
      <c r="AD2020" s="2"/>
      <c r="AE2020" s="2"/>
      <c r="AF2020" s="2"/>
      <c r="AG2020" s="2"/>
      <c r="AH2020" s="55"/>
      <c r="AI2020" s="72"/>
      <c r="AJ2020" s="72"/>
      <c r="AK2020" s="72"/>
      <c r="AL2020" s="72"/>
      <c r="AM2020" s="80"/>
      <c r="AN2020" s="2"/>
      <c r="AO2020" s="2"/>
      <c r="AP2020" s="2"/>
      <c r="AQ2020" s="2"/>
      <c r="AR2020" s="55"/>
      <c r="AS2020" s="85"/>
      <c r="AT2020" s="85"/>
      <c r="AU2020" s="85"/>
      <c r="AV2020" s="85"/>
      <c r="AW2020" s="100"/>
      <c r="AX2020" s="2"/>
      <c r="AY2020" s="2"/>
      <c r="AZ2020" s="2"/>
      <c r="BA2020" s="2"/>
      <c r="BB2020" s="55"/>
      <c r="BC2020" s="105"/>
      <c r="BD2020" s="105"/>
      <c r="BE2020" s="105"/>
      <c r="BF2020" s="105"/>
      <c r="BG2020" s="109"/>
      <c r="BH2020" s="2"/>
      <c r="BI2020" s="2"/>
      <c r="BJ2020" s="2"/>
      <c r="BK2020" s="2"/>
      <c r="BL2020" s="55"/>
      <c r="BM2020" s="48"/>
      <c r="BN2020" s="48"/>
      <c r="BO2020" s="48"/>
      <c r="BP2020" s="48"/>
      <c r="BQ2020" s="117"/>
      <c r="BR2020" s="2"/>
      <c r="BS2020" s="2"/>
      <c r="BT2020" s="2"/>
      <c r="BU2020" s="2"/>
      <c r="BV2020" s="55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18" t="s">
        <v>59</v>
      </c>
      <c r="H2021" s="3">
        <v>2024</v>
      </c>
      <c r="I2021" s="20" t="s">
        <v>282</v>
      </c>
      <c r="J2021" s="184" t="s">
        <v>272</v>
      </c>
      <c r="K2021" s="184" t="s">
        <v>321</v>
      </c>
      <c r="L2021" s="187">
        <f t="shared" si="64"/>
        <v>0</v>
      </c>
      <c r="M2021" s="187">
        <f t="shared" si="65"/>
        <v>0</v>
      </c>
      <c r="N2021" s="186"/>
      <c r="O2021" s="33"/>
      <c r="P2021" s="33"/>
      <c r="Q2021" s="33"/>
      <c r="R2021" s="33"/>
      <c r="S2021" s="42"/>
      <c r="T2021" s="2"/>
      <c r="U2021" s="2"/>
      <c r="V2021" s="2"/>
      <c r="W2021" s="2"/>
      <c r="X2021" s="55"/>
      <c r="Y2021" s="62"/>
      <c r="Z2021" s="62"/>
      <c r="AA2021" s="62"/>
      <c r="AB2021" s="62"/>
      <c r="AC2021" s="68"/>
      <c r="AD2021" s="2"/>
      <c r="AE2021" s="2"/>
      <c r="AF2021" s="2"/>
      <c r="AG2021" s="2"/>
      <c r="AH2021" s="55"/>
      <c r="AI2021" s="72"/>
      <c r="AJ2021" s="72"/>
      <c r="AK2021" s="72"/>
      <c r="AL2021" s="72"/>
      <c r="AM2021" s="80"/>
      <c r="AN2021" s="2"/>
      <c r="AO2021" s="2"/>
      <c r="AP2021" s="2"/>
      <c r="AQ2021" s="2"/>
      <c r="AR2021" s="55"/>
      <c r="AS2021" s="85"/>
      <c r="AT2021" s="85"/>
      <c r="AU2021" s="85"/>
      <c r="AV2021" s="85"/>
      <c r="AW2021" s="100"/>
      <c r="AX2021" s="2"/>
      <c r="AY2021" s="2"/>
      <c r="AZ2021" s="2"/>
      <c r="BA2021" s="2"/>
      <c r="BB2021" s="55"/>
      <c r="BC2021" s="105"/>
      <c r="BD2021" s="105"/>
      <c r="BE2021" s="105"/>
      <c r="BF2021" s="105"/>
      <c r="BG2021" s="109"/>
      <c r="BH2021" s="2"/>
      <c r="BI2021" s="2"/>
      <c r="BJ2021" s="2"/>
      <c r="BK2021" s="2"/>
      <c r="BL2021" s="55"/>
      <c r="BM2021" s="48"/>
      <c r="BN2021" s="48"/>
      <c r="BO2021" s="48"/>
      <c r="BP2021" s="48"/>
      <c r="BQ2021" s="117"/>
      <c r="BR2021" s="2"/>
      <c r="BS2021" s="2"/>
      <c r="BT2021" s="2"/>
      <c r="BU2021" s="2"/>
      <c r="BV2021" s="55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18" t="s">
        <v>59</v>
      </c>
      <c r="H2022" s="3">
        <v>2024</v>
      </c>
      <c r="I2022" s="20" t="s">
        <v>282</v>
      </c>
      <c r="J2022" s="184" t="s">
        <v>273</v>
      </c>
      <c r="K2022" s="184" t="s">
        <v>321</v>
      </c>
      <c r="L2022" s="187">
        <f t="shared" si="64"/>
        <v>0</v>
      </c>
      <c r="M2022" s="187">
        <f t="shared" si="65"/>
        <v>0</v>
      </c>
      <c r="N2022" s="186"/>
      <c r="O2022" s="33"/>
      <c r="P2022" s="33"/>
      <c r="Q2022" s="33"/>
      <c r="R2022" s="33"/>
      <c r="S2022" s="42"/>
      <c r="T2022" s="2"/>
      <c r="U2022" s="2"/>
      <c r="V2022" s="2"/>
      <c r="W2022" s="2"/>
      <c r="X2022" s="55"/>
      <c r="Y2022" s="62"/>
      <c r="Z2022" s="62"/>
      <c r="AA2022" s="62"/>
      <c r="AB2022" s="62"/>
      <c r="AC2022" s="68"/>
      <c r="AD2022" s="2"/>
      <c r="AE2022" s="2"/>
      <c r="AF2022" s="2"/>
      <c r="AG2022" s="2"/>
      <c r="AH2022" s="55"/>
      <c r="AI2022" s="72"/>
      <c r="AJ2022" s="72"/>
      <c r="AK2022" s="72"/>
      <c r="AL2022" s="72"/>
      <c r="AM2022" s="80"/>
      <c r="AN2022" s="2"/>
      <c r="AO2022" s="2"/>
      <c r="AP2022" s="2"/>
      <c r="AQ2022" s="2"/>
      <c r="AR2022" s="55"/>
      <c r="AS2022" s="85"/>
      <c r="AT2022" s="85"/>
      <c r="AU2022" s="85"/>
      <c r="AV2022" s="85"/>
      <c r="AW2022" s="100"/>
      <c r="AX2022" s="2"/>
      <c r="AY2022" s="2"/>
      <c r="AZ2022" s="2"/>
      <c r="BA2022" s="2"/>
      <c r="BB2022" s="55"/>
      <c r="BC2022" s="105"/>
      <c r="BD2022" s="105"/>
      <c r="BE2022" s="105"/>
      <c r="BF2022" s="105"/>
      <c r="BG2022" s="109"/>
      <c r="BH2022" s="2"/>
      <c r="BI2022" s="2"/>
      <c r="BJ2022" s="2"/>
      <c r="BK2022" s="2"/>
      <c r="BL2022" s="55"/>
      <c r="BM2022" s="48"/>
      <c r="BN2022" s="48"/>
      <c r="BO2022" s="48"/>
      <c r="BP2022" s="48"/>
      <c r="BQ2022" s="117"/>
      <c r="BR2022" s="2"/>
      <c r="BS2022" s="2"/>
      <c r="BT2022" s="2"/>
      <c r="BU2022" s="2"/>
      <c r="BV2022" s="55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18" t="s">
        <v>59</v>
      </c>
      <c r="H2023" s="3">
        <v>2024</v>
      </c>
      <c r="I2023" s="20" t="s">
        <v>282</v>
      </c>
      <c r="J2023" s="184" t="s">
        <v>274</v>
      </c>
      <c r="K2023" s="184" t="s">
        <v>321</v>
      </c>
      <c r="L2023" s="187">
        <f>SUM(R2025,W2025,AB2025,AG2025,AL2025,AQ2025,AV2025,BA2025,BF2025,BK2025,BP2025,BU2025)</f>
        <v>0</v>
      </c>
      <c r="M2023" s="187">
        <f>SUM(S2025,X2025,AC2025,AH2025,AM2025,AR2025,AW2025,BB2025,BG2025,BL2025,BQ2025,BV2025)</f>
        <v>0</v>
      </c>
      <c r="N2023" s="186"/>
      <c r="O2023" s="33"/>
      <c r="P2023" s="33"/>
      <c r="Q2023" s="33"/>
      <c r="R2023" s="33"/>
      <c r="S2023" s="42"/>
      <c r="T2023" s="2"/>
      <c r="U2023" s="2"/>
      <c r="V2023" s="2"/>
      <c r="W2023" s="2"/>
      <c r="X2023" s="55"/>
      <c r="Y2023" s="62"/>
      <c r="Z2023" s="62"/>
      <c r="AA2023" s="62"/>
      <c r="AB2023" s="62"/>
      <c r="AC2023" s="68"/>
      <c r="AD2023" s="2"/>
      <c r="AE2023" s="2"/>
      <c r="AF2023" s="2"/>
      <c r="AG2023" s="2"/>
      <c r="AH2023" s="55"/>
      <c r="AI2023" s="72"/>
      <c r="AJ2023" s="72"/>
      <c r="AK2023" s="72"/>
      <c r="AL2023" s="72"/>
      <c r="AM2023" s="80"/>
      <c r="AN2023" s="2"/>
      <c r="AO2023" s="2"/>
      <c r="AP2023" s="2"/>
      <c r="AQ2023" s="2"/>
      <c r="AR2023" s="55"/>
      <c r="AS2023" s="85"/>
      <c r="AT2023" s="85"/>
      <c r="AU2023" s="85"/>
      <c r="AV2023" s="85"/>
      <c r="AW2023" s="100"/>
      <c r="AX2023" s="2"/>
      <c r="AY2023" s="2"/>
      <c r="AZ2023" s="2"/>
      <c r="BA2023" s="2"/>
      <c r="BB2023" s="55"/>
      <c r="BC2023" s="105"/>
      <c r="BD2023" s="105"/>
      <c r="BE2023" s="105"/>
      <c r="BF2023" s="105"/>
      <c r="BG2023" s="109"/>
      <c r="BH2023" s="2"/>
      <c r="BI2023" s="2"/>
      <c r="BJ2023" s="2"/>
      <c r="BK2023" s="2"/>
      <c r="BL2023" s="55"/>
      <c r="BM2023" s="48"/>
      <c r="BN2023" s="48"/>
      <c r="BO2023" s="48"/>
      <c r="BP2023" s="48"/>
      <c r="BQ2023" s="117"/>
      <c r="BR2023" s="2"/>
      <c r="BS2023" s="2"/>
      <c r="BT2023" s="2"/>
      <c r="BU2023" s="2"/>
      <c r="BV2023" s="55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18" t="s">
        <v>59</v>
      </c>
      <c r="H2024" s="3">
        <v>2024</v>
      </c>
      <c r="I2024" s="20" t="s">
        <v>282</v>
      </c>
      <c r="J2024" s="184" t="s">
        <v>275</v>
      </c>
      <c r="K2024" s="184" t="s">
        <v>321</v>
      </c>
      <c r="L2024" s="187">
        <f>SUM(R2025,W2025,AB2025,AG2025,AL2025,AQ2025,AV2025,BA2025,BF2025,BK2025,BP2025,BU2025)</f>
        <v>0</v>
      </c>
      <c r="M2024" s="187">
        <f>SUM(S2025,X2025,AC2025,AH2025,AM2025,AR2025,AW2025,BB2025,BG2025,BL2025,BQ2025,BV2025)</f>
        <v>0</v>
      </c>
      <c r="N2024" s="186"/>
      <c r="O2024" s="33"/>
      <c r="P2024" s="33"/>
      <c r="Q2024" s="33"/>
      <c r="R2024" s="33"/>
      <c r="S2024" s="42"/>
      <c r="T2024" s="2"/>
      <c r="U2024" s="2"/>
      <c r="V2024" s="2"/>
      <c r="W2024" s="2"/>
      <c r="X2024" s="55"/>
      <c r="Y2024" s="62"/>
      <c r="Z2024" s="62"/>
      <c r="AA2024" s="62"/>
      <c r="AB2024" s="62"/>
      <c r="AC2024" s="68"/>
      <c r="AD2024" s="2"/>
      <c r="AE2024" s="2"/>
      <c r="AF2024" s="2"/>
      <c r="AG2024" s="2"/>
      <c r="AH2024" s="55"/>
      <c r="AI2024" s="72"/>
      <c r="AJ2024" s="72"/>
      <c r="AK2024" s="72"/>
      <c r="AL2024" s="72"/>
      <c r="AM2024" s="80"/>
      <c r="AN2024" s="2"/>
      <c r="AO2024" s="2"/>
      <c r="AP2024" s="2"/>
      <c r="AQ2024" s="2"/>
      <c r="AR2024" s="55"/>
      <c r="AS2024" s="85"/>
      <c r="AT2024" s="85"/>
      <c r="AU2024" s="85"/>
      <c r="AV2024" s="85"/>
      <c r="AW2024" s="100"/>
      <c r="AX2024" s="2"/>
      <c r="AY2024" s="2"/>
      <c r="AZ2024" s="2"/>
      <c r="BA2024" s="2"/>
      <c r="BB2024" s="55"/>
      <c r="BC2024" s="105"/>
      <c r="BD2024" s="105"/>
      <c r="BE2024" s="105"/>
      <c r="BF2024" s="105"/>
      <c r="BG2024" s="109"/>
      <c r="BH2024" s="2"/>
      <c r="BI2024" s="2"/>
      <c r="BJ2024" s="2"/>
      <c r="BK2024" s="2"/>
      <c r="BL2024" s="55"/>
      <c r="BM2024" s="48"/>
      <c r="BN2024" s="48"/>
      <c r="BO2024" s="48"/>
      <c r="BP2024" s="48"/>
      <c r="BQ2024" s="117"/>
      <c r="BR2024" s="2"/>
      <c r="BS2024" s="2"/>
      <c r="BT2024" s="2"/>
      <c r="BU2024" s="2"/>
      <c r="BV2024" s="55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18" t="s">
        <v>59</v>
      </c>
      <c r="H2025" s="3">
        <v>2024</v>
      </c>
      <c r="I2025" s="20" t="s">
        <v>282</v>
      </c>
      <c r="J2025" s="184" t="s">
        <v>276</v>
      </c>
      <c r="K2025" s="184" t="s">
        <v>320</v>
      </c>
      <c r="L2025" s="187">
        <f t="shared" si="64"/>
        <v>0</v>
      </c>
      <c r="M2025" s="187">
        <f t="shared" si="65"/>
        <v>0</v>
      </c>
      <c r="N2025" s="186"/>
      <c r="O2025" s="33"/>
      <c r="P2025" s="33"/>
      <c r="Q2025" s="33"/>
      <c r="R2025" s="33"/>
      <c r="S2025" s="42"/>
      <c r="T2025" s="2"/>
      <c r="U2025" s="2"/>
      <c r="V2025" s="2"/>
      <c r="W2025" s="2"/>
      <c r="X2025" s="55"/>
      <c r="Y2025" s="62"/>
      <c r="Z2025" s="62"/>
      <c r="AA2025" s="62"/>
      <c r="AB2025" s="62"/>
      <c r="AC2025" s="68"/>
      <c r="AD2025" s="2"/>
      <c r="AE2025" s="2"/>
      <c r="AF2025" s="2"/>
      <c r="AG2025" s="2"/>
      <c r="AH2025" s="55"/>
      <c r="AI2025" s="72"/>
      <c r="AJ2025" s="72"/>
      <c r="AK2025" s="72"/>
      <c r="AL2025" s="72"/>
      <c r="AM2025" s="80"/>
      <c r="AN2025" s="2"/>
      <c r="AO2025" s="2"/>
      <c r="AP2025" s="2"/>
      <c r="AQ2025" s="2"/>
      <c r="AR2025" s="55"/>
      <c r="AS2025" s="85"/>
      <c r="AT2025" s="85"/>
      <c r="AU2025" s="85"/>
      <c r="AV2025" s="85"/>
      <c r="AW2025" s="100"/>
      <c r="AX2025" s="2"/>
      <c r="AY2025" s="2"/>
      <c r="AZ2025" s="2"/>
      <c r="BA2025" s="2"/>
      <c r="BB2025" s="55"/>
      <c r="BC2025" s="105"/>
      <c r="BD2025" s="105"/>
      <c r="BE2025" s="105"/>
      <c r="BF2025" s="105"/>
      <c r="BG2025" s="109"/>
      <c r="BH2025" s="2"/>
      <c r="BI2025" s="2"/>
      <c r="BJ2025" s="2"/>
      <c r="BK2025" s="2"/>
      <c r="BL2025" s="55"/>
      <c r="BM2025" s="48"/>
      <c r="BN2025" s="48"/>
      <c r="BO2025" s="48"/>
      <c r="BP2025" s="48"/>
      <c r="BQ2025" s="117"/>
      <c r="BR2025" s="2"/>
      <c r="BS2025" s="2"/>
      <c r="BT2025" s="2"/>
      <c r="BU2025" s="2"/>
      <c r="BV2025" s="55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18" t="s">
        <v>59</v>
      </c>
      <c r="H2026" s="3">
        <v>2024</v>
      </c>
      <c r="I2026" s="20" t="s">
        <v>282</v>
      </c>
      <c r="J2026" s="184" t="s">
        <v>277</v>
      </c>
      <c r="K2026" s="184" t="s">
        <v>320</v>
      </c>
      <c r="L2026" s="187">
        <f t="shared" si="64"/>
        <v>0</v>
      </c>
      <c r="M2026" s="187">
        <f t="shared" si="65"/>
        <v>0</v>
      </c>
      <c r="N2026" s="186"/>
      <c r="O2026" s="33"/>
      <c r="P2026" s="33"/>
      <c r="Q2026" s="33"/>
      <c r="R2026" s="33"/>
      <c r="S2026" s="42"/>
      <c r="T2026" s="2"/>
      <c r="U2026" s="2"/>
      <c r="V2026" s="2"/>
      <c r="W2026" s="2"/>
      <c r="X2026" s="55"/>
      <c r="Y2026" s="62"/>
      <c r="Z2026" s="62"/>
      <c r="AA2026" s="62"/>
      <c r="AB2026" s="62"/>
      <c r="AC2026" s="68"/>
      <c r="AD2026" s="2"/>
      <c r="AE2026" s="2"/>
      <c r="AF2026" s="2"/>
      <c r="AG2026" s="2"/>
      <c r="AH2026" s="55"/>
      <c r="AI2026" s="72"/>
      <c r="AJ2026" s="72"/>
      <c r="AK2026" s="72"/>
      <c r="AL2026" s="72"/>
      <c r="AM2026" s="80"/>
      <c r="AN2026" s="2"/>
      <c r="AO2026" s="2"/>
      <c r="AP2026" s="2"/>
      <c r="AQ2026" s="2"/>
      <c r="AR2026" s="55"/>
      <c r="AS2026" s="85"/>
      <c r="AT2026" s="85"/>
      <c r="AU2026" s="85"/>
      <c r="AV2026" s="85"/>
      <c r="AW2026" s="100"/>
      <c r="AX2026" s="2"/>
      <c r="AY2026" s="2"/>
      <c r="AZ2026" s="2"/>
      <c r="BA2026" s="2"/>
      <c r="BB2026" s="55"/>
      <c r="BC2026" s="105"/>
      <c r="BD2026" s="105"/>
      <c r="BE2026" s="105"/>
      <c r="BF2026" s="105"/>
      <c r="BG2026" s="109"/>
      <c r="BH2026" s="2"/>
      <c r="BI2026" s="2"/>
      <c r="BJ2026" s="2"/>
      <c r="BK2026" s="2"/>
      <c r="BL2026" s="55"/>
      <c r="BM2026" s="48"/>
      <c r="BN2026" s="48"/>
      <c r="BO2026" s="48"/>
      <c r="BP2026" s="48"/>
      <c r="BQ2026" s="117"/>
      <c r="BR2026" s="2"/>
      <c r="BS2026" s="2"/>
      <c r="BT2026" s="2"/>
      <c r="BU2026" s="2"/>
      <c r="BV2026" s="55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18" t="s">
        <v>59</v>
      </c>
      <c r="H2027" s="3">
        <v>2024</v>
      </c>
      <c r="I2027" s="20" t="s">
        <v>283</v>
      </c>
      <c r="J2027" s="184" t="s">
        <v>298</v>
      </c>
      <c r="K2027" s="184" t="s">
        <v>321</v>
      </c>
      <c r="L2027" s="187">
        <f t="shared" si="64"/>
        <v>0</v>
      </c>
      <c r="M2027" s="187">
        <f t="shared" si="65"/>
        <v>0</v>
      </c>
      <c r="N2027" s="186"/>
      <c r="O2027" s="33"/>
      <c r="P2027" s="33"/>
      <c r="Q2027" s="33"/>
      <c r="R2027" s="33"/>
      <c r="S2027" s="42"/>
      <c r="T2027" s="2"/>
      <c r="U2027" s="2"/>
      <c r="V2027" s="2"/>
      <c r="W2027" s="2"/>
      <c r="X2027" s="55"/>
      <c r="Y2027" s="62"/>
      <c r="Z2027" s="62"/>
      <c r="AA2027" s="62"/>
      <c r="AB2027" s="62"/>
      <c r="AC2027" s="68"/>
      <c r="AD2027" s="2"/>
      <c r="AE2027" s="2"/>
      <c r="AF2027" s="2"/>
      <c r="AG2027" s="2"/>
      <c r="AH2027" s="55"/>
      <c r="AI2027" s="72"/>
      <c r="AJ2027" s="72"/>
      <c r="AK2027" s="72"/>
      <c r="AL2027" s="72"/>
      <c r="AM2027" s="80"/>
      <c r="AN2027" s="2"/>
      <c r="AO2027" s="2"/>
      <c r="AP2027" s="2"/>
      <c r="AQ2027" s="2"/>
      <c r="AR2027" s="55"/>
      <c r="AS2027" s="85"/>
      <c r="AT2027" s="85"/>
      <c r="AU2027" s="85"/>
      <c r="AV2027" s="85"/>
      <c r="AW2027" s="100"/>
      <c r="AX2027" s="2"/>
      <c r="AY2027" s="2"/>
      <c r="AZ2027" s="2"/>
      <c r="BA2027" s="2"/>
      <c r="BB2027" s="55"/>
      <c r="BC2027" s="105"/>
      <c r="BD2027" s="105"/>
      <c r="BE2027" s="105"/>
      <c r="BF2027" s="105"/>
      <c r="BG2027" s="109"/>
      <c r="BH2027" s="2"/>
      <c r="BI2027" s="2"/>
      <c r="BJ2027" s="2"/>
      <c r="BK2027" s="2"/>
      <c r="BL2027" s="55"/>
      <c r="BM2027" s="48"/>
      <c r="BN2027" s="48"/>
      <c r="BO2027" s="48"/>
      <c r="BP2027" s="48"/>
      <c r="BQ2027" s="117"/>
      <c r="BR2027" s="2"/>
      <c r="BS2027" s="2"/>
      <c r="BT2027" s="2"/>
      <c r="BU2027" s="2"/>
      <c r="BV2027" s="55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18" t="s">
        <v>59</v>
      </c>
      <c r="H2028" s="3">
        <v>2024</v>
      </c>
      <c r="I2028" s="20" t="s">
        <v>283</v>
      </c>
      <c r="J2028" s="184" t="s">
        <v>278</v>
      </c>
      <c r="K2028" s="184" t="s">
        <v>320</v>
      </c>
      <c r="L2028" s="187">
        <f t="shared" si="64"/>
        <v>2</v>
      </c>
      <c r="M2028" s="187">
        <f t="shared" si="65"/>
        <v>9.7550000000000008</v>
      </c>
      <c r="N2028" s="186" t="s">
        <v>371</v>
      </c>
      <c r="O2028" s="33"/>
      <c r="P2028" s="33"/>
      <c r="Q2028" s="33"/>
      <c r="R2028" s="33"/>
      <c r="S2028" s="42"/>
      <c r="T2028" s="2"/>
      <c r="U2028" s="2"/>
      <c r="V2028" s="2"/>
      <c r="W2028" s="2"/>
      <c r="X2028" s="55"/>
      <c r="Y2028" s="62"/>
      <c r="Z2028" s="62"/>
      <c r="AA2028" s="62"/>
      <c r="AB2028" s="62"/>
      <c r="AC2028" s="68"/>
      <c r="AD2028" s="2"/>
      <c r="AE2028" s="2"/>
      <c r="AF2028" s="2"/>
      <c r="AG2028" s="2"/>
      <c r="AH2028" s="55"/>
      <c r="AI2028" s="72"/>
      <c r="AJ2028" s="72"/>
      <c r="AK2028" s="72"/>
      <c r="AL2028" s="72"/>
      <c r="AM2028" s="80"/>
      <c r="AN2028" s="2"/>
      <c r="AO2028" s="2"/>
      <c r="AP2028" s="2"/>
      <c r="AQ2028" s="2"/>
      <c r="AR2028" s="55"/>
      <c r="AS2028" s="85"/>
      <c r="AT2028" s="85"/>
      <c r="AU2028" s="85"/>
      <c r="AV2028" s="85"/>
      <c r="AW2028" s="100"/>
      <c r="AX2028" s="2"/>
      <c r="AY2028" s="2"/>
      <c r="AZ2028" s="2"/>
      <c r="BA2028" s="2"/>
      <c r="BB2028" s="55"/>
      <c r="BC2028" s="105"/>
      <c r="BD2028" s="105"/>
      <c r="BE2028" s="105"/>
      <c r="BF2028" s="105"/>
      <c r="BG2028" s="109"/>
      <c r="BH2028" s="2"/>
      <c r="BI2028" s="2"/>
      <c r="BJ2028" s="2"/>
      <c r="BK2028" s="2"/>
      <c r="BL2028" s="55"/>
      <c r="BM2028" s="48" t="s">
        <v>1098</v>
      </c>
      <c r="BN2028" s="48"/>
      <c r="BO2028" s="48"/>
      <c r="BP2028" s="48">
        <v>2</v>
      </c>
      <c r="BQ2028" s="117">
        <v>9.7550000000000008</v>
      </c>
      <c r="BR2028" s="2"/>
      <c r="BS2028" s="2"/>
      <c r="BT2028" s="2"/>
      <c r="BU2028" s="2"/>
      <c r="BV2028" s="55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18" t="s">
        <v>59</v>
      </c>
      <c r="H2029" s="3">
        <v>2024</v>
      </c>
      <c r="I2029" s="20" t="s">
        <v>283</v>
      </c>
      <c r="J2029" s="184" t="s">
        <v>279</v>
      </c>
      <c r="K2029" s="184" t="s">
        <v>320</v>
      </c>
      <c r="L2029" s="187">
        <f t="shared" si="64"/>
        <v>0</v>
      </c>
      <c r="M2029" s="187">
        <f t="shared" si="65"/>
        <v>0</v>
      </c>
      <c r="N2029" s="186"/>
      <c r="O2029" s="33"/>
      <c r="P2029" s="33"/>
      <c r="Q2029" s="33"/>
      <c r="R2029" s="33"/>
      <c r="S2029" s="42"/>
      <c r="T2029" s="2"/>
      <c r="U2029" s="2"/>
      <c r="V2029" s="2"/>
      <c r="W2029" s="2"/>
      <c r="X2029" s="55"/>
      <c r="Y2029" s="62"/>
      <c r="Z2029" s="62"/>
      <c r="AA2029" s="62"/>
      <c r="AB2029" s="62"/>
      <c r="AC2029" s="68"/>
      <c r="AD2029" s="2"/>
      <c r="AE2029" s="2"/>
      <c r="AF2029" s="2"/>
      <c r="AG2029" s="2"/>
      <c r="AH2029" s="55"/>
      <c r="AI2029" s="72"/>
      <c r="AJ2029" s="72"/>
      <c r="AK2029" s="72"/>
      <c r="AL2029" s="72"/>
      <c r="AM2029" s="80"/>
      <c r="AN2029" s="2"/>
      <c r="AO2029" s="2"/>
      <c r="AP2029" s="2"/>
      <c r="AQ2029" s="2"/>
      <c r="AR2029" s="55"/>
      <c r="AS2029" s="85"/>
      <c r="AT2029" s="85"/>
      <c r="AU2029" s="85"/>
      <c r="AV2029" s="85"/>
      <c r="AW2029" s="100"/>
      <c r="AX2029" s="2"/>
      <c r="AY2029" s="2"/>
      <c r="AZ2029" s="2"/>
      <c r="BA2029" s="2"/>
      <c r="BB2029" s="55"/>
      <c r="BC2029" s="105"/>
      <c r="BD2029" s="105"/>
      <c r="BE2029" s="105"/>
      <c r="BF2029" s="105"/>
      <c r="BG2029" s="109"/>
      <c r="BH2029" s="2"/>
      <c r="BI2029" s="2"/>
      <c r="BJ2029" s="2"/>
      <c r="BK2029" s="2"/>
      <c r="BL2029" s="55"/>
      <c r="BM2029" s="48"/>
      <c r="BN2029" s="48"/>
      <c r="BO2029" s="48"/>
      <c r="BP2029" s="48"/>
      <c r="BQ2029" s="117"/>
      <c r="BR2029" s="2"/>
      <c r="BS2029" s="2"/>
      <c r="BT2029" s="2"/>
      <c r="BU2029" s="2"/>
      <c r="BV2029" s="55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18" t="s">
        <v>59</v>
      </c>
      <c r="H2030" s="3">
        <v>2024</v>
      </c>
      <c r="I2030" s="20" t="s">
        <v>286</v>
      </c>
      <c r="J2030" s="184" t="s">
        <v>280</v>
      </c>
      <c r="K2030" s="184" t="s">
        <v>319</v>
      </c>
      <c r="L2030" s="187">
        <f t="shared" si="64"/>
        <v>0</v>
      </c>
      <c r="M2030" s="187">
        <f t="shared" si="65"/>
        <v>0</v>
      </c>
      <c r="N2030" s="186"/>
      <c r="O2030" s="33"/>
      <c r="P2030" s="33"/>
      <c r="Q2030" s="33"/>
      <c r="R2030" s="33"/>
      <c r="S2030" s="42"/>
      <c r="T2030" s="2"/>
      <c r="U2030" s="2"/>
      <c r="V2030" s="2"/>
      <c r="W2030" s="2"/>
      <c r="X2030" s="55"/>
      <c r="Y2030" s="62"/>
      <c r="Z2030" s="62"/>
      <c r="AA2030" s="62"/>
      <c r="AB2030" s="62"/>
      <c r="AC2030" s="68"/>
      <c r="AD2030" s="2"/>
      <c r="AE2030" s="2"/>
      <c r="AF2030" s="2"/>
      <c r="AG2030" s="2"/>
      <c r="AH2030" s="55"/>
      <c r="AI2030" s="72"/>
      <c r="AJ2030" s="72"/>
      <c r="AK2030" s="72"/>
      <c r="AL2030" s="72"/>
      <c r="AM2030" s="80"/>
      <c r="AN2030" s="2"/>
      <c r="AO2030" s="2"/>
      <c r="AP2030" s="2"/>
      <c r="AQ2030" s="2"/>
      <c r="AR2030" s="55"/>
      <c r="AS2030" s="85"/>
      <c r="AT2030" s="85"/>
      <c r="AU2030" s="85"/>
      <c r="AV2030" s="85"/>
      <c r="AW2030" s="100"/>
      <c r="AX2030" s="2"/>
      <c r="AY2030" s="2"/>
      <c r="AZ2030" s="2"/>
      <c r="BA2030" s="2"/>
      <c r="BB2030" s="55"/>
      <c r="BC2030" s="105"/>
      <c r="BD2030" s="105"/>
      <c r="BE2030" s="105"/>
      <c r="BF2030" s="105"/>
      <c r="BG2030" s="109"/>
      <c r="BH2030" s="2"/>
      <c r="BI2030" s="2"/>
      <c r="BJ2030" s="2"/>
      <c r="BK2030" s="2"/>
      <c r="BL2030" s="55"/>
      <c r="BM2030" s="48"/>
      <c r="BN2030" s="48"/>
      <c r="BO2030" s="48"/>
      <c r="BP2030" s="48"/>
      <c r="BQ2030" s="117"/>
      <c r="BR2030" s="2"/>
      <c r="BS2030" s="2"/>
      <c r="BT2030" s="2"/>
      <c r="BU2030" s="2"/>
      <c r="BV2030" s="55"/>
    </row>
    <row r="2031" spans="1:74" hidden="1" x14ac:dyDescent="0.3">
      <c r="A2031" s="2" t="s">
        <v>58</v>
      </c>
      <c r="B2031" s="2" t="s">
        <v>2</v>
      </c>
      <c r="C2031" s="2" t="s">
        <v>3</v>
      </c>
      <c r="D2031" s="2" t="s">
        <v>57</v>
      </c>
      <c r="E2031" s="3">
        <v>3</v>
      </c>
      <c r="F2031" s="3"/>
      <c r="G2031" s="18" t="s">
        <v>59</v>
      </c>
      <c r="H2031" s="3">
        <v>2024</v>
      </c>
      <c r="I2031" s="20" t="s">
        <v>286</v>
      </c>
      <c r="J2031" s="184" t="s">
        <v>281</v>
      </c>
      <c r="K2031" s="184" t="s">
        <v>319</v>
      </c>
      <c r="L2031" s="187">
        <f t="shared" si="64"/>
        <v>0</v>
      </c>
      <c r="M2031" s="187">
        <f t="shared" si="65"/>
        <v>127.086</v>
      </c>
      <c r="N2031" s="186" t="s">
        <v>1400</v>
      </c>
      <c r="O2031" s="33"/>
      <c r="P2031" s="33"/>
      <c r="Q2031" s="33"/>
      <c r="R2031" s="33"/>
      <c r="S2031" s="42"/>
      <c r="T2031" s="2"/>
      <c r="U2031" s="2"/>
      <c r="V2031" s="2"/>
      <c r="W2031" s="2"/>
      <c r="X2031" s="55"/>
      <c r="Y2031" s="62"/>
      <c r="Z2031" s="62"/>
      <c r="AA2031" s="62"/>
      <c r="AB2031" s="62"/>
      <c r="AC2031" s="68"/>
      <c r="AD2031" s="2"/>
      <c r="AE2031" s="2"/>
      <c r="AF2031" s="2"/>
      <c r="AG2031" s="2"/>
      <c r="AH2031" s="55"/>
      <c r="AI2031" s="72"/>
      <c r="AJ2031" s="72"/>
      <c r="AK2031" s="72"/>
      <c r="AL2031" s="72"/>
      <c r="AM2031" s="80"/>
      <c r="AN2031" s="2"/>
      <c r="AO2031" s="2"/>
      <c r="AP2031" s="2"/>
      <c r="AQ2031" s="2"/>
      <c r="AR2031" s="55"/>
      <c r="AS2031" s="85"/>
      <c r="AT2031" s="85"/>
      <c r="AU2031" s="85"/>
      <c r="AV2031" s="85"/>
      <c r="AW2031" s="100"/>
      <c r="AX2031" s="2"/>
      <c r="AY2031" s="2"/>
      <c r="AZ2031" s="2"/>
      <c r="BA2031" s="2"/>
      <c r="BB2031" s="55"/>
      <c r="BC2031" s="105" t="s">
        <v>933</v>
      </c>
      <c r="BD2031" s="105"/>
      <c r="BE2031" s="105"/>
      <c r="BF2031" s="105"/>
      <c r="BG2031" s="109">
        <v>7.6269999999999998</v>
      </c>
      <c r="BH2031" s="2" t="s">
        <v>933</v>
      </c>
      <c r="BI2031" s="2"/>
      <c r="BJ2031" s="2"/>
      <c r="BK2031" s="2"/>
      <c r="BL2031" s="55">
        <v>49.997999999999998</v>
      </c>
      <c r="BM2031" s="48" t="s">
        <v>1016</v>
      </c>
      <c r="BN2031" s="48"/>
      <c r="BO2031" s="48"/>
      <c r="BP2031" s="48"/>
      <c r="BQ2031" s="117">
        <v>69.460999999999999</v>
      </c>
      <c r="BR2031" s="2"/>
      <c r="BS2031" s="2"/>
      <c r="BT2031" s="2"/>
      <c r="BU2031" s="2"/>
      <c r="BV2031" s="55"/>
    </row>
    <row r="2032" spans="1:74" s="13" customFormat="1" hidden="1" x14ac:dyDescent="0.3">
      <c r="A2032" s="12" t="s">
        <v>58</v>
      </c>
      <c r="B2032" s="12" t="s">
        <v>2</v>
      </c>
      <c r="C2032" s="12" t="s">
        <v>3</v>
      </c>
      <c r="D2032" s="12" t="s">
        <v>57</v>
      </c>
      <c r="E2032" s="7">
        <v>3</v>
      </c>
      <c r="F2032" s="7"/>
      <c r="G2032" s="19" t="s">
        <v>59</v>
      </c>
      <c r="H2032" s="7">
        <v>2024</v>
      </c>
      <c r="I2032" s="21"/>
      <c r="J2032" s="12" t="s">
        <v>314</v>
      </c>
      <c r="K2032" s="12"/>
      <c r="L2032" s="147"/>
      <c r="M2032" s="147">
        <f>SUM(M1994:M2031)</f>
        <v>136.84100000000001</v>
      </c>
      <c r="N2032" s="183"/>
      <c r="O2032" s="12"/>
      <c r="P2032" s="12"/>
      <c r="Q2032" s="12"/>
      <c r="R2032" s="12"/>
      <c r="S2032" s="47">
        <f>SUM(S1994:S2031)</f>
        <v>0</v>
      </c>
      <c r="T2032" s="12"/>
      <c r="U2032" s="12"/>
      <c r="V2032" s="12"/>
      <c r="W2032" s="12"/>
      <c r="X2032" s="47">
        <f>SUM(X1994:X2031)</f>
        <v>0</v>
      </c>
      <c r="Y2032" s="12"/>
      <c r="Z2032" s="12"/>
      <c r="AA2032" s="12"/>
      <c r="AB2032" s="12"/>
      <c r="AC2032" s="47">
        <f>SUM(AC1994:AC2031)</f>
        <v>0</v>
      </c>
      <c r="AD2032" s="12"/>
      <c r="AE2032" s="12"/>
      <c r="AF2032" s="12"/>
      <c r="AG2032" s="12"/>
      <c r="AH2032" s="47">
        <f>SUM(AH1994:AH2031)</f>
        <v>0</v>
      </c>
      <c r="AI2032" s="12"/>
      <c r="AJ2032" s="12"/>
      <c r="AK2032" s="12"/>
      <c r="AL2032" s="12"/>
      <c r="AM2032" s="47">
        <f>SUM(AM1994:AM2031)</f>
        <v>0</v>
      </c>
      <c r="AN2032" s="12"/>
      <c r="AO2032" s="12"/>
      <c r="AP2032" s="12"/>
      <c r="AQ2032" s="12"/>
      <c r="AR2032" s="47">
        <f>SUM(AR1994:AR2031)</f>
        <v>0</v>
      </c>
      <c r="AS2032" s="12"/>
      <c r="AT2032" s="12"/>
      <c r="AU2032" s="12"/>
      <c r="AV2032" s="12"/>
      <c r="AW2032" s="47">
        <f>SUM(AW1994:AW2031)</f>
        <v>0</v>
      </c>
      <c r="AX2032" s="12"/>
      <c r="AY2032" s="12"/>
      <c r="AZ2032" s="12"/>
      <c r="BA2032" s="12"/>
      <c r="BB2032" s="47">
        <f>SUM(BB1994:BB2031)</f>
        <v>0</v>
      </c>
      <c r="BC2032" s="12"/>
      <c r="BD2032" s="12"/>
      <c r="BE2032" s="12"/>
      <c r="BF2032" s="12"/>
      <c r="BG2032" s="47">
        <f>SUM(BG1994:BG2031)</f>
        <v>7.6269999999999998</v>
      </c>
      <c r="BH2032" s="12"/>
      <c r="BI2032" s="12"/>
      <c r="BJ2032" s="12"/>
      <c r="BK2032" s="12"/>
      <c r="BL2032" s="47">
        <f>SUM(BL1994:BL2031)</f>
        <v>49.997999999999998</v>
      </c>
      <c r="BM2032" s="12"/>
      <c r="BN2032" s="12"/>
      <c r="BO2032" s="12"/>
      <c r="BP2032" s="12"/>
      <c r="BQ2032" s="47">
        <f>SUM(BQ1994:BQ2031)</f>
        <v>79.215999999999994</v>
      </c>
      <c r="BR2032" s="12"/>
      <c r="BS2032" s="12"/>
      <c r="BT2032" s="12"/>
      <c r="BU2032" s="12"/>
      <c r="BV2032" s="47">
        <f>SUM(BV1994:BV2031)</f>
        <v>0</v>
      </c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18" t="s">
        <v>5</v>
      </c>
      <c r="H2033" s="3">
        <v>2024</v>
      </c>
      <c r="I2033" s="20" t="s">
        <v>287</v>
      </c>
      <c r="J2033" s="184" t="s">
        <v>267</v>
      </c>
      <c r="K2033" s="184" t="s">
        <v>318</v>
      </c>
      <c r="L2033" s="187">
        <f t="shared" si="64"/>
        <v>0</v>
      </c>
      <c r="M2033" s="187">
        <f t="shared" si="65"/>
        <v>0</v>
      </c>
      <c r="N2033" s="186"/>
      <c r="O2033" s="33"/>
      <c r="P2033" s="33"/>
      <c r="Q2033" s="33"/>
      <c r="R2033" s="33"/>
      <c r="S2033" s="42"/>
      <c r="T2033" s="2"/>
      <c r="U2033" s="2"/>
      <c r="V2033" s="2"/>
      <c r="W2033" s="2"/>
      <c r="X2033" s="55"/>
      <c r="Y2033" s="62"/>
      <c r="Z2033" s="62"/>
      <c r="AA2033" s="62"/>
      <c r="AB2033" s="62"/>
      <c r="AC2033" s="68"/>
      <c r="AD2033" s="2"/>
      <c r="AE2033" s="2"/>
      <c r="AF2033" s="2"/>
      <c r="AG2033" s="2"/>
      <c r="AH2033" s="55"/>
      <c r="AI2033" s="72"/>
      <c r="AJ2033" s="72"/>
      <c r="AK2033" s="72"/>
      <c r="AL2033" s="72"/>
      <c r="AM2033" s="80"/>
      <c r="AN2033" s="2"/>
      <c r="AO2033" s="2"/>
      <c r="AP2033" s="2"/>
      <c r="AQ2033" s="2"/>
      <c r="AR2033" s="55"/>
      <c r="AS2033" s="85"/>
      <c r="AT2033" s="85"/>
      <c r="AU2033" s="85"/>
      <c r="AV2033" s="85"/>
      <c r="AW2033" s="100"/>
      <c r="AX2033" s="2"/>
      <c r="AY2033" s="2"/>
      <c r="AZ2033" s="2"/>
      <c r="BA2033" s="2"/>
      <c r="BB2033" s="55"/>
      <c r="BC2033" s="105"/>
      <c r="BD2033" s="105"/>
      <c r="BE2033" s="105"/>
      <c r="BF2033" s="105"/>
      <c r="BG2033" s="109"/>
      <c r="BH2033" s="2"/>
      <c r="BI2033" s="2"/>
      <c r="BJ2033" s="2"/>
      <c r="BK2033" s="2"/>
      <c r="BL2033" s="55"/>
      <c r="BM2033" s="48"/>
      <c r="BN2033" s="48"/>
      <c r="BO2033" s="48"/>
      <c r="BP2033" s="48"/>
      <c r="BQ2033" s="117"/>
      <c r="BR2033" s="2"/>
      <c r="BS2033" s="2"/>
      <c r="BT2033" s="2"/>
      <c r="BU2033" s="2"/>
      <c r="BV2033" s="55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18" t="s">
        <v>5</v>
      </c>
      <c r="H2034" s="3">
        <v>2024</v>
      </c>
      <c r="I2034" s="20" t="s">
        <v>287</v>
      </c>
      <c r="J2034" s="184" t="s">
        <v>291</v>
      </c>
      <c r="K2034" s="184" t="s">
        <v>319</v>
      </c>
      <c r="L2034" s="187">
        <f t="shared" si="64"/>
        <v>0</v>
      </c>
      <c r="M2034" s="187">
        <f t="shared" si="65"/>
        <v>0</v>
      </c>
      <c r="N2034" s="186"/>
      <c r="O2034" s="33"/>
      <c r="P2034" s="33"/>
      <c r="Q2034" s="33"/>
      <c r="R2034" s="33"/>
      <c r="S2034" s="42"/>
      <c r="T2034" s="2"/>
      <c r="U2034" s="2"/>
      <c r="V2034" s="2"/>
      <c r="W2034" s="2"/>
      <c r="X2034" s="55"/>
      <c r="Y2034" s="62"/>
      <c r="Z2034" s="62"/>
      <c r="AA2034" s="62"/>
      <c r="AB2034" s="62"/>
      <c r="AC2034" s="68"/>
      <c r="AD2034" s="2"/>
      <c r="AE2034" s="2"/>
      <c r="AF2034" s="2"/>
      <c r="AG2034" s="2"/>
      <c r="AH2034" s="55"/>
      <c r="AI2034" s="72"/>
      <c r="AJ2034" s="72"/>
      <c r="AK2034" s="72"/>
      <c r="AL2034" s="72"/>
      <c r="AM2034" s="80"/>
      <c r="AN2034" s="2"/>
      <c r="AO2034" s="2"/>
      <c r="AP2034" s="2"/>
      <c r="AQ2034" s="2"/>
      <c r="AR2034" s="55"/>
      <c r="AS2034" s="85"/>
      <c r="AT2034" s="85"/>
      <c r="AU2034" s="85"/>
      <c r="AV2034" s="85"/>
      <c r="AW2034" s="100"/>
      <c r="AX2034" s="2"/>
      <c r="AY2034" s="2"/>
      <c r="AZ2034" s="2"/>
      <c r="BA2034" s="2"/>
      <c r="BB2034" s="55"/>
      <c r="BC2034" s="105"/>
      <c r="BD2034" s="105"/>
      <c r="BE2034" s="105"/>
      <c r="BF2034" s="105"/>
      <c r="BG2034" s="109"/>
      <c r="BH2034" s="2"/>
      <c r="BI2034" s="2"/>
      <c r="BJ2034" s="2"/>
      <c r="BK2034" s="2"/>
      <c r="BL2034" s="55"/>
      <c r="BM2034" s="48"/>
      <c r="BN2034" s="48"/>
      <c r="BO2034" s="48"/>
      <c r="BP2034" s="48"/>
      <c r="BQ2034" s="117"/>
      <c r="BR2034" s="2"/>
      <c r="BS2034" s="2"/>
      <c r="BT2034" s="2"/>
      <c r="BU2034" s="2"/>
      <c r="BV2034" s="55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18" t="s">
        <v>5</v>
      </c>
      <c r="H2035" s="3">
        <v>2024</v>
      </c>
      <c r="I2035" s="20" t="s">
        <v>286</v>
      </c>
      <c r="J2035" s="184" t="s">
        <v>336</v>
      </c>
      <c r="K2035" s="184" t="s">
        <v>319</v>
      </c>
      <c r="L2035" s="187">
        <f t="shared" si="64"/>
        <v>0</v>
      </c>
      <c r="M2035" s="187">
        <f t="shared" si="65"/>
        <v>0</v>
      </c>
      <c r="N2035" s="186"/>
      <c r="O2035" s="33"/>
      <c r="P2035" s="33"/>
      <c r="Q2035" s="33"/>
      <c r="R2035" s="33"/>
      <c r="S2035" s="42"/>
      <c r="T2035" s="2"/>
      <c r="U2035" s="2"/>
      <c r="V2035" s="2"/>
      <c r="W2035" s="2"/>
      <c r="X2035" s="55"/>
      <c r="Y2035" s="62"/>
      <c r="Z2035" s="62"/>
      <c r="AA2035" s="62"/>
      <c r="AB2035" s="62"/>
      <c r="AC2035" s="68"/>
      <c r="AD2035" s="2"/>
      <c r="AE2035" s="2"/>
      <c r="AF2035" s="2"/>
      <c r="AG2035" s="2"/>
      <c r="AH2035" s="55"/>
      <c r="AI2035" s="72"/>
      <c r="AJ2035" s="72"/>
      <c r="AK2035" s="72"/>
      <c r="AL2035" s="72"/>
      <c r="AM2035" s="80"/>
      <c r="AN2035" s="2"/>
      <c r="AO2035" s="2"/>
      <c r="AP2035" s="2"/>
      <c r="AQ2035" s="2"/>
      <c r="AR2035" s="55"/>
      <c r="AS2035" s="85"/>
      <c r="AT2035" s="85"/>
      <c r="AU2035" s="85"/>
      <c r="AV2035" s="85"/>
      <c r="AW2035" s="100"/>
      <c r="AX2035" s="2"/>
      <c r="AY2035" s="2"/>
      <c r="AZ2035" s="2"/>
      <c r="BA2035" s="2"/>
      <c r="BB2035" s="55"/>
      <c r="BC2035" s="105"/>
      <c r="BD2035" s="105"/>
      <c r="BE2035" s="105"/>
      <c r="BF2035" s="105"/>
      <c r="BG2035" s="109"/>
      <c r="BH2035" s="2"/>
      <c r="BI2035" s="2"/>
      <c r="BJ2035" s="2"/>
      <c r="BK2035" s="2"/>
      <c r="BL2035" s="55"/>
      <c r="BM2035" s="48"/>
      <c r="BN2035" s="48"/>
      <c r="BO2035" s="48"/>
      <c r="BP2035" s="48"/>
      <c r="BQ2035" s="117"/>
      <c r="BR2035" s="2"/>
      <c r="BS2035" s="2"/>
      <c r="BT2035" s="2"/>
      <c r="BU2035" s="2"/>
      <c r="BV2035" s="55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18" t="s">
        <v>5</v>
      </c>
      <c r="H2036" s="3">
        <v>2024</v>
      </c>
      <c r="I2036" s="20" t="s">
        <v>286</v>
      </c>
      <c r="J2036" s="185" t="s">
        <v>337</v>
      </c>
      <c r="K2036" s="185" t="s">
        <v>318</v>
      </c>
      <c r="L2036" s="187">
        <f t="shared" si="64"/>
        <v>0</v>
      </c>
      <c r="M2036" s="187">
        <f t="shared" si="65"/>
        <v>0</v>
      </c>
      <c r="N2036" s="186"/>
      <c r="O2036" s="53"/>
      <c r="P2036" s="53"/>
      <c r="Q2036" s="53"/>
      <c r="R2036" s="53"/>
      <c r="S2036" s="54"/>
      <c r="T2036" s="8"/>
      <c r="U2036" s="8"/>
      <c r="V2036" s="8"/>
      <c r="W2036" s="8"/>
      <c r="X2036" s="122"/>
      <c r="Y2036" s="135"/>
      <c r="Z2036" s="135"/>
      <c r="AA2036" s="135"/>
      <c r="AB2036" s="135"/>
      <c r="AC2036" s="136"/>
      <c r="AD2036" s="8"/>
      <c r="AE2036" s="8"/>
      <c r="AF2036" s="8"/>
      <c r="AG2036" s="8"/>
      <c r="AH2036" s="122"/>
      <c r="AI2036" s="137"/>
      <c r="AJ2036" s="137"/>
      <c r="AK2036" s="137"/>
      <c r="AL2036" s="137"/>
      <c r="AM2036" s="138"/>
      <c r="AN2036" s="8"/>
      <c r="AO2036" s="8"/>
      <c r="AP2036" s="8"/>
      <c r="AQ2036" s="8"/>
      <c r="AR2036" s="122"/>
      <c r="AS2036" s="139"/>
      <c r="AT2036" s="139"/>
      <c r="AU2036" s="139"/>
      <c r="AV2036" s="139"/>
      <c r="AW2036" s="140"/>
      <c r="AX2036" s="8"/>
      <c r="AY2036" s="8"/>
      <c r="AZ2036" s="8"/>
      <c r="BA2036" s="8"/>
      <c r="BB2036" s="122"/>
      <c r="BC2036" s="141"/>
      <c r="BD2036" s="141"/>
      <c r="BE2036" s="141"/>
      <c r="BF2036" s="141"/>
      <c r="BG2036" s="142"/>
      <c r="BH2036" s="8"/>
      <c r="BI2036" s="8"/>
      <c r="BJ2036" s="8"/>
      <c r="BK2036" s="8"/>
      <c r="BL2036" s="122"/>
      <c r="BM2036" s="143"/>
      <c r="BN2036" s="143"/>
      <c r="BO2036" s="143"/>
      <c r="BP2036" s="143"/>
      <c r="BQ2036" s="144"/>
      <c r="BR2036" s="8"/>
      <c r="BS2036" s="8"/>
      <c r="BT2036" s="8"/>
      <c r="BU2036" s="8"/>
      <c r="BV2036" s="122"/>
    </row>
    <row r="2037" spans="1:74" ht="28.8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18" t="s">
        <v>5</v>
      </c>
      <c r="H2037" s="3">
        <v>2024</v>
      </c>
      <c r="I2037" s="20" t="s">
        <v>286</v>
      </c>
      <c r="J2037" s="185" t="s">
        <v>338</v>
      </c>
      <c r="K2037" s="185" t="s">
        <v>339</v>
      </c>
      <c r="L2037" s="187">
        <f t="shared" si="64"/>
        <v>0</v>
      </c>
      <c r="M2037" s="187">
        <f t="shared" si="65"/>
        <v>0</v>
      </c>
      <c r="N2037" s="186"/>
      <c r="O2037" s="53"/>
      <c r="P2037" s="53"/>
      <c r="Q2037" s="53"/>
      <c r="R2037" s="53"/>
      <c r="S2037" s="54"/>
      <c r="T2037" s="8"/>
      <c r="U2037" s="8"/>
      <c r="V2037" s="8"/>
      <c r="W2037" s="8"/>
      <c r="X2037" s="122"/>
      <c r="Y2037" s="135"/>
      <c r="Z2037" s="135"/>
      <c r="AA2037" s="135"/>
      <c r="AB2037" s="135"/>
      <c r="AC2037" s="136"/>
      <c r="AD2037" s="8"/>
      <c r="AE2037" s="8"/>
      <c r="AF2037" s="8"/>
      <c r="AG2037" s="8"/>
      <c r="AH2037" s="122"/>
      <c r="AI2037" s="137"/>
      <c r="AJ2037" s="137"/>
      <c r="AK2037" s="137"/>
      <c r="AL2037" s="137"/>
      <c r="AM2037" s="138"/>
      <c r="AN2037" s="8"/>
      <c r="AO2037" s="8"/>
      <c r="AP2037" s="8"/>
      <c r="AQ2037" s="8"/>
      <c r="AR2037" s="122"/>
      <c r="AS2037" s="139"/>
      <c r="AT2037" s="139"/>
      <c r="AU2037" s="139"/>
      <c r="AV2037" s="139"/>
      <c r="AW2037" s="140"/>
      <c r="AX2037" s="8"/>
      <c r="AY2037" s="8"/>
      <c r="AZ2037" s="8"/>
      <c r="BA2037" s="8"/>
      <c r="BB2037" s="122"/>
      <c r="BC2037" s="141"/>
      <c r="BD2037" s="141"/>
      <c r="BE2037" s="141"/>
      <c r="BF2037" s="141"/>
      <c r="BG2037" s="142"/>
      <c r="BH2037" s="8"/>
      <c r="BI2037" s="8"/>
      <c r="BJ2037" s="8"/>
      <c r="BK2037" s="8"/>
      <c r="BL2037" s="122"/>
      <c r="BM2037" s="143"/>
      <c r="BN2037" s="143"/>
      <c r="BO2037" s="143"/>
      <c r="BP2037" s="143"/>
      <c r="BQ2037" s="144"/>
      <c r="BR2037" s="8"/>
      <c r="BS2037" s="8"/>
      <c r="BT2037" s="8"/>
      <c r="BU2037" s="8"/>
      <c r="BV2037" s="122"/>
    </row>
    <row r="2038" spans="1:74" ht="28.8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18" t="s">
        <v>5</v>
      </c>
      <c r="H2038" s="3">
        <v>2024</v>
      </c>
      <c r="I2038" s="20" t="s">
        <v>286</v>
      </c>
      <c r="J2038" s="185" t="s">
        <v>340</v>
      </c>
      <c r="K2038" s="185" t="s">
        <v>318</v>
      </c>
      <c r="L2038" s="187">
        <f t="shared" si="64"/>
        <v>0</v>
      </c>
      <c r="M2038" s="187">
        <f t="shared" si="65"/>
        <v>0</v>
      </c>
      <c r="N2038" s="186"/>
      <c r="O2038" s="53"/>
      <c r="P2038" s="53"/>
      <c r="Q2038" s="53"/>
      <c r="R2038" s="53"/>
      <c r="S2038" s="54"/>
      <c r="T2038" s="8"/>
      <c r="U2038" s="8"/>
      <c r="V2038" s="8"/>
      <c r="W2038" s="8"/>
      <c r="X2038" s="122"/>
      <c r="Y2038" s="135"/>
      <c r="Z2038" s="135"/>
      <c r="AA2038" s="135"/>
      <c r="AB2038" s="135"/>
      <c r="AC2038" s="136"/>
      <c r="AD2038" s="8"/>
      <c r="AE2038" s="8"/>
      <c r="AF2038" s="8"/>
      <c r="AG2038" s="8"/>
      <c r="AH2038" s="122"/>
      <c r="AI2038" s="137"/>
      <c r="AJ2038" s="137"/>
      <c r="AK2038" s="137"/>
      <c r="AL2038" s="137"/>
      <c r="AM2038" s="138"/>
      <c r="AN2038" s="8"/>
      <c r="AO2038" s="8"/>
      <c r="AP2038" s="8"/>
      <c r="AQ2038" s="8"/>
      <c r="AR2038" s="122"/>
      <c r="AS2038" s="139"/>
      <c r="AT2038" s="139"/>
      <c r="AU2038" s="139"/>
      <c r="AV2038" s="139"/>
      <c r="AW2038" s="140"/>
      <c r="AX2038" s="8"/>
      <c r="AY2038" s="8"/>
      <c r="AZ2038" s="8"/>
      <c r="BA2038" s="8"/>
      <c r="BB2038" s="122"/>
      <c r="BC2038" s="141"/>
      <c r="BD2038" s="141"/>
      <c r="BE2038" s="141"/>
      <c r="BF2038" s="141"/>
      <c r="BG2038" s="142"/>
      <c r="BH2038" s="8"/>
      <c r="BI2038" s="8"/>
      <c r="BJ2038" s="8"/>
      <c r="BK2038" s="8"/>
      <c r="BL2038" s="122"/>
      <c r="BM2038" s="143"/>
      <c r="BN2038" s="143"/>
      <c r="BO2038" s="143"/>
      <c r="BP2038" s="143"/>
      <c r="BQ2038" s="144"/>
      <c r="BR2038" s="8"/>
      <c r="BS2038" s="8"/>
      <c r="BT2038" s="8"/>
      <c r="BU2038" s="8"/>
      <c r="BV2038" s="122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18" t="s">
        <v>5</v>
      </c>
      <c r="H2039" s="3">
        <v>2024</v>
      </c>
      <c r="I2039" s="20" t="s">
        <v>286</v>
      </c>
      <c r="J2039" s="185" t="s">
        <v>341</v>
      </c>
      <c r="K2039" s="185" t="s">
        <v>320</v>
      </c>
      <c r="L2039" s="187">
        <f t="shared" si="64"/>
        <v>0</v>
      </c>
      <c r="M2039" s="187">
        <f t="shared" si="65"/>
        <v>0</v>
      </c>
      <c r="N2039" s="186"/>
      <c r="O2039" s="53"/>
      <c r="P2039" s="53"/>
      <c r="Q2039" s="53"/>
      <c r="R2039" s="53"/>
      <c r="S2039" s="54"/>
      <c r="T2039" s="8"/>
      <c r="U2039" s="8"/>
      <c r="V2039" s="8"/>
      <c r="W2039" s="8"/>
      <c r="X2039" s="122"/>
      <c r="Y2039" s="135"/>
      <c r="Z2039" s="135"/>
      <c r="AA2039" s="135"/>
      <c r="AB2039" s="135"/>
      <c r="AC2039" s="136"/>
      <c r="AD2039" s="8"/>
      <c r="AE2039" s="8"/>
      <c r="AF2039" s="8"/>
      <c r="AG2039" s="8"/>
      <c r="AH2039" s="122"/>
      <c r="AI2039" s="137"/>
      <c r="AJ2039" s="137"/>
      <c r="AK2039" s="137"/>
      <c r="AL2039" s="137"/>
      <c r="AM2039" s="138"/>
      <c r="AN2039" s="8"/>
      <c r="AO2039" s="8"/>
      <c r="AP2039" s="8"/>
      <c r="AQ2039" s="8"/>
      <c r="AR2039" s="122"/>
      <c r="AS2039" s="139"/>
      <c r="AT2039" s="139"/>
      <c r="AU2039" s="139"/>
      <c r="AV2039" s="139"/>
      <c r="AW2039" s="140"/>
      <c r="AX2039" s="8"/>
      <c r="AY2039" s="8"/>
      <c r="AZ2039" s="8"/>
      <c r="BA2039" s="8"/>
      <c r="BB2039" s="122"/>
      <c r="BC2039" s="141"/>
      <c r="BD2039" s="141"/>
      <c r="BE2039" s="141"/>
      <c r="BF2039" s="141"/>
      <c r="BG2039" s="142"/>
      <c r="BH2039" s="8"/>
      <c r="BI2039" s="8"/>
      <c r="BJ2039" s="8"/>
      <c r="BK2039" s="8"/>
      <c r="BL2039" s="122"/>
      <c r="BM2039" s="143"/>
      <c r="BN2039" s="143"/>
      <c r="BO2039" s="143"/>
      <c r="BP2039" s="143"/>
      <c r="BQ2039" s="144"/>
      <c r="BR2039" s="8"/>
      <c r="BS2039" s="8"/>
      <c r="BT2039" s="8"/>
      <c r="BU2039" s="8"/>
      <c r="BV2039" s="122"/>
    </row>
    <row r="2040" spans="1:74" ht="28.8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18" t="s">
        <v>5</v>
      </c>
      <c r="H2040" s="3">
        <v>2024</v>
      </c>
      <c r="I2040" s="20" t="s">
        <v>286</v>
      </c>
      <c r="J2040" s="185" t="s">
        <v>342</v>
      </c>
      <c r="K2040" s="185" t="s">
        <v>320</v>
      </c>
      <c r="L2040" s="187">
        <f t="shared" si="64"/>
        <v>0</v>
      </c>
      <c r="M2040" s="187">
        <f t="shared" si="65"/>
        <v>0</v>
      </c>
      <c r="N2040" s="186"/>
      <c r="O2040" s="53"/>
      <c r="P2040" s="53"/>
      <c r="Q2040" s="53"/>
      <c r="R2040" s="53"/>
      <c r="S2040" s="54"/>
      <c r="T2040" s="8"/>
      <c r="U2040" s="8"/>
      <c r="V2040" s="8"/>
      <c r="W2040" s="8"/>
      <c r="X2040" s="122"/>
      <c r="Y2040" s="135"/>
      <c r="Z2040" s="135"/>
      <c r="AA2040" s="135"/>
      <c r="AB2040" s="135"/>
      <c r="AC2040" s="136"/>
      <c r="AD2040" s="8"/>
      <c r="AE2040" s="8"/>
      <c r="AF2040" s="8"/>
      <c r="AG2040" s="8"/>
      <c r="AH2040" s="122"/>
      <c r="AI2040" s="137"/>
      <c r="AJ2040" s="137"/>
      <c r="AK2040" s="137"/>
      <c r="AL2040" s="137"/>
      <c r="AM2040" s="138"/>
      <c r="AN2040" s="8"/>
      <c r="AO2040" s="8"/>
      <c r="AP2040" s="8"/>
      <c r="AQ2040" s="8"/>
      <c r="AR2040" s="122"/>
      <c r="AS2040" s="139"/>
      <c r="AT2040" s="139"/>
      <c r="AU2040" s="139"/>
      <c r="AV2040" s="139"/>
      <c r="AW2040" s="140"/>
      <c r="AX2040" s="8"/>
      <c r="AY2040" s="8"/>
      <c r="AZ2040" s="8"/>
      <c r="BA2040" s="8"/>
      <c r="BB2040" s="122"/>
      <c r="BC2040" s="141"/>
      <c r="BD2040" s="141"/>
      <c r="BE2040" s="141"/>
      <c r="BF2040" s="141"/>
      <c r="BG2040" s="142"/>
      <c r="BH2040" s="8"/>
      <c r="BI2040" s="8"/>
      <c r="BJ2040" s="8"/>
      <c r="BK2040" s="8"/>
      <c r="BL2040" s="122"/>
      <c r="BM2040" s="143"/>
      <c r="BN2040" s="143"/>
      <c r="BO2040" s="143"/>
      <c r="BP2040" s="143"/>
      <c r="BQ2040" s="144"/>
      <c r="BR2040" s="8"/>
      <c r="BS2040" s="8"/>
      <c r="BT2040" s="8"/>
      <c r="BU2040" s="8"/>
      <c r="BV2040" s="122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18" t="s">
        <v>5</v>
      </c>
      <c r="H2041" s="3">
        <v>2024</v>
      </c>
      <c r="I2041" s="20" t="s">
        <v>286</v>
      </c>
      <c r="J2041" s="185" t="s">
        <v>343</v>
      </c>
      <c r="K2041" s="185" t="s">
        <v>339</v>
      </c>
      <c r="L2041" s="187">
        <f t="shared" si="64"/>
        <v>0</v>
      </c>
      <c r="M2041" s="187">
        <f t="shared" si="65"/>
        <v>0</v>
      </c>
      <c r="N2041" s="186"/>
      <c r="O2041" s="53"/>
      <c r="P2041" s="53"/>
      <c r="Q2041" s="53"/>
      <c r="R2041" s="53"/>
      <c r="S2041" s="54"/>
      <c r="T2041" s="8"/>
      <c r="U2041" s="8"/>
      <c r="V2041" s="8"/>
      <c r="W2041" s="8"/>
      <c r="X2041" s="122"/>
      <c r="Y2041" s="135"/>
      <c r="Z2041" s="135"/>
      <c r="AA2041" s="135"/>
      <c r="AB2041" s="135"/>
      <c r="AC2041" s="136"/>
      <c r="AD2041" s="8"/>
      <c r="AE2041" s="8"/>
      <c r="AF2041" s="8"/>
      <c r="AG2041" s="8"/>
      <c r="AH2041" s="122"/>
      <c r="AI2041" s="137"/>
      <c r="AJ2041" s="137"/>
      <c r="AK2041" s="137"/>
      <c r="AL2041" s="137"/>
      <c r="AM2041" s="138"/>
      <c r="AN2041" s="8"/>
      <c r="AO2041" s="8"/>
      <c r="AP2041" s="8"/>
      <c r="AQ2041" s="8"/>
      <c r="AR2041" s="122"/>
      <c r="AS2041" s="139"/>
      <c r="AT2041" s="139"/>
      <c r="AU2041" s="139"/>
      <c r="AV2041" s="139"/>
      <c r="AW2041" s="140"/>
      <c r="AX2041" s="8"/>
      <c r="AY2041" s="8"/>
      <c r="AZ2041" s="8"/>
      <c r="BA2041" s="8"/>
      <c r="BB2041" s="122"/>
      <c r="BC2041" s="141"/>
      <c r="BD2041" s="141"/>
      <c r="BE2041" s="141"/>
      <c r="BF2041" s="141"/>
      <c r="BG2041" s="142"/>
      <c r="BH2041" s="8"/>
      <c r="BI2041" s="8"/>
      <c r="BJ2041" s="8"/>
      <c r="BK2041" s="8"/>
      <c r="BL2041" s="122"/>
      <c r="BM2041" s="143"/>
      <c r="BN2041" s="143"/>
      <c r="BO2041" s="143"/>
      <c r="BP2041" s="143"/>
      <c r="BQ2041" s="144"/>
      <c r="BR2041" s="8"/>
      <c r="BS2041" s="8"/>
      <c r="BT2041" s="8"/>
      <c r="BU2041" s="8"/>
      <c r="BV2041" s="122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18" t="s">
        <v>5</v>
      </c>
      <c r="H2042" s="3">
        <v>2024</v>
      </c>
      <c r="I2042" s="20" t="s">
        <v>288</v>
      </c>
      <c r="J2042" s="185" t="s">
        <v>344</v>
      </c>
      <c r="K2042" s="185" t="s">
        <v>318</v>
      </c>
      <c r="L2042" s="187">
        <f t="shared" si="64"/>
        <v>1.2E-2</v>
      </c>
      <c r="M2042" s="187">
        <f t="shared" si="65"/>
        <v>24.100999999999999</v>
      </c>
      <c r="N2042" s="186"/>
      <c r="O2042" s="53"/>
      <c r="P2042" s="53"/>
      <c r="Q2042" s="53"/>
      <c r="R2042" s="53"/>
      <c r="S2042" s="54"/>
      <c r="T2042" s="8"/>
      <c r="U2042" s="8"/>
      <c r="V2042" s="8"/>
      <c r="W2042" s="8"/>
      <c r="X2042" s="122"/>
      <c r="Y2042" s="135"/>
      <c r="Z2042" s="135"/>
      <c r="AA2042" s="135"/>
      <c r="AB2042" s="135"/>
      <c r="AC2042" s="136"/>
      <c r="AD2042" s="8"/>
      <c r="AE2042" s="8"/>
      <c r="AF2042" s="8"/>
      <c r="AG2042" s="8"/>
      <c r="AH2042" s="122"/>
      <c r="AI2042" s="137"/>
      <c r="AJ2042" s="137"/>
      <c r="AK2042" s="137"/>
      <c r="AL2042" s="137"/>
      <c r="AM2042" s="138"/>
      <c r="AN2042" s="8"/>
      <c r="AO2042" s="8"/>
      <c r="AP2042" s="8"/>
      <c r="AQ2042" s="8"/>
      <c r="AR2042" s="122"/>
      <c r="AS2042" s="139"/>
      <c r="AT2042" s="139"/>
      <c r="AU2042" s="139"/>
      <c r="AV2042" s="139"/>
      <c r="AW2042" s="140"/>
      <c r="AX2042" s="8"/>
      <c r="AY2042" s="8"/>
      <c r="AZ2042" s="8"/>
      <c r="BA2042" s="8">
        <v>1.2E-2</v>
      </c>
      <c r="BB2042" s="122">
        <v>24.100999999999999</v>
      </c>
      <c r="BC2042" s="141"/>
      <c r="BD2042" s="141"/>
      <c r="BE2042" s="141"/>
      <c r="BF2042" s="141"/>
      <c r="BG2042" s="142"/>
      <c r="BH2042" s="8"/>
      <c r="BI2042" s="8"/>
      <c r="BJ2042" s="8"/>
      <c r="BK2042" s="8"/>
      <c r="BL2042" s="122"/>
      <c r="BM2042" s="143"/>
      <c r="BN2042" s="143"/>
      <c r="BO2042" s="143"/>
      <c r="BP2042" s="143"/>
      <c r="BQ2042" s="144"/>
      <c r="BR2042" s="8"/>
      <c r="BS2042" s="8"/>
      <c r="BT2042" s="8"/>
      <c r="BU2042" s="8"/>
      <c r="BV2042" s="122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18" t="s">
        <v>5</v>
      </c>
      <c r="H2043" s="3">
        <v>2024</v>
      </c>
      <c r="I2043" s="20" t="s">
        <v>288</v>
      </c>
      <c r="J2043" s="184" t="s">
        <v>351</v>
      </c>
      <c r="K2043" s="184" t="s">
        <v>318</v>
      </c>
      <c r="L2043" s="187">
        <f t="shared" si="64"/>
        <v>0</v>
      </c>
      <c r="M2043" s="187">
        <f t="shared" si="65"/>
        <v>0</v>
      </c>
      <c r="N2043" s="186"/>
      <c r="O2043" s="53"/>
      <c r="P2043" s="53"/>
      <c r="Q2043" s="53"/>
      <c r="R2043" s="53"/>
      <c r="S2043" s="54"/>
      <c r="T2043" s="8"/>
      <c r="U2043" s="8"/>
      <c r="V2043" s="8"/>
      <c r="W2043" s="8"/>
      <c r="X2043" s="122"/>
      <c r="Y2043" s="135"/>
      <c r="Z2043" s="135"/>
      <c r="AA2043" s="135"/>
      <c r="AB2043" s="135"/>
      <c r="AC2043" s="136"/>
      <c r="AD2043" s="8"/>
      <c r="AE2043" s="8"/>
      <c r="AF2043" s="8"/>
      <c r="AG2043" s="8"/>
      <c r="AH2043" s="122"/>
      <c r="AI2043" s="137"/>
      <c r="AJ2043" s="137"/>
      <c r="AK2043" s="137"/>
      <c r="AL2043" s="137"/>
      <c r="AM2043" s="138"/>
      <c r="AN2043" s="8"/>
      <c r="AO2043" s="8"/>
      <c r="AP2043" s="8"/>
      <c r="AQ2043" s="8"/>
      <c r="AR2043" s="122"/>
      <c r="AS2043" s="139"/>
      <c r="AT2043" s="139"/>
      <c r="AU2043" s="139"/>
      <c r="AV2043" s="139"/>
      <c r="AW2043" s="140"/>
      <c r="AX2043" s="8"/>
      <c r="AY2043" s="8"/>
      <c r="AZ2043" s="8"/>
      <c r="BA2043" s="8"/>
      <c r="BB2043" s="122"/>
      <c r="BC2043" s="141"/>
      <c r="BD2043" s="141"/>
      <c r="BE2043" s="141"/>
      <c r="BF2043" s="141"/>
      <c r="BG2043" s="142"/>
      <c r="BH2043" s="8"/>
      <c r="BI2043" s="8"/>
      <c r="BJ2043" s="8"/>
      <c r="BK2043" s="8"/>
      <c r="BL2043" s="122"/>
      <c r="BM2043" s="143"/>
      <c r="BN2043" s="143"/>
      <c r="BO2043" s="143"/>
      <c r="BP2043" s="143"/>
      <c r="BQ2043" s="144"/>
      <c r="BR2043" s="8"/>
      <c r="BS2043" s="8"/>
      <c r="BT2043" s="8"/>
      <c r="BU2043" s="8"/>
      <c r="BV2043" s="122"/>
    </row>
    <row r="2044" spans="1:74" ht="28.8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18" t="s">
        <v>5</v>
      </c>
      <c r="H2044" s="3">
        <v>2024</v>
      </c>
      <c r="I2044" s="20" t="s">
        <v>288</v>
      </c>
      <c r="J2044" s="184" t="s">
        <v>352</v>
      </c>
      <c r="K2044" s="184" t="s">
        <v>321</v>
      </c>
      <c r="L2044" s="187">
        <f t="shared" si="64"/>
        <v>0</v>
      </c>
      <c r="M2044" s="187">
        <f t="shared" si="65"/>
        <v>0</v>
      </c>
      <c r="N2044" s="186"/>
      <c r="O2044" s="33"/>
      <c r="P2044" s="33"/>
      <c r="Q2044" s="33"/>
      <c r="R2044" s="33"/>
      <c r="S2044" s="42"/>
      <c r="T2044" s="2"/>
      <c r="U2044" s="2"/>
      <c r="V2044" s="2"/>
      <c r="W2044" s="2"/>
      <c r="X2044" s="55"/>
      <c r="Y2044" s="62"/>
      <c r="Z2044" s="62"/>
      <c r="AA2044" s="62"/>
      <c r="AB2044" s="62"/>
      <c r="AC2044" s="68"/>
      <c r="AD2044" s="2"/>
      <c r="AE2044" s="2"/>
      <c r="AF2044" s="2"/>
      <c r="AG2044" s="2"/>
      <c r="AH2044" s="55"/>
      <c r="AI2044" s="72"/>
      <c r="AJ2044" s="72"/>
      <c r="AK2044" s="72"/>
      <c r="AL2044" s="72"/>
      <c r="AM2044" s="80"/>
      <c r="AN2044" s="2"/>
      <c r="AO2044" s="2"/>
      <c r="AP2044" s="2"/>
      <c r="AQ2044" s="2"/>
      <c r="AR2044" s="55"/>
      <c r="AS2044" s="85"/>
      <c r="AT2044" s="85"/>
      <c r="AU2044" s="85"/>
      <c r="AV2044" s="85"/>
      <c r="AW2044" s="100"/>
      <c r="AX2044" s="2"/>
      <c r="AY2044" s="2"/>
      <c r="AZ2044" s="2"/>
      <c r="BA2044" s="2"/>
      <c r="BB2044" s="55"/>
      <c r="BC2044" s="105"/>
      <c r="BD2044" s="105"/>
      <c r="BE2044" s="105"/>
      <c r="BF2044" s="105"/>
      <c r="BG2044" s="109"/>
      <c r="BH2044" s="2"/>
      <c r="BI2044" s="2"/>
      <c r="BJ2044" s="2"/>
      <c r="BK2044" s="2"/>
      <c r="BL2044" s="55"/>
      <c r="BM2044" s="48"/>
      <c r="BN2044" s="48"/>
      <c r="BO2044" s="48"/>
      <c r="BP2044" s="48"/>
      <c r="BQ2044" s="117"/>
      <c r="BR2044" s="2"/>
      <c r="BS2044" s="2"/>
      <c r="BT2044" s="2"/>
      <c r="BU2044" s="2"/>
      <c r="BV2044" s="55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18" t="s">
        <v>5</v>
      </c>
      <c r="H2045" s="3">
        <v>2024</v>
      </c>
      <c r="I2045" s="20" t="s">
        <v>288</v>
      </c>
      <c r="J2045" s="184" t="s">
        <v>345</v>
      </c>
      <c r="K2045" s="184" t="s">
        <v>318</v>
      </c>
      <c r="L2045" s="187">
        <f t="shared" si="64"/>
        <v>0</v>
      </c>
      <c r="M2045" s="187">
        <f t="shared" si="65"/>
        <v>0</v>
      </c>
      <c r="N2045" s="186"/>
      <c r="O2045" s="34"/>
      <c r="P2045" s="33"/>
      <c r="Q2045" s="33"/>
      <c r="R2045" s="33"/>
      <c r="S2045" s="42"/>
      <c r="T2045" s="3"/>
      <c r="U2045" s="2"/>
      <c r="V2045" s="2"/>
      <c r="W2045" s="2"/>
      <c r="X2045" s="55"/>
      <c r="Y2045" s="64"/>
      <c r="Z2045" s="62"/>
      <c r="AA2045" s="62"/>
      <c r="AB2045" s="62"/>
      <c r="AC2045" s="68"/>
      <c r="AD2045" s="3"/>
      <c r="AE2045" s="2"/>
      <c r="AF2045" s="2"/>
      <c r="AG2045" s="2"/>
      <c r="AH2045" s="55"/>
      <c r="AI2045" s="73"/>
      <c r="AJ2045" s="72"/>
      <c r="AK2045" s="72"/>
      <c r="AL2045" s="72"/>
      <c r="AM2045" s="80"/>
      <c r="AN2045" s="3"/>
      <c r="AO2045" s="2"/>
      <c r="AP2045" s="2"/>
      <c r="AQ2045" s="2"/>
      <c r="AR2045" s="55"/>
      <c r="AS2045" s="86"/>
      <c r="AT2045" s="85"/>
      <c r="AU2045" s="85"/>
      <c r="AV2045" s="85"/>
      <c r="AW2045" s="100"/>
      <c r="AX2045" s="3"/>
      <c r="AY2045" s="2"/>
      <c r="AZ2045" s="2"/>
      <c r="BA2045" s="2"/>
      <c r="BB2045" s="55"/>
      <c r="BC2045" s="106"/>
      <c r="BD2045" s="105"/>
      <c r="BE2045" s="105"/>
      <c r="BF2045" s="105"/>
      <c r="BG2045" s="109"/>
      <c r="BH2045" s="3"/>
      <c r="BI2045" s="2"/>
      <c r="BJ2045" s="2"/>
      <c r="BK2045" s="2"/>
      <c r="BL2045" s="55"/>
      <c r="BM2045" s="49"/>
      <c r="BN2045" s="48"/>
      <c r="BO2045" s="48"/>
      <c r="BP2045" s="48"/>
      <c r="BQ2045" s="117"/>
      <c r="BR2045" s="3"/>
      <c r="BS2045" s="2"/>
      <c r="BT2045" s="2"/>
      <c r="BU2045" s="2"/>
      <c r="BV2045" s="55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18" t="s">
        <v>5</v>
      </c>
      <c r="H2046" s="3">
        <v>2024</v>
      </c>
      <c r="I2046" s="20" t="s">
        <v>289</v>
      </c>
      <c r="J2046" s="184" t="s">
        <v>268</v>
      </c>
      <c r="K2046" s="184" t="s">
        <v>318</v>
      </c>
      <c r="L2046" s="187">
        <f t="shared" si="64"/>
        <v>0</v>
      </c>
      <c r="M2046" s="187">
        <f t="shared" si="65"/>
        <v>174.8</v>
      </c>
      <c r="N2046" s="186" t="s">
        <v>514</v>
      </c>
      <c r="O2046" s="33"/>
      <c r="P2046" s="33"/>
      <c r="Q2046" s="33"/>
      <c r="R2046" s="33"/>
      <c r="S2046" s="42"/>
      <c r="T2046" s="2"/>
      <c r="U2046" s="2"/>
      <c r="V2046" s="2"/>
      <c r="W2046" s="2"/>
      <c r="X2046" s="55"/>
      <c r="Y2046" s="62"/>
      <c r="Z2046" s="62"/>
      <c r="AA2046" s="62"/>
      <c r="AB2046" s="62"/>
      <c r="AC2046" s="68"/>
      <c r="AD2046" s="2"/>
      <c r="AE2046" s="2"/>
      <c r="AF2046" s="2"/>
      <c r="AG2046" s="2"/>
      <c r="AH2046" s="55"/>
      <c r="AI2046" s="72"/>
      <c r="AJ2046" s="72"/>
      <c r="AK2046" s="72"/>
      <c r="AL2046" s="72"/>
      <c r="AM2046" s="80"/>
      <c r="AN2046" s="2"/>
      <c r="AO2046" s="2"/>
      <c r="AP2046" s="2"/>
      <c r="AQ2046" s="2"/>
      <c r="AR2046" s="55"/>
      <c r="AS2046" s="85"/>
      <c r="AT2046" s="85"/>
      <c r="AU2046" s="85"/>
      <c r="AV2046" s="85"/>
      <c r="AW2046" s="100"/>
      <c r="AX2046" s="2"/>
      <c r="AY2046" s="2"/>
      <c r="AZ2046" s="2"/>
      <c r="BA2046" s="2"/>
      <c r="BB2046" s="55"/>
      <c r="BC2046" s="105"/>
      <c r="BD2046" s="105"/>
      <c r="BE2046" s="105"/>
      <c r="BF2046" s="105"/>
      <c r="BG2046" s="109"/>
      <c r="BH2046" s="2"/>
      <c r="BI2046" s="2"/>
      <c r="BJ2046" s="2"/>
      <c r="BK2046" s="2"/>
      <c r="BL2046" s="55"/>
      <c r="BM2046" s="48"/>
      <c r="BN2046" s="48"/>
      <c r="BO2046" s="48"/>
      <c r="BP2046" s="48"/>
      <c r="BQ2046" s="117"/>
      <c r="BR2046" s="2" t="s">
        <v>514</v>
      </c>
      <c r="BS2046" s="2"/>
      <c r="BT2046" s="2"/>
      <c r="BU2046" s="2"/>
      <c r="BV2046" s="55">
        <v>174.8</v>
      </c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18" t="s">
        <v>5</v>
      </c>
      <c r="H2047" s="3">
        <v>2024</v>
      </c>
      <c r="I2047" s="20" t="s">
        <v>289</v>
      </c>
      <c r="J2047" s="184" t="s">
        <v>292</v>
      </c>
      <c r="K2047" s="184" t="s">
        <v>318</v>
      </c>
      <c r="L2047" s="187">
        <f t="shared" si="64"/>
        <v>0</v>
      </c>
      <c r="M2047" s="187">
        <f t="shared" si="65"/>
        <v>0</v>
      </c>
      <c r="N2047" s="186"/>
      <c r="O2047" s="33"/>
      <c r="P2047" s="33"/>
      <c r="Q2047" s="33"/>
      <c r="R2047" s="33"/>
      <c r="S2047" s="42"/>
      <c r="T2047" s="2"/>
      <c r="U2047" s="2"/>
      <c r="V2047" s="2"/>
      <c r="W2047" s="2"/>
      <c r="X2047" s="55"/>
      <c r="Y2047" s="62"/>
      <c r="Z2047" s="62"/>
      <c r="AA2047" s="62"/>
      <c r="AB2047" s="62"/>
      <c r="AC2047" s="68"/>
      <c r="AD2047" s="2"/>
      <c r="AE2047" s="2"/>
      <c r="AF2047" s="2"/>
      <c r="AG2047" s="2"/>
      <c r="AH2047" s="55"/>
      <c r="AI2047" s="72"/>
      <c r="AJ2047" s="72"/>
      <c r="AK2047" s="72"/>
      <c r="AL2047" s="72"/>
      <c r="AM2047" s="80"/>
      <c r="AN2047" s="2"/>
      <c r="AO2047" s="2"/>
      <c r="AP2047" s="2"/>
      <c r="AQ2047" s="2"/>
      <c r="AR2047" s="55"/>
      <c r="AS2047" s="85"/>
      <c r="AT2047" s="85"/>
      <c r="AU2047" s="85"/>
      <c r="AV2047" s="85"/>
      <c r="AW2047" s="100"/>
      <c r="AX2047" s="2"/>
      <c r="AY2047" s="2"/>
      <c r="AZ2047" s="2"/>
      <c r="BA2047" s="2"/>
      <c r="BB2047" s="55"/>
      <c r="BC2047" s="105"/>
      <c r="BD2047" s="105"/>
      <c r="BE2047" s="105"/>
      <c r="BF2047" s="105"/>
      <c r="BG2047" s="109"/>
      <c r="BH2047" s="2"/>
      <c r="BI2047" s="2"/>
      <c r="BJ2047" s="2"/>
      <c r="BK2047" s="2"/>
      <c r="BL2047" s="55"/>
      <c r="BM2047" s="48"/>
      <c r="BN2047" s="48"/>
      <c r="BO2047" s="48"/>
      <c r="BP2047" s="48"/>
      <c r="BQ2047" s="117"/>
      <c r="BR2047" s="2"/>
      <c r="BS2047" s="2"/>
      <c r="BT2047" s="2"/>
      <c r="BU2047" s="2"/>
      <c r="BV2047" s="55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18" t="s">
        <v>5</v>
      </c>
      <c r="H2048" s="3">
        <v>2024</v>
      </c>
      <c r="I2048" s="20" t="s">
        <v>285</v>
      </c>
      <c r="J2048" s="184" t="s">
        <v>293</v>
      </c>
      <c r="K2048" s="184" t="s">
        <v>318</v>
      </c>
      <c r="L2048" s="187">
        <f t="shared" si="64"/>
        <v>1.9400000000000001E-2</v>
      </c>
      <c r="M2048" s="187">
        <f t="shared" si="65"/>
        <v>172.148</v>
      </c>
      <c r="N2048" s="186" t="s">
        <v>514</v>
      </c>
      <c r="O2048" s="33"/>
      <c r="P2048" s="33"/>
      <c r="Q2048" s="33"/>
      <c r="R2048" s="34"/>
      <c r="S2048" s="41"/>
      <c r="T2048" s="2"/>
      <c r="U2048" s="2"/>
      <c r="V2048" s="2"/>
      <c r="W2048" s="3"/>
      <c r="X2048" s="56"/>
      <c r="Y2048" s="62">
        <v>2</v>
      </c>
      <c r="Z2048" s="62"/>
      <c r="AA2048" s="62"/>
      <c r="AB2048" s="64">
        <v>1.9400000000000001E-2</v>
      </c>
      <c r="AC2048" s="69">
        <v>172.148</v>
      </c>
      <c r="AD2048" s="2"/>
      <c r="AE2048" s="2"/>
      <c r="AF2048" s="2"/>
      <c r="AG2048" s="3"/>
      <c r="AH2048" s="56"/>
      <c r="AI2048" s="72"/>
      <c r="AJ2048" s="72"/>
      <c r="AK2048" s="72"/>
      <c r="AL2048" s="73"/>
      <c r="AM2048" s="81"/>
      <c r="AN2048" s="2"/>
      <c r="AO2048" s="2"/>
      <c r="AP2048" s="2"/>
      <c r="AQ2048" s="3"/>
      <c r="AR2048" s="56"/>
      <c r="AS2048" s="85"/>
      <c r="AT2048" s="85"/>
      <c r="AU2048" s="85"/>
      <c r="AV2048" s="86"/>
      <c r="AW2048" s="101"/>
      <c r="AX2048" s="2"/>
      <c r="AY2048" s="2"/>
      <c r="AZ2048" s="2"/>
      <c r="BA2048" s="3"/>
      <c r="BB2048" s="56"/>
      <c r="BC2048" s="105"/>
      <c r="BD2048" s="105"/>
      <c r="BE2048" s="105"/>
      <c r="BF2048" s="106"/>
      <c r="BG2048" s="110"/>
      <c r="BH2048" s="2"/>
      <c r="BI2048" s="2"/>
      <c r="BJ2048" s="2"/>
      <c r="BK2048" s="3"/>
      <c r="BL2048" s="56"/>
      <c r="BM2048" s="48"/>
      <c r="BN2048" s="48"/>
      <c r="BO2048" s="48"/>
      <c r="BP2048" s="49"/>
      <c r="BQ2048" s="118"/>
      <c r="BR2048" s="2"/>
      <c r="BS2048" s="2"/>
      <c r="BT2048" s="2"/>
      <c r="BU2048" s="3"/>
      <c r="BV2048" s="56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18" t="s">
        <v>5</v>
      </c>
      <c r="H2049" s="3">
        <v>2024</v>
      </c>
      <c r="I2049" s="20" t="s">
        <v>287</v>
      </c>
      <c r="J2049" s="184" t="s">
        <v>269</v>
      </c>
      <c r="K2049" s="184" t="s">
        <v>320</v>
      </c>
      <c r="L2049" s="187">
        <f t="shared" si="64"/>
        <v>0</v>
      </c>
      <c r="M2049" s="187">
        <f t="shared" si="65"/>
        <v>0</v>
      </c>
      <c r="N2049" s="186"/>
      <c r="O2049" s="33"/>
      <c r="P2049" s="33"/>
      <c r="Q2049" s="33"/>
      <c r="R2049" s="33"/>
      <c r="S2049" s="42"/>
      <c r="T2049" s="2"/>
      <c r="U2049" s="2"/>
      <c r="V2049" s="2"/>
      <c r="W2049" s="2"/>
      <c r="X2049" s="55"/>
      <c r="Y2049" s="62"/>
      <c r="Z2049" s="62"/>
      <c r="AA2049" s="62"/>
      <c r="AB2049" s="64"/>
      <c r="AC2049" s="68"/>
      <c r="AD2049" s="2"/>
      <c r="AE2049" s="2"/>
      <c r="AF2049" s="2"/>
      <c r="AG2049" s="2"/>
      <c r="AH2049" s="55"/>
      <c r="AI2049" s="72"/>
      <c r="AJ2049" s="72"/>
      <c r="AK2049" s="72"/>
      <c r="AL2049" s="72"/>
      <c r="AM2049" s="80"/>
      <c r="AN2049" s="2"/>
      <c r="AO2049" s="2"/>
      <c r="AP2049" s="2"/>
      <c r="AQ2049" s="2"/>
      <c r="AR2049" s="55"/>
      <c r="AS2049" s="85"/>
      <c r="AT2049" s="85"/>
      <c r="AU2049" s="85"/>
      <c r="AV2049" s="85"/>
      <c r="AW2049" s="100"/>
      <c r="AX2049" s="2"/>
      <c r="AY2049" s="2"/>
      <c r="AZ2049" s="2"/>
      <c r="BA2049" s="2"/>
      <c r="BB2049" s="55"/>
      <c r="BC2049" s="105"/>
      <c r="BD2049" s="105"/>
      <c r="BE2049" s="105"/>
      <c r="BF2049" s="105"/>
      <c r="BG2049" s="109"/>
      <c r="BH2049" s="2"/>
      <c r="BI2049" s="2"/>
      <c r="BJ2049" s="2"/>
      <c r="BK2049" s="2"/>
      <c r="BL2049" s="55"/>
      <c r="BM2049" s="48"/>
      <c r="BN2049" s="48"/>
      <c r="BO2049" s="48"/>
      <c r="BP2049" s="48"/>
      <c r="BQ2049" s="117"/>
      <c r="BR2049" s="2"/>
      <c r="BS2049" s="2"/>
      <c r="BT2049" s="2"/>
      <c r="BU2049" s="2"/>
      <c r="BV2049" s="55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18" t="s">
        <v>5</v>
      </c>
      <c r="H2050" s="3">
        <v>2024</v>
      </c>
      <c r="I2050" s="20" t="s">
        <v>287</v>
      </c>
      <c r="J2050" s="184" t="s">
        <v>270</v>
      </c>
      <c r="K2050" s="184" t="s">
        <v>320</v>
      </c>
      <c r="L2050" s="187">
        <f t="shared" si="64"/>
        <v>0</v>
      </c>
      <c r="M2050" s="187">
        <f t="shared" si="65"/>
        <v>0</v>
      </c>
      <c r="N2050" s="186"/>
      <c r="O2050" s="33"/>
      <c r="P2050" s="33"/>
      <c r="Q2050" s="33"/>
      <c r="R2050" s="33"/>
      <c r="S2050" s="42"/>
      <c r="T2050" s="2"/>
      <c r="U2050" s="2"/>
      <c r="V2050" s="2"/>
      <c r="W2050" s="2"/>
      <c r="X2050" s="55"/>
      <c r="Y2050" s="62"/>
      <c r="Z2050" s="62"/>
      <c r="AA2050" s="62"/>
      <c r="AB2050" s="62"/>
      <c r="AC2050" s="68"/>
      <c r="AD2050" s="2"/>
      <c r="AE2050" s="2"/>
      <c r="AF2050" s="2"/>
      <c r="AG2050" s="2"/>
      <c r="AH2050" s="55"/>
      <c r="AI2050" s="72"/>
      <c r="AJ2050" s="72"/>
      <c r="AK2050" s="72"/>
      <c r="AL2050" s="72"/>
      <c r="AM2050" s="80"/>
      <c r="AN2050" s="2"/>
      <c r="AO2050" s="2"/>
      <c r="AP2050" s="2"/>
      <c r="AQ2050" s="2"/>
      <c r="AR2050" s="55"/>
      <c r="AS2050" s="85"/>
      <c r="AT2050" s="85"/>
      <c r="AU2050" s="85"/>
      <c r="AV2050" s="85"/>
      <c r="AW2050" s="100"/>
      <c r="AX2050" s="2"/>
      <c r="AY2050" s="2"/>
      <c r="AZ2050" s="2"/>
      <c r="BA2050" s="2"/>
      <c r="BB2050" s="55"/>
      <c r="BC2050" s="105"/>
      <c r="BD2050" s="105"/>
      <c r="BE2050" s="105"/>
      <c r="BF2050" s="105"/>
      <c r="BG2050" s="109"/>
      <c r="BH2050" s="2"/>
      <c r="BI2050" s="2"/>
      <c r="BJ2050" s="2"/>
      <c r="BK2050" s="2"/>
      <c r="BL2050" s="55"/>
      <c r="BM2050" s="48"/>
      <c r="BN2050" s="48"/>
      <c r="BO2050" s="48"/>
      <c r="BP2050" s="48"/>
      <c r="BQ2050" s="117"/>
      <c r="BR2050" s="2"/>
      <c r="BS2050" s="2"/>
      <c r="BT2050" s="2"/>
      <c r="BU2050" s="2"/>
      <c r="BV2050" s="55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18" t="s">
        <v>5</v>
      </c>
      <c r="H2051" s="3">
        <v>2024</v>
      </c>
      <c r="I2051" s="20" t="s">
        <v>290</v>
      </c>
      <c r="J2051" s="184" t="s">
        <v>271</v>
      </c>
      <c r="K2051" s="184" t="s">
        <v>321</v>
      </c>
      <c r="L2051" s="187">
        <f t="shared" si="64"/>
        <v>0</v>
      </c>
      <c r="M2051" s="187">
        <f t="shared" si="65"/>
        <v>0</v>
      </c>
      <c r="N2051" s="186"/>
      <c r="O2051" s="33"/>
      <c r="P2051" s="33"/>
      <c r="Q2051" s="33"/>
      <c r="R2051" s="33"/>
      <c r="S2051" s="42"/>
      <c r="T2051" s="2"/>
      <c r="U2051" s="2"/>
      <c r="V2051" s="2"/>
      <c r="W2051" s="2"/>
      <c r="X2051" s="55"/>
      <c r="Y2051" s="62"/>
      <c r="Z2051" s="62"/>
      <c r="AA2051" s="62"/>
      <c r="AB2051" s="62"/>
      <c r="AC2051" s="68"/>
      <c r="AD2051" s="2"/>
      <c r="AE2051" s="2"/>
      <c r="AF2051" s="2"/>
      <c r="AG2051" s="2"/>
      <c r="AH2051" s="55"/>
      <c r="AI2051" s="72"/>
      <c r="AJ2051" s="72"/>
      <c r="AK2051" s="72"/>
      <c r="AL2051" s="72"/>
      <c r="AM2051" s="80"/>
      <c r="AN2051" s="2"/>
      <c r="AO2051" s="2"/>
      <c r="AP2051" s="2"/>
      <c r="AQ2051" s="2"/>
      <c r="AR2051" s="55"/>
      <c r="AS2051" s="85"/>
      <c r="AT2051" s="85"/>
      <c r="AU2051" s="85"/>
      <c r="AV2051" s="85"/>
      <c r="AW2051" s="100"/>
      <c r="AX2051" s="2"/>
      <c r="AY2051" s="2"/>
      <c r="AZ2051" s="2"/>
      <c r="BA2051" s="2"/>
      <c r="BB2051" s="55"/>
      <c r="BC2051" s="105"/>
      <c r="BD2051" s="105"/>
      <c r="BE2051" s="105"/>
      <c r="BF2051" s="105"/>
      <c r="BG2051" s="109"/>
      <c r="BH2051" s="2"/>
      <c r="BI2051" s="2"/>
      <c r="BJ2051" s="2"/>
      <c r="BK2051" s="2"/>
      <c r="BL2051" s="55"/>
      <c r="BM2051" s="48"/>
      <c r="BN2051" s="48"/>
      <c r="BO2051" s="48"/>
      <c r="BP2051" s="48"/>
      <c r="BQ2051" s="117"/>
      <c r="BR2051" s="2"/>
      <c r="BS2051" s="2"/>
      <c r="BT2051" s="2"/>
      <c r="BU2051" s="2"/>
      <c r="BV2051" s="55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18" t="s">
        <v>5</v>
      </c>
      <c r="H2052" s="3">
        <v>2024</v>
      </c>
      <c r="I2052" s="20" t="s">
        <v>284</v>
      </c>
      <c r="J2052" s="184" t="s">
        <v>294</v>
      </c>
      <c r="K2052" s="184" t="s">
        <v>320</v>
      </c>
      <c r="L2052" s="187">
        <f t="shared" si="64"/>
        <v>0</v>
      </c>
      <c r="M2052" s="187">
        <f t="shared" si="65"/>
        <v>0</v>
      </c>
      <c r="N2052" s="186"/>
      <c r="O2052" s="33"/>
      <c r="P2052" s="33"/>
      <c r="Q2052" s="33"/>
      <c r="R2052" s="33"/>
      <c r="S2052" s="42"/>
      <c r="T2052" s="2"/>
      <c r="U2052" s="2"/>
      <c r="V2052" s="2"/>
      <c r="W2052" s="2"/>
      <c r="X2052" s="55"/>
      <c r="Y2052" s="62"/>
      <c r="Z2052" s="62"/>
      <c r="AA2052" s="62"/>
      <c r="AB2052" s="62"/>
      <c r="AC2052" s="68"/>
      <c r="AD2052" s="2"/>
      <c r="AE2052" s="2"/>
      <c r="AF2052" s="2"/>
      <c r="AG2052" s="2"/>
      <c r="AH2052" s="55"/>
      <c r="AI2052" s="72"/>
      <c r="AJ2052" s="72"/>
      <c r="AK2052" s="72"/>
      <c r="AL2052" s="72"/>
      <c r="AM2052" s="80"/>
      <c r="AN2052" s="2"/>
      <c r="AO2052" s="2"/>
      <c r="AP2052" s="2"/>
      <c r="AQ2052" s="2"/>
      <c r="AR2052" s="55"/>
      <c r="AS2052" s="85"/>
      <c r="AT2052" s="85"/>
      <c r="AU2052" s="85"/>
      <c r="AV2052" s="85"/>
      <c r="AW2052" s="100"/>
      <c r="AX2052" s="2"/>
      <c r="AY2052" s="2"/>
      <c r="AZ2052" s="2"/>
      <c r="BA2052" s="2"/>
      <c r="BB2052" s="55"/>
      <c r="BC2052" s="105"/>
      <c r="BD2052" s="105"/>
      <c r="BE2052" s="105"/>
      <c r="BF2052" s="105"/>
      <c r="BG2052" s="109"/>
      <c r="BH2052" s="2"/>
      <c r="BI2052" s="2"/>
      <c r="BJ2052" s="2"/>
      <c r="BK2052" s="2"/>
      <c r="BL2052" s="55"/>
      <c r="BM2052" s="48"/>
      <c r="BN2052" s="48"/>
      <c r="BO2052" s="48"/>
      <c r="BP2052" s="48"/>
      <c r="BQ2052" s="117"/>
      <c r="BR2052" s="2"/>
      <c r="BS2052" s="2"/>
      <c r="BT2052" s="2"/>
      <c r="BU2052" s="2"/>
      <c r="BV2052" s="55"/>
    </row>
    <row r="2053" spans="1:74" ht="28.8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18" t="s">
        <v>5</v>
      </c>
      <c r="H2053" s="3">
        <v>2024</v>
      </c>
      <c r="I2053" s="20" t="s">
        <v>284</v>
      </c>
      <c r="J2053" s="184" t="s">
        <v>346</v>
      </c>
      <c r="K2053" s="184" t="s">
        <v>320</v>
      </c>
      <c r="L2053" s="187">
        <f t="shared" si="64"/>
        <v>0</v>
      </c>
      <c r="M2053" s="187">
        <f t="shared" si="65"/>
        <v>0</v>
      </c>
      <c r="N2053" s="186"/>
      <c r="O2053" s="33"/>
      <c r="P2053" s="33"/>
      <c r="Q2053" s="33"/>
      <c r="R2053" s="33"/>
      <c r="S2053" s="42"/>
      <c r="T2053" s="2"/>
      <c r="U2053" s="2"/>
      <c r="V2053" s="2"/>
      <c r="W2053" s="2"/>
      <c r="X2053" s="55"/>
      <c r="Y2053" s="62"/>
      <c r="Z2053" s="62"/>
      <c r="AA2053" s="62"/>
      <c r="AB2053" s="62"/>
      <c r="AC2053" s="68"/>
      <c r="AD2053" s="2"/>
      <c r="AE2053" s="2"/>
      <c r="AF2053" s="2"/>
      <c r="AG2053" s="2"/>
      <c r="AH2053" s="55"/>
      <c r="AI2053" s="72"/>
      <c r="AJ2053" s="72"/>
      <c r="AK2053" s="72"/>
      <c r="AL2053" s="72"/>
      <c r="AM2053" s="80"/>
      <c r="AN2053" s="2"/>
      <c r="AO2053" s="2"/>
      <c r="AP2053" s="2"/>
      <c r="AQ2053" s="2"/>
      <c r="AR2053" s="55"/>
      <c r="AS2053" s="85"/>
      <c r="AT2053" s="85"/>
      <c r="AU2053" s="85"/>
      <c r="AV2053" s="85"/>
      <c r="AW2053" s="100"/>
      <c r="AX2053" s="2"/>
      <c r="AY2053" s="2"/>
      <c r="AZ2053" s="2"/>
      <c r="BA2053" s="2"/>
      <c r="BB2053" s="55"/>
      <c r="BC2053" s="105"/>
      <c r="BD2053" s="105"/>
      <c r="BE2053" s="105"/>
      <c r="BF2053" s="105"/>
      <c r="BG2053" s="109"/>
      <c r="BH2053" s="2"/>
      <c r="BI2053" s="2"/>
      <c r="BJ2053" s="2"/>
      <c r="BK2053" s="2"/>
      <c r="BL2053" s="55"/>
      <c r="BM2053" s="48"/>
      <c r="BN2053" s="48"/>
      <c r="BO2053" s="48"/>
      <c r="BP2053" s="48"/>
      <c r="BQ2053" s="117"/>
      <c r="BR2053" s="2"/>
      <c r="BS2053" s="2"/>
      <c r="BT2053" s="2"/>
      <c r="BU2053" s="2"/>
      <c r="BV2053" s="55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18" t="s">
        <v>5</v>
      </c>
      <c r="H2054" s="3">
        <v>2024</v>
      </c>
      <c r="I2054" s="20" t="s">
        <v>284</v>
      </c>
      <c r="J2054" s="184" t="s">
        <v>295</v>
      </c>
      <c r="K2054" s="184" t="s">
        <v>320</v>
      </c>
      <c r="L2054" s="187">
        <f t="shared" ref="L2054:L2117" si="66">SUM(R2054,W2054,AB2054,AG2054,AL2054,AQ2054,AV2054,BA2054,BF2054,BK2054,BP2054,BU2054)</f>
        <v>0</v>
      </c>
      <c r="M2054" s="187">
        <f t="shared" ref="M2054:M2117" si="67">SUM(S2054,X2054,AC2054,AH2054,AM2054,AR2054,AW2054,BB2054,BG2054,BL2054,BQ2054,BV2054)</f>
        <v>0</v>
      </c>
      <c r="N2054" s="186"/>
      <c r="O2054" s="33"/>
      <c r="P2054" s="33"/>
      <c r="Q2054" s="33"/>
      <c r="R2054" s="33"/>
      <c r="S2054" s="42"/>
      <c r="T2054" s="2"/>
      <c r="U2054" s="2"/>
      <c r="V2054" s="2"/>
      <c r="W2054" s="2"/>
      <c r="X2054" s="55"/>
      <c r="Y2054" s="62"/>
      <c r="Z2054" s="62"/>
      <c r="AA2054" s="62"/>
      <c r="AB2054" s="62"/>
      <c r="AC2054" s="68"/>
      <c r="AD2054" s="2"/>
      <c r="AE2054" s="2"/>
      <c r="AF2054" s="2"/>
      <c r="AG2054" s="2"/>
      <c r="AH2054" s="55"/>
      <c r="AI2054" s="72"/>
      <c r="AJ2054" s="72"/>
      <c r="AK2054" s="72"/>
      <c r="AL2054" s="72"/>
      <c r="AM2054" s="80"/>
      <c r="AN2054" s="2"/>
      <c r="AO2054" s="2"/>
      <c r="AP2054" s="2"/>
      <c r="AQ2054" s="2"/>
      <c r="AR2054" s="55"/>
      <c r="AS2054" s="85"/>
      <c r="AT2054" s="85"/>
      <c r="AU2054" s="85"/>
      <c r="AV2054" s="85"/>
      <c r="AW2054" s="100"/>
      <c r="AX2054" s="2"/>
      <c r="AY2054" s="2"/>
      <c r="AZ2054" s="2"/>
      <c r="BA2054" s="2"/>
      <c r="BB2054" s="55"/>
      <c r="BC2054" s="105"/>
      <c r="BD2054" s="105"/>
      <c r="BE2054" s="105"/>
      <c r="BF2054" s="105"/>
      <c r="BG2054" s="109"/>
      <c r="BH2054" s="2"/>
      <c r="BI2054" s="2"/>
      <c r="BJ2054" s="2"/>
      <c r="BK2054" s="2"/>
      <c r="BL2054" s="55"/>
      <c r="BM2054" s="48"/>
      <c r="BN2054" s="48"/>
      <c r="BO2054" s="48"/>
      <c r="BP2054" s="48"/>
      <c r="BQ2054" s="117"/>
      <c r="BR2054" s="2"/>
      <c r="BS2054" s="2"/>
      <c r="BT2054" s="2"/>
      <c r="BU2054" s="2"/>
      <c r="BV2054" s="55"/>
    </row>
    <row r="2055" spans="1:74" ht="28.8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18" t="s">
        <v>5</v>
      </c>
      <c r="H2055" s="3">
        <v>2024</v>
      </c>
      <c r="I2055" s="20" t="s">
        <v>290</v>
      </c>
      <c r="J2055" s="184" t="s">
        <v>299</v>
      </c>
      <c r="K2055" s="184" t="s">
        <v>318</v>
      </c>
      <c r="L2055" s="187">
        <f t="shared" si="66"/>
        <v>0</v>
      </c>
      <c r="M2055" s="187">
        <f t="shared" si="67"/>
        <v>0</v>
      </c>
      <c r="N2055" s="186"/>
      <c r="O2055" s="33"/>
      <c r="P2055" s="33"/>
      <c r="Q2055" s="33"/>
      <c r="R2055" s="33"/>
      <c r="S2055" s="42"/>
      <c r="T2055" s="2"/>
      <c r="U2055" s="2"/>
      <c r="V2055" s="2"/>
      <c r="W2055" s="2"/>
      <c r="X2055" s="55"/>
      <c r="Y2055" s="62"/>
      <c r="Z2055" s="62"/>
      <c r="AA2055" s="62"/>
      <c r="AB2055" s="62"/>
      <c r="AC2055" s="68"/>
      <c r="AD2055" s="2"/>
      <c r="AE2055" s="2"/>
      <c r="AF2055" s="2"/>
      <c r="AG2055" s="2"/>
      <c r="AH2055" s="55"/>
      <c r="AI2055" s="72"/>
      <c r="AJ2055" s="72"/>
      <c r="AK2055" s="72"/>
      <c r="AL2055" s="72"/>
      <c r="AM2055" s="80"/>
      <c r="AN2055" s="2"/>
      <c r="AO2055" s="2"/>
      <c r="AP2055" s="2"/>
      <c r="AQ2055" s="2"/>
      <c r="AR2055" s="55"/>
      <c r="AS2055" s="85"/>
      <c r="AT2055" s="85"/>
      <c r="AU2055" s="85"/>
      <c r="AV2055" s="85"/>
      <c r="AW2055" s="100"/>
      <c r="AX2055" s="2"/>
      <c r="AY2055" s="2"/>
      <c r="AZ2055" s="2"/>
      <c r="BA2055" s="2"/>
      <c r="BB2055" s="55"/>
      <c r="BC2055" s="105"/>
      <c r="BD2055" s="105"/>
      <c r="BE2055" s="105"/>
      <c r="BF2055" s="105"/>
      <c r="BG2055" s="109"/>
      <c r="BH2055" s="2"/>
      <c r="BI2055" s="2"/>
      <c r="BJ2055" s="2"/>
      <c r="BK2055" s="2"/>
      <c r="BL2055" s="55"/>
      <c r="BM2055" s="48"/>
      <c r="BN2055" s="48"/>
      <c r="BO2055" s="48"/>
      <c r="BP2055" s="48"/>
      <c r="BQ2055" s="117"/>
      <c r="BR2055" s="2"/>
      <c r="BS2055" s="2"/>
      <c r="BT2055" s="2"/>
      <c r="BU2055" s="2"/>
      <c r="BV2055" s="55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18" t="s">
        <v>5</v>
      </c>
      <c r="H2056" s="3">
        <v>2024</v>
      </c>
      <c r="I2056" s="20" t="s">
        <v>315</v>
      </c>
      <c r="J2056" s="184" t="s">
        <v>347</v>
      </c>
      <c r="K2056" s="184" t="s">
        <v>320</v>
      </c>
      <c r="L2056" s="187">
        <f t="shared" si="66"/>
        <v>0</v>
      </c>
      <c r="M2056" s="187">
        <f t="shared" si="67"/>
        <v>0</v>
      </c>
      <c r="N2056" s="186"/>
      <c r="O2056" s="33"/>
      <c r="P2056" s="33"/>
      <c r="Q2056" s="33"/>
      <c r="R2056" s="33"/>
      <c r="S2056" s="42"/>
      <c r="T2056" s="2"/>
      <c r="U2056" s="2"/>
      <c r="V2056" s="2"/>
      <c r="W2056" s="2"/>
      <c r="X2056" s="55"/>
      <c r="Y2056" s="62"/>
      <c r="Z2056" s="62"/>
      <c r="AA2056" s="62"/>
      <c r="AB2056" s="62"/>
      <c r="AC2056" s="68"/>
      <c r="AD2056" s="2"/>
      <c r="AE2056" s="2"/>
      <c r="AF2056" s="2"/>
      <c r="AG2056" s="2"/>
      <c r="AH2056" s="55"/>
      <c r="AI2056" s="72"/>
      <c r="AJ2056" s="72"/>
      <c r="AK2056" s="72"/>
      <c r="AL2056" s="72"/>
      <c r="AM2056" s="80"/>
      <c r="AN2056" s="2"/>
      <c r="AO2056" s="2"/>
      <c r="AP2056" s="2"/>
      <c r="AQ2056" s="2"/>
      <c r="AR2056" s="55"/>
      <c r="AS2056" s="85"/>
      <c r="AT2056" s="85"/>
      <c r="AU2056" s="85"/>
      <c r="AV2056" s="85"/>
      <c r="AW2056" s="100"/>
      <c r="AX2056" s="2"/>
      <c r="AY2056" s="2"/>
      <c r="AZ2056" s="2"/>
      <c r="BA2056" s="2"/>
      <c r="BB2056" s="55"/>
      <c r="BC2056" s="105"/>
      <c r="BD2056" s="105"/>
      <c r="BE2056" s="105"/>
      <c r="BF2056" s="105"/>
      <c r="BG2056" s="109"/>
      <c r="BH2056" s="2"/>
      <c r="BI2056" s="2"/>
      <c r="BJ2056" s="2"/>
      <c r="BK2056" s="2"/>
      <c r="BL2056" s="55"/>
      <c r="BM2056" s="48"/>
      <c r="BN2056" s="48"/>
      <c r="BO2056" s="48"/>
      <c r="BP2056" s="48"/>
      <c r="BQ2056" s="117"/>
      <c r="BR2056" s="2"/>
      <c r="BS2056" s="2"/>
      <c r="BT2056" s="2"/>
      <c r="BU2056" s="2"/>
      <c r="BV2056" s="55"/>
    </row>
    <row r="2057" spans="1:74" ht="28.8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18" t="s">
        <v>5</v>
      </c>
      <c r="H2057" s="3">
        <v>2024</v>
      </c>
      <c r="I2057" s="20" t="s">
        <v>315</v>
      </c>
      <c r="J2057" s="184" t="s">
        <v>296</v>
      </c>
      <c r="K2057" s="184" t="s">
        <v>321</v>
      </c>
      <c r="L2057" s="187">
        <f t="shared" si="66"/>
        <v>0</v>
      </c>
      <c r="M2057" s="187">
        <f t="shared" si="67"/>
        <v>0</v>
      </c>
      <c r="N2057" s="186"/>
      <c r="O2057" s="33"/>
      <c r="P2057" s="33"/>
      <c r="Q2057" s="33"/>
      <c r="R2057" s="33"/>
      <c r="S2057" s="42"/>
      <c r="T2057" s="2"/>
      <c r="U2057" s="2"/>
      <c r="V2057" s="2"/>
      <c r="W2057" s="2"/>
      <c r="X2057" s="55"/>
      <c r="Y2057" s="62"/>
      <c r="Z2057" s="62"/>
      <c r="AA2057" s="62"/>
      <c r="AB2057" s="62"/>
      <c r="AC2057" s="68"/>
      <c r="AD2057" s="2"/>
      <c r="AE2057" s="2"/>
      <c r="AF2057" s="2"/>
      <c r="AG2057" s="2"/>
      <c r="AH2057" s="55"/>
      <c r="AI2057" s="72"/>
      <c r="AJ2057" s="72"/>
      <c r="AK2057" s="72"/>
      <c r="AL2057" s="72"/>
      <c r="AM2057" s="80"/>
      <c r="AN2057" s="2"/>
      <c r="AO2057" s="2"/>
      <c r="AP2057" s="2"/>
      <c r="AQ2057" s="2"/>
      <c r="AR2057" s="55"/>
      <c r="AS2057" s="85"/>
      <c r="AT2057" s="85"/>
      <c r="AU2057" s="85"/>
      <c r="AV2057" s="85"/>
      <c r="AW2057" s="100"/>
      <c r="AX2057" s="2"/>
      <c r="AY2057" s="2"/>
      <c r="AZ2057" s="2"/>
      <c r="BA2057" s="2"/>
      <c r="BB2057" s="55"/>
      <c r="BC2057" s="105"/>
      <c r="BD2057" s="105"/>
      <c r="BE2057" s="105"/>
      <c r="BF2057" s="105"/>
      <c r="BG2057" s="109"/>
      <c r="BH2057" s="2"/>
      <c r="BI2057" s="2"/>
      <c r="BJ2057" s="2"/>
      <c r="BK2057" s="2"/>
      <c r="BL2057" s="55"/>
      <c r="BM2057" s="48"/>
      <c r="BN2057" s="48"/>
      <c r="BO2057" s="48"/>
      <c r="BP2057" s="48"/>
      <c r="BQ2057" s="117"/>
      <c r="BR2057" s="2"/>
      <c r="BS2057" s="2"/>
      <c r="BT2057" s="2"/>
      <c r="BU2057" s="2"/>
      <c r="BV2057" s="55"/>
    </row>
    <row r="2058" spans="1:74" ht="28.8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18" t="s">
        <v>5</v>
      </c>
      <c r="H2058" s="3">
        <v>2024</v>
      </c>
      <c r="I2058" s="20" t="s">
        <v>316</v>
      </c>
      <c r="J2058" s="184" t="s">
        <v>297</v>
      </c>
      <c r="K2058" s="184" t="s">
        <v>318</v>
      </c>
      <c r="L2058" s="187">
        <f t="shared" si="66"/>
        <v>0</v>
      </c>
      <c r="M2058" s="187">
        <f t="shared" si="67"/>
        <v>0</v>
      </c>
      <c r="N2058" s="186"/>
      <c r="O2058" s="33"/>
      <c r="P2058" s="33"/>
      <c r="Q2058" s="33"/>
      <c r="R2058" s="33"/>
      <c r="S2058" s="42"/>
      <c r="T2058" s="2"/>
      <c r="U2058" s="2"/>
      <c r="V2058" s="2"/>
      <c r="W2058" s="2"/>
      <c r="X2058" s="55"/>
      <c r="Y2058" s="62"/>
      <c r="Z2058" s="62"/>
      <c r="AA2058" s="62"/>
      <c r="AB2058" s="62"/>
      <c r="AC2058" s="68"/>
      <c r="AD2058" s="2"/>
      <c r="AE2058" s="2"/>
      <c r="AF2058" s="2"/>
      <c r="AG2058" s="2"/>
      <c r="AH2058" s="55"/>
      <c r="AI2058" s="72"/>
      <c r="AJ2058" s="72"/>
      <c r="AK2058" s="72"/>
      <c r="AL2058" s="72"/>
      <c r="AM2058" s="80"/>
      <c r="AN2058" s="2"/>
      <c r="AO2058" s="2"/>
      <c r="AP2058" s="2"/>
      <c r="AQ2058" s="2"/>
      <c r="AR2058" s="55"/>
      <c r="AS2058" s="85"/>
      <c r="AT2058" s="85"/>
      <c r="AU2058" s="85"/>
      <c r="AV2058" s="85"/>
      <c r="AW2058" s="100"/>
      <c r="AX2058" s="2"/>
      <c r="AY2058" s="2"/>
      <c r="AZ2058" s="2"/>
      <c r="BA2058" s="2"/>
      <c r="BB2058" s="55"/>
      <c r="BC2058" s="105"/>
      <c r="BD2058" s="105"/>
      <c r="BE2058" s="105"/>
      <c r="BF2058" s="105"/>
      <c r="BG2058" s="109"/>
      <c r="BH2058" s="2"/>
      <c r="BI2058" s="2"/>
      <c r="BJ2058" s="2"/>
      <c r="BK2058" s="2"/>
      <c r="BL2058" s="55"/>
      <c r="BM2058" s="48"/>
      <c r="BN2058" s="48"/>
      <c r="BO2058" s="48"/>
      <c r="BP2058" s="48"/>
      <c r="BQ2058" s="117"/>
      <c r="BR2058" s="2"/>
      <c r="BS2058" s="2"/>
      <c r="BT2058" s="2"/>
      <c r="BU2058" s="2"/>
      <c r="BV2058" s="55"/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18" t="s">
        <v>5</v>
      </c>
      <c r="H2059" s="3">
        <v>2024</v>
      </c>
      <c r="I2059" s="20" t="s">
        <v>316</v>
      </c>
      <c r="J2059" s="185" t="s">
        <v>348</v>
      </c>
      <c r="K2059" s="185" t="s">
        <v>320</v>
      </c>
      <c r="L2059" s="187">
        <f t="shared" si="66"/>
        <v>0</v>
      </c>
      <c r="M2059" s="187">
        <f t="shared" si="67"/>
        <v>0</v>
      </c>
      <c r="N2059" s="186"/>
      <c r="O2059" s="33"/>
      <c r="P2059" s="33"/>
      <c r="Q2059" s="33"/>
      <c r="R2059" s="33"/>
      <c r="S2059" s="42"/>
      <c r="T2059" s="2"/>
      <c r="U2059" s="2"/>
      <c r="V2059" s="2"/>
      <c r="W2059" s="2"/>
      <c r="X2059" s="55"/>
      <c r="Y2059" s="62"/>
      <c r="Z2059" s="62"/>
      <c r="AA2059" s="62"/>
      <c r="AB2059" s="62"/>
      <c r="AC2059" s="68"/>
      <c r="AD2059" s="2"/>
      <c r="AE2059" s="2"/>
      <c r="AF2059" s="2"/>
      <c r="AG2059" s="2"/>
      <c r="AH2059" s="55"/>
      <c r="AI2059" s="72"/>
      <c r="AJ2059" s="72"/>
      <c r="AK2059" s="72"/>
      <c r="AL2059" s="72"/>
      <c r="AM2059" s="80"/>
      <c r="AN2059" s="2"/>
      <c r="AO2059" s="2"/>
      <c r="AP2059" s="2"/>
      <c r="AQ2059" s="2"/>
      <c r="AR2059" s="55"/>
      <c r="AS2059" s="85"/>
      <c r="AT2059" s="85"/>
      <c r="AU2059" s="85"/>
      <c r="AV2059" s="85"/>
      <c r="AW2059" s="100"/>
      <c r="AX2059" s="2"/>
      <c r="AY2059" s="2"/>
      <c r="AZ2059" s="2"/>
      <c r="BA2059" s="2"/>
      <c r="BB2059" s="55"/>
      <c r="BC2059" s="105"/>
      <c r="BD2059" s="105"/>
      <c r="BE2059" s="105"/>
      <c r="BF2059" s="105"/>
      <c r="BG2059" s="109"/>
      <c r="BH2059" s="2"/>
      <c r="BI2059" s="2"/>
      <c r="BJ2059" s="2"/>
      <c r="BK2059" s="2"/>
      <c r="BL2059" s="55"/>
      <c r="BM2059" s="48"/>
      <c r="BN2059" s="48"/>
      <c r="BO2059" s="48"/>
      <c r="BP2059" s="48"/>
      <c r="BQ2059" s="117"/>
      <c r="BR2059" s="2"/>
      <c r="BS2059" s="2"/>
      <c r="BT2059" s="2"/>
      <c r="BU2059" s="2"/>
      <c r="BV2059" s="55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18" t="s">
        <v>5</v>
      </c>
      <c r="H2060" s="3">
        <v>2024</v>
      </c>
      <c r="I2060" s="20" t="s">
        <v>282</v>
      </c>
      <c r="J2060" s="184" t="s">
        <v>272</v>
      </c>
      <c r="K2060" s="184" t="s">
        <v>321</v>
      </c>
      <c r="L2060" s="187">
        <f t="shared" si="66"/>
        <v>0</v>
      </c>
      <c r="M2060" s="187">
        <f t="shared" si="67"/>
        <v>0</v>
      </c>
      <c r="N2060" s="186"/>
      <c r="O2060" s="33"/>
      <c r="P2060" s="33"/>
      <c r="Q2060" s="33"/>
      <c r="R2060" s="33"/>
      <c r="S2060" s="42"/>
      <c r="T2060" s="2"/>
      <c r="U2060" s="2"/>
      <c r="V2060" s="2"/>
      <c r="W2060" s="2"/>
      <c r="X2060" s="55"/>
      <c r="Y2060" s="62"/>
      <c r="Z2060" s="62"/>
      <c r="AA2060" s="62"/>
      <c r="AB2060" s="62"/>
      <c r="AC2060" s="68"/>
      <c r="AD2060" s="2"/>
      <c r="AE2060" s="2"/>
      <c r="AF2060" s="2"/>
      <c r="AG2060" s="2"/>
      <c r="AH2060" s="55"/>
      <c r="AI2060" s="72"/>
      <c r="AJ2060" s="72"/>
      <c r="AK2060" s="72"/>
      <c r="AL2060" s="72"/>
      <c r="AM2060" s="80"/>
      <c r="AN2060" s="2"/>
      <c r="AO2060" s="2"/>
      <c r="AP2060" s="2"/>
      <c r="AQ2060" s="2"/>
      <c r="AR2060" s="55"/>
      <c r="AS2060" s="85"/>
      <c r="AT2060" s="85"/>
      <c r="AU2060" s="85"/>
      <c r="AV2060" s="85"/>
      <c r="AW2060" s="100"/>
      <c r="AX2060" s="2"/>
      <c r="AY2060" s="2"/>
      <c r="AZ2060" s="2"/>
      <c r="BA2060" s="2"/>
      <c r="BB2060" s="55"/>
      <c r="BC2060" s="105"/>
      <c r="BD2060" s="105"/>
      <c r="BE2060" s="105"/>
      <c r="BF2060" s="105"/>
      <c r="BG2060" s="109"/>
      <c r="BH2060" s="2"/>
      <c r="BI2060" s="2"/>
      <c r="BJ2060" s="2"/>
      <c r="BK2060" s="2"/>
      <c r="BL2060" s="55"/>
      <c r="BM2060" s="48"/>
      <c r="BN2060" s="48"/>
      <c r="BO2060" s="48"/>
      <c r="BP2060" s="48"/>
      <c r="BQ2060" s="117"/>
      <c r="BR2060" s="2"/>
      <c r="BS2060" s="2"/>
      <c r="BT2060" s="2"/>
      <c r="BU2060" s="2"/>
      <c r="BV2060" s="55"/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18" t="s">
        <v>5</v>
      </c>
      <c r="H2061" s="3">
        <v>2024</v>
      </c>
      <c r="I2061" s="20" t="s">
        <v>282</v>
      </c>
      <c r="J2061" s="184" t="s">
        <v>273</v>
      </c>
      <c r="K2061" s="184" t="s">
        <v>321</v>
      </c>
      <c r="L2061" s="187">
        <f t="shared" si="66"/>
        <v>1.9000000000000003E-2</v>
      </c>
      <c r="M2061" s="187">
        <f t="shared" si="67"/>
        <v>41.09</v>
      </c>
      <c r="N2061" s="186" t="s">
        <v>1402</v>
      </c>
      <c r="O2061" s="33"/>
      <c r="P2061" s="33"/>
      <c r="Q2061" s="33"/>
      <c r="R2061" s="33"/>
      <c r="S2061" s="42"/>
      <c r="T2061" s="2"/>
      <c r="U2061" s="2"/>
      <c r="V2061" s="2"/>
      <c r="W2061" s="2"/>
      <c r="X2061" s="55"/>
      <c r="Y2061" s="62"/>
      <c r="Z2061" s="62"/>
      <c r="AA2061" s="62"/>
      <c r="AB2061" s="62"/>
      <c r="AC2061" s="68"/>
      <c r="AD2061" s="2"/>
      <c r="AE2061" s="2"/>
      <c r="AF2061" s="2"/>
      <c r="AG2061" s="2"/>
      <c r="AH2061" s="55"/>
      <c r="AI2061" s="72"/>
      <c r="AJ2061" s="72"/>
      <c r="AK2061" s="72"/>
      <c r="AL2061" s="72"/>
      <c r="AM2061" s="80"/>
      <c r="AN2061" s="2"/>
      <c r="AO2061" s="2"/>
      <c r="AP2061" s="2"/>
      <c r="AQ2061" s="2"/>
      <c r="AR2061" s="55"/>
      <c r="AS2061" s="85"/>
      <c r="AT2061" s="85"/>
      <c r="AU2061" s="85" t="s">
        <v>680</v>
      </c>
      <c r="AV2061" s="85">
        <v>6.0000000000000001E-3</v>
      </c>
      <c r="AW2061" s="100">
        <v>11.058</v>
      </c>
      <c r="AX2061" s="2"/>
      <c r="AY2061" s="2"/>
      <c r="AZ2061" s="2" t="s">
        <v>773</v>
      </c>
      <c r="BA2061" s="2">
        <v>1.0999999999999999E-2</v>
      </c>
      <c r="BB2061" s="55">
        <v>24.782</v>
      </c>
      <c r="BC2061" s="105"/>
      <c r="BD2061" s="105"/>
      <c r="BE2061" s="105"/>
      <c r="BF2061" s="105"/>
      <c r="BG2061" s="109"/>
      <c r="BH2061" s="2"/>
      <c r="BI2061" s="2"/>
      <c r="BJ2061" s="2"/>
      <c r="BK2061" s="2"/>
      <c r="BL2061" s="55"/>
      <c r="BM2061" s="48"/>
      <c r="BN2061" s="48"/>
      <c r="BO2061" s="48"/>
      <c r="BP2061" s="48"/>
      <c r="BQ2061" s="117"/>
      <c r="BR2061" s="2" t="s">
        <v>680</v>
      </c>
      <c r="BS2061" s="2"/>
      <c r="BT2061" s="2"/>
      <c r="BU2061" s="2">
        <v>2E-3</v>
      </c>
      <c r="BV2061" s="55">
        <v>5.25</v>
      </c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18" t="s">
        <v>5</v>
      </c>
      <c r="H2062" s="3">
        <v>2024</v>
      </c>
      <c r="I2062" s="20" t="s">
        <v>282</v>
      </c>
      <c r="J2062" s="184" t="s">
        <v>274</v>
      </c>
      <c r="K2062" s="184" t="s">
        <v>321</v>
      </c>
      <c r="L2062" s="188">
        <f t="shared" si="66"/>
        <v>0.124</v>
      </c>
      <c r="M2062" s="187">
        <f t="shared" si="67"/>
        <v>223.49900000000002</v>
      </c>
      <c r="N2062" s="186" t="s">
        <v>1401</v>
      </c>
      <c r="O2062" s="33"/>
      <c r="P2062" s="33"/>
      <c r="Q2062" s="33"/>
      <c r="R2062" s="33"/>
      <c r="S2062" s="42"/>
      <c r="T2062" s="2"/>
      <c r="U2062" s="2"/>
      <c r="V2062" s="2">
        <v>18</v>
      </c>
      <c r="W2062" s="2">
        <v>1.5E-3</v>
      </c>
      <c r="X2062" s="55">
        <v>1.8420000000000001</v>
      </c>
      <c r="Y2062" s="62"/>
      <c r="Z2062" s="62"/>
      <c r="AA2062" s="62"/>
      <c r="AB2062" s="62"/>
      <c r="AC2062" s="68"/>
      <c r="AD2062" s="2"/>
      <c r="AE2062" s="2"/>
      <c r="AF2062" s="2"/>
      <c r="AG2062" s="2"/>
      <c r="AH2062" s="55"/>
      <c r="AI2062" s="72"/>
      <c r="AJ2062" s="72"/>
      <c r="AK2062" s="72"/>
      <c r="AL2062" s="72"/>
      <c r="AM2062" s="80"/>
      <c r="AN2062" s="2"/>
      <c r="AO2062" s="2"/>
      <c r="AP2062" s="2"/>
      <c r="AQ2062" s="2"/>
      <c r="AR2062" s="55"/>
      <c r="AS2062" s="85" t="s">
        <v>565</v>
      </c>
      <c r="AT2062" s="85"/>
      <c r="AU2062" s="85"/>
      <c r="AV2062" s="85">
        <v>0.1225</v>
      </c>
      <c r="AW2062" s="100">
        <v>221.65700000000001</v>
      </c>
      <c r="AX2062" s="2"/>
      <c r="AY2062" s="2"/>
      <c r="AZ2062" s="2"/>
      <c r="BA2062" s="2"/>
      <c r="BB2062" s="55"/>
      <c r="BC2062" s="105"/>
      <c r="BD2062" s="105"/>
      <c r="BE2062" s="105"/>
      <c r="BF2062" s="105"/>
      <c r="BG2062" s="109"/>
      <c r="BH2062" s="2"/>
      <c r="BI2062" s="2"/>
      <c r="BJ2062" s="2"/>
      <c r="BK2062" s="2"/>
      <c r="BL2062" s="55"/>
      <c r="BM2062" s="48"/>
      <c r="BN2062" s="48"/>
      <c r="BO2062" s="48"/>
      <c r="BP2062" s="48"/>
      <c r="BQ2062" s="117"/>
      <c r="BR2062" s="2"/>
      <c r="BS2062" s="2"/>
      <c r="BT2062" s="2"/>
      <c r="BU2062" s="2"/>
      <c r="BV2062" s="55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18" t="s">
        <v>5</v>
      </c>
      <c r="H2063" s="3">
        <v>2024</v>
      </c>
      <c r="I2063" s="20" t="s">
        <v>282</v>
      </c>
      <c r="J2063" s="184" t="s">
        <v>275</v>
      </c>
      <c r="K2063" s="184" t="s">
        <v>321</v>
      </c>
      <c r="L2063" s="187">
        <f t="shared" si="66"/>
        <v>1.2500000000000001E-2</v>
      </c>
      <c r="M2063" s="187">
        <f t="shared" si="67"/>
        <v>14.622999999999999</v>
      </c>
      <c r="N2063" s="186" t="s">
        <v>1403</v>
      </c>
      <c r="O2063" s="33"/>
      <c r="P2063" s="33"/>
      <c r="Q2063" s="33"/>
      <c r="R2063" s="33"/>
      <c r="S2063" s="41"/>
      <c r="T2063" s="2"/>
      <c r="U2063" s="2"/>
      <c r="V2063" s="2"/>
      <c r="W2063" s="2"/>
      <c r="X2063" s="55"/>
      <c r="Y2063" s="62"/>
      <c r="Z2063" s="62"/>
      <c r="AA2063" s="62"/>
      <c r="AB2063" s="62"/>
      <c r="AC2063" s="68"/>
      <c r="AD2063" s="2"/>
      <c r="AE2063" s="2"/>
      <c r="AF2063" s="2"/>
      <c r="AG2063" s="2"/>
      <c r="AH2063" s="55"/>
      <c r="AI2063" s="72"/>
      <c r="AJ2063" s="72"/>
      <c r="AK2063" s="72"/>
      <c r="AL2063" s="72"/>
      <c r="AM2063" s="80"/>
      <c r="AN2063" s="2"/>
      <c r="AO2063" s="2"/>
      <c r="AP2063" s="2"/>
      <c r="AQ2063" s="2"/>
      <c r="AR2063" s="55"/>
      <c r="AS2063" s="85"/>
      <c r="AT2063" s="85"/>
      <c r="AU2063" s="85" t="s">
        <v>680</v>
      </c>
      <c r="AV2063" s="85">
        <v>2E-3</v>
      </c>
      <c r="AW2063" s="100">
        <v>1.798</v>
      </c>
      <c r="AX2063" s="2"/>
      <c r="AY2063" s="2"/>
      <c r="AZ2063" s="2" t="s">
        <v>793</v>
      </c>
      <c r="BA2063" s="2">
        <v>7.0000000000000001E-3</v>
      </c>
      <c r="BB2063" s="55">
        <v>6.9279999999999999</v>
      </c>
      <c r="BC2063" s="105" t="s">
        <v>886</v>
      </c>
      <c r="BD2063" s="105"/>
      <c r="BE2063" s="105"/>
      <c r="BF2063" s="105">
        <v>3.5000000000000001E-3</v>
      </c>
      <c r="BG2063" s="109">
        <v>5.8970000000000002</v>
      </c>
      <c r="BH2063" s="2"/>
      <c r="BI2063" s="2"/>
      <c r="BJ2063" s="2"/>
      <c r="BK2063" s="2"/>
      <c r="BL2063" s="55"/>
      <c r="BM2063" s="48"/>
      <c r="BN2063" s="48"/>
      <c r="BO2063" s="48"/>
      <c r="BP2063" s="48"/>
      <c r="BQ2063" s="117"/>
      <c r="BR2063" s="2"/>
      <c r="BS2063" s="2"/>
      <c r="BT2063" s="2"/>
      <c r="BU2063" s="2"/>
      <c r="BV2063" s="55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18" t="s">
        <v>5</v>
      </c>
      <c r="H2064" s="3">
        <v>2024</v>
      </c>
      <c r="I2064" s="20" t="s">
        <v>282</v>
      </c>
      <c r="J2064" s="184" t="s">
        <v>276</v>
      </c>
      <c r="K2064" s="184" t="s">
        <v>320</v>
      </c>
      <c r="L2064" s="187">
        <f t="shared" si="66"/>
        <v>0</v>
      </c>
      <c r="M2064" s="187">
        <f t="shared" si="67"/>
        <v>0</v>
      </c>
      <c r="N2064" s="186"/>
      <c r="O2064" s="33"/>
      <c r="P2064" s="33"/>
      <c r="Q2064" s="33"/>
      <c r="R2064" s="33"/>
      <c r="S2064" s="42"/>
      <c r="T2064" s="2"/>
      <c r="U2064" s="2"/>
      <c r="V2064" s="2"/>
      <c r="W2064" s="2"/>
      <c r="X2064" s="55"/>
      <c r="Y2064" s="62"/>
      <c r="Z2064" s="62"/>
      <c r="AA2064" s="62"/>
      <c r="AB2064" s="62"/>
      <c r="AC2064" s="68"/>
      <c r="AD2064" s="2"/>
      <c r="AE2064" s="2"/>
      <c r="AF2064" s="2"/>
      <c r="AG2064" s="2"/>
      <c r="AH2064" s="55"/>
      <c r="AI2064" s="72"/>
      <c r="AJ2064" s="72"/>
      <c r="AK2064" s="72"/>
      <c r="AL2064" s="72"/>
      <c r="AM2064" s="80"/>
      <c r="AN2064" s="2"/>
      <c r="AO2064" s="2"/>
      <c r="AP2064" s="2"/>
      <c r="AQ2064" s="2"/>
      <c r="AR2064" s="55"/>
      <c r="AS2064" s="85"/>
      <c r="AT2064" s="85"/>
      <c r="AU2064" s="85"/>
      <c r="AV2064" s="85"/>
      <c r="AW2064" s="100"/>
      <c r="AX2064" s="2"/>
      <c r="AY2064" s="2"/>
      <c r="AZ2064" s="2"/>
      <c r="BA2064" s="2"/>
      <c r="BB2064" s="55"/>
      <c r="BC2064" s="105"/>
      <c r="BD2064" s="105"/>
      <c r="BE2064" s="105"/>
      <c r="BF2064" s="105"/>
      <c r="BG2064" s="109"/>
      <c r="BH2064" s="2"/>
      <c r="BI2064" s="2"/>
      <c r="BJ2064" s="2"/>
      <c r="BK2064" s="2"/>
      <c r="BL2064" s="55"/>
      <c r="BM2064" s="48"/>
      <c r="BN2064" s="48"/>
      <c r="BO2064" s="48"/>
      <c r="BP2064" s="48"/>
      <c r="BQ2064" s="117"/>
      <c r="BR2064" s="2"/>
      <c r="BS2064" s="2"/>
      <c r="BT2064" s="2"/>
      <c r="BU2064" s="2"/>
      <c r="BV2064" s="55"/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18" t="s">
        <v>5</v>
      </c>
      <c r="H2065" s="3">
        <v>2024</v>
      </c>
      <c r="I2065" s="20" t="s">
        <v>282</v>
      </c>
      <c r="J2065" s="184" t="s">
        <v>277</v>
      </c>
      <c r="K2065" s="184" t="s">
        <v>320</v>
      </c>
      <c r="L2065" s="187">
        <f t="shared" si="66"/>
        <v>65</v>
      </c>
      <c r="M2065" s="187">
        <f t="shared" si="67"/>
        <v>86.663999999999987</v>
      </c>
      <c r="N2065" s="186" t="s">
        <v>1401</v>
      </c>
      <c r="O2065" s="33"/>
      <c r="P2065" s="33"/>
      <c r="Q2065" s="33"/>
      <c r="R2065" s="33"/>
      <c r="S2065" s="42"/>
      <c r="T2065" s="2"/>
      <c r="U2065" s="2"/>
      <c r="V2065" s="2">
        <v>18</v>
      </c>
      <c r="W2065" s="2">
        <v>4</v>
      </c>
      <c r="X2065" s="169">
        <v>5.8380000000000001</v>
      </c>
      <c r="Y2065" s="62"/>
      <c r="Z2065" s="62"/>
      <c r="AA2065" s="62"/>
      <c r="AB2065" s="62"/>
      <c r="AC2065" s="68"/>
      <c r="AD2065" s="2"/>
      <c r="AE2065" s="2"/>
      <c r="AF2065" s="2"/>
      <c r="AG2065" s="2"/>
      <c r="AH2065" s="55"/>
      <c r="AI2065" s="72"/>
      <c r="AJ2065" s="72"/>
      <c r="AK2065" s="72"/>
      <c r="AL2065" s="72"/>
      <c r="AM2065" s="80"/>
      <c r="AN2065" s="2"/>
      <c r="AO2065" s="2"/>
      <c r="AP2065" s="2"/>
      <c r="AQ2065" s="2"/>
      <c r="AR2065" s="55"/>
      <c r="AS2065" s="85" t="s">
        <v>710</v>
      </c>
      <c r="AT2065" s="85"/>
      <c r="AU2065" s="85"/>
      <c r="AV2065" s="85">
        <v>61</v>
      </c>
      <c r="AW2065" s="100">
        <v>80.825999999999993</v>
      </c>
      <c r="AX2065" s="2"/>
      <c r="AY2065" s="2"/>
      <c r="AZ2065" s="2"/>
      <c r="BA2065" s="2"/>
      <c r="BB2065" s="55"/>
      <c r="BC2065" s="105"/>
      <c r="BD2065" s="105"/>
      <c r="BE2065" s="105"/>
      <c r="BF2065" s="105"/>
      <c r="BG2065" s="109"/>
      <c r="BH2065" s="2"/>
      <c r="BI2065" s="2"/>
      <c r="BJ2065" s="2"/>
      <c r="BK2065" s="2"/>
      <c r="BL2065" s="55"/>
      <c r="BM2065" s="48"/>
      <c r="BN2065" s="48"/>
      <c r="BO2065" s="48"/>
      <c r="BP2065" s="48"/>
      <c r="BQ2065" s="117"/>
      <c r="BR2065" s="2"/>
      <c r="BS2065" s="2"/>
      <c r="BT2065" s="2"/>
      <c r="BU2065" s="2"/>
      <c r="BV2065" s="55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18" t="s">
        <v>5</v>
      </c>
      <c r="H2066" s="3">
        <v>2024</v>
      </c>
      <c r="I2066" s="20" t="s">
        <v>283</v>
      </c>
      <c r="J2066" s="184" t="s">
        <v>298</v>
      </c>
      <c r="K2066" s="184" t="s">
        <v>321</v>
      </c>
      <c r="L2066" s="187">
        <f t="shared" si="66"/>
        <v>0</v>
      </c>
      <c r="M2066" s="187">
        <f t="shared" si="67"/>
        <v>0</v>
      </c>
      <c r="N2066" s="186"/>
      <c r="O2066" s="33"/>
      <c r="P2066" s="33"/>
      <c r="Q2066" s="33"/>
      <c r="R2066" s="33"/>
      <c r="S2066" s="42"/>
      <c r="T2066" s="2"/>
      <c r="U2066" s="2"/>
      <c r="V2066" s="2"/>
      <c r="W2066" s="2"/>
      <c r="X2066" s="55"/>
      <c r="Y2066" s="62"/>
      <c r="Z2066" s="62"/>
      <c r="AA2066" s="62"/>
      <c r="AB2066" s="62"/>
      <c r="AC2066" s="68"/>
      <c r="AD2066" s="2"/>
      <c r="AE2066" s="2"/>
      <c r="AF2066" s="2"/>
      <c r="AG2066" s="2"/>
      <c r="AH2066" s="55"/>
      <c r="AI2066" s="72"/>
      <c r="AJ2066" s="72"/>
      <c r="AK2066" s="72"/>
      <c r="AL2066" s="72"/>
      <c r="AM2066" s="80"/>
      <c r="AN2066" s="2"/>
      <c r="AO2066" s="2"/>
      <c r="AP2066" s="2"/>
      <c r="AQ2066" s="2"/>
      <c r="AR2066" s="55"/>
      <c r="AS2066" s="85"/>
      <c r="AT2066" s="85"/>
      <c r="AU2066" s="85"/>
      <c r="AV2066" s="85"/>
      <c r="AW2066" s="100"/>
      <c r="AX2066" s="2"/>
      <c r="AY2066" s="2"/>
      <c r="AZ2066" s="2"/>
      <c r="BA2066" s="2"/>
      <c r="BB2066" s="55"/>
      <c r="BC2066" s="105"/>
      <c r="BD2066" s="105"/>
      <c r="BE2066" s="105"/>
      <c r="BF2066" s="105"/>
      <c r="BG2066" s="109"/>
      <c r="BH2066" s="2"/>
      <c r="BI2066" s="2"/>
      <c r="BJ2066" s="2"/>
      <c r="BK2066" s="2"/>
      <c r="BL2066" s="55"/>
      <c r="BM2066" s="48"/>
      <c r="BN2066" s="48"/>
      <c r="BO2066" s="48"/>
      <c r="BP2066" s="48"/>
      <c r="BQ2066" s="117"/>
      <c r="BR2066" s="2"/>
      <c r="BS2066" s="2"/>
      <c r="BT2066" s="2"/>
      <c r="BU2066" s="2"/>
      <c r="BV2066" s="55"/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18" t="s">
        <v>5</v>
      </c>
      <c r="H2067" s="3">
        <v>2024</v>
      </c>
      <c r="I2067" s="20" t="s">
        <v>283</v>
      </c>
      <c r="J2067" s="184" t="s">
        <v>278</v>
      </c>
      <c r="K2067" s="184" t="s">
        <v>320</v>
      </c>
      <c r="L2067" s="187">
        <f t="shared" si="66"/>
        <v>0</v>
      </c>
      <c r="M2067" s="187">
        <f t="shared" si="67"/>
        <v>0</v>
      </c>
      <c r="N2067" s="186"/>
      <c r="O2067" s="33"/>
      <c r="P2067" s="33"/>
      <c r="Q2067" s="33"/>
      <c r="R2067" s="33"/>
      <c r="S2067" s="42"/>
      <c r="T2067" s="2"/>
      <c r="U2067" s="2"/>
      <c r="V2067" s="2"/>
      <c r="W2067" s="2"/>
      <c r="X2067" s="55"/>
      <c r="Y2067" s="62"/>
      <c r="Z2067" s="62"/>
      <c r="AA2067" s="62"/>
      <c r="AB2067" s="62"/>
      <c r="AC2067" s="68"/>
      <c r="AD2067" s="2"/>
      <c r="AE2067" s="2"/>
      <c r="AF2067" s="2"/>
      <c r="AG2067" s="2"/>
      <c r="AH2067" s="55"/>
      <c r="AI2067" s="72"/>
      <c r="AJ2067" s="72"/>
      <c r="AK2067" s="72"/>
      <c r="AL2067" s="72"/>
      <c r="AM2067" s="80"/>
      <c r="AN2067" s="2"/>
      <c r="AO2067" s="2"/>
      <c r="AP2067" s="2"/>
      <c r="AQ2067" s="2"/>
      <c r="AR2067" s="55"/>
      <c r="AS2067" s="85"/>
      <c r="AT2067" s="85"/>
      <c r="AU2067" s="85"/>
      <c r="AV2067" s="85"/>
      <c r="AW2067" s="100"/>
      <c r="AX2067" s="2"/>
      <c r="AY2067" s="2"/>
      <c r="AZ2067" s="2"/>
      <c r="BA2067" s="2"/>
      <c r="BB2067" s="55"/>
      <c r="BC2067" s="105"/>
      <c r="BD2067" s="105"/>
      <c r="BE2067" s="105"/>
      <c r="BF2067" s="105"/>
      <c r="BG2067" s="109"/>
      <c r="BH2067" s="2"/>
      <c r="BI2067" s="2"/>
      <c r="BJ2067" s="2"/>
      <c r="BK2067" s="2"/>
      <c r="BL2067" s="55"/>
      <c r="BM2067" s="48"/>
      <c r="BN2067" s="48"/>
      <c r="BO2067" s="48"/>
      <c r="BP2067" s="48"/>
      <c r="BQ2067" s="117"/>
      <c r="BR2067" s="2"/>
      <c r="BS2067" s="2"/>
      <c r="BT2067" s="2"/>
      <c r="BU2067" s="2"/>
      <c r="BV2067" s="55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18" t="s">
        <v>5</v>
      </c>
      <c r="H2068" s="3">
        <v>2024</v>
      </c>
      <c r="I2068" s="20" t="s">
        <v>283</v>
      </c>
      <c r="J2068" s="184" t="s">
        <v>279</v>
      </c>
      <c r="K2068" s="184" t="s">
        <v>320</v>
      </c>
      <c r="L2068" s="187">
        <f t="shared" si="66"/>
        <v>0</v>
      </c>
      <c r="M2068" s="187">
        <f t="shared" si="67"/>
        <v>0</v>
      </c>
      <c r="N2068" s="186"/>
      <c r="O2068" s="33"/>
      <c r="P2068" s="33"/>
      <c r="Q2068" s="33"/>
      <c r="R2068" s="33"/>
      <c r="S2068" s="42"/>
      <c r="T2068" s="2"/>
      <c r="U2068" s="2"/>
      <c r="V2068" s="2"/>
      <c r="W2068" s="2"/>
      <c r="X2068" s="55"/>
      <c r="Y2068" s="62"/>
      <c r="Z2068" s="62"/>
      <c r="AA2068" s="62"/>
      <c r="AB2068" s="62"/>
      <c r="AC2068" s="68"/>
      <c r="AD2068" s="2"/>
      <c r="AE2068" s="2"/>
      <c r="AF2068" s="2"/>
      <c r="AG2068" s="2"/>
      <c r="AH2068" s="55"/>
      <c r="AI2068" s="72"/>
      <c r="AJ2068" s="72"/>
      <c r="AK2068" s="72"/>
      <c r="AL2068" s="72"/>
      <c r="AM2068" s="80"/>
      <c r="AN2068" s="2"/>
      <c r="AO2068" s="2"/>
      <c r="AP2068" s="2"/>
      <c r="AQ2068" s="2"/>
      <c r="AR2068" s="55"/>
      <c r="AS2068" s="85"/>
      <c r="AT2068" s="85"/>
      <c r="AU2068" s="85"/>
      <c r="AV2068" s="85"/>
      <c r="AW2068" s="100"/>
      <c r="AX2068" s="2"/>
      <c r="AY2068" s="2"/>
      <c r="AZ2068" s="2"/>
      <c r="BA2068" s="2"/>
      <c r="BB2068" s="55"/>
      <c r="BC2068" s="105"/>
      <c r="BD2068" s="105"/>
      <c r="BE2068" s="105"/>
      <c r="BF2068" s="105"/>
      <c r="BG2068" s="109"/>
      <c r="BH2068" s="2"/>
      <c r="BI2068" s="2"/>
      <c r="BJ2068" s="2"/>
      <c r="BK2068" s="2"/>
      <c r="BL2068" s="55"/>
      <c r="BM2068" s="48"/>
      <c r="BN2068" s="48"/>
      <c r="BO2068" s="48"/>
      <c r="BP2068" s="48"/>
      <c r="BQ2068" s="117"/>
      <c r="BR2068" s="2"/>
      <c r="BS2068" s="2"/>
      <c r="BT2068" s="2"/>
      <c r="BU2068" s="2"/>
      <c r="BV2068" s="55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18" t="s">
        <v>5</v>
      </c>
      <c r="H2069" s="3">
        <v>2024</v>
      </c>
      <c r="I2069" s="20" t="s">
        <v>286</v>
      </c>
      <c r="J2069" s="184" t="s">
        <v>280</v>
      </c>
      <c r="K2069" s="184" t="s">
        <v>319</v>
      </c>
      <c r="L2069" s="187">
        <f t="shared" si="66"/>
        <v>0</v>
      </c>
      <c r="M2069" s="187">
        <f t="shared" si="67"/>
        <v>0</v>
      </c>
      <c r="N2069" s="186"/>
      <c r="O2069" s="33"/>
      <c r="P2069" s="33"/>
      <c r="Q2069" s="33"/>
      <c r="R2069" s="33"/>
      <c r="S2069" s="42"/>
      <c r="T2069" s="2"/>
      <c r="U2069" s="2"/>
      <c r="V2069" s="2"/>
      <c r="W2069" s="2"/>
      <c r="X2069" s="55"/>
      <c r="Y2069" s="62"/>
      <c r="Z2069" s="62"/>
      <c r="AA2069" s="62"/>
      <c r="AB2069" s="62"/>
      <c r="AC2069" s="68"/>
      <c r="AD2069" s="2"/>
      <c r="AE2069" s="2"/>
      <c r="AF2069" s="2"/>
      <c r="AG2069" s="2"/>
      <c r="AH2069" s="55"/>
      <c r="AI2069" s="72"/>
      <c r="AJ2069" s="72"/>
      <c r="AK2069" s="72"/>
      <c r="AL2069" s="72"/>
      <c r="AM2069" s="80"/>
      <c r="AN2069" s="2"/>
      <c r="AO2069" s="2"/>
      <c r="AP2069" s="2"/>
      <c r="AQ2069" s="2"/>
      <c r="AR2069" s="55"/>
      <c r="AS2069" s="85"/>
      <c r="AT2069" s="85"/>
      <c r="AU2069" s="85"/>
      <c r="AV2069" s="85"/>
      <c r="AW2069" s="100"/>
      <c r="AX2069" s="2"/>
      <c r="AY2069" s="2"/>
      <c r="AZ2069" s="2"/>
      <c r="BA2069" s="2"/>
      <c r="BB2069" s="55"/>
      <c r="BC2069" s="105"/>
      <c r="BD2069" s="105"/>
      <c r="BE2069" s="105"/>
      <c r="BF2069" s="105"/>
      <c r="BG2069" s="109"/>
      <c r="BH2069" s="2"/>
      <c r="BI2069" s="2"/>
      <c r="BJ2069" s="2"/>
      <c r="BK2069" s="2"/>
      <c r="BL2069" s="55"/>
      <c r="BM2069" s="48"/>
      <c r="BN2069" s="48"/>
      <c r="BO2069" s="48"/>
      <c r="BP2069" s="48"/>
      <c r="BQ2069" s="117"/>
      <c r="BR2069" s="2"/>
      <c r="BS2069" s="2"/>
      <c r="BT2069" s="2"/>
      <c r="BU2069" s="2"/>
      <c r="BV2069" s="55"/>
    </row>
    <row r="2070" spans="1:74" ht="72" hidden="1" x14ac:dyDescent="0.3">
      <c r="A2070" s="2" t="s">
        <v>60</v>
      </c>
      <c r="B2070" s="2" t="s">
        <v>2</v>
      </c>
      <c r="C2070" s="2" t="s">
        <v>3</v>
      </c>
      <c r="D2070" s="2" t="s">
        <v>57</v>
      </c>
      <c r="E2070" s="3">
        <v>5</v>
      </c>
      <c r="F2070" s="3"/>
      <c r="G2070" s="18" t="s">
        <v>5</v>
      </c>
      <c r="H2070" s="3">
        <v>2024</v>
      </c>
      <c r="I2070" s="20" t="s">
        <v>286</v>
      </c>
      <c r="J2070" s="184" t="s">
        <v>281</v>
      </c>
      <c r="K2070" s="184" t="s">
        <v>319</v>
      </c>
      <c r="L2070" s="187">
        <f t="shared" si="66"/>
        <v>0</v>
      </c>
      <c r="M2070" s="187">
        <f t="shared" si="67"/>
        <v>864.02800000000002</v>
      </c>
      <c r="N2070" s="186" t="s">
        <v>1404</v>
      </c>
      <c r="O2070" s="33"/>
      <c r="P2070" s="33"/>
      <c r="Q2070" s="33"/>
      <c r="R2070" s="33"/>
      <c r="S2070" s="42"/>
      <c r="T2070" s="2"/>
      <c r="U2070" s="2"/>
      <c r="V2070" s="2"/>
      <c r="W2070" s="2"/>
      <c r="X2070" s="55"/>
      <c r="Y2070" s="62"/>
      <c r="Z2070" s="62"/>
      <c r="AA2070" s="62"/>
      <c r="AB2070" s="62"/>
      <c r="AC2070" s="68"/>
      <c r="AD2070" s="2" t="s">
        <v>496</v>
      </c>
      <c r="AE2070" s="2"/>
      <c r="AF2070" s="2"/>
      <c r="AG2070" s="2"/>
      <c r="AH2070" s="55">
        <v>7.8259999999999996</v>
      </c>
      <c r="AI2070" s="72"/>
      <c r="AJ2070" s="72"/>
      <c r="AK2070" s="72"/>
      <c r="AL2070" s="72"/>
      <c r="AM2070" s="80"/>
      <c r="AN2070" s="2"/>
      <c r="AO2070" s="2"/>
      <c r="AP2070" s="2"/>
      <c r="AQ2070" s="2"/>
      <c r="AR2070" s="55"/>
      <c r="AS2070" s="85" t="s">
        <v>724</v>
      </c>
      <c r="AT2070" s="85"/>
      <c r="AU2070" s="85"/>
      <c r="AV2070" s="85"/>
      <c r="AW2070" s="100">
        <f>4.732+3.498+26.533</f>
        <v>34.763000000000005</v>
      </c>
      <c r="AX2070" s="2"/>
      <c r="AY2070" s="2"/>
      <c r="AZ2070" s="2"/>
      <c r="BA2070" s="2"/>
      <c r="BB2070" s="55"/>
      <c r="BC2070" s="105" t="s">
        <v>934</v>
      </c>
      <c r="BD2070" s="105"/>
      <c r="BE2070" s="105"/>
      <c r="BF2070" s="105"/>
      <c r="BG2070" s="109">
        <v>2.7850000000000001</v>
      </c>
      <c r="BH2070" s="2"/>
      <c r="BI2070" s="2"/>
      <c r="BJ2070" s="2"/>
      <c r="BK2070" s="2"/>
      <c r="BL2070" s="55"/>
      <c r="BM2070" s="48" t="s">
        <v>1016</v>
      </c>
      <c r="BN2070" s="48"/>
      <c r="BO2070" s="48"/>
      <c r="BP2070" s="48"/>
      <c r="BQ2070" s="117">
        <v>791.33799999999997</v>
      </c>
      <c r="BR2070" s="2" t="s">
        <v>1284</v>
      </c>
      <c r="BS2070" s="2"/>
      <c r="BT2070" s="2"/>
      <c r="BU2070" s="2"/>
      <c r="BV2070" s="55">
        <f>27.316</f>
        <v>27.315999999999999</v>
      </c>
    </row>
    <row r="2071" spans="1:74" s="13" customFormat="1" hidden="1" x14ac:dyDescent="0.3">
      <c r="A2071" s="12" t="s">
        <v>60</v>
      </c>
      <c r="B2071" s="12" t="s">
        <v>2</v>
      </c>
      <c r="C2071" s="12" t="s">
        <v>3</v>
      </c>
      <c r="D2071" s="12" t="s">
        <v>57</v>
      </c>
      <c r="E2071" s="7">
        <v>5</v>
      </c>
      <c r="F2071" s="7"/>
      <c r="G2071" s="19" t="s">
        <v>5</v>
      </c>
      <c r="H2071" s="7">
        <v>2024</v>
      </c>
      <c r="I2071" s="21"/>
      <c r="J2071" s="12" t="s">
        <v>314</v>
      </c>
      <c r="K2071" s="12"/>
      <c r="L2071" s="147"/>
      <c r="M2071" s="147">
        <f>SUM(M2033:M2070)</f>
        <v>1600.953</v>
      </c>
      <c r="N2071" s="183"/>
      <c r="O2071" s="12"/>
      <c r="P2071" s="12"/>
      <c r="Q2071" s="12"/>
      <c r="R2071" s="12"/>
      <c r="S2071" s="47">
        <f>SUM(S2033:S2070)</f>
        <v>0</v>
      </c>
      <c r="T2071" s="12"/>
      <c r="U2071" s="12"/>
      <c r="V2071" s="12"/>
      <c r="W2071" s="12"/>
      <c r="X2071" s="47">
        <f>SUM(X2033:X2070)</f>
        <v>7.68</v>
      </c>
      <c r="Y2071" s="12"/>
      <c r="Z2071" s="12"/>
      <c r="AA2071" s="12"/>
      <c r="AB2071" s="12"/>
      <c r="AC2071" s="47">
        <f>SUM(AC2033:AC2070)</f>
        <v>172.148</v>
      </c>
      <c r="AD2071" s="12"/>
      <c r="AE2071" s="12"/>
      <c r="AF2071" s="12"/>
      <c r="AG2071" s="12"/>
      <c r="AH2071" s="47">
        <f>SUM(AH2033:AH2070)</f>
        <v>7.8259999999999996</v>
      </c>
      <c r="AI2071" s="12"/>
      <c r="AJ2071" s="12"/>
      <c r="AK2071" s="12"/>
      <c r="AL2071" s="12"/>
      <c r="AM2071" s="47">
        <f>SUM(AM2033:AM2070)</f>
        <v>0</v>
      </c>
      <c r="AN2071" s="12"/>
      <c r="AO2071" s="12"/>
      <c r="AP2071" s="12"/>
      <c r="AQ2071" s="12"/>
      <c r="AR2071" s="47">
        <f>SUM(AR2033:AR2070)</f>
        <v>0</v>
      </c>
      <c r="AS2071" s="12"/>
      <c r="AT2071" s="12"/>
      <c r="AU2071" s="12"/>
      <c r="AV2071" s="12"/>
      <c r="AW2071" s="47">
        <f>SUM(AW2033:AW2070)</f>
        <v>350.10199999999998</v>
      </c>
      <c r="AX2071" s="12"/>
      <c r="AY2071" s="12"/>
      <c r="AZ2071" s="12"/>
      <c r="BA2071" s="12"/>
      <c r="BB2071" s="47">
        <f>SUM(BB2033:BB2070)</f>
        <v>55.810999999999993</v>
      </c>
      <c r="BC2071" s="12"/>
      <c r="BD2071" s="12"/>
      <c r="BE2071" s="12"/>
      <c r="BF2071" s="12"/>
      <c r="BG2071" s="47">
        <f>SUM(BG2033:BG2070)</f>
        <v>8.6820000000000004</v>
      </c>
      <c r="BH2071" s="12"/>
      <c r="BI2071" s="12"/>
      <c r="BJ2071" s="12"/>
      <c r="BK2071" s="12"/>
      <c r="BL2071" s="47">
        <f>SUM(BL2033:BL2070)</f>
        <v>0</v>
      </c>
      <c r="BM2071" s="12"/>
      <c r="BN2071" s="12"/>
      <c r="BO2071" s="12"/>
      <c r="BP2071" s="12"/>
      <c r="BQ2071" s="47">
        <f>SUM(BQ2033:BQ2070)</f>
        <v>791.33799999999997</v>
      </c>
      <c r="BR2071" s="12"/>
      <c r="BS2071" s="12"/>
      <c r="BT2071" s="12"/>
      <c r="BU2071" s="12"/>
      <c r="BV2071" s="47">
        <f>SUM(BV2033:BV2070)</f>
        <v>207.36600000000001</v>
      </c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18" t="s">
        <v>5</v>
      </c>
      <c r="H2072" s="3">
        <v>2024</v>
      </c>
      <c r="I2072" s="20" t="s">
        <v>287</v>
      </c>
      <c r="J2072" s="2" t="s">
        <v>267</v>
      </c>
      <c r="K2072" s="2" t="s">
        <v>318</v>
      </c>
      <c r="L2072" s="163">
        <f t="shared" si="66"/>
        <v>0</v>
      </c>
      <c r="M2072" s="163">
        <f t="shared" si="67"/>
        <v>0</v>
      </c>
      <c r="N2072" s="181"/>
      <c r="O2072" s="33"/>
      <c r="P2072" s="33"/>
      <c r="Q2072" s="33"/>
      <c r="R2072" s="33"/>
      <c r="S2072" s="42"/>
      <c r="T2072" s="2"/>
      <c r="U2072" s="2"/>
      <c r="V2072" s="2"/>
      <c r="W2072" s="2"/>
      <c r="X2072" s="55"/>
      <c r="Y2072" s="62"/>
      <c r="Z2072" s="62"/>
      <c r="AA2072" s="62"/>
      <c r="AB2072" s="62"/>
      <c r="AC2072" s="68"/>
      <c r="AD2072" s="2"/>
      <c r="AE2072" s="2"/>
      <c r="AF2072" s="2"/>
      <c r="AG2072" s="2"/>
      <c r="AH2072" s="55"/>
      <c r="AI2072" s="72"/>
      <c r="AJ2072" s="72"/>
      <c r="AK2072" s="72"/>
      <c r="AL2072" s="72"/>
      <c r="AM2072" s="80"/>
      <c r="AN2072" s="2"/>
      <c r="AO2072" s="2"/>
      <c r="AP2072" s="2"/>
      <c r="AQ2072" s="2"/>
      <c r="AR2072" s="55"/>
      <c r="AS2072" s="85"/>
      <c r="AT2072" s="85"/>
      <c r="AU2072" s="85"/>
      <c r="AV2072" s="85"/>
      <c r="AW2072" s="100"/>
      <c r="AX2072" s="2"/>
      <c r="AY2072" s="2"/>
      <c r="AZ2072" s="2"/>
      <c r="BA2072" s="2"/>
      <c r="BB2072" s="55"/>
      <c r="BC2072" s="105"/>
      <c r="BD2072" s="105"/>
      <c r="BE2072" s="105"/>
      <c r="BF2072" s="105"/>
      <c r="BG2072" s="109"/>
      <c r="BH2072" s="2"/>
      <c r="BI2072" s="2"/>
      <c r="BJ2072" s="2"/>
      <c r="BK2072" s="2"/>
      <c r="BL2072" s="55"/>
      <c r="BM2072" s="48"/>
      <c r="BN2072" s="48"/>
      <c r="BO2072" s="48"/>
      <c r="BP2072" s="48"/>
      <c r="BQ2072" s="117"/>
      <c r="BR2072" s="2"/>
      <c r="BS2072" s="2"/>
      <c r="BT2072" s="2"/>
      <c r="BU2072" s="2"/>
      <c r="BV2072" s="55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18" t="s">
        <v>5</v>
      </c>
      <c r="H2073" s="3">
        <v>2024</v>
      </c>
      <c r="I2073" s="20" t="s">
        <v>287</v>
      </c>
      <c r="J2073" s="2" t="s">
        <v>291</v>
      </c>
      <c r="K2073" s="2" t="s">
        <v>319</v>
      </c>
      <c r="L2073" s="163">
        <f t="shared" si="66"/>
        <v>0</v>
      </c>
      <c r="M2073" s="163">
        <f t="shared" si="67"/>
        <v>0</v>
      </c>
      <c r="N2073" s="181"/>
      <c r="O2073" s="33"/>
      <c r="P2073" s="33"/>
      <c r="Q2073" s="33"/>
      <c r="R2073" s="33"/>
      <c r="S2073" s="42"/>
      <c r="T2073" s="2"/>
      <c r="U2073" s="2"/>
      <c r="V2073" s="2"/>
      <c r="W2073" s="2"/>
      <c r="X2073" s="55"/>
      <c r="Y2073" s="62"/>
      <c r="Z2073" s="62"/>
      <c r="AA2073" s="62"/>
      <c r="AB2073" s="62"/>
      <c r="AC2073" s="68"/>
      <c r="AD2073" s="2"/>
      <c r="AE2073" s="2"/>
      <c r="AF2073" s="2"/>
      <c r="AG2073" s="2"/>
      <c r="AH2073" s="55"/>
      <c r="AI2073" s="72"/>
      <c r="AJ2073" s="72"/>
      <c r="AK2073" s="72"/>
      <c r="AL2073" s="72"/>
      <c r="AM2073" s="80"/>
      <c r="AN2073" s="2"/>
      <c r="AO2073" s="2"/>
      <c r="AP2073" s="2"/>
      <c r="AQ2073" s="2"/>
      <c r="AR2073" s="55"/>
      <c r="AS2073" s="85"/>
      <c r="AT2073" s="85"/>
      <c r="AU2073" s="85"/>
      <c r="AV2073" s="85"/>
      <c r="AW2073" s="100"/>
      <c r="AX2073" s="2"/>
      <c r="AY2073" s="2"/>
      <c r="AZ2073" s="2"/>
      <c r="BA2073" s="2"/>
      <c r="BB2073" s="55"/>
      <c r="BC2073" s="105"/>
      <c r="BD2073" s="105"/>
      <c r="BE2073" s="105"/>
      <c r="BF2073" s="105"/>
      <c r="BG2073" s="109"/>
      <c r="BH2073" s="2"/>
      <c r="BI2073" s="2"/>
      <c r="BJ2073" s="2"/>
      <c r="BK2073" s="2"/>
      <c r="BL2073" s="55"/>
      <c r="BM2073" s="48"/>
      <c r="BN2073" s="48"/>
      <c r="BO2073" s="48"/>
      <c r="BP2073" s="48"/>
      <c r="BQ2073" s="117"/>
      <c r="BR2073" s="2"/>
      <c r="BS2073" s="2"/>
      <c r="BT2073" s="2"/>
      <c r="BU2073" s="2"/>
      <c r="BV2073" s="55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18" t="s">
        <v>5</v>
      </c>
      <c r="H2074" s="3">
        <v>2024</v>
      </c>
      <c r="I2074" s="20" t="s">
        <v>286</v>
      </c>
      <c r="J2074" s="2" t="s">
        <v>336</v>
      </c>
      <c r="K2074" s="2" t="s">
        <v>319</v>
      </c>
      <c r="L2074" s="163">
        <f t="shared" si="66"/>
        <v>0</v>
      </c>
      <c r="M2074" s="163">
        <f t="shared" si="67"/>
        <v>0</v>
      </c>
      <c r="N2074" s="181"/>
      <c r="O2074" s="33"/>
      <c r="P2074" s="33"/>
      <c r="Q2074" s="33"/>
      <c r="R2074" s="33"/>
      <c r="S2074" s="42"/>
      <c r="T2074" s="2"/>
      <c r="U2074" s="2"/>
      <c r="V2074" s="2"/>
      <c r="W2074" s="2"/>
      <c r="X2074" s="55"/>
      <c r="Y2074" s="62"/>
      <c r="Z2074" s="62"/>
      <c r="AA2074" s="62"/>
      <c r="AB2074" s="62"/>
      <c r="AC2074" s="68"/>
      <c r="AD2074" s="2"/>
      <c r="AE2074" s="2"/>
      <c r="AF2074" s="2"/>
      <c r="AG2074" s="2"/>
      <c r="AH2074" s="55"/>
      <c r="AI2074" s="72"/>
      <c r="AJ2074" s="72"/>
      <c r="AK2074" s="72"/>
      <c r="AL2074" s="72"/>
      <c r="AM2074" s="80"/>
      <c r="AN2074" s="2"/>
      <c r="AO2074" s="2"/>
      <c r="AP2074" s="2"/>
      <c r="AQ2074" s="2"/>
      <c r="AR2074" s="55"/>
      <c r="AS2074" s="85"/>
      <c r="AT2074" s="85"/>
      <c r="AU2074" s="85"/>
      <c r="AV2074" s="85"/>
      <c r="AW2074" s="100"/>
      <c r="AX2074" s="2"/>
      <c r="AY2074" s="2"/>
      <c r="AZ2074" s="2"/>
      <c r="BA2074" s="2"/>
      <c r="BB2074" s="55"/>
      <c r="BC2074" s="105"/>
      <c r="BD2074" s="105"/>
      <c r="BE2074" s="105"/>
      <c r="BF2074" s="105"/>
      <c r="BG2074" s="109"/>
      <c r="BH2074" s="2"/>
      <c r="BI2074" s="2"/>
      <c r="BJ2074" s="2"/>
      <c r="BK2074" s="2"/>
      <c r="BL2074" s="55"/>
      <c r="BM2074" s="48"/>
      <c r="BN2074" s="48"/>
      <c r="BO2074" s="48"/>
      <c r="BP2074" s="48"/>
      <c r="BQ2074" s="117"/>
      <c r="BR2074" s="2"/>
      <c r="BS2074" s="2"/>
      <c r="BT2074" s="2"/>
      <c r="BU2074" s="2"/>
      <c r="BV2074" s="55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18" t="s">
        <v>5</v>
      </c>
      <c r="H2075" s="3">
        <v>2024</v>
      </c>
      <c r="I2075" s="20" t="s">
        <v>286</v>
      </c>
      <c r="J2075" s="8" t="s">
        <v>337</v>
      </c>
      <c r="K2075" s="8" t="s">
        <v>318</v>
      </c>
      <c r="L2075" s="163">
        <f t="shared" si="66"/>
        <v>0</v>
      </c>
      <c r="M2075" s="163">
        <f t="shared" si="67"/>
        <v>0</v>
      </c>
      <c r="N2075" s="181"/>
      <c r="O2075" s="53"/>
      <c r="P2075" s="53"/>
      <c r="Q2075" s="53"/>
      <c r="R2075" s="53"/>
      <c r="S2075" s="54"/>
      <c r="T2075" s="8"/>
      <c r="U2075" s="8"/>
      <c r="V2075" s="8"/>
      <c r="W2075" s="8"/>
      <c r="X2075" s="122"/>
      <c r="Y2075" s="135"/>
      <c r="Z2075" s="135"/>
      <c r="AA2075" s="135"/>
      <c r="AB2075" s="135"/>
      <c r="AC2075" s="136"/>
      <c r="AD2075" s="8"/>
      <c r="AE2075" s="8"/>
      <c r="AF2075" s="8"/>
      <c r="AG2075" s="8"/>
      <c r="AH2075" s="122"/>
      <c r="AI2075" s="137"/>
      <c r="AJ2075" s="137"/>
      <c r="AK2075" s="137"/>
      <c r="AL2075" s="137"/>
      <c r="AM2075" s="138"/>
      <c r="AN2075" s="8"/>
      <c r="AO2075" s="8"/>
      <c r="AP2075" s="8"/>
      <c r="AQ2075" s="8"/>
      <c r="AR2075" s="122"/>
      <c r="AS2075" s="139"/>
      <c r="AT2075" s="139"/>
      <c r="AU2075" s="139"/>
      <c r="AV2075" s="139"/>
      <c r="AW2075" s="140"/>
      <c r="AX2075" s="8"/>
      <c r="AY2075" s="8"/>
      <c r="AZ2075" s="8"/>
      <c r="BA2075" s="8"/>
      <c r="BB2075" s="122"/>
      <c r="BC2075" s="141"/>
      <c r="BD2075" s="141"/>
      <c r="BE2075" s="141"/>
      <c r="BF2075" s="141"/>
      <c r="BG2075" s="142"/>
      <c r="BH2075" s="8"/>
      <c r="BI2075" s="8"/>
      <c r="BJ2075" s="8"/>
      <c r="BK2075" s="8"/>
      <c r="BL2075" s="122"/>
      <c r="BM2075" s="143"/>
      <c r="BN2075" s="143"/>
      <c r="BO2075" s="143"/>
      <c r="BP2075" s="143"/>
      <c r="BQ2075" s="144"/>
      <c r="BR2075" s="8"/>
      <c r="BS2075" s="8"/>
      <c r="BT2075" s="8"/>
      <c r="BU2075" s="8"/>
      <c r="BV2075" s="122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18" t="s">
        <v>5</v>
      </c>
      <c r="H2076" s="3">
        <v>2024</v>
      </c>
      <c r="I2076" s="20" t="s">
        <v>286</v>
      </c>
      <c r="J2076" s="8" t="s">
        <v>338</v>
      </c>
      <c r="K2076" s="8" t="s">
        <v>339</v>
      </c>
      <c r="L2076" s="163">
        <f t="shared" si="66"/>
        <v>0</v>
      </c>
      <c r="M2076" s="163">
        <f t="shared" si="67"/>
        <v>0</v>
      </c>
      <c r="N2076" s="181"/>
      <c r="O2076" s="53"/>
      <c r="P2076" s="53"/>
      <c r="Q2076" s="53"/>
      <c r="R2076" s="53"/>
      <c r="S2076" s="54"/>
      <c r="T2076" s="8"/>
      <c r="U2076" s="8"/>
      <c r="V2076" s="8"/>
      <c r="W2076" s="8"/>
      <c r="X2076" s="122"/>
      <c r="Y2076" s="135"/>
      <c r="Z2076" s="135"/>
      <c r="AA2076" s="135"/>
      <c r="AB2076" s="135"/>
      <c r="AC2076" s="136"/>
      <c r="AD2076" s="8"/>
      <c r="AE2076" s="8"/>
      <c r="AF2076" s="8"/>
      <c r="AG2076" s="8"/>
      <c r="AH2076" s="122"/>
      <c r="AI2076" s="137"/>
      <c r="AJ2076" s="137"/>
      <c r="AK2076" s="137"/>
      <c r="AL2076" s="137"/>
      <c r="AM2076" s="138"/>
      <c r="AN2076" s="8"/>
      <c r="AO2076" s="8"/>
      <c r="AP2076" s="8"/>
      <c r="AQ2076" s="8"/>
      <c r="AR2076" s="122"/>
      <c r="AS2076" s="139"/>
      <c r="AT2076" s="139"/>
      <c r="AU2076" s="139"/>
      <c r="AV2076" s="139"/>
      <c r="AW2076" s="140"/>
      <c r="AX2076" s="8"/>
      <c r="AY2076" s="8"/>
      <c r="AZ2076" s="8"/>
      <c r="BA2076" s="8"/>
      <c r="BB2076" s="122"/>
      <c r="BC2076" s="141"/>
      <c r="BD2076" s="141"/>
      <c r="BE2076" s="141"/>
      <c r="BF2076" s="141"/>
      <c r="BG2076" s="142"/>
      <c r="BH2076" s="8"/>
      <c r="BI2076" s="8"/>
      <c r="BJ2076" s="8"/>
      <c r="BK2076" s="8"/>
      <c r="BL2076" s="122"/>
      <c r="BM2076" s="143"/>
      <c r="BN2076" s="143"/>
      <c r="BO2076" s="143"/>
      <c r="BP2076" s="143"/>
      <c r="BQ2076" s="144"/>
      <c r="BR2076" s="8"/>
      <c r="BS2076" s="8"/>
      <c r="BT2076" s="8"/>
      <c r="BU2076" s="8"/>
      <c r="BV2076" s="122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18" t="s">
        <v>5</v>
      </c>
      <c r="H2077" s="3">
        <v>2024</v>
      </c>
      <c r="I2077" s="20" t="s">
        <v>286</v>
      </c>
      <c r="J2077" s="8" t="s">
        <v>340</v>
      </c>
      <c r="K2077" s="8" t="s">
        <v>318</v>
      </c>
      <c r="L2077" s="163">
        <f t="shared" si="66"/>
        <v>0</v>
      </c>
      <c r="M2077" s="163">
        <f t="shared" si="67"/>
        <v>0</v>
      </c>
      <c r="N2077" s="181"/>
      <c r="O2077" s="53"/>
      <c r="P2077" s="53"/>
      <c r="Q2077" s="53"/>
      <c r="R2077" s="53"/>
      <c r="S2077" s="54"/>
      <c r="T2077" s="8"/>
      <c r="U2077" s="8"/>
      <c r="V2077" s="8"/>
      <c r="W2077" s="8"/>
      <c r="X2077" s="122"/>
      <c r="Y2077" s="135"/>
      <c r="Z2077" s="135"/>
      <c r="AA2077" s="135"/>
      <c r="AB2077" s="135"/>
      <c r="AC2077" s="136"/>
      <c r="AD2077" s="8"/>
      <c r="AE2077" s="8"/>
      <c r="AF2077" s="8"/>
      <c r="AG2077" s="8"/>
      <c r="AH2077" s="122"/>
      <c r="AI2077" s="137"/>
      <c r="AJ2077" s="137"/>
      <c r="AK2077" s="137"/>
      <c r="AL2077" s="137"/>
      <c r="AM2077" s="138"/>
      <c r="AN2077" s="8"/>
      <c r="AO2077" s="8"/>
      <c r="AP2077" s="8"/>
      <c r="AQ2077" s="8"/>
      <c r="AR2077" s="122"/>
      <c r="AS2077" s="139"/>
      <c r="AT2077" s="139"/>
      <c r="AU2077" s="139"/>
      <c r="AV2077" s="139"/>
      <c r="AW2077" s="140"/>
      <c r="AX2077" s="8"/>
      <c r="AY2077" s="8"/>
      <c r="AZ2077" s="8"/>
      <c r="BA2077" s="8"/>
      <c r="BB2077" s="122"/>
      <c r="BC2077" s="141"/>
      <c r="BD2077" s="141"/>
      <c r="BE2077" s="141"/>
      <c r="BF2077" s="141"/>
      <c r="BG2077" s="142"/>
      <c r="BH2077" s="8"/>
      <c r="BI2077" s="8"/>
      <c r="BJ2077" s="8"/>
      <c r="BK2077" s="8"/>
      <c r="BL2077" s="122"/>
      <c r="BM2077" s="143"/>
      <c r="BN2077" s="143"/>
      <c r="BO2077" s="143"/>
      <c r="BP2077" s="143"/>
      <c r="BQ2077" s="144"/>
      <c r="BR2077" s="8"/>
      <c r="BS2077" s="8"/>
      <c r="BT2077" s="8"/>
      <c r="BU2077" s="8"/>
      <c r="BV2077" s="122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18" t="s">
        <v>5</v>
      </c>
      <c r="H2078" s="3">
        <v>2024</v>
      </c>
      <c r="I2078" s="20" t="s">
        <v>286</v>
      </c>
      <c r="J2078" s="8" t="s">
        <v>341</v>
      </c>
      <c r="K2078" s="8" t="s">
        <v>320</v>
      </c>
      <c r="L2078" s="163">
        <f t="shared" si="66"/>
        <v>0</v>
      </c>
      <c r="M2078" s="163">
        <f t="shared" si="67"/>
        <v>0</v>
      </c>
      <c r="N2078" s="181"/>
      <c r="O2078" s="53"/>
      <c r="P2078" s="53"/>
      <c r="Q2078" s="53"/>
      <c r="R2078" s="53"/>
      <c r="S2078" s="54"/>
      <c r="T2078" s="8"/>
      <c r="U2078" s="8"/>
      <c r="V2078" s="8"/>
      <c r="W2078" s="8"/>
      <c r="X2078" s="122"/>
      <c r="Y2078" s="135"/>
      <c r="Z2078" s="135"/>
      <c r="AA2078" s="135"/>
      <c r="AB2078" s="135"/>
      <c r="AC2078" s="136"/>
      <c r="AD2078" s="8"/>
      <c r="AE2078" s="8"/>
      <c r="AF2078" s="8"/>
      <c r="AG2078" s="8"/>
      <c r="AH2078" s="122"/>
      <c r="AI2078" s="137"/>
      <c r="AJ2078" s="137"/>
      <c r="AK2078" s="137"/>
      <c r="AL2078" s="137"/>
      <c r="AM2078" s="138"/>
      <c r="AN2078" s="8"/>
      <c r="AO2078" s="8"/>
      <c r="AP2078" s="8"/>
      <c r="AQ2078" s="8"/>
      <c r="AR2078" s="122"/>
      <c r="AS2078" s="139"/>
      <c r="AT2078" s="139"/>
      <c r="AU2078" s="139"/>
      <c r="AV2078" s="139"/>
      <c r="AW2078" s="140"/>
      <c r="AX2078" s="8"/>
      <c r="AY2078" s="8"/>
      <c r="AZ2078" s="8"/>
      <c r="BA2078" s="8"/>
      <c r="BB2078" s="122"/>
      <c r="BC2078" s="141"/>
      <c r="BD2078" s="141"/>
      <c r="BE2078" s="141"/>
      <c r="BF2078" s="141"/>
      <c r="BG2078" s="142"/>
      <c r="BH2078" s="8"/>
      <c r="BI2078" s="8"/>
      <c r="BJ2078" s="8"/>
      <c r="BK2078" s="8"/>
      <c r="BL2078" s="122"/>
      <c r="BM2078" s="143"/>
      <c r="BN2078" s="143"/>
      <c r="BO2078" s="143"/>
      <c r="BP2078" s="143"/>
      <c r="BQ2078" s="144"/>
      <c r="BR2078" s="8"/>
      <c r="BS2078" s="8"/>
      <c r="BT2078" s="8"/>
      <c r="BU2078" s="8"/>
      <c r="BV2078" s="122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18" t="s">
        <v>5</v>
      </c>
      <c r="H2079" s="3">
        <v>2024</v>
      </c>
      <c r="I2079" s="20" t="s">
        <v>286</v>
      </c>
      <c r="J2079" s="8" t="s">
        <v>342</v>
      </c>
      <c r="K2079" s="8" t="s">
        <v>320</v>
      </c>
      <c r="L2079" s="163">
        <f t="shared" si="66"/>
        <v>0</v>
      </c>
      <c r="M2079" s="163">
        <f t="shared" si="67"/>
        <v>0</v>
      </c>
      <c r="N2079" s="181"/>
      <c r="O2079" s="53"/>
      <c r="P2079" s="53"/>
      <c r="Q2079" s="53"/>
      <c r="R2079" s="53"/>
      <c r="S2079" s="54"/>
      <c r="T2079" s="8"/>
      <c r="U2079" s="8"/>
      <c r="V2079" s="8"/>
      <c r="W2079" s="8"/>
      <c r="X2079" s="122"/>
      <c r="Y2079" s="135"/>
      <c r="Z2079" s="135"/>
      <c r="AA2079" s="135"/>
      <c r="AB2079" s="135"/>
      <c r="AC2079" s="136"/>
      <c r="AD2079" s="8"/>
      <c r="AE2079" s="8"/>
      <c r="AF2079" s="8"/>
      <c r="AG2079" s="8"/>
      <c r="AH2079" s="122"/>
      <c r="AI2079" s="137"/>
      <c r="AJ2079" s="137"/>
      <c r="AK2079" s="137"/>
      <c r="AL2079" s="137"/>
      <c r="AM2079" s="138"/>
      <c r="AN2079" s="8"/>
      <c r="AO2079" s="8"/>
      <c r="AP2079" s="8"/>
      <c r="AQ2079" s="8"/>
      <c r="AR2079" s="122"/>
      <c r="AS2079" s="139"/>
      <c r="AT2079" s="139"/>
      <c r="AU2079" s="139"/>
      <c r="AV2079" s="139"/>
      <c r="AW2079" s="140"/>
      <c r="AX2079" s="8"/>
      <c r="AY2079" s="8"/>
      <c r="AZ2079" s="8"/>
      <c r="BA2079" s="8"/>
      <c r="BB2079" s="122"/>
      <c r="BC2079" s="141"/>
      <c r="BD2079" s="141"/>
      <c r="BE2079" s="141"/>
      <c r="BF2079" s="141"/>
      <c r="BG2079" s="142"/>
      <c r="BH2079" s="8"/>
      <c r="BI2079" s="8"/>
      <c r="BJ2079" s="8"/>
      <c r="BK2079" s="8"/>
      <c r="BL2079" s="122"/>
      <c r="BM2079" s="143"/>
      <c r="BN2079" s="143"/>
      <c r="BO2079" s="143"/>
      <c r="BP2079" s="143"/>
      <c r="BQ2079" s="144"/>
      <c r="BR2079" s="8"/>
      <c r="BS2079" s="8"/>
      <c r="BT2079" s="8"/>
      <c r="BU2079" s="8"/>
      <c r="BV2079" s="122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18" t="s">
        <v>5</v>
      </c>
      <c r="H2080" s="3">
        <v>2024</v>
      </c>
      <c r="I2080" s="20" t="s">
        <v>286</v>
      </c>
      <c r="J2080" s="8" t="s">
        <v>343</v>
      </c>
      <c r="K2080" s="8" t="s">
        <v>339</v>
      </c>
      <c r="L2080" s="163">
        <f t="shared" si="66"/>
        <v>0</v>
      </c>
      <c r="M2080" s="163">
        <f t="shared" si="67"/>
        <v>0</v>
      </c>
      <c r="N2080" s="181"/>
      <c r="O2080" s="53"/>
      <c r="P2080" s="53"/>
      <c r="Q2080" s="53"/>
      <c r="R2080" s="53"/>
      <c r="S2080" s="54"/>
      <c r="T2080" s="8"/>
      <c r="U2080" s="8"/>
      <c r="V2080" s="8"/>
      <c r="W2080" s="8"/>
      <c r="X2080" s="122"/>
      <c r="Y2080" s="135"/>
      <c r="Z2080" s="135"/>
      <c r="AA2080" s="135"/>
      <c r="AB2080" s="135"/>
      <c r="AC2080" s="136"/>
      <c r="AD2080" s="8"/>
      <c r="AE2080" s="8"/>
      <c r="AF2080" s="8"/>
      <c r="AG2080" s="8"/>
      <c r="AH2080" s="122"/>
      <c r="AI2080" s="137"/>
      <c r="AJ2080" s="137"/>
      <c r="AK2080" s="137"/>
      <c r="AL2080" s="137"/>
      <c r="AM2080" s="138"/>
      <c r="AN2080" s="8"/>
      <c r="AO2080" s="8"/>
      <c r="AP2080" s="8"/>
      <c r="AQ2080" s="8"/>
      <c r="AR2080" s="122"/>
      <c r="AS2080" s="139"/>
      <c r="AT2080" s="139"/>
      <c r="AU2080" s="139"/>
      <c r="AV2080" s="139"/>
      <c r="AW2080" s="140"/>
      <c r="AX2080" s="8"/>
      <c r="AY2080" s="8"/>
      <c r="AZ2080" s="8"/>
      <c r="BA2080" s="8"/>
      <c r="BB2080" s="122"/>
      <c r="BC2080" s="141"/>
      <c r="BD2080" s="141"/>
      <c r="BE2080" s="141"/>
      <c r="BF2080" s="141"/>
      <c r="BG2080" s="142"/>
      <c r="BH2080" s="8"/>
      <c r="BI2080" s="8"/>
      <c r="BJ2080" s="8"/>
      <c r="BK2080" s="8"/>
      <c r="BL2080" s="122"/>
      <c r="BM2080" s="143"/>
      <c r="BN2080" s="143"/>
      <c r="BO2080" s="143"/>
      <c r="BP2080" s="143"/>
      <c r="BQ2080" s="144"/>
      <c r="BR2080" s="8"/>
      <c r="BS2080" s="8"/>
      <c r="BT2080" s="8"/>
      <c r="BU2080" s="8"/>
      <c r="BV2080" s="122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18" t="s">
        <v>5</v>
      </c>
      <c r="H2081" s="3">
        <v>2024</v>
      </c>
      <c r="I2081" s="20" t="s">
        <v>288</v>
      </c>
      <c r="J2081" s="8" t="s">
        <v>344</v>
      </c>
      <c r="K2081" s="8" t="s">
        <v>318</v>
      </c>
      <c r="L2081" s="163">
        <f t="shared" si="66"/>
        <v>0</v>
      </c>
      <c r="M2081" s="163">
        <f t="shared" si="67"/>
        <v>0</v>
      </c>
      <c r="N2081" s="181"/>
      <c r="O2081" s="53"/>
      <c r="P2081" s="53"/>
      <c r="Q2081" s="53"/>
      <c r="R2081" s="53"/>
      <c r="S2081" s="54"/>
      <c r="T2081" s="8"/>
      <c r="U2081" s="8"/>
      <c r="V2081" s="8"/>
      <c r="W2081" s="8"/>
      <c r="X2081" s="122"/>
      <c r="Y2081" s="135"/>
      <c r="Z2081" s="135"/>
      <c r="AA2081" s="135"/>
      <c r="AB2081" s="135"/>
      <c r="AC2081" s="136"/>
      <c r="AD2081" s="8"/>
      <c r="AE2081" s="8"/>
      <c r="AF2081" s="8"/>
      <c r="AG2081" s="8"/>
      <c r="AH2081" s="122"/>
      <c r="AI2081" s="137"/>
      <c r="AJ2081" s="137"/>
      <c r="AK2081" s="137"/>
      <c r="AL2081" s="137"/>
      <c r="AM2081" s="138"/>
      <c r="AN2081" s="8"/>
      <c r="AO2081" s="8"/>
      <c r="AP2081" s="8"/>
      <c r="AQ2081" s="8"/>
      <c r="AR2081" s="122"/>
      <c r="AS2081" s="139"/>
      <c r="AT2081" s="139"/>
      <c r="AU2081" s="139"/>
      <c r="AV2081" s="139"/>
      <c r="AW2081" s="140"/>
      <c r="AX2081" s="8"/>
      <c r="AY2081" s="8"/>
      <c r="AZ2081" s="8"/>
      <c r="BA2081" s="8"/>
      <c r="BB2081" s="122"/>
      <c r="BC2081" s="141"/>
      <c r="BD2081" s="141"/>
      <c r="BE2081" s="141"/>
      <c r="BF2081" s="141"/>
      <c r="BG2081" s="142"/>
      <c r="BH2081" s="8"/>
      <c r="BI2081" s="8"/>
      <c r="BJ2081" s="8"/>
      <c r="BK2081" s="8"/>
      <c r="BL2081" s="122"/>
      <c r="BM2081" s="143"/>
      <c r="BN2081" s="143"/>
      <c r="BO2081" s="143"/>
      <c r="BP2081" s="143"/>
      <c r="BQ2081" s="144"/>
      <c r="BR2081" s="8"/>
      <c r="BS2081" s="8"/>
      <c r="BT2081" s="8"/>
      <c r="BU2081" s="8"/>
      <c r="BV2081" s="122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18" t="s">
        <v>5</v>
      </c>
      <c r="H2082" s="3">
        <v>2024</v>
      </c>
      <c r="I2082" s="20" t="s">
        <v>288</v>
      </c>
      <c r="J2082" s="2" t="s">
        <v>351</v>
      </c>
      <c r="K2082" s="2" t="s">
        <v>318</v>
      </c>
      <c r="L2082" s="163">
        <f t="shared" si="66"/>
        <v>0</v>
      </c>
      <c r="M2082" s="163">
        <f t="shared" si="67"/>
        <v>0</v>
      </c>
      <c r="N2082" s="181"/>
      <c r="O2082" s="53"/>
      <c r="P2082" s="53"/>
      <c r="Q2082" s="53"/>
      <c r="R2082" s="53"/>
      <c r="S2082" s="54"/>
      <c r="T2082" s="8"/>
      <c r="U2082" s="8"/>
      <c r="V2082" s="8"/>
      <c r="W2082" s="8"/>
      <c r="X2082" s="122"/>
      <c r="Y2082" s="135"/>
      <c r="Z2082" s="135"/>
      <c r="AA2082" s="135"/>
      <c r="AB2082" s="135"/>
      <c r="AC2082" s="136"/>
      <c r="AD2082" s="8"/>
      <c r="AE2082" s="8"/>
      <c r="AF2082" s="8"/>
      <c r="AG2082" s="8"/>
      <c r="AH2082" s="122"/>
      <c r="AI2082" s="137"/>
      <c r="AJ2082" s="137"/>
      <c r="AK2082" s="137"/>
      <c r="AL2082" s="137"/>
      <c r="AM2082" s="138"/>
      <c r="AN2082" s="8"/>
      <c r="AO2082" s="8"/>
      <c r="AP2082" s="8"/>
      <c r="AQ2082" s="8"/>
      <c r="AR2082" s="122"/>
      <c r="AS2082" s="139"/>
      <c r="AT2082" s="139"/>
      <c r="AU2082" s="139"/>
      <c r="AV2082" s="139"/>
      <c r="AW2082" s="140"/>
      <c r="AX2082" s="8"/>
      <c r="AY2082" s="8"/>
      <c r="AZ2082" s="8"/>
      <c r="BA2082" s="8"/>
      <c r="BB2082" s="122"/>
      <c r="BC2082" s="141"/>
      <c r="BD2082" s="141"/>
      <c r="BE2082" s="141"/>
      <c r="BF2082" s="141"/>
      <c r="BG2082" s="142"/>
      <c r="BH2082" s="8"/>
      <c r="BI2082" s="8"/>
      <c r="BJ2082" s="8"/>
      <c r="BK2082" s="8"/>
      <c r="BL2082" s="122"/>
      <c r="BM2082" s="143"/>
      <c r="BN2082" s="143"/>
      <c r="BO2082" s="143"/>
      <c r="BP2082" s="143"/>
      <c r="BQ2082" s="144"/>
      <c r="BR2082" s="8"/>
      <c r="BS2082" s="8"/>
      <c r="BT2082" s="8"/>
      <c r="BU2082" s="8"/>
      <c r="BV2082" s="122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18" t="s">
        <v>5</v>
      </c>
      <c r="H2083" s="3">
        <v>2024</v>
      </c>
      <c r="I2083" s="20" t="s">
        <v>288</v>
      </c>
      <c r="J2083" s="2" t="s">
        <v>352</v>
      </c>
      <c r="K2083" s="2" t="s">
        <v>321</v>
      </c>
      <c r="L2083" s="163">
        <f t="shared" si="66"/>
        <v>0</v>
      </c>
      <c r="M2083" s="163">
        <f t="shared" si="67"/>
        <v>0</v>
      </c>
      <c r="N2083" s="181"/>
      <c r="O2083" s="33"/>
      <c r="P2083" s="33"/>
      <c r="Q2083" s="33"/>
      <c r="R2083" s="33"/>
      <c r="S2083" s="42"/>
      <c r="T2083" s="2"/>
      <c r="U2083" s="2"/>
      <c r="V2083" s="2"/>
      <c r="W2083" s="2"/>
      <c r="X2083" s="55"/>
      <c r="Y2083" s="62"/>
      <c r="Z2083" s="62"/>
      <c r="AA2083" s="62"/>
      <c r="AB2083" s="62"/>
      <c r="AC2083" s="68"/>
      <c r="AD2083" s="2"/>
      <c r="AE2083" s="2"/>
      <c r="AF2083" s="2"/>
      <c r="AG2083" s="2"/>
      <c r="AH2083" s="55"/>
      <c r="AI2083" s="72"/>
      <c r="AJ2083" s="72"/>
      <c r="AK2083" s="72"/>
      <c r="AL2083" s="72"/>
      <c r="AM2083" s="80"/>
      <c r="AN2083" s="2"/>
      <c r="AO2083" s="2"/>
      <c r="AP2083" s="2"/>
      <c r="AQ2083" s="2"/>
      <c r="AR2083" s="55"/>
      <c r="AS2083" s="85"/>
      <c r="AT2083" s="85"/>
      <c r="AU2083" s="85"/>
      <c r="AV2083" s="85"/>
      <c r="AW2083" s="100"/>
      <c r="AX2083" s="2"/>
      <c r="AY2083" s="2"/>
      <c r="AZ2083" s="2"/>
      <c r="BA2083" s="2"/>
      <c r="BB2083" s="55"/>
      <c r="BC2083" s="105"/>
      <c r="BD2083" s="105"/>
      <c r="BE2083" s="105"/>
      <c r="BF2083" s="105"/>
      <c r="BG2083" s="109"/>
      <c r="BH2083" s="2"/>
      <c r="BI2083" s="2"/>
      <c r="BJ2083" s="2"/>
      <c r="BK2083" s="2"/>
      <c r="BL2083" s="55"/>
      <c r="BM2083" s="48"/>
      <c r="BN2083" s="48"/>
      <c r="BO2083" s="48"/>
      <c r="BP2083" s="48"/>
      <c r="BQ2083" s="117"/>
      <c r="BR2083" s="2"/>
      <c r="BS2083" s="2"/>
      <c r="BT2083" s="2"/>
      <c r="BU2083" s="2"/>
      <c r="BV2083" s="55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18" t="s">
        <v>5</v>
      </c>
      <c r="H2084" s="3">
        <v>2024</v>
      </c>
      <c r="I2084" s="20" t="s">
        <v>288</v>
      </c>
      <c r="J2084" s="2" t="s">
        <v>345</v>
      </c>
      <c r="K2084" s="2" t="s">
        <v>318</v>
      </c>
      <c r="L2084" s="163">
        <f t="shared" si="66"/>
        <v>0</v>
      </c>
      <c r="M2084" s="163">
        <f t="shared" si="67"/>
        <v>0</v>
      </c>
      <c r="N2084" s="181"/>
      <c r="O2084" s="34"/>
      <c r="P2084" s="33"/>
      <c r="Q2084" s="33"/>
      <c r="R2084" s="33"/>
      <c r="S2084" s="42"/>
      <c r="T2084" s="3"/>
      <c r="U2084" s="2"/>
      <c r="V2084" s="2"/>
      <c r="W2084" s="2"/>
      <c r="X2084" s="55"/>
      <c r="Y2084" s="64"/>
      <c r="Z2084" s="62"/>
      <c r="AA2084" s="62"/>
      <c r="AB2084" s="62"/>
      <c r="AC2084" s="68"/>
      <c r="AD2084" s="3"/>
      <c r="AE2084" s="2"/>
      <c r="AF2084" s="2"/>
      <c r="AG2084" s="2"/>
      <c r="AH2084" s="55"/>
      <c r="AI2084" s="73"/>
      <c r="AJ2084" s="72"/>
      <c r="AK2084" s="72"/>
      <c r="AL2084" s="72"/>
      <c r="AM2084" s="80"/>
      <c r="AN2084" s="3"/>
      <c r="AO2084" s="2"/>
      <c r="AP2084" s="2"/>
      <c r="AQ2084" s="2"/>
      <c r="AR2084" s="55"/>
      <c r="AS2084" s="86"/>
      <c r="AT2084" s="85"/>
      <c r="AU2084" s="85"/>
      <c r="AV2084" s="85"/>
      <c r="AW2084" s="100"/>
      <c r="AX2084" s="3"/>
      <c r="AY2084" s="2"/>
      <c r="AZ2084" s="2"/>
      <c r="BA2084" s="2"/>
      <c r="BB2084" s="55"/>
      <c r="BC2084" s="106"/>
      <c r="BD2084" s="105"/>
      <c r="BE2084" s="105"/>
      <c r="BF2084" s="105"/>
      <c r="BG2084" s="109"/>
      <c r="BH2084" s="3"/>
      <c r="BI2084" s="2"/>
      <c r="BJ2084" s="2"/>
      <c r="BK2084" s="2"/>
      <c r="BL2084" s="55"/>
      <c r="BM2084" s="49"/>
      <c r="BN2084" s="48"/>
      <c r="BO2084" s="48"/>
      <c r="BP2084" s="48"/>
      <c r="BQ2084" s="117"/>
      <c r="BR2084" s="3"/>
      <c r="BS2084" s="2"/>
      <c r="BT2084" s="2"/>
      <c r="BU2084" s="2"/>
      <c r="BV2084" s="55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18" t="s">
        <v>5</v>
      </c>
      <c r="H2085" s="3">
        <v>2024</v>
      </c>
      <c r="I2085" s="20" t="s">
        <v>289</v>
      </c>
      <c r="J2085" s="2" t="s">
        <v>268</v>
      </c>
      <c r="K2085" s="2" t="s">
        <v>318</v>
      </c>
      <c r="L2085" s="163">
        <f t="shared" si="66"/>
        <v>0.1</v>
      </c>
      <c r="M2085" s="163">
        <f t="shared" si="67"/>
        <v>210.09800000000001</v>
      </c>
      <c r="N2085" s="181"/>
      <c r="O2085" s="33"/>
      <c r="P2085" s="33"/>
      <c r="Q2085" s="33"/>
      <c r="R2085" s="33"/>
      <c r="S2085" s="42"/>
      <c r="T2085" s="2"/>
      <c r="U2085" s="2"/>
      <c r="V2085" s="2"/>
      <c r="W2085" s="2"/>
      <c r="X2085" s="55"/>
      <c r="Y2085" s="62"/>
      <c r="Z2085" s="62"/>
      <c r="AA2085" s="62"/>
      <c r="AB2085" s="62"/>
      <c r="AC2085" s="68"/>
      <c r="AD2085" s="2">
        <v>3</v>
      </c>
      <c r="AE2085" s="2"/>
      <c r="AF2085" s="2"/>
      <c r="AG2085" s="2">
        <v>0.1</v>
      </c>
      <c r="AH2085" s="55">
        <v>210.09800000000001</v>
      </c>
      <c r="AI2085" s="72"/>
      <c r="AJ2085" s="72"/>
      <c r="AK2085" s="72"/>
      <c r="AL2085" s="72"/>
      <c r="AM2085" s="80"/>
      <c r="AN2085" s="2"/>
      <c r="AO2085" s="2"/>
      <c r="AP2085" s="2"/>
      <c r="AQ2085" s="2"/>
      <c r="AR2085" s="55"/>
      <c r="AS2085" s="85"/>
      <c r="AT2085" s="85"/>
      <c r="AU2085" s="85"/>
      <c r="AV2085" s="85"/>
      <c r="AW2085" s="100"/>
      <c r="AX2085" s="2"/>
      <c r="AY2085" s="2"/>
      <c r="AZ2085" s="2"/>
      <c r="BA2085" s="2"/>
      <c r="BB2085" s="55"/>
      <c r="BC2085" s="105"/>
      <c r="BD2085" s="105"/>
      <c r="BE2085" s="105"/>
      <c r="BF2085" s="105"/>
      <c r="BG2085" s="109"/>
      <c r="BH2085" s="2"/>
      <c r="BI2085" s="2"/>
      <c r="BJ2085" s="2"/>
      <c r="BK2085" s="2"/>
      <c r="BL2085" s="55"/>
      <c r="BM2085" s="48"/>
      <c r="BN2085" s="48"/>
      <c r="BO2085" s="48"/>
      <c r="BP2085" s="48"/>
      <c r="BQ2085" s="117"/>
      <c r="BR2085" s="2"/>
      <c r="BS2085" s="2"/>
      <c r="BT2085" s="2"/>
      <c r="BU2085" s="2"/>
      <c r="BV2085" s="55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18" t="s">
        <v>5</v>
      </c>
      <c r="H2086" s="3">
        <v>2024</v>
      </c>
      <c r="I2086" s="20" t="s">
        <v>289</v>
      </c>
      <c r="J2086" s="2" t="s">
        <v>292</v>
      </c>
      <c r="K2086" s="2" t="s">
        <v>318</v>
      </c>
      <c r="L2086" s="163">
        <f t="shared" si="66"/>
        <v>0</v>
      </c>
      <c r="M2086" s="163">
        <f t="shared" si="67"/>
        <v>0</v>
      </c>
      <c r="N2086" s="181"/>
      <c r="O2086" s="33"/>
      <c r="P2086" s="33"/>
      <c r="Q2086" s="33"/>
      <c r="R2086" s="33"/>
      <c r="S2086" s="42"/>
      <c r="T2086" s="2"/>
      <c r="U2086" s="2"/>
      <c r="V2086" s="2"/>
      <c r="W2086" s="2"/>
      <c r="X2086" s="55"/>
      <c r="Y2086" s="62"/>
      <c r="Z2086" s="62"/>
      <c r="AA2086" s="62"/>
      <c r="AB2086" s="62"/>
      <c r="AC2086" s="68"/>
      <c r="AD2086" s="2"/>
      <c r="AE2086" s="2"/>
      <c r="AF2086" s="2"/>
      <c r="AG2086" s="2"/>
      <c r="AH2086" s="55"/>
      <c r="AI2086" s="72"/>
      <c r="AJ2086" s="72"/>
      <c r="AK2086" s="72"/>
      <c r="AL2086" s="72"/>
      <c r="AM2086" s="80"/>
      <c r="AN2086" s="2"/>
      <c r="AO2086" s="2"/>
      <c r="AP2086" s="2"/>
      <c r="AQ2086" s="2"/>
      <c r="AR2086" s="55"/>
      <c r="AS2086" s="85"/>
      <c r="AT2086" s="85"/>
      <c r="AU2086" s="85"/>
      <c r="AV2086" s="85"/>
      <c r="AW2086" s="100"/>
      <c r="AX2086" s="2"/>
      <c r="AY2086" s="2"/>
      <c r="AZ2086" s="2"/>
      <c r="BA2086" s="2"/>
      <c r="BB2086" s="55"/>
      <c r="BC2086" s="105"/>
      <c r="BD2086" s="105"/>
      <c r="BE2086" s="105"/>
      <c r="BF2086" s="105"/>
      <c r="BG2086" s="109"/>
      <c r="BH2086" s="2"/>
      <c r="BI2086" s="2"/>
      <c r="BJ2086" s="2"/>
      <c r="BK2086" s="2"/>
      <c r="BL2086" s="55"/>
      <c r="BM2086" s="48"/>
      <c r="BN2086" s="48"/>
      <c r="BO2086" s="48"/>
      <c r="BP2086" s="48"/>
      <c r="BQ2086" s="117"/>
      <c r="BR2086" s="2"/>
      <c r="BS2086" s="2"/>
      <c r="BT2086" s="2"/>
      <c r="BU2086" s="2"/>
      <c r="BV2086" s="55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18" t="s">
        <v>5</v>
      </c>
      <c r="H2087" s="3">
        <v>2024</v>
      </c>
      <c r="I2087" s="20" t="s">
        <v>285</v>
      </c>
      <c r="J2087" s="2" t="s">
        <v>293</v>
      </c>
      <c r="K2087" s="2" t="s">
        <v>318</v>
      </c>
      <c r="L2087" s="163">
        <f t="shared" si="66"/>
        <v>0</v>
      </c>
      <c r="M2087" s="163">
        <f t="shared" si="67"/>
        <v>0</v>
      </c>
      <c r="N2087" s="181"/>
      <c r="O2087" s="33"/>
      <c r="P2087" s="33"/>
      <c r="Q2087" s="33"/>
      <c r="R2087" s="34"/>
      <c r="S2087" s="41"/>
      <c r="T2087" s="2"/>
      <c r="U2087" s="2"/>
      <c r="V2087" s="2"/>
      <c r="W2087" s="3"/>
      <c r="X2087" s="56"/>
      <c r="Y2087" s="62"/>
      <c r="Z2087" s="62"/>
      <c r="AA2087" s="62"/>
      <c r="AB2087" s="64"/>
      <c r="AC2087" s="69"/>
      <c r="AD2087" s="2"/>
      <c r="AE2087" s="2"/>
      <c r="AF2087" s="2"/>
      <c r="AG2087" s="3"/>
      <c r="AH2087" s="56"/>
      <c r="AI2087" s="72"/>
      <c r="AJ2087" s="72"/>
      <c r="AK2087" s="72"/>
      <c r="AL2087" s="73"/>
      <c r="AM2087" s="81"/>
      <c r="AN2087" s="2"/>
      <c r="AO2087" s="2"/>
      <c r="AP2087" s="2"/>
      <c r="AQ2087" s="3"/>
      <c r="AR2087" s="56"/>
      <c r="AS2087" s="85"/>
      <c r="AT2087" s="85"/>
      <c r="AU2087" s="85"/>
      <c r="AV2087" s="86"/>
      <c r="AW2087" s="101"/>
      <c r="AX2087" s="2"/>
      <c r="AY2087" s="2"/>
      <c r="AZ2087" s="2"/>
      <c r="BA2087" s="3"/>
      <c r="BB2087" s="56"/>
      <c r="BC2087" s="105"/>
      <c r="BD2087" s="105"/>
      <c r="BE2087" s="105"/>
      <c r="BF2087" s="106"/>
      <c r="BG2087" s="110"/>
      <c r="BH2087" s="2"/>
      <c r="BI2087" s="2"/>
      <c r="BJ2087" s="2"/>
      <c r="BK2087" s="3"/>
      <c r="BL2087" s="56"/>
      <c r="BM2087" s="48"/>
      <c r="BN2087" s="48"/>
      <c r="BO2087" s="48"/>
      <c r="BP2087" s="49"/>
      <c r="BQ2087" s="118"/>
      <c r="BR2087" s="2"/>
      <c r="BS2087" s="2"/>
      <c r="BT2087" s="2"/>
      <c r="BU2087" s="3"/>
      <c r="BV2087" s="56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18" t="s">
        <v>5</v>
      </c>
      <c r="H2088" s="3">
        <v>2024</v>
      </c>
      <c r="I2088" s="20" t="s">
        <v>287</v>
      </c>
      <c r="J2088" s="2" t="s">
        <v>269</v>
      </c>
      <c r="K2088" s="2" t="s">
        <v>320</v>
      </c>
      <c r="L2088" s="163">
        <f t="shared" si="66"/>
        <v>0</v>
      </c>
      <c r="M2088" s="163">
        <f t="shared" si="67"/>
        <v>0</v>
      </c>
      <c r="N2088" s="181"/>
      <c r="O2088" s="33"/>
      <c r="P2088" s="33"/>
      <c r="Q2088" s="33"/>
      <c r="R2088" s="33"/>
      <c r="S2088" s="42"/>
      <c r="T2088" s="2"/>
      <c r="U2088" s="2"/>
      <c r="V2088" s="2"/>
      <c r="W2088" s="2"/>
      <c r="X2088" s="55"/>
      <c r="Y2088" s="62"/>
      <c r="Z2088" s="62"/>
      <c r="AA2088" s="62"/>
      <c r="AB2088" s="64"/>
      <c r="AC2088" s="68"/>
      <c r="AD2088" s="2"/>
      <c r="AE2088" s="2"/>
      <c r="AF2088" s="2"/>
      <c r="AG2088" s="2"/>
      <c r="AH2088" s="55"/>
      <c r="AI2088" s="72"/>
      <c r="AJ2088" s="72"/>
      <c r="AK2088" s="72"/>
      <c r="AL2088" s="72"/>
      <c r="AM2088" s="80"/>
      <c r="AN2088" s="2"/>
      <c r="AO2088" s="2"/>
      <c r="AP2088" s="2"/>
      <c r="AQ2088" s="2"/>
      <c r="AR2088" s="55"/>
      <c r="AS2088" s="85"/>
      <c r="AT2088" s="85"/>
      <c r="AU2088" s="85"/>
      <c r="AV2088" s="85"/>
      <c r="AW2088" s="100"/>
      <c r="AX2088" s="2"/>
      <c r="AY2088" s="2"/>
      <c r="AZ2088" s="2"/>
      <c r="BA2088" s="2"/>
      <c r="BB2088" s="55"/>
      <c r="BC2088" s="105"/>
      <c r="BD2088" s="105"/>
      <c r="BE2088" s="105"/>
      <c r="BF2088" s="105"/>
      <c r="BG2088" s="109"/>
      <c r="BH2088" s="2"/>
      <c r="BI2088" s="2"/>
      <c r="BJ2088" s="2"/>
      <c r="BK2088" s="2"/>
      <c r="BL2088" s="55"/>
      <c r="BM2088" s="48"/>
      <c r="BN2088" s="48"/>
      <c r="BO2088" s="48"/>
      <c r="BP2088" s="48"/>
      <c r="BQ2088" s="117"/>
      <c r="BR2088" s="2"/>
      <c r="BS2088" s="2"/>
      <c r="BT2088" s="2"/>
      <c r="BU2088" s="2"/>
      <c r="BV2088" s="55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18" t="s">
        <v>5</v>
      </c>
      <c r="H2089" s="3">
        <v>2024</v>
      </c>
      <c r="I2089" s="20" t="s">
        <v>287</v>
      </c>
      <c r="J2089" s="2" t="s">
        <v>270</v>
      </c>
      <c r="K2089" s="2" t="s">
        <v>320</v>
      </c>
      <c r="L2089" s="163">
        <f t="shared" si="66"/>
        <v>0</v>
      </c>
      <c r="M2089" s="163">
        <f t="shared" si="67"/>
        <v>0</v>
      </c>
      <c r="N2089" s="181"/>
      <c r="O2089" s="33"/>
      <c r="P2089" s="33"/>
      <c r="Q2089" s="33"/>
      <c r="R2089" s="33"/>
      <c r="S2089" s="42"/>
      <c r="T2089" s="2"/>
      <c r="U2089" s="2"/>
      <c r="V2089" s="2"/>
      <c r="W2089" s="2"/>
      <c r="X2089" s="55"/>
      <c r="Y2089" s="62"/>
      <c r="Z2089" s="62"/>
      <c r="AA2089" s="62"/>
      <c r="AB2089" s="62"/>
      <c r="AC2089" s="68"/>
      <c r="AD2089" s="2"/>
      <c r="AE2089" s="2"/>
      <c r="AF2089" s="2"/>
      <c r="AG2089" s="2"/>
      <c r="AH2089" s="55"/>
      <c r="AI2089" s="72"/>
      <c r="AJ2089" s="72"/>
      <c r="AK2089" s="72"/>
      <c r="AL2089" s="72"/>
      <c r="AM2089" s="80"/>
      <c r="AN2089" s="2"/>
      <c r="AO2089" s="2"/>
      <c r="AP2089" s="2"/>
      <c r="AQ2089" s="2"/>
      <c r="AR2089" s="55"/>
      <c r="AS2089" s="85"/>
      <c r="AT2089" s="85"/>
      <c r="AU2089" s="85"/>
      <c r="AV2089" s="85"/>
      <c r="AW2089" s="100"/>
      <c r="AX2089" s="2"/>
      <c r="AY2089" s="2"/>
      <c r="AZ2089" s="2"/>
      <c r="BA2089" s="2"/>
      <c r="BB2089" s="55"/>
      <c r="BC2089" s="105"/>
      <c r="BD2089" s="105"/>
      <c r="BE2089" s="105"/>
      <c r="BF2089" s="105"/>
      <c r="BG2089" s="109"/>
      <c r="BH2089" s="2"/>
      <c r="BI2089" s="2"/>
      <c r="BJ2089" s="2"/>
      <c r="BK2089" s="2"/>
      <c r="BL2089" s="55"/>
      <c r="BM2089" s="48"/>
      <c r="BN2089" s="48"/>
      <c r="BO2089" s="48"/>
      <c r="BP2089" s="48"/>
      <c r="BQ2089" s="117"/>
      <c r="BR2089" s="2"/>
      <c r="BS2089" s="2"/>
      <c r="BT2089" s="2"/>
      <c r="BU2089" s="2"/>
      <c r="BV2089" s="55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18" t="s">
        <v>5</v>
      </c>
      <c r="H2090" s="3">
        <v>2024</v>
      </c>
      <c r="I2090" s="20" t="s">
        <v>290</v>
      </c>
      <c r="J2090" s="2" t="s">
        <v>271</v>
      </c>
      <c r="K2090" s="2" t="s">
        <v>321</v>
      </c>
      <c r="L2090" s="163">
        <f t="shared" si="66"/>
        <v>0</v>
      </c>
      <c r="M2090" s="163">
        <f t="shared" si="67"/>
        <v>0</v>
      </c>
      <c r="N2090" s="181"/>
      <c r="O2090" s="33"/>
      <c r="P2090" s="33"/>
      <c r="Q2090" s="33"/>
      <c r="R2090" s="33"/>
      <c r="S2090" s="42"/>
      <c r="T2090" s="2"/>
      <c r="U2090" s="2"/>
      <c r="V2090" s="2"/>
      <c r="W2090" s="2"/>
      <c r="X2090" s="55"/>
      <c r="Y2090" s="62"/>
      <c r="Z2090" s="62"/>
      <c r="AA2090" s="62"/>
      <c r="AB2090" s="62"/>
      <c r="AC2090" s="68"/>
      <c r="AD2090" s="2"/>
      <c r="AE2090" s="2"/>
      <c r="AF2090" s="2"/>
      <c r="AG2090" s="2"/>
      <c r="AH2090" s="55"/>
      <c r="AI2090" s="72"/>
      <c r="AJ2090" s="72"/>
      <c r="AK2090" s="72"/>
      <c r="AL2090" s="72"/>
      <c r="AM2090" s="80"/>
      <c r="AN2090" s="2"/>
      <c r="AO2090" s="2"/>
      <c r="AP2090" s="2"/>
      <c r="AQ2090" s="2"/>
      <c r="AR2090" s="55"/>
      <c r="AS2090" s="85"/>
      <c r="AT2090" s="85"/>
      <c r="AU2090" s="85"/>
      <c r="AV2090" s="85"/>
      <c r="AW2090" s="100"/>
      <c r="AX2090" s="2"/>
      <c r="AY2090" s="2"/>
      <c r="AZ2090" s="2"/>
      <c r="BA2090" s="2"/>
      <c r="BB2090" s="55"/>
      <c r="BC2090" s="105"/>
      <c r="BD2090" s="105"/>
      <c r="BE2090" s="105"/>
      <c r="BF2090" s="105"/>
      <c r="BG2090" s="109"/>
      <c r="BH2090" s="2"/>
      <c r="BI2090" s="2"/>
      <c r="BJ2090" s="2"/>
      <c r="BK2090" s="2"/>
      <c r="BL2090" s="55"/>
      <c r="BM2090" s="48"/>
      <c r="BN2090" s="48"/>
      <c r="BO2090" s="48"/>
      <c r="BP2090" s="48"/>
      <c r="BQ2090" s="117"/>
      <c r="BR2090" s="2"/>
      <c r="BS2090" s="2"/>
      <c r="BT2090" s="2"/>
      <c r="BU2090" s="2"/>
      <c r="BV2090" s="55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18" t="s">
        <v>5</v>
      </c>
      <c r="H2091" s="3">
        <v>2024</v>
      </c>
      <c r="I2091" s="20" t="s">
        <v>284</v>
      </c>
      <c r="J2091" s="2" t="s">
        <v>294</v>
      </c>
      <c r="K2091" s="2" t="s">
        <v>320</v>
      </c>
      <c r="L2091" s="163">
        <f t="shared" si="66"/>
        <v>0</v>
      </c>
      <c r="M2091" s="163">
        <f t="shared" si="67"/>
        <v>0</v>
      </c>
      <c r="N2091" s="181"/>
      <c r="O2091" s="33"/>
      <c r="P2091" s="33"/>
      <c r="Q2091" s="33"/>
      <c r="R2091" s="33"/>
      <c r="S2091" s="42"/>
      <c r="T2091" s="2"/>
      <c r="U2091" s="2"/>
      <c r="V2091" s="2"/>
      <c r="W2091" s="2"/>
      <c r="X2091" s="55"/>
      <c r="Y2091" s="62"/>
      <c r="Z2091" s="62"/>
      <c r="AA2091" s="62"/>
      <c r="AB2091" s="62"/>
      <c r="AC2091" s="68"/>
      <c r="AD2091" s="2"/>
      <c r="AE2091" s="2"/>
      <c r="AF2091" s="2"/>
      <c r="AG2091" s="2"/>
      <c r="AH2091" s="55"/>
      <c r="AI2091" s="72"/>
      <c r="AJ2091" s="72"/>
      <c r="AK2091" s="72"/>
      <c r="AL2091" s="72"/>
      <c r="AM2091" s="80"/>
      <c r="AN2091" s="2"/>
      <c r="AO2091" s="2"/>
      <c r="AP2091" s="2"/>
      <c r="AQ2091" s="2"/>
      <c r="AR2091" s="55"/>
      <c r="AS2091" s="85"/>
      <c r="AT2091" s="85"/>
      <c r="AU2091" s="85"/>
      <c r="AV2091" s="85"/>
      <c r="AW2091" s="100"/>
      <c r="AX2091" s="2"/>
      <c r="AY2091" s="2"/>
      <c r="AZ2091" s="2"/>
      <c r="BA2091" s="2"/>
      <c r="BB2091" s="55"/>
      <c r="BC2091" s="105"/>
      <c r="BD2091" s="105"/>
      <c r="BE2091" s="105"/>
      <c r="BF2091" s="105"/>
      <c r="BG2091" s="109"/>
      <c r="BH2091" s="2"/>
      <c r="BI2091" s="2"/>
      <c r="BJ2091" s="2"/>
      <c r="BK2091" s="2"/>
      <c r="BL2091" s="55"/>
      <c r="BM2091" s="48"/>
      <c r="BN2091" s="48"/>
      <c r="BO2091" s="48"/>
      <c r="BP2091" s="48"/>
      <c r="BQ2091" s="117"/>
      <c r="BR2091" s="2"/>
      <c r="BS2091" s="2"/>
      <c r="BT2091" s="2"/>
      <c r="BU2091" s="2"/>
      <c r="BV2091" s="55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18" t="s">
        <v>5</v>
      </c>
      <c r="H2092" s="3">
        <v>2024</v>
      </c>
      <c r="I2092" s="20" t="s">
        <v>284</v>
      </c>
      <c r="J2092" s="2" t="s">
        <v>346</v>
      </c>
      <c r="K2092" s="2" t="s">
        <v>320</v>
      </c>
      <c r="L2092" s="163">
        <f t="shared" si="66"/>
        <v>0</v>
      </c>
      <c r="M2092" s="163">
        <f t="shared" si="67"/>
        <v>0</v>
      </c>
      <c r="N2092" s="181"/>
      <c r="O2092" s="33"/>
      <c r="P2092" s="33"/>
      <c r="Q2092" s="33"/>
      <c r="R2092" s="33"/>
      <c r="S2092" s="42"/>
      <c r="T2092" s="2"/>
      <c r="U2092" s="2"/>
      <c r="V2092" s="2"/>
      <c r="W2092" s="2"/>
      <c r="X2092" s="55"/>
      <c r="Y2092" s="62"/>
      <c r="Z2092" s="62"/>
      <c r="AA2092" s="62"/>
      <c r="AB2092" s="62"/>
      <c r="AC2092" s="68"/>
      <c r="AD2092" s="2"/>
      <c r="AE2092" s="2"/>
      <c r="AF2092" s="2"/>
      <c r="AG2092" s="2"/>
      <c r="AH2092" s="55"/>
      <c r="AI2092" s="72"/>
      <c r="AJ2092" s="72"/>
      <c r="AK2092" s="72"/>
      <c r="AL2092" s="72"/>
      <c r="AM2092" s="80"/>
      <c r="AN2092" s="2"/>
      <c r="AO2092" s="2"/>
      <c r="AP2092" s="2"/>
      <c r="AQ2092" s="2"/>
      <c r="AR2092" s="55"/>
      <c r="AS2092" s="85"/>
      <c r="AT2092" s="85"/>
      <c r="AU2092" s="85"/>
      <c r="AV2092" s="85"/>
      <c r="AW2092" s="100"/>
      <c r="AX2092" s="2"/>
      <c r="AY2092" s="2"/>
      <c r="AZ2092" s="2"/>
      <c r="BA2092" s="2"/>
      <c r="BB2092" s="55"/>
      <c r="BC2092" s="105"/>
      <c r="BD2092" s="105"/>
      <c r="BE2092" s="105"/>
      <c r="BF2092" s="105"/>
      <c r="BG2092" s="109"/>
      <c r="BH2092" s="2"/>
      <c r="BI2092" s="2"/>
      <c r="BJ2092" s="2"/>
      <c r="BK2092" s="2"/>
      <c r="BL2092" s="55"/>
      <c r="BM2092" s="48"/>
      <c r="BN2092" s="48"/>
      <c r="BO2092" s="48"/>
      <c r="BP2092" s="48"/>
      <c r="BQ2092" s="117"/>
      <c r="BR2092" s="2"/>
      <c r="BS2092" s="2"/>
      <c r="BT2092" s="2"/>
      <c r="BU2092" s="2"/>
      <c r="BV2092" s="55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18" t="s">
        <v>5</v>
      </c>
      <c r="H2093" s="3">
        <v>2024</v>
      </c>
      <c r="I2093" s="20" t="s">
        <v>284</v>
      </c>
      <c r="J2093" s="2" t="s">
        <v>295</v>
      </c>
      <c r="K2093" s="2" t="s">
        <v>320</v>
      </c>
      <c r="L2093" s="163">
        <f t="shared" si="66"/>
        <v>0</v>
      </c>
      <c r="M2093" s="163">
        <f t="shared" si="67"/>
        <v>0</v>
      </c>
      <c r="N2093" s="181"/>
      <c r="O2093" s="33"/>
      <c r="P2093" s="33"/>
      <c r="Q2093" s="33"/>
      <c r="R2093" s="33"/>
      <c r="S2093" s="42"/>
      <c r="T2093" s="2"/>
      <c r="U2093" s="2"/>
      <c r="V2093" s="2"/>
      <c r="W2093" s="2"/>
      <c r="X2093" s="55"/>
      <c r="Y2093" s="62"/>
      <c r="Z2093" s="62"/>
      <c r="AA2093" s="62"/>
      <c r="AB2093" s="62"/>
      <c r="AC2093" s="68"/>
      <c r="AD2093" s="2"/>
      <c r="AE2093" s="2"/>
      <c r="AF2093" s="2"/>
      <c r="AG2093" s="2"/>
      <c r="AH2093" s="55"/>
      <c r="AI2093" s="72"/>
      <c r="AJ2093" s="72"/>
      <c r="AK2093" s="72"/>
      <c r="AL2093" s="72"/>
      <c r="AM2093" s="80"/>
      <c r="AN2093" s="2"/>
      <c r="AO2093" s="2"/>
      <c r="AP2093" s="2"/>
      <c r="AQ2093" s="2"/>
      <c r="AR2093" s="55"/>
      <c r="AS2093" s="85"/>
      <c r="AT2093" s="85"/>
      <c r="AU2093" s="85"/>
      <c r="AV2093" s="85"/>
      <c r="AW2093" s="100"/>
      <c r="AX2093" s="2"/>
      <c r="AY2093" s="2"/>
      <c r="AZ2093" s="2"/>
      <c r="BA2093" s="2"/>
      <c r="BB2093" s="55"/>
      <c r="BC2093" s="105"/>
      <c r="BD2093" s="105"/>
      <c r="BE2093" s="105"/>
      <c r="BF2093" s="105"/>
      <c r="BG2093" s="109"/>
      <c r="BH2093" s="2"/>
      <c r="BI2093" s="2"/>
      <c r="BJ2093" s="2"/>
      <c r="BK2093" s="2"/>
      <c r="BL2093" s="55"/>
      <c r="BM2093" s="48"/>
      <c r="BN2093" s="48"/>
      <c r="BO2093" s="48"/>
      <c r="BP2093" s="48"/>
      <c r="BQ2093" s="117"/>
      <c r="BR2093" s="2"/>
      <c r="BS2093" s="2"/>
      <c r="BT2093" s="2"/>
      <c r="BU2093" s="2"/>
      <c r="BV2093" s="55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18" t="s">
        <v>5</v>
      </c>
      <c r="H2094" s="3">
        <v>2024</v>
      </c>
      <c r="I2094" s="20" t="s">
        <v>290</v>
      </c>
      <c r="J2094" s="2" t="s">
        <v>299</v>
      </c>
      <c r="K2094" s="2" t="s">
        <v>318</v>
      </c>
      <c r="L2094" s="163">
        <f t="shared" si="66"/>
        <v>0</v>
      </c>
      <c r="M2094" s="163">
        <f t="shared" si="67"/>
        <v>0</v>
      </c>
      <c r="N2094" s="181"/>
      <c r="O2094" s="33"/>
      <c r="P2094" s="33"/>
      <c r="Q2094" s="33"/>
      <c r="R2094" s="33"/>
      <c r="S2094" s="42"/>
      <c r="T2094" s="2"/>
      <c r="U2094" s="2"/>
      <c r="V2094" s="2"/>
      <c r="W2094" s="2"/>
      <c r="X2094" s="55"/>
      <c r="Y2094" s="62"/>
      <c r="Z2094" s="62"/>
      <c r="AA2094" s="62"/>
      <c r="AB2094" s="62"/>
      <c r="AC2094" s="68"/>
      <c r="AD2094" s="2"/>
      <c r="AE2094" s="2"/>
      <c r="AF2094" s="2"/>
      <c r="AG2094" s="2"/>
      <c r="AH2094" s="55"/>
      <c r="AI2094" s="72"/>
      <c r="AJ2094" s="72"/>
      <c r="AK2094" s="72"/>
      <c r="AL2094" s="72"/>
      <c r="AM2094" s="80"/>
      <c r="AN2094" s="2"/>
      <c r="AO2094" s="2"/>
      <c r="AP2094" s="2"/>
      <c r="AQ2094" s="2"/>
      <c r="AR2094" s="55"/>
      <c r="AS2094" s="85"/>
      <c r="AT2094" s="85"/>
      <c r="AU2094" s="85"/>
      <c r="AV2094" s="85"/>
      <c r="AW2094" s="100"/>
      <c r="AX2094" s="2"/>
      <c r="AY2094" s="2"/>
      <c r="AZ2094" s="2"/>
      <c r="BA2094" s="2"/>
      <c r="BB2094" s="55"/>
      <c r="BC2094" s="105"/>
      <c r="BD2094" s="105"/>
      <c r="BE2094" s="105"/>
      <c r="BF2094" s="105"/>
      <c r="BG2094" s="109"/>
      <c r="BH2094" s="2"/>
      <c r="BI2094" s="2"/>
      <c r="BJ2094" s="2"/>
      <c r="BK2094" s="2"/>
      <c r="BL2094" s="55"/>
      <c r="BM2094" s="48"/>
      <c r="BN2094" s="48"/>
      <c r="BO2094" s="48"/>
      <c r="BP2094" s="48"/>
      <c r="BQ2094" s="117"/>
      <c r="BR2094" s="2"/>
      <c r="BS2094" s="2"/>
      <c r="BT2094" s="2"/>
      <c r="BU2094" s="2"/>
      <c r="BV2094" s="55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18" t="s">
        <v>5</v>
      </c>
      <c r="H2095" s="3">
        <v>2024</v>
      </c>
      <c r="I2095" s="20" t="s">
        <v>315</v>
      </c>
      <c r="J2095" s="2" t="s">
        <v>347</v>
      </c>
      <c r="K2095" s="2" t="s">
        <v>320</v>
      </c>
      <c r="L2095" s="163">
        <f t="shared" si="66"/>
        <v>0</v>
      </c>
      <c r="M2095" s="163">
        <f t="shared" si="67"/>
        <v>0</v>
      </c>
      <c r="N2095" s="181"/>
      <c r="O2095" s="33"/>
      <c r="P2095" s="33"/>
      <c r="Q2095" s="33"/>
      <c r="R2095" s="33"/>
      <c r="S2095" s="42"/>
      <c r="T2095" s="2"/>
      <c r="U2095" s="2"/>
      <c r="V2095" s="2"/>
      <c r="W2095" s="2"/>
      <c r="X2095" s="55"/>
      <c r="Y2095" s="62"/>
      <c r="Z2095" s="62"/>
      <c r="AA2095" s="62"/>
      <c r="AB2095" s="62"/>
      <c r="AC2095" s="68"/>
      <c r="AD2095" s="2"/>
      <c r="AE2095" s="2"/>
      <c r="AF2095" s="2"/>
      <c r="AG2095" s="2"/>
      <c r="AH2095" s="55"/>
      <c r="AI2095" s="72"/>
      <c r="AJ2095" s="72"/>
      <c r="AK2095" s="72"/>
      <c r="AL2095" s="72"/>
      <c r="AM2095" s="80"/>
      <c r="AN2095" s="2"/>
      <c r="AO2095" s="2"/>
      <c r="AP2095" s="2"/>
      <c r="AQ2095" s="2"/>
      <c r="AR2095" s="55"/>
      <c r="AS2095" s="85"/>
      <c r="AT2095" s="85"/>
      <c r="AU2095" s="85"/>
      <c r="AV2095" s="85"/>
      <c r="AW2095" s="100"/>
      <c r="AX2095" s="2"/>
      <c r="AY2095" s="2"/>
      <c r="AZ2095" s="2"/>
      <c r="BA2095" s="2"/>
      <c r="BB2095" s="55"/>
      <c r="BC2095" s="105"/>
      <c r="BD2095" s="105"/>
      <c r="BE2095" s="105"/>
      <c r="BF2095" s="105"/>
      <c r="BG2095" s="109"/>
      <c r="BH2095" s="2"/>
      <c r="BI2095" s="2"/>
      <c r="BJ2095" s="2"/>
      <c r="BK2095" s="2"/>
      <c r="BL2095" s="55"/>
      <c r="BM2095" s="48"/>
      <c r="BN2095" s="48"/>
      <c r="BO2095" s="48"/>
      <c r="BP2095" s="48"/>
      <c r="BQ2095" s="117"/>
      <c r="BR2095" s="2"/>
      <c r="BS2095" s="2"/>
      <c r="BT2095" s="2"/>
      <c r="BU2095" s="2"/>
      <c r="BV2095" s="55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18" t="s">
        <v>5</v>
      </c>
      <c r="H2096" s="3">
        <v>2024</v>
      </c>
      <c r="I2096" s="20" t="s">
        <v>315</v>
      </c>
      <c r="J2096" s="2" t="s">
        <v>296</v>
      </c>
      <c r="K2096" s="2" t="s">
        <v>321</v>
      </c>
      <c r="L2096" s="163">
        <f t="shared" si="66"/>
        <v>0</v>
      </c>
      <c r="M2096" s="163">
        <f t="shared" si="67"/>
        <v>0</v>
      </c>
      <c r="N2096" s="181"/>
      <c r="O2096" s="33"/>
      <c r="P2096" s="33"/>
      <c r="Q2096" s="33"/>
      <c r="R2096" s="33"/>
      <c r="S2096" s="42"/>
      <c r="T2096" s="2"/>
      <c r="U2096" s="2"/>
      <c r="V2096" s="2"/>
      <c r="W2096" s="2"/>
      <c r="X2096" s="55"/>
      <c r="Y2096" s="62"/>
      <c r="Z2096" s="62"/>
      <c r="AA2096" s="62"/>
      <c r="AB2096" s="62"/>
      <c r="AC2096" s="68"/>
      <c r="AD2096" s="2"/>
      <c r="AE2096" s="2"/>
      <c r="AF2096" s="2"/>
      <c r="AG2096" s="2"/>
      <c r="AH2096" s="55"/>
      <c r="AI2096" s="72"/>
      <c r="AJ2096" s="72"/>
      <c r="AK2096" s="72"/>
      <c r="AL2096" s="72"/>
      <c r="AM2096" s="80"/>
      <c r="AN2096" s="2"/>
      <c r="AO2096" s="2"/>
      <c r="AP2096" s="2"/>
      <c r="AQ2096" s="2"/>
      <c r="AR2096" s="55"/>
      <c r="AS2096" s="85"/>
      <c r="AT2096" s="85"/>
      <c r="AU2096" s="85"/>
      <c r="AV2096" s="85"/>
      <c r="AW2096" s="100"/>
      <c r="AX2096" s="2"/>
      <c r="AY2096" s="2"/>
      <c r="AZ2096" s="2"/>
      <c r="BA2096" s="2"/>
      <c r="BB2096" s="55"/>
      <c r="BC2096" s="105"/>
      <c r="BD2096" s="105"/>
      <c r="BE2096" s="105"/>
      <c r="BF2096" s="105"/>
      <c r="BG2096" s="109"/>
      <c r="BH2096" s="2"/>
      <c r="BI2096" s="2"/>
      <c r="BJ2096" s="2"/>
      <c r="BK2096" s="2"/>
      <c r="BL2096" s="55"/>
      <c r="BM2096" s="48"/>
      <c r="BN2096" s="48"/>
      <c r="BO2096" s="48"/>
      <c r="BP2096" s="48"/>
      <c r="BQ2096" s="117"/>
      <c r="BR2096" s="2"/>
      <c r="BS2096" s="2"/>
      <c r="BT2096" s="2"/>
      <c r="BU2096" s="2"/>
      <c r="BV2096" s="55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18" t="s">
        <v>5</v>
      </c>
      <c r="H2097" s="3">
        <v>2024</v>
      </c>
      <c r="I2097" s="20" t="s">
        <v>316</v>
      </c>
      <c r="J2097" s="2" t="s">
        <v>297</v>
      </c>
      <c r="K2097" s="2" t="s">
        <v>318</v>
      </c>
      <c r="L2097" s="163">
        <f t="shared" si="66"/>
        <v>0</v>
      </c>
      <c r="M2097" s="163">
        <f t="shared" si="67"/>
        <v>0</v>
      </c>
      <c r="N2097" s="181"/>
      <c r="O2097" s="33"/>
      <c r="P2097" s="33"/>
      <c r="Q2097" s="33"/>
      <c r="R2097" s="33"/>
      <c r="S2097" s="42"/>
      <c r="T2097" s="2"/>
      <c r="U2097" s="2"/>
      <c r="V2097" s="2"/>
      <c r="W2097" s="2"/>
      <c r="X2097" s="55"/>
      <c r="Y2097" s="62"/>
      <c r="Z2097" s="62"/>
      <c r="AA2097" s="62"/>
      <c r="AB2097" s="62"/>
      <c r="AC2097" s="68"/>
      <c r="AD2097" s="2"/>
      <c r="AE2097" s="2"/>
      <c r="AF2097" s="2"/>
      <c r="AG2097" s="2"/>
      <c r="AH2097" s="55"/>
      <c r="AI2097" s="72"/>
      <c r="AJ2097" s="72"/>
      <c r="AK2097" s="72"/>
      <c r="AL2097" s="72"/>
      <c r="AM2097" s="80"/>
      <c r="AN2097" s="2"/>
      <c r="AO2097" s="2"/>
      <c r="AP2097" s="2"/>
      <c r="AQ2097" s="2"/>
      <c r="AR2097" s="55"/>
      <c r="AS2097" s="85"/>
      <c r="AT2097" s="85"/>
      <c r="AU2097" s="85"/>
      <c r="AV2097" s="85"/>
      <c r="AW2097" s="100"/>
      <c r="AX2097" s="2"/>
      <c r="AY2097" s="2"/>
      <c r="AZ2097" s="2"/>
      <c r="BA2097" s="2"/>
      <c r="BB2097" s="55"/>
      <c r="BC2097" s="105"/>
      <c r="BD2097" s="105"/>
      <c r="BE2097" s="105"/>
      <c r="BF2097" s="105"/>
      <c r="BG2097" s="109"/>
      <c r="BH2097" s="2"/>
      <c r="BI2097" s="2"/>
      <c r="BJ2097" s="2"/>
      <c r="BK2097" s="2"/>
      <c r="BL2097" s="55"/>
      <c r="BM2097" s="48"/>
      <c r="BN2097" s="48"/>
      <c r="BO2097" s="48"/>
      <c r="BP2097" s="48"/>
      <c r="BQ2097" s="117"/>
      <c r="BR2097" s="2"/>
      <c r="BS2097" s="2"/>
      <c r="BT2097" s="2"/>
      <c r="BU2097" s="2"/>
      <c r="BV2097" s="55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18" t="s">
        <v>5</v>
      </c>
      <c r="H2098" s="3">
        <v>2024</v>
      </c>
      <c r="I2098" s="20" t="s">
        <v>316</v>
      </c>
      <c r="J2098" s="8" t="s">
        <v>348</v>
      </c>
      <c r="K2098" s="8" t="s">
        <v>320</v>
      </c>
      <c r="L2098" s="163">
        <f t="shared" si="66"/>
        <v>0</v>
      </c>
      <c r="M2098" s="163">
        <f t="shared" si="67"/>
        <v>0</v>
      </c>
      <c r="N2098" s="181"/>
      <c r="O2098" s="33"/>
      <c r="P2098" s="33"/>
      <c r="Q2098" s="33"/>
      <c r="R2098" s="33"/>
      <c r="S2098" s="42"/>
      <c r="T2098" s="2"/>
      <c r="U2098" s="2"/>
      <c r="V2098" s="2"/>
      <c r="W2098" s="2"/>
      <c r="X2098" s="55"/>
      <c r="Y2098" s="62"/>
      <c r="Z2098" s="62"/>
      <c r="AA2098" s="62"/>
      <c r="AB2098" s="62"/>
      <c r="AC2098" s="68"/>
      <c r="AD2098" s="2"/>
      <c r="AE2098" s="2"/>
      <c r="AF2098" s="2"/>
      <c r="AG2098" s="2"/>
      <c r="AH2098" s="55"/>
      <c r="AI2098" s="72"/>
      <c r="AJ2098" s="72"/>
      <c r="AK2098" s="72"/>
      <c r="AL2098" s="72"/>
      <c r="AM2098" s="80"/>
      <c r="AN2098" s="2"/>
      <c r="AO2098" s="2"/>
      <c r="AP2098" s="2"/>
      <c r="AQ2098" s="2"/>
      <c r="AR2098" s="55"/>
      <c r="AS2098" s="85"/>
      <c r="AT2098" s="85"/>
      <c r="AU2098" s="85"/>
      <c r="AV2098" s="85"/>
      <c r="AW2098" s="100"/>
      <c r="AX2098" s="2"/>
      <c r="AY2098" s="2"/>
      <c r="AZ2098" s="2"/>
      <c r="BA2098" s="2"/>
      <c r="BB2098" s="55"/>
      <c r="BC2098" s="105"/>
      <c r="BD2098" s="105"/>
      <c r="BE2098" s="105"/>
      <c r="BF2098" s="105"/>
      <c r="BG2098" s="109"/>
      <c r="BH2098" s="2"/>
      <c r="BI2098" s="2"/>
      <c r="BJ2098" s="2"/>
      <c r="BK2098" s="2"/>
      <c r="BL2098" s="55"/>
      <c r="BM2098" s="48"/>
      <c r="BN2098" s="48"/>
      <c r="BO2098" s="48"/>
      <c r="BP2098" s="48"/>
      <c r="BQ2098" s="117"/>
      <c r="BR2098" s="2"/>
      <c r="BS2098" s="2"/>
      <c r="BT2098" s="2"/>
      <c r="BU2098" s="2"/>
      <c r="BV2098" s="55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18" t="s">
        <v>5</v>
      </c>
      <c r="H2099" s="3">
        <v>2024</v>
      </c>
      <c r="I2099" s="20" t="s">
        <v>282</v>
      </c>
      <c r="J2099" s="2" t="s">
        <v>272</v>
      </c>
      <c r="K2099" s="2" t="s">
        <v>321</v>
      </c>
      <c r="L2099" s="163">
        <f t="shared" si="66"/>
        <v>0</v>
      </c>
      <c r="M2099" s="163">
        <f t="shared" si="67"/>
        <v>0</v>
      </c>
      <c r="N2099" s="181"/>
      <c r="O2099" s="33"/>
      <c r="P2099" s="33"/>
      <c r="Q2099" s="33"/>
      <c r="R2099" s="33"/>
      <c r="S2099" s="42"/>
      <c r="T2099" s="2"/>
      <c r="U2099" s="2"/>
      <c r="V2099" s="2"/>
      <c r="W2099" s="2"/>
      <c r="X2099" s="55"/>
      <c r="Y2099" s="62"/>
      <c r="Z2099" s="62"/>
      <c r="AA2099" s="62"/>
      <c r="AB2099" s="62"/>
      <c r="AC2099" s="68"/>
      <c r="AD2099" s="2"/>
      <c r="AE2099" s="2"/>
      <c r="AF2099" s="2"/>
      <c r="AG2099" s="2"/>
      <c r="AH2099" s="55"/>
      <c r="AI2099" s="72"/>
      <c r="AJ2099" s="72"/>
      <c r="AK2099" s="72"/>
      <c r="AL2099" s="72"/>
      <c r="AM2099" s="80"/>
      <c r="AN2099" s="2"/>
      <c r="AO2099" s="2"/>
      <c r="AP2099" s="2"/>
      <c r="AQ2099" s="2"/>
      <c r="AR2099" s="55"/>
      <c r="AS2099" s="85"/>
      <c r="AT2099" s="85"/>
      <c r="AU2099" s="85"/>
      <c r="AV2099" s="85"/>
      <c r="AW2099" s="100"/>
      <c r="AX2099" s="2"/>
      <c r="AY2099" s="2"/>
      <c r="AZ2099" s="2"/>
      <c r="BA2099" s="2"/>
      <c r="BB2099" s="55"/>
      <c r="BC2099" s="105"/>
      <c r="BD2099" s="105"/>
      <c r="BE2099" s="105"/>
      <c r="BF2099" s="105"/>
      <c r="BG2099" s="109"/>
      <c r="BH2099" s="2"/>
      <c r="BI2099" s="2"/>
      <c r="BJ2099" s="2"/>
      <c r="BK2099" s="2"/>
      <c r="BL2099" s="55"/>
      <c r="BM2099" s="48"/>
      <c r="BN2099" s="48"/>
      <c r="BO2099" s="48"/>
      <c r="BP2099" s="48"/>
      <c r="BQ2099" s="117"/>
      <c r="BR2099" s="2"/>
      <c r="BS2099" s="2"/>
      <c r="BT2099" s="2"/>
      <c r="BU2099" s="2"/>
      <c r="BV2099" s="55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18" t="s">
        <v>5</v>
      </c>
      <c r="H2100" s="3">
        <v>2024</v>
      </c>
      <c r="I2100" s="20" t="s">
        <v>282</v>
      </c>
      <c r="J2100" s="2" t="s">
        <v>273</v>
      </c>
      <c r="K2100" s="2" t="s">
        <v>321</v>
      </c>
      <c r="L2100" s="163">
        <f t="shared" si="66"/>
        <v>0</v>
      </c>
      <c r="M2100" s="163">
        <f t="shared" si="67"/>
        <v>0</v>
      </c>
      <c r="N2100" s="181"/>
      <c r="O2100" s="33"/>
      <c r="P2100" s="33"/>
      <c r="Q2100" s="33"/>
      <c r="R2100" s="33"/>
      <c r="S2100" s="42"/>
      <c r="T2100" s="2"/>
      <c r="U2100" s="2"/>
      <c r="V2100" s="2"/>
      <c r="W2100" s="2"/>
      <c r="X2100" s="55"/>
      <c r="Y2100" s="62"/>
      <c r="Z2100" s="62"/>
      <c r="AA2100" s="62"/>
      <c r="AB2100" s="62"/>
      <c r="AC2100" s="68"/>
      <c r="AD2100" s="2"/>
      <c r="AE2100" s="2"/>
      <c r="AF2100" s="2"/>
      <c r="AG2100" s="2"/>
      <c r="AH2100" s="55"/>
      <c r="AI2100" s="72"/>
      <c r="AJ2100" s="72"/>
      <c r="AK2100" s="72"/>
      <c r="AL2100" s="72"/>
      <c r="AM2100" s="80"/>
      <c r="AN2100" s="2"/>
      <c r="AO2100" s="2"/>
      <c r="AP2100" s="2"/>
      <c r="AQ2100" s="2"/>
      <c r="AR2100" s="55"/>
      <c r="AS2100" s="85"/>
      <c r="AT2100" s="85"/>
      <c r="AU2100" s="85"/>
      <c r="AV2100" s="85"/>
      <c r="AW2100" s="100"/>
      <c r="AX2100" s="2"/>
      <c r="AY2100" s="2"/>
      <c r="AZ2100" s="2"/>
      <c r="BA2100" s="2"/>
      <c r="BB2100" s="55"/>
      <c r="BC2100" s="105"/>
      <c r="BD2100" s="105"/>
      <c r="BE2100" s="105"/>
      <c r="BF2100" s="105"/>
      <c r="BG2100" s="109"/>
      <c r="BH2100" s="2"/>
      <c r="BI2100" s="2"/>
      <c r="BJ2100" s="2"/>
      <c r="BK2100" s="2"/>
      <c r="BL2100" s="55"/>
      <c r="BM2100" s="48"/>
      <c r="BN2100" s="48"/>
      <c r="BO2100" s="48"/>
      <c r="BP2100" s="48"/>
      <c r="BQ2100" s="117"/>
      <c r="BR2100" s="2"/>
      <c r="BS2100" s="2"/>
      <c r="BT2100" s="2"/>
      <c r="BU2100" s="2"/>
      <c r="BV2100" s="55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18" t="s">
        <v>5</v>
      </c>
      <c r="H2101" s="3">
        <v>2024</v>
      </c>
      <c r="I2101" s="20" t="s">
        <v>282</v>
      </c>
      <c r="J2101" s="2" t="s">
        <v>274</v>
      </c>
      <c r="K2101" s="2" t="s">
        <v>321</v>
      </c>
      <c r="L2101" s="163">
        <f t="shared" si="66"/>
        <v>0</v>
      </c>
      <c r="M2101" s="163">
        <f t="shared" si="67"/>
        <v>0</v>
      </c>
      <c r="N2101" s="181"/>
      <c r="O2101" s="33"/>
      <c r="P2101" s="33"/>
      <c r="Q2101" s="33"/>
      <c r="R2101" s="33"/>
      <c r="S2101" s="42"/>
      <c r="T2101" s="2"/>
      <c r="U2101" s="2"/>
      <c r="V2101" s="2"/>
      <c r="W2101" s="2"/>
      <c r="X2101" s="55"/>
      <c r="Y2101" s="62"/>
      <c r="Z2101" s="62"/>
      <c r="AA2101" s="62"/>
      <c r="AB2101" s="62"/>
      <c r="AC2101" s="68"/>
      <c r="AD2101" s="2"/>
      <c r="AE2101" s="2"/>
      <c r="AF2101" s="2"/>
      <c r="AG2101" s="2"/>
      <c r="AH2101" s="55"/>
      <c r="AI2101" s="72"/>
      <c r="AJ2101" s="72"/>
      <c r="AK2101" s="72"/>
      <c r="AL2101" s="72"/>
      <c r="AM2101" s="80"/>
      <c r="AN2101" s="2"/>
      <c r="AO2101" s="2"/>
      <c r="AP2101" s="2"/>
      <c r="AQ2101" s="2"/>
      <c r="AR2101" s="55"/>
      <c r="AS2101" s="85"/>
      <c r="AT2101" s="85"/>
      <c r="AU2101" s="85"/>
      <c r="AV2101" s="85"/>
      <c r="AW2101" s="100"/>
      <c r="AX2101" s="2"/>
      <c r="AY2101" s="2"/>
      <c r="AZ2101" s="2"/>
      <c r="BA2101" s="2"/>
      <c r="BB2101" s="55"/>
      <c r="BC2101" s="105"/>
      <c r="BD2101" s="105"/>
      <c r="BE2101" s="105"/>
      <c r="BF2101" s="105"/>
      <c r="BG2101" s="109"/>
      <c r="BH2101" s="2"/>
      <c r="BI2101" s="2"/>
      <c r="BJ2101" s="2"/>
      <c r="BK2101" s="2"/>
      <c r="BL2101" s="55"/>
      <c r="BM2101" s="48"/>
      <c r="BN2101" s="48"/>
      <c r="BO2101" s="48"/>
      <c r="BP2101" s="48"/>
      <c r="BQ2101" s="117"/>
      <c r="BR2101" s="2"/>
      <c r="BS2101" s="2"/>
      <c r="BT2101" s="2"/>
      <c r="BU2101" s="2"/>
      <c r="BV2101" s="55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18" t="s">
        <v>5</v>
      </c>
      <c r="H2102" s="3">
        <v>2024</v>
      </c>
      <c r="I2102" s="20" t="s">
        <v>282</v>
      </c>
      <c r="J2102" s="2" t="s">
        <v>275</v>
      </c>
      <c r="K2102" s="2" t="s">
        <v>321</v>
      </c>
      <c r="L2102" s="163">
        <f t="shared" si="66"/>
        <v>0</v>
      </c>
      <c r="M2102" s="163">
        <f t="shared" si="67"/>
        <v>0</v>
      </c>
      <c r="N2102" s="181"/>
      <c r="O2102" s="33"/>
      <c r="P2102" s="33"/>
      <c r="Q2102" s="33"/>
      <c r="R2102" s="33"/>
      <c r="S2102" s="42"/>
      <c r="T2102" s="2"/>
      <c r="U2102" s="2"/>
      <c r="V2102" s="2"/>
      <c r="W2102" s="2"/>
      <c r="X2102" s="55"/>
      <c r="Y2102" s="62"/>
      <c r="Z2102" s="62"/>
      <c r="AA2102" s="62"/>
      <c r="AB2102" s="62"/>
      <c r="AC2102" s="68"/>
      <c r="AD2102" s="2"/>
      <c r="AE2102" s="2"/>
      <c r="AF2102" s="2"/>
      <c r="AG2102" s="2"/>
      <c r="AH2102" s="55"/>
      <c r="AI2102" s="72"/>
      <c r="AJ2102" s="72"/>
      <c r="AK2102" s="72"/>
      <c r="AL2102" s="72"/>
      <c r="AM2102" s="80"/>
      <c r="AN2102" s="2"/>
      <c r="AO2102" s="2"/>
      <c r="AP2102" s="2"/>
      <c r="AQ2102" s="2"/>
      <c r="AR2102" s="55"/>
      <c r="AS2102" s="85"/>
      <c r="AT2102" s="85"/>
      <c r="AU2102" s="85"/>
      <c r="AV2102" s="85"/>
      <c r="AW2102" s="100"/>
      <c r="AX2102" s="2"/>
      <c r="AY2102" s="2"/>
      <c r="AZ2102" s="2"/>
      <c r="BA2102" s="2"/>
      <c r="BB2102" s="55"/>
      <c r="BC2102" s="105"/>
      <c r="BD2102" s="105"/>
      <c r="BE2102" s="105"/>
      <c r="BF2102" s="105"/>
      <c r="BG2102" s="109"/>
      <c r="BH2102" s="2"/>
      <c r="BI2102" s="2"/>
      <c r="BJ2102" s="2"/>
      <c r="BK2102" s="2"/>
      <c r="BL2102" s="55"/>
      <c r="BM2102" s="48"/>
      <c r="BN2102" s="48"/>
      <c r="BO2102" s="48"/>
      <c r="BP2102" s="48"/>
      <c r="BQ2102" s="117"/>
      <c r="BR2102" s="2"/>
      <c r="BS2102" s="2"/>
      <c r="BT2102" s="2"/>
      <c r="BU2102" s="2"/>
      <c r="BV2102" s="55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18" t="s">
        <v>5</v>
      </c>
      <c r="H2103" s="3">
        <v>2024</v>
      </c>
      <c r="I2103" s="20" t="s">
        <v>282</v>
      </c>
      <c r="J2103" s="2" t="s">
        <v>276</v>
      </c>
      <c r="K2103" s="2" t="s">
        <v>320</v>
      </c>
      <c r="L2103" s="163">
        <f t="shared" si="66"/>
        <v>0</v>
      </c>
      <c r="M2103" s="163">
        <f t="shared" si="67"/>
        <v>0</v>
      </c>
      <c r="N2103" s="181"/>
      <c r="O2103" s="33"/>
      <c r="P2103" s="33"/>
      <c r="Q2103" s="33"/>
      <c r="R2103" s="33"/>
      <c r="S2103" s="42"/>
      <c r="T2103" s="2"/>
      <c r="U2103" s="2"/>
      <c r="V2103" s="2"/>
      <c r="W2103" s="2"/>
      <c r="X2103" s="55"/>
      <c r="Y2103" s="62"/>
      <c r="Z2103" s="62"/>
      <c r="AA2103" s="62"/>
      <c r="AB2103" s="62"/>
      <c r="AC2103" s="68"/>
      <c r="AD2103" s="2"/>
      <c r="AE2103" s="2"/>
      <c r="AF2103" s="2"/>
      <c r="AG2103" s="2"/>
      <c r="AH2103" s="55"/>
      <c r="AI2103" s="72"/>
      <c r="AJ2103" s="72"/>
      <c r="AK2103" s="72"/>
      <c r="AL2103" s="72"/>
      <c r="AM2103" s="80"/>
      <c r="AN2103" s="2"/>
      <c r="AO2103" s="2"/>
      <c r="AP2103" s="2"/>
      <c r="AQ2103" s="2"/>
      <c r="AR2103" s="55"/>
      <c r="AS2103" s="85"/>
      <c r="AT2103" s="85"/>
      <c r="AU2103" s="85"/>
      <c r="AV2103" s="85"/>
      <c r="AW2103" s="100"/>
      <c r="AX2103" s="2"/>
      <c r="AY2103" s="2"/>
      <c r="AZ2103" s="2"/>
      <c r="BA2103" s="2"/>
      <c r="BB2103" s="55"/>
      <c r="BC2103" s="105"/>
      <c r="BD2103" s="105"/>
      <c r="BE2103" s="105"/>
      <c r="BF2103" s="105"/>
      <c r="BG2103" s="109"/>
      <c r="BH2103" s="2"/>
      <c r="BI2103" s="2"/>
      <c r="BJ2103" s="2"/>
      <c r="BK2103" s="2"/>
      <c r="BL2103" s="55"/>
      <c r="BM2103" s="48"/>
      <c r="BN2103" s="48"/>
      <c r="BO2103" s="48"/>
      <c r="BP2103" s="48"/>
      <c r="BQ2103" s="117"/>
      <c r="BR2103" s="2"/>
      <c r="BS2103" s="2"/>
      <c r="BT2103" s="2"/>
      <c r="BU2103" s="2"/>
      <c r="BV2103" s="55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18" t="s">
        <v>5</v>
      </c>
      <c r="H2104" s="3">
        <v>2024</v>
      </c>
      <c r="I2104" s="20" t="s">
        <v>282</v>
      </c>
      <c r="J2104" s="2" t="s">
        <v>277</v>
      </c>
      <c r="K2104" s="2" t="s">
        <v>320</v>
      </c>
      <c r="L2104" s="163">
        <f t="shared" si="66"/>
        <v>3</v>
      </c>
      <c r="M2104" s="163">
        <f t="shared" si="67"/>
        <v>10.449</v>
      </c>
      <c r="N2104" s="181"/>
      <c r="O2104" s="33"/>
      <c r="P2104" s="33"/>
      <c r="Q2104" s="33"/>
      <c r="R2104" s="33"/>
      <c r="S2104" s="42"/>
      <c r="T2104" s="2"/>
      <c r="U2104" s="2"/>
      <c r="V2104" s="2"/>
      <c r="W2104" s="2"/>
      <c r="X2104" s="55"/>
      <c r="Y2104" s="62"/>
      <c r="Z2104" s="62"/>
      <c r="AA2104" s="62"/>
      <c r="AB2104" s="62"/>
      <c r="AC2104" s="68"/>
      <c r="AD2104" s="2"/>
      <c r="AE2104" s="2"/>
      <c r="AF2104" s="2"/>
      <c r="AG2104" s="2"/>
      <c r="AH2104" s="55"/>
      <c r="AI2104" s="72"/>
      <c r="AJ2104" s="72"/>
      <c r="AK2104" s="72"/>
      <c r="AL2104" s="72"/>
      <c r="AM2104" s="80"/>
      <c r="AN2104" s="2"/>
      <c r="AO2104" s="2"/>
      <c r="AP2104" s="2"/>
      <c r="AQ2104" s="2"/>
      <c r="AR2104" s="55"/>
      <c r="AS2104" s="85" t="s">
        <v>363</v>
      </c>
      <c r="AT2104" s="85"/>
      <c r="AU2104" s="85"/>
      <c r="AV2104" s="85">
        <v>1</v>
      </c>
      <c r="AW2104" s="100">
        <v>7.2380000000000004</v>
      </c>
      <c r="AX2104" s="2" t="s">
        <v>370</v>
      </c>
      <c r="AY2104" s="2"/>
      <c r="AZ2104" s="2"/>
      <c r="BA2104" s="2">
        <v>2</v>
      </c>
      <c r="BB2104" s="55">
        <v>3.2109999999999999</v>
      </c>
      <c r="BC2104" s="105"/>
      <c r="BD2104" s="105"/>
      <c r="BE2104" s="105"/>
      <c r="BF2104" s="105"/>
      <c r="BG2104" s="109"/>
      <c r="BH2104" s="2"/>
      <c r="BI2104" s="2"/>
      <c r="BJ2104" s="2"/>
      <c r="BK2104" s="2"/>
      <c r="BL2104" s="55"/>
      <c r="BM2104" s="48"/>
      <c r="BN2104" s="48"/>
      <c r="BO2104" s="48"/>
      <c r="BP2104" s="48"/>
      <c r="BQ2104" s="117"/>
      <c r="BR2104" s="2"/>
      <c r="BS2104" s="2"/>
      <c r="BT2104" s="2"/>
      <c r="BU2104" s="2"/>
      <c r="BV2104" s="55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18" t="s">
        <v>5</v>
      </c>
      <c r="H2105" s="3">
        <v>2024</v>
      </c>
      <c r="I2105" s="20" t="s">
        <v>283</v>
      </c>
      <c r="J2105" s="2" t="s">
        <v>298</v>
      </c>
      <c r="K2105" s="2" t="s">
        <v>321</v>
      </c>
      <c r="L2105" s="163">
        <f t="shared" si="66"/>
        <v>0</v>
      </c>
      <c r="M2105" s="163">
        <f t="shared" si="67"/>
        <v>0</v>
      </c>
      <c r="N2105" s="181"/>
      <c r="O2105" s="33"/>
      <c r="P2105" s="33"/>
      <c r="Q2105" s="33"/>
      <c r="R2105" s="33"/>
      <c r="S2105" s="42"/>
      <c r="T2105" s="2"/>
      <c r="U2105" s="2"/>
      <c r="V2105" s="2"/>
      <c r="W2105" s="2"/>
      <c r="X2105" s="55"/>
      <c r="Y2105" s="62"/>
      <c r="Z2105" s="62"/>
      <c r="AA2105" s="62"/>
      <c r="AB2105" s="62"/>
      <c r="AC2105" s="68"/>
      <c r="AD2105" s="2"/>
      <c r="AE2105" s="2"/>
      <c r="AF2105" s="2"/>
      <c r="AG2105" s="2"/>
      <c r="AH2105" s="55"/>
      <c r="AI2105" s="72"/>
      <c r="AJ2105" s="72"/>
      <c r="AK2105" s="72"/>
      <c r="AL2105" s="72"/>
      <c r="AM2105" s="80"/>
      <c r="AN2105" s="2"/>
      <c r="AO2105" s="2"/>
      <c r="AP2105" s="2"/>
      <c r="AQ2105" s="2"/>
      <c r="AR2105" s="55"/>
      <c r="AS2105" s="85"/>
      <c r="AT2105" s="85"/>
      <c r="AU2105" s="85"/>
      <c r="AV2105" s="85"/>
      <c r="AW2105" s="100"/>
      <c r="AX2105" s="2"/>
      <c r="AY2105" s="2"/>
      <c r="AZ2105" s="2"/>
      <c r="BA2105" s="2"/>
      <c r="BB2105" s="55"/>
      <c r="BC2105" s="105"/>
      <c r="BD2105" s="105"/>
      <c r="BE2105" s="105"/>
      <c r="BF2105" s="105"/>
      <c r="BG2105" s="109"/>
      <c r="BH2105" s="2"/>
      <c r="BI2105" s="2"/>
      <c r="BJ2105" s="2"/>
      <c r="BK2105" s="2"/>
      <c r="BL2105" s="55"/>
      <c r="BM2105" s="48"/>
      <c r="BN2105" s="48"/>
      <c r="BO2105" s="48"/>
      <c r="BP2105" s="48"/>
      <c r="BQ2105" s="117"/>
      <c r="BR2105" s="2"/>
      <c r="BS2105" s="2"/>
      <c r="BT2105" s="2"/>
      <c r="BU2105" s="2"/>
      <c r="BV2105" s="55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18" t="s">
        <v>5</v>
      </c>
      <c r="H2106" s="3">
        <v>2024</v>
      </c>
      <c r="I2106" s="20" t="s">
        <v>283</v>
      </c>
      <c r="J2106" s="2" t="s">
        <v>278</v>
      </c>
      <c r="K2106" s="2" t="s">
        <v>320</v>
      </c>
      <c r="L2106" s="163">
        <f t="shared" si="66"/>
        <v>2</v>
      </c>
      <c r="M2106" s="163">
        <f t="shared" si="67"/>
        <v>3.492</v>
      </c>
      <c r="N2106" s="181"/>
      <c r="O2106" s="33"/>
      <c r="P2106" s="33"/>
      <c r="Q2106" s="33"/>
      <c r="R2106" s="33"/>
      <c r="S2106" s="42"/>
      <c r="T2106" s="2"/>
      <c r="U2106" s="2"/>
      <c r="V2106" s="2"/>
      <c r="W2106" s="2"/>
      <c r="X2106" s="55"/>
      <c r="Y2106" s="62"/>
      <c r="Z2106" s="62"/>
      <c r="AA2106" s="62"/>
      <c r="AB2106" s="62"/>
      <c r="AC2106" s="68"/>
      <c r="AD2106" s="2"/>
      <c r="AE2106" s="2"/>
      <c r="AF2106" s="2"/>
      <c r="AG2106" s="2"/>
      <c r="AH2106" s="55"/>
      <c r="AI2106" s="72"/>
      <c r="AJ2106" s="72"/>
      <c r="AK2106" s="72"/>
      <c r="AL2106" s="72"/>
      <c r="AM2106" s="80"/>
      <c r="AN2106" s="2"/>
      <c r="AO2106" s="2"/>
      <c r="AP2106" s="2"/>
      <c r="AQ2106" s="2"/>
      <c r="AR2106" s="55"/>
      <c r="AS2106" s="85"/>
      <c r="AT2106" s="85"/>
      <c r="AU2106" s="85"/>
      <c r="AV2106" s="85"/>
      <c r="AW2106" s="100"/>
      <c r="AX2106" s="2"/>
      <c r="AY2106" s="2"/>
      <c r="AZ2106" s="2"/>
      <c r="BA2106" s="2"/>
      <c r="BB2106" s="55"/>
      <c r="BC2106" s="105" t="s">
        <v>927</v>
      </c>
      <c r="BD2106" s="105"/>
      <c r="BE2106" s="105"/>
      <c r="BF2106" s="105">
        <v>1</v>
      </c>
      <c r="BG2106" s="109">
        <v>1.526</v>
      </c>
      <c r="BH2106" s="2" t="s">
        <v>987</v>
      </c>
      <c r="BI2106" s="2"/>
      <c r="BJ2106" s="2"/>
      <c r="BK2106" s="2">
        <v>1</v>
      </c>
      <c r="BL2106" s="55">
        <v>1.966</v>
      </c>
      <c r="BM2106" s="48"/>
      <c r="BN2106" s="48"/>
      <c r="BO2106" s="48"/>
      <c r="BP2106" s="48"/>
      <c r="BQ2106" s="117"/>
      <c r="BR2106" s="2"/>
      <c r="BS2106" s="2"/>
      <c r="BT2106" s="2"/>
      <c r="BU2106" s="2"/>
      <c r="BV2106" s="55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18" t="s">
        <v>5</v>
      </c>
      <c r="H2107" s="3">
        <v>2024</v>
      </c>
      <c r="I2107" s="20" t="s">
        <v>283</v>
      </c>
      <c r="J2107" s="2" t="s">
        <v>279</v>
      </c>
      <c r="K2107" s="2" t="s">
        <v>320</v>
      </c>
      <c r="L2107" s="163">
        <f t="shared" si="66"/>
        <v>0</v>
      </c>
      <c r="M2107" s="163">
        <f t="shared" si="67"/>
        <v>0</v>
      </c>
      <c r="N2107" s="181"/>
      <c r="O2107" s="33"/>
      <c r="P2107" s="33"/>
      <c r="Q2107" s="33"/>
      <c r="R2107" s="33"/>
      <c r="S2107" s="42"/>
      <c r="T2107" s="2"/>
      <c r="U2107" s="2"/>
      <c r="V2107" s="2"/>
      <c r="W2107" s="2"/>
      <c r="X2107" s="55"/>
      <c r="Y2107" s="62"/>
      <c r="Z2107" s="62"/>
      <c r="AA2107" s="62"/>
      <c r="AB2107" s="62"/>
      <c r="AC2107" s="68"/>
      <c r="AD2107" s="2"/>
      <c r="AE2107" s="2"/>
      <c r="AF2107" s="2"/>
      <c r="AG2107" s="2"/>
      <c r="AH2107" s="55"/>
      <c r="AI2107" s="72"/>
      <c r="AJ2107" s="72"/>
      <c r="AK2107" s="72"/>
      <c r="AL2107" s="72"/>
      <c r="AM2107" s="80"/>
      <c r="AN2107" s="2"/>
      <c r="AO2107" s="2"/>
      <c r="AP2107" s="2"/>
      <c r="AQ2107" s="2"/>
      <c r="AR2107" s="55"/>
      <c r="AS2107" s="85"/>
      <c r="AT2107" s="85"/>
      <c r="AU2107" s="85"/>
      <c r="AV2107" s="85"/>
      <c r="AW2107" s="100"/>
      <c r="AX2107" s="2"/>
      <c r="AY2107" s="2"/>
      <c r="AZ2107" s="2"/>
      <c r="BA2107" s="2"/>
      <c r="BB2107" s="55"/>
      <c r="BC2107" s="105"/>
      <c r="BD2107" s="105"/>
      <c r="BE2107" s="105"/>
      <c r="BF2107" s="105"/>
      <c r="BG2107" s="109"/>
      <c r="BH2107" s="2"/>
      <c r="BI2107" s="2"/>
      <c r="BJ2107" s="2"/>
      <c r="BK2107" s="2"/>
      <c r="BL2107" s="55"/>
      <c r="BM2107" s="48"/>
      <c r="BN2107" s="48"/>
      <c r="BO2107" s="48"/>
      <c r="BP2107" s="48"/>
      <c r="BQ2107" s="117"/>
      <c r="BR2107" s="2"/>
      <c r="BS2107" s="2"/>
      <c r="BT2107" s="2"/>
      <c r="BU2107" s="2"/>
      <c r="BV2107" s="55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18" t="s">
        <v>5</v>
      </c>
      <c r="H2108" s="3">
        <v>2024</v>
      </c>
      <c r="I2108" s="20" t="s">
        <v>286</v>
      </c>
      <c r="J2108" s="2" t="s">
        <v>280</v>
      </c>
      <c r="K2108" s="2" t="s">
        <v>319</v>
      </c>
      <c r="L2108" s="163">
        <f t="shared" si="66"/>
        <v>0</v>
      </c>
      <c r="M2108" s="163">
        <f t="shared" si="67"/>
        <v>0</v>
      </c>
      <c r="N2108" s="181"/>
      <c r="O2108" s="33"/>
      <c r="P2108" s="33"/>
      <c r="Q2108" s="33"/>
      <c r="R2108" s="33"/>
      <c r="S2108" s="42"/>
      <c r="T2108" s="2"/>
      <c r="U2108" s="2"/>
      <c r="V2108" s="2"/>
      <c r="W2108" s="2"/>
      <c r="X2108" s="55"/>
      <c r="Y2108" s="62"/>
      <c r="Z2108" s="62"/>
      <c r="AA2108" s="62"/>
      <c r="AB2108" s="62"/>
      <c r="AC2108" s="68"/>
      <c r="AD2108" s="2"/>
      <c r="AE2108" s="2"/>
      <c r="AF2108" s="2"/>
      <c r="AG2108" s="2"/>
      <c r="AH2108" s="55"/>
      <c r="AI2108" s="72"/>
      <c r="AJ2108" s="72"/>
      <c r="AK2108" s="72"/>
      <c r="AL2108" s="72"/>
      <c r="AM2108" s="80"/>
      <c r="AN2108" s="2"/>
      <c r="AO2108" s="2"/>
      <c r="AP2108" s="2"/>
      <c r="AQ2108" s="2"/>
      <c r="AR2108" s="55"/>
      <c r="AS2108" s="85"/>
      <c r="AT2108" s="85"/>
      <c r="AU2108" s="85"/>
      <c r="AV2108" s="85"/>
      <c r="AW2108" s="100"/>
      <c r="AX2108" s="2"/>
      <c r="AY2108" s="2"/>
      <c r="AZ2108" s="2"/>
      <c r="BA2108" s="2"/>
      <c r="BB2108" s="55"/>
      <c r="BC2108" s="105"/>
      <c r="BD2108" s="105"/>
      <c r="BE2108" s="105"/>
      <c r="BF2108" s="105"/>
      <c r="BG2108" s="109"/>
      <c r="BH2108" s="2"/>
      <c r="BI2108" s="2"/>
      <c r="BJ2108" s="2"/>
      <c r="BK2108" s="2"/>
      <c r="BL2108" s="55"/>
      <c r="BM2108" s="48"/>
      <c r="BN2108" s="48"/>
      <c r="BO2108" s="48"/>
      <c r="BP2108" s="48"/>
      <c r="BQ2108" s="117"/>
      <c r="BR2108" s="2"/>
      <c r="BS2108" s="2"/>
      <c r="BT2108" s="2"/>
      <c r="BU2108" s="2"/>
      <c r="BV2108" s="55"/>
    </row>
    <row r="2109" spans="1:74" hidden="1" x14ac:dyDescent="0.3">
      <c r="A2109" s="2" t="s">
        <v>262</v>
      </c>
      <c r="B2109" s="2" t="s">
        <v>2</v>
      </c>
      <c r="C2109" s="2" t="s">
        <v>3</v>
      </c>
      <c r="D2109" s="2" t="s">
        <v>255</v>
      </c>
      <c r="E2109" s="5" t="s">
        <v>204</v>
      </c>
      <c r="F2109" s="3"/>
      <c r="G2109" s="18" t="s">
        <v>5</v>
      </c>
      <c r="H2109" s="3">
        <v>2024</v>
      </c>
      <c r="I2109" s="20" t="s">
        <v>286</v>
      </c>
      <c r="J2109" s="2" t="s">
        <v>281</v>
      </c>
      <c r="K2109" s="2" t="s">
        <v>319</v>
      </c>
      <c r="L2109" s="163">
        <f t="shared" si="66"/>
        <v>0</v>
      </c>
      <c r="M2109" s="163">
        <f t="shared" si="67"/>
        <v>14.83</v>
      </c>
      <c r="N2109" s="181"/>
      <c r="O2109" s="33"/>
      <c r="P2109" s="33"/>
      <c r="Q2109" s="33"/>
      <c r="R2109" s="33"/>
      <c r="S2109" s="42"/>
      <c r="T2109" s="2"/>
      <c r="U2109" s="2"/>
      <c r="V2109" s="2"/>
      <c r="W2109" s="2"/>
      <c r="X2109" s="55"/>
      <c r="Y2109" s="62"/>
      <c r="Z2109" s="62"/>
      <c r="AA2109" s="62"/>
      <c r="AB2109" s="62"/>
      <c r="AC2109" s="68"/>
      <c r="AD2109" s="2"/>
      <c r="AE2109" s="2"/>
      <c r="AF2109" s="2"/>
      <c r="AG2109" s="2"/>
      <c r="AH2109" s="55"/>
      <c r="AI2109" s="72"/>
      <c r="AJ2109" s="72"/>
      <c r="AK2109" s="72"/>
      <c r="AL2109" s="72"/>
      <c r="AM2109" s="80"/>
      <c r="AN2109" s="2"/>
      <c r="AO2109" s="2"/>
      <c r="AP2109" s="2"/>
      <c r="AQ2109" s="2"/>
      <c r="AR2109" s="55"/>
      <c r="AS2109" s="85" t="s">
        <v>733</v>
      </c>
      <c r="AT2109" s="85"/>
      <c r="AU2109" s="85"/>
      <c r="AV2109" s="85"/>
      <c r="AW2109" s="100">
        <f>5.521+0.584</f>
        <v>6.1049999999999995</v>
      </c>
      <c r="AX2109" s="2"/>
      <c r="AY2109" s="2"/>
      <c r="AZ2109" s="2"/>
      <c r="BA2109" s="2"/>
      <c r="BB2109" s="55"/>
      <c r="BC2109" s="105" t="s">
        <v>1061</v>
      </c>
      <c r="BD2109" s="105"/>
      <c r="BE2109" s="105"/>
      <c r="BF2109" s="105"/>
      <c r="BG2109" s="109">
        <v>4.5</v>
      </c>
      <c r="BH2109" s="2" t="s">
        <v>1059</v>
      </c>
      <c r="BI2109" s="2"/>
      <c r="BJ2109" s="2"/>
      <c r="BK2109" s="2"/>
      <c r="BL2109" s="55">
        <v>4.2249999999999996</v>
      </c>
      <c r="BM2109" s="48"/>
      <c r="BN2109" s="48"/>
      <c r="BO2109" s="48"/>
      <c r="BP2109" s="48"/>
      <c r="BQ2109" s="117"/>
      <c r="BR2109" s="2"/>
      <c r="BS2109" s="2"/>
      <c r="BT2109" s="2"/>
      <c r="BU2109" s="2"/>
      <c r="BV2109" s="55"/>
    </row>
    <row r="2110" spans="1:74" s="13" customFormat="1" hidden="1" x14ac:dyDescent="0.3">
      <c r="A2110" s="12" t="s">
        <v>262</v>
      </c>
      <c r="B2110" s="12" t="s">
        <v>2</v>
      </c>
      <c r="C2110" s="12" t="s">
        <v>3</v>
      </c>
      <c r="D2110" s="12" t="s">
        <v>255</v>
      </c>
      <c r="E2110" s="6" t="s">
        <v>204</v>
      </c>
      <c r="F2110" s="7"/>
      <c r="G2110" s="19" t="s">
        <v>5</v>
      </c>
      <c r="H2110" s="7">
        <v>2024</v>
      </c>
      <c r="I2110" s="21"/>
      <c r="J2110" s="12" t="s">
        <v>314</v>
      </c>
      <c r="K2110" s="12"/>
      <c r="L2110" s="147"/>
      <c r="M2110" s="147">
        <f>SUM(M2072:M2109)</f>
        <v>238.86900000000003</v>
      </c>
      <c r="N2110" s="183"/>
      <c r="O2110" s="12"/>
      <c r="P2110" s="12"/>
      <c r="Q2110" s="12"/>
      <c r="R2110" s="12"/>
      <c r="S2110" s="47">
        <f>SUM(S2072:S2109)</f>
        <v>0</v>
      </c>
      <c r="T2110" s="12"/>
      <c r="U2110" s="12"/>
      <c r="V2110" s="12"/>
      <c r="W2110" s="12"/>
      <c r="X2110" s="47">
        <f>SUM(X2072:X2109)</f>
        <v>0</v>
      </c>
      <c r="Y2110" s="12"/>
      <c r="Z2110" s="12"/>
      <c r="AA2110" s="12"/>
      <c r="AB2110" s="12"/>
      <c r="AC2110" s="47">
        <f>SUM(AC2072:AC2109)</f>
        <v>0</v>
      </c>
      <c r="AD2110" s="12"/>
      <c r="AE2110" s="12"/>
      <c r="AF2110" s="12"/>
      <c r="AG2110" s="12"/>
      <c r="AH2110" s="47">
        <f>SUM(AH2072:AH2109)</f>
        <v>210.09800000000001</v>
      </c>
      <c r="AI2110" s="12"/>
      <c r="AJ2110" s="12"/>
      <c r="AK2110" s="12"/>
      <c r="AL2110" s="12"/>
      <c r="AM2110" s="47">
        <f>SUM(AM2072:AM2109)</f>
        <v>0</v>
      </c>
      <c r="AN2110" s="12"/>
      <c r="AO2110" s="12"/>
      <c r="AP2110" s="12"/>
      <c r="AQ2110" s="12"/>
      <c r="AR2110" s="47">
        <f>SUM(AR2072:AR2109)</f>
        <v>0</v>
      </c>
      <c r="AS2110" s="12"/>
      <c r="AT2110" s="12"/>
      <c r="AU2110" s="12"/>
      <c r="AV2110" s="12"/>
      <c r="AW2110" s="47">
        <f>SUM(AW2072:AW2109)</f>
        <v>13.343</v>
      </c>
      <c r="AX2110" s="12"/>
      <c r="AY2110" s="12"/>
      <c r="AZ2110" s="12"/>
      <c r="BA2110" s="12"/>
      <c r="BB2110" s="47">
        <f>SUM(BB2072:BB2109)</f>
        <v>3.2109999999999999</v>
      </c>
      <c r="BC2110" s="12"/>
      <c r="BD2110" s="12"/>
      <c r="BE2110" s="12"/>
      <c r="BF2110" s="12"/>
      <c r="BG2110" s="47">
        <f>SUM(BG2072:BG2109)</f>
        <v>6.0259999999999998</v>
      </c>
      <c r="BH2110" s="12"/>
      <c r="BI2110" s="12"/>
      <c r="BJ2110" s="12"/>
      <c r="BK2110" s="12"/>
      <c r="BL2110" s="47">
        <f>SUM(BL2072:BL2109)</f>
        <v>6.1909999999999998</v>
      </c>
      <c r="BM2110" s="12"/>
      <c r="BN2110" s="12"/>
      <c r="BO2110" s="12"/>
      <c r="BP2110" s="12"/>
      <c r="BQ2110" s="47">
        <f>SUM(BQ2072:BQ2109)</f>
        <v>0</v>
      </c>
      <c r="BR2110" s="12"/>
      <c r="BS2110" s="12"/>
      <c r="BT2110" s="12"/>
      <c r="BU2110" s="12"/>
      <c r="BV2110" s="47">
        <f>SUM(BV2072:BV2109)</f>
        <v>0</v>
      </c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18" t="s">
        <v>5</v>
      </c>
      <c r="H2111" s="3">
        <v>2024</v>
      </c>
      <c r="I2111" s="20" t="s">
        <v>287</v>
      </c>
      <c r="J2111" s="2" t="s">
        <v>267</v>
      </c>
      <c r="K2111" s="2" t="s">
        <v>318</v>
      </c>
      <c r="L2111" s="163">
        <f t="shared" si="66"/>
        <v>0</v>
      </c>
      <c r="M2111" s="163">
        <f t="shared" si="67"/>
        <v>0</v>
      </c>
      <c r="N2111" s="181"/>
      <c r="O2111" s="33"/>
      <c r="P2111" s="33"/>
      <c r="Q2111" s="33"/>
      <c r="R2111" s="33"/>
      <c r="S2111" s="42"/>
      <c r="T2111" s="2"/>
      <c r="U2111" s="2"/>
      <c r="V2111" s="2"/>
      <c r="W2111" s="2"/>
      <c r="X2111" s="55"/>
      <c r="Y2111" s="62"/>
      <c r="Z2111" s="62"/>
      <c r="AA2111" s="62"/>
      <c r="AB2111" s="62"/>
      <c r="AC2111" s="68"/>
      <c r="AD2111" s="2"/>
      <c r="AE2111" s="2"/>
      <c r="AF2111" s="2"/>
      <c r="AG2111" s="2"/>
      <c r="AH2111" s="55"/>
      <c r="AI2111" s="72"/>
      <c r="AJ2111" s="72"/>
      <c r="AK2111" s="72"/>
      <c r="AL2111" s="72"/>
      <c r="AM2111" s="80"/>
      <c r="AN2111" s="2"/>
      <c r="AO2111" s="2"/>
      <c r="AP2111" s="2"/>
      <c r="AQ2111" s="2"/>
      <c r="AR2111" s="55"/>
      <c r="AS2111" s="85"/>
      <c r="AT2111" s="85"/>
      <c r="AU2111" s="85"/>
      <c r="AV2111" s="85"/>
      <c r="AW2111" s="100"/>
      <c r="AX2111" s="2"/>
      <c r="AY2111" s="2"/>
      <c r="AZ2111" s="2"/>
      <c r="BA2111" s="2"/>
      <c r="BB2111" s="55"/>
      <c r="BC2111" s="105"/>
      <c r="BD2111" s="105"/>
      <c r="BE2111" s="105"/>
      <c r="BF2111" s="105"/>
      <c r="BG2111" s="109"/>
      <c r="BH2111" s="2"/>
      <c r="BI2111" s="2"/>
      <c r="BJ2111" s="2"/>
      <c r="BK2111" s="2"/>
      <c r="BL2111" s="55"/>
      <c r="BM2111" s="48"/>
      <c r="BN2111" s="48"/>
      <c r="BO2111" s="48"/>
      <c r="BP2111" s="48"/>
      <c r="BQ2111" s="117"/>
      <c r="BR2111" s="2"/>
      <c r="BS2111" s="2"/>
      <c r="BT2111" s="2"/>
      <c r="BU2111" s="2"/>
      <c r="BV2111" s="55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18" t="s">
        <v>5</v>
      </c>
      <c r="H2112" s="3">
        <v>2024</v>
      </c>
      <c r="I2112" s="20" t="s">
        <v>287</v>
      </c>
      <c r="J2112" s="2" t="s">
        <v>291</v>
      </c>
      <c r="K2112" s="2" t="s">
        <v>319</v>
      </c>
      <c r="L2112" s="163">
        <f t="shared" si="66"/>
        <v>0</v>
      </c>
      <c r="M2112" s="163">
        <f t="shared" si="67"/>
        <v>0</v>
      </c>
      <c r="N2112" s="181"/>
      <c r="O2112" s="33"/>
      <c r="P2112" s="33"/>
      <c r="Q2112" s="33"/>
      <c r="R2112" s="33"/>
      <c r="S2112" s="42"/>
      <c r="T2112" s="2"/>
      <c r="U2112" s="2"/>
      <c r="V2112" s="2"/>
      <c r="W2112" s="2"/>
      <c r="X2112" s="55"/>
      <c r="Y2112" s="62"/>
      <c r="Z2112" s="62"/>
      <c r="AA2112" s="62"/>
      <c r="AB2112" s="62"/>
      <c r="AC2112" s="68"/>
      <c r="AD2112" s="2"/>
      <c r="AE2112" s="2"/>
      <c r="AF2112" s="2"/>
      <c r="AG2112" s="2"/>
      <c r="AH2112" s="55"/>
      <c r="AI2112" s="72"/>
      <c r="AJ2112" s="72"/>
      <c r="AK2112" s="72"/>
      <c r="AL2112" s="72"/>
      <c r="AM2112" s="80"/>
      <c r="AN2112" s="2"/>
      <c r="AO2112" s="2"/>
      <c r="AP2112" s="2"/>
      <c r="AQ2112" s="2"/>
      <c r="AR2112" s="55"/>
      <c r="AS2112" s="85"/>
      <c r="AT2112" s="85"/>
      <c r="AU2112" s="85"/>
      <c r="AV2112" s="85"/>
      <c r="AW2112" s="100"/>
      <c r="AX2112" s="2"/>
      <c r="AY2112" s="2"/>
      <c r="AZ2112" s="2"/>
      <c r="BA2112" s="2"/>
      <c r="BB2112" s="55"/>
      <c r="BC2112" s="105"/>
      <c r="BD2112" s="105"/>
      <c r="BE2112" s="105"/>
      <c r="BF2112" s="105"/>
      <c r="BG2112" s="109"/>
      <c r="BH2112" s="2"/>
      <c r="BI2112" s="2"/>
      <c r="BJ2112" s="2"/>
      <c r="BK2112" s="2"/>
      <c r="BL2112" s="55"/>
      <c r="BM2112" s="48"/>
      <c r="BN2112" s="48"/>
      <c r="BO2112" s="48"/>
      <c r="BP2112" s="48"/>
      <c r="BQ2112" s="117"/>
      <c r="BR2112" s="2"/>
      <c r="BS2112" s="2"/>
      <c r="BT2112" s="2"/>
      <c r="BU2112" s="2"/>
      <c r="BV2112" s="55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18" t="s">
        <v>5</v>
      </c>
      <c r="H2113" s="3">
        <v>2024</v>
      </c>
      <c r="I2113" s="20" t="s">
        <v>286</v>
      </c>
      <c r="J2113" s="2" t="s">
        <v>336</v>
      </c>
      <c r="K2113" s="2" t="s">
        <v>319</v>
      </c>
      <c r="L2113" s="163">
        <f t="shared" si="66"/>
        <v>0</v>
      </c>
      <c r="M2113" s="163">
        <f t="shared" si="67"/>
        <v>0</v>
      </c>
      <c r="N2113" s="181"/>
      <c r="O2113" s="33"/>
      <c r="P2113" s="33"/>
      <c r="Q2113" s="33"/>
      <c r="R2113" s="33"/>
      <c r="S2113" s="42"/>
      <c r="T2113" s="2"/>
      <c r="U2113" s="2"/>
      <c r="V2113" s="2"/>
      <c r="W2113" s="2"/>
      <c r="X2113" s="55"/>
      <c r="Y2113" s="62"/>
      <c r="Z2113" s="62"/>
      <c r="AA2113" s="62"/>
      <c r="AB2113" s="62"/>
      <c r="AC2113" s="68"/>
      <c r="AD2113" s="2"/>
      <c r="AE2113" s="2"/>
      <c r="AF2113" s="2"/>
      <c r="AG2113" s="2"/>
      <c r="AH2113" s="55"/>
      <c r="AI2113" s="72"/>
      <c r="AJ2113" s="72"/>
      <c r="AK2113" s="72"/>
      <c r="AL2113" s="72"/>
      <c r="AM2113" s="80"/>
      <c r="AN2113" s="2"/>
      <c r="AO2113" s="2"/>
      <c r="AP2113" s="2"/>
      <c r="AQ2113" s="2"/>
      <c r="AR2113" s="55"/>
      <c r="AS2113" s="85"/>
      <c r="AT2113" s="85"/>
      <c r="AU2113" s="85"/>
      <c r="AV2113" s="85"/>
      <c r="AW2113" s="100"/>
      <c r="AX2113" s="2"/>
      <c r="AY2113" s="2"/>
      <c r="AZ2113" s="2"/>
      <c r="BA2113" s="2"/>
      <c r="BB2113" s="55"/>
      <c r="BC2113" s="105"/>
      <c r="BD2113" s="105"/>
      <c r="BE2113" s="105"/>
      <c r="BF2113" s="105"/>
      <c r="BG2113" s="109"/>
      <c r="BH2113" s="2"/>
      <c r="BI2113" s="2"/>
      <c r="BJ2113" s="2"/>
      <c r="BK2113" s="2"/>
      <c r="BL2113" s="55"/>
      <c r="BM2113" s="48"/>
      <c r="BN2113" s="48"/>
      <c r="BO2113" s="48"/>
      <c r="BP2113" s="48"/>
      <c r="BQ2113" s="117"/>
      <c r="BR2113" s="2"/>
      <c r="BS2113" s="2"/>
      <c r="BT2113" s="2"/>
      <c r="BU2113" s="2"/>
      <c r="BV2113" s="55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18" t="s">
        <v>5</v>
      </c>
      <c r="H2114" s="3">
        <v>2024</v>
      </c>
      <c r="I2114" s="20" t="s">
        <v>286</v>
      </c>
      <c r="J2114" s="8" t="s">
        <v>337</v>
      </c>
      <c r="K2114" s="8" t="s">
        <v>318</v>
      </c>
      <c r="L2114" s="163">
        <f t="shared" si="66"/>
        <v>0</v>
      </c>
      <c r="M2114" s="163">
        <f t="shared" si="67"/>
        <v>0</v>
      </c>
      <c r="N2114" s="181"/>
      <c r="O2114" s="53"/>
      <c r="P2114" s="53"/>
      <c r="Q2114" s="53"/>
      <c r="R2114" s="53"/>
      <c r="S2114" s="54"/>
      <c r="T2114" s="8"/>
      <c r="U2114" s="8"/>
      <c r="V2114" s="8"/>
      <c r="W2114" s="8"/>
      <c r="X2114" s="122"/>
      <c r="Y2114" s="135"/>
      <c r="Z2114" s="135"/>
      <c r="AA2114" s="135"/>
      <c r="AB2114" s="135"/>
      <c r="AC2114" s="136"/>
      <c r="AD2114" s="8"/>
      <c r="AE2114" s="8"/>
      <c r="AF2114" s="8"/>
      <c r="AG2114" s="8"/>
      <c r="AH2114" s="122"/>
      <c r="AI2114" s="137"/>
      <c r="AJ2114" s="137"/>
      <c r="AK2114" s="137"/>
      <c r="AL2114" s="137"/>
      <c r="AM2114" s="138"/>
      <c r="AN2114" s="8"/>
      <c r="AO2114" s="8"/>
      <c r="AP2114" s="8"/>
      <c r="AQ2114" s="8"/>
      <c r="AR2114" s="122"/>
      <c r="AS2114" s="139"/>
      <c r="AT2114" s="139"/>
      <c r="AU2114" s="139"/>
      <c r="AV2114" s="139"/>
      <c r="AW2114" s="140"/>
      <c r="AX2114" s="8"/>
      <c r="AY2114" s="8"/>
      <c r="AZ2114" s="8"/>
      <c r="BA2114" s="8"/>
      <c r="BB2114" s="122"/>
      <c r="BC2114" s="141"/>
      <c r="BD2114" s="141"/>
      <c r="BE2114" s="141"/>
      <c r="BF2114" s="141"/>
      <c r="BG2114" s="142"/>
      <c r="BH2114" s="8"/>
      <c r="BI2114" s="8"/>
      <c r="BJ2114" s="8"/>
      <c r="BK2114" s="8"/>
      <c r="BL2114" s="122"/>
      <c r="BM2114" s="143"/>
      <c r="BN2114" s="143"/>
      <c r="BO2114" s="143"/>
      <c r="BP2114" s="143"/>
      <c r="BQ2114" s="144"/>
      <c r="BR2114" s="8"/>
      <c r="BS2114" s="8"/>
      <c r="BT2114" s="8"/>
      <c r="BU2114" s="8"/>
      <c r="BV2114" s="122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18" t="s">
        <v>5</v>
      </c>
      <c r="H2115" s="3">
        <v>2024</v>
      </c>
      <c r="I2115" s="20" t="s">
        <v>286</v>
      </c>
      <c r="J2115" s="8" t="s">
        <v>338</v>
      </c>
      <c r="K2115" s="8" t="s">
        <v>339</v>
      </c>
      <c r="L2115" s="163">
        <f t="shared" si="66"/>
        <v>0</v>
      </c>
      <c r="M2115" s="163">
        <f t="shared" si="67"/>
        <v>0</v>
      </c>
      <c r="N2115" s="181"/>
      <c r="O2115" s="53"/>
      <c r="P2115" s="53"/>
      <c r="Q2115" s="53"/>
      <c r="R2115" s="53"/>
      <c r="S2115" s="54"/>
      <c r="T2115" s="8"/>
      <c r="U2115" s="8"/>
      <c r="V2115" s="8"/>
      <c r="W2115" s="8"/>
      <c r="X2115" s="122"/>
      <c r="Y2115" s="135"/>
      <c r="Z2115" s="135"/>
      <c r="AA2115" s="135"/>
      <c r="AB2115" s="135"/>
      <c r="AC2115" s="136"/>
      <c r="AD2115" s="8"/>
      <c r="AE2115" s="8"/>
      <c r="AF2115" s="8"/>
      <c r="AG2115" s="8"/>
      <c r="AH2115" s="122"/>
      <c r="AI2115" s="137"/>
      <c r="AJ2115" s="137"/>
      <c r="AK2115" s="137"/>
      <c r="AL2115" s="137"/>
      <c r="AM2115" s="138"/>
      <c r="AN2115" s="8"/>
      <c r="AO2115" s="8"/>
      <c r="AP2115" s="8"/>
      <c r="AQ2115" s="8"/>
      <c r="AR2115" s="122"/>
      <c r="AS2115" s="139"/>
      <c r="AT2115" s="139"/>
      <c r="AU2115" s="139"/>
      <c r="AV2115" s="139"/>
      <c r="AW2115" s="140"/>
      <c r="AX2115" s="8"/>
      <c r="AY2115" s="8"/>
      <c r="AZ2115" s="8"/>
      <c r="BA2115" s="8"/>
      <c r="BB2115" s="122"/>
      <c r="BC2115" s="141"/>
      <c r="BD2115" s="141"/>
      <c r="BE2115" s="141"/>
      <c r="BF2115" s="141"/>
      <c r="BG2115" s="142"/>
      <c r="BH2115" s="8"/>
      <c r="BI2115" s="8"/>
      <c r="BJ2115" s="8"/>
      <c r="BK2115" s="8"/>
      <c r="BL2115" s="122"/>
      <c r="BM2115" s="143"/>
      <c r="BN2115" s="143"/>
      <c r="BO2115" s="143"/>
      <c r="BP2115" s="143"/>
      <c r="BQ2115" s="144"/>
      <c r="BR2115" s="8"/>
      <c r="BS2115" s="8"/>
      <c r="BT2115" s="8"/>
      <c r="BU2115" s="8"/>
      <c r="BV2115" s="122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18" t="s">
        <v>5</v>
      </c>
      <c r="H2116" s="3">
        <v>2024</v>
      </c>
      <c r="I2116" s="20" t="s">
        <v>286</v>
      </c>
      <c r="J2116" s="8" t="s">
        <v>340</v>
      </c>
      <c r="K2116" s="8" t="s">
        <v>318</v>
      </c>
      <c r="L2116" s="163">
        <f t="shared" si="66"/>
        <v>0</v>
      </c>
      <c r="M2116" s="163">
        <f t="shared" si="67"/>
        <v>0</v>
      </c>
      <c r="N2116" s="181"/>
      <c r="O2116" s="53"/>
      <c r="P2116" s="53"/>
      <c r="Q2116" s="53"/>
      <c r="R2116" s="53"/>
      <c r="S2116" s="54"/>
      <c r="T2116" s="8"/>
      <c r="U2116" s="8"/>
      <c r="V2116" s="8"/>
      <c r="W2116" s="8"/>
      <c r="X2116" s="122"/>
      <c r="Y2116" s="135"/>
      <c r="Z2116" s="135"/>
      <c r="AA2116" s="135"/>
      <c r="AB2116" s="135"/>
      <c r="AC2116" s="136"/>
      <c r="AD2116" s="8"/>
      <c r="AE2116" s="8"/>
      <c r="AF2116" s="8"/>
      <c r="AG2116" s="8"/>
      <c r="AH2116" s="122"/>
      <c r="AI2116" s="137"/>
      <c r="AJ2116" s="137"/>
      <c r="AK2116" s="137"/>
      <c r="AL2116" s="137"/>
      <c r="AM2116" s="138"/>
      <c r="AN2116" s="8"/>
      <c r="AO2116" s="8"/>
      <c r="AP2116" s="8"/>
      <c r="AQ2116" s="8"/>
      <c r="AR2116" s="122"/>
      <c r="AS2116" s="139"/>
      <c r="AT2116" s="139"/>
      <c r="AU2116" s="139"/>
      <c r="AV2116" s="139"/>
      <c r="AW2116" s="140"/>
      <c r="AX2116" s="8"/>
      <c r="AY2116" s="8"/>
      <c r="AZ2116" s="8"/>
      <c r="BA2116" s="8"/>
      <c r="BB2116" s="122"/>
      <c r="BC2116" s="141"/>
      <c r="BD2116" s="141"/>
      <c r="BE2116" s="141"/>
      <c r="BF2116" s="141"/>
      <c r="BG2116" s="142"/>
      <c r="BH2116" s="8"/>
      <c r="BI2116" s="8"/>
      <c r="BJ2116" s="8"/>
      <c r="BK2116" s="8"/>
      <c r="BL2116" s="122"/>
      <c r="BM2116" s="143"/>
      <c r="BN2116" s="143"/>
      <c r="BO2116" s="143"/>
      <c r="BP2116" s="143"/>
      <c r="BQ2116" s="144"/>
      <c r="BR2116" s="8"/>
      <c r="BS2116" s="8"/>
      <c r="BT2116" s="8"/>
      <c r="BU2116" s="8"/>
      <c r="BV2116" s="122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18" t="s">
        <v>5</v>
      </c>
      <c r="H2117" s="3">
        <v>2024</v>
      </c>
      <c r="I2117" s="20" t="s">
        <v>286</v>
      </c>
      <c r="J2117" s="8" t="s">
        <v>341</v>
      </c>
      <c r="K2117" s="8" t="s">
        <v>320</v>
      </c>
      <c r="L2117" s="163">
        <f t="shared" si="66"/>
        <v>0</v>
      </c>
      <c r="M2117" s="163">
        <f t="shared" si="67"/>
        <v>0</v>
      </c>
      <c r="N2117" s="181"/>
      <c r="O2117" s="53"/>
      <c r="P2117" s="53"/>
      <c r="Q2117" s="53"/>
      <c r="R2117" s="53"/>
      <c r="S2117" s="54"/>
      <c r="T2117" s="8"/>
      <c r="U2117" s="8"/>
      <c r="V2117" s="8"/>
      <c r="W2117" s="8"/>
      <c r="X2117" s="122"/>
      <c r="Y2117" s="135"/>
      <c r="Z2117" s="135"/>
      <c r="AA2117" s="135"/>
      <c r="AB2117" s="135"/>
      <c r="AC2117" s="136"/>
      <c r="AD2117" s="8"/>
      <c r="AE2117" s="8"/>
      <c r="AF2117" s="8"/>
      <c r="AG2117" s="8"/>
      <c r="AH2117" s="122"/>
      <c r="AI2117" s="137"/>
      <c r="AJ2117" s="137"/>
      <c r="AK2117" s="137"/>
      <c r="AL2117" s="137"/>
      <c r="AM2117" s="138"/>
      <c r="AN2117" s="8"/>
      <c r="AO2117" s="8"/>
      <c r="AP2117" s="8"/>
      <c r="AQ2117" s="8"/>
      <c r="AR2117" s="122"/>
      <c r="AS2117" s="139"/>
      <c r="AT2117" s="139"/>
      <c r="AU2117" s="139"/>
      <c r="AV2117" s="139"/>
      <c r="AW2117" s="140"/>
      <c r="AX2117" s="8"/>
      <c r="AY2117" s="8"/>
      <c r="AZ2117" s="8"/>
      <c r="BA2117" s="8"/>
      <c r="BB2117" s="122"/>
      <c r="BC2117" s="141"/>
      <c r="BD2117" s="141"/>
      <c r="BE2117" s="141"/>
      <c r="BF2117" s="141"/>
      <c r="BG2117" s="142"/>
      <c r="BH2117" s="8"/>
      <c r="BI2117" s="8"/>
      <c r="BJ2117" s="8"/>
      <c r="BK2117" s="8"/>
      <c r="BL2117" s="122"/>
      <c r="BM2117" s="143"/>
      <c r="BN2117" s="143"/>
      <c r="BO2117" s="143"/>
      <c r="BP2117" s="143"/>
      <c r="BQ2117" s="144"/>
      <c r="BR2117" s="8"/>
      <c r="BS2117" s="8"/>
      <c r="BT2117" s="8"/>
      <c r="BU2117" s="8"/>
      <c r="BV2117" s="122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18" t="s">
        <v>5</v>
      </c>
      <c r="H2118" s="3">
        <v>2024</v>
      </c>
      <c r="I2118" s="20" t="s">
        <v>286</v>
      </c>
      <c r="J2118" s="8" t="s">
        <v>342</v>
      </c>
      <c r="K2118" s="8" t="s">
        <v>320</v>
      </c>
      <c r="L2118" s="163">
        <f t="shared" ref="L2118:L2181" si="68">SUM(R2118,W2118,AB2118,AG2118,AL2118,AQ2118,AV2118,BA2118,BF2118,BK2118,BP2118,BU2118)</f>
        <v>0</v>
      </c>
      <c r="M2118" s="163">
        <f t="shared" ref="M2118:M2181" si="69">SUM(S2118,X2118,AC2118,AH2118,AM2118,AR2118,AW2118,BB2118,BG2118,BL2118,BQ2118,BV2118)</f>
        <v>0</v>
      </c>
      <c r="N2118" s="181"/>
      <c r="O2118" s="53"/>
      <c r="P2118" s="53"/>
      <c r="Q2118" s="53"/>
      <c r="R2118" s="53"/>
      <c r="S2118" s="54"/>
      <c r="T2118" s="8"/>
      <c r="U2118" s="8"/>
      <c r="V2118" s="8"/>
      <c r="W2118" s="8"/>
      <c r="X2118" s="122"/>
      <c r="Y2118" s="135"/>
      <c r="Z2118" s="135"/>
      <c r="AA2118" s="135"/>
      <c r="AB2118" s="135"/>
      <c r="AC2118" s="136"/>
      <c r="AD2118" s="8"/>
      <c r="AE2118" s="8"/>
      <c r="AF2118" s="8"/>
      <c r="AG2118" s="8"/>
      <c r="AH2118" s="122"/>
      <c r="AI2118" s="137"/>
      <c r="AJ2118" s="137"/>
      <c r="AK2118" s="137"/>
      <c r="AL2118" s="137"/>
      <c r="AM2118" s="138"/>
      <c r="AN2118" s="8"/>
      <c r="AO2118" s="8"/>
      <c r="AP2118" s="8"/>
      <c r="AQ2118" s="8"/>
      <c r="AR2118" s="122"/>
      <c r="AS2118" s="139"/>
      <c r="AT2118" s="139"/>
      <c r="AU2118" s="139"/>
      <c r="AV2118" s="139"/>
      <c r="AW2118" s="140"/>
      <c r="AX2118" s="8"/>
      <c r="AY2118" s="8"/>
      <c r="AZ2118" s="8"/>
      <c r="BA2118" s="8"/>
      <c r="BB2118" s="122"/>
      <c r="BC2118" s="141"/>
      <c r="BD2118" s="141"/>
      <c r="BE2118" s="141"/>
      <c r="BF2118" s="141"/>
      <c r="BG2118" s="142"/>
      <c r="BH2118" s="8"/>
      <c r="BI2118" s="8"/>
      <c r="BJ2118" s="8"/>
      <c r="BK2118" s="8"/>
      <c r="BL2118" s="122"/>
      <c r="BM2118" s="143"/>
      <c r="BN2118" s="143"/>
      <c r="BO2118" s="143"/>
      <c r="BP2118" s="143"/>
      <c r="BQ2118" s="144"/>
      <c r="BR2118" s="8"/>
      <c r="BS2118" s="8"/>
      <c r="BT2118" s="8"/>
      <c r="BU2118" s="8"/>
      <c r="BV2118" s="122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18" t="s">
        <v>5</v>
      </c>
      <c r="H2119" s="3">
        <v>2024</v>
      </c>
      <c r="I2119" s="20" t="s">
        <v>286</v>
      </c>
      <c r="J2119" s="8" t="s">
        <v>343</v>
      </c>
      <c r="K2119" s="8" t="s">
        <v>339</v>
      </c>
      <c r="L2119" s="163">
        <f t="shared" si="68"/>
        <v>0</v>
      </c>
      <c r="M2119" s="163">
        <f t="shared" si="69"/>
        <v>0</v>
      </c>
      <c r="N2119" s="181"/>
      <c r="O2119" s="53"/>
      <c r="P2119" s="53"/>
      <c r="Q2119" s="53"/>
      <c r="R2119" s="53"/>
      <c r="S2119" s="54"/>
      <c r="T2119" s="8"/>
      <c r="U2119" s="8"/>
      <c r="V2119" s="8"/>
      <c r="W2119" s="8"/>
      <c r="X2119" s="122"/>
      <c r="Y2119" s="135"/>
      <c r="Z2119" s="135"/>
      <c r="AA2119" s="135"/>
      <c r="AB2119" s="135"/>
      <c r="AC2119" s="136"/>
      <c r="AD2119" s="8"/>
      <c r="AE2119" s="8"/>
      <c r="AF2119" s="8"/>
      <c r="AG2119" s="8"/>
      <c r="AH2119" s="122"/>
      <c r="AI2119" s="137"/>
      <c r="AJ2119" s="137"/>
      <c r="AK2119" s="137"/>
      <c r="AL2119" s="137"/>
      <c r="AM2119" s="138"/>
      <c r="AN2119" s="8"/>
      <c r="AO2119" s="8"/>
      <c r="AP2119" s="8"/>
      <c r="AQ2119" s="8"/>
      <c r="AR2119" s="122"/>
      <c r="AS2119" s="139"/>
      <c r="AT2119" s="139"/>
      <c r="AU2119" s="139"/>
      <c r="AV2119" s="139"/>
      <c r="AW2119" s="140"/>
      <c r="AX2119" s="8"/>
      <c r="AY2119" s="8"/>
      <c r="AZ2119" s="8"/>
      <c r="BA2119" s="8"/>
      <c r="BB2119" s="122"/>
      <c r="BC2119" s="141"/>
      <c r="BD2119" s="141"/>
      <c r="BE2119" s="141"/>
      <c r="BF2119" s="141"/>
      <c r="BG2119" s="142"/>
      <c r="BH2119" s="8"/>
      <c r="BI2119" s="8"/>
      <c r="BJ2119" s="8"/>
      <c r="BK2119" s="8"/>
      <c r="BL2119" s="122"/>
      <c r="BM2119" s="143"/>
      <c r="BN2119" s="143"/>
      <c r="BO2119" s="143"/>
      <c r="BP2119" s="143"/>
      <c r="BQ2119" s="144"/>
      <c r="BR2119" s="8"/>
      <c r="BS2119" s="8"/>
      <c r="BT2119" s="8"/>
      <c r="BU2119" s="8"/>
      <c r="BV2119" s="122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18" t="s">
        <v>5</v>
      </c>
      <c r="H2120" s="3">
        <v>2024</v>
      </c>
      <c r="I2120" s="20" t="s">
        <v>288</v>
      </c>
      <c r="J2120" s="8" t="s">
        <v>344</v>
      </c>
      <c r="K2120" s="8" t="s">
        <v>318</v>
      </c>
      <c r="L2120" s="163">
        <f t="shared" si="68"/>
        <v>0</v>
      </c>
      <c r="M2120" s="163">
        <f t="shared" si="69"/>
        <v>0</v>
      </c>
      <c r="N2120" s="181"/>
      <c r="O2120" s="53"/>
      <c r="P2120" s="53"/>
      <c r="Q2120" s="53"/>
      <c r="R2120" s="33"/>
      <c r="S2120" s="42"/>
      <c r="T2120" s="8"/>
      <c r="U2120" s="8"/>
      <c r="V2120" s="8"/>
      <c r="W2120" s="8"/>
      <c r="X2120" s="122"/>
      <c r="Y2120" s="135"/>
      <c r="Z2120" s="135"/>
      <c r="AA2120" s="135"/>
      <c r="AB2120" s="135"/>
      <c r="AC2120" s="136"/>
      <c r="AD2120" s="8"/>
      <c r="AE2120" s="8"/>
      <c r="AF2120" s="8"/>
      <c r="AG2120" s="8"/>
      <c r="AH2120" s="122"/>
      <c r="AI2120" s="137"/>
      <c r="AJ2120" s="137"/>
      <c r="AK2120" s="137"/>
      <c r="AL2120" s="137"/>
      <c r="AM2120" s="138"/>
      <c r="AN2120" s="8"/>
      <c r="AO2120" s="8"/>
      <c r="AP2120" s="8"/>
      <c r="AQ2120" s="8"/>
      <c r="AR2120" s="122"/>
      <c r="AS2120" s="139"/>
      <c r="AT2120" s="139"/>
      <c r="AU2120" s="139"/>
      <c r="AV2120" s="139"/>
      <c r="AW2120" s="140"/>
      <c r="AX2120" s="8"/>
      <c r="AY2120" s="8"/>
      <c r="AZ2120" s="8"/>
      <c r="BA2120" s="8"/>
      <c r="BB2120" s="122"/>
      <c r="BC2120" s="141"/>
      <c r="BD2120" s="141"/>
      <c r="BE2120" s="141"/>
      <c r="BF2120" s="141"/>
      <c r="BG2120" s="142"/>
      <c r="BH2120" s="8"/>
      <c r="BI2120" s="8"/>
      <c r="BJ2120" s="8"/>
      <c r="BK2120" s="8"/>
      <c r="BL2120" s="122"/>
      <c r="BM2120" s="143"/>
      <c r="BN2120" s="143"/>
      <c r="BO2120" s="143"/>
      <c r="BP2120" s="143"/>
      <c r="BQ2120" s="144"/>
      <c r="BR2120" s="8"/>
      <c r="BS2120" s="8"/>
      <c r="BT2120" s="8"/>
      <c r="BU2120" s="8"/>
      <c r="BV2120" s="122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18" t="s">
        <v>5</v>
      </c>
      <c r="H2121" s="3">
        <v>2024</v>
      </c>
      <c r="I2121" s="20" t="s">
        <v>288</v>
      </c>
      <c r="J2121" s="2" t="s">
        <v>351</v>
      </c>
      <c r="K2121" s="2" t="s">
        <v>318</v>
      </c>
      <c r="L2121" s="163">
        <f t="shared" si="68"/>
        <v>0</v>
      </c>
      <c r="M2121" s="163">
        <f t="shared" si="69"/>
        <v>0</v>
      </c>
      <c r="N2121" s="181"/>
      <c r="O2121" s="53"/>
      <c r="P2121" s="53"/>
      <c r="Q2121" s="53"/>
      <c r="R2121" s="53"/>
      <c r="S2121" s="54"/>
      <c r="T2121" s="8"/>
      <c r="U2121" s="8"/>
      <c r="V2121" s="8"/>
      <c r="W2121" s="8"/>
      <c r="X2121" s="122"/>
      <c r="Y2121" s="135"/>
      <c r="Z2121" s="135"/>
      <c r="AA2121" s="135"/>
      <c r="AB2121" s="135"/>
      <c r="AC2121" s="136"/>
      <c r="AD2121" s="8"/>
      <c r="AE2121" s="8"/>
      <c r="AF2121" s="8"/>
      <c r="AG2121" s="8"/>
      <c r="AH2121" s="122"/>
      <c r="AI2121" s="137"/>
      <c r="AJ2121" s="137"/>
      <c r="AK2121" s="137"/>
      <c r="AL2121" s="137"/>
      <c r="AM2121" s="138"/>
      <c r="AN2121" s="8"/>
      <c r="AO2121" s="8"/>
      <c r="AP2121" s="8"/>
      <c r="AQ2121" s="8"/>
      <c r="AR2121" s="122"/>
      <c r="AS2121" s="139"/>
      <c r="AT2121" s="139"/>
      <c r="AU2121" s="139"/>
      <c r="AV2121" s="139"/>
      <c r="AW2121" s="140"/>
      <c r="AX2121" s="8"/>
      <c r="AY2121" s="8"/>
      <c r="AZ2121" s="8"/>
      <c r="BA2121" s="8"/>
      <c r="BB2121" s="122"/>
      <c r="BC2121" s="141"/>
      <c r="BD2121" s="141"/>
      <c r="BE2121" s="141"/>
      <c r="BF2121" s="141"/>
      <c r="BG2121" s="142"/>
      <c r="BH2121" s="8"/>
      <c r="BI2121" s="8"/>
      <c r="BJ2121" s="8"/>
      <c r="BK2121" s="8"/>
      <c r="BL2121" s="122"/>
      <c r="BM2121" s="143"/>
      <c r="BN2121" s="143"/>
      <c r="BO2121" s="143"/>
      <c r="BP2121" s="143"/>
      <c r="BQ2121" s="144"/>
      <c r="BR2121" s="8"/>
      <c r="BS2121" s="8"/>
      <c r="BT2121" s="8"/>
      <c r="BU2121" s="8"/>
      <c r="BV2121" s="122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18" t="s">
        <v>5</v>
      </c>
      <c r="H2122" s="3">
        <v>2024</v>
      </c>
      <c r="I2122" s="20" t="s">
        <v>288</v>
      </c>
      <c r="J2122" s="2" t="s">
        <v>352</v>
      </c>
      <c r="K2122" s="2" t="s">
        <v>321</v>
      </c>
      <c r="L2122" s="163">
        <f t="shared" si="68"/>
        <v>0</v>
      </c>
      <c r="M2122" s="163">
        <f t="shared" si="69"/>
        <v>0</v>
      </c>
      <c r="N2122" s="181"/>
      <c r="O2122" s="33"/>
      <c r="P2122" s="33"/>
      <c r="Q2122" s="33"/>
      <c r="R2122" s="33"/>
      <c r="S2122" s="42"/>
      <c r="T2122" s="2"/>
      <c r="U2122" s="2"/>
      <c r="V2122" s="2"/>
      <c r="W2122" s="2"/>
      <c r="X2122" s="55"/>
      <c r="Y2122" s="62"/>
      <c r="Z2122" s="62"/>
      <c r="AA2122" s="62"/>
      <c r="AB2122" s="62"/>
      <c r="AC2122" s="68"/>
      <c r="AD2122" s="2"/>
      <c r="AE2122" s="2"/>
      <c r="AF2122" s="2"/>
      <c r="AG2122" s="2"/>
      <c r="AH2122" s="55"/>
      <c r="AI2122" s="72"/>
      <c r="AJ2122" s="72"/>
      <c r="AK2122" s="72"/>
      <c r="AL2122" s="72"/>
      <c r="AM2122" s="80"/>
      <c r="AN2122" s="2"/>
      <c r="AO2122" s="2"/>
      <c r="AP2122" s="2"/>
      <c r="AQ2122" s="2"/>
      <c r="AR2122" s="55"/>
      <c r="AS2122" s="85"/>
      <c r="AT2122" s="85"/>
      <c r="AU2122" s="85"/>
      <c r="AV2122" s="85"/>
      <c r="AW2122" s="100"/>
      <c r="AX2122" s="2"/>
      <c r="AY2122" s="2"/>
      <c r="AZ2122" s="2"/>
      <c r="BA2122" s="2"/>
      <c r="BB2122" s="55"/>
      <c r="BC2122" s="105"/>
      <c r="BD2122" s="105"/>
      <c r="BE2122" s="105"/>
      <c r="BF2122" s="105"/>
      <c r="BG2122" s="109"/>
      <c r="BH2122" s="2"/>
      <c r="BI2122" s="2"/>
      <c r="BJ2122" s="2"/>
      <c r="BK2122" s="2"/>
      <c r="BL2122" s="55"/>
      <c r="BM2122" s="48"/>
      <c r="BN2122" s="48"/>
      <c r="BO2122" s="48"/>
      <c r="BP2122" s="48"/>
      <c r="BQ2122" s="117"/>
      <c r="BR2122" s="2"/>
      <c r="BS2122" s="2"/>
      <c r="BT2122" s="2"/>
      <c r="BU2122" s="2"/>
      <c r="BV2122" s="55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18" t="s">
        <v>5</v>
      </c>
      <c r="H2123" s="3">
        <v>2024</v>
      </c>
      <c r="I2123" s="20" t="s">
        <v>288</v>
      </c>
      <c r="J2123" s="2" t="s">
        <v>345</v>
      </c>
      <c r="K2123" s="2" t="s">
        <v>318</v>
      </c>
      <c r="L2123" s="163">
        <f t="shared" si="68"/>
        <v>0</v>
      </c>
      <c r="M2123" s="163">
        <f t="shared" si="69"/>
        <v>0</v>
      </c>
      <c r="N2123" s="181"/>
      <c r="O2123" s="34"/>
      <c r="P2123" s="33"/>
      <c r="Q2123" s="33"/>
      <c r="R2123" s="33"/>
      <c r="S2123" s="42"/>
      <c r="T2123" s="3"/>
      <c r="U2123" s="2"/>
      <c r="V2123" s="2"/>
      <c r="W2123" s="2"/>
      <c r="X2123" s="55"/>
      <c r="Y2123" s="64"/>
      <c r="Z2123" s="62"/>
      <c r="AA2123" s="62"/>
      <c r="AB2123" s="62"/>
      <c r="AC2123" s="68"/>
      <c r="AD2123" s="3"/>
      <c r="AE2123" s="2"/>
      <c r="AF2123" s="2"/>
      <c r="AG2123" s="2"/>
      <c r="AH2123" s="55"/>
      <c r="AI2123" s="73"/>
      <c r="AJ2123" s="72"/>
      <c r="AK2123" s="72"/>
      <c r="AL2123" s="72"/>
      <c r="AM2123" s="80"/>
      <c r="AN2123" s="3"/>
      <c r="AO2123" s="2"/>
      <c r="AP2123" s="2"/>
      <c r="AQ2123" s="2"/>
      <c r="AR2123" s="55"/>
      <c r="AS2123" s="86"/>
      <c r="AT2123" s="85"/>
      <c r="AU2123" s="85"/>
      <c r="AV2123" s="85"/>
      <c r="AW2123" s="100"/>
      <c r="AX2123" s="3"/>
      <c r="AY2123" s="2"/>
      <c r="AZ2123" s="2"/>
      <c r="BA2123" s="2"/>
      <c r="BB2123" s="55"/>
      <c r="BC2123" s="106"/>
      <c r="BD2123" s="105"/>
      <c r="BE2123" s="105"/>
      <c r="BF2123" s="105"/>
      <c r="BG2123" s="109"/>
      <c r="BH2123" s="3"/>
      <c r="BI2123" s="2"/>
      <c r="BJ2123" s="2"/>
      <c r="BK2123" s="2"/>
      <c r="BL2123" s="55"/>
      <c r="BM2123" s="49"/>
      <c r="BN2123" s="48"/>
      <c r="BO2123" s="48"/>
      <c r="BP2123" s="48"/>
      <c r="BQ2123" s="117"/>
      <c r="BR2123" s="3"/>
      <c r="BS2123" s="2"/>
      <c r="BT2123" s="2"/>
      <c r="BU2123" s="2"/>
      <c r="BV2123" s="55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18" t="s">
        <v>5</v>
      </c>
      <c r="H2124" s="3">
        <v>2024</v>
      </c>
      <c r="I2124" s="20" t="s">
        <v>289</v>
      </c>
      <c r="J2124" s="2" t="s">
        <v>268</v>
      </c>
      <c r="K2124" s="2" t="s">
        <v>318</v>
      </c>
      <c r="L2124" s="163">
        <f t="shared" si="68"/>
        <v>0</v>
      </c>
      <c r="M2124" s="163">
        <f t="shared" si="69"/>
        <v>0</v>
      </c>
      <c r="N2124" s="181"/>
      <c r="O2124" s="33"/>
      <c r="P2124" s="33"/>
      <c r="Q2124" s="33"/>
      <c r="R2124" s="33"/>
      <c r="S2124" s="42"/>
      <c r="T2124" s="2"/>
      <c r="U2124" s="2"/>
      <c r="V2124" s="2"/>
      <c r="W2124" s="2"/>
      <c r="X2124" s="55"/>
      <c r="Y2124" s="62"/>
      <c r="Z2124" s="62"/>
      <c r="AA2124" s="62"/>
      <c r="AB2124" s="62"/>
      <c r="AC2124" s="68"/>
      <c r="AD2124" s="2"/>
      <c r="AE2124" s="2"/>
      <c r="AF2124" s="2"/>
      <c r="AG2124" s="2"/>
      <c r="AH2124" s="55"/>
      <c r="AI2124" s="72"/>
      <c r="AJ2124" s="72"/>
      <c r="AK2124" s="72"/>
      <c r="AL2124" s="72"/>
      <c r="AM2124" s="80"/>
      <c r="AN2124" s="2"/>
      <c r="AO2124" s="2"/>
      <c r="AP2124" s="2"/>
      <c r="AQ2124" s="2"/>
      <c r="AR2124" s="55"/>
      <c r="AS2124" s="85"/>
      <c r="AT2124" s="85"/>
      <c r="AU2124" s="85"/>
      <c r="AV2124" s="85"/>
      <c r="AW2124" s="100"/>
      <c r="AX2124" s="2"/>
      <c r="AY2124" s="2"/>
      <c r="AZ2124" s="2"/>
      <c r="BA2124" s="2"/>
      <c r="BB2124" s="55"/>
      <c r="BC2124" s="105"/>
      <c r="BD2124" s="105"/>
      <c r="BE2124" s="105"/>
      <c r="BF2124" s="105"/>
      <c r="BG2124" s="109"/>
      <c r="BH2124" s="2"/>
      <c r="BI2124" s="2"/>
      <c r="BJ2124" s="2"/>
      <c r="BK2124" s="2"/>
      <c r="BL2124" s="55"/>
      <c r="BM2124" s="48"/>
      <c r="BN2124" s="48"/>
      <c r="BO2124" s="48"/>
      <c r="BP2124" s="48"/>
      <c r="BQ2124" s="117"/>
      <c r="BR2124" s="2"/>
      <c r="BS2124" s="2"/>
      <c r="BT2124" s="2"/>
      <c r="BU2124" s="2"/>
      <c r="BV2124" s="55"/>
    </row>
    <row r="2125" spans="1:74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18" t="s">
        <v>5</v>
      </c>
      <c r="H2125" s="3">
        <v>2024</v>
      </c>
      <c r="I2125" s="20" t="s">
        <v>289</v>
      </c>
      <c r="J2125" s="2" t="s">
        <v>292</v>
      </c>
      <c r="K2125" s="2" t="s">
        <v>318</v>
      </c>
      <c r="L2125" s="163">
        <f t="shared" si="68"/>
        <v>0</v>
      </c>
      <c r="M2125" s="163">
        <f t="shared" si="69"/>
        <v>0</v>
      </c>
      <c r="N2125" s="181"/>
      <c r="O2125" s="33"/>
      <c r="P2125" s="33"/>
      <c r="Q2125" s="33"/>
      <c r="R2125" s="33"/>
      <c r="S2125" s="42"/>
      <c r="T2125" s="2"/>
      <c r="U2125" s="2"/>
      <c r="V2125" s="2"/>
      <c r="W2125" s="2"/>
      <c r="X2125" s="55"/>
      <c r="Y2125" s="62"/>
      <c r="Z2125" s="62"/>
      <c r="AA2125" s="62"/>
      <c r="AB2125" s="62"/>
      <c r="AC2125" s="68"/>
      <c r="AD2125" s="2"/>
      <c r="AE2125" s="2"/>
      <c r="AF2125" s="2"/>
      <c r="AG2125" s="2"/>
      <c r="AH2125" s="55"/>
      <c r="AI2125" s="72"/>
      <c r="AJ2125" s="72"/>
      <c r="AK2125" s="72"/>
      <c r="AL2125" s="72"/>
      <c r="AM2125" s="80"/>
      <c r="AN2125" s="2"/>
      <c r="AO2125" s="2"/>
      <c r="AP2125" s="2"/>
      <c r="AQ2125" s="2"/>
      <c r="AR2125" s="55"/>
      <c r="AS2125" s="85"/>
      <c r="AT2125" s="85"/>
      <c r="AU2125" s="85"/>
      <c r="AV2125" s="85"/>
      <c r="AW2125" s="100"/>
      <c r="AX2125" s="2"/>
      <c r="AY2125" s="2"/>
      <c r="AZ2125" s="2"/>
      <c r="BA2125" s="2"/>
      <c r="BB2125" s="55"/>
      <c r="BC2125" s="105"/>
      <c r="BD2125" s="105"/>
      <c r="BE2125" s="105"/>
      <c r="BF2125" s="105"/>
      <c r="BG2125" s="109"/>
      <c r="BH2125" s="2"/>
      <c r="BI2125" s="2"/>
      <c r="BJ2125" s="2"/>
      <c r="BK2125" s="2"/>
      <c r="BL2125" s="55"/>
      <c r="BM2125" s="48"/>
      <c r="BN2125" s="48"/>
      <c r="BO2125" s="48"/>
      <c r="BP2125" s="48"/>
      <c r="BQ2125" s="117"/>
      <c r="BR2125" s="2"/>
      <c r="BS2125" s="2"/>
      <c r="BT2125" s="2"/>
      <c r="BU2125" s="2"/>
      <c r="BV2125" s="55"/>
    </row>
    <row r="2126" spans="1:74" ht="15.6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18" t="s">
        <v>5</v>
      </c>
      <c r="H2126" s="3">
        <v>2024</v>
      </c>
      <c r="I2126" s="20" t="s">
        <v>285</v>
      </c>
      <c r="J2126" s="2" t="s">
        <v>293</v>
      </c>
      <c r="K2126" s="2" t="s">
        <v>318</v>
      </c>
      <c r="L2126" s="163">
        <f t="shared" si="68"/>
        <v>0</v>
      </c>
      <c r="M2126" s="163">
        <f t="shared" si="69"/>
        <v>0</v>
      </c>
      <c r="N2126" s="181"/>
      <c r="O2126" s="33"/>
      <c r="P2126" s="33"/>
      <c r="Q2126" s="33"/>
      <c r="R2126" s="35"/>
      <c r="S2126" s="41"/>
      <c r="T2126" s="2"/>
      <c r="U2126" s="2"/>
      <c r="V2126" s="2"/>
      <c r="W2126" s="29"/>
      <c r="X2126" s="56"/>
      <c r="Y2126" s="62"/>
      <c r="Z2126" s="62"/>
      <c r="AA2126" s="62"/>
      <c r="AB2126" s="63"/>
      <c r="AC2126" s="69"/>
      <c r="AD2126" s="2"/>
      <c r="AE2126" s="2"/>
      <c r="AF2126" s="2"/>
      <c r="AG2126" s="29"/>
      <c r="AH2126" s="56"/>
      <c r="AI2126" s="72"/>
      <c r="AJ2126" s="72"/>
      <c r="AK2126" s="72"/>
      <c r="AL2126" s="74"/>
      <c r="AM2126" s="81"/>
      <c r="AN2126" s="2"/>
      <c r="AO2126" s="2"/>
      <c r="AP2126" s="2"/>
      <c r="AQ2126" s="29"/>
      <c r="AR2126" s="56"/>
      <c r="AS2126" s="85"/>
      <c r="AT2126" s="85"/>
      <c r="AU2126" s="85"/>
      <c r="AV2126" s="87"/>
      <c r="AW2126" s="101"/>
      <c r="AX2126" s="2"/>
      <c r="AY2126" s="2"/>
      <c r="AZ2126" s="2"/>
      <c r="BA2126" s="29"/>
      <c r="BB2126" s="56"/>
      <c r="BC2126" s="105"/>
      <c r="BD2126" s="105"/>
      <c r="BE2126" s="105"/>
      <c r="BF2126" s="107"/>
      <c r="BG2126" s="110"/>
      <c r="BH2126" s="2"/>
      <c r="BI2126" s="2"/>
      <c r="BJ2126" s="2"/>
      <c r="BK2126" s="29"/>
      <c r="BL2126" s="56"/>
      <c r="BM2126" s="48"/>
      <c r="BN2126" s="48"/>
      <c r="BO2126" s="48"/>
      <c r="BP2126" s="114"/>
      <c r="BQ2126" s="118"/>
      <c r="BR2126" s="2"/>
      <c r="BS2126" s="2"/>
      <c r="BT2126" s="2"/>
      <c r="BU2126" s="29"/>
      <c r="BV2126" s="56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18" t="s">
        <v>5</v>
      </c>
      <c r="H2127" s="3">
        <v>2024</v>
      </c>
      <c r="I2127" s="20" t="s">
        <v>287</v>
      </c>
      <c r="J2127" s="2" t="s">
        <v>269</v>
      </c>
      <c r="K2127" s="2" t="s">
        <v>320</v>
      </c>
      <c r="L2127" s="163">
        <f t="shared" si="68"/>
        <v>0</v>
      </c>
      <c r="M2127" s="163">
        <f t="shared" si="69"/>
        <v>0</v>
      </c>
      <c r="N2127" s="181"/>
      <c r="O2127" s="33"/>
      <c r="P2127" s="33"/>
      <c r="Q2127" s="33"/>
      <c r="R2127" s="33"/>
      <c r="S2127" s="41"/>
      <c r="T2127" s="2"/>
      <c r="U2127" s="2"/>
      <c r="V2127" s="2"/>
      <c r="W2127" s="2"/>
      <c r="X2127" s="56"/>
      <c r="Y2127" s="62"/>
      <c r="Z2127" s="62"/>
      <c r="AA2127" s="62"/>
      <c r="AB2127" s="64"/>
      <c r="AC2127" s="69"/>
      <c r="AD2127" s="2"/>
      <c r="AE2127" s="2"/>
      <c r="AF2127" s="2"/>
      <c r="AG2127" s="2"/>
      <c r="AH2127" s="56"/>
      <c r="AI2127" s="72"/>
      <c r="AJ2127" s="72"/>
      <c r="AK2127" s="72"/>
      <c r="AL2127" s="72"/>
      <c r="AM2127" s="81"/>
      <c r="AN2127" s="2"/>
      <c r="AO2127" s="2"/>
      <c r="AP2127" s="2"/>
      <c r="AQ2127" s="2"/>
      <c r="AR2127" s="56"/>
      <c r="AS2127" s="85"/>
      <c r="AT2127" s="85"/>
      <c r="AU2127" s="85"/>
      <c r="AV2127" s="85"/>
      <c r="AW2127" s="101"/>
      <c r="AX2127" s="2"/>
      <c r="AY2127" s="2"/>
      <c r="AZ2127" s="2"/>
      <c r="BA2127" s="2"/>
      <c r="BB2127" s="56"/>
      <c r="BC2127" s="105"/>
      <c r="BD2127" s="105"/>
      <c r="BE2127" s="105"/>
      <c r="BF2127" s="105"/>
      <c r="BG2127" s="110"/>
      <c r="BH2127" s="2"/>
      <c r="BI2127" s="2"/>
      <c r="BJ2127" s="2"/>
      <c r="BK2127" s="2"/>
      <c r="BL2127" s="56"/>
      <c r="BM2127" s="48"/>
      <c r="BN2127" s="48"/>
      <c r="BO2127" s="48"/>
      <c r="BP2127" s="48"/>
      <c r="BQ2127" s="118"/>
      <c r="BR2127" s="2"/>
      <c r="BS2127" s="2"/>
      <c r="BT2127" s="2"/>
      <c r="BU2127" s="2"/>
      <c r="BV2127" s="56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18" t="s">
        <v>5</v>
      </c>
      <c r="H2128" s="3">
        <v>2024</v>
      </c>
      <c r="I2128" s="20" t="s">
        <v>287</v>
      </c>
      <c r="J2128" s="2" t="s">
        <v>270</v>
      </c>
      <c r="K2128" s="2" t="s">
        <v>320</v>
      </c>
      <c r="L2128" s="163">
        <f t="shared" si="68"/>
        <v>0</v>
      </c>
      <c r="M2128" s="163">
        <f t="shared" si="69"/>
        <v>0</v>
      </c>
      <c r="N2128" s="181"/>
      <c r="O2128" s="33"/>
      <c r="P2128" s="33"/>
      <c r="Q2128" s="33"/>
      <c r="R2128" s="33"/>
      <c r="S2128" s="41"/>
      <c r="T2128" s="2"/>
      <c r="U2128" s="2"/>
      <c r="V2128" s="2"/>
      <c r="W2128" s="2"/>
      <c r="X2128" s="56"/>
      <c r="Y2128" s="62"/>
      <c r="Z2128" s="62"/>
      <c r="AA2128" s="62"/>
      <c r="AB2128" s="62"/>
      <c r="AC2128" s="69"/>
      <c r="AD2128" s="2"/>
      <c r="AE2128" s="2"/>
      <c r="AF2128" s="2"/>
      <c r="AG2128" s="2"/>
      <c r="AH2128" s="56"/>
      <c r="AI2128" s="72"/>
      <c r="AJ2128" s="72"/>
      <c r="AK2128" s="72"/>
      <c r="AL2128" s="72"/>
      <c r="AM2128" s="81"/>
      <c r="AN2128" s="2"/>
      <c r="AO2128" s="2"/>
      <c r="AP2128" s="2"/>
      <c r="AQ2128" s="2"/>
      <c r="AR2128" s="56"/>
      <c r="AS2128" s="85"/>
      <c r="AT2128" s="85"/>
      <c r="AU2128" s="85"/>
      <c r="AV2128" s="85"/>
      <c r="AW2128" s="101"/>
      <c r="AX2128" s="2"/>
      <c r="AY2128" s="2"/>
      <c r="AZ2128" s="2"/>
      <c r="BA2128" s="2"/>
      <c r="BB2128" s="56"/>
      <c r="BC2128" s="105"/>
      <c r="BD2128" s="105"/>
      <c r="BE2128" s="105"/>
      <c r="BF2128" s="105"/>
      <c r="BG2128" s="110"/>
      <c r="BH2128" s="2"/>
      <c r="BI2128" s="2"/>
      <c r="BJ2128" s="2"/>
      <c r="BK2128" s="2"/>
      <c r="BL2128" s="56"/>
      <c r="BM2128" s="48"/>
      <c r="BN2128" s="48"/>
      <c r="BO2128" s="48"/>
      <c r="BP2128" s="48"/>
      <c r="BQ2128" s="118"/>
      <c r="BR2128" s="2"/>
      <c r="BS2128" s="2"/>
      <c r="BT2128" s="2"/>
      <c r="BU2128" s="2"/>
      <c r="BV2128" s="56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18" t="s">
        <v>5</v>
      </c>
      <c r="H2129" s="3">
        <v>2024</v>
      </c>
      <c r="I2129" s="20" t="s">
        <v>290</v>
      </c>
      <c r="J2129" s="2" t="s">
        <v>271</v>
      </c>
      <c r="K2129" s="2" t="s">
        <v>321</v>
      </c>
      <c r="L2129" s="163">
        <f t="shared" si="68"/>
        <v>0</v>
      </c>
      <c r="M2129" s="163">
        <f t="shared" si="69"/>
        <v>0</v>
      </c>
      <c r="N2129" s="181"/>
      <c r="O2129" s="33"/>
      <c r="P2129" s="33"/>
      <c r="Q2129" s="33"/>
      <c r="R2129" s="33"/>
      <c r="S2129" s="41"/>
      <c r="T2129" s="2"/>
      <c r="U2129" s="2"/>
      <c r="V2129" s="2"/>
      <c r="W2129" s="2"/>
      <c r="X2129" s="56"/>
      <c r="Y2129" s="62"/>
      <c r="Z2129" s="62"/>
      <c r="AA2129" s="62"/>
      <c r="AB2129" s="62"/>
      <c r="AC2129" s="69"/>
      <c r="AD2129" s="2"/>
      <c r="AE2129" s="2"/>
      <c r="AF2129" s="2"/>
      <c r="AG2129" s="2"/>
      <c r="AH2129" s="56"/>
      <c r="AI2129" s="72"/>
      <c r="AJ2129" s="72"/>
      <c r="AK2129" s="72"/>
      <c r="AL2129" s="72"/>
      <c r="AM2129" s="81"/>
      <c r="AN2129" s="2"/>
      <c r="AO2129" s="2"/>
      <c r="AP2129" s="2"/>
      <c r="AQ2129" s="2"/>
      <c r="AR2129" s="56"/>
      <c r="AS2129" s="85"/>
      <c r="AT2129" s="85"/>
      <c r="AU2129" s="85"/>
      <c r="AV2129" s="85"/>
      <c r="AW2129" s="101"/>
      <c r="AX2129" s="2"/>
      <c r="AY2129" s="2"/>
      <c r="AZ2129" s="2"/>
      <c r="BA2129" s="2"/>
      <c r="BB2129" s="56"/>
      <c r="BC2129" s="105"/>
      <c r="BD2129" s="105"/>
      <c r="BE2129" s="105"/>
      <c r="BF2129" s="105"/>
      <c r="BG2129" s="110"/>
      <c r="BH2129" s="2"/>
      <c r="BI2129" s="2"/>
      <c r="BJ2129" s="2"/>
      <c r="BK2129" s="2"/>
      <c r="BL2129" s="56"/>
      <c r="BM2129" s="48"/>
      <c r="BN2129" s="48"/>
      <c r="BO2129" s="48"/>
      <c r="BP2129" s="48"/>
      <c r="BQ2129" s="118"/>
      <c r="BR2129" s="2"/>
      <c r="BS2129" s="2"/>
      <c r="BT2129" s="2"/>
      <c r="BU2129" s="2"/>
      <c r="BV2129" s="56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18" t="s">
        <v>5</v>
      </c>
      <c r="H2130" s="3">
        <v>2024</v>
      </c>
      <c r="I2130" s="20" t="s">
        <v>284</v>
      </c>
      <c r="J2130" s="2" t="s">
        <v>294</v>
      </c>
      <c r="K2130" s="2" t="s">
        <v>320</v>
      </c>
      <c r="L2130" s="163">
        <f t="shared" si="68"/>
        <v>0</v>
      </c>
      <c r="M2130" s="163">
        <f t="shared" si="69"/>
        <v>0</v>
      </c>
      <c r="N2130" s="181"/>
      <c r="O2130" s="33"/>
      <c r="P2130" s="33"/>
      <c r="Q2130" s="33"/>
      <c r="R2130" s="33"/>
      <c r="S2130" s="41"/>
      <c r="T2130" s="2"/>
      <c r="U2130" s="2"/>
      <c r="V2130" s="2"/>
      <c r="W2130" s="2"/>
      <c r="X2130" s="56"/>
      <c r="Y2130" s="62"/>
      <c r="Z2130" s="62"/>
      <c r="AA2130" s="62"/>
      <c r="AB2130" s="62"/>
      <c r="AC2130" s="69"/>
      <c r="AD2130" s="2"/>
      <c r="AE2130" s="2"/>
      <c r="AF2130" s="2"/>
      <c r="AG2130" s="2"/>
      <c r="AH2130" s="56"/>
      <c r="AI2130" s="72"/>
      <c r="AJ2130" s="72"/>
      <c r="AK2130" s="72"/>
      <c r="AL2130" s="72"/>
      <c r="AM2130" s="81"/>
      <c r="AN2130" s="2"/>
      <c r="AO2130" s="2"/>
      <c r="AP2130" s="2"/>
      <c r="AQ2130" s="2"/>
      <c r="AR2130" s="56"/>
      <c r="AS2130" s="85"/>
      <c r="AT2130" s="85"/>
      <c r="AU2130" s="85"/>
      <c r="AV2130" s="85"/>
      <c r="AW2130" s="101"/>
      <c r="AX2130" s="2"/>
      <c r="AY2130" s="2"/>
      <c r="AZ2130" s="2"/>
      <c r="BA2130" s="2"/>
      <c r="BB2130" s="56"/>
      <c r="BC2130" s="105"/>
      <c r="BD2130" s="105"/>
      <c r="BE2130" s="105"/>
      <c r="BF2130" s="105"/>
      <c r="BG2130" s="110"/>
      <c r="BH2130" s="2"/>
      <c r="BI2130" s="2"/>
      <c r="BJ2130" s="2"/>
      <c r="BK2130" s="2"/>
      <c r="BL2130" s="56"/>
      <c r="BM2130" s="48"/>
      <c r="BN2130" s="48"/>
      <c r="BO2130" s="48"/>
      <c r="BP2130" s="48"/>
      <c r="BQ2130" s="118"/>
      <c r="BR2130" s="2"/>
      <c r="BS2130" s="2"/>
      <c r="BT2130" s="2"/>
      <c r="BU2130" s="2"/>
      <c r="BV2130" s="56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18" t="s">
        <v>5</v>
      </c>
      <c r="H2131" s="3">
        <v>2024</v>
      </c>
      <c r="I2131" s="20" t="s">
        <v>284</v>
      </c>
      <c r="J2131" s="2" t="s">
        <v>346</v>
      </c>
      <c r="K2131" s="2" t="s">
        <v>320</v>
      </c>
      <c r="L2131" s="163">
        <f t="shared" si="68"/>
        <v>0</v>
      </c>
      <c r="M2131" s="163">
        <f t="shared" si="69"/>
        <v>0</v>
      </c>
      <c r="N2131" s="181"/>
      <c r="O2131" s="33"/>
      <c r="P2131" s="33"/>
      <c r="Q2131" s="33"/>
      <c r="R2131" s="33"/>
      <c r="S2131" s="41"/>
      <c r="T2131" s="2"/>
      <c r="U2131" s="2"/>
      <c r="V2131" s="2"/>
      <c r="W2131" s="2"/>
      <c r="X2131" s="56"/>
      <c r="Y2131" s="62"/>
      <c r="Z2131" s="62"/>
      <c r="AA2131" s="62"/>
      <c r="AB2131" s="62"/>
      <c r="AC2131" s="69"/>
      <c r="AD2131" s="2"/>
      <c r="AE2131" s="2"/>
      <c r="AF2131" s="2"/>
      <c r="AG2131" s="2"/>
      <c r="AH2131" s="56"/>
      <c r="AI2131" s="72"/>
      <c r="AJ2131" s="72"/>
      <c r="AK2131" s="72"/>
      <c r="AL2131" s="72"/>
      <c r="AM2131" s="81"/>
      <c r="AN2131" s="2"/>
      <c r="AO2131" s="2"/>
      <c r="AP2131" s="2"/>
      <c r="AQ2131" s="2"/>
      <c r="AR2131" s="56"/>
      <c r="AS2131" s="85"/>
      <c r="AT2131" s="85"/>
      <c r="AU2131" s="85"/>
      <c r="AV2131" s="85"/>
      <c r="AW2131" s="101"/>
      <c r="AX2131" s="2"/>
      <c r="AY2131" s="2"/>
      <c r="AZ2131" s="2"/>
      <c r="BA2131" s="2"/>
      <c r="BB2131" s="56"/>
      <c r="BC2131" s="105"/>
      <c r="BD2131" s="105"/>
      <c r="BE2131" s="105"/>
      <c r="BF2131" s="105"/>
      <c r="BG2131" s="110"/>
      <c r="BH2131" s="2"/>
      <c r="BI2131" s="2"/>
      <c r="BJ2131" s="2"/>
      <c r="BK2131" s="2"/>
      <c r="BL2131" s="56"/>
      <c r="BM2131" s="48"/>
      <c r="BN2131" s="48"/>
      <c r="BO2131" s="48"/>
      <c r="BP2131" s="48"/>
      <c r="BQ2131" s="118"/>
      <c r="BR2131" s="2"/>
      <c r="BS2131" s="2"/>
      <c r="BT2131" s="2"/>
      <c r="BU2131" s="2"/>
      <c r="BV2131" s="56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18" t="s">
        <v>5</v>
      </c>
      <c r="H2132" s="3">
        <v>2024</v>
      </c>
      <c r="I2132" s="20" t="s">
        <v>284</v>
      </c>
      <c r="J2132" s="2" t="s">
        <v>295</v>
      </c>
      <c r="K2132" s="2" t="s">
        <v>320</v>
      </c>
      <c r="L2132" s="163">
        <f t="shared" si="68"/>
        <v>0</v>
      </c>
      <c r="M2132" s="163">
        <f t="shared" si="69"/>
        <v>0</v>
      </c>
      <c r="N2132" s="181"/>
      <c r="O2132" s="33"/>
      <c r="P2132" s="33"/>
      <c r="Q2132" s="33"/>
      <c r="R2132" s="33"/>
      <c r="S2132" s="41"/>
      <c r="T2132" s="2"/>
      <c r="U2132" s="2"/>
      <c r="V2132" s="2"/>
      <c r="W2132" s="2"/>
      <c r="X2132" s="56"/>
      <c r="Y2132" s="62"/>
      <c r="Z2132" s="62"/>
      <c r="AA2132" s="62"/>
      <c r="AB2132" s="62"/>
      <c r="AC2132" s="69"/>
      <c r="AD2132" s="2"/>
      <c r="AE2132" s="2"/>
      <c r="AF2132" s="2"/>
      <c r="AG2132" s="2"/>
      <c r="AH2132" s="56"/>
      <c r="AI2132" s="72"/>
      <c r="AJ2132" s="72"/>
      <c r="AK2132" s="72"/>
      <c r="AL2132" s="72"/>
      <c r="AM2132" s="81"/>
      <c r="AN2132" s="2"/>
      <c r="AO2132" s="2"/>
      <c r="AP2132" s="2"/>
      <c r="AQ2132" s="2"/>
      <c r="AR2132" s="56"/>
      <c r="AS2132" s="85"/>
      <c r="AT2132" s="85"/>
      <c r="AU2132" s="85"/>
      <c r="AV2132" s="85"/>
      <c r="AW2132" s="101"/>
      <c r="AX2132" s="2"/>
      <c r="AY2132" s="2"/>
      <c r="AZ2132" s="2"/>
      <c r="BA2132" s="2"/>
      <c r="BB2132" s="56"/>
      <c r="BC2132" s="105"/>
      <c r="BD2132" s="105"/>
      <c r="BE2132" s="105"/>
      <c r="BF2132" s="105"/>
      <c r="BG2132" s="110"/>
      <c r="BH2132" s="2"/>
      <c r="BI2132" s="2"/>
      <c r="BJ2132" s="2"/>
      <c r="BK2132" s="2"/>
      <c r="BL2132" s="56"/>
      <c r="BM2132" s="48"/>
      <c r="BN2132" s="48"/>
      <c r="BO2132" s="48"/>
      <c r="BP2132" s="48"/>
      <c r="BQ2132" s="118"/>
      <c r="BR2132" s="2"/>
      <c r="BS2132" s="2"/>
      <c r="BT2132" s="2"/>
      <c r="BU2132" s="2"/>
      <c r="BV2132" s="56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18" t="s">
        <v>5</v>
      </c>
      <c r="H2133" s="3">
        <v>2024</v>
      </c>
      <c r="I2133" s="20" t="s">
        <v>290</v>
      </c>
      <c r="J2133" s="2" t="s">
        <v>299</v>
      </c>
      <c r="K2133" s="2" t="s">
        <v>318</v>
      </c>
      <c r="L2133" s="163">
        <f t="shared" si="68"/>
        <v>0</v>
      </c>
      <c r="M2133" s="163">
        <f t="shared" si="69"/>
        <v>0</v>
      </c>
      <c r="N2133" s="181"/>
      <c r="O2133" s="33"/>
      <c r="P2133" s="33"/>
      <c r="Q2133" s="33"/>
      <c r="R2133" s="33"/>
      <c r="S2133" s="41"/>
      <c r="T2133" s="2"/>
      <c r="U2133" s="2"/>
      <c r="V2133" s="2"/>
      <c r="W2133" s="2"/>
      <c r="X2133" s="56"/>
      <c r="Y2133" s="62"/>
      <c r="Z2133" s="62"/>
      <c r="AA2133" s="62"/>
      <c r="AB2133" s="62"/>
      <c r="AC2133" s="69"/>
      <c r="AD2133" s="2"/>
      <c r="AE2133" s="2"/>
      <c r="AF2133" s="2"/>
      <c r="AG2133" s="2"/>
      <c r="AH2133" s="56"/>
      <c r="AI2133" s="72"/>
      <c r="AJ2133" s="72"/>
      <c r="AK2133" s="72"/>
      <c r="AL2133" s="72"/>
      <c r="AM2133" s="81"/>
      <c r="AN2133" s="2"/>
      <c r="AO2133" s="2"/>
      <c r="AP2133" s="2"/>
      <c r="AQ2133" s="2"/>
      <c r="AR2133" s="56"/>
      <c r="AS2133" s="85"/>
      <c r="AT2133" s="85"/>
      <c r="AU2133" s="85"/>
      <c r="AV2133" s="85"/>
      <c r="AW2133" s="101"/>
      <c r="AX2133" s="2"/>
      <c r="AY2133" s="2"/>
      <c r="AZ2133" s="2"/>
      <c r="BA2133" s="2"/>
      <c r="BB2133" s="56"/>
      <c r="BC2133" s="105"/>
      <c r="BD2133" s="105"/>
      <c r="BE2133" s="105"/>
      <c r="BF2133" s="105"/>
      <c r="BG2133" s="110"/>
      <c r="BH2133" s="2"/>
      <c r="BI2133" s="2"/>
      <c r="BJ2133" s="2"/>
      <c r="BK2133" s="2"/>
      <c r="BL2133" s="56"/>
      <c r="BM2133" s="48"/>
      <c r="BN2133" s="48"/>
      <c r="BO2133" s="48"/>
      <c r="BP2133" s="48"/>
      <c r="BQ2133" s="118"/>
      <c r="BR2133" s="2"/>
      <c r="BS2133" s="2"/>
      <c r="BT2133" s="2"/>
      <c r="BU2133" s="2"/>
      <c r="BV2133" s="56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18" t="s">
        <v>5</v>
      </c>
      <c r="H2134" s="3">
        <v>2024</v>
      </c>
      <c r="I2134" s="20" t="s">
        <v>315</v>
      </c>
      <c r="J2134" s="2" t="s">
        <v>347</v>
      </c>
      <c r="K2134" s="2" t="s">
        <v>320</v>
      </c>
      <c r="L2134" s="163">
        <f t="shared" si="68"/>
        <v>0</v>
      </c>
      <c r="M2134" s="163">
        <f t="shared" si="69"/>
        <v>0</v>
      </c>
      <c r="N2134" s="181"/>
      <c r="O2134" s="33"/>
      <c r="P2134" s="33"/>
      <c r="Q2134" s="33"/>
      <c r="R2134" s="33"/>
      <c r="S2134" s="41"/>
      <c r="T2134" s="2"/>
      <c r="U2134" s="2"/>
      <c r="V2134" s="2"/>
      <c r="W2134" s="2"/>
      <c r="X2134" s="56"/>
      <c r="Y2134" s="62"/>
      <c r="Z2134" s="62"/>
      <c r="AA2134" s="62"/>
      <c r="AB2134" s="62"/>
      <c r="AC2134" s="69"/>
      <c r="AD2134" s="2"/>
      <c r="AE2134" s="2"/>
      <c r="AF2134" s="2"/>
      <c r="AG2134" s="2"/>
      <c r="AH2134" s="56"/>
      <c r="AI2134" s="72"/>
      <c r="AJ2134" s="72"/>
      <c r="AK2134" s="72"/>
      <c r="AL2134" s="72"/>
      <c r="AM2134" s="81"/>
      <c r="AN2134" s="2"/>
      <c r="AO2134" s="2"/>
      <c r="AP2134" s="2"/>
      <c r="AQ2134" s="2"/>
      <c r="AR2134" s="56"/>
      <c r="AS2134" s="85"/>
      <c r="AT2134" s="85"/>
      <c r="AU2134" s="85"/>
      <c r="AV2134" s="85"/>
      <c r="AW2134" s="101"/>
      <c r="AX2134" s="2"/>
      <c r="AY2134" s="2"/>
      <c r="AZ2134" s="2"/>
      <c r="BA2134" s="2"/>
      <c r="BB2134" s="56"/>
      <c r="BC2134" s="105"/>
      <c r="BD2134" s="105"/>
      <c r="BE2134" s="105"/>
      <c r="BF2134" s="105"/>
      <c r="BG2134" s="110"/>
      <c r="BH2134" s="2"/>
      <c r="BI2134" s="2"/>
      <c r="BJ2134" s="2"/>
      <c r="BK2134" s="2"/>
      <c r="BL2134" s="56"/>
      <c r="BM2134" s="48"/>
      <c r="BN2134" s="48"/>
      <c r="BO2134" s="48"/>
      <c r="BP2134" s="48"/>
      <c r="BQ2134" s="118"/>
      <c r="BR2134" s="2"/>
      <c r="BS2134" s="2"/>
      <c r="BT2134" s="2"/>
      <c r="BU2134" s="2"/>
      <c r="BV2134" s="56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18" t="s">
        <v>5</v>
      </c>
      <c r="H2135" s="3">
        <v>2024</v>
      </c>
      <c r="I2135" s="20" t="s">
        <v>315</v>
      </c>
      <c r="J2135" s="2" t="s">
        <v>296</v>
      </c>
      <c r="K2135" s="2" t="s">
        <v>321</v>
      </c>
      <c r="L2135" s="163">
        <f t="shared" si="68"/>
        <v>0</v>
      </c>
      <c r="M2135" s="163">
        <f t="shared" si="69"/>
        <v>0</v>
      </c>
      <c r="N2135" s="181"/>
      <c r="O2135" s="33"/>
      <c r="P2135" s="33"/>
      <c r="Q2135" s="33"/>
      <c r="R2135" s="33"/>
      <c r="S2135" s="41"/>
      <c r="T2135" s="2"/>
      <c r="U2135" s="2"/>
      <c r="V2135" s="2"/>
      <c r="W2135" s="2"/>
      <c r="X2135" s="56"/>
      <c r="Y2135" s="62"/>
      <c r="Z2135" s="62"/>
      <c r="AA2135" s="62"/>
      <c r="AB2135" s="62"/>
      <c r="AC2135" s="69"/>
      <c r="AD2135" s="2"/>
      <c r="AE2135" s="2"/>
      <c r="AF2135" s="2"/>
      <c r="AG2135" s="2"/>
      <c r="AH2135" s="56"/>
      <c r="AI2135" s="72"/>
      <c r="AJ2135" s="72"/>
      <c r="AK2135" s="72"/>
      <c r="AL2135" s="72"/>
      <c r="AM2135" s="81"/>
      <c r="AN2135" s="2"/>
      <c r="AO2135" s="2"/>
      <c r="AP2135" s="2"/>
      <c r="AQ2135" s="2"/>
      <c r="AR2135" s="56"/>
      <c r="AS2135" s="85"/>
      <c r="AT2135" s="85"/>
      <c r="AU2135" s="85"/>
      <c r="AV2135" s="85"/>
      <c r="AW2135" s="101"/>
      <c r="AX2135" s="2"/>
      <c r="AY2135" s="2"/>
      <c r="AZ2135" s="2"/>
      <c r="BA2135" s="2"/>
      <c r="BB2135" s="56"/>
      <c r="BC2135" s="105"/>
      <c r="BD2135" s="105"/>
      <c r="BE2135" s="105"/>
      <c r="BF2135" s="105"/>
      <c r="BG2135" s="110"/>
      <c r="BH2135" s="2"/>
      <c r="BI2135" s="2"/>
      <c r="BJ2135" s="2"/>
      <c r="BK2135" s="2"/>
      <c r="BL2135" s="56"/>
      <c r="BM2135" s="48"/>
      <c r="BN2135" s="48"/>
      <c r="BO2135" s="48"/>
      <c r="BP2135" s="48"/>
      <c r="BQ2135" s="118"/>
      <c r="BR2135" s="2"/>
      <c r="BS2135" s="2"/>
      <c r="BT2135" s="2"/>
      <c r="BU2135" s="2"/>
      <c r="BV2135" s="56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18" t="s">
        <v>5</v>
      </c>
      <c r="H2136" s="3">
        <v>2024</v>
      </c>
      <c r="I2136" s="20" t="s">
        <v>316</v>
      </c>
      <c r="J2136" s="2" t="s">
        <v>297</v>
      </c>
      <c r="K2136" s="2" t="s">
        <v>318</v>
      </c>
      <c r="L2136" s="163">
        <f t="shared" si="68"/>
        <v>0</v>
      </c>
      <c r="M2136" s="163">
        <f t="shared" si="69"/>
        <v>0</v>
      </c>
      <c r="N2136" s="181"/>
      <c r="O2136" s="33"/>
      <c r="P2136" s="33"/>
      <c r="Q2136" s="33"/>
      <c r="R2136" s="33"/>
      <c r="S2136" s="41"/>
      <c r="T2136" s="2"/>
      <c r="U2136" s="2"/>
      <c r="V2136" s="2"/>
      <c r="W2136" s="2"/>
      <c r="X2136" s="56"/>
      <c r="Y2136" s="62"/>
      <c r="Z2136" s="62"/>
      <c r="AA2136" s="62"/>
      <c r="AB2136" s="62"/>
      <c r="AC2136" s="69"/>
      <c r="AD2136" s="2"/>
      <c r="AE2136" s="2"/>
      <c r="AF2136" s="2"/>
      <c r="AG2136" s="2"/>
      <c r="AH2136" s="56"/>
      <c r="AI2136" s="72"/>
      <c r="AJ2136" s="72"/>
      <c r="AK2136" s="72"/>
      <c r="AL2136" s="72"/>
      <c r="AM2136" s="81"/>
      <c r="AN2136" s="2"/>
      <c r="AO2136" s="2"/>
      <c r="AP2136" s="2"/>
      <c r="AQ2136" s="2"/>
      <c r="AR2136" s="56"/>
      <c r="AS2136" s="85"/>
      <c r="AT2136" s="85"/>
      <c r="AU2136" s="85"/>
      <c r="AV2136" s="85"/>
      <c r="AW2136" s="101"/>
      <c r="AX2136" s="2"/>
      <c r="AY2136" s="2"/>
      <c r="AZ2136" s="2"/>
      <c r="BA2136" s="2"/>
      <c r="BB2136" s="56"/>
      <c r="BC2136" s="105"/>
      <c r="BD2136" s="105"/>
      <c r="BE2136" s="105"/>
      <c r="BF2136" s="105"/>
      <c r="BG2136" s="110"/>
      <c r="BH2136" s="2"/>
      <c r="BI2136" s="2"/>
      <c r="BJ2136" s="2"/>
      <c r="BK2136" s="2"/>
      <c r="BL2136" s="56"/>
      <c r="BM2136" s="48"/>
      <c r="BN2136" s="48"/>
      <c r="BO2136" s="48"/>
      <c r="BP2136" s="48"/>
      <c r="BQ2136" s="118"/>
      <c r="BR2136" s="2"/>
      <c r="BS2136" s="2"/>
      <c r="BT2136" s="2"/>
      <c r="BU2136" s="2"/>
      <c r="BV2136" s="56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18" t="s">
        <v>5</v>
      </c>
      <c r="H2137" s="3">
        <v>2024</v>
      </c>
      <c r="I2137" s="20" t="s">
        <v>316</v>
      </c>
      <c r="J2137" s="8" t="s">
        <v>348</v>
      </c>
      <c r="K2137" s="8" t="s">
        <v>320</v>
      </c>
      <c r="L2137" s="163">
        <f t="shared" si="68"/>
        <v>0</v>
      </c>
      <c r="M2137" s="163">
        <f t="shared" si="69"/>
        <v>0</v>
      </c>
      <c r="N2137" s="181"/>
      <c r="O2137" s="33"/>
      <c r="P2137" s="33"/>
      <c r="Q2137" s="33"/>
      <c r="R2137" s="33"/>
      <c r="S2137" s="41"/>
      <c r="T2137" s="2"/>
      <c r="U2137" s="2"/>
      <c r="V2137" s="2"/>
      <c r="W2137" s="2"/>
      <c r="X2137" s="56"/>
      <c r="Y2137" s="62"/>
      <c r="Z2137" s="62"/>
      <c r="AA2137" s="62"/>
      <c r="AB2137" s="62"/>
      <c r="AC2137" s="69"/>
      <c r="AD2137" s="2"/>
      <c r="AE2137" s="2"/>
      <c r="AF2137" s="2"/>
      <c r="AG2137" s="2"/>
      <c r="AH2137" s="56"/>
      <c r="AI2137" s="72"/>
      <c r="AJ2137" s="72"/>
      <c r="AK2137" s="72"/>
      <c r="AL2137" s="72"/>
      <c r="AM2137" s="81"/>
      <c r="AN2137" s="2"/>
      <c r="AO2137" s="2"/>
      <c r="AP2137" s="2"/>
      <c r="AQ2137" s="2"/>
      <c r="AR2137" s="56"/>
      <c r="AS2137" s="85"/>
      <c r="AT2137" s="85"/>
      <c r="AU2137" s="85"/>
      <c r="AV2137" s="85"/>
      <c r="AW2137" s="101"/>
      <c r="AX2137" s="2"/>
      <c r="AY2137" s="2"/>
      <c r="AZ2137" s="2"/>
      <c r="BA2137" s="2"/>
      <c r="BB2137" s="56"/>
      <c r="BC2137" s="105"/>
      <c r="BD2137" s="105"/>
      <c r="BE2137" s="105"/>
      <c r="BF2137" s="105"/>
      <c r="BG2137" s="110"/>
      <c r="BH2137" s="2"/>
      <c r="BI2137" s="2"/>
      <c r="BJ2137" s="2"/>
      <c r="BK2137" s="2"/>
      <c r="BL2137" s="56"/>
      <c r="BM2137" s="48"/>
      <c r="BN2137" s="48"/>
      <c r="BO2137" s="48"/>
      <c r="BP2137" s="48"/>
      <c r="BQ2137" s="118"/>
      <c r="BR2137" s="2"/>
      <c r="BS2137" s="2"/>
      <c r="BT2137" s="2"/>
      <c r="BU2137" s="2"/>
      <c r="BV2137" s="56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18" t="s">
        <v>5</v>
      </c>
      <c r="H2138" s="3">
        <v>2024</v>
      </c>
      <c r="I2138" s="20" t="s">
        <v>282</v>
      </c>
      <c r="J2138" s="2" t="s">
        <v>272</v>
      </c>
      <c r="K2138" s="2" t="s">
        <v>321</v>
      </c>
      <c r="L2138" s="163">
        <f t="shared" si="68"/>
        <v>0</v>
      </c>
      <c r="M2138" s="163">
        <f t="shared" si="69"/>
        <v>0</v>
      </c>
      <c r="N2138" s="181"/>
      <c r="O2138" s="33"/>
      <c r="P2138" s="33"/>
      <c r="Q2138" s="33"/>
      <c r="R2138" s="33"/>
      <c r="S2138" s="41"/>
      <c r="T2138" s="2"/>
      <c r="U2138" s="2"/>
      <c r="V2138" s="2"/>
      <c r="W2138" s="2"/>
      <c r="X2138" s="56"/>
      <c r="Y2138" s="62"/>
      <c r="Z2138" s="62"/>
      <c r="AA2138" s="62"/>
      <c r="AB2138" s="62"/>
      <c r="AC2138" s="69"/>
      <c r="AD2138" s="2"/>
      <c r="AE2138" s="2"/>
      <c r="AF2138" s="2"/>
      <c r="AG2138" s="2"/>
      <c r="AH2138" s="56"/>
      <c r="AI2138" s="72"/>
      <c r="AJ2138" s="72"/>
      <c r="AK2138" s="72"/>
      <c r="AL2138" s="72"/>
      <c r="AM2138" s="81"/>
      <c r="AN2138" s="2"/>
      <c r="AO2138" s="2"/>
      <c r="AP2138" s="2"/>
      <c r="AQ2138" s="2"/>
      <c r="AR2138" s="56"/>
      <c r="AS2138" s="85"/>
      <c r="AT2138" s="85"/>
      <c r="AU2138" s="85"/>
      <c r="AV2138" s="85"/>
      <c r="AW2138" s="101"/>
      <c r="AX2138" s="2"/>
      <c r="AY2138" s="2"/>
      <c r="AZ2138" s="2"/>
      <c r="BA2138" s="2"/>
      <c r="BB2138" s="56"/>
      <c r="BC2138" s="105"/>
      <c r="BD2138" s="105"/>
      <c r="BE2138" s="105"/>
      <c r="BF2138" s="105"/>
      <c r="BG2138" s="110"/>
      <c r="BH2138" s="2"/>
      <c r="BI2138" s="2"/>
      <c r="BJ2138" s="2"/>
      <c r="BK2138" s="2"/>
      <c r="BL2138" s="56"/>
      <c r="BM2138" s="48"/>
      <c r="BN2138" s="48"/>
      <c r="BO2138" s="48"/>
      <c r="BP2138" s="48"/>
      <c r="BQ2138" s="118"/>
      <c r="BR2138" s="2"/>
      <c r="BS2138" s="2"/>
      <c r="BT2138" s="2"/>
      <c r="BU2138" s="2"/>
      <c r="BV2138" s="56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18" t="s">
        <v>5</v>
      </c>
      <c r="H2139" s="3">
        <v>2024</v>
      </c>
      <c r="I2139" s="20" t="s">
        <v>282</v>
      </c>
      <c r="J2139" s="2" t="s">
        <v>273</v>
      </c>
      <c r="K2139" s="2" t="s">
        <v>321</v>
      </c>
      <c r="L2139" s="163">
        <f t="shared" si="68"/>
        <v>0</v>
      </c>
      <c r="M2139" s="163">
        <f t="shared" si="69"/>
        <v>0</v>
      </c>
      <c r="N2139" s="181"/>
      <c r="O2139" s="33"/>
      <c r="P2139" s="33"/>
      <c r="Q2139" s="33"/>
      <c r="R2139" s="33"/>
      <c r="S2139" s="42"/>
      <c r="T2139" s="2"/>
      <c r="U2139" s="2"/>
      <c r="V2139" s="2"/>
      <c r="W2139" s="2"/>
      <c r="X2139" s="55"/>
      <c r="Y2139" s="62"/>
      <c r="Z2139" s="62"/>
      <c r="AA2139" s="62"/>
      <c r="AB2139" s="62"/>
      <c r="AC2139" s="68"/>
      <c r="AD2139" s="2"/>
      <c r="AE2139" s="2"/>
      <c r="AF2139" s="2"/>
      <c r="AG2139" s="2"/>
      <c r="AH2139" s="55"/>
      <c r="AI2139" s="72"/>
      <c r="AJ2139" s="72"/>
      <c r="AK2139" s="72"/>
      <c r="AL2139" s="72"/>
      <c r="AM2139" s="80"/>
      <c r="AN2139" s="2"/>
      <c r="AO2139" s="2"/>
      <c r="AP2139" s="2"/>
      <c r="AQ2139" s="2"/>
      <c r="AR2139" s="55"/>
      <c r="AS2139" s="85"/>
      <c r="AT2139" s="85"/>
      <c r="AU2139" s="85"/>
      <c r="AV2139" s="85"/>
      <c r="AW2139" s="100"/>
      <c r="AX2139" s="2"/>
      <c r="AY2139" s="2"/>
      <c r="AZ2139" s="2"/>
      <c r="BA2139" s="2"/>
      <c r="BB2139" s="55"/>
      <c r="BC2139" s="105"/>
      <c r="BD2139" s="105"/>
      <c r="BE2139" s="105"/>
      <c r="BF2139" s="105"/>
      <c r="BG2139" s="109"/>
      <c r="BH2139" s="2"/>
      <c r="BI2139" s="2"/>
      <c r="BJ2139" s="2"/>
      <c r="BK2139" s="2"/>
      <c r="BL2139" s="55"/>
      <c r="BM2139" s="48"/>
      <c r="BN2139" s="48"/>
      <c r="BO2139" s="48"/>
      <c r="BP2139" s="48"/>
      <c r="BQ2139" s="117"/>
      <c r="BR2139" s="2"/>
      <c r="BS2139" s="2"/>
      <c r="BT2139" s="2"/>
      <c r="BU2139" s="2"/>
      <c r="BV2139" s="55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18" t="s">
        <v>5</v>
      </c>
      <c r="H2140" s="3">
        <v>2024</v>
      </c>
      <c r="I2140" s="20" t="s">
        <v>282</v>
      </c>
      <c r="J2140" s="2" t="s">
        <v>274</v>
      </c>
      <c r="K2140" s="2" t="s">
        <v>321</v>
      </c>
      <c r="L2140" s="165">
        <f t="shared" si="68"/>
        <v>1E-3</v>
      </c>
      <c r="M2140" s="163">
        <f t="shared" si="69"/>
        <v>1.5109999999999999</v>
      </c>
      <c r="N2140" s="181"/>
      <c r="O2140" s="33"/>
      <c r="P2140" s="33"/>
      <c r="Q2140" s="33"/>
      <c r="R2140" s="33"/>
      <c r="S2140" s="42"/>
      <c r="T2140" s="2"/>
      <c r="U2140" s="2"/>
      <c r="V2140" s="2"/>
      <c r="W2140" s="2"/>
      <c r="X2140" s="55"/>
      <c r="Y2140" s="62"/>
      <c r="Z2140" s="62"/>
      <c r="AA2140" s="62"/>
      <c r="AB2140" s="62"/>
      <c r="AC2140" s="68"/>
      <c r="AD2140" s="2"/>
      <c r="AE2140" s="2"/>
      <c r="AF2140" s="2"/>
      <c r="AG2140" s="2"/>
      <c r="AH2140" s="55"/>
      <c r="AI2140" s="72"/>
      <c r="AJ2140" s="72"/>
      <c r="AK2140" s="72"/>
      <c r="AL2140" s="72"/>
      <c r="AM2140" s="80"/>
      <c r="AN2140" s="2"/>
      <c r="AO2140" s="2"/>
      <c r="AP2140" s="2"/>
      <c r="AQ2140" s="2"/>
      <c r="AR2140" s="55"/>
      <c r="AS2140" s="85"/>
      <c r="AT2140" s="85"/>
      <c r="AU2140" s="85"/>
      <c r="AV2140" s="85"/>
      <c r="AW2140" s="100"/>
      <c r="AX2140" s="2"/>
      <c r="AY2140" s="2"/>
      <c r="AZ2140" s="2"/>
      <c r="BA2140" s="2"/>
      <c r="BB2140" s="55"/>
      <c r="BC2140" s="105" t="s">
        <v>892</v>
      </c>
      <c r="BD2140" s="105"/>
      <c r="BE2140" s="105"/>
      <c r="BF2140" s="105">
        <v>1E-3</v>
      </c>
      <c r="BG2140" s="109">
        <v>1.5109999999999999</v>
      </c>
      <c r="BH2140" s="2"/>
      <c r="BI2140" s="2"/>
      <c r="BJ2140" s="2"/>
      <c r="BK2140" s="2"/>
      <c r="BL2140" s="55"/>
      <c r="BM2140" s="48"/>
      <c r="BN2140" s="48"/>
      <c r="BO2140" s="48"/>
      <c r="BP2140" s="48"/>
      <c r="BQ2140" s="117"/>
      <c r="BR2140" s="2"/>
      <c r="BS2140" s="2"/>
      <c r="BT2140" s="2"/>
      <c r="BU2140" s="2"/>
      <c r="BV2140" s="55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18" t="s">
        <v>5</v>
      </c>
      <c r="H2141" s="3">
        <v>2024</v>
      </c>
      <c r="I2141" s="20" t="s">
        <v>282</v>
      </c>
      <c r="J2141" s="2" t="s">
        <v>275</v>
      </c>
      <c r="K2141" s="2" t="s">
        <v>321</v>
      </c>
      <c r="L2141" s="163">
        <f t="shared" si="68"/>
        <v>3.0000000000000001E-3</v>
      </c>
      <c r="M2141" s="163">
        <f t="shared" si="69"/>
        <v>2.8929999999999998</v>
      </c>
      <c r="N2141" s="181"/>
      <c r="O2141" s="33"/>
      <c r="P2141" s="33" t="s">
        <v>363</v>
      </c>
      <c r="Q2141" s="33"/>
      <c r="R2141" s="33">
        <v>3.0000000000000001E-3</v>
      </c>
      <c r="S2141" s="41">
        <v>2.8929999999999998</v>
      </c>
      <c r="T2141" s="2"/>
      <c r="U2141" s="2"/>
      <c r="V2141" s="2"/>
      <c r="W2141" s="2"/>
      <c r="X2141" s="56"/>
      <c r="Y2141" s="62"/>
      <c r="Z2141" s="62"/>
      <c r="AA2141" s="62"/>
      <c r="AB2141" s="62"/>
      <c r="AC2141" s="69"/>
      <c r="AD2141" s="2"/>
      <c r="AE2141" s="2"/>
      <c r="AF2141" s="2"/>
      <c r="AG2141" s="2"/>
      <c r="AH2141" s="56"/>
      <c r="AI2141" s="72"/>
      <c r="AJ2141" s="72"/>
      <c r="AK2141" s="72"/>
      <c r="AL2141" s="72"/>
      <c r="AM2141" s="81"/>
      <c r="AN2141" s="2"/>
      <c r="AO2141" s="2"/>
      <c r="AP2141" s="2"/>
      <c r="AQ2141" s="2"/>
      <c r="AR2141" s="56"/>
      <c r="AS2141" s="85"/>
      <c r="AT2141" s="85"/>
      <c r="AU2141" s="85"/>
      <c r="AV2141" s="85"/>
      <c r="AW2141" s="101"/>
      <c r="AX2141" s="2"/>
      <c r="AY2141" s="2"/>
      <c r="AZ2141" s="2"/>
      <c r="BA2141" s="2"/>
      <c r="BB2141" s="56"/>
      <c r="BC2141" s="105"/>
      <c r="BD2141" s="105"/>
      <c r="BE2141" s="105"/>
      <c r="BF2141" s="105"/>
      <c r="BG2141" s="110"/>
      <c r="BH2141" s="2"/>
      <c r="BI2141" s="2"/>
      <c r="BJ2141" s="2"/>
      <c r="BK2141" s="2"/>
      <c r="BL2141" s="56"/>
      <c r="BM2141" s="48"/>
      <c r="BN2141" s="48"/>
      <c r="BO2141" s="48"/>
      <c r="BP2141" s="48"/>
      <c r="BQ2141" s="118"/>
      <c r="BR2141" s="2"/>
      <c r="BS2141" s="2"/>
      <c r="BT2141" s="2"/>
      <c r="BU2141" s="2"/>
      <c r="BV2141" s="56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18" t="s">
        <v>5</v>
      </c>
      <c r="H2142" s="3">
        <v>2024</v>
      </c>
      <c r="I2142" s="20" t="s">
        <v>282</v>
      </c>
      <c r="J2142" s="2" t="s">
        <v>276</v>
      </c>
      <c r="K2142" s="2" t="s">
        <v>320</v>
      </c>
      <c r="L2142" s="163">
        <f t="shared" si="68"/>
        <v>1</v>
      </c>
      <c r="M2142" s="163">
        <f t="shared" si="69"/>
        <v>13.412000000000001</v>
      </c>
      <c r="N2142" s="181"/>
      <c r="O2142" s="33"/>
      <c r="P2142" s="33"/>
      <c r="Q2142" s="33"/>
      <c r="R2142" s="33"/>
      <c r="S2142" s="41"/>
      <c r="T2142" s="2"/>
      <c r="U2142" s="2"/>
      <c r="V2142" s="2"/>
      <c r="W2142" s="2"/>
      <c r="X2142" s="56"/>
      <c r="Y2142" s="62"/>
      <c r="Z2142" s="62"/>
      <c r="AA2142" s="62"/>
      <c r="AB2142" s="62"/>
      <c r="AC2142" s="69"/>
      <c r="AD2142" s="2"/>
      <c r="AE2142" s="2"/>
      <c r="AF2142" s="2"/>
      <c r="AG2142" s="2"/>
      <c r="AH2142" s="56"/>
      <c r="AI2142" s="72"/>
      <c r="AJ2142" s="72"/>
      <c r="AK2142" s="72"/>
      <c r="AL2142" s="72"/>
      <c r="AM2142" s="81"/>
      <c r="AN2142" s="2"/>
      <c r="AO2142" s="2"/>
      <c r="AP2142" s="2"/>
      <c r="AQ2142" s="2"/>
      <c r="AR2142" s="56"/>
      <c r="AS2142" s="85"/>
      <c r="AT2142" s="85"/>
      <c r="AU2142" s="85"/>
      <c r="AV2142" s="85"/>
      <c r="AW2142" s="101"/>
      <c r="AX2142" s="2"/>
      <c r="AY2142" s="2"/>
      <c r="AZ2142" s="2">
        <v>2</v>
      </c>
      <c r="BA2142" s="2">
        <v>1</v>
      </c>
      <c r="BB2142" s="56">
        <v>13.412000000000001</v>
      </c>
      <c r="BC2142" s="105"/>
      <c r="BD2142" s="105"/>
      <c r="BE2142" s="105"/>
      <c r="BF2142" s="105"/>
      <c r="BG2142" s="110"/>
      <c r="BH2142" s="2"/>
      <c r="BI2142" s="2"/>
      <c r="BJ2142" s="2"/>
      <c r="BK2142" s="2"/>
      <c r="BL2142" s="56"/>
      <c r="BM2142" s="48"/>
      <c r="BN2142" s="48"/>
      <c r="BO2142" s="48"/>
      <c r="BP2142" s="48"/>
      <c r="BQ2142" s="118"/>
      <c r="BR2142" s="2"/>
      <c r="BS2142" s="2"/>
      <c r="BT2142" s="2"/>
      <c r="BU2142" s="2"/>
      <c r="BV2142" s="56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18" t="s">
        <v>5</v>
      </c>
      <c r="H2143" s="3">
        <v>2024</v>
      </c>
      <c r="I2143" s="20" t="s">
        <v>282</v>
      </c>
      <c r="J2143" s="2" t="s">
        <v>277</v>
      </c>
      <c r="K2143" s="2" t="s">
        <v>320</v>
      </c>
      <c r="L2143" s="163">
        <f t="shared" si="68"/>
        <v>9</v>
      </c>
      <c r="M2143" s="163">
        <f t="shared" si="69"/>
        <v>33.596999999999994</v>
      </c>
      <c r="N2143" s="181"/>
      <c r="O2143" s="33"/>
      <c r="P2143" s="33"/>
      <c r="Q2143" s="33"/>
      <c r="R2143" s="33"/>
      <c r="S2143" s="41"/>
      <c r="T2143" s="2"/>
      <c r="U2143" s="2"/>
      <c r="V2143" s="2"/>
      <c r="W2143" s="2"/>
      <c r="X2143" s="56"/>
      <c r="Y2143" s="62"/>
      <c r="Z2143" s="62"/>
      <c r="AA2143" s="62"/>
      <c r="AB2143" s="62"/>
      <c r="AC2143" s="69"/>
      <c r="AD2143" s="2"/>
      <c r="AE2143" s="2"/>
      <c r="AF2143" s="2"/>
      <c r="AG2143" s="2"/>
      <c r="AH2143" s="56"/>
      <c r="AI2143" s="72"/>
      <c r="AJ2143" s="72"/>
      <c r="AK2143" s="72"/>
      <c r="AL2143" s="72"/>
      <c r="AM2143" s="81"/>
      <c r="AN2143" s="2"/>
      <c r="AO2143" s="2"/>
      <c r="AP2143" s="2"/>
      <c r="AQ2143" s="2"/>
      <c r="AR2143" s="56"/>
      <c r="AS2143" s="85" t="s">
        <v>712</v>
      </c>
      <c r="AT2143" s="85"/>
      <c r="AU2143" s="85"/>
      <c r="AV2143" s="85">
        <v>6</v>
      </c>
      <c r="AW2143" s="101">
        <v>13.8</v>
      </c>
      <c r="AX2143" s="2" t="s">
        <v>370</v>
      </c>
      <c r="AY2143" s="2"/>
      <c r="AZ2143" s="2"/>
      <c r="BA2143" s="2">
        <v>2</v>
      </c>
      <c r="BB2143" s="56">
        <v>3.2109999999999999</v>
      </c>
      <c r="BC2143" s="105"/>
      <c r="BD2143" s="105"/>
      <c r="BE2143" s="105"/>
      <c r="BF2143" s="105"/>
      <c r="BG2143" s="110"/>
      <c r="BH2143" s="2" t="s">
        <v>605</v>
      </c>
      <c r="BI2143" s="2"/>
      <c r="BJ2143" s="2"/>
      <c r="BK2143" s="2">
        <v>1</v>
      </c>
      <c r="BL2143" s="56">
        <v>16.585999999999999</v>
      </c>
      <c r="BM2143" s="48"/>
      <c r="BN2143" s="48"/>
      <c r="BO2143" s="48"/>
      <c r="BP2143" s="48"/>
      <c r="BQ2143" s="118"/>
      <c r="BR2143" s="2"/>
      <c r="BS2143" s="2"/>
      <c r="BT2143" s="2"/>
      <c r="BU2143" s="2"/>
      <c r="BV2143" s="56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18" t="s">
        <v>5</v>
      </c>
      <c r="H2144" s="3">
        <v>2024</v>
      </c>
      <c r="I2144" s="20" t="s">
        <v>283</v>
      </c>
      <c r="J2144" s="2" t="s">
        <v>298</v>
      </c>
      <c r="K2144" s="2" t="s">
        <v>321</v>
      </c>
      <c r="L2144" s="163">
        <f t="shared" si="68"/>
        <v>0</v>
      </c>
      <c r="M2144" s="163">
        <f t="shared" si="69"/>
        <v>0</v>
      </c>
      <c r="N2144" s="181"/>
      <c r="O2144" s="33"/>
      <c r="P2144" s="33"/>
      <c r="Q2144" s="33"/>
      <c r="R2144" s="33"/>
      <c r="S2144" s="41"/>
      <c r="T2144" s="2"/>
      <c r="U2144" s="2"/>
      <c r="V2144" s="2"/>
      <c r="W2144" s="2"/>
      <c r="X2144" s="56"/>
      <c r="Y2144" s="62"/>
      <c r="Z2144" s="62"/>
      <c r="AA2144" s="62"/>
      <c r="AB2144" s="62"/>
      <c r="AC2144" s="69"/>
      <c r="AD2144" s="2"/>
      <c r="AE2144" s="2"/>
      <c r="AF2144" s="2"/>
      <c r="AG2144" s="2"/>
      <c r="AH2144" s="56"/>
      <c r="AI2144" s="72"/>
      <c r="AJ2144" s="72"/>
      <c r="AK2144" s="72"/>
      <c r="AL2144" s="72"/>
      <c r="AM2144" s="81"/>
      <c r="AN2144" s="2"/>
      <c r="AO2144" s="2"/>
      <c r="AP2144" s="2"/>
      <c r="AQ2144" s="2"/>
      <c r="AR2144" s="56"/>
      <c r="AS2144" s="85"/>
      <c r="AT2144" s="85"/>
      <c r="AU2144" s="85"/>
      <c r="AV2144" s="85"/>
      <c r="AW2144" s="101"/>
      <c r="AX2144" s="2"/>
      <c r="AY2144" s="2"/>
      <c r="AZ2144" s="2"/>
      <c r="BA2144" s="2"/>
      <c r="BB2144" s="56"/>
      <c r="BC2144" s="105"/>
      <c r="BD2144" s="105"/>
      <c r="BE2144" s="105"/>
      <c r="BF2144" s="105"/>
      <c r="BG2144" s="110"/>
      <c r="BH2144" s="2"/>
      <c r="BI2144" s="2"/>
      <c r="BJ2144" s="2"/>
      <c r="BK2144" s="2"/>
      <c r="BL2144" s="56"/>
      <c r="BM2144" s="48"/>
      <c r="BN2144" s="48"/>
      <c r="BO2144" s="48"/>
      <c r="BP2144" s="48"/>
      <c r="BQ2144" s="118"/>
      <c r="BR2144" s="2"/>
      <c r="BS2144" s="2"/>
      <c r="BT2144" s="2"/>
      <c r="BU2144" s="2"/>
      <c r="BV2144" s="56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18" t="s">
        <v>5</v>
      </c>
      <c r="H2145" s="3">
        <v>2024</v>
      </c>
      <c r="I2145" s="20" t="s">
        <v>283</v>
      </c>
      <c r="J2145" s="2" t="s">
        <v>278</v>
      </c>
      <c r="K2145" s="2" t="s">
        <v>320</v>
      </c>
      <c r="L2145" s="163">
        <f t="shared" si="68"/>
        <v>0</v>
      </c>
      <c r="M2145" s="163">
        <f t="shared" si="69"/>
        <v>0</v>
      </c>
      <c r="N2145" s="181"/>
      <c r="O2145" s="33"/>
      <c r="P2145" s="33"/>
      <c r="Q2145" s="33"/>
      <c r="R2145" s="33"/>
      <c r="S2145" s="41"/>
      <c r="T2145" s="2"/>
      <c r="U2145" s="2"/>
      <c r="V2145" s="2"/>
      <c r="W2145" s="2"/>
      <c r="X2145" s="56"/>
      <c r="Y2145" s="62"/>
      <c r="Z2145" s="62"/>
      <c r="AA2145" s="62"/>
      <c r="AB2145" s="62"/>
      <c r="AC2145" s="69"/>
      <c r="AD2145" s="2"/>
      <c r="AE2145" s="2"/>
      <c r="AF2145" s="2"/>
      <c r="AG2145" s="2"/>
      <c r="AH2145" s="56"/>
      <c r="AI2145" s="72"/>
      <c r="AJ2145" s="83"/>
      <c r="AK2145" s="72"/>
      <c r="AL2145" s="72"/>
      <c r="AM2145" s="81"/>
      <c r="AN2145" s="2"/>
      <c r="AO2145" s="2"/>
      <c r="AP2145" s="2"/>
      <c r="AQ2145" s="2"/>
      <c r="AR2145" s="56"/>
      <c r="AS2145" s="85"/>
      <c r="AT2145" s="85"/>
      <c r="AU2145" s="85"/>
      <c r="AV2145" s="85"/>
      <c r="AW2145" s="101"/>
      <c r="AX2145" s="2"/>
      <c r="AY2145" s="2"/>
      <c r="AZ2145" s="2"/>
      <c r="BA2145" s="2"/>
      <c r="BB2145" s="56"/>
      <c r="BC2145" s="105"/>
      <c r="BD2145" s="105"/>
      <c r="BE2145" s="105"/>
      <c r="BF2145" s="105"/>
      <c r="BG2145" s="110"/>
      <c r="BH2145" s="2"/>
      <c r="BI2145" s="2"/>
      <c r="BJ2145" s="2"/>
      <c r="BK2145" s="2"/>
      <c r="BL2145" s="56"/>
      <c r="BM2145" s="48"/>
      <c r="BN2145" s="48"/>
      <c r="BO2145" s="48"/>
      <c r="BP2145" s="48"/>
      <c r="BQ2145" s="118"/>
      <c r="BR2145" s="2"/>
      <c r="BS2145" s="2"/>
      <c r="BT2145" s="2"/>
      <c r="BU2145" s="2"/>
      <c r="BV2145" s="56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18" t="s">
        <v>5</v>
      </c>
      <c r="H2146" s="3">
        <v>2024</v>
      </c>
      <c r="I2146" s="20" t="s">
        <v>283</v>
      </c>
      <c r="J2146" s="2" t="s">
        <v>279</v>
      </c>
      <c r="K2146" s="2" t="s">
        <v>320</v>
      </c>
      <c r="L2146" s="163">
        <f t="shared" si="68"/>
        <v>0</v>
      </c>
      <c r="M2146" s="163">
        <f t="shared" si="69"/>
        <v>0</v>
      </c>
      <c r="N2146" s="181"/>
      <c r="O2146" s="33"/>
      <c r="P2146" s="33"/>
      <c r="Q2146" s="33"/>
      <c r="R2146" s="33"/>
      <c r="S2146" s="41"/>
      <c r="T2146" s="2"/>
      <c r="U2146" s="2"/>
      <c r="V2146" s="2"/>
      <c r="W2146" s="2"/>
      <c r="X2146" s="56"/>
      <c r="Y2146" s="62"/>
      <c r="Z2146" s="62"/>
      <c r="AA2146" s="62"/>
      <c r="AB2146" s="62"/>
      <c r="AC2146" s="69"/>
      <c r="AD2146" s="2"/>
      <c r="AE2146" s="2"/>
      <c r="AF2146" s="2"/>
      <c r="AG2146" s="2"/>
      <c r="AH2146" s="56"/>
      <c r="AI2146" s="72"/>
      <c r="AJ2146" s="72"/>
      <c r="AK2146" s="72"/>
      <c r="AL2146" s="72"/>
      <c r="AM2146" s="81"/>
      <c r="AN2146" s="2"/>
      <c r="AO2146" s="2"/>
      <c r="AP2146" s="2"/>
      <c r="AQ2146" s="2"/>
      <c r="AR2146" s="56"/>
      <c r="AS2146" s="85"/>
      <c r="AT2146" s="85"/>
      <c r="AU2146" s="85"/>
      <c r="AV2146" s="85"/>
      <c r="AW2146" s="101"/>
      <c r="AX2146" s="2"/>
      <c r="AY2146" s="2"/>
      <c r="AZ2146" s="2"/>
      <c r="BA2146" s="2"/>
      <c r="BB2146" s="56"/>
      <c r="BC2146" s="105"/>
      <c r="BD2146" s="105"/>
      <c r="BE2146" s="105"/>
      <c r="BF2146" s="105"/>
      <c r="BG2146" s="110"/>
      <c r="BH2146" s="2"/>
      <c r="BI2146" s="2"/>
      <c r="BJ2146" s="2"/>
      <c r="BK2146" s="2"/>
      <c r="BL2146" s="56"/>
      <c r="BM2146" s="48"/>
      <c r="BN2146" s="48"/>
      <c r="BO2146" s="48"/>
      <c r="BP2146" s="48"/>
      <c r="BQ2146" s="118"/>
      <c r="BR2146" s="2"/>
      <c r="BS2146" s="2"/>
      <c r="BT2146" s="2"/>
      <c r="BU2146" s="2"/>
      <c r="BV2146" s="56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18" t="s">
        <v>5</v>
      </c>
      <c r="H2147" s="3">
        <v>2024</v>
      </c>
      <c r="I2147" s="20" t="s">
        <v>286</v>
      </c>
      <c r="J2147" s="2" t="s">
        <v>280</v>
      </c>
      <c r="K2147" s="2" t="s">
        <v>319</v>
      </c>
      <c r="L2147" s="163">
        <f t="shared" si="68"/>
        <v>0</v>
      </c>
      <c r="M2147" s="163">
        <f t="shared" si="69"/>
        <v>0</v>
      </c>
      <c r="N2147" s="181"/>
      <c r="O2147" s="33"/>
      <c r="P2147" s="33"/>
      <c r="Q2147" s="33"/>
      <c r="R2147" s="33"/>
      <c r="S2147" s="41"/>
      <c r="T2147" s="2"/>
      <c r="U2147" s="2"/>
      <c r="V2147" s="2"/>
      <c r="W2147" s="2"/>
      <c r="X2147" s="56"/>
      <c r="Y2147" s="62"/>
      <c r="Z2147" s="62"/>
      <c r="AA2147" s="62"/>
      <c r="AB2147" s="62"/>
      <c r="AC2147" s="69"/>
      <c r="AD2147" s="2"/>
      <c r="AE2147" s="2"/>
      <c r="AF2147" s="2"/>
      <c r="AG2147" s="2"/>
      <c r="AH2147" s="56"/>
      <c r="AI2147" s="72"/>
      <c r="AJ2147" s="72"/>
      <c r="AK2147" s="72"/>
      <c r="AL2147" s="72"/>
      <c r="AM2147" s="81"/>
      <c r="AN2147" s="2"/>
      <c r="AO2147" s="2"/>
      <c r="AP2147" s="2"/>
      <c r="AQ2147" s="2"/>
      <c r="AR2147" s="56"/>
      <c r="AS2147" s="85"/>
      <c r="AT2147" s="85"/>
      <c r="AU2147" s="85"/>
      <c r="AV2147" s="85"/>
      <c r="AW2147" s="101"/>
      <c r="AX2147" s="2"/>
      <c r="AY2147" s="2"/>
      <c r="AZ2147" s="2"/>
      <c r="BA2147" s="2"/>
      <c r="BB2147" s="56"/>
      <c r="BC2147" s="105"/>
      <c r="BD2147" s="105"/>
      <c r="BE2147" s="105"/>
      <c r="BF2147" s="105"/>
      <c r="BG2147" s="110"/>
      <c r="BH2147" s="2"/>
      <c r="BI2147" s="2"/>
      <c r="BJ2147" s="2"/>
      <c r="BK2147" s="2"/>
      <c r="BL2147" s="56"/>
      <c r="BM2147" s="48"/>
      <c r="BN2147" s="48"/>
      <c r="BO2147" s="48"/>
      <c r="BP2147" s="48"/>
      <c r="BQ2147" s="118"/>
      <c r="BR2147" s="2"/>
      <c r="BS2147" s="2"/>
      <c r="BT2147" s="2"/>
      <c r="BU2147" s="2"/>
      <c r="BV2147" s="56"/>
    </row>
    <row r="2148" spans="1:74" hidden="1" x14ac:dyDescent="0.3">
      <c r="A2148" s="2" t="s">
        <v>263</v>
      </c>
      <c r="B2148" s="2" t="s">
        <v>2</v>
      </c>
      <c r="C2148" s="2" t="s">
        <v>3</v>
      </c>
      <c r="D2148" s="2" t="s">
        <v>255</v>
      </c>
      <c r="E2148" s="5" t="s">
        <v>118</v>
      </c>
      <c r="F2148" s="3"/>
      <c r="G2148" s="18" t="s">
        <v>5</v>
      </c>
      <c r="H2148" s="3">
        <v>2024</v>
      </c>
      <c r="I2148" s="20" t="s">
        <v>286</v>
      </c>
      <c r="J2148" s="2" t="s">
        <v>281</v>
      </c>
      <c r="K2148" s="2" t="s">
        <v>319</v>
      </c>
      <c r="L2148" s="163">
        <f t="shared" si="68"/>
        <v>0</v>
      </c>
      <c r="M2148" s="163">
        <f t="shared" si="69"/>
        <v>10.021000000000001</v>
      </c>
      <c r="N2148" s="181"/>
      <c r="O2148" s="33"/>
      <c r="P2148" s="33"/>
      <c r="Q2148" s="33"/>
      <c r="R2148" s="33"/>
      <c r="S2148" s="41"/>
      <c r="T2148" s="2"/>
      <c r="U2148" s="2"/>
      <c r="V2148" s="2"/>
      <c r="W2148" s="2"/>
      <c r="X2148" s="56"/>
      <c r="Y2148" s="62"/>
      <c r="Z2148" s="62"/>
      <c r="AA2148" s="62"/>
      <c r="AB2148" s="62"/>
      <c r="AC2148" s="69"/>
      <c r="AD2148" s="2"/>
      <c r="AE2148" s="2"/>
      <c r="AF2148" s="2"/>
      <c r="AG2148" s="2"/>
      <c r="AH2148" s="56"/>
      <c r="AI2148" s="72"/>
      <c r="AJ2148" s="72"/>
      <c r="AK2148" s="72"/>
      <c r="AL2148" s="72"/>
      <c r="AM2148" s="81"/>
      <c r="AN2148" s="2"/>
      <c r="AO2148" s="2"/>
      <c r="AP2148" s="2"/>
      <c r="AQ2148" s="2"/>
      <c r="AR2148" s="56"/>
      <c r="AS2148" s="85" t="s">
        <v>722</v>
      </c>
      <c r="AT2148" s="85"/>
      <c r="AU2148" s="85"/>
      <c r="AV2148" s="85"/>
      <c r="AW2148" s="100">
        <v>5.5209999999999999</v>
      </c>
      <c r="AX2148" s="2"/>
      <c r="AY2148" s="2"/>
      <c r="AZ2148" s="2"/>
      <c r="BA2148" s="2"/>
      <c r="BB2148" s="56"/>
      <c r="BC2148" s="105" t="s">
        <v>1061</v>
      </c>
      <c r="BD2148" s="105"/>
      <c r="BE2148" s="105"/>
      <c r="BF2148" s="105"/>
      <c r="BG2148" s="110">
        <v>4.5</v>
      </c>
      <c r="BH2148" s="2"/>
      <c r="BI2148" s="2"/>
      <c r="BJ2148" s="2"/>
      <c r="BK2148" s="2"/>
      <c r="BL2148" s="56"/>
      <c r="BM2148" s="48"/>
      <c r="BN2148" s="48"/>
      <c r="BO2148" s="48"/>
      <c r="BP2148" s="48"/>
      <c r="BQ2148" s="118"/>
      <c r="BR2148" s="2"/>
      <c r="BS2148" s="2"/>
      <c r="BT2148" s="2"/>
      <c r="BU2148" s="2"/>
      <c r="BV2148" s="56"/>
    </row>
    <row r="2149" spans="1:74" s="13" customFormat="1" hidden="1" x14ac:dyDescent="0.3">
      <c r="A2149" s="12" t="s">
        <v>263</v>
      </c>
      <c r="B2149" s="12" t="s">
        <v>2</v>
      </c>
      <c r="C2149" s="12" t="s">
        <v>3</v>
      </c>
      <c r="D2149" s="12" t="s">
        <v>255</v>
      </c>
      <c r="E2149" s="6" t="s">
        <v>118</v>
      </c>
      <c r="F2149" s="7"/>
      <c r="G2149" s="19" t="s">
        <v>5</v>
      </c>
      <c r="H2149" s="7">
        <v>2024</v>
      </c>
      <c r="I2149" s="21"/>
      <c r="J2149" s="12" t="s">
        <v>314</v>
      </c>
      <c r="K2149" s="12"/>
      <c r="L2149" s="147"/>
      <c r="M2149" s="147">
        <f>SUM(M2111:M2148)</f>
        <v>61.433999999999997</v>
      </c>
      <c r="N2149" s="183"/>
      <c r="O2149" s="12"/>
      <c r="P2149" s="12"/>
      <c r="Q2149" s="12"/>
      <c r="R2149" s="12"/>
      <c r="S2149" s="52">
        <f>SUM(S2111:S2148)</f>
        <v>2.8929999999999998</v>
      </c>
      <c r="T2149" s="12"/>
      <c r="U2149" s="12"/>
      <c r="V2149" s="12"/>
      <c r="W2149" s="12"/>
      <c r="X2149" s="52">
        <f>SUM(X2111:X2148)</f>
        <v>0</v>
      </c>
      <c r="Y2149" s="12"/>
      <c r="Z2149" s="12"/>
      <c r="AA2149" s="12"/>
      <c r="AB2149" s="12"/>
      <c r="AC2149" s="52">
        <f>SUM(AC2111:AC2148)</f>
        <v>0</v>
      </c>
      <c r="AD2149" s="12"/>
      <c r="AE2149" s="12"/>
      <c r="AF2149" s="12"/>
      <c r="AG2149" s="12"/>
      <c r="AH2149" s="52">
        <f>SUM(AH2111:AH2148)</f>
        <v>0</v>
      </c>
      <c r="AI2149" s="12"/>
      <c r="AJ2149" s="12"/>
      <c r="AK2149" s="12"/>
      <c r="AL2149" s="12"/>
      <c r="AM2149" s="52">
        <f>SUM(AM2111:AM2148)</f>
        <v>0</v>
      </c>
      <c r="AN2149" s="12"/>
      <c r="AO2149" s="12"/>
      <c r="AP2149" s="12"/>
      <c r="AQ2149" s="12"/>
      <c r="AR2149" s="52">
        <f>SUM(AR2111:AR2148)</f>
        <v>0</v>
      </c>
      <c r="AS2149" s="12"/>
      <c r="AT2149" s="12"/>
      <c r="AU2149" s="12"/>
      <c r="AV2149" s="12"/>
      <c r="AW2149" s="52">
        <f>SUM(AW2111:AW2148)</f>
        <v>19.321000000000002</v>
      </c>
      <c r="AX2149" s="12"/>
      <c r="AY2149" s="12"/>
      <c r="AZ2149" s="12"/>
      <c r="BA2149" s="12"/>
      <c r="BB2149" s="52">
        <f>SUM(BB2111:BB2148)</f>
        <v>16.623000000000001</v>
      </c>
      <c r="BC2149" s="12"/>
      <c r="BD2149" s="12"/>
      <c r="BE2149" s="12"/>
      <c r="BF2149" s="12"/>
      <c r="BG2149" s="52">
        <f>SUM(BG2111:BG2148)</f>
        <v>6.0110000000000001</v>
      </c>
      <c r="BH2149" s="12"/>
      <c r="BI2149" s="12"/>
      <c r="BJ2149" s="12"/>
      <c r="BK2149" s="12"/>
      <c r="BL2149" s="52">
        <f>SUM(BL2111:BL2148)</f>
        <v>16.585999999999999</v>
      </c>
      <c r="BM2149" s="12"/>
      <c r="BN2149" s="12"/>
      <c r="BO2149" s="12"/>
      <c r="BP2149" s="12"/>
      <c r="BQ2149" s="52">
        <f>SUM(BQ2111:BQ2148)</f>
        <v>0</v>
      </c>
      <c r="BR2149" s="12"/>
      <c r="BS2149" s="12"/>
      <c r="BT2149" s="12"/>
      <c r="BU2149" s="12"/>
      <c r="BV2149" s="52">
        <f>SUM(BV2111:BV2148)</f>
        <v>0</v>
      </c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18" t="s">
        <v>5</v>
      </c>
      <c r="H2150" s="3">
        <v>2024</v>
      </c>
      <c r="I2150" s="20" t="s">
        <v>287</v>
      </c>
      <c r="J2150" s="2" t="s">
        <v>267</v>
      </c>
      <c r="K2150" s="2" t="s">
        <v>318</v>
      </c>
      <c r="L2150" s="163">
        <f t="shared" si="68"/>
        <v>0</v>
      </c>
      <c r="M2150" s="163">
        <f t="shared" si="69"/>
        <v>0</v>
      </c>
      <c r="N2150" s="181"/>
      <c r="O2150" s="33"/>
      <c r="P2150" s="33"/>
      <c r="Q2150" s="33"/>
      <c r="R2150" s="33"/>
      <c r="S2150" s="41"/>
      <c r="T2150" s="2"/>
      <c r="U2150" s="2"/>
      <c r="V2150" s="2"/>
      <c r="W2150" s="2"/>
      <c r="X2150" s="56"/>
      <c r="Y2150" s="62"/>
      <c r="Z2150" s="62"/>
      <c r="AA2150" s="62"/>
      <c r="AB2150" s="62"/>
      <c r="AC2150" s="69"/>
      <c r="AD2150" s="2"/>
      <c r="AE2150" s="2"/>
      <c r="AF2150" s="2"/>
      <c r="AG2150" s="2"/>
      <c r="AH2150" s="56"/>
      <c r="AI2150" s="72"/>
      <c r="AJ2150" s="72"/>
      <c r="AK2150" s="72"/>
      <c r="AL2150" s="72"/>
      <c r="AM2150" s="81"/>
      <c r="AN2150" s="2"/>
      <c r="AO2150" s="2"/>
      <c r="AP2150" s="2"/>
      <c r="AQ2150" s="2"/>
      <c r="AR2150" s="56"/>
      <c r="AS2150" s="85"/>
      <c r="AT2150" s="85"/>
      <c r="AU2150" s="85"/>
      <c r="AV2150" s="85"/>
      <c r="AW2150" s="101"/>
      <c r="AX2150" s="2"/>
      <c r="AY2150" s="2"/>
      <c r="AZ2150" s="2"/>
      <c r="BA2150" s="2"/>
      <c r="BB2150" s="56"/>
      <c r="BC2150" s="105"/>
      <c r="BD2150" s="105"/>
      <c r="BE2150" s="105"/>
      <c r="BF2150" s="105"/>
      <c r="BG2150" s="110"/>
      <c r="BH2150" s="2"/>
      <c r="BI2150" s="2"/>
      <c r="BJ2150" s="2"/>
      <c r="BK2150" s="2"/>
      <c r="BL2150" s="56"/>
      <c r="BM2150" s="48"/>
      <c r="BN2150" s="48"/>
      <c r="BO2150" s="48"/>
      <c r="BP2150" s="48"/>
      <c r="BQ2150" s="118"/>
      <c r="BR2150" s="2"/>
      <c r="BS2150" s="2"/>
      <c r="BT2150" s="2"/>
      <c r="BU2150" s="2"/>
      <c r="BV2150" s="56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18" t="s">
        <v>5</v>
      </c>
      <c r="H2151" s="3">
        <v>2024</v>
      </c>
      <c r="I2151" s="20" t="s">
        <v>287</v>
      </c>
      <c r="J2151" s="2" t="s">
        <v>291</v>
      </c>
      <c r="K2151" s="2" t="s">
        <v>319</v>
      </c>
      <c r="L2151" s="163">
        <f t="shared" si="68"/>
        <v>0</v>
      </c>
      <c r="M2151" s="163">
        <f t="shared" si="69"/>
        <v>0</v>
      </c>
      <c r="N2151" s="181"/>
      <c r="O2151" s="33"/>
      <c r="P2151" s="33"/>
      <c r="Q2151" s="33"/>
      <c r="R2151" s="33"/>
      <c r="S2151" s="41"/>
      <c r="T2151" s="2"/>
      <c r="U2151" s="2"/>
      <c r="V2151" s="2"/>
      <c r="W2151" s="2"/>
      <c r="X2151" s="56"/>
      <c r="Y2151" s="62"/>
      <c r="Z2151" s="62"/>
      <c r="AA2151" s="62"/>
      <c r="AB2151" s="62"/>
      <c r="AC2151" s="69"/>
      <c r="AD2151" s="2"/>
      <c r="AE2151" s="2"/>
      <c r="AF2151" s="2"/>
      <c r="AG2151" s="2"/>
      <c r="AH2151" s="56"/>
      <c r="AI2151" s="72"/>
      <c r="AJ2151" s="72"/>
      <c r="AK2151" s="72"/>
      <c r="AL2151" s="72"/>
      <c r="AM2151" s="81"/>
      <c r="AN2151" s="2"/>
      <c r="AO2151" s="2"/>
      <c r="AP2151" s="2"/>
      <c r="AQ2151" s="2"/>
      <c r="AR2151" s="56"/>
      <c r="AS2151" s="85"/>
      <c r="AT2151" s="85"/>
      <c r="AU2151" s="85"/>
      <c r="AV2151" s="85"/>
      <c r="AW2151" s="101"/>
      <c r="AX2151" s="2"/>
      <c r="AY2151" s="2"/>
      <c r="AZ2151" s="2"/>
      <c r="BA2151" s="2"/>
      <c r="BB2151" s="56"/>
      <c r="BC2151" s="105"/>
      <c r="BD2151" s="105"/>
      <c r="BE2151" s="105"/>
      <c r="BF2151" s="105"/>
      <c r="BG2151" s="110"/>
      <c r="BH2151" s="2"/>
      <c r="BI2151" s="2"/>
      <c r="BJ2151" s="2"/>
      <c r="BK2151" s="2"/>
      <c r="BL2151" s="56"/>
      <c r="BM2151" s="48"/>
      <c r="BN2151" s="48"/>
      <c r="BO2151" s="48"/>
      <c r="BP2151" s="48"/>
      <c r="BQ2151" s="118"/>
      <c r="BR2151" s="2"/>
      <c r="BS2151" s="2"/>
      <c r="BT2151" s="2"/>
      <c r="BU2151" s="2"/>
      <c r="BV2151" s="56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18" t="s">
        <v>5</v>
      </c>
      <c r="H2152" s="3">
        <v>2024</v>
      </c>
      <c r="I2152" s="20" t="s">
        <v>286</v>
      </c>
      <c r="J2152" s="2" t="s">
        <v>336</v>
      </c>
      <c r="K2152" s="2" t="s">
        <v>319</v>
      </c>
      <c r="L2152" s="163">
        <f t="shared" si="68"/>
        <v>0</v>
      </c>
      <c r="M2152" s="163">
        <f t="shared" si="69"/>
        <v>0</v>
      </c>
      <c r="N2152" s="181"/>
      <c r="O2152" s="33"/>
      <c r="P2152" s="33"/>
      <c r="Q2152" s="33"/>
      <c r="R2152" s="33"/>
      <c r="S2152" s="41"/>
      <c r="T2152" s="2"/>
      <c r="U2152" s="2"/>
      <c r="V2152" s="2"/>
      <c r="W2152" s="2"/>
      <c r="X2152" s="56"/>
      <c r="Y2152" s="62"/>
      <c r="Z2152" s="62"/>
      <c r="AA2152" s="62"/>
      <c r="AB2152" s="62"/>
      <c r="AC2152" s="69"/>
      <c r="AD2152" s="2"/>
      <c r="AE2152" s="2"/>
      <c r="AF2152" s="2"/>
      <c r="AG2152" s="2"/>
      <c r="AH2152" s="56"/>
      <c r="AI2152" s="72"/>
      <c r="AJ2152" s="72"/>
      <c r="AK2152" s="72"/>
      <c r="AL2152" s="72"/>
      <c r="AM2152" s="81"/>
      <c r="AN2152" s="2"/>
      <c r="AO2152" s="2"/>
      <c r="AP2152" s="2"/>
      <c r="AQ2152" s="2"/>
      <c r="AR2152" s="56"/>
      <c r="AS2152" s="85"/>
      <c r="AT2152" s="85"/>
      <c r="AU2152" s="85"/>
      <c r="AV2152" s="85"/>
      <c r="AW2152" s="101"/>
      <c r="AX2152" s="2"/>
      <c r="AY2152" s="2"/>
      <c r="AZ2152" s="2"/>
      <c r="BA2152" s="2"/>
      <c r="BB2152" s="56"/>
      <c r="BC2152" s="105"/>
      <c r="BD2152" s="105"/>
      <c r="BE2152" s="105"/>
      <c r="BF2152" s="105"/>
      <c r="BG2152" s="110"/>
      <c r="BH2152" s="2"/>
      <c r="BI2152" s="2"/>
      <c r="BJ2152" s="2"/>
      <c r="BK2152" s="2"/>
      <c r="BL2152" s="56"/>
      <c r="BM2152" s="48"/>
      <c r="BN2152" s="48"/>
      <c r="BO2152" s="48"/>
      <c r="BP2152" s="48"/>
      <c r="BQ2152" s="118"/>
      <c r="BR2152" s="2"/>
      <c r="BS2152" s="2"/>
      <c r="BT2152" s="2"/>
      <c r="BU2152" s="2"/>
      <c r="BV2152" s="56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18" t="s">
        <v>5</v>
      </c>
      <c r="H2153" s="3">
        <v>2024</v>
      </c>
      <c r="I2153" s="20" t="s">
        <v>286</v>
      </c>
      <c r="J2153" s="8" t="s">
        <v>337</v>
      </c>
      <c r="K2153" s="8" t="s">
        <v>318</v>
      </c>
      <c r="L2153" s="163">
        <f t="shared" si="68"/>
        <v>0</v>
      </c>
      <c r="M2153" s="163">
        <f t="shared" si="69"/>
        <v>0</v>
      </c>
      <c r="N2153" s="181"/>
      <c r="O2153" s="53"/>
      <c r="P2153" s="53"/>
      <c r="Q2153" s="53"/>
      <c r="R2153" s="53"/>
      <c r="S2153" s="41"/>
      <c r="T2153" s="8"/>
      <c r="U2153" s="8"/>
      <c r="V2153" s="8"/>
      <c r="W2153" s="8"/>
      <c r="X2153" s="56"/>
      <c r="Y2153" s="135"/>
      <c r="Z2153" s="135"/>
      <c r="AA2153" s="135"/>
      <c r="AB2153" s="135"/>
      <c r="AC2153" s="69"/>
      <c r="AD2153" s="8"/>
      <c r="AE2153" s="8"/>
      <c r="AF2153" s="8"/>
      <c r="AG2153" s="8"/>
      <c r="AH2153" s="56"/>
      <c r="AI2153" s="137"/>
      <c r="AJ2153" s="137"/>
      <c r="AK2153" s="137"/>
      <c r="AL2153" s="137"/>
      <c r="AM2153" s="81"/>
      <c r="AN2153" s="8"/>
      <c r="AO2153" s="8"/>
      <c r="AP2153" s="8"/>
      <c r="AQ2153" s="8"/>
      <c r="AR2153" s="56"/>
      <c r="AS2153" s="139"/>
      <c r="AT2153" s="139"/>
      <c r="AU2153" s="139"/>
      <c r="AV2153" s="139"/>
      <c r="AW2153" s="101"/>
      <c r="AX2153" s="8"/>
      <c r="AY2153" s="8"/>
      <c r="AZ2153" s="8"/>
      <c r="BA2153" s="8"/>
      <c r="BB2153" s="56"/>
      <c r="BC2153" s="141"/>
      <c r="BD2153" s="141"/>
      <c r="BE2153" s="141"/>
      <c r="BF2153" s="141"/>
      <c r="BG2153" s="110"/>
      <c r="BH2153" s="8"/>
      <c r="BI2153" s="8"/>
      <c r="BJ2153" s="8"/>
      <c r="BK2153" s="8"/>
      <c r="BL2153" s="56"/>
      <c r="BM2153" s="143"/>
      <c r="BN2153" s="143"/>
      <c r="BO2153" s="143"/>
      <c r="BP2153" s="143"/>
      <c r="BQ2153" s="118"/>
      <c r="BR2153" s="8"/>
      <c r="BS2153" s="8"/>
      <c r="BT2153" s="8"/>
      <c r="BU2153" s="8"/>
      <c r="BV2153" s="56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18" t="s">
        <v>5</v>
      </c>
      <c r="H2154" s="3">
        <v>2024</v>
      </c>
      <c r="I2154" s="20" t="s">
        <v>286</v>
      </c>
      <c r="J2154" s="8" t="s">
        <v>338</v>
      </c>
      <c r="K2154" s="8" t="s">
        <v>339</v>
      </c>
      <c r="L2154" s="163">
        <f t="shared" si="68"/>
        <v>0</v>
      </c>
      <c r="M2154" s="163">
        <f t="shared" si="69"/>
        <v>0</v>
      </c>
      <c r="N2154" s="181"/>
      <c r="O2154" s="53"/>
      <c r="P2154" s="53"/>
      <c r="Q2154" s="53"/>
      <c r="R2154" s="53"/>
      <c r="S2154" s="41"/>
      <c r="T2154" s="8"/>
      <c r="U2154" s="8"/>
      <c r="V2154" s="8"/>
      <c r="W2154" s="8"/>
      <c r="X2154" s="56"/>
      <c r="Y2154" s="135"/>
      <c r="Z2154" s="135"/>
      <c r="AA2154" s="135"/>
      <c r="AB2154" s="135"/>
      <c r="AC2154" s="69"/>
      <c r="AD2154" s="8"/>
      <c r="AE2154" s="8"/>
      <c r="AF2154" s="8"/>
      <c r="AG2154" s="8"/>
      <c r="AH2154" s="56"/>
      <c r="AI2154" s="137"/>
      <c r="AJ2154" s="137"/>
      <c r="AK2154" s="137"/>
      <c r="AL2154" s="137"/>
      <c r="AM2154" s="81"/>
      <c r="AN2154" s="8"/>
      <c r="AO2154" s="8"/>
      <c r="AP2154" s="8"/>
      <c r="AQ2154" s="8"/>
      <c r="AR2154" s="56"/>
      <c r="AS2154" s="139"/>
      <c r="AT2154" s="139"/>
      <c r="AU2154" s="139"/>
      <c r="AV2154" s="139"/>
      <c r="AW2154" s="101"/>
      <c r="AX2154" s="8"/>
      <c r="AY2154" s="8"/>
      <c r="AZ2154" s="8"/>
      <c r="BA2154" s="8"/>
      <c r="BB2154" s="56"/>
      <c r="BC2154" s="141"/>
      <c r="BD2154" s="141"/>
      <c r="BE2154" s="141"/>
      <c r="BF2154" s="141"/>
      <c r="BG2154" s="110"/>
      <c r="BH2154" s="8"/>
      <c r="BI2154" s="8"/>
      <c r="BJ2154" s="8"/>
      <c r="BK2154" s="8"/>
      <c r="BL2154" s="56"/>
      <c r="BM2154" s="143"/>
      <c r="BN2154" s="143"/>
      <c r="BO2154" s="143"/>
      <c r="BP2154" s="143"/>
      <c r="BQ2154" s="118"/>
      <c r="BR2154" s="8"/>
      <c r="BS2154" s="8"/>
      <c r="BT2154" s="8"/>
      <c r="BU2154" s="8"/>
      <c r="BV2154" s="56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18" t="s">
        <v>5</v>
      </c>
      <c r="H2155" s="3">
        <v>2024</v>
      </c>
      <c r="I2155" s="20" t="s">
        <v>286</v>
      </c>
      <c r="J2155" s="8" t="s">
        <v>340</v>
      </c>
      <c r="K2155" s="8" t="s">
        <v>318</v>
      </c>
      <c r="L2155" s="163">
        <f t="shared" si="68"/>
        <v>0</v>
      </c>
      <c r="M2155" s="163">
        <f t="shared" si="69"/>
        <v>0</v>
      </c>
      <c r="N2155" s="181"/>
      <c r="O2155" s="53"/>
      <c r="P2155" s="53"/>
      <c r="Q2155" s="53"/>
      <c r="R2155" s="53"/>
      <c r="S2155" s="41"/>
      <c r="T2155" s="8"/>
      <c r="U2155" s="8"/>
      <c r="V2155" s="8"/>
      <c r="W2155" s="8"/>
      <c r="X2155" s="56"/>
      <c r="Y2155" s="135"/>
      <c r="Z2155" s="135"/>
      <c r="AA2155" s="135"/>
      <c r="AB2155" s="135"/>
      <c r="AC2155" s="69"/>
      <c r="AD2155" s="8"/>
      <c r="AE2155" s="8"/>
      <c r="AF2155" s="8"/>
      <c r="AG2155" s="8"/>
      <c r="AH2155" s="56"/>
      <c r="AI2155" s="137"/>
      <c r="AJ2155" s="137"/>
      <c r="AK2155" s="137"/>
      <c r="AL2155" s="137"/>
      <c r="AM2155" s="81"/>
      <c r="AN2155" s="8"/>
      <c r="AO2155" s="8"/>
      <c r="AP2155" s="8"/>
      <c r="AQ2155" s="8"/>
      <c r="AR2155" s="56"/>
      <c r="AS2155" s="139"/>
      <c r="AT2155" s="139"/>
      <c r="AU2155" s="139"/>
      <c r="AV2155" s="139"/>
      <c r="AW2155" s="101"/>
      <c r="AX2155" s="8"/>
      <c r="AY2155" s="8"/>
      <c r="AZ2155" s="8"/>
      <c r="BA2155" s="8"/>
      <c r="BB2155" s="56"/>
      <c r="BC2155" s="141"/>
      <c r="BD2155" s="141"/>
      <c r="BE2155" s="141"/>
      <c r="BF2155" s="141"/>
      <c r="BG2155" s="110"/>
      <c r="BH2155" s="8"/>
      <c r="BI2155" s="8"/>
      <c r="BJ2155" s="8"/>
      <c r="BK2155" s="8"/>
      <c r="BL2155" s="56"/>
      <c r="BM2155" s="143"/>
      <c r="BN2155" s="143"/>
      <c r="BO2155" s="143"/>
      <c r="BP2155" s="143"/>
      <c r="BQ2155" s="118"/>
      <c r="BR2155" s="8"/>
      <c r="BS2155" s="8"/>
      <c r="BT2155" s="8"/>
      <c r="BU2155" s="8"/>
      <c r="BV2155" s="56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18" t="s">
        <v>5</v>
      </c>
      <c r="H2156" s="3">
        <v>2024</v>
      </c>
      <c r="I2156" s="20" t="s">
        <v>286</v>
      </c>
      <c r="J2156" s="8" t="s">
        <v>341</v>
      </c>
      <c r="K2156" s="8" t="s">
        <v>320</v>
      </c>
      <c r="L2156" s="163">
        <f t="shared" si="68"/>
        <v>0</v>
      </c>
      <c r="M2156" s="163">
        <f t="shared" si="69"/>
        <v>0</v>
      </c>
      <c r="N2156" s="181"/>
      <c r="O2156" s="53"/>
      <c r="P2156" s="53"/>
      <c r="Q2156" s="53"/>
      <c r="R2156" s="53"/>
      <c r="S2156" s="41"/>
      <c r="T2156" s="8"/>
      <c r="U2156" s="8"/>
      <c r="V2156" s="8"/>
      <c r="W2156" s="8"/>
      <c r="X2156" s="56"/>
      <c r="Y2156" s="135"/>
      <c r="Z2156" s="135"/>
      <c r="AA2156" s="135"/>
      <c r="AB2156" s="135"/>
      <c r="AC2156" s="69"/>
      <c r="AD2156" s="8"/>
      <c r="AE2156" s="8"/>
      <c r="AF2156" s="8"/>
      <c r="AG2156" s="8"/>
      <c r="AH2156" s="56"/>
      <c r="AI2156" s="137"/>
      <c r="AJ2156" s="137"/>
      <c r="AK2156" s="137"/>
      <c r="AL2156" s="137"/>
      <c r="AM2156" s="81"/>
      <c r="AN2156" s="8"/>
      <c r="AO2156" s="8"/>
      <c r="AP2156" s="8"/>
      <c r="AQ2156" s="8"/>
      <c r="AR2156" s="56"/>
      <c r="AS2156" s="139"/>
      <c r="AT2156" s="139"/>
      <c r="AU2156" s="139"/>
      <c r="AV2156" s="139"/>
      <c r="AW2156" s="101"/>
      <c r="AX2156" s="8"/>
      <c r="AY2156" s="8"/>
      <c r="AZ2156" s="8"/>
      <c r="BA2156" s="8"/>
      <c r="BB2156" s="56"/>
      <c r="BC2156" s="141"/>
      <c r="BD2156" s="141"/>
      <c r="BE2156" s="141"/>
      <c r="BF2156" s="141"/>
      <c r="BG2156" s="110"/>
      <c r="BH2156" s="8"/>
      <c r="BI2156" s="8"/>
      <c r="BJ2156" s="8"/>
      <c r="BK2156" s="8"/>
      <c r="BL2156" s="56"/>
      <c r="BM2156" s="143"/>
      <c r="BN2156" s="143"/>
      <c r="BO2156" s="143"/>
      <c r="BP2156" s="143"/>
      <c r="BQ2156" s="118"/>
      <c r="BR2156" s="8"/>
      <c r="BS2156" s="8"/>
      <c r="BT2156" s="8"/>
      <c r="BU2156" s="8"/>
      <c r="BV2156" s="56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18" t="s">
        <v>5</v>
      </c>
      <c r="H2157" s="3">
        <v>2024</v>
      </c>
      <c r="I2157" s="20" t="s">
        <v>286</v>
      </c>
      <c r="J2157" s="8" t="s">
        <v>342</v>
      </c>
      <c r="K2157" s="8" t="s">
        <v>320</v>
      </c>
      <c r="L2157" s="163">
        <f t="shared" si="68"/>
        <v>0</v>
      </c>
      <c r="M2157" s="163">
        <f t="shared" si="69"/>
        <v>0</v>
      </c>
      <c r="N2157" s="181"/>
      <c r="O2157" s="53"/>
      <c r="P2157" s="53"/>
      <c r="Q2157" s="53"/>
      <c r="R2157" s="53"/>
      <c r="S2157" s="41"/>
      <c r="T2157" s="8"/>
      <c r="U2157" s="8"/>
      <c r="V2157" s="8"/>
      <c r="W2157" s="8"/>
      <c r="X2157" s="56"/>
      <c r="Y2157" s="135"/>
      <c r="Z2157" s="135"/>
      <c r="AA2157" s="135"/>
      <c r="AB2157" s="135"/>
      <c r="AC2157" s="69"/>
      <c r="AD2157" s="8"/>
      <c r="AE2157" s="8"/>
      <c r="AF2157" s="8"/>
      <c r="AG2157" s="8"/>
      <c r="AH2157" s="56"/>
      <c r="AI2157" s="137"/>
      <c r="AJ2157" s="137"/>
      <c r="AK2157" s="137"/>
      <c r="AL2157" s="137"/>
      <c r="AM2157" s="81"/>
      <c r="AN2157" s="8"/>
      <c r="AO2157" s="8"/>
      <c r="AP2157" s="8"/>
      <c r="AQ2157" s="8"/>
      <c r="AR2157" s="56"/>
      <c r="AS2157" s="139"/>
      <c r="AT2157" s="139"/>
      <c r="AU2157" s="139"/>
      <c r="AV2157" s="139"/>
      <c r="AW2157" s="101"/>
      <c r="AX2157" s="8"/>
      <c r="AY2157" s="8"/>
      <c r="AZ2157" s="8"/>
      <c r="BA2157" s="8"/>
      <c r="BB2157" s="56"/>
      <c r="BC2157" s="141"/>
      <c r="BD2157" s="141"/>
      <c r="BE2157" s="141"/>
      <c r="BF2157" s="141"/>
      <c r="BG2157" s="110"/>
      <c r="BH2157" s="8"/>
      <c r="BI2157" s="8"/>
      <c r="BJ2157" s="8"/>
      <c r="BK2157" s="8"/>
      <c r="BL2157" s="56"/>
      <c r="BM2157" s="143"/>
      <c r="BN2157" s="143"/>
      <c r="BO2157" s="143"/>
      <c r="BP2157" s="143"/>
      <c r="BQ2157" s="118"/>
      <c r="BR2157" s="8"/>
      <c r="BS2157" s="8"/>
      <c r="BT2157" s="8"/>
      <c r="BU2157" s="8"/>
      <c r="BV2157" s="56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18" t="s">
        <v>5</v>
      </c>
      <c r="H2158" s="3">
        <v>2024</v>
      </c>
      <c r="I2158" s="20" t="s">
        <v>286</v>
      </c>
      <c r="J2158" s="8" t="s">
        <v>343</v>
      </c>
      <c r="K2158" s="8" t="s">
        <v>339</v>
      </c>
      <c r="L2158" s="163">
        <f t="shared" si="68"/>
        <v>0</v>
      </c>
      <c r="M2158" s="163">
        <f t="shared" si="69"/>
        <v>0</v>
      </c>
      <c r="N2158" s="181"/>
      <c r="O2158" s="53"/>
      <c r="P2158" s="53"/>
      <c r="Q2158" s="53"/>
      <c r="R2158" s="53"/>
      <c r="S2158" s="41"/>
      <c r="T2158" s="8"/>
      <c r="U2158" s="8"/>
      <c r="V2158" s="8"/>
      <c r="W2158" s="8"/>
      <c r="X2158" s="56"/>
      <c r="Y2158" s="135"/>
      <c r="Z2158" s="135"/>
      <c r="AA2158" s="135"/>
      <c r="AB2158" s="135"/>
      <c r="AC2158" s="69"/>
      <c r="AD2158" s="8"/>
      <c r="AE2158" s="8"/>
      <c r="AF2158" s="8"/>
      <c r="AG2158" s="8"/>
      <c r="AH2158" s="56"/>
      <c r="AI2158" s="137"/>
      <c r="AJ2158" s="137"/>
      <c r="AK2158" s="137"/>
      <c r="AL2158" s="137"/>
      <c r="AM2158" s="81"/>
      <c r="AN2158" s="8"/>
      <c r="AO2158" s="8"/>
      <c r="AP2158" s="8"/>
      <c r="AQ2158" s="8"/>
      <c r="AR2158" s="56"/>
      <c r="AS2158" s="139"/>
      <c r="AT2158" s="139"/>
      <c r="AU2158" s="139"/>
      <c r="AV2158" s="139"/>
      <c r="AW2158" s="101"/>
      <c r="AX2158" s="8"/>
      <c r="AY2158" s="8"/>
      <c r="AZ2158" s="8"/>
      <c r="BA2158" s="8"/>
      <c r="BB2158" s="56"/>
      <c r="BC2158" s="141"/>
      <c r="BD2158" s="141"/>
      <c r="BE2158" s="141"/>
      <c r="BF2158" s="141"/>
      <c r="BG2158" s="110"/>
      <c r="BH2158" s="8"/>
      <c r="BI2158" s="8"/>
      <c r="BJ2158" s="8"/>
      <c r="BK2158" s="8"/>
      <c r="BL2158" s="56"/>
      <c r="BM2158" s="143"/>
      <c r="BN2158" s="143"/>
      <c r="BO2158" s="143"/>
      <c r="BP2158" s="143"/>
      <c r="BQ2158" s="118"/>
      <c r="BR2158" s="8"/>
      <c r="BS2158" s="8"/>
      <c r="BT2158" s="8"/>
      <c r="BU2158" s="8"/>
      <c r="BV2158" s="56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18" t="s">
        <v>5</v>
      </c>
      <c r="H2159" s="3">
        <v>2024</v>
      </c>
      <c r="I2159" s="20" t="s">
        <v>288</v>
      </c>
      <c r="J2159" s="8" t="s">
        <v>344</v>
      </c>
      <c r="K2159" s="8" t="s">
        <v>318</v>
      </c>
      <c r="L2159" s="163">
        <f t="shared" si="68"/>
        <v>0</v>
      </c>
      <c r="M2159" s="163">
        <f t="shared" si="69"/>
        <v>0</v>
      </c>
      <c r="N2159" s="181"/>
      <c r="O2159" s="53"/>
      <c r="P2159" s="53"/>
      <c r="Q2159" s="53"/>
      <c r="R2159" s="53"/>
      <c r="S2159" s="41"/>
      <c r="T2159" s="8"/>
      <c r="U2159" s="8"/>
      <c r="V2159" s="8"/>
      <c r="W2159" s="8"/>
      <c r="X2159" s="56"/>
      <c r="Y2159" s="135"/>
      <c r="Z2159" s="135"/>
      <c r="AA2159" s="135"/>
      <c r="AB2159" s="135"/>
      <c r="AC2159" s="69"/>
      <c r="AD2159" s="8"/>
      <c r="AE2159" s="8"/>
      <c r="AF2159" s="8"/>
      <c r="AG2159" s="8"/>
      <c r="AH2159" s="56"/>
      <c r="AI2159" s="137"/>
      <c r="AJ2159" s="137"/>
      <c r="AK2159" s="137"/>
      <c r="AL2159" s="137"/>
      <c r="AM2159" s="81"/>
      <c r="AN2159" s="8"/>
      <c r="AO2159" s="8"/>
      <c r="AP2159" s="8"/>
      <c r="AQ2159" s="8"/>
      <c r="AR2159" s="56"/>
      <c r="AS2159" s="139"/>
      <c r="AT2159" s="139"/>
      <c r="AU2159" s="139"/>
      <c r="AV2159" s="139"/>
      <c r="AW2159" s="101"/>
      <c r="AX2159" s="8"/>
      <c r="AY2159" s="8"/>
      <c r="AZ2159" s="8"/>
      <c r="BA2159" s="8"/>
      <c r="BB2159" s="56"/>
      <c r="BC2159" s="141"/>
      <c r="BD2159" s="141"/>
      <c r="BE2159" s="141"/>
      <c r="BF2159" s="141"/>
      <c r="BG2159" s="110"/>
      <c r="BH2159" s="8"/>
      <c r="BI2159" s="8"/>
      <c r="BJ2159" s="8"/>
      <c r="BK2159" s="8"/>
      <c r="BL2159" s="56"/>
      <c r="BM2159" s="143"/>
      <c r="BN2159" s="143"/>
      <c r="BO2159" s="143"/>
      <c r="BP2159" s="143"/>
      <c r="BQ2159" s="118"/>
      <c r="BR2159" s="8"/>
      <c r="BS2159" s="8"/>
      <c r="BT2159" s="8"/>
      <c r="BU2159" s="8"/>
      <c r="BV2159" s="56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18" t="s">
        <v>5</v>
      </c>
      <c r="H2160" s="3">
        <v>2024</v>
      </c>
      <c r="I2160" s="20" t="s">
        <v>288</v>
      </c>
      <c r="J2160" s="2" t="s">
        <v>351</v>
      </c>
      <c r="K2160" s="2" t="s">
        <v>318</v>
      </c>
      <c r="L2160" s="163">
        <f t="shared" si="68"/>
        <v>0</v>
      </c>
      <c r="M2160" s="163">
        <f t="shared" si="69"/>
        <v>0</v>
      </c>
      <c r="N2160" s="181"/>
      <c r="O2160" s="53"/>
      <c r="P2160" s="53"/>
      <c r="Q2160" s="53"/>
      <c r="R2160" s="53"/>
      <c r="S2160" s="41"/>
      <c r="T2160" s="8"/>
      <c r="U2160" s="8"/>
      <c r="V2160" s="8"/>
      <c r="W2160" s="8"/>
      <c r="X2160" s="56"/>
      <c r="Y2160" s="135"/>
      <c r="Z2160" s="135"/>
      <c r="AA2160" s="135"/>
      <c r="AB2160" s="135"/>
      <c r="AC2160" s="69"/>
      <c r="AD2160" s="8"/>
      <c r="AE2160" s="8"/>
      <c r="AF2160" s="8"/>
      <c r="AG2160" s="8"/>
      <c r="AH2160" s="56"/>
      <c r="AI2160" s="137"/>
      <c r="AJ2160" s="137"/>
      <c r="AK2160" s="137"/>
      <c r="AL2160" s="137"/>
      <c r="AM2160" s="81"/>
      <c r="AN2160" s="8"/>
      <c r="AO2160" s="8"/>
      <c r="AP2160" s="8"/>
      <c r="AQ2160" s="8"/>
      <c r="AR2160" s="56"/>
      <c r="AS2160" s="139"/>
      <c r="AT2160" s="139"/>
      <c r="AU2160" s="139"/>
      <c r="AV2160" s="139"/>
      <c r="AW2160" s="101"/>
      <c r="AX2160" s="8"/>
      <c r="AY2160" s="8"/>
      <c r="AZ2160" s="8"/>
      <c r="BA2160" s="8"/>
      <c r="BB2160" s="56"/>
      <c r="BC2160" s="141"/>
      <c r="BD2160" s="141"/>
      <c r="BE2160" s="141"/>
      <c r="BF2160" s="141"/>
      <c r="BG2160" s="110"/>
      <c r="BH2160" s="8"/>
      <c r="BI2160" s="8"/>
      <c r="BJ2160" s="8"/>
      <c r="BK2160" s="8"/>
      <c r="BL2160" s="56"/>
      <c r="BM2160" s="143"/>
      <c r="BN2160" s="143"/>
      <c r="BO2160" s="143"/>
      <c r="BP2160" s="143"/>
      <c r="BQ2160" s="118"/>
      <c r="BR2160" s="8"/>
      <c r="BS2160" s="8"/>
      <c r="BT2160" s="8"/>
      <c r="BU2160" s="8"/>
      <c r="BV2160" s="56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18" t="s">
        <v>5</v>
      </c>
      <c r="H2161" s="3">
        <v>2024</v>
      </c>
      <c r="I2161" s="20" t="s">
        <v>288</v>
      </c>
      <c r="J2161" s="2" t="s">
        <v>352</v>
      </c>
      <c r="K2161" s="2" t="s">
        <v>321</v>
      </c>
      <c r="L2161" s="163">
        <f t="shared" si="68"/>
        <v>0</v>
      </c>
      <c r="M2161" s="163">
        <f t="shared" si="69"/>
        <v>0</v>
      </c>
      <c r="N2161" s="181"/>
      <c r="O2161" s="33"/>
      <c r="P2161" s="33"/>
      <c r="Q2161" s="33"/>
      <c r="R2161" s="33"/>
      <c r="S2161" s="41"/>
      <c r="T2161" s="2"/>
      <c r="U2161" s="2"/>
      <c r="V2161" s="2"/>
      <c r="W2161" s="2"/>
      <c r="X2161" s="56"/>
      <c r="Y2161" s="62"/>
      <c r="Z2161" s="62"/>
      <c r="AA2161" s="62"/>
      <c r="AB2161" s="62"/>
      <c r="AC2161" s="69"/>
      <c r="AD2161" s="2"/>
      <c r="AE2161" s="2"/>
      <c r="AF2161" s="2"/>
      <c r="AG2161" s="2"/>
      <c r="AH2161" s="56"/>
      <c r="AI2161" s="72"/>
      <c r="AJ2161" s="72"/>
      <c r="AK2161" s="72"/>
      <c r="AL2161" s="72"/>
      <c r="AM2161" s="81"/>
      <c r="AN2161" s="2"/>
      <c r="AO2161" s="2"/>
      <c r="AP2161" s="2"/>
      <c r="AQ2161" s="2"/>
      <c r="AR2161" s="56"/>
      <c r="AS2161" s="85"/>
      <c r="AT2161" s="85"/>
      <c r="AU2161" s="85"/>
      <c r="AV2161" s="85"/>
      <c r="AW2161" s="101"/>
      <c r="AX2161" s="2"/>
      <c r="AY2161" s="2"/>
      <c r="AZ2161" s="2"/>
      <c r="BA2161" s="2"/>
      <c r="BB2161" s="56"/>
      <c r="BC2161" s="105"/>
      <c r="BD2161" s="105"/>
      <c r="BE2161" s="105"/>
      <c r="BF2161" s="105"/>
      <c r="BG2161" s="110"/>
      <c r="BH2161" s="2"/>
      <c r="BI2161" s="2"/>
      <c r="BJ2161" s="2"/>
      <c r="BK2161" s="2"/>
      <c r="BL2161" s="56"/>
      <c r="BM2161" s="48"/>
      <c r="BN2161" s="48"/>
      <c r="BO2161" s="48"/>
      <c r="BP2161" s="48"/>
      <c r="BQ2161" s="118"/>
      <c r="BR2161" s="2"/>
      <c r="BS2161" s="2"/>
      <c r="BT2161" s="2"/>
      <c r="BU2161" s="2"/>
      <c r="BV2161" s="56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18" t="s">
        <v>5</v>
      </c>
      <c r="H2162" s="3">
        <v>2024</v>
      </c>
      <c r="I2162" s="20" t="s">
        <v>288</v>
      </c>
      <c r="J2162" s="2" t="s">
        <v>345</v>
      </c>
      <c r="K2162" s="2" t="s">
        <v>318</v>
      </c>
      <c r="L2162" s="163">
        <f t="shared" si="68"/>
        <v>0</v>
      </c>
      <c r="M2162" s="163">
        <f t="shared" si="69"/>
        <v>0</v>
      </c>
      <c r="N2162" s="181"/>
      <c r="O2162" s="34"/>
      <c r="P2162" s="33"/>
      <c r="Q2162" s="33"/>
      <c r="R2162" s="33"/>
      <c r="S2162" s="41"/>
      <c r="T2162" s="3"/>
      <c r="U2162" s="2"/>
      <c r="V2162" s="2"/>
      <c r="W2162" s="2"/>
      <c r="X2162" s="56"/>
      <c r="Y2162" s="64"/>
      <c r="Z2162" s="62"/>
      <c r="AA2162" s="62"/>
      <c r="AB2162" s="62"/>
      <c r="AC2162" s="69"/>
      <c r="AD2162" s="3"/>
      <c r="AE2162" s="2"/>
      <c r="AF2162" s="2"/>
      <c r="AG2162" s="2"/>
      <c r="AH2162" s="56"/>
      <c r="AI2162" s="73"/>
      <c r="AJ2162" s="72"/>
      <c r="AK2162" s="72"/>
      <c r="AL2162" s="72"/>
      <c r="AM2162" s="81"/>
      <c r="AN2162" s="3"/>
      <c r="AO2162" s="2"/>
      <c r="AP2162" s="2"/>
      <c r="AQ2162" s="2"/>
      <c r="AR2162" s="56"/>
      <c r="AS2162" s="86"/>
      <c r="AT2162" s="85"/>
      <c r="AU2162" s="85"/>
      <c r="AV2162" s="85"/>
      <c r="AW2162" s="101"/>
      <c r="AX2162" s="3"/>
      <c r="AY2162" s="2"/>
      <c r="AZ2162" s="2"/>
      <c r="BA2162" s="2"/>
      <c r="BB2162" s="56"/>
      <c r="BC2162" s="106"/>
      <c r="BD2162" s="105"/>
      <c r="BE2162" s="105"/>
      <c r="BF2162" s="105"/>
      <c r="BG2162" s="110"/>
      <c r="BH2162" s="3"/>
      <c r="BI2162" s="2"/>
      <c r="BJ2162" s="2"/>
      <c r="BK2162" s="2"/>
      <c r="BL2162" s="56"/>
      <c r="BM2162" s="49"/>
      <c r="BN2162" s="48"/>
      <c r="BO2162" s="48"/>
      <c r="BP2162" s="48"/>
      <c r="BQ2162" s="118"/>
      <c r="BR2162" s="3"/>
      <c r="BS2162" s="2"/>
      <c r="BT2162" s="2"/>
      <c r="BU2162" s="2"/>
      <c r="BV2162" s="56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18" t="s">
        <v>5</v>
      </c>
      <c r="H2163" s="3">
        <v>2024</v>
      </c>
      <c r="I2163" s="20" t="s">
        <v>289</v>
      </c>
      <c r="J2163" s="2" t="s">
        <v>268</v>
      </c>
      <c r="K2163" s="2" t="s">
        <v>318</v>
      </c>
      <c r="L2163" s="163">
        <f t="shared" si="68"/>
        <v>0</v>
      </c>
      <c r="M2163" s="163">
        <f t="shared" si="69"/>
        <v>0</v>
      </c>
      <c r="N2163" s="181"/>
      <c r="O2163" s="33"/>
      <c r="P2163" s="33"/>
      <c r="Q2163" s="33"/>
      <c r="R2163" s="33"/>
      <c r="S2163" s="41"/>
      <c r="T2163" s="2"/>
      <c r="U2163" s="2"/>
      <c r="V2163" s="2"/>
      <c r="W2163" s="2"/>
      <c r="X2163" s="56"/>
      <c r="Y2163" s="62"/>
      <c r="Z2163" s="62"/>
      <c r="AA2163" s="62"/>
      <c r="AB2163" s="62"/>
      <c r="AC2163" s="69"/>
      <c r="AD2163" s="2"/>
      <c r="AE2163" s="2"/>
      <c r="AF2163" s="2"/>
      <c r="AG2163" s="2"/>
      <c r="AH2163" s="56"/>
      <c r="AI2163" s="72"/>
      <c r="AJ2163" s="72"/>
      <c r="AK2163" s="72"/>
      <c r="AL2163" s="72"/>
      <c r="AM2163" s="81"/>
      <c r="AN2163" s="2"/>
      <c r="AO2163" s="2"/>
      <c r="AP2163" s="2"/>
      <c r="AQ2163" s="2"/>
      <c r="AR2163" s="56"/>
      <c r="AS2163" s="85"/>
      <c r="AT2163" s="85"/>
      <c r="AU2163" s="85"/>
      <c r="AV2163" s="85"/>
      <c r="AW2163" s="101"/>
      <c r="AX2163" s="2"/>
      <c r="AY2163" s="2"/>
      <c r="AZ2163" s="2"/>
      <c r="BA2163" s="2"/>
      <c r="BB2163" s="56"/>
      <c r="BC2163" s="105"/>
      <c r="BD2163" s="105"/>
      <c r="BE2163" s="105"/>
      <c r="BF2163" s="105"/>
      <c r="BG2163" s="110"/>
      <c r="BH2163" s="2"/>
      <c r="BI2163" s="2"/>
      <c r="BJ2163" s="2"/>
      <c r="BK2163" s="2"/>
      <c r="BL2163" s="56"/>
      <c r="BM2163" s="48"/>
      <c r="BN2163" s="48"/>
      <c r="BO2163" s="48"/>
      <c r="BP2163" s="48"/>
      <c r="BQ2163" s="118"/>
      <c r="BR2163" s="2"/>
      <c r="BS2163" s="2"/>
      <c r="BT2163" s="2"/>
      <c r="BU2163" s="2"/>
      <c r="BV2163" s="56"/>
    </row>
    <row r="2164" spans="1:74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18" t="s">
        <v>5</v>
      </c>
      <c r="H2164" s="3">
        <v>2024</v>
      </c>
      <c r="I2164" s="20" t="s">
        <v>289</v>
      </c>
      <c r="J2164" s="2" t="s">
        <v>292</v>
      </c>
      <c r="K2164" s="2" t="s">
        <v>318</v>
      </c>
      <c r="L2164" s="163">
        <f t="shared" si="68"/>
        <v>0</v>
      </c>
      <c r="M2164" s="163">
        <f t="shared" si="69"/>
        <v>0</v>
      </c>
      <c r="N2164" s="181"/>
      <c r="O2164" s="33"/>
      <c r="P2164" s="33"/>
      <c r="Q2164" s="33"/>
      <c r="R2164" s="33"/>
      <c r="S2164" s="41"/>
      <c r="T2164" s="2"/>
      <c r="U2164" s="2"/>
      <c r="V2164" s="2"/>
      <c r="W2164" s="2"/>
      <c r="X2164" s="56"/>
      <c r="Y2164" s="62"/>
      <c r="Z2164" s="62"/>
      <c r="AA2164" s="62"/>
      <c r="AB2164" s="62"/>
      <c r="AC2164" s="69"/>
      <c r="AD2164" s="2"/>
      <c r="AE2164" s="2"/>
      <c r="AF2164" s="2"/>
      <c r="AG2164" s="2"/>
      <c r="AH2164" s="56"/>
      <c r="AI2164" s="72"/>
      <c r="AJ2164" s="72"/>
      <c r="AK2164" s="72"/>
      <c r="AL2164" s="72"/>
      <c r="AM2164" s="81"/>
      <c r="AN2164" s="2"/>
      <c r="AO2164" s="2"/>
      <c r="AP2164" s="2"/>
      <c r="AQ2164" s="2"/>
      <c r="AR2164" s="56"/>
      <c r="AS2164" s="85"/>
      <c r="AT2164" s="85"/>
      <c r="AU2164" s="85"/>
      <c r="AV2164" s="85"/>
      <c r="AW2164" s="101"/>
      <c r="AX2164" s="2"/>
      <c r="AY2164" s="2"/>
      <c r="AZ2164" s="2"/>
      <c r="BA2164" s="2"/>
      <c r="BB2164" s="56"/>
      <c r="BC2164" s="105"/>
      <c r="BD2164" s="105"/>
      <c r="BE2164" s="105"/>
      <c r="BF2164" s="105"/>
      <c r="BG2164" s="110"/>
      <c r="BH2164" s="2"/>
      <c r="BI2164" s="2"/>
      <c r="BJ2164" s="2"/>
      <c r="BK2164" s="2"/>
      <c r="BL2164" s="56"/>
      <c r="BM2164" s="48"/>
      <c r="BN2164" s="48"/>
      <c r="BO2164" s="48"/>
      <c r="BP2164" s="48"/>
      <c r="BQ2164" s="118"/>
      <c r="BR2164" s="2"/>
      <c r="BS2164" s="2"/>
      <c r="BT2164" s="2"/>
      <c r="BU2164" s="2"/>
      <c r="BV2164" s="56"/>
    </row>
    <row r="2165" spans="1:74" ht="15.6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18" t="s">
        <v>5</v>
      </c>
      <c r="H2165" s="3">
        <v>2024</v>
      </c>
      <c r="I2165" s="20" t="s">
        <v>285</v>
      </c>
      <c r="J2165" s="2" t="s">
        <v>293</v>
      </c>
      <c r="K2165" s="2" t="s">
        <v>318</v>
      </c>
      <c r="L2165" s="163">
        <f t="shared" si="68"/>
        <v>0</v>
      </c>
      <c r="M2165" s="163">
        <f t="shared" si="69"/>
        <v>0</v>
      </c>
      <c r="N2165" s="181"/>
      <c r="O2165" s="33"/>
      <c r="P2165" s="33"/>
      <c r="Q2165" s="33"/>
      <c r="R2165" s="35"/>
      <c r="S2165" s="41"/>
      <c r="T2165" s="2"/>
      <c r="U2165" s="2"/>
      <c r="V2165" s="2"/>
      <c r="W2165" s="29"/>
      <c r="X2165" s="56"/>
      <c r="Y2165" s="62"/>
      <c r="Z2165" s="62"/>
      <c r="AA2165" s="62"/>
      <c r="AB2165" s="63"/>
      <c r="AC2165" s="69"/>
      <c r="AD2165" s="2"/>
      <c r="AE2165" s="2"/>
      <c r="AF2165" s="2"/>
      <c r="AG2165" s="29"/>
      <c r="AH2165" s="56"/>
      <c r="AI2165" s="72"/>
      <c r="AJ2165" s="72"/>
      <c r="AK2165" s="72"/>
      <c r="AL2165" s="74"/>
      <c r="AM2165" s="81"/>
      <c r="AN2165" s="2"/>
      <c r="AO2165" s="2"/>
      <c r="AP2165" s="2"/>
      <c r="AQ2165" s="29"/>
      <c r="AR2165" s="56"/>
      <c r="AS2165" s="85"/>
      <c r="AT2165" s="85"/>
      <c r="AU2165" s="85"/>
      <c r="AV2165" s="87"/>
      <c r="AW2165" s="101"/>
      <c r="AX2165" s="2"/>
      <c r="AY2165" s="2"/>
      <c r="AZ2165" s="2"/>
      <c r="BA2165" s="29"/>
      <c r="BB2165" s="56"/>
      <c r="BC2165" s="105"/>
      <c r="BD2165" s="105"/>
      <c r="BE2165" s="105"/>
      <c r="BF2165" s="107"/>
      <c r="BG2165" s="110"/>
      <c r="BH2165" s="2"/>
      <c r="BI2165" s="2"/>
      <c r="BJ2165" s="2"/>
      <c r="BK2165" s="29"/>
      <c r="BL2165" s="56"/>
      <c r="BM2165" s="48"/>
      <c r="BN2165" s="48"/>
      <c r="BO2165" s="48"/>
      <c r="BP2165" s="114"/>
      <c r="BQ2165" s="118"/>
      <c r="BR2165" s="2"/>
      <c r="BS2165" s="2"/>
      <c r="BT2165" s="2"/>
      <c r="BU2165" s="29"/>
      <c r="BV2165" s="56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18" t="s">
        <v>5</v>
      </c>
      <c r="H2166" s="3">
        <v>2024</v>
      </c>
      <c r="I2166" s="20" t="s">
        <v>287</v>
      </c>
      <c r="J2166" s="2" t="s">
        <v>269</v>
      </c>
      <c r="K2166" s="2" t="s">
        <v>320</v>
      </c>
      <c r="L2166" s="163">
        <f t="shared" si="68"/>
        <v>1</v>
      </c>
      <c r="M2166" s="163">
        <f t="shared" si="69"/>
        <v>1.196</v>
      </c>
      <c r="N2166" s="181"/>
      <c r="O2166" s="33"/>
      <c r="P2166" s="33"/>
      <c r="Q2166" s="33"/>
      <c r="R2166" s="33"/>
      <c r="S2166" s="42"/>
      <c r="T2166" s="2"/>
      <c r="U2166" s="2"/>
      <c r="V2166" s="2"/>
      <c r="W2166" s="2"/>
      <c r="X2166" s="55"/>
      <c r="Y2166" s="62"/>
      <c r="Z2166" s="62"/>
      <c r="AA2166" s="62"/>
      <c r="AB2166" s="64">
        <v>1</v>
      </c>
      <c r="AC2166" s="68">
        <v>1.196</v>
      </c>
      <c r="AD2166" s="2"/>
      <c r="AE2166" s="2"/>
      <c r="AF2166" s="2"/>
      <c r="AG2166" s="2"/>
      <c r="AH2166" s="55"/>
      <c r="AI2166" s="72"/>
      <c r="AJ2166" s="72"/>
      <c r="AK2166" s="72"/>
      <c r="AL2166" s="72"/>
      <c r="AM2166" s="80"/>
      <c r="AN2166" s="2"/>
      <c r="AO2166" s="2"/>
      <c r="AP2166" s="2"/>
      <c r="AQ2166" s="2"/>
      <c r="AR2166" s="55"/>
      <c r="AS2166" s="85"/>
      <c r="AT2166" s="85"/>
      <c r="AU2166" s="85"/>
      <c r="AV2166" s="85"/>
      <c r="AW2166" s="100"/>
      <c r="AX2166" s="2"/>
      <c r="AY2166" s="2"/>
      <c r="AZ2166" s="2"/>
      <c r="BA2166" s="2"/>
      <c r="BB2166" s="55"/>
      <c r="BC2166" s="105"/>
      <c r="BD2166" s="105"/>
      <c r="BE2166" s="105"/>
      <c r="BF2166" s="105"/>
      <c r="BG2166" s="109"/>
      <c r="BH2166" s="2"/>
      <c r="BI2166" s="2"/>
      <c r="BJ2166" s="2"/>
      <c r="BK2166" s="2"/>
      <c r="BL2166" s="55"/>
      <c r="BM2166" s="48"/>
      <c r="BN2166" s="48"/>
      <c r="BO2166" s="48"/>
      <c r="BP2166" s="48"/>
      <c r="BQ2166" s="117"/>
      <c r="BR2166" s="2"/>
      <c r="BS2166" s="2"/>
      <c r="BT2166" s="2"/>
      <c r="BU2166" s="2"/>
      <c r="BV2166" s="55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18" t="s">
        <v>5</v>
      </c>
      <c r="H2167" s="3">
        <v>2024</v>
      </c>
      <c r="I2167" s="20" t="s">
        <v>287</v>
      </c>
      <c r="J2167" s="2" t="s">
        <v>270</v>
      </c>
      <c r="K2167" s="2" t="s">
        <v>320</v>
      </c>
      <c r="L2167" s="163">
        <f t="shared" si="68"/>
        <v>0</v>
      </c>
      <c r="M2167" s="163">
        <f t="shared" si="69"/>
        <v>0</v>
      </c>
      <c r="N2167" s="181"/>
      <c r="O2167" s="33"/>
      <c r="P2167" s="33"/>
      <c r="Q2167" s="33"/>
      <c r="R2167" s="33"/>
      <c r="S2167" s="42"/>
      <c r="T2167" s="2"/>
      <c r="U2167" s="2"/>
      <c r="V2167" s="2"/>
      <c r="W2167" s="2"/>
      <c r="X2167" s="55"/>
      <c r="Y2167" s="62"/>
      <c r="Z2167" s="62"/>
      <c r="AA2167" s="62"/>
      <c r="AB2167" s="62"/>
      <c r="AC2167" s="68"/>
      <c r="AD2167" s="2"/>
      <c r="AE2167" s="2"/>
      <c r="AF2167" s="2"/>
      <c r="AG2167" s="2"/>
      <c r="AH2167" s="55"/>
      <c r="AI2167" s="72"/>
      <c r="AJ2167" s="72"/>
      <c r="AK2167" s="72"/>
      <c r="AL2167" s="72"/>
      <c r="AM2167" s="80"/>
      <c r="AN2167" s="2"/>
      <c r="AO2167" s="2"/>
      <c r="AP2167" s="2"/>
      <c r="AQ2167" s="2"/>
      <c r="AR2167" s="55"/>
      <c r="AS2167" s="85"/>
      <c r="AT2167" s="85"/>
      <c r="AU2167" s="85"/>
      <c r="AV2167" s="85"/>
      <c r="AW2167" s="100"/>
      <c r="AX2167" s="2"/>
      <c r="AY2167" s="2"/>
      <c r="AZ2167" s="2"/>
      <c r="BA2167" s="2"/>
      <c r="BB2167" s="55"/>
      <c r="BC2167" s="105"/>
      <c r="BD2167" s="105"/>
      <c r="BE2167" s="105"/>
      <c r="BF2167" s="105"/>
      <c r="BG2167" s="109"/>
      <c r="BH2167" s="2"/>
      <c r="BI2167" s="2"/>
      <c r="BJ2167" s="2"/>
      <c r="BK2167" s="2"/>
      <c r="BL2167" s="55"/>
      <c r="BM2167" s="48"/>
      <c r="BN2167" s="48"/>
      <c r="BO2167" s="48"/>
      <c r="BP2167" s="48"/>
      <c r="BQ2167" s="117"/>
      <c r="BR2167" s="2"/>
      <c r="BS2167" s="2"/>
      <c r="BT2167" s="2"/>
      <c r="BU2167" s="2"/>
      <c r="BV2167" s="55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18" t="s">
        <v>5</v>
      </c>
      <c r="H2168" s="3">
        <v>2024</v>
      </c>
      <c r="I2168" s="20" t="s">
        <v>290</v>
      </c>
      <c r="J2168" s="2" t="s">
        <v>271</v>
      </c>
      <c r="K2168" s="2" t="s">
        <v>321</v>
      </c>
      <c r="L2168" s="163">
        <f t="shared" si="68"/>
        <v>0</v>
      </c>
      <c r="M2168" s="163">
        <f t="shared" si="69"/>
        <v>0</v>
      </c>
      <c r="N2168" s="181"/>
      <c r="O2168" s="33"/>
      <c r="P2168" s="33"/>
      <c r="Q2168" s="33"/>
      <c r="R2168" s="33"/>
      <c r="S2168" s="42"/>
      <c r="T2168" s="2"/>
      <c r="U2168" s="2"/>
      <c r="V2168" s="2"/>
      <c r="W2168" s="2"/>
      <c r="X2168" s="55"/>
      <c r="Y2168" s="62"/>
      <c r="Z2168" s="62"/>
      <c r="AA2168" s="62"/>
      <c r="AB2168" s="62"/>
      <c r="AC2168" s="68"/>
      <c r="AD2168" s="2"/>
      <c r="AE2168" s="2"/>
      <c r="AF2168" s="2"/>
      <c r="AG2168" s="2"/>
      <c r="AH2168" s="55"/>
      <c r="AI2168" s="72"/>
      <c r="AJ2168" s="72"/>
      <c r="AK2168" s="72"/>
      <c r="AL2168" s="72"/>
      <c r="AM2168" s="80"/>
      <c r="AN2168" s="2"/>
      <c r="AO2168" s="2"/>
      <c r="AP2168" s="2"/>
      <c r="AQ2168" s="2"/>
      <c r="AR2168" s="55"/>
      <c r="AS2168" s="85"/>
      <c r="AT2168" s="85"/>
      <c r="AU2168" s="85"/>
      <c r="AV2168" s="85"/>
      <c r="AW2168" s="100"/>
      <c r="AX2168" s="2"/>
      <c r="AY2168" s="2"/>
      <c r="AZ2168" s="2"/>
      <c r="BA2168" s="2"/>
      <c r="BB2168" s="55"/>
      <c r="BC2168" s="105"/>
      <c r="BD2168" s="105"/>
      <c r="BE2168" s="105"/>
      <c r="BF2168" s="105"/>
      <c r="BG2168" s="109"/>
      <c r="BH2168" s="2"/>
      <c r="BI2168" s="2"/>
      <c r="BJ2168" s="2"/>
      <c r="BK2168" s="2"/>
      <c r="BL2168" s="55"/>
      <c r="BM2168" s="48"/>
      <c r="BN2168" s="48"/>
      <c r="BO2168" s="48"/>
      <c r="BP2168" s="48"/>
      <c r="BQ2168" s="117"/>
      <c r="BR2168" s="2"/>
      <c r="BS2168" s="2"/>
      <c r="BT2168" s="2"/>
      <c r="BU2168" s="2"/>
      <c r="BV2168" s="55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18" t="s">
        <v>5</v>
      </c>
      <c r="H2169" s="3">
        <v>2024</v>
      </c>
      <c r="I2169" s="20" t="s">
        <v>284</v>
      </c>
      <c r="J2169" s="2" t="s">
        <v>294</v>
      </c>
      <c r="K2169" s="2" t="s">
        <v>320</v>
      </c>
      <c r="L2169" s="163">
        <f t="shared" si="68"/>
        <v>0</v>
      </c>
      <c r="M2169" s="163">
        <f t="shared" si="69"/>
        <v>0</v>
      </c>
      <c r="N2169" s="181"/>
      <c r="O2169" s="33"/>
      <c r="P2169" s="33"/>
      <c r="Q2169" s="33"/>
      <c r="R2169" s="33"/>
      <c r="S2169" s="42"/>
      <c r="T2169" s="2"/>
      <c r="U2169" s="2"/>
      <c r="V2169" s="2"/>
      <c r="W2169" s="2"/>
      <c r="X2169" s="55"/>
      <c r="Y2169" s="62"/>
      <c r="Z2169" s="62"/>
      <c r="AA2169" s="62"/>
      <c r="AB2169" s="62"/>
      <c r="AC2169" s="68"/>
      <c r="AD2169" s="2"/>
      <c r="AE2169" s="2"/>
      <c r="AF2169" s="2"/>
      <c r="AG2169" s="2"/>
      <c r="AH2169" s="55"/>
      <c r="AI2169" s="72"/>
      <c r="AJ2169" s="72"/>
      <c r="AK2169" s="72"/>
      <c r="AL2169" s="72"/>
      <c r="AM2169" s="80"/>
      <c r="AN2169" s="2"/>
      <c r="AO2169" s="2"/>
      <c r="AP2169" s="2"/>
      <c r="AQ2169" s="2"/>
      <c r="AR2169" s="55"/>
      <c r="AS2169" s="85"/>
      <c r="AT2169" s="85"/>
      <c r="AU2169" s="85"/>
      <c r="AV2169" s="85"/>
      <c r="AW2169" s="100"/>
      <c r="AX2169" s="2"/>
      <c r="AY2169" s="2"/>
      <c r="AZ2169" s="2"/>
      <c r="BA2169" s="2"/>
      <c r="BB2169" s="55"/>
      <c r="BC2169" s="105"/>
      <c r="BD2169" s="105"/>
      <c r="BE2169" s="105"/>
      <c r="BF2169" s="105"/>
      <c r="BG2169" s="109"/>
      <c r="BH2169" s="2"/>
      <c r="BI2169" s="2"/>
      <c r="BJ2169" s="2"/>
      <c r="BK2169" s="2"/>
      <c r="BL2169" s="55"/>
      <c r="BM2169" s="48"/>
      <c r="BN2169" s="48"/>
      <c r="BO2169" s="48"/>
      <c r="BP2169" s="48"/>
      <c r="BQ2169" s="117"/>
      <c r="BR2169" s="2"/>
      <c r="BS2169" s="2"/>
      <c r="BT2169" s="2"/>
      <c r="BU2169" s="2"/>
      <c r="BV2169" s="55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18" t="s">
        <v>5</v>
      </c>
      <c r="H2170" s="3">
        <v>2024</v>
      </c>
      <c r="I2170" s="20" t="s">
        <v>284</v>
      </c>
      <c r="J2170" s="2" t="s">
        <v>346</v>
      </c>
      <c r="K2170" s="2" t="s">
        <v>320</v>
      </c>
      <c r="L2170" s="163">
        <f t="shared" si="68"/>
        <v>0</v>
      </c>
      <c r="M2170" s="163">
        <f t="shared" si="69"/>
        <v>0</v>
      </c>
      <c r="N2170" s="181"/>
      <c r="O2170" s="36"/>
      <c r="P2170" s="33"/>
      <c r="Q2170" s="33"/>
      <c r="R2170" s="33"/>
      <c r="S2170" s="42"/>
      <c r="T2170" s="2"/>
      <c r="U2170" s="2"/>
      <c r="V2170" s="2"/>
      <c r="W2170" s="2"/>
      <c r="X2170" s="55"/>
      <c r="Y2170" s="62"/>
      <c r="Z2170" s="62"/>
      <c r="AA2170" s="62"/>
      <c r="AB2170" s="62"/>
      <c r="AC2170" s="68"/>
      <c r="AD2170" s="2"/>
      <c r="AE2170" s="2"/>
      <c r="AF2170" s="2"/>
      <c r="AG2170" s="2"/>
      <c r="AH2170" s="55"/>
      <c r="AI2170" s="72"/>
      <c r="AJ2170" s="72"/>
      <c r="AK2170" s="72"/>
      <c r="AL2170" s="72"/>
      <c r="AM2170" s="80"/>
      <c r="AN2170" s="2"/>
      <c r="AO2170" s="2"/>
      <c r="AP2170" s="2"/>
      <c r="AQ2170" s="2"/>
      <c r="AR2170" s="55"/>
      <c r="AS2170" s="85"/>
      <c r="AT2170" s="85"/>
      <c r="AU2170" s="85"/>
      <c r="AV2170" s="85"/>
      <c r="AW2170" s="100"/>
      <c r="AX2170" s="2"/>
      <c r="AY2170" s="2"/>
      <c r="AZ2170" s="2"/>
      <c r="BA2170" s="2"/>
      <c r="BB2170" s="55"/>
      <c r="BC2170" s="105"/>
      <c r="BD2170" s="105"/>
      <c r="BE2170" s="105"/>
      <c r="BF2170" s="105"/>
      <c r="BG2170" s="109"/>
      <c r="BH2170" s="2"/>
      <c r="BI2170" s="2"/>
      <c r="BJ2170" s="2"/>
      <c r="BK2170" s="2"/>
      <c r="BL2170" s="55"/>
      <c r="BM2170" s="48"/>
      <c r="BN2170" s="48"/>
      <c r="BO2170" s="48"/>
      <c r="BP2170" s="48"/>
      <c r="BQ2170" s="117"/>
      <c r="BR2170" s="2"/>
      <c r="BS2170" s="2"/>
      <c r="BT2170" s="2"/>
      <c r="BU2170" s="2"/>
      <c r="BV2170" s="55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18" t="s">
        <v>5</v>
      </c>
      <c r="H2171" s="3">
        <v>2024</v>
      </c>
      <c r="I2171" s="20" t="s">
        <v>284</v>
      </c>
      <c r="J2171" s="2" t="s">
        <v>295</v>
      </c>
      <c r="K2171" s="2" t="s">
        <v>320</v>
      </c>
      <c r="L2171" s="163">
        <f t="shared" si="68"/>
        <v>0</v>
      </c>
      <c r="M2171" s="163">
        <f t="shared" si="69"/>
        <v>0</v>
      </c>
      <c r="N2171" s="181"/>
      <c r="O2171" s="33"/>
      <c r="P2171" s="33"/>
      <c r="Q2171" s="33"/>
      <c r="R2171" s="33"/>
      <c r="S2171" s="42"/>
      <c r="T2171" s="2"/>
      <c r="U2171" s="2"/>
      <c r="V2171" s="2"/>
      <c r="W2171" s="2"/>
      <c r="X2171" s="55"/>
      <c r="Y2171" s="62"/>
      <c r="Z2171" s="62"/>
      <c r="AA2171" s="62"/>
      <c r="AB2171" s="62"/>
      <c r="AC2171" s="68"/>
      <c r="AD2171" s="2"/>
      <c r="AE2171" s="2"/>
      <c r="AF2171" s="2"/>
      <c r="AG2171" s="2"/>
      <c r="AH2171" s="55"/>
      <c r="AI2171" s="72"/>
      <c r="AJ2171" s="72"/>
      <c r="AK2171" s="72"/>
      <c r="AL2171" s="72"/>
      <c r="AM2171" s="80"/>
      <c r="AN2171" s="2"/>
      <c r="AO2171" s="2"/>
      <c r="AP2171" s="2"/>
      <c r="AQ2171" s="2"/>
      <c r="AR2171" s="55"/>
      <c r="AS2171" s="85"/>
      <c r="AT2171" s="85"/>
      <c r="AU2171" s="85"/>
      <c r="AV2171" s="85"/>
      <c r="AW2171" s="100"/>
      <c r="AX2171" s="2"/>
      <c r="AY2171" s="2"/>
      <c r="AZ2171" s="2"/>
      <c r="BA2171" s="2"/>
      <c r="BB2171" s="55"/>
      <c r="BC2171" s="105"/>
      <c r="BD2171" s="105"/>
      <c r="BE2171" s="105"/>
      <c r="BF2171" s="105"/>
      <c r="BG2171" s="109"/>
      <c r="BH2171" s="2"/>
      <c r="BI2171" s="2"/>
      <c r="BJ2171" s="2"/>
      <c r="BK2171" s="2"/>
      <c r="BL2171" s="55"/>
      <c r="BM2171" s="48"/>
      <c r="BN2171" s="48"/>
      <c r="BO2171" s="48"/>
      <c r="BP2171" s="48"/>
      <c r="BQ2171" s="117"/>
      <c r="BR2171" s="2"/>
      <c r="BS2171" s="2"/>
      <c r="BT2171" s="2"/>
      <c r="BU2171" s="2"/>
      <c r="BV2171" s="55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18" t="s">
        <v>5</v>
      </c>
      <c r="H2172" s="3">
        <v>2024</v>
      </c>
      <c r="I2172" s="20" t="s">
        <v>290</v>
      </c>
      <c r="J2172" s="2" t="s">
        <v>299</v>
      </c>
      <c r="K2172" s="2" t="s">
        <v>318</v>
      </c>
      <c r="L2172" s="163">
        <f t="shared" si="68"/>
        <v>0</v>
      </c>
      <c r="M2172" s="163">
        <f t="shared" si="69"/>
        <v>0</v>
      </c>
      <c r="N2172" s="181"/>
      <c r="O2172" s="33"/>
      <c r="P2172" s="33"/>
      <c r="Q2172" s="33"/>
      <c r="R2172" s="33"/>
      <c r="S2172" s="42"/>
      <c r="T2172" s="2"/>
      <c r="U2172" s="2"/>
      <c r="V2172" s="2"/>
      <c r="W2172" s="2"/>
      <c r="X2172" s="55"/>
      <c r="Y2172" s="62"/>
      <c r="Z2172" s="62"/>
      <c r="AA2172" s="62"/>
      <c r="AB2172" s="62"/>
      <c r="AC2172" s="68"/>
      <c r="AD2172" s="2"/>
      <c r="AE2172" s="2"/>
      <c r="AF2172" s="2"/>
      <c r="AG2172" s="2"/>
      <c r="AH2172" s="55"/>
      <c r="AI2172" s="72"/>
      <c r="AJ2172" s="72"/>
      <c r="AK2172" s="72"/>
      <c r="AL2172" s="72"/>
      <c r="AM2172" s="80"/>
      <c r="AN2172" s="2"/>
      <c r="AO2172" s="2"/>
      <c r="AP2172" s="2"/>
      <c r="AQ2172" s="2"/>
      <c r="AR2172" s="55"/>
      <c r="AS2172" s="85"/>
      <c r="AT2172" s="85"/>
      <c r="AU2172" s="85"/>
      <c r="AV2172" s="85"/>
      <c r="AW2172" s="100"/>
      <c r="AX2172" s="2"/>
      <c r="AY2172" s="2"/>
      <c r="AZ2172" s="2"/>
      <c r="BA2172" s="2"/>
      <c r="BB2172" s="55"/>
      <c r="BC2172" s="105"/>
      <c r="BD2172" s="105"/>
      <c r="BE2172" s="105"/>
      <c r="BF2172" s="105"/>
      <c r="BG2172" s="109"/>
      <c r="BH2172" s="2"/>
      <c r="BI2172" s="2"/>
      <c r="BJ2172" s="2"/>
      <c r="BK2172" s="2"/>
      <c r="BL2172" s="55"/>
      <c r="BM2172" s="48"/>
      <c r="BN2172" s="48"/>
      <c r="BO2172" s="48"/>
      <c r="BP2172" s="48"/>
      <c r="BQ2172" s="117"/>
      <c r="BR2172" s="2"/>
      <c r="BS2172" s="2"/>
      <c r="BT2172" s="2"/>
      <c r="BU2172" s="2"/>
      <c r="BV2172" s="55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18" t="s">
        <v>5</v>
      </c>
      <c r="H2173" s="3">
        <v>2024</v>
      </c>
      <c r="I2173" s="20" t="s">
        <v>315</v>
      </c>
      <c r="J2173" s="2" t="s">
        <v>347</v>
      </c>
      <c r="K2173" s="2" t="s">
        <v>320</v>
      </c>
      <c r="L2173" s="163">
        <f t="shared" si="68"/>
        <v>0</v>
      </c>
      <c r="M2173" s="163">
        <f t="shared" si="69"/>
        <v>0</v>
      </c>
      <c r="N2173" s="181"/>
      <c r="O2173" s="33"/>
      <c r="P2173" s="33"/>
      <c r="Q2173" s="33"/>
      <c r="R2173" s="33"/>
      <c r="S2173" s="42"/>
      <c r="T2173" s="2"/>
      <c r="U2173" s="2"/>
      <c r="V2173" s="2"/>
      <c r="W2173" s="2"/>
      <c r="X2173" s="55"/>
      <c r="Y2173" s="62"/>
      <c r="Z2173" s="62"/>
      <c r="AA2173" s="62"/>
      <c r="AB2173" s="62"/>
      <c r="AC2173" s="68"/>
      <c r="AD2173" s="2"/>
      <c r="AE2173" s="2"/>
      <c r="AF2173" s="2"/>
      <c r="AG2173" s="2"/>
      <c r="AH2173" s="55"/>
      <c r="AI2173" s="72"/>
      <c r="AJ2173" s="72"/>
      <c r="AK2173" s="72"/>
      <c r="AL2173" s="72"/>
      <c r="AM2173" s="80"/>
      <c r="AN2173" s="2"/>
      <c r="AO2173" s="2"/>
      <c r="AP2173" s="2"/>
      <c r="AQ2173" s="2"/>
      <c r="AR2173" s="55"/>
      <c r="AS2173" s="85"/>
      <c r="AT2173" s="85"/>
      <c r="AU2173" s="85"/>
      <c r="AV2173" s="85"/>
      <c r="AW2173" s="100"/>
      <c r="AX2173" s="2"/>
      <c r="AY2173" s="2"/>
      <c r="AZ2173" s="2"/>
      <c r="BA2173" s="2"/>
      <c r="BB2173" s="55"/>
      <c r="BC2173" s="105"/>
      <c r="BD2173" s="105"/>
      <c r="BE2173" s="105"/>
      <c r="BF2173" s="105"/>
      <c r="BG2173" s="109"/>
      <c r="BH2173" s="2"/>
      <c r="BI2173" s="2"/>
      <c r="BJ2173" s="2"/>
      <c r="BK2173" s="2"/>
      <c r="BL2173" s="55"/>
      <c r="BM2173" s="48"/>
      <c r="BN2173" s="48"/>
      <c r="BO2173" s="48"/>
      <c r="BP2173" s="48"/>
      <c r="BQ2173" s="117"/>
      <c r="BR2173" s="2"/>
      <c r="BS2173" s="2"/>
      <c r="BT2173" s="2"/>
      <c r="BU2173" s="2"/>
      <c r="BV2173" s="55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18" t="s">
        <v>5</v>
      </c>
      <c r="H2174" s="3">
        <v>2024</v>
      </c>
      <c r="I2174" s="20" t="s">
        <v>315</v>
      </c>
      <c r="J2174" s="2" t="s">
        <v>296</v>
      </c>
      <c r="K2174" s="2" t="s">
        <v>321</v>
      </c>
      <c r="L2174" s="163">
        <f t="shared" si="68"/>
        <v>0</v>
      </c>
      <c r="M2174" s="163">
        <f t="shared" si="69"/>
        <v>0</v>
      </c>
      <c r="N2174" s="181"/>
      <c r="O2174" s="33"/>
      <c r="P2174" s="33"/>
      <c r="Q2174" s="33"/>
      <c r="R2174" s="33"/>
      <c r="S2174" s="42"/>
      <c r="T2174" s="2"/>
      <c r="U2174" s="2"/>
      <c r="V2174" s="2"/>
      <c r="W2174" s="2"/>
      <c r="X2174" s="55"/>
      <c r="Y2174" s="62"/>
      <c r="Z2174" s="62"/>
      <c r="AA2174" s="62"/>
      <c r="AB2174" s="62"/>
      <c r="AC2174" s="68"/>
      <c r="AD2174" s="2"/>
      <c r="AE2174" s="2"/>
      <c r="AF2174" s="2"/>
      <c r="AG2174" s="2"/>
      <c r="AH2174" s="55"/>
      <c r="AI2174" s="72"/>
      <c r="AJ2174" s="72"/>
      <c r="AK2174" s="72"/>
      <c r="AL2174" s="72"/>
      <c r="AM2174" s="80"/>
      <c r="AN2174" s="2"/>
      <c r="AO2174" s="2"/>
      <c r="AP2174" s="2"/>
      <c r="AQ2174" s="2"/>
      <c r="AR2174" s="55"/>
      <c r="AS2174" s="85"/>
      <c r="AT2174" s="85"/>
      <c r="AU2174" s="85"/>
      <c r="AV2174" s="85"/>
      <c r="AW2174" s="100"/>
      <c r="AX2174" s="2"/>
      <c r="AY2174" s="2"/>
      <c r="AZ2174" s="2"/>
      <c r="BA2174" s="2"/>
      <c r="BB2174" s="55"/>
      <c r="BC2174" s="105"/>
      <c r="BD2174" s="105"/>
      <c r="BE2174" s="105"/>
      <c r="BF2174" s="105"/>
      <c r="BG2174" s="109"/>
      <c r="BH2174" s="2"/>
      <c r="BI2174" s="2"/>
      <c r="BJ2174" s="2"/>
      <c r="BK2174" s="2"/>
      <c r="BL2174" s="55"/>
      <c r="BM2174" s="48"/>
      <c r="BN2174" s="48"/>
      <c r="BO2174" s="48"/>
      <c r="BP2174" s="48"/>
      <c r="BQ2174" s="117"/>
      <c r="BR2174" s="2"/>
      <c r="BS2174" s="2"/>
      <c r="BT2174" s="2"/>
      <c r="BU2174" s="2"/>
      <c r="BV2174" s="55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18" t="s">
        <v>5</v>
      </c>
      <c r="H2175" s="3">
        <v>2024</v>
      </c>
      <c r="I2175" s="20" t="s">
        <v>316</v>
      </c>
      <c r="J2175" s="2" t="s">
        <v>297</v>
      </c>
      <c r="K2175" s="2" t="s">
        <v>318</v>
      </c>
      <c r="L2175" s="163">
        <f t="shared" si="68"/>
        <v>1.5E-3</v>
      </c>
      <c r="M2175" s="163">
        <f t="shared" si="69"/>
        <v>4.97</v>
      </c>
      <c r="N2175" s="181"/>
      <c r="O2175" s="33"/>
      <c r="P2175" s="33"/>
      <c r="Q2175" s="33"/>
      <c r="R2175" s="33"/>
      <c r="S2175" s="42"/>
      <c r="T2175" s="2"/>
      <c r="U2175" s="2"/>
      <c r="V2175" s="2"/>
      <c r="W2175" s="2"/>
      <c r="X2175" s="55"/>
      <c r="Y2175" s="62"/>
      <c r="Z2175" s="62"/>
      <c r="AA2175" s="62"/>
      <c r="AB2175" s="62"/>
      <c r="AC2175" s="68"/>
      <c r="AD2175" s="2"/>
      <c r="AE2175" s="2"/>
      <c r="AF2175" s="2"/>
      <c r="AG2175" s="2"/>
      <c r="AH2175" s="55"/>
      <c r="AI2175" s="72"/>
      <c r="AJ2175" s="72"/>
      <c r="AK2175" s="72"/>
      <c r="AL2175" s="72"/>
      <c r="AM2175" s="80"/>
      <c r="AN2175" s="2"/>
      <c r="AO2175" s="2"/>
      <c r="AP2175" s="2"/>
      <c r="AQ2175" s="2">
        <v>1.5E-3</v>
      </c>
      <c r="AR2175" s="55">
        <v>4.97</v>
      </c>
      <c r="AS2175" s="85"/>
      <c r="AT2175" s="85"/>
      <c r="AU2175" s="85"/>
      <c r="AV2175" s="85"/>
      <c r="AW2175" s="100"/>
      <c r="AX2175" s="2"/>
      <c r="AY2175" s="2"/>
      <c r="AZ2175" s="2"/>
      <c r="BA2175" s="2"/>
      <c r="BB2175" s="55"/>
      <c r="BC2175" s="105"/>
      <c r="BD2175" s="105"/>
      <c r="BE2175" s="105"/>
      <c r="BF2175" s="105"/>
      <c r="BG2175" s="109"/>
      <c r="BH2175" s="2"/>
      <c r="BI2175" s="2"/>
      <c r="BJ2175" s="2"/>
      <c r="BK2175" s="2"/>
      <c r="BL2175" s="55"/>
      <c r="BM2175" s="48"/>
      <c r="BN2175" s="48"/>
      <c r="BO2175" s="48"/>
      <c r="BP2175" s="48"/>
      <c r="BQ2175" s="117"/>
      <c r="BR2175" s="2"/>
      <c r="BS2175" s="2"/>
      <c r="BT2175" s="2"/>
      <c r="BU2175" s="2"/>
      <c r="BV2175" s="55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18" t="s">
        <v>5</v>
      </c>
      <c r="H2176" s="3">
        <v>2024</v>
      </c>
      <c r="I2176" s="20" t="s">
        <v>316</v>
      </c>
      <c r="J2176" s="8" t="s">
        <v>348</v>
      </c>
      <c r="K2176" s="8" t="s">
        <v>320</v>
      </c>
      <c r="L2176" s="163">
        <f t="shared" si="68"/>
        <v>0</v>
      </c>
      <c r="M2176" s="163">
        <f t="shared" si="69"/>
        <v>0</v>
      </c>
      <c r="N2176" s="181"/>
      <c r="O2176" s="33"/>
      <c r="P2176" s="33"/>
      <c r="Q2176" s="33"/>
      <c r="R2176" s="33"/>
      <c r="S2176" s="42"/>
      <c r="T2176" s="2"/>
      <c r="U2176" s="2"/>
      <c r="V2176" s="2"/>
      <c r="W2176" s="2"/>
      <c r="X2176" s="55"/>
      <c r="Y2176" s="62"/>
      <c r="Z2176" s="62"/>
      <c r="AA2176" s="62"/>
      <c r="AB2176" s="62"/>
      <c r="AC2176" s="68"/>
      <c r="AD2176" s="2"/>
      <c r="AE2176" s="2"/>
      <c r="AF2176" s="2"/>
      <c r="AG2176" s="2"/>
      <c r="AH2176" s="55"/>
      <c r="AI2176" s="72"/>
      <c r="AJ2176" s="72"/>
      <c r="AK2176" s="72"/>
      <c r="AL2176" s="72"/>
      <c r="AM2176" s="80"/>
      <c r="AN2176" s="2"/>
      <c r="AO2176" s="2"/>
      <c r="AP2176" s="2"/>
      <c r="AQ2176" s="2"/>
      <c r="AR2176" s="55"/>
      <c r="AS2176" s="85"/>
      <c r="AT2176" s="85"/>
      <c r="AU2176" s="85"/>
      <c r="AV2176" s="85"/>
      <c r="AW2176" s="100"/>
      <c r="AX2176" s="2"/>
      <c r="AY2176" s="2"/>
      <c r="AZ2176" s="2"/>
      <c r="BA2176" s="2"/>
      <c r="BB2176" s="55"/>
      <c r="BC2176" s="105"/>
      <c r="BD2176" s="105"/>
      <c r="BE2176" s="105"/>
      <c r="BF2176" s="105"/>
      <c r="BG2176" s="109"/>
      <c r="BH2176" s="2"/>
      <c r="BI2176" s="2"/>
      <c r="BJ2176" s="2"/>
      <c r="BK2176" s="2"/>
      <c r="BL2176" s="55"/>
      <c r="BM2176" s="48"/>
      <c r="BN2176" s="48"/>
      <c r="BO2176" s="48"/>
      <c r="BP2176" s="48"/>
      <c r="BQ2176" s="117"/>
      <c r="BR2176" s="2"/>
      <c r="BS2176" s="2"/>
      <c r="BT2176" s="2"/>
      <c r="BU2176" s="2"/>
      <c r="BV2176" s="55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18" t="s">
        <v>5</v>
      </c>
      <c r="H2177" s="3">
        <v>2024</v>
      </c>
      <c r="I2177" s="20" t="s">
        <v>282</v>
      </c>
      <c r="J2177" s="2" t="s">
        <v>272</v>
      </c>
      <c r="K2177" s="2" t="s">
        <v>321</v>
      </c>
      <c r="L2177" s="163">
        <f t="shared" si="68"/>
        <v>0</v>
      </c>
      <c r="M2177" s="163">
        <f t="shared" si="69"/>
        <v>0</v>
      </c>
      <c r="N2177" s="181"/>
      <c r="O2177" s="33"/>
      <c r="P2177" s="33"/>
      <c r="Q2177" s="33"/>
      <c r="R2177" s="33"/>
      <c r="S2177" s="42"/>
      <c r="T2177" s="2"/>
      <c r="U2177" s="2"/>
      <c r="V2177" s="2"/>
      <c r="W2177" s="2"/>
      <c r="X2177" s="55"/>
      <c r="Y2177" s="62"/>
      <c r="Z2177" s="62"/>
      <c r="AA2177" s="62"/>
      <c r="AB2177" s="62"/>
      <c r="AC2177" s="68"/>
      <c r="AD2177" s="2"/>
      <c r="AE2177" s="2"/>
      <c r="AF2177" s="2"/>
      <c r="AG2177" s="2"/>
      <c r="AH2177" s="55"/>
      <c r="AI2177" s="72"/>
      <c r="AJ2177" s="72"/>
      <c r="AK2177" s="72"/>
      <c r="AL2177" s="72"/>
      <c r="AM2177" s="80"/>
      <c r="AN2177" s="2"/>
      <c r="AO2177" s="2"/>
      <c r="AP2177" s="2"/>
      <c r="AQ2177" s="2"/>
      <c r="AR2177" s="55"/>
      <c r="AS2177" s="85"/>
      <c r="AT2177" s="85"/>
      <c r="AU2177" s="85"/>
      <c r="AV2177" s="85"/>
      <c r="AW2177" s="100"/>
      <c r="AX2177" s="2"/>
      <c r="AY2177" s="2"/>
      <c r="AZ2177" s="2"/>
      <c r="BA2177" s="2"/>
      <c r="BB2177" s="55"/>
      <c r="BC2177" s="105"/>
      <c r="BD2177" s="105"/>
      <c r="BE2177" s="105"/>
      <c r="BF2177" s="105"/>
      <c r="BG2177" s="109"/>
      <c r="BH2177" s="2"/>
      <c r="BI2177" s="2"/>
      <c r="BJ2177" s="2"/>
      <c r="BK2177" s="2"/>
      <c r="BL2177" s="55"/>
      <c r="BM2177" s="48"/>
      <c r="BN2177" s="48"/>
      <c r="BO2177" s="48"/>
      <c r="BP2177" s="48"/>
      <c r="BQ2177" s="117"/>
      <c r="BR2177" s="2"/>
      <c r="BS2177" s="2"/>
      <c r="BT2177" s="2"/>
      <c r="BU2177" s="2"/>
      <c r="BV2177" s="55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18" t="s">
        <v>5</v>
      </c>
      <c r="H2178" s="3">
        <v>2024</v>
      </c>
      <c r="I2178" s="20" t="s">
        <v>282</v>
      </c>
      <c r="J2178" s="2" t="s">
        <v>273</v>
      </c>
      <c r="K2178" s="2" t="s">
        <v>321</v>
      </c>
      <c r="L2178" s="163">
        <f t="shared" si="68"/>
        <v>0</v>
      </c>
      <c r="M2178" s="163">
        <f t="shared" si="69"/>
        <v>0</v>
      </c>
      <c r="N2178" s="181"/>
      <c r="O2178" s="33"/>
      <c r="P2178" s="33"/>
      <c r="Q2178" s="33"/>
      <c r="R2178" s="33"/>
      <c r="S2178" s="42"/>
      <c r="T2178" s="2"/>
      <c r="U2178" s="2"/>
      <c r="V2178" s="2"/>
      <c r="W2178" s="2"/>
      <c r="X2178" s="55"/>
      <c r="Y2178" s="62"/>
      <c r="Z2178" s="62"/>
      <c r="AA2178" s="62"/>
      <c r="AB2178" s="62"/>
      <c r="AC2178" s="68"/>
      <c r="AD2178" s="2"/>
      <c r="AE2178" s="2"/>
      <c r="AF2178" s="2"/>
      <c r="AG2178" s="2"/>
      <c r="AH2178" s="55"/>
      <c r="AI2178" s="72"/>
      <c r="AJ2178" s="72"/>
      <c r="AK2178" s="72"/>
      <c r="AL2178" s="72"/>
      <c r="AM2178" s="80"/>
      <c r="AN2178" s="2"/>
      <c r="AO2178" s="2"/>
      <c r="AP2178" s="2"/>
      <c r="AQ2178" s="2"/>
      <c r="AR2178" s="55"/>
      <c r="AS2178" s="85"/>
      <c r="AT2178" s="85"/>
      <c r="AU2178" s="85"/>
      <c r="AV2178" s="85"/>
      <c r="AW2178" s="100"/>
      <c r="AX2178" s="2"/>
      <c r="AY2178" s="2"/>
      <c r="AZ2178" s="2"/>
      <c r="BA2178" s="2"/>
      <c r="BB2178" s="55"/>
      <c r="BC2178" s="105"/>
      <c r="BD2178" s="105"/>
      <c r="BE2178" s="105"/>
      <c r="BF2178" s="105"/>
      <c r="BG2178" s="109"/>
      <c r="BH2178" s="2"/>
      <c r="BI2178" s="2"/>
      <c r="BJ2178" s="2"/>
      <c r="BK2178" s="2"/>
      <c r="BL2178" s="55"/>
      <c r="BM2178" s="48"/>
      <c r="BN2178" s="48"/>
      <c r="BO2178" s="48"/>
      <c r="BP2178" s="48"/>
      <c r="BQ2178" s="117"/>
      <c r="BR2178" s="2"/>
      <c r="BS2178" s="2"/>
      <c r="BT2178" s="2"/>
      <c r="BU2178" s="2"/>
      <c r="BV2178" s="55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18" t="s">
        <v>5</v>
      </c>
      <c r="H2179" s="3">
        <v>2024</v>
      </c>
      <c r="I2179" s="20" t="s">
        <v>282</v>
      </c>
      <c r="J2179" s="2" t="s">
        <v>274</v>
      </c>
      <c r="K2179" s="2" t="s">
        <v>321</v>
      </c>
      <c r="L2179" s="163">
        <f t="shared" si="68"/>
        <v>0</v>
      </c>
      <c r="M2179" s="163">
        <f t="shared" si="69"/>
        <v>0</v>
      </c>
      <c r="N2179" s="181"/>
      <c r="O2179" s="33"/>
      <c r="P2179" s="33"/>
      <c r="Q2179" s="33"/>
      <c r="R2179" s="33"/>
      <c r="S2179" s="42"/>
      <c r="T2179" s="2"/>
      <c r="U2179" s="2"/>
      <c r="V2179" s="2"/>
      <c r="W2179" s="2"/>
      <c r="X2179" s="55"/>
      <c r="Y2179" s="62"/>
      <c r="Z2179" s="62"/>
      <c r="AA2179" s="62"/>
      <c r="AB2179" s="62"/>
      <c r="AC2179" s="68"/>
      <c r="AD2179" s="2"/>
      <c r="AE2179" s="2"/>
      <c r="AF2179" s="2"/>
      <c r="AG2179" s="2"/>
      <c r="AH2179" s="55"/>
      <c r="AI2179" s="72"/>
      <c r="AJ2179" s="72"/>
      <c r="AK2179" s="72"/>
      <c r="AL2179" s="72"/>
      <c r="AM2179" s="80"/>
      <c r="AN2179" s="2"/>
      <c r="AO2179" s="2"/>
      <c r="AP2179" s="2"/>
      <c r="AQ2179" s="2"/>
      <c r="AR2179" s="55"/>
      <c r="AS2179" s="85"/>
      <c r="AT2179" s="85"/>
      <c r="AU2179" s="85"/>
      <c r="AV2179" s="85"/>
      <c r="AW2179" s="100"/>
      <c r="AX2179" s="2"/>
      <c r="AY2179" s="2"/>
      <c r="AZ2179" s="2"/>
      <c r="BA2179" s="2"/>
      <c r="BB2179" s="55"/>
      <c r="BC2179" s="105"/>
      <c r="BD2179" s="105"/>
      <c r="BE2179" s="105"/>
      <c r="BF2179" s="105"/>
      <c r="BG2179" s="109"/>
      <c r="BH2179" s="2"/>
      <c r="BI2179" s="2"/>
      <c r="BJ2179" s="2"/>
      <c r="BK2179" s="2"/>
      <c r="BL2179" s="55"/>
      <c r="BM2179" s="48"/>
      <c r="BN2179" s="48"/>
      <c r="BO2179" s="48"/>
      <c r="BP2179" s="48"/>
      <c r="BQ2179" s="117"/>
      <c r="BR2179" s="2"/>
      <c r="BS2179" s="2"/>
      <c r="BT2179" s="2"/>
      <c r="BU2179" s="2"/>
      <c r="BV2179" s="55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18" t="s">
        <v>5</v>
      </c>
      <c r="H2180" s="3">
        <v>2024</v>
      </c>
      <c r="I2180" s="20" t="s">
        <v>282</v>
      </c>
      <c r="J2180" s="2" t="s">
        <v>275</v>
      </c>
      <c r="K2180" s="2" t="s">
        <v>321</v>
      </c>
      <c r="L2180" s="163">
        <f t="shared" si="68"/>
        <v>0</v>
      </c>
      <c r="M2180" s="163">
        <f t="shared" si="69"/>
        <v>0</v>
      </c>
      <c r="N2180" s="181"/>
      <c r="O2180" s="33"/>
      <c r="P2180" s="33"/>
      <c r="Q2180" s="33"/>
      <c r="R2180" s="33"/>
      <c r="S2180" s="42"/>
      <c r="T2180" s="2"/>
      <c r="U2180" s="2"/>
      <c r="V2180" s="2"/>
      <c r="W2180" s="2"/>
      <c r="X2180" s="55"/>
      <c r="Y2180" s="62"/>
      <c r="Z2180" s="62"/>
      <c r="AA2180" s="62"/>
      <c r="AB2180" s="62"/>
      <c r="AC2180" s="68"/>
      <c r="AD2180" s="2"/>
      <c r="AE2180" s="2"/>
      <c r="AF2180" s="2"/>
      <c r="AG2180" s="2"/>
      <c r="AH2180" s="55"/>
      <c r="AI2180" s="72"/>
      <c r="AJ2180" s="72"/>
      <c r="AK2180" s="72"/>
      <c r="AL2180" s="72"/>
      <c r="AM2180" s="80"/>
      <c r="AN2180" s="2"/>
      <c r="AO2180" s="2"/>
      <c r="AP2180" s="2"/>
      <c r="AQ2180" s="2"/>
      <c r="AR2180" s="55"/>
      <c r="AS2180" s="85"/>
      <c r="AT2180" s="85"/>
      <c r="AU2180" s="85"/>
      <c r="AV2180" s="85"/>
      <c r="AW2180" s="100"/>
      <c r="AX2180" s="2"/>
      <c r="AY2180" s="2"/>
      <c r="AZ2180" s="2"/>
      <c r="BA2180" s="2"/>
      <c r="BB2180" s="55"/>
      <c r="BC2180" s="105"/>
      <c r="BD2180" s="105"/>
      <c r="BE2180" s="105"/>
      <c r="BF2180" s="105"/>
      <c r="BG2180" s="109"/>
      <c r="BH2180" s="2"/>
      <c r="BI2180" s="2"/>
      <c r="BJ2180" s="2"/>
      <c r="BK2180" s="2"/>
      <c r="BL2180" s="55"/>
      <c r="BM2180" s="48"/>
      <c r="BN2180" s="48"/>
      <c r="BO2180" s="48"/>
      <c r="BP2180" s="48"/>
      <c r="BQ2180" s="117"/>
      <c r="BR2180" s="2"/>
      <c r="BS2180" s="2"/>
      <c r="BT2180" s="2"/>
      <c r="BU2180" s="2"/>
      <c r="BV2180" s="55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18" t="s">
        <v>5</v>
      </c>
      <c r="H2181" s="3">
        <v>2024</v>
      </c>
      <c r="I2181" s="20" t="s">
        <v>282</v>
      </c>
      <c r="J2181" s="2" t="s">
        <v>276</v>
      </c>
      <c r="K2181" s="2" t="s">
        <v>320</v>
      </c>
      <c r="L2181" s="163">
        <f t="shared" si="68"/>
        <v>0</v>
      </c>
      <c r="M2181" s="163">
        <f t="shared" si="69"/>
        <v>0</v>
      </c>
      <c r="N2181" s="181"/>
      <c r="O2181" s="33"/>
      <c r="P2181" s="33"/>
      <c r="Q2181" s="33"/>
      <c r="R2181" s="33"/>
      <c r="S2181" s="42"/>
      <c r="T2181" s="2"/>
      <c r="U2181" s="2"/>
      <c r="V2181" s="2"/>
      <c r="W2181" s="2"/>
      <c r="X2181" s="55"/>
      <c r="Y2181" s="62"/>
      <c r="Z2181" s="62"/>
      <c r="AA2181" s="62"/>
      <c r="AB2181" s="62"/>
      <c r="AC2181" s="68"/>
      <c r="AD2181" s="2"/>
      <c r="AE2181" s="2"/>
      <c r="AF2181" s="2"/>
      <c r="AG2181" s="2"/>
      <c r="AH2181" s="55"/>
      <c r="AI2181" s="72"/>
      <c r="AJ2181" s="72"/>
      <c r="AK2181" s="72"/>
      <c r="AL2181" s="72"/>
      <c r="AM2181" s="80"/>
      <c r="AN2181" s="2"/>
      <c r="AO2181" s="2"/>
      <c r="AP2181" s="2"/>
      <c r="AQ2181" s="2"/>
      <c r="AR2181" s="55"/>
      <c r="AS2181" s="85"/>
      <c r="AT2181" s="85"/>
      <c r="AU2181" s="85"/>
      <c r="AV2181" s="85"/>
      <c r="AW2181" s="100"/>
      <c r="AX2181" s="2"/>
      <c r="AY2181" s="2"/>
      <c r="AZ2181" s="2"/>
      <c r="BA2181" s="2"/>
      <c r="BB2181" s="55"/>
      <c r="BC2181" s="105"/>
      <c r="BD2181" s="105"/>
      <c r="BE2181" s="105"/>
      <c r="BF2181" s="105"/>
      <c r="BG2181" s="109"/>
      <c r="BH2181" s="2"/>
      <c r="BI2181" s="2"/>
      <c r="BJ2181" s="2"/>
      <c r="BK2181" s="2"/>
      <c r="BL2181" s="55"/>
      <c r="BM2181" s="48"/>
      <c r="BN2181" s="48"/>
      <c r="BO2181" s="48"/>
      <c r="BP2181" s="48"/>
      <c r="BQ2181" s="117"/>
      <c r="BR2181" s="2"/>
      <c r="BS2181" s="2"/>
      <c r="BT2181" s="2"/>
      <c r="BU2181" s="2"/>
      <c r="BV2181" s="55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18" t="s">
        <v>5</v>
      </c>
      <c r="H2182" s="3">
        <v>2024</v>
      </c>
      <c r="I2182" s="20" t="s">
        <v>282</v>
      </c>
      <c r="J2182" s="2" t="s">
        <v>277</v>
      </c>
      <c r="K2182" s="2" t="s">
        <v>320</v>
      </c>
      <c r="L2182" s="163">
        <f t="shared" ref="L2182:L2245" si="70">SUM(R2182,W2182,AB2182,AG2182,AL2182,AQ2182,AV2182,BA2182,BF2182,BK2182,BP2182,BU2182)</f>
        <v>3</v>
      </c>
      <c r="M2182" s="163">
        <f t="shared" ref="M2182:M2245" si="71">SUM(S2182,X2182,AC2182,AH2182,AM2182,AR2182,AW2182,BB2182,BG2182,BL2182,BQ2182,BV2182)</f>
        <v>4.8159999999999998</v>
      </c>
      <c r="N2182" s="181"/>
      <c r="O2182" s="33"/>
      <c r="P2182" s="33"/>
      <c r="Q2182" s="33"/>
      <c r="R2182" s="33"/>
      <c r="S2182" s="42"/>
      <c r="T2182" s="2"/>
      <c r="U2182" s="2"/>
      <c r="V2182" s="2"/>
      <c r="W2182" s="2"/>
      <c r="X2182" s="55"/>
      <c r="Y2182" s="62"/>
      <c r="Z2182" s="62"/>
      <c r="AA2182" s="62"/>
      <c r="AB2182" s="62"/>
      <c r="AC2182" s="68"/>
      <c r="AD2182" s="2"/>
      <c r="AE2182" s="2"/>
      <c r="AF2182" s="2"/>
      <c r="AG2182" s="2"/>
      <c r="AH2182" s="55"/>
      <c r="AI2182" s="72"/>
      <c r="AJ2182" s="72"/>
      <c r="AK2182" s="72"/>
      <c r="AL2182" s="72"/>
      <c r="AM2182" s="80"/>
      <c r="AN2182" s="2"/>
      <c r="AO2182" s="2"/>
      <c r="AP2182" s="2"/>
      <c r="AQ2182" s="2"/>
      <c r="AR2182" s="55"/>
      <c r="AS2182" s="85"/>
      <c r="AT2182" s="85"/>
      <c r="AU2182" s="85"/>
      <c r="AV2182" s="85"/>
      <c r="AW2182" s="100"/>
      <c r="AX2182" s="2" t="s">
        <v>370</v>
      </c>
      <c r="AY2182" s="2"/>
      <c r="AZ2182" s="2"/>
      <c r="BA2182" s="2">
        <v>3</v>
      </c>
      <c r="BB2182" s="55">
        <v>4.8159999999999998</v>
      </c>
      <c r="BC2182" s="105"/>
      <c r="BD2182" s="105"/>
      <c r="BE2182" s="105"/>
      <c r="BF2182" s="105"/>
      <c r="BG2182" s="109"/>
      <c r="BH2182" s="2"/>
      <c r="BI2182" s="2"/>
      <c r="BJ2182" s="2"/>
      <c r="BK2182" s="2"/>
      <c r="BL2182" s="55"/>
      <c r="BM2182" s="48"/>
      <c r="BN2182" s="48"/>
      <c r="BO2182" s="48"/>
      <c r="BP2182" s="48"/>
      <c r="BQ2182" s="117"/>
      <c r="BR2182" s="2"/>
      <c r="BS2182" s="2"/>
      <c r="BT2182" s="2"/>
      <c r="BU2182" s="2"/>
      <c r="BV2182" s="55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18" t="s">
        <v>5</v>
      </c>
      <c r="H2183" s="3">
        <v>2024</v>
      </c>
      <c r="I2183" s="20" t="s">
        <v>283</v>
      </c>
      <c r="J2183" s="2" t="s">
        <v>298</v>
      </c>
      <c r="K2183" s="2" t="s">
        <v>321</v>
      </c>
      <c r="L2183" s="163">
        <f t="shared" si="70"/>
        <v>0</v>
      </c>
      <c r="M2183" s="163">
        <f t="shared" si="71"/>
        <v>0</v>
      </c>
      <c r="N2183" s="181"/>
      <c r="O2183" s="33"/>
      <c r="P2183" s="33"/>
      <c r="Q2183" s="33"/>
      <c r="R2183" s="33"/>
      <c r="S2183" s="42"/>
      <c r="T2183" s="2"/>
      <c r="U2183" s="2"/>
      <c r="V2183" s="2"/>
      <c r="W2183" s="2"/>
      <c r="X2183" s="55"/>
      <c r="Y2183" s="65"/>
      <c r="Z2183" s="62"/>
      <c r="AA2183" s="62"/>
      <c r="AB2183" s="62"/>
      <c r="AC2183" s="68"/>
      <c r="AD2183" s="2"/>
      <c r="AE2183" s="2"/>
      <c r="AF2183" s="2"/>
      <c r="AG2183" s="2"/>
      <c r="AH2183" s="55"/>
      <c r="AI2183" s="72"/>
      <c r="AJ2183" s="72"/>
      <c r="AK2183" s="72"/>
      <c r="AL2183" s="72"/>
      <c r="AM2183" s="80"/>
      <c r="AN2183" s="2"/>
      <c r="AO2183" s="2"/>
      <c r="AP2183" s="2"/>
      <c r="AQ2183" s="2"/>
      <c r="AR2183" s="55"/>
      <c r="AS2183" s="85"/>
      <c r="AT2183" s="85"/>
      <c r="AU2183" s="85"/>
      <c r="AV2183" s="85"/>
      <c r="AW2183" s="100"/>
      <c r="AX2183" s="2"/>
      <c r="AY2183" s="2"/>
      <c r="AZ2183" s="2"/>
      <c r="BA2183" s="2"/>
      <c r="BB2183" s="55"/>
      <c r="BC2183" s="105"/>
      <c r="BD2183" s="105"/>
      <c r="BE2183" s="105"/>
      <c r="BF2183" s="105"/>
      <c r="BG2183" s="109"/>
      <c r="BH2183" s="2"/>
      <c r="BI2183" s="2"/>
      <c r="BJ2183" s="2"/>
      <c r="BK2183" s="2"/>
      <c r="BL2183" s="55"/>
      <c r="BM2183" s="48"/>
      <c r="BN2183" s="48"/>
      <c r="BO2183" s="48"/>
      <c r="BP2183" s="48"/>
      <c r="BQ2183" s="117"/>
      <c r="BR2183" s="2"/>
      <c r="BS2183" s="2"/>
      <c r="BT2183" s="2"/>
      <c r="BU2183" s="2"/>
      <c r="BV2183" s="55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18" t="s">
        <v>5</v>
      </c>
      <c r="H2184" s="3">
        <v>2024</v>
      </c>
      <c r="I2184" s="20" t="s">
        <v>283</v>
      </c>
      <c r="J2184" s="2" t="s">
        <v>278</v>
      </c>
      <c r="K2184" s="2" t="s">
        <v>320</v>
      </c>
      <c r="L2184" s="163">
        <f t="shared" si="70"/>
        <v>8</v>
      </c>
      <c r="M2184" s="163">
        <f t="shared" si="71"/>
        <v>12.672999999999998</v>
      </c>
      <c r="N2184" s="181"/>
      <c r="O2184" s="33"/>
      <c r="P2184" s="33"/>
      <c r="Q2184" s="33"/>
      <c r="R2184" s="33"/>
      <c r="S2184" s="42"/>
      <c r="T2184" s="2">
        <v>2</v>
      </c>
      <c r="U2184" s="2"/>
      <c r="V2184" s="2"/>
      <c r="W2184" s="2">
        <v>1</v>
      </c>
      <c r="X2184" s="55">
        <v>1.9370000000000001</v>
      </c>
      <c r="Y2184" s="65"/>
      <c r="Z2184" s="62"/>
      <c r="AA2184" s="62"/>
      <c r="AB2184" s="62"/>
      <c r="AC2184" s="68"/>
      <c r="AD2184" s="2">
        <v>7</v>
      </c>
      <c r="AE2184" s="2"/>
      <c r="AF2184" s="2"/>
      <c r="AG2184" s="2">
        <v>1</v>
      </c>
      <c r="AH2184" s="55">
        <v>1.417</v>
      </c>
      <c r="AI2184" s="72" t="s">
        <v>583</v>
      </c>
      <c r="AJ2184" s="72"/>
      <c r="AK2184" s="72"/>
      <c r="AL2184" s="72">
        <v>1</v>
      </c>
      <c r="AM2184" s="80">
        <v>1.4470000000000001</v>
      </c>
      <c r="AN2184" s="2"/>
      <c r="AO2184" s="2"/>
      <c r="AP2184" s="2"/>
      <c r="AQ2184" s="2"/>
      <c r="AR2184" s="55"/>
      <c r="AS2184" s="85"/>
      <c r="AT2184" s="85"/>
      <c r="AU2184" s="85"/>
      <c r="AV2184" s="85"/>
      <c r="AW2184" s="100"/>
      <c r="AX2184" s="2"/>
      <c r="AY2184" s="2"/>
      <c r="AZ2184" s="2"/>
      <c r="BA2184" s="2"/>
      <c r="BB2184" s="55"/>
      <c r="BC2184" s="105" t="s">
        <v>918</v>
      </c>
      <c r="BD2184" s="105"/>
      <c r="BE2184" s="105"/>
      <c r="BF2184" s="105">
        <v>1</v>
      </c>
      <c r="BG2184" s="109">
        <v>1.526</v>
      </c>
      <c r="BH2184" s="2" t="s">
        <v>1008</v>
      </c>
      <c r="BI2184" s="2"/>
      <c r="BJ2184" s="2"/>
      <c r="BK2184" s="2">
        <v>1</v>
      </c>
      <c r="BL2184" s="55">
        <v>1.966</v>
      </c>
      <c r="BM2184" s="48" t="s">
        <v>1113</v>
      </c>
      <c r="BN2184" s="48"/>
      <c r="BO2184" s="48"/>
      <c r="BP2184" s="48">
        <v>3</v>
      </c>
      <c r="BQ2184" s="117">
        <v>4.38</v>
      </c>
      <c r="BR2184" s="2"/>
      <c r="BS2184" s="2"/>
      <c r="BT2184" s="2"/>
      <c r="BU2184" s="2"/>
      <c r="BV2184" s="55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18" t="s">
        <v>5</v>
      </c>
      <c r="H2185" s="3">
        <v>2024</v>
      </c>
      <c r="I2185" s="20" t="s">
        <v>283</v>
      </c>
      <c r="J2185" s="2" t="s">
        <v>279</v>
      </c>
      <c r="K2185" s="2" t="s">
        <v>320</v>
      </c>
      <c r="L2185" s="163">
        <f t="shared" si="70"/>
        <v>0</v>
      </c>
      <c r="M2185" s="163">
        <f t="shared" si="71"/>
        <v>0</v>
      </c>
      <c r="N2185" s="181"/>
      <c r="O2185" s="33"/>
      <c r="P2185" s="33"/>
      <c r="Q2185" s="33"/>
      <c r="R2185" s="33"/>
      <c r="S2185" s="42"/>
      <c r="T2185" s="2"/>
      <c r="U2185" s="2"/>
      <c r="V2185" s="2"/>
      <c r="W2185" s="2"/>
      <c r="X2185" s="55"/>
      <c r="Y2185" s="62"/>
      <c r="Z2185" s="62"/>
      <c r="AA2185" s="62"/>
      <c r="AB2185" s="62"/>
      <c r="AC2185" s="68"/>
      <c r="AD2185" s="2"/>
      <c r="AE2185" s="2"/>
      <c r="AF2185" s="2"/>
      <c r="AG2185" s="2"/>
      <c r="AH2185" s="55"/>
      <c r="AI2185" s="72"/>
      <c r="AJ2185" s="72"/>
      <c r="AK2185" s="72"/>
      <c r="AL2185" s="72"/>
      <c r="AM2185" s="80"/>
      <c r="AN2185" s="2"/>
      <c r="AO2185" s="2"/>
      <c r="AP2185" s="2"/>
      <c r="AQ2185" s="2"/>
      <c r="AR2185" s="55"/>
      <c r="AS2185" s="85"/>
      <c r="AT2185" s="85"/>
      <c r="AU2185" s="85"/>
      <c r="AV2185" s="85"/>
      <c r="AW2185" s="100"/>
      <c r="AX2185" s="2"/>
      <c r="AY2185" s="2"/>
      <c r="AZ2185" s="2"/>
      <c r="BA2185" s="2"/>
      <c r="BB2185" s="55"/>
      <c r="BC2185" s="105"/>
      <c r="BD2185" s="105"/>
      <c r="BE2185" s="105"/>
      <c r="BF2185" s="105"/>
      <c r="BG2185" s="109"/>
      <c r="BH2185" s="2"/>
      <c r="BI2185" s="2"/>
      <c r="BJ2185" s="2"/>
      <c r="BK2185" s="2"/>
      <c r="BL2185" s="55"/>
      <c r="BM2185" s="48"/>
      <c r="BN2185" s="48"/>
      <c r="BO2185" s="48"/>
      <c r="BP2185" s="48"/>
      <c r="BQ2185" s="117"/>
      <c r="BR2185" s="2"/>
      <c r="BS2185" s="2"/>
      <c r="BT2185" s="2"/>
      <c r="BU2185" s="2"/>
      <c r="BV2185" s="55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18" t="s">
        <v>5</v>
      </c>
      <c r="H2186" s="3">
        <v>2024</v>
      </c>
      <c r="I2186" s="20" t="s">
        <v>286</v>
      </c>
      <c r="J2186" s="2" t="s">
        <v>280</v>
      </c>
      <c r="K2186" s="2" t="s">
        <v>319</v>
      </c>
      <c r="L2186" s="163">
        <f t="shared" si="70"/>
        <v>0</v>
      </c>
      <c r="M2186" s="163">
        <f t="shared" si="71"/>
        <v>0</v>
      </c>
      <c r="N2186" s="181"/>
      <c r="O2186" s="33"/>
      <c r="P2186" s="33"/>
      <c r="Q2186" s="33"/>
      <c r="R2186" s="33"/>
      <c r="S2186" s="42"/>
      <c r="T2186" s="2"/>
      <c r="U2186" s="2"/>
      <c r="V2186" s="2"/>
      <c r="W2186" s="2"/>
      <c r="X2186" s="55"/>
      <c r="Y2186" s="62"/>
      <c r="Z2186" s="62"/>
      <c r="AA2186" s="62"/>
      <c r="AB2186" s="62"/>
      <c r="AC2186" s="68"/>
      <c r="AD2186" s="2"/>
      <c r="AE2186" s="2"/>
      <c r="AF2186" s="2"/>
      <c r="AG2186" s="2"/>
      <c r="AH2186" s="55"/>
      <c r="AI2186" s="72"/>
      <c r="AJ2186" s="72"/>
      <c r="AK2186" s="72"/>
      <c r="AL2186" s="72"/>
      <c r="AM2186" s="80"/>
      <c r="AN2186" s="2"/>
      <c r="AO2186" s="2"/>
      <c r="AP2186" s="2"/>
      <c r="AQ2186" s="2"/>
      <c r="AR2186" s="55"/>
      <c r="AS2186" s="85"/>
      <c r="AT2186" s="85"/>
      <c r="AU2186" s="85"/>
      <c r="AV2186" s="85"/>
      <c r="AW2186" s="100"/>
      <c r="AX2186" s="2"/>
      <c r="AY2186" s="2"/>
      <c r="AZ2186" s="2"/>
      <c r="BA2186" s="2"/>
      <c r="BB2186" s="55"/>
      <c r="BC2186" s="105"/>
      <c r="BD2186" s="105"/>
      <c r="BE2186" s="105"/>
      <c r="BF2186" s="105"/>
      <c r="BG2186" s="109"/>
      <c r="BH2186" s="2"/>
      <c r="BI2186" s="2"/>
      <c r="BJ2186" s="2"/>
      <c r="BK2186" s="2"/>
      <c r="BL2186" s="55"/>
      <c r="BM2186" s="48"/>
      <c r="BN2186" s="48"/>
      <c r="BO2186" s="48"/>
      <c r="BP2186" s="48"/>
      <c r="BQ2186" s="117"/>
      <c r="BR2186" s="2"/>
      <c r="BS2186" s="2"/>
      <c r="BT2186" s="2"/>
      <c r="BU2186" s="2"/>
      <c r="BV2186" s="55"/>
    </row>
    <row r="2187" spans="1:74" hidden="1" x14ac:dyDescent="0.3">
      <c r="A2187" s="2" t="s">
        <v>254</v>
      </c>
      <c r="B2187" s="2" t="s">
        <v>2</v>
      </c>
      <c r="C2187" s="2" t="s">
        <v>3</v>
      </c>
      <c r="D2187" s="2" t="s">
        <v>255</v>
      </c>
      <c r="E2187" s="5" t="s">
        <v>221</v>
      </c>
      <c r="F2187" s="3"/>
      <c r="G2187" s="18" t="s">
        <v>5</v>
      </c>
      <c r="H2187" s="3">
        <v>2024</v>
      </c>
      <c r="I2187" s="20" t="s">
        <v>286</v>
      </c>
      <c r="J2187" s="2" t="s">
        <v>281</v>
      </c>
      <c r="K2187" s="2" t="s">
        <v>319</v>
      </c>
      <c r="L2187" s="163">
        <f t="shared" si="70"/>
        <v>0</v>
      </c>
      <c r="M2187" s="163">
        <f t="shared" si="71"/>
        <v>118.56099999999999</v>
      </c>
      <c r="N2187" s="181"/>
      <c r="O2187" s="33"/>
      <c r="P2187" s="33"/>
      <c r="Q2187" s="33"/>
      <c r="R2187" s="33"/>
      <c r="S2187" s="42"/>
      <c r="T2187" s="2"/>
      <c r="U2187" s="2"/>
      <c r="V2187" s="2"/>
      <c r="W2187" s="2"/>
      <c r="X2187" s="55"/>
      <c r="Y2187" s="62" t="s">
        <v>464</v>
      </c>
      <c r="Z2187" s="62"/>
      <c r="AA2187" s="62"/>
      <c r="AB2187" s="62"/>
      <c r="AC2187" s="68">
        <v>88.120999999999995</v>
      </c>
      <c r="AD2187" s="2"/>
      <c r="AE2187" s="2"/>
      <c r="AF2187" s="2"/>
      <c r="AG2187" s="2"/>
      <c r="AH2187" s="55"/>
      <c r="AI2187" s="72"/>
      <c r="AJ2187" s="72"/>
      <c r="AK2187" s="72"/>
      <c r="AL2187" s="72"/>
      <c r="AM2187" s="80"/>
      <c r="AN2187" s="2"/>
      <c r="AO2187" s="2"/>
      <c r="AP2187" s="2"/>
      <c r="AQ2187" s="2"/>
      <c r="AR2187" s="55"/>
      <c r="AS2187" s="85" t="s">
        <v>722</v>
      </c>
      <c r="AT2187" s="85"/>
      <c r="AU2187" s="85"/>
      <c r="AV2187" s="85"/>
      <c r="AW2187" s="100">
        <v>5.5209999999999999</v>
      </c>
      <c r="AX2187" s="2"/>
      <c r="AY2187" s="2"/>
      <c r="AZ2187" s="2"/>
      <c r="BA2187" s="2"/>
      <c r="BB2187" s="55"/>
      <c r="BC2187" s="105" t="s">
        <v>1061</v>
      </c>
      <c r="BD2187" s="105"/>
      <c r="BE2187" s="105"/>
      <c r="BF2187" s="105"/>
      <c r="BG2187" s="109">
        <v>4.5</v>
      </c>
      <c r="BH2187" s="2" t="s">
        <v>1058</v>
      </c>
      <c r="BI2187" s="2"/>
      <c r="BJ2187" s="2"/>
      <c r="BK2187" s="2"/>
      <c r="BL2187" s="55">
        <v>16.271999999999998</v>
      </c>
      <c r="BM2187" s="48" t="s">
        <v>1186</v>
      </c>
      <c r="BN2187" s="48"/>
      <c r="BO2187" s="48"/>
      <c r="BP2187" s="48"/>
      <c r="BQ2187" s="117">
        <v>2.742</v>
      </c>
      <c r="BR2187" s="2" t="s">
        <v>586</v>
      </c>
      <c r="BS2187" s="2"/>
      <c r="BT2187" s="2"/>
      <c r="BU2187" s="2"/>
      <c r="BV2187" s="55">
        <v>1.405</v>
      </c>
    </row>
    <row r="2188" spans="1:74" s="13" customFormat="1" hidden="1" x14ac:dyDescent="0.3">
      <c r="A2188" s="12" t="s">
        <v>254</v>
      </c>
      <c r="B2188" s="12" t="s">
        <v>2</v>
      </c>
      <c r="C2188" s="12" t="s">
        <v>3</v>
      </c>
      <c r="D2188" s="12" t="s">
        <v>255</v>
      </c>
      <c r="E2188" s="6" t="s">
        <v>221</v>
      </c>
      <c r="F2188" s="7"/>
      <c r="G2188" s="19" t="s">
        <v>5</v>
      </c>
      <c r="H2188" s="7">
        <v>2024</v>
      </c>
      <c r="I2188" s="21"/>
      <c r="J2188" s="12" t="s">
        <v>314</v>
      </c>
      <c r="K2188" s="12"/>
      <c r="L2188" s="147"/>
      <c r="M2188" s="147">
        <f>SUM(M2150:M2187)</f>
        <v>142.21599999999998</v>
      </c>
      <c r="N2188" s="183"/>
      <c r="O2188" s="12"/>
      <c r="P2188" s="12"/>
      <c r="Q2188" s="12"/>
      <c r="R2188" s="12"/>
      <c r="S2188" s="47">
        <f>SUM(S2150:S2187)</f>
        <v>0</v>
      </c>
      <c r="T2188" s="12"/>
      <c r="U2188" s="12"/>
      <c r="V2188" s="12"/>
      <c r="W2188" s="12"/>
      <c r="X2188" s="47">
        <f>SUM(X2150:X2187)</f>
        <v>1.9370000000000001</v>
      </c>
      <c r="Y2188" s="12"/>
      <c r="Z2188" s="12"/>
      <c r="AA2188" s="12"/>
      <c r="AB2188" s="12"/>
      <c r="AC2188" s="47">
        <f>SUM(AC2150:AC2187)</f>
        <v>89.316999999999993</v>
      </c>
      <c r="AD2188" s="12"/>
      <c r="AE2188" s="12"/>
      <c r="AF2188" s="12"/>
      <c r="AG2188" s="12"/>
      <c r="AH2188" s="47">
        <f>SUM(AH2150:AH2187)</f>
        <v>1.417</v>
      </c>
      <c r="AI2188" s="12"/>
      <c r="AJ2188" s="12"/>
      <c r="AK2188" s="12"/>
      <c r="AL2188" s="12"/>
      <c r="AM2188" s="47">
        <f>SUM(AM2150:AM2187)</f>
        <v>1.4470000000000001</v>
      </c>
      <c r="AN2188" s="12"/>
      <c r="AO2188" s="12"/>
      <c r="AP2188" s="12"/>
      <c r="AQ2188" s="12"/>
      <c r="AR2188" s="47">
        <f>SUM(AR2150:AR2187)</f>
        <v>4.97</v>
      </c>
      <c r="AS2188" s="12"/>
      <c r="AT2188" s="12"/>
      <c r="AU2188" s="12"/>
      <c r="AV2188" s="12"/>
      <c r="AW2188" s="47">
        <f>SUM(AW2150:AW2187)</f>
        <v>5.5209999999999999</v>
      </c>
      <c r="AX2188" s="12"/>
      <c r="AY2188" s="12"/>
      <c r="AZ2188" s="12"/>
      <c r="BA2188" s="12"/>
      <c r="BB2188" s="47">
        <f>SUM(BB2150:BB2187)</f>
        <v>4.8159999999999998</v>
      </c>
      <c r="BC2188" s="12"/>
      <c r="BD2188" s="12"/>
      <c r="BE2188" s="12"/>
      <c r="BF2188" s="12"/>
      <c r="BG2188" s="47">
        <f>SUM(BG2150:BG2187)</f>
        <v>6.0259999999999998</v>
      </c>
      <c r="BH2188" s="12"/>
      <c r="BI2188" s="12"/>
      <c r="BJ2188" s="12"/>
      <c r="BK2188" s="12"/>
      <c r="BL2188" s="47">
        <f>SUM(BL2150:BL2187)</f>
        <v>18.238</v>
      </c>
      <c r="BM2188" s="12"/>
      <c r="BN2188" s="12"/>
      <c r="BO2188" s="12"/>
      <c r="BP2188" s="12"/>
      <c r="BQ2188" s="47">
        <f>SUM(BQ2150:BQ2187)</f>
        <v>7.1219999999999999</v>
      </c>
      <c r="BR2188" s="12"/>
      <c r="BS2188" s="12"/>
      <c r="BT2188" s="12"/>
      <c r="BU2188" s="12"/>
      <c r="BV2188" s="47">
        <f>SUM(BV2150:BV2187)</f>
        <v>1.405</v>
      </c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18" t="s">
        <v>5</v>
      </c>
      <c r="H2189" s="3">
        <v>2024</v>
      </c>
      <c r="I2189" s="20" t="s">
        <v>287</v>
      </c>
      <c r="J2189" s="2" t="s">
        <v>267</v>
      </c>
      <c r="K2189" s="2" t="s">
        <v>318</v>
      </c>
      <c r="L2189" s="163">
        <f t="shared" si="70"/>
        <v>0</v>
      </c>
      <c r="M2189" s="163">
        <f t="shared" si="71"/>
        <v>0</v>
      </c>
      <c r="N2189" s="181"/>
      <c r="O2189" s="33"/>
      <c r="P2189" s="33"/>
      <c r="Q2189" s="33"/>
      <c r="R2189" s="33"/>
      <c r="S2189" s="42"/>
      <c r="T2189" s="2"/>
      <c r="U2189" s="2"/>
      <c r="V2189" s="2"/>
      <c r="W2189" s="2"/>
      <c r="X2189" s="55"/>
      <c r="Y2189" s="62"/>
      <c r="Z2189" s="62"/>
      <c r="AA2189" s="62"/>
      <c r="AB2189" s="62"/>
      <c r="AC2189" s="68"/>
      <c r="AD2189" s="2"/>
      <c r="AE2189" s="2"/>
      <c r="AF2189" s="2"/>
      <c r="AG2189" s="2"/>
      <c r="AH2189" s="55"/>
      <c r="AI2189" s="72"/>
      <c r="AJ2189" s="72"/>
      <c r="AK2189" s="72"/>
      <c r="AL2189" s="72"/>
      <c r="AM2189" s="80"/>
      <c r="AN2189" s="2"/>
      <c r="AO2189" s="2"/>
      <c r="AP2189" s="2"/>
      <c r="AQ2189" s="2"/>
      <c r="AR2189" s="55"/>
      <c r="AS2189" s="85"/>
      <c r="AT2189" s="85"/>
      <c r="AU2189" s="85"/>
      <c r="AV2189" s="85"/>
      <c r="AW2189" s="100"/>
      <c r="AX2189" s="2"/>
      <c r="AY2189" s="2"/>
      <c r="AZ2189" s="2"/>
      <c r="BA2189" s="2"/>
      <c r="BB2189" s="55"/>
      <c r="BC2189" s="105"/>
      <c r="BD2189" s="105"/>
      <c r="BE2189" s="105"/>
      <c r="BF2189" s="105"/>
      <c r="BG2189" s="109"/>
      <c r="BH2189" s="2"/>
      <c r="BI2189" s="2"/>
      <c r="BJ2189" s="2"/>
      <c r="BK2189" s="2"/>
      <c r="BL2189" s="55"/>
      <c r="BM2189" s="48"/>
      <c r="BN2189" s="48"/>
      <c r="BO2189" s="48"/>
      <c r="BP2189" s="48"/>
      <c r="BQ2189" s="117"/>
      <c r="BR2189" s="2"/>
      <c r="BS2189" s="2"/>
      <c r="BT2189" s="2"/>
      <c r="BU2189" s="2"/>
      <c r="BV2189" s="55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18" t="s">
        <v>5</v>
      </c>
      <c r="H2190" s="3">
        <v>2024</v>
      </c>
      <c r="I2190" s="20" t="s">
        <v>287</v>
      </c>
      <c r="J2190" s="2" t="s">
        <v>291</v>
      </c>
      <c r="K2190" s="2" t="s">
        <v>319</v>
      </c>
      <c r="L2190" s="163">
        <f t="shared" si="70"/>
        <v>0</v>
      </c>
      <c r="M2190" s="163">
        <f t="shared" si="71"/>
        <v>0</v>
      </c>
      <c r="N2190" s="181"/>
      <c r="O2190" s="33"/>
      <c r="P2190" s="33"/>
      <c r="Q2190" s="33"/>
      <c r="R2190" s="33"/>
      <c r="S2190" s="42"/>
      <c r="T2190" s="2"/>
      <c r="U2190" s="2"/>
      <c r="V2190" s="2"/>
      <c r="W2190" s="2"/>
      <c r="X2190" s="55"/>
      <c r="Y2190" s="62"/>
      <c r="Z2190" s="62"/>
      <c r="AA2190" s="62"/>
      <c r="AB2190" s="62"/>
      <c r="AC2190" s="68"/>
      <c r="AD2190" s="2"/>
      <c r="AE2190" s="2"/>
      <c r="AF2190" s="2"/>
      <c r="AG2190" s="2"/>
      <c r="AH2190" s="55"/>
      <c r="AI2190" s="72"/>
      <c r="AJ2190" s="72"/>
      <c r="AK2190" s="72"/>
      <c r="AL2190" s="72"/>
      <c r="AM2190" s="80"/>
      <c r="AN2190" s="2"/>
      <c r="AO2190" s="2"/>
      <c r="AP2190" s="2"/>
      <c r="AQ2190" s="2"/>
      <c r="AR2190" s="55"/>
      <c r="AS2190" s="85"/>
      <c r="AT2190" s="85"/>
      <c r="AU2190" s="85"/>
      <c r="AV2190" s="85"/>
      <c r="AW2190" s="100"/>
      <c r="AX2190" s="2"/>
      <c r="AY2190" s="2"/>
      <c r="AZ2190" s="2"/>
      <c r="BA2190" s="2"/>
      <c r="BB2190" s="55"/>
      <c r="BC2190" s="105"/>
      <c r="BD2190" s="105"/>
      <c r="BE2190" s="105"/>
      <c r="BF2190" s="105"/>
      <c r="BG2190" s="109"/>
      <c r="BH2190" s="2"/>
      <c r="BI2190" s="2"/>
      <c r="BJ2190" s="2"/>
      <c r="BK2190" s="2"/>
      <c r="BL2190" s="55"/>
      <c r="BM2190" s="48"/>
      <c r="BN2190" s="48"/>
      <c r="BO2190" s="48"/>
      <c r="BP2190" s="48"/>
      <c r="BQ2190" s="117"/>
      <c r="BR2190" s="2"/>
      <c r="BS2190" s="2"/>
      <c r="BT2190" s="2"/>
      <c r="BU2190" s="2"/>
      <c r="BV2190" s="55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18" t="s">
        <v>5</v>
      </c>
      <c r="H2191" s="3">
        <v>2024</v>
      </c>
      <c r="I2191" s="20" t="s">
        <v>286</v>
      </c>
      <c r="J2191" s="2" t="s">
        <v>336</v>
      </c>
      <c r="K2191" s="2" t="s">
        <v>319</v>
      </c>
      <c r="L2191" s="163">
        <f t="shared" si="70"/>
        <v>0</v>
      </c>
      <c r="M2191" s="163">
        <f t="shared" si="71"/>
        <v>0</v>
      </c>
      <c r="N2191" s="181"/>
      <c r="O2191" s="33"/>
      <c r="P2191" s="33"/>
      <c r="Q2191" s="33"/>
      <c r="R2191" s="33"/>
      <c r="S2191" s="42"/>
      <c r="T2191" s="2"/>
      <c r="U2191" s="2"/>
      <c r="V2191" s="2"/>
      <c r="W2191" s="2"/>
      <c r="X2191" s="55"/>
      <c r="Y2191" s="62"/>
      <c r="Z2191" s="62"/>
      <c r="AA2191" s="62"/>
      <c r="AB2191" s="62"/>
      <c r="AC2191" s="68"/>
      <c r="AD2191" s="2"/>
      <c r="AE2191" s="2"/>
      <c r="AF2191" s="2"/>
      <c r="AG2191" s="2"/>
      <c r="AH2191" s="55"/>
      <c r="AI2191" s="72"/>
      <c r="AJ2191" s="72"/>
      <c r="AK2191" s="72"/>
      <c r="AL2191" s="72"/>
      <c r="AM2191" s="80"/>
      <c r="AN2191" s="2"/>
      <c r="AO2191" s="2"/>
      <c r="AP2191" s="2"/>
      <c r="AQ2191" s="2"/>
      <c r="AR2191" s="55"/>
      <c r="AS2191" s="85"/>
      <c r="AT2191" s="85"/>
      <c r="AU2191" s="85"/>
      <c r="AV2191" s="85"/>
      <c r="AW2191" s="100"/>
      <c r="AX2191" s="2"/>
      <c r="AY2191" s="2"/>
      <c r="AZ2191" s="2"/>
      <c r="BA2191" s="2"/>
      <c r="BB2191" s="55"/>
      <c r="BC2191" s="105"/>
      <c r="BD2191" s="105"/>
      <c r="BE2191" s="105"/>
      <c r="BF2191" s="105"/>
      <c r="BG2191" s="109"/>
      <c r="BH2191" s="2"/>
      <c r="BI2191" s="2"/>
      <c r="BJ2191" s="2"/>
      <c r="BK2191" s="2"/>
      <c r="BL2191" s="55"/>
      <c r="BM2191" s="48"/>
      <c r="BN2191" s="48"/>
      <c r="BO2191" s="48"/>
      <c r="BP2191" s="48"/>
      <c r="BQ2191" s="117"/>
      <c r="BR2191" s="2"/>
      <c r="BS2191" s="2"/>
      <c r="BT2191" s="2"/>
      <c r="BU2191" s="2"/>
      <c r="BV2191" s="55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18" t="s">
        <v>5</v>
      </c>
      <c r="H2192" s="3">
        <v>2024</v>
      </c>
      <c r="I2192" s="20" t="s">
        <v>286</v>
      </c>
      <c r="J2192" s="8" t="s">
        <v>337</v>
      </c>
      <c r="K2192" s="8" t="s">
        <v>318</v>
      </c>
      <c r="L2192" s="163">
        <f t="shared" si="70"/>
        <v>0</v>
      </c>
      <c r="M2192" s="163">
        <f t="shared" si="71"/>
        <v>0</v>
      </c>
      <c r="N2192" s="181"/>
      <c r="O2192" s="53"/>
      <c r="P2192" s="53"/>
      <c r="Q2192" s="53"/>
      <c r="R2192" s="53"/>
      <c r="S2192" s="54"/>
      <c r="T2192" s="8"/>
      <c r="U2192" s="8"/>
      <c r="V2192" s="8"/>
      <c r="W2192" s="8"/>
      <c r="X2192" s="122"/>
      <c r="Y2192" s="135"/>
      <c r="Z2192" s="135"/>
      <c r="AA2192" s="135"/>
      <c r="AB2192" s="135"/>
      <c r="AC2192" s="136"/>
      <c r="AD2192" s="8"/>
      <c r="AE2192" s="8"/>
      <c r="AF2192" s="8"/>
      <c r="AG2192" s="8"/>
      <c r="AH2192" s="122"/>
      <c r="AI2192" s="137"/>
      <c r="AJ2192" s="137"/>
      <c r="AK2192" s="137"/>
      <c r="AL2192" s="137"/>
      <c r="AM2192" s="138"/>
      <c r="AN2192" s="8"/>
      <c r="AO2192" s="8"/>
      <c r="AP2192" s="8"/>
      <c r="AQ2192" s="8"/>
      <c r="AR2192" s="122"/>
      <c r="AS2192" s="139"/>
      <c r="AT2192" s="139"/>
      <c r="AU2192" s="139"/>
      <c r="AV2192" s="139"/>
      <c r="AW2192" s="140"/>
      <c r="AX2192" s="8"/>
      <c r="AY2192" s="8"/>
      <c r="AZ2192" s="8"/>
      <c r="BA2192" s="8"/>
      <c r="BB2192" s="122"/>
      <c r="BC2192" s="141"/>
      <c r="BD2192" s="141"/>
      <c r="BE2192" s="141"/>
      <c r="BF2192" s="141"/>
      <c r="BG2192" s="142"/>
      <c r="BH2192" s="8"/>
      <c r="BI2192" s="8"/>
      <c r="BJ2192" s="8"/>
      <c r="BK2192" s="8"/>
      <c r="BL2192" s="122"/>
      <c r="BM2192" s="143"/>
      <c r="BN2192" s="143"/>
      <c r="BO2192" s="143"/>
      <c r="BP2192" s="143"/>
      <c r="BQ2192" s="144"/>
      <c r="BR2192" s="8"/>
      <c r="BS2192" s="8"/>
      <c r="BT2192" s="8"/>
      <c r="BU2192" s="8"/>
      <c r="BV2192" s="122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18" t="s">
        <v>5</v>
      </c>
      <c r="H2193" s="3">
        <v>2024</v>
      </c>
      <c r="I2193" s="20" t="s">
        <v>286</v>
      </c>
      <c r="J2193" s="8" t="s">
        <v>338</v>
      </c>
      <c r="K2193" s="8" t="s">
        <v>339</v>
      </c>
      <c r="L2193" s="163">
        <f t="shared" si="70"/>
        <v>0</v>
      </c>
      <c r="M2193" s="163">
        <f t="shared" si="71"/>
        <v>0</v>
      </c>
      <c r="N2193" s="181"/>
      <c r="O2193" s="53"/>
      <c r="P2193" s="53"/>
      <c r="Q2193" s="53"/>
      <c r="R2193" s="53"/>
      <c r="S2193" s="54"/>
      <c r="T2193" s="8"/>
      <c r="U2193" s="8"/>
      <c r="V2193" s="8"/>
      <c r="W2193" s="8"/>
      <c r="X2193" s="122"/>
      <c r="Y2193" s="135"/>
      <c r="Z2193" s="135"/>
      <c r="AA2193" s="135"/>
      <c r="AB2193" s="135"/>
      <c r="AC2193" s="136"/>
      <c r="AD2193" s="8"/>
      <c r="AE2193" s="8"/>
      <c r="AF2193" s="8"/>
      <c r="AG2193" s="8"/>
      <c r="AH2193" s="122"/>
      <c r="AI2193" s="137"/>
      <c r="AJ2193" s="137"/>
      <c r="AK2193" s="137"/>
      <c r="AL2193" s="137"/>
      <c r="AM2193" s="138"/>
      <c r="AN2193" s="8"/>
      <c r="AO2193" s="8"/>
      <c r="AP2193" s="8"/>
      <c r="AQ2193" s="8"/>
      <c r="AR2193" s="122"/>
      <c r="AS2193" s="139"/>
      <c r="AT2193" s="139"/>
      <c r="AU2193" s="139"/>
      <c r="AV2193" s="139"/>
      <c r="AW2193" s="140"/>
      <c r="AX2193" s="8"/>
      <c r="AY2193" s="8"/>
      <c r="AZ2193" s="8"/>
      <c r="BA2193" s="8"/>
      <c r="BB2193" s="122"/>
      <c r="BC2193" s="141"/>
      <c r="BD2193" s="141"/>
      <c r="BE2193" s="141"/>
      <c r="BF2193" s="141"/>
      <c r="BG2193" s="142"/>
      <c r="BH2193" s="8"/>
      <c r="BI2193" s="8"/>
      <c r="BJ2193" s="8"/>
      <c r="BK2193" s="8"/>
      <c r="BL2193" s="122"/>
      <c r="BM2193" s="143"/>
      <c r="BN2193" s="143"/>
      <c r="BO2193" s="143"/>
      <c r="BP2193" s="143"/>
      <c r="BQ2193" s="144"/>
      <c r="BR2193" s="8"/>
      <c r="BS2193" s="8"/>
      <c r="BT2193" s="8"/>
      <c r="BU2193" s="8"/>
      <c r="BV2193" s="122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18" t="s">
        <v>5</v>
      </c>
      <c r="H2194" s="3">
        <v>2024</v>
      </c>
      <c r="I2194" s="20" t="s">
        <v>286</v>
      </c>
      <c r="J2194" s="8" t="s">
        <v>340</v>
      </c>
      <c r="K2194" s="8" t="s">
        <v>318</v>
      </c>
      <c r="L2194" s="163">
        <f t="shared" si="70"/>
        <v>0</v>
      </c>
      <c r="M2194" s="163">
        <f t="shared" si="71"/>
        <v>0</v>
      </c>
      <c r="N2194" s="181"/>
      <c r="O2194" s="53"/>
      <c r="P2194" s="53"/>
      <c r="Q2194" s="53"/>
      <c r="R2194" s="53"/>
      <c r="S2194" s="54"/>
      <c r="T2194" s="8"/>
      <c r="U2194" s="8"/>
      <c r="V2194" s="8"/>
      <c r="W2194" s="8"/>
      <c r="X2194" s="122"/>
      <c r="Y2194" s="135"/>
      <c r="Z2194" s="135"/>
      <c r="AA2194" s="135"/>
      <c r="AB2194" s="135"/>
      <c r="AC2194" s="136"/>
      <c r="AD2194" s="8"/>
      <c r="AE2194" s="8"/>
      <c r="AF2194" s="8"/>
      <c r="AG2194" s="8"/>
      <c r="AH2194" s="122"/>
      <c r="AI2194" s="137"/>
      <c r="AJ2194" s="137"/>
      <c r="AK2194" s="137"/>
      <c r="AL2194" s="137"/>
      <c r="AM2194" s="138"/>
      <c r="AN2194" s="8"/>
      <c r="AO2194" s="8"/>
      <c r="AP2194" s="8"/>
      <c r="AQ2194" s="8"/>
      <c r="AR2194" s="122"/>
      <c r="AS2194" s="139"/>
      <c r="AT2194" s="139"/>
      <c r="AU2194" s="139"/>
      <c r="AV2194" s="139"/>
      <c r="AW2194" s="140"/>
      <c r="AX2194" s="8"/>
      <c r="AY2194" s="8"/>
      <c r="AZ2194" s="8"/>
      <c r="BA2194" s="8"/>
      <c r="BB2194" s="122"/>
      <c r="BC2194" s="141"/>
      <c r="BD2194" s="141"/>
      <c r="BE2194" s="141"/>
      <c r="BF2194" s="141"/>
      <c r="BG2194" s="142"/>
      <c r="BH2194" s="8"/>
      <c r="BI2194" s="8"/>
      <c r="BJ2194" s="8"/>
      <c r="BK2194" s="8"/>
      <c r="BL2194" s="122"/>
      <c r="BM2194" s="143"/>
      <c r="BN2194" s="143"/>
      <c r="BO2194" s="143"/>
      <c r="BP2194" s="143"/>
      <c r="BQ2194" s="144"/>
      <c r="BR2194" s="8"/>
      <c r="BS2194" s="8"/>
      <c r="BT2194" s="8"/>
      <c r="BU2194" s="8"/>
      <c r="BV2194" s="122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18" t="s">
        <v>5</v>
      </c>
      <c r="H2195" s="3">
        <v>2024</v>
      </c>
      <c r="I2195" s="20" t="s">
        <v>286</v>
      </c>
      <c r="J2195" s="8" t="s">
        <v>341</v>
      </c>
      <c r="K2195" s="8" t="s">
        <v>320</v>
      </c>
      <c r="L2195" s="163">
        <f t="shared" si="70"/>
        <v>0</v>
      </c>
      <c r="M2195" s="163">
        <f t="shared" si="71"/>
        <v>0</v>
      </c>
      <c r="N2195" s="181"/>
      <c r="O2195" s="53"/>
      <c r="P2195" s="53"/>
      <c r="Q2195" s="53"/>
      <c r="R2195" s="53"/>
      <c r="S2195" s="54"/>
      <c r="T2195" s="8"/>
      <c r="U2195" s="8"/>
      <c r="V2195" s="8"/>
      <c r="W2195" s="8"/>
      <c r="X2195" s="122"/>
      <c r="Y2195" s="135"/>
      <c r="Z2195" s="135"/>
      <c r="AA2195" s="135"/>
      <c r="AB2195" s="135"/>
      <c r="AC2195" s="136"/>
      <c r="AD2195" s="8"/>
      <c r="AE2195" s="8"/>
      <c r="AF2195" s="8"/>
      <c r="AG2195" s="8"/>
      <c r="AH2195" s="122"/>
      <c r="AI2195" s="137"/>
      <c r="AJ2195" s="137"/>
      <c r="AK2195" s="137"/>
      <c r="AL2195" s="137"/>
      <c r="AM2195" s="138"/>
      <c r="AN2195" s="8"/>
      <c r="AO2195" s="8"/>
      <c r="AP2195" s="8"/>
      <c r="AQ2195" s="8"/>
      <c r="AR2195" s="122"/>
      <c r="AS2195" s="139"/>
      <c r="AT2195" s="139"/>
      <c r="AU2195" s="139"/>
      <c r="AV2195" s="139"/>
      <c r="AW2195" s="140"/>
      <c r="AX2195" s="8"/>
      <c r="AY2195" s="8"/>
      <c r="AZ2195" s="8"/>
      <c r="BA2195" s="8"/>
      <c r="BB2195" s="122"/>
      <c r="BC2195" s="141"/>
      <c r="BD2195" s="141"/>
      <c r="BE2195" s="141"/>
      <c r="BF2195" s="141"/>
      <c r="BG2195" s="142"/>
      <c r="BH2195" s="8"/>
      <c r="BI2195" s="8"/>
      <c r="BJ2195" s="8"/>
      <c r="BK2195" s="8"/>
      <c r="BL2195" s="122"/>
      <c r="BM2195" s="143"/>
      <c r="BN2195" s="143"/>
      <c r="BO2195" s="143"/>
      <c r="BP2195" s="143"/>
      <c r="BQ2195" s="144"/>
      <c r="BR2195" s="8"/>
      <c r="BS2195" s="8"/>
      <c r="BT2195" s="8"/>
      <c r="BU2195" s="8"/>
      <c r="BV2195" s="122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18" t="s">
        <v>5</v>
      </c>
      <c r="H2196" s="3">
        <v>2024</v>
      </c>
      <c r="I2196" s="20" t="s">
        <v>286</v>
      </c>
      <c r="J2196" s="8" t="s">
        <v>342</v>
      </c>
      <c r="K2196" s="8" t="s">
        <v>320</v>
      </c>
      <c r="L2196" s="163">
        <f t="shared" si="70"/>
        <v>0</v>
      </c>
      <c r="M2196" s="163">
        <f t="shared" si="71"/>
        <v>0</v>
      </c>
      <c r="N2196" s="181"/>
      <c r="O2196" s="53"/>
      <c r="P2196" s="53"/>
      <c r="Q2196" s="53"/>
      <c r="R2196" s="53"/>
      <c r="S2196" s="54"/>
      <c r="T2196" s="8"/>
      <c r="U2196" s="8"/>
      <c r="V2196" s="8"/>
      <c r="W2196" s="8"/>
      <c r="X2196" s="122"/>
      <c r="Y2196" s="135"/>
      <c r="Z2196" s="135"/>
      <c r="AA2196" s="135"/>
      <c r="AB2196" s="135"/>
      <c r="AC2196" s="136"/>
      <c r="AD2196" s="8"/>
      <c r="AE2196" s="8"/>
      <c r="AF2196" s="8"/>
      <c r="AG2196" s="8"/>
      <c r="AH2196" s="122"/>
      <c r="AI2196" s="137"/>
      <c r="AJ2196" s="137"/>
      <c r="AK2196" s="137"/>
      <c r="AL2196" s="137"/>
      <c r="AM2196" s="138"/>
      <c r="AN2196" s="8"/>
      <c r="AO2196" s="8"/>
      <c r="AP2196" s="8"/>
      <c r="AQ2196" s="8"/>
      <c r="AR2196" s="122"/>
      <c r="AS2196" s="139"/>
      <c r="AT2196" s="139"/>
      <c r="AU2196" s="139"/>
      <c r="AV2196" s="139"/>
      <c r="AW2196" s="140"/>
      <c r="AX2196" s="8"/>
      <c r="AY2196" s="8"/>
      <c r="AZ2196" s="8"/>
      <c r="BA2196" s="8"/>
      <c r="BB2196" s="122"/>
      <c r="BC2196" s="141"/>
      <c r="BD2196" s="141"/>
      <c r="BE2196" s="141"/>
      <c r="BF2196" s="141"/>
      <c r="BG2196" s="142"/>
      <c r="BH2196" s="8"/>
      <c r="BI2196" s="8"/>
      <c r="BJ2196" s="8"/>
      <c r="BK2196" s="8"/>
      <c r="BL2196" s="122"/>
      <c r="BM2196" s="143"/>
      <c r="BN2196" s="143"/>
      <c r="BO2196" s="143"/>
      <c r="BP2196" s="143"/>
      <c r="BQ2196" s="144"/>
      <c r="BR2196" s="8"/>
      <c r="BS2196" s="8"/>
      <c r="BT2196" s="8"/>
      <c r="BU2196" s="8"/>
      <c r="BV2196" s="122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18" t="s">
        <v>5</v>
      </c>
      <c r="H2197" s="3">
        <v>2024</v>
      </c>
      <c r="I2197" s="20" t="s">
        <v>286</v>
      </c>
      <c r="J2197" s="8" t="s">
        <v>343</v>
      </c>
      <c r="K2197" s="8" t="s">
        <v>339</v>
      </c>
      <c r="L2197" s="163">
        <f t="shared" si="70"/>
        <v>0</v>
      </c>
      <c r="M2197" s="163">
        <f t="shared" si="71"/>
        <v>0</v>
      </c>
      <c r="N2197" s="181"/>
      <c r="O2197" s="53"/>
      <c r="P2197" s="53"/>
      <c r="Q2197" s="53"/>
      <c r="R2197" s="53"/>
      <c r="S2197" s="54"/>
      <c r="T2197" s="8"/>
      <c r="U2197" s="8"/>
      <c r="V2197" s="8"/>
      <c r="W2197" s="8"/>
      <c r="X2197" s="122"/>
      <c r="Y2197" s="135"/>
      <c r="Z2197" s="135"/>
      <c r="AA2197" s="135"/>
      <c r="AB2197" s="135"/>
      <c r="AC2197" s="136"/>
      <c r="AD2197" s="8"/>
      <c r="AE2197" s="8"/>
      <c r="AF2197" s="8"/>
      <c r="AG2197" s="8"/>
      <c r="AH2197" s="122"/>
      <c r="AI2197" s="137"/>
      <c r="AJ2197" s="137"/>
      <c r="AK2197" s="137"/>
      <c r="AL2197" s="137"/>
      <c r="AM2197" s="138"/>
      <c r="AN2197" s="8"/>
      <c r="AO2197" s="8"/>
      <c r="AP2197" s="8"/>
      <c r="AQ2197" s="8"/>
      <c r="AR2197" s="122"/>
      <c r="AS2197" s="139"/>
      <c r="AT2197" s="139"/>
      <c r="AU2197" s="139"/>
      <c r="AV2197" s="139"/>
      <c r="AW2197" s="140"/>
      <c r="AX2197" s="8"/>
      <c r="AY2197" s="8"/>
      <c r="AZ2197" s="8"/>
      <c r="BA2197" s="8"/>
      <c r="BB2197" s="122"/>
      <c r="BC2197" s="141"/>
      <c r="BD2197" s="141"/>
      <c r="BE2197" s="141"/>
      <c r="BF2197" s="141"/>
      <c r="BG2197" s="142"/>
      <c r="BH2197" s="8"/>
      <c r="BI2197" s="8"/>
      <c r="BJ2197" s="8"/>
      <c r="BK2197" s="8"/>
      <c r="BL2197" s="122"/>
      <c r="BM2197" s="143"/>
      <c r="BN2197" s="143"/>
      <c r="BO2197" s="143"/>
      <c r="BP2197" s="143"/>
      <c r="BQ2197" s="144"/>
      <c r="BR2197" s="8"/>
      <c r="BS2197" s="8"/>
      <c r="BT2197" s="8"/>
      <c r="BU2197" s="8"/>
      <c r="BV2197" s="122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18" t="s">
        <v>5</v>
      </c>
      <c r="H2198" s="3">
        <v>2024</v>
      </c>
      <c r="I2198" s="20" t="s">
        <v>288</v>
      </c>
      <c r="J2198" s="8" t="s">
        <v>344</v>
      </c>
      <c r="K2198" s="8" t="s">
        <v>318</v>
      </c>
      <c r="L2198" s="163">
        <f t="shared" si="70"/>
        <v>0</v>
      </c>
      <c r="M2198" s="163">
        <f t="shared" si="71"/>
        <v>0</v>
      </c>
      <c r="N2198" s="181"/>
      <c r="O2198" s="53"/>
      <c r="P2198" s="53"/>
      <c r="Q2198" s="53"/>
      <c r="R2198" s="53"/>
      <c r="S2198" s="54"/>
      <c r="T2198" s="8"/>
      <c r="U2198" s="8"/>
      <c r="V2198" s="8"/>
      <c r="W2198" s="8"/>
      <c r="X2198" s="122"/>
      <c r="Y2198" s="135"/>
      <c r="Z2198" s="135"/>
      <c r="AA2198" s="135"/>
      <c r="AB2198" s="135"/>
      <c r="AC2198" s="136"/>
      <c r="AD2198" s="8"/>
      <c r="AE2198" s="8"/>
      <c r="AF2198" s="8"/>
      <c r="AG2198" s="8"/>
      <c r="AH2198" s="122"/>
      <c r="AI2198" s="137"/>
      <c r="AJ2198" s="137"/>
      <c r="AK2198" s="137"/>
      <c r="AL2198" s="137"/>
      <c r="AM2198" s="138"/>
      <c r="AN2198" s="8"/>
      <c r="AO2198" s="8"/>
      <c r="AP2198" s="8"/>
      <c r="AQ2198" s="8"/>
      <c r="AR2198" s="122"/>
      <c r="AS2198" s="139"/>
      <c r="AT2198" s="139"/>
      <c r="AU2198" s="139"/>
      <c r="AV2198" s="139"/>
      <c r="AW2198" s="140"/>
      <c r="AX2198" s="8"/>
      <c r="AY2198" s="8"/>
      <c r="AZ2198" s="8"/>
      <c r="BA2198" s="8"/>
      <c r="BB2198" s="122"/>
      <c r="BC2198" s="141"/>
      <c r="BD2198" s="141"/>
      <c r="BE2198" s="141"/>
      <c r="BF2198" s="141"/>
      <c r="BG2198" s="142"/>
      <c r="BH2198" s="8"/>
      <c r="BI2198" s="8"/>
      <c r="BJ2198" s="8"/>
      <c r="BK2198" s="8"/>
      <c r="BL2198" s="122"/>
      <c r="BM2198" s="143"/>
      <c r="BN2198" s="143"/>
      <c r="BO2198" s="143"/>
      <c r="BP2198" s="143"/>
      <c r="BQ2198" s="144"/>
      <c r="BR2198" s="8"/>
      <c r="BS2198" s="8"/>
      <c r="BT2198" s="8"/>
      <c r="BU2198" s="8"/>
      <c r="BV2198" s="122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18" t="s">
        <v>5</v>
      </c>
      <c r="H2199" s="3">
        <v>2024</v>
      </c>
      <c r="I2199" s="20" t="s">
        <v>288</v>
      </c>
      <c r="J2199" s="2" t="s">
        <v>351</v>
      </c>
      <c r="K2199" s="2" t="s">
        <v>318</v>
      </c>
      <c r="L2199" s="163">
        <f t="shared" si="70"/>
        <v>0</v>
      </c>
      <c r="M2199" s="163">
        <f t="shared" si="71"/>
        <v>0</v>
      </c>
      <c r="N2199" s="181"/>
      <c r="O2199" s="53"/>
      <c r="P2199" s="53"/>
      <c r="Q2199" s="53"/>
      <c r="R2199" s="53"/>
      <c r="S2199" s="54"/>
      <c r="T2199" s="8"/>
      <c r="U2199" s="8"/>
      <c r="V2199" s="8"/>
      <c r="W2199" s="8"/>
      <c r="X2199" s="122"/>
      <c r="Y2199" s="135"/>
      <c r="Z2199" s="135"/>
      <c r="AA2199" s="135"/>
      <c r="AB2199" s="135"/>
      <c r="AC2199" s="136"/>
      <c r="AD2199" s="8"/>
      <c r="AE2199" s="8"/>
      <c r="AF2199" s="8"/>
      <c r="AG2199" s="8"/>
      <c r="AH2199" s="122"/>
      <c r="AI2199" s="137"/>
      <c r="AJ2199" s="137"/>
      <c r="AK2199" s="137"/>
      <c r="AL2199" s="137"/>
      <c r="AM2199" s="138"/>
      <c r="AN2199" s="8"/>
      <c r="AO2199" s="8"/>
      <c r="AP2199" s="8"/>
      <c r="AQ2199" s="8"/>
      <c r="AR2199" s="122"/>
      <c r="AS2199" s="139"/>
      <c r="AT2199" s="139"/>
      <c r="AU2199" s="139"/>
      <c r="AV2199" s="139"/>
      <c r="AW2199" s="140"/>
      <c r="AX2199" s="8"/>
      <c r="AY2199" s="8"/>
      <c r="AZ2199" s="8"/>
      <c r="BA2199" s="8"/>
      <c r="BB2199" s="122"/>
      <c r="BC2199" s="141"/>
      <c r="BD2199" s="141"/>
      <c r="BE2199" s="141"/>
      <c r="BF2199" s="141"/>
      <c r="BG2199" s="142"/>
      <c r="BH2199" s="8"/>
      <c r="BI2199" s="8"/>
      <c r="BJ2199" s="8"/>
      <c r="BK2199" s="8"/>
      <c r="BL2199" s="122"/>
      <c r="BM2199" s="143"/>
      <c r="BN2199" s="143"/>
      <c r="BO2199" s="143"/>
      <c r="BP2199" s="143"/>
      <c r="BQ2199" s="144"/>
      <c r="BR2199" s="8"/>
      <c r="BS2199" s="8"/>
      <c r="BT2199" s="8"/>
      <c r="BU2199" s="8"/>
      <c r="BV2199" s="122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18" t="s">
        <v>5</v>
      </c>
      <c r="H2200" s="3">
        <v>2024</v>
      </c>
      <c r="I2200" s="20" t="s">
        <v>288</v>
      </c>
      <c r="J2200" s="2" t="s">
        <v>352</v>
      </c>
      <c r="K2200" s="2" t="s">
        <v>321</v>
      </c>
      <c r="L2200" s="163">
        <f t="shared" si="70"/>
        <v>0</v>
      </c>
      <c r="M2200" s="163">
        <f t="shared" si="71"/>
        <v>0</v>
      </c>
      <c r="N2200" s="181"/>
      <c r="O2200" s="33"/>
      <c r="P2200" s="33"/>
      <c r="Q2200" s="33"/>
      <c r="R2200" s="33"/>
      <c r="S2200" s="42"/>
      <c r="T2200" s="2"/>
      <c r="U2200" s="2"/>
      <c r="V2200" s="2"/>
      <c r="W2200" s="2"/>
      <c r="X2200" s="55"/>
      <c r="Y2200" s="62"/>
      <c r="Z2200" s="62"/>
      <c r="AA2200" s="62"/>
      <c r="AB2200" s="62"/>
      <c r="AC2200" s="68"/>
      <c r="AD2200" s="2"/>
      <c r="AE2200" s="2"/>
      <c r="AF2200" s="2"/>
      <c r="AG2200" s="2"/>
      <c r="AH2200" s="55"/>
      <c r="AI2200" s="72"/>
      <c r="AJ2200" s="72"/>
      <c r="AK2200" s="72"/>
      <c r="AL2200" s="72"/>
      <c r="AM2200" s="80"/>
      <c r="AN2200" s="2"/>
      <c r="AO2200" s="2"/>
      <c r="AP2200" s="2"/>
      <c r="AQ2200" s="2"/>
      <c r="AR2200" s="55"/>
      <c r="AS2200" s="85"/>
      <c r="AT2200" s="85"/>
      <c r="AU2200" s="85"/>
      <c r="AV2200" s="85"/>
      <c r="AW2200" s="100"/>
      <c r="AX2200" s="2"/>
      <c r="AY2200" s="2"/>
      <c r="AZ2200" s="2"/>
      <c r="BA2200" s="2"/>
      <c r="BB2200" s="55"/>
      <c r="BC2200" s="105"/>
      <c r="BD2200" s="105"/>
      <c r="BE2200" s="105"/>
      <c r="BF2200" s="105"/>
      <c r="BG2200" s="109"/>
      <c r="BH2200" s="2"/>
      <c r="BI2200" s="2"/>
      <c r="BJ2200" s="2"/>
      <c r="BK2200" s="2"/>
      <c r="BL2200" s="55"/>
      <c r="BM2200" s="48"/>
      <c r="BN2200" s="48"/>
      <c r="BO2200" s="48"/>
      <c r="BP2200" s="48"/>
      <c r="BQ2200" s="117"/>
      <c r="BR2200" s="2"/>
      <c r="BS2200" s="2"/>
      <c r="BT2200" s="2"/>
      <c r="BU2200" s="2"/>
      <c r="BV2200" s="55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18" t="s">
        <v>5</v>
      </c>
      <c r="H2201" s="3">
        <v>2024</v>
      </c>
      <c r="I2201" s="20" t="s">
        <v>288</v>
      </c>
      <c r="J2201" s="2" t="s">
        <v>345</v>
      </c>
      <c r="K2201" s="2" t="s">
        <v>318</v>
      </c>
      <c r="L2201" s="163">
        <f t="shared" si="70"/>
        <v>0</v>
      </c>
      <c r="M2201" s="163">
        <f t="shared" si="71"/>
        <v>0</v>
      </c>
      <c r="N2201" s="181"/>
      <c r="O2201" s="34"/>
      <c r="P2201" s="33"/>
      <c r="Q2201" s="33"/>
      <c r="R2201" s="33"/>
      <c r="S2201" s="42"/>
      <c r="T2201" s="3"/>
      <c r="U2201" s="2"/>
      <c r="V2201" s="2"/>
      <c r="W2201" s="2"/>
      <c r="X2201" s="55"/>
      <c r="Y2201" s="64"/>
      <c r="Z2201" s="62"/>
      <c r="AA2201" s="62"/>
      <c r="AB2201" s="62"/>
      <c r="AC2201" s="68"/>
      <c r="AD2201" s="3"/>
      <c r="AE2201" s="2"/>
      <c r="AF2201" s="2"/>
      <c r="AG2201" s="2"/>
      <c r="AH2201" s="55"/>
      <c r="AI2201" s="73"/>
      <c r="AJ2201" s="72"/>
      <c r="AK2201" s="72"/>
      <c r="AL2201" s="72"/>
      <c r="AM2201" s="80"/>
      <c r="AN2201" s="3"/>
      <c r="AO2201" s="2"/>
      <c r="AP2201" s="2"/>
      <c r="AQ2201" s="2"/>
      <c r="AR2201" s="55"/>
      <c r="AS2201" s="86"/>
      <c r="AT2201" s="85"/>
      <c r="AU2201" s="85"/>
      <c r="AV2201" s="85"/>
      <c r="AW2201" s="100"/>
      <c r="AX2201" s="3"/>
      <c r="AY2201" s="2"/>
      <c r="AZ2201" s="2"/>
      <c r="BA2201" s="2"/>
      <c r="BB2201" s="55"/>
      <c r="BC2201" s="106"/>
      <c r="BD2201" s="105"/>
      <c r="BE2201" s="105"/>
      <c r="BF2201" s="105"/>
      <c r="BG2201" s="109"/>
      <c r="BH2201" s="3"/>
      <c r="BI2201" s="2"/>
      <c r="BJ2201" s="2"/>
      <c r="BK2201" s="2"/>
      <c r="BL2201" s="55"/>
      <c r="BM2201" s="49"/>
      <c r="BN2201" s="48"/>
      <c r="BO2201" s="48"/>
      <c r="BP2201" s="48"/>
      <c r="BQ2201" s="117"/>
      <c r="BR2201" s="3"/>
      <c r="BS2201" s="2"/>
      <c r="BT2201" s="2"/>
      <c r="BU2201" s="2"/>
      <c r="BV2201" s="55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18" t="s">
        <v>5</v>
      </c>
      <c r="H2202" s="3">
        <v>2024</v>
      </c>
      <c r="I2202" s="20" t="s">
        <v>289</v>
      </c>
      <c r="J2202" s="2" t="s">
        <v>268</v>
      </c>
      <c r="K2202" s="2" t="s">
        <v>318</v>
      </c>
      <c r="L2202" s="163">
        <f t="shared" si="70"/>
        <v>0</v>
      </c>
      <c r="M2202" s="163">
        <f t="shared" si="71"/>
        <v>0</v>
      </c>
      <c r="N2202" s="181"/>
      <c r="O2202" s="33"/>
      <c r="P2202" s="33"/>
      <c r="Q2202" s="33"/>
      <c r="R2202" s="33"/>
      <c r="S2202" s="42"/>
      <c r="T2202" s="2"/>
      <c r="U2202" s="2"/>
      <c r="V2202" s="2"/>
      <c r="W2202" s="2"/>
      <c r="X2202" s="55"/>
      <c r="Y2202" s="62"/>
      <c r="Z2202" s="62"/>
      <c r="AA2202" s="62"/>
      <c r="AB2202" s="62"/>
      <c r="AC2202" s="68"/>
      <c r="AD2202" s="2"/>
      <c r="AE2202" s="2"/>
      <c r="AF2202" s="2"/>
      <c r="AG2202" s="2"/>
      <c r="AH2202" s="55"/>
      <c r="AI2202" s="72"/>
      <c r="AJ2202" s="72"/>
      <c r="AK2202" s="72"/>
      <c r="AL2202" s="72"/>
      <c r="AM2202" s="80"/>
      <c r="AN2202" s="2"/>
      <c r="AO2202" s="2"/>
      <c r="AP2202" s="2"/>
      <c r="AQ2202" s="2"/>
      <c r="AR2202" s="55"/>
      <c r="AS2202" s="85"/>
      <c r="AT2202" s="85"/>
      <c r="AU2202" s="85"/>
      <c r="AV2202" s="85"/>
      <c r="AW2202" s="100"/>
      <c r="AX2202" s="2"/>
      <c r="AY2202" s="2"/>
      <c r="AZ2202" s="2"/>
      <c r="BA2202" s="2"/>
      <c r="BB2202" s="55"/>
      <c r="BC2202" s="105"/>
      <c r="BD2202" s="105"/>
      <c r="BE2202" s="105"/>
      <c r="BF2202" s="105"/>
      <c r="BG2202" s="109"/>
      <c r="BH2202" s="2"/>
      <c r="BI2202" s="2"/>
      <c r="BJ2202" s="2"/>
      <c r="BK2202" s="2"/>
      <c r="BL2202" s="55"/>
      <c r="BM2202" s="48"/>
      <c r="BN2202" s="48"/>
      <c r="BO2202" s="48"/>
      <c r="BP2202" s="48"/>
      <c r="BQ2202" s="117"/>
      <c r="BR2202" s="2"/>
      <c r="BS2202" s="2"/>
      <c r="BT2202" s="2"/>
      <c r="BU2202" s="2"/>
      <c r="BV2202" s="55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18" t="s">
        <v>5</v>
      </c>
      <c r="H2203" s="3">
        <v>2024</v>
      </c>
      <c r="I2203" s="20" t="s">
        <v>289</v>
      </c>
      <c r="J2203" s="2" t="s">
        <v>292</v>
      </c>
      <c r="K2203" s="2" t="s">
        <v>318</v>
      </c>
      <c r="L2203" s="163">
        <f t="shared" si="70"/>
        <v>0</v>
      </c>
      <c r="M2203" s="163">
        <f t="shared" si="71"/>
        <v>0</v>
      </c>
      <c r="N2203" s="181"/>
      <c r="O2203" s="33"/>
      <c r="P2203" s="33"/>
      <c r="Q2203" s="33"/>
      <c r="R2203" s="33"/>
      <c r="S2203" s="42"/>
      <c r="T2203" s="2"/>
      <c r="U2203" s="2"/>
      <c r="V2203" s="2"/>
      <c r="W2203" s="2"/>
      <c r="X2203" s="55"/>
      <c r="Y2203" s="62"/>
      <c r="Z2203" s="62"/>
      <c r="AA2203" s="62"/>
      <c r="AB2203" s="62"/>
      <c r="AC2203" s="68"/>
      <c r="AD2203" s="2"/>
      <c r="AE2203" s="2"/>
      <c r="AF2203" s="2"/>
      <c r="AG2203" s="2"/>
      <c r="AH2203" s="55"/>
      <c r="AI2203" s="72"/>
      <c r="AJ2203" s="72"/>
      <c r="AK2203" s="72"/>
      <c r="AL2203" s="72"/>
      <c r="AM2203" s="80"/>
      <c r="AN2203" s="2"/>
      <c r="AO2203" s="2"/>
      <c r="AP2203" s="2"/>
      <c r="AQ2203" s="2"/>
      <c r="AR2203" s="55"/>
      <c r="AS2203" s="85"/>
      <c r="AT2203" s="85"/>
      <c r="AU2203" s="85"/>
      <c r="AV2203" s="85"/>
      <c r="AW2203" s="100"/>
      <c r="AX2203" s="2"/>
      <c r="AY2203" s="2"/>
      <c r="AZ2203" s="2"/>
      <c r="BA2203" s="2"/>
      <c r="BB2203" s="55"/>
      <c r="BC2203" s="105"/>
      <c r="BD2203" s="105"/>
      <c r="BE2203" s="105"/>
      <c r="BF2203" s="105"/>
      <c r="BG2203" s="109"/>
      <c r="BH2203" s="2"/>
      <c r="BI2203" s="2"/>
      <c r="BJ2203" s="2"/>
      <c r="BK2203" s="2"/>
      <c r="BL2203" s="55"/>
      <c r="BM2203" s="48"/>
      <c r="BN2203" s="48"/>
      <c r="BO2203" s="48"/>
      <c r="BP2203" s="48"/>
      <c r="BQ2203" s="117"/>
      <c r="BR2203" s="2"/>
      <c r="BS2203" s="2"/>
      <c r="BT2203" s="2"/>
      <c r="BU2203" s="2"/>
      <c r="BV2203" s="55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18" t="s">
        <v>5</v>
      </c>
      <c r="H2204" s="3">
        <v>2024</v>
      </c>
      <c r="I2204" s="20" t="s">
        <v>285</v>
      </c>
      <c r="J2204" s="2" t="s">
        <v>293</v>
      </c>
      <c r="K2204" s="2" t="s">
        <v>318</v>
      </c>
      <c r="L2204" s="165">
        <f t="shared" si="70"/>
        <v>0</v>
      </c>
      <c r="M2204" s="163">
        <f t="shared" si="71"/>
        <v>0</v>
      </c>
      <c r="N2204" s="181"/>
      <c r="O2204" s="33"/>
      <c r="P2204" s="33"/>
      <c r="Q2204" s="33"/>
      <c r="R2204" s="34"/>
      <c r="S2204" s="42"/>
      <c r="T2204" s="2"/>
      <c r="U2204" s="2"/>
      <c r="V2204" s="2"/>
      <c r="W2204" s="3"/>
      <c r="X2204" s="55"/>
      <c r="Y2204" s="62"/>
      <c r="Z2204" s="62"/>
      <c r="AA2204" s="62"/>
      <c r="AB2204" s="64"/>
      <c r="AC2204" s="68"/>
      <c r="AD2204" s="2"/>
      <c r="AE2204" s="2"/>
      <c r="AF2204" s="2"/>
      <c r="AG2204" s="3"/>
      <c r="AH2204" s="55"/>
      <c r="AI2204" s="72"/>
      <c r="AJ2204" s="72"/>
      <c r="AK2204" s="72"/>
      <c r="AL2204" s="73"/>
      <c r="AM2204" s="80"/>
      <c r="AN2204" s="2"/>
      <c r="AO2204" s="2"/>
      <c r="AP2204" s="2"/>
      <c r="AQ2204" s="3"/>
      <c r="AR2204" s="55"/>
      <c r="AS2204" s="85"/>
      <c r="AT2204" s="85"/>
      <c r="AU2204" s="85"/>
      <c r="AV2204" s="86"/>
      <c r="AW2204" s="100"/>
      <c r="AX2204" s="2"/>
      <c r="AY2204" s="2"/>
      <c r="AZ2204" s="2"/>
      <c r="BA2204" s="3"/>
      <c r="BB2204" s="55"/>
      <c r="BC2204" s="105"/>
      <c r="BD2204" s="105"/>
      <c r="BE2204" s="105"/>
      <c r="BF2204" s="106"/>
      <c r="BG2204" s="109"/>
      <c r="BH2204" s="2"/>
      <c r="BI2204" s="2"/>
      <c r="BJ2204" s="2"/>
      <c r="BK2204" s="3"/>
      <c r="BL2204" s="55"/>
      <c r="BM2204" s="48"/>
      <c r="BN2204" s="48"/>
      <c r="BO2204" s="48"/>
      <c r="BP2204" s="49"/>
      <c r="BQ2204" s="117"/>
      <c r="BR2204" s="2"/>
      <c r="BS2204" s="2"/>
      <c r="BT2204" s="2"/>
      <c r="BU2204" s="3"/>
      <c r="BV2204" s="55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18" t="s">
        <v>5</v>
      </c>
      <c r="H2205" s="3">
        <v>2024</v>
      </c>
      <c r="I2205" s="20" t="s">
        <v>287</v>
      </c>
      <c r="J2205" s="2" t="s">
        <v>269</v>
      </c>
      <c r="K2205" s="2" t="s">
        <v>320</v>
      </c>
      <c r="L2205" s="163">
        <f t="shared" si="70"/>
        <v>1</v>
      </c>
      <c r="M2205" s="163">
        <f t="shared" si="71"/>
        <v>1.3009999999999999</v>
      </c>
      <c r="N2205" s="181"/>
      <c r="O2205" s="33"/>
      <c r="P2205" s="33"/>
      <c r="Q2205" s="33"/>
      <c r="R2205" s="33"/>
      <c r="S2205" s="42"/>
      <c r="T2205" s="2"/>
      <c r="U2205" s="2"/>
      <c r="V2205" s="2"/>
      <c r="W2205" s="2"/>
      <c r="X2205" s="55"/>
      <c r="Y2205" s="62"/>
      <c r="Z2205" s="62"/>
      <c r="AA2205" s="62"/>
      <c r="AB2205" s="64"/>
      <c r="AC2205" s="68"/>
      <c r="AD2205" s="2"/>
      <c r="AE2205" s="2"/>
      <c r="AF2205" s="2"/>
      <c r="AG2205" s="2">
        <v>1</v>
      </c>
      <c r="AH2205" s="55">
        <v>1.3009999999999999</v>
      </c>
      <c r="AI2205" s="72"/>
      <c r="AJ2205" s="72"/>
      <c r="AK2205" s="72"/>
      <c r="AL2205" s="72"/>
      <c r="AM2205" s="80"/>
      <c r="AN2205" s="2"/>
      <c r="AO2205" s="2"/>
      <c r="AP2205" s="2"/>
      <c r="AQ2205" s="2"/>
      <c r="AR2205" s="55"/>
      <c r="AS2205" s="85"/>
      <c r="AT2205" s="85"/>
      <c r="AU2205" s="85"/>
      <c r="AV2205" s="85"/>
      <c r="AW2205" s="100"/>
      <c r="AX2205" s="2"/>
      <c r="AY2205" s="2"/>
      <c r="AZ2205" s="2"/>
      <c r="BA2205" s="2"/>
      <c r="BB2205" s="55"/>
      <c r="BC2205" s="105"/>
      <c r="BD2205" s="105"/>
      <c r="BE2205" s="105"/>
      <c r="BF2205" s="105"/>
      <c r="BG2205" s="109"/>
      <c r="BH2205" s="2"/>
      <c r="BI2205" s="2"/>
      <c r="BJ2205" s="2"/>
      <c r="BK2205" s="2"/>
      <c r="BL2205" s="55"/>
      <c r="BM2205" s="48"/>
      <c r="BN2205" s="48"/>
      <c r="BO2205" s="48"/>
      <c r="BP2205" s="48"/>
      <c r="BQ2205" s="117"/>
      <c r="BR2205" s="2"/>
      <c r="BS2205" s="2"/>
      <c r="BT2205" s="2"/>
      <c r="BU2205" s="2"/>
      <c r="BV2205" s="55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18" t="s">
        <v>5</v>
      </c>
      <c r="H2206" s="3">
        <v>2024</v>
      </c>
      <c r="I2206" s="20" t="s">
        <v>287</v>
      </c>
      <c r="J2206" s="2" t="s">
        <v>270</v>
      </c>
      <c r="K2206" s="2" t="s">
        <v>320</v>
      </c>
      <c r="L2206" s="163">
        <f t="shared" si="70"/>
        <v>0</v>
      </c>
      <c r="M2206" s="163">
        <f t="shared" si="71"/>
        <v>0</v>
      </c>
      <c r="N2206" s="181"/>
      <c r="O2206" s="33"/>
      <c r="P2206" s="33"/>
      <c r="Q2206" s="33"/>
      <c r="R2206" s="33"/>
      <c r="S2206" s="42"/>
      <c r="T2206" s="2"/>
      <c r="U2206" s="2"/>
      <c r="V2206" s="2"/>
      <c r="W2206" s="2"/>
      <c r="X2206" s="55"/>
      <c r="Y2206" s="62"/>
      <c r="Z2206" s="62"/>
      <c r="AA2206" s="62"/>
      <c r="AB2206" s="62"/>
      <c r="AC2206" s="68"/>
      <c r="AD2206" s="2"/>
      <c r="AE2206" s="2"/>
      <c r="AF2206" s="2"/>
      <c r="AG2206" s="2"/>
      <c r="AH2206" s="55"/>
      <c r="AI2206" s="72"/>
      <c r="AJ2206" s="72"/>
      <c r="AK2206" s="72"/>
      <c r="AL2206" s="72"/>
      <c r="AM2206" s="80"/>
      <c r="AN2206" s="2"/>
      <c r="AO2206" s="2"/>
      <c r="AP2206" s="2"/>
      <c r="AQ2206" s="2"/>
      <c r="AR2206" s="55"/>
      <c r="AS2206" s="85"/>
      <c r="AT2206" s="85"/>
      <c r="AU2206" s="85"/>
      <c r="AV2206" s="85"/>
      <c r="AW2206" s="100"/>
      <c r="AX2206" s="2"/>
      <c r="AY2206" s="2"/>
      <c r="AZ2206" s="2"/>
      <c r="BA2206" s="2"/>
      <c r="BB2206" s="55"/>
      <c r="BC2206" s="105"/>
      <c r="BD2206" s="105"/>
      <c r="BE2206" s="105"/>
      <c r="BF2206" s="105"/>
      <c r="BG2206" s="109"/>
      <c r="BH2206" s="2"/>
      <c r="BI2206" s="2"/>
      <c r="BJ2206" s="2"/>
      <c r="BK2206" s="2"/>
      <c r="BL2206" s="55"/>
      <c r="BM2206" s="48"/>
      <c r="BN2206" s="48"/>
      <c r="BO2206" s="48"/>
      <c r="BP2206" s="48"/>
      <c r="BQ2206" s="117"/>
      <c r="BR2206" s="2"/>
      <c r="BS2206" s="2"/>
      <c r="BT2206" s="2"/>
      <c r="BU2206" s="2"/>
      <c r="BV2206" s="55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18" t="s">
        <v>5</v>
      </c>
      <c r="H2207" s="3">
        <v>2024</v>
      </c>
      <c r="I2207" s="20" t="s">
        <v>290</v>
      </c>
      <c r="J2207" s="2" t="s">
        <v>271</v>
      </c>
      <c r="K2207" s="2" t="s">
        <v>321</v>
      </c>
      <c r="L2207" s="163">
        <f t="shared" si="70"/>
        <v>0</v>
      </c>
      <c r="M2207" s="163">
        <f t="shared" si="71"/>
        <v>0</v>
      </c>
      <c r="N2207" s="181"/>
      <c r="O2207" s="33"/>
      <c r="P2207" s="33"/>
      <c r="Q2207" s="33"/>
      <c r="R2207" s="33"/>
      <c r="S2207" s="42"/>
      <c r="T2207" s="2"/>
      <c r="U2207" s="2"/>
      <c r="V2207" s="2"/>
      <c r="W2207" s="2"/>
      <c r="X2207" s="55"/>
      <c r="Y2207" s="62"/>
      <c r="Z2207" s="62"/>
      <c r="AA2207" s="62"/>
      <c r="AB2207" s="62"/>
      <c r="AC2207" s="68"/>
      <c r="AD2207" s="2"/>
      <c r="AE2207" s="2"/>
      <c r="AF2207" s="2"/>
      <c r="AG2207" s="2"/>
      <c r="AH2207" s="55"/>
      <c r="AI2207" s="72"/>
      <c r="AJ2207" s="72"/>
      <c r="AK2207" s="72"/>
      <c r="AL2207" s="72"/>
      <c r="AM2207" s="80"/>
      <c r="AN2207" s="2"/>
      <c r="AO2207" s="2"/>
      <c r="AP2207" s="2"/>
      <c r="AQ2207" s="2"/>
      <c r="AR2207" s="55"/>
      <c r="AS2207" s="85"/>
      <c r="AT2207" s="85"/>
      <c r="AU2207" s="85"/>
      <c r="AV2207" s="85"/>
      <c r="AW2207" s="100"/>
      <c r="AX2207" s="2"/>
      <c r="AY2207" s="2"/>
      <c r="AZ2207" s="2"/>
      <c r="BA2207" s="2"/>
      <c r="BB2207" s="55"/>
      <c r="BC2207" s="105"/>
      <c r="BD2207" s="105"/>
      <c r="BE2207" s="105"/>
      <c r="BF2207" s="105"/>
      <c r="BG2207" s="109"/>
      <c r="BH2207" s="2"/>
      <c r="BI2207" s="2"/>
      <c r="BJ2207" s="2"/>
      <c r="BK2207" s="2"/>
      <c r="BL2207" s="55"/>
      <c r="BM2207" s="48"/>
      <c r="BN2207" s="48"/>
      <c r="BO2207" s="48"/>
      <c r="BP2207" s="48"/>
      <c r="BQ2207" s="117"/>
      <c r="BR2207" s="2"/>
      <c r="BS2207" s="2"/>
      <c r="BT2207" s="2"/>
      <c r="BU2207" s="2"/>
      <c r="BV2207" s="55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18" t="s">
        <v>5</v>
      </c>
      <c r="H2208" s="3">
        <v>2024</v>
      </c>
      <c r="I2208" s="20" t="s">
        <v>284</v>
      </c>
      <c r="J2208" s="2" t="s">
        <v>294</v>
      </c>
      <c r="K2208" s="2" t="s">
        <v>320</v>
      </c>
      <c r="L2208" s="163">
        <f t="shared" si="70"/>
        <v>0</v>
      </c>
      <c r="M2208" s="163">
        <f t="shared" si="71"/>
        <v>0</v>
      </c>
      <c r="N2208" s="181"/>
      <c r="O2208" s="33"/>
      <c r="P2208" s="33"/>
      <c r="Q2208" s="33"/>
      <c r="R2208" s="33"/>
      <c r="S2208" s="42"/>
      <c r="T2208" s="2"/>
      <c r="U2208" s="2"/>
      <c r="V2208" s="2"/>
      <c r="W2208" s="2"/>
      <c r="X2208" s="55"/>
      <c r="Y2208" s="62"/>
      <c r="Z2208" s="62"/>
      <c r="AA2208" s="62"/>
      <c r="AB2208" s="62"/>
      <c r="AC2208" s="68"/>
      <c r="AD2208" s="2"/>
      <c r="AE2208" s="2"/>
      <c r="AF2208" s="2"/>
      <c r="AG2208" s="2"/>
      <c r="AH2208" s="55"/>
      <c r="AI2208" s="72"/>
      <c r="AJ2208" s="72"/>
      <c r="AK2208" s="72"/>
      <c r="AL2208" s="72"/>
      <c r="AM2208" s="80"/>
      <c r="AN2208" s="2"/>
      <c r="AO2208" s="2"/>
      <c r="AP2208" s="2"/>
      <c r="AQ2208" s="2"/>
      <c r="AR2208" s="55"/>
      <c r="AS2208" s="85"/>
      <c r="AT2208" s="85"/>
      <c r="AU2208" s="85"/>
      <c r="AV2208" s="85"/>
      <c r="AW2208" s="100"/>
      <c r="AX2208" s="2"/>
      <c r="AY2208" s="2"/>
      <c r="AZ2208" s="2"/>
      <c r="BA2208" s="2"/>
      <c r="BB2208" s="55"/>
      <c r="BC2208" s="105"/>
      <c r="BD2208" s="105"/>
      <c r="BE2208" s="105"/>
      <c r="BF2208" s="105"/>
      <c r="BG2208" s="109"/>
      <c r="BH2208" s="2"/>
      <c r="BI2208" s="2"/>
      <c r="BJ2208" s="2"/>
      <c r="BK2208" s="2"/>
      <c r="BL2208" s="55"/>
      <c r="BM2208" s="48"/>
      <c r="BN2208" s="48"/>
      <c r="BO2208" s="48"/>
      <c r="BP2208" s="48"/>
      <c r="BQ2208" s="117"/>
      <c r="BR2208" s="2"/>
      <c r="BS2208" s="2"/>
      <c r="BT2208" s="2"/>
      <c r="BU2208" s="2"/>
      <c r="BV2208" s="55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18" t="s">
        <v>5</v>
      </c>
      <c r="H2209" s="3">
        <v>2024</v>
      </c>
      <c r="I2209" s="20" t="s">
        <v>284</v>
      </c>
      <c r="J2209" s="2" t="s">
        <v>346</v>
      </c>
      <c r="K2209" s="2" t="s">
        <v>320</v>
      </c>
      <c r="L2209" s="166">
        <f t="shared" si="70"/>
        <v>0</v>
      </c>
      <c r="M2209" s="163">
        <f t="shared" si="71"/>
        <v>0</v>
      </c>
      <c r="N2209" s="181"/>
      <c r="O2209" s="33"/>
      <c r="P2209" s="33"/>
      <c r="Q2209" s="33"/>
      <c r="R2209" s="33"/>
      <c r="S2209" s="42"/>
      <c r="T2209" s="2"/>
      <c r="U2209" s="2"/>
      <c r="V2209" s="2"/>
      <c r="W2209" s="2"/>
      <c r="X2209" s="55"/>
      <c r="Y2209" s="62"/>
      <c r="Z2209" s="62"/>
      <c r="AA2209" s="62"/>
      <c r="AB2209" s="62"/>
      <c r="AC2209" s="68"/>
      <c r="AD2209" s="2"/>
      <c r="AE2209" s="2"/>
      <c r="AF2209" s="2"/>
      <c r="AG2209" s="2"/>
      <c r="AH2209" s="55"/>
      <c r="AI2209" s="72"/>
      <c r="AJ2209" s="72"/>
      <c r="AK2209" s="72"/>
      <c r="AL2209" s="72"/>
      <c r="AM2209" s="80"/>
      <c r="AN2209" s="2"/>
      <c r="AO2209" s="2"/>
      <c r="AP2209" s="2"/>
      <c r="AQ2209" s="2"/>
      <c r="AR2209" s="55"/>
      <c r="AS2209" s="85"/>
      <c r="AT2209" s="85"/>
      <c r="AU2209" s="85"/>
      <c r="AV2209" s="85"/>
      <c r="AW2209" s="100"/>
      <c r="AX2209" s="2"/>
      <c r="AY2209" s="2"/>
      <c r="AZ2209" s="2"/>
      <c r="BA2209" s="2"/>
      <c r="BB2209" s="55"/>
      <c r="BC2209" s="105"/>
      <c r="BD2209" s="105"/>
      <c r="BE2209" s="105"/>
      <c r="BF2209" s="105"/>
      <c r="BG2209" s="109"/>
      <c r="BH2209" s="2"/>
      <c r="BI2209" s="2"/>
      <c r="BJ2209" s="2"/>
      <c r="BK2209" s="2"/>
      <c r="BL2209" s="55"/>
      <c r="BM2209" s="48"/>
      <c r="BN2209" s="48"/>
      <c r="BO2209" s="48"/>
      <c r="BP2209" s="48"/>
      <c r="BQ2209" s="117"/>
      <c r="BR2209" s="2"/>
      <c r="BS2209" s="2"/>
      <c r="BT2209" s="2"/>
      <c r="BU2209" s="2"/>
      <c r="BV2209" s="55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18" t="s">
        <v>5</v>
      </c>
      <c r="H2210" s="3">
        <v>2024</v>
      </c>
      <c r="I2210" s="20" t="s">
        <v>284</v>
      </c>
      <c r="J2210" s="2" t="s">
        <v>295</v>
      </c>
      <c r="K2210" s="2" t="s">
        <v>320</v>
      </c>
      <c r="L2210" s="163">
        <f t="shared" si="70"/>
        <v>0</v>
      </c>
      <c r="M2210" s="163">
        <f t="shared" si="71"/>
        <v>0</v>
      </c>
      <c r="N2210" s="181"/>
      <c r="O2210" s="33"/>
      <c r="P2210" s="33"/>
      <c r="Q2210" s="33"/>
      <c r="R2210" s="33"/>
      <c r="S2210" s="42"/>
      <c r="T2210" s="2"/>
      <c r="U2210" s="2"/>
      <c r="V2210" s="2"/>
      <c r="W2210" s="2"/>
      <c r="X2210" s="55"/>
      <c r="Y2210" s="62"/>
      <c r="Z2210" s="62"/>
      <c r="AA2210" s="62"/>
      <c r="AB2210" s="62"/>
      <c r="AC2210" s="68"/>
      <c r="AD2210" s="2"/>
      <c r="AE2210" s="2"/>
      <c r="AF2210" s="2"/>
      <c r="AG2210" s="2"/>
      <c r="AH2210" s="55"/>
      <c r="AI2210" s="72"/>
      <c r="AJ2210" s="72"/>
      <c r="AK2210" s="72"/>
      <c r="AL2210" s="72"/>
      <c r="AM2210" s="80"/>
      <c r="AN2210" s="2"/>
      <c r="AO2210" s="2"/>
      <c r="AP2210" s="2"/>
      <c r="AQ2210" s="2"/>
      <c r="AR2210" s="55"/>
      <c r="AS2210" s="85"/>
      <c r="AT2210" s="85"/>
      <c r="AU2210" s="85"/>
      <c r="AV2210" s="85"/>
      <c r="AW2210" s="100"/>
      <c r="AX2210" s="2"/>
      <c r="AY2210" s="2"/>
      <c r="AZ2210" s="2"/>
      <c r="BA2210" s="2"/>
      <c r="BB2210" s="55"/>
      <c r="BC2210" s="105"/>
      <c r="BD2210" s="105"/>
      <c r="BE2210" s="105"/>
      <c r="BF2210" s="105"/>
      <c r="BG2210" s="109"/>
      <c r="BH2210" s="2"/>
      <c r="BI2210" s="2"/>
      <c r="BJ2210" s="2"/>
      <c r="BK2210" s="2"/>
      <c r="BL2210" s="55"/>
      <c r="BM2210" s="48"/>
      <c r="BN2210" s="48"/>
      <c r="BO2210" s="48"/>
      <c r="BP2210" s="48"/>
      <c r="BQ2210" s="117"/>
      <c r="BR2210" s="2"/>
      <c r="BS2210" s="2"/>
      <c r="BT2210" s="2"/>
      <c r="BU2210" s="2"/>
      <c r="BV2210" s="55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18" t="s">
        <v>5</v>
      </c>
      <c r="H2211" s="3">
        <v>2024</v>
      </c>
      <c r="I2211" s="20" t="s">
        <v>290</v>
      </c>
      <c r="J2211" s="2" t="s">
        <v>299</v>
      </c>
      <c r="K2211" s="2" t="s">
        <v>318</v>
      </c>
      <c r="L2211" s="163">
        <f t="shared" si="70"/>
        <v>0</v>
      </c>
      <c r="M2211" s="163">
        <f t="shared" si="71"/>
        <v>0</v>
      </c>
      <c r="N2211" s="181"/>
      <c r="O2211" s="33"/>
      <c r="P2211" s="33"/>
      <c r="Q2211" s="33"/>
      <c r="R2211" s="33"/>
      <c r="S2211" s="42"/>
      <c r="T2211" s="2"/>
      <c r="U2211" s="2"/>
      <c r="V2211" s="2"/>
      <c r="W2211" s="2"/>
      <c r="X2211" s="55"/>
      <c r="Y2211" s="62"/>
      <c r="Z2211" s="62"/>
      <c r="AA2211" s="62"/>
      <c r="AB2211" s="62"/>
      <c r="AC2211" s="68"/>
      <c r="AD2211" s="2"/>
      <c r="AE2211" s="2"/>
      <c r="AF2211" s="2"/>
      <c r="AG2211" s="2"/>
      <c r="AH2211" s="55"/>
      <c r="AI2211" s="72"/>
      <c r="AJ2211" s="72"/>
      <c r="AK2211" s="72"/>
      <c r="AL2211" s="72"/>
      <c r="AM2211" s="80"/>
      <c r="AN2211" s="2"/>
      <c r="AO2211" s="2"/>
      <c r="AP2211" s="2"/>
      <c r="AQ2211" s="2"/>
      <c r="AR2211" s="55"/>
      <c r="AS2211" s="85"/>
      <c r="AT2211" s="85"/>
      <c r="AU2211" s="85"/>
      <c r="AV2211" s="85"/>
      <c r="AW2211" s="100"/>
      <c r="AX2211" s="2"/>
      <c r="AY2211" s="2"/>
      <c r="AZ2211" s="2"/>
      <c r="BA2211" s="2"/>
      <c r="BB2211" s="55"/>
      <c r="BC2211" s="105"/>
      <c r="BD2211" s="105"/>
      <c r="BE2211" s="105"/>
      <c r="BF2211" s="105"/>
      <c r="BG2211" s="109"/>
      <c r="BH2211" s="2"/>
      <c r="BI2211" s="2"/>
      <c r="BJ2211" s="2"/>
      <c r="BK2211" s="2"/>
      <c r="BL2211" s="55"/>
      <c r="BM2211" s="48"/>
      <c r="BN2211" s="48"/>
      <c r="BO2211" s="48"/>
      <c r="BP2211" s="48"/>
      <c r="BQ2211" s="117"/>
      <c r="BR2211" s="2"/>
      <c r="BS2211" s="2"/>
      <c r="BT2211" s="2"/>
      <c r="BU2211" s="2"/>
      <c r="BV2211" s="55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18" t="s">
        <v>5</v>
      </c>
      <c r="H2212" s="3">
        <v>2024</v>
      </c>
      <c r="I2212" s="20" t="s">
        <v>315</v>
      </c>
      <c r="J2212" s="2" t="s">
        <v>347</v>
      </c>
      <c r="K2212" s="2" t="s">
        <v>320</v>
      </c>
      <c r="L2212" s="163">
        <f t="shared" si="70"/>
        <v>0</v>
      </c>
      <c r="M2212" s="163">
        <f t="shared" si="71"/>
        <v>0</v>
      </c>
      <c r="N2212" s="181"/>
      <c r="O2212" s="33"/>
      <c r="P2212" s="33"/>
      <c r="Q2212" s="33"/>
      <c r="R2212" s="33"/>
      <c r="S2212" s="42"/>
      <c r="T2212" s="2"/>
      <c r="U2212" s="2"/>
      <c r="V2212" s="2"/>
      <c r="W2212" s="2"/>
      <c r="X2212" s="55"/>
      <c r="Y2212" s="62"/>
      <c r="Z2212" s="62"/>
      <c r="AA2212" s="62"/>
      <c r="AB2212" s="62"/>
      <c r="AC2212" s="68"/>
      <c r="AD2212" s="2"/>
      <c r="AE2212" s="2"/>
      <c r="AF2212" s="2"/>
      <c r="AG2212" s="2"/>
      <c r="AH2212" s="55"/>
      <c r="AI2212" s="72"/>
      <c r="AJ2212" s="72"/>
      <c r="AK2212" s="72"/>
      <c r="AL2212" s="72"/>
      <c r="AM2212" s="80"/>
      <c r="AN2212" s="2"/>
      <c r="AO2212" s="2"/>
      <c r="AP2212" s="2"/>
      <c r="AQ2212" s="2"/>
      <c r="AR2212" s="55"/>
      <c r="AS2212" s="85"/>
      <c r="AT2212" s="85"/>
      <c r="AU2212" s="85"/>
      <c r="AV2212" s="85"/>
      <c r="AW2212" s="100"/>
      <c r="AX2212" s="2"/>
      <c r="AY2212" s="2"/>
      <c r="AZ2212" s="2"/>
      <c r="BA2212" s="2"/>
      <c r="BB2212" s="55"/>
      <c r="BC2212" s="105"/>
      <c r="BD2212" s="105"/>
      <c r="BE2212" s="105"/>
      <c r="BF2212" s="105"/>
      <c r="BG2212" s="109"/>
      <c r="BH2212" s="2"/>
      <c r="BI2212" s="2"/>
      <c r="BJ2212" s="2"/>
      <c r="BK2212" s="2"/>
      <c r="BL2212" s="55"/>
      <c r="BM2212" s="48"/>
      <c r="BN2212" s="48"/>
      <c r="BO2212" s="48"/>
      <c r="BP2212" s="48"/>
      <c r="BQ2212" s="117"/>
      <c r="BR2212" s="2"/>
      <c r="BS2212" s="2"/>
      <c r="BT2212" s="2"/>
      <c r="BU2212" s="2"/>
      <c r="BV2212" s="55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18" t="s">
        <v>5</v>
      </c>
      <c r="H2213" s="3">
        <v>2024</v>
      </c>
      <c r="I2213" s="20" t="s">
        <v>315</v>
      </c>
      <c r="J2213" s="2" t="s">
        <v>296</v>
      </c>
      <c r="K2213" s="2" t="s">
        <v>321</v>
      </c>
      <c r="L2213" s="163">
        <f t="shared" si="70"/>
        <v>0</v>
      </c>
      <c r="M2213" s="163">
        <f t="shared" si="71"/>
        <v>0</v>
      </c>
      <c r="N2213" s="181"/>
      <c r="O2213" s="33"/>
      <c r="P2213" s="33"/>
      <c r="Q2213" s="33"/>
      <c r="R2213" s="33"/>
      <c r="S2213" s="42"/>
      <c r="T2213" s="2"/>
      <c r="U2213" s="2"/>
      <c r="V2213" s="2"/>
      <c r="W2213" s="2"/>
      <c r="X2213" s="55"/>
      <c r="Y2213" s="62"/>
      <c r="Z2213" s="62"/>
      <c r="AA2213" s="62"/>
      <c r="AB2213" s="62"/>
      <c r="AC2213" s="68"/>
      <c r="AD2213" s="2"/>
      <c r="AE2213" s="2"/>
      <c r="AF2213" s="2"/>
      <c r="AG2213" s="2"/>
      <c r="AH2213" s="55"/>
      <c r="AI2213" s="72"/>
      <c r="AJ2213" s="72"/>
      <c r="AK2213" s="72"/>
      <c r="AL2213" s="72"/>
      <c r="AM2213" s="80"/>
      <c r="AN2213" s="2"/>
      <c r="AO2213" s="2"/>
      <c r="AP2213" s="2"/>
      <c r="AQ2213" s="2"/>
      <c r="AR2213" s="55"/>
      <c r="AS2213" s="85"/>
      <c r="AT2213" s="85"/>
      <c r="AU2213" s="85"/>
      <c r="AV2213" s="85"/>
      <c r="AW2213" s="100"/>
      <c r="AX2213" s="2"/>
      <c r="AY2213" s="2"/>
      <c r="AZ2213" s="2"/>
      <c r="BA2213" s="2"/>
      <c r="BB2213" s="55"/>
      <c r="BC2213" s="105"/>
      <c r="BD2213" s="105"/>
      <c r="BE2213" s="105"/>
      <c r="BF2213" s="105"/>
      <c r="BG2213" s="109"/>
      <c r="BH2213" s="2"/>
      <c r="BI2213" s="2"/>
      <c r="BJ2213" s="2"/>
      <c r="BK2213" s="2"/>
      <c r="BL2213" s="55"/>
      <c r="BM2213" s="48"/>
      <c r="BN2213" s="48"/>
      <c r="BO2213" s="48"/>
      <c r="BP2213" s="48"/>
      <c r="BQ2213" s="117"/>
      <c r="BR2213" s="2"/>
      <c r="BS2213" s="2"/>
      <c r="BT2213" s="2"/>
      <c r="BU2213" s="2"/>
      <c r="BV2213" s="55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18" t="s">
        <v>5</v>
      </c>
      <c r="H2214" s="3">
        <v>2024</v>
      </c>
      <c r="I2214" s="20" t="s">
        <v>316</v>
      </c>
      <c r="J2214" s="2" t="s">
        <v>297</v>
      </c>
      <c r="K2214" s="2" t="s">
        <v>318</v>
      </c>
      <c r="L2214" s="163">
        <f t="shared" si="70"/>
        <v>0</v>
      </c>
      <c r="M2214" s="163">
        <f t="shared" si="71"/>
        <v>0</v>
      </c>
      <c r="N2214" s="181"/>
      <c r="O2214" s="33"/>
      <c r="P2214" s="33"/>
      <c r="Q2214" s="33"/>
      <c r="R2214" s="33"/>
      <c r="S2214" s="42"/>
      <c r="T2214" s="2"/>
      <c r="U2214" s="2"/>
      <c r="V2214" s="2"/>
      <c r="W2214" s="2"/>
      <c r="X2214" s="55"/>
      <c r="Y2214" s="62"/>
      <c r="Z2214" s="62"/>
      <c r="AA2214" s="62"/>
      <c r="AB2214" s="62"/>
      <c r="AC2214" s="68"/>
      <c r="AD2214" s="2"/>
      <c r="AE2214" s="2"/>
      <c r="AF2214" s="2"/>
      <c r="AG2214" s="2"/>
      <c r="AH2214" s="55"/>
      <c r="AI2214" s="72"/>
      <c r="AJ2214" s="72"/>
      <c r="AK2214" s="72"/>
      <c r="AL2214" s="72"/>
      <c r="AM2214" s="80"/>
      <c r="AN2214" s="2"/>
      <c r="AO2214" s="2"/>
      <c r="AP2214" s="2"/>
      <c r="AQ2214" s="2"/>
      <c r="AR2214" s="55"/>
      <c r="AS2214" s="85"/>
      <c r="AT2214" s="85"/>
      <c r="AU2214" s="85"/>
      <c r="AV2214" s="85"/>
      <c r="AW2214" s="100"/>
      <c r="AX2214" s="2"/>
      <c r="AY2214" s="2"/>
      <c r="AZ2214" s="2"/>
      <c r="BA2214" s="2"/>
      <c r="BB2214" s="55"/>
      <c r="BC2214" s="105"/>
      <c r="BD2214" s="105"/>
      <c r="BE2214" s="105"/>
      <c r="BF2214" s="105"/>
      <c r="BG2214" s="109"/>
      <c r="BH2214" s="2"/>
      <c r="BI2214" s="2"/>
      <c r="BJ2214" s="2"/>
      <c r="BK2214" s="2"/>
      <c r="BL2214" s="55"/>
      <c r="BM2214" s="48"/>
      <c r="BN2214" s="48"/>
      <c r="BO2214" s="48"/>
      <c r="BP2214" s="48"/>
      <c r="BQ2214" s="117"/>
      <c r="BR2214" s="2"/>
      <c r="BS2214" s="2"/>
      <c r="BT2214" s="2"/>
      <c r="BU2214" s="2"/>
      <c r="BV2214" s="55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18" t="s">
        <v>5</v>
      </c>
      <c r="H2215" s="3">
        <v>2024</v>
      </c>
      <c r="I2215" s="20" t="s">
        <v>316</v>
      </c>
      <c r="J2215" s="8" t="s">
        <v>348</v>
      </c>
      <c r="K2215" s="8" t="s">
        <v>320</v>
      </c>
      <c r="L2215" s="163">
        <f t="shared" si="70"/>
        <v>0</v>
      </c>
      <c r="M2215" s="163">
        <f t="shared" si="71"/>
        <v>0</v>
      </c>
      <c r="N2215" s="181"/>
      <c r="O2215" s="33"/>
      <c r="P2215" s="33"/>
      <c r="Q2215" s="33"/>
      <c r="R2215" s="33"/>
      <c r="S2215" s="42"/>
      <c r="T2215" s="2"/>
      <c r="U2215" s="2"/>
      <c r="V2215" s="2"/>
      <c r="W2215" s="2"/>
      <c r="X2215" s="55"/>
      <c r="Y2215" s="62"/>
      <c r="Z2215" s="62"/>
      <c r="AA2215" s="62"/>
      <c r="AB2215" s="62"/>
      <c r="AC2215" s="68"/>
      <c r="AD2215" s="2"/>
      <c r="AE2215" s="2"/>
      <c r="AF2215" s="2"/>
      <c r="AG2215" s="2"/>
      <c r="AH2215" s="55"/>
      <c r="AI2215" s="72"/>
      <c r="AJ2215" s="72"/>
      <c r="AK2215" s="72"/>
      <c r="AL2215" s="72"/>
      <c r="AM2215" s="80"/>
      <c r="AN2215" s="2"/>
      <c r="AO2215" s="2"/>
      <c r="AP2215" s="2"/>
      <c r="AQ2215" s="2"/>
      <c r="AR2215" s="55"/>
      <c r="AS2215" s="85"/>
      <c r="AT2215" s="85"/>
      <c r="AU2215" s="85"/>
      <c r="AV2215" s="85"/>
      <c r="AW2215" s="100"/>
      <c r="AX2215" s="2"/>
      <c r="AY2215" s="2"/>
      <c r="AZ2215" s="2"/>
      <c r="BA2215" s="2"/>
      <c r="BB2215" s="55"/>
      <c r="BC2215" s="105"/>
      <c r="BD2215" s="105"/>
      <c r="BE2215" s="105"/>
      <c r="BF2215" s="105"/>
      <c r="BG2215" s="109"/>
      <c r="BH2215" s="2"/>
      <c r="BI2215" s="2"/>
      <c r="BJ2215" s="2"/>
      <c r="BK2215" s="2"/>
      <c r="BL2215" s="55"/>
      <c r="BM2215" s="48"/>
      <c r="BN2215" s="48"/>
      <c r="BO2215" s="48"/>
      <c r="BP2215" s="48"/>
      <c r="BQ2215" s="117"/>
      <c r="BR2215" s="2"/>
      <c r="BS2215" s="2"/>
      <c r="BT2215" s="2"/>
      <c r="BU2215" s="2"/>
      <c r="BV2215" s="55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18" t="s">
        <v>5</v>
      </c>
      <c r="H2216" s="3">
        <v>2024</v>
      </c>
      <c r="I2216" s="20" t="s">
        <v>282</v>
      </c>
      <c r="J2216" s="2" t="s">
        <v>272</v>
      </c>
      <c r="K2216" s="2" t="s">
        <v>321</v>
      </c>
      <c r="L2216" s="163">
        <f t="shared" si="70"/>
        <v>0</v>
      </c>
      <c r="M2216" s="163">
        <f t="shared" si="71"/>
        <v>0</v>
      </c>
      <c r="N2216" s="181"/>
      <c r="O2216" s="33"/>
      <c r="P2216" s="33"/>
      <c r="Q2216" s="33"/>
      <c r="R2216" s="33"/>
      <c r="S2216" s="42"/>
      <c r="T2216" s="2"/>
      <c r="U2216" s="2"/>
      <c r="V2216" s="2"/>
      <c r="W2216" s="2"/>
      <c r="X2216" s="55"/>
      <c r="Y2216" s="62"/>
      <c r="Z2216" s="62"/>
      <c r="AA2216" s="62"/>
      <c r="AB2216" s="62"/>
      <c r="AC2216" s="68"/>
      <c r="AD2216" s="2"/>
      <c r="AE2216" s="2"/>
      <c r="AF2216" s="2"/>
      <c r="AG2216" s="2"/>
      <c r="AH2216" s="55"/>
      <c r="AI2216" s="72"/>
      <c r="AJ2216" s="72"/>
      <c r="AK2216" s="72"/>
      <c r="AL2216" s="72"/>
      <c r="AM2216" s="80"/>
      <c r="AN2216" s="2"/>
      <c r="AO2216" s="2"/>
      <c r="AP2216" s="2"/>
      <c r="AQ2216" s="2"/>
      <c r="AR2216" s="55"/>
      <c r="AS2216" s="85"/>
      <c r="AT2216" s="85"/>
      <c r="AU2216" s="85"/>
      <c r="AV2216" s="85"/>
      <c r="AW2216" s="100"/>
      <c r="AX2216" s="2"/>
      <c r="AY2216" s="2"/>
      <c r="AZ2216" s="2"/>
      <c r="BA2216" s="2"/>
      <c r="BB2216" s="55"/>
      <c r="BC2216" s="105"/>
      <c r="BD2216" s="105"/>
      <c r="BE2216" s="105"/>
      <c r="BF2216" s="105"/>
      <c r="BG2216" s="109"/>
      <c r="BH2216" s="2"/>
      <c r="BI2216" s="2"/>
      <c r="BJ2216" s="2"/>
      <c r="BK2216" s="2"/>
      <c r="BL2216" s="55"/>
      <c r="BM2216" s="48"/>
      <c r="BN2216" s="48"/>
      <c r="BO2216" s="48"/>
      <c r="BP2216" s="48"/>
      <c r="BQ2216" s="117"/>
      <c r="BR2216" s="2"/>
      <c r="BS2216" s="2"/>
      <c r="BT2216" s="2"/>
      <c r="BU2216" s="2"/>
      <c r="BV2216" s="55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18" t="s">
        <v>5</v>
      </c>
      <c r="H2217" s="3">
        <v>2024</v>
      </c>
      <c r="I2217" s="20" t="s">
        <v>282</v>
      </c>
      <c r="J2217" s="2" t="s">
        <v>273</v>
      </c>
      <c r="K2217" s="2" t="s">
        <v>321</v>
      </c>
      <c r="L2217" s="163">
        <f t="shared" si="70"/>
        <v>0</v>
      </c>
      <c r="M2217" s="163">
        <f t="shared" si="71"/>
        <v>0</v>
      </c>
      <c r="N2217" s="181"/>
      <c r="O2217" s="33"/>
      <c r="P2217" s="33"/>
      <c r="Q2217" s="33"/>
      <c r="R2217" s="33"/>
      <c r="S2217" s="42"/>
      <c r="T2217" s="2"/>
      <c r="U2217" s="2"/>
      <c r="V2217" s="2"/>
      <c r="W2217" s="2"/>
      <c r="X2217" s="55"/>
      <c r="Y2217" s="62"/>
      <c r="Z2217" s="62"/>
      <c r="AA2217" s="62"/>
      <c r="AB2217" s="62"/>
      <c r="AC2217" s="68"/>
      <c r="AD2217" s="2"/>
      <c r="AE2217" s="2"/>
      <c r="AF2217" s="2"/>
      <c r="AG2217" s="2"/>
      <c r="AH2217" s="55"/>
      <c r="AI2217" s="72"/>
      <c r="AJ2217" s="72"/>
      <c r="AK2217" s="72"/>
      <c r="AL2217" s="72"/>
      <c r="AM2217" s="80"/>
      <c r="AN2217" s="2"/>
      <c r="AO2217" s="2"/>
      <c r="AP2217" s="2"/>
      <c r="AQ2217" s="2"/>
      <c r="AR2217" s="55"/>
      <c r="AS2217" s="85"/>
      <c r="AT2217" s="85"/>
      <c r="AU2217" s="85"/>
      <c r="AV2217" s="85"/>
      <c r="AW2217" s="100"/>
      <c r="AX2217" s="2"/>
      <c r="AY2217" s="2"/>
      <c r="AZ2217" s="2"/>
      <c r="BA2217" s="2"/>
      <c r="BB2217" s="55"/>
      <c r="BC2217" s="105"/>
      <c r="BD2217" s="105"/>
      <c r="BE2217" s="105"/>
      <c r="BF2217" s="105"/>
      <c r="BG2217" s="109"/>
      <c r="BH2217" s="2"/>
      <c r="BI2217" s="2"/>
      <c r="BJ2217" s="2"/>
      <c r="BK2217" s="2"/>
      <c r="BL2217" s="55"/>
      <c r="BM2217" s="48"/>
      <c r="BN2217" s="48"/>
      <c r="BO2217" s="48"/>
      <c r="BP2217" s="48"/>
      <c r="BQ2217" s="117"/>
      <c r="BR2217" s="2"/>
      <c r="BS2217" s="2"/>
      <c r="BT2217" s="2"/>
      <c r="BU2217" s="2"/>
      <c r="BV2217" s="55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18" t="s">
        <v>5</v>
      </c>
      <c r="H2218" s="3">
        <v>2024</v>
      </c>
      <c r="I2218" s="20" t="s">
        <v>282</v>
      </c>
      <c r="J2218" s="2" t="s">
        <v>274</v>
      </c>
      <c r="K2218" s="2" t="s">
        <v>321</v>
      </c>
      <c r="L2218" s="165">
        <f t="shared" si="70"/>
        <v>3.85E-2</v>
      </c>
      <c r="M2218" s="163">
        <f t="shared" si="71"/>
        <v>101.76299999999999</v>
      </c>
      <c r="N2218" s="181"/>
      <c r="O2218" s="33"/>
      <c r="P2218" s="33"/>
      <c r="Q2218" s="33"/>
      <c r="R2218" s="33"/>
      <c r="S2218" s="42"/>
      <c r="T2218" s="2"/>
      <c r="U2218" s="2" t="s">
        <v>363</v>
      </c>
      <c r="V2218" s="2">
        <v>4</v>
      </c>
      <c r="W2218" s="2">
        <v>1.5E-3</v>
      </c>
      <c r="X2218" s="55">
        <v>3.0059999999999998</v>
      </c>
      <c r="Y2218" s="62"/>
      <c r="Z2218" s="62"/>
      <c r="AA2218" s="62"/>
      <c r="AB2218" s="62"/>
      <c r="AC2218" s="68"/>
      <c r="AD2218" s="2"/>
      <c r="AE2218" s="2"/>
      <c r="AF2218" s="2"/>
      <c r="AG2218" s="2"/>
      <c r="AH2218" s="55"/>
      <c r="AI2218" s="72"/>
      <c r="AJ2218" s="72"/>
      <c r="AK2218" s="72"/>
      <c r="AL2218" s="72"/>
      <c r="AM2218" s="80"/>
      <c r="AN2218" s="2"/>
      <c r="AO2218" s="2"/>
      <c r="AP2218" s="2"/>
      <c r="AQ2218" s="2"/>
      <c r="AR2218" s="55"/>
      <c r="AS2218" s="85" t="s">
        <v>644</v>
      </c>
      <c r="AT2218" s="85"/>
      <c r="AU2218" s="85"/>
      <c r="AV2218" s="85">
        <v>2.8000000000000001E-2</v>
      </c>
      <c r="AW2218" s="100">
        <v>78.894999999999996</v>
      </c>
      <c r="AX2218" s="2"/>
      <c r="AY2218" s="2"/>
      <c r="AZ2218" s="2"/>
      <c r="BA2218" s="2"/>
      <c r="BB2218" s="55"/>
      <c r="BC2218" s="105" t="s">
        <v>893</v>
      </c>
      <c r="BD2218" s="105"/>
      <c r="BE2218" s="105"/>
      <c r="BF2218" s="105">
        <v>3.0000000000000001E-3</v>
      </c>
      <c r="BG2218" s="109">
        <v>4.202</v>
      </c>
      <c r="BH2218" s="2" t="s">
        <v>964</v>
      </c>
      <c r="BI2218" s="2"/>
      <c r="BJ2218" s="2"/>
      <c r="BK2218" s="2">
        <v>6.0000000000000001E-3</v>
      </c>
      <c r="BL2218" s="55">
        <v>15.66</v>
      </c>
      <c r="BM2218" s="48"/>
      <c r="BN2218" s="48"/>
      <c r="BO2218" s="48"/>
      <c r="BP2218" s="48"/>
      <c r="BQ2218" s="117"/>
      <c r="BR2218" s="2"/>
      <c r="BS2218" s="2"/>
      <c r="BT2218" s="2"/>
      <c r="BU2218" s="2"/>
      <c r="BV2218" s="55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18" t="s">
        <v>5</v>
      </c>
      <c r="H2219" s="3">
        <v>2024</v>
      </c>
      <c r="I2219" s="20" t="s">
        <v>282</v>
      </c>
      <c r="J2219" s="2" t="s">
        <v>275</v>
      </c>
      <c r="K2219" s="2" t="s">
        <v>321</v>
      </c>
      <c r="L2219" s="163">
        <f t="shared" si="70"/>
        <v>0</v>
      </c>
      <c r="M2219" s="163">
        <f t="shared" si="71"/>
        <v>0</v>
      </c>
      <c r="N2219" s="181"/>
      <c r="O2219" s="33"/>
      <c r="P2219" s="33"/>
      <c r="Q2219" s="33"/>
      <c r="R2219" s="33"/>
      <c r="S2219" s="42"/>
      <c r="T2219" s="2"/>
      <c r="U2219" s="2"/>
      <c r="V2219" s="2"/>
      <c r="W2219" s="2"/>
      <c r="X2219" s="55"/>
      <c r="Y2219" s="62"/>
      <c r="Z2219" s="62"/>
      <c r="AA2219" s="62"/>
      <c r="AB2219" s="62"/>
      <c r="AC2219" s="68"/>
      <c r="AD2219" s="2"/>
      <c r="AE2219" s="2"/>
      <c r="AF2219" s="2"/>
      <c r="AG2219" s="2"/>
      <c r="AH2219" s="55"/>
      <c r="AI2219" s="72"/>
      <c r="AJ2219" s="72"/>
      <c r="AK2219" s="72"/>
      <c r="AL2219" s="72"/>
      <c r="AM2219" s="80"/>
      <c r="AN2219" s="2"/>
      <c r="AO2219" s="2"/>
      <c r="AP2219" s="2"/>
      <c r="AQ2219" s="2"/>
      <c r="AR2219" s="55"/>
      <c r="AS2219" s="85"/>
      <c r="AT2219" s="85"/>
      <c r="AU2219" s="85"/>
      <c r="AV2219" s="85"/>
      <c r="AW2219" s="100"/>
      <c r="AX2219" s="2"/>
      <c r="AY2219" s="2"/>
      <c r="AZ2219" s="2"/>
      <c r="BA2219" s="2"/>
      <c r="BB2219" s="55"/>
      <c r="BC2219" s="105"/>
      <c r="BD2219" s="105"/>
      <c r="BE2219" s="105"/>
      <c r="BF2219" s="105"/>
      <c r="BG2219" s="109"/>
      <c r="BH2219" s="2"/>
      <c r="BI2219" s="2"/>
      <c r="BJ2219" s="2"/>
      <c r="BK2219" s="2"/>
      <c r="BL2219" s="55"/>
      <c r="BM2219" s="48"/>
      <c r="BN2219" s="48"/>
      <c r="BO2219" s="48"/>
      <c r="BP2219" s="48"/>
      <c r="BQ2219" s="117"/>
      <c r="BR2219" s="2"/>
      <c r="BS2219" s="2"/>
      <c r="BT2219" s="2"/>
      <c r="BU2219" s="2"/>
      <c r="BV2219" s="55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18" t="s">
        <v>5</v>
      </c>
      <c r="H2220" s="3">
        <v>2024</v>
      </c>
      <c r="I2220" s="20" t="s">
        <v>282</v>
      </c>
      <c r="J2220" s="2" t="s">
        <v>276</v>
      </c>
      <c r="K2220" s="2" t="s">
        <v>320</v>
      </c>
      <c r="L2220" s="163">
        <f t="shared" si="70"/>
        <v>1</v>
      </c>
      <c r="M2220" s="163">
        <f t="shared" si="71"/>
        <v>13.186</v>
      </c>
      <c r="N2220" s="181"/>
      <c r="O2220" s="33"/>
      <c r="P2220" s="33"/>
      <c r="Q2220" s="33"/>
      <c r="R2220" s="33"/>
      <c r="S2220" s="42"/>
      <c r="T2220" s="2"/>
      <c r="U2220" s="2"/>
      <c r="V2220" s="2"/>
      <c r="W2220" s="2"/>
      <c r="X2220" s="55"/>
      <c r="Y2220" s="62"/>
      <c r="Z2220" s="62"/>
      <c r="AA2220" s="62"/>
      <c r="AB2220" s="62"/>
      <c r="AC2220" s="68"/>
      <c r="AD2220" s="2"/>
      <c r="AE2220" s="2"/>
      <c r="AF2220" s="2"/>
      <c r="AG2220" s="2"/>
      <c r="AH2220" s="55"/>
      <c r="AI2220" s="72"/>
      <c r="AJ2220" s="72"/>
      <c r="AK2220" s="72"/>
      <c r="AL2220" s="72"/>
      <c r="AM2220" s="80"/>
      <c r="AN2220" s="2"/>
      <c r="AO2220" s="2"/>
      <c r="AP2220" s="2"/>
      <c r="AQ2220" s="2"/>
      <c r="AR2220" s="55"/>
      <c r="AS2220" s="85"/>
      <c r="AT2220" s="85"/>
      <c r="AU2220" s="85"/>
      <c r="AV2220" s="85"/>
      <c r="AW2220" s="100"/>
      <c r="AX2220" s="2"/>
      <c r="AY2220" s="2"/>
      <c r="AZ2220" s="2"/>
      <c r="BA2220" s="2"/>
      <c r="BB2220" s="55"/>
      <c r="BC2220" s="105" t="s">
        <v>893</v>
      </c>
      <c r="BD2220" s="105"/>
      <c r="BE2220" s="105"/>
      <c r="BF2220" s="105">
        <v>1</v>
      </c>
      <c r="BG2220" s="109">
        <v>13.186</v>
      </c>
      <c r="BH2220" s="2"/>
      <c r="BI2220" s="2"/>
      <c r="BJ2220" s="2"/>
      <c r="BK2220" s="2"/>
      <c r="BL2220" s="55"/>
      <c r="BM2220" s="48"/>
      <c r="BN2220" s="48"/>
      <c r="BO2220" s="48"/>
      <c r="BP2220" s="48"/>
      <c r="BQ2220" s="117"/>
      <c r="BR2220" s="2"/>
      <c r="BS2220" s="2"/>
      <c r="BT2220" s="2"/>
      <c r="BU2220" s="2"/>
      <c r="BV2220" s="55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18" t="s">
        <v>5</v>
      </c>
      <c r="H2221" s="3">
        <v>2024</v>
      </c>
      <c r="I2221" s="20" t="s">
        <v>282</v>
      </c>
      <c r="J2221" s="2" t="s">
        <v>277</v>
      </c>
      <c r="K2221" s="2" t="s">
        <v>320</v>
      </c>
      <c r="L2221" s="163">
        <f t="shared" si="70"/>
        <v>4</v>
      </c>
      <c r="M2221" s="163">
        <f t="shared" si="71"/>
        <v>15.694000000000001</v>
      </c>
      <c r="N2221" s="181"/>
      <c r="O2221" s="33"/>
      <c r="P2221" s="33"/>
      <c r="Q2221" s="33"/>
      <c r="R2221" s="33"/>
      <c r="S2221" s="42"/>
      <c r="T2221" s="2"/>
      <c r="U2221" s="2" t="s">
        <v>363</v>
      </c>
      <c r="V2221" s="2">
        <v>4</v>
      </c>
      <c r="W2221" s="2">
        <v>2</v>
      </c>
      <c r="X2221" s="55">
        <v>2.56</v>
      </c>
      <c r="Y2221" s="62"/>
      <c r="Z2221" s="62"/>
      <c r="AA2221" s="62"/>
      <c r="AB2221" s="62"/>
      <c r="AC2221" s="68"/>
      <c r="AD2221" s="2"/>
      <c r="AE2221" s="2"/>
      <c r="AF2221" s="2"/>
      <c r="AG2221" s="2"/>
      <c r="AH2221" s="55"/>
      <c r="AI2221" s="72"/>
      <c r="AJ2221" s="72"/>
      <c r="AK2221" s="72"/>
      <c r="AL2221" s="72"/>
      <c r="AM2221" s="80"/>
      <c r="AN2221" s="2"/>
      <c r="AO2221" s="2"/>
      <c r="AP2221" s="2"/>
      <c r="AQ2221" s="2"/>
      <c r="AR2221" s="55"/>
      <c r="AS2221" s="85" t="s">
        <v>718</v>
      </c>
      <c r="AT2221" s="85"/>
      <c r="AU2221" s="85"/>
      <c r="AV2221" s="85">
        <v>1</v>
      </c>
      <c r="AW2221" s="100">
        <v>11.858000000000001</v>
      </c>
      <c r="AX2221" s="2"/>
      <c r="AY2221" s="2"/>
      <c r="AZ2221" s="2"/>
      <c r="BA2221" s="2"/>
      <c r="BB2221" s="55"/>
      <c r="BC2221" s="105" t="s">
        <v>893</v>
      </c>
      <c r="BD2221" s="105"/>
      <c r="BE2221" s="105"/>
      <c r="BF2221" s="105">
        <v>1</v>
      </c>
      <c r="BG2221" s="109">
        <v>1.276</v>
      </c>
      <c r="BH2221" s="2"/>
      <c r="BI2221" s="2"/>
      <c r="BJ2221" s="2"/>
      <c r="BK2221" s="2"/>
      <c r="BL2221" s="55"/>
      <c r="BM2221" s="48"/>
      <c r="BN2221" s="48"/>
      <c r="BO2221" s="48"/>
      <c r="BP2221" s="48"/>
      <c r="BQ2221" s="117"/>
      <c r="BR2221" s="2"/>
      <c r="BS2221" s="2"/>
      <c r="BT2221" s="2"/>
      <c r="BU2221" s="2"/>
      <c r="BV2221" s="55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18" t="s">
        <v>5</v>
      </c>
      <c r="H2222" s="3">
        <v>2024</v>
      </c>
      <c r="I2222" s="20" t="s">
        <v>283</v>
      </c>
      <c r="J2222" s="2" t="s">
        <v>298</v>
      </c>
      <c r="K2222" s="2" t="s">
        <v>321</v>
      </c>
      <c r="L2222" s="163">
        <f t="shared" si="70"/>
        <v>2.5000000000000001E-2</v>
      </c>
      <c r="M2222" s="163">
        <f t="shared" si="71"/>
        <v>5.2160000000000002</v>
      </c>
      <c r="N2222" s="181"/>
      <c r="O2222" s="33"/>
      <c r="P2222" s="33"/>
      <c r="Q2222" s="33"/>
      <c r="R2222" s="33"/>
      <c r="S2222" s="42"/>
      <c r="T2222" s="2"/>
      <c r="U2222" s="2"/>
      <c r="V2222" s="2"/>
      <c r="W2222" s="2"/>
      <c r="X2222" s="55"/>
      <c r="Y2222" s="62"/>
      <c r="Z2222" s="62"/>
      <c r="AA2222" s="62"/>
      <c r="AB2222" s="62"/>
      <c r="AC2222" s="68"/>
      <c r="AD2222" s="2"/>
      <c r="AE2222" s="2"/>
      <c r="AF2222" s="2"/>
      <c r="AG2222" s="2"/>
      <c r="AH2222" s="55"/>
      <c r="AI2222" s="72"/>
      <c r="AJ2222" s="72"/>
      <c r="AK2222" s="72"/>
      <c r="AL2222" s="72"/>
      <c r="AM2222" s="80"/>
      <c r="AN2222" s="2"/>
      <c r="AO2222" s="2"/>
      <c r="AP2222" s="2"/>
      <c r="AQ2222" s="2"/>
      <c r="AR2222" s="55"/>
      <c r="AS2222" s="85" t="s">
        <v>752</v>
      </c>
      <c r="AT2222" s="85"/>
      <c r="AU2222" s="85"/>
      <c r="AV2222" s="85">
        <v>2.5000000000000001E-2</v>
      </c>
      <c r="AW2222" s="100">
        <v>5.2160000000000002</v>
      </c>
      <c r="AX2222" s="2"/>
      <c r="AY2222" s="2"/>
      <c r="AZ2222" s="2"/>
      <c r="BA2222" s="2"/>
      <c r="BB2222" s="55"/>
      <c r="BC2222" s="105"/>
      <c r="BD2222" s="105"/>
      <c r="BE2222" s="105"/>
      <c r="BF2222" s="105"/>
      <c r="BG2222" s="109"/>
      <c r="BH2222" s="2"/>
      <c r="BI2222" s="2"/>
      <c r="BJ2222" s="2"/>
      <c r="BK2222" s="2"/>
      <c r="BL2222" s="55"/>
      <c r="BM2222" s="48"/>
      <c r="BN2222" s="48"/>
      <c r="BO2222" s="48"/>
      <c r="BP2222" s="48"/>
      <c r="BQ2222" s="117"/>
      <c r="BR2222" s="2"/>
      <c r="BS2222" s="2"/>
      <c r="BT2222" s="2"/>
      <c r="BU2222" s="2"/>
      <c r="BV2222" s="55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18" t="s">
        <v>5</v>
      </c>
      <c r="H2223" s="3">
        <v>2024</v>
      </c>
      <c r="I2223" s="20" t="s">
        <v>283</v>
      </c>
      <c r="J2223" s="2" t="s">
        <v>278</v>
      </c>
      <c r="K2223" s="2" t="s">
        <v>320</v>
      </c>
      <c r="L2223" s="163">
        <f t="shared" si="70"/>
        <v>0</v>
      </c>
      <c r="M2223" s="163">
        <f t="shared" si="71"/>
        <v>0</v>
      </c>
      <c r="N2223" s="181"/>
      <c r="O2223" s="33"/>
      <c r="P2223" s="33"/>
      <c r="Q2223" s="33"/>
      <c r="R2223" s="33"/>
      <c r="S2223" s="42"/>
      <c r="T2223" s="2"/>
      <c r="U2223" s="2"/>
      <c r="V2223" s="2"/>
      <c r="W2223" s="2"/>
      <c r="X2223" s="55"/>
      <c r="Y2223" s="62"/>
      <c r="Z2223" s="62"/>
      <c r="AA2223" s="62"/>
      <c r="AB2223" s="62"/>
      <c r="AC2223" s="68"/>
      <c r="AD2223" s="2"/>
      <c r="AE2223" s="2"/>
      <c r="AF2223" s="2"/>
      <c r="AG2223" s="2"/>
      <c r="AH2223" s="55"/>
      <c r="AI2223" s="72"/>
      <c r="AJ2223" s="72"/>
      <c r="AK2223" s="72"/>
      <c r="AL2223" s="72"/>
      <c r="AM2223" s="80"/>
      <c r="AN2223" s="2"/>
      <c r="AO2223" s="2"/>
      <c r="AP2223" s="2"/>
      <c r="AQ2223" s="2"/>
      <c r="AR2223" s="55"/>
      <c r="AS2223" s="85"/>
      <c r="AT2223" s="85"/>
      <c r="AU2223" s="85"/>
      <c r="AV2223" s="85"/>
      <c r="AW2223" s="100"/>
      <c r="AX2223" s="2"/>
      <c r="AY2223" s="2"/>
      <c r="AZ2223" s="2"/>
      <c r="BA2223" s="2"/>
      <c r="BB2223" s="55"/>
      <c r="BC2223" s="105"/>
      <c r="BD2223" s="105"/>
      <c r="BE2223" s="105"/>
      <c r="BF2223" s="105"/>
      <c r="BG2223" s="109"/>
      <c r="BH2223" s="2"/>
      <c r="BI2223" s="2"/>
      <c r="BJ2223" s="2"/>
      <c r="BK2223" s="2"/>
      <c r="BL2223" s="55"/>
      <c r="BM2223" s="48"/>
      <c r="BN2223" s="48"/>
      <c r="BO2223" s="48"/>
      <c r="BP2223" s="48"/>
      <c r="BQ2223" s="117"/>
      <c r="BR2223" s="2"/>
      <c r="BS2223" s="2"/>
      <c r="BT2223" s="2"/>
      <c r="BU2223" s="2"/>
      <c r="BV2223" s="55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18" t="s">
        <v>5</v>
      </c>
      <c r="H2224" s="3">
        <v>2024</v>
      </c>
      <c r="I2224" s="20" t="s">
        <v>283</v>
      </c>
      <c r="J2224" s="2" t="s">
        <v>279</v>
      </c>
      <c r="K2224" s="2" t="s">
        <v>320</v>
      </c>
      <c r="L2224" s="163">
        <f t="shared" si="70"/>
        <v>1</v>
      </c>
      <c r="M2224" s="163">
        <f t="shared" si="71"/>
        <v>4.7460000000000004</v>
      </c>
      <c r="N2224" s="181"/>
      <c r="O2224" s="33"/>
      <c r="P2224" s="33"/>
      <c r="Q2224" s="33"/>
      <c r="R2224" s="33"/>
      <c r="S2224" s="42"/>
      <c r="T2224" s="2"/>
      <c r="U2224" s="2" t="s">
        <v>400</v>
      </c>
      <c r="V2224" s="2"/>
      <c r="W2224" s="2">
        <v>1</v>
      </c>
      <c r="X2224" s="55">
        <v>4.7460000000000004</v>
      </c>
      <c r="Y2224" s="62"/>
      <c r="Z2224" s="62"/>
      <c r="AA2224" s="62"/>
      <c r="AB2224" s="62"/>
      <c r="AC2224" s="68"/>
      <c r="AD2224" s="2"/>
      <c r="AE2224" s="2"/>
      <c r="AF2224" s="2"/>
      <c r="AG2224" s="2"/>
      <c r="AH2224" s="55"/>
      <c r="AI2224" s="72"/>
      <c r="AJ2224" s="72"/>
      <c r="AK2224" s="72"/>
      <c r="AL2224" s="72"/>
      <c r="AM2224" s="80"/>
      <c r="AN2224" s="2"/>
      <c r="AO2224" s="2"/>
      <c r="AP2224" s="2"/>
      <c r="AQ2224" s="2"/>
      <c r="AR2224" s="55"/>
      <c r="AS2224" s="85"/>
      <c r="AT2224" s="85"/>
      <c r="AU2224" s="85"/>
      <c r="AV2224" s="85"/>
      <c r="AW2224" s="100"/>
      <c r="AX2224" s="2"/>
      <c r="AY2224" s="2"/>
      <c r="AZ2224" s="2"/>
      <c r="BA2224" s="2"/>
      <c r="BB2224" s="55"/>
      <c r="BC2224" s="105"/>
      <c r="BD2224" s="105"/>
      <c r="BE2224" s="105"/>
      <c r="BF2224" s="105"/>
      <c r="BG2224" s="109"/>
      <c r="BH2224" s="2"/>
      <c r="BI2224" s="2"/>
      <c r="BJ2224" s="2"/>
      <c r="BK2224" s="2"/>
      <c r="BL2224" s="55"/>
      <c r="BM2224" s="48"/>
      <c r="BN2224" s="48"/>
      <c r="BO2224" s="48"/>
      <c r="BP2224" s="48"/>
      <c r="BQ2224" s="117"/>
      <c r="BR2224" s="2"/>
      <c r="BS2224" s="2"/>
      <c r="BT2224" s="2"/>
      <c r="BU2224" s="2"/>
      <c r="BV2224" s="55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18" t="s">
        <v>5</v>
      </c>
      <c r="H2225" s="3">
        <v>2024</v>
      </c>
      <c r="I2225" s="20" t="s">
        <v>286</v>
      </c>
      <c r="J2225" s="2" t="s">
        <v>280</v>
      </c>
      <c r="K2225" s="2" t="s">
        <v>319</v>
      </c>
      <c r="L2225" s="163">
        <f t="shared" si="70"/>
        <v>0</v>
      </c>
      <c r="M2225" s="163">
        <f t="shared" si="71"/>
        <v>0</v>
      </c>
      <c r="N2225" s="181"/>
      <c r="O2225" s="33"/>
      <c r="P2225" s="33"/>
      <c r="Q2225" s="33"/>
      <c r="R2225" s="33"/>
      <c r="S2225" s="42"/>
      <c r="T2225" s="2"/>
      <c r="U2225" s="2"/>
      <c r="V2225" s="2"/>
      <c r="W2225" s="2"/>
      <c r="X2225" s="55"/>
      <c r="Y2225" s="62"/>
      <c r="Z2225" s="62"/>
      <c r="AA2225" s="62"/>
      <c r="AB2225" s="62"/>
      <c r="AC2225" s="68"/>
      <c r="AD2225" s="2"/>
      <c r="AE2225" s="2"/>
      <c r="AF2225" s="2"/>
      <c r="AG2225" s="2"/>
      <c r="AH2225" s="55"/>
      <c r="AI2225" s="72"/>
      <c r="AJ2225" s="72"/>
      <c r="AK2225" s="72"/>
      <c r="AL2225" s="72"/>
      <c r="AM2225" s="80"/>
      <c r="AN2225" s="2"/>
      <c r="AO2225" s="2"/>
      <c r="AP2225" s="2"/>
      <c r="AQ2225" s="2"/>
      <c r="AR2225" s="55"/>
      <c r="AS2225" s="85"/>
      <c r="AT2225" s="85"/>
      <c r="AU2225" s="85"/>
      <c r="AV2225" s="85"/>
      <c r="AW2225" s="100"/>
      <c r="AX2225" s="2"/>
      <c r="AY2225" s="2"/>
      <c r="AZ2225" s="2"/>
      <c r="BA2225" s="2"/>
      <c r="BB2225" s="55"/>
      <c r="BC2225" s="105"/>
      <c r="BD2225" s="105"/>
      <c r="BE2225" s="105"/>
      <c r="BF2225" s="105"/>
      <c r="BG2225" s="109"/>
      <c r="BH2225" s="2"/>
      <c r="BI2225" s="2"/>
      <c r="BJ2225" s="2"/>
      <c r="BK2225" s="2"/>
      <c r="BL2225" s="55"/>
      <c r="BM2225" s="48"/>
      <c r="BN2225" s="48"/>
      <c r="BO2225" s="48"/>
      <c r="BP2225" s="48"/>
      <c r="BQ2225" s="117"/>
      <c r="BR2225" s="2"/>
      <c r="BS2225" s="2"/>
      <c r="BT2225" s="2"/>
      <c r="BU2225" s="2"/>
      <c r="BV2225" s="55"/>
    </row>
    <row r="2226" spans="1:74" hidden="1" x14ac:dyDescent="0.3">
      <c r="A2226" s="2" t="s">
        <v>256</v>
      </c>
      <c r="B2226" s="2" t="s">
        <v>2</v>
      </c>
      <c r="C2226" s="2" t="s">
        <v>3</v>
      </c>
      <c r="D2226" s="2" t="s">
        <v>255</v>
      </c>
      <c r="E2226" s="5" t="s">
        <v>116</v>
      </c>
      <c r="F2226" s="3"/>
      <c r="G2226" s="18" t="s">
        <v>5</v>
      </c>
      <c r="H2226" s="3">
        <v>2024</v>
      </c>
      <c r="I2226" s="20" t="s">
        <v>286</v>
      </c>
      <c r="J2226" s="2" t="s">
        <v>281</v>
      </c>
      <c r="K2226" s="2" t="s">
        <v>319</v>
      </c>
      <c r="L2226" s="163">
        <f t="shared" si="70"/>
        <v>0</v>
      </c>
      <c r="M2226" s="163">
        <f t="shared" si="71"/>
        <v>207.75200000000001</v>
      </c>
      <c r="N2226" s="181"/>
      <c r="O2226" s="33"/>
      <c r="P2226" s="33"/>
      <c r="Q2226" s="33"/>
      <c r="R2226" s="33"/>
      <c r="S2226" s="42"/>
      <c r="T2226" s="2"/>
      <c r="U2226" s="2"/>
      <c r="V2226" s="2"/>
      <c r="W2226" s="2"/>
      <c r="X2226" s="55"/>
      <c r="Y2226" s="62" t="s">
        <v>471</v>
      </c>
      <c r="Z2226" s="62"/>
      <c r="AA2226" s="62"/>
      <c r="AB2226" s="62"/>
      <c r="AC2226" s="68">
        <v>3.2050000000000001</v>
      </c>
      <c r="AD2226" s="2" t="s">
        <v>497</v>
      </c>
      <c r="AE2226" s="2"/>
      <c r="AF2226" s="2"/>
      <c r="AG2226" s="2"/>
      <c r="AH2226" s="55">
        <v>4.2889999999999997</v>
      </c>
      <c r="AI2226" s="72"/>
      <c r="AJ2226" s="72"/>
      <c r="AK2226" s="72"/>
      <c r="AL2226" s="72"/>
      <c r="AM2226" s="80"/>
      <c r="AN2226" s="2"/>
      <c r="AO2226" s="2"/>
      <c r="AP2226" s="2"/>
      <c r="AQ2226" s="2"/>
      <c r="AR2226" s="55"/>
      <c r="AS2226" s="85" t="s">
        <v>732</v>
      </c>
      <c r="AT2226" s="85"/>
      <c r="AU2226" s="85"/>
      <c r="AV2226" s="85"/>
      <c r="AW2226" s="100">
        <v>23.431000000000001</v>
      </c>
      <c r="AX2226" s="2" t="s">
        <v>830</v>
      </c>
      <c r="AY2226" s="2"/>
      <c r="AZ2226" s="2"/>
      <c r="BA2226" s="2"/>
      <c r="BB2226" s="55">
        <v>46.875999999999998</v>
      </c>
      <c r="BC2226" s="105"/>
      <c r="BD2226" s="105"/>
      <c r="BE2226" s="105"/>
      <c r="BF2226" s="105"/>
      <c r="BG2226" s="109"/>
      <c r="BH2226" s="2" t="s">
        <v>1067</v>
      </c>
      <c r="BI2226" s="2"/>
      <c r="BJ2226" s="2"/>
      <c r="BK2226" s="2"/>
      <c r="BL2226" s="55">
        <f>19.289+4.5</f>
        <v>23.789000000000001</v>
      </c>
      <c r="BM2226" s="48" t="s">
        <v>1187</v>
      </c>
      <c r="BN2226" s="48"/>
      <c r="BO2226" s="48"/>
      <c r="BP2226" s="48"/>
      <c r="BQ2226" s="117">
        <v>9.9019999999999992</v>
      </c>
      <c r="BR2226" s="2" t="s">
        <v>1171</v>
      </c>
      <c r="BS2226" s="2"/>
      <c r="BT2226" s="2"/>
      <c r="BU2226" s="2"/>
      <c r="BV2226" s="55">
        <v>96.26</v>
      </c>
    </row>
    <row r="2227" spans="1:74" s="13" customFormat="1" hidden="1" x14ac:dyDescent="0.3">
      <c r="A2227" s="12" t="s">
        <v>256</v>
      </c>
      <c r="B2227" s="12" t="s">
        <v>2</v>
      </c>
      <c r="C2227" s="12" t="s">
        <v>3</v>
      </c>
      <c r="D2227" s="12" t="s">
        <v>255</v>
      </c>
      <c r="E2227" s="6" t="s">
        <v>116</v>
      </c>
      <c r="F2227" s="7"/>
      <c r="G2227" s="19" t="s">
        <v>5</v>
      </c>
      <c r="H2227" s="7">
        <v>2024</v>
      </c>
      <c r="I2227" s="21"/>
      <c r="J2227" s="12" t="s">
        <v>314</v>
      </c>
      <c r="K2227" s="12"/>
      <c r="L2227" s="147"/>
      <c r="M2227" s="147">
        <f>SUM(M2189:M2226)</f>
        <v>349.65800000000002</v>
      </c>
      <c r="N2227" s="183"/>
      <c r="O2227" s="12"/>
      <c r="P2227" s="12"/>
      <c r="Q2227" s="12"/>
      <c r="R2227" s="12"/>
      <c r="S2227" s="47">
        <f>SUM(S2189:S2226)</f>
        <v>0</v>
      </c>
      <c r="T2227" s="12"/>
      <c r="U2227" s="12"/>
      <c r="V2227" s="12"/>
      <c r="W2227" s="12"/>
      <c r="X2227" s="47">
        <f>SUM(X2189:X2226)</f>
        <v>10.312000000000001</v>
      </c>
      <c r="Y2227" s="12"/>
      <c r="Z2227" s="12"/>
      <c r="AA2227" s="12"/>
      <c r="AB2227" s="12"/>
      <c r="AC2227" s="47">
        <f>SUM(AC2189:AC2226)</f>
        <v>3.2050000000000001</v>
      </c>
      <c r="AD2227" s="12"/>
      <c r="AE2227" s="12"/>
      <c r="AF2227" s="12"/>
      <c r="AG2227" s="12"/>
      <c r="AH2227" s="47">
        <f>SUM(AH2189:AH2226)</f>
        <v>5.59</v>
      </c>
      <c r="AI2227" s="12"/>
      <c r="AJ2227" s="12"/>
      <c r="AK2227" s="12"/>
      <c r="AL2227" s="12"/>
      <c r="AM2227" s="47">
        <f>SUM(AM2189:AM2226)</f>
        <v>0</v>
      </c>
      <c r="AN2227" s="12"/>
      <c r="AO2227" s="12"/>
      <c r="AP2227" s="12"/>
      <c r="AQ2227" s="12"/>
      <c r="AR2227" s="47">
        <f>SUM(AR2189:AR2226)</f>
        <v>0</v>
      </c>
      <c r="AS2227" s="12"/>
      <c r="AT2227" s="12"/>
      <c r="AU2227" s="12"/>
      <c r="AV2227" s="12"/>
      <c r="AW2227" s="47">
        <f>SUM(AW2189:AW2226)</f>
        <v>119.39999999999999</v>
      </c>
      <c r="AX2227" s="12"/>
      <c r="AY2227" s="12"/>
      <c r="AZ2227" s="12"/>
      <c r="BA2227" s="12"/>
      <c r="BB2227" s="47">
        <f>SUM(BB2189:BB2226)</f>
        <v>46.875999999999998</v>
      </c>
      <c r="BC2227" s="12"/>
      <c r="BD2227" s="12"/>
      <c r="BE2227" s="12"/>
      <c r="BF2227" s="12"/>
      <c r="BG2227" s="47">
        <f>SUM(BG2189:BG2226)</f>
        <v>18.663999999999998</v>
      </c>
      <c r="BH2227" s="12"/>
      <c r="BI2227" s="12"/>
      <c r="BJ2227" s="12"/>
      <c r="BK2227" s="12"/>
      <c r="BL2227" s="47">
        <f>SUM(BL2189:BL2226)</f>
        <v>39.448999999999998</v>
      </c>
      <c r="BM2227" s="12"/>
      <c r="BN2227" s="12"/>
      <c r="BO2227" s="12"/>
      <c r="BP2227" s="12"/>
      <c r="BQ2227" s="47">
        <f>SUM(BQ2189:BQ2226)</f>
        <v>9.9019999999999992</v>
      </c>
      <c r="BR2227" s="12"/>
      <c r="BS2227" s="12"/>
      <c r="BT2227" s="12"/>
      <c r="BU2227" s="12"/>
      <c r="BV2227" s="47">
        <f>SUM(BV2189:BV2226)</f>
        <v>96.26</v>
      </c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18" t="s">
        <v>5</v>
      </c>
      <c r="H2228" s="3">
        <v>2024</v>
      </c>
      <c r="I2228" s="20" t="s">
        <v>287</v>
      </c>
      <c r="J2228" s="2" t="s">
        <v>267</v>
      </c>
      <c r="K2228" s="2" t="s">
        <v>318</v>
      </c>
      <c r="L2228" s="163">
        <f t="shared" si="70"/>
        <v>0</v>
      </c>
      <c r="M2228" s="163">
        <f t="shared" si="71"/>
        <v>0</v>
      </c>
      <c r="N2228" s="181"/>
      <c r="O2228" s="33"/>
      <c r="P2228" s="33"/>
      <c r="Q2228" s="33"/>
      <c r="R2228" s="33"/>
      <c r="S2228" s="42"/>
      <c r="T2228" s="2"/>
      <c r="U2228" s="2"/>
      <c r="V2228" s="2"/>
      <c r="W2228" s="2"/>
      <c r="X2228" s="55"/>
      <c r="Y2228" s="62"/>
      <c r="Z2228" s="62"/>
      <c r="AA2228" s="62"/>
      <c r="AB2228" s="62"/>
      <c r="AC2228" s="68"/>
      <c r="AD2228" s="2"/>
      <c r="AE2228" s="2"/>
      <c r="AF2228" s="2"/>
      <c r="AG2228" s="2"/>
      <c r="AH2228" s="55"/>
      <c r="AI2228" s="72"/>
      <c r="AJ2228" s="72"/>
      <c r="AK2228" s="72"/>
      <c r="AL2228" s="72"/>
      <c r="AM2228" s="80"/>
      <c r="AN2228" s="2"/>
      <c r="AO2228" s="2"/>
      <c r="AP2228" s="2"/>
      <c r="AQ2228" s="2"/>
      <c r="AR2228" s="55"/>
      <c r="AS2228" s="85"/>
      <c r="AT2228" s="85"/>
      <c r="AU2228" s="85"/>
      <c r="AV2228" s="85"/>
      <c r="AW2228" s="100"/>
      <c r="AX2228" s="2"/>
      <c r="AY2228" s="2"/>
      <c r="AZ2228" s="2"/>
      <c r="BA2228" s="2"/>
      <c r="BB2228" s="55"/>
      <c r="BC2228" s="105"/>
      <c r="BD2228" s="105"/>
      <c r="BE2228" s="105"/>
      <c r="BF2228" s="105"/>
      <c r="BG2228" s="109"/>
      <c r="BH2228" s="2"/>
      <c r="BI2228" s="2"/>
      <c r="BJ2228" s="2"/>
      <c r="BK2228" s="2"/>
      <c r="BL2228" s="55"/>
      <c r="BM2228" s="48"/>
      <c r="BN2228" s="48"/>
      <c r="BO2228" s="48"/>
      <c r="BP2228" s="48"/>
      <c r="BQ2228" s="117"/>
      <c r="BR2228" s="2"/>
      <c r="BS2228" s="2"/>
      <c r="BT2228" s="2"/>
      <c r="BU2228" s="2"/>
      <c r="BV2228" s="55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18" t="s">
        <v>5</v>
      </c>
      <c r="H2229" s="3">
        <v>2024</v>
      </c>
      <c r="I2229" s="20" t="s">
        <v>287</v>
      </c>
      <c r="J2229" s="2" t="s">
        <v>291</v>
      </c>
      <c r="K2229" s="2" t="s">
        <v>319</v>
      </c>
      <c r="L2229" s="163">
        <f t="shared" si="70"/>
        <v>0</v>
      </c>
      <c r="M2229" s="163">
        <f t="shared" si="71"/>
        <v>0</v>
      </c>
      <c r="N2229" s="181"/>
      <c r="O2229" s="33"/>
      <c r="P2229" s="33"/>
      <c r="Q2229" s="33"/>
      <c r="R2229" s="33"/>
      <c r="S2229" s="42"/>
      <c r="T2229" s="2"/>
      <c r="U2229" s="2"/>
      <c r="V2229" s="2"/>
      <c r="W2229" s="2"/>
      <c r="X2229" s="55"/>
      <c r="Y2229" s="62"/>
      <c r="Z2229" s="62"/>
      <c r="AA2229" s="62"/>
      <c r="AB2229" s="62"/>
      <c r="AC2229" s="68"/>
      <c r="AD2229" s="2"/>
      <c r="AE2229" s="2"/>
      <c r="AF2229" s="2"/>
      <c r="AG2229" s="2"/>
      <c r="AH2229" s="55"/>
      <c r="AI2229" s="72"/>
      <c r="AJ2229" s="72"/>
      <c r="AK2229" s="72"/>
      <c r="AL2229" s="72"/>
      <c r="AM2229" s="80"/>
      <c r="AN2229" s="2"/>
      <c r="AO2229" s="2"/>
      <c r="AP2229" s="2"/>
      <c r="AQ2229" s="2"/>
      <c r="AR2229" s="55"/>
      <c r="AS2229" s="85"/>
      <c r="AT2229" s="85"/>
      <c r="AU2229" s="85"/>
      <c r="AV2229" s="85"/>
      <c r="AW2229" s="100"/>
      <c r="AX2229" s="2"/>
      <c r="AY2229" s="2"/>
      <c r="AZ2229" s="2"/>
      <c r="BA2229" s="2"/>
      <c r="BB2229" s="55"/>
      <c r="BC2229" s="105"/>
      <c r="BD2229" s="105"/>
      <c r="BE2229" s="105"/>
      <c r="BF2229" s="105"/>
      <c r="BG2229" s="109"/>
      <c r="BH2229" s="2"/>
      <c r="BI2229" s="2"/>
      <c r="BJ2229" s="2"/>
      <c r="BK2229" s="2"/>
      <c r="BL2229" s="55"/>
      <c r="BM2229" s="48"/>
      <c r="BN2229" s="48"/>
      <c r="BO2229" s="48"/>
      <c r="BP2229" s="48"/>
      <c r="BQ2229" s="117"/>
      <c r="BR2229" s="2"/>
      <c r="BS2229" s="2"/>
      <c r="BT2229" s="2"/>
      <c r="BU2229" s="2"/>
      <c r="BV2229" s="55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18" t="s">
        <v>5</v>
      </c>
      <c r="H2230" s="3">
        <v>2024</v>
      </c>
      <c r="I2230" s="20" t="s">
        <v>286</v>
      </c>
      <c r="J2230" s="2" t="s">
        <v>336</v>
      </c>
      <c r="K2230" s="2" t="s">
        <v>319</v>
      </c>
      <c r="L2230" s="163">
        <f t="shared" si="70"/>
        <v>0</v>
      </c>
      <c r="M2230" s="163">
        <f t="shared" si="71"/>
        <v>0</v>
      </c>
      <c r="N2230" s="181"/>
      <c r="O2230" s="33"/>
      <c r="P2230" s="33"/>
      <c r="Q2230" s="33"/>
      <c r="R2230" s="33"/>
      <c r="S2230" s="42"/>
      <c r="T2230" s="2"/>
      <c r="U2230" s="2"/>
      <c r="V2230" s="2"/>
      <c r="W2230" s="2"/>
      <c r="X2230" s="55"/>
      <c r="Y2230" s="62"/>
      <c r="Z2230" s="62"/>
      <c r="AA2230" s="62"/>
      <c r="AB2230" s="62"/>
      <c r="AC2230" s="68"/>
      <c r="AD2230" s="2"/>
      <c r="AE2230" s="2"/>
      <c r="AF2230" s="2"/>
      <c r="AG2230" s="2"/>
      <c r="AH2230" s="55"/>
      <c r="AI2230" s="72"/>
      <c r="AJ2230" s="72"/>
      <c r="AK2230" s="72"/>
      <c r="AL2230" s="72"/>
      <c r="AM2230" s="80"/>
      <c r="AN2230" s="2"/>
      <c r="AO2230" s="2"/>
      <c r="AP2230" s="2"/>
      <c r="AQ2230" s="2"/>
      <c r="AR2230" s="55"/>
      <c r="AS2230" s="85"/>
      <c r="AT2230" s="85"/>
      <c r="AU2230" s="85"/>
      <c r="AV2230" s="85"/>
      <c r="AW2230" s="100"/>
      <c r="AX2230" s="2"/>
      <c r="AY2230" s="2"/>
      <c r="AZ2230" s="2"/>
      <c r="BA2230" s="2"/>
      <c r="BB2230" s="55"/>
      <c r="BC2230" s="105"/>
      <c r="BD2230" s="105"/>
      <c r="BE2230" s="105"/>
      <c r="BF2230" s="105"/>
      <c r="BG2230" s="109"/>
      <c r="BH2230" s="2"/>
      <c r="BI2230" s="2"/>
      <c r="BJ2230" s="2"/>
      <c r="BK2230" s="2"/>
      <c r="BL2230" s="55"/>
      <c r="BM2230" s="48"/>
      <c r="BN2230" s="48"/>
      <c r="BO2230" s="48"/>
      <c r="BP2230" s="48"/>
      <c r="BQ2230" s="117"/>
      <c r="BR2230" s="2"/>
      <c r="BS2230" s="2"/>
      <c r="BT2230" s="2"/>
      <c r="BU2230" s="2"/>
      <c r="BV2230" s="55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18" t="s">
        <v>5</v>
      </c>
      <c r="H2231" s="3">
        <v>2024</v>
      </c>
      <c r="I2231" s="20" t="s">
        <v>286</v>
      </c>
      <c r="J2231" s="8" t="s">
        <v>337</v>
      </c>
      <c r="K2231" s="8" t="s">
        <v>318</v>
      </c>
      <c r="L2231" s="163">
        <f t="shared" si="70"/>
        <v>0</v>
      </c>
      <c r="M2231" s="163">
        <f t="shared" si="71"/>
        <v>0</v>
      </c>
      <c r="N2231" s="181"/>
      <c r="O2231" s="53"/>
      <c r="P2231" s="53"/>
      <c r="Q2231" s="53"/>
      <c r="R2231" s="53"/>
      <c r="S2231" s="54"/>
      <c r="T2231" s="8"/>
      <c r="U2231" s="8"/>
      <c r="V2231" s="8"/>
      <c r="W2231" s="8"/>
      <c r="X2231" s="122"/>
      <c r="Y2231" s="135"/>
      <c r="Z2231" s="135"/>
      <c r="AA2231" s="135"/>
      <c r="AB2231" s="135"/>
      <c r="AC2231" s="136"/>
      <c r="AD2231" s="8"/>
      <c r="AE2231" s="8"/>
      <c r="AF2231" s="8"/>
      <c r="AG2231" s="8"/>
      <c r="AH2231" s="122"/>
      <c r="AI2231" s="137"/>
      <c r="AJ2231" s="137"/>
      <c r="AK2231" s="137"/>
      <c r="AL2231" s="137"/>
      <c r="AM2231" s="138"/>
      <c r="AN2231" s="8"/>
      <c r="AO2231" s="8"/>
      <c r="AP2231" s="8"/>
      <c r="AQ2231" s="8"/>
      <c r="AR2231" s="122"/>
      <c r="AS2231" s="139"/>
      <c r="AT2231" s="139"/>
      <c r="AU2231" s="139"/>
      <c r="AV2231" s="139"/>
      <c r="AW2231" s="140"/>
      <c r="AX2231" s="8"/>
      <c r="AY2231" s="8"/>
      <c r="AZ2231" s="8"/>
      <c r="BA2231" s="8"/>
      <c r="BB2231" s="122"/>
      <c r="BC2231" s="141"/>
      <c r="BD2231" s="141"/>
      <c r="BE2231" s="141"/>
      <c r="BF2231" s="141"/>
      <c r="BG2231" s="142"/>
      <c r="BH2231" s="8"/>
      <c r="BI2231" s="8"/>
      <c r="BJ2231" s="8"/>
      <c r="BK2231" s="8"/>
      <c r="BL2231" s="122"/>
      <c r="BM2231" s="143"/>
      <c r="BN2231" s="143"/>
      <c r="BO2231" s="143"/>
      <c r="BP2231" s="143"/>
      <c r="BQ2231" s="144"/>
      <c r="BR2231" s="8"/>
      <c r="BS2231" s="8"/>
      <c r="BT2231" s="8"/>
      <c r="BU2231" s="8"/>
      <c r="BV2231" s="122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18" t="s">
        <v>5</v>
      </c>
      <c r="H2232" s="3">
        <v>2024</v>
      </c>
      <c r="I2232" s="20" t="s">
        <v>286</v>
      </c>
      <c r="J2232" s="8" t="s">
        <v>338</v>
      </c>
      <c r="K2232" s="8" t="s">
        <v>339</v>
      </c>
      <c r="L2232" s="163">
        <f t="shared" si="70"/>
        <v>0</v>
      </c>
      <c r="M2232" s="163">
        <f t="shared" si="71"/>
        <v>0</v>
      </c>
      <c r="N2232" s="181"/>
      <c r="O2232" s="53"/>
      <c r="P2232" s="53"/>
      <c r="Q2232" s="53"/>
      <c r="R2232" s="53"/>
      <c r="S2232" s="54"/>
      <c r="T2232" s="8"/>
      <c r="U2232" s="8"/>
      <c r="V2232" s="8"/>
      <c r="W2232" s="8"/>
      <c r="X2232" s="122"/>
      <c r="Y2232" s="135"/>
      <c r="Z2232" s="135"/>
      <c r="AA2232" s="135"/>
      <c r="AB2232" s="135"/>
      <c r="AC2232" s="136"/>
      <c r="AD2232" s="8"/>
      <c r="AE2232" s="8"/>
      <c r="AF2232" s="8"/>
      <c r="AG2232" s="8"/>
      <c r="AH2232" s="122"/>
      <c r="AI2232" s="137"/>
      <c r="AJ2232" s="137"/>
      <c r="AK2232" s="137"/>
      <c r="AL2232" s="137"/>
      <c r="AM2232" s="138"/>
      <c r="AN2232" s="8"/>
      <c r="AO2232" s="8"/>
      <c r="AP2232" s="8"/>
      <c r="AQ2232" s="8"/>
      <c r="AR2232" s="122"/>
      <c r="AS2232" s="139"/>
      <c r="AT2232" s="139"/>
      <c r="AU2232" s="139"/>
      <c r="AV2232" s="139"/>
      <c r="AW2232" s="140"/>
      <c r="AX2232" s="8"/>
      <c r="AY2232" s="8"/>
      <c r="AZ2232" s="8"/>
      <c r="BA2232" s="8"/>
      <c r="BB2232" s="122"/>
      <c r="BC2232" s="141"/>
      <c r="BD2232" s="141"/>
      <c r="BE2232" s="141"/>
      <c r="BF2232" s="141"/>
      <c r="BG2232" s="142"/>
      <c r="BH2232" s="8"/>
      <c r="BI2232" s="8"/>
      <c r="BJ2232" s="8"/>
      <c r="BK2232" s="8"/>
      <c r="BL2232" s="122"/>
      <c r="BM2232" s="143"/>
      <c r="BN2232" s="143"/>
      <c r="BO2232" s="143"/>
      <c r="BP2232" s="143"/>
      <c r="BQ2232" s="144"/>
      <c r="BR2232" s="8"/>
      <c r="BS2232" s="8"/>
      <c r="BT2232" s="8"/>
      <c r="BU2232" s="8"/>
      <c r="BV2232" s="122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18" t="s">
        <v>5</v>
      </c>
      <c r="H2233" s="3">
        <v>2024</v>
      </c>
      <c r="I2233" s="20" t="s">
        <v>286</v>
      </c>
      <c r="J2233" s="8" t="s">
        <v>340</v>
      </c>
      <c r="K2233" s="8" t="s">
        <v>318</v>
      </c>
      <c r="L2233" s="163">
        <f t="shared" si="70"/>
        <v>0</v>
      </c>
      <c r="M2233" s="163">
        <f t="shared" si="71"/>
        <v>0</v>
      </c>
      <c r="N2233" s="181"/>
      <c r="O2233" s="53"/>
      <c r="P2233" s="53"/>
      <c r="Q2233" s="53"/>
      <c r="R2233" s="53"/>
      <c r="S2233" s="54"/>
      <c r="T2233" s="8"/>
      <c r="U2233" s="8"/>
      <c r="V2233" s="8"/>
      <c r="W2233" s="8"/>
      <c r="X2233" s="122"/>
      <c r="Y2233" s="135"/>
      <c r="Z2233" s="135"/>
      <c r="AA2233" s="135"/>
      <c r="AB2233" s="135"/>
      <c r="AC2233" s="136"/>
      <c r="AD2233" s="8"/>
      <c r="AE2233" s="8"/>
      <c r="AF2233" s="8"/>
      <c r="AG2233" s="8"/>
      <c r="AH2233" s="122"/>
      <c r="AI2233" s="137"/>
      <c r="AJ2233" s="137"/>
      <c r="AK2233" s="137"/>
      <c r="AL2233" s="137"/>
      <c r="AM2233" s="138"/>
      <c r="AN2233" s="8"/>
      <c r="AO2233" s="8"/>
      <c r="AP2233" s="8"/>
      <c r="AQ2233" s="8"/>
      <c r="AR2233" s="122"/>
      <c r="AS2233" s="139"/>
      <c r="AT2233" s="139"/>
      <c r="AU2233" s="139"/>
      <c r="AV2233" s="139"/>
      <c r="AW2233" s="140"/>
      <c r="AX2233" s="8"/>
      <c r="AY2233" s="8"/>
      <c r="AZ2233" s="8"/>
      <c r="BA2233" s="8"/>
      <c r="BB2233" s="122"/>
      <c r="BC2233" s="141"/>
      <c r="BD2233" s="141"/>
      <c r="BE2233" s="141"/>
      <c r="BF2233" s="141"/>
      <c r="BG2233" s="142"/>
      <c r="BH2233" s="8"/>
      <c r="BI2233" s="8"/>
      <c r="BJ2233" s="8"/>
      <c r="BK2233" s="8"/>
      <c r="BL2233" s="122"/>
      <c r="BM2233" s="143"/>
      <c r="BN2233" s="143"/>
      <c r="BO2233" s="143"/>
      <c r="BP2233" s="143"/>
      <c r="BQ2233" s="144"/>
      <c r="BR2233" s="8"/>
      <c r="BS2233" s="8"/>
      <c r="BT2233" s="8"/>
      <c r="BU2233" s="8"/>
      <c r="BV2233" s="122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18" t="s">
        <v>5</v>
      </c>
      <c r="H2234" s="3">
        <v>2024</v>
      </c>
      <c r="I2234" s="20" t="s">
        <v>286</v>
      </c>
      <c r="J2234" s="8" t="s">
        <v>341</v>
      </c>
      <c r="K2234" s="8" t="s">
        <v>320</v>
      </c>
      <c r="L2234" s="163">
        <f t="shared" si="70"/>
        <v>0</v>
      </c>
      <c r="M2234" s="163">
        <f t="shared" si="71"/>
        <v>0</v>
      </c>
      <c r="N2234" s="181"/>
      <c r="O2234" s="53"/>
      <c r="P2234" s="53"/>
      <c r="Q2234" s="53"/>
      <c r="R2234" s="53"/>
      <c r="S2234" s="54"/>
      <c r="T2234" s="8"/>
      <c r="U2234" s="8"/>
      <c r="V2234" s="8"/>
      <c r="W2234" s="8"/>
      <c r="X2234" s="122"/>
      <c r="Y2234" s="135"/>
      <c r="Z2234" s="135"/>
      <c r="AA2234" s="135"/>
      <c r="AB2234" s="135"/>
      <c r="AC2234" s="136"/>
      <c r="AD2234" s="8"/>
      <c r="AE2234" s="8"/>
      <c r="AF2234" s="8"/>
      <c r="AG2234" s="8"/>
      <c r="AH2234" s="122"/>
      <c r="AI2234" s="137"/>
      <c r="AJ2234" s="137"/>
      <c r="AK2234" s="137"/>
      <c r="AL2234" s="137"/>
      <c r="AM2234" s="138"/>
      <c r="AN2234" s="8"/>
      <c r="AO2234" s="8"/>
      <c r="AP2234" s="8"/>
      <c r="AQ2234" s="8"/>
      <c r="AR2234" s="122"/>
      <c r="AS2234" s="139"/>
      <c r="AT2234" s="139"/>
      <c r="AU2234" s="139"/>
      <c r="AV2234" s="139"/>
      <c r="AW2234" s="140"/>
      <c r="AX2234" s="8"/>
      <c r="AY2234" s="8"/>
      <c r="AZ2234" s="8"/>
      <c r="BA2234" s="8"/>
      <c r="BB2234" s="122"/>
      <c r="BC2234" s="141"/>
      <c r="BD2234" s="141"/>
      <c r="BE2234" s="141"/>
      <c r="BF2234" s="141"/>
      <c r="BG2234" s="142"/>
      <c r="BH2234" s="8"/>
      <c r="BI2234" s="8"/>
      <c r="BJ2234" s="8"/>
      <c r="BK2234" s="8"/>
      <c r="BL2234" s="122"/>
      <c r="BM2234" s="143"/>
      <c r="BN2234" s="143"/>
      <c r="BO2234" s="143"/>
      <c r="BP2234" s="143"/>
      <c r="BQ2234" s="144"/>
      <c r="BR2234" s="8"/>
      <c r="BS2234" s="8"/>
      <c r="BT2234" s="8"/>
      <c r="BU2234" s="8"/>
      <c r="BV2234" s="122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18" t="s">
        <v>5</v>
      </c>
      <c r="H2235" s="3">
        <v>2024</v>
      </c>
      <c r="I2235" s="20" t="s">
        <v>286</v>
      </c>
      <c r="J2235" s="8" t="s">
        <v>342</v>
      </c>
      <c r="K2235" s="8" t="s">
        <v>320</v>
      </c>
      <c r="L2235" s="163">
        <f t="shared" si="70"/>
        <v>0</v>
      </c>
      <c r="M2235" s="163">
        <f t="shared" si="71"/>
        <v>0</v>
      </c>
      <c r="N2235" s="181"/>
      <c r="O2235" s="53"/>
      <c r="P2235" s="53"/>
      <c r="Q2235" s="53"/>
      <c r="R2235" s="53"/>
      <c r="S2235" s="54"/>
      <c r="T2235" s="8"/>
      <c r="U2235" s="8"/>
      <c r="V2235" s="8"/>
      <c r="W2235" s="8"/>
      <c r="X2235" s="122"/>
      <c r="Y2235" s="135"/>
      <c r="Z2235" s="135"/>
      <c r="AA2235" s="135"/>
      <c r="AB2235" s="135"/>
      <c r="AC2235" s="136"/>
      <c r="AD2235" s="8"/>
      <c r="AE2235" s="8"/>
      <c r="AF2235" s="8"/>
      <c r="AG2235" s="8"/>
      <c r="AH2235" s="122"/>
      <c r="AI2235" s="137"/>
      <c r="AJ2235" s="137"/>
      <c r="AK2235" s="137"/>
      <c r="AL2235" s="137"/>
      <c r="AM2235" s="138"/>
      <c r="AN2235" s="8"/>
      <c r="AO2235" s="8"/>
      <c r="AP2235" s="8"/>
      <c r="AQ2235" s="8"/>
      <c r="AR2235" s="122"/>
      <c r="AS2235" s="139"/>
      <c r="AT2235" s="139"/>
      <c r="AU2235" s="139"/>
      <c r="AV2235" s="139"/>
      <c r="AW2235" s="140"/>
      <c r="AX2235" s="8"/>
      <c r="AY2235" s="8"/>
      <c r="AZ2235" s="8"/>
      <c r="BA2235" s="8"/>
      <c r="BB2235" s="122"/>
      <c r="BC2235" s="141"/>
      <c r="BD2235" s="141"/>
      <c r="BE2235" s="141"/>
      <c r="BF2235" s="141"/>
      <c r="BG2235" s="142"/>
      <c r="BH2235" s="8"/>
      <c r="BI2235" s="8"/>
      <c r="BJ2235" s="8"/>
      <c r="BK2235" s="8"/>
      <c r="BL2235" s="122"/>
      <c r="BM2235" s="143"/>
      <c r="BN2235" s="143"/>
      <c r="BO2235" s="143"/>
      <c r="BP2235" s="143"/>
      <c r="BQ2235" s="144"/>
      <c r="BR2235" s="8"/>
      <c r="BS2235" s="8"/>
      <c r="BT2235" s="8"/>
      <c r="BU2235" s="8"/>
      <c r="BV2235" s="122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18" t="s">
        <v>5</v>
      </c>
      <c r="H2236" s="3">
        <v>2024</v>
      </c>
      <c r="I2236" s="20" t="s">
        <v>286</v>
      </c>
      <c r="J2236" s="8" t="s">
        <v>343</v>
      </c>
      <c r="K2236" s="8" t="s">
        <v>339</v>
      </c>
      <c r="L2236" s="163">
        <f t="shared" si="70"/>
        <v>0</v>
      </c>
      <c r="M2236" s="163">
        <f t="shared" si="71"/>
        <v>0</v>
      </c>
      <c r="N2236" s="181"/>
      <c r="O2236" s="53"/>
      <c r="P2236" s="53"/>
      <c r="Q2236" s="53"/>
      <c r="R2236" s="53"/>
      <c r="S2236" s="54"/>
      <c r="T2236" s="8"/>
      <c r="U2236" s="8"/>
      <c r="V2236" s="8"/>
      <c r="W2236" s="8"/>
      <c r="X2236" s="122"/>
      <c r="Y2236" s="135"/>
      <c r="Z2236" s="135"/>
      <c r="AA2236" s="135"/>
      <c r="AB2236" s="135"/>
      <c r="AC2236" s="136"/>
      <c r="AD2236" s="8"/>
      <c r="AE2236" s="8"/>
      <c r="AF2236" s="8"/>
      <c r="AG2236" s="8"/>
      <c r="AH2236" s="122"/>
      <c r="AI2236" s="137"/>
      <c r="AJ2236" s="137"/>
      <c r="AK2236" s="137"/>
      <c r="AL2236" s="137"/>
      <c r="AM2236" s="138"/>
      <c r="AN2236" s="8"/>
      <c r="AO2236" s="8"/>
      <c r="AP2236" s="8"/>
      <c r="AQ2236" s="8"/>
      <c r="AR2236" s="122"/>
      <c r="AS2236" s="139"/>
      <c r="AT2236" s="139"/>
      <c r="AU2236" s="139"/>
      <c r="AV2236" s="139"/>
      <c r="AW2236" s="140"/>
      <c r="AX2236" s="8"/>
      <c r="AY2236" s="8"/>
      <c r="AZ2236" s="8"/>
      <c r="BA2236" s="8"/>
      <c r="BB2236" s="122"/>
      <c r="BC2236" s="141"/>
      <c r="BD2236" s="141"/>
      <c r="BE2236" s="141"/>
      <c r="BF2236" s="141"/>
      <c r="BG2236" s="142"/>
      <c r="BH2236" s="8"/>
      <c r="BI2236" s="8"/>
      <c r="BJ2236" s="8"/>
      <c r="BK2236" s="8"/>
      <c r="BL2236" s="122"/>
      <c r="BM2236" s="143"/>
      <c r="BN2236" s="143"/>
      <c r="BO2236" s="143"/>
      <c r="BP2236" s="143"/>
      <c r="BQ2236" s="144"/>
      <c r="BR2236" s="8"/>
      <c r="BS2236" s="8"/>
      <c r="BT2236" s="8"/>
      <c r="BU2236" s="8"/>
      <c r="BV2236" s="122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18" t="s">
        <v>5</v>
      </c>
      <c r="H2237" s="3">
        <v>2024</v>
      </c>
      <c r="I2237" s="20" t="s">
        <v>288</v>
      </c>
      <c r="J2237" s="8" t="s">
        <v>344</v>
      </c>
      <c r="K2237" s="8" t="s">
        <v>318</v>
      </c>
      <c r="L2237" s="163">
        <f t="shared" si="70"/>
        <v>0</v>
      </c>
      <c r="M2237" s="163">
        <f t="shared" si="71"/>
        <v>0</v>
      </c>
      <c r="N2237" s="181"/>
      <c r="O2237" s="53"/>
      <c r="P2237" s="53"/>
      <c r="Q2237" s="53"/>
      <c r="R2237" s="53"/>
      <c r="S2237" s="54"/>
      <c r="T2237" s="8"/>
      <c r="U2237" s="8"/>
      <c r="V2237" s="8"/>
      <c r="W2237" s="8"/>
      <c r="X2237" s="122"/>
      <c r="Y2237" s="135"/>
      <c r="Z2237" s="135"/>
      <c r="AA2237" s="135"/>
      <c r="AB2237" s="135"/>
      <c r="AC2237" s="136"/>
      <c r="AD2237" s="8"/>
      <c r="AE2237" s="8"/>
      <c r="AF2237" s="8"/>
      <c r="AG2237" s="8"/>
      <c r="AH2237" s="122"/>
      <c r="AI2237" s="137"/>
      <c r="AJ2237" s="137"/>
      <c r="AK2237" s="137"/>
      <c r="AL2237" s="137"/>
      <c r="AM2237" s="138"/>
      <c r="AN2237" s="8"/>
      <c r="AO2237" s="8"/>
      <c r="AP2237" s="8"/>
      <c r="AQ2237" s="8"/>
      <c r="AR2237" s="122"/>
      <c r="AS2237" s="139"/>
      <c r="AT2237" s="139"/>
      <c r="AU2237" s="139"/>
      <c r="AV2237" s="139"/>
      <c r="AW2237" s="140"/>
      <c r="AX2237" s="8"/>
      <c r="AY2237" s="8"/>
      <c r="AZ2237" s="8"/>
      <c r="BA2237" s="8"/>
      <c r="BB2237" s="122"/>
      <c r="BC2237" s="141"/>
      <c r="BD2237" s="141"/>
      <c r="BE2237" s="141"/>
      <c r="BF2237" s="141"/>
      <c r="BG2237" s="142"/>
      <c r="BH2237" s="8"/>
      <c r="BI2237" s="8"/>
      <c r="BJ2237" s="8"/>
      <c r="BK2237" s="8"/>
      <c r="BL2237" s="122"/>
      <c r="BM2237" s="143"/>
      <c r="BN2237" s="143"/>
      <c r="BO2237" s="143"/>
      <c r="BP2237" s="143"/>
      <c r="BQ2237" s="144"/>
      <c r="BR2237" s="8"/>
      <c r="BS2237" s="8"/>
      <c r="BT2237" s="8"/>
      <c r="BU2237" s="8"/>
      <c r="BV2237" s="122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18" t="s">
        <v>5</v>
      </c>
      <c r="H2238" s="3">
        <v>2024</v>
      </c>
      <c r="I2238" s="20" t="s">
        <v>288</v>
      </c>
      <c r="J2238" s="2" t="s">
        <v>351</v>
      </c>
      <c r="K2238" s="2" t="s">
        <v>318</v>
      </c>
      <c r="L2238" s="163">
        <f t="shared" si="70"/>
        <v>0</v>
      </c>
      <c r="M2238" s="163">
        <f t="shared" si="71"/>
        <v>0</v>
      </c>
      <c r="N2238" s="181"/>
      <c r="O2238" s="53"/>
      <c r="P2238" s="53"/>
      <c r="Q2238" s="53"/>
      <c r="R2238" s="53"/>
      <c r="S2238" s="54"/>
      <c r="T2238" s="8"/>
      <c r="U2238" s="8"/>
      <c r="V2238" s="8"/>
      <c r="W2238" s="8"/>
      <c r="X2238" s="122"/>
      <c r="Y2238" s="135"/>
      <c r="Z2238" s="135"/>
      <c r="AA2238" s="135"/>
      <c r="AB2238" s="135"/>
      <c r="AC2238" s="136"/>
      <c r="AD2238" s="8"/>
      <c r="AE2238" s="8"/>
      <c r="AF2238" s="8"/>
      <c r="AG2238" s="8"/>
      <c r="AH2238" s="122"/>
      <c r="AI2238" s="137"/>
      <c r="AJ2238" s="137"/>
      <c r="AK2238" s="137"/>
      <c r="AL2238" s="137"/>
      <c r="AM2238" s="138"/>
      <c r="AN2238" s="8"/>
      <c r="AO2238" s="8"/>
      <c r="AP2238" s="8"/>
      <c r="AQ2238" s="8"/>
      <c r="AR2238" s="122"/>
      <c r="AS2238" s="139"/>
      <c r="AT2238" s="139"/>
      <c r="AU2238" s="139"/>
      <c r="AV2238" s="139"/>
      <c r="AW2238" s="140"/>
      <c r="AX2238" s="8"/>
      <c r="AY2238" s="8"/>
      <c r="AZ2238" s="8"/>
      <c r="BA2238" s="8"/>
      <c r="BB2238" s="122"/>
      <c r="BC2238" s="141"/>
      <c r="BD2238" s="141"/>
      <c r="BE2238" s="141"/>
      <c r="BF2238" s="141"/>
      <c r="BG2238" s="142"/>
      <c r="BH2238" s="8"/>
      <c r="BI2238" s="8"/>
      <c r="BJ2238" s="8"/>
      <c r="BK2238" s="8"/>
      <c r="BL2238" s="122"/>
      <c r="BM2238" s="143"/>
      <c r="BN2238" s="143"/>
      <c r="BO2238" s="143"/>
      <c r="BP2238" s="143"/>
      <c r="BQ2238" s="144"/>
      <c r="BR2238" s="8"/>
      <c r="BS2238" s="8"/>
      <c r="BT2238" s="8"/>
      <c r="BU2238" s="8"/>
      <c r="BV2238" s="122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18" t="s">
        <v>5</v>
      </c>
      <c r="H2239" s="3">
        <v>2024</v>
      </c>
      <c r="I2239" s="20" t="s">
        <v>288</v>
      </c>
      <c r="J2239" s="2" t="s">
        <v>352</v>
      </c>
      <c r="K2239" s="2" t="s">
        <v>321</v>
      </c>
      <c r="L2239" s="163">
        <f t="shared" si="70"/>
        <v>0</v>
      </c>
      <c r="M2239" s="163">
        <f t="shared" si="71"/>
        <v>0</v>
      </c>
      <c r="N2239" s="181"/>
      <c r="O2239" s="33"/>
      <c r="P2239" s="33"/>
      <c r="Q2239" s="33"/>
      <c r="R2239" s="33"/>
      <c r="S2239" s="42"/>
      <c r="T2239" s="2"/>
      <c r="U2239" s="2"/>
      <c r="V2239" s="2"/>
      <c r="W2239" s="2"/>
      <c r="X2239" s="55"/>
      <c r="Y2239" s="62"/>
      <c r="Z2239" s="62"/>
      <c r="AA2239" s="62"/>
      <c r="AB2239" s="62"/>
      <c r="AC2239" s="68"/>
      <c r="AD2239" s="2"/>
      <c r="AE2239" s="2"/>
      <c r="AF2239" s="2"/>
      <c r="AG2239" s="2"/>
      <c r="AH2239" s="55"/>
      <c r="AI2239" s="72"/>
      <c r="AJ2239" s="72"/>
      <c r="AK2239" s="72"/>
      <c r="AL2239" s="72"/>
      <c r="AM2239" s="80"/>
      <c r="AN2239" s="2"/>
      <c r="AO2239" s="2"/>
      <c r="AP2239" s="2"/>
      <c r="AQ2239" s="2"/>
      <c r="AR2239" s="55"/>
      <c r="AS2239" s="85"/>
      <c r="AT2239" s="85"/>
      <c r="AU2239" s="85"/>
      <c r="AV2239" s="85"/>
      <c r="AW2239" s="100"/>
      <c r="AX2239" s="2"/>
      <c r="AY2239" s="2"/>
      <c r="AZ2239" s="2"/>
      <c r="BA2239" s="2"/>
      <c r="BB2239" s="55"/>
      <c r="BC2239" s="105"/>
      <c r="BD2239" s="105"/>
      <c r="BE2239" s="105"/>
      <c r="BF2239" s="105"/>
      <c r="BG2239" s="109"/>
      <c r="BH2239" s="2"/>
      <c r="BI2239" s="2"/>
      <c r="BJ2239" s="2"/>
      <c r="BK2239" s="2"/>
      <c r="BL2239" s="55"/>
      <c r="BM2239" s="48"/>
      <c r="BN2239" s="48"/>
      <c r="BO2239" s="48"/>
      <c r="BP2239" s="48"/>
      <c r="BQ2239" s="117"/>
      <c r="BR2239" s="2"/>
      <c r="BS2239" s="2"/>
      <c r="BT2239" s="2"/>
      <c r="BU2239" s="2"/>
      <c r="BV2239" s="55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18" t="s">
        <v>5</v>
      </c>
      <c r="H2240" s="3">
        <v>2024</v>
      </c>
      <c r="I2240" s="20" t="s">
        <v>288</v>
      </c>
      <c r="J2240" s="2" t="s">
        <v>345</v>
      </c>
      <c r="K2240" s="2" t="s">
        <v>318</v>
      </c>
      <c r="L2240" s="163">
        <f t="shared" si="70"/>
        <v>0</v>
      </c>
      <c r="M2240" s="163">
        <f t="shared" si="71"/>
        <v>0</v>
      </c>
      <c r="N2240" s="181"/>
      <c r="O2240" s="34"/>
      <c r="P2240" s="33"/>
      <c r="Q2240" s="33"/>
      <c r="R2240" s="33"/>
      <c r="S2240" s="42"/>
      <c r="T2240" s="3"/>
      <c r="U2240" s="2"/>
      <c r="V2240" s="2"/>
      <c r="W2240" s="2"/>
      <c r="X2240" s="55"/>
      <c r="Y2240" s="64"/>
      <c r="Z2240" s="62"/>
      <c r="AA2240" s="62"/>
      <c r="AB2240" s="62"/>
      <c r="AC2240" s="68"/>
      <c r="AD2240" s="3"/>
      <c r="AE2240" s="2"/>
      <c r="AF2240" s="2"/>
      <c r="AG2240" s="2"/>
      <c r="AH2240" s="55"/>
      <c r="AI2240" s="73"/>
      <c r="AJ2240" s="72"/>
      <c r="AK2240" s="72"/>
      <c r="AL2240" s="72"/>
      <c r="AM2240" s="80"/>
      <c r="AN2240" s="3"/>
      <c r="AO2240" s="2"/>
      <c r="AP2240" s="2"/>
      <c r="AQ2240" s="2"/>
      <c r="AR2240" s="55"/>
      <c r="AS2240" s="86"/>
      <c r="AT2240" s="85"/>
      <c r="AU2240" s="85"/>
      <c r="AV2240" s="85"/>
      <c r="AW2240" s="100"/>
      <c r="AX2240" s="3"/>
      <c r="AY2240" s="2"/>
      <c r="AZ2240" s="2"/>
      <c r="BA2240" s="2"/>
      <c r="BB2240" s="55"/>
      <c r="BC2240" s="106"/>
      <c r="BD2240" s="105"/>
      <c r="BE2240" s="105"/>
      <c r="BF2240" s="105"/>
      <c r="BG2240" s="109"/>
      <c r="BH2240" s="3"/>
      <c r="BI2240" s="2"/>
      <c r="BJ2240" s="2"/>
      <c r="BK2240" s="2"/>
      <c r="BL2240" s="55"/>
      <c r="BM2240" s="49"/>
      <c r="BN2240" s="48"/>
      <c r="BO2240" s="48"/>
      <c r="BP2240" s="48"/>
      <c r="BQ2240" s="117"/>
      <c r="BR2240" s="3"/>
      <c r="BS2240" s="2"/>
      <c r="BT2240" s="2"/>
      <c r="BU2240" s="2"/>
      <c r="BV2240" s="55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18" t="s">
        <v>5</v>
      </c>
      <c r="H2241" s="3">
        <v>2024</v>
      </c>
      <c r="I2241" s="20" t="s">
        <v>289</v>
      </c>
      <c r="J2241" s="2" t="s">
        <v>268</v>
      </c>
      <c r="K2241" s="2" t="s">
        <v>318</v>
      </c>
      <c r="L2241" s="163">
        <f t="shared" si="70"/>
        <v>0</v>
      </c>
      <c r="M2241" s="163">
        <f t="shared" si="71"/>
        <v>0</v>
      </c>
      <c r="N2241" s="181"/>
      <c r="O2241" s="33"/>
      <c r="P2241" s="33"/>
      <c r="Q2241" s="33"/>
      <c r="R2241" s="33"/>
      <c r="S2241" s="42"/>
      <c r="T2241" s="2"/>
      <c r="U2241" s="2"/>
      <c r="V2241" s="2"/>
      <c r="W2241" s="2"/>
      <c r="X2241" s="55"/>
      <c r="Y2241" s="62"/>
      <c r="Z2241" s="62"/>
      <c r="AA2241" s="62"/>
      <c r="AB2241" s="62"/>
      <c r="AC2241" s="68"/>
      <c r="AD2241" s="2"/>
      <c r="AE2241" s="2"/>
      <c r="AF2241" s="2"/>
      <c r="AG2241" s="2"/>
      <c r="AH2241" s="55"/>
      <c r="AI2241" s="72"/>
      <c r="AJ2241" s="72"/>
      <c r="AK2241" s="72"/>
      <c r="AL2241" s="72"/>
      <c r="AM2241" s="80"/>
      <c r="AN2241" s="2"/>
      <c r="AO2241" s="2"/>
      <c r="AP2241" s="2"/>
      <c r="AQ2241" s="2"/>
      <c r="AR2241" s="55"/>
      <c r="AS2241" s="85"/>
      <c r="AT2241" s="85"/>
      <c r="AU2241" s="85"/>
      <c r="AV2241" s="85"/>
      <c r="AW2241" s="100"/>
      <c r="AX2241" s="2"/>
      <c r="AY2241" s="2"/>
      <c r="AZ2241" s="2"/>
      <c r="BA2241" s="2"/>
      <c r="BB2241" s="55"/>
      <c r="BC2241" s="105"/>
      <c r="BD2241" s="105"/>
      <c r="BE2241" s="105"/>
      <c r="BF2241" s="105"/>
      <c r="BG2241" s="109"/>
      <c r="BH2241" s="2"/>
      <c r="BI2241" s="2"/>
      <c r="BJ2241" s="2"/>
      <c r="BK2241" s="2"/>
      <c r="BL2241" s="55"/>
      <c r="BM2241" s="48"/>
      <c r="BN2241" s="48"/>
      <c r="BO2241" s="48"/>
      <c r="BP2241" s="48"/>
      <c r="BQ2241" s="117"/>
      <c r="BR2241" s="2"/>
      <c r="BS2241" s="2"/>
      <c r="BT2241" s="2"/>
      <c r="BU2241" s="2"/>
      <c r="BV2241" s="55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18" t="s">
        <v>5</v>
      </c>
      <c r="H2242" s="3">
        <v>2024</v>
      </c>
      <c r="I2242" s="20" t="s">
        <v>289</v>
      </c>
      <c r="J2242" s="2" t="s">
        <v>292</v>
      </c>
      <c r="K2242" s="2" t="s">
        <v>318</v>
      </c>
      <c r="L2242" s="163">
        <f t="shared" si="70"/>
        <v>0</v>
      </c>
      <c r="M2242" s="163">
        <f t="shared" si="71"/>
        <v>0</v>
      </c>
      <c r="N2242" s="181"/>
      <c r="O2242" s="33"/>
      <c r="P2242" s="33"/>
      <c r="Q2242" s="33"/>
      <c r="R2242" s="33"/>
      <c r="S2242" s="42"/>
      <c r="T2242" s="2"/>
      <c r="U2242" s="2"/>
      <c r="V2242" s="2"/>
      <c r="W2242" s="2"/>
      <c r="X2242" s="55"/>
      <c r="Y2242" s="62"/>
      <c r="Z2242" s="62"/>
      <c r="AA2242" s="62"/>
      <c r="AB2242" s="62"/>
      <c r="AC2242" s="68"/>
      <c r="AD2242" s="2"/>
      <c r="AE2242" s="2"/>
      <c r="AF2242" s="2"/>
      <c r="AG2242" s="2"/>
      <c r="AH2242" s="55"/>
      <c r="AI2242" s="72"/>
      <c r="AJ2242" s="72"/>
      <c r="AK2242" s="72"/>
      <c r="AL2242" s="72"/>
      <c r="AM2242" s="80"/>
      <c r="AN2242" s="2"/>
      <c r="AO2242" s="2"/>
      <c r="AP2242" s="2"/>
      <c r="AQ2242" s="2"/>
      <c r="AR2242" s="55"/>
      <c r="AS2242" s="85"/>
      <c r="AT2242" s="85"/>
      <c r="AU2242" s="85"/>
      <c r="AV2242" s="85"/>
      <c r="AW2242" s="100"/>
      <c r="AX2242" s="2"/>
      <c r="AY2242" s="2"/>
      <c r="AZ2242" s="2"/>
      <c r="BA2242" s="2"/>
      <c r="BB2242" s="55"/>
      <c r="BC2242" s="105"/>
      <c r="BD2242" s="105"/>
      <c r="BE2242" s="105"/>
      <c r="BF2242" s="105"/>
      <c r="BG2242" s="109"/>
      <c r="BH2242" s="2"/>
      <c r="BI2242" s="2"/>
      <c r="BJ2242" s="2"/>
      <c r="BK2242" s="2"/>
      <c r="BL2242" s="55"/>
      <c r="BM2242" s="48"/>
      <c r="BN2242" s="48"/>
      <c r="BO2242" s="48"/>
      <c r="BP2242" s="48"/>
      <c r="BQ2242" s="117"/>
      <c r="BR2242" s="2"/>
      <c r="BS2242" s="2"/>
      <c r="BT2242" s="2"/>
      <c r="BU2242" s="2"/>
      <c r="BV2242" s="55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18" t="s">
        <v>5</v>
      </c>
      <c r="H2243" s="3">
        <v>2024</v>
      </c>
      <c r="I2243" s="20" t="s">
        <v>285</v>
      </c>
      <c r="J2243" s="2" t="s">
        <v>293</v>
      </c>
      <c r="K2243" s="2" t="s">
        <v>318</v>
      </c>
      <c r="L2243" s="163">
        <f t="shared" si="70"/>
        <v>0</v>
      </c>
      <c r="M2243" s="163">
        <f t="shared" si="71"/>
        <v>0</v>
      </c>
      <c r="N2243" s="181"/>
      <c r="O2243" s="33"/>
      <c r="P2243" s="33"/>
      <c r="Q2243" s="33"/>
      <c r="R2243" s="34"/>
      <c r="S2243" s="42"/>
      <c r="T2243" s="2"/>
      <c r="U2243" s="2"/>
      <c r="V2243" s="2"/>
      <c r="W2243" s="3"/>
      <c r="X2243" s="55"/>
      <c r="Y2243" s="62"/>
      <c r="Z2243" s="62"/>
      <c r="AA2243" s="62"/>
      <c r="AB2243" s="64"/>
      <c r="AC2243" s="68"/>
      <c r="AD2243" s="2"/>
      <c r="AE2243" s="2"/>
      <c r="AF2243" s="2"/>
      <c r="AG2243" s="3"/>
      <c r="AH2243" s="55"/>
      <c r="AI2243" s="72"/>
      <c r="AJ2243" s="72"/>
      <c r="AK2243" s="72"/>
      <c r="AL2243" s="73"/>
      <c r="AM2243" s="80"/>
      <c r="AN2243" s="2"/>
      <c r="AO2243" s="2"/>
      <c r="AP2243" s="2"/>
      <c r="AQ2243" s="3"/>
      <c r="AR2243" s="55"/>
      <c r="AS2243" s="85"/>
      <c r="AT2243" s="85"/>
      <c r="AU2243" s="85"/>
      <c r="AV2243" s="86"/>
      <c r="AW2243" s="100"/>
      <c r="AX2243" s="2"/>
      <c r="AY2243" s="2"/>
      <c r="AZ2243" s="2"/>
      <c r="BA2243" s="3"/>
      <c r="BB2243" s="55"/>
      <c r="BC2243" s="105"/>
      <c r="BD2243" s="105"/>
      <c r="BE2243" s="105"/>
      <c r="BF2243" s="106"/>
      <c r="BG2243" s="109"/>
      <c r="BH2243" s="2"/>
      <c r="BI2243" s="2"/>
      <c r="BJ2243" s="2"/>
      <c r="BK2243" s="3"/>
      <c r="BL2243" s="55"/>
      <c r="BM2243" s="48"/>
      <c r="BN2243" s="48"/>
      <c r="BO2243" s="48"/>
      <c r="BP2243" s="49"/>
      <c r="BQ2243" s="117"/>
      <c r="BR2243" s="2"/>
      <c r="BS2243" s="2"/>
      <c r="BT2243" s="2"/>
      <c r="BU2243" s="3"/>
      <c r="BV2243" s="55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18" t="s">
        <v>5</v>
      </c>
      <c r="H2244" s="3">
        <v>2024</v>
      </c>
      <c r="I2244" s="20" t="s">
        <v>287</v>
      </c>
      <c r="J2244" s="2" t="s">
        <v>269</v>
      </c>
      <c r="K2244" s="2" t="s">
        <v>320</v>
      </c>
      <c r="L2244" s="163">
        <f t="shared" si="70"/>
        <v>2</v>
      </c>
      <c r="M2244" s="163">
        <f t="shared" si="71"/>
        <v>2.6059999999999999</v>
      </c>
      <c r="N2244" s="181"/>
      <c r="O2244" s="33"/>
      <c r="P2244" s="33"/>
      <c r="Q2244" s="33"/>
      <c r="R2244" s="33"/>
      <c r="S2244" s="42"/>
      <c r="T2244" s="2"/>
      <c r="U2244" s="2"/>
      <c r="V2244" s="2"/>
      <c r="W2244" s="2"/>
      <c r="X2244" s="55"/>
      <c r="Y2244" s="62"/>
      <c r="Z2244" s="62"/>
      <c r="AA2244" s="62"/>
      <c r="AB2244" s="64">
        <v>1</v>
      </c>
      <c r="AC2244" s="68">
        <v>1.3029999999999999</v>
      </c>
      <c r="AD2244" s="2"/>
      <c r="AE2244" s="2"/>
      <c r="AF2244" s="2"/>
      <c r="AG2244" s="2">
        <v>1</v>
      </c>
      <c r="AH2244" s="55">
        <v>1.3029999999999999</v>
      </c>
      <c r="AI2244" s="72"/>
      <c r="AJ2244" s="72"/>
      <c r="AK2244" s="72"/>
      <c r="AL2244" s="72"/>
      <c r="AM2244" s="80"/>
      <c r="AN2244" s="2"/>
      <c r="AO2244" s="2"/>
      <c r="AP2244" s="2"/>
      <c r="AQ2244" s="2"/>
      <c r="AR2244" s="55"/>
      <c r="AS2244" s="85"/>
      <c r="AT2244" s="85"/>
      <c r="AU2244" s="85"/>
      <c r="AV2244" s="85"/>
      <c r="AW2244" s="100"/>
      <c r="AX2244" s="2"/>
      <c r="AY2244" s="2"/>
      <c r="AZ2244" s="2"/>
      <c r="BA2244" s="2"/>
      <c r="BB2244" s="55"/>
      <c r="BC2244" s="105"/>
      <c r="BD2244" s="105"/>
      <c r="BE2244" s="105"/>
      <c r="BF2244" s="105"/>
      <c r="BG2244" s="109"/>
      <c r="BH2244" s="2"/>
      <c r="BI2244" s="2"/>
      <c r="BJ2244" s="2"/>
      <c r="BK2244" s="2"/>
      <c r="BL2244" s="55"/>
      <c r="BM2244" s="48"/>
      <c r="BN2244" s="48"/>
      <c r="BO2244" s="48"/>
      <c r="BP2244" s="48"/>
      <c r="BQ2244" s="117"/>
      <c r="BR2244" s="2"/>
      <c r="BS2244" s="2"/>
      <c r="BT2244" s="2"/>
      <c r="BU2244" s="2"/>
      <c r="BV2244" s="55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18" t="s">
        <v>5</v>
      </c>
      <c r="H2245" s="3">
        <v>2024</v>
      </c>
      <c r="I2245" s="20" t="s">
        <v>287</v>
      </c>
      <c r="J2245" s="2" t="s">
        <v>270</v>
      </c>
      <c r="K2245" s="2" t="s">
        <v>320</v>
      </c>
      <c r="L2245" s="163">
        <f t="shared" si="70"/>
        <v>0</v>
      </c>
      <c r="M2245" s="163">
        <f t="shared" si="71"/>
        <v>0</v>
      </c>
      <c r="N2245" s="181"/>
      <c r="O2245" s="33"/>
      <c r="P2245" s="33"/>
      <c r="Q2245" s="33"/>
      <c r="R2245" s="33"/>
      <c r="S2245" s="42"/>
      <c r="T2245" s="2"/>
      <c r="U2245" s="2"/>
      <c r="V2245" s="2"/>
      <c r="W2245" s="2"/>
      <c r="X2245" s="55"/>
      <c r="Y2245" s="62"/>
      <c r="Z2245" s="62"/>
      <c r="AA2245" s="62"/>
      <c r="AB2245" s="62"/>
      <c r="AC2245" s="68"/>
      <c r="AD2245" s="2"/>
      <c r="AE2245" s="2"/>
      <c r="AF2245" s="2"/>
      <c r="AG2245" s="2"/>
      <c r="AH2245" s="55"/>
      <c r="AI2245" s="72"/>
      <c r="AJ2245" s="72"/>
      <c r="AK2245" s="72"/>
      <c r="AL2245" s="72"/>
      <c r="AM2245" s="80"/>
      <c r="AN2245" s="2"/>
      <c r="AO2245" s="2"/>
      <c r="AP2245" s="2"/>
      <c r="AQ2245" s="2"/>
      <c r="AR2245" s="55"/>
      <c r="AS2245" s="85"/>
      <c r="AT2245" s="85"/>
      <c r="AU2245" s="85"/>
      <c r="AV2245" s="85"/>
      <c r="AW2245" s="100"/>
      <c r="AX2245" s="2"/>
      <c r="AY2245" s="2"/>
      <c r="AZ2245" s="2"/>
      <c r="BA2245" s="2"/>
      <c r="BB2245" s="55"/>
      <c r="BC2245" s="105"/>
      <c r="BD2245" s="105"/>
      <c r="BE2245" s="105"/>
      <c r="BF2245" s="105"/>
      <c r="BG2245" s="109"/>
      <c r="BH2245" s="2"/>
      <c r="BI2245" s="2"/>
      <c r="BJ2245" s="2"/>
      <c r="BK2245" s="2"/>
      <c r="BL2245" s="55"/>
      <c r="BM2245" s="48"/>
      <c r="BN2245" s="48"/>
      <c r="BO2245" s="48"/>
      <c r="BP2245" s="48"/>
      <c r="BQ2245" s="117"/>
      <c r="BR2245" s="2"/>
      <c r="BS2245" s="2"/>
      <c r="BT2245" s="2"/>
      <c r="BU2245" s="2"/>
      <c r="BV2245" s="55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18" t="s">
        <v>5</v>
      </c>
      <c r="H2246" s="3">
        <v>2024</v>
      </c>
      <c r="I2246" s="20" t="s">
        <v>290</v>
      </c>
      <c r="J2246" s="2" t="s">
        <v>271</v>
      </c>
      <c r="K2246" s="2" t="s">
        <v>321</v>
      </c>
      <c r="L2246" s="163">
        <f t="shared" ref="L2246:L2309" si="72">SUM(R2246,W2246,AB2246,AG2246,AL2246,AQ2246,AV2246,BA2246,BF2246,BK2246,BP2246,BU2246)</f>
        <v>0</v>
      </c>
      <c r="M2246" s="163">
        <f t="shared" ref="M2246:M2309" si="73">SUM(S2246,X2246,AC2246,AH2246,AM2246,AR2246,AW2246,BB2246,BG2246,BL2246,BQ2246,BV2246)</f>
        <v>0</v>
      </c>
      <c r="N2246" s="181"/>
      <c r="O2246" s="33"/>
      <c r="P2246" s="33"/>
      <c r="Q2246" s="33"/>
      <c r="R2246" s="33"/>
      <c r="S2246" s="42"/>
      <c r="T2246" s="2"/>
      <c r="U2246" s="2"/>
      <c r="V2246" s="2"/>
      <c r="W2246" s="2"/>
      <c r="X2246" s="55"/>
      <c r="Y2246" s="62"/>
      <c r="Z2246" s="62"/>
      <c r="AA2246" s="62"/>
      <c r="AB2246" s="62"/>
      <c r="AC2246" s="68"/>
      <c r="AD2246" s="2"/>
      <c r="AE2246" s="2"/>
      <c r="AF2246" s="2"/>
      <c r="AG2246" s="2"/>
      <c r="AH2246" s="55"/>
      <c r="AI2246" s="72"/>
      <c r="AJ2246" s="72"/>
      <c r="AK2246" s="72"/>
      <c r="AL2246" s="72"/>
      <c r="AM2246" s="80"/>
      <c r="AN2246" s="2"/>
      <c r="AO2246" s="2"/>
      <c r="AP2246" s="2"/>
      <c r="AQ2246" s="2"/>
      <c r="AR2246" s="55"/>
      <c r="AS2246" s="85"/>
      <c r="AT2246" s="85"/>
      <c r="AU2246" s="85"/>
      <c r="AV2246" s="85"/>
      <c r="AW2246" s="100"/>
      <c r="AX2246" s="2"/>
      <c r="AY2246" s="2"/>
      <c r="AZ2246" s="2"/>
      <c r="BA2246" s="2"/>
      <c r="BB2246" s="55"/>
      <c r="BC2246" s="105"/>
      <c r="BD2246" s="105"/>
      <c r="BE2246" s="105"/>
      <c r="BF2246" s="105"/>
      <c r="BG2246" s="109"/>
      <c r="BH2246" s="2"/>
      <c r="BI2246" s="2"/>
      <c r="BJ2246" s="2"/>
      <c r="BK2246" s="2"/>
      <c r="BL2246" s="55"/>
      <c r="BM2246" s="48"/>
      <c r="BN2246" s="48"/>
      <c r="BO2246" s="48"/>
      <c r="BP2246" s="48"/>
      <c r="BQ2246" s="117"/>
      <c r="BR2246" s="2"/>
      <c r="BS2246" s="2"/>
      <c r="BT2246" s="2"/>
      <c r="BU2246" s="2"/>
      <c r="BV2246" s="55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18" t="s">
        <v>5</v>
      </c>
      <c r="H2247" s="3">
        <v>2024</v>
      </c>
      <c r="I2247" s="20" t="s">
        <v>284</v>
      </c>
      <c r="J2247" s="2" t="s">
        <v>294</v>
      </c>
      <c r="K2247" s="2" t="s">
        <v>320</v>
      </c>
      <c r="L2247" s="163">
        <f t="shared" si="72"/>
        <v>0</v>
      </c>
      <c r="M2247" s="163">
        <f t="shared" si="73"/>
        <v>0</v>
      </c>
      <c r="N2247" s="181"/>
      <c r="O2247" s="36"/>
      <c r="P2247" s="33"/>
      <c r="Q2247" s="33"/>
      <c r="R2247" s="33"/>
      <c r="S2247" s="42"/>
      <c r="T2247" s="30"/>
      <c r="U2247" s="2"/>
      <c r="V2247" s="2"/>
      <c r="W2247" s="2"/>
      <c r="X2247" s="55"/>
      <c r="Y2247" s="65"/>
      <c r="Z2247" s="62"/>
      <c r="AA2247" s="62"/>
      <c r="AB2247" s="62"/>
      <c r="AC2247" s="68"/>
      <c r="AD2247" s="30"/>
      <c r="AE2247" s="2"/>
      <c r="AF2247" s="2"/>
      <c r="AG2247" s="2"/>
      <c r="AH2247" s="55"/>
      <c r="AI2247" s="75"/>
      <c r="AJ2247" s="72"/>
      <c r="AK2247" s="72"/>
      <c r="AL2247" s="72"/>
      <c r="AM2247" s="80"/>
      <c r="AN2247" s="30"/>
      <c r="AO2247" s="2"/>
      <c r="AP2247" s="2"/>
      <c r="AQ2247" s="2"/>
      <c r="AR2247" s="55"/>
      <c r="AS2247" s="88"/>
      <c r="AT2247" s="85"/>
      <c r="AU2247" s="85"/>
      <c r="AV2247" s="85"/>
      <c r="AW2247" s="100"/>
      <c r="AX2247" s="30"/>
      <c r="AY2247" s="2"/>
      <c r="AZ2247" s="2"/>
      <c r="BA2247" s="2"/>
      <c r="BB2247" s="55"/>
      <c r="BC2247" s="108"/>
      <c r="BD2247" s="105"/>
      <c r="BE2247" s="105"/>
      <c r="BF2247" s="105"/>
      <c r="BG2247" s="109"/>
      <c r="BH2247" s="30"/>
      <c r="BI2247" s="2"/>
      <c r="BJ2247" s="2"/>
      <c r="BK2247" s="2"/>
      <c r="BL2247" s="55"/>
      <c r="BM2247" s="50"/>
      <c r="BN2247" s="48"/>
      <c r="BO2247" s="48"/>
      <c r="BP2247" s="48"/>
      <c r="BQ2247" s="117"/>
      <c r="BR2247" s="30"/>
      <c r="BS2247" s="2"/>
      <c r="BT2247" s="2"/>
      <c r="BU2247" s="2"/>
      <c r="BV2247" s="55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18" t="s">
        <v>5</v>
      </c>
      <c r="H2248" s="3">
        <v>2024</v>
      </c>
      <c r="I2248" s="20" t="s">
        <v>284</v>
      </c>
      <c r="J2248" s="2" t="s">
        <v>346</v>
      </c>
      <c r="K2248" s="2" t="s">
        <v>320</v>
      </c>
      <c r="L2248" s="163">
        <f t="shared" si="72"/>
        <v>0</v>
      </c>
      <c r="M2248" s="163">
        <f t="shared" si="73"/>
        <v>0</v>
      </c>
      <c r="N2248" s="181"/>
      <c r="O2248" s="33"/>
      <c r="P2248" s="33"/>
      <c r="Q2248" s="33"/>
      <c r="R2248" s="33"/>
      <c r="S2248" s="42"/>
      <c r="T2248" s="2"/>
      <c r="U2248" s="2"/>
      <c r="V2248" s="2"/>
      <c r="W2248" s="2"/>
      <c r="X2248" s="55"/>
      <c r="Y2248" s="62"/>
      <c r="Z2248" s="62"/>
      <c r="AA2248" s="62"/>
      <c r="AB2248" s="62"/>
      <c r="AC2248" s="68"/>
      <c r="AD2248" s="2"/>
      <c r="AE2248" s="2"/>
      <c r="AF2248" s="2"/>
      <c r="AG2248" s="2"/>
      <c r="AH2248" s="55"/>
      <c r="AI2248" s="72"/>
      <c r="AJ2248" s="72"/>
      <c r="AK2248" s="72"/>
      <c r="AL2248" s="72"/>
      <c r="AM2248" s="80"/>
      <c r="AN2248" s="2"/>
      <c r="AO2248" s="2"/>
      <c r="AP2248" s="2"/>
      <c r="AQ2248" s="2"/>
      <c r="AR2248" s="55"/>
      <c r="AS2248" s="85"/>
      <c r="AT2248" s="85"/>
      <c r="AU2248" s="85"/>
      <c r="AV2248" s="85"/>
      <c r="AW2248" s="100"/>
      <c r="AX2248" s="2"/>
      <c r="AY2248" s="2"/>
      <c r="AZ2248" s="2"/>
      <c r="BA2248" s="2"/>
      <c r="BB2248" s="55"/>
      <c r="BC2248" s="105"/>
      <c r="BD2248" s="105"/>
      <c r="BE2248" s="105"/>
      <c r="BF2248" s="105"/>
      <c r="BG2248" s="109"/>
      <c r="BH2248" s="2"/>
      <c r="BI2248" s="2"/>
      <c r="BJ2248" s="2"/>
      <c r="BK2248" s="2"/>
      <c r="BL2248" s="55"/>
      <c r="BM2248" s="48"/>
      <c r="BN2248" s="48"/>
      <c r="BO2248" s="48"/>
      <c r="BP2248" s="48"/>
      <c r="BQ2248" s="117"/>
      <c r="BR2248" s="2"/>
      <c r="BS2248" s="2"/>
      <c r="BT2248" s="2"/>
      <c r="BU2248" s="2"/>
      <c r="BV2248" s="55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18" t="s">
        <v>5</v>
      </c>
      <c r="H2249" s="3">
        <v>2024</v>
      </c>
      <c r="I2249" s="20" t="s">
        <v>284</v>
      </c>
      <c r="J2249" s="2" t="s">
        <v>295</v>
      </c>
      <c r="K2249" s="2" t="s">
        <v>320</v>
      </c>
      <c r="L2249" s="163">
        <f t="shared" si="72"/>
        <v>0</v>
      </c>
      <c r="M2249" s="163">
        <f t="shared" si="73"/>
        <v>0</v>
      </c>
      <c r="N2249" s="181"/>
      <c r="O2249" s="33"/>
      <c r="P2249" s="33"/>
      <c r="Q2249" s="33"/>
      <c r="R2249" s="33"/>
      <c r="S2249" s="42"/>
      <c r="T2249" s="2"/>
      <c r="U2249" s="2"/>
      <c r="V2249" s="2"/>
      <c r="W2249" s="2"/>
      <c r="X2249" s="55"/>
      <c r="Y2249" s="62"/>
      <c r="Z2249" s="62"/>
      <c r="AA2249" s="62"/>
      <c r="AB2249" s="62"/>
      <c r="AC2249" s="68"/>
      <c r="AD2249" s="2"/>
      <c r="AE2249" s="2"/>
      <c r="AF2249" s="2"/>
      <c r="AG2249" s="2"/>
      <c r="AH2249" s="55"/>
      <c r="AI2249" s="72"/>
      <c r="AJ2249" s="72"/>
      <c r="AK2249" s="72"/>
      <c r="AL2249" s="72"/>
      <c r="AM2249" s="80"/>
      <c r="AN2249" s="2"/>
      <c r="AO2249" s="2"/>
      <c r="AP2249" s="2"/>
      <c r="AQ2249" s="2"/>
      <c r="AR2249" s="55"/>
      <c r="AS2249" s="85"/>
      <c r="AT2249" s="85"/>
      <c r="AU2249" s="85"/>
      <c r="AV2249" s="85"/>
      <c r="AW2249" s="100"/>
      <c r="AX2249" s="2"/>
      <c r="AY2249" s="2"/>
      <c r="AZ2249" s="2"/>
      <c r="BA2249" s="2"/>
      <c r="BB2249" s="55"/>
      <c r="BC2249" s="105"/>
      <c r="BD2249" s="105"/>
      <c r="BE2249" s="105"/>
      <c r="BF2249" s="105"/>
      <c r="BG2249" s="109"/>
      <c r="BH2249" s="2"/>
      <c r="BI2249" s="2"/>
      <c r="BJ2249" s="2"/>
      <c r="BK2249" s="2"/>
      <c r="BL2249" s="55"/>
      <c r="BM2249" s="48"/>
      <c r="BN2249" s="48"/>
      <c r="BO2249" s="48"/>
      <c r="BP2249" s="48"/>
      <c r="BQ2249" s="117"/>
      <c r="BR2249" s="2"/>
      <c r="BS2249" s="2"/>
      <c r="BT2249" s="2"/>
      <c r="BU2249" s="2"/>
      <c r="BV2249" s="55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18" t="s">
        <v>5</v>
      </c>
      <c r="H2250" s="3">
        <v>2024</v>
      </c>
      <c r="I2250" s="20" t="s">
        <v>290</v>
      </c>
      <c r="J2250" s="2" t="s">
        <v>299</v>
      </c>
      <c r="K2250" s="2" t="s">
        <v>318</v>
      </c>
      <c r="L2250" s="163">
        <f t="shared" si="72"/>
        <v>0</v>
      </c>
      <c r="M2250" s="163">
        <f t="shared" si="73"/>
        <v>0</v>
      </c>
      <c r="N2250" s="181"/>
      <c r="O2250" s="33"/>
      <c r="P2250" s="33"/>
      <c r="Q2250" s="33"/>
      <c r="R2250" s="33"/>
      <c r="S2250" s="42"/>
      <c r="T2250" s="2"/>
      <c r="U2250" s="2"/>
      <c r="V2250" s="2"/>
      <c r="W2250" s="2"/>
      <c r="X2250" s="55"/>
      <c r="Y2250" s="62"/>
      <c r="Z2250" s="62"/>
      <c r="AA2250" s="62"/>
      <c r="AB2250" s="62"/>
      <c r="AC2250" s="68"/>
      <c r="AD2250" s="2"/>
      <c r="AE2250" s="2"/>
      <c r="AF2250" s="2"/>
      <c r="AG2250" s="2"/>
      <c r="AH2250" s="55"/>
      <c r="AI2250" s="72"/>
      <c r="AJ2250" s="72"/>
      <c r="AK2250" s="72"/>
      <c r="AL2250" s="72"/>
      <c r="AM2250" s="80"/>
      <c r="AN2250" s="2"/>
      <c r="AO2250" s="2"/>
      <c r="AP2250" s="2"/>
      <c r="AQ2250" s="2"/>
      <c r="AR2250" s="55"/>
      <c r="AS2250" s="85"/>
      <c r="AT2250" s="85"/>
      <c r="AU2250" s="85"/>
      <c r="AV2250" s="85"/>
      <c r="AW2250" s="100"/>
      <c r="AX2250" s="2"/>
      <c r="AY2250" s="2"/>
      <c r="AZ2250" s="2"/>
      <c r="BA2250" s="2"/>
      <c r="BB2250" s="55"/>
      <c r="BC2250" s="105"/>
      <c r="BD2250" s="105"/>
      <c r="BE2250" s="105"/>
      <c r="BF2250" s="105"/>
      <c r="BG2250" s="109"/>
      <c r="BH2250" s="2"/>
      <c r="BI2250" s="2"/>
      <c r="BJ2250" s="2"/>
      <c r="BK2250" s="2"/>
      <c r="BL2250" s="55"/>
      <c r="BM2250" s="48"/>
      <c r="BN2250" s="48"/>
      <c r="BO2250" s="48"/>
      <c r="BP2250" s="48"/>
      <c r="BQ2250" s="117"/>
      <c r="BR2250" s="2"/>
      <c r="BS2250" s="2"/>
      <c r="BT2250" s="2"/>
      <c r="BU2250" s="2"/>
      <c r="BV2250" s="55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18" t="s">
        <v>5</v>
      </c>
      <c r="H2251" s="3">
        <v>2024</v>
      </c>
      <c r="I2251" s="20" t="s">
        <v>315</v>
      </c>
      <c r="J2251" s="2" t="s">
        <v>347</v>
      </c>
      <c r="K2251" s="2" t="s">
        <v>320</v>
      </c>
      <c r="L2251" s="163">
        <f t="shared" si="72"/>
        <v>0</v>
      </c>
      <c r="M2251" s="163">
        <f t="shared" si="73"/>
        <v>0</v>
      </c>
      <c r="N2251" s="181"/>
      <c r="O2251" s="33"/>
      <c r="P2251" s="33"/>
      <c r="Q2251" s="33"/>
      <c r="R2251" s="33"/>
      <c r="S2251" s="42"/>
      <c r="T2251" s="2"/>
      <c r="U2251" s="2"/>
      <c r="V2251" s="2"/>
      <c r="W2251" s="2"/>
      <c r="X2251" s="55"/>
      <c r="Y2251" s="62"/>
      <c r="Z2251" s="62"/>
      <c r="AA2251" s="62"/>
      <c r="AB2251" s="62"/>
      <c r="AC2251" s="68"/>
      <c r="AD2251" s="2"/>
      <c r="AE2251" s="2"/>
      <c r="AF2251" s="2"/>
      <c r="AG2251" s="2"/>
      <c r="AH2251" s="55"/>
      <c r="AI2251" s="72"/>
      <c r="AJ2251" s="72"/>
      <c r="AK2251" s="72"/>
      <c r="AL2251" s="72"/>
      <c r="AM2251" s="80"/>
      <c r="AN2251" s="2"/>
      <c r="AO2251" s="2"/>
      <c r="AP2251" s="2"/>
      <c r="AQ2251" s="2"/>
      <c r="AR2251" s="55"/>
      <c r="AS2251" s="85"/>
      <c r="AT2251" s="85"/>
      <c r="AU2251" s="85"/>
      <c r="AV2251" s="85"/>
      <c r="AW2251" s="100"/>
      <c r="AX2251" s="2"/>
      <c r="AY2251" s="2"/>
      <c r="AZ2251" s="2"/>
      <c r="BA2251" s="2"/>
      <c r="BB2251" s="55"/>
      <c r="BC2251" s="105"/>
      <c r="BD2251" s="105"/>
      <c r="BE2251" s="105"/>
      <c r="BF2251" s="105"/>
      <c r="BG2251" s="109"/>
      <c r="BH2251" s="2"/>
      <c r="BI2251" s="2"/>
      <c r="BJ2251" s="2"/>
      <c r="BK2251" s="2"/>
      <c r="BL2251" s="55"/>
      <c r="BM2251" s="48"/>
      <c r="BN2251" s="48"/>
      <c r="BO2251" s="48"/>
      <c r="BP2251" s="48"/>
      <c r="BQ2251" s="117"/>
      <c r="BR2251" s="2"/>
      <c r="BS2251" s="2"/>
      <c r="BT2251" s="2"/>
      <c r="BU2251" s="2"/>
      <c r="BV2251" s="55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18" t="s">
        <v>5</v>
      </c>
      <c r="H2252" s="3">
        <v>2024</v>
      </c>
      <c r="I2252" s="20" t="s">
        <v>315</v>
      </c>
      <c r="J2252" s="2" t="s">
        <v>296</v>
      </c>
      <c r="K2252" s="2" t="s">
        <v>321</v>
      </c>
      <c r="L2252" s="163">
        <f t="shared" si="72"/>
        <v>0</v>
      </c>
      <c r="M2252" s="163">
        <f t="shared" si="73"/>
        <v>0</v>
      </c>
      <c r="N2252" s="181"/>
      <c r="O2252" s="33"/>
      <c r="P2252" s="33"/>
      <c r="Q2252" s="33"/>
      <c r="R2252" s="33"/>
      <c r="S2252" s="42"/>
      <c r="T2252" s="2"/>
      <c r="U2252" s="2"/>
      <c r="V2252" s="2"/>
      <c r="W2252" s="2"/>
      <c r="X2252" s="55"/>
      <c r="Y2252" s="62"/>
      <c r="Z2252" s="62"/>
      <c r="AA2252" s="62"/>
      <c r="AB2252" s="62"/>
      <c r="AC2252" s="68"/>
      <c r="AD2252" s="2"/>
      <c r="AE2252" s="2"/>
      <c r="AF2252" s="2"/>
      <c r="AG2252" s="2"/>
      <c r="AH2252" s="55"/>
      <c r="AI2252" s="72"/>
      <c r="AJ2252" s="72"/>
      <c r="AK2252" s="72"/>
      <c r="AL2252" s="72"/>
      <c r="AM2252" s="80"/>
      <c r="AN2252" s="2"/>
      <c r="AO2252" s="2"/>
      <c r="AP2252" s="2"/>
      <c r="AQ2252" s="2"/>
      <c r="AR2252" s="55"/>
      <c r="AS2252" s="85"/>
      <c r="AT2252" s="85"/>
      <c r="AU2252" s="85"/>
      <c r="AV2252" s="85"/>
      <c r="AW2252" s="100"/>
      <c r="AX2252" s="2"/>
      <c r="AY2252" s="2"/>
      <c r="AZ2252" s="2"/>
      <c r="BA2252" s="2"/>
      <c r="BB2252" s="55"/>
      <c r="BC2252" s="105"/>
      <c r="BD2252" s="105"/>
      <c r="BE2252" s="105"/>
      <c r="BF2252" s="105"/>
      <c r="BG2252" s="109"/>
      <c r="BH2252" s="2"/>
      <c r="BI2252" s="2"/>
      <c r="BJ2252" s="2"/>
      <c r="BK2252" s="2"/>
      <c r="BL2252" s="55"/>
      <c r="BM2252" s="48"/>
      <c r="BN2252" s="48"/>
      <c r="BO2252" s="48"/>
      <c r="BP2252" s="48"/>
      <c r="BQ2252" s="117"/>
      <c r="BR2252" s="2"/>
      <c r="BS2252" s="2"/>
      <c r="BT2252" s="2"/>
      <c r="BU2252" s="2"/>
      <c r="BV2252" s="55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18" t="s">
        <v>5</v>
      </c>
      <c r="H2253" s="3">
        <v>2024</v>
      </c>
      <c r="I2253" s="20" t="s">
        <v>316</v>
      </c>
      <c r="J2253" s="2" t="s">
        <v>297</v>
      </c>
      <c r="K2253" s="2" t="s">
        <v>318</v>
      </c>
      <c r="L2253" s="163">
        <f t="shared" si="72"/>
        <v>0.03</v>
      </c>
      <c r="M2253" s="163">
        <f t="shared" si="73"/>
        <v>99.403999999999996</v>
      </c>
      <c r="N2253" s="181"/>
      <c r="O2253" s="33"/>
      <c r="P2253" s="33"/>
      <c r="Q2253" s="33"/>
      <c r="R2253" s="33"/>
      <c r="S2253" s="42"/>
      <c r="T2253" s="2"/>
      <c r="U2253" s="2"/>
      <c r="V2253" s="2"/>
      <c r="W2253" s="2"/>
      <c r="X2253" s="55"/>
      <c r="Y2253" s="62"/>
      <c r="Z2253" s="62"/>
      <c r="AA2253" s="62"/>
      <c r="AB2253" s="62"/>
      <c r="AC2253" s="68"/>
      <c r="AD2253" s="2"/>
      <c r="AE2253" s="2"/>
      <c r="AF2253" s="2"/>
      <c r="AG2253" s="2"/>
      <c r="AH2253" s="55"/>
      <c r="AI2253" s="72"/>
      <c r="AJ2253" s="72"/>
      <c r="AK2253" s="72"/>
      <c r="AL2253" s="72"/>
      <c r="AM2253" s="80"/>
      <c r="AN2253" s="2"/>
      <c r="AO2253" s="2"/>
      <c r="AP2253" s="2"/>
      <c r="AQ2253" s="2">
        <v>0.03</v>
      </c>
      <c r="AR2253" s="55">
        <v>99.403999999999996</v>
      </c>
      <c r="AS2253" s="85"/>
      <c r="AT2253" s="85"/>
      <c r="AU2253" s="85"/>
      <c r="AV2253" s="85"/>
      <c r="AW2253" s="100"/>
      <c r="AX2253" s="2"/>
      <c r="AY2253" s="2"/>
      <c r="AZ2253" s="2"/>
      <c r="BA2253" s="2"/>
      <c r="BB2253" s="55"/>
      <c r="BC2253" s="105"/>
      <c r="BD2253" s="105"/>
      <c r="BE2253" s="105"/>
      <c r="BF2253" s="105"/>
      <c r="BG2253" s="109"/>
      <c r="BH2253" s="2"/>
      <c r="BI2253" s="2"/>
      <c r="BJ2253" s="2"/>
      <c r="BK2253" s="2"/>
      <c r="BL2253" s="55"/>
      <c r="BM2253" s="48"/>
      <c r="BN2253" s="48"/>
      <c r="BO2253" s="48"/>
      <c r="BP2253" s="48"/>
      <c r="BQ2253" s="117"/>
      <c r="BR2253" s="2"/>
      <c r="BS2253" s="2"/>
      <c r="BT2253" s="2"/>
      <c r="BU2253" s="2"/>
      <c r="BV2253" s="55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18" t="s">
        <v>5</v>
      </c>
      <c r="H2254" s="3">
        <v>2024</v>
      </c>
      <c r="I2254" s="20" t="s">
        <v>316</v>
      </c>
      <c r="J2254" s="8" t="s">
        <v>348</v>
      </c>
      <c r="K2254" s="8" t="s">
        <v>320</v>
      </c>
      <c r="L2254" s="163">
        <f t="shared" si="72"/>
        <v>0</v>
      </c>
      <c r="M2254" s="163">
        <f t="shared" si="73"/>
        <v>0</v>
      </c>
      <c r="N2254" s="181"/>
      <c r="O2254" s="33"/>
      <c r="P2254" s="33"/>
      <c r="Q2254" s="33"/>
      <c r="R2254" s="33"/>
      <c r="S2254" s="42"/>
      <c r="T2254" s="2"/>
      <c r="U2254" s="2"/>
      <c r="V2254" s="2"/>
      <c r="W2254" s="2"/>
      <c r="X2254" s="55"/>
      <c r="Y2254" s="62"/>
      <c r="Z2254" s="62"/>
      <c r="AA2254" s="62"/>
      <c r="AB2254" s="62"/>
      <c r="AC2254" s="68"/>
      <c r="AD2254" s="2"/>
      <c r="AE2254" s="2"/>
      <c r="AF2254" s="2"/>
      <c r="AG2254" s="2"/>
      <c r="AH2254" s="55"/>
      <c r="AI2254" s="72"/>
      <c r="AJ2254" s="72"/>
      <c r="AK2254" s="72"/>
      <c r="AL2254" s="72"/>
      <c r="AM2254" s="80"/>
      <c r="AN2254" s="2"/>
      <c r="AO2254" s="2"/>
      <c r="AP2254" s="2"/>
      <c r="AQ2254" s="2"/>
      <c r="AR2254" s="55"/>
      <c r="AS2254" s="85"/>
      <c r="AT2254" s="85"/>
      <c r="AU2254" s="85"/>
      <c r="AV2254" s="85"/>
      <c r="AW2254" s="100"/>
      <c r="AX2254" s="2"/>
      <c r="AY2254" s="2"/>
      <c r="AZ2254" s="2"/>
      <c r="BA2254" s="2"/>
      <c r="BB2254" s="55"/>
      <c r="BC2254" s="105"/>
      <c r="BD2254" s="105"/>
      <c r="BE2254" s="105"/>
      <c r="BF2254" s="105"/>
      <c r="BG2254" s="109"/>
      <c r="BH2254" s="2"/>
      <c r="BI2254" s="2"/>
      <c r="BJ2254" s="2"/>
      <c r="BK2254" s="2"/>
      <c r="BL2254" s="55"/>
      <c r="BM2254" s="48"/>
      <c r="BN2254" s="48"/>
      <c r="BO2254" s="48"/>
      <c r="BP2254" s="48"/>
      <c r="BQ2254" s="117"/>
      <c r="BR2254" s="2"/>
      <c r="BS2254" s="2"/>
      <c r="BT2254" s="2"/>
      <c r="BU2254" s="2"/>
      <c r="BV2254" s="55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18" t="s">
        <v>5</v>
      </c>
      <c r="H2255" s="3">
        <v>2024</v>
      </c>
      <c r="I2255" s="20" t="s">
        <v>282</v>
      </c>
      <c r="J2255" s="2" t="s">
        <v>272</v>
      </c>
      <c r="K2255" s="2" t="s">
        <v>321</v>
      </c>
      <c r="L2255" s="163">
        <f t="shared" si="72"/>
        <v>0</v>
      </c>
      <c r="M2255" s="163">
        <f t="shared" si="73"/>
        <v>0</v>
      </c>
      <c r="N2255" s="181"/>
      <c r="O2255" s="33"/>
      <c r="P2255" s="33"/>
      <c r="Q2255" s="33"/>
      <c r="R2255" s="33"/>
      <c r="S2255" s="42"/>
      <c r="T2255" s="2"/>
      <c r="U2255" s="2"/>
      <c r="V2255" s="2"/>
      <c r="W2255" s="2"/>
      <c r="X2255" s="55"/>
      <c r="Y2255" s="62"/>
      <c r="Z2255" s="62"/>
      <c r="AA2255" s="62"/>
      <c r="AB2255" s="62"/>
      <c r="AC2255" s="68"/>
      <c r="AD2255" s="2"/>
      <c r="AE2255" s="2"/>
      <c r="AF2255" s="2"/>
      <c r="AG2255" s="2"/>
      <c r="AH2255" s="55"/>
      <c r="AI2255" s="72"/>
      <c r="AJ2255" s="72"/>
      <c r="AK2255" s="72"/>
      <c r="AL2255" s="72"/>
      <c r="AM2255" s="80"/>
      <c r="AN2255" s="2"/>
      <c r="AO2255" s="2"/>
      <c r="AP2255" s="2"/>
      <c r="AQ2255" s="2"/>
      <c r="AR2255" s="55"/>
      <c r="AS2255" s="85"/>
      <c r="AT2255" s="85"/>
      <c r="AU2255" s="85"/>
      <c r="AV2255" s="85"/>
      <c r="AW2255" s="100"/>
      <c r="AX2255" s="2"/>
      <c r="AY2255" s="2"/>
      <c r="AZ2255" s="2"/>
      <c r="BA2255" s="2"/>
      <c r="BB2255" s="55"/>
      <c r="BC2255" s="105"/>
      <c r="BD2255" s="105"/>
      <c r="BE2255" s="105"/>
      <c r="BF2255" s="105"/>
      <c r="BG2255" s="109"/>
      <c r="BH2255" s="2"/>
      <c r="BI2255" s="2"/>
      <c r="BJ2255" s="2"/>
      <c r="BK2255" s="2"/>
      <c r="BL2255" s="55"/>
      <c r="BM2255" s="48"/>
      <c r="BN2255" s="48"/>
      <c r="BO2255" s="48"/>
      <c r="BP2255" s="48"/>
      <c r="BQ2255" s="117"/>
      <c r="BR2255" s="2"/>
      <c r="BS2255" s="2"/>
      <c r="BT2255" s="2"/>
      <c r="BU2255" s="2"/>
      <c r="BV2255" s="55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18" t="s">
        <v>5</v>
      </c>
      <c r="H2256" s="3">
        <v>2024</v>
      </c>
      <c r="I2256" s="20" t="s">
        <v>282</v>
      </c>
      <c r="J2256" s="2" t="s">
        <v>273</v>
      </c>
      <c r="K2256" s="2" t="s">
        <v>321</v>
      </c>
      <c r="L2256" s="163">
        <f t="shared" si="72"/>
        <v>4.0000000000000001E-3</v>
      </c>
      <c r="M2256" s="163">
        <f t="shared" si="73"/>
        <v>8.8620000000000001</v>
      </c>
      <c r="N2256" s="181"/>
      <c r="O2256" s="33"/>
      <c r="P2256" s="33"/>
      <c r="Q2256" s="33"/>
      <c r="R2256" s="33"/>
      <c r="S2256" s="42"/>
      <c r="T2256" s="2"/>
      <c r="U2256" s="2"/>
      <c r="V2256" s="2"/>
      <c r="W2256" s="2"/>
      <c r="X2256" s="55"/>
      <c r="Y2256" s="62"/>
      <c r="Z2256" s="62"/>
      <c r="AA2256" s="62"/>
      <c r="AB2256" s="62"/>
      <c r="AC2256" s="68"/>
      <c r="AD2256" s="2"/>
      <c r="AE2256" s="2"/>
      <c r="AF2256" s="2"/>
      <c r="AG2256" s="2"/>
      <c r="AH2256" s="55"/>
      <c r="AI2256" s="72"/>
      <c r="AJ2256" s="72"/>
      <c r="AK2256" s="72"/>
      <c r="AL2256" s="72"/>
      <c r="AM2256" s="80"/>
      <c r="AN2256" s="2"/>
      <c r="AO2256" s="2"/>
      <c r="AP2256" s="2"/>
      <c r="AQ2256" s="2"/>
      <c r="AR2256" s="55"/>
      <c r="AS2256" s="85"/>
      <c r="AT2256" s="85"/>
      <c r="AU2256" s="85"/>
      <c r="AV2256" s="85"/>
      <c r="AW2256" s="100"/>
      <c r="AX2256" s="2"/>
      <c r="AY2256" s="2"/>
      <c r="AZ2256" s="2" t="s">
        <v>785</v>
      </c>
      <c r="BA2256" s="2">
        <v>4.0000000000000001E-3</v>
      </c>
      <c r="BB2256" s="55">
        <v>8.8620000000000001</v>
      </c>
      <c r="BC2256" s="105"/>
      <c r="BD2256" s="105"/>
      <c r="BE2256" s="105"/>
      <c r="BF2256" s="105"/>
      <c r="BG2256" s="109"/>
      <c r="BH2256" s="2"/>
      <c r="BI2256" s="2"/>
      <c r="BJ2256" s="2"/>
      <c r="BK2256" s="2"/>
      <c r="BL2256" s="55"/>
      <c r="BM2256" s="48"/>
      <c r="BN2256" s="48"/>
      <c r="BO2256" s="48"/>
      <c r="BP2256" s="48"/>
      <c r="BQ2256" s="117"/>
      <c r="BR2256" s="2"/>
      <c r="BS2256" s="2"/>
      <c r="BT2256" s="2"/>
      <c r="BU2256" s="2"/>
      <c r="BV2256" s="55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18" t="s">
        <v>5</v>
      </c>
      <c r="H2257" s="3">
        <v>2024</v>
      </c>
      <c r="I2257" s="20" t="s">
        <v>282</v>
      </c>
      <c r="J2257" s="2" t="s">
        <v>274</v>
      </c>
      <c r="K2257" s="2" t="s">
        <v>321</v>
      </c>
      <c r="L2257" s="163">
        <f t="shared" si="72"/>
        <v>1E-3</v>
      </c>
      <c r="M2257" s="163">
        <f t="shared" si="73"/>
        <v>2.0059999999999998</v>
      </c>
      <c r="N2257" s="181"/>
      <c r="O2257" s="33"/>
      <c r="P2257" s="33"/>
      <c r="Q2257" s="33"/>
      <c r="R2257" s="33"/>
      <c r="S2257" s="42"/>
      <c r="T2257" s="2"/>
      <c r="U2257" s="2"/>
      <c r="V2257" s="2"/>
      <c r="W2257" s="2"/>
      <c r="X2257" s="55"/>
      <c r="Y2257" s="62"/>
      <c r="Z2257" s="62"/>
      <c r="AA2257" s="62"/>
      <c r="AB2257" s="62"/>
      <c r="AC2257" s="68"/>
      <c r="AD2257" s="2"/>
      <c r="AE2257" s="2"/>
      <c r="AF2257" s="2"/>
      <c r="AG2257" s="2"/>
      <c r="AH2257" s="55"/>
      <c r="AI2257" s="72"/>
      <c r="AJ2257" s="72"/>
      <c r="AK2257" s="72"/>
      <c r="AL2257" s="72"/>
      <c r="AM2257" s="80"/>
      <c r="AN2257" s="2"/>
      <c r="AO2257" s="2"/>
      <c r="AP2257" s="2"/>
      <c r="AQ2257" s="2"/>
      <c r="AR2257" s="55"/>
      <c r="AS2257" s="85"/>
      <c r="AT2257" s="85"/>
      <c r="AU2257" s="85"/>
      <c r="AV2257" s="85"/>
      <c r="AW2257" s="100"/>
      <c r="AX2257" s="2"/>
      <c r="AY2257" s="2"/>
      <c r="AZ2257" s="2"/>
      <c r="BA2257" s="2"/>
      <c r="BB2257" s="55"/>
      <c r="BC2257" s="105" t="s">
        <v>894</v>
      </c>
      <c r="BD2257" s="105"/>
      <c r="BE2257" s="105"/>
      <c r="BF2257" s="105">
        <v>1E-3</v>
      </c>
      <c r="BG2257" s="109">
        <v>2.0059999999999998</v>
      </c>
      <c r="BH2257" s="2"/>
      <c r="BI2257" s="2"/>
      <c r="BJ2257" s="2"/>
      <c r="BK2257" s="2"/>
      <c r="BL2257" s="55"/>
      <c r="BM2257" s="48"/>
      <c r="BN2257" s="48"/>
      <c r="BO2257" s="48"/>
      <c r="BP2257" s="48"/>
      <c r="BQ2257" s="117"/>
      <c r="BR2257" s="2"/>
      <c r="BS2257" s="2"/>
      <c r="BT2257" s="2"/>
      <c r="BU2257" s="2"/>
      <c r="BV2257" s="55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18" t="s">
        <v>5</v>
      </c>
      <c r="H2258" s="3">
        <v>2024</v>
      </c>
      <c r="I2258" s="20" t="s">
        <v>282</v>
      </c>
      <c r="J2258" s="2" t="s">
        <v>275</v>
      </c>
      <c r="K2258" s="2" t="s">
        <v>321</v>
      </c>
      <c r="L2258" s="163">
        <f t="shared" si="72"/>
        <v>2E-3</v>
      </c>
      <c r="M2258" s="163">
        <f t="shared" si="73"/>
        <v>2.7709999999999999</v>
      </c>
      <c r="N2258" s="181"/>
      <c r="O2258" s="33"/>
      <c r="P2258" s="33"/>
      <c r="Q2258" s="33"/>
      <c r="R2258" s="33"/>
      <c r="S2258" s="42"/>
      <c r="T2258" s="2"/>
      <c r="U2258" s="2"/>
      <c r="V2258" s="2"/>
      <c r="W2258" s="2"/>
      <c r="X2258" s="55"/>
      <c r="Y2258" s="62"/>
      <c r="Z2258" s="62"/>
      <c r="AA2258" s="62"/>
      <c r="AB2258" s="62"/>
      <c r="AC2258" s="68"/>
      <c r="AD2258" s="2"/>
      <c r="AE2258" s="2"/>
      <c r="AF2258" s="2"/>
      <c r="AG2258" s="2"/>
      <c r="AH2258" s="55"/>
      <c r="AI2258" s="72"/>
      <c r="AJ2258" s="72"/>
      <c r="AK2258" s="72"/>
      <c r="AL2258" s="72"/>
      <c r="AM2258" s="80"/>
      <c r="AN2258" s="2"/>
      <c r="AO2258" s="2"/>
      <c r="AP2258" s="2"/>
      <c r="AQ2258" s="2"/>
      <c r="AR2258" s="55"/>
      <c r="AS2258" s="85"/>
      <c r="AT2258" s="85"/>
      <c r="AU2258" s="85"/>
      <c r="AV2258" s="85"/>
      <c r="AW2258" s="100"/>
      <c r="AX2258" s="2"/>
      <c r="AY2258" s="2"/>
      <c r="AZ2258" s="2">
        <v>79</v>
      </c>
      <c r="BA2258" s="2">
        <v>2E-3</v>
      </c>
      <c r="BB2258" s="55">
        <v>2.7709999999999999</v>
      </c>
      <c r="BC2258" s="105"/>
      <c r="BD2258" s="105"/>
      <c r="BE2258" s="105"/>
      <c r="BF2258" s="105"/>
      <c r="BG2258" s="109"/>
      <c r="BH2258" s="2"/>
      <c r="BI2258" s="2"/>
      <c r="BJ2258" s="2"/>
      <c r="BK2258" s="2"/>
      <c r="BL2258" s="55"/>
      <c r="BM2258" s="48"/>
      <c r="BN2258" s="48"/>
      <c r="BO2258" s="48"/>
      <c r="BP2258" s="48"/>
      <c r="BQ2258" s="117"/>
      <c r="BR2258" s="2"/>
      <c r="BS2258" s="2"/>
      <c r="BT2258" s="2"/>
      <c r="BU2258" s="2"/>
      <c r="BV2258" s="55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18" t="s">
        <v>5</v>
      </c>
      <c r="H2259" s="3">
        <v>2024</v>
      </c>
      <c r="I2259" s="20" t="s">
        <v>282</v>
      </c>
      <c r="J2259" s="2" t="s">
        <v>276</v>
      </c>
      <c r="K2259" s="2" t="s">
        <v>320</v>
      </c>
      <c r="L2259" s="163">
        <f t="shared" si="72"/>
        <v>0</v>
      </c>
      <c r="M2259" s="163">
        <f t="shared" si="73"/>
        <v>0</v>
      </c>
      <c r="N2259" s="181"/>
      <c r="O2259" s="33"/>
      <c r="P2259" s="33"/>
      <c r="Q2259" s="33"/>
      <c r="R2259" s="33"/>
      <c r="S2259" s="42"/>
      <c r="T2259" s="2"/>
      <c r="U2259" s="2"/>
      <c r="V2259" s="2"/>
      <c r="W2259" s="2"/>
      <c r="X2259" s="55"/>
      <c r="Y2259" s="62"/>
      <c r="Z2259" s="62"/>
      <c r="AA2259" s="62"/>
      <c r="AB2259" s="62"/>
      <c r="AC2259" s="68"/>
      <c r="AD2259" s="2"/>
      <c r="AE2259" s="2"/>
      <c r="AF2259" s="2"/>
      <c r="AG2259" s="2"/>
      <c r="AH2259" s="55"/>
      <c r="AI2259" s="72"/>
      <c r="AJ2259" s="72"/>
      <c r="AK2259" s="72"/>
      <c r="AL2259" s="72"/>
      <c r="AM2259" s="80"/>
      <c r="AN2259" s="2"/>
      <c r="AO2259" s="2"/>
      <c r="AP2259" s="2"/>
      <c r="AQ2259" s="2"/>
      <c r="AR2259" s="55"/>
      <c r="AS2259" s="85"/>
      <c r="AT2259" s="85"/>
      <c r="AU2259" s="85"/>
      <c r="AV2259" s="85"/>
      <c r="AW2259" s="100"/>
      <c r="AX2259" s="2"/>
      <c r="AY2259" s="2"/>
      <c r="AZ2259" s="2"/>
      <c r="BA2259" s="2"/>
      <c r="BB2259" s="55"/>
      <c r="BC2259" s="105"/>
      <c r="BD2259" s="105"/>
      <c r="BE2259" s="105"/>
      <c r="BF2259" s="105"/>
      <c r="BG2259" s="109"/>
      <c r="BH2259" s="2"/>
      <c r="BI2259" s="2"/>
      <c r="BJ2259" s="2"/>
      <c r="BK2259" s="2"/>
      <c r="BL2259" s="55"/>
      <c r="BM2259" s="48"/>
      <c r="BN2259" s="48"/>
      <c r="BO2259" s="48"/>
      <c r="BP2259" s="48"/>
      <c r="BQ2259" s="117"/>
      <c r="BR2259" s="2"/>
      <c r="BS2259" s="2"/>
      <c r="BT2259" s="2"/>
      <c r="BU2259" s="2"/>
      <c r="BV2259" s="55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18" t="s">
        <v>5</v>
      </c>
      <c r="H2260" s="3">
        <v>2024</v>
      </c>
      <c r="I2260" s="20" t="s">
        <v>282</v>
      </c>
      <c r="J2260" s="2" t="s">
        <v>277</v>
      </c>
      <c r="K2260" s="2" t="s">
        <v>320</v>
      </c>
      <c r="L2260" s="163">
        <f t="shared" si="72"/>
        <v>4</v>
      </c>
      <c r="M2260" s="163">
        <f t="shared" si="73"/>
        <v>13.482000000000001</v>
      </c>
      <c r="N2260" s="181"/>
      <c r="O2260" s="33"/>
      <c r="P2260" s="33"/>
      <c r="Q2260" s="33"/>
      <c r="R2260" s="33"/>
      <c r="S2260" s="42"/>
      <c r="T2260" s="2"/>
      <c r="U2260" s="2"/>
      <c r="V2260" s="2"/>
      <c r="W2260" s="2"/>
      <c r="X2260" s="55"/>
      <c r="Y2260" s="62">
        <v>5</v>
      </c>
      <c r="Z2260" s="62"/>
      <c r="AA2260" s="62"/>
      <c r="AB2260" s="62">
        <v>1</v>
      </c>
      <c r="AC2260" s="68">
        <v>6.48</v>
      </c>
      <c r="AD2260" s="2"/>
      <c r="AE2260" s="2"/>
      <c r="AF2260" s="2"/>
      <c r="AG2260" s="2"/>
      <c r="AH2260" s="55"/>
      <c r="AI2260" s="72"/>
      <c r="AJ2260" s="72"/>
      <c r="AK2260" s="72"/>
      <c r="AL2260" s="72"/>
      <c r="AM2260" s="80"/>
      <c r="AN2260" s="2" t="s">
        <v>614</v>
      </c>
      <c r="AO2260" s="2"/>
      <c r="AP2260" s="2"/>
      <c r="AQ2260" s="2">
        <v>1</v>
      </c>
      <c r="AR2260" s="55">
        <v>4.3150000000000004</v>
      </c>
      <c r="AS2260" s="85"/>
      <c r="AT2260" s="85"/>
      <c r="AU2260" s="85"/>
      <c r="AV2260" s="85"/>
      <c r="AW2260" s="100"/>
      <c r="AX2260" s="2"/>
      <c r="AY2260" s="2"/>
      <c r="AZ2260" s="2"/>
      <c r="BA2260" s="2"/>
      <c r="BB2260" s="55"/>
      <c r="BC2260" s="105" t="s">
        <v>911</v>
      </c>
      <c r="BD2260" s="105"/>
      <c r="BE2260" s="105"/>
      <c r="BF2260" s="105">
        <v>2</v>
      </c>
      <c r="BG2260" s="109">
        <v>2.6869999999999998</v>
      </c>
      <c r="BH2260" s="2"/>
      <c r="BI2260" s="2"/>
      <c r="BJ2260" s="2"/>
      <c r="BK2260" s="2"/>
      <c r="BL2260" s="55"/>
      <c r="BM2260" s="48"/>
      <c r="BN2260" s="48"/>
      <c r="BO2260" s="48"/>
      <c r="BP2260" s="48"/>
      <c r="BQ2260" s="117"/>
      <c r="BR2260" s="2"/>
      <c r="BS2260" s="2"/>
      <c r="BT2260" s="2"/>
      <c r="BU2260" s="2"/>
      <c r="BV2260" s="55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18" t="s">
        <v>5</v>
      </c>
      <c r="H2261" s="3">
        <v>2024</v>
      </c>
      <c r="I2261" s="20" t="s">
        <v>283</v>
      </c>
      <c r="J2261" s="2" t="s">
        <v>298</v>
      </c>
      <c r="K2261" s="2" t="s">
        <v>321</v>
      </c>
      <c r="L2261" s="163">
        <f t="shared" si="72"/>
        <v>0</v>
      </c>
      <c r="M2261" s="163">
        <f t="shared" si="73"/>
        <v>0</v>
      </c>
      <c r="N2261" s="181"/>
      <c r="O2261" s="33"/>
      <c r="P2261" s="33"/>
      <c r="Q2261" s="33"/>
      <c r="R2261" s="33"/>
      <c r="S2261" s="42"/>
      <c r="T2261" s="2"/>
      <c r="U2261" s="2"/>
      <c r="V2261" s="2"/>
      <c r="W2261" s="2"/>
      <c r="X2261" s="55"/>
      <c r="Y2261" s="62"/>
      <c r="Z2261" s="62"/>
      <c r="AA2261" s="62"/>
      <c r="AB2261" s="62"/>
      <c r="AC2261" s="68"/>
      <c r="AD2261" s="2"/>
      <c r="AE2261" s="2"/>
      <c r="AF2261" s="2"/>
      <c r="AG2261" s="2"/>
      <c r="AH2261" s="55"/>
      <c r="AI2261" s="72"/>
      <c r="AJ2261" s="72"/>
      <c r="AK2261" s="72"/>
      <c r="AL2261" s="72"/>
      <c r="AM2261" s="80"/>
      <c r="AN2261" s="2"/>
      <c r="AO2261" s="2"/>
      <c r="AP2261" s="2"/>
      <c r="AQ2261" s="2"/>
      <c r="AR2261" s="55"/>
      <c r="AS2261" s="85"/>
      <c r="AT2261" s="85"/>
      <c r="AU2261" s="85"/>
      <c r="AV2261" s="85"/>
      <c r="AW2261" s="100"/>
      <c r="AX2261" s="2"/>
      <c r="AY2261" s="2"/>
      <c r="AZ2261" s="2"/>
      <c r="BA2261" s="2"/>
      <c r="BB2261" s="55"/>
      <c r="BC2261" s="105"/>
      <c r="BD2261" s="105"/>
      <c r="BE2261" s="105"/>
      <c r="BF2261" s="105"/>
      <c r="BG2261" s="109"/>
      <c r="BH2261" s="2"/>
      <c r="BI2261" s="2"/>
      <c r="BJ2261" s="2"/>
      <c r="BK2261" s="2"/>
      <c r="BL2261" s="55"/>
      <c r="BM2261" s="48"/>
      <c r="BN2261" s="48"/>
      <c r="BO2261" s="48"/>
      <c r="BP2261" s="48"/>
      <c r="BQ2261" s="117"/>
      <c r="BR2261" s="2"/>
      <c r="BS2261" s="2"/>
      <c r="BT2261" s="2"/>
      <c r="BU2261" s="2"/>
      <c r="BV2261" s="55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18" t="s">
        <v>5</v>
      </c>
      <c r="H2262" s="3">
        <v>2024</v>
      </c>
      <c r="I2262" s="20" t="s">
        <v>283</v>
      </c>
      <c r="J2262" s="2" t="s">
        <v>278</v>
      </c>
      <c r="K2262" s="2" t="s">
        <v>320</v>
      </c>
      <c r="L2262" s="163">
        <f t="shared" si="72"/>
        <v>3</v>
      </c>
      <c r="M2262" s="163">
        <f t="shared" si="73"/>
        <v>6.1029999999999998</v>
      </c>
      <c r="N2262" s="181"/>
      <c r="O2262" s="33"/>
      <c r="P2262" s="33"/>
      <c r="Q2262" s="33"/>
      <c r="R2262" s="33"/>
      <c r="S2262" s="42"/>
      <c r="T2262" s="2"/>
      <c r="U2262" s="2"/>
      <c r="V2262" s="2"/>
      <c r="W2262" s="2"/>
      <c r="X2262" s="55"/>
      <c r="Y2262" s="62"/>
      <c r="Z2262" s="62"/>
      <c r="AA2262" s="62"/>
      <c r="AB2262" s="62"/>
      <c r="AC2262" s="68"/>
      <c r="AD2262" s="30" t="s">
        <v>204</v>
      </c>
      <c r="AE2262" s="2"/>
      <c r="AF2262" s="2"/>
      <c r="AG2262" s="2">
        <v>1</v>
      </c>
      <c r="AH2262" s="55">
        <v>1.8839999999999999</v>
      </c>
      <c r="AI2262" s="72"/>
      <c r="AJ2262" s="72"/>
      <c r="AK2262" s="72"/>
      <c r="AL2262" s="72"/>
      <c r="AM2262" s="80"/>
      <c r="AN2262" s="2"/>
      <c r="AO2262" s="2"/>
      <c r="AP2262" s="2"/>
      <c r="AQ2262" s="2"/>
      <c r="AR2262" s="55"/>
      <c r="AS2262" s="85"/>
      <c r="AT2262" s="85"/>
      <c r="AU2262" s="85"/>
      <c r="AV2262" s="85"/>
      <c r="AW2262" s="100"/>
      <c r="AX2262" s="2"/>
      <c r="AY2262" s="2"/>
      <c r="AZ2262" s="2"/>
      <c r="BA2262" s="2"/>
      <c r="BB2262" s="55"/>
      <c r="BC2262" s="105"/>
      <c r="BD2262" s="105"/>
      <c r="BE2262" s="105"/>
      <c r="BF2262" s="105"/>
      <c r="BG2262" s="109"/>
      <c r="BH2262" s="2" t="s">
        <v>1009</v>
      </c>
      <c r="BI2262" s="2"/>
      <c r="BJ2262" s="2"/>
      <c r="BK2262" s="2">
        <v>1</v>
      </c>
      <c r="BL2262" s="55">
        <v>2.2320000000000002</v>
      </c>
      <c r="BM2262" s="48"/>
      <c r="BN2262" s="48"/>
      <c r="BO2262" s="48"/>
      <c r="BP2262" s="48"/>
      <c r="BQ2262" s="117"/>
      <c r="BR2262" s="2" t="s">
        <v>514</v>
      </c>
      <c r="BS2262" s="2"/>
      <c r="BT2262" s="2"/>
      <c r="BU2262" s="2">
        <v>1</v>
      </c>
      <c r="BV2262" s="55">
        <v>1.9870000000000001</v>
      </c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18" t="s">
        <v>5</v>
      </c>
      <c r="H2263" s="3">
        <v>2024</v>
      </c>
      <c r="I2263" s="20" t="s">
        <v>283</v>
      </c>
      <c r="J2263" s="2" t="s">
        <v>279</v>
      </c>
      <c r="K2263" s="2" t="s">
        <v>320</v>
      </c>
      <c r="L2263" s="163">
        <f t="shared" si="72"/>
        <v>0</v>
      </c>
      <c r="M2263" s="163">
        <f t="shared" si="73"/>
        <v>0</v>
      </c>
      <c r="N2263" s="181"/>
      <c r="O2263" s="33"/>
      <c r="P2263" s="33"/>
      <c r="Q2263" s="33"/>
      <c r="R2263" s="33"/>
      <c r="S2263" s="42"/>
      <c r="T2263" s="2"/>
      <c r="U2263" s="2"/>
      <c r="V2263" s="2"/>
      <c r="W2263" s="2"/>
      <c r="X2263" s="55"/>
      <c r="Y2263" s="62"/>
      <c r="Z2263" s="62"/>
      <c r="AA2263" s="62"/>
      <c r="AB2263" s="62"/>
      <c r="AC2263" s="68"/>
      <c r="AD2263" s="2"/>
      <c r="AE2263" s="2"/>
      <c r="AF2263" s="2"/>
      <c r="AG2263" s="2"/>
      <c r="AH2263" s="55"/>
      <c r="AI2263" s="72"/>
      <c r="AJ2263" s="72"/>
      <c r="AK2263" s="72"/>
      <c r="AL2263" s="72"/>
      <c r="AM2263" s="80"/>
      <c r="AN2263" s="2"/>
      <c r="AO2263" s="2"/>
      <c r="AP2263" s="2"/>
      <c r="AQ2263" s="2"/>
      <c r="AR2263" s="55"/>
      <c r="AS2263" s="85"/>
      <c r="AT2263" s="85"/>
      <c r="AU2263" s="85"/>
      <c r="AV2263" s="85"/>
      <c r="AW2263" s="100"/>
      <c r="AX2263" s="2"/>
      <c r="AY2263" s="2"/>
      <c r="AZ2263" s="2"/>
      <c r="BA2263" s="2"/>
      <c r="BB2263" s="55"/>
      <c r="BC2263" s="105"/>
      <c r="BD2263" s="105"/>
      <c r="BE2263" s="105"/>
      <c r="BF2263" s="105"/>
      <c r="BG2263" s="109"/>
      <c r="BH2263" s="2"/>
      <c r="BI2263" s="2"/>
      <c r="BJ2263" s="2"/>
      <c r="BK2263" s="2"/>
      <c r="BL2263" s="55"/>
      <c r="BM2263" s="48"/>
      <c r="BN2263" s="48"/>
      <c r="BO2263" s="48"/>
      <c r="BP2263" s="48"/>
      <c r="BQ2263" s="117"/>
      <c r="BR2263" s="2"/>
      <c r="BS2263" s="2"/>
      <c r="BT2263" s="2"/>
      <c r="BU2263" s="2"/>
      <c r="BV2263" s="55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18" t="s">
        <v>5</v>
      </c>
      <c r="H2264" s="3">
        <v>2024</v>
      </c>
      <c r="I2264" s="20" t="s">
        <v>286</v>
      </c>
      <c r="J2264" s="2" t="s">
        <v>280</v>
      </c>
      <c r="K2264" s="2" t="s">
        <v>319</v>
      </c>
      <c r="L2264" s="163">
        <f t="shared" si="72"/>
        <v>0</v>
      </c>
      <c r="M2264" s="163">
        <f t="shared" si="73"/>
        <v>0</v>
      </c>
      <c r="N2264" s="181"/>
      <c r="O2264" s="33"/>
      <c r="P2264" s="33"/>
      <c r="Q2264" s="33"/>
      <c r="R2264" s="33"/>
      <c r="S2264" s="42"/>
      <c r="T2264" s="2"/>
      <c r="U2264" s="2"/>
      <c r="V2264" s="2"/>
      <c r="W2264" s="2"/>
      <c r="X2264" s="55"/>
      <c r="Y2264" s="62"/>
      <c r="Z2264" s="62"/>
      <c r="AA2264" s="62"/>
      <c r="AB2264" s="62"/>
      <c r="AC2264" s="68"/>
      <c r="AD2264" s="2"/>
      <c r="AE2264" s="2"/>
      <c r="AF2264" s="2"/>
      <c r="AG2264" s="2"/>
      <c r="AH2264" s="55"/>
      <c r="AI2264" s="72"/>
      <c r="AJ2264" s="72"/>
      <c r="AK2264" s="72"/>
      <c r="AL2264" s="72"/>
      <c r="AM2264" s="80"/>
      <c r="AN2264" s="2"/>
      <c r="AO2264" s="2"/>
      <c r="AP2264" s="2"/>
      <c r="AQ2264" s="2"/>
      <c r="AR2264" s="55"/>
      <c r="AS2264" s="85"/>
      <c r="AT2264" s="85"/>
      <c r="AU2264" s="85"/>
      <c r="AV2264" s="85"/>
      <c r="AW2264" s="100"/>
      <c r="AX2264" s="2"/>
      <c r="AY2264" s="2"/>
      <c r="AZ2264" s="2"/>
      <c r="BA2264" s="2"/>
      <c r="BB2264" s="55"/>
      <c r="BC2264" s="105"/>
      <c r="BD2264" s="105"/>
      <c r="BE2264" s="105"/>
      <c r="BF2264" s="105"/>
      <c r="BG2264" s="109"/>
      <c r="BH2264" s="2"/>
      <c r="BI2264" s="2"/>
      <c r="BJ2264" s="2"/>
      <c r="BK2264" s="2"/>
      <c r="BL2264" s="55"/>
      <c r="BM2264" s="48"/>
      <c r="BN2264" s="48"/>
      <c r="BO2264" s="48"/>
      <c r="BP2264" s="48"/>
      <c r="BQ2264" s="117"/>
      <c r="BR2264" s="2"/>
      <c r="BS2264" s="2"/>
      <c r="BT2264" s="2"/>
      <c r="BU2264" s="2"/>
      <c r="BV2264" s="55"/>
    </row>
    <row r="2265" spans="1:74" hidden="1" x14ac:dyDescent="0.3">
      <c r="A2265" s="2" t="s">
        <v>257</v>
      </c>
      <c r="B2265" s="2" t="s">
        <v>2</v>
      </c>
      <c r="C2265" s="2" t="s">
        <v>3</v>
      </c>
      <c r="D2265" s="2" t="s">
        <v>255</v>
      </c>
      <c r="E2265" s="5" t="s">
        <v>258</v>
      </c>
      <c r="F2265" s="3"/>
      <c r="G2265" s="18" t="s">
        <v>5</v>
      </c>
      <c r="H2265" s="3">
        <v>2024</v>
      </c>
      <c r="I2265" s="20" t="s">
        <v>286</v>
      </c>
      <c r="J2265" s="2" t="s">
        <v>281</v>
      </c>
      <c r="K2265" s="2" t="s">
        <v>319</v>
      </c>
      <c r="L2265" s="163">
        <f t="shared" si="72"/>
        <v>0</v>
      </c>
      <c r="M2265" s="163">
        <f t="shared" si="73"/>
        <v>246.56200000000001</v>
      </c>
      <c r="N2265" s="181"/>
      <c r="O2265" s="33"/>
      <c r="P2265" s="33"/>
      <c r="Q2265" s="33"/>
      <c r="R2265" s="33"/>
      <c r="S2265" s="42"/>
      <c r="T2265" s="2"/>
      <c r="U2265" s="2"/>
      <c r="V2265" s="2"/>
      <c r="W2265" s="2"/>
      <c r="X2265" s="55"/>
      <c r="Y2265" s="62" t="s">
        <v>465</v>
      </c>
      <c r="Z2265" s="62"/>
      <c r="AA2265" s="62"/>
      <c r="AB2265" s="62"/>
      <c r="AC2265" s="68">
        <v>26.36</v>
      </c>
      <c r="AD2265" s="2"/>
      <c r="AE2265" s="2"/>
      <c r="AF2265" s="2"/>
      <c r="AG2265" s="2"/>
      <c r="AH2265" s="55"/>
      <c r="AI2265" s="72"/>
      <c r="AJ2265" s="72"/>
      <c r="AK2265" s="72"/>
      <c r="AL2265" s="72"/>
      <c r="AM2265" s="80"/>
      <c r="AN2265" s="2"/>
      <c r="AO2265" s="2"/>
      <c r="AP2265" s="2"/>
      <c r="AQ2265" s="2"/>
      <c r="AR2265" s="55"/>
      <c r="AS2265" s="85"/>
      <c r="AT2265" s="85"/>
      <c r="AU2265" s="85"/>
      <c r="AV2265" s="85"/>
      <c r="AW2265" s="100"/>
      <c r="AX2265" s="2"/>
      <c r="AY2265" s="2"/>
      <c r="AZ2265" s="2"/>
      <c r="BA2265" s="2"/>
      <c r="BB2265" s="55"/>
      <c r="BC2265" s="105" t="s">
        <v>933</v>
      </c>
      <c r="BD2265" s="105"/>
      <c r="BE2265" s="105"/>
      <c r="BF2265" s="105"/>
      <c r="BG2265" s="109">
        <v>1.67</v>
      </c>
      <c r="BH2265" s="2" t="s">
        <v>1068</v>
      </c>
      <c r="BI2265" s="2"/>
      <c r="BJ2265" s="2"/>
      <c r="BK2265" s="2"/>
      <c r="BL2265" s="55">
        <f>88.82+4.5</f>
        <v>93.32</v>
      </c>
      <c r="BM2265" s="48" t="s">
        <v>1171</v>
      </c>
      <c r="BN2265" s="48"/>
      <c r="BO2265" s="48"/>
      <c r="BP2265" s="48"/>
      <c r="BQ2265" s="117">
        <v>6.4119999999999999</v>
      </c>
      <c r="BR2265" s="2" t="s">
        <v>1275</v>
      </c>
      <c r="BS2265" s="2"/>
      <c r="BT2265" s="2"/>
      <c r="BU2265" s="2"/>
      <c r="BV2265" s="55">
        <f>7.18+111.62</f>
        <v>118.80000000000001</v>
      </c>
    </row>
    <row r="2266" spans="1:74" s="13" customFormat="1" hidden="1" x14ac:dyDescent="0.3">
      <c r="A2266" s="12" t="s">
        <v>257</v>
      </c>
      <c r="B2266" s="12" t="s">
        <v>2</v>
      </c>
      <c r="C2266" s="12" t="s">
        <v>3</v>
      </c>
      <c r="D2266" s="12" t="s">
        <v>255</v>
      </c>
      <c r="E2266" s="6" t="s">
        <v>258</v>
      </c>
      <c r="F2266" s="7"/>
      <c r="G2266" s="19" t="s">
        <v>5</v>
      </c>
      <c r="H2266" s="7">
        <v>2024</v>
      </c>
      <c r="I2266" s="21"/>
      <c r="J2266" s="12" t="s">
        <v>314</v>
      </c>
      <c r="K2266" s="12"/>
      <c r="L2266" s="147"/>
      <c r="M2266" s="147">
        <f>SUM(M2228:M2265)</f>
        <v>381.79600000000005</v>
      </c>
      <c r="N2266" s="183"/>
      <c r="O2266" s="12"/>
      <c r="P2266" s="12"/>
      <c r="Q2266" s="12"/>
      <c r="R2266" s="12"/>
      <c r="S2266" s="47">
        <f>SUM(S2228:S2265)</f>
        <v>0</v>
      </c>
      <c r="T2266" s="12"/>
      <c r="U2266" s="12"/>
      <c r="V2266" s="12"/>
      <c r="W2266" s="12"/>
      <c r="X2266" s="47">
        <f>SUM(X2228:X2265)</f>
        <v>0</v>
      </c>
      <c r="Y2266" s="12"/>
      <c r="Z2266" s="12"/>
      <c r="AA2266" s="12"/>
      <c r="AB2266" s="12"/>
      <c r="AC2266" s="47">
        <f>SUM(AC2228:AC2265)</f>
        <v>34.143000000000001</v>
      </c>
      <c r="AD2266" s="12"/>
      <c r="AE2266" s="12"/>
      <c r="AF2266" s="12"/>
      <c r="AG2266" s="12"/>
      <c r="AH2266" s="47">
        <f>SUM(AH2228:AH2265)</f>
        <v>3.1869999999999998</v>
      </c>
      <c r="AI2266" s="12"/>
      <c r="AJ2266" s="12"/>
      <c r="AK2266" s="12"/>
      <c r="AL2266" s="12"/>
      <c r="AM2266" s="47">
        <f>SUM(AM2228:AM2265)</f>
        <v>0</v>
      </c>
      <c r="AN2266" s="12"/>
      <c r="AO2266" s="12"/>
      <c r="AP2266" s="12"/>
      <c r="AQ2266" s="12"/>
      <c r="AR2266" s="47">
        <f>SUM(AR2228:AR2265)</f>
        <v>103.71899999999999</v>
      </c>
      <c r="AS2266" s="12"/>
      <c r="AT2266" s="12"/>
      <c r="AU2266" s="12"/>
      <c r="AV2266" s="12"/>
      <c r="AW2266" s="47">
        <f>SUM(AW2228:AW2265)</f>
        <v>0</v>
      </c>
      <c r="AX2266" s="12"/>
      <c r="AY2266" s="12"/>
      <c r="AZ2266" s="12"/>
      <c r="BA2266" s="12"/>
      <c r="BB2266" s="47">
        <f>SUM(BB2228:BB2265)</f>
        <v>11.632999999999999</v>
      </c>
      <c r="BC2266" s="12"/>
      <c r="BD2266" s="12"/>
      <c r="BE2266" s="12"/>
      <c r="BF2266" s="12"/>
      <c r="BG2266" s="47">
        <f>SUM(BG2228:BG2265)</f>
        <v>6.3629999999999995</v>
      </c>
      <c r="BH2266" s="12"/>
      <c r="BI2266" s="12"/>
      <c r="BJ2266" s="12"/>
      <c r="BK2266" s="12"/>
      <c r="BL2266" s="47">
        <f>SUM(BL2228:BL2265)</f>
        <v>95.551999999999992</v>
      </c>
      <c r="BM2266" s="12"/>
      <c r="BN2266" s="12"/>
      <c r="BO2266" s="12"/>
      <c r="BP2266" s="12"/>
      <c r="BQ2266" s="47">
        <f>SUM(BQ2228:BQ2265)</f>
        <v>6.4119999999999999</v>
      </c>
      <c r="BR2266" s="12"/>
      <c r="BS2266" s="12"/>
      <c r="BT2266" s="12"/>
      <c r="BU2266" s="12"/>
      <c r="BV2266" s="47">
        <f>SUM(BV2228:BV2265)</f>
        <v>120.78700000000001</v>
      </c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18" t="s">
        <v>5</v>
      </c>
      <c r="H2267" s="3">
        <v>2024</v>
      </c>
      <c r="I2267" s="20" t="s">
        <v>287</v>
      </c>
      <c r="J2267" s="2" t="s">
        <v>267</v>
      </c>
      <c r="K2267" s="2" t="s">
        <v>318</v>
      </c>
      <c r="L2267" s="163">
        <f t="shared" si="72"/>
        <v>0</v>
      </c>
      <c r="M2267" s="163">
        <f t="shared" si="73"/>
        <v>0</v>
      </c>
      <c r="N2267" s="181"/>
      <c r="O2267" s="33"/>
      <c r="P2267" s="33"/>
      <c r="Q2267" s="33"/>
      <c r="R2267" s="33"/>
      <c r="S2267" s="42"/>
      <c r="T2267" s="2"/>
      <c r="U2267" s="2"/>
      <c r="V2267" s="2"/>
      <c r="W2267" s="2"/>
      <c r="X2267" s="55"/>
      <c r="Y2267" s="62"/>
      <c r="Z2267" s="62"/>
      <c r="AA2267" s="62"/>
      <c r="AB2267" s="62"/>
      <c r="AC2267" s="68"/>
      <c r="AD2267" s="2"/>
      <c r="AE2267" s="2"/>
      <c r="AF2267" s="2"/>
      <c r="AG2267" s="2"/>
      <c r="AH2267" s="55"/>
      <c r="AI2267" s="72"/>
      <c r="AJ2267" s="72"/>
      <c r="AK2267" s="72"/>
      <c r="AL2267" s="72"/>
      <c r="AM2267" s="80"/>
      <c r="AN2267" s="2"/>
      <c r="AO2267" s="2"/>
      <c r="AP2267" s="2"/>
      <c r="AQ2267" s="2"/>
      <c r="AR2267" s="55"/>
      <c r="AS2267" s="85"/>
      <c r="AT2267" s="85"/>
      <c r="AU2267" s="85"/>
      <c r="AV2267" s="85"/>
      <c r="AW2267" s="100"/>
      <c r="AX2267" s="2"/>
      <c r="AY2267" s="2"/>
      <c r="AZ2267" s="2"/>
      <c r="BA2267" s="2"/>
      <c r="BB2267" s="55"/>
      <c r="BC2267" s="105"/>
      <c r="BD2267" s="105"/>
      <c r="BE2267" s="105"/>
      <c r="BF2267" s="105"/>
      <c r="BG2267" s="109"/>
      <c r="BH2267" s="2"/>
      <c r="BI2267" s="2"/>
      <c r="BJ2267" s="2"/>
      <c r="BK2267" s="2"/>
      <c r="BL2267" s="55"/>
      <c r="BM2267" s="48"/>
      <c r="BN2267" s="48"/>
      <c r="BO2267" s="48"/>
      <c r="BP2267" s="48"/>
      <c r="BQ2267" s="117"/>
      <c r="BR2267" s="2"/>
      <c r="BS2267" s="2"/>
      <c r="BT2267" s="2"/>
      <c r="BU2267" s="2"/>
      <c r="BV2267" s="55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18" t="s">
        <v>5</v>
      </c>
      <c r="H2268" s="3">
        <v>2024</v>
      </c>
      <c r="I2268" s="20" t="s">
        <v>287</v>
      </c>
      <c r="J2268" s="2" t="s">
        <v>291</v>
      </c>
      <c r="K2268" s="2" t="s">
        <v>319</v>
      </c>
      <c r="L2268" s="163">
        <f t="shared" si="72"/>
        <v>0</v>
      </c>
      <c r="M2268" s="163">
        <f t="shared" si="73"/>
        <v>0</v>
      </c>
      <c r="N2268" s="181"/>
      <c r="O2268" s="33"/>
      <c r="P2268" s="33"/>
      <c r="Q2268" s="33"/>
      <c r="R2268" s="33"/>
      <c r="S2268" s="42"/>
      <c r="T2268" s="2"/>
      <c r="U2268" s="2"/>
      <c r="V2268" s="2"/>
      <c r="W2268" s="2"/>
      <c r="X2268" s="55"/>
      <c r="Y2268" s="62"/>
      <c r="Z2268" s="62"/>
      <c r="AA2268" s="62"/>
      <c r="AB2268" s="62"/>
      <c r="AC2268" s="68"/>
      <c r="AD2268" s="2"/>
      <c r="AE2268" s="2"/>
      <c r="AF2268" s="2"/>
      <c r="AG2268" s="2"/>
      <c r="AH2268" s="55"/>
      <c r="AI2268" s="72"/>
      <c r="AJ2268" s="72"/>
      <c r="AK2268" s="72"/>
      <c r="AL2268" s="72"/>
      <c r="AM2268" s="80"/>
      <c r="AN2268" s="2"/>
      <c r="AO2268" s="2"/>
      <c r="AP2268" s="2"/>
      <c r="AQ2268" s="2"/>
      <c r="AR2268" s="55"/>
      <c r="AS2268" s="85"/>
      <c r="AT2268" s="85"/>
      <c r="AU2268" s="85"/>
      <c r="AV2268" s="85"/>
      <c r="AW2268" s="100"/>
      <c r="AX2268" s="2"/>
      <c r="AY2268" s="2"/>
      <c r="AZ2268" s="2"/>
      <c r="BA2268" s="2"/>
      <c r="BB2268" s="55"/>
      <c r="BC2268" s="105"/>
      <c r="BD2268" s="105"/>
      <c r="BE2268" s="105"/>
      <c r="BF2268" s="105"/>
      <c r="BG2268" s="109"/>
      <c r="BH2268" s="2"/>
      <c r="BI2268" s="2"/>
      <c r="BJ2268" s="2"/>
      <c r="BK2268" s="2"/>
      <c r="BL2268" s="55"/>
      <c r="BM2268" s="48"/>
      <c r="BN2268" s="48"/>
      <c r="BO2268" s="48"/>
      <c r="BP2268" s="48"/>
      <c r="BQ2268" s="117"/>
      <c r="BR2268" s="2"/>
      <c r="BS2268" s="2"/>
      <c r="BT2268" s="2"/>
      <c r="BU2268" s="2"/>
      <c r="BV2268" s="55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18" t="s">
        <v>5</v>
      </c>
      <c r="H2269" s="3">
        <v>2024</v>
      </c>
      <c r="I2269" s="20" t="s">
        <v>286</v>
      </c>
      <c r="J2269" s="2" t="s">
        <v>336</v>
      </c>
      <c r="K2269" s="2" t="s">
        <v>319</v>
      </c>
      <c r="L2269" s="163">
        <f t="shared" si="72"/>
        <v>0</v>
      </c>
      <c r="M2269" s="163">
        <f t="shared" si="73"/>
        <v>0</v>
      </c>
      <c r="N2269" s="181"/>
      <c r="O2269" s="33"/>
      <c r="P2269" s="33"/>
      <c r="Q2269" s="33"/>
      <c r="R2269" s="33"/>
      <c r="S2269" s="42"/>
      <c r="T2269" s="2"/>
      <c r="U2269" s="2"/>
      <c r="V2269" s="2"/>
      <c r="W2269" s="2"/>
      <c r="X2269" s="55"/>
      <c r="Y2269" s="62"/>
      <c r="Z2269" s="62"/>
      <c r="AA2269" s="62"/>
      <c r="AB2269" s="62"/>
      <c r="AC2269" s="68"/>
      <c r="AD2269" s="2"/>
      <c r="AE2269" s="2"/>
      <c r="AF2269" s="2"/>
      <c r="AG2269" s="2"/>
      <c r="AH2269" s="55"/>
      <c r="AI2269" s="72"/>
      <c r="AJ2269" s="72"/>
      <c r="AK2269" s="72"/>
      <c r="AL2269" s="72"/>
      <c r="AM2269" s="80"/>
      <c r="AN2269" s="2"/>
      <c r="AO2269" s="2"/>
      <c r="AP2269" s="2"/>
      <c r="AQ2269" s="2"/>
      <c r="AR2269" s="55"/>
      <c r="AS2269" s="85"/>
      <c r="AT2269" s="85"/>
      <c r="AU2269" s="85"/>
      <c r="AV2269" s="85"/>
      <c r="AW2269" s="100"/>
      <c r="AX2269" s="2"/>
      <c r="AY2269" s="2"/>
      <c r="AZ2269" s="2"/>
      <c r="BA2269" s="2"/>
      <c r="BB2269" s="55"/>
      <c r="BC2269" s="105"/>
      <c r="BD2269" s="105"/>
      <c r="BE2269" s="105"/>
      <c r="BF2269" s="105"/>
      <c r="BG2269" s="109"/>
      <c r="BH2269" s="2"/>
      <c r="BI2269" s="2"/>
      <c r="BJ2269" s="2"/>
      <c r="BK2269" s="2"/>
      <c r="BL2269" s="55"/>
      <c r="BM2269" s="48"/>
      <c r="BN2269" s="48"/>
      <c r="BO2269" s="48"/>
      <c r="BP2269" s="48"/>
      <c r="BQ2269" s="117"/>
      <c r="BR2269" s="2"/>
      <c r="BS2269" s="2"/>
      <c r="BT2269" s="2"/>
      <c r="BU2269" s="2"/>
      <c r="BV2269" s="55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18" t="s">
        <v>5</v>
      </c>
      <c r="H2270" s="3">
        <v>2024</v>
      </c>
      <c r="I2270" s="20" t="s">
        <v>286</v>
      </c>
      <c r="J2270" s="8" t="s">
        <v>337</v>
      </c>
      <c r="K2270" s="8" t="s">
        <v>318</v>
      </c>
      <c r="L2270" s="163">
        <f t="shared" si="72"/>
        <v>0</v>
      </c>
      <c r="M2270" s="163">
        <f t="shared" si="73"/>
        <v>0</v>
      </c>
      <c r="N2270" s="181"/>
      <c r="O2270" s="53"/>
      <c r="P2270" s="53"/>
      <c r="Q2270" s="53"/>
      <c r="R2270" s="53"/>
      <c r="S2270" s="54"/>
      <c r="T2270" s="8"/>
      <c r="U2270" s="8"/>
      <c r="V2270" s="8"/>
      <c r="W2270" s="8"/>
      <c r="X2270" s="122"/>
      <c r="Y2270" s="135"/>
      <c r="Z2270" s="135"/>
      <c r="AA2270" s="135"/>
      <c r="AB2270" s="135"/>
      <c r="AC2270" s="136"/>
      <c r="AD2270" s="8"/>
      <c r="AE2270" s="8"/>
      <c r="AF2270" s="8"/>
      <c r="AG2270" s="8"/>
      <c r="AH2270" s="122"/>
      <c r="AI2270" s="137"/>
      <c r="AJ2270" s="137"/>
      <c r="AK2270" s="137"/>
      <c r="AL2270" s="137"/>
      <c r="AM2270" s="138"/>
      <c r="AN2270" s="8"/>
      <c r="AO2270" s="8"/>
      <c r="AP2270" s="8"/>
      <c r="AQ2270" s="8"/>
      <c r="AR2270" s="122"/>
      <c r="AS2270" s="139"/>
      <c r="AT2270" s="139"/>
      <c r="AU2270" s="139"/>
      <c r="AV2270" s="139"/>
      <c r="AW2270" s="140"/>
      <c r="AX2270" s="8"/>
      <c r="AY2270" s="8"/>
      <c r="AZ2270" s="8"/>
      <c r="BA2270" s="8"/>
      <c r="BB2270" s="122"/>
      <c r="BC2270" s="141"/>
      <c r="BD2270" s="141"/>
      <c r="BE2270" s="141"/>
      <c r="BF2270" s="141"/>
      <c r="BG2270" s="142"/>
      <c r="BH2270" s="8"/>
      <c r="BI2270" s="8"/>
      <c r="BJ2270" s="8"/>
      <c r="BK2270" s="8"/>
      <c r="BL2270" s="122"/>
      <c r="BM2270" s="143"/>
      <c r="BN2270" s="143"/>
      <c r="BO2270" s="143"/>
      <c r="BP2270" s="143"/>
      <c r="BQ2270" s="144"/>
      <c r="BR2270" s="8"/>
      <c r="BS2270" s="8"/>
      <c r="BT2270" s="8"/>
      <c r="BU2270" s="8"/>
      <c r="BV2270" s="122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18" t="s">
        <v>5</v>
      </c>
      <c r="H2271" s="3">
        <v>2024</v>
      </c>
      <c r="I2271" s="20" t="s">
        <v>286</v>
      </c>
      <c r="J2271" s="8" t="s">
        <v>338</v>
      </c>
      <c r="K2271" s="8" t="s">
        <v>339</v>
      </c>
      <c r="L2271" s="163">
        <f t="shared" si="72"/>
        <v>0</v>
      </c>
      <c r="M2271" s="163">
        <f t="shared" si="73"/>
        <v>0</v>
      </c>
      <c r="N2271" s="181"/>
      <c r="O2271" s="53"/>
      <c r="P2271" s="53"/>
      <c r="Q2271" s="53"/>
      <c r="R2271" s="53"/>
      <c r="S2271" s="54"/>
      <c r="T2271" s="8"/>
      <c r="U2271" s="8"/>
      <c r="V2271" s="8"/>
      <c r="W2271" s="8"/>
      <c r="X2271" s="122"/>
      <c r="Y2271" s="135"/>
      <c r="Z2271" s="135"/>
      <c r="AA2271" s="135"/>
      <c r="AB2271" s="135"/>
      <c r="AC2271" s="136"/>
      <c r="AD2271" s="8"/>
      <c r="AE2271" s="8"/>
      <c r="AF2271" s="8"/>
      <c r="AG2271" s="8"/>
      <c r="AH2271" s="122"/>
      <c r="AI2271" s="137"/>
      <c r="AJ2271" s="137"/>
      <c r="AK2271" s="137"/>
      <c r="AL2271" s="137"/>
      <c r="AM2271" s="138"/>
      <c r="AN2271" s="8"/>
      <c r="AO2271" s="8"/>
      <c r="AP2271" s="8"/>
      <c r="AQ2271" s="8"/>
      <c r="AR2271" s="122"/>
      <c r="AS2271" s="139"/>
      <c r="AT2271" s="139"/>
      <c r="AU2271" s="139"/>
      <c r="AV2271" s="139"/>
      <c r="AW2271" s="140"/>
      <c r="AX2271" s="8"/>
      <c r="AY2271" s="8"/>
      <c r="AZ2271" s="8"/>
      <c r="BA2271" s="8"/>
      <c r="BB2271" s="122"/>
      <c r="BC2271" s="141"/>
      <c r="BD2271" s="141"/>
      <c r="BE2271" s="141"/>
      <c r="BF2271" s="141"/>
      <c r="BG2271" s="142"/>
      <c r="BH2271" s="8"/>
      <c r="BI2271" s="8"/>
      <c r="BJ2271" s="8"/>
      <c r="BK2271" s="8"/>
      <c r="BL2271" s="122"/>
      <c r="BM2271" s="143"/>
      <c r="BN2271" s="143"/>
      <c r="BO2271" s="143"/>
      <c r="BP2271" s="143"/>
      <c r="BQ2271" s="144"/>
      <c r="BR2271" s="8"/>
      <c r="BS2271" s="8"/>
      <c r="BT2271" s="8"/>
      <c r="BU2271" s="8"/>
      <c r="BV2271" s="122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18" t="s">
        <v>5</v>
      </c>
      <c r="H2272" s="3">
        <v>2024</v>
      </c>
      <c r="I2272" s="20" t="s">
        <v>286</v>
      </c>
      <c r="J2272" s="8" t="s">
        <v>340</v>
      </c>
      <c r="K2272" s="8" t="s">
        <v>318</v>
      </c>
      <c r="L2272" s="163">
        <f t="shared" si="72"/>
        <v>0</v>
      </c>
      <c r="M2272" s="163">
        <f t="shared" si="73"/>
        <v>0</v>
      </c>
      <c r="N2272" s="181"/>
      <c r="O2272" s="53"/>
      <c r="P2272" s="53"/>
      <c r="Q2272" s="53"/>
      <c r="R2272" s="53"/>
      <c r="S2272" s="54"/>
      <c r="T2272" s="8"/>
      <c r="U2272" s="8"/>
      <c r="V2272" s="8"/>
      <c r="W2272" s="8"/>
      <c r="X2272" s="122"/>
      <c r="Y2272" s="135"/>
      <c r="Z2272" s="135"/>
      <c r="AA2272" s="135"/>
      <c r="AB2272" s="135"/>
      <c r="AC2272" s="136"/>
      <c r="AD2272" s="8"/>
      <c r="AE2272" s="8"/>
      <c r="AF2272" s="8"/>
      <c r="AG2272" s="8"/>
      <c r="AH2272" s="122"/>
      <c r="AI2272" s="137"/>
      <c r="AJ2272" s="137"/>
      <c r="AK2272" s="137"/>
      <c r="AL2272" s="137"/>
      <c r="AM2272" s="138"/>
      <c r="AN2272" s="8"/>
      <c r="AO2272" s="8"/>
      <c r="AP2272" s="8"/>
      <c r="AQ2272" s="8"/>
      <c r="AR2272" s="122"/>
      <c r="AS2272" s="139"/>
      <c r="AT2272" s="139"/>
      <c r="AU2272" s="139"/>
      <c r="AV2272" s="139"/>
      <c r="AW2272" s="140"/>
      <c r="AX2272" s="8"/>
      <c r="AY2272" s="8"/>
      <c r="AZ2272" s="8"/>
      <c r="BA2272" s="8"/>
      <c r="BB2272" s="122"/>
      <c r="BC2272" s="141"/>
      <c r="BD2272" s="141"/>
      <c r="BE2272" s="141"/>
      <c r="BF2272" s="141"/>
      <c r="BG2272" s="142"/>
      <c r="BH2272" s="8"/>
      <c r="BI2272" s="8"/>
      <c r="BJ2272" s="8"/>
      <c r="BK2272" s="8"/>
      <c r="BL2272" s="122"/>
      <c r="BM2272" s="143"/>
      <c r="BN2272" s="143"/>
      <c r="BO2272" s="143"/>
      <c r="BP2272" s="143"/>
      <c r="BQ2272" s="144"/>
      <c r="BR2272" s="8"/>
      <c r="BS2272" s="8"/>
      <c r="BT2272" s="8"/>
      <c r="BU2272" s="8"/>
      <c r="BV2272" s="122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18" t="s">
        <v>5</v>
      </c>
      <c r="H2273" s="3">
        <v>2024</v>
      </c>
      <c r="I2273" s="20" t="s">
        <v>286</v>
      </c>
      <c r="J2273" s="8" t="s">
        <v>341</v>
      </c>
      <c r="K2273" s="8" t="s">
        <v>320</v>
      </c>
      <c r="L2273" s="163">
        <f t="shared" si="72"/>
        <v>0</v>
      </c>
      <c r="M2273" s="163">
        <f t="shared" si="73"/>
        <v>0</v>
      </c>
      <c r="N2273" s="181"/>
      <c r="O2273" s="53"/>
      <c r="P2273" s="53"/>
      <c r="Q2273" s="53"/>
      <c r="R2273" s="53"/>
      <c r="S2273" s="54"/>
      <c r="T2273" s="8"/>
      <c r="U2273" s="8"/>
      <c r="V2273" s="8"/>
      <c r="W2273" s="8"/>
      <c r="X2273" s="122"/>
      <c r="Y2273" s="135"/>
      <c r="Z2273" s="135"/>
      <c r="AA2273" s="135"/>
      <c r="AB2273" s="135"/>
      <c r="AC2273" s="136"/>
      <c r="AD2273" s="8"/>
      <c r="AE2273" s="8"/>
      <c r="AF2273" s="8"/>
      <c r="AG2273" s="8"/>
      <c r="AH2273" s="122"/>
      <c r="AI2273" s="137"/>
      <c r="AJ2273" s="137"/>
      <c r="AK2273" s="137"/>
      <c r="AL2273" s="137"/>
      <c r="AM2273" s="138"/>
      <c r="AN2273" s="8"/>
      <c r="AO2273" s="8"/>
      <c r="AP2273" s="8"/>
      <c r="AQ2273" s="8"/>
      <c r="AR2273" s="122"/>
      <c r="AS2273" s="139"/>
      <c r="AT2273" s="139"/>
      <c r="AU2273" s="139"/>
      <c r="AV2273" s="139"/>
      <c r="AW2273" s="140"/>
      <c r="AX2273" s="8"/>
      <c r="AY2273" s="8"/>
      <c r="AZ2273" s="8"/>
      <c r="BA2273" s="8"/>
      <c r="BB2273" s="122"/>
      <c r="BC2273" s="141"/>
      <c r="BD2273" s="141"/>
      <c r="BE2273" s="141"/>
      <c r="BF2273" s="141"/>
      <c r="BG2273" s="142"/>
      <c r="BH2273" s="8"/>
      <c r="BI2273" s="8"/>
      <c r="BJ2273" s="8"/>
      <c r="BK2273" s="8"/>
      <c r="BL2273" s="122"/>
      <c r="BM2273" s="143"/>
      <c r="BN2273" s="143"/>
      <c r="BO2273" s="143"/>
      <c r="BP2273" s="143"/>
      <c r="BQ2273" s="144"/>
      <c r="BR2273" s="8"/>
      <c r="BS2273" s="8"/>
      <c r="BT2273" s="8"/>
      <c r="BU2273" s="8"/>
      <c r="BV2273" s="122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18" t="s">
        <v>5</v>
      </c>
      <c r="H2274" s="3">
        <v>2024</v>
      </c>
      <c r="I2274" s="20" t="s">
        <v>286</v>
      </c>
      <c r="J2274" s="8" t="s">
        <v>342</v>
      </c>
      <c r="K2274" s="8" t="s">
        <v>320</v>
      </c>
      <c r="L2274" s="163">
        <f t="shared" si="72"/>
        <v>0</v>
      </c>
      <c r="M2274" s="163">
        <f t="shared" si="73"/>
        <v>0</v>
      </c>
      <c r="N2274" s="181"/>
      <c r="O2274" s="53"/>
      <c r="P2274" s="53"/>
      <c r="Q2274" s="53"/>
      <c r="R2274" s="53"/>
      <c r="S2274" s="54"/>
      <c r="T2274" s="8"/>
      <c r="U2274" s="8"/>
      <c r="V2274" s="8"/>
      <c r="W2274" s="8"/>
      <c r="X2274" s="122"/>
      <c r="Y2274" s="135"/>
      <c r="Z2274" s="135"/>
      <c r="AA2274" s="135"/>
      <c r="AB2274" s="135"/>
      <c r="AC2274" s="136"/>
      <c r="AD2274" s="8"/>
      <c r="AE2274" s="8"/>
      <c r="AF2274" s="8"/>
      <c r="AG2274" s="8"/>
      <c r="AH2274" s="122"/>
      <c r="AI2274" s="137"/>
      <c r="AJ2274" s="137"/>
      <c r="AK2274" s="137"/>
      <c r="AL2274" s="137"/>
      <c r="AM2274" s="138"/>
      <c r="AN2274" s="8"/>
      <c r="AO2274" s="8"/>
      <c r="AP2274" s="8"/>
      <c r="AQ2274" s="8"/>
      <c r="AR2274" s="122"/>
      <c r="AS2274" s="139"/>
      <c r="AT2274" s="139"/>
      <c r="AU2274" s="139"/>
      <c r="AV2274" s="139"/>
      <c r="AW2274" s="140"/>
      <c r="AX2274" s="8"/>
      <c r="AY2274" s="8"/>
      <c r="AZ2274" s="8"/>
      <c r="BA2274" s="8"/>
      <c r="BB2274" s="122"/>
      <c r="BC2274" s="141"/>
      <c r="BD2274" s="141"/>
      <c r="BE2274" s="141"/>
      <c r="BF2274" s="141"/>
      <c r="BG2274" s="142"/>
      <c r="BH2274" s="8"/>
      <c r="BI2274" s="8"/>
      <c r="BJ2274" s="8"/>
      <c r="BK2274" s="8"/>
      <c r="BL2274" s="122"/>
      <c r="BM2274" s="143"/>
      <c r="BN2274" s="143"/>
      <c r="BO2274" s="143"/>
      <c r="BP2274" s="143"/>
      <c r="BQ2274" s="144"/>
      <c r="BR2274" s="8"/>
      <c r="BS2274" s="8"/>
      <c r="BT2274" s="8"/>
      <c r="BU2274" s="8"/>
      <c r="BV2274" s="122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18" t="s">
        <v>5</v>
      </c>
      <c r="H2275" s="3">
        <v>2024</v>
      </c>
      <c r="I2275" s="20" t="s">
        <v>286</v>
      </c>
      <c r="J2275" s="8" t="s">
        <v>343</v>
      </c>
      <c r="K2275" s="8" t="s">
        <v>339</v>
      </c>
      <c r="L2275" s="163">
        <f t="shared" si="72"/>
        <v>0</v>
      </c>
      <c r="M2275" s="163">
        <f t="shared" si="73"/>
        <v>0</v>
      </c>
      <c r="N2275" s="181"/>
      <c r="O2275" s="53"/>
      <c r="P2275" s="53"/>
      <c r="Q2275" s="53"/>
      <c r="R2275" s="53"/>
      <c r="S2275" s="54"/>
      <c r="T2275" s="8"/>
      <c r="U2275" s="8"/>
      <c r="V2275" s="8"/>
      <c r="W2275" s="8"/>
      <c r="X2275" s="122"/>
      <c r="Y2275" s="135"/>
      <c r="Z2275" s="135"/>
      <c r="AA2275" s="135"/>
      <c r="AB2275" s="135"/>
      <c r="AC2275" s="136"/>
      <c r="AD2275" s="8"/>
      <c r="AE2275" s="8"/>
      <c r="AF2275" s="8"/>
      <c r="AG2275" s="8"/>
      <c r="AH2275" s="122"/>
      <c r="AI2275" s="137"/>
      <c r="AJ2275" s="137"/>
      <c r="AK2275" s="137"/>
      <c r="AL2275" s="137"/>
      <c r="AM2275" s="138"/>
      <c r="AN2275" s="8"/>
      <c r="AO2275" s="8"/>
      <c r="AP2275" s="8"/>
      <c r="AQ2275" s="8"/>
      <c r="AR2275" s="122"/>
      <c r="AS2275" s="139"/>
      <c r="AT2275" s="139"/>
      <c r="AU2275" s="139"/>
      <c r="AV2275" s="139"/>
      <c r="AW2275" s="140"/>
      <c r="AX2275" s="8"/>
      <c r="AY2275" s="8"/>
      <c r="AZ2275" s="8"/>
      <c r="BA2275" s="8"/>
      <c r="BB2275" s="122"/>
      <c r="BC2275" s="141"/>
      <c r="BD2275" s="141"/>
      <c r="BE2275" s="141"/>
      <c r="BF2275" s="141"/>
      <c r="BG2275" s="142"/>
      <c r="BH2275" s="8"/>
      <c r="BI2275" s="8"/>
      <c r="BJ2275" s="8"/>
      <c r="BK2275" s="8"/>
      <c r="BL2275" s="122"/>
      <c r="BM2275" s="143"/>
      <c r="BN2275" s="143"/>
      <c r="BO2275" s="143"/>
      <c r="BP2275" s="143"/>
      <c r="BQ2275" s="144"/>
      <c r="BR2275" s="8"/>
      <c r="BS2275" s="8"/>
      <c r="BT2275" s="8"/>
      <c r="BU2275" s="8"/>
      <c r="BV2275" s="122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18" t="s">
        <v>5</v>
      </c>
      <c r="H2276" s="3">
        <v>2024</v>
      </c>
      <c r="I2276" s="20" t="s">
        <v>288</v>
      </c>
      <c r="J2276" s="8" t="s">
        <v>344</v>
      </c>
      <c r="K2276" s="8" t="s">
        <v>318</v>
      </c>
      <c r="L2276" s="163">
        <f t="shared" si="72"/>
        <v>0</v>
      </c>
      <c r="M2276" s="163">
        <f t="shared" si="73"/>
        <v>0</v>
      </c>
      <c r="N2276" s="181"/>
      <c r="O2276" s="53"/>
      <c r="P2276" s="53"/>
      <c r="Q2276" s="53"/>
      <c r="R2276" s="53"/>
      <c r="S2276" s="54"/>
      <c r="T2276" s="8"/>
      <c r="U2276" s="8"/>
      <c r="V2276" s="8"/>
      <c r="W2276" s="8"/>
      <c r="X2276" s="122"/>
      <c r="Y2276" s="135"/>
      <c r="Z2276" s="135"/>
      <c r="AA2276" s="135"/>
      <c r="AB2276" s="135"/>
      <c r="AC2276" s="136"/>
      <c r="AD2276" s="8"/>
      <c r="AE2276" s="8"/>
      <c r="AF2276" s="8"/>
      <c r="AG2276" s="8"/>
      <c r="AH2276" s="122"/>
      <c r="AI2276" s="137"/>
      <c r="AJ2276" s="137"/>
      <c r="AK2276" s="137"/>
      <c r="AL2276" s="137"/>
      <c r="AM2276" s="138"/>
      <c r="AN2276" s="8"/>
      <c r="AO2276" s="8"/>
      <c r="AP2276" s="8"/>
      <c r="AQ2276" s="8"/>
      <c r="AR2276" s="122"/>
      <c r="AS2276" s="139"/>
      <c r="AT2276" s="139"/>
      <c r="AU2276" s="139"/>
      <c r="AV2276" s="139"/>
      <c r="AW2276" s="140"/>
      <c r="AX2276" s="8"/>
      <c r="AY2276" s="8"/>
      <c r="AZ2276" s="8"/>
      <c r="BA2276" s="8"/>
      <c r="BB2276" s="122"/>
      <c r="BC2276" s="141"/>
      <c r="BD2276" s="141"/>
      <c r="BE2276" s="141"/>
      <c r="BF2276" s="141"/>
      <c r="BG2276" s="142"/>
      <c r="BH2276" s="8"/>
      <c r="BI2276" s="8"/>
      <c r="BJ2276" s="8"/>
      <c r="BK2276" s="8"/>
      <c r="BL2276" s="122"/>
      <c r="BM2276" s="143"/>
      <c r="BN2276" s="143"/>
      <c r="BO2276" s="143"/>
      <c r="BP2276" s="143"/>
      <c r="BQ2276" s="144"/>
      <c r="BR2276" s="8"/>
      <c r="BS2276" s="8"/>
      <c r="BT2276" s="8"/>
      <c r="BU2276" s="8"/>
      <c r="BV2276" s="122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18" t="s">
        <v>5</v>
      </c>
      <c r="H2277" s="3">
        <v>2024</v>
      </c>
      <c r="I2277" s="20" t="s">
        <v>288</v>
      </c>
      <c r="J2277" s="2" t="s">
        <v>351</v>
      </c>
      <c r="K2277" s="2" t="s">
        <v>318</v>
      </c>
      <c r="L2277" s="163">
        <f t="shared" si="72"/>
        <v>0</v>
      </c>
      <c r="M2277" s="163">
        <f t="shared" si="73"/>
        <v>0</v>
      </c>
      <c r="N2277" s="181"/>
      <c r="O2277" s="53"/>
      <c r="P2277" s="53"/>
      <c r="Q2277" s="53"/>
      <c r="R2277" s="53"/>
      <c r="S2277" s="54"/>
      <c r="T2277" s="8"/>
      <c r="U2277" s="8"/>
      <c r="V2277" s="8"/>
      <c r="W2277" s="8"/>
      <c r="X2277" s="122"/>
      <c r="Y2277" s="135"/>
      <c r="Z2277" s="135"/>
      <c r="AA2277" s="135"/>
      <c r="AB2277" s="135"/>
      <c r="AC2277" s="136"/>
      <c r="AD2277" s="8"/>
      <c r="AE2277" s="8"/>
      <c r="AF2277" s="8"/>
      <c r="AG2277" s="8"/>
      <c r="AH2277" s="122"/>
      <c r="AI2277" s="137"/>
      <c r="AJ2277" s="137"/>
      <c r="AK2277" s="137"/>
      <c r="AL2277" s="137"/>
      <c r="AM2277" s="138"/>
      <c r="AN2277" s="8"/>
      <c r="AO2277" s="8"/>
      <c r="AP2277" s="8"/>
      <c r="AQ2277" s="8"/>
      <c r="AR2277" s="122"/>
      <c r="AS2277" s="139"/>
      <c r="AT2277" s="139"/>
      <c r="AU2277" s="139"/>
      <c r="AV2277" s="139"/>
      <c r="AW2277" s="140"/>
      <c r="AX2277" s="8"/>
      <c r="AY2277" s="8"/>
      <c r="AZ2277" s="8"/>
      <c r="BA2277" s="8"/>
      <c r="BB2277" s="122"/>
      <c r="BC2277" s="141"/>
      <c r="BD2277" s="141"/>
      <c r="BE2277" s="141"/>
      <c r="BF2277" s="141"/>
      <c r="BG2277" s="142"/>
      <c r="BH2277" s="8"/>
      <c r="BI2277" s="8"/>
      <c r="BJ2277" s="8"/>
      <c r="BK2277" s="8"/>
      <c r="BL2277" s="122"/>
      <c r="BM2277" s="143"/>
      <c r="BN2277" s="143"/>
      <c r="BO2277" s="143"/>
      <c r="BP2277" s="143"/>
      <c r="BQ2277" s="144"/>
      <c r="BR2277" s="8"/>
      <c r="BS2277" s="8"/>
      <c r="BT2277" s="8"/>
      <c r="BU2277" s="8"/>
      <c r="BV2277" s="122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18" t="s">
        <v>5</v>
      </c>
      <c r="H2278" s="3">
        <v>2024</v>
      </c>
      <c r="I2278" s="20" t="s">
        <v>288</v>
      </c>
      <c r="J2278" s="2" t="s">
        <v>352</v>
      </c>
      <c r="K2278" s="2" t="s">
        <v>321</v>
      </c>
      <c r="L2278" s="163">
        <f t="shared" si="72"/>
        <v>0</v>
      </c>
      <c r="M2278" s="163">
        <f t="shared" si="73"/>
        <v>0</v>
      </c>
      <c r="N2278" s="181"/>
      <c r="O2278" s="33"/>
      <c r="P2278" s="33"/>
      <c r="Q2278" s="33"/>
      <c r="R2278" s="33"/>
      <c r="S2278" s="42"/>
      <c r="T2278" s="2"/>
      <c r="U2278" s="2"/>
      <c r="V2278" s="2"/>
      <c r="W2278" s="2"/>
      <c r="X2278" s="55"/>
      <c r="Y2278" s="62"/>
      <c r="Z2278" s="62"/>
      <c r="AA2278" s="62"/>
      <c r="AB2278" s="62"/>
      <c r="AC2278" s="68"/>
      <c r="AD2278" s="2"/>
      <c r="AE2278" s="2"/>
      <c r="AF2278" s="2"/>
      <c r="AG2278" s="2"/>
      <c r="AH2278" s="55"/>
      <c r="AI2278" s="72"/>
      <c r="AJ2278" s="72"/>
      <c r="AK2278" s="72"/>
      <c r="AL2278" s="72"/>
      <c r="AM2278" s="80"/>
      <c r="AN2278" s="2"/>
      <c r="AO2278" s="2"/>
      <c r="AP2278" s="2"/>
      <c r="AQ2278" s="2"/>
      <c r="AR2278" s="55"/>
      <c r="AS2278" s="85"/>
      <c r="AT2278" s="85"/>
      <c r="AU2278" s="85"/>
      <c r="AV2278" s="85"/>
      <c r="AW2278" s="100"/>
      <c r="AX2278" s="2"/>
      <c r="AY2278" s="2"/>
      <c r="AZ2278" s="2"/>
      <c r="BA2278" s="2"/>
      <c r="BB2278" s="55"/>
      <c r="BC2278" s="105"/>
      <c r="BD2278" s="105"/>
      <c r="BE2278" s="105"/>
      <c r="BF2278" s="105"/>
      <c r="BG2278" s="109"/>
      <c r="BH2278" s="2"/>
      <c r="BI2278" s="2"/>
      <c r="BJ2278" s="2"/>
      <c r="BK2278" s="2"/>
      <c r="BL2278" s="55"/>
      <c r="BM2278" s="48"/>
      <c r="BN2278" s="48"/>
      <c r="BO2278" s="48"/>
      <c r="BP2278" s="48"/>
      <c r="BQ2278" s="117"/>
      <c r="BR2278" s="2"/>
      <c r="BS2278" s="2"/>
      <c r="BT2278" s="2"/>
      <c r="BU2278" s="2"/>
      <c r="BV2278" s="55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18" t="s">
        <v>5</v>
      </c>
      <c r="H2279" s="3">
        <v>2024</v>
      </c>
      <c r="I2279" s="20" t="s">
        <v>288</v>
      </c>
      <c r="J2279" s="2" t="s">
        <v>345</v>
      </c>
      <c r="K2279" s="2" t="s">
        <v>318</v>
      </c>
      <c r="L2279" s="163">
        <f t="shared" si="72"/>
        <v>0</v>
      </c>
      <c r="M2279" s="163">
        <f t="shared" si="73"/>
        <v>0</v>
      </c>
      <c r="N2279" s="181"/>
      <c r="O2279" s="34"/>
      <c r="P2279" s="33"/>
      <c r="Q2279" s="33"/>
      <c r="R2279" s="33"/>
      <c r="S2279" s="42"/>
      <c r="T2279" s="3"/>
      <c r="U2279" s="2"/>
      <c r="V2279" s="2"/>
      <c r="W2279" s="2"/>
      <c r="X2279" s="55"/>
      <c r="Y2279" s="64"/>
      <c r="Z2279" s="62"/>
      <c r="AA2279" s="62"/>
      <c r="AB2279" s="62"/>
      <c r="AC2279" s="68"/>
      <c r="AD2279" s="3"/>
      <c r="AE2279" s="2"/>
      <c r="AF2279" s="2"/>
      <c r="AG2279" s="2"/>
      <c r="AH2279" s="55"/>
      <c r="AI2279" s="73"/>
      <c r="AJ2279" s="72"/>
      <c r="AK2279" s="72"/>
      <c r="AL2279" s="72"/>
      <c r="AM2279" s="80"/>
      <c r="AN2279" s="3"/>
      <c r="AO2279" s="2"/>
      <c r="AP2279" s="2"/>
      <c r="AQ2279" s="2"/>
      <c r="AR2279" s="55"/>
      <c r="AS2279" s="86"/>
      <c r="AT2279" s="85"/>
      <c r="AU2279" s="85"/>
      <c r="AV2279" s="85"/>
      <c r="AW2279" s="100"/>
      <c r="AX2279" s="3"/>
      <c r="AY2279" s="2"/>
      <c r="AZ2279" s="2"/>
      <c r="BA2279" s="2"/>
      <c r="BB2279" s="55"/>
      <c r="BC2279" s="106"/>
      <c r="BD2279" s="105"/>
      <c r="BE2279" s="105"/>
      <c r="BF2279" s="105"/>
      <c r="BG2279" s="109"/>
      <c r="BH2279" s="3"/>
      <c r="BI2279" s="2"/>
      <c r="BJ2279" s="2"/>
      <c r="BK2279" s="2"/>
      <c r="BL2279" s="55"/>
      <c r="BM2279" s="49"/>
      <c r="BN2279" s="48"/>
      <c r="BO2279" s="48"/>
      <c r="BP2279" s="48"/>
      <c r="BQ2279" s="117"/>
      <c r="BR2279" s="3"/>
      <c r="BS2279" s="2"/>
      <c r="BT2279" s="2"/>
      <c r="BU2279" s="2"/>
      <c r="BV2279" s="55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18" t="s">
        <v>5</v>
      </c>
      <c r="H2280" s="3">
        <v>2024</v>
      </c>
      <c r="I2280" s="20" t="s">
        <v>289</v>
      </c>
      <c r="J2280" s="2" t="s">
        <v>268</v>
      </c>
      <c r="K2280" s="2" t="s">
        <v>318</v>
      </c>
      <c r="L2280" s="163">
        <f t="shared" si="72"/>
        <v>0</v>
      </c>
      <c r="M2280" s="163">
        <f t="shared" si="73"/>
        <v>0</v>
      </c>
      <c r="N2280" s="181"/>
      <c r="O2280" s="33"/>
      <c r="P2280" s="33"/>
      <c r="Q2280" s="33"/>
      <c r="R2280" s="33"/>
      <c r="S2280" s="42"/>
      <c r="T2280" s="2"/>
      <c r="U2280" s="2"/>
      <c r="V2280" s="2"/>
      <c r="W2280" s="2"/>
      <c r="X2280" s="55"/>
      <c r="Y2280" s="62"/>
      <c r="Z2280" s="62"/>
      <c r="AA2280" s="62"/>
      <c r="AB2280" s="62"/>
      <c r="AC2280" s="68"/>
      <c r="AD2280" s="2"/>
      <c r="AE2280" s="2"/>
      <c r="AF2280" s="2"/>
      <c r="AG2280" s="2"/>
      <c r="AH2280" s="55"/>
      <c r="AI2280" s="72"/>
      <c r="AJ2280" s="72"/>
      <c r="AK2280" s="72"/>
      <c r="AL2280" s="72"/>
      <c r="AM2280" s="80"/>
      <c r="AN2280" s="2"/>
      <c r="AO2280" s="2"/>
      <c r="AP2280" s="2"/>
      <c r="AQ2280" s="2"/>
      <c r="AR2280" s="55"/>
      <c r="AS2280" s="85"/>
      <c r="AT2280" s="85"/>
      <c r="AU2280" s="85"/>
      <c r="AV2280" s="85"/>
      <c r="AW2280" s="100"/>
      <c r="AX2280" s="2"/>
      <c r="AY2280" s="2"/>
      <c r="AZ2280" s="2"/>
      <c r="BA2280" s="2"/>
      <c r="BB2280" s="55"/>
      <c r="BC2280" s="105"/>
      <c r="BD2280" s="105"/>
      <c r="BE2280" s="105"/>
      <c r="BF2280" s="105"/>
      <c r="BG2280" s="109"/>
      <c r="BH2280" s="2"/>
      <c r="BI2280" s="2"/>
      <c r="BJ2280" s="2"/>
      <c r="BK2280" s="2"/>
      <c r="BL2280" s="55"/>
      <c r="BM2280" s="48"/>
      <c r="BN2280" s="48"/>
      <c r="BO2280" s="48"/>
      <c r="BP2280" s="48"/>
      <c r="BQ2280" s="117"/>
      <c r="BR2280" s="2"/>
      <c r="BS2280" s="2"/>
      <c r="BT2280" s="2"/>
      <c r="BU2280" s="2"/>
      <c r="BV2280" s="55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18" t="s">
        <v>5</v>
      </c>
      <c r="H2281" s="3">
        <v>2024</v>
      </c>
      <c r="I2281" s="20" t="s">
        <v>289</v>
      </c>
      <c r="J2281" s="2" t="s">
        <v>292</v>
      </c>
      <c r="K2281" s="2" t="s">
        <v>318</v>
      </c>
      <c r="L2281" s="163">
        <f t="shared" si="72"/>
        <v>0</v>
      </c>
      <c r="M2281" s="163">
        <f t="shared" si="73"/>
        <v>0</v>
      </c>
      <c r="N2281" s="181"/>
      <c r="O2281" s="33"/>
      <c r="P2281" s="33"/>
      <c r="Q2281" s="33"/>
      <c r="R2281" s="33"/>
      <c r="S2281" s="42"/>
      <c r="T2281" s="2"/>
      <c r="U2281" s="2"/>
      <c r="V2281" s="2"/>
      <c r="W2281" s="2"/>
      <c r="X2281" s="55"/>
      <c r="Y2281" s="62"/>
      <c r="Z2281" s="62"/>
      <c r="AA2281" s="62"/>
      <c r="AB2281" s="62"/>
      <c r="AC2281" s="68"/>
      <c r="AD2281" s="2"/>
      <c r="AE2281" s="2"/>
      <c r="AF2281" s="2"/>
      <c r="AG2281" s="2"/>
      <c r="AH2281" s="55"/>
      <c r="AI2281" s="72"/>
      <c r="AJ2281" s="72"/>
      <c r="AK2281" s="72"/>
      <c r="AL2281" s="72"/>
      <c r="AM2281" s="80"/>
      <c r="AN2281" s="2"/>
      <c r="AO2281" s="2"/>
      <c r="AP2281" s="2"/>
      <c r="AQ2281" s="2"/>
      <c r="AR2281" s="55"/>
      <c r="AS2281" s="85"/>
      <c r="AT2281" s="85"/>
      <c r="AU2281" s="85"/>
      <c r="AV2281" s="85"/>
      <c r="AW2281" s="100"/>
      <c r="AX2281" s="2"/>
      <c r="AY2281" s="2"/>
      <c r="AZ2281" s="2"/>
      <c r="BA2281" s="2"/>
      <c r="BB2281" s="55"/>
      <c r="BC2281" s="105"/>
      <c r="BD2281" s="105"/>
      <c r="BE2281" s="105"/>
      <c r="BF2281" s="105"/>
      <c r="BG2281" s="109"/>
      <c r="BH2281" s="2"/>
      <c r="BI2281" s="2"/>
      <c r="BJ2281" s="2"/>
      <c r="BK2281" s="2"/>
      <c r="BL2281" s="55"/>
      <c r="BM2281" s="48"/>
      <c r="BN2281" s="48"/>
      <c r="BO2281" s="48"/>
      <c r="BP2281" s="48"/>
      <c r="BQ2281" s="117"/>
      <c r="BR2281" s="2"/>
      <c r="BS2281" s="2"/>
      <c r="BT2281" s="2"/>
      <c r="BU2281" s="2"/>
      <c r="BV2281" s="55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18" t="s">
        <v>5</v>
      </c>
      <c r="H2282" s="3">
        <v>2024</v>
      </c>
      <c r="I2282" s="20" t="s">
        <v>285</v>
      </c>
      <c r="J2282" s="2" t="s">
        <v>293</v>
      </c>
      <c r="K2282" s="2" t="s">
        <v>318</v>
      </c>
      <c r="L2282" s="163">
        <f t="shared" si="72"/>
        <v>0</v>
      </c>
      <c r="M2282" s="163">
        <f t="shared" si="73"/>
        <v>0</v>
      </c>
      <c r="N2282" s="181"/>
      <c r="O2282" s="33"/>
      <c r="P2282" s="33"/>
      <c r="Q2282" s="33"/>
      <c r="R2282" s="34"/>
      <c r="S2282" s="41"/>
      <c r="T2282" s="2"/>
      <c r="U2282" s="2"/>
      <c r="V2282" s="2"/>
      <c r="W2282" s="3"/>
      <c r="X2282" s="56"/>
      <c r="Y2282" s="62"/>
      <c r="Z2282" s="62"/>
      <c r="AA2282" s="62"/>
      <c r="AB2282" s="64"/>
      <c r="AC2282" s="69"/>
      <c r="AD2282" s="2"/>
      <c r="AE2282" s="2"/>
      <c r="AF2282" s="2"/>
      <c r="AG2282" s="3"/>
      <c r="AH2282" s="56"/>
      <c r="AI2282" s="72"/>
      <c r="AJ2282" s="72"/>
      <c r="AK2282" s="72"/>
      <c r="AL2282" s="73"/>
      <c r="AM2282" s="81"/>
      <c r="AN2282" s="2"/>
      <c r="AO2282" s="2"/>
      <c r="AP2282" s="2"/>
      <c r="AQ2282" s="3"/>
      <c r="AR2282" s="56"/>
      <c r="AS2282" s="85"/>
      <c r="AT2282" s="85"/>
      <c r="AU2282" s="85"/>
      <c r="AV2282" s="86"/>
      <c r="AW2282" s="101"/>
      <c r="AX2282" s="2"/>
      <c r="AY2282" s="2"/>
      <c r="AZ2282" s="2"/>
      <c r="BA2282" s="3"/>
      <c r="BB2282" s="56"/>
      <c r="BC2282" s="105"/>
      <c r="BD2282" s="105"/>
      <c r="BE2282" s="105"/>
      <c r="BF2282" s="106"/>
      <c r="BG2282" s="110"/>
      <c r="BH2282" s="2"/>
      <c r="BI2282" s="2"/>
      <c r="BJ2282" s="2"/>
      <c r="BK2282" s="3"/>
      <c r="BL2282" s="56"/>
      <c r="BM2282" s="48"/>
      <c r="BN2282" s="48"/>
      <c r="BO2282" s="48"/>
      <c r="BP2282" s="49"/>
      <c r="BQ2282" s="118"/>
      <c r="BR2282" s="2"/>
      <c r="BS2282" s="2"/>
      <c r="BT2282" s="2"/>
      <c r="BU2282" s="3"/>
      <c r="BV2282" s="56"/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18" t="s">
        <v>5</v>
      </c>
      <c r="H2283" s="3">
        <v>2024</v>
      </c>
      <c r="I2283" s="20" t="s">
        <v>287</v>
      </c>
      <c r="J2283" s="2" t="s">
        <v>269</v>
      </c>
      <c r="K2283" s="2" t="s">
        <v>320</v>
      </c>
      <c r="L2283" s="163">
        <f t="shared" si="72"/>
        <v>4</v>
      </c>
      <c r="M2283" s="163">
        <f t="shared" si="73"/>
        <v>6.4909999999999997</v>
      </c>
      <c r="N2283" s="181"/>
      <c r="O2283" s="33"/>
      <c r="P2283" s="33"/>
      <c r="Q2283" s="33"/>
      <c r="R2283" s="33"/>
      <c r="S2283" s="42"/>
      <c r="T2283" s="2"/>
      <c r="U2283" s="2"/>
      <c r="V2283" s="2"/>
      <c r="W2283" s="2"/>
      <c r="X2283" s="55"/>
      <c r="Y2283" s="62"/>
      <c r="Z2283" s="62"/>
      <c r="AA2283" s="62"/>
      <c r="AB2283" s="64">
        <v>3</v>
      </c>
      <c r="AC2283" s="68">
        <v>3.911</v>
      </c>
      <c r="AD2283" s="2"/>
      <c r="AE2283" s="2"/>
      <c r="AF2283" s="2"/>
      <c r="AG2283" s="2"/>
      <c r="AH2283" s="55"/>
      <c r="AI2283" s="72"/>
      <c r="AJ2283" s="72"/>
      <c r="AK2283" s="72"/>
      <c r="AL2283" s="72"/>
      <c r="AM2283" s="80"/>
      <c r="AN2283" s="2"/>
      <c r="AO2283" s="2"/>
      <c r="AP2283" s="2"/>
      <c r="AQ2283" s="2"/>
      <c r="AR2283" s="55"/>
      <c r="AS2283" s="85"/>
      <c r="AT2283" s="85"/>
      <c r="AU2283" s="85"/>
      <c r="AV2283" s="85"/>
      <c r="AW2283" s="100"/>
      <c r="AX2283" s="2"/>
      <c r="AY2283" s="2"/>
      <c r="AZ2283" s="2"/>
      <c r="BA2283" s="2">
        <v>1</v>
      </c>
      <c r="BB2283" s="55">
        <v>2.58</v>
      </c>
      <c r="BC2283" s="105"/>
      <c r="BD2283" s="105"/>
      <c r="BE2283" s="105"/>
      <c r="BF2283" s="105"/>
      <c r="BG2283" s="109"/>
      <c r="BH2283" s="2"/>
      <c r="BI2283" s="2"/>
      <c r="BJ2283" s="2"/>
      <c r="BK2283" s="2"/>
      <c r="BL2283" s="55"/>
      <c r="BM2283" s="48"/>
      <c r="BN2283" s="48"/>
      <c r="BO2283" s="48"/>
      <c r="BP2283" s="48"/>
      <c r="BQ2283" s="117"/>
      <c r="BR2283" s="2"/>
      <c r="BS2283" s="2"/>
      <c r="BT2283" s="2"/>
      <c r="BU2283" s="2"/>
      <c r="BV2283" s="55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18" t="s">
        <v>5</v>
      </c>
      <c r="H2284" s="3">
        <v>2024</v>
      </c>
      <c r="I2284" s="20" t="s">
        <v>287</v>
      </c>
      <c r="J2284" s="2" t="s">
        <v>270</v>
      </c>
      <c r="K2284" s="2" t="s">
        <v>320</v>
      </c>
      <c r="L2284" s="163">
        <f t="shared" si="72"/>
        <v>0</v>
      </c>
      <c r="M2284" s="163">
        <f t="shared" si="73"/>
        <v>0</v>
      </c>
      <c r="N2284" s="181"/>
      <c r="O2284" s="33"/>
      <c r="P2284" s="33"/>
      <c r="Q2284" s="33"/>
      <c r="R2284" s="33"/>
      <c r="S2284" s="42"/>
      <c r="T2284" s="2"/>
      <c r="U2284" s="2"/>
      <c r="V2284" s="2"/>
      <c r="W2284" s="2"/>
      <c r="X2284" s="55"/>
      <c r="Y2284" s="62"/>
      <c r="Z2284" s="62"/>
      <c r="AA2284" s="62"/>
      <c r="AB2284" s="62"/>
      <c r="AC2284" s="68"/>
      <c r="AD2284" s="2"/>
      <c r="AE2284" s="2"/>
      <c r="AF2284" s="2"/>
      <c r="AG2284" s="2"/>
      <c r="AH2284" s="55"/>
      <c r="AI2284" s="72"/>
      <c r="AJ2284" s="72"/>
      <c r="AK2284" s="72"/>
      <c r="AL2284" s="72"/>
      <c r="AM2284" s="80"/>
      <c r="AN2284" s="2"/>
      <c r="AO2284" s="2"/>
      <c r="AP2284" s="2"/>
      <c r="AQ2284" s="2"/>
      <c r="AR2284" s="55"/>
      <c r="AS2284" s="85"/>
      <c r="AT2284" s="85"/>
      <c r="AU2284" s="85"/>
      <c r="AV2284" s="85"/>
      <c r="AW2284" s="100"/>
      <c r="AX2284" s="2"/>
      <c r="AY2284" s="2"/>
      <c r="AZ2284" s="2"/>
      <c r="BA2284" s="2"/>
      <c r="BB2284" s="55"/>
      <c r="BC2284" s="105"/>
      <c r="BD2284" s="105"/>
      <c r="BE2284" s="105"/>
      <c r="BF2284" s="105"/>
      <c r="BG2284" s="109"/>
      <c r="BH2284" s="2"/>
      <c r="BI2284" s="2"/>
      <c r="BJ2284" s="2"/>
      <c r="BK2284" s="2"/>
      <c r="BL2284" s="55"/>
      <c r="BM2284" s="48"/>
      <c r="BN2284" s="48"/>
      <c r="BO2284" s="48"/>
      <c r="BP2284" s="48"/>
      <c r="BQ2284" s="117"/>
      <c r="BR2284" s="2"/>
      <c r="BS2284" s="2"/>
      <c r="BT2284" s="2"/>
      <c r="BU2284" s="2"/>
      <c r="BV2284" s="55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18" t="s">
        <v>5</v>
      </c>
      <c r="H2285" s="3">
        <v>2024</v>
      </c>
      <c r="I2285" s="20" t="s">
        <v>290</v>
      </c>
      <c r="J2285" s="2" t="s">
        <v>271</v>
      </c>
      <c r="K2285" s="2" t="s">
        <v>321</v>
      </c>
      <c r="L2285" s="163">
        <f t="shared" si="72"/>
        <v>0</v>
      </c>
      <c r="M2285" s="163">
        <f t="shared" si="73"/>
        <v>0</v>
      </c>
      <c r="N2285" s="181"/>
      <c r="O2285" s="33"/>
      <c r="P2285" s="33"/>
      <c r="Q2285" s="33"/>
      <c r="R2285" s="33"/>
      <c r="S2285" s="42"/>
      <c r="T2285" s="2"/>
      <c r="U2285" s="2"/>
      <c r="V2285" s="2"/>
      <c r="W2285" s="2"/>
      <c r="X2285" s="55"/>
      <c r="Y2285" s="62"/>
      <c r="Z2285" s="62"/>
      <c r="AA2285" s="62"/>
      <c r="AB2285" s="62"/>
      <c r="AC2285" s="68"/>
      <c r="AD2285" s="2"/>
      <c r="AE2285" s="2"/>
      <c r="AF2285" s="2"/>
      <c r="AG2285" s="2"/>
      <c r="AH2285" s="55"/>
      <c r="AI2285" s="72"/>
      <c r="AJ2285" s="72"/>
      <c r="AK2285" s="72"/>
      <c r="AL2285" s="72"/>
      <c r="AM2285" s="80"/>
      <c r="AN2285" s="2"/>
      <c r="AO2285" s="2"/>
      <c r="AP2285" s="2"/>
      <c r="AQ2285" s="2"/>
      <c r="AR2285" s="55"/>
      <c r="AS2285" s="85"/>
      <c r="AT2285" s="85"/>
      <c r="AU2285" s="85"/>
      <c r="AV2285" s="85"/>
      <c r="AW2285" s="100"/>
      <c r="AX2285" s="2"/>
      <c r="AY2285" s="2"/>
      <c r="AZ2285" s="2"/>
      <c r="BA2285" s="2"/>
      <c r="BB2285" s="55"/>
      <c r="BC2285" s="105"/>
      <c r="BD2285" s="105"/>
      <c r="BE2285" s="105"/>
      <c r="BF2285" s="105"/>
      <c r="BG2285" s="109"/>
      <c r="BH2285" s="2"/>
      <c r="BI2285" s="2"/>
      <c r="BJ2285" s="2"/>
      <c r="BK2285" s="2"/>
      <c r="BL2285" s="55"/>
      <c r="BM2285" s="48"/>
      <c r="BN2285" s="48"/>
      <c r="BO2285" s="48"/>
      <c r="BP2285" s="48"/>
      <c r="BQ2285" s="117"/>
      <c r="BR2285" s="2"/>
      <c r="BS2285" s="2"/>
      <c r="BT2285" s="2"/>
      <c r="BU2285" s="2"/>
      <c r="BV2285" s="55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18" t="s">
        <v>5</v>
      </c>
      <c r="H2286" s="3">
        <v>2024</v>
      </c>
      <c r="I2286" s="20" t="s">
        <v>284</v>
      </c>
      <c r="J2286" s="2" t="s">
        <v>294</v>
      </c>
      <c r="K2286" s="2" t="s">
        <v>320</v>
      </c>
      <c r="L2286" s="163">
        <f t="shared" si="72"/>
        <v>0</v>
      </c>
      <c r="M2286" s="163">
        <f t="shared" si="73"/>
        <v>0</v>
      </c>
      <c r="N2286" s="181"/>
      <c r="O2286" s="36"/>
      <c r="P2286" s="33"/>
      <c r="Q2286" s="33"/>
      <c r="R2286" s="33"/>
      <c r="S2286" s="42"/>
      <c r="T2286" s="30"/>
      <c r="U2286" s="2"/>
      <c r="V2286" s="2"/>
      <c r="W2286" s="2"/>
      <c r="X2286" s="55"/>
      <c r="Y2286" s="65"/>
      <c r="Z2286" s="62"/>
      <c r="AA2286" s="62"/>
      <c r="AB2286" s="62"/>
      <c r="AC2286" s="68"/>
      <c r="AD2286" s="30"/>
      <c r="AE2286" s="2"/>
      <c r="AF2286" s="2"/>
      <c r="AG2286" s="2"/>
      <c r="AH2286" s="55"/>
      <c r="AI2286" s="75"/>
      <c r="AJ2286" s="72"/>
      <c r="AK2286" s="72"/>
      <c r="AL2286" s="72"/>
      <c r="AM2286" s="80"/>
      <c r="AN2286" s="30"/>
      <c r="AO2286" s="2"/>
      <c r="AP2286" s="2"/>
      <c r="AQ2286" s="2"/>
      <c r="AR2286" s="55"/>
      <c r="AS2286" s="88"/>
      <c r="AT2286" s="85"/>
      <c r="AU2286" s="85"/>
      <c r="AV2286" s="85"/>
      <c r="AW2286" s="100"/>
      <c r="AX2286" s="30"/>
      <c r="AY2286" s="2"/>
      <c r="AZ2286" s="2"/>
      <c r="BA2286" s="2"/>
      <c r="BB2286" s="55"/>
      <c r="BC2286" s="108"/>
      <c r="BD2286" s="105"/>
      <c r="BE2286" s="105"/>
      <c r="BF2286" s="105"/>
      <c r="BG2286" s="109"/>
      <c r="BH2286" s="30"/>
      <c r="BI2286" s="2"/>
      <c r="BJ2286" s="2"/>
      <c r="BK2286" s="2"/>
      <c r="BL2286" s="55"/>
      <c r="BM2286" s="50"/>
      <c r="BN2286" s="48"/>
      <c r="BO2286" s="48"/>
      <c r="BP2286" s="48"/>
      <c r="BQ2286" s="117"/>
      <c r="BR2286" s="30"/>
      <c r="BS2286" s="2"/>
      <c r="BT2286" s="2"/>
      <c r="BU2286" s="2"/>
      <c r="BV2286" s="55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18" t="s">
        <v>5</v>
      </c>
      <c r="H2287" s="3">
        <v>2024</v>
      </c>
      <c r="I2287" s="20" t="s">
        <v>284</v>
      </c>
      <c r="J2287" s="2" t="s">
        <v>346</v>
      </c>
      <c r="K2287" s="2" t="s">
        <v>320</v>
      </c>
      <c r="L2287" s="163">
        <f t="shared" si="72"/>
        <v>2</v>
      </c>
      <c r="M2287" s="163">
        <f t="shared" si="73"/>
        <v>240</v>
      </c>
      <c r="N2287" s="181"/>
      <c r="O2287" s="33" t="s">
        <v>359</v>
      </c>
      <c r="P2287" s="33"/>
      <c r="Q2287" s="33"/>
      <c r="R2287" s="33">
        <v>2</v>
      </c>
      <c r="S2287" s="42">
        <v>240</v>
      </c>
      <c r="T2287" s="2"/>
      <c r="U2287" s="2"/>
      <c r="V2287" s="2"/>
      <c r="W2287" s="2"/>
      <c r="X2287" s="55"/>
      <c r="Y2287" s="62"/>
      <c r="Z2287" s="62"/>
      <c r="AA2287" s="62"/>
      <c r="AB2287" s="62"/>
      <c r="AC2287" s="68"/>
      <c r="AD2287" s="2"/>
      <c r="AE2287" s="2"/>
      <c r="AF2287" s="2"/>
      <c r="AG2287" s="2"/>
      <c r="AH2287" s="55"/>
      <c r="AI2287" s="72"/>
      <c r="AJ2287" s="72"/>
      <c r="AK2287" s="72"/>
      <c r="AL2287" s="72"/>
      <c r="AM2287" s="80"/>
      <c r="AN2287" s="2"/>
      <c r="AO2287" s="2"/>
      <c r="AP2287" s="2"/>
      <c r="AQ2287" s="2"/>
      <c r="AR2287" s="55"/>
      <c r="AS2287" s="85"/>
      <c r="AT2287" s="85"/>
      <c r="AU2287" s="85"/>
      <c r="AV2287" s="85"/>
      <c r="AW2287" s="100"/>
      <c r="AX2287" s="2"/>
      <c r="AY2287" s="2"/>
      <c r="AZ2287" s="2"/>
      <c r="BA2287" s="2"/>
      <c r="BB2287" s="55"/>
      <c r="BC2287" s="105"/>
      <c r="BD2287" s="105"/>
      <c r="BE2287" s="105"/>
      <c r="BF2287" s="105"/>
      <c r="BG2287" s="109"/>
      <c r="BH2287" s="2"/>
      <c r="BI2287" s="2"/>
      <c r="BJ2287" s="2"/>
      <c r="BK2287" s="2"/>
      <c r="BL2287" s="55"/>
      <c r="BM2287" s="48"/>
      <c r="BN2287" s="48"/>
      <c r="BO2287" s="48"/>
      <c r="BP2287" s="48"/>
      <c r="BQ2287" s="117"/>
      <c r="BR2287" s="2"/>
      <c r="BS2287" s="2"/>
      <c r="BT2287" s="2"/>
      <c r="BU2287" s="2"/>
      <c r="BV2287" s="55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18" t="s">
        <v>5</v>
      </c>
      <c r="H2288" s="3">
        <v>2024</v>
      </c>
      <c r="I2288" s="20" t="s">
        <v>284</v>
      </c>
      <c r="J2288" s="2" t="s">
        <v>295</v>
      </c>
      <c r="K2288" s="2" t="s">
        <v>320</v>
      </c>
      <c r="L2288" s="163">
        <f t="shared" si="72"/>
        <v>0</v>
      </c>
      <c r="M2288" s="163">
        <f t="shared" si="73"/>
        <v>0</v>
      </c>
      <c r="N2288" s="181"/>
      <c r="O2288" s="33"/>
      <c r="P2288" s="33"/>
      <c r="Q2288" s="33"/>
      <c r="R2288" s="33"/>
      <c r="S2288" s="42"/>
      <c r="T2288" s="2"/>
      <c r="U2288" s="2"/>
      <c r="V2288" s="2"/>
      <c r="W2288" s="2"/>
      <c r="X2288" s="55"/>
      <c r="Y2288" s="62"/>
      <c r="Z2288" s="62"/>
      <c r="AA2288" s="62"/>
      <c r="AB2288" s="62"/>
      <c r="AC2288" s="68"/>
      <c r="AD2288" s="2"/>
      <c r="AE2288" s="2"/>
      <c r="AF2288" s="2"/>
      <c r="AG2288" s="2"/>
      <c r="AH2288" s="55"/>
      <c r="AI2288" s="72"/>
      <c r="AJ2288" s="72"/>
      <c r="AK2288" s="72"/>
      <c r="AL2288" s="72"/>
      <c r="AM2288" s="80"/>
      <c r="AN2288" s="2"/>
      <c r="AO2288" s="2"/>
      <c r="AP2288" s="2"/>
      <c r="AQ2288" s="2"/>
      <c r="AR2288" s="55"/>
      <c r="AS2288" s="85"/>
      <c r="AT2288" s="85"/>
      <c r="AU2288" s="85"/>
      <c r="AV2288" s="85"/>
      <c r="AW2288" s="100"/>
      <c r="AX2288" s="2"/>
      <c r="AY2288" s="2"/>
      <c r="AZ2288" s="2"/>
      <c r="BA2288" s="2"/>
      <c r="BB2288" s="55"/>
      <c r="BC2288" s="105"/>
      <c r="BD2288" s="105"/>
      <c r="BE2288" s="105"/>
      <c r="BF2288" s="105"/>
      <c r="BG2288" s="109"/>
      <c r="BH2288" s="2"/>
      <c r="BI2288" s="2"/>
      <c r="BJ2288" s="2"/>
      <c r="BK2288" s="2"/>
      <c r="BL2288" s="55"/>
      <c r="BM2288" s="48"/>
      <c r="BN2288" s="48"/>
      <c r="BO2288" s="48"/>
      <c r="BP2288" s="48"/>
      <c r="BQ2288" s="117"/>
      <c r="BR2288" s="2"/>
      <c r="BS2288" s="2"/>
      <c r="BT2288" s="2"/>
      <c r="BU2288" s="2"/>
      <c r="BV2288" s="55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18" t="s">
        <v>5</v>
      </c>
      <c r="H2289" s="3">
        <v>2024</v>
      </c>
      <c r="I2289" s="20" t="s">
        <v>290</v>
      </c>
      <c r="J2289" s="2" t="s">
        <v>299</v>
      </c>
      <c r="K2289" s="2" t="s">
        <v>318</v>
      </c>
      <c r="L2289" s="163">
        <f t="shared" si="72"/>
        <v>0</v>
      </c>
      <c r="M2289" s="163">
        <f t="shared" si="73"/>
        <v>0</v>
      </c>
      <c r="N2289" s="181"/>
      <c r="O2289" s="33"/>
      <c r="P2289" s="33"/>
      <c r="Q2289" s="33"/>
      <c r="R2289" s="33"/>
      <c r="S2289" s="42"/>
      <c r="T2289" s="2"/>
      <c r="U2289" s="2"/>
      <c r="V2289" s="2"/>
      <c r="W2289" s="2"/>
      <c r="X2289" s="55"/>
      <c r="Y2289" s="62"/>
      <c r="Z2289" s="62"/>
      <c r="AA2289" s="62"/>
      <c r="AB2289" s="62"/>
      <c r="AC2289" s="68"/>
      <c r="AD2289" s="2"/>
      <c r="AE2289" s="2"/>
      <c r="AF2289" s="2"/>
      <c r="AG2289" s="2"/>
      <c r="AH2289" s="55"/>
      <c r="AI2289" s="72"/>
      <c r="AJ2289" s="72"/>
      <c r="AK2289" s="72"/>
      <c r="AL2289" s="72"/>
      <c r="AM2289" s="80"/>
      <c r="AN2289" s="2"/>
      <c r="AO2289" s="2"/>
      <c r="AP2289" s="2"/>
      <c r="AQ2289" s="2"/>
      <c r="AR2289" s="55"/>
      <c r="AS2289" s="85"/>
      <c r="AT2289" s="85"/>
      <c r="AU2289" s="85"/>
      <c r="AV2289" s="85"/>
      <c r="AW2289" s="100"/>
      <c r="AX2289" s="2"/>
      <c r="AY2289" s="2"/>
      <c r="AZ2289" s="2"/>
      <c r="BA2289" s="2"/>
      <c r="BB2289" s="55"/>
      <c r="BC2289" s="105"/>
      <c r="BD2289" s="105"/>
      <c r="BE2289" s="105"/>
      <c r="BF2289" s="105"/>
      <c r="BG2289" s="109"/>
      <c r="BH2289" s="2"/>
      <c r="BI2289" s="2"/>
      <c r="BJ2289" s="2"/>
      <c r="BK2289" s="2"/>
      <c r="BL2289" s="55"/>
      <c r="BM2289" s="48"/>
      <c r="BN2289" s="48"/>
      <c r="BO2289" s="48"/>
      <c r="BP2289" s="48"/>
      <c r="BQ2289" s="117"/>
      <c r="BR2289" s="2"/>
      <c r="BS2289" s="2"/>
      <c r="BT2289" s="2"/>
      <c r="BU2289" s="2"/>
      <c r="BV2289" s="55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18" t="s">
        <v>5</v>
      </c>
      <c r="H2290" s="3">
        <v>2024</v>
      </c>
      <c r="I2290" s="20" t="s">
        <v>315</v>
      </c>
      <c r="J2290" s="2" t="s">
        <v>347</v>
      </c>
      <c r="K2290" s="2" t="s">
        <v>320</v>
      </c>
      <c r="L2290" s="163">
        <f t="shared" si="72"/>
        <v>0</v>
      </c>
      <c r="M2290" s="163">
        <f t="shared" si="73"/>
        <v>0</v>
      </c>
      <c r="N2290" s="181"/>
      <c r="O2290" s="33"/>
      <c r="P2290" s="33"/>
      <c r="Q2290" s="33"/>
      <c r="R2290" s="33"/>
      <c r="S2290" s="42"/>
      <c r="T2290" s="2"/>
      <c r="U2290" s="2"/>
      <c r="V2290" s="2"/>
      <c r="W2290" s="2"/>
      <c r="X2290" s="55"/>
      <c r="Y2290" s="62"/>
      <c r="Z2290" s="62"/>
      <c r="AA2290" s="62"/>
      <c r="AB2290" s="62"/>
      <c r="AC2290" s="68"/>
      <c r="AD2290" s="2"/>
      <c r="AE2290" s="2"/>
      <c r="AF2290" s="2"/>
      <c r="AG2290" s="2"/>
      <c r="AH2290" s="55"/>
      <c r="AI2290" s="72"/>
      <c r="AJ2290" s="72"/>
      <c r="AK2290" s="72"/>
      <c r="AL2290" s="72"/>
      <c r="AM2290" s="80"/>
      <c r="AN2290" s="2"/>
      <c r="AO2290" s="2"/>
      <c r="AP2290" s="2"/>
      <c r="AQ2290" s="2"/>
      <c r="AR2290" s="55"/>
      <c r="AS2290" s="85"/>
      <c r="AT2290" s="85"/>
      <c r="AU2290" s="85"/>
      <c r="AV2290" s="85"/>
      <c r="AW2290" s="100"/>
      <c r="AX2290" s="2"/>
      <c r="AY2290" s="2"/>
      <c r="AZ2290" s="2"/>
      <c r="BA2290" s="2"/>
      <c r="BB2290" s="55"/>
      <c r="BC2290" s="105"/>
      <c r="BD2290" s="105"/>
      <c r="BE2290" s="105"/>
      <c r="BF2290" s="105"/>
      <c r="BG2290" s="109"/>
      <c r="BH2290" s="2"/>
      <c r="BI2290" s="2"/>
      <c r="BJ2290" s="2"/>
      <c r="BK2290" s="2"/>
      <c r="BL2290" s="55"/>
      <c r="BM2290" s="48"/>
      <c r="BN2290" s="48"/>
      <c r="BO2290" s="48"/>
      <c r="BP2290" s="48"/>
      <c r="BQ2290" s="117"/>
      <c r="BR2290" s="2"/>
      <c r="BS2290" s="2"/>
      <c r="BT2290" s="2"/>
      <c r="BU2290" s="2"/>
      <c r="BV2290" s="55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18" t="s">
        <v>5</v>
      </c>
      <c r="H2291" s="3">
        <v>2024</v>
      </c>
      <c r="I2291" s="20" t="s">
        <v>315</v>
      </c>
      <c r="J2291" s="2" t="s">
        <v>296</v>
      </c>
      <c r="K2291" s="2" t="s">
        <v>321</v>
      </c>
      <c r="L2291" s="163">
        <f t="shared" si="72"/>
        <v>0</v>
      </c>
      <c r="M2291" s="163">
        <f t="shared" si="73"/>
        <v>0</v>
      </c>
      <c r="N2291" s="181"/>
      <c r="O2291" s="33"/>
      <c r="P2291" s="33"/>
      <c r="Q2291" s="33"/>
      <c r="R2291" s="33"/>
      <c r="S2291" s="42"/>
      <c r="T2291" s="2"/>
      <c r="U2291" s="2"/>
      <c r="V2291" s="2"/>
      <c r="W2291" s="2"/>
      <c r="X2291" s="55"/>
      <c r="Y2291" s="62"/>
      <c r="Z2291" s="62"/>
      <c r="AA2291" s="62"/>
      <c r="AB2291" s="62"/>
      <c r="AC2291" s="68"/>
      <c r="AD2291" s="2"/>
      <c r="AE2291" s="2"/>
      <c r="AF2291" s="2"/>
      <c r="AG2291" s="2"/>
      <c r="AH2291" s="55"/>
      <c r="AI2291" s="72"/>
      <c r="AJ2291" s="72"/>
      <c r="AK2291" s="72"/>
      <c r="AL2291" s="72"/>
      <c r="AM2291" s="80"/>
      <c r="AN2291" s="2"/>
      <c r="AO2291" s="2"/>
      <c r="AP2291" s="2"/>
      <c r="AQ2291" s="2"/>
      <c r="AR2291" s="55"/>
      <c r="AS2291" s="85"/>
      <c r="AT2291" s="85"/>
      <c r="AU2291" s="85"/>
      <c r="AV2291" s="85"/>
      <c r="AW2291" s="100"/>
      <c r="AX2291" s="2"/>
      <c r="AY2291" s="2"/>
      <c r="AZ2291" s="2"/>
      <c r="BA2291" s="2"/>
      <c r="BB2291" s="55"/>
      <c r="BC2291" s="105"/>
      <c r="BD2291" s="105"/>
      <c r="BE2291" s="105"/>
      <c r="BF2291" s="105"/>
      <c r="BG2291" s="109"/>
      <c r="BH2291" s="2"/>
      <c r="BI2291" s="2"/>
      <c r="BJ2291" s="2"/>
      <c r="BK2291" s="2"/>
      <c r="BL2291" s="55"/>
      <c r="BM2291" s="48"/>
      <c r="BN2291" s="48"/>
      <c r="BO2291" s="48"/>
      <c r="BP2291" s="48"/>
      <c r="BQ2291" s="117"/>
      <c r="BR2291" s="2"/>
      <c r="BS2291" s="2"/>
      <c r="BT2291" s="2"/>
      <c r="BU2291" s="2"/>
      <c r="BV2291" s="55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18" t="s">
        <v>5</v>
      </c>
      <c r="H2292" s="3">
        <v>2024</v>
      </c>
      <c r="I2292" s="20" t="s">
        <v>316</v>
      </c>
      <c r="J2292" s="2" t="s">
        <v>297</v>
      </c>
      <c r="K2292" s="2" t="s">
        <v>318</v>
      </c>
      <c r="L2292" s="163">
        <f t="shared" si="72"/>
        <v>0</v>
      </c>
      <c r="M2292" s="163">
        <f t="shared" si="73"/>
        <v>0</v>
      </c>
      <c r="N2292" s="181"/>
      <c r="O2292" s="33"/>
      <c r="P2292" s="33"/>
      <c r="Q2292" s="33"/>
      <c r="R2292" s="33"/>
      <c r="S2292" s="42"/>
      <c r="T2292" s="2"/>
      <c r="U2292" s="2"/>
      <c r="V2292" s="2"/>
      <c r="W2292" s="2"/>
      <c r="X2292" s="55"/>
      <c r="Y2292" s="62"/>
      <c r="Z2292" s="62"/>
      <c r="AA2292" s="62"/>
      <c r="AB2292" s="62"/>
      <c r="AC2292" s="68"/>
      <c r="AD2292" s="2"/>
      <c r="AE2292" s="2"/>
      <c r="AF2292" s="2"/>
      <c r="AG2292" s="2"/>
      <c r="AH2292" s="55"/>
      <c r="AI2292" s="72"/>
      <c r="AJ2292" s="72"/>
      <c r="AK2292" s="72"/>
      <c r="AL2292" s="72"/>
      <c r="AM2292" s="80"/>
      <c r="AN2292" s="2"/>
      <c r="AO2292" s="2"/>
      <c r="AP2292" s="2"/>
      <c r="AQ2292" s="2"/>
      <c r="AR2292" s="55"/>
      <c r="AS2292" s="85"/>
      <c r="AT2292" s="85"/>
      <c r="AU2292" s="85"/>
      <c r="AV2292" s="85"/>
      <c r="AW2292" s="100"/>
      <c r="AX2292" s="2"/>
      <c r="AY2292" s="2"/>
      <c r="AZ2292" s="2"/>
      <c r="BA2292" s="2"/>
      <c r="BB2292" s="55"/>
      <c r="BC2292" s="105"/>
      <c r="BD2292" s="105"/>
      <c r="BE2292" s="105"/>
      <c r="BF2292" s="105"/>
      <c r="BG2292" s="109"/>
      <c r="BH2292" s="2"/>
      <c r="BI2292" s="2"/>
      <c r="BJ2292" s="2"/>
      <c r="BK2292" s="2"/>
      <c r="BL2292" s="55"/>
      <c r="BM2292" s="48"/>
      <c r="BN2292" s="48"/>
      <c r="BO2292" s="48"/>
      <c r="BP2292" s="48"/>
      <c r="BQ2292" s="117"/>
      <c r="BR2292" s="2"/>
      <c r="BS2292" s="2"/>
      <c r="BT2292" s="2"/>
      <c r="BU2292" s="2"/>
      <c r="BV2292" s="55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18" t="s">
        <v>5</v>
      </c>
      <c r="H2293" s="3">
        <v>2024</v>
      </c>
      <c r="I2293" s="20" t="s">
        <v>316</v>
      </c>
      <c r="J2293" s="8" t="s">
        <v>348</v>
      </c>
      <c r="K2293" s="8" t="s">
        <v>320</v>
      </c>
      <c r="L2293" s="163">
        <f t="shared" si="72"/>
        <v>0</v>
      </c>
      <c r="M2293" s="163">
        <f t="shared" si="73"/>
        <v>0</v>
      </c>
      <c r="N2293" s="181"/>
      <c r="O2293" s="33"/>
      <c r="P2293" s="33"/>
      <c r="Q2293" s="33"/>
      <c r="R2293" s="33"/>
      <c r="S2293" s="42"/>
      <c r="T2293" s="2"/>
      <c r="U2293" s="2"/>
      <c r="V2293" s="2"/>
      <c r="W2293" s="2"/>
      <c r="X2293" s="55"/>
      <c r="Y2293" s="62"/>
      <c r="Z2293" s="62"/>
      <c r="AA2293" s="62"/>
      <c r="AB2293" s="62"/>
      <c r="AC2293" s="68"/>
      <c r="AD2293" s="2"/>
      <c r="AE2293" s="2"/>
      <c r="AF2293" s="2"/>
      <c r="AG2293" s="2"/>
      <c r="AH2293" s="55"/>
      <c r="AI2293" s="72"/>
      <c r="AJ2293" s="72"/>
      <c r="AK2293" s="72"/>
      <c r="AL2293" s="72"/>
      <c r="AM2293" s="80"/>
      <c r="AN2293" s="2"/>
      <c r="AO2293" s="2"/>
      <c r="AP2293" s="2"/>
      <c r="AQ2293" s="2"/>
      <c r="AR2293" s="55"/>
      <c r="AS2293" s="85"/>
      <c r="AT2293" s="85"/>
      <c r="AU2293" s="85"/>
      <c r="AV2293" s="85"/>
      <c r="AW2293" s="100"/>
      <c r="AX2293" s="2"/>
      <c r="AY2293" s="2"/>
      <c r="AZ2293" s="2"/>
      <c r="BA2293" s="2"/>
      <c r="BB2293" s="55"/>
      <c r="BC2293" s="105"/>
      <c r="BD2293" s="105"/>
      <c r="BE2293" s="105"/>
      <c r="BF2293" s="105"/>
      <c r="BG2293" s="109"/>
      <c r="BH2293" s="2"/>
      <c r="BI2293" s="2"/>
      <c r="BJ2293" s="2"/>
      <c r="BK2293" s="2"/>
      <c r="BL2293" s="55"/>
      <c r="BM2293" s="48"/>
      <c r="BN2293" s="48"/>
      <c r="BO2293" s="48"/>
      <c r="BP2293" s="48"/>
      <c r="BQ2293" s="117"/>
      <c r="BR2293" s="2"/>
      <c r="BS2293" s="2"/>
      <c r="BT2293" s="2"/>
      <c r="BU2293" s="2"/>
      <c r="BV2293" s="55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18" t="s">
        <v>5</v>
      </c>
      <c r="H2294" s="3">
        <v>2024</v>
      </c>
      <c r="I2294" s="20" t="s">
        <v>282</v>
      </c>
      <c r="J2294" s="2" t="s">
        <v>272</v>
      </c>
      <c r="K2294" s="2" t="s">
        <v>321</v>
      </c>
      <c r="L2294" s="163">
        <f t="shared" si="72"/>
        <v>0</v>
      </c>
      <c r="M2294" s="163">
        <f t="shared" si="73"/>
        <v>0</v>
      </c>
      <c r="N2294" s="181"/>
      <c r="O2294" s="33"/>
      <c r="P2294" s="33"/>
      <c r="Q2294" s="33"/>
      <c r="R2294" s="33"/>
      <c r="S2294" s="42"/>
      <c r="T2294" s="2"/>
      <c r="U2294" s="2"/>
      <c r="V2294" s="2"/>
      <c r="W2294" s="2"/>
      <c r="X2294" s="55"/>
      <c r="Y2294" s="62"/>
      <c r="Z2294" s="62"/>
      <c r="AA2294" s="62"/>
      <c r="AB2294" s="62"/>
      <c r="AC2294" s="68"/>
      <c r="AD2294" s="2"/>
      <c r="AE2294" s="2"/>
      <c r="AF2294" s="2"/>
      <c r="AG2294" s="2"/>
      <c r="AH2294" s="55"/>
      <c r="AI2294" s="72"/>
      <c r="AJ2294" s="72"/>
      <c r="AK2294" s="72"/>
      <c r="AL2294" s="72"/>
      <c r="AM2294" s="80"/>
      <c r="AN2294" s="2"/>
      <c r="AO2294" s="2"/>
      <c r="AP2294" s="2"/>
      <c r="AQ2294" s="2"/>
      <c r="AR2294" s="55"/>
      <c r="AS2294" s="85"/>
      <c r="AT2294" s="85"/>
      <c r="AU2294" s="85"/>
      <c r="AV2294" s="85"/>
      <c r="AW2294" s="100"/>
      <c r="AX2294" s="2"/>
      <c r="AY2294" s="2"/>
      <c r="AZ2294" s="2"/>
      <c r="BA2294" s="2"/>
      <c r="BB2294" s="55"/>
      <c r="BC2294" s="105"/>
      <c r="BD2294" s="105"/>
      <c r="BE2294" s="105"/>
      <c r="BF2294" s="105"/>
      <c r="BG2294" s="109"/>
      <c r="BH2294" s="2"/>
      <c r="BI2294" s="2"/>
      <c r="BJ2294" s="2"/>
      <c r="BK2294" s="2"/>
      <c r="BL2294" s="55"/>
      <c r="BM2294" s="48"/>
      <c r="BN2294" s="48"/>
      <c r="BO2294" s="48"/>
      <c r="BP2294" s="48"/>
      <c r="BQ2294" s="117"/>
      <c r="BR2294" s="2"/>
      <c r="BS2294" s="2"/>
      <c r="BT2294" s="2"/>
      <c r="BU2294" s="2"/>
      <c r="BV2294" s="55"/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18" t="s">
        <v>5</v>
      </c>
      <c r="H2295" s="3">
        <v>2024</v>
      </c>
      <c r="I2295" s="20" t="s">
        <v>282</v>
      </c>
      <c r="J2295" s="2" t="s">
        <v>273</v>
      </c>
      <c r="K2295" s="2" t="s">
        <v>321</v>
      </c>
      <c r="L2295" s="163">
        <f t="shared" si="72"/>
        <v>3.2000000000000001E-2</v>
      </c>
      <c r="M2295" s="163">
        <f t="shared" si="73"/>
        <v>70.012999999999991</v>
      </c>
      <c r="N2295" s="181"/>
      <c r="O2295" s="33"/>
      <c r="P2295" s="33"/>
      <c r="Q2295" s="33"/>
      <c r="R2295" s="33"/>
      <c r="S2295" s="42"/>
      <c r="T2295" s="2"/>
      <c r="U2295" s="2"/>
      <c r="V2295" s="2">
        <v>185.73</v>
      </c>
      <c r="W2295" s="2">
        <v>6.0000000000000001E-3</v>
      </c>
      <c r="X2295" s="55">
        <v>12.754</v>
      </c>
      <c r="Y2295" s="62"/>
      <c r="Z2295" s="62"/>
      <c r="AA2295" s="62">
        <v>250.24700000000001</v>
      </c>
      <c r="AB2295" s="62">
        <v>8.0000000000000002E-3</v>
      </c>
      <c r="AC2295" s="68">
        <v>15.94</v>
      </c>
      <c r="AD2295" s="2"/>
      <c r="AE2295" s="2"/>
      <c r="AF2295" s="2">
        <v>200</v>
      </c>
      <c r="AG2295" s="2">
        <v>2E-3</v>
      </c>
      <c r="AH2295" s="55">
        <v>3.992</v>
      </c>
      <c r="AI2295" s="72"/>
      <c r="AJ2295" s="72"/>
      <c r="AK2295" s="72" t="s">
        <v>537</v>
      </c>
      <c r="AL2295" s="72">
        <v>8.0000000000000002E-3</v>
      </c>
      <c r="AM2295" s="80">
        <v>19.300999999999998</v>
      </c>
      <c r="AN2295" s="2"/>
      <c r="AO2295" s="2"/>
      <c r="AP2295" s="2"/>
      <c r="AQ2295" s="2"/>
      <c r="AR2295" s="55"/>
      <c r="AS2295" s="85"/>
      <c r="AT2295" s="85"/>
      <c r="AU2295" s="85" t="s">
        <v>695</v>
      </c>
      <c r="AV2295" s="85">
        <v>8.0000000000000002E-3</v>
      </c>
      <c r="AW2295" s="100">
        <v>18.026</v>
      </c>
      <c r="AX2295" s="2"/>
      <c r="AY2295" s="2"/>
      <c r="AZ2295" s="2"/>
      <c r="BA2295" s="2"/>
      <c r="BB2295" s="55"/>
      <c r="BC2295" s="105"/>
      <c r="BD2295" s="105"/>
      <c r="BE2295" s="105"/>
      <c r="BF2295" s="105"/>
      <c r="BG2295" s="109"/>
      <c r="BH2295" s="2"/>
      <c r="BI2295" s="2"/>
      <c r="BJ2295" s="2"/>
      <c r="BK2295" s="2"/>
      <c r="BL2295" s="55"/>
      <c r="BM2295" s="48"/>
      <c r="BN2295" s="48"/>
      <c r="BO2295" s="48"/>
      <c r="BP2295" s="48"/>
      <c r="BQ2295" s="117"/>
      <c r="BR2295" s="2"/>
      <c r="BS2295" s="2"/>
      <c r="BT2295" s="2"/>
      <c r="BU2295" s="2"/>
      <c r="BV2295" s="55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18" t="s">
        <v>5</v>
      </c>
      <c r="H2296" s="3">
        <v>2024</v>
      </c>
      <c r="I2296" s="20" t="s">
        <v>282</v>
      </c>
      <c r="J2296" s="2" t="s">
        <v>274</v>
      </c>
      <c r="K2296" s="2" t="s">
        <v>321</v>
      </c>
      <c r="L2296" s="163">
        <f t="shared" si="72"/>
        <v>2E-3</v>
      </c>
      <c r="M2296" s="163">
        <f t="shared" si="73"/>
        <v>4.3600000000000003</v>
      </c>
      <c r="N2296" s="181"/>
      <c r="O2296" s="33"/>
      <c r="P2296" s="33"/>
      <c r="Q2296" s="33"/>
      <c r="R2296" s="33"/>
      <c r="S2296" s="42"/>
      <c r="T2296" s="2"/>
      <c r="U2296" s="2"/>
      <c r="V2296" s="2"/>
      <c r="W2296" s="2"/>
      <c r="X2296" s="55"/>
      <c r="Y2296" s="62"/>
      <c r="Z2296" s="62"/>
      <c r="AA2296" s="62"/>
      <c r="AB2296" s="62"/>
      <c r="AC2296" s="68"/>
      <c r="AD2296" s="2"/>
      <c r="AE2296" s="2"/>
      <c r="AF2296" s="2"/>
      <c r="AG2296" s="2"/>
      <c r="AH2296" s="55"/>
      <c r="AI2296" s="72"/>
      <c r="AJ2296" s="72"/>
      <c r="AK2296" s="72"/>
      <c r="AL2296" s="72"/>
      <c r="AM2296" s="80"/>
      <c r="AN2296" s="2"/>
      <c r="AO2296" s="2"/>
      <c r="AP2296" s="2"/>
      <c r="AQ2296" s="2"/>
      <c r="AR2296" s="55"/>
      <c r="AS2296" s="85"/>
      <c r="AT2296" s="85"/>
      <c r="AU2296" s="85"/>
      <c r="AV2296" s="85"/>
      <c r="AW2296" s="100"/>
      <c r="AX2296" s="2"/>
      <c r="AY2296" s="2"/>
      <c r="AZ2296" s="2"/>
      <c r="BA2296" s="2"/>
      <c r="BB2296" s="55"/>
      <c r="BC2296" s="105"/>
      <c r="BD2296" s="105"/>
      <c r="BE2296" s="105"/>
      <c r="BF2296" s="105"/>
      <c r="BG2296" s="109"/>
      <c r="BH2296" s="2" t="s">
        <v>965</v>
      </c>
      <c r="BI2296" s="2"/>
      <c r="BJ2296" s="2"/>
      <c r="BK2296" s="2">
        <v>2E-3</v>
      </c>
      <c r="BL2296" s="55">
        <v>4.3600000000000003</v>
      </c>
      <c r="BM2296" s="48"/>
      <c r="BN2296" s="48"/>
      <c r="BO2296" s="48"/>
      <c r="BP2296" s="48"/>
      <c r="BQ2296" s="117"/>
      <c r="BR2296" s="2"/>
      <c r="BS2296" s="2"/>
      <c r="BT2296" s="2"/>
      <c r="BU2296" s="2"/>
      <c r="BV2296" s="55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18" t="s">
        <v>5</v>
      </c>
      <c r="H2297" s="3">
        <v>2024</v>
      </c>
      <c r="I2297" s="20" t="s">
        <v>282</v>
      </c>
      <c r="J2297" s="2" t="s">
        <v>275</v>
      </c>
      <c r="K2297" s="2" t="s">
        <v>321</v>
      </c>
      <c r="L2297" s="163">
        <f t="shared" si="72"/>
        <v>8.0000000000000002E-3</v>
      </c>
      <c r="M2297" s="163">
        <f t="shared" si="73"/>
        <v>11.84</v>
      </c>
      <c r="N2297" s="181"/>
      <c r="O2297" s="33"/>
      <c r="P2297" s="33"/>
      <c r="Q2297" s="33"/>
      <c r="R2297" s="33"/>
      <c r="S2297" s="42"/>
      <c r="T2297" s="2"/>
      <c r="U2297" s="2"/>
      <c r="V2297" s="2"/>
      <c r="W2297" s="2"/>
      <c r="X2297" s="55"/>
      <c r="Y2297" s="62"/>
      <c r="Z2297" s="62"/>
      <c r="AA2297" s="62">
        <v>181</v>
      </c>
      <c r="AB2297" s="62">
        <v>3.0000000000000001E-3</v>
      </c>
      <c r="AC2297" s="68">
        <v>3.9660000000000002</v>
      </c>
      <c r="AD2297" s="2"/>
      <c r="AE2297" s="2"/>
      <c r="AF2297" s="2"/>
      <c r="AG2297" s="2"/>
      <c r="AH2297" s="55"/>
      <c r="AI2297" s="72"/>
      <c r="AJ2297" s="72"/>
      <c r="AK2297" s="72"/>
      <c r="AL2297" s="72"/>
      <c r="AM2297" s="80"/>
      <c r="AN2297" s="2"/>
      <c r="AO2297" s="2"/>
      <c r="AP2297" s="2" t="s">
        <v>615</v>
      </c>
      <c r="AQ2297" s="2">
        <v>2.5000000000000001E-3</v>
      </c>
      <c r="AR2297" s="55">
        <v>4.5880000000000001</v>
      </c>
      <c r="AS2297" s="85"/>
      <c r="AT2297" s="85"/>
      <c r="AU2297" s="85" t="s">
        <v>707</v>
      </c>
      <c r="AV2297" s="85">
        <v>2.5000000000000001E-3</v>
      </c>
      <c r="AW2297" s="100">
        <v>3.286</v>
      </c>
      <c r="AX2297" s="2"/>
      <c r="AY2297" s="2"/>
      <c r="AZ2297" s="2"/>
      <c r="BA2297" s="2"/>
      <c r="BB2297" s="55"/>
      <c r="BC2297" s="105"/>
      <c r="BD2297" s="105"/>
      <c r="BE2297" s="105"/>
      <c r="BF2297" s="105"/>
      <c r="BG2297" s="109"/>
      <c r="BH2297" s="2"/>
      <c r="BI2297" s="2"/>
      <c r="BJ2297" s="2"/>
      <c r="BK2297" s="2"/>
      <c r="BL2297" s="55"/>
      <c r="BM2297" s="48"/>
      <c r="BN2297" s="48"/>
      <c r="BO2297" s="48"/>
      <c r="BP2297" s="48"/>
      <c r="BQ2297" s="117"/>
      <c r="BR2297" s="2"/>
      <c r="BS2297" s="2"/>
      <c r="BT2297" s="2"/>
      <c r="BU2297" s="2"/>
      <c r="BV2297" s="55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18" t="s">
        <v>5</v>
      </c>
      <c r="H2298" s="3">
        <v>2024</v>
      </c>
      <c r="I2298" s="20" t="s">
        <v>282</v>
      </c>
      <c r="J2298" s="2" t="s">
        <v>276</v>
      </c>
      <c r="K2298" s="2" t="s">
        <v>320</v>
      </c>
      <c r="L2298" s="163">
        <f t="shared" si="72"/>
        <v>2</v>
      </c>
      <c r="M2298" s="163">
        <f t="shared" si="73"/>
        <v>15.683999999999999</v>
      </c>
      <c r="N2298" s="181"/>
      <c r="O2298" s="33"/>
      <c r="P2298" s="33"/>
      <c r="Q2298" s="33"/>
      <c r="R2298" s="33"/>
      <c r="S2298" s="42"/>
      <c r="T2298" s="2">
        <v>9</v>
      </c>
      <c r="U2298" s="30" t="s">
        <v>391</v>
      </c>
      <c r="V2298" s="2"/>
      <c r="W2298" s="2">
        <v>2</v>
      </c>
      <c r="X2298" s="55">
        <v>15.683999999999999</v>
      </c>
      <c r="Y2298" s="62"/>
      <c r="Z2298" s="62"/>
      <c r="AA2298" s="62"/>
      <c r="AB2298" s="62"/>
      <c r="AC2298" s="68"/>
      <c r="AD2298" s="2"/>
      <c r="AE2298" s="2"/>
      <c r="AF2298" s="2"/>
      <c r="AG2298" s="2"/>
      <c r="AH2298" s="55"/>
      <c r="AI2298" s="72"/>
      <c r="AJ2298" s="72"/>
      <c r="AK2298" s="72"/>
      <c r="AL2298" s="72"/>
      <c r="AM2298" s="80"/>
      <c r="AN2298" s="2"/>
      <c r="AO2298" s="2"/>
      <c r="AP2298" s="2"/>
      <c r="AQ2298" s="2"/>
      <c r="AR2298" s="55"/>
      <c r="AS2298" s="85"/>
      <c r="AT2298" s="85"/>
      <c r="AU2298" s="85"/>
      <c r="AV2298" s="85"/>
      <c r="AW2298" s="100"/>
      <c r="AX2298" s="2"/>
      <c r="AY2298" s="2"/>
      <c r="AZ2298" s="2"/>
      <c r="BA2298" s="2"/>
      <c r="BB2298" s="55"/>
      <c r="BC2298" s="105"/>
      <c r="BD2298" s="105"/>
      <c r="BE2298" s="105"/>
      <c r="BF2298" s="105"/>
      <c r="BG2298" s="109"/>
      <c r="BH2298" s="2"/>
      <c r="BI2298" s="2"/>
      <c r="BJ2298" s="2"/>
      <c r="BK2298" s="2"/>
      <c r="BL2298" s="55"/>
      <c r="BM2298" s="48"/>
      <c r="BN2298" s="48"/>
      <c r="BO2298" s="48"/>
      <c r="BP2298" s="48"/>
      <c r="BQ2298" s="117"/>
      <c r="BR2298" s="2"/>
      <c r="BS2298" s="2"/>
      <c r="BT2298" s="2"/>
      <c r="BU2298" s="2"/>
      <c r="BV2298" s="55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18" t="s">
        <v>5</v>
      </c>
      <c r="H2299" s="3">
        <v>2024</v>
      </c>
      <c r="I2299" s="20" t="s">
        <v>282</v>
      </c>
      <c r="J2299" s="2" t="s">
        <v>277</v>
      </c>
      <c r="K2299" s="2" t="s">
        <v>320</v>
      </c>
      <c r="L2299" s="163">
        <f t="shared" si="72"/>
        <v>0</v>
      </c>
      <c r="M2299" s="163">
        <f t="shared" si="73"/>
        <v>0</v>
      </c>
      <c r="N2299" s="181"/>
      <c r="O2299" s="33"/>
      <c r="P2299" s="33"/>
      <c r="Q2299" s="33"/>
      <c r="R2299" s="33"/>
      <c r="S2299" s="42"/>
      <c r="T2299" s="2"/>
      <c r="U2299" s="2"/>
      <c r="V2299" s="2"/>
      <c r="W2299" s="2"/>
      <c r="X2299" s="55"/>
      <c r="Y2299" s="62"/>
      <c r="Z2299" s="62"/>
      <c r="AA2299" s="62"/>
      <c r="AB2299" s="62"/>
      <c r="AC2299" s="68"/>
      <c r="AD2299" s="2"/>
      <c r="AE2299" s="2"/>
      <c r="AF2299" s="2"/>
      <c r="AG2299" s="2"/>
      <c r="AH2299" s="55"/>
      <c r="AI2299" s="72"/>
      <c r="AJ2299" s="72"/>
      <c r="AK2299" s="72"/>
      <c r="AL2299" s="72"/>
      <c r="AM2299" s="80"/>
      <c r="AN2299" s="2"/>
      <c r="AO2299" s="2"/>
      <c r="AP2299" s="2"/>
      <c r="AQ2299" s="2"/>
      <c r="AR2299" s="55"/>
      <c r="AS2299" s="85"/>
      <c r="AT2299" s="85"/>
      <c r="AU2299" s="85"/>
      <c r="AV2299" s="85"/>
      <c r="AW2299" s="100"/>
      <c r="AX2299" s="2"/>
      <c r="AY2299" s="2"/>
      <c r="AZ2299" s="2"/>
      <c r="BA2299" s="2"/>
      <c r="BB2299" s="55"/>
      <c r="BC2299" s="105"/>
      <c r="BD2299" s="105"/>
      <c r="BE2299" s="105"/>
      <c r="BF2299" s="105"/>
      <c r="BG2299" s="109"/>
      <c r="BH2299" s="2"/>
      <c r="BI2299" s="2"/>
      <c r="BJ2299" s="2"/>
      <c r="BK2299" s="2"/>
      <c r="BL2299" s="55"/>
      <c r="BM2299" s="48"/>
      <c r="BN2299" s="48"/>
      <c r="BO2299" s="48"/>
      <c r="BP2299" s="48"/>
      <c r="BQ2299" s="117"/>
      <c r="BR2299" s="2"/>
      <c r="BS2299" s="2"/>
      <c r="BT2299" s="2"/>
      <c r="BU2299" s="2"/>
      <c r="BV2299" s="55"/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18" t="s">
        <v>5</v>
      </c>
      <c r="H2300" s="3">
        <v>2024</v>
      </c>
      <c r="I2300" s="20" t="s">
        <v>283</v>
      </c>
      <c r="J2300" s="2" t="s">
        <v>298</v>
      </c>
      <c r="K2300" s="2" t="s">
        <v>321</v>
      </c>
      <c r="L2300" s="163">
        <f t="shared" si="72"/>
        <v>0</v>
      </c>
      <c r="M2300" s="163">
        <f t="shared" si="73"/>
        <v>0</v>
      </c>
      <c r="N2300" s="181"/>
      <c r="O2300" s="33"/>
      <c r="P2300" s="33"/>
      <c r="Q2300" s="33"/>
      <c r="R2300" s="33"/>
      <c r="S2300" s="42"/>
      <c r="T2300" s="2"/>
      <c r="U2300" s="2"/>
      <c r="V2300" s="2"/>
      <c r="W2300" s="2"/>
      <c r="X2300" s="55"/>
      <c r="Y2300" s="62"/>
      <c r="Z2300" s="62"/>
      <c r="AA2300" s="62"/>
      <c r="AB2300" s="62"/>
      <c r="AC2300" s="68"/>
      <c r="AD2300" s="2"/>
      <c r="AE2300" s="2"/>
      <c r="AF2300" s="2"/>
      <c r="AG2300" s="2"/>
      <c r="AH2300" s="55"/>
      <c r="AI2300" s="72"/>
      <c r="AJ2300" s="72"/>
      <c r="AK2300" s="72"/>
      <c r="AL2300" s="72"/>
      <c r="AM2300" s="80"/>
      <c r="AN2300" s="2"/>
      <c r="AO2300" s="2"/>
      <c r="AP2300" s="2"/>
      <c r="AQ2300" s="2"/>
      <c r="AR2300" s="55"/>
      <c r="AS2300" s="85"/>
      <c r="AT2300" s="85"/>
      <c r="AU2300" s="85"/>
      <c r="AV2300" s="85"/>
      <c r="AW2300" s="100"/>
      <c r="AX2300" s="2"/>
      <c r="AY2300" s="2"/>
      <c r="AZ2300" s="2"/>
      <c r="BA2300" s="2"/>
      <c r="BB2300" s="55"/>
      <c r="BC2300" s="105"/>
      <c r="BD2300" s="105"/>
      <c r="BE2300" s="105"/>
      <c r="BF2300" s="105"/>
      <c r="BG2300" s="109"/>
      <c r="BH2300" s="2"/>
      <c r="BI2300" s="2"/>
      <c r="BJ2300" s="2"/>
      <c r="BK2300" s="2"/>
      <c r="BL2300" s="55"/>
      <c r="BM2300" s="48"/>
      <c r="BN2300" s="48"/>
      <c r="BO2300" s="48"/>
      <c r="BP2300" s="48"/>
      <c r="BQ2300" s="117"/>
      <c r="BR2300" s="2"/>
      <c r="BS2300" s="2"/>
      <c r="BT2300" s="2"/>
      <c r="BU2300" s="2"/>
      <c r="BV2300" s="55"/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18" t="s">
        <v>5</v>
      </c>
      <c r="H2301" s="3">
        <v>2024</v>
      </c>
      <c r="I2301" s="20" t="s">
        <v>283</v>
      </c>
      <c r="J2301" s="2" t="s">
        <v>278</v>
      </c>
      <c r="K2301" s="2" t="s">
        <v>320</v>
      </c>
      <c r="L2301" s="163">
        <f t="shared" si="72"/>
        <v>3</v>
      </c>
      <c r="M2301" s="163">
        <f t="shared" si="73"/>
        <v>6.5440000000000005</v>
      </c>
      <c r="N2301" s="181"/>
      <c r="O2301" s="33"/>
      <c r="P2301" s="33"/>
      <c r="Q2301" s="33"/>
      <c r="R2301" s="33"/>
      <c r="S2301" s="42"/>
      <c r="T2301" s="2">
        <v>1</v>
      </c>
      <c r="U2301" s="2"/>
      <c r="V2301" s="2"/>
      <c r="W2301" s="2">
        <v>1</v>
      </c>
      <c r="X2301" s="55">
        <v>2.6150000000000002</v>
      </c>
      <c r="Y2301" s="62"/>
      <c r="Z2301" s="62"/>
      <c r="AA2301" s="62"/>
      <c r="AB2301" s="62"/>
      <c r="AC2301" s="68"/>
      <c r="AD2301" s="2"/>
      <c r="AE2301" s="2"/>
      <c r="AF2301" s="2"/>
      <c r="AG2301" s="2"/>
      <c r="AH2301" s="55"/>
      <c r="AI2301" s="72"/>
      <c r="AJ2301" s="72"/>
      <c r="AK2301" s="72"/>
      <c r="AL2301" s="72"/>
      <c r="AM2301" s="80"/>
      <c r="AN2301" s="2"/>
      <c r="AO2301" s="2"/>
      <c r="AP2301" s="2"/>
      <c r="AQ2301" s="2"/>
      <c r="AR2301" s="55"/>
      <c r="AS2301" s="85"/>
      <c r="AT2301" s="85"/>
      <c r="AU2301" s="85"/>
      <c r="AV2301" s="85"/>
      <c r="AW2301" s="100"/>
      <c r="AX2301" s="2"/>
      <c r="AY2301" s="2"/>
      <c r="AZ2301" s="2"/>
      <c r="BA2301" s="2"/>
      <c r="BB2301" s="55"/>
      <c r="BC2301" s="105"/>
      <c r="BD2301" s="105"/>
      <c r="BE2301" s="105"/>
      <c r="BF2301" s="105"/>
      <c r="BG2301" s="109"/>
      <c r="BH2301" s="2" t="s">
        <v>1011</v>
      </c>
      <c r="BI2301" s="2"/>
      <c r="BJ2301" s="2"/>
      <c r="BK2301" s="2">
        <v>2</v>
      </c>
      <c r="BL2301" s="55">
        <v>3.9289999999999998</v>
      </c>
      <c r="BM2301" s="48"/>
      <c r="BN2301" s="48"/>
      <c r="BO2301" s="48"/>
      <c r="BP2301" s="48"/>
      <c r="BQ2301" s="117"/>
      <c r="BR2301" s="2"/>
      <c r="BS2301" s="2"/>
      <c r="BT2301" s="2"/>
      <c r="BU2301" s="2"/>
      <c r="BV2301" s="55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18" t="s">
        <v>5</v>
      </c>
      <c r="H2302" s="3">
        <v>2024</v>
      </c>
      <c r="I2302" s="20" t="s">
        <v>283</v>
      </c>
      <c r="J2302" s="2" t="s">
        <v>279</v>
      </c>
      <c r="K2302" s="2" t="s">
        <v>320</v>
      </c>
      <c r="L2302" s="163">
        <f t="shared" si="72"/>
        <v>0</v>
      </c>
      <c r="M2302" s="163">
        <f t="shared" si="73"/>
        <v>0</v>
      </c>
      <c r="N2302" s="181"/>
      <c r="O2302" s="33"/>
      <c r="P2302" s="33"/>
      <c r="Q2302" s="33"/>
      <c r="R2302" s="33"/>
      <c r="S2302" s="42"/>
      <c r="T2302" s="2"/>
      <c r="U2302" s="2"/>
      <c r="V2302" s="2"/>
      <c r="W2302" s="2"/>
      <c r="X2302" s="55"/>
      <c r="Y2302" s="62"/>
      <c r="Z2302" s="62"/>
      <c r="AA2302" s="62"/>
      <c r="AB2302" s="62"/>
      <c r="AC2302" s="68"/>
      <c r="AD2302" s="2"/>
      <c r="AE2302" s="2"/>
      <c r="AF2302" s="2"/>
      <c r="AG2302" s="2"/>
      <c r="AH2302" s="55"/>
      <c r="AI2302" s="72"/>
      <c r="AJ2302" s="72"/>
      <c r="AK2302" s="72"/>
      <c r="AL2302" s="72"/>
      <c r="AM2302" s="80"/>
      <c r="AN2302" s="2"/>
      <c r="AO2302" s="2"/>
      <c r="AP2302" s="2"/>
      <c r="AQ2302" s="2"/>
      <c r="AR2302" s="55"/>
      <c r="AS2302" s="85"/>
      <c r="AT2302" s="85"/>
      <c r="AU2302" s="85"/>
      <c r="AV2302" s="85"/>
      <c r="AW2302" s="100"/>
      <c r="AX2302" s="2"/>
      <c r="AY2302" s="2"/>
      <c r="AZ2302" s="2"/>
      <c r="BA2302" s="2"/>
      <c r="BB2302" s="55"/>
      <c r="BC2302" s="105"/>
      <c r="BD2302" s="105"/>
      <c r="BE2302" s="105"/>
      <c r="BF2302" s="105"/>
      <c r="BG2302" s="109"/>
      <c r="BH2302" s="2"/>
      <c r="BI2302" s="2"/>
      <c r="BJ2302" s="2"/>
      <c r="BK2302" s="2"/>
      <c r="BL2302" s="55"/>
      <c r="BM2302" s="48"/>
      <c r="BN2302" s="48"/>
      <c r="BO2302" s="48"/>
      <c r="BP2302" s="48"/>
      <c r="BQ2302" s="117"/>
      <c r="BR2302" s="2"/>
      <c r="BS2302" s="2"/>
      <c r="BT2302" s="2"/>
      <c r="BU2302" s="2"/>
      <c r="BV2302" s="55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18" t="s">
        <v>5</v>
      </c>
      <c r="H2303" s="3">
        <v>2024</v>
      </c>
      <c r="I2303" s="20" t="s">
        <v>286</v>
      </c>
      <c r="J2303" s="2" t="s">
        <v>280</v>
      </c>
      <c r="K2303" s="2" t="s">
        <v>319</v>
      </c>
      <c r="L2303" s="163">
        <f t="shared" si="72"/>
        <v>0</v>
      </c>
      <c r="M2303" s="163">
        <f t="shared" si="73"/>
        <v>0</v>
      </c>
      <c r="N2303" s="181"/>
      <c r="O2303" s="33"/>
      <c r="P2303" s="33"/>
      <c r="Q2303" s="33"/>
      <c r="R2303" s="33"/>
      <c r="S2303" s="42"/>
      <c r="T2303" s="2"/>
      <c r="U2303" s="2"/>
      <c r="V2303" s="2"/>
      <c r="W2303" s="2"/>
      <c r="X2303" s="55"/>
      <c r="Y2303" s="62"/>
      <c r="Z2303" s="62"/>
      <c r="AA2303" s="62"/>
      <c r="AB2303" s="62"/>
      <c r="AC2303" s="68"/>
      <c r="AD2303" s="2"/>
      <c r="AE2303" s="2"/>
      <c r="AF2303" s="2"/>
      <c r="AG2303" s="2"/>
      <c r="AH2303" s="55"/>
      <c r="AI2303" s="72"/>
      <c r="AJ2303" s="72"/>
      <c r="AK2303" s="72"/>
      <c r="AL2303" s="72"/>
      <c r="AM2303" s="80"/>
      <c r="AN2303" s="2"/>
      <c r="AO2303" s="2"/>
      <c r="AP2303" s="2"/>
      <c r="AQ2303" s="2"/>
      <c r="AR2303" s="55"/>
      <c r="AS2303" s="85"/>
      <c r="AT2303" s="85"/>
      <c r="AU2303" s="85"/>
      <c r="AV2303" s="85"/>
      <c r="AW2303" s="100"/>
      <c r="AX2303" s="2"/>
      <c r="AY2303" s="2"/>
      <c r="AZ2303" s="2"/>
      <c r="BA2303" s="2"/>
      <c r="BB2303" s="55"/>
      <c r="BC2303" s="105"/>
      <c r="BD2303" s="105"/>
      <c r="BE2303" s="105"/>
      <c r="BF2303" s="105"/>
      <c r="BG2303" s="109"/>
      <c r="BH2303" s="2"/>
      <c r="BI2303" s="2"/>
      <c r="BJ2303" s="2"/>
      <c r="BK2303" s="2"/>
      <c r="BL2303" s="55"/>
      <c r="BM2303" s="48"/>
      <c r="BN2303" s="48"/>
      <c r="BO2303" s="48"/>
      <c r="BP2303" s="48"/>
      <c r="BQ2303" s="117"/>
      <c r="BR2303" s="2"/>
      <c r="BS2303" s="2"/>
      <c r="BT2303" s="2"/>
      <c r="BU2303" s="2"/>
      <c r="BV2303" s="55"/>
    </row>
    <row r="2304" spans="1:74" hidden="1" x14ac:dyDescent="0.3">
      <c r="A2304" s="2" t="s">
        <v>259</v>
      </c>
      <c r="B2304" s="2" t="s">
        <v>2</v>
      </c>
      <c r="C2304" s="2" t="s">
        <v>3</v>
      </c>
      <c r="D2304" s="2" t="s">
        <v>255</v>
      </c>
      <c r="E2304" s="5" t="s">
        <v>218</v>
      </c>
      <c r="F2304" s="3"/>
      <c r="G2304" s="18" t="s">
        <v>5</v>
      </c>
      <c r="H2304" s="3">
        <v>2024</v>
      </c>
      <c r="I2304" s="20" t="s">
        <v>286</v>
      </c>
      <c r="J2304" s="2" t="s">
        <v>281</v>
      </c>
      <c r="K2304" s="2" t="s">
        <v>319</v>
      </c>
      <c r="L2304" s="163">
        <f t="shared" si="72"/>
        <v>0</v>
      </c>
      <c r="M2304" s="163">
        <f t="shared" si="73"/>
        <v>309.76100000000002</v>
      </c>
      <c r="N2304" s="181"/>
      <c r="O2304" s="33"/>
      <c r="P2304" s="33"/>
      <c r="Q2304" s="33"/>
      <c r="R2304" s="33"/>
      <c r="S2304" s="42"/>
      <c r="T2304" s="2" t="s">
        <v>412</v>
      </c>
      <c r="U2304" s="2"/>
      <c r="V2304" s="2"/>
      <c r="W2304" s="2"/>
      <c r="X2304" s="55">
        <v>9.57</v>
      </c>
      <c r="Y2304" s="62" t="s">
        <v>472</v>
      </c>
      <c r="Z2304" s="62"/>
      <c r="AA2304" s="62"/>
      <c r="AB2304" s="62"/>
      <c r="AC2304" s="68">
        <v>6.41</v>
      </c>
      <c r="AD2304" s="2"/>
      <c r="AE2304" s="2"/>
      <c r="AF2304" s="2"/>
      <c r="AG2304" s="2"/>
      <c r="AH2304" s="55"/>
      <c r="AI2304" s="72"/>
      <c r="AJ2304" s="72"/>
      <c r="AK2304" s="72"/>
      <c r="AL2304" s="72"/>
      <c r="AM2304" s="80"/>
      <c r="AN2304" s="2"/>
      <c r="AO2304" s="2"/>
      <c r="AP2304" s="2"/>
      <c r="AQ2304" s="2"/>
      <c r="AR2304" s="55"/>
      <c r="AS2304" s="85"/>
      <c r="AT2304" s="85"/>
      <c r="AU2304" s="85"/>
      <c r="AV2304" s="85"/>
      <c r="AW2304" s="100"/>
      <c r="AX2304" s="2"/>
      <c r="AY2304" s="2"/>
      <c r="AZ2304" s="2"/>
      <c r="BA2304" s="2"/>
      <c r="BB2304" s="55"/>
      <c r="BC2304" s="105"/>
      <c r="BD2304" s="105"/>
      <c r="BE2304" s="105"/>
      <c r="BF2304" s="105"/>
      <c r="BG2304" s="109"/>
      <c r="BH2304" s="2" t="s">
        <v>1068</v>
      </c>
      <c r="BI2304" s="2"/>
      <c r="BJ2304" s="2"/>
      <c r="BK2304" s="2"/>
      <c r="BL2304" s="55">
        <f>277.871+4.5</f>
        <v>282.37099999999998</v>
      </c>
      <c r="BM2304" s="48" t="s">
        <v>1188</v>
      </c>
      <c r="BN2304" s="48"/>
      <c r="BO2304" s="48"/>
      <c r="BP2304" s="48"/>
      <c r="BQ2304" s="117">
        <f>9.604+0.696</f>
        <v>10.299999999999999</v>
      </c>
      <c r="BR2304" s="2" t="s">
        <v>1171</v>
      </c>
      <c r="BS2304" s="2"/>
      <c r="BT2304" s="2"/>
      <c r="BU2304" s="2"/>
      <c r="BV2304" s="55">
        <v>1.1100000000000001</v>
      </c>
    </row>
    <row r="2305" spans="1:74" s="13" customFormat="1" hidden="1" x14ac:dyDescent="0.3">
      <c r="A2305" s="12" t="s">
        <v>259</v>
      </c>
      <c r="B2305" s="12" t="s">
        <v>2</v>
      </c>
      <c r="C2305" s="12" t="s">
        <v>3</v>
      </c>
      <c r="D2305" s="12" t="s">
        <v>255</v>
      </c>
      <c r="E2305" s="6" t="s">
        <v>218</v>
      </c>
      <c r="F2305" s="7"/>
      <c r="G2305" s="19" t="s">
        <v>5</v>
      </c>
      <c r="H2305" s="7">
        <v>2024</v>
      </c>
      <c r="I2305" s="21"/>
      <c r="J2305" s="12" t="s">
        <v>314</v>
      </c>
      <c r="K2305" s="12"/>
      <c r="L2305" s="147"/>
      <c r="M2305" s="147">
        <f>SUM(M2267:M2304)</f>
        <v>664.69299999999998</v>
      </c>
      <c r="N2305" s="183"/>
      <c r="O2305" s="12"/>
      <c r="P2305" s="12"/>
      <c r="Q2305" s="12"/>
      <c r="R2305" s="12"/>
      <c r="S2305" s="47">
        <f>SUM(S2267:S2304)</f>
        <v>240</v>
      </c>
      <c r="T2305" s="12"/>
      <c r="U2305" s="12"/>
      <c r="V2305" s="12"/>
      <c r="W2305" s="12"/>
      <c r="X2305" s="47">
        <f>SUM(X2267:X2304)</f>
        <v>40.622999999999998</v>
      </c>
      <c r="Y2305" s="12"/>
      <c r="Z2305" s="12"/>
      <c r="AA2305" s="12"/>
      <c r="AB2305" s="12"/>
      <c r="AC2305" s="47">
        <f>SUM(AC2267:AC2304)</f>
        <v>30.227</v>
      </c>
      <c r="AD2305" s="12"/>
      <c r="AE2305" s="12"/>
      <c r="AF2305" s="12"/>
      <c r="AG2305" s="12"/>
      <c r="AH2305" s="47">
        <f>SUM(AH2267:AH2304)</f>
        <v>3.992</v>
      </c>
      <c r="AI2305" s="12"/>
      <c r="AJ2305" s="12"/>
      <c r="AK2305" s="12"/>
      <c r="AL2305" s="12"/>
      <c r="AM2305" s="47">
        <f>SUM(AM2267:AM2304)</f>
        <v>19.300999999999998</v>
      </c>
      <c r="AN2305" s="12"/>
      <c r="AO2305" s="12"/>
      <c r="AP2305" s="12"/>
      <c r="AQ2305" s="12"/>
      <c r="AR2305" s="47">
        <f>SUM(AR2267:AR2304)</f>
        <v>4.5880000000000001</v>
      </c>
      <c r="AS2305" s="12"/>
      <c r="AT2305" s="12"/>
      <c r="AU2305" s="12"/>
      <c r="AV2305" s="12"/>
      <c r="AW2305" s="47">
        <f>SUM(AW2267:AW2304)</f>
        <v>21.312000000000001</v>
      </c>
      <c r="AX2305" s="12"/>
      <c r="AY2305" s="12"/>
      <c r="AZ2305" s="12"/>
      <c r="BA2305" s="12"/>
      <c r="BB2305" s="47">
        <f>SUM(BB2267:BB2304)</f>
        <v>2.58</v>
      </c>
      <c r="BC2305" s="12"/>
      <c r="BD2305" s="12"/>
      <c r="BE2305" s="12"/>
      <c r="BF2305" s="12"/>
      <c r="BG2305" s="47">
        <f>SUM(BG2267:BG2304)</f>
        <v>0</v>
      </c>
      <c r="BH2305" s="12"/>
      <c r="BI2305" s="12"/>
      <c r="BJ2305" s="12"/>
      <c r="BK2305" s="12"/>
      <c r="BL2305" s="47">
        <f>SUM(BL2267:BL2304)</f>
        <v>290.65999999999997</v>
      </c>
      <c r="BM2305" s="12"/>
      <c r="BN2305" s="12"/>
      <c r="BO2305" s="12"/>
      <c r="BP2305" s="12"/>
      <c r="BQ2305" s="47">
        <f>SUM(BQ2267:BQ2304)</f>
        <v>10.299999999999999</v>
      </c>
      <c r="BR2305" s="12"/>
      <c r="BS2305" s="12"/>
      <c r="BT2305" s="12"/>
      <c r="BU2305" s="12"/>
      <c r="BV2305" s="47">
        <f>SUM(BV2267:BV2304)</f>
        <v>1.1100000000000001</v>
      </c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18" t="s">
        <v>5</v>
      </c>
      <c r="H2306" s="3">
        <v>2024</v>
      </c>
      <c r="I2306" s="20" t="s">
        <v>287</v>
      </c>
      <c r="J2306" s="2" t="s">
        <v>267</v>
      </c>
      <c r="K2306" s="2" t="s">
        <v>318</v>
      </c>
      <c r="L2306" s="163">
        <f t="shared" si="72"/>
        <v>0</v>
      </c>
      <c r="M2306" s="163">
        <f t="shared" si="73"/>
        <v>0</v>
      </c>
      <c r="N2306" s="181"/>
      <c r="O2306" s="33"/>
      <c r="P2306" s="33"/>
      <c r="Q2306" s="33"/>
      <c r="R2306" s="33"/>
      <c r="S2306" s="42"/>
      <c r="T2306" s="2"/>
      <c r="U2306" s="2"/>
      <c r="V2306" s="2"/>
      <c r="W2306" s="2"/>
      <c r="X2306" s="55"/>
      <c r="Y2306" s="62"/>
      <c r="Z2306" s="62"/>
      <c r="AA2306" s="62"/>
      <c r="AB2306" s="62"/>
      <c r="AC2306" s="68"/>
      <c r="AD2306" s="2"/>
      <c r="AE2306" s="2"/>
      <c r="AF2306" s="2"/>
      <c r="AG2306" s="2"/>
      <c r="AH2306" s="55"/>
      <c r="AI2306" s="72"/>
      <c r="AJ2306" s="72"/>
      <c r="AK2306" s="72"/>
      <c r="AL2306" s="72"/>
      <c r="AM2306" s="80"/>
      <c r="AN2306" s="2"/>
      <c r="AO2306" s="2"/>
      <c r="AP2306" s="2"/>
      <c r="AQ2306" s="2"/>
      <c r="AR2306" s="55"/>
      <c r="AS2306" s="85"/>
      <c r="AT2306" s="85"/>
      <c r="AU2306" s="85"/>
      <c r="AV2306" s="85"/>
      <c r="AW2306" s="100"/>
      <c r="AX2306" s="2"/>
      <c r="AY2306" s="2"/>
      <c r="AZ2306" s="2"/>
      <c r="BA2306" s="2"/>
      <c r="BB2306" s="55"/>
      <c r="BC2306" s="105"/>
      <c r="BD2306" s="105"/>
      <c r="BE2306" s="105"/>
      <c r="BF2306" s="105"/>
      <c r="BG2306" s="109"/>
      <c r="BH2306" s="2"/>
      <c r="BI2306" s="2"/>
      <c r="BJ2306" s="2"/>
      <c r="BK2306" s="2"/>
      <c r="BL2306" s="55"/>
      <c r="BM2306" s="48"/>
      <c r="BN2306" s="48"/>
      <c r="BO2306" s="48"/>
      <c r="BP2306" s="48"/>
      <c r="BQ2306" s="117"/>
      <c r="BR2306" s="2"/>
      <c r="BS2306" s="2"/>
      <c r="BT2306" s="2"/>
      <c r="BU2306" s="2"/>
      <c r="BV2306" s="55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18" t="s">
        <v>5</v>
      </c>
      <c r="H2307" s="3">
        <v>2024</v>
      </c>
      <c r="I2307" s="20" t="s">
        <v>287</v>
      </c>
      <c r="J2307" s="2" t="s">
        <v>291</v>
      </c>
      <c r="K2307" s="2" t="s">
        <v>319</v>
      </c>
      <c r="L2307" s="163">
        <f t="shared" si="72"/>
        <v>0</v>
      </c>
      <c r="M2307" s="163">
        <f t="shared" si="73"/>
        <v>0</v>
      </c>
      <c r="N2307" s="181"/>
      <c r="O2307" s="33"/>
      <c r="P2307" s="33"/>
      <c r="Q2307" s="33"/>
      <c r="R2307" s="33"/>
      <c r="S2307" s="42"/>
      <c r="T2307" s="2"/>
      <c r="U2307" s="2"/>
      <c r="V2307" s="2"/>
      <c r="W2307" s="2"/>
      <c r="X2307" s="55"/>
      <c r="Y2307" s="62"/>
      <c r="Z2307" s="62"/>
      <c r="AA2307" s="62"/>
      <c r="AB2307" s="62"/>
      <c r="AC2307" s="68"/>
      <c r="AD2307" s="2"/>
      <c r="AE2307" s="2"/>
      <c r="AF2307" s="2"/>
      <c r="AG2307" s="2"/>
      <c r="AH2307" s="55"/>
      <c r="AI2307" s="72"/>
      <c r="AJ2307" s="72"/>
      <c r="AK2307" s="72"/>
      <c r="AL2307" s="72"/>
      <c r="AM2307" s="80"/>
      <c r="AN2307" s="2"/>
      <c r="AO2307" s="2"/>
      <c r="AP2307" s="2"/>
      <c r="AQ2307" s="2"/>
      <c r="AR2307" s="55"/>
      <c r="AS2307" s="85"/>
      <c r="AT2307" s="85"/>
      <c r="AU2307" s="85"/>
      <c r="AV2307" s="85"/>
      <c r="AW2307" s="100"/>
      <c r="AX2307" s="2"/>
      <c r="AY2307" s="2"/>
      <c r="AZ2307" s="2"/>
      <c r="BA2307" s="2"/>
      <c r="BB2307" s="55"/>
      <c r="BC2307" s="105"/>
      <c r="BD2307" s="105"/>
      <c r="BE2307" s="105"/>
      <c r="BF2307" s="105"/>
      <c r="BG2307" s="109"/>
      <c r="BH2307" s="2"/>
      <c r="BI2307" s="2"/>
      <c r="BJ2307" s="2"/>
      <c r="BK2307" s="2"/>
      <c r="BL2307" s="55"/>
      <c r="BM2307" s="48"/>
      <c r="BN2307" s="48"/>
      <c r="BO2307" s="48"/>
      <c r="BP2307" s="48"/>
      <c r="BQ2307" s="117"/>
      <c r="BR2307" s="2"/>
      <c r="BS2307" s="2"/>
      <c r="BT2307" s="2"/>
      <c r="BU2307" s="2"/>
      <c r="BV2307" s="55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18" t="s">
        <v>5</v>
      </c>
      <c r="H2308" s="3">
        <v>2024</v>
      </c>
      <c r="I2308" s="20" t="s">
        <v>286</v>
      </c>
      <c r="J2308" s="2" t="s">
        <v>336</v>
      </c>
      <c r="K2308" s="2" t="s">
        <v>319</v>
      </c>
      <c r="L2308" s="163">
        <f t="shared" si="72"/>
        <v>0</v>
      </c>
      <c r="M2308" s="163">
        <f t="shared" si="73"/>
        <v>0</v>
      </c>
      <c r="N2308" s="181"/>
      <c r="O2308" s="33"/>
      <c r="P2308" s="33"/>
      <c r="Q2308" s="33"/>
      <c r="R2308" s="33"/>
      <c r="S2308" s="42"/>
      <c r="T2308" s="2"/>
      <c r="U2308" s="2"/>
      <c r="V2308" s="2"/>
      <c r="W2308" s="2"/>
      <c r="X2308" s="55"/>
      <c r="Y2308" s="62"/>
      <c r="Z2308" s="62"/>
      <c r="AA2308" s="62"/>
      <c r="AB2308" s="62"/>
      <c r="AC2308" s="68"/>
      <c r="AD2308" s="2"/>
      <c r="AE2308" s="2"/>
      <c r="AF2308" s="2"/>
      <c r="AG2308" s="2"/>
      <c r="AH2308" s="55"/>
      <c r="AI2308" s="72"/>
      <c r="AJ2308" s="72"/>
      <c r="AK2308" s="72"/>
      <c r="AL2308" s="72"/>
      <c r="AM2308" s="80"/>
      <c r="AN2308" s="2"/>
      <c r="AO2308" s="2"/>
      <c r="AP2308" s="2"/>
      <c r="AQ2308" s="2"/>
      <c r="AR2308" s="55"/>
      <c r="AS2308" s="85"/>
      <c r="AT2308" s="85"/>
      <c r="AU2308" s="85"/>
      <c r="AV2308" s="85"/>
      <c r="AW2308" s="100"/>
      <c r="AX2308" s="2"/>
      <c r="AY2308" s="2"/>
      <c r="AZ2308" s="2"/>
      <c r="BA2308" s="2"/>
      <c r="BB2308" s="55"/>
      <c r="BC2308" s="105"/>
      <c r="BD2308" s="105"/>
      <c r="BE2308" s="105"/>
      <c r="BF2308" s="105"/>
      <c r="BG2308" s="109"/>
      <c r="BH2308" s="2"/>
      <c r="BI2308" s="2"/>
      <c r="BJ2308" s="2"/>
      <c r="BK2308" s="2"/>
      <c r="BL2308" s="55"/>
      <c r="BM2308" s="48"/>
      <c r="BN2308" s="48"/>
      <c r="BO2308" s="48"/>
      <c r="BP2308" s="48"/>
      <c r="BQ2308" s="117"/>
      <c r="BR2308" s="2"/>
      <c r="BS2308" s="2"/>
      <c r="BT2308" s="2"/>
      <c r="BU2308" s="2"/>
      <c r="BV2308" s="55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18" t="s">
        <v>5</v>
      </c>
      <c r="H2309" s="3">
        <v>2024</v>
      </c>
      <c r="I2309" s="20" t="s">
        <v>286</v>
      </c>
      <c r="J2309" s="8" t="s">
        <v>337</v>
      </c>
      <c r="K2309" s="8" t="s">
        <v>318</v>
      </c>
      <c r="L2309" s="163">
        <f t="shared" si="72"/>
        <v>0</v>
      </c>
      <c r="M2309" s="163">
        <f t="shared" si="73"/>
        <v>0</v>
      </c>
      <c r="N2309" s="181"/>
      <c r="O2309" s="53"/>
      <c r="P2309" s="53"/>
      <c r="Q2309" s="53"/>
      <c r="R2309" s="53"/>
      <c r="S2309" s="54"/>
      <c r="T2309" s="8"/>
      <c r="U2309" s="8"/>
      <c r="V2309" s="8"/>
      <c r="W2309" s="8"/>
      <c r="X2309" s="122"/>
      <c r="Y2309" s="135"/>
      <c r="Z2309" s="135"/>
      <c r="AA2309" s="135"/>
      <c r="AB2309" s="135"/>
      <c r="AC2309" s="136"/>
      <c r="AD2309" s="8"/>
      <c r="AE2309" s="8"/>
      <c r="AF2309" s="8"/>
      <c r="AG2309" s="8"/>
      <c r="AH2309" s="122"/>
      <c r="AI2309" s="137"/>
      <c r="AJ2309" s="137"/>
      <c r="AK2309" s="137"/>
      <c r="AL2309" s="137"/>
      <c r="AM2309" s="138"/>
      <c r="AN2309" s="8"/>
      <c r="AO2309" s="8"/>
      <c r="AP2309" s="8"/>
      <c r="AQ2309" s="8"/>
      <c r="AR2309" s="122"/>
      <c r="AS2309" s="139"/>
      <c r="AT2309" s="139"/>
      <c r="AU2309" s="139"/>
      <c r="AV2309" s="139"/>
      <c r="AW2309" s="140"/>
      <c r="AX2309" s="8"/>
      <c r="AY2309" s="8"/>
      <c r="AZ2309" s="8"/>
      <c r="BA2309" s="8"/>
      <c r="BB2309" s="122"/>
      <c r="BC2309" s="141"/>
      <c r="BD2309" s="141"/>
      <c r="BE2309" s="141"/>
      <c r="BF2309" s="141"/>
      <c r="BG2309" s="142"/>
      <c r="BH2309" s="8"/>
      <c r="BI2309" s="8"/>
      <c r="BJ2309" s="8"/>
      <c r="BK2309" s="8"/>
      <c r="BL2309" s="122"/>
      <c r="BM2309" s="143"/>
      <c r="BN2309" s="143"/>
      <c r="BO2309" s="143"/>
      <c r="BP2309" s="143"/>
      <c r="BQ2309" s="144"/>
      <c r="BR2309" s="8"/>
      <c r="BS2309" s="8"/>
      <c r="BT2309" s="8"/>
      <c r="BU2309" s="8"/>
      <c r="BV2309" s="122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18" t="s">
        <v>5</v>
      </c>
      <c r="H2310" s="3">
        <v>2024</v>
      </c>
      <c r="I2310" s="20" t="s">
        <v>286</v>
      </c>
      <c r="J2310" s="8" t="s">
        <v>338</v>
      </c>
      <c r="K2310" s="8" t="s">
        <v>339</v>
      </c>
      <c r="L2310" s="163">
        <f t="shared" ref="L2310:L2373" si="74">SUM(R2310,W2310,AB2310,AG2310,AL2310,AQ2310,AV2310,BA2310,BF2310,BK2310,BP2310,BU2310)</f>
        <v>0</v>
      </c>
      <c r="M2310" s="163">
        <f t="shared" ref="M2310:M2373" si="75">SUM(S2310,X2310,AC2310,AH2310,AM2310,AR2310,AW2310,BB2310,BG2310,BL2310,BQ2310,BV2310)</f>
        <v>0</v>
      </c>
      <c r="N2310" s="181"/>
      <c r="O2310" s="53"/>
      <c r="P2310" s="53"/>
      <c r="Q2310" s="53"/>
      <c r="R2310" s="53"/>
      <c r="S2310" s="54"/>
      <c r="T2310" s="8"/>
      <c r="U2310" s="8"/>
      <c r="V2310" s="8"/>
      <c r="W2310" s="8"/>
      <c r="X2310" s="122"/>
      <c r="Y2310" s="135"/>
      <c r="Z2310" s="135"/>
      <c r="AA2310" s="135"/>
      <c r="AB2310" s="135"/>
      <c r="AC2310" s="136"/>
      <c r="AD2310" s="8"/>
      <c r="AE2310" s="8"/>
      <c r="AF2310" s="8"/>
      <c r="AG2310" s="8"/>
      <c r="AH2310" s="122"/>
      <c r="AI2310" s="137"/>
      <c r="AJ2310" s="137"/>
      <c r="AK2310" s="137"/>
      <c r="AL2310" s="137"/>
      <c r="AM2310" s="138"/>
      <c r="AN2310" s="8"/>
      <c r="AO2310" s="8"/>
      <c r="AP2310" s="8"/>
      <c r="AQ2310" s="8"/>
      <c r="AR2310" s="122"/>
      <c r="AS2310" s="139"/>
      <c r="AT2310" s="139"/>
      <c r="AU2310" s="139"/>
      <c r="AV2310" s="139"/>
      <c r="AW2310" s="140"/>
      <c r="AX2310" s="8"/>
      <c r="AY2310" s="8"/>
      <c r="AZ2310" s="8"/>
      <c r="BA2310" s="8"/>
      <c r="BB2310" s="122"/>
      <c r="BC2310" s="141"/>
      <c r="BD2310" s="141"/>
      <c r="BE2310" s="141"/>
      <c r="BF2310" s="141"/>
      <c r="BG2310" s="142"/>
      <c r="BH2310" s="8"/>
      <c r="BI2310" s="8"/>
      <c r="BJ2310" s="8"/>
      <c r="BK2310" s="8"/>
      <c r="BL2310" s="122"/>
      <c r="BM2310" s="143"/>
      <c r="BN2310" s="143"/>
      <c r="BO2310" s="143"/>
      <c r="BP2310" s="143"/>
      <c r="BQ2310" s="144"/>
      <c r="BR2310" s="8"/>
      <c r="BS2310" s="8"/>
      <c r="BT2310" s="8"/>
      <c r="BU2310" s="8"/>
      <c r="BV2310" s="122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18" t="s">
        <v>5</v>
      </c>
      <c r="H2311" s="3">
        <v>2024</v>
      </c>
      <c r="I2311" s="20" t="s">
        <v>286</v>
      </c>
      <c r="J2311" s="8" t="s">
        <v>340</v>
      </c>
      <c r="K2311" s="8" t="s">
        <v>318</v>
      </c>
      <c r="L2311" s="163">
        <f t="shared" si="74"/>
        <v>0</v>
      </c>
      <c r="M2311" s="163">
        <f t="shared" si="75"/>
        <v>0</v>
      </c>
      <c r="N2311" s="181"/>
      <c r="O2311" s="53"/>
      <c r="P2311" s="53"/>
      <c r="Q2311" s="53"/>
      <c r="R2311" s="53"/>
      <c r="S2311" s="54"/>
      <c r="T2311" s="8"/>
      <c r="U2311" s="8"/>
      <c r="V2311" s="8"/>
      <c r="W2311" s="8"/>
      <c r="X2311" s="122"/>
      <c r="Y2311" s="135"/>
      <c r="Z2311" s="135"/>
      <c r="AA2311" s="135"/>
      <c r="AB2311" s="135"/>
      <c r="AC2311" s="136"/>
      <c r="AD2311" s="8"/>
      <c r="AE2311" s="8"/>
      <c r="AF2311" s="8"/>
      <c r="AG2311" s="8"/>
      <c r="AH2311" s="122"/>
      <c r="AI2311" s="137"/>
      <c r="AJ2311" s="137"/>
      <c r="AK2311" s="137"/>
      <c r="AL2311" s="137"/>
      <c r="AM2311" s="138"/>
      <c r="AN2311" s="8"/>
      <c r="AO2311" s="8"/>
      <c r="AP2311" s="8"/>
      <c r="AQ2311" s="8"/>
      <c r="AR2311" s="122"/>
      <c r="AS2311" s="139"/>
      <c r="AT2311" s="139"/>
      <c r="AU2311" s="139"/>
      <c r="AV2311" s="139"/>
      <c r="AW2311" s="140"/>
      <c r="AX2311" s="8"/>
      <c r="AY2311" s="8"/>
      <c r="AZ2311" s="8"/>
      <c r="BA2311" s="8"/>
      <c r="BB2311" s="122"/>
      <c r="BC2311" s="141"/>
      <c r="BD2311" s="141"/>
      <c r="BE2311" s="141"/>
      <c r="BF2311" s="141"/>
      <c r="BG2311" s="142"/>
      <c r="BH2311" s="8"/>
      <c r="BI2311" s="8"/>
      <c r="BJ2311" s="8"/>
      <c r="BK2311" s="8"/>
      <c r="BL2311" s="122"/>
      <c r="BM2311" s="143"/>
      <c r="BN2311" s="143"/>
      <c r="BO2311" s="143"/>
      <c r="BP2311" s="143"/>
      <c r="BQ2311" s="144"/>
      <c r="BR2311" s="8"/>
      <c r="BS2311" s="8"/>
      <c r="BT2311" s="8"/>
      <c r="BU2311" s="8"/>
      <c r="BV2311" s="122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18" t="s">
        <v>5</v>
      </c>
      <c r="H2312" s="3">
        <v>2024</v>
      </c>
      <c r="I2312" s="20" t="s">
        <v>286</v>
      </c>
      <c r="J2312" s="8" t="s">
        <v>341</v>
      </c>
      <c r="K2312" s="8" t="s">
        <v>320</v>
      </c>
      <c r="L2312" s="163">
        <f t="shared" si="74"/>
        <v>0</v>
      </c>
      <c r="M2312" s="163">
        <f t="shared" si="75"/>
        <v>0</v>
      </c>
      <c r="N2312" s="181"/>
      <c r="O2312" s="53"/>
      <c r="P2312" s="53"/>
      <c r="Q2312" s="53"/>
      <c r="R2312" s="53"/>
      <c r="S2312" s="54"/>
      <c r="T2312" s="8"/>
      <c r="U2312" s="8"/>
      <c r="V2312" s="8"/>
      <c r="W2312" s="8"/>
      <c r="X2312" s="122"/>
      <c r="Y2312" s="135"/>
      <c r="Z2312" s="135"/>
      <c r="AA2312" s="135"/>
      <c r="AB2312" s="135"/>
      <c r="AC2312" s="136"/>
      <c r="AD2312" s="8"/>
      <c r="AE2312" s="8"/>
      <c r="AF2312" s="8"/>
      <c r="AG2312" s="8"/>
      <c r="AH2312" s="122"/>
      <c r="AI2312" s="137"/>
      <c r="AJ2312" s="137"/>
      <c r="AK2312" s="137"/>
      <c r="AL2312" s="137"/>
      <c r="AM2312" s="138"/>
      <c r="AN2312" s="8"/>
      <c r="AO2312" s="8"/>
      <c r="AP2312" s="8"/>
      <c r="AQ2312" s="8"/>
      <c r="AR2312" s="122"/>
      <c r="AS2312" s="139"/>
      <c r="AT2312" s="139"/>
      <c r="AU2312" s="139"/>
      <c r="AV2312" s="139"/>
      <c r="AW2312" s="140"/>
      <c r="AX2312" s="8"/>
      <c r="AY2312" s="8"/>
      <c r="AZ2312" s="8"/>
      <c r="BA2312" s="8"/>
      <c r="BB2312" s="122"/>
      <c r="BC2312" s="141"/>
      <c r="BD2312" s="141"/>
      <c r="BE2312" s="141"/>
      <c r="BF2312" s="141"/>
      <c r="BG2312" s="142"/>
      <c r="BH2312" s="8"/>
      <c r="BI2312" s="8"/>
      <c r="BJ2312" s="8"/>
      <c r="BK2312" s="8"/>
      <c r="BL2312" s="122"/>
      <c r="BM2312" s="143"/>
      <c r="BN2312" s="143"/>
      <c r="BO2312" s="143"/>
      <c r="BP2312" s="143"/>
      <c r="BQ2312" s="144"/>
      <c r="BR2312" s="8"/>
      <c r="BS2312" s="8"/>
      <c r="BT2312" s="8"/>
      <c r="BU2312" s="8"/>
      <c r="BV2312" s="122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18" t="s">
        <v>5</v>
      </c>
      <c r="H2313" s="3">
        <v>2024</v>
      </c>
      <c r="I2313" s="20" t="s">
        <v>286</v>
      </c>
      <c r="J2313" s="8" t="s">
        <v>342</v>
      </c>
      <c r="K2313" s="8" t="s">
        <v>320</v>
      </c>
      <c r="L2313" s="163">
        <f t="shared" si="74"/>
        <v>0</v>
      </c>
      <c r="M2313" s="163">
        <f t="shared" si="75"/>
        <v>0</v>
      </c>
      <c r="N2313" s="181"/>
      <c r="O2313" s="53"/>
      <c r="P2313" s="53"/>
      <c r="Q2313" s="53"/>
      <c r="R2313" s="53"/>
      <c r="S2313" s="54"/>
      <c r="T2313" s="8"/>
      <c r="U2313" s="8"/>
      <c r="V2313" s="8"/>
      <c r="W2313" s="8"/>
      <c r="X2313" s="122"/>
      <c r="Y2313" s="135"/>
      <c r="Z2313" s="135"/>
      <c r="AA2313" s="135"/>
      <c r="AB2313" s="135"/>
      <c r="AC2313" s="136"/>
      <c r="AD2313" s="8"/>
      <c r="AE2313" s="8"/>
      <c r="AF2313" s="8"/>
      <c r="AG2313" s="8"/>
      <c r="AH2313" s="122"/>
      <c r="AI2313" s="137"/>
      <c r="AJ2313" s="137"/>
      <c r="AK2313" s="137"/>
      <c r="AL2313" s="137"/>
      <c r="AM2313" s="138"/>
      <c r="AN2313" s="8"/>
      <c r="AO2313" s="8"/>
      <c r="AP2313" s="8"/>
      <c r="AQ2313" s="8"/>
      <c r="AR2313" s="122"/>
      <c r="AS2313" s="139"/>
      <c r="AT2313" s="139"/>
      <c r="AU2313" s="139"/>
      <c r="AV2313" s="139"/>
      <c r="AW2313" s="140"/>
      <c r="AX2313" s="8"/>
      <c r="AY2313" s="8"/>
      <c r="AZ2313" s="8"/>
      <c r="BA2313" s="8"/>
      <c r="BB2313" s="122"/>
      <c r="BC2313" s="141"/>
      <c r="BD2313" s="141"/>
      <c r="BE2313" s="141"/>
      <c r="BF2313" s="141"/>
      <c r="BG2313" s="142"/>
      <c r="BH2313" s="8"/>
      <c r="BI2313" s="8"/>
      <c r="BJ2313" s="8"/>
      <c r="BK2313" s="8"/>
      <c r="BL2313" s="122"/>
      <c r="BM2313" s="143"/>
      <c r="BN2313" s="143"/>
      <c r="BO2313" s="143"/>
      <c r="BP2313" s="143"/>
      <c r="BQ2313" s="144"/>
      <c r="BR2313" s="8"/>
      <c r="BS2313" s="8"/>
      <c r="BT2313" s="8"/>
      <c r="BU2313" s="8"/>
      <c r="BV2313" s="122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18" t="s">
        <v>5</v>
      </c>
      <c r="H2314" s="3">
        <v>2024</v>
      </c>
      <c r="I2314" s="20" t="s">
        <v>286</v>
      </c>
      <c r="J2314" s="8" t="s">
        <v>343</v>
      </c>
      <c r="K2314" s="8" t="s">
        <v>339</v>
      </c>
      <c r="L2314" s="163">
        <f t="shared" si="74"/>
        <v>0</v>
      </c>
      <c r="M2314" s="163">
        <f t="shared" si="75"/>
        <v>0</v>
      </c>
      <c r="N2314" s="181"/>
      <c r="O2314" s="53"/>
      <c r="P2314" s="53"/>
      <c r="Q2314" s="53"/>
      <c r="R2314" s="53"/>
      <c r="S2314" s="54"/>
      <c r="T2314" s="8"/>
      <c r="U2314" s="8"/>
      <c r="V2314" s="8"/>
      <c r="W2314" s="8"/>
      <c r="X2314" s="122"/>
      <c r="Y2314" s="135"/>
      <c r="Z2314" s="135"/>
      <c r="AA2314" s="135"/>
      <c r="AB2314" s="135"/>
      <c r="AC2314" s="136"/>
      <c r="AD2314" s="8"/>
      <c r="AE2314" s="8"/>
      <c r="AF2314" s="8"/>
      <c r="AG2314" s="8"/>
      <c r="AH2314" s="122"/>
      <c r="AI2314" s="137"/>
      <c r="AJ2314" s="137"/>
      <c r="AK2314" s="137"/>
      <c r="AL2314" s="137"/>
      <c r="AM2314" s="138"/>
      <c r="AN2314" s="8"/>
      <c r="AO2314" s="8"/>
      <c r="AP2314" s="8"/>
      <c r="AQ2314" s="8"/>
      <c r="AR2314" s="122"/>
      <c r="AS2314" s="139"/>
      <c r="AT2314" s="139"/>
      <c r="AU2314" s="139"/>
      <c r="AV2314" s="139"/>
      <c r="AW2314" s="140"/>
      <c r="AX2314" s="8"/>
      <c r="AY2314" s="8"/>
      <c r="AZ2314" s="8"/>
      <c r="BA2314" s="8"/>
      <c r="BB2314" s="122"/>
      <c r="BC2314" s="141"/>
      <c r="BD2314" s="141"/>
      <c r="BE2314" s="141"/>
      <c r="BF2314" s="141"/>
      <c r="BG2314" s="142"/>
      <c r="BH2314" s="8"/>
      <c r="BI2314" s="8"/>
      <c r="BJ2314" s="8"/>
      <c r="BK2314" s="8"/>
      <c r="BL2314" s="122"/>
      <c r="BM2314" s="143"/>
      <c r="BN2314" s="143"/>
      <c r="BO2314" s="143"/>
      <c r="BP2314" s="143"/>
      <c r="BQ2314" s="144"/>
      <c r="BR2314" s="8"/>
      <c r="BS2314" s="8"/>
      <c r="BT2314" s="8"/>
      <c r="BU2314" s="8"/>
      <c r="BV2314" s="122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18" t="s">
        <v>5</v>
      </c>
      <c r="H2315" s="3">
        <v>2024</v>
      </c>
      <c r="I2315" s="20" t="s">
        <v>288</v>
      </c>
      <c r="J2315" s="8" t="s">
        <v>344</v>
      </c>
      <c r="K2315" s="8" t="s">
        <v>318</v>
      </c>
      <c r="L2315" s="163">
        <f t="shared" si="74"/>
        <v>0</v>
      </c>
      <c r="M2315" s="163">
        <f t="shared" si="75"/>
        <v>0</v>
      </c>
      <c r="N2315" s="181"/>
      <c r="O2315" s="53"/>
      <c r="P2315" s="53"/>
      <c r="Q2315" s="53"/>
      <c r="R2315" s="53"/>
      <c r="S2315" s="54"/>
      <c r="T2315" s="8"/>
      <c r="U2315" s="8"/>
      <c r="V2315" s="8"/>
      <c r="W2315" s="8"/>
      <c r="X2315" s="122"/>
      <c r="Y2315" s="135"/>
      <c r="Z2315" s="135"/>
      <c r="AA2315" s="135"/>
      <c r="AB2315" s="135"/>
      <c r="AC2315" s="136"/>
      <c r="AD2315" s="8"/>
      <c r="AE2315" s="8"/>
      <c r="AF2315" s="8"/>
      <c r="AG2315" s="8"/>
      <c r="AH2315" s="122"/>
      <c r="AI2315" s="137"/>
      <c r="AJ2315" s="137"/>
      <c r="AK2315" s="137"/>
      <c r="AL2315" s="137"/>
      <c r="AM2315" s="138"/>
      <c r="AN2315" s="8"/>
      <c r="AO2315" s="8"/>
      <c r="AP2315" s="8"/>
      <c r="AQ2315" s="8"/>
      <c r="AR2315" s="122"/>
      <c r="AS2315" s="139"/>
      <c r="AT2315" s="139"/>
      <c r="AU2315" s="139"/>
      <c r="AV2315" s="139"/>
      <c r="AW2315" s="140"/>
      <c r="AX2315" s="8"/>
      <c r="AY2315" s="8"/>
      <c r="AZ2315" s="8"/>
      <c r="BA2315" s="8"/>
      <c r="BB2315" s="122"/>
      <c r="BC2315" s="141"/>
      <c r="BD2315" s="141"/>
      <c r="BE2315" s="141"/>
      <c r="BF2315" s="141"/>
      <c r="BG2315" s="142"/>
      <c r="BH2315" s="8"/>
      <c r="BI2315" s="8"/>
      <c r="BJ2315" s="8"/>
      <c r="BK2315" s="8"/>
      <c r="BL2315" s="122"/>
      <c r="BM2315" s="143"/>
      <c r="BN2315" s="143"/>
      <c r="BO2315" s="143"/>
      <c r="BP2315" s="143"/>
      <c r="BQ2315" s="144"/>
      <c r="BR2315" s="8"/>
      <c r="BS2315" s="8"/>
      <c r="BT2315" s="8"/>
      <c r="BU2315" s="8"/>
      <c r="BV2315" s="122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18" t="s">
        <v>5</v>
      </c>
      <c r="H2316" s="3">
        <v>2024</v>
      </c>
      <c r="I2316" s="20" t="s">
        <v>288</v>
      </c>
      <c r="J2316" s="2" t="s">
        <v>351</v>
      </c>
      <c r="K2316" s="2" t="s">
        <v>318</v>
      </c>
      <c r="L2316" s="163">
        <f t="shared" si="74"/>
        <v>0</v>
      </c>
      <c r="M2316" s="163">
        <f t="shared" si="75"/>
        <v>0</v>
      </c>
      <c r="N2316" s="181"/>
      <c r="O2316" s="53"/>
      <c r="P2316" s="53"/>
      <c r="Q2316" s="53"/>
      <c r="R2316" s="53"/>
      <c r="S2316" s="54"/>
      <c r="T2316" s="8"/>
      <c r="U2316" s="8"/>
      <c r="V2316" s="8"/>
      <c r="W2316" s="8"/>
      <c r="X2316" s="122"/>
      <c r="Y2316" s="135"/>
      <c r="Z2316" s="135"/>
      <c r="AA2316" s="135"/>
      <c r="AB2316" s="135"/>
      <c r="AC2316" s="136"/>
      <c r="AD2316" s="8"/>
      <c r="AE2316" s="8"/>
      <c r="AF2316" s="8"/>
      <c r="AG2316" s="8"/>
      <c r="AH2316" s="122"/>
      <c r="AI2316" s="137"/>
      <c r="AJ2316" s="137"/>
      <c r="AK2316" s="137"/>
      <c r="AL2316" s="137"/>
      <c r="AM2316" s="138"/>
      <c r="AN2316" s="8"/>
      <c r="AO2316" s="8"/>
      <c r="AP2316" s="8"/>
      <c r="AQ2316" s="8"/>
      <c r="AR2316" s="122"/>
      <c r="AS2316" s="139"/>
      <c r="AT2316" s="139"/>
      <c r="AU2316" s="139"/>
      <c r="AV2316" s="139"/>
      <c r="AW2316" s="140"/>
      <c r="AX2316" s="8"/>
      <c r="AY2316" s="8"/>
      <c r="AZ2316" s="8"/>
      <c r="BA2316" s="8"/>
      <c r="BB2316" s="122"/>
      <c r="BC2316" s="141"/>
      <c r="BD2316" s="141"/>
      <c r="BE2316" s="141"/>
      <c r="BF2316" s="141"/>
      <c r="BG2316" s="142"/>
      <c r="BH2316" s="8"/>
      <c r="BI2316" s="8"/>
      <c r="BJ2316" s="8"/>
      <c r="BK2316" s="8"/>
      <c r="BL2316" s="122"/>
      <c r="BM2316" s="143"/>
      <c r="BN2316" s="143"/>
      <c r="BO2316" s="143"/>
      <c r="BP2316" s="143"/>
      <c r="BQ2316" s="144"/>
      <c r="BR2316" s="8"/>
      <c r="BS2316" s="8"/>
      <c r="BT2316" s="8"/>
      <c r="BU2316" s="8"/>
      <c r="BV2316" s="122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18" t="s">
        <v>5</v>
      </c>
      <c r="H2317" s="3">
        <v>2024</v>
      </c>
      <c r="I2317" s="20" t="s">
        <v>288</v>
      </c>
      <c r="J2317" s="2" t="s">
        <v>352</v>
      </c>
      <c r="K2317" s="2" t="s">
        <v>321</v>
      </c>
      <c r="L2317" s="163">
        <f t="shared" si="74"/>
        <v>0</v>
      </c>
      <c r="M2317" s="163">
        <f t="shared" si="75"/>
        <v>0</v>
      </c>
      <c r="N2317" s="181"/>
      <c r="O2317" s="33"/>
      <c r="P2317" s="33"/>
      <c r="Q2317" s="33"/>
      <c r="R2317" s="33"/>
      <c r="S2317" s="42"/>
      <c r="T2317" s="2"/>
      <c r="U2317" s="2"/>
      <c r="V2317" s="2"/>
      <c r="W2317" s="2"/>
      <c r="X2317" s="55"/>
      <c r="Y2317" s="62"/>
      <c r="Z2317" s="62"/>
      <c r="AA2317" s="62"/>
      <c r="AB2317" s="62"/>
      <c r="AC2317" s="68"/>
      <c r="AD2317" s="2"/>
      <c r="AE2317" s="2"/>
      <c r="AF2317" s="2"/>
      <c r="AG2317" s="2"/>
      <c r="AH2317" s="55"/>
      <c r="AI2317" s="72"/>
      <c r="AJ2317" s="72"/>
      <c r="AK2317" s="72"/>
      <c r="AL2317" s="72"/>
      <c r="AM2317" s="80"/>
      <c r="AN2317" s="2"/>
      <c r="AO2317" s="2"/>
      <c r="AP2317" s="2"/>
      <c r="AQ2317" s="2"/>
      <c r="AR2317" s="55"/>
      <c r="AS2317" s="85"/>
      <c r="AT2317" s="85"/>
      <c r="AU2317" s="85"/>
      <c r="AV2317" s="85"/>
      <c r="AW2317" s="100"/>
      <c r="AX2317" s="2"/>
      <c r="AY2317" s="2"/>
      <c r="AZ2317" s="2"/>
      <c r="BA2317" s="2"/>
      <c r="BB2317" s="55"/>
      <c r="BC2317" s="105"/>
      <c r="BD2317" s="105"/>
      <c r="BE2317" s="105"/>
      <c r="BF2317" s="105"/>
      <c r="BG2317" s="109"/>
      <c r="BH2317" s="2"/>
      <c r="BI2317" s="2"/>
      <c r="BJ2317" s="2"/>
      <c r="BK2317" s="2"/>
      <c r="BL2317" s="55"/>
      <c r="BM2317" s="48"/>
      <c r="BN2317" s="48"/>
      <c r="BO2317" s="48"/>
      <c r="BP2317" s="48"/>
      <c r="BQ2317" s="117"/>
      <c r="BR2317" s="2"/>
      <c r="BS2317" s="2"/>
      <c r="BT2317" s="2"/>
      <c r="BU2317" s="2"/>
      <c r="BV2317" s="55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18" t="s">
        <v>5</v>
      </c>
      <c r="H2318" s="3">
        <v>2024</v>
      </c>
      <c r="I2318" s="20" t="s">
        <v>288</v>
      </c>
      <c r="J2318" s="2" t="s">
        <v>345</v>
      </c>
      <c r="K2318" s="2" t="s">
        <v>318</v>
      </c>
      <c r="L2318" s="163">
        <f t="shared" si="74"/>
        <v>0</v>
      </c>
      <c r="M2318" s="163">
        <f t="shared" si="75"/>
        <v>0</v>
      </c>
      <c r="N2318" s="181"/>
      <c r="O2318" s="34"/>
      <c r="P2318" s="33"/>
      <c r="Q2318" s="33"/>
      <c r="R2318" s="33"/>
      <c r="S2318" s="42"/>
      <c r="T2318" s="3"/>
      <c r="U2318" s="2"/>
      <c r="V2318" s="2"/>
      <c r="W2318" s="2"/>
      <c r="X2318" s="55"/>
      <c r="Y2318" s="64"/>
      <c r="Z2318" s="62"/>
      <c r="AA2318" s="62"/>
      <c r="AB2318" s="62"/>
      <c r="AC2318" s="68"/>
      <c r="AD2318" s="3"/>
      <c r="AE2318" s="2"/>
      <c r="AF2318" s="2"/>
      <c r="AG2318" s="2"/>
      <c r="AH2318" s="55"/>
      <c r="AI2318" s="73"/>
      <c r="AJ2318" s="72"/>
      <c r="AK2318" s="72"/>
      <c r="AL2318" s="72"/>
      <c r="AM2318" s="80"/>
      <c r="AN2318" s="3"/>
      <c r="AO2318" s="2"/>
      <c r="AP2318" s="2"/>
      <c r="AQ2318" s="2"/>
      <c r="AR2318" s="55"/>
      <c r="AS2318" s="86"/>
      <c r="AT2318" s="85"/>
      <c r="AU2318" s="85"/>
      <c r="AV2318" s="85"/>
      <c r="AW2318" s="100"/>
      <c r="AX2318" s="3"/>
      <c r="AY2318" s="2"/>
      <c r="AZ2318" s="2"/>
      <c r="BA2318" s="2"/>
      <c r="BB2318" s="55"/>
      <c r="BC2318" s="106"/>
      <c r="BD2318" s="105"/>
      <c r="BE2318" s="105"/>
      <c r="BF2318" s="105"/>
      <c r="BG2318" s="109"/>
      <c r="BH2318" s="3"/>
      <c r="BI2318" s="2"/>
      <c r="BJ2318" s="2"/>
      <c r="BK2318" s="2"/>
      <c r="BL2318" s="55"/>
      <c r="BM2318" s="49"/>
      <c r="BN2318" s="48"/>
      <c r="BO2318" s="48"/>
      <c r="BP2318" s="48"/>
      <c r="BQ2318" s="117"/>
      <c r="BR2318" s="3"/>
      <c r="BS2318" s="2"/>
      <c r="BT2318" s="2"/>
      <c r="BU2318" s="2"/>
      <c r="BV2318" s="55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18" t="s">
        <v>5</v>
      </c>
      <c r="H2319" s="3">
        <v>2024</v>
      </c>
      <c r="I2319" s="20" t="s">
        <v>289</v>
      </c>
      <c r="J2319" s="2" t="s">
        <v>268</v>
      </c>
      <c r="K2319" s="2" t="s">
        <v>318</v>
      </c>
      <c r="L2319" s="163">
        <f t="shared" si="74"/>
        <v>0</v>
      </c>
      <c r="M2319" s="163">
        <f t="shared" si="75"/>
        <v>0</v>
      </c>
      <c r="N2319" s="181"/>
      <c r="O2319" s="33"/>
      <c r="P2319" s="33"/>
      <c r="Q2319" s="33"/>
      <c r="R2319" s="33"/>
      <c r="S2319" s="42"/>
      <c r="T2319" s="2"/>
      <c r="U2319" s="2"/>
      <c r="V2319" s="2"/>
      <c r="W2319" s="2"/>
      <c r="X2319" s="55"/>
      <c r="Y2319" s="62"/>
      <c r="Z2319" s="62"/>
      <c r="AA2319" s="62"/>
      <c r="AB2319" s="62"/>
      <c r="AC2319" s="68"/>
      <c r="AD2319" s="2"/>
      <c r="AE2319" s="2"/>
      <c r="AF2319" s="2"/>
      <c r="AG2319" s="2"/>
      <c r="AH2319" s="55"/>
      <c r="AI2319" s="72"/>
      <c r="AJ2319" s="72"/>
      <c r="AK2319" s="72"/>
      <c r="AL2319" s="72"/>
      <c r="AM2319" s="80"/>
      <c r="AN2319" s="2"/>
      <c r="AO2319" s="2"/>
      <c r="AP2319" s="2"/>
      <c r="AQ2319" s="2"/>
      <c r="AR2319" s="55"/>
      <c r="AS2319" s="85"/>
      <c r="AT2319" s="85"/>
      <c r="AU2319" s="85"/>
      <c r="AV2319" s="85"/>
      <c r="AW2319" s="100"/>
      <c r="AX2319" s="2"/>
      <c r="AY2319" s="2"/>
      <c r="AZ2319" s="2"/>
      <c r="BA2319" s="2"/>
      <c r="BB2319" s="55"/>
      <c r="BC2319" s="105"/>
      <c r="BD2319" s="105"/>
      <c r="BE2319" s="105"/>
      <c r="BF2319" s="105"/>
      <c r="BG2319" s="109"/>
      <c r="BH2319" s="2"/>
      <c r="BI2319" s="2"/>
      <c r="BJ2319" s="2"/>
      <c r="BK2319" s="2"/>
      <c r="BL2319" s="55"/>
      <c r="BM2319" s="48"/>
      <c r="BN2319" s="48"/>
      <c r="BO2319" s="48"/>
      <c r="BP2319" s="48"/>
      <c r="BQ2319" s="117"/>
      <c r="BR2319" s="2"/>
      <c r="BS2319" s="2"/>
      <c r="BT2319" s="2"/>
      <c r="BU2319" s="2"/>
      <c r="BV2319" s="55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18" t="s">
        <v>5</v>
      </c>
      <c r="H2320" s="3">
        <v>2024</v>
      </c>
      <c r="I2320" s="20" t="s">
        <v>289</v>
      </c>
      <c r="J2320" s="2" t="s">
        <v>292</v>
      </c>
      <c r="K2320" s="2" t="s">
        <v>318</v>
      </c>
      <c r="L2320" s="163">
        <f t="shared" si="74"/>
        <v>0</v>
      </c>
      <c r="M2320" s="163">
        <f t="shared" si="75"/>
        <v>0</v>
      </c>
      <c r="N2320" s="181"/>
      <c r="O2320" s="33"/>
      <c r="P2320" s="33"/>
      <c r="Q2320" s="33"/>
      <c r="R2320" s="33"/>
      <c r="S2320" s="42"/>
      <c r="T2320" s="2"/>
      <c r="U2320" s="2"/>
      <c r="V2320" s="2"/>
      <c r="W2320" s="2"/>
      <c r="X2320" s="55"/>
      <c r="Y2320" s="62"/>
      <c r="Z2320" s="62"/>
      <c r="AA2320" s="62"/>
      <c r="AB2320" s="62"/>
      <c r="AC2320" s="68"/>
      <c r="AD2320" s="2"/>
      <c r="AE2320" s="2"/>
      <c r="AF2320" s="2"/>
      <c r="AG2320" s="2"/>
      <c r="AH2320" s="55"/>
      <c r="AI2320" s="72"/>
      <c r="AJ2320" s="72"/>
      <c r="AK2320" s="72"/>
      <c r="AL2320" s="72"/>
      <c r="AM2320" s="80"/>
      <c r="AN2320" s="2"/>
      <c r="AO2320" s="2"/>
      <c r="AP2320" s="2"/>
      <c r="AQ2320" s="2"/>
      <c r="AR2320" s="55"/>
      <c r="AS2320" s="85"/>
      <c r="AT2320" s="85"/>
      <c r="AU2320" s="85"/>
      <c r="AV2320" s="85"/>
      <c r="AW2320" s="100"/>
      <c r="AX2320" s="2"/>
      <c r="AY2320" s="2"/>
      <c r="AZ2320" s="2"/>
      <c r="BA2320" s="2"/>
      <c r="BB2320" s="55"/>
      <c r="BC2320" s="105"/>
      <c r="BD2320" s="105"/>
      <c r="BE2320" s="105"/>
      <c r="BF2320" s="105"/>
      <c r="BG2320" s="109"/>
      <c r="BH2320" s="2"/>
      <c r="BI2320" s="2"/>
      <c r="BJ2320" s="2"/>
      <c r="BK2320" s="2"/>
      <c r="BL2320" s="55"/>
      <c r="BM2320" s="48"/>
      <c r="BN2320" s="48"/>
      <c r="BO2320" s="48"/>
      <c r="BP2320" s="48"/>
      <c r="BQ2320" s="117"/>
      <c r="BR2320" s="2"/>
      <c r="BS2320" s="2"/>
      <c r="BT2320" s="2"/>
      <c r="BU2320" s="2"/>
      <c r="BV2320" s="55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18" t="s">
        <v>5</v>
      </c>
      <c r="H2321" s="3">
        <v>2024</v>
      </c>
      <c r="I2321" s="20" t="s">
        <v>285</v>
      </c>
      <c r="J2321" s="2" t="s">
        <v>293</v>
      </c>
      <c r="K2321" s="2" t="s">
        <v>318</v>
      </c>
      <c r="L2321" s="163">
        <f t="shared" si="74"/>
        <v>0</v>
      </c>
      <c r="M2321" s="163">
        <f t="shared" si="75"/>
        <v>0</v>
      </c>
      <c r="N2321" s="181"/>
      <c r="O2321" s="33"/>
      <c r="P2321" s="33"/>
      <c r="Q2321" s="33"/>
      <c r="R2321" s="34"/>
      <c r="S2321" s="41"/>
      <c r="T2321" s="2"/>
      <c r="U2321" s="2"/>
      <c r="V2321" s="2"/>
      <c r="W2321" s="3"/>
      <c r="X2321" s="56"/>
      <c r="Y2321" s="62"/>
      <c r="Z2321" s="62"/>
      <c r="AA2321" s="62"/>
      <c r="AB2321" s="64"/>
      <c r="AC2321" s="69"/>
      <c r="AD2321" s="2"/>
      <c r="AE2321" s="2"/>
      <c r="AF2321" s="2"/>
      <c r="AG2321" s="3"/>
      <c r="AH2321" s="56"/>
      <c r="AI2321" s="72"/>
      <c r="AJ2321" s="72"/>
      <c r="AK2321" s="72"/>
      <c r="AL2321" s="73"/>
      <c r="AM2321" s="81"/>
      <c r="AN2321" s="2"/>
      <c r="AO2321" s="2"/>
      <c r="AP2321" s="2"/>
      <c r="AQ2321" s="3"/>
      <c r="AR2321" s="56"/>
      <c r="AS2321" s="85"/>
      <c r="AT2321" s="85"/>
      <c r="AU2321" s="85"/>
      <c r="AV2321" s="86"/>
      <c r="AW2321" s="101"/>
      <c r="AX2321" s="2"/>
      <c r="AY2321" s="2"/>
      <c r="AZ2321" s="2"/>
      <c r="BA2321" s="3"/>
      <c r="BB2321" s="56"/>
      <c r="BC2321" s="105"/>
      <c r="BD2321" s="105"/>
      <c r="BE2321" s="105"/>
      <c r="BF2321" s="106"/>
      <c r="BG2321" s="110"/>
      <c r="BH2321" s="2"/>
      <c r="BI2321" s="2"/>
      <c r="BJ2321" s="2"/>
      <c r="BK2321" s="3"/>
      <c r="BL2321" s="56"/>
      <c r="BM2321" s="48"/>
      <c r="BN2321" s="48"/>
      <c r="BO2321" s="48"/>
      <c r="BP2321" s="49"/>
      <c r="BQ2321" s="118"/>
      <c r="BR2321" s="2"/>
      <c r="BS2321" s="2"/>
      <c r="BT2321" s="2"/>
      <c r="BU2321" s="3"/>
      <c r="BV2321" s="56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18" t="s">
        <v>5</v>
      </c>
      <c r="H2322" s="3">
        <v>2024</v>
      </c>
      <c r="I2322" s="20" t="s">
        <v>287</v>
      </c>
      <c r="J2322" s="2" t="s">
        <v>269</v>
      </c>
      <c r="K2322" s="2" t="s">
        <v>320</v>
      </c>
      <c r="L2322" s="163">
        <f t="shared" si="74"/>
        <v>5</v>
      </c>
      <c r="M2322" s="163">
        <f t="shared" si="75"/>
        <v>6.0609999999999999</v>
      </c>
      <c r="N2322" s="181"/>
      <c r="O2322" s="33"/>
      <c r="P2322" s="33"/>
      <c r="Q2322" s="33"/>
      <c r="R2322" s="33"/>
      <c r="S2322" s="42"/>
      <c r="T2322" s="2"/>
      <c r="U2322" s="2"/>
      <c r="V2322" s="2"/>
      <c r="W2322" s="2"/>
      <c r="X2322" s="55"/>
      <c r="Y2322" s="62"/>
      <c r="Z2322" s="62"/>
      <c r="AA2322" s="62"/>
      <c r="AB2322" s="64">
        <v>4</v>
      </c>
      <c r="AC2322" s="68">
        <v>5.0039999999999996</v>
      </c>
      <c r="AD2322" s="2"/>
      <c r="AE2322" s="2"/>
      <c r="AF2322" s="2"/>
      <c r="AG2322" s="2">
        <v>1</v>
      </c>
      <c r="AH2322" s="55">
        <v>1.0569999999999999</v>
      </c>
      <c r="AI2322" s="72"/>
      <c r="AJ2322" s="72"/>
      <c r="AK2322" s="72"/>
      <c r="AL2322" s="72"/>
      <c r="AM2322" s="80"/>
      <c r="AN2322" s="2"/>
      <c r="AO2322" s="2"/>
      <c r="AP2322" s="2"/>
      <c r="AQ2322" s="2"/>
      <c r="AR2322" s="55"/>
      <c r="AS2322" s="85"/>
      <c r="AT2322" s="85"/>
      <c r="AU2322" s="85"/>
      <c r="AV2322" s="85"/>
      <c r="AW2322" s="100"/>
      <c r="AX2322" s="2"/>
      <c r="AY2322" s="2"/>
      <c r="AZ2322" s="2"/>
      <c r="BA2322" s="2"/>
      <c r="BB2322" s="55"/>
      <c r="BC2322" s="105"/>
      <c r="BD2322" s="105"/>
      <c r="BE2322" s="105"/>
      <c r="BF2322" s="105"/>
      <c r="BG2322" s="109"/>
      <c r="BH2322" s="2"/>
      <c r="BI2322" s="2"/>
      <c r="BJ2322" s="2"/>
      <c r="BK2322" s="2"/>
      <c r="BL2322" s="55"/>
      <c r="BM2322" s="48"/>
      <c r="BN2322" s="48"/>
      <c r="BO2322" s="48"/>
      <c r="BP2322" s="48"/>
      <c r="BQ2322" s="117"/>
      <c r="BR2322" s="2"/>
      <c r="BS2322" s="2"/>
      <c r="BT2322" s="2"/>
      <c r="BU2322" s="2"/>
      <c r="BV2322" s="55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18" t="s">
        <v>5</v>
      </c>
      <c r="H2323" s="3">
        <v>2024</v>
      </c>
      <c r="I2323" s="20" t="s">
        <v>287</v>
      </c>
      <c r="J2323" s="2" t="s">
        <v>270</v>
      </c>
      <c r="K2323" s="2" t="s">
        <v>320</v>
      </c>
      <c r="L2323" s="163">
        <f t="shared" si="74"/>
        <v>0</v>
      </c>
      <c r="M2323" s="163">
        <f t="shared" si="75"/>
        <v>0</v>
      </c>
      <c r="N2323" s="181"/>
      <c r="O2323" s="33"/>
      <c r="P2323" s="33"/>
      <c r="Q2323" s="33"/>
      <c r="R2323" s="33"/>
      <c r="S2323" s="42"/>
      <c r="T2323" s="2"/>
      <c r="U2323" s="2"/>
      <c r="V2323" s="2"/>
      <c r="W2323" s="2"/>
      <c r="X2323" s="55"/>
      <c r="Y2323" s="62"/>
      <c r="Z2323" s="62"/>
      <c r="AA2323" s="62"/>
      <c r="AB2323" s="62"/>
      <c r="AC2323" s="68"/>
      <c r="AD2323" s="2"/>
      <c r="AE2323" s="2"/>
      <c r="AF2323" s="2"/>
      <c r="AG2323" s="2"/>
      <c r="AH2323" s="55"/>
      <c r="AI2323" s="72"/>
      <c r="AJ2323" s="72"/>
      <c r="AK2323" s="72"/>
      <c r="AL2323" s="72"/>
      <c r="AM2323" s="80"/>
      <c r="AN2323" s="2"/>
      <c r="AO2323" s="2"/>
      <c r="AP2323" s="2"/>
      <c r="AQ2323" s="2"/>
      <c r="AR2323" s="55"/>
      <c r="AS2323" s="85"/>
      <c r="AT2323" s="85"/>
      <c r="AU2323" s="85"/>
      <c r="AV2323" s="85"/>
      <c r="AW2323" s="100"/>
      <c r="AX2323" s="2"/>
      <c r="AY2323" s="2"/>
      <c r="AZ2323" s="2"/>
      <c r="BA2323" s="2"/>
      <c r="BB2323" s="55"/>
      <c r="BC2323" s="105"/>
      <c r="BD2323" s="105"/>
      <c r="BE2323" s="105"/>
      <c r="BF2323" s="105"/>
      <c r="BG2323" s="109"/>
      <c r="BH2323" s="2"/>
      <c r="BI2323" s="2"/>
      <c r="BJ2323" s="2"/>
      <c r="BK2323" s="2"/>
      <c r="BL2323" s="55"/>
      <c r="BM2323" s="48"/>
      <c r="BN2323" s="48"/>
      <c r="BO2323" s="48"/>
      <c r="BP2323" s="48"/>
      <c r="BQ2323" s="117"/>
      <c r="BR2323" s="2"/>
      <c r="BS2323" s="2"/>
      <c r="BT2323" s="2"/>
      <c r="BU2323" s="2"/>
      <c r="BV2323" s="55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18" t="s">
        <v>5</v>
      </c>
      <c r="H2324" s="3">
        <v>2024</v>
      </c>
      <c r="I2324" s="20" t="s">
        <v>290</v>
      </c>
      <c r="J2324" s="2" t="s">
        <v>271</v>
      </c>
      <c r="K2324" s="2" t="s">
        <v>321</v>
      </c>
      <c r="L2324" s="163">
        <f t="shared" si="74"/>
        <v>0</v>
      </c>
      <c r="M2324" s="163">
        <f t="shared" si="75"/>
        <v>0</v>
      </c>
      <c r="N2324" s="181"/>
      <c r="O2324" s="33"/>
      <c r="P2324" s="33"/>
      <c r="Q2324" s="33"/>
      <c r="R2324" s="33"/>
      <c r="S2324" s="42"/>
      <c r="T2324" s="2"/>
      <c r="U2324" s="2"/>
      <c r="V2324" s="2"/>
      <c r="W2324" s="2"/>
      <c r="X2324" s="55"/>
      <c r="Y2324" s="62"/>
      <c r="Z2324" s="62"/>
      <c r="AA2324" s="62"/>
      <c r="AB2324" s="62"/>
      <c r="AC2324" s="68"/>
      <c r="AD2324" s="2"/>
      <c r="AE2324" s="2"/>
      <c r="AF2324" s="2"/>
      <c r="AG2324" s="2"/>
      <c r="AH2324" s="55"/>
      <c r="AI2324" s="72"/>
      <c r="AJ2324" s="72"/>
      <c r="AK2324" s="72"/>
      <c r="AL2324" s="72"/>
      <c r="AM2324" s="80"/>
      <c r="AN2324" s="2"/>
      <c r="AO2324" s="2"/>
      <c r="AP2324" s="2"/>
      <c r="AQ2324" s="2"/>
      <c r="AR2324" s="55"/>
      <c r="AS2324" s="85"/>
      <c r="AT2324" s="85"/>
      <c r="AU2324" s="85"/>
      <c r="AV2324" s="85"/>
      <c r="AW2324" s="100"/>
      <c r="AX2324" s="2"/>
      <c r="AY2324" s="2"/>
      <c r="AZ2324" s="2"/>
      <c r="BA2324" s="2"/>
      <c r="BB2324" s="55"/>
      <c r="BC2324" s="105"/>
      <c r="BD2324" s="105"/>
      <c r="BE2324" s="105"/>
      <c r="BF2324" s="105"/>
      <c r="BG2324" s="109"/>
      <c r="BH2324" s="2"/>
      <c r="BI2324" s="2"/>
      <c r="BJ2324" s="2"/>
      <c r="BK2324" s="2"/>
      <c r="BL2324" s="55"/>
      <c r="BM2324" s="48"/>
      <c r="BN2324" s="48"/>
      <c r="BO2324" s="48"/>
      <c r="BP2324" s="48"/>
      <c r="BQ2324" s="117"/>
      <c r="BR2324" s="2"/>
      <c r="BS2324" s="2"/>
      <c r="BT2324" s="2"/>
      <c r="BU2324" s="2"/>
      <c r="BV2324" s="55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18" t="s">
        <v>5</v>
      </c>
      <c r="H2325" s="3">
        <v>2024</v>
      </c>
      <c r="I2325" s="20" t="s">
        <v>284</v>
      </c>
      <c r="J2325" s="2" t="s">
        <v>294</v>
      </c>
      <c r="K2325" s="2" t="s">
        <v>320</v>
      </c>
      <c r="L2325" s="163">
        <f t="shared" si="74"/>
        <v>0</v>
      </c>
      <c r="M2325" s="163">
        <f t="shared" si="75"/>
        <v>0</v>
      </c>
      <c r="N2325" s="181"/>
      <c r="O2325" s="33"/>
      <c r="P2325" s="33"/>
      <c r="Q2325" s="33"/>
      <c r="R2325" s="33"/>
      <c r="S2325" s="42"/>
      <c r="T2325" s="2"/>
      <c r="U2325" s="2"/>
      <c r="V2325" s="2"/>
      <c r="W2325" s="2"/>
      <c r="X2325" s="55"/>
      <c r="Y2325" s="62"/>
      <c r="Z2325" s="62"/>
      <c r="AA2325" s="62"/>
      <c r="AB2325" s="62"/>
      <c r="AC2325" s="68"/>
      <c r="AD2325" s="2"/>
      <c r="AE2325" s="2"/>
      <c r="AF2325" s="2"/>
      <c r="AG2325" s="2"/>
      <c r="AH2325" s="55"/>
      <c r="AI2325" s="72"/>
      <c r="AJ2325" s="72"/>
      <c r="AK2325" s="72"/>
      <c r="AL2325" s="72"/>
      <c r="AM2325" s="80"/>
      <c r="AN2325" s="2"/>
      <c r="AO2325" s="2"/>
      <c r="AP2325" s="2"/>
      <c r="AQ2325" s="2"/>
      <c r="AR2325" s="55"/>
      <c r="AS2325" s="85"/>
      <c r="AT2325" s="85"/>
      <c r="AU2325" s="85"/>
      <c r="AV2325" s="85"/>
      <c r="AW2325" s="100"/>
      <c r="AX2325" s="2"/>
      <c r="AY2325" s="2"/>
      <c r="AZ2325" s="2"/>
      <c r="BA2325" s="2"/>
      <c r="BB2325" s="55"/>
      <c r="BC2325" s="105"/>
      <c r="BD2325" s="105"/>
      <c r="BE2325" s="105"/>
      <c r="BF2325" s="105"/>
      <c r="BG2325" s="109"/>
      <c r="BH2325" s="2"/>
      <c r="BI2325" s="2"/>
      <c r="BJ2325" s="2"/>
      <c r="BK2325" s="2"/>
      <c r="BL2325" s="55"/>
      <c r="BM2325" s="48"/>
      <c r="BN2325" s="48"/>
      <c r="BO2325" s="48"/>
      <c r="BP2325" s="48"/>
      <c r="BQ2325" s="117"/>
      <c r="BR2325" s="2"/>
      <c r="BS2325" s="2"/>
      <c r="BT2325" s="2"/>
      <c r="BU2325" s="2"/>
      <c r="BV2325" s="55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18" t="s">
        <v>5</v>
      </c>
      <c r="H2326" s="3">
        <v>2024</v>
      </c>
      <c r="I2326" s="20" t="s">
        <v>284</v>
      </c>
      <c r="J2326" s="2" t="s">
        <v>346</v>
      </c>
      <c r="K2326" s="2" t="s">
        <v>320</v>
      </c>
      <c r="L2326" s="166">
        <f t="shared" si="74"/>
        <v>0</v>
      </c>
      <c r="M2326" s="163">
        <f t="shared" si="75"/>
        <v>0</v>
      </c>
      <c r="N2326" s="181"/>
      <c r="O2326" s="33"/>
      <c r="P2326" s="33"/>
      <c r="Q2326" s="33"/>
      <c r="R2326" s="33"/>
      <c r="S2326" s="42"/>
      <c r="T2326" s="2"/>
      <c r="U2326" s="2"/>
      <c r="V2326" s="2"/>
      <c r="W2326" s="2"/>
      <c r="X2326" s="55"/>
      <c r="Y2326" s="62"/>
      <c r="Z2326" s="62"/>
      <c r="AA2326" s="62"/>
      <c r="AB2326" s="62"/>
      <c r="AC2326" s="68"/>
      <c r="AD2326" s="2"/>
      <c r="AE2326" s="2"/>
      <c r="AF2326" s="2"/>
      <c r="AG2326" s="2"/>
      <c r="AH2326" s="55"/>
      <c r="AI2326" s="72"/>
      <c r="AJ2326" s="72"/>
      <c r="AK2326" s="72"/>
      <c r="AL2326" s="72"/>
      <c r="AM2326" s="80"/>
      <c r="AN2326" s="2"/>
      <c r="AO2326" s="2"/>
      <c r="AP2326" s="2"/>
      <c r="AQ2326" s="2"/>
      <c r="AR2326" s="55"/>
      <c r="AS2326" s="85"/>
      <c r="AT2326" s="85"/>
      <c r="AU2326" s="85"/>
      <c r="AV2326" s="85"/>
      <c r="AW2326" s="100"/>
      <c r="AX2326" s="2"/>
      <c r="AY2326" s="2"/>
      <c r="AZ2326" s="2"/>
      <c r="BA2326" s="2"/>
      <c r="BB2326" s="55"/>
      <c r="BC2326" s="105"/>
      <c r="BD2326" s="105"/>
      <c r="BE2326" s="105"/>
      <c r="BF2326" s="105"/>
      <c r="BG2326" s="109"/>
      <c r="BH2326" s="2"/>
      <c r="BI2326" s="2"/>
      <c r="BJ2326" s="2"/>
      <c r="BK2326" s="2"/>
      <c r="BL2326" s="55"/>
      <c r="BM2326" s="48"/>
      <c r="BN2326" s="48"/>
      <c r="BO2326" s="48"/>
      <c r="BP2326" s="48"/>
      <c r="BQ2326" s="117"/>
      <c r="BR2326" s="2"/>
      <c r="BS2326" s="2"/>
      <c r="BT2326" s="2"/>
      <c r="BU2326" s="2"/>
      <c r="BV2326" s="55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18" t="s">
        <v>5</v>
      </c>
      <c r="H2327" s="3">
        <v>2024</v>
      </c>
      <c r="I2327" s="20" t="s">
        <v>284</v>
      </c>
      <c r="J2327" s="2" t="s">
        <v>295</v>
      </c>
      <c r="K2327" s="2" t="s">
        <v>320</v>
      </c>
      <c r="L2327" s="163">
        <f t="shared" si="74"/>
        <v>0</v>
      </c>
      <c r="M2327" s="163">
        <f t="shared" si="75"/>
        <v>0</v>
      </c>
      <c r="N2327" s="181"/>
      <c r="O2327" s="33"/>
      <c r="P2327" s="33"/>
      <c r="Q2327" s="33"/>
      <c r="R2327" s="34"/>
      <c r="S2327" s="42"/>
      <c r="T2327" s="2"/>
      <c r="U2327" s="2"/>
      <c r="V2327" s="2"/>
      <c r="W2327" s="2"/>
      <c r="X2327" s="55"/>
      <c r="Y2327" s="62"/>
      <c r="Z2327" s="62"/>
      <c r="AA2327" s="62"/>
      <c r="AB2327" s="62"/>
      <c r="AC2327" s="68"/>
      <c r="AD2327" s="2"/>
      <c r="AE2327" s="2"/>
      <c r="AF2327" s="2"/>
      <c r="AG2327" s="2"/>
      <c r="AH2327" s="55"/>
      <c r="AI2327" s="72"/>
      <c r="AJ2327" s="72"/>
      <c r="AK2327" s="72"/>
      <c r="AL2327" s="72"/>
      <c r="AM2327" s="80"/>
      <c r="AN2327" s="2"/>
      <c r="AO2327" s="2"/>
      <c r="AP2327" s="2"/>
      <c r="AQ2327" s="2"/>
      <c r="AR2327" s="55"/>
      <c r="AS2327" s="85"/>
      <c r="AT2327" s="85"/>
      <c r="AU2327" s="85"/>
      <c r="AV2327" s="85"/>
      <c r="AW2327" s="100"/>
      <c r="AX2327" s="2"/>
      <c r="AY2327" s="2"/>
      <c r="AZ2327" s="2"/>
      <c r="BA2327" s="2"/>
      <c r="BB2327" s="55"/>
      <c r="BC2327" s="105"/>
      <c r="BD2327" s="105"/>
      <c r="BE2327" s="105"/>
      <c r="BF2327" s="105"/>
      <c r="BG2327" s="109"/>
      <c r="BH2327" s="2"/>
      <c r="BI2327" s="2"/>
      <c r="BJ2327" s="2"/>
      <c r="BK2327" s="2"/>
      <c r="BL2327" s="55"/>
      <c r="BM2327" s="48"/>
      <c r="BN2327" s="48"/>
      <c r="BO2327" s="48"/>
      <c r="BP2327" s="48"/>
      <c r="BQ2327" s="117"/>
      <c r="BR2327" s="2"/>
      <c r="BS2327" s="2"/>
      <c r="BT2327" s="2"/>
      <c r="BU2327" s="2"/>
      <c r="BV2327" s="55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18" t="s">
        <v>5</v>
      </c>
      <c r="H2328" s="3">
        <v>2024</v>
      </c>
      <c r="I2328" s="20" t="s">
        <v>290</v>
      </c>
      <c r="J2328" s="2" t="s">
        <v>299</v>
      </c>
      <c r="K2328" s="2" t="s">
        <v>318</v>
      </c>
      <c r="L2328" s="163">
        <f t="shared" si="74"/>
        <v>0</v>
      </c>
      <c r="M2328" s="163">
        <f t="shared" si="75"/>
        <v>0</v>
      </c>
      <c r="N2328" s="181"/>
      <c r="O2328" s="33"/>
      <c r="P2328" s="33"/>
      <c r="Q2328" s="33"/>
      <c r="R2328" s="33"/>
      <c r="S2328" s="42"/>
      <c r="T2328" s="2"/>
      <c r="U2328" s="2"/>
      <c r="V2328" s="2"/>
      <c r="W2328" s="2"/>
      <c r="X2328" s="55"/>
      <c r="Y2328" s="62"/>
      <c r="Z2328" s="62"/>
      <c r="AA2328" s="62"/>
      <c r="AB2328" s="62"/>
      <c r="AC2328" s="68"/>
      <c r="AD2328" s="2"/>
      <c r="AE2328" s="2"/>
      <c r="AF2328" s="2"/>
      <c r="AG2328" s="2"/>
      <c r="AH2328" s="55"/>
      <c r="AI2328" s="72"/>
      <c r="AJ2328" s="72"/>
      <c r="AK2328" s="72"/>
      <c r="AL2328" s="72"/>
      <c r="AM2328" s="80"/>
      <c r="AN2328" s="2"/>
      <c r="AO2328" s="2"/>
      <c r="AP2328" s="2"/>
      <c r="AQ2328" s="2"/>
      <c r="AR2328" s="55"/>
      <c r="AS2328" s="85"/>
      <c r="AT2328" s="85"/>
      <c r="AU2328" s="85"/>
      <c r="AV2328" s="85"/>
      <c r="AW2328" s="100"/>
      <c r="AX2328" s="2"/>
      <c r="AY2328" s="2"/>
      <c r="AZ2328" s="2"/>
      <c r="BA2328" s="2"/>
      <c r="BB2328" s="55"/>
      <c r="BC2328" s="105"/>
      <c r="BD2328" s="105"/>
      <c r="BE2328" s="105"/>
      <c r="BF2328" s="105"/>
      <c r="BG2328" s="109"/>
      <c r="BH2328" s="2"/>
      <c r="BI2328" s="2"/>
      <c r="BJ2328" s="2"/>
      <c r="BK2328" s="2"/>
      <c r="BL2328" s="55"/>
      <c r="BM2328" s="48"/>
      <c r="BN2328" s="48"/>
      <c r="BO2328" s="48"/>
      <c r="BP2328" s="48"/>
      <c r="BQ2328" s="117"/>
      <c r="BR2328" s="2"/>
      <c r="BS2328" s="2"/>
      <c r="BT2328" s="2"/>
      <c r="BU2328" s="2"/>
      <c r="BV2328" s="55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18" t="s">
        <v>5</v>
      </c>
      <c r="H2329" s="3">
        <v>2024</v>
      </c>
      <c r="I2329" s="20" t="s">
        <v>315</v>
      </c>
      <c r="J2329" s="2" t="s">
        <v>347</v>
      </c>
      <c r="K2329" s="2" t="s">
        <v>320</v>
      </c>
      <c r="L2329" s="163">
        <f t="shared" si="74"/>
        <v>0</v>
      </c>
      <c r="M2329" s="163">
        <f t="shared" si="75"/>
        <v>0</v>
      </c>
      <c r="N2329" s="181"/>
      <c r="O2329" s="33"/>
      <c r="P2329" s="33"/>
      <c r="Q2329" s="33"/>
      <c r="R2329" s="33"/>
      <c r="S2329" s="42"/>
      <c r="T2329" s="2"/>
      <c r="U2329" s="2"/>
      <c r="V2329" s="2"/>
      <c r="W2329" s="2"/>
      <c r="X2329" s="55"/>
      <c r="Y2329" s="62"/>
      <c r="Z2329" s="62"/>
      <c r="AA2329" s="62"/>
      <c r="AB2329" s="62"/>
      <c r="AC2329" s="68"/>
      <c r="AD2329" s="2"/>
      <c r="AE2329" s="2"/>
      <c r="AF2329" s="2"/>
      <c r="AG2329" s="2"/>
      <c r="AH2329" s="55"/>
      <c r="AI2329" s="72"/>
      <c r="AJ2329" s="72"/>
      <c r="AK2329" s="72"/>
      <c r="AL2329" s="72"/>
      <c r="AM2329" s="80"/>
      <c r="AN2329" s="2"/>
      <c r="AO2329" s="2"/>
      <c r="AP2329" s="2"/>
      <c r="AQ2329" s="2"/>
      <c r="AR2329" s="55"/>
      <c r="AS2329" s="85"/>
      <c r="AT2329" s="85"/>
      <c r="AU2329" s="85"/>
      <c r="AV2329" s="85"/>
      <c r="AW2329" s="100"/>
      <c r="AX2329" s="2"/>
      <c r="AY2329" s="2"/>
      <c r="AZ2329" s="2"/>
      <c r="BA2329" s="2"/>
      <c r="BB2329" s="55"/>
      <c r="BC2329" s="105"/>
      <c r="BD2329" s="105"/>
      <c r="BE2329" s="105"/>
      <c r="BF2329" s="105"/>
      <c r="BG2329" s="109"/>
      <c r="BH2329" s="2"/>
      <c r="BI2329" s="2"/>
      <c r="BJ2329" s="2"/>
      <c r="BK2329" s="2"/>
      <c r="BL2329" s="55"/>
      <c r="BM2329" s="48"/>
      <c r="BN2329" s="48"/>
      <c r="BO2329" s="48"/>
      <c r="BP2329" s="48"/>
      <c r="BQ2329" s="117"/>
      <c r="BR2329" s="2"/>
      <c r="BS2329" s="2"/>
      <c r="BT2329" s="2"/>
      <c r="BU2329" s="2"/>
      <c r="BV2329" s="55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18" t="s">
        <v>5</v>
      </c>
      <c r="H2330" s="3">
        <v>2024</v>
      </c>
      <c r="I2330" s="20" t="s">
        <v>315</v>
      </c>
      <c r="J2330" s="2" t="s">
        <v>296</v>
      </c>
      <c r="K2330" s="2" t="s">
        <v>321</v>
      </c>
      <c r="L2330" s="163">
        <f t="shared" si="74"/>
        <v>0</v>
      </c>
      <c r="M2330" s="163">
        <f t="shared" si="75"/>
        <v>0</v>
      </c>
      <c r="N2330" s="181"/>
      <c r="O2330" s="33"/>
      <c r="P2330" s="33"/>
      <c r="Q2330" s="33"/>
      <c r="R2330" s="33"/>
      <c r="S2330" s="42"/>
      <c r="T2330" s="2"/>
      <c r="U2330" s="2"/>
      <c r="V2330" s="2"/>
      <c r="W2330" s="2"/>
      <c r="X2330" s="55"/>
      <c r="Y2330" s="62"/>
      <c r="Z2330" s="62"/>
      <c r="AA2330" s="62"/>
      <c r="AB2330" s="62"/>
      <c r="AC2330" s="68"/>
      <c r="AD2330" s="2"/>
      <c r="AE2330" s="2"/>
      <c r="AF2330" s="2"/>
      <c r="AG2330" s="2"/>
      <c r="AH2330" s="55"/>
      <c r="AI2330" s="72"/>
      <c r="AJ2330" s="72"/>
      <c r="AK2330" s="72"/>
      <c r="AL2330" s="72"/>
      <c r="AM2330" s="80"/>
      <c r="AN2330" s="2"/>
      <c r="AO2330" s="2"/>
      <c r="AP2330" s="2"/>
      <c r="AQ2330" s="2"/>
      <c r="AR2330" s="55"/>
      <c r="AS2330" s="85"/>
      <c r="AT2330" s="85"/>
      <c r="AU2330" s="85"/>
      <c r="AV2330" s="85"/>
      <c r="AW2330" s="100"/>
      <c r="AX2330" s="2"/>
      <c r="AY2330" s="2"/>
      <c r="AZ2330" s="2"/>
      <c r="BA2330" s="2"/>
      <c r="BB2330" s="55"/>
      <c r="BC2330" s="105"/>
      <c r="BD2330" s="105"/>
      <c r="BE2330" s="105"/>
      <c r="BF2330" s="105"/>
      <c r="BG2330" s="109"/>
      <c r="BH2330" s="2"/>
      <c r="BI2330" s="2"/>
      <c r="BJ2330" s="2"/>
      <c r="BK2330" s="2"/>
      <c r="BL2330" s="55"/>
      <c r="BM2330" s="48"/>
      <c r="BN2330" s="48"/>
      <c r="BO2330" s="48"/>
      <c r="BP2330" s="48"/>
      <c r="BQ2330" s="117"/>
      <c r="BR2330" s="2"/>
      <c r="BS2330" s="2"/>
      <c r="BT2330" s="2"/>
      <c r="BU2330" s="2"/>
      <c r="BV2330" s="55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18" t="s">
        <v>5</v>
      </c>
      <c r="H2331" s="3">
        <v>2024</v>
      </c>
      <c r="I2331" s="20" t="s">
        <v>316</v>
      </c>
      <c r="J2331" s="2" t="s">
        <v>297</v>
      </c>
      <c r="K2331" s="2" t="s">
        <v>318</v>
      </c>
      <c r="L2331" s="163">
        <f t="shared" si="74"/>
        <v>5.3E-3</v>
      </c>
      <c r="M2331" s="163">
        <f t="shared" si="75"/>
        <v>17.561</v>
      </c>
      <c r="N2331" s="181"/>
      <c r="O2331" s="33"/>
      <c r="P2331" s="33"/>
      <c r="Q2331" s="33"/>
      <c r="R2331" s="33"/>
      <c r="S2331" s="42"/>
      <c r="T2331" s="2"/>
      <c r="U2331" s="2"/>
      <c r="V2331" s="2"/>
      <c r="W2331" s="2"/>
      <c r="X2331" s="55"/>
      <c r="Y2331" s="62"/>
      <c r="Z2331" s="62"/>
      <c r="AA2331" s="62"/>
      <c r="AB2331" s="62"/>
      <c r="AC2331" s="68"/>
      <c r="AD2331" s="2"/>
      <c r="AE2331" s="2"/>
      <c r="AF2331" s="2"/>
      <c r="AG2331" s="2"/>
      <c r="AH2331" s="55"/>
      <c r="AI2331" s="72"/>
      <c r="AJ2331" s="72"/>
      <c r="AK2331" s="72"/>
      <c r="AL2331" s="72"/>
      <c r="AM2331" s="80"/>
      <c r="AN2331" s="2"/>
      <c r="AO2331" s="2"/>
      <c r="AP2331" s="2"/>
      <c r="AQ2331" s="2">
        <v>5.3E-3</v>
      </c>
      <c r="AR2331" s="55">
        <v>17.561</v>
      </c>
      <c r="AS2331" s="85"/>
      <c r="AT2331" s="85"/>
      <c r="AU2331" s="85"/>
      <c r="AV2331" s="85"/>
      <c r="AW2331" s="100"/>
      <c r="AX2331" s="2"/>
      <c r="AY2331" s="2"/>
      <c r="AZ2331" s="2"/>
      <c r="BA2331" s="2"/>
      <c r="BB2331" s="55"/>
      <c r="BC2331" s="105"/>
      <c r="BD2331" s="105"/>
      <c r="BE2331" s="105"/>
      <c r="BF2331" s="105"/>
      <c r="BG2331" s="109"/>
      <c r="BH2331" s="2"/>
      <c r="BI2331" s="2"/>
      <c r="BJ2331" s="2"/>
      <c r="BK2331" s="2"/>
      <c r="BL2331" s="55"/>
      <c r="BM2331" s="48"/>
      <c r="BN2331" s="48"/>
      <c r="BO2331" s="48"/>
      <c r="BP2331" s="48"/>
      <c r="BQ2331" s="117"/>
      <c r="BR2331" s="2"/>
      <c r="BS2331" s="2"/>
      <c r="BT2331" s="2"/>
      <c r="BU2331" s="2"/>
      <c r="BV2331" s="55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18" t="s">
        <v>5</v>
      </c>
      <c r="H2332" s="3">
        <v>2024</v>
      </c>
      <c r="I2332" s="20" t="s">
        <v>316</v>
      </c>
      <c r="J2332" s="8" t="s">
        <v>348</v>
      </c>
      <c r="K2332" s="8" t="s">
        <v>320</v>
      </c>
      <c r="L2332" s="163">
        <f t="shared" si="74"/>
        <v>0</v>
      </c>
      <c r="M2332" s="163">
        <f t="shared" si="75"/>
        <v>0</v>
      </c>
      <c r="N2332" s="181"/>
      <c r="O2332" s="33"/>
      <c r="P2332" s="33"/>
      <c r="Q2332" s="33"/>
      <c r="R2332" s="33"/>
      <c r="S2332" s="42"/>
      <c r="T2332" s="2"/>
      <c r="U2332" s="2"/>
      <c r="V2332" s="2"/>
      <c r="W2332" s="2"/>
      <c r="X2332" s="55"/>
      <c r="Y2332" s="62"/>
      <c r="Z2332" s="62"/>
      <c r="AA2332" s="62"/>
      <c r="AB2332" s="62"/>
      <c r="AC2332" s="68"/>
      <c r="AD2332" s="2"/>
      <c r="AE2332" s="2"/>
      <c r="AF2332" s="2"/>
      <c r="AG2332" s="2"/>
      <c r="AH2332" s="55"/>
      <c r="AI2332" s="72"/>
      <c r="AJ2332" s="72"/>
      <c r="AK2332" s="72"/>
      <c r="AL2332" s="72"/>
      <c r="AM2332" s="80"/>
      <c r="AN2332" s="2"/>
      <c r="AO2332" s="2"/>
      <c r="AP2332" s="2"/>
      <c r="AQ2332" s="2"/>
      <c r="AR2332" s="55"/>
      <c r="AS2332" s="85"/>
      <c r="AT2332" s="85"/>
      <c r="AU2332" s="85"/>
      <c r="AV2332" s="85"/>
      <c r="AW2332" s="100"/>
      <c r="AX2332" s="2"/>
      <c r="AY2332" s="2"/>
      <c r="AZ2332" s="2"/>
      <c r="BA2332" s="2"/>
      <c r="BB2332" s="55"/>
      <c r="BC2332" s="105"/>
      <c r="BD2332" s="105"/>
      <c r="BE2332" s="105"/>
      <c r="BF2332" s="105"/>
      <c r="BG2332" s="109"/>
      <c r="BH2332" s="2"/>
      <c r="BI2332" s="2"/>
      <c r="BJ2332" s="2"/>
      <c r="BK2332" s="2"/>
      <c r="BL2332" s="55"/>
      <c r="BM2332" s="48"/>
      <c r="BN2332" s="48"/>
      <c r="BO2332" s="48"/>
      <c r="BP2332" s="48"/>
      <c r="BQ2332" s="117"/>
      <c r="BR2332" s="2"/>
      <c r="BS2332" s="2"/>
      <c r="BT2332" s="2"/>
      <c r="BU2332" s="2"/>
      <c r="BV2332" s="55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18" t="s">
        <v>5</v>
      </c>
      <c r="H2333" s="3">
        <v>2024</v>
      </c>
      <c r="I2333" s="20" t="s">
        <v>282</v>
      </c>
      <c r="J2333" s="2" t="s">
        <v>272</v>
      </c>
      <c r="K2333" s="2" t="s">
        <v>321</v>
      </c>
      <c r="L2333" s="163">
        <f t="shared" si="74"/>
        <v>0</v>
      </c>
      <c r="M2333" s="163">
        <f t="shared" si="75"/>
        <v>0</v>
      </c>
      <c r="N2333" s="181"/>
      <c r="O2333" s="33"/>
      <c r="P2333" s="33"/>
      <c r="Q2333" s="33"/>
      <c r="R2333" s="33"/>
      <c r="S2333" s="42"/>
      <c r="T2333" s="2"/>
      <c r="U2333" s="2"/>
      <c r="V2333" s="2"/>
      <c r="W2333" s="2"/>
      <c r="X2333" s="55"/>
      <c r="Y2333" s="62"/>
      <c r="Z2333" s="62"/>
      <c r="AA2333" s="62"/>
      <c r="AB2333" s="62"/>
      <c r="AC2333" s="68"/>
      <c r="AD2333" s="2"/>
      <c r="AE2333" s="2"/>
      <c r="AF2333" s="2"/>
      <c r="AG2333" s="2"/>
      <c r="AH2333" s="55"/>
      <c r="AI2333" s="72"/>
      <c r="AJ2333" s="72"/>
      <c r="AK2333" s="72"/>
      <c r="AL2333" s="72"/>
      <c r="AM2333" s="80"/>
      <c r="AN2333" s="2"/>
      <c r="AO2333" s="2"/>
      <c r="AP2333" s="2"/>
      <c r="AQ2333" s="2"/>
      <c r="AR2333" s="55"/>
      <c r="AS2333" s="85"/>
      <c r="AT2333" s="85"/>
      <c r="AU2333" s="85"/>
      <c r="AV2333" s="85"/>
      <c r="AW2333" s="100"/>
      <c r="AX2333" s="2"/>
      <c r="AY2333" s="2"/>
      <c r="AZ2333" s="2"/>
      <c r="BA2333" s="2"/>
      <c r="BB2333" s="55"/>
      <c r="BC2333" s="105"/>
      <c r="BD2333" s="105"/>
      <c r="BE2333" s="105"/>
      <c r="BF2333" s="105"/>
      <c r="BG2333" s="109"/>
      <c r="BH2333" s="2"/>
      <c r="BI2333" s="2"/>
      <c r="BJ2333" s="2"/>
      <c r="BK2333" s="2"/>
      <c r="BL2333" s="55"/>
      <c r="BM2333" s="48"/>
      <c r="BN2333" s="48"/>
      <c r="BO2333" s="48"/>
      <c r="BP2333" s="48"/>
      <c r="BQ2333" s="117"/>
      <c r="BR2333" s="2"/>
      <c r="BS2333" s="2"/>
      <c r="BT2333" s="2"/>
      <c r="BU2333" s="2"/>
      <c r="BV2333" s="55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18" t="s">
        <v>5</v>
      </c>
      <c r="H2334" s="3">
        <v>2024</v>
      </c>
      <c r="I2334" s="20" t="s">
        <v>282</v>
      </c>
      <c r="J2334" s="2" t="s">
        <v>273</v>
      </c>
      <c r="K2334" s="2" t="s">
        <v>321</v>
      </c>
      <c r="L2334" s="163">
        <f t="shared" si="74"/>
        <v>1.23E-2</v>
      </c>
      <c r="M2334" s="163">
        <f t="shared" si="75"/>
        <v>34.290999999999997</v>
      </c>
      <c r="N2334" s="181"/>
      <c r="O2334" s="33"/>
      <c r="P2334" s="33"/>
      <c r="Q2334" s="33">
        <v>88</v>
      </c>
      <c r="R2334" s="33">
        <v>2.9999999999999997E-4</v>
      </c>
      <c r="S2334" s="42">
        <v>0.69199999999999995</v>
      </c>
      <c r="T2334" s="2"/>
      <c r="U2334" s="2"/>
      <c r="V2334" s="2"/>
      <c r="W2334" s="2"/>
      <c r="X2334" s="55"/>
      <c r="Y2334" s="62"/>
      <c r="Z2334" s="62"/>
      <c r="AA2334" s="62"/>
      <c r="AB2334" s="62"/>
      <c r="AC2334" s="68"/>
      <c r="AD2334" s="2"/>
      <c r="AE2334" s="2"/>
      <c r="AF2334" s="30"/>
      <c r="AG2334" s="2"/>
      <c r="AH2334" s="55"/>
      <c r="AI2334" s="72"/>
      <c r="AJ2334" s="72"/>
      <c r="AK2334" s="72" t="s">
        <v>538</v>
      </c>
      <c r="AL2334" s="72">
        <v>8.0000000000000002E-3</v>
      </c>
      <c r="AM2334" s="80">
        <v>21.952999999999999</v>
      </c>
      <c r="AN2334" s="2"/>
      <c r="AO2334" s="2"/>
      <c r="AP2334" s="2" t="s">
        <v>616</v>
      </c>
      <c r="AQ2334" s="2">
        <v>4.0000000000000001E-3</v>
      </c>
      <c r="AR2334" s="55">
        <v>11.646000000000001</v>
      </c>
      <c r="AS2334" s="85"/>
      <c r="AT2334" s="85"/>
      <c r="AU2334" s="85"/>
      <c r="AV2334" s="85"/>
      <c r="AW2334" s="100"/>
      <c r="AX2334" s="2"/>
      <c r="AY2334" s="2"/>
      <c r="AZ2334" s="2"/>
      <c r="BA2334" s="2"/>
      <c r="BB2334" s="55"/>
      <c r="BC2334" s="105"/>
      <c r="BD2334" s="105"/>
      <c r="BE2334" s="105"/>
      <c r="BF2334" s="105"/>
      <c r="BG2334" s="109"/>
      <c r="BH2334" s="2"/>
      <c r="BI2334" s="2"/>
      <c r="BJ2334" s="2"/>
      <c r="BK2334" s="2"/>
      <c r="BL2334" s="55"/>
      <c r="BM2334" s="48"/>
      <c r="BN2334" s="48"/>
      <c r="BO2334" s="48"/>
      <c r="BP2334" s="48"/>
      <c r="BQ2334" s="117"/>
      <c r="BR2334" s="2"/>
      <c r="BS2334" s="2"/>
      <c r="BT2334" s="2"/>
      <c r="BU2334" s="2"/>
      <c r="BV2334" s="55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18" t="s">
        <v>5</v>
      </c>
      <c r="H2335" s="3">
        <v>2024</v>
      </c>
      <c r="I2335" s="20" t="s">
        <v>282</v>
      </c>
      <c r="J2335" s="2" t="s">
        <v>274</v>
      </c>
      <c r="K2335" s="2" t="s">
        <v>321</v>
      </c>
      <c r="L2335" s="163">
        <f t="shared" si="74"/>
        <v>0</v>
      </c>
      <c r="M2335" s="163">
        <f t="shared" si="75"/>
        <v>0</v>
      </c>
      <c r="N2335" s="181"/>
      <c r="O2335" s="33"/>
      <c r="P2335" s="33"/>
      <c r="Q2335" s="33"/>
      <c r="R2335" s="33"/>
      <c r="S2335" s="42"/>
      <c r="T2335" s="2"/>
      <c r="U2335" s="2"/>
      <c r="V2335" s="2"/>
      <c r="W2335" s="2"/>
      <c r="X2335" s="55"/>
      <c r="Y2335" s="62"/>
      <c r="Z2335" s="62"/>
      <c r="AA2335" s="62"/>
      <c r="AB2335" s="62"/>
      <c r="AC2335" s="68"/>
      <c r="AD2335" s="2"/>
      <c r="AE2335" s="2"/>
      <c r="AF2335" s="2"/>
      <c r="AG2335" s="2"/>
      <c r="AH2335" s="55"/>
      <c r="AI2335" s="72"/>
      <c r="AJ2335" s="72"/>
      <c r="AK2335" s="72"/>
      <c r="AL2335" s="72"/>
      <c r="AM2335" s="80"/>
      <c r="AN2335" s="2"/>
      <c r="AO2335" s="2"/>
      <c r="AP2335" s="2"/>
      <c r="AQ2335" s="2"/>
      <c r="AR2335" s="55"/>
      <c r="AS2335" s="85"/>
      <c r="AT2335" s="85"/>
      <c r="AU2335" s="85"/>
      <c r="AV2335" s="85"/>
      <c r="AW2335" s="100"/>
      <c r="AX2335" s="2"/>
      <c r="AY2335" s="2"/>
      <c r="AZ2335" s="2"/>
      <c r="BA2335" s="2"/>
      <c r="BB2335" s="55"/>
      <c r="BC2335" s="105"/>
      <c r="BD2335" s="105"/>
      <c r="BE2335" s="105"/>
      <c r="BF2335" s="105"/>
      <c r="BG2335" s="109"/>
      <c r="BH2335" s="2"/>
      <c r="BI2335" s="2"/>
      <c r="BJ2335" s="2"/>
      <c r="BK2335" s="2"/>
      <c r="BL2335" s="55"/>
      <c r="BM2335" s="48"/>
      <c r="BN2335" s="48"/>
      <c r="BO2335" s="48"/>
      <c r="BP2335" s="48"/>
      <c r="BQ2335" s="117"/>
      <c r="BR2335" s="2"/>
      <c r="BS2335" s="2"/>
      <c r="BT2335" s="2"/>
      <c r="BU2335" s="2"/>
      <c r="BV2335" s="55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18" t="s">
        <v>5</v>
      </c>
      <c r="H2336" s="3">
        <v>2024</v>
      </c>
      <c r="I2336" s="20" t="s">
        <v>282</v>
      </c>
      <c r="J2336" s="2" t="s">
        <v>275</v>
      </c>
      <c r="K2336" s="2" t="s">
        <v>321</v>
      </c>
      <c r="L2336" s="163">
        <f t="shared" si="74"/>
        <v>6.3E-3</v>
      </c>
      <c r="M2336" s="163">
        <f t="shared" si="75"/>
        <v>7.8940000000000001</v>
      </c>
      <c r="N2336" s="181"/>
      <c r="O2336" s="33"/>
      <c r="P2336" s="33"/>
      <c r="Q2336" s="33"/>
      <c r="R2336" s="33"/>
      <c r="S2336" s="42"/>
      <c r="T2336" s="2"/>
      <c r="U2336" s="2"/>
      <c r="V2336" s="2"/>
      <c r="W2336" s="2"/>
      <c r="X2336" s="55"/>
      <c r="Y2336" s="62"/>
      <c r="Z2336" s="62"/>
      <c r="AA2336" s="62"/>
      <c r="AB2336" s="62"/>
      <c r="AC2336" s="68"/>
      <c r="AD2336" s="2"/>
      <c r="AE2336" s="2"/>
      <c r="AF2336" s="2"/>
      <c r="AG2336" s="2"/>
      <c r="AH2336" s="55"/>
      <c r="AI2336" s="72" t="s">
        <v>363</v>
      </c>
      <c r="AJ2336" s="72"/>
      <c r="AK2336" s="72" t="s">
        <v>557</v>
      </c>
      <c r="AL2336" s="72">
        <v>4.7999999999999996E-3</v>
      </c>
      <c r="AM2336" s="80">
        <v>6.1559999999999997</v>
      </c>
      <c r="AN2336" s="2"/>
      <c r="AO2336" s="2"/>
      <c r="AP2336" s="2"/>
      <c r="AQ2336" s="2"/>
      <c r="AR2336" s="55"/>
      <c r="AS2336" s="85"/>
      <c r="AT2336" s="85"/>
      <c r="AU2336" s="85"/>
      <c r="AV2336" s="85"/>
      <c r="AW2336" s="100"/>
      <c r="AX2336" s="2" t="s">
        <v>674</v>
      </c>
      <c r="AY2336" s="2"/>
      <c r="AZ2336" s="2"/>
      <c r="BA2336" s="2">
        <v>1.5E-3</v>
      </c>
      <c r="BB2336" s="55">
        <v>1.738</v>
      </c>
      <c r="BC2336" s="105"/>
      <c r="BD2336" s="105"/>
      <c r="BE2336" s="105"/>
      <c r="BF2336" s="105"/>
      <c r="BG2336" s="109"/>
      <c r="BH2336" s="2"/>
      <c r="BI2336" s="2"/>
      <c r="BJ2336" s="2"/>
      <c r="BK2336" s="2"/>
      <c r="BL2336" s="55"/>
      <c r="BM2336" s="48"/>
      <c r="BN2336" s="48"/>
      <c r="BO2336" s="48"/>
      <c r="BP2336" s="48"/>
      <c r="BQ2336" s="117"/>
      <c r="BR2336" s="2"/>
      <c r="BS2336" s="2"/>
      <c r="BT2336" s="2"/>
      <c r="BU2336" s="2"/>
      <c r="BV2336" s="55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18" t="s">
        <v>5</v>
      </c>
      <c r="H2337" s="3">
        <v>2024</v>
      </c>
      <c r="I2337" s="20" t="s">
        <v>282</v>
      </c>
      <c r="J2337" s="2" t="s">
        <v>276</v>
      </c>
      <c r="K2337" s="2" t="s">
        <v>320</v>
      </c>
      <c r="L2337" s="163">
        <f t="shared" si="74"/>
        <v>0</v>
      </c>
      <c r="M2337" s="163">
        <f t="shared" si="75"/>
        <v>0</v>
      </c>
      <c r="N2337" s="181"/>
      <c r="O2337" s="33"/>
      <c r="P2337" s="33"/>
      <c r="Q2337" s="33"/>
      <c r="R2337" s="33"/>
      <c r="S2337" s="42"/>
      <c r="T2337" s="2"/>
      <c r="U2337" s="2"/>
      <c r="V2337" s="2"/>
      <c r="W2337" s="2"/>
      <c r="X2337" s="55"/>
      <c r="Y2337" s="62"/>
      <c r="Z2337" s="62"/>
      <c r="AA2337" s="62"/>
      <c r="AB2337" s="62"/>
      <c r="AC2337" s="68"/>
      <c r="AD2337" s="2"/>
      <c r="AE2337" s="2"/>
      <c r="AF2337" s="2"/>
      <c r="AG2337" s="2"/>
      <c r="AH2337" s="55"/>
      <c r="AI2337" s="72"/>
      <c r="AJ2337" s="72"/>
      <c r="AK2337" s="72"/>
      <c r="AL2337" s="72"/>
      <c r="AM2337" s="80"/>
      <c r="AN2337" s="2"/>
      <c r="AO2337" s="2"/>
      <c r="AP2337" s="2"/>
      <c r="AQ2337" s="2"/>
      <c r="AR2337" s="55"/>
      <c r="AS2337" s="85"/>
      <c r="AT2337" s="85"/>
      <c r="AU2337" s="85"/>
      <c r="AV2337" s="85"/>
      <c r="AW2337" s="100"/>
      <c r="AX2337" s="2"/>
      <c r="AY2337" s="2"/>
      <c r="AZ2337" s="2"/>
      <c r="BA2337" s="2"/>
      <c r="BB2337" s="55"/>
      <c r="BC2337" s="105"/>
      <c r="BD2337" s="105"/>
      <c r="BE2337" s="105"/>
      <c r="BF2337" s="105"/>
      <c r="BG2337" s="109"/>
      <c r="BH2337" s="2"/>
      <c r="BI2337" s="2"/>
      <c r="BJ2337" s="2"/>
      <c r="BK2337" s="2"/>
      <c r="BL2337" s="55"/>
      <c r="BM2337" s="48"/>
      <c r="BN2337" s="48"/>
      <c r="BO2337" s="48"/>
      <c r="BP2337" s="48"/>
      <c r="BQ2337" s="117"/>
      <c r="BR2337" s="2"/>
      <c r="BS2337" s="2"/>
      <c r="BT2337" s="2"/>
      <c r="BU2337" s="2"/>
      <c r="BV2337" s="55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18" t="s">
        <v>5</v>
      </c>
      <c r="H2338" s="3">
        <v>2024</v>
      </c>
      <c r="I2338" s="20" t="s">
        <v>282</v>
      </c>
      <c r="J2338" s="2" t="s">
        <v>277</v>
      </c>
      <c r="K2338" s="2" t="s">
        <v>320</v>
      </c>
      <c r="L2338" s="163">
        <f t="shared" si="74"/>
        <v>1</v>
      </c>
      <c r="M2338" s="163">
        <f t="shared" si="75"/>
        <v>13.497999999999999</v>
      </c>
      <c r="N2338" s="181"/>
      <c r="O2338" s="33"/>
      <c r="P2338" s="33"/>
      <c r="Q2338" s="33"/>
      <c r="R2338" s="33"/>
      <c r="S2338" s="42"/>
      <c r="T2338" s="2"/>
      <c r="U2338" s="2"/>
      <c r="V2338" s="2"/>
      <c r="W2338" s="2"/>
      <c r="X2338" s="55"/>
      <c r="Y2338" s="62"/>
      <c r="Z2338" s="62"/>
      <c r="AA2338" s="62"/>
      <c r="AB2338" s="62"/>
      <c r="AC2338" s="68"/>
      <c r="AD2338" s="2"/>
      <c r="AE2338" s="2"/>
      <c r="AF2338" s="2"/>
      <c r="AG2338" s="2"/>
      <c r="AH2338" s="55"/>
      <c r="AI2338" s="72"/>
      <c r="AJ2338" s="72"/>
      <c r="AK2338" s="72"/>
      <c r="AL2338" s="72"/>
      <c r="AM2338" s="80"/>
      <c r="AN2338" s="2"/>
      <c r="AO2338" s="2"/>
      <c r="AP2338" s="2"/>
      <c r="AQ2338" s="2"/>
      <c r="AR2338" s="55"/>
      <c r="AS2338" s="85"/>
      <c r="AT2338" s="85"/>
      <c r="AU2338" s="85"/>
      <c r="AV2338" s="85"/>
      <c r="AW2338" s="100"/>
      <c r="AX2338" s="2" t="s">
        <v>674</v>
      </c>
      <c r="AY2338" s="2"/>
      <c r="AZ2338" s="2"/>
      <c r="BA2338" s="2">
        <v>1</v>
      </c>
      <c r="BB2338" s="55">
        <v>13.497999999999999</v>
      </c>
      <c r="BC2338" s="105"/>
      <c r="BD2338" s="105"/>
      <c r="BE2338" s="105"/>
      <c r="BF2338" s="105"/>
      <c r="BG2338" s="109"/>
      <c r="BH2338" s="2"/>
      <c r="BI2338" s="2"/>
      <c r="BJ2338" s="2"/>
      <c r="BK2338" s="2"/>
      <c r="BL2338" s="55"/>
      <c r="BM2338" s="48"/>
      <c r="BN2338" s="48"/>
      <c r="BO2338" s="48"/>
      <c r="BP2338" s="48"/>
      <c r="BQ2338" s="117"/>
      <c r="BR2338" s="2"/>
      <c r="BS2338" s="2"/>
      <c r="BT2338" s="2"/>
      <c r="BU2338" s="2"/>
      <c r="BV2338" s="55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18" t="s">
        <v>5</v>
      </c>
      <c r="H2339" s="3">
        <v>2024</v>
      </c>
      <c r="I2339" s="20" t="s">
        <v>283</v>
      </c>
      <c r="J2339" s="2" t="s">
        <v>298</v>
      </c>
      <c r="K2339" s="2" t="s">
        <v>321</v>
      </c>
      <c r="L2339" s="163">
        <f t="shared" si="74"/>
        <v>0.2</v>
      </c>
      <c r="M2339" s="163">
        <f t="shared" si="75"/>
        <v>148.75299999999999</v>
      </c>
      <c r="N2339" s="181"/>
      <c r="O2339" s="33"/>
      <c r="P2339" s="33"/>
      <c r="Q2339" s="33"/>
      <c r="R2339" s="33"/>
      <c r="S2339" s="42"/>
      <c r="T2339" s="2"/>
      <c r="U2339" s="2"/>
      <c r="V2339" s="2"/>
      <c r="W2339" s="2"/>
      <c r="X2339" s="55"/>
      <c r="Y2339" s="62"/>
      <c r="Z2339" s="62"/>
      <c r="AA2339" s="62"/>
      <c r="AB2339" s="62"/>
      <c r="AC2339" s="68"/>
      <c r="AD2339" s="2"/>
      <c r="AE2339" s="2" t="s">
        <v>363</v>
      </c>
      <c r="AF2339" s="2"/>
      <c r="AG2339" s="2">
        <v>0.08</v>
      </c>
      <c r="AH2339" s="55">
        <v>31.565000000000001</v>
      </c>
      <c r="AI2339" s="72"/>
      <c r="AJ2339" s="72"/>
      <c r="AK2339" s="72"/>
      <c r="AL2339" s="72"/>
      <c r="AM2339" s="80"/>
      <c r="AN2339" s="2"/>
      <c r="AO2339" s="2"/>
      <c r="AP2339" s="2"/>
      <c r="AQ2339" s="2"/>
      <c r="AR2339" s="55"/>
      <c r="AS2339" s="85"/>
      <c r="AT2339" s="85"/>
      <c r="AU2339" s="85"/>
      <c r="AV2339" s="85"/>
      <c r="AW2339" s="100"/>
      <c r="AX2339" s="2"/>
      <c r="AY2339" s="2"/>
      <c r="AZ2339" s="2"/>
      <c r="BA2339" s="2"/>
      <c r="BB2339" s="55"/>
      <c r="BC2339" s="105"/>
      <c r="BD2339" s="105"/>
      <c r="BE2339" s="105"/>
      <c r="BF2339" s="105"/>
      <c r="BG2339" s="109"/>
      <c r="BH2339" s="2" t="s">
        <v>981</v>
      </c>
      <c r="BI2339" s="2"/>
      <c r="BJ2339" s="2"/>
      <c r="BK2339" s="2">
        <v>7.0000000000000007E-2</v>
      </c>
      <c r="BL2339" s="55">
        <v>30.300999999999998</v>
      </c>
      <c r="BM2339" s="48" t="s">
        <v>1094</v>
      </c>
      <c r="BN2339" s="48"/>
      <c r="BO2339" s="48"/>
      <c r="BP2339" s="48">
        <v>0.05</v>
      </c>
      <c r="BQ2339" s="117">
        <v>86.887</v>
      </c>
      <c r="BR2339" s="2"/>
      <c r="BS2339" s="2"/>
      <c r="BT2339" s="2"/>
      <c r="BU2339" s="2"/>
      <c r="BV2339" s="55"/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18" t="s">
        <v>5</v>
      </c>
      <c r="H2340" s="3">
        <v>2024</v>
      </c>
      <c r="I2340" s="20" t="s">
        <v>283</v>
      </c>
      <c r="J2340" s="2" t="s">
        <v>278</v>
      </c>
      <c r="K2340" s="2" t="s">
        <v>320</v>
      </c>
      <c r="L2340" s="163">
        <f t="shared" si="74"/>
        <v>9</v>
      </c>
      <c r="M2340" s="163">
        <f t="shared" si="75"/>
        <v>13.712</v>
      </c>
      <c r="N2340" s="181"/>
      <c r="O2340" s="33"/>
      <c r="P2340" s="33"/>
      <c r="Q2340" s="33"/>
      <c r="R2340" s="33"/>
      <c r="S2340" s="42"/>
      <c r="T2340" s="2"/>
      <c r="U2340" s="2"/>
      <c r="V2340" s="2"/>
      <c r="W2340" s="2"/>
      <c r="X2340" s="55"/>
      <c r="Y2340" s="62"/>
      <c r="Z2340" s="62"/>
      <c r="AA2340" s="62"/>
      <c r="AB2340" s="62"/>
      <c r="AC2340" s="68"/>
      <c r="AD2340" s="2"/>
      <c r="AE2340" s="2"/>
      <c r="AF2340" s="2"/>
      <c r="AG2340" s="2">
        <v>8</v>
      </c>
      <c r="AH2340" s="55">
        <v>9.0129999999999999</v>
      </c>
      <c r="AI2340" s="72"/>
      <c r="AJ2340" s="72"/>
      <c r="AK2340" s="72"/>
      <c r="AL2340" s="72"/>
      <c r="AM2340" s="80"/>
      <c r="AN2340" s="2"/>
      <c r="AO2340" s="2"/>
      <c r="AP2340" s="2"/>
      <c r="AQ2340" s="2"/>
      <c r="AR2340" s="55"/>
      <c r="AS2340" s="85"/>
      <c r="AT2340" s="85"/>
      <c r="AU2340" s="85"/>
      <c r="AV2340" s="85"/>
      <c r="AW2340" s="100"/>
      <c r="AX2340" s="2"/>
      <c r="AY2340" s="2"/>
      <c r="AZ2340" s="2"/>
      <c r="BA2340" s="2"/>
      <c r="BB2340" s="55"/>
      <c r="BC2340" s="105"/>
      <c r="BD2340" s="105"/>
      <c r="BE2340" s="105"/>
      <c r="BF2340" s="105"/>
      <c r="BG2340" s="109"/>
      <c r="BH2340" s="2"/>
      <c r="BI2340" s="2"/>
      <c r="BJ2340" s="2"/>
      <c r="BK2340" s="2"/>
      <c r="BL2340" s="55"/>
      <c r="BM2340" s="48" t="s">
        <v>1094</v>
      </c>
      <c r="BN2340" s="48"/>
      <c r="BO2340" s="48"/>
      <c r="BP2340" s="48">
        <v>1</v>
      </c>
      <c r="BQ2340" s="117">
        <v>4.6989999999999998</v>
      </c>
      <c r="BR2340" s="2"/>
      <c r="BS2340" s="2"/>
      <c r="BT2340" s="2"/>
      <c r="BU2340" s="2"/>
      <c r="BV2340" s="55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18" t="s">
        <v>5</v>
      </c>
      <c r="H2341" s="3">
        <v>2024</v>
      </c>
      <c r="I2341" s="20" t="s">
        <v>283</v>
      </c>
      <c r="J2341" s="2" t="s">
        <v>279</v>
      </c>
      <c r="K2341" s="2" t="s">
        <v>320</v>
      </c>
      <c r="L2341" s="163">
        <f t="shared" si="74"/>
        <v>0</v>
      </c>
      <c r="M2341" s="163">
        <f t="shared" si="75"/>
        <v>0</v>
      </c>
      <c r="N2341" s="181"/>
      <c r="O2341" s="33"/>
      <c r="P2341" s="33"/>
      <c r="Q2341" s="33"/>
      <c r="R2341" s="33"/>
      <c r="S2341" s="42"/>
      <c r="T2341" s="2"/>
      <c r="U2341" s="2"/>
      <c r="V2341" s="2"/>
      <c r="W2341" s="2"/>
      <c r="X2341" s="55"/>
      <c r="Y2341" s="62"/>
      <c r="Z2341" s="62"/>
      <c r="AA2341" s="62"/>
      <c r="AB2341" s="62"/>
      <c r="AC2341" s="68"/>
      <c r="AD2341" s="2"/>
      <c r="AE2341" s="2"/>
      <c r="AF2341" s="2"/>
      <c r="AG2341" s="2"/>
      <c r="AH2341" s="55"/>
      <c r="AI2341" s="72"/>
      <c r="AJ2341" s="72"/>
      <c r="AK2341" s="72"/>
      <c r="AL2341" s="72"/>
      <c r="AM2341" s="80"/>
      <c r="AN2341" s="2"/>
      <c r="AO2341" s="2"/>
      <c r="AP2341" s="2"/>
      <c r="AQ2341" s="2"/>
      <c r="AR2341" s="55"/>
      <c r="AS2341" s="85"/>
      <c r="AT2341" s="85"/>
      <c r="AU2341" s="85"/>
      <c r="AV2341" s="85"/>
      <c r="AW2341" s="100"/>
      <c r="AX2341" s="2"/>
      <c r="AY2341" s="2"/>
      <c r="AZ2341" s="2"/>
      <c r="BA2341" s="2"/>
      <c r="BB2341" s="55"/>
      <c r="BC2341" s="105"/>
      <c r="BD2341" s="105"/>
      <c r="BE2341" s="105"/>
      <c r="BF2341" s="105"/>
      <c r="BG2341" s="109"/>
      <c r="BH2341" s="2"/>
      <c r="BI2341" s="2"/>
      <c r="BJ2341" s="2"/>
      <c r="BK2341" s="2"/>
      <c r="BL2341" s="55"/>
      <c r="BM2341" s="48"/>
      <c r="BN2341" s="48"/>
      <c r="BO2341" s="48"/>
      <c r="BP2341" s="48"/>
      <c r="BQ2341" s="117"/>
      <c r="BR2341" s="2"/>
      <c r="BS2341" s="2"/>
      <c r="BT2341" s="2"/>
      <c r="BU2341" s="2"/>
      <c r="BV2341" s="55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18" t="s">
        <v>5</v>
      </c>
      <c r="H2342" s="3">
        <v>2024</v>
      </c>
      <c r="I2342" s="20" t="s">
        <v>286</v>
      </c>
      <c r="J2342" s="2" t="s">
        <v>280</v>
      </c>
      <c r="K2342" s="2" t="s">
        <v>319</v>
      </c>
      <c r="L2342" s="163">
        <f t="shared" si="74"/>
        <v>0</v>
      </c>
      <c r="M2342" s="163">
        <f t="shared" si="75"/>
        <v>0</v>
      </c>
      <c r="N2342" s="181"/>
      <c r="O2342" s="33"/>
      <c r="P2342" s="33"/>
      <c r="Q2342" s="33"/>
      <c r="R2342" s="33"/>
      <c r="S2342" s="42"/>
      <c r="T2342" s="2"/>
      <c r="U2342" s="2"/>
      <c r="V2342" s="2"/>
      <c r="W2342" s="2"/>
      <c r="X2342" s="55"/>
      <c r="Y2342" s="62"/>
      <c r="Z2342" s="62"/>
      <c r="AA2342" s="62"/>
      <c r="AB2342" s="62"/>
      <c r="AC2342" s="68"/>
      <c r="AD2342" s="2"/>
      <c r="AE2342" s="2"/>
      <c r="AF2342" s="2"/>
      <c r="AG2342" s="2"/>
      <c r="AH2342" s="55"/>
      <c r="AI2342" s="72"/>
      <c r="AJ2342" s="72"/>
      <c r="AK2342" s="72"/>
      <c r="AL2342" s="72"/>
      <c r="AM2342" s="80"/>
      <c r="AN2342" s="2"/>
      <c r="AO2342" s="2"/>
      <c r="AP2342" s="2"/>
      <c r="AQ2342" s="2"/>
      <c r="AR2342" s="55"/>
      <c r="AS2342" s="85"/>
      <c r="AT2342" s="85"/>
      <c r="AU2342" s="85"/>
      <c r="AV2342" s="85"/>
      <c r="AW2342" s="100"/>
      <c r="AX2342" s="2"/>
      <c r="AY2342" s="2"/>
      <c r="AZ2342" s="2"/>
      <c r="BA2342" s="2"/>
      <c r="BB2342" s="55"/>
      <c r="BC2342" s="105"/>
      <c r="BD2342" s="105"/>
      <c r="BE2342" s="105"/>
      <c r="BF2342" s="105"/>
      <c r="BG2342" s="109"/>
      <c r="BH2342" s="2"/>
      <c r="BI2342" s="2"/>
      <c r="BJ2342" s="2"/>
      <c r="BK2342" s="2"/>
      <c r="BL2342" s="55"/>
      <c r="BM2342" s="48"/>
      <c r="BN2342" s="48"/>
      <c r="BO2342" s="48"/>
      <c r="BP2342" s="48"/>
      <c r="BQ2342" s="117"/>
      <c r="BR2342" s="2"/>
      <c r="BS2342" s="2"/>
      <c r="BT2342" s="2"/>
      <c r="BU2342" s="2"/>
      <c r="BV2342" s="55"/>
    </row>
    <row r="2343" spans="1:74" hidden="1" x14ac:dyDescent="0.3">
      <c r="A2343" s="2" t="s">
        <v>260</v>
      </c>
      <c r="B2343" s="2" t="s">
        <v>2</v>
      </c>
      <c r="C2343" s="2" t="s">
        <v>3</v>
      </c>
      <c r="D2343" s="2" t="s">
        <v>255</v>
      </c>
      <c r="E2343" s="5" t="s">
        <v>251</v>
      </c>
      <c r="F2343" s="3"/>
      <c r="G2343" s="18" t="s">
        <v>5</v>
      </c>
      <c r="H2343" s="3">
        <v>2024</v>
      </c>
      <c r="I2343" s="20" t="s">
        <v>286</v>
      </c>
      <c r="J2343" s="2" t="s">
        <v>281</v>
      </c>
      <c r="K2343" s="2" t="s">
        <v>319</v>
      </c>
      <c r="L2343" s="163">
        <f t="shared" si="74"/>
        <v>0</v>
      </c>
      <c r="M2343" s="163">
        <f t="shared" si="75"/>
        <v>91.754999999999995</v>
      </c>
      <c r="N2343" s="181"/>
      <c r="O2343" s="33"/>
      <c r="P2343" s="33"/>
      <c r="Q2343" s="33"/>
      <c r="R2343" s="33"/>
      <c r="S2343" s="42"/>
      <c r="T2343" s="2"/>
      <c r="U2343" s="2"/>
      <c r="V2343" s="2"/>
      <c r="W2343" s="2"/>
      <c r="X2343" s="55"/>
      <c r="Y2343" s="62"/>
      <c r="Z2343" s="62"/>
      <c r="AA2343" s="62"/>
      <c r="AB2343" s="62"/>
      <c r="AC2343" s="68"/>
      <c r="AD2343" s="2"/>
      <c r="AE2343" s="2"/>
      <c r="AF2343" s="2"/>
      <c r="AG2343" s="2"/>
      <c r="AH2343" s="55"/>
      <c r="AI2343" s="72" t="s">
        <v>592</v>
      </c>
      <c r="AJ2343" s="72"/>
      <c r="AK2343" s="72"/>
      <c r="AL2343" s="72"/>
      <c r="AM2343" s="80">
        <v>26.088999999999999</v>
      </c>
      <c r="AN2343" s="2"/>
      <c r="AO2343" s="2"/>
      <c r="AP2343" s="2"/>
      <c r="AQ2343" s="2"/>
      <c r="AR2343" s="55"/>
      <c r="AS2343" s="85"/>
      <c r="AT2343" s="85"/>
      <c r="AU2343" s="85"/>
      <c r="AV2343" s="85"/>
      <c r="AW2343" s="100"/>
      <c r="AX2343" s="2"/>
      <c r="AY2343" s="2"/>
      <c r="AZ2343" s="2"/>
      <c r="BA2343" s="2"/>
      <c r="BB2343" s="55"/>
      <c r="BC2343" s="105" t="s">
        <v>1073</v>
      </c>
      <c r="BD2343" s="105"/>
      <c r="BE2343" s="105"/>
      <c r="BF2343" s="105"/>
      <c r="BG2343" s="109">
        <f>3.098+4.5</f>
        <v>7.5979999999999999</v>
      </c>
      <c r="BH2343" s="2" t="s">
        <v>1016</v>
      </c>
      <c r="BI2343" s="2"/>
      <c r="BJ2343" s="2"/>
      <c r="BK2343" s="2"/>
      <c r="BL2343" s="55">
        <v>23.45</v>
      </c>
      <c r="BM2343" s="48" t="s">
        <v>1094</v>
      </c>
      <c r="BN2343" s="48"/>
      <c r="BO2343" s="48"/>
      <c r="BP2343" s="48"/>
      <c r="BQ2343" s="117">
        <v>34.618000000000002</v>
      </c>
      <c r="BR2343" s="2"/>
      <c r="BS2343" s="2"/>
      <c r="BT2343" s="2"/>
      <c r="BU2343" s="2"/>
      <c r="BV2343" s="55"/>
    </row>
    <row r="2344" spans="1:74" s="13" customFormat="1" hidden="1" x14ac:dyDescent="0.3">
      <c r="A2344" s="12" t="s">
        <v>260</v>
      </c>
      <c r="B2344" s="12" t="s">
        <v>2</v>
      </c>
      <c r="C2344" s="12" t="s">
        <v>3</v>
      </c>
      <c r="D2344" s="12" t="s">
        <v>255</v>
      </c>
      <c r="E2344" s="6" t="s">
        <v>251</v>
      </c>
      <c r="F2344" s="7"/>
      <c r="G2344" s="19" t="s">
        <v>5</v>
      </c>
      <c r="H2344" s="7">
        <v>2024</v>
      </c>
      <c r="I2344" s="21"/>
      <c r="J2344" s="12" t="s">
        <v>314</v>
      </c>
      <c r="K2344" s="12"/>
      <c r="L2344" s="147"/>
      <c r="M2344" s="147">
        <f>SUM(M2306:M2343)</f>
        <v>333.52499999999998</v>
      </c>
      <c r="N2344" s="183"/>
      <c r="O2344" s="12"/>
      <c r="P2344" s="12"/>
      <c r="Q2344" s="12"/>
      <c r="R2344" s="12"/>
      <c r="S2344" s="47">
        <f>SUM(S2306:S2343)</f>
        <v>0.69199999999999995</v>
      </c>
      <c r="T2344" s="12"/>
      <c r="U2344" s="12"/>
      <c r="V2344" s="12"/>
      <c r="W2344" s="12"/>
      <c r="X2344" s="47">
        <f>SUM(X2306:X2343)</f>
        <v>0</v>
      </c>
      <c r="Y2344" s="47"/>
      <c r="Z2344" s="47"/>
      <c r="AA2344" s="47"/>
      <c r="AB2344" s="47"/>
      <c r="AC2344" s="47">
        <f t="shared" ref="AC2344" si="76">SUM(AC2306:AC2343)</f>
        <v>5.0039999999999996</v>
      </c>
      <c r="AD2344" s="12"/>
      <c r="AE2344" s="12"/>
      <c r="AF2344" s="12"/>
      <c r="AG2344" s="12"/>
      <c r="AH2344" s="47">
        <f>SUM(AH2306:AH2343)</f>
        <v>41.634999999999998</v>
      </c>
      <c r="AI2344" s="12"/>
      <c r="AJ2344" s="12"/>
      <c r="AK2344" s="12"/>
      <c r="AL2344" s="12"/>
      <c r="AM2344" s="47">
        <f>SUM(AM2306:AM2343)</f>
        <v>54.197999999999993</v>
      </c>
      <c r="AN2344" s="12"/>
      <c r="AO2344" s="12"/>
      <c r="AP2344" s="12"/>
      <c r="AQ2344" s="12"/>
      <c r="AR2344" s="47">
        <f>SUM(AR2306:AR2343)</f>
        <v>29.207000000000001</v>
      </c>
      <c r="AS2344" s="12"/>
      <c r="AT2344" s="12"/>
      <c r="AU2344" s="12"/>
      <c r="AV2344" s="12"/>
      <c r="AW2344" s="47">
        <f>SUM(AW2306:AW2343)</f>
        <v>0</v>
      </c>
      <c r="AX2344" s="12"/>
      <c r="AY2344" s="12"/>
      <c r="AZ2344" s="12"/>
      <c r="BA2344" s="12"/>
      <c r="BB2344" s="47">
        <f>SUM(BB2306:BB2343)</f>
        <v>15.235999999999999</v>
      </c>
      <c r="BC2344" s="12"/>
      <c r="BD2344" s="12"/>
      <c r="BE2344" s="12"/>
      <c r="BF2344" s="12"/>
      <c r="BG2344" s="47">
        <f>SUM(BG2306:BG2343)</f>
        <v>7.5979999999999999</v>
      </c>
      <c r="BH2344" s="12"/>
      <c r="BI2344" s="12"/>
      <c r="BJ2344" s="12"/>
      <c r="BK2344" s="12"/>
      <c r="BL2344" s="47">
        <f>SUM(BL2306:BL2343)</f>
        <v>53.750999999999998</v>
      </c>
      <c r="BM2344" s="12"/>
      <c r="BN2344" s="12"/>
      <c r="BO2344" s="12"/>
      <c r="BP2344" s="12"/>
      <c r="BQ2344" s="47">
        <f>SUM(BQ2306:BQ2343)</f>
        <v>126.20400000000001</v>
      </c>
      <c r="BR2344" s="12"/>
      <c r="BS2344" s="12"/>
      <c r="BT2344" s="12"/>
      <c r="BU2344" s="12"/>
      <c r="BV2344" s="47">
        <f>SUM(BV2306:BV2343)</f>
        <v>0</v>
      </c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18" t="s">
        <v>5</v>
      </c>
      <c r="H2345" s="3">
        <v>2024</v>
      </c>
      <c r="I2345" s="20" t="s">
        <v>287</v>
      </c>
      <c r="J2345" s="2" t="s">
        <v>267</v>
      </c>
      <c r="K2345" s="2" t="s">
        <v>318</v>
      </c>
      <c r="L2345" s="163">
        <f t="shared" si="74"/>
        <v>1.115</v>
      </c>
      <c r="M2345" s="163">
        <f t="shared" si="75"/>
        <v>672.89300000000003</v>
      </c>
      <c r="N2345" s="181"/>
      <c r="O2345" s="33"/>
      <c r="P2345" s="33"/>
      <c r="Q2345" s="33"/>
      <c r="R2345" s="33"/>
      <c r="S2345" s="42"/>
      <c r="T2345" s="2"/>
      <c r="U2345" s="2"/>
      <c r="V2345" s="2"/>
      <c r="W2345" s="2"/>
      <c r="X2345" s="55"/>
      <c r="Y2345" s="62"/>
      <c r="Z2345" s="62"/>
      <c r="AA2345" s="62"/>
      <c r="AB2345" s="62"/>
      <c r="AC2345" s="68"/>
      <c r="AD2345" s="2"/>
      <c r="AE2345" s="2"/>
      <c r="AF2345" s="2"/>
      <c r="AG2345" s="2"/>
      <c r="AH2345" s="55"/>
      <c r="AI2345" s="72"/>
      <c r="AJ2345" s="72"/>
      <c r="AK2345" s="72"/>
      <c r="AL2345" s="72"/>
      <c r="AM2345" s="80"/>
      <c r="AN2345" s="2"/>
      <c r="AO2345" s="2"/>
      <c r="AP2345" s="2"/>
      <c r="AQ2345" s="2"/>
      <c r="AR2345" s="55"/>
      <c r="AS2345" s="85"/>
      <c r="AT2345" s="85"/>
      <c r="AU2345" s="85"/>
      <c r="AV2345" s="85"/>
      <c r="AW2345" s="100"/>
      <c r="AX2345" s="2"/>
      <c r="AY2345" s="2"/>
      <c r="AZ2345" s="2"/>
      <c r="BA2345" s="2"/>
      <c r="BB2345" s="55"/>
      <c r="BC2345" s="105"/>
      <c r="BD2345" s="105"/>
      <c r="BE2345" s="105"/>
      <c r="BF2345" s="105"/>
      <c r="BG2345" s="109"/>
      <c r="BH2345" s="2"/>
      <c r="BI2345" s="2"/>
      <c r="BJ2345" s="2"/>
      <c r="BK2345" s="2"/>
      <c r="BL2345" s="55"/>
      <c r="BM2345" s="48"/>
      <c r="BN2345" s="48"/>
      <c r="BO2345" s="48"/>
      <c r="BP2345" s="48"/>
      <c r="BQ2345" s="117"/>
      <c r="BR2345" s="2"/>
      <c r="BS2345" s="2"/>
      <c r="BT2345" s="2"/>
      <c r="BU2345" s="2">
        <v>1.115</v>
      </c>
      <c r="BV2345" s="55">
        <v>672.89300000000003</v>
      </c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18" t="s">
        <v>5</v>
      </c>
      <c r="H2346" s="3">
        <v>2024</v>
      </c>
      <c r="I2346" s="20" t="s">
        <v>287</v>
      </c>
      <c r="J2346" s="2" t="s">
        <v>291</v>
      </c>
      <c r="K2346" s="2" t="s">
        <v>319</v>
      </c>
      <c r="L2346" s="163">
        <f t="shared" si="74"/>
        <v>0</v>
      </c>
      <c r="M2346" s="163">
        <f t="shared" si="75"/>
        <v>0</v>
      </c>
      <c r="N2346" s="181"/>
      <c r="O2346" s="33"/>
      <c r="P2346" s="33"/>
      <c r="Q2346" s="33"/>
      <c r="R2346" s="33"/>
      <c r="S2346" s="42"/>
      <c r="T2346" s="2"/>
      <c r="U2346" s="2"/>
      <c r="V2346" s="2"/>
      <c r="W2346" s="2"/>
      <c r="X2346" s="55"/>
      <c r="Y2346" s="62"/>
      <c r="Z2346" s="62"/>
      <c r="AA2346" s="62"/>
      <c r="AB2346" s="62"/>
      <c r="AC2346" s="68"/>
      <c r="AD2346" s="2"/>
      <c r="AE2346" s="2"/>
      <c r="AF2346" s="2"/>
      <c r="AG2346" s="2"/>
      <c r="AH2346" s="55"/>
      <c r="AI2346" s="72"/>
      <c r="AJ2346" s="72"/>
      <c r="AK2346" s="72"/>
      <c r="AL2346" s="72"/>
      <c r="AM2346" s="80"/>
      <c r="AN2346" s="2"/>
      <c r="AO2346" s="2"/>
      <c r="AP2346" s="2"/>
      <c r="AQ2346" s="2"/>
      <c r="AR2346" s="55"/>
      <c r="AS2346" s="85"/>
      <c r="AT2346" s="85"/>
      <c r="AU2346" s="85"/>
      <c r="AV2346" s="85"/>
      <c r="AW2346" s="100"/>
      <c r="AX2346" s="2"/>
      <c r="AY2346" s="2"/>
      <c r="AZ2346" s="2"/>
      <c r="BA2346" s="2"/>
      <c r="BB2346" s="55"/>
      <c r="BC2346" s="105"/>
      <c r="BD2346" s="105"/>
      <c r="BE2346" s="105"/>
      <c r="BF2346" s="105"/>
      <c r="BG2346" s="109"/>
      <c r="BH2346" s="2"/>
      <c r="BI2346" s="2"/>
      <c r="BJ2346" s="2"/>
      <c r="BK2346" s="2"/>
      <c r="BL2346" s="55"/>
      <c r="BM2346" s="48"/>
      <c r="BN2346" s="48"/>
      <c r="BO2346" s="48"/>
      <c r="BP2346" s="48"/>
      <c r="BQ2346" s="117"/>
      <c r="BR2346" s="2"/>
      <c r="BS2346" s="2"/>
      <c r="BT2346" s="2"/>
      <c r="BU2346" s="2"/>
      <c r="BV2346" s="55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18" t="s">
        <v>5</v>
      </c>
      <c r="H2347" s="3">
        <v>2024</v>
      </c>
      <c r="I2347" s="20" t="s">
        <v>286</v>
      </c>
      <c r="J2347" s="2" t="s">
        <v>336</v>
      </c>
      <c r="K2347" s="2" t="s">
        <v>319</v>
      </c>
      <c r="L2347" s="163">
        <f t="shared" si="74"/>
        <v>0</v>
      </c>
      <c r="M2347" s="163">
        <f t="shared" si="75"/>
        <v>0</v>
      </c>
      <c r="N2347" s="181"/>
      <c r="O2347" s="33"/>
      <c r="P2347" s="33"/>
      <c r="Q2347" s="33"/>
      <c r="R2347" s="33"/>
      <c r="S2347" s="42"/>
      <c r="T2347" s="2"/>
      <c r="U2347" s="2"/>
      <c r="V2347" s="2"/>
      <c r="W2347" s="2"/>
      <c r="X2347" s="55"/>
      <c r="Y2347" s="62"/>
      <c r="Z2347" s="62"/>
      <c r="AA2347" s="62"/>
      <c r="AB2347" s="62"/>
      <c r="AC2347" s="68"/>
      <c r="AD2347" s="2"/>
      <c r="AE2347" s="2"/>
      <c r="AF2347" s="2"/>
      <c r="AG2347" s="2"/>
      <c r="AH2347" s="55"/>
      <c r="AI2347" s="72"/>
      <c r="AJ2347" s="72"/>
      <c r="AK2347" s="72"/>
      <c r="AL2347" s="72"/>
      <c r="AM2347" s="80"/>
      <c r="AN2347" s="2"/>
      <c r="AO2347" s="2"/>
      <c r="AP2347" s="2"/>
      <c r="AQ2347" s="2"/>
      <c r="AR2347" s="55"/>
      <c r="AS2347" s="85"/>
      <c r="AT2347" s="85"/>
      <c r="AU2347" s="85"/>
      <c r="AV2347" s="85"/>
      <c r="AW2347" s="100"/>
      <c r="AX2347" s="2"/>
      <c r="AY2347" s="2"/>
      <c r="AZ2347" s="2"/>
      <c r="BA2347" s="2"/>
      <c r="BB2347" s="55"/>
      <c r="BC2347" s="105"/>
      <c r="BD2347" s="105"/>
      <c r="BE2347" s="105"/>
      <c r="BF2347" s="105"/>
      <c r="BG2347" s="109"/>
      <c r="BH2347" s="2"/>
      <c r="BI2347" s="2"/>
      <c r="BJ2347" s="2"/>
      <c r="BK2347" s="2"/>
      <c r="BL2347" s="55"/>
      <c r="BM2347" s="48"/>
      <c r="BN2347" s="48"/>
      <c r="BO2347" s="48"/>
      <c r="BP2347" s="48"/>
      <c r="BQ2347" s="117"/>
      <c r="BR2347" s="2"/>
      <c r="BS2347" s="2"/>
      <c r="BT2347" s="2"/>
      <c r="BU2347" s="2"/>
      <c r="BV2347" s="55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18" t="s">
        <v>5</v>
      </c>
      <c r="H2348" s="3">
        <v>2024</v>
      </c>
      <c r="I2348" s="20" t="s">
        <v>286</v>
      </c>
      <c r="J2348" s="8" t="s">
        <v>337</v>
      </c>
      <c r="K2348" s="8" t="s">
        <v>318</v>
      </c>
      <c r="L2348" s="163">
        <f t="shared" si="74"/>
        <v>0</v>
      </c>
      <c r="M2348" s="163">
        <f t="shared" si="75"/>
        <v>0</v>
      </c>
      <c r="N2348" s="181"/>
      <c r="O2348" s="53"/>
      <c r="P2348" s="53"/>
      <c r="Q2348" s="53"/>
      <c r="R2348" s="53"/>
      <c r="S2348" s="54"/>
      <c r="T2348" s="8"/>
      <c r="U2348" s="8"/>
      <c r="V2348" s="8"/>
      <c r="W2348" s="8"/>
      <c r="X2348" s="122"/>
      <c r="Y2348" s="135"/>
      <c r="Z2348" s="135"/>
      <c r="AA2348" s="135"/>
      <c r="AB2348" s="135"/>
      <c r="AC2348" s="136"/>
      <c r="AD2348" s="8"/>
      <c r="AE2348" s="8"/>
      <c r="AF2348" s="8"/>
      <c r="AG2348" s="8"/>
      <c r="AH2348" s="122"/>
      <c r="AI2348" s="137"/>
      <c r="AJ2348" s="137"/>
      <c r="AK2348" s="137"/>
      <c r="AL2348" s="137"/>
      <c r="AM2348" s="138"/>
      <c r="AN2348" s="8"/>
      <c r="AO2348" s="8"/>
      <c r="AP2348" s="8"/>
      <c r="AQ2348" s="8"/>
      <c r="AR2348" s="122"/>
      <c r="AS2348" s="139"/>
      <c r="AT2348" s="139"/>
      <c r="AU2348" s="139"/>
      <c r="AV2348" s="139"/>
      <c r="AW2348" s="140"/>
      <c r="AX2348" s="8"/>
      <c r="AY2348" s="8"/>
      <c r="AZ2348" s="8"/>
      <c r="BA2348" s="8"/>
      <c r="BB2348" s="122"/>
      <c r="BC2348" s="141"/>
      <c r="BD2348" s="141"/>
      <c r="BE2348" s="141"/>
      <c r="BF2348" s="141"/>
      <c r="BG2348" s="142"/>
      <c r="BH2348" s="8"/>
      <c r="BI2348" s="8"/>
      <c r="BJ2348" s="8"/>
      <c r="BK2348" s="8"/>
      <c r="BL2348" s="122"/>
      <c r="BM2348" s="143"/>
      <c r="BN2348" s="143"/>
      <c r="BO2348" s="143"/>
      <c r="BP2348" s="143"/>
      <c r="BQ2348" s="144"/>
      <c r="BR2348" s="8"/>
      <c r="BS2348" s="8"/>
      <c r="BT2348" s="8"/>
      <c r="BU2348" s="8"/>
      <c r="BV2348" s="122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18" t="s">
        <v>5</v>
      </c>
      <c r="H2349" s="3">
        <v>2024</v>
      </c>
      <c r="I2349" s="20" t="s">
        <v>286</v>
      </c>
      <c r="J2349" s="8" t="s">
        <v>338</v>
      </c>
      <c r="K2349" s="8" t="s">
        <v>339</v>
      </c>
      <c r="L2349" s="163">
        <f t="shared" si="74"/>
        <v>0</v>
      </c>
      <c r="M2349" s="163">
        <f t="shared" si="75"/>
        <v>0</v>
      </c>
      <c r="N2349" s="181"/>
      <c r="O2349" s="53"/>
      <c r="P2349" s="53"/>
      <c r="Q2349" s="53"/>
      <c r="R2349" s="53"/>
      <c r="S2349" s="54"/>
      <c r="T2349" s="8"/>
      <c r="U2349" s="8"/>
      <c r="V2349" s="8"/>
      <c r="W2349" s="8"/>
      <c r="X2349" s="122"/>
      <c r="Y2349" s="135"/>
      <c r="Z2349" s="135"/>
      <c r="AA2349" s="135"/>
      <c r="AB2349" s="135"/>
      <c r="AC2349" s="136"/>
      <c r="AD2349" s="8"/>
      <c r="AE2349" s="8"/>
      <c r="AF2349" s="8"/>
      <c r="AG2349" s="8"/>
      <c r="AH2349" s="122"/>
      <c r="AI2349" s="137"/>
      <c r="AJ2349" s="137"/>
      <c r="AK2349" s="137"/>
      <c r="AL2349" s="137"/>
      <c r="AM2349" s="138"/>
      <c r="AN2349" s="8"/>
      <c r="AO2349" s="8"/>
      <c r="AP2349" s="8"/>
      <c r="AQ2349" s="8"/>
      <c r="AR2349" s="122"/>
      <c r="AS2349" s="139"/>
      <c r="AT2349" s="139"/>
      <c r="AU2349" s="139"/>
      <c r="AV2349" s="139"/>
      <c r="AW2349" s="140"/>
      <c r="AX2349" s="8"/>
      <c r="AY2349" s="8"/>
      <c r="AZ2349" s="8"/>
      <c r="BA2349" s="8"/>
      <c r="BB2349" s="122"/>
      <c r="BC2349" s="141"/>
      <c r="BD2349" s="141"/>
      <c r="BE2349" s="141"/>
      <c r="BF2349" s="141"/>
      <c r="BG2349" s="142"/>
      <c r="BH2349" s="8"/>
      <c r="BI2349" s="8"/>
      <c r="BJ2349" s="8"/>
      <c r="BK2349" s="8"/>
      <c r="BL2349" s="122"/>
      <c r="BM2349" s="143"/>
      <c r="BN2349" s="143"/>
      <c r="BO2349" s="143"/>
      <c r="BP2349" s="143"/>
      <c r="BQ2349" s="144"/>
      <c r="BR2349" s="8"/>
      <c r="BS2349" s="8"/>
      <c r="BT2349" s="8"/>
      <c r="BU2349" s="8"/>
      <c r="BV2349" s="122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18" t="s">
        <v>5</v>
      </c>
      <c r="H2350" s="3">
        <v>2024</v>
      </c>
      <c r="I2350" s="20" t="s">
        <v>286</v>
      </c>
      <c r="J2350" s="8" t="s">
        <v>340</v>
      </c>
      <c r="K2350" s="8" t="s">
        <v>318</v>
      </c>
      <c r="L2350" s="163">
        <f t="shared" si="74"/>
        <v>0</v>
      </c>
      <c r="M2350" s="163">
        <f t="shared" si="75"/>
        <v>0</v>
      </c>
      <c r="N2350" s="181"/>
      <c r="O2350" s="53"/>
      <c r="P2350" s="53"/>
      <c r="Q2350" s="53"/>
      <c r="R2350" s="53"/>
      <c r="S2350" s="54"/>
      <c r="T2350" s="8"/>
      <c r="U2350" s="8"/>
      <c r="V2350" s="8"/>
      <c r="W2350" s="8"/>
      <c r="X2350" s="122"/>
      <c r="Y2350" s="135"/>
      <c r="Z2350" s="135"/>
      <c r="AA2350" s="135"/>
      <c r="AB2350" s="135"/>
      <c r="AC2350" s="136"/>
      <c r="AD2350" s="8"/>
      <c r="AE2350" s="8"/>
      <c r="AF2350" s="8"/>
      <c r="AG2350" s="8"/>
      <c r="AH2350" s="122"/>
      <c r="AI2350" s="137"/>
      <c r="AJ2350" s="137"/>
      <c r="AK2350" s="137"/>
      <c r="AL2350" s="137"/>
      <c r="AM2350" s="138"/>
      <c r="AN2350" s="8"/>
      <c r="AO2350" s="8"/>
      <c r="AP2350" s="8"/>
      <c r="AQ2350" s="8"/>
      <c r="AR2350" s="122"/>
      <c r="AS2350" s="139"/>
      <c r="AT2350" s="139"/>
      <c r="AU2350" s="139"/>
      <c r="AV2350" s="139"/>
      <c r="AW2350" s="140"/>
      <c r="AX2350" s="8"/>
      <c r="AY2350" s="8"/>
      <c r="AZ2350" s="8"/>
      <c r="BA2350" s="8"/>
      <c r="BB2350" s="122"/>
      <c r="BC2350" s="141"/>
      <c r="BD2350" s="141"/>
      <c r="BE2350" s="141"/>
      <c r="BF2350" s="141"/>
      <c r="BG2350" s="142"/>
      <c r="BH2350" s="8"/>
      <c r="BI2350" s="8"/>
      <c r="BJ2350" s="8"/>
      <c r="BK2350" s="8"/>
      <c r="BL2350" s="122"/>
      <c r="BM2350" s="143"/>
      <c r="BN2350" s="143"/>
      <c r="BO2350" s="143"/>
      <c r="BP2350" s="143"/>
      <c r="BQ2350" s="144"/>
      <c r="BR2350" s="8"/>
      <c r="BS2350" s="8"/>
      <c r="BT2350" s="8"/>
      <c r="BU2350" s="8"/>
      <c r="BV2350" s="122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18" t="s">
        <v>5</v>
      </c>
      <c r="H2351" s="3">
        <v>2024</v>
      </c>
      <c r="I2351" s="20" t="s">
        <v>286</v>
      </c>
      <c r="J2351" s="8" t="s">
        <v>341</v>
      </c>
      <c r="K2351" s="8" t="s">
        <v>320</v>
      </c>
      <c r="L2351" s="163">
        <f t="shared" si="74"/>
        <v>0</v>
      </c>
      <c r="M2351" s="163">
        <f t="shared" si="75"/>
        <v>0</v>
      </c>
      <c r="N2351" s="181"/>
      <c r="O2351" s="53"/>
      <c r="P2351" s="53"/>
      <c r="Q2351" s="53"/>
      <c r="R2351" s="53"/>
      <c r="S2351" s="54"/>
      <c r="T2351" s="8"/>
      <c r="U2351" s="8"/>
      <c r="V2351" s="8"/>
      <c r="W2351" s="8"/>
      <c r="X2351" s="122"/>
      <c r="Y2351" s="135"/>
      <c r="Z2351" s="135"/>
      <c r="AA2351" s="135"/>
      <c r="AB2351" s="135"/>
      <c r="AC2351" s="136"/>
      <c r="AD2351" s="8"/>
      <c r="AE2351" s="8"/>
      <c r="AF2351" s="8"/>
      <c r="AG2351" s="8"/>
      <c r="AH2351" s="122"/>
      <c r="AI2351" s="137"/>
      <c r="AJ2351" s="137"/>
      <c r="AK2351" s="137"/>
      <c r="AL2351" s="137"/>
      <c r="AM2351" s="138"/>
      <c r="AN2351" s="8"/>
      <c r="AO2351" s="8"/>
      <c r="AP2351" s="8"/>
      <c r="AQ2351" s="8"/>
      <c r="AR2351" s="122"/>
      <c r="AS2351" s="139"/>
      <c r="AT2351" s="139"/>
      <c r="AU2351" s="139"/>
      <c r="AV2351" s="139"/>
      <c r="AW2351" s="140"/>
      <c r="AX2351" s="8"/>
      <c r="AY2351" s="8"/>
      <c r="AZ2351" s="8"/>
      <c r="BA2351" s="8"/>
      <c r="BB2351" s="122"/>
      <c r="BC2351" s="141"/>
      <c r="BD2351" s="141"/>
      <c r="BE2351" s="141"/>
      <c r="BF2351" s="141"/>
      <c r="BG2351" s="142"/>
      <c r="BH2351" s="8"/>
      <c r="BI2351" s="8"/>
      <c r="BJ2351" s="8"/>
      <c r="BK2351" s="8"/>
      <c r="BL2351" s="122"/>
      <c r="BM2351" s="143"/>
      <c r="BN2351" s="143"/>
      <c r="BO2351" s="143"/>
      <c r="BP2351" s="143"/>
      <c r="BQ2351" s="144"/>
      <c r="BR2351" s="8"/>
      <c r="BS2351" s="8"/>
      <c r="BT2351" s="8"/>
      <c r="BU2351" s="8"/>
      <c r="BV2351" s="122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18" t="s">
        <v>5</v>
      </c>
      <c r="H2352" s="3">
        <v>2024</v>
      </c>
      <c r="I2352" s="20" t="s">
        <v>286</v>
      </c>
      <c r="J2352" s="8" t="s">
        <v>342</v>
      </c>
      <c r="K2352" s="8" t="s">
        <v>320</v>
      </c>
      <c r="L2352" s="163">
        <f t="shared" si="74"/>
        <v>0</v>
      </c>
      <c r="M2352" s="163">
        <f t="shared" si="75"/>
        <v>0</v>
      </c>
      <c r="N2352" s="181"/>
      <c r="O2352" s="53"/>
      <c r="P2352" s="53"/>
      <c r="Q2352" s="53"/>
      <c r="R2352" s="53"/>
      <c r="S2352" s="54"/>
      <c r="T2352" s="8"/>
      <c r="U2352" s="8"/>
      <c r="V2352" s="8"/>
      <c r="W2352" s="8"/>
      <c r="X2352" s="122"/>
      <c r="Y2352" s="135"/>
      <c r="Z2352" s="135"/>
      <c r="AA2352" s="135"/>
      <c r="AB2352" s="135"/>
      <c r="AC2352" s="136"/>
      <c r="AD2352" s="8"/>
      <c r="AE2352" s="8"/>
      <c r="AF2352" s="8"/>
      <c r="AG2352" s="8"/>
      <c r="AH2352" s="122"/>
      <c r="AI2352" s="137"/>
      <c r="AJ2352" s="137"/>
      <c r="AK2352" s="137"/>
      <c r="AL2352" s="137"/>
      <c r="AM2352" s="138"/>
      <c r="AN2352" s="8"/>
      <c r="AO2352" s="8"/>
      <c r="AP2352" s="8"/>
      <c r="AQ2352" s="8"/>
      <c r="AR2352" s="122"/>
      <c r="AS2352" s="139"/>
      <c r="AT2352" s="139"/>
      <c r="AU2352" s="139"/>
      <c r="AV2352" s="139"/>
      <c r="AW2352" s="140"/>
      <c r="AX2352" s="8"/>
      <c r="AY2352" s="8"/>
      <c r="AZ2352" s="8"/>
      <c r="BA2352" s="8"/>
      <c r="BB2352" s="122"/>
      <c r="BC2352" s="141"/>
      <c r="BD2352" s="141"/>
      <c r="BE2352" s="141"/>
      <c r="BF2352" s="141"/>
      <c r="BG2352" s="142"/>
      <c r="BH2352" s="8"/>
      <c r="BI2352" s="8"/>
      <c r="BJ2352" s="8"/>
      <c r="BK2352" s="8"/>
      <c r="BL2352" s="122"/>
      <c r="BM2352" s="143"/>
      <c r="BN2352" s="143"/>
      <c r="BO2352" s="143"/>
      <c r="BP2352" s="143"/>
      <c r="BQ2352" s="144"/>
      <c r="BR2352" s="8"/>
      <c r="BS2352" s="8"/>
      <c r="BT2352" s="8"/>
      <c r="BU2352" s="8"/>
      <c r="BV2352" s="122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18" t="s">
        <v>5</v>
      </c>
      <c r="H2353" s="3">
        <v>2024</v>
      </c>
      <c r="I2353" s="20" t="s">
        <v>286</v>
      </c>
      <c r="J2353" s="8" t="s">
        <v>343</v>
      </c>
      <c r="K2353" s="8" t="s">
        <v>339</v>
      </c>
      <c r="L2353" s="163">
        <f t="shared" si="74"/>
        <v>0</v>
      </c>
      <c r="M2353" s="163">
        <f t="shared" si="75"/>
        <v>0</v>
      </c>
      <c r="N2353" s="181"/>
      <c r="O2353" s="53"/>
      <c r="P2353" s="53"/>
      <c r="Q2353" s="53"/>
      <c r="R2353" s="53"/>
      <c r="S2353" s="54"/>
      <c r="T2353" s="8"/>
      <c r="U2353" s="8"/>
      <c r="V2353" s="8"/>
      <c r="W2353" s="8"/>
      <c r="X2353" s="122"/>
      <c r="Y2353" s="135"/>
      <c r="Z2353" s="135"/>
      <c r="AA2353" s="135"/>
      <c r="AB2353" s="135"/>
      <c r="AC2353" s="136"/>
      <c r="AD2353" s="8"/>
      <c r="AE2353" s="8"/>
      <c r="AF2353" s="8"/>
      <c r="AG2353" s="8"/>
      <c r="AH2353" s="122"/>
      <c r="AI2353" s="137"/>
      <c r="AJ2353" s="137"/>
      <c r="AK2353" s="137"/>
      <c r="AL2353" s="137"/>
      <c r="AM2353" s="138"/>
      <c r="AN2353" s="8"/>
      <c r="AO2353" s="8"/>
      <c r="AP2353" s="8"/>
      <c r="AQ2353" s="8"/>
      <c r="AR2353" s="122"/>
      <c r="AS2353" s="139"/>
      <c r="AT2353" s="139"/>
      <c r="AU2353" s="139"/>
      <c r="AV2353" s="139"/>
      <c r="AW2353" s="140"/>
      <c r="AX2353" s="8"/>
      <c r="AY2353" s="8"/>
      <c r="AZ2353" s="8"/>
      <c r="BA2353" s="8"/>
      <c r="BB2353" s="122"/>
      <c r="BC2353" s="141"/>
      <c r="BD2353" s="141"/>
      <c r="BE2353" s="141"/>
      <c r="BF2353" s="141"/>
      <c r="BG2353" s="142"/>
      <c r="BH2353" s="8"/>
      <c r="BI2353" s="8"/>
      <c r="BJ2353" s="8"/>
      <c r="BK2353" s="8"/>
      <c r="BL2353" s="122"/>
      <c r="BM2353" s="143"/>
      <c r="BN2353" s="143"/>
      <c r="BO2353" s="143"/>
      <c r="BP2353" s="143"/>
      <c r="BQ2353" s="144"/>
      <c r="BR2353" s="8"/>
      <c r="BS2353" s="8"/>
      <c r="BT2353" s="8"/>
      <c r="BU2353" s="8"/>
      <c r="BV2353" s="122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18" t="s">
        <v>5</v>
      </c>
      <c r="H2354" s="3">
        <v>2024</v>
      </c>
      <c r="I2354" s="20" t="s">
        <v>288</v>
      </c>
      <c r="J2354" s="8" t="s">
        <v>344</v>
      </c>
      <c r="K2354" s="8" t="s">
        <v>318</v>
      </c>
      <c r="L2354" s="163">
        <f t="shared" si="74"/>
        <v>0</v>
      </c>
      <c r="M2354" s="163">
        <f t="shared" si="75"/>
        <v>0</v>
      </c>
      <c r="N2354" s="181"/>
      <c r="O2354" s="53"/>
      <c r="P2354" s="53"/>
      <c r="Q2354" s="53"/>
      <c r="R2354" s="53"/>
      <c r="S2354" s="54"/>
      <c r="T2354" s="8"/>
      <c r="U2354" s="8"/>
      <c r="V2354" s="8"/>
      <c r="W2354" s="8"/>
      <c r="X2354" s="122"/>
      <c r="Y2354" s="135"/>
      <c r="Z2354" s="135"/>
      <c r="AA2354" s="135"/>
      <c r="AB2354" s="135"/>
      <c r="AC2354" s="136"/>
      <c r="AD2354" s="8"/>
      <c r="AE2354" s="8"/>
      <c r="AF2354" s="8"/>
      <c r="AG2354" s="8"/>
      <c r="AH2354" s="122"/>
      <c r="AI2354" s="137"/>
      <c r="AJ2354" s="137"/>
      <c r="AK2354" s="137"/>
      <c r="AL2354" s="137"/>
      <c r="AM2354" s="138"/>
      <c r="AN2354" s="8"/>
      <c r="AO2354" s="8"/>
      <c r="AP2354" s="8"/>
      <c r="AQ2354" s="8"/>
      <c r="AR2354" s="122"/>
      <c r="AS2354" s="139"/>
      <c r="AT2354" s="139"/>
      <c r="AU2354" s="139"/>
      <c r="AV2354" s="139"/>
      <c r="AW2354" s="140"/>
      <c r="AX2354" s="8"/>
      <c r="AY2354" s="8"/>
      <c r="AZ2354" s="8"/>
      <c r="BA2354" s="8"/>
      <c r="BB2354" s="122"/>
      <c r="BC2354" s="141"/>
      <c r="BD2354" s="141"/>
      <c r="BE2354" s="141"/>
      <c r="BF2354" s="141"/>
      <c r="BG2354" s="142"/>
      <c r="BH2354" s="8"/>
      <c r="BI2354" s="8"/>
      <c r="BJ2354" s="8"/>
      <c r="BK2354" s="8"/>
      <c r="BL2354" s="122"/>
      <c r="BM2354" s="143"/>
      <c r="BN2354" s="143"/>
      <c r="BO2354" s="143"/>
      <c r="BP2354" s="143"/>
      <c r="BQ2354" s="144"/>
      <c r="BR2354" s="8"/>
      <c r="BS2354" s="8"/>
      <c r="BT2354" s="8"/>
      <c r="BU2354" s="8"/>
      <c r="BV2354" s="122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18" t="s">
        <v>5</v>
      </c>
      <c r="H2355" s="3">
        <v>2024</v>
      </c>
      <c r="I2355" s="20" t="s">
        <v>288</v>
      </c>
      <c r="J2355" s="2" t="s">
        <v>351</v>
      </c>
      <c r="K2355" s="2" t="s">
        <v>318</v>
      </c>
      <c r="L2355" s="163">
        <f t="shared" si="74"/>
        <v>0</v>
      </c>
      <c r="M2355" s="163">
        <f t="shared" si="75"/>
        <v>0</v>
      </c>
      <c r="N2355" s="181"/>
      <c r="O2355" s="53"/>
      <c r="P2355" s="53"/>
      <c r="Q2355" s="53"/>
      <c r="R2355" s="53"/>
      <c r="S2355" s="54"/>
      <c r="T2355" s="8"/>
      <c r="U2355" s="8"/>
      <c r="V2355" s="8"/>
      <c r="W2355" s="8"/>
      <c r="X2355" s="122"/>
      <c r="Y2355" s="135"/>
      <c r="Z2355" s="135"/>
      <c r="AA2355" s="135"/>
      <c r="AB2355" s="135"/>
      <c r="AC2355" s="136"/>
      <c r="AD2355" s="8"/>
      <c r="AE2355" s="8"/>
      <c r="AF2355" s="8"/>
      <c r="AG2355" s="8"/>
      <c r="AH2355" s="122"/>
      <c r="AI2355" s="137"/>
      <c r="AJ2355" s="137"/>
      <c r="AK2355" s="137"/>
      <c r="AL2355" s="137"/>
      <c r="AM2355" s="138"/>
      <c r="AN2355" s="8"/>
      <c r="AO2355" s="8"/>
      <c r="AP2355" s="8"/>
      <c r="AQ2355" s="8"/>
      <c r="AR2355" s="122"/>
      <c r="AS2355" s="139"/>
      <c r="AT2355" s="139"/>
      <c r="AU2355" s="139"/>
      <c r="AV2355" s="139"/>
      <c r="AW2355" s="140"/>
      <c r="AX2355" s="8"/>
      <c r="AY2355" s="8"/>
      <c r="AZ2355" s="8"/>
      <c r="BA2355" s="8"/>
      <c r="BB2355" s="122"/>
      <c r="BC2355" s="141"/>
      <c r="BD2355" s="141"/>
      <c r="BE2355" s="141"/>
      <c r="BF2355" s="141"/>
      <c r="BG2355" s="142"/>
      <c r="BH2355" s="8"/>
      <c r="BI2355" s="8"/>
      <c r="BJ2355" s="8"/>
      <c r="BK2355" s="8"/>
      <c r="BL2355" s="122"/>
      <c r="BM2355" s="143"/>
      <c r="BN2355" s="143"/>
      <c r="BO2355" s="143"/>
      <c r="BP2355" s="143"/>
      <c r="BQ2355" s="144"/>
      <c r="BR2355" s="8"/>
      <c r="BS2355" s="8"/>
      <c r="BT2355" s="8"/>
      <c r="BU2355" s="8"/>
      <c r="BV2355" s="122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18" t="s">
        <v>5</v>
      </c>
      <c r="H2356" s="3">
        <v>2024</v>
      </c>
      <c r="I2356" s="20" t="s">
        <v>288</v>
      </c>
      <c r="J2356" s="2" t="s">
        <v>352</v>
      </c>
      <c r="K2356" s="2" t="s">
        <v>321</v>
      </c>
      <c r="L2356" s="163">
        <f t="shared" si="74"/>
        <v>0</v>
      </c>
      <c r="M2356" s="163">
        <f t="shared" si="75"/>
        <v>0</v>
      </c>
      <c r="N2356" s="181"/>
      <c r="O2356" s="33"/>
      <c r="P2356" s="33"/>
      <c r="Q2356" s="33"/>
      <c r="R2356" s="33"/>
      <c r="S2356" s="42"/>
      <c r="T2356" s="2"/>
      <c r="U2356" s="2"/>
      <c r="V2356" s="2"/>
      <c r="W2356" s="2"/>
      <c r="X2356" s="55"/>
      <c r="Y2356" s="62"/>
      <c r="Z2356" s="62"/>
      <c r="AA2356" s="62"/>
      <c r="AB2356" s="62"/>
      <c r="AC2356" s="68"/>
      <c r="AD2356" s="2"/>
      <c r="AE2356" s="2"/>
      <c r="AF2356" s="2"/>
      <c r="AG2356" s="2"/>
      <c r="AH2356" s="55"/>
      <c r="AI2356" s="72"/>
      <c r="AJ2356" s="72"/>
      <c r="AK2356" s="72"/>
      <c r="AL2356" s="72"/>
      <c r="AM2356" s="80"/>
      <c r="AN2356" s="2"/>
      <c r="AO2356" s="2"/>
      <c r="AP2356" s="2"/>
      <c r="AQ2356" s="2"/>
      <c r="AR2356" s="55"/>
      <c r="AS2356" s="85"/>
      <c r="AT2356" s="85"/>
      <c r="AU2356" s="85"/>
      <c r="AV2356" s="85"/>
      <c r="AW2356" s="100"/>
      <c r="AX2356" s="2"/>
      <c r="AY2356" s="2"/>
      <c r="AZ2356" s="2"/>
      <c r="BA2356" s="2"/>
      <c r="BB2356" s="55"/>
      <c r="BC2356" s="105"/>
      <c r="BD2356" s="105"/>
      <c r="BE2356" s="105"/>
      <c r="BF2356" s="105"/>
      <c r="BG2356" s="109"/>
      <c r="BH2356" s="2"/>
      <c r="BI2356" s="2"/>
      <c r="BJ2356" s="2"/>
      <c r="BK2356" s="2"/>
      <c r="BL2356" s="55"/>
      <c r="BM2356" s="48"/>
      <c r="BN2356" s="48"/>
      <c r="BO2356" s="48"/>
      <c r="BP2356" s="48"/>
      <c r="BQ2356" s="117"/>
      <c r="BR2356" s="2"/>
      <c r="BS2356" s="2"/>
      <c r="BT2356" s="2"/>
      <c r="BU2356" s="2"/>
      <c r="BV2356" s="55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18" t="s">
        <v>5</v>
      </c>
      <c r="H2357" s="3">
        <v>2024</v>
      </c>
      <c r="I2357" s="20" t="s">
        <v>288</v>
      </c>
      <c r="J2357" s="2" t="s">
        <v>345</v>
      </c>
      <c r="K2357" s="2" t="s">
        <v>318</v>
      </c>
      <c r="L2357" s="163">
        <f t="shared" si="74"/>
        <v>0</v>
      </c>
      <c r="M2357" s="163">
        <f t="shared" si="75"/>
        <v>0</v>
      </c>
      <c r="N2357" s="181"/>
      <c r="O2357" s="34"/>
      <c r="P2357" s="33"/>
      <c r="Q2357" s="33"/>
      <c r="R2357" s="33"/>
      <c r="S2357" s="42"/>
      <c r="T2357" s="3"/>
      <c r="U2357" s="2"/>
      <c r="V2357" s="2"/>
      <c r="W2357" s="2"/>
      <c r="X2357" s="55"/>
      <c r="Y2357" s="64"/>
      <c r="Z2357" s="62"/>
      <c r="AA2357" s="62"/>
      <c r="AB2357" s="62"/>
      <c r="AC2357" s="68"/>
      <c r="AD2357" s="3"/>
      <c r="AE2357" s="2"/>
      <c r="AF2357" s="2"/>
      <c r="AG2357" s="2"/>
      <c r="AH2357" s="55"/>
      <c r="AI2357" s="73"/>
      <c r="AJ2357" s="72"/>
      <c r="AK2357" s="72"/>
      <c r="AL2357" s="72"/>
      <c r="AM2357" s="80"/>
      <c r="AN2357" s="3"/>
      <c r="AO2357" s="2"/>
      <c r="AP2357" s="2"/>
      <c r="AQ2357" s="2"/>
      <c r="AR2357" s="55"/>
      <c r="AS2357" s="86"/>
      <c r="AT2357" s="85"/>
      <c r="AU2357" s="85"/>
      <c r="AV2357" s="85"/>
      <c r="AW2357" s="100"/>
      <c r="AX2357" s="3"/>
      <c r="AY2357" s="2"/>
      <c r="AZ2357" s="2"/>
      <c r="BA2357" s="2"/>
      <c r="BB2357" s="55"/>
      <c r="BC2357" s="106"/>
      <c r="BD2357" s="105"/>
      <c r="BE2357" s="105"/>
      <c r="BF2357" s="105"/>
      <c r="BG2357" s="109"/>
      <c r="BH2357" s="3"/>
      <c r="BI2357" s="2"/>
      <c r="BJ2357" s="2"/>
      <c r="BK2357" s="2"/>
      <c r="BL2357" s="55"/>
      <c r="BM2357" s="49"/>
      <c r="BN2357" s="48"/>
      <c r="BO2357" s="48"/>
      <c r="BP2357" s="48"/>
      <c r="BQ2357" s="117"/>
      <c r="BR2357" s="3"/>
      <c r="BS2357" s="2"/>
      <c r="BT2357" s="2"/>
      <c r="BU2357" s="2"/>
      <c r="BV2357" s="55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18" t="s">
        <v>5</v>
      </c>
      <c r="H2358" s="3">
        <v>2024</v>
      </c>
      <c r="I2358" s="20" t="s">
        <v>289</v>
      </c>
      <c r="J2358" s="2" t="s">
        <v>268</v>
      </c>
      <c r="K2358" s="2" t="s">
        <v>318</v>
      </c>
      <c r="L2358" s="163">
        <f t="shared" si="74"/>
        <v>0.68300000000000005</v>
      </c>
      <c r="M2358" s="163">
        <f t="shared" si="75"/>
        <v>1371.6</v>
      </c>
      <c r="N2358" s="181"/>
      <c r="O2358" s="33"/>
      <c r="P2358" s="33"/>
      <c r="Q2358" s="33"/>
      <c r="R2358" s="33"/>
      <c r="S2358" s="42"/>
      <c r="T2358" s="2"/>
      <c r="U2358" s="2"/>
      <c r="V2358" s="2"/>
      <c r="W2358" s="2"/>
      <c r="X2358" s="55"/>
      <c r="Y2358" s="62"/>
      <c r="Z2358" s="62"/>
      <c r="AA2358" s="62"/>
      <c r="AB2358" s="62"/>
      <c r="AC2358" s="68"/>
      <c r="AD2358" s="2"/>
      <c r="AE2358" s="2"/>
      <c r="AF2358" s="2"/>
      <c r="AG2358" s="2"/>
      <c r="AH2358" s="55"/>
      <c r="AI2358" s="72"/>
      <c r="AJ2358" s="72"/>
      <c r="AK2358" s="72"/>
      <c r="AL2358" s="72"/>
      <c r="AM2358" s="80"/>
      <c r="AN2358" s="2"/>
      <c r="AO2358" s="2"/>
      <c r="AP2358" s="2"/>
      <c r="AQ2358" s="2"/>
      <c r="AR2358" s="55"/>
      <c r="AS2358" s="85"/>
      <c r="AT2358" s="85"/>
      <c r="AU2358" s="85"/>
      <c r="AV2358" s="85"/>
      <c r="AW2358" s="100"/>
      <c r="AX2358" s="2"/>
      <c r="AY2358" s="2"/>
      <c r="AZ2358" s="2"/>
      <c r="BA2358" s="2"/>
      <c r="BB2358" s="55"/>
      <c r="BC2358" s="105"/>
      <c r="BD2358" s="105"/>
      <c r="BE2358" s="105"/>
      <c r="BF2358" s="105"/>
      <c r="BG2358" s="109"/>
      <c r="BH2358" s="2"/>
      <c r="BI2358" s="2"/>
      <c r="BJ2358" s="2"/>
      <c r="BK2358" s="2"/>
      <c r="BL2358" s="55"/>
      <c r="BM2358" s="48"/>
      <c r="BN2358" s="48"/>
      <c r="BO2358" s="48"/>
      <c r="BP2358" s="48"/>
      <c r="BQ2358" s="117"/>
      <c r="BR2358" s="2" t="s">
        <v>1283</v>
      </c>
      <c r="BS2358" s="2"/>
      <c r="BT2358" s="2"/>
      <c r="BU2358" s="2">
        <f>0.295+0.194+0.194</f>
        <v>0.68300000000000005</v>
      </c>
      <c r="BV2358" s="55">
        <f>550+380+441.6</f>
        <v>1371.6</v>
      </c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18" t="s">
        <v>5</v>
      </c>
      <c r="H2359" s="3">
        <v>2024</v>
      </c>
      <c r="I2359" s="20" t="s">
        <v>289</v>
      </c>
      <c r="J2359" s="2" t="s">
        <v>292</v>
      </c>
      <c r="K2359" s="2" t="s">
        <v>318</v>
      </c>
      <c r="L2359" s="163">
        <f t="shared" si="74"/>
        <v>0</v>
      </c>
      <c r="M2359" s="163">
        <f t="shared" si="75"/>
        <v>0</v>
      </c>
      <c r="N2359" s="181"/>
      <c r="O2359" s="33"/>
      <c r="P2359" s="33"/>
      <c r="Q2359" s="33"/>
      <c r="R2359" s="33"/>
      <c r="S2359" s="42"/>
      <c r="T2359" s="2"/>
      <c r="U2359" s="2"/>
      <c r="V2359" s="2"/>
      <c r="W2359" s="2"/>
      <c r="X2359" s="55"/>
      <c r="Y2359" s="62"/>
      <c r="Z2359" s="62"/>
      <c r="AA2359" s="62"/>
      <c r="AB2359" s="62"/>
      <c r="AC2359" s="68"/>
      <c r="AD2359" s="2"/>
      <c r="AE2359" s="2"/>
      <c r="AF2359" s="2"/>
      <c r="AG2359" s="2"/>
      <c r="AH2359" s="55"/>
      <c r="AI2359" s="72"/>
      <c r="AJ2359" s="72"/>
      <c r="AK2359" s="72"/>
      <c r="AL2359" s="72"/>
      <c r="AM2359" s="80"/>
      <c r="AN2359" s="2"/>
      <c r="AO2359" s="2"/>
      <c r="AP2359" s="2"/>
      <c r="AQ2359" s="2"/>
      <c r="AR2359" s="55"/>
      <c r="AS2359" s="85"/>
      <c r="AT2359" s="85"/>
      <c r="AU2359" s="85"/>
      <c r="AV2359" s="85"/>
      <c r="AW2359" s="100"/>
      <c r="AX2359" s="2"/>
      <c r="AY2359" s="2"/>
      <c r="AZ2359" s="2"/>
      <c r="BA2359" s="2"/>
      <c r="BB2359" s="55"/>
      <c r="BC2359" s="105"/>
      <c r="BD2359" s="105"/>
      <c r="BE2359" s="105"/>
      <c r="BF2359" s="105"/>
      <c r="BG2359" s="109"/>
      <c r="BH2359" s="2"/>
      <c r="BI2359" s="2"/>
      <c r="BJ2359" s="2"/>
      <c r="BK2359" s="2"/>
      <c r="BL2359" s="55"/>
      <c r="BM2359" s="48"/>
      <c r="BN2359" s="48"/>
      <c r="BO2359" s="48"/>
      <c r="BP2359" s="48"/>
      <c r="BQ2359" s="117"/>
      <c r="BR2359" s="2"/>
      <c r="BS2359" s="2"/>
      <c r="BT2359" s="2"/>
      <c r="BU2359" s="2"/>
      <c r="BV2359" s="55"/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18" t="s">
        <v>5</v>
      </c>
      <c r="H2360" s="3">
        <v>2024</v>
      </c>
      <c r="I2360" s="20" t="s">
        <v>285</v>
      </c>
      <c r="J2360" s="2" t="s">
        <v>293</v>
      </c>
      <c r="K2360" s="2" t="s">
        <v>318</v>
      </c>
      <c r="L2360" s="165">
        <f t="shared" si="74"/>
        <v>0</v>
      </c>
      <c r="M2360" s="163">
        <f t="shared" si="75"/>
        <v>0</v>
      </c>
      <c r="N2360" s="181"/>
      <c r="O2360" s="33"/>
      <c r="P2360" s="33"/>
      <c r="Q2360" s="33"/>
      <c r="R2360" s="34"/>
      <c r="S2360" s="41"/>
      <c r="T2360" s="2"/>
      <c r="U2360" s="2"/>
      <c r="V2360" s="2"/>
      <c r="W2360" s="3"/>
      <c r="X2360" s="56"/>
      <c r="Y2360" s="62"/>
      <c r="Z2360" s="62"/>
      <c r="AA2360" s="62"/>
      <c r="AB2360" s="64"/>
      <c r="AC2360" s="69"/>
      <c r="AD2360" s="2"/>
      <c r="AE2360" s="2"/>
      <c r="AF2360" s="2"/>
      <c r="AG2360" s="3"/>
      <c r="AH2360" s="56"/>
      <c r="AI2360" s="72"/>
      <c r="AJ2360" s="72"/>
      <c r="AK2360" s="72"/>
      <c r="AL2360" s="73"/>
      <c r="AM2360" s="81"/>
      <c r="AN2360" s="2"/>
      <c r="AO2360" s="2"/>
      <c r="AP2360" s="2"/>
      <c r="AQ2360" s="3"/>
      <c r="AR2360" s="56"/>
      <c r="AS2360" s="85"/>
      <c r="AT2360" s="85"/>
      <c r="AU2360" s="85"/>
      <c r="AV2360" s="86"/>
      <c r="AW2360" s="101"/>
      <c r="AX2360" s="2"/>
      <c r="AY2360" s="2"/>
      <c r="AZ2360" s="2"/>
      <c r="BA2360" s="3"/>
      <c r="BB2360" s="56"/>
      <c r="BC2360" s="105"/>
      <c r="BD2360" s="105"/>
      <c r="BE2360" s="105"/>
      <c r="BF2360" s="106"/>
      <c r="BG2360" s="110"/>
      <c r="BH2360" s="2"/>
      <c r="BI2360" s="2"/>
      <c r="BJ2360" s="2"/>
      <c r="BK2360" s="3"/>
      <c r="BL2360" s="56"/>
      <c r="BM2360" s="48"/>
      <c r="BN2360" s="48"/>
      <c r="BO2360" s="48"/>
      <c r="BP2360" s="49"/>
      <c r="BQ2360" s="118"/>
      <c r="BR2360" s="2"/>
      <c r="BS2360" s="2"/>
      <c r="BT2360" s="2"/>
      <c r="BU2360" s="3"/>
      <c r="BV2360" s="56"/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18" t="s">
        <v>5</v>
      </c>
      <c r="H2361" s="3">
        <v>2024</v>
      </c>
      <c r="I2361" s="20" t="s">
        <v>287</v>
      </c>
      <c r="J2361" s="2" t="s">
        <v>269</v>
      </c>
      <c r="K2361" s="2" t="s">
        <v>320</v>
      </c>
      <c r="L2361" s="163">
        <f t="shared" si="74"/>
        <v>0</v>
      </c>
      <c r="M2361" s="163">
        <f t="shared" si="75"/>
        <v>0</v>
      </c>
      <c r="N2361" s="181"/>
      <c r="O2361" s="33"/>
      <c r="P2361" s="33"/>
      <c r="Q2361" s="33"/>
      <c r="R2361" s="33"/>
      <c r="S2361" s="42"/>
      <c r="T2361" s="2"/>
      <c r="U2361" s="2"/>
      <c r="V2361" s="2"/>
      <c r="W2361" s="2"/>
      <c r="X2361" s="55"/>
      <c r="Y2361" s="62"/>
      <c r="Z2361" s="62"/>
      <c r="AA2361" s="62"/>
      <c r="AB2361" s="64"/>
      <c r="AC2361" s="68"/>
      <c r="AD2361" s="2"/>
      <c r="AE2361" s="2"/>
      <c r="AF2361" s="2"/>
      <c r="AG2361" s="2"/>
      <c r="AH2361" s="55"/>
      <c r="AI2361" s="72"/>
      <c r="AJ2361" s="72"/>
      <c r="AK2361" s="72"/>
      <c r="AL2361" s="72"/>
      <c r="AM2361" s="80"/>
      <c r="AN2361" s="2"/>
      <c r="AO2361" s="2"/>
      <c r="AP2361" s="2"/>
      <c r="AQ2361" s="2"/>
      <c r="AR2361" s="55"/>
      <c r="AS2361" s="85"/>
      <c r="AT2361" s="85"/>
      <c r="AU2361" s="85"/>
      <c r="AV2361" s="85"/>
      <c r="AW2361" s="100"/>
      <c r="AX2361" s="2"/>
      <c r="AY2361" s="2"/>
      <c r="AZ2361" s="2"/>
      <c r="BA2361" s="2"/>
      <c r="BB2361" s="55"/>
      <c r="BC2361" s="105"/>
      <c r="BD2361" s="105"/>
      <c r="BE2361" s="105"/>
      <c r="BF2361" s="105"/>
      <c r="BG2361" s="109"/>
      <c r="BH2361" s="2"/>
      <c r="BI2361" s="2"/>
      <c r="BJ2361" s="2"/>
      <c r="BK2361" s="2"/>
      <c r="BL2361" s="55"/>
      <c r="BM2361" s="48"/>
      <c r="BN2361" s="48"/>
      <c r="BO2361" s="48"/>
      <c r="BP2361" s="48"/>
      <c r="BQ2361" s="117"/>
      <c r="BR2361" s="2"/>
      <c r="BS2361" s="2"/>
      <c r="BT2361" s="2"/>
      <c r="BU2361" s="2"/>
      <c r="BV2361" s="55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18" t="s">
        <v>5</v>
      </c>
      <c r="H2362" s="3">
        <v>2024</v>
      </c>
      <c r="I2362" s="20" t="s">
        <v>287</v>
      </c>
      <c r="J2362" s="2" t="s">
        <v>270</v>
      </c>
      <c r="K2362" s="2" t="s">
        <v>320</v>
      </c>
      <c r="L2362" s="163">
        <f t="shared" si="74"/>
        <v>0</v>
      </c>
      <c r="M2362" s="163">
        <f t="shared" si="75"/>
        <v>0</v>
      </c>
      <c r="N2362" s="181"/>
      <c r="O2362" s="33"/>
      <c r="P2362" s="33"/>
      <c r="Q2362" s="33"/>
      <c r="R2362" s="33"/>
      <c r="S2362" s="42"/>
      <c r="T2362" s="2"/>
      <c r="U2362" s="2"/>
      <c r="V2362" s="2"/>
      <c r="W2362" s="2"/>
      <c r="X2362" s="55"/>
      <c r="Y2362" s="62"/>
      <c r="Z2362" s="62"/>
      <c r="AA2362" s="62"/>
      <c r="AB2362" s="62"/>
      <c r="AC2362" s="68"/>
      <c r="AD2362" s="2"/>
      <c r="AE2362" s="2"/>
      <c r="AF2362" s="2"/>
      <c r="AG2362" s="2"/>
      <c r="AH2362" s="55"/>
      <c r="AI2362" s="72"/>
      <c r="AJ2362" s="72"/>
      <c r="AK2362" s="72"/>
      <c r="AL2362" s="72"/>
      <c r="AM2362" s="80"/>
      <c r="AN2362" s="2"/>
      <c r="AO2362" s="2"/>
      <c r="AP2362" s="2"/>
      <c r="AQ2362" s="2"/>
      <c r="AR2362" s="55"/>
      <c r="AS2362" s="85"/>
      <c r="AT2362" s="85"/>
      <c r="AU2362" s="85"/>
      <c r="AV2362" s="85"/>
      <c r="AW2362" s="100"/>
      <c r="AX2362" s="2"/>
      <c r="AY2362" s="2"/>
      <c r="AZ2362" s="2"/>
      <c r="BA2362" s="2"/>
      <c r="BB2362" s="55"/>
      <c r="BC2362" s="105"/>
      <c r="BD2362" s="105"/>
      <c r="BE2362" s="105"/>
      <c r="BF2362" s="105"/>
      <c r="BG2362" s="109"/>
      <c r="BH2362" s="2"/>
      <c r="BI2362" s="2"/>
      <c r="BJ2362" s="2"/>
      <c r="BK2362" s="2"/>
      <c r="BL2362" s="55"/>
      <c r="BM2362" s="48"/>
      <c r="BN2362" s="48"/>
      <c r="BO2362" s="48"/>
      <c r="BP2362" s="48"/>
      <c r="BQ2362" s="117"/>
      <c r="BR2362" s="2"/>
      <c r="BS2362" s="2"/>
      <c r="BT2362" s="2"/>
      <c r="BU2362" s="2"/>
      <c r="BV2362" s="55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18" t="s">
        <v>5</v>
      </c>
      <c r="H2363" s="3">
        <v>2024</v>
      </c>
      <c r="I2363" s="20" t="s">
        <v>290</v>
      </c>
      <c r="J2363" s="2" t="s">
        <v>271</v>
      </c>
      <c r="K2363" s="2" t="s">
        <v>321</v>
      </c>
      <c r="L2363" s="163">
        <f t="shared" si="74"/>
        <v>0</v>
      </c>
      <c r="M2363" s="163">
        <f t="shared" si="75"/>
        <v>0</v>
      </c>
      <c r="N2363" s="181"/>
      <c r="O2363" s="33"/>
      <c r="P2363" s="33"/>
      <c r="Q2363" s="33"/>
      <c r="R2363" s="33"/>
      <c r="S2363" s="42"/>
      <c r="T2363" s="2"/>
      <c r="U2363" s="2"/>
      <c r="V2363" s="2"/>
      <c r="W2363" s="2"/>
      <c r="X2363" s="55"/>
      <c r="Y2363" s="62"/>
      <c r="Z2363" s="62"/>
      <c r="AA2363" s="62"/>
      <c r="AB2363" s="62"/>
      <c r="AC2363" s="68"/>
      <c r="AD2363" s="2"/>
      <c r="AE2363" s="2"/>
      <c r="AF2363" s="2"/>
      <c r="AG2363" s="2"/>
      <c r="AH2363" s="55"/>
      <c r="AI2363" s="72"/>
      <c r="AJ2363" s="72"/>
      <c r="AK2363" s="72"/>
      <c r="AL2363" s="72"/>
      <c r="AM2363" s="80"/>
      <c r="AN2363" s="2"/>
      <c r="AO2363" s="2"/>
      <c r="AP2363" s="2"/>
      <c r="AQ2363" s="2"/>
      <c r="AR2363" s="55"/>
      <c r="AS2363" s="85"/>
      <c r="AT2363" s="85"/>
      <c r="AU2363" s="85"/>
      <c r="AV2363" s="85"/>
      <c r="AW2363" s="100"/>
      <c r="AX2363" s="2"/>
      <c r="AY2363" s="2"/>
      <c r="AZ2363" s="2"/>
      <c r="BA2363" s="2"/>
      <c r="BB2363" s="55"/>
      <c r="BC2363" s="105"/>
      <c r="BD2363" s="105"/>
      <c r="BE2363" s="105"/>
      <c r="BF2363" s="105"/>
      <c r="BG2363" s="109"/>
      <c r="BH2363" s="2"/>
      <c r="BI2363" s="2"/>
      <c r="BJ2363" s="2"/>
      <c r="BK2363" s="2"/>
      <c r="BL2363" s="55"/>
      <c r="BM2363" s="48"/>
      <c r="BN2363" s="48"/>
      <c r="BO2363" s="48"/>
      <c r="BP2363" s="48"/>
      <c r="BQ2363" s="117"/>
      <c r="BR2363" s="2"/>
      <c r="BS2363" s="2"/>
      <c r="BT2363" s="2"/>
      <c r="BU2363" s="2"/>
      <c r="BV2363" s="55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18" t="s">
        <v>5</v>
      </c>
      <c r="H2364" s="3">
        <v>2024</v>
      </c>
      <c r="I2364" s="20" t="s">
        <v>284</v>
      </c>
      <c r="J2364" s="2" t="s">
        <v>294</v>
      </c>
      <c r="K2364" s="2" t="s">
        <v>320</v>
      </c>
      <c r="L2364" s="163">
        <f t="shared" si="74"/>
        <v>1</v>
      </c>
      <c r="M2364" s="163">
        <f t="shared" si="75"/>
        <v>128.447</v>
      </c>
      <c r="N2364" s="181"/>
      <c r="O2364" s="36"/>
      <c r="P2364" s="33"/>
      <c r="Q2364" s="33"/>
      <c r="R2364" s="33"/>
      <c r="S2364" s="42"/>
      <c r="T2364" s="30"/>
      <c r="U2364" s="2"/>
      <c r="V2364" s="2"/>
      <c r="W2364" s="2"/>
      <c r="X2364" s="55"/>
      <c r="Y2364" s="65"/>
      <c r="Z2364" s="62"/>
      <c r="AA2364" s="62"/>
      <c r="AB2364" s="62"/>
      <c r="AC2364" s="68"/>
      <c r="AD2364" s="30"/>
      <c r="AE2364" s="2"/>
      <c r="AF2364" s="2"/>
      <c r="AG2364" s="2"/>
      <c r="AH2364" s="55"/>
      <c r="AI2364" s="75"/>
      <c r="AJ2364" s="72"/>
      <c r="AK2364" s="72"/>
      <c r="AL2364" s="72"/>
      <c r="AM2364" s="80"/>
      <c r="AN2364" s="30"/>
      <c r="AO2364" s="2"/>
      <c r="AP2364" s="2"/>
      <c r="AQ2364" s="2"/>
      <c r="AR2364" s="55"/>
      <c r="AS2364" s="88"/>
      <c r="AT2364" s="85"/>
      <c r="AU2364" s="85"/>
      <c r="AV2364" s="85"/>
      <c r="AW2364" s="100"/>
      <c r="AX2364" s="30"/>
      <c r="AY2364" s="2"/>
      <c r="AZ2364" s="2"/>
      <c r="BA2364" s="2"/>
      <c r="BB2364" s="55"/>
      <c r="BC2364" s="108" t="s">
        <v>871</v>
      </c>
      <c r="BD2364" s="105"/>
      <c r="BE2364" s="105"/>
      <c r="BF2364" s="105">
        <v>1</v>
      </c>
      <c r="BG2364" s="109">
        <v>128.447</v>
      </c>
      <c r="BH2364" s="30"/>
      <c r="BI2364" s="2"/>
      <c r="BJ2364" s="2"/>
      <c r="BK2364" s="2"/>
      <c r="BL2364" s="55"/>
      <c r="BM2364" s="50"/>
      <c r="BN2364" s="48"/>
      <c r="BO2364" s="48"/>
      <c r="BP2364" s="48"/>
      <c r="BQ2364" s="117"/>
      <c r="BR2364" s="30"/>
      <c r="BS2364" s="2"/>
      <c r="BT2364" s="2"/>
      <c r="BU2364" s="2"/>
      <c r="BV2364" s="55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18" t="s">
        <v>5</v>
      </c>
      <c r="H2365" s="3">
        <v>2024</v>
      </c>
      <c r="I2365" s="20" t="s">
        <v>284</v>
      </c>
      <c r="J2365" s="2" t="s">
        <v>346</v>
      </c>
      <c r="K2365" s="2" t="s">
        <v>320</v>
      </c>
      <c r="L2365" s="163">
        <f t="shared" si="74"/>
        <v>0</v>
      </c>
      <c r="M2365" s="163">
        <f t="shared" si="75"/>
        <v>0</v>
      </c>
      <c r="N2365" s="181"/>
      <c r="O2365" s="33"/>
      <c r="P2365" s="33"/>
      <c r="Q2365" s="33"/>
      <c r="R2365" s="33"/>
      <c r="S2365" s="42"/>
      <c r="T2365" s="2"/>
      <c r="U2365" s="2"/>
      <c r="V2365" s="2"/>
      <c r="W2365" s="2"/>
      <c r="X2365" s="55"/>
      <c r="Y2365" s="62"/>
      <c r="Z2365" s="62"/>
      <c r="AA2365" s="62"/>
      <c r="AB2365" s="62"/>
      <c r="AC2365" s="68"/>
      <c r="AD2365" s="2"/>
      <c r="AE2365" s="2"/>
      <c r="AF2365" s="2"/>
      <c r="AG2365" s="2"/>
      <c r="AH2365" s="55"/>
      <c r="AI2365" s="72"/>
      <c r="AJ2365" s="72"/>
      <c r="AK2365" s="72"/>
      <c r="AL2365" s="72"/>
      <c r="AM2365" s="80"/>
      <c r="AN2365" s="2"/>
      <c r="AO2365" s="2"/>
      <c r="AP2365" s="2"/>
      <c r="AQ2365" s="2"/>
      <c r="AR2365" s="55"/>
      <c r="AS2365" s="85"/>
      <c r="AT2365" s="85"/>
      <c r="AU2365" s="85"/>
      <c r="AV2365" s="85"/>
      <c r="AW2365" s="100"/>
      <c r="AX2365" s="2"/>
      <c r="AY2365" s="2"/>
      <c r="AZ2365" s="2"/>
      <c r="BA2365" s="2"/>
      <c r="BB2365" s="55"/>
      <c r="BC2365" s="105"/>
      <c r="BD2365" s="105"/>
      <c r="BE2365" s="105"/>
      <c r="BF2365" s="105"/>
      <c r="BG2365" s="109"/>
      <c r="BH2365" s="2"/>
      <c r="BI2365" s="2"/>
      <c r="BJ2365" s="2"/>
      <c r="BK2365" s="2"/>
      <c r="BL2365" s="55"/>
      <c r="BM2365" s="48"/>
      <c r="BN2365" s="48"/>
      <c r="BO2365" s="48"/>
      <c r="BP2365" s="48"/>
      <c r="BQ2365" s="117"/>
      <c r="BR2365" s="2"/>
      <c r="BS2365" s="2"/>
      <c r="BT2365" s="2"/>
      <c r="BU2365" s="2"/>
      <c r="BV2365" s="55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18" t="s">
        <v>5</v>
      </c>
      <c r="H2366" s="3">
        <v>2024</v>
      </c>
      <c r="I2366" s="20" t="s">
        <v>284</v>
      </c>
      <c r="J2366" s="2" t="s">
        <v>295</v>
      </c>
      <c r="K2366" s="2" t="s">
        <v>320</v>
      </c>
      <c r="L2366" s="163">
        <f t="shared" si="74"/>
        <v>0</v>
      </c>
      <c r="M2366" s="163">
        <f t="shared" si="75"/>
        <v>0</v>
      </c>
      <c r="N2366" s="181"/>
      <c r="O2366" s="33"/>
      <c r="P2366" s="33"/>
      <c r="Q2366" s="33"/>
      <c r="R2366" s="33"/>
      <c r="S2366" s="42"/>
      <c r="T2366" s="2"/>
      <c r="U2366" s="2"/>
      <c r="V2366" s="2"/>
      <c r="W2366" s="2"/>
      <c r="X2366" s="55"/>
      <c r="Y2366" s="62"/>
      <c r="Z2366" s="62"/>
      <c r="AA2366" s="62"/>
      <c r="AB2366" s="62"/>
      <c r="AC2366" s="68"/>
      <c r="AD2366" s="2"/>
      <c r="AE2366" s="2"/>
      <c r="AF2366" s="2"/>
      <c r="AG2366" s="2"/>
      <c r="AH2366" s="55"/>
      <c r="AI2366" s="72"/>
      <c r="AJ2366" s="72"/>
      <c r="AK2366" s="72"/>
      <c r="AL2366" s="72"/>
      <c r="AM2366" s="80"/>
      <c r="AN2366" s="2"/>
      <c r="AO2366" s="2"/>
      <c r="AP2366" s="2"/>
      <c r="AQ2366" s="2"/>
      <c r="AR2366" s="55"/>
      <c r="AS2366" s="85"/>
      <c r="AT2366" s="85"/>
      <c r="AU2366" s="85"/>
      <c r="AV2366" s="85"/>
      <c r="AW2366" s="100"/>
      <c r="AX2366" s="2"/>
      <c r="AY2366" s="2"/>
      <c r="AZ2366" s="2"/>
      <c r="BA2366" s="2"/>
      <c r="BB2366" s="55"/>
      <c r="BC2366" s="105"/>
      <c r="BD2366" s="105"/>
      <c r="BE2366" s="105"/>
      <c r="BF2366" s="105"/>
      <c r="BG2366" s="109"/>
      <c r="BH2366" s="2"/>
      <c r="BI2366" s="2"/>
      <c r="BJ2366" s="2"/>
      <c r="BK2366" s="2"/>
      <c r="BL2366" s="55"/>
      <c r="BM2366" s="48"/>
      <c r="BN2366" s="48"/>
      <c r="BO2366" s="48"/>
      <c r="BP2366" s="48"/>
      <c r="BQ2366" s="117"/>
      <c r="BR2366" s="2"/>
      <c r="BS2366" s="2"/>
      <c r="BT2366" s="2"/>
      <c r="BU2366" s="2"/>
      <c r="BV2366" s="55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18" t="s">
        <v>5</v>
      </c>
      <c r="H2367" s="3">
        <v>2024</v>
      </c>
      <c r="I2367" s="20" t="s">
        <v>290</v>
      </c>
      <c r="J2367" s="2" t="s">
        <v>299</v>
      </c>
      <c r="K2367" s="2" t="s">
        <v>318</v>
      </c>
      <c r="L2367" s="163">
        <f t="shared" si="74"/>
        <v>0</v>
      </c>
      <c r="M2367" s="163">
        <f t="shared" si="75"/>
        <v>0</v>
      </c>
      <c r="N2367" s="181"/>
      <c r="O2367" s="33"/>
      <c r="P2367" s="33"/>
      <c r="Q2367" s="33"/>
      <c r="R2367" s="33"/>
      <c r="S2367" s="42"/>
      <c r="T2367" s="2"/>
      <c r="U2367" s="2"/>
      <c r="V2367" s="2"/>
      <c r="W2367" s="2"/>
      <c r="X2367" s="55"/>
      <c r="Y2367" s="62"/>
      <c r="Z2367" s="62"/>
      <c r="AA2367" s="62"/>
      <c r="AB2367" s="62"/>
      <c r="AC2367" s="68"/>
      <c r="AD2367" s="2"/>
      <c r="AE2367" s="2"/>
      <c r="AF2367" s="2"/>
      <c r="AG2367" s="2"/>
      <c r="AH2367" s="55"/>
      <c r="AI2367" s="72"/>
      <c r="AJ2367" s="72"/>
      <c r="AK2367" s="72"/>
      <c r="AL2367" s="72"/>
      <c r="AM2367" s="80"/>
      <c r="AN2367" s="2"/>
      <c r="AO2367" s="2"/>
      <c r="AP2367" s="2"/>
      <c r="AQ2367" s="2"/>
      <c r="AR2367" s="55"/>
      <c r="AS2367" s="85"/>
      <c r="AT2367" s="85"/>
      <c r="AU2367" s="85"/>
      <c r="AV2367" s="85"/>
      <c r="AW2367" s="100"/>
      <c r="AX2367" s="2"/>
      <c r="AY2367" s="2"/>
      <c r="AZ2367" s="2"/>
      <c r="BA2367" s="2"/>
      <c r="BB2367" s="55"/>
      <c r="BC2367" s="105"/>
      <c r="BD2367" s="105"/>
      <c r="BE2367" s="105"/>
      <c r="BF2367" s="105"/>
      <c r="BG2367" s="109"/>
      <c r="BH2367" s="2"/>
      <c r="BI2367" s="2"/>
      <c r="BJ2367" s="2"/>
      <c r="BK2367" s="2"/>
      <c r="BL2367" s="55"/>
      <c r="BM2367" s="48"/>
      <c r="BN2367" s="48"/>
      <c r="BO2367" s="48"/>
      <c r="BP2367" s="48"/>
      <c r="BQ2367" s="117"/>
      <c r="BR2367" s="2"/>
      <c r="BS2367" s="2"/>
      <c r="BT2367" s="2"/>
      <c r="BU2367" s="2"/>
      <c r="BV2367" s="55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18" t="s">
        <v>5</v>
      </c>
      <c r="H2368" s="3">
        <v>2024</v>
      </c>
      <c r="I2368" s="20" t="s">
        <v>315</v>
      </c>
      <c r="J2368" s="2" t="s">
        <v>347</v>
      </c>
      <c r="K2368" s="2" t="s">
        <v>320</v>
      </c>
      <c r="L2368" s="163">
        <f t="shared" si="74"/>
        <v>0</v>
      </c>
      <c r="M2368" s="163">
        <f t="shared" si="75"/>
        <v>0</v>
      </c>
      <c r="N2368" s="181"/>
      <c r="O2368" s="33"/>
      <c r="P2368" s="33"/>
      <c r="Q2368" s="33"/>
      <c r="R2368" s="33"/>
      <c r="S2368" s="42"/>
      <c r="T2368" s="2"/>
      <c r="U2368" s="2"/>
      <c r="V2368" s="2"/>
      <c r="W2368" s="2"/>
      <c r="X2368" s="55"/>
      <c r="Y2368" s="62"/>
      <c r="Z2368" s="62"/>
      <c r="AA2368" s="62"/>
      <c r="AB2368" s="62"/>
      <c r="AC2368" s="68"/>
      <c r="AD2368" s="2"/>
      <c r="AE2368" s="2"/>
      <c r="AF2368" s="2"/>
      <c r="AG2368" s="2"/>
      <c r="AH2368" s="55"/>
      <c r="AI2368" s="72"/>
      <c r="AJ2368" s="72"/>
      <c r="AK2368" s="72"/>
      <c r="AL2368" s="72"/>
      <c r="AM2368" s="80"/>
      <c r="AN2368" s="2"/>
      <c r="AO2368" s="2"/>
      <c r="AP2368" s="2"/>
      <c r="AQ2368" s="2"/>
      <c r="AR2368" s="55"/>
      <c r="AS2368" s="85"/>
      <c r="AT2368" s="85"/>
      <c r="AU2368" s="85"/>
      <c r="AV2368" s="85"/>
      <c r="AW2368" s="100"/>
      <c r="AX2368" s="2"/>
      <c r="AY2368" s="2"/>
      <c r="AZ2368" s="2"/>
      <c r="BA2368" s="2"/>
      <c r="BB2368" s="55"/>
      <c r="BC2368" s="105"/>
      <c r="BD2368" s="105"/>
      <c r="BE2368" s="105"/>
      <c r="BF2368" s="105"/>
      <c r="BG2368" s="109"/>
      <c r="BH2368" s="2"/>
      <c r="BI2368" s="2"/>
      <c r="BJ2368" s="2"/>
      <c r="BK2368" s="2"/>
      <c r="BL2368" s="55"/>
      <c r="BM2368" s="48"/>
      <c r="BN2368" s="48"/>
      <c r="BO2368" s="48"/>
      <c r="BP2368" s="48"/>
      <c r="BQ2368" s="117"/>
      <c r="BR2368" s="2"/>
      <c r="BS2368" s="2"/>
      <c r="BT2368" s="2"/>
      <c r="BU2368" s="2"/>
      <c r="BV2368" s="55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18" t="s">
        <v>5</v>
      </c>
      <c r="H2369" s="3">
        <v>2024</v>
      </c>
      <c r="I2369" s="20" t="s">
        <v>315</v>
      </c>
      <c r="J2369" s="2" t="s">
        <v>296</v>
      </c>
      <c r="K2369" s="2" t="s">
        <v>321</v>
      </c>
      <c r="L2369" s="163">
        <f t="shared" si="74"/>
        <v>0</v>
      </c>
      <c r="M2369" s="163">
        <f t="shared" si="75"/>
        <v>0</v>
      </c>
      <c r="N2369" s="181"/>
      <c r="O2369" s="33"/>
      <c r="P2369" s="33"/>
      <c r="Q2369" s="33"/>
      <c r="R2369" s="33"/>
      <c r="S2369" s="42"/>
      <c r="T2369" s="2"/>
      <c r="U2369" s="2"/>
      <c r="V2369" s="2"/>
      <c r="W2369" s="2"/>
      <c r="X2369" s="55"/>
      <c r="Y2369" s="62"/>
      <c r="Z2369" s="62"/>
      <c r="AA2369" s="62"/>
      <c r="AB2369" s="62"/>
      <c r="AC2369" s="68"/>
      <c r="AD2369" s="2"/>
      <c r="AE2369" s="2"/>
      <c r="AF2369" s="2"/>
      <c r="AG2369" s="2"/>
      <c r="AH2369" s="55"/>
      <c r="AI2369" s="72"/>
      <c r="AJ2369" s="72"/>
      <c r="AK2369" s="72"/>
      <c r="AL2369" s="72"/>
      <c r="AM2369" s="80"/>
      <c r="AN2369" s="2"/>
      <c r="AO2369" s="2"/>
      <c r="AP2369" s="2"/>
      <c r="AQ2369" s="2"/>
      <c r="AR2369" s="55"/>
      <c r="AS2369" s="85"/>
      <c r="AT2369" s="85"/>
      <c r="AU2369" s="85"/>
      <c r="AV2369" s="85"/>
      <c r="AW2369" s="100"/>
      <c r="AX2369" s="2"/>
      <c r="AY2369" s="2"/>
      <c r="AZ2369" s="2"/>
      <c r="BA2369" s="2"/>
      <c r="BB2369" s="55"/>
      <c r="BC2369" s="105"/>
      <c r="BD2369" s="105"/>
      <c r="BE2369" s="105"/>
      <c r="BF2369" s="105"/>
      <c r="BG2369" s="109"/>
      <c r="BH2369" s="2"/>
      <c r="BI2369" s="2"/>
      <c r="BJ2369" s="2"/>
      <c r="BK2369" s="2"/>
      <c r="BL2369" s="55"/>
      <c r="BM2369" s="48"/>
      <c r="BN2369" s="48"/>
      <c r="BO2369" s="48"/>
      <c r="BP2369" s="48"/>
      <c r="BQ2369" s="117"/>
      <c r="BR2369" s="2"/>
      <c r="BS2369" s="2"/>
      <c r="BT2369" s="2"/>
      <c r="BU2369" s="2"/>
      <c r="BV2369" s="55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18" t="s">
        <v>5</v>
      </c>
      <c r="H2370" s="3">
        <v>2024</v>
      </c>
      <c r="I2370" s="20" t="s">
        <v>316</v>
      </c>
      <c r="J2370" s="2" t="s">
        <v>297</v>
      </c>
      <c r="K2370" s="2" t="s">
        <v>318</v>
      </c>
      <c r="L2370" s="163">
        <f t="shared" si="74"/>
        <v>0</v>
      </c>
      <c r="M2370" s="163">
        <f t="shared" si="75"/>
        <v>0</v>
      </c>
      <c r="N2370" s="181"/>
      <c r="O2370" s="33"/>
      <c r="P2370" s="33"/>
      <c r="Q2370" s="33"/>
      <c r="R2370" s="33"/>
      <c r="S2370" s="42"/>
      <c r="T2370" s="2"/>
      <c r="U2370" s="2"/>
      <c r="V2370" s="2"/>
      <c r="W2370" s="2"/>
      <c r="X2370" s="55"/>
      <c r="Y2370" s="62"/>
      <c r="Z2370" s="62"/>
      <c r="AA2370" s="62"/>
      <c r="AB2370" s="62"/>
      <c r="AC2370" s="68"/>
      <c r="AD2370" s="2"/>
      <c r="AE2370" s="2"/>
      <c r="AF2370" s="2"/>
      <c r="AG2370" s="2"/>
      <c r="AH2370" s="55"/>
      <c r="AI2370" s="72"/>
      <c r="AJ2370" s="72"/>
      <c r="AK2370" s="72"/>
      <c r="AL2370" s="72"/>
      <c r="AM2370" s="80"/>
      <c r="AN2370" s="2"/>
      <c r="AO2370" s="2"/>
      <c r="AP2370" s="2"/>
      <c r="AQ2370" s="2"/>
      <c r="AR2370" s="55"/>
      <c r="AS2370" s="85"/>
      <c r="AT2370" s="85"/>
      <c r="AU2370" s="85"/>
      <c r="AV2370" s="85"/>
      <c r="AW2370" s="100"/>
      <c r="AX2370" s="2"/>
      <c r="AY2370" s="2"/>
      <c r="AZ2370" s="2"/>
      <c r="BA2370" s="2"/>
      <c r="BB2370" s="55"/>
      <c r="BC2370" s="105"/>
      <c r="BD2370" s="105"/>
      <c r="BE2370" s="105"/>
      <c r="BF2370" s="105"/>
      <c r="BG2370" s="109"/>
      <c r="BH2370" s="2"/>
      <c r="BI2370" s="2"/>
      <c r="BJ2370" s="2"/>
      <c r="BK2370" s="2"/>
      <c r="BL2370" s="55"/>
      <c r="BM2370" s="48"/>
      <c r="BN2370" s="48"/>
      <c r="BO2370" s="48"/>
      <c r="BP2370" s="48"/>
      <c r="BQ2370" s="117"/>
      <c r="BR2370" s="2"/>
      <c r="BS2370" s="2"/>
      <c r="BT2370" s="2"/>
      <c r="BU2370" s="2"/>
      <c r="BV2370" s="55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18" t="s">
        <v>5</v>
      </c>
      <c r="H2371" s="3">
        <v>2024</v>
      </c>
      <c r="I2371" s="20" t="s">
        <v>316</v>
      </c>
      <c r="J2371" s="8" t="s">
        <v>348</v>
      </c>
      <c r="K2371" s="8" t="s">
        <v>320</v>
      </c>
      <c r="L2371" s="163">
        <f t="shared" si="74"/>
        <v>0</v>
      </c>
      <c r="M2371" s="163">
        <f t="shared" si="75"/>
        <v>0</v>
      </c>
      <c r="N2371" s="181"/>
      <c r="O2371" s="33"/>
      <c r="P2371" s="33"/>
      <c r="Q2371" s="33"/>
      <c r="R2371" s="33"/>
      <c r="S2371" s="42"/>
      <c r="T2371" s="2"/>
      <c r="U2371" s="2"/>
      <c r="V2371" s="2"/>
      <c r="W2371" s="2"/>
      <c r="X2371" s="55"/>
      <c r="Y2371" s="62"/>
      <c r="Z2371" s="62"/>
      <c r="AA2371" s="62"/>
      <c r="AB2371" s="62"/>
      <c r="AC2371" s="68"/>
      <c r="AD2371" s="2"/>
      <c r="AE2371" s="2"/>
      <c r="AF2371" s="2"/>
      <c r="AG2371" s="2"/>
      <c r="AH2371" s="55"/>
      <c r="AI2371" s="72"/>
      <c r="AJ2371" s="72"/>
      <c r="AK2371" s="72"/>
      <c r="AL2371" s="72"/>
      <c r="AM2371" s="80"/>
      <c r="AN2371" s="2"/>
      <c r="AO2371" s="2"/>
      <c r="AP2371" s="2"/>
      <c r="AQ2371" s="2"/>
      <c r="AR2371" s="55"/>
      <c r="AS2371" s="85"/>
      <c r="AT2371" s="85"/>
      <c r="AU2371" s="85"/>
      <c r="AV2371" s="85"/>
      <c r="AW2371" s="100"/>
      <c r="AX2371" s="2"/>
      <c r="AY2371" s="2"/>
      <c r="AZ2371" s="2"/>
      <c r="BA2371" s="2"/>
      <c r="BB2371" s="55"/>
      <c r="BC2371" s="105"/>
      <c r="BD2371" s="105"/>
      <c r="BE2371" s="105"/>
      <c r="BF2371" s="105"/>
      <c r="BG2371" s="109"/>
      <c r="BH2371" s="2"/>
      <c r="BI2371" s="2"/>
      <c r="BJ2371" s="2"/>
      <c r="BK2371" s="2"/>
      <c r="BL2371" s="55"/>
      <c r="BM2371" s="48"/>
      <c r="BN2371" s="48"/>
      <c r="BO2371" s="48"/>
      <c r="BP2371" s="48"/>
      <c r="BQ2371" s="117"/>
      <c r="BR2371" s="2"/>
      <c r="BS2371" s="2"/>
      <c r="BT2371" s="2"/>
      <c r="BU2371" s="2"/>
      <c r="BV2371" s="55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18" t="s">
        <v>5</v>
      </c>
      <c r="H2372" s="3">
        <v>2024</v>
      </c>
      <c r="I2372" s="20" t="s">
        <v>282</v>
      </c>
      <c r="J2372" s="2" t="s">
        <v>272</v>
      </c>
      <c r="K2372" s="2" t="s">
        <v>321</v>
      </c>
      <c r="L2372" s="163">
        <f t="shared" si="74"/>
        <v>0</v>
      </c>
      <c r="M2372" s="163">
        <f t="shared" si="75"/>
        <v>0</v>
      </c>
      <c r="N2372" s="181"/>
      <c r="O2372" s="33"/>
      <c r="P2372" s="33"/>
      <c r="Q2372" s="33"/>
      <c r="R2372" s="33"/>
      <c r="S2372" s="42"/>
      <c r="T2372" s="2"/>
      <c r="U2372" s="2"/>
      <c r="V2372" s="2"/>
      <c r="W2372" s="2"/>
      <c r="X2372" s="55"/>
      <c r="Y2372" s="62"/>
      <c r="Z2372" s="62"/>
      <c r="AA2372" s="62"/>
      <c r="AB2372" s="62"/>
      <c r="AC2372" s="68"/>
      <c r="AD2372" s="2"/>
      <c r="AE2372" s="2"/>
      <c r="AF2372" s="2"/>
      <c r="AG2372" s="2"/>
      <c r="AH2372" s="55"/>
      <c r="AI2372" s="72"/>
      <c r="AJ2372" s="72"/>
      <c r="AK2372" s="72"/>
      <c r="AL2372" s="72"/>
      <c r="AM2372" s="80"/>
      <c r="AN2372" s="2"/>
      <c r="AO2372" s="2"/>
      <c r="AP2372" s="2"/>
      <c r="AQ2372" s="2"/>
      <c r="AR2372" s="55"/>
      <c r="AS2372" s="85"/>
      <c r="AT2372" s="85"/>
      <c r="AU2372" s="85"/>
      <c r="AV2372" s="85"/>
      <c r="AW2372" s="100"/>
      <c r="AX2372" s="2"/>
      <c r="AY2372" s="2"/>
      <c r="AZ2372" s="2"/>
      <c r="BA2372" s="2"/>
      <c r="BB2372" s="55"/>
      <c r="BC2372" s="105"/>
      <c r="BD2372" s="105"/>
      <c r="BE2372" s="105"/>
      <c r="BF2372" s="105"/>
      <c r="BG2372" s="109"/>
      <c r="BH2372" s="2"/>
      <c r="BI2372" s="2"/>
      <c r="BJ2372" s="2"/>
      <c r="BK2372" s="2"/>
      <c r="BL2372" s="55"/>
      <c r="BM2372" s="48"/>
      <c r="BN2372" s="48"/>
      <c r="BO2372" s="48"/>
      <c r="BP2372" s="48"/>
      <c r="BQ2372" s="117"/>
      <c r="BR2372" s="2"/>
      <c r="BS2372" s="2"/>
      <c r="BT2372" s="2"/>
      <c r="BU2372" s="2"/>
      <c r="BV2372" s="55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18" t="s">
        <v>5</v>
      </c>
      <c r="H2373" s="3">
        <v>2024</v>
      </c>
      <c r="I2373" s="20" t="s">
        <v>282</v>
      </c>
      <c r="J2373" s="2" t="s">
        <v>273</v>
      </c>
      <c r="K2373" s="2" t="s">
        <v>321</v>
      </c>
      <c r="L2373" s="163">
        <f t="shared" si="74"/>
        <v>8.0000000000000002E-3</v>
      </c>
      <c r="M2373" s="163">
        <f t="shared" si="75"/>
        <v>21.792000000000002</v>
      </c>
      <c r="N2373" s="181"/>
      <c r="O2373" s="33"/>
      <c r="P2373" s="33"/>
      <c r="Q2373" s="33"/>
      <c r="R2373" s="33"/>
      <c r="S2373" s="42"/>
      <c r="T2373" s="2"/>
      <c r="U2373" s="2"/>
      <c r="V2373" s="2"/>
      <c r="W2373" s="2"/>
      <c r="X2373" s="55"/>
      <c r="Y2373" s="62"/>
      <c r="Z2373" s="62"/>
      <c r="AA2373" s="62"/>
      <c r="AB2373" s="62"/>
      <c r="AC2373" s="68"/>
      <c r="AD2373" s="2"/>
      <c r="AE2373" s="2"/>
      <c r="AF2373" s="2"/>
      <c r="AG2373" s="2"/>
      <c r="AH2373" s="55"/>
      <c r="AI2373" s="72"/>
      <c r="AJ2373" s="72"/>
      <c r="AK2373" s="72"/>
      <c r="AL2373" s="72"/>
      <c r="AM2373" s="80"/>
      <c r="AN2373" s="2"/>
      <c r="AO2373" s="2"/>
      <c r="AP2373" s="2"/>
      <c r="AQ2373" s="2"/>
      <c r="AR2373" s="55"/>
      <c r="AS2373" s="85"/>
      <c r="AT2373" s="85"/>
      <c r="AU2373" s="85"/>
      <c r="AV2373" s="85"/>
      <c r="AW2373" s="100"/>
      <c r="AX2373" s="2"/>
      <c r="AY2373" s="2"/>
      <c r="AZ2373" s="2"/>
      <c r="BA2373" s="2"/>
      <c r="BB2373" s="55"/>
      <c r="BC2373" s="105"/>
      <c r="BD2373" s="105"/>
      <c r="BE2373" s="105"/>
      <c r="BF2373" s="105"/>
      <c r="BG2373" s="109"/>
      <c r="BH2373" s="2"/>
      <c r="BI2373" s="2"/>
      <c r="BJ2373" s="2"/>
      <c r="BK2373" s="2"/>
      <c r="BL2373" s="55"/>
      <c r="BM2373" s="48"/>
      <c r="BN2373" s="48"/>
      <c r="BO2373" s="48"/>
      <c r="BP2373" s="48"/>
      <c r="BQ2373" s="117"/>
      <c r="BR2373" s="2" t="s">
        <v>1212</v>
      </c>
      <c r="BS2373" s="2"/>
      <c r="BT2373" s="2"/>
      <c r="BU2373" s="2">
        <v>8.0000000000000002E-3</v>
      </c>
      <c r="BV2373" s="55">
        <v>21.792000000000002</v>
      </c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18" t="s">
        <v>5</v>
      </c>
      <c r="H2374" s="3">
        <v>2024</v>
      </c>
      <c r="I2374" s="20" t="s">
        <v>282</v>
      </c>
      <c r="J2374" s="2" t="s">
        <v>274</v>
      </c>
      <c r="K2374" s="2" t="s">
        <v>321</v>
      </c>
      <c r="L2374" s="163">
        <f t="shared" ref="L2374:L2437" si="77">SUM(R2374,W2374,AB2374,AG2374,AL2374,AQ2374,AV2374,BA2374,BF2374,BK2374,BP2374,BU2374)</f>
        <v>4.0000000000000001E-3</v>
      </c>
      <c r="M2374" s="163">
        <f t="shared" ref="M2374:M2437" si="78">SUM(S2374,X2374,AC2374,AH2374,AM2374,AR2374,AW2374,BB2374,BG2374,BL2374,BQ2374,BV2374)</f>
        <v>9.1289999999999996</v>
      </c>
      <c r="N2374" s="181"/>
      <c r="O2374" s="33"/>
      <c r="P2374" s="33"/>
      <c r="Q2374" s="33"/>
      <c r="R2374" s="33"/>
      <c r="S2374" s="42"/>
      <c r="T2374" s="2"/>
      <c r="U2374" s="2"/>
      <c r="V2374" s="2"/>
      <c r="W2374" s="2"/>
      <c r="X2374" s="55"/>
      <c r="Y2374" s="62"/>
      <c r="Z2374" s="62" t="s">
        <v>473</v>
      </c>
      <c r="AA2374" s="62"/>
      <c r="AB2374" s="62">
        <v>3.0000000000000001E-3</v>
      </c>
      <c r="AC2374" s="68">
        <v>7.7869999999999999</v>
      </c>
      <c r="AD2374" s="2"/>
      <c r="AE2374" s="2"/>
      <c r="AF2374" s="2"/>
      <c r="AG2374" s="2"/>
      <c r="AH2374" s="55"/>
      <c r="AI2374" s="72"/>
      <c r="AJ2374" s="72"/>
      <c r="AK2374" s="72"/>
      <c r="AL2374" s="72"/>
      <c r="AM2374" s="80"/>
      <c r="AN2374" s="2"/>
      <c r="AO2374" s="2"/>
      <c r="AP2374" s="2"/>
      <c r="AQ2374" s="2"/>
      <c r="AR2374" s="55"/>
      <c r="AS2374" s="85"/>
      <c r="AT2374" s="85"/>
      <c r="AU2374" s="85"/>
      <c r="AV2374" s="85"/>
      <c r="AW2374" s="100"/>
      <c r="AX2374" s="2"/>
      <c r="AY2374" s="2"/>
      <c r="AZ2374" s="2"/>
      <c r="BA2374" s="2"/>
      <c r="BB2374" s="55"/>
      <c r="BC2374" s="105" t="s">
        <v>895</v>
      </c>
      <c r="BD2374" s="105"/>
      <c r="BE2374" s="105"/>
      <c r="BF2374" s="105">
        <v>1E-3</v>
      </c>
      <c r="BG2374" s="109">
        <v>1.3420000000000001</v>
      </c>
      <c r="BH2374" s="2"/>
      <c r="BI2374" s="2"/>
      <c r="BJ2374" s="2"/>
      <c r="BK2374" s="2"/>
      <c r="BL2374" s="55"/>
      <c r="BM2374" s="48"/>
      <c r="BN2374" s="48"/>
      <c r="BO2374" s="48"/>
      <c r="BP2374" s="48"/>
      <c r="BQ2374" s="117"/>
      <c r="BR2374" s="2"/>
      <c r="BS2374" s="2"/>
      <c r="BT2374" s="2"/>
      <c r="BU2374" s="2"/>
      <c r="BV2374" s="55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18" t="s">
        <v>5</v>
      </c>
      <c r="H2375" s="3">
        <v>2024</v>
      </c>
      <c r="I2375" s="20" t="s">
        <v>282</v>
      </c>
      <c r="J2375" s="2" t="s">
        <v>275</v>
      </c>
      <c r="K2375" s="2" t="s">
        <v>321</v>
      </c>
      <c r="L2375" s="163">
        <f t="shared" si="77"/>
        <v>6.0000000000000001E-3</v>
      </c>
      <c r="M2375" s="163">
        <f t="shared" si="78"/>
        <v>18.094999999999999</v>
      </c>
      <c r="N2375" s="181"/>
      <c r="O2375" s="33"/>
      <c r="P2375" s="33"/>
      <c r="Q2375" s="33"/>
      <c r="R2375" s="33"/>
      <c r="S2375" s="42"/>
      <c r="T2375" s="2"/>
      <c r="U2375" s="2"/>
      <c r="V2375" s="2"/>
      <c r="W2375" s="2"/>
      <c r="X2375" s="55"/>
      <c r="Y2375" s="62"/>
      <c r="Z2375" s="62"/>
      <c r="AA2375" s="62"/>
      <c r="AB2375" s="62"/>
      <c r="AC2375" s="68"/>
      <c r="AD2375" s="2"/>
      <c r="AE2375" s="2"/>
      <c r="AF2375" s="2"/>
      <c r="AG2375" s="2"/>
      <c r="AH2375" s="55"/>
      <c r="AI2375" s="72"/>
      <c r="AJ2375" s="72"/>
      <c r="AK2375" s="72"/>
      <c r="AL2375" s="72"/>
      <c r="AM2375" s="80"/>
      <c r="AN2375" s="2"/>
      <c r="AO2375" s="2"/>
      <c r="AP2375" s="2"/>
      <c r="AQ2375" s="2"/>
      <c r="AR2375" s="55"/>
      <c r="AS2375" s="85"/>
      <c r="AT2375" s="85"/>
      <c r="AU2375" s="85"/>
      <c r="AV2375" s="85"/>
      <c r="AW2375" s="100"/>
      <c r="AX2375" s="2"/>
      <c r="AY2375" s="2"/>
      <c r="AZ2375" s="2"/>
      <c r="BA2375" s="2"/>
      <c r="BB2375" s="55"/>
      <c r="BC2375" s="105"/>
      <c r="BD2375" s="105"/>
      <c r="BE2375" s="105"/>
      <c r="BF2375" s="105"/>
      <c r="BG2375" s="109"/>
      <c r="BH2375" s="2"/>
      <c r="BI2375" s="2"/>
      <c r="BJ2375" s="2"/>
      <c r="BK2375" s="2"/>
      <c r="BL2375" s="55"/>
      <c r="BM2375" s="48"/>
      <c r="BN2375" s="48"/>
      <c r="BO2375" s="48"/>
      <c r="BP2375" s="48"/>
      <c r="BQ2375" s="117"/>
      <c r="BR2375" s="2" t="s">
        <v>1226</v>
      </c>
      <c r="BS2375" s="2"/>
      <c r="BT2375" s="2"/>
      <c r="BU2375" s="2">
        <v>6.0000000000000001E-3</v>
      </c>
      <c r="BV2375" s="55">
        <v>18.094999999999999</v>
      </c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18" t="s">
        <v>5</v>
      </c>
      <c r="H2376" s="3">
        <v>2024</v>
      </c>
      <c r="I2376" s="20" t="s">
        <v>282</v>
      </c>
      <c r="J2376" s="2" t="s">
        <v>276</v>
      </c>
      <c r="K2376" s="2" t="s">
        <v>320</v>
      </c>
      <c r="L2376" s="163">
        <f t="shared" si="77"/>
        <v>0</v>
      </c>
      <c r="M2376" s="163">
        <f t="shared" si="78"/>
        <v>0</v>
      </c>
      <c r="N2376" s="181"/>
      <c r="O2376" s="33"/>
      <c r="P2376" s="33"/>
      <c r="Q2376" s="33"/>
      <c r="R2376" s="33"/>
      <c r="S2376" s="42"/>
      <c r="T2376" s="2"/>
      <c r="U2376" s="2"/>
      <c r="V2376" s="2"/>
      <c r="W2376" s="2"/>
      <c r="X2376" s="55"/>
      <c r="Y2376" s="62"/>
      <c r="Z2376" s="62"/>
      <c r="AA2376" s="62"/>
      <c r="AB2376" s="62"/>
      <c r="AC2376" s="68"/>
      <c r="AD2376" s="2"/>
      <c r="AE2376" s="2"/>
      <c r="AF2376" s="2"/>
      <c r="AG2376" s="2"/>
      <c r="AH2376" s="55"/>
      <c r="AI2376" s="72"/>
      <c r="AJ2376" s="72"/>
      <c r="AK2376" s="72"/>
      <c r="AL2376" s="72"/>
      <c r="AM2376" s="80"/>
      <c r="AN2376" s="2"/>
      <c r="AO2376" s="2"/>
      <c r="AP2376" s="2"/>
      <c r="AQ2376" s="2"/>
      <c r="AR2376" s="55"/>
      <c r="AS2376" s="85"/>
      <c r="AT2376" s="85"/>
      <c r="AU2376" s="85"/>
      <c r="AV2376" s="85"/>
      <c r="AW2376" s="100"/>
      <c r="AX2376" s="2"/>
      <c r="AY2376" s="2"/>
      <c r="AZ2376" s="2"/>
      <c r="BA2376" s="2"/>
      <c r="BB2376" s="55"/>
      <c r="BC2376" s="105"/>
      <c r="BD2376" s="105"/>
      <c r="BE2376" s="105"/>
      <c r="BF2376" s="105"/>
      <c r="BG2376" s="109"/>
      <c r="BH2376" s="2"/>
      <c r="BI2376" s="2"/>
      <c r="BJ2376" s="2"/>
      <c r="BK2376" s="2"/>
      <c r="BL2376" s="55"/>
      <c r="BM2376" s="48"/>
      <c r="BN2376" s="48"/>
      <c r="BO2376" s="48"/>
      <c r="BP2376" s="48"/>
      <c r="BQ2376" s="117"/>
      <c r="BR2376" s="2"/>
      <c r="BS2376" s="2"/>
      <c r="BT2376" s="2"/>
      <c r="BU2376" s="2"/>
      <c r="BV2376" s="55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18" t="s">
        <v>5</v>
      </c>
      <c r="H2377" s="3">
        <v>2024</v>
      </c>
      <c r="I2377" s="20" t="s">
        <v>282</v>
      </c>
      <c r="J2377" s="2" t="s">
        <v>277</v>
      </c>
      <c r="K2377" s="2" t="s">
        <v>320</v>
      </c>
      <c r="L2377" s="163">
        <f t="shared" si="77"/>
        <v>4</v>
      </c>
      <c r="M2377" s="163">
        <f t="shared" si="78"/>
        <v>5.9139999999999997</v>
      </c>
      <c r="N2377" s="181"/>
      <c r="O2377" s="33"/>
      <c r="P2377" s="33"/>
      <c r="Q2377" s="33"/>
      <c r="R2377" s="33"/>
      <c r="S2377" s="42"/>
      <c r="T2377" s="2"/>
      <c r="U2377" s="2"/>
      <c r="V2377" s="2"/>
      <c r="W2377" s="2"/>
      <c r="X2377" s="55"/>
      <c r="Y2377" s="62" t="s">
        <v>449</v>
      </c>
      <c r="Z2377" s="62"/>
      <c r="AA2377" s="62"/>
      <c r="AB2377" s="62">
        <v>4</v>
      </c>
      <c r="AC2377" s="68">
        <v>5.9139999999999997</v>
      </c>
      <c r="AD2377" s="2"/>
      <c r="AE2377" s="2"/>
      <c r="AF2377" s="2"/>
      <c r="AG2377" s="2"/>
      <c r="AH2377" s="55"/>
      <c r="AI2377" s="72"/>
      <c r="AJ2377" s="72"/>
      <c r="AK2377" s="72"/>
      <c r="AL2377" s="72"/>
      <c r="AM2377" s="80"/>
      <c r="AN2377" s="2"/>
      <c r="AO2377" s="2"/>
      <c r="AP2377" s="2"/>
      <c r="AQ2377" s="2"/>
      <c r="AR2377" s="55"/>
      <c r="AS2377" s="85"/>
      <c r="AT2377" s="85"/>
      <c r="AU2377" s="85"/>
      <c r="AV2377" s="85"/>
      <c r="AW2377" s="100"/>
      <c r="AX2377" s="2"/>
      <c r="AY2377" s="2"/>
      <c r="AZ2377" s="2"/>
      <c r="BA2377" s="2"/>
      <c r="BB2377" s="55"/>
      <c r="BC2377" s="105"/>
      <c r="BD2377" s="105"/>
      <c r="BE2377" s="105"/>
      <c r="BF2377" s="105"/>
      <c r="BG2377" s="109"/>
      <c r="BH2377" s="2"/>
      <c r="BI2377" s="2"/>
      <c r="BJ2377" s="2"/>
      <c r="BK2377" s="2"/>
      <c r="BL2377" s="55"/>
      <c r="BM2377" s="48"/>
      <c r="BN2377" s="48"/>
      <c r="BO2377" s="48"/>
      <c r="BP2377" s="48"/>
      <c r="BQ2377" s="117"/>
      <c r="BR2377" s="2"/>
      <c r="BS2377" s="2"/>
      <c r="BT2377" s="2"/>
      <c r="BU2377" s="2"/>
      <c r="BV2377" s="55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18" t="s">
        <v>5</v>
      </c>
      <c r="H2378" s="3">
        <v>2024</v>
      </c>
      <c r="I2378" s="20" t="s">
        <v>283</v>
      </c>
      <c r="J2378" s="2" t="s">
        <v>298</v>
      </c>
      <c r="K2378" s="2" t="s">
        <v>321</v>
      </c>
      <c r="L2378" s="163">
        <f t="shared" si="77"/>
        <v>0</v>
      </c>
      <c r="M2378" s="163">
        <f t="shared" si="78"/>
        <v>0</v>
      </c>
      <c r="N2378" s="181"/>
      <c r="O2378" s="33"/>
      <c r="P2378" s="33"/>
      <c r="Q2378" s="33"/>
      <c r="R2378" s="33"/>
      <c r="S2378" s="42"/>
      <c r="T2378" s="2"/>
      <c r="U2378" s="2"/>
      <c r="V2378" s="2"/>
      <c r="W2378" s="2"/>
      <c r="X2378" s="55"/>
      <c r="Y2378" s="62"/>
      <c r="Z2378" s="62"/>
      <c r="AA2378" s="62"/>
      <c r="AB2378" s="62"/>
      <c r="AC2378" s="68"/>
      <c r="AD2378" s="2"/>
      <c r="AE2378" s="2"/>
      <c r="AF2378" s="2"/>
      <c r="AG2378" s="2"/>
      <c r="AH2378" s="55"/>
      <c r="AI2378" s="72"/>
      <c r="AJ2378" s="72"/>
      <c r="AK2378" s="72"/>
      <c r="AL2378" s="72"/>
      <c r="AM2378" s="80"/>
      <c r="AN2378" s="2"/>
      <c r="AO2378" s="2"/>
      <c r="AP2378" s="2"/>
      <c r="AQ2378" s="2"/>
      <c r="AR2378" s="55"/>
      <c r="AS2378" s="85"/>
      <c r="AT2378" s="85"/>
      <c r="AU2378" s="85"/>
      <c r="AV2378" s="85"/>
      <c r="AW2378" s="100"/>
      <c r="AX2378" s="2"/>
      <c r="AY2378" s="2"/>
      <c r="AZ2378" s="2"/>
      <c r="BA2378" s="2"/>
      <c r="BB2378" s="55"/>
      <c r="BC2378" s="108"/>
      <c r="BD2378" s="105"/>
      <c r="BE2378" s="105"/>
      <c r="BF2378" s="105"/>
      <c r="BG2378" s="109"/>
      <c r="BH2378" s="2"/>
      <c r="BI2378" s="2"/>
      <c r="BJ2378" s="2"/>
      <c r="BK2378" s="2"/>
      <c r="BL2378" s="55"/>
      <c r="BM2378" s="48"/>
      <c r="BN2378" s="48"/>
      <c r="BO2378" s="48"/>
      <c r="BP2378" s="48"/>
      <c r="BQ2378" s="117"/>
      <c r="BR2378" s="2"/>
      <c r="BS2378" s="2"/>
      <c r="BT2378" s="2"/>
      <c r="BU2378" s="2"/>
      <c r="BV2378" s="55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18" t="s">
        <v>5</v>
      </c>
      <c r="H2379" s="3">
        <v>2024</v>
      </c>
      <c r="I2379" s="20" t="s">
        <v>283</v>
      </c>
      <c r="J2379" s="2" t="s">
        <v>278</v>
      </c>
      <c r="K2379" s="2" t="s">
        <v>320</v>
      </c>
      <c r="L2379" s="163">
        <f t="shared" si="77"/>
        <v>34</v>
      </c>
      <c r="M2379" s="163">
        <f t="shared" si="78"/>
        <v>51.618999999999993</v>
      </c>
      <c r="N2379" s="181"/>
      <c r="O2379" s="33"/>
      <c r="P2379" s="33"/>
      <c r="Q2379" s="33"/>
      <c r="R2379" s="33"/>
      <c r="S2379" s="42"/>
      <c r="T2379" s="2"/>
      <c r="U2379" s="2"/>
      <c r="V2379" s="2"/>
      <c r="W2379" s="2"/>
      <c r="X2379" s="55"/>
      <c r="Y2379" s="62"/>
      <c r="Z2379" s="62"/>
      <c r="AA2379" s="62"/>
      <c r="AB2379" s="62"/>
      <c r="AC2379" s="68"/>
      <c r="AD2379" s="2"/>
      <c r="AE2379" s="2"/>
      <c r="AF2379" s="2"/>
      <c r="AG2379" s="2"/>
      <c r="AH2379" s="55"/>
      <c r="AI2379" s="72" t="s">
        <v>518</v>
      </c>
      <c r="AJ2379" s="72"/>
      <c r="AK2379" s="72"/>
      <c r="AL2379" s="72">
        <v>1</v>
      </c>
      <c r="AM2379" s="80">
        <v>1.92</v>
      </c>
      <c r="AN2379" s="2" t="s">
        <v>618</v>
      </c>
      <c r="AO2379" s="2"/>
      <c r="AP2379" s="2"/>
      <c r="AQ2379" s="2">
        <v>27</v>
      </c>
      <c r="AR2379" s="55">
        <v>37.597999999999999</v>
      </c>
      <c r="AS2379" s="85"/>
      <c r="AT2379" s="85"/>
      <c r="AU2379" s="85"/>
      <c r="AV2379" s="85"/>
      <c r="AW2379" s="100"/>
      <c r="AX2379" s="2" t="s">
        <v>665</v>
      </c>
      <c r="AY2379" s="2"/>
      <c r="AZ2379" s="2"/>
      <c r="BA2379" s="2">
        <v>1</v>
      </c>
      <c r="BB2379" s="55">
        <v>1.9730000000000001</v>
      </c>
      <c r="BC2379" s="105"/>
      <c r="BD2379" s="105"/>
      <c r="BE2379" s="105"/>
      <c r="BF2379" s="105"/>
      <c r="BG2379" s="109"/>
      <c r="BH2379" s="2" t="s">
        <v>1010</v>
      </c>
      <c r="BI2379" s="2"/>
      <c r="BJ2379" s="2"/>
      <c r="BK2379" s="2">
        <f>2+2</f>
        <v>4</v>
      </c>
      <c r="BL2379" s="55">
        <f>4.204+3.944</f>
        <v>8.1479999999999997</v>
      </c>
      <c r="BM2379" s="48" t="s">
        <v>1114</v>
      </c>
      <c r="BN2379" s="48"/>
      <c r="BO2379" s="48"/>
      <c r="BP2379" s="48">
        <v>1</v>
      </c>
      <c r="BQ2379" s="117">
        <v>1.98</v>
      </c>
      <c r="BR2379" s="2"/>
      <c r="BS2379" s="2"/>
      <c r="BT2379" s="2"/>
      <c r="BU2379" s="2"/>
      <c r="BV2379" s="55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18" t="s">
        <v>5</v>
      </c>
      <c r="H2380" s="3">
        <v>2024</v>
      </c>
      <c r="I2380" s="20" t="s">
        <v>283</v>
      </c>
      <c r="J2380" s="2" t="s">
        <v>279</v>
      </c>
      <c r="K2380" s="2" t="s">
        <v>320</v>
      </c>
      <c r="L2380" s="163">
        <f t="shared" si="77"/>
        <v>0</v>
      </c>
      <c r="M2380" s="163">
        <f t="shared" si="78"/>
        <v>0</v>
      </c>
      <c r="N2380" s="181"/>
      <c r="O2380" s="33"/>
      <c r="P2380" s="33"/>
      <c r="Q2380" s="33"/>
      <c r="R2380" s="33"/>
      <c r="S2380" s="42"/>
      <c r="T2380" s="2"/>
      <c r="U2380" s="2"/>
      <c r="V2380" s="2"/>
      <c r="W2380" s="2"/>
      <c r="X2380" s="55"/>
      <c r="Y2380" s="62"/>
      <c r="Z2380" s="62"/>
      <c r="AA2380" s="62"/>
      <c r="AB2380" s="62"/>
      <c r="AC2380" s="68"/>
      <c r="AD2380" s="2"/>
      <c r="AE2380" s="2"/>
      <c r="AF2380" s="2"/>
      <c r="AG2380" s="2"/>
      <c r="AH2380" s="55"/>
      <c r="AI2380" s="72"/>
      <c r="AJ2380" s="72"/>
      <c r="AK2380" s="72"/>
      <c r="AL2380" s="72"/>
      <c r="AM2380" s="80"/>
      <c r="AN2380" s="2"/>
      <c r="AO2380" s="2"/>
      <c r="AP2380" s="2"/>
      <c r="AQ2380" s="2"/>
      <c r="AR2380" s="55"/>
      <c r="AS2380" s="85"/>
      <c r="AT2380" s="85"/>
      <c r="AU2380" s="85"/>
      <c r="AV2380" s="85"/>
      <c r="AW2380" s="100"/>
      <c r="AX2380" s="2"/>
      <c r="AY2380" s="2"/>
      <c r="AZ2380" s="2"/>
      <c r="BA2380" s="2"/>
      <c r="BB2380" s="55"/>
      <c r="BC2380" s="105"/>
      <c r="BD2380" s="105"/>
      <c r="BE2380" s="105"/>
      <c r="BF2380" s="105"/>
      <c r="BG2380" s="109"/>
      <c r="BH2380" s="2"/>
      <c r="BI2380" s="2"/>
      <c r="BJ2380" s="2"/>
      <c r="BK2380" s="2"/>
      <c r="BL2380" s="55"/>
      <c r="BM2380" s="48"/>
      <c r="BN2380" s="48"/>
      <c r="BO2380" s="48"/>
      <c r="BP2380" s="48"/>
      <c r="BQ2380" s="117"/>
      <c r="BR2380" s="2"/>
      <c r="BS2380" s="2"/>
      <c r="BT2380" s="2"/>
      <c r="BU2380" s="2"/>
      <c r="BV2380" s="55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18" t="s">
        <v>5</v>
      </c>
      <c r="H2381" s="3">
        <v>2024</v>
      </c>
      <c r="I2381" s="20" t="s">
        <v>286</v>
      </c>
      <c r="J2381" s="2" t="s">
        <v>280</v>
      </c>
      <c r="K2381" s="2" t="s">
        <v>319</v>
      </c>
      <c r="L2381" s="163">
        <f t="shared" si="77"/>
        <v>0</v>
      </c>
      <c r="M2381" s="163">
        <f t="shared" si="78"/>
        <v>0</v>
      </c>
      <c r="N2381" s="181"/>
      <c r="O2381" s="33"/>
      <c r="P2381" s="33"/>
      <c r="Q2381" s="33"/>
      <c r="R2381" s="33"/>
      <c r="S2381" s="42"/>
      <c r="T2381" s="2"/>
      <c r="U2381" s="2"/>
      <c r="V2381" s="2"/>
      <c r="W2381" s="2"/>
      <c r="X2381" s="55"/>
      <c r="Y2381" s="62"/>
      <c r="Z2381" s="62"/>
      <c r="AA2381" s="62"/>
      <c r="AB2381" s="62"/>
      <c r="AC2381" s="68"/>
      <c r="AD2381" s="2"/>
      <c r="AE2381" s="2"/>
      <c r="AF2381" s="2"/>
      <c r="AG2381" s="2"/>
      <c r="AH2381" s="55"/>
      <c r="AI2381" s="72"/>
      <c r="AJ2381" s="72"/>
      <c r="AK2381" s="72"/>
      <c r="AL2381" s="72"/>
      <c r="AM2381" s="80"/>
      <c r="AN2381" s="2"/>
      <c r="AO2381" s="2"/>
      <c r="AP2381" s="2"/>
      <c r="AQ2381" s="2"/>
      <c r="AR2381" s="55"/>
      <c r="AS2381" s="85"/>
      <c r="AT2381" s="85"/>
      <c r="AU2381" s="85"/>
      <c r="AV2381" s="85"/>
      <c r="AW2381" s="100"/>
      <c r="AX2381" s="2"/>
      <c r="AY2381" s="2"/>
      <c r="AZ2381" s="2"/>
      <c r="BA2381" s="2"/>
      <c r="BB2381" s="55"/>
      <c r="BC2381" s="105"/>
      <c r="BD2381" s="105"/>
      <c r="BE2381" s="105"/>
      <c r="BF2381" s="105"/>
      <c r="BG2381" s="109"/>
      <c r="BH2381" s="2"/>
      <c r="BI2381" s="2"/>
      <c r="BJ2381" s="2"/>
      <c r="BK2381" s="2"/>
      <c r="BL2381" s="55"/>
      <c r="BM2381" s="48"/>
      <c r="BN2381" s="48"/>
      <c r="BO2381" s="48"/>
      <c r="BP2381" s="48"/>
      <c r="BQ2381" s="117"/>
      <c r="BR2381" s="2"/>
      <c r="BS2381" s="2"/>
      <c r="BT2381" s="2"/>
      <c r="BU2381" s="2"/>
      <c r="BV2381" s="55"/>
    </row>
    <row r="2382" spans="1:74" hidden="1" x14ac:dyDescent="0.3">
      <c r="A2382" s="2" t="s">
        <v>261</v>
      </c>
      <c r="B2382" s="2" t="s">
        <v>2</v>
      </c>
      <c r="C2382" s="2" t="s">
        <v>3</v>
      </c>
      <c r="D2382" s="2" t="s">
        <v>255</v>
      </c>
      <c r="E2382" s="5" t="s">
        <v>232</v>
      </c>
      <c r="F2382" s="3"/>
      <c r="G2382" s="18" t="s">
        <v>5</v>
      </c>
      <c r="H2382" s="3">
        <v>2024</v>
      </c>
      <c r="I2382" s="20" t="s">
        <v>286</v>
      </c>
      <c r="J2382" s="2" t="s">
        <v>281</v>
      </c>
      <c r="K2382" s="2" t="s">
        <v>319</v>
      </c>
      <c r="L2382" s="163">
        <f t="shared" si="77"/>
        <v>0</v>
      </c>
      <c r="M2382" s="163">
        <f t="shared" si="78"/>
        <v>302.69532000000004</v>
      </c>
      <c r="N2382" s="181"/>
      <c r="O2382" s="33"/>
      <c r="P2382" s="33"/>
      <c r="Q2382" s="33"/>
      <c r="R2382" s="33"/>
      <c r="S2382" s="42"/>
      <c r="T2382" s="2" t="s">
        <v>413</v>
      </c>
      <c r="U2382" s="2"/>
      <c r="V2382" s="2"/>
      <c r="W2382" s="2"/>
      <c r="X2382" s="55">
        <v>3.2829999999999999</v>
      </c>
      <c r="Y2382" s="62"/>
      <c r="Z2382" s="62"/>
      <c r="AA2382" s="62"/>
      <c r="AB2382" s="62"/>
      <c r="AC2382" s="68"/>
      <c r="AD2382" s="2"/>
      <c r="AE2382" s="2"/>
      <c r="AF2382" s="2"/>
      <c r="AG2382" s="2"/>
      <c r="AH2382" s="55"/>
      <c r="AI2382" s="72"/>
      <c r="AJ2382" s="72"/>
      <c r="AK2382" s="72"/>
      <c r="AL2382" s="72"/>
      <c r="AM2382" s="80"/>
      <c r="AN2382" s="2" t="s">
        <v>617</v>
      </c>
      <c r="AO2382" s="2"/>
      <c r="AP2382" s="2"/>
      <c r="AQ2382" s="2"/>
      <c r="AR2382" s="55">
        <v>16.356000000000002</v>
      </c>
      <c r="AS2382" s="85" t="s">
        <v>751</v>
      </c>
      <c r="AT2382" s="85"/>
      <c r="AU2382" s="85"/>
      <c r="AV2382" s="85"/>
      <c r="AW2382" s="100">
        <f>118.55446+48.89649+8.69737</f>
        <v>176.14832000000001</v>
      </c>
      <c r="AX2382" s="2"/>
      <c r="AY2382" s="2"/>
      <c r="AZ2382" s="2"/>
      <c r="BA2382" s="2"/>
      <c r="BB2382" s="55"/>
      <c r="BC2382" s="105" t="s">
        <v>1061</v>
      </c>
      <c r="BD2382" s="105"/>
      <c r="BE2382" s="105"/>
      <c r="BF2382" s="105"/>
      <c r="BG2382" s="109">
        <v>4.5</v>
      </c>
      <c r="BH2382" s="2"/>
      <c r="BI2382" s="2"/>
      <c r="BJ2382" s="2"/>
      <c r="BK2382" s="2"/>
      <c r="BL2382" s="55"/>
      <c r="BM2382" s="48" t="s">
        <v>1188</v>
      </c>
      <c r="BN2382" s="48"/>
      <c r="BO2382" s="48"/>
      <c r="BP2382" s="48"/>
      <c r="BQ2382" s="117">
        <f>8.144+4.264</f>
        <v>12.408000000000001</v>
      </c>
      <c r="BR2382" s="2" t="s">
        <v>1286</v>
      </c>
      <c r="BS2382" s="2"/>
      <c r="BT2382" s="2"/>
      <c r="BU2382" s="2"/>
      <c r="BV2382" s="55">
        <f>90</f>
        <v>90</v>
      </c>
    </row>
    <row r="2383" spans="1:74" s="13" customFormat="1" hidden="1" x14ac:dyDescent="0.3">
      <c r="A2383" s="12" t="s">
        <v>261</v>
      </c>
      <c r="B2383" s="12" t="s">
        <v>2</v>
      </c>
      <c r="C2383" s="12" t="s">
        <v>3</v>
      </c>
      <c r="D2383" s="12" t="s">
        <v>255</v>
      </c>
      <c r="E2383" s="6" t="s">
        <v>232</v>
      </c>
      <c r="F2383" s="7"/>
      <c r="G2383" s="19" t="s">
        <v>5</v>
      </c>
      <c r="H2383" s="7">
        <v>2024</v>
      </c>
      <c r="I2383" s="21"/>
      <c r="J2383" s="12" t="s">
        <v>314</v>
      </c>
      <c r="K2383" s="12"/>
      <c r="L2383" s="147"/>
      <c r="M2383" s="147">
        <f>SUM(M2345:M2382)</f>
        <v>2582.1843200000003</v>
      </c>
      <c r="N2383" s="183"/>
      <c r="O2383" s="12"/>
      <c r="P2383" s="12"/>
      <c r="Q2383" s="12"/>
      <c r="R2383" s="12"/>
      <c r="S2383" s="47">
        <f>SUM(S2345:S2382)</f>
        <v>0</v>
      </c>
      <c r="T2383" s="12"/>
      <c r="U2383" s="12"/>
      <c r="V2383" s="12"/>
      <c r="W2383" s="12"/>
      <c r="X2383" s="47">
        <f>SUM(X2345:X2382)</f>
        <v>3.2829999999999999</v>
      </c>
      <c r="Y2383" s="12"/>
      <c r="Z2383" s="12"/>
      <c r="AA2383" s="12"/>
      <c r="AB2383" s="12"/>
      <c r="AC2383" s="47">
        <f>SUM(AC2345:AC2382)</f>
        <v>13.701000000000001</v>
      </c>
      <c r="AD2383" s="12"/>
      <c r="AE2383" s="12"/>
      <c r="AF2383" s="12"/>
      <c r="AG2383" s="12"/>
      <c r="AH2383" s="47">
        <f>SUM(AH2345:AH2382)</f>
        <v>0</v>
      </c>
      <c r="AI2383" s="12"/>
      <c r="AJ2383" s="12"/>
      <c r="AK2383" s="12"/>
      <c r="AL2383" s="12"/>
      <c r="AM2383" s="47">
        <f>SUM(AM2345:AM2382)</f>
        <v>1.92</v>
      </c>
      <c r="AN2383" s="12"/>
      <c r="AO2383" s="12"/>
      <c r="AP2383" s="12"/>
      <c r="AQ2383" s="12"/>
      <c r="AR2383" s="47">
        <f>SUM(AR2345:AR2382)</f>
        <v>53.954000000000001</v>
      </c>
      <c r="AS2383" s="12"/>
      <c r="AT2383" s="12"/>
      <c r="AU2383" s="12"/>
      <c r="AV2383" s="12"/>
      <c r="AW2383" s="47">
        <f>SUM(AW2345:AW2382)</f>
        <v>176.14832000000001</v>
      </c>
      <c r="AX2383" s="12"/>
      <c r="AY2383" s="12"/>
      <c r="AZ2383" s="12"/>
      <c r="BA2383" s="12"/>
      <c r="BB2383" s="47">
        <f>SUM(BB2345:BB2382)</f>
        <v>1.9730000000000001</v>
      </c>
      <c r="BC2383" s="12"/>
      <c r="BD2383" s="12"/>
      <c r="BE2383" s="12"/>
      <c r="BF2383" s="12"/>
      <c r="BG2383" s="47">
        <f>SUM(BG2345:BG2382)</f>
        <v>134.28900000000002</v>
      </c>
      <c r="BH2383" s="12"/>
      <c r="BI2383" s="12"/>
      <c r="BJ2383" s="12"/>
      <c r="BK2383" s="12"/>
      <c r="BL2383" s="47">
        <f>SUM(BL2345:BL2382)</f>
        <v>8.1479999999999997</v>
      </c>
      <c r="BM2383" s="12"/>
      <c r="BN2383" s="12"/>
      <c r="BO2383" s="12"/>
      <c r="BP2383" s="12"/>
      <c r="BQ2383" s="47">
        <f>SUM(BQ2345:BQ2382)</f>
        <v>14.388000000000002</v>
      </c>
      <c r="BR2383" s="12"/>
      <c r="BS2383" s="12"/>
      <c r="BT2383" s="12"/>
      <c r="BU2383" s="12"/>
      <c r="BV2383" s="47">
        <f>SUM(BV2345:BV2382)</f>
        <v>2174.3799999999997</v>
      </c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18" t="s">
        <v>5</v>
      </c>
      <c r="H2384" s="3">
        <v>2024</v>
      </c>
      <c r="I2384" s="20" t="s">
        <v>287</v>
      </c>
      <c r="J2384" s="184" t="s">
        <v>267</v>
      </c>
      <c r="K2384" s="184" t="s">
        <v>318</v>
      </c>
      <c r="L2384" s="187">
        <f t="shared" si="77"/>
        <v>0</v>
      </c>
      <c r="M2384" s="187">
        <f t="shared" si="78"/>
        <v>0</v>
      </c>
      <c r="N2384" s="186"/>
      <c r="O2384" s="33"/>
      <c r="P2384" s="33"/>
      <c r="Q2384" s="33"/>
      <c r="R2384" s="33"/>
      <c r="S2384" s="42"/>
      <c r="T2384" s="2"/>
      <c r="U2384" s="2"/>
      <c r="V2384" s="2"/>
      <c r="W2384" s="2"/>
      <c r="X2384" s="55"/>
      <c r="Y2384" s="62"/>
      <c r="Z2384" s="62"/>
      <c r="AA2384" s="62"/>
      <c r="AB2384" s="62"/>
      <c r="AC2384" s="68"/>
      <c r="AD2384" s="2"/>
      <c r="AE2384" s="2"/>
      <c r="AF2384" s="2"/>
      <c r="AG2384" s="2"/>
      <c r="AH2384" s="55"/>
      <c r="AI2384" s="72"/>
      <c r="AJ2384" s="72"/>
      <c r="AK2384" s="72"/>
      <c r="AL2384" s="72"/>
      <c r="AM2384" s="80"/>
      <c r="AN2384" s="2"/>
      <c r="AO2384" s="2"/>
      <c r="AP2384" s="2"/>
      <c r="AQ2384" s="2"/>
      <c r="AR2384" s="55"/>
      <c r="AS2384" s="85"/>
      <c r="AT2384" s="85"/>
      <c r="AU2384" s="85"/>
      <c r="AV2384" s="85"/>
      <c r="AW2384" s="100"/>
      <c r="AX2384" s="2"/>
      <c r="AY2384" s="2"/>
      <c r="AZ2384" s="2"/>
      <c r="BA2384" s="2"/>
      <c r="BB2384" s="55"/>
      <c r="BC2384" s="105"/>
      <c r="BD2384" s="105"/>
      <c r="BE2384" s="105"/>
      <c r="BF2384" s="105"/>
      <c r="BG2384" s="109"/>
      <c r="BH2384" s="2"/>
      <c r="BI2384" s="2"/>
      <c r="BJ2384" s="2"/>
      <c r="BK2384" s="2"/>
      <c r="BL2384" s="55"/>
      <c r="BM2384" s="48"/>
      <c r="BN2384" s="48"/>
      <c r="BO2384" s="48"/>
      <c r="BP2384" s="48"/>
      <c r="BQ2384" s="117"/>
      <c r="BR2384" s="2"/>
      <c r="BS2384" s="2"/>
      <c r="BT2384" s="2"/>
      <c r="BU2384" s="2"/>
      <c r="BV2384" s="55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18" t="s">
        <v>5</v>
      </c>
      <c r="H2385" s="3">
        <v>2024</v>
      </c>
      <c r="I2385" s="20" t="s">
        <v>287</v>
      </c>
      <c r="J2385" s="184" t="s">
        <v>291</v>
      </c>
      <c r="K2385" s="184" t="s">
        <v>319</v>
      </c>
      <c r="L2385" s="187">
        <f t="shared" si="77"/>
        <v>0</v>
      </c>
      <c r="M2385" s="187">
        <f t="shared" si="78"/>
        <v>0</v>
      </c>
      <c r="N2385" s="186"/>
      <c r="O2385" s="33"/>
      <c r="P2385" s="33"/>
      <c r="Q2385" s="33"/>
      <c r="R2385" s="33"/>
      <c r="S2385" s="42"/>
      <c r="T2385" s="2"/>
      <c r="U2385" s="2"/>
      <c r="V2385" s="2"/>
      <c r="W2385" s="2"/>
      <c r="X2385" s="55"/>
      <c r="Y2385" s="62"/>
      <c r="Z2385" s="62"/>
      <c r="AA2385" s="62"/>
      <c r="AB2385" s="62"/>
      <c r="AC2385" s="68"/>
      <c r="AD2385" s="2"/>
      <c r="AE2385" s="2"/>
      <c r="AF2385" s="2"/>
      <c r="AG2385" s="2"/>
      <c r="AH2385" s="55"/>
      <c r="AI2385" s="72"/>
      <c r="AJ2385" s="72"/>
      <c r="AK2385" s="72"/>
      <c r="AL2385" s="72"/>
      <c r="AM2385" s="80"/>
      <c r="AN2385" s="2"/>
      <c r="AO2385" s="2"/>
      <c r="AP2385" s="2"/>
      <c r="AQ2385" s="2"/>
      <c r="AR2385" s="55"/>
      <c r="AS2385" s="85"/>
      <c r="AT2385" s="85"/>
      <c r="AU2385" s="85"/>
      <c r="AV2385" s="85"/>
      <c r="AW2385" s="100"/>
      <c r="AX2385" s="2"/>
      <c r="AY2385" s="2"/>
      <c r="AZ2385" s="2"/>
      <c r="BA2385" s="2"/>
      <c r="BB2385" s="55"/>
      <c r="BC2385" s="105"/>
      <c r="BD2385" s="105"/>
      <c r="BE2385" s="105"/>
      <c r="BF2385" s="105"/>
      <c r="BG2385" s="109"/>
      <c r="BH2385" s="2"/>
      <c r="BI2385" s="2"/>
      <c r="BJ2385" s="2"/>
      <c r="BK2385" s="2"/>
      <c r="BL2385" s="55"/>
      <c r="BM2385" s="48"/>
      <c r="BN2385" s="48"/>
      <c r="BO2385" s="48"/>
      <c r="BP2385" s="48"/>
      <c r="BQ2385" s="117"/>
      <c r="BR2385" s="2"/>
      <c r="BS2385" s="2"/>
      <c r="BT2385" s="2"/>
      <c r="BU2385" s="2"/>
      <c r="BV2385" s="55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18" t="s">
        <v>5</v>
      </c>
      <c r="H2386" s="3">
        <v>2024</v>
      </c>
      <c r="I2386" s="20" t="s">
        <v>286</v>
      </c>
      <c r="J2386" s="184" t="s">
        <v>336</v>
      </c>
      <c r="K2386" s="184" t="s">
        <v>319</v>
      </c>
      <c r="L2386" s="187">
        <f t="shared" si="77"/>
        <v>0.25729999999999997</v>
      </c>
      <c r="M2386" s="187">
        <f t="shared" si="78"/>
        <v>350.84</v>
      </c>
      <c r="N2386" s="186" t="s">
        <v>671</v>
      </c>
      <c r="O2386" s="33"/>
      <c r="P2386" s="33"/>
      <c r="Q2386" s="33"/>
      <c r="R2386" s="33"/>
      <c r="S2386" s="42"/>
      <c r="T2386" s="2"/>
      <c r="U2386" s="2"/>
      <c r="V2386" s="2"/>
      <c r="W2386" s="2"/>
      <c r="X2386" s="55"/>
      <c r="Y2386" s="62"/>
      <c r="Z2386" s="62"/>
      <c r="AA2386" s="62"/>
      <c r="AB2386" s="62"/>
      <c r="AC2386" s="68"/>
      <c r="AD2386" s="2"/>
      <c r="AE2386" s="2"/>
      <c r="AF2386" s="2"/>
      <c r="AG2386" s="2"/>
      <c r="AH2386" s="55"/>
      <c r="AI2386" s="72"/>
      <c r="AJ2386" s="72"/>
      <c r="AK2386" s="72"/>
      <c r="AL2386" s="72"/>
      <c r="AM2386" s="80"/>
      <c r="AN2386" s="2"/>
      <c r="AO2386" s="2"/>
      <c r="AP2386" s="2"/>
      <c r="AQ2386" s="2"/>
      <c r="AR2386" s="55"/>
      <c r="AS2386" s="85" t="s">
        <v>671</v>
      </c>
      <c r="AT2386" s="85"/>
      <c r="AU2386" s="85"/>
      <c r="AV2386" s="85">
        <v>0.25729999999999997</v>
      </c>
      <c r="AW2386" s="100">
        <v>350.84</v>
      </c>
      <c r="AX2386" s="2"/>
      <c r="AY2386" s="2"/>
      <c r="AZ2386" s="2"/>
      <c r="BA2386" s="2"/>
      <c r="BB2386" s="55"/>
      <c r="BC2386" s="105"/>
      <c r="BD2386" s="105"/>
      <c r="BE2386" s="105"/>
      <c r="BF2386" s="105"/>
      <c r="BG2386" s="109"/>
      <c r="BH2386" s="2"/>
      <c r="BI2386" s="2"/>
      <c r="BJ2386" s="2"/>
      <c r="BK2386" s="2"/>
      <c r="BL2386" s="55"/>
      <c r="BM2386" s="48"/>
      <c r="BN2386" s="48"/>
      <c r="BO2386" s="48"/>
      <c r="BP2386" s="48"/>
      <c r="BQ2386" s="117"/>
      <c r="BR2386" s="2"/>
      <c r="BS2386" s="2"/>
      <c r="BT2386" s="2"/>
      <c r="BU2386" s="2"/>
      <c r="BV2386" s="55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18" t="s">
        <v>5</v>
      </c>
      <c r="H2387" s="3">
        <v>2024</v>
      </c>
      <c r="I2387" s="20" t="s">
        <v>286</v>
      </c>
      <c r="J2387" s="185" t="s">
        <v>337</v>
      </c>
      <c r="K2387" s="185" t="s">
        <v>318</v>
      </c>
      <c r="L2387" s="187">
        <f t="shared" si="77"/>
        <v>0</v>
      </c>
      <c r="M2387" s="187">
        <f t="shared" si="78"/>
        <v>0</v>
      </c>
      <c r="N2387" s="186"/>
      <c r="O2387" s="53"/>
      <c r="P2387" s="53"/>
      <c r="Q2387" s="53"/>
      <c r="R2387" s="53"/>
      <c r="S2387" s="54"/>
      <c r="T2387" s="8"/>
      <c r="U2387" s="8"/>
      <c r="V2387" s="8"/>
      <c r="W2387" s="8"/>
      <c r="X2387" s="122"/>
      <c r="Y2387" s="135"/>
      <c r="Z2387" s="135"/>
      <c r="AA2387" s="135"/>
      <c r="AB2387" s="135"/>
      <c r="AC2387" s="136"/>
      <c r="AD2387" s="8"/>
      <c r="AE2387" s="8"/>
      <c r="AF2387" s="8"/>
      <c r="AG2387" s="8"/>
      <c r="AH2387" s="122"/>
      <c r="AI2387" s="137"/>
      <c r="AJ2387" s="137"/>
      <c r="AK2387" s="137"/>
      <c r="AL2387" s="137"/>
      <c r="AM2387" s="138"/>
      <c r="AN2387" s="8"/>
      <c r="AO2387" s="8"/>
      <c r="AP2387" s="8"/>
      <c r="AQ2387" s="8"/>
      <c r="AR2387" s="122"/>
      <c r="AS2387" s="139"/>
      <c r="AT2387" s="139"/>
      <c r="AU2387" s="139"/>
      <c r="AV2387" s="139"/>
      <c r="AW2387" s="140"/>
      <c r="AX2387" s="8"/>
      <c r="AY2387" s="8"/>
      <c r="AZ2387" s="8"/>
      <c r="BA2387" s="8"/>
      <c r="BB2387" s="122"/>
      <c r="BC2387" s="141"/>
      <c r="BD2387" s="141"/>
      <c r="BE2387" s="141"/>
      <c r="BF2387" s="141"/>
      <c r="BG2387" s="142"/>
      <c r="BH2387" s="8"/>
      <c r="BI2387" s="8"/>
      <c r="BJ2387" s="8"/>
      <c r="BK2387" s="8"/>
      <c r="BL2387" s="122"/>
      <c r="BM2387" s="143"/>
      <c r="BN2387" s="143"/>
      <c r="BO2387" s="143"/>
      <c r="BP2387" s="143"/>
      <c r="BQ2387" s="144"/>
      <c r="BR2387" s="8"/>
      <c r="BS2387" s="8"/>
      <c r="BT2387" s="8"/>
      <c r="BU2387" s="8"/>
      <c r="BV2387" s="122"/>
    </row>
    <row r="2388" spans="1:74" ht="28.8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18" t="s">
        <v>5</v>
      </c>
      <c r="H2388" s="3">
        <v>2024</v>
      </c>
      <c r="I2388" s="20" t="s">
        <v>286</v>
      </c>
      <c r="J2388" s="185" t="s">
        <v>338</v>
      </c>
      <c r="K2388" s="185" t="s">
        <v>339</v>
      </c>
      <c r="L2388" s="187">
        <f t="shared" si="77"/>
        <v>0</v>
      </c>
      <c r="M2388" s="187">
        <f t="shared" si="78"/>
        <v>0</v>
      </c>
      <c r="N2388" s="186"/>
      <c r="O2388" s="53"/>
      <c r="P2388" s="53"/>
      <c r="Q2388" s="53"/>
      <c r="R2388" s="53"/>
      <c r="S2388" s="54"/>
      <c r="T2388" s="8"/>
      <c r="U2388" s="8"/>
      <c r="V2388" s="8"/>
      <c r="W2388" s="8"/>
      <c r="X2388" s="122"/>
      <c r="Y2388" s="135"/>
      <c r="Z2388" s="135"/>
      <c r="AA2388" s="135"/>
      <c r="AB2388" s="135"/>
      <c r="AC2388" s="136"/>
      <c r="AD2388" s="8"/>
      <c r="AE2388" s="8"/>
      <c r="AF2388" s="8"/>
      <c r="AG2388" s="8"/>
      <c r="AH2388" s="122"/>
      <c r="AI2388" s="137"/>
      <c r="AJ2388" s="137"/>
      <c r="AK2388" s="137"/>
      <c r="AL2388" s="137"/>
      <c r="AM2388" s="138"/>
      <c r="AN2388" s="8"/>
      <c r="AO2388" s="8"/>
      <c r="AP2388" s="8"/>
      <c r="AQ2388" s="8"/>
      <c r="AR2388" s="122"/>
      <c r="AS2388" s="139"/>
      <c r="AT2388" s="139"/>
      <c r="AU2388" s="139"/>
      <c r="AV2388" s="139"/>
      <c r="AW2388" s="140"/>
      <c r="AX2388" s="8"/>
      <c r="AY2388" s="8"/>
      <c r="AZ2388" s="8"/>
      <c r="BA2388" s="8"/>
      <c r="BB2388" s="122"/>
      <c r="BC2388" s="141"/>
      <c r="BD2388" s="141"/>
      <c r="BE2388" s="141"/>
      <c r="BF2388" s="141"/>
      <c r="BG2388" s="142"/>
      <c r="BH2388" s="8"/>
      <c r="BI2388" s="8"/>
      <c r="BJ2388" s="8"/>
      <c r="BK2388" s="8"/>
      <c r="BL2388" s="122"/>
      <c r="BM2388" s="143"/>
      <c r="BN2388" s="143"/>
      <c r="BO2388" s="143"/>
      <c r="BP2388" s="143"/>
      <c r="BQ2388" s="144"/>
      <c r="BR2388" s="8"/>
      <c r="BS2388" s="8"/>
      <c r="BT2388" s="8"/>
      <c r="BU2388" s="8"/>
      <c r="BV2388" s="122"/>
    </row>
    <row r="2389" spans="1:74" ht="28.8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18" t="s">
        <v>5</v>
      </c>
      <c r="H2389" s="3">
        <v>2024</v>
      </c>
      <c r="I2389" s="20" t="s">
        <v>286</v>
      </c>
      <c r="J2389" s="185" t="s">
        <v>340</v>
      </c>
      <c r="K2389" s="185" t="s">
        <v>318</v>
      </c>
      <c r="L2389" s="187">
        <f t="shared" si="77"/>
        <v>0</v>
      </c>
      <c r="M2389" s="187">
        <f t="shared" si="78"/>
        <v>0</v>
      </c>
      <c r="N2389" s="186"/>
      <c r="O2389" s="53"/>
      <c r="P2389" s="53"/>
      <c r="Q2389" s="53"/>
      <c r="R2389" s="53"/>
      <c r="S2389" s="54"/>
      <c r="T2389" s="8"/>
      <c r="U2389" s="8"/>
      <c r="V2389" s="8"/>
      <c r="W2389" s="8"/>
      <c r="X2389" s="122"/>
      <c r="Y2389" s="135"/>
      <c r="Z2389" s="135"/>
      <c r="AA2389" s="135"/>
      <c r="AB2389" s="135"/>
      <c r="AC2389" s="136"/>
      <c r="AD2389" s="8"/>
      <c r="AE2389" s="8"/>
      <c r="AF2389" s="8"/>
      <c r="AG2389" s="8"/>
      <c r="AH2389" s="122"/>
      <c r="AI2389" s="137"/>
      <c r="AJ2389" s="137"/>
      <c r="AK2389" s="137"/>
      <c r="AL2389" s="137"/>
      <c r="AM2389" s="138"/>
      <c r="AN2389" s="8"/>
      <c r="AO2389" s="8"/>
      <c r="AP2389" s="8"/>
      <c r="AQ2389" s="8"/>
      <c r="AR2389" s="122"/>
      <c r="AS2389" s="139"/>
      <c r="AT2389" s="139"/>
      <c r="AU2389" s="139"/>
      <c r="AV2389" s="139"/>
      <c r="AW2389" s="140"/>
      <c r="AX2389" s="8"/>
      <c r="AY2389" s="8"/>
      <c r="AZ2389" s="8"/>
      <c r="BA2389" s="8"/>
      <c r="BB2389" s="122"/>
      <c r="BC2389" s="141"/>
      <c r="BD2389" s="141"/>
      <c r="BE2389" s="141"/>
      <c r="BF2389" s="141"/>
      <c r="BG2389" s="142"/>
      <c r="BH2389" s="8"/>
      <c r="BI2389" s="8"/>
      <c r="BJ2389" s="8"/>
      <c r="BK2389" s="8"/>
      <c r="BL2389" s="122"/>
      <c r="BM2389" s="143"/>
      <c r="BN2389" s="143"/>
      <c r="BO2389" s="143"/>
      <c r="BP2389" s="143"/>
      <c r="BQ2389" s="144"/>
      <c r="BR2389" s="8"/>
      <c r="BS2389" s="8"/>
      <c r="BT2389" s="8"/>
      <c r="BU2389" s="8"/>
      <c r="BV2389" s="122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18" t="s">
        <v>5</v>
      </c>
      <c r="H2390" s="3">
        <v>2024</v>
      </c>
      <c r="I2390" s="20" t="s">
        <v>286</v>
      </c>
      <c r="J2390" s="185" t="s">
        <v>341</v>
      </c>
      <c r="K2390" s="185" t="s">
        <v>320</v>
      </c>
      <c r="L2390" s="187">
        <f t="shared" si="77"/>
        <v>0</v>
      </c>
      <c r="M2390" s="187">
        <f t="shared" si="78"/>
        <v>0</v>
      </c>
      <c r="N2390" s="186"/>
      <c r="O2390" s="53"/>
      <c r="P2390" s="53"/>
      <c r="Q2390" s="53"/>
      <c r="R2390" s="53"/>
      <c r="S2390" s="54"/>
      <c r="T2390" s="8"/>
      <c r="U2390" s="8"/>
      <c r="V2390" s="8"/>
      <c r="W2390" s="8"/>
      <c r="X2390" s="122"/>
      <c r="Y2390" s="135"/>
      <c r="Z2390" s="135"/>
      <c r="AA2390" s="135"/>
      <c r="AB2390" s="135"/>
      <c r="AC2390" s="136"/>
      <c r="AD2390" s="8"/>
      <c r="AE2390" s="8"/>
      <c r="AF2390" s="8"/>
      <c r="AG2390" s="8"/>
      <c r="AH2390" s="122"/>
      <c r="AI2390" s="137"/>
      <c r="AJ2390" s="137"/>
      <c r="AK2390" s="137"/>
      <c r="AL2390" s="137"/>
      <c r="AM2390" s="138"/>
      <c r="AN2390" s="8"/>
      <c r="AO2390" s="8"/>
      <c r="AP2390" s="8"/>
      <c r="AQ2390" s="8"/>
      <c r="AR2390" s="122"/>
      <c r="AS2390" s="139"/>
      <c r="AT2390" s="139"/>
      <c r="AU2390" s="139"/>
      <c r="AV2390" s="139"/>
      <c r="AW2390" s="140"/>
      <c r="AX2390" s="8"/>
      <c r="AY2390" s="8"/>
      <c r="AZ2390" s="8"/>
      <c r="BA2390" s="8"/>
      <c r="BB2390" s="122"/>
      <c r="BC2390" s="141"/>
      <c r="BD2390" s="141"/>
      <c r="BE2390" s="141"/>
      <c r="BF2390" s="141"/>
      <c r="BG2390" s="142"/>
      <c r="BH2390" s="8"/>
      <c r="BI2390" s="8"/>
      <c r="BJ2390" s="8"/>
      <c r="BK2390" s="8"/>
      <c r="BL2390" s="122"/>
      <c r="BM2390" s="143"/>
      <c r="BN2390" s="143"/>
      <c r="BO2390" s="143"/>
      <c r="BP2390" s="143"/>
      <c r="BQ2390" s="144"/>
      <c r="BR2390" s="8"/>
      <c r="BS2390" s="8"/>
      <c r="BT2390" s="8"/>
      <c r="BU2390" s="8"/>
      <c r="BV2390" s="122"/>
    </row>
    <row r="2391" spans="1:74" ht="28.8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18" t="s">
        <v>5</v>
      </c>
      <c r="H2391" s="3">
        <v>2024</v>
      </c>
      <c r="I2391" s="20" t="s">
        <v>286</v>
      </c>
      <c r="J2391" s="185" t="s">
        <v>342</v>
      </c>
      <c r="K2391" s="185" t="s">
        <v>320</v>
      </c>
      <c r="L2391" s="187">
        <f t="shared" si="77"/>
        <v>0</v>
      </c>
      <c r="M2391" s="187">
        <f t="shared" si="78"/>
        <v>0</v>
      </c>
      <c r="N2391" s="186"/>
      <c r="O2391" s="53"/>
      <c r="P2391" s="53"/>
      <c r="Q2391" s="53"/>
      <c r="R2391" s="53"/>
      <c r="S2391" s="54"/>
      <c r="T2391" s="8"/>
      <c r="U2391" s="8"/>
      <c r="V2391" s="8"/>
      <c r="W2391" s="8"/>
      <c r="X2391" s="122"/>
      <c r="Y2391" s="135"/>
      <c r="Z2391" s="135"/>
      <c r="AA2391" s="135"/>
      <c r="AB2391" s="135"/>
      <c r="AC2391" s="136"/>
      <c r="AD2391" s="8"/>
      <c r="AE2391" s="8"/>
      <c r="AF2391" s="8"/>
      <c r="AG2391" s="8"/>
      <c r="AH2391" s="122"/>
      <c r="AI2391" s="137"/>
      <c r="AJ2391" s="137"/>
      <c r="AK2391" s="137"/>
      <c r="AL2391" s="137"/>
      <c r="AM2391" s="138"/>
      <c r="AN2391" s="8"/>
      <c r="AO2391" s="8"/>
      <c r="AP2391" s="8"/>
      <c r="AQ2391" s="8"/>
      <c r="AR2391" s="122"/>
      <c r="AS2391" s="139"/>
      <c r="AT2391" s="139"/>
      <c r="AU2391" s="139"/>
      <c r="AV2391" s="139"/>
      <c r="AW2391" s="140"/>
      <c r="AX2391" s="8"/>
      <c r="AY2391" s="8"/>
      <c r="AZ2391" s="8"/>
      <c r="BA2391" s="8"/>
      <c r="BB2391" s="122"/>
      <c r="BC2391" s="141"/>
      <c r="BD2391" s="141"/>
      <c r="BE2391" s="141"/>
      <c r="BF2391" s="141"/>
      <c r="BG2391" s="142"/>
      <c r="BH2391" s="8"/>
      <c r="BI2391" s="8"/>
      <c r="BJ2391" s="8"/>
      <c r="BK2391" s="8"/>
      <c r="BL2391" s="122"/>
      <c r="BM2391" s="143"/>
      <c r="BN2391" s="143"/>
      <c r="BO2391" s="143"/>
      <c r="BP2391" s="143"/>
      <c r="BQ2391" s="144"/>
      <c r="BR2391" s="8"/>
      <c r="BS2391" s="8"/>
      <c r="BT2391" s="8"/>
      <c r="BU2391" s="8"/>
      <c r="BV2391" s="122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18" t="s">
        <v>5</v>
      </c>
      <c r="H2392" s="3">
        <v>2024</v>
      </c>
      <c r="I2392" s="20" t="s">
        <v>286</v>
      </c>
      <c r="J2392" s="185" t="s">
        <v>343</v>
      </c>
      <c r="K2392" s="185" t="s">
        <v>339</v>
      </c>
      <c r="L2392" s="187">
        <f t="shared" si="77"/>
        <v>0</v>
      </c>
      <c r="M2392" s="187">
        <f t="shared" si="78"/>
        <v>0</v>
      </c>
      <c r="N2392" s="186"/>
      <c r="O2392" s="53"/>
      <c r="P2392" s="53"/>
      <c r="Q2392" s="53"/>
      <c r="R2392" s="53"/>
      <c r="S2392" s="54"/>
      <c r="T2392" s="8"/>
      <c r="U2392" s="8"/>
      <c r="V2392" s="8"/>
      <c r="W2392" s="8"/>
      <c r="X2392" s="122"/>
      <c r="Y2392" s="135"/>
      <c r="Z2392" s="135"/>
      <c r="AA2392" s="135"/>
      <c r="AB2392" s="135"/>
      <c r="AC2392" s="136"/>
      <c r="AD2392" s="8"/>
      <c r="AE2392" s="8"/>
      <c r="AF2392" s="8"/>
      <c r="AG2392" s="8"/>
      <c r="AH2392" s="122"/>
      <c r="AI2392" s="137"/>
      <c r="AJ2392" s="137"/>
      <c r="AK2392" s="137"/>
      <c r="AL2392" s="137"/>
      <c r="AM2392" s="138"/>
      <c r="AN2392" s="8"/>
      <c r="AO2392" s="8"/>
      <c r="AP2392" s="8"/>
      <c r="AQ2392" s="8"/>
      <c r="AR2392" s="122"/>
      <c r="AS2392" s="139"/>
      <c r="AT2392" s="139"/>
      <c r="AU2392" s="139"/>
      <c r="AV2392" s="139"/>
      <c r="AW2392" s="140"/>
      <c r="AX2392" s="8"/>
      <c r="AY2392" s="8"/>
      <c r="AZ2392" s="8"/>
      <c r="BA2392" s="8"/>
      <c r="BB2392" s="122"/>
      <c r="BC2392" s="141"/>
      <c r="BD2392" s="141"/>
      <c r="BE2392" s="141"/>
      <c r="BF2392" s="141"/>
      <c r="BG2392" s="142"/>
      <c r="BH2392" s="8"/>
      <c r="BI2392" s="8"/>
      <c r="BJ2392" s="8"/>
      <c r="BK2392" s="8"/>
      <c r="BL2392" s="122"/>
      <c r="BM2392" s="143"/>
      <c r="BN2392" s="143"/>
      <c r="BO2392" s="143"/>
      <c r="BP2392" s="143"/>
      <c r="BQ2392" s="144"/>
      <c r="BR2392" s="8"/>
      <c r="BS2392" s="8"/>
      <c r="BT2392" s="8"/>
      <c r="BU2392" s="8"/>
      <c r="BV2392" s="122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18" t="s">
        <v>5</v>
      </c>
      <c r="H2393" s="3">
        <v>2024</v>
      </c>
      <c r="I2393" s="20" t="s">
        <v>288</v>
      </c>
      <c r="J2393" s="185" t="s">
        <v>344</v>
      </c>
      <c r="K2393" s="185" t="s">
        <v>318</v>
      </c>
      <c r="L2393" s="187">
        <f t="shared" si="77"/>
        <v>0</v>
      </c>
      <c r="M2393" s="187">
        <f t="shared" si="78"/>
        <v>0</v>
      </c>
      <c r="N2393" s="186"/>
      <c r="O2393" s="53"/>
      <c r="P2393" s="53"/>
      <c r="Q2393" s="53"/>
      <c r="R2393" s="53"/>
      <c r="S2393" s="54"/>
      <c r="T2393" s="8"/>
      <c r="U2393" s="8"/>
      <c r="V2393" s="8"/>
      <c r="W2393" s="8"/>
      <c r="X2393" s="122"/>
      <c r="Y2393" s="135"/>
      <c r="Z2393" s="135"/>
      <c r="AA2393" s="135"/>
      <c r="AB2393" s="135"/>
      <c r="AC2393" s="136"/>
      <c r="AD2393" s="8"/>
      <c r="AE2393" s="8"/>
      <c r="AF2393" s="8"/>
      <c r="AG2393" s="8"/>
      <c r="AH2393" s="122"/>
      <c r="AI2393" s="137"/>
      <c r="AJ2393" s="137"/>
      <c r="AK2393" s="137"/>
      <c r="AL2393" s="137"/>
      <c r="AM2393" s="138"/>
      <c r="AN2393" s="8"/>
      <c r="AO2393" s="8"/>
      <c r="AP2393" s="8"/>
      <c r="AQ2393" s="8"/>
      <c r="AR2393" s="122"/>
      <c r="AS2393" s="139"/>
      <c r="AT2393" s="139"/>
      <c r="AU2393" s="139"/>
      <c r="AV2393" s="139"/>
      <c r="AW2393" s="140"/>
      <c r="AX2393" s="8"/>
      <c r="AY2393" s="8"/>
      <c r="AZ2393" s="8"/>
      <c r="BA2393" s="8"/>
      <c r="BB2393" s="122"/>
      <c r="BC2393" s="141"/>
      <c r="BD2393" s="141"/>
      <c r="BE2393" s="141"/>
      <c r="BF2393" s="141"/>
      <c r="BG2393" s="142"/>
      <c r="BH2393" s="8"/>
      <c r="BI2393" s="8"/>
      <c r="BJ2393" s="8"/>
      <c r="BK2393" s="8"/>
      <c r="BL2393" s="122"/>
      <c r="BM2393" s="143"/>
      <c r="BN2393" s="143"/>
      <c r="BO2393" s="143"/>
      <c r="BP2393" s="143"/>
      <c r="BQ2393" s="144"/>
      <c r="BR2393" s="8"/>
      <c r="BS2393" s="8"/>
      <c r="BT2393" s="8"/>
      <c r="BU2393" s="8"/>
      <c r="BV2393" s="122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18" t="s">
        <v>5</v>
      </c>
      <c r="H2394" s="3">
        <v>2024</v>
      </c>
      <c r="I2394" s="20" t="s">
        <v>288</v>
      </c>
      <c r="J2394" s="184" t="s">
        <v>351</v>
      </c>
      <c r="K2394" s="184" t="s">
        <v>318</v>
      </c>
      <c r="L2394" s="187">
        <f t="shared" si="77"/>
        <v>0</v>
      </c>
      <c r="M2394" s="187">
        <f t="shared" si="78"/>
        <v>0</v>
      </c>
      <c r="N2394" s="186"/>
      <c r="O2394" s="53"/>
      <c r="P2394" s="53"/>
      <c r="Q2394" s="53"/>
      <c r="R2394" s="53"/>
      <c r="S2394" s="54"/>
      <c r="T2394" s="8"/>
      <c r="U2394" s="8"/>
      <c r="V2394" s="8"/>
      <c r="W2394" s="8"/>
      <c r="X2394" s="122"/>
      <c r="Y2394" s="135"/>
      <c r="Z2394" s="135"/>
      <c r="AA2394" s="135"/>
      <c r="AB2394" s="135"/>
      <c r="AC2394" s="136"/>
      <c r="AD2394" s="8"/>
      <c r="AE2394" s="8"/>
      <c r="AF2394" s="8"/>
      <c r="AG2394" s="8"/>
      <c r="AH2394" s="122"/>
      <c r="AI2394" s="137"/>
      <c r="AJ2394" s="137"/>
      <c r="AK2394" s="137"/>
      <c r="AL2394" s="137"/>
      <c r="AM2394" s="138"/>
      <c r="AN2394" s="8"/>
      <c r="AO2394" s="8"/>
      <c r="AP2394" s="8"/>
      <c r="AQ2394" s="8"/>
      <c r="AR2394" s="122"/>
      <c r="AS2394" s="139"/>
      <c r="AT2394" s="139"/>
      <c r="AU2394" s="139"/>
      <c r="AV2394" s="139"/>
      <c r="AW2394" s="140"/>
      <c r="AX2394" s="8"/>
      <c r="AY2394" s="8"/>
      <c r="AZ2394" s="8"/>
      <c r="BA2394" s="8"/>
      <c r="BB2394" s="122"/>
      <c r="BC2394" s="141"/>
      <c r="BD2394" s="141"/>
      <c r="BE2394" s="141"/>
      <c r="BF2394" s="141"/>
      <c r="BG2394" s="142"/>
      <c r="BH2394" s="8"/>
      <c r="BI2394" s="8"/>
      <c r="BJ2394" s="8"/>
      <c r="BK2394" s="8"/>
      <c r="BL2394" s="122"/>
      <c r="BM2394" s="143"/>
      <c r="BN2394" s="143"/>
      <c r="BO2394" s="143"/>
      <c r="BP2394" s="143"/>
      <c r="BQ2394" s="144"/>
      <c r="BR2394" s="8"/>
      <c r="BS2394" s="8"/>
      <c r="BT2394" s="8"/>
      <c r="BU2394" s="8"/>
      <c r="BV2394" s="122"/>
    </row>
    <row r="2395" spans="1:74" ht="28.8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18" t="s">
        <v>5</v>
      </c>
      <c r="H2395" s="3">
        <v>2024</v>
      </c>
      <c r="I2395" s="20" t="s">
        <v>288</v>
      </c>
      <c r="J2395" s="184" t="s">
        <v>352</v>
      </c>
      <c r="K2395" s="184" t="s">
        <v>321</v>
      </c>
      <c r="L2395" s="187">
        <f t="shared" si="77"/>
        <v>0</v>
      </c>
      <c r="M2395" s="187">
        <f t="shared" si="78"/>
        <v>0</v>
      </c>
      <c r="N2395" s="186"/>
      <c r="O2395" s="33"/>
      <c r="P2395" s="33"/>
      <c r="Q2395" s="33"/>
      <c r="R2395" s="33"/>
      <c r="S2395" s="42"/>
      <c r="T2395" s="2"/>
      <c r="U2395" s="2"/>
      <c r="V2395" s="2"/>
      <c r="W2395" s="2"/>
      <c r="X2395" s="55"/>
      <c r="Y2395" s="62"/>
      <c r="Z2395" s="62"/>
      <c r="AA2395" s="62"/>
      <c r="AB2395" s="62"/>
      <c r="AC2395" s="68"/>
      <c r="AD2395" s="2"/>
      <c r="AE2395" s="2"/>
      <c r="AF2395" s="2"/>
      <c r="AG2395" s="2"/>
      <c r="AH2395" s="55"/>
      <c r="AI2395" s="72"/>
      <c r="AJ2395" s="72"/>
      <c r="AK2395" s="72"/>
      <c r="AL2395" s="72"/>
      <c r="AM2395" s="80"/>
      <c r="AN2395" s="2"/>
      <c r="AO2395" s="2"/>
      <c r="AP2395" s="2"/>
      <c r="AQ2395" s="2"/>
      <c r="AR2395" s="55"/>
      <c r="AS2395" s="85"/>
      <c r="AT2395" s="85"/>
      <c r="AU2395" s="85"/>
      <c r="AV2395" s="85"/>
      <c r="AW2395" s="100"/>
      <c r="AX2395" s="2"/>
      <c r="AY2395" s="2"/>
      <c r="AZ2395" s="2"/>
      <c r="BA2395" s="2"/>
      <c r="BB2395" s="55"/>
      <c r="BC2395" s="105"/>
      <c r="BD2395" s="105"/>
      <c r="BE2395" s="105"/>
      <c r="BF2395" s="105"/>
      <c r="BG2395" s="109"/>
      <c r="BH2395" s="2"/>
      <c r="BI2395" s="2"/>
      <c r="BJ2395" s="2"/>
      <c r="BK2395" s="2"/>
      <c r="BL2395" s="55"/>
      <c r="BM2395" s="48"/>
      <c r="BN2395" s="48"/>
      <c r="BO2395" s="48"/>
      <c r="BP2395" s="48"/>
      <c r="BQ2395" s="117"/>
      <c r="BR2395" s="2"/>
      <c r="BS2395" s="2"/>
      <c r="BT2395" s="2"/>
      <c r="BU2395" s="2"/>
      <c r="BV2395" s="55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18" t="s">
        <v>5</v>
      </c>
      <c r="H2396" s="3">
        <v>2024</v>
      </c>
      <c r="I2396" s="20" t="s">
        <v>288</v>
      </c>
      <c r="J2396" s="184" t="s">
        <v>345</v>
      </c>
      <c r="K2396" s="184" t="s">
        <v>318</v>
      </c>
      <c r="L2396" s="187">
        <f t="shared" si="77"/>
        <v>0</v>
      </c>
      <c r="M2396" s="187">
        <f t="shared" si="78"/>
        <v>0</v>
      </c>
      <c r="N2396" s="186"/>
      <c r="O2396" s="34"/>
      <c r="P2396" s="33"/>
      <c r="Q2396" s="33"/>
      <c r="R2396" s="33"/>
      <c r="S2396" s="42"/>
      <c r="T2396" s="3"/>
      <c r="U2396" s="2"/>
      <c r="V2396" s="2"/>
      <c r="W2396" s="2"/>
      <c r="X2396" s="55"/>
      <c r="Y2396" s="64"/>
      <c r="Z2396" s="62"/>
      <c r="AA2396" s="62"/>
      <c r="AB2396" s="62"/>
      <c r="AC2396" s="68"/>
      <c r="AD2396" s="3"/>
      <c r="AE2396" s="2"/>
      <c r="AF2396" s="2"/>
      <c r="AG2396" s="2"/>
      <c r="AH2396" s="55"/>
      <c r="AI2396" s="73"/>
      <c r="AJ2396" s="72"/>
      <c r="AK2396" s="72"/>
      <c r="AL2396" s="72"/>
      <c r="AM2396" s="80"/>
      <c r="AN2396" s="3"/>
      <c r="AO2396" s="2"/>
      <c r="AP2396" s="2"/>
      <c r="AQ2396" s="2"/>
      <c r="AR2396" s="55"/>
      <c r="AS2396" s="86"/>
      <c r="AT2396" s="85"/>
      <c r="AU2396" s="85"/>
      <c r="AV2396" s="85"/>
      <c r="AW2396" s="100"/>
      <c r="AX2396" s="3"/>
      <c r="AY2396" s="2"/>
      <c r="AZ2396" s="2"/>
      <c r="BA2396" s="2"/>
      <c r="BB2396" s="55"/>
      <c r="BC2396" s="106"/>
      <c r="BD2396" s="105"/>
      <c r="BE2396" s="105"/>
      <c r="BF2396" s="105"/>
      <c r="BG2396" s="109"/>
      <c r="BH2396" s="3"/>
      <c r="BI2396" s="2"/>
      <c r="BJ2396" s="2"/>
      <c r="BK2396" s="2"/>
      <c r="BL2396" s="55"/>
      <c r="BM2396" s="49"/>
      <c r="BN2396" s="48"/>
      <c r="BO2396" s="48"/>
      <c r="BP2396" s="48"/>
      <c r="BQ2396" s="117"/>
      <c r="BR2396" s="3"/>
      <c r="BS2396" s="2"/>
      <c r="BT2396" s="2"/>
      <c r="BU2396" s="2"/>
      <c r="BV2396" s="55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18" t="s">
        <v>5</v>
      </c>
      <c r="H2397" s="3">
        <v>2024</v>
      </c>
      <c r="I2397" s="20" t="s">
        <v>289</v>
      </c>
      <c r="J2397" s="184" t="s">
        <v>268</v>
      </c>
      <c r="K2397" s="184" t="s">
        <v>318</v>
      </c>
      <c r="L2397" s="187">
        <f t="shared" si="77"/>
        <v>8.6999999999999994E-2</v>
      </c>
      <c r="M2397" s="187">
        <f t="shared" si="78"/>
        <v>170</v>
      </c>
      <c r="N2397" s="186" t="s">
        <v>517</v>
      </c>
      <c r="O2397" s="33"/>
      <c r="P2397" s="33"/>
      <c r="Q2397" s="33"/>
      <c r="R2397" s="33"/>
      <c r="S2397" s="42"/>
      <c r="T2397" s="2"/>
      <c r="U2397" s="2"/>
      <c r="V2397" s="2"/>
      <c r="W2397" s="2"/>
      <c r="X2397" s="55"/>
      <c r="Y2397" s="62"/>
      <c r="Z2397" s="62"/>
      <c r="AA2397" s="62"/>
      <c r="AB2397" s="62"/>
      <c r="AC2397" s="68"/>
      <c r="AD2397" s="2"/>
      <c r="AE2397" s="2"/>
      <c r="AF2397" s="2"/>
      <c r="AG2397" s="2"/>
      <c r="AH2397" s="55"/>
      <c r="AI2397" s="72"/>
      <c r="AJ2397" s="72"/>
      <c r="AK2397" s="72"/>
      <c r="AL2397" s="72"/>
      <c r="AM2397" s="80"/>
      <c r="AN2397" s="2"/>
      <c r="AO2397" s="2"/>
      <c r="AP2397" s="2"/>
      <c r="AQ2397" s="2"/>
      <c r="AR2397" s="55"/>
      <c r="AS2397" s="85"/>
      <c r="AT2397" s="85"/>
      <c r="AU2397" s="85"/>
      <c r="AV2397" s="85"/>
      <c r="AW2397" s="100"/>
      <c r="AX2397" s="2"/>
      <c r="AY2397" s="2"/>
      <c r="AZ2397" s="2"/>
      <c r="BA2397" s="2"/>
      <c r="BB2397" s="55"/>
      <c r="BC2397" s="105"/>
      <c r="BD2397" s="105"/>
      <c r="BE2397" s="105"/>
      <c r="BF2397" s="105"/>
      <c r="BG2397" s="109"/>
      <c r="BH2397" s="2"/>
      <c r="BI2397" s="2"/>
      <c r="BJ2397" s="2"/>
      <c r="BK2397" s="2"/>
      <c r="BL2397" s="55"/>
      <c r="BM2397" s="48"/>
      <c r="BN2397" s="48"/>
      <c r="BO2397" s="48"/>
      <c r="BP2397" s="48"/>
      <c r="BQ2397" s="117"/>
      <c r="BR2397" s="2" t="s">
        <v>517</v>
      </c>
      <c r="BS2397" s="2"/>
      <c r="BT2397" s="2"/>
      <c r="BU2397" s="2">
        <v>8.6999999999999994E-2</v>
      </c>
      <c r="BV2397" s="55">
        <v>170</v>
      </c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18" t="s">
        <v>5</v>
      </c>
      <c r="H2398" s="3">
        <v>2024</v>
      </c>
      <c r="I2398" s="20" t="s">
        <v>289</v>
      </c>
      <c r="J2398" s="184" t="s">
        <v>292</v>
      </c>
      <c r="K2398" s="184" t="s">
        <v>318</v>
      </c>
      <c r="L2398" s="187">
        <f t="shared" si="77"/>
        <v>0</v>
      </c>
      <c r="M2398" s="187">
        <f t="shared" si="78"/>
        <v>0</v>
      </c>
      <c r="N2398" s="186"/>
      <c r="O2398" s="33"/>
      <c r="P2398" s="33"/>
      <c r="Q2398" s="33"/>
      <c r="R2398" s="33"/>
      <c r="S2398" s="42"/>
      <c r="T2398" s="2"/>
      <c r="U2398" s="2"/>
      <c r="V2398" s="2"/>
      <c r="W2398" s="2"/>
      <c r="X2398" s="55"/>
      <c r="Y2398" s="62"/>
      <c r="Z2398" s="62"/>
      <c r="AA2398" s="62"/>
      <c r="AB2398" s="62"/>
      <c r="AC2398" s="68"/>
      <c r="AD2398" s="2"/>
      <c r="AE2398" s="2"/>
      <c r="AF2398" s="2"/>
      <c r="AG2398" s="2"/>
      <c r="AH2398" s="55"/>
      <c r="AI2398" s="72"/>
      <c r="AJ2398" s="72"/>
      <c r="AK2398" s="72"/>
      <c r="AL2398" s="72"/>
      <c r="AM2398" s="80"/>
      <c r="AN2398" s="2"/>
      <c r="AO2398" s="2"/>
      <c r="AP2398" s="2"/>
      <c r="AQ2398" s="2"/>
      <c r="AR2398" s="55"/>
      <c r="AS2398" s="85"/>
      <c r="AT2398" s="85"/>
      <c r="AU2398" s="85"/>
      <c r="AV2398" s="85"/>
      <c r="AW2398" s="100"/>
      <c r="AX2398" s="2"/>
      <c r="AY2398" s="2"/>
      <c r="AZ2398" s="2"/>
      <c r="BA2398" s="2"/>
      <c r="BB2398" s="55"/>
      <c r="BC2398" s="105"/>
      <c r="BD2398" s="105"/>
      <c r="BE2398" s="105"/>
      <c r="BF2398" s="105"/>
      <c r="BG2398" s="109"/>
      <c r="BH2398" s="2"/>
      <c r="BI2398" s="2"/>
      <c r="BJ2398" s="2"/>
      <c r="BK2398" s="2"/>
      <c r="BL2398" s="55"/>
      <c r="BM2398" s="48"/>
      <c r="BN2398" s="48"/>
      <c r="BO2398" s="48"/>
      <c r="BP2398" s="48"/>
      <c r="BQ2398" s="117"/>
      <c r="BR2398" s="2"/>
      <c r="BS2398" s="2"/>
      <c r="BT2398" s="2"/>
      <c r="BU2398" s="2"/>
      <c r="BV2398" s="55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18" t="s">
        <v>5</v>
      </c>
      <c r="H2399" s="3">
        <v>2024</v>
      </c>
      <c r="I2399" s="20" t="s">
        <v>285</v>
      </c>
      <c r="J2399" s="184" t="s">
        <v>293</v>
      </c>
      <c r="K2399" s="184" t="s">
        <v>318</v>
      </c>
      <c r="L2399" s="187">
        <f t="shared" si="77"/>
        <v>0</v>
      </c>
      <c r="M2399" s="187">
        <f t="shared" si="78"/>
        <v>0</v>
      </c>
      <c r="N2399" s="186"/>
      <c r="O2399" s="33"/>
      <c r="P2399" s="33"/>
      <c r="Q2399" s="33"/>
      <c r="R2399" s="34"/>
      <c r="S2399" s="41"/>
      <c r="T2399" s="2"/>
      <c r="U2399" s="2"/>
      <c r="V2399" s="2"/>
      <c r="W2399" s="3"/>
      <c r="X2399" s="56"/>
      <c r="Y2399" s="62"/>
      <c r="Z2399" s="62"/>
      <c r="AA2399" s="62"/>
      <c r="AB2399" s="64"/>
      <c r="AC2399" s="69"/>
      <c r="AD2399" s="2"/>
      <c r="AE2399" s="2"/>
      <c r="AF2399" s="2"/>
      <c r="AG2399" s="3"/>
      <c r="AH2399" s="56"/>
      <c r="AI2399" s="72"/>
      <c r="AJ2399" s="72"/>
      <c r="AK2399" s="72"/>
      <c r="AL2399" s="73"/>
      <c r="AM2399" s="81"/>
      <c r="AN2399" s="2"/>
      <c r="AO2399" s="2"/>
      <c r="AP2399" s="2"/>
      <c r="AQ2399" s="3"/>
      <c r="AR2399" s="56"/>
      <c r="AS2399" s="85"/>
      <c r="AT2399" s="85"/>
      <c r="AU2399" s="85"/>
      <c r="AV2399" s="86"/>
      <c r="AW2399" s="101"/>
      <c r="AX2399" s="2"/>
      <c r="AY2399" s="2"/>
      <c r="AZ2399" s="2"/>
      <c r="BA2399" s="3"/>
      <c r="BB2399" s="56"/>
      <c r="BC2399" s="105"/>
      <c r="BD2399" s="105"/>
      <c r="BE2399" s="105"/>
      <c r="BF2399" s="106"/>
      <c r="BG2399" s="110"/>
      <c r="BH2399" s="2"/>
      <c r="BI2399" s="2"/>
      <c r="BJ2399" s="2"/>
      <c r="BK2399" s="3"/>
      <c r="BL2399" s="56"/>
      <c r="BM2399" s="48"/>
      <c r="BN2399" s="48"/>
      <c r="BO2399" s="48"/>
      <c r="BP2399" s="49"/>
      <c r="BQ2399" s="118"/>
      <c r="BR2399" s="2"/>
      <c r="BS2399" s="2"/>
      <c r="BT2399" s="2"/>
      <c r="BU2399" s="3"/>
      <c r="BV2399" s="56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18" t="s">
        <v>5</v>
      </c>
      <c r="H2400" s="3">
        <v>2024</v>
      </c>
      <c r="I2400" s="20" t="s">
        <v>287</v>
      </c>
      <c r="J2400" s="184" t="s">
        <v>269</v>
      </c>
      <c r="K2400" s="184" t="s">
        <v>320</v>
      </c>
      <c r="L2400" s="187">
        <f t="shared" si="77"/>
        <v>0</v>
      </c>
      <c r="M2400" s="187">
        <f t="shared" si="78"/>
        <v>0</v>
      </c>
      <c r="N2400" s="186"/>
      <c r="O2400" s="33"/>
      <c r="P2400" s="33"/>
      <c r="Q2400" s="33"/>
      <c r="R2400" s="33"/>
      <c r="S2400" s="42"/>
      <c r="T2400" s="2"/>
      <c r="U2400" s="2"/>
      <c r="V2400" s="2"/>
      <c r="W2400" s="2"/>
      <c r="X2400" s="55"/>
      <c r="Y2400" s="62"/>
      <c r="Z2400" s="62"/>
      <c r="AA2400" s="62"/>
      <c r="AB2400" s="64"/>
      <c r="AC2400" s="68"/>
      <c r="AD2400" s="2"/>
      <c r="AE2400" s="2"/>
      <c r="AF2400" s="2"/>
      <c r="AG2400" s="2"/>
      <c r="AH2400" s="55"/>
      <c r="AI2400" s="72"/>
      <c r="AJ2400" s="72"/>
      <c r="AK2400" s="72"/>
      <c r="AL2400" s="72"/>
      <c r="AM2400" s="80"/>
      <c r="AN2400" s="2"/>
      <c r="AO2400" s="2"/>
      <c r="AP2400" s="2"/>
      <c r="AQ2400" s="2"/>
      <c r="AR2400" s="55"/>
      <c r="AS2400" s="85"/>
      <c r="AT2400" s="85"/>
      <c r="AU2400" s="85"/>
      <c r="AV2400" s="85"/>
      <c r="AW2400" s="100"/>
      <c r="AX2400" s="2"/>
      <c r="AY2400" s="2"/>
      <c r="AZ2400" s="2"/>
      <c r="BA2400" s="2"/>
      <c r="BB2400" s="55"/>
      <c r="BC2400" s="105"/>
      <c r="BD2400" s="105"/>
      <c r="BE2400" s="105"/>
      <c r="BF2400" s="105"/>
      <c r="BG2400" s="109"/>
      <c r="BH2400" s="2"/>
      <c r="BI2400" s="2"/>
      <c r="BJ2400" s="2"/>
      <c r="BK2400" s="2"/>
      <c r="BL2400" s="55"/>
      <c r="BM2400" s="48"/>
      <c r="BN2400" s="48"/>
      <c r="BO2400" s="48"/>
      <c r="BP2400" s="48"/>
      <c r="BQ2400" s="117"/>
      <c r="BR2400" s="2"/>
      <c r="BS2400" s="2"/>
      <c r="BT2400" s="2"/>
      <c r="BU2400" s="2"/>
      <c r="BV2400" s="55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18" t="s">
        <v>5</v>
      </c>
      <c r="H2401" s="3">
        <v>2024</v>
      </c>
      <c r="I2401" s="20" t="s">
        <v>287</v>
      </c>
      <c r="J2401" s="184" t="s">
        <v>270</v>
      </c>
      <c r="K2401" s="184" t="s">
        <v>320</v>
      </c>
      <c r="L2401" s="187">
        <f t="shared" si="77"/>
        <v>0</v>
      </c>
      <c r="M2401" s="187">
        <f t="shared" si="78"/>
        <v>0</v>
      </c>
      <c r="N2401" s="186"/>
      <c r="O2401" s="33"/>
      <c r="P2401" s="33"/>
      <c r="Q2401" s="33"/>
      <c r="R2401" s="33"/>
      <c r="S2401" s="42"/>
      <c r="T2401" s="2"/>
      <c r="U2401" s="2"/>
      <c r="V2401" s="2"/>
      <c r="W2401" s="2"/>
      <c r="X2401" s="55"/>
      <c r="Y2401" s="62"/>
      <c r="Z2401" s="62"/>
      <c r="AA2401" s="62"/>
      <c r="AB2401" s="62"/>
      <c r="AC2401" s="68"/>
      <c r="AD2401" s="2"/>
      <c r="AE2401" s="2"/>
      <c r="AF2401" s="2"/>
      <c r="AG2401" s="2"/>
      <c r="AH2401" s="55"/>
      <c r="AI2401" s="72"/>
      <c r="AJ2401" s="72"/>
      <c r="AK2401" s="72"/>
      <c r="AL2401" s="72"/>
      <c r="AM2401" s="80"/>
      <c r="AN2401" s="2"/>
      <c r="AO2401" s="2"/>
      <c r="AP2401" s="2"/>
      <c r="AQ2401" s="2"/>
      <c r="AR2401" s="55"/>
      <c r="AS2401" s="85"/>
      <c r="AT2401" s="85"/>
      <c r="AU2401" s="85"/>
      <c r="AV2401" s="85"/>
      <c r="AW2401" s="100"/>
      <c r="AX2401" s="2"/>
      <c r="AY2401" s="2"/>
      <c r="AZ2401" s="2"/>
      <c r="BA2401" s="2"/>
      <c r="BB2401" s="55"/>
      <c r="BC2401" s="105"/>
      <c r="BD2401" s="105"/>
      <c r="BE2401" s="105"/>
      <c r="BF2401" s="105"/>
      <c r="BG2401" s="109"/>
      <c r="BH2401" s="2"/>
      <c r="BI2401" s="2"/>
      <c r="BJ2401" s="2"/>
      <c r="BK2401" s="2"/>
      <c r="BL2401" s="55"/>
      <c r="BM2401" s="48"/>
      <c r="BN2401" s="48"/>
      <c r="BO2401" s="48"/>
      <c r="BP2401" s="48"/>
      <c r="BQ2401" s="117"/>
      <c r="BR2401" s="2"/>
      <c r="BS2401" s="2"/>
      <c r="BT2401" s="2"/>
      <c r="BU2401" s="2"/>
      <c r="BV2401" s="55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18" t="s">
        <v>5</v>
      </c>
      <c r="H2402" s="3">
        <v>2024</v>
      </c>
      <c r="I2402" s="20" t="s">
        <v>290</v>
      </c>
      <c r="J2402" s="184" t="s">
        <v>271</v>
      </c>
      <c r="K2402" s="184" t="s">
        <v>321</v>
      </c>
      <c r="L2402" s="187">
        <f t="shared" si="77"/>
        <v>0</v>
      </c>
      <c r="M2402" s="187">
        <f t="shared" si="78"/>
        <v>0</v>
      </c>
      <c r="N2402" s="186"/>
      <c r="O2402" s="33"/>
      <c r="P2402" s="33"/>
      <c r="Q2402" s="33"/>
      <c r="R2402" s="33"/>
      <c r="S2402" s="42"/>
      <c r="T2402" s="2"/>
      <c r="U2402" s="2"/>
      <c r="V2402" s="2"/>
      <c r="W2402" s="2"/>
      <c r="X2402" s="55"/>
      <c r="Y2402" s="62"/>
      <c r="Z2402" s="62"/>
      <c r="AA2402" s="62"/>
      <c r="AB2402" s="62"/>
      <c r="AC2402" s="68"/>
      <c r="AD2402" s="2"/>
      <c r="AE2402" s="2"/>
      <c r="AF2402" s="2"/>
      <c r="AG2402" s="2"/>
      <c r="AH2402" s="55"/>
      <c r="AI2402" s="72"/>
      <c r="AJ2402" s="72"/>
      <c r="AK2402" s="72"/>
      <c r="AL2402" s="72"/>
      <c r="AM2402" s="80"/>
      <c r="AN2402" s="2"/>
      <c r="AO2402" s="2"/>
      <c r="AP2402" s="2"/>
      <c r="AQ2402" s="2"/>
      <c r="AR2402" s="55"/>
      <c r="AS2402" s="85"/>
      <c r="AT2402" s="85"/>
      <c r="AU2402" s="85"/>
      <c r="AV2402" s="85"/>
      <c r="AW2402" s="100"/>
      <c r="AX2402" s="2"/>
      <c r="AY2402" s="2"/>
      <c r="AZ2402" s="2"/>
      <c r="BA2402" s="2"/>
      <c r="BB2402" s="55"/>
      <c r="BC2402" s="105"/>
      <c r="BD2402" s="105"/>
      <c r="BE2402" s="105"/>
      <c r="BF2402" s="105"/>
      <c r="BG2402" s="109"/>
      <c r="BH2402" s="2"/>
      <c r="BI2402" s="2"/>
      <c r="BJ2402" s="2"/>
      <c r="BK2402" s="2"/>
      <c r="BL2402" s="55"/>
      <c r="BM2402" s="48"/>
      <c r="BN2402" s="48"/>
      <c r="BO2402" s="48"/>
      <c r="BP2402" s="48"/>
      <c r="BQ2402" s="117"/>
      <c r="BR2402" s="2"/>
      <c r="BS2402" s="2"/>
      <c r="BT2402" s="2"/>
      <c r="BU2402" s="2"/>
      <c r="BV2402" s="55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18" t="s">
        <v>5</v>
      </c>
      <c r="H2403" s="3">
        <v>2024</v>
      </c>
      <c r="I2403" s="20" t="s">
        <v>284</v>
      </c>
      <c r="J2403" s="184" t="s">
        <v>294</v>
      </c>
      <c r="K2403" s="184" t="s">
        <v>320</v>
      </c>
      <c r="L2403" s="187">
        <f t="shared" si="77"/>
        <v>0</v>
      </c>
      <c r="M2403" s="187">
        <f t="shared" si="78"/>
        <v>0</v>
      </c>
      <c r="N2403" s="186"/>
      <c r="O2403" s="33"/>
      <c r="P2403" s="33"/>
      <c r="Q2403" s="33"/>
      <c r="R2403" s="33"/>
      <c r="S2403" s="42"/>
      <c r="T2403" s="2"/>
      <c r="U2403" s="2"/>
      <c r="V2403" s="2"/>
      <c r="W2403" s="2"/>
      <c r="X2403" s="55"/>
      <c r="Y2403" s="62"/>
      <c r="Z2403" s="62"/>
      <c r="AA2403" s="62"/>
      <c r="AB2403" s="62"/>
      <c r="AC2403" s="124"/>
      <c r="AD2403" s="2"/>
      <c r="AE2403" s="2"/>
      <c r="AF2403" s="2"/>
      <c r="AG2403" s="2"/>
      <c r="AH2403" s="55"/>
      <c r="AI2403" s="72"/>
      <c r="AJ2403" s="72"/>
      <c r="AK2403" s="72"/>
      <c r="AL2403" s="72"/>
      <c r="AM2403" s="80"/>
      <c r="AN2403" s="2"/>
      <c r="AO2403" s="2"/>
      <c r="AP2403" s="2"/>
      <c r="AQ2403" s="2"/>
      <c r="AR2403" s="55"/>
      <c r="AS2403" s="85"/>
      <c r="AT2403" s="85"/>
      <c r="AU2403" s="85"/>
      <c r="AV2403" s="85"/>
      <c r="AW2403" s="100"/>
      <c r="AX2403" s="2"/>
      <c r="AY2403" s="2"/>
      <c r="AZ2403" s="2"/>
      <c r="BA2403" s="2"/>
      <c r="BB2403" s="55"/>
      <c r="BC2403" s="105"/>
      <c r="BD2403" s="105"/>
      <c r="BE2403" s="105"/>
      <c r="BF2403" s="105"/>
      <c r="BG2403" s="109"/>
      <c r="BH2403" s="2"/>
      <c r="BI2403" s="2"/>
      <c r="BJ2403" s="2"/>
      <c r="BK2403" s="2"/>
      <c r="BL2403" s="55"/>
      <c r="BM2403" s="48"/>
      <c r="BN2403" s="48"/>
      <c r="BO2403" s="48"/>
      <c r="BP2403" s="48"/>
      <c r="BQ2403" s="117"/>
      <c r="BR2403" s="2"/>
      <c r="BS2403" s="2"/>
      <c r="BT2403" s="2"/>
      <c r="BU2403" s="2"/>
      <c r="BV2403" s="55"/>
    </row>
    <row r="2404" spans="1:74" ht="28.8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18" t="s">
        <v>5</v>
      </c>
      <c r="H2404" s="3">
        <v>2024</v>
      </c>
      <c r="I2404" s="20" t="s">
        <v>284</v>
      </c>
      <c r="J2404" s="184" t="s">
        <v>346</v>
      </c>
      <c r="K2404" s="184" t="s">
        <v>320</v>
      </c>
      <c r="L2404" s="187">
        <f t="shared" si="77"/>
        <v>0</v>
      </c>
      <c r="M2404" s="187">
        <f t="shared" si="78"/>
        <v>0</v>
      </c>
      <c r="N2404" s="186"/>
      <c r="O2404" s="33"/>
      <c r="P2404" s="33"/>
      <c r="Q2404" s="33"/>
      <c r="R2404" s="33"/>
      <c r="S2404" s="42"/>
      <c r="T2404" s="2"/>
      <c r="U2404" s="2"/>
      <c r="V2404" s="2"/>
      <c r="W2404" s="2"/>
      <c r="X2404" s="55"/>
      <c r="Y2404" s="62"/>
      <c r="Z2404" s="62"/>
      <c r="AA2404" s="62"/>
      <c r="AB2404" s="62"/>
      <c r="AC2404" s="68"/>
      <c r="AD2404" s="2"/>
      <c r="AE2404" s="2"/>
      <c r="AF2404" s="2"/>
      <c r="AG2404" s="2"/>
      <c r="AH2404" s="55"/>
      <c r="AI2404" s="72"/>
      <c r="AJ2404" s="72"/>
      <c r="AK2404" s="72"/>
      <c r="AL2404" s="72"/>
      <c r="AM2404" s="80"/>
      <c r="AN2404" s="2"/>
      <c r="AO2404" s="2"/>
      <c r="AP2404" s="2"/>
      <c r="AQ2404" s="2"/>
      <c r="AR2404" s="55"/>
      <c r="AS2404" s="85"/>
      <c r="AT2404" s="85"/>
      <c r="AU2404" s="85"/>
      <c r="AV2404" s="85"/>
      <c r="AW2404" s="100"/>
      <c r="AX2404" s="2"/>
      <c r="AY2404" s="2"/>
      <c r="AZ2404" s="2"/>
      <c r="BA2404" s="2"/>
      <c r="BB2404" s="55"/>
      <c r="BC2404" s="105"/>
      <c r="BD2404" s="105"/>
      <c r="BE2404" s="105"/>
      <c r="BF2404" s="105"/>
      <c r="BG2404" s="109"/>
      <c r="BH2404" s="2"/>
      <c r="BI2404" s="2"/>
      <c r="BJ2404" s="2"/>
      <c r="BK2404" s="2"/>
      <c r="BL2404" s="55"/>
      <c r="BM2404" s="48"/>
      <c r="BN2404" s="48"/>
      <c r="BO2404" s="48"/>
      <c r="BP2404" s="48"/>
      <c r="BQ2404" s="117"/>
      <c r="BR2404" s="2"/>
      <c r="BS2404" s="2"/>
      <c r="BT2404" s="2"/>
      <c r="BU2404" s="2"/>
      <c r="BV2404" s="55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18" t="s">
        <v>5</v>
      </c>
      <c r="H2405" s="3">
        <v>2024</v>
      </c>
      <c r="I2405" s="20" t="s">
        <v>284</v>
      </c>
      <c r="J2405" s="184" t="s">
        <v>295</v>
      </c>
      <c r="K2405" s="184" t="s">
        <v>320</v>
      </c>
      <c r="L2405" s="187">
        <f t="shared" si="77"/>
        <v>0</v>
      </c>
      <c r="M2405" s="187">
        <f t="shared" si="78"/>
        <v>0</v>
      </c>
      <c r="N2405" s="186"/>
      <c r="O2405" s="33"/>
      <c r="P2405" s="33"/>
      <c r="Q2405" s="33"/>
      <c r="R2405" s="33"/>
      <c r="S2405" s="42"/>
      <c r="T2405" s="2"/>
      <c r="U2405" s="2"/>
      <c r="V2405" s="2"/>
      <c r="W2405" s="2"/>
      <c r="X2405" s="55"/>
      <c r="Y2405" s="62"/>
      <c r="Z2405" s="62"/>
      <c r="AA2405" s="62"/>
      <c r="AB2405" s="62"/>
      <c r="AC2405" s="68"/>
      <c r="AD2405" s="2"/>
      <c r="AE2405" s="2"/>
      <c r="AF2405" s="2"/>
      <c r="AG2405" s="2"/>
      <c r="AH2405" s="55"/>
      <c r="AI2405" s="72"/>
      <c r="AJ2405" s="72"/>
      <c r="AK2405" s="72"/>
      <c r="AL2405" s="72"/>
      <c r="AM2405" s="80"/>
      <c r="AN2405" s="2"/>
      <c r="AO2405" s="2"/>
      <c r="AP2405" s="2"/>
      <c r="AQ2405" s="2"/>
      <c r="AR2405" s="55"/>
      <c r="AS2405" s="85"/>
      <c r="AT2405" s="85"/>
      <c r="AU2405" s="85"/>
      <c r="AV2405" s="85"/>
      <c r="AW2405" s="100"/>
      <c r="AX2405" s="2"/>
      <c r="AY2405" s="2"/>
      <c r="AZ2405" s="2"/>
      <c r="BA2405" s="2"/>
      <c r="BB2405" s="55"/>
      <c r="BC2405" s="105"/>
      <c r="BD2405" s="105"/>
      <c r="BE2405" s="105"/>
      <c r="BF2405" s="105"/>
      <c r="BG2405" s="109"/>
      <c r="BH2405" s="2"/>
      <c r="BI2405" s="2"/>
      <c r="BJ2405" s="2"/>
      <c r="BK2405" s="2"/>
      <c r="BL2405" s="55"/>
      <c r="BM2405" s="48"/>
      <c r="BN2405" s="48"/>
      <c r="BO2405" s="48"/>
      <c r="BP2405" s="48"/>
      <c r="BQ2405" s="117"/>
      <c r="BR2405" s="2"/>
      <c r="BS2405" s="2"/>
      <c r="BT2405" s="2"/>
      <c r="BU2405" s="2"/>
      <c r="BV2405" s="55"/>
    </row>
    <row r="2406" spans="1:74" ht="28.8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18" t="s">
        <v>5</v>
      </c>
      <c r="H2406" s="3">
        <v>2024</v>
      </c>
      <c r="I2406" s="20" t="s">
        <v>290</v>
      </c>
      <c r="J2406" s="184" t="s">
        <v>299</v>
      </c>
      <c r="K2406" s="184" t="s">
        <v>318</v>
      </c>
      <c r="L2406" s="187">
        <f t="shared" si="77"/>
        <v>0</v>
      </c>
      <c r="M2406" s="187">
        <f t="shared" si="78"/>
        <v>0</v>
      </c>
      <c r="N2406" s="186"/>
      <c r="O2406" s="33"/>
      <c r="P2406" s="33"/>
      <c r="Q2406" s="33"/>
      <c r="R2406" s="33"/>
      <c r="S2406" s="42"/>
      <c r="T2406" s="2"/>
      <c r="U2406" s="2"/>
      <c r="V2406" s="2"/>
      <c r="W2406" s="2"/>
      <c r="X2406" s="55"/>
      <c r="Y2406" s="62"/>
      <c r="Z2406" s="62"/>
      <c r="AA2406" s="62"/>
      <c r="AB2406" s="62"/>
      <c r="AC2406" s="68"/>
      <c r="AD2406" s="2"/>
      <c r="AE2406" s="2"/>
      <c r="AF2406" s="2"/>
      <c r="AG2406" s="2"/>
      <c r="AH2406" s="55"/>
      <c r="AI2406" s="72"/>
      <c r="AJ2406" s="72"/>
      <c r="AK2406" s="72"/>
      <c r="AL2406" s="72"/>
      <c r="AM2406" s="80"/>
      <c r="AN2406" s="2"/>
      <c r="AO2406" s="2"/>
      <c r="AP2406" s="2"/>
      <c r="AQ2406" s="2"/>
      <c r="AR2406" s="55"/>
      <c r="AS2406" s="85"/>
      <c r="AT2406" s="85"/>
      <c r="AU2406" s="85"/>
      <c r="AV2406" s="85"/>
      <c r="AW2406" s="100"/>
      <c r="AX2406" s="2"/>
      <c r="AY2406" s="2"/>
      <c r="AZ2406" s="2"/>
      <c r="BA2406" s="2"/>
      <c r="BB2406" s="55"/>
      <c r="BC2406" s="105"/>
      <c r="BD2406" s="105"/>
      <c r="BE2406" s="105"/>
      <c r="BF2406" s="105"/>
      <c r="BG2406" s="109"/>
      <c r="BH2406" s="2"/>
      <c r="BI2406" s="2"/>
      <c r="BJ2406" s="2"/>
      <c r="BK2406" s="2"/>
      <c r="BL2406" s="55"/>
      <c r="BM2406" s="48"/>
      <c r="BN2406" s="48"/>
      <c r="BO2406" s="48"/>
      <c r="BP2406" s="48"/>
      <c r="BQ2406" s="117"/>
      <c r="BR2406" s="2"/>
      <c r="BS2406" s="2"/>
      <c r="BT2406" s="2"/>
      <c r="BU2406" s="2"/>
      <c r="BV2406" s="55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18" t="s">
        <v>5</v>
      </c>
      <c r="H2407" s="3">
        <v>2024</v>
      </c>
      <c r="I2407" s="20" t="s">
        <v>315</v>
      </c>
      <c r="J2407" s="184" t="s">
        <v>347</v>
      </c>
      <c r="K2407" s="184" t="s">
        <v>320</v>
      </c>
      <c r="L2407" s="187">
        <f t="shared" si="77"/>
        <v>0</v>
      </c>
      <c r="M2407" s="187">
        <f t="shared" si="78"/>
        <v>0</v>
      </c>
      <c r="N2407" s="186"/>
      <c r="O2407" s="33"/>
      <c r="P2407" s="33"/>
      <c r="Q2407" s="33"/>
      <c r="R2407" s="33"/>
      <c r="S2407" s="42"/>
      <c r="T2407" s="2"/>
      <c r="U2407" s="2"/>
      <c r="V2407" s="2"/>
      <c r="W2407" s="2"/>
      <c r="X2407" s="55"/>
      <c r="Y2407" s="62"/>
      <c r="Z2407" s="62"/>
      <c r="AA2407" s="62"/>
      <c r="AB2407" s="62"/>
      <c r="AC2407" s="68"/>
      <c r="AD2407" s="2"/>
      <c r="AE2407" s="2"/>
      <c r="AF2407" s="2"/>
      <c r="AG2407" s="2"/>
      <c r="AH2407" s="55"/>
      <c r="AI2407" s="72"/>
      <c r="AJ2407" s="72"/>
      <c r="AK2407" s="72"/>
      <c r="AL2407" s="72"/>
      <c r="AM2407" s="80"/>
      <c r="AN2407" s="2"/>
      <c r="AO2407" s="2"/>
      <c r="AP2407" s="2"/>
      <c r="AQ2407" s="2"/>
      <c r="AR2407" s="55"/>
      <c r="AS2407" s="85"/>
      <c r="AT2407" s="85"/>
      <c r="AU2407" s="85"/>
      <c r="AV2407" s="85"/>
      <c r="AW2407" s="100"/>
      <c r="AX2407" s="2"/>
      <c r="AY2407" s="2"/>
      <c r="AZ2407" s="2"/>
      <c r="BA2407" s="2"/>
      <c r="BB2407" s="55"/>
      <c r="BC2407" s="105"/>
      <c r="BD2407" s="105"/>
      <c r="BE2407" s="105"/>
      <c r="BF2407" s="105"/>
      <c r="BG2407" s="109"/>
      <c r="BH2407" s="2"/>
      <c r="BI2407" s="2"/>
      <c r="BJ2407" s="2"/>
      <c r="BK2407" s="2"/>
      <c r="BL2407" s="55"/>
      <c r="BM2407" s="48"/>
      <c r="BN2407" s="48"/>
      <c r="BO2407" s="48"/>
      <c r="BP2407" s="48"/>
      <c r="BQ2407" s="117"/>
      <c r="BR2407" s="2"/>
      <c r="BS2407" s="2"/>
      <c r="BT2407" s="2"/>
      <c r="BU2407" s="2"/>
      <c r="BV2407" s="55"/>
    </row>
    <row r="2408" spans="1:74" ht="28.8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18" t="s">
        <v>5</v>
      </c>
      <c r="H2408" s="3">
        <v>2024</v>
      </c>
      <c r="I2408" s="20" t="s">
        <v>315</v>
      </c>
      <c r="J2408" s="184" t="s">
        <v>296</v>
      </c>
      <c r="K2408" s="184" t="s">
        <v>321</v>
      </c>
      <c r="L2408" s="187">
        <f t="shared" si="77"/>
        <v>0</v>
      </c>
      <c r="M2408" s="187">
        <f t="shared" si="78"/>
        <v>0</v>
      </c>
      <c r="N2408" s="186"/>
      <c r="O2408" s="33"/>
      <c r="P2408" s="33"/>
      <c r="Q2408" s="33"/>
      <c r="R2408" s="33"/>
      <c r="S2408" s="42"/>
      <c r="T2408" s="2"/>
      <c r="U2408" s="2"/>
      <c r="V2408" s="2"/>
      <c r="W2408" s="2"/>
      <c r="X2408" s="55"/>
      <c r="Y2408" s="62"/>
      <c r="Z2408" s="62"/>
      <c r="AA2408" s="62"/>
      <c r="AB2408" s="62"/>
      <c r="AC2408" s="68"/>
      <c r="AD2408" s="2"/>
      <c r="AE2408" s="2"/>
      <c r="AF2408" s="2"/>
      <c r="AG2408" s="2"/>
      <c r="AH2408" s="55"/>
      <c r="AI2408" s="72"/>
      <c r="AJ2408" s="72"/>
      <c r="AK2408" s="72"/>
      <c r="AL2408" s="72"/>
      <c r="AM2408" s="80"/>
      <c r="AN2408" s="2"/>
      <c r="AO2408" s="2"/>
      <c r="AP2408" s="2"/>
      <c r="AQ2408" s="2"/>
      <c r="AR2408" s="55"/>
      <c r="AS2408" s="85"/>
      <c r="AT2408" s="85"/>
      <c r="AU2408" s="85"/>
      <c r="AV2408" s="85"/>
      <c r="AW2408" s="100"/>
      <c r="AX2408" s="2"/>
      <c r="AY2408" s="2"/>
      <c r="AZ2408" s="2"/>
      <c r="BA2408" s="2"/>
      <c r="BB2408" s="55"/>
      <c r="BC2408" s="105"/>
      <c r="BD2408" s="105"/>
      <c r="BE2408" s="105"/>
      <c r="BF2408" s="105"/>
      <c r="BG2408" s="109"/>
      <c r="BH2408" s="2"/>
      <c r="BI2408" s="2"/>
      <c r="BJ2408" s="2"/>
      <c r="BK2408" s="2"/>
      <c r="BL2408" s="55"/>
      <c r="BM2408" s="48"/>
      <c r="BN2408" s="48"/>
      <c r="BO2408" s="48"/>
      <c r="BP2408" s="48"/>
      <c r="BQ2408" s="117"/>
      <c r="BR2408" s="2"/>
      <c r="BS2408" s="2"/>
      <c r="BT2408" s="2"/>
      <c r="BU2408" s="2"/>
      <c r="BV2408" s="55"/>
    </row>
    <row r="2409" spans="1:74" ht="28.8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18" t="s">
        <v>5</v>
      </c>
      <c r="H2409" s="3">
        <v>2024</v>
      </c>
      <c r="I2409" s="20" t="s">
        <v>316</v>
      </c>
      <c r="J2409" s="184" t="s">
        <v>297</v>
      </c>
      <c r="K2409" s="184" t="s">
        <v>318</v>
      </c>
      <c r="L2409" s="187">
        <f t="shared" si="77"/>
        <v>0</v>
      </c>
      <c r="M2409" s="187">
        <f t="shared" si="78"/>
        <v>0</v>
      </c>
      <c r="N2409" s="186"/>
      <c r="O2409" s="33"/>
      <c r="P2409" s="33"/>
      <c r="Q2409" s="33"/>
      <c r="R2409" s="33"/>
      <c r="S2409" s="42"/>
      <c r="T2409" s="2"/>
      <c r="U2409" s="2"/>
      <c r="V2409" s="2"/>
      <c r="W2409" s="2"/>
      <c r="X2409" s="55"/>
      <c r="Y2409" s="62"/>
      <c r="Z2409" s="62"/>
      <c r="AA2409" s="62"/>
      <c r="AB2409" s="62"/>
      <c r="AC2409" s="68"/>
      <c r="AD2409" s="2"/>
      <c r="AE2409" s="2"/>
      <c r="AF2409" s="2"/>
      <c r="AG2409" s="2"/>
      <c r="AH2409" s="55"/>
      <c r="AI2409" s="72"/>
      <c r="AJ2409" s="72"/>
      <c r="AK2409" s="72"/>
      <c r="AL2409" s="72"/>
      <c r="AM2409" s="80"/>
      <c r="AN2409" s="2"/>
      <c r="AO2409" s="2"/>
      <c r="AP2409" s="2"/>
      <c r="AQ2409" s="2"/>
      <c r="AR2409" s="55"/>
      <c r="AS2409" s="85"/>
      <c r="AT2409" s="85"/>
      <c r="AU2409" s="85"/>
      <c r="AV2409" s="85"/>
      <c r="AW2409" s="100"/>
      <c r="AX2409" s="2"/>
      <c r="AY2409" s="2"/>
      <c r="AZ2409" s="2"/>
      <c r="BA2409" s="2"/>
      <c r="BB2409" s="55"/>
      <c r="BC2409" s="105"/>
      <c r="BD2409" s="105"/>
      <c r="BE2409" s="105"/>
      <c r="BF2409" s="105"/>
      <c r="BG2409" s="109"/>
      <c r="BH2409" s="2"/>
      <c r="BI2409" s="2"/>
      <c r="BJ2409" s="2"/>
      <c r="BK2409" s="2"/>
      <c r="BL2409" s="55"/>
      <c r="BM2409" s="48"/>
      <c r="BN2409" s="48"/>
      <c r="BO2409" s="48"/>
      <c r="BP2409" s="48"/>
      <c r="BQ2409" s="117"/>
      <c r="BR2409" s="2"/>
      <c r="BS2409" s="2"/>
      <c r="BT2409" s="2"/>
      <c r="BU2409" s="2"/>
      <c r="BV2409" s="55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18" t="s">
        <v>5</v>
      </c>
      <c r="H2410" s="3">
        <v>2024</v>
      </c>
      <c r="I2410" s="20" t="s">
        <v>316</v>
      </c>
      <c r="J2410" s="185" t="s">
        <v>348</v>
      </c>
      <c r="K2410" s="185" t="s">
        <v>320</v>
      </c>
      <c r="L2410" s="187">
        <f t="shared" si="77"/>
        <v>0</v>
      </c>
      <c r="M2410" s="187">
        <f t="shared" si="78"/>
        <v>0</v>
      </c>
      <c r="N2410" s="186"/>
      <c r="O2410" s="33"/>
      <c r="P2410" s="33"/>
      <c r="Q2410" s="33"/>
      <c r="R2410" s="33"/>
      <c r="S2410" s="42"/>
      <c r="T2410" s="2"/>
      <c r="U2410" s="2"/>
      <c r="V2410" s="2"/>
      <c r="W2410" s="2"/>
      <c r="X2410" s="55"/>
      <c r="Y2410" s="62"/>
      <c r="Z2410" s="62"/>
      <c r="AA2410" s="62"/>
      <c r="AB2410" s="62"/>
      <c r="AC2410" s="68"/>
      <c r="AD2410" s="2"/>
      <c r="AE2410" s="2"/>
      <c r="AF2410" s="2"/>
      <c r="AG2410" s="2"/>
      <c r="AH2410" s="55"/>
      <c r="AI2410" s="72"/>
      <c r="AJ2410" s="72"/>
      <c r="AK2410" s="72"/>
      <c r="AL2410" s="72"/>
      <c r="AM2410" s="80"/>
      <c r="AN2410" s="2"/>
      <c r="AO2410" s="2"/>
      <c r="AP2410" s="2"/>
      <c r="AQ2410" s="2"/>
      <c r="AR2410" s="55"/>
      <c r="AS2410" s="85"/>
      <c r="AT2410" s="85"/>
      <c r="AU2410" s="85"/>
      <c r="AV2410" s="85"/>
      <c r="AW2410" s="100"/>
      <c r="AX2410" s="2"/>
      <c r="AY2410" s="2"/>
      <c r="AZ2410" s="2"/>
      <c r="BA2410" s="2"/>
      <c r="BB2410" s="55"/>
      <c r="BC2410" s="105"/>
      <c r="BD2410" s="105"/>
      <c r="BE2410" s="105"/>
      <c r="BF2410" s="105"/>
      <c r="BG2410" s="109"/>
      <c r="BH2410" s="2"/>
      <c r="BI2410" s="2"/>
      <c r="BJ2410" s="2"/>
      <c r="BK2410" s="2"/>
      <c r="BL2410" s="55"/>
      <c r="BM2410" s="48"/>
      <c r="BN2410" s="48"/>
      <c r="BO2410" s="48"/>
      <c r="BP2410" s="48"/>
      <c r="BQ2410" s="117"/>
      <c r="BR2410" s="2"/>
      <c r="BS2410" s="2"/>
      <c r="BT2410" s="2"/>
      <c r="BU2410" s="2"/>
      <c r="BV2410" s="55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18" t="s">
        <v>5</v>
      </c>
      <c r="H2411" s="3">
        <v>2024</v>
      </c>
      <c r="I2411" s="20" t="s">
        <v>282</v>
      </c>
      <c r="J2411" s="184" t="s">
        <v>272</v>
      </c>
      <c r="K2411" s="184" t="s">
        <v>321</v>
      </c>
      <c r="L2411" s="187">
        <f t="shared" si="77"/>
        <v>0</v>
      </c>
      <c r="M2411" s="187">
        <f t="shared" si="78"/>
        <v>0</v>
      </c>
      <c r="N2411" s="186"/>
      <c r="O2411" s="33"/>
      <c r="P2411" s="33"/>
      <c r="Q2411" s="33"/>
      <c r="R2411" s="33"/>
      <c r="S2411" s="42"/>
      <c r="T2411" s="2"/>
      <c r="U2411" s="2"/>
      <c r="V2411" s="2"/>
      <c r="W2411" s="2"/>
      <c r="X2411" s="55"/>
      <c r="Y2411" s="62"/>
      <c r="Z2411" s="62"/>
      <c r="AA2411" s="62"/>
      <c r="AB2411" s="62"/>
      <c r="AC2411" s="68"/>
      <c r="AD2411" s="2"/>
      <c r="AE2411" s="2"/>
      <c r="AF2411" s="2"/>
      <c r="AG2411" s="2"/>
      <c r="AH2411" s="55"/>
      <c r="AI2411" s="72"/>
      <c r="AJ2411" s="72"/>
      <c r="AK2411" s="72"/>
      <c r="AL2411" s="72"/>
      <c r="AM2411" s="80"/>
      <c r="AN2411" s="2"/>
      <c r="AO2411" s="2"/>
      <c r="AP2411" s="2"/>
      <c r="AQ2411" s="2"/>
      <c r="AR2411" s="55"/>
      <c r="AS2411" s="85"/>
      <c r="AT2411" s="85"/>
      <c r="AU2411" s="85"/>
      <c r="AV2411" s="85"/>
      <c r="AW2411" s="100"/>
      <c r="AX2411" s="2"/>
      <c r="AY2411" s="2"/>
      <c r="AZ2411" s="2"/>
      <c r="BA2411" s="2"/>
      <c r="BB2411" s="55"/>
      <c r="BC2411" s="105"/>
      <c r="BD2411" s="105"/>
      <c r="BE2411" s="105"/>
      <c r="BF2411" s="105"/>
      <c r="BG2411" s="109"/>
      <c r="BH2411" s="2"/>
      <c r="BI2411" s="2"/>
      <c r="BJ2411" s="2"/>
      <c r="BK2411" s="2"/>
      <c r="BL2411" s="55"/>
      <c r="BM2411" s="48"/>
      <c r="BN2411" s="48"/>
      <c r="BO2411" s="48"/>
      <c r="BP2411" s="48"/>
      <c r="BQ2411" s="117"/>
      <c r="BR2411" s="2"/>
      <c r="BS2411" s="2"/>
      <c r="BT2411" s="2"/>
      <c r="BU2411" s="2"/>
      <c r="BV2411" s="55"/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18" t="s">
        <v>5</v>
      </c>
      <c r="H2412" s="3">
        <v>2024</v>
      </c>
      <c r="I2412" s="20" t="s">
        <v>282</v>
      </c>
      <c r="J2412" s="184" t="s">
        <v>273</v>
      </c>
      <c r="K2412" s="184" t="s">
        <v>321</v>
      </c>
      <c r="L2412" s="187">
        <f t="shared" si="77"/>
        <v>0</v>
      </c>
      <c r="M2412" s="187">
        <f t="shared" si="78"/>
        <v>0</v>
      </c>
      <c r="N2412" s="186"/>
      <c r="O2412" s="33"/>
      <c r="P2412" s="33"/>
      <c r="Q2412" s="33"/>
      <c r="R2412" s="33"/>
      <c r="S2412" s="42"/>
      <c r="T2412" s="2"/>
      <c r="U2412" s="2"/>
      <c r="V2412" s="2"/>
      <c r="W2412" s="2"/>
      <c r="X2412" s="55"/>
      <c r="Y2412" s="62"/>
      <c r="Z2412" s="62"/>
      <c r="AA2412" s="62"/>
      <c r="AB2412" s="62"/>
      <c r="AC2412" s="68"/>
      <c r="AD2412" s="2"/>
      <c r="AE2412" s="2"/>
      <c r="AF2412" s="2"/>
      <c r="AG2412" s="2"/>
      <c r="AH2412" s="55"/>
      <c r="AI2412" s="72"/>
      <c r="AJ2412" s="72"/>
      <c r="AK2412" s="72"/>
      <c r="AL2412" s="72"/>
      <c r="AM2412" s="80"/>
      <c r="AN2412" s="2"/>
      <c r="AO2412" s="2"/>
      <c r="AP2412" s="2"/>
      <c r="AQ2412" s="2"/>
      <c r="AR2412" s="55"/>
      <c r="AS2412" s="85"/>
      <c r="AT2412" s="85"/>
      <c r="AU2412" s="85"/>
      <c r="AV2412" s="85"/>
      <c r="AW2412" s="100"/>
      <c r="AX2412" s="2"/>
      <c r="AY2412" s="2"/>
      <c r="AZ2412" s="2"/>
      <c r="BA2412" s="2"/>
      <c r="BB2412" s="55"/>
      <c r="BC2412" s="105"/>
      <c r="BD2412" s="105"/>
      <c r="BE2412" s="105"/>
      <c r="BF2412" s="105"/>
      <c r="BG2412" s="109"/>
      <c r="BH2412" s="2"/>
      <c r="BI2412" s="2"/>
      <c r="BJ2412" s="2"/>
      <c r="BK2412" s="2"/>
      <c r="BL2412" s="55"/>
      <c r="BM2412" s="48"/>
      <c r="BN2412" s="48"/>
      <c r="BO2412" s="48"/>
      <c r="BP2412" s="48"/>
      <c r="BQ2412" s="117"/>
      <c r="BR2412" s="2"/>
      <c r="BS2412" s="2"/>
      <c r="BT2412" s="2"/>
      <c r="BU2412" s="2"/>
      <c r="BV2412" s="55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18" t="s">
        <v>5</v>
      </c>
      <c r="H2413" s="3">
        <v>2024</v>
      </c>
      <c r="I2413" s="20" t="s">
        <v>282</v>
      </c>
      <c r="J2413" s="184" t="s">
        <v>274</v>
      </c>
      <c r="K2413" s="184" t="s">
        <v>321</v>
      </c>
      <c r="L2413" s="187">
        <f t="shared" si="77"/>
        <v>0</v>
      </c>
      <c r="M2413" s="187">
        <f t="shared" si="78"/>
        <v>0</v>
      </c>
      <c r="N2413" s="186"/>
      <c r="O2413" s="33"/>
      <c r="P2413" s="33"/>
      <c r="Q2413" s="33"/>
      <c r="R2413" s="33"/>
      <c r="S2413" s="42"/>
      <c r="T2413" s="2"/>
      <c r="U2413" s="2"/>
      <c r="V2413" s="2"/>
      <c r="W2413" s="2"/>
      <c r="X2413" s="55"/>
      <c r="Y2413" s="62"/>
      <c r="Z2413" s="62"/>
      <c r="AA2413" s="62"/>
      <c r="AB2413" s="62"/>
      <c r="AC2413" s="68"/>
      <c r="AD2413" s="2"/>
      <c r="AE2413" s="2"/>
      <c r="AF2413" s="2"/>
      <c r="AG2413" s="2"/>
      <c r="AH2413" s="55"/>
      <c r="AI2413" s="72"/>
      <c r="AJ2413" s="72"/>
      <c r="AK2413" s="72"/>
      <c r="AL2413" s="72"/>
      <c r="AM2413" s="80"/>
      <c r="AN2413" s="2"/>
      <c r="AO2413" s="2"/>
      <c r="AP2413" s="2"/>
      <c r="AQ2413" s="2"/>
      <c r="AR2413" s="55"/>
      <c r="AS2413" s="85"/>
      <c r="AT2413" s="85"/>
      <c r="AU2413" s="85"/>
      <c r="AV2413" s="85"/>
      <c r="AW2413" s="100"/>
      <c r="AX2413" s="2"/>
      <c r="AY2413" s="2"/>
      <c r="AZ2413" s="2"/>
      <c r="BA2413" s="2"/>
      <c r="BB2413" s="55"/>
      <c r="BC2413" s="105"/>
      <c r="BD2413" s="105"/>
      <c r="BE2413" s="105"/>
      <c r="BF2413" s="105"/>
      <c r="BG2413" s="109"/>
      <c r="BH2413" s="2"/>
      <c r="BI2413" s="2"/>
      <c r="BJ2413" s="2"/>
      <c r="BK2413" s="2"/>
      <c r="BL2413" s="55"/>
      <c r="BM2413" s="48"/>
      <c r="BN2413" s="48"/>
      <c r="BO2413" s="48"/>
      <c r="BP2413" s="48"/>
      <c r="BQ2413" s="117"/>
      <c r="BR2413" s="2"/>
      <c r="BS2413" s="2"/>
      <c r="BT2413" s="2"/>
      <c r="BU2413" s="2"/>
      <c r="BV2413" s="55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18" t="s">
        <v>5</v>
      </c>
      <c r="H2414" s="3">
        <v>2024</v>
      </c>
      <c r="I2414" s="20" t="s">
        <v>282</v>
      </c>
      <c r="J2414" s="184" t="s">
        <v>275</v>
      </c>
      <c r="K2414" s="184" t="s">
        <v>321</v>
      </c>
      <c r="L2414" s="187">
        <f t="shared" si="77"/>
        <v>0</v>
      </c>
      <c r="M2414" s="187">
        <f t="shared" si="78"/>
        <v>0</v>
      </c>
      <c r="N2414" s="186"/>
      <c r="O2414" s="33"/>
      <c r="P2414" s="33"/>
      <c r="Q2414" s="33"/>
      <c r="R2414" s="33"/>
      <c r="S2414" s="42"/>
      <c r="T2414" s="2"/>
      <c r="U2414" s="2"/>
      <c r="V2414" s="2"/>
      <c r="W2414" s="2"/>
      <c r="X2414" s="55"/>
      <c r="Y2414" s="62"/>
      <c r="Z2414" s="62"/>
      <c r="AA2414" s="62"/>
      <c r="AB2414" s="62"/>
      <c r="AC2414" s="68"/>
      <c r="AD2414" s="2"/>
      <c r="AE2414" s="2"/>
      <c r="AF2414" s="2"/>
      <c r="AG2414" s="2"/>
      <c r="AH2414" s="55"/>
      <c r="AI2414" s="72"/>
      <c r="AJ2414" s="72"/>
      <c r="AK2414" s="72"/>
      <c r="AL2414" s="72"/>
      <c r="AM2414" s="80"/>
      <c r="AN2414" s="2"/>
      <c r="AO2414" s="2"/>
      <c r="AP2414" s="2"/>
      <c r="AQ2414" s="2"/>
      <c r="AR2414" s="55"/>
      <c r="AS2414" s="85"/>
      <c r="AT2414" s="85"/>
      <c r="AU2414" s="85"/>
      <c r="AV2414" s="85"/>
      <c r="AW2414" s="100"/>
      <c r="AX2414" s="2"/>
      <c r="AY2414" s="2"/>
      <c r="AZ2414" s="2"/>
      <c r="BA2414" s="2"/>
      <c r="BB2414" s="55"/>
      <c r="BC2414" s="105"/>
      <c r="BD2414" s="105"/>
      <c r="BE2414" s="105"/>
      <c r="BF2414" s="105"/>
      <c r="BG2414" s="109"/>
      <c r="BH2414" s="2"/>
      <c r="BI2414" s="2"/>
      <c r="BJ2414" s="2"/>
      <c r="BK2414" s="2"/>
      <c r="BL2414" s="55"/>
      <c r="BM2414" s="48"/>
      <c r="BN2414" s="48"/>
      <c r="BO2414" s="48"/>
      <c r="BP2414" s="48"/>
      <c r="BQ2414" s="117"/>
      <c r="BR2414" s="2"/>
      <c r="BS2414" s="2"/>
      <c r="BT2414" s="2"/>
      <c r="BU2414" s="2"/>
      <c r="BV2414" s="55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18" t="s">
        <v>5</v>
      </c>
      <c r="H2415" s="3">
        <v>2024</v>
      </c>
      <c r="I2415" s="20" t="s">
        <v>282</v>
      </c>
      <c r="J2415" s="184" t="s">
        <v>276</v>
      </c>
      <c r="K2415" s="184" t="s">
        <v>320</v>
      </c>
      <c r="L2415" s="187">
        <f t="shared" si="77"/>
        <v>0</v>
      </c>
      <c r="M2415" s="187">
        <f t="shared" si="78"/>
        <v>0</v>
      </c>
      <c r="N2415" s="186"/>
      <c r="O2415" s="33"/>
      <c r="P2415" s="33"/>
      <c r="Q2415" s="33"/>
      <c r="R2415" s="33"/>
      <c r="S2415" s="42"/>
      <c r="T2415" s="2"/>
      <c r="U2415" s="2"/>
      <c r="V2415" s="2"/>
      <c r="W2415" s="2"/>
      <c r="X2415" s="55"/>
      <c r="Y2415" s="62"/>
      <c r="Z2415" s="62"/>
      <c r="AA2415" s="62"/>
      <c r="AB2415" s="62"/>
      <c r="AC2415" s="68"/>
      <c r="AD2415" s="2"/>
      <c r="AE2415" s="2"/>
      <c r="AF2415" s="2"/>
      <c r="AG2415" s="2"/>
      <c r="AH2415" s="55"/>
      <c r="AI2415" s="72"/>
      <c r="AJ2415" s="72"/>
      <c r="AK2415" s="72"/>
      <c r="AL2415" s="72"/>
      <c r="AM2415" s="80"/>
      <c r="AN2415" s="2"/>
      <c r="AO2415" s="2"/>
      <c r="AP2415" s="2"/>
      <c r="AQ2415" s="2"/>
      <c r="AR2415" s="55"/>
      <c r="AS2415" s="85"/>
      <c r="AT2415" s="85"/>
      <c r="AU2415" s="85"/>
      <c r="AV2415" s="85"/>
      <c r="AW2415" s="100"/>
      <c r="AX2415" s="2"/>
      <c r="AY2415" s="2"/>
      <c r="AZ2415" s="2"/>
      <c r="BA2415" s="2"/>
      <c r="BB2415" s="55"/>
      <c r="BC2415" s="105"/>
      <c r="BD2415" s="105"/>
      <c r="BE2415" s="105"/>
      <c r="BF2415" s="105"/>
      <c r="BG2415" s="109"/>
      <c r="BH2415" s="2"/>
      <c r="BI2415" s="2"/>
      <c r="BJ2415" s="2"/>
      <c r="BK2415" s="2"/>
      <c r="BL2415" s="55"/>
      <c r="BM2415" s="48"/>
      <c r="BN2415" s="48"/>
      <c r="BO2415" s="48"/>
      <c r="BP2415" s="48"/>
      <c r="BQ2415" s="117"/>
      <c r="BR2415" s="2"/>
      <c r="BS2415" s="2"/>
      <c r="BT2415" s="2"/>
      <c r="BU2415" s="2"/>
      <c r="BV2415" s="55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18" t="s">
        <v>5</v>
      </c>
      <c r="H2416" s="3">
        <v>2024</v>
      </c>
      <c r="I2416" s="20" t="s">
        <v>282</v>
      </c>
      <c r="J2416" s="184" t="s">
        <v>277</v>
      </c>
      <c r="K2416" s="184" t="s">
        <v>320</v>
      </c>
      <c r="L2416" s="187">
        <f t="shared" si="77"/>
        <v>0</v>
      </c>
      <c r="M2416" s="187">
        <f t="shared" si="78"/>
        <v>0</v>
      </c>
      <c r="N2416" s="186"/>
      <c r="O2416" s="33"/>
      <c r="P2416" s="33"/>
      <c r="Q2416" s="33"/>
      <c r="R2416" s="33"/>
      <c r="S2416" s="42"/>
      <c r="T2416" s="2"/>
      <c r="U2416" s="2"/>
      <c r="V2416" s="2"/>
      <c r="W2416" s="2"/>
      <c r="X2416" s="55"/>
      <c r="Y2416" s="62"/>
      <c r="Z2416" s="62"/>
      <c r="AA2416" s="62"/>
      <c r="AB2416" s="62"/>
      <c r="AC2416" s="68"/>
      <c r="AD2416" s="2"/>
      <c r="AE2416" s="2"/>
      <c r="AF2416" s="2"/>
      <c r="AG2416" s="2"/>
      <c r="AH2416" s="55"/>
      <c r="AI2416" s="72"/>
      <c r="AJ2416" s="72"/>
      <c r="AK2416" s="72"/>
      <c r="AL2416" s="72"/>
      <c r="AM2416" s="80"/>
      <c r="AN2416" s="2"/>
      <c r="AO2416" s="2"/>
      <c r="AP2416" s="2"/>
      <c r="AQ2416" s="2"/>
      <c r="AR2416" s="55"/>
      <c r="AS2416" s="85"/>
      <c r="AT2416" s="85"/>
      <c r="AU2416" s="85"/>
      <c r="AV2416" s="85"/>
      <c r="AW2416" s="100"/>
      <c r="AX2416" s="2"/>
      <c r="AY2416" s="2"/>
      <c r="AZ2416" s="2"/>
      <c r="BA2416" s="2"/>
      <c r="BB2416" s="55"/>
      <c r="BC2416" s="105"/>
      <c r="BD2416" s="105"/>
      <c r="BE2416" s="105"/>
      <c r="BF2416" s="105"/>
      <c r="BG2416" s="109"/>
      <c r="BH2416" s="2"/>
      <c r="BI2416" s="2"/>
      <c r="BJ2416" s="2"/>
      <c r="BK2416" s="2"/>
      <c r="BL2416" s="55"/>
      <c r="BM2416" s="48"/>
      <c r="BN2416" s="48"/>
      <c r="BO2416" s="48"/>
      <c r="BP2416" s="48"/>
      <c r="BQ2416" s="117"/>
      <c r="BR2416" s="2"/>
      <c r="BS2416" s="2"/>
      <c r="BT2416" s="2"/>
      <c r="BU2416" s="2"/>
      <c r="BV2416" s="55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18" t="s">
        <v>5</v>
      </c>
      <c r="H2417" s="3">
        <v>2024</v>
      </c>
      <c r="I2417" s="20" t="s">
        <v>283</v>
      </c>
      <c r="J2417" s="184" t="s">
        <v>298</v>
      </c>
      <c r="K2417" s="184" t="s">
        <v>321</v>
      </c>
      <c r="L2417" s="187">
        <f t="shared" si="77"/>
        <v>0</v>
      </c>
      <c r="M2417" s="187">
        <f t="shared" si="78"/>
        <v>0</v>
      </c>
      <c r="N2417" s="186"/>
      <c r="O2417" s="33"/>
      <c r="P2417" s="33"/>
      <c r="Q2417" s="33"/>
      <c r="R2417" s="33"/>
      <c r="S2417" s="42"/>
      <c r="T2417" s="2"/>
      <c r="U2417" s="2"/>
      <c r="V2417" s="2"/>
      <c r="W2417" s="2"/>
      <c r="X2417" s="55"/>
      <c r="Y2417" s="62"/>
      <c r="Z2417" s="62"/>
      <c r="AA2417" s="62"/>
      <c r="AB2417" s="62"/>
      <c r="AC2417" s="68"/>
      <c r="AD2417" s="2"/>
      <c r="AE2417" s="2"/>
      <c r="AF2417" s="2"/>
      <c r="AG2417" s="2"/>
      <c r="AH2417" s="55"/>
      <c r="AI2417" s="72"/>
      <c r="AJ2417" s="72"/>
      <c r="AK2417" s="72"/>
      <c r="AL2417" s="72"/>
      <c r="AM2417" s="80"/>
      <c r="AN2417" s="2"/>
      <c r="AO2417" s="2"/>
      <c r="AP2417" s="2"/>
      <c r="AQ2417" s="2"/>
      <c r="AR2417" s="55"/>
      <c r="AS2417" s="85"/>
      <c r="AT2417" s="85"/>
      <c r="AU2417" s="85"/>
      <c r="AV2417" s="85"/>
      <c r="AW2417" s="100"/>
      <c r="AX2417" s="2"/>
      <c r="AY2417" s="2"/>
      <c r="AZ2417" s="2"/>
      <c r="BA2417" s="2"/>
      <c r="BB2417" s="55"/>
      <c r="BC2417" s="105"/>
      <c r="BD2417" s="105"/>
      <c r="BE2417" s="105"/>
      <c r="BF2417" s="105"/>
      <c r="BG2417" s="109"/>
      <c r="BH2417" s="2"/>
      <c r="BI2417" s="2"/>
      <c r="BJ2417" s="2"/>
      <c r="BK2417" s="2"/>
      <c r="BL2417" s="55"/>
      <c r="BM2417" s="48"/>
      <c r="BN2417" s="48"/>
      <c r="BO2417" s="48"/>
      <c r="BP2417" s="48"/>
      <c r="BQ2417" s="117"/>
      <c r="BR2417" s="2"/>
      <c r="BS2417" s="2"/>
      <c r="BT2417" s="2"/>
      <c r="BU2417" s="2"/>
      <c r="BV2417" s="55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18" t="s">
        <v>5</v>
      </c>
      <c r="H2418" s="3">
        <v>2024</v>
      </c>
      <c r="I2418" s="20" t="s">
        <v>283</v>
      </c>
      <c r="J2418" s="184" t="s">
        <v>278</v>
      </c>
      <c r="K2418" s="184" t="s">
        <v>320</v>
      </c>
      <c r="L2418" s="187">
        <f t="shared" si="77"/>
        <v>6</v>
      </c>
      <c r="M2418" s="187">
        <f t="shared" si="78"/>
        <v>7.6269999999999998</v>
      </c>
      <c r="N2418" s="186"/>
      <c r="O2418" s="33"/>
      <c r="P2418" s="33"/>
      <c r="Q2418" s="33"/>
      <c r="R2418" s="33"/>
      <c r="S2418" s="42"/>
      <c r="T2418" s="2"/>
      <c r="U2418" s="2"/>
      <c r="V2418" s="2"/>
      <c r="W2418" s="2"/>
      <c r="X2418" s="55"/>
      <c r="Y2418" s="62"/>
      <c r="Z2418" s="62"/>
      <c r="AA2418" s="62"/>
      <c r="AB2418" s="62"/>
      <c r="AC2418" s="68"/>
      <c r="AD2418" s="2"/>
      <c r="AE2418" s="2"/>
      <c r="AF2418" s="2"/>
      <c r="AG2418" s="2"/>
      <c r="AH2418" s="55"/>
      <c r="AI2418" s="72"/>
      <c r="AJ2418" s="72"/>
      <c r="AK2418" s="72"/>
      <c r="AL2418" s="72"/>
      <c r="AM2418" s="80"/>
      <c r="AN2418" s="2"/>
      <c r="AO2418" s="2"/>
      <c r="AP2418" s="2"/>
      <c r="AQ2418" s="2"/>
      <c r="AR2418" s="55"/>
      <c r="AS2418" s="85"/>
      <c r="AT2418" s="85"/>
      <c r="AU2418" s="85"/>
      <c r="AV2418" s="85">
        <v>6</v>
      </c>
      <c r="AW2418" s="100">
        <v>7.6269999999999998</v>
      </c>
      <c r="AX2418" s="2"/>
      <c r="AY2418" s="2"/>
      <c r="AZ2418" s="2"/>
      <c r="BA2418" s="2"/>
      <c r="BB2418" s="55"/>
      <c r="BC2418" s="105"/>
      <c r="BD2418" s="105"/>
      <c r="BE2418" s="105"/>
      <c r="BF2418" s="105"/>
      <c r="BG2418" s="109"/>
      <c r="BH2418" s="2"/>
      <c r="BI2418" s="2"/>
      <c r="BJ2418" s="2"/>
      <c r="BK2418" s="2"/>
      <c r="BL2418" s="55"/>
      <c r="BM2418" s="48"/>
      <c r="BN2418" s="48"/>
      <c r="BO2418" s="48"/>
      <c r="BP2418" s="48"/>
      <c r="BQ2418" s="117"/>
      <c r="BR2418" s="2"/>
      <c r="BS2418" s="2"/>
      <c r="BT2418" s="2"/>
      <c r="BU2418" s="2"/>
      <c r="BV2418" s="55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18" t="s">
        <v>5</v>
      </c>
      <c r="H2419" s="3">
        <v>2024</v>
      </c>
      <c r="I2419" s="20" t="s">
        <v>283</v>
      </c>
      <c r="J2419" s="184" t="s">
        <v>279</v>
      </c>
      <c r="K2419" s="184" t="s">
        <v>320</v>
      </c>
      <c r="L2419" s="187">
        <f t="shared" si="77"/>
        <v>0</v>
      </c>
      <c r="M2419" s="187">
        <f t="shared" si="78"/>
        <v>0</v>
      </c>
      <c r="N2419" s="186"/>
      <c r="O2419" s="33"/>
      <c r="P2419" s="33"/>
      <c r="Q2419" s="33"/>
      <c r="R2419" s="33"/>
      <c r="S2419" s="42"/>
      <c r="T2419" s="2"/>
      <c r="U2419" s="2"/>
      <c r="V2419" s="2"/>
      <c r="W2419" s="2"/>
      <c r="X2419" s="55"/>
      <c r="Y2419" s="62"/>
      <c r="Z2419" s="62"/>
      <c r="AA2419" s="62"/>
      <c r="AB2419" s="62"/>
      <c r="AC2419" s="68"/>
      <c r="AD2419" s="2"/>
      <c r="AE2419" s="2"/>
      <c r="AF2419" s="2"/>
      <c r="AG2419" s="2"/>
      <c r="AH2419" s="55"/>
      <c r="AI2419" s="72"/>
      <c r="AJ2419" s="72"/>
      <c r="AK2419" s="72"/>
      <c r="AL2419" s="72"/>
      <c r="AM2419" s="80"/>
      <c r="AN2419" s="2"/>
      <c r="AO2419" s="2"/>
      <c r="AP2419" s="2"/>
      <c r="AQ2419" s="2"/>
      <c r="AR2419" s="55"/>
      <c r="AS2419" s="85"/>
      <c r="AT2419" s="85"/>
      <c r="AU2419" s="85"/>
      <c r="AV2419" s="85"/>
      <c r="AW2419" s="100"/>
      <c r="AX2419" s="2"/>
      <c r="AY2419" s="2"/>
      <c r="AZ2419" s="2"/>
      <c r="BA2419" s="2"/>
      <c r="BB2419" s="55"/>
      <c r="BC2419" s="105"/>
      <c r="BD2419" s="105"/>
      <c r="BE2419" s="105"/>
      <c r="BF2419" s="105"/>
      <c r="BG2419" s="109"/>
      <c r="BH2419" s="2"/>
      <c r="BI2419" s="2"/>
      <c r="BJ2419" s="2"/>
      <c r="BK2419" s="2"/>
      <c r="BL2419" s="55"/>
      <c r="BM2419" s="48"/>
      <c r="BN2419" s="48"/>
      <c r="BO2419" s="48"/>
      <c r="BP2419" s="48"/>
      <c r="BQ2419" s="117"/>
      <c r="BR2419" s="2"/>
      <c r="BS2419" s="2"/>
      <c r="BT2419" s="2"/>
      <c r="BU2419" s="2"/>
      <c r="BV2419" s="55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18" t="s">
        <v>5</v>
      </c>
      <c r="H2420" s="3">
        <v>2024</v>
      </c>
      <c r="I2420" s="20" t="s">
        <v>286</v>
      </c>
      <c r="J2420" s="184" t="s">
        <v>280</v>
      </c>
      <c r="K2420" s="184" t="s">
        <v>319</v>
      </c>
      <c r="L2420" s="187">
        <f t="shared" si="77"/>
        <v>0</v>
      </c>
      <c r="M2420" s="187">
        <f t="shared" si="78"/>
        <v>0</v>
      </c>
      <c r="N2420" s="186"/>
      <c r="O2420" s="33"/>
      <c r="P2420" s="33"/>
      <c r="Q2420" s="33"/>
      <c r="R2420" s="33"/>
      <c r="S2420" s="42"/>
      <c r="T2420" s="2"/>
      <c r="U2420" s="2"/>
      <c r="V2420" s="2"/>
      <c r="W2420" s="2"/>
      <c r="X2420" s="55"/>
      <c r="Y2420" s="62"/>
      <c r="Z2420" s="62"/>
      <c r="AA2420" s="62"/>
      <c r="AB2420" s="62"/>
      <c r="AC2420" s="68"/>
      <c r="AD2420" s="2"/>
      <c r="AE2420" s="2"/>
      <c r="AF2420" s="2"/>
      <c r="AG2420" s="2"/>
      <c r="AH2420" s="55"/>
      <c r="AI2420" s="72"/>
      <c r="AJ2420" s="72"/>
      <c r="AK2420" s="72"/>
      <c r="AL2420" s="72"/>
      <c r="AM2420" s="80"/>
      <c r="AN2420" s="2"/>
      <c r="AO2420" s="2"/>
      <c r="AP2420" s="2"/>
      <c r="AQ2420" s="2"/>
      <c r="AR2420" s="55"/>
      <c r="AS2420" s="85"/>
      <c r="AT2420" s="85"/>
      <c r="AU2420" s="85"/>
      <c r="AV2420" s="85"/>
      <c r="AW2420" s="100"/>
      <c r="AX2420" s="2"/>
      <c r="AY2420" s="2"/>
      <c r="AZ2420" s="2"/>
      <c r="BA2420" s="2"/>
      <c r="BB2420" s="55"/>
      <c r="BC2420" s="105"/>
      <c r="BD2420" s="105"/>
      <c r="BE2420" s="105"/>
      <c r="BF2420" s="105"/>
      <c r="BG2420" s="109"/>
      <c r="BH2420" s="2"/>
      <c r="BI2420" s="2"/>
      <c r="BJ2420" s="2"/>
      <c r="BK2420" s="2"/>
      <c r="BL2420" s="55"/>
      <c r="BM2420" s="48"/>
      <c r="BN2420" s="48"/>
      <c r="BO2420" s="48"/>
      <c r="BP2420" s="48"/>
      <c r="BQ2420" s="117"/>
      <c r="BR2420" s="2"/>
      <c r="BS2420" s="2"/>
      <c r="BT2420" s="2"/>
      <c r="BU2420" s="2"/>
      <c r="BV2420" s="55"/>
    </row>
    <row r="2421" spans="1:74" hidden="1" x14ac:dyDescent="0.3">
      <c r="A2421" s="2" t="s">
        <v>61</v>
      </c>
      <c r="B2421" s="2" t="s">
        <v>2</v>
      </c>
      <c r="C2421" s="2" t="s">
        <v>3</v>
      </c>
      <c r="D2421" s="2" t="s">
        <v>62</v>
      </c>
      <c r="E2421" s="3">
        <v>24</v>
      </c>
      <c r="F2421" s="3"/>
      <c r="G2421" s="18" t="s">
        <v>5</v>
      </c>
      <c r="H2421" s="3">
        <v>2024</v>
      </c>
      <c r="I2421" s="20" t="s">
        <v>286</v>
      </c>
      <c r="J2421" s="184" t="s">
        <v>281</v>
      </c>
      <c r="K2421" s="184" t="s">
        <v>319</v>
      </c>
      <c r="L2421" s="187">
        <f t="shared" si="77"/>
        <v>0</v>
      </c>
      <c r="M2421" s="187">
        <f t="shared" si="78"/>
        <v>27.234000000000002</v>
      </c>
      <c r="N2421" s="186" t="s">
        <v>1405</v>
      </c>
      <c r="O2421" s="33"/>
      <c r="P2421" s="33"/>
      <c r="Q2421" s="33"/>
      <c r="R2421" s="33"/>
      <c r="S2421" s="42"/>
      <c r="T2421" s="2"/>
      <c r="U2421" s="2"/>
      <c r="V2421" s="2"/>
      <c r="W2421" s="2"/>
      <c r="X2421" s="55"/>
      <c r="Y2421" s="62"/>
      <c r="Z2421" s="62"/>
      <c r="AA2421" s="62"/>
      <c r="AB2421" s="62"/>
      <c r="AC2421" s="68"/>
      <c r="AD2421" s="2"/>
      <c r="AE2421" s="2"/>
      <c r="AF2421" s="2"/>
      <c r="AG2421" s="2"/>
      <c r="AH2421" s="55"/>
      <c r="AI2421" s="72"/>
      <c r="AJ2421" s="72"/>
      <c r="AK2421" s="72"/>
      <c r="AL2421" s="72"/>
      <c r="AM2421" s="80"/>
      <c r="AN2421" s="2"/>
      <c r="AO2421" s="2"/>
      <c r="AP2421" s="2"/>
      <c r="AQ2421" s="2"/>
      <c r="AR2421" s="55"/>
      <c r="AS2421" s="85"/>
      <c r="AT2421" s="85"/>
      <c r="AU2421" s="85"/>
      <c r="AV2421" s="85"/>
      <c r="AW2421" s="100"/>
      <c r="AX2421" s="2"/>
      <c r="AY2421" s="2"/>
      <c r="AZ2421" s="2"/>
      <c r="BA2421" s="2"/>
      <c r="BB2421" s="55"/>
      <c r="BC2421" s="105"/>
      <c r="BD2421" s="105"/>
      <c r="BE2421" s="105"/>
      <c r="BF2421" s="105"/>
      <c r="BG2421" s="109"/>
      <c r="BH2421" s="2"/>
      <c r="BI2421" s="2"/>
      <c r="BJ2421" s="2"/>
      <c r="BK2421" s="2"/>
      <c r="BL2421" s="55"/>
      <c r="BM2421" s="48" t="s">
        <v>1016</v>
      </c>
      <c r="BN2421" s="48"/>
      <c r="BO2421" s="48"/>
      <c r="BP2421" s="48"/>
      <c r="BQ2421" s="117">
        <v>27.234000000000002</v>
      </c>
      <c r="BR2421" s="2"/>
      <c r="BS2421" s="2"/>
      <c r="BT2421" s="2"/>
      <c r="BU2421" s="2"/>
      <c r="BV2421" s="55"/>
    </row>
    <row r="2422" spans="1:74" s="13" customFormat="1" hidden="1" x14ac:dyDescent="0.3">
      <c r="A2422" s="12" t="s">
        <v>61</v>
      </c>
      <c r="B2422" s="12" t="s">
        <v>2</v>
      </c>
      <c r="C2422" s="12" t="s">
        <v>3</v>
      </c>
      <c r="D2422" s="12" t="s">
        <v>62</v>
      </c>
      <c r="E2422" s="7">
        <v>24</v>
      </c>
      <c r="F2422" s="7"/>
      <c r="G2422" s="19" t="s">
        <v>5</v>
      </c>
      <c r="H2422" s="7">
        <v>2024</v>
      </c>
      <c r="I2422" s="21"/>
      <c r="J2422" s="12" t="s">
        <v>314</v>
      </c>
      <c r="K2422" s="12"/>
      <c r="L2422" s="147"/>
      <c r="M2422" s="147">
        <f>SUM(M2384:M2421)</f>
        <v>555.70099999999991</v>
      </c>
      <c r="N2422" s="183"/>
      <c r="O2422" s="12"/>
      <c r="P2422" s="12"/>
      <c r="Q2422" s="12"/>
      <c r="R2422" s="12"/>
      <c r="S2422" s="47">
        <f>SUM(S2384:S2421)</f>
        <v>0</v>
      </c>
      <c r="T2422" s="12"/>
      <c r="U2422" s="12"/>
      <c r="V2422" s="12"/>
      <c r="W2422" s="12"/>
      <c r="X2422" s="47">
        <f>SUM(X2384:X2421)</f>
        <v>0</v>
      </c>
      <c r="Y2422" s="12"/>
      <c r="Z2422" s="12"/>
      <c r="AA2422" s="12"/>
      <c r="AB2422" s="12"/>
      <c r="AC2422" s="125">
        <f>SUM(AC2384:AC2421)</f>
        <v>0</v>
      </c>
      <c r="AD2422" s="12"/>
      <c r="AE2422" s="12"/>
      <c r="AF2422" s="12"/>
      <c r="AG2422" s="12"/>
      <c r="AH2422" s="47">
        <f>SUM(AH2384:AH2421)</f>
        <v>0</v>
      </c>
      <c r="AI2422" s="12"/>
      <c r="AJ2422" s="12"/>
      <c r="AK2422" s="12"/>
      <c r="AL2422" s="12"/>
      <c r="AM2422" s="47">
        <f>SUM(AM2384:AM2421)</f>
        <v>0</v>
      </c>
      <c r="AN2422" s="12"/>
      <c r="AO2422" s="12"/>
      <c r="AP2422" s="12"/>
      <c r="AQ2422" s="12"/>
      <c r="AR2422" s="47">
        <f>SUM(AR2384:AR2421)</f>
        <v>0</v>
      </c>
      <c r="AS2422" s="12"/>
      <c r="AT2422" s="12"/>
      <c r="AU2422" s="12"/>
      <c r="AV2422" s="12"/>
      <c r="AW2422" s="47">
        <f>SUM(AW2384:AW2421)</f>
        <v>358.46699999999998</v>
      </c>
      <c r="AX2422" s="12"/>
      <c r="AY2422" s="12"/>
      <c r="AZ2422" s="12"/>
      <c r="BA2422" s="12"/>
      <c r="BB2422" s="47">
        <f>SUM(BB2384:BB2421)</f>
        <v>0</v>
      </c>
      <c r="BC2422" s="12"/>
      <c r="BD2422" s="12"/>
      <c r="BE2422" s="12"/>
      <c r="BF2422" s="12"/>
      <c r="BG2422" s="47">
        <f>SUM(BG2384:BG2421)</f>
        <v>0</v>
      </c>
      <c r="BH2422" s="12"/>
      <c r="BI2422" s="12"/>
      <c r="BJ2422" s="12"/>
      <c r="BK2422" s="12"/>
      <c r="BL2422" s="47">
        <f>SUM(BL2384:BL2421)</f>
        <v>0</v>
      </c>
      <c r="BM2422" s="12"/>
      <c r="BN2422" s="12"/>
      <c r="BO2422" s="12"/>
      <c r="BP2422" s="12"/>
      <c r="BQ2422" s="47">
        <f>SUM(BQ2384:BQ2421)</f>
        <v>27.234000000000002</v>
      </c>
      <c r="BR2422" s="12"/>
      <c r="BS2422" s="12"/>
      <c r="BT2422" s="12"/>
      <c r="BU2422" s="12"/>
      <c r="BV2422" s="47">
        <f>SUM(BV2384:BV2421)</f>
        <v>170</v>
      </c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18" t="s">
        <v>5</v>
      </c>
      <c r="H2423" s="3">
        <v>2024</v>
      </c>
      <c r="I2423" s="20" t="s">
        <v>287</v>
      </c>
      <c r="J2423" s="184" t="s">
        <v>267</v>
      </c>
      <c r="K2423" s="184" t="s">
        <v>318</v>
      </c>
      <c r="L2423" s="187">
        <f t="shared" si="77"/>
        <v>0</v>
      </c>
      <c r="M2423" s="187">
        <f t="shared" si="78"/>
        <v>0</v>
      </c>
      <c r="N2423" s="186"/>
      <c r="O2423" s="33"/>
      <c r="P2423" s="33"/>
      <c r="Q2423" s="33"/>
      <c r="R2423" s="33"/>
      <c r="S2423" s="42"/>
      <c r="T2423" s="2"/>
      <c r="U2423" s="2"/>
      <c r="V2423" s="2"/>
      <c r="W2423" s="2"/>
      <c r="X2423" s="55"/>
      <c r="Y2423" s="62"/>
      <c r="Z2423" s="62"/>
      <c r="AA2423" s="62"/>
      <c r="AB2423" s="62"/>
      <c r="AC2423" s="68"/>
      <c r="AD2423" s="2"/>
      <c r="AE2423" s="2"/>
      <c r="AF2423" s="2"/>
      <c r="AG2423" s="2"/>
      <c r="AH2423" s="55"/>
      <c r="AI2423" s="72"/>
      <c r="AJ2423" s="72"/>
      <c r="AK2423" s="72"/>
      <c r="AL2423" s="72"/>
      <c r="AM2423" s="80"/>
      <c r="AN2423" s="2"/>
      <c r="AO2423" s="2"/>
      <c r="AP2423" s="2"/>
      <c r="AQ2423" s="2"/>
      <c r="AR2423" s="55"/>
      <c r="AS2423" s="85"/>
      <c r="AT2423" s="85"/>
      <c r="AU2423" s="85"/>
      <c r="AV2423" s="85"/>
      <c r="AW2423" s="100"/>
      <c r="AX2423" s="2"/>
      <c r="AY2423" s="2"/>
      <c r="AZ2423" s="2"/>
      <c r="BA2423" s="2"/>
      <c r="BB2423" s="55"/>
      <c r="BC2423" s="105"/>
      <c r="BD2423" s="105"/>
      <c r="BE2423" s="105"/>
      <c r="BF2423" s="105"/>
      <c r="BG2423" s="109"/>
      <c r="BH2423" s="2"/>
      <c r="BI2423" s="2"/>
      <c r="BJ2423" s="2"/>
      <c r="BK2423" s="2"/>
      <c r="BL2423" s="55"/>
      <c r="BM2423" s="48"/>
      <c r="BN2423" s="48"/>
      <c r="BO2423" s="48"/>
      <c r="BP2423" s="48"/>
      <c r="BQ2423" s="117"/>
      <c r="BR2423" s="2"/>
      <c r="BS2423" s="2"/>
      <c r="BT2423" s="2"/>
      <c r="BU2423" s="2"/>
      <c r="BV2423" s="55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18" t="s">
        <v>5</v>
      </c>
      <c r="H2424" s="3">
        <v>2024</v>
      </c>
      <c r="I2424" s="20" t="s">
        <v>287</v>
      </c>
      <c r="J2424" s="184" t="s">
        <v>291</v>
      </c>
      <c r="K2424" s="184" t="s">
        <v>319</v>
      </c>
      <c r="L2424" s="187">
        <f t="shared" si="77"/>
        <v>0</v>
      </c>
      <c r="M2424" s="187">
        <f t="shared" si="78"/>
        <v>0</v>
      </c>
      <c r="N2424" s="186"/>
      <c r="O2424" s="33"/>
      <c r="P2424" s="33"/>
      <c r="Q2424" s="33"/>
      <c r="R2424" s="33"/>
      <c r="S2424" s="42"/>
      <c r="T2424" s="2"/>
      <c r="U2424" s="2"/>
      <c r="V2424" s="2"/>
      <c r="W2424" s="2"/>
      <c r="X2424" s="55"/>
      <c r="Y2424" s="62"/>
      <c r="Z2424" s="62"/>
      <c r="AA2424" s="62"/>
      <c r="AB2424" s="62"/>
      <c r="AC2424" s="68"/>
      <c r="AD2424" s="2"/>
      <c r="AE2424" s="2"/>
      <c r="AF2424" s="2"/>
      <c r="AG2424" s="2"/>
      <c r="AH2424" s="55"/>
      <c r="AI2424" s="72"/>
      <c r="AJ2424" s="72"/>
      <c r="AK2424" s="72"/>
      <c r="AL2424" s="72"/>
      <c r="AM2424" s="80"/>
      <c r="AN2424" s="2"/>
      <c r="AO2424" s="2"/>
      <c r="AP2424" s="2"/>
      <c r="AQ2424" s="2"/>
      <c r="AR2424" s="55"/>
      <c r="AS2424" s="85"/>
      <c r="AT2424" s="85"/>
      <c r="AU2424" s="85"/>
      <c r="AV2424" s="85"/>
      <c r="AW2424" s="100"/>
      <c r="AX2424" s="2"/>
      <c r="AY2424" s="2"/>
      <c r="AZ2424" s="2"/>
      <c r="BA2424" s="2"/>
      <c r="BB2424" s="55"/>
      <c r="BC2424" s="105"/>
      <c r="BD2424" s="105"/>
      <c r="BE2424" s="105"/>
      <c r="BF2424" s="105"/>
      <c r="BG2424" s="109"/>
      <c r="BH2424" s="2"/>
      <c r="BI2424" s="2"/>
      <c r="BJ2424" s="2"/>
      <c r="BK2424" s="2"/>
      <c r="BL2424" s="55"/>
      <c r="BM2424" s="48"/>
      <c r="BN2424" s="48"/>
      <c r="BO2424" s="48"/>
      <c r="BP2424" s="48"/>
      <c r="BQ2424" s="117"/>
      <c r="BR2424" s="2"/>
      <c r="BS2424" s="2"/>
      <c r="BT2424" s="2"/>
      <c r="BU2424" s="2"/>
      <c r="BV2424" s="55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18" t="s">
        <v>5</v>
      </c>
      <c r="H2425" s="3">
        <v>2024</v>
      </c>
      <c r="I2425" s="20" t="s">
        <v>286</v>
      </c>
      <c r="J2425" s="184" t="s">
        <v>336</v>
      </c>
      <c r="K2425" s="184" t="s">
        <v>319</v>
      </c>
      <c r="L2425" s="187">
        <f t="shared" si="77"/>
        <v>0</v>
      </c>
      <c r="M2425" s="187">
        <f t="shared" si="78"/>
        <v>0</v>
      </c>
      <c r="N2425" s="186"/>
      <c r="O2425" s="33"/>
      <c r="P2425" s="33"/>
      <c r="Q2425" s="33"/>
      <c r="R2425" s="33"/>
      <c r="S2425" s="42"/>
      <c r="T2425" s="2"/>
      <c r="U2425" s="2"/>
      <c r="V2425" s="2"/>
      <c r="W2425" s="2"/>
      <c r="X2425" s="55"/>
      <c r="Y2425" s="62"/>
      <c r="Z2425" s="62"/>
      <c r="AA2425" s="62"/>
      <c r="AB2425" s="62"/>
      <c r="AC2425" s="68"/>
      <c r="AD2425" s="2"/>
      <c r="AE2425" s="2"/>
      <c r="AF2425" s="2"/>
      <c r="AG2425" s="2"/>
      <c r="AH2425" s="55"/>
      <c r="AI2425" s="72"/>
      <c r="AJ2425" s="72"/>
      <c r="AK2425" s="72"/>
      <c r="AL2425" s="72"/>
      <c r="AM2425" s="80"/>
      <c r="AN2425" s="2"/>
      <c r="AO2425" s="2"/>
      <c r="AP2425" s="2"/>
      <c r="AQ2425" s="2"/>
      <c r="AR2425" s="55"/>
      <c r="AS2425" s="85"/>
      <c r="AT2425" s="85"/>
      <c r="AU2425" s="85"/>
      <c r="AV2425" s="85"/>
      <c r="AW2425" s="100"/>
      <c r="AX2425" s="2"/>
      <c r="AY2425" s="2"/>
      <c r="AZ2425" s="2"/>
      <c r="BA2425" s="2"/>
      <c r="BB2425" s="55"/>
      <c r="BC2425" s="105"/>
      <c r="BD2425" s="105"/>
      <c r="BE2425" s="105"/>
      <c r="BF2425" s="105"/>
      <c r="BG2425" s="109"/>
      <c r="BH2425" s="2"/>
      <c r="BI2425" s="2"/>
      <c r="BJ2425" s="2"/>
      <c r="BK2425" s="2"/>
      <c r="BL2425" s="55"/>
      <c r="BM2425" s="48"/>
      <c r="BN2425" s="48"/>
      <c r="BO2425" s="48"/>
      <c r="BP2425" s="48"/>
      <c r="BQ2425" s="117"/>
      <c r="BR2425" s="2"/>
      <c r="BS2425" s="2"/>
      <c r="BT2425" s="2"/>
      <c r="BU2425" s="2"/>
      <c r="BV2425" s="55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18" t="s">
        <v>5</v>
      </c>
      <c r="H2426" s="3">
        <v>2024</v>
      </c>
      <c r="I2426" s="20" t="s">
        <v>286</v>
      </c>
      <c r="J2426" s="185" t="s">
        <v>337</v>
      </c>
      <c r="K2426" s="185" t="s">
        <v>318</v>
      </c>
      <c r="L2426" s="187">
        <f t="shared" si="77"/>
        <v>0</v>
      </c>
      <c r="M2426" s="187">
        <f t="shared" si="78"/>
        <v>0</v>
      </c>
      <c r="N2426" s="186"/>
      <c r="O2426" s="53"/>
      <c r="P2426" s="53"/>
      <c r="Q2426" s="53"/>
      <c r="R2426" s="53"/>
      <c r="S2426" s="54"/>
      <c r="T2426" s="8"/>
      <c r="U2426" s="8"/>
      <c r="V2426" s="8"/>
      <c r="W2426" s="8"/>
      <c r="X2426" s="122"/>
      <c r="Y2426" s="135"/>
      <c r="Z2426" s="135"/>
      <c r="AA2426" s="135"/>
      <c r="AB2426" s="135"/>
      <c r="AC2426" s="136"/>
      <c r="AD2426" s="8"/>
      <c r="AE2426" s="8"/>
      <c r="AF2426" s="8"/>
      <c r="AG2426" s="8"/>
      <c r="AH2426" s="122"/>
      <c r="AI2426" s="137"/>
      <c r="AJ2426" s="137"/>
      <c r="AK2426" s="137"/>
      <c r="AL2426" s="137"/>
      <c r="AM2426" s="138"/>
      <c r="AN2426" s="8"/>
      <c r="AO2426" s="8"/>
      <c r="AP2426" s="8"/>
      <c r="AQ2426" s="8"/>
      <c r="AR2426" s="122"/>
      <c r="AS2426" s="139"/>
      <c r="AT2426" s="139"/>
      <c r="AU2426" s="139"/>
      <c r="AV2426" s="139"/>
      <c r="AW2426" s="140"/>
      <c r="AX2426" s="8"/>
      <c r="AY2426" s="8"/>
      <c r="AZ2426" s="8"/>
      <c r="BA2426" s="8"/>
      <c r="BB2426" s="122"/>
      <c r="BC2426" s="141"/>
      <c r="BD2426" s="141"/>
      <c r="BE2426" s="141"/>
      <c r="BF2426" s="141"/>
      <c r="BG2426" s="142"/>
      <c r="BH2426" s="8"/>
      <c r="BI2426" s="8"/>
      <c r="BJ2426" s="8"/>
      <c r="BK2426" s="8"/>
      <c r="BL2426" s="122"/>
      <c r="BM2426" s="143"/>
      <c r="BN2426" s="143"/>
      <c r="BO2426" s="143"/>
      <c r="BP2426" s="143"/>
      <c r="BQ2426" s="144"/>
      <c r="BR2426" s="8"/>
      <c r="BS2426" s="8"/>
      <c r="BT2426" s="8"/>
      <c r="BU2426" s="8"/>
      <c r="BV2426" s="122"/>
    </row>
    <row r="2427" spans="1:74" ht="28.8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18" t="s">
        <v>5</v>
      </c>
      <c r="H2427" s="3">
        <v>2024</v>
      </c>
      <c r="I2427" s="20" t="s">
        <v>286</v>
      </c>
      <c r="J2427" s="185" t="s">
        <v>338</v>
      </c>
      <c r="K2427" s="185" t="s">
        <v>339</v>
      </c>
      <c r="L2427" s="187">
        <f t="shared" si="77"/>
        <v>0</v>
      </c>
      <c r="M2427" s="187">
        <f t="shared" si="78"/>
        <v>0</v>
      </c>
      <c r="N2427" s="186"/>
      <c r="O2427" s="53"/>
      <c r="P2427" s="53"/>
      <c r="Q2427" s="53"/>
      <c r="R2427" s="53"/>
      <c r="S2427" s="54"/>
      <c r="T2427" s="8"/>
      <c r="U2427" s="8"/>
      <c r="V2427" s="8"/>
      <c r="W2427" s="8"/>
      <c r="X2427" s="122"/>
      <c r="Y2427" s="135"/>
      <c r="Z2427" s="135"/>
      <c r="AA2427" s="135"/>
      <c r="AB2427" s="135"/>
      <c r="AC2427" s="136"/>
      <c r="AD2427" s="8"/>
      <c r="AE2427" s="8"/>
      <c r="AF2427" s="8"/>
      <c r="AG2427" s="8"/>
      <c r="AH2427" s="122"/>
      <c r="AI2427" s="137"/>
      <c r="AJ2427" s="137"/>
      <c r="AK2427" s="137"/>
      <c r="AL2427" s="137"/>
      <c r="AM2427" s="138"/>
      <c r="AN2427" s="8"/>
      <c r="AO2427" s="8"/>
      <c r="AP2427" s="8"/>
      <c r="AQ2427" s="8"/>
      <c r="AR2427" s="122"/>
      <c r="AS2427" s="139"/>
      <c r="AT2427" s="139"/>
      <c r="AU2427" s="139"/>
      <c r="AV2427" s="139"/>
      <c r="AW2427" s="140"/>
      <c r="AX2427" s="8"/>
      <c r="AY2427" s="8"/>
      <c r="AZ2427" s="8"/>
      <c r="BA2427" s="8"/>
      <c r="BB2427" s="122"/>
      <c r="BC2427" s="141"/>
      <c r="BD2427" s="141"/>
      <c r="BE2427" s="141"/>
      <c r="BF2427" s="141"/>
      <c r="BG2427" s="142"/>
      <c r="BH2427" s="8"/>
      <c r="BI2427" s="8"/>
      <c r="BJ2427" s="8"/>
      <c r="BK2427" s="8"/>
      <c r="BL2427" s="122"/>
      <c r="BM2427" s="143"/>
      <c r="BN2427" s="143"/>
      <c r="BO2427" s="143"/>
      <c r="BP2427" s="143"/>
      <c r="BQ2427" s="144"/>
      <c r="BR2427" s="8"/>
      <c r="BS2427" s="8"/>
      <c r="BT2427" s="8"/>
      <c r="BU2427" s="8"/>
      <c r="BV2427" s="122"/>
    </row>
    <row r="2428" spans="1:74" ht="28.8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18" t="s">
        <v>5</v>
      </c>
      <c r="H2428" s="3">
        <v>2024</v>
      </c>
      <c r="I2428" s="20" t="s">
        <v>286</v>
      </c>
      <c r="J2428" s="185" t="s">
        <v>340</v>
      </c>
      <c r="K2428" s="185" t="s">
        <v>318</v>
      </c>
      <c r="L2428" s="187">
        <f t="shared" si="77"/>
        <v>0</v>
      </c>
      <c r="M2428" s="187">
        <f t="shared" si="78"/>
        <v>0</v>
      </c>
      <c r="N2428" s="186"/>
      <c r="O2428" s="53"/>
      <c r="P2428" s="53"/>
      <c r="Q2428" s="53"/>
      <c r="R2428" s="53"/>
      <c r="S2428" s="54"/>
      <c r="T2428" s="8"/>
      <c r="U2428" s="8"/>
      <c r="V2428" s="8"/>
      <c r="W2428" s="8"/>
      <c r="X2428" s="122"/>
      <c r="Y2428" s="135"/>
      <c r="Z2428" s="135"/>
      <c r="AA2428" s="135"/>
      <c r="AB2428" s="135"/>
      <c r="AC2428" s="136"/>
      <c r="AD2428" s="8"/>
      <c r="AE2428" s="8"/>
      <c r="AF2428" s="8"/>
      <c r="AG2428" s="8"/>
      <c r="AH2428" s="122"/>
      <c r="AI2428" s="137"/>
      <c r="AJ2428" s="137"/>
      <c r="AK2428" s="137"/>
      <c r="AL2428" s="137"/>
      <c r="AM2428" s="138"/>
      <c r="AN2428" s="8"/>
      <c r="AO2428" s="8"/>
      <c r="AP2428" s="8"/>
      <c r="AQ2428" s="8"/>
      <c r="AR2428" s="122"/>
      <c r="AS2428" s="139"/>
      <c r="AT2428" s="139"/>
      <c r="AU2428" s="139"/>
      <c r="AV2428" s="139"/>
      <c r="AW2428" s="140"/>
      <c r="AX2428" s="8"/>
      <c r="AY2428" s="8"/>
      <c r="AZ2428" s="8"/>
      <c r="BA2428" s="8"/>
      <c r="BB2428" s="122"/>
      <c r="BC2428" s="141"/>
      <c r="BD2428" s="141"/>
      <c r="BE2428" s="141"/>
      <c r="BF2428" s="141"/>
      <c r="BG2428" s="142"/>
      <c r="BH2428" s="8"/>
      <c r="BI2428" s="8"/>
      <c r="BJ2428" s="8"/>
      <c r="BK2428" s="8"/>
      <c r="BL2428" s="122"/>
      <c r="BM2428" s="143"/>
      <c r="BN2428" s="143"/>
      <c r="BO2428" s="143"/>
      <c r="BP2428" s="143"/>
      <c r="BQ2428" s="144"/>
      <c r="BR2428" s="8"/>
      <c r="BS2428" s="8"/>
      <c r="BT2428" s="8"/>
      <c r="BU2428" s="8"/>
      <c r="BV2428" s="122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18" t="s">
        <v>5</v>
      </c>
      <c r="H2429" s="3">
        <v>2024</v>
      </c>
      <c r="I2429" s="20" t="s">
        <v>286</v>
      </c>
      <c r="J2429" s="185" t="s">
        <v>341</v>
      </c>
      <c r="K2429" s="185" t="s">
        <v>320</v>
      </c>
      <c r="L2429" s="187">
        <f t="shared" si="77"/>
        <v>0</v>
      </c>
      <c r="M2429" s="187">
        <f t="shared" si="78"/>
        <v>0</v>
      </c>
      <c r="N2429" s="186"/>
      <c r="O2429" s="53"/>
      <c r="P2429" s="53"/>
      <c r="Q2429" s="53"/>
      <c r="R2429" s="53"/>
      <c r="S2429" s="54"/>
      <c r="T2429" s="8"/>
      <c r="U2429" s="8"/>
      <c r="V2429" s="8"/>
      <c r="W2429" s="8"/>
      <c r="X2429" s="122"/>
      <c r="Y2429" s="135"/>
      <c r="Z2429" s="135"/>
      <c r="AA2429" s="135"/>
      <c r="AB2429" s="135"/>
      <c r="AC2429" s="136"/>
      <c r="AD2429" s="8"/>
      <c r="AE2429" s="8"/>
      <c r="AF2429" s="8"/>
      <c r="AG2429" s="8"/>
      <c r="AH2429" s="122"/>
      <c r="AI2429" s="137"/>
      <c r="AJ2429" s="137"/>
      <c r="AK2429" s="137"/>
      <c r="AL2429" s="137"/>
      <c r="AM2429" s="138"/>
      <c r="AN2429" s="8"/>
      <c r="AO2429" s="8"/>
      <c r="AP2429" s="8"/>
      <c r="AQ2429" s="8"/>
      <c r="AR2429" s="122"/>
      <c r="AS2429" s="139"/>
      <c r="AT2429" s="139"/>
      <c r="AU2429" s="139"/>
      <c r="AV2429" s="139"/>
      <c r="AW2429" s="140"/>
      <c r="AX2429" s="8"/>
      <c r="AY2429" s="8"/>
      <c r="AZ2429" s="8"/>
      <c r="BA2429" s="8"/>
      <c r="BB2429" s="122"/>
      <c r="BC2429" s="141"/>
      <c r="BD2429" s="141"/>
      <c r="BE2429" s="141"/>
      <c r="BF2429" s="141"/>
      <c r="BG2429" s="142"/>
      <c r="BH2429" s="8"/>
      <c r="BI2429" s="8"/>
      <c r="BJ2429" s="8"/>
      <c r="BK2429" s="8"/>
      <c r="BL2429" s="122"/>
      <c r="BM2429" s="143"/>
      <c r="BN2429" s="143"/>
      <c r="BO2429" s="143"/>
      <c r="BP2429" s="143"/>
      <c r="BQ2429" s="144"/>
      <c r="BR2429" s="8"/>
      <c r="BS2429" s="8"/>
      <c r="BT2429" s="8"/>
      <c r="BU2429" s="8"/>
      <c r="BV2429" s="122"/>
    </row>
    <row r="2430" spans="1:74" ht="28.8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18" t="s">
        <v>5</v>
      </c>
      <c r="H2430" s="3">
        <v>2024</v>
      </c>
      <c r="I2430" s="20" t="s">
        <v>286</v>
      </c>
      <c r="J2430" s="185" t="s">
        <v>342</v>
      </c>
      <c r="K2430" s="185" t="s">
        <v>320</v>
      </c>
      <c r="L2430" s="187">
        <f t="shared" si="77"/>
        <v>0</v>
      </c>
      <c r="M2430" s="187">
        <f t="shared" si="78"/>
        <v>0</v>
      </c>
      <c r="N2430" s="186"/>
      <c r="O2430" s="53"/>
      <c r="P2430" s="53"/>
      <c r="Q2430" s="53"/>
      <c r="R2430" s="53"/>
      <c r="S2430" s="54"/>
      <c r="T2430" s="8"/>
      <c r="U2430" s="8"/>
      <c r="V2430" s="8"/>
      <c r="W2430" s="8"/>
      <c r="X2430" s="122"/>
      <c r="Y2430" s="135"/>
      <c r="Z2430" s="135"/>
      <c r="AA2430" s="135"/>
      <c r="AB2430" s="135"/>
      <c r="AC2430" s="136"/>
      <c r="AD2430" s="8"/>
      <c r="AE2430" s="8"/>
      <c r="AF2430" s="8"/>
      <c r="AG2430" s="8"/>
      <c r="AH2430" s="122"/>
      <c r="AI2430" s="137"/>
      <c r="AJ2430" s="137"/>
      <c r="AK2430" s="137"/>
      <c r="AL2430" s="137"/>
      <c r="AM2430" s="138"/>
      <c r="AN2430" s="8"/>
      <c r="AO2430" s="8"/>
      <c r="AP2430" s="8"/>
      <c r="AQ2430" s="8"/>
      <c r="AR2430" s="122"/>
      <c r="AS2430" s="139"/>
      <c r="AT2430" s="139"/>
      <c r="AU2430" s="139"/>
      <c r="AV2430" s="139"/>
      <c r="AW2430" s="140"/>
      <c r="AX2430" s="8"/>
      <c r="AY2430" s="8"/>
      <c r="AZ2430" s="8"/>
      <c r="BA2430" s="8"/>
      <c r="BB2430" s="122"/>
      <c r="BC2430" s="141"/>
      <c r="BD2430" s="141"/>
      <c r="BE2430" s="141"/>
      <c r="BF2430" s="141"/>
      <c r="BG2430" s="142"/>
      <c r="BH2430" s="8"/>
      <c r="BI2430" s="8"/>
      <c r="BJ2430" s="8"/>
      <c r="BK2430" s="8"/>
      <c r="BL2430" s="122"/>
      <c r="BM2430" s="143"/>
      <c r="BN2430" s="143"/>
      <c r="BO2430" s="143"/>
      <c r="BP2430" s="143"/>
      <c r="BQ2430" s="144"/>
      <c r="BR2430" s="8"/>
      <c r="BS2430" s="8"/>
      <c r="BT2430" s="8"/>
      <c r="BU2430" s="8"/>
      <c r="BV2430" s="122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18" t="s">
        <v>5</v>
      </c>
      <c r="H2431" s="3">
        <v>2024</v>
      </c>
      <c r="I2431" s="20" t="s">
        <v>286</v>
      </c>
      <c r="J2431" s="185" t="s">
        <v>343</v>
      </c>
      <c r="K2431" s="185" t="s">
        <v>339</v>
      </c>
      <c r="L2431" s="187">
        <f t="shared" si="77"/>
        <v>0</v>
      </c>
      <c r="M2431" s="187">
        <f t="shared" si="78"/>
        <v>0</v>
      </c>
      <c r="N2431" s="186"/>
      <c r="O2431" s="53"/>
      <c r="P2431" s="53"/>
      <c r="Q2431" s="53"/>
      <c r="R2431" s="53"/>
      <c r="S2431" s="54"/>
      <c r="T2431" s="8"/>
      <c r="U2431" s="8"/>
      <c r="V2431" s="8"/>
      <c r="W2431" s="8"/>
      <c r="X2431" s="122"/>
      <c r="Y2431" s="135"/>
      <c r="Z2431" s="135"/>
      <c r="AA2431" s="135"/>
      <c r="AB2431" s="135"/>
      <c r="AC2431" s="136"/>
      <c r="AD2431" s="8"/>
      <c r="AE2431" s="8"/>
      <c r="AF2431" s="8"/>
      <c r="AG2431" s="8"/>
      <c r="AH2431" s="122"/>
      <c r="AI2431" s="137"/>
      <c r="AJ2431" s="137"/>
      <c r="AK2431" s="137"/>
      <c r="AL2431" s="137"/>
      <c r="AM2431" s="138"/>
      <c r="AN2431" s="8"/>
      <c r="AO2431" s="8"/>
      <c r="AP2431" s="8"/>
      <c r="AQ2431" s="8"/>
      <c r="AR2431" s="122"/>
      <c r="AS2431" s="139"/>
      <c r="AT2431" s="139"/>
      <c r="AU2431" s="139"/>
      <c r="AV2431" s="139"/>
      <c r="AW2431" s="140"/>
      <c r="AX2431" s="8"/>
      <c r="AY2431" s="8"/>
      <c r="AZ2431" s="8"/>
      <c r="BA2431" s="8"/>
      <c r="BB2431" s="122"/>
      <c r="BC2431" s="141"/>
      <c r="BD2431" s="141"/>
      <c r="BE2431" s="141"/>
      <c r="BF2431" s="141"/>
      <c r="BG2431" s="142"/>
      <c r="BH2431" s="8"/>
      <c r="BI2431" s="8"/>
      <c r="BJ2431" s="8"/>
      <c r="BK2431" s="8"/>
      <c r="BL2431" s="122"/>
      <c r="BM2431" s="143"/>
      <c r="BN2431" s="143"/>
      <c r="BO2431" s="143"/>
      <c r="BP2431" s="143"/>
      <c r="BQ2431" s="144"/>
      <c r="BR2431" s="8"/>
      <c r="BS2431" s="8"/>
      <c r="BT2431" s="8"/>
      <c r="BU2431" s="8"/>
      <c r="BV2431" s="122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18" t="s">
        <v>5</v>
      </c>
      <c r="H2432" s="3">
        <v>2024</v>
      </c>
      <c r="I2432" s="20" t="s">
        <v>288</v>
      </c>
      <c r="J2432" s="185" t="s">
        <v>344</v>
      </c>
      <c r="K2432" s="185" t="s">
        <v>318</v>
      </c>
      <c r="L2432" s="187">
        <f t="shared" si="77"/>
        <v>0</v>
      </c>
      <c r="M2432" s="187">
        <f t="shared" si="78"/>
        <v>0</v>
      </c>
      <c r="N2432" s="186"/>
      <c r="O2432" s="53"/>
      <c r="P2432" s="53"/>
      <c r="Q2432" s="53"/>
      <c r="R2432" s="53"/>
      <c r="S2432" s="54"/>
      <c r="T2432" s="8"/>
      <c r="U2432" s="8"/>
      <c r="V2432" s="8"/>
      <c r="W2432" s="8"/>
      <c r="X2432" s="122"/>
      <c r="Y2432" s="135"/>
      <c r="Z2432" s="135"/>
      <c r="AA2432" s="135"/>
      <c r="AB2432" s="135"/>
      <c r="AC2432" s="136"/>
      <c r="AD2432" s="8"/>
      <c r="AE2432" s="8"/>
      <c r="AF2432" s="8"/>
      <c r="AG2432" s="8"/>
      <c r="AH2432" s="122"/>
      <c r="AI2432" s="137"/>
      <c r="AJ2432" s="137"/>
      <c r="AK2432" s="137"/>
      <c r="AL2432" s="137"/>
      <c r="AM2432" s="138"/>
      <c r="AN2432" s="8"/>
      <c r="AO2432" s="8"/>
      <c r="AP2432" s="8"/>
      <c r="AQ2432" s="8"/>
      <c r="AR2432" s="122"/>
      <c r="AS2432" s="139"/>
      <c r="AT2432" s="139"/>
      <c r="AU2432" s="139"/>
      <c r="AV2432" s="139"/>
      <c r="AW2432" s="140"/>
      <c r="AX2432" s="8"/>
      <c r="AY2432" s="8"/>
      <c r="AZ2432" s="8"/>
      <c r="BA2432" s="8"/>
      <c r="BB2432" s="122"/>
      <c r="BC2432" s="141"/>
      <c r="BD2432" s="141"/>
      <c r="BE2432" s="141"/>
      <c r="BF2432" s="141"/>
      <c r="BG2432" s="142"/>
      <c r="BH2432" s="8"/>
      <c r="BI2432" s="8"/>
      <c r="BJ2432" s="8"/>
      <c r="BK2432" s="8"/>
      <c r="BL2432" s="122"/>
      <c r="BM2432" s="143"/>
      <c r="BN2432" s="143"/>
      <c r="BO2432" s="143"/>
      <c r="BP2432" s="143"/>
      <c r="BQ2432" s="144"/>
      <c r="BR2432" s="8"/>
      <c r="BS2432" s="8"/>
      <c r="BT2432" s="8"/>
      <c r="BU2432" s="8"/>
      <c r="BV2432" s="122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18" t="s">
        <v>5</v>
      </c>
      <c r="H2433" s="3">
        <v>2024</v>
      </c>
      <c r="I2433" s="20" t="s">
        <v>288</v>
      </c>
      <c r="J2433" s="184" t="s">
        <v>351</v>
      </c>
      <c r="K2433" s="184" t="s">
        <v>318</v>
      </c>
      <c r="L2433" s="187">
        <f t="shared" si="77"/>
        <v>0</v>
      </c>
      <c r="M2433" s="187">
        <f t="shared" si="78"/>
        <v>0</v>
      </c>
      <c r="N2433" s="186"/>
      <c r="O2433" s="53"/>
      <c r="P2433" s="53"/>
      <c r="Q2433" s="53"/>
      <c r="R2433" s="53"/>
      <c r="S2433" s="54"/>
      <c r="T2433" s="8"/>
      <c r="U2433" s="8"/>
      <c r="V2433" s="8"/>
      <c r="W2433" s="8"/>
      <c r="X2433" s="122"/>
      <c r="Y2433" s="135"/>
      <c r="Z2433" s="135"/>
      <c r="AA2433" s="135"/>
      <c r="AB2433" s="135"/>
      <c r="AC2433" s="136"/>
      <c r="AD2433" s="8"/>
      <c r="AE2433" s="8"/>
      <c r="AF2433" s="8"/>
      <c r="AG2433" s="8"/>
      <c r="AH2433" s="122"/>
      <c r="AI2433" s="137"/>
      <c r="AJ2433" s="137"/>
      <c r="AK2433" s="137"/>
      <c r="AL2433" s="137"/>
      <c r="AM2433" s="138"/>
      <c r="AN2433" s="8"/>
      <c r="AO2433" s="8"/>
      <c r="AP2433" s="8"/>
      <c r="AQ2433" s="8"/>
      <c r="AR2433" s="122"/>
      <c r="AS2433" s="139"/>
      <c r="AT2433" s="139"/>
      <c r="AU2433" s="139"/>
      <c r="AV2433" s="139"/>
      <c r="AW2433" s="140"/>
      <c r="AX2433" s="8"/>
      <c r="AY2433" s="8"/>
      <c r="AZ2433" s="8"/>
      <c r="BA2433" s="8"/>
      <c r="BB2433" s="122"/>
      <c r="BC2433" s="141"/>
      <c r="BD2433" s="141"/>
      <c r="BE2433" s="141"/>
      <c r="BF2433" s="141"/>
      <c r="BG2433" s="142"/>
      <c r="BH2433" s="8"/>
      <c r="BI2433" s="8"/>
      <c r="BJ2433" s="8"/>
      <c r="BK2433" s="8"/>
      <c r="BL2433" s="122"/>
      <c r="BM2433" s="143"/>
      <c r="BN2433" s="143"/>
      <c r="BO2433" s="143"/>
      <c r="BP2433" s="143"/>
      <c r="BQ2433" s="144"/>
      <c r="BR2433" s="8"/>
      <c r="BS2433" s="8"/>
      <c r="BT2433" s="8"/>
      <c r="BU2433" s="8"/>
      <c r="BV2433" s="122"/>
    </row>
    <row r="2434" spans="1:74" ht="28.8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18" t="s">
        <v>5</v>
      </c>
      <c r="H2434" s="3">
        <v>2024</v>
      </c>
      <c r="I2434" s="20" t="s">
        <v>288</v>
      </c>
      <c r="J2434" s="184" t="s">
        <v>352</v>
      </c>
      <c r="K2434" s="184" t="s">
        <v>321</v>
      </c>
      <c r="L2434" s="187">
        <f t="shared" si="77"/>
        <v>0</v>
      </c>
      <c r="M2434" s="187">
        <f t="shared" si="78"/>
        <v>0</v>
      </c>
      <c r="N2434" s="186"/>
      <c r="O2434" s="33"/>
      <c r="P2434" s="33"/>
      <c r="Q2434" s="33"/>
      <c r="R2434" s="33"/>
      <c r="S2434" s="42"/>
      <c r="T2434" s="2"/>
      <c r="U2434" s="2"/>
      <c r="V2434" s="2"/>
      <c r="W2434" s="2"/>
      <c r="X2434" s="55"/>
      <c r="Y2434" s="62"/>
      <c r="Z2434" s="62"/>
      <c r="AA2434" s="62"/>
      <c r="AB2434" s="62"/>
      <c r="AC2434" s="68"/>
      <c r="AD2434" s="2"/>
      <c r="AE2434" s="2"/>
      <c r="AF2434" s="2"/>
      <c r="AG2434" s="2"/>
      <c r="AH2434" s="55"/>
      <c r="AI2434" s="72"/>
      <c r="AJ2434" s="72"/>
      <c r="AK2434" s="72"/>
      <c r="AL2434" s="72"/>
      <c r="AM2434" s="80"/>
      <c r="AN2434" s="2"/>
      <c r="AO2434" s="2"/>
      <c r="AP2434" s="2"/>
      <c r="AQ2434" s="2"/>
      <c r="AR2434" s="55"/>
      <c r="AS2434" s="85"/>
      <c r="AT2434" s="85"/>
      <c r="AU2434" s="85"/>
      <c r="AV2434" s="85"/>
      <c r="AW2434" s="100"/>
      <c r="AX2434" s="2"/>
      <c r="AY2434" s="2"/>
      <c r="AZ2434" s="2"/>
      <c r="BA2434" s="2"/>
      <c r="BB2434" s="55"/>
      <c r="BC2434" s="105"/>
      <c r="BD2434" s="105"/>
      <c r="BE2434" s="105"/>
      <c r="BF2434" s="105"/>
      <c r="BG2434" s="109"/>
      <c r="BH2434" s="2"/>
      <c r="BI2434" s="2"/>
      <c r="BJ2434" s="2"/>
      <c r="BK2434" s="2"/>
      <c r="BL2434" s="55"/>
      <c r="BM2434" s="48"/>
      <c r="BN2434" s="48"/>
      <c r="BO2434" s="48"/>
      <c r="BP2434" s="48"/>
      <c r="BQ2434" s="117"/>
      <c r="BR2434" s="2"/>
      <c r="BS2434" s="2"/>
      <c r="BT2434" s="2"/>
      <c r="BU2434" s="2"/>
      <c r="BV2434" s="55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18" t="s">
        <v>5</v>
      </c>
      <c r="H2435" s="3">
        <v>2024</v>
      </c>
      <c r="I2435" s="20" t="s">
        <v>288</v>
      </c>
      <c r="J2435" s="184" t="s">
        <v>345</v>
      </c>
      <c r="K2435" s="184" t="s">
        <v>318</v>
      </c>
      <c r="L2435" s="187">
        <f t="shared" si="77"/>
        <v>0</v>
      </c>
      <c r="M2435" s="187">
        <f t="shared" si="78"/>
        <v>0</v>
      </c>
      <c r="N2435" s="186"/>
      <c r="O2435" s="34"/>
      <c r="P2435" s="33"/>
      <c r="Q2435" s="33"/>
      <c r="R2435" s="33"/>
      <c r="S2435" s="42"/>
      <c r="T2435" s="3"/>
      <c r="U2435" s="2"/>
      <c r="V2435" s="2"/>
      <c r="W2435" s="2"/>
      <c r="X2435" s="55"/>
      <c r="Y2435" s="64"/>
      <c r="Z2435" s="62"/>
      <c r="AA2435" s="62"/>
      <c r="AB2435" s="62"/>
      <c r="AC2435" s="68"/>
      <c r="AD2435" s="3"/>
      <c r="AE2435" s="2"/>
      <c r="AF2435" s="2"/>
      <c r="AG2435" s="2"/>
      <c r="AH2435" s="55"/>
      <c r="AI2435" s="73"/>
      <c r="AJ2435" s="72"/>
      <c r="AK2435" s="72"/>
      <c r="AL2435" s="72"/>
      <c r="AM2435" s="80"/>
      <c r="AN2435" s="3"/>
      <c r="AO2435" s="2"/>
      <c r="AP2435" s="2"/>
      <c r="AQ2435" s="2"/>
      <c r="AR2435" s="55"/>
      <c r="AS2435" s="86"/>
      <c r="AT2435" s="85"/>
      <c r="AU2435" s="85"/>
      <c r="AV2435" s="85"/>
      <c r="AW2435" s="100"/>
      <c r="AX2435" s="3"/>
      <c r="AY2435" s="2"/>
      <c r="AZ2435" s="2"/>
      <c r="BA2435" s="2"/>
      <c r="BB2435" s="55"/>
      <c r="BC2435" s="106"/>
      <c r="BD2435" s="105"/>
      <c r="BE2435" s="105"/>
      <c r="BF2435" s="105"/>
      <c r="BG2435" s="109"/>
      <c r="BH2435" s="3"/>
      <c r="BI2435" s="2"/>
      <c r="BJ2435" s="2"/>
      <c r="BK2435" s="2"/>
      <c r="BL2435" s="55"/>
      <c r="BM2435" s="49"/>
      <c r="BN2435" s="48"/>
      <c r="BO2435" s="48"/>
      <c r="BP2435" s="48"/>
      <c r="BQ2435" s="117"/>
      <c r="BR2435" s="3"/>
      <c r="BS2435" s="2"/>
      <c r="BT2435" s="2"/>
      <c r="BU2435" s="2"/>
      <c r="BV2435" s="55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18" t="s">
        <v>5</v>
      </c>
      <c r="H2436" s="3">
        <v>2024</v>
      </c>
      <c r="I2436" s="20" t="s">
        <v>289</v>
      </c>
      <c r="J2436" s="184" t="s">
        <v>268</v>
      </c>
      <c r="K2436" s="184" t="s">
        <v>318</v>
      </c>
      <c r="L2436" s="187">
        <f t="shared" si="77"/>
        <v>0</v>
      </c>
      <c r="M2436" s="187">
        <f t="shared" si="78"/>
        <v>0</v>
      </c>
      <c r="N2436" s="186"/>
      <c r="O2436" s="33"/>
      <c r="P2436" s="33"/>
      <c r="Q2436" s="33"/>
      <c r="R2436" s="33"/>
      <c r="S2436" s="42"/>
      <c r="T2436" s="2"/>
      <c r="U2436" s="2"/>
      <c r="V2436" s="2"/>
      <c r="W2436" s="2"/>
      <c r="X2436" s="55"/>
      <c r="Y2436" s="62"/>
      <c r="Z2436" s="62"/>
      <c r="AA2436" s="62"/>
      <c r="AB2436" s="62"/>
      <c r="AC2436" s="68"/>
      <c r="AD2436" s="2"/>
      <c r="AE2436" s="2"/>
      <c r="AF2436" s="2"/>
      <c r="AG2436" s="2"/>
      <c r="AH2436" s="55"/>
      <c r="AI2436" s="72"/>
      <c r="AJ2436" s="72"/>
      <c r="AK2436" s="72"/>
      <c r="AL2436" s="72"/>
      <c r="AM2436" s="80"/>
      <c r="AN2436" s="2"/>
      <c r="AO2436" s="2"/>
      <c r="AP2436" s="2"/>
      <c r="AQ2436" s="2"/>
      <c r="AR2436" s="55"/>
      <c r="AS2436" s="85"/>
      <c r="AT2436" s="85"/>
      <c r="AU2436" s="85"/>
      <c r="AV2436" s="85"/>
      <c r="AW2436" s="100"/>
      <c r="AX2436" s="2"/>
      <c r="AY2436" s="2"/>
      <c r="AZ2436" s="2"/>
      <c r="BA2436" s="2"/>
      <c r="BB2436" s="55"/>
      <c r="BC2436" s="105"/>
      <c r="BD2436" s="105"/>
      <c r="BE2436" s="105"/>
      <c r="BF2436" s="105"/>
      <c r="BG2436" s="109"/>
      <c r="BH2436" s="2"/>
      <c r="BI2436" s="2"/>
      <c r="BJ2436" s="2"/>
      <c r="BK2436" s="2"/>
      <c r="BL2436" s="55"/>
      <c r="BM2436" s="48"/>
      <c r="BN2436" s="48"/>
      <c r="BO2436" s="48"/>
      <c r="BP2436" s="48"/>
      <c r="BQ2436" s="117"/>
      <c r="BR2436" s="2"/>
      <c r="BS2436" s="2"/>
      <c r="BT2436" s="2"/>
      <c r="BU2436" s="2"/>
      <c r="BV2436" s="55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18" t="s">
        <v>5</v>
      </c>
      <c r="H2437" s="3">
        <v>2024</v>
      </c>
      <c r="I2437" s="20" t="s">
        <v>289</v>
      </c>
      <c r="J2437" s="184" t="s">
        <v>292</v>
      </c>
      <c r="K2437" s="184" t="s">
        <v>318</v>
      </c>
      <c r="L2437" s="187">
        <f t="shared" si="77"/>
        <v>0</v>
      </c>
      <c r="M2437" s="187">
        <f t="shared" si="78"/>
        <v>0</v>
      </c>
      <c r="N2437" s="186"/>
      <c r="O2437" s="33"/>
      <c r="P2437" s="33"/>
      <c r="Q2437" s="33"/>
      <c r="R2437" s="33"/>
      <c r="S2437" s="42"/>
      <c r="T2437" s="2"/>
      <c r="U2437" s="2"/>
      <c r="V2437" s="2"/>
      <c r="W2437" s="2"/>
      <c r="X2437" s="55"/>
      <c r="Y2437" s="62"/>
      <c r="Z2437" s="62"/>
      <c r="AA2437" s="62"/>
      <c r="AB2437" s="62"/>
      <c r="AC2437" s="68"/>
      <c r="AD2437" s="2"/>
      <c r="AE2437" s="2"/>
      <c r="AF2437" s="2"/>
      <c r="AG2437" s="2"/>
      <c r="AH2437" s="55"/>
      <c r="AI2437" s="72"/>
      <c r="AJ2437" s="72"/>
      <c r="AK2437" s="72"/>
      <c r="AL2437" s="72"/>
      <c r="AM2437" s="80"/>
      <c r="AN2437" s="2"/>
      <c r="AO2437" s="2"/>
      <c r="AP2437" s="2"/>
      <c r="AQ2437" s="2"/>
      <c r="AR2437" s="55"/>
      <c r="AS2437" s="85"/>
      <c r="AT2437" s="85"/>
      <c r="AU2437" s="85"/>
      <c r="AV2437" s="85"/>
      <c r="AW2437" s="100"/>
      <c r="AX2437" s="2"/>
      <c r="AY2437" s="2"/>
      <c r="AZ2437" s="2"/>
      <c r="BA2437" s="2"/>
      <c r="BB2437" s="55"/>
      <c r="BC2437" s="105"/>
      <c r="BD2437" s="105"/>
      <c r="BE2437" s="105"/>
      <c r="BF2437" s="105"/>
      <c r="BG2437" s="109"/>
      <c r="BH2437" s="2"/>
      <c r="BI2437" s="2"/>
      <c r="BJ2437" s="2"/>
      <c r="BK2437" s="2"/>
      <c r="BL2437" s="55"/>
      <c r="BM2437" s="48"/>
      <c r="BN2437" s="48"/>
      <c r="BO2437" s="48"/>
      <c r="BP2437" s="48"/>
      <c r="BQ2437" s="117"/>
      <c r="BR2437" s="2"/>
      <c r="BS2437" s="2"/>
      <c r="BT2437" s="2"/>
      <c r="BU2437" s="2"/>
      <c r="BV2437" s="55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18" t="s">
        <v>5</v>
      </c>
      <c r="H2438" s="3">
        <v>2024</v>
      </c>
      <c r="I2438" s="20" t="s">
        <v>285</v>
      </c>
      <c r="J2438" s="184" t="s">
        <v>293</v>
      </c>
      <c r="K2438" s="184" t="s">
        <v>318</v>
      </c>
      <c r="L2438" s="187">
        <f t="shared" ref="L2438:L2501" si="79">SUM(R2438,W2438,AB2438,AG2438,AL2438,AQ2438,AV2438,BA2438,BF2438,BK2438,BP2438,BU2438)</f>
        <v>0</v>
      </c>
      <c r="M2438" s="187">
        <f t="shared" ref="M2438:M2501" si="80">SUM(S2438,X2438,AC2438,AH2438,AM2438,AR2438,AW2438,BB2438,BG2438,BL2438,BQ2438,BV2438)</f>
        <v>0</v>
      </c>
      <c r="N2438" s="186"/>
      <c r="O2438" s="33"/>
      <c r="P2438" s="33"/>
      <c r="Q2438" s="33"/>
      <c r="R2438" s="34"/>
      <c r="S2438" s="41"/>
      <c r="T2438" s="2"/>
      <c r="U2438" s="2"/>
      <c r="V2438" s="2"/>
      <c r="W2438" s="3"/>
      <c r="X2438" s="56"/>
      <c r="Y2438" s="62"/>
      <c r="Z2438" s="62"/>
      <c r="AA2438" s="62"/>
      <c r="AB2438" s="64"/>
      <c r="AC2438" s="69"/>
      <c r="AD2438" s="2"/>
      <c r="AE2438" s="2"/>
      <c r="AF2438" s="2"/>
      <c r="AG2438" s="3"/>
      <c r="AH2438" s="56"/>
      <c r="AI2438" s="72"/>
      <c r="AJ2438" s="72"/>
      <c r="AK2438" s="72"/>
      <c r="AL2438" s="73"/>
      <c r="AM2438" s="81"/>
      <c r="AN2438" s="2"/>
      <c r="AO2438" s="2"/>
      <c r="AP2438" s="2"/>
      <c r="AQ2438" s="3"/>
      <c r="AR2438" s="56"/>
      <c r="AS2438" s="85"/>
      <c r="AT2438" s="85"/>
      <c r="AU2438" s="85"/>
      <c r="AV2438" s="86"/>
      <c r="AW2438" s="101"/>
      <c r="AX2438" s="2"/>
      <c r="AY2438" s="2"/>
      <c r="AZ2438" s="2"/>
      <c r="BA2438" s="3"/>
      <c r="BB2438" s="56"/>
      <c r="BC2438" s="105"/>
      <c r="BD2438" s="105"/>
      <c r="BE2438" s="105"/>
      <c r="BF2438" s="106"/>
      <c r="BG2438" s="110"/>
      <c r="BH2438" s="2"/>
      <c r="BI2438" s="2"/>
      <c r="BJ2438" s="2"/>
      <c r="BK2438" s="3"/>
      <c r="BL2438" s="56"/>
      <c r="BM2438" s="48"/>
      <c r="BN2438" s="48"/>
      <c r="BO2438" s="48"/>
      <c r="BP2438" s="49"/>
      <c r="BQ2438" s="118"/>
      <c r="BR2438" s="2"/>
      <c r="BS2438" s="2"/>
      <c r="BT2438" s="2"/>
      <c r="BU2438" s="3"/>
      <c r="BV2438" s="56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18" t="s">
        <v>5</v>
      </c>
      <c r="H2439" s="3">
        <v>2024</v>
      </c>
      <c r="I2439" s="20" t="s">
        <v>287</v>
      </c>
      <c r="J2439" s="184" t="s">
        <v>269</v>
      </c>
      <c r="K2439" s="184" t="s">
        <v>320</v>
      </c>
      <c r="L2439" s="187">
        <f t="shared" si="79"/>
        <v>0</v>
      </c>
      <c r="M2439" s="187">
        <f t="shared" si="80"/>
        <v>0</v>
      </c>
      <c r="N2439" s="186"/>
      <c r="O2439" s="33"/>
      <c r="P2439" s="33"/>
      <c r="Q2439" s="33"/>
      <c r="R2439" s="33"/>
      <c r="S2439" s="42"/>
      <c r="T2439" s="2"/>
      <c r="U2439" s="2"/>
      <c r="V2439" s="2"/>
      <c r="W2439" s="2"/>
      <c r="X2439" s="55"/>
      <c r="Y2439" s="62"/>
      <c r="Z2439" s="62"/>
      <c r="AA2439" s="62"/>
      <c r="AB2439" s="64"/>
      <c r="AC2439" s="68"/>
      <c r="AD2439" s="2"/>
      <c r="AE2439" s="2"/>
      <c r="AF2439" s="2"/>
      <c r="AG2439" s="2"/>
      <c r="AH2439" s="55"/>
      <c r="AI2439" s="72"/>
      <c r="AJ2439" s="72"/>
      <c r="AK2439" s="72"/>
      <c r="AL2439" s="72"/>
      <c r="AM2439" s="80"/>
      <c r="AN2439" s="2"/>
      <c r="AO2439" s="2"/>
      <c r="AP2439" s="2"/>
      <c r="AQ2439" s="2"/>
      <c r="AR2439" s="55"/>
      <c r="AS2439" s="85"/>
      <c r="AT2439" s="85"/>
      <c r="AU2439" s="85"/>
      <c r="AV2439" s="85"/>
      <c r="AW2439" s="100"/>
      <c r="AX2439" s="2"/>
      <c r="AY2439" s="2"/>
      <c r="AZ2439" s="2"/>
      <c r="BA2439" s="2"/>
      <c r="BB2439" s="55"/>
      <c r="BC2439" s="105"/>
      <c r="BD2439" s="105"/>
      <c r="BE2439" s="105"/>
      <c r="BF2439" s="105"/>
      <c r="BG2439" s="109"/>
      <c r="BH2439" s="2"/>
      <c r="BI2439" s="2"/>
      <c r="BJ2439" s="2"/>
      <c r="BK2439" s="2"/>
      <c r="BL2439" s="55"/>
      <c r="BM2439" s="48"/>
      <c r="BN2439" s="48"/>
      <c r="BO2439" s="48"/>
      <c r="BP2439" s="48"/>
      <c r="BQ2439" s="117"/>
      <c r="BR2439" s="2"/>
      <c r="BS2439" s="2"/>
      <c r="BT2439" s="2"/>
      <c r="BU2439" s="2"/>
      <c r="BV2439" s="55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18" t="s">
        <v>5</v>
      </c>
      <c r="H2440" s="3">
        <v>2024</v>
      </c>
      <c r="I2440" s="20" t="s">
        <v>287</v>
      </c>
      <c r="J2440" s="184" t="s">
        <v>270</v>
      </c>
      <c r="K2440" s="184" t="s">
        <v>320</v>
      </c>
      <c r="L2440" s="187">
        <f t="shared" si="79"/>
        <v>0</v>
      </c>
      <c r="M2440" s="187">
        <f t="shared" si="80"/>
        <v>0</v>
      </c>
      <c r="N2440" s="186"/>
      <c r="O2440" s="33"/>
      <c r="P2440" s="33"/>
      <c r="Q2440" s="33"/>
      <c r="R2440" s="33"/>
      <c r="S2440" s="42"/>
      <c r="T2440" s="2"/>
      <c r="U2440" s="2"/>
      <c r="V2440" s="2"/>
      <c r="W2440" s="2"/>
      <c r="X2440" s="55"/>
      <c r="Y2440" s="62"/>
      <c r="Z2440" s="62"/>
      <c r="AA2440" s="62"/>
      <c r="AB2440" s="62"/>
      <c r="AC2440" s="68"/>
      <c r="AD2440" s="2"/>
      <c r="AE2440" s="2"/>
      <c r="AF2440" s="2"/>
      <c r="AG2440" s="2"/>
      <c r="AH2440" s="55"/>
      <c r="AI2440" s="72"/>
      <c r="AJ2440" s="72"/>
      <c r="AK2440" s="72"/>
      <c r="AL2440" s="72"/>
      <c r="AM2440" s="80"/>
      <c r="AN2440" s="2"/>
      <c r="AO2440" s="2"/>
      <c r="AP2440" s="2"/>
      <c r="AQ2440" s="2"/>
      <c r="AR2440" s="55"/>
      <c r="AS2440" s="85"/>
      <c r="AT2440" s="85"/>
      <c r="AU2440" s="85"/>
      <c r="AV2440" s="85"/>
      <c r="AW2440" s="100"/>
      <c r="AX2440" s="2"/>
      <c r="AY2440" s="2"/>
      <c r="AZ2440" s="2"/>
      <c r="BA2440" s="2"/>
      <c r="BB2440" s="55"/>
      <c r="BC2440" s="105"/>
      <c r="BD2440" s="105"/>
      <c r="BE2440" s="105"/>
      <c r="BF2440" s="105"/>
      <c r="BG2440" s="109"/>
      <c r="BH2440" s="2"/>
      <c r="BI2440" s="2"/>
      <c r="BJ2440" s="2"/>
      <c r="BK2440" s="2"/>
      <c r="BL2440" s="55"/>
      <c r="BM2440" s="48"/>
      <c r="BN2440" s="48"/>
      <c r="BO2440" s="48"/>
      <c r="BP2440" s="48"/>
      <c r="BQ2440" s="117"/>
      <c r="BR2440" s="2"/>
      <c r="BS2440" s="2"/>
      <c r="BT2440" s="2"/>
      <c r="BU2440" s="2"/>
      <c r="BV2440" s="55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18" t="s">
        <v>5</v>
      </c>
      <c r="H2441" s="3">
        <v>2024</v>
      </c>
      <c r="I2441" s="20" t="s">
        <v>290</v>
      </c>
      <c r="J2441" s="184" t="s">
        <v>271</v>
      </c>
      <c r="K2441" s="184" t="s">
        <v>321</v>
      </c>
      <c r="L2441" s="187">
        <f t="shared" si="79"/>
        <v>0</v>
      </c>
      <c r="M2441" s="187">
        <f t="shared" si="80"/>
        <v>0</v>
      </c>
      <c r="N2441" s="186"/>
      <c r="O2441" s="33"/>
      <c r="P2441" s="33"/>
      <c r="Q2441" s="33"/>
      <c r="R2441" s="33"/>
      <c r="S2441" s="42"/>
      <c r="T2441" s="2"/>
      <c r="U2441" s="2"/>
      <c r="V2441" s="2"/>
      <c r="W2441" s="2"/>
      <c r="X2441" s="55"/>
      <c r="Y2441" s="62"/>
      <c r="Z2441" s="62"/>
      <c r="AA2441" s="62"/>
      <c r="AB2441" s="62"/>
      <c r="AC2441" s="68"/>
      <c r="AD2441" s="2"/>
      <c r="AE2441" s="2"/>
      <c r="AF2441" s="2"/>
      <c r="AG2441" s="2"/>
      <c r="AH2441" s="55"/>
      <c r="AI2441" s="72"/>
      <c r="AJ2441" s="72"/>
      <c r="AK2441" s="72"/>
      <c r="AL2441" s="72"/>
      <c r="AM2441" s="80"/>
      <c r="AN2441" s="2"/>
      <c r="AO2441" s="2"/>
      <c r="AP2441" s="2"/>
      <c r="AQ2441" s="2"/>
      <c r="AR2441" s="55"/>
      <c r="AS2441" s="85"/>
      <c r="AT2441" s="85"/>
      <c r="AU2441" s="85"/>
      <c r="AV2441" s="85"/>
      <c r="AW2441" s="100"/>
      <c r="AX2441" s="2"/>
      <c r="AY2441" s="2"/>
      <c r="AZ2441" s="2"/>
      <c r="BA2441" s="2"/>
      <c r="BB2441" s="55"/>
      <c r="BC2441" s="105"/>
      <c r="BD2441" s="105"/>
      <c r="BE2441" s="105"/>
      <c r="BF2441" s="105"/>
      <c r="BG2441" s="109"/>
      <c r="BH2441" s="2"/>
      <c r="BI2441" s="2"/>
      <c r="BJ2441" s="2"/>
      <c r="BK2441" s="2"/>
      <c r="BL2441" s="55"/>
      <c r="BM2441" s="48"/>
      <c r="BN2441" s="48"/>
      <c r="BO2441" s="48"/>
      <c r="BP2441" s="48"/>
      <c r="BQ2441" s="117"/>
      <c r="BR2441" s="2"/>
      <c r="BS2441" s="2"/>
      <c r="BT2441" s="2"/>
      <c r="BU2441" s="2"/>
      <c r="BV2441" s="55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18" t="s">
        <v>5</v>
      </c>
      <c r="H2442" s="3">
        <v>2024</v>
      </c>
      <c r="I2442" s="20" t="s">
        <v>284</v>
      </c>
      <c r="J2442" s="184" t="s">
        <v>294</v>
      </c>
      <c r="K2442" s="184" t="s">
        <v>320</v>
      </c>
      <c r="L2442" s="187">
        <f t="shared" si="79"/>
        <v>0</v>
      </c>
      <c r="M2442" s="187">
        <f t="shared" si="80"/>
        <v>0</v>
      </c>
      <c r="N2442" s="186"/>
      <c r="O2442" s="33"/>
      <c r="P2442" s="33"/>
      <c r="Q2442" s="33"/>
      <c r="R2442" s="33"/>
      <c r="S2442" s="42"/>
      <c r="T2442" s="2"/>
      <c r="U2442" s="2"/>
      <c r="V2442" s="2"/>
      <c r="W2442" s="2"/>
      <c r="X2442" s="55"/>
      <c r="Y2442" s="62"/>
      <c r="Z2442" s="62"/>
      <c r="AA2442" s="62"/>
      <c r="AB2442" s="62"/>
      <c r="AC2442" s="68"/>
      <c r="AD2442" s="2"/>
      <c r="AE2442" s="2"/>
      <c r="AF2442" s="2"/>
      <c r="AG2442" s="2"/>
      <c r="AH2442" s="55"/>
      <c r="AI2442" s="72"/>
      <c r="AJ2442" s="72"/>
      <c r="AK2442" s="72"/>
      <c r="AL2442" s="72"/>
      <c r="AM2442" s="80"/>
      <c r="AN2442" s="2"/>
      <c r="AO2442" s="2"/>
      <c r="AP2442" s="2"/>
      <c r="AQ2442" s="2"/>
      <c r="AR2442" s="55"/>
      <c r="AS2442" s="85"/>
      <c r="AT2442" s="85"/>
      <c r="AU2442" s="85"/>
      <c r="AV2442" s="85"/>
      <c r="AW2442" s="100"/>
      <c r="AX2442" s="2"/>
      <c r="AY2442" s="2"/>
      <c r="AZ2442" s="2"/>
      <c r="BA2442" s="2"/>
      <c r="BB2442" s="55"/>
      <c r="BC2442" s="105"/>
      <c r="BD2442" s="105"/>
      <c r="BE2442" s="105"/>
      <c r="BF2442" s="105"/>
      <c r="BG2442" s="109"/>
      <c r="BH2442" s="2"/>
      <c r="BI2442" s="2"/>
      <c r="BJ2442" s="2"/>
      <c r="BK2442" s="2"/>
      <c r="BL2442" s="55"/>
      <c r="BM2442" s="48"/>
      <c r="BN2442" s="48"/>
      <c r="BO2442" s="48"/>
      <c r="BP2442" s="48"/>
      <c r="BQ2442" s="117"/>
      <c r="BR2442" s="2"/>
      <c r="BS2442" s="2"/>
      <c r="BT2442" s="2"/>
      <c r="BU2442" s="2"/>
      <c r="BV2442" s="55"/>
    </row>
    <row r="2443" spans="1:74" ht="28.8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18" t="s">
        <v>5</v>
      </c>
      <c r="H2443" s="3">
        <v>2024</v>
      </c>
      <c r="I2443" s="20" t="s">
        <v>284</v>
      </c>
      <c r="J2443" s="184" t="s">
        <v>346</v>
      </c>
      <c r="K2443" s="184" t="s">
        <v>320</v>
      </c>
      <c r="L2443" s="187">
        <f t="shared" si="79"/>
        <v>0</v>
      </c>
      <c r="M2443" s="187">
        <f t="shared" si="80"/>
        <v>0</v>
      </c>
      <c r="N2443" s="186"/>
      <c r="O2443" s="33"/>
      <c r="P2443" s="33"/>
      <c r="Q2443" s="33"/>
      <c r="R2443" s="33"/>
      <c r="S2443" s="42"/>
      <c r="T2443" s="2"/>
      <c r="U2443" s="2"/>
      <c r="V2443" s="2"/>
      <c r="W2443" s="2"/>
      <c r="X2443" s="55"/>
      <c r="Y2443" s="62"/>
      <c r="Z2443" s="62"/>
      <c r="AA2443" s="62"/>
      <c r="AB2443" s="62"/>
      <c r="AC2443" s="68"/>
      <c r="AD2443" s="2"/>
      <c r="AE2443" s="2"/>
      <c r="AF2443" s="2"/>
      <c r="AG2443" s="2"/>
      <c r="AH2443" s="55"/>
      <c r="AI2443" s="72"/>
      <c r="AJ2443" s="72"/>
      <c r="AK2443" s="72"/>
      <c r="AL2443" s="72"/>
      <c r="AM2443" s="80"/>
      <c r="AN2443" s="2"/>
      <c r="AO2443" s="2"/>
      <c r="AP2443" s="2"/>
      <c r="AQ2443" s="2"/>
      <c r="AR2443" s="55"/>
      <c r="AS2443" s="85"/>
      <c r="AT2443" s="85"/>
      <c r="AU2443" s="85"/>
      <c r="AV2443" s="85"/>
      <c r="AW2443" s="100"/>
      <c r="AX2443" s="2"/>
      <c r="AY2443" s="2"/>
      <c r="AZ2443" s="2"/>
      <c r="BA2443" s="2"/>
      <c r="BB2443" s="55"/>
      <c r="BC2443" s="105"/>
      <c r="BD2443" s="105"/>
      <c r="BE2443" s="105"/>
      <c r="BF2443" s="105"/>
      <c r="BG2443" s="109"/>
      <c r="BH2443" s="2"/>
      <c r="BI2443" s="2"/>
      <c r="BJ2443" s="2"/>
      <c r="BK2443" s="2"/>
      <c r="BL2443" s="55"/>
      <c r="BM2443" s="48"/>
      <c r="BN2443" s="48"/>
      <c r="BO2443" s="48"/>
      <c r="BP2443" s="48"/>
      <c r="BQ2443" s="117"/>
      <c r="BR2443" s="2"/>
      <c r="BS2443" s="2"/>
      <c r="BT2443" s="2"/>
      <c r="BU2443" s="2"/>
      <c r="BV2443" s="55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18" t="s">
        <v>5</v>
      </c>
      <c r="H2444" s="3">
        <v>2024</v>
      </c>
      <c r="I2444" s="20" t="s">
        <v>284</v>
      </c>
      <c r="J2444" s="184" t="s">
        <v>295</v>
      </c>
      <c r="K2444" s="184" t="s">
        <v>320</v>
      </c>
      <c r="L2444" s="187">
        <f t="shared" si="79"/>
        <v>0</v>
      </c>
      <c r="M2444" s="187">
        <f t="shared" si="80"/>
        <v>0</v>
      </c>
      <c r="N2444" s="186"/>
      <c r="O2444" s="33"/>
      <c r="P2444" s="33"/>
      <c r="Q2444" s="33"/>
      <c r="R2444" s="33"/>
      <c r="S2444" s="42"/>
      <c r="T2444" s="2"/>
      <c r="U2444" s="2"/>
      <c r="V2444" s="2"/>
      <c r="W2444" s="2"/>
      <c r="X2444" s="55"/>
      <c r="Y2444" s="62"/>
      <c r="Z2444" s="62"/>
      <c r="AA2444" s="62"/>
      <c r="AB2444" s="62"/>
      <c r="AC2444" s="68"/>
      <c r="AD2444" s="2"/>
      <c r="AE2444" s="2"/>
      <c r="AF2444" s="2"/>
      <c r="AG2444" s="2"/>
      <c r="AH2444" s="55"/>
      <c r="AI2444" s="72"/>
      <c r="AJ2444" s="72"/>
      <c r="AK2444" s="72"/>
      <c r="AL2444" s="72"/>
      <c r="AM2444" s="80"/>
      <c r="AN2444" s="2"/>
      <c r="AO2444" s="2"/>
      <c r="AP2444" s="2"/>
      <c r="AQ2444" s="2"/>
      <c r="AR2444" s="55"/>
      <c r="AS2444" s="85"/>
      <c r="AT2444" s="85"/>
      <c r="AU2444" s="85"/>
      <c r="AV2444" s="85"/>
      <c r="AW2444" s="100"/>
      <c r="AX2444" s="2"/>
      <c r="AY2444" s="2"/>
      <c r="AZ2444" s="2"/>
      <c r="BA2444" s="2"/>
      <c r="BB2444" s="55"/>
      <c r="BC2444" s="105"/>
      <c r="BD2444" s="105"/>
      <c r="BE2444" s="105"/>
      <c r="BF2444" s="105"/>
      <c r="BG2444" s="109"/>
      <c r="BH2444" s="2"/>
      <c r="BI2444" s="2"/>
      <c r="BJ2444" s="2"/>
      <c r="BK2444" s="2"/>
      <c r="BL2444" s="55"/>
      <c r="BM2444" s="48"/>
      <c r="BN2444" s="48"/>
      <c r="BO2444" s="48"/>
      <c r="BP2444" s="48"/>
      <c r="BQ2444" s="117"/>
      <c r="BR2444" s="2"/>
      <c r="BS2444" s="2"/>
      <c r="BT2444" s="2"/>
      <c r="BU2444" s="2"/>
      <c r="BV2444" s="55"/>
    </row>
    <row r="2445" spans="1:74" ht="28.8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18" t="s">
        <v>5</v>
      </c>
      <c r="H2445" s="3">
        <v>2024</v>
      </c>
      <c r="I2445" s="20" t="s">
        <v>290</v>
      </c>
      <c r="J2445" s="184" t="s">
        <v>299</v>
      </c>
      <c r="K2445" s="184" t="s">
        <v>318</v>
      </c>
      <c r="L2445" s="187">
        <f t="shared" si="79"/>
        <v>0</v>
      </c>
      <c r="M2445" s="187">
        <f t="shared" si="80"/>
        <v>0</v>
      </c>
      <c r="N2445" s="186"/>
      <c r="O2445" s="33"/>
      <c r="P2445" s="33"/>
      <c r="Q2445" s="33"/>
      <c r="R2445" s="33"/>
      <c r="S2445" s="42"/>
      <c r="T2445" s="2"/>
      <c r="U2445" s="2"/>
      <c r="V2445" s="2"/>
      <c r="W2445" s="2"/>
      <c r="X2445" s="55"/>
      <c r="Y2445" s="62"/>
      <c r="Z2445" s="62"/>
      <c r="AA2445" s="62"/>
      <c r="AB2445" s="62"/>
      <c r="AC2445" s="68"/>
      <c r="AD2445" s="2"/>
      <c r="AE2445" s="2"/>
      <c r="AF2445" s="2"/>
      <c r="AG2445" s="2"/>
      <c r="AH2445" s="55"/>
      <c r="AI2445" s="72"/>
      <c r="AJ2445" s="72"/>
      <c r="AK2445" s="72"/>
      <c r="AL2445" s="72"/>
      <c r="AM2445" s="80"/>
      <c r="AN2445" s="2"/>
      <c r="AO2445" s="2"/>
      <c r="AP2445" s="2"/>
      <c r="AQ2445" s="2"/>
      <c r="AR2445" s="55"/>
      <c r="AS2445" s="85"/>
      <c r="AT2445" s="85"/>
      <c r="AU2445" s="85"/>
      <c r="AV2445" s="85"/>
      <c r="AW2445" s="100"/>
      <c r="AX2445" s="2"/>
      <c r="AY2445" s="2"/>
      <c r="AZ2445" s="2"/>
      <c r="BA2445" s="2"/>
      <c r="BB2445" s="55"/>
      <c r="BC2445" s="105"/>
      <c r="BD2445" s="105"/>
      <c r="BE2445" s="105"/>
      <c r="BF2445" s="105"/>
      <c r="BG2445" s="109"/>
      <c r="BH2445" s="2"/>
      <c r="BI2445" s="2"/>
      <c r="BJ2445" s="2"/>
      <c r="BK2445" s="2"/>
      <c r="BL2445" s="55"/>
      <c r="BM2445" s="48"/>
      <c r="BN2445" s="48"/>
      <c r="BO2445" s="48"/>
      <c r="BP2445" s="48"/>
      <c r="BQ2445" s="117"/>
      <c r="BR2445" s="2"/>
      <c r="BS2445" s="2"/>
      <c r="BT2445" s="2"/>
      <c r="BU2445" s="2"/>
      <c r="BV2445" s="55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18" t="s">
        <v>5</v>
      </c>
      <c r="H2446" s="3">
        <v>2024</v>
      </c>
      <c r="I2446" s="20" t="s">
        <v>315</v>
      </c>
      <c r="J2446" s="184" t="s">
        <v>347</v>
      </c>
      <c r="K2446" s="184" t="s">
        <v>320</v>
      </c>
      <c r="L2446" s="187">
        <f t="shared" si="79"/>
        <v>0</v>
      </c>
      <c r="M2446" s="187">
        <f t="shared" si="80"/>
        <v>0</v>
      </c>
      <c r="N2446" s="186"/>
      <c r="O2446" s="33"/>
      <c r="P2446" s="33"/>
      <c r="Q2446" s="33"/>
      <c r="R2446" s="33"/>
      <c r="S2446" s="42"/>
      <c r="T2446" s="2"/>
      <c r="U2446" s="2"/>
      <c r="V2446" s="2"/>
      <c r="W2446" s="2"/>
      <c r="X2446" s="55"/>
      <c r="Y2446" s="62"/>
      <c r="Z2446" s="62"/>
      <c r="AA2446" s="62"/>
      <c r="AB2446" s="62"/>
      <c r="AC2446" s="68"/>
      <c r="AD2446" s="2"/>
      <c r="AE2446" s="2"/>
      <c r="AF2446" s="2"/>
      <c r="AG2446" s="2"/>
      <c r="AH2446" s="55"/>
      <c r="AI2446" s="72"/>
      <c r="AJ2446" s="72"/>
      <c r="AK2446" s="72"/>
      <c r="AL2446" s="72"/>
      <c r="AM2446" s="80"/>
      <c r="AN2446" s="2"/>
      <c r="AO2446" s="2"/>
      <c r="AP2446" s="2"/>
      <c r="AQ2446" s="2"/>
      <c r="AR2446" s="55"/>
      <c r="AS2446" s="85"/>
      <c r="AT2446" s="85"/>
      <c r="AU2446" s="85"/>
      <c r="AV2446" s="85"/>
      <c r="AW2446" s="100"/>
      <c r="AX2446" s="2"/>
      <c r="AY2446" s="2"/>
      <c r="AZ2446" s="2"/>
      <c r="BA2446" s="2"/>
      <c r="BB2446" s="55"/>
      <c r="BC2446" s="105"/>
      <c r="BD2446" s="105"/>
      <c r="BE2446" s="105"/>
      <c r="BF2446" s="105"/>
      <c r="BG2446" s="109"/>
      <c r="BH2446" s="2"/>
      <c r="BI2446" s="2"/>
      <c r="BJ2446" s="2"/>
      <c r="BK2446" s="2"/>
      <c r="BL2446" s="55"/>
      <c r="BM2446" s="48"/>
      <c r="BN2446" s="48"/>
      <c r="BO2446" s="48"/>
      <c r="BP2446" s="48"/>
      <c r="BQ2446" s="117"/>
      <c r="BR2446" s="2"/>
      <c r="BS2446" s="2"/>
      <c r="BT2446" s="2"/>
      <c r="BU2446" s="2"/>
      <c r="BV2446" s="55"/>
    </row>
    <row r="2447" spans="1:74" ht="28.8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18" t="s">
        <v>5</v>
      </c>
      <c r="H2447" s="3">
        <v>2024</v>
      </c>
      <c r="I2447" s="20" t="s">
        <v>315</v>
      </c>
      <c r="J2447" s="184" t="s">
        <v>296</v>
      </c>
      <c r="K2447" s="184" t="s">
        <v>321</v>
      </c>
      <c r="L2447" s="187">
        <f t="shared" si="79"/>
        <v>0</v>
      </c>
      <c r="M2447" s="187">
        <f t="shared" si="80"/>
        <v>0</v>
      </c>
      <c r="N2447" s="186"/>
      <c r="O2447" s="33"/>
      <c r="P2447" s="33"/>
      <c r="Q2447" s="33"/>
      <c r="R2447" s="33"/>
      <c r="S2447" s="42"/>
      <c r="T2447" s="2"/>
      <c r="U2447" s="2"/>
      <c r="V2447" s="2"/>
      <c r="W2447" s="2"/>
      <c r="X2447" s="55"/>
      <c r="Y2447" s="62"/>
      <c r="Z2447" s="62"/>
      <c r="AA2447" s="62"/>
      <c r="AB2447" s="62"/>
      <c r="AC2447" s="68"/>
      <c r="AD2447" s="2"/>
      <c r="AE2447" s="2"/>
      <c r="AF2447" s="2"/>
      <c r="AG2447" s="2"/>
      <c r="AH2447" s="55"/>
      <c r="AI2447" s="72"/>
      <c r="AJ2447" s="72"/>
      <c r="AK2447" s="72"/>
      <c r="AL2447" s="72"/>
      <c r="AM2447" s="80"/>
      <c r="AN2447" s="2"/>
      <c r="AO2447" s="2"/>
      <c r="AP2447" s="2"/>
      <c r="AQ2447" s="2"/>
      <c r="AR2447" s="55"/>
      <c r="AS2447" s="85"/>
      <c r="AT2447" s="85"/>
      <c r="AU2447" s="85"/>
      <c r="AV2447" s="85"/>
      <c r="AW2447" s="100"/>
      <c r="AX2447" s="2"/>
      <c r="AY2447" s="2"/>
      <c r="AZ2447" s="2"/>
      <c r="BA2447" s="2"/>
      <c r="BB2447" s="55"/>
      <c r="BC2447" s="105"/>
      <c r="BD2447" s="105"/>
      <c r="BE2447" s="105"/>
      <c r="BF2447" s="105"/>
      <c r="BG2447" s="109"/>
      <c r="BH2447" s="2"/>
      <c r="BI2447" s="2"/>
      <c r="BJ2447" s="2"/>
      <c r="BK2447" s="2"/>
      <c r="BL2447" s="55"/>
      <c r="BM2447" s="48"/>
      <c r="BN2447" s="48"/>
      <c r="BO2447" s="48"/>
      <c r="BP2447" s="48"/>
      <c r="BQ2447" s="117"/>
      <c r="BR2447" s="2"/>
      <c r="BS2447" s="2"/>
      <c r="BT2447" s="2"/>
      <c r="BU2447" s="2"/>
      <c r="BV2447" s="55"/>
    </row>
    <row r="2448" spans="1:74" ht="28.8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18" t="s">
        <v>5</v>
      </c>
      <c r="H2448" s="3">
        <v>2024</v>
      </c>
      <c r="I2448" s="20" t="s">
        <v>316</v>
      </c>
      <c r="J2448" s="184" t="s">
        <v>297</v>
      </c>
      <c r="K2448" s="184" t="s">
        <v>318</v>
      </c>
      <c r="L2448" s="187">
        <f t="shared" si="79"/>
        <v>0</v>
      </c>
      <c r="M2448" s="187">
        <f t="shared" si="80"/>
        <v>0</v>
      </c>
      <c r="N2448" s="186"/>
      <c r="O2448" s="33"/>
      <c r="P2448" s="33"/>
      <c r="Q2448" s="33"/>
      <c r="R2448" s="33"/>
      <c r="S2448" s="42"/>
      <c r="T2448" s="2"/>
      <c r="U2448" s="2"/>
      <c r="V2448" s="2"/>
      <c r="W2448" s="2"/>
      <c r="X2448" s="55"/>
      <c r="Y2448" s="62"/>
      <c r="Z2448" s="62"/>
      <c r="AA2448" s="62"/>
      <c r="AB2448" s="62"/>
      <c r="AC2448" s="68"/>
      <c r="AD2448" s="2"/>
      <c r="AE2448" s="2"/>
      <c r="AF2448" s="2"/>
      <c r="AG2448" s="2"/>
      <c r="AH2448" s="55"/>
      <c r="AI2448" s="72"/>
      <c r="AJ2448" s="72"/>
      <c r="AK2448" s="72"/>
      <c r="AL2448" s="72"/>
      <c r="AM2448" s="80"/>
      <c r="AN2448" s="2"/>
      <c r="AO2448" s="2"/>
      <c r="AP2448" s="2"/>
      <c r="AQ2448" s="2"/>
      <c r="AR2448" s="55"/>
      <c r="AS2448" s="85"/>
      <c r="AT2448" s="85"/>
      <c r="AU2448" s="85"/>
      <c r="AV2448" s="85"/>
      <c r="AW2448" s="100"/>
      <c r="AX2448" s="2"/>
      <c r="AY2448" s="2"/>
      <c r="AZ2448" s="2"/>
      <c r="BA2448" s="2"/>
      <c r="BB2448" s="55"/>
      <c r="BC2448" s="105"/>
      <c r="BD2448" s="105"/>
      <c r="BE2448" s="105"/>
      <c r="BF2448" s="105"/>
      <c r="BG2448" s="109"/>
      <c r="BH2448" s="2"/>
      <c r="BI2448" s="2"/>
      <c r="BJ2448" s="2"/>
      <c r="BK2448" s="2"/>
      <c r="BL2448" s="55"/>
      <c r="BM2448" s="48"/>
      <c r="BN2448" s="48"/>
      <c r="BO2448" s="48"/>
      <c r="BP2448" s="48"/>
      <c r="BQ2448" s="117"/>
      <c r="BR2448" s="2"/>
      <c r="BS2448" s="2"/>
      <c r="BT2448" s="2"/>
      <c r="BU2448" s="2"/>
      <c r="BV2448" s="55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18" t="s">
        <v>5</v>
      </c>
      <c r="H2449" s="3">
        <v>2024</v>
      </c>
      <c r="I2449" s="20" t="s">
        <v>316</v>
      </c>
      <c r="J2449" s="185" t="s">
        <v>348</v>
      </c>
      <c r="K2449" s="185" t="s">
        <v>320</v>
      </c>
      <c r="L2449" s="187">
        <f t="shared" si="79"/>
        <v>0</v>
      </c>
      <c r="M2449" s="187">
        <f t="shared" si="80"/>
        <v>0</v>
      </c>
      <c r="N2449" s="186"/>
      <c r="O2449" s="33"/>
      <c r="P2449" s="33"/>
      <c r="Q2449" s="33"/>
      <c r="R2449" s="33"/>
      <c r="S2449" s="42"/>
      <c r="T2449" s="2"/>
      <c r="U2449" s="2"/>
      <c r="V2449" s="2"/>
      <c r="W2449" s="2"/>
      <c r="X2449" s="55"/>
      <c r="Y2449" s="62"/>
      <c r="Z2449" s="62"/>
      <c r="AA2449" s="62"/>
      <c r="AB2449" s="62"/>
      <c r="AC2449" s="68"/>
      <c r="AD2449" s="2"/>
      <c r="AE2449" s="2"/>
      <c r="AF2449" s="2"/>
      <c r="AG2449" s="2"/>
      <c r="AH2449" s="55"/>
      <c r="AI2449" s="72"/>
      <c r="AJ2449" s="72"/>
      <c r="AK2449" s="72"/>
      <c r="AL2449" s="72"/>
      <c r="AM2449" s="80"/>
      <c r="AN2449" s="2"/>
      <c r="AO2449" s="2"/>
      <c r="AP2449" s="2"/>
      <c r="AQ2449" s="2"/>
      <c r="AR2449" s="55"/>
      <c r="AS2449" s="85"/>
      <c r="AT2449" s="85"/>
      <c r="AU2449" s="85"/>
      <c r="AV2449" s="85"/>
      <c r="AW2449" s="100"/>
      <c r="AX2449" s="2"/>
      <c r="AY2449" s="2"/>
      <c r="AZ2449" s="2"/>
      <c r="BA2449" s="2"/>
      <c r="BB2449" s="55"/>
      <c r="BC2449" s="105"/>
      <c r="BD2449" s="105"/>
      <c r="BE2449" s="105"/>
      <c r="BF2449" s="105"/>
      <c r="BG2449" s="109"/>
      <c r="BH2449" s="2"/>
      <c r="BI2449" s="2"/>
      <c r="BJ2449" s="2"/>
      <c r="BK2449" s="2"/>
      <c r="BL2449" s="55"/>
      <c r="BM2449" s="48"/>
      <c r="BN2449" s="48"/>
      <c r="BO2449" s="48"/>
      <c r="BP2449" s="48"/>
      <c r="BQ2449" s="117"/>
      <c r="BR2449" s="2"/>
      <c r="BS2449" s="2"/>
      <c r="BT2449" s="2"/>
      <c r="BU2449" s="2"/>
      <c r="BV2449" s="55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18" t="s">
        <v>5</v>
      </c>
      <c r="H2450" s="3">
        <v>2024</v>
      </c>
      <c r="I2450" s="20" t="s">
        <v>282</v>
      </c>
      <c r="J2450" s="184" t="s">
        <v>272</v>
      </c>
      <c r="K2450" s="184" t="s">
        <v>321</v>
      </c>
      <c r="L2450" s="187">
        <f t="shared" si="79"/>
        <v>0</v>
      </c>
      <c r="M2450" s="187">
        <f t="shared" si="80"/>
        <v>0</v>
      </c>
      <c r="N2450" s="186"/>
      <c r="O2450" s="33"/>
      <c r="P2450" s="33"/>
      <c r="Q2450" s="33"/>
      <c r="R2450" s="33"/>
      <c r="S2450" s="42"/>
      <c r="T2450" s="2"/>
      <c r="U2450" s="2"/>
      <c r="V2450" s="2"/>
      <c r="W2450" s="2"/>
      <c r="X2450" s="55"/>
      <c r="Y2450" s="62"/>
      <c r="Z2450" s="62"/>
      <c r="AA2450" s="62"/>
      <c r="AB2450" s="62"/>
      <c r="AC2450" s="68"/>
      <c r="AD2450" s="2"/>
      <c r="AE2450" s="2"/>
      <c r="AF2450" s="2"/>
      <c r="AG2450" s="2"/>
      <c r="AH2450" s="55"/>
      <c r="AI2450" s="72"/>
      <c r="AJ2450" s="72"/>
      <c r="AK2450" s="72"/>
      <c r="AL2450" s="72"/>
      <c r="AM2450" s="80"/>
      <c r="AN2450" s="2"/>
      <c r="AO2450" s="2"/>
      <c r="AP2450" s="2"/>
      <c r="AQ2450" s="2"/>
      <c r="AR2450" s="55"/>
      <c r="AS2450" s="85"/>
      <c r="AT2450" s="85"/>
      <c r="AU2450" s="85"/>
      <c r="AV2450" s="85"/>
      <c r="AW2450" s="100"/>
      <c r="AX2450" s="2"/>
      <c r="AY2450" s="2"/>
      <c r="AZ2450" s="2"/>
      <c r="BA2450" s="2"/>
      <c r="BB2450" s="55"/>
      <c r="BC2450" s="105"/>
      <c r="BD2450" s="105"/>
      <c r="BE2450" s="105"/>
      <c r="BF2450" s="105"/>
      <c r="BG2450" s="109"/>
      <c r="BH2450" s="2"/>
      <c r="BI2450" s="2"/>
      <c r="BJ2450" s="2"/>
      <c r="BK2450" s="2"/>
      <c r="BL2450" s="55"/>
      <c r="BM2450" s="48"/>
      <c r="BN2450" s="48"/>
      <c r="BO2450" s="48"/>
      <c r="BP2450" s="48"/>
      <c r="BQ2450" s="117"/>
      <c r="BR2450" s="2"/>
      <c r="BS2450" s="2"/>
      <c r="BT2450" s="2"/>
      <c r="BU2450" s="2"/>
      <c r="BV2450" s="55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18" t="s">
        <v>5</v>
      </c>
      <c r="H2451" s="3">
        <v>2024</v>
      </c>
      <c r="I2451" s="20" t="s">
        <v>282</v>
      </c>
      <c r="J2451" s="184" t="s">
        <v>273</v>
      </c>
      <c r="K2451" s="184" t="s">
        <v>321</v>
      </c>
      <c r="L2451" s="187">
        <f t="shared" si="79"/>
        <v>0</v>
      </c>
      <c r="M2451" s="187">
        <f t="shared" si="80"/>
        <v>0</v>
      </c>
      <c r="N2451" s="186"/>
      <c r="O2451" s="33"/>
      <c r="P2451" s="33"/>
      <c r="Q2451" s="33"/>
      <c r="R2451" s="33"/>
      <c r="S2451" s="42"/>
      <c r="T2451" s="2"/>
      <c r="U2451" s="2"/>
      <c r="V2451" s="2"/>
      <c r="W2451" s="2"/>
      <c r="X2451" s="55"/>
      <c r="Y2451" s="62"/>
      <c r="Z2451" s="62"/>
      <c r="AA2451" s="62"/>
      <c r="AB2451" s="62"/>
      <c r="AC2451" s="68"/>
      <c r="AD2451" s="2"/>
      <c r="AE2451" s="2"/>
      <c r="AF2451" s="2"/>
      <c r="AG2451" s="2"/>
      <c r="AH2451" s="55"/>
      <c r="AI2451" s="72"/>
      <c r="AJ2451" s="72"/>
      <c r="AK2451" s="72"/>
      <c r="AL2451" s="72"/>
      <c r="AM2451" s="80"/>
      <c r="AN2451" s="2"/>
      <c r="AO2451" s="2"/>
      <c r="AP2451" s="2"/>
      <c r="AQ2451" s="2"/>
      <c r="AR2451" s="55"/>
      <c r="AS2451" s="85"/>
      <c r="AT2451" s="85"/>
      <c r="AU2451" s="85"/>
      <c r="AV2451" s="85"/>
      <c r="AW2451" s="100"/>
      <c r="AX2451" s="2"/>
      <c r="AY2451" s="2"/>
      <c r="AZ2451" s="2"/>
      <c r="BA2451" s="2"/>
      <c r="BB2451" s="55"/>
      <c r="BC2451" s="105"/>
      <c r="BD2451" s="105"/>
      <c r="BE2451" s="105"/>
      <c r="BF2451" s="105"/>
      <c r="BG2451" s="109"/>
      <c r="BH2451" s="2"/>
      <c r="BI2451" s="2"/>
      <c r="BJ2451" s="2"/>
      <c r="BK2451" s="2"/>
      <c r="BL2451" s="55"/>
      <c r="BM2451" s="48"/>
      <c r="BN2451" s="48"/>
      <c r="BO2451" s="48"/>
      <c r="BP2451" s="48"/>
      <c r="BQ2451" s="117"/>
      <c r="BR2451" s="2"/>
      <c r="BS2451" s="2"/>
      <c r="BT2451" s="2"/>
      <c r="BU2451" s="2"/>
      <c r="BV2451" s="55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18" t="s">
        <v>5</v>
      </c>
      <c r="H2452" s="3">
        <v>2024</v>
      </c>
      <c r="I2452" s="20" t="s">
        <v>282</v>
      </c>
      <c r="J2452" s="184" t="s">
        <v>274</v>
      </c>
      <c r="K2452" s="184" t="s">
        <v>321</v>
      </c>
      <c r="L2452" s="187">
        <f t="shared" si="79"/>
        <v>2E-3</v>
      </c>
      <c r="M2452" s="187">
        <f t="shared" si="80"/>
        <v>4.9480000000000004</v>
      </c>
      <c r="N2452" s="186" t="s">
        <v>886</v>
      </c>
      <c r="O2452" s="33"/>
      <c r="P2452" s="33"/>
      <c r="Q2452" s="33"/>
      <c r="R2452" s="33"/>
      <c r="S2452" s="42"/>
      <c r="T2452" s="2"/>
      <c r="U2452" s="2"/>
      <c r="V2452" s="2">
        <v>17</v>
      </c>
      <c r="W2452" s="2">
        <v>2E-3</v>
      </c>
      <c r="X2452" s="55">
        <v>4.9480000000000004</v>
      </c>
      <c r="Y2452" s="62"/>
      <c r="Z2452" s="62"/>
      <c r="AA2452" s="62"/>
      <c r="AB2452" s="62"/>
      <c r="AC2452" s="68"/>
      <c r="AD2452" s="2"/>
      <c r="AE2452" s="2"/>
      <c r="AF2452" s="2"/>
      <c r="AG2452" s="2"/>
      <c r="AH2452" s="55"/>
      <c r="AI2452" s="72"/>
      <c r="AJ2452" s="72"/>
      <c r="AK2452" s="72"/>
      <c r="AL2452" s="72"/>
      <c r="AM2452" s="80"/>
      <c r="AN2452" s="2"/>
      <c r="AO2452" s="2"/>
      <c r="AP2452" s="2"/>
      <c r="AQ2452" s="2"/>
      <c r="AR2452" s="55"/>
      <c r="AS2452" s="85"/>
      <c r="AT2452" s="85"/>
      <c r="AU2452" s="85"/>
      <c r="AV2452" s="85"/>
      <c r="AW2452" s="100"/>
      <c r="AX2452" s="2"/>
      <c r="AY2452" s="2"/>
      <c r="AZ2452" s="2"/>
      <c r="BA2452" s="2"/>
      <c r="BB2452" s="55"/>
      <c r="BC2452" s="105"/>
      <c r="BD2452" s="105"/>
      <c r="BE2452" s="105"/>
      <c r="BF2452" s="105"/>
      <c r="BG2452" s="109"/>
      <c r="BH2452" s="2"/>
      <c r="BI2452" s="2"/>
      <c r="BJ2452" s="2"/>
      <c r="BK2452" s="2"/>
      <c r="BL2452" s="55"/>
      <c r="BM2452" s="48"/>
      <c r="BN2452" s="48"/>
      <c r="BO2452" s="48"/>
      <c r="BP2452" s="48"/>
      <c r="BQ2452" s="117"/>
      <c r="BR2452" s="2"/>
      <c r="BS2452" s="2"/>
      <c r="BT2452" s="2"/>
      <c r="BU2452" s="2"/>
      <c r="BV2452" s="55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18" t="s">
        <v>5</v>
      </c>
      <c r="H2453" s="3">
        <v>2024</v>
      </c>
      <c r="I2453" s="20" t="s">
        <v>282</v>
      </c>
      <c r="J2453" s="184" t="s">
        <v>275</v>
      </c>
      <c r="K2453" s="184" t="s">
        <v>321</v>
      </c>
      <c r="L2453" s="187">
        <f t="shared" si="79"/>
        <v>0</v>
      </c>
      <c r="M2453" s="187">
        <f t="shared" si="80"/>
        <v>0</v>
      </c>
      <c r="N2453" s="186"/>
      <c r="O2453" s="33"/>
      <c r="P2453" s="33"/>
      <c r="Q2453" s="33"/>
      <c r="R2453" s="33"/>
      <c r="S2453" s="42"/>
      <c r="T2453" s="2"/>
      <c r="U2453" s="2"/>
      <c r="V2453" s="2"/>
      <c r="W2453" s="2"/>
      <c r="X2453" s="55"/>
      <c r="Y2453" s="62"/>
      <c r="Z2453" s="62"/>
      <c r="AA2453" s="62"/>
      <c r="AB2453" s="62"/>
      <c r="AC2453" s="68"/>
      <c r="AD2453" s="2"/>
      <c r="AE2453" s="2"/>
      <c r="AF2453" s="2"/>
      <c r="AG2453" s="2"/>
      <c r="AH2453" s="55"/>
      <c r="AI2453" s="72"/>
      <c r="AJ2453" s="72"/>
      <c r="AK2453" s="72"/>
      <c r="AL2453" s="72"/>
      <c r="AM2453" s="80"/>
      <c r="AN2453" s="2"/>
      <c r="AO2453" s="2"/>
      <c r="AP2453" s="2"/>
      <c r="AQ2453" s="2"/>
      <c r="AR2453" s="55"/>
      <c r="AS2453" s="85"/>
      <c r="AT2453" s="85"/>
      <c r="AU2453" s="85"/>
      <c r="AV2453" s="85"/>
      <c r="AW2453" s="100"/>
      <c r="AX2453" s="2"/>
      <c r="AY2453" s="2"/>
      <c r="AZ2453" s="2"/>
      <c r="BA2453" s="2"/>
      <c r="BB2453" s="55"/>
      <c r="BC2453" s="105"/>
      <c r="BD2453" s="105"/>
      <c r="BE2453" s="105"/>
      <c r="BF2453" s="105"/>
      <c r="BG2453" s="109"/>
      <c r="BH2453" s="2"/>
      <c r="BI2453" s="2"/>
      <c r="BJ2453" s="2"/>
      <c r="BK2453" s="2"/>
      <c r="BL2453" s="55"/>
      <c r="BM2453" s="48"/>
      <c r="BN2453" s="48"/>
      <c r="BO2453" s="48"/>
      <c r="BP2453" s="48"/>
      <c r="BQ2453" s="117"/>
      <c r="BR2453" s="2"/>
      <c r="BS2453" s="2"/>
      <c r="BT2453" s="2"/>
      <c r="BU2453" s="2"/>
      <c r="BV2453" s="55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18" t="s">
        <v>5</v>
      </c>
      <c r="H2454" s="3">
        <v>2024</v>
      </c>
      <c r="I2454" s="20" t="s">
        <v>282</v>
      </c>
      <c r="J2454" s="184" t="s">
        <v>276</v>
      </c>
      <c r="K2454" s="184" t="s">
        <v>320</v>
      </c>
      <c r="L2454" s="187">
        <f t="shared" si="79"/>
        <v>0</v>
      </c>
      <c r="M2454" s="187">
        <f t="shared" si="80"/>
        <v>0</v>
      </c>
      <c r="N2454" s="186"/>
      <c r="O2454" s="33"/>
      <c r="P2454" s="33"/>
      <c r="Q2454" s="33"/>
      <c r="R2454" s="33"/>
      <c r="S2454" s="42"/>
      <c r="T2454" s="2"/>
      <c r="U2454" s="2"/>
      <c r="V2454" s="2"/>
      <c r="W2454" s="2"/>
      <c r="X2454" s="55"/>
      <c r="Y2454" s="62"/>
      <c r="Z2454" s="62"/>
      <c r="AA2454" s="62"/>
      <c r="AB2454" s="62"/>
      <c r="AC2454" s="68"/>
      <c r="AD2454" s="2"/>
      <c r="AE2454" s="2"/>
      <c r="AF2454" s="2"/>
      <c r="AG2454" s="2"/>
      <c r="AH2454" s="55"/>
      <c r="AI2454" s="72"/>
      <c r="AJ2454" s="72"/>
      <c r="AK2454" s="72"/>
      <c r="AL2454" s="72"/>
      <c r="AM2454" s="80"/>
      <c r="AN2454" s="2"/>
      <c r="AO2454" s="2"/>
      <c r="AP2454" s="2"/>
      <c r="AQ2454" s="2"/>
      <c r="AR2454" s="55"/>
      <c r="AS2454" s="85"/>
      <c r="AT2454" s="85"/>
      <c r="AU2454" s="85"/>
      <c r="AV2454" s="85"/>
      <c r="AW2454" s="100"/>
      <c r="AX2454" s="2"/>
      <c r="AY2454" s="2"/>
      <c r="AZ2454" s="2"/>
      <c r="BA2454" s="2"/>
      <c r="BB2454" s="55"/>
      <c r="BC2454" s="105"/>
      <c r="BD2454" s="105"/>
      <c r="BE2454" s="105"/>
      <c r="BF2454" s="105"/>
      <c r="BG2454" s="109"/>
      <c r="BH2454" s="2"/>
      <c r="BI2454" s="2"/>
      <c r="BJ2454" s="2"/>
      <c r="BK2454" s="2"/>
      <c r="BL2454" s="55"/>
      <c r="BM2454" s="48"/>
      <c r="BN2454" s="48"/>
      <c r="BO2454" s="48"/>
      <c r="BP2454" s="48"/>
      <c r="BQ2454" s="117"/>
      <c r="BR2454" s="2"/>
      <c r="BS2454" s="2"/>
      <c r="BT2454" s="2"/>
      <c r="BU2454" s="2"/>
      <c r="BV2454" s="55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18" t="s">
        <v>5</v>
      </c>
      <c r="H2455" s="3">
        <v>2024</v>
      </c>
      <c r="I2455" s="20" t="s">
        <v>282</v>
      </c>
      <c r="J2455" s="184" t="s">
        <v>277</v>
      </c>
      <c r="K2455" s="184" t="s">
        <v>320</v>
      </c>
      <c r="L2455" s="187">
        <f t="shared" si="79"/>
        <v>0</v>
      </c>
      <c r="M2455" s="187">
        <f t="shared" si="80"/>
        <v>0</v>
      </c>
      <c r="N2455" s="186"/>
      <c r="O2455" s="33"/>
      <c r="P2455" s="33"/>
      <c r="Q2455" s="33"/>
      <c r="R2455" s="33"/>
      <c r="S2455" s="42"/>
      <c r="T2455" s="2"/>
      <c r="U2455" s="2"/>
      <c r="V2455" s="2"/>
      <c r="W2455" s="2"/>
      <c r="X2455" s="55"/>
      <c r="Y2455" s="62"/>
      <c r="Z2455" s="62"/>
      <c r="AA2455" s="62"/>
      <c r="AB2455" s="62"/>
      <c r="AC2455" s="68"/>
      <c r="AD2455" s="2"/>
      <c r="AE2455" s="2"/>
      <c r="AF2455" s="2"/>
      <c r="AG2455" s="2"/>
      <c r="AH2455" s="55"/>
      <c r="AI2455" s="72"/>
      <c r="AJ2455" s="72"/>
      <c r="AK2455" s="72"/>
      <c r="AL2455" s="72"/>
      <c r="AM2455" s="80"/>
      <c r="AN2455" s="2"/>
      <c r="AO2455" s="2"/>
      <c r="AP2455" s="2"/>
      <c r="AQ2455" s="2"/>
      <c r="AR2455" s="55"/>
      <c r="AS2455" s="85"/>
      <c r="AT2455" s="85"/>
      <c r="AU2455" s="85"/>
      <c r="AV2455" s="85"/>
      <c r="AW2455" s="100"/>
      <c r="AX2455" s="2"/>
      <c r="AY2455" s="2"/>
      <c r="AZ2455" s="2"/>
      <c r="BA2455" s="2"/>
      <c r="BB2455" s="55"/>
      <c r="BC2455" s="105"/>
      <c r="BD2455" s="105"/>
      <c r="BE2455" s="105"/>
      <c r="BF2455" s="105"/>
      <c r="BG2455" s="109"/>
      <c r="BH2455" s="2"/>
      <c r="BI2455" s="2"/>
      <c r="BJ2455" s="2"/>
      <c r="BK2455" s="2"/>
      <c r="BL2455" s="55"/>
      <c r="BM2455" s="48"/>
      <c r="BN2455" s="48"/>
      <c r="BO2455" s="48"/>
      <c r="BP2455" s="48"/>
      <c r="BQ2455" s="117"/>
      <c r="BR2455" s="2"/>
      <c r="BS2455" s="2"/>
      <c r="BT2455" s="2"/>
      <c r="BU2455" s="2"/>
      <c r="BV2455" s="55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18" t="s">
        <v>5</v>
      </c>
      <c r="H2456" s="3">
        <v>2024</v>
      </c>
      <c r="I2456" s="20" t="s">
        <v>283</v>
      </c>
      <c r="J2456" s="184" t="s">
        <v>298</v>
      </c>
      <c r="K2456" s="184" t="s">
        <v>321</v>
      </c>
      <c r="L2456" s="187">
        <f t="shared" si="79"/>
        <v>0</v>
      </c>
      <c r="M2456" s="187">
        <f t="shared" si="80"/>
        <v>0</v>
      </c>
      <c r="N2456" s="186"/>
      <c r="O2456" s="33"/>
      <c r="P2456" s="33"/>
      <c r="Q2456" s="33"/>
      <c r="R2456" s="33"/>
      <c r="S2456" s="42"/>
      <c r="T2456" s="2"/>
      <c r="U2456" s="2"/>
      <c r="V2456" s="2"/>
      <c r="W2456" s="2"/>
      <c r="X2456" s="55"/>
      <c r="Y2456" s="62"/>
      <c r="Z2456" s="62"/>
      <c r="AA2456" s="62"/>
      <c r="AB2456" s="62"/>
      <c r="AC2456" s="68"/>
      <c r="AD2456" s="2"/>
      <c r="AE2456" s="2"/>
      <c r="AF2456" s="2"/>
      <c r="AG2456" s="2"/>
      <c r="AH2456" s="55"/>
      <c r="AI2456" s="72"/>
      <c r="AJ2456" s="72"/>
      <c r="AK2456" s="72"/>
      <c r="AL2456" s="72"/>
      <c r="AM2456" s="80"/>
      <c r="AN2456" s="2"/>
      <c r="AO2456" s="2"/>
      <c r="AP2456" s="2"/>
      <c r="AQ2456" s="2"/>
      <c r="AR2456" s="55"/>
      <c r="AS2456" s="85"/>
      <c r="AT2456" s="85"/>
      <c r="AU2456" s="85"/>
      <c r="AV2456" s="85"/>
      <c r="AW2456" s="100"/>
      <c r="AX2456" s="2"/>
      <c r="AY2456" s="2"/>
      <c r="AZ2456" s="2"/>
      <c r="BA2456" s="2"/>
      <c r="BB2456" s="55"/>
      <c r="BC2456" s="105"/>
      <c r="BD2456" s="105"/>
      <c r="BE2456" s="105"/>
      <c r="BF2456" s="105"/>
      <c r="BG2456" s="109"/>
      <c r="BH2456" s="2"/>
      <c r="BI2456" s="2"/>
      <c r="BJ2456" s="2"/>
      <c r="BK2456" s="2"/>
      <c r="BL2456" s="55"/>
      <c r="BM2456" s="48"/>
      <c r="BN2456" s="48"/>
      <c r="BO2456" s="48"/>
      <c r="BP2456" s="48"/>
      <c r="BQ2456" s="117"/>
      <c r="BR2456" s="2"/>
      <c r="BS2456" s="2"/>
      <c r="BT2456" s="2"/>
      <c r="BU2456" s="2"/>
      <c r="BV2456" s="55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18" t="s">
        <v>5</v>
      </c>
      <c r="H2457" s="3">
        <v>2024</v>
      </c>
      <c r="I2457" s="20" t="s">
        <v>283</v>
      </c>
      <c r="J2457" s="184" t="s">
        <v>278</v>
      </c>
      <c r="K2457" s="184" t="s">
        <v>320</v>
      </c>
      <c r="L2457" s="187">
        <f t="shared" si="79"/>
        <v>0</v>
      </c>
      <c r="M2457" s="187">
        <f t="shared" si="80"/>
        <v>0</v>
      </c>
      <c r="N2457" s="186"/>
      <c r="O2457" s="33"/>
      <c r="P2457" s="33"/>
      <c r="Q2457" s="33"/>
      <c r="R2457" s="33"/>
      <c r="S2457" s="42"/>
      <c r="T2457" s="2"/>
      <c r="U2457" s="2"/>
      <c r="V2457" s="2"/>
      <c r="W2457" s="2"/>
      <c r="X2457" s="55"/>
      <c r="Y2457" s="62"/>
      <c r="Z2457" s="62"/>
      <c r="AA2457" s="62"/>
      <c r="AB2457" s="62"/>
      <c r="AC2457" s="68"/>
      <c r="AD2457" s="2"/>
      <c r="AE2457" s="2"/>
      <c r="AF2457" s="2"/>
      <c r="AG2457" s="2"/>
      <c r="AH2457" s="55"/>
      <c r="AI2457" s="72"/>
      <c r="AJ2457" s="72"/>
      <c r="AK2457" s="72"/>
      <c r="AL2457" s="72"/>
      <c r="AM2457" s="80"/>
      <c r="AN2457" s="2"/>
      <c r="AO2457" s="2"/>
      <c r="AP2457" s="2"/>
      <c r="AQ2457" s="2"/>
      <c r="AR2457" s="55"/>
      <c r="AS2457" s="85"/>
      <c r="AT2457" s="85"/>
      <c r="AU2457" s="85"/>
      <c r="AV2457" s="85"/>
      <c r="AW2457" s="100"/>
      <c r="AX2457" s="2"/>
      <c r="AY2457" s="2"/>
      <c r="AZ2457" s="2"/>
      <c r="BA2457" s="2"/>
      <c r="BB2457" s="55"/>
      <c r="BC2457" s="105"/>
      <c r="BD2457" s="105"/>
      <c r="BE2457" s="105"/>
      <c r="BF2457" s="105"/>
      <c r="BG2457" s="109"/>
      <c r="BH2457" s="2"/>
      <c r="BI2457" s="2"/>
      <c r="BJ2457" s="2"/>
      <c r="BK2457" s="2"/>
      <c r="BL2457" s="55"/>
      <c r="BM2457" s="48"/>
      <c r="BN2457" s="48"/>
      <c r="BO2457" s="48"/>
      <c r="BP2457" s="48"/>
      <c r="BQ2457" s="117"/>
      <c r="BR2457" s="2"/>
      <c r="BS2457" s="2"/>
      <c r="BT2457" s="2"/>
      <c r="BU2457" s="2"/>
      <c r="BV2457" s="55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18" t="s">
        <v>5</v>
      </c>
      <c r="H2458" s="3">
        <v>2024</v>
      </c>
      <c r="I2458" s="20" t="s">
        <v>283</v>
      </c>
      <c r="J2458" s="184" t="s">
        <v>279</v>
      </c>
      <c r="K2458" s="184" t="s">
        <v>320</v>
      </c>
      <c r="L2458" s="187">
        <f t="shared" si="79"/>
        <v>0</v>
      </c>
      <c r="M2458" s="187">
        <f t="shared" si="80"/>
        <v>0</v>
      </c>
      <c r="N2458" s="186"/>
      <c r="O2458" s="33"/>
      <c r="P2458" s="33"/>
      <c r="Q2458" s="33"/>
      <c r="R2458" s="33"/>
      <c r="S2458" s="42"/>
      <c r="T2458" s="2"/>
      <c r="U2458" s="2"/>
      <c r="V2458" s="2"/>
      <c r="W2458" s="2"/>
      <c r="X2458" s="55"/>
      <c r="Y2458" s="62"/>
      <c r="Z2458" s="62"/>
      <c r="AA2458" s="62"/>
      <c r="AB2458" s="62"/>
      <c r="AC2458" s="68"/>
      <c r="AD2458" s="2"/>
      <c r="AE2458" s="2"/>
      <c r="AF2458" s="2"/>
      <c r="AG2458" s="2"/>
      <c r="AH2458" s="55"/>
      <c r="AI2458" s="72"/>
      <c r="AJ2458" s="72"/>
      <c r="AK2458" s="72"/>
      <c r="AL2458" s="72"/>
      <c r="AM2458" s="80"/>
      <c r="AN2458" s="2"/>
      <c r="AO2458" s="2"/>
      <c r="AP2458" s="2"/>
      <c r="AQ2458" s="2"/>
      <c r="AR2458" s="55"/>
      <c r="AS2458" s="85"/>
      <c r="AT2458" s="85"/>
      <c r="AU2458" s="85"/>
      <c r="AV2458" s="85"/>
      <c r="AW2458" s="100"/>
      <c r="AX2458" s="2"/>
      <c r="AY2458" s="2"/>
      <c r="AZ2458" s="2"/>
      <c r="BA2458" s="2"/>
      <c r="BB2458" s="55"/>
      <c r="BC2458" s="105"/>
      <c r="BD2458" s="105"/>
      <c r="BE2458" s="105"/>
      <c r="BF2458" s="105"/>
      <c r="BG2458" s="109"/>
      <c r="BH2458" s="2"/>
      <c r="BI2458" s="2"/>
      <c r="BJ2458" s="2"/>
      <c r="BK2458" s="2"/>
      <c r="BL2458" s="55"/>
      <c r="BM2458" s="48"/>
      <c r="BN2458" s="48"/>
      <c r="BO2458" s="48"/>
      <c r="BP2458" s="48"/>
      <c r="BQ2458" s="117"/>
      <c r="BR2458" s="2"/>
      <c r="BS2458" s="2"/>
      <c r="BT2458" s="2"/>
      <c r="BU2458" s="2"/>
      <c r="BV2458" s="55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18" t="s">
        <v>5</v>
      </c>
      <c r="H2459" s="3">
        <v>2024</v>
      </c>
      <c r="I2459" s="20" t="s">
        <v>286</v>
      </c>
      <c r="J2459" s="184" t="s">
        <v>280</v>
      </c>
      <c r="K2459" s="184" t="s">
        <v>319</v>
      </c>
      <c r="L2459" s="187">
        <f t="shared" si="79"/>
        <v>0</v>
      </c>
      <c r="M2459" s="187">
        <f t="shared" si="80"/>
        <v>0</v>
      </c>
      <c r="N2459" s="186"/>
      <c r="O2459" s="33"/>
      <c r="P2459" s="33"/>
      <c r="Q2459" s="33"/>
      <c r="R2459" s="33"/>
      <c r="S2459" s="42"/>
      <c r="T2459" s="2"/>
      <c r="U2459" s="2"/>
      <c r="V2459" s="2"/>
      <c r="W2459" s="2"/>
      <c r="X2459" s="55"/>
      <c r="Y2459" s="62"/>
      <c r="Z2459" s="62"/>
      <c r="AA2459" s="62"/>
      <c r="AB2459" s="62"/>
      <c r="AC2459" s="68"/>
      <c r="AD2459" s="2"/>
      <c r="AE2459" s="2"/>
      <c r="AF2459" s="2"/>
      <c r="AG2459" s="2"/>
      <c r="AH2459" s="55"/>
      <c r="AI2459" s="72"/>
      <c r="AJ2459" s="72"/>
      <c r="AK2459" s="72"/>
      <c r="AL2459" s="72"/>
      <c r="AM2459" s="80"/>
      <c r="AN2459" s="2"/>
      <c r="AO2459" s="2"/>
      <c r="AP2459" s="2"/>
      <c r="AQ2459" s="2"/>
      <c r="AR2459" s="55"/>
      <c r="AS2459" s="85"/>
      <c r="AT2459" s="85"/>
      <c r="AU2459" s="85"/>
      <c r="AV2459" s="85"/>
      <c r="AW2459" s="100"/>
      <c r="AX2459" s="2"/>
      <c r="AY2459" s="2"/>
      <c r="AZ2459" s="2"/>
      <c r="BA2459" s="2"/>
      <c r="BB2459" s="55"/>
      <c r="BC2459" s="105"/>
      <c r="BD2459" s="105"/>
      <c r="BE2459" s="105"/>
      <c r="BF2459" s="105"/>
      <c r="BG2459" s="109"/>
      <c r="BH2459" s="2"/>
      <c r="BI2459" s="2"/>
      <c r="BJ2459" s="2"/>
      <c r="BK2459" s="2"/>
      <c r="BL2459" s="55"/>
      <c r="BM2459" s="48"/>
      <c r="BN2459" s="48"/>
      <c r="BO2459" s="48"/>
      <c r="BP2459" s="48"/>
      <c r="BQ2459" s="117"/>
      <c r="BR2459" s="2"/>
      <c r="BS2459" s="2"/>
      <c r="BT2459" s="2"/>
      <c r="BU2459" s="2"/>
      <c r="BV2459" s="55"/>
    </row>
    <row r="2460" spans="1:74" hidden="1" x14ac:dyDescent="0.3">
      <c r="A2460" s="2" t="s">
        <v>63</v>
      </c>
      <c r="B2460" s="2" t="s">
        <v>2</v>
      </c>
      <c r="C2460" s="2" t="s">
        <v>3</v>
      </c>
      <c r="D2460" s="2" t="s">
        <v>62</v>
      </c>
      <c r="E2460" s="3">
        <v>28</v>
      </c>
      <c r="F2460" s="3"/>
      <c r="G2460" s="18" t="s">
        <v>5</v>
      </c>
      <c r="H2460" s="3">
        <v>2024</v>
      </c>
      <c r="I2460" s="20" t="s">
        <v>286</v>
      </c>
      <c r="J2460" s="184" t="s">
        <v>281</v>
      </c>
      <c r="K2460" s="184" t="s">
        <v>319</v>
      </c>
      <c r="L2460" s="187">
        <f t="shared" si="79"/>
        <v>0</v>
      </c>
      <c r="M2460" s="187">
        <f t="shared" si="80"/>
        <v>0.94699999999999995</v>
      </c>
      <c r="N2460" s="186" t="s">
        <v>725</v>
      </c>
      <c r="O2460" s="33"/>
      <c r="P2460" s="33"/>
      <c r="Q2460" s="33"/>
      <c r="R2460" s="33"/>
      <c r="S2460" s="42"/>
      <c r="T2460" s="2"/>
      <c r="U2460" s="2"/>
      <c r="V2460" s="2"/>
      <c r="W2460" s="2"/>
      <c r="X2460" s="55"/>
      <c r="Y2460" s="62"/>
      <c r="Z2460" s="62"/>
      <c r="AA2460" s="62"/>
      <c r="AB2460" s="62"/>
      <c r="AC2460" s="68"/>
      <c r="AD2460" s="2"/>
      <c r="AE2460" s="2"/>
      <c r="AF2460" s="2"/>
      <c r="AG2460" s="2"/>
      <c r="AH2460" s="55"/>
      <c r="AI2460" s="72"/>
      <c r="AJ2460" s="72"/>
      <c r="AK2460" s="72"/>
      <c r="AL2460" s="72"/>
      <c r="AM2460" s="80"/>
      <c r="AN2460" s="2"/>
      <c r="AO2460" s="2"/>
      <c r="AP2460" s="2"/>
      <c r="AQ2460" s="2"/>
      <c r="AR2460" s="55"/>
      <c r="AS2460" s="85" t="s">
        <v>725</v>
      </c>
      <c r="AT2460" s="85"/>
      <c r="AU2460" s="85"/>
      <c r="AV2460" s="85"/>
      <c r="AW2460" s="100">
        <v>0.94699999999999995</v>
      </c>
      <c r="AX2460" s="2"/>
      <c r="AY2460" s="2"/>
      <c r="AZ2460" s="2"/>
      <c r="BA2460" s="2"/>
      <c r="BB2460" s="55"/>
      <c r="BC2460" s="105"/>
      <c r="BD2460" s="105"/>
      <c r="BE2460" s="105"/>
      <c r="BF2460" s="105"/>
      <c r="BG2460" s="109"/>
      <c r="BH2460" s="2"/>
      <c r="BI2460" s="2"/>
      <c r="BJ2460" s="2"/>
      <c r="BK2460" s="2"/>
      <c r="BL2460" s="55"/>
      <c r="BM2460" s="48"/>
      <c r="BN2460" s="48"/>
      <c r="BO2460" s="48"/>
      <c r="BP2460" s="48"/>
      <c r="BQ2460" s="117"/>
      <c r="BR2460" s="2"/>
      <c r="BS2460" s="2"/>
      <c r="BT2460" s="2"/>
      <c r="BU2460" s="2"/>
      <c r="BV2460" s="55"/>
    </row>
    <row r="2461" spans="1:74" s="13" customFormat="1" hidden="1" x14ac:dyDescent="0.3">
      <c r="A2461" s="12" t="s">
        <v>63</v>
      </c>
      <c r="B2461" s="12" t="s">
        <v>2</v>
      </c>
      <c r="C2461" s="12" t="s">
        <v>3</v>
      </c>
      <c r="D2461" s="12" t="s">
        <v>62</v>
      </c>
      <c r="E2461" s="7">
        <v>28</v>
      </c>
      <c r="F2461" s="7"/>
      <c r="G2461" s="19" t="s">
        <v>5</v>
      </c>
      <c r="H2461" s="7">
        <v>2024</v>
      </c>
      <c r="I2461" s="21"/>
      <c r="J2461" s="12" t="s">
        <v>314</v>
      </c>
      <c r="K2461" s="12"/>
      <c r="L2461" s="147"/>
      <c r="M2461" s="147">
        <f>SUM(M2423:M2460)</f>
        <v>5.8950000000000005</v>
      </c>
      <c r="N2461" s="183"/>
      <c r="O2461" s="12"/>
      <c r="P2461" s="12"/>
      <c r="Q2461" s="12"/>
      <c r="R2461" s="12"/>
      <c r="S2461" s="47">
        <f>SUM(S2423:S2460)</f>
        <v>0</v>
      </c>
      <c r="T2461" s="12"/>
      <c r="U2461" s="12"/>
      <c r="V2461" s="12"/>
      <c r="W2461" s="12"/>
      <c r="X2461" s="47">
        <f>SUM(X2423:X2460)</f>
        <v>4.9480000000000004</v>
      </c>
      <c r="Y2461" s="12"/>
      <c r="Z2461" s="12"/>
      <c r="AA2461" s="12"/>
      <c r="AB2461" s="12"/>
      <c r="AC2461" s="47">
        <f>SUM(AC2423:AC2460)</f>
        <v>0</v>
      </c>
      <c r="AD2461" s="12"/>
      <c r="AE2461" s="12"/>
      <c r="AF2461" s="12"/>
      <c r="AG2461" s="12"/>
      <c r="AH2461" s="47">
        <f>SUM(AH2423:AH2460)</f>
        <v>0</v>
      </c>
      <c r="AI2461" s="12"/>
      <c r="AJ2461" s="12"/>
      <c r="AK2461" s="12"/>
      <c r="AL2461" s="12"/>
      <c r="AM2461" s="47">
        <f>SUM(AM2423:AM2460)</f>
        <v>0</v>
      </c>
      <c r="AN2461" s="12"/>
      <c r="AO2461" s="12"/>
      <c r="AP2461" s="12"/>
      <c r="AQ2461" s="12"/>
      <c r="AR2461" s="47">
        <f>SUM(AR2423:AR2460)</f>
        <v>0</v>
      </c>
      <c r="AS2461" s="12"/>
      <c r="AT2461" s="12"/>
      <c r="AU2461" s="12"/>
      <c r="AV2461" s="12"/>
      <c r="AW2461" s="47">
        <f>SUM(AW2423:AW2460)</f>
        <v>0.94699999999999995</v>
      </c>
      <c r="AX2461" s="12"/>
      <c r="AY2461" s="12"/>
      <c r="AZ2461" s="12"/>
      <c r="BA2461" s="12"/>
      <c r="BB2461" s="47">
        <f>SUM(BB2423:BB2460)</f>
        <v>0</v>
      </c>
      <c r="BC2461" s="12"/>
      <c r="BD2461" s="12"/>
      <c r="BE2461" s="12"/>
      <c r="BF2461" s="12"/>
      <c r="BG2461" s="47">
        <f>SUM(BG2423:BG2460)</f>
        <v>0</v>
      </c>
      <c r="BH2461" s="12"/>
      <c r="BI2461" s="12"/>
      <c r="BJ2461" s="12"/>
      <c r="BK2461" s="12"/>
      <c r="BL2461" s="47">
        <f>SUM(BL2423:BL2460)</f>
        <v>0</v>
      </c>
      <c r="BM2461" s="12"/>
      <c r="BN2461" s="12"/>
      <c r="BO2461" s="12"/>
      <c r="BP2461" s="12"/>
      <c r="BQ2461" s="47">
        <f>SUM(BQ2423:BQ2460)</f>
        <v>0</v>
      </c>
      <c r="BR2461" s="12"/>
      <c r="BS2461" s="12"/>
      <c r="BT2461" s="12"/>
      <c r="BU2461" s="12"/>
      <c r="BV2461" s="47">
        <f>SUM(BV2423:BV2460)</f>
        <v>0</v>
      </c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18" t="s">
        <v>67</v>
      </c>
      <c r="H2462" s="3">
        <v>2024</v>
      </c>
      <c r="I2462" s="20" t="s">
        <v>287</v>
      </c>
      <c r="J2462" s="184" t="s">
        <v>267</v>
      </c>
      <c r="K2462" s="184" t="s">
        <v>318</v>
      </c>
      <c r="L2462" s="187">
        <f t="shared" si="79"/>
        <v>0</v>
      </c>
      <c r="M2462" s="187">
        <f t="shared" si="80"/>
        <v>0</v>
      </c>
      <c r="N2462" s="186"/>
      <c r="O2462" s="33"/>
      <c r="P2462" s="33"/>
      <c r="Q2462" s="33"/>
      <c r="R2462" s="33"/>
      <c r="S2462" s="42"/>
      <c r="T2462" s="2"/>
      <c r="U2462" s="2"/>
      <c r="V2462" s="2"/>
      <c r="W2462" s="2"/>
      <c r="X2462" s="55"/>
      <c r="Y2462" s="62"/>
      <c r="Z2462" s="62"/>
      <c r="AA2462" s="62"/>
      <c r="AB2462" s="62"/>
      <c r="AC2462" s="68"/>
      <c r="AD2462" s="2"/>
      <c r="AE2462" s="2"/>
      <c r="AF2462" s="2"/>
      <c r="AG2462" s="2"/>
      <c r="AH2462" s="55"/>
      <c r="AI2462" s="72"/>
      <c r="AJ2462" s="72"/>
      <c r="AK2462" s="72"/>
      <c r="AL2462" s="72"/>
      <c r="AM2462" s="80"/>
      <c r="AN2462" s="2"/>
      <c r="AO2462" s="2"/>
      <c r="AP2462" s="2"/>
      <c r="AQ2462" s="2"/>
      <c r="AR2462" s="55"/>
      <c r="AS2462" s="85"/>
      <c r="AT2462" s="85"/>
      <c r="AU2462" s="85"/>
      <c r="AV2462" s="85"/>
      <c r="AW2462" s="100"/>
      <c r="AX2462" s="2"/>
      <c r="AY2462" s="2"/>
      <c r="AZ2462" s="2"/>
      <c r="BA2462" s="2"/>
      <c r="BB2462" s="55"/>
      <c r="BC2462" s="105"/>
      <c r="BD2462" s="105"/>
      <c r="BE2462" s="105"/>
      <c r="BF2462" s="105"/>
      <c r="BG2462" s="109"/>
      <c r="BH2462" s="2"/>
      <c r="BI2462" s="2"/>
      <c r="BJ2462" s="2"/>
      <c r="BK2462" s="2"/>
      <c r="BL2462" s="55"/>
      <c r="BM2462" s="48"/>
      <c r="BN2462" s="48"/>
      <c r="BO2462" s="48"/>
      <c r="BP2462" s="48"/>
      <c r="BQ2462" s="117"/>
      <c r="BR2462" s="2"/>
      <c r="BS2462" s="2"/>
      <c r="BT2462" s="2"/>
      <c r="BU2462" s="2"/>
      <c r="BV2462" s="55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18" t="s">
        <v>67</v>
      </c>
      <c r="H2463" s="3">
        <v>2024</v>
      </c>
      <c r="I2463" s="20" t="s">
        <v>287</v>
      </c>
      <c r="J2463" s="184" t="s">
        <v>291</v>
      </c>
      <c r="K2463" s="184" t="s">
        <v>319</v>
      </c>
      <c r="L2463" s="187">
        <f t="shared" si="79"/>
        <v>0</v>
      </c>
      <c r="M2463" s="187">
        <f t="shared" si="80"/>
        <v>0</v>
      </c>
      <c r="N2463" s="186"/>
      <c r="O2463" s="33"/>
      <c r="P2463" s="33"/>
      <c r="Q2463" s="33"/>
      <c r="R2463" s="33"/>
      <c r="S2463" s="42"/>
      <c r="T2463" s="2"/>
      <c r="U2463" s="2"/>
      <c r="V2463" s="2"/>
      <c r="W2463" s="2"/>
      <c r="X2463" s="55"/>
      <c r="Y2463" s="62"/>
      <c r="Z2463" s="62"/>
      <c r="AA2463" s="62"/>
      <c r="AB2463" s="62"/>
      <c r="AC2463" s="68"/>
      <c r="AD2463" s="2"/>
      <c r="AE2463" s="2"/>
      <c r="AF2463" s="2"/>
      <c r="AG2463" s="2"/>
      <c r="AH2463" s="55"/>
      <c r="AI2463" s="72"/>
      <c r="AJ2463" s="72"/>
      <c r="AK2463" s="72"/>
      <c r="AL2463" s="72"/>
      <c r="AM2463" s="80"/>
      <c r="AN2463" s="2"/>
      <c r="AO2463" s="2"/>
      <c r="AP2463" s="2"/>
      <c r="AQ2463" s="2"/>
      <c r="AR2463" s="55"/>
      <c r="AS2463" s="85"/>
      <c r="AT2463" s="85"/>
      <c r="AU2463" s="85"/>
      <c r="AV2463" s="85"/>
      <c r="AW2463" s="100"/>
      <c r="AX2463" s="2"/>
      <c r="AY2463" s="2"/>
      <c r="AZ2463" s="2"/>
      <c r="BA2463" s="2"/>
      <c r="BB2463" s="55"/>
      <c r="BC2463" s="105"/>
      <c r="BD2463" s="105"/>
      <c r="BE2463" s="105"/>
      <c r="BF2463" s="105"/>
      <c r="BG2463" s="109"/>
      <c r="BH2463" s="2"/>
      <c r="BI2463" s="2"/>
      <c r="BJ2463" s="2"/>
      <c r="BK2463" s="2"/>
      <c r="BL2463" s="55"/>
      <c r="BM2463" s="48"/>
      <c r="BN2463" s="48"/>
      <c r="BO2463" s="48"/>
      <c r="BP2463" s="48"/>
      <c r="BQ2463" s="117"/>
      <c r="BR2463" s="2"/>
      <c r="BS2463" s="2"/>
      <c r="BT2463" s="2"/>
      <c r="BU2463" s="2"/>
      <c r="BV2463" s="55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18" t="s">
        <v>67</v>
      </c>
      <c r="H2464" s="3">
        <v>2024</v>
      </c>
      <c r="I2464" s="20" t="s">
        <v>286</v>
      </c>
      <c r="J2464" s="184" t="s">
        <v>336</v>
      </c>
      <c r="K2464" s="184" t="s">
        <v>319</v>
      </c>
      <c r="L2464" s="187">
        <f t="shared" si="79"/>
        <v>0</v>
      </c>
      <c r="M2464" s="187">
        <f t="shared" si="80"/>
        <v>0</v>
      </c>
      <c r="N2464" s="186"/>
      <c r="O2464" s="33"/>
      <c r="P2464" s="33"/>
      <c r="Q2464" s="33"/>
      <c r="R2464" s="33"/>
      <c r="S2464" s="42"/>
      <c r="T2464" s="2"/>
      <c r="U2464" s="2"/>
      <c r="V2464" s="2"/>
      <c r="W2464" s="2"/>
      <c r="X2464" s="55"/>
      <c r="Y2464" s="62"/>
      <c r="Z2464" s="62"/>
      <c r="AA2464" s="62"/>
      <c r="AB2464" s="62"/>
      <c r="AC2464" s="68"/>
      <c r="AD2464" s="2"/>
      <c r="AE2464" s="2"/>
      <c r="AF2464" s="2"/>
      <c r="AG2464" s="2"/>
      <c r="AH2464" s="55"/>
      <c r="AI2464" s="72"/>
      <c r="AJ2464" s="72"/>
      <c r="AK2464" s="72"/>
      <c r="AL2464" s="72"/>
      <c r="AM2464" s="80"/>
      <c r="AN2464" s="2"/>
      <c r="AO2464" s="2"/>
      <c r="AP2464" s="2"/>
      <c r="AQ2464" s="2"/>
      <c r="AR2464" s="55"/>
      <c r="AS2464" s="85"/>
      <c r="AT2464" s="85"/>
      <c r="AU2464" s="85"/>
      <c r="AV2464" s="85"/>
      <c r="AW2464" s="100"/>
      <c r="AX2464" s="2"/>
      <c r="AY2464" s="2"/>
      <c r="AZ2464" s="2"/>
      <c r="BA2464" s="2"/>
      <c r="BB2464" s="55"/>
      <c r="BC2464" s="105"/>
      <c r="BD2464" s="105"/>
      <c r="BE2464" s="105"/>
      <c r="BF2464" s="105"/>
      <c r="BG2464" s="109"/>
      <c r="BH2464" s="2"/>
      <c r="BI2464" s="2"/>
      <c r="BJ2464" s="2"/>
      <c r="BK2464" s="2"/>
      <c r="BL2464" s="55"/>
      <c r="BM2464" s="48"/>
      <c r="BN2464" s="48"/>
      <c r="BO2464" s="48"/>
      <c r="BP2464" s="48"/>
      <c r="BQ2464" s="117"/>
      <c r="BR2464" s="2"/>
      <c r="BS2464" s="2"/>
      <c r="BT2464" s="2"/>
      <c r="BU2464" s="2"/>
      <c r="BV2464" s="55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18" t="s">
        <v>67</v>
      </c>
      <c r="H2465" s="3">
        <v>2024</v>
      </c>
      <c r="I2465" s="20" t="s">
        <v>286</v>
      </c>
      <c r="J2465" s="185" t="s">
        <v>337</v>
      </c>
      <c r="K2465" s="185" t="s">
        <v>318</v>
      </c>
      <c r="L2465" s="187">
        <f t="shared" si="79"/>
        <v>0</v>
      </c>
      <c r="M2465" s="187">
        <f t="shared" si="80"/>
        <v>0</v>
      </c>
      <c r="N2465" s="186"/>
      <c r="O2465" s="53"/>
      <c r="P2465" s="53"/>
      <c r="Q2465" s="53"/>
      <c r="R2465" s="53"/>
      <c r="S2465" s="54"/>
      <c r="T2465" s="8"/>
      <c r="U2465" s="8"/>
      <c r="V2465" s="8"/>
      <c r="W2465" s="8"/>
      <c r="X2465" s="122"/>
      <c r="Y2465" s="135"/>
      <c r="Z2465" s="135"/>
      <c r="AA2465" s="135"/>
      <c r="AB2465" s="135"/>
      <c r="AC2465" s="136"/>
      <c r="AD2465" s="8"/>
      <c r="AE2465" s="8"/>
      <c r="AF2465" s="8"/>
      <c r="AG2465" s="8"/>
      <c r="AH2465" s="122"/>
      <c r="AI2465" s="137"/>
      <c r="AJ2465" s="137"/>
      <c r="AK2465" s="137"/>
      <c r="AL2465" s="137"/>
      <c r="AM2465" s="138"/>
      <c r="AN2465" s="8"/>
      <c r="AO2465" s="8"/>
      <c r="AP2465" s="8"/>
      <c r="AQ2465" s="8"/>
      <c r="AR2465" s="122"/>
      <c r="AS2465" s="139"/>
      <c r="AT2465" s="139"/>
      <c r="AU2465" s="139"/>
      <c r="AV2465" s="139"/>
      <c r="AW2465" s="140"/>
      <c r="AX2465" s="8"/>
      <c r="AY2465" s="8"/>
      <c r="AZ2465" s="8"/>
      <c r="BA2465" s="8"/>
      <c r="BB2465" s="122"/>
      <c r="BC2465" s="141"/>
      <c r="BD2465" s="141"/>
      <c r="BE2465" s="141"/>
      <c r="BF2465" s="141"/>
      <c r="BG2465" s="142"/>
      <c r="BH2465" s="8"/>
      <c r="BI2465" s="8"/>
      <c r="BJ2465" s="8"/>
      <c r="BK2465" s="8"/>
      <c r="BL2465" s="122"/>
      <c r="BM2465" s="143"/>
      <c r="BN2465" s="143"/>
      <c r="BO2465" s="143"/>
      <c r="BP2465" s="143"/>
      <c r="BQ2465" s="144"/>
      <c r="BR2465" s="8"/>
      <c r="BS2465" s="8"/>
      <c r="BT2465" s="8"/>
      <c r="BU2465" s="8"/>
      <c r="BV2465" s="122"/>
    </row>
    <row r="2466" spans="1:74" ht="28.8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18" t="s">
        <v>67</v>
      </c>
      <c r="H2466" s="3">
        <v>2024</v>
      </c>
      <c r="I2466" s="20" t="s">
        <v>286</v>
      </c>
      <c r="J2466" s="185" t="s">
        <v>338</v>
      </c>
      <c r="K2466" s="185" t="s">
        <v>339</v>
      </c>
      <c r="L2466" s="187">
        <f t="shared" si="79"/>
        <v>0</v>
      </c>
      <c r="M2466" s="187">
        <f t="shared" si="80"/>
        <v>0</v>
      </c>
      <c r="N2466" s="186"/>
      <c r="O2466" s="53"/>
      <c r="P2466" s="53"/>
      <c r="Q2466" s="53"/>
      <c r="R2466" s="53"/>
      <c r="S2466" s="54"/>
      <c r="T2466" s="8"/>
      <c r="U2466" s="8"/>
      <c r="V2466" s="8"/>
      <c r="W2466" s="8"/>
      <c r="X2466" s="122"/>
      <c r="Y2466" s="135"/>
      <c r="Z2466" s="135"/>
      <c r="AA2466" s="135"/>
      <c r="AB2466" s="135"/>
      <c r="AC2466" s="136"/>
      <c r="AD2466" s="8"/>
      <c r="AE2466" s="8"/>
      <c r="AF2466" s="8"/>
      <c r="AG2466" s="8"/>
      <c r="AH2466" s="122"/>
      <c r="AI2466" s="137"/>
      <c r="AJ2466" s="137"/>
      <c r="AK2466" s="137"/>
      <c r="AL2466" s="137"/>
      <c r="AM2466" s="138"/>
      <c r="AN2466" s="8"/>
      <c r="AO2466" s="8"/>
      <c r="AP2466" s="8"/>
      <c r="AQ2466" s="8"/>
      <c r="AR2466" s="122"/>
      <c r="AS2466" s="139"/>
      <c r="AT2466" s="139"/>
      <c r="AU2466" s="139"/>
      <c r="AV2466" s="139"/>
      <c r="AW2466" s="140"/>
      <c r="AX2466" s="8"/>
      <c r="AY2466" s="8"/>
      <c r="AZ2466" s="8"/>
      <c r="BA2466" s="8"/>
      <c r="BB2466" s="122"/>
      <c r="BC2466" s="141"/>
      <c r="BD2466" s="141"/>
      <c r="BE2466" s="141"/>
      <c r="BF2466" s="141"/>
      <c r="BG2466" s="142"/>
      <c r="BH2466" s="8"/>
      <c r="BI2466" s="8"/>
      <c r="BJ2466" s="8"/>
      <c r="BK2466" s="8"/>
      <c r="BL2466" s="122"/>
      <c r="BM2466" s="143"/>
      <c r="BN2466" s="143"/>
      <c r="BO2466" s="143"/>
      <c r="BP2466" s="143"/>
      <c r="BQ2466" s="144"/>
      <c r="BR2466" s="8"/>
      <c r="BS2466" s="8"/>
      <c r="BT2466" s="8"/>
      <c r="BU2466" s="8"/>
      <c r="BV2466" s="122"/>
    </row>
    <row r="2467" spans="1:74" ht="28.8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18" t="s">
        <v>67</v>
      </c>
      <c r="H2467" s="3">
        <v>2024</v>
      </c>
      <c r="I2467" s="20" t="s">
        <v>286</v>
      </c>
      <c r="J2467" s="185" t="s">
        <v>340</v>
      </c>
      <c r="K2467" s="185" t="s">
        <v>318</v>
      </c>
      <c r="L2467" s="187">
        <f t="shared" si="79"/>
        <v>0</v>
      </c>
      <c r="M2467" s="187">
        <f t="shared" si="80"/>
        <v>0</v>
      </c>
      <c r="N2467" s="186"/>
      <c r="O2467" s="53"/>
      <c r="P2467" s="53"/>
      <c r="Q2467" s="53"/>
      <c r="R2467" s="53"/>
      <c r="S2467" s="54"/>
      <c r="T2467" s="8"/>
      <c r="U2467" s="8"/>
      <c r="V2467" s="8"/>
      <c r="W2467" s="8"/>
      <c r="X2467" s="122"/>
      <c r="Y2467" s="135"/>
      <c r="Z2467" s="135"/>
      <c r="AA2467" s="135"/>
      <c r="AB2467" s="135"/>
      <c r="AC2467" s="136"/>
      <c r="AD2467" s="8"/>
      <c r="AE2467" s="8"/>
      <c r="AF2467" s="8"/>
      <c r="AG2467" s="8"/>
      <c r="AH2467" s="122"/>
      <c r="AI2467" s="137"/>
      <c r="AJ2467" s="137"/>
      <c r="AK2467" s="137"/>
      <c r="AL2467" s="137"/>
      <c r="AM2467" s="138"/>
      <c r="AN2467" s="8"/>
      <c r="AO2467" s="8"/>
      <c r="AP2467" s="8"/>
      <c r="AQ2467" s="8"/>
      <c r="AR2467" s="122"/>
      <c r="AS2467" s="139"/>
      <c r="AT2467" s="139"/>
      <c r="AU2467" s="139"/>
      <c r="AV2467" s="139"/>
      <c r="AW2467" s="140"/>
      <c r="AX2467" s="8"/>
      <c r="AY2467" s="8"/>
      <c r="AZ2467" s="8"/>
      <c r="BA2467" s="8"/>
      <c r="BB2467" s="122"/>
      <c r="BC2467" s="141"/>
      <c r="BD2467" s="141"/>
      <c r="BE2467" s="141"/>
      <c r="BF2467" s="141"/>
      <c r="BG2467" s="142"/>
      <c r="BH2467" s="8"/>
      <c r="BI2467" s="8"/>
      <c r="BJ2467" s="8"/>
      <c r="BK2467" s="8"/>
      <c r="BL2467" s="122"/>
      <c r="BM2467" s="143"/>
      <c r="BN2467" s="143"/>
      <c r="BO2467" s="143"/>
      <c r="BP2467" s="143"/>
      <c r="BQ2467" s="144"/>
      <c r="BR2467" s="8"/>
      <c r="BS2467" s="8"/>
      <c r="BT2467" s="8"/>
      <c r="BU2467" s="8"/>
      <c r="BV2467" s="122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18" t="s">
        <v>67</v>
      </c>
      <c r="H2468" s="3">
        <v>2024</v>
      </c>
      <c r="I2468" s="20" t="s">
        <v>286</v>
      </c>
      <c r="J2468" s="185" t="s">
        <v>341</v>
      </c>
      <c r="K2468" s="185" t="s">
        <v>320</v>
      </c>
      <c r="L2468" s="187">
        <f t="shared" si="79"/>
        <v>0</v>
      </c>
      <c r="M2468" s="187">
        <f t="shared" si="80"/>
        <v>0</v>
      </c>
      <c r="N2468" s="186"/>
      <c r="O2468" s="53"/>
      <c r="P2468" s="53"/>
      <c r="Q2468" s="53"/>
      <c r="R2468" s="53"/>
      <c r="S2468" s="54"/>
      <c r="T2468" s="8"/>
      <c r="U2468" s="8"/>
      <c r="V2468" s="8"/>
      <c r="W2468" s="8"/>
      <c r="X2468" s="122"/>
      <c r="Y2468" s="135"/>
      <c r="Z2468" s="135"/>
      <c r="AA2468" s="135"/>
      <c r="AB2468" s="135"/>
      <c r="AC2468" s="136"/>
      <c r="AD2468" s="8"/>
      <c r="AE2468" s="8"/>
      <c r="AF2468" s="8"/>
      <c r="AG2468" s="8"/>
      <c r="AH2468" s="122"/>
      <c r="AI2468" s="137"/>
      <c r="AJ2468" s="137"/>
      <c r="AK2468" s="137"/>
      <c r="AL2468" s="137"/>
      <c r="AM2468" s="138"/>
      <c r="AN2468" s="8"/>
      <c r="AO2468" s="8"/>
      <c r="AP2468" s="8"/>
      <c r="AQ2468" s="8"/>
      <c r="AR2468" s="122"/>
      <c r="AS2468" s="139"/>
      <c r="AT2468" s="139"/>
      <c r="AU2468" s="139"/>
      <c r="AV2468" s="139"/>
      <c r="AW2468" s="140"/>
      <c r="AX2468" s="8"/>
      <c r="AY2468" s="8"/>
      <c r="AZ2468" s="8"/>
      <c r="BA2468" s="8"/>
      <c r="BB2468" s="122"/>
      <c r="BC2468" s="141"/>
      <c r="BD2468" s="141"/>
      <c r="BE2468" s="141"/>
      <c r="BF2468" s="141"/>
      <c r="BG2468" s="142"/>
      <c r="BH2468" s="8"/>
      <c r="BI2468" s="8"/>
      <c r="BJ2468" s="8"/>
      <c r="BK2468" s="8"/>
      <c r="BL2468" s="122"/>
      <c r="BM2468" s="143"/>
      <c r="BN2468" s="143"/>
      <c r="BO2468" s="143"/>
      <c r="BP2468" s="143"/>
      <c r="BQ2468" s="144"/>
      <c r="BR2468" s="8"/>
      <c r="BS2468" s="8"/>
      <c r="BT2468" s="8"/>
      <c r="BU2468" s="8"/>
      <c r="BV2468" s="122"/>
    </row>
    <row r="2469" spans="1:74" ht="28.8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18" t="s">
        <v>67</v>
      </c>
      <c r="H2469" s="3">
        <v>2024</v>
      </c>
      <c r="I2469" s="20" t="s">
        <v>286</v>
      </c>
      <c r="J2469" s="185" t="s">
        <v>342</v>
      </c>
      <c r="K2469" s="185" t="s">
        <v>320</v>
      </c>
      <c r="L2469" s="187">
        <f t="shared" si="79"/>
        <v>0</v>
      </c>
      <c r="M2469" s="187">
        <f t="shared" si="80"/>
        <v>0</v>
      </c>
      <c r="N2469" s="186"/>
      <c r="O2469" s="53"/>
      <c r="P2469" s="53"/>
      <c r="Q2469" s="53"/>
      <c r="R2469" s="53"/>
      <c r="S2469" s="54"/>
      <c r="T2469" s="8"/>
      <c r="U2469" s="8"/>
      <c r="V2469" s="8"/>
      <c r="W2469" s="8"/>
      <c r="X2469" s="122"/>
      <c r="Y2469" s="135"/>
      <c r="Z2469" s="135"/>
      <c r="AA2469" s="135"/>
      <c r="AB2469" s="135"/>
      <c r="AC2469" s="136"/>
      <c r="AD2469" s="8"/>
      <c r="AE2469" s="8"/>
      <c r="AF2469" s="8"/>
      <c r="AG2469" s="8"/>
      <c r="AH2469" s="122"/>
      <c r="AI2469" s="137"/>
      <c r="AJ2469" s="137"/>
      <c r="AK2469" s="137"/>
      <c r="AL2469" s="137"/>
      <c r="AM2469" s="138"/>
      <c r="AN2469" s="8"/>
      <c r="AO2469" s="8"/>
      <c r="AP2469" s="8"/>
      <c r="AQ2469" s="8"/>
      <c r="AR2469" s="122"/>
      <c r="AS2469" s="139"/>
      <c r="AT2469" s="139"/>
      <c r="AU2469" s="139"/>
      <c r="AV2469" s="139"/>
      <c r="AW2469" s="140"/>
      <c r="AX2469" s="8"/>
      <c r="AY2469" s="8"/>
      <c r="AZ2469" s="8"/>
      <c r="BA2469" s="8"/>
      <c r="BB2469" s="122"/>
      <c r="BC2469" s="141"/>
      <c r="BD2469" s="141"/>
      <c r="BE2469" s="141"/>
      <c r="BF2469" s="141"/>
      <c r="BG2469" s="142"/>
      <c r="BH2469" s="8"/>
      <c r="BI2469" s="8"/>
      <c r="BJ2469" s="8"/>
      <c r="BK2469" s="8"/>
      <c r="BL2469" s="122"/>
      <c r="BM2469" s="143"/>
      <c r="BN2469" s="143"/>
      <c r="BO2469" s="143"/>
      <c r="BP2469" s="143"/>
      <c r="BQ2469" s="144"/>
      <c r="BR2469" s="8"/>
      <c r="BS2469" s="8"/>
      <c r="BT2469" s="8"/>
      <c r="BU2469" s="8"/>
      <c r="BV2469" s="122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18" t="s">
        <v>67</v>
      </c>
      <c r="H2470" s="3">
        <v>2024</v>
      </c>
      <c r="I2470" s="20" t="s">
        <v>286</v>
      </c>
      <c r="J2470" s="185" t="s">
        <v>343</v>
      </c>
      <c r="K2470" s="185" t="s">
        <v>339</v>
      </c>
      <c r="L2470" s="187">
        <f t="shared" si="79"/>
        <v>0</v>
      </c>
      <c r="M2470" s="187">
        <f t="shared" si="80"/>
        <v>0</v>
      </c>
      <c r="N2470" s="186"/>
      <c r="O2470" s="53"/>
      <c r="P2470" s="53"/>
      <c r="Q2470" s="53"/>
      <c r="R2470" s="53"/>
      <c r="S2470" s="54"/>
      <c r="T2470" s="8"/>
      <c r="U2470" s="8"/>
      <c r="V2470" s="8"/>
      <c r="W2470" s="8"/>
      <c r="X2470" s="122"/>
      <c r="Y2470" s="135"/>
      <c r="Z2470" s="135"/>
      <c r="AA2470" s="135"/>
      <c r="AB2470" s="135"/>
      <c r="AC2470" s="136"/>
      <c r="AD2470" s="8"/>
      <c r="AE2470" s="8"/>
      <c r="AF2470" s="8"/>
      <c r="AG2470" s="8"/>
      <c r="AH2470" s="122"/>
      <c r="AI2470" s="137"/>
      <c r="AJ2470" s="137"/>
      <c r="AK2470" s="137"/>
      <c r="AL2470" s="137"/>
      <c r="AM2470" s="138"/>
      <c r="AN2470" s="8"/>
      <c r="AO2470" s="8"/>
      <c r="AP2470" s="8"/>
      <c r="AQ2470" s="8"/>
      <c r="AR2470" s="122"/>
      <c r="AS2470" s="139"/>
      <c r="AT2470" s="139"/>
      <c r="AU2470" s="139"/>
      <c r="AV2470" s="139"/>
      <c r="AW2470" s="140"/>
      <c r="AX2470" s="8"/>
      <c r="AY2470" s="8"/>
      <c r="AZ2470" s="8"/>
      <c r="BA2470" s="8"/>
      <c r="BB2470" s="122"/>
      <c r="BC2470" s="141"/>
      <c r="BD2470" s="141"/>
      <c r="BE2470" s="141"/>
      <c r="BF2470" s="141"/>
      <c r="BG2470" s="142"/>
      <c r="BH2470" s="8"/>
      <c r="BI2470" s="8"/>
      <c r="BJ2470" s="8"/>
      <c r="BK2470" s="8"/>
      <c r="BL2470" s="122"/>
      <c r="BM2470" s="143"/>
      <c r="BN2470" s="143"/>
      <c r="BO2470" s="143"/>
      <c r="BP2470" s="143"/>
      <c r="BQ2470" s="144"/>
      <c r="BR2470" s="8"/>
      <c r="BS2470" s="8"/>
      <c r="BT2470" s="8"/>
      <c r="BU2470" s="8"/>
      <c r="BV2470" s="122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18" t="s">
        <v>67</v>
      </c>
      <c r="H2471" s="3">
        <v>2024</v>
      </c>
      <c r="I2471" s="20" t="s">
        <v>288</v>
      </c>
      <c r="J2471" s="185" t="s">
        <v>344</v>
      </c>
      <c r="K2471" s="185" t="s">
        <v>318</v>
      </c>
      <c r="L2471" s="187">
        <f t="shared" si="79"/>
        <v>0</v>
      </c>
      <c r="M2471" s="187">
        <f t="shared" si="80"/>
        <v>0</v>
      </c>
      <c r="N2471" s="186"/>
      <c r="O2471" s="53"/>
      <c r="P2471" s="53"/>
      <c r="Q2471" s="53"/>
      <c r="R2471" s="53"/>
      <c r="S2471" s="54"/>
      <c r="T2471" s="8"/>
      <c r="U2471" s="8"/>
      <c r="V2471" s="8"/>
      <c r="W2471" s="8"/>
      <c r="X2471" s="122"/>
      <c r="Y2471" s="135"/>
      <c r="Z2471" s="135"/>
      <c r="AA2471" s="135"/>
      <c r="AB2471" s="135"/>
      <c r="AC2471" s="136"/>
      <c r="AD2471" s="8"/>
      <c r="AE2471" s="8"/>
      <c r="AF2471" s="8"/>
      <c r="AG2471" s="8"/>
      <c r="AH2471" s="122"/>
      <c r="AI2471" s="137"/>
      <c r="AJ2471" s="137"/>
      <c r="AK2471" s="137"/>
      <c r="AL2471" s="137"/>
      <c r="AM2471" s="138"/>
      <c r="AN2471" s="8"/>
      <c r="AO2471" s="8"/>
      <c r="AP2471" s="8"/>
      <c r="AQ2471" s="8"/>
      <c r="AR2471" s="122"/>
      <c r="AS2471" s="139"/>
      <c r="AT2471" s="139"/>
      <c r="AU2471" s="139"/>
      <c r="AV2471" s="139"/>
      <c r="AW2471" s="140"/>
      <c r="AX2471" s="8"/>
      <c r="AY2471" s="8"/>
      <c r="AZ2471" s="8"/>
      <c r="BA2471" s="8"/>
      <c r="BB2471" s="122"/>
      <c r="BC2471" s="141"/>
      <c r="BD2471" s="141"/>
      <c r="BE2471" s="141"/>
      <c r="BF2471" s="141"/>
      <c r="BG2471" s="142"/>
      <c r="BH2471" s="8"/>
      <c r="BI2471" s="8"/>
      <c r="BJ2471" s="8"/>
      <c r="BK2471" s="8"/>
      <c r="BL2471" s="122"/>
      <c r="BM2471" s="143"/>
      <c r="BN2471" s="143"/>
      <c r="BO2471" s="143"/>
      <c r="BP2471" s="143"/>
      <c r="BQ2471" s="144"/>
      <c r="BR2471" s="8"/>
      <c r="BS2471" s="8"/>
      <c r="BT2471" s="8"/>
      <c r="BU2471" s="8"/>
      <c r="BV2471" s="122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18" t="s">
        <v>67</v>
      </c>
      <c r="H2472" s="3">
        <v>2024</v>
      </c>
      <c r="I2472" s="20" t="s">
        <v>288</v>
      </c>
      <c r="J2472" s="184" t="s">
        <v>351</v>
      </c>
      <c r="K2472" s="184" t="s">
        <v>318</v>
      </c>
      <c r="L2472" s="187">
        <f t="shared" si="79"/>
        <v>0</v>
      </c>
      <c r="M2472" s="187">
        <f t="shared" si="80"/>
        <v>0</v>
      </c>
      <c r="N2472" s="186"/>
      <c r="O2472" s="53"/>
      <c r="P2472" s="53"/>
      <c r="Q2472" s="53"/>
      <c r="R2472" s="53"/>
      <c r="S2472" s="54"/>
      <c r="T2472" s="8"/>
      <c r="U2472" s="8"/>
      <c r="V2472" s="8"/>
      <c r="W2472" s="8"/>
      <c r="X2472" s="122"/>
      <c r="Y2472" s="135"/>
      <c r="Z2472" s="135"/>
      <c r="AA2472" s="135"/>
      <c r="AB2472" s="135"/>
      <c r="AC2472" s="136"/>
      <c r="AD2472" s="8"/>
      <c r="AE2472" s="8"/>
      <c r="AF2472" s="8"/>
      <c r="AG2472" s="8"/>
      <c r="AH2472" s="122"/>
      <c r="AI2472" s="137"/>
      <c r="AJ2472" s="137"/>
      <c r="AK2472" s="137"/>
      <c r="AL2472" s="137"/>
      <c r="AM2472" s="138"/>
      <c r="AN2472" s="8"/>
      <c r="AO2472" s="8"/>
      <c r="AP2472" s="8"/>
      <c r="AQ2472" s="8"/>
      <c r="AR2472" s="122"/>
      <c r="AS2472" s="139"/>
      <c r="AT2472" s="139"/>
      <c r="AU2472" s="139"/>
      <c r="AV2472" s="139"/>
      <c r="AW2472" s="140"/>
      <c r="AX2472" s="8"/>
      <c r="AY2472" s="8"/>
      <c r="AZ2472" s="8"/>
      <c r="BA2472" s="8"/>
      <c r="BB2472" s="122"/>
      <c r="BC2472" s="141"/>
      <c r="BD2472" s="141"/>
      <c r="BE2472" s="141"/>
      <c r="BF2472" s="141"/>
      <c r="BG2472" s="142"/>
      <c r="BH2472" s="8"/>
      <c r="BI2472" s="8"/>
      <c r="BJ2472" s="8"/>
      <c r="BK2472" s="8"/>
      <c r="BL2472" s="122"/>
      <c r="BM2472" s="143"/>
      <c r="BN2472" s="143"/>
      <c r="BO2472" s="143"/>
      <c r="BP2472" s="143"/>
      <c r="BQ2472" s="144"/>
      <c r="BR2472" s="8"/>
      <c r="BS2472" s="8"/>
      <c r="BT2472" s="8"/>
      <c r="BU2472" s="8"/>
      <c r="BV2472" s="122"/>
    </row>
    <row r="2473" spans="1:74" ht="28.8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18" t="s">
        <v>67</v>
      </c>
      <c r="H2473" s="3">
        <v>2024</v>
      </c>
      <c r="I2473" s="20" t="s">
        <v>288</v>
      </c>
      <c r="J2473" s="184" t="s">
        <v>352</v>
      </c>
      <c r="K2473" s="184" t="s">
        <v>321</v>
      </c>
      <c r="L2473" s="187">
        <f t="shared" si="79"/>
        <v>0</v>
      </c>
      <c r="M2473" s="187">
        <f t="shared" si="80"/>
        <v>0</v>
      </c>
      <c r="N2473" s="186"/>
      <c r="O2473" s="33"/>
      <c r="P2473" s="33"/>
      <c r="Q2473" s="33"/>
      <c r="R2473" s="33"/>
      <c r="S2473" s="42"/>
      <c r="T2473" s="2"/>
      <c r="U2473" s="2"/>
      <c r="V2473" s="2"/>
      <c r="W2473" s="2"/>
      <c r="X2473" s="55"/>
      <c r="Y2473" s="62"/>
      <c r="Z2473" s="62"/>
      <c r="AA2473" s="62"/>
      <c r="AB2473" s="62"/>
      <c r="AC2473" s="68"/>
      <c r="AD2473" s="2"/>
      <c r="AE2473" s="2"/>
      <c r="AF2473" s="2"/>
      <c r="AG2473" s="2"/>
      <c r="AH2473" s="55"/>
      <c r="AI2473" s="72"/>
      <c r="AJ2473" s="72"/>
      <c r="AK2473" s="72"/>
      <c r="AL2473" s="72"/>
      <c r="AM2473" s="80"/>
      <c r="AN2473" s="2"/>
      <c r="AO2473" s="2"/>
      <c r="AP2473" s="2"/>
      <c r="AQ2473" s="2"/>
      <c r="AR2473" s="55"/>
      <c r="AS2473" s="85"/>
      <c r="AT2473" s="85"/>
      <c r="AU2473" s="85"/>
      <c r="AV2473" s="85"/>
      <c r="AW2473" s="100"/>
      <c r="AX2473" s="2"/>
      <c r="AY2473" s="2"/>
      <c r="AZ2473" s="2"/>
      <c r="BA2473" s="2"/>
      <c r="BB2473" s="55"/>
      <c r="BC2473" s="105"/>
      <c r="BD2473" s="105"/>
      <c r="BE2473" s="105"/>
      <c r="BF2473" s="105"/>
      <c r="BG2473" s="109"/>
      <c r="BH2473" s="2"/>
      <c r="BI2473" s="2"/>
      <c r="BJ2473" s="2"/>
      <c r="BK2473" s="2"/>
      <c r="BL2473" s="55"/>
      <c r="BM2473" s="48"/>
      <c r="BN2473" s="48"/>
      <c r="BO2473" s="48"/>
      <c r="BP2473" s="48"/>
      <c r="BQ2473" s="117"/>
      <c r="BR2473" s="2"/>
      <c r="BS2473" s="2"/>
      <c r="BT2473" s="2"/>
      <c r="BU2473" s="2"/>
      <c r="BV2473" s="55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18" t="s">
        <v>67</v>
      </c>
      <c r="H2474" s="3">
        <v>2024</v>
      </c>
      <c r="I2474" s="20" t="s">
        <v>288</v>
      </c>
      <c r="J2474" s="184" t="s">
        <v>345</v>
      </c>
      <c r="K2474" s="184" t="s">
        <v>318</v>
      </c>
      <c r="L2474" s="187">
        <f t="shared" si="79"/>
        <v>0</v>
      </c>
      <c r="M2474" s="187">
        <f t="shared" si="80"/>
        <v>0</v>
      </c>
      <c r="N2474" s="186"/>
      <c r="O2474" s="34"/>
      <c r="P2474" s="33"/>
      <c r="Q2474" s="33"/>
      <c r="R2474" s="33"/>
      <c r="S2474" s="42"/>
      <c r="T2474" s="3"/>
      <c r="U2474" s="2"/>
      <c r="V2474" s="2"/>
      <c r="W2474" s="2"/>
      <c r="X2474" s="55"/>
      <c r="Y2474" s="64"/>
      <c r="Z2474" s="62"/>
      <c r="AA2474" s="62"/>
      <c r="AB2474" s="62"/>
      <c r="AC2474" s="68"/>
      <c r="AD2474" s="3"/>
      <c r="AE2474" s="2"/>
      <c r="AF2474" s="2"/>
      <c r="AG2474" s="2"/>
      <c r="AH2474" s="55"/>
      <c r="AI2474" s="73"/>
      <c r="AJ2474" s="72"/>
      <c r="AK2474" s="72"/>
      <c r="AL2474" s="72"/>
      <c r="AM2474" s="80"/>
      <c r="AN2474" s="3"/>
      <c r="AO2474" s="2"/>
      <c r="AP2474" s="2"/>
      <c r="AQ2474" s="2"/>
      <c r="AR2474" s="55"/>
      <c r="AS2474" s="86"/>
      <c r="AT2474" s="85"/>
      <c r="AU2474" s="85"/>
      <c r="AV2474" s="85"/>
      <c r="AW2474" s="100"/>
      <c r="AX2474" s="3"/>
      <c r="AY2474" s="2"/>
      <c r="AZ2474" s="2"/>
      <c r="BA2474" s="2"/>
      <c r="BB2474" s="55"/>
      <c r="BC2474" s="106"/>
      <c r="BD2474" s="105"/>
      <c r="BE2474" s="105"/>
      <c r="BF2474" s="105"/>
      <c r="BG2474" s="109"/>
      <c r="BH2474" s="3"/>
      <c r="BI2474" s="2"/>
      <c r="BJ2474" s="2"/>
      <c r="BK2474" s="2"/>
      <c r="BL2474" s="55"/>
      <c r="BM2474" s="49"/>
      <c r="BN2474" s="48"/>
      <c r="BO2474" s="48"/>
      <c r="BP2474" s="48"/>
      <c r="BQ2474" s="117"/>
      <c r="BR2474" s="3"/>
      <c r="BS2474" s="2"/>
      <c r="BT2474" s="2"/>
      <c r="BU2474" s="2"/>
      <c r="BV2474" s="55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18" t="s">
        <v>67</v>
      </c>
      <c r="H2475" s="3">
        <v>2024</v>
      </c>
      <c r="I2475" s="20" t="s">
        <v>289</v>
      </c>
      <c r="J2475" s="184" t="s">
        <v>268</v>
      </c>
      <c r="K2475" s="184" t="s">
        <v>318</v>
      </c>
      <c r="L2475" s="187">
        <f t="shared" si="79"/>
        <v>0</v>
      </c>
      <c r="M2475" s="187">
        <f t="shared" si="80"/>
        <v>0</v>
      </c>
      <c r="N2475" s="186"/>
      <c r="O2475" s="33"/>
      <c r="P2475" s="33"/>
      <c r="Q2475" s="33"/>
      <c r="R2475" s="33"/>
      <c r="S2475" s="42"/>
      <c r="T2475" s="2"/>
      <c r="U2475" s="2"/>
      <c r="V2475" s="2"/>
      <c r="W2475" s="2"/>
      <c r="X2475" s="55"/>
      <c r="Y2475" s="62"/>
      <c r="Z2475" s="62"/>
      <c r="AA2475" s="62"/>
      <c r="AB2475" s="62"/>
      <c r="AC2475" s="68"/>
      <c r="AD2475" s="2"/>
      <c r="AE2475" s="2"/>
      <c r="AF2475" s="2"/>
      <c r="AG2475" s="2"/>
      <c r="AH2475" s="55"/>
      <c r="AI2475" s="72"/>
      <c r="AJ2475" s="72"/>
      <c r="AK2475" s="72"/>
      <c r="AL2475" s="72"/>
      <c r="AM2475" s="80"/>
      <c r="AN2475" s="2"/>
      <c r="AO2475" s="2"/>
      <c r="AP2475" s="2"/>
      <c r="AQ2475" s="2"/>
      <c r="AR2475" s="55"/>
      <c r="AS2475" s="85"/>
      <c r="AT2475" s="85"/>
      <c r="AU2475" s="85"/>
      <c r="AV2475" s="85"/>
      <c r="AW2475" s="100"/>
      <c r="AX2475" s="2"/>
      <c r="AY2475" s="2"/>
      <c r="AZ2475" s="2"/>
      <c r="BA2475" s="2"/>
      <c r="BB2475" s="55"/>
      <c r="BC2475" s="105"/>
      <c r="BD2475" s="105"/>
      <c r="BE2475" s="105"/>
      <c r="BF2475" s="105"/>
      <c r="BG2475" s="109"/>
      <c r="BH2475" s="2"/>
      <c r="BI2475" s="2"/>
      <c r="BJ2475" s="2"/>
      <c r="BK2475" s="2"/>
      <c r="BL2475" s="55"/>
      <c r="BM2475" s="48"/>
      <c r="BN2475" s="48"/>
      <c r="BO2475" s="48"/>
      <c r="BP2475" s="48"/>
      <c r="BQ2475" s="117"/>
      <c r="BR2475" s="2"/>
      <c r="BS2475" s="2"/>
      <c r="BT2475" s="2"/>
      <c r="BU2475" s="2"/>
      <c r="BV2475" s="55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18" t="s">
        <v>67</v>
      </c>
      <c r="H2476" s="3">
        <v>2024</v>
      </c>
      <c r="I2476" s="20" t="s">
        <v>289</v>
      </c>
      <c r="J2476" s="184" t="s">
        <v>292</v>
      </c>
      <c r="K2476" s="184" t="s">
        <v>318</v>
      </c>
      <c r="L2476" s="187">
        <f t="shared" si="79"/>
        <v>0</v>
      </c>
      <c r="M2476" s="187">
        <f t="shared" si="80"/>
        <v>0</v>
      </c>
      <c r="N2476" s="186"/>
      <c r="O2476" s="33"/>
      <c r="P2476" s="33"/>
      <c r="Q2476" s="33"/>
      <c r="R2476" s="33"/>
      <c r="S2476" s="42"/>
      <c r="T2476" s="2"/>
      <c r="U2476" s="2"/>
      <c r="V2476" s="2"/>
      <c r="W2476" s="2"/>
      <c r="X2476" s="55"/>
      <c r="Y2476" s="62"/>
      <c r="Z2476" s="62"/>
      <c r="AA2476" s="62"/>
      <c r="AB2476" s="62"/>
      <c r="AC2476" s="68"/>
      <c r="AD2476" s="2"/>
      <c r="AE2476" s="2"/>
      <c r="AF2476" s="2"/>
      <c r="AG2476" s="2"/>
      <c r="AH2476" s="55"/>
      <c r="AI2476" s="72"/>
      <c r="AJ2476" s="72"/>
      <c r="AK2476" s="72"/>
      <c r="AL2476" s="72"/>
      <c r="AM2476" s="80"/>
      <c r="AN2476" s="2"/>
      <c r="AO2476" s="2"/>
      <c r="AP2476" s="2"/>
      <c r="AQ2476" s="2"/>
      <c r="AR2476" s="55"/>
      <c r="AS2476" s="85"/>
      <c r="AT2476" s="85"/>
      <c r="AU2476" s="85"/>
      <c r="AV2476" s="85"/>
      <c r="AW2476" s="100"/>
      <c r="AX2476" s="2"/>
      <c r="AY2476" s="2"/>
      <c r="AZ2476" s="2"/>
      <c r="BA2476" s="2"/>
      <c r="BB2476" s="55"/>
      <c r="BC2476" s="105"/>
      <c r="BD2476" s="105"/>
      <c r="BE2476" s="105"/>
      <c r="BF2476" s="105"/>
      <c r="BG2476" s="109"/>
      <c r="BH2476" s="2"/>
      <c r="BI2476" s="2"/>
      <c r="BJ2476" s="2"/>
      <c r="BK2476" s="2"/>
      <c r="BL2476" s="55"/>
      <c r="BM2476" s="48"/>
      <c r="BN2476" s="48"/>
      <c r="BO2476" s="48"/>
      <c r="BP2476" s="48"/>
      <c r="BQ2476" s="117"/>
      <c r="BR2476" s="2"/>
      <c r="BS2476" s="2"/>
      <c r="BT2476" s="2"/>
      <c r="BU2476" s="2"/>
      <c r="BV2476" s="55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18" t="s">
        <v>67</v>
      </c>
      <c r="H2477" s="3">
        <v>2024</v>
      </c>
      <c r="I2477" s="20" t="s">
        <v>285</v>
      </c>
      <c r="J2477" s="184" t="s">
        <v>293</v>
      </c>
      <c r="K2477" s="184" t="s">
        <v>318</v>
      </c>
      <c r="L2477" s="187">
        <f t="shared" si="79"/>
        <v>0</v>
      </c>
      <c r="M2477" s="187">
        <f t="shared" si="80"/>
        <v>0</v>
      </c>
      <c r="N2477" s="186"/>
      <c r="O2477" s="33"/>
      <c r="P2477" s="33"/>
      <c r="Q2477" s="33"/>
      <c r="R2477" s="34"/>
      <c r="S2477" s="42"/>
      <c r="T2477" s="2"/>
      <c r="U2477" s="2"/>
      <c r="V2477" s="2"/>
      <c r="W2477" s="3"/>
      <c r="X2477" s="55"/>
      <c r="Y2477" s="62"/>
      <c r="Z2477" s="62"/>
      <c r="AA2477" s="62"/>
      <c r="AB2477" s="64"/>
      <c r="AC2477" s="68"/>
      <c r="AD2477" s="2"/>
      <c r="AE2477" s="2"/>
      <c r="AF2477" s="2"/>
      <c r="AG2477" s="3"/>
      <c r="AH2477" s="55"/>
      <c r="AI2477" s="72"/>
      <c r="AJ2477" s="72"/>
      <c r="AK2477" s="72"/>
      <c r="AL2477" s="73"/>
      <c r="AM2477" s="80"/>
      <c r="AN2477" s="2"/>
      <c r="AO2477" s="2"/>
      <c r="AP2477" s="2"/>
      <c r="AQ2477" s="3"/>
      <c r="AR2477" s="55"/>
      <c r="AS2477" s="85"/>
      <c r="AT2477" s="85"/>
      <c r="AU2477" s="85"/>
      <c r="AV2477" s="86"/>
      <c r="AW2477" s="100"/>
      <c r="AX2477" s="2"/>
      <c r="AY2477" s="2"/>
      <c r="AZ2477" s="2"/>
      <c r="BA2477" s="3"/>
      <c r="BB2477" s="55"/>
      <c r="BC2477" s="105"/>
      <c r="BD2477" s="105"/>
      <c r="BE2477" s="105"/>
      <c r="BF2477" s="106"/>
      <c r="BG2477" s="109"/>
      <c r="BH2477" s="2"/>
      <c r="BI2477" s="2"/>
      <c r="BJ2477" s="2"/>
      <c r="BK2477" s="3"/>
      <c r="BL2477" s="55"/>
      <c r="BM2477" s="48"/>
      <c r="BN2477" s="48"/>
      <c r="BO2477" s="48"/>
      <c r="BP2477" s="49"/>
      <c r="BQ2477" s="117"/>
      <c r="BR2477" s="2"/>
      <c r="BS2477" s="2"/>
      <c r="BT2477" s="2"/>
      <c r="BU2477" s="3"/>
      <c r="BV2477" s="55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18" t="s">
        <v>67</v>
      </c>
      <c r="H2478" s="3">
        <v>2024</v>
      </c>
      <c r="I2478" s="20" t="s">
        <v>287</v>
      </c>
      <c r="J2478" s="184" t="s">
        <v>269</v>
      </c>
      <c r="K2478" s="184" t="s">
        <v>320</v>
      </c>
      <c r="L2478" s="187">
        <f t="shared" si="79"/>
        <v>0</v>
      </c>
      <c r="M2478" s="187">
        <f t="shared" si="80"/>
        <v>0</v>
      </c>
      <c r="N2478" s="186"/>
      <c r="O2478" s="33"/>
      <c r="P2478" s="33"/>
      <c r="Q2478" s="33"/>
      <c r="R2478" s="33"/>
      <c r="S2478" s="42"/>
      <c r="T2478" s="2"/>
      <c r="U2478" s="2"/>
      <c r="V2478" s="2"/>
      <c r="W2478" s="2"/>
      <c r="X2478" s="55"/>
      <c r="Y2478" s="62"/>
      <c r="Z2478" s="62"/>
      <c r="AA2478" s="62"/>
      <c r="AB2478" s="64"/>
      <c r="AC2478" s="68"/>
      <c r="AD2478" s="2"/>
      <c r="AE2478" s="2"/>
      <c r="AF2478" s="2"/>
      <c r="AG2478" s="2"/>
      <c r="AH2478" s="55"/>
      <c r="AI2478" s="72"/>
      <c r="AJ2478" s="72"/>
      <c r="AK2478" s="72"/>
      <c r="AL2478" s="72"/>
      <c r="AM2478" s="80"/>
      <c r="AN2478" s="2"/>
      <c r="AO2478" s="2"/>
      <c r="AP2478" s="2"/>
      <c r="AQ2478" s="2"/>
      <c r="AR2478" s="55"/>
      <c r="AS2478" s="85"/>
      <c r="AT2478" s="85"/>
      <c r="AU2478" s="85"/>
      <c r="AV2478" s="85"/>
      <c r="AW2478" s="100"/>
      <c r="AX2478" s="2"/>
      <c r="AY2478" s="2"/>
      <c r="AZ2478" s="2"/>
      <c r="BA2478" s="2"/>
      <c r="BB2478" s="55"/>
      <c r="BC2478" s="105"/>
      <c r="BD2478" s="105"/>
      <c r="BE2478" s="105"/>
      <c r="BF2478" s="105"/>
      <c r="BG2478" s="109"/>
      <c r="BH2478" s="2"/>
      <c r="BI2478" s="2"/>
      <c r="BJ2478" s="2"/>
      <c r="BK2478" s="2"/>
      <c r="BL2478" s="55"/>
      <c r="BM2478" s="48"/>
      <c r="BN2478" s="48"/>
      <c r="BO2478" s="48"/>
      <c r="BP2478" s="48"/>
      <c r="BQ2478" s="117"/>
      <c r="BR2478" s="2"/>
      <c r="BS2478" s="2"/>
      <c r="BT2478" s="2"/>
      <c r="BU2478" s="2"/>
      <c r="BV2478" s="55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18" t="s">
        <v>67</v>
      </c>
      <c r="H2479" s="3">
        <v>2024</v>
      </c>
      <c r="I2479" s="20" t="s">
        <v>287</v>
      </c>
      <c r="J2479" s="184" t="s">
        <v>270</v>
      </c>
      <c r="K2479" s="184" t="s">
        <v>320</v>
      </c>
      <c r="L2479" s="187">
        <f t="shared" si="79"/>
        <v>0</v>
      </c>
      <c r="M2479" s="187">
        <f t="shared" si="80"/>
        <v>0</v>
      </c>
      <c r="N2479" s="186"/>
      <c r="O2479" s="33"/>
      <c r="P2479" s="33"/>
      <c r="Q2479" s="33"/>
      <c r="R2479" s="33"/>
      <c r="S2479" s="42"/>
      <c r="T2479" s="2"/>
      <c r="U2479" s="2"/>
      <c r="V2479" s="2"/>
      <c r="W2479" s="2"/>
      <c r="X2479" s="55"/>
      <c r="Y2479" s="62"/>
      <c r="Z2479" s="62"/>
      <c r="AA2479" s="62"/>
      <c r="AB2479" s="62"/>
      <c r="AC2479" s="68"/>
      <c r="AD2479" s="2"/>
      <c r="AE2479" s="2"/>
      <c r="AF2479" s="2"/>
      <c r="AG2479" s="2"/>
      <c r="AH2479" s="55"/>
      <c r="AI2479" s="72"/>
      <c r="AJ2479" s="72"/>
      <c r="AK2479" s="72"/>
      <c r="AL2479" s="72"/>
      <c r="AM2479" s="80"/>
      <c r="AN2479" s="2"/>
      <c r="AO2479" s="2"/>
      <c r="AP2479" s="2"/>
      <c r="AQ2479" s="2"/>
      <c r="AR2479" s="55"/>
      <c r="AS2479" s="85"/>
      <c r="AT2479" s="85"/>
      <c r="AU2479" s="85"/>
      <c r="AV2479" s="85"/>
      <c r="AW2479" s="100"/>
      <c r="AX2479" s="2"/>
      <c r="AY2479" s="2"/>
      <c r="AZ2479" s="2"/>
      <c r="BA2479" s="2"/>
      <c r="BB2479" s="55"/>
      <c r="BC2479" s="105"/>
      <c r="BD2479" s="105"/>
      <c r="BE2479" s="105"/>
      <c r="BF2479" s="105"/>
      <c r="BG2479" s="109"/>
      <c r="BH2479" s="2"/>
      <c r="BI2479" s="2"/>
      <c r="BJ2479" s="2"/>
      <c r="BK2479" s="2"/>
      <c r="BL2479" s="55"/>
      <c r="BM2479" s="48"/>
      <c r="BN2479" s="48"/>
      <c r="BO2479" s="48"/>
      <c r="BP2479" s="48"/>
      <c r="BQ2479" s="117"/>
      <c r="BR2479" s="2"/>
      <c r="BS2479" s="2"/>
      <c r="BT2479" s="2"/>
      <c r="BU2479" s="2"/>
      <c r="BV2479" s="55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18" t="s">
        <v>67</v>
      </c>
      <c r="H2480" s="3">
        <v>2024</v>
      </c>
      <c r="I2480" s="20" t="s">
        <v>290</v>
      </c>
      <c r="J2480" s="184" t="s">
        <v>271</v>
      </c>
      <c r="K2480" s="184" t="s">
        <v>321</v>
      </c>
      <c r="L2480" s="187">
        <f t="shared" si="79"/>
        <v>0</v>
      </c>
      <c r="M2480" s="187">
        <f t="shared" si="80"/>
        <v>0</v>
      </c>
      <c r="N2480" s="186"/>
      <c r="O2480" s="33"/>
      <c r="P2480" s="33"/>
      <c r="Q2480" s="33"/>
      <c r="R2480" s="33"/>
      <c r="S2480" s="42"/>
      <c r="T2480" s="2"/>
      <c r="U2480" s="2"/>
      <c r="V2480" s="2"/>
      <c r="W2480" s="2"/>
      <c r="X2480" s="55"/>
      <c r="Y2480" s="62"/>
      <c r="Z2480" s="62"/>
      <c r="AA2480" s="62"/>
      <c r="AB2480" s="62"/>
      <c r="AC2480" s="68"/>
      <c r="AD2480" s="2"/>
      <c r="AE2480" s="2"/>
      <c r="AF2480" s="2"/>
      <c r="AG2480" s="2"/>
      <c r="AH2480" s="55"/>
      <c r="AI2480" s="72"/>
      <c r="AJ2480" s="72"/>
      <c r="AK2480" s="72"/>
      <c r="AL2480" s="72"/>
      <c r="AM2480" s="80"/>
      <c r="AN2480" s="2"/>
      <c r="AO2480" s="2"/>
      <c r="AP2480" s="2"/>
      <c r="AQ2480" s="2"/>
      <c r="AR2480" s="55"/>
      <c r="AS2480" s="85"/>
      <c r="AT2480" s="85"/>
      <c r="AU2480" s="85"/>
      <c r="AV2480" s="85"/>
      <c r="AW2480" s="100"/>
      <c r="AX2480" s="2"/>
      <c r="AY2480" s="2"/>
      <c r="AZ2480" s="2"/>
      <c r="BA2480" s="2"/>
      <c r="BB2480" s="55"/>
      <c r="BC2480" s="105"/>
      <c r="BD2480" s="105"/>
      <c r="BE2480" s="105"/>
      <c r="BF2480" s="105"/>
      <c r="BG2480" s="109"/>
      <c r="BH2480" s="2"/>
      <c r="BI2480" s="2"/>
      <c r="BJ2480" s="2"/>
      <c r="BK2480" s="2"/>
      <c r="BL2480" s="55"/>
      <c r="BM2480" s="48"/>
      <c r="BN2480" s="48"/>
      <c r="BO2480" s="48"/>
      <c r="BP2480" s="48"/>
      <c r="BQ2480" s="117"/>
      <c r="BR2480" s="2"/>
      <c r="BS2480" s="2"/>
      <c r="BT2480" s="2"/>
      <c r="BU2480" s="2"/>
      <c r="BV2480" s="55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18" t="s">
        <v>67</v>
      </c>
      <c r="H2481" s="3">
        <v>2024</v>
      </c>
      <c r="I2481" s="20" t="s">
        <v>284</v>
      </c>
      <c r="J2481" s="184" t="s">
        <v>294</v>
      </c>
      <c r="K2481" s="184" t="s">
        <v>320</v>
      </c>
      <c r="L2481" s="187">
        <f t="shared" si="79"/>
        <v>0</v>
      </c>
      <c r="M2481" s="187">
        <f t="shared" si="80"/>
        <v>0</v>
      </c>
      <c r="N2481" s="186"/>
      <c r="O2481" s="33"/>
      <c r="P2481" s="33"/>
      <c r="Q2481" s="33"/>
      <c r="R2481" s="33"/>
      <c r="S2481" s="42"/>
      <c r="T2481" s="2"/>
      <c r="U2481" s="2"/>
      <c r="V2481" s="2"/>
      <c r="W2481" s="2"/>
      <c r="X2481" s="55"/>
      <c r="Y2481" s="62"/>
      <c r="Z2481" s="62"/>
      <c r="AA2481" s="62"/>
      <c r="AB2481" s="62"/>
      <c r="AC2481" s="68"/>
      <c r="AD2481" s="2"/>
      <c r="AE2481" s="2"/>
      <c r="AF2481" s="2"/>
      <c r="AG2481" s="2"/>
      <c r="AH2481" s="55"/>
      <c r="AI2481" s="72"/>
      <c r="AJ2481" s="72"/>
      <c r="AK2481" s="72"/>
      <c r="AL2481" s="72"/>
      <c r="AM2481" s="80"/>
      <c r="AN2481" s="2"/>
      <c r="AO2481" s="2"/>
      <c r="AP2481" s="2"/>
      <c r="AQ2481" s="2"/>
      <c r="AR2481" s="55"/>
      <c r="AS2481" s="85"/>
      <c r="AT2481" s="85"/>
      <c r="AU2481" s="85"/>
      <c r="AV2481" s="85"/>
      <c r="AW2481" s="100"/>
      <c r="AX2481" s="2"/>
      <c r="AY2481" s="2"/>
      <c r="AZ2481" s="2"/>
      <c r="BA2481" s="2"/>
      <c r="BB2481" s="55"/>
      <c r="BC2481" s="105"/>
      <c r="BD2481" s="105"/>
      <c r="BE2481" s="105"/>
      <c r="BF2481" s="105"/>
      <c r="BG2481" s="109"/>
      <c r="BH2481" s="2"/>
      <c r="BI2481" s="2"/>
      <c r="BJ2481" s="2"/>
      <c r="BK2481" s="2"/>
      <c r="BL2481" s="55"/>
      <c r="BM2481" s="48"/>
      <c r="BN2481" s="48"/>
      <c r="BO2481" s="48"/>
      <c r="BP2481" s="48"/>
      <c r="BQ2481" s="117"/>
      <c r="BR2481" s="2"/>
      <c r="BS2481" s="2"/>
      <c r="BT2481" s="2"/>
      <c r="BU2481" s="2"/>
      <c r="BV2481" s="55"/>
    </row>
    <row r="2482" spans="1:74" ht="28.8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18" t="s">
        <v>67</v>
      </c>
      <c r="H2482" s="3">
        <v>2024</v>
      </c>
      <c r="I2482" s="20" t="s">
        <v>284</v>
      </c>
      <c r="J2482" s="184" t="s">
        <v>346</v>
      </c>
      <c r="K2482" s="184" t="s">
        <v>320</v>
      </c>
      <c r="L2482" s="187">
        <f t="shared" si="79"/>
        <v>0</v>
      </c>
      <c r="M2482" s="187">
        <f t="shared" si="80"/>
        <v>0</v>
      </c>
      <c r="N2482" s="186"/>
      <c r="O2482" s="33"/>
      <c r="P2482" s="33"/>
      <c r="Q2482" s="33"/>
      <c r="R2482" s="33"/>
      <c r="S2482" s="42"/>
      <c r="T2482" s="2"/>
      <c r="U2482" s="2"/>
      <c r="V2482" s="2"/>
      <c r="W2482" s="2"/>
      <c r="X2482" s="55"/>
      <c r="Y2482" s="62"/>
      <c r="Z2482" s="62"/>
      <c r="AA2482" s="62"/>
      <c r="AB2482" s="62"/>
      <c r="AC2482" s="68"/>
      <c r="AD2482" s="2"/>
      <c r="AE2482" s="2"/>
      <c r="AF2482" s="2"/>
      <c r="AG2482" s="2"/>
      <c r="AH2482" s="55"/>
      <c r="AI2482" s="72"/>
      <c r="AJ2482" s="72"/>
      <c r="AK2482" s="72"/>
      <c r="AL2482" s="72"/>
      <c r="AM2482" s="80"/>
      <c r="AN2482" s="2"/>
      <c r="AO2482" s="2"/>
      <c r="AP2482" s="2"/>
      <c r="AQ2482" s="2"/>
      <c r="AR2482" s="55"/>
      <c r="AS2482" s="85"/>
      <c r="AT2482" s="85"/>
      <c r="AU2482" s="85"/>
      <c r="AV2482" s="85"/>
      <c r="AW2482" s="100"/>
      <c r="AX2482" s="2"/>
      <c r="AY2482" s="2"/>
      <c r="AZ2482" s="2"/>
      <c r="BA2482" s="2"/>
      <c r="BB2482" s="55"/>
      <c r="BC2482" s="105"/>
      <c r="BD2482" s="105"/>
      <c r="BE2482" s="105"/>
      <c r="BF2482" s="105"/>
      <c r="BG2482" s="109"/>
      <c r="BH2482" s="2"/>
      <c r="BI2482" s="2"/>
      <c r="BJ2482" s="2"/>
      <c r="BK2482" s="2"/>
      <c r="BL2482" s="55"/>
      <c r="BM2482" s="48"/>
      <c r="BN2482" s="48"/>
      <c r="BO2482" s="48"/>
      <c r="BP2482" s="48"/>
      <c r="BQ2482" s="117"/>
      <c r="BR2482" s="2"/>
      <c r="BS2482" s="2"/>
      <c r="BT2482" s="2"/>
      <c r="BU2482" s="2"/>
      <c r="BV2482" s="55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18" t="s">
        <v>67</v>
      </c>
      <c r="H2483" s="3">
        <v>2024</v>
      </c>
      <c r="I2483" s="20" t="s">
        <v>284</v>
      </c>
      <c r="J2483" s="184" t="s">
        <v>295</v>
      </c>
      <c r="K2483" s="184" t="s">
        <v>320</v>
      </c>
      <c r="L2483" s="187">
        <f t="shared" si="79"/>
        <v>0</v>
      </c>
      <c r="M2483" s="187">
        <f t="shared" si="80"/>
        <v>0</v>
      </c>
      <c r="N2483" s="186"/>
      <c r="O2483" s="33"/>
      <c r="P2483" s="33"/>
      <c r="Q2483" s="33"/>
      <c r="R2483" s="33"/>
      <c r="S2483" s="42"/>
      <c r="T2483" s="2"/>
      <c r="U2483" s="2"/>
      <c r="V2483" s="2"/>
      <c r="W2483" s="2"/>
      <c r="X2483" s="55"/>
      <c r="Y2483" s="62"/>
      <c r="Z2483" s="62"/>
      <c r="AA2483" s="62"/>
      <c r="AB2483" s="62"/>
      <c r="AC2483" s="68"/>
      <c r="AD2483" s="2"/>
      <c r="AE2483" s="2"/>
      <c r="AF2483" s="2"/>
      <c r="AG2483" s="2"/>
      <c r="AH2483" s="55"/>
      <c r="AI2483" s="72"/>
      <c r="AJ2483" s="72"/>
      <c r="AK2483" s="72"/>
      <c r="AL2483" s="72"/>
      <c r="AM2483" s="80"/>
      <c r="AN2483" s="2"/>
      <c r="AO2483" s="2"/>
      <c r="AP2483" s="2"/>
      <c r="AQ2483" s="2"/>
      <c r="AR2483" s="55"/>
      <c r="AS2483" s="85"/>
      <c r="AT2483" s="85"/>
      <c r="AU2483" s="85"/>
      <c r="AV2483" s="85"/>
      <c r="AW2483" s="100"/>
      <c r="AX2483" s="2"/>
      <c r="AY2483" s="2"/>
      <c r="AZ2483" s="2"/>
      <c r="BA2483" s="2"/>
      <c r="BB2483" s="55"/>
      <c r="BC2483" s="105"/>
      <c r="BD2483" s="105"/>
      <c r="BE2483" s="105"/>
      <c r="BF2483" s="105"/>
      <c r="BG2483" s="109"/>
      <c r="BH2483" s="2"/>
      <c r="BI2483" s="2"/>
      <c r="BJ2483" s="2"/>
      <c r="BK2483" s="2"/>
      <c r="BL2483" s="55"/>
      <c r="BM2483" s="48"/>
      <c r="BN2483" s="48"/>
      <c r="BO2483" s="48"/>
      <c r="BP2483" s="48"/>
      <c r="BQ2483" s="117"/>
      <c r="BR2483" s="2"/>
      <c r="BS2483" s="2"/>
      <c r="BT2483" s="2"/>
      <c r="BU2483" s="2"/>
      <c r="BV2483" s="55"/>
    </row>
    <row r="2484" spans="1:74" ht="28.8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18" t="s">
        <v>67</v>
      </c>
      <c r="H2484" s="3">
        <v>2024</v>
      </c>
      <c r="I2484" s="20" t="s">
        <v>290</v>
      </c>
      <c r="J2484" s="184" t="s">
        <v>299</v>
      </c>
      <c r="K2484" s="184" t="s">
        <v>318</v>
      </c>
      <c r="L2484" s="187">
        <f t="shared" si="79"/>
        <v>0</v>
      </c>
      <c r="M2484" s="187">
        <f t="shared" si="80"/>
        <v>0</v>
      </c>
      <c r="N2484" s="186"/>
      <c r="O2484" s="33"/>
      <c r="P2484" s="33"/>
      <c r="Q2484" s="33"/>
      <c r="R2484" s="33"/>
      <c r="S2484" s="42"/>
      <c r="T2484" s="2"/>
      <c r="U2484" s="2"/>
      <c r="V2484" s="2"/>
      <c r="W2484" s="2"/>
      <c r="X2484" s="55"/>
      <c r="Y2484" s="62"/>
      <c r="Z2484" s="62"/>
      <c r="AA2484" s="62"/>
      <c r="AB2484" s="62"/>
      <c r="AC2484" s="68"/>
      <c r="AD2484" s="2"/>
      <c r="AE2484" s="2"/>
      <c r="AF2484" s="2"/>
      <c r="AG2484" s="2"/>
      <c r="AH2484" s="55"/>
      <c r="AI2484" s="72"/>
      <c r="AJ2484" s="72"/>
      <c r="AK2484" s="72"/>
      <c r="AL2484" s="72"/>
      <c r="AM2484" s="80"/>
      <c r="AN2484" s="2"/>
      <c r="AO2484" s="2"/>
      <c r="AP2484" s="2"/>
      <c r="AQ2484" s="2"/>
      <c r="AR2484" s="55"/>
      <c r="AS2484" s="85"/>
      <c r="AT2484" s="85"/>
      <c r="AU2484" s="85"/>
      <c r="AV2484" s="85"/>
      <c r="AW2484" s="100"/>
      <c r="AX2484" s="2"/>
      <c r="AY2484" s="2"/>
      <c r="AZ2484" s="2"/>
      <c r="BA2484" s="2"/>
      <c r="BB2484" s="55"/>
      <c r="BC2484" s="105"/>
      <c r="BD2484" s="105"/>
      <c r="BE2484" s="105"/>
      <c r="BF2484" s="105"/>
      <c r="BG2484" s="109"/>
      <c r="BH2484" s="2"/>
      <c r="BI2484" s="2"/>
      <c r="BJ2484" s="2"/>
      <c r="BK2484" s="2"/>
      <c r="BL2484" s="55"/>
      <c r="BM2484" s="48"/>
      <c r="BN2484" s="48"/>
      <c r="BO2484" s="48"/>
      <c r="BP2484" s="48"/>
      <c r="BQ2484" s="117"/>
      <c r="BR2484" s="2"/>
      <c r="BS2484" s="2"/>
      <c r="BT2484" s="2"/>
      <c r="BU2484" s="2"/>
      <c r="BV2484" s="55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18" t="s">
        <v>67</v>
      </c>
      <c r="H2485" s="3">
        <v>2024</v>
      </c>
      <c r="I2485" s="20" t="s">
        <v>315</v>
      </c>
      <c r="J2485" s="184" t="s">
        <v>347</v>
      </c>
      <c r="K2485" s="184" t="s">
        <v>320</v>
      </c>
      <c r="L2485" s="187">
        <f t="shared" si="79"/>
        <v>0</v>
      </c>
      <c r="M2485" s="187">
        <f t="shared" si="80"/>
        <v>0</v>
      </c>
      <c r="N2485" s="186"/>
      <c r="O2485" s="33"/>
      <c r="P2485" s="33"/>
      <c r="Q2485" s="33"/>
      <c r="R2485" s="33"/>
      <c r="S2485" s="42"/>
      <c r="T2485" s="2"/>
      <c r="U2485" s="2"/>
      <c r="V2485" s="2"/>
      <c r="W2485" s="2"/>
      <c r="X2485" s="55"/>
      <c r="Y2485" s="62"/>
      <c r="Z2485" s="62"/>
      <c r="AA2485" s="62"/>
      <c r="AB2485" s="62"/>
      <c r="AC2485" s="68"/>
      <c r="AD2485" s="2"/>
      <c r="AE2485" s="2"/>
      <c r="AF2485" s="2"/>
      <c r="AG2485" s="2"/>
      <c r="AH2485" s="55"/>
      <c r="AI2485" s="72"/>
      <c r="AJ2485" s="72"/>
      <c r="AK2485" s="72"/>
      <c r="AL2485" s="72"/>
      <c r="AM2485" s="80"/>
      <c r="AN2485" s="2"/>
      <c r="AO2485" s="2"/>
      <c r="AP2485" s="2"/>
      <c r="AQ2485" s="2"/>
      <c r="AR2485" s="55"/>
      <c r="AS2485" s="85"/>
      <c r="AT2485" s="85"/>
      <c r="AU2485" s="85"/>
      <c r="AV2485" s="85"/>
      <c r="AW2485" s="100"/>
      <c r="AX2485" s="2"/>
      <c r="AY2485" s="2"/>
      <c r="AZ2485" s="2"/>
      <c r="BA2485" s="2"/>
      <c r="BB2485" s="55"/>
      <c r="BC2485" s="105"/>
      <c r="BD2485" s="105"/>
      <c r="BE2485" s="105"/>
      <c r="BF2485" s="105"/>
      <c r="BG2485" s="109"/>
      <c r="BH2485" s="2"/>
      <c r="BI2485" s="2"/>
      <c r="BJ2485" s="2"/>
      <c r="BK2485" s="2"/>
      <c r="BL2485" s="55"/>
      <c r="BM2485" s="48"/>
      <c r="BN2485" s="48"/>
      <c r="BO2485" s="48"/>
      <c r="BP2485" s="48"/>
      <c r="BQ2485" s="117"/>
      <c r="BR2485" s="2"/>
      <c r="BS2485" s="2"/>
      <c r="BT2485" s="2"/>
      <c r="BU2485" s="2"/>
      <c r="BV2485" s="55"/>
    </row>
    <row r="2486" spans="1:74" ht="28.8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18" t="s">
        <v>67</v>
      </c>
      <c r="H2486" s="3">
        <v>2024</v>
      </c>
      <c r="I2486" s="20" t="s">
        <v>315</v>
      </c>
      <c r="J2486" s="184" t="s">
        <v>296</v>
      </c>
      <c r="K2486" s="184" t="s">
        <v>321</v>
      </c>
      <c r="L2486" s="187">
        <f t="shared" si="79"/>
        <v>0</v>
      </c>
      <c r="M2486" s="187">
        <f t="shared" si="80"/>
        <v>0</v>
      </c>
      <c r="N2486" s="186"/>
      <c r="O2486" s="33"/>
      <c r="P2486" s="33"/>
      <c r="Q2486" s="33"/>
      <c r="R2486" s="33"/>
      <c r="S2486" s="42"/>
      <c r="T2486" s="2"/>
      <c r="U2486" s="2"/>
      <c r="V2486" s="2"/>
      <c r="W2486" s="2"/>
      <c r="X2486" s="55"/>
      <c r="Y2486" s="62"/>
      <c r="Z2486" s="62"/>
      <c r="AA2486" s="62"/>
      <c r="AB2486" s="62"/>
      <c r="AC2486" s="68"/>
      <c r="AD2486" s="2"/>
      <c r="AE2486" s="2"/>
      <c r="AF2486" s="2"/>
      <c r="AG2486" s="2"/>
      <c r="AH2486" s="55"/>
      <c r="AI2486" s="72"/>
      <c r="AJ2486" s="72"/>
      <c r="AK2486" s="72"/>
      <c r="AL2486" s="72"/>
      <c r="AM2486" s="80"/>
      <c r="AN2486" s="2"/>
      <c r="AO2486" s="2"/>
      <c r="AP2486" s="2"/>
      <c r="AQ2486" s="2"/>
      <c r="AR2486" s="55"/>
      <c r="AS2486" s="85"/>
      <c r="AT2486" s="85"/>
      <c r="AU2486" s="85"/>
      <c r="AV2486" s="85"/>
      <c r="AW2486" s="100"/>
      <c r="AX2486" s="2"/>
      <c r="AY2486" s="2"/>
      <c r="AZ2486" s="2"/>
      <c r="BA2486" s="2"/>
      <c r="BB2486" s="55"/>
      <c r="BC2486" s="105"/>
      <c r="BD2486" s="105"/>
      <c r="BE2486" s="105"/>
      <c r="BF2486" s="105"/>
      <c r="BG2486" s="109"/>
      <c r="BH2486" s="2"/>
      <c r="BI2486" s="2"/>
      <c r="BJ2486" s="2"/>
      <c r="BK2486" s="2"/>
      <c r="BL2486" s="55"/>
      <c r="BM2486" s="48"/>
      <c r="BN2486" s="48"/>
      <c r="BO2486" s="48"/>
      <c r="BP2486" s="48"/>
      <c r="BQ2486" s="117"/>
      <c r="BR2486" s="2"/>
      <c r="BS2486" s="2"/>
      <c r="BT2486" s="2"/>
      <c r="BU2486" s="2"/>
      <c r="BV2486" s="55"/>
    </row>
    <row r="2487" spans="1:74" ht="28.8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18" t="s">
        <v>67</v>
      </c>
      <c r="H2487" s="3">
        <v>2024</v>
      </c>
      <c r="I2487" s="20" t="s">
        <v>316</v>
      </c>
      <c r="J2487" s="184" t="s">
        <v>297</v>
      </c>
      <c r="K2487" s="184" t="s">
        <v>318</v>
      </c>
      <c r="L2487" s="187">
        <f t="shared" si="79"/>
        <v>0</v>
      </c>
      <c r="M2487" s="187">
        <f t="shared" si="80"/>
        <v>0</v>
      </c>
      <c r="N2487" s="186"/>
      <c r="O2487" s="33"/>
      <c r="P2487" s="33"/>
      <c r="Q2487" s="33"/>
      <c r="R2487" s="33"/>
      <c r="S2487" s="42"/>
      <c r="T2487" s="2"/>
      <c r="U2487" s="2"/>
      <c r="V2487" s="2"/>
      <c r="W2487" s="2"/>
      <c r="X2487" s="55"/>
      <c r="Y2487" s="62"/>
      <c r="Z2487" s="62"/>
      <c r="AA2487" s="62"/>
      <c r="AB2487" s="62"/>
      <c r="AC2487" s="68"/>
      <c r="AD2487" s="2"/>
      <c r="AE2487" s="2"/>
      <c r="AF2487" s="2"/>
      <c r="AG2487" s="2"/>
      <c r="AH2487" s="55"/>
      <c r="AI2487" s="72"/>
      <c r="AJ2487" s="72"/>
      <c r="AK2487" s="72"/>
      <c r="AL2487" s="72"/>
      <c r="AM2487" s="80"/>
      <c r="AN2487" s="2"/>
      <c r="AO2487" s="2"/>
      <c r="AP2487" s="2"/>
      <c r="AQ2487" s="2"/>
      <c r="AR2487" s="55"/>
      <c r="AS2487" s="85"/>
      <c r="AT2487" s="85"/>
      <c r="AU2487" s="85"/>
      <c r="AV2487" s="85"/>
      <c r="AW2487" s="100"/>
      <c r="AX2487" s="2"/>
      <c r="AY2487" s="2"/>
      <c r="AZ2487" s="2"/>
      <c r="BA2487" s="2"/>
      <c r="BB2487" s="55"/>
      <c r="BC2487" s="105"/>
      <c r="BD2487" s="105"/>
      <c r="BE2487" s="105"/>
      <c r="BF2487" s="105"/>
      <c r="BG2487" s="109"/>
      <c r="BH2487" s="2"/>
      <c r="BI2487" s="2"/>
      <c r="BJ2487" s="2"/>
      <c r="BK2487" s="2"/>
      <c r="BL2487" s="55"/>
      <c r="BM2487" s="48"/>
      <c r="BN2487" s="48"/>
      <c r="BO2487" s="48"/>
      <c r="BP2487" s="48"/>
      <c r="BQ2487" s="117"/>
      <c r="BR2487" s="2"/>
      <c r="BS2487" s="2"/>
      <c r="BT2487" s="2"/>
      <c r="BU2487" s="2"/>
      <c r="BV2487" s="55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18" t="s">
        <v>67</v>
      </c>
      <c r="H2488" s="3">
        <v>2024</v>
      </c>
      <c r="I2488" s="20" t="s">
        <v>316</v>
      </c>
      <c r="J2488" s="185" t="s">
        <v>348</v>
      </c>
      <c r="K2488" s="185" t="s">
        <v>320</v>
      </c>
      <c r="L2488" s="187">
        <f t="shared" si="79"/>
        <v>0</v>
      </c>
      <c r="M2488" s="187">
        <f t="shared" si="80"/>
        <v>0</v>
      </c>
      <c r="N2488" s="186"/>
      <c r="O2488" s="33"/>
      <c r="P2488" s="33"/>
      <c r="Q2488" s="33"/>
      <c r="R2488" s="33"/>
      <c r="S2488" s="42"/>
      <c r="T2488" s="2"/>
      <c r="U2488" s="2"/>
      <c r="V2488" s="2"/>
      <c r="W2488" s="2"/>
      <c r="X2488" s="55"/>
      <c r="Y2488" s="62"/>
      <c r="Z2488" s="62"/>
      <c r="AA2488" s="62"/>
      <c r="AB2488" s="62"/>
      <c r="AC2488" s="68"/>
      <c r="AD2488" s="2"/>
      <c r="AE2488" s="2"/>
      <c r="AF2488" s="2"/>
      <c r="AG2488" s="2"/>
      <c r="AH2488" s="55"/>
      <c r="AI2488" s="72"/>
      <c r="AJ2488" s="72"/>
      <c r="AK2488" s="72"/>
      <c r="AL2488" s="72"/>
      <c r="AM2488" s="80"/>
      <c r="AN2488" s="2"/>
      <c r="AO2488" s="2"/>
      <c r="AP2488" s="2"/>
      <c r="AQ2488" s="2"/>
      <c r="AR2488" s="55"/>
      <c r="AS2488" s="85"/>
      <c r="AT2488" s="85"/>
      <c r="AU2488" s="85"/>
      <c r="AV2488" s="85"/>
      <c r="AW2488" s="100"/>
      <c r="AX2488" s="2"/>
      <c r="AY2488" s="2"/>
      <c r="AZ2488" s="2"/>
      <c r="BA2488" s="2"/>
      <c r="BB2488" s="55"/>
      <c r="BC2488" s="105"/>
      <c r="BD2488" s="105"/>
      <c r="BE2488" s="105"/>
      <c r="BF2488" s="105"/>
      <c r="BG2488" s="109"/>
      <c r="BH2488" s="2"/>
      <c r="BI2488" s="2"/>
      <c r="BJ2488" s="2"/>
      <c r="BK2488" s="2"/>
      <c r="BL2488" s="55"/>
      <c r="BM2488" s="48"/>
      <c r="BN2488" s="48"/>
      <c r="BO2488" s="48"/>
      <c r="BP2488" s="48"/>
      <c r="BQ2488" s="117"/>
      <c r="BR2488" s="2"/>
      <c r="BS2488" s="2"/>
      <c r="BT2488" s="2"/>
      <c r="BU2488" s="2"/>
      <c r="BV2488" s="55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18" t="s">
        <v>67</v>
      </c>
      <c r="H2489" s="3">
        <v>2024</v>
      </c>
      <c r="I2489" s="20" t="s">
        <v>282</v>
      </c>
      <c r="J2489" s="184" t="s">
        <v>272</v>
      </c>
      <c r="K2489" s="184" t="s">
        <v>321</v>
      </c>
      <c r="L2489" s="187">
        <f t="shared" si="79"/>
        <v>0</v>
      </c>
      <c r="M2489" s="187">
        <f t="shared" si="80"/>
        <v>0</v>
      </c>
      <c r="N2489" s="186"/>
      <c r="O2489" s="33"/>
      <c r="P2489" s="33"/>
      <c r="Q2489" s="33"/>
      <c r="R2489" s="33"/>
      <c r="S2489" s="42"/>
      <c r="T2489" s="2"/>
      <c r="U2489" s="2"/>
      <c r="V2489" s="2"/>
      <c r="W2489" s="2"/>
      <c r="X2489" s="55"/>
      <c r="Y2489" s="62"/>
      <c r="Z2489" s="62"/>
      <c r="AA2489" s="62"/>
      <c r="AB2489" s="62"/>
      <c r="AC2489" s="68"/>
      <c r="AD2489" s="2"/>
      <c r="AE2489" s="2"/>
      <c r="AF2489" s="2"/>
      <c r="AG2489" s="2"/>
      <c r="AH2489" s="55"/>
      <c r="AI2489" s="72"/>
      <c r="AJ2489" s="72"/>
      <c r="AK2489" s="72"/>
      <c r="AL2489" s="72"/>
      <c r="AM2489" s="80"/>
      <c r="AN2489" s="2"/>
      <c r="AO2489" s="2"/>
      <c r="AP2489" s="2"/>
      <c r="AQ2489" s="2"/>
      <c r="AR2489" s="55"/>
      <c r="AS2489" s="85"/>
      <c r="AT2489" s="85"/>
      <c r="AU2489" s="85"/>
      <c r="AV2489" s="85"/>
      <c r="AW2489" s="100"/>
      <c r="AX2489" s="2"/>
      <c r="AY2489" s="2"/>
      <c r="AZ2489" s="2"/>
      <c r="BA2489" s="2"/>
      <c r="BB2489" s="55"/>
      <c r="BC2489" s="105"/>
      <c r="BD2489" s="105"/>
      <c r="BE2489" s="105"/>
      <c r="BF2489" s="105"/>
      <c r="BG2489" s="109"/>
      <c r="BH2489" s="2"/>
      <c r="BI2489" s="2"/>
      <c r="BJ2489" s="2"/>
      <c r="BK2489" s="2"/>
      <c r="BL2489" s="55"/>
      <c r="BM2489" s="48"/>
      <c r="BN2489" s="48"/>
      <c r="BO2489" s="48"/>
      <c r="BP2489" s="48"/>
      <c r="BQ2489" s="117"/>
      <c r="BR2489" s="2"/>
      <c r="BS2489" s="2"/>
      <c r="BT2489" s="2"/>
      <c r="BU2489" s="2"/>
      <c r="BV2489" s="55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18" t="s">
        <v>67</v>
      </c>
      <c r="H2490" s="3">
        <v>2024</v>
      </c>
      <c r="I2490" s="20" t="s">
        <v>282</v>
      </c>
      <c r="J2490" s="184" t="s">
        <v>273</v>
      </c>
      <c r="K2490" s="184" t="s">
        <v>321</v>
      </c>
      <c r="L2490" s="187">
        <f t="shared" si="79"/>
        <v>0</v>
      </c>
      <c r="M2490" s="187">
        <f t="shared" si="80"/>
        <v>0</v>
      </c>
      <c r="N2490" s="186"/>
      <c r="O2490" s="33"/>
      <c r="P2490" s="33"/>
      <c r="Q2490" s="33"/>
      <c r="R2490" s="33"/>
      <c r="S2490" s="42"/>
      <c r="T2490" s="2"/>
      <c r="U2490" s="2"/>
      <c r="V2490" s="2"/>
      <c r="W2490" s="2"/>
      <c r="X2490" s="55"/>
      <c r="Y2490" s="62"/>
      <c r="Z2490" s="62"/>
      <c r="AA2490" s="62"/>
      <c r="AB2490" s="62"/>
      <c r="AC2490" s="68"/>
      <c r="AD2490" s="2"/>
      <c r="AE2490" s="2"/>
      <c r="AF2490" s="2"/>
      <c r="AG2490" s="2"/>
      <c r="AH2490" s="55"/>
      <c r="AI2490" s="72"/>
      <c r="AJ2490" s="72"/>
      <c r="AK2490" s="72"/>
      <c r="AL2490" s="72"/>
      <c r="AM2490" s="80"/>
      <c r="AN2490" s="2"/>
      <c r="AO2490" s="2"/>
      <c r="AP2490" s="2"/>
      <c r="AQ2490" s="2"/>
      <c r="AR2490" s="55"/>
      <c r="AS2490" s="85"/>
      <c r="AT2490" s="85"/>
      <c r="AU2490" s="85"/>
      <c r="AV2490" s="85"/>
      <c r="AW2490" s="100"/>
      <c r="AX2490" s="2"/>
      <c r="AY2490" s="2"/>
      <c r="AZ2490" s="2"/>
      <c r="BA2490" s="2"/>
      <c r="BB2490" s="55"/>
      <c r="BC2490" s="105"/>
      <c r="BD2490" s="105"/>
      <c r="BE2490" s="105"/>
      <c r="BF2490" s="105"/>
      <c r="BG2490" s="109"/>
      <c r="BH2490" s="2"/>
      <c r="BI2490" s="2"/>
      <c r="BJ2490" s="2"/>
      <c r="BK2490" s="2"/>
      <c r="BL2490" s="55"/>
      <c r="BM2490" s="48"/>
      <c r="BN2490" s="48"/>
      <c r="BO2490" s="48"/>
      <c r="BP2490" s="48"/>
      <c r="BQ2490" s="117"/>
      <c r="BR2490" s="2"/>
      <c r="BS2490" s="2"/>
      <c r="BT2490" s="2"/>
      <c r="BU2490" s="2"/>
      <c r="BV2490" s="55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18" t="s">
        <v>67</v>
      </c>
      <c r="H2491" s="3">
        <v>2024</v>
      </c>
      <c r="I2491" s="20" t="s">
        <v>282</v>
      </c>
      <c r="J2491" s="184" t="s">
        <v>274</v>
      </c>
      <c r="K2491" s="184" t="s">
        <v>321</v>
      </c>
      <c r="L2491" s="187">
        <f t="shared" si="79"/>
        <v>0</v>
      </c>
      <c r="M2491" s="187">
        <f t="shared" si="80"/>
        <v>0</v>
      </c>
      <c r="N2491" s="186"/>
      <c r="O2491" s="33"/>
      <c r="P2491" s="33"/>
      <c r="Q2491" s="33"/>
      <c r="R2491" s="33"/>
      <c r="S2491" s="42"/>
      <c r="T2491" s="2"/>
      <c r="U2491" s="2"/>
      <c r="V2491" s="2"/>
      <c r="W2491" s="2"/>
      <c r="X2491" s="55"/>
      <c r="Y2491" s="62"/>
      <c r="Z2491" s="62"/>
      <c r="AA2491" s="62"/>
      <c r="AB2491" s="62"/>
      <c r="AC2491" s="68"/>
      <c r="AD2491" s="2"/>
      <c r="AE2491" s="2"/>
      <c r="AF2491" s="2"/>
      <c r="AG2491" s="2"/>
      <c r="AH2491" s="55"/>
      <c r="AI2491" s="72"/>
      <c r="AJ2491" s="72"/>
      <c r="AK2491" s="72"/>
      <c r="AL2491" s="72"/>
      <c r="AM2491" s="80"/>
      <c r="AN2491" s="2"/>
      <c r="AO2491" s="2"/>
      <c r="AP2491" s="2"/>
      <c r="AQ2491" s="2"/>
      <c r="AR2491" s="55"/>
      <c r="AS2491" s="85"/>
      <c r="AT2491" s="85"/>
      <c r="AU2491" s="85"/>
      <c r="AV2491" s="85"/>
      <c r="AW2491" s="100"/>
      <c r="AX2491" s="2"/>
      <c r="AY2491" s="2"/>
      <c r="AZ2491" s="2"/>
      <c r="BA2491" s="2"/>
      <c r="BB2491" s="55"/>
      <c r="BC2491" s="105"/>
      <c r="BD2491" s="105"/>
      <c r="BE2491" s="105"/>
      <c r="BF2491" s="105"/>
      <c r="BG2491" s="109"/>
      <c r="BH2491" s="2"/>
      <c r="BI2491" s="2"/>
      <c r="BJ2491" s="2"/>
      <c r="BK2491" s="2"/>
      <c r="BL2491" s="55"/>
      <c r="BM2491" s="48"/>
      <c r="BN2491" s="48"/>
      <c r="BO2491" s="48"/>
      <c r="BP2491" s="48"/>
      <c r="BQ2491" s="117"/>
      <c r="BR2491" s="2"/>
      <c r="BS2491" s="2"/>
      <c r="BT2491" s="2"/>
      <c r="BU2491" s="2"/>
      <c r="BV2491" s="55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18" t="s">
        <v>67</v>
      </c>
      <c r="H2492" s="3">
        <v>2024</v>
      </c>
      <c r="I2492" s="20" t="s">
        <v>282</v>
      </c>
      <c r="J2492" s="184" t="s">
        <v>275</v>
      </c>
      <c r="K2492" s="184" t="s">
        <v>321</v>
      </c>
      <c r="L2492" s="187">
        <f t="shared" si="79"/>
        <v>0</v>
      </c>
      <c r="M2492" s="187">
        <f t="shared" si="80"/>
        <v>0</v>
      </c>
      <c r="N2492" s="186"/>
      <c r="O2492" s="33"/>
      <c r="P2492" s="33"/>
      <c r="Q2492" s="33"/>
      <c r="R2492" s="33"/>
      <c r="S2492" s="42"/>
      <c r="T2492" s="2"/>
      <c r="U2492" s="2"/>
      <c r="V2492" s="2"/>
      <c r="W2492" s="2"/>
      <c r="X2492" s="55"/>
      <c r="Y2492" s="62"/>
      <c r="Z2492" s="62"/>
      <c r="AA2492" s="62"/>
      <c r="AB2492" s="62"/>
      <c r="AC2492" s="68"/>
      <c r="AD2492" s="2"/>
      <c r="AE2492" s="2"/>
      <c r="AF2492" s="2"/>
      <c r="AG2492" s="2"/>
      <c r="AH2492" s="55"/>
      <c r="AI2492" s="72"/>
      <c r="AJ2492" s="72"/>
      <c r="AK2492" s="72"/>
      <c r="AL2492" s="72"/>
      <c r="AM2492" s="80"/>
      <c r="AN2492" s="2"/>
      <c r="AO2492" s="2"/>
      <c r="AP2492" s="2"/>
      <c r="AQ2492" s="2"/>
      <c r="AR2492" s="55"/>
      <c r="AS2492" s="85"/>
      <c r="AT2492" s="85"/>
      <c r="AU2492" s="85"/>
      <c r="AV2492" s="85"/>
      <c r="AW2492" s="100"/>
      <c r="AX2492" s="2"/>
      <c r="AY2492" s="2"/>
      <c r="AZ2492" s="2"/>
      <c r="BA2492" s="2"/>
      <c r="BB2492" s="55"/>
      <c r="BC2492" s="105"/>
      <c r="BD2492" s="105"/>
      <c r="BE2492" s="105"/>
      <c r="BF2492" s="105"/>
      <c r="BG2492" s="109"/>
      <c r="BH2492" s="2"/>
      <c r="BI2492" s="2"/>
      <c r="BJ2492" s="2"/>
      <c r="BK2492" s="2"/>
      <c r="BL2492" s="55"/>
      <c r="BM2492" s="48"/>
      <c r="BN2492" s="48"/>
      <c r="BO2492" s="48"/>
      <c r="BP2492" s="48"/>
      <c r="BQ2492" s="117"/>
      <c r="BR2492" s="2"/>
      <c r="BS2492" s="2"/>
      <c r="BT2492" s="2"/>
      <c r="BU2492" s="2"/>
      <c r="BV2492" s="55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18" t="s">
        <v>67</v>
      </c>
      <c r="H2493" s="3">
        <v>2024</v>
      </c>
      <c r="I2493" s="20" t="s">
        <v>282</v>
      </c>
      <c r="J2493" s="184" t="s">
        <v>276</v>
      </c>
      <c r="K2493" s="184" t="s">
        <v>320</v>
      </c>
      <c r="L2493" s="187">
        <f t="shared" si="79"/>
        <v>0</v>
      </c>
      <c r="M2493" s="187">
        <f t="shared" si="80"/>
        <v>0</v>
      </c>
      <c r="N2493" s="186"/>
      <c r="O2493" s="33"/>
      <c r="P2493" s="33"/>
      <c r="Q2493" s="33"/>
      <c r="R2493" s="33"/>
      <c r="S2493" s="42"/>
      <c r="T2493" s="2"/>
      <c r="U2493" s="2"/>
      <c r="V2493" s="2"/>
      <c r="W2493" s="2"/>
      <c r="X2493" s="55"/>
      <c r="Y2493" s="62"/>
      <c r="Z2493" s="62"/>
      <c r="AA2493" s="62"/>
      <c r="AB2493" s="62"/>
      <c r="AC2493" s="68"/>
      <c r="AD2493" s="2"/>
      <c r="AE2493" s="2"/>
      <c r="AF2493" s="2"/>
      <c r="AG2493" s="2"/>
      <c r="AH2493" s="55"/>
      <c r="AI2493" s="72"/>
      <c r="AJ2493" s="72"/>
      <c r="AK2493" s="72"/>
      <c r="AL2493" s="72"/>
      <c r="AM2493" s="80"/>
      <c r="AN2493" s="2"/>
      <c r="AO2493" s="2"/>
      <c r="AP2493" s="2"/>
      <c r="AQ2493" s="2"/>
      <c r="AR2493" s="55"/>
      <c r="AS2493" s="85"/>
      <c r="AT2493" s="85"/>
      <c r="AU2493" s="85"/>
      <c r="AV2493" s="85"/>
      <c r="AW2493" s="100"/>
      <c r="AX2493" s="2"/>
      <c r="AY2493" s="2"/>
      <c r="AZ2493" s="2"/>
      <c r="BA2493" s="2"/>
      <c r="BB2493" s="55"/>
      <c r="BC2493" s="105"/>
      <c r="BD2493" s="105"/>
      <c r="BE2493" s="105"/>
      <c r="BF2493" s="105"/>
      <c r="BG2493" s="109"/>
      <c r="BH2493" s="2"/>
      <c r="BI2493" s="2"/>
      <c r="BJ2493" s="2"/>
      <c r="BK2493" s="2"/>
      <c r="BL2493" s="55"/>
      <c r="BM2493" s="48"/>
      <c r="BN2493" s="48"/>
      <c r="BO2493" s="48"/>
      <c r="BP2493" s="48"/>
      <c r="BQ2493" s="117"/>
      <c r="BR2493" s="2"/>
      <c r="BS2493" s="2"/>
      <c r="BT2493" s="2"/>
      <c r="BU2493" s="2"/>
      <c r="BV2493" s="55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18" t="s">
        <v>67</v>
      </c>
      <c r="H2494" s="3">
        <v>2024</v>
      </c>
      <c r="I2494" s="20" t="s">
        <v>282</v>
      </c>
      <c r="J2494" s="184" t="s">
        <v>277</v>
      </c>
      <c r="K2494" s="184" t="s">
        <v>320</v>
      </c>
      <c r="L2494" s="187">
        <f t="shared" si="79"/>
        <v>0</v>
      </c>
      <c r="M2494" s="187">
        <f t="shared" si="80"/>
        <v>0</v>
      </c>
      <c r="N2494" s="186"/>
      <c r="O2494" s="33"/>
      <c r="P2494" s="33"/>
      <c r="Q2494" s="33"/>
      <c r="R2494" s="33"/>
      <c r="S2494" s="42"/>
      <c r="T2494" s="2"/>
      <c r="U2494" s="2"/>
      <c r="V2494" s="2"/>
      <c r="W2494" s="2"/>
      <c r="X2494" s="55"/>
      <c r="Y2494" s="62"/>
      <c r="Z2494" s="62"/>
      <c r="AA2494" s="62"/>
      <c r="AB2494" s="62"/>
      <c r="AC2494" s="68"/>
      <c r="AD2494" s="2"/>
      <c r="AE2494" s="2"/>
      <c r="AF2494" s="2"/>
      <c r="AG2494" s="2"/>
      <c r="AH2494" s="55"/>
      <c r="AI2494" s="72"/>
      <c r="AJ2494" s="72"/>
      <c r="AK2494" s="72"/>
      <c r="AL2494" s="72"/>
      <c r="AM2494" s="80"/>
      <c r="AN2494" s="2"/>
      <c r="AO2494" s="2"/>
      <c r="AP2494" s="2"/>
      <c r="AQ2494" s="2"/>
      <c r="AR2494" s="55"/>
      <c r="AS2494" s="85"/>
      <c r="AT2494" s="85"/>
      <c r="AU2494" s="85"/>
      <c r="AV2494" s="85"/>
      <c r="AW2494" s="100"/>
      <c r="AX2494" s="2"/>
      <c r="AY2494" s="2"/>
      <c r="AZ2494" s="2"/>
      <c r="BA2494" s="2"/>
      <c r="BB2494" s="55"/>
      <c r="BC2494" s="105"/>
      <c r="BD2494" s="105"/>
      <c r="BE2494" s="105"/>
      <c r="BF2494" s="105"/>
      <c r="BG2494" s="109"/>
      <c r="BH2494" s="2"/>
      <c r="BI2494" s="2"/>
      <c r="BJ2494" s="2"/>
      <c r="BK2494" s="2"/>
      <c r="BL2494" s="55"/>
      <c r="BM2494" s="48"/>
      <c r="BN2494" s="48"/>
      <c r="BO2494" s="48"/>
      <c r="BP2494" s="48"/>
      <c r="BQ2494" s="117"/>
      <c r="BR2494" s="2"/>
      <c r="BS2494" s="2"/>
      <c r="BT2494" s="2"/>
      <c r="BU2494" s="2"/>
      <c r="BV2494" s="55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18" t="s">
        <v>67</v>
      </c>
      <c r="H2495" s="3">
        <v>2024</v>
      </c>
      <c r="I2495" s="20" t="s">
        <v>283</v>
      </c>
      <c r="J2495" s="184" t="s">
        <v>298</v>
      </c>
      <c r="K2495" s="184" t="s">
        <v>321</v>
      </c>
      <c r="L2495" s="187">
        <f t="shared" si="79"/>
        <v>0</v>
      </c>
      <c r="M2495" s="187">
        <f t="shared" si="80"/>
        <v>0</v>
      </c>
      <c r="N2495" s="186"/>
      <c r="O2495" s="33"/>
      <c r="P2495" s="33"/>
      <c r="Q2495" s="33"/>
      <c r="R2495" s="33"/>
      <c r="S2495" s="42"/>
      <c r="T2495" s="2"/>
      <c r="U2495" s="2"/>
      <c r="V2495" s="2"/>
      <c r="W2495" s="2"/>
      <c r="X2495" s="55"/>
      <c r="Y2495" s="62"/>
      <c r="Z2495" s="62"/>
      <c r="AA2495" s="62"/>
      <c r="AB2495" s="62"/>
      <c r="AC2495" s="68"/>
      <c r="AD2495" s="2"/>
      <c r="AE2495" s="2"/>
      <c r="AF2495" s="2"/>
      <c r="AG2495" s="2"/>
      <c r="AH2495" s="55"/>
      <c r="AI2495" s="72"/>
      <c r="AJ2495" s="72"/>
      <c r="AK2495" s="72"/>
      <c r="AL2495" s="72"/>
      <c r="AM2495" s="80"/>
      <c r="AN2495" s="2"/>
      <c r="AO2495" s="2"/>
      <c r="AP2495" s="2"/>
      <c r="AQ2495" s="2"/>
      <c r="AR2495" s="55"/>
      <c r="AS2495" s="85"/>
      <c r="AT2495" s="85"/>
      <c r="AU2495" s="85"/>
      <c r="AV2495" s="85"/>
      <c r="AW2495" s="100"/>
      <c r="AX2495" s="2"/>
      <c r="AY2495" s="2"/>
      <c r="AZ2495" s="2"/>
      <c r="BA2495" s="2"/>
      <c r="BB2495" s="55"/>
      <c r="BC2495" s="105"/>
      <c r="BD2495" s="105"/>
      <c r="BE2495" s="105"/>
      <c r="BF2495" s="105"/>
      <c r="BG2495" s="109"/>
      <c r="BH2495" s="2"/>
      <c r="BI2495" s="2"/>
      <c r="BJ2495" s="2"/>
      <c r="BK2495" s="2"/>
      <c r="BL2495" s="55"/>
      <c r="BM2495" s="48"/>
      <c r="BN2495" s="48"/>
      <c r="BO2495" s="48"/>
      <c r="BP2495" s="48"/>
      <c r="BQ2495" s="117"/>
      <c r="BR2495" s="2"/>
      <c r="BS2495" s="2"/>
      <c r="BT2495" s="2"/>
      <c r="BU2495" s="2"/>
      <c r="BV2495" s="55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18" t="s">
        <v>67</v>
      </c>
      <c r="H2496" s="3">
        <v>2024</v>
      </c>
      <c r="I2496" s="20" t="s">
        <v>283</v>
      </c>
      <c r="J2496" s="184" t="s">
        <v>278</v>
      </c>
      <c r="K2496" s="184" t="s">
        <v>320</v>
      </c>
      <c r="L2496" s="187">
        <f t="shared" si="79"/>
        <v>1</v>
      </c>
      <c r="M2496" s="187">
        <f t="shared" si="80"/>
        <v>1.92</v>
      </c>
      <c r="N2496" s="186"/>
      <c r="O2496" s="33"/>
      <c r="P2496" s="33"/>
      <c r="Q2496" s="33"/>
      <c r="R2496" s="33"/>
      <c r="S2496" s="42"/>
      <c r="T2496" s="2"/>
      <c r="U2496" s="2"/>
      <c r="V2496" s="2"/>
      <c r="W2496" s="2"/>
      <c r="X2496" s="55"/>
      <c r="Y2496" s="62"/>
      <c r="Z2496" s="62"/>
      <c r="AA2496" s="62"/>
      <c r="AB2496" s="62"/>
      <c r="AC2496" s="68"/>
      <c r="AD2496" s="2"/>
      <c r="AE2496" s="2"/>
      <c r="AF2496" s="2"/>
      <c r="AG2496" s="2"/>
      <c r="AH2496" s="55"/>
      <c r="AI2496" s="72"/>
      <c r="AJ2496" s="72"/>
      <c r="AK2496" s="72"/>
      <c r="AL2496" s="72"/>
      <c r="AM2496" s="80"/>
      <c r="AN2496" s="2"/>
      <c r="AO2496" s="2"/>
      <c r="AP2496" s="2"/>
      <c r="AQ2496" s="2">
        <v>1</v>
      </c>
      <c r="AR2496" s="55">
        <v>1.92</v>
      </c>
      <c r="AS2496" s="85"/>
      <c r="AT2496" s="85"/>
      <c r="AU2496" s="85"/>
      <c r="AV2496" s="85"/>
      <c r="AW2496" s="100"/>
      <c r="AX2496" s="2"/>
      <c r="AY2496" s="2"/>
      <c r="AZ2496" s="2"/>
      <c r="BA2496" s="2"/>
      <c r="BB2496" s="55"/>
      <c r="BC2496" s="105"/>
      <c r="BD2496" s="105"/>
      <c r="BE2496" s="105"/>
      <c r="BF2496" s="105"/>
      <c r="BG2496" s="109"/>
      <c r="BH2496" s="2"/>
      <c r="BI2496" s="2"/>
      <c r="BJ2496" s="2"/>
      <c r="BK2496" s="2"/>
      <c r="BL2496" s="55"/>
      <c r="BM2496" s="48"/>
      <c r="BN2496" s="48"/>
      <c r="BO2496" s="48"/>
      <c r="BP2496" s="48"/>
      <c r="BQ2496" s="117"/>
      <c r="BR2496" s="2"/>
      <c r="BS2496" s="2"/>
      <c r="BT2496" s="2"/>
      <c r="BU2496" s="2"/>
      <c r="BV2496" s="55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18" t="s">
        <v>67</v>
      </c>
      <c r="H2497" s="3">
        <v>2024</v>
      </c>
      <c r="I2497" s="20" t="s">
        <v>283</v>
      </c>
      <c r="J2497" s="184" t="s">
        <v>279</v>
      </c>
      <c r="K2497" s="184" t="s">
        <v>320</v>
      </c>
      <c r="L2497" s="187">
        <f t="shared" si="79"/>
        <v>0</v>
      </c>
      <c r="M2497" s="187">
        <f t="shared" si="80"/>
        <v>0</v>
      </c>
      <c r="N2497" s="186"/>
      <c r="O2497" s="33"/>
      <c r="P2497" s="33"/>
      <c r="Q2497" s="33"/>
      <c r="R2497" s="33"/>
      <c r="S2497" s="42"/>
      <c r="T2497" s="2"/>
      <c r="U2497" s="2"/>
      <c r="V2497" s="2"/>
      <c r="W2497" s="2"/>
      <c r="X2497" s="55"/>
      <c r="Y2497" s="62"/>
      <c r="Z2497" s="62"/>
      <c r="AA2497" s="62"/>
      <c r="AB2497" s="62"/>
      <c r="AC2497" s="68"/>
      <c r="AD2497" s="2"/>
      <c r="AE2497" s="2"/>
      <c r="AF2497" s="2"/>
      <c r="AG2497" s="2"/>
      <c r="AH2497" s="55"/>
      <c r="AI2497" s="72"/>
      <c r="AJ2497" s="72"/>
      <c r="AK2497" s="72"/>
      <c r="AL2497" s="72"/>
      <c r="AM2497" s="80"/>
      <c r="AN2497" s="2"/>
      <c r="AO2497" s="2"/>
      <c r="AP2497" s="2"/>
      <c r="AQ2497" s="2"/>
      <c r="AR2497" s="55"/>
      <c r="AS2497" s="85"/>
      <c r="AT2497" s="85"/>
      <c r="AU2497" s="85"/>
      <c r="AV2497" s="85"/>
      <c r="AW2497" s="100"/>
      <c r="AX2497" s="2"/>
      <c r="AY2497" s="2"/>
      <c r="AZ2497" s="2"/>
      <c r="BA2497" s="2"/>
      <c r="BB2497" s="55"/>
      <c r="BC2497" s="105"/>
      <c r="BD2497" s="105"/>
      <c r="BE2497" s="105"/>
      <c r="BF2497" s="105"/>
      <c r="BG2497" s="109"/>
      <c r="BH2497" s="2"/>
      <c r="BI2497" s="2"/>
      <c r="BJ2497" s="2"/>
      <c r="BK2497" s="2"/>
      <c r="BL2497" s="55"/>
      <c r="BM2497" s="48"/>
      <c r="BN2497" s="48"/>
      <c r="BO2497" s="48"/>
      <c r="BP2497" s="48"/>
      <c r="BQ2497" s="117"/>
      <c r="BR2497" s="2"/>
      <c r="BS2497" s="2"/>
      <c r="BT2497" s="2"/>
      <c r="BU2497" s="2"/>
      <c r="BV2497" s="55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18" t="s">
        <v>67</v>
      </c>
      <c r="H2498" s="3">
        <v>2024</v>
      </c>
      <c r="I2498" s="20" t="s">
        <v>286</v>
      </c>
      <c r="J2498" s="184" t="s">
        <v>280</v>
      </c>
      <c r="K2498" s="184" t="s">
        <v>319</v>
      </c>
      <c r="L2498" s="187">
        <f t="shared" si="79"/>
        <v>0</v>
      </c>
      <c r="M2498" s="187">
        <f t="shared" si="80"/>
        <v>0</v>
      </c>
      <c r="N2498" s="186"/>
      <c r="O2498" s="33"/>
      <c r="P2498" s="33"/>
      <c r="Q2498" s="33"/>
      <c r="R2498" s="33"/>
      <c r="S2498" s="42"/>
      <c r="T2498" s="2"/>
      <c r="U2498" s="2"/>
      <c r="V2498" s="2"/>
      <c r="W2498" s="2"/>
      <c r="X2498" s="55"/>
      <c r="Y2498" s="62"/>
      <c r="Z2498" s="62"/>
      <c r="AA2498" s="62"/>
      <c r="AB2498" s="62"/>
      <c r="AC2498" s="68"/>
      <c r="AD2498" s="2"/>
      <c r="AE2498" s="2"/>
      <c r="AF2498" s="2"/>
      <c r="AG2498" s="2"/>
      <c r="AH2498" s="55"/>
      <c r="AI2498" s="72"/>
      <c r="AJ2498" s="72"/>
      <c r="AK2498" s="72"/>
      <c r="AL2498" s="72"/>
      <c r="AM2498" s="80"/>
      <c r="AN2498" s="2"/>
      <c r="AO2498" s="2"/>
      <c r="AP2498" s="2"/>
      <c r="AQ2498" s="2"/>
      <c r="AR2498" s="55"/>
      <c r="AS2498" s="85"/>
      <c r="AT2498" s="85"/>
      <c r="AU2498" s="85"/>
      <c r="AV2498" s="85"/>
      <c r="AW2498" s="100"/>
      <c r="AX2498" s="2"/>
      <c r="AY2498" s="2"/>
      <c r="AZ2498" s="2"/>
      <c r="BA2498" s="2"/>
      <c r="BB2498" s="55"/>
      <c r="BC2498" s="105"/>
      <c r="BD2498" s="105"/>
      <c r="BE2498" s="105"/>
      <c r="BF2498" s="105"/>
      <c r="BG2498" s="109"/>
      <c r="BH2498" s="2"/>
      <c r="BI2498" s="2"/>
      <c r="BJ2498" s="2"/>
      <c r="BK2498" s="2"/>
      <c r="BL2498" s="55"/>
      <c r="BM2498" s="48"/>
      <c r="BN2498" s="48"/>
      <c r="BO2498" s="48"/>
      <c r="BP2498" s="48"/>
      <c r="BQ2498" s="117"/>
      <c r="BR2498" s="2"/>
      <c r="BS2498" s="2"/>
      <c r="BT2498" s="2"/>
      <c r="BU2498" s="2"/>
      <c r="BV2498" s="55"/>
    </row>
    <row r="2499" spans="1:74" ht="28.8" hidden="1" x14ac:dyDescent="0.3">
      <c r="A2499" s="2" t="s">
        <v>64</v>
      </c>
      <c r="B2499" s="2" t="s">
        <v>2</v>
      </c>
      <c r="C2499" s="2" t="s">
        <v>3</v>
      </c>
      <c r="D2499" s="2" t="s">
        <v>65</v>
      </c>
      <c r="E2499" s="5" t="s">
        <v>66</v>
      </c>
      <c r="F2499" s="3"/>
      <c r="G2499" s="18" t="s">
        <v>67</v>
      </c>
      <c r="H2499" s="3">
        <v>2024</v>
      </c>
      <c r="I2499" s="20" t="s">
        <v>286</v>
      </c>
      <c r="J2499" s="184" t="s">
        <v>281</v>
      </c>
      <c r="K2499" s="184" t="s">
        <v>319</v>
      </c>
      <c r="L2499" s="187">
        <f t="shared" si="79"/>
        <v>0</v>
      </c>
      <c r="M2499" s="187">
        <f t="shared" si="80"/>
        <v>57.764999999999993</v>
      </c>
      <c r="N2499" s="186" t="s">
        <v>1406</v>
      </c>
      <c r="O2499" s="33"/>
      <c r="P2499" s="33"/>
      <c r="Q2499" s="33"/>
      <c r="R2499" s="33"/>
      <c r="S2499" s="42"/>
      <c r="T2499" s="2" t="s">
        <v>414</v>
      </c>
      <c r="U2499" s="2"/>
      <c r="V2499" s="2"/>
      <c r="W2499" s="2"/>
      <c r="X2499" s="55">
        <v>4.3819999999999997</v>
      </c>
      <c r="Y2499" s="62"/>
      <c r="Z2499" s="62"/>
      <c r="AA2499" s="62"/>
      <c r="AB2499" s="62"/>
      <c r="AC2499" s="68"/>
      <c r="AD2499" s="2"/>
      <c r="AE2499" s="2"/>
      <c r="AF2499" s="2"/>
      <c r="AG2499" s="2"/>
      <c r="AH2499" s="55"/>
      <c r="AI2499" s="72"/>
      <c r="AJ2499" s="72"/>
      <c r="AK2499" s="72"/>
      <c r="AL2499" s="72"/>
      <c r="AM2499" s="80"/>
      <c r="AN2499" s="2"/>
      <c r="AO2499" s="2"/>
      <c r="AP2499" s="2"/>
      <c r="AQ2499" s="2"/>
      <c r="AR2499" s="55"/>
      <c r="AS2499" s="85"/>
      <c r="AT2499" s="85"/>
      <c r="AU2499" s="85"/>
      <c r="AV2499" s="85"/>
      <c r="AW2499" s="100"/>
      <c r="AX2499" s="2"/>
      <c r="AY2499" s="2"/>
      <c r="AZ2499" s="2"/>
      <c r="BA2499" s="2"/>
      <c r="BB2499" s="55"/>
      <c r="BC2499" s="105"/>
      <c r="BD2499" s="105"/>
      <c r="BE2499" s="105"/>
      <c r="BF2499" s="105"/>
      <c r="BG2499" s="109"/>
      <c r="BH2499" s="2" t="s">
        <v>1021</v>
      </c>
      <c r="BI2499" s="2"/>
      <c r="BJ2499" s="2"/>
      <c r="BK2499" s="2"/>
      <c r="BL2499" s="55">
        <v>3.1160000000000001</v>
      </c>
      <c r="BM2499" s="48" t="s">
        <v>1133</v>
      </c>
      <c r="BN2499" s="48"/>
      <c r="BO2499" s="48"/>
      <c r="BP2499" s="48"/>
      <c r="BQ2499" s="117">
        <f>48.336+1.931</f>
        <v>50.266999999999996</v>
      </c>
      <c r="BR2499" s="2"/>
      <c r="BS2499" s="2"/>
      <c r="BT2499" s="2"/>
      <c r="BU2499" s="2"/>
      <c r="BV2499" s="55"/>
    </row>
    <row r="2500" spans="1:74" s="13" customFormat="1" hidden="1" x14ac:dyDescent="0.3">
      <c r="A2500" s="12" t="s">
        <v>64</v>
      </c>
      <c r="B2500" s="12" t="s">
        <v>2</v>
      </c>
      <c r="C2500" s="12" t="s">
        <v>3</v>
      </c>
      <c r="D2500" s="12" t="s">
        <v>65</v>
      </c>
      <c r="E2500" s="6" t="s">
        <v>66</v>
      </c>
      <c r="F2500" s="7"/>
      <c r="G2500" s="19" t="s">
        <v>67</v>
      </c>
      <c r="H2500" s="7">
        <v>2024</v>
      </c>
      <c r="I2500" s="21"/>
      <c r="J2500" s="12" t="s">
        <v>314</v>
      </c>
      <c r="K2500" s="12"/>
      <c r="L2500" s="147"/>
      <c r="M2500" s="147">
        <f>SUM(M2462:M2499)</f>
        <v>59.684999999999995</v>
      </c>
      <c r="N2500" s="183"/>
      <c r="O2500" s="12"/>
      <c r="P2500" s="12"/>
      <c r="Q2500" s="12"/>
      <c r="R2500" s="12"/>
      <c r="S2500" s="47">
        <f>SUM(S2462:S2499)</f>
        <v>0</v>
      </c>
      <c r="T2500" s="12"/>
      <c r="U2500" s="12"/>
      <c r="V2500" s="12"/>
      <c r="W2500" s="12"/>
      <c r="X2500" s="47">
        <f>SUM(X2462:X2499)</f>
        <v>4.3819999999999997</v>
      </c>
      <c r="Y2500" s="12"/>
      <c r="Z2500" s="12"/>
      <c r="AA2500" s="12"/>
      <c r="AB2500" s="12"/>
      <c r="AC2500" s="47">
        <f>SUM(AC2462:AC2499)</f>
        <v>0</v>
      </c>
      <c r="AD2500" s="12"/>
      <c r="AE2500" s="12"/>
      <c r="AF2500" s="12"/>
      <c r="AG2500" s="12"/>
      <c r="AH2500" s="47">
        <f>SUM(AH2462:AH2499)</f>
        <v>0</v>
      </c>
      <c r="AI2500" s="12"/>
      <c r="AJ2500" s="12"/>
      <c r="AK2500" s="12"/>
      <c r="AL2500" s="12"/>
      <c r="AM2500" s="47">
        <f>SUM(AM2462:AM2499)</f>
        <v>0</v>
      </c>
      <c r="AN2500" s="12"/>
      <c r="AO2500" s="12"/>
      <c r="AP2500" s="12"/>
      <c r="AQ2500" s="12"/>
      <c r="AR2500" s="47">
        <f>SUM(AR2462:AR2499)</f>
        <v>1.92</v>
      </c>
      <c r="AS2500" s="12"/>
      <c r="AT2500" s="12"/>
      <c r="AU2500" s="12"/>
      <c r="AV2500" s="12"/>
      <c r="AW2500" s="47">
        <f>SUM(AW2462:AW2499)</f>
        <v>0</v>
      </c>
      <c r="AX2500" s="12"/>
      <c r="AY2500" s="12"/>
      <c r="AZ2500" s="12"/>
      <c r="BA2500" s="12"/>
      <c r="BB2500" s="47">
        <f>SUM(BB2462:BB2499)</f>
        <v>0</v>
      </c>
      <c r="BC2500" s="12"/>
      <c r="BD2500" s="12"/>
      <c r="BE2500" s="12"/>
      <c r="BF2500" s="12"/>
      <c r="BG2500" s="47">
        <f>SUM(BG2462:BG2499)</f>
        <v>0</v>
      </c>
      <c r="BH2500" s="12"/>
      <c r="BI2500" s="12"/>
      <c r="BJ2500" s="12"/>
      <c r="BK2500" s="12"/>
      <c r="BL2500" s="47">
        <f>SUM(BL2462:BL2499)</f>
        <v>3.1160000000000001</v>
      </c>
      <c r="BM2500" s="12"/>
      <c r="BN2500" s="12"/>
      <c r="BO2500" s="12"/>
      <c r="BP2500" s="12"/>
      <c r="BQ2500" s="47">
        <f>SUM(BQ2462:BQ2499)</f>
        <v>50.266999999999996</v>
      </c>
      <c r="BR2500" s="12"/>
      <c r="BS2500" s="12"/>
      <c r="BT2500" s="12"/>
      <c r="BU2500" s="12"/>
      <c r="BV2500" s="47">
        <f>SUM(BV2462:BV2499)</f>
        <v>0</v>
      </c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18" t="s">
        <v>5</v>
      </c>
      <c r="H2501" s="3">
        <v>2024</v>
      </c>
      <c r="I2501" s="20" t="s">
        <v>287</v>
      </c>
      <c r="J2501" s="184" t="s">
        <v>267</v>
      </c>
      <c r="K2501" s="184" t="s">
        <v>318</v>
      </c>
      <c r="L2501" s="187">
        <f t="shared" si="79"/>
        <v>0</v>
      </c>
      <c r="M2501" s="187">
        <f t="shared" si="80"/>
        <v>0</v>
      </c>
      <c r="N2501" s="186"/>
      <c r="O2501" s="33"/>
      <c r="P2501" s="33"/>
      <c r="Q2501" s="33"/>
      <c r="R2501" s="33"/>
      <c r="S2501" s="42"/>
      <c r="T2501" s="2"/>
      <c r="U2501" s="2"/>
      <c r="V2501" s="2"/>
      <c r="W2501" s="2"/>
      <c r="X2501" s="55"/>
      <c r="Y2501" s="62"/>
      <c r="Z2501" s="62"/>
      <c r="AA2501" s="62"/>
      <c r="AB2501" s="62"/>
      <c r="AC2501" s="68"/>
      <c r="AD2501" s="2"/>
      <c r="AE2501" s="2"/>
      <c r="AF2501" s="2"/>
      <c r="AG2501" s="2"/>
      <c r="AH2501" s="55"/>
      <c r="AI2501" s="72"/>
      <c r="AJ2501" s="72"/>
      <c r="AK2501" s="72"/>
      <c r="AL2501" s="72"/>
      <c r="AM2501" s="80"/>
      <c r="AN2501" s="2"/>
      <c r="AO2501" s="2"/>
      <c r="AP2501" s="2"/>
      <c r="AQ2501" s="2"/>
      <c r="AR2501" s="55"/>
      <c r="AS2501" s="85"/>
      <c r="AT2501" s="85"/>
      <c r="AU2501" s="85"/>
      <c r="AV2501" s="85"/>
      <c r="AW2501" s="100"/>
      <c r="AX2501" s="2"/>
      <c r="AY2501" s="2"/>
      <c r="AZ2501" s="2"/>
      <c r="BA2501" s="2"/>
      <c r="BB2501" s="55"/>
      <c r="BC2501" s="105"/>
      <c r="BD2501" s="105"/>
      <c r="BE2501" s="105"/>
      <c r="BF2501" s="105"/>
      <c r="BG2501" s="109"/>
      <c r="BH2501" s="2"/>
      <c r="BI2501" s="2"/>
      <c r="BJ2501" s="2"/>
      <c r="BK2501" s="2"/>
      <c r="BL2501" s="55"/>
      <c r="BM2501" s="48"/>
      <c r="BN2501" s="48"/>
      <c r="BO2501" s="48"/>
      <c r="BP2501" s="48"/>
      <c r="BQ2501" s="117"/>
      <c r="BR2501" s="2"/>
      <c r="BS2501" s="2"/>
      <c r="BT2501" s="2"/>
      <c r="BU2501" s="2"/>
      <c r="BV2501" s="55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18" t="s">
        <v>5</v>
      </c>
      <c r="H2502" s="3">
        <v>2024</v>
      </c>
      <c r="I2502" s="20" t="s">
        <v>287</v>
      </c>
      <c r="J2502" s="184" t="s">
        <v>291</v>
      </c>
      <c r="K2502" s="184" t="s">
        <v>319</v>
      </c>
      <c r="L2502" s="187">
        <f t="shared" ref="L2502:L2565" si="81">SUM(R2502,W2502,AB2502,AG2502,AL2502,AQ2502,AV2502,BA2502,BF2502,BK2502,BP2502,BU2502)</f>
        <v>0</v>
      </c>
      <c r="M2502" s="187">
        <f t="shared" ref="M2502:M2565" si="82">SUM(S2502,X2502,AC2502,AH2502,AM2502,AR2502,AW2502,BB2502,BG2502,BL2502,BQ2502,BV2502)</f>
        <v>0</v>
      </c>
      <c r="N2502" s="186"/>
      <c r="O2502" s="33"/>
      <c r="P2502" s="33"/>
      <c r="Q2502" s="33"/>
      <c r="R2502" s="33"/>
      <c r="S2502" s="42"/>
      <c r="T2502" s="2"/>
      <c r="U2502" s="2"/>
      <c r="V2502" s="2"/>
      <c r="W2502" s="2"/>
      <c r="X2502" s="55"/>
      <c r="Y2502" s="62"/>
      <c r="Z2502" s="62"/>
      <c r="AA2502" s="62"/>
      <c r="AB2502" s="62"/>
      <c r="AC2502" s="68"/>
      <c r="AD2502" s="2"/>
      <c r="AE2502" s="2"/>
      <c r="AF2502" s="2"/>
      <c r="AG2502" s="2"/>
      <c r="AH2502" s="55"/>
      <c r="AI2502" s="72"/>
      <c r="AJ2502" s="72"/>
      <c r="AK2502" s="72"/>
      <c r="AL2502" s="72"/>
      <c r="AM2502" s="80"/>
      <c r="AN2502" s="2"/>
      <c r="AO2502" s="2"/>
      <c r="AP2502" s="2"/>
      <c r="AQ2502" s="2"/>
      <c r="AR2502" s="55"/>
      <c r="AS2502" s="85"/>
      <c r="AT2502" s="85"/>
      <c r="AU2502" s="85"/>
      <c r="AV2502" s="85"/>
      <c r="AW2502" s="100"/>
      <c r="AX2502" s="2"/>
      <c r="AY2502" s="2"/>
      <c r="AZ2502" s="2"/>
      <c r="BA2502" s="2"/>
      <c r="BB2502" s="55"/>
      <c r="BC2502" s="105"/>
      <c r="BD2502" s="105"/>
      <c r="BE2502" s="105"/>
      <c r="BF2502" s="105"/>
      <c r="BG2502" s="109"/>
      <c r="BH2502" s="2"/>
      <c r="BI2502" s="2"/>
      <c r="BJ2502" s="2"/>
      <c r="BK2502" s="2"/>
      <c r="BL2502" s="55"/>
      <c r="BM2502" s="48"/>
      <c r="BN2502" s="48"/>
      <c r="BO2502" s="48"/>
      <c r="BP2502" s="48"/>
      <c r="BQ2502" s="117"/>
      <c r="BR2502" s="2"/>
      <c r="BS2502" s="2"/>
      <c r="BT2502" s="2"/>
      <c r="BU2502" s="2"/>
      <c r="BV2502" s="55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18" t="s">
        <v>5</v>
      </c>
      <c r="H2503" s="3">
        <v>2024</v>
      </c>
      <c r="I2503" s="20" t="s">
        <v>286</v>
      </c>
      <c r="J2503" s="184" t="s">
        <v>336</v>
      </c>
      <c r="K2503" s="184" t="s">
        <v>319</v>
      </c>
      <c r="L2503" s="187">
        <f t="shared" si="81"/>
        <v>0</v>
      </c>
      <c r="M2503" s="187">
        <f t="shared" si="82"/>
        <v>0</v>
      </c>
      <c r="N2503" s="186"/>
      <c r="O2503" s="33"/>
      <c r="P2503" s="33"/>
      <c r="Q2503" s="33"/>
      <c r="R2503" s="33"/>
      <c r="S2503" s="42"/>
      <c r="T2503" s="2"/>
      <c r="U2503" s="2"/>
      <c r="V2503" s="2"/>
      <c r="W2503" s="2"/>
      <c r="X2503" s="55"/>
      <c r="Y2503" s="62"/>
      <c r="Z2503" s="62"/>
      <c r="AA2503" s="62"/>
      <c r="AB2503" s="62"/>
      <c r="AC2503" s="68"/>
      <c r="AD2503" s="2"/>
      <c r="AE2503" s="2"/>
      <c r="AF2503" s="2"/>
      <c r="AG2503" s="2"/>
      <c r="AH2503" s="55"/>
      <c r="AI2503" s="72"/>
      <c r="AJ2503" s="72"/>
      <c r="AK2503" s="72"/>
      <c r="AL2503" s="72"/>
      <c r="AM2503" s="80"/>
      <c r="AN2503" s="2"/>
      <c r="AO2503" s="2"/>
      <c r="AP2503" s="2"/>
      <c r="AQ2503" s="2"/>
      <c r="AR2503" s="55"/>
      <c r="AS2503" s="85"/>
      <c r="AT2503" s="85"/>
      <c r="AU2503" s="85"/>
      <c r="AV2503" s="85"/>
      <c r="AW2503" s="100"/>
      <c r="AX2503" s="2"/>
      <c r="AY2503" s="2"/>
      <c r="AZ2503" s="2"/>
      <c r="BA2503" s="2"/>
      <c r="BB2503" s="55"/>
      <c r="BC2503" s="105"/>
      <c r="BD2503" s="105"/>
      <c r="BE2503" s="105"/>
      <c r="BF2503" s="105"/>
      <c r="BG2503" s="109"/>
      <c r="BH2503" s="2"/>
      <c r="BI2503" s="2"/>
      <c r="BJ2503" s="2"/>
      <c r="BK2503" s="2"/>
      <c r="BL2503" s="55"/>
      <c r="BM2503" s="48"/>
      <c r="BN2503" s="48"/>
      <c r="BO2503" s="48"/>
      <c r="BP2503" s="48"/>
      <c r="BQ2503" s="117"/>
      <c r="BR2503" s="2"/>
      <c r="BS2503" s="2"/>
      <c r="BT2503" s="2"/>
      <c r="BU2503" s="2"/>
      <c r="BV2503" s="55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18" t="s">
        <v>5</v>
      </c>
      <c r="H2504" s="3">
        <v>2024</v>
      </c>
      <c r="I2504" s="20" t="s">
        <v>286</v>
      </c>
      <c r="J2504" s="185" t="s">
        <v>337</v>
      </c>
      <c r="K2504" s="185" t="s">
        <v>318</v>
      </c>
      <c r="L2504" s="187">
        <f t="shared" si="81"/>
        <v>0</v>
      </c>
      <c r="M2504" s="187">
        <f t="shared" si="82"/>
        <v>0</v>
      </c>
      <c r="N2504" s="186"/>
      <c r="O2504" s="53"/>
      <c r="P2504" s="53"/>
      <c r="Q2504" s="53"/>
      <c r="R2504" s="53"/>
      <c r="S2504" s="54"/>
      <c r="T2504" s="8"/>
      <c r="U2504" s="8"/>
      <c r="V2504" s="8"/>
      <c r="W2504" s="8"/>
      <c r="X2504" s="122"/>
      <c r="Y2504" s="135"/>
      <c r="Z2504" s="135"/>
      <c r="AA2504" s="135"/>
      <c r="AB2504" s="135"/>
      <c r="AC2504" s="136"/>
      <c r="AD2504" s="8"/>
      <c r="AE2504" s="8"/>
      <c r="AF2504" s="8"/>
      <c r="AG2504" s="8"/>
      <c r="AH2504" s="122"/>
      <c r="AI2504" s="137"/>
      <c r="AJ2504" s="137"/>
      <c r="AK2504" s="137"/>
      <c r="AL2504" s="137"/>
      <c r="AM2504" s="138"/>
      <c r="AN2504" s="8"/>
      <c r="AO2504" s="8"/>
      <c r="AP2504" s="8"/>
      <c r="AQ2504" s="8"/>
      <c r="AR2504" s="122"/>
      <c r="AS2504" s="139"/>
      <c r="AT2504" s="139"/>
      <c r="AU2504" s="139"/>
      <c r="AV2504" s="139"/>
      <c r="AW2504" s="140"/>
      <c r="AX2504" s="8"/>
      <c r="AY2504" s="8"/>
      <c r="AZ2504" s="8"/>
      <c r="BA2504" s="8"/>
      <c r="BB2504" s="122"/>
      <c r="BC2504" s="141"/>
      <c r="BD2504" s="141"/>
      <c r="BE2504" s="141"/>
      <c r="BF2504" s="141"/>
      <c r="BG2504" s="142"/>
      <c r="BH2504" s="8"/>
      <c r="BI2504" s="8"/>
      <c r="BJ2504" s="8"/>
      <c r="BK2504" s="8"/>
      <c r="BL2504" s="122"/>
      <c r="BM2504" s="143"/>
      <c r="BN2504" s="143"/>
      <c r="BO2504" s="143"/>
      <c r="BP2504" s="143"/>
      <c r="BQ2504" s="144"/>
      <c r="BR2504" s="8"/>
      <c r="BS2504" s="8"/>
      <c r="BT2504" s="8"/>
      <c r="BU2504" s="8"/>
      <c r="BV2504" s="122"/>
    </row>
    <row r="2505" spans="1:74" ht="28.8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18" t="s">
        <v>5</v>
      </c>
      <c r="H2505" s="3">
        <v>2024</v>
      </c>
      <c r="I2505" s="20" t="s">
        <v>286</v>
      </c>
      <c r="J2505" s="185" t="s">
        <v>338</v>
      </c>
      <c r="K2505" s="185" t="s">
        <v>339</v>
      </c>
      <c r="L2505" s="187">
        <f t="shared" si="81"/>
        <v>0</v>
      </c>
      <c r="M2505" s="187">
        <f t="shared" si="82"/>
        <v>0</v>
      </c>
      <c r="N2505" s="186"/>
      <c r="O2505" s="53"/>
      <c r="P2505" s="53"/>
      <c r="Q2505" s="53"/>
      <c r="R2505" s="53"/>
      <c r="S2505" s="54"/>
      <c r="T2505" s="8"/>
      <c r="U2505" s="8"/>
      <c r="V2505" s="8"/>
      <c r="W2505" s="8"/>
      <c r="X2505" s="122"/>
      <c r="Y2505" s="135"/>
      <c r="Z2505" s="135"/>
      <c r="AA2505" s="135"/>
      <c r="AB2505" s="135"/>
      <c r="AC2505" s="136"/>
      <c r="AD2505" s="8"/>
      <c r="AE2505" s="8"/>
      <c r="AF2505" s="8"/>
      <c r="AG2505" s="8"/>
      <c r="AH2505" s="122"/>
      <c r="AI2505" s="137"/>
      <c r="AJ2505" s="137"/>
      <c r="AK2505" s="137"/>
      <c r="AL2505" s="137"/>
      <c r="AM2505" s="138"/>
      <c r="AN2505" s="8"/>
      <c r="AO2505" s="8"/>
      <c r="AP2505" s="8"/>
      <c r="AQ2505" s="8"/>
      <c r="AR2505" s="122"/>
      <c r="AS2505" s="139"/>
      <c r="AT2505" s="139"/>
      <c r="AU2505" s="139"/>
      <c r="AV2505" s="139"/>
      <c r="AW2505" s="140"/>
      <c r="AX2505" s="8"/>
      <c r="AY2505" s="8"/>
      <c r="AZ2505" s="8"/>
      <c r="BA2505" s="8"/>
      <c r="BB2505" s="122"/>
      <c r="BC2505" s="141"/>
      <c r="BD2505" s="141"/>
      <c r="BE2505" s="141"/>
      <c r="BF2505" s="141"/>
      <c r="BG2505" s="142"/>
      <c r="BH2505" s="8"/>
      <c r="BI2505" s="8"/>
      <c r="BJ2505" s="8"/>
      <c r="BK2505" s="8"/>
      <c r="BL2505" s="122"/>
      <c r="BM2505" s="143"/>
      <c r="BN2505" s="143"/>
      <c r="BO2505" s="143"/>
      <c r="BP2505" s="143"/>
      <c r="BQ2505" s="144"/>
      <c r="BR2505" s="8"/>
      <c r="BS2505" s="8"/>
      <c r="BT2505" s="8"/>
      <c r="BU2505" s="8"/>
      <c r="BV2505" s="122"/>
    </row>
    <row r="2506" spans="1:74" ht="28.8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18" t="s">
        <v>5</v>
      </c>
      <c r="H2506" s="3">
        <v>2024</v>
      </c>
      <c r="I2506" s="20" t="s">
        <v>286</v>
      </c>
      <c r="J2506" s="185" t="s">
        <v>340</v>
      </c>
      <c r="K2506" s="185" t="s">
        <v>318</v>
      </c>
      <c r="L2506" s="187">
        <f t="shared" si="81"/>
        <v>0</v>
      </c>
      <c r="M2506" s="187">
        <f t="shared" si="82"/>
        <v>0</v>
      </c>
      <c r="N2506" s="186"/>
      <c r="O2506" s="53"/>
      <c r="P2506" s="53"/>
      <c r="Q2506" s="53"/>
      <c r="R2506" s="53"/>
      <c r="S2506" s="54"/>
      <c r="T2506" s="8"/>
      <c r="U2506" s="8"/>
      <c r="V2506" s="8"/>
      <c r="W2506" s="8"/>
      <c r="X2506" s="122"/>
      <c r="Y2506" s="135"/>
      <c r="Z2506" s="135"/>
      <c r="AA2506" s="135"/>
      <c r="AB2506" s="135"/>
      <c r="AC2506" s="136"/>
      <c r="AD2506" s="8"/>
      <c r="AE2506" s="8"/>
      <c r="AF2506" s="8"/>
      <c r="AG2506" s="8"/>
      <c r="AH2506" s="122"/>
      <c r="AI2506" s="137"/>
      <c r="AJ2506" s="137"/>
      <c r="AK2506" s="137"/>
      <c r="AL2506" s="137"/>
      <c r="AM2506" s="138"/>
      <c r="AN2506" s="8"/>
      <c r="AO2506" s="8"/>
      <c r="AP2506" s="8"/>
      <c r="AQ2506" s="8"/>
      <c r="AR2506" s="122"/>
      <c r="AS2506" s="139"/>
      <c r="AT2506" s="139"/>
      <c r="AU2506" s="139"/>
      <c r="AV2506" s="139"/>
      <c r="AW2506" s="140"/>
      <c r="AX2506" s="8"/>
      <c r="AY2506" s="8"/>
      <c r="AZ2506" s="8"/>
      <c r="BA2506" s="8"/>
      <c r="BB2506" s="122"/>
      <c r="BC2506" s="141"/>
      <c r="BD2506" s="141"/>
      <c r="BE2506" s="141"/>
      <c r="BF2506" s="141"/>
      <c r="BG2506" s="142"/>
      <c r="BH2506" s="8"/>
      <c r="BI2506" s="8"/>
      <c r="BJ2506" s="8"/>
      <c r="BK2506" s="8"/>
      <c r="BL2506" s="122"/>
      <c r="BM2506" s="143"/>
      <c r="BN2506" s="143"/>
      <c r="BO2506" s="143"/>
      <c r="BP2506" s="143"/>
      <c r="BQ2506" s="144"/>
      <c r="BR2506" s="8"/>
      <c r="BS2506" s="8"/>
      <c r="BT2506" s="8"/>
      <c r="BU2506" s="8"/>
      <c r="BV2506" s="122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18" t="s">
        <v>5</v>
      </c>
      <c r="H2507" s="3">
        <v>2024</v>
      </c>
      <c r="I2507" s="20" t="s">
        <v>286</v>
      </c>
      <c r="J2507" s="185" t="s">
        <v>341</v>
      </c>
      <c r="K2507" s="185" t="s">
        <v>320</v>
      </c>
      <c r="L2507" s="187">
        <f t="shared" si="81"/>
        <v>0</v>
      </c>
      <c r="M2507" s="187">
        <f t="shared" si="82"/>
        <v>0</v>
      </c>
      <c r="N2507" s="186"/>
      <c r="O2507" s="53"/>
      <c r="P2507" s="53"/>
      <c r="Q2507" s="53"/>
      <c r="R2507" s="53"/>
      <c r="S2507" s="54"/>
      <c r="T2507" s="8"/>
      <c r="U2507" s="8"/>
      <c r="V2507" s="8"/>
      <c r="W2507" s="8"/>
      <c r="X2507" s="122"/>
      <c r="Y2507" s="135"/>
      <c r="Z2507" s="135"/>
      <c r="AA2507" s="135"/>
      <c r="AB2507" s="135"/>
      <c r="AC2507" s="136"/>
      <c r="AD2507" s="8"/>
      <c r="AE2507" s="8"/>
      <c r="AF2507" s="8"/>
      <c r="AG2507" s="8"/>
      <c r="AH2507" s="122"/>
      <c r="AI2507" s="137"/>
      <c r="AJ2507" s="137"/>
      <c r="AK2507" s="137"/>
      <c r="AL2507" s="137"/>
      <c r="AM2507" s="138"/>
      <c r="AN2507" s="8"/>
      <c r="AO2507" s="8"/>
      <c r="AP2507" s="8"/>
      <c r="AQ2507" s="8"/>
      <c r="AR2507" s="122"/>
      <c r="AS2507" s="139"/>
      <c r="AT2507" s="139"/>
      <c r="AU2507" s="139"/>
      <c r="AV2507" s="139"/>
      <c r="AW2507" s="140"/>
      <c r="AX2507" s="8"/>
      <c r="AY2507" s="8"/>
      <c r="AZ2507" s="8"/>
      <c r="BA2507" s="8"/>
      <c r="BB2507" s="122"/>
      <c r="BC2507" s="141"/>
      <c r="BD2507" s="141"/>
      <c r="BE2507" s="141"/>
      <c r="BF2507" s="141"/>
      <c r="BG2507" s="142"/>
      <c r="BH2507" s="8"/>
      <c r="BI2507" s="8"/>
      <c r="BJ2507" s="8"/>
      <c r="BK2507" s="8"/>
      <c r="BL2507" s="122"/>
      <c r="BM2507" s="143"/>
      <c r="BN2507" s="143"/>
      <c r="BO2507" s="143"/>
      <c r="BP2507" s="143"/>
      <c r="BQ2507" s="144"/>
      <c r="BR2507" s="8"/>
      <c r="BS2507" s="8"/>
      <c r="BT2507" s="8"/>
      <c r="BU2507" s="8"/>
      <c r="BV2507" s="122"/>
    </row>
    <row r="2508" spans="1:74" ht="28.8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18" t="s">
        <v>5</v>
      </c>
      <c r="H2508" s="3">
        <v>2024</v>
      </c>
      <c r="I2508" s="20" t="s">
        <v>286</v>
      </c>
      <c r="J2508" s="185" t="s">
        <v>342</v>
      </c>
      <c r="K2508" s="185" t="s">
        <v>320</v>
      </c>
      <c r="L2508" s="187">
        <f t="shared" si="81"/>
        <v>0</v>
      </c>
      <c r="M2508" s="187">
        <f t="shared" si="82"/>
        <v>0</v>
      </c>
      <c r="N2508" s="186"/>
      <c r="O2508" s="53"/>
      <c r="P2508" s="53"/>
      <c r="Q2508" s="53"/>
      <c r="R2508" s="53"/>
      <c r="S2508" s="54"/>
      <c r="T2508" s="8"/>
      <c r="U2508" s="8"/>
      <c r="V2508" s="8"/>
      <c r="W2508" s="8"/>
      <c r="X2508" s="122"/>
      <c r="Y2508" s="135"/>
      <c r="Z2508" s="135"/>
      <c r="AA2508" s="135"/>
      <c r="AB2508" s="135"/>
      <c r="AC2508" s="136"/>
      <c r="AD2508" s="8"/>
      <c r="AE2508" s="8"/>
      <c r="AF2508" s="8"/>
      <c r="AG2508" s="8"/>
      <c r="AH2508" s="122"/>
      <c r="AI2508" s="137"/>
      <c r="AJ2508" s="137"/>
      <c r="AK2508" s="137"/>
      <c r="AL2508" s="137"/>
      <c r="AM2508" s="138"/>
      <c r="AN2508" s="8"/>
      <c r="AO2508" s="8"/>
      <c r="AP2508" s="8"/>
      <c r="AQ2508" s="8"/>
      <c r="AR2508" s="122"/>
      <c r="AS2508" s="139"/>
      <c r="AT2508" s="139"/>
      <c r="AU2508" s="139"/>
      <c r="AV2508" s="139"/>
      <c r="AW2508" s="140"/>
      <c r="AX2508" s="8"/>
      <c r="AY2508" s="8"/>
      <c r="AZ2508" s="8"/>
      <c r="BA2508" s="8"/>
      <c r="BB2508" s="122"/>
      <c r="BC2508" s="141"/>
      <c r="BD2508" s="141"/>
      <c r="BE2508" s="141"/>
      <c r="BF2508" s="141"/>
      <c r="BG2508" s="142"/>
      <c r="BH2508" s="8"/>
      <c r="BI2508" s="8"/>
      <c r="BJ2508" s="8"/>
      <c r="BK2508" s="8"/>
      <c r="BL2508" s="122"/>
      <c r="BM2508" s="143"/>
      <c r="BN2508" s="143"/>
      <c r="BO2508" s="143"/>
      <c r="BP2508" s="143"/>
      <c r="BQ2508" s="144"/>
      <c r="BR2508" s="8"/>
      <c r="BS2508" s="8"/>
      <c r="BT2508" s="8"/>
      <c r="BU2508" s="8"/>
      <c r="BV2508" s="122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18" t="s">
        <v>5</v>
      </c>
      <c r="H2509" s="3">
        <v>2024</v>
      </c>
      <c r="I2509" s="20" t="s">
        <v>286</v>
      </c>
      <c r="J2509" s="185" t="s">
        <v>343</v>
      </c>
      <c r="K2509" s="185" t="s">
        <v>339</v>
      </c>
      <c r="L2509" s="187">
        <f t="shared" si="81"/>
        <v>0</v>
      </c>
      <c r="M2509" s="187">
        <f t="shared" si="82"/>
        <v>0</v>
      </c>
      <c r="N2509" s="186"/>
      <c r="O2509" s="53"/>
      <c r="P2509" s="53"/>
      <c r="Q2509" s="53"/>
      <c r="R2509" s="53"/>
      <c r="S2509" s="54"/>
      <c r="T2509" s="8"/>
      <c r="U2509" s="8"/>
      <c r="V2509" s="8"/>
      <c r="W2509" s="8"/>
      <c r="X2509" s="122"/>
      <c r="Y2509" s="135"/>
      <c r="Z2509" s="135"/>
      <c r="AA2509" s="135"/>
      <c r="AB2509" s="135"/>
      <c r="AC2509" s="136"/>
      <c r="AD2509" s="8"/>
      <c r="AE2509" s="8"/>
      <c r="AF2509" s="8"/>
      <c r="AG2509" s="8"/>
      <c r="AH2509" s="122"/>
      <c r="AI2509" s="137"/>
      <c r="AJ2509" s="137"/>
      <c r="AK2509" s="137"/>
      <c r="AL2509" s="137"/>
      <c r="AM2509" s="138"/>
      <c r="AN2509" s="8"/>
      <c r="AO2509" s="8"/>
      <c r="AP2509" s="8"/>
      <c r="AQ2509" s="8"/>
      <c r="AR2509" s="122"/>
      <c r="AS2509" s="139"/>
      <c r="AT2509" s="139"/>
      <c r="AU2509" s="139"/>
      <c r="AV2509" s="139"/>
      <c r="AW2509" s="140"/>
      <c r="AX2509" s="8"/>
      <c r="AY2509" s="8"/>
      <c r="AZ2509" s="8"/>
      <c r="BA2509" s="8"/>
      <c r="BB2509" s="122"/>
      <c r="BC2509" s="141"/>
      <c r="BD2509" s="141"/>
      <c r="BE2509" s="141"/>
      <c r="BF2509" s="141"/>
      <c r="BG2509" s="142"/>
      <c r="BH2509" s="8"/>
      <c r="BI2509" s="8"/>
      <c r="BJ2509" s="8"/>
      <c r="BK2509" s="8"/>
      <c r="BL2509" s="122"/>
      <c r="BM2509" s="143"/>
      <c r="BN2509" s="143"/>
      <c r="BO2509" s="143"/>
      <c r="BP2509" s="143"/>
      <c r="BQ2509" s="144"/>
      <c r="BR2509" s="8"/>
      <c r="BS2509" s="8"/>
      <c r="BT2509" s="8"/>
      <c r="BU2509" s="8"/>
      <c r="BV2509" s="122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18" t="s">
        <v>5</v>
      </c>
      <c r="H2510" s="3">
        <v>2024</v>
      </c>
      <c r="I2510" s="20" t="s">
        <v>288</v>
      </c>
      <c r="J2510" s="185" t="s">
        <v>344</v>
      </c>
      <c r="K2510" s="185" t="s">
        <v>318</v>
      </c>
      <c r="L2510" s="187">
        <f t="shared" si="81"/>
        <v>0</v>
      </c>
      <c r="M2510" s="187">
        <f t="shared" si="82"/>
        <v>0</v>
      </c>
      <c r="N2510" s="186"/>
      <c r="O2510" s="53"/>
      <c r="P2510" s="53"/>
      <c r="Q2510" s="53"/>
      <c r="R2510" s="53"/>
      <c r="S2510" s="54"/>
      <c r="T2510" s="8"/>
      <c r="U2510" s="8"/>
      <c r="V2510" s="8"/>
      <c r="W2510" s="8"/>
      <c r="X2510" s="122"/>
      <c r="Y2510" s="135"/>
      <c r="Z2510" s="135"/>
      <c r="AA2510" s="135"/>
      <c r="AB2510" s="135"/>
      <c r="AC2510" s="136"/>
      <c r="AD2510" s="8"/>
      <c r="AE2510" s="8"/>
      <c r="AF2510" s="8"/>
      <c r="AG2510" s="8"/>
      <c r="AH2510" s="122"/>
      <c r="AI2510" s="137"/>
      <c r="AJ2510" s="137"/>
      <c r="AK2510" s="137"/>
      <c r="AL2510" s="137"/>
      <c r="AM2510" s="138"/>
      <c r="AN2510" s="8"/>
      <c r="AO2510" s="8"/>
      <c r="AP2510" s="8"/>
      <c r="AQ2510" s="8"/>
      <c r="AR2510" s="122"/>
      <c r="AS2510" s="139"/>
      <c r="AT2510" s="139"/>
      <c r="AU2510" s="139"/>
      <c r="AV2510" s="139"/>
      <c r="AW2510" s="140"/>
      <c r="AX2510" s="8"/>
      <c r="AY2510" s="8"/>
      <c r="AZ2510" s="8"/>
      <c r="BA2510" s="8"/>
      <c r="BB2510" s="122"/>
      <c r="BC2510" s="141"/>
      <c r="BD2510" s="141"/>
      <c r="BE2510" s="141"/>
      <c r="BF2510" s="141"/>
      <c r="BG2510" s="142"/>
      <c r="BH2510" s="8"/>
      <c r="BI2510" s="8"/>
      <c r="BJ2510" s="8"/>
      <c r="BK2510" s="8"/>
      <c r="BL2510" s="122"/>
      <c r="BM2510" s="143"/>
      <c r="BN2510" s="143"/>
      <c r="BO2510" s="143"/>
      <c r="BP2510" s="143"/>
      <c r="BQ2510" s="144"/>
      <c r="BR2510" s="8"/>
      <c r="BS2510" s="8"/>
      <c r="BT2510" s="8"/>
      <c r="BU2510" s="8"/>
      <c r="BV2510" s="122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18" t="s">
        <v>5</v>
      </c>
      <c r="H2511" s="3">
        <v>2024</v>
      </c>
      <c r="I2511" s="20" t="s">
        <v>288</v>
      </c>
      <c r="J2511" s="184" t="s">
        <v>351</v>
      </c>
      <c r="K2511" s="184" t="s">
        <v>318</v>
      </c>
      <c r="L2511" s="187">
        <f t="shared" si="81"/>
        <v>0</v>
      </c>
      <c r="M2511" s="187">
        <f t="shared" si="82"/>
        <v>0</v>
      </c>
      <c r="N2511" s="186"/>
      <c r="O2511" s="53"/>
      <c r="P2511" s="53"/>
      <c r="Q2511" s="53"/>
      <c r="R2511" s="53"/>
      <c r="S2511" s="54"/>
      <c r="T2511" s="8"/>
      <c r="U2511" s="8"/>
      <c r="V2511" s="8"/>
      <c r="W2511" s="8"/>
      <c r="X2511" s="122"/>
      <c r="Y2511" s="135"/>
      <c r="Z2511" s="135"/>
      <c r="AA2511" s="135"/>
      <c r="AB2511" s="135"/>
      <c r="AC2511" s="136"/>
      <c r="AD2511" s="8"/>
      <c r="AE2511" s="8"/>
      <c r="AF2511" s="8"/>
      <c r="AG2511" s="8"/>
      <c r="AH2511" s="122"/>
      <c r="AI2511" s="137"/>
      <c r="AJ2511" s="137"/>
      <c r="AK2511" s="137"/>
      <c r="AL2511" s="137"/>
      <c r="AM2511" s="138"/>
      <c r="AN2511" s="8"/>
      <c r="AO2511" s="8"/>
      <c r="AP2511" s="8"/>
      <c r="AQ2511" s="8"/>
      <c r="AR2511" s="122"/>
      <c r="AS2511" s="139"/>
      <c r="AT2511" s="139"/>
      <c r="AU2511" s="139"/>
      <c r="AV2511" s="139"/>
      <c r="AW2511" s="140"/>
      <c r="AX2511" s="8"/>
      <c r="AY2511" s="8"/>
      <c r="AZ2511" s="8"/>
      <c r="BA2511" s="8"/>
      <c r="BB2511" s="122"/>
      <c r="BC2511" s="141"/>
      <c r="BD2511" s="141"/>
      <c r="BE2511" s="141"/>
      <c r="BF2511" s="141"/>
      <c r="BG2511" s="142"/>
      <c r="BH2511" s="8"/>
      <c r="BI2511" s="8"/>
      <c r="BJ2511" s="8"/>
      <c r="BK2511" s="8"/>
      <c r="BL2511" s="122"/>
      <c r="BM2511" s="143"/>
      <c r="BN2511" s="143"/>
      <c r="BO2511" s="143"/>
      <c r="BP2511" s="143"/>
      <c r="BQ2511" s="144"/>
      <c r="BR2511" s="8"/>
      <c r="BS2511" s="8"/>
      <c r="BT2511" s="8"/>
      <c r="BU2511" s="8"/>
      <c r="BV2511" s="122"/>
    </row>
    <row r="2512" spans="1:74" ht="28.8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18" t="s">
        <v>5</v>
      </c>
      <c r="H2512" s="3">
        <v>2024</v>
      </c>
      <c r="I2512" s="20" t="s">
        <v>288</v>
      </c>
      <c r="J2512" s="184" t="s">
        <v>352</v>
      </c>
      <c r="K2512" s="184" t="s">
        <v>321</v>
      </c>
      <c r="L2512" s="187">
        <f t="shared" si="81"/>
        <v>0</v>
      </c>
      <c r="M2512" s="187">
        <f t="shared" si="82"/>
        <v>0</v>
      </c>
      <c r="N2512" s="186"/>
      <c r="O2512" s="33"/>
      <c r="P2512" s="33"/>
      <c r="Q2512" s="33"/>
      <c r="R2512" s="33"/>
      <c r="S2512" s="42"/>
      <c r="T2512" s="2"/>
      <c r="U2512" s="2"/>
      <c r="V2512" s="2"/>
      <c r="W2512" s="2"/>
      <c r="X2512" s="55"/>
      <c r="Y2512" s="62"/>
      <c r="Z2512" s="62"/>
      <c r="AA2512" s="62"/>
      <c r="AB2512" s="62"/>
      <c r="AC2512" s="68"/>
      <c r="AD2512" s="2"/>
      <c r="AE2512" s="2"/>
      <c r="AF2512" s="2"/>
      <c r="AG2512" s="2"/>
      <c r="AH2512" s="55"/>
      <c r="AI2512" s="72"/>
      <c r="AJ2512" s="72"/>
      <c r="AK2512" s="72"/>
      <c r="AL2512" s="72"/>
      <c r="AM2512" s="80"/>
      <c r="AN2512" s="2"/>
      <c r="AO2512" s="2"/>
      <c r="AP2512" s="2"/>
      <c r="AQ2512" s="2"/>
      <c r="AR2512" s="55"/>
      <c r="AS2512" s="85"/>
      <c r="AT2512" s="85"/>
      <c r="AU2512" s="85"/>
      <c r="AV2512" s="85"/>
      <c r="AW2512" s="100"/>
      <c r="AX2512" s="2"/>
      <c r="AY2512" s="2"/>
      <c r="AZ2512" s="2"/>
      <c r="BA2512" s="2"/>
      <c r="BB2512" s="55"/>
      <c r="BC2512" s="105"/>
      <c r="BD2512" s="105"/>
      <c r="BE2512" s="105"/>
      <c r="BF2512" s="105"/>
      <c r="BG2512" s="109"/>
      <c r="BH2512" s="2"/>
      <c r="BI2512" s="2"/>
      <c r="BJ2512" s="2"/>
      <c r="BK2512" s="2"/>
      <c r="BL2512" s="55"/>
      <c r="BM2512" s="48"/>
      <c r="BN2512" s="48"/>
      <c r="BO2512" s="48"/>
      <c r="BP2512" s="48"/>
      <c r="BQ2512" s="117"/>
      <c r="BR2512" s="2"/>
      <c r="BS2512" s="2"/>
      <c r="BT2512" s="2"/>
      <c r="BU2512" s="2"/>
      <c r="BV2512" s="55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18" t="s">
        <v>5</v>
      </c>
      <c r="H2513" s="3">
        <v>2024</v>
      </c>
      <c r="I2513" s="20" t="s">
        <v>288</v>
      </c>
      <c r="J2513" s="184" t="s">
        <v>345</v>
      </c>
      <c r="K2513" s="184" t="s">
        <v>318</v>
      </c>
      <c r="L2513" s="187">
        <f t="shared" si="81"/>
        <v>0</v>
      </c>
      <c r="M2513" s="187">
        <f t="shared" si="82"/>
        <v>0</v>
      </c>
      <c r="N2513" s="186"/>
      <c r="O2513" s="34"/>
      <c r="P2513" s="33"/>
      <c r="Q2513" s="33"/>
      <c r="R2513" s="33"/>
      <c r="S2513" s="42"/>
      <c r="T2513" s="3"/>
      <c r="U2513" s="2"/>
      <c r="V2513" s="2"/>
      <c r="W2513" s="2"/>
      <c r="X2513" s="55"/>
      <c r="Y2513" s="64"/>
      <c r="Z2513" s="62"/>
      <c r="AA2513" s="62"/>
      <c r="AB2513" s="62"/>
      <c r="AC2513" s="68"/>
      <c r="AD2513" s="3"/>
      <c r="AE2513" s="2"/>
      <c r="AF2513" s="2"/>
      <c r="AG2513" s="2"/>
      <c r="AH2513" s="55"/>
      <c r="AI2513" s="73"/>
      <c r="AJ2513" s="72"/>
      <c r="AK2513" s="72"/>
      <c r="AL2513" s="72"/>
      <c r="AM2513" s="80"/>
      <c r="AN2513" s="3"/>
      <c r="AO2513" s="2"/>
      <c r="AP2513" s="2"/>
      <c r="AQ2513" s="2"/>
      <c r="AR2513" s="55"/>
      <c r="AS2513" s="86"/>
      <c r="AT2513" s="85"/>
      <c r="AU2513" s="85"/>
      <c r="AV2513" s="85"/>
      <c r="AW2513" s="100"/>
      <c r="AX2513" s="3"/>
      <c r="AY2513" s="2"/>
      <c r="AZ2513" s="2"/>
      <c r="BA2513" s="2"/>
      <c r="BB2513" s="55"/>
      <c r="BC2513" s="106"/>
      <c r="BD2513" s="105"/>
      <c r="BE2513" s="105"/>
      <c r="BF2513" s="105"/>
      <c r="BG2513" s="109"/>
      <c r="BH2513" s="3"/>
      <c r="BI2513" s="2"/>
      <c r="BJ2513" s="2"/>
      <c r="BK2513" s="2"/>
      <c r="BL2513" s="55"/>
      <c r="BM2513" s="49"/>
      <c r="BN2513" s="48"/>
      <c r="BO2513" s="48"/>
      <c r="BP2513" s="48"/>
      <c r="BQ2513" s="117"/>
      <c r="BR2513" s="3"/>
      <c r="BS2513" s="2"/>
      <c r="BT2513" s="2"/>
      <c r="BU2513" s="2"/>
      <c r="BV2513" s="55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18" t="s">
        <v>5</v>
      </c>
      <c r="H2514" s="3">
        <v>2024</v>
      </c>
      <c r="I2514" s="20" t="s">
        <v>289</v>
      </c>
      <c r="J2514" s="184" t="s">
        <v>268</v>
      </c>
      <c r="K2514" s="184" t="s">
        <v>318</v>
      </c>
      <c r="L2514" s="187">
        <f t="shared" si="81"/>
        <v>0.126</v>
      </c>
      <c r="M2514" s="187">
        <f t="shared" si="82"/>
        <v>250</v>
      </c>
      <c r="N2514" s="186" t="s">
        <v>517</v>
      </c>
      <c r="O2514" s="33"/>
      <c r="P2514" s="33"/>
      <c r="Q2514" s="33"/>
      <c r="R2514" s="33"/>
      <c r="S2514" s="42"/>
      <c r="T2514" s="2"/>
      <c r="U2514" s="2"/>
      <c r="V2514" s="2"/>
      <c r="W2514" s="2"/>
      <c r="X2514" s="55"/>
      <c r="Y2514" s="62"/>
      <c r="Z2514" s="62"/>
      <c r="AA2514" s="62"/>
      <c r="AB2514" s="62"/>
      <c r="AC2514" s="68"/>
      <c r="AD2514" s="2"/>
      <c r="AE2514" s="2"/>
      <c r="AF2514" s="2"/>
      <c r="AG2514" s="2"/>
      <c r="AH2514" s="55"/>
      <c r="AI2514" s="72"/>
      <c r="AJ2514" s="72"/>
      <c r="AK2514" s="72"/>
      <c r="AL2514" s="72"/>
      <c r="AM2514" s="80"/>
      <c r="AN2514" s="2"/>
      <c r="AO2514" s="2"/>
      <c r="AP2514" s="2"/>
      <c r="AQ2514" s="2"/>
      <c r="AR2514" s="55"/>
      <c r="AS2514" s="85"/>
      <c r="AT2514" s="85"/>
      <c r="AU2514" s="85"/>
      <c r="AV2514" s="85"/>
      <c r="AW2514" s="100"/>
      <c r="AX2514" s="2"/>
      <c r="AY2514" s="2"/>
      <c r="AZ2514" s="2"/>
      <c r="BA2514" s="2"/>
      <c r="BB2514" s="55"/>
      <c r="BC2514" s="105"/>
      <c r="BD2514" s="105"/>
      <c r="BE2514" s="105"/>
      <c r="BF2514" s="105"/>
      <c r="BG2514" s="109"/>
      <c r="BH2514" s="2"/>
      <c r="BI2514" s="2"/>
      <c r="BJ2514" s="2"/>
      <c r="BK2514" s="2"/>
      <c r="BL2514" s="55"/>
      <c r="BM2514" s="48"/>
      <c r="BN2514" s="48"/>
      <c r="BO2514" s="48"/>
      <c r="BP2514" s="48"/>
      <c r="BQ2514" s="117"/>
      <c r="BR2514" s="2" t="s">
        <v>517</v>
      </c>
      <c r="BS2514" s="2"/>
      <c r="BT2514" s="2"/>
      <c r="BU2514" s="2">
        <v>0.126</v>
      </c>
      <c r="BV2514" s="55">
        <v>250</v>
      </c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18" t="s">
        <v>5</v>
      </c>
      <c r="H2515" s="3">
        <v>2024</v>
      </c>
      <c r="I2515" s="20" t="s">
        <v>289</v>
      </c>
      <c r="J2515" s="184" t="s">
        <v>292</v>
      </c>
      <c r="K2515" s="184" t="s">
        <v>318</v>
      </c>
      <c r="L2515" s="187">
        <f t="shared" si="81"/>
        <v>0</v>
      </c>
      <c r="M2515" s="187">
        <f t="shared" si="82"/>
        <v>0</v>
      </c>
      <c r="N2515" s="186"/>
      <c r="O2515" s="33"/>
      <c r="P2515" s="33"/>
      <c r="Q2515" s="33"/>
      <c r="R2515" s="33"/>
      <c r="S2515" s="42"/>
      <c r="T2515" s="2"/>
      <c r="U2515" s="2"/>
      <c r="V2515" s="2"/>
      <c r="W2515" s="2"/>
      <c r="X2515" s="55"/>
      <c r="Y2515" s="62"/>
      <c r="Z2515" s="62"/>
      <c r="AA2515" s="62"/>
      <c r="AB2515" s="62"/>
      <c r="AC2515" s="68"/>
      <c r="AD2515" s="2"/>
      <c r="AE2515" s="2"/>
      <c r="AF2515" s="2"/>
      <c r="AG2515" s="2"/>
      <c r="AH2515" s="55"/>
      <c r="AI2515" s="72"/>
      <c r="AJ2515" s="72"/>
      <c r="AK2515" s="72"/>
      <c r="AL2515" s="72"/>
      <c r="AM2515" s="80"/>
      <c r="AN2515" s="2"/>
      <c r="AO2515" s="2"/>
      <c r="AP2515" s="2"/>
      <c r="AQ2515" s="2"/>
      <c r="AR2515" s="55"/>
      <c r="AS2515" s="85"/>
      <c r="AT2515" s="85"/>
      <c r="AU2515" s="85"/>
      <c r="AV2515" s="85"/>
      <c r="AW2515" s="100"/>
      <c r="AX2515" s="2"/>
      <c r="AY2515" s="2"/>
      <c r="AZ2515" s="2"/>
      <c r="BA2515" s="2"/>
      <c r="BB2515" s="55"/>
      <c r="BC2515" s="105"/>
      <c r="BD2515" s="105"/>
      <c r="BE2515" s="105"/>
      <c r="BF2515" s="105"/>
      <c r="BG2515" s="109"/>
      <c r="BH2515" s="2"/>
      <c r="BI2515" s="2"/>
      <c r="BJ2515" s="2"/>
      <c r="BK2515" s="2"/>
      <c r="BL2515" s="55"/>
      <c r="BM2515" s="48"/>
      <c r="BN2515" s="48"/>
      <c r="BO2515" s="48"/>
      <c r="BP2515" s="48"/>
      <c r="BQ2515" s="117"/>
      <c r="BR2515" s="2"/>
      <c r="BS2515" s="2"/>
      <c r="BT2515" s="2"/>
      <c r="BU2515" s="2"/>
      <c r="BV2515" s="55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18" t="s">
        <v>5</v>
      </c>
      <c r="H2516" s="3">
        <v>2024</v>
      </c>
      <c r="I2516" s="20" t="s">
        <v>285</v>
      </c>
      <c r="J2516" s="184" t="s">
        <v>293</v>
      </c>
      <c r="K2516" s="184" t="s">
        <v>318</v>
      </c>
      <c r="L2516" s="187">
        <f t="shared" si="81"/>
        <v>0</v>
      </c>
      <c r="M2516" s="187">
        <f t="shared" si="82"/>
        <v>0</v>
      </c>
      <c r="N2516" s="186"/>
      <c r="O2516" s="33"/>
      <c r="P2516" s="33"/>
      <c r="Q2516" s="33"/>
      <c r="R2516" s="34"/>
      <c r="S2516" s="42"/>
      <c r="T2516" s="2"/>
      <c r="U2516" s="2"/>
      <c r="V2516" s="2"/>
      <c r="W2516" s="3"/>
      <c r="X2516" s="55"/>
      <c r="Y2516" s="62"/>
      <c r="Z2516" s="62"/>
      <c r="AA2516" s="62"/>
      <c r="AB2516" s="64"/>
      <c r="AC2516" s="68"/>
      <c r="AD2516" s="2"/>
      <c r="AE2516" s="2"/>
      <c r="AF2516" s="2"/>
      <c r="AG2516" s="3"/>
      <c r="AH2516" s="55"/>
      <c r="AI2516" s="72"/>
      <c r="AJ2516" s="72"/>
      <c r="AK2516" s="72"/>
      <c r="AL2516" s="73"/>
      <c r="AM2516" s="80"/>
      <c r="AN2516" s="2"/>
      <c r="AO2516" s="2"/>
      <c r="AP2516" s="2"/>
      <c r="AQ2516" s="3"/>
      <c r="AR2516" s="55"/>
      <c r="AS2516" s="85"/>
      <c r="AT2516" s="85"/>
      <c r="AU2516" s="85"/>
      <c r="AV2516" s="86"/>
      <c r="AW2516" s="100"/>
      <c r="AX2516" s="2"/>
      <c r="AY2516" s="2"/>
      <c r="AZ2516" s="2"/>
      <c r="BA2516" s="3"/>
      <c r="BB2516" s="55"/>
      <c r="BC2516" s="105"/>
      <c r="BD2516" s="105"/>
      <c r="BE2516" s="105"/>
      <c r="BF2516" s="106"/>
      <c r="BG2516" s="109"/>
      <c r="BH2516" s="2"/>
      <c r="BI2516" s="2"/>
      <c r="BJ2516" s="2"/>
      <c r="BK2516" s="3"/>
      <c r="BL2516" s="55"/>
      <c r="BM2516" s="48"/>
      <c r="BN2516" s="48"/>
      <c r="BO2516" s="48"/>
      <c r="BP2516" s="49"/>
      <c r="BQ2516" s="117"/>
      <c r="BR2516" s="2"/>
      <c r="BS2516" s="2"/>
      <c r="BT2516" s="2"/>
      <c r="BU2516" s="3"/>
      <c r="BV2516" s="55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18" t="s">
        <v>5</v>
      </c>
      <c r="H2517" s="3">
        <v>2024</v>
      </c>
      <c r="I2517" s="20" t="s">
        <v>287</v>
      </c>
      <c r="J2517" s="184" t="s">
        <v>269</v>
      </c>
      <c r="K2517" s="184" t="s">
        <v>320</v>
      </c>
      <c r="L2517" s="187">
        <f t="shared" si="81"/>
        <v>0</v>
      </c>
      <c r="M2517" s="187">
        <f t="shared" si="82"/>
        <v>0</v>
      </c>
      <c r="N2517" s="186"/>
      <c r="O2517" s="33"/>
      <c r="P2517" s="33"/>
      <c r="Q2517" s="33"/>
      <c r="R2517" s="33"/>
      <c r="S2517" s="42"/>
      <c r="T2517" s="2"/>
      <c r="U2517" s="2"/>
      <c r="V2517" s="2"/>
      <c r="W2517" s="2"/>
      <c r="X2517" s="55"/>
      <c r="Y2517" s="62"/>
      <c r="Z2517" s="62"/>
      <c r="AA2517" s="62"/>
      <c r="AB2517" s="64"/>
      <c r="AC2517" s="68"/>
      <c r="AD2517" s="2"/>
      <c r="AE2517" s="2"/>
      <c r="AF2517" s="2"/>
      <c r="AG2517" s="2"/>
      <c r="AH2517" s="55"/>
      <c r="AI2517" s="72"/>
      <c r="AJ2517" s="72"/>
      <c r="AK2517" s="72"/>
      <c r="AL2517" s="72"/>
      <c r="AM2517" s="80"/>
      <c r="AN2517" s="2"/>
      <c r="AO2517" s="2"/>
      <c r="AP2517" s="2"/>
      <c r="AQ2517" s="2"/>
      <c r="AR2517" s="55"/>
      <c r="AS2517" s="85"/>
      <c r="AT2517" s="85"/>
      <c r="AU2517" s="85"/>
      <c r="AV2517" s="85"/>
      <c r="AW2517" s="100"/>
      <c r="AX2517" s="2"/>
      <c r="AY2517" s="2"/>
      <c r="AZ2517" s="2"/>
      <c r="BA2517" s="2"/>
      <c r="BB2517" s="55"/>
      <c r="BC2517" s="105"/>
      <c r="BD2517" s="105"/>
      <c r="BE2517" s="105"/>
      <c r="BF2517" s="105"/>
      <c r="BG2517" s="109"/>
      <c r="BH2517" s="2"/>
      <c r="BI2517" s="2"/>
      <c r="BJ2517" s="2"/>
      <c r="BK2517" s="2"/>
      <c r="BL2517" s="55"/>
      <c r="BM2517" s="48"/>
      <c r="BN2517" s="48"/>
      <c r="BO2517" s="48"/>
      <c r="BP2517" s="48"/>
      <c r="BQ2517" s="117"/>
      <c r="BR2517" s="2"/>
      <c r="BS2517" s="2"/>
      <c r="BT2517" s="2"/>
      <c r="BU2517" s="2"/>
      <c r="BV2517" s="55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18" t="s">
        <v>5</v>
      </c>
      <c r="H2518" s="3">
        <v>2024</v>
      </c>
      <c r="I2518" s="20" t="s">
        <v>287</v>
      </c>
      <c r="J2518" s="184" t="s">
        <v>270</v>
      </c>
      <c r="K2518" s="184" t="s">
        <v>320</v>
      </c>
      <c r="L2518" s="187">
        <f t="shared" si="81"/>
        <v>0</v>
      </c>
      <c r="M2518" s="187">
        <f t="shared" si="82"/>
        <v>0</v>
      </c>
      <c r="N2518" s="186"/>
      <c r="O2518" s="33"/>
      <c r="P2518" s="33"/>
      <c r="Q2518" s="33"/>
      <c r="R2518" s="33"/>
      <c r="S2518" s="42"/>
      <c r="T2518" s="2"/>
      <c r="U2518" s="2"/>
      <c r="V2518" s="2"/>
      <c r="W2518" s="2"/>
      <c r="X2518" s="55"/>
      <c r="Y2518" s="62"/>
      <c r="Z2518" s="62"/>
      <c r="AA2518" s="62"/>
      <c r="AB2518" s="62"/>
      <c r="AC2518" s="68"/>
      <c r="AD2518" s="2"/>
      <c r="AE2518" s="2"/>
      <c r="AF2518" s="2"/>
      <c r="AG2518" s="2"/>
      <c r="AH2518" s="55"/>
      <c r="AI2518" s="72"/>
      <c r="AJ2518" s="72"/>
      <c r="AK2518" s="72"/>
      <c r="AL2518" s="72"/>
      <c r="AM2518" s="80"/>
      <c r="AN2518" s="2"/>
      <c r="AO2518" s="2"/>
      <c r="AP2518" s="2"/>
      <c r="AQ2518" s="2"/>
      <c r="AR2518" s="55"/>
      <c r="AS2518" s="85"/>
      <c r="AT2518" s="85"/>
      <c r="AU2518" s="85"/>
      <c r="AV2518" s="85"/>
      <c r="AW2518" s="100"/>
      <c r="AX2518" s="2"/>
      <c r="AY2518" s="2"/>
      <c r="AZ2518" s="2"/>
      <c r="BA2518" s="2"/>
      <c r="BB2518" s="55"/>
      <c r="BC2518" s="105"/>
      <c r="BD2518" s="105"/>
      <c r="BE2518" s="105"/>
      <c r="BF2518" s="105"/>
      <c r="BG2518" s="109"/>
      <c r="BH2518" s="2"/>
      <c r="BI2518" s="2"/>
      <c r="BJ2518" s="2"/>
      <c r="BK2518" s="2"/>
      <c r="BL2518" s="55"/>
      <c r="BM2518" s="48"/>
      <c r="BN2518" s="48"/>
      <c r="BO2518" s="48"/>
      <c r="BP2518" s="48"/>
      <c r="BQ2518" s="117"/>
      <c r="BR2518" s="2"/>
      <c r="BS2518" s="2"/>
      <c r="BT2518" s="2"/>
      <c r="BU2518" s="2"/>
      <c r="BV2518" s="55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18" t="s">
        <v>5</v>
      </c>
      <c r="H2519" s="3">
        <v>2024</v>
      </c>
      <c r="I2519" s="20" t="s">
        <v>290</v>
      </c>
      <c r="J2519" s="184" t="s">
        <v>271</v>
      </c>
      <c r="K2519" s="184" t="s">
        <v>321</v>
      </c>
      <c r="L2519" s="187">
        <f t="shared" si="81"/>
        <v>0</v>
      </c>
      <c r="M2519" s="187">
        <f t="shared" si="82"/>
        <v>0</v>
      </c>
      <c r="N2519" s="186"/>
      <c r="O2519" s="33"/>
      <c r="P2519" s="33"/>
      <c r="Q2519" s="33"/>
      <c r="R2519" s="33"/>
      <c r="S2519" s="42"/>
      <c r="T2519" s="2"/>
      <c r="U2519" s="2"/>
      <c r="V2519" s="2"/>
      <c r="W2519" s="2"/>
      <c r="X2519" s="55"/>
      <c r="Y2519" s="62"/>
      <c r="Z2519" s="62"/>
      <c r="AA2519" s="62"/>
      <c r="AB2519" s="62"/>
      <c r="AC2519" s="68"/>
      <c r="AD2519" s="2"/>
      <c r="AE2519" s="2"/>
      <c r="AF2519" s="2"/>
      <c r="AG2519" s="2"/>
      <c r="AH2519" s="55"/>
      <c r="AI2519" s="72"/>
      <c r="AJ2519" s="72"/>
      <c r="AK2519" s="72"/>
      <c r="AL2519" s="72"/>
      <c r="AM2519" s="80"/>
      <c r="AN2519" s="2"/>
      <c r="AO2519" s="2"/>
      <c r="AP2519" s="2"/>
      <c r="AQ2519" s="2"/>
      <c r="AR2519" s="55"/>
      <c r="AS2519" s="85"/>
      <c r="AT2519" s="85"/>
      <c r="AU2519" s="85"/>
      <c r="AV2519" s="85"/>
      <c r="AW2519" s="100"/>
      <c r="AX2519" s="2"/>
      <c r="AY2519" s="2"/>
      <c r="AZ2519" s="2"/>
      <c r="BA2519" s="2"/>
      <c r="BB2519" s="55"/>
      <c r="BC2519" s="105"/>
      <c r="BD2519" s="105"/>
      <c r="BE2519" s="105"/>
      <c r="BF2519" s="105"/>
      <c r="BG2519" s="109"/>
      <c r="BH2519" s="2"/>
      <c r="BI2519" s="2"/>
      <c r="BJ2519" s="2"/>
      <c r="BK2519" s="2"/>
      <c r="BL2519" s="55"/>
      <c r="BM2519" s="48"/>
      <c r="BN2519" s="48"/>
      <c r="BO2519" s="48"/>
      <c r="BP2519" s="48"/>
      <c r="BQ2519" s="117"/>
      <c r="BR2519" s="2"/>
      <c r="BS2519" s="2"/>
      <c r="BT2519" s="2"/>
      <c r="BU2519" s="2"/>
      <c r="BV2519" s="55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18" t="s">
        <v>5</v>
      </c>
      <c r="H2520" s="3">
        <v>2024</v>
      </c>
      <c r="I2520" s="20" t="s">
        <v>284</v>
      </c>
      <c r="J2520" s="184" t="s">
        <v>294</v>
      </c>
      <c r="K2520" s="184" t="s">
        <v>320</v>
      </c>
      <c r="L2520" s="187">
        <f t="shared" si="81"/>
        <v>0</v>
      </c>
      <c r="M2520" s="187">
        <f t="shared" si="82"/>
        <v>0</v>
      </c>
      <c r="N2520" s="186"/>
      <c r="O2520" s="33"/>
      <c r="P2520" s="33"/>
      <c r="Q2520" s="33"/>
      <c r="R2520" s="33"/>
      <c r="S2520" s="42"/>
      <c r="T2520" s="2"/>
      <c r="U2520" s="2"/>
      <c r="V2520" s="2"/>
      <c r="W2520" s="2"/>
      <c r="X2520" s="55"/>
      <c r="Y2520" s="62"/>
      <c r="Z2520" s="62"/>
      <c r="AA2520" s="62"/>
      <c r="AB2520" s="62"/>
      <c r="AC2520" s="68"/>
      <c r="AD2520" s="2"/>
      <c r="AE2520" s="2"/>
      <c r="AF2520" s="2"/>
      <c r="AG2520" s="2"/>
      <c r="AH2520" s="55"/>
      <c r="AI2520" s="72"/>
      <c r="AJ2520" s="72"/>
      <c r="AK2520" s="72"/>
      <c r="AL2520" s="72"/>
      <c r="AM2520" s="80"/>
      <c r="AN2520" s="2"/>
      <c r="AO2520" s="2"/>
      <c r="AP2520" s="2"/>
      <c r="AQ2520" s="2"/>
      <c r="AR2520" s="55"/>
      <c r="AS2520" s="85"/>
      <c r="AT2520" s="85"/>
      <c r="AU2520" s="85"/>
      <c r="AV2520" s="85"/>
      <c r="AW2520" s="100"/>
      <c r="AX2520" s="2"/>
      <c r="AY2520" s="2"/>
      <c r="AZ2520" s="2"/>
      <c r="BA2520" s="2"/>
      <c r="BB2520" s="55"/>
      <c r="BC2520" s="105"/>
      <c r="BD2520" s="105"/>
      <c r="BE2520" s="105"/>
      <c r="BF2520" s="105"/>
      <c r="BG2520" s="109"/>
      <c r="BH2520" s="2"/>
      <c r="BI2520" s="2"/>
      <c r="BJ2520" s="2"/>
      <c r="BK2520" s="2"/>
      <c r="BL2520" s="55"/>
      <c r="BM2520" s="48"/>
      <c r="BN2520" s="48"/>
      <c r="BO2520" s="48"/>
      <c r="BP2520" s="48"/>
      <c r="BQ2520" s="117"/>
      <c r="BR2520" s="2"/>
      <c r="BS2520" s="2"/>
      <c r="BT2520" s="2"/>
      <c r="BU2520" s="2"/>
      <c r="BV2520" s="55"/>
    </row>
    <row r="2521" spans="1:74" ht="28.8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18" t="s">
        <v>5</v>
      </c>
      <c r="H2521" s="3">
        <v>2024</v>
      </c>
      <c r="I2521" s="20" t="s">
        <v>284</v>
      </c>
      <c r="J2521" s="184" t="s">
        <v>346</v>
      </c>
      <c r="K2521" s="184" t="s">
        <v>320</v>
      </c>
      <c r="L2521" s="187">
        <f t="shared" si="81"/>
        <v>0</v>
      </c>
      <c r="M2521" s="187">
        <f t="shared" si="82"/>
        <v>0</v>
      </c>
      <c r="N2521" s="186"/>
      <c r="O2521" s="33"/>
      <c r="P2521" s="33"/>
      <c r="Q2521" s="33"/>
      <c r="R2521" s="33"/>
      <c r="S2521" s="42"/>
      <c r="T2521" s="2"/>
      <c r="U2521" s="2"/>
      <c r="V2521" s="2"/>
      <c r="W2521" s="2"/>
      <c r="X2521" s="55"/>
      <c r="Y2521" s="62"/>
      <c r="Z2521" s="62"/>
      <c r="AA2521" s="62"/>
      <c r="AB2521" s="62"/>
      <c r="AC2521" s="68"/>
      <c r="AD2521" s="2"/>
      <c r="AE2521" s="2"/>
      <c r="AF2521" s="2"/>
      <c r="AG2521" s="2"/>
      <c r="AH2521" s="55"/>
      <c r="AI2521" s="72"/>
      <c r="AJ2521" s="72"/>
      <c r="AK2521" s="72"/>
      <c r="AL2521" s="72"/>
      <c r="AM2521" s="80"/>
      <c r="AN2521" s="2"/>
      <c r="AO2521" s="2"/>
      <c r="AP2521" s="2"/>
      <c r="AQ2521" s="2"/>
      <c r="AR2521" s="55"/>
      <c r="AS2521" s="85"/>
      <c r="AT2521" s="85"/>
      <c r="AU2521" s="85"/>
      <c r="AV2521" s="85"/>
      <c r="AW2521" s="100"/>
      <c r="AX2521" s="2"/>
      <c r="AY2521" s="2"/>
      <c r="AZ2521" s="2"/>
      <c r="BA2521" s="2"/>
      <c r="BB2521" s="55"/>
      <c r="BC2521" s="105"/>
      <c r="BD2521" s="105"/>
      <c r="BE2521" s="105"/>
      <c r="BF2521" s="105"/>
      <c r="BG2521" s="109"/>
      <c r="BH2521" s="2"/>
      <c r="BI2521" s="2"/>
      <c r="BJ2521" s="2"/>
      <c r="BK2521" s="2"/>
      <c r="BL2521" s="55"/>
      <c r="BM2521" s="48"/>
      <c r="BN2521" s="48"/>
      <c r="BO2521" s="48"/>
      <c r="BP2521" s="48"/>
      <c r="BQ2521" s="117"/>
      <c r="BR2521" s="2"/>
      <c r="BS2521" s="2"/>
      <c r="BT2521" s="2"/>
      <c r="BU2521" s="2"/>
      <c r="BV2521" s="55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18" t="s">
        <v>5</v>
      </c>
      <c r="H2522" s="3">
        <v>2024</v>
      </c>
      <c r="I2522" s="20" t="s">
        <v>284</v>
      </c>
      <c r="J2522" s="184" t="s">
        <v>295</v>
      </c>
      <c r="K2522" s="184" t="s">
        <v>320</v>
      </c>
      <c r="L2522" s="187">
        <f t="shared" si="81"/>
        <v>0</v>
      </c>
      <c r="M2522" s="187">
        <f t="shared" si="82"/>
        <v>0</v>
      </c>
      <c r="N2522" s="186"/>
      <c r="O2522" s="33"/>
      <c r="P2522" s="33"/>
      <c r="Q2522" s="33"/>
      <c r="R2522" s="33"/>
      <c r="S2522" s="42"/>
      <c r="T2522" s="2"/>
      <c r="U2522" s="2"/>
      <c r="V2522" s="2"/>
      <c r="W2522" s="2"/>
      <c r="X2522" s="55"/>
      <c r="Y2522" s="62"/>
      <c r="Z2522" s="62"/>
      <c r="AA2522" s="62"/>
      <c r="AB2522" s="62"/>
      <c r="AC2522" s="68"/>
      <c r="AD2522" s="2"/>
      <c r="AE2522" s="2"/>
      <c r="AF2522" s="2"/>
      <c r="AG2522" s="2"/>
      <c r="AH2522" s="55"/>
      <c r="AI2522" s="72"/>
      <c r="AJ2522" s="72"/>
      <c r="AK2522" s="72"/>
      <c r="AL2522" s="72"/>
      <c r="AM2522" s="80"/>
      <c r="AN2522" s="2"/>
      <c r="AO2522" s="2"/>
      <c r="AP2522" s="2"/>
      <c r="AQ2522" s="2"/>
      <c r="AR2522" s="55"/>
      <c r="AS2522" s="85"/>
      <c r="AT2522" s="85"/>
      <c r="AU2522" s="85"/>
      <c r="AV2522" s="85"/>
      <c r="AW2522" s="100"/>
      <c r="AX2522" s="2"/>
      <c r="AY2522" s="2"/>
      <c r="AZ2522" s="2"/>
      <c r="BA2522" s="2"/>
      <c r="BB2522" s="55"/>
      <c r="BC2522" s="105"/>
      <c r="BD2522" s="105"/>
      <c r="BE2522" s="105"/>
      <c r="BF2522" s="105"/>
      <c r="BG2522" s="109"/>
      <c r="BH2522" s="2"/>
      <c r="BI2522" s="2"/>
      <c r="BJ2522" s="2"/>
      <c r="BK2522" s="2"/>
      <c r="BL2522" s="55"/>
      <c r="BM2522" s="48"/>
      <c r="BN2522" s="48"/>
      <c r="BO2522" s="48"/>
      <c r="BP2522" s="48"/>
      <c r="BQ2522" s="117"/>
      <c r="BR2522" s="2"/>
      <c r="BS2522" s="2"/>
      <c r="BT2522" s="2"/>
      <c r="BU2522" s="2"/>
      <c r="BV2522" s="55"/>
    </row>
    <row r="2523" spans="1:74" ht="28.8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18" t="s">
        <v>5</v>
      </c>
      <c r="H2523" s="3">
        <v>2024</v>
      </c>
      <c r="I2523" s="20" t="s">
        <v>290</v>
      </c>
      <c r="J2523" s="184" t="s">
        <v>299</v>
      </c>
      <c r="K2523" s="184" t="s">
        <v>318</v>
      </c>
      <c r="L2523" s="187">
        <f t="shared" si="81"/>
        <v>0</v>
      </c>
      <c r="M2523" s="187">
        <f t="shared" si="82"/>
        <v>0</v>
      </c>
      <c r="N2523" s="186"/>
      <c r="O2523" s="33"/>
      <c r="P2523" s="33"/>
      <c r="Q2523" s="33"/>
      <c r="R2523" s="33"/>
      <c r="S2523" s="42"/>
      <c r="T2523" s="2"/>
      <c r="U2523" s="2"/>
      <c r="V2523" s="2"/>
      <c r="W2523" s="2"/>
      <c r="X2523" s="55"/>
      <c r="Y2523" s="62"/>
      <c r="Z2523" s="62"/>
      <c r="AA2523" s="62"/>
      <c r="AB2523" s="62"/>
      <c r="AC2523" s="68"/>
      <c r="AD2523" s="2"/>
      <c r="AE2523" s="2"/>
      <c r="AF2523" s="2"/>
      <c r="AG2523" s="2"/>
      <c r="AH2523" s="55"/>
      <c r="AI2523" s="72"/>
      <c r="AJ2523" s="72"/>
      <c r="AK2523" s="72"/>
      <c r="AL2523" s="72"/>
      <c r="AM2523" s="80"/>
      <c r="AN2523" s="2"/>
      <c r="AO2523" s="2"/>
      <c r="AP2523" s="2"/>
      <c r="AQ2523" s="2"/>
      <c r="AR2523" s="55"/>
      <c r="AS2523" s="85"/>
      <c r="AT2523" s="85"/>
      <c r="AU2523" s="85"/>
      <c r="AV2523" s="85"/>
      <c r="AW2523" s="100"/>
      <c r="AX2523" s="2"/>
      <c r="AY2523" s="2"/>
      <c r="AZ2523" s="2"/>
      <c r="BA2523" s="2"/>
      <c r="BB2523" s="55"/>
      <c r="BC2523" s="105"/>
      <c r="BD2523" s="105"/>
      <c r="BE2523" s="105"/>
      <c r="BF2523" s="105"/>
      <c r="BG2523" s="109"/>
      <c r="BH2523" s="2"/>
      <c r="BI2523" s="2"/>
      <c r="BJ2523" s="2"/>
      <c r="BK2523" s="2"/>
      <c r="BL2523" s="55"/>
      <c r="BM2523" s="48"/>
      <c r="BN2523" s="48"/>
      <c r="BO2523" s="48"/>
      <c r="BP2523" s="48"/>
      <c r="BQ2523" s="117"/>
      <c r="BR2523" s="2"/>
      <c r="BS2523" s="2"/>
      <c r="BT2523" s="2"/>
      <c r="BU2523" s="2"/>
      <c r="BV2523" s="55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18" t="s">
        <v>5</v>
      </c>
      <c r="H2524" s="3">
        <v>2024</v>
      </c>
      <c r="I2524" s="20" t="s">
        <v>315</v>
      </c>
      <c r="J2524" s="184" t="s">
        <v>347</v>
      </c>
      <c r="K2524" s="184" t="s">
        <v>320</v>
      </c>
      <c r="L2524" s="187">
        <f t="shared" si="81"/>
        <v>0</v>
      </c>
      <c r="M2524" s="187">
        <f t="shared" si="82"/>
        <v>0</v>
      </c>
      <c r="N2524" s="186"/>
      <c r="O2524" s="33"/>
      <c r="P2524" s="33"/>
      <c r="Q2524" s="33"/>
      <c r="R2524" s="33"/>
      <c r="S2524" s="42"/>
      <c r="T2524" s="2"/>
      <c r="U2524" s="2"/>
      <c r="V2524" s="2"/>
      <c r="W2524" s="2"/>
      <c r="X2524" s="55"/>
      <c r="Y2524" s="62"/>
      <c r="Z2524" s="62"/>
      <c r="AA2524" s="62"/>
      <c r="AB2524" s="62"/>
      <c r="AC2524" s="68"/>
      <c r="AD2524" s="2"/>
      <c r="AE2524" s="2"/>
      <c r="AF2524" s="2"/>
      <c r="AG2524" s="2"/>
      <c r="AH2524" s="55"/>
      <c r="AI2524" s="72"/>
      <c r="AJ2524" s="72"/>
      <c r="AK2524" s="72"/>
      <c r="AL2524" s="72"/>
      <c r="AM2524" s="80"/>
      <c r="AN2524" s="2"/>
      <c r="AO2524" s="2"/>
      <c r="AP2524" s="2"/>
      <c r="AQ2524" s="2"/>
      <c r="AR2524" s="55"/>
      <c r="AS2524" s="85"/>
      <c r="AT2524" s="85"/>
      <c r="AU2524" s="85"/>
      <c r="AV2524" s="85"/>
      <c r="AW2524" s="100"/>
      <c r="AX2524" s="2"/>
      <c r="AY2524" s="2"/>
      <c r="AZ2524" s="2"/>
      <c r="BA2524" s="2"/>
      <c r="BB2524" s="55"/>
      <c r="BC2524" s="105"/>
      <c r="BD2524" s="105"/>
      <c r="BE2524" s="105"/>
      <c r="BF2524" s="105"/>
      <c r="BG2524" s="109"/>
      <c r="BH2524" s="2"/>
      <c r="BI2524" s="2"/>
      <c r="BJ2524" s="2"/>
      <c r="BK2524" s="2"/>
      <c r="BL2524" s="55"/>
      <c r="BM2524" s="48"/>
      <c r="BN2524" s="48"/>
      <c r="BO2524" s="48"/>
      <c r="BP2524" s="48"/>
      <c r="BQ2524" s="117"/>
      <c r="BR2524" s="2"/>
      <c r="BS2524" s="2"/>
      <c r="BT2524" s="2"/>
      <c r="BU2524" s="2"/>
      <c r="BV2524" s="55"/>
    </row>
    <row r="2525" spans="1:74" ht="28.8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18" t="s">
        <v>5</v>
      </c>
      <c r="H2525" s="3">
        <v>2024</v>
      </c>
      <c r="I2525" s="20" t="s">
        <v>315</v>
      </c>
      <c r="J2525" s="184" t="s">
        <v>296</v>
      </c>
      <c r="K2525" s="184" t="s">
        <v>321</v>
      </c>
      <c r="L2525" s="187">
        <f t="shared" si="81"/>
        <v>0</v>
      </c>
      <c r="M2525" s="187">
        <f t="shared" si="82"/>
        <v>0</v>
      </c>
      <c r="N2525" s="186"/>
      <c r="O2525" s="33"/>
      <c r="P2525" s="33"/>
      <c r="Q2525" s="33"/>
      <c r="R2525" s="33"/>
      <c r="S2525" s="42"/>
      <c r="T2525" s="2"/>
      <c r="U2525" s="2"/>
      <c r="V2525" s="2"/>
      <c r="W2525" s="2"/>
      <c r="X2525" s="55"/>
      <c r="Y2525" s="62"/>
      <c r="Z2525" s="62"/>
      <c r="AA2525" s="62"/>
      <c r="AB2525" s="62"/>
      <c r="AC2525" s="68"/>
      <c r="AD2525" s="2"/>
      <c r="AE2525" s="2"/>
      <c r="AF2525" s="2"/>
      <c r="AG2525" s="2"/>
      <c r="AH2525" s="55"/>
      <c r="AI2525" s="72"/>
      <c r="AJ2525" s="72"/>
      <c r="AK2525" s="72"/>
      <c r="AL2525" s="72"/>
      <c r="AM2525" s="80"/>
      <c r="AN2525" s="2"/>
      <c r="AO2525" s="2"/>
      <c r="AP2525" s="2"/>
      <c r="AQ2525" s="2"/>
      <c r="AR2525" s="55"/>
      <c r="AS2525" s="85"/>
      <c r="AT2525" s="85"/>
      <c r="AU2525" s="85"/>
      <c r="AV2525" s="85"/>
      <c r="AW2525" s="100"/>
      <c r="AX2525" s="2"/>
      <c r="AY2525" s="2"/>
      <c r="AZ2525" s="2"/>
      <c r="BA2525" s="2"/>
      <c r="BB2525" s="55"/>
      <c r="BC2525" s="105"/>
      <c r="BD2525" s="105"/>
      <c r="BE2525" s="105"/>
      <c r="BF2525" s="105"/>
      <c r="BG2525" s="109"/>
      <c r="BH2525" s="2"/>
      <c r="BI2525" s="2"/>
      <c r="BJ2525" s="2"/>
      <c r="BK2525" s="2"/>
      <c r="BL2525" s="55"/>
      <c r="BM2525" s="48"/>
      <c r="BN2525" s="48"/>
      <c r="BO2525" s="48"/>
      <c r="BP2525" s="48"/>
      <c r="BQ2525" s="117"/>
      <c r="BR2525" s="2"/>
      <c r="BS2525" s="2"/>
      <c r="BT2525" s="2"/>
      <c r="BU2525" s="2"/>
      <c r="BV2525" s="55"/>
    </row>
    <row r="2526" spans="1:74" ht="28.8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18" t="s">
        <v>5</v>
      </c>
      <c r="H2526" s="3">
        <v>2024</v>
      </c>
      <c r="I2526" s="20" t="s">
        <v>316</v>
      </c>
      <c r="J2526" s="184" t="s">
        <v>297</v>
      </c>
      <c r="K2526" s="184" t="s">
        <v>318</v>
      </c>
      <c r="L2526" s="187">
        <f t="shared" si="81"/>
        <v>0</v>
      </c>
      <c r="M2526" s="187">
        <f t="shared" si="82"/>
        <v>0</v>
      </c>
      <c r="N2526" s="186"/>
      <c r="O2526" s="33"/>
      <c r="P2526" s="33"/>
      <c r="Q2526" s="33"/>
      <c r="R2526" s="33"/>
      <c r="S2526" s="42"/>
      <c r="T2526" s="2"/>
      <c r="U2526" s="2"/>
      <c r="V2526" s="2"/>
      <c r="W2526" s="2"/>
      <c r="X2526" s="55"/>
      <c r="Y2526" s="62"/>
      <c r="Z2526" s="62"/>
      <c r="AA2526" s="62"/>
      <c r="AB2526" s="62"/>
      <c r="AC2526" s="68"/>
      <c r="AD2526" s="2"/>
      <c r="AE2526" s="2"/>
      <c r="AF2526" s="2"/>
      <c r="AG2526" s="2"/>
      <c r="AH2526" s="55"/>
      <c r="AI2526" s="72"/>
      <c r="AJ2526" s="72"/>
      <c r="AK2526" s="72"/>
      <c r="AL2526" s="72"/>
      <c r="AM2526" s="80"/>
      <c r="AN2526" s="2"/>
      <c r="AO2526" s="2"/>
      <c r="AP2526" s="2"/>
      <c r="AQ2526" s="2"/>
      <c r="AR2526" s="55"/>
      <c r="AS2526" s="85"/>
      <c r="AT2526" s="85"/>
      <c r="AU2526" s="85"/>
      <c r="AV2526" s="85"/>
      <c r="AW2526" s="100"/>
      <c r="AX2526" s="2"/>
      <c r="AY2526" s="2"/>
      <c r="AZ2526" s="2"/>
      <c r="BA2526" s="2"/>
      <c r="BB2526" s="55"/>
      <c r="BC2526" s="105"/>
      <c r="BD2526" s="105"/>
      <c r="BE2526" s="105"/>
      <c r="BF2526" s="105"/>
      <c r="BG2526" s="109"/>
      <c r="BH2526" s="2"/>
      <c r="BI2526" s="2"/>
      <c r="BJ2526" s="2"/>
      <c r="BK2526" s="2"/>
      <c r="BL2526" s="55"/>
      <c r="BM2526" s="48"/>
      <c r="BN2526" s="48"/>
      <c r="BO2526" s="48"/>
      <c r="BP2526" s="48"/>
      <c r="BQ2526" s="117"/>
      <c r="BR2526" s="2"/>
      <c r="BS2526" s="2"/>
      <c r="BT2526" s="2"/>
      <c r="BU2526" s="2"/>
      <c r="BV2526" s="55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18" t="s">
        <v>5</v>
      </c>
      <c r="H2527" s="3">
        <v>2024</v>
      </c>
      <c r="I2527" s="20" t="s">
        <v>316</v>
      </c>
      <c r="J2527" s="185" t="s">
        <v>348</v>
      </c>
      <c r="K2527" s="185" t="s">
        <v>320</v>
      </c>
      <c r="L2527" s="187">
        <f t="shared" si="81"/>
        <v>0</v>
      </c>
      <c r="M2527" s="187">
        <f t="shared" si="82"/>
        <v>0</v>
      </c>
      <c r="N2527" s="186"/>
      <c r="O2527" s="33"/>
      <c r="P2527" s="33"/>
      <c r="Q2527" s="33"/>
      <c r="R2527" s="33"/>
      <c r="S2527" s="42"/>
      <c r="T2527" s="2"/>
      <c r="U2527" s="2"/>
      <c r="V2527" s="2"/>
      <c r="W2527" s="2"/>
      <c r="X2527" s="55"/>
      <c r="Y2527" s="62"/>
      <c r="Z2527" s="62"/>
      <c r="AA2527" s="62"/>
      <c r="AB2527" s="62"/>
      <c r="AC2527" s="68"/>
      <c r="AD2527" s="2"/>
      <c r="AE2527" s="2"/>
      <c r="AF2527" s="2"/>
      <c r="AG2527" s="2"/>
      <c r="AH2527" s="55"/>
      <c r="AI2527" s="72"/>
      <c r="AJ2527" s="72"/>
      <c r="AK2527" s="72"/>
      <c r="AL2527" s="72"/>
      <c r="AM2527" s="80"/>
      <c r="AN2527" s="2"/>
      <c r="AO2527" s="2"/>
      <c r="AP2527" s="2"/>
      <c r="AQ2527" s="2"/>
      <c r="AR2527" s="55"/>
      <c r="AS2527" s="85"/>
      <c r="AT2527" s="85"/>
      <c r="AU2527" s="85"/>
      <c r="AV2527" s="85"/>
      <c r="AW2527" s="100"/>
      <c r="AX2527" s="2"/>
      <c r="AY2527" s="2"/>
      <c r="AZ2527" s="2"/>
      <c r="BA2527" s="2"/>
      <c r="BB2527" s="55"/>
      <c r="BC2527" s="105"/>
      <c r="BD2527" s="105"/>
      <c r="BE2527" s="105"/>
      <c r="BF2527" s="105"/>
      <c r="BG2527" s="109"/>
      <c r="BH2527" s="2"/>
      <c r="BI2527" s="2"/>
      <c r="BJ2527" s="2"/>
      <c r="BK2527" s="2"/>
      <c r="BL2527" s="55"/>
      <c r="BM2527" s="48"/>
      <c r="BN2527" s="48"/>
      <c r="BO2527" s="48"/>
      <c r="BP2527" s="48"/>
      <c r="BQ2527" s="117"/>
      <c r="BR2527" s="2"/>
      <c r="BS2527" s="2"/>
      <c r="BT2527" s="2"/>
      <c r="BU2527" s="2"/>
      <c r="BV2527" s="55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18" t="s">
        <v>5</v>
      </c>
      <c r="H2528" s="3">
        <v>2024</v>
      </c>
      <c r="I2528" s="20" t="s">
        <v>282</v>
      </c>
      <c r="J2528" s="184" t="s">
        <v>272</v>
      </c>
      <c r="K2528" s="184" t="s">
        <v>321</v>
      </c>
      <c r="L2528" s="187">
        <f t="shared" si="81"/>
        <v>0</v>
      </c>
      <c r="M2528" s="187">
        <f t="shared" si="82"/>
        <v>0</v>
      </c>
      <c r="N2528" s="186"/>
      <c r="O2528" s="33"/>
      <c r="P2528" s="33"/>
      <c r="Q2528" s="33"/>
      <c r="R2528" s="33"/>
      <c r="S2528" s="42"/>
      <c r="T2528" s="2"/>
      <c r="U2528" s="2"/>
      <c r="V2528" s="2"/>
      <c r="W2528" s="2"/>
      <c r="X2528" s="55"/>
      <c r="Y2528" s="62"/>
      <c r="Z2528" s="62"/>
      <c r="AA2528" s="62"/>
      <c r="AB2528" s="62"/>
      <c r="AC2528" s="68"/>
      <c r="AD2528" s="2"/>
      <c r="AE2528" s="2"/>
      <c r="AF2528" s="2"/>
      <c r="AG2528" s="2"/>
      <c r="AH2528" s="55"/>
      <c r="AI2528" s="72"/>
      <c r="AJ2528" s="72"/>
      <c r="AK2528" s="72"/>
      <c r="AL2528" s="72"/>
      <c r="AM2528" s="80"/>
      <c r="AN2528" s="2"/>
      <c r="AO2528" s="2"/>
      <c r="AP2528" s="2"/>
      <c r="AQ2528" s="2"/>
      <c r="AR2528" s="55"/>
      <c r="AS2528" s="85"/>
      <c r="AT2528" s="85"/>
      <c r="AU2528" s="85"/>
      <c r="AV2528" s="85"/>
      <c r="AW2528" s="100"/>
      <c r="AX2528" s="2"/>
      <c r="AY2528" s="2"/>
      <c r="AZ2528" s="2"/>
      <c r="BA2528" s="2"/>
      <c r="BB2528" s="55"/>
      <c r="BC2528" s="105"/>
      <c r="BD2528" s="105"/>
      <c r="BE2528" s="105"/>
      <c r="BF2528" s="105"/>
      <c r="BG2528" s="109"/>
      <c r="BH2528" s="2"/>
      <c r="BI2528" s="2"/>
      <c r="BJ2528" s="2"/>
      <c r="BK2528" s="2"/>
      <c r="BL2528" s="55"/>
      <c r="BM2528" s="48"/>
      <c r="BN2528" s="48"/>
      <c r="BO2528" s="48"/>
      <c r="BP2528" s="48"/>
      <c r="BQ2528" s="117"/>
      <c r="BR2528" s="2"/>
      <c r="BS2528" s="2"/>
      <c r="BT2528" s="2"/>
      <c r="BU2528" s="2"/>
      <c r="BV2528" s="55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18" t="s">
        <v>5</v>
      </c>
      <c r="H2529" s="3">
        <v>2024</v>
      </c>
      <c r="I2529" s="20" t="s">
        <v>282</v>
      </c>
      <c r="J2529" s="184" t="s">
        <v>273</v>
      </c>
      <c r="K2529" s="184" t="s">
        <v>321</v>
      </c>
      <c r="L2529" s="187">
        <f t="shared" si="81"/>
        <v>6.0000000000000001E-3</v>
      </c>
      <c r="M2529" s="187">
        <f t="shared" si="82"/>
        <v>13.351000000000001</v>
      </c>
      <c r="N2529" s="186" t="s">
        <v>700</v>
      </c>
      <c r="O2529" s="33"/>
      <c r="P2529" s="33"/>
      <c r="Q2529" s="33"/>
      <c r="R2529" s="33"/>
      <c r="S2529" s="42"/>
      <c r="T2529" s="2"/>
      <c r="U2529" s="2"/>
      <c r="V2529" s="2"/>
      <c r="W2529" s="2"/>
      <c r="X2529" s="55"/>
      <c r="Y2529" s="62"/>
      <c r="Z2529" s="62"/>
      <c r="AA2529" s="62"/>
      <c r="AB2529" s="62"/>
      <c r="AC2529" s="68"/>
      <c r="AD2529" s="2"/>
      <c r="AE2529" s="2"/>
      <c r="AF2529" s="2"/>
      <c r="AG2529" s="2"/>
      <c r="AH2529" s="55"/>
      <c r="AI2529" s="72"/>
      <c r="AJ2529" s="72"/>
      <c r="AK2529" s="72"/>
      <c r="AL2529" s="72"/>
      <c r="AM2529" s="80"/>
      <c r="AN2529" s="2"/>
      <c r="AO2529" s="2"/>
      <c r="AP2529" s="2"/>
      <c r="AQ2529" s="2"/>
      <c r="AR2529" s="55"/>
      <c r="AS2529" s="85"/>
      <c r="AT2529" s="85"/>
      <c r="AU2529" s="85" t="s">
        <v>681</v>
      </c>
      <c r="AV2529" s="85">
        <v>6.0000000000000001E-3</v>
      </c>
      <c r="AW2529" s="100">
        <v>13.351000000000001</v>
      </c>
      <c r="AX2529" s="2"/>
      <c r="AY2529" s="2"/>
      <c r="AZ2529" s="2"/>
      <c r="BA2529" s="2"/>
      <c r="BB2529" s="55"/>
      <c r="BC2529" s="105"/>
      <c r="BD2529" s="105"/>
      <c r="BE2529" s="105"/>
      <c r="BF2529" s="105"/>
      <c r="BG2529" s="109"/>
      <c r="BH2529" s="2"/>
      <c r="BI2529" s="2"/>
      <c r="BJ2529" s="2"/>
      <c r="BK2529" s="2"/>
      <c r="BL2529" s="55"/>
      <c r="BM2529" s="48"/>
      <c r="BN2529" s="48"/>
      <c r="BO2529" s="48"/>
      <c r="BP2529" s="48"/>
      <c r="BQ2529" s="117"/>
      <c r="BR2529" s="2"/>
      <c r="BS2529" s="2"/>
      <c r="BT2529" s="2"/>
      <c r="BU2529" s="2"/>
      <c r="BV2529" s="55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18" t="s">
        <v>5</v>
      </c>
      <c r="H2530" s="3">
        <v>2024</v>
      </c>
      <c r="I2530" s="20" t="s">
        <v>282</v>
      </c>
      <c r="J2530" s="184" t="s">
        <v>274</v>
      </c>
      <c r="K2530" s="184" t="s">
        <v>321</v>
      </c>
      <c r="L2530" s="188">
        <f t="shared" si="81"/>
        <v>5.0000000000000001E-4</v>
      </c>
      <c r="M2530" s="187">
        <f t="shared" si="82"/>
        <v>1.2949999999999999</v>
      </c>
      <c r="N2530" s="186" t="s">
        <v>1407</v>
      </c>
      <c r="O2530" s="33"/>
      <c r="P2530" s="33"/>
      <c r="Q2530" s="33"/>
      <c r="R2530" s="33"/>
      <c r="S2530" s="42"/>
      <c r="T2530" s="2"/>
      <c r="U2530" s="2"/>
      <c r="V2530" s="2">
        <v>61</v>
      </c>
      <c r="W2530" s="2">
        <v>5.0000000000000001E-4</v>
      </c>
      <c r="X2530" s="55">
        <v>1.2949999999999999</v>
      </c>
      <c r="Y2530" s="62"/>
      <c r="Z2530" s="62"/>
      <c r="AA2530" s="62"/>
      <c r="AB2530" s="62"/>
      <c r="AC2530" s="68"/>
      <c r="AD2530" s="2"/>
      <c r="AE2530" s="2"/>
      <c r="AF2530" s="2"/>
      <c r="AG2530" s="2"/>
      <c r="AH2530" s="55"/>
      <c r="AI2530" s="72"/>
      <c r="AJ2530" s="72"/>
      <c r="AK2530" s="72"/>
      <c r="AL2530" s="72"/>
      <c r="AM2530" s="80"/>
      <c r="AN2530" s="2"/>
      <c r="AO2530" s="2"/>
      <c r="AP2530" s="2"/>
      <c r="AQ2530" s="2"/>
      <c r="AR2530" s="55"/>
      <c r="AS2530" s="85"/>
      <c r="AT2530" s="85"/>
      <c r="AU2530" s="85"/>
      <c r="AV2530" s="85"/>
      <c r="AW2530" s="100"/>
      <c r="AX2530" s="2"/>
      <c r="AY2530" s="2"/>
      <c r="AZ2530" s="2"/>
      <c r="BA2530" s="2"/>
      <c r="BB2530" s="55"/>
      <c r="BC2530" s="105"/>
      <c r="BD2530" s="105"/>
      <c r="BE2530" s="105"/>
      <c r="BF2530" s="105"/>
      <c r="BG2530" s="109"/>
      <c r="BH2530" s="2"/>
      <c r="BI2530" s="2"/>
      <c r="BJ2530" s="2"/>
      <c r="BK2530" s="2"/>
      <c r="BL2530" s="55"/>
      <c r="BM2530" s="48"/>
      <c r="BN2530" s="48"/>
      <c r="BO2530" s="48"/>
      <c r="BP2530" s="48"/>
      <c r="BQ2530" s="117"/>
      <c r="BR2530" s="2"/>
      <c r="BS2530" s="2"/>
      <c r="BT2530" s="2"/>
      <c r="BU2530" s="2"/>
      <c r="BV2530" s="55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18" t="s">
        <v>5</v>
      </c>
      <c r="H2531" s="3">
        <v>2024</v>
      </c>
      <c r="I2531" s="20" t="s">
        <v>282</v>
      </c>
      <c r="J2531" s="184" t="s">
        <v>275</v>
      </c>
      <c r="K2531" s="184" t="s">
        <v>321</v>
      </c>
      <c r="L2531" s="187">
        <f t="shared" si="81"/>
        <v>1E-3</v>
      </c>
      <c r="M2531" s="187">
        <f t="shared" si="82"/>
        <v>1.248</v>
      </c>
      <c r="N2531" s="186" t="s">
        <v>700</v>
      </c>
      <c r="O2531" s="33"/>
      <c r="P2531" s="33"/>
      <c r="Q2531" s="33"/>
      <c r="R2531" s="33"/>
      <c r="S2531" s="42"/>
      <c r="T2531" s="2"/>
      <c r="U2531" s="2"/>
      <c r="V2531" s="2"/>
      <c r="W2531" s="2"/>
      <c r="X2531" s="55"/>
      <c r="Y2531" s="62"/>
      <c r="Z2531" s="62"/>
      <c r="AA2531" s="62"/>
      <c r="AB2531" s="62"/>
      <c r="AC2531" s="68"/>
      <c r="AD2531" s="2"/>
      <c r="AE2531" s="2"/>
      <c r="AF2531" s="2"/>
      <c r="AG2531" s="2"/>
      <c r="AH2531" s="55"/>
      <c r="AI2531" s="72"/>
      <c r="AJ2531" s="72"/>
      <c r="AK2531" s="72"/>
      <c r="AL2531" s="72"/>
      <c r="AM2531" s="80"/>
      <c r="AN2531" s="2"/>
      <c r="AO2531" s="2"/>
      <c r="AP2531" s="2"/>
      <c r="AQ2531" s="2"/>
      <c r="AR2531" s="55"/>
      <c r="AS2531" s="85"/>
      <c r="AT2531" s="85"/>
      <c r="AU2531" s="85" t="s">
        <v>700</v>
      </c>
      <c r="AV2531" s="85">
        <v>1E-3</v>
      </c>
      <c r="AW2531" s="100">
        <v>1.248</v>
      </c>
      <c r="AX2531" s="2"/>
      <c r="AY2531" s="2"/>
      <c r="AZ2531" s="2"/>
      <c r="BA2531" s="2"/>
      <c r="BB2531" s="55"/>
      <c r="BC2531" s="105"/>
      <c r="BD2531" s="105"/>
      <c r="BE2531" s="105"/>
      <c r="BF2531" s="105"/>
      <c r="BG2531" s="109"/>
      <c r="BH2531" s="2"/>
      <c r="BI2531" s="2"/>
      <c r="BJ2531" s="2"/>
      <c r="BK2531" s="2"/>
      <c r="BL2531" s="55"/>
      <c r="BM2531" s="48"/>
      <c r="BN2531" s="48"/>
      <c r="BO2531" s="48"/>
      <c r="BP2531" s="48"/>
      <c r="BQ2531" s="117"/>
      <c r="BR2531" s="2"/>
      <c r="BS2531" s="2"/>
      <c r="BT2531" s="2"/>
      <c r="BU2531" s="2"/>
      <c r="BV2531" s="55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18" t="s">
        <v>5</v>
      </c>
      <c r="H2532" s="3">
        <v>2024</v>
      </c>
      <c r="I2532" s="20" t="s">
        <v>282</v>
      </c>
      <c r="J2532" s="184" t="s">
        <v>276</v>
      </c>
      <c r="K2532" s="184" t="s">
        <v>320</v>
      </c>
      <c r="L2532" s="187">
        <f t="shared" si="81"/>
        <v>0</v>
      </c>
      <c r="M2532" s="187">
        <f t="shared" si="82"/>
        <v>0</v>
      </c>
      <c r="N2532" s="186"/>
      <c r="O2532" s="33"/>
      <c r="P2532" s="33"/>
      <c r="Q2532" s="33"/>
      <c r="R2532" s="33"/>
      <c r="S2532" s="42"/>
      <c r="T2532" s="2"/>
      <c r="U2532" s="2"/>
      <c r="V2532" s="2"/>
      <c r="W2532" s="2"/>
      <c r="X2532" s="55"/>
      <c r="Y2532" s="62"/>
      <c r="Z2532" s="62"/>
      <c r="AA2532" s="62"/>
      <c r="AB2532" s="62"/>
      <c r="AC2532" s="68"/>
      <c r="AD2532" s="2"/>
      <c r="AE2532" s="2"/>
      <c r="AF2532" s="2"/>
      <c r="AG2532" s="2"/>
      <c r="AH2532" s="55"/>
      <c r="AI2532" s="72"/>
      <c r="AJ2532" s="72"/>
      <c r="AK2532" s="72"/>
      <c r="AL2532" s="72"/>
      <c r="AM2532" s="80"/>
      <c r="AN2532" s="2"/>
      <c r="AO2532" s="2"/>
      <c r="AP2532" s="2"/>
      <c r="AQ2532" s="2"/>
      <c r="AR2532" s="55"/>
      <c r="AS2532" s="85"/>
      <c r="AT2532" s="85"/>
      <c r="AU2532" s="85"/>
      <c r="AV2532" s="85"/>
      <c r="AW2532" s="100"/>
      <c r="AX2532" s="2"/>
      <c r="AY2532" s="2"/>
      <c r="AZ2532" s="2"/>
      <c r="BA2532" s="2"/>
      <c r="BB2532" s="55"/>
      <c r="BC2532" s="105"/>
      <c r="BD2532" s="105"/>
      <c r="BE2532" s="105"/>
      <c r="BF2532" s="105"/>
      <c r="BG2532" s="109"/>
      <c r="BH2532" s="2"/>
      <c r="BI2532" s="2"/>
      <c r="BJ2532" s="2"/>
      <c r="BK2532" s="2"/>
      <c r="BL2532" s="55"/>
      <c r="BM2532" s="48"/>
      <c r="BN2532" s="48"/>
      <c r="BO2532" s="48"/>
      <c r="BP2532" s="48"/>
      <c r="BQ2532" s="117"/>
      <c r="BR2532" s="2"/>
      <c r="BS2532" s="2"/>
      <c r="BT2532" s="2"/>
      <c r="BU2532" s="2"/>
      <c r="BV2532" s="55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18" t="s">
        <v>5</v>
      </c>
      <c r="H2533" s="3">
        <v>2024</v>
      </c>
      <c r="I2533" s="20" t="s">
        <v>282</v>
      </c>
      <c r="J2533" s="184" t="s">
        <v>277</v>
      </c>
      <c r="K2533" s="184" t="s">
        <v>320</v>
      </c>
      <c r="L2533" s="187">
        <f t="shared" si="81"/>
        <v>0</v>
      </c>
      <c r="M2533" s="187">
        <f t="shared" si="82"/>
        <v>0</v>
      </c>
      <c r="N2533" s="186"/>
      <c r="O2533" s="33"/>
      <c r="P2533" s="33"/>
      <c r="Q2533" s="33"/>
      <c r="R2533" s="33"/>
      <c r="S2533" s="42"/>
      <c r="T2533" s="2"/>
      <c r="U2533" s="2"/>
      <c r="V2533" s="2"/>
      <c r="W2533" s="2"/>
      <c r="X2533" s="55"/>
      <c r="Y2533" s="62"/>
      <c r="Z2533" s="62"/>
      <c r="AA2533" s="62"/>
      <c r="AB2533" s="62"/>
      <c r="AC2533" s="68"/>
      <c r="AD2533" s="2"/>
      <c r="AE2533" s="2"/>
      <c r="AF2533" s="2"/>
      <c r="AG2533" s="2"/>
      <c r="AH2533" s="55"/>
      <c r="AI2533" s="72"/>
      <c r="AJ2533" s="72"/>
      <c r="AK2533" s="72"/>
      <c r="AL2533" s="72"/>
      <c r="AM2533" s="80"/>
      <c r="AN2533" s="2"/>
      <c r="AO2533" s="2"/>
      <c r="AP2533" s="2"/>
      <c r="AQ2533" s="2"/>
      <c r="AR2533" s="55"/>
      <c r="AS2533" s="85"/>
      <c r="AT2533" s="85"/>
      <c r="AU2533" s="85"/>
      <c r="AV2533" s="85"/>
      <c r="AW2533" s="100"/>
      <c r="AX2533" s="2"/>
      <c r="AY2533" s="2"/>
      <c r="AZ2533" s="2"/>
      <c r="BA2533" s="2"/>
      <c r="BB2533" s="55"/>
      <c r="BC2533" s="105"/>
      <c r="BD2533" s="105"/>
      <c r="BE2533" s="105"/>
      <c r="BF2533" s="105"/>
      <c r="BG2533" s="109"/>
      <c r="BH2533" s="2"/>
      <c r="BI2533" s="2"/>
      <c r="BJ2533" s="2"/>
      <c r="BK2533" s="2"/>
      <c r="BL2533" s="55"/>
      <c r="BM2533" s="48"/>
      <c r="BN2533" s="48"/>
      <c r="BO2533" s="48"/>
      <c r="BP2533" s="48"/>
      <c r="BQ2533" s="117"/>
      <c r="BR2533" s="2"/>
      <c r="BS2533" s="2"/>
      <c r="BT2533" s="2"/>
      <c r="BU2533" s="2"/>
      <c r="BV2533" s="55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18" t="s">
        <v>5</v>
      </c>
      <c r="H2534" s="3">
        <v>2024</v>
      </c>
      <c r="I2534" s="20" t="s">
        <v>283</v>
      </c>
      <c r="J2534" s="184" t="s">
        <v>298</v>
      </c>
      <c r="K2534" s="184" t="s">
        <v>321</v>
      </c>
      <c r="L2534" s="187">
        <f t="shared" si="81"/>
        <v>0</v>
      </c>
      <c r="M2534" s="187">
        <f t="shared" si="82"/>
        <v>0</v>
      </c>
      <c r="N2534" s="186"/>
      <c r="O2534" s="33"/>
      <c r="P2534" s="33"/>
      <c r="Q2534" s="33"/>
      <c r="R2534" s="33"/>
      <c r="S2534" s="42"/>
      <c r="T2534" s="2"/>
      <c r="U2534" s="2"/>
      <c r="V2534" s="2"/>
      <c r="W2534" s="2"/>
      <c r="X2534" s="55"/>
      <c r="Y2534" s="62"/>
      <c r="Z2534" s="62"/>
      <c r="AA2534" s="62"/>
      <c r="AB2534" s="62"/>
      <c r="AC2534" s="68"/>
      <c r="AD2534" s="2"/>
      <c r="AE2534" s="2"/>
      <c r="AF2534" s="2"/>
      <c r="AG2534" s="2"/>
      <c r="AH2534" s="55"/>
      <c r="AI2534" s="72"/>
      <c r="AJ2534" s="72"/>
      <c r="AK2534" s="72"/>
      <c r="AL2534" s="72"/>
      <c r="AM2534" s="80"/>
      <c r="AN2534" s="2"/>
      <c r="AO2534" s="2"/>
      <c r="AP2534" s="2"/>
      <c r="AQ2534" s="2"/>
      <c r="AR2534" s="55"/>
      <c r="AS2534" s="85"/>
      <c r="AT2534" s="85"/>
      <c r="AU2534" s="85"/>
      <c r="AV2534" s="85"/>
      <c r="AW2534" s="100"/>
      <c r="AX2534" s="2"/>
      <c r="AY2534" s="2"/>
      <c r="AZ2534" s="2"/>
      <c r="BA2534" s="2"/>
      <c r="BB2534" s="55"/>
      <c r="BC2534" s="105"/>
      <c r="BD2534" s="105"/>
      <c r="BE2534" s="105"/>
      <c r="BF2534" s="105"/>
      <c r="BG2534" s="109"/>
      <c r="BH2534" s="2"/>
      <c r="BI2534" s="2"/>
      <c r="BJ2534" s="2"/>
      <c r="BK2534" s="2"/>
      <c r="BL2534" s="55"/>
      <c r="BM2534" s="48"/>
      <c r="BN2534" s="48"/>
      <c r="BO2534" s="48"/>
      <c r="BP2534" s="48"/>
      <c r="BQ2534" s="117"/>
      <c r="BR2534" s="2"/>
      <c r="BS2534" s="2"/>
      <c r="BT2534" s="2"/>
      <c r="BU2534" s="2"/>
      <c r="BV2534" s="55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18" t="s">
        <v>5</v>
      </c>
      <c r="H2535" s="3">
        <v>2024</v>
      </c>
      <c r="I2535" s="20" t="s">
        <v>283</v>
      </c>
      <c r="J2535" s="184" t="s">
        <v>278</v>
      </c>
      <c r="K2535" s="184" t="s">
        <v>320</v>
      </c>
      <c r="L2535" s="187">
        <f t="shared" si="81"/>
        <v>15</v>
      </c>
      <c r="M2535" s="187">
        <f t="shared" si="82"/>
        <v>19.100999999999999</v>
      </c>
      <c r="N2535" s="186"/>
      <c r="O2535" s="33"/>
      <c r="P2535" s="33"/>
      <c r="Q2535" s="33"/>
      <c r="R2535" s="33"/>
      <c r="S2535" s="42"/>
      <c r="T2535" s="2"/>
      <c r="U2535" s="2"/>
      <c r="V2535" s="2"/>
      <c r="W2535" s="2"/>
      <c r="X2535" s="55"/>
      <c r="Y2535" s="62"/>
      <c r="Z2535" s="62"/>
      <c r="AA2535" s="62"/>
      <c r="AB2535" s="62"/>
      <c r="AC2535" s="68"/>
      <c r="AD2535" s="2"/>
      <c r="AE2535" s="2"/>
      <c r="AF2535" s="2"/>
      <c r="AG2535" s="2"/>
      <c r="AH2535" s="55"/>
      <c r="AI2535" s="72"/>
      <c r="AJ2535" s="72"/>
      <c r="AK2535" s="72"/>
      <c r="AL2535" s="72"/>
      <c r="AM2535" s="80"/>
      <c r="AN2535" s="2"/>
      <c r="AO2535" s="2"/>
      <c r="AP2535" s="2"/>
      <c r="AQ2535" s="2"/>
      <c r="AR2535" s="55"/>
      <c r="AS2535" s="85"/>
      <c r="AT2535" s="85"/>
      <c r="AU2535" s="85"/>
      <c r="AV2535" s="85">
        <v>15</v>
      </c>
      <c r="AW2535" s="100">
        <v>19.100999999999999</v>
      </c>
      <c r="AX2535" s="2"/>
      <c r="AY2535" s="2"/>
      <c r="AZ2535" s="2"/>
      <c r="BA2535" s="2"/>
      <c r="BB2535" s="55"/>
      <c r="BC2535" s="105"/>
      <c r="BD2535" s="105"/>
      <c r="BE2535" s="105"/>
      <c r="BF2535" s="105"/>
      <c r="BG2535" s="109"/>
      <c r="BH2535" s="2"/>
      <c r="BI2535" s="2"/>
      <c r="BJ2535" s="2"/>
      <c r="BK2535" s="2"/>
      <c r="BL2535" s="55"/>
      <c r="BM2535" s="48"/>
      <c r="BN2535" s="48"/>
      <c r="BO2535" s="48"/>
      <c r="BP2535" s="48"/>
      <c r="BQ2535" s="117"/>
      <c r="BR2535" s="2"/>
      <c r="BS2535" s="2"/>
      <c r="BT2535" s="2"/>
      <c r="BU2535" s="2"/>
      <c r="BV2535" s="55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18" t="s">
        <v>5</v>
      </c>
      <c r="H2536" s="3">
        <v>2024</v>
      </c>
      <c r="I2536" s="20" t="s">
        <v>283</v>
      </c>
      <c r="J2536" s="184" t="s">
        <v>279</v>
      </c>
      <c r="K2536" s="184" t="s">
        <v>320</v>
      </c>
      <c r="L2536" s="187">
        <f t="shared" si="81"/>
        <v>0</v>
      </c>
      <c r="M2536" s="187">
        <f t="shared" si="82"/>
        <v>0</v>
      </c>
      <c r="N2536" s="186"/>
      <c r="O2536" s="33"/>
      <c r="P2536" s="33"/>
      <c r="Q2536" s="33"/>
      <c r="R2536" s="33"/>
      <c r="S2536" s="42"/>
      <c r="T2536" s="2"/>
      <c r="U2536" s="2"/>
      <c r="V2536" s="2"/>
      <c r="W2536" s="2"/>
      <c r="X2536" s="55"/>
      <c r="Y2536" s="62"/>
      <c r="Z2536" s="62"/>
      <c r="AA2536" s="62"/>
      <c r="AB2536" s="62"/>
      <c r="AC2536" s="68"/>
      <c r="AD2536" s="2"/>
      <c r="AE2536" s="2"/>
      <c r="AF2536" s="2"/>
      <c r="AG2536" s="2"/>
      <c r="AH2536" s="55"/>
      <c r="AI2536" s="72"/>
      <c r="AJ2536" s="72"/>
      <c r="AK2536" s="72"/>
      <c r="AL2536" s="72"/>
      <c r="AM2536" s="80"/>
      <c r="AN2536" s="2"/>
      <c r="AO2536" s="2"/>
      <c r="AP2536" s="2"/>
      <c r="AQ2536" s="2"/>
      <c r="AR2536" s="55"/>
      <c r="AS2536" s="85"/>
      <c r="AT2536" s="85"/>
      <c r="AU2536" s="85"/>
      <c r="AV2536" s="85"/>
      <c r="AW2536" s="100"/>
      <c r="AX2536" s="2"/>
      <c r="AY2536" s="2"/>
      <c r="AZ2536" s="2"/>
      <c r="BA2536" s="2"/>
      <c r="BB2536" s="55"/>
      <c r="BC2536" s="105"/>
      <c r="BD2536" s="105"/>
      <c r="BE2536" s="105"/>
      <c r="BF2536" s="105"/>
      <c r="BG2536" s="109"/>
      <c r="BH2536" s="2"/>
      <c r="BI2536" s="2"/>
      <c r="BJ2536" s="2"/>
      <c r="BK2536" s="2"/>
      <c r="BL2536" s="55"/>
      <c r="BM2536" s="48"/>
      <c r="BN2536" s="48"/>
      <c r="BO2536" s="48"/>
      <c r="BP2536" s="48"/>
      <c r="BQ2536" s="117"/>
      <c r="BR2536" s="2"/>
      <c r="BS2536" s="2"/>
      <c r="BT2536" s="2"/>
      <c r="BU2536" s="2"/>
      <c r="BV2536" s="55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18" t="s">
        <v>5</v>
      </c>
      <c r="H2537" s="3">
        <v>2024</v>
      </c>
      <c r="I2537" s="20" t="s">
        <v>286</v>
      </c>
      <c r="J2537" s="184" t="s">
        <v>280</v>
      </c>
      <c r="K2537" s="184" t="s">
        <v>319</v>
      </c>
      <c r="L2537" s="187">
        <f t="shared" si="81"/>
        <v>0</v>
      </c>
      <c r="M2537" s="187">
        <f t="shared" si="82"/>
        <v>0</v>
      </c>
      <c r="N2537" s="186"/>
      <c r="O2537" s="33"/>
      <c r="P2537" s="33"/>
      <c r="Q2537" s="33"/>
      <c r="R2537" s="33"/>
      <c r="S2537" s="42"/>
      <c r="T2537" s="2"/>
      <c r="U2537" s="2"/>
      <c r="V2537" s="2"/>
      <c r="W2537" s="2"/>
      <c r="X2537" s="55"/>
      <c r="Y2537" s="62"/>
      <c r="Z2537" s="62"/>
      <c r="AA2537" s="62"/>
      <c r="AB2537" s="62"/>
      <c r="AC2537" s="68"/>
      <c r="AD2537" s="2"/>
      <c r="AE2537" s="2"/>
      <c r="AF2537" s="2"/>
      <c r="AG2537" s="2"/>
      <c r="AH2537" s="55"/>
      <c r="AI2537" s="72"/>
      <c r="AJ2537" s="72"/>
      <c r="AK2537" s="72"/>
      <c r="AL2537" s="72"/>
      <c r="AM2537" s="80"/>
      <c r="AN2537" s="2"/>
      <c r="AO2537" s="2"/>
      <c r="AP2537" s="2"/>
      <c r="AQ2537" s="2"/>
      <c r="AR2537" s="55"/>
      <c r="AS2537" s="85"/>
      <c r="AT2537" s="85"/>
      <c r="AU2537" s="85"/>
      <c r="AV2537" s="85"/>
      <c r="AW2537" s="100"/>
      <c r="AX2537" s="2"/>
      <c r="AY2537" s="2"/>
      <c r="AZ2537" s="2"/>
      <c r="BA2537" s="2"/>
      <c r="BB2537" s="55"/>
      <c r="BC2537" s="105"/>
      <c r="BD2537" s="105"/>
      <c r="BE2537" s="105"/>
      <c r="BF2537" s="105"/>
      <c r="BG2537" s="109"/>
      <c r="BH2537" s="2"/>
      <c r="BI2537" s="2"/>
      <c r="BJ2537" s="2"/>
      <c r="BK2537" s="2"/>
      <c r="BL2537" s="55"/>
      <c r="BM2537" s="48"/>
      <c r="BN2537" s="48"/>
      <c r="BO2537" s="48"/>
      <c r="BP2537" s="48"/>
      <c r="BQ2537" s="117"/>
      <c r="BR2537" s="2"/>
      <c r="BS2537" s="2"/>
      <c r="BT2537" s="2"/>
      <c r="BU2537" s="2"/>
      <c r="BV2537" s="55"/>
    </row>
    <row r="2538" spans="1:74" ht="43.2" hidden="1" x14ac:dyDescent="0.3">
      <c r="A2538" s="2" t="s">
        <v>68</v>
      </c>
      <c r="B2538" s="2" t="s">
        <v>2</v>
      </c>
      <c r="C2538" s="2" t="s">
        <v>3</v>
      </c>
      <c r="D2538" s="2" t="s">
        <v>65</v>
      </c>
      <c r="E2538" s="5" t="s">
        <v>69</v>
      </c>
      <c r="F2538" s="3"/>
      <c r="G2538" s="18" t="s">
        <v>5</v>
      </c>
      <c r="H2538" s="3">
        <v>2024</v>
      </c>
      <c r="I2538" s="20" t="s">
        <v>286</v>
      </c>
      <c r="J2538" s="184" t="s">
        <v>281</v>
      </c>
      <c r="K2538" s="184" t="s">
        <v>319</v>
      </c>
      <c r="L2538" s="187">
        <f t="shared" si="81"/>
        <v>0</v>
      </c>
      <c r="M2538" s="187">
        <f t="shared" si="82"/>
        <v>38.418999999999997</v>
      </c>
      <c r="N2538" s="186" t="s">
        <v>1408</v>
      </c>
      <c r="O2538" s="33"/>
      <c r="P2538" s="33"/>
      <c r="Q2538" s="33"/>
      <c r="R2538" s="33"/>
      <c r="S2538" s="42"/>
      <c r="T2538" s="2" t="s">
        <v>414</v>
      </c>
      <c r="U2538" s="2"/>
      <c r="V2538" s="2"/>
      <c r="W2538" s="2"/>
      <c r="X2538" s="55">
        <v>15.978999999999999</v>
      </c>
      <c r="Y2538" s="62"/>
      <c r="Z2538" s="62"/>
      <c r="AA2538" s="62"/>
      <c r="AB2538" s="62"/>
      <c r="AC2538" s="68"/>
      <c r="AD2538" s="2"/>
      <c r="AE2538" s="2"/>
      <c r="AF2538" s="2"/>
      <c r="AG2538" s="2"/>
      <c r="AH2538" s="55"/>
      <c r="AI2538" s="72"/>
      <c r="AJ2538" s="72"/>
      <c r="AK2538" s="72"/>
      <c r="AL2538" s="72"/>
      <c r="AM2538" s="80"/>
      <c r="AN2538" s="2"/>
      <c r="AO2538" s="2"/>
      <c r="AP2538" s="2"/>
      <c r="AQ2538" s="2"/>
      <c r="AR2538" s="55"/>
      <c r="AS2538" s="85" t="s">
        <v>726</v>
      </c>
      <c r="AT2538" s="85"/>
      <c r="AU2538" s="85"/>
      <c r="AV2538" s="85"/>
      <c r="AW2538" s="100">
        <f>1.42+3.686</f>
        <v>5.1059999999999999</v>
      </c>
      <c r="AX2538" s="2"/>
      <c r="AY2538" s="2"/>
      <c r="AZ2538" s="2"/>
      <c r="BA2538" s="2"/>
      <c r="BB2538" s="55"/>
      <c r="BC2538" s="105"/>
      <c r="BD2538" s="105"/>
      <c r="BE2538" s="105"/>
      <c r="BF2538" s="105"/>
      <c r="BG2538" s="109"/>
      <c r="BH2538" s="2"/>
      <c r="BI2538" s="2"/>
      <c r="BJ2538" s="2"/>
      <c r="BK2538" s="2"/>
      <c r="BL2538" s="55"/>
      <c r="BM2538" s="48" t="s">
        <v>1016</v>
      </c>
      <c r="BN2538" s="48"/>
      <c r="BO2538" s="48"/>
      <c r="BP2538" s="48"/>
      <c r="BQ2538" s="117">
        <v>17.334</v>
      </c>
      <c r="BR2538" s="2"/>
      <c r="BS2538" s="2"/>
      <c r="BT2538" s="2"/>
      <c r="BU2538" s="2"/>
      <c r="BV2538" s="55"/>
    </row>
    <row r="2539" spans="1:74" s="13" customFormat="1" hidden="1" x14ac:dyDescent="0.3">
      <c r="A2539" s="12" t="s">
        <v>68</v>
      </c>
      <c r="B2539" s="12" t="s">
        <v>2</v>
      </c>
      <c r="C2539" s="12" t="s">
        <v>3</v>
      </c>
      <c r="D2539" s="12" t="s">
        <v>65</v>
      </c>
      <c r="E2539" s="6" t="s">
        <v>69</v>
      </c>
      <c r="F2539" s="7"/>
      <c r="G2539" s="19" t="s">
        <v>5</v>
      </c>
      <c r="H2539" s="7">
        <v>2024</v>
      </c>
      <c r="I2539" s="21"/>
      <c r="J2539" s="12" t="s">
        <v>314</v>
      </c>
      <c r="K2539" s="12"/>
      <c r="L2539" s="147"/>
      <c r="M2539" s="147">
        <f>SUM(M2501:M2538)</f>
        <v>323.41399999999999</v>
      </c>
      <c r="N2539" s="183"/>
      <c r="O2539" s="12"/>
      <c r="P2539" s="12"/>
      <c r="Q2539" s="12"/>
      <c r="R2539" s="12"/>
      <c r="S2539" s="47">
        <f>SUM(S2501:S2538)</f>
        <v>0</v>
      </c>
      <c r="T2539" s="12"/>
      <c r="U2539" s="12"/>
      <c r="V2539" s="12"/>
      <c r="W2539" s="12"/>
      <c r="X2539" s="47">
        <f>SUM(X2501:X2538)</f>
        <v>17.274000000000001</v>
      </c>
      <c r="Y2539" s="12"/>
      <c r="Z2539" s="12"/>
      <c r="AA2539" s="12"/>
      <c r="AB2539" s="12"/>
      <c r="AC2539" s="47">
        <f>SUM(AC2501:AC2538)</f>
        <v>0</v>
      </c>
      <c r="AD2539" s="12"/>
      <c r="AE2539" s="12"/>
      <c r="AF2539" s="12"/>
      <c r="AG2539" s="12"/>
      <c r="AH2539" s="47">
        <f>SUM(AH2501:AH2538)</f>
        <v>0</v>
      </c>
      <c r="AI2539" s="12"/>
      <c r="AJ2539" s="12"/>
      <c r="AK2539" s="12"/>
      <c r="AL2539" s="12"/>
      <c r="AM2539" s="47">
        <f>SUM(AM2501:AM2538)</f>
        <v>0</v>
      </c>
      <c r="AN2539" s="12"/>
      <c r="AO2539" s="12"/>
      <c r="AP2539" s="12"/>
      <c r="AQ2539" s="12"/>
      <c r="AR2539" s="47">
        <f>SUM(AR2501:AR2538)</f>
        <v>0</v>
      </c>
      <c r="AS2539" s="12"/>
      <c r="AT2539" s="12"/>
      <c r="AU2539" s="12"/>
      <c r="AV2539" s="12"/>
      <c r="AW2539" s="47">
        <f>SUM(AW2501:AW2538)</f>
        <v>38.806000000000004</v>
      </c>
      <c r="AX2539" s="12"/>
      <c r="AY2539" s="12"/>
      <c r="AZ2539" s="12"/>
      <c r="BA2539" s="12"/>
      <c r="BB2539" s="47">
        <f>SUM(BB2501:BB2538)</f>
        <v>0</v>
      </c>
      <c r="BC2539" s="12"/>
      <c r="BD2539" s="12"/>
      <c r="BE2539" s="12"/>
      <c r="BF2539" s="12"/>
      <c r="BG2539" s="47">
        <f>SUM(BG2501:BG2538)</f>
        <v>0</v>
      </c>
      <c r="BH2539" s="12"/>
      <c r="BI2539" s="12"/>
      <c r="BJ2539" s="12"/>
      <c r="BK2539" s="12"/>
      <c r="BL2539" s="47">
        <f>SUM(BL2501:BL2538)</f>
        <v>0</v>
      </c>
      <c r="BM2539" s="12"/>
      <c r="BN2539" s="12"/>
      <c r="BO2539" s="12"/>
      <c r="BP2539" s="12"/>
      <c r="BQ2539" s="47">
        <f>SUM(BQ2501:BQ2538)</f>
        <v>17.334</v>
      </c>
      <c r="BR2539" s="12"/>
      <c r="BS2539" s="12"/>
      <c r="BT2539" s="12"/>
      <c r="BU2539" s="12"/>
      <c r="BV2539" s="47">
        <f>SUM(BV2501:BV2538)</f>
        <v>250</v>
      </c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18" t="s">
        <v>71</v>
      </c>
      <c r="H2540" s="3">
        <v>2024</v>
      </c>
      <c r="I2540" s="20" t="s">
        <v>287</v>
      </c>
      <c r="J2540" s="184" t="s">
        <v>267</v>
      </c>
      <c r="K2540" s="184" t="s">
        <v>318</v>
      </c>
      <c r="L2540" s="187">
        <f t="shared" si="81"/>
        <v>0.87</v>
      </c>
      <c r="M2540" s="187">
        <f t="shared" si="82"/>
        <v>577.12599999999998</v>
      </c>
      <c r="N2540" s="186"/>
      <c r="O2540" s="33"/>
      <c r="P2540" s="33"/>
      <c r="Q2540" s="33"/>
      <c r="R2540" s="33"/>
      <c r="S2540" s="42"/>
      <c r="T2540" s="2"/>
      <c r="U2540" s="2"/>
      <c r="V2540" s="2"/>
      <c r="W2540" s="2"/>
      <c r="X2540" s="55"/>
      <c r="Y2540" s="62"/>
      <c r="Z2540" s="62"/>
      <c r="AA2540" s="62"/>
      <c r="AB2540" s="62"/>
      <c r="AC2540" s="68"/>
      <c r="AD2540" s="2"/>
      <c r="AE2540" s="2"/>
      <c r="AF2540" s="2"/>
      <c r="AG2540" s="2"/>
      <c r="AH2540" s="55"/>
      <c r="AI2540" s="72"/>
      <c r="AJ2540" s="72"/>
      <c r="AK2540" s="72"/>
      <c r="AL2540" s="72"/>
      <c r="AM2540" s="80"/>
      <c r="AN2540" s="2"/>
      <c r="AO2540" s="2"/>
      <c r="AP2540" s="2"/>
      <c r="AQ2540" s="2"/>
      <c r="AR2540" s="55"/>
      <c r="AS2540" s="85"/>
      <c r="AT2540" s="85"/>
      <c r="AU2540" s="85"/>
      <c r="AV2540" s="85">
        <v>0.87</v>
      </c>
      <c r="AW2540" s="100">
        <v>577.12599999999998</v>
      </c>
      <c r="AX2540" s="2"/>
      <c r="AY2540" s="2"/>
      <c r="AZ2540" s="2"/>
      <c r="BA2540" s="2"/>
      <c r="BB2540" s="55"/>
      <c r="BC2540" s="105"/>
      <c r="BD2540" s="105"/>
      <c r="BE2540" s="105"/>
      <c r="BF2540" s="105"/>
      <c r="BG2540" s="109"/>
      <c r="BH2540" s="2"/>
      <c r="BI2540" s="2"/>
      <c r="BJ2540" s="2"/>
      <c r="BK2540" s="2"/>
      <c r="BL2540" s="55"/>
      <c r="BM2540" s="48"/>
      <c r="BN2540" s="48"/>
      <c r="BO2540" s="48"/>
      <c r="BP2540" s="48"/>
      <c r="BQ2540" s="117"/>
      <c r="BR2540" s="2"/>
      <c r="BS2540" s="2"/>
      <c r="BT2540" s="2"/>
      <c r="BU2540" s="2"/>
      <c r="BV2540" s="55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18" t="s">
        <v>71</v>
      </c>
      <c r="H2541" s="3">
        <v>2024</v>
      </c>
      <c r="I2541" s="20" t="s">
        <v>287</v>
      </c>
      <c r="J2541" s="184" t="s">
        <v>291</v>
      </c>
      <c r="K2541" s="184" t="s">
        <v>319</v>
      </c>
      <c r="L2541" s="187">
        <f t="shared" si="81"/>
        <v>0</v>
      </c>
      <c r="M2541" s="187">
        <f t="shared" si="82"/>
        <v>0</v>
      </c>
      <c r="N2541" s="186"/>
      <c r="O2541" s="33"/>
      <c r="P2541" s="33"/>
      <c r="Q2541" s="33"/>
      <c r="R2541" s="33"/>
      <c r="S2541" s="42"/>
      <c r="T2541" s="2"/>
      <c r="U2541" s="2"/>
      <c r="V2541" s="2"/>
      <c r="W2541" s="2"/>
      <c r="X2541" s="55"/>
      <c r="Y2541" s="62"/>
      <c r="Z2541" s="62"/>
      <c r="AA2541" s="62"/>
      <c r="AB2541" s="62"/>
      <c r="AC2541" s="68"/>
      <c r="AD2541" s="2"/>
      <c r="AE2541" s="2"/>
      <c r="AF2541" s="2"/>
      <c r="AG2541" s="2"/>
      <c r="AH2541" s="55"/>
      <c r="AI2541" s="72"/>
      <c r="AJ2541" s="72"/>
      <c r="AK2541" s="72"/>
      <c r="AL2541" s="72"/>
      <c r="AM2541" s="80"/>
      <c r="AN2541" s="2"/>
      <c r="AO2541" s="2"/>
      <c r="AP2541" s="2"/>
      <c r="AQ2541" s="2"/>
      <c r="AR2541" s="55"/>
      <c r="AS2541" s="85"/>
      <c r="AT2541" s="85"/>
      <c r="AU2541" s="85"/>
      <c r="AV2541" s="85"/>
      <c r="AW2541" s="100"/>
      <c r="AX2541" s="2"/>
      <c r="AY2541" s="2"/>
      <c r="AZ2541" s="2"/>
      <c r="BA2541" s="2"/>
      <c r="BB2541" s="55"/>
      <c r="BC2541" s="105"/>
      <c r="BD2541" s="105"/>
      <c r="BE2541" s="105"/>
      <c r="BF2541" s="105"/>
      <c r="BG2541" s="109"/>
      <c r="BH2541" s="2"/>
      <c r="BI2541" s="2"/>
      <c r="BJ2541" s="2"/>
      <c r="BK2541" s="2"/>
      <c r="BL2541" s="55"/>
      <c r="BM2541" s="48"/>
      <c r="BN2541" s="48"/>
      <c r="BO2541" s="48"/>
      <c r="BP2541" s="48"/>
      <c r="BQ2541" s="117"/>
      <c r="BR2541" s="2"/>
      <c r="BS2541" s="2"/>
      <c r="BT2541" s="2"/>
      <c r="BU2541" s="2"/>
      <c r="BV2541" s="55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18" t="s">
        <v>71</v>
      </c>
      <c r="H2542" s="3">
        <v>2024</v>
      </c>
      <c r="I2542" s="20" t="s">
        <v>286</v>
      </c>
      <c r="J2542" s="184" t="s">
        <v>336</v>
      </c>
      <c r="K2542" s="184" t="s">
        <v>319</v>
      </c>
      <c r="L2542" s="187">
        <f t="shared" si="81"/>
        <v>0</v>
      </c>
      <c r="M2542" s="187">
        <f t="shared" si="82"/>
        <v>0</v>
      </c>
      <c r="N2542" s="186"/>
      <c r="O2542" s="33"/>
      <c r="P2542" s="33"/>
      <c r="Q2542" s="33"/>
      <c r="R2542" s="33"/>
      <c r="S2542" s="42"/>
      <c r="T2542" s="2"/>
      <c r="U2542" s="2"/>
      <c r="V2542" s="2"/>
      <c r="W2542" s="2"/>
      <c r="X2542" s="55"/>
      <c r="Y2542" s="62"/>
      <c r="Z2542" s="62"/>
      <c r="AA2542" s="62"/>
      <c r="AB2542" s="62"/>
      <c r="AC2542" s="68"/>
      <c r="AD2542" s="2"/>
      <c r="AE2542" s="2"/>
      <c r="AF2542" s="2"/>
      <c r="AG2542" s="2"/>
      <c r="AH2542" s="55"/>
      <c r="AI2542" s="72"/>
      <c r="AJ2542" s="72"/>
      <c r="AK2542" s="72"/>
      <c r="AL2542" s="72"/>
      <c r="AM2542" s="80"/>
      <c r="AN2542" s="2"/>
      <c r="AO2542" s="2"/>
      <c r="AP2542" s="2"/>
      <c r="AQ2542" s="2"/>
      <c r="AR2542" s="55"/>
      <c r="AS2542" s="85"/>
      <c r="AT2542" s="85"/>
      <c r="AU2542" s="85"/>
      <c r="AV2542" s="85"/>
      <c r="AW2542" s="100"/>
      <c r="AX2542" s="2"/>
      <c r="AY2542" s="2"/>
      <c r="AZ2542" s="2"/>
      <c r="BA2542" s="2"/>
      <c r="BB2542" s="55"/>
      <c r="BC2542" s="105"/>
      <c r="BD2542" s="105"/>
      <c r="BE2542" s="105"/>
      <c r="BF2542" s="105"/>
      <c r="BG2542" s="109"/>
      <c r="BH2542" s="2"/>
      <c r="BI2542" s="2"/>
      <c r="BJ2542" s="2"/>
      <c r="BK2542" s="2"/>
      <c r="BL2542" s="55"/>
      <c r="BM2542" s="48"/>
      <c r="BN2542" s="48"/>
      <c r="BO2542" s="48"/>
      <c r="BP2542" s="48"/>
      <c r="BQ2542" s="117"/>
      <c r="BR2542" s="2"/>
      <c r="BS2542" s="2"/>
      <c r="BT2542" s="2"/>
      <c r="BU2542" s="2"/>
      <c r="BV2542" s="55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18" t="s">
        <v>71</v>
      </c>
      <c r="H2543" s="3">
        <v>2024</v>
      </c>
      <c r="I2543" s="20" t="s">
        <v>286</v>
      </c>
      <c r="J2543" s="185" t="s">
        <v>337</v>
      </c>
      <c r="K2543" s="185" t="s">
        <v>318</v>
      </c>
      <c r="L2543" s="187">
        <f t="shared" si="81"/>
        <v>0</v>
      </c>
      <c r="M2543" s="187">
        <f t="shared" si="82"/>
        <v>0</v>
      </c>
      <c r="N2543" s="186"/>
      <c r="O2543" s="53"/>
      <c r="P2543" s="53"/>
      <c r="Q2543" s="53"/>
      <c r="R2543" s="53"/>
      <c r="S2543" s="54"/>
      <c r="T2543" s="8"/>
      <c r="U2543" s="8"/>
      <c r="V2543" s="8"/>
      <c r="W2543" s="8"/>
      <c r="X2543" s="122"/>
      <c r="Y2543" s="135"/>
      <c r="Z2543" s="135"/>
      <c r="AA2543" s="135"/>
      <c r="AB2543" s="135"/>
      <c r="AC2543" s="136"/>
      <c r="AD2543" s="8"/>
      <c r="AE2543" s="8"/>
      <c r="AF2543" s="8"/>
      <c r="AG2543" s="8"/>
      <c r="AH2543" s="122"/>
      <c r="AI2543" s="137"/>
      <c r="AJ2543" s="137"/>
      <c r="AK2543" s="137"/>
      <c r="AL2543" s="137"/>
      <c r="AM2543" s="138"/>
      <c r="AN2543" s="8"/>
      <c r="AO2543" s="8"/>
      <c r="AP2543" s="8"/>
      <c r="AQ2543" s="8"/>
      <c r="AR2543" s="122"/>
      <c r="AS2543" s="139"/>
      <c r="AT2543" s="139"/>
      <c r="AU2543" s="139"/>
      <c r="AV2543" s="139"/>
      <c r="AW2543" s="140"/>
      <c r="AX2543" s="8"/>
      <c r="AY2543" s="8"/>
      <c r="AZ2543" s="8"/>
      <c r="BA2543" s="8"/>
      <c r="BB2543" s="122"/>
      <c r="BC2543" s="141"/>
      <c r="BD2543" s="141"/>
      <c r="BE2543" s="141"/>
      <c r="BF2543" s="141"/>
      <c r="BG2543" s="142"/>
      <c r="BH2543" s="8"/>
      <c r="BI2543" s="8"/>
      <c r="BJ2543" s="8"/>
      <c r="BK2543" s="8"/>
      <c r="BL2543" s="122"/>
      <c r="BM2543" s="143"/>
      <c r="BN2543" s="143"/>
      <c r="BO2543" s="143"/>
      <c r="BP2543" s="143"/>
      <c r="BQ2543" s="144"/>
      <c r="BR2543" s="8"/>
      <c r="BS2543" s="8"/>
      <c r="BT2543" s="8"/>
      <c r="BU2543" s="8"/>
      <c r="BV2543" s="122"/>
    </row>
    <row r="2544" spans="1:74" ht="28.8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18" t="s">
        <v>71</v>
      </c>
      <c r="H2544" s="3">
        <v>2024</v>
      </c>
      <c r="I2544" s="20" t="s">
        <v>286</v>
      </c>
      <c r="J2544" s="185" t="s">
        <v>338</v>
      </c>
      <c r="K2544" s="185" t="s">
        <v>339</v>
      </c>
      <c r="L2544" s="187">
        <f t="shared" si="81"/>
        <v>0</v>
      </c>
      <c r="M2544" s="187">
        <f t="shared" si="82"/>
        <v>0</v>
      </c>
      <c r="N2544" s="186"/>
      <c r="O2544" s="53"/>
      <c r="P2544" s="53"/>
      <c r="Q2544" s="53"/>
      <c r="R2544" s="53"/>
      <c r="S2544" s="54"/>
      <c r="T2544" s="8"/>
      <c r="U2544" s="8"/>
      <c r="V2544" s="8"/>
      <c r="W2544" s="8"/>
      <c r="X2544" s="122"/>
      <c r="Y2544" s="135"/>
      <c r="Z2544" s="135"/>
      <c r="AA2544" s="135"/>
      <c r="AB2544" s="135"/>
      <c r="AC2544" s="136"/>
      <c r="AD2544" s="8"/>
      <c r="AE2544" s="8"/>
      <c r="AF2544" s="8"/>
      <c r="AG2544" s="8"/>
      <c r="AH2544" s="122"/>
      <c r="AI2544" s="137"/>
      <c r="AJ2544" s="137"/>
      <c r="AK2544" s="137"/>
      <c r="AL2544" s="137"/>
      <c r="AM2544" s="138"/>
      <c r="AN2544" s="8"/>
      <c r="AO2544" s="8"/>
      <c r="AP2544" s="8"/>
      <c r="AQ2544" s="8"/>
      <c r="AR2544" s="122"/>
      <c r="AS2544" s="139"/>
      <c r="AT2544" s="139"/>
      <c r="AU2544" s="139"/>
      <c r="AV2544" s="139"/>
      <c r="AW2544" s="140"/>
      <c r="AX2544" s="8"/>
      <c r="AY2544" s="8"/>
      <c r="AZ2544" s="8"/>
      <c r="BA2544" s="8"/>
      <c r="BB2544" s="122"/>
      <c r="BC2544" s="141"/>
      <c r="BD2544" s="141"/>
      <c r="BE2544" s="141"/>
      <c r="BF2544" s="141"/>
      <c r="BG2544" s="142"/>
      <c r="BH2544" s="8"/>
      <c r="BI2544" s="8"/>
      <c r="BJ2544" s="8"/>
      <c r="BK2544" s="8"/>
      <c r="BL2544" s="122"/>
      <c r="BM2544" s="143"/>
      <c r="BN2544" s="143"/>
      <c r="BO2544" s="143"/>
      <c r="BP2544" s="143"/>
      <c r="BQ2544" s="144"/>
      <c r="BR2544" s="8"/>
      <c r="BS2544" s="8"/>
      <c r="BT2544" s="8"/>
      <c r="BU2544" s="8"/>
      <c r="BV2544" s="122"/>
    </row>
    <row r="2545" spans="1:74" ht="28.8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18" t="s">
        <v>71</v>
      </c>
      <c r="H2545" s="3">
        <v>2024</v>
      </c>
      <c r="I2545" s="20" t="s">
        <v>286</v>
      </c>
      <c r="J2545" s="185" t="s">
        <v>340</v>
      </c>
      <c r="K2545" s="185" t="s">
        <v>318</v>
      </c>
      <c r="L2545" s="187">
        <f t="shared" si="81"/>
        <v>0</v>
      </c>
      <c r="M2545" s="187">
        <f t="shared" si="82"/>
        <v>0</v>
      </c>
      <c r="N2545" s="186"/>
      <c r="O2545" s="53"/>
      <c r="P2545" s="53"/>
      <c r="Q2545" s="53"/>
      <c r="R2545" s="53"/>
      <c r="S2545" s="54"/>
      <c r="T2545" s="8"/>
      <c r="U2545" s="8"/>
      <c r="V2545" s="8"/>
      <c r="W2545" s="8"/>
      <c r="X2545" s="122"/>
      <c r="Y2545" s="135"/>
      <c r="Z2545" s="135"/>
      <c r="AA2545" s="135"/>
      <c r="AB2545" s="135"/>
      <c r="AC2545" s="136"/>
      <c r="AD2545" s="8"/>
      <c r="AE2545" s="8"/>
      <c r="AF2545" s="8"/>
      <c r="AG2545" s="8"/>
      <c r="AH2545" s="122"/>
      <c r="AI2545" s="137"/>
      <c r="AJ2545" s="137"/>
      <c r="AK2545" s="137"/>
      <c r="AL2545" s="137"/>
      <c r="AM2545" s="138"/>
      <c r="AN2545" s="8"/>
      <c r="AO2545" s="8"/>
      <c r="AP2545" s="8"/>
      <c r="AQ2545" s="8"/>
      <c r="AR2545" s="122"/>
      <c r="AS2545" s="139"/>
      <c r="AT2545" s="139"/>
      <c r="AU2545" s="139"/>
      <c r="AV2545" s="139"/>
      <c r="AW2545" s="140"/>
      <c r="AX2545" s="8"/>
      <c r="AY2545" s="8"/>
      <c r="AZ2545" s="8"/>
      <c r="BA2545" s="8"/>
      <c r="BB2545" s="122"/>
      <c r="BC2545" s="141"/>
      <c r="BD2545" s="141"/>
      <c r="BE2545" s="141"/>
      <c r="BF2545" s="141"/>
      <c r="BG2545" s="142"/>
      <c r="BH2545" s="8"/>
      <c r="BI2545" s="8"/>
      <c r="BJ2545" s="8"/>
      <c r="BK2545" s="8"/>
      <c r="BL2545" s="122"/>
      <c r="BM2545" s="143"/>
      <c r="BN2545" s="143"/>
      <c r="BO2545" s="143"/>
      <c r="BP2545" s="143"/>
      <c r="BQ2545" s="144"/>
      <c r="BR2545" s="8"/>
      <c r="BS2545" s="8"/>
      <c r="BT2545" s="8"/>
      <c r="BU2545" s="8"/>
      <c r="BV2545" s="122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18" t="s">
        <v>71</v>
      </c>
      <c r="H2546" s="3">
        <v>2024</v>
      </c>
      <c r="I2546" s="20" t="s">
        <v>286</v>
      </c>
      <c r="J2546" s="185" t="s">
        <v>341</v>
      </c>
      <c r="K2546" s="185" t="s">
        <v>320</v>
      </c>
      <c r="L2546" s="187">
        <f t="shared" si="81"/>
        <v>0</v>
      </c>
      <c r="M2546" s="187">
        <f t="shared" si="82"/>
        <v>0</v>
      </c>
      <c r="N2546" s="186"/>
      <c r="O2546" s="53"/>
      <c r="P2546" s="53"/>
      <c r="Q2546" s="53"/>
      <c r="R2546" s="53"/>
      <c r="S2546" s="54"/>
      <c r="T2546" s="8"/>
      <c r="U2546" s="8"/>
      <c r="V2546" s="8"/>
      <c r="W2546" s="8"/>
      <c r="X2546" s="122"/>
      <c r="Y2546" s="135"/>
      <c r="Z2546" s="135"/>
      <c r="AA2546" s="135"/>
      <c r="AB2546" s="135"/>
      <c r="AC2546" s="136"/>
      <c r="AD2546" s="8"/>
      <c r="AE2546" s="8"/>
      <c r="AF2546" s="8"/>
      <c r="AG2546" s="8"/>
      <c r="AH2546" s="122"/>
      <c r="AI2546" s="137"/>
      <c r="AJ2546" s="137"/>
      <c r="AK2546" s="137"/>
      <c r="AL2546" s="137"/>
      <c r="AM2546" s="138"/>
      <c r="AN2546" s="8"/>
      <c r="AO2546" s="8"/>
      <c r="AP2546" s="8"/>
      <c r="AQ2546" s="8"/>
      <c r="AR2546" s="122"/>
      <c r="AS2546" s="139"/>
      <c r="AT2546" s="139"/>
      <c r="AU2546" s="139"/>
      <c r="AV2546" s="139"/>
      <c r="AW2546" s="140"/>
      <c r="AX2546" s="8"/>
      <c r="AY2546" s="8"/>
      <c r="AZ2546" s="8"/>
      <c r="BA2546" s="8"/>
      <c r="BB2546" s="122"/>
      <c r="BC2546" s="141"/>
      <c r="BD2546" s="141"/>
      <c r="BE2546" s="141"/>
      <c r="BF2546" s="141"/>
      <c r="BG2546" s="142"/>
      <c r="BH2546" s="8"/>
      <c r="BI2546" s="8"/>
      <c r="BJ2546" s="8"/>
      <c r="BK2546" s="8"/>
      <c r="BL2546" s="122"/>
      <c r="BM2546" s="143"/>
      <c r="BN2546" s="143"/>
      <c r="BO2546" s="143"/>
      <c r="BP2546" s="143"/>
      <c r="BQ2546" s="144"/>
      <c r="BR2546" s="8"/>
      <c r="BS2546" s="8"/>
      <c r="BT2546" s="8"/>
      <c r="BU2546" s="8"/>
      <c r="BV2546" s="122"/>
    </row>
    <row r="2547" spans="1:74" ht="28.8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18" t="s">
        <v>71</v>
      </c>
      <c r="H2547" s="3">
        <v>2024</v>
      </c>
      <c r="I2547" s="20" t="s">
        <v>286</v>
      </c>
      <c r="J2547" s="185" t="s">
        <v>342</v>
      </c>
      <c r="K2547" s="185" t="s">
        <v>320</v>
      </c>
      <c r="L2547" s="187">
        <f t="shared" si="81"/>
        <v>0</v>
      </c>
      <c r="M2547" s="187">
        <f t="shared" si="82"/>
        <v>0</v>
      </c>
      <c r="N2547" s="186"/>
      <c r="O2547" s="53"/>
      <c r="P2547" s="53"/>
      <c r="Q2547" s="53"/>
      <c r="R2547" s="53"/>
      <c r="S2547" s="54"/>
      <c r="T2547" s="8"/>
      <c r="U2547" s="8"/>
      <c r="V2547" s="8"/>
      <c r="W2547" s="8"/>
      <c r="X2547" s="122"/>
      <c r="Y2547" s="135"/>
      <c r="Z2547" s="135"/>
      <c r="AA2547" s="135"/>
      <c r="AB2547" s="135"/>
      <c r="AC2547" s="136"/>
      <c r="AD2547" s="8"/>
      <c r="AE2547" s="8"/>
      <c r="AF2547" s="8"/>
      <c r="AG2547" s="8"/>
      <c r="AH2547" s="122"/>
      <c r="AI2547" s="137"/>
      <c r="AJ2547" s="137"/>
      <c r="AK2547" s="137"/>
      <c r="AL2547" s="137"/>
      <c r="AM2547" s="138"/>
      <c r="AN2547" s="8"/>
      <c r="AO2547" s="8"/>
      <c r="AP2547" s="8"/>
      <c r="AQ2547" s="8"/>
      <c r="AR2547" s="122"/>
      <c r="AS2547" s="139"/>
      <c r="AT2547" s="139"/>
      <c r="AU2547" s="139"/>
      <c r="AV2547" s="139"/>
      <c r="AW2547" s="140"/>
      <c r="AX2547" s="8"/>
      <c r="AY2547" s="8"/>
      <c r="AZ2547" s="8"/>
      <c r="BA2547" s="8"/>
      <c r="BB2547" s="122"/>
      <c r="BC2547" s="141"/>
      <c r="BD2547" s="141"/>
      <c r="BE2547" s="141"/>
      <c r="BF2547" s="141"/>
      <c r="BG2547" s="142"/>
      <c r="BH2547" s="8"/>
      <c r="BI2547" s="8"/>
      <c r="BJ2547" s="8"/>
      <c r="BK2547" s="8"/>
      <c r="BL2547" s="122"/>
      <c r="BM2547" s="143"/>
      <c r="BN2547" s="143"/>
      <c r="BO2547" s="143"/>
      <c r="BP2547" s="143"/>
      <c r="BQ2547" s="144"/>
      <c r="BR2547" s="8"/>
      <c r="BS2547" s="8"/>
      <c r="BT2547" s="8"/>
      <c r="BU2547" s="8"/>
      <c r="BV2547" s="122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18" t="s">
        <v>71</v>
      </c>
      <c r="H2548" s="3">
        <v>2024</v>
      </c>
      <c r="I2548" s="20" t="s">
        <v>286</v>
      </c>
      <c r="J2548" s="185" t="s">
        <v>343</v>
      </c>
      <c r="K2548" s="185" t="s">
        <v>339</v>
      </c>
      <c r="L2548" s="187">
        <f t="shared" si="81"/>
        <v>0</v>
      </c>
      <c r="M2548" s="187">
        <f t="shared" si="82"/>
        <v>0</v>
      </c>
      <c r="N2548" s="186"/>
      <c r="O2548" s="53"/>
      <c r="P2548" s="53"/>
      <c r="Q2548" s="53"/>
      <c r="R2548" s="53"/>
      <c r="S2548" s="54"/>
      <c r="T2548" s="8"/>
      <c r="U2548" s="8"/>
      <c r="V2548" s="8"/>
      <c r="W2548" s="8"/>
      <c r="X2548" s="122"/>
      <c r="Y2548" s="135"/>
      <c r="Z2548" s="135"/>
      <c r="AA2548" s="135"/>
      <c r="AB2548" s="135"/>
      <c r="AC2548" s="136"/>
      <c r="AD2548" s="8"/>
      <c r="AE2548" s="8"/>
      <c r="AF2548" s="8"/>
      <c r="AG2548" s="8"/>
      <c r="AH2548" s="122"/>
      <c r="AI2548" s="137"/>
      <c r="AJ2548" s="137"/>
      <c r="AK2548" s="137"/>
      <c r="AL2548" s="137"/>
      <c r="AM2548" s="138"/>
      <c r="AN2548" s="8"/>
      <c r="AO2548" s="8"/>
      <c r="AP2548" s="8"/>
      <c r="AQ2548" s="8"/>
      <c r="AR2548" s="122"/>
      <c r="AS2548" s="139"/>
      <c r="AT2548" s="139"/>
      <c r="AU2548" s="139"/>
      <c r="AV2548" s="139"/>
      <c r="AW2548" s="140"/>
      <c r="AX2548" s="8"/>
      <c r="AY2548" s="8"/>
      <c r="AZ2548" s="8"/>
      <c r="BA2548" s="8"/>
      <c r="BB2548" s="122"/>
      <c r="BC2548" s="141"/>
      <c r="BD2548" s="141"/>
      <c r="BE2548" s="141"/>
      <c r="BF2548" s="141"/>
      <c r="BG2548" s="142"/>
      <c r="BH2548" s="8"/>
      <c r="BI2548" s="8"/>
      <c r="BJ2548" s="8"/>
      <c r="BK2548" s="8"/>
      <c r="BL2548" s="122"/>
      <c r="BM2548" s="143"/>
      <c r="BN2548" s="143"/>
      <c r="BO2548" s="143"/>
      <c r="BP2548" s="143"/>
      <c r="BQ2548" s="144"/>
      <c r="BR2548" s="8"/>
      <c r="BS2548" s="8"/>
      <c r="BT2548" s="8"/>
      <c r="BU2548" s="8"/>
      <c r="BV2548" s="122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18" t="s">
        <v>71</v>
      </c>
      <c r="H2549" s="3">
        <v>2024</v>
      </c>
      <c r="I2549" s="20" t="s">
        <v>288</v>
      </c>
      <c r="J2549" s="185" t="s">
        <v>344</v>
      </c>
      <c r="K2549" s="185" t="s">
        <v>318</v>
      </c>
      <c r="L2549" s="187">
        <f t="shared" si="81"/>
        <v>0</v>
      </c>
      <c r="M2549" s="187">
        <f t="shared" si="82"/>
        <v>0</v>
      </c>
      <c r="N2549" s="186"/>
      <c r="O2549" s="53"/>
      <c r="P2549" s="53"/>
      <c r="Q2549" s="53"/>
      <c r="R2549" s="53"/>
      <c r="S2549" s="54"/>
      <c r="T2549" s="8"/>
      <c r="U2549" s="8"/>
      <c r="V2549" s="8"/>
      <c r="W2549" s="8"/>
      <c r="X2549" s="122"/>
      <c r="Y2549" s="135"/>
      <c r="Z2549" s="135"/>
      <c r="AA2549" s="135"/>
      <c r="AB2549" s="135"/>
      <c r="AC2549" s="136"/>
      <c r="AD2549" s="8"/>
      <c r="AE2549" s="8"/>
      <c r="AF2549" s="8"/>
      <c r="AG2549" s="8"/>
      <c r="AH2549" s="122"/>
      <c r="AI2549" s="137"/>
      <c r="AJ2549" s="137"/>
      <c r="AK2549" s="137"/>
      <c r="AL2549" s="137"/>
      <c r="AM2549" s="138"/>
      <c r="AN2549" s="8"/>
      <c r="AO2549" s="8"/>
      <c r="AP2549" s="8"/>
      <c r="AQ2549" s="8"/>
      <c r="AR2549" s="122"/>
      <c r="AS2549" s="139"/>
      <c r="AT2549" s="139"/>
      <c r="AU2549" s="139"/>
      <c r="AV2549" s="139"/>
      <c r="AW2549" s="140"/>
      <c r="AX2549" s="8"/>
      <c r="AY2549" s="8"/>
      <c r="AZ2549" s="8"/>
      <c r="BA2549" s="8"/>
      <c r="BB2549" s="122"/>
      <c r="BC2549" s="141"/>
      <c r="BD2549" s="141"/>
      <c r="BE2549" s="141"/>
      <c r="BF2549" s="141"/>
      <c r="BG2549" s="142"/>
      <c r="BH2549" s="8"/>
      <c r="BI2549" s="8"/>
      <c r="BJ2549" s="8"/>
      <c r="BK2549" s="8"/>
      <c r="BL2549" s="122"/>
      <c r="BM2549" s="143"/>
      <c r="BN2549" s="143"/>
      <c r="BO2549" s="143"/>
      <c r="BP2549" s="143"/>
      <c r="BQ2549" s="144"/>
      <c r="BR2549" s="8"/>
      <c r="BS2549" s="8"/>
      <c r="BT2549" s="8"/>
      <c r="BU2549" s="8"/>
      <c r="BV2549" s="122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18" t="s">
        <v>71</v>
      </c>
      <c r="H2550" s="3">
        <v>2024</v>
      </c>
      <c r="I2550" s="20" t="s">
        <v>288</v>
      </c>
      <c r="J2550" s="184" t="s">
        <v>351</v>
      </c>
      <c r="K2550" s="184" t="s">
        <v>318</v>
      </c>
      <c r="L2550" s="187">
        <f t="shared" si="81"/>
        <v>0</v>
      </c>
      <c r="M2550" s="187">
        <f t="shared" si="82"/>
        <v>0</v>
      </c>
      <c r="N2550" s="186"/>
      <c r="O2550" s="53"/>
      <c r="P2550" s="53"/>
      <c r="Q2550" s="53"/>
      <c r="R2550" s="53"/>
      <c r="S2550" s="54"/>
      <c r="T2550" s="8"/>
      <c r="U2550" s="8"/>
      <c r="V2550" s="8"/>
      <c r="W2550" s="8"/>
      <c r="X2550" s="122"/>
      <c r="Y2550" s="135"/>
      <c r="Z2550" s="135"/>
      <c r="AA2550" s="135"/>
      <c r="AB2550" s="135"/>
      <c r="AC2550" s="136"/>
      <c r="AD2550" s="8"/>
      <c r="AE2550" s="8"/>
      <c r="AF2550" s="8"/>
      <c r="AG2550" s="8"/>
      <c r="AH2550" s="122"/>
      <c r="AI2550" s="137"/>
      <c r="AJ2550" s="137"/>
      <c r="AK2550" s="137"/>
      <c r="AL2550" s="137"/>
      <c r="AM2550" s="138"/>
      <c r="AN2550" s="8"/>
      <c r="AO2550" s="8"/>
      <c r="AP2550" s="8"/>
      <c r="AQ2550" s="8"/>
      <c r="AR2550" s="122"/>
      <c r="AS2550" s="139"/>
      <c r="AT2550" s="139"/>
      <c r="AU2550" s="139"/>
      <c r="AV2550" s="139"/>
      <c r="AW2550" s="140"/>
      <c r="AX2550" s="8"/>
      <c r="AY2550" s="8"/>
      <c r="AZ2550" s="8"/>
      <c r="BA2550" s="8"/>
      <c r="BB2550" s="122"/>
      <c r="BC2550" s="141"/>
      <c r="BD2550" s="141"/>
      <c r="BE2550" s="141"/>
      <c r="BF2550" s="141"/>
      <c r="BG2550" s="142"/>
      <c r="BH2550" s="8"/>
      <c r="BI2550" s="8"/>
      <c r="BJ2550" s="8"/>
      <c r="BK2550" s="8"/>
      <c r="BL2550" s="122"/>
      <c r="BM2550" s="143"/>
      <c r="BN2550" s="143"/>
      <c r="BO2550" s="143"/>
      <c r="BP2550" s="143"/>
      <c r="BQ2550" s="144"/>
      <c r="BR2550" s="8"/>
      <c r="BS2550" s="8"/>
      <c r="BT2550" s="8"/>
      <c r="BU2550" s="8"/>
      <c r="BV2550" s="122"/>
    </row>
    <row r="2551" spans="1:74" ht="28.8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18" t="s">
        <v>71</v>
      </c>
      <c r="H2551" s="3">
        <v>2024</v>
      </c>
      <c r="I2551" s="20" t="s">
        <v>288</v>
      </c>
      <c r="J2551" s="184" t="s">
        <v>352</v>
      </c>
      <c r="K2551" s="184" t="s">
        <v>321</v>
      </c>
      <c r="L2551" s="187">
        <f t="shared" si="81"/>
        <v>0</v>
      </c>
      <c r="M2551" s="187">
        <f t="shared" si="82"/>
        <v>0</v>
      </c>
      <c r="N2551" s="186"/>
      <c r="O2551" s="33"/>
      <c r="P2551" s="33"/>
      <c r="Q2551" s="33"/>
      <c r="R2551" s="33"/>
      <c r="S2551" s="42"/>
      <c r="T2551" s="2"/>
      <c r="U2551" s="2"/>
      <c r="V2551" s="2"/>
      <c r="W2551" s="2"/>
      <c r="X2551" s="55"/>
      <c r="Y2551" s="62"/>
      <c r="Z2551" s="62"/>
      <c r="AA2551" s="62"/>
      <c r="AB2551" s="62"/>
      <c r="AC2551" s="68"/>
      <c r="AD2551" s="2"/>
      <c r="AE2551" s="2"/>
      <c r="AF2551" s="2"/>
      <c r="AG2551" s="2"/>
      <c r="AH2551" s="55"/>
      <c r="AI2551" s="72"/>
      <c r="AJ2551" s="72"/>
      <c r="AK2551" s="72"/>
      <c r="AL2551" s="72"/>
      <c r="AM2551" s="80"/>
      <c r="AN2551" s="2"/>
      <c r="AO2551" s="2"/>
      <c r="AP2551" s="2"/>
      <c r="AQ2551" s="2"/>
      <c r="AR2551" s="55"/>
      <c r="AS2551" s="85"/>
      <c r="AT2551" s="85"/>
      <c r="AU2551" s="85"/>
      <c r="AV2551" s="85"/>
      <c r="AW2551" s="100"/>
      <c r="AX2551" s="2"/>
      <c r="AY2551" s="2"/>
      <c r="AZ2551" s="2"/>
      <c r="BA2551" s="2"/>
      <c r="BB2551" s="55"/>
      <c r="BC2551" s="105"/>
      <c r="BD2551" s="105"/>
      <c r="BE2551" s="105"/>
      <c r="BF2551" s="105"/>
      <c r="BG2551" s="109"/>
      <c r="BH2551" s="2"/>
      <c r="BI2551" s="2"/>
      <c r="BJ2551" s="2"/>
      <c r="BK2551" s="2"/>
      <c r="BL2551" s="55"/>
      <c r="BM2551" s="48"/>
      <c r="BN2551" s="48"/>
      <c r="BO2551" s="48"/>
      <c r="BP2551" s="48"/>
      <c r="BQ2551" s="117"/>
      <c r="BR2551" s="2"/>
      <c r="BS2551" s="2"/>
      <c r="BT2551" s="2"/>
      <c r="BU2551" s="2"/>
      <c r="BV2551" s="55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18" t="s">
        <v>71</v>
      </c>
      <c r="H2552" s="3">
        <v>2024</v>
      </c>
      <c r="I2552" s="20" t="s">
        <v>288</v>
      </c>
      <c r="J2552" s="184" t="s">
        <v>345</v>
      </c>
      <c r="K2552" s="184" t="s">
        <v>318</v>
      </c>
      <c r="L2552" s="187">
        <f t="shared" si="81"/>
        <v>0</v>
      </c>
      <c r="M2552" s="187">
        <f t="shared" si="82"/>
        <v>0</v>
      </c>
      <c r="N2552" s="186"/>
      <c r="O2552" s="34"/>
      <c r="P2552" s="33"/>
      <c r="Q2552" s="33"/>
      <c r="R2552" s="33"/>
      <c r="S2552" s="42"/>
      <c r="T2552" s="3"/>
      <c r="U2552" s="2"/>
      <c r="V2552" s="2"/>
      <c r="W2552" s="2"/>
      <c r="X2552" s="55"/>
      <c r="Y2552" s="64"/>
      <c r="Z2552" s="62"/>
      <c r="AA2552" s="62"/>
      <c r="AB2552" s="62"/>
      <c r="AC2552" s="68"/>
      <c r="AD2552" s="3"/>
      <c r="AE2552" s="2"/>
      <c r="AF2552" s="2"/>
      <c r="AG2552" s="2"/>
      <c r="AH2552" s="55"/>
      <c r="AI2552" s="73"/>
      <c r="AJ2552" s="72"/>
      <c r="AK2552" s="72"/>
      <c r="AL2552" s="72"/>
      <c r="AM2552" s="80"/>
      <c r="AN2552" s="3"/>
      <c r="AO2552" s="2"/>
      <c r="AP2552" s="2"/>
      <c r="AQ2552" s="2"/>
      <c r="AR2552" s="55"/>
      <c r="AS2552" s="86"/>
      <c r="AT2552" s="85"/>
      <c r="AU2552" s="85"/>
      <c r="AV2552" s="85"/>
      <c r="AW2552" s="100"/>
      <c r="AX2552" s="3"/>
      <c r="AY2552" s="2"/>
      <c r="AZ2552" s="2"/>
      <c r="BA2552" s="2"/>
      <c r="BB2552" s="55"/>
      <c r="BC2552" s="106"/>
      <c r="BD2552" s="105"/>
      <c r="BE2552" s="105"/>
      <c r="BF2552" s="105"/>
      <c r="BG2552" s="109"/>
      <c r="BH2552" s="3"/>
      <c r="BI2552" s="2"/>
      <c r="BJ2552" s="2"/>
      <c r="BK2552" s="2"/>
      <c r="BL2552" s="55"/>
      <c r="BM2552" s="49"/>
      <c r="BN2552" s="48"/>
      <c r="BO2552" s="48"/>
      <c r="BP2552" s="48"/>
      <c r="BQ2552" s="117"/>
      <c r="BR2552" s="3"/>
      <c r="BS2552" s="2"/>
      <c r="BT2552" s="2"/>
      <c r="BU2552" s="2"/>
      <c r="BV2552" s="55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18" t="s">
        <v>71</v>
      </c>
      <c r="H2553" s="3">
        <v>2024</v>
      </c>
      <c r="I2553" s="20" t="s">
        <v>289</v>
      </c>
      <c r="J2553" s="184" t="s">
        <v>268</v>
      </c>
      <c r="K2553" s="184" t="s">
        <v>318</v>
      </c>
      <c r="L2553" s="187">
        <f t="shared" si="81"/>
        <v>0</v>
      </c>
      <c r="M2553" s="187">
        <f t="shared" si="82"/>
        <v>0</v>
      </c>
      <c r="N2553" s="186"/>
      <c r="O2553" s="33"/>
      <c r="P2553" s="33"/>
      <c r="Q2553" s="33"/>
      <c r="R2553" s="33"/>
      <c r="S2553" s="42"/>
      <c r="T2553" s="2"/>
      <c r="U2553" s="2"/>
      <c r="V2553" s="2"/>
      <c r="W2553" s="2"/>
      <c r="X2553" s="55"/>
      <c r="Y2553" s="62"/>
      <c r="Z2553" s="62"/>
      <c r="AA2553" s="62"/>
      <c r="AB2553" s="62"/>
      <c r="AC2553" s="68"/>
      <c r="AD2553" s="2"/>
      <c r="AE2553" s="2"/>
      <c r="AF2553" s="2"/>
      <c r="AG2553" s="2"/>
      <c r="AH2553" s="55"/>
      <c r="AI2553" s="72"/>
      <c r="AJ2553" s="72"/>
      <c r="AK2553" s="72"/>
      <c r="AL2553" s="72"/>
      <c r="AM2553" s="80"/>
      <c r="AN2553" s="2"/>
      <c r="AO2553" s="2"/>
      <c r="AP2553" s="2"/>
      <c r="AQ2553" s="2"/>
      <c r="AR2553" s="55"/>
      <c r="AS2553" s="85"/>
      <c r="AT2553" s="85"/>
      <c r="AU2553" s="85"/>
      <c r="AV2553" s="85"/>
      <c r="AW2553" s="100"/>
      <c r="AX2553" s="2"/>
      <c r="AY2553" s="2"/>
      <c r="AZ2553" s="2"/>
      <c r="BA2553" s="2"/>
      <c r="BB2553" s="55"/>
      <c r="BC2553" s="105"/>
      <c r="BD2553" s="105"/>
      <c r="BE2553" s="105"/>
      <c r="BF2553" s="105"/>
      <c r="BG2553" s="109"/>
      <c r="BH2553" s="2"/>
      <c r="BI2553" s="2"/>
      <c r="BJ2553" s="2"/>
      <c r="BK2553" s="2"/>
      <c r="BL2553" s="55"/>
      <c r="BM2553" s="48"/>
      <c r="BN2553" s="48"/>
      <c r="BO2553" s="48"/>
      <c r="BP2553" s="48"/>
      <c r="BQ2553" s="117"/>
      <c r="BR2553" s="2"/>
      <c r="BS2553" s="2"/>
      <c r="BT2553" s="2"/>
      <c r="BU2553" s="2"/>
      <c r="BV2553" s="55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18" t="s">
        <v>71</v>
      </c>
      <c r="H2554" s="3">
        <v>2024</v>
      </c>
      <c r="I2554" s="20" t="s">
        <v>289</v>
      </c>
      <c r="J2554" s="184" t="s">
        <v>292</v>
      </c>
      <c r="K2554" s="184" t="s">
        <v>318</v>
      </c>
      <c r="L2554" s="187">
        <f t="shared" si="81"/>
        <v>0</v>
      </c>
      <c r="M2554" s="187">
        <f t="shared" si="82"/>
        <v>0</v>
      </c>
      <c r="N2554" s="186"/>
      <c r="O2554" s="33"/>
      <c r="P2554" s="33"/>
      <c r="Q2554" s="33"/>
      <c r="R2554" s="33"/>
      <c r="S2554" s="42"/>
      <c r="T2554" s="2"/>
      <c r="U2554" s="2"/>
      <c r="V2554" s="2"/>
      <c r="W2554" s="2"/>
      <c r="X2554" s="55"/>
      <c r="Y2554" s="62"/>
      <c r="Z2554" s="62"/>
      <c r="AA2554" s="62"/>
      <c r="AB2554" s="62"/>
      <c r="AC2554" s="68"/>
      <c r="AD2554" s="2"/>
      <c r="AE2554" s="2"/>
      <c r="AF2554" s="2"/>
      <c r="AG2554" s="2"/>
      <c r="AH2554" s="55"/>
      <c r="AI2554" s="72"/>
      <c r="AJ2554" s="72"/>
      <c r="AK2554" s="72"/>
      <c r="AL2554" s="72"/>
      <c r="AM2554" s="80"/>
      <c r="AN2554" s="2"/>
      <c r="AO2554" s="2"/>
      <c r="AP2554" s="2"/>
      <c r="AQ2554" s="2"/>
      <c r="AR2554" s="55"/>
      <c r="AS2554" s="85"/>
      <c r="AT2554" s="85"/>
      <c r="AU2554" s="85"/>
      <c r="AV2554" s="85"/>
      <c r="AW2554" s="100"/>
      <c r="AX2554" s="2"/>
      <c r="AY2554" s="2"/>
      <c r="AZ2554" s="2"/>
      <c r="BA2554" s="2"/>
      <c r="BB2554" s="55"/>
      <c r="BC2554" s="105"/>
      <c r="BD2554" s="105"/>
      <c r="BE2554" s="105"/>
      <c r="BF2554" s="105"/>
      <c r="BG2554" s="109"/>
      <c r="BH2554" s="2"/>
      <c r="BI2554" s="2"/>
      <c r="BJ2554" s="2"/>
      <c r="BK2554" s="2"/>
      <c r="BL2554" s="55"/>
      <c r="BM2554" s="48"/>
      <c r="BN2554" s="48"/>
      <c r="BO2554" s="48"/>
      <c r="BP2554" s="48"/>
      <c r="BQ2554" s="117"/>
      <c r="BR2554" s="2"/>
      <c r="BS2554" s="2"/>
      <c r="BT2554" s="2"/>
      <c r="BU2554" s="2"/>
      <c r="BV2554" s="55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18" t="s">
        <v>71</v>
      </c>
      <c r="H2555" s="3">
        <v>2024</v>
      </c>
      <c r="I2555" s="20" t="s">
        <v>285</v>
      </c>
      <c r="J2555" s="184" t="s">
        <v>293</v>
      </c>
      <c r="K2555" s="184" t="s">
        <v>318</v>
      </c>
      <c r="L2555" s="187">
        <f t="shared" si="81"/>
        <v>0</v>
      </c>
      <c r="M2555" s="187">
        <f t="shared" si="82"/>
        <v>0</v>
      </c>
      <c r="N2555" s="186"/>
      <c r="O2555" s="33"/>
      <c r="P2555" s="33"/>
      <c r="Q2555" s="33"/>
      <c r="R2555" s="34"/>
      <c r="S2555" s="42"/>
      <c r="T2555" s="2"/>
      <c r="U2555" s="2"/>
      <c r="V2555" s="2"/>
      <c r="W2555" s="3"/>
      <c r="X2555" s="55"/>
      <c r="Y2555" s="62"/>
      <c r="Z2555" s="62"/>
      <c r="AA2555" s="62"/>
      <c r="AB2555" s="64"/>
      <c r="AC2555" s="68"/>
      <c r="AD2555" s="2"/>
      <c r="AE2555" s="2"/>
      <c r="AF2555" s="2"/>
      <c r="AG2555" s="3"/>
      <c r="AH2555" s="55"/>
      <c r="AI2555" s="72"/>
      <c r="AJ2555" s="72"/>
      <c r="AK2555" s="72"/>
      <c r="AL2555" s="73"/>
      <c r="AM2555" s="80"/>
      <c r="AN2555" s="2"/>
      <c r="AO2555" s="2"/>
      <c r="AP2555" s="2"/>
      <c r="AQ2555" s="3"/>
      <c r="AR2555" s="55"/>
      <c r="AS2555" s="85"/>
      <c r="AT2555" s="85"/>
      <c r="AU2555" s="85"/>
      <c r="AV2555" s="86"/>
      <c r="AW2555" s="100"/>
      <c r="AX2555" s="2"/>
      <c r="AY2555" s="2"/>
      <c r="AZ2555" s="2"/>
      <c r="BA2555" s="3"/>
      <c r="BB2555" s="55"/>
      <c r="BC2555" s="105"/>
      <c r="BD2555" s="105"/>
      <c r="BE2555" s="105"/>
      <c r="BF2555" s="106"/>
      <c r="BG2555" s="109"/>
      <c r="BH2555" s="2"/>
      <c r="BI2555" s="2"/>
      <c r="BJ2555" s="2"/>
      <c r="BK2555" s="3"/>
      <c r="BL2555" s="55"/>
      <c r="BM2555" s="48"/>
      <c r="BN2555" s="48"/>
      <c r="BO2555" s="48"/>
      <c r="BP2555" s="49"/>
      <c r="BQ2555" s="117"/>
      <c r="BR2555" s="2"/>
      <c r="BS2555" s="2"/>
      <c r="BT2555" s="2"/>
      <c r="BU2555" s="3"/>
      <c r="BV2555" s="55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18" t="s">
        <v>71</v>
      </c>
      <c r="H2556" s="3">
        <v>2024</v>
      </c>
      <c r="I2556" s="20" t="s">
        <v>287</v>
      </c>
      <c r="J2556" s="184" t="s">
        <v>269</v>
      </c>
      <c r="K2556" s="184" t="s">
        <v>320</v>
      </c>
      <c r="L2556" s="187">
        <f t="shared" si="81"/>
        <v>0</v>
      </c>
      <c r="M2556" s="187">
        <f t="shared" si="82"/>
        <v>0</v>
      </c>
      <c r="N2556" s="186"/>
      <c r="O2556" s="33"/>
      <c r="P2556" s="33"/>
      <c r="Q2556" s="33"/>
      <c r="R2556" s="33"/>
      <c r="S2556" s="42"/>
      <c r="T2556" s="2"/>
      <c r="U2556" s="2"/>
      <c r="V2556" s="2"/>
      <c r="W2556" s="2"/>
      <c r="X2556" s="55"/>
      <c r="Y2556" s="62"/>
      <c r="Z2556" s="62"/>
      <c r="AA2556" s="62"/>
      <c r="AB2556" s="64"/>
      <c r="AC2556" s="68"/>
      <c r="AD2556" s="2"/>
      <c r="AE2556" s="2"/>
      <c r="AF2556" s="2"/>
      <c r="AG2556" s="2"/>
      <c r="AH2556" s="55"/>
      <c r="AI2556" s="72"/>
      <c r="AJ2556" s="72"/>
      <c r="AK2556" s="72"/>
      <c r="AL2556" s="72"/>
      <c r="AM2556" s="80"/>
      <c r="AN2556" s="2"/>
      <c r="AO2556" s="2"/>
      <c r="AP2556" s="2"/>
      <c r="AQ2556" s="2"/>
      <c r="AR2556" s="55"/>
      <c r="AS2556" s="85"/>
      <c r="AT2556" s="85"/>
      <c r="AU2556" s="85"/>
      <c r="AV2556" s="85"/>
      <c r="AW2556" s="100"/>
      <c r="AX2556" s="2"/>
      <c r="AY2556" s="2"/>
      <c r="AZ2556" s="2"/>
      <c r="BA2556" s="2"/>
      <c r="BB2556" s="55"/>
      <c r="BC2556" s="105"/>
      <c r="BD2556" s="105"/>
      <c r="BE2556" s="105"/>
      <c r="BF2556" s="105"/>
      <c r="BG2556" s="109"/>
      <c r="BH2556" s="2"/>
      <c r="BI2556" s="2"/>
      <c r="BJ2556" s="2"/>
      <c r="BK2556" s="2"/>
      <c r="BL2556" s="55"/>
      <c r="BM2556" s="48"/>
      <c r="BN2556" s="48"/>
      <c r="BO2556" s="48"/>
      <c r="BP2556" s="48"/>
      <c r="BQ2556" s="117"/>
      <c r="BR2556" s="2"/>
      <c r="BS2556" s="2"/>
      <c r="BT2556" s="2"/>
      <c r="BU2556" s="2"/>
      <c r="BV2556" s="55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18" t="s">
        <v>71</v>
      </c>
      <c r="H2557" s="3">
        <v>2024</v>
      </c>
      <c r="I2557" s="20" t="s">
        <v>287</v>
      </c>
      <c r="J2557" s="184" t="s">
        <v>270</v>
      </c>
      <c r="K2557" s="184" t="s">
        <v>320</v>
      </c>
      <c r="L2557" s="187">
        <f t="shared" si="81"/>
        <v>0</v>
      </c>
      <c r="M2557" s="187">
        <f t="shared" si="82"/>
        <v>0</v>
      </c>
      <c r="N2557" s="186"/>
      <c r="O2557" s="33"/>
      <c r="P2557" s="33"/>
      <c r="Q2557" s="33"/>
      <c r="R2557" s="33"/>
      <c r="S2557" s="42"/>
      <c r="T2557" s="2"/>
      <c r="U2557" s="2"/>
      <c r="V2557" s="2"/>
      <c r="W2557" s="2"/>
      <c r="X2557" s="55"/>
      <c r="Y2557" s="62"/>
      <c r="Z2557" s="62"/>
      <c r="AA2557" s="62"/>
      <c r="AB2557" s="62"/>
      <c r="AC2557" s="68"/>
      <c r="AD2557" s="2"/>
      <c r="AE2557" s="2"/>
      <c r="AF2557" s="2"/>
      <c r="AG2557" s="2"/>
      <c r="AH2557" s="55"/>
      <c r="AI2557" s="72"/>
      <c r="AJ2557" s="72"/>
      <c r="AK2557" s="72"/>
      <c r="AL2557" s="72"/>
      <c r="AM2557" s="80"/>
      <c r="AN2557" s="2"/>
      <c r="AO2557" s="2"/>
      <c r="AP2557" s="2"/>
      <c r="AQ2557" s="2"/>
      <c r="AR2557" s="55"/>
      <c r="AS2557" s="85"/>
      <c r="AT2557" s="85"/>
      <c r="AU2557" s="85"/>
      <c r="AV2557" s="85"/>
      <c r="AW2557" s="100"/>
      <c r="AX2557" s="2"/>
      <c r="AY2557" s="2"/>
      <c r="AZ2557" s="2"/>
      <c r="BA2557" s="2"/>
      <c r="BB2557" s="55"/>
      <c r="BC2557" s="105"/>
      <c r="BD2557" s="105"/>
      <c r="BE2557" s="105"/>
      <c r="BF2557" s="105"/>
      <c r="BG2557" s="109"/>
      <c r="BH2557" s="2"/>
      <c r="BI2557" s="2"/>
      <c r="BJ2557" s="2"/>
      <c r="BK2557" s="2"/>
      <c r="BL2557" s="55"/>
      <c r="BM2557" s="48"/>
      <c r="BN2557" s="48"/>
      <c r="BO2557" s="48"/>
      <c r="BP2557" s="48"/>
      <c r="BQ2557" s="117"/>
      <c r="BR2557" s="2"/>
      <c r="BS2557" s="2"/>
      <c r="BT2557" s="2"/>
      <c r="BU2557" s="2"/>
      <c r="BV2557" s="55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18" t="s">
        <v>71</v>
      </c>
      <c r="H2558" s="3">
        <v>2024</v>
      </c>
      <c r="I2558" s="20" t="s">
        <v>290</v>
      </c>
      <c r="J2558" s="184" t="s">
        <v>271</v>
      </c>
      <c r="K2558" s="184" t="s">
        <v>321</v>
      </c>
      <c r="L2558" s="187">
        <f t="shared" si="81"/>
        <v>0</v>
      </c>
      <c r="M2558" s="187">
        <f t="shared" si="82"/>
        <v>0</v>
      </c>
      <c r="N2558" s="186"/>
      <c r="O2558" s="33"/>
      <c r="P2558" s="33"/>
      <c r="Q2558" s="33"/>
      <c r="R2558" s="33"/>
      <c r="S2558" s="42"/>
      <c r="T2558" s="2"/>
      <c r="U2558" s="2"/>
      <c r="V2558" s="2"/>
      <c r="W2558" s="2"/>
      <c r="X2558" s="55"/>
      <c r="Y2558" s="62"/>
      <c r="Z2558" s="62"/>
      <c r="AA2558" s="62"/>
      <c r="AB2558" s="62"/>
      <c r="AC2558" s="68"/>
      <c r="AD2558" s="2"/>
      <c r="AE2558" s="2"/>
      <c r="AF2558" s="2"/>
      <c r="AG2558" s="2"/>
      <c r="AH2558" s="55"/>
      <c r="AI2558" s="72"/>
      <c r="AJ2558" s="72"/>
      <c r="AK2558" s="72"/>
      <c r="AL2558" s="72"/>
      <c r="AM2558" s="80"/>
      <c r="AN2558" s="2"/>
      <c r="AO2558" s="2"/>
      <c r="AP2558" s="2"/>
      <c r="AQ2558" s="2"/>
      <c r="AR2558" s="55"/>
      <c r="AS2558" s="85"/>
      <c r="AT2558" s="85"/>
      <c r="AU2558" s="85"/>
      <c r="AV2558" s="85"/>
      <c r="AW2558" s="100"/>
      <c r="AX2558" s="2"/>
      <c r="AY2558" s="2"/>
      <c r="AZ2558" s="2"/>
      <c r="BA2558" s="2"/>
      <c r="BB2558" s="55"/>
      <c r="BC2558" s="105"/>
      <c r="BD2558" s="105"/>
      <c r="BE2558" s="105"/>
      <c r="BF2558" s="105"/>
      <c r="BG2558" s="109"/>
      <c r="BH2558" s="2"/>
      <c r="BI2558" s="2"/>
      <c r="BJ2558" s="2"/>
      <c r="BK2558" s="2"/>
      <c r="BL2558" s="55"/>
      <c r="BM2558" s="48"/>
      <c r="BN2558" s="48"/>
      <c r="BO2558" s="48"/>
      <c r="BP2558" s="48"/>
      <c r="BQ2558" s="117"/>
      <c r="BR2558" s="2"/>
      <c r="BS2558" s="2"/>
      <c r="BT2558" s="2"/>
      <c r="BU2558" s="2"/>
      <c r="BV2558" s="55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18" t="s">
        <v>71</v>
      </c>
      <c r="H2559" s="3">
        <v>2024</v>
      </c>
      <c r="I2559" s="20" t="s">
        <v>284</v>
      </c>
      <c r="J2559" s="184" t="s">
        <v>294</v>
      </c>
      <c r="K2559" s="184" t="s">
        <v>320</v>
      </c>
      <c r="L2559" s="187">
        <f t="shared" si="81"/>
        <v>0</v>
      </c>
      <c r="M2559" s="187">
        <f t="shared" si="82"/>
        <v>0</v>
      </c>
      <c r="N2559" s="186"/>
      <c r="O2559" s="33"/>
      <c r="P2559" s="33"/>
      <c r="Q2559" s="33"/>
      <c r="R2559" s="33"/>
      <c r="S2559" s="42"/>
      <c r="T2559" s="2"/>
      <c r="U2559" s="2"/>
      <c r="V2559" s="2"/>
      <c r="W2559" s="2"/>
      <c r="X2559" s="55"/>
      <c r="Y2559" s="62"/>
      <c r="Z2559" s="62"/>
      <c r="AA2559" s="62"/>
      <c r="AB2559" s="62"/>
      <c r="AC2559" s="68"/>
      <c r="AD2559" s="2"/>
      <c r="AE2559" s="2"/>
      <c r="AF2559" s="2"/>
      <c r="AG2559" s="2"/>
      <c r="AH2559" s="55"/>
      <c r="AI2559" s="72"/>
      <c r="AJ2559" s="72"/>
      <c r="AK2559" s="72"/>
      <c r="AL2559" s="72"/>
      <c r="AM2559" s="80"/>
      <c r="AN2559" s="2"/>
      <c r="AO2559" s="2"/>
      <c r="AP2559" s="2"/>
      <c r="AQ2559" s="2"/>
      <c r="AR2559" s="55"/>
      <c r="AS2559" s="85"/>
      <c r="AT2559" s="85"/>
      <c r="AU2559" s="85"/>
      <c r="AV2559" s="85"/>
      <c r="AW2559" s="100"/>
      <c r="AX2559" s="2"/>
      <c r="AY2559" s="2"/>
      <c r="AZ2559" s="2"/>
      <c r="BA2559" s="2"/>
      <c r="BB2559" s="55"/>
      <c r="BC2559" s="105"/>
      <c r="BD2559" s="105"/>
      <c r="BE2559" s="105"/>
      <c r="BF2559" s="105"/>
      <c r="BG2559" s="109"/>
      <c r="BH2559" s="2"/>
      <c r="BI2559" s="2"/>
      <c r="BJ2559" s="2"/>
      <c r="BK2559" s="2"/>
      <c r="BL2559" s="55"/>
      <c r="BM2559" s="48"/>
      <c r="BN2559" s="48"/>
      <c r="BO2559" s="48"/>
      <c r="BP2559" s="48"/>
      <c r="BQ2559" s="117"/>
      <c r="BR2559" s="2"/>
      <c r="BS2559" s="2"/>
      <c r="BT2559" s="2"/>
      <c r="BU2559" s="2"/>
      <c r="BV2559" s="55"/>
    </row>
    <row r="2560" spans="1:74" ht="28.8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18" t="s">
        <v>71</v>
      </c>
      <c r="H2560" s="3">
        <v>2024</v>
      </c>
      <c r="I2560" s="20" t="s">
        <v>284</v>
      </c>
      <c r="J2560" s="184" t="s">
        <v>346</v>
      </c>
      <c r="K2560" s="184" t="s">
        <v>320</v>
      </c>
      <c r="L2560" s="187">
        <f t="shared" si="81"/>
        <v>0</v>
      </c>
      <c r="M2560" s="187">
        <f t="shared" si="82"/>
        <v>0</v>
      </c>
      <c r="N2560" s="186"/>
      <c r="O2560" s="33"/>
      <c r="P2560" s="33"/>
      <c r="Q2560" s="33"/>
      <c r="R2560" s="33"/>
      <c r="S2560" s="42"/>
      <c r="T2560" s="2"/>
      <c r="U2560" s="2"/>
      <c r="V2560" s="2"/>
      <c r="W2560" s="2"/>
      <c r="X2560" s="55"/>
      <c r="Y2560" s="62"/>
      <c r="Z2560" s="62"/>
      <c r="AA2560" s="62"/>
      <c r="AB2560" s="62"/>
      <c r="AC2560" s="68"/>
      <c r="AD2560" s="2"/>
      <c r="AE2560" s="2"/>
      <c r="AF2560" s="2"/>
      <c r="AG2560" s="2"/>
      <c r="AH2560" s="55"/>
      <c r="AI2560" s="72"/>
      <c r="AJ2560" s="72"/>
      <c r="AK2560" s="72"/>
      <c r="AL2560" s="72"/>
      <c r="AM2560" s="80"/>
      <c r="AN2560" s="2"/>
      <c r="AO2560" s="2"/>
      <c r="AP2560" s="2"/>
      <c r="AQ2560" s="2"/>
      <c r="AR2560" s="55"/>
      <c r="AS2560" s="85"/>
      <c r="AT2560" s="85"/>
      <c r="AU2560" s="85"/>
      <c r="AV2560" s="85"/>
      <c r="AW2560" s="100"/>
      <c r="AX2560" s="2"/>
      <c r="AY2560" s="2"/>
      <c r="AZ2560" s="2"/>
      <c r="BA2560" s="2"/>
      <c r="BB2560" s="55"/>
      <c r="BC2560" s="105"/>
      <c r="BD2560" s="105"/>
      <c r="BE2560" s="105"/>
      <c r="BF2560" s="105"/>
      <c r="BG2560" s="109"/>
      <c r="BH2560" s="2"/>
      <c r="BI2560" s="2"/>
      <c r="BJ2560" s="2"/>
      <c r="BK2560" s="2"/>
      <c r="BL2560" s="55"/>
      <c r="BM2560" s="48"/>
      <c r="BN2560" s="48"/>
      <c r="BO2560" s="48"/>
      <c r="BP2560" s="48"/>
      <c r="BQ2560" s="117"/>
      <c r="BR2560" s="2"/>
      <c r="BS2560" s="2"/>
      <c r="BT2560" s="2"/>
      <c r="BU2560" s="2"/>
      <c r="BV2560" s="55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18" t="s">
        <v>71</v>
      </c>
      <c r="H2561" s="3">
        <v>2024</v>
      </c>
      <c r="I2561" s="20" t="s">
        <v>284</v>
      </c>
      <c r="J2561" s="184" t="s">
        <v>295</v>
      </c>
      <c r="K2561" s="184" t="s">
        <v>320</v>
      </c>
      <c r="L2561" s="187">
        <f t="shared" si="81"/>
        <v>0</v>
      </c>
      <c r="M2561" s="187">
        <f t="shared" si="82"/>
        <v>0</v>
      </c>
      <c r="N2561" s="186"/>
      <c r="O2561" s="33"/>
      <c r="P2561" s="33"/>
      <c r="Q2561" s="33"/>
      <c r="R2561" s="33"/>
      <c r="S2561" s="42"/>
      <c r="T2561" s="2"/>
      <c r="U2561" s="2"/>
      <c r="V2561" s="2"/>
      <c r="W2561" s="2"/>
      <c r="X2561" s="55"/>
      <c r="Y2561" s="62"/>
      <c r="Z2561" s="62"/>
      <c r="AA2561" s="62"/>
      <c r="AB2561" s="62"/>
      <c r="AC2561" s="68"/>
      <c r="AD2561" s="2"/>
      <c r="AE2561" s="2"/>
      <c r="AF2561" s="2"/>
      <c r="AG2561" s="2"/>
      <c r="AH2561" s="55"/>
      <c r="AI2561" s="72"/>
      <c r="AJ2561" s="72"/>
      <c r="AK2561" s="72"/>
      <c r="AL2561" s="72"/>
      <c r="AM2561" s="80"/>
      <c r="AN2561" s="2"/>
      <c r="AO2561" s="2"/>
      <c r="AP2561" s="2"/>
      <c r="AQ2561" s="2"/>
      <c r="AR2561" s="55"/>
      <c r="AS2561" s="85"/>
      <c r="AT2561" s="85"/>
      <c r="AU2561" s="85"/>
      <c r="AV2561" s="85"/>
      <c r="AW2561" s="100"/>
      <c r="AX2561" s="2"/>
      <c r="AY2561" s="2"/>
      <c r="AZ2561" s="2"/>
      <c r="BA2561" s="2"/>
      <c r="BB2561" s="55"/>
      <c r="BC2561" s="105"/>
      <c r="BD2561" s="105"/>
      <c r="BE2561" s="105"/>
      <c r="BF2561" s="105"/>
      <c r="BG2561" s="109"/>
      <c r="BH2561" s="2"/>
      <c r="BI2561" s="2"/>
      <c r="BJ2561" s="2"/>
      <c r="BK2561" s="2"/>
      <c r="BL2561" s="55"/>
      <c r="BM2561" s="48"/>
      <c r="BN2561" s="48"/>
      <c r="BO2561" s="48"/>
      <c r="BP2561" s="48"/>
      <c r="BQ2561" s="117"/>
      <c r="BR2561" s="2"/>
      <c r="BS2561" s="2"/>
      <c r="BT2561" s="2"/>
      <c r="BU2561" s="2"/>
      <c r="BV2561" s="55"/>
    </row>
    <row r="2562" spans="1:74" ht="28.8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18" t="s">
        <v>71</v>
      </c>
      <c r="H2562" s="3">
        <v>2024</v>
      </c>
      <c r="I2562" s="20" t="s">
        <v>290</v>
      </c>
      <c r="J2562" s="184" t="s">
        <v>299</v>
      </c>
      <c r="K2562" s="184" t="s">
        <v>318</v>
      </c>
      <c r="L2562" s="187">
        <f t="shared" si="81"/>
        <v>0</v>
      </c>
      <c r="M2562" s="187">
        <f t="shared" si="82"/>
        <v>0</v>
      </c>
      <c r="N2562" s="186"/>
      <c r="O2562" s="33"/>
      <c r="P2562" s="33"/>
      <c r="Q2562" s="33"/>
      <c r="R2562" s="33"/>
      <c r="S2562" s="42"/>
      <c r="T2562" s="2"/>
      <c r="U2562" s="2"/>
      <c r="V2562" s="2"/>
      <c r="W2562" s="2"/>
      <c r="X2562" s="55"/>
      <c r="Y2562" s="62"/>
      <c r="Z2562" s="62"/>
      <c r="AA2562" s="62"/>
      <c r="AB2562" s="62"/>
      <c r="AC2562" s="68"/>
      <c r="AD2562" s="2"/>
      <c r="AE2562" s="2"/>
      <c r="AF2562" s="2"/>
      <c r="AG2562" s="2"/>
      <c r="AH2562" s="55"/>
      <c r="AI2562" s="72"/>
      <c r="AJ2562" s="72"/>
      <c r="AK2562" s="72"/>
      <c r="AL2562" s="72"/>
      <c r="AM2562" s="80"/>
      <c r="AN2562" s="2"/>
      <c r="AO2562" s="2"/>
      <c r="AP2562" s="2"/>
      <c r="AQ2562" s="2"/>
      <c r="AR2562" s="55"/>
      <c r="AS2562" s="85"/>
      <c r="AT2562" s="85"/>
      <c r="AU2562" s="85"/>
      <c r="AV2562" s="85"/>
      <c r="AW2562" s="100"/>
      <c r="AX2562" s="2"/>
      <c r="AY2562" s="2"/>
      <c r="AZ2562" s="2"/>
      <c r="BA2562" s="2"/>
      <c r="BB2562" s="55"/>
      <c r="BC2562" s="105"/>
      <c r="BD2562" s="105"/>
      <c r="BE2562" s="105"/>
      <c r="BF2562" s="105"/>
      <c r="BG2562" s="109"/>
      <c r="BH2562" s="2"/>
      <c r="BI2562" s="2"/>
      <c r="BJ2562" s="2"/>
      <c r="BK2562" s="2"/>
      <c r="BL2562" s="55"/>
      <c r="BM2562" s="48"/>
      <c r="BN2562" s="48"/>
      <c r="BO2562" s="48"/>
      <c r="BP2562" s="48"/>
      <c r="BQ2562" s="117"/>
      <c r="BR2562" s="2"/>
      <c r="BS2562" s="2"/>
      <c r="BT2562" s="2"/>
      <c r="BU2562" s="2"/>
      <c r="BV2562" s="55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18" t="s">
        <v>71</v>
      </c>
      <c r="H2563" s="3">
        <v>2024</v>
      </c>
      <c r="I2563" s="20" t="s">
        <v>315</v>
      </c>
      <c r="J2563" s="184" t="s">
        <v>347</v>
      </c>
      <c r="K2563" s="184" t="s">
        <v>320</v>
      </c>
      <c r="L2563" s="187">
        <f t="shared" si="81"/>
        <v>0</v>
      </c>
      <c r="M2563" s="187">
        <f t="shared" si="82"/>
        <v>0</v>
      </c>
      <c r="N2563" s="186"/>
      <c r="O2563" s="33"/>
      <c r="P2563" s="33"/>
      <c r="Q2563" s="33"/>
      <c r="R2563" s="33"/>
      <c r="S2563" s="42"/>
      <c r="T2563" s="2"/>
      <c r="U2563" s="2"/>
      <c r="V2563" s="2"/>
      <c r="W2563" s="2"/>
      <c r="X2563" s="55"/>
      <c r="Y2563" s="62"/>
      <c r="Z2563" s="62"/>
      <c r="AA2563" s="62"/>
      <c r="AB2563" s="62"/>
      <c r="AC2563" s="68"/>
      <c r="AD2563" s="2"/>
      <c r="AE2563" s="2"/>
      <c r="AF2563" s="2"/>
      <c r="AG2563" s="2"/>
      <c r="AH2563" s="55"/>
      <c r="AI2563" s="72"/>
      <c r="AJ2563" s="72"/>
      <c r="AK2563" s="72"/>
      <c r="AL2563" s="72"/>
      <c r="AM2563" s="80"/>
      <c r="AN2563" s="2"/>
      <c r="AO2563" s="2"/>
      <c r="AP2563" s="2"/>
      <c r="AQ2563" s="2"/>
      <c r="AR2563" s="55"/>
      <c r="AS2563" s="85"/>
      <c r="AT2563" s="85"/>
      <c r="AU2563" s="85"/>
      <c r="AV2563" s="85"/>
      <c r="AW2563" s="100"/>
      <c r="AX2563" s="2"/>
      <c r="AY2563" s="2"/>
      <c r="AZ2563" s="2"/>
      <c r="BA2563" s="2"/>
      <c r="BB2563" s="55"/>
      <c r="BC2563" s="105"/>
      <c r="BD2563" s="105"/>
      <c r="BE2563" s="105"/>
      <c r="BF2563" s="105"/>
      <c r="BG2563" s="109"/>
      <c r="BH2563" s="2"/>
      <c r="BI2563" s="2"/>
      <c r="BJ2563" s="2"/>
      <c r="BK2563" s="2"/>
      <c r="BL2563" s="55"/>
      <c r="BM2563" s="48"/>
      <c r="BN2563" s="48"/>
      <c r="BO2563" s="48"/>
      <c r="BP2563" s="48"/>
      <c r="BQ2563" s="117"/>
      <c r="BR2563" s="2"/>
      <c r="BS2563" s="2"/>
      <c r="BT2563" s="2"/>
      <c r="BU2563" s="2"/>
      <c r="BV2563" s="55"/>
    </row>
    <row r="2564" spans="1:74" ht="28.8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18" t="s">
        <v>71</v>
      </c>
      <c r="H2564" s="3">
        <v>2024</v>
      </c>
      <c r="I2564" s="20" t="s">
        <v>315</v>
      </c>
      <c r="J2564" s="184" t="s">
        <v>296</v>
      </c>
      <c r="K2564" s="184" t="s">
        <v>321</v>
      </c>
      <c r="L2564" s="187">
        <f t="shared" si="81"/>
        <v>0</v>
      </c>
      <c r="M2564" s="187">
        <f t="shared" si="82"/>
        <v>0</v>
      </c>
      <c r="N2564" s="186"/>
      <c r="O2564" s="33"/>
      <c r="P2564" s="33"/>
      <c r="Q2564" s="33"/>
      <c r="R2564" s="33"/>
      <c r="S2564" s="42"/>
      <c r="T2564" s="2"/>
      <c r="U2564" s="2"/>
      <c r="V2564" s="2"/>
      <c r="W2564" s="2"/>
      <c r="X2564" s="55"/>
      <c r="Y2564" s="62"/>
      <c r="Z2564" s="62"/>
      <c r="AA2564" s="62"/>
      <c r="AB2564" s="62"/>
      <c r="AC2564" s="68"/>
      <c r="AD2564" s="2"/>
      <c r="AE2564" s="2"/>
      <c r="AF2564" s="2"/>
      <c r="AG2564" s="2"/>
      <c r="AH2564" s="55"/>
      <c r="AI2564" s="72"/>
      <c r="AJ2564" s="72"/>
      <c r="AK2564" s="72"/>
      <c r="AL2564" s="72"/>
      <c r="AM2564" s="80"/>
      <c r="AN2564" s="2"/>
      <c r="AO2564" s="2"/>
      <c r="AP2564" s="2"/>
      <c r="AQ2564" s="2"/>
      <c r="AR2564" s="55"/>
      <c r="AS2564" s="85"/>
      <c r="AT2564" s="85"/>
      <c r="AU2564" s="85"/>
      <c r="AV2564" s="85"/>
      <c r="AW2564" s="100"/>
      <c r="AX2564" s="2"/>
      <c r="AY2564" s="2"/>
      <c r="AZ2564" s="2"/>
      <c r="BA2564" s="2"/>
      <c r="BB2564" s="55"/>
      <c r="BC2564" s="105"/>
      <c r="BD2564" s="105"/>
      <c r="BE2564" s="105"/>
      <c r="BF2564" s="105"/>
      <c r="BG2564" s="109"/>
      <c r="BH2564" s="2"/>
      <c r="BI2564" s="2"/>
      <c r="BJ2564" s="2"/>
      <c r="BK2564" s="2"/>
      <c r="BL2564" s="55"/>
      <c r="BM2564" s="48"/>
      <c r="BN2564" s="48"/>
      <c r="BO2564" s="48"/>
      <c r="BP2564" s="48"/>
      <c r="BQ2564" s="117"/>
      <c r="BR2564" s="2"/>
      <c r="BS2564" s="2"/>
      <c r="BT2564" s="2"/>
      <c r="BU2564" s="2"/>
      <c r="BV2564" s="55"/>
    </row>
    <row r="2565" spans="1:74" ht="28.8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18" t="s">
        <v>71</v>
      </c>
      <c r="H2565" s="3">
        <v>2024</v>
      </c>
      <c r="I2565" s="20" t="s">
        <v>316</v>
      </c>
      <c r="J2565" s="184" t="s">
        <v>297</v>
      </c>
      <c r="K2565" s="184" t="s">
        <v>318</v>
      </c>
      <c r="L2565" s="187">
        <f t="shared" si="81"/>
        <v>0</v>
      </c>
      <c r="M2565" s="187">
        <f t="shared" si="82"/>
        <v>0</v>
      </c>
      <c r="N2565" s="186"/>
      <c r="O2565" s="33"/>
      <c r="P2565" s="33"/>
      <c r="Q2565" s="33"/>
      <c r="R2565" s="33"/>
      <c r="S2565" s="42"/>
      <c r="T2565" s="2"/>
      <c r="U2565" s="2"/>
      <c r="V2565" s="2"/>
      <c r="W2565" s="2"/>
      <c r="X2565" s="55"/>
      <c r="Y2565" s="62"/>
      <c r="Z2565" s="62"/>
      <c r="AA2565" s="62"/>
      <c r="AB2565" s="62"/>
      <c r="AC2565" s="68"/>
      <c r="AD2565" s="2"/>
      <c r="AE2565" s="2"/>
      <c r="AF2565" s="2"/>
      <c r="AG2565" s="2"/>
      <c r="AH2565" s="55"/>
      <c r="AI2565" s="72"/>
      <c r="AJ2565" s="72"/>
      <c r="AK2565" s="72"/>
      <c r="AL2565" s="72"/>
      <c r="AM2565" s="80"/>
      <c r="AN2565" s="2"/>
      <c r="AO2565" s="2"/>
      <c r="AP2565" s="2"/>
      <c r="AQ2565" s="2"/>
      <c r="AR2565" s="55"/>
      <c r="AS2565" s="85"/>
      <c r="AT2565" s="85"/>
      <c r="AU2565" s="85"/>
      <c r="AV2565" s="85"/>
      <c r="AW2565" s="100"/>
      <c r="AX2565" s="2"/>
      <c r="AY2565" s="2"/>
      <c r="AZ2565" s="2"/>
      <c r="BA2565" s="2"/>
      <c r="BB2565" s="55"/>
      <c r="BC2565" s="105"/>
      <c r="BD2565" s="105"/>
      <c r="BE2565" s="105"/>
      <c r="BF2565" s="105"/>
      <c r="BG2565" s="109"/>
      <c r="BH2565" s="2"/>
      <c r="BI2565" s="2"/>
      <c r="BJ2565" s="2"/>
      <c r="BK2565" s="2"/>
      <c r="BL2565" s="55"/>
      <c r="BM2565" s="48"/>
      <c r="BN2565" s="48"/>
      <c r="BO2565" s="48"/>
      <c r="BP2565" s="48"/>
      <c r="BQ2565" s="117"/>
      <c r="BR2565" s="2"/>
      <c r="BS2565" s="2"/>
      <c r="BT2565" s="2"/>
      <c r="BU2565" s="2"/>
      <c r="BV2565" s="55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18" t="s">
        <v>71</v>
      </c>
      <c r="H2566" s="3">
        <v>2024</v>
      </c>
      <c r="I2566" s="20" t="s">
        <v>316</v>
      </c>
      <c r="J2566" s="185" t="s">
        <v>348</v>
      </c>
      <c r="K2566" s="185" t="s">
        <v>320</v>
      </c>
      <c r="L2566" s="187">
        <f t="shared" ref="L2566:L2629" si="83">SUM(R2566,W2566,AB2566,AG2566,AL2566,AQ2566,AV2566,BA2566,BF2566,BK2566,BP2566,BU2566)</f>
        <v>0</v>
      </c>
      <c r="M2566" s="187">
        <f t="shared" ref="M2566:M2629" si="84">SUM(S2566,X2566,AC2566,AH2566,AM2566,AR2566,AW2566,BB2566,BG2566,BL2566,BQ2566,BV2566)</f>
        <v>0</v>
      </c>
      <c r="N2566" s="186"/>
      <c r="O2566" s="33"/>
      <c r="P2566" s="33"/>
      <c r="Q2566" s="33"/>
      <c r="R2566" s="33"/>
      <c r="S2566" s="42"/>
      <c r="T2566" s="2"/>
      <c r="U2566" s="2"/>
      <c r="V2566" s="2"/>
      <c r="W2566" s="2"/>
      <c r="X2566" s="55"/>
      <c r="Y2566" s="62"/>
      <c r="Z2566" s="62"/>
      <c r="AA2566" s="62"/>
      <c r="AB2566" s="62"/>
      <c r="AC2566" s="68"/>
      <c r="AD2566" s="2"/>
      <c r="AE2566" s="2"/>
      <c r="AF2566" s="2"/>
      <c r="AG2566" s="2"/>
      <c r="AH2566" s="55"/>
      <c r="AI2566" s="72"/>
      <c r="AJ2566" s="72"/>
      <c r="AK2566" s="72"/>
      <c r="AL2566" s="72"/>
      <c r="AM2566" s="80"/>
      <c r="AN2566" s="2"/>
      <c r="AO2566" s="2"/>
      <c r="AP2566" s="2"/>
      <c r="AQ2566" s="2"/>
      <c r="AR2566" s="55"/>
      <c r="AS2566" s="85"/>
      <c r="AT2566" s="85"/>
      <c r="AU2566" s="85"/>
      <c r="AV2566" s="85"/>
      <c r="AW2566" s="100"/>
      <c r="AX2566" s="2"/>
      <c r="AY2566" s="2"/>
      <c r="AZ2566" s="2"/>
      <c r="BA2566" s="2"/>
      <c r="BB2566" s="55"/>
      <c r="BC2566" s="105"/>
      <c r="BD2566" s="105"/>
      <c r="BE2566" s="105"/>
      <c r="BF2566" s="105"/>
      <c r="BG2566" s="109"/>
      <c r="BH2566" s="2"/>
      <c r="BI2566" s="2"/>
      <c r="BJ2566" s="2"/>
      <c r="BK2566" s="2"/>
      <c r="BL2566" s="55"/>
      <c r="BM2566" s="48"/>
      <c r="BN2566" s="48"/>
      <c r="BO2566" s="48"/>
      <c r="BP2566" s="48"/>
      <c r="BQ2566" s="117"/>
      <c r="BR2566" s="2"/>
      <c r="BS2566" s="2"/>
      <c r="BT2566" s="2"/>
      <c r="BU2566" s="2"/>
      <c r="BV2566" s="55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18" t="s">
        <v>71</v>
      </c>
      <c r="H2567" s="3">
        <v>2024</v>
      </c>
      <c r="I2567" s="20" t="s">
        <v>282</v>
      </c>
      <c r="J2567" s="184" t="s">
        <v>272</v>
      </c>
      <c r="K2567" s="184" t="s">
        <v>321</v>
      </c>
      <c r="L2567" s="187">
        <f t="shared" si="83"/>
        <v>0</v>
      </c>
      <c r="M2567" s="187">
        <f t="shared" si="84"/>
        <v>0</v>
      </c>
      <c r="N2567" s="186"/>
      <c r="O2567" s="33"/>
      <c r="P2567" s="33"/>
      <c r="Q2567" s="33"/>
      <c r="R2567" s="33"/>
      <c r="S2567" s="42"/>
      <c r="T2567" s="2"/>
      <c r="U2567" s="2"/>
      <c r="V2567" s="2"/>
      <c r="W2567" s="2"/>
      <c r="X2567" s="55"/>
      <c r="Y2567" s="62"/>
      <c r="Z2567" s="62"/>
      <c r="AA2567" s="62"/>
      <c r="AB2567" s="62"/>
      <c r="AC2567" s="68"/>
      <c r="AD2567" s="2"/>
      <c r="AE2567" s="2"/>
      <c r="AF2567" s="2"/>
      <c r="AG2567" s="2"/>
      <c r="AH2567" s="55"/>
      <c r="AI2567" s="72"/>
      <c r="AJ2567" s="72"/>
      <c r="AK2567" s="72"/>
      <c r="AL2567" s="72"/>
      <c r="AM2567" s="80"/>
      <c r="AN2567" s="2"/>
      <c r="AO2567" s="2"/>
      <c r="AP2567" s="2"/>
      <c r="AQ2567" s="2"/>
      <c r="AR2567" s="55"/>
      <c r="AS2567" s="85"/>
      <c r="AT2567" s="85"/>
      <c r="AU2567" s="85"/>
      <c r="AV2567" s="85"/>
      <c r="AW2567" s="100"/>
      <c r="AX2567" s="2"/>
      <c r="AY2567" s="2"/>
      <c r="AZ2567" s="2"/>
      <c r="BA2567" s="2"/>
      <c r="BB2567" s="55"/>
      <c r="BC2567" s="105"/>
      <c r="BD2567" s="105"/>
      <c r="BE2567" s="105"/>
      <c r="BF2567" s="105"/>
      <c r="BG2567" s="109"/>
      <c r="BH2567" s="2"/>
      <c r="BI2567" s="2"/>
      <c r="BJ2567" s="2"/>
      <c r="BK2567" s="2"/>
      <c r="BL2567" s="55"/>
      <c r="BM2567" s="48"/>
      <c r="BN2567" s="48"/>
      <c r="BO2567" s="48"/>
      <c r="BP2567" s="48"/>
      <c r="BQ2567" s="117"/>
      <c r="BR2567" s="2"/>
      <c r="BS2567" s="2"/>
      <c r="BT2567" s="2"/>
      <c r="BU2567" s="2"/>
      <c r="BV2567" s="55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18" t="s">
        <v>71</v>
      </c>
      <c r="H2568" s="3">
        <v>2024</v>
      </c>
      <c r="I2568" s="20" t="s">
        <v>282</v>
      </c>
      <c r="J2568" s="184" t="s">
        <v>273</v>
      </c>
      <c r="K2568" s="184" t="s">
        <v>321</v>
      </c>
      <c r="L2568" s="187">
        <f t="shared" si="83"/>
        <v>4.0000000000000001E-3</v>
      </c>
      <c r="M2568" s="187">
        <f t="shared" si="84"/>
        <v>8.9860000000000007</v>
      </c>
      <c r="N2568" s="186" t="s">
        <v>1204</v>
      </c>
      <c r="O2568" s="33"/>
      <c r="P2568" s="33"/>
      <c r="Q2568" s="33"/>
      <c r="R2568" s="33"/>
      <c r="S2568" s="42"/>
      <c r="T2568" s="2"/>
      <c r="U2568" s="2"/>
      <c r="V2568" s="2"/>
      <c r="W2568" s="2"/>
      <c r="X2568" s="55"/>
      <c r="Y2568" s="62"/>
      <c r="Z2568" s="62"/>
      <c r="AA2568" s="62"/>
      <c r="AB2568" s="62"/>
      <c r="AC2568" s="68"/>
      <c r="AD2568" s="2"/>
      <c r="AE2568" s="2"/>
      <c r="AF2568" s="2"/>
      <c r="AG2568" s="2"/>
      <c r="AH2568" s="55"/>
      <c r="AI2568" s="72"/>
      <c r="AJ2568" s="72"/>
      <c r="AK2568" s="72"/>
      <c r="AL2568" s="72"/>
      <c r="AM2568" s="80"/>
      <c r="AN2568" s="2"/>
      <c r="AO2568" s="2"/>
      <c r="AP2568" s="2"/>
      <c r="AQ2568" s="2"/>
      <c r="AR2568" s="55"/>
      <c r="AS2568" s="85"/>
      <c r="AT2568" s="85"/>
      <c r="AU2568" s="85"/>
      <c r="AV2568" s="85"/>
      <c r="AW2568" s="100"/>
      <c r="AX2568" s="2"/>
      <c r="AY2568" s="2"/>
      <c r="AZ2568" s="2"/>
      <c r="BA2568" s="2"/>
      <c r="BB2568" s="55"/>
      <c r="BC2568" s="105"/>
      <c r="BD2568" s="105"/>
      <c r="BE2568" s="105"/>
      <c r="BF2568" s="105"/>
      <c r="BG2568" s="109"/>
      <c r="BH2568" s="2"/>
      <c r="BI2568" s="2"/>
      <c r="BJ2568" s="2"/>
      <c r="BK2568" s="2"/>
      <c r="BL2568" s="55"/>
      <c r="BM2568" s="48"/>
      <c r="BN2568" s="48"/>
      <c r="BO2568" s="48"/>
      <c r="BP2568" s="48"/>
      <c r="BQ2568" s="117"/>
      <c r="BR2568" s="2" t="s">
        <v>1204</v>
      </c>
      <c r="BS2568" s="2"/>
      <c r="BT2568" s="2"/>
      <c r="BU2568" s="2">
        <v>4.0000000000000001E-3</v>
      </c>
      <c r="BV2568" s="55">
        <v>8.9860000000000007</v>
      </c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18" t="s">
        <v>71</v>
      </c>
      <c r="H2569" s="3">
        <v>2024</v>
      </c>
      <c r="I2569" s="20" t="s">
        <v>282</v>
      </c>
      <c r="J2569" s="184" t="s">
        <v>274</v>
      </c>
      <c r="K2569" s="184" t="s">
        <v>321</v>
      </c>
      <c r="L2569" s="187">
        <f t="shared" si="83"/>
        <v>1E-3</v>
      </c>
      <c r="M2569" s="187">
        <f t="shared" si="84"/>
        <v>1.252</v>
      </c>
      <c r="N2569" s="186" t="s">
        <v>648</v>
      </c>
      <c r="O2569" s="33"/>
      <c r="P2569" s="33"/>
      <c r="Q2569" s="33"/>
      <c r="R2569" s="33"/>
      <c r="S2569" s="42"/>
      <c r="T2569" s="2"/>
      <c r="U2569" s="2"/>
      <c r="V2569" s="2">
        <v>42</v>
      </c>
      <c r="W2569" s="2">
        <v>1E-3</v>
      </c>
      <c r="X2569" s="55">
        <v>1.252</v>
      </c>
      <c r="Y2569" s="62"/>
      <c r="Z2569" s="62"/>
      <c r="AA2569" s="62"/>
      <c r="AB2569" s="62"/>
      <c r="AC2569" s="68"/>
      <c r="AD2569" s="2"/>
      <c r="AE2569" s="2"/>
      <c r="AF2569" s="2"/>
      <c r="AG2569" s="2"/>
      <c r="AH2569" s="55"/>
      <c r="AI2569" s="72"/>
      <c r="AJ2569" s="72"/>
      <c r="AK2569" s="72"/>
      <c r="AL2569" s="72"/>
      <c r="AM2569" s="80"/>
      <c r="AN2569" s="2"/>
      <c r="AO2569" s="2"/>
      <c r="AP2569" s="2"/>
      <c r="AQ2569" s="2"/>
      <c r="AR2569" s="55"/>
      <c r="AS2569" s="85"/>
      <c r="AT2569" s="85"/>
      <c r="AU2569" s="85"/>
      <c r="AV2569" s="85"/>
      <c r="AW2569" s="100"/>
      <c r="AX2569" s="2"/>
      <c r="AY2569" s="2"/>
      <c r="AZ2569" s="2"/>
      <c r="BA2569" s="2"/>
      <c r="BB2569" s="55"/>
      <c r="BC2569" s="105"/>
      <c r="BD2569" s="105"/>
      <c r="BE2569" s="105"/>
      <c r="BF2569" s="105"/>
      <c r="BG2569" s="109"/>
      <c r="BH2569" s="2"/>
      <c r="BI2569" s="2"/>
      <c r="BJ2569" s="2"/>
      <c r="BK2569" s="2"/>
      <c r="BL2569" s="55"/>
      <c r="BM2569" s="48"/>
      <c r="BN2569" s="48"/>
      <c r="BO2569" s="48"/>
      <c r="BP2569" s="48"/>
      <c r="BQ2569" s="117"/>
      <c r="BR2569" s="2"/>
      <c r="BS2569" s="2"/>
      <c r="BT2569" s="2"/>
      <c r="BU2569" s="2"/>
      <c r="BV2569" s="55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18" t="s">
        <v>71</v>
      </c>
      <c r="H2570" s="3">
        <v>2024</v>
      </c>
      <c r="I2570" s="20" t="s">
        <v>282</v>
      </c>
      <c r="J2570" s="184" t="s">
        <v>275</v>
      </c>
      <c r="K2570" s="184" t="s">
        <v>321</v>
      </c>
      <c r="L2570" s="187">
        <f t="shared" si="83"/>
        <v>1.15E-2</v>
      </c>
      <c r="M2570" s="187">
        <f t="shared" si="84"/>
        <v>13.877000000000001</v>
      </c>
      <c r="N2570" s="186" t="s">
        <v>363</v>
      </c>
      <c r="O2570" s="33"/>
      <c r="P2570" s="33"/>
      <c r="Q2570" s="33"/>
      <c r="R2570" s="33"/>
      <c r="S2570" s="42"/>
      <c r="T2570" s="2"/>
      <c r="U2570" s="2"/>
      <c r="V2570" s="2"/>
      <c r="W2570" s="2"/>
      <c r="X2570" s="55"/>
      <c r="Y2570" s="62"/>
      <c r="Z2570" s="62" t="s">
        <v>363</v>
      </c>
      <c r="AA2570" s="62"/>
      <c r="AB2570" s="62">
        <v>1.15E-2</v>
      </c>
      <c r="AC2570" s="68">
        <v>13.877000000000001</v>
      </c>
      <c r="AD2570" s="2"/>
      <c r="AE2570" s="2"/>
      <c r="AF2570" s="2"/>
      <c r="AG2570" s="2"/>
      <c r="AH2570" s="55"/>
      <c r="AI2570" s="72"/>
      <c r="AJ2570" s="72"/>
      <c r="AK2570" s="72"/>
      <c r="AL2570" s="72"/>
      <c r="AM2570" s="80"/>
      <c r="AN2570" s="2"/>
      <c r="AO2570" s="2"/>
      <c r="AP2570" s="2"/>
      <c r="AQ2570" s="2"/>
      <c r="AR2570" s="55"/>
      <c r="AS2570" s="85"/>
      <c r="AT2570" s="85"/>
      <c r="AU2570" s="85"/>
      <c r="AV2570" s="85"/>
      <c r="AW2570" s="100"/>
      <c r="AX2570" s="2"/>
      <c r="AY2570" s="2"/>
      <c r="AZ2570" s="2"/>
      <c r="BA2570" s="2"/>
      <c r="BB2570" s="55"/>
      <c r="BC2570" s="105"/>
      <c r="BD2570" s="105"/>
      <c r="BE2570" s="105"/>
      <c r="BF2570" s="105"/>
      <c r="BG2570" s="109"/>
      <c r="BH2570" s="2"/>
      <c r="BI2570" s="2"/>
      <c r="BJ2570" s="2"/>
      <c r="BK2570" s="2"/>
      <c r="BL2570" s="55"/>
      <c r="BM2570" s="48"/>
      <c r="BN2570" s="48"/>
      <c r="BO2570" s="48"/>
      <c r="BP2570" s="48"/>
      <c r="BQ2570" s="117"/>
      <c r="BR2570" s="2"/>
      <c r="BS2570" s="2"/>
      <c r="BT2570" s="2"/>
      <c r="BU2570" s="2"/>
      <c r="BV2570" s="55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18" t="s">
        <v>71</v>
      </c>
      <c r="H2571" s="3">
        <v>2024</v>
      </c>
      <c r="I2571" s="20" t="s">
        <v>282</v>
      </c>
      <c r="J2571" s="184" t="s">
        <v>276</v>
      </c>
      <c r="K2571" s="184" t="s">
        <v>320</v>
      </c>
      <c r="L2571" s="187">
        <f t="shared" si="83"/>
        <v>0</v>
      </c>
      <c r="M2571" s="187">
        <f t="shared" si="84"/>
        <v>0</v>
      </c>
      <c r="N2571" s="186"/>
      <c r="O2571" s="33"/>
      <c r="P2571" s="33"/>
      <c r="Q2571" s="33"/>
      <c r="R2571" s="33"/>
      <c r="S2571" s="42"/>
      <c r="T2571" s="2"/>
      <c r="U2571" s="2"/>
      <c r="V2571" s="2"/>
      <c r="W2571" s="2"/>
      <c r="X2571" s="55"/>
      <c r="Y2571" s="62"/>
      <c r="Z2571" s="62"/>
      <c r="AA2571" s="62"/>
      <c r="AB2571" s="62"/>
      <c r="AC2571" s="68"/>
      <c r="AD2571" s="2"/>
      <c r="AE2571" s="2"/>
      <c r="AF2571" s="2"/>
      <c r="AG2571" s="2"/>
      <c r="AH2571" s="55"/>
      <c r="AI2571" s="72"/>
      <c r="AJ2571" s="72"/>
      <c r="AK2571" s="72"/>
      <c r="AL2571" s="72"/>
      <c r="AM2571" s="80"/>
      <c r="AN2571" s="2"/>
      <c r="AO2571" s="2"/>
      <c r="AP2571" s="2"/>
      <c r="AQ2571" s="2"/>
      <c r="AR2571" s="55"/>
      <c r="AS2571" s="85"/>
      <c r="AT2571" s="85"/>
      <c r="AU2571" s="85"/>
      <c r="AV2571" s="85"/>
      <c r="AW2571" s="100"/>
      <c r="AX2571" s="2"/>
      <c r="AY2571" s="2"/>
      <c r="AZ2571" s="2"/>
      <c r="BA2571" s="2"/>
      <c r="BB2571" s="55"/>
      <c r="BC2571" s="105"/>
      <c r="BD2571" s="105"/>
      <c r="BE2571" s="105"/>
      <c r="BF2571" s="105"/>
      <c r="BG2571" s="109"/>
      <c r="BH2571" s="2"/>
      <c r="BI2571" s="2"/>
      <c r="BJ2571" s="2"/>
      <c r="BK2571" s="2"/>
      <c r="BL2571" s="55"/>
      <c r="BM2571" s="48"/>
      <c r="BN2571" s="48"/>
      <c r="BO2571" s="48"/>
      <c r="BP2571" s="48"/>
      <c r="BQ2571" s="117"/>
      <c r="BR2571" s="2"/>
      <c r="BS2571" s="2"/>
      <c r="BT2571" s="2"/>
      <c r="BU2571" s="2"/>
      <c r="BV2571" s="55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18" t="s">
        <v>71</v>
      </c>
      <c r="H2572" s="3">
        <v>2024</v>
      </c>
      <c r="I2572" s="20" t="s">
        <v>282</v>
      </c>
      <c r="J2572" s="184" t="s">
        <v>277</v>
      </c>
      <c r="K2572" s="184" t="s">
        <v>320</v>
      </c>
      <c r="L2572" s="187">
        <f t="shared" si="83"/>
        <v>0</v>
      </c>
      <c r="M2572" s="187">
        <f t="shared" si="84"/>
        <v>0</v>
      </c>
      <c r="N2572" s="186"/>
      <c r="O2572" s="33"/>
      <c r="P2572" s="33"/>
      <c r="Q2572" s="33"/>
      <c r="R2572" s="33"/>
      <c r="S2572" s="42"/>
      <c r="T2572" s="2"/>
      <c r="U2572" s="2"/>
      <c r="V2572" s="2"/>
      <c r="W2572" s="2"/>
      <c r="X2572" s="55"/>
      <c r="Y2572" s="62"/>
      <c r="Z2572" s="62"/>
      <c r="AA2572" s="62"/>
      <c r="AB2572" s="62"/>
      <c r="AC2572" s="68"/>
      <c r="AD2572" s="2"/>
      <c r="AE2572" s="2"/>
      <c r="AF2572" s="2"/>
      <c r="AG2572" s="2"/>
      <c r="AH2572" s="55"/>
      <c r="AI2572" s="72"/>
      <c r="AJ2572" s="72"/>
      <c r="AK2572" s="72"/>
      <c r="AL2572" s="72"/>
      <c r="AM2572" s="80"/>
      <c r="AN2572" s="2"/>
      <c r="AO2572" s="2"/>
      <c r="AP2572" s="2"/>
      <c r="AQ2572" s="2"/>
      <c r="AR2572" s="55"/>
      <c r="AS2572" s="85"/>
      <c r="AT2572" s="85"/>
      <c r="AU2572" s="85"/>
      <c r="AV2572" s="85"/>
      <c r="AW2572" s="100"/>
      <c r="AX2572" s="2"/>
      <c r="AY2572" s="2"/>
      <c r="AZ2572" s="2"/>
      <c r="BA2572" s="2"/>
      <c r="BB2572" s="55"/>
      <c r="BC2572" s="105"/>
      <c r="BD2572" s="105"/>
      <c r="BE2572" s="105"/>
      <c r="BF2572" s="105"/>
      <c r="BG2572" s="109"/>
      <c r="BH2572" s="2"/>
      <c r="BI2572" s="2"/>
      <c r="BJ2572" s="2"/>
      <c r="BK2572" s="2"/>
      <c r="BL2572" s="55"/>
      <c r="BM2572" s="48"/>
      <c r="BN2572" s="48"/>
      <c r="BO2572" s="48"/>
      <c r="BP2572" s="48"/>
      <c r="BQ2572" s="117"/>
      <c r="BR2572" s="2"/>
      <c r="BS2572" s="2"/>
      <c r="BT2572" s="2"/>
      <c r="BU2572" s="2"/>
      <c r="BV2572" s="55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18" t="s">
        <v>71</v>
      </c>
      <c r="H2573" s="3">
        <v>2024</v>
      </c>
      <c r="I2573" s="20" t="s">
        <v>283</v>
      </c>
      <c r="J2573" s="184" t="s">
        <v>298</v>
      </c>
      <c r="K2573" s="184" t="s">
        <v>321</v>
      </c>
      <c r="L2573" s="187">
        <f t="shared" si="83"/>
        <v>0</v>
      </c>
      <c r="M2573" s="187">
        <f t="shared" si="84"/>
        <v>0</v>
      </c>
      <c r="N2573" s="186"/>
      <c r="O2573" s="33"/>
      <c r="P2573" s="33"/>
      <c r="Q2573" s="33"/>
      <c r="R2573" s="33"/>
      <c r="S2573" s="42"/>
      <c r="T2573" s="2"/>
      <c r="U2573" s="2"/>
      <c r="V2573" s="2"/>
      <c r="W2573" s="2"/>
      <c r="X2573" s="55"/>
      <c r="Y2573" s="62"/>
      <c r="Z2573" s="62"/>
      <c r="AA2573" s="62"/>
      <c r="AB2573" s="62"/>
      <c r="AC2573" s="68"/>
      <c r="AD2573" s="2"/>
      <c r="AE2573" s="2"/>
      <c r="AF2573" s="2"/>
      <c r="AG2573" s="2"/>
      <c r="AH2573" s="55"/>
      <c r="AI2573" s="72"/>
      <c r="AJ2573" s="72"/>
      <c r="AK2573" s="72"/>
      <c r="AL2573" s="72"/>
      <c r="AM2573" s="80"/>
      <c r="AN2573" s="2"/>
      <c r="AO2573" s="2"/>
      <c r="AP2573" s="2"/>
      <c r="AQ2573" s="2"/>
      <c r="AR2573" s="55"/>
      <c r="AS2573" s="85"/>
      <c r="AT2573" s="85"/>
      <c r="AU2573" s="85"/>
      <c r="AV2573" s="85"/>
      <c r="AW2573" s="100"/>
      <c r="AX2573" s="2"/>
      <c r="AY2573" s="2"/>
      <c r="AZ2573" s="2"/>
      <c r="BA2573" s="2"/>
      <c r="BB2573" s="55"/>
      <c r="BC2573" s="105"/>
      <c r="BD2573" s="105"/>
      <c r="BE2573" s="105"/>
      <c r="BF2573" s="105"/>
      <c r="BG2573" s="109"/>
      <c r="BH2573" s="2"/>
      <c r="BI2573" s="2"/>
      <c r="BJ2573" s="2"/>
      <c r="BK2573" s="2"/>
      <c r="BL2573" s="55"/>
      <c r="BM2573" s="48"/>
      <c r="BN2573" s="48"/>
      <c r="BO2573" s="48"/>
      <c r="BP2573" s="48"/>
      <c r="BQ2573" s="117"/>
      <c r="BR2573" s="2"/>
      <c r="BS2573" s="2"/>
      <c r="BT2573" s="2"/>
      <c r="BU2573" s="2"/>
      <c r="BV2573" s="55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18" t="s">
        <v>71</v>
      </c>
      <c r="H2574" s="3">
        <v>2024</v>
      </c>
      <c r="I2574" s="20" t="s">
        <v>283</v>
      </c>
      <c r="J2574" s="184" t="s">
        <v>278</v>
      </c>
      <c r="K2574" s="184" t="s">
        <v>320</v>
      </c>
      <c r="L2574" s="187">
        <f t="shared" si="83"/>
        <v>6</v>
      </c>
      <c r="M2574" s="187">
        <f t="shared" si="84"/>
        <v>22.151000000000003</v>
      </c>
      <c r="N2574" s="186" t="s">
        <v>1409</v>
      </c>
      <c r="O2574" s="33"/>
      <c r="P2574" s="33"/>
      <c r="Q2574" s="33"/>
      <c r="R2574" s="33"/>
      <c r="S2574" s="42"/>
      <c r="T2574" s="2"/>
      <c r="U2574" s="2"/>
      <c r="V2574" s="2"/>
      <c r="W2574" s="2"/>
      <c r="X2574" s="55"/>
      <c r="Y2574" s="62">
        <v>1</v>
      </c>
      <c r="Z2574" s="62" t="s">
        <v>302</v>
      </c>
      <c r="AA2574" s="62"/>
      <c r="AB2574" s="62">
        <v>1</v>
      </c>
      <c r="AC2574" s="68">
        <v>1.891</v>
      </c>
      <c r="AD2574" s="2"/>
      <c r="AE2574" s="2"/>
      <c r="AF2574" s="2"/>
      <c r="AG2574" s="2"/>
      <c r="AH2574" s="55"/>
      <c r="AI2574" s="72"/>
      <c r="AJ2574" s="72"/>
      <c r="AK2574" s="72"/>
      <c r="AL2574" s="72"/>
      <c r="AM2574" s="80"/>
      <c r="AN2574" s="2" t="s">
        <v>620</v>
      </c>
      <c r="AO2574" s="2"/>
      <c r="AP2574" s="2"/>
      <c r="AQ2574" s="2">
        <v>5</v>
      </c>
      <c r="AR2574" s="55">
        <v>20.260000000000002</v>
      </c>
      <c r="AS2574" s="85"/>
      <c r="AT2574" s="85"/>
      <c r="AU2574" s="85"/>
      <c r="AV2574" s="85"/>
      <c r="AW2574" s="100"/>
      <c r="AX2574" s="2"/>
      <c r="AY2574" s="2"/>
      <c r="AZ2574" s="2"/>
      <c r="BA2574" s="2"/>
      <c r="BB2574" s="55"/>
      <c r="BC2574" s="105"/>
      <c r="BD2574" s="105"/>
      <c r="BE2574" s="105"/>
      <c r="BF2574" s="105"/>
      <c r="BG2574" s="109"/>
      <c r="BH2574" s="2"/>
      <c r="BI2574" s="2"/>
      <c r="BJ2574" s="2"/>
      <c r="BK2574" s="2"/>
      <c r="BL2574" s="55"/>
      <c r="BM2574" s="48"/>
      <c r="BN2574" s="48"/>
      <c r="BO2574" s="48"/>
      <c r="BP2574" s="120"/>
      <c r="BQ2574" s="117"/>
      <c r="BR2574" s="2"/>
      <c r="BS2574" s="2"/>
      <c r="BT2574" s="2"/>
      <c r="BU2574" s="2"/>
      <c r="BV2574" s="55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18" t="s">
        <v>71</v>
      </c>
      <c r="H2575" s="3">
        <v>2024</v>
      </c>
      <c r="I2575" s="20" t="s">
        <v>283</v>
      </c>
      <c r="J2575" s="184" t="s">
        <v>279</v>
      </c>
      <c r="K2575" s="184" t="s">
        <v>320</v>
      </c>
      <c r="L2575" s="187">
        <f t="shared" si="83"/>
        <v>0</v>
      </c>
      <c r="M2575" s="187">
        <f t="shared" si="84"/>
        <v>0</v>
      </c>
      <c r="N2575" s="186"/>
      <c r="O2575" s="33"/>
      <c r="P2575" s="33"/>
      <c r="Q2575" s="33"/>
      <c r="R2575" s="33"/>
      <c r="S2575" s="42"/>
      <c r="T2575" s="2"/>
      <c r="U2575" s="2"/>
      <c r="V2575" s="2"/>
      <c r="W2575" s="2"/>
      <c r="X2575" s="55"/>
      <c r="Y2575" s="62"/>
      <c r="Z2575" s="62"/>
      <c r="AA2575" s="62"/>
      <c r="AB2575" s="62"/>
      <c r="AC2575" s="68"/>
      <c r="AD2575" s="2"/>
      <c r="AE2575" s="2"/>
      <c r="AF2575" s="2"/>
      <c r="AG2575" s="2"/>
      <c r="AH2575" s="55"/>
      <c r="AI2575" s="72"/>
      <c r="AJ2575" s="72"/>
      <c r="AK2575" s="72"/>
      <c r="AL2575" s="72"/>
      <c r="AM2575" s="80"/>
      <c r="AN2575" s="2"/>
      <c r="AO2575" s="2"/>
      <c r="AP2575" s="2"/>
      <c r="AQ2575" s="2"/>
      <c r="AR2575" s="55"/>
      <c r="AS2575" s="85"/>
      <c r="AT2575" s="85"/>
      <c r="AU2575" s="85"/>
      <c r="AV2575" s="85"/>
      <c r="AW2575" s="100"/>
      <c r="AX2575" s="2"/>
      <c r="AY2575" s="2"/>
      <c r="AZ2575" s="2"/>
      <c r="BA2575" s="2"/>
      <c r="BB2575" s="55"/>
      <c r="BC2575" s="105"/>
      <c r="BD2575" s="105"/>
      <c r="BE2575" s="105"/>
      <c r="BF2575" s="105"/>
      <c r="BG2575" s="109"/>
      <c r="BH2575" s="2"/>
      <c r="BI2575" s="2"/>
      <c r="BJ2575" s="2"/>
      <c r="BK2575" s="2"/>
      <c r="BL2575" s="55"/>
      <c r="BM2575" s="48"/>
      <c r="BN2575" s="48"/>
      <c r="BO2575" s="48"/>
      <c r="BP2575" s="48"/>
      <c r="BQ2575" s="117"/>
      <c r="BR2575" s="2"/>
      <c r="BS2575" s="2"/>
      <c r="BT2575" s="2"/>
      <c r="BU2575" s="2"/>
      <c r="BV2575" s="55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18" t="s">
        <v>71</v>
      </c>
      <c r="H2576" s="3">
        <v>2024</v>
      </c>
      <c r="I2576" s="20" t="s">
        <v>286</v>
      </c>
      <c r="J2576" s="184" t="s">
        <v>280</v>
      </c>
      <c r="K2576" s="184" t="s">
        <v>319</v>
      </c>
      <c r="L2576" s="187">
        <f t="shared" si="83"/>
        <v>0</v>
      </c>
      <c r="M2576" s="187">
        <f t="shared" si="84"/>
        <v>0</v>
      </c>
      <c r="N2576" s="186"/>
      <c r="O2576" s="33"/>
      <c r="P2576" s="33"/>
      <c r="Q2576" s="33"/>
      <c r="R2576" s="33"/>
      <c r="S2576" s="42"/>
      <c r="T2576" s="2"/>
      <c r="U2576" s="2"/>
      <c r="V2576" s="2"/>
      <c r="W2576" s="2"/>
      <c r="X2576" s="55"/>
      <c r="Y2576" s="62"/>
      <c r="Z2576" s="62"/>
      <c r="AA2576" s="62"/>
      <c r="AB2576" s="62"/>
      <c r="AC2576" s="68"/>
      <c r="AD2576" s="2"/>
      <c r="AE2576" s="2"/>
      <c r="AF2576" s="2"/>
      <c r="AG2576" s="2"/>
      <c r="AH2576" s="55"/>
      <c r="AI2576" s="72"/>
      <c r="AJ2576" s="72"/>
      <c r="AK2576" s="72"/>
      <c r="AL2576" s="72"/>
      <c r="AM2576" s="80"/>
      <c r="AN2576" s="2"/>
      <c r="AO2576" s="2"/>
      <c r="AP2576" s="2"/>
      <c r="AQ2576" s="2"/>
      <c r="AR2576" s="55"/>
      <c r="AS2576" s="85"/>
      <c r="AT2576" s="85"/>
      <c r="AU2576" s="85"/>
      <c r="AV2576" s="85"/>
      <c r="AW2576" s="100"/>
      <c r="AX2576" s="2"/>
      <c r="AY2576" s="2"/>
      <c r="AZ2576" s="2"/>
      <c r="BA2576" s="2"/>
      <c r="BB2576" s="55"/>
      <c r="BC2576" s="105"/>
      <c r="BD2576" s="105"/>
      <c r="BE2576" s="105"/>
      <c r="BF2576" s="105"/>
      <c r="BG2576" s="109"/>
      <c r="BH2576" s="2"/>
      <c r="BI2576" s="2"/>
      <c r="BJ2576" s="2"/>
      <c r="BK2576" s="2"/>
      <c r="BL2576" s="55"/>
      <c r="BM2576" s="48"/>
      <c r="BN2576" s="48"/>
      <c r="BO2576" s="48"/>
      <c r="BP2576" s="48"/>
      <c r="BQ2576" s="117"/>
      <c r="BR2576" s="2"/>
      <c r="BS2576" s="2"/>
      <c r="BT2576" s="2"/>
      <c r="BU2576" s="2"/>
      <c r="BV2576" s="55"/>
    </row>
    <row r="2577" spans="1:74" ht="28.8" hidden="1" x14ac:dyDescent="0.3">
      <c r="A2577" s="2" t="s">
        <v>70</v>
      </c>
      <c r="B2577" s="2" t="s">
        <v>2</v>
      </c>
      <c r="C2577" s="2" t="s">
        <v>3</v>
      </c>
      <c r="D2577" s="2" t="s">
        <v>65</v>
      </c>
      <c r="E2577" s="5" t="s">
        <v>69</v>
      </c>
      <c r="F2577" s="3"/>
      <c r="G2577" s="18" t="s">
        <v>71</v>
      </c>
      <c r="H2577" s="3">
        <v>2024</v>
      </c>
      <c r="I2577" s="20" t="s">
        <v>286</v>
      </c>
      <c r="J2577" s="184" t="s">
        <v>281</v>
      </c>
      <c r="K2577" s="184" t="s">
        <v>319</v>
      </c>
      <c r="L2577" s="187">
        <f t="shared" si="83"/>
        <v>0</v>
      </c>
      <c r="M2577" s="187">
        <f t="shared" si="84"/>
        <v>30.481999999999999</v>
      </c>
      <c r="N2577" s="186" t="s">
        <v>1410</v>
      </c>
      <c r="O2577" s="33"/>
      <c r="P2577" s="33"/>
      <c r="Q2577" s="33"/>
      <c r="R2577" s="33"/>
      <c r="S2577" s="42"/>
      <c r="T2577" s="2" t="s">
        <v>414</v>
      </c>
      <c r="U2577" s="2"/>
      <c r="V2577" s="2"/>
      <c r="W2577" s="2"/>
      <c r="X2577" s="55">
        <v>8.202</v>
      </c>
      <c r="Y2577" s="62"/>
      <c r="Z2577" s="62"/>
      <c r="AA2577" s="62"/>
      <c r="AB2577" s="62"/>
      <c r="AC2577" s="68"/>
      <c r="AD2577" s="2"/>
      <c r="AE2577" s="2"/>
      <c r="AF2577" s="2"/>
      <c r="AG2577" s="2"/>
      <c r="AH2577" s="55"/>
      <c r="AI2577" s="72"/>
      <c r="AJ2577" s="72"/>
      <c r="AK2577" s="72"/>
      <c r="AL2577" s="72"/>
      <c r="AM2577" s="80"/>
      <c r="AN2577" s="2" t="s">
        <v>619</v>
      </c>
      <c r="AO2577" s="2"/>
      <c r="AP2577" s="2"/>
      <c r="AQ2577" s="2"/>
      <c r="AR2577" s="55">
        <v>4.9459999999999997</v>
      </c>
      <c r="AS2577" s="85"/>
      <c r="AT2577" s="85"/>
      <c r="AU2577" s="85"/>
      <c r="AV2577" s="85"/>
      <c r="AW2577" s="100"/>
      <c r="AX2577" s="2"/>
      <c r="AY2577" s="2"/>
      <c r="AZ2577" s="2"/>
      <c r="BA2577" s="2"/>
      <c r="BB2577" s="55"/>
      <c r="BC2577" s="105"/>
      <c r="BD2577" s="105"/>
      <c r="BE2577" s="105"/>
      <c r="BF2577" s="105"/>
      <c r="BG2577" s="109"/>
      <c r="BH2577" s="2"/>
      <c r="BI2577" s="2"/>
      <c r="BJ2577" s="2"/>
      <c r="BK2577" s="2"/>
      <c r="BL2577" s="55"/>
      <c r="BM2577" s="48" t="s">
        <v>1016</v>
      </c>
      <c r="BN2577" s="48"/>
      <c r="BO2577" s="48"/>
      <c r="BP2577" s="48"/>
      <c r="BQ2577" s="117">
        <v>17.334</v>
      </c>
      <c r="BR2577" s="2"/>
      <c r="BS2577" s="2"/>
      <c r="BT2577" s="2"/>
      <c r="BU2577" s="2"/>
      <c r="BV2577" s="55"/>
    </row>
    <row r="2578" spans="1:74" s="13" customFormat="1" hidden="1" x14ac:dyDescent="0.3">
      <c r="A2578" s="12" t="s">
        <v>70</v>
      </c>
      <c r="B2578" s="12" t="s">
        <v>2</v>
      </c>
      <c r="C2578" s="12" t="s">
        <v>3</v>
      </c>
      <c r="D2578" s="12" t="s">
        <v>65</v>
      </c>
      <c r="E2578" s="6" t="s">
        <v>69</v>
      </c>
      <c r="F2578" s="7"/>
      <c r="G2578" s="19" t="s">
        <v>71</v>
      </c>
      <c r="H2578" s="7">
        <v>2024</v>
      </c>
      <c r="I2578" s="21"/>
      <c r="J2578" s="12" t="s">
        <v>314</v>
      </c>
      <c r="K2578" s="12"/>
      <c r="L2578" s="147"/>
      <c r="M2578" s="147">
        <f>SUM(M2540:M2577)</f>
        <v>653.8739999999998</v>
      </c>
      <c r="N2578" s="183"/>
      <c r="O2578" s="12"/>
      <c r="P2578" s="12"/>
      <c r="Q2578" s="12"/>
      <c r="R2578" s="12"/>
      <c r="S2578" s="47">
        <f>SUM(S2540:S2577)</f>
        <v>0</v>
      </c>
      <c r="T2578" s="12"/>
      <c r="U2578" s="12"/>
      <c r="V2578" s="12"/>
      <c r="W2578" s="12"/>
      <c r="X2578" s="47">
        <f>SUM(X2540:X2577)</f>
        <v>9.4540000000000006</v>
      </c>
      <c r="Y2578" s="12"/>
      <c r="Z2578" s="12"/>
      <c r="AA2578" s="12"/>
      <c r="AB2578" s="12"/>
      <c r="AC2578" s="47">
        <f>SUM(AC2540:AC2577)</f>
        <v>15.768000000000001</v>
      </c>
      <c r="AD2578" s="12"/>
      <c r="AE2578" s="12"/>
      <c r="AF2578" s="12"/>
      <c r="AG2578" s="12"/>
      <c r="AH2578" s="47">
        <f>SUM(AH2540:AH2577)</f>
        <v>0</v>
      </c>
      <c r="AI2578" s="12"/>
      <c r="AJ2578" s="12"/>
      <c r="AK2578" s="12"/>
      <c r="AL2578" s="12"/>
      <c r="AM2578" s="47">
        <f>SUM(AM2540:AM2577)</f>
        <v>0</v>
      </c>
      <c r="AN2578" s="12"/>
      <c r="AO2578" s="12"/>
      <c r="AP2578" s="12"/>
      <c r="AQ2578" s="12"/>
      <c r="AR2578" s="47">
        <f>SUM(AR2540:AR2577)</f>
        <v>25.206000000000003</v>
      </c>
      <c r="AS2578" s="12"/>
      <c r="AT2578" s="12"/>
      <c r="AU2578" s="12"/>
      <c r="AV2578" s="12"/>
      <c r="AW2578" s="47">
        <f>SUM(AW2540:AW2577)</f>
        <v>577.12599999999998</v>
      </c>
      <c r="AX2578" s="12"/>
      <c r="AY2578" s="12"/>
      <c r="AZ2578" s="12"/>
      <c r="BA2578" s="12"/>
      <c r="BB2578" s="47">
        <f>SUM(BB2540:BB2577)</f>
        <v>0</v>
      </c>
      <c r="BC2578" s="12"/>
      <c r="BD2578" s="12"/>
      <c r="BE2578" s="12"/>
      <c r="BF2578" s="12"/>
      <c r="BG2578" s="47">
        <f>SUM(BG2540:BG2577)</f>
        <v>0</v>
      </c>
      <c r="BH2578" s="12"/>
      <c r="BI2578" s="12"/>
      <c r="BJ2578" s="12"/>
      <c r="BK2578" s="12"/>
      <c r="BL2578" s="47">
        <f>SUM(BL2540:BL2577)</f>
        <v>0</v>
      </c>
      <c r="BM2578" s="12"/>
      <c r="BN2578" s="12"/>
      <c r="BO2578" s="12"/>
      <c r="BP2578" s="12"/>
      <c r="BQ2578" s="47">
        <f>SUM(BQ2540:BQ2577)</f>
        <v>17.334</v>
      </c>
      <c r="BR2578" s="12"/>
      <c r="BS2578" s="12"/>
      <c r="BT2578" s="12"/>
      <c r="BU2578" s="12"/>
      <c r="BV2578" s="47">
        <f>SUM(BV2540:BV2577)</f>
        <v>8.9860000000000007</v>
      </c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18" t="s">
        <v>73</v>
      </c>
      <c r="H2579" s="3">
        <v>2024</v>
      </c>
      <c r="I2579" s="20" t="s">
        <v>287</v>
      </c>
      <c r="J2579" s="184" t="s">
        <v>267</v>
      </c>
      <c r="K2579" s="184" t="s">
        <v>318</v>
      </c>
      <c r="L2579" s="187">
        <f t="shared" si="83"/>
        <v>0</v>
      </c>
      <c r="M2579" s="187">
        <f t="shared" si="84"/>
        <v>0</v>
      </c>
      <c r="N2579" s="186"/>
      <c r="O2579" s="33"/>
      <c r="P2579" s="33"/>
      <c r="Q2579" s="33"/>
      <c r="R2579" s="33"/>
      <c r="S2579" s="42"/>
      <c r="T2579" s="2"/>
      <c r="U2579" s="2"/>
      <c r="V2579" s="2"/>
      <c r="W2579" s="2"/>
      <c r="X2579" s="55"/>
      <c r="Y2579" s="62"/>
      <c r="Z2579" s="62"/>
      <c r="AA2579" s="62"/>
      <c r="AB2579" s="62"/>
      <c r="AC2579" s="68"/>
      <c r="AD2579" s="2"/>
      <c r="AE2579" s="2"/>
      <c r="AF2579" s="2"/>
      <c r="AG2579" s="2"/>
      <c r="AH2579" s="55"/>
      <c r="AI2579" s="72"/>
      <c r="AJ2579" s="72"/>
      <c r="AK2579" s="72"/>
      <c r="AL2579" s="72"/>
      <c r="AM2579" s="80"/>
      <c r="AN2579" s="2"/>
      <c r="AO2579" s="2"/>
      <c r="AP2579" s="2"/>
      <c r="AQ2579" s="2"/>
      <c r="AR2579" s="55"/>
      <c r="AS2579" s="85"/>
      <c r="AT2579" s="85"/>
      <c r="AU2579" s="85"/>
      <c r="AV2579" s="85"/>
      <c r="AW2579" s="100"/>
      <c r="AX2579" s="2"/>
      <c r="AY2579" s="2"/>
      <c r="AZ2579" s="2"/>
      <c r="BA2579" s="2"/>
      <c r="BB2579" s="55"/>
      <c r="BC2579" s="105"/>
      <c r="BD2579" s="105"/>
      <c r="BE2579" s="105"/>
      <c r="BF2579" s="105"/>
      <c r="BG2579" s="109"/>
      <c r="BH2579" s="2"/>
      <c r="BI2579" s="2"/>
      <c r="BJ2579" s="2"/>
      <c r="BK2579" s="2"/>
      <c r="BL2579" s="55"/>
      <c r="BM2579" s="48"/>
      <c r="BN2579" s="48"/>
      <c r="BO2579" s="48"/>
      <c r="BP2579" s="48"/>
      <c r="BQ2579" s="117"/>
      <c r="BR2579" s="2"/>
      <c r="BS2579" s="2"/>
      <c r="BT2579" s="2"/>
      <c r="BU2579" s="2"/>
      <c r="BV2579" s="55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18" t="s">
        <v>73</v>
      </c>
      <c r="H2580" s="3">
        <v>2024</v>
      </c>
      <c r="I2580" s="20" t="s">
        <v>287</v>
      </c>
      <c r="J2580" s="184" t="s">
        <v>291</v>
      </c>
      <c r="K2580" s="184" t="s">
        <v>319</v>
      </c>
      <c r="L2580" s="187">
        <f t="shared" si="83"/>
        <v>0</v>
      </c>
      <c r="M2580" s="187">
        <f t="shared" si="84"/>
        <v>0</v>
      </c>
      <c r="N2580" s="186"/>
      <c r="O2580" s="33"/>
      <c r="P2580" s="33"/>
      <c r="Q2580" s="33"/>
      <c r="R2580" s="33"/>
      <c r="S2580" s="42"/>
      <c r="T2580" s="2"/>
      <c r="U2580" s="2"/>
      <c r="V2580" s="2"/>
      <c r="W2580" s="2"/>
      <c r="X2580" s="55"/>
      <c r="Y2580" s="62"/>
      <c r="Z2580" s="62"/>
      <c r="AA2580" s="62"/>
      <c r="AB2580" s="62"/>
      <c r="AC2580" s="68"/>
      <c r="AD2580" s="2"/>
      <c r="AE2580" s="2"/>
      <c r="AF2580" s="2"/>
      <c r="AG2580" s="2"/>
      <c r="AH2580" s="55"/>
      <c r="AI2580" s="72"/>
      <c r="AJ2580" s="72"/>
      <c r="AK2580" s="72"/>
      <c r="AL2580" s="72"/>
      <c r="AM2580" s="80"/>
      <c r="AN2580" s="2"/>
      <c r="AO2580" s="2"/>
      <c r="AP2580" s="2"/>
      <c r="AQ2580" s="2"/>
      <c r="AR2580" s="55"/>
      <c r="AS2580" s="85"/>
      <c r="AT2580" s="85"/>
      <c r="AU2580" s="85"/>
      <c r="AV2580" s="85"/>
      <c r="AW2580" s="100"/>
      <c r="AX2580" s="2"/>
      <c r="AY2580" s="2"/>
      <c r="AZ2580" s="2"/>
      <c r="BA2580" s="2"/>
      <c r="BB2580" s="55"/>
      <c r="BC2580" s="105"/>
      <c r="BD2580" s="105"/>
      <c r="BE2580" s="105"/>
      <c r="BF2580" s="105"/>
      <c r="BG2580" s="109"/>
      <c r="BH2580" s="2"/>
      <c r="BI2580" s="2"/>
      <c r="BJ2580" s="2"/>
      <c r="BK2580" s="2"/>
      <c r="BL2580" s="55"/>
      <c r="BM2580" s="48"/>
      <c r="BN2580" s="48"/>
      <c r="BO2580" s="48"/>
      <c r="BP2580" s="48"/>
      <c r="BQ2580" s="117"/>
      <c r="BR2580" s="2"/>
      <c r="BS2580" s="2"/>
      <c r="BT2580" s="2"/>
      <c r="BU2580" s="2"/>
      <c r="BV2580" s="55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18" t="s">
        <v>73</v>
      </c>
      <c r="H2581" s="3">
        <v>2024</v>
      </c>
      <c r="I2581" s="20" t="s">
        <v>286</v>
      </c>
      <c r="J2581" s="184" t="s">
        <v>336</v>
      </c>
      <c r="K2581" s="184" t="s">
        <v>319</v>
      </c>
      <c r="L2581" s="187">
        <f t="shared" si="83"/>
        <v>0</v>
      </c>
      <c r="M2581" s="187">
        <f t="shared" si="84"/>
        <v>0</v>
      </c>
      <c r="N2581" s="186"/>
      <c r="O2581" s="33"/>
      <c r="P2581" s="33"/>
      <c r="Q2581" s="33"/>
      <c r="R2581" s="33"/>
      <c r="S2581" s="42"/>
      <c r="T2581" s="2"/>
      <c r="U2581" s="2"/>
      <c r="V2581" s="2"/>
      <c r="W2581" s="2"/>
      <c r="X2581" s="55"/>
      <c r="Y2581" s="62"/>
      <c r="Z2581" s="62"/>
      <c r="AA2581" s="62"/>
      <c r="AB2581" s="62"/>
      <c r="AC2581" s="68"/>
      <c r="AD2581" s="2"/>
      <c r="AE2581" s="2"/>
      <c r="AF2581" s="2"/>
      <c r="AG2581" s="2"/>
      <c r="AH2581" s="55"/>
      <c r="AI2581" s="72"/>
      <c r="AJ2581" s="72"/>
      <c r="AK2581" s="72"/>
      <c r="AL2581" s="72"/>
      <c r="AM2581" s="80"/>
      <c r="AN2581" s="2"/>
      <c r="AO2581" s="2"/>
      <c r="AP2581" s="2"/>
      <c r="AQ2581" s="2"/>
      <c r="AR2581" s="55"/>
      <c r="AS2581" s="85"/>
      <c r="AT2581" s="85"/>
      <c r="AU2581" s="85"/>
      <c r="AV2581" s="85"/>
      <c r="AW2581" s="100"/>
      <c r="AX2581" s="2"/>
      <c r="AY2581" s="2"/>
      <c r="AZ2581" s="2"/>
      <c r="BA2581" s="2"/>
      <c r="BB2581" s="55"/>
      <c r="BC2581" s="105"/>
      <c r="BD2581" s="105"/>
      <c r="BE2581" s="105"/>
      <c r="BF2581" s="105"/>
      <c r="BG2581" s="109"/>
      <c r="BH2581" s="2"/>
      <c r="BI2581" s="2"/>
      <c r="BJ2581" s="2"/>
      <c r="BK2581" s="2"/>
      <c r="BL2581" s="55"/>
      <c r="BM2581" s="48"/>
      <c r="BN2581" s="48"/>
      <c r="BO2581" s="48"/>
      <c r="BP2581" s="48"/>
      <c r="BQ2581" s="117"/>
      <c r="BR2581" s="2"/>
      <c r="BS2581" s="2"/>
      <c r="BT2581" s="2"/>
      <c r="BU2581" s="2"/>
      <c r="BV2581" s="55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18" t="s">
        <v>73</v>
      </c>
      <c r="H2582" s="3">
        <v>2024</v>
      </c>
      <c r="I2582" s="20" t="s">
        <v>286</v>
      </c>
      <c r="J2582" s="185" t="s">
        <v>337</v>
      </c>
      <c r="K2582" s="185" t="s">
        <v>318</v>
      </c>
      <c r="L2582" s="187">
        <f t="shared" si="83"/>
        <v>0</v>
      </c>
      <c r="M2582" s="187">
        <f t="shared" si="84"/>
        <v>0</v>
      </c>
      <c r="N2582" s="186"/>
      <c r="O2582" s="53"/>
      <c r="P2582" s="53"/>
      <c r="Q2582" s="53"/>
      <c r="R2582" s="53"/>
      <c r="S2582" s="54"/>
      <c r="T2582" s="8"/>
      <c r="U2582" s="8"/>
      <c r="V2582" s="8"/>
      <c r="W2582" s="8"/>
      <c r="X2582" s="122"/>
      <c r="Y2582" s="135"/>
      <c r="Z2582" s="135"/>
      <c r="AA2582" s="135"/>
      <c r="AB2582" s="135"/>
      <c r="AC2582" s="136"/>
      <c r="AD2582" s="8"/>
      <c r="AE2582" s="8"/>
      <c r="AF2582" s="8"/>
      <c r="AG2582" s="8"/>
      <c r="AH2582" s="122"/>
      <c r="AI2582" s="137"/>
      <c r="AJ2582" s="137"/>
      <c r="AK2582" s="137"/>
      <c r="AL2582" s="137"/>
      <c r="AM2582" s="138"/>
      <c r="AN2582" s="8"/>
      <c r="AO2582" s="8"/>
      <c r="AP2582" s="8"/>
      <c r="AQ2582" s="8"/>
      <c r="AR2582" s="122"/>
      <c r="AS2582" s="139"/>
      <c r="AT2582" s="139"/>
      <c r="AU2582" s="139"/>
      <c r="AV2582" s="139"/>
      <c r="AW2582" s="140"/>
      <c r="AX2582" s="8"/>
      <c r="AY2582" s="8"/>
      <c r="AZ2582" s="8"/>
      <c r="BA2582" s="8"/>
      <c r="BB2582" s="122"/>
      <c r="BC2582" s="141"/>
      <c r="BD2582" s="141"/>
      <c r="BE2582" s="141"/>
      <c r="BF2582" s="141"/>
      <c r="BG2582" s="142"/>
      <c r="BH2582" s="8"/>
      <c r="BI2582" s="8"/>
      <c r="BJ2582" s="8"/>
      <c r="BK2582" s="8"/>
      <c r="BL2582" s="122"/>
      <c r="BM2582" s="143"/>
      <c r="BN2582" s="143"/>
      <c r="BO2582" s="143"/>
      <c r="BP2582" s="143"/>
      <c r="BQ2582" s="144"/>
      <c r="BR2582" s="8"/>
      <c r="BS2582" s="8"/>
      <c r="BT2582" s="8"/>
      <c r="BU2582" s="8"/>
      <c r="BV2582" s="122"/>
    </row>
    <row r="2583" spans="1:74" ht="28.8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18" t="s">
        <v>73</v>
      </c>
      <c r="H2583" s="3">
        <v>2024</v>
      </c>
      <c r="I2583" s="20" t="s">
        <v>286</v>
      </c>
      <c r="J2583" s="185" t="s">
        <v>338</v>
      </c>
      <c r="K2583" s="185" t="s">
        <v>339</v>
      </c>
      <c r="L2583" s="187">
        <f t="shared" si="83"/>
        <v>0</v>
      </c>
      <c r="M2583" s="187">
        <f t="shared" si="84"/>
        <v>0</v>
      </c>
      <c r="N2583" s="186"/>
      <c r="O2583" s="53"/>
      <c r="P2583" s="53"/>
      <c r="Q2583" s="53"/>
      <c r="R2583" s="53"/>
      <c r="S2583" s="54"/>
      <c r="T2583" s="8"/>
      <c r="U2583" s="8"/>
      <c r="V2583" s="8"/>
      <c r="W2583" s="8"/>
      <c r="X2583" s="122"/>
      <c r="Y2583" s="135"/>
      <c r="Z2583" s="135"/>
      <c r="AA2583" s="135"/>
      <c r="AB2583" s="135"/>
      <c r="AC2583" s="136"/>
      <c r="AD2583" s="8"/>
      <c r="AE2583" s="8"/>
      <c r="AF2583" s="8"/>
      <c r="AG2583" s="8"/>
      <c r="AH2583" s="122"/>
      <c r="AI2583" s="137"/>
      <c r="AJ2583" s="137"/>
      <c r="AK2583" s="137"/>
      <c r="AL2583" s="137"/>
      <c r="AM2583" s="138"/>
      <c r="AN2583" s="8"/>
      <c r="AO2583" s="8"/>
      <c r="AP2583" s="8"/>
      <c r="AQ2583" s="8"/>
      <c r="AR2583" s="122"/>
      <c r="AS2583" s="139"/>
      <c r="AT2583" s="139"/>
      <c r="AU2583" s="139"/>
      <c r="AV2583" s="139"/>
      <c r="AW2583" s="140"/>
      <c r="AX2583" s="8"/>
      <c r="AY2583" s="8"/>
      <c r="AZ2583" s="8"/>
      <c r="BA2583" s="8"/>
      <c r="BB2583" s="122"/>
      <c r="BC2583" s="141"/>
      <c r="BD2583" s="141"/>
      <c r="BE2583" s="141"/>
      <c r="BF2583" s="141"/>
      <c r="BG2583" s="142"/>
      <c r="BH2583" s="8"/>
      <c r="BI2583" s="8"/>
      <c r="BJ2583" s="8"/>
      <c r="BK2583" s="8"/>
      <c r="BL2583" s="122"/>
      <c r="BM2583" s="143"/>
      <c r="BN2583" s="143"/>
      <c r="BO2583" s="143"/>
      <c r="BP2583" s="143"/>
      <c r="BQ2583" s="144"/>
      <c r="BR2583" s="8"/>
      <c r="BS2583" s="8"/>
      <c r="BT2583" s="8"/>
      <c r="BU2583" s="8"/>
      <c r="BV2583" s="122"/>
    </row>
    <row r="2584" spans="1:74" ht="28.8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18" t="s">
        <v>73</v>
      </c>
      <c r="H2584" s="3">
        <v>2024</v>
      </c>
      <c r="I2584" s="20" t="s">
        <v>286</v>
      </c>
      <c r="J2584" s="185" t="s">
        <v>340</v>
      </c>
      <c r="K2584" s="185" t="s">
        <v>318</v>
      </c>
      <c r="L2584" s="187">
        <f t="shared" si="83"/>
        <v>0</v>
      </c>
      <c r="M2584" s="187">
        <f t="shared" si="84"/>
        <v>0</v>
      </c>
      <c r="N2584" s="186"/>
      <c r="O2584" s="53"/>
      <c r="P2584" s="53"/>
      <c r="Q2584" s="53"/>
      <c r="R2584" s="53"/>
      <c r="S2584" s="54"/>
      <c r="T2584" s="8"/>
      <c r="U2584" s="8"/>
      <c r="V2584" s="8"/>
      <c r="W2584" s="8"/>
      <c r="X2584" s="122"/>
      <c r="Y2584" s="135"/>
      <c r="Z2584" s="135"/>
      <c r="AA2584" s="135"/>
      <c r="AB2584" s="135"/>
      <c r="AC2584" s="136"/>
      <c r="AD2584" s="8"/>
      <c r="AE2584" s="8"/>
      <c r="AF2584" s="8"/>
      <c r="AG2584" s="8"/>
      <c r="AH2584" s="122"/>
      <c r="AI2584" s="137"/>
      <c r="AJ2584" s="137"/>
      <c r="AK2584" s="137"/>
      <c r="AL2584" s="137"/>
      <c r="AM2584" s="138"/>
      <c r="AN2584" s="8"/>
      <c r="AO2584" s="8"/>
      <c r="AP2584" s="8"/>
      <c r="AQ2584" s="8"/>
      <c r="AR2584" s="122"/>
      <c r="AS2584" s="139"/>
      <c r="AT2584" s="139"/>
      <c r="AU2584" s="139"/>
      <c r="AV2584" s="139"/>
      <c r="AW2584" s="140"/>
      <c r="AX2584" s="8"/>
      <c r="AY2584" s="8"/>
      <c r="AZ2584" s="8"/>
      <c r="BA2584" s="8"/>
      <c r="BB2584" s="122"/>
      <c r="BC2584" s="141"/>
      <c r="BD2584" s="141"/>
      <c r="BE2584" s="141"/>
      <c r="BF2584" s="141"/>
      <c r="BG2584" s="142"/>
      <c r="BH2584" s="8"/>
      <c r="BI2584" s="8"/>
      <c r="BJ2584" s="8"/>
      <c r="BK2584" s="8"/>
      <c r="BL2584" s="122"/>
      <c r="BM2584" s="143"/>
      <c r="BN2584" s="143"/>
      <c r="BO2584" s="143"/>
      <c r="BP2584" s="143"/>
      <c r="BQ2584" s="144"/>
      <c r="BR2584" s="8"/>
      <c r="BS2584" s="8"/>
      <c r="BT2584" s="8"/>
      <c r="BU2584" s="8"/>
      <c r="BV2584" s="122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18" t="s">
        <v>73</v>
      </c>
      <c r="H2585" s="3">
        <v>2024</v>
      </c>
      <c r="I2585" s="20" t="s">
        <v>286</v>
      </c>
      <c r="J2585" s="185" t="s">
        <v>341</v>
      </c>
      <c r="K2585" s="185" t="s">
        <v>320</v>
      </c>
      <c r="L2585" s="187">
        <f t="shared" si="83"/>
        <v>0</v>
      </c>
      <c r="M2585" s="187">
        <f t="shared" si="84"/>
        <v>0</v>
      </c>
      <c r="N2585" s="186"/>
      <c r="O2585" s="53"/>
      <c r="P2585" s="53"/>
      <c r="Q2585" s="53"/>
      <c r="R2585" s="53"/>
      <c r="S2585" s="54"/>
      <c r="T2585" s="8"/>
      <c r="U2585" s="8"/>
      <c r="V2585" s="8"/>
      <c r="W2585" s="8"/>
      <c r="X2585" s="122"/>
      <c r="Y2585" s="135"/>
      <c r="Z2585" s="135"/>
      <c r="AA2585" s="135"/>
      <c r="AB2585" s="135"/>
      <c r="AC2585" s="136"/>
      <c r="AD2585" s="8"/>
      <c r="AE2585" s="8"/>
      <c r="AF2585" s="8"/>
      <c r="AG2585" s="8"/>
      <c r="AH2585" s="122"/>
      <c r="AI2585" s="137"/>
      <c r="AJ2585" s="137"/>
      <c r="AK2585" s="137"/>
      <c r="AL2585" s="137"/>
      <c r="AM2585" s="138"/>
      <c r="AN2585" s="8"/>
      <c r="AO2585" s="8"/>
      <c r="AP2585" s="8"/>
      <c r="AQ2585" s="8"/>
      <c r="AR2585" s="122"/>
      <c r="AS2585" s="139"/>
      <c r="AT2585" s="139"/>
      <c r="AU2585" s="139"/>
      <c r="AV2585" s="139"/>
      <c r="AW2585" s="140"/>
      <c r="AX2585" s="8"/>
      <c r="AY2585" s="8"/>
      <c r="AZ2585" s="8"/>
      <c r="BA2585" s="8"/>
      <c r="BB2585" s="122"/>
      <c r="BC2585" s="141"/>
      <c r="BD2585" s="141"/>
      <c r="BE2585" s="141"/>
      <c r="BF2585" s="141"/>
      <c r="BG2585" s="142"/>
      <c r="BH2585" s="8"/>
      <c r="BI2585" s="8"/>
      <c r="BJ2585" s="8"/>
      <c r="BK2585" s="8"/>
      <c r="BL2585" s="122"/>
      <c r="BM2585" s="143"/>
      <c r="BN2585" s="143"/>
      <c r="BO2585" s="143"/>
      <c r="BP2585" s="143"/>
      <c r="BQ2585" s="144"/>
      <c r="BR2585" s="8"/>
      <c r="BS2585" s="8"/>
      <c r="BT2585" s="8"/>
      <c r="BU2585" s="8"/>
      <c r="BV2585" s="122"/>
    </row>
    <row r="2586" spans="1:74" ht="28.8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18" t="s">
        <v>73</v>
      </c>
      <c r="H2586" s="3">
        <v>2024</v>
      </c>
      <c r="I2586" s="20" t="s">
        <v>286</v>
      </c>
      <c r="J2586" s="185" t="s">
        <v>342</v>
      </c>
      <c r="K2586" s="185" t="s">
        <v>320</v>
      </c>
      <c r="L2586" s="187">
        <f t="shared" si="83"/>
        <v>0</v>
      </c>
      <c r="M2586" s="187">
        <f t="shared" si="84"/>
        <v>0</v>
      </c>
      <c r="N2586" s="186"/>
      <c r="O2586" s="53"/>
      <c r="P2586" s="53"/>
      <c r="Q2586" s="53"/>
      <c r="R2586" s="53"/>
      <c r="S2586" s="54"/>
      <c r="T2586" s="8"/>
      <c r="U2586" s="8"/>
      <c r="V2586" s="8"/>
      <c r="W2586" s="8"/>
      <c r="X2586" s="122"/>
      <c r="Y2586" s="135"/>
      <c r="Z2586" s="135"/>
      <c r="AA2586" s="135"/>
      <c r="AB2586" s="135"/>
      <c r="AC2586" s="136"/>
      <c r="AD2586" s="8"/>
      <c r="AE2586" s="8"/>
      <c r="AF2586" s="8"/>
      <c r="AG2586" s="8"/>
      <c r="AH2586" s="122"/>
      <c r="AI2586" s="137"/>
      <c r="AJ2586" s="137"/>
      <c r="AK2586" s="137"/>
      <c r="AL2586" s="137"/>
      <c r="AM2586" s="138"/>
      <c r="AN2586" s="8"/>
      <c r="AO2586" s="8"/>
      <c r="AP2586" s="8"/>
      <c r="AQ2586" s="8"/>
      <c r="AR2586" s="122"/>
      <c r="AS2586" s="139"/>
      <c r="AT2586" s="139"/>
      <c r="AU2586" s="139"/>
      <c r="AV2586" s="139"/>
      <c r="AW2586" s="140"/>
      <c r="AX2586" s="8"/>
      <c r="AY2586" s="8"/>
      <c r="AZ2586" s="8"/>
      <c r="BA2586" s="8"/>
      <c r="BB2586" s="122"/>
      <c r="BC2586" s="141"/>
      <c r="BD2586" s="141"/>
      <c r="BE2586" s="141"/>
      <c r="BF2586" s="141"/>
      <c r="BG2586" s="142"/>
      <c r="BH2586" s="8"/>
      <c r="BI2586" s="8"/>
      <c r="BJ2586" s="8"/>
      <c r="BK2586" s="8"/>
      <c r="BL2586" s="122"/>
      <c r="BM2586" s="143"/>
      <c r="BN2586" s="143"/>
      <c r="BO2586" s="143"/>
      <c r="BP2586" s="143"/>
      <c r="BQ2586" s="144"/>
      <c r="BR2586" s="8"/>
      <c r="BS2586" s="8"/>
      <c r="BT2586" s="8"/>
      <c r="BU2586" s="8"/>
      <c r="BV2586" s="122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18" t="s">
        <v>73</v>
      </c>
      <c r="H2587" s="3">
        <v>2024</v>
      </c>
      <c r="I2587" s="20" t="s">
        <v>286</v>
      </c>
      <c r="J2587" s="185" t="s">
        <v>343</v>
      </c>
      <c r="K2587" s="185" t="s">
        <v>339</v>
      </c>
      <c r="L2587" s="187">
        <f t="shared" si="83"/>
        <v>0</v>
      </c>
      <c r="M2587" s="187">
        <f t="shared" si="84"/>
        <v>0</v>
      </c>
      <c r="N2587" s="186"/>
      <c r="O2587" s="53"/>
      <c r="P2587" s="53"/>
      <c r="Q2587" s="53"/>
      <c r="R2587" s="53"/>
      <c r="S2587" s="54"/>
      <c r="T2587" s="8"/>
      <c r="U2587" s="8"/>
      <c r="V2587" s="8"/>
      <c r="W2587" s="8"/>
      <c r="X2587" s="122"/>
      <c r="Y2587" s="135"/>
      <c r="Z2587" s="135"/>
      <c r="AA2587" s="135"/>
      <c r="AB2587" s="135"/>
      <c r="AC2587" s="136"/>
      <c r="AD2587" s="8"/>
      <c r="AE2587" s="8"/>
      <c r="AF2587" s="8"/>
      <c r="AG2587" s="8"/>
      <c r="AH2587" s="122"/>
      <c r="AI2587" s="137"/>
      <c r="AJ2587" s="137"/>
      <c r="AK2587" s="137"/>
      <c r="AL2587" s="137"/>
      <c r="AM2587" s="138"/>
      <c r="AN2587" s="8"/>
      <c r="AO2587" s="8"/>
      <c r="AP2587" s="8"/>
      <c r="AQ2587" s="8"/>
      <c r="AR2587" s="122"/>
      <c r="AS2587" s="139"/>
      <c r="AT2587" s="139"/>
      <c r="AU2587" s="139"/>
      <c r="AV2587" s="139"/>
      <c r="AW2587" s="140"/>
      <c r="AX2587" s="8"/>
      <c r="AY2587" s="8"/>
      <c r="AZ2587" s="8"/>
      <c r="BA2587" s="8"/>
      <c r="BB2587" s="122"/>
      <c r="BC2587" s="141"/>
      <c r="BD2587" s="141"/>
      <c r="BE2587" s="141"/>
      <c r="BF2587" s="141"/>
      <c r="BG2587" s="142"/>
      <c r="BH2587" s="8"/>
      <c r="BI2587" s="8"/>
      <c r="BJ2587" s="8"/>
      <c r="BK2587" s="8"/>
      <c r="BL2587" s="122"/>
      <c r="BM2587" s="143"/>
      <c r="BN2587" s="143"/>
      <c r="BO2587" s="143"/>
      <c r="BP2587" s="143"/>
      <c r="BQ2587" s="144"/>
      <c r="BR2587" s="8"/>
      <c r="BS2587" s="8"/>
      <c r="BT2587" s="8"/>
      <c r="BU2587" s="8"/>
      <c r="BV2587" s="122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18" t="s">
        <v>73</v>
      </c>
      <c r="H2588" s="3">
        <v>2024</v>
      </c>
      <c r="I2588" s="20" t="s">
        <v>288</v>
      </c>
      <c r="J2588" s="185" t="s">
        <v>344</v>
      </c>
      <c r="K2588" s="185" t="s">
        <v>318</v>
      </c>
      <c r="L2588" s="187">
        <f t="shared" si="83"/>
        <v>0</v>
      </c>
      <c r="M2588" s="187">
        <f t="shared" si="84"/>
        <v>0</v>
      </c>
      <c r="N2588" s="186"/>
      <c r="O2588" s="53"/>
      <c r="P2588" s="53"/>
      <c r="Q2588" s="53"/>
      <c r="R2588" s="53"/>
      <c r="S2588" s="54"/>
      <c r="T2588" s="8"/>
      <c r="U2588" s="8"/>
      <c r="V2588" s="8"/>
      <c r="W2588" s="8"/>
      <c r="X2588" s="122"/>
      <c r="Y2588" s="135"/>
      <c r="Z2588" s="135"/>
      <c r="AA2588" s="135"/>
      <c r="AB2588" s="135"/>
      <c r="AC2588" s="136"/>
      <c r="AD2588" s="8"/>
      <c r="AE2588" s="8"/>
      <c r="AF2588" s="8"/>
      <c r="AG2588" s="8"/>
      <c r="AH2588" s="122"/>
      <c r="AI2588" s="137"/>
      <c r="AJ2588" s="137"/>
      <c r="AK2588" s="137"/>
      <c r="AL2588" s="137"/>
      <c r="AM2588" s="138"/>
      <c r="AN2588" s="8"/>
      <c r="AO2588" s="8"/>
      <c r="AP2588" s="8"/>
      <c r="AQ2588" s="8"/>
      <c r="AR2588" s="122"/>
      <c r="AS2588" s="139"/>
      <c r="AT2588" s="139"/>
      <c r="AU2588" s="139"/>
      <c r="AV2588" s="139"/>
      <c r="AW2588" s="140"/>
      <c r="AX2588" s="8"/>
      <c r="AY2588" s="8"/>
      <c r="AZ2588" s="8"/>
      <c r="BA2588" s="8"/>
      <c r="BB2588" s="122"/>
      <c r="BC2588" s="141"/>
      <c r="BD2588" s="141"/>
      <c r="BE2588" s="141"/>
      <c r="BF2588" s="141"/>
      <c r="BG2588" s="142"/>
      <c r="BH2588" s="8"/>
      <c r="BI2588" s="8"/>
      <c r="BJ2588" s="8"/>
      <c r="BK2588" s="8"/>
      <c r="BL2588" s="122"/>
      <c r="BM2588" s="143"/>
      <c r="BN2588" s="143"/>
      <c r="BO2588" s="143"/>
      <c r="BP2588" s="143"/>
      <c r="BQ2588" s="144"/>
      <c r="BR2588" s="8"/>
      <c r="BS2588" s="8"/>
      <c r="BT2588" s="8"/>
      <c r="BU2588" s="8"/>
      <c r="BV2588" s="122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18" t="s">
        <v>73</v>
      </c>
      <c r="H2589" s="3">
        <v>2024</v>
      </c>
      <c r="I2589" s="20" t="s">
        <v>288</v>
      </c>
      <c r="J2589" s="184" t="s">
        <v>351</v>
      </c>
      <c r="K2589" s="184" t="s">
        <v>318</v>
      </c>
      <c r="L2589" s="187">
        <f t="shared" si="83"/>
        <v>0</v>
      </c>
      <c r="M2589" s="187">
        <f t="shared" si="84"/>
        <v>0</v>
      </c>
      <c r="N2589" s="186"/>
      <c r="O2589" s="53"/>
      <c r="P2589" s="53"/>
      <c r="Q2589" s="53"/>
      <c r="R2589" s="53"/>
      <c r="S2589" s="54"/>
      <c r="T2589" s="8"/>
      <c r="U2589" s="8"/>
      <c r="V2589" s="8"/>
      <c r="W2589" s="8"/>
      <c r="X2589" s="122"/>
      <c r="Y2589" s="135"/>
      <c r="Z2589" s="135"/>
      <c r="AA2589" s="135"/>
      <c r="AB2589" s="135"/>
      <c r="AC2589" s="136"/>
      <c r="AD2589" s="8"/>
      <c r="AE2589" s="8"/>
      <c r="AF2589" s="8"/>
      <c r="AG2589" s="8"/>
      <c r="AH2589" s="122"/>
      <c r="AI2589" s="137"/>
      <c r="AJ2589" s="137"/>
      <c r="AK2589" s="137"/>
      <c r="AL2589" s="137"/>
      <c r="AM2589" s="138"/>
      <c r="AN2589" s="8"/>
      <c r="AO2589" s="8"/>
      <c r="AP2589" s="8"/>
      <c r="AQ2589" s="8"/>
      <c r="AR2589" s="122"/>
      <c r="AS2589" s="139"/>
      <c r="AT2589" s="139"/>
      <c r="AU2589" s="139"/>
      <c r="AV2589" s="139"/>
      <c r="AW2589" s="140"/>
      <c r="AX2589" s="8"/>
      <c r="AY2589" s="8"/>
      <c r="AZ2589" s="8"/>
      <c r="BA2589" s="8"/>
      <c r="BB2589" s="122"/>
      <c r="BC2589" s="141"/>
      <c r="BD2589" s="141"/>
      <c r="BE2589" s="141"/>
      <c r="BF2589" s="141"/>
      <c r="BG2589" s="142"/>
      <c r="BH2589" s="8"/>
      <c r="BI2589" s="8"/>
      <c r="BJ2589" s="8"/>
      <c r="BK2589" s="8"/>
      <c r="BL2589" s="122"/>
      <c r="BM2589" s="143"/>
      <c r="BN2589" s="143"/>
      <c r="BO2589" s="143"/>
      <c r="BP2589" s="143"/>
      <c r="BQ2589" s="144"/>
      <c r="BR2589" s="8"/>
      <c r="BS2589" s="8"/>
      <c r="BT2589" s="8"/>
      <c r="BU2589" s="8"/>
      <c r="BV2589" s="122"/>
    </row>
    <row r="2590" spans="1:74" ht="28.8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18" t="s">
        <v>73</v>
      </c>
      <c r="H2590" s="3">
        <v>2024</v>
      </c>
      <c r="I2590" s="20" t="s">
        <v>288</v>
      </c>
      <c r="J2590" s="184" t="s">
        <v>352</v>
      </c>
      <c r="K2590" s="184" t="s">
        <v>321</v>
      </c>
      <c r="L2590" s="187">
        <f t="shared" si="83"/>
        <v>0</v>
      </c>
      <c r="M2590" s="187">
        <f t="shared" si="84"/>
        <v>0</v>
      </c>
      <c r="N2590" s="186"/>
      <c r="O2590" s="33"/>
      <c r="P2590" s="33"/>
      <c r="Q2590" s="33"/>
      <c r="R2590" s="33"/>
      <c r="S2590" s="42"/>
      <c r="T2590" s="2"/>
      <c r="U2590" s="2"/>
      <c r="V2590" s="2"/>
      <c r="W2590" s="2"/>
      <c r="X2590" s="55"/>
      <c r="Y2590" s="62"/>
      <c r="Z2590" s="62"/>
      <c r="AA2590" s="62"/>
      <c r="AB2590" s="62"/>
      <c r="AC2590" s="68"/>
      <c r="AD2590" s="2"/>
      <c r="AE2590" s="2"/>
      <c r="AF2590" s="2"/>
      <c r="AG2590" s="2"/>
      <c r="AH2590" s="55"/>
      <c r="AI2590" s="72"/>
      <c r="AJ2590" s="72"/>
      <c r="AK2590" s="72"/>
      <c r="AL2590" s="72"/>
      <c r="AM2590" s="80"/>
      <c r="AN2590" s="2"/>
      <c r="AO2590" s="2"/>
      <c r="AP2590" s="2"/>
      <c r="AQ2590" s="2"/>
      <c r="AR2590" s="55"/>
      <c r="AS2590" s="85"/>
      <c r="AT2590" s="85"/>
      <c r="AU2590" s="85"/>
      <c r="AV2590" s="85"/>
      <c r="AW2590" s="100"/>
      <c r="AX2590" s="2"/>
      <c r="AY2590" s="2"/>
      <c r="AZ2590" s="2"/>
      <c r="BA2590" s="2"/>
      <c r="BB2590" s="55"/>
      <c r="BC2590" s="105"/>
      <c r="BD2590" s="105"/>
      <c r="BE2590" s="105"/>
      <c r="BF2590" s="105"/>
      <c r="BG2590" s="109"/>
      <c r="BH2590" s="2"/>
      <c r="BI2590" s="2"/>
      <c r="BJ2590" s="2"/>
      <c r="BK2590" s="2"/>
      <c r="BL2590" s="55"/>
      <c r="BM2590" s="48"/>
      <c r="BN2590" s="48"/>
      <c r="BO2590" s="48"/>
      <c r="BP2590" s="48"/>
      <c r="BQ2590" s="117"/>
      <c r="BR2590" s="2"/>
      <c r="BS2590" s="2"/>
      <c r="BT2590" s="2"/>
      <c r="BU2590" s="2"/>
      <c r="BV2590" s="55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18" t="s">
        <v>73</v>
      </c>
      <c r="H2591" s="3">
        <v>2024</v>
      </c>
      <c r="I2591" s="20" t="s">
        <v>288</v>
      </c>
      <c r="J2591" s="184" t="s">
        <v>345</v>
      </c>
      <c r="K2591" s="184" t="s">
        <v>318</v>
      </c>
      <c r="L2591" s="187">
        <f t="shared" si="83"/>
        <v>0</v>
      </c>
      <c r="M2591" s="187">
        <f t="shared" si="84"/>
        <v>0</v>
      </c>
      <c r="N2591" s="186"/>
      <c r="O2591" s="34"/>
      <c r="P2591" s="33"/>
      <c r="Q2591" s="33"/>
      <c r="R2591" s="33"/>
      <c r="S2591" s="42"/>
      <c r="T2591" s="3"/>
      <c r="U2591" s="2"/>
      <c r="V2591" s="2"/>
      <c r="W2591" s="2"/>
      <c r="X2591" s="55"/>
      <c r="Y2591" s="64"/>
      <c r="Z2591" s="62"/>
      <c r="AA2591" s="62"/>
      <c r="AB2591" s="62"/>
      <c r="AC2591" s="68"/>
      <c r="AD2591" s="3"/>
      <c r="AE2591" s="2"/>
      <c r="AF2591" s="2"/>
      <c r="AG2591" s="2"/>
      <c r="AH2591" s="55"/>
      <c r="AI2591" s="73"/>
      <c r="AJ2591" s="72"/>
      <c r="AK2591" s="72"/>
      <c r="AL2591" s="72"/>
      <c r="AM2591" s="80"/>
      <c r="AN2591" s="3"/>
      <c r="AO2591" s="2"/>
      <c r="AP2591" s="2"/>
      <c r="AQ2591" s="2"/>
      <c r="AR2591" s="55"/>
      <c r="AS2591" s="86"/>
      <c r="AT2591" s="85"/>
      <c r="AU2591" s="85"/>
      <c r="AV2591" s="85"/>
      <c r="AW2591" s="100"/>
      <c r="AX2591" s="3"/>
      <c r="AY2591" s="2"/>
      <c r="AZ2591" s="2"/>
      <c r="BA2591" s="2"/>
      <c r="BB2591" s="55"/>
      <c r="BC2591" s="106"/>
      <c r="BD2591" s="105"/>
      <c r="BE2591" s="105"/>
      <c r="BF2591" s="105"/>
      <c r="BG2591" s="109"/>
      <c r="BH2591" s="3"/>
      <c r="BI2591" s="2"/>
      <c r="BJ2591" s="2"/>
      <c r="BK2591" s="2"/>
      <c r="BL2591" s="55"/>
      <c r="BM2591" s="49"/>
      <c r="BN2591" s="48"/>
      <c r="BO2591" s="48"/>
      <c r="BP2591" s="48"/>
      <c r="BQ2591" s="117"/>
      <c r="BR2591" s="3"/>
      <c r="BS2591" s="2"/>
      <c r="BT2591" s="2"/>
      <c r="BU2591" s="2"/>
      <c r="BV2591" s="55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18" t="s">
        <v>73</v>
      </c>
      <c r="H2592" s="3">
        <v>2024</v>
      </c>
      <c r="I2592" s="20" t="s">
        <v>289</v>
      </c>
      <c r="J2592" s="184" t="s">
        <v>268</v>
      </c>
      <c r="K2592" s="184" t="s">
        <v>318</v>
      </c>
      <c r="L2592" s="187">
        <f t="shared" si="83"/>
        <v>0</v>
      </c>
      <c r="M2592" s="187">
        <f t="shared" si="84"/>
        <v>0</v>
      </c>
      <c r="N2592" s="186"/>
      <c r="O2592" s="33"/>
      <c r="P2592" s="33"/>
      <c r="Q2592" s="33"/>
      <c r="R2592" s="33"/>
      <c r="S2592" s="42"/>
      <c r="T2592" s="2"/>
      <c r="U2592" s="2"/>
      <c r="V2592" s="2"/>
      <c r="W2592" s="2"/>
      <c r="X2592" s="55"/>
      <c r="Y2592" s="62"/>
      <c r="Z2592" s="62"/>
      <c r="AA2592" s="62"/>
      <c r="AB2592" s="62"/>
      <c r="AC2592" s="68"/>
      <c r="AD2592" s="2"/>
      <c r="AE2592" s="2"/>
      <c r="AF2592" s="2"/>
      <c r="AG2592" s="2"/>
      <c r="AH2592" s="55"/>
      <c r="AI2592" s="72"/>
      <c r="AJ2592" s="72"/>
      <c r="AK2592" s="72"/>
      <c r="AL2592" s="72"/>
      <c r="AM2592" s="80"/>
      <c r="AN2592" s="2"/>
      <c r="AO2592" s="2"/>
      <c r="AP2592" s="2"/>
      <c r="AQ2592" s="2"/>
      <c r="AR2592" s="55"/>
      <c r="AS2592" s="85"/>
      <c r="AT2592" s="85"/>
      <c r="AU2592" s="85"/>
      <c r="AV2592" s="85"/>
      <c r="AW2592" s="100"/>
      <c r="AX2592" s="2"/>
      <c r="AY2592" s="2"/>
      <c r="AZ2592" s="2"/>
      <c r="BA2592" s="2"/>
      <c r="BB2592" s="55"/>
      <c r="BC2592" s="105"/>
      <c r="BD2592" s="105"/>
      <c r="BE2592" s="105"/>
      <c r="BF2592" s="105"/>
      <c r="BG2592" s="109"/>
      <c r="BH2592" s="2"/>
      <c r="BI2592" s="2"/>
      <c r="BJ2592" s="2"/>
      <c r="BK2592" s="2"/>
      <c r="BL2592" s="55"/>
      <c r="BM2592" s="48"/>
      <c r="BN2592" s="48"/>
      <c r="BO2592" s="48"/>
      <c r="BP2592" s="48"/>
      <c r="BQ2592" s="117"/>
      <c r="BR2592" s="2"/>
      <c r="BS2592" s="2"/>
      <c r="BT2592" s="2"/>
      <c r="BU2592" s="2"/>
      <c r="BV2592" s="55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18" t="s">
        <v>73</v>
      </c>
      <c r="H2593" s="3">
        <v>2024</v>
      </c>
      <c r="I2593" s="20" t="s">
        <v>289</v>
      </c>
      <c r="J2593" s="184" t="s">
        <v>292</v>
      </c>
      <c r="K2593" s="184" t="s">
        <v>318</v>
      </c>
      <c r="L2593" s="187">
        <f t="shared" si="83"/>
        <v>0</v>
      </c>
      <c r="M2593" s="187">
        <f t="shared" si="84"/>
        <v>0</v>
      </c>
      <c r="N2593" s="186"/>
      <c r="O2593" s="33"/>
      <c r="P2593" s="33"/>
      <c r="Q2593" s="33"/>
      <c r="R2593" s="33"/>
      <c r="S2593" s="42"/>
      <c r="T2593" s="2"/>
      <c r="U2593" s="2"/>
      <c r="V2593" s="2"/>
      <c r="W2593" s="2"/>
      <c r="X2593" s="55"/>
      <c r="Y2593" s="62"/>
      <c r="Z2593" s="62"/>
      <c r="AA2593" s="62"/>
      <c r="AB2593" s="62"/>
      <c r="AC2593" s="68"/>
      <c r="AD2593" s="2"/>
      <c r="AE2593" s="2"/>
      <c r="AF2593" s="2"/>
      <c r="AG2593" s="2"/>
      <c r="AH2593" s="55"/>
      <c r="AI2593" s="72"/>
      <c r="AJ2593" s="72"/>
      <c r="AK2593" s="72"/>
      <c r="AL2593" s="72"/>
      <c r="AM2593" s="80"/>
      <c r="AN2593" s="2"/>
      <c r="AO2593" s="2"/>
      <c r="AP2593" s="2"/>
      <c r="AQ2593" s="2"/>
      <c r="AR2593" s="55"/>
      <c r="AS2593" s="85"/>
      <c r="AT2593" s="85"/>
      <c r="AU2593" s="85"/>
      <c r="AV2593" s="85"/>
      <c r="AW2593" s="100"/>
      <c r="AX2593" s="2"/>
      <c r="AY2593" s="2"/>
      <c r="AZ2593" s="2"/>
      <c r="BA2593" s="2"/>
      <c r="BB2593" s="55"/>
      <c r="BC2593" s="105"/>
      <c r="BD2593" s="105"/>
      <c r="BE2593" s="105"/>
      <c r="BF2593" s="105"/>
      <c r="BG2593" s="109"/>
      <c r="BH2593" s="2"/>
      <c r="BI2593" s="2"/>
      <c r="BJ2593" s="2"/>
      <c r="BK2593" s="2"/>
      <c r="BL2593" s="55"/>
      <c r="BM2593" s="48"/>
      <c r="BN2593" s="48"/>
      <c r="BO2593" s="48"/>
      <c r="BP2593" s="48"/>
      <c r="BQ2593" s="117"/>
      <c r="BR2593" s="2"/>
      <c r="BS2593" s="2"/>
      <c r="BT2593" s="2"/>
      <c r="BU2593" s="2"/>
      <c r="BV2593" s="55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18" t="s">
        <v>73</v>
      </c>
      <c r="H2594" s="3">
        <v>2024</v>
      </c>
      <c r="I2594" s="20" t="s">
        <v>285</v>
      </c>
      <c r="J2594" s="184" t="s">
        <v>293</v>
      </c>
      <c r="K2594" s="184" t="s">
        <v>318</v>
      </c>
      <c r="L2594" s="187">
        <f t="shared" si="83"/>
        <v>0</v>
      </c>
      <c r="M2594" s="187">
        <f t="shared" si="84"/>
        <v>0</v>
      </c>
      <c r="N2594" s="186"/>
      <c r="O2594" s="33"/>
      <c r="P2594" s="33"/>
      <c r="Q2594" s="33"/>
      <c r="R2594" s="34"/>
      <c r="S2594" s="42"/>
      <c r="T2594" s="2"/>
      <c r="U2594" s="2"/>
      <c r="V2594" s="2"/>
      <c r="W2594" s="3"/>
      <c r="X2594" s="55"/>
      <c r="Y2594" s="62"/>
      <c r="Z2594" s="62"/>
      <c r="AA2594" s="62"/>
      <c r="AB2594" s="64"/>
      <c r="AC2594" s="68"/>
      <c r="AD2594" s="2"/>
      <c r="AE2594" s="2"/>
      <c r="AF2594" s="2"/>
      <c r="AG2594" s="3"/>
      <c r="AH2594" s="55"/>
      <c r="AI2594" s="72"/>
      <c r="AJ2594" s="72"/>
      <c r="AK2594" s="72"/>
      <c r="AL2594" s="73"/>
      <c r="AM2594" s="80"/>
      <c r="AN2594" s="2"/>
      <c r="AO2594" s="2"/>
      <c r="AP2594" s="2"/>
      <c r="AQ2594" s="3"/>
      <c r="AR2594" s="55"/>
      <c r="AS2594" s="85"/>
      <c r="AT2594" s="85"/>
      <c r="AU2594" s="85"/>
      <c r="AV2594" s="86"/>
      <c r="AW2594" s="100"/>
      <c r="AX2594" s="2"/>
      <c r="AY2594" s="2"/>
      <c r="AZ2594" s="2"/>
      <c r="BA2594" s="3"/>
      <c r="BB2594" s="55"/>
      <c r="BC2594" s="105"/>
      <c r="BD2594" s="105"/>
      <c r="BE2594" s="105"/>
      <c r="BF2594" s="106"/>
      <c r="BG2594" s="109"/>
      <c r="BH2594" s="2"/>
      <c r="BI2594" s="2"/>
      <c r="BJ2594" s="2"/>
      <c r="BK2594" s="3"/>
      <c r="BL2594" s="55"/>
      <c r="BM2594" s="48"/>
      <c r="BN2594" s="48"/>
      <c r="BO2594" s="48"/>
      <c r="BP2594" s="49"/>
      <c r="BQ2594" s="117"/>
      <c r="BR2594" s="2"/>
      <c r="BS2594" s="2"/>
      <c r="BT2594" s="2"/>
      <c r="BU2594" s="3"/>
      <c r="BV2594" s="55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18" t="s">
        <v>73</v>
      </c>
      <c r="H2595" s="3">
        <v>2024</v>
      </c>
      <c r="I2595" s="20" t="s">
        <v>287</v>
      </c>
      <c r="J2595" s="184" t="s">
        <v>269</v>
      </c>
      <c r="K2595" s="184" t="s">
        <v>320</v>
      </c>
      <c r="L2595" s="187">
        <f t="shared" si="83"/>
        <v>0</v>
      </c>
      <c r="M2595" s="187">
        <f t="shared" si="84"/>
        <v>0</v>
      </c>
      <c r="N2595" s="186"/>
      <c r="O2595" s="33"/>
      <c r="P2595" s="33"/>
      <c r="Q2595" s="33"/>
      <c r="R2595" s="33"/>
      <c r="S2595" s="42"/>
      <c r="T2595" s="2"/>
      <c r="U2595" s="2"/>
      <c r="V2595" s="2"/>
      <c r="W2595" s="2"/>
      <c r="X2595" s="55"/>
      <c r="Y2595" s="62"/>
      <c r="Z2595" s="62"/>
      <c r="AA2595" s="62"/>
      <c r="AB2595" s="64"/>
      <c r="AC2595" s="68"/>
      <c r="AD2595" s="2"/>
      <c r="AE2595" s="2"/>
      <c r="AF2595" s="2"/>
      <c r="AG2595" s="2"/>
      <c r="AH2595" s="55"/>
      <c r="AI2595" s="72"/>
      <c r="AJ2595" s="72"/>
      <c r="AK2595" s="72"/>
      <c r="AL2595" s="72"/>
      <c r="AM2595" s="80"/>
      <c r="AN2595" s="2"/>
      <c r="AO2595" s="2"/>
      <c r="AP2595" s="2"/>
      <c r="AQ2595" s="2"/>
      <c r="AR2595" s="55"/>
      <c r="AS2595" s="85"/>
      <c r="AT2595" s="85"/>
      <c r="AU2595" s="85"/>
      <c r="AV2595" s="85"/>
      <c r="AW2595" s="100"/>
      <c r="AX2595" s="2"/>
      <c r="AY2595" s="2"/>
      <c r="AZ2595" s="2"/>
      <c r="BA2595" s="2"/>
      <c r="BB2595" s="55"/>
      <c r="BC2595" s="105"/>
      <c r="BD2595" s="105"/>
      <c r="BE2595" s="105"/>
      <c r="BF2595" s="105"/>
      <c r="BG2595" s="109"/>
      <c r="BH2595" s="2"/>
      <c r="BI2595" s="2"/>
      <c r="BJ2595" s="2"/>
      <c r="BK2595" s="2"/>
      <c r="BL2595" s="55"/>
      <c r="BM2595" s="48"/>
      <c r="BN2595" s="48"/>
      <c r="BO2595" s="48"/>
      <c r="BP2595" s="48"/>
      <c r="BQ2595" s="117"/>
      <c r="BR2595" s="2"/>
      <c r="BS2595" s="2"/>
      <c r="BT2595" s="2"/>
      <c r="BU2595" s="2"/>
      <c r="BV2595" s="55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18" t="s">
        <v>73</v>
      </c>
      <c r="H2596" s="3">
        <v>2024</v>
      </c>
      <c r="I2596" s="20" t="s">
        <v>287</v>
      </c>
      <c r="J2596" s="184" t="s">
        <v>270</v>
      </c>
      <c r="K2596" s="184" t="s">
        <v>320</v>
      </c>
      <c r="L2596" s="187">
        <f t="shared" si="83"/>
        <v>0</v>
      </c>
      <c r="M2596" s="187">
        <f t="shared" si="84"/>
        <v>0</v>
      </c>
      <c r="N2596" s="186"/>
      <c r="O2596" s="33"/>
      <c r="P2596" s="33"/>
      <c r="Q2596" s="33"/>
      <c r="R2596" s="33"/>
      <c r="S2596" s="42"/>
      <c r="T2596" s="2"/>
      <c r="U2596" s="2"/>
      <c r="V2596" s="2"/>
      <c r="W2596" s="2"/>
      <c r="X2596" s="55"/>
      <c r="Y2596" s="62"/>
      <c r="Z2596" s="62"/>
      <c r="AA2596" s="62"/>
      <c r="AB2596" s="62"/>
      <c r="AC2596" s="68"/>
      <c r="AD2596" s="2"/>
      <c r="AE2596" s="2"/>
      <c r="AF2596" s="2"/>
      <c r="AG2596" s="2"/>
      <c r="AH2596" s="55"/>
      <c r="AI2596" s="72"/>
      <c r="AJ2596" s="72"/>
      <c r="AK2596" s="72"/>
      <c r="AL2596" s="72"/>
      <c r="AM2596" s="80"/>
      <c r="AN2596" s="2"/>
      <c r="AO2596" s="2"/>
      <c r="AP2596" s="2"/>
      <c r="AQ2596" s="2"/>
      <c r="AR2596" s="55"/>
      <c r="AS2596" s="85"/>
      <c r="AT2596" s="85"/>
      <c r="AU2596" s="85"/>
      <c r="AV2596" s="85"/>
      <c r="AW2596" s="100"/>
      <c r="AX2596" s="2"/>
      <c r="AY2596" s="2"/>
      <c r="AZ2596" s="2"/>
      <c r="BA2596" s="2"/>
      <c r="BB2596" s="55"/>
      <c r="BC2596" s="105"/>
      <c r="BD2596" s="105"/>
      <c r="BE2596" s="105"/>
      <c r="BF2596" s="105"/>
      <c r="BG2596" s="109"/>
      <c r="BH2596" s="2"/>
      <c r="BI2596" s="2"/>
      <c r="BJ2596" s="2"/>
      <c r="BK2596" s="2"/>
      <c r="BL2596" s="55"/>
      <c r="BM2596" s="48"/>
      <c r="BN2596" s="48"/>
      <c r="BO2596" s="48"/>
      <c r="BP2596" s="48"/>
      <c r="BQ2596" s="117"/>
      <c r="BR2596" s="2"/>
      <c r="BS2596" s="2"/>
      <c r="BT2596" s="2"/>
      <c r="BU2596" s="2"/>
      <c r="BV2596" s="55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18" t="s">
        <v>73</v>
      </c>
      <c r="H2597" s="3">
        <v>2024</v>
      </c>
      <c r="I2597" s="20" t="s">
        <v>290</v>
      </c>
      <c r="J2597" s="184" t="s">
        <v>271</v>
      </c>
      <c r="K2597" s="184" t="s">
        <v>321</v>
      </c>
      <c r="L2597" s="187">
        <f t="shared" si="83"/>
        <v>0</v>
      </c>
      <c r="M2597" s="187">
        <f t="shared" si="84"/>
        <v>0</v>
      </c>
      <c r="N2597" s="186"/>
      <c r="O2597" s="33"/>
      <c r="P2597" s="33"/>
      <c r="Q2597" s="33"/>
      <c r="R2597" s="33"/>
      <c r="S2597" s="42"/>
      <c r="T2597" s="2"/>
      <c r="U2597" s="2"/>
      <c r="V2597" s="2"/>
      <c r="W2597" s="2"/>
      <c r="X2597" s="55"/>
      <c r="Y2597" s="62"/>
      <c r="Z2597" s="62"/>
      <c r="AA2597" s="62"/>
      <c r="AB2597" s="62"/>
      <c r="AC2597" s="68"/>
      <c r="AD2597" s="2"/>
      <c r="AE2597" s="2"/>
      <c r="AF2597" s="2"/>
      <c r="AG2597" s="2"/>
      <c r="AH2597" s="55"/>
      <c r="AI2597" s="72"/>
      <c r="AJ2597" s="72"/>
      <c r="AK2597" s="72"/>
      <c r="AL2597" s="72"/>
      <c r="AM2597" s="80"/>
      <c r="AN2597" s="2"/>
      <c r="AO2597" s="2"/>
      <c r="AP2597" s="2"/>
      <c r="AQ2597" s="2"/>
      <c r="AR2597" s="55"/>
      <c r="AS2597" s="85"/>
      <c r="AT2597" s="85"/>
      <c r="AU2597" s="85"/>
      <c r="AV2597" s="85"/>
      <c r="AW2597" s="100"/>
      <c r="AX2597" s="2"/>
      <c r="AY2597" s="2"/>
      <c r="AZ2597" s="2"/>
      <c r="BA2597" s="2"/>
      <c r="BB2597" s="55"/>
      <c r="BC2597" s="105"/>
      <c r="BD2597" s="105"/>
      <c r="BE2597" s="105"/>
      <c r="BF2597" s="105"/>
      <c r="BG2597" s="109"/>
      <c r="BH2597" s="2"/>
      <c r="BI2597" s="2"/>
      <c r="BJ2597" s="2"/>
      <c r="BK2597" s="2"/>
      <c r="BL2597" s="55"/>
      <c r="BM2597" s="48"/>
      <c r="BN2597" s="48"/>
      <c r="BO2597" s="48"/>
      <c r="BP2597" s="48"/>
      <c r="BQ2597" s="117"/>
      <c r="BR2597" s="2"/>
      <c r="BS2597" s="2"/>
      <c r="BT2597" s="2"/>
      <c r="BU2597" s="2"/>
      <c r="BV2597" s="55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18" t="s">
        <v>73</v>
      </c>
      <c r="H2598" s="3">
        <v>2024</v>
      </c>
      <c r="I2598" s="20" t="s">
        <v>284</v>
      </c>
      <c r="J2598" s="184" t="s">
        <v>294</v>
      </c>
      <c r="K2598" s="184" t="s">
        <v>320</v>
      </c>
      <c r="L2598" s="187">
        <f t="shared" si="83"/>
        <v>0</v>
      </c>
      <c r="M2598" s="187">
        <f t="shared" si="84"/>
        <v>0</v>
      </c>
      <c r="N2598" s="186"/>
      <c r="O2598" s="33"/>
      <c r="P2598" s="33"/>
      <c r="Q2598" s="33"/>
      <c r="R2598" s="33"/>
      <c r="S2598" s="42"/>
      <c r="T2598" s="2"/>
      <c r="U2598" s="2"/>
      <c r="V2598" s="2"/>
      <c r="W2598" s="2"/>
      <c r="X2598" s="55"/>
      <c r="Y2598" s="62"/>
      <c r="Z2598" s="62"/>
      <c r="AA2598" s="62"/>
      <c r="AB2598" s="62"/>
      <c r="AC2598" s="124"/>
      <c r="AD2598" s="2"/>
      <c r="AE2598" s="2"/>
      <c r="AF2598" s="2"/>
      <c r="AG2598" s="2"/>
      <c r="AH2598" s="55"/>
      <c r="AI2598" s="72"/>
      <c r="AJ2598" s="72"/>
      <c r="AK2598" s="72"/>
      <c r="AL2598" s="72"/>
      <c r="AM2598" s="80"/>
      <c r="AN2598" s="2"/>
      <c r="AO2598" s="2"/>
      <c r="AP2598" s="2"/>
      <c r="AQ2598" s="2"/>
      <c r="AR2598" s="55"/>
      <c r="AS2598" s="85"/>
      <c r="AT2598" s="85"/>
      <c r="AU2598" s="85"/>
      <c r="AV2598" s="85"/>
      <c r="AW2598" s="100"/>
      <c r="AX2598" s="2"/>
      <c r="AY2598" s="2"/>
      <c r="AZ2598" s="2"/>
      <c r="BA2598" s="2"/>
      <c r="BB2598" s="55"/>
      <c r="BC2598" s="105"/>
      <c r="BD2598" s="105"/>
      <c r="BE2598" s="105"/>
      <c r="BF2598" s="105"/>
      <c r="BG2598" s="109"/>
      <c r="BH2598" s="2"/>
      <c r="BI2598" s="2"/>
      <c r="BJ2598" s="2"/>
      <c r="BK2598" s="2"/>
      <c r="BL2598" s="55"/>
      <c r="BM2598" s="48"/>
      <c r="BN2598" s="48"/>
      <c r="BO2598" s="48"/>
      <c r="BP2598" s="48"/>
      <c r="BQ2598" s="117"/>
      <c r="BR2598" s="2"/>
      <c r="BS2598" s="2"/>
      <c r="BT2598" s="2"/>
      <c r="BU2598" s="2"/>
      <c r="BV2598" s="55"/>
    </row>
    <row r="2599" spans="1:74" ht="28.8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18" t="s">
        <v>73</v>
      </c>
      <c r="H2599" s="3">
        <v>2024</v>
      </c>
      <c r="I2599" s="20" t="s">
        <v>284</v>
      </c>
      <c r="J2599" s="184" t="s">
        <v>346</v>
      </c>
      <c r="K2599" s="184" t="s">
        <v>320</v>
      </c>
      <c r="L2599" s="187">
        <f t="shared" si="83"/>
        <v>0</v>
      </c>
      <c r="M2599" s="187">
        <f t="shared" si="84"/>
        <v>0</v>
      </c>
      <c r="N2599" s="186"/>
      <c r="O2599" s="33"/>
      <c r="P2599" s="33"/>
      <c r="Q2599" s="33"/>
      <c r="R2599" s="33"/>
      <c r="S2599" s="42"/>
      <c r="T2599" s="2"/>
      <c r="U2599" s="2"/>
      <c r="V2599" s="2"/>
      <c r="W2599" s="2"/>
      <c r="X2599" s="55"/>
      <c r="Y2599" s="62"/>
      <c r="Z2599" s="62"/>
      <c r="AA2599" s="62"/>
      <c r="AB2599" s="62"/>
      <c r="AC2599" s="68"/>
      <c r="AD2599" s="2"/>
      <c r="AE2599" s="2"/>
      <c r="AF2599" s="2"/>
      <c r="AG2599" s="2"/>
      <c r="AH2599" s="55"/>
      <c r="AI2599" s="72"/>
      <c r="AJ2599" s="72"/>
      <c r="AK2599" s="72"/>
      <c r="AL2599" s="72"/>
      <c r="AM2599" s="80"/>
      <c r="AN2599" s="2"/>
      <c r="AO2599" s="2"/>
      <c r="AP2599" s="2"/>
      <c r="AQ2599" s="2"/>
      <c r="AR2599" s="55"/>
      <c r="AS2599" s="85"/>
      <c r="AT2599" s="85"/>
      <c r="AU2599" s="85"/>
      <c r="AV2599" s="85"/>
      <c r="AW2599" s="100"/>
      <c r="AX2599" s="2"/>
      <c r="AY2599" s="2"/>
      <c r="AZ2599" s="2"/>
      <c r="BA2599" s="2"/>
      <c r="BB2599" s="55"/>
      <c r="BC2599" s="105"/>
      <c r="BD2599" s="105"/>
      <c r="BE2599" s="105"/>
      <c r="BF2599" s="105"/>
      <c r="BG2599" s="109"/>
      <c r="BH2599" s="2"/>
      <c r="BI2599" s="2"/>
      <c r="BJ2599" s="2"/>
      <c r="BK2599" s="2"/>
      <c r="BL2599" s="55"/>
      <c r="BM2599" s="48"/>
      <c r="BN2599" s="48"/>
      <c r="BO2599" s="48"/>
      <c r="BP2599" s="48"/>
      <c r="BQ2599" s="117"/>
      <c r="BR2599" s="2"/>
      <c r="BS2599" s="2"/>
      <c r="BT2599" s="2"/>
      <c r="BU2599" s="2"/>
      <c r="BV2599" s="55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18" t="s">
        <v>73</v>
      </c>
      <c r="H2600" s="3">
        <v>2024</v>
      </c>
      <c r="I2600" s="20" t="s">
        <v>284</v>
      </c>
      <c r="J2600" s="184" t="s">
        <v>295</v>
      </c>
      <c r="K2600" s="184" t="s">
        <v>320</v>
      </c>
      <c r="L2600" s="187">
        <f t="shared" si="83"/>
        <v>0</v>
      </c>
      <c r="M2600" s="187">
        <f t="shared" si="84"/>
        <v>0</v>
      </c>
      <c r="N2600" s="186"/>
      <c r="O2600" s="33"/>
      <c r="P2600" s="33"/>
      <c r="Q2600" s="33"/>
      <c r="R2600" s="33"/>
      <c r="S2600" s="42"/>
      <c r="T2600" s="2"/>
      <c r="U2600" s="2"/>
      <c r="V2600" s="2"/>
      <c r="W2600" s="2"/>
      <c r="X2600" s="55"/>
      <c r="Y2600" s="62"/>
      <c r="Z2600" s="62"/>
      <c r="AA2600" s="62"/>
      <c r="AB2600" s="62"/>
      <c r="AC2600" s="68"/>
      <c r="AD2600" s="2"/>
      <c r="AE2600" s="2"/>
      <c r="AF2600" s="2"/>
      <c r="AG2600" s="2"/>
      <c r="AH2600" s="55"/>
      <c r="AI2600" s="72"/>
      <c r="AJ2600" s="72"/>
      <c r="AK2600" s="72"/>
      <c r="AL2600" s="72"/>
      <c r="AM2600" s="80"/>
      <c r="AN2600" s="2"/>
      <c r="AO2600" s="2"/>
      <c r="AP2600" s="2"/>
      <c r="AQ2600" s="2"/>
      <c r="AR2600" s="55"/>
      <c r="AS2600" s="85"/>
      <c r="AT2600" s="85"/>
      <c r="AU2600" s="85"/>
      <c r="AV2600" s="85"/>
      <c r="AW2600" s="100"/>
      <c r="AX2600" s="2"/>
      <c r="AY2600" s="2"/>
      <c r="AZ2600" s="2"/>
      <c r="BA2600" s="2"/>
      <c r="BB2600" s="55"/>
      <c r="BC2600" s="105"/>
      <c r="BD2600" s="105"/>
      <c r="BE2600" s="105"/>
      <c r="BF2600" s="105"/>
      <c r="BG2600" s="109"/>
      <c r="BH2600" s="2"/>
      <c r="BI2600" s="2"/>
      <c r="BJ2600" s="2"/>
      <c r="BK2600" s="2"/>
      <c r="BL2600" s="55"/>
      <c r="BM2600" s="48"/>
      <c r="BN2600" s="48"/>
      <c r="BO2600" s="48"/>
      <c r="BP2600" s="48"/>
      <c r="BQ2600" s="117"/>
      <c r="BR2600" s="2"/>
      <c r="BS2600" s="2"/>
      <c r="BT2600" s="2"/>
      <c r="BU2600" s="2"/>
      <c r="BV2600" s="55"/>
    </row>
    <row r="2601" spans="1:74" ht="28.8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18" t="s">
        <v>73</v>
      </c>
      <c r="H2601" s="3">
        <v>2024</v>
      </c>
      <c r="I2601" s="20" t="s">
        <v>290</v>
      </c>
      <c r="J2601" s="184" t="s">
        <v>299</v>
      </c>
      <c r="K2601" s="184" t="s">
        <v>318</v>
      </c>
      <c r="L2601" s="187">
        <f t="shared" si="83"/>
        <v>0</v>
      </c>
      <c r="M2601" s="187">
        <f t="shared" si="84"/>
        <v>0</v>
      </c>
      <c r="N2601" s="186"/>
      <c r="O2601" s="33"/>
      <c r="P2601" s="33"/>
      <c r="Q2601" s="33"/>
      <c r="R2601" s="33"/>
      <c r="S2601" s="42"/>
      <c r="T2601" s="2"/>
      <c r="U2601" s="2"/>
      <c r="V2601" s="2"/>
      <c r="W2601" s="2"/>
      <c r="X2601" s="55"/>
      <c r="Y2601" s="62"/>
      <c r="Z2601" s="62"/>
      <c r="AA2601" s="62"/>
      <c r="AB2601" s="62"/>
      <c r="AC2601" s="68"/>
      <c r="AD2601" s="2"/>
      <c r="AE2601" s="2"/>
      <c r="AF2601" s="2"/>
      <c r="AG2601" s="2"/>
      <c r="AH2601" s="55"/>
      <c r="AI2601" s="72"/>
      <c r="AJ2601" s="72"/>
      <c r="AK2601" s="72"/>
      <c r="AL2601" s="72"/>
      <c r="AM2601" s="80"/>
      <c r="AN2601" s="2"/>
      <c r="AO2601" s="2"/>
      <c r="AP2601" s="2"/>
      <c r="AQ2601" s="2"/>
      <c r="AR2601" s="55"/>
      <c r="AS2601" s="85"/>
      <c r="AT2601" s="85"/>
      <c r="AU2601" s="85"/>
      <c r="AV2601" s="85"/>
      <c r="AW2601" s="100"/>
      <c r="AX2601" s="2"/>
      <c r="AY2601" s="2"/>
      <c r="AZ2601" s="2"/>
      <c r="BA2601" s="2"/>
      <c r="BB2601" s="55"/>
      <c r="BC2601" s="105"/>
      <c r="BD2601" s="105"/>
      <c r="BE2601" s="105"/>
      <c r="BF2601" s="105"/>
      <c r="BG2601" s="109"/>
      <c r="BH2601" s="2"/>
      <c r="BI2601" s="2"/>
      <c r="BJ2601" s="2"/>
      <c r="BK2601" s="2"/>
      <c r="BL2601" s="55"/>
      <c r="BM2601" s="48"/>
      <c r="BN2601" s="48"/>
      <c r="BO2601" s="48"/>
      <c r="BP2601" s="48"/>
      <c r="BQ2601" s="117"/>
      <c r="BR2601" s="2"/>
      <c r="BS2601" s="2"/>
      <c r="BT2601" s="2"/>
      <c r="BU2601" s="2"/>
      <c r="BV2601" s="55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18" t="s">
        <v>73</v>
      </c>
      <c r="H2602" s="3">
        <v>2024</v>
      </c>
      <c r="I2602" s="20" t="s">
        <v>315</v>
      </c>
      <c r="J2602" s="184" t="s">
        <v>347</v>
      </c>
      <c r="K2602" s="184" t="s">
        <v>320</v>
      </c>
      <c r="L2602" s="187">
        <f t="shared" si="83"/>
        <v>0</v>
      </c>
      <c r="M2602" s="187">
        <f t="shared" si="84"/>
        <v>0</v>
      </c>
      <c r="N2602" s="186"/>
      <c r="O2602" s="33"/>
      <c r="P2602" s="33"/>
      <c r="Q2602" s="33"/>
      <c r="R2602" s="33"/>
      <c r="S2602" s="42"/>
      <c r="T2602" s="2"/>
      <c r="U2602" s="2"/>
      <c r="V2602" s="2"/>
      <c r="W2602" s="2"/>
      <c r="X2602" s="55"/>
      <c r="Y2602" s="62"/>
      <c r="Z2602" s="62"/>
      <c r="AA2602" s="62"/>
      <c r="AB2602" s="62"/>
      <c r="AC2602" s="68"/>
      <c r="AD2602" s="2"/>
      <c r="AE2602" s="2"/>
      <c r="AF2602" s="2"/>
      <c r="AG2602" s="2"/>
      <c r="AH2602" s="55"/>
      <c r="AI2602" s="72"/>
      <c r="AJ2602" s="72"/>
      <c r="AK2602" s="72"/>
      <c r="AL2602" s="72"/>
      <c r="AM2602" s="80"/>
      <c r="AN2602" s="2"/>
      <c r="AO2602" s="2"/>
      <c r="AP2602" s="2"/>
      <c r="AQ2602" s="2"/>
      <c r="AR2602" s="55"/>
      <c r="AS2602" s="85"/>
      <c r="AT2602" s="85"/>
      <c r="AU2602" s="85"/>
      <c r="AV2602" s="85"/>
      <c r="AW2602" s="100"/>
      <c r="AX2602" s="2"/>
      <c r="AY2602" s="2"/>
      <c r="AZ2602" s="2"/>
      <c r="BA2602" s="2"/>
      <c r="BB2602" s="55"/>
      <c r="BC2602" s="105"/>
      <c r="BD2602" s="105"/>
      <c r="BE2602" s="105"/>
      <c r="BF2602" s="105"/>
      <c r="BG2602" s="109"/>
      <c r="BH2602" s="2"/>
      <c r="BI2602" s="2"/>
      <c r="BJ2602" s="2"/>
      <c r="BK2602" s="2"/>
      <c r="BL2602" s="55"/>
      <c r="BM2602" s="48"/>
      <c r="BN2602" s="48"/>
      <c r="BO2602" s="48"/>
      <c r="BP2602" s="48"/>
      <c r="BQ2602" s="117"/>
      <c r="BR2602" s="2"/>
      <c r="BS2602" s="2"/>
      <c r="BT2602" s="2"/>
      <c r="BU2602" s="2"/>
      <c r="BV2602" s="55"/>
    </row>
    <row r="2603" spans="1:74" ht="28.8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18" t="s">
        <v>73</v>
      </c>
      <c r="H2603" s="3">
        <v>2024</v>
      </c>
      <c r="I2603" s="20" t="s">
        <v>315</v>
      </c>
      <c r="J2603" s="184" t="s">
        <v>296</v>
      </c>
      <c r="K2603" s="184" t="s">
        <v>321</v>
      </c>
      <c r="L2603" s="187">
        <f t="shared" si="83"/>
        <v>0</v>
      </c>
      <c r="M2603" s="187">
        <f t="shared" si="84"/>
        <v>0</v>
      </c>
      <c r="N2603" s="186"/>
      <c r="O2603" s="33"/>
      <c r="P2603" s="33"/>
      <c r="Q2603" s="33"/>
      <c r="R2603" s="33"/>
      <c r="S2603" s="42"/>
      <c r="T2603" s="2"/>
      <c r="U2603" s="2"/>
      <c r="V2603" s="2"/>
      <c r="W2603" s="2"/>
      <c r="X2603" s="55"/>
      <c r="Y2603" s="62"/>
      <c r="Z2603" s="62"/>
      <c r="AA2603" s="62"/>
      <c r="AB2603" s="62"/>
      <c r="AC2603" s="68"/>
      <c r="AD2603" s="2"/>
      <c r="AE2603" s="2"/>
      <c r="AF2603" s="2"/>
      <c r="AG2603" s="2"/>
      <c r="AH2603" s="55"/>
      <c r="AI2603" s="72"/>
      <c r="AJ2603" s="72"/>
      <c r="AK2603" s="72"/>
      <c r="AL2603" s="72"/>
      <c r="AM2603" s="80"/>
      <c r="AN2603" s="2"/>
      <c r="AO2603" s="2"/>
      <c r="AP2603" s="2"/>
      <c r="AQ2603" s="2"/>
      <c r="AR2603" s="55"/>
      <c r="AS2603" s="85"/>
      <c r="AT2603" s="85"/>
      <c r="AU2603" s="85"/>
      <c r="AV2603" s="85"/>
      <c r="AW2603" s="100"/>
      <c r="AX2603" s="2"/>
      <c r="AY2603" s="2"/>
      <c r="AZ2603" s="2"/>
      <c r="BA2603" s="2"/>
      <c r="BB2603" s="55"/>
      <c r="BC2603" s="105"/>
      <c r="BD2603" s="105"/>
      <c r="BE2603" s="105"/>
      <c r="BF2603" s="105"/>
      <c r="BG2603" s="109"/>
      <c r="BH2603" s="2"/>
      <c r="BI2603" s="2"/>
      <c r="BJ2603" s="2"/>
      <c r="BK2603" s="2"/>
      <c r="BL2603" s="55"/>
      <c r="BM2603" s="48"/>
      <c r="BN2603" s="48"/>
      <c r="BO2603" s="48"/>
      <c r="BP2603" s="48"/>
      <c r="BQ2603" s="117"/>
      <c r="BR2603" s="2"/>
      <c r="BS2603" s="2"/>
      <c r="BT2603" s="2"/>
      <c r="BU2603" s="2"/>
      <c r="BV2603" s="55"/>
    </row>
    <row r="2604" spans="1:74" ht="28.8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18" t="s">
        <v>73</v>
      </c>
      <c r="H2604" s="3">
        <v>2024</v>
      </c>
      <c r="I2604" s="20" t="s">
        <v>316</v>
      </c>
      <c r="J2604" s="184" t="s">
        <v>297</v>
      </c>
      <c r="K2604" s="184" t="s">
        <v>318</v>
      </c>
      <c r="L2604" s="187">
        <f t="shared" si="83"/>
        <v>0</v>
      </c>
      <c r="M2604" s="187">
        <f t="shared" si="84"/>
        <v>0</v>
      </c>
      <c r="N2604" s="186"/>
      <c r="O2604" s="33"/>
      <c r="P2604" s="33"/>
      <c r="Q2604" s="33"/>
      <c r="R2604" s="33"/>
      <c r="S2604" s="42"/>
      <c r="T2604" s="2"/>
      <c r="U2604" s="2"/>
      <c r="V2604" s="2"/>
      <c r="W2604" s="2"/>
      <c r="X2604" s="55"/>
      <c r="Y2604" s="62"/>
      <c r="Z2604" s="62"/>
      <c r="AA2604" s="62"/>
      <c r="AB2604" s="62"/>
      <c r="AC2604" s="68"/>
      <c r="AD2604" s="2"/>
      <c r="AE2604" s="2"/>
      <c r="AF2604" s="2"/>
      <c r="AG2604" s="2"/>
      <c r="AH2604" s="55"/>
      <c r="AI2604" s="72"/>
      <c r="AJ2604" s="72"/>
      <c r="AK2604" s="72"/>
      <c r="AL2604" s="72"/>
      <c r="AM2604" s="80"/>
      <c r="AN2604" s="2"/>
      <c r="AO2604" s="2"/>
      <c r="AP2604" s="2"/>
      <c r="AQ2604" s="2"/>
      <c r="AR2604" s="55"/>
      <c r="AS2604" s="85"/>
      <c r="AT2604" s="85"/>
      <c r="AU2604" s="85"/>
      <c r="AV2604" s="85"/>
      <c r="AW2604" s="100"/>
      <c r="AX2604" s="2"/>
      <c r="AY2604" s="2"/>
      <c r="AZ2604" s="2"/>
      <c r="BA2604" s="2"/>
      <c r="BB2604" s="55"/>
      <c r="BC2604" s="105"/>
      <c r="BD2604" s="105"/>
      <c r="BE2604" s="105"/>
      <c r="BF2604" s="105"/>
      <c r="BG2604" s="109"/>
      <c r="BH2604" s="2"/>
      <c r="BI2604" s="2"/>
      <c r="BJ2604" s="2"/>
      <c r="BK2604" s="2"/>
      <c r="BL2604" s="55"/>
      <c r="BM2604" s="48"/>
      <c r="BN2604" s="48"/>
      <c r="BO2604" s="48"/>
      <c r="BP2604" s="48"/>
      <c r="BQ2604" s="117"/>
      <c r="BR2604" s="2"/>
      <c r="BS2604" s="2"/>
      <c r="BT2604" s="2"/>
      <c r="BU2604" s="2"/>
      <c r="BV2604" s="55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18" t="s">
        <v>73</v>
      </c>
      <c r="H2605" s="3">
        <v>2024</v>
      </c>
      <c r="I2605" s="20" t="s">
        <v>316</v>
      </c>
      <c r="J2605" s="185" t="s">
        <v>348</v>
      </c>
      <c r="K2605" s="185" t="s">
        <v>320</v>
      </c>
      <c r="L2605" s="187">
        <f t="shared" si="83"/>
        <v>0</v>
      </c>
      <c r="M2605" s="187">
        <f t="shared" si="84"/>
        <v>0</v>
      </c>
      <c r="N2605" s="186"/>
      <c r="O2605" s="33"/>
      <c r="P2605" s="33"/>
      <c r="Q2605" s="33"/>
      <c r="R2605" s="33"/>
      <c r="S2605" s="42"/>
      <c r="T2605" s="2"/>
      <c r="U2605" s="2"/>
      <c r="V2605" s="2"/>
      <c r="W2605" s="2"/>
      <c r="X2605" s="55"/>
      <c r="Y2605" s="62"/>
      <c r="Z2605" s="62"/>
      <c r="AA2605" s="62"/>
      <c r="AB2605" s="62"/>
      <c r="AC2605" s="68"/>
      <c r="AD2605" s="2"/>
      <c r="AE2605" s="2"/>
      <c r="AF2605" s="2"/>
      <c r="AG2605" s="2"/>
      <c r="AH2605" s="55"/>
      <c r="AI2605" s="72"/>
      <c r="AJ2605" s="72"/>
      <c r="AK2605" s="72"/>
      <c r="AL2605" s="72"/>
      <c r="AM2605" s="80"/>
      <c r="AN2605" s="2"/>
      <c r="AO2605" s="2"/>
      <c r="AP2605" s="2"/>
      <c r="AQ2605" s="2"/>
      <c r="AR2605" s="55"/>
      <c r="AS2605" s="85"/>
      <c r="AT2605" s="85"/>
      <c r="AU2605" s="85"/>
      <c r="AV2605" s="85"/>
      <c r="AW2605" s="100"/>
      <c r="AX2605" s="2"/>
      <c r="AY2605" s="2"/>
      <c r="AZ2605" s="2"/>
      <c r="BA2605" s="2"/>
      <c r="BB2605" s="55"/>
      <c r="BC2605" s="105"/>
      <c r="BD2605" s="105"/>
      <c r="BE2605" s="105"/>
      <c r="BF2605" s="105"/>
      <c r="BG2605" s="109"/>
      <c r="BH2605" s="2"/>
      <c r="BI2605" s="2"/>
      <c r="BJ2605" s="2"/>
      <c r="BK2605" s="2"/>
      <c r="BL2605" s="55"/>
      <c r="BM2605" s="48"/>
      <c r="BN2605" s="48"/>
      <c r="BO2605" s="48"/>
      <c r="BP2605" s="48"/>
      <c r="BQ2605" s="117"/>
      <c r="BR2605" s="2"/>
      <c r="BS2605" s="2"/>
      <c r="BT2605" s="2"/>
      <c r="BU2605" s="2"/>
      <c r="BV2605" s="55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18" t="s">
        <v>73</v>
      </c>
      <c r="H2606" s="3">
        <v>2024</v>
      </c>
      <c r="I2606" s="20" t="s">
        <v>282</v>
      </c>
      <c r="J2606" s="184" t="s">
        <v>272</v>
      </c>
      <c r="K2606" s="184" t="s">
        <v>321</v>
      </c>
      <c r="L2606" s="187">
        <f t="shared" si="83"/>
        <v>0</v>
      </c>
      <c r="M2606" s="187">
        <f t="shared" si="84"/>
        <v>0</v>
      </c>
      <c r="N2606" s="186"/>
      <c r="O2606" s="33"/>
      <c r="P2606" s="33"/>
      <c r="Q2606" s="33"/>
      <c r="R2606" s="33"/>
      <c r="S2606" s="42"/>
      <c r="T2606" s="2"/>
      <c r="U2606" s="2"/>
      <c r="V2606" s="2"/>
      <c r="W2606" s="2"/>
      <c r="X2606" s="55"/>
      <c r="Y2606" s="62"/>
      <c r="Z2606" s="62"/>
      <c r="AA2606" s="62"/>
      <c r="AB2606" s="62"/>
      <c r="AC2606" s="68"/>
      <c r="AD2606" s="2"/>
      <c r="AE2606" s="2"/>
      <c r="AF2606" s="2"/>
      <c r="AG2606" s="2"/>
      <c r="AH2606" s="55"/>
      <c r="AI2606" s="72"/>
      <c r="AJ2606" s="72"/>
      <c r="AK2606" s="72"/>
      <c r="AL2606" s="72"/>
      <c r="AM2606" s="80"/>
      <c r="AN2606" s="2"/>
      <c r="AO2606" s="2"/>
      <c r="AP2606" s="2"/>
      <c r="AQ2606" s="2"/>
      <c r="AR2606" s="55"/>
      <c r="AS2606" s="85"/>
      <c r="AT2606" s="85"/>
      <c r="AU2606" s="85"/>
      <c r="AV2606" s="85"/>
      <c r="AW2606" s="100"/>
      <c r="AX2606" s="2"/>
      <c r="AY2606" s="2"/>
      <c r="AZ2606" s="2"/>
      <c r="BA2606" s="2"/>
      <c r="BB2606" s="55"/>
      <c r="BC2606" s="105"/>
      <c r="BD2606" s="105"/>
      <c r="BE2606" s="105"/>
      <c r="BF2606" s="105"/>
      <c r="BG2606" s="109"/>
      <c r="BH2606" s="2"/>
      <c r="BI2606" s="2"/>
      <c r="BJ2606" s="2"/>
      <c r="BK2606" s="2"/>
      <c r="BL2606" s="55"/>
      <c r="BM2606" s="48"/>
      <c r="BN2606" s="48"/>
      <c r="BO2606" s="48"/>
      <c r="BP2606" s="48"/>
      <c r="BQ2606" s="117"/>
      <c r="BR2606" s="2"/>
      <c r="BS2606" s="2"/>
      <c r="BT2606" s="2"/>
      <c r="BU2606" s="2"/>
      <c r="BV2606" s="55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18" t="s">
        <v>73</v>
      </c>
      <c r="H2607" s="3">
        <v>2024</v>
      </c>
      <c r="I2607" s="20" t="s">
        <v>282</v>
      </c>
      <c r="J2607" s="184" t="s">
        <v>273</v>
      </c>
      <c r="K2607" s="184" t="s">
        <v>321</v>
      </c>
      <c r="L2607" s="187">
        <f t="shared" si="83"/>
        <v>0</v>
      </c>
      <c r="M2607" s="187">
        <f t="shared" si="84"/>
        <v>0</v>
      </c>
      <c r="N2607" s="186"/>
      <c r="O2607" s="33"/>
      <c r="P2607" s="33"/>
      <c r="Q2607" s="33"/>
      <c r="R2607" s="33"/>
      <c r="S2607" s="42"/>
      <c r="T2607" s="2"/>
      <c r="U2607" s="2"/>
      <c r="V2607" s="2"/>
      <c r="W2607" s="2"/>
      <c r="X2607" s="55"/>
      <c r="Y2607" s="62"/>
      <c r="Z2607" s="62"/>
      <c r="AA2607" s="62"/>
      <c r="AB2607" s="62"/>
      <c r="AC2607" s="68"/>
      <c r="AD2607" s="2"/>
      <c r="AE2607" s="2"/>
      <c r="AF2607" s="2"/>
      <c r="AG2607" s="2"/>
      <c r="AH2607" s="55"/>
      <c r="AI2607" s="72"/>
      <c r="AJ2607" s="72"/>
      <c r="AK2607" s="72"/>
      <c r="AL2607" s="72"/>
      <c r="AM2607" s="80"/>
      <c r="AN2607" s="2"/>
      <c r="AO2607" s="2"/>
      <c r="AP2607" s="2"/>
      <c r="AQ2607" s="2"/>
      <c r="AR2607" s="55"/>
      <c r="AS2607" s="85"/>
      <c r="AT2607" s="85"/>
      <c r="AU2607" s="85"/>
      <c r="AV2607" s="85"/>
      <c r="AW2607" s="100"/>
      <c r="AX2607" s="2"/>
      <c r="AY2607" s="2"/>
      <c r="AZ2607" s="2"/>
      <c r="BA2607" s="2"/>
      <c r="BB2607" s="55"/>
      <c r="BC2607" s="105"/>
      <c r="BD2607" s="105"/>
      <c r="BE2607" s="105"/>
      <c r="BF2607" s="105"/>
      <c r="BG2607" s="109"/>
      <c r="BH2607" s="2"/>
      <c r="BI2607" s="2"/>
      <c r="BJ2607" s="2"/>
      <c r="BK2607" s="2"/>
      <c r="BL2607" s="55"/>
      <c r="BM2607" s="48"/>
      <c r="BN2607" s="48"/>
      <c r="BO2607" s="48"/>
      <c r="BP2607" s="48"/>
      <c r="BQ2607" s="117"/>
      <c r="BR2607" s="2"/>
      <c r="BS2607" s="2"/>
      <c r="BT2607" s="2"/>
      <c r="BU2607" s="2"/>
      <c r="BV2607" s="55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18" t="s">
        <v>73</v>
      </c>
      <c r="H2608" s="3">
        <v>2024</v>
      </c>
      <c r="I2608" s="20" t="s">
        <v>282</v>
      </c>
      <c r="J2608" s="184" t="s">
        <v>274</v>
      </c>
      <c r="K2608" s="184" t="s">
        <v>321</v>
      </c>
      <c r="L2608" s="187">
        <f t="shared" si="83"/>
        <v>0</v>
      </c>
      <c r="M2608" s="187">
        <f t="shared" si="84"/>
        <v>0</v>
      </c>
      <c r="N2608" s="186"/>
      <c r="O2608" s="33"/>
      <c r="P2608" s="33"/>
      <c r="Q2608" s="33"/>
      <c r="R2608" s="33"/>
      <c r="S2608" s="42"/>
      <c r="T2608" s="2"/>
      <c r="U2608" s="2"/>
      <c r="V2608" s="2"/>
      <c r="W2608" s="2"/>
      <c r="X2608" s="55"/>
      <c r="Y2608" s="62"/>
      <c r="Z2608" s="62"/>
      <c r="AA2608" s="62"/>
      <c r="AB2608" s="62"/>
      <c r="AC2608" s="68"/>
      <c r="AD2608" s="2"/>
      <c r="AE2608" s="2"/>
      <c r="AF2608" s="2"/>
      <c r="AG2608" s="2"/>
      <c r="AH2608" s="55"/>
      <c r="AI2608" s="72"/>
      <c r="AJ2608" s="72"/>
      <c r="AK2608" s="72"/>
      <c r="AL2608" s="72"/>
      <c r="AM2608" s="80"/>
      <c r="AN2608" s="2"/>
      <c r="AO2608" s="2"/>
      <c r="AP2608" s="2"/>
      <c r="AQ2608" s="2"/>
      <c r="AR2608" s="55"/>
      <c r="AS2608" s="85"/>
      <c r="AT2608" s="85"/>
      <c r="AU2608" s="85"/>
      <c r="AV2608" s="85"/>
      <c r="AW2608" s="100"/>
      <c r="AX2608" s="2"/>
      <c r="AY2608" s="2"/>
      <c r="AZ2608" s="2"/>
      <c r="BA2608" s="2"/>
      <c r="BB2608" s="55"/>
      <c r="BC2608" s="105"/>
      <c r="BD2608" s="105"/>
      <c r="BE2608" s="105"/>
      <c r="BF2608" s="105"/>
      <c r="BG2608" s="109"/>
      <c r="BH2608" s="2"/>
      <c r="BI2608" s="2"/>
      <c r="BJ2608" s="2"/>
      <c r="BK2608" s="2"/>
      <c r="BL2608" s="55"/>
      <c r="BM2608" s="48"/>
      <c r="BN2608" s="48"/>
      <c r="BO2608" s="48"/>
      <c r="BP2608" s="48"/>
      <c r="BQ2608" s="117"/>
      <c r="BR2608" s="2"/>
      <c r="BS2608" s="2"/>
      <c r="BT2608" s="2"/>
      <c r="BU2608" s="2"/>
      <c r="BV2608" s="55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18" t="s">
        <v>73</v>
      </c>
      <c r="H2609" s="3">
        <v>2024</v>
      </c>
      <c r="I2609" s="20" t="s">
        <v>282</v>
      </c>
      <c r="J2609" s="184" t="s">
        <v>275</v>
      </c>
      <c r="K2609" s="184" t="s">
        <v>321</v>
      </c>
      <c r="L2609" s="187">
        <f t="shared" si="83"/>
        <v>0</v>
      </c>
      <c r="M2609" s="187">
        <f t="shared" si="84"/>
        <v>0</v>
      </c>
      <c r="N2609" s="186"/>
      <c r="O2609" s="33"/>
      <c r="P2609" s="33"/>
      <c r="Q2609" s="33"/>
      <c r="R2609" s="33"/>
      <c r="S2609" s="42"/>
      <c r="T2609" s="2"/>
      <c r="U2609" s="2"/>
      <c r="V2609" s="2"/>
      <c r="W2609" s="2"/>
      <c r="X2609" s="55"/>
      <c r="Y2609" s="62"/>
      <c r="Z2609" s="62"/>
      <c r="AA2609" s="62"/>
      <c r="AB2609" s="62"/>
      <c r="AC2609" s="68"/>
      <c r="AD2609" s="2"/>
      <c r="AE2609" s="2"/>
      <c r="AF2609" s="2"/>
      <c r="AG2609" s="2"/>
      <c r="AH2609" s="55"/>
      <c r="AI2609" s="72"/>
      <c r="AJ2609" s="72"/>
      <c r="AK2609" s="72"/>
      <c r="AL2609" s="72"/>
      <c r="AM2609" s="80"/>
      <c r="AN2609" s="2"/>
      <c r="AO2609" s="2"/>
      <c r="AP2609" s="2"/>
      <c r="AQ2609" s="2"/>
      <c r="AR2609" s="55"/>
      <c r="AS2609" s="85"/>
      <c r="AT2609" s="85"/>
      <c r="AU2609" s="85"/>
      <c r="AV2609" s="85"/>
      <c r="AW2609" s="100"/>
      <c r="AX2609" s="2"/>
      <c r="AY2609" s="2"/>
      <c r="AZ2609" s="2"/>
      <c r="BA2609" s="2"/>
      <c r="BB2609" s="55"/>
      <c r="BC2609" s="105"/>
      <c r="BD2609" s="105"/>
      <c r="BE2609" s="105"/>
      <c r="BF2609" s="105"/>
      <c r="BG2609" s="109"/>
      <c r="BH2609" s="2"/>
      <c r="BI2609" s="2"/>
      <c r="BJ2609" s="2"/>
      <c r="BK2609" s="2"/>
      <c r="BL2609" s="55"/>
      <c r="BM2609" s="48"/>
      <c r="BN2609" s="48"/>
      <c r="BO2609" s="48"/>
      <c r="BP2609" s="48"/>
      <c r="BQ2609" s="117"/>
      <c r="BR2609" s="2"/>
      <c r="BS2609" s="2"/>
      <c r="BT2609" s="2"/>
      <c r="BU2609" s="2"/>
      <c r="BV2609" s="55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18" t="s">
        <v>73</v>
      </c>
      <c r="H2610" s="3">
        <v>2024</v>
      </c>
      <c r="I2610" s="20" t="s">
        <v>282</v>
      </c>
      <c r="J2610" s="184" t="s">
        <v>276</v>
      </c>
      <c r="K2610" s="184" t="s">
        <v>320</v>
      </c>
      <c r="L2610" s="187">
        <f t="shared" si="83"/>
        <v>0</v>
      </c>
      <c r="M2610" s="187">
        <f t="shared" si="84"/>
        <v>0</v>
      </c>
      <c r="N2610" s="186"/>
      <c r="O2610" s="33"/>
      <c r="P2610" s="33"/>
      <c r="Q2610" s="33"/>
      <c r="R2610" s="33"/>
      <c r="S2610" s="42"/>
      <c r="T2610" s="2"/>
      <c r="U2610" s="2"/>
      <c r="V2610" s="2"/>
      <c r="W2610" s="2"/>
      <c r="X2610" s="55"/>
      <c r="Y2610" s="62"/>
      <c r="Z2610" s="62"/>
      <c r="AA2610" s="62"/>
      <c r="AB2610" s="62"/>
      <c r="AC2610" s="68"/>
      <c r="AD2610" s="2"/>
      <c r="AE2610" s="2"/>
      <c r="AF2610" s="2"/>
      <c r="AG2610" s="2"/>
      <c r="AH2610" s="55"/>
      <c r="AI2610" s="72"/>
      <c r="AJ2610" s="72"/>
      <c r="AK2610" s="72"/>
      <c r="AL2610" s="72"/>
      <c r="AM2610" s="80"/>
      <c r="AN2610" s="2"/>
      <c r="AO2610" s="2"/>
      <c r="AP2610" s="2"/>
      <c r="AQ2610" s="2"/>
      <c r="AR2610" s="55"/>
      <c r="AS2610" s="85"/>
      <c r="AT2610" s="85"/>
      <c r="AU2610" s="85"/>
      <c r="AV2610" s="85"/>
      <c r="AW2610" s="100"/>
      <c r="AX2610" s="2"/>
      <c r="AY2610" s="2"/>
      <c r="AZ2610" s="2"/>
      <c r="BA2610" s="2"/>
      <c r="BB2610" s="55"/>
      <c r="BC2610" s="105"/>
      <c r="BD2610" s="105"/>
      <c r="BE2610" s="105"/>
      <c r="BF2610" s="105"/>
      <c r="BG2610" s="109"/>
      <c r="BH2610" s="2"/>
      <c r="BI2610" s="2"/>
      <c r="BJ2610" s="2"/>
      <c r="BK2610" s="2"/>
      <c r="BL2610" s="55"/>
      <c r="BM2610" s="48"/>
      <c r="BN2610" s="48"/>
      <c r="BO2610" s="48"/>
      <c r="BP2610" s="48"/>
      <c r="BQ2610" s="117"/>
      <c r="BR2610" s="2"/>
      <c r="BS2610" s="2"/>
      <c r="BT2610" s="2"/>
      <c r="BU2610" s="2"/>
      <c r="BV2610" s="55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18" t="s">
        <v>73</v>
      </c>
      <c r="H2611" s="3">
        <v>2024</v>
      </c>
      <c r="I2611" s="20" t="s">
        <v>282</v>
      </c>
      <c r="J2611" s="184" t="s">
        <v>277</v>
      </c>
      <c r="K2611" s="184" t="s">
        <v>320</v>
      </c>
      <c r="L2611" s="187">
        <f t="shared" si="83"/>
        <v>0</v>
      </c>
      <c r="M2611" s="187">
        <f t="shared" si="84"/>
        <v>0</v>
      </c>
      <c r="N2611" s="186"/>
      <c r="O2611" s="33"/>
      <c r="P2611" s="33"/>
      <c r="Q2611" s="33"/>
      <c r="R2611" s="33"/>
      <c r="S2611" s="42"/>
      <c r="T2611" s="2"/>
      <c r="U2611" s="2"/>
      <c r="V2611" s="2"/>
      <c r="W2611" s="2"/>
      <c r="X2611" s="55"/>
      <c r="Y2611" s="62"/>
      <c r="Z2611" s="62"/>
      <c r="AA2611" s="62"/>
      <c r="AB2611" s="62"/>
      <c r="AC2611" s="68"/>
      <c r="AD2611" s="2"/>
      <c r="AE2611" s="2"/>
      <c r="AF2611" s="2"/>
      <c r="AG2611" s="2"/>
      <c r="AH2611" s="55"/>
      <c r="AI2611" s="72"/>
      <c r="AJ2611" s="72"/>
      <c r="AK2611" s="72"/>
      <c r="AL2611" s="72"/>
      <c r="AM2611" s="80"/>
      <c r="AN2611" s="2"/>
      <c r="AO2611" s="2"/>
      <c r="AP2611" s="2"/>
      <c r="AQ2611" s="2"/>
      <c r="AR2611" s="55"/>
      <c r="AS2611" s="85"/>
      <c r="AT2611" s="85"/>
      <c r="AU2611" s="85"/>
      <c r="AV2611" s="85"/>
      <c r="AW2611" s="100"/>
      <c r="AX2611" s="2"/>
      <c r="AY2611" s="2"/>
      <c r="AZ2611" s="2"/>
      <c r="BA2611" s="2"/>
      <c r="BB2611" s="55"/>
      <c r="BC2611" s="105"/>
      <c r="BD2611" s="105"/>
      <c r="BE2611" s="105"/>
      <c r="BF2611" s="105"/>
      <c r="BG2611" s="109"/>
      <c r="BH2611" s="2"/>
      <c r="BI2611" s="2"/>
      <c r="BJ2611" s="2"/>
      <c r="BK2611" s="2"/>
      <c r="BL2611" s="55"/>
      <c r="BM2611" s="48"/>
      <c r="BN2611" s="48"/>
      <c r="BO2611" s="48"/>
      <c r="BP2611" s="48"/>
      <c r="BQ2611" s="117"/>
      <c r="BR2611" s="2"/>
      <c r="BS2611" s="2"/>
      <c r="BT2611" s="2"/>
      <c r="BU2611" s="2"/>
      <c r="BV2611" s="55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18" t="s">
        <v>73</v>
      </c>
      <c r="H2612" s="3">
        <v>2024</v>
      </c>
      <c r="I2612" s="20" t="s">
        <v>283</v>
      </c>
      <c r="J2612" s="184" t="s">
        <v>298</v>
      </c>
      <c r="K2612" s="184" t="s">
        <v>321</v>
      </c>
      <c r="L2612" s="187">
        <f t="shared" si="83"/>
        <v>0</v>
      </c>
      <c r="M2612" s="187">
        <f t="shared" si="84"/>
        <v>0</v>
      </c>
      <c r="N2612" s="186"/>
      <c r="O2612" s="33"/>
      <c r="P2612" s="33"/>
      <c r="Q2612" s="33"/>
      <c r="R2612" s="33"/>
      <c r="S2612" s="42"/>
      <c r="T2612" s="2"/>
      <c r="U2612" s="2"/>
      <c r="V2612" s="2"/>
      <c r="W2612" s="2"/>
      <c r="X2612" s="55"/>
      <c r="Y2612" s="62"/>
      <c r="Z2612" s="62"/>
      <c r="AA2612" s="62"/>
      <c r="AB2612" s="62"/>
      <c r="AC2612" s="68"/>
      <c r="AD2612" s="2"/>
      <c r="AE2612" s="2"/>
      <c r="AF2612" s="2"/>
      <c r="AG2612" s="2"/>
      <c r="AH2612" s="55"/>
      <c r="AI2612" s="72"/>
      <c r="AJ2612" s="72"/>
      <c r="AK2612" s="72"/>
      <c r="AL2612" s="72"/>
      <c r="AM2612" s="80"/>
      <c r="AN2612" s="2"/>
      <c r="AO2612" s="2"/>
      <c r="AP2612" s="2"/>
      <c r="AQ2612" s="2"/>
      <c r="AR2612" s="55"/>
      <c r="AS2612" s="85"/>
      <c r="AT2612" s="85"/>
      <c r="AU2612" s="85"/>
      <c r="AV2612" s="85"/>
      <c r="AW2612" s="100"/>
      <c r="AX2612" s="2"/>
      <c r="AY2612" s="2"/>
      <c r="AZ2612" s="2"/>
      <c r="BA2612" s="2"/>
      <c r="BB2612" s="55"/>
      <c r="BC2612" s="105"/>
      <c r="BD2612" s="105"/>
      <c r="BE2612" s="105"/>
      <c r="BF2612" s="105"/>
      <c r="BG2612" s="109"/>
      <c r="BH2612" s="2"/>
      <c r="BI2612" s="2"/>
      <c r="BJ2612" s="2"/>
      <c r="BK2612" s="2"/>
      <c r="BL2612" s="55"/>
      <c r="BM2612" s="48"/>
      <c r="BN2612" s="48"/>
      <c r="BO2612" s="48"/>
      <c r="BP2612" s="48"/>
      <c r="BQ2612" s="117"/>
      <c r="BR2612" s="2"/>
      <c r="BS2612" s="2"/>
      <c r="BT2612" s="2"/>
      <c r="BU2612" s="2"/>
      <c r="BV2612" s="55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18" t="s">
        <v>73</v>
      </c>
      <c r="H2613" s="3">
        <v>2024</v>
      </c>
      <c r="I2613" s="20" t="s">
        <v>283</v>
      </c>
      <c r="J2613" s="184" t="s">
        <v>278</v>
      </c>
      <c r="K2613" s="184" t="s">
        <v>320</v>
      </c>
      <c r="L2613" s="187">
        <f t="shared" si="83"/>
        <v>6</v>
      </c>
      <c r="M2613" s="187">
        <f t="shared" si="84"/>
        <v>10.792</v>
      </c>
      <c r="N2613" s="186"/>
      <c r="O2613" s="33"/>
      <c r="P2613" s="33"/>
      <c r="Q2613" s="33"/>
      <c r="R2613" s="33"/>
      <c r="S2613" s="42"/>
      <c r="T2613" s="2"/>
      <c r="U2613" s="2"/>
      <c r="V2613" s="2"/>
      <c r="W2613" s="2"/>
      <c r="X2613" s="55"/>
      <c r="Y2613" s="62"/>
      <c r="Z2613" s="62"/>
      <c r="AA2613" s="62"/>
      <c r="AB2613" s="62"/>
      <c r="AC2613" s="68"/>
      <c r="AD2613" s="2"/>
      <c r="AE2613" s="2"/>
      <c r="AF2613" s="2"/>
      <c r="AG2613" s="2"/>
      <c r="AH2613" s="55"/>
      <c r="AI2613" s="72"/>
      <c r="AJ2613" s="72"/>
      <c r="AK2613" s="72"/>
      <c r="AL2613" s="72"/>
      <c r="AM2613" s="80"/>
      <c r="AN2613" s="2"/>
      <c r="AO2613" s="2"/>
      <c r="AP2613" s="2"/>
      <c r="AQ2613" s="2"/>
      <c r="AR2613" s="55"/>
      <c r="AS2613" s="85"/>
      <c r="AT2613" s="85"/>
      <c r="AU2613" s="85"/>
      <c r="AV2613" s="85">
        <v>6</v>
      </c>
      <c r="AW2613" s="100">
        <v>10.792</v>
      </c>
      <c r="AX2613" s="2"/>
      <c r="AY2613" s="2"/>
      <c r="AZ2613" s="2"/>
      <c r="BA2613" s="2"/>
      <c r="BB2613" s="55"/>
      <c r="BC2613" s="105"/>
      <c r="BD2613" s="105"/>
      <c r="BE2613" s="105"/>
      <c r="BF2613" s="105"/>
      <c r="BG2613" s="109"/>
      <c r="BH2613" s="2"/>
      <c r="BI2613" s="2"/>
      <c r="BJ2613" s="2"/>
      <c r="BK2613" s="2"/>
      <c r="BL2613" s="55"/>
      <c r="BM2613" s="48"/>
      <c r="BN2613" s="48"/>
      <c r="BO2613" s="48"/>
      <c r="BP2613" s="48"/>
      <c r="BQ2613" s="117"/>
      <c r="BR2613" s="2"/>
      <c r="BS2613" s="2"/>
      <c r="BT2613" s="2"/>
      <c r="BU2613" s="2"/>
      <c r="BV2613" s="55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18" t="s">
        <v>73</v>
      </c>
      <c r="H2614" s="3">
        <v>2024</v>
      </c>
      <c r="I2614" s="20" t="s">
        <v>283</v>
      </c>
      <c r="J2614" s="184" t="s">
        <v>279</v>
      </c>
      <c r="K2614" s="184" t="s">
        <v>320</v>
      </c>
      <c r="L2614" s="187">
        <f t="shared" si="83"/>
        <v>0</v>
      </c>
      <c r="M2614" s="187">
        <f t="shared" si="84"/>
        <v>0</v>
      </c>
      <c r="N2614" s="186"/>
      <c r="O2614" s="33"/>
      <c r="P2614" s="33"/>
      <c r="Q2614" s="33"/>
      <c r="R2614" s="33"/>
      <c r="S2614" s="42"/>
      <c r="T2614" s="2"/>
      <c r="U2614" s="2"/>
      <c r="V2614" s="2"/>
      <c r="W2614" s="2"/>
      <c r="X2614" s="55"/>
      <c r="Y2614" s="62"/>
      <c r="Z2614" s="62"/>
      <c r="AA2614" s="62"/>
      <c r="AB2614" s="62"/>
      <c r="AC2614" s="68"/>
      <c r="AD2614" s="2"/>
      <c r="AE2614" s="2"/>
      <c r="AF2614" s="2"/>
      <c r="AG2614" s="2"/>
      <c r="AH2614" s="55"/>
      <c r="AI2614" s="72"/>
      <c r="AJ2614" s="72"/>
      <c r="AK2614" s="72"/>
      <c r="AL2614" s="72"/>
      <c r="AM2614" s="80"/>
      <c r="AN2614" s="2"/>
      <c r="AO2614" s="2"/>
      <c r="AP2614" s="2"/>
      <c r="AQ2614" s="2"/>
      <c r="AR2614" s="55"/>
      <c r="AS2614" s="85"/>
      <c r="AT2614" s="85"/>
      <c r="AU2614" s="85"/>
      <c r="AV2614" s="85"/>
      <c r="AW2614" s="100"/>
      <c r="AX2614" s="2"/>
      <c r="AY2614" s="2"/>
      <c r="AZ2614" s="2"/>
      <c r="BA2614" s="2"/>
      <c r="BB2614" s="55"/>
      <c r="BC2614" s="105"/>
      <c r="BD2614" s="105"/>
      <c r="BE2614" s="105"/>
      <c r="BF2614" s="105"/>
      <c r="BG2614" s="109"/>
      <c r="BH2614" s="2"/>
      <c r="BI2614" s="2"/>
      <c r="BJ2614" s="2"/>
      <c r="BK2614" s="2"/>
      <c r="BL2614" s="55"/>
      <c r="BM2614" s="48"/>
      <c r="BN2614" s="48"/>
      <c r="BO2614" s="48"/>
      <c r="BP2614" s="48"/>
      <c r="BQ2614" s="117"/>
      <c r="BR2614" s="2"/>
      <c r="BS2614" s="2"/>
      <c r="BT2614" s="2"/>
      <c r="BU2614" s="2"/>
      <c r="BV2614" s="55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18" t="s">
        <v>73</v>
      </c>
      <c r="H2615" s="3">
        <v>2024</v>
      </c>
      <c r="I2615" s="20" t="s">
        <v>286</v>
      </c>
      <c r="J2615" s="184" t="s">
        <v>280</v>
      </c>
      <c r="K2615" s="184" t="s">
        <v>319</v>
      </c>
      <c r="L2615" s="187">
        <f t="shared" si="83"/>
        <v>0</v>
      </c>
      <c r="M2615" s="187">
        <f t="shared" si="84"/>
        <v>0</v>
      </c>
      <c r="N2615" s="186"/>
      <c r="O2615" s="33"/>
      <c r="P2615" s="33"/>
      <c r="Q2615" s="33"/>
      <c r="R2615" s="33"/>
      <c r="S2615" s="42"/>
      <c r="T2615" s="2"/>
      <c r="U2615" s="2"/>
      <c r="V2615" s="2"/>
      <c r="W2615" s="2"/>
      <c r="X2615" s="55"/>
      <c r="Y2615" s="62"/>
      <c r="Z2615" s="62"/>
      <c r="AA2615" s="62"/>
      <c r="AB2615" s="62"/>
      <c r="AC2615" s="68"/>
      <c r="AD2615" s="2"/>
      <c r="AE2615" s="2"/>
      <c r="AF2615" s="2"/>
      <c r="AG2615" s="2"/>
      <c r="AH2615" s="55"/>
      <c r="AI2615" s="72"/>
      <c r="AJ2615" s="72"/>
      <c r="AK2615" s="72"/>
      <c r="AL2615" s="72"/>
      <c r="AM2615" s="80"/>
      <c r="AN2615" s="2"/>
      <c r="AO2615" s="2"/>
      <c r="AP2615" s="2"/>
      <c r="AQ2615" s="2"/>
      <c r="AR2615" s="55"/>
      <c r="AS2615" s="85"/>
      <c r="AT2615" s="85"/>
      <c r="AU2615" s="85"/>
      <c r="AV2615" s="85"/>
      <c r="AW2615" s="100"/>
      <c r="AX2615" s="2"/>
      <c r="AY2615" s="2"/>
      <c r="AZ2615" s="2"/>
      <c r="BA2615" s="2"/>
      <c r="BB2615" s="55"/>
      <c r="BC2615" s="105"/>
      <c r="BD2615" s="105"/>
      <c r="BE2615" s="105"/>
      <c r="BF2615" s="105"/>
      <c r="BG2615" s="109"/>
      <c r="BH2615" s="2"/>
      <c r="BI2615" s="2"/>
      <c r="BJ2615" s="2"/>
      <c r="BK2615" s="2"/>
      <c r="BL2615" s="55"/>
      <c r="BM2615" s="48"/>
      <c r="BN2615" s="48"/>
      <c r="BO2615" s="48"/>
      <c r="BP2615" s="48"/>
      <c r="BQ2615" s="117"/>
      <c r="BR2615" s="2"/>
      <c r="BS2615" s="2"/>
      <c r="BT2615" s="2"/>
      <c r="BU2615" s="2"/>
      <c r="BV2615" s="55"/>
    </row>
    <row r="2616" spans="1:74" hidden="1" x14ac:dyDescent="0.3">
      <c r="A2616" s="2" t="s">
        <v>72</v>
      </c>
      <c r="B2616" s="2" t="s">
        <v>2</v>
      </c>
      <c r="C2616" s="2" t="s">
        <v>3</v>
      </c>
      <c r="D2616" s="2" t="s">
        <v>65</v>
      </c>
      <c r="E2616" s="5" t="s">
        <v>69</v>
      </c>
      <c r="F2616" s="3"/>
      <c r="G2616" s="18" t="s">
        <v>73</v>
      </c>
      <c r="H2616" s="3">
        <v>2024</v>
      </c>
      <c r="I2616" s="20" t="s">
        <v>286</v>
      </c>
      <c r="J2616" s="184" t="s">
        <v>281</v>
      </c>
      <c r="K2616" s="184" t="s">
        <v>319</v>
      </c>
      <c r="L2616" s="187">
        <f t="shared" si="83"/>
        <v>0</v>
      </c>
      <c r="M2616" s="187">
        <f t="shared" si="84"/>
        <v>17.334</v>
      </c>
      <c r="N2616" s="186" t="s">
        <v>1016</v>
      </c>
      <c r="O2616" s="33"/>
      <c r="P2616" s="33"/>
      <c r="Q2616" s="33"/>
      <c r="R2616" s="33"/>
      <c r="S2616" s="42"/>
      <c r="T2616" s="2"/>
      <c r="U2616" s="2"/>
      <c r="V2616" s="2"/>
      <c r="W2616" s="2"/>
      <c r="X2616" s="55"/>
      <c r="Y2616" s="62"/>
      <c r="Z2616" s="62"/>
      <c r="AA2616" s="62"/>
      <c r="AB2616" s="62"/>
      <c r="AC2616" s="68"/>
      <c r="AD2616" s="2"/>
      <c r="AE2616" s="2"/>
      <c r="AF2616" s="2"/>
      <c r="AG2616" s="2"/>
      <c r="AH2616" s="55"/>
      <c r="AI2616" s="72"/>
      <c r="AJ2616" s="72"/>
      <c r="AK2616" s="72"/>
      <c r="AL2616" s="72"/>
      <c r="AM2616" s="80"/>
      <c r="AN2616" s="2"/>
      <c r="AO2616" s="2"/>
      <c r="AP2616" s="2"/>
      <c r="AQ2616" s="2"/>
      <c r="AR2616" s="55"/>
      <c r="AS2616" s="85"/>
      <c r="AT2616" s="85"/>
      <c r="AU2616" s="85"/>
      <c r="AV2616" s="85"/>
      <c r="AW2616" s="100"/>
      <c r="AX2616" s="2"/>
      <c r="AY2616" s="2"/>
      <c r="AZ2616" s="2"/>
      <c r="BA2616" s="2"/>
      <c r="BB2616" s="55"/>
      <c r="BC2616" s="105"/>
      <c r="BD2616" s="105"/>
      <c r="BE2616" s="105"/>
      <c r="BF2616" s="105"/>
      <c r="BG2616" s="109"/>
      <c r="BH2616" s="2"/>
      <c r="BI2616" s="2"/>
      <c r="BJ2616" s="2"/>
      <c r="BK2616" s="2"/>
      <c r="BL2616" s="55"/>
      <c r="BM2616" s="48" t="s">
        <v>1016</v>
      </c>
      <c r="BN2616" s="48"/>
      <c r="BO2616" s="48"/>
      <c r="BP2616" s="48"/>
      <c r="BQ2616" s="117">
        <v>17.334</v>
      </c>
      <c r="BR2616" s="2"/>
      <c r="BS2616" s="2"/>
      <c r="BT2616" s="2"/>
      <c r="BU2616" s="2"/>
      <c r="BV2616" s="55"/>
    </row>
    <row r="2617" spans="1:74" s="13" customFormat="1" hidden="1" x14ac:dyDescent="0.3">
      <c r="A2617" s="12" t="s">
        <v>72</v>
      </c>
      <c r="B2617" s="12" t="s">
        <v>2</v>
      </c>
      <c r="C2617" s="12" t="s">
        <v>3</v>
      </c>
      <c r="D2617" s="12" t="s">
        <v>65</v>
      </c>
      <c r="E2617" s="6" t="s">
        <v>69</v>
      </c>
      <c r="F2617" s="7"/>
      <c r="G2617" s="19" t="s">
        <v>73</v>
      </c>
      <c r="H2617" s="7">
        <v>2024</v>
      </c>
      <c r="I2617" s="21"/>
      <c r="J2617" s="12" t="s">
        <v>314</v>
      </c>
      <c r="K2617" s="12"/>
      <c r="L2617" s="147"/>
      <c r="M2617" s="147">
        <f>SUM(M2579:M2616)</f>
        <v>28.125999999999998</v>
      </c>
      <c r="N2617" s="183"/>
      <c r="O2617" s="12"/>
      <c r="P2617" s="12"/>
      <c r="Q2617" s="12"/>
      <c r="R2617" s="12"/>
      <c r="S2617" s="47">
        <f>SUM(S2579:S2616)</f>
        <v>0</v>
      </c>
      <c r="T2617" s="12"/>
      <c r="U2617" s="12"/>
      <c r="V2617" s="12"/>
      <c r="W2617" s="12"/>
      <c r="X2617" s="47">
        <f>SUM(X2579:X2616)</f>
        <v>0</v>
      </c>
      <c r="Y2617" s="12"/>
      <c r="Z2617" s="12"/>
      <c r="AA2617" s="12"/>
      <c r="AB2617" s="12"/>
      <c r="AC2617" s="125">
        <f>SUM(AC2579:AC2616)</f>
        <v>0</v>
      </c>
      <c r="AD2617" s="12"/>
      <c r="AE2617" s="12"/>
      <c r="AF2617" s="12"/>
      <c r="AG2617" s="12"/>
      <c r="AH2617" s="47">
        <f>SUM(AH2579:AH2616)</f>
        <v>0</v>
      </c>
      <c r="AI2617" s="12"/>
      <c r="AJ2617" s="12"/>
      <c r="AK2617" s="12"/>
      <c r="AL2617" s="12"/>
      <c r="AM2617" s="47">
        <f>SUM(AM2579:AM2616)</f>
        <v>0</v>
      </c>
      <c r="AN2617" s="12"/>
      <c r="AO2617" s="12"/>
      <c r="AP2617" s="12"/>
      <c r="AQ2617" s="12"/>
      <c r="AR2617" s="47">
        <f>SUM(AR2579:AR2616)</f>
        <v>0</v>
      </c>
      <c r="AS2617" s="12"/>
      <c r="AT2617" s="12"/>
      <c r="AU2617" s="12"/>
      <c r="AV2617" s="12"/>
      <c r="AW2617" s="47">
        <f>SUM(AW2579:AW2616)</f>
        <v>10.792</v>
      </c>
      <c r="AX2617" s="12"/>
      <c r="AY2617" s="12"/>
      <c r="AZ2617" s="12"/>
      <c r="BA2617" s="12"/>
      <c r="BB2617" s="47">
        <f>SUM(BB2579:BB2616)</f>
        <v>0</v>
      </c>
      <c r="BC2617" s="12"/>
      <c r="BD2617" s="12"/>
      <c r="BE2617" s="12"/>
      <c r="BF2617" s="12"/>
      <c r="BG2617" s="47">
        <f>SUM(BG2579:BG2616)</f>
        <v>0</v>
      </c>
      <c r="BH2617" s="12"/>
      <c r="BI2617" s="12"/>
      <c r="BJ2617" s="12"/>
      <c r="BK2617" s="12"/>
      <c r="BL2617" s="47">
        <f>SUM(BL2579:BL2616)</f>
        <v>0</v>
      </c>
      <c r="BM2617" s="12"/>
      <c r="BN2617" s="12"/>
      <c r="BO2617" s="12"/>
      <c r="BP2617" s="12"/>
      <c r="BQ2617" s="47">
        <f>SUM(BQ2579:BQ2616)</f>
        <v>17.334</v>
      </c>
      <c r="BR2617" s="12"/>
      <c r="BS2617" s="12"/>
      <c r="BT2617" s="12"/>
      <c r="BU2617" s="12"/>
      <c r="BV2617" s="47">
        <f>SUM(BV2579:BV2616)</f>
        <v>0</v>
      </c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18" t="s">
        <v>5</v>
      </c>
      <c r="H2618" s="3">
        <v>2024</v>
      </c>
      <c r="I2618" s="20" t="s">
        <v>287</v>
      </c>
      <c r="J2618" s="184" t="s">
        <v>267</v>
      </c>
      <c r="K2618" s="184" t="s">
        <v>318</v>
      </c>
      <c r="L2618" s="187">
        <f t="shared" si="83"/>
        <v>0</v>
      </c>
      <c r="M2618" s="187">
        <f t="shared" si="84"/>
        <v>0</v>
      </c>
      <c r="N2618" s="186"/>
      <c r="O2618" s="33"/>
      <c r="P2618" s="33"/>
      <c r="Q2618" s="33"/>
      <c r="R2618" s="33"/>
      <c r="S2618" s="42"/>
      <c r="T2618" s="2"/>
      <c r="U2618" s="2"/>
      <c r="V2618" s="2"/>
      <c r="W2618" s="2"/>
      <c r="X2618" s="55"/>
      <c r="Y2618" s="62"/>
      <c r="Z2618" s="62"/>
      <c r="AA2618" s="62"/>
      <c r="AB2618" s="62"/>
      <c r="AC2618" s="68"/>
      <c r="AD2618" s="2"/>
      <c r="AE2618" s="2"/>
      <c r="AF2618" s="2"/>
      <c r="AG2618" s="2"/>
      <c r="AH2618" s="55"/>
      <c r="AI2618" s="72"/>
      <c r="AJ2618" s="72"/>
      <c r="AK2618" s="72"/>
      <c r="AL2618" s="72"/>
      <c r="AM2618" s="80"/>
      <c r="AN2618" s="2"/>
      <c r="AO2618" s="2"/>
      <c r="AP2618" s="2"/>
      <c r="AQ2618" s="2"/>
      <c r="AR2618" s="55"/>
      <c r="AS2618" s="85"/>
      <c r="AT2618" s="85"/>
      <c r="AU2618" s="85"/>
      <c r="AV2618" s="85"/>
      <c r="AW2618" s="100"/>
      <c r="AX2618" s="2"/>
      <c r="AY2618" s="2"/>
      <c r="AZ2618" s="2"/>
      <c r="BA2618" s="2"/>
      <c r="BB2618" s="55"/>
      <c r="BC2618" s="105"/>
      <c r="BD2618" s="105"/>
      <c r="BE2618" s="105"/>
      <c r="BF2618" s="105"/>
      <c r="BG2618" s="109"/>
      <c r="BH2618" s="2"/>
      <c r="BI2618" s="2"/>
      <c r="BJ2618" s="2"/>
      <c r="BK2618" s="2"/>
      <c r="BL2618" s="55"/>
      <c r="BM2618" s="48"/>
      <c r="BN2618" s="48"/>
      <c r="BO2618" s="48"/>
      <c r="BP2618" s="48"/>
      <c r="BQ2618" s="117"/>
      <c r="BR2618" s="2"/>
      <c r="BS2618" s="2"/>
      <c r="BT2618" s="2"/>
      <c r="BU2618" s="2"/>
      <c r="BV2618" s="55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18" t="s">
        <v>5</v>
      </c>
      <c r="H2619" s="3">
        <v>2024</v>
      </c>
      <c r="I2619" s="20" t="s">
        <v>287</v>
      </c>
      <c r="J2619" s="184" t="s">
        <v>291</v>
      </c>
      <c r="K2619" s="184" t="s">
        <v>319</v>
      </c>
      <c r="L2619" s="187">
        <f t="shared" si="83"/>
        <v>0</v>
      </c>
      <c r="M2619" s="187">
        <f t="shared" si="84"/>
        <v>0</v>
      </c>
      <c r="N2619" s="186"/>
      <c r="O2619" s="33"/>
      <c r="P2619" s="33"/>
      <c r="Q2619" s="33"/>
      <c r="R2619" s="33"/>
      <c r="S2619" s="42"/>
      <c r="T2619" s="2"/>
      <c r="U2619" s="2"/>
      <c r="V2619" s="2"/>
      <c r="W2619" s="2"/>
      <c r="X2619" s="55"/>
      <c r="Y2619" s="62"/>
      <c r="Z2619" s="62"/>
      <c r="AA2619" s="62"/>
      <c r="AB2619" s="62"/>
      <c r="AC2619" s="68"/>
      <c r="AD2619" s="2"/>
      <c r="AE2619" s="2"/>
      <c r="AF2619" s="2"/>
      <c r="AG2619" s="2"/>
      <c r="AH2619" s="55"/>
      <c r="AI2619" s="72"/>
      <c r="AJ2619" s="72"/>
      <c r="AK2619" s="72"/>
      <c r="AL2619" s="72"/>
      <c r="AM2619" s="80"/>
      <c r="AN2619" s="2"/>
      <c r="AO2619" s="2"/>
      <c r="AP2619" s="2"/>
      <c r="AQ2619" s="2"/>
      <c r="AR2619" s="55"/>
      <c r="AS2619" s="85"/>
      <c r="AT2619" s="85"/>
      <c r="AU2619" s="85"/>
      <c r="AV2619" s="85"/>
      <c r="AW2619" s="100"/>
      <c r="AX2619" s="2"/>
      <c r="AY2619" s="2"/>
      <c r="AZ2619" s="2"/>
      <c r="BA2619" s="2"/>
      <c r="BB2619" s="55"/>
      <c r="BC2619" s="105"/>
      <c r="BD2619" s="105"/>
      <c r="BE2619" s="105"/>
      <c r="BF2619" s="105"/>
      <c r="BG2619" s="109"/>
      <c r="BH2619" s="2"/>
      <c r="BI2619" s="2"/>
      <c r="BJ2619" s="2"/>
      <c r="BK2619" s="2"/>
      <c r="BL2619" s="55"/>
      <c r="BM2619" s="48"/>
      <c r="BN2619" s="48"/>
      <c r="BO2619" s="48"/>
      <c r="BP2619" s="48"/>
      <c r="BQ2619" s="117"/>
      <c r="BR2619" s="2"/>
      <c r="BS2619" s="2"/>
      <c r="BT2619" s="2"/>
      <c r="BU2619" s="2"/>
      <c r="BV2619" s="55"/>
    </row>
    <row r="2620" spans="1:74" hidden="1" x14ac:dyDescent="0.3">
      <c r="A2620" s="2" t="s">
        <v>74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18" t="s">
        <v>5</v>
      </c>
      <c r="H2620" s="3">
        <v>2024</v>
      </c>
      <c r="I2620" s="20" t="s">
        <v>286</v>
      </c>
      <c r="J2620" s="184" t="s">
        <v>336</v>
      </c>
      <c r="K2620" s="184" t="s">
        <v>319</v>
      </c>
      <c r="L2620" s="187">
        <f t="shared" si="83"/>
        <v>0</v>
      </c>
      <c r="M2620" s="187">
        <f t="shared" si="84"/>
        <v>0</v>
      </c>
      <c r="N2620" s="186"/>
      <c r="O2620" s="33"/>
      <c r="P2620" s="33"/>
      <c r="Q2620" s="33"/>
      <c r="R2620" s="33"/>
      <c r="S2620" s="42"/>
      <c r="T2620" s="2"/>
      <c r="U2620" s="2"/>
      <c r="V2620" s="2"/>
      <c r="W2620" s="2"/>
      <c r="X2620" s="55"/>
      <c r="Y2620" s="62"/>
      <c r="Z2620" s="62"/>
      <c r="AA2620" s="62"/>
      <c r="AB2620" s="62"/>
      <c r="AC2620" s="68"/>
      <c r="AD2620" s="2"/>
      <c r="AE2620" s="2"/>
      <c r="AF2620" s="2"/>
      <c r="AG2620" s="2"/>
      <c r="AH2620" s="55"/>
      <c r="AI2620" s="72"/>
      <c r="AJ2620" s="72"/>
      <c r="AK2620" s="72"/>
      <c r="AL2620" s="72"/>
      <c r="AM2620" s="80"/>
      <c r="AN2620" s="2"/>
      <c r="AO2620" s="2"/>
      <c r="AP2620" s="2"/>
      <c r="AQ2620" s="2"/>
      <c r="AR2620" s="55"/>
      <c r="AS2620" s="85"/>
      <c r="AT2620" s="85"/>
      <c r="AU2620" s="85"/>
      <c r="AV2620" s="85"/>
      <c r="AW2620" s="100"/>
      <c r="AX2620" s="2"/>
      <c r="AY2620" s="2"/>
      <c r="AZ2620" s="2"/>
      <c r="BA2620" s="2"/>
      <c r="BB2620" s="55"/>
      <c r="BC2620" s="105"/>
      <c r="BD2620" s="105"/>
      <c r="BE2620" s="105"/>
      <c r="BF2620" s="105"/>
      <c r="BG2620" s="109"/>
      <c r="BH2620" s="2"/>
      <c r="BI2620" s="2"/>
      <c r="BJ2620" s="2"/>
      <c r="BK2620" s="2"/>
      <c r="BL2620" s="55"/>
      <c r="BM2620" s="48"/>
      <c r="BN2620" s="48"/>
      <c r="BO2620" s="48"/>
      <c r="BP2620" s="48"/>
      <c r="BQ2620" s="117"/>
      <c r="BR2620" s="2"/>
      <c r="BS2620" s="2"/>
      <c r="BT2620" s="2"/>
      <c r="BU2620" s="2"/>
      <c r="BV2620" s="55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18" t="s">
        <v>5</v>
      </c>
      <c r="H2621" s="3">
        <v>2024</v>
      </c>
      <c r="I2621" s="20" t="s">
        <v>286</v>
      </c>
      <c r="J2621" s="185" t="s">
        <v>337</v>
      </c>
      <c r="K2621" s="185" t="s">
        <v>318</v>
      </c>
      <c r="L2621" s="187">
        <f t="shared" si="83"/>
        <v>0</v>
      </c>
      <c r="M2621" s="187">
        <f t="shared" si="84"/>
        <v>0</v>
      </c>
      <c r="N2621" s="186"/>
      <c r="O2621" s="53"/>
      <c r="P2621" s="53"/>
      <c r="Q2621" s="53"/>
      <c r="R2621" s="53"/>
      <c r="S2621" s="54"/>
      <c r="T2621" s="8"/>
      <c r="U2621" s="8"/>
      <c r="V2621" s="8"/>
      <c r="W2621" s="8"/>
      <c r="X2621" s="122"/>
      <c r="Y2621" s="135"/>
      <c r="Z2621" s="135"/>
      <c r="AA2621" s="135"/>
      <c r="AB2621" s="135"/>
      <c r="AC2621" s="136"/>
      <c r="AD2621" s="8"/>
      <c r="AE2621" s="8"/>
      <c r="AF2621" s="8"/>
      <c r="AG2621" s="8"/>
      <c r="AH2621" s="122"/>
      <c r="AI2621" s="137"/>
      <c r="AJ2621" s="137"/>
      <c r="AK2621" s="137"/>
      <c r="AL2621" s="137"/>
      <c r="AM2621" s="138"/>
      <c r="AN2621" s="8"/>
      <c r="AO2621" s="8"/>
      <c r="AP2621" s="8"/>
      <c r="AQ2621" s="8"/>
      <c r="AR2621" s="122"/>
      <c r="AS2621" s="139"/>
      <c r="AT2621" s="139"/>
      <c r="AU2621" s="139"/>
      <c r="AV2621" s="139"/>
      <c r="AW2621" s="140"/>
      <c r="AX2621" s="8"/>
      <c r="AY2621" s="8"/>
      <c r="AZ2621" s="8"/>
      <c r="BA2621" s="8"/>
      <c r="BB2621" s="122"/>
      <c r="BC2621" s="141"/>
      <c r="BD2621" s="141"/>
      <c r="BE2621" s="141"/>
      <c r="BF2621" s="141"/>
      <c r="BG2621" s="142"/>
      <c r="BH2621" s="8"/>
      <c r="BI2621" s="8"/>
      <c r="BJ2621" s="8"/>
      <c r="BK2621" s="8"/>
      <c r="BL2621" s="122"/>
      <c r="BM2621" s="143"/>
      <c r="BN2621" s="143"/>
      <c r="BO2621" s="143"/>
      <c r="BP2621" s="143"/>
      <c r="BQ2621" s="144"/>
      <c r="BR2621" s="8"/>
      <c r="BS2621" s="8"/>
      <c r="BT2621" s="8"/>
      <c r="BU2621" s="8"/>
      <c r="BV2621" s="122"/>
    </row>
    <row r="2622" spans="1:74" ht="28.8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18" t="s">
        <v>5</v>
      </c>
      <c r="H2622" s="3">
        <v>2024</v>
      </c>
      <c r="I2622" s="20" t="s">
        <v>286</v>
      </c>
      <c r="J2622" s="185" t="s">
        <v>338</v>
      </c>
      <c r="K2622" s="185" t="s">
        <v>339</v>
      </c>
      <c r="L2622" s="187">
        <f t="shared" si="83"/>
        <v>0</v>
      </c>
      <c r="M2622" s="187">
        <f t="shared" si="84"/>
        <v>0</v>
      </c>
      <c r="N2622" s="186"/>
      <c r="O2622" s="53"/>
      <c r="P2622" s="53"/>
      <c r="Q2622" s="53"/>
      <c r="R2622" s="53"/>
      <c r="S2622" s="54"/>
      <c r="T2622" s="8"/>
      <c r="U2622" s="8"/>
      <c r="V2622" s="8"/>
      <c r="W2622" s="8"/>
      <c r="X2622" s="122"/>
      <c r="Y2622" s="135"/>
      <c r="Z2622" s="135"/>
      <c r="AA2622" s="135"/>
      <c r="AB2622" s="135"/>
      <c r="AC2622" s="136"/>
      <c r="AD2622" s="8"/>
      <c r="AE2622" s="8"/>
      <c r="AF2622" s="8"/>
      <c r="AG2622" s="8"/>
      <c r="AH2622" s="122"/>
      <c r="AI2622" s="137"/>
      <c r="AJ2622" s="137"/>
      <c r="AK2622" s="137"/>
      <c r="AL2622" s="137"/>
      <c r="AM2622" s="138"/>
      <c r="AN2622" s="8"/>
      <c r="AO2622" s="8"/>
      <c r="AP2622" s="8"/>
      <c r="AQ2622" s="8"/>
      <c r="AR2622" s="122"/>
      <c r="AS2622" s="139"/>
      <c r="AT2622" s="139"/>
      <c r="AU2622" s="139"/>
      <c r="AV2622" s="139"/>
      <c r="AW2622" s="140"/>
      <c r="AX2622" s="8"/>
      <c r="AY2622" s="8"/>
      <c r="AZ2622" s="8"/>
      <c r="BA2622" s="8"/>
      <c r="BB2622" s="122"/>
      <c r="BC2622" s="141"/>
      <c r="BD2622" s="141"/>
      <c r="BE2622" s="141"/>
      <c r="BF2622" s="141"/>
      <c r="BG2622" s="142"/>
      <c r="BH2622" s="8"/>
      <c r="BI2622" s="8"/>
      <c r="BJ2622" s="8"/>
      <c r="BK2622" s="8"/>
      <c r="BL2622" s="122"/>
      <c r="BM2622" s="143"/>
      <c r="BN2622" s="143"/>
      <c r="BO2622" s="143"/>
      <c r="BP2622" s="143"/>
      <c r="BQ2622" s="144"/>
      <c r="BR2622" s="8"/>
      <c r="BS2622" s="8"/>
      <c r="BT2622" s="8"/>
      <c r="BU2622" s="8"/>
      <c r="BV2622" s="122"/>
    </row>
    <row r="2623" spans="1:74" ht="28.8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18" t="s">
        <v>5</v>
      </c>
      <c r="H2623" s="3">
        <v>2024</v>
      </c>
      <c r="I2623" s="20" t="s">
        <v>286</v>
      </c>
      <c r="J2623" s="185" t="s">
        <v>340</v>
      </c>
      <c r="K2623" s="185" t="s">
        <v>318</v>
      </c>
      <c r="L2623" s="187">
        <f t="shared" si="83"/>
        <v>0</v>
      </c>
      <c r="M2623" s="187">
        <f t="shared" si="84"/>
        <v>0</v>
      </c>
      <c r="N2623" s="186"/>
      <c r="O2623" s="53"/>
      <c r="P2623" s="53"/>
      <c r="Q2623" s="53"/>
      <c r="R2623" s="53"/>
      <c r="S2623" s="54"/>
      <c r="T2623" s="8"/>
      <c r="U2623" s="8"/>
      <c r="V2623" s="8"/>
      <c r="W2623" s="8"/>
      <c r="X2623" s="122"/>
      <c r="Y2623" s="135"/>
      <c r="Z2623" s="135"/>
      <c r="AA2623" s="135"/>
      <c r="AB2623" s="135"/>
      <c r="AC2623" s="136"/>
      <c r="AD2623" s="8"/>
      <c r="AE2623" s="8"/>
      <c r="AF2623" s="8"/>
      <c r="AG2623" s="8"/>
      <c r="AH2623" s="122"/>
      <c r="AI2623" s="137"/>
      <c r="AJ2623" s="137"/>
      <c r="AK2623" s="137"/>
      <c r="AL2623" s="137"/>
      <c r="AM2623" s="138"/>
      <c r="AN2623" s="8"/>
      <c r="AO2623" s="8"/>
      <c r="AP2623" s="8"/>
      <c r="AQ2623" s="8"/>
      <c r="AR2623" s="122"/>
      <c r="AS2623" s="139"/>
      <c r="AT2623" s="139"/>
      <c r="AU2623" s="139"/>
      <c r="AV2623" s="139"/>
      <c r="AW2623" s="140"/>
      <c r="AX2623" s="8"/>
      <c r="AY2623" s="8"/>
      <c r="AZ2623" s="8"/>
      <c r="BA2623" s="8"/>
      <c r="BB2623" s="122"/>
      <c r="BC2623" s="141"/>
      <c r="BD2623" s="141"/>
      <c r="BE2623" s="141"/>
      <c r="BF2623" s="141"/>
      <c r="BG2623" s="142"/>
      <c r="BH2623" s="8"/>
      <c r="BI2623" s="8"/>
      <c r="BJ2623" s="8"/>
      <c r="BK2623" s="8"/>
      <c r="BL2623" s="122"/>
      <c r="BM2623" s="143"/>
      <c r="BN2623" s="143"/>
      <c r="BO2623" s="143"/>
      <c r="BP2623" s="143"/>
      <c r="BQ2623" s="144"/>
      <c r="BR2623" s="8"/>
      <c r="BS2623" s="8"/>
      <c r="BT2623" s="8"/>
      <c r="BU2623" s="8"/>
      <c r="BV2623" s="122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18" t="s">
        <v>5</v>
      </c>
      <c r="H2624" s="3">
        <v>2024</v>
      </c>
      <c r="I2624" s="20" t="s">
        <v>286</v>
      </c>
      <c r="J2624" s="185" t="s">
        <v>341</v>
      </c>
      <c r="K2624" s="185" t="s">
        <v>320</v>
      </c>
      <c r="L2624" s="187">
        <f t="shared" si="83"/>
        <v>0</v>
      </c>
      <c r="M2624" s="187">
        <f t="shared" si="84"/>
        <v>0</v>
      </c>
      <c r="N2624" s="186"/>
      <c r="O2624" s="53"/>
      <c r="P2624" s="53"/>
      <c r="Q2624" s="53"/>
      <c r="R2624" s="53"/>
      <c r="S2624" s="54"/>
      <c r="T2624" s="8"/>
      <c r="U2624" s="8"/>
      <c r="V2624" s="8"/>
      <c r="W2624" s="8"/>
      <c r="X2624" s="122"/>
      <c r="Y2624" s="135"/>
      <c r="Z2624" s="135"/>
      <c r="AA2624" s="135"/>
      <c r="AB2624" s="135"/>
      <c r="AC2624" s="136"/>
      <c r="AD2624" s="8"/>
      <c r="AE2624" s="8"/>
      <c r="AF2624" s="8"/>
      <c r="AG2624" s="8"/>
      <c r="AH2624" s="122"/>
      <c r="AI2624" s="137"/>
      <c r="AJ2624" s="137"/>
      <c r="AK2624" s="137"/>
      <c r="AL2624" s="137"/>
      <c r="AM2624" s="138"/>
      <c r="AN2624" s="8"/>
      <c r="AO2624" s="8"/>
      <c r="AP2624" s="8"/>
      <c r="AQ2624" s="8"/>
      <c r="AR2624" s="122"/>
      <c r="AS2624" s="139"/>
      <c r="AT2624" s="139"/>
      <c r="AU2624" s="139"/>
      <c r="AV2624" s="139"/>
      <c r="AW2624" s="140"/>
      <c r="AX2624" s="8"/>
      <c r="AY2624" s="8"/>
      <c r="AZ2624" s="8"/>
      <c r="BA2624" s="8"/>
      <c r="BB2624" s="122"/>
      <c r="BC2624" s="141"/>
      <c r="BD2624" s="141"/>
      <c r="BE2624" s="141"/>
      <c r="BF2624" s="141"/>
      <c r="BG2624" s="142"/>
      <c r="BH2624" s="8"/>
      <c r="BI2624" s="8"/>
      <c r="BJ2624" s="8"/>
      <c r="BK2624" s="8"/>
      <c r="BL2624" s="122"/>
      <c r="BM2624" s="143"/>
      <c r="BN2624" s="143"/>
      <c r="BO2624" s="143"/>
      <c r="BP2624" s="143"/>
      <c r="BQ2624" s="144"/>
      <c r="BR2624" s="8"/>
      <c r="BS2624" s="8"/>
      <c r="BT2624" s="8"/>
      <c r="BU2624" s="8"/>
      <c r="BV2624" s="122"/>
    </row>
    <row r="2625" spans="1:74" ht="28.8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18" t="s">
        <v>5</v>
      </c>
      <c r="H2625" s="3">
        <v>2024</v>
      </c>
      <c r="I2625" s="20" t="s">
        <v>286</v>
      </c>
      <c r="J2625" s="185" t="s">
        <v>342</v>
      </c>
      <c r="K2625" s="185" t="s">
        <v>320</v>
      </c>
      <c r="L2625" s="187">
        <f t="shared" si="83"/>
        <v>0</v>
      </c>
      <c r="M2625" s="187">
        <f t="shared" si="84"/>
        <v>0</v>
      </c>
      <c r="N2625" s="186"/>
      <c r="O2625" s="53"/>
      <c r="P2625" s="53"/>
      <c r="Q2625" s="53"/>
      <c r="R2625" s="53"/>
      <c r="S2625" s="54"/>
      <c r="T2625" s="8"/>
      <c r="U2625" s="8"/>
      <c r="V2625" s="8"/>
      <c r="W2625" s="8"/>
      <c r="X2625" s="122"/>
      <c r="Y2625" s="135"/>
      <c r="Z2625" s="135"/>
      <c r="AA2625" s="135"/>
      <c r="AB2625" s="135"/>
      <c r="AC2625" s="136"/>
      <c r="AD2625" s="8"/>
      <c r="AE2625" s="8"/>
      <c r="AF2625" s="8"/>
      <c r="AG2625" s="8"/>
      <c r="AH2625" s="122"/>
      <c r="AI2625" s="137"/>
      <c r="AJ2625" s="137"/>
      <c r="AK2625" s="137"/>
      <c r="AL2625" s="137"/>
      <c r="AM2625" s="138"/>
      <c r="AN2625" s="8"/>
      <c r="AO2625" s="8"/>
      <c r="AP2625" s="8"/>
      <c r="AQ2625" s="8"/>
      <c r="AR2625" s="122"/>
      <c r="AS2625" s="139"/>
      <c r="AT2625" s="139"/>
      <c r="AU2625" s="139"/>
      <c r="AV2625" s="139"/>
      <c r="AW2625" s="140"/>
      <c r="AX2625" s="8"/>
      <c r="AY2625" s="8"/>
      <c r="AZ2625" s="8"/>
      <c r="BA2625" s="8"/>
      <c r="BB2625" s="122"/>
      <c r="BC2625" s="141"/>
      <c r="BD2625" s="141"/>
      <c r="BE2625" s="141"/>
      <c r="BF2625" s="141"/>
      <c r="BG2625" s="142"/>
      <c r="BH2625" s="8"/>
      <c r="BI2625" s="8"/>
      <c r="BJ2625" s="8"/>
      <c r="BK2625" s="8"/>
      <c r="BL2625" s="122"/>
      <c r="BM2625" s="143"/>
      <c r="BN2625" s="143"/>
      <c r="BO2625" s="143"/>
      <c r="BP2625" s="143"/>
      <c r="BQ2625" s="144"/>
      <c r="BR2625" s="8"/>
      <c r="BS2625" s="8"/>
      <c r="BT2625" s="8"/>
      <c r="BU2625" s="8"/>
      <c r="BV2625" s="122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18" t="s">
        <v>5</v>
      </c>
      <c r="H2626" s="3">
        <v>2024</v>
      </c>
      <c r="I2626" s="20" t="s">
        <v>286</v>
      </c>
      <c r="J2626" s="185" t="s">
        <v>343</v>
      </c>
      <c r="K2626" s="185" t="s">
        <v>339</v>
      </c>
      <c r="L2626" s="187">
        <f t="shared" si="83"/>
        <v>0</v>
      </c>
      <c r="M2626" s="187">
        <f t="shared" si="84"/>
        <v>0</v>
      </c>
      <c r="N2626" s="186"/>
      <c r="O2626" s="53"/>
      <c r="P2626" s="53"/>
      <c r="Q2626" s="53"/>
      <c r="R2626" s="53"/>
      <c r="S2626" s="54"/>
      <c r="T2626" s="8"/>
      <c r="U2626" s="8"/>
      <c r="V2626" s="8"/>
      <c r="W2626" s="8"/>
      <c r="X2626" s="122"/>
      <c r="Y2626" s="135"/>
      <c r="Z2626" s="135"/>
      <c r="AA2626" s="135"/>
      <c r="AB2626" s="135"/>
      <c r="AC2626" s="136"/>
      <c r="AD2626" s="8"/>
      <c r="AE2626" s="8"/>
      <c r="AF2626" s="8"/>
      <c r="AG2626" s="8"/>
      <c r="AH2626" s="122"/>
      <c r="AI2626" s="137"/>
      <c r="AJ2626" s="137"/>
      <c r="AK2626" s="137"/>
      <c r="AL2626" s="137"/>
      <c r="AM2626" s="138"/>
      <c r="AN2626" s="8"/>
      <c r="AO2626" s="8"/>
      <c r="AP2626" s="8"/>
      <c r="AQ2626" s="8"/>
      <c r="AR2626" s="122"/>
      <c r="AS2626" s="139"/>
      <c r="AT2626" s="139"/>
      <c r="AU2626" s="139"/>
      <c r="AV2626" s="139"/>
      <c r="AW2626" s="140"/>
      <c r="AX2626" s="8"/>
      <c r="AY2626" s="8"/>
      <c r="AZ2626" s="8"/>
      <c r="BA2626" s="8"/>
      <c r="BB2626" s="122"/>
      <c r="BC2626" s="141"/>
      <c r="BD2626" s="141"/>
      <c r="BE2626" s="141"/>
      <c r="BF2626" s="141"/>
      <c r="BG2626" s="142"/>
      <c r="BH2626" s="8"/>
      <c r="BI2626" s="8"/>
      <c r="BJ2626" s="8"/>
      <c r="BK2626" s="8"/>
      <c r="BL2626" s="122"/>
      <c r="BM2626" s="143"/>
      <c r="BN2626" s="143"/>
      <c r="BO2626" s="143"/>
      <c r="BP2626" s="143"/>
      <c r="BQ2626" s="144"/>
      <c r="BR2626" s="8"/>
      <c r="BS2626" s="8"/>
      <c r="BT2626" s="8"/>
      <c r="BU2626" s="8"/>
      <c r="BV2626" s="122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18" t="s">
        <v>5</v>
      </c>
      <c r="H2627" s="3">
        <v>2024</v>
      </c>
      <c r="I2627" s="20" t="s">
        <v>288</v>
      </c>
      <c r="J2627" s="185" t="s">
        <v>344</v>
      </c>
      <c r="K2627" s="185" t="s">
        <v>318</v>
      </c>
      <c r="L2627" s="187">
        <f t="shared" si="83"/>
        <v>0</v>
      </c>
      <c r="M2627" s="187">
        <f t="shared" si="84"/>
        <v>0</v>
      </c>
      <c r="N2627" s="186"/>
      <c r="O2627" s="53"/>
      <c r="P2627" s="53"/>
      <c r="Q2627" s="53"/>
      <c r="R2627" s="53"/>
      <c r="S2627" s="54"/>
      <c r="T2627" s="8"/>
      <c r="U2627" s="8"/>
      <c r="V2627" s="8"/>
      <c r="W2627" s="8"/>
      <c r="X2627" s="122"/>
      <c r="Y2627" s="135"/>
      <c r="Z2627" s="135"/>
      <c r="AA2627" s="135"/>
      <c r="AB2627" s="135"/>
      <c r="AC2627" s="136"/>
      <c r="AD2627" s="8"/>
      <c r="AE2627" s="8"/>
      <c r="AF2627" s="8"/>
      <c r="AG2627" s="8"/>
      <c r="AH2627" s="122"/>
      <c r="AI2627" s="137"/>
      <c r="AJ2627" s="137"/>
      <c r="AK2627" s="137"/>
      <c r="AL2627" s="137"/>
      <c r="AM2627" s="138"/>
      <c r="AN2627" s="8"/>
      <c r="AO2627" s="8"/>
      <c r="AP2627" s="8"/>
      <c r="AQ2627" s="8"/>
      <c r="AR2627" s="122"/>
      <c r="AS2627" s="139"/>
      <c r="AT2627" s="139"/>
      <c r="AU2627" s="139"/>
      <c r="AV2627" s="139"/>
      <c r="AW2627" s="140"/>
      <c r="AX2627" s="8"/>
      <c r="AY2627" s="8"/>
      <c r="AZ2627" s="8"/>
      <c r="BA2627" s="8"/>
      <c r="BB2627" s="122"/>
      <c r="BC2627" s="141"/>
      <c r="BD2627" s="141"/>
      <c r="BE2627" s="141"/>
      <c r="BF2627" s="141"/>
      <c r="BG2627" s="142"/>
      <c r="BH2627" s="8"/>
      <c r="BI2627" s="8"/>
      <c r="BJ2627" s="8"/>
      <c r="BK2627" s="8"/>
      <c r="BL2627" s="122"/>
      <c r="BM2627" s="143"/>
      <c r="BN2627" s="143"/>
      <c r="BO2627" s="143"/>
      <c r="BP2627" s="143"/>
      <c r="BQ2627" s="144"/>
      <c r="BR2627" s="8"/>
      <c r="BS2627" s="8"/>
      <c r="BT2627" s="8"/>
      <c r="BU2627" s="8"/>
      <c r="BV2627" s="122"/>
    </row>
    <row r="2628" spans="1:74" hidden="1" x14ac:dyDescent="0.3">
      <c r="A2628" s="2" t="s">
        <v>76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18" t="s">
        <v>5</v>
      </c>
      <c r="H2628" s="3">
        <v>2024</v>
      </c>
      <c r="I2628" s="20" t="s">
        <v>288</v>
      </c>
      <c r="J2628" s="184" t="s">
        <v>351</v>
      </c>
      <c r="K2628" s="184" t="s">
        <v>318</v>
      </c>
      <c r="L2628" s="187">
        <f t="shared" si="83"/>
        <v>0</v>
      </c>
      <c r="M2628" s="187">
        <f t="shared" si="84"/>
        <v>0</v>
      </c>
      <c r="N2628" s="186"/>
      <c r="O2628" s="53"/>
      <c r="P2628" s="53"/>
      <c r="Q2628" s="53"/>
      <c r="R2628" s="53"/>
      <c r="S2628" s="54"/>
      <c r="T2628" s="8"/>
      <c r="U2628" s="8"/>
      <c r="V2628" s="8"/>
      <c r="W2628" s="8"/>
      <c r="X2628" s="122"/>
      <c r="Y2628" s="135"/>
      <c r="Z2628" s="135"/>
      <c r="AA2628" s="135"/>
      <c r="AB2628" s="135"/>
      <c r="AC2628" s="136"/>
      <c r="AD2628" s="8"/>
      <c r="AE2628" s="8"/>
      <c r="AF2628" s="8"/>
      <c r="AG2628" s="8"/>
      <c r="AH2628" s="122"/>
      <c r="AI2628" s="137"/>
      <c r="AJ2628" s="137"/>
      <c r="AK2628" s="137"/>
      <c r="AL2628" s="137"/>
      <c r="AM2628" s="138"/>
      <c r="AN2628" s="8"/>
      <c r="AO2628" s="8"/>
      <c r="AP2628" s="8"/>
      <c r="AQ2628" s="8"/>
      <c r="AR2628" s="122"/>
      <c r="AS2628" s="139"/>
      <c r="AT2628" s="139"/>
      <c r="AU2628" s="139"/>
      <c r="AV2628" s="139"/>
      <c r="AW2628" s="140"/>
      <c r="AX2628" s="8"/>
      <c r="AY2628" s="8"/>
      <c r="AZ2628" s="8"/>
      <c r="BA2628" s="8"/>
      <c r="BB2628" s="122"/>
      <c r="BC2628" s="141"/>
      <c r="BD2628" s="141"/>
      <c r="BE2628" s="141"/>
      <c r="BF2628" s="141"/>
      <c r="BG2628" s="142"/>
      <c r="BH2628" s="8"/>
      <c r="BI2628" s="8"/>
      <c r="BJ2628" s="8"/>
      <c r="BK2628" s="8"/>
      <c r="BL2628" s="122"/>
      <c r="BM2628" s="143"/>
      <c r="BN2628" s="143"/>
      <c r="BO2628" s="143"/>
      <c r="BP2628" s="143"/>
      <c r="BQ2628" s="144"/>
      <c r="BR2628" s="8"/>
      <c r="BS2628" s="8"/>
      <c r="BT2628" s="8"/>
      <c r="BU2628" s="8"/>
      <c r="BV2628" s="122"/>
    </row>
    <row r="2629" spans="1:74" ht="28.8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18" t="s">
        <v>5</v>
      </c>
      <c r="H2629" s="3">
        <v>2024</v>
      </c>
      <c r="I2629" s="20" t="s">
        <v>288</v>
      </c>
      <c r="J2629" s="184" t="s">
        <v>352</v>
      </c>
      <c r="K2629" s="184" t="s">
        <v>321</v>
      </c>
      <c r="L2629" s="187">
        <f t="shared" si="83"/>
        <v>0</v>
      </c>
      <c r="M2629" s="187">
        <f t="shared" si="84"/>
        <v>0</v>
      </c>
      <c r="N2629" s="186"/>
      <c r="O2629" s="33"/>
      <c r="P2629" s="33"/>
      <c r="Q2629" s="33"/>
      <c r="R2629" s="33"/>
      <c r="S2629" s="42"/>
      <c r="T2629" s="2"/>
      <c r="U2629" s="2"/>
      <c r="V2629" s="2"/>
      <c r="W2629" s="2"/>
      <c r="X2629" s="55"/>
      <c r="Y2629" s="62"/>
      <c r="Z2629" s="62"/>
      <c r="AA2629" s="62"/>
      <c r="AB2629" s="62"/>
      <c r="AC2629" s="68"/>
      <c r="AD2629" s="2"/>
      <c r="AE2629" s="2"/>
      <c r="AF2629" s="2"/>
      <c r="AG2629" s="2"/>
      <c r="AH2629" s="55"/>
      <c r="AI2629" s="72"/>
      <c r="AJ2629" s="72"/>
      <c r="AK2629" s="72"/>
      <c r="AL2629" s="72"/>
      <c r="AM2629" s="80"/>
      <c r="AN2629" s="2"/>
      <c r="AO2629" s="2"/>
      <c r="AP2629" s="2"/>
      <c r="AQ2629" s="2"/>
      <c r="AR2629" s="55"/>
      <c r="AS2629" s="85"/>
      <c r="AT2629" s="85"/>
      <c r="AU2629" s="85"/>
      <c r="AV2629" s="85"/>
      <c r="AW2629" s="100"/>
      <c r="AX2629" s="2"/>
      <c r="AY2629" s="2"/>
      <c r="AZ2629" s="2"/>
      <c r="BA2629" s="2"/>
      <c r="BB2629" s="55"/>
      <c r="BC2629" s="105"/>
      <c r="BD2629" s="105"/>
      <c r="BE2629" s="105"/>
      <c r="BF2629" s="105"/>
      <c r="BG2629" s="109"/>
      <c r="BH2629" s="2"/>
      <c r="BI2629" s="2"/>
      <c r="BJ2629" s="2"/>
      <c r="BK2629" s="2"/>
      <c r="BL2629" s="55"/>
      <c r="BM2629" s="48"/>
      <c r="BN2629" s="48"/>
      <c r="BO2629" s="48"/>
      <c r="BP2629" s="48"/>
      <c r="BQ2629" s="117"/>
      <c r="BR2629" s="2"/>
      <c r="BS2629" s="2"/>
      <c r="BT2629" s="2"/>
      <c r="BU2629" s="2"/>
      <c r="BV2629" s="55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18" t="s">
        <v>5</v>
      </c>
      <c r="H2630" s="3">
        <v>2024</v>
      </c>
      <c r="I2630" s="20" t="s">
        <v>288</v>
      </c>
      <c r="J2630" s="184" t="s">
        <v>345</v>
      </c>
      <c r="K2630" s="184" t="s">
        <v>318</v>
      </c>
      <c r="L2630" s="187">
        <f t="shared" ref="L2630:L2693" si="85">SUM(R2630,W2630,AB2630,AG2630,AL2630,AQ2630,AV2630,BA2630,BF2630,BK2630,BP2630,BU2630)</f>
        <v>0</v>
      </c>
      <c r="M2630" s="187">
        <f t="shared" ref="M2630:M2693" si="86">SUM(S2630,X2630,AC2630,AH2630,AM2630,AR2630,AW2630,BB2630,BG2630,BL2630,BQ2630,BV2630)</f>
        <v>0</v>
      </c>
      <c r="N2630" s="186"/>
      <c r="O2630" s="34"/>
      <c r="P2630" s="33"/>
      <c r="Q2630" s="33"/>
      <c r="R2630" s="33"/>
      <c r="S2630" s="42"/>
      <c r="T2630" s="3"/>
      <c r="U2630" s="2"/>
      <c r="V2630" s="2"/>
      <c r="W2630" s="2"/>
      <c r="X2630" s="55"/>
      <c r="Y2630" s="64"/>
      <c r="Z2630" s="62"/>
      <c r="AA2630" s="62"/>
      <c r="AB2630" s="62"/>
      <c r="AC2630" s="68"/>
      <c r="AD2630" s="3"/>
      <c r="AE2630" s="2"/>
      <c r="AF2630" s="2"/>
      <c r="AG2630" s="2"/>
      <c r="AH2630" s="55"/>
      <c r="AI2630" s="73"/>
      <c r="AJ2630" s="72"/>
      <c r="AK2630" s="72"/>
      <c r="AL2630" s="72"/>
      <c r="AM2630" s="80"/>
      <c r="AN2630" s="3"/>
      <c r="AO2630" s="2"/>
      <c r="AP2630" s="2"/>
      <c r="AQ2630" s="2"/>
      <c r="AR2630" s="55"/>
      <c r="AS2630" s="86"/>
      <c r="AT2630" s="85"/>
      <c r="AU2630" s="85"/>
      <c r="AV2630" s="85"/>
      <c r="AW2630" s="100"/>
      <c r="AX2630" s="3"/>
      <c r="AY2630" s="2"/>
      <c r="AZ2630" s="2"/>
      <c r="BA2630" s="2"/>
      <c r="BB2630" s="55"/>
      <c r="BC2630" s="106"/>
      <c r="BD2630" s="105"/>
      <c r="BE2630" s="105"/>
      <c r="BF2630" s="105"/>
      <c r="BG2630" s="109"/>
      <c r="BH2630" s="3"/>
      <c r="BI2630" s="2"/>
      <c r="BJ2630" s="2"/>
      <c r="BK2630" s="2"/>
      <c r="BL2630" s="55"/>
      <c r="BM2630" s="49"/>
      <c r="BN2630" s="48"/>
      <c r="BO2630" s="48"/>
      <c r="BP2630" s="48"/>
      <c r="BQ2630" s="117"/>
      <c r="BR2630" s="3"/>
      <c r="BS2630" s="2"/>
      <c r="BT2630" s="2"/>
      <c r="BU2630" s="2"/>
      <c r="BV2630" s="55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18" t="s">
        <v>5</v>
      </c>
      <c r="H2631" s="3">
        <v>2024</v>
      </c>
      <c r="I2631" s="20" t="s">
        <v>289</v>
      </c>
      <c r="J2631" s="184" t="s">
        <v>268</v>
      </c>
      <c r="K2631" s="184" t="s">
        <v>318</v>
      </c>
      <c r="L2631" s="187">
        <f t="shared" si="85"/>
        <v>0</v>
      </c>
      <c r="M2631" s="187">
        <f t="shared" si="86"/>
        <v>0</v>
      </c>
      <c r="N2631" s="186"/>
      <c r="O2631" s="33"/>
      <c r="P2631" s="33"/>
      <c r="Q2631" s="33"/>
      <c r="R2631" s="33"/>
      <c r="S2631" s="42"/>
      <c r="T2631" s="2"/>
      <c r="U2631" s="2"/>
      <c r="V2631" s="2"/>
      <c r="W2631" s="2"/>
      <c r="X2631" s="55"/>
      <c r="Y2631" s="62"/>
      <c r="Z2631" s="62"/>
      <c r="AA2631" s="62"/>
      <c r="AB2631" s="62"/>
      <c r="AC2631" s="68"/>
      <c r="AD2631" s="2"/>
      <c r="AE2631" s="2"/>
      <c r="AF2631" s="2"/>
      <c r="AG2631" s="2"/>
      <c r="AH2631" s="55"/>
      <c r="AI2631" s="72"/>
      <c r="AJ2631" s="72"/>
      <c r="AK2631" s="72"/>
      <c r="AL2631" s="72"/>
      <c r="AM2631" s="80"/>
      <c r="AN2631" s="2"/>
      <c r="AO2631" s="2"/>
      <c r="AP2631" s="2"/>
      <c r="AQ2631" s="2"/>
      <c r="AR2631" s="55"/>
      <c r="AS2631" s="85"/>
      <c r="AT2631" s="85"/>
      <c r="AU2631" s="85"/>
      <c r="AV2631" s="85"/>
      <c r="AW2631" s="100"/>
      <c r="AX2631" s="2"/>
      <c r="AY2631" s="2"/>
      <c r="AZ2631" s="2"/>
      <c r="BA2631" s="2"/>
      <c r="BB2631" s="55"/>
      <c r="BC2631" s="105"/>
      <c r="BD2631" s="105"/>
      <c r="BE2631" s="105"/>
      <c r="BF2631" s="105"/>
      <c r="BG2631" s="109"/>
      <c r="BH2631" s="2"/>
      <c r="BI2631" s="2"/>
      <c r="BJ2631" s="2"/>
      <c r="BK2631" s="2"/>
      <c r="BL2631" s="55"/>
      <c r="BM2631" s="48"/>
      <c r="BN2631" s="48"/>
      <c r="BO2631" s="48"/>
      <c r="BP2631" s="48"/>
      <c r="BQ2631" s="117"/>
      <c r="BR2631" s="2"/>
      <c r="BS2631" s="2"/>
      <c r="BT2631" s="2"/>
      <c r="BU2631" s="2"/>
      <c r="BV2631" s="55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18" t="s">
        <v>5</v>
      </c>
      <c r="H2632" s="3">
        <v>2024</v>
      </c>
      <c r="I2632" s="20" t="s">
        <v>289</v>
      </c>
      <c r="J2632" s="184" t="s">
        <v>292</v>
      </c>
      <c r="K2632" s="184" t="s">
        <v>318</v>
      </c>
      <c r="L2632" s="187">
        <f t="shared" si="85"/>
        <v>0</v>
      </c>
      <c r="M2632" s="187">
        <f t="shared" si="86"/>
        <v>0</v>
      </c>
      <c r="N2632" s="186"/>
      <c r="O2632" s="33"/>
      <c r="P2632" s="33"/>
      <c r="Q2632" s="33"/>
      <c r="R2632" s="33"/>
      <c r="S2632" s="42"/>
      <c r="T2632" s="2"/>
      <c r="U2632" s="2"/>
      <c r="V2632" s="2"/>
      <c r="W2632" s="2"/>
      <c r="X2632" s="55"/>
      <c r="Y2632" s="62"/>
      <c r="Z2632" s="62"/>
      <c r="AA2632" s="62"/>
      <c r="AB2632" s="62"/>
      <c r="AC2632" s="68"/>
      <c r="AD2632" s="2"/>
      <c r="AE2632" s="2"/>
      <c r="AF2632" s="2"/>
      <c r="AG2632" s="2"/>
      <c r="AH2632" s="55"/>
      <c r="AI2632" s="72"/>
      <c r="AJ2632" s="72"/>
      <c r="AK2632" s="72"/>
      <c r="AL2632" s="72"/>
      <c r="AM2632" s="80"/>
      <c r="AN2632" s="2"/>
      <c r="AO2632" s="2"/>
      <c r="AP2632" s="2"/>
      <c r="AQ2632" s="2"/>
      <c r="AR2632" s="55"/>
      <c r="AS2632" s="85"/>
      <c r="AT2632" s="85"/>
      <c r="AU2632" s="85"/>
      <c r="AV2632" s="85"/>
      <c r="AW2632" s="100"/>
      <c r="AX2632" s="2"/>
      <c r="AY2632" s="2"/>
      <c r="AZ2632" s="2"/>
      <c r="BA2632" s="2"/>
      <c r="BB2632" s="55"/>
      <c r="BC2632" s="105"/>
      <c r="BD2632" s="105"/>
      <c r="BE2632" s="105"/>
      <c r="BF2632" s="105"/>
      <c r="BG2632" s="109"/>
      <c r="BH2632" s="2"/>
      <c r="BI2632" s="2"/>
      <c r="BJ2632" s="2"/>
      <c r="BK2632" s="2"/>
      <c r="BL2632" s="55"/>
      <c r="BM2632" s="48"/>
      <c r="BN2632" s="48"/>
      <c r="BO2632" s="48"/>
      <c r="BP2632" s="48"/>
      <c r="BQ2632" s="117"/>
      <c r="BR2632" s="2"/>
      <c r="BS2632" s="2"/>
      <c r="BT2632" s="2"/>
      <c r="BU2632" s="2"/>
      <c r="BV2632" s="55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18" t="s">
        <v>5</v>
      </c>
      <c r="H2633" s="3">
        <v>2024</v>
      </c>
      <c r="I2633" s="20" t="s">
        <v>285</v>
      </c>
      <c r="J2633" s="184" t="s">
        <v>293</v>
      </c>
      <c r="K2633" s="184" t="s">
        <v>318</v>
      </c>
      <c r="L2633" s="187">
        <f t="shared" si="85"/>
        <v>0</v>
      </c>
      <c r="M2633" s="187">
        <f t="shared" si="86"/>
        <v>0</v>
      </c>
      <c r="N2633" s="186"/>
      <c r="O2633" s="33"/>
      <c r="P2633" s="33"/>
      <c r="Q2633" s="33"/>
      <c r="R2633" s="34"/>
      <c r="S2633" s="41"/>
      <c r="T2633" s="2"/>
      <c r="U2633" s="2"/>
      <c r="V2633" s="2"/>
      <c r="W2633" s="3"/>
      <c r="X2633" s="56"/>
      <c r="Y2633" s="62"/>
      <c r="Z2633" s="62"/>
      <c r="AA2633" s="62"/>
      <c r="AB2633" s="64"/>
      <c r="AC2633" s="69"/>
      <c r="AD2633" s="2"/>
      <c r="AE2633" s="2"/>
      <c r="AF2633" s="2"/>
      <c r="AG2633" s="3"/>
      <c r="AH2633" s="56"/>
      <c r="AI2633" s="72"/>
      <c r="AJ2633" s="72"/>
      <c r="AK2633" s="72"/>
      <c r="AL2633" s="73"/>
      <c r="AM2633" s="81"/>
      <c r="AN2633" s="2"/>
      <c r="AO2633" s="2"/>
      <c r="AP2633" s="2"/>
      <c r="AQ2633" s="3"/>
      <c r="AR2633" s="56"/>
      <c r="AS2633" s="85"/>
      <c r="AT2633" s="85"/>
      <c r="AU2633" s="85"/>
      <c r="AV2633" s="86"/>
      <c r="AW2633" s="101"/>
      <c r="AX2633" s="2"/>
      <c r="AY2633" s="2"/>
      <c r="AZ2633" s="2"/>
      <c r="BA2633" s="3"/>
      <c r="BB2633" s="56"/>
      <c r="BC2633" s="105"/>
      <c r="BD2633" s="105"/>
      <c r="BE2633" s="105"/>
      <c r="BF2633" s="106"/>
      <c r="BG2633" s="110"/>
      <c r="BH2633" s="2"/>
      <c r="BI2633" s="2"/>
      <c r="BJ2633" s="2"/>
      <c r="BK2633" s="3"/>
      <c r="BL2633" s="56"/>
      <c r="BM2633" s="48"/>
      <c r="BN2633" s="48"/>
      <c r="BO2633" s="48"/>
      <c r="BP2633" s="49"/>
      <c r="BQ2633" s="118"/>
      <c r="BR2633" s="2"/>
      <c r="BS2633" s="2"/>
      <c r="BT2633" s="2"/>
      <c r="BU2633" s="3"/>
      <c r="BV2633" s="56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18" t="s">
        <v>5</v>
      </c>
      <c r="H2634" s="3">
        <v>2024</v>
      </c>
      <c r="I2634" s="20" t="s">
        <v>287</v>
      </c>
      <c r="J2634" s="184" t="s">
        <v>269</v>
      </c>
      <c r="K2634" s="184" t="s">
        <v>320</v>
      </c>
      <c r="L2634" s="187">
        <f t="shared" si="85"/>
        <v>0</v>
      </c>
      <c r="M2634" s="187">
        <f t="shared" si="86"/>
        <v>0</v>
      </c>
      <c r="N2634" s="186"/>
      <c r="O2634" s="33"/>
      <c r="P2634" s="33"/>
      <c r="Q2634" s="33"/>
      <c r="R2634" s="33"/>
      <c r="S2634" s="42"/>
      <c r="T2634" s="2"/>
      <c r="U2634" s="2"/>
      <c r="V2634" s="2"/>
      <c r="W2634" s="2"/>
      <c r="X2634" s="55"/>
      <c r="Y2634" s="62"/>
      <c r="Z2634" s="62"/>
      <c r="AA2634" s="62"/>
      <c r="AB2634" s="64"/>
      <c r="AC2634" s="68"/>
      <c r="AD2634" s="2"/>
      <c r="AE2634" s="2"/>
      <c r="AF2634" s="2"/>
      <c r="AG2634" s="2"/>
      <c r="AH2634" s="55"/>
      <c r="AI2634" s="72"/>
      <c r="AJ2634" s="72"/>
      <c r="AK2634" s="72"/>
      <c r="AL2634" s="72"/>
      <c r="AM2634" s="80"/>
      <c r="AN2634" s="2"/>
      <c r="AO2634" s="2"/>
      <c r="AP2634" s="2"/>
      <c r="AQ2634" s="2"/>
      <c r="AR2634" s="55"/>
      <c r="AS2634" s="85"/>
      <c r="AT2634" s="85"/>
      <c r="AU2634" s="85"/>
      <c r="AV2634" s="85"/>
      <c r="AW2634" s="100"/>
      <c r="AX2634" s="2"/>
      <c r="AY2634" s="2"/>
      <c r="AZ2634" s="2"/>
      <c r="BA2634" s="2"/>
      <c r="BB2634" s="55"/>
      <c r="BC2634" s="105"/>
      <c r="BD2634" s="105"/>
      <c r="BE2634" s="105"/>
      <c r="BF2634" s="105"/>
      <c r="BG2634" s="109"/>
      <c r="BH2634" s="2"/>
      <c r="BI2634" s="2"/>
      <c r="BJ2634" s="2"/>
      <c r="BK2634" s="2"/>
      <c r="BL2634" s="55"/>
      <c r="BM2634" s="48"/>
      <c r="BN2634" s="48"/>
      <c r="BO2634" s="48"/>
      <c r="BP2634" s="48"/>
      <c r="BQ2634" s="117"/>
      <c r="BR2634" s="2"/>
      <c r="BS2634" s="2"/>
      <c r="BT2634" s="2"/>
      <c r="BU2634" s="2"/>
      <c r="BV2634" s="55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18" t="s">
        <v>5</v>
      </c>
      <c r="H2635" s="3">
        <v>2024</v>
      </c>
      <c r="I2635" s="20" t="s">
        <v>287</v>
      </c>
      <c r="J2635" s="184" t="s">
        <v>270</v>
      </c>
      <c r="K2635" s="184" t="s">
        <v>320</v>
      </c>
      <c r="L2635" s="187">
        <f t="shared" si="85"/>
        <v>0</v>
      </c>
      <c r="M2635" s="187">
        <f t="shared" si="86"/>
        <v>0</v>
      </c>
      <c r="N2635" s="186"/>
      <c r="O2635" s="33"/>
      <c r="P2635" s="33"/>
      <c r="Q2635" s="33"/>
      <c r="R2635" s="33"/>
      <c r="S2635" s="42"/>
      <c r="T2635" s="2"/>
      <c r="U2635" s="2"/>
      <c r="V2635" s="2"/>
      <c r="W2635" s="2"/>
      <c r="X2635" s="55"/>
      <c r="Y2635" s="62"/>
      <c r="Z2635" s="62"/>
      <c r="AA2635" s="62"/>
      <c r="AB2635" s="62"/>
      <c r="AC2635" s="68"/>
      <c r="AD2635" s="2"/>
      <c r="AE2635" s="2"/>
      <c r="AF2635" s="2"/>
      <c r="AG2635" s="2"/>
      <c r="AH2635" s="55"/>
      <c r="AI2635" s="72"/>
      <c r="AJ2635" s="72"/>
      <c r="AK2635" s="72"/>
      <c r="AL2635" s="72"/>
      <c r="AM2635" s="80"/>
      <c r="AN2635" s="2"/>
      <c r="AO2635" s="2"/>
      <c r="AP2635" s="2"/>
      <c r="AQ2635" s="2"/>
      <c r="AR2635" s="55"/>
      <c r="AS2635" s="85"/>
      <c r="AT2635" s="85"/>
      <c r="AU2635" s="85"/>
      <c r="AV2635" s="85"/>
      <c r="AW2635" s="100"/>
      <c r="AX2635" s="2"/>
      <c r="AY2635" s="2"/>
      <c r="AZ2635" s="2"/>
      <c r="BA2635" s="2"/>
      <c r="BB2635" s="55"/>
      <c r="BC2635" s="105"/>
      <c r="BD2635" s="105"/>
      <c r="BE2635" s="105"/>
      <c r="BF2635" s="105"/>
      <c r="BG2635" s="109"/>
      <c r="BH2635" s="2"/>
      <c r="BI2635" s="2"/>
      <c r="BJ2635" s="2"/>
      <c r="BK2635" s="2"/>
      <c r="BL2635" s="55"/>
      <c r="BM2635" s="48"/>
      <c r="BN2635" s="48"/>
      <c r="BO2635" s="48"/>
      <c r="BP2635" s="48"/>
      <c r="BQ2635" s="117"/>
      <c r="BR2635" s="2"/>
      <c r="BS2635" s="2"/>
      <c r="BT2635" s="2"/>
      <c r="BU2635" s="2"/>
      <c r="BV2635" s="55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18" t="s">
        <v>5</v>
      </c>
      <c r="H2636" s="3">
        <v>2024</v>
      </c>
      <c r="I2636" s="20" t="s">
        <v>290</v>
      </c>
      <c r="J2636" s="184" t="s">
        <v>271</v>
      </c>
      <c r="K2636" s="184" t="s">
        <v>321</v>
      </c>
      <c r="L2636" s="187">
        <f t="shared" si="85"/>
        <v>0</v>
      </c>
      <c r="M2636" s="187">
        <f t="shared" si="86"/>
        <v>0</v>
      </c>
      <c r="N2636" s="186"/>
      <c r="O2636" s="33"/>
      <c r="P2636" s="33"/>
      <c r="Q2636" s="33"/>
      <c r="R2636" s="33"/>
      <c r="S2636" s="42"/>
      <c r="T2636" s="2"/>
      <c r="U2636" s="2"/>
      <c r="V2636" s="2"/>
      <c r="W2636" s="2"/>
      <c r="X2636" s="55"/>
      <c r="Y2636" s="62"/>
      <c r="Z2636" s="62"/>
      <c r="AA2636" s="62"/>
      <c r="AB2636" s="62"/>
      <c r="AC2636" s="68"/>
      <c r="AD2636" s="2"/>
      <c r="AE2636" s="2"/>
      <c r="AF2636" s="2"/>
      <c r="AG2636" s="2"/>
      <c r="AH2636" s="55"/>
      <c r="AI2636" s="72"/>
      <c r="AJ2636" s="72"/>
      <c r="AK2636" s="72"/>
      <c r="AL2636" s="72"/>
      <c r="AM2636" s="80"/>
      <c r="AN2636" s="2"/>
      <c r="AO2636" s="2"/>
      <c r="AP2636" s="2"/>
      <c r="AQ2636" s="2"/>
      <c r="AR2636" s="55"/>
      <c r="AS2636" s="85"/>
      <c r="AT2636" s="85"/>
      <c r="AU2636" s="85"/>
      <c r="AV2636" s="85"/>
      <c r="AW2636" s="100"/>
      <c r="AX2636" s="2"/>
      <c r="AY2636" s="2"/>
      <c r="AZ2636" s="2"/>
      <c r="BA2636" s="2"/>
      <c r="BB2636" s="55"/>
      <c r="BC2636" s="105"/>
      <c r="BD2636" s="105"/>
      <c r="BE2636" s="105"/>
      <c r="BF2636" s="105"/>
      <c r="BG2636" s="109"/>
      <c r="BH2636" s="2"/>
      <c r="BI2636" s="2"/>
      <c r="BJ2636" s="2"/>
      <c r="BK2636" s="2"/>
      <c r="BL2636" s="55"/>
      <c r="BM2636" s="48"/>
      <c r="BN2636" s="48"/>
      <c r="BO2636" s="48"/>
      <c r="BP2636" s="48"/>
      <c r="BQ2636" s="117"/>
      <c r="BR2636" s="2"/>
      <c r="BS2636" s="2"/>
      <c r="BT2636" s="2"/>
      <c r="BU2636" s="2"/>
      <c r="BV2636" s="55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18" t="s">
        <v>5</v>
      </c>
      <c r="H2637" s="3">
        <v>2024</v>
      </c>
      <c r="I2637" s="20" t="s">
        <v>284</v>
      </c>
      <c r="J2637" s="184" t="s">
        <v>294</v>
      </c>
      <c r="K2637" s="184" t="s">
        <v>320</v>
      </c>
      <c r="L2637" s="187">
        <f t="shared" si="85"/>
        <v>0</v>
      </c>
      <c r="M2637" s="187">
        <f t="shared" si="86"/>
        <v>0</v>
      </c>
      <c r="N2637" s="186"/>
      <c r="O2637" s="33"/>
      <c r="P2637" s="33"/>
      <c r="Q2637" s="33"/>
      <c r="R2637" s="33"/>
      <c r="S2637" s="42"/>
      <c r="T2637" s="2"/>
      <c r="U2637" s="2"/>
      <c r="V2637" s="2"/>
      <c r="W2637" s="2"/>
      <c r="X2637" s="55"/>
      <c r="Y2637" s="62"/>
      <c r="Z2637" s="62"/>
      <c r="AA2637" s="62"/>
      <c r="AB2637" s="62"/>
      <c r="AC2637" s="68"/>
      <c r="AD2637" s="2"/>
      <c r="AE2637" s="2"/>
      <c r="AF2637" s="2"/>
      <c r="AG2637" s="2"/>
      <c r="AH2637" s="55"/>
      <c r="AI2637" s="72"/>
      <c r="AJ2637" s="72"/>
      <c r="AK2637" s="72"/>
      <c r="AL2637" s="72"/>
      <c r="AM2637" s="80"/>
      <c r="AN2637" s="2"/>
      <c r="AO2637" s="2"/>
      <c r="AP2637" s="2"/>
      <c r="AQ2637" s="2"/>
      <c r="AR2637" s="55"/>
      <c r="AS2637" s="85"/>
      <c r="AT2637" s="85"/>
      <c r="AU2637" s="85"/>
      <c r="AV2637" s="85"/>
      <c r="AW2637" s="100"/>
      <c r="AX2637" s="2"/>
      <c r="AY2637" s="2"/>
      <c r="AZ2637" s="2"/>
      <c r="BA2637" s="2"/>
      <c r="BB2637" s="55"/>
      <c r="BC2637" s="105"/>
      <c r="BD2637" s="105"/>
      <c r="BE2637" s="105"/>
      <c r="BF2637" s="105"/>
      <c r="BG2637" s="109"/>
      <c r="BH2637" s="2"/>
      <c r="BI2637" s="2"/>
      <c r="BJ2637" s="2"/>
      <c r="BK2637" s="2"/>
      <c r="BL2637" s="55"/>
      <c r="BM2637" s="48"/>
      <c r="BN2637" s="48"/>
      <c r="BO2637" s="48"/>
      <c r="BP2637" s="48"/>
      <c r="BQ2637" s="117"/>
      <c r="BR2637" s="2"/>
      <c r="BS2637" s="2"/>
      <c r="BT2637" s="2"/>
      <c r="BU2637" s="2"/>
      <c r="BV2637" s="55"/>
    </row>
    <row r="2638" spans="1:74" ht="28.8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18" t="s">
        <v>5</v>
      </c>
      <c r="H2638" s="3">
        <v>2024</v>
      </c>
      <c r="I2638" s="20" t="s">
        <v>284</v>
      </c>
      <c r="J2638" s="184" t="s">
        <v>346</v>
      </c>
      <c r="K2638" s="184" t="s">
        <v>320</v>
      </c>
      <c r="L2638" s="187">
        <f t="shared" si="85"/>
        <v>0</v>
      </c>
      <c r="M2638" s="187">
        <f t="shared" si="86"/>
        <v>0</v>
      </c>
      <c r="N2638" s="186"/>
      <c r="O2638" s="33"/>
      <c r="P2638" s="33"/>
      <c r="Q2638" s="33"/>
      <c r="R2638" s="33"/>
      <c r="S2638" s="42"/>
      <c r="T2638" s="2"/>
      <c r="U2638" s="2"/>
      <c r="V2638" s="2"/>
      <c r="W2638" s="2"/>
      <c r="X2638" s="55"/>
      <c r="Y2638" s="62"/>
      <c r="Z2638" s="62"/>
      <c r="AA2638" s="62"/>
      <c r="AB2638" s="62"/>
      <c r="AC2638" s="68"/>
      <c r="AD2638" s="2"/>
      <c r="AE2638" s="2"/>
      <c r="AF2638" s="2"/>
      <c r="AG2638" s="2"/>
      <c r="AH2638" s="55"/>
      <c r="AI2638" s="72"/>
      <c r="AJ2638" s="72"/>
      <c r="AK2638" s="72"/>
      <c r="AL2638" s="72"/>
      <c r="AM2638" s="80"/>
      <c r="AN2638" s="2"/>
      <c r="AO2638" s="2"/>
      <c r="AP2638" s="2"/>
      <c r="AQ2638" s="2"/>
      <c r="AR2638" s="55"/>
      <c r="AS2638" s="85"/>
      <c r="AT2638" s="85"/>
      <c r="AU2638" s="85"/>
      <c r="AV2638" s="85"/>
      <c r="AW2638" s="100"/>
      <c r="AX2638" s="2"/>
      <c r="AY2638" s="2"/>
      <c r="AZ2638" s="2"/>
      <c r="BA2638" s="2"/>
      <c r="BB2638" s="55"/>
      <c r="BC2638" s="105"/>
      <c r="BD2638" s="105"/>
      <c r="BE2638" s="105"/>
      <c r="BF2638" s="105"/>
      <c r="BG2638" s="109"/>
      <c r="BH2638" s="2"/>
      <c r="BI2638" s="2"/>
      <c r="BJ2638" s="2"/>
      <c r="BK2638" s="2"/>
      <c r="BL2638" s="55"/>
      <c r="BM2638" s="48"/>
      <c r="BN2638" s="48"/>
      <c r="BO2638" s="48"/>
      <c r="BP2638" s="48"/>
      <c r="BQ2638" s="117"/>
      <c r="BR2638" s="2"/>
      <c r="BS2638" s="2"/>
      <c r="BT2638" s="2"/>
      <c r="BU2638" s="2"/>
      <c r="BV2638" s="55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18" t="s">
        <v>5</v>
      </c>
      <c r="H2639" s="3">
        <v>2024</v>
      </c>
      <c r="I2639" s="20" t="s">
        <v>284</v>
      </c>
      <c r="J2639" s="184" t="s">
        <v>295</v>
      </c>
      <c r="K2639" s="184" t="s">
        <v>320</v>
      </c>
      <c r="L2639" s="187">
        <f t="shared" si="85"/>
        <v>0</v>
      </c>
      <c r="M2639" s="187">
        <f t="shared" si="86"/>
        <v>0</v>
      </c>
      <c r="N2639" s="186"/>
      <c r="O2639" s="33"/>
      <c r="P2639" s="33"/>
      <c r="Q2639" s="33"/>
      <c r="R2639" s="33"/>
      <c r="S2639" s="42"/>
      <c r="T2639" s="2"/>
      <c r="U2639" s="2"/>
      <c r="V2639" s="2"/>
      <c r="W2639" s="2"/>
      <c r="X2639" s="55"/>
      <c r="Y2639" s="62"/>
      <c r="Z2639" s="62"/>
      <c r="AA2639" s="62"/>
      <c r="AB2639" s="62"/>
      <c r="AC2639" s="68"/>
      <c r="AD2639" s="2"/>
      <c r="AE2639" s="2"/>
      <c r="AF2639" s="2"/>
      <c r="AG2639" s="2"/>
      <c r="AH2639" s="55"/>
      <c r="AI2639" s="72"/>
      <c r="AJ2639" s="72"/>
      <c r="AK2639" s="72"/>
      <c r="AL2639" s="72"/>
      <c r="AM2639" s="80"/>
      <c r="AN2639" s="2"/>
      <c r="AO2639" s="2"/>
      <c r="AP2639" s="2"/>
      <c r="AQ2639" s="2"/>
      <c r="AR2639" s="55"/>
      <c r="AS2639" s="85"/>
      <c r="AT2639" s="85"/>
      <c r="AU2639" s="85"/>
      <c r="AV2639" s="85"/>
      <c r="AW2639" s="100"/>
      <c r="AX2639" s="2"/>
      <c r="AY2639" s="2"/>
      <c r="AZ2639" s="2"/>
      <c r="BA2639" s="2"/>
      <c r="BB2639" s="55"/>
      <c r="BC2639" s="105"/>
      <c r="BD2639" s="105"/>
      <c r="BE2639" s="105"/>
      <c r="BF2639" s="105"/>
      <c r="BG2639" s="109"/>
      <c r="BH2639" s="2"/>
      <c r="BI2639" s="2"/>
      <c r="BJ2639" s="2"/>
      <c r="BK2639" s="2"/>
      <c r="BL2639" s="55"/>
      <c r="BM2639" s="48"/>
      <c r="BN2639" s="48"/>
      <c r="BO2639" s="48"/>
      <c r="BP2639" s="48"/>
      <c r="BQ2639" s="117"/>
      <c r="BR2639" s="2"/>
      <c r="BS2639" s="2"/>
      <c r="BT2639" s="2"/>
      <c r="BU2639" s="2"/>
      <c r="BV2639" s="55"/>
    </row>
    <row r="2640" spans="1:74" ht="28.8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18" t="s">
        <v>5</v>
      </c>
      <c r="H2640" s="3">
        <v>2024</v>
      </c>
      <c r="I2640" s="20" t="s">
        <v>290</v>
      </c>
      <c r="J2640" s="184" t="s">
        <v>299</v>
      </c>
      <c r="K2640" s="184" t="s">
        <v>318</v>
      </c>
      <c r="L2640" s="187">
        <f t="shared" si="85"/>
        <v>0</v>
      </c>
      <c r="M2640" s="187">
        <f t="shared" si="86"/>
        <v>0</v>
      </c>
      <c r="N2640" s="186"/>
      <c r="O2640" s="33"/>
      <c r="P2640" s="33"/>
      <c r="Q2640" s="33"/>
      <c r="R2640" s="33"/>
      <c r="S2640" s="42"/>
      <c r="T2640" s="2"/>
      <c r="U2640" s="2"/>
      <c r="V2640" s="2"/>
      <c r="W2640" s="2"/>
      <c r="X2640" s="55"/>
      <c r="Y2640" s="62"/>
      <c r="Z2640" s="62"/>
      <c r="AA2640" s="62"/>
      <c r="AB2640" s="62"/>
      <c r="AC2640" s="68"/>
      <c r="AD2640" s="2"/>
      <c r="AE2640" s="2"/>
      <c r="AF2640" s="2"/>
      <c r="AG2640" s="2"/>
      <c r="AH2640" s="55"/>
      <c r="AI2640" s="72"/>
      <c r="AJ2640" s="72"/>
      <c r="AK2640" s="72"/>
      <c r="AL2640" s="72"/>
      <c r="AM2640" s="80"/>
      <c r="AN2640" s="2"/>
      <c r="AO2640" s="2"/>
      <c r="AP2640" s="2"/>
      <c r="AQ2640" s="2"/>
      <c r="AR2640" s="55"/>
      <c r="AS2640" s="85"/>
      <c r="AT2640" s="85"/>
      <c r="AU2640" s="85"/>
      <c r="AV2640" s="85"/>
      <c r="AW2640" s="100"/>
      <c r="AX2640" s="2"/>
      <c r="AY2640" s="2"/>
      <c r="AZ2640" s="2"/>
      <c r="BA2640" s="2"/>
      <c r="BB2640" s="55"/>
      <c r="BC2640" s="105"/>
      <c r="BD2640" s="105"/>
      <c r="BE2640" s="105"/>
      <c r="BF2640" s="105"/>
      <c r="BG2640" s="109"/>
      <c r="BH2640" s="2"/>
      <c r="BI2640" s="2"/>
      <c r="BJ2640" s="2"/>
      <c r="BK2640" s="2"/>
      <c r="BL2640" s="55"/>
      <c r="BM2640" s="48"/>
      <c r="BN2640" s="48"/>
      <c r="BO2640" s="48"/>
      <c r="BP2640" s="48"/>
      <c r="BQ2640" s="117"/>
      <c r="BR2640" s="2"/>
      <c r="BS2640" s="2"/>
      <c r="BT2640" s="2"/>
      <c r="BU2640" s="2"/>
      <c r="BV2640" s="55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18" t="s">
        <v>5</v>
      </c>
      <c r="H2641" s="3">
        <v>2024</v>
      </c>
      <c r="I2641" s="20" t="s">
        <v>315</v>
      </c>
      <c r="J2641" s="184" t="s">
        <v>347</v>
      </c>
      <c r="K2641" s="184" t="s">
        <v>320</v>
      </c>
      <c r="L2641" s="187">
        <f t="shared" si="85"/>
        <v>0</v>
      </c>
      <c r="M2641" s="187">
        <f t="shared" si="86"/>
        <v>0</v>
      </c>
      <c r="N2641" s="186"/>
      <c r="O2641" s="33"/>
      <c r="P2641" s="33"/>
      <c r="Q2641" s="33"/>
      <c r="R2641" s="33"/>
      <c r="S2641" s="42"/>
      <c r="T2641" s="2"/>
      <c r="U2641" s="2"/>
      <c r="V2641" s="2"/>
      <c r="W2641" s="2"/>
      <c r="X2641" s="55"/>
      <c r="Y2641" s="62"/>
      <c r="Z2641" s="62"/>
      <c r="AA2641" s="62"/>
      <c r="AB2641" s="62"/>
      <c r="AC2641" s="68"/>
      <c r="AD2641" s="2"/>
      <c r="AE2641" s="2"/>
      <c r="AF2641" s="2"/>
      <c r="AG2641" s="2"/>
      <c r="AH2641" s="55"/>
      <c r="AI2641" s="72"/>
      <c r="AJ2641" s="72"/>
      <c r="AK2641" s="72"/>
      <c r="AL2641" s="72"/>
      <c r="AM2641" s="80"/>
      <c r="AN2641" s="2"/>
      <c r="AO2641" s="2"/>
      <c r="AP2641" s="2"/>
      <c r="AQ2641" s="2"/>
      <c r="AR2641" s="55"/>
      <c r="AS2641" s="85"/>
      <c r="AT2641" s="85"/>
      <c r="AU2641" s="85"/>
      <c r="AV2641" s="85"/>
      <c r="AW2641" s="100"/>
      <c r="AX2641" s="2"/>
      <c r="AY2641" s="2"/>
      <c r="AZ2641" s="2"/>
      <c r="BA2641" s="2"/>
      <c r="BB2641" s="55"/>
      <c r="BC2641" s="105"/>
      <c r="BD2641" s="105"/>
      <c r="BE2641" s="105"/>
      <c r="BF2641" s="105"/>
      <c r="BG2641" s="109"/>
      <c r="BH2641" s="2"/>
      <c r="BI2641" s="2"/>
      <c r="BJ2641" s="2"/>
      <c r="BK2641" s="2"/>
      <c r="BL2641" s="55"/>
      <c r="BM2641" s="48"/>
      <c r="BN2641" s="48"/>
      <c r="BO2641" s="48"/>
      <c r="BP2641" s="48"/>
      <c r="BQ2641" s="117"/>
      <c r="BR2641" s="2"/>
      <c r="BS2641" s="2"/>
      <c r="BT2641" s="2"/>
      <c r="BU2641" s="2"/>
      <c r="BV2641" s="55"/>
    </row>
    <row r="2642" spans="1:74" ht="28.8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18" t="s">
        <v>5</v>
      </c>
      <c r="H2642" s="3">
        <v>2024</v>
      </c>
      <c r="I2642" s="20" t="s">
        <v>315</v>
      </c>
      <c r="J2642" s="184" t="s">
        <v>296</v>
      </c>
      <c r="K2642" s="184" t="s">
        <v>321</v>
      </c>
      <c r="L2642" s="187">
        <f t="shared" si="85"/>
        <v>0</v>
      </c>
      <c r="M2642" s="187">
        <f t="shared" si="86"/>
        <v>0</v>
      </c>
      <c r="N2642" s="186"/>
      <c r="O2642" s="33"/>
      <c r="P2642" s="33"/>
      <c r="Q2642" s="33"/>
      <c r="R2642" s="33"/>
      <c r="S2642" s="42"/>
      <c r="T2642" s="2"/>
      <c r="U2642" s="2"/>
      <c r="V2642" s="2"/>
      <c r="W2642" s="2"/>
      <c r="X2642" s="55"/>
      <c r="Y2642" s="62"/>
      <c r="Z2642" s="62"/>
      <c r="AA2642" s="62"/>
      <c r="AB2642" s="62"/>
      <c r="AC2642" s="68"/>
      <c r="AD2642" s="2"/>
      <c r="AE2642" s="2"/>
      <c r="AF2642" s="2"/>
      <c r="AG2642" s="2"/>
      <c r="AH2642" s="55"/>
      <c r="AI2642" s="72"/>
      <c r="AJ2642" s="72"/>
      <c r="AK2642" s="72"/>
      <c r="AL2642" s="72"/>
      <c r="AM2642" s="80"/>
      <c r="AN2642" s="2"/>
      <c r="AO2642" s="2"/>
      <c r="AP2642" s="2"/>
      <c r="AQ2642" s="2"/>
      <c r="AR2642" s="55"/>
      <c r="AS2642" s="85"/>
      <c r="AT2642" s="85"/>
      <c r="AU2642" s="85"/>
      <c r="AV2642" s="85"/>
      <c r="AW2642" s="100"/>
      <c r="AX2642" s="2"/>
      <c r="AY2642" s="2"/>
      <c r="AZ2642" s="2"/>
      <c r="BA2642" s="2"/>
      <c r="BB2642" s="55"/>
      <c r="BC2642" s="105"/>
      <c r="BD2642" s="105"/>
      <c r="BE2642" s="105"/>
      <c r="BF2642" s="105"/>
      <c r="BG2642" s="109"/>
      <c r="BH2642" s="2"/>
      <c r="BI2642" s="2"/>
      <c r="BJ2642" s="2"/>
      <c r="BK2642" s="2"/>
      <c r="BL2642" s="55"/>
      <c r="BM2642" s="48"/>
      <c r="BN2642" s="48"/>
      <c r="BO2642" s="48"/>
      <c r="BP2642" s="48"/>
      <c r="BQ2642" s="117"/>
      <c r="BR2642" s="2"/>
      <c r="BS2642" s="2"/>
      <c r="BT2642" s="2"/>
      <c r="BU2642" s="2"/>
      <c r="BV2642" s="55"/>
    </row>
    <row r="2643" spans="1:74" ht="28.8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18" t="s">
        <v>5</v>
      </c>
      <c r="H2643" s="3">
        <v>2024</v>
      </c>
      <c r="I2643" s="20" t="s">
        <v>316</v>
      </c>
      <c r="J2643" s="184" t="s">
        <v>297</v>
      </c>
      <c r="K2643" s="184" t="s">
        <v>318</v>
      </c>
      <c r="L2643" s="187">
        <f t="shared" si="85"/>
        <v>0</v>
      </c>
      <c r="M2643" s="187">
        <f t="shared" si="86"/>
        <v>0</v>
      </c>
      <c r="N2643" s="186"/>
      <c r="O2643" s="33"/>
      <c r="P2643" s="33"/>
      <c r="Q2643" s="33"/>
      <c r="R2643" s="33"/>
      <c r="S2643" s="42"/>
      <c r="T2643" s="2"/>
      <c r="U2643" s="2"/>
      <c r="V2643" s="2"/>
      <c r="W2643" s="2"/>
      <c r="X2643" s="55"/>
      <c r="Y2643" s="62"/>
      <c r="Z2643" s="62"/>
      <c r="AA2643" s="62"/>
      <c r="AB2643" s="62"/>
      <c r="AC2643" s="68"/>
      <c r="AD2643" s="2"/>
      <c r="AE2643" s="2"/>
      <c r="AF2643" s="2"/>
      <c r="AG2643" s="2"/>
      <c r="AH2643" s="55"/>
      <c r="AI2643" s="72"/>
      <c r="AJ2643" s="72"/>
      <c r="AK2643" s="72"/>
      <c r="AL2643" s="72"/>
      <c r="AM2643" s="80"/>
      <c r="AN2643" s="2"/>
      <c r="AO2643" s="2"/>
      <c r="AP2643" s="2"/>
      <c r="AQ2643" s="2"/>
      <c r="AR2643" s="55"/>
      <c r="AS2643" s="85"/>
      <c r="AT2643" s="85"/>
      <c r="AU2643" s="85"/>
      <c r="AV2643" s="85"/>
      <c r="AW2643" s="100"/>
      <c r="AX2643" s="2"/>
      <c r="AY2643" s="2"/>
      <c r="AZ2643" s="2"/>
      <c r="BA2643" s="2"/>
      <c r="BB2643" s="55"/>
      <c r="BC2643" s="105"/>
      <c r="BD2643" s="105"/>
      <c r="BE2643" s="105"/>
      <c r="BF2643" s="105"/>
      <c r="BG2643" s="109"/>
      <c r="BH2643" s="2"/>
      <c r="BI2643" s="2"/>
      <c r="BJ2643" s="2"/>
      <c r="BK2643" s="2"/>
      <c r="BL2643" s="55"/>
      <c r="BM2643" s="48"/>
      <c r="BN2643" s="48"/>
      <c r="BO2643" s="48"/>
      <c r="BP2643" s="48"/>
      <c r="BQ2643" s="117"/>
      <c r="BR2643" s="2"/>
      <c r="BS2643" s="2"/>
      <c r="BT2643" s="2"/>
      <c r="BU2643" s="2"/>
      <c r="BV2643" s="55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18" t="s">
        <v>5</v>
      </c>
      <c r="H2644" s="3">
        <v>2024</v>
      </c>
      <c r="I2644" s="20" t="s">
        <v>316</v>
      </c>
      <c r="J2644" s="185" t="s">
        <v>348</v>
      </c>
      <c r="K2644" s="185" t="s">
        <v>320</v>
      </c>
      <c r="L2644" s="187">
        <f t="shared" si="85"/>
        <v>0</v>
      </c>
      <c r="M2644" s="187">
        <f t="shared" si="86"/>
        <v>0</v>
      </c>
      <c r="N2644" s="186"/>
      <c r="O2644" s="33"/>
      <c r="P2644" s="33"/>
      <c r="Q2644" s="33"/>
      <c r="R2644" s="33"/>
      <c r="S2644" s="42"/>
      <c r="T2644" s="2"/>
      <c r="U2644" s="2"/>
      <c r="V2644" s="2"/>
      <c r="W2644" s="2"/>
      <c r="X2644" s="55"/>
      <c r="Y2644" s="62"/>
      <c r="Z2644" s="62"/>
      <c r="AA2644" s="62"/>
      <c r="AB2644" s="62"/>
      <c r="AC2644" s="68"/>
      <c r="AD2644" s="2"/>
      <c r="AE2644" s="2"/>
      <c r="AF2644" s="2"/>
      <c r="AG2644" s="2"/>
      <c r="AH2644" s="55"/>
      <c r="AI2644" s="72"/>
      <c r="AJ2644" s="72"/>
      <c r="AK2644" s="72"/>
      <c r="AL2644" s="72"/>
      <c r="AM2644" s="80"/>
      <c r="AN2644" s="2"/>
      <c r="AO2644" s="2"/>
      <c r="AP2644" s="2"/>
      <c r="AQ2644" s="2"/>
      <c r="AR2644" s="55"/>
      <c r="AS2644" s="85"/>
      <c r="AT2644" s="85"/>
      <c r="AU2644" s="85"/>
      <c r="AV2644" s="85"/>
      <c r="AW2644" s="100"/>
      <c r="AX2644" s="2"/>
      <c r="AY2644" s="2"/>
      <c r="AZ2644" s="2"/>
      <c r="BA2644" s="2"/>
      <c r="BB2644" s="55"/>
      <c r="BC2644" s="105"/>
      <c r="BD2644" s="105"/>
      <c r="BE2644" s="105"/>
      <c r="BF2644" s="105"/>
      <c r="BG2644" s="109"/>
      <c r="BH2644" s="2"/>
      <c r="BI2644" s="2"/>
      <c r="BJ2644" s="2"/>
      <c r="BK2644" s="2"/>
      <c r="BL2644" s="55"/>
      <c r="BM2644" s="48"/>
      <c r="BN2644" s="48"/>
      <c r="BO2644" s="48"/>
      <c r="BP2644" s="48"/>
      <c r="BQ2644" s="117"/>
      <c r="BR2644" s="2"/>
      <c r="BS2644" s="2"/>
      <c r="BT2644" s="2"/>
      <c r="BU2644" s="2"/>
      <c r="BV2644" s="55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18" t="s">
        <v>5</v>
      </c>
      <c r="H2645" s="3">
        <v>2024</v>
      </c>
      <c r="I2645" s="20" t="s">
        <v>282</v>
      </c>
      <c r="J2645" s="184" t="s">
        <v>272</v>
      </c>
      <c r="K2645" s="184" t="s">
        <v>321</v>
      </c>
      <c r="L2645" s="187">
        <f t="shared" si="85"/>
        <v>0</v>
      </c>
      <c r="M2645" s="187">
        <f t="shared" si="86"/>
        <v>0</v>
      </c>
      <c r="N2645" s="186"/>
      <c r="O2645" s="33"/>
      <c r="P2645" s="33"/>
      <c r="Q2645" s="33"/>
      <c r="R2645" s="33"/>
      <c r="S2645" s="42"/>
      <c r="T2645" s="2"/>
      <c r="U2645" s="2"/>
      <c r="V2645" s="2"/>
      <c r="W2645" s="2"/>
      <c r="X2645" s="55"/>
      <c r="Y2645" s="62"/>
      <c r="Z2645" s="62"/>
      <c r="AA2645" s="62"/>
      <c r="AB2645" s="62"/>
      <c r="AC2645" s="68"/>
      <c r="AD2645" s="2"/>
      <c r="AE2645" s="2"/>
      <c r="AF2645" s="2"/>
      <c r="AG2645" s="2"/>
      <c r="AH2645" s="55"/>
      <c r="AI2645" s="72"/>
      <c r="AJ2645" s="72"/>
      <c r="AK2645" s="72"/>
      <c r="AL2645" s="72"/>
      <c r="AM2645" s="80"/>
      <c r="AN2645" s="2"/>
      <c r="AO2645" s="2"/>
      <c r="AP2645" s="2"/>
      <c r="AQ2645" s="2"/>
      <c r="AR2645" s="55"/>
      <c r="AS2645" s="85"/>
      <c r="AT2645" s="85"/>
      <c r="AU2645" s="85"/>
      <c r="AV2645" s="85"/>
      <c r="AW2645" s="100"/>
      <c r="AX2645" s="2"/>
      <c r="AY2645" s="2"/>
      <c r="AZ2645" s="2"/>
      <c r="BA2645" s="2"/>
      <c r="BB2645" s="55"/>
      <c r="BC2645" s="105"/>
      <c r="BD2645" s="105"/>
      <c r="BE2645" s="105"/>
      <c r="BF2645" s="105"/>
      <c r="BG2645" s="109"/>
      <c r="BH2645" s="2"/>
      <c r="BI2645" s="2"/>
      <c r="BJ2645" s="2"/>
      <c r="BK2645" s="2"/>
      <c r="BL2645" s="55"/>
      <c r="BM2645" s="48"/>
      <c r="BN2645" s="48"/>
      <c r="BO2645" s="48"/>
      <c r="BP2645" s="48"/>
      <c r="BQ2645" s="117"/>
      <c r="BR2645" s="2"/>
      <c r="BS2645" s="2"/>
      <c r="BT2645" s="2"/>
      <c r="BU2645" s="2"/>
      <c r="BV2645" s="55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18" t="s">
        <v>5</v>
      </c>
      <c r="H2646" s="3">
        <v>2024</v>
      </c>
      <c r="I2646" s="20" t="s">
        <v>282</v>
      </c>
      <c r="J2646" s="184" t="s">
        <v>273</v>
      </c>
      <c r="K2646" s="184" t="s">
        <v>321</v>
      </c>
      <c r="L2646" s="187">
        <f t="shared" si="85"/>
        <v>0</v>
      </c>
      <c r="M2646" s="187">
        <f t="shared" si="86"/>
        <v>0</v>
      </c>
      <c r="N2646" s="186"/>
      <c r="O2646" s="33"/>
      <c r="P2646" s="33"/>
      <c r="Q2646" s="33"/>
      <c r="R2646" s="33"/>
      <c r="S2646" s="42"/>
      <c r="T2646" s="2"/>
      <c r="U2646" s="2"/>
      <c r="V2646" s="2"/>
      <c r="W2646" s="2"/>
      <c r="X2646" s="55"/>
      <c r="Y2646" s="62"/>
      <c r="Z2646" s="62"/>
      <c r="AA2646" s="62"/>
      <c r="AB2646" s="62"/>
      <c r="AC2646" s="68"/>
      <c r="AD2646" s="2"/>
      <c r="AE2646" s="2"/>
      <c r="AF2646" s="2"/>
      <c r="AG2646" s="2"/>
      <c r="AH2646" s="55"/>
      <c r="AI2646" s="72"/>
      <c r="AJ2646" s="72"/>
      <c r="AK2646" s="72"/>
      <c r="AL2646" s="72"/>
      <c r="AM2646" s="80"/>
      <c r="AN2646" s="2"/>
      <c r="AO2646" s="2"/>
      <c r="AP2646" s="2"/>
      <c r="AQ2646" s="2"/>
      <c r="AR2646" s="55"/>
      <c r="AS2646" s="85"/>
      <c r="AT2646" s="85"/>
      <c r="AU2646" s="85"/>
      <c r="AV2646" s="85"/>
      <c r="AW2646" s="100"/>
      <c r="AX2646" s="2"/>
      <c r="AY2646" s="2"/>
      <c r="AZ2646" s="2"/>
      <c r="BA2646" s="2"/>
      <c r="BB2646" s="55"/>
      <c r="BC2646" s="105"/>
      <c r="BD2646" s="105"/>
      <c r="BE2646" s="105"/>
      <c r="BF2646" s="105"/>
      <c r="BG2646" s="109"/>
      <c r="BH2646" s="2"/>
      <c r="BI2646" s="2"/>
      <c r="BJ2646" s="2"/>
      <c r="BK2646" s="2"/>
      <c r="BL2646" s="55"/>
      <c r="BM2646" s="48"/>
      <c r="BN2646" s="48"/>
      <c r="BO2646" s="48"/>
      <c r="BP2646" s="48"/>
      <c r="BQ2646" s="117"/>
      <c r="BR2646" s="2"/>
      <c r="BS2646" s="2"/>
      <c r="BT2646" s="2"/>
      <c r="BU2646" s="2"/>
      <c r="BV2646" s="55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18" t="s">
        <v>5</v>
      </c>
      <c r="H2647" s="3">
        <v>2024</v>
      </c>
      <c r="I2647" s="20" t="s">
        <v>282</v>
      </c>
      <c r="J2647" s="184" t="s">
        <v>274</v>
      </c>
      <c r="K2647" s="184" t="s">
        <v>321</v>
      </c>
      <c r="L2647" s="187">
        <f t="shared" si="85"/>
        <v>0</v>
      </c>
      <c r="M2647" s="187">
        <f t="shared" si="86"/>
        <v>0</v>
      </c>
      <c r="N2647" s="186"/>
      <c r="O2647" s="33"/>
      <c r="P2647" s="33"/>
      <c r="Q2647" s="33"/>
      <c r="R2647" s="33"/>
      <c r="S2647" s="42"/>
      <c r="T2647" s="2"/>
      <c r="U2647" s="2"/>
      <c r="V2647" s="2"/>
      <c r="W2647" s="2"/>
      <c r="X2647" s="55"/>
      <c r="Y2647" s="62"/>
      <c r="Z2647" s="62"/>
      <c r="AA2647" s="62"/>
      <c r="AB2647" s="62"/>
      <c r="AC2647" s="68"/>
      <c r="AD2647" s="2"/>
      <c r="AE2647" s="2"/>
      <c r="AF2647" s="2"/>
      <c r="AG2647" s="2"/>
      <c r="AH2647" s="55"/>
      <c r="AI2647" s="72"/>
      <c r="AJ2647" s="72"/>
      <c r="AK2647" s="72"/>
      <c r="AL2647" s="72"/>
      <c r="AM2647" s="80"/>
      <c r="AN2647" s="2"/>
      <c r="AO2647" s="2"/>
      <c r="AP2647" s="2"/>
      <c r="AQ2647" s="2"/>
      <c r="AR2647" s="55"/>
      <c r="AS2647" s="85"/>
      <c r="AT2647" s="85"/>
      <c r="AU2647" s="85"/>
      <c r="AV2647" s="85"/>
      <c r="AW2647" s="100"/>
      <c r="AX2647" s="2"/>
      <c r="AY2647" s="2"/>
      <c r="AZ2647" s="2"/>
      <c r="BA2647" s="2"/>
      <c r="BB2647" s="55"/>
      <c r="BC2647" s="105"/>
      <c r="BD2647" s="105"/>
      <c r="BE2647" s="105"/>
      <c r="BF2647" s="105"/>
      <c r="BG2647" s="109"/>
      <c r="BH2647" s="2"/>
      <c r="BI2647" s="2"/>
      <c r="BJ2647" s="2"/>
      <c r="BK2647" s="2"/>
      <c r="BL2647" s="55"/>
      <c r="BM2647" s="48"/>
      <c r="BN2647" s="48"/>
      <c r="BO2647" s="48"/>
      <c r="BP2647" s="48"/>
      <c r="BQ2647" s="117"/>
      <c r="BR2647" s="2"/>
      <c r="BS2647" s="2"/>
      <c r="BT2647" s="2"/>
      <c r="BU2647" s="2"/>
      <c r="BV2647" s="55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18" t="s">
        <v>5</v>
      </c>
      <c r="H2648" s="3">
        <v>2024</v>
      </c>
      <c r="I2648" s="20" t="s">
        <v>282</v>
      </c>
      <c r="J2648" s="184" t="s">
        <v>275</v>
      </c>
      <c r="K2648" s="184" t="s">
        <v>321</v>
      </c>
      <c r="L2648" s="187">
        <f t="shared" si="85"/>
        <v>0</v>
      </c>
      <c r="M2648" s="187">
        <f t="shared" si="86"/>
        <v>0</v>
      </c>
      <c r="N2648" s="186"/>
      <c r="O2648" s="33"/>
      <c r="P2648" s="33"/>
      <c r="Q2648" s="33"/>
      <c r="R2648" s="33"/>
      <c r="S2648" s="42"/>
      <c r="T2648" s="2"/>
      <c r="U2648" s="2"/>
      <c r="V2648" s="2"/>
      <c r="W2648" s="2"/>
      <c r="X2648" s="55"/>
      <c r="Y2648" s="62"/>
      <c r="Z2648" s="62"/>
      <c r="AA2648" s="62"/>
      <c r="AB2648" s="62"/>
      <c r="AC2648" s="68"/>
      <c r="AD2648" s="2"/>
      <c r="AE2648" s="2"/>
      <c r="AF2648" s="2"/>
      <c r="AG2648" s="2"/>
      <c r="AH2648" s="55"/>
      <c r="AI2648" s="72"/>
      <c r="AJ2648" s="72"/>
      <c r="AK2648" s="72"/>
      <c r="AL2648" s="72"/>
      <c r="AM2648" s="80"/>
      <c r="AN2648" s="2"/>
      <c r="AO2648" s="2"/>
      <c r="AP2648" s="2"/>
      <c r="AQ2648" s="2"/>
      <c r="AR2648" s="55"/>
      <c r="AS2648" s="85"/>
      <c r="AT2648" s="85"/>
      <c r="AU2648" s="85"/>
      <c r="AV2648" s="85"/>
      <c r="AW2648" s="100"/>
      <c r="AX2648" s="2"/>
      <c r="AY2648" s="2"/>
      <c r="AZ2648" s="2"/>
      <c r="BA2648" s="2"/>
      <c r="BB2648" s="55"/>
      <c r="BC2648" s="105"/>
      <c r="BD2648" s="105"/>
      <c r="BE2648" s="105"/>
      <c r="BF2648" s="105"/>
      <c r="BG2648" s="109"/>
      <c r="BH2648" s="2"/>
      <c r="BI2648" s="2"/>
      <c r="BJ2648" s="2"/>
      <c r="BK2648" s="2"/>
      <c r="BL2648" s="55"/>
      <c r="BM2648" s="48"/>
      <c r="BN2648" s="48"/>
      <c r="BO2648" s="48"/>
      <c r="BP2648" s="48"/>
      <c r="BQ2648" s="117"/>
      <c r="BR2648" s="2"/>
      <c r="BS2648" s="2"/>
      <c r="BT2648" s="2"/>
      <c r="BU2648" s="2"/>
      <c r="BV2648" s="55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18" t="s">
        <v>5</v>
      </c>
      <c r="H2649" s="3">
        <v>2024</v>
      </c>
      <c r="I2649" s="20" t="s">
        <v>282</v>
      </c>
      <c r="J2649" s="184" t="s">
        <v>276</v>
      </c>
      <c r="K2649" s="184" t="s">
        <v>320</v>
      </c>
      <c r="L2649" s="187">
        <f t="shared" si="85"/>
        <v>0</v>
      </c>
      <c r="M2649" s="187">
        <f t="shared" si="86"/>
        <v>0</v>
      </c>
      <c r="N2649" s="186"/>
      <c r="O2649" s="33"/>
      <c r="P2649" s="33"/>
      <c r="Q2649" s="33"/>
      <c r="R2649" s="33"/>
      <c r="S2649" s="42"/>
      <c r="T2649" s="2"/>
      <c r="U2649" s="2"/>
      <c r="V2649" s="2"/>
      <c r="W2649" s="2"/>
      <c r="X2649" s="55"/>
      <c r="Y2649" s="62"/>
      <c r="Z2649" s="62"/>
      <c r="AA2649" s="62"/>
      <c r="AB2649" s="62"/>
      <c r="AC2649" s="68"/>
      <c r="AD2649" s="2"/>
      <c r="AE2649" s="2"/>
      <c r="AF2649" s="2"/>
      <c r="AG2649" s="2"/>
      <c r="AH2649" s="55"/>
      <c r="AI2649" s="72"/>
      <c r="AJ2649" s="72"/>
      <c r="AK2649" s="72"/>
      <c r="AL2649" s="72"/>
      <c r="AM2649" s="80"/>
      <c r="AN2649" s="2"/>
      <c r="AO2649" s="2"/>
      <c r="AP2649" s="2"/>
      <c r="AQ2649" s="2"/>
      <c r="AR2649" s="55"/>
      <c r="AS2649" s="85"/>
      <c r="AT2649" s="85"/>
      <c r="AU2649" s="85"/>
      <c r="AV2649" s="85"/>
      <c r="AW2649" s="100"/>
      <c r="AX2649" s="2"/>
      <c r="AY2649" s="2"/>
      <c r="AZ2649" s="2"/>
      <c r="BA2649" s="2"/>
      <c r="BB2649" s="55"/>
      <c r="BC2649" s="105"/>
      <c r="BD2649" s="105"/>
      <c r="BE2649" s="105"/>
      <c r="BF2649" s="105"/>
      <c r="BG2649" s="109"/>
      <c r="BH2649" s="2"/>
      <c r="BI2649" s="2"/>
      <c r="BJ2649" s="2"/>
      <c r="BK2649" s="2"/>
      <c r="BL2649" s="55"/>
      <c r="BM2649" s="48"/>
      <c r="BN2649" s="48"/>
      <c r="BO2649" s="48"/>
      <c r="BP2649" s="48"/>
      <c r="BQ2649" s="117"/>
      <c r="BR2649" s="2"/>
      <c r="BS2649" s="2"/>
      <c r="BT2649" s="2"/>
      <c r="BU2649" s="2"/>
      <c r="BV2649" s="55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18" t="s">
        <v>5</v>
      </c>
      <c r="H2650" s="3">
        <v>2024</v>
      </c>
      <c r="I2650" s="20" t="s">
        <v>282</v>
      </c>
      <c r="J2650" s="184" t="s">
        <v>277</v>
      </c>
      <c r="K2650" s="184" t="s">
        <v>320</v>
      </c>
      <c r="L2650" s="187">
        <f t="shared" si="85"/>
        <v>0</v>
      </c>
      <c r="M2650" s="187">
        <f t="shared" si="86"/>
        <v>0</v>
      </c>
      <c r="N2650" s="186"/>
      <c r="O2650" s="33"/>
      <c r="P2650" s="33"/>
      <c r="Q2650" s="33"/>
      <c r="R2650" s="33"/>
      <c r="S2650" s="42"/>
      <c r="T2650" s="2"/>
      <c r="U2650" s="2"/>
      <c r="V2650" s="2"/>
      <c r="W2650" s="2"/>
      <c r="X2650" s="55"/>
      <c r="Y2650" s="62"/>
      <c r="Z2650" s="62"/>
      <c r="AA2650" s="62"/>
      <c r="AB2650" s="62"/>
      <c r="AC2650" s="68"/>
      <c r="AD2650" s="2"/>
      <c r="AE2650" s="2"/>
      <c r="AF2650" s="2"/>
      <c r="AG2650" s="2"/>
      <c r="AH2650" s="55"/>
      <c r="AI2650" s="72"/>
      <c r="AJ2650" s="72"/>
      <c r="AK2650" s="72"/>
      <c r="AL2650" s="72"/>
      <c r="AM2650" s="80"/>
      <c r="AN2650" s="2"/>
      <c r="AO2650" s="2"/>
      <c r="AP2650" s="2"/>
      <c r="AQ2650" s="2"/>
      <c r="AR2650" s="55"/>
      <c r="AS2650" s="85"/>
      <c r="AT2650" s="85"/>
      <c r="AU2650" s="85"/>
      <c r="AV2650" s="85"/>
      <c r="AW2650" s="100"/>
      <c r="AX2650" s="2"/>
      <c r="AY2650" s="2"/>
      <c r="AZ2650" s="2"/>
      <c r="BA2650" s="2"/>
      <c r="BB2650" s="55"/>
      <c r="BC2650" s="105"/>
      <c r="BD2650" s="105"/>
      <c r="BE2650" s="105"/>
      <c r="BF2650" s="105"/>
      <c r="BG2650" s="109"/>
      <c r="BH2650" s="2"/>
      <c r="BI2650" s="2"/>
      <c r="BJ2650" s="2"/>
      <c r="BK2650" s="2"/>
      <c r="BL2650" s="55"/>
      <c r="BM2650" s="48"/>
      <c r="BN2650" s="48"/>
      <c r="BO2650" s="48"/>
      <c r="BP2650" s="48"/>
      <c r="BQ2650" s="117"/>
      <c r="BR2650" s="2"/>
      <c r="BS2650" s="2"/>
      <c r="BT2650" s="2"/>
      <c r="BU2650" s="2"/>
      <c r="BV2650" s="55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18" t="s">
        <v>5</v>
      </c>
      <c r="H2651" s="3">
        <v>2024</v>
      </c>
      <c r="I2651" s="20" t="s">
        <v>283</v>
      </c>
      <c r="J2651" s="184" t="s">
        <v>298</v>
      </c>
      <c r="K2651" s="184" t="s">
        <v>321</v>
      </c>
      <c r="L2651" s="187">
        <f t="shared" si="85"/>
        <v>0</v>
      </c>
      <c r="M2651" s="187">
        <f t="shared" si="86"/>
        <v>0</v>
      </c>
      <c r="N2651" s="186"/>
      <c r="O2651" s="33"/>
      <c r="P2651" s="33"/>
      <c r="Q2651" s="33"/>
      <c r="R2651" s="33"/>
      <c r="S2651" s="42"/>
      <c r="T2651" s="2"/>
      <c r="U2651" s="2"/>
      <c r="V2651" s="2"/>
      <c r="W2651" s="2"/>
      <c r="X2651" s="55"/>
      <c r="Y2651" s="62"/>
      <c r="Z2651" s="62"/>
      <c r="AA2651" s="62"/>
      <c r="AB2651" s="62"/>
      <c r="AC2651" s="68"/>
      <c r="AD2651" s="2"/>
      <c r="AE2651" s="2"/>
      <c r="AF2651" s="2"/>
      <c r="AG2651" s="2"/>
      <c r="AH2651" s="55"/>
      <c r="AI2651" s="72"/>
      <c r="AJ2651" s="72"/>
      <c r="AK2651" s="72"/>
      <c r="AL2651" s="72"/>
      <c r="AM2651" s="80"/>
      <c r="AN2651" s="2"/>
      <c r="AO2651" s="2"/>
      <c r="AP2651" s="2"/>
      <c r="AQ2651" s="2"/>
      <c r="AR2651" s="55"/>
      <c r="AS2651" s="85"/>
      <c r="AT2651" s="85"/>
      <c r="AU2651" s="85"/>
      <c r="AV2651" s="85"/>
      <c r="AW2651" s="100"/>
      <c r="AX2651" s="2"/>
      <c r="AY2651" s="2"/>
      <c r="AZ2651" s="2"/>
      <c r="BA2651" s="2"/>
      <c r="BB2651" s="55"/>
      <c r="BC2651" s="105"/>
      <c r="BD2651" s="105"/>
      <c r="BE2651" s="105"/>
      <c r="BF2651" s="105"/>
      <c r="BG2651" s="109"/>
      <c r="BH2651" s="2"/>
      <c r="BI2651" s="2"/>
      <c r="BJ2651" s="2"/>
      <c r="BK2651" s="2"/>
      <c r="BL2651" s="55"/>
      <c r="BM2651" s="48"/>
      <c r="BN2651" s="48"/>
      <c r="BO2651" s="48"/>
      <c r="BP2651" s="48"/>
      <c r="BQ2651" s="117"/>
      <c r="BR2651" s="2"/>
      <c r="BS2651" s="2"/>
      <c r="BT2651" s="2"/>
      <c r="BU2651" s="2"/>
      <c r="BV2651" s="55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18" t="s">
        <v>5</v>
      </c>
      <c r="H2652" s="3">
        <v>2024</v>
      </c>
      <c r="I2652" s="20" t="s">
        <v>283</v>
      </c>
      <c r="J2652" s="184" t="s">
        <v>278</v>
      </c>
      <c r="K2652" s="184" t="s">
        <v>320</v>
      </c>
      <c r="L2652" s="187">
        <f t="shared" si="85"/>
        <v>0</v>
      </c>
      <c r="M2652" s="187">
        <f t="shared" si="86"/>
        <v>0</v>
      </c>
      <c r="N2652" s="186"/>
      <c r="O2652" s="33"/>
      <c r="P2652" s="33"/>
      <c r="Q2652" s="33"/>
      <c r="R2652" s="33"/>
      <c r="S2652" s="42"/>
      <c r="T2652" s="2"/>
      <c r="U2652" s="2"/>
      <c r="V2652" s="2"/>
      <c r="W2652" s="2"/>
      <c r="X2652" s="55"/>
      <c r="Y2652" s="62"/>
      <c r="Z2652" s="65"/>
      <c r="AA2652" s="62"/>
      <c r="AB2652" s="62"/>
      <c r="AC2652" s="68"/>
      <c r="AD2652" s="2"/>
      <c r="AE2652" s="2"/>
      <c r="AF2652" s="2"/>
      <c r="AG2652" s="2"/>
      <c r="AH2652" s="55"/>
      <c r="AI2652" s="72"/>
      <c r="AJ2652" s="72"/>
      <c r="AK2652" s="72"/>
      <c r="AL2652" s="72"/>
      <c r="AM2652" s="80"/>
      <c r="AN2652" s="2"/>
      <c r="AO2652" s="2"/>
      <c r="AP2652" s="2"/>
      <c r="AQ2652" s="2"/>
      <c r="AR2652" s="55"/>
      <c r="AS2652" s="85"/>
      <c r="AT2652" s="85"/>
      <c r="AU2652" s="85"/>
      <c r="AV2652" s="85"/>
      <c r="AW2652" s="100"/>
      <c r="AX2652" s="2"/>
      <c r="AY2652" s="2"/>
      <c r="AZ2652" s="2"/>
      <c r="BA2652" s="2"/>
      <c r="BB2652" s="55"/>
      <c r="BC2652" s="105"/>
      <c r="BD2652" s="105"/>
      <c r="BE2652" s="105"/>
      <c r="BF2652" s="105"/>
      <c r="BG2652" s="109"/>
      <c r="BH2652" s="2"/>
      <c r="BI2652" s="2"/>
      <c r="BJ2652" s="2"/>
      <c r="BK2652" s="2"/>
      <c r="BL2652" s="55"/>
      <c r="BM2652" s="48"/>
      <c r="BN2652" s="48"/>
      <c r="BO2652" s="48"/>
      <c r="BP2652" s="48"/>
      <c r="BQ2652" s="117"/>
      <c r="BR2652" s="2"/>
      <c r="BS2652" s="2"/>
      <c r="BT2652" s="2"/>
      <c r="BU2652" s="2"/>
      <c r="BV2652" s="55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18" t="s">
        <v>5</v>
      </c>
      <c r="H2653" s="3">
        <v>2024</v>
      </c>
      <c r="I2653" s="20" t="s">
        <v>283</v>
      </c>
      <c r="J2653" s="184" t="s">
        <v>279</v>
      </c>
      <c r="K2653" s="184" t="s">
        <v>320</v>
      </c>
      <c r="L2653" s="187">
        <f t="shared" si="85"/>
        <v>0</v>
      </c>
      <c r="M2653" s="187">
        <f t="shared" si="86"/>
        <v>0</v>
      </c>
      <c r="N2653" s="186"/>
      <c r="O2653" s="33"/>
      <c r="P2653" s="33"/>
      <c r="Q2653" s="33"/>
      <c r="R2653" s="33"/>
      <c r="S2653" s="42"/>
      <c r="T2653" s="2"/>
      <c r="U2653" s="2"/>
      <c r="V2653" s="2"/>
      <c r="W2653" s="2"/>
      <c r="X2653" s="55"/>
      <c r="Y2653" s="62"/>
      <c r="Z2653" s="62"/>
      <c r="AA2653" s="62"/>
      <c r="AB2653" s="62"/>
      <c r="AC2653" s="68"/>
      <c r="AD2653" s="2"/>
      <c r="AE2653" s="2"/>
      <c r="AF2653" s="2"/>
      <c r="AG2653" s="2"/>
      <c r="AH2653" s="55"/>
      <c r="AI2653" s="72"/>
      <c r="AJ2653" s="72"/>
      <c r="AK2653" s="72"/>
      <c r="AL2653" s="72"/>
      <c r="AM2653" s="80"/>
      <c r="AN2653" s="2"/>
      <c r="AO2653" s="2"/>
      <c r="AP2653" s="2"/>
      <c r="AQ2653" s="2"/>
      <c r="AR2653" s="55"/>
      <c r="AS2653" s="85"/>
      <c r="AT2653" s="85"/>
      <c r="AU2653" s="85"/>
      <c r="AV2653" s="85"/>
      <c r="AW2653" s="100"/>
      <c r="AX2653" s="2"/>
      <c r="AY2653" s="2"/>
      <c r="AZ2653" s="2"/>
      <c r="BA2653" s="2"/>
      <c r="BB2653" s="55"/>
      <c r="BC2653" s="105"/>
      <c r="BD2653" s="105"/>
      <c r="BE2653" s="105"/>
      <c r="BF2653" s="105"/>
      <c r="BG2653" s="109"/>
      <c r="BH2653" s="2"/>
      <c r="BI2653" s="2"/>
      <c r="BJ2653" s="2"/>
      <c r="BK2653" s="2"/>
      <c r="BL2653" s="55"/>
      <c r="BM2653" s="48"/>
      <c r="BN2653" s="48"/>
      <c r="BO2653" s="48"/>
      <c r="BP2653" s="48"/>
      <c r="BQ2653" s="117"/>
      <c r="BR2653" s="2"/>
      <c r="BS2653" s="2"/>
      <c r="BT2653" s="2"/>
      <c r="BU2653" s="2"/>
      <c r="BV2653" s="55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18" t="s">
        <v>5</v>
      </c>
      <c r="H2654" s="3">
        <v>2024</v>
      </c>
      <c r="I2654" s="20" t="s">
        <v>286</v>
      </c>
      <c r="J2654" s="184" t="s">
        <v>280</v>
      </c>
      <c r="K2654" s="184" t="s">
        <v>319</v>
      </c>
      <c r="L2654" s="187">
        <f t="shared" si="85"/>
        <v>0</v>
      </c>
      <c r="M2654" s="187">
        <f t="shared" si="86"/>
        <v>0</v>
      </c>
      <c r="N2654" s="186"/>
      <c r="O2654" s="33"/>
      <c r="P2654" s="33"/>
      <c r="Q2654" s="33"/>
      <c r="R2654" s="33"/>
      <c r="S2654" s="42"/>
      <c r="T2654" s="2"/>
      <c r="U2654" s="2"/>
      <c r="V2654" s="2"/>
      <c r="W2654" s="2"/>
      <c r="X2654" s="55"/>
      <c r="Y2654" s="62"/>
      <c r="Z2654" s="62"/>
      <c r="AA2654" s="62"/>
      <c r="AB2654" s="62"/>
      <c r="AC2654" s="68"/>
      <c r="AD2654" s="2"/>
      <c r="AE2654" s="2"/>
      <c r="AF2654" s="2"/>
      <c r="AG2654" s="2"/>
      <c r="AH2654" s="55"/>
      <c r="AI2654" s="72"/>
      <c r="AJ2654" s="72"/>
      <c r="AK2654" s="72"/>
      <c r="AL2654" s="72"/>
      <c r="AM2654" s="80"/>
      <c r="AN2654" s="2"/>
      <c r="AO2654" s="2"/>
      <c r="AP2654" s="2"/>
      <c r="AQ2654" s="2"/>
      <c r="AR2654" s="55"/>
      <c r="AS2654" s="85"/>
      <c r="AT2654" s="85"/>
      <c r="AU2654" s="85"/>
      <c r="AV2654" s="85"/>
      <c r="AW2654" s="100"/>
      <c r="AX2654" s="2"/>
      <c r="AY2654" s="2"/>
      <c r="AZ2654" s="2"/>
      <c r="BA2654" s="2"/>
      <c r="BB2654" s="55"/>
      <c r="BC2654" s="105"/>
      <c r="BD2654" s="105"/>
      <c r="BE2654" s="105"/>
      <c r="BF2654" s="105"/>
      <c r="BG2654" s="109"/>
      <c r="BH2654" s="2"/>
      <c r="BI2654" s="2"/>
      <c r="BJ2654" s="2"/>
      <c r="BK2654" s="2"/>
      <c r="BL2654" s="55"/>
      <c r="BM2654" s="48"/>
      <c r="BN2654" s="48"/>
      <c r="BO2654" s="48"/>
      <c r="BP2654" s="48"/>
      <c r="BQ2654" s="117"/>
      <c r="BR2654" s="2"/>
      <c r="BS2654" s="2"/>
      <c r="BT2654" s="2"/>
      <c r="BU2654" s="2"/>
      <c r="BV2654" s="55"/>
    </row>
    <row r="2655" spans="1:74" hidden="1" x14ac:dyDescent="0.3">
      <c r="A2655" s="2" t="s">
        <v>74</v>
      </c>
      <c r="B2655" s="2" t="s">
        <v>2</v>
      </c>
      <c r="C2655" s="2" t="s">
        <v>3</v>
      </c>
      <c r="D2655" s="2" t="s">
        <v>65</v>
      </c>
      <c r="E2655" s="5" t="s">
        <v>75</v>
      </c>
      <c r="F2655" s="3"/>
      <c r="G2655" s="18" t="s">
        <v>5</v>
      </c>
      <c r="H2655" s="3">
        <v>2024</v>
      </c>
      <c r="I2655" s="20" t="s">
        <v>286</v>
      </c>
      <c r="J2655" s="184" t="s">
        <v>281</v>
      </c>
      <c r="K2655" s="184" t="s">
        <v>319</v>
      </c>
      <c r="L2655" s="187">
        <f t="shared" si="85"/>
        <v>0</v>
      </c>
      <c r="M2655" s="187">
        <f t="shared" si="86"/>
        <v>100</v>
      </c>
      <c r="N2655" s="186" t="s">
        <v>1264</v>
      </c>
      <c r="O2655" s="33"/>
      <c r="P2655" s="33"/>
      <c r="Q2655" s="33"/>
      <c r="R2655" s="33"/>
      <c r="S2655" s="42"/>
      <c r="T2655" s="2"/>
      <c r="U2655" s="2"/>
      <c r="V2655" s="2"/>
      <c r="W2655" s="2"/>
      <c r="X2655" s="55"/>
      <c r="Y2655" s="62"/>
      <c r="Z2655" s="62"/>
      <c r="AA2655" s="62"/>
      <c r="AB2655" s="62"/>
      <c r="AC2655" s="68"/>
      <c r="AD2655" s="2"/>
      <c r="AE2655" s="2"/>
      <c r="AF2655" s="2"/>
      <c r="AG2655" s="2"/>
      <c r="AH2655" s="55"/>
      <c r="AI2655" s="72"/>
      <c r="AJ2655" s="72"/>
      <c r="AK2655" s="72"/>
      <c r="AL2655" s="72"/>
      <c r="AM2655" s="80"/>
      <c r="AN2655" s="2"/>
      <c r="AO2655" s="2"/>
      <c r="AP2655" s="2"/>
      <c r="AQ2655" s="2"/>
      <c r="AR2655" s="55"/>
      <c r="AS2655" s="85"/>
      <c r="AT2655" s="85"/>
      <c r="AU2655" s="85"/>
      <c r="AV2655" s="85"/>
      <c r="AW2655" s="100"/>
      <c r="AX2655" s="2"/>
      <c r="AY2655" s="2"/>
      <c r="AZ2655" s="2"/>
      <c r="BA2655" s="2"/>
      <c r="BB2655" s="55"/>
      <c r="BC2655" s="105"/>
      <c r="BD2655" s="105"/>
      <c r="BE2655" s="105"/>
      <c r="BF2655" s="105"/>
      <c r="BG2655" s="109"/>
      <c r="BH2655" s="2"/>
      <c r="BI2655" s="2"/>
      <c r="BJ2655" s="2"/>
      <c r="BK2655" s="2"/>
      <c r="BL2655" s="55"/>
      <c r="BM2655" s="48"/>
      <c r="BN2655" s="48"/>
      <c r="BO2655" s="48"/>
      <c r="BP2655" s="48"/>
      <c r="BQ2655" s="117"/>
      <c r="BR2655" s="2" t="s">
        <v>1264</v>
      </c>
      <c r="BS2655" s="2"/>
      <c r="BT2655" s="2"/>
      <c r="BU2655" s="2"/>
      <c r="BV2655" s="55">
        <v>100</v>
      </c>
    </row>
    <row r="2656" spans="1:74" s="13" customFormat="1" hidden="1" x14ac:dyDescent="0.3">
      <c r="A2656" s="12" t="s">
        <v>74</v>
      </c>
      <c r="B2656" s="12" t="s">
        <v>2</v>
      </c>
      <c r="C2656" s="12" t="s">
        <v>3</v>
      </c>
      <c r="D2656" s="12" t="s">
        <v>65</v>
      </c>
      <c r="E2656" s="6" t="s">
        <v>75</v>
      </c>
      <c r="F2656" s="7"/>
      <c r="G2656" s="19" t="s">
        <v>5</v>
      </c>
      <c r="H2656" s="7">
        <v>2024</v>
      </c>
      <c r="I2656" s="21"/>
      <c r="J2656" s="12" t="s">
        <v>314</v>
      </c>
      <c r="K2656" s="12"/>
      <c r="L2656" s="147"/>
      <c r="M2656" s="147">
        <f>SUM(M2618:M2655)</f>
        <v>100</v>
      </c>
      <c r="N2656" s="183"/>
      <c r="O2656" s="12"/>
      <c r="P2656" s="12"/>
      <c r="Q2656" s="12"/>
      <c r="R2656" s="12"/>
      <c r="S2656" s="47">
        <f>SUM(S2618:S2655)</f>
        <v>0</v>
      </c>
      <c r="T2656" s="12"/>
      <c r="U2656" s="12"/>
      <c r="V2656" s="12"/>
      <c r="W2656" s="12"/>
      <c r="X2656" s="47">
        <f>SUM(X2618:X2655)</f>
        <v>0</v>
      </c>
      <c r="Y2656" s="12"/>
      <c r="Z2656" s="12"/>
      <c r="AA2656" s="12"/>
      <c r="AB2656" s="12"/>
      <c r="AC2656" s="47">
        <f>SUM(AC2618:AC2655)</f>
        <v>0</v>
      </c>
      <c r="AD2656" s="12"/>
      <c r="AE2656" s="12"/>
      <c r="AF2656" s="12"/>
      <c r="AG2656" s="12"/>
      <c r="AH2656" s="47">
        <f>SUM(AH2618:AH2655)</f>
        <v>0</v>
      </c>
      <c r="AI2656" s="12"/>
      <c r="AJ2656" s="12"/>
      <c r="AK2656" s="12"/>
      <c r="AL2656" s="12"/>
      <c r="AM2656" s="47">
        <f>SUM(AM2618:AM2655)</f>
        <v>0</v>
      </c>
      <c r="AN2656" s="12"/>
      <c r="AO2656" s="12"/>
      <c r="AP2656" s="12"/>
      <c r="AQ2656" s="12"/>
      <c r="AR2656" s="47">
        <f>SUM(AR2618:AR2655)</f>
        <v>0</v>
      </c>
      <c r="AS2656" s="12"/>
      <c r="AT2656" s="12"/>
      <c r="AU2656" s="12"/>
      <c r="AV2656" s="12"/>
      <c r="AW2656" s="47">
        <f>SUM(AW2618:AW2655)</f>
        <v>0</v>
      </c>
      <c r="AX2656" s="12"/>
      <c r="AY2656" s="12"/>
      <c r="AZ2656" s="12"/>
      <c r="BA2656" s="12"/>
      <c r="BB2656" s="47">
        <f>SUM(BB2618:BB2655)</f>
        <v>0</v>
      </c>
      <c r="BC2656" s="12"/>
      <c r="BD2656" s="12"/>
      <c r="BE2656" s="12"/>
      <c r="BF2656" s="12"/>
      <c r="BG2656" s="47">
        <f>SUM(BG2618:BG2655)</f>
        <v>0</v>
      </c>
      <c r="BH2656" s="12"/>
      <c r="BI2656" s="12"/>
      <c r="BJ2656" s="12"/>
      <c r="BK2656" s="12"/>
      <c r="BL2656" s="47">
        <f>SUM(BL2618:BL2655)</f>
        <v>0</v>
      </c>
      <c r="BM2656" s="12"/>
      <c r="BN2656" s="12"/>
      <c r="BO2656" s="12"/>
      <c r="BP2656" s="12"/>
      <c r="BQ2656" s="47">
        <f>SUM(BQ2618:BQ2655)</f>
        <v>0</v>
      </c>
      <c r="BR2656" s="12"/>
      <c r="BS2656" s="12"/>
      <c r="BT2656" s="12"/>
      <c r="BU2656" s="12"/>
      <c r="BV2656" s="47">
        <v>100</v>
      </c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18" t="s">
        <v>5</v>
      </c>
      <c r="H2657" s="3">
        <v>2024</v>
      </c>
      <c r="I2657" s="20" t="s">
        <v>287</v>
      </c>
      <c r="J2657" s="184" t="s">
        <v>267</v>
      </c>
      <c r="K2657" s="184" t="s">
        <v>318</v>
      </c>
      <c r="L2657" s="187">
        <f t="shared" si="85"/>
        <v>0</v>
      </c>
      <c r="M2657" s="187">
        <f t="shared" si="86"/>
        <v>0</v>
      </c>
      <c r="N2657" s="186"/>
      <c r="O2657" s="33"/>
      <c r="P2657" s="33"/>
      <c r="Q2657" s="33"/>
      <c r="R2657" s="33"/>
      <c r="S2657" s="42"/>
      <c r="T2657" s="2"/>
      <c r="U2657" s="2"/>
      <c r="V2657" s="2"/>
      <c r="W2657" s="2"/>
      <c r="X2657" s="55"/>
      <c r="Y2657" s="62"/>
      <c r="Z2657" s="62"/>
      <c r="AA2657" s="62"/>
      <c r="AB2657" s="62"/>
      <c r="AC2657" s="68"/>
      <c r="AD2657" s="2"/>
      <c r="AE2657" s="2"/>
      <c r="AF2657" s="2"/>
      <c r="AG2657" s="2"/>
      <c r="AH2657" s="55"/>
      <c r="AI2657" s="72"/>
      <c r="AJ2657" s="72"/>
      <c r="AK2657" s="72"/>
      <c r="AL2657" s="72"/>
      <c r="AM2657" s="80"/>
      <c r="AN2657" s="2"/>
      <c r="AO2657" s="2"/>
      <c r="AP2657" s="2"/>
      <c r="AQ2657" s="2"/>
      <c r="AR2657" s="55"/>
      <c r="AS2657" s="85"/>
      <c r="AT2657" s="85"/>
      <c r="AU2657" s="85"/>
      <c r="AV2657" s="85"/>
      <c r="AW2657" s="100"/>
      <c r="AX2657" s="2"/>
      <c r="AY2657" s="2"/>
      <c r="AZ2657" s="2"/>
      <c r="BA2657" s="2"/>
      <c r="BB2657" s="55"/>
      <c r="BC2657" s="105"/>
      <c r="BD2657" s="105"/>
      <c r="BE2657" s="105"/>
      <c r="BF2657" s="105"/>
      <c r="BG2657" s="109"/>
      <c r="BH2657" s="2"/>
      <c r="BI2657" s="2"/>
      <c r="BJ2657" s="2"/>
      <c r="BK2657" s="2"/>
      <c r="BL2657" s="55"/>
      <c r="BM2657" s="48"/>
      <c r="BN2657" s="48"/>
      <c r="BO2657" s="48"/>
      <c r="BP2657" s="48"/>
      <c r="BQ2657" s="117"/>
      <c r="BR2657" s="2"/>
      <c r="BS2657" s="2"/>
      <c r="BT2657" s="2"/>
      <c r="BU2657" s="2"/>
      <c r="BV2657" s="55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18" t="s">
        <v>5</v>
      </c>
      <c r="H2658" s="3">
        <v>2024</v>
      </c>
      <c r="I2658" s="20" t="s">
        <v>287</v>
      </c>
      <c r="J2658" s="184" t="s">
        <v>291</v>
      </c>
      <c r="K2658" s="184" t="s">
        <v>319</v>
      </c>
      <c r="L2658" s="187">
        <f t="shared" si="85"/>
        <v>0</v>
      </c>
      <c r="M2658" s="187">
        <f t="shared" si="86"/>
        <v>0</v>
      </c>
      <c r="N2658" s="186"/>
      <c r="O2658" s="33"/>
      <c r="P2658" s="33"/>
      <c r="Q2658" s="33"/>
      <c r="R2658" s="33"/>
      <c r="S2658" s="42"/>
      <c r="T2658" s="2"/>
      <c r="U2658" s="2"/>
      <c r="V2658" s="2"/>
      <c r="W2658" s="2"/>
      <c r="X2658" s="55"/>
      <c r="Y2658" s="62"/>
      <c r="Z2658" s="62"/>
      <c r="AA2658" s="62"/>
      <c r="AB2658" s="62"/>
      <c r="AC2658" s="68"/>
      <c r="AD2658" s="2"/>
      <c r="AE2658" s="2"/>
      <c r="AF2658" s="2"/>
      <c r="AG2658" s="2"/>
      <c r="AH2658" s="55"/>
      <c r="AI2658" s="72"/>
      <c r="AJ2658" s="72"/>
      <c r="AK2658" s="72"/>
      <c r="AL2658" s="72"/>
      <c r="AM2658" s="80"/>
      <c r="AN2658" s="2"/>
      <c r="AO2658" s="2"/>
      <c r="AP2658" s="2"/>
      <c r="AQ2658" s="2"/>
      <c r="AR2658" s="55"/>
      <c r="AS2658" s="85"/>
      <c r="AT2658" s="85"/>
      <c r="AU2658" s="85"/>
      <c r="AV2658" s="85"/>
      <c r="AW2658" s="100"/>
      <c r="AX2658" s="2"/>
      <c r="AY2658" s="2"/>
      <c r="AZ2658" s="2"/>
      <c r="BA2658" s="2"/>
      <c r="BB2658" s="55"/>
      <c r="BC2658" s="105"/>
      <c r="BD2658" s="105"/>
      <c r="BE2658" s="105"/>
      <c r="BF2658" s="105"/>
      <c r="BG2658" s="109"/>
      <c r="BH2658" s="2"/>
      <c r="BI2658" s="2"/>
      <c r="BJ2658" s="2"/>
      <c r="BK2658" s="2"/>
      <c r="BL2658" s="55"/>
      <c r="BM2658" s="48"/>
      <c r="BN2658" s="48"/>
      <c r="BO2658" s="48"/>
      <c r="BP2658" s="48"/>
      <c r="BQ2658" s="117"/>
      <c r="BR2658" s="2"/>
      <c r="BS2658" s="2"/>
      <c r="BT2658" s="2"/>
      <c r="BU2658" s="2"/>
      <c r="BV2658" s="55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18" t="s">
        <v>5</v>
      </c>
      <c r="H2659" s="3">
        <v>2024</v>
      </c>
      <c r="I2659" s="20" t="s">
        <v>286</v>
      </c>
      <c r="J2659" s="184" t="s">
        <v>336</v>
      </c>
      <c r="K2659" s="184" t="s">
        <v>319</v>
      </c>
      <c r="L2659" s="187">
        <f t="shared" si="85"/>
        <v>0</v>
      </c>
      <c r="M2659" s="187">
        <f t="shared" si="86"/>
        <v>0</v>
      </c>
      <c r="N2659" s="186"/>
      <c r="O2659" s="33"/>
      <c r="P2659" s="33"/>
      <c r="Q2659" s="33"/>
      <c r="R2659" s="33"/>
      <c r="S2659" s="42"/>
      <c r="T2659" s="2"/>
      <c r="U2659" s="2"/>
      <c r="V2659" s="2"/>
      <c r="W2659" s="2"/>
      <c r="X2659" s="55"/>
      <c r="Y2659" s="62"/>
      <c r="Z2659" s="62"/>
      <c r="AA2659" s="62"/>
      <c r="AB2659" s="62"/>
      <c r="AC2659" s="68"/>
      <c r="AD2659" s="2"/>
      <c r="AE2659" s="2"/>
      <c r="AF2659" s="2"/>
      <c r="AG2659" s="2"/>
      <c r="AH2659" s="55"/>
      <c r="AI2659" s="72"/>
      <c r="AJ2659" s="72"/>
      <c r="AK2659" s="72"/>
      <c r="AL2659" s="72"/>
      <c r="AM2659" s="80"/>
      <c r="AN2659" s="2"/>
      <c r="AO2659" s="2"/>
      <c r="AP2659" s="2"/>
      <c r="AQ2659" s="2"/>
      <c r="AR2659" s="55"/>
      <c r="AS2659" s="85"/>
      <c r="AT2659" s="85"/>
      <c r="AU2659" s="85"/>
      <c r="AV2659" s="85"/>
      <c r="AW2659" s="100"/>
      <c r="AX2659" s="2"/>
      <c r="AY2659" s="2"/>
      <c r="AZ2659" s="2"/>
      <c r="BA2659" s="2"/>
      <c r="BB2659" s="55"/>
      <c r="BC2659" s="105"/>
      <c r="BD2659" s="105"/>
      <c r="BE2659" s="105"/>
      <c r="BF2659" s="105"/>
      <c r="BG2659" s="109"/>
      <c r="BH2659" s="2"/>
      <c r="BI2659" s="2"/>
      <c r="BJ2659" s="2"/>
      <c r="BK2659" s="2"/>
      <c r="BL2659" s="55"/>
      <c r="BM2659" s="48"/>
      <c r="BN2659" s="48"/>
      <c r="BO2659" s="48"/>
      <c r="BP2659" s="48"/>
      <c r="BQ2659" s="117"/>
      <c r="BR2659" s="2"/>
      <c r="BS2659" s="2"/>
      <c r="BT2659" s="2"/>
      <c r="BU2659" s="2"/>
      <c r="BV2659" s="55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18" t="s">
        <v>5</v>
      </c>
      <c r="H2660" s="3">
        <v>2024</v>
      </c>
      <c r="I2660" s="20" t="s">
        <v>286</v>
      </c>
      <c r="J2660" s="185" t="s">
        <v>337</v>
      </c>
      <c r="K2660" s="185" t="s">
        <v>318</v>
      </c>
      <c r="L2660" s="187">
        <f t="shared" si="85"/>
        <v>0</v>
      </c>
      <c r="M2660" s="187">
        <f t="shared" si="86"/>
        <v>0</v>
      </c>
      <c r="N2660" s="186"/>
      <c r="O2660" s="53"/>
      <c r="P2660" s="53"/>
      <c r="Q2660" s="53"/>
      <c r="R2660" s="53"/>
      <c r="S2660" s="54"/>
      <c r="T2660" s="8"/>
      <c r="U2660" s="8"/>
      <c r="V2660" s="8"/>
      <c r="W2660" s="8"/>
      <c r="X2660" s="122"/>
      <c r="Y2660" s="135"/>
      <c r="Z2660" s="135"/>
      <c r="AA2660" s="135"/>
      <c r="AB2660" s="135"/>
      <c r="AC2660" s="136"/>
      <c r="AD2660" s="8"/>
      <c r="AE2660" s="8"/>
      <c r="AF2660" s="8"/>
      <c r="AG2660" s="8"/>
      <c r="AH2660" s="122"/>
      <c r="AI2660" s="137"/>
      <c r="AJ2660" s="137"/>
      <c r="AK2660" s="137"/>
      <c r="AL2660" s="137"/>
      <c r="AM2660" s="138"/>
      <c r="AN2660" s="8"/>
      <c r="AO2660" s="8"/>
      <c r="AP2660" s="8"/>
      <c r="AQ2660" s="8"/>
      <c r="AR2660" s="122"/>
      <c r="AS2660" s="139"/>
      <c r="AT2660" s="139"/>
      <c r="AU2660" s="139"/>
      <c r="AV2660" s="139"/>
      <c r="AW2660" s="140"/>
      <c r="AX2660" s="8"/>
      <c r="AY2660" s="8"/>
      <c r="AZ2660" s="8"/>
      <c r="BA2660" s="8"/>
      <c r="BB2660" s="122"/>
      <c r="BC2660" s="141"/>
      <c r="BD2660" s="141"/>
      <c r="BE2660" s="141"/>
      <c r="BF2660" s="141"/>
      <c r="BG2660" s="142"/>
      <c r="BH2660" s="8"/>
      <c r="BI2660" s="8"/>
      <c r="BJ2660" s="8"/>
      <c r="BK2660" s="8"/>
      <c r="BL2660" s="122"/>
      <c r="BM2660" s="143"/>
      <c r="BN2660" s="143"/>
      <c r="BO2660" s="143"/>
      <c r="BP2660" s="143"/>
      <c r="BQ2660" s="144"/>
      <c r="BR2660" s="8"/>
      <c r="BS2660" s="8"/>
      <c r="BT2660" s="8"/>
      <c r="BU2660" s="8"/>
      <c r="BV2660" s="122"/>
    </row>
    <row r="2661" spans="1:74" ht="28.8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18" t="s">
        <v>5</v>
      </c>
      <c r="H2661" s="3">
        <v>2024</v>
      </c>
      <c r="I2661" s="20" t="s">
        <v>286</v>
      </c>
      <c r="J2661" s="185" t="s">
        <v>338</v>
      </c>
      <c r="K2661" s="185" t="s">
        <v>339</v>
      </c>
      <c r="L2661" s="187">
        <f t="shared" si="85"/>
        <v>0</v>
      </c>
      <c r="M2661" s="187">
        <f t="shared" si="86"/>
        <v>0</v>
      </c>
      <c r="N2661" s="186"/>
      <c r="O2661" s="53"/>
      <c r="P2661" s="53"/>
      <c r="Q2661" s="53"/>
      <c r="R2661" s="53"/>
      <c r="S2661" s="54"/>
      <c r="T2661" s="8"/>
      <c r="U2661" s="8"/>
      <c r="V2661" s="8"/>
      <c r="W2661" s="8"/>
      <c r="X2661" s="122"/>
      <c r="Y2661" s="135"/>
      <c r="Z2661" s="135"/>
      <c r="AA2661" s="135"/>
      <c r="AB2661" s="135"/>
      <c r="AC2661" s="136"/>
      <c r="AD2661" s="8"/>
      <c r="AE2661" s="8"/>
      <c r="AF2661" s="8"/>
      <c r="AG2661" s="8"/>
      <c r="AH2661" s="122"/>
      <c r="AI2661" s="137"/>
      <c r="AJ2661" s="137"/>
      <c r="AK2661" s="137"/>
      <c r="AL2661" s="137"/>
      <c r="AM2661" s="138"/>
      <c r="AN2661" s="8"/>
      <c r="AO2661" s="8"/>
      <c r="AP2661" s="8"/>
      <c r="AQ2661" s="8"/>
      <c r="AR2661" s="122"/>
      <c r="AS2661" s="139"/>
      <c r="AT2661" s="139"/>
      <c r="AU2661" s="139"/>
      <c r="AV2661" s="139"/>
      <c r="AW2661" s="140"/>
      <c r="AX2661" s="8"/>
      <c r="AY2661" s="8"/>
      <c r="AZ2661" s="8"/>
      <c r="BA2661" s="8"/>
      <c r="BB2661" s="122"/>
      <c r="BC2661" s="141"/>
      <c r="BD2661" s="141"/>
      <c r="BE2661" s="141"/>
      <c r="BF2661" s="141"/>
      <c r="BG2661" s="142"/>
      <c r="BH2661" s="8"/>
      <c r="BI2661" s="8"/>
      <c r="BJ2661" s="8"/>
      <c r="BK2661" s="8"/>
      <c r="BL2661" s="122"/>
      <c r="BM2661" s="143"/>
      <c r="BN2661" s="143"/>
      <c r="BO2661" s="143"/>
      <c r="BP2661" s="143"/>
      <c r="BQ2661" s="144"/>
      <c r="BR2661" s="8"/>
      <c r="BS2661" s="8"/>
      <c r="BT2661" s="8"/>
      <c r="BU2661" s="8"/>
      <c r="BV2661" s="122"/>
    </row>
    <row r="2662" spans="1:74" ht="28.8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18" t="s">
        <v>5</v>
      </c>
      <c r="H2662" s="3">
        <v>2024</v>
      </c>
      <c r="I2662" s="20" t="s">
        <v>286</v>
      </c>
      <c r="J2662" s="185" t="s">
        <v>340</v>
      </c>
      <c r="K2662" s="185" t="s">
        <v>318</v>
      </c>
      <c r="L2662" s="187">
        <f t="shared" si="85"/>
        <v>0</v>
      </c>
      <c r="M2662" s="187">
        <f t="shared" si="86"/>
        <v>0</v>
      </c>
      <c r="N2662" s="186"/>
      <c r="O2662" s="53"/>
      <c r="P2662" s="53"/>
      <c r="Q2662" s="53"/>
      <c r="R2662" s="53"/>
      <c r="S2662" s="54"/>
      <c r="T2662" s="8"/>
      <c r="U2662" s="8"/>
      <c r="V2662" s="8"/>
      <c r="W2662" s="8"/>
      <c r="X2662" s="122"/>
      <c r="Y2662" s="135"/>
      <c r="Z2662" s="135"/>
      <c r="AA2662" s="135"/>
      <c r="AB2662" s="135"/>
      <c r="AC2662" s="136"/>
      <c r="AD2662" s="8"/>
      <c r="AE2662" s="8"/>
      <c r="AF2662" s="8"/>
      <c r="AG2662" s="8"/>
      <c r="AH2662" s="122"/>
      <c r="AI2662" s="137"/>
      <c r="AJ2662" s="137"/>
      <c r="AK2662" s="137"/>
      <c r="AL2662" s="137"/>
      <c r="AM2662" s="138"/>
      <c r="AN2662" s="8"/>
      <c r="AO2662" s="8"/>
      <c r="AP2662" s="8"/>
      <c r="AQ2662" s="8"/>
      <c r="AR2662" s="122"/>
      <c r="AS2662" s="139"/>
      <c r="AT2662" s="139"/>
      <c r="AU2662" s="139"/>
      <c r="AV2662" s="139"/>
      <c r="AW2662" s="140"/>
      <c r="AX2662" s="8"/>
      <c r="AY2662" s="8"/>
      <c r="AZ2662" s="8"/>
      <c r="BA2662" s="8"/>
      <c r="BB2662" s="122"/>
      <c r="BC2662" s="141"/>
      <c r="BD2662" s="141"/>
      <c r="BE2662" s="141"/>
      <c r="BF2662" s="141"/>
      <c r="BG2662" s="142"/>
      <c r="BH2662" s="8"/>
      <c r="BI2662" s="8"/>
      <c r="BJ2662" s="8"/>
      <c r="BK2662" s="8"/>
      <c r="BL2662" s="122"/>
      <c r="BM2662" s="143"/>
      <c r="BN2662" s="143"/>
      <c r="BO2662" s="143"/>
      <c r="BP2662" s="143"/>
      <c r="BQ2662" s="144"/>
      <c r="BR2662" s="8"/>
      <c r="BS2662" s="8"/>
      <c r="BT2662" s="8"/>
      <c r="BU2662" s="8"/>
      <c r="BV2662" s="122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18" t="s">
        <v>5</v>
      </c>
      <c r="H2663" s="3">
        <v>2024</v>
      </c>
      <c r="I2663" s="20" t="s">
        <v>286</v>
      </c>
      <c r="J2663" s="185" t="s">
        <v>341</v>
      </c>
      <c r="K2663" s="185" t="s">
        <v>320</v>
      </c>
      <c r="L2663" s="187">
        <f t="shared" si="85"/>
        <v>0</v>
      </c>
      <c r="M2663" s="187">
        <f t="shared" si="86"/>
        <v>0</v>
      </c>
      <c r="N2663" s="186"/>
      <c r="O2663" s="53"/>
      <c r="P2663" s="53"/>
      <c r="Q2663" s="53"/>
      <c r="R2663" s="53"/>
      <c r="S2663" s="54"/>
      <c r="T2663" s="8"/>
      <c r="U2663" s="8"/>
      <c r="V2663" s="8"/>
      <c r="W2663" s="8"/>
      <c r="X2663" s="122"/>
      <c r="Y2663" s="135"/>
      <c r="Z2663" s="135"/>
      <c r="AA2663" s="135"/>
      <c r="AB2663" s="135"/>
      <c r="AC2663" s="136"/>
      <c r="AD2663" s="8"/>
      <c r="AE2663" s="8"/>
      <c r="AF2663" s="8"/>
      <c r="AG2663" s="8"/>
      <c r="AH2663" s="122"/>
      <c r="AI2663" s="137"/>
      <c r="AJ2663" s="137"/>
      <c r="AK2663" s="137"/>
      <c r="AL2663" s="137"/>
      <c r="AM2663" s="138"/>
      <c r="AN2663" s="8"/>
      <c r="AO2663" s="8"/>
      <c r="AP2663" s="8"/>
      <c r="AQ2663" s="8"/>
      <c r="AR2663" s="122"/>
      <c r="AS2663" s="139"/>
      <c r="AT2663" s="139"/>
      <c r="AU2663" s="139"/>
      <c r="AV2663" s="139"/>
      <c r="AW2663" s="140"/>
      <c r="AX2663" s="8"/>
      <c r="AY2663" s="8"/>
      <c r="AZ2663" s="8"/>
      <c r="BA2663" s="8"/>
      <c r="BB2663" s="122"/>
      <c r="BC2663" s="141"/>
      <c r="BD2663" s="141"/>
      <c r="BE2663" s="141"/>
      <c r="BF2663" s="141"/>
      <c r="BG2663" s="142"/>
      <c r="BH2663" s="8"/>
      <c r="BI2663" s="8"/>
      <c r="BJ2663" s="8"/>
      <c r="BK2663" s="8"/>
      <c r="BL2663" s="122"/>
      <c r="BM2663" s="143"/>
      <c r="BN2663" s="143"/>
      <c r="BO2663" s="143"/>
      <c r="BP2663" s="143"/>
      <c r="BQ2663" s="144"/>
      <c r="BR2663" s="8"/>
      <c r="BS2663" s="8"/>
      <c r="BT2663" s="8"/>
      <c r="BU2663" s="8"/>
      <c r="BV2663" s="122"/>
    </row>
    <row r="2664" spans="1:74" ht="28.8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18" t="s">
        <v>5</v>
      </c>
      <c r="H2664" s="3">
        <v>2024</v>
      </c>
      <c r="I2664" s="20" t="s">
        <v>286</v>
      </c>
      <c r="J2664" s="185" t="s">
        <v>342</v>
      </c>
      <c r="K2664" s="185" t="s">
        <v>320</v>
      </c>
      <c r="L2664" s="187">
        <f t="shared" si="85"/>
        <v>0</v>
      </c>
      <c r="M2664" s="187">
        <f t="shared" si="86"/>
        <v>0</v>
      </c>
      <c r="N2664" s="186"/>
      <c r="O2664" s="53"/>
      <c r="P2664" s="53"/>
      <c r="Q2664" s="53"/>
      <c r="R2664" s="53"/>
      <c r="S2664" s="54"/>
      <c r="T2664" s="8"/>
      <c r="U2664" s="8"/>
      <c r="V2664" s="8"/>
      <c r="W2664" s="8"/>
      <c r="X2664" s="122"/>
      <c r="Y2664" s="135"/>
      <c r="Z2664" s="135"/>
      <c r="AA2664" s="135"/>
      <c r="AB2664" s="135"/>
      <c r="AC2664" s="136"/>
      <c r="AD2664" s="8"/>
      <c r="AE2664" s="8"/>
      <c r="AF2664" s="8"/>
      <c r="AG2664" s="8"/>
      <c r="AH2664" s="122"/>
      <c r="AI2664" s="137"/>
      <c r="AJ2664" s="137"/>
      <c r="AK2664" s="137"/>
      <c r="AL2664" s="137"/>
      <c r="AM2664" s="138"/>
      <c r="AN2664" s="8"/>
      <c r="AO2664" s="8"/>
      <c r="AP2664" s="8"/>
      <c r="AQ2664" s="8"/>
      <c r="AR2664" s="122"/>
      <c r="AS2664" s="139"/>
      <c r="AT2664" s="139"/>
      <c r="AU2664" s="139"/>
      <c r="AV2664" s="139"/>
      <c r="AW2664" s="140"/>
      <c r="AX2664" s="8"/>
      <c r="AY2664" s="8"/>
      <c r="AZ2664" s="8"/>
      <c r="BA2664" s="8"/>
      <c r="BB2664" s="122"/>
      <c r="BC2664" s="141"/>
      <c r="BD2664" s="141"/>
      <c r="BE2664" s="141"/>
      <c r="BF2664" s="141"/>
      <c r="BG2664" s="142"/>
      <c r="BH2664" s="8"/>
      <c r="BI2664" s="8"/>
      <c r="BJ2664" s="8"/>
      <c r="BK2664" s="8"/>
      <c r="BL2664" s="122"/>
      <c r="BM2664" s="143"/>
      <c r="BN2664" s="143"/>
      <c r="BO2664" s="143"/>
      <c r="BP2664" s="143"/>
      <c r="BQ2664" s="144"/>
      <c r="BR2664" s="8"/>
      <c r="BS2664" s="8"/>
      <c r="BT2664" s="8"/>
      <c r="BU2664" s="8"/>
      <c r="BV2664" s="122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18" t="s">
        <v>5</v>
      </c>
      <c r="H2665" s="3">
        <v>2024</v>
      </c>
      <c r="I2665" s="20" t="s">
        <v>286</v>
      </c>
      <c r="J2665" s="185" t="s">
        <v>343</v>
      </c>
      <c r="K2665" s="185" t="s">
        <v>339</v>
      </c>
      <c r="L2665" s="187">
        <f t="shared" si="85"/>
        <v>0</v>
      </c>
      <c r="M2665" s="187">
        <f t="shared" si="86"/>
        <v>0</v>
      </c>
      <c r="N2665" s="186"/>
      <c r="O2665" s="53"/>
      <c r="P2665" s="53"/>
      <c r="Q2665" s="53"/>
      <c r="R2665" s="53"/>
      <c r="S2665" s="54"/>
      <c r="T2665" s="8"/>
      <c r="U2665" s="8"/>
      <c r="V2665" s="8"/>
      <c r="W2665" s="8"/>
      <c r="X2665" s="122"/>
      <c r="Y2665" s="135"/>
      <c r="Z2665" s="135"/>
      <c r="AA2665" s="135"/>
      <c r="AB2665" s="135"/>
      <c r="AC2665" s="136"/>
      <c r="AD2665" s="8"/>
      <c r="AE2665" s="8"/>
      <c r="AF2665" s="8"/>
      <c r="AG2665" s="8"/>
      <c r="AH2665" s="122"/>
      <c r="AI2665" s="137"/>
      <c r="AJ2665" s="137"/>
      <c r="AK2665" s="137"/>
      <c r="AL2665" s="137"/>
      <c r="AM2665" s="138"/>
      <c r="AN2665" s="8"/>
      <c r="AO2665" s="8"/>
      <c r="AP2665" s="8"/>
      <c r="AQ2665" s="8"/>
      <c r="AR2665" s="122"/>
      <c r="AS2665" s="139"/>
      <c r="AT2665" s="139"/>
      <c r="AU2665" s="139"/>
      <c r="AV2665" s="139"/>
      <c r="AW2665" s="140"/>
      <c r="AX2665" s="8"/>
      <c r="AY2665" s="8"/>
      <c r="AZ2665" s="8"/>
      <c r="BA2665" s="8"/>
      <c r="BB2665" s="122"/>
      <c r="BC2665" s="141"/>
      <c r="BD2665" s="141"/>
      <c r="BE2665" s="141"/>
      <c r="BF2665" s="141"/>
      <c r="BG2665" s="142"/>
      <c r="BH2665" s="8"/>
      <c r="BI2665" s="8"/>
      <c r="BJ2665" s="8"/>
      <c r="BK2665" s="8"/>
      <c r="BL2665" s="122"/>
      <c r="BM2665" s="143"/>
      <c r="BN2665" s="143"/>
      <c r="BO2665" s="143"/>
      <c r="BP2665" s="143"/>
      <c r="BQ2665" s="144"/>
      <c r="BR2665" s="8"/>
      <c r="BS2665" s="8"/>
      <c r="BT2665" s="8"/>
      <c r="BU2665" s="8"/>
      <c r="BV2665" s="122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18" t="s">
        <v>5</v>
      </c>
      <c r="H2666" s="3">
        <v>2024</v>
      </c>
      <c r="I2666" s="20" t="s">
        <v>288</v>
      </c>
      <c r="J2666" s="185" t="s">
        <v>344</v>
      </c>
      <c r="K2666" s="185" t="s">
        <v>318</v>
      </c>
      <c r="L2666" s="187">
        <f t="shared" si="85"/>
        <v>0</v>
      </c>
      <c r="M2666" s="187">
        <f t="shared" si="86"/>
        <v>0</v>
      </c>
      <c r="N2666" s="186"/>
      <c r="O2666" s="53"/>
      <c r="P2666" s="53"/>
      <c r="Q2666" s="53"/>
      <c r="R2666" s="53"/>
      <c r="S2666" s="54"/>
      <c r="T2666" s="8"/>
      <c r="U2666" s="8"/>
      <c r="V2666" s="8"/>
      <c r="W2666" s="8"/>
      <c r="X2666" s="122"/>
      <c r="Y2666" s="135"/>
      <c r="Z2666" s="135"/>
      <c r="AA2666" s="135"/>
      <c r="AB2666" s="135"/>
      <c r="AC2666" s="136"/>
      <c r="AD2666" s="8"/>
      <c r="AE2666" s="8"/>
      <c r="AF2666" s="8"/>
      <c r="AG2666" s="8"/>
      <c r="AH2666" s="122"/>
      <c r="AI2666" s="137"/>
      <c r="AJ2666" s="137"/>
      <c r="AK2666" s="137"/>
      <c r="AL2666" s="137"/>
      <c r="AM2666" s="138"/>
      <c r="AN2666" s="8"/>
      <c r="AO2666" s="8"/>
      <c r="AP2666" s="8"/>
      <c r="AQ2666" s="8"/>
      <c r="AR2666" s="122"/>
      <c r="AS2666" s="139"/>
      <c r="AT2666" s="139"/>
      <c r="AU2666" s="139"/>
      <c r="AV2666" s="139"/>
      <c r="AW2666" s="140"/>
      <c r="AX2666" s="8"/>
      <c r="AY2666" s="8"/>
      <c r="AZ2666" s="8"/>
      <c r="BA2666" s="8"/>
      <c r="BB2666" s="122"/>
      <c r="BC2666" s="141"/>
      <c r="BD2666" s="141"/>
      <c r="BE2666" s="141"/>
      <c r="BF2666" s="141"/>
      <c r="BG2666" s="142"/>
      <c r="BH2666" s="8"/>
      <c r="BI2666" s="8"/>
      <c r="BJ2666" s="8"/>
      <c r="BK2666" s="8"/>
      <c r="BL2666" s="122"/>
      <c r="BM2666" s="143"/>
      <c r="BN2666" s="143"/>
      <c r="BO2666" s="143"/>
      <c r="BP2666" s="143"/>
      <c r="BQ2666" s="144"/>
      <c r="BR2666" s="8"/>
      <c r="BS2666" s="8"/>
      <c r="BT2666" s="8"/>
      <c r="BU2666" s="8"/>
      <c r="BV2666" s="122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18" t="s">
        <v>5</v>
      </c>
      <c r="H2667" s="3">
        <v>2024</v>
      </c>
      <c r="I2667" s="20" t="s">
        <v>288</v>
      </c>
      <c r="J2667" s="184" t="s">
        <v>351</v>
      </c>
      <c r="K2667" s="184" t="s">
        <v>318</v>
      </c>
      <c r="L2667" s="187">
        <f t="shared" si="85"/>
        <v>0</v>
      </c>
      <c r="M2667" s="187">
        <f t="shared" si="86"/>
        <v>0</v>
      </c>
      <c r="N2667" s="186"/>
      <c r="O2667" s="53"/>
      <c r="P2667" s="53"/>
      <c r="Q2667" s="53"/>
      <c r="R2667" s="53"/>
      <c r="S2667" s="54"/>
      <c r="T2667" s="8"/>
      <c r="U2667" s="8"/>
      <c r="V2667" s="8"/>
      <c r="W2667" s="8"/>
      <c r="X2667" s="122"/>
      <c r="Y2667" s="135"/>
      <c r="Z2667" s="135"/>
      <c r="AA2667" s="135"/>
      <c r="AB2667" s="135"/>
      <c r="AC2667" s="136"/>
      <c r="AD2667" s="8"/>
      <c r="AE2667" s="8"/>
      <c r="AF2667" s="8"/>
      <c r="AG2667" s="8"/>
      <c r="AH2667" s="122"/>
      <c r="AI2667" s="137"/>
      <c r="AJ2667" s="137"/>
      <c r="AK2667" s="137"/>
      <c r="AL2667" s="137"/>
      <c r="AM2667" s="138"/>
      <c r="AN2667" s="8"/>
      <c r="AO2667" s="8"/>
      <c r="AP2667" s="8"/>
      <c r="AQ2667" s="8"/>
      <c r="AR2667" s="122"/>
      <c r="AS2667" s="139"/>
      <c r="AT2667" s="139"/>
      <c r="AU2667" s="139"/>
      <c r="AV2667" s="139"/>
      <c r="AW2667" s="140"/>
      <c r="AX2667" s="8"/>
      <c r="AY2667" s="8"/>
      <c r="AZ2667" s="8"/>
      <c r="BA2667" s="8"/>
      <c r="BB2667" s="122"/>
      <c r="BC2667" s="141"/>
      <c r="BD2667" s="141"/>
      <c r="BE2667" s="141"/>
      <c r="BF2667" s="141"/>
      <c r="BG2667" s="142"/>
      <c r="BH2667" s="8"/>
      <c r="BI2667" s="8"/>
      <c r="BJ2667" s="8"/>
      <c r="BK2667" s="8"/>
      <c r="BL2667" s="122"/>
      <c r="BM2667" s="143"/>
      <c r="BN2667" s="143"/>
      <c r="BO2667" s="143"/>
      <c r="BP2667" s="143"/>
      <c r="BQ2667" s="144"/>
      <c r="BR2667" s="8"/>
      <c r="BS2667" s="8"/>
      <c r="BT2667" s="8"/>
      <c r="BU2667" s="8"/>
      <c r="BV2667" s="122"/>
    </row>
    <row r="2668" spans="1:74" ht="28.8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18" t="s">
        <v>5</v>
      </c>
      <c r="H2668" s="3">
        <v>2024</v>
      </c>
      <c r="I2668" s="20" t="s">
        <v>288</v>
      </c>
      <c r="J2668" s="184" t="s">
        <v>352</v>
      </c>
      <c r="K2668" s="184" t="s">
        <v>321</v>
      </c>
      <c r="L2668" s="187">
        <f t="shared" si="85"/>
        <v>0</v>
      </c>
      <c r="M2668" s="187">
        <f t="shared" si="86"/>
        <v>0</v>
      </c>
      <c r="N2668" s="186"/>
      <c r="O2668" s="33"/>
      <c r="P2668" s="33"/>
      <c r="Q2668" s="33"/>
      <c r="R2668" s="33"/>
      <c r="S2668" s="42"/>
      <c r="T2668" s="2"/>
      <c r="U2668" s="2"/>
      <c r="V2668" s="2"/>
      <c r="W2668" s="2"/>
      <c r="X2668" s="55"/>
      <c r="Y2668" s="62"/>
      <c r="Z2668" s="62"/>
      <c r="AA2668" s="62"/>
      <c r="AB2668" s="62"/>
      <c r="AC2668" s="68"/>
      <c r="AD2668" s="2"/>
      <c r="AE2668" s="2"/>
      <c r="AF2668" s="2"/>
      <c r="AG2668" s="2"/>
      <c r="AH2668" s="55"/>
      <c r="AI2668" s="72"/>
      <c r="AJ2668" s="72"/>
      <c r="AK2668" s="72"/>
      <c r="AL2668" s="72"/>
      <c r="AM2668" s="80"/>
      <c r="AN2668" s="2"/>
      <c r="AO2668" s="2"/>
      <c r="AP2668" s="2"/>
      <c r="AQ2668" s="2"/>
      <c r="AR2668" s="55"/>
      <c r="AS2668" s="85"/>
      <c r="AT2668" s="85"/>
      <c r="AU2668" s="85"/>
      <c r="AV2668" s="85"/>
      <c r="AW2668" s="100"/>
      <c r="AX2668" s="2"/>
      <c r="AY2668" s="2"/>
      <c r="AZ2668" s="2"/>
      <c r="BA2668" s="2"/>
      <c r="BB2668" s="55"/>
      <c r="BC2668" s="105"/>
      <c r="BD2668" s="105"/>
      <c r="BE2668" s="105"/>
      <c r="BF2668" s="105"/>
      <c r="BG2668" s="109"/>
      <c r="BH2668" s="2"/>
      <c r="BI2668" s="2"/>
      <c r="BJ2668" s="2"/>
      <c r="BK2668" s="2"/>
      <c r="BL2668" s="55"/>
      <c r="BM2668" s="48"/>
      <c r="BN2668" s="48"/>
      <c r="BO2668" s="48"/>
      <c r="BP2668" s="48"/>
      <c r="BQ2668" s="117"/>
      <c r="BR2668" s="2"/>
      <c r="BS2668" s="2"/>
      <c r="BT2668" s="2"/>
      <c r="BU2668" s="2"/>
      <c r="BV2668" s="55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18" t="s">
        <v>5</v>
      </c>
      <c r="H2669" s="3">
        <v>2024</v>
      </c>
      <c r="I2669" s="20" t="s">
        <v>288</v>
      </c>
      <c r="J2669" s="184" t="s">
        <v>345</v>
      </c>
      <c r="K2669" s="184" t="s">
        <v>318</v>
      </c>
      <c r="L2669" s="187">
        <f t="shared" si="85"/>
        <v>0</v>
      </c>
      <c r="M2669" s="187">
        <f t="shared" si="86"/>
        <v>0</v>
      </c>
      <c r="N2669" s="186"/>
      <c r="O2669" s="34"/>
      <c r="P2669" s="33"/>
      <c r="Q2669" s="33"/>
      <c r="R2669" s="33"/>
      <c r="S2669" s="42"/>
      <c r="T2669" s="3"/>
      <c r="U2669" s="2"/>
      <c r="V2669" s="2"/>
      <c r="W2669" s="2"/>
      <c r="X2669" s="55"/>
      <c r="Y2669" s="64"/>
      <c r="Z2669" s="62"/>
      <c r="AA2669" s="62"/>
      <c r="AB2669" s="62"/>
      <c r="AC2669" s="68"/>
      <c r="AD2669" s="3"/>
      <c r="AE2669" s="2"/>
      <c r="AF2669" s="2"/>
      <c r="AG2669" s="2"/>
      <c r="AH2669" s="55"/>
      <c r="AI2669" s="73"/>
      <c r="AJ2669" s="72"/>
      <c r="AK2669" s="72"/>
      <c r="AL2669" s="72"/>
      <c r="AM2669" s="80"/>
      <c r="AN2669" s="3"/>
      <c r="AO2669" s="2"/>
      <c r="AP2669" s="2"/>
      <c r="AQ2669" s="2"/>
      <c r="AR2669" s="55"/>
      <c r="AS2669" s="86"/>
      <c r="AT2669" s="85"/>
      <c r="AU2669" s="85"/>
      <c r="AV2669" s="85"/>
      <c r="AW2669" s="100"/>
      <c r="AX2669" s="3"/>
      <c r="AY2669" s="2"/>
      <c r="AZ2669" s="2"/>
      <c r="BA2669" s="2"/>
      <c r="BB2669" s="55"/>
      <c r="BC2669" s="106"/>
      <c r="BD2669" s="105"/>
      <c r="BE2669" s="105"/>
      <c r="BF2669" s="105"/>
      <c r="BG2669" s="109"/>
      <c r="BH2669" s="3"/>
      <c r="BI2669" s="2"/>
      <c r="BJ2669" s="2"/>
      <c r="BK2669" s="2"/>
      <c r="BL2669" s="55"/>
      <c r="BM2669" s="49"/>
      <c r="BN2669" s="48"/>
      <c r="BO2669" s="48"/>
      <c r="BP2669" s="48"/>
      <c r="BQ2669" s="117"/>
      <c r="BR2669" s="3"/>
      <c r="BS2669" s="2"/>
      <c r="BT2669" s="2"/>
      <c r="BU2669" s="2"/>
      <c r="BV2669" s="55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18" t="s">
        <v>5</v>
      </c>
      <c r="H2670" s="3">
        <v>2024</v>
      </c>
      <c r="I2670" s="20" t="s">
        <v>289</v>
      </c>
      <c r="J2670" s="184" t="s">
        <v>268</v>
      </c>
      <c r="K2670" s="184" t="s">
        <v>318</v>
      </c>
      <c r="L2670" s="187">
        <f t="shared" si="85"/>
        <v>0</v>
      </c>
      <c r="M2670" s="187">
        <f t="shared" si="86"/>
        <v>0</v>
      </c>
      <c r="N2670" s="186"/>
      <c r="O2670" s="33"/>
      <c r="P2670" s="33"/>
      <c r="Q2670" s="33"/>
      <c r="R2670" s="33"/>
      <c r="S2670" s="42"/>
      <c r="T2670" s="2"/>
      <c r="U2670" s="2"/>
      <c r="V2670" s="2"/>
      <c r="W2670" s="2"/>
      <c r="X2670" s="55"/>
      <c r="Y2670" s="62"/>
      <c r="Z2670" s="62"/>
      <c r="AA2670" s="62"/>
      <c r="AB2670" s="62"/>
      <c r="AC2670" s="68"/>
      <c r="AD2670" s="2"/>
      <c r="AE2670" s="2"/>
      <c r="AF2670" s="2"/>
      <c r="AG2670" s="2"/>
      <c r="AH2670" s="55"/>
      <c r="AI2670" s="72"/>
      <c r="AJ2670" s="72"/>
      <c r="AK2670" s="72"/>
      <c r="AL2670" s="72"/>
      <c r="AM2670" s="80"/>
      <c r="AN2670" s="2"/>
      <c r="AO2670" s="2"/>
      <c r="AP2670" s="2"/>
      <c r="AQ2670" s="2"/>
      <c r="AR2670" s="55"/>
      <c r="AS2670" s="85"/>
      <c r="AT2670" s="85"/>
      <c r="AU2670" s="85"/>
      <c r="AV2670" s="85"/>
      <c r="AW2670" s="100"/>
      <c r="AX2670" s="2"/>
      <c r="AY2670" s="2"/>
      <c r="AZ2670" s="2"/>
      <c r="BA2670" s="2"/>
      <c r="BB2670" s="55"/>
      <c r="BC2670" s="105"/>
      <c r="BD2670" s="105"/>
      <c r="BE2670" s="105"/>
      <c r="BF2670" s="105"/>
      <c r="BG2670" s="109"/>
      <c r="BH2670" s="2"/>
      <c r="BI2670" s="2"/>
      <c r="BJ2670" s="2"/>
      <c r="BK2670" s="2"/>
      <c r="BL2670" s="55"/>
      <c r="BM2670" s="48"/>
      <c r="BN2670" s="48"/>
      <c r="BO2670" s="48"/>
      <c r="BP2670" s="48"/>
      <c r="BQ2670" s="117"/>
      <c r="BR2670" s="2"/>
      <c r="BS2670" s="2"/>
      <c r="BT2670" s="2"/>
      <c r="BU2670" s="2"/>
      <c r="BV2670" s="55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18" t="s">
        <v>5</v>
      </c>
      <c r="H2671" s="3">
        <v>2024</v>
      </c>
      <c r="I2671" s="20" t="s">
        <v>289</v>
      </c>
      <c r="J2671" s="184" t="s">
        <v>292</v>
      </c>
      <c r="K2671" s="184" t="s">
        <v>318</v>
      </c>
      <c r="L2671" s="187">
        <f t="shared" si="85"/>
        <v>0</v>
      </c>
      <c r="M2671" s="187">
        <f t="shared" si="86"/>
        <v>0</v>
      </c>
      <c r="N2671" s="186"/>
      <c r="O2671" s="33"/>
      <c r="P2671" s="33"/>
      <c r="Q2671" s="33"/>
      <c r="R2671" s="33"/>
      <c r="S2671" s="42"/>
      <c r="T2671" s="2"/>
      <c r="U2671" s="2"/>
      <c r="V2671" s="2"/>
      <c r="W2671" s="2"/>
      <c r="X2671" s="55"/>
      <c r="Y2671" s="62"/>
      <c r="Z2671" s="62"/>
      <c r="AA2671" s="62"/>
      <c r="AB2671" s="62"/>
      <c r="AC2671" s="68"/>
      <c r="AD2671" s="2"/>
      <c r="AE2671" s="2"/>
      <c r="AF2671" s="2"/>
      <c r="AG2671" s="2"/>
      <c r="AH2671" s="55"/>
      <c r="AI2671" s="72"/>
      <c r="AJ2671" s="72"/>
      <c r="AK2671" s="72"/>
      <c r="AL2671" s="72"/>
      <c r="AM2671" s="80"/>
      <c r="AN2671" s="2"/>
      <c r="AO2671" s="2"/>
      <c r="AP2671" s="2"/>
      <c r="AQ2671" s="2"/>
      <c r="AR2671" s="55"/>
      <c r="AS2671" s="85"/>
      <c r="AT2671" s="85"/>
      <c r="AU2671" s="85"/>
      <c r="AV2671" s="85"/>
      <c r="AW2671" s="100"/>
      <c r="AX2671" s="2"/>
      <c r="AY2671" s="2"/>
      <c r="AZ2671" s="2"/>
      <c r="BA2671" s="2"/>
      <c r="BB2671" s="55"/>
      <c r="BC2671" s="105"/>
      <c r="BD2671" s="105"/>
      <c r="BE2671" s="105"/>
      <c r="BF2671" s="105"/>
      <c r="BG2671" s="109"/>
      <c r="BH2671" s="2"/>
      <c r="BI2671" s="2"/>
      <c r="BJ2671" s="2"/>
      <c r="BK2671" s="2"/>
      <c r="BL2671" s="55"/>
      <c r="BM2671" s="48"/>
      <c r="BN2671" s="48"/>
      <c r="BO2671" s="48"/>
      <c r="BP2671" s="48"/>
      <c r="BQ2671" s="117"/>
      <c r="BR2671" s="2"/>
      <c r="BS2671" s="2"/>
      <c r="BT2671" s="2"/>
      <c r="BU2671" s="2"/>
      <c r="BV2671" s="55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18" t="s">
        <v>5</v>
      </c>
      <c r="H2672" s="3">
        <v>2024</v>
      </c>
      <c r="I2672" s="20" t="s">
        <v>285</v>
      </c>
      <c r="J2672" s="184" t="s">
        <v>293</v>
      </c>
      <c r="K2672" s="184" t="s">
        <v>318</v>
      </c>
      <c r="L2672" s="187">
        <f t="shared" si="85"/>
        <v>0</v>
      </c>
      <c r="M2672" s="187">
        <f t="shared" si="86"/>
        <v>0</v>
      </c>
      <c r="N2672" s="186"/>
      <c r="O2672" s="33"/>
      <c r="P2672" s="33"/>
      <c r="Q2672" s="33"/>
      <c r="R2672" s="34"/>
      <c r="S2672" s="42"/>
      <c r="T2672" s="2"/>
      <c r="U2672" s="2"/>
      <c r="V2672" s="2"/>
      <c r="W2672" s="3"/>
      <c r="X2672" s="55"/>
      <c r="Y2672" s="62"/>
      <c r="Z2672" s="62"/>
      <c r="AA2672" s="62"/>
      <c r="AB2672" s="64"/>
      <c r="AC2672" s="68"/>
      <c r="AD2672" s="2"/>
      <c r="AE2672" s="2"/>
      <c r="AF2672" s="2"/>
      <c r="AG2672" s="3"/>
      <c r="AH2672" s="55"/>
      <c r="AI2672" s="72"/>
      <c r="AJ2672" s="72"/>
      <c r="AK2672" s="72"/>
      <c r="AL2672" s="73"/>
      <c r="AM2672" s="80"/>
      <c r="AN2672" s="2"/>
      <c r="AO2672" s="2"/>
      <c r="AP2672" s="2"/>
      <c r="AQ2672" s="3"/>
      <c r="AR2672" s="55"/>
      <c r="AS2672" s="85"/>
      <c r="AT2672" s="85"/>
      <c r="AU2672" s="85"/>
      <c r="AV2672" s="86"/>
      <c r="AW2672" s="100"/>
      <c r="AX2672" s="2"/>
      <c r="AY2672" s="2"/>
      <c r="AZ2672" s="2"/>
      <c r="BA2672" s="3"/>
      <c r="BB2672" s="55"/>
      <c r="BC2672" s="105"/>
      <c r="BD2672" s="105"/>
      <c r="BE2672" s="105"/>
      <c r="BF2672" s="106"/>
      <c r="BG2672" s="109"/>
      <c r="BH2672" s="2"/>
      <c r="BI2672" s="2"/>
      <c r="BJ2672" s="2"/>
      <c r="BK2672" s="3"/>
      <c r="BL2672" s="55"/>
      <c r="BM2672" s="48"/>
      <c r="BN2672" s="48"/>
      <c r="BO2672" s="48"/>
      <c r="BP2672" s="49"/>
      <c r="BQ2672" s="117"/>
      <c r="BR2672" s="2"/>
      <c r="BS2672" s="2"/>
      <c r="BT2672" s="2"/>
      <c r="BU2672" s="3"/>
      <c r="BV2672" s="55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18" t="s">
        <v>5</v>
      </c>
      <c r="H2673" s="3">
        <v>2024</v>
      </c>
      <c r="I2673" s="20" t="s">
        <v>287</v>
      </c>
      <c r="J2673" s="184" t="s">
        <v>269</v>
      </c>
      <c r="K2673" s="184" t="s">
        <v>320</v>
      </c>
      <c r="L2673" s="187">
        <f t="shared" si="85"/>
        <v>1</v>
      </c>
      <c r="M2673" s="187">
        <f t="shared" si="86"/>
        <v>1.5429999999999999</v>
      </c>
      <c r="N2673" s="186"/>
      <c r="O2673" s="33"/>
      <c r="P2673" s="33"/>
      <c r="Q2673" s="33"/>
      <c r="R2673" s="33"/>
      <c r="S2673" s="42"/>
      <c r="T2673" s="2"/>
      <c r="U2673" s="2"/>
      <c r="V2673" s="2"/>
      <c r="W2673" s="2"/>
      <c r="X2673" s="55"/>
      <c r="Y2673" s="62"/>
      <c r="Z2673" s="62"/>
      <c r="AA2673" s="62"/>
      <c r="AB2673" s="64">
        <v>1</v>
      </c>
      <c r="AC2673" s="68">
        <v>1.5429999999999999</v>
      </c>
      <c r="AD2673" s="2"/>
      <c r="AE2673" s="2"/>
      <c r="AF2673" s="2"/>
      <c r="AG2673" s="2"/>
      <c r="AH2673" s="55"/>
      <c r="AI2673" s="72"/>
      <c r="AJ2673" s="72"/>
      <c r="AK2673" s="72"/>
      <c r="AL2673" s="72"/>
      <c r="AM2673" s="80"/>
      <c r="AN2673" s="2"/>
      <c r="AO2673" s="2"/>
      <c r="AP2673" s="2"/>
      <c r="AQ2673" s="2"/>
      <c r="AR2673" s="55"/>
      <c r="AS2673" s="85"/>
      <c r="AT2673" s="85"/>
      <c r="AU2673" s="85"/>
      <c r="AV2673" s="85"/>
      <c r="AW2673" s="100"/>
      <c r="AX2673" s="2"/>
      <c r="AY2673" s="2"/>
      <c r="AZ2673" s="2"/>
      <c r="BA2673" s="2"/>
      <c r="BB2673" s="55"/>
      <c r="BC2673" s="105"/>
      <c r="BD2673" s="105"/>
      <c r="BE2673" s="105"/>
      <c r="BF2673" s="105"/>
      <c r="BG2673" s="109"/>
      <c r="BH2673" s="2"/>
      <c r="BI2673" s="2"/>
      <c r="BJ2673" s="2"/>
      <c r="BK2673" s="2"/>
      <c r="BL2673" s="55"/>
      <c r="BM2673" s="48"/>
      <c r="BN2673" s="48"/>
      <c r="BO2673" s="48"/>
      <c r="BP2673" s="48"/>
      <c r="BQ2673" s="117"/>
      <c r="BR2673" s="2"/>
      <c r="BS2673" s="2"/>
      <c r="BT2673" s="2"/>
      <c r="BU2673" s="2"/>
      <c r="BV2673" s="55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18" t="s">
        <v>5</v>
      </c>
      <c r="H2674" s="3">
        <v>2024</v>
      </c>
      <c r="I2674" s="20" t="s">
        <v>287</v>
      </c>
      <c r="J2674" s="184" t="s">
        <v>270</v>
      </c>
      <c r="K2674" s="184" t="s">
        <v>320</v>
      </c>
      <c r="L2674" s="187">
        <f t="shared" si="85"/>
        <v>1</v>
      </c>
      <c r="M2674" s="187">
        <f t="shared" si="86"/>
        <v>3.0649999999999999</v>
      </c>
      <c r="N2674" s="186"/>
      <c r="O2674" s="33"/>
      <c r="P2674" s="33"/>
      <c r="Q2674" s="33"/>
      <c r="R2674" s="33"/>
      <c r="S2674" s="42"/>
      <c r="T2674" s="2"/>
      <c r="U2674" s="2"/>
      <c r="V2674" s="2"/>
      <c r="W2674" s="2"/>
      <c r="X2674" s="55"/>
      <c r="Y2674" s="62"/>
      <c r="Z2674" s="62"/>
      <c r="AA2674" s="62"/>
      <c r="AB2674" s="62">
        <v>1</v>
      </c>
      <c r="AC2674" s="68">
        <v>3.0649999999999999</v>
      </c>
      <c r="AD2674" s="2"/>
      <c r="AE2674" s="2"/>
      <c r="AF2674" s="2"/>
      <c r="AG2674" s="2"/>
      <c r="AH2674" s="55"/>
      <c r="AI2674" s="72"/>
      <c r="AJ2674" s="72"/>
      <c r="AK2674" s="72"/>
      <c r="AL2674" s="72"/>
      <c r="AM2674" s="80"/>
      <c r="AN2674" s="2"/>
      <c r="AO2674" s="2"/>
      <c r="AP2674" s="2"/>
      <c r="AQ2674" s="2"/>
      <c r="AR2674" s="55"/>
      <c r="AS2674" s="85"/>
      <c r="AT2674" s="85"/>
      <c r="AU2674" s="85"/>
      <c r="AV2674" s="85"/>
      <c r="AW2674" s="100"/>
      <c r="AX2674" s="2"/>
      <c r="AY2674" s="2"/>
      <c r="AZ2674" s="2"/>
      <c r="BA2674" s="2"/>
      <c r="BB2674" s="55"/>
      <c r="BC2674" s="105"/>
      <c r="BD2674" s="105"/>
      <c r="BE2674" s="105"/>
      <c r="BF2674" s="105"/>
      <c r="BG2674" s="109"/>
      <c r="BH2674" s="2"/>
      <c r="BI2674" s="2"/>
      <c r="BJ2674" s="2"/>
      <c r="BK2674" s="2"/>
      <c r="BL2674" s="55"/>
      <c r="BM2674" s="48"/>
      <c r="BN2674" s="48"/>
      <c r="BO2674" s="48"/>
      <c r="BP2674" s="48"/>
      <c r="BQ2674" s="117"/>
      <c r="BR2674" s="2"/>
      <c r="BS2674" s="2"/>
      <c r="BT2674" s="2"/>
      <c r="BU2674" s="2"/>
      <c r="BV2674" s="55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18" t="s">
        <v>5</v>
      </c>
      <c r="H2675" s="3">
        <v>2024</v>
      </c>
      <c r="I2675" s="20" t="s">
        <v>290</v>
      </c>
      <c r="J2675" s="184" t="s">
        <v>271</v>
      </c>
      <c r="K2675" s="184" t="s">
        <v>321</v>
      </c>
      <c r="L2675" s="187">
        <f t="shared" si="85"/>
        <v>0</v>
      </c>
      <c r="M2675" s="187">
        <f t="shared" si="86"/>
        <v>0</v>
      </c>
      <c r="N2675" s="186"/>
      <c r="O2675" s="33"/>
      <c r="P2675" s="33"/>
      <c r="Q2675" s="33"/>
      <c r="R2675" s="33"/>
      <c r="S2675" s="42"/>
      <c r="T2675" s="2"/>
      <c r="U2675" s="2"/>
      <c r="V2675" s="2"/>
      <c r="W2675" s="2"/>
      <c r="X2675" s="55"/>
      <c r="Y2675" s="62"/>
      <c r="Z2675" s="62"/>
      <c r="AA2675" s="62"/>
      <c r="AB2675" s="62"/>
      <c r="AC2675" s="68"/>
      <c r="AD2675" s="2"/>
      <c r="AE2675" s="2"/>
      <c r="AF2675" s="2"/>
      <c r="AG2675" s="2"/>
      <c r="AH2675" s="55"/>
      <c r="AI2675" s="72"/>
      <c r="AJ2675" s="72"/>
      <c r="AK2675" s="72"/>
      <c r="AL2675" s="72"/>
      <c r="AM2675" s="80"/>
      <c r="AN2675" s="2"/>
      <c r="AO2675" s="2"/>
      <c r="AP2675" s="2"/>
      <c r="AQ2675" s="2"/>
      <c r="AR2675" s="55"/>
      <c r="AS2675" s="85"/>
      <c r="AT2675" s="85"/>
      <c r="AU2675" s="85"/>
      <c r="AV2675" s="85"/>
      <c r="AW2675" s="100"/>
      <c r="AX2675" s="2"/>
      <c r="AY2675" s="2"/>
      <c r="AZ2675" s="2"/>
      <c r="BA2675" s="2"/>
      <c r="BB2675" s="55"/>
      <c r="BC2675" s="105"/>
      <c r="BD2675" s="105"/>
      <c r="BE2675" s="105"/>
      <c r="BF2675" s="105"/>
      <c r="BG2675" s="109"/>
      <c r="BH2675" s="2"/>
      <c r="BI2675" s="2"/>
      <c r="BJ2675" s="2"/>
      <c r="BK2675" s="2"/>
      <c r="BL2675" s="55"/>
      <c r="BM2675" s="48"/>
      <c r="BN2675" s="48"/>
      <c r="BO2675" s="48"/>
      <c r="BP2675" s="48"/>
      <c r="BQ2675" s="117"/>
      <c r="BR2675" s="2"/>
      <c r="BS2675" s="2"/>
      <c r="BT2675" s="2"/>
      <c r="BU2675" s="2"/>
      <c r="BV2675" s="55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18" t="s">
        <v>5</v>
      </c>
      <c r="H2676" s="3">
        <v>2024</v>
      </c>
      <c r="I2676" s="20" t="s">
        <v>284</v>
      </c>
      <c r="J2676" s="184" t="s">
        <v>294</v>
      </c>
      <c r="K2676" s="184" t="s">
        <v>320</v>
      </c>
      <c r="L2676" s="187">
        <f t="shared" si="85"/>
        <v>0</v>
      </c>
      <c r="M2676" s="187">
        <f t="shared" si="86"/>
        <v>0</v>
      </c>
      <c r="N2676" s="186"/>
      <c r="O2676" s="33"/>
      <c r="P2676" s="33"/>
      <c r="Q2676" s="33"/>
      <c r="R2676" s="33"/>
      <c r="S2676" s="42"/>
      <c r="T2676" s="2"/>
      <c r="U2676" s="2"/>
      <c r="V2676" s="2"/>
      <c r="W2676" s="2"/>
      <c r="X2676" s="55"/>
      <c r="Y2676" s="62"/>
      <c r="Z2676" s="62"/>
      <c r="AA2676" s="62"/>
      <c r="AB2676" s="62"/>
      <c r="AC2676" s="68"/>
      <c r="AD2676" s="2"/>
      <c r="AE2676" s="2"/>
      <c r="AF2676" s="2"/>
      <c r="AG2676" s="2"/>
      <c r="AH2676" s="55"/>
      <c r="AI2676" s="72"/>
      <c r="AJ2676" s="72"/>
      <c r="AK2676" s="72"/>
      <c r="AL2676" s="72"/>
      <c r="AM2676" s="80"/>
      <c r="AN2676" s="2"/>
      <c r="AO2676" s="2"/>
      <c r="AP2676" s="2"/>
      <c r="AQ2676" s="2"/>
      <c r="AR2676" s="55"/>
      <c r="AS2676" s="85"/>
      <c r="AT2676" s="85"/>
      <c r="AU2676" s="85"/>
      <c r="AV2676" s="85"/>
      <c r="AW2676" s="100"/>
      <c r="AX2676" s="2"/>
      <c r="AY2676" s="2"/>
      <c r="AZ2676" s="2"/>
      <c r="BA2676" s="2"/>
      <c r="BB2676" s="55"/>
      <c r="BC2676" s="105"/>
      <c r="BD2676" s="105"/>
      <c r="BE2676" s="105"/>
      <c r="BF2676" s="105"/>
      <c r="BG2676" s="109"/>
      <c r="BH2676" s="2"/>
      <c r="BI2676" s="2"/>
      <c r="BJ2676" s="2"/>
      <c r="BK2676" s="2"/>
      <c r="BL2676" s="55"/>
      <c r="BM2676" s="48"/>
      <c r="BN2676" s="48"/>
      <c r="BO2676" s="48"/>
      <c r="BP2676" s="48"/>
      <c r="BQ2676" s="117"/>
      <c r="BR2676" s="2"/>
      <c r="BS2676" s="2"/>
      <c r="BT2676" s="2"/>
      <c r="BU2676" s="2"/>
      <c r="BV2676" s="55"/>
    </row>
    <row r="2677" spans="1:74" ht="28.8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18" t="s">
        <v>5</v>
      </c>
      <c r="H2677" s="3">
        <v>2024</v>
      </c>
      <c r="I2677" s="20" t="s">
        <v>284</v>
      </c>
      <c r="J2677" s="184" t="s">
        <v>346</v>
      </c>
      <c r="K2677" s="184" t="s">
        <v>320</v>
      </c>
      <c r="L2677" s="187">
        <f t="shared" si="85"/>
        <v>0</v>
      </c>
      <c r="M2677" s="187">
        <f t="shared" si="86"/>
        <v>0</v>
      </c>
      <c r="N2677" s="186"/>
      <c r="O2677" s="33"/>
      <c r="P2677" s="33"/>
      <c r="Q2677" s="33"/>
      <c r="R2677" s="33"/>
      <c r="S2677" s="42"/>
      <c r="T2677" s="2"/>
      <c r="U2677" s="2"/>
      <c r="V2677" s="2"/>
      <c r="W2677" s="2"/>
      <c r="X2677" s="55"/>
      <c r="Y2677" s="62"/>
      <c r="Z2677" s="62"/>
      <c r="AA2677" s="62"/>
      <c r="AB2677" s="62"/>
      <c r="AC2677" s="68"/>
      <c r="AD2677" s="2"/>
      <c r="AE2677" s="2"/>
      <c r="AF2677" s="2"/>
      <c r="AG2677" s="2"/>
      <c r="AH2677" s="55"/>
      <c r="AI2677" s="72"/>
      <c r="AJ2677" s="72"/>
      <c r="AK2677" s="72"/>
      <c r="AL2677" s="72"/>
      <c r="AM2677" s="80"/>
      <c r="AN2677" s="2"/>
      <c r="AO2677" s="2"/>
      <c r="AP2677" s="2"/>
      <c r="AQ2677" s="2"/>
      <c r="AR2677" s="55"/>
      <c r="AS2677" s="85"/>
      <c r="AT2677" s="85"/>
      <c r="AU2677" s="85"/>
      <c r="AV2677" s="85"/>
      <c r="AW2677" s="100"/>
      <c r="AX2677" s="2"/>
      <c r="AY2677" s="2"/>
      <c r="AZ2677" s="2"/>
      <c r="BA2677" s="2"/>
      <c r="BB2677" s="55"/>
      <c r="BC2677" s="105"/>
      <c r="BD2677" s="105"/>
      <c r="BE2677" s="105"/>
      <c r="BF2677" s="105"/>
      <c r="BG2677" s="109"/>
      <c r="BH2677" s="2"/>
      <c r="BI2677" s="2"/>
      <c r="BJ2677" s="2"/>
      <c r="BK2677" s="2"/>
      <c r="BL2677" s="55"/>
      <c r="BM2677" s="48"/>
      <c r="BN2677" s="48"/>
      <c r="BO2677" s="48"/>
      <c r="BP2677" s="48"/>
      <c r="BQ2677" s="117"/>
      <c r="BR2677" s="2"/>
      <c r="BS2677" s="2"/>
      <c r="BT2677" s="2"/>
      <c r="BU2677" s="2"/>
      <c r="BV2677" s="55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18" t="s">
        <v>5</v>
      </c>
      <c r="H2678" s="3">
        <v>2024</v>
      </c>
      <c r="I2678" s="20" t="s">
        <v>284</v>
      </c>
      <c r="J2678" s="184" t="s">
        <v>295</v>
      </c>
      <c r="K2678" s="184" t="s">
        <v>320</v>
      </c>
      <c r="L2678" s="187">
        <f t="shared" si="85"/>
        <v>0</v>
      </c>
      <c r="M2678" s="187">
        <f t="shared" si="86"/>
        <v>0</v>
      </c>
      <c r="N2678" s="186"/>
      <c r="O2678" s="33"/>
      <c r="P2678" s="33"/>
      <c r="Q2678" s="33"/>
      <c r="R2678" s="33"/>
      <c r="S2678" s="42"/>
      <c r="T2678" s="2"/>
      <c r="U2678" s="2"/>
      <c r="V2678" s="2"/>
      <c r="W2678" s="2"/>
      <c r="X2678" s="55"/>
      <c r="Y2678" s="62"/>
      <c r="Z2678" s="62"/>
      <c r="AA2678" s="62"/>
      <c r="AB2678" s="62"/>
      <c r="AC2678" s="68"/>
      <c r="AD2678" s="2"/>
      <c r="AE2678" s="2"/>
      <c r="AF2678" s="2"/>
      <c r="AG2678" s="2"/>
      <c r="AH2678" s="55"/>
      <c r="AI2678" s="72"/>
      <c r="AJ2678" s="72"/>
      <c r="AK2678" s="72"/>
      <c r="AL2678" s="72"/>
      <c r="AM2678" s="80"/>
      <c r="AN2678" s="2"/>
      <c r="AO2678" s="2"/>
      <c r="AP2678" s="2"/>
      <c r="AQ2678" s="2"/>
      <c r="AR2678" s="55"/>
      <c r="AS2678" s="85"/>
      <c r="AT2678" s="85"/>
      <c r="AU2678" s="85"/>
      <c r="AV2678" s="85"/>
      <c r="AW2678" s="100"/>
      <c r="AX2678" s="2"/>
      <c r="AY2678" s="2"/>
      <c r="AZ2678" s="2"/>
      <c r="BA2678" s="2"/>
      <c r="BB2678" s="55"/>
      <c r="BC2678" s="105"/>
      <c r="BD2678" s="105"/>
      <c r="BE2678" s="105"/>
      <c r="BF2678" s="105"/>
      <c r="BG2678" s="109"/>
      <c r="BH2678" s="2"/>
      <c r="BI2678" s="2"/>
      <c r="BJ2678" s="2"/>
      <c r="BK2678" s="2"/>
      <c r="BL2678" s="55"/>
      <c r="BM2678" s="48"/>
      <c r="BN2678" s="48"/>
      <c r="BO2678" s="48"/>
      <c r="BP2678" s="48"/>
      <c r="BQ2678" s="117"/>
      <c r="BR2678" s="2"/>
      <c r="BS2678" s="2"/>
      <c r="BT2678" s="2"/>
      <c r="BU2678" s="2"/>
      <c r="BV2678" s="55"/>
    </row>
    <row r="2679" spans="1:74" ht="28.8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18" t="s">
        <v>5</v>
      </c>
      <c r="H2679" s="3">
        <v>2024</v>
      </c>
      <c r="I2679" s="20" t="s">
        <v>290</v>
      </c>
      <c r="J2679" s="184" t="s">
        <v>299</v>
      </c>
      <c r="K2679" s="184" t="s">
        <v>318</v>
      </c>
      <c r="L2679" s="187">
        <f t="shared" si="85"/>
        <v>0</v>
      </c>
      <c r="M2679" s="187">
        <f t="shared" si="86"/>
        <v>0</v>
      </c>
      <c r="N2679" s="186"/>
      <c r="O2679" s="33"/>
      <c r="P2679" s="33"/>
      <c r="Q2679" s="33"/>
      <c r="R2679" s="33"/>
      <c r="S2679" s="42"/>
      <c r="T2679" s="2"/>
      <c r="U2679" s="2"/>
      <c r="V2679" s="2"/>
      <c r="W2679" s="2"/>
      <c r="X2679" s="55"/>
      <c r="Y2679" s="62"/>
      <c r="Z2679" s="62"/>
      <c r="AA2679" s="62"/>
      <c r="AB2679" s="62"/>
      <c r="AC2679" s="68"/>
      <c r="AD2679" s="2"/>
      <c r="AE2679" s="2"/>
      <c r="AF2679" s="2"/>
      <c r="AG2679" s="2"/>
      <c r="AH2679" s="55"/>
      <c r="AI2679" s="72"/>
      <c r="AJ2679" s="72"/>
      <c r="AK2679" s="72"/>
      <c r="AL2679" s="72"/>
      <c r="AM2679" s="80"/>
      <c r="AN2679" s="2"/>
      <c r="AO2679" s="2"/>
      <c r="AP2679" s="2"/>
      <c r="AQ2679" s="2"/>
      <c r="AR2679" s="55"/>
      <c r="AS2679" s="85"/>
      <c r="AT2679" s="85"/>
      <c r="AU2679" s="85"/>
      <c r="AV2679" s="85"/>
      <c r="AW2679" s="100"/>
      <c r="AX2679" s="2"/>
      <c r="AY2679" s="2"/>
      <c r="AZ2679" s="2"/>
      <c r="BA2679" s="2"/>
      <c r="BB2679" s="55"/>
      <c r="BC2679" s="105"/>
      <c r="BD2679" s="105"/>
      <c r="BE2679" s="105"/>
      <c r="BF2679" s="105"/>
      <c r="BG2679" s="109"/>
      <c r="BH2679" s="2"/>
      <c r="BI2679" s="2"/>
      <c r="BJ2679" s="2"/>
      <c r="BK2679" s="2"/>
      <c r="BL2679" s="55"/>
      <c r="BM2679" s="48"/>
      <c r="BN2679" s="48"/>
      <c r="BO2679" s="48"/>
      <c r="BP2679" s="48"/>
      <c r="BQ2679" s="117"/>
      <c r="BR2679" s="2"/>
      <c r="BS2679" s="2"/>
      <c r="BT2679" s="2"/>
      <c r="BU2679" s="2"/>
      <c r="BV2679" s="55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18" t="s">
        <v>5</v>
      </c>
      <c r="H2680" s="3">
        <v>2024</v>
      </c>
      <c r="I2680" s="20" t="s">
        <v>315</v>
      </c>
      <c r="J2680" s="184" t="s">
        <v>347</v>
      </c>
      <c r="K2680" s="184" t="s">
        <v>320</v>
      </c>
      <c r="L2680" s="187">
        <f t="shared" si="85"/>
        <v>0</v>
      </c>
      <c r="M2680" s="187">
        <f t="shared" si="86"/>
        <v>0</v>
      </c>
      <c r="N2680" s="186"/>
      <c r="O2680" s="33"/>
      <c r="P2680" s="33"/>
      <c r="Q2680" s="33"/>
      <c r="R2680" s="33"/>
      <c r="S2680" s="42"/>
      <c r="T2680" s="2"/>
      <c r="U2680" s="2"/>
      <c r="V2680" s="2"/>
      <c r="W2680" s="2"/>
      <c r="X2680" s="55"/>
      <c r="Y2680" s="62"/>
      <c r="Z2680" s="62"/>
      <c r="AA2680" s="62"/>
      <c r="AB2680" s="62"/>
      <c r="AC2680" s="68"/>
      <c r="AD2680" s="2"/>
      <c r="AE2680" s="2"/>
      <c r="AF2680" s="2"/>
      <c r="AG2680" s="2"/>
      <c r="AH2680" s="55"/>
      <c r="AI2680" s="72"/>
      <c r="AJ2680" s="72"/>
      <c r="AK2680" s="72"/>
      <c r="AL2680" s="72"/>
      <c r="AM2680" s="80"/>
      <c r="AN2680" s="2"/>
      <c r="AO2680" s="2"/>
      <c r="AP2680" s="2"/>
      <c r="AQ2680" s="2"/>
      <c r="AR2680" s="55"/>
      <c r="AS2680" s="85"/>
      <c r="AT2680" s="85"/>
      <c r="AU2680" s="85"/>
      <c r="AV2680" s="85"/>
      <c r="AW2680" s="100"/>
      <c r="AX2680" s="2"/>
      <c r="AY2680" s="2"/>
      <c r="AZ2680" s="2"/>
      <c r="BA2680" s="2"/>
      <c r="BB2680" s="55"/>
      <c r="BC2680" s="105"/>
      <c r="BD2680" s="105"/>
      <c r="BE2680" s="105"/>
      <c r="BF2680" s="105"/>
      <c r="BG2680" s="109"/>
      <c r="BH2680" s="2"/>
      <c r="BI2680" s="2"/>
      <c r="BJ2680" s="2"/>
      <c r="BK2680" s="2"/>
      <c r="BL2680" s="55"/>
      <c r="BM2680" s="48"/>
      <c r="BN2680" s="48"/>
      <c r="BO2680" s="48"/>
      <c r="BP2680" s="48"/>
      <c r="BQ2680" s="117"/>
      <c r="BR2680" s="2"/>
      <c r="BS2680" s="2"/>
      <c r="BT2680" s="2"/>
      <c r="BU2680" s="2"/>
      <c r="BV2680" s="55"/>
    </row>
    <row r="2681" spans="1:74" ht="28.8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18" t="s">
        <v>5</v>
      </c>
      <c r="H2681" s="3">
        <v>2024</v>
      </c>
      <c r="I2681" s="20" t="s">
        <v>315</v>
      </c>
      <c r="J2681" s="184" t="s">
        <v>296</v>
      </c>
      <c r="K2681" s="184" t="s">
        <v>321</v>
      </c>
      <c r="L2681" s="187">
        <f t="shared" si="85"/>
        <v>0</v>
      </c>
      <c r="M2681" s="187">
        <f t="shared" si="86"/>
        <v>0</v>
      </c>
      <c r="N2681" s="186"/>
      <c r="O2681" s="33"/>
      <c r="P2681" s="33"/>
      <c r="Q2681" s="33"/>
      <c r="R2681" s="33"/>
      <c r="S2681" s="42"/>
      <c r="T2681" s="2"/>
      <c r="U2681" s="2"/>
      <c r="V2681" s="2"/>
      <c r="W2681" s="2"/>
      <c r="X2681" s="55"/>
      <c r="Y2681" s="62"/>
      <c r="Z2681" s="62"/>
      <c r="AA2681" s="62"/>
      <c r="AB2681" s="62"/>
      <c r="AC2681" s="68"/>
      <c r="AD2681" s="2"/>
      <c r="AE2681" s="2"/>
      <c r="AF2681" s="2"/>
      <c r="AG2681" s="2"/>
      <c r="AH2681" s="55"/>
      <c r="AI2681" s="72"/>
      <c r="AJ2681" s="72"/>
      <c r="AK2681" s="72"/>
      <c r="AL2681" s="72"/>
      <c r="AM2681" s="80"/>
      <c r="AN2681" s="2"/>
      <c r="AO2681" s="2"/>
      <c r="AP2681" s="2"/>
      <c r="AQ2681" s="2"/>
      <c r="AR2681" s="55"/>
      <c r="AS2681" s="85"/>
      <c r="AT2681" s="85"/>
      <c r="AU2681" s="85"/>
      <c r="AV2681" s="85"/>
      <c r="AW2681" s="100"/>
      <c r="AX2681" s="2"/>
      <c r="AY2681" s="2"/>
      <c r="AZ2681" s="2"/>
      <c r="BA2681" s="2"/>
      <c r="BB2681" s="55"/>
      <c r="BC2681" s="105"/>
      <c r="BD2681" s="105"/>
      <c r="BE2681" s="105"/>
      <c r="BF2681" s="105"/>
      <c r="BG2681" s="109"/>
      <c r="BH2681" s="2"/>
      <c r="BI2681" s="2"/>
      <c r="BJ2681" s="2"/>
      <c r="BK2681" s="2"/>
      <c r="BL2681" s="55"/>
      <c r="BM2681" s="48"/>
      <c r="BN2681" s="48"/>
      <c r="BO2681" s="48"/>
      <c r="BP2681" s="48"/>
      <c r="BQ2681" s="117"/>
      <c r="BR2681" s="2"/>
      <c r="BS2681" s="2"/>
      <c r="BT2681" s="2"/>
      <c r="BU2681" s="2"/>
      <c r="BV2681" s="55"/>
    </row>
    <row r="2682" spans="1:74" ht="28.8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18" t="s">
        <v>5</v>
      </c>
      <c r="H2682" s="3">
        <v>2024</v>
      </c>
      <c r="I2682" s="20" t="s">
        <v>316</v>
      </c>
      <c r="J2682" s="184" t="s">
        <v>297</v>
      </c>
      <c r="K2682" s="184" t="s">
        <v>318</v>
      </c>
      <c r="L2682" s="187">
        <f t="shared" si="85"/>
        <v>0</v>
      </c>
      <c r="M2682" s="187">
        <f t="shared" si="86"/>
        <v>0</v>
      </c>
      <c r="N2682" s="186"/>
      <c r="O2682" s="33"/>
      <c r="P2682" s="33"/>
      <c r="Q2682" s="33"/>
      <c r="R2682" s="33"/>
      <c r="S2682" s="42"/>
      <c r="T2682" s="2"/>
      <c r="U2682" s="2"/>
      <c r="V2682" s="2"/>
      <c r="W2682" s="2"/>
      <c r="X2682" s="55"/>
      <c r="Y2682" s="62"/>
      <c r="Z2682" s="62"/>
      <c r="AA2682" s="62"/>
      <c r="AB2682" s="62"/>
      <c r="AC2682" s="68"/>
      <c r="AD2682" s="2"/>
      <c r="AE2682" s="2"/>
      <c r="AF2682" s="2"/>
      <c r="AG2682" s="2"/>
      <c r="AH2682" s="55"/>
      <c r="AI2682" s="72"/>
      <c r="AJ2682" s="72"/>
      <c r="AK2682" s="72"/>
      <c r="AL2682" s="72"/>
      <c r="AM2682" s="80"/>
      <c r="AN2682" s="2"/>
      <c r="AO2682" s="2"/>
      <c r="AP2682" s="2"/>
      <c r="AQ2682" s="2"/>
      <c r="AR2682" s="55"/>
      <c r="AS2682" s="85"/>
      <c r="AT2682" s="85"/>
      <c r="AU2682" s="85"/>
      <c r="AV2682" s="85"/>
      <c r="AW2682" s="100"/>
      <c r="AX2682" s="2"/>
      <c r="AY2682" s="2"/>
      <c r="AZ2682" s="2"/>
      <c r="BA2682" s="2"/>
      <c r="BB2682" s="55"/>
      <c r="BC2682" s="105"/>
      <c r="BD2682" s="105"/>
      <c r="BE2682" s="105"/>
      <c r="BF2682" s="105"/>
      <c r="BG2682" s="109"/>
      <c r="BH2682" s="2"/>
      <c r="BI2682" s="2"/>
      <c r="BJ2682" s="2"/>
      <c r="BK2682" s="2"/>
      <c r="BL2682" s="55"/>
      <c r="BM2682" s="48"/>
      <c r="BN2682" s="48"/>
      <c r="BO2682" s="48"/>
      <c r="BP2682" s="48"/>
      <c r="BQ2682" s="117"/>
      <c r="BR2682" s="2"/>
      <c r="BS2682" s="2"/>
      <c r="BT2682" s="2"/>
      <c r="BU2682" s="2"/>
      <c r="BV2682" s="55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18" t="s">
        <v>5</v>
      </c>
      <c r="H2683" s="3">
        <v>2024</v>
      </c>
      <c r="I2683" s="20" t="s">
        <v>316</v>
      </c>
      <c r="J2683" s="185" t="s">
        <v>348</v>
      </c>
      <c r="K2683" s="185" t="s">
        <v>320</v>
      </c>
      <c r="L2683" s="187">
        <f t="shared" si="85"/>
        <v>0</v>
      </c>
      <c r="M2683" s="187">
        <f t="shared" si="86"/>
        <v>0</v>
      </c>
      <c r="N2683" s="186"/>
      <c r="O2683" s="33"/>
      <c r="P2683" s="33"/>
      <c r="Q2683" s="33"/>
      <c r="R2683" s="33"/>
      <c r="S2683" s="42"/>
      <c r="T2683" s="2"/>
      <c r="U2683" s="2"/>
      <c r="V2683" s="2"/>
      <c r="W2683" s="2"/>
      <c r="X2683" s="55"/>
      <c r="Y2683" s="62"/>
      <c r="Z2683" s="62"/>
      <c r="AA2683" s="62"/>
      <c r="AB2683" s="62"/>
      <c r="AC2683" s="68"/>
      <c r="AD2683" s="2"/>
      <c r="AE2683" s="2"/>
      <c r="AF2683" s="2"/>
      <c r="AG2683" s="2"/>
      <c r="AH2683" s="55"/>
      <c r="AI2683" s="72"/>
      <c r="AJ2683" s="72"/>
      <c r="AK2683" s="72"/>
      <c r="AL2683" s="72"/>
      <c r="AM2683" s="80"/>
      <c r="AN2683" s="2"/>
      <c r="AO2683" s="2"/>
      <c r="AP2683" s="2"/>
      <c r="AQ2683" s="2"/>
      <c r="AR2683" s="55"/>
      <c r="AS2683" s="85"/>
      <c r="AT2683" s="85"/>
      <c r="AU2683" s="85"/>
      <c r="AV2683" s="85"/>
      <c r="AW2683" s="100"/>
      <c r="AX2683" s="2"/>
      <c r="AY2683" s="2"/>
      <c r="AZ2683" s="2"/>
      <c r="BA2683" s="2"/>
      <c r="BB2683" s="55"/>
      <c r="BC2683" s="105"/>
      <c r="BD2683" s="105"/>
      <c r="BE2683" s="105"/>
      <c r="BF2683" s="105"/>
      <c r="BG2683" s="109"/>
      <c r="BH2683" s="2"/>
      <c r="BI2683" s="2"/>
      <c r="BJ2683" s="2"/>
      <c r="BK2683" s="2"/>
      <c r="BL2683" s="55"/>
      <c r="BM2683" s="48"/>
      <c r="BN2683" s="48"/>
      <c r="BO2683" s="48"/>
      <c r="BP2683" s="48"/>
      <c r="BQ2683" s="117"/>
      <c r="BR2683" s="2"/>
      <c r="BS2683" s="2"/>
      <c r="BT2683" s="2"/>
      <c r="BU2683" s="2"/>
      <c r="BV2683" s="55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18" t="s">
        <v>5</v>
      </c>
      <c r="H2684" s="3">
        <v>2024</v>
      </c>
      <c r="I2684" s="20" t="s">
        <v>282</v>
      </c>
      <c r="J2684" s="184" t="s">
        <v>272</v>
      </c>
      <c r="K2684" s="184" t="s">
        <v>321</v>
      </c>
      <c r="L2684" s="187">
        <f t="shared" si="85"/>
        <v>0</v>
      </c>
      <c r="M2684" s="187">
        <f t="shared" si="86"/>
        <v>0</v>
      </c>
      <c r="N2684" s="186"/>
      <c r="O2684" s="33"/>
      <c r="P2684" s="33"/>
      <c r="Q2684" s="33"/>
      <c r="R2684" s="33"/>
      <c r="S2684" s="42"/>
      <c r="T2684" s="2"/>
      <c r="U2684" s="2"/>
      <c r="V2684" s="2"/>
      <c r="W2684" s="2"/>
      <c r="X2684" s="55"/>
      <c r="Y2684" s="62"/>
      <c r="Z2684" s="62"/>
      <c r="AA2684" s="62"/>
      <c r="AB2684" s="62"/>
      <c r="AC2684" s="68"/>
      <c r="AD2684" s="2"/>
      <c r="AE2684" s="2"/>
      <c r="AF2684" s="2"/>
      <c r="AG2684" s="2"/>
      <c r="AH2684" s="55"/>
      <c r="AI2684" s="72"/>
      <c r="AJ2684" s="72"/>
      <c r="AK2684" s="72"/>
      <c r="AL2684" s="72"/>
      <c r="AM2684" s="80"/>
      <c r="AN2684" s="2"/>
      <c r="AO2684" s="2"/>
      <c r="AP2684" s="2"/>
      <c r="AQ2684" s="2"/>
      <c r="AR2684" s="55"/>
      <c r="AS2684" s="85"/>
      <c r="AT2684" s="85"/>
      <c r="AU2684" s="85"/>
      <c r="AV2684" s="85"/>
      <c r="AW2684" s="100"/>
      <c r="AX2684" s="2"/>
      <c r="AY2684" s="2"/>
      <c r="AZ2684" s="2"/>
      <c r="BA2684" s="2"/>
      <c r="BB2684" s="55"/>
      <c r="BC2684" s="105"/>
      <c r="BD2684" s="105"/>
      <c r="BE2684" s="105"/>
      <c r="BF2684" s="105"/>
      <c r="BG2684" s="109"/>
      <c r="BH2684" s="2"/>
      <c r="BI2684" s="2"/>
      <c r="BJ2684" s="2"/>
      <c r="BK2684" s="2"/>
      <c r="BL2684" s="55"/>
      <c r="BM2684" s="48"/>
      <c r="BN2684" s="48"/>
      <c r="BO2684" s="48"/>
      <c r="BP2684" s="48"/>
      <c r="BQ2684" s="117"/>
      <c r="BR2684" s="2"/>
      <c r="BS2684" s="2"/>
      <c r="BT2684" s="2"/>
      <c r="BU2684" s="2"/>
      <c r="BV2684" s="55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18" t="s">
        <v>5</v>
      </c>
      <c r="H2685" s="3">
        <v>2024</v>
      </c>
      <c r="I2685" s="20" t="s">
        <v>282</v>
      </c>
      <c r="J2685" s="184" t="s">
        <v>273</v>
      </c>
      <c r="K2685" s="184" t="s">
        <v>321</v>
      </c>
      <c r="L2685" s="187">
        <f t="shared" si="85"/>
        <v>0</v>
      </c>
      <c r="M2685" s="187">
        <f t="shared" si="86"/>
        <v>0</v>
      </c>
      <c r="N2685" s="186"/>
      <c r="O2685" s="33"/>
      <c r="P2685" s="33"/>
      <c r="Q2685" s="33"/>
      <c r="R2685" s="33"/>
      <c r="S2685" s="42"/>
      <c r="T2685" s="2"/>
      <c r="U2685" s="2"/>
      <c r="V2685" s="2"/>
      <c r="W2685" s="2"/>
      <c r="X2685" s="55"/>
      <c r="Y2685" s="62"/>
      <c r="Z2685" s="62"/>
      <c r="AA2685" s="62"/>
      <c r="AB2685" s="62"/>
      <c r="AC2685" s="68"/>
      <c r="AD2685" s="2"/>
      <c r="AE2685" s="2"/>
      <c r="AF2685" s="2"/>
      <c r="AG2685" s="2"/>
      <c r="AH2685" s="55"/>
      <c r="AI2685" s="72"/>
      <c r="AJ2685" s="72"/>
      <c r="AK2685" s="72"/>
      <c r="AL2685" s="72"/>
      <c r="AM2685" s="80"/>
      <c r="AN2685" s="2"/>
      <c r="AO2685" s="2"/>
      <c r="AP2685" s="2"/>
      <c r="AQ2685" s="2"/>
      <c r="AR2685" s="55"/>
      <c r="AS2685" s="85"/>
      <c r="AT2685" s="85"/>
      <c r="AU2685" s="85"/>
      <c r="AV2685" s="85"/>
      <c r="AW2685" s="100"/>
      <c r="AX2685" s="2"/>
      <c r="AY2685" s="2"/>
      <c r="AZ2685" s="2"/>
      <c r="BA2685" s="2"/>
      <c r="BB2685" s="55"/>
      <c r="BC2685" s="105"/>
      <c r="BD2685" s="105"/>
      <c r="BE2685" s="105"/>
      <c r="BF2685" s="105"/>
      <c r="BG2685" s="109"/>
      <c r="BH2685" s="2"/>
      <c r="BI2685" s="2"/>
      <c r="BJ2685" s="2"/>
      <c r="BK2685" s="2"/>
      <c r="BL2685" s="55"/>
      <c r="BM2685" s="48"/>
      <c r="BN2685" s="48"/>
      <c r="BO2685" s="48"/>
      <c r="BP2685" s="48"/>
      <c r="BQ2685" s="117"/>
      <c r="BR2685" s="2"/>
      <c r="BS2685" s="2"/>
      <c r="BT2685" s="2"/>
      <c r="BU2685" s="2"/>
      <c r="BV2685" s="55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18" t="s">
        <v>5</v>
      </c>
      <c r="H2686" s="3">
        <v>2024</v>
      </c>
      <c r="I2686" s="20" t="s">
        <v>282</v>
      </c>
      <c r="J2686" s="184" t="s">
        <v>274</v>
      </c>
      <c r="K2686" s="184" t="s">
        <v>321</v>
      </c>
      <c r="L2686" s="187">
        <f t="shared" si="85"/>
        <v>0</v>
      </c>
      <c r="M2686" s="187">
        <f t="shared" si="86"/>
        <v>0</v>
      </c>
      <c r="N2686" s="186"/>
      <c r="O2686" s="33"/>
      <c r="P2686" s="33"/>
      <c r="Q2686" s="33"/>
      <c r="R2686" s="33"/>
      <c r="S2686" s="42"/>
      <c r="T2686" s="2"/>
      <c r="U2686" s="2"/>
      <c r="V2686" s="2"/>
      <c r="W2686" s="2"/>
      <c r="X2686" s="55"/>
      <c r="Y2686" s="62"/>
      <c r="Z2686" s="62"/>
      <c r="AA2686" s="62"/>
      <c r="AB2686" s="62"/>
      <c r="AC2686" s="68"/>
      <c r="AD2686" s="2"/>
      <c r="AE2686" s="2"/>
      <c r="AF2686" s="2"/>
      <c r="AG2686" s="2"/>
      <c r="AH2686" s="55"/>
      <c r="AI2686" s="72"/>
      <c r="AJ2686" s="72"/>
      <c r="AK2686" s="72"/>
      <c r="AL2686" s="72"/>
      <c r="AM2686" s="80"/>
      <c r="AN2686" s="2"/>
      <c r="AO2686" s="2"/>
      <c r="AP2686" s="2"/>
      <c r="AQ2686" s="2"/>
      <c r="AR2686" s="55"/>
      <c r="AS2686" s="85"/>
      <c r="AT2686" s="85"/>
      <c r="AU2686" s="85"/>
      <c r="AV2686" s="85"/>
      <c r="AW2686" s="100"/>
      <c r="AX2686" s="2"/>
      <c r="AY2686" s="2"/>
      <c r="AZ2686" s="2"/>
      <c r="BA2686" s="2"/>
      <c r="BB2686" s="55"/>
      <c r="BC2686" s="105"/>
      <c r="BD2686" s="105"/>
      <c r="BE2686" s="105"/>
      <c r="BF2686" s="105"/>
      <c r="BG2686" s="109"/>
      <c r="BH2686" s="2"/>
      <c r="BI2686" s="2"/>
      <c r="BJ2686" s="2"/>
      <c r="BK2686" s="2"/>
      <c r="BL2686" s="55"/>
      <c r="BM2686" s="48"/>
      <c r="BN2686" s="48"/>
      <c r="BO2686" s="48"/>
      <c r="BP2686" s="48"/>
      <c r="BQ2686" s="117"/>
      <c r="BR2686" s="2"/>
      <c r="BS2686" s="2"/>
      <c r="BT2686" s="2"/>
      <c r="BU2686" s="2"/>
      <c r="BV2686" s="55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18" t="s">
        <v>5</v>
      </c>
      <c r="H2687" s="3">
        <v>2024</v>
      </c>
      <c r="I2687" s="20" t="s">
        <v>282</v>
      </c>
      <c r="J2687" s="184" t="s">
        <v>275</v>
      </c>
      <c r="K2687" s="184" t="s">
        <v>321</v>
      </c>
      <c r="L2687" s="187">
        <f t="shared" si="85"/>
        <v>0</v>
      </c>
      <c r="M2687" s="187">
        <f t="shared" si="86"/>
        <v>0</v>
      </c>
      <c r="N2687" s="186"/>
      <c r="O2687" s="33"/>
      <c r="P2687" s="33"/>
      <c r="Q2687" s="33"/>
      <c r="R2687" s="33"/>
      <c r="S2687" s="42"/>
      <c r="T2687" s="2"/>
      <c r="U2687" s="2"/>
      <c r="V2687" s="2"/>
      <c r="W2687" s="2"/>
      <c r="X2687" s="55"/>
      <c r="Y2687" s="62"/>
      <c r="Z2687" s="62"/>
      <c r="AA2687" s="62"/>
      <c r="AB2687" s="62"/>
      <c r="AC2687" s="68"/>
      <c r="AD2687" s="2"/>
      <c r="AE2687" s="2"/>
      <c r="AF2687" s="2"/>
      <c r="AG2687" s="2"/>
      <c r="AH2687" s="55"/>
      <c r="AI2687" s="72"/>
      <c r="AJ2687" s="72"/>
      <c r="AK2687" s="72"/>
      <c r="AL2687" s="72"/>
      <c r="AM2687" s="80"/>
      <c r="AN2687" s="2"/>
      <c r="AO2687" s="2"/>
      <c r="AP2687" s="2"/>
      <c r="AQ2687" s="2"/>
      <c r="AR2687" s="55"/>
      <c r="AS2687" s="85"/>
      <c r="AT2687" s="85"/>
      <c r="AU2687" s="85"/>
      <c r="AV2687" s="85"/>
      <c r="AW2687" s="100"/>
      <c r="AX2687" s="2"/>
      <c r="AY2687" s="2"/>
      <c r="AZ2687" s="2"/>
      <c r="BA2687" s="2"/>
      <c r="BB2687" s="55"/>
      <c r="BC2687" s="105"/>
      <c r="BD2687" s="105"/>
      <c r="BE2687" s="105"/>
      <c r="BF2687" s="105"/>
      <c r="BG2687" s="109"/>
      <c r="BH2687" s="2"/>
      <c r="BI2687" s="2"/>
      <c r="BJ2687" s="2"/>
      <c r="BK2687" s="2"/>
      <c r="BL2687" s="55"/>
      <c r="BM2687" s="48"/>
      <c r="BN2687" s="48"/>
      <c r="BO2687" s="48"/>
      <c r="BP2687" s="48"/>
      <c r="BQ2687" s="117"/>
      <c r="BR2687" s="2"/>
      <c r="BS2687" s="2"/>
      <c r="BT2687" s="2"/>
      <c r="BU2687" s="2"/>
      <c r="BV2687" s="55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18" t="s">
        <v>5</v>
      </c>
      <c r="H2688" s="3">
        <v>2024</v>
      </c>
      <c r="I2688" s="20" t="s">
        <v>282</v>
      </c>
      <c r="J2688" s="184" t="s">
        <v>276</v>
      </c>
      <c r="K2688" s="184" t="s">
        <v>320</v>
      </c>
      <c r="L2688" s="187">
        <f t="shared" si="85"/>
        <v>0</v>
      </c>
      <c r="M2688" s="187">
        <f t="shared" si="86"/>
        <v>0</v>
      </c>
      <c r="N2688" s="186"/>
      <c r="O2688" s="33"/>
      <c r="P2688" s="33"/>
      <c r="Q2688" s="33"/>
      <c r="R2688" s="33"/>
      <c r="S2688" s="42"/>
      <c r="T2688" s="2"/>
      <c r="U2688" s="2"/>
      <c r="V2688" s="2"/>
      <c r="W2688" s="2"/>
      <c r="X2688" s="55"/>
      <c r="Y2688" s="62"/>
      <c r="Z2688" s="62"/>
      <c r="AA2688" s="62"/>
      <c r="AB2688" s="62"/>
      <c r="AC2688" s="68"/>
      <c r="AD2688" s="2"/>
      <c r="AE2688" s="2"/>
      <c r="AF2688" s="2"/>
      <c r="AG2688" s="2"/>
      <c r="AH2688" s="55"/>
      <c r="AI2688" s="72"/>
      <c r="AJ2688" s="72"/>
      <c r="AK2688" s="72"/>
      <c r="AL2688" s="72"/>
      <c r="AM2688" s="80"/>
      <c r="AN2688" s="2"/>
      <c r="AO2688" s="2"/>
      <c r="AP2688" s="2"/>
      <c r="AQ2688" s="2"/>
      <c r="AR2688" s="55"/>
      <c r="AS2688" s="85"/>
      <c r="AT2688" s="85"/>
      <c r="AU2688" s="85"/>
      <c r="AV2688" s="85"/>
      <c r="AW2688" s="100"/>
      <c r="AX2688" s="2"/>
      <c r="AY2688" s="2"/>
      <c r="AZ2688" s="2"/>
      <c r="BA2688" s="2"/>
      <c r="BB2688" s="55"/>
      <c r="BC2688" s="105"/>
      <c r="BD2688" s="105"/>
      <c r="BE2688" s="105"/>
      <c r="BF2688" s="105"/>
      <c r="BG2688" s="109"/>
      <c r="BH2688" s="2"/>
      <c r="BI2688" s="2"/>
      <c r="BJ2688" s="2"/>
      <c r="BK2688" s="2"/>
      <c r="BL2688" s="55"/>
      <c r="BM2688" s="48"/>
      <c r="BN2688" s="48"/>
      <c r="BO2688" s="48"/>
      <c r="BP2688" s="48"/>
      <c r="BQ2688" s="117"/>
      <c r="BR2688" s="2"/>
      <c r="BS2688" s="2"/>
      <c r="BT2688" s="2"/>
      <c r="BU2688" s="2"/>
      <c r="BV2688" s="55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18" t="s">
        <v>5</v>
      </c>
      <c r="H2689" s="3">
        <v>2024</v>
      </c>
      <c r="I2689" s="20" t="s">
        <v>282</v>
      </c>
      <c r="J2689" s="184" t="s">
        <v>277</v>
      </c>
      <c r="K2689" s="184" t="s">
        <v>320</v>
      </c>
      <c r="L2689" s="187">
        <f t="shared" si="85"/>
        <v>0</v>
      </c>
      <c r="M2689" s="187">
        <f t="shared" si="86"/>
        <v>0</v>
      </c>
      <c r="N2689" s="186"/>
      <c r="O2689" s="33"/>
      <c r="P2689" s="33"/>
      <c r="Q2689" s="33"/>
      <c r="R2689" s="33"/>
      <c r="S2689" s="42"/>
      <c r="T2689" s="2"/>
      <c r="U2689" s="2"/>
      <c r="V2689" s="2"/>
      <c r="W2689" s="2"/>
      <c r="X2689" s="55"/>
      <c r="Y2689" s="62"/>
      <c r="Z2689" s="62"/>
      <c r="AA2689" s="62"/>
      <c r="AB2689" s="62"/>
      <c r="AC2689" s="68"/>
      <c r="AD2689" s="2"/>
      <c r="AE2689" s="2"/>
      <c r="AF2689" s="2"/>
      <c r="AG2689" s="2"/>
      <c r="AH2689" s="55"/>
      <c r="AI2689" s="72"/>
      <c r="AJ2689" s="72"/>
      <c r="AK2689" s="72"/>
      <c r="AL2689" s="72"/>
      <c r="AM2689" s="80"/>
      <c r="AN2689" s="2"/>
      <c r="AO2689" s="2"/>
      <c r="AP2689" s="2"/>
      <c r="AQ2689" s="2"/>
      <c r="AR2689" s="55"/>
      <c r="AS2689" s="85"/>
      <c r="AT2689" s="85"/>
      <c r="AU2689" s="85"/>
      <c r="AV2689" s="85"/>
      <c r="AW2689" s="100"/>
      <c r="AX2689" s="2"/>
      <c r="AY2689" s="2"/>
      <c r="AZ2689" s="2"/>
      <c r="BA2689" s="2"/>
      <c r="BB2689" s="55"/>
      <c r="BC2689" s="105"/>
      <c r="BD2689" s="105"/>
      <c r="BE2689" s="105"/>
      <c r="BF2689" s="105"/>
      <c r="BG2689" s="109"/>
      <c r="BH2689" s="2"/>
      <c r="BI2689" s="2"/>
      <c r="BJ2689" s="2"/>
      <c r="BK2689" s="2"/>
      <c r="BL2689" s="55"/>
      <c r="BM2689" s="48"/>
      <c r="BN2689" s="48"/>
      <c r="BO2689" s="48"/>
      <c r="BP2689" s="48"/>
      <c r="BQ2689" s="117"/>
      <c r="BR2689" s="2"/>
      <c r="BS2689" s="2"/>
      <c r="BT2689" s="2"/>
      <c r="BU2689" s="2"/>
      <c r="BV2689" s="55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18" t="s">
        <v>5</v>
      </c>
      <c r="H2690" s="3">
        <v>2024</v>
      </c>
      <c r="I2690" s="20" t="s">
        <v>283</v>
      </c>
      <c r="J2690" s="184" t="s">
        <v>298</v>
      </c>
      <c r="K2690" s="184" t="s">
        <v>321</v>
      </c>
      <c r="L2690" s="187">
        <f t="shared" si="85"/>
        <v>0</v>
      </c>
      <c r="M2690" s="187">
        <f t="shared" si="86"/>
        <v>0</v>
      </c>
      <c r="N2690" s="186"/>
      <c r="O2690" s="33"/>
      <c r="P2690" s="33"/>
      <c r="Q2690" s="33"/>
      <c r="R2690" s="33"/>
      <c r="S2690" s="42"/>
      <c r="T2690" s="2"/>
      <c r="U2690" s="2"/>
      <c r="V2690" s="2"/>
      <c r="W2690" s="2"/>
      <c r="X2690" s="55"/>
      <c r="Y2690" s="62"/>
      <c r="Z2690" s="62"/>
      <c r="AA2690" s="62"/>
      <c r="AB2690" s="62"/>
      <c r="AC2690" s="68"/>
      <c r="AD2690" s="2"/>
      <c r="AE2690" s="2"/>
      <c r="AF2690" s="2"/>
      <c r="AG2690" s="2"/>
      <c r="AH2690" s="55"/>
      <c r="AI2690" s="72"/>
      <c r="AJ2690" s="72"/>
      <c r="AK2690" s="72"/>
      <c r="AL2690" s="72"/>
      <c r="AM2690" s="80"/>
      <c r="AN2690" s="2"/>
      <c r="AO2690" s="2"/>
      <c r="AP2690" s="2"/>
      <c r="AQ2690" s="2"/>
      <c r="AR2690" s="55"/>
      <c r="AS2690" s="85"/>
      <c r="AT2690" s="85"/>
      <c r="AU2690" s="85"/>
      <c r="AV2690" s="85"/>
      <c r="AW2690" s="100"/>
      <c r="AX2690" s="2"/>
      <c r="AY2690" s="2"/>
      <c r="AZ2690" s="2"/>
      <c r="BA2690" s="2"/>
      <c r="BB2690" s="55"/>
      <c r="BC2690" s="105"/>
      <c r="BD2690" s="105"/>
      <c r="BE2690" s="105"/>
      <c r="BF2690" s="105"/>
      <c r="BG2690" s="109"/>
      <c r="BH2690" s="2"/>
      <c r="BI2690" s="2"/>
      <c r="BJ2690" s="2"/>
      <c r="BK2690" s="2"/>
      <c r="BL2690" s="55"/>
      <c r="BM2690" s="48"/>
      <c r="BN2690" s="48"/>
      <c r="BO2690" s="48"/>
      <c r="BP2690" s="48"/>
      <c r="BQ2690" s="117"/>
      <c r="BR2690" s="2"/>
      <c r="BS2690" s="2"/>
      <c r="BT2690" s="2"/>
      <c r="BU2690" s="2"/>
      <c r="BV2690" s="55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18" t="s">
        <v>5</v>
      </c>
      <c r="H2691" s="3">
        <v>2024</v>
      </c>
      <c r="I2691" s="20" t="s">
        <v>283</v>
      </c>
      <c r="J2691" s="184" t="s">
        <v>278</v>
      </c>
      <c r="K2691" s="184" t="s">
        <v>320</v>
      </c>
      <c r="L2691" s="187">
        <f t="shared" si="85"/>
        <v>0</v>
      </c>
      <c r="M2691" s="187">
        <f t="shared" si="86"/>
        <v>0</v>
      </c>
      <c r="N2691" s="186"/>
      <c r="O2691" s="33"/>
      <c r="P2691" s="33"/>
      <c r="Q2691" s="33"/>
      <c r="R2691" s="33"/>
      <c r="S2691" s="42"/>
      <c r="T2691" s="2"/>
      <c r="U2691" s="2"/>
      <c r="V2691" s="2"/>
      <c r="W2691" s="2"/>
      <c r="X2691" s="55"/>
      <c r="Y2691" s="62"/>
      <c r="Z2691" s="62"/>
      <c r="AA2691" s="62"/>
      <c r="AB2691" s="62"/>
      <c r="AC2691" s="68"/>
      <c r="AD2691" s="2"/>
      <c r="AE2691" s="2"/>
      <c r="AF2691" s="2"/>
      <c r="AG2691" s="2"/>
      <c r="AH2691" s="55"/>
      <c r="AI2691" s="72"/>
      <c r="AJ2691" s="72"/>
      <c r="AK2691" s="72"/>
      <c r="AL2691" s="72"/>
      <c r="AM2691" s="80"/>
      <c r="AN2691" s="2"/>
      <c r="AO2691" s="2"/>
      <c r="AP2691" s="2"/>
      <c r="AQ2691" s="2"/>
      <c r="AR2691" s="55"/>
      <c r="AS2691" s="85"/>
      <c r="AT2691" s="85"/>
      <c r="AU2691" s="85"/>
      <c r="AV2691" s="85"/>
      <c r="AW2691" s="100"/>
      <c r="AX2691" s="2"/>
      <c r="AY2691" s="2"/>
      <c r="AZ2691" s="2"/>
      <c r="BA2691" s="2"/>
      <c r="BB2691" s="55"/>
      <c r="BC2691" s="105"/>
      <c r="BD2691" s="105"/>
      <c r="BE2691" s="105"/>
      <c r="BF2691" s="105"/>
      <c r="BG2691" s="109"/>
      <c r="BH2691" s="2"/>
      <c r="BI2691" s="2"/>
      <c r="BJ2691" s="2"/>
      <c r="BK2691" s="2"/>
      <c r="BL2691" s="55"/>
      <c r="BM2691" s="48"/>
      <c r="BN2691" s="48"/>
      <c r="BO2691" s="48"/>
      <c r="BP2691" s="48"/>
      <c r="BQ2691" s="117"/>
      <c r="BR2691" s="2"/>
      <c r="BS2691" s="2"/>
      <c r="BT2691" s="2"/>
      <c r="BU2691" s="2"/>
      <c r="BV2691" s="55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18" t="s">
        <v>5</v>
      </c>
      <c r="H2692" s="3">
        <v>2024</v>
      </c>
      <c r="I2692" s="20" t="s">
        <v>283</v>
      </c>
      <c r="J2692" s="184" t="s">
        <v>279</v>
      </c>
      <c r="K2692" s="184" t="s">
        <v>320</v>
      </c>
      <c r="L2692" s="187">
        <f t="shared" si="85"/>
        <v>0</v>
      </c>
      <c r="M2692" s="187">
        <f t="shared" si="86"/>
        <v>0</v>
      </c>
      <c r="N2692" s="186"/>
      <c r="O2692" s="33"/>
      <c r="P2692" s="33"/>
      <c r="Q2692" s="33"/>
      <c r="R2692" s="33"/>
      <c r="S2692" s="42"/>
      <c r="T2692" s="2"/>
      <c r="U2692" s="2"/>
      <c r="V2692" s="2"/>
      <c r="W2692" s="2"/>
      <c r="X2692" s="55"/>
      <c r="Y2692" s="62"/>
      <c r="Z2692" s="62"/>
      <c r="AA2692" s="62"/>
      <c r="AB2692" s="62"/>
      <c r="AC2692" s="68"/>
      <c r="AD2692" s="2"/>
      <c r="AE2692" s="2"/>
      <c r="AF2692" s="2"/>
      <c r="AG2692" s="2"/>
      <c r="AH2692" s="55"/>
      <c r="AI2692" s="72"/>
      <c r="AJ2692" s="72"/>
      <c r="AK2692" s="72"/>
      <c r="AL2692" s="72"/>
      <c r="AM2692" s="80"/>
      <c r="AN2692" s="2"/>
      <c r="AO2692" s="2"/>
      <c r="AP2692" s="2"/>
      <c r="AQ2692" s="2"/>
      <c r="AR2692" s="55"/>
      <c r="AS2692" s="85"/>
      <c r="AT2692" s="85"/>
      <c r="AU2692" s="85"/>
      <c r="AV2692" s="85"/>
      <c r="AW2692" s="100"/>
      <c r="AX2692" s="2"/>
      <c r="AY2692" s="2"/>
      <c r="AZ2692" s="2"/>
      <c r="BA2692" s="2"/>
      <c r="BB2692" s="55"/>
      <c r="BC2692" s="105"/>
      <c r="BD2692" s="105"/>
      <c r="BE2692" s="105"/>
      <c r="BF2692" s="105"/>
      <c r="BG2692" s="109"/>
      <c r="BH2692" s="2"/>
      <c r="BI2692" s="2"/>
      <c r="BJ2692" s="2"/>
      <c r="BK2692" s="2"/>
      <c r="BL2692" s="55"/>
      <c r="BM2692" s="48"/>
      <c r="BN2692" s="48"/>
      <c r="BO2692" s="48"/>
      <c r="BP2692" s="48"/>
      <c r="BQ2692" s="117"/>
      <c r="BR2692" s="2"/>
      <c r="BS2692" s="2"/>
      <c r="BT2692" s="2"/>
      <c r="BU2692" s="2"/>
      <c r="BV2692" s="55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18" t="s">
        <v>5</v>
      </c>
      <c r="H2693" s="3">
        <v>2024</v>
      </c>
      <c r="I2693" s="20" t="s">
        <v>286</v>
      </c>
      <c r="J2693" s="184" t="s">
        <v>280</v>
      </c>
      <c r="K2693" s="184" t="s">
        <v>319</v>
      </c>
      <c r="L2693" s="187">
        <f t="shared" si="85"/>
        <v>0</v>
      </c>
      <c r="M2693" s="187">
        <f t="shared" si="86"/>
        <v>0</v>
      </c>
      <c r="N2693" s="186"/>
      <c r="O2693" s="33"/>
      <c r="P2693" s="33"/>
      <c r="Q2693" s="33"/>
      <c r="R2693" s="33"/>
      <c r="S2693" s="42"/>
      <c r="T2693" s="2"/>
      <c r="U2693" s="2"/>
      <c r="V2693" s="2"/>
      <c r="W2693" s="2"/>
      <c r="X2693" s="55"/>
      <c r="Y2693" s="62"/>
      <c r="Z2693" s="62"/>
      <c r="AA2693" s="62"/>
      <c r="AB2693" s="62"/>
      <c r="AC2693" s="68"/>
      <c r="AD2693" s="2"/>
      <c r="AE2693" s="2"/>
      <c r="AF2693" s="2"/>
      <c r="AG2693" s="2"/>
      <c r="AH2693" s="55"/>
      <c r="AI2693" s="72"/>
      <c r="AJ2693" s="72"/>
      <c r="AK2693" s="72"/>
      <c r="AL2693" s="72"/>
      <c r="AM2693" s="80"/>
      <c r="AN2693" s="2"/>
      <c r="AO2693" s="2"/>
      <c r="AP2693" s="2"/>
      <c r="AQ2693" s="2"/>
      <c r="AR2693" s="55"/>
      <c r="AS2693" s="85"/>
      <c r="AT2693" s="85"/>
      <c r="AU2693" s="85"/>
      <c r="AV2693" s="85"/>
      <c r="AW2693" s="100"/>
      <c r="AX2693" s="2"/>
      <c r="AY2693" s="2"/>
      <c r="AZ2693" s="2"/>
      <c r="BA2693" s="2"/>
      <c r="BB2693" s="55"/>
      <c r="BC2693" s="105"/>
      <c r="BD2693" s="105"/>
      <c r="BE2693" s="105"/>
      <c r="BF2693" s="105"/>
      <c r="BG2693" s="109"/>
      <c r="BH2693" s="2"/>
      <c r="BI2693" s="2"/>
      <c r="BJ2693" s="2"/>
      <c r="BK2693" s="2"/>
      <c r="BL2693" s="55"/>
      <c r="BM2693" s="48"/>
      <c r="BN2693" s="48"/>
      <c r="BO2693" s="48"/>
      <c r="BP2693" s="48"/>
      <c r="BQ2693" s="117"/>
      <c r="BR2693" s="2"/>
      <c r="BS2693" s="2"/>
      <c r="BT2693" s="2"/>
      <c r="BU2693" s="2"/>
      <c r="BV2693" s="55"/>
    </row>
    <row r="2694" spans="1:74" hidden="1" x14ac:dyDescent="0.3">
      <c r="A2694" s="2" t="s">
        <v>76</v>
      </c>
      <c r="B2694" s="2" t="s">
        <v>2</v>
      </c>
      <c r="C2694" s="2" t="s">
        <v>3</v>
      </c>
      <c r="D2694" s="2" t="s">
        <v>65</v>
      </c>
      <c r="E2694" s="3">
        <v>24</v>
      </c>
      <c r="F2694" s="3"/>
      <c r="G2694" s="18" t="s">
        <v>5</v>
      </c>
      <c r="H2694" s="3">
        <v>2024</v>
      </c>
      <c r="I2694" s="20" t="s">
        <v>286</v>
      </c>
      <c r="J2694" s="184" t="s">
        <v>281</v>
      </c>
      <c r="K2694" s="184" t="s">
        <v>319</v>
      </c>
      <c r="L2694" s="187">
        <f t="shared" ref="L2694:L2757" si="87">SUM(R2694,W2694,AB2694,AG2694,AL2694,AQ2694,AV2694,BA2694,BF2694,BK2694,BP2694,BU2694)</f>
        <v>0</v>
      </c>
      <c r="M2694" s="187">
        <f t="shared" ref="M2694:M2757" si="88">SUM(S2694,X2694,AC2694,AH2694,AM2694,AR2694,AW2694,BB2694,BG2694,BL2694,BQ2694,BV2694)</f>
        <v>100</v>
      </c>
      <c r="N2694" s="2" t="s">
        <v>1264</v>
      </c>
      <c r="O2694" s="33"/>
      <c r="P2694" s="33"/>
      <c r="Q2694" s="33"/>
      <c r="R2694" s="33"/>
      <c r="S2694" s="42"/>
      <c r="T2694" s="2"/>
      <c r="U2694" s="2"/>
      <c r="V2694" s="2"/>
      <c r="W2694" s="2"/>
      <c r="X2694" s="55"/>
      <c r="Y2694" s="62"/>
      <c r="Z2694" s="62"/>
      <c r="AA2694" s="62"/>
      <c r="AB2694" s="62"/>
      <c r="AC2694" s="68"/>
      <c r="AD2694" s="2"/>
      <c r="AE2694" s="2"/>
      <c r="AF2694" s="2"/>
      <c r="AG2694" s="2"/>
      <c r="AH2694" s="55"/>
      <c r="AI2694" s="72"/>
      <c r="AJ2694" s="72"/>
      <c r="AK2694" s="72"/>
      <c r="AL2694" s="72"/>
      <c r="AM2694" s="80"/>
      <c r="AN2694" s="2"/>
      <c r="AO2694" s="2"/>
      <c r="AP2694" s="2"/>
      <c r="AQ2694" s="2"/>
      <c r="AR2694" s="55"/>
      <c r="AS2694" s="85"/>
      <c r="AT2694" s="85"/>
      <c r="AU2694" s="85"/>
      <c r="AV2694" s="85"/>
      <c r="AW2694" s="100"/>
      <c r="AX2694" s="2"/>
      <c r="AY2694" s="2"/>
      <c r="AZ2694" s="2"/>
      <c r="BA2694" s="2"/>
      <c r="BB2694" s="55"/>
      <c r="BC2694" s="105"/>
      <c r="BD2694" s="105"/>
      <c r="BE2694" s="105"/>
      <c r="BF2694" s="105"/>
      <c r="BG2694" s="109"/>
      <c r="BH2694" s="2"/>
      <c r="BI2694" s="2"/>
      <c r="BJ2694" s="2"/>
      <c r="BK2694" s="2"/>
      <c r="BL2694" s="55"/>
      <c r="BM2694" s="48"/>
      <c r="BN2694" s="48"/>
      <c r="BO2694" s="48"/>
      <c r="BP2694" s="48"/>
      <c r="BQ2694" s="117"/>
      <c r="BR2694" s="2" t="s">
        <v>1264</v>
      </c>
      <c r="BS2694" s="2"/>
      <c r="BT2694" s="2"/>
      <c r="BU2694" s="2"/>
      <c r="BV2694" s="55">
        <v>100</v>
      </c>
    </row>
    <row r="2695" spans="1:74" s="13" customFormat="1" hidden="1" x14ac:dyDescent="0.3">
      <c r="A2695" s="12" t="s">
        <v>76</v>
      </c>
      <c r="B2695" s="12" t="s">
        <v>2</v>
      </c>
      <c r="C2695" s="12" t="s">
        <v>3</v>
      </c>
      <c r="D2695" s="12" t="s">
        <v>65</v>
      </c>
      <c r="E2695" s="7">
        <v>24</v>
      </c>
      <c r="F2695" s="7"/>
      <c r="G2695" s="19" t="s">
        <v>5</v>
      </c>
      <c r="H2695" s="7">
        <v>2024</v>
      </c>
      <c r="I2695" s="21"/>
      <c r="J2695" s="12" t="s">
        <v>314</v>
      </c>
      <c r="K2695" s="12"/>
      <c r="L2695" s="147"/>
      <c r="M2695" s="147">
        <f>SUM(M2657:M2694)</f>
        <v>104.608</v>
      </c>
      <c r="N2695" s="183"/>
      <c r="O2695" s="12"/>
      <c r="P2695" s="12"/>
      <c r="Q2695" s="12"/>
      <c r="R2695" s="12"/>
      <c r="S2695" s="47">
        <f>SUM(S2657:S2694)</f>
        <v>0</v>
      </c>
      <c r="T2695" s="12"/>
      <c r="U2695" s="12"/>
      <c r="V2695" s="12"/>
      <c r="W2695" s="12"/>
      <c r="X2695" s="47">
        <f>SUM(X2657:X2694)</f>
        <v>0</v>
      </c>
      <c r="Y2695" s="12"/>
      <c r="Z2695" s="12"/>
      <c r="AA2695" s="12"/>
      <c r="AB2695" s="12"/>
      <c r="AC2695" s="47">
        <f>SUM(AC2657:AC2694)</f>
        <v>4.6079999999999997</v>
      </c>
      <c r="AD2695" s="12"/>
      <c r="AE2695" s="12"/>
      <c r="AF2695" s="12"/>
      <c r="AG2695" s="12"/>
      <c r="AH2695" s="47">
        <f>SUM(AH2657:AH2694)</f>
        <v>0</v>
      </c>
      <c r="AI2695" s="12"/>
      <c r="AJ2695" s="12"/>
      <c r="AK2695" s="12"/>
      <c r="AL2695" s="12"/>
      <c r="AM2695" s="47">
        <f>SUM(AM2657:AM2694)</f>
        <v>0</v>
      </c>
      <c r="AN2695" s="12"/>
      <c r="AO2695" s="12"/>
      <c r="AP2695" s="12"/>
      <c r="AQ2695" s="12"/>
      <c r="AR2695" s="47">
        <f>SUM(AR2657:AR2694)</f>
        <v>0</v>
      </c>
      <c r="AS2695" s="12"/>
      <c r="AT2695" s="12"/>
      <c r="AU2695" s="12"/>
      <c r="AV2695" s="12"/>
      <c r="AW2695" s="47">
        <f>SUM(AW2657:AW2694)</f>
        <v>0</v>
      </c>
      <c r="AX2695" s="12"/>
      <c r="AY2695" s="12"/>
      <c r="AZ2695" s="12"/>
      <c r="BA2695" s="12"/>
      <c r="BB2695" s="47">
        <f>SUM(BB2657:BB2694)</f>
        <v>0</v>
      </c>
      <c r="BC2695" s="12"/>
      <c r="BD2695" s="12"/>
      <c r="BE2695" s="12"/>
      <c r="BF2695" s="12"/>
      <c r="BG2695" s="47">
        <f>SUM(BG2657:BG2694)</f>
        <v>0</v>
      </c>
      <c r="BH2695" s="12"/>
      <c r="BI2695" s="12"/>
      <c r="BJ2695" s="12"/>
      <c r="BK2695" s="12"/>
      <c r="BL2695" s="47">
        <f>SUM(BL2657:BL2694)</f>
        <v>0</v>
      </c>
      <c r="BM2695" s="12"/>
      <c r="BN2695" s="12"/>
      <c r="BO2695" s="12"/>
      <c r="BP2695" s="12"/>
      <c r="BQ2695" s="47">
        <f>SUM(BQ2657:BQ2694)</f>
        <v>0</v>
      </c>
      <c r="BR2695" s="12"/>
      <c r="BS2695" s="12"/>
      <c r="BT2695" s="12"/>
      <c r="BU2695" s="12"/>
      <c r="BV2695" s="47">
        <v>100</v>
      </c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18" t="s">
        <v>5</v>
      </c>
      <c r="H2696" s="3">
        <v>2024</v>
      </c>
      <c r="I2696" s="20" t="s">
        <v>287</v>
      </c>
      <c r="J2696" s="184" t="s">
        <v>509</v>
      </c>
      <c r="K2696" s="184" t="s">
        <v>318</v>
      </c>
      <c r="L2696" s="187">
        <f t="shared" si="87"/>
        <v>0</v>
      </c>
      <c r="M2696" s="187">
        <f t="shared" si="88"/>
        <v>0</v>
      </c>
      <c r="N2696" s="186"/>
      <c r="O2696" s="33"/>
      <c r="P2696" s="33"/>
      <c r="Q2696" s="33"/>
      <c r="R2696" s="33"/>
      <c r="S2696" s="42"/>
      <c r="T2696" s="2"/>
      <c r="U2696" s="2"/>
      <c r="V2696" s="2"/>
      <c r="W2696" s="2"/>
      <c r="X2696" s="55"/>
      <c r="Y2696" s="62"/>
      <c r="Z2696" s="62"/>
      <c r="AA2696" s="62"/>
      <c r="AB2696" s="62"/>
      <c r="AC2696" s="68"/>
      <c r="AD2696" s="2"/>
      <c r="AE2696" s="2"/>
      <c r="AF2696" s="2"/>
      <c r="AG2696" s="2"/>
      <c r="AH2696" s="55"/>
      <c r="AI2696" s="72"/>
      <c r="AJ2696" s="72"/>
      <c r="AK2696" s="72"/>
      <c r="AL2696" s="72"/>
      <c r="AM2696" s="80"/>
      <c r="AN2696" s="2"/>
      <c r="AO2696" s="2"/>
      <c r="AP2696" s="2"/>
      <c r="AQ2696" s="2"/>
      <c r="AR2696" s="55"/>
      <c r="AS2696" s="85"/>
      <c r="AT2696" s="85"/>
      <c r="AU2696" s="85"/>
      <c r="AV2696" s="85"/>
      <c r="AW2696" s="100"/>
      <c r="AX2696" s="2"/>
      <c r="AY2696" s="2"/>
      <c r="AZ2696" s="2"/>
      <c r="BA2696" s="2"/>
      <c r="BB2696" s="55"/>
      <c r="BC2696" s="105"/>
      <c r="BD2696" s="105"/>
      <c r="BE2696" s="105"/>
      <c r="BF2696" s="105"/>
      <c r="BG2696" s="109"/>
      <c r="BH2696" s="2"/>
      <c r="BI2696" s="2"/>
      <c r="BJ2696" s="2"/>
      <c r="BK2696" s="2"/>
      <c r="BL2696" s="55"/>
      <c r="BM2696" s="48"/>
      <c r="BN2696" s="48"/>
      <c r="BO2696" s="48"/>
      <c r="BP2696" s="48"/>
      <c r="BQ2696" s="117"/>
      <c r="BR2696" s="2"/>
      <c r="BS2696" s="2"/>
      <c r="BT2696" s="2"/>
      <c r="BU2696" s="2"/>
      <c r="BV2696" s="55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18" t="s">
        <v>5</v>
      </c>
      <c r="H2697" s="3">
        <v>2024</v>
      </c>
      <c r="I2697" s="20" t="s">
        <v>287</v>
      </c>
      <c r="J2697" s="184" t="s">
        <v>291</v>
      </c>
      <c r="K2697" s="184" t="s">
        <v>319</v>
      </c>
      <c r="L2697" s="187">
        <f t="shared" si="87"/>
        <v>0</v>
      </c>
      <c r="M2697" s="187">
        <f t="shared" si="88"/>
        <v>0</v>
      </c>
      <c r="N2697" s="186"/>
      <c r="O2697" s="33"/>
      <c r="P2697" s="33"/>
      <c r="Q2697" s="33"/>
      <c r="R2697" s="33"/>
      <c r="S2697" s="42"/>
      <c r="T2697" s="2"/>
      <c r="U2697" s="2"/>
      <c r="V2697" s="2"/>
      <c r="W2697" s="2"/>
      <c r="X2697" s="55"/>
      <c r="Y2697" s="62"/>
      <c r="Z2697" s="62"/>
      <c r="AA2697" s="62"/>
      <c r="AB2697" s="62"/>
      <c r="AC2697" s="68"/>
      <c r="AD2697" s="2"/>
      <c r="AE2697" s="2"/>
      <c r="AF2697" s="2"/>
      <c r="AG2697" s="2"/>
      <c r="AH2697" s="55"/>
      <c r="AI2697" s="72"/>
      <c r="AJ2697" s="72"/>
      <c r="AK2697" s="72"/>
      <c r="AL2697" s="72"/>
      <c r="AM2697" s="80"/>
      <c r="AN2697" s="2"/>
      <c r="AO2697" s="2"/>
      <c r="AP2697" s="2"/>
      <c r="AQ2697" s="2"/>
      <c r="AR2697" s="55"/>
      <c r="AS2697" s="85"/>
      <c r="AT2697" s="85"/>
      <c r="AU2697" s="85"/>
      <c r="AV2697" s="85"/>
      <c r="AW2697" s="100"/>
      <c r="AX2697" s="2"/>
      <c r="AY2697" s="2"/>
      <c r="AZ2697" s="2"/>
      <c r="BA2697" s="2"/>
      <c r="BB2697" s="55"/>
      <c r="BC2697" s="105"/>
      <c r="BD2697" s="105"/>
      <c r="BE2697" s="105"/>
      <c r="BF2697" s="105"/>
      <c r="BG2697" s="109"/>
      <c r="BH2697" s="2"/>
      <c r="BI2697" s="2"/>
      <c r="BJ2697" s="2"/>
      <c r="BK2697" s="2"/>
      <c r="BL2697" s="55"/>
      <c r="BM2697" s="48"/>
      <c r="BN2697" s="48"/>
      <c r="BO2697" s="48"/>
      <c r="BP2697" s="48"/>
      <c r="BQ2697" s="117"/>
      <c r="BR2697" s="2"/>
      <c r="BS2697" s="2"/>
      <c r="BT2697" s="2"/>
      <c r="BU2697" s="2"/>
      <c r="BV2697" s="55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18" t="s">
        <v>5</v>
      </c>
      <c r="H2698" s="3">
        <v>2024</v>
      </c>
      <c r="I2698" s="20" t="s">
        <v>286</v>
      </c>
      <c r="J2698" s="184" t="s">
        <v>336</v>
      </c>
      <c r="K2698" s="184" t="s">
        <v>319</v>
      </c>
      <c r="L2698" s="187">
        <f t="shared" si="87"/>
        <v>0</v>
      </c>
      <c r="M2698" s="187">
        <f t="shared" si="88"/>
        <v>0</v>
      </c>
      <c r="N2698" s="186"/>
      <c r="O2698" s="33"/>
      <c r="P2698" s="33"/>
      <c r="Q2698" s="33"/>
      <c r="R2698" s="33"/>
      <c r="S2698" s="42"/>
      <c r="T2698" s="2"/>
      <c r="U2698" s="2"/>
      <c r="V2698" s="2"/>
      <c r="W2698" s="2"/>
      <c r="X2698" s="55"/>
      <c r="Y2698" s="62"/>
      <c r="Z2698" s="62"/>
      <c r="AA2698" s="62"/>
      <c r="AB2698" s="62"/>
      <c r="AC2698" s="68"/>
      <c r="AD2698" s="2"/>
      <c r="AE2698" s="2"/>
      <c r="AF2698" s="2"/>
      <c r="AG2698" s="2"/>
      <c r="AH2698" s="55"/>
      <c r="AI2698" s="72"/>
      <c r="AJ2698" s="72"/>
      <c r="AK2698" s="72"/>
      <c r="AL2698" s="72"/>
      <c r="AM2698" s="80"/>
      <c r="AN2698" s="2"/>
      <c r="AO2698" s="2"/>
      <c r="AP2698" s="2"/>
      <c r="AQ2698" s="2"/>
      <c r="AR2698" s="55"/>
      <c r="AS2698" s="85"/>
      <c r="AT2698" s="85"/>
      <c r="AU2698" s="85"/>
      <c r="AV2698" s="85"/>
      <c r="AW2698" s="100"/>
      <c r="AX2698" s="2"/>
      <c r="AY2698" s="2"/>
      <c r="AZ2698" s="2"/>
      <c r="BA2698" s="2"/>
      <c r="BB2698" s="55"/>
      <c r="BC2698" s="105"/>
      <c r="BD2698" s="105"/>
      <c r="BE2698" s="105"/>
      <c r="BF2698" s="105"/>
      <c r="BG2698" s="109"/>
      <c r="BH2698" s="2"/>
      <c r="BI2698" s="2"/>
      <c r="BJ2698" s="2"/>
      <c r="BK2698" s="2"/>
      <c r="BL2698" s="55"/>
      <c r="BM2698" s="48"/>
      <c r="BN2698" s="48"/>
      <c r="BO2698" s="48"/>
      <c r="BP2698" s="48"/>
      <c r="BQ2698" s="117"/>
      <c r="BR2698" s="2"/>
      <c r="BS2698" s="2"/>
      <c r="BT2698" s="2"/>
      <c r="BU2698" s="2"/>
      <c r="BV2698" s="55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18" t="s">
        <v>5</v>
      </c>
      <c r="H2699" s="3">
        <v>2024</v>
      </c>
      <c r="I2699" s="20" t="s">
        <v>286</v>
      </c>
      <c r="J2699" s="185" t="s">
        <v>337</v>
      </c>
      <c r="K2699" s="185" t="s">
        <v>318</v>
      </c>
      <c r="L2699" s="187">
        <f t="shared" si="87"/>
        <v>0</v>
      </c>
      <c r="M2699" s="187">
        <f t="shared" si="88"/>
        <v>0</v>
      </c>
      <c r="N2699" s="186"/>
      <c r="O2699" s="53"/>
      <c r="P2699" s="53"/>
      <c r="Q2699" s="53"/>
      <c r="R2699" s="53"/>
      <c r="S2699" s="54"/>
      <c r="T2699" s="8"/>
      <c r="U2699" s="8"/>
      <c r="V2699" s="8"/>
      <c r="W2699" s="8"/>
      <c r="X2699" s="122"/>
      <c r="Y2699" s="135"/>
      <c r="Z2699" s="135"/>
      <c r="AA2699" s="135"/>
      <c r="AB2699" s="135"/>
      <c r="AC2699" s="136"/>
      <c r="AD2699" s="8"/>
      <c r="AE2699" s="8"/>
      <c r="AF2699" s="8"/>
      <c r="AG2699" s="8"/>
      <c r="AH2699" s="122"/>
      <c r="AI2699" s="137"/>
      <c r="AJ2699" s="137"/>
      <c r="AK2699" s="137"/>
      <c r="AL2699" s="137"/>
      <c r="AM2699" s="138"/>
      <c r="AN2699" s="8"/>
      <c r="AO2699" s="8"/>
      <c r="AP2699" s="8"/>
      <c r="AQ2699" s="8"/>
      <c r="AR2699" s="122"/>
      <c r="AS2699" s="139"/>
      <c r="AT2699" s="139"/>
      <c r="AU2699" s="139"/>
      <c r="AV2699" s="139"/>
      <c r="AW2699" s="140"/>
      <c r="AX2699" s="8"/>
      <c r="AY2699" s="8"/>
      <c r="AZ2699" s="8"/>
      <c r="BA2699" s="8"/>
      <c r="BB2699" s="122"/>
      <c r="BC2699" s="141"/>
      <c r="BD2699" s="141"/>
      <c r="BE2699" s="141"/>
      <c r="BF2699" s="141"/>
      <c r="BG2699" s="142"/>
      <c r="BH2699" s="8"/>
      <c r="BI2699" s="8"/>
      <c r="BJ2699" s="8"/>
      <c r="BK2699" s="8"/>
      <c r="BL2699" s="122"/>
      <c r="BM2699" s="143"/>
      <c r="BN2699" s="143"/>
      <c r="BO2699" s="143"/>
      <c r="BP2699" s="143"/>
      <c r="BQ2699" s="144"/>
      <c r="BR2699" s="8"/>
      <c r="BS2699" s="8"/>
      <c r="BT2699" s="8"/>
      <c r="BU2699" s="8"/>
      <c r="BV2699" s="122"/>
    </row>
    <row r="2700" spans="1:74" ht="28.8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18" t="s">
        <v>5</v>
      </c>
      <c r="H2700" s="3">
        <v>2024</v>
      </c>
      <c r="I2700" s="20" t="s">
        <v>286</v>
      </c>
      <c r="J2700" s="185" t="s">
        <v>338</v>
      </c>
      <c r="K2700" s="185" t="s">
        <v>339</v>
      </c>
      <c r="L2700" s="187">
        <f t="shared" si="87"/>
        <v>0</v>
      </c>
      <c r="M2700" s="187">
        <f t="shared" si="88"/>
        <v>0</v>
      </c>
      <c r="N2700" s="186"/>
      <c r="O2700" s="53"/>
      <c r="P2700" s="53"/>
      <c r="Q2700" s="53"/>
      <c r="R2700" s="53"/>
      <c r="S2700" s="54"/>
      <c r="T2700" s="8"/>
      <c r="U2700" s="8"/>
      <c r="V2700" s="8"/>
      <c r="W2700" s="8"/>
      <c r="X2700" s="122"/>
      <c r="Y2700" s="135"/>
      <c r="Z2700" s="135"/>
      <c r="AA2700" s="135"/>
      <c r="AB2700" s="135"/>
      <c r="AC2700" s="136"/>
      <c r="AD2700" s="8"/>
      <c r="AE2700" s="8"/>
      <c r="AF2700" s="8"/>
      <c r="AG2700" s="8"/>
      <c r="AH2700" s="122"/>
      <c r="AI2700" s="137"/>
      <c r="AJ2700" s="137"/>
      <c r="AK2700" s="137"/>
      <c r="AL2700" s="137"/>
      <c r="AM2700" s="138"/>
      <c r="AN2700" s="8"/>
      <c r="AO2700" s="8"/>
      <c r="AP2700" s="8"/>
      <c r="AQ2700" s="8"/>
      <c r="AR2700" s="122"/>
      <c r="AS2700" s="139"/>
      <c r="AT2700" s="139"/>
      <c r="AU2700" s="139"/>
      <c r="AV2700" s="139"/>
      <c r="AW2700" s="140"/>
      <c r="AX2700" s="8"/>
      <c r="AY2700" s="8"/>
      <c r="AZ2700" s="8"/>
      <c r="BA2700" s="8"/>
      <c r="BB2700" s="122"/>
      <c r="BC2700" s="141"/>
      <c r="BD2700" s="141"/>
      <c r="BE2700" s="141"/>
      <c r="BF2700" s="141"/>
      <c r="BG2700" s="142"/>
      <c r="BH2700" s="8"/>
      <c r="BI2700" s="8"/>
      <c r="BJ2700" s="8"/>
      <c r="BK2700" s="8"/>
      <c r="BL2700" s="122"/>
      <c r="BM2700" s="143"/>
      <c r="BN2700" s="143"/>
      <c r="BO2700" s="143"/>
      <c r="BP2700" s="143"/>
      <c r="BQ2700" s="144"/>
      <c r="BR2700" s="8"/>
      <c r="BS2700" s="8"/>
      <c r="BT2700" s="8"/>
      <c r="BU2700" s="8"/>
      <c r="BV2700" s="122"/>
    </row>
    <row r="2701" spans="1:74" ht="28.8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18" t="s">
        <v>5</v>
      </c>
      <c r="H2701" s="3">
        <v>2024</v>
      </c>
      <c r="I2701" s="20" t="s">
        <v>286</v>
      </c>
      <c r="J2701" s="185" t="s">
        <v>340</v>
      </c>
      <c r="K2701" s="185" t="s">
        <v>318</v>
      </c>
      <c r="L2701" s="187">
        <f t="shared" si="87"/>
        <v>0</v>
      </c>
      <c r="M2701" s="187">
        <f t="shared" si="88"/>
        <v>0</v>
      </c>
      <c r="N2701" s="186"/>
      <c r="O2701" s="53"/>
      <c r="P2701" s="53"/>
      <c r="Q2701" s="53"/>
      <c r="R2701" s="53"/>
      <c r="S2701" s="54"/>
      <c r="T2701" s="8"/>
      <c r="U2701" s="8"/>
      <c r="V2701" s="8"/>
      <c r="W2701" s="8"/>
      <c r="X2701" s="122"/>
      <c r="Y2701" s="135"/>
      <c r="Z2701" s="135"/>
      <c r="AA2701" s="135"/>
      <c r="AB2701" s="135"/>
      <c r="AC2701" s="136"/>
      <c r="AD2701" s="8"/>
      <c r="AE2701" s="8"/>
      <c r="AF2701" s="8"/>
      <c r="AG2701" s="8"/>
      <c r="AH2701" s="122"/>
      <c r="AI2701" s="137"/>
      <c r="AJ2701" s="137"/>
      <c r="AK2701" s="137"/>
      <c r="AL2701" s="137"/>
      <c r="AM2701" s="138"/>
      <c r="AN2701" s="8"/>
      <c r="AO2701" s="8"/>
      <c r="AP2701" s="8"/>
      <c r="AQ2701" s="8"/>
      <c r="AR2701" s="122"/>
      <c r="AS2701" s="139"/>
      <c r="AT2701" s="139"/>
      <c r="AU2701" s="139"/>
      <c r="AV2701" s="139"/>
      <c r="AW2701" s="140"/>
      <c r="AX2701" s="8"/>
      <c r="AY2701" s="8"/>
      <c r="AZ2701" s="8"/>
      <c r="BA2701" s="8"/>
      <c r="BB2701" s="122"/>
      <c r="BC2701" s="141"/>
      <c r="BD2701" s="141"/>
      <c r="BE2701" s="141"/>
      <c r="BF2701" s="141"/>
      <c r="BG2701" s="142"/>
      <c r="BH2701" s="8"/>
      <c r="BI2701" s="8"/>
      <c r="BJ2701" s="8"/>
      <c r="BK2701" s="8"/>
      <c r="BL2701" s="122"/>
      <c r="BM2701" s="143"/>
      <c r="BN2701" s="143"/>
      <c r="BO2701" s="143"/>
      <c r="BP2701" s="143"/>
      <c r="BQ2701" s="144"/>
      <c r="BR2701" s="8"/>
      <c r="BS2701" s="8"/>
      <c r="BT2701" s="8"/>
      <c r="BU2701" s="8"/>
      <c r="BV2701" s="122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18" t="s">
        <v>5</v>
      </c>
      <c r="H2702" s="3">
        <v>2024</v>
      </c>
      <c r="I2702" s="20" t="s">
        <v>286</v>
      </c>
      <c r="J2702" s="185" t="s">
        <v>341</v>
      </c>
      <c r="K2702" s="185" t="s">
        <v>320</v>
      </c>
      <c r="L2702" s="187">
        <f t="shared" si="87"/>
        <v>0</v>
      </c>
      <c r="M2702" s="187">
        <f t="shared" si="88"/>
        <v>0</v>
      </c>
      <c r="N2702" s="186"/>
      <c r="O2702" s="53"/>
      <c r="P2702" s="53"/>
      <c r="Q2702" s="53"/>
      <c r="R2702" s="53"/>
      <c r="S2702" s="54"/>
      <c r="T2702" s="8"/>
      <c r="U2702" s="8"/>
      <c r="V2702" s="8"/>
      <c r="W2702" s="8"/>
      <c r="X2702" s="122"/>
      <c r="Y2702" s="135"/>
      <c r="Z2702" s="135"/>
      <c r="AA2702" s="135"/>
      <c r="AB2702" s="135"/>
      <c r="AC2702" s="136"/>
      <c r="AD2702" s="8"/>
      <c r="AE2702" s="8"/>
      <c r="AF2702" s="8"/>
      <c r="AG2702" s="8"/>
      <c r="AH2702" s="122"/>
      <c r="AI2702" s="137"/>
      <c r="AJ2702" s="137"/>
      <c r="AK2702" s="137"/>
      <c r="AL2702" s="137"/>
      <c r="AM2702" s="138"/>
      <c r="AN2702" s="8"/>
      <c r="AO2702" s="8"/>
      <c r="AP2702" s="8"/>
      <c r="AQ2702" s="8"/>
      <c r="AR2702" s="122"/>
      <c r="AS2702" s="139"/>
      <c r="AT2702" s="139"/>
      <c r="AU2702" s="139"/>
      <c r="AV2702" s="139"/>
      <c r="AW2702" s="140"/>
      <c r="AX2702" s="8"/>
      <c r="AY2702" s="8"/>
      <c r="AZ2702" s="8"/>
      <c r="BA2702" s="8"/>
      <c r="BB2702" s="122"/>
      <c r="BC2702" s="141"/>
      <c r="BD2702" s="141"/>
      <c r="BE2702" s="141"/>
      <c r="BF2702" s="141"/>
      <c r="BG2702" s="142"/>
      <c r="BH2702" s="8"/>
      <c r="BI2702" s="8"/>
      <c r="BJ2702" s="8"/>
      <c r="BK2702" s="8"/>
      <c r="BL2702" s="122"/>
      <c r="BM2702" s="143"/>
      <c r="BN2702" s="143"/>
      <c r="BO2702" s="143"/>
      <c r="BP2702" s="143"/>
      <c r="BQ2702" s="144"/>
      <c r="BR2702" s="8"/>
      <c r="BS2702" s="8"/>
      <c r="BT2702" s="8"/>
      <c r="BU2702" s="8"/>
      <c r="BV2702" s="122"/>
    </row>
    <row r="2703" spans="1:74" ht="28.8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18" t="s">
        <v>5</v>
      </c>
      <c r="H2703" s="3">
        <v>2024</v>
      </c>
      <c r="I2703" s="20" t="s">
        <v>286</v>
      </c>
      <c r="J2703" s="185" t="s">
        <v>342</v>
      </c>
      <c r="K2703" s="185" t="s">
        <v>320</v>
      </c>
      <c r="L2703" s="187">
        <f t="shared" si="87"/>
        <v>0</v>
      </c>
      <c r="M2703" s="187">
        <f t="shared" si="88"/>
        <v>0</v>
      </c>
      <c r="N2703" s="186"/>
      <c r="O2703" s="53"/>
      <c r="P2703" s="53"/>
      <c r="Q2703" s="53"/>
      <c r="R2703" s="53"/>
      <c r="S2703" s="54"/>
      <c r="T2703" s="8"/>
      <c r="U2703" s="8"/>
      <c r="V2703" s="8"/>
      <c r="W2703" s="8"/>
      <c r="X2703" s="122"/>
      <c r="Y2703" s="135"/>
      <c r="Z2703" s="135"/>
      <c r="AA2703" s="135"/>
      <c r="AB2703" s="135"/>
      <c r="AC2703" s="136"/>
      <c r="AD2703" s="8"/>
      <c r="AE2703" s="8"/>
      <c r="AF2703" s="8"/>
      <c r="AG2703" s="8"/>
      <c r="AH2703" s="122"/>
      <c r="AI2703" s="137"/>
      <c r="AJ2703" s="137"/>
      <c r="AK2703" s="137"/>
      <c r="AL2703" s="137"/>
      <c r="AM2703" s="138"/>
      <c r="AN2703" s="8"/>
      <c r="AO2703" s="8"/>
      <c r="AP2703" s="8"/>
      <c r="AQ2703" s="8"/>
      <c r="AR2703" s="122"/>
      <c r="AS2703" s="139"/>
      <c r="AT2703" s="139"/>
      <c r="AU2703" s="139"/>
      <c r="AV2703" s="139"/>
      <c r="AW2703" s="140"/>
      <c r="AX2703" s="8"/>
      <c r="AY2703" s="8"/>
      <c r="AZ2703" s="8"/>
      <c r="BA2703" s="8"/>
      <c r="BB2703" s="122"/>
      <c r="BC2703" s="141"/>
      <c r="BD2703" s="141"/>
      <c r="BE2703" s="141"/>
      <c r="BF2703" s="141"/>
      <c r="BG2703" s="142"/>
      <c r="BH2703" s="8"/>
      <c r="BI2703" s="8"/>
      <c r="BJ2703" s="8"/>
      <c r="BK2703" s="8"/>
      <c r="BL2703" s="122"/>
      <c r="BM2703" s="143"/>
      <c r="BN2703" s="143"/>
      <c r="BO2703" s="143"/>
      <c r="BP2703" s="143"/>
      <c r="BQ2703" s="144"/>
      <c r="BR2703" s="8"/>
      <c r="BS2703" s="8"/>
      <c r="BT2703" s="8"/>
      <c r="BU2703" s="8"/>
      <c r="BV2703" s="122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18" t="s">
        <v>5</v>
      </c>
      <c r="H2704" s="3">
        <v>2024</v>
      </c>
      <c r="I2704" s="20" t="s">
        <v>286</v>
      </c>
      <c r="J2704" s="185" t="s">
        <v>343</v>
      </c>
      <c r="K2704" s="185" t="s">
        <v>339</v>
      </c>
      <c r="L2704" s="187">
        <f t="shared" si="87"/>
        <v>0</v>
      </c>
      <c r="M2704" s="187">
        <f t="shared" si="88"/>
        <v>0</v>
      </c>
      <c r="N2704" s="186"/>
      <c r="O2704" s="53"/>
      <c r="P2704" s="53"/>
      <c r="Q2704" s="53"/>
      <c r="R2704" s="53"/>
      <c r="S2704" s="54"/>
      <c r="T2704" s="8"/>
      <c r="U2704" s="8"/>
      <c r="V2704" s="8"/>
      <c r="W2704" s="8"/>
      <c r="X2704" s="122"/>
      <c r="Y2704" s="135"/>
      <c r="Z2704" s="135"/>
      <c r="AA2704" s="135"/>
      <c r="AB2704" s="135"/>
      <c r="AC2704" s="136"/>
      <c r="AD2704" s="8"/>
      <c r="AE2704" s="8"/>
      <c r="AF2704" s="8"/>
      <c r="AG2704" s="8"/>
      <c r="AH2704" s="122"/>
      <c r="AI2704" s="137"/>
      <c r="AJ2704" s="137"/>
      <c r="AK2704" s="137"/>
      <c r="AL2704" s="137"/>
      <c r="AM2704" s="138"/>
      <c r="AN2704" s="8"/>
      <c r="AO2704" s="8"/>
      <c r="AP2704" s="8"/>
      <c r="AQ2704" s="8"/>
      <c r="AR2704" s="122"/>
      <c r="AS2704" s="139"/>
      <c r="AT2704" s="139"/>
      <c r="AU2704" s="139"/>
      <c r="AV2704" s="139"/>
      <c r="AW2704" s="140"/>
      <c r="AX2704" s="8"/>
      <c r="AY2704" s="8"/>
      <c r="AZ2704" s="8"/>
      <c r="BA2704" s="8"/>
      <c r="BB2704" s="122"/>
      <c r="BC2704" s="141"/>
      <c r="BD2704" s="141"/>
      <c r="BE2704" s="141"/>
      <c r="BF2704" s="141"/>
      <c r="BG2704" s="142"/>
      <c r="BH2704" s="8"/>
      <c r="BI2704" s="8"/>
      <c r="BJ2704" s="8"/>
      <c r="BK2704" s="8"/>
      <c r="BL2704" s="122"/>
      <c r="BM2704" s="143"/>
      <c r="BN2704" s="143"/>
      <c r="BO2704" s="143"/>
      <c r="BP2704" s="143"/>
      <c r="BQ2704" s="144"/>
      <c r="BR2704" s="8"/>
      <c r="BS2704" s="8"/>
      <c r="BT2704" s="8"/>
      <c r="BU2704" s="8"/>
      <c r="BV2704" s="122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18" t="s">
        <v>5</v>
      </c>
      <c r="H2705" s="3">
        <v>2024</v>
      </c>
      <c r="I2705" s="20" t="s">
        <v>288</v>
      </c>
      <c r="J2705" s="185" t="s">
        <v>344</v>
      </c>
      <c r="K2705" s="185" t="s">
        <v>318</v>
      </c>
      <c r="L2705" s="187">
        <f t="shared" si="87"/>
        <v>0</v>
      </c>
      <c r="M2705" s="187">
        <f t="shared" si="88"/>
        <v>0</v>
      </c>
      <c r="N2705" s="186"/>
      <c r="O2705" s="53"/>
      <c r="P2705" s="53"/>
      <c r="Q2705" s="53"/>
      <c r="R2705" s="53"/>
      <c r="S2705" s="54"/>
      <c r="T2705" s="8"/>
      <c r="U2705" s="8"/>
      <c r="V2705" s="8"/>
      <c r="W2705" s="8"/>
      <c r="X2705" s="122"/>
      <c r="Y2705" s="135"/>
      <c r="Z2705" s="135"/>
      <c r="AA2705" s="135"/>
      <c r="AB2705" s="135"/>
      <c r="AC2705" s="136"/>
      <c r="AD2705" s="8"/>
      <c r="AE2705" s="8"/>
      <c r="AF2705" s="8"/>
      <c r="AG2705" s="8"/>
      <c r="AH2705" s="122"/>
      <c r="AI2705" s="137"/>
      <c r="AJ2705" s="137"/>
      <c r="AK2705" s="137"/>
      <c r="AL2705" s="137"/>
      <c r="AM2705" s="138"/>
      <c r="AN2705" s="8"/>
      <c r="AO2705" s="8"/>
      <c r="AP2705" s="8"/>
      <c r="AQ2705" s="8"/>
      <c r="AR2705" s="122"/>
      <c r="AS2705" s="139"/>
      <c r="AT2705" s="139"/>
      <c r="AU2705" s="139"/>
      <c r="AV2705" s="139"/>
      <c r="AW2705" s="140"/>
      <c r="AX2705" s="8"/>
      <c r="AY2705" s="8"/>
      <c r="AZ2705" s="8"/>
      <c r="BA2705" s="8"/>
      <c r="BB2705" s="122"/>
      <c r="BC2705" s="141"/>
      <c r="BD2705" s="141"/>
      <c r="BE2705" s="141"/>
      <c r="BF2705" s="141"/>
      <c r="BG2705" s="142"/>
      <c r="BH2705" s="8"/>
      <c r="BI2705" s="8"/>
      <c r="BJ2705" s="8"/>
      <c r="BK2705" s="8"/>
      <c r="BL2705" s="122"/>
      <c r="BM2705" s="143"/>
      <c r="BN2705" s="143"/>
      <c r="BO2705" s="143"/>
      <c r="BP2705" s="143"/>
      <c r="BQ2705" s="144"/>
      <c r="BR2705" s="8"/>
      <c r="BS2705" s="8"/>
      <c r="BT2705" s="8"/>
      <c r="BU2705" s="8"/>
      <c r="BV2705" s="122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18" t="s">
        <v>5</v>
      </c>
      <c r="H2706" s="3">
        <v>2024</v>
      </c>
      <c r="I2706" s="20" t="s">
        <v>288</v>
      </c>
      <c r="J2706" s="184" t="s">
        <v>351</v>
      </c>
      <c r="K2706" s="184" t="s">
        <v>318</v>
      </c>
      <c r="L2706" s="187">
        <f t="shared" si="87"/>
        <v>0</v>
      </c>
      <c r="M2706" s="187">
        <f t="shared" si="88"/>
        <v>0</v>
      </c>
      <c r="N2706" s="186"/>
      <c r="O2706" s="53"/>
      <c r="P2706" s="53"/>
      <c r="Q2706" s="53"/>
      <c r="R2706" s="53"/>
      <c r="S2706" s="54"/>
      <c r="T2706" s="8"/>
      <c r="U2706" s="8"/>
      <c r="V2706" s="8"/>
      <c r="W2706" s="8"/>
      <c r="X2706" s="122"/>
      <c r="Y2706" s="135"/>
      <c r="Z2706" s="135"/>
      <c r="AA2706" s="135"/>
      <c r="AB2706" s="135"/>
      <c r="AC2706" s="136"/>
      <c r="AD2706" s="8"/>
      <c r="AE2706" s="8"/>
      <c r="AF2706" s="8"/>
      <c r="AG2706" s="8"/>
      <c r="AH2706" s="122"/>
      <c r="AI2706" s="137"/>
      <c r="AJ2706" s="137"/>
      <c r="AK2706" s="137"/>
      <c r="AL2706" s="137"/>
      <c r="AM2706" s="138"/>
      <c r="AN2706" s="8"/>
      <c r="AO2706" s="8"/>
      <c r="AP2706" s="8"/>
      <c r="AQ2706" s="8"/>
      <c r="AR2706" s="122"/>
      <c r="AS2706" s="139"/>
      <c r="AT2706" s="139"/>
      <c r="AU2706" s="139"/>
      <c r="AV2706" s="139"/>
      <c r="AW2706" s="140"/>
      <c r="AX2706" s="8"/>
      <c r="AY2706" s="8"/>
      <c r="AZ2706" s="8"/>
      <c r="BA2706" s="8"/>
      <c r="BB2706" s="122"/>
      <c r="BC2706" s="141"/>
      <c r="BD2706" s="141"/>
      <c r="BE2706" s="141"/>
      <c r="BF2706" s="141"/>
      <c r="BG2706" s="142"/>
      <c r="BH2706" s="8"/>
      <c r="BI2706" s="8"/>
      <c r="BJ2706" s="8"/>
      <c r="BK2706" s="8"/>
      <c r="BL2706" s="122"/>
      <c r="BM2706" s="143"/>
      <c r="BN2706" s="143"/>
      <c r="BO2706" s="143"/>
      <c r="BP2706" s="143"/>
      <c r="BQ2706" s="144"/>
      <c r="BR2706" s="8"/>
      <c r="BS2706" s="8"/>
      <c r="BT2706" s="8"/>
      <c r="BU2706" s="8"/>
      <c r="BV2706" s="122"/>
    </row>
    <row r="2707" spans="1:74" ht="28.8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18" t="s">
        <v>5</v>
      </c>
      <c r="H2707" s="3">
        <v>2024</v>
      </c>
      <c r="I2707" s="20" t="s">
        <v>288</v>
      </c>
      <c r="J2707" s="184" t="s">
        <v>352</v>
      </c>
      <c r="K2707" s="184" t="s">
        <v>321</v>
      </c>
      <c r="L2707" s="187">
        <f t="shared" si="87"/>
        <v>0</v>
      </c>
      <c r="M2707" s="187">
        <f t="shared" si="88"/>
        <v>0</v>
      </c>
      <c r="N2707" s="186"/>
      <c r="O2707" s="33"/>
      <c r="P2707" s="33"/>
      <c r="Q2707" s="33"/>
      <c r="R2707" s="33"/>
      <c r="S2707" s="42"/>
      <c r="T2707" s="2"/>
      <c r="U2707" s="2"/>
      <c r="V2707" s="2"/>
      <c r="W2707" s="2"/>
      <c r="X2707" s="55"/>
      <c r="Y2707" s="62"/>
      <c r="Z2707" s="62"/>
      <c r="AA2707" s="62"/>
      <c r="AB2707" s="62"/>
      <c r="AC2707" s="68"/>
      <c r="AD2707" s="2"/>
      <c r="AE2707" s="2"/>
      <c r="AF2707" s="2"/>
      <c r="AG2707" s="2"/>
      <c r="AH2707" s="55"/>
      <c r="AI2707" s="72"/>
      <c r="AJ2707" s="72"/>
      <c r="AK2707" s="72"/>
      <c r="AL2707" s="72"/>
      <c r="AM2707" s="80"/>
      <c r="AN2707" s="2"/>
      <c r="AO2707" s="2"/>
      <c r="AP2707" s="2"/>
      <c r="AQ2707" s="2"/>
      <c r="AR2707" s="55"/>
      <c r="AS2707" s="85"/>
      <c r="AT2707" s="85"/>
      <c r="AU2707" s="85"/>
      <c r="AV2707" s="85"/>
      <c r="AW2707" s="100"/>
      <c r="AX2707" s="2"/>
      <c r="AY2707" s="2"/>
      <c r="AZ2707" s="2"/>
      <c r="BA2707" s="2"/>
      <c r="BB2707" s="55"/>
      <c r="BC2707" s="105"/>
      <c r="BD2707" s="105"/>
      <c r="BE2707" s="105"/>
      <c r="BF2707" s="105"/>
      <c r="BG2707" s="109"/>
      <c r="BH2707" s="2"/>
      <c r="BI2707" s="2"/>
      <c r="BJ2707" s="2"/>
      <c r="BK2707" s="2"/>
      <c r="BL2707" s="55"/>
      <c r="BM2707" s="48"/>
      <c r="BN2707" s="48"/>
      <c r="BO2707" s="48"/>
      <c r="BP2707" s="48"/>
      <c r="BQ2707" s="117"/>
      <c r="BR2707" s="2"/>
      <c r="BS2707" s="2"/>
      <c r="BT2707" s="2"/>
      <c r="BU2707" s="2"/>
      <c r="BV2707" s="55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18" t="s">
        <v>5</v>
      </c>
      <c r="H2708" s="3">
        <v>2024</v>
      </c>
      <c r="I2708" s="20" t="s">
        <v>288</v>
      </c>
      <c r="J2708" s="184" t="s">
        <v>345</v>
      </c>
      <c r="K2708" s="184" t="s">
        <v>318</v>
      </c>
      <c r="L2708" s="187">
        <f t="shared" si="87"/>
        <v>0</v>
      </c>
      <c r="M2708" s="187">
        <f t="shared" si="88"/>
        <v>0</v>
      </c>
      <c r="N2708" s="186"/>
      <c r="O2708" s="34"/>
      <c r="P2708" s="33"/>
      <c r="Q2708" s="33"/>
      <c r="R2708" s="33"/>
      <c r="S2708" s="42"/>
      <c r="T2708" s="3"/>
      <c r="U2708" s="2"/>
      <c r="V2708" s="2"/>
      <c r="W2708" s="2"/>
      <c r="X2708" s="55"/>
      <c r="Y2708" s="64"/>
      <c r="Z2708" s="62"/>
      <c r="AA2708" s="62"/>
      <c r="AB2708" s="62"/>
      <c r="AC2708" s="68"/>
      <c r="AD2708" s="3"/>
      <c r="AE2708" s="2"/>
      <c r="AF2708" s="2"/>
      <c r="AG2708" s="2"/>
      <c r="AH2708" s="55"/>
      <c r="AI2708" s="73"/>
      <c r="AJ2708" s="72"/>
      <c r="AK2708" s="72"/>
      <c r="AL2708" s="72"/>
      <c r="AM2708" s="80"/>
      <c r="AN2708" s="3"/>
      <c r="AO2708" s="2"/>
      <c r="AP2708" s="2"/>
      <c r="AQ2708" s="2"/>
      <c r="AR2708" s="55"/>
      <c r="AS2708" s="86"/>
      <c r="AT2708" s="85"/>
      <c r="AU2708" s="85"/>
      <c r="AV2708" s="85"/>
      <c r="AW2708" s="100"/>
      <c r="AX2708" s="3"/>
      <c r="AY2708" s="2"/>
      <c r="AZ2708" s="2"/>
      <c r="BA2708" s="2"/>
      <c r="BB2708" s="55"/>
      <c r="BC2708" s="106"/>
      <c r="BD2708" s="105"/>
      <c r="BE2708" s="105"/>
      <c r="BF2708" s="105"/>
      <c r="BG2708" s="109"/>
      <c r="BH2708" s="3"/>
      <c r="BI2708" s="2"/>
      <c r="BJ2708" s="2"/>
      <c r="BK2708" s="2"/>
      <c r="BL2708" s="55"/>
      <c r="BM2708" s="49"/>
      <c r="BN2708" s="48"/>
      <c r="BO2708" s="48"/>
      <c r="BP2708" s="48"/>
      <c r="BQ2708" s="117"/>
      <c r="BR2708" s="3"/>
      <c r="BS2708" s="2"/>
      <c r="BT2708" s="2"/>
      <c r="BU2708" s="2"/>
      <c r="BV2708" s="55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18" t="s">
        <v>5</v>
      </c>
      <c r="H2709" s="3">
        <v>2024</v>
      </c>
      <c r="I2709" s="20" t="s">
        <v>289</v>
      </c>
      <c r="J2709" s="184" t="s">
        <v>268</v>
      </c>
      <c r="K2709" s="184" t="s">
        <v>318</v>
      </c>
      <c r="L2709" s="187">
        <f t="shared" si="87"/>
        <v>7.4999999999999997E-2</v>
      </c>
      <c r="M2709" s="187">
        <f t="shared" si="88"/>
        <v>337.68200000000002</v>
      </c>
      <c r="N2709" s="186" t="s">
        <v>1091</v>
      </c>
      <c r="O2709" s="33"/>
      <c r="P2709" s="33"/>
      <c r="Q2709" s="33"/>
      <c r="R2709" s="33"/>
      <c r="S2709" s="42"/>
      <c r="T2709" s="2"/>
      <c r="U2709" s="2"/>
      <c r="V2709" s="2"/>
      <c r="W2709" s="2"/>
      <c r="X2709" s="55"/>
      <c r="Y2709" s="62"/>
      <c r="Z2709" s="62"/>
      <c r="AA2709" s="62"/>
      <c r="AB2709" s="62"/>
      <c r="AC2709" s="68"/>
      <c r="AD2709" s="2"/>
      <c r="AE2709" s="2"/>
      <c r="AF2709" s="2"/>
      <c r="AG2709" s="2"/>
      <c r="AH2709" s="55"/>
      <c r="AI2709" s="72"/>
      <c r="AJ2709" s="72"/>
      <c r="AK2709" s="72"/>
      <c r="AL2709" s="72"/>
      <c r="AM2709" s="80"/>
      <c r="AN2709" s="2"/>
      <c r="AO2709" s="2"/>
      <c r="AP2709" s="2"/>
      <c r="AQ2709" s="2"/>
      <c r="AR2709" s="55"/>
      <c r="AS2709" s="85"/>
      <c r="AT2709" s="85"/>
      <c r="AU2709" s="85"/>
      <c r="AV2709" s="85"/>
      <c r="AW2709" s="100"/>
      <c r="AX2709" s="2"/>
      <c r="AY2709" s="2"/>
      <c r="AZ2709" s="2"/>
      <c r="BA2709" s="2"/>
      <c r="BB2709" s="55"/>
      <c r="BC2709" s="105" t="s">
        <v>517</v>
      </c>
      <c r="BD2709" s="105"/>
      <c r="BE2709" s="105"/>
      <c r="BF2709" s="105"/>
      <c r="BG2709" s="109">
        <v>166.41800000000001</v>
      </c>
      <c r="BH2709" s="2" t="s">
        <v>514</v>
      </c>
      <c r="BI2709" s="2"/>
      <c r="BJ2709" s="2"/>
      <c r="BK2709" s="2">
        <v>7.4999999999999997E-2</v>
      </c>
      <c r="BL2709" s="55">
        <v>171.26400000000001</v>
      </c>
      <c r="BM2709" s="48"/>
      <c r="BN2709" s="48"/>
      <c r="BO2709" s="48"/>
      <c r="BP2709" s="48"/>
      <c r="BQ2709" s="117"/>
      <c r="BR2709" s="2"/>
      <c r="BS2709" s="2"/>
      <c r="BT2709" s="2"/>
      <c r="BU2709" s="2"/>
      <c r="BV2709" s="55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18" t="s">
        <v>5</v>
      </c>
      <c r="H2710" s="3">
        <v>2024</v>
      </c>
      <c r="I2710" s="20" t="s">
        <v>289</v>
      </c>
      <c r="J2710" s="184" t="s">
        <v>292</v>
      </c>
      <c r="K2710" s="184" t="s">
        <v>318</v>
      </c>
      <c r="L2710" s="187">
        <f t="shared" si="87"/>
        <v>0</v>
      </c>
      <c r="M2710" s="187">
        <f t="shared" si="88"/>
        <v>0</v>
      </c>
      <c r="N2710" s="186"/>
      <c r="O2710" s="33"/>
      <c r="P2710" s="33"/>
      <c r="Q2710" s="33"/>
      <c r="R2710" s="33"/>
      <c r="S2710" s="42"/>
      <c r="T2710" s="2"/>
      <c r="U2710" s="2"/>
      <c r="V2710" s="2"/>
      <c r="W2710" s="2"/>
      <c r="X2710" s="55"/>
      <c r="Y2710" s="62"/>
      <c r="Z2710" s="62"/>
      <c r="AA2710" s="62"/>
      <c r="AB2710" s="62"/>
      <c r="AC2710" s="68"/>
      <c r="AD2710" s="2"/>
      <c r="AE2710" s="2"/>
      <c r="AF2710" s="2"/>
      <c r="AG2710" s="2"/>
      <c r="AH2710" s="55"/>
      <c r="AI2710" s="72"/>
      <c r="AJ2710" s="72"/>
      <c r="AK2710" s="72"/>
      <c r="AL2710" s="72"/>
      <c r="AM2710" s="80"/>
      <c r="AN2710" s="2"/>
      <c r="AO2710" s="2"/>
      <c r="AP2710" s="2"/>
      <c r="AQ2710" s="2"/>
      <c r="AR2710" s="55"/>
      <c r="AS2710" s="85"/>
      <c r="AT2710" s="85"/>
      <c r="AU2710" s="85"/>
      <c r="AV2710" s="85"/>
      <c r="AW2710" s="100"/>
      <c r="AX2710" s="2"/>
      <c r="AY2710" s="2"/>
      <c r="AZ2710" s="2"/>
      <c r="BA2710" s="2"/>
      <c r="BB2710" s="55"/>
      <c r="BC2710" s="105"/>
      <c r="BD2710" s="105"/>
      <c r="BE2710" s="105"/>
      <c r="BF2710" s="105"/>
      <c r="BG2710" s="109"/>
      <c r="BH2710" s="2"/>
      <c r="BI2710" s="2"/>
      <c r="BJ2710" s="2"/>
      <c r="BK2710" s="2"/>
      <c r="BL2710" s="55"/>
      <c r="BM2710" s="48"/>
      <c r="BN2710" s="48"/>
      <c r="BO2710" s="48"/>
      <c r="BP2710" s="48"/>
      <c r="BQ2710" s="117"/>
      <c r="BR2710" s="2"/>
      <c r="BS2710" s="2"/>
      <c r="BT2710" s="2"/>
      <c r="BU2710" s="2"/>
      <c r="BV2710" s="55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18" t="s">
        <v>5</v>
      </c>
      <c r="H2711" s="3">
        <v>2024</v>
      </c>
      <c r="I2711" s="20" t="s">
        <v>285</v>
      </c>
      <c r="J2711" s="184" t="s">
        <v>293</v>
      </c>
      <c r="K2711" s="184" t="s">
        <v>318</v>
      </c>
      <c r="L2711" s="187">
        <f t="shared" si="87"/>
        <v>3.0000000000000001E-3</v>
      </c>
      <c r="M2711" s="187">
        <f t="shared" si="88"/>
        <v>3.992</v>
      </c>
      <c r="N2711" s="186" t="s">
        <v>513</v>
      </c>
      <c r="O2711" s="33"/>
      <c r="P2711" s="33"/>
      <c r="Q2711" s="33"/>
      <c r="R2711" s="34"/>
      <c r="S2711" s="41"/>
      <c r="T2711" s="2"/>
      <c r="U2711" s="2"/>
      <c r="V2711" s="2"/>
      <c r="W2711" s="3"/>
      <c r="X2711" s="56"/>
      <c r="Y2711" s="62"/>
      <c r="Z2711" s="62"/>
      <c r="AA2711" s="62"/>
      <c r="AB2711" s="64"/>
      <c r="AC2711" s="69"/>
      <c r="AD2711" s="2"/>
      <c r="AE2711" s="2"/>
      <c r="AF2711" s="2"/>
      <c r="AG2711" s="3"/>
      <c r="AH2711" s="56"/>
      <c r="AI2711" s="72"/>
      <c r="AJ2711" s="72"/>
      <c r="AK2711" s="72"/>
      <c r="AL2711" s="73"/>
      <c r="AM2711" s="81"/>
      <c r="AN2711" s="2"/>
      <c r="AO2711" s="2"/>
      <c r="AP2711" s="2"/>
      <c r="AQ2711" s="3"/>
      <c r="AR2711" s="56"/>
      <c r="AS2711" s="85"/>
      <c r="AT2711" s="85"/>
      <c r="AU2711" s="85"/>
      <c r="AV2711" s="86"/>
      <c r="AW2711" s="101"/>
      <c r="AX2711" s="2"/>
      <c r="AY2711" s="2"/>
      <c r="AZ2711" s="2"/>
      <c r="BA2711" s="3"/>
      <c r="BB2711" s="56"/>
      <c r="BC2711" s="105" t="s">
        <v>513</v>
      </c>
      <c r="BD2711" s="105"/>
      <c r="BE2711" s="105"/>
      <c r="BF2711" s="106">
        <v>3.0000000000000001E-3</v>
      </c>
      <c r="BG2711" s="110">
        <v>3.992</v>
      </c>
      <c r="BH2711" s="2"/>
      <c r="BI2711" s="2"/>
      <c r="BJ2711" s="2"/>
      <c r="BK2711" s="3"/>
      <c r="BL2711" s="56"/>
      <c r="BM2711" s="48"/>
      <c r="BN2711" s="48"/>
      <c r="BO2711" s="48"/>
      <c r="BP2711" s="49"/>
      <c r="BQ2711" s="118"/>
      <c r="BR2711" s="2"/>
      <c r="BS2711" s="2"/>
      <c r="BT2711" s="2"/>
      <c r="BU2711" s="3"/>
      <c r="BV2711" s="56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18" t="s">
        <v>5</v>
      </c>
      <c r="H2712" s="3">
        <v>2024</v>
      </c>
      <c r="I2712" s="20" t="s">
        <v>287</v>
      </c>
      <c r="J2712" s="184" t="s">
        <v>269</v>
      </c>
      <c r="K2712" s="184" t="s">
        <v>320</v>
      </c>
      <c r="L2712" s="187">
        <f t="shared" si="87"/>
        <v>2</v>
      </c>
      <c r="M2712" s="187">
        <f t="shared" si="88"/>
        <v>2.8439999999999999</v>
      </c>
      <c r="N2712" s="186"/>
      <c r="O2712" s="33"/>
      <c r="P2712" s="33"/>
      <c r="Q2712" s="33"/>
      <c r="R2712" s="33"/>
      <c r="S2712" s="42"/>
      <c r="T2712" s="2"/>
      <c r="U2712" s="2"/>
      <c r="V2712" s="2"/>
      <c r="W2712" s="2">
        <v>1</v>
      </c>
      <c r="X2712" s="55">
        <v>1.5429999999999999</v>
      </c>
      <c r="Y2712" s="62"/>
      <c r="Z2712" s="62"/>
      <c r="AA2712" s="62"/>
      <c r="AB2712" s="64"/>
      <c r="AC2712" s="68"/>
      <c r="AD2712" s="2"/>
      <c r="AE2712" s="2"/>
      <c r="AF2712" s="2"/>
      <c r="AG2712" s="2">
        <v>1</v>
      </c>
      <c r="AH2712" s="55">
        <v>1.3009999999999999</v>
      </c>
      <c r="AI2712" s="72"/>
      <c r="AJ2712" s="72"/>
      <c r="AK2712" s="72"/>
      <c r="AL2712" s="72"/>
      <c r="AM2712" s="80"/>
      <c r="AN2712" s="2"/>
      <c r="AO2712" s="2"/>
      <c r="AP2712" s="2"/>
      <c r="AQ2712" s="2"/>
      <c r="AR2712" s="55"/>
      <c r="AS2712" s="85"/>
      <c r="AT2712" s="85"/>
      <c r="AU2712" s="85"/>
      <c r="AV2712" s="85"/>
      <c r="AW2712" s="100"/>
      <c r="AX2712" s="2"/>
      <c r="AY2712" s="2"/>
      <c r="AZ2712" s="2"/>
      <c r="BA2712" s="2"/>
      <c r="BB2712" s="55"/>
      <c r="BC2712" s="105"/>
      <c r="BD2712" s="105"/>
      <c r="BE2712" s="105"/>
      <c r="BF2712" s="105"/>
      <c r="BG2712" s="109"/>
      <c r="BH2712" s="2"/>
      <c r="BI2712" s="2"/>
      <c r="BJ2712" s="2"/>
      <c r="BK2712" s="2"/>
      <c r="BL2712" s="55"/>
      <c r="BM2712" s="48"/>
      <c r="BN2712" s="48"/>
      <c r="BO2712" s="48"/>
      <c r="BP2712" s="48"/>
      <c r="BQ2712" s="117"/>
      <c r="BR2712" s="2"/>
      <c r="BS2712" s="2"/>
      <c r="BT2712" s="2"/>
      <c r="BU2712" s="2"/>
      <c r="BV2712" s="55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18" t="s">
        <v>5</v>
      </c>
      <c r="H2713" s="3">
        <v>2024</v>
      </c>
      <c r="I2713" s="20" t="s">
        <v>287</v>
      </c>
      <c r="J2713" s="184" t="s">
        <v>270</v>
      </c>
      <c r="K2713" s="184" t="s">
        <v>320</v>
      </c>
      <c r="L2713" s="187">
        <f t="shared" si="87"/>
        <v>0</v>
      </c>
      <c r="M2713" s="187">
        <f t="shared" si="88"/>
        <v>0</v>
      </c>
      <c r="N2713" s="186"/>
      <c r="O2713" s="33"/>
      <c r="P2713" s="33"/>
      <c r="Q2713" s="33"/>
      <c r="R2713" s="33"/>
      <c r="S2713" s="42"/>
      <c r="T2713" s="2"/>
      <c r="U2713" s="2"/>
      <c r="V2713" s="2"/>
      <c r="W2713" s="2"/>
      <c r="X2713" s="55"/>
      <c r="Y2713" s="62"/>
      <c r="Z2713" s="62"/>
      <c r="AA2713" s="62"/>
      <c r="AB2713" s="62"/>
      <c r="AC2713" s="68"/>
      <c r="AD2713" s="2"/>
      <c r="AE2713" s="2"/>
      <c r="AF2713" s="2"/>
      <c r="AG2713" s="2"/>
      <c r="AH2713" s="55"/>
      <c r="AI2713" s="72"/>
      <c r="AJ2713" s="72"/>
      <c r="AK2713" s="72"/>
      <c r="AL2713" s="72"/>
      <c r="AM2713" s="80"/>
      <c r="AN2713" s="2"/>
      <c r="AO2713" s="2"/>
      <c r="AP2713" s="2"/>
      <c r="AQ2713" s="2"/>
      <c r="AR2713" s="55"/>
      <c r="AS2713" s="85"/>
      <c r="AT2713" s="85"/>
      <c r="AU2713" s="85"/>
      <c r="AV2713" s="85"/>
      <c r="AW2713" s="100"/>
      <c r="AX2713" s="2"/>
      <c r="AY2713" s="2"/>
      <c r="AZ2713" s="2"/>
      <c r="BA2713" s="2"/>
      <c r="BB2713" s="55"/>
      <c r="BC2713" s="105"/>
      <c r="BD2713" s="105"/>
      <c r="BE2713" s="105"/>
      <c r="BF2713" s="105"/>
      <c r="BG2713" s="109"/>
      <c r="BH2713" s="2"/>
      <c r="BI2713" s="2"/>
      <c r="BJ2713" s="2"/>
      <c r="BK2713" s="2"/>
      <c r="BL2713" s="55"/>
      <c r="BM2713" s="48"/>
      <c r="BN2713" s="48"/>
      <c r="BO2713" s="48"/>
      <c r="BP2713" s="48"/>
      <c r="BQ2713" s="117"/>
      <c r="BR2713" s="2"/>
      <c r="BS2713" s="2"/>
      <c r="BT2713" s="2"/>
      <c r="BU2713" s="2"/>
      <c r="BV2713" s="55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18" t="s">
        <v>5</v>
      </c>
      <c r="H2714" s="3">
        <v>2024</v>
      </c>
      <c r="I2714" s="20" t="s">
        <v>290</v>
      </c>
      <c r="J2714" s="184" t="s">
        <v>271</v>
      </c>
      <c r="K2714" s="184" t="s">
        <v>321</v>
      </c>
      <c r="L2714" s="187">
        <f t="shared" si="87"/>
        <v>0</v>
      </c>
      <c r="M2714" s="187">
        <f>SUM(S2714,X2714,AC2714,AH2714,AM2714,AR2714,AW2714,BB2714,BG2714,BL2714,BQ2714,BV2714)</f>
        <v>0</v>
      </c>
      <c r="N2714" s="186"/>
      <c r="O2714" s="33"/>
      <c r="P2714" s="33"/>
      <c r="Q2714" s="33"/>
      <c r="R2714" s="33"/>
      <c r="S2714" s="42"/>
      <c r="T2714" s="2"/>
      <c r="U2714" s="2"/>
      <c r="V2714" s="2"/>
      <c r="W2714" s="2"/>
      <c r="X2714" s="55"/>
      <c r="Y2714" s="62"/>
      <c r="Z2714" s="62"/>
      <c r="AA2714" s="62"/>
      <c r="AB2714" s="62"/>
      <c r="AC2714" s="68"/>
      <c r="AD2714" s="2"/>
      <c r="AE2714" s="2"/>
      <c r="AF2714" s="2"/>
      <c r="AG2714" s="2"/>
      <c r="AH2714" s="55"/>
      <c r="AI2714" s="72"/>
      <c r="AJ2714" s="72"/>
      <c r="AK2714" s="72"/>
      <c r="AL2714" s="72"/>
      <c r="AM2714" s="80"/>
      <c r="AN2714" s="2"/>
      <c r="AO2714" s="2"/>
      <c r="AP2714" s="2"/>
      <c r="AQ2714" s="2"/>
      <c r="AR2714" s="55"/>
      <c r="AS2714" s="85"/>
      <c r="AT2714" s="85"/>
      <c r="AU2714" s="85"/>
      <c r="AV2714" s="85"/>
      <c r="AW2714" s="100"/>
      <c r="AX2714" s="2"/>
      <c r="AY2714" s="2"/>
      <c r="AZ2714" s="2"/>
      <c r="BA2714" s="2"/>
      <c r="BB2714" s="55"/>
      <c r="BC2714" s="105"/>
      <c r="BD2714" s="105"/>
      <c r="BE2714" s="105"/>
      <c r="BF2714" s="105"/>
      <c r="BG2714" s="109"/>
      <c r="BH2714" s="2"/>
      <c r="BI2714" s="2"/>
      <c r="BJ2714" s="2"/>
      <c r="BK2714" s="2"/>
      <c r="BL2714" s="55"/>
      <c r="BM2714" s="48"/>
      <c r="BN2714" s="48"/>
      <c r="BO2714" s="48"/>
      <c r="BP2714" s="48"/>
      <c r="BQ2714" s="117"/>
      <c r="BR2714" s="2"/>
      <c r="BS2714" s="2"/>
      <c r="BT2714" s="2"/>
      <c r="BU2714" s="2"/>
      <c r="BV2714" s="55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18" t="s">
        <v>5</v>
      </c>
      <c r="H2715" s="3">
        <v>2024</v>
      </c>
      <c r="I2715" s="20" t="s">
        <v>284</v>
      </c>
      <c r="J2715" s="184" t="s">
        <v>294</v>
      </c>
      <c r="K2715" s="184" t="s">
        <v>320</v>
      </c>
      <c r="L2715" s="187">
        <f t="shared" si="87"/>
        <v>0</v>
      </c>
      <c r="M2715" s="187">
        <f>SUM(S2715,X2715,AC2715,AH2715,AM2715,AR2715,AW2715,BB2715,BG2715,BL2715,BQ2715,BV2715)</f>
        <v>0</v>
      </c>
      <c r="N2715" s="186"/>
      <c r="O2715" s="33"/>
      <c r="P2715" s="33"/>
      <c r="Q2715" s="33"/>
      <c r="R2715" s="33"/>
      <c r="S2715" s="42"/>
      <c r="T2715" s="2"/>
      <c r="U2715" s="2"/>
      <c r="V2715" s="2"/>
      <c r="W2715" s="2"/>
      <c r="X2715" s="55"/>
      <c r="Y2715" s="62"/>
      <c r="Z2715" s="62"/>
      <c r="AA2715" s="62"/>
      <c r="AB2715" s="62"/>
      <c r="AC2715" s="68"/>
      <c r="AD2715" s="2"/>
      <c r="AE2715" s="2"/>
      <c r="AF2715" s="2"/>
      <c r="AG2715" s="2"/>
      <c r="AH2715" s="55"/>
      <c r="AI2715" s="72"/>
      <c r="AJ2715" s="72"/>
      <c r="AK2715" s="72"/>
      <c r="AL2715" s="72"/>
      <c r="AM2715" s="80"/>
      <c r="AN2715" s="2"/>
      <c r="AO2715" s="2"/>
      <c r="AP2715" s="2"/>
      <c r="AQ2715" s="2"/>
      <c r="AR2715" s="55"/>
      <c r="AS2715" s="85"/>
      <c r="AT2715" s="85"/>
      <c r="AU2715" s="85"/>
      <c r="AV2715" s="85"/>
      <c r="AW2715" s="100"/>
      <c r="AX2715" s="2"/>
      <c r="AY2715" s="2"/>
      <c r="AZ2715" s="2"/>
      <c r="BA2715" s="2"/>
      <c r="BB2715" s="55"/>
      <c r="BC2715" s="105"/>
      <c r="BD2715" s="105"/>
      <c r="BE2715" s="105"/>
      <c r="BF2715" s="105"/>
      <c r="BG2715" s="109"/>
      <c r="BH2715" s="2"/>
      <c r="BI2715" s="2"/>
      <c r="BJ2715" s="2"/>
      <c r="BK2715" s="2"/>
      <c r="BL2715" s="55"/>
      <c r="BM2715" s="48"/>
      <c r="BN2715" s="48"/>
      <c r="BO2715" s="48"/>
      <c r="BP2715" s="48"/>
      <c r="BQ2715" s="117"/>
      <c r="BR2715" s="2"/>
      <c r="BS2715" s="2"/>
      <c r="BT2715" s="2"/>
      <c r="BU2715" s="2"/>
      <c r="BV2715" s="55"/>
    </row>
    <row r="2716" spans="1:74" ht="28.8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18" t="s">
        <v>5</v>
      </c>
      <c r="H2716" s="3">
        <v>2024</v>
      </c>
      <c r="I2716" s="20" t="s">
        <v>284</v>
      </c>
      <c r="J2716" s="184" t="s">
        <v>346</v>
      </c>
      <c r="K2716" s="184" t="s">
        <v>320</v>
      </c>
      <c r="L2716" s="187">
        <f t="shared" si="87"/>
        <v>0</v>
      </c>
      <c r="M2716" s="187">
        <f t="shared" si="88"/>
        <v>0</v>
      </c>
      <c r="N2716" s="186"/>
      <c r="O2716" s="33"/>
      <c r="P2716" s="33"/>
      <c r="Q2716" s="33"/>
      <c r="R2716" s="33"/>
      <c r="S2716" s="42"/>
      <c r="T2716" s="2"/>
      <c r="U2716" s="2"/>
      <c r="V2716" s="2"/>
      <c r="W2716" s="2"/>
      <c r="X2716" s="55"/>
      <c r="Y2716" s="62"/>
      <c r="Z2716" s="62"/>
      <c r="AA2716" s="62"/>
      <c r="AB2716" s="62"/>
      <c r="AC2716" s="68"/>
      <c r="AD2716" s="2"/>
      <c r="AE2716" s="2"/>
      <c r="AF2716" s="2"/>
      <c r="AG2716" s="2"/>
      <c r="AH2716" s="55"/>
      <c r="AI2716" s="72"/>
      <c r="AJ2716" s="72"/>
      <c r="AK2716" s="72"/>
      <c r="AL2716" s="72"/>
      <c r="AM2716" s="80"/>
      <c r="AN2716" s="2"/>
      <c r="AO2716" s="2"/>
      <c r="AP2716" s="2"/>
      <c r="AQ2716" s="2"/>
      <c r="AR2716" s="55"/>
      <c r="AS2716" s="85"/>
      <c r="AT2716" s="85"/>
      <c r="AU2716" s="85"/>
      <c r="AV2716" s="85"/>
      <c r="AW2716" s="100"/>
      <c r="AX2716" s="2"/>
      <c r="AY2716" s="2"/>
      <c r="AZ2716" s="2"/>
      <c r="BA2716" s="2"/>
      <c r="BB2716" s="55"/>
      <c r="BC2716" s="105"/>
      <c r="BD2716" s="105"/>
      <c r="BE2716" s="105"/>
      <c r="BF2716" s="105"/>
      <c r="BG2716" s="109"/>
      <c r="BH2716" s="2"/>
      <c r="BI2716" s="2"/>
      <c r="BJ2716" s="2"/>
      <c r="BK2716" s="2"/>
      <c r="BL2716" s="55"/>
      <c r="BM2716" s="48"/>
      <c r="BN2716" s="48"/>
      <c r="BO2716" s="48"/>
      <c r="BP2716" s="48"/>
      <c r="BQ2716" s="117"/>
      <c r="BR2716" s="2"/>
      <c r="BS2716" s="2"/>
      <c r="BT2716" s="2"/>
      <c r="BU2716" s="2"/>
      <c r="BV2716" s="55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18" t="s">
        <v>5</v>
      </c>
      <c r="H2717" s="3">
        <v>2024</v>
      </c>
      <c r="I2717" s="20" t="s">
        <v>284</v>
      </c>
      <c r="J2717" s="184" t="s">
        <v>295</v>
      </c>
      <c r="K2717" s="184" t="s">
        <v>320</v>
      </c>
      <c r="L2717" s="187">
        <f t="shared" si="87"/>
        <v>0</v>
      </c>
      <c r="M2717" s="187">
        <f t="shared" si="88"/>
        <v>0</v>
      </c>
      <c r="N2717" s="186"/>
      <c r="O2717" s="33"/>
      <c r="P2717" s="33"/>
      <c r="Q2717" s="33"/>
      <c r="R2717" s="33"/>
      <c r="S2717" s="42"/>
      <c r="T2717" s="2"/>
      <c r="U2717" s="2"/>
      <c r="V2717" s="2"/>
      <c r="W2717" s="2"/>
      <c r="X2717" s="55"/>
      <c r="Y2717" s="62"/>
      <c r="Z2717" s="62"/>
      <c r="AA2717" s="62"/>
      <c r="AB2717" s="62"/>
      <c r="AC2717" s="68"/>
      <c r="AD2717" s="2"/>
      <c r="AE2717" s="2"/>
      <c r="AF2717" s="2"/>
      <c r="AG2717" s="2"/>
      <c r="AH2717" s="55"/>
      <c r="AI2717" s="72"/>
      <c r="AJ2717" s="72"/>
      <c r="AK2717" s="72"/>
      <c r="AL2717" s="72"/>
      <c r="AM2717" s="80"/>
      <c r="AN2717" s="2"/>
      <c r="AO2717" s="2"/>
      <c r="AP2717" s="2"/>
      <c r="AQ2717" s="2"/>
      <c r="AR2717" s="55"/>
      <c r="AS2717" s="85"/>
      <c r="AT2717" s="85"/>
      <c r="AU2717" s="85"/>
      <c r="AV2717" s="85"/>
      <c r="AW2717" s="100"/>
      <c r="AX2717" s="2"/>
      <c r="AY2717" s="2"/>
      <c r="AZ2717" s="2"/>
      <c r="BA2717" s="2"/>
      <c r="BB2717" s="55"/>
      <c r="BC2717" s="105"/>
      <c r="BD2717" s="105"/>
      <c r="BE2717" s="105"/>
      <c r="BF2717" s="105"/>
      <c r="BG2717" s="109"/>
      <c r="BH2717" s="2"/>
      <c r="BI2717" s="2"/>
      <c r="BJ2717" s="2"/>
      <c r="BK2717" s="2"/>
      <c r="BL2717" s="55"/>
      <c r="BM2717" s="48"/>
      <c r="BN2717" s="48"/>
      <c r="BO2717" s="48"/>
      <c r="BP2717" s="48"/>
      <c r="BQ2717" s="117"/>
      <c r="BR2717" s="2"/>
      <c r="BS2717" s="2"/>
      <c r="BT2717" s="2"/>
      <c r="BU2717" s="2"/>
      <c r="BV2717" s="55"/>
    </row>
    <row r="2718" spans="1:74" ht="28.8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18" t="s">
        <v>5</v>
      </c>
      <c r="H2718" s="3">
        <v>2024</v>
      </c>
      <c r="I2718" s="20" t="s">
        <v>290</v>
      </c>
      <c r="J2718" s="184" t="s">
        <v>299</v>
      </c>
      <c r="K2718" s="184" t="s">
        <v>318</v>
      </c>
      <c r="L2718" s="187">
        <f t="shared" si="87"/>
        <v>0</v>
      </c>
      <c r="M2718" s="187">
        <f t="shared" si="88"/>
        <v>0</v>
      </c>
      <c r="N2718" s="186"/>
      <c r="O2718" s="33"/>
      <c r="P2718" s="33"/>
      <c r="Q2718" s="33"/>
      <c r="R2718" s="33"/>
      <c r="S2718" s="42"/>
      <c r="T2718" s="2"/>
      <c r="U2718" s="2"/>
      <c r="V2718" s="2"/>
      <c r="W2718" s="2"/>
      <c r="X2718" s="55"/>
      <c r="Y2718" s="62"/>
      <c r="Z2718" s="62"/>
      <c r="AA2718" s="62"/>
      <c r="AB2718" s="62"/>
      <c r="AC2718" s="68"/>
      <c r="AD2718" s="2"/>
      <c r="AE2718" s="2"/>
      <c r="AF2718" s="2"/>
      <c r="AG2718" s="2"/>
      <c r="AH2718" s="55"/>
      <c r="AI2718" s="72"/>
      <c r="AJ2718" s="72"/>
      <c r="AK2718" s="72"/>
      <c r="AL2718" s="72"/>
      <c r="AM2718" s="80"/>
      <c r="AN2718" s="2"/>
      <c r="AO2718" s="2"/>
      <c r="AP2718" s="2"/>
      <c r="AQ2718" s="2"/>
      <c r="AR2718" s="55"/>
      <c r="AS2718" s="85"/>
      <c r="AT2718" s="85"/>
      <c r="AU2718" s="85"/>
      <c r="AV2718" s="85"/>
      <c r="AW2718" s="100"/>
      <c r="AX2718" s="2"/>
      <c r="AY2718" s="2"/>
      <c r="AZ2718" s="2"/>
      <c r="BA2718" s="2"/>
      <c r="BB2718" s="55"/>
      <c r="BC2718" s="105"/>
      <c r="BD2718" s="105"/>
      <c r="BE2718" s="105"/>
      <c r="BF2718" s="105"/>
      <c r="BG2718" s="109"/>
      <c r="BH2718" s="2"/>
      <c r="BI2718" s="2"/>
      <c r="BJ2718" s="2"/>
      <c r="BK2718" s="2"/>
      <c r="BL2718" s="55"/>
      <c r="BM2718" s="48"/>
      <c r="BN2718" s="48"/>
      <c r="BO2718" s="48"/>
      <c r="BP2718" s="48"/>
      <c r="BQ2718" s="117"/>
      <c r="BR2718" s="2"/>
      <c r="BS2718" s="2"/>
      <c r="BT2718" s="2"/>
      <c r="BU2718" s="2"/>
      <c r="BV2718" s="55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18" t="s">
        <v>5</v>
      </c>
      <c r="H2719" s="3">
        <v>2024</v>
      </c>
      <c r="I2719" s="20" t="s">
        <v>315</v>
      </c>
      <c r="J2719" s="184" t="s">
        <v>347</v>
      </c>
      <c r="K2719" s="184" t="s">
        <v>320</v>
      </c>
      <c r="L2719" s="187">
        <f t="shared" si="87"/>
        <v>0</v>
      </c>
      <c r="M2719" s="187">
        <f t="shared" si="88"/>
        <v>0</v>
      </c>
      <c r="N2719" s="186"/>
      <c r="O2719" s="33"/>
      <c r="P2719" s="33"/>
      <c r="Q2719" s="33"/>
      <c r="R2719" s="33"/>
      <c r="S2719" s="42"/>
      <c r="T2719" s="2"/>
      <c r="U2719" s="2"/>
      <c r="V2719" s="2"/>
      <c r="W2719" s="2"/>
      <c r="X2719" s="55"/>
      <c r="Y2719" s="62"/>
      <c r="Z2719" s="62"/>
      <c r="AA2719" s="62"/>
      <c r="AB2719" s="62"/>
      <c r="AC2719" s="68"/>
      <c r="AD2719" s="2"/>
      <c r="AE2719" s="2"/>
      <c r="AF2719" s="2"/>
      <c r="AG2719" s="2"/>
      <c r="AH2719" s="55"/>
      <c r="AI2719" s="72"/>
      <c r="AJ2719" s="72"/>
      <c r="AK2719" s="72"/>
      <c r="AL2719" s="72"/>
      <c r="AM2719" s="80"/>
      <c r="AN2719" s="2"/>
      <c r="AO2719" s="2"/>
      <c r="AP2719" s="2"/>
      <c r="AQ2719" s="2"/>
      <c r="AR2719" s="55"/>
      <c r="AS2719" s="85"/>
      <c r="AT2719" s="85"/>
      <c r="AU2719" s="85"/>
      <c r="AV2719" s="85"/>
      <c r="AW2719" s="100"/>
      <c r="AX2719" s="2"/>
      <c r="AY2719" s="2"/>
      <c r="AZ2719" s="2"/>
      <c r="BA2719" s="2"/>
      <c r="BB2719" s="55"/>
      <c r="BC2719" s="105"/>
      <c r="BD2719" s="105"/>
      <c r="BE2719" s="105"/>
      <c r="BF2719" s="105"/>
      <c r="BG2719" s="109"/>
      <c r="BH2719" s="2"/>
      <c r="BI2719" s="2"/>
      <c r="BJ2719" s="2"/>
      <c r="BK2719" s="2"/>
      <c r="BL2719" s="55"/>
      <c r="BM2719" s="48"/>
      <c r="BN2719" s="48"/>
      <c r="BO2719" s="48"/>
      <c r="BP2719" s="48"/>
      <c r="BQ2719" s="117"/>
      <c r="BR2719" s="2"/>
      <c r="BS2719" s="2"/>
      <c r="BT2719" s="2"/>
      <c r="BU2719" s="2"/>
      <c r="BV2719" s="55"/>
    </row>
    <row r="2720" spans="1:74" ht="28.8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18" t="s">
        <v>5</v>
      </c>
      <c r="H2720" s="3">
        <v>2024</v>
      </c>
      <c r="I2720" s="20" t="s">
        <v>315</v>
      </c>
      <c r="J2720" s="184" t="s">
        <v>296</v>
      </c>
      <c r="K2720" s="184" t="s">
        <v>321</v>
      </c>
      <c r="L2720" s="187">
        <f t="shared" si="87"/>
        <v>0</v>
      </c>
      <c r="M2720" s="187">
        <f t="shared" si="88"/>
        <v>0</v>
      </c>
      <c r="N2720" s="186"/>
      <c r="O2720" s="33"/>
      <c r="P2720" s="33"/>
      <c r="Q2720" s="33"/>
      <c r="R2720" s="33"/>
      <c r="S2720" s="42"/>
      <c r="T2720" s="2"/>
      <c r="U2720" s="2"/>
      <c r="V2720" s="2"/>
      <c r="W2720" s="2"/>
      <c r="X2720" s="55"/>
      <c r="Y2720" s="62"/>
      <c r="Z2720" s="62"/>
      <c r="AA2720" s="62"/>
      <c r="AB2720" s="62"/>
      <c r="AC2720" s="68"/>
      <c r="AD2720" s="2"/>
      <c r="AE2720" s="2"/>
      <c r="AF2720" s="2"/>
      <c r="AG2720" s="2"/>
      <c r="AH2720" s="55"/>
      <c r="AI2720" s="72"/>
      <c r="AJ2720" s="72"/>
      <c r="AK2720" s="72"/>
      <c r="AL2720" s="72"/>
      <c r="AM2720" s="80"/>
      <c r="AN2720" s="2"/>
      <c r="AO2720" s="2"/>
      <c r="AP2720" s="2"/>
      <c r="AQ2720" s="2"/>
      <c r="AR2720" s="55"/>
      <c r="AS2720" s="85"/>
      <c r="AT2720" s="85"/>
      <c r="AU2720" s="85"/>
      <c r="AV2720" s="85"/>
      <c r="AW2720" s="100"/>
      <c r="AX2720" s="2"/>
      <c r="AY2720" s="2"/>
      <c r="AZ2720" s="2"/>
      <c r="BA2720" s="2"/>
      <c r="BB2720" s="55"/>
      <c r="BC2720" s="105"/>
      <c r="BD2720" s="105"/>
      <c r="BE2720" s="105"/>
      <c r="BF2720" s="105"/>
      <c r="BG2720" s="109"/>
      <c r="BH2720" s="2"/>
      <c r="BI2720" s="2"/>
      <c r="BJ2720" s="2"/>
      <c r="BK2720" s="2"/>
      <c r="BL2720" s="55"/>
      <c r="BM2720" s="48"/>
      <c r="BN2720" s="48"/>
      <c r="BO2720" s="48"/>
      <c r="BP2720" s="48"/>
      <c r="BQ2720" s="117"/>
      <c r="BR2720" s="2"/>
      <c r="BS2720" s="2"/>
      <c r="BT2720" s="2"/>
      <c r="BU2720" s="2"/>
      <c r="BV2720" s="55"/>
    </row>
    <row r="2721" spans="1:74" ht="28.8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18" t="s">
        <v>5</v>
      </c>
      <c r="H2721" s="3">
        <v>2024</v>
      </c>
      <c r="I2721" s="20" t="s">
        <v>316</v>
      </c>
      <c r="J2721" s="184" t="s">
        <v>297</v>
      </c>
      <c r="K2721" s="184" t="s">
        <v>318</v>
      </c>
      <c r="L2721" s="187">
        <f t="shared" si="87"/>
        <v>0</v>
      </c>
      <c r="M2721" s="187">
        <f t="shared" si="88"/>
        <v>0</v>
      </c>
      <c r="N2721" s="186"/>
      <c r="O2721" s="33"/>
      <c r="P2721" s="33"/>
      <c r="Q2721" s="33"/>
      <c r="R2721" s="33"/>
      <c r="S2721" s="42"/>
      <c r="T2721" s="2"/>
      <c r="U2721" s="2"/>
      <c r="V2721" s="2"/>
      <c r="W2721" s="2"/>
      <c r="X2721" s="55"/>
      <c r="Y2721" s="62"/>
      <c r="Z2721" s="62"/>
      <c r="AA2721" s="62"/>
      <c r="AB2721" s="62"/>
      <c r="AC2721" s="68"/>
      <c r="AD2721" s="2"/>
      <c r="AE2721" s="2"/>
      <c r="AF2721" s="2"/>
      <c r="AG2721" s="2"/>
      <c r="AH2721" s="55"/>
      <c r="AI2721" s="72"/>
      <c r="AJ2721" s="72"/>
      <c r="AK2721" s="72"/>
      <c r="AL2721" s="72"/>
      <c r="AM2721" s="80"/>
      <c r="AN2721" s="2"/>
      <c r="AO2721" s="2"/>
      <c r="AP2721" s="2"/>
      <c r="AQ2721" s="2"/>
      <c r="AR2721" s="55"/>
      <c r="AS2721" s="85"/>
      <c r="AT2721" s="85"/>
      <c r="AU2721" s="85"/>
      <c r="AV2721" s="85"/>
      <c r="AW2721" s="100"/>
      <c r="AX2721" s="2"/>
      <c r="AY2721" s="2"/>
      <c r="AZ2721" s="2"/>
      <c r="BA2721" s="2"/>
      <c r="BB2721" s="55"/>
      <c r="BC2721" s="105"/>
      <c r="BD2721" s="105"/>
      <c r="BE2721" s="105"/>
      <c r="BF2721" s="105"/>
      <c r="BG2721" s="109"/>
      <c r="BH2721" s="2"/>
      <c r="BI2721" s="2"/>
      <c r="BJ2721" s="2"/>
      <c r="BK2721" s="2"/>
      <c r="BL2721" s="55"/>
      <c r="BM2721" s="48"/>
      <c r="BN2721" s="48"/>
      <c r="BO2721" s="48"/>
      <c r="BP2721" s="48"/>
      <c r="BQ2721" s="117"/>
      <c r="BR2721" s="2"/>
      <c r="BS2721" s="2"/>
      <c r="BT2721" s="2"/>
      <c r="BU2721" s="2"/>
      <c r="BV2721" s="55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18" t="s">
        <v>5</v>
      </c>
      <c r="H2722" s="3">
        <v>2024</v>
      </c>
      <c r="I2722" s="20" t="s">
        <v>316</v>
      </c>
      <c r="J2722" s="185" t="s">
        <v>348</v>
      </c>
      <c r="K2722" s="185" t="s">
        <v>320</v>
      </c>
      <c r="L2722" s="187">
        <f t="shared" si="87"/>
        <v>0</v>
      </c>
      <c r="M2722" s="187">
        <f t="shared" si="88"/>
        <v>0</v>
      </c>
      <c r="N2722" s="186"/>
      <c r="O2722" s="33"/>
      <c r="P2722" s="33"/>
      <c r="Q2722" s="33"/>
      <c r="R2722" s="33"/>
      <c r="S2722" s="42"/>
      <c r="T2722" s="2"/>
      <c r="U2722" s="2"/>
      <c r="V2722" s="2"/>
      <c r="W2722" s="2"/>
      <c r="X2722" s="55"/>
      <c r="Y2722" s="62"/>
      <c r="Z2722" s="62"/>
      <c r="AA2722" s="62"/>
      <c r="AB2722" s="62"/>
      <c r="AC2722" s="68"/>
      <c r="AD2722" s="2"/>
      <c r="AE2722" s="2"/>
      <c r="AF2722" s="2"/>
      <c r="AG2722" s="2"/>
      <c r="AH2722" s="55"/>
      <c r="AI2722" s="72"/>
      <c r="AJ2722" s="72"/>
      <c r="AK2722" s="72"/>
      <c r="AL2722" s="72"/>
      <c r="AM2722" s="80"/>
      <c r="AN2722" s="2"/>
      <c r="AO2722" s="2"/>
      <c r="AP2722" s="2"/>
      <c r="AQ2722" s="2"/>
      <c r="AR2722" s="55"/>
      <c r="AS2722" s="85"/>
      <c r="AT2722" s="85"/>
      <c r="AU2722" s="85"/>
      <c r="AV2722" s="85"/>
      <c r="AW2722" s="100"/>
      <c r="AX2722" s="2"/>
      <c r="AY2722" s="2"/>
      <c r="AZ2722" s="2"/>
      <c r="BA2722" s="2"/>
      <c r="BB2722" s="55"/>
      <c r="BC2722" s="105"/>
      <c r="BD2722" s="105"/>
      <c r="BE2722" s="105"/>
      <c r="BF2722" s="105"/>
      <c r="BG2722" s="109"/>
      <c r="BH2722" s="2"/>
      <c r="BI2722" s="2"/>
      <c r="BJ2722" s="2"/>
      <c r="BK2722" s="2"/>
      <c r="BL2722" s="55"/>
      <c r="BM2722" s="48"/>
      <c r="BN2722" s="48"/>
      <c r="BO2722" s="48"/>
      <c r="BP2722" s="48"/>
      <c r="BQ2722" s="117"/>
      <c r="BR2722" s="2"/>
      <c r="BS2722" s="2"/>
      <c r="BT2722" s="2"/>
      <c r="BU2722" s="2"/>
      <c r="BV2722" s="55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18" t="s">
        <v>5</v>
      </c>
      <c r="H2723" s="3">
        <v>2024</v>
      </c>
      <c r="I2723" s="20" t="s">
        <v>282</v>
      </c>
      <c r="J2723" s="184" t="s">
        <v>272</v>
      </c>
      <c r="K2723" s="184" t="s">
        <v>321</v>
      </c>
      <c r="L2723" s="187">
        <f t="shared" si="87"/>
        <v>0</v>
      </c>
      <c r="M2723" s="187">
        <f t="shared" si="88"/>
        <v>0</v>
      </c>
      <c r="N2723" s="186"/>
      <c r="O2723" s="33"/>
      <c r="P2723" s="33"/>
      <c r="Q2723" s="33"/>
      <c r="R2723" s="33"/>
      <c r="S2723" s="42"/>
      <c r="T2723" s="2"/>
      <c r="U2723" s="2"/>
      <c r="V2723" s="2"/>
      <c r="W2723" s="2"/>
      <c r="X2723" s="55"/>
      <c r="Y2723" s="62"/>
      <c r="Z2723" s="62"/>
      <c r="AA2723" s="62"/>
      <c r="AB2723" s="62"/>
      <c r="AC2723" s="68"/>
      <c r="AD2723" s="2"/>
      <c r="AE2723" s="2"/>
      <c r="AF2723" s="2"/>
      <c r="AG2723" s="2"/>
      <c r="AH2723" s="55"/>
      <c r="AI2723" s="72"/>
      <c r="AJ2723" s="72"/>
      <c r="AK2723" s="72"/>
      <c r="AL2723" s="72"/>
      <c r="AM2723" s="80"/>
      <c r="AN2723" s="2"/>
      <c r="AO2723" s="2"/>
      <c r="AP2723" s="2"/>
      <c r="AQ2723" s="2"/>
      <c r="AR2723" s="55"/>
      <c r="AS2723" s="85"/>
      <c r="AT2723" s="85"/>
      <c r="AU2723" s="85"/>
      <c r="AV2723" s="85"/>
      <c r="AW2723" s="100"/>
      <c r="AX2723" s="2"/>
      <c r="AY2723" s="2"/>
      <c r="AZ2723" s="2"/>
      <c r="BA2723" s="2"/>
      <c r="BB2723" s="55"/>
      <c r="BC2723" s="105"/>
      <c r="BD2723" s="105"/>
      <c r="BE2723" s="105"/>
      <c r="BF2723" s="105"/>
      <c r="BG2723" s="109"/>
      <c r="BH2723" s="2"/>
      <c r="BI2723" s="2"/>
      <c r="BJ2723" s="2"/>
      <c r="BK2723" s="2"/>
      <c r="BL2723" s="55"/>
      <c r="BM2723" s="48"/>
      <c r="BN2723" s="48"/>
      <c r="BO2723" s="48"/>
      <c r="BP2723" s="48"/>
      <c r="BQ2723" s="117"/>
      <c r="BR2723" s="2"/>
      <c r="BS2723" s="2"/>
      <c r="BT2723" s="2"/>
      <c r="BU2723" s="2"/>
      <c r="BV2723" s="55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18" t="s">
        <v>5</v>
      </c>
      <c r="H2724" s="3">
        <v>2024</v>
      </c>
      <c r="I2724" s="20" t="s">
        <v>282</v>
      </c>
      <c r="J2724" s="184" t="s">
        <v>273</v>
      </c>
      <c r="K2724" s="184" t="s">
        <v>321</v>
      </c>
      <c r="L2724" s="187">
        <f t="shared" si="87"/>
        <v>0</v>
      </c>
      <c r="M2724" s="187">
        <f t="shared" si="88"/>
        <v>0</v>
      </c>
      <c r="N2724" s="186"/>
      <c r="O2724" s="33"/>
      <c r="P2724" s="33"/>
      <c r="Q2724" s="33"/>
      <c r="R2724" s="33"/>
      <c r="S2724" s="42"/>
      <c r="T2724" s="2"/>
      <c r="U2724" s="2"/>
      <c r="V2724" s="2"/>
      <c r="W2724" s="2"/>
      <c r="X2724" s="55"/>
      <c r="Y2724" s="62"/>
      <c r="Z2724" s="62"/>
      <c r="AA2724" s="62"/>
      <c r="AB2724" s="62"/>
      <c r="AC2724" s="68"/>
      <c r="AD2724" s="2"/>
      <c r="AE2724" s="2"/>
      <c r="AF2724" s="2"/>
      <c r="AG2724" s="2"/>
      <c r="AH2724" s="55"/>
      <c r="AI2724" s="72"/>
      <c r="AJ2724" s="72"/>
      <c r="AK2724" s="72"/>
      <c r="AL2724" s="72"/>
      <c r="AM2724" s="80"/>
      <c r="AN2724" s="2"/>
      <c r="AO2724" s="2"/>
      <c r="AP2724" s="2"/>
      <c r="AQ2724" s="2"/>
      <c r="AR2724" s="55"/>
      <c r="AS2724" s="85"/>
      <c r="AT2724" s="85"/>
      <c r="AU2724" s="85"/>
      <c r="AV2724" s="85"/>
      <c r="AW2724" s="100"/>
      <c r="AX2724" s="2"/>
      <c r="AY2724" s="2"/>
      <c r="AZ2724" s="2"/>
      <c r="BA2724" s="2"/>
      <c r="BB2724" s="55"/>
      <c r="BC2724" s="105"/>
      <c r="BD2724" s="105"/>
      <c r="BE2724" s="105"/>
      <c r="BF2724" s="105"/>
      <c r="BG2724" s="109"/>
      <c r="BH2724" s="2"/>
      <c r="BI2724" s="2"/>
      <c r="BJ2724" s="2"/>
      <c r="BK2724" s="2"/>
      <c r="BL2724" s="55"/>
      <c r="BM2724" s="48"/>
      <c r="BN2724" s="48"/>
      <c r="BO2724" s="48"/>
      <c r="BP2724" s="48"/>
      <c r="BQ2724" s="117"/>
      <c r="BR2724" s="2"/>
      <c r="BS2724" s="2"/>
      <c r="BT2724" s="2"/>
      <c r="BU2724" s="2"/>
      <c r="BV2724" s="55"/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18" t="s">
        <v>5</v>
      </c>
      <c r="H2725" s="3">
        <v>2024</v>
      </c>
      <c r="I2725" s="20" t="s">
        <v>282</v>
      </c>
      <c r="J2725" s="184" t="s">
        <v>274</v>
      </c>
      <c r="K2725" s="184" t="s">
        <v>321</v>
      </c>
      <c r="L2725" s="187">
        <f t="shared" si="87"/>
        <v>2E-3</v>
      </c>
      <c r="M2725" s="187">
        <f t="shared" si="88"/>
        <v>4.1929999999999996</v>
      </c>
      <c r="N2725" s="186" t="s">
        <v>1422</v>
      </c>
      <c r="O2725" s="33"/>
      <c r="P2725" s="33"/>
      <c r="Q2725" s="33"/>
      <c r="R2725" s="33"/>
      <c r="S2725" s="42"/>
      <c r="T2725" s="2"/>
      <c r="U2725" s="2"/>
      <c r="V2725" s="2"/>
      <c r="W2725" s="2"/>
      <c r="X2725" s="55"/>
      <c r="Y2725" s="62"/>
      <c r="Z2725" s="62"/>
      <c r="AA2725" s="62">
        <v>83</v>
      </c>
      <c r="AB2725" s="62">
        <v>2E-3</v>
      </c>
      <c r="AC2725" s="68">
        <v>4.1929999999999996</v>
      </c>
      <c r="AD2725" s="2"/>
      <c r="AE2725" s="2"/>
      <c r="AF2725" s="2"/>
      <c r="AG2725" s="2"/>
      <c r="AH2725" s="55"/>
      <c r="AI2725" s="72"/>
      <c r="AJ2725" s="72"/>
      <c r="AK2725" s="72"/>
      <c r="AL2725" s="72"/>
      <c r="AM2725" s="80"/>
      <c r="AN2725" s="2"/>
      <c r="AO2725" s="2"/>
      <c r="AP2725" s="2"/>
      <c r="AQ2725" s="2"/>
      <c r="AR2725" s="55"/>
      <c r="AS2725" s="85"/>
      <c r="AT2725" s="85"/>
      <c r="AU2725" s="85"/>
      <c r="AV2725" s="85"/>
      <c r="AW2725" s="100"/>
      <c r="AX2725" s="2"/>
      <c r="AY2725" s="2"/>
      <c r="AZ2725" s="2"/>
      <c r="BA2725" s="2"/>
      <c r="BB2725" s="55"/>
      <c r="BC2725" s="105"/>
      <c r="BD2725" s="105"/>
      <c r="BE2725" s="105"/>
      <c r="BF2725" s="105"/>
      <c r="BG2725" s="109"/>
      <c r="BH2725" s="2"/>
      <c r="BI2725" s="2"/>
      <c r="BJ2725" s="2"/>
      <c r="BK2725" s="2"/>
      <c r="BL2725" s="55"/>
      <c r="BM2725" s="48"/>
      <c r="BN2725" s="48"/>
      <c r="BO2725" s="48"/>
      <c r="BP2725" s="48"/>
      <c r="BQ2725" s="117"/>
      <c r="BR2725" s="2"/>
      <c r="BS2725" s="2"/>
      <c r="BT2725" s="2"/>
      <c r="BU2725" s="2"/>
      <c r="BV2725" s="55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18" t="s">
        <v>5</v>
      </c>
      <c r="H2726" s="3">
        <v>2024</v>
      </c>
      <c r="I2726" s="20" t="s">
        <v>282</v>
      </c>
      <c r="J2726" s="184" t="s">
        <v>275</v>
      </c>
      <c r="K2726" s="184" t="s">
        <v>321</v>
      </c>
      <c r="L2726" s="187">
        <f t="shared" si="87"/>
        <v>0</v>
      </c>
      <c r="M2726" s="187">
        <f t="shared" si="88"/>
        <v>0</v>
      </c>
      <c r="N2726" s="186"/>
      <c r="O2726" s="33"/>
      <c r="P2726" s="33"/>
      <c r="Q2726" s="33"/>
      <c r="R2726" s="33"/>
      <c r="S2726" s="42"/>
      <c r="T2726" s="2"/>
      <c r="U2726" s="2"/>
      <c r="V2726" s="2"/>
      <c r="W2726" s="2"/>
      <c r="X2726" s="55"/>
      <c r="Y2726" s="62"/>
      <c r="Z2726" s="62"/>
      <c r="AA2726" s="62"/>
      <c r="AB2726" s="62"/>
      <c r="AC2726" s="68"/>
      <c r="AD2726" s="2"/>
      <c r="AE2726" s="2"/>
      <c r="AF2726" s="2"/>
      <c r="AG2726" s="2"/>
      <c r="AH2726" s="55"/>
      <c r="AI2726" s="72"/>
      <c r="AJ2726" s="72"/>
      <c r="AK2726" s="72"/>
      <c r="AL2726" s="72"/>
      <c r="AM2726" s="80"/>
      <c r="AN2726" s="2"/>
      <c r="AO2726" s="2"/>
      <c r="AP2726" s="2"/>
      <c r="AQ2726" s="2"/>
      <c r="AR2726" s="55"/>
      <c r="AS2726" s="85"/>
      <c r="AT2726" s="85"/>
      <c r="AU2726" s="85"/>
      <c r="AV2726" s="85"/>
      <c r="AW2726" s="100"/>
      <c r="AX2726" s="2"/>
      <c r="AY2726" s="2"/>
      <c r="AZ2726" s="2"/>
      <c r="BA2726" s="2"/>
      <c r="BB2726" s="55"/>
      <c r="BC2726" s="105"/>
      <c r="BD2726" s="105"/>
      <c r="BE2726" s="105"/>
      <c r="BF2726" s="105"/>
      <c r="BG2726" s="109"/>
      <c r="BH2726" s="2"/>
      <c r="BI2726" s="2"/>
      <c r="BJ2726" s="2"/>
      <c r="BK2726" s="2"/>
      <c r="BL2726" s="55"/>
      <c r="BM2726" s="48"/>
      <c r="BN2726" s="48"/>
      <c r="BO2726" s="48"/>
      <c r="BP2726" s="48"/>
      <c r="BQ2726" s="117"/>
      <c r="BR2726" s="2"/>
      <c r="BS2726" s="2"/>
      <c r="BT2726" s="2"/>
      <c r="BU2726" s="2"/>
      <c r="BV2726" s="55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18" t="s">
        <v>5</v>
      </c>
      <c r="H2727" s="3">
        <v>2024</v>
      </c>
      <c r="I2727" s="20" t="s">
        <v>282</v>
      </c>
      <c r="J2727" s="184" t="s">
        <v>276</v>
      </c>
      <c r="K2727" s="184" t="s">
        <v>320</v>
      </c>
      <c r="L2727" s="187">
        <f t="shared" si="87"/>
        <v>0</v>
      </c>
      <c r="M2727" s="187">
        <f t="shared" si="88"/>
        <v>0</v>
      </c>
      <c r="N2727" s="186"/>
      <c r="O2727" s="33"/>
      <c r="P2727" s="33"/>
      <c r="Q2727" s="33"/>
      <c r="R2727" s="33"/>
      <c r="S2727" s="42"/>
      <c r="T2727" s="2"/>
      <c r="U2727" s="2"/>
      <c r="V2727" s="2"/>
      <c r="W2727" s="2"/>
      <c r="X2727" s="55"/>
      <c r="Y2727" s="62"/>
      <c r="Z2727" s="62"/>
      <c r="AA2727" s="62"/>
      <c r="AB2727" s="62"/>
      <c r="AC2727" s="68"/>
      <c r="AD2727" s="2"/>
      <c r="AE2727" s="2"/>
      <c r="AF2727" s="2"/>
      <c r="AG2727" s="2"/>
      <c r="AH2727" s="55"/>
      <c r="AI2727" s="72"/>
      <c r="AJ2727" s="72"/>
      <c r="AK2727" s="72"/>
      <c r="AL2727" s="72"/>
      <c r="AM2727" s="80"/>
      <c r="AN2727" s="2"/>
      <c r="AO2727" s="2"/>
      <c r="AP2727" s="2"/>
      <c r="AQ2727" s="2"/>
      <c r="AR2727" s="55"/>
      <c r="AS2727" s="85"/>
      <c r="AT2727" s="85"/>
      <c r="AU2727" s="85"/>
      <c r="AV2727" s="85"/>
      <c r="AW2727" s="100"/>
      <c r="AX2727" s="2"/>
      <c r="AY2727" s="2"/>
      <c r="AZ2727" s="2"/>
      <c r="BA2727" s="2"/>
      <c r="BB2727" s="55"/>
      <c r="BC2727" s="105"/>
      <c r="BD2727" s="105"/>
      <c r="BE2727" s="105"/>
      <c r="BF2727" s="105"/>
      <c r="BG2727" s="109"/>
      <c r="BH2727" s="2"/>
      <c r="BI2727" s="2"/>
      <c r="BJ2727" s="2"/>
      <c r="BK2727" s="2"/>
      <c r="BL2727" s="55"/>
      <c r="BM2727" s="48"/>
      <c r="BN2727" s="48"/>
      <c r="BO2727" s="48"/>
      <c r="BP2727" s="48"/>
      <c r="BQ2727" s="117"/>
      <c r="BR2727" s="2"/>
      <c r="BS2727" s="2"/>
      <c r="BT2727" s="2"/>
      <c r="BU2727" s="2"/>
      <c r="BV2727" s="55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18" t="s">
        <v>5</v>
      </c>
      <c r="H2728" s="3">
        <v>2024</v>
      </c>
      <c r="I2728" s="20" t="s">
        <v>282</v>
      </c>
      <c r="J2728" s="184" t="s">
        <v>277</v>
      </c>
      <c r="K2728" s="184" t="s">
        <v>320</v>
      </c>
      <c r="L2728" s="187">
        <f t="shared" si="87"/>
        <v>0</v>
      </c>
      <c r="M2728" s="187">
        <f t="shared" si="88"/>
        <v>0</v>
      </c>
      <c r="N2728" s="186"/>
      <c r="O2728" s="33"/>
      <c r="P2728" s="33"/>
      <c r="Q2728" s="33"/>
      <c r="R2728" s="33"/>
      <c r="S2728" s="42"/>
      <c r="T2728" s="2"/>
      <c r="U2728" s="2"/>
      <c r="V2728" s="2"/>
      <c r="W2728" s="2"/>
      <c r="X2728" s="55"/>
      <c r="Y2728" s="62"/>
      <c r="Z2728" s="62"/>
      <c r="AA2728" s="62"/>
      <c r="AB2728" s="62"/>
      <c r="AC2728" s="68"/>
      <c r="AD2728" s="2"/>
      <c r="AE2728" s="2"/>
      <c r="AF2728" s="2"/>
      <c r="AG2728" s="2"/>
      <c r="AH2728" s="55"/>
      <c r="AI2728" s="72"/>
      <c r="AJ2728" s="72"/>
      <c r="AK2728" s="72"/>
      <c r="AL2728" s="72"/>
      <c r="AM2728" s="80"/>
      <c r="AN2728" s="2"/>
      <c r="AO2728" s="2"/>
      <c r="AP2728" s="2"/>
      <c r="AQ2728" s="2"/>
      <c r="AR2728" s="55"/>
      <c r="AS2728" s="85"/>
      <c r="AT2728" s="85"/>
      <c r="AU2728" s="85"/>
      <c r="AV2728" s="85"/>
      <c r="AW2728" s="100"/>
      <c r="AX2728" s="2"/>
      <c r="AY2728" s="2"/>
      <c r="AZ2728" s="2"/>
      <c r="BA2728" s="2"/>
      <c r="BB2728" s="55"/>
      <c r="BC2728" s="105"/>
      <c r="BD2728" s="105"/>
      <c r="BE2728" s="105"/>
      <c r="BF2728" s="105"/>
      <c r="BG2728" s="109"/>
      <c r="BH2728" s="2"/>
      <c r="BI2728" s="2"/>
      <c r="BJ2728" s="2"/>
      <c r="BK2728" s="2"/>
      <c r="BL2728" s="55"/>
      <c r="BM2728" s="48"/>
      <c r="BN2728" s="48"/>
      <c r="BO2728" s="48"/>
      <c r="BP2728" s="48"/>
      <c r="BQ2728" s="117"/>
      <c r="BR2728" s="2"/>
      <c r="BS2728" s="2"/>
      <c r="BT2728" s="2"/>
      <c r="BU2728" s="2"/>
      <c r="BV2728" s="55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18" t="s">
        <v>5</v>
      </c>
      <c r="H2729" s="3">
        <v>2024</v>
      </c>
      <c r="I2729" s="20" t="s">
        <v>283</v>
      </c>
      <c r="J2729" s="184" t="s">
        <v>298</v>
      </c>
      <c r="K2729" s="184" t="s">
        <v>321</v>
      </c>
      <c r="L2729" s="187">
        <f t="shared" si="87"/>
        <v>0</v>
      </c>
      <c r="M2729" s="187">
        <f t="shared" si="88"/>
        <v>0</v>
      </c>
      <c r="N2729" s="186"/>
      <c r="O2729" s="33"/>
      <c r="P2729" s="33"/>
      <c r="Q2729" s="33"/>
      <c r="R2729" s="33"/>
      <c r="S2729" s="42"/>
      <c r="T2729" s="2"/>
      <c r="U2729" s="2"/>
      <c r="V2729" s="2"/>
      <c r="W2729" s="2"/>
      <c r="X2729" s="55"/>
      <c r="Y2729" s="62"/>
      <c r="Z2729" s="62"/>
      <c r="AA2729" s="62"/>
      <c r="AB2729" s="62"/>
      <c r="AC2729" s="68"/>
      <c r="AD2729" s="2"/>
      <c r="AE2729" s="2"/>
      <c r="AF2729" s="2"/>
      <c r="AG2729" s="2"/>
      <c r="AH2729" s="55"/>
      <c r="AI2729" s="72"/>
      <c r="AJ2729" s="72"/>
      <c r="AK2729" s="72"/>
      <c r="AL2729" s="72"/>
      <c r="AM2729" s="80"/>
      <c r="AN2729" s="2"/>
      <c r="AO2729" s="2"/>
      <c r="AP2729" s="2"/>
      <c r="AQ2729" s="2"/>
      <c r="AR2729" s="55"/>
      <c r="AS2729" s="85"/>
      <c r="AT2729" s="85"/>
      <c r="AU2729" s="85"/>
      <c r="AV2729" s="85"/>
      <c r="AW2729" s="100"/>
      <c r="AX2729" s="2"/>
      <c r="AY2729" s="2"/>
      <c r="AZ2729" s="2"/>
      <c r="BA2729" s="2"/>
      <c r="BB2729" s="55"/>
      <c r="BC2729" s="105"/>
      <c r="BD2729" s="105"/>
      <c r="BE2729" s="105"/>
      <c r="BF2729" s="105"/>
      <c r="BG2729" s="109"/>
      <c r="BH2729" s="2"/>
      <c r="BI2729" s="2"/>
      <c r="BJ2729" s="2"/>
      <c r="BK2729" s="2"/>
      <c r="BL2729" s="55"/>
      <c r="BM2729" s="48"/>
      <c r="BN2729" s="48"/>
      <c r="BO2729" s="48"/>
      <c r="BP2729" s="48"/>
      <c r="BQ2729" s="117"/>
      <c r="BR2729" s="2"/>
      <c r="BS2729" s="2"/>
      <c r="BT2729" s="2"/>
      <c r="BU2729" s="2"/>
      <c r="BV2729" s="55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18" t="s">
        <v>5</v>
      </c>
      <c r="H2730" s="3">
        <v>2024</v>
      </c>
      <c r="I2730" s="20" t="s">
        <v>283</v>
      </c>
      <c r="J2730" s="184" t="s">
        <v>278</v>
      </c>
      <c r="K2730" s="184" t="s">
        <v>320</v>
      </c>
      <c r="L2730" s="187">
        <f t="shared" si="87"/>
        <v>0</v>
      </c>
      <c r="M2730" s="187">
        <f t="shared" si="88"/>
        <v>0</v>
      </c>
      <c r="N2730" s="186"/>
      <c r="O2730" s="33"/>
      <c r="P2730" s="33"/>
      <c r="Q2730" s="33"/>
      <c r="R2730" s="33"/>
      <c r="S2730" s="42"/>
      <c r="T2730" s="2"/>
      <c r="U2730" s="2"/>
      <c r="V2730" s="2"/>
      <c r="W2730" s="2"/>
      <c r="X2730" s="55"/>
      <c r="Y2730" s="62"/>
      <c r="Z2730" s="62"/>
      <c r="AA2730" s="62"/>
      <c r="AB2730" s="62"/>
      <c r="AC2730" s="68"/>
      <c r="AD2730" s="2"/>
      <c r="AE2730" s="2"/>
      <c r="AF2730" s="2"/>
      <c r="AG2730" s="2"/>
      <c r="AH2730" s="55"/>
      <c r="AI2730" s="72"/>
      <c r="AJ2730" s="72"/>
      <c r="AK2730" s="72"/>
      <c r="AL2730" s="72"/>
      <c r="AM2730" s="80"/>
      <c r="AN2730" s="2"/>
      <c r="AO2730" s="2"/>
      <c r="AP2730" s="2"/>
      <c r="AQ2730" s="2"/>
      <c r="AR2730" s="55"/>
      <c r="AS2730" s="85"/>
      <c r="AT2730" s="85"/>
      <c r="AU2730" s="85"/>
      <c r="AV2730" s="85"/>
      <c r="AW2730" s="100"/>
      <c r="AX2730" s="2"/>
      <c r="AY2730" s="2"/>
      <c r="AZ2730" s="2"/>
      <c r="BA2730" s="2"/>
      <c r="BB2730" s="55"/>
      <c r="BC2730" s="105"/>
      <c r="BD2730" s="105"/>
      <c r="BE2730" s="105"/>
      <c r="BF2730" s="105"/>
      <c r="BG2730" s="109"/>
      <c r="BH2730" s="2"/>
      <c r="BI2730" s="2"/>
      <c r="BJ2730" s="2"/>
      <c r="BK2730" s="2"/>
      <c r="BL2730" s="55"/>
      <c r="BM2730" s="48"/>
      <c r="BN2730" s="48"/>
      <c r="BO2730" s="48"/>
      <c r="BP2730" s="48"/>
      <c r="BQ2730" s="117"/>
      <c r="BR2730" s="2"/>
      <c r="BS2730" s="2"/>
      <c r="BT2730" s="2"/>
      <c r="BU2730" s="2"/>
      <c r="BV2730" s="55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18" t="s">
        <v>5</v>
      </c>
      <c r="H2731" s="3">
        <v>2024</v>
      </c>
      <c r="I2731" s="20" t="s">
        <v>283</v>
      </c>
      <c r="J2731" s="184" t="s">
        <v>279</v>
      </c>
      <c r="K2731" s="184" t="s">
        <v>320</v>
      </c>
      <c r="L2731" s="187">
        <f t="shared" si="87"/>
        <v>0</v>
      </c>
      <c r="M2731" s="187">
        <f t="shared" si="88"/>
        <v>0</v>
      </c>
      <c r="N2731" s="186"/>
      <c r="O2731" s="33"/>
      <c r="P2731" s="33"/>
      <c r="Q2731" s="33"/>
      <c r="R2731" s="33"/>
      <c r="S2731" s="42"/>
      <c r="T2731" s="2"/>
      <c r="U2731" s="2"/>
      <c r="V2731" s="2"/>
      <c r="W2731" s="2"/>
      <c r="X2731" s="55"/>
      <c r="Y2731" s="62"/>
      <c r="Z2731" s="62"/>
      <c r="AA2731" s="62"/>
      <c r="AB2731" s="62"/>
      <c r="AC2731" s="68"/>
      <c r="AD2731" s="2"/>
      <c r="AE2731" s="2"/>
      <c r="AF2731" s="2"/>
      <c r="AG2731" s="2"/>
      <c r="AH2731" s="55"/>
      <c r="AI2731" s="72"/>
      <c r="AJ2731" s="72"/>
      <c r="AK2731" s="72"/>
      <c r="AL2731" s="72"/>
      <c r="AM2731" s="80"/>
      <c r="AN2731" s="2"/>
      <c r="AO2731" s="2"/>
      <c r="AP2731" s="2"/>
      <c r="AQ2731" s="2"/>
      <c r="AR2731" s="55"/>
      <c r="AS2731" s="85"/>
      <c r="AT2731" s="85"/>
      <c r="AU2731" s="85"/>
      <c r="AV2731" s="85"/>
      <c r="AW2731" s="100"/>
      <c r="AX2731" s="2"/>
      <c r="AY2731" s="2"/>
      <c r="AZ2731" s="2"/>
      <c r="BA2731" s="2"/>
      <c r="BB2731" s="55"/>
      <c r="BC2731" s="105"/>
      <c r="BD2731" s="105"/>
      <c r="BE2731" s="105"/>
      <c r="BF2731" s="105"/>
      <c r="BG2731" s="109"/>
      <c r="BH2731" s="2"/>
      <c r="BI2731" s="2"/>
      <c r="BJ2731" s="2"/>
      <c r="BK2731" s="2"/>
      <c r="BL2731" s="55"/>
      <c r="BM2731" s="48"/>
      <c r="BN2731" s="48"/>
      <c r="BO2731" s="48"/>
      <c r="BP2731" s="48"/>
      <c r="BQ2731" s="117"/>
      <c r="BR2731" s="2"/>
      <c r="BS2731" s="2"/>
      <c r="BT2731" s="2"/>
      <c r="BU2731" s="2"/>
      <c r="BV2731" s="55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18" t="s">
        <v>5</v>
      </c>
      <c r="H2732" s="3">
        <v>2024</v>
      </c>
      <c r="I2732" s="20" t="s">
        <v>286</v>
      </c>
      <c r="J2732" s="184" t="s">
        <v>280</v>
      </c>
      <c r="K2732" s="184" t="s">
        <v>319</v>
      </c>
      <c r="L2732" s="187">
        <f t="shared" si="87"/>
        <v>0</v>
      </c>
      <c r="M2732" s="187">
        <f t="shared" si="88"/>
        <v>0</v>
      </c>
      <c r="N2732" s="186"/>
      <c r="O2732" s="33"/>
      <c r="P2732" s="33"/>
      <c r="Q2732" s="33"/>
      <c r="R2732" s="33"/>
      <c r="S2732" s="42"/>
      <c r="T2732" s="2"/>
      <c r="U2732" s="2"/>
      <c r="V2732" s="2"/>
      <c r="W2732" s="2"/>
      <c r="X2732" s="55"/>
      <c r="Y2732" s="62"/>
      <c r="Z2732" s="62"/>
      <c r="AA2732" s="62"/>
      <c r="AB2732" s="62"/>
      <c r="AC2732" s="68"/>
      <c r="AD2732" s="2"/>
      <c r="AE2732" s="2"/>
      <c r="AF2732" s="2"/>
      <c r="AG2732" s="2"/>
      <c r="AH2732" s="55"/>
      <c r="AI2732" s="72"/>
      <c r="AJ2732" s="72"/>
      <c r="AK2732" s="72"/>
      <c r="AL2732" s="72"/>
      <c r="AM2732" s="80"/>
      <c r="AN2732" s="2"/>
      <c r="AO2732" s="2"/>
      <c r="AP2732" s="2"/>
      <c r="AQ2732" s="2"/>
      <c r="AR2732" s="55"/>
      <c r="AS2732" s="85"/>
      <c r="AT2732" s="85"/>
      <c r="AU2732" s="85"/>
      <c r="AV2732" s="85"/>
      <c r="AW2732" s="100"/>
      <c r="AX2732" s="2"/>
      <c r="AY2732" s="2"/>
      <c r="AZ2732" s="2"/>
      <c r="BA2732" s="2"/>
      <c r="BB2732" s="55"/>
      <c r="BC2732" s="105"/>
      <c r="BD2732" s="105"/>
      <c r="BE2732" s="105"/>
      <c r="BF2732" s="105"/>
      <c r="BG2732" s="109"/>
      <c r="BH2732" s="2"/>
      <c r="BI2732" s="2"/>
      <c r="BJ2732" s="2"/>
      <c r="BK2732" s="2"/>
      <c r="BL2732" s="55"/>
      <c r="BM2732" s="48"/>
      <c r="BN2732" s="48"/>
      <c r="BO2732" s="48"/>
      <c r="BP2732" s="48"/>
      <c r="BQ2732" s="117"/>
      <c r="BR2732" s="2"/>
      <c r="BS2732" s="2"/>
      <c r="BT2732" s="2"/>
      <c r="BU2732" s="2"/>
      <c r="BV2732" s="55"/>
    </row>
    <row r="2733" spans="1:74" ht="28.8" hidden="1" x14ac:dyDescent="0.3">
      <c r="A2733" s="2" t="s">
        <v>77</v>
      </c>
      <c r="B2733" s="2" t="s">
        <v>2</v>
      </c>
      <c r="C2733" s="2" t="s">
        <v>3</v>
      </c>
      <c r="D2733" s="2" t="s">
        <v>78</v>
      </c>
      <c r="E2733" s="3">
        <v>10</v>
      </c>
      <c r="F2733" s="3"/>
      <c r="G2733" s="18" t="s">
        <v>5</v>
      </c>
      <c r="H2733" s="3">
        <v>2024</v>
      </c>
      <c r="I2733" s="20" t="s">
        <v>286</v>
      </c>
      <c r="J2733" s="184" t="s">
        <v>281</v>
      </c>
      <c r="K2733" s="184" t="s">
        <v>319</v>
      </c>
      <c r="L2733" s="187">
        <f t="shared" si="87"/>
        <v>0</v>
      </c>
      <c r="M2733" s="187">
        <f t="shared" si="88"/>
        <v>17.186</v>
      </c>
      <c r="N2733" s="186" t="s">
        <v>1423</v>
      </c>
      <c r="O2733" s="33"/>
      <c r="P2733" s="33"/>
      <c r="Q2733" s="33"/>
      <c r="R2733" s="33"/>
      <c r="S2733" s="42"/>
      <c r="T2733" s="2"/>
      <c r="U2733" s="2"/>
      <c r="V2733" s="2"/>
      <c r="W2733" s="2"/>
      <c r="X2733" s="55"/>
      <c r="Y2733" s="62"/>
      <c r="Z2733" s="62"/>
      <c r="AA2733" s="62"/>
      <c r="AB2733" s="62"/>
      <c r="AC2733" s="68"/>
      <c r="AD2733" s="2" t="s">
        <v>498</v>
      </c>
      <c r="AE2733" s="2"/>
      <c r="AF2733" s="2"/>
      <c r="AG2733" s="2"/>
      <c r="AH2733" s="55">
        <v>12.686</v>
      </c>
      <c r="AI2733" s="72"/>
      <c r="AJ2733" s="72"/>
      <c r="AK2733" s="72"/>
      <c r="AL2733" s="72"/>
      <c r="AM2733" s="80"/>
      <c r="AN2733" s="2"/>
      <c r="AO2733" s="2"/>
      <c r="AP2733" s="2"/>
      <c r="AQ2733" s="2"/>
      <c r="AR2733" s="55"/>
      <c r="AS2733" s="85"/>
      <c r="AT2733" s="85"/>
      <c r="AU2733" s="85"/>
      <c r="AV2733" s="85"/>
      <c r="AW2733" s="100"/>
      <c r="AX2733" s="2"/>
      <c r="AY2733" s="2"/>
      <c r="AZ2733" s="2"/>
      <c r="BA2733" s="2"/>
      <c r="BB2733" s="55"/>
      <c r="BC2733" s="105" t="s">
        <v>1061</v>
      </c>
      <c r="BD2733" s="105"/>
      <c r="BE2733" s="105"/>
      <c r="BF2733" s="105"/>
      <c r="BG2733" s="109">
        <v>4.5</v>
      </c>
      <c r="BH2733" s="2"/>
      <c r="BI2733" s="2"/>
      <c r="BJ2733" s="2"/>
      <c r="BK2733" s="2"/>
      <c r="BL2733" s="55"/>
      <c r="BM2733" s="48"/>
      <c r="BN2733" s="48"/>
      <c r="BO2733" s="48"/>
      <c r="BP2733" s="48"/>
      <c r="BQ2733" s="117"/>
      <c r="BR2733" s="2"/>
      <c r="BS2733" s="2"/>
      <c r="BT2733" s="2"/>
      <c r="BU2733" s="2"/>
      <c r="BV2733" s="55"/>
    </row>
    <row r="2734" spans="1:74" s="13" customFormat="1" hidden="1" x14ac:dyDescent="0.3">
      <c r="A2734" s="12" t="s">
        <v>77</v>
      </c>
      <c r="B2734" s="12" t="s">
        <v>2</v>
      </c>
      <c r="C2734" s="12" t="s">
        <v>3</v>
      </c>
      <c r="D2734" s="12" t="s">
        <v>78</v>
      </c>
      <c r="E2734" s="7">
        <v>10</v>
      </c>
      <c r="F2734" s="7"/>
      <c r="G2734" s="19" t="s">
        <v>5</v>
      </c>
      <c r="H2734" s="7">
        <v>2024</v>
      </c>
      <c r="I2734" s="21"/>
      <c r="J2734" s="192" t="s">
        <v>314</v>
      </c>
      <c r="K2734" s="192"/>
      <c r="L2734" s="193"/>
      <c r="M2734" s="193">
        <f>SUM(M2696:M2733)</f>
        <v>365.89699999999999</v>
      </c>
      <c r="N2734" s="194"/>
      <c r="O2734" s="12"/>
      <c r="P2734" s="12"/>
      <c r="Q2734" s="12"/>
      <c r="R2734" s="12"/>
      <c r="S2734" s="47">
        <f>SUM(S2696:S2733)</f>
        <v>0</v>
      </c>
      <c r="T2734" s="12"/>
      <c r="U2734" s="12"/>
      <c r="V2734" s="12"/>
      <c r="W2734" s="12"/>
      <c r="X2734" s="47">
        <f>SUM(X2696:X2733)</f>
        <v>1.5429999999999999</v>
      </c>
      <c r="Y2734" s="12"/>
      <c r="Z2734" s="12"/>
      <c r="AA2734" s="12"/>
      <c r="AB2734" s="12"/>
      <c r="AC2734" s="47">
        <f>SUM(AC2696:AC2733)</f>
        <v>4.1929999999999996</v>
      </c>
      <c r="AD2734" s="12"/>
      <c r="AE2734" s="12"/>
      <c r="AF2734" s="12"/>
      <c r="AG2734" s="12"/>
      <c r="AH2734" s="47">
        <f>SUM(AH2696:AH2733)</f>
        <v>13.987</v>
      </c>
      <c r="AI2734" s="12"/>
      <c r="AJ2734" s="12"/>
      <c r="AK2734" s="12"/>
      <c r="AL2734" s="12"/>
      <c r="AM2734" s="47">
        <f>SUM(AM2696:AM2733)</f>
        <v>0</v>
      </c>
      <c r="AN2734" s="12"/>
      <c r="AO2734" s="12"/>
      <c r="AP2734" s="12"/>
      <c r="AQ2734" s="12"/>
      <c r="AR2734" s="47">
        <f>SUM(AR2696:AR2733)</f>
        <v>0</v>
      </c>
      <c r="AS2734" s="12"/>
      <c r="AT2734" s="12"/>
      <c r="AU2734" s="12"/>
      <c r="AV2734" s="12"/>
      <c r="AW2734" s="47">
        <f>SUM(AW2696:AW2733)</f>
        <v>0</v>
      </c>
      <c r="AX2734" s="12"/>
      <c r="AY2734" s="12"/>
      <c r="AZ2734" s="12"/>
      <c r="BA2734" s="12"/>
      <c r="BB2734" s="47">
        <f>SUM(BB2696:BB2733)</f>
        <v>0</v>
      </c>
      <c r="BC2734" s="12"/>
      <c r="BD2734" s="12"/>
      <c r="BE2734" s="12"/>
      <c r="BF2734" s="12"/>
      <c r="BG2734" s="47">
        <f>SUM(BG2696:BG2733)</f>
        <v>174.91</v>
      </c>
      <c r="BH2734" s="12"/>
      <c r="BI2734" s="12"/>
      <c r="BJ2734" s="12"/>
      <c r="BK2734" s="12"/>
      <c r="BL2734" s="47">
        <f>SUM(BL2696:BL2733)</f>
        <v>171.26400000000001</v>
      </c>
      <c r="BM2734" s="12"/>
      <c r="BN2734" s="12"/>
      <c r="BO2734" s="12"/>
      <c r="BP2734" s="12"/>
      <c r="BQ2734" s="47">
        <f>SUM(BQ2696:BQ2733)</f>
        <v>0</v>
      </c>
      <c r="BR2734" s="12"/>
      <c r="BS2734" s="12"/>
      <c r="BT2734" s="12"/>
      <c r="BU2734" s="12"/>
      <c r="BV2734" s="47">
        <f>SUM(BV2696:BV2733)</f>
        <v>0</v>
      </c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18" t="s">
        <v>5</v>
      </c>
      <c r="H2735" s="3">
        <v>2024</v>
      </c>
      <c r="I2735" s="20" t="s">
        <v>287</v>
      </c>
      <c r="J2735" s="184" t="s">
        <v>509</v>
      </c>
      <c r="K2735" s="184" t="s">
        <v>318</v>
      </c>
      <c r="L2735" s="187">
        <f t="shared" si="87"/>
        <v>0</v>
      </c>
      <c r="M2735" s="187">
        <f t="shared" si="88"/>
        <v>0</v>
      </c>
      <c r="N2735" s="186"/>
      <c r="O2735" s="33"/>
      <c r="P2735" s="33"/>
      <c r="Q2735" s="33"/>
      <c r="R2735" s="33"/>
      <c r="S2735" s="42"/>
      <c r="T2735" s="2"/>
      <c r="U2735" s="2"/>
      <c r="V2735" s="2"/>
      <c r="W2735" s="2"/>
      <c r="X2735" s="55"/>
      <c r="Y2735" s="62"/>
      <c r="Z2735" s="62"/>
      <c r="AA2735" s="62"/>
      <c r="AB2735" s="62"/>
      <c r="AC2735" s="68"/>
      <c r="AD2735" s="2"/>
      <c r="AE2735" s="2"/>
      <c r="AF2735" s="2"/>
      <c r="AG2735" s="2"/>
      <c r="AH2735" s="55"/>
      <c r="AI2735" s="72"/>
      <c r="AJ2735" s="72"/>
      <c r="AK2735" s="72"/>
      <c r="AL2735" s="72"/>
      <c r="AM2735" s="80"/>
      <c r="AN2735" s="2"/>
      <c r="AO2735" s="2"/>
      <c r="AP2735" s="2"/>
      <c r="AQ2735" s="2"/>
      <c r="AR2735" s="55"/>
      <c r="AS2735" s="85"/>
      <c r="AT2735" s="85"/>
      <c r="AU2735" s="85"/>
      <c r="AV2735" s="85"/>
      <c r="AW2735" s="100"/>
      <c r="AX2735" s="2"/>
      <c r="AY2735" s="2"/>
      <c r="AZ2735" s="2"/>
      <c r="BA2735" s="2"/>
      <c r="BB2735" s="55"/>
      <c r="BC2735" s="105"/>
      <c r="BD2735" s="105"/>
      <c r="BE2735" s="105"/>
      <c r="BF2735" s="105"/>
      <c r="BG2735" s="109"/>
      <c r="BH2735" s="2"/>
      <c r="BI2735" s="2"/>
      <c r="BJ2735" s="2"/>
      <c r="BK2735" s="2"/>
      <c r="BL2735" s="55"/>
      <c r="BM2735" s="48"/>
      <c r="BN2735" s="48"/>
      <c r="BO2735" s="48"/>
      <c r="BP2735" s="48"/>
      <c r="BQ2735" s="117"/>
      <c r="BR2735" s="2"/>
      <c r="BS2735" s="2"/>
      <c r="BT2735" s="2"/>
      <c r="BU2735" s="2"/>
      <c r="BV2735" s="55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18" t="s">
        <v>5</v>
      </c>
      <c r="H2736" s="3">
        <v>2024</v>
      </c>
      <c r="I2736" s="20" t="s">
        <v>287</v>
      </c>
      <c r="J2736" s="184" t="s">
        <v>291</v>
      </c>
      <c r="K2736" s="184" t="s">
        <v>319</v>
      </c>
      <c r="L2736" s="187">
        <f t="shared" si="87"/>
        <v>0</v>
      </c>
      <c r="M2736" s="187">
        <f t="shared" si="88"/>
        <v>0</v>
      </c>
      <c r="N2736" s="186"/>
      <c r="O2736" s="33"/>
      <c r="P2736" s="33"/>
      <c r="Q2736" s="33"/>
      <c r="R2736" s="33"/>
      <c r="S2736" s="42"/>
      <c r="T2736" s="2"/>
      <c r="U2736" s="2"/>
      <c r="V2736" s="2"/>
      <c r="W2736" s="2"/>
      <c r="X2736" s="55"/>
      <c r="Y2736" s="62"/>
      <c r="Z2736" s="62"/>
      <c r="AA2736" s="62"/>
      <c r="AB2736" s="62"/>
      <c r="AC2736" s="68"/>
      <c r="AD2736" s="2"/>
      <c r="AE2736" s="2"/>
      <c r="AF2736" s="2"/>
      <c r="AG2736" s="2"/>
      <c r="AH2736" s="55"/>
      <c r="AI2736" s="72"/>
      <c r="AJ2736" s="72"/>
      <c r="AK2736" s="72"/>
      <c r="AL2736" s="72"/>
      <c r="AM2736" s="80"/>
      <c r="AN2736" s="2"/>
      <c r="AO2736" s="2"/>
      <c r="AP2736" s="2"/>
      <c r="AQ2736" s="2"/>
      <c r="AR2736" s="55"/>
      <c r="AS2736" s="85"/>
      <c r="AT2736" s="85"/>
      <c r="AU2736" s="85"/>
      <c r="AV2736" s="85"/>
      <c r="AW2736" s="100"/>
      <c r="AX2736" s="2"/>
      <c r="AY2736" s="2"/>
      <c r="AZ2736" s="2"/>
      <c r="BA2736" s="2"/>
      <c r="BB2736" s="55"/>
      <c r="BC2736" s="105"/>
      <c r="BD2736" s="105"/>
      <c r="BE2736" s="105"/>
      <c r="BF2736" s="105"/>
      <c r="BG2736" s="109"/>
      <c r="BH2736" s="2"/>
      <c r="BI2736" s="2"/>
      <c r="BJ2736" s="2"/>
      <c r="BK2736" s="2"/>
      <c r="BL2736" s="55"/>
      <c r="BM2736" s="48"/>
      <c r="BN2736" s="48"/>
      <c r="BO2736" s="48"/>
      <c r="BP2736" s="48"/>
      <c r="BQ2736" s="117"/>
      <c r="BR2736" s="2"/>
      <c r="BS2736" s="2"/>
      <c r="BT2736" s="2"/>
      <c r="BU2736" s="2"/>
      <c r="BV2736" s="55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18" t="s">
        <v>5</v>
      </c>
      <c r="H2737" s="3">
        <v>2024</v>
      </c>
      <c r="I2737" s="20" t="s">
        <v>286</v>
      </c>
      <c r="J2737" s="184" t="s">
        <v>336</v>
      </c>
      <c r="K2737" s="184" t="s">
        <v>319</v>
      </c>
      <c r="L2737" s="187">
        <f t="shared" si="87"/>
        <v>0</v>
      </c>
      <c r="M2737" s="187">
        <f t="shared" si="88"/>
        <v>0</v>
      </c>
      <c r="N2737" s="186"/>
      <c r="O2737" s="33"/>
      <c r="P2737" s="33"/>
      <c r="Q2737" s="33"/>
      <c r="R2737" s="33"/>
      <c r="S2737" s="42"/>
      <c r="T2737" s="2"/>
      <c r="U2737" s="2"/>
      <c r="V2737" s="2"/>
      <c r="W2737" s="2"/>
      <c r="X2737" s="55"/>
      <c r="Y2737" s="62"/>
      <c r="Z2737" s="62"/>
      <c r="AA2737" s="62"/>
      <c r="AB2737" s="62"/>
      <c r="AC2737" s="68"/>
      <c r="AD2737" s="2"/>
      <c r="AE2737" s="2"/>
      <c r="AF2737" s="2"/>
      <c r="AG2737" s="2"/>
      <c r="AH2737" s="55"/>
      <c r="AI2737" s="72"/>
      <c r="AJ2737" s="72"/>
      <c r="AK2737" s="72"/>
      <c r="AL2737" s="72"/>
      <c r="AM2737" s="80"/>
      <c r="AN2737" s="2"/>
      <c r="AO2737" s="2"/>
      <c r="AP2737" s="2"/>
      <c r="AQ2737" s="2"/>
      <c r="AR2737" s="55"/>
      <c r="AS2737" s="85"/>
      <c r="AT2737" s="85"/>
      <c r="AU2737" s="85"/>
      <c r="AV2737" s="85"/>
      <c r="AW2737" s="100"/>
      <c r="AX2737" s="2"/>
      <c r="AY2737" s="2"/>
      <c r="AZ2737" s="2"/>
      <c r="BA2737" s="2"/>
      <c r="BB2737" s="55"/>
      <c r="BC2737" s="105"/>
      <c r="BD2737" s="105"/>
      <c r="BE2737" s="105"/>
      <c r="BF2737" s="105"/>
      <c r="BG2737" s="109"/>
      <c r="BH2737" s="2"/>
      <c r="BI2737" s="2"/>
      <c r="BJ2737" s="2"/>
      <c r="BK2737" s="2"/>
      <c r="BL2737" s="55"/>
      <c r="BM2737" s="48"/>
      <c r="BN2737" s="48"/>
      <c r="BO2737" s="48"/>
      <c r="BP2737" s="48"/>
      <c r="BQ2737" s="117"/>
      <c r="BR2737" s="2"/>
      <c r="BS2737" s="2"/>
      <c r="BT2737" s="2"/>
      <c r="BU2737" s="2"/>
      <c r="BV2737" s="55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18" t="s">
        <v>5</v>
      </c>
      <c r="H2738" s="3">
        <v>2024</v>
      </c>
      <c r="I2738" s="20" t="s">
        <v>286</v>
      </c>
      <c r="J2738" s="185" t="s">
        <v>337</v>
      </c>
      <c r="K2738" s="185" t="s">
        <v>318</v>
      </c>
      <c r="L2738" s="187">
        <f t="shared" si="87"/>
        <v>0</v>
      </c>
      <c r="M2738" s="187">
        <f t="shared" si="88"/>
        <v>0</v>
      </c>
      <c r="N2738" s="186"/>
      <c r="O2738" s="53"/>
      <c r="P2738" s="53"/>
      <c r="Q2738" s="53"/>
      <c r="R2738" s="53"/>
      <c r="S2738" s="54"/>
      <c r="T2738" s="8"/>
      <c r="U2738" s="8"/>
      <c r="V2738" s="8"/>
      <c r="W2738" s="8"/>
      <c r="X2738" s="122"/>
      <c r="Y2738" s="135"/>
      <c r="Z2738" s="135"/>
      <c r="AA2738" s="135"/>
      <c r="AB2738" s="135"/>
      <c r="AC2738" s="136"/>
      <c r="AD2738" s="8"/>
      <c r="AE2738" s="8"/>
      <c r="AF2738" s="8"/>
      <c r="AG2738" s="8"/>
      <c r="AH2738" s="122"/>
      <c r="AI2738" s="137"/>
      <c r="AJ2738" s="137"/>
      <c r="AK2738" s="137"/>
      <c r="AL2738" s="137"/>
      <c r="AM2738" s="138"/>
      <c r="AN2738" s="8"/>
      <c r="AO2738" s="8"/>
      <c r="AP2738" s="8"/>
      <c r="AQ2738" s="8"/>
      <c r="AR2738" s="122"/>
      <c r="AS2738" s="139"/>
      <c r="AT2738" s="139"/>
      <c r="AU2738" s="139"/>
      <c r="AV2738" s="139"/>
      <c r="AW2738" s="140"/>
      <c r="AX2738" s="8"/>
      <c r="AY2738" s="8"/>
      <c r="AZ2738" s="8"/>
      <c r="BA2738" s="8"/>
      <c r="BB2738" s="122"/>
      <c r="BC2738" s="141"/>
      <c r="BD2738" s="141"/>
      <c r="BE2738" s="141"/>
      <c r="BF2738" s="141"/>
      <c r="BG2738" s="142"/>
      <c r="BH2738" s="8"/>
      <c r="BI2738" s="8"/>
      <c r="BJ2738" s="8"/>
      <c r="BK2738" s="8"/>
      <c r="BL2738" s="122"/>
      <c r="BM2738" s="143"/>
      <c r="BN2738" s="143"/>
      <c r="BO2738" s="143"/>
      <c r="BP2738" s="143"/>
      <c r="BQ2738" s="144"/>
      <c r="BR2738" s="8"/>
      <c r="BS2738" s="8"/>
      <c r="BT2738" s="8"/>
      <c r="BU2738" s="8"/>
      <c r="BV2738" s="122"/>
    </row>
    <row r="2739" spans="1:74" ht="28.8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18" t="s">
        <v>5</v>
      </c>
      <c r="H2739" s="3">
        <v>2024</v>
      </c>
      <c r="I2739" s="20" t="s">
        <v>286</v>
      </c>
      <c r="J2739" s="185" t="s">
        <v>338</v>
      </c>
      <c r="K2739" s="185" t="s">
        <v>339</v>
      </c>
      <c r="L2739" s="187">
        <f t="shared" si="87"/>
        <v>0</v>
      </c>
      <c r="M2739" s="187">
        <f t="shared" si="88"/>
        <v>0</v>
      </c>
      <c r="N2739" s="186"/>
      <c r="O2739" s="53"/>
      <c r="P2739" s="53"/>
      <c r="Q2739" s="53"/>
      <c r="R2739" s="53"/>
      <c r="S2739" s="54"/>
      <c r="T2739" s="8"/>
      <c r="U2739" s="8"/>
      <c r="V2739" s="8"/>
      <c r="W2739" s="8"/>
      <c r="X2739" s="122"/>
      <c r="Y2739" s="135"/>
      <c r="Z2739" s="135"/>
      <c r="AA2739" s="135"/>
      <c r="AB2739" s="135"/>
      <c r="AC2739" s="136"/>
      <c r="AD2739" s="8"/>
      <c r="AE2739" s="8"/>
      <c r="AF2739" s="8"/>
      <c r="AG2739" s="8"/>
      <c r="AH2739" s="122"/>
      <c r="AI2739" s="137"/>
      <c r="AJ2739" s="137"/>
      <c r="AK2739" s="137"/>
      <c r="AL2739" s="137"/>
      <c r="AM2739" s="138"/>
      <c r="AN2739" s="8"/>
      <c r="AO2739" s="8"/>
      <c r="AP2739" s="8"/>
      <c r="AQ2739" s="8"/>
      <c r="AR2739" s="122"/>
      <c r="AS2739" s="139"/>
      <c r="AT2739" s="139"/>
      <c r="AU2739" s="139"/>
      <c r="AV2739" s="139"/>
      <c r="AW2739" s="140"/>
      <c r="AX2739" s="8"/>
      <c r="AY2739" s="8"/>
      <c r="AZ2739" s="8"/>
      <c r="BA2739" s="8"/>
      <c r="BB2739" s="122"/>
      <c r="BC2739" s="141"/>
      <c r="BD2739" s="141"/>
      <c r="BE2739" s="141"/>
      <c r="BF2739" s="141"/>
      <c r="BG2739" s="142"/>
      <c r="BH2739" s="8"/>
      <c r="BI2739" s="8"/>
      <c r="BJ2739" s="8"/>
      <c r="BK2739" s="8"/>
      <c r="BL2739" s="122"/>
      <c r="BM2739" s="143"/>
      <c r="BN2739" s="143"/>
      <c r="BO2739" s="143"/>
      <c r="BP2739" s="143"/>
      <c r="BQ2739" s="144"/>
      <c r="BR2739" s="8"/>
      <c r="BS2739" s="8"/>
      <c r="BT2739" s="8"/>
      <c r="BU2739" s="8"/>
      <c r="BV2739" s="122"/>
    </row>
    <row r="2740" spans="1:74" ht="28.8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18" t="s">
        <v>5</v>
      </c>
      <c r="H2740" s="3">
        <v>2024</v>
      </c>
      <c r="I2740" s="20" t="s">
        <v>286</v>
      </c>
      <c r="J2740" s="185" t="s">
        <v>340</v>
      </c>
      <c r="K2740" s="185" t="s">
        <v>318</v>
      </c>
      <c r="L2740" s="187">
        <f t="shared" si="87"/>
        <v>0</v>
      </c>
      <c r="M2740" s="187">
        <f t="shared" si="88"/>
        <v>0</v>
      </c>
      <c r="N2740" s="186"/>
      <c r="O2740" s="53"/>
      <c r="P2740" s="53"/>
      <c r="Q2740" s="53"/>
      <c r="R2740" s="53"/>
      <c r="S2740" s="54"/>
      <c r="T2740" s="8"/>
      <c r="U2740" s="8"/>
      <c r="V2740" s="8"/>
      <c r="W2740" s="8"/>
      <c r="X2740" s="122"/>
      <c r="Y2740" s="135"/>
      <c r="Z2740" s="135"/>
      <c r="AA2740" s="135"/>
      <c r="AB2740" s="135"/>
      <c r="AC2740" s="136"/>
      <c r="AD2740" s="8"/>
      <c r="AE2740" s="8"/>
      <c r="AF2740" s="8"/>
      <c r="AG2740" s="8"/>
      <c r="AH2740" s="122"/>
      <c r="AI2740" s="137"/>
      <c r="AJ2740" s="137"/>
      <c r="AK2740" s="137"/>
      <c r="AL2740" s="137"/>
      <c r="AM2740" s="138"/>
      <c r="AN2740" s="8"/>
      <c r="AO2740" s="8"/>
      <c r="AP2740" s="8"/>
      <c r="AQ2740" s="8"/>
      <c r="AR2740" s="122"/>
      <c r="AS2740" s="139"/>
      <c r="AT2740" s="139"/>
      <c r="AU2740" s="139"/>
      <c r="AV2740" s="139"/>
      <c r="AW2740" s="140"/>
      <c r="AX2740" s="8"/>
      <c r="AY2740" s="8"/>
      <c r="AZ2740" s="8"/>
      <c r="BA2740" s="8"/>
      <c r="BB2740" s="122"/>
      <c r="BC2740" s="141"/>
      <c r="BD2740" s="141"/>
      <c r="BE2740" s="141"/>
      <c r="BF2740" s="141"/>
      <c r="BG2740" s="142"/>
      <c r="BH2740" s="8"/>
      <c r="BI2740" s="8"/>
      <c r="BJ2740" s="8"/>
      <c r="BK2740" s="8"/>
      <c r="BL2740" s="122"/>
      <c r="BM2740" s="143"/>
      <c r="BN2740" s="143"/>
      <c r="BO2740" s="143"/>
      <c r="BP2740" s="143"/>
      <c r="BQ2740" s="144"/>
      <c r="BR2740" s="8"/>
      <c r="BS2740" s="8"/>
      <c r="BT2740" s="8"/>
      <c r="BU2740" s="8"/>
      <c r="BV2740" s="122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18" t="s">
        <v>5</v>
      </c>
      <c r="H2741" s="3">
        <v>2024</v>
      </c>
      <c r="I2741" s="20" t="s">
        <v>286</v>
      </c>
      <c r="J2741" s="185" t="s">
        <v>341</v>
      </c>
      <c r="K2741" s="185" t="s">
        <v>320</v>
      </c>
      <c r="L2741" s="187">
        <f t="shared" si="87"/>
        <v>0</v>
      </c>
      <c r="M2741" s="187">
        <f t="shared" si="88"/>
        <v>0</v>
      </c>
      <c r="N2741" s="186"/>
      <c r="O2741" s="53"/>
      <c r="P2741" s="53"/>
      <c r="Q2741" s="53"/>
      <c r="R2741" s="53"/>
      <c r="S2741" s="54"/>
      <c r="T2741" s="8"/>
      <c r="U2741" s="8"/>
      <c r="V2741" s="8"/>
      <c r="W2741" s="8"/>
      <c r="X2741" s="122"/>
      <c r="Y2741" s="135"/>
      <c r="Z2741" s="135"/>
      <c r="AA2741" s="135"/>
      <c r="AB2741" s="135"/>
      <c r="AC2741" s="136"/>
      <c r="AD2741" s="8"/>
      <c r="AE2741" s="8"/>
      <c r="AF2741" s="8"/>
      <c r="AG2741" s="8"/>
      <c r="AH2741" s="122"/>
      <c r="AI2741" s="137"/>
      <c r="AJ2741" s="137"/>
      <c r="AK2741" s="137"/>
      <c r="AL2741" s="137"/>
      <c r="AM2741" s="138"/>
      <c r="AN2741" s="8"/>
      <c r="AO2741" s="8"/>
      <c r="AP2741" s="8"/>
      <c r="AQ2741" s="8"/>
      <c r="AR2741" s="122"/>
      <c r="AS2741" s="139"/>
      <c r="AT2741" s="139"/>
      <c r="AU2741" s="139"/>
      <c r="AV2741" s="139"/>
      <c r="AW2741" s="140"/>
      <c r="AX2741" s="8"/>
      <c r="AY2741" s="8"/>
      <c r="AZ2741" s="8"/>
      <c r="BA2741" s="8"/>
      <c r="BB2741" s="122"/>
      <c r="BC2741" s="141"/>
      <c r="BD2741" s="141"/>
      <c r="BE2741" s="141"/>
      <c r="BF2741" s="141"/>
      <c r="BG2741" s="142"/>
      <c r="BH2741" s="8"/>
      <c r="BI2741" s="8"/>
      <c r="BJ2741" s="8"/>
      <c r="BK2741" s="8"/>
      <c r="BL2741" s="122"/>
      <c r="BM2741" s="143"/>
      <c r="BN2741" s="143"/>
      <c r="BO2741" s="143"/>
      <c r="BP2741" s="143"/>
      <c r="BQ2741" s="144"/>
      <c r="BR2741" s="8"/>
      <c r="BS2741" s="8"/>
      <c r="BT2741" s="8"/>
      <c r="BU2741" s="8"/>
      <c r="BV2741" s="122"/>
    </row>
    <row r="2742" spans="1:74" ht="28.8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18" t="s">
        <v>5</v>
      </c>
      <c r="H2742" s="3">
        <v>2024</v>
      </c>
      <c r="I2742" s="20" t="s">
        <v>286</v>
      </c>
      <c r="J2742" s="185" t="s">
        <v>342</v>
      </c>
      <c r="K2742" s="185" t="s">
        <v>320</v>
      </c>
      <c r="L2742" s="187">
        <f t="shared" si="87"/>
        <v>0</v>
      </c>
      <c r="M2742" s="187">
        <f t="shared" si="88"/>
        <v>0</v>
      </c>
      <c r="N2742" s="186"/>
      <c r="O2742" s="53"/>
      <c r="P2742" s="53"/>
      <c r="Q2742" s="53"/>
      <c r="R2742" s="53"/>
      <c r="S2742" s="54"/>
      <c r="T2742" s="8"/>
      <c r="U2742" s="8"/>
      <c r="V2742" s="8"/>
      <c r="W2742" s="8"/>
      <c r="X2742" s="122"/>
      <c r="Y2742" s="135"/>
      <c r="Z2742" s="135"/>
      <c r="AA2742" s="135"/>
      <c r="AB2742" s="135"/>
      <c r="AC2742" s="136"/>
      <c r="AD2742" s="8"/>
      <c r="AE2742" s="8"/>
      <c r="AF2742" s="8"/>
      <c r="AG2742" s="8"/>
      <c r="AH2742" s="122"/>
      <c r="AI2742" s="137"/>
      <c r="AJ2742" s="137"/>
      <c r="AK2742" s="137"/>
      <c r="AL2742" s="137"/>
      <c r="AM2742" s="138"/>
      <c r="AN2742" s="8"/>
      <c r="AO2742" s="8"/>
      <c r="AP2742" s="8"/>
      <c r="AQ2742" s="8"/>
      <c r="AR2742" s="122"/>
      <c r="AS2742" s="139"/>
      <c r="AT2742" s="139"/>
      <c r="AU2742" s="139"/>
      <c r="AV2742" s="139"/>
      <c r="AW2742" s="140"/>
      <c r="AX2742" s="8"/>
      <c r="AY2742" s="8"/>
      <c r="AZ2742" s="8"/>
      <c r="BA2742" s="8"/>
      <c r="BB2742" s="122"/>
      <c r="BC2742" s="141"/>
      <c r="BD2742" s="141"/>
      <c r="BE2742" s="141"/>
      <c r="BF2742" s="141"/>
      <c r="BG2742" s="142"/>
      <c r="BH2742" s="8"/>
      <c r="BI2742" s="8"/>
      <c r="BJ2742" s="8"/>
      <c r="BK2742" s="8"/>
      <c r="BL2742" s="122"/>
      <c r="BM2742" s="143"/>
      <c r="BN2742" s="143"/>
      <c r="BO2742" s="143"/>
      <c r="BP2742" s="143"/>
      <c r="BQ2742" s="144"/>
      <c r="BR2742" s="8"/>
      <c r="BS2742" s="8"/>
      <c r="BT2742" s="8"/>
      <c r="BU2742" s="8"/>
      <c r="BV2742" s="122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18" t="s">
        <v>5</v>
      </c>
      <c r="H2743" s="3">
        <v>2024</v>
      </c>
      <c r="I2743" s="20" t="s">
        <v>286</v>
      </c>
      <c r="J2743" s="185" t="s">
        <v>343</v>
      </c>
      <c r="K2743" s="185" t="s">
        <v>339</v>
      </c>
      <c r="L2743" s="187">
        <f t="shared" si="87"/>
        <v>0</v>
      </c>
      <c r="M2743" s="187">
        <f t="shared" si="88"/>
        <v>0</v>
      </c>
      <c r="N2743" s="186"/>
      <c r="O2743" s="53"/>
      <c r="P2743" s="53"/>
      <c r="Q2743" s="53"/>
      <c r="R2743" s="53"/>
      <c r="S2743" s="54"/>
      <c r="T2743" s="8"/>
      <c r="U2743" s="8"/>
      <c r="V2743" s="8"/>
      <c r="W2743" s="8"/>
      <c r="X2743" s="122"/>
      <c r="Y2743" s="135"/>
      <c r="Z2743" s="135"/>
      <c r="AA2743" s="135"/>
      <c r="AB2743" s="135"/>
      <c r="AC2743" s="136"/>
      <c r="AD2743" s="8"/>
      <c r="AE2743" s="8"/>
      <c r="AF2743" s="8"/>
      <c r="AG2743" s="8"/>
      <c r="AH2743" s="122"/>
      <c r="AI2743" s="137"/>
      <c r="AJ2743" s="137"/>
      <c r="AK2743" s="137"/>
      <c r="AL2743" s="137"/>
      <c r="AM2743" s="138"/>
      <c r="AN2743" s="8"/>
      <c r="AO2743" s="8"/>
      <c r="AP2743" s="8"/>
      <c r="AQ2743" s="8"/>
      <c r="AR2743" s="122"/>
      <c r="AS2743" s="139"/>
      <c r="AT2743" s="139"/>
      <c r="AU2743" s="139"/>
      <c r="AV2743" s="139"/>
      <c r="AW2743" s="140"/>
      <c r="AX2743" s="8"/>
      <c r="AY2743" s="8"/>
      <c r="AZ2743" s="8"/>
      <c r="BA2743" s="8"/>
      <c r="BB2743" s="122"/>
      <c r="BC2743" s="141"/>
      <c r="BD2743" s="141"/>
      <c r="BE2743" s="141"/>
      <c r="BF2743" s="141"/>
      <c r="BG2743" s="142"/>
      <c r="BH2743" s="8"/>
      <c r="BI2743" s="8"/>
      <c r="BJ2743" s="8"/>
      <c r="BK2743" s="8"/>
      <c r="BL2743" s="122"/>
      <c r="BM2743" s="143"/>
      <c r="BN2743" s="143"/>
      <c r="BO2743" s="143"/>
      <c r="BP2743" s="143"/>
      <c r="BQ2743" s="144"/>
      <c r="BR2743" s="8"/>
      <c r="BS2743" s="8"/>
      <c r="BT2743" s="8"/>
      <c r="BU2743" s="8"/>
      <c r="BV2743" s="122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18" t="s">
        <v>5</v>
      </c>
      <c r="H2744" s="3">
        <v>2024</v>
      </c>
      <c r="I2744" s="20" t="s">
        <v>288</v>
      </c>
      <c r="J2744" s="185" t="s">
        <v>344</v>
      </c>
      <c r="K2744" s="185" t="s">
        <v>318</v>
      </c>
      <c r="L2744" s="187">
        <f t="shared" si="87"/>
        <v>0</v>
      </c>
      <c r="M2744" s="187">
        <f t="shared" si="88"/>
        <v>0</v>
      </c>
      <c r="N2744" s="186"/>
      <c r="O2744" s="53"/>
      <c r="P2744" s="53"/>
      <c r="Q2744" s="53"/>
      <c r="R2744" s="53"/>
      <c r="S2744" s="54"/>
      <c r="T2744" s="8"/>
      <c r="U2744" s="8"/>
      <c r="V2744" s="8"/>
      <c r="W2744" s="8"/>
      <c r="X2744" s="122"/>
      <c r="Y2744" s="135"/>
      <c r="Z2744" s="135"/>
      <c r="AA2744" s="135"/>
      <c r="AB2744" s="135"/>
      <c r="AC2744" s="136"/>
      <c r="AD2744" s="8"/>
      <c r="AE2744" s="8"/>
      <c r="AF2744" s="8"/>
      <c r="AG2744" s="8"/>
      <c r="AH2744" s="122"/>
      <c r="AI2744" s="137"/>
      <c r="AJ2744" s="137"/>
      <c r="AK2744" s="137"/>
      <c r="AL2744" s="137"/>
      <c r="AM2744" s="138"/>
      <c r="AN2744" s="8"/>
      <c r="AO2744" s="8"/>
      <c r="AP2744" s="8"/>
      <c r="AQ2744" s="8"/>
      <c r="AR2744" s="122"/>
      <c r="AS2744" s="139"/>
      <c r="AT2744" s="139"/>
      <c r="AU2744" s="139"/>
      <c r="AV2744" s="139"/>
      <c r="AW2744" s="140"/>
      <c r="AX2744" s="8"/>
      <c r="AY2744" s="8"/>
      <c r="AZ2744" s="8"/>
      <c r="BA2744" s="8"/>
      <c r="BB2744" s="122"/>
      <c r="BC2744" s="141"/>
      <c r="BD2744" s="141"/>
      <c r="BE2744" s="141"/>
      <c r="BF2744" s="141"/>
      <c r="BG2744" s="142"/>
      <c r="BH2744" s="8"/>
      <c r="BI2744" s="8"/>
      <c r="BJ2744" s="8"/>
      <c r="BK2744" s="8"/>
      <c r="BL2744" s="122"/>
      <c r="BM2744" s="143"/>
      <c r="BN2744" s="143"/>
      <c r="BO2744" s="143"/>
      <c r="BP2744" s="143"/>
      <c r="BQ2744" s="144"/>
      <c r="BR2744" s="8"/>
      <c r="BS2744" s="8"/>
      <c r="BT2744" s="8"/>
      <c r="BU2744" s="8"/>
      <c r="BV2744" s="122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18" t="s">
        <v>5</v>
      </c>
      <c r="H2745" s="3">
        <v>2024</v>
      </c>
      <c r="I2745" s="20" t="s">
        <v>288</v>
      </c>
      <c r="J2745" s="184" t="s">
        <v>351</v>
      </c>
      <c r="K2745" s="184" t="s">
        <v>318</v>
      </c>
      <c r="L2745" s="187">
        <f t="shared" si="87"/>
        <v>6.4999999999999997E-3</v>
      </c>
      <c r="M2745" s="187">
        <f t="shared" si="88"/>
        <v>110.57300000000001</v>
      </c>
      <c r="N2745" s="186"/>
      <c r="O2745" s="53"/>
      <c r="P2745" s="53"/>
      <c r="Q2745" s="53"/>
      <c r="R2745" s="53"/>
      <c r="S2745" s="54"/>
      <c r="T2745" s="8"/>
      <c r="U2745" s="8"/>
      <c r="V2745" s="8"/>
      <c r="W2745" s="8"/>
      <c r="X2745" s="122"/>
      <c r="Y2745" s="135"/>
      <c r="Z2745" s="135"/>
      <c r="AA2745" s="135"/>
      <c r="AB2745" s="135"/>
      <c r="AC2745" s="136"/>
      <c r="AD2745" s="8"/>
      <c r="AE2745" s="8"/>
      <c r="AF2745" s="8"/>
      <c r="AG2745" s="8"/>
      <c r="AH2745" s="122"/>
      <c r="AI2745" s="137"/>
      <c r="AJ2745" s="137"/>
      <c r="AK2745" s="137"/>
      <c r="AL2745" s="137"/>
      <c r="AM2745" s="138"/>
      <c r="AN2745" s="8"/>
      <c r="AO2745" s="8"/>
      <c r="AP2745" s="8"/>
      <c r="AQ2745" s="8"/>
      <c r="AR2745" s="122"/>
      <c r="AS2745" s="139"/>
      <c r="AT2745" s="139"/>
      <c r="AU2745" s="139"/>
      <c r="AV2745" s="139"/>
      <c r="AW2745" s="140"/>
      <c r="AX2745" s="8"/>
      <c r="AY2745" s="8"/>
      <c r="AZ2745" s="8"/>
      <c r="BA2745" s="8"/>
      <c r="BB2745" s="122"/>
      <c r="BC2745" s="141"/>
      <c r="BD2745" s="141"/>
      <c r="BE2745" s="141"/>
      <c r="BF2745" s="141"/>
      <c r="BG2745" s="142"/>
      <c r="BH2745" s="8"/>
      <c r="BI2745" s="8"/>
      <c r="BJ2745" s="8"/>
      <c r="BK2745" s="8"/>
      <c r="BL2745" s="122"/>
      <c r="BM2745" s="143" t="s">
        <v>1085</v>
      </c>
      <c r="BN2745" s="143"/>
      <c r="BO2745" s="143"/>
      <c r="BP2745" s="143">
        <v>6.4999999999999997E-3</v>
      </c>
      <c r="BQ2745" s="144">
        <v>105</v>
      </c>
      <c r="BR2745" s="8"/>
      <c r="BS2745" s="8"/>
      <c r="BT2745" s="8"/>
      <c r="BU2745" s="8"/>
      <c r="BV2745" s="122">
        <v>5.5730000000000004</v>
      </c>
    </row>
    <row r="2746" spans="1:74" ht="28.8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18" t="s">
        <v>5</v>
      </c>
      <c r="H2746" s="3">
        <v>2024</v>
      </c>
      <c r="I2746" s="20" t="s">
        <v>288</v>
      </c>
      <c r="J2746" s="184" t="s">
        <v>352</v>
      </c>
      <c r="K2746" s="184" t="s">
        <v>321</v>
      </c>
      <c r="L2746" s="187">
        <f t="shared" si="87"/>
        <v>0</v>
      </c>
      <c r="M2746" s="187">
        <f t="shared" si="88"/>
        <v>0</v>
      </c>
      <c r="N2746" s="186"/>
      <c r="O2746" s="33"/>
      <c r="P2746" s="33"/>
      <c r="Q2746" s="33"/>
      <c r="R2746" s="33"/>
      <c r="S2746" s="42"/>
      <c r="T2746" s="2"/>
      <c r="U2746" s="2"/>
      <c r="V2746" s="2"/>
      <c r="W2746" s="2"/>
      <c r="X2746" s="55"/>
      <c r="Y2746" s="62"/>
      <c r="Z2746" s="62"/>
      <c r="AA2746" s="62"/>
      <c r="AB2746" s="62"/>
      <c r="AC2746" s="68"/>
      <c r="AD2746" s="2"/>
      <c r="AE2746" s="2"/>
      <c r="AF2746" s="2"/>
      <c r="AG2746" s="2"/>
      <c r="AH2746" s="55"/>
      <c r="AI2746" s="72"/>
      <c r="AJ2746" s="72"/>
      <c r="AK2746" s="72"/>
      <c r="AL2746" s="72"/>
      <c r="AM2746" s="80"/>
      <c r="AN2746" s="2"/>
      <c r="AO2746" s="2"/>
      <c r="AP2746" s="2"/>
      <c r="AQ2746" s="2"/>
      <c r="AR2746" s="55"/>
      <c r="AS2746" s="85"/>
      <c r="AT2746" s="85"/>
      <c r="AU2746" s="85"/>
      <c r="AV2746" s="85"/>
      <c r="AW2746" s="100"/>
      <c r="AX2746" s="2"/>
      <c r="AY2746" s="2"/>
      <c r="AZ2746" s="2"/>
      <c r="BA2746" s="2"/>
      <c r="BB2746" s="55"/>
      <c r="BC2746" s="105"/>
      <c r="BD2746" s="105"/>
      <c r="BE2746" s="105"/>
      <c r="BF2746" s="105"/>
      <c r="BG2746" s="109"/>
      <c r="BH2746" s="2"/>
      <c r="BI2746" s="2"/>
      <c r="BJ2746" s="2"/>
      <c r="BK2746" s="2"/>
      <c r="BL2746" s="55"/>
      <c r="BM2746" s="48"/>
      <c r="BN2746" s="48"/>
      <c r="BO2746" s="48"/>
      <c r="BP2746" s="48"/>
      <c r="BQ2746" s="117"/>
      <c r="BR2746" s="2"/>
      <c r="BS2746" s="2"/>
      <c r="BT2746" s="2"/>
      <c r="BU2746" s="2"/>
      <c r="BV2746" s="55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18" t="s">
        <v>5</v>
      </c>
      <c r="H2747" s="3">
        <v>2024</v>
      </c>
      <c r="I2747" s="20" t="s">
        <v>288</v>
      </c>
      <c r="J2747" s="184" t="s">
        <v>345</v>
      </c>
      <c r="K2747" s="184" t="s">
        <v>318</v>
      </c>
      <c r="L2747" s="187">
        <f t="shared" si="87"/>
        <v>0</v>
      </c>
      <c r="M2747" s="187">
        <f t="shared" si="88"/>
        <v>0</v>
      </c>
      <c r="N2747" s="186"/>
      <c r="O2747" s="34"/>
      <c r="P2747" s="33"/>
      <c r="Q2747" s="33"/>
      <c r="R2747" s="33"/>
      <c r="S2747" s="42"/>
      <c r="T2747" s="3"/>
      <c r="U2747" s="2"/>
      <c r="V2747" s="2"/>
      <c r="W2747" s="2"/>
      <c r="X2747" s="55"/>
      <c r="Y2747" s="64"/>
      <c r="Z2747" s="62"/>
      <c r="AA2747" s="62"/>
      <c r="AB2747" s="62"/>
      <c r="AC2747" s="68"/>
      <c r="AD2747" s="3"/>
      <c r="AE2747" s="2"/>
      <c r="AF2747" s="2"/>
      <c r="AG2747" s="2"/>
      <c r="AH2747" s="55"/>
      <c r="AI2747" s="73"/>
      <c r="AJ2747" s="72"/>
      <c r="AK2747" s="72"/>
      <c r="AL2747" s="72"/>
      <c r="AM2747" s="80"/>
      <c r="AN2747" s="3"/>
      <c r="AO2747" s="2"/>
      <c r="AP2747" s="2"/>
      <c r="AQ2747" s="2"/>
      <c r="AR2747" s="55"/>
      <c r="AS2747" s="86"/>
      <c r="AT2747" s="85"/>
      <c r="AU2747" s="85"/>
      <c r="AV2747" s="85"/>
      <c r="AW2747" s="100"/>
      <c r="AX2747" s="3"/>
      <c r="AY2747" s="2"/>
      <c r="AZ2747" s="2"/>
      <c r="BA2747" s="2"/>
      <c r="BB2747" s="55"/>
      <c r="BC2747" s="106"/>
      <c r="BD2747" s="105"/>
      <c r="BE2747" s="105"/>
      <c r="BF2747" s="105"/>
      <c r="BG2747" s="109"/>
      <c r="BH2747" s="3"/>
      <c r="BI2747" s="2"/>
      <c r="BJ2747" s="2"/>
      <c r="BK2747" s="2"/>
      <c r="BL2747" s="55"/>
      <c r="BM2747" s="49"/>
      <c r="BN2747" s="48"/>
      <c r="BO2747" s="48"/>
      <c r="BP2747" s="48"/>
      <c r="BQ2747" s="117"/>
      <c r="BR2747" s="3"/>
      <c r="BS2747" s="2"/>
      <c r="BT2747" s="2"/>
      <c r="BU2747" s="2"/>
      <c r="BV2747" s="55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18" t="s">
        <v>5</v>
      </c>
      <c r="H2748" s="3">
        <v>2024</v>
      </c>
      <c r="I2748" s="20" t="s">
        <v>289</v>
      </c>
      <c r="J2748" s="184" t="s">
        <v>268</v>
      </c>
      <c r="K2748" s="184" t="s">
        <v>318</v>
      </c>
      <c r="L2748" s="187">
        <f t="shared" si="87"/>
        <v>7.4999999999999997E-2</v>
      </c>
      <c r="M2748" s="187">
        <f t="shared" si="88"/>
        <v>155.98099999999999</v>
      </c>
      <c r="N2748" s="186" t="s">
        <v>1388</v>
      </c>
      <c r="O2748" s="33"/>
      <c r="P2748" s="33"/>
      <c r="Q2748" s="33"/>
      <c r="R2748" s="33"/>
      <c r="S2748" s="42"/>
      <c r="T2748" s="2"/>
      <c r="U2748" s="2"/>
      <c r="V2748" s="2"/>
      <c r="W2748" s="2"/>
      <c r="X2748" s="55"/>
      <c r="Y2748" s="62"/>
      <c r="Z2748" s="62"/>
      <c r="AA2748" s="62"/>
      <c r="AB2748" s="62"/>
      <c r="AC2748" s="68"/>
      <c r="AD2748" s="2">
        <v>2</v>
      </c>
      <c r="AE2748" s="2"/>
      <c r="AF2748" s="2"/>
      <c r="AG2748" s="2">
        <v>7.4999999999999997E-2</v>
      </c>
      <c r="AH2748" s="55">
        <v>155.98099999999999</v>
      </c>
      <c r="AI2748" s="72"/>
      <c r="AJ2748" s="72"/>
      <c r="AK2748" s="72"/>
      <c r="AL2748" s="72"/>
      <c r="AM2748" s="80"/>
      <c r="AN2748" s="2"/>
      <c r="AO2748" s="2"/>
      <c r="AP2748" s="2"/>
      <c r="AQ2748" s="2"/>
      <c r="AR2748" s="55"/>
      <c r="AS2748" s="85"/>
      <c r="AT2748" s="85"/>
      <c r="AU2748" s="85"/>
      <c r="AV2748" s="85"/>
      <c r="AW2748" s="100"/>
      <c r="AX2748" s="2"/>
      <c r="AY2748" s="2"/>
      <c r="AZ2748" s="2"/>
      <c r="BA2748" s="2"/>
      <c r="BB2748" s="55"/>
      <c r="BC2748" s="105"/>
      <c r="BD2748" s="105"/>
      <c r="BE2748" s="105"/>
      <c r="BF2748" s="105"/>
      <c r="BG2748" s="109"/>
      <c r="BH2748" s="2"/>
      <c r="BI2748" s="2"/>
      <c r="BJ2748" s="2"/>
      <c r="BK2748" s="2"/>
      <c r="BL2748" s="55"/>
      <c r="BM2748" s="48"/>
      <c r="BN2748" s="48"/>
      <c r="BO2748" s="48"/>
      <c r="BP2748" s="48"/>
      <c r="BQ2748" s="117"/>
      <c r="BR2748" s="2"/>
      <c r="BS2748" s="2"/>
      <c r="BT2748" s="2"/>
      <c r="BU2748" s="2"/>
      <c r="BV2748" s="55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18" t="s">
        <v>5</v>
      </c>
      <c r="H2749" s="3">
        <v>2024</v>
      </c>
      <c r="I2749" s="20" t="s">
        <v>289</v>
      </c>
      <c r="J2749" s="184" t="s">
        <v>292</v>
      </c>
      <c r="K2749" s="184" t="s">
        <v>318</v>
      </c>
      <c r="L2749" s="187">
        <f t="shared" si="87"/>
        <v>0</v>
      </c>
      <c r="M2749" s="187">
        <f t="shared" si="88"/>
        <v>0</v>
      </c>
      <c r="N2749" s="186"/>
      <c r="O2749" s="33"/>
      <c r="P2749" s="33"/>
      <c r="Q2749" s="33"/>
      <c r="R2749" s="33"/>
      <c r="S2749" s="42"/>
      <c r="T2749" s="2"/>
      <c r="U2749" s="2"/>
      <c r="V2749" s="2"/>
      <c r="W2749" s="2"/>
      <c r="X2749" s="55"/>
      <c r="Y2749" s="62"/>
      <c r="Z2749" s="62"/>
      <c r="AA2749" s="62"/>
      <c r="AB2749" s="62"/>
      <c r="AC2749" s="68"/>
      <c r="AD2749" s="2"/>
      <c r="AE2749" s="2"/>
      <c r="AF2749" s="2"/>
      <c r="AG2749" s="2"/>
      <c r="AH2749" s="55"/>
      <c r="AI2749" s="72"/>
      <c r="AJ2749" s="72"/>
      <c r="AK2749" s="72"/>
      <c r="AL2749" s="72"/>
      <c r="AM2749" s="80"/>
      <c r="AN2749" s="2"/>
      <c r="AO2749" s="2"/>
      <c r="AP2749" s="2"/>
      <c r="AQ2749" s="2"/>
      <c r="AR2749" s="55"/>
      <c r="AS2749" s="85"/>
      <c r="AT2749" s="85"/>
      <c r="AU2749" s="85"/>
      <c r="AV2749" s="85"/>
      <c r="AW2749" s="100"/>
      <c r="AX2749" s="2"/>
      <c r="AY2749" s="2"/>
      <c r="AZ2749" s="2"/>
      <c r="BA2749" s="2"/>
      <c r="BB2749" s="55"/>
      <c r="BC2749" s="105"/>
      <c r="BD2749" s="105"/>
      <c r="BE2749" s="105"/>
      <c r="BF2749" s="105"/>
      <c r="BG2749" s="109"/>
      <c r="BH2749" s="2"/>
      <c r="BI2749" s="2"/>
      <c r="BJ2749" s="2"/>
      <c r="BK2749" s="2"/>
      <c r="BL2749" s="55"/>
      <c r="BM2749" s="48"/>
      <c r="BN2749" s="48"/>
      <c r="BO2749" s="48"/>
      <c r="BP2749" s="48"/>
      <c r="BQ2749" s="117"/>
      <c r="BR2749" s="2"/>
      <c r="BS2749" s="2"/>
      <c r="BT2749" s="2"/>
      <c r="BU2749" s="2"/>
      <c r="BV2749" s="55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18" t="s">
        <v>5</v>
      </c>
      <c r="H2750" s="3">
        <v>2024</v>
      </c>
      <c r="I2750" s="20" t="s">
        <v>285</v>
      </c>
      <c r="J2750" s="184" t="s">
        <v>293</v>
      </c>
      <c r="K2750" s="184" t="s">
        <v>318</v>
      </c>
      <c r="L2750" s="187">
        <f t="shared" si="87"/>
        <v>0</v>
      </c>
      <c r="M2750" s="187">
        <f t="shared" si="88"/>
        <v>0</v>
      </c>
      <c r="N2750" s="186"/>
      <c r="O2750" s="33"/>
      <c r="P2750" s="33"/>
      <c r="Q2750" s="33"/>
      <c r="R2750" s="34"/>
      <c r="S2750" s="41"/>
      <c r="T2750" s="2"/>
      <c r="U2750" s="2"/>
      <c r="V2750" s="2"/>
      <c r="W2750" s="3"/>
      <c r="X2750" s="56"/>
      <c r="Y2750" s="62"/>
      <c r="Z2750" s="62"/>
      <c r="AA2750" s="62"/>
      <c r="AB2750" s="64"/>
      <c r="AC2750" s="69"/>
      <c r="AD2750" s="2"/>
      <c r="AE2750" s="2"/>
      <c r="AF2750" s="2"/>
      <c r="AG2750" s="3"/>
      <c r="AH2750" s="56"/>
      <c r="AI2750" s="72"/>
      <c r="AJ2750" s="72"/>
      <c r="AK2750" s="72"/>
      <c r="AL2750" s="73"/>
      <c r="AM2750" s="81"/>
      <c r="AN2750" s="2"/>
      <c r="AO2750" s="2"/>
      <c r="AP2750" s="2"/>
      <c r="AQ2750" s="3"/>
      <c r="AR2750" s="56"/>
      <c r="AS2750" s="85"/>
      <c r="AT2750" s="85"/>
      <c r="AU2750" s="85"/>
      <c r="AV2750" s="86"/>
      <c r="AW2750" s="101"/>
      <c r="AX2750" s="2"/>
      <c r="AY2750" s="2"/>
      <c r="AZ2750" s="2"/>
      <c r="BA2750" s="3"/>
      <c r="BB2750" s="56"/>
      <c r="BC2750" s="105"/>
      <c r="BD2750" s="105"/>
      <c r="BE2750" s="105"/>
      <c r="BF2750" s="106"/>
      <c r="BG2750" s="110"/>
      <c r="BH2750" s="2"/>
      <c r="BI2750" s="2"/>
      <c r="BJ2750" s="2"/>
      <c r="BK2750" s="3"/>
      <c r="BL2750" s="56"/>
      <c r="BM2750" s="48"/>
      <c r="BN2750" s="48"/>
      <c r="BO2750" s="48"/>
      <c r="BP2750" s="49"/>
      <c r="BQ2750" s="118"/>
      <c r="BR2750" s="2"/>
      <c r="BS2750" s="2"/>
      <c r="BT2750" s="2"/>
      <c r="BU2750" s="3"/>
      <c r="BV2750" s="56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18" t="s">
        <v>5</v>
      </c>
      <c r="H2751" s="3">
        <v>2024</v>
      </c>
      <c r="I2751" s="20" t="s">
        <v>287</v>
      </c>
      <c r="J2751" s="184" t="s">
        <v>269</v>
      </c>
      <c r="K2751" s="184" t="s">
        <v>320</v>
      </c>
      <c r="L2751" s="187">
        <f t="shared" si="87"/>
        <v>0</v>
      </c>
      <c r="M2751" s="187">
        <f t="shared" si="88"/>
        <v>0</v>
      </c>
      <c r="N2751" s="186"/>
      <c r="O2751" s="33"/>
      <c r="P2751" s="33"/>
      <c r="Q2751" s="33"/>
      <c r="R2751" s="33"/>
      <c r="S2751" s="42"/>
      <c r="T2751" s="2"/>
      <c r="U2751" s="2"/>
      <c r="V2751" s="2"/>
      <c r="W2751" s="2"/>
      <c r="X2751" s="55"/>
      <c r="Y2751" s="62"/>
      <c r="Z2751" s="62"/>
      <c r="AA2751" s="62"/>
      <c r="AB2751" s="64"/>
      <c r="AC2751" s="68"/>
      <c r="AD2751" s="2"/>
      <c r="AE2751" s="2"/>
      <c r="AF2751" s="2"/>
      <c r="AG2751" s="2"/>
      <c r="AH2751" s="55"/>
      <c r="AI2751" s="72"/>
      <c r="AJ2751" s="72"/>
      <c r="AK2751" s="72"/>
      <c r="AL2751" s="72"/>
      <c r="AM2751" s="80"/>
      <c r="AN2751" s="2"/>
      <c r="AO2751" s="2"/>
      <c r="AP2751" s="2"/>
      <c r="AQ2751" s="2"/>
      <c r="AR2751" s="55"/>
      <c r="AS2751" s="85"/>
      <c r="AT2751" s="85"/>
      <c r="AU2751" s="85"/>
      <c r="AV2751" s="85"/>
      <c r="AW2751" s="100"/>
      <c r="AX2751" s="2"/>
      <c r="AY2751" s="2"/>
      <c r="AZ2751" s="2"/>
      <c r="BA2751" s="2"/>
      <c r="BB2751" s="55"/>
      <c r="BC2751" s="105"/>
      <c r="BD2751" s="105"/>
      <c r="BE2751" s="105"/>
      <c r="BF2751" s="105"/>
      <c r="BG2751" s="109"/>
      <c r="BH2751" s="2"/>
      <c r="BI2751" s="2"/>
      <c r="BJ2751" s="2"/>
      <c r="BK2751" s="2"/>
      <c r="BL2751" s="55"/>
      <c r="BM2751" s="48"/>
      <c r="BN2751" s="48"/>
      <c r="BO2751" s="48"/>
      <c r="BP2751" s="48"/>
      <c r="BQ2751" s="117"/>
      <c r="BR2751" s="2"/>
      <c r="BS2751" s="2"/>
      <c r="BT2751" s="2"/>
      <c r="BU2751" s="2"/>
      <c r="BV2751" s="55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18" t="s">
        <v>5</v>
      </c>
      <c r="H2752" s="3">
        <v>2024</v>
      </c>
      <c r="I2752" s="20" t="s">
        <v>287</v>
      </c>
      <c r="J2752" s="184" t="s">
        <v>270</v>
      </c>
      <c r="K2752" s="184" t="s">
        <v>320</v>
      </c>
      <c r="L2752" s="187">
        <f t="shared" si="87"/>
        <v>0</v>
      </c>
      <c r="M2752" s="187">
        <f t="shared" si="88"/>
        <v>0</v>
      </c>
      <c r="N2752" s="186"/>
      <c r="O2752" s="33"/>
      <c r="P2752" s="33"/>
      <c r="Q2752" s="33"/>
      <c r="R2752" s="33"/>
      <c r="S2752" s="42"/>
      <c r="T2752" s="2"/>
      <c r="U2752" s="2"/>
      <c r="V2752" s="2"/>
      <c r="W2752" s="2"/>
      <c r="X2752" s="55"/>
      <c r="Y2752" s="62"/>
      <c r="Z2752" s="62"/>
      <c r="AA2752" s="62"/>
      <c r="AB2752" s="62"/>
      <c r="AC2752" s="68"/>
      <c r="AD2752" s="2"/>
      <c r="AE2752" s="2"/>
      <c r="AF2752" s="2"/>
      <c r="AG2752" s="2"/>
      <c r="AH2752" s="55"/>
      <c r="AI2752" s="72"/>
      <c r="AJ2752" s="72"/>
      <c r="AK2752" s="72"/>
      <c r="AL2752" s="72"/>
      <c r="AM2752" s="80"/>
      <c r="AN2752" s="2"/>
      <c r="AO2752" s="2"/>
      <c r="AP2752" s="2"/>
      <c r="AQ2752" s="2"/>
      <c r="AR2752" s="55"/>
      <c r="AS2752" s="85"/>
      <c r="AT2752" s="85"/>
      <c r="AU2752" s="85"/>
      <c r="AV2752" s="85"/>
      <c r="AW2752" s="100"/>
      <c r="AX2752" s="2"/>
      <c r="AY2752" s="2"/>
      <c r="AZ2752" s="2"/>
      <c r="BA2752" s="2"/>
      <c r="BB2752" s="55"/>
      <c r="BC2752" s="105"/>
      <c r="BD2752" s="105"/>
      <c r="BE2752" s="105"/>
      <c r="BF2752" s="105"/>
      <c r="BG2752" s="109"/>
      <c r="BH2752" s="2"/>
      <c r="BI2752" s="2"/>
      <c r="BJ2752" s="2"/>
      <c r="BK2752" s="2"/>
      <c r="BL2752" s="55"/>
      <c r="BM2752" s="48"/>
      <c r="BN2752" s="48"/>
      <c r="BO2752" s="48"/>
      <c r="BP2752" s="48"/>
      <c r="BQ2752" s="117"/>
      <c r="BR2752" s="2"/>
      <c r="BS2752" s="2"/>
      <c r="BT2752" s="2"/>
      <c r="BU2752" s="2"/>
      <c r="BV2752" s="55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18" t="s">
        <v>5</v>
      </c>
      <c r="H2753" s="3">
        <v>2024</v>
      </c>
      <c r="I2753" s="20" t="s">
        <v>290</v>
      </c>
      <c r="J2753" s="184" t="s">
        <v>271</v>
      </c>
      <c r="K2753" s="184" t="s">
        <v>321</v>
      </c>
      <c r="L2753" s="187">
        <f t="shared" si="87"/>
        <v>0</v>
      </c>
      <c r="M2753" s="187">
        <f t="shared" si="88"/>
        <v>0</v>
      </c>
      <c r="N2753" s="186"/>
      <c r="O2753" s="33"/>
      <c r="P2753" s="33"/>
      <c r="Q2753" s="33"/>
      <c r="R2753" s="33"/>
      <c r="S2753" s="42"/>
      <c r="T2753" s="2"/>
      <c r="U2753" s="2"/>
      <c r="V2753" s="2"/>
      <c r="W2753" s="2"/>
      <c r="X2753" s="55"/>
      <c r="Y2753" s="62"/>
      <c r="Z2753" s="62"/>
      <c r="AA2753" s="62"/>
      <c r="AB2753" s="62"/>
      <c r="AC2753" s="68"/>
      <c r="AD2753" s="2"/>
      <c r="AE2753" s="2"/>
      <c r="AF2753" s="2"/>
      <c r="AG2753" s="2"/>
      <c r="AH2753" s="55"/>
      <c r="AI2753" s="72"/>
      <c r="AJ2753" s="72"/>
      <c r="AK2753" s="72"/>
      <c r="AL2753" s="72"/>
      <c r="AM2753" s="80"/>
      <c r="AN2753" s="2"/>
      <c r="AO2753" s="2"/>
      <c r="AP2753" s="2"/>
      <c r="AQ2753" s="2"/>
      <c r="AR2753" s="55"/>
      <c r="AS2753" s="85"/>
      <c r="AT2753" s="85"/>
      <c r="AU2753" s="85"/>
      <c r="AV2753" s="85"/>
      <c r="AW2753" s="100"/>
      <c r="AX2753" s="2"/>
      <c r="AY2753" s="2"/>
      <c r="AZ2753" s="2"/>
      <c r="BA2753" s="2"/>
      <c r="BB2753" s="55"/>
      <c r="BC2753" s="105"/>
      <c r="BD2753" s="105"/>
      <c r="BE2753" s="105"/>
      <c r="BF2753" s="105"/>
      <c r="BG2753" s="109"/>
      <c r="BH2753" s="2"/>
      <c r="BI2753" s="2"/>
      <c r="BJ2753" s="2"/>
      <c r="BK2753" s="2"/>
      <c r="BL2753" s="55"/>
      <c r="BM2753" s="48"/>
      <c r="BN2753" s="48"/>
      <c r="BO2753" s="48"/>
      <c r="BP2753" s="48"/>
      <c r="BQ2753" s="117"/>
      <c r="BR2753" s="2"/>
      <c r="BS2753" s="2"/>
      <c r="BT2753" s="2"/>
      <c r="BU2753" s="2"/>
      <c r="BV2753" s="55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18" t="s">
        <v>5</v>
      </c>
      <c r="H2754" s="3">
        <v>2024</v>
      </c>
      <c r="I2754" s="20" t="s">
        <v>284</v>
      </c>
      <c r="J2754" s="184" t="s">
        <v>294</v>
      </c>
      <c r="K2754" s="184" t="s">
        <v>320</v>
      </c>
      <c r="L2754" s="187">
        <f t="shared" si="87"/>
        <v>0</v>
      </c>
      <c r="M2754" s="187">
        <f t="shared" si="88"/>
        <v>0</v>
      </c>
      <c r="N2754" s="186"/>
      <c r="O2754" s="33"/>
      <c r="P2754" s="33"/>
      <c r="Q2754" s="33"/>
      <c r="R2754" s="33"/>
      <c r="S2754" s="42"/>
      <c r="T2754" s="2"/>
      <c r="U2754" s="2"/>
      <c r="V2754" s="2"/>
      <c r="W2754" s="2"/>
      <c r="X2754" s="55"/>
      <c r="Y2754" s="62"/>
      <c r="Z2754" s="62"/>
      <c r="AA2754" s="62"/>
      <c r="AB2754" s="62"/>
      <c r="AC2754" s="68"/>
      <c r="AD2754" s="2"/>
      <c r="AE2754" s="2"/>
      <c r="AF2754" s="2"/>
      <c r="AG2754" s="2"/>
      <c r="AH2754" s="55"/>
      <c r="AI2754" s="72"/>
      <c r="AJ2754" s="72"/>
      <c r="AK2754" s="72"/>
      <c r="AL2754" s="72"/>
      <c r="AM2754" s="80"/>
      <c r="AN2754" s="2"/>
      <c r="AO2754" s="2"/>
      <c r="AP2754" s="2"/>
      <c r="AQ2754" s="2"/>
      <c r="AR2754" s="55"/>
      <c r="AS2754" s="85"/>
      <c r="AT2754" s="85"/>
      <c r="AU2754" s="85"/>
      <c r="AV2754" s="85"/>
      <c r="AW2754" s="100"/>
      <c r="AX2754" s="2"/>
      <c r="AY2754" s="2"/>
      <c r="AZ2754" s="2"/>
      <c r="BA2754" s="2"/>
      <c r="BB2754" s="55"/>
      <c r="BC2754" s="105"/>
      <c r="BD2754" s="105"/>
      <c r="BE2754" s="105"/>
      <c r="BF2754" s="105"/>
      <c r="BG2754" s="109"/>
      <c r="BH2754" s="2"/>
      <c r="BI2754" s="2"/>
      <c r="BJ2754" s="2"/>
      <c r="BK2754" s="2"/>
      <c r="BL2754" s="55"/>
      <c r="BM2754" s="48"/>
      <c r="BN2754" s="48"/>
      <c r="BO2754" s="48"/>
      <c r="BP2754" s="48"/>
      <c r="BQ2754" s="117"/>
      <c r="BR2754" s="2"/>
      <c r="BS2754" s="2"/>
      <c r="BT2754" s="2"/>
      <c r="BU2754" s="2"/>
      <c r="BV2754" s="55"/>
    </row>
    <row r="2755" spans="1:74" ht="28.8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18" t="s">
        <v>5</v>
      </c>
      <c r="H2755" s="3">
        <v>2024</v>
      </c>
      <c r="I2755" s="20" t="s">
        <v>284</v>
      </c>
      <c r="J2755" s="184" t="s">
        <v>346</v>
      </c>
      <c r="K2755" s="184" t="s">
        <v>320</v>
      </c>
      <c r="L2755" s="187">
        <f t="shared" si="87"/>
        <v>0</v>
      </c>
      <c r="M2755" s="187">
        <f t="shared" si="88"/>
        <v>0</v>
      </c>
      <c r="N2755" s="186"/>
      <c r="O2755" s="33"/>
      <c r="P2755" s="33"/>
      <c r="Q2755" s="33"/>
      <c r="R2755" s="33"/>
      <c r="S2755" s="42"/>
      <c r="T2755" s="2"/>
      <c r="U2755" s="2"/>
      <c r="V2755" s="2"/>
      <c r="W2755" s="2"/>
      <c r="X2755" s="55"/>
      <c r="Y2755" s="62"/>
      <c r="Z2755" s="62"/>
      <c r="AA2755" s="62"/>
      <c r="AB2755" s="62"/>
      <c r="AC2755" s="68"/>
      <c r="AD2755" s="2"/>
      <c r="AE2755" s="2"/>
      <c r="AF2755" s="2"/>
      <c r="AG2755" s="2"/>
      <c r="AH2755" s="55"/>
      <c r="AI2755" s="72"/>
      <c r="AJ2755" s="72"/>
      <c r="AK2755" s="72"/>
      <c r="AL2755" s="72"/>
      <c r="AM2755" s="80"/>
      <c r="AN2755" s="2"/>
      <c r="AO2755" s="2"/>
      <c r="AP2755" s="2"/>
      <c r="AQ2755" s="2"/>
      <c r="AR2755" s="55"/>
      <c r="AS2755" s="85"/>
      <c r="AT2755" s="85"/>
      <c r="AU2755" s="85"/>
      <c r="AV2755" s="85"/>
      <c r="AW2755" s="100"/>
      <c r="AX2755" s="2"/>
      <c r="AY2755" s="2"/>
      <c r="AZ2755" s="2"/>
      <c r="BA2755" s="2"/>
      <c r="BB2755" s="55"/>
      <c r="BC2755" s="105"/>
      <c r="BD2755" s="105"/>
      <c r="BE2755" s="105"/>
      <c r="BF2755" s="105"/>
      <c r="BG2755" s="109"/>
      <c r="BH2755" s="2"/>
      <c r="BI2755" s="2"/>
      <c r="BJ2755" s="2"/>
      <c r="BK2755" s="2"/>
      <c r="BL2755" s="55"/>
      <c r="BM2755" s="48"/>
      <c r="BN2755" s="48"/>
      <c r="BO2755" s="48"/>
      <c r="BP2755" s="48"/>
      <c r="BQ2755" s="117"/>
      <c r="BR2755" s="2"/>
      <c r="BS2755" s="2"/>
      <c r="BT2755" s="2"/>
      <c r="BU2755" s="2"/>
      <c r="BV2755" s="55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18" t="s">
        <v>5</v>
      </c>
      <c r="H2756" s="3">
        <v>2024</v>
      </c>
      <c r="I2756" s="20" t="s">
        <v>284</v>
      </c>
      <c r="J2756" s="184" t="s">
        <v>295</v>
      </c>
      <c r="K2756" s="184" t="s">
        <v>320</v>
      </c>
      <c r="L2756" s="187">
        <f t="shared" si="87"/>
        <v>0</v>
      </c>
      <c r="M2756" s="187">
        <f t="shared" si="88"/>
        <v>0</v>
      </c>
      <c r="N2756" s="186"/>
      <c r="O2756" s="33"/>
      <c r="P2756" s="33"/>
      <c r="Q2756" s="33"/>
      <c r="R2756" s="33"/>
      <c r="S2756" s="42"/>
      <c r="T2756" s="2"/>
      <c r="U2756" s="2"/>
      <c r="V2756" s="2"/>
      <c r="W2756" s="2"/>
      <c r="X2756" s="55"/>
      <c r="Y2756" s="62"/>
      <c r="Z2756" s="62"/>
      <c r="AA2756" s="62"/>
      <c r="AB2756" s="62"/>
      <c r="AC2756" s="68"/>
      <c r="AD2756" s="2"/>
      <c r="AE2756" s="2"/>
      <c r="AF2756" s="2"/>
      <c r="AG2756" s="2"/>
      <c r="AH2756" s="55"/>
      <c r="AI2756" s="72"/>
      <c r="AJ2756" s="72"/>
      <c r="AK2756" s="72"/>
      <c r="AL2756" s="72"/>
      <c r="AM2756" s="80"/>
      <c r="AN2756" s="2"/>
      <c r="AO2756" s="2"/>
      <c r="AP2756" s="2"/>
      <c r="AQ2756" s="2"/>
      <c r="AR2756" s="55"/>
      <c r="AS2756" s="85"/>
      <c r="AT2756" s="85"/>
      <c r="AU2756" s="85"/>
      <c r="AV2756" s="85"/>
      <c r="AW2756" s="100"/>
      <c r="AX2756" s="2"/>
      <c r="AY2756" s="2"/>
      <c r="AZ2756" s="2"/>
      <c r="BA2756" s="2"/>
      <c r="BB2756" s="55"/>
      <c r="BC2756" s="105"/>
      <c r="BD2756" s="105"/>
      <c r="BE2756" s="105"/>
      <c r="BF2756" s="105"/>
      <c r="BG2756" s="109"/>
      <c r="BH2756" s="2"/>
      <c r="BI2756" s="2"/>
      <c r="BJ2756" s="2"/>
      <c r="BK2756" s="2"/>
      <c r="BL2756" s="55"/>
      <c r="BM2756" s="48"/>
      <c r="BN2756" s="48"/>
      <c r="BO2756" s="48"/>
      <c r="BP2756" s="48"/>
      <c r="BQ2756" s="117"/>
      <c r="BR2756" s="2"/>
      <c r="BS2756" s="2"/>
      <c r="BT2756" s="2"/>
      <c r="BU2756" s="2"/>
      <c r="BV2756" s="55"/>
    </row>
    <row r="2757" spans="1:74" ht="28.8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18" t="s">
        <v>5</v>
      </c>
      <c r="H2757" s="3">
        <v>2024</v>
      </c>
      <c r="I2757" s="20" t="s">
        <v>290</v>
      </c>
      <c r="J2757" s="184" t="s">
        <v>299</v>
      </c>
      <c r="K2757" s="184" t="s">
        <v>318</v>
      </c>
      <c r="L2757" s="187">
        <f t="shared" si="87"/>
        <v>0</v>
      </c>
      <c r="M2757" s="187">
        <f t="shared" si="88"/>
        <v>0</v>
      </c>
      <c r="N2757" s="186"/>
      <c r="O2757" s="33"/>
      <c r="P2757" s="33"/>
      <c r="Q2757" s="33"/>
      <c r="R2757" s="33"/>
      <c r="S2757" s="42"/>
      <c r="T2757" s="2"/>
      <c r="U2757" s="2"/>
      <c r="V2757" s="2"/>
      <c r="W2757" s="2"/>
      <c r="X2757" s="55"/>
      <c r="Y2757" s="62"/>
      <c r="Z2757" s="62"/>
      <c r="AA2757" s="62"/>
      <c r="AB2757" s="62"/>
      <c r="AC2757" s="68"/>
      <c r="AD2757" s="2"/>
      <c r="AE2757" s="2"/>
      <c r="AF2757" s="2"/>
      <c r="AG2757" s="2"/>
      <c r="AH2757" s="55"/>
      <c r="AI2757" s="72"/>
      <c r="AJ2757" s="72"/>
      <c r="AK2757" s="72"/>
      <c r="AL2757" s="72"/>
      <c r="AM2757" s="80"/>
      <c r="AN2757" s="2"/>
      <c r="AO2757" s="2"/>
      <c r="AP2757" s="2"/>
      <c r="AQ2757" s="2"/>
      <c r="AR2757" s="55"/>
      <c r="AS2757" s="85"/>
      <c r="AT2757" s="85"/>
      <c r="AU2757" s="85"/>
      <c r="AV2757" s="85"/>
      <c r="AW2757" s="100"/>
      <c r="AX2757" s="2"/>
      <c r="AY2757" s="2"/>
      <c r="AZ2757" s="2"/>
      <c r="BA2757" s="2"/>
      <c r="BB2757" s="55"/>
      <c r="BC2757" s="105"/>
      <c r="BD2757" s="105"/>
      <c r="BE2757" s="105"/>
      <c r="BF2757" s="105"/>
      <c r="BG2757" s="109"/>
      <c r="BH2757" s="2"/>
      <c r="BI2757" s="2"/>
      <c r="BJ2757" s="2"/>
      <c r="BK2757" s="2"/>
      <c r="BL2757" s="55"/>
      <c r="BM2757" s="48"/>
      <c r="BN2757" s="48"/>
      <c r="BO2757" s="48"/>
      <c r="BP2757" s="48"/>
      <c r="BQ2757" s="117"/>
      <c r="BR2757" s="2"/>
      <c r="BS2757" s="2"/>
      <c r="BT2757" s="2"/>
      <c r="BU2757" s="2"/>
      <c r="BV2757" s="55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18" t="s">
        <v>5</v>
      </c>
      <c r="H2758" s="3">
        <v>2024</v>
      </c>
      <c r="I2758" s="20" t="s">
        <v>315</v>
      </c>
      <c r="J2758" s="184" t="s">
        <v>347</v>
      </c>
      <c r="K2758" s="184" t="s">
        <v>320</v>
      </c>
      <c r="L2758" s="187">
        <f t="shared" ref="L2758:L2821" si="89">SUM(R2758,W2758,AB2758,AG2758,AL2758,AQ2758,AV2758,BA2758,BF2758,BK2758,BP2758,BU2758)</f>
        <v>0</v>
      </c>
      <c r="M2758" s="187">
        <f t="shared" ref="M2758:M2821" si="90">SUM(S2758,X2758,AC2758,AH2758,AM2758,AR2758,AW2758,BB2758,BG2758,BL2758,BQ2758,BV2758)</f>
        <v>0</v>
      </c>
      <c r="N2758" s="186"/>
      <c r="O2758" s="33"/>
      <c r="P2758" s="33"/>
      <c r="Q2758" s="33"/>
      <c r="R2758" s="33"/>
      <c r="S2758" s="42"/>
      <c r="T2758" s="2"/>
      <c r="U2758" s="2"/>
      <c r="V2758" s="2"/>
      <c r="W2758" s="2"/>
      <c r="X2758" s="55"/>
      <c r="Y2758" s="62"/>
      <c r="Z2758" s="62"/>
      <c r="AA2758" s="62"/>
      <c r="AB2758" s="62"/>
      <c r="AC2758" s="68"/>
      <c r="AD2758" s="2"/>
      <c r="AE2758" s="2"/>
      <c r="AF2758" s="2"/>
      <c r="AG2758" s="2"/>
      <c r="AH2758" s="55"/>
      <c r="AI2758" s="72"/>
      <c r="AJ2758" s="72"/>
      <c r="AK2758" s="72"/>
      <c r="AL2758" s="72"/>
      <c r="AM2758" s="80"/>
      <c r="AN2758" s="2"/>
      <c r="AO2758" s="2"/>
      <c r="AP2758" s="2"/>
      <c r="AQ2758" s="2"/>
      <c r="AR2758" s="55"/>
      <c r="AS2758" s="85"/>
      <c r="AT2758" s="85"/>
      <c r="AU2758" s="85"/>
      <c r="AV2758" s="85"/>
      <c r="AW2758" s="100"/>
      <c r="AX2758" s="2"/>
      <c r="AY2758" s="2"/>
      <c r="AZ2758" s="2"/>
      <c r="BA2758" s="2"/>
      <c r="BB2758" s="55"/>
      <c r="BC2758" s="105"/>
      <c r="BD2758" s="105"/>
      <c r="BE2758" s="105"/>
      <c r="BF2758" s="105"/>
      <c r="BG2758" s="109"/>
      <c r="BH2758" s="2"/>
      <c r="BI2758" s="2"/>
      <c r="BJ2758" s="2"/>
      <c r="BK2758" s="2"/>
      <c r="BL2758" s="55"/>
      <c r="BM2758" s="48"/>
      <c r="BN2758" s="48"/>
      <c r="BO2758" s="48"/>
      <c r="BP2758" s="48"/>
      <c r="BQ2758" s="117"/>
      <c r="BR2758" s="2"/>
      <c r="BS2758" s="2"/>
      <c r="BT2758" s="2"/>
      <c r="BU2758" s="2"/>
      <c r="BV2758" s="55"/>
    </row>
    <row r="2759" spans="1:74" ht="28.8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18" t="s">
        <v>5</v>
      </c>
      <c r="H2759" s="3">
        <v>2024</v>
      </c>
      <c r="I2759" s="20" t="s">
        <v>315</v>
      </c>
      <c r="J2759" s="184" t="s">
        <v>296</v>
      </c>
      <c r="K2759" s="184" t="s">
        <v>321</v>
      </c>
      <c r="L2759" s="187">
        <f t="shared" si="89"/>
        <v>0</v>
      </c>
      <c r="M2759" s="187">
        <f t="shared" si="90"/>
        <v>0</v>
      </c>
      <c r="N2759" s="186"/>
      <c r="O2759" s="33"/>
      <c r="P2759" s="33"/>
      <c r="Q2759" s="33"/>
      <c r="R2759" s="33"/>
      <c r="S2759" s="42"/>
      <c r="T2759" s="2"/>
      <c r="U2759" s="2"/>
      <c r="V2759" s="2"/>
      <c r="W2759" s="2"/>
      <c r="X2759" s="55"/>
      <c r="Y2759" s="62"/>
      <c r="Z2759" s="62"/>
      <c r="AA2759" s="62"/>
      <c r="AB2759" s="62"/>
      <c r="AC2759" s="68"/>
      <c r="AD2759" s="2"/>
      <c r="AE2759" s="2"/>
      <c r="AF2759" s="2"/>
      <c r="AG2759" s="2"/>
      <c r="AH2759" s="55"/>
      <c r="AI2759" s="72"/>
      <c r="AJ2759" s="72"/>
      <c r="AK2759" s="72"/>
      <c r="AL2759" s="72"/>
      <c r="AM2759" s="80"/>
      <c r="AN2759" s="2"/>
      <c r="AO2759" s="2"/>
      <c r="AP2759" s="2"/>
      <c r="AQ2759" s="2"/>
      <c r="AR2759" s="55"/>
      <c r="AS2759" s="85"/>
      <c r="AT2759" s="85"/>
      <c r="AU2759" s="85"/>
      <c r="AV2759" s="85"/>
      <c r="AW2759" s="100"/>
      <c r="AX2759" s="2"/>
      <c r="AY2759" s="2"/>
      <c r="AZ2759" s="2"/>
      <c r="BA2759" s="2"/>
      <c r="BB2759" s="55"/>
      <c r="BC2759" s="105"/>
      <c r="BD2759" s="105"/>
      <c r="BE2759" s="105"/>
      <c r="BF2759" s="105"/>
      <c r="BG2759" s="109"/>
      <c r="BH2759" s="2"/>
      <c r="BI2759" s="2"/>
      <c r="BJ2759" s="2"/>
      <c r="BK2759" s="2"/>
      <c r="BL2759" s="55"/>
      <c r="BM2759" s="48"/>
      <c r="BN2759" s="48"/>
      <c r="BO2759" s="48"/>
      <c r="BP2759" s="48"/>
      <c r="BQ2759" s="117"/>
      <c r="BR2759" s="2"/>
      <c r="BS2759" s="2"/>
      <c r="BT2759" s="2"/>
      <c r="BU2759" s="2"/>
      <c r="BV2759" s="55"/>
    </row>
    <row r="2760" spans="1:74" ht="28.8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18" t="s">
        <v>5</v>
      </c>
      <c r="H2760" s="3">
        <v>2024</v>
      </c>
      <c r="I2760" s="20" t="s">
        <v>316</v>
      </c>
      <c r="J2760" s="184" t="s">
        <v>297</v>
      </c>
      <c r="K2760" s="184" t="s">
        <v>318</v>
      </c>
      <c r="L2760" s="187">
        <f t="shared" si="89"/>
        <v>0</v>
      </c>
      <c r="M2760" s="187">
        <f t="shared" si="90"/>
        <v>0</v>
      </c>
      <c r="N2760" s="186"/>
      <c r="O2760" s="33"/>
      <c r="P2760" s="33"/>
      <c r="Q2760" s="33"/>
      <c r="R2760" s="33"/>
      <c r="S2760" s="42"/>
      <c r="T2760" s="2"/>
      <c r="U2760" s="2"/>
      <c r="V2760" s="2"/>
      <c r="W2760" s="2"/>
      <c r="X2760" s="55"/>
      <c r="Y2760" s="62"/>
      <c r="Z2760" s="62"/>
      <c r="AA2760" s="62"/>
      <c r="AB2760" s="62"/>
      <c r="AC2760" s="68"/>
      <c r="AD2760" s="2"/>
      <c r="AE2760" s="2"/>
      <c r="AF2760" s="2"/>
      <c r="AG2760" s="2"/>
      <c r="AH2760" s="55"/>
      <c r="AI2760" s="72"/>
      <c r="AJ2760" s="72"/>
      <c r="AK2760" s="72"/>
      <c r="AL2760" s="72"/>
      <c r="AM2760" s="80"/>
      <c r="AN2760" s="2"/>
      <c r="AO2760" s="2"/>
      <c r="AP2760" s="2"/>
      <c r="AQ2760" s="2"/>
      <c r="AR2760" s="55"/>
      <c r="AS2760" s="85"/>
      <c r="AT2760" s="85"/>
      <c r="AU2760" s="85"/>
      <c r="AV2760" s="85"/>
      <c r="AW2760" s="100"/>
      <c r="AX2760" s="2"/>
      <c r="AY2760" s="2"/>
      <c r="AZ2760" s="2"/>
      <c r="BA2760" s="2"/>
      <c r="BB2760" s="55"/>
      <c r="BC2760" s="105"/>
      <c r="BD2760" s="105"/>
      <c r="BE2760" s="105"/>
      <c r="BF2760" s="105"/>
      <c r="BG2760" s="109"/>
      <c r="BH2760" s="2"/>
      <c r="BI2760" s="2"/>
      <c r="BJ2760" s="2"/>
      <c r="BK2760" s="2"/>
      <c r="BL2760" s="55"/>
      <c r="BM2760" s="48"/>
      <c r="BN2760" s="48"/>
      <c r="BO2760" s="48"/>
      <c r="BP2760" s="48"/>
      <c r="BQ2760" s="117"/>
      <c r="BR2760" s="2"/>
      <c r="BS2760" s="2"/>
      <c r="BT2760" s="2"/>
      <c r="BU2760" s="2"/>
      <c r="BV2760" s="55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18" t="s">
        <v>5</v>
      </c>
      <c r="H2761" s="3">
        <v>2024</v>
      </c>
      <c r="I2761" s="20" t="s">
        <v>316</v>
      </c>
      <c r="J2761" s="185" t="s">
        <v>348</v>
      </c>
      <c r="K2761" s="185" t="s">
        <v>320</v>
      </c>
      <c r="L2761" s="187">
        <f t="shared" si="89"/>
        <v>4</v>
      </c>
      <c r="M2761" s="187">
        <f t="shared" si="90"/>
        <v>15.654</v>
      </c>
      <c r="N2761" s="186" t="s">
        <v>517</v>
      </c>
      <c r="O2761" s="33"/>
      <c r="P2761" s="33"/>
      <c r="Q2761" s="33"/>
      <c r="R2761" s="33"/>
      <c r="S2761" s="42"/>
      <c r="T2761" s="2"/>
      <c r="U2761" s="2"/>
      <c r="V2761" s="2"/>
      <c r="W2761" s="2"/>
      <c r="X2761" s="55"/>
      <c r="Y2761" s="62"/>
      <c r="Z2761" s="62"/>
      <c r="AA2761" s="62"/>
      <c r="AB2761" s="62"/>
      <c r="AC2761" s="68"/>
      <c r="AD2761" s="2"/>
      <c r="AE2761" s="2"/>
      <c r="AF2761" s="2"/>
      <c r="AG2761" s="2"/>
      <c r="AH2761" s="55"/>
      <c r="AI2761" s="72" t="s">
        <v>517</v>
      </c>
      <c r="AJ2761" s="72"/>
      <c r="AK2761" s="72"/>
      <c r="AL2761" s="72">
        <v>4</v>
      </c>
      <c r="AM2761" s="80">
        <v>15.654</v>
      </c>
      <c r="AN2761" s="2"/>
      <c r="AO2761" s="2"/>
      <c r="AP2761" s="2"/>
      <c r="AQ2761" s="2"/>
      <c r="AR2761" s="55"/>
      <c r="AS2761" s="85"/>
      <c r="AT2761" s="85"/>
      <c r="AU2761" s="85"/>
      <c r="AV2761" s="85"/>
      <c r="AW2761" s="100"/>
      <c r="AX2761" s="2"/>
      <c r="AY2761" s="2"/>
      <c r="AZ2761" s="2"/>
      <c r="BA2761" s="2"/>
      <c r="BB2761" s="55"/>
      <c r="BC2761" s="105"/>
      <c r="BD2761" s="105"/>
      <c r="BE2761" s="105"/>
      <c r="BF2761" s="105"/>
      <c r="BG2761" s="109"/>
      <c r="BH2761" s="2"/>
      <c r="BI2761" s="2"/>
      <c r="BJ2761" s="2"/>
      <c r="BK2761" s="2"/>
      <c r="BL2761" s="55"/>
      <c r="BM2761" s="48"/>
      <c r="BN2761" s="48"/>
      <c r="BO2761" s="48"/>
      <c r="BP2761" s="48"/>
      <c r="BQ2761" s="117"/>
      <c r="BR2761" s="2"/>
      <c r="BS2761" s="2"/>
      <c r="BT2761" s="2"/>
      <c r="BU2761" s="2"/>
      <c r="BV2761" s="55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18" t="s">
        <v>5</v>
      </c>
      <c r="H2762" s="3">
        <v>2024</v>
      </c>
      <c r="I2762" s="20" t="s">
        <v>282</v>
      </c>
      <c r="J2762" s="184" t="s">
        <v>272</v>
      </c>
      <c r="K2762" s="184" t="s">
        <v>321</v>
      </c>
      <c r="L2762" s="187">
        <f t="shared" si="89"/>
        <v>0</v>
      </c>
      <c r="M2762" s="187">
        <f t="shared" si="90"/>
        <v>0</v>
      </c>
      <c r="N2762" s="186"/>
      <c r="O2762" s="33"/>
      <c r="P2762" s="33"/>
      <c r="Q2762" s="33"/>
      <c r="R2762" s="33"/>
      <c r="S2762" s="42"/>
      <c r="T2762" s="2"/>
      <c r="U2762" s="2"/>
      <c r="V2762" s="2"/>
      <c r="W2762" s="2"/>
      <c r="X2762" s="55"/>
      <c r="Y2762" s="62"/>
      <c r="Z2762" s="62"/>
      <c r="AA2762" s="62"/>
      <c r="AB2762" s="62"/>
      <c r="AC2762" s="68"/>
      <c r="AD2762" s="2"/>
      <c r="AE2762" s="2"/>
      <c r="AF2762" s="2"/>
      <c r="AG2762" s="2"/>
      <c r="AH2762" s="55"/>
      <c r="AI2762" s="72"/>
      <c r="AJ2762" s="72"/>
      <c r="AK2762" s="72"/>
      <c r="AL2762" s="72"/>
      <c r="AM2762" s="80"/>
      <c r="AN2762" s="2"/>
      <c r="AO2762" s="2"/>
      <c r="AP2762" s="2"/>
      <c r="AQ2762" s="2"/>
      <c r="AR2762" s="55"/>
      <c r="AS2762" s="85"/>
      <c r="AT2762" s="85"/>
      <c r="AU2762" s="85"/>
      <c r="AV2762" s="85"/>
      <c r="AW2762" s="100"/>
      <c r="AX2762" s="2"/>
      <c r="AY2762" s="2"/>
      <c r="AZ2762" s="2"/>
      <c r="BA2762" s="2"/>
      <c r="BB2762" s="55"/>
      <c r="BC2762" s="105"/>
      <c r="BD2762" s="105"/>
      <c r="BE2762" s="105"/>
      <c r="BF2762" s="105"/>
      <c r="BG2762" s="109"/>
      <c r="BH2762" s="2"/>
      <c r="BI2762" s="2"/>
      <c r="BJ2762" s="2"/>
      <c r="BK2762" s="2"/>
      <c r="BL2762" s="55"/>
      <c r="BM2762" s="48"/>
      <c r="BN2762" s="48"/>
      <c r="BO2762" s="48"/>
      <c r="BP2762" s="48"/>
      <c r="BQ2762" s="117"/>
      <c r="BR2762" s="2"/>
      <c r="BS2762" s="2"/>
      <c r="BT2762" s="2"/>
      <c r="BU2762" s="2"/>
      <c r="BV2762" s="55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18" t="s">
        <v>5</v>
      </c>
      <c r="H2763" s="3">
        <v>2024</v>
      </c>
      <c r="I2763" s="20" t="s">
        <v>282</v>
      </c>
      <c r="J2763" s="184" t="s">
        <v>273</v>
      </c>
      <c r="K2763" s="184" t="s">
        <v>321</v>
      </c>
      <c r="L2763" s="187">
        <f t="shared" si="89"/>
        <v>0</v>
      </c>
      <c r="M2763" s="187">
        <f t="shared" si="90"/>
        <v>0</v>
      </c>
      <c r="N2763" s="186"/>
      <c r="O2763" s="33"/>
      <c r="P2763" s="33"/>
      <c r="Q2763" s="33"/>
      <c r="R2763" s="33"/>
      <c r="S2763" s="42"/>
      <c r="T2763" s="2"/>
      <c r="U2763" s="2"/>
      <c r="V2763" s="2"/>
      <c r="W2763" s="2"/>
      <c r="X2763" s="55"/>
      <c r="Y2763" s="62"/>
      <c r="Z2763" s="62"/>
      <c r="AA2763" s="62"/>
      <c r="AB2763" s="62"/>
      <c r="AC2763" s="68"/>
      <c r="AD2763" s="2"/>
      <c r="AE2763" s="2"/>
      <c r="AF2763" s="2"/>
      <c r="AG2763" s="2"/>
      <c r="AH2763" s="55"/>
      <c r="AI2763" s="72"/>
      <c r="AJ2763" s="72"/>
      <c r="AK2763" s="72"/>
      <c r="AL2763" s="72"/>
      <c r="AM2763" s="80"/>
      <c r="AN2763" s="2"/>
      <c r="AO2763" s="2"/>
      <c r="AP2763" s="2"/>
      <c r="AQ2763" s="2"/>
      <c r="AR2763" s="55"/>
      <c r="AS2763" s="85"/>
      <c r="AT2763" s="85"/>
      <c r="AU2763" s="85"/>
      <c r="AV2763" s="85"/>
      <c r="AW2763" s="100"/>
      <c r="AX2763" s="2"/>
      <c r="AY2763" s="2"/>
      <c r="AZ2763" s="2"/>
      <c r="BA2763" s="2"/>
      <c r="BB2763" s="55"/>
      <c r="BC2763" s="105"/>
      <c r="BD2763" s="105"/>
      <c r="BE2763" s="105"/>
      <c r="BF2763" s="105"/>
      <c r="BG2763" s="109"/>
      <c r="BH2763" s="2"/>
      <c r="BI2763" s="2"/>
      <c r="BJ2763" s="2"/>
      <c r="BK2763" s="2"/>
      <c r="BL2763" s="55"/>
      <c r="BM2763" s="48"/>
      <c r="BN2763" s="48"/>
      <c r="BO2763" s="48"/>
      <c r="BP2763" s="48"/>
      <c r="BQ2763" s="117"/>
      <c r="BR2763" s="2"/>
      <c r="BS2763" s="2"/>
      <c r="BT2763" s="2"/>
      <c r="BU2763" s="2"/>
      <c r="BV2763" s="55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18" t="s">
        <v>5</v>
      </c>
      <c r="H2764" s="3">
        <v>2024</v>
      </c>
      <c r="I2764" s="20" t="s">
        <v>282</v>
      </c>
      <c r="J2764" s="184" t="s">
        <v>274</v>
      </c>
      <c r="K2764" s="184" t="s">
        <v>321</v>
      </c>
      <c r="L2764" s="187">
        <f t="shared" si="89"/>
        <v>3.5000000000000001E-3</v>
      </c>
      <c r="M2764" s="187">
        <f t="shared" si="90"/>
        <v>6.7929999999999993</v>
      </c>
      <c r="N2764" s="186" t="s">
        <v>1424</v>
      </c>
      <c r="O2764" s="33"/>
      <c r="P2764" s="33"/>
      <c r="Q2764" s="33"/>
      <c r="R2764" s="33"/>
      <c r="S2764" s="42"/>
      <c r="T2764" s="2"/>
      <c r="U2764" s="2"/>
      <c r="V2764" s="2"/>
      <c r="W2764" s="2"/>
      <c r="X2764" s="55"/>
      <c r="Y2764" s="62"/>
      <c r="Z2764" s="62"/>
      <c r="AA2764" s="62"/>
      <c r="AB2764" s="62"/>
      <c r="AC2764" s="68"/>
      <c r="AD2764" s="2"/>
      <c r="AE2764" s="2"/>
      <c r="AF2764" s="2"/>
      <c r="AG2764" s="2"/>
      <c r="AH2764" s="55"/>
      <c r="AI2764" s="72"/>
      <c r="AJ2764" s="72"/>
      <c r="AK2764" s="72"/>
      <c r="AL2764" s="72"/>
      <c r="AM2764" s="80"/>
      <c r="AN2764" s="2"/>
      <c r="AO2764" s="2"/>
      <c r="AP2764" s="2"/>
      <c r="AQ2764" s="2"/>
      <c r="AR2764" s="55"/>
      <c r="AS2764" s="85"/>
      <c r="AT2764" s="85"/>
      <c r="AU2764" s="85"/>
      <c r="AV2764" s="85"/>
      <c r="AW2764" s="100"/>
      <c r="AX2764" s="2"/>
      <c r="AY2764" s="2"/>
      <c r="AZ2764" s="2"/>
      <c r="BA2764" s="2"/>
      <c r="BB2764" s="55"/>
      <c r="BC2764" s="105" t="s">
        <v>890</v>
      </c>
      <c r="BD2764" s="105"/>
      <c r="BE2764" s="105"/>
      <c r="BF2764" s="105">
        <v>2E-3</v>
      </c>
      <c r="BG2764" s="109">
        <v>4.8529999999999998</v>
      </c>
      <c r="BH2764" s="2"/>
      <c r="BI2764" s="2"/>
      <c r="BJ2764" s="2"/>
      <c r="BK2764" s="2"/>
      <c r="BL2764" s="55"/>
      <c r="BM2764" s="48"/>
      <c r="BN2764" s="48"/>
      <c r="BO2764" s="48"/>
      <c r="BP2764" s="48"/>
      <c r="BQ2764" s="117"/>
      <c r="BR2764" s="2" t="s">
        <v>1218</v>
      </c>
      <c r="BS2764" s="2"/>
      <c r="BT2764" s="2"/>
      <c r="BU2764" s="2">
        <v>1.5E-3</v>
      </c>
      <c r="BV2764" s="55">
        <v>1.94</v>
      </c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18" t="s">
        <v>5</v>
      </c>
      <c r="H2765" s="3">
        <v>2024</v>
      </c>
      <c r="I2765" s="20" t="s">
        <v>282</v>
      </c>
      <c r="J2765" s="184" t="s">
        <v>275</v>
      </c>
      <c r="K2765" s="184" t="s">
        <v>321</v>
      </c>
      <c r="L2765" s="187">
        <f t="shared" si="89"/>
        <v>0</v>
      </c>
      <c r="M2765" s="187">
        <f t="shared" si="90"/>
        <v>0</v>
      </c>
      <c r="N2765" s="186"/>
      <c r="O2765" s="33"/>
      <c r="P2765" s="33"/>
      <c r="Q2765" s="33"/>
      <c r="R2765" s="33"/>
      <c r="S2765" s="42"/>
      <c r="T2765" s="2"/>
      <c r="U2765" s="2"/>
      <c r="V2765" s="2"/>
      <c r="W2765" s="2"/>
      <c r="X2765" s="55"/>
      <c r="Y2765" s="62"/>
      <c r="Z2765" s="62"/>
      <c r="AA2765" s="62"/>
      <c r="AB2765" s="62"/>
      <c r="AC2765" s="68"/>
      <c r="AD2765" s="2"/>
      <c r="AE2765" s="2"/>
      <c r="AF2765" s="2"/>
      <c r="AG2765" s="2"/>
      <c r="AH2765" s="55"/>
      <c r="AI2765" s="72"/>
      <c r="AJ2765" s="72"/>
      <c r="AK2765" s="72"/>
      <c r="AL2765" s="72"/>
      <c r="AM2765" s="80"/>
      <c r="AN2765" s="2"/>
      <c r="AO2765" s="2"/>
      <c r="AP2765" s="2"/>
      <c r="AQ2765" s="2"/>
      <c r="AR2765" s="55"/>
      <c r="AS2765" s="85"/>
      <c r="AT2765" s="85"/>
      <c r="AU2765" s="85"/>
      <c r="AV2765" s="85"/>
      <c r="AW2765" s="100"/>
      <c r="AX2765" s="2"/>
      <c r="AY2765" s="2"/>
      <c r="AZ2765" s="2"/>
      <c r="BA2765" s="2"/>
      <c r="BB2765" s="55"/>
      <c r="BC2765" s="105"/>
      <c r="BD2765" s="105"/>
      <c r="BE2765" s="105"/>
      <c r="BF2765" s="105"/>
      <c r="BG2765" s="109"/>
      <c r="BH2765" s="2"/>
      <c r="BI2765" s="2"/>
      <c r="BJ2765" s="2"/>
      <c r="BK2765" s="2"/>
      <c r="BL2765" s="55"/>
      <c r="BM2765" s="48"/>
      <c r="BN2765" s="48"/>
      <c r="BO2765" s="48"/>
      <c r="BP2765" s="48"/>
      <c r="BQ2765" s="117"/>
      <c r="BR2765" s="2"/>
      <c r="BS2765" s="2"/>
      <c r="BT2765" s="2"/>
      <c r="BU2765" s="2"/>
      <c r="BV2765" s="55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18" t="s">
        <v>5</v>
      </c>
      <c r="H2766" s="3">
        <v>2024</v>
      </c>
      <c r="I2766" s="20" t="s">
        <v>282</v>
      </c>
      <c r="J2766" s="184" t="s">
        <v>276</v>
      </c>
      <c r="K2766" s="184" t="s">
        <v>320</v>
      </c>
      <c r="L2766" s="187">
        <f t="shared" si="89"/>
        <v>1</v>
      </c>
      <c r="M2766" s="187">
        <f t="shared" si="90"/>
        <v>13.021000000000001</v>
      </c>
      <c r="N2766" s="186" t="s">
        <v>890</v>
      </c>
      <c r="O2766" s="33"/>
      <c r="P2766" s="33"/>
      <c r="Q2766" s="33"/>
      <c r="R2766" s="33"/>
      <c r="S2766" s="42"/>
      <c r="T2766" s="2"/>
      <c r="U2766" s="2"/>
      <c r="V2766" s="2"/>
      <c r="W2766" s="2"/>
      <c r="X2766" s="55"/>
      <c r="Y2766" s="62"/>
      <c r="Z2766" s="62"/>
      <c r="AA2766" s="62"/>
      <c r="AB2766" s="62"/>
      <c r="AC2766" s="68"/>
      <c r="AD2766" s="2"/>
      <c r="AE2766" s="2"/>
      <c r="AF2766" s="2"/>
      <c r="AG2766" s="2"/>
      <c r="AH2766" s="55"/>
      <c r="AI2766" s="72"/>
      <c r="AJ2766" s="72"/>
      <c r="AK2766" s="72"/>
      <c r="AL2766" s="72"/>
      <c r="AM2766" s="80"/>
      <c r="AN2766" s="2"/>
      <c r="AO2766" s="2"/>
      <c r="AP2766" s="2"/>
      <c r="AQ2766" s="2"/>
      <c r="AR2766" s="55"/>
      <c r="AS2766" s="85"/>
      <c r="AT2766" s="85"/>
      <c r="AU2766" s="85"/>
      <c r="AV2766" s="85"/>
      <c r="AW2766" s="100"/>
      <c r="AX2766" s="2"/>
      <c r="AY2766" s="2"/>
      <c r="AZ2766" s="2"/>
      <c r="BA2766" s="2"/>
      <c r="BB2766" s="55"/>
      <c r="BC2766" s="105" t="s">
        <v>890</v>
      </c>
      <c r="BD2766" s="105"/>
      <c r="BE2766" s="105"/>
      <c r="BF2766" s="105">
        <v>1</v>
      </c>
      <c r="BG2766" s="109">
        <v>13.021000000000001</v>
      </c>
      <c r="BH2766" s="2"/>
      <c r="BI2766" s="2"/>
      <c r="BJ2766" s="2"/>
      <c r="BK2766" s="2"/>
      <c r="BL2766" s="55"/>
      <c r="BM2766" s="48"/>
      <c r="BN2766" s="48"/>
      <c r="BO2766" s="48"/>
      <c r="BP2766" s="48"/>
      <c r="BQ2766" s="117"/>
      <c r="BR2766" s="2"/>
      <c r="BS2766" s="2"/>
      <c r="BT2766" s="2"/>
      <c r="BU2766" s="2"/>
      <c r="BV2766" s="55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18" t="s">
        <v>5</v>
      </c>
      <c r="H2767" s="3">
        <v>2024</v>
      </c>
      <c r="I2767" s="20" t="s">
        <v>282</v>
      </c>
      <c r="J2767" s="184" t="s">
        <v>277</v>
      </c>
      <c r="K2767" s="184" t="s">
        <v>320</v>
      </c>
      <c r="L2767" s="187">
        <f t="shared" si="89"/>
        <v>0</v>
      </c>
      <c r="M2767" s="187">
        <f t="shared" si="90"/>
        <v>0</v>
      </c>
      <c r="N2767" s="186"/>
      <c r="O2767" s="33"/>
      <c r="P2767" s="33"/>
      <c r="Q2767" s="33"/>
      <c r="R2767" s="33"/>
      <c r="S2767" s="42"/>
      <c r="T2767" s="2"/>
      <c r="U2767" s="2"/>
      <c r="V2767" s="2"/>
      <c r="W2767" s="2"/>
      <c r="X2767" s="55"/>
      <c r="Y2767" s="62"/>
      <c r="Z2767" s="62"/>
      <c r="AA2767" s="62"/>
      <c r="AB2767" s="62"/>
      <c r="AC2767" s="68"/>
      <c r="AD2767" s="2"/>
      <c r="AE2767" s="2"/>
      <c r="AF2767" s="2"/>
      <c r="AG2767" s="2"/>
      <c r="AH2767" s="55"/>
      <c r="AI2767" s="72"/>
      <c r="AJ2767" s="72"/>
      <c r="AK2767" s="72"/>
      <c r="AL2767" s="72"/>
      <c r="AM2767" s="80"/>
      <c r="AN2767" s="2"/>
      <c r="AO2767" s="2"/>
      <c r="AP2767" s="2"/>
      <c r="AQ2767" s="2"/>
      <c r="AR2767" s="55"/>
      <c r="AS2767" s="85"/>
      <c r="AT2767" s="85"/>
      <c r="AU2767" s="85"/>
      <c r="AV2767" s="85"/>
      <c r="AW2767" s="100"/>
      <c r="AX2767" s="2"/>
      <c r="AY2767" s="2"/>
      <c r="AZ2767" s="2"/>
      <c r="BA2767" s="2"/>
      <c r="BB2767" s="55"/>
      <c r="BC2767" s="105"/>
      <c r="BD2767" s="105"/>
      <c r="BE2767" s="105"/>
      <c r="BF2767" s="105"/>
      <c r="BG2767" s="109"/>
      <c r="BH2767" s="2"/>
      <c r="BI2767" s="2"/>
      <c r="BJ2767" s="2"/>
      <c r="BK2767" s="2"/>
      <c r="BL2767" s="55"/>
      <c r="BM2767" s="48"/>
      <c r="BN2767" s="48"/>
      <c r="BO2767" s="48"/>
      <c r="BP2767" s="48"/>
      <c r="BQ2767" s="117"/>
      <c r="BR2767" s="2"/>
      <c r="BS2767" s="2"/>
      <c r="BT2767" s="2"/>
      <c r="BU2767" s="2"/>
      <c r="BV2767" s="55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18" t="s">
        <v>5</v>
      </c>
      <c r="H2768" s="3">
        <v>2024</v>
      </c>
      <c r="I2768" s="20" t="s">
        <v>283</v>
      </c>
      <c r="J2768" s="184" t="s">
        <v>298</v>
      </c>
      <c r="K2768" s="184" t="s">
        <v>321</v>
      </c>
      <c r="L2768" s="187">
        <f t="shared" si="89"/>
        <v>0</v>
      </c>
      <c r="M2768" s="187">
        <f t="shared" si="90"/>
        <v>0</v>
      </c>
      <c r="N2768" s="186"/>
      <c r="O2768" s="33"/>
      <c r="P2768" s="33"/>
      <c r="Q2768" s="33"/>
      <c r="R2768" s="33"/>
      <c r="S2768" s="42"/>
      <c r="T2768" s="2"/>
      <c r="U2768" s="2"/>
      <c r="V2768" s="2"/>
      <c r="W2768" s="2"/>
      <c r="X2768" s="55"/>
      <c r="Y2768" s="62"/>
      <c r="Z2768" s="62"/>
      <c r="AA2768" s="62"/>
      <c r="AB2768" s="62"/>
      <c r="AC2768" s="68"/>
      <c r="AD2768" s="2"/>
      <c r="AE2768" s="2"/>
      <c r="AF2768" s="2"/>
      <c r="AG2768" s="2"/>
      <c r="AH2768" s="55"/>
      <c r="AI2768" s="72"/>
      <c r="AJ2768" s="72"/>
      <c r="AK2768" s="72"/>
      <c r="AL2768" s="72"/>
      <c r="AM2768" s="80"/>
      <c r="AN2768" s="2"/>
      <c r="AO2768" s="2"/>
      <c r="AP2768" s="2"/>
      <c r="AQ2768" s="2"/>
      <c r="AR2768" s="55"/>
      <c r="AS2768" s="85"/>
      <c r="AT2768" s="85"/>
      <c r="AU2768" s="85"/>
      <c r="AV2768" s="85"/>
      <c r="AW2768" s="100"/>
      <c r="AX2768" s="2"/>
      <c r="AY2768" s="2"/>
      <c r="AZ2768" s="2"/>
      <c r="BA2768" s="2"/>
      <c r="BB2768" s="55"/>
      <c r="BC2768" s="105"/>
      <c r="BD2768" s="105"/>
      <c r="BE2768" s="105"/>
      <c r="BF2768" s="105"/>
      <c r="BG2768" s="109"/>
      <c r="BH2768" s="2"/>
      <c r="BI2768" s="2"/>
      <c r="BJ2768" s="2"/>
      <c r="BK2768" s="2"/>
      <c r="BL2768" s="55"/>
      <c r="BM2768" s="48"/>
      <c r="BN2768" s="48"/>
      <c r="BO2768" s="48"/>
      <c r="BP2768" s="48"/>
      <c r="BQ2768" s="117"/>
      <c r="BR2768" s="2"/>
      <c r="BS2768" s="2"/>
      <c r="BT2768" s="2"/>
      <c r="BU2768" s="2"/>
      <c r="BV2768" s="55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18" t="s">
        <v>5</v>
      </c>
      <c r="H2769" s="3">
        <v>2024</v>
      </c>
      <c r="I2769" s="20" t="s">
        <v>283</v>
      </c>
      <c r="J2769" s="184" t="s">
        <v>278</v>
      </c>
      <c r="K2769" s="184" t="s">
        <v>320</v>
      </c>
      <c r="L2769" s="187">
        <f t="shared" si="89"/>
        <v>0</v>
      </c>
      <c r="M2769" s="187">
        <f t="shared" si="90"/>
        <v>0</v>
      </c>
      <c r="N2769" s="186"/>
      <c r="O2769" s="33"/>
      <c r="P2769" s="33"/>
      <c r="Q2769" s="33"/>
      <c r="R2769" s="33"/>
      <c r="S2769" s="42"/>
      <c r="T2769" s="2"/>
      <c r="U2769" s="2"/>
      <c r="V2769" s="2"/>
      <c r="W2769" s="2"/>
      <c r="X2769" s="55"/>
      <c r="Y2769" s="62"/>
      <c r="Z2769" s="62"/>
      <c r="AA2769" s="62"/>
      <c r="AB2769" s="62"/>
      <c r="AC2769" s="68"/>
      <c r="AD2769" s="2"/>
      <c r="AE2769" s="2"/>
      <c r="AF2769" s="2"/>
      <c r="AG2769" s="2"/>
      <c r="AH2769" s="55"/>
      <c r="AI2769" s="72"/>
      <c r="AJ2769" s="72"/>
      <c r="AK2769" s="72"/>
      <c r="AL2769" s="72"/>
      <c r="AM2769" s="80"/>
      <c r="AN2769" s="2"/>
      <c r="AO2769" s="2"/>
      <c r="AP2769" s="2"/>
      <c r="AQ2769" s="2"/>
      <c r="AR2769" s="55"/>
      <c r="AS2769" s="85"/>
      <c r="AT2769" s="85"/>
      <c r="AU2769" s="85"/>
      <c r="AV2769" s="85"/>
      <c r="AW2769" s="100"/>
      <c r="AX2769" s="2"/>
      <c r="AY2769" s="2"/>
      <c r="AZ2769" s="2"/>
      <c r="BA2769" s="2"/>
      <c r="BB2769" s="55"/>
      <c r="BC2769" s="105"/>
      <c r="BD2769" s="105"/>
      <c r="BE2769" s="105"/>
      <c r="BF2769" s="105"/>
      <c r="BG2769" s="109"/>
      <c r="BH2769" s="2"/>
      <c r="BI2769" s="2"/>
      <c r="BJ2769" s="2"/>
      <c r="BK2769" s="2"/>
      <c r="BL2769" s="55"/>
      <c r="BM2769" s="48"/>
      <c r="BN2769" s="48"/>
      <c r="BO2769" s="48"/>
      <c r="BP2769" s="48"/>
      <c r="BQ2769" s="117"/>
      <c r="BR2769" s="2"/>
      <c r="BS2769" s="2"/>
      <c r="BT2769" s="2"/>
      <c r="BU2769" s="2"/>
      <c r="BV2769" s="55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18" t="s">
        <v>5</v>
      </c>
      <c r="H2770" s="3">
        <v>2024</v>
      </c>
      <c r="I2770" s="20" t="s">
        <v>283</v>
      </c>
      <c r="J2770" s="184" t="s">
        <v>279</v>
      </c>
      <c r="K2770" s="184" t="s">
        <v>320</v>
      </c>
      <c r="L2770" s="187">
        <f t="shared" si="89"/>
        <v>0</v>
      </c>
      <c r="M2770" s="187">
        <f t="shared" si="90"/>
        <v>0</v>
      </c>
      <c r="N2770" s="186"/>
      <c r="O2770" s="33"/>
      <c r="P2770" s="33"/>
      <c r="Q2770" s="33"/>
      <c r="R2770" s="33"/>
      <c r="S2770" s="42"/>
      <c r="T2770" s="2"/>
      <c r="U2770" s="2"/>
      <c r="V2770" s="2"/>
      <c r="W2770" s="2"/>
      <c r="X2770" s="55"/>
      <c r="Y2770" s="62"/>
      <c r="Z2770" s="62"/>
      <c r="AA2770" s="62"/>
      <c r="AB2770" s="62"/>
      <c r="AC2770" s="68"/>
      <c r="AD2770" s="2"/>
      <c r="AE2770" s="2"/>
      <c r="AF2770" s="2"/>
      <c r="AG2770" s="2"/>
      <c r="AH2770" s="55"/>
      <c r="AI2770" s="72"/>
      <c r="AJ2770" s="72"/>
      <c r="AK2770" s="72"/>
      <c r="AL2770" s="72"/>
      <c r="AM2770" s="80"/>
      <c r="AN2770" s="2"/>
      <c r="AO2770" s="2"/>
      <c r="AP2770" s="2"/>
      <c r="AQ2770" s="2"/>
      <c r="AR2770" s="55"/>
      <c r="AS2770" s="85"/>
      <c r="AT2770" s="85"/>
      <c r="AU2770" s="85"/>
      <c r="AV2770" s="85"/>
      <c r="AW2770" s="100"/>
      <c r="AX2770" s="2"/>
      <c r="AY2770" s="2"/>
      <c r="AZ2770" s="2"/>
      <c r="BA2770" s="2"/>
      <c r="BB2770" s="55"/>
      <c r="BC2770" s="105"/>
      <c r="BD2770" s="105"/>
      <c r="BE2770" s="105"/>
      <c r="BF2770" s="105"/>
      <c r="BG2770" s="109"/>
      <c r="BH2770" s="2"/>
      <c r="BI2770" s="2"/>
      <c r="BJ2770" s="2"/>
      <c r="BK2770" s="2"/>
      <c r="BL2770" s="55"/>
      <c r="BM2770" s="48"/>
      <c r="BN2770" s="48"/>
      <c r="BO2770" s="48"/>
      <c r="BP2770" s="48"/>
      <c r="BQ2770" s="117"/>
      <c r="BR2770" s="2"/>
      <c r="BS2770" s="2"/>
      <c r="BT2770" s="2"/>
      <c r="BU2770" s="2"/>
      <c r="BV2770" s="55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18" t="s">
        <v>5</v>
      </c>
      <c r="H2771" s="3">
        <v>2024</v>
      </c>
      <c r="I2771" s="20" t="s">
        <v>286</v>
      </c>
      <c r="J2771" s="184" t="s">
        <v>280</v>
      </c>
      <c r="K2771" s="184" t="s">
        <v>319</v>
      </c>
      <c r="L2771" s="187">
        <f t="shared" si="89"/>
        <v>0</v>
      </c>
      <c r="M2771" s="187">
        <f t="shared" si="90"/>
        <v>0</v>
      </c>
      <c r="N2771" s="186"/>
      <c r="O2771" s="33"/>
      <c r="P2771" s="33"/>
      <c r="Q2771" s="33"/>
      <c r="R2771" s="33"/>
      <c r="S2771" s="42"/>
      <c r="T2771" s="2"/>
      <c r="U2771" s="2"/>
      <c r="V2771" s="2"/>
      <c r="W2771" s="2"/>
      <c r="X2771" s="55"/>
      <c r="Y2771" s="62"/>
      <c r="Z2771" s="62"/>
      <c r="AA2771" s="62"/>
      <c r="AB2771" s="62"/>
      <c r="AC2771" s="68"/>
      <c r="AD2771" s="2"/>
      <c r="AE2771" s="2"/>
      <c r="AF2771" s="2"/>
      <c r="AG2771" s="2"/>
      <c r="AH2771" s="55"/>
      <c r="AI2771" s="72"/>
      <c r="AJ2771" s="72"/>
      <c r="AK2771" s="72"/>
      <c r="AL2771" s="72"/>
      <c r="AM2771" s="80"/>
      <c r="AN2771" s="2"/>
      <c r="AO2771" s="2"/>
      <c r="AP2771" s="2"/>
      <c r="AQ2771" s="2"/>
      <c r="AR2771" s="55"/>
      <c r="AS2771" s="85"/>
      <c r="AT2771" s="85"/>
      <c r="AU2771" s="85"/>
      <c r="AV2771" s="85"/>
      <c r="AW2771" s="100"/>
      <c r="AX2771" s="2"/>
      <c r="AY2771" s="2"/>
      <c r="AZ2771" s="2"/>
      <c r="BA2771" s="2"/>
      <c r="BB2771" s="55"/>
      <c r="BC2771" s="105"/>
      <c r="BD2771" s="105"/>
      <c r="BE2771" s="105"/>
      <c r="BF2771" s="105"/>
      <c r="BG2771" s="109"/>
      <c r="BH2771" s="2"/>
      <c r="BI2771" s="2"/>
      <c r="BJ2771" s="2"/>
      <c r="BK2771" s="2"/>
      <c r="BL2771" s="55"/>
      <c r="BM2771" s="48"/>
      <c r="BN2771" s="48"/>
      <c r="BO2771" s="48"/>
      <c r="BP2771" s="48"/>
      <c r="BQ2771" s="117"/>
      <c r="BR2771" s="2"/>
      <c r="BS2771" s="2"/>
      <c r="BT2771" s="2"/>
      <c r="BU2771" s="2"/>
      <c r="BV2771" s="55"/>
    </row>
    <row r="2772" spans="1:74" ht="43.2" hidden="1" x14ac:dyDescent="0.3">
      <c r="A2772" s="2" t="s">
        <v>79</v>
      </c>
      <c r="B2772" s="2" t="s">
        <v>2</v>
      </c>
      <c r="C2772" s="2" t="s">
        <v>3</v>
      </c>
      <c r="D2772" s="2" t="s">
        <v>78</v>
      </c>
      <c r="E2772" s="3">
        <v>14</v>
      </c>
      <c r="F2772" s="3"/>
      <c r="G2772" s="18" t="s">
        <v>5</v>
      </c>
      <c r="H2772" s="3">
        <v>2024</v>
      </c>
      <c r="I2772" s="20" t="s">
        <v>286</v>
      </c>
      <c r="J2772" s="184" t="s">
        <v>281</v>
      </c>
      <c r="K2772" s="184" t="s">
        <v>319</v>
      </c>
      <c r="L2772" s="187">
        <f t="shared" si="89"/>
        <v>0</v>
      </c>
      <c r="M2772" s="187">
        <f t="shared" si="90"/>
        <v>52.255999999999993</v>
      </c>
      <c r="N2772" s="186" t="s">
        <v>1425</v>
      </c>
      <c r="O2772" s="33"/>
      <c r="P2772" s="33"/>
      <c r="Q2772" s="33"/>
      <c r="R2772" s="33"/>
      <c r="S2772" s="42"/>
      <c r="T2772" s="2"/>
      <c r="U2772" s="2"/>
      <c r="V2772" s="2"/>
      <c r="W2772" s="2"/>
      <c r="X2772" s="55"/>
      <c r="Y2772" s="62"/>
      <c r="Z2772" s="62"/>
      <c r="AA2772" s="62"/>
      <c r="AB2772" s="62"/>
      <c r="AC2772" s="68"/>
      <c r="AD2772" s="2" t="s">
        <v>498</v>
      </c>
      <c r="AE2772" s="2"/>
      <c r="AF2772" s="2"/>
      <c r="AG2772" s="2"/>
      <c r="AH2772" s="55">
        <v>9.9309999999999992</v>
      </c>
      <c r="AI2772" s="72"/>
      <c r="AJ2772" s="72"/>
      <c r="AK2772" s="72"/>
      <c r="AL2772" s="72"/>
      <c r="AM2772" s="80"/>
      <c r="AN2772" s="2"/>
      <c r="AO2772" s="2"/>
      <c r="AP2772" s="2"/>
      <c r="AQ2772" s="2"/>
      <c r="AR2772" s="55"/>
      <c r="AS2772" s="85"/>
      <c r="AT2772" s="85"/>
      <c r="AU2772" s="85"/>
      <c r="AV2772" s="85"/>
      <c r="AW2772" s="100"/>
      <c r="AX2772" s="2"/>
      <c r="AY2772" s="2"/>
      <c r="AZ2772" s="2"/>
      <c r="BA2772" s="2"/>
      <c r="BB2772" s="55"/>
      <c r="BC2772" s="105" t="s">
        <v>1061</v>
      </c>
      <c r="BD2772" s="105"/>
      <c r="BE2772" s="105"/>
      <c r="BF2772" s="105"/>
      <c r="BG2772" s="109">
        <v>4.5</v>
      </c>
      <c r="BH2772" s="2"/>
      <c r="BI2772" s="2"/>
      <c r="BJ2772" s="2"/>
      <c r="BK2772" s="2"/>
      <c r="BL2772" s="55"/>
      <c r="BM2772" s="48" t="s">
        <v>1142</v>
      </c>
      <c r="BN2772" s="48"/>
      <c r="BO2772" s="48"/>
      <c r="BP2772" s="48"/>
      <c r="BQ2772" s="117">
        <v>35.500999999999998</v>
      </c>
      <c r="BR2772" s="2"/>
      <c r="BS2772" s="2"/>
      <c r="BT2772" s="2"/>
      <c r="BU2772" s="2"/>
      <c r="BV2772" s="55">
        <v>2.3239999999999998</v>
      </c>
    </row>
    <row r="2773" spans="1:74" s="13" customFormat="1" hidden="1" x14ac:dyDescent="0.3">
      <c r="A2773" s="12" t="s">
        <v>79</v>
      </c>
      <c r="B2773" s="12" t="s">
        <v>2</v>
      </c>
      <c r="C2773" s="12" t="s">
        <v>3</v>
      </c>
      <c r="D2773" s="12" t="s">
        <v>78</v>
      </c>
      <c r="E2773" s="7">
        <v>14</v>
      </c>
      <c r="F2773" s="7"/>
      <c r="G2773" s="19" t="s">
        <v>5</v>
      </c>
      <c r="H2773" s="7">
        <v>2024</v>
      </c>
      <c r="I2773" s="21"/>
      <c r="J2773" s="12" t="s">
        <v>314</v>
      </c>
      <c r="K2773" s="12"/>
      <c r="L2773" s="147"/>
      <c r="M2773" s="147">
        <f>SUM(M2735:M2772)</f>
        <v>354.27799999999996</v>
      </c>
      <c r="N2773" s="183"/>
      <c r="O2773" s="12"/>
      <c r="P2773" s="12"/>
      <c r="Q2773" s="12"/>
      <c r="R2773" s="12"/>
      <c r="S2773" s="47">
        <f>SUM(S2735:S2772)</f>
        <v>0</v>
      </c>
      <c r="T2773" s="12"/>
      <c r="U2773" s="12"/>
      <c r="V2773" s="12"/>
      <c r="W2773" s="12"/>
      <c r="X2773" s="47">
        <f>SUM(X2735:X2772)</f>
        <v>0</v>
      </c>
      <c r="Y2773" s="12"/>
      <c r="Z2773" s="12"/>
      <c r="AA2773" s="12"/>
      <c r="AB2773" s="12"/>
      <c r="AC2773" s="47">
        <f>SUM(AC2735:AC2772)</f>
        <v>0</v>
      </c>
      <c r="AD2773" s="12"/>
      <c r="AE2773" s="12"/>
      <c r="AF2773" s="12"/>
      <c r="AG2773" s="12"/>
      <c r="AH2773" s="47">
        <f>SUM(AH2735:AH2772)</f>
        <v>165.91200000000001</v>
      </c>
      <c r="AI2773" s="12"/>
      <c r="AJ2773" s="12"/>
      <c r="AK2773" s="12"/>
      <c r="AL2773" s="12"/>
      <c r="AM2773" s="47">
        <f>SUM(AM2735:AM2772)</f>
        <v>15.654</v>
      </c>
      <c r="AN2773" s="12"/>
      <c r="AO2773" s="12"/>
      <c r="AP2773" s="12"/>
      <c r="AQ2773" s="12"/>
      <c r="AR2773" s="47">
        <f>SUM(AR2735:AR2772)</f>
        <v>0</v>
      </c>
      <c r="AS2773" s="12"/>
      <c r="AT2773" s="12"/>
      <c r="AU2773" s="12"/>
      <c r="AV2773" s="12"/>
      <c r="AW2773" s="47">
        <f>SUM(AW2735:AW2772)</f>
        <v>0</v>
      </c>
      <c r="AX2773" s="12"/>
      <c r="AY2773" s="12"/>
      <c r="AZ2773" s="12"/>
      <c r="BA2773" s="12"/>
      <c r="BB2773" s="47">
        <f>SUM(BB2735:BB2772)</f>
        <v>0</v>
      </c>
      <c r="BC2773" s="12"/>
      <c r="BD2773" s="12"/>
      <c r="BE2773" s="12"/>
      <c r="BF2773" s="12"/>
      <c r="BG2773" s="47">
        <f>SUM(BG2735:BG2772)</f>
        <v>22.374000000000002</v>
      </c>
      <c r="BH2773" s="12"/>
      <c r="BI2773" s="12"/>
      <c r="BJ2773" s="12"/>
      <c r="BK2773" s="12"/>
      <c r="BL2773" s="47">
        <f>SUM(BL2735:BL2772)</f>
        <v>0</v>
      </c>
      <c r="BM2773" s="12"/>
      <c r="BN2773" s="12"/>
      <c r="BO2773" s="12"/>
      <c r="BP2773" s="12"/>
      <c r="BQ2773" s="47">
        <f>SUM(BQ2735:BQ2772)</f>
        <v>140.501</v>
      </c>
      <c r="BR2773" s="12"/>
      <c r="BS2773" s="12"/>
      <c r="BT2773" s="12"/>
      <c r="BU2773" s="12"/>
      <c r="BV2773" s="47">
        <f>SUM(BV2735:BV2772)</f>
        <v>9.8369999999999997</v>
      </c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18" t="s">
        <v>5</v>
      </c>
      <c r="H2774" s="3">
        <v>2024</v>
      </c>
      <c r="I2774" s="20" t="s">
        <v>287</v>
      </c>
      <c r="J2774" s="184" t="s">
        <v>267</v>
      </c>
      <c r="K2774" s="184" t="s">
        <v>318</v>
      </c>
      <c r="L2774" s="187">
        <f t="shared" si="89"/>
        <v>0</v>
      </c>
      <c r="M2774" s="187">
        <f t="shared" si="90"/>
        <v>0</v>
      </c>
      <c r="N2774" s="186"/>
      <c r="O2774" s="33"/>
      <c r="P2774" s="33"/>
      <c r="Q2774" s="33"/>
      <c r="R2774" s="33"/>
      <c r="S2774" s="42"/>
      <c r="T2774" s="2"/>
      <c r="U2774" s="2"/>
      <c r="V2774" s="2"/>
      <c r="W2774" s="2"/>
      <c r="X2774" s="55"/>
      <c r="Y2774" s="62"/>
      <c r="Z2774" s="62"/>
      <c r="AA2774" s="62"/>
      <c r="AB2774" s="62"/>
      <c r="AC2774" s="68"/>
      <c r="AD2774" s="2"/>
      <c r="AE2774" s="2"/>
      <c r="AF2774" s="2"/>
      <c r="AG2774" s="2"/>
      <c r="AH2774" s="55"/>
      <c r="AI2774" s="72"/>
      <c r="AJ2774" s="72"/>
      <c r="AK2774" s="72"/>
      <c r="AL2774" s="72"/>
      <c r="AM2774" s="80"/>
      <c r="AN2774" s="2"/>
      <c r="AO2774" s="2"/>
      <c r="AP2774" s="2"/>
      <c r="AQ2774" s="2"/>
      <c r="AR2774" s="55"/>
      <c r="AS2774" s="85"/>
      <c r="AT2774" s="85"/>
      <c r="AU2774" s="85"/>
      <c r="AV2774" s="85"/>
      <c r="AW2774" s="100"/>
      <c r="AX2774" s="2"/>
      <c r="AY2774" s="2"/>
      <c r="AZ2774" s="2"/>
      <c r="BA2774" s="2"/>
      <c r="BB2774" s="55"/>
      <c r="BC2774" s="105"/>
      <c r="BD2774" s="105"/>
      <c r="BE2774" s="105"/>
      <c r="BF2774" s="105"/>
      <c r="BG2774" s="109"/>
      <c r="BH2774" s="2"/>
      <c r="BI2774" s="2"/>
      <c r="BJ2774" s="2"/>
      <c r="BK2774" s="2"/>
      <c r="BL2774" s="55"/>
      <c r="BM2774" s="48"/>
      <c r="BN2774" s="48"/>
      <c r="BO2774" s="48"/>
      <c r="BP2774" s="48"/>
      <c r="BQ2774" s="117"/>
      <c r="BR2774" s="2"/>
      <c r="BS2774" s="2"/>
      <c r="BT2774" s="2"/>
      <c r="BU2774" s="2"/>
      <c r="BV2774" s="55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18" t="s">
        <v>5</v>
      </c>
      <c r="H2775" s="3">
        <v>2024</v>
      </c>
      <c r="I2775" s="20" t="s">
        <v>287</v>
      </c>
      <c r="J2775" s="184" t="s">
        <v>291</v>
      </c>
      <c r="K2775" s="184" t="s">
        <v>319</v>
      </c>
      <c r="L2775" s="187">
        <f t="shared" si="89"/>
        <v>0</v>
      </c>
      <c r="M2775" s="187">
        <f t="shared" si="90"/>
        <v>0</v>
      </c>
      <c r="N2775" s="186"/>
      <c r="O2775" s="33"/>
      <c r="P2775" s="33"/>
      <c r="Q2775" s="33"/>
      <c r="R2775" s="33"/>
      <c r="S2775" s="42"/>
      <c r="T2775" s="2"/>
      <c r="U2775" s="2"/>
      <c r="V2775" s="2"/>
      <c r="W2775" s="2"/>
      <c r="X2775" s="55"/>
      <c r="Y2775" s="62"/>
      <c r="Z2775" s="62"/>
      <c r="AA2775" s="62"/>
      <c r="AB2775" s="62"/>
      <c r="AC2775" s="68"/>
      <c r="AD2775" s="2"/>
      <c r="AE2775" s="2"/>
      <c r="AF2775" s="2"/>
      <c r="AG2775" s="2"/>
      <c r="AH2775" s="55"/>
      <c r="AI2775" s="72"/>
      <c r="AJ2775" s="72"/>
      <c r="AK2775" s="72"/>
      <c r="AL2775" s="72"/>
      <c r="AM2775" s="80"/>
      <c r="AN2775" s="2"/>
      <c r="AO2775" s="2"/>
      <c r="AP2775" s="2"/>
      <c r="AQ2775" s="2"/>
      <c r="AR2775" s="55"/>
      <c r="AS2775" s="85"/>
      <c r="AT2775" s="85"/>
      <c r="AU2775" s="85"/>
      <c r="AV2775" s="85"/>
      <c r="AW2775" s="100"/>
      <c r="AX2775" s="2"/>
      <c r="AY2775" s="2"/>
      <c r="AZ2775" s="2"/>
      <c r="BA2775" s="2"/>
      <c r="BB2775" s="55"/>
      <c r="BC2775" s="105"/>
      <c r="BD2775" s="105"/>
      <c r="BE2775" s="105"/>
      <c r="BF2775" s="105"/>
      <c r="BG2775" s="109"/>
      <c r="BH2775" s="2"/>
      <c r="BI2775" s="2"/>
      <c r="BJ2775" s="2"/>
      <c r="BK2775" s="2"/>
      <c r="BL2775" s="55"/>
      <c r="BM2775" s="48"/>
      <c r="BN2775" s="48"/>
      <c r="BO2775" s="48"/>
      <c r="BP2775" s="48"/>
      <c r="BQ2775" s="117"/>
      <c r="BR2775" s="2"/>
      <c r="BS2775" s="2"/>
      <c r="BT2775" s="2"/>
      <c r="BU2775" s="2"/>
      <c r="BV2775" s="55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18" t="s">
        <v>5</v>
      </c>
      <c r="H2776" s="3">
        <v>2024</v>
      </c>
      <c r="I2776" s="20" t="s">
        <v>286</v>
      </c>
      <c r="J2776" s="184" t="s">
        <v>336</v>
      </c>
      <c r="K2776" s="184" t="s">
        <v>319</v>
      </c>
      <c r="L2776" s="187">
        <f t="shared" si="89"/>
        <v>0</v>
      </c>
      <c r="M2776" s="187">
        <f t="shared" si="90"/>
        <v>0</v>
      </c>
      <c r="N2776" s="186"/>
      <c r="O2776" s="33"/>
      <c r="P2776" s="33"/>
      <c r="Q2776" s="33"/>
      <c r="R2776" s="33"/>
      <c r="S2776" s="42"/>
      <c r="T2776" s="2"/>
      <c r="U2776" s="2"/>
      <c r="V2776" s="2"/>
      <c r="W2776" s="2"/>
      <c r="X2776" s="55"/>
      <c r="Y2776" s="62"/>
      <c r="Z2776" s="62"/>
      <c r="AA2776" s="62"/>
      <c r="AB2776" s="62"/>
      <c r="AC2776" s="68"/>
      <c r="AD2776" s="2"/>
      <c r="AE2776" s="2"/>
      <c r="AF2776" s="2"/>
      <c r="AG2776" s="2"/>
      <c r="AH2776" s="55"/>
      <c r="AI2776" s="72"/>
      <c r="AJ2776" s="72"/>
      <c r="AK2776" s="72"/>
      <c r="AL2776" s="72"/>
      <c r="AM2776" s="80"/>
      <c r="AN2776" s="2"/>
      <c r="AO2776" s="2"/>
      <c r="AP2776" s="2"/>
      <c r="AQ2776" s="2"/>
      <c r="AR2776" s="55"/>
      <c r="AS2776" s="85"/>
      <c r="AT2776" s="85"/>
      <c r="AU2776" s="85"/>
      <c r="AV2776" s="85"/>
      <c r="AW2776" s="100"/>
      <c r="AX2776" s="2"/>
      <c r="AY2776" s="2"/>
      <c r="AZ2776" s="2"/>
      <c r="BA2776" s="2"/>
      <c r="BB2776" s="55"/>
      <c r="BC2776" s="105"/>
      <c r="BD2776" s="105"/>
      <c r="BE2776" s="105"/>
      <c r="BF2776" s="105"/>
      <c r="BG2776" s="109"/>
      <c r="BH2776" s="2"/>
      <c r="BI2776" s="2"/>
      <c r="BJ2776" s="2"/>
      <c r="BK2776" s="2"/>
      <c r="BL2776" s="55"/>
      <c r="BM2776" s="48"/>
      <c r="BN2776" s="48"/>
      <c r="BO2776" s="48"/>
      <c r="BP2776" s="48"/>
      <c r="BQ2776" s="117"/>
      <c r="BR2776" s="2"/>
      <c r="BS2776" s="2"/>
      <c r="BT2776" s="2"/>
      <c r="BU2776" s="2"/>
      <c r="BV2776" s="55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18" t="s">
        <v>5</v>
      </c>
      <c r="H2777" s="3">
        <v>2024</v>
      </c>
      <c r="I2777" s="20" t="s">
        <v>286</v>
      </c>
      <c r="J2777" s="185" t="s">
        <v>337</v>
      </c>
      <c r="K2777" s="185" t="s">
        <v>318</v>
      </c>
      <c r="L2777" s="187">
        <f t="shared" si="89"/>
        <v>0</v>
      </c>
      <c r="M2777" s="187">
        <f t="shared" si="90"/>
        <v>0</v>
      </c>
      <c r="N2777" s="186"/>
      <c r="O2777" s="53"/>
      <c r="P2777" s="53"/>
      <c r="Q2777" s="53"/>
      <c r="R2777" s="53"/>
      <c r="S2777" s="54"/>
      <c r="T2777" s="8"/>
      <c r="U2777" s="8"/>
      <c r="V2777" s="8"/>
      <c r="W2777" s="8"/>
      <c r="X2777" s="122"/>
      <c r="Y2777" s="135"/>
      <c r="Z2777" s="135"/>
      <c r="AA2777" s="135"/>
      <c r="AB2777" s="135"/>
      <c r="AC2777" s="136"/>
      <c r="AD2777" s="8"/>
      <c r="AE2777" s="8"/>
      <c r="AF2777" s="8"/>
      <c r="AG2777" s="8"/>
      <c r="AH2777" s="122"/>
      <c r="AI2777" s="137"/>
      <c r="AJ2777" s="137"/>
      <c r="AK2777" s="137"/>
      <c r="AL2777" s="137"/>
      <c r="AM2777" s="138"/>
      <c r="AN2777" s="8"/>
      <c r="AO2777" s="8"/>
      <c r="AP2777" s="8"/>
      <c r="AQ2777" s="8"/>
      <c r="AR2777" s="122"/>
      <c r="AS2777" s="139"/>
      <c r="AT2777" s="139"/>
      <c r="AU2777" s="139"/>
      <c r="AV2777" s="139"/>
      <c r="AW2777" s="140"/>
      <c r="AX2777" s="8"/>
      <c r="AY2777" s="8"/>
      <c r="AZ2777" s="8"/>
      <c r="BA2777" s="8"/>
      <c r="BB2777" s="122"/>
      <c r="BC2777" s="141"/>
      <c r="BD2777" s="141"/>
      <c r="BE2777" s="141"/>
      <c r="BF2777" s="141"/>
      <c r="BG2777" s="142"/>
      <c r="BH2777" s="8"/>
      <c r="BI2777" s="8"/>
      <c r="BJ2777" s="8"/>
      <c r="BK2777" s="8"/>
      <c r="BL2777" s="122"/>
      <c r="BM2777" s="143"/>
      <c r="BN2777" s="143"/>
      <c r="BO2777" s="143"/>
      <c r="BP2777" s="143"/>
      <c r="BQ2777" s="144"/>
      <c r="BR2777" s="8"/>
      <c r="BS2777" s="8"/>
      <c r="BT2777" s="8"/>
      <c r="BU2777" s="8"/>
      <c r="BV2777" s="122"/>
    </row>
    <row r="2778" spans="1:74" ht="28.8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18" t="s">
        <v>5</v>
      </c>
      <c r="H2778" s="3">
        <v>2024</v>
      </c>
      <c r="I2778" s="20" t="s">
        <v>286</v>
      </c>
      <c r="J2778" s="185" t="s">
        <v>338</v>
      </c>
      <c r="K2778" s="185" t="s">
        <v>339</v>
      </c>
      <c r="L2778" s="187">
        <f t="shared" si="89"/>
        <v>0</v>
      </c>
      <c r="M2778" s="187">
        <f t="shared" si="90"/>
        <v>0</v>
      </c>
      <c r="N2778" s="186"/>
      <c r="O2778" s="53"/>
      <c r="P2778" s="53"/>
      <c r="Q2778" s="53"/>
      <c r="R2778" s="53"/>
      <c r="S2778" s="54"/>
      <c r="T2778" s="8"/>
      <c r="U2778" s="8"/>
      <c r="V2778" s="8"/>
      <c r="W2778" s="8"/>
      <c r="X2778" s="122"/>
      <c r="Y2778" s="135"/>
      <c r="Z2778" s="135"/>
      <c r="AA2778" s="135"/>
      <c r="AB2778" s="135"/>
      <c r="AC2778" s="136"/>
      <c r="AD2778" s="8"/>
      <c r="AE2778" s="8"/>
      <c r="AF2778" s="8"/>
      <c r="AG2778" s="8"/>
      <c r="AH2778" s="122"/>
      <c r="AI2778" s="137"/>
      <c r="AJ2778" s="137"/>
      <c r="AK2778" s="137"/>
      <c r="AL2778" s="137"/>
      <c r="AM2778" s="138"/>
      <c r="AN2778" s="8"/>
      <c r="AO2778" s="8"/>
      <c r="AP2778" s="8"/>
      <c r="AQ2778" s="8"/>
      <c r="AR2778" s="122"/>
      <c r="AS2778" s="139"/>
      <c r="AT2778" s="139"/>
      <c r="AU2778" s="139"/>
      <c r="AV2778" s="139"/>
      <c r="AW2778" s="140"/>
      <c r="AX2778" s="8"/>
      <c r="AY2778" s="8"/>
      <c r="AZ2778" s="8"/>
      <c r="BA2778" s="8"/>
      <c r="BB2778" s="122"/>
      <c r="BC2778" s="141"/>
      <c r="BD2778" s="141"/>
      <c r="BE2778" s="141"/>
      <c r="BF2778" s="141"/>
      <c r="BG2778" s="142"/>
      <c r="BH2778" s="8"/>
      <c r="BI2778" s="8"/>
      <c r="BJ2778" s="8"/>
      <c r="BK2778" s="8"/>
      <c r="BL2778" s="122"/>
      <c r="BM2778" s="143"/>
      <c r="BN2778" s="143"/>
      <c r="BO2778" s="143"/>
      <c r="BP2778" s="143"/>
      <c r="BQ2778" s="144"/>
      <c r="BR2778" s="8"/>
      <c r="BS2778" s="8"/>
      <c r="BT2778" s="8"/>
      <c r="BU2778" s="8"/>
      <c r="BV2778" s="122"/>
    </row>
    <row r="2779" spans="1:74" ht="28.8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18" t="s">
        <v>5</v>
      </c>
      <c r="H2779" s="3">
        <v>2024</v>
      </c>
      <c r="I2779" s="20" t="s">
        <v>286</v>
      </c>
      <c r="J2779" s="185" t="s">
        <v>340</v>
      </c>
      <c r="K2779" s="185" t="s">
        <v>318</v>
      </c>
      <c r="L2779" s="187">
        <f t="shared" si="89"/>
        <v>0</v>
      </c>
      <c r="M2779" s="187">
        <f t="shared" si="90"/>
        <v>0</v>
      </c>
      <c r="N2779" s="186"/>
      <c r="O2779" s="53"/>
      <c r="P2779" s="53"/>
      <c r="Q2779" s="53"/>
      <c r="R2779" s="53"/>
      <c r="S2779" s="54"/>
      <c r="T2779" s="8"/>
      <c r="U2779" s="8"/>
      <c r="V2779" s="8"/>
      <c r="W2779" s="8"/>
      <c r="X2779" s="122"/>
      <c r="Y2779" s="135"/>
      <c r="Z2779" s="135"/>
      <c r="AA2779" s="135"/>
      <c r="AB2779" s="135"/>
      <c r="AC2779" s="136"/>
      <c r="AD2779" s="8"/>
      <c r="AE2779" s="8"/>
      <c r="AF2779" s="8"/>
      <c r="AG2779" s="8"/>
      <c r="AH2779" s="122"/>
      <c r="AI2779" s="137"/>
      <c r="AJ2779" s="137"/>
      <c r="AK2779" s="137"/>
      <c r="AL2779" s="137"/>
      <c r="AM2779" s="138"/>
      <c r="AN2779" s="8"/>
      <c r="AO2779" s="8"/>
      <c r="AP2779" s="8"/>
      <c r="AQ2779" s="8"/>
      <c r="AR2779" s="122"/>
      <c r="AS2779" s="139"/>
      <c r="AT2779" s="139"/>
      <c r="AU2779" s="139"/>
      <c r="AV2779" s="139"/>
      <c r="AW2779" s="140"/>
      <c r="AX2779" s="8"/>
      <c r="AY2779" s="8"/>
      <c r="AZ2779" s="8"/>
      <c r="BA2779" s="8"/>
      <c r="BB2779" s="122"/>
      <c r="BC2779" s="141"/>
      <c r="BD2779" s="141"/>
      <c r="BE2779" s="141"/>
      <c r="BF2779" s="141"/>
      <c r="BG2779" s="142"/>
      <c r="BH2779" s="8"/>
      <c r="BI2779" s="8"/>
      <c r="BJ2779" s="8"/>
      <c r="BK2779" s="8"/>
      <c r="BL2779" s="122"/>
      <c r="BM2779" s="143"/>
      <c r="BN2779" s="143"/>
      <c r="BO2779" s="143"/>
      <c r="BP2779" s="143"/>
      <c r="BQ2779" s="144"/>
      <c r="BR2779" s="8"/>
      <c r="BS2779" s="8"/>
      <c r="BT2779" s="8"/>
      <c r="BU2779" s="8"/>
      <c r="BV2779" s="122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18" t="s">
        <v>5</v>
      </c>
      <c r="H2780" s="3">
        <v>2024</v>
      </c>
      <c r="I2780" s="20" t="s">
        <v>286</v>
      </c>
      <c r="J2780" s="185" t="s">
        <v>341</v>
      </c>
      <c r="K2780" s="185" t="s">
        <v>320</v>
      </c>
      <c r="L2780" s="187">
        <f t="shared" si="89"/>
        <v>0</v>
      </c>
      <c r="M2780" s="187">
        <f t="shared" si="90"/>
        <v>0</v>
      </c>
      <c r="N2780" s="186"/>
      <c r="O2780" s="53"/>
      <c r="P2780" s="53"/>
      <c r="Q2780" s="53"/>
      <c r="R2780" s="53"/>
      <c r="S2780" s="54"/>
      <c r="T2780" s="8"/>
      <c r="U2780" s="8"/>
      <c r="V2780" s="8"/>
      <c r="W2780" s="8"/>
      <c r="X2780" s="122"/>
      <c r="Y2780" s="135"/>
      <c r="Z2780" s="135"/>
      <c r="AA2780" s="135"/>
      <c r="AB2780" s="135"/>
      <c r="AC2780" s="136"/>
      <c r="AD2780" s="8"/>
      <c r="AE2780" s="8"/>
      <c r="AF2780" s="8"/>
      <c r="AG2780" s="8"/>
      <c r="AH2780" s="122"/>
      <c r="AI2780" s="137"/>
      <c r="AJ2780" s="137"/>
      <c r="AK2780" s="137"/>
      <c r="AL2780" s="137"/>
      <c r="AM2780" s="138"/>
      <c r="AN2780" s="8"/>
      <c r="AO2780" s="8"/>
      <c r="AP2780" s="8"/>
      <c r="AQ2780" s="8"/>
      <c r="AR2780" s="122"/>
      <c r="AS2780" s="139"/>
      <c r="AT2780" s="139"/>
      <c r="AU2780" s="139"/>
      <c r="AV2780" s="139"/>
      <c r="AW2780" s="140"/>
      <c r="AX2780" s="8"/>
      <c r="AY2780" s="8"/>
      <c r="AZ2780" s="8"/>
      <c r="BA2780" s="8"/>
      <c r="BB2780" s="122"/>
      <c r="BC2780" s="141"/>
      <c r="BD2780" s="141"/>
      <c r="BE2780" s="141"/>
      <c r="BF2780" s="141"/>
      <c r="BG2780" s="142"/>
      <c r="BH2780" s="8"/>
      <c r="BI2780" s="8"/>
      <c r="BJ2780" s="8"/>
      <c r="BK2780" s="8"/>
      <c r="BL2780" s="122"/>
      <c r="BM2780" s="143"/>
      <c r="BN2780" s="143"/>
      <c r="BO2780" s="143"/>
      <c r="BP2780" s="143"/>
      <c r="BQ2780" s="144"/>
      <c r="BR2780" s="8"/>
      <c r="BS2780" s="8"/>
      <c r="BT2780" s="8"/>
      <c r="BU2780" s="8"/>
      <c r="BV2780" s="122"/>
    </row>
    <row r="2781" spans="1:74" ht="28.8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18" t="s">
        <v>5</v>
      </c>
      <c r="H2781" s="3">
        <v>2024</v>
      </c>
      <c r="I2781" s="20" t="s">
        <v>286</v>
      </c>
      <c r="J2781" s="185" t="s">
        <v>342</v>
      </c>
      <c r="K2781" s="185" t="s">
        <v>320</v>
      </c>
      <c r="L2781" s="187">
        <f t="shared" si="89"/>
        <v>0</v>
      </c>
      <c r="M2781" s="187">
        <f t="shared" si="90"/>
        <v>0</v>
      </c>
      <c r="N2781" s="186"/>
      <c r="O2781" s="53"/>
      <c r="P2781" s="53"/>
      <c r="Q2781" s="53"/>
      <c r="R2781" s="53"/>
      <c r="S2781" s="54"/>
      <c r="T2781" s="8"/>
      <c r="U2781" s="8"/>
      <c r="V2781" s="8"/>
      <c r="W2781" s="8"/>
      <c r="X2781" s="122"/>
      <c r="Y2781" s="135"/>
      <c r="Z2781" s="135"/>
      <c r="AA2781" s="135"/>
      <c r="AB2781" s="135"/>
      <c r="AC2781" s="136"/>
      <c r="AD2781" s="8"/>
      <c r="AE2781" s="8"/>
      <c r="AF2781" s="8"/>
      <c r="AG2781" s="8"/>
      <c r="AH2781" s="122"/>
      <c r="AI2781" s="137"/>
      <c r="AJ2781" s="137"/>
      <c r="AK2781" s="137"/>
      <c r="AL2781" s="137"/>
      <c r="AM2781" s="138"/>
      <c r="AN2781" s="8"/>
      <c r="AO2781" s="8"/>
      <c r="AP2781" s="8"/>
      <c r="AQ2781" s="8"/>
      <c r="AR2781" s="122"/>
      <c r="AS2781" s="139"/>
      <c r="AT2781" s="139"/>
      <c r="AU2781" s="139"/>
      <c r="AV2781" s="139"/>
      <c r="AW2781" s="140"/>
      <c r="AX2781" s="8"/>
      <c r="AY2781" s="8"/>
      <c r="AZ2781" s="8"/>
      <c r="BA2781" s="8"/>
      <c r="BB2781" s="122"/>
      <c r="BC2781" s="141"/>
      <c r="BD2781" s="141"/>
      <c r="BE2781" s="141"/>
      <c r="BF2781" s="141"/>
      <c r="BG2781" s="142"/>
      <c r="BH2781" s="8"/>
      <c r="BI2781" s="8"/>
      <c r="BJ2781" s="8"/>
      <c r="BK2781" s="8"/>
      <c r="BL2781" s="122"/>
      <c r="BM2781" s="143"/>
      <c r="BN2781" s="143"/>
      <c r="BO2781" s="143"/>
      <c r="BP2781" s="143"/>
      <c r="BQ2781" s="144"/>
      <c r="BR2781" s="8"/>
      <c r="BS2781" s="8"/>
      <c r="BT2781" s="8"/>
      <c r="BU2781" s="8"/>
      <c r="BV2781" s="122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18" t="s">
        <v>5</v>
      </c>
      <c r="H2782" s="3">
        <v>2024</v>
      </c>
      <c r="I2782" s="20" t="s">
        <v>286</v>
      </c>
      <c r="J2782" s="185" t="s">
        <v>343</v>
      </c>
      <c r="K2782" s="185" t="s">
        <v>339</v>
      </c>
      <c r="L2782" s="187">
        <f t="shared" si="89"/>
        <v>0</v>
      </c>
      <c r="M2782" s="187">
        <f t="shared" si="90"/>
        <v>0</v>
      </c>
      <c r="N2782" s="186"/>
      <c r="O2782" s="53"/>
      <c r="P2782" s="53"/>
      <c r="Q2782" s="53"/>
      <c r="R2782" s="53"/>
      <c r="S2782" s="54"/>
      <c r="T2782" s="8"/>
      <c r="U2782" s="8"/>
      <c r="V2782" s="8"/>
      <c r="W2782" s="8"/>
      <c r="X2782" s="122"/>
      <c r="Y2782" s="135"/>
      <c r="Z2782" s="135"/>
      <c r="AA2782" s="135"/>
      <c r="AB2782" s="135"/>
      <c r="AC2782" s="136"/>
      <c r="AD2782" s="8"/>
      <c r="AE2782" s="8"/>
      <c r="AF2782" s="8"/>
      <c r="AG2782" s="8"/>
      <c r="AH2782" s="122"/>
      <c r="AI2782" s="137"/>
      <c r="AJ2782" s="137"/>
      <c r="AK2782" s="137"/>
      <c r="AL2782" s="137"/>
      <c r="AM2782" s="138"/>
      <c r="AN2782" s="8"/>
      <c r="AO2782" s="8"/>
      <c r="AP2782" s="8"/>
      <c r="AQ2782" s="8"/>
      <c r="AR2782" s="122"/>
      <c r="AS2782" s="139"/>
      <c r="AT2782" s="139"/>
      <c r="AU2782" s="139"/>
      <c r="AV2782" s="139"/>
      <c r="AW2782" s="140"/>
      <c r="AX2782" s="8"/>
      <c r="AY2782" s="8"/>
      <c r="AZ2782" s="8"/>
      <c r="BA2782" s="8"/>
      <c r="BB2782" s="122"/>
      <c r="BC2782" s="141"/>
      <c r="BD2782" s="141"/>
      <c r="BE2782" s="141"/>
      <c r="BF2782" s="141"/>
      <c r="BG2782" s="142"/>
      <c r="BH2782" s="8"/>
      <c r="BI2782" s="8"/>
      <c r="BJ2782" s="8"/>
      <c r="BK2782" s="8"/>
      <c r="BL2782" s="122"/>
      <c r="BM2782" s="143"/>
      <c r="BN2782" s="143"/>
      <c r="BO2782" s="143"/>
      <c r="BP2782" s="143"/>
      <c r="BQ2782" s="144"/>
      <c r="BR2782" s="8"/>
      <c r="BS2782" s="8"/>
      <c r="BT2782" s="8"/>
      <c r="BU2782" s="8"/>
      <c r="BV2782" s="122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18" t="s">
        <v>5</v>
      </c>
      <c r="H2783" s="3">
        <v>2024</v>
      </c>
      <c r="I2783" s="20" t="s">
        <v>288</v>
      </c>
      <c r="J2783" s="185" t="s">
        <v>344</v>
      </c>
      <c r="K2783" s="185" t="s">
        <v>318</v>
      </c>
      <c r="L2783" s="187">
        <f t="shared" si="89"/>
        <v>0</v>
      </c>
      <c r="M2783" s="187">
        <f t="shared" si="90"/>
        <v>0</v>
      </c>
      <c r="N2783" s="186"/>
      <c r="O2783" s="53"/>
      <c r="P2783" s="53"/>
      <c r="Q2783" s="53"/>
      <c r="R2783" s="53"/>
      <c r="S2783" s="54"/>
      <c r="T2783" s="8"/>
      <c r="U2783" s="8"/>
      <c r="V2783" s="8"/>
      <c r="W2783" s="8"/>
      <c r="X2783" s="122"/>
      <c r="Y2783" s="135"/>
      <c r="Z2783" s="135"/>
      <c r="AA2783" s="135"/>
      <c r="AB2783" s="135"/>
      <c r="AC2783" s="136"/>
      <c r="AD2783" s="8"/>
      <c r="AE2783" s="8"/>
      <c r="AF2783" s="8"/>
      <c r="AG2783" s="8"/>
      <c r="AH2783" s="122"/>
      <c r="AI2783" s="137"/>
      <c r="AJ2783" s="137"/>
      <c r="AK2783" s="137"/>
      <c r="AL2783" s="137"/>
      <c r="AM2783" s="138"/>
      <c r="AN2783" s="8"/>
      <c r="AO2783" s="8"/>
      <c r="AP2783" s="8"/>
      <c r="AQ2783" s="8"/>
      <c r="AR2783" s="122"/>
      <c r="AS2783" s="139"/>
      <c r="AT2783" s="139"/>
      <c r="AU2783" s="139"/>
      <c r="AV2783" s="139"/>
      <c r="AW2783" s="140"/>
      <c r="AX2783" s="8"/>
      <c r="AY2783" s="8"/>
      <c r="AZ2783" s="8"/>
      <c r="BA2783" s="8"/>
      <c r="BB2783" s="122"/>
      <c r="BC2783" s="141"/>
      <c r="BD2783" s="141"/>
      <c r="BE2783" s="141"/>
      <c r="BF2783" s="141"/>
      <c r="BG2783" s="142"/>
      <c r="BH2783" s="8"/>
      <c r="BI2783" s="8"/>
      <c r="BJ2783" s="8"/>
      <c r="BK2783" s="8"/>
      <c r="BL2783" s="122"/>
      <c r="BM2783" s="143"/>
      <c r="BN2783" s="143"/>
      <c r="BO2783" s="143"/>
      <c r="BP2783" s="143"/>
      <c r="BQ2783" s="144"/>
      <c r="BR2783" s="8"/>
      <c r="BS2783" s="8"/>
      <c r="BT2783" s="8"/>
      <c r="BU2783" s="8"/>
      <c r="BV2783" s="122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18" t="s">
        <v>5</v>
      </c>
      <c r="H2784" s="3">
        <v>2024</v>
      </c>
      <c r="I2784" s="20" t="s">
        <v>288</v>
      </c>
      <c r="J2784" s="184" t="s">
        <v>351</v>
      </c>
      <c r="K2784" s="184" t="s">
        <v>318</v>
      </c>
      <c r="L2784" s="187">
        <f t="shared" si="89"/>
        <v>0</v>
      </c>
      <c r="M2784" s="187">
        <f t="shared" si="90"/>
        <v>0</v>
      </c>
      <c r="N2784" s="186"/>
      <c r="O2784" s="53"/>
      <c r="P2784" s="53"/>
      <c r="Q2784" s="53"/>
      <c r="R2784" s="53"/>
      <c r="S2784" s="54"/>
      <c r="T2784" s="8"/>
      <c r="U2784" s="8"/>
      <c r="V2784" s="8"/>
      <c r="W2784" s="8"/>
      <c r="X2784" s="122"/>
      <c r="Y2784" s="135"/>
      <c r="Z2784" s="135"/>
      <c r="AA2784" s="135"/>
      <c r="AB2784" s="135"/>
      <c r="AC2784" s="136"/>
      <c r="AD2784" s="8"/>
      <c r="AE2784" s="8"/>
      <c r="AF2784" s="8"/>
      <c r="AG2784" s="8"/>
      <c r="AH2784" s="122"/>
      <c r="AI2784" s="137"/>
      <c r="AJ2784" s="137"/>
      <c r="AK2784" s="137"/>
      <c r="AL2784" s="137"/>
      <c r="AM2784" s="138"/>
      <c r="AN2784" s="8"/>
      <c r="AO2784" s="8"/>
      <c r="AP2784" s="8"/>
      <c r="AQ2784" s="8"/>
      <c r="AR2784" s="122"/>
      <c r="AS2784" s="139"/>
      <c r="AT2784" s="139"/>
      <c r="AU2784" s="139"/>
      <c r="AV2784" s="139"/>
      <c r="AW2784" s="140"/>
      <c r="AX2784" s="8"/>
      <c r="AY2784" s="8"/>
      <c r="AZ2784" s="8"/>
      <c r="BA2784" s="8"/>
      <c r="BB2784" s="122"/>
      <c r="BC2784" s="141"/>
      <c r="BD2784" s="141"/>
      <c r="BE2784" s="141"/>
      <c r="BF2784" s="141"/>
      <c r="BG2784" s="142"/>
      <c r="BH2784" s="8"/>
      <c r="BI2784" s="8"/>
      <c r="BJ2784" s="8"/>
      <c r="BK2784" s="8"/>
      <c r="BL2784" s="122"/>
      <c r="BM2784" s="143"/>
      <c r="BN2784" s="143"/>
      <c r="BO2784" s="143"/>
      <c r="BP2784" s="143"/>
      <c r="BQ2784" s="144"/>
      <c r="BR2784" s="8"/>
      <c r="BS2784" s="8"/>
      <c r="BT2784" s="8"/>
      <c r="BU2784" s="8"/>
      <c r="BV2784" s="122"/>
    </row>
    <row r="2785" spans="1:74" ht="28.8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18" t="s">
        <v>5</v>
      </c>
      <c r="H2785" s="3">
        <v>2024</v>
      </c>
      <c r="I2785" s="20" t="s">
        <v>288</v>
      </c>
      <c r="J2785" s="184" t="s">
        <v>352</v>
      </c>
      <c r="K2785" s="184" t="s">
        <v>321</v>
      </c>
      <c r="L2785" s="187">
        <f t="shared" si="89"/>
        <v>0</v>
      </c>
      <c r="M2785" s="187">
        <f t="shared" si="90"/>
        <v>0</v>
      </c>
      <c r="N2785" s="186"/>
      <c r="O2785" s="33"/>
      <c r="P2785" s="33"/>
      <c r="Q2785" s="33"/>
      <c r="R2785" s="33"/>
      <c r="S2785" s="42"/>
      <c r="T2785" s="2"/>
      <c r="U2785" s="2"/>
      <c r="V2785" s="2"/>
      <c r="W2785" s="2"/>
      <c r="X2785" s="55"/>
      <c r="Y2785" s="62"/>
      <c r="Z2785" s="62"/>
      <c r="AA2785" s="62"/>
      <c r="AB2785" s="62"/>
      <c r="AC2785" s="68"/>
      <c r="AD2785" s="2"/>
      <c r="AE2785" s="2"/>
      <c r="AF2785" s="2"/>
      <c r="AG2785" s="2"/>
      <c r="AH2785" s="55"/>
      <c r="AI2785" s="72"/>
      <c r="AJ2785" s="72"/>
      <c r="AK2785" s="72"/>
      <c r="AL2785" s="72"/>
      <c r="AM2785" s="80"/>
      <c r="AN2785" s="2"/>
      <c r="AO2785" s="2"/>
      <c r="AP2785" s="2"/>
      <c r="AQ2785" s="2"/>
      <c r="AR2785" s="55"/>
      <c r="AS2785" s="85"/>
      <c r="AT2785" s="85"/>
      <c r="AU2785" s="85"/>
      <c r="AV2785" s="85"/>
      <c r="AW2785" s="100"/>
      <c r="AX2785" s="2"/>
      <c r="AY2785" s="2"/>
      <c r="AZ2785" s="2"/>
      <c r="BA2785" s="2"/>
      <c r="BB2785" s="55"/>
      <c r="BC2785" s="105"/>
      <c r="BD2785" s="105"/>
      <c r="BE2785" s="105"/>
      <c r="BF2785" s="105"/>
      <c r="BG2785" s="109"/>
      <c r="BH2785" s="2"/>
      <c r="BI2785" s="2"/>
      <c r="BJ2785" s="2"/>
      <c r="BK2785" s="2"/>
      <c r="BL2785" s="55"/>
      <c r="BM2785" s="48"/>
      <c r="BN2785" s="48"/>
      <c r="BO2785" s="48"/>
      <c r="BP2785" s="48"/>
      <c r="BQ2785" s="117"/>
      <c r="BR2785" s="2"/>
      <c r="BS2785" s="2"/>
      <c r="BT2785" s="2"/>
      <c r="BU2785" s="2"/>
      <c r="BV2785" s="55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18" t="s">
        <v>5</v>
      </c>
      <c r="H2786" s="3">
        <v>2024</v>
      </c>
      <c r="I2786" s="20" t="s">
        <v>288</v>
      </c>
      <c r="J2786" s="184" t="s">
        <v>345</v>
      </c>
      <c r="K2786" s="184" t="s">
        <v>318</v>
      </c>
      <c r="L2786" s="187">
        <f t="shared" si="89"/>
        <v>0</v>
      </c>
      <c r="M2786" s="187">
        <f t="shared" si="90"/>
        <v>0</v>
      </c>
      <c r="N2786" s="186"/>
      <c r="O2786" s="34"/>
      <c r="P2786" s="33"/>
      <c r="Q2786" s="33"/>
      <c r="R2786" s="33"/>
      <c r="S2786" s="42"/>
      <c r="T2786" s="3"/>
      <c r="U2786" s="2"/>
      <c r="V2786" s="2"/>
      <c r="W2786" s="2"/>
      <c r="X2786" s="55"/>
      <c r="Y2786" s="64"/>
      <c r="Z2786" s="62"/>
      <c r="AA2786" s="62"/>
      <c r="AB2786" s="62"/>
      <c r="AC2786" s="68"/>
      <c r="AD2786" s="3"/>
      <c r="AE2786" s="2"/>
      <c r="AF2786" s="2"/>
      <c r="AG2786" s="2"/>
      <c r="AH2786" s="55"/>
      <c r="AI2786" s="73"/>
      <c r="AJ2786" s="72"/>
      <c r="AK2786" s="72"/>
      <c r="AL2786" s="72"/>
      <c r="AM2786" s="80"/>
      <c r="AN2786" s="3"/>
      <c r="AO2786" s="2"/>
      <c r="AP2786" s="2"/>
      <c r="AQ2786" s="2"/>
      <c r="AR2786" s="55"/>
      <c r="AS2786" s="86"/>
      <c r="AT2786" s="85"/>
      <c r="AU2786" s="85"/>
      <c r="AV2786" s="85"/>
      <c r="AW2786" s="100"/>
      <c r="AX2786" s="3"/>
      <c r="AY2786" s="2"/>
      <c r="AZ2786" s="2"/>
      <c r="BA2786" s="2"/>
      <c r="BB2786" s="55"/>
      <c r="BC2786" s="106"/>
      <c r="BD2786" s="105"/>
      <c r="BE2786" s="105"/>
      <c r="BF2786" s="105"/>
      <c r="BG2786" s="109"/>
      <c r="BH2786" s="3"/>
      <c r="BI2786" s="2"/>
      <c r="BJ2786" s="2"/>
      <c r="BK2786" s="2"/>
      <c r="BL2786" s="55"/>
      <c r="BM2786" s="49"/>
      <c r="BN2786" s="48"/>
      <c r="BO2786" s="48"/>
      <c r="BP2786" s="48"/>
      <c r="BQ2786" s="117"/>
      <c r="BR2786" s="3"/>
      <c r="BS2786" s="2"/>
      <c r="BT2786" s="2"/>
      <c r="BU2786" s="2"/>
      <c r="BV2786" s="55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18" t="s">
        <v>5</v>
      </c>
      <c r="H2787" s="3">
        <v>2024</v>
      </c>
      <c r="I2787" s="20" t="s">
        <v>289</v>
      </c>
      <c r="J2787" s="184" t="s">
        <v>268</v>
      </c>
      <c r="K2787" s="184" t="s">
        <v>318</v>
      </c>
      <c r="L2787" s="187">
        <f t="shared" si="89"/>
        <v>0</v>
      </c>
      <c r="M2787" s="187">
        <f t="shared" si="90"/>
        <v>0</v>
      </c>
      <c r="N2787" s="186"/>
      <c r="O2787" s="33"/>
      <c r="P2787" s="33"/>
      <c r="Q2787" s="33"/>
      <c r="R2787" s="33"/>
      <c r="S2787" s="42"/>
      <c r="T2787" s="2"/>
      <c r="U2787" s="2"/>
      <c r="V2787" s="2"/>
      <c r="W2787" s="2"/>
      <c r="X2787" s="55"/>
      <c r="Y2787" s="62"/>
      <c r="Z2787" s="62"/>
      <c r="AA2787" s="62"/>
      <c r="AB2787" s="62"/>
      <c r="AC2787" s="68"/>
      <c r="AD2787" s="2"/>
      <c r="AE2787" s="2"/>
      <c r="AF2787" s="2"/>
      <c r="AG2787" s="2"/>
      <c r="AH2787" s="55"/>
      <c r="AI2787" s="72"/>
      <c r="AJ2787" s="72"/>
      <c r="AK2787" s="72"/>
      <c r="AL2787" s="72"/>
      <c r="AM2787" s="80"/>
      <c r="AN2787" s="2"/>
      <c r="AO2787" s="2"/>
      <c r="AP2787" s="2"/>
      <c r="AQ2787" s="2"/>
      <c r="AR2787" s="55"/>
      <c r="AS2787" s="85"/>
      <c r="AT2787" s="85"/>
      <c r="AU2787" s="85"/>
      <c r="AV2787" s="85"/>
      <c r="AW2787" s="100"/>
      <c r="AX2787" s="2"/>
      <c r="AY2787" s="2"/>
      <c r="AZ2787" s="2"/>
      <c r="BA2787" s="2"/>
      <c r="BB2787" s="55"/>
      <c r="BC2787" s="105"/>
      <c r="BD2787" s="105"/>
      <c r="BE2787" s="105"/>
      <c r="BF2787" s="105"/>
      <c r="BG2787" s="109"/>
      <c r="BH2787" s="2"/>
      <c r="BI2787" s="2"/>
      <c r="BJ2787" s="2"/>
      <c r="BK2787" s="2"/>
      <c r="BL2787" s="55"/>
      <c r="BM2787" s="48"/>
      <c r="BN2787" s="48"/>
      <c r="BO2787" s="48"/>
      <c r="BP2787" s="48"/>
      <c r="BQ2787" s="117"/>
      <c r="BR2787" s="2"/>
      <c r="BS2787" s="2"/>
      <c r="BT2787" s="2"/>
      <c r="BU2787" s="2"/>
      <c r="BV2787" s="55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18" t="s">
        <v>5</v>
      </c>
      <c r="H2788" s="3">
        <v>2024</v>
      </c>
      <c r="I2788" s="20" t="s">
        <v>289</v>
      </c>
      <c r="J2788" s="184" t="s">
        <v>292</v>
      </c>
      <c r="K2788" s="184" t="s">
        <v>318</v>
      </c>
      <c r="L2788" s="187">
        <f t="shared" si="89"/>
        <v>0</v>
      </c>
      <c r="M2788" s="187">
        <f t="shared" si="90"/>
        <v>0</v>
      </c>
      <c r="N2788" s="186"/>
      <c r="O2788" s="33"/>
      <c r="P2788" s="33"/>
      <c r="Q2788" s="33"/>
      <c r="R2788" s="33"/>
      <c r="S2788" s="42"/>
      <c r="T2788" s="2"/>
      <c r="U2788" s="2"/>
      <c r="V2788" s="2"/>
      <c r="W2788" s="2"/>
      <c r="X2788" s="55"/>
      <c r="Y2788" s="62"/>
      <c r="Z2788" s="62"/>
      <c r="AA2788" s="62"/>
      <c r="AB2788" s="62"/>
      <c r="AC2788" s="68"/>
      <c r="AD2788" s="2"/>
      <c r="AE2788" s="2"/>
      <c r="AF2788" s="2"/>
      <c r="AG2788" s="2"/>
      <c r="AH2788" s="55"/>
      <c r="AI2788" s="72"/>
      <c r="AJ2788" s="72"/>
      <c r="AK2788" s="72"/>
      <c r="AL2788" s="72"/>
      <c r="AM2788" s="80"/>
      <c r="AN2788" s="2"/>
      <c r="AO2788" s="2"/>
      <c r="AP2788" s="2"/>
      <c r="AQ2788" s="2"/>
      <c r="AR2788" s="55"/>
      <c r="AS2788" s="85"/>
      <c r="AT2788" s="85"/>
      <c r="AU2788" s="85"/>
      <c r="AV2788" s="85"/>
      <c r="AW2788" s="100"/>
      <c r="AX2788" s="2"/>
      <c r="AY2788" s="2"/>
      <c r="AZ2788" s="2"/>
      <c r="BA2788" s="2"/>
      <c r="BB2788" s="55"/>
      <c r="BC2788" s="105"/>
      <c r="BD2788" s="105"/>
      <c r="BE2788" s="105"/>
      <c r="BF2788" s="105"/>
      <c r="BG2788" s="109"/>
      <c r="BH2788" s="2"/>
      <c r="BI2788" s="2"/>
      <c r="BJ2788" s="2"/>
      <c r="BK2788" s="2"/>
      <c r="BL2788" s="55"/>
      <c r="BM2788" s="48"/>
      <c r="BN2788" s="48"/>
      <c r="BO2788" s="48"/>
      <c r="BP2788" s="48"/>
      <c r="BQ2788" s="117"/>
      <c r="BR2788" s="2"/>
      <c r="BS2788" s="2"/>
      <c r="BT2788" s="2"/>
      <c r="BU2788" s="2"/>
      <c r="BV2788" s="55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18" t="s">
        <v>5</v>
      </c>
      <c r="H2789" s="3">
        <v>2024</v>
      </c>
      <c r="I2789" s="20" t="s">
        <v>285</v>
      </c>
      <c r="J2789" s="184" t="s">
        <v>293</v>
      </c>
      <c r="K2789" s="184" t="s">
        <v>318</v>
      </c>
      <c r="L2789" s="187">
        <f t="shared" si="89"/>
        <v>0</v>
      </c>
      <c r="M2789" s="187">
        <f t="shared" si="90"/>
        <v>0</v>
      </c>
      <c r="N2789" s="186"/>
      <c r="O2789" s="33"/>
      <c r="P2789" s="33"/>
      <c r="Q2789" s="33"/>
      <c r="R2789" s="34"/>
      <c r="S2789" s="41"/>
      <c r="T2789" s="2"/>
      <c r="U2789" s="2"/>
      <c r="V2789" s="2"/>
      <c r="W2789" s="3"/>
      <c r="X2789" s="56"/>
      <c r="Y2789" s="62"/>
      <c r="Z2789" s="62"/>
      <c r="AA2789" s="62"/>
      <c r="AB2789" s="64"/>
      <c r="AC2789" s="69"/>
      <c r="AD2789" s="2"/>
      <c r="AE2789" s="2"/>
      <c r="AF2789" s="2"/>
      <c r="AG2789" s="3"/>
      <c r="AH2789" s="56"/>
      <c r="AI2789" s="72"/>
      <c r="AJ2789" s="72"/>
      <c r="AK2789" s="72"/>
      <c r="AL2789" s="73"/>
      <c r="AM2789" s="81"/>
      <c r="AN2789" s="2"/>
      <c r="AO2789" s="2"/>
      <c r="AP2789" s="2"/>
      <c r="AQ2789" s="3"/>
      <c r="AR2789" s="56"/>
      <c r="AS2789" s="85"/>
      <c r="AT2789" s="85"/>
      <c r="AU2789" s="85"/>
      <c r="AV2789" s="86"/>
      <c r="AW2789" s="101"/>
      <c r="AX2789" s="2"/>
      <c r="AY2789" s="2"/>
      <c r="AZ2789" s="2"/>
      <c r="BA2789" s="3"/>
      <c r="BB2789" s="56"/>
      <c r="BC2789" s="105"/>
      <c r="BD2789" s="105"/>
      <c r="BE2789" s="105"/>
      <c r="BF2789" s="106"/>
      <c r="BG2789" s="110"/>
      <c r="BH2789" s="2"/>
      <c r="BI2789" s="2"/>
      <c r="BJ2789" s="2"/>
      <c r="BK2789" s="3"/>
      <c r="BL2789" s="56"/>
      <c r="BM2789" s="48"/>
      <c r="BN2789" s="48"/>
      <c r="BO2789" s="48"/>
      <c r="BP2789" s="49"/>
      <c r="BQ2789" s="118"/>
      <c r="BR2789" s="2"/>
      <c r="BS2789" s="2"/>
      <c r="BT2789" s="2"/>
      <c r="BU2789" s="3"/>
      <c r="BV2789" s="56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18" t="s">
        <v>5</v>
      </c>
      <c r="H2790" s="3">
        <v>2024</v>
      </c>
      <c r="I2790" s="20" t="s">
        <v>287</v>
      </c>
      <c r="J2790" s="184" t="s">
        <v>269</v>
      </c>
      <c r="K2790" s="184" t="s">
        <v>320</v>
      </c>
      <c r="L2790" s="187">
        <f t="shared" si="89"/>
        <v>3</v>
      </c>
      <c r="M2790" s="187">
        <f t="shared" si="90"/>
        <v>3.9060000000000001</v>
      </c>
      <c r="N2790" s="186"/>
      <c r="O2790" s="33"/>
      <c r="P2790" s="33"/>
      <c r="Q2790" s="33"/>
      <c r="R2790" s="33"/>
      <c r="S2790" s="42"/>
      <c r="T2790" s="2"/>
      <c r="U2790" s="2"/>
      <c r="V2790" s="2"/>
      <c r="W2790" s="2"/>
      <c r="X2790" s="55"/>
      <c r="Y2790" s="62"/>
      <c r="Z2790" s="62"/>
      <c r="AA2790" s="62"/>
      <c r="AB2790" s="64"/>
      <c r="AC2790" s="68"/>
      <c r="AD2790" s="2"/>
      <c r="AE2790" s="2"/>
      <c r="AF2790" s="2"/>
      <c r="AG2790" s="2">
        <v>3</v>
      </c>
      <c r="AH2790" s="55">
        <v>3.9060000000000001</v>
      </c>
      <c r="AI2790" s="72"/>
      <c r="AJ2790" s="72"/>
      <c r="AK2790" s="72"/>
      <c r="AL2790" s="72"/>
      <c r="AM2790" s="80"/>
      <c r="AN2790" s="2"/>
      <c r="AO2790" s="2"/>
      <c r="AP2790" s="2"/>
      <c r="AQ2790" s="2"/>
      <c r="AR2790" s="55"/>
      <c r="AS2790" s="85"/>
      <c r="AT2790" s="85"/>
      <c r="AU2790" s="85"/>
      <c r="AV2790" s="85"/>
      <c r="AW2790" s="100"/>
      <c r="AX2790" s="2"/>
      <c r="AY2790" s="2"/>
      <c r="AZ2790" s="2"/>
      <c r="BA2790" s="2"/>
      <c r="BB2790" s="55"/>
      <c r="BC2790" s="105"/>
      <c r="BD2790" s="105"/>
      <c r="BE2790" s="105"/>
      <c r="BF2790" s="105"/>
      <c r="BG2790" s="109"/>
      <c r="BH2790" s="2"/>
      <c r="BI2790" s="2"/>
      <c r="BJ2790" s="2"/>
      <c r="BK2790" s="2"/>
      <c r="BL2790" s="55"/>
      <c r="BM2790" s="48"/>
      <c r="BN2790" s="48"/>
      <c r="BO2790" s="48"/>
      <c r="BP2790" s="48"/>
      <c r="BQ2790" s="117"/>
      <c r="BR2790" s="2"/>
      <c r="BS2790" s="2"/>
      <c r="BT2790" s="2"/>
      <c r="BU2790" s="2"/>
      <c r="BV2790" s="55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18" t="s">
        <v>5</v>
      </c>
      <c r="H2791" s="3">
        <v>2024</v>
      </c>
      <c r="I2791" s="20" t="s">
        <v>287</v>
      </c>
      <c r="J2791" s="184" t="s">
        <v>270</v>
      </c>
      <c r="K2791" s="184" t="s">
        <v>320</v>
      </c>
      <c r="L2791" s="187">
        <f t="shared" si="89"/>
        <v>0</v>
      </c>
      <c r="M2791" s="187">
        <f t="shared" si="90"/>
        <v>0</v>
      </c>
      <c r="N2791" s="186"/>
      <c r="O2791" s="33"/>
      <c r="P2791" s="33"/>
      <c r="Q2791" s="33"/>
      <c r="R2791" s="33"/>
      <c r="S2791" s="42"/>
      <c r="T2791" s="2"/>
      <c r="U2791" s="2"/>
      <c r="V2791" s="2"/>
      <c r="W2791" s="2"/>
      <c r="X2791" s="55"/>
      <c r="Y2791" s="62"/>
      <c r="Z2791" s="62"/>
      <c r="AA2791" s="62"/>
      <c r="AB2791" s="62"/>
      <c r="AC2791" s="68"/>
      <c r="AD2791" s="2"/>
      <c r="AE2791" s="2"/>
      <c r="AF2791" s="2"/>
      <c r="AG2791" s="2"/>
      <c r="AH2791" s="55"/>
      <c r="AI2791" s="72"/>
      <c r="AJ2791" s="72"/>
      <c r="AK2791" s="72"/>
      <c r="AL2791" s="72"/>
      <c r="AM2791" s="80"/>
      <c r="AN2791" s="2"/>
      <c r="AO2791" s="2"/>
      <c r="AP2791" s="2"/>
      <c r="AQ2791" s="2"/>
      <c r="AR2791" s="55"/>
      <c r="AS2791" s="85"/>
      <c r="AT2791" s="85"/>
      <c r="AU2791" s="85"/>
      <c r="AV2791" s="85"/>
      <c r="AW2791" s="100"/>
      <c r="AX2791" s="2"/>
      <c r="AY2791" s="2"/>
      <c r="AZ2791" s="2"/>
      <c r="BA2791" s="2"/>
      <c r="BB2791" s="55"/>
      <c r="BC2791" s="105"/>
      <c r="BD2791" s="105"/>
      <c r="BE2791" s="105"/>
      <c r="BF2791" s="105"/>
      <c r="BG2791" s="109"/>
      <c r="BH2791" s="2"/>
      <c r="BI2791" s="2"/>
      <c r="BJ2791" s="2"/>
      <c r="BK2791" s="2"/>
      <c r="BL2791" s="55"/>
      <c r="BM2791" s="48"/>
      <c r="BN2791" s="48"/>
      <c r="BO2791" s="48"/>
      <c r="BP2791" s="48"/>
      <c r="BQ2791" s="117"/>
      <c r="BR2791" s="2"/>
      <c r="BS2791" s="2"/>
      <c r="BT2791" s="2"/>
      <c r="BU2791" s="2"/>
      <c r="BV2791" s="55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18" t="s">
        <v>5</v>
      </c>
      <c r="H2792" s="3">
        <v>2024</v>
      </c>
      <c r="I2792" s="20" t="s">
        <v>290</v>
      </c>
      <c r="J2792" s="184" t="s">
        <v>271</v>
      </c>
      <c r="K2792" s="184" t="s">
        <v>321</v>
      </c>
      <c r="L2792" s="187">
        <f t="shared" si="89"/>
        <v>0</v>
      </c>
      <c r="M2792" s="187">
        <f t="shared" si="90"/>
        <v>0</v>
      </c>
      <c r="N2792" s="186"/>
      <c r="O2792" s="33"/>
      <c r="P2792" s="33"/>
      <c r="Q2792" s="33"/>
      <c r="R2792" s="33"/>
      <c r="S2792" s="42"/>
      <c r="T2792" s="2"/>
      <c r="U2792" s="2"/>
      <c r="V2792" s="2"/>
      <c r="W2792" s="2"/>
      <c r="X2792" s="55"/>
      <c r="Y2792" s="62"/>
      <c r="Z2792" s="62"/>
      <c r="AA2792" s="62"/>
      <c r="AB2792" s="62"/>
      <c r="AC2792" s="68"/>
      <c r="AD2792" s="2"/>
      <c r="AE2792" s="2"/>
      <c r="AF2792" s="2"/>
      <c r="AG2792" s="2"/>
      <c r="AH2792" s="55"/>
      <c r="AI2792" s="72"/>
      <c r="AJ2792" s="72"/>
      <c r="AK2792" s="72"/>
      <c r="AL2792" s="72"/>
      <c r="AM2792" s="80"/>
      <c r="AN2792" s="2"/>
      <c r="AO2792" s="2"/>
      <c r="AP2792" s="2"/>
      <c r="AQ2792" s="2"/>
      <c r="AR2792" s="55"/>
      <c r="AS2792" s="85"/>
      <c r="AT2792" s="85"/>
      <c r="AU2792" s="85"/>
      <c r="AV2792" s="85"/>
      <c r="AW2792" s="100"/>
      <c r="AX2792" s="2"/>
      <c r="AY2792" s="2"/>
      <c r="AZ2792" s="2"/>
      <c r="BA2792" s="2"/>
      <c r="BB2792" s="55"/>
      <c r="BC2792" s="105"/>
      <c r="BD2792" s="105"/>
      <c r="BE2792" s="105"/>
      <c r="BF2792" s="105"/>
      <c r="BG2792" s="109"/>
      <c r="BH2792" s="2"/>
      <c r="BI2792" s="2"/>
      <c r="BJ2792" s="2"/>
      <c r="BK2792" s="2"/>
      <c r="BL2792" s="55"/>
      <c r="BM2792" s="48"/>
      <c r="BN2792" s="48"/>
      <c r="BO2792" s="48"/>
      <c r="BP2792" s="48"/>
      <c r="BQ2792" s="117"/>
      <c r="BR2792" s="2"/>
      <c r="BS2792" s="2"/>
      <c r="BT2792" s="2"/>
      <c r="BU2792" s="2"/>
      <c r="BV2792" s="55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18" t="s">
        <v>5</v>
      </c>
      <c r="H2793" s="3">
        <v>2024</v>
      </c>
      <c r="I2793" s="20" t="s">
        <v>284</v>
      </c>
      <c r="J2793" s="184" t="s">
        <v>294</v>
      </c>
      <c r="K2793" s="184" t="s">
        <v>320</v>
      </c>
      <c r="L2793" s="187">
        <f t="shared" si="89"/>
        <v>0</v>
      </c>
      <c r="M2793" s="187">
        <f t="shared" si="90"/>
        <v>0</v>
      </c>
      <c r="N2793" s="186"/>
      <c r="O2793" s="33"/>
      <c r="P2793" s="33"/>
      <c r="Q2793" s="33"/>
      <c r="R2793" s="33"/>
      <c r="S2793" s="42"/>
      <c r="T2793" s="2"/>
      <c r="U2793" s="2"/>
      <c r="V2793" s="2"/>
      <c r="W2793" s="2"/>
      <c r="X2793" s="55"/>
      <c r="Y2793" s="62"/>
      <c r="Z2793" s="62"/>
      <c r="AA2793" s="62"/>
      <c r="AB2793" s="62"/>
      <c r="AC2793" s="68"/>
      <c r="AD2793" s="2"/>
      <c r="AE2793" s="2"/>
      <c r="AF2793" s="2"/>
      <c r="AG2793" s="2"/>
      <c r="AH2793" s="55"/>
      <c r="AI2793" s="72"/>
      <c r="AJ2793" s="72"/>
      <c r="AK2793" s="72"/>
      <c r="AL2793" s="72"/>
      <c r="AM2793" s="80"/>
      <c r="AN2793" s="2"/>
      <c r="AO2793" s="2"/>
      <c r="AP2793" s="2"/>
      <c r="AQ2793" s="2"/>
      <c r="AR2793" s="55"/>
      <c r="AS2793" s="85"/>
      <c r="AT2793" s="85"/>
      <c r="AU2793" s="85"/>
      <c r="AV2793" s="85"/>
      <c r="AW2793" s="100"/>
      <c r="AX2793" s="2"/>
      <c r="AY2793" s="2"/>
      <c r="AZ2793" s="2"/>
      <c r="BA2793" s="2"/>
      <c r="BB2793" s="55"/>
      <c r="BC2793" s="105"/>
      <c r="BD2793" s="105"/>
      <c r="BE2793" s="105"/>
      <c r="BF2793" s="105"/>
      <c r="BG2793" s="109"/>
      <c r="BH2793" s="2"/>
      <c r="BI2793" s="2"/>
      <c r="BJ2793" s="2"/>
      <c r="BK2793" s="2"/>
      <c r="BL2793" s="55"/>
      <c r="BM2793" s="48"/>
      <c r="BN2793" s="48"/>
      <c r="BO2793" s="48"/>
      <c r="BP2793" s="48"/>
      <c r="BQ2793" s="117"/>
      <c r="BR2793" s="2"/>
      <c r="BS2793" s="2"/>
      <c r="BT2793" s="2"/>
      <c r="BU2793" s="2"/>
      <c r="BV2793" s="55"/>
    </row>
    <row r="2794" spans="1:74" ht="28.8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18" t="s">
        <v>5</v>
      </c>
      <c r="H2794" s="3">
        <v>2024</v>
      </c>
      <c r="I2794" s="20" t="s">
        <v>284</v>
      </c>
      <c r="J2794" s="184" t="s">
        <v>346</v>
      </c>
      <c r="K2794" s="184" t="s">
        <v>320</v>
      </c>
      <c r="L2794" s="187">
        <f t="shared" si="89"/>
        <v>0</v>
      </c>
      <c r="M2794" s="187">
        <f t="shared" si="90"/>
        <v>0</v>
      </c>
      <c r="N2794" s="186"/>
      <c r="O2794" s="33"/>
      <c r="P2794" s="33"/>
      <c r="Q2794" s="33"/>
      <c r="R2794" s="33"/>
      <c r="S2794" s="42"/>
      <c r="T2794" s="2"/>
      <c r="U2794" s="2"/>
      <c r="V2794" s="2"/>
      <c r="W2794" s="2"/>
      <c r="X2794" s="55"/>
      <c r="Y2794" s="62"/>
      <c r="Z2794" s="62"/>
      <c r="AA2794" s="62"/>
      <c r="AB2794" s="62"/>
      <c r="AC2794" s="68"/>
      <c r="AD2794" s="2"/>
      <c r="AE2794" s="2"/>
      <c r="AF2794" s="2"/>
      <c r="AG2794" s="2"/>
      <c r="AH2794" s="55"/>
      <c r="AI2794" s="72"/>
      <c r="AJ2794" s="72"/>
      <c r="AK2794" s="72"/>
      <c r="AL2794" s="72"/>
      <c r="AM2794" s="80"/>
      <c r="AN2794" s="2"/>
      <c r="AO2794" s="2"/>
      <c r="AP2794" s="2"/>
      <c r="AQ2794" s="2"/>
      <c r="AR2794" s="55"/>
      <c r="AS2794" s="85"/>
      <c r="AT2794" s="85"/>
      <c r="AU2794" s="85"/>
      <c r="AV2794" s="85"/>
      <c r="AW2794" s="100"/>
      <c r="AX2794" s="2"/>
      <c r="AY2794" s="2"/>
      <c r="AZ2794" s="2"/>
      <c r="BA2794" s="2"/>
      <c r="BB2794" s="55"/>
      <c r="BC2794" s="105"/>
      <c r="BD2794" s="105"/>
      <c r="BE2794" s="105"/>
      <c r="BF2794" s="105"/>
      <c r="BG2794" s="109"/>
      <c r="BH2794" s="2"/>
      <c r="BI2794" s="2"/>
      <c r="BJ2794" s="2"/>
      <c r="BK2794" s="2"/>
      <c r="BL2794" s="55"/>
      <c r="BM2794" s="48"/>
      <c r="BN2794" s="48"/>
      <c r="BO2794" s="48"/>
      <c r="BP2794" s="48"/>
      <c r="BQ2794" s="117"/>
      <c r="BR2794" s="2"/>
      <c r="BS2794" s="2"/>
      <c r="BT2794" s="2"/>
      <c r="BU2794" s="2"/>
      <c r="BV2794" s="55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18" t="s">
        <v>5</v>
      </c>
      <c r="H2795" s="3">
        <v>2024</v>
      </c>
      <c r="I2795" s="20" t="s">
        <v>284</v>
      </c>
      <c r="J2795" s="184" t="s">
        <v>295</v>
      </c>
      <c r="K2795" s="184" t="s">
        <v>320</v>
      </c>
      <c r="L2795" s="187">
        <f t="shared" si="89"/>
        <v>0</v>
      </c>
      <c r="M2795" s="187">
        <f t="shared" si="90"/>
        <v>0</v>
      </c>
      <c r="N2795" s="186"/>
      <c r="O2795" s="33"/>
      <c r="P2795" s="33"/>
      <c r="Q2795" s="33"/>
      <c r="R2795" s="33"/>
      <c r="S2795" s="42"/>
      <c r="T2795" s="2"/>
      <c r="U2795" s="2"/>
      <c r="V2795" s="2"/>
      <c r="W2795" s="2"/>
      <c r="X2795" s="55"/>
      <c r="Y2795" s="62"/>
      <c r="Z2795" s="62"/>
      <c r="AA2795" s="62"/>
      <c r="AB2795" s="62"/>
      <c r="AC2795" s="68"/>
      <c r="AD2795" s="2"/>
      <c r="AE2795" s="2"/>
      <c r="AF2795" s="2"/>
      <c r="AG2795" s="2"/>
      <c r="AH2795" s="55"/>
      <c r="AI2795" s="72"/>
      <c r="AJ2795" s="72"/>
      <c r="AK2795" s="72"/>
      <c r="AL2795" s="72"/>
      <c r="AM2795" s="80"/>
      <c r="AN2795" s="2"/>
      <c r="AO2795" s="2"/>
      <c r="AP2795" s="2"/>
      <c r="AQ2795" s="2"/>
      <c r="AR2795" s="55"/>
      <c r="AS2795" s="85"/>
      <c r="AT2795" s="85"/>
      <c r="AU2795" s="85"/>
      <c r="AV2795" s="85"/>
      <c r="AW2795" s="100"/>
      <c r="AX2795" s="2"/>
      <c r="AY2795" s="2"/>
      <c r="AZ2795" s="2"/>
      <c r="BA2795" s="2"/>
      <c r="BB2795" s="55"/>
      <c r="BC2795" s="105"/>
      <c r="BD2795" s="105"/>
      <c r="BE2795" s="105"/>
      <c r="BF2795" s="105"/>
      <c r="BG2795" s="109"/>
      <c r="BH2795" s="2"/>
      <c r="BI2795" s="2"/>
      <c r="BJ2795" s="2"/>
      <c r="BK2795" s="2"/>
      <c r="BL2795" s="55"/>
      <c r="BM2795" s="48"/>
      <c r="BN2795" s="48"/>
      <c r="BO2795" s="48"/>
      <c r="BP2795" s="48"/>
      <c r="BQ2795" s="117"/>
      <c r="BR2795" s="2"/>
      <c r="BS2795" s="2"/>
      <c r="BT2795" s="2"/>
      <c r="BU2795" s="2"/>
      <c r="BV2795" s="55"/>
    </row>
    <row r="2796" spans="1:74" ht="28.8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18" t="s">
        <v>5</v>
      </c>
      <c r="H2796" s="3">
        <v>2024</v>
      </c>
      <c r="I2796" s="20" t="s">
        <v>290</v>
      </c>
      <c r="J2796" s="184" t="s">
        <v>299</v>
      </c>
      <c r="K2796" s="184" t="s">
        <v>318</v>
      </c>
      <c r="L2796" s="187">
        <f t="shared" si="89"/>
        <v>0</v>
      </c>
      <c r="M2796" s="187">
        <f t="shared" si="90"/>
        <v>0</v>
      </c>
      <c r="N2796" s="186"/>
      <c r="O2796" s="33"/>
      <c r="P2796" s="33"/>
      <c r="Q2796" s="33"/>
      <c r="R2796" s="33"/>
      <c r="S2796" s="42"/>
      <c r="T2796" s="2"/>
      <c r="U2796" s="2"/>
      <c r="V2796" s="2"/>
      <c r="W2796" s="2"/>
      <c r="X2796" s="55"/>
      <c r="Y2796" s="62"/>
      <c r="Z2796" s="62"/>
      <c r="AA2796" s="62"/>
      <c r="AB2796" s="62"/>
      <c r="AC2796" s="68"/>
      <c r="AD2796" s="2"/>
      <c r="AE2796" s="2"/>
      <c r="AF2796" s="2"/>
      <c r="AG2796" s="2"/>
      <c r="AH2796" s="55"/>
      <c r="AI2796" s="72"/>
      <c r="AJ2796" s="72"/>
      <c r="AK2796" s="72"/>
      <c r="AL2796" s="72"/>
      <c r="AM2796" s="80"/>
      <c r="AN2796" s="2"/>
      <c r="AO2796" s="2"/>
      <c r="AP2796" s="2"/>
      <c r="AQ2796" s="2"/>
      <c r="AR2796" s="55"/>
      <c r="AS2796" s="85"/>
      <c r="AT2796" s="85"/>
      <c r="AU2796" s="85"/>
      <c r="AV2796" s="85"/>
      <c r="AW2796" s="100"/>
      <c r="AX2796" s="2"/>
      <c r="AY2796" s="2"/>
      <c r="AZ2796" s="2"/>
      <c r="BA2796" s="2"/>
      <c r="BB2796" s="55"/>
      <c r="BC2796" s="105"/>
      <c r="BD2796" s="105"/>
      <c r="BE2796" s="105"/>
      <c r="BF2796" s="105"/>
      <c r="BG2796" s="109"/>
      <c r="BH2796" s="2"/>
      <c r="BI2796" s="2"/>
      <c r="BJ2796" s="2"/>
      <c r="BK2796" s="2"/>
      <c r="BL2796" s="55"/>
      <c r="BM2796" s="48"/>
      <c r="BN2796" s="48"/>
      <c r="BO2796" s="48"/>
      <c r="BP2796" s="48"/>
      <c r="BQ2796" s="117"/>
      <c r="BR2796" s="2"/>
      <c r="BS2796" s="2"/>
      <c r="BT2796" s="2"/>
      <c r="BU2796" s="2"/>
      <c r="BV2796" s="55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18" t="s">
        <v>5</v>
      </c>
      <c r="H2797" s="3">
        <v>2024</v>
      </c>
      <c r="I2797" s="20" t="s">
        <v>315</v>
      </c>
      <c r="J2797" s="184" t="s">
        <v>347</v>
      </c>
      <c r="K2797" s="184" t="s">
        <v>320</v>
      </c>
      <c r="L2797" s="187">
        <f t="shared" si="89"/>
        <v>0</v>
      </c>
      <c r="M2797" s="187">
        <f t="shared" si="90"/>
        <v>0</v>
      </c>
      <c r="N2797" s="186"/>
      <c r="O2797" s="33"/>
      <c r="P2797" s="33"/>
      <c r="Q2797" s="33"/>
      <c r="R2797" s="33"/>
      <c r="S2797" s="42"/>
      <c r="T2797" s="2"/>
      <c r="U2797" s="2"/>
      <c r="V2797" s="2"/>
      <c r="W2797" s="2"/>
      <c r="X2797" s="55"/>
      <c r="Y2797" s="62"/>
      <c r="Z2797" s="62"/>
      <c r="AA2797" s="62"/>
      <c r="AB2797" s="62"/>
      <c r="AC2797" s="68"/>
      <c r="AD2797" s="2"/>
      <c r="AE2797" s="2"/>
      <c r="AF2797" s="2"/>
      <c r="AG2797" s="2"/>
      <c r="AH2797" s="55"/>
      <c r="AI2797" s="72"/>
      <c r="AJ2797" s="72"/>
      <c r="AK2797" s="72"/>
      <c r="AL2797" s="72"/>
      <c r="AM2797" s="80"/>
      <c r="AN2797" s="2"/>
      <c r="AO2797" s="2"/>
      <c r="AP2797" s="2"/>
      <c r="AQ2797" s="2"/>
      <c r="AR2797" s="55"/>
      <c r="AS2797" s="85"/>
      <c r="AT2797" s="85"/>
      <c r="AU2797" s="85"/>
      <c r="AV2797" s="85"/>
      <c r="AW2797" s="100"/>
      <c r="AX2797" s="2"/>
      <c r="AY2797" s="2"/>
      <c r="AZ2797" s="2"/>
      <c r="BA2797" s="2"/>
      <c r="BB2797" s="55"/>
      <c r="BC2797" s="105"/>
      <c r="BD2797" s="105"/>
      <c r="BE2797" s="105"/>
      <c r="BF2797" s="105"/>
      <c r="BG2797" s="109"/>
      <c r="BH2797" s="2"/>
      <c r="BI2797" s="2"/>
      <c r="BJ2797" s="2"/>
      <c r="BK2797" s="2"/>
      <c r="BL2797" s="55"/>
      <c r="BM2797" s="48"/>
      <c r="BN2797" s="48"/>
      <c r="BO2797" s="48"/>
      <c r="BP2797" s="48"/>
      <c r="BQ2797" s="117"/>
      <c r="BR2797" s="2"/>
      <c r="BS2797" s="2"/>
      <c r="BT2797" s="2"/>
      <c r="BU2797" s="2"/>
      <c r="BV2797" s="55"/>
    </row>
    <row r="2798" spans="1:74" ht="28.8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18" t="s">
        <v>5</v>
      </c>
      <c r="H2798" s="3">
        <v>2024</v>
      </c>
      <c r="I2798" s="20" t="s">
        <v>315</v>
      </c>
      <c r="J2798" s="184" t="s">
        <v>296</v>
      </c>
      <c r="K2798" s="184" t="s">
        <v>321</v>
      </c>
      <c r="L2798" s="187">
        <f t="shared" si="89"/>
        <v>0</v>
      </c>
      <c r="M2798" s="187">
        <f t="shared" si="90"/>
        <v>0</v>
      </c>
      <c r="N2798" s="186"/>
      <c r="O2798" s="33"/>
      <c r="P2798" s="33"/>
      <c r="Q2798" s="33"/>
      <c r="R2798" s="33"/>
      <c r="S2798" s="42"/>
      <c r="T2798" s="2"/>
      <c r="U2798" s="2"/>
      <c r="V2798" s="2"/>
      <c r="W2798" s="2"/>
      <c r="X2798" s="55"/>
      <c r="Y2798" s="62"/>
      <c r="Z2798" s="62"/>
      <c r="AA2798" s="62"/>
      <c r="AB2798" s="62"/>
      <c r="AC2798" s="68"/>
      <c r="AD2798" s="2"/>
      <c r="AE2798" s="2"/>
      <c r="AF2798" s="2"/>
      <c r="AG2798" s="2"/>
      <c r="AH2798" s="55"/>
      <c r="AI2798" s="72"/>
      <c r="AJ2798" s="72"/>
      <c r="AK2798" s="72"/>
      <c r="AL2798" s="72"/>
      <c r="AM2798" s="80"/>
      <c r="AN2798" s="2"/>
      <c r="AO2798" s="2"/>
      <c r="AP2798" s="2"/>
      <c r="AQ2798" s="2"/>
      <c r="AR2798" s="55"/>
      <c r="AS2798" s="85"/>
      <c r="AT2798" s="85"/>
      <c r="AU2798" s="85"/>
      <c r="AV2798" s="85"/>
      <c r="AW2798" s="100"/>
      <c r="AX2798" s="2"/>
      <c r="AY2798" s="2"/>
      <c r="AZ2798" s="2"/>
      <c r="BA2798" s="2"/>
      <c r="BB2798" s="55"/>
      <c r="BC2798" s="105"/>
      <c r="BD2798" s="105"/>
      <c r="BE2798" s="105"/>
      <c r="BF2798" s="105"/>
      <c r="BG2798" s="109"/>
      <c r="BH2798" s="2"/>
      <c r="BI2798" s="2"/>
      <c r="BJ2798" s="2"/>
      <c r="BK2798" s="2"/>
      <c r="BL2798" s="55"/>
      <c r="BM2798" s="48"/>
      <c r="BN2798" s="48"/>
      <c r="BO2798" s="48"/>
      <c r="BP2798" s="48"/>
      <c r="BQ2798" s="117"/>
      <c r="BR2798" s="2"/>
      <c r="BS2798" s="2"/>
      <c r="BT2798" s="2"/>
      <c r="BU2798" s="2"/>
      <c r="BV2798" s="55"/>
    </row>
    <row r="2799" spans="1:74" ht="28.8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18" t="s">
        <v>5</v>
      </c>
      <c r="H2799" s="3">
        <v>2024</v>
      </c>
      <c r="I2799" s="20" t="s">
        <v>316</v>
      </c>
      <c r="J2799" s="184" t="s">
        <v>297</v>
      </c>
      <c r="K2799" s="184" t="s">
        <v>318</v>
      </c>
      <c r="L2799" s="187">
        <f t="shared" si="89"/>
        <v>0</v>
      </c>
      <c r="M2799" s="187">
        <f t="shared" si="90"/>
        <v>0</v>
      </c>
      <c r="N2799" s="186"/>
      <c r="O2799" s="33"/>
      <c r="P2799" s="33"/>
      <c r="Q2799" s="33"/>
      <c r="R2799" s="33"/>
      <c r="S2799" s="42"/>
      <c r="T2799" s="2"/>
      <c r="U2799" s="2"/>
      <c r="V2799" s="2"/>
      <c r="W2799" s="2"/>
      <c r="X2799" s="55"/>
      <c r="Y2799" s="62"/>
      <c r="Z2799" s="62"/>
      <c r="AA2799" s="62"/>
      <c r="AB2799" s="62"/>
      <c r="AC2799" s="68"/>
      <c r="AD2799" s="2"/>
      <c r="AE2799" s="2"/>
      <c r="AF2799" s="2"/>
      <c r="AG2799" s="2"/>
      <c r="AH2799" s="55"/>
      <c r="AI2799" s="72"/>
      <c r="AJ2799" s="72"/>
      <c r="AK2799" s="72"/>
      <c r="AL2799" s="72"/>
      <c r="AM2799" s="80"/>
      <c r="AN2799" s="2"/>
      <c r="AO2799" s="2"/>
      <c r="AP2799" s="2"/>
      <c r="AQ2799" s="2"/>
      <c r="AR2799" s="55"/>
      <c r="AS2799" s="85"/>
      <c r="AT2799" s="85"/>
      <c r="AU2799" s="85"/>
      <c r="AV2799" s="85"/>
      <c r="AW2799" s="100"/>
      <c r="AX2799" s="2"/>
      <c r="AY2799" s="2"/>
      <c r="AZ2799" s="2"/>
      <c r="BA2799" s="2"/>
      <c r="BB2799" s="55"/>
      <c r="BC2799" s="105"/>
      <c r="BD2799" s="105"/>
      <c r="BE2799" s="105"/>
      <c r="BF2799" s="105"/>
      <c r="BG2799" s="109"/>
      <c r="BH2799" s="2"/>
      <c r="BI2799" s="2"/>
      <c r="BJ2799" s="2"/>
      <c r="BK2799" s="2"/>
      <c r="BL2799" s="55"/>
      <c r="BM2799" s="48"/>
      <c r="BN2799" s="48"/>
      <c r="BO2799" s="48"/>
      <c r="BP2799" s="48"/>
      <c r="BQ2799" s="117"/>
      <c r="BR2799" s="2"/>
      <c r="BS2799" s="2"/>
      <c r="BT2799" s="2"/>
      <c r="BU2799" s="2"/>
      <c r="BV2799" s="55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18" t="s">
        <v>5</v>
      </c>
      <c r="H2800" s="3">
        <v>2024</v>
      </c>
      <c r="I2800" s="20" t="s">
        <v>316</v>
      </c>
      <c r="J2800" s="185" t="s">
        <v>348</v>
      </c>
      <c r="K2800" s="185" t="s">
        <v>320</v>
      </c>
      <c r="L2800" s="187">
        <f t="shared" si="89"/>
        <v>0</v>
      </c>
      <c r="M2800" s="187">
        <f t="shared" si="90"/>
        <v>0</v>
      </c>
      <c r="N2800" s="186"/>
      <c r="O2800" s="33"/>
      <c r="P2800" s="33"/>
      <c r="Q2800" s="33"/>
      <c r="R2800" s="33"/>
      <c r="S2800" s="42"/>
      <c r="T2800" s="2"/>
      <c r="U2800" s="2"/>
      <c r="V2800" s="2"/>
      <c r="W2800" s="2"/>
      <c r="X2800" s="55"/>
      <c r="Y2800" s="62"/>
      <c r="Z2800" s="62"/>
      <c r="AA2800" s="62"/>
      <c r="AB2800" s="62"/>
      <c r="AC2800" s="68"/>
      <c r="AD2800" s="2"/>
      <c r="AE2800" s="2"/>
      <c r="AF2800" s="2"/>
      <c r="AG2800" s="2"/>
      <c r="AH2800" s="55"/>
      <c r="AI2800" s="72"/>
      <c r="AJ2800" s="72"/>
      <c r="AK2800" s="72"/>
      <c r="AL2800" s="72"/>
      <c r="AM2800" s="80"/>
      <c r="AN2800" s="2"/>
      <c r="AO2800" s="2"/>
      <c r="AP2800" s="2"/>
      <c r="AQ2800" s="2"/>
      <c r="AR2800" s="55"/>
      <c r="AS2800" s="85"/>
      <c r="AT2800" s="85"/>
      <c r="AU2800" s="85"/>
      <c r="AV2800" s="85"/>
      <c r="AW2800" s="100"/>
      <c r="AX2800" s="2"/>
      <c r="AY2800" s="2"/>
      <c r="AZ2800" s="2"/>
      <c r="BA2800" s="2"/>
      <c r="BB2800" s="55"/>
      <c r="BC2800" s="105"/>
      <c r="BD2800" s="105"/>
      <c r="BE2800" s="105"/>
      <c r="BF2800" s="105"/>
      <c r="BG2800" s="109"/>
      <c r="BH2800" s="2"/>
      <c r="BI2800" s="2"/>
      <c r="BJ2800" s="2"/>
      <c r="BK2800" s="2"/>
      <c r="BL2800" s="55"/>
      <c r="BM2800" s="48"/>
      <c r="BN2800" s="48"/>
      <c r="BO2800" s="48"/>
      <c r="BP2800" s="48"/>
      <c r="BQ2800" s="117"/>
      <c r="BR2800" s="2"/>
      <c r="BS2800" s="2"/>
      <c r="BT2800" s="2"/>
      <c r="BU2800" s="2"/>
      <c r="BV2800" s="55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18" t="s">
        <v>5</v>
      </c>
      <c r="H2801" s="3">
        <v>2024</v>
      </c>
      <c r="I2801" s="20" t="s">
        <v>282</v>
      </c>
      <c r="J2801" s="184" t="s">
        <v>272</v>
      </c>
      <c r="K2801" s="184" t="s">
        <v>321</v>
      </c>
      <c r="L2801" s="187">
        <f t="shared" si="89"/>
        <v>0</v>
      </c>
      <c r="M2801" s="187">
        <f t="shared" si="90"/>
        <v>0</v>
      </c>
      <c r="N2801" s="186"/>
      <c r="O2801" s="33"/>
      <c r="P2801" s="33"/>
      <c r="Q2801" s="33"/>
      <c r="R2801" s="33"/>
      <c r="S2801" s="42"/>
      <c r="T2801" s="2"/>
      <c r="U2801" s="2"/>
      <c r="V2801" s="2"/>
      <c r="W2801" s="2"/>
      <c r="X2801" s="55"/>
      <c r="Y2801" s="62"/>
      <c r="Z2801" s="62"/>
      <c r="AA2801" s="62"/>
      <c r="AB2801" s="62"/>
      <c r="AC2801" s="68"/>
      <c r="AD2801" s="2"/>
      <c r="AE2801" s="2"/>
      <c r="AF2801" s="2"/>
      <c r="AG2801" s="2"/>
      <c r="AH2801" s="55"/>
      <c r="AI2801" s="72"/>
      <c r="AJ2801" s="72"/>
      <c r="AK2801" s="72"/>
      <c r="AL2801" s="72"/>
      <c r="AM2801" s="80"/>
      <c r="AN2801" s="2"/>
      <c r="AO2801" s="2"/>
      <c r="AP2801" s="2"/>
      <c r="AQ2801" s="2"/>
      <c r="AR2801" s="55"/>
      <c r="AS2801" s="85"/>
      <c r="AT2801" s="85"/>
      <c r="AU2801" s="85"/>
      <c r="AV2801" s="85"/>
      <c r="AW2801" s="100"/>
      <c r="AX2801" s="2"/>
      <c r="AY2801" s="2"/>
      <c r="AZ2801" s="2"/>
      <c r="BA2801" s="2"/>
      <c r="BB2801" s="55"/>
      <c r="BC2801" s="105"/>
      <c r="BD2801" s="105"/>
      <c r="BE2801" s="105"/>
      <c r="BF2801" s="105"/>
      <c r="BG2801" s="109"/>
      <c r="BH2801" s="2"/>
      <c r="BI2801" s="2"/>
      <c r="BJ2801" s="2"/>
      <c r="BK2801" s="2"/>
      <c r="BL2801" s="55"/>
      <c r="BM2801" s="48"/>
      <c r="BN2801" s="48"/>
      <c r="BO2801" s="48"/>
      <c r="BP2801" s="48"/>
      <c r="BQ2801" s="117"/>
      <c r="BR2801" s="2"/>
      <c r="BS2801" s="2"/>
      <c r="BT2801" s="2"/>
      <c r="BU2801" s="2"/>
      <c r="BV2801" s="55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18" t="s">
        <v>5</v>
      </c>
      <c r="H2802" s="3">
        <v>2024</v>
      </c>
      <c r="I2802" s="20" t="s">
        <v>282</v>
      </c>
      <c r="J2802" s="184" t="s">
        <v>273</v>
      </c>
      <c r="K2802" s="184" t="s">
        <v>321</v>
      </c>
      <c r="L2802" s="188">
        <f t="shared" si="89"/>
        <v>0.1051</v>
      </c>
      <c r="M2802" s="187">
        <f t="shared" si="90"/>
        <v>252.10900000000001</v>
      </c>
      <c r="N2802" s="186" t="s">
        <v>1426</v>
      </c>
      <c r="O2802" s="33"/>
      <c r="P2802" s="33"/>
      <c r="Q2802" s="33"/>
      <c r="R2802" s="33"/>
      <c r="S2802" s="42"/>
      <c r="T2802" s="2"/>
      <c r="U2802" s="2" t="s">
        <v>378</v>
      </c>
      <c r="V2802" s="2"/>
      <c r="W2802" s="2">
        <v>0.10349999999999999</v>
      </c>
      <c r="X2802" s="55">
        <v>245.898</v>
      </c>
      <c r="Y2802" s="62"/>
      <c r="Z2802" s="62"/>
      <c r="AA2802" s="62"/>
      <c r="AB2802" s="62"/>
      <c r="AC2802" s="68"/>
      <c r="AD2802" s="2"/>
      <c r="AE2802" s="2"/>
      <c r="AF2802" s="2"/>
      <c r="AG2802" s="2"/>
      <c r="AH2802" s="55"/>
      <c r="AI2802" s="72"/>
      <c r="AJ2802" s="72"/>
      <c r="AK2802" s="72"/>
      <c r="AL2802" s="72"/>
      <c r="AM2802" s="80"/>
      <c r="AN2802" s="2"/>
      <c r="AO2802" s="2"/>
      <c r="AP2802" s="2"/>
      <c r="AQ2802" s="2"/>
      <c r="AR2802" s="55"/>
      <c r="AS2802" s="85"/>
      <c r="AT2802" s="85"/>
      <c r="AU2802" s="85"/>
      <c r="AV2802" s="85"/>
      <c r="AW2802" s="100"/>
      <c r="AX2802" s="2"/>
      <c r="AY2802" s="2"/>
      <c r="AZ2802" s="2"/>
      <c r="BA2802" s="2"/>
      <c r="BB2802" s="55"/>
      <c r="BC2802" s="105" t="s">
        <v>877</v>
      </c>
      <c r="BD2802" s="105"/>
      <c r="BE2802" s="105"/>
      <c r="BF2802" s="105">
        <v>1.6000000000000001E-3</v>
      </c>
      <c r="BG2802" s="109">
        <v>6.2110000000000003</v>
      </c>
      <c r="BH2802" s="2"/>
      <c r="BI2802" s="2"/>
      <c r="BJ2802" s="2"/>
      <c r="BK2802" s="2"/>
      <c r="BL2802" s="55"/>
      <c r="BM2802" s="48"/>
      <c r="BN2802" s="48"/>
      <c r="BO2802" s="48"/>
      <c r="BP2802" s="48"/>
      <c r="BQ2802" s="117"/>
      <c r="BR2802" s="2"/>
      <c r="BS2802" s="2"/>
      <c r="BT2802" s="2"/>
      <c r="BU2802" s="2"/>
      <c r="BV2802" s="55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18" t="s">
        <v>5</v>
      </c>
      <c r="H2803" s="3">
        <v>2024</v>
      </c>
      <c r="I2803" s="20" t="s">
        <v>282</v>
      </c>
      <c r="J2803" s="184" t="s">
        <v>274</v>
      </c>
      <c r="K2803" s="184" t="s">
        <v>321</v>
      </c>
      <c r="L2803" s="187">
        <f t="shared" si="89"/>
        <v>2.9999999999999997E-4</v>
      </c>
      <c r="M2803" s="187">
        <f t="shared" si="90"/>
        <v>0.71499999999999997</v>
      </c>
      <c r="N2803" s="186" t="s">
        <v>605</v>
      </c>
      <c r="O2803" s="33"/>
      <c r="P2803" s="33"/>
      <c r="Q2803" s="33"/>
      <c r="R2803" s="33"/>
      <c r="S2803" s="42"/>
      <c r="T2803" s="2"/>
      <c r="U2803" s="2"/>
      <c r="V2803" s="2"/>
      <c r="W2803" s="2"/>
      <c r="X2803" s="55"/>
      <c r="Y2803" s="62"/>
      <c r="Z2803" s="62"/>
      <c r="AA2803" s="62"/>
      <c r="AB2803" s="62"/>
      <c r="AC2803" s="68"/>
      <c r="AD2803" s="2"/>
      <c r="AE2803" s="2"/>
      <c r="AF2803" s="2"/>
      <c r="AG2803" s="2"/>
      <c r="AH2803" s="55"/>
      <c r="AI2803" s="72"/>
      <c r="AJ2803" s="72"/>
      <c r="AK2803" s="72"/>
      <c r="AL2803" s="72"/>
      <c r="AM2803" s="80"/>
      <c r="AN2803" s="2"/>
      <c r="AO2803" s="2"/>
      <c r="AP2803" s="2"/>
      <c r="AQ2803" s="2"/>
      <c r="AR2803" s="55"/>
      <c r="AS2803" s="85"/>
      <c r="AT2803" s="85"/>
      <c r="AU2803" s="85"/>
      <c r="AV2803" s="85"/>
      <c r="AW2803" s="100"/>
      <c r="AX2803" s="2" t="s">
        <v>605</v>
      </c>
      <c r="AY2803" s="2"/>
      <c r="AZ2803" s="2"/>
      <c r="BA2803" s="2">
        <v>2.9999999999999997E-4</v>
      </c>
      <c r="BB2803" s="55">
        <v>0.71499999999999997</v>
      </c>
      <c r="BC2803" s="105"/>
      <c r="BD2803" s="105"/>
      <c r="BE2803" s="105"/>
      <c r="BF2803" s="105"/>
      <c r="BG2803" s="109"/>
      <c r="BH2803" s="2"/>
      <c r="BI2803" s="2"/>
      <c r="BJ2803" s="2"/>
      <c r="BK2803" s="2"/>
      <c r="BL2803" s="55"/>
      <c r="BM2803" s="48"/>
      <c r="BN2803" s="48"/>
      <c r="BO2803" s="48"/>
      <c r="BP2803" s="48"/>
      <c r="BQ2803" s="117"/>
      <c r="BR2803" s="2"/>
      <c r="BS2803" s="2"/>
      <c r="BT2803" s="2"/>
      <c r="BU2803" s="2"/>
      <c r="BV2803" s="55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18" t="s">
        <v>5</v>
      </c>
      <c r="H2804" s="3">
        <v>2024</v>
      </c>
      <c r="I2804" s="20" t="s">
        <v>282</v>
      </c>
      <c r="J2804" s="184" t="s">
        <v>275</v>
      </c>
      <c r="K2804" s="184" t="s">
        <v>321</v>
      </c>
      <c r="L2804" s="187">
        <f t="shared" si="89"/>
        <v>0</v>
      </c>
      <c r="M2804" s="187">
        <f t="shared" si="90"/>
        <v>0</v>
      </c>
      <c r="N2804" s="186"/>
      <c r="O2804" s="33"/>
      <c r="P2804" s="33"/>
      <c r="Q2804" s="33"/>
      <c r="R2804" s="33"/>
      <c r="S2804" s="42"/>
      <c r="T2804" s="2"/>
      <c r="U2804" s="2"/>
      <c r="V2804" s="2"/>
      <c r="W2804" s="2"/>
      <c r="X2804" s="55"/>
      <c r="Y2804" s="62"/>
      <c r="Z2804" s="62"/>
      <c r="AA2804" s="62"/>
      <c r="AB2804" s="62"/>
      <c r="AC2804" s="68"/>
      <c r="AD2804" s="2"/>
      <c r="AE2804" s="2"/>
      <c r="AF2804" s="2"/>
      <c r="AG2804" s="2"/>
      <c r="AH2804" s="55"/>
      <c r="AI2804" s="72"/>
      <c r="AJ2804" s="72"/>
      <c r="AK2804" s="72"/>
      <c r="AL2804" s="72"/>
      <c r="AM2804" s="80"/>
      <c r="AN2804" s="2"/>
      <c r="AO2804" s="2"/>
      <c r="AP2804" s="2"/>
      <c r="AQ2804" s="2"/>
      <c r="AR2804" s="55"/>
      <c r="AS2804" s="85"/>
      <c r="AT2804" s="85"/>
      <c r="AU2804" s="85"/>
      <c r="AV2804" s="85"/>
      <c r="AW2804" s="100"/>
      <c r="AX2804" s="2"/>
      <c r="AY2804" s="2"/>
      <c r="AZ2804" s="2"/>
      <c r="BA2804" s="2"/>
      <c r="BB2804" s="55"/>
      <c r="BC2804" s="105"/>
      <c r="BD2804" s="105"/>
      <c r="BE2804" s="105"/>
      <c r="BF2804" s="105"/>
      <c r="BG2804" s="109"/>
      <c r="BH2804" s="2"/>
      <c r="BI2804" s="2"/>
      <c r="BJ2804" s="2"/>
      <c r="BK2804" s="2"/>
      <c r="BL2804" s="55"/>
      <c r="BM2804" s="48"/>
      <c r="BN2804" s="48"/>
      <c r="BO2804" s="48"/>
      <c r="BP2804" s="48"/>
      <c r="BQ2804" s="117"/>
      <c r="BR2804" s="2"/>
      <c r="BS2804" s="2"/>
      <c r="BT2804" s="2"/>
      <c r="BU2804" s="2"/>
      <c r="BV2804" s="55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18" t="s">
        <v>5</v>
      </c>
      <c r="H2805" s="3">
        <v>2024</v>
      </c>
      <c r="I2805" s="20" t="s">
        <v>282</v>
      </c>
      <c r="J2805" s="184" t="s">
        <v>276</v>
      </c>
      <c r="K2805" s="184" t="s">
        <v>320</v>
      </c>
      <c r="L2805" s="187">
        <f t="shared" si="89"/>
        <v>0</v>
      </c>
      <c r="M2805" s="187">
        <f t="shared" si="90"/>
        <v>0</v>
      </c>
      <c r="N2805" s="186"/>
      <c r="O2805" s="33"/>
      <c r="P2805" s="33"/>
      <c r="Q2805" s="33"/>
      <c r="R2805" s="33"/>
      <c r="S2805" s="42"/>
      <c r="T2805" s="2"/>
      <c r="U2805" s="2"/>
      <c r="V2805" s="2"/>
      <c r="W2805" s="2"/>
      <c r="X2805" s="55"/>
      <c r="Y2805" s="62"/>
      <c r="Z2805" s="62"/>
      <c r="AA2805" s="62"/>
      <c r="AB2805" s="62"/>
      <c r="AC2805" s="68"/>
      <c r="AD2805" s="2"/>
      <c r="AE2805" s="2"/>
      <c r="AF2805" s="2"/>
      <c r="AG2805" s="2"/>
      <c r="AH2805" s="55"/>
      <c r="AI2805" s="72"/>
      <c r="AJ2805" s="72"/>
      <c r="AK2805" s="72"/>
      <c r="AL2805" s="72"/>
      <c r="AM2805" s="80"/>
      <c r="AN2805" s="2"/>
      <c r="AO2805" s="2"/>
      <c r="AP2805" s="2"/>
      <c r="AQ2805" s="2"/>
      <c r="AR2805" s="55"/>
      <c r="AS2805" s="85"/>
      <c r="AT2805" s="85"/>
      <c r="AU2805" s="85"/>
      <c r="AV2805" s="85"/>
      <c r="AW2805" s="100"/>
      <c r="AX2805" s="2"/>
      <c r="AY2805" s="2"/>
      <c r="AZ2805" s="2"/>
      <c r="BA2805" s="2"/>
      <c r="BB2805" s="55"/>
      <c r="BC2805" s="105"/>
      <c r="BD2805" s="105"/>
      <c r="BE2805" s="105"/>
      <c r="BF2805" s="105"/>
      <c r="BG2805" s="109"/>
      <c r="BH2805" s="2"/>
      <c r="BI2805" s="2"/>
      <c r="BJ2805" s="2"/>
      <c r="BK2805" s="2"/>
      <c r="BL2805" s="55"/>
      <c r="BM2805" s="48"/>
      <c r="BN2805" s="48"/>
      <c r="BO2805" s="48"/>
      <c r="BP2805" s="48"/>
      <c r="BQ2805" s="117"/>
      <c r="BR2805" s="2"/>
      <c r="BS2805" s="2"/>
      <c r="BT2805" s="2"/>
      <c r="BU2805" s="2"/>
      <c r="BV2805" s="55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18" t="s">
        <v>5</v>
      </c>
      <c r="H2806" s="3">
        <v>2024</v>
      </c>
      <c r="I2806" s="20" t="s">
        <v>282</v>
      </c>
      <c r="J2806" s="184" t="s">
        <v>277</v>
      </c>
      <c r="K2806" s="184" t="s">
        <v>320</v>
      </c>
      <c r="L2806" s="187">
        <f t="shared" si="89"/>
        <v>46</v>
      </c>
      <c r="M2806" s="187">
        <f t="shared" si="90"/>
        <v>112.06100000000001</v>
      </c>
      <c r="N2806" s="186" t="s">
        <v>378</v>
      </c>
      <c r="O2806" s="33"/>
      <c r="P2806" s="33"/>
      <c r="Q2806" s="33"/>
      <c r="R2806" s="33"/>
      <c r="S2806" s="42"/>
      <c r="T2806" s="2"/>
      <c r="U2806" s="2" t="s">
        <v>393</v>
      </c>
      <c r="V2806" s="2"/>
      <c r="W2806" s="2">
        <v>44</v>
      </c>
      <c r="X2806" s="55">
        <v>90.066000000000003</v>
      </c>
      <c r="Y2806" s="62"/>
      <c r="Z2806" s="62"/>
      <c r="AA2806" s="62"/>
      <c r="AB2806" s="62"/>
      <c r="AC2806" s="68"/>
      <c r="AD2806" s="2"/>
      <c r="AE2806" s="2"/>
      <c r="AF2806" s="2"/>
      <c r="AG2806" s="2"/>
      <c r="AH2806" s="55"/>
      <c r="AI2806" s="72"/>
      <c r="AJ2806" s="72"/>
      <c r="AK2806" s="72"/>
      <c r="AL2806" s="72"/>
      <c r="AM2806" s="80"/>
      <c r="AN2806" s="2"/>
      <c r="AO2806" s="2"/>
      <c r="AP2806" s="2"/>
      <c r="AQ2806" s="2"/>
      <c r="AR2806" s="55"/>
      <c r="AS2806" s="85" t="s">
        <v>363</v>
      </c>
      <c r="AT2806" s="85"/>
      <c r="AU2806" s="85"/>
      <c r="AV2806" s="85">
        <v>2</v>
      </c>
      <c r="AW2806" s="100">
        <v>21.995000000000001</v>
      </c>
      <c r="AX2806" s="2"/>
      <c r="AY2806" s="2"/>
      <c r="AZ2806" s="2"/>
      <c r="BA2806" s="2"/>
      <c r="BB2806" s="55"/>
      <c r="BC2806" s="105"/>
      <c r="BD2806" s="105"/>
      <c r="BE2806" s="105"/>
      <c r="BF2806" s="105"/>
      <c r="BG2806" s="109"/>
      <c r="BH2806" s="2"/>
      <c r="BI2806" s="2"/>
      <c r="BJ2806" s="2"/>
      <c r="BK2806" s="2"/>
      <c r="BL2806" s="55"/>
      <c r="BM2806" s="48"/>
      <c r="BN2806" s="48"/>
      <c r="BO2806" s="48"/>
      <c r="BP2806" s="48"/>
      <c r="BQ2806" s="117"/>
      <c r="BR2806" s="2"/>
      <c r="BS2806" s="2"/>
      <c r="BT2806" s="2"/>
      <c r="BU2806" s="2"/>
      <c r="BV2806" s="55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18" t="s">
        <v>5</v>
      </c>
      <c r="H2807" s="3">
        <v>2024</v>
      </c>
      <c r="I2807" s="20" t="s">
        <v>283</v>
      </c>
      <c r="J2807" s="184" t="s">
        <v>298</v>
      </c>
      <c r="K2807" s="184" t="s">
        <v>321</v>
      </c>
      <c r="L2807" s="187">
        <f t="shared" si="89"/>
        <v>0</v>
      </c>
      <c r="M2807" s="187">
        <f t="shared" si="90"/>
        <v>0</v>
      </c>
      <c r="N2807" s="186"/>
      <c r="O2807" s="33"/>
      <c r="P2807" s="33"/>
      <c r="Q2807" s="33"/>
      <c r="R2807" s="33"/>
      <c r="S2807" s="42"/>
      <c r="T2807" s="2"/>
      <c r="U2807" s="2"/>
      <c r="V2807" s="2"/>
      <c r="W2807" s="2"/>
      <c r="X2807" s="55"/>
      <c r="Y2807" s="62"/>
      <c r="Z2807" s="62"/>
      <c r="AA2807" s="62"/>
      <c r="AB2807" s="62"/>
      <c r="AC2807" s="68"/>
      <c r="AD2807" s="2"/>
      <c r="AE2807" s="2"/>
      <c r="AF2807" s="2"/>
      <c r="AG2807" s="2"/>
      <c r="AH2807" s="55"/>
      <c r="AI2807" s="72"/>
      <c r="AJ2807" s="72"/>
      <c r="AK2807" s="72"/>
      <c r="AL2807" s="72"/>
      <c r="AM2807" s="80"/>
      <c r="AN2807" s="2"/>
      <c r="AO2807" s="2"/>
      <c r="AP2807" s="2"/>
      <c r="AQ2807" s="2"/>
      <c r="AR2807" s="55"/>
      <c r="AS2807" s="85"/>
      <c r="AT2807" s="85"/>
      <c r="AU2807" s="85"/>
      <c r="AV2807" s="85"/>
      <c r="AW2807" s="100"/>
      <c r="AX2807" s="2"/>
      <c r="AY2807" s="2"/>
      <c r="AZ2807" s="2"/>
      <c r="BA2807" s="2"/>
      <c r="BB2807" s="55"/>
      <c r="BC2807" s="105"/>
      <c r="BD2807" s="105"/>
      <c r="BE2807" s="105"/>
      <c r="BF2807" s="105"/>
      <c r="BG2807" s="109"/>
      <c r="BH2807" s="2"/>
      <c r="BI2807" s="2"/>
      <c r="BJ2807" s="2"/>
      <c r="BK2807" s="2"/>
      <c r="BL2807" s="55"/>
      <c r="BM2807" s="48"/>
      <c r="BN2807" s="48"/>
      <c r="BO2807" s="48"/>
      <c r="BP2807" s="48"/>
      <c r="BQ2807" s="117"/>
      <c r="BR2807" s="2"/>
      <c r="BS2807" s="2"/>
      <c r="BT2807" s="2"/>
      <c r="BU2807" s="2"/>
      <c r="BV2807" s="55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18" t="s">
        <v>5</v>
      </c>
      <c r="H2808" s="3">
        <v>2024</v>
      </c>
      <c r="I2808" s="20" t="s">
        <v>283</v>
      </c>
      <c r="J2808" s="184" t="s">
        <v>278</v>
      </c>
      <c r="K2808" s="184" t="s">
        <v>320</v>
      </c>
      <c r="L2808" s="187">
        <f t="shared" si="89"/>
        <v>0</v>
      </c>
      <c r="M2808" s="187">
        <f t="shared" si="90"/>
        <v>0</v>
      </c>
      <c r="N2808" s="186"/>
      <c r="O2808" s="33"/>
      <c r="P2808" s="33"/>
      <c r="Q2808" s="33"/>
      <c r="R2808" s="33"/>
      <c r="S2808" s="42"/>
      <c r="T2808" s="2"/>
      <c r="U2808" s="2"/>
      <c r="V2808" s="2"/>
      <c r="W2808" s="2"/>
      <c r="X2808" s="55"/>
      <c r="Y2808" s="62"/>
      <c r="Z2808" s="62"/>
      <c r="AA2808" s="62"/>
      <c r="AB2808" s="62"/>
      <c r="AC2808" s="68"/>
      <c r="AD2808" s="2"/>
      <c r="AE2808" s="2"/>
      <c r="AF2808" s="2"/>
      <c r="AG2808" s="2"/>
      <c r="AH2808" s="55"/>
      <c r="AI2808" s="72"/>
      <c r="AJ2808" s="72"/>
      <c r="AK2808" s="72"/>
      <c r="AL2808" s="72"/>
      <c r="AM2808" s="80"/>
      <c r="AN2808" s="2"/>
      <c r="AO2808" s="2"/>
      <c r="AP2808" s="2"/>
      <c r="AQ2808" s="2"/>
      <c r="AR2808" s="55"/>
      <c r="AS2808" s="85"/>
      <c r="AT2808" s="85"/>
      <c r="AU2808" s="85"/>
      <c r="AV2808" s="85"/>
      <c r="AW2808" s="100"/>
      <c r="AX2808" s="2"/>
      <c r="AY2808" s="2"/>
      <c r="AZ2808" s="2"/>
      <c r="BA2808" s="2"/>
      <c r="BB2808" s="55"/>
      <c r="BC2808" s="105"/>
      <c r="BD2808" s="105"/>
      <c r="BE2808" s="105"/>
      <c r="BF2808" s="105"/>
      <c r="BG2808" s="109"/>
      <c r="BH2808" s="2"/>
      <c r="BI2808" s="2"/>
      <c r="BJ2808" s="2"/>
      <c r="BK2808" s="2"/>
      <c r="BL2808" s="55"/>
      <c r="BM2808" s="48"/>
      <c r="BN2808" s="48"/>
      <c r="BO2808" s="48"/>
      <c r="BP2808" s="48"/>
      <c r="BQ2808" s="117"/>
      <c r="BR2808" s="2"/>
      <c r="BS2808" s="2"/>
      <c r="BT2808" s="2"/>
      <c r="BU2808" s="2"/>
      <c r="BV2808" s="55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18" t="s">
        <v>5</v>
      </c>
      <c r="H2809" s="3">
        <v>2024</v>
      </c>
      <c r="I2809" s="20" t="s">
        <v>283</v>
      </c>
      <c r="J2809" s="184" t="s">
        <v>279</v>
      </c>
      <c r="K2809" s="184" t="s">
        <v>320</v>
      </c>
      <c r="L2809" s="187">
        <f t="shared" si="89"/>
        <v>0</v>
      </c>
      <c r="M2809" s="187">
        <f t="shared" si="90"/>
        <v>0</v>
      </c>
      <c r="N2809" s="186"/>
      <c r="O2809" s="33"/>
      <c r="P2809" s="33"/>
      <c r="Q2809" s="33"/>
      <c r="R2809" s="33"/>
      <c r="S2809" s="42"/>
      <c r="T2809" s="2"/>
      <c r="U2809" s="2"/>
      <c r="V2809" s="2"/>
      <c r="W2809" s="2"/>
      <c r="X2809" s="55"/>
      <c r="Y2809" s="62"/>
      <c r="Z2809" s="62"/>
      <c r="AA2809" s="62"/>
      <c r="AB2809" s="62"/>
      <c r="AC2809" s="68"/>
      <c r="AD2809" s="2"/>
      <c r="AE2809" s="2"/>
      <c r="AF2809" s="2"/>
      <c r="AG2809" s="2"/>
      <c r="AH2809" s="55"/>
      <c r="AI2809" s="72"/>
      <c r="AJ2809" s="72"/>
      <c r="AK2809" s="72"/>
      <c r="AL2809" s="72"/>
      <c r="AM2809" s="80"/>
      <c r="AN2809" s="2"/>
      <c r="AO2809" s="2"/>
      <c r="AP2809" s="2"/>
      <c r="AQ2809" s="2"/>
      <c r="AR2809" s="55"/>
      <c r="AS2809" s="85"/>
      <c r="AT2809" s="85"/>
      <c r="AU2809" s="85"/>
      <c r="AV2809" s="85"/>
      <c r="AW2809" s="100"/>
      <c r="AX2809" s="2"/>
      <c r="AY2809" s="2"/>
      <c r="AZ2809" s="2"/>
      <c r="BA2809" s="2"/>
      <c r="BB2809" s="55"/>
      <c r="BC2809" s="105"/>
      <c r="BD2809" s="105"/>
      <c r="BE2809" s="105"/>
      <c r="BF2809" s="105"/>
      <c r="BG2809" s="109"/>
      <c r="BH2809" s="2"/>
      <c r="BI2809" s="2"/>
      <c r="BJ2809" s="2"/>
      <c r="BK2809" s="2"/>
      <c r="BL2809" s="55"/>
      <c r="BM2809" s="48"/>
      <c r="BN2809" s="48"/>
      <c r="BO2809" s="48"/>
      <c r="BP2809" s="48"/>
      <c r="BQ2809" s="117"/>
      <c r="BR2809" s="2"/>
      <c r="BS2809" s="2"/>
      <c r="BT2809" s="2"/>
      <c r="BU2809" s="2"/>
      <c r="BV2809" s="55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18" t="s">
        <v>5</v>
      </c>
      <c r="H2810" s="3">
        <v>2024</v>
      </c>
      <c r="I2810" s="20" t="s">
        <v>286</v>
      </c>
      <c r="J2810" s="184" t="s">
        <v>280</v>
      </c>
      <c r="K2810" s="184" t="s">
        <v>319</v>
      </c>
      <c r="L2810" s="187">
        <f t="shared" si="89"/>
        <v>0</v>
      </c>
      <c r="M2810" s="187">
        <f t="shared" si="90"/>
        <v>0</v>
      </c>
      <c r="N2810" s="186"/>
      <c r="O2810" s="33"/>
      <c r="P2810" s="33"/>
      <c r="Q2810" s="33"/>
      <c r="R2810" s="33"/>
      <c r="S2810" s="42"/>
      <c r="T2810" s="2"/>
      <c r="U2810" s="2"/>
      <c r="V2810" s="2"/>
      <c r="W2810" s="2"/>
      <c r="X2810" s="55"/>
      <c r="Y2810" s="62"/>
      <c r="Z2810" s="62"/>
      <c r="AA2810" s="62"/>
      <c r="AB2810" s="62"/>
      <c r="AC2810" s="68"/>
      <c r="AD2810" s="2"/>
      <c r="AE2810" s="2"/>
      <c r="AF2810" s="2"/>
      <c r="AG2810" s="2"/>
      <c r="AH2810" s="55"/>
      <c r="AI2810" s="72"/>
      <c r="AJ2810" s="72"/>
      <c r="AK2810" s="72"/>
      <c r="AL2810" s="72"/>
      <c r="AM2810" s="80"/>
      <c r="AN2810" s="2"/>
      <c r="AO2810" s="2"/>
      <c r="AP2810" s="2"/>
      <c r="AQ2810" s="2"/>
      <c r="AR2810" s="55"/>
      <c r="AS2810" s="85"/>
      <c r="AT2810" s="85"/>
      <c r="AU2810" s="85"/>
      <c r="AV2810" s="85"/>
      <c r="AW2810" s="100"/>
      <c r="AX2810" s="2"/>
      <c r="AY2810" s="2"/>
      <c r="AZ2810" s="2"/>
      <c r="BA2810" s="2"/>
      <c r="BB2810" s="55"/>
      <c r="BC2810" s="105"/>
      <c r="BD2810" s="105"/>
      <c r="BE2810" s="105"/>
      <c r="BF2810" s="105"/>
      <c r="BG2810" s="109"/>
      <c r="BH2810" s="2"/>
      <c r="BI2810" s="2"/>
      <c r="BJ2810" s="2"/>
      <c r="BK2810" s="2"/>
      <c r="BL2810" s="55"/>
      <c r="BM2810" s="48"/>
      <c r="BN2810" s="48"/>
      <c r="BO2810" s="48"/>
      <c r="BP2810" s="48"/>
      <c r="BQ2810" s="117"/>
      <c r="BR2810" s="2"/>
      <c r="BS2810" s="2"/>
      <c r="BT2810" s="2"/>
      <c r="BU2810" s="2"/>
      <c r="BV2810" s="55"/>
    </row>
    <row r="2811" spans="1:74" ht="28.8" hidden="1" x14ac:dyDescent="0.3">
      <c r="A2811" s="2" t="s">
        <v>80</v>
      </c>
      <c r="B2811" s="2" t="s">
        <v>2</v>
      </c>
      <c r="C2811" s="2" t="s">
        <v>3</v>
      </c>
      <c r="D2811" s="2" t="s">
        <v>78</v>
      </c>
      <c r="E2811" s="3">
        <v>16</v>
      </c>
      <c r="F2811" s="3"/>
      <c r="G2811" s="18" t="s">
        <v>5</v>
      </c>
      <c r="H2811" s="3">
        <v>2024</v>
      </c>
      <c r="I2811" s="20" t="s">
        <v>286</v>
      </c>
      <c r="J2811" s="184" t="s">
        <v>281</v>
      </c>
      <c r="K2811" s="184" t="s">
        <v>319</v>
      </c>
      <c r="L2811" s="187">
        <f t="shared" si="89"/>
        <v>0</v>
      </c>
      <c r="M2811" s="187">
        <f t="shared" si="90"/>
        <v>153.57999999999998</v>
      </c>
      <c r="N2811" s="186" t="s">
        <v>1427</v>
      </c>
      <c r="O2811" s="33"/>
      <c r="P2811" s="33"/>
      <c r="Q2811" s="33"/>
      <c r="R2811" s="33"/>
      <c r="S2811" s="42"/>
      <c r="T2811" s="2" t="s">
        <v>415</v>
      </c>
      <c r="U2811" s="2"/>
      <c r="V2811" s="2"/>
      <c r="W2811" s="2"/>
      <c r="X2811" s="55">
        <v>23.08</v>
      </c>
      <c r="Y2811" s="62"/>
      <c r="Z2811" s="62"/>
      <c r="AA2811" s="62"/>
      <c r="AB2811" s="62"/>
      <c r="AC2811" s="68"/>
      <c r="AD2811" s="2"/>
      <c r="AE2811" s="2"/>
      <c r="AF2811" s="2"/>
      <c r="AG2811" s="2"/>
      <c r="AH2811" s="55"/>
      <c r="AI2811" s="72"/>
      <c r="AJ2811" s="72"/>
      <c r="AK2811" s="72"/>
      <c r="AL2811" s="72"/>
      <c r="AM2811" s="80"/>
      <c r="AN2811" s="2"/>
      <c r="AO2811" s="2"/>
      <c r="AP2811" s="2"/>
      <c r="AQ2811" s="2"/>
      <c r="AR2811" s="55"/>
      <c r="AS2811" s="85"/>
      <c r="AT2811" s="85"/>
      <c r="AU2811" s="85"/>
      <c r="AV2811" s="85"/>
      <c r="AW2811" s="100"/>
      <c r="AX2811" s="2"/>
      <c r="AY2811" s="2"/>
      <c r="AZ2811" s="2"/>
      <c r="BA2811" s="2"/>
      <c r="BB2811" s="55"/>
      <c r="BC2811" s="105" t="s">
        <v>1061</v>
      </c>
      <c r="BD2811" s="105"/>
      <c r="BE2811" s="105"/>
      <c r="BF2811" s="105"/>
      <c r="BG2811" s="109">
        <v>4.5</v>
      </c>
      <c r="BH2811" s="2"/>
      <c r="BI2811" s="2"/>
      <c r="BJ2811" s="2"/>
      <c r="BK2811" s="2"/>
      <c r="BL2811" s="55"/>
      <c r="BM2811" s="48"/>
      <c r="BN2811" s="48"/>
      <c r="BO2811" s="48"/>
      <c r="BP2811" s="48"/>
      <c r="BQ2811" s="117"/>
      <c r="BR2811" s="2" t="s">
        <v>1264</v>
      </c>
      <c r="BS2811" s="2"/>
      <c r="BT2811" s="2"/>
      <c r="BU2811" s="2"/>
      <c r="BV2811" s="55">
        <v>126</v>
      </c>
    </row>
    <row r="2812" spans="1:74" s="13" customFormat="1" hidden="1" x14ac:dyDescent="0.3">
      <c r="A2812" s="12" t="s">
        <v>80</v>
      </c>
      <c r="B2812" s="12" t="s">
        <v>2</v>
      </c>
      <c r="C2812" s="12" t="s">
        <v>3</v>
      </c>
      <c r="D2812" s="12" t="s">
        <v>78</v>
      </c>
      <c r="E2812" s="7">
        <v>16</v>
      </c>
      <c r="F2812" s="7"/>
      <c r="G2812" s="19" t="s">
        <v>5</v>
      </c>
      <c r="H2812" s="7">
        <v>2024</v>
      </c>
      <c r="I2812" s="21"/>
      <c r="J2812" s="12" t="s">
        <v>314</v>
      </c>
      <c r="K2812" s="12"/>
      <c r="L2812" s="147"/>
      <c r="M2812" s="147">
        <f>SUM(M2774:M2811)</f>
        <v>522.37099999999987</v>
      </c>
      <c r="N2812" s="183"/>
      <c r="O2812" s="12"/>
      <c r="P2812" s="12"/>
      <c r="Q2812" s="12"/>
      <c r="R2812" s="12"/>
      <c r="S2812" s="47">
        <f>SUM(S2774:S2811)</f>
        <v>0</v>
      </c>
      <c r="T2812" s="12"/>
      <c r="U2812" s="12"/>
      <c r="V2812" s="12"/>
      <c r="W2812" s="12"/>
      <c r="X2812" s="47">
        <f>SUM(X2774:X2811)</f>
        <v>359.04399999999998</v>
      </c>
      <c r="Y2812" s="12"/>
      <c r="Z2812" s="12"/>
      <c r="AA2812" s="12"/>
      <c r="AB2812" s="12"/>
      <c r="AC2812" s="47">
        <f>SUM(AC2774:AC2811)</f>
        <v>0</v>
      </c>
      <c r="AD2812" s="12"/>
      <c r="AE2812" s="12"/>
      <c r="AF2812" s="12"/>
      <c r="AG2812" s="12"/>
      <c r="AH2812" s="47">
        <f>SUM(AH2774:AH2811)</f>
        <v>3.9060000000000001</v>
      </c>
      <c r="AI2812" s="12"/>
      <c r="AJ2812" s="12"/>
      <c r="AK2812" s="12"/>
      <c r="AL2812" s="12"/>
      <c r="AM2812" s="47">
        <f>SUM(AM2774:AM2811)</f>
        <v>0</v>
      </c>
      <c r="AN2812" s="12"/>
      <c r="AO2812" s="12"/>
      <c r="AP2812" s="12"/>
      <c r="AQ2812" s="12"/>
      <c r="AR2812" s="47">
        <f>SUM(AR2774:AR2811)</f>
        <v>0</v>
      </c>
      <c r="AS2812" s="12"/>
      <c r="AT2812" s="12"/>
      <c r="AU2812" s="12"/>
      <c r="AV2812" s="12"/>
      <c r="AW2812" s="47">
        <f>SUM(AW2774:AW2811)</f>
        <v>21.995000000000001</v>
      </c>
      <c r="AX2812" s="12"/>
      <c r="AY2812" s="12"/>
      <c r="AZ2812" s="12"/>
      <c r="BA2812" s="12"/>
      <c r="BB2812" s="47">
        <f>SUM(BB2774:BB2811)</f>
        <v>0.71499999999999997</v>
      </c>
      <c r="BC2812" s="12"/>
      <c r="BD2812" s="12"/>
      <c r="BE2812" s="12"/>
      <c r="BF2812" s="12"/>
      <c r="BG2812" s="47">
        <f>SUM(BG2774:BG2811)</f>
        <v>10.711</v>
      </c>
      <c r="BH2812" s="12"/>
      <c r="BI2812" s="12"/>
      <c r="BJ2812" s="12"/>
      <c r="BK2812" s="12"/>
      <c r="BL2812" s="47">
        <f>SUM(BL2774:BL2811)</f>
        <v>0</v>
      </c>
      <c r="BM2812" s="12"/>
      <c r="BN2812" s="12"/>
      <c r="BO2812" s="12"/>
      <c r="BP2812" s="12"/>
      <c r="BQ2812" s="47">
        <f>SUM(BQ2774:BQ2811)</f>
        <v>0</v>
      </c>
      <c r="BR2812" s="12"/>
      <c r="BS2812" s="12"/>
      <c r="BT2812" s="12"/>
      <c r="BU2812" s="12"/>
      <c r="BV2812" s="47">
        <f>SUM(BV2774:BV2811)</f>
        <v>126</v>
      </c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18" t="s">
        <v>5</v>
      </c>
      <c r="H2813" s="3">
        <v>2024</v>
      </c>
      <c r="I2813" s="20" t="s">
        <v>287</v>
      </c>
      <c r="J2813" s="184" t="s">
        <v>267</v>
      </c>
      <c r="K2813" s="184" t="s">
        <v>318</v>
      </c>
      <c r="L2813" s="187">
        <f t="shared" si="89"/>
        <v>0</v>
      </c>
      <c r="M2813" s="187">
        <f t="shared" si="90"/>
        <v>0</v>
      </c>
      <c r="N2813" s="186"/>
      <c r="O2813" s="33"/>
      <c r="P2813" s="33"/>
      <c r="Q2813" s="33"/>
      <c r="R2813" s="33"/>
      <c r="S2813" s="42"/>
      <c r="T2813" s="2"/>
      <c r="U2813" s="2"/>
      <c r="V2813" s="2"/>
      <c r="W2813" s="2"/>
      <c r="X2813" s="55"/>
      <c r="Y2813" s="62"/>
      <c r="Z2813" s="62"/>
      <c r="AA2813" s="62"/>
      <c r="AB2813" s="62"/>
      <c r="AC2813" s="68"/>
      <c r="AD2813" s="2"/>
      <c r="AE2813" s="2"/>
      <c r="AF2813" s="2"/>
      <c r="AG2813" s="2"/>
      <c r="AH2813" s="55"/>
      <c r="AI2813" s="72"/>
      <c r="AJ2813" s="72"/>
      <c r="AK2813" s="72"/>
      <c r="AL2813" s="72"/>
      <c r="AM2813" s="80"/>
      <c r="AN2813" s="2"/>
      <c r="AO2813" s="2"/>
      <c r="AP2813" s="2"/>
      <c r="AQ2813" s="2"/>
      <c r="AR2813" s="55"/>
      <c r="AS2813" s="85"/>
      <c r="AT2813" s="85"/>
      <c r="AU2813" s="85"/>
      <c r="AV2813" s="85"/>
      <c r="AW2813" s="100"/>
      <c r="AX2813" s="2"/>
      <c r="AY2813" s="2"/>
      <c r="AZ2813" s="2"/>
      <c r="BA2813" s="2"/>
      <c r="BB2813" s="55"/>
      <c r="BC2813" s="105"/>
      <c r="BD2813" s="105"/>
      <c r="BE2813" s="105"/>
      <c r="BF2813" s="105"/>
      <c r="BG2813" s="109"/>
      <c r="BH2813" s="2"/>
      <c r="BI2813" s="2"/>
      <c r="BJ2813" s="2"/>
      <c r="BK2813" s="2"/>
      <c r="BL2813" s="55"/>
      <c r="BM2813" s="48"/>
      <c r="BN2813" s="48"/>
      <c r="BO2813" s="48"/>
      <c r="BP2813" s="48"/>
      <c r="BQ2813" s="117"/>
      <c r="BR2813" s="2"/>
      <c r="BS2813" s="2"/>
      <c r="BT2813" s="2"/>
      <c r="BU2813" s="2"/>
      <c r="BV2813" s="55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18" t="s">
        <v>5</v>
      </c>
      <c r="H2814" s="3">
        <v>2024</v>
      </c>
      <c r="I2814" s="20" t="s">
        <v>287</v>
      </c>
      <c r="J2814" s="184" t="s">
        <v>291</v>
      </c>
      <c r="K2814" s="184" t="s">
        <v>319</v>
      </c>
      <c r="L2814" s="187">
        <f t="shared" si="89"/>
        <v>0</v>
      </c>
      <c r="M2814" s="187">
        <f t="shared" si="90"/>
        <v>0</v>
      </c>
      <c r="N2814" s="186"/>
      <c r="O2814" s="33"/>
      <c r="P2814" s="33"/>
      <c r="Q2814" s="33"/>
      <c r="R2814" s="33"/>
      <c r="S2814" s="42"/>
      <c r="T2814" s="2"/>
      <c r="U2814" s="2"/>
      <c r="V2814" s="2"/>
      <c r="W2814" s="2"/>
      <c r="X2814" s="55"/>
      <c r="Y2814" s="62"/>
      <c r="Z2814" s="62"/>
      <c r="AA2814" s="62"/>
      <c r="AB2814" s="62"/>
      <c r="AC2814" s="68"/>
      <c r="AD2814" s="2"/>
      <c r="AE2814" s="2"/>
      <c r="AF2814" s="2"/>
      <c r="AG2814" s="2"/>
      <c r="AH2814" s="55"/>
      <c r="AI2814" s="72"/>
      <c r="AJ2814" s="72"/>
      <c r="AK2814" s="72"/>
      <c r="AL2814" s="72"/>
      <c r="AM2814" s="80"/>
      <c r="AN2814" s="2"/>
      <c r="AO2814" s="2"/>
      <c r="AP2814" s="2"/>
      <c r="AQ2814" s="2"/>
      <c r="AR2814" s="55"/>
      <c r="AS2814" s="85"/>
      <c r="AT2814" s="85"/>
      <c r="AU2814" s="85"/>
      <c r="AV2814" s="85"/>
      <c r="AW2814" s="100"/>
      <c r="AX2814" s="2"/>
      <c r="AY2814" s="2"/>
      <c r="AZ2814" s="2"/>
      <c r="BA2814" s="2"/>
      <c r="BB2814" s="55"/>
      <c r="BC2814" s="105"/>
      <c r="BD2814" s="105"/>
      <c r="BE2814" s="105"/>
      <c r="BF2814" s="105"/>
      <c r="BG2814" s="109"/>
      <c r="BH2814" s="2"/>
      <c r="BI2814" s="2"/>
      <c r="BJ2814" s="2"/>
      <c r="BK2814" s="2"/>
      <c r="BL2814" s="55"/>
      <c r="BM2814" s="48"/>
      <c r="BN2814" s="48"/>
      <c r="BO2814" s="48"/>
      <c r="BP2814" s="48"/>
      <c r="BQ2814" s="117"/>
      <c r="BR2814" s="2"/>
      <c r="BS2814" s="2"/>
      <c r="BT2814" s="2"/>
      <c r="BU2814" s="2"/>
      <c r="BV2814" s="55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18" t="s">
        <v>5</v>
      </c>
      <c r="H2815" s="3">
        <v>2024</v>
      </c>
      <c r="I2815" s="20" t="s">
        <v>286</v>
      </c>
      <c r="J2815" s="184" t="s">
        <v>336</v>
      </c>
      <c r="K2815" s="184" t="s">
        <v>319</v>
      </c>
      <c r="L2815" s="187">
        <f t="shared" si="89"/>
        <v>0</v>
      </c>
      <c r="M2815" s="187">
        <f t="shared" si="90"/>
        <v>0</v>
      </c>
      <c r="N2815" s="186"/>
      <c r="O2815" s="33"/>
      <c r="P2815" s="33"/>
      <c r="Q2815" s="33"/>
      <c r="R2815" s="33"/>
      <c r="S2815" s="42"/>
      <c r="T2815" s="2"/>
      <c r="U2815" s="2"/>
      <c r="V2815" s="2"/>
      <c r="W2815" s="2"/>
      <c r="X2815" s="55"/>
      <c r="Y2815" s="62"/>
      <c r="Z2815" s="62"/>
      <c r="AA2815" s="62"/>
      <c r="AB2815" s="62"/>
      <c r="AC2815" s="68"/>
      <c r="AD2815" s="2"/>
      <c r="AE2815" s="2"/>
      <c r="AF2815" s="2"/>
      <c r="AG2815" s="2"/>
      <c r="AH2815" s="55"/>
      <c r="AI2815" s="72"/>
      <c r="AJ2815" s="72"/>
      <c r="AK2815" s="72"/>
      <c r="AL2815" s="72"/>
      <c r="AM2815" s="80"/>
      <c r="AN2815" s="2"/>
      <c r="AO2815" s="2"/>
      <c r="AP2815" s="2"/>
      <c r="AQ2815" s="2"/>
      <c r="AR2815" s="55"/>
      <c r="AS2815" s="85"/>
      <c r="AT2815" s="85"/>
      <c r="AU2815" s="85"/>
      <c r="AV2815" s="85"/>
      <c r="AW2815" s="100"/>
      <c r="AX2815" s="2"/>
      <c r="AY2815" s="2"/>
      <c r="AZ2815" s="2"/>
      <c r="BA2815" s="2"/>
      <c r="BB2815" s="55"/>
      <c r="BC2815" s="105"/>
      <c r="BD2815" s="105"/>
      <c r="BE2815" s="105"/>
      <c r="BF2815" s="105"/>
      <c r="BG2815" s="109"/>
      <c r="BH2815" s="2"/>
      <c r="BI2815" s="2"/>
      <c r="BJ2815" s="2"/>
      <c r="BK2815" s="2"/>
      <c r="BL2815" s="55"/>
      <c r="BM2815" s="48"/>
      <c r="BN2815" s="48"/>
      <c r="BO2815" s="48"/>
      <c r="BP2815" s="48"/>
      <c r="BQ2815" s="117"/>
      <c r="BR2815" s="2"/>
      <c r="BS2815" s="2"/>
      <c r="BT2815" s="2"/>
      <c r="BU2815" s="2"/>
      <c r="BV2815" s="55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18" t="s">
        <v>5</v>
      </c>
      <c r="H2816" s="3">
        <v>2024</v>
      </c>
      <c r="I2816" s="20" t="s">
        <v>286</v>
      </c>
      <c r="J2816" s="185" t="s">
        <v>337</v>
      </c>
      <c r="K2816" s="185" t="s">
        <v>318</v>
      </c>
      <c r="L2816" s="187">
        <f t="shared" si="89"/>
        <v>0</v>
      </c>
      <c r="M2816" s="187">
        <f t="shared" si="90"/>
        <v>0</v>
      </c>
      <c r="N2816" s="186"/>
      <c r="O2816" s="53"/>
      <c r="P2816" s="53"/>
      <c r="Q2816" s="53"/>
      <c r="R2816" s="53"/>
      <c r="S2816" s="54"/>
      <c r="T2816" s="8"/>
      <c r="U2816" s="8"/>
      <c r="V2816" s="8"/>
      <c r="W2816" s="8"/>
      <c r="X2816" s="122"/>
      <c r="Y2816" s="135"/>
      <c r="Z2816" s="135"/>
      <c r="AA2816" s="135"/>
      <c r="AB2816" s="135"/>
      <c r="AC2816" s="136"/>
      <c r="AD2816" s="8"/>
      <c r="AE2816" s="8"/>
      <c r="AF2816" s="8"/>
      <c r="AG2816" s="8"/>
      <c r="AH2816" s="122"/>
      <c r="AI2816" s="137"/>
      <c r="AJ2816" s="137"/>
      <c r="AK2816" s="137"/>
      <c r="AL2816" s="137"/>
      <c r="AM2816" s="138"/>
      <c r="AN2816" s="8"/>
      <c r="AO2816" s="8"/>
      <c r="AP2816" s="8"/>
      <c r="AQ2816" s="8"/>
      <c r="AR2816" s="122"/>
      <c r="AS2816" s="139"/>
      <c r="AT2816" s="139"/>
      <c r="AU2816" s="139"/>
      <c r="AV2816" s="139"/>
      <c r="AW2816" s="140"/>
      <c r="AX2816" s="8"/>
      <c r="AY2816" s="8"/>
      <c r="AZ2816" s="8"/>
      <c r="BA2816" s="8"/>
      <c r="BB2816" s="122"/>
      <c r="BC2816" s="141"/>
      <c r="BD2816" s="141"/>
      <c r="BE2816" s="141"/>
      <c r="BF2816" s="141"/>
      <c r="BG2816" s="142"/>
      <c r="BH2816" s="8"/>
      <c r="BI2816" s="8"/>
      <c r="BJ2816" s="8"/>
      <c r="BK2816" s="8"/>
      <c r="BL2816" s="122"/>
      <c r="BM2816" s="143"/>
      <c r="BN2816" s="143"/>
      <c r="BO2816" s="143"/>
      <c r="BP2816" s="143"/>
      <c r="BQ2816" s="144"/>
      <c r="BR2816" s="8"/>
      <c r="BS2816" s="8"/>
      <c r="BT2816" s="8"/>
      <c r="BU2816" s="8"/>
      <c r="BV2816" s="122"/>
    </row>
    <row r="2817" spans="1:74" ht="28.8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18" t="s">
        <v>5</v>
      </c>
      <c r="H2817" s="3">
        <v>2024</v>
      </c>
      <c r="I2817" s="20" t="s">
        <v>286</v>
      </c>
      <c r="J2817" s="185" t="s">
        <v>338</v>
      </c>
      <c r="K2817" s="185" t="s">
        <v>339</v>
      </c>
      <c r="L2817" s="187">
        <f t="shared" si="89"/>
        <v>0</v>
      </c>
      <c r="M2817" s="187">
        <f t="shared" si="90"/>
        <v>0</v>
      </c>
      <c r="N2817" s="186"/>
      <c r="O2817" s="53"/>
      <c r="P2817" s="53"/>
      <c r="Q2817" s="53"/>
      <c r="R2817" s="53"/>
      <c r="S2817" s="54"/>
      <c r="T2817" s="8"/>
      <c r="U2817" s="8"/>
      <c r="V2817" s="8"/>
      <c r="W2817" s="8"/>
      <c r="X2817" s="122"/>
      <c r="Y2817" s="135"/>
      <c r="Z2817" s="135"/>
      <c r="AA2817" s="135"/>
      <c r="AB2817" s="135"/>
      <c r="AC2817" s="136"/>
      <c r="AD2817" s="8"/>
      <c r="AE2817" s="8"/>
      <c r="AF2817" s="8"/>
      <c r="AG2817" s="8"/>
      <c r="AH2817" s="122"/>
      <c r="AI2817" s="137"/>
      <c r="AJ2817" s="137"/>
      <c r="AK2817" s="137"/>
      <c r="AL2817" s="137"/>
      <c r="AM2817" s="138"/>
      <c r="AN2817" s="8"/>
      <c r="AO2817" s="8"/>
      <c r="AP2817" s="8"/>
      <c r="AQ2817" s="8"/>
      <c r="AR2817" s="122"/>
      <c r="AS2817" s="139"/>
      <c r="AT2817" s="139"/>
      <c r="AU2817" s="139"/>
      <c r="AV2817" s="139"/>
      <c r="AW2817" s="140"/>
      <c r="AX2817" s="8"/>
      <c r="AY2817" s="8"/>
      <c r="AZ2817" s="8"/>
      <c r="BA2817" s="8"/>
      <c r="BB2817" s="122"/>
      <c r="BC2817" s="141"/>
      <c r="BD2817" s="141"/>
      <c r="BE2817" s="141"/>
      <c r="BF2817" s="141"/>
      <c r="BG2817" s="142"/>
      <c r="BH2817" s="8"/>
      <c r="BI2817" s="8"/>
      <c r="BJ2817" s="8"/>
      <c r="BK2817" s="8"/>
      <c r="BL2817" s="122"/>
      <c r="BM2817" s="143"/>
      <c r="BN2817" s="143"/>
      <c r="BO2817" s="143"/>
      <c r="BP2817" s="143"/>
      <c r="BQ2817" s="144"/>
      <c r="BR2817" s="8"/>
      <c r="BS2817" s="8"/>
      <c r="BT2817" s="8"/>
      <c r="BU2817" s="8"/>
      <c r="BV2817" s="122"/>
    </row>
    <row r="2818" spans="1:74" ht="28.8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18" t="s">
        <v>5</v>
      </c>
      <c r="H2818" s="3">
        <v>2024</v>
      </c>
      <c r="I2818" s="20" t="s">
        <v>286</v>
      </c>
      <c r="J2818" s="185" t="s">
        <v>340</v>
      </c>
      <c r="K2818" s="185" t="s">
        <v>318</v>
      </c>
      <c r="L2818" s="187">
        <f t="shared" si="89"/>
        <v>0</v>
      </c>
      <c r="M2818" s="187">
        <f t="shared" si="90"/>
        <v>0</v>
      </c>
      <c r="N2818" s="186"/>
      <c r="O2818" s="53"/>
      <c r="P2818" s="53"/>
      <c r="Q2818" s="53"/>
      <c r="R2818" s="53"/>
      <c r="S2818" s="54"/>
      <c r="T2818" s="8"/>
      <c r="U2818" s="8"/>
      <c r="V2818" s="8"/>
      <c r="W2818" s="8"/>
      <c r="X2818" s="122"/>
      <c r="Y2818" s="135"/>
      <c r="Z2818" s="135"/>
      <c r="AA2818" s="135"/>
      <c r="AB2818" s="135"/>
      <c r="AC2818" s="136"/>
      <c r="AD2818" s="8"/>
      <c r="AE2818" s="8"/>
      <c r="AF2818" s="8"/>
      <c r="AG2818" s="8"/>
      <c r="AH2818" s="122"/>
      <c r="AI2818" s="137"/>
      <c r="AJ2818" s="137"/>
      <c r="AK2818" s="137"/>
      <c r="AL2818" s="137"/>
      <c r="AM2818" s="138"/>
      <c r="AN2818" s="8"/>
      <c r="AO2818" s="8"/>
      <c r="AP2818" s="8"/>
      <c r="AQ2818" s="8"/>
      <c r="AR2818" s="122"/>
      <c r="AS2818" s="139"/>
      <c r="AT2818" s="139"/>
      <c r="AU2818" s="139"/>
      <c r="AV2818" s="139"/>
      <c r="AW2818" s="140"/>
      <c r="AX2818" s="8"/>
      <c r="AY2818" s="8"/>
      <c r="AZ2818" s="8"/>
      <c r="BA2818" s="8"/>
      <c r="BB2818" s="122"/>
      <c r="BC2818" s="141"/>
      <c r="BD2818" s="141"/>
      <c r="BE2818" s="141"/>
      <c r="BF2818" s="141"/>
      <c r="BG2818" s="142"/>
      <c r="BH2818" s="8"/>
      <c r="BI2818" s="8"/>
      <c r="BJ2818" s="8"/>
      <c r="BK2818" s="8"/>
      <c r="BL2818" s="122"/>
      <c r="BM2818" s="143"/>
      <c r="BN2818" s="143"/>
      <c r="BO2818" s="143"/>
      <c r="BP2818" s="143"/>
      <c r="BQ2818" s="144"/>
      <c r="BR2818" s="8"/>
      <c r="BS2818" s="8"/>
      <c r="BT2818" s="8"/>
      <c r="BU2818" s="8"/>
      <c r="BV2818" s="122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18" t="s">
        <v>5</v>
      </c>
      <c r="H2819" s="3">
        <v>2024</v>
      </c>
      <c r="I2819" s="20" t="s">
        <v>286</v>
      </c>
      <c r="J2819" s="185" t="s">
        <v>341</v>
      </c>
      <c r="K2819" s="185" t="s">
        <v>320</v>
      </c>
      <c r="L2819" s="187">
        <f t="shared" si="89"/>
        <v>0</v>
      </c>
      <c r="M2819" s="187">
        <f t="shared" si="90"/>
        <v>0</v>
      </c>
      <c r="N2819" s="186"/>
      <c r="O2819" s="53"/>
      <c r="P2819" s="53"/>
      <c r="Q2819" s="53"/>
      <c r="R2819" s="53"/>
      <c r="S2819" s="54"/>
      <c r="T2819" s="8"/>
      <c r="U2819" s="8"/>
      <c r="V2819" s="8"/>
      <c r="W2819" s="8"/>
      <c r="X2819" s="122"/>
      <c r="Y2819" s="135"/>
      <c r="Z2819" s="135"/>
      <c r="AA2819" s="135"/>
      <c r="AB2819" s="135"/>
      <c r="AC2819" s="136"/>
      <c r="AD2819" s="8"/>
      <c r="AE2819" s="8"/>
      <c r="AF2819" s="8"/>
      <c r="AG2819" s="8"/>
      <c r="AH2819" s="122"/>
      <c r="AI2819" s="137"/>
      <c r="AJ2819" s="137"/>
      <c r="AK2819" s="137"/>
      <c r="AL2819" s="137"/>
      <c r="AM2819" s="138"/>
      <c r="AN2819" s="8"/>
      <c r="AO2819" s="8"/>
      <c r="AP2819" s="8"/>
      <c r="AQ2819" s="8"/>
      <c r="AR2819" s="122"/>
      <c r="AS2819" s="139"/>
      <c r="AT2819" s="139"/>
      <c r="AU2819" s="139"/>
      <c r="AV2819" s="139"/>
      <c r="AW2819" s="140"/>
      <c r="AX2819" s="8"/>
      <c r="AY2819" s="8"/>
      <c r="AZ2819" s="8"/>
      <c r="BA2819" s="8"/>
      <c r="BB2819" s="122"/>
      <c r="BC2819" s="141"/>
      <c r="BD2819" s="141"/>
      <c r="BE2819" s="141"/>
      <c r="BF2819" s="141"/>
      <c r="BG2819" s="142"/>
      <c r="BH2819" s="8"/>
      <c r="BI2819" s="8"/>
      <c r="BJ2819" s="8"/>
      <c r="BK2819" s="8"/>
      <c r="BL2819" s="122"/>
      <c r="BM2819" s="143"/>
      <c r="BN2819" s="143"/>
      <c r="BO2819" s="143"/>
      <c r="BP2819" s="143"/>
      <c r="BQ2819" s="144"/>
      <c r="BR2819" s="8"/>
      <c r="BS2819" s="8"/>
      <c r="BT2819" s="8"/>
      <c r="BU2819" s="8"/>
      <c r="BV2819" s="122"/>
    </row>
    <row r="2820" spans="1:74" ht="28.8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18" t="s">
        <v>5</v>
      </c>
      <c r="H2820" s="3">
        <v>2024</v>
      </c>
      <c r="I2820" s="20" t="s">
        <v>286</v>
      </c>
      <c r="J2820" s="185" t="s">
        <v>342</v>
      </c>
      <c r="K2820" s="185" t="s">
        <v>320</v>
      </c>
      <c r="L2820" s="187">
        <f t="shared" si="89"/>
        <v>0</v>
      </c>
      <c r="M2820" s="187">
        <f t="shared" si="90"/>
        <v>0</v>
      </c>
      <c r="N2820" s="186"/>
      <c r="O2820" s="53"/>
      <c r="P2820" s="53"/>
      <c r="Q2820" s="53"/>
      <c r="R2820" s="53"/>
      <c r="S2820" s="54"/>
      <c r="T2820" s="8"/>
      <c r="U2820" s="8"/>
      <c r="V2820" s="8"/>
      <c r="W2820" s="8"/>
      <c r="X2820" s="122"/>
      <c r="Y2820" s="135"/>
      <c r="Z2820" s="135"/>
      <c r="AA2820" s="135"/>
      <c r="AB2820" s="135"/>
      <c r="AC2820" s="136"/>
      <c r="AD2820" s="8"/>
      <c r="AE2820" s="8"/>
      <c r="AF2820" s="8"/>
      <c r="AG2820" s="8"/>
      <c r="AH2820" s="122"/>
      <c r="AI2820" s="137"/>
      <c r="AJ2820" s="137"/>
      <c r="AK2820" s="137"/>
      <c r="AL2820" s="137"/>
      <c r="AM2820" s="138"/>
      <c r="AN2820" s="8"/>
      <c r="AO2820" s="8"/>
      <c r="AP2820" s="8"/>
      <c r="AQ2820" s="8"/>
      <c r="AR2820" s="122"/>
      <c r="AS2820" s="139"/>
      <c r="AT2820" s="139"/>
      <c r="AU2820" s="139"/>
      <c r="AV2820" s="139"/>
      <c r="AW2820" s="140"/>
      <c r="AX2820" s="8"/>
      <c r="AY2820" s="8"/>
      <c r="AZ2820" s="8"/>
      <c r="BA2820" s="8"/>
      <c r="BB2820" s="122"/>
      <c r="BC2820" s="141"/>
      <c r="BD2820" s="141"/>
      <c r="BE2820" s="141"/>
      <c r="BF2820" s="141"/>
      <c r="BG2820" s="142"/>
      <c r="BH2820" s="8"/>
      <c r="BI2820" s="8"/>
      <c r="BJ2820" s="8"/>
      <c r="BK2820" s="8"/>
      <c r="BL2820" s="122"/>
      <c r="BM2820" s="143"/>
      <c r="BN2820" s="143"/>
      <c r="BO2820" s="143"/>
      <c r="BP2820" s="143"/>
      <c r="BQ2820" s="144"/>
      <c r="BR2820" s="8"/>
      <c r="BS2820" s="8"/>
      <c r="BT2820" s="8"/>
      <c r="BU2820" s="8"/>
      <c r="BV2820" s="122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18" t="s">
        <v>5</v>
      </c>
      <c r="H2821" s="3">
        <v>2024</v>
      </c>
      <c r="I2821" s="20" t="s">
        <v>286</v>
      </c>
      <c r="J2821" s="185" t="s">
        <v>343</v>
      </c>
      <c r="K2821" s="185" t="s">
        <v>339</v>
      </c>
      <c r="L2821" s="187">
        <f t="shared" si="89"/>
        <v>0</v>
      </c>
      <c r="M2821" s="187">
        <f t="shared" si="90"/>
        <v>0</v>
      </c>
      <c r="N2821" s="186"/>
      <c r="O2821" s="53"/>
      <c r="P2821" s="53"/>
      <c r="Q2821" s="53"/>
      <c r="R2821" s="53"/>
      <c r="S2821" s="54"/>
      <c r="T2821" s="8"/>
      <c r="U2821" s="8"/>
      <c r="V2821" s="8"/>
      <c r="W2821" s="8"/>
      <c r="X2821" s="122"/>
      <c r="Y2821" s="135"/>
      <c r="Z2821" s="135"/>
      <c r="AA2821" s="135"/>
      <c r="AB2821" s="135"/>
      <c r="AC2821" s="136"/>
      <c r="AD2821" s="8"/>
      <c r="AE2821" s="8"/>
      <c r="AF2821" s="8"/>
      <c r="AG2821" s="8"/>
      <c r="AH2821" s="122"/>
      <c r="AI2821" s="137"/>
      <c r="AJ2821" s="137"/>
      <c r="AK2821" s="137"/>
      <c r="AL2821" s="137"/>
      <c r="AM2821" s="138"/>
      <c r="AN2821" s="8"/>
      <c r="AO2821" s="8"/>
      <c r="AP2821" s="8"/>
      <c r="AQ2821" s="8"/>
      <c r="AR2821" s="122"/>
      <c r="AS2821" s="139"/>
      <c r="AT2821" s="139"/>
      <c r="AU2821" s="139"/>
      <c r="AV2821" s="139"/>
      <c r="AW2821" s="140"/>
      <c r="AX2821" s="8"/>
      <c r="AY2821" s="8"/>
      <c r="AZ2821" s="8"/>
      <c r="BA2821" s="8"/>
      <c r="BB2821" s="122"/>
      <c r="BC2821" s="141"/>
      <c r="BD2821" s="141"/>
      <c r="BE2821" s="141"/>
      <c r="BF2821" s="141"/>
      <c r="BG2821" s="142"/>
      <c r="BH2821" s="8"/>
      <c r="BI2821" s="8"/>
      <c r="BJ2821" s="8"/>
      <c r="BK2821" s="8"/>
      <c r="BL2821" s="122"/>
      <c r="BM2821" s="143"/>
      <c r="BN2821" s="143"/>
      <c r="BO2821" s="143"/>
      <c r="BP2821" s="143"/>
      <c r="BQ2821" s="144"/>
      <c r="BR2821" s="8"/>
      <c r="BS2821" s="8"/>
      <c r="BT2821" s="8"/>
      <c r="BU2821" s="8"/>
      <c r="BV2821" s="122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18" t="s">
        <v>5</v>
      </c>
      <c r="H2822" s="3">
        <v>2024</v>
      </c>
      <c r="I2822" s="20" t="s">
        <v>288</v>
      </c>
      <c r="J2822" s="185" t="s">
        <v>344</v>
      </c>
      <c r="K2822" s="185" t="s">
        <v>318</v>
      </c>
      <c r="L2822" s="187">
        <f t="shared" ref="L2822:L2885" si="91">SUM(R2822,W2822,AB2822,AG2822,AL2822,AQ2822,AV2822,BA2822,BF2822,BK2822,BP2822,BU2822)</f>
        <v>0</v>
      </c>
      <c r="M2822" s="187">
        <f t="shared" ref="M2822:M2885" si="92">SUM(S2822,X2822,AC2822,AH2822,AM2822,AR2822,AW2822,BB2822,BG2822,BL2822,BQ2822,BV2822)</f>
        <v>0</v>
      </c>
      <c r="N2822" s="186"/>
      <c r="O2822" s="53"/>
      <c r="P2822" s="53"/>
      <c r="Q2822" s="53"/>
      <c r="R2822" s="53"/>
      <c r="S2822" s="54"/>
      <c r="T2822" s="8"/>
      <c r="U2822" s="8"/>
      <c r="V2822" s="8"/>
      <c r="W2822" s="8"/>
      <c r="X2822" s="122"/>
      <c r="Y2822" s="135"/>
      <c r="Z2822" s="135"/>
      <c r="AA2822" s="135"/>
      <c r="AB2822" s="135"/>
      <c r="AC2822" s="136"/>
      <c r="AD2822" s="8"/>
      <c r="AE2822" s="8"/>
      <c r="AF2822" s="8"/>
      <c r="AG2822" s="8"/>
      <c r="AH2822" s="122"/>
      <c r="AI2822" s="137"/>
      <c r="AJ2822" s="137"/>
      <c r="AK2822" s="137"/>
      <c r="AL2822" s="137"/>
      <c r="AM2822" s="138"/>
      <c r="AN2822" s="8"/>
      <c r="AO2822" s="8"/>
      <c r="AP2822" s="8"/>
      <c r="AQ2822" s="8"/>
      <c r="AR2822" s="122"/>
      <c r="AS2822" s="139"/>
      <c r="AT2822" s="139"/>
      <c r="AU2822" s="139"/>
      <c r="AV2822" s="139"/>
      <c r="AW2822" s="140"/>
      <c r="AX2822" s="8"/>
      <c r="AY2822" s="8"/>
      <c r="AZ2822" s="8"/>
      <c r="BA2822" s="8"/>
      <c r="BB2822" s="122"/>
      <c r="BC2822" s="141"/>
      <c r="BD2822" s="141"/>
      <c r="BE2822" s="141"/>
      <c r="BF2822" s="141"/>
      <c r="BG2822" s="142"/>
      <c r="BH2822" s="8"/>
      <c r="BI2822" s="8"/>
      <c r="BJ2822" s="8"/>
      <c r="BK2822" s="8"/>
      <c r="BL2822" s="122"/>
      <c r="BM2822" s="143"/>
      <c r="BN2822" s="143"/>
      <c r="BO2822" s="143"/>
      <c r="BP2822" s="143"/>
      <c r="BQ2822" s="144"/>
      <c r="BR2822" s="8"/>
      <c r="BS2822" s="8"/>
      <c r="BT2822" s="8"/>
      <c r="BU2822" s="8"/>
      <c r="BV2822" s="122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18" t="s">
        <v>5</v>
      </c>
      <c r="H2823" s="3">
        <v>2024</v>
      </c>
      <c r="I2823" s="20" t="s">
        <v>288</v>
      </c>
      <c r="J2823" s="184" t="s">
        <v>351</v>
      </c>
      <c r="K2823" s="184" t="s">
        <v>318</v>
      </c>
      <c r="L2823" s="187">
        <f t="shared" si="91"/>
        <v>0</v>
      </c>
      <c r="M2823" s="187">
        <f t="shared" si="92"/>
        <v>0</v>
      </c>
      <c r="N2823" s="186"/>
      <c r="O2823" s="53"/>
      <c r="P2823" s="53"/>
      <c r="Q2823" s="53"/>
      <c r="R2823" s="53"/>
      <c r="S2823" s="54"/>
      <c r="T2823" s="8"/>
      <c r="U2823" s="8"/>
      <c r="V2823" s="8"/>
      <c r="W2823" s="8"/>
      <c r="X2823" s="122"/>
      <c r="Y2823" s="135"/>
      <c r="Z2823" s="135"/>
      <c r="AA2823" s="135"/>
      <c r="AB2823" s="135"/>
      <c r="AC2823" s="136"/>
      <c r="AD2823" s="8"/>
      <c r="AE2823" s="8"/>
      <c r="AF2823" s="8"/>
      <c r="AG2823" s="8"/>
      <c r="AH2823" s="122"/>
      <c r="AI2823" s="137"/>
      <c r="AJ2823" s="137"/>
      <c r="AK2823" s="137"/>
      <c r="AL2823" s="137"/>
      <c r="AM2823" s="138"/>
      <c r="AN2823" s="8"/>
      <c r="AO2823" s="8"/>
      <c r="AP2823" s="8"/>
      <c r="AQ2823" s="8"/>
      <c r="AR2823" s="122"/>
      <c r="AS2823" s="139"/>
      <c r="AT2823" s="139"/>
      <c r="AU2823" s="139"/>
      <c r="AV2823" s="139"/>
      <c r="AW2823" s="140"/>
      <c r="AX2823" s="8"/>
      <c r="AY2823" s="8"/>
      <c r="AZ2823" s="8"/>
      <c r="BA2823" s="8"/>
      <c r="BB2823" s="122"/>
      <c r="BC2823" s="141"/>
      <c r="BD2823" s="141"/>
      <c r="BE2823" s="141"/>
      <c r="BF2823" s="141"/>
      <c r="BG2823" s="142"/>
      <c r="BH2823" s="8"/>
      <c r="BI2823" s="8"/>
      <c r="BJ2823" s="8"/>
      <c r="BK2823" s="8"/>
      <c r="BL2823" s="122"/>
      <c r="BM2823" s="143"/>
      <c r="BN2823" s="143"/>
      <c r="BO2823" s="143"/>
      <c r="BP2823" s="143"/>
      <c r="BQ2823" s="144"/>
      <c r="BR2823" s="8"/>
      <c r="BS2823" s="8"/>
      <c r="BT2823" s="8"/>
      <c r="BU2823" s="8"/>
      <c r="BV2823" s="122"/>
    </row>
    <row r="2824" spans="1:74" ht="28.8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18" t="s">
        <v>5</v>
      </c>
      <c r="H2824" s="3">
        <v>2024</v>
      </c>
      <c r="I2824" s="20" t="s">
        <v>288</v>
      </c>
      <c r="J2824" s="184" t="s">
        <v>352</v>
      </c>
      <c r="K2824" s="184" t="s">
        <v>321</v>
      </c>
      <c r="L2824" s="187">
        <f t="shared" si="91"/>
        <v>0</v>
      </c>
      <c r="M2824" s="187">
        <f t="shared" si="92"/>
        <v>0</v>
      </c>
      <c r="N2824" s="186"/>
      <c r="O2824" s="33"/>
      <c r="P2824" s="33"/>
      <c r="Q2824" s="33"/>
      <c r="R2824" s="33"/>
      <c r="S2824" s="42"/>
      <c r="T2824" s="2"/>
      <c r="U2824" s="2"/>
      <c r="V2824" s="2"/>
      <c r="W2824" s="2"/>
      <c r="X2824" s="55"/>
      <c r="Y2824" s="62"/>
      <c r="Z2824" s="62"/>
      <c r="AA2824" s="62"/>
      <c r="AB2824" s="62"/>
      <c r="AC2824" s="68"/>
      <c r="AD2824" s="2"/>
      <c r="AE2824" s="2"/>
      <c r="AF2824" s="2"/>
      <c r="AG2824" s="2"/>
      <c r="AH2824" s="55"/>
      <c r="AI2824" s="72"/>
      <c r="AJ2824" s="72"/>
      <c r="AK2824" s="72"/>
      <c r="AL2824" s="72"/>
      <c r="AM2824" s="80"/>
      <c r="AN2824" s="2"/>
      <c r="AO2824" s="2"/>
      <c r="AP2824" s="2"/>
      <c r="AQ2824" s="2"/>
      <c r="AR2824" s="55"/>
      <c r="AS2824" s="85"/>
      <c r="AT2824" s="85"/>
      <c r="AU2824" s="85"/>
      <c r="AV2824" s="85"/>
      <c r="AW2824" s="100"/>
      <c r="AX2824" s="2"/>
      <c r="AY2824" s="2"/>
      <c r="AZ2824" s="2"/>
      <c r="BA2824" s="2"/>
      <c r="BB2824" s="55"/>
      <c r="BC2824" s="105"/>
      <c r="BD2824" s="105"/>
      <c r="BE2824" s="105"/>
      <c r="BF2824" s="105"/>
      <c r="BG2824" s="109"/>
      <c r="BH2824" s="2"/>
      <c r="BI2824" s="2"/>
      <c r="BJ2824" s="2"/>
      <c r="BK2824" s="2"/>
      <c r="BL2824" s="55"/>
      <c r="BM2824" s="48"/>
      <c r="BN2824" s="48"/>
      <c r="BO2824" s="48"/>
      <c r="BP2824" s="48"/>
      <c r="BQ2824" s="117"/>
      <c r="BR2824" s="2"/>
      <c r="BS2824" s="2"/>
      <c r="BT2824" s="2"/>
      <c r="BU2824" s="2"/>
      <c r="BV2824" s="55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18" t="s">
        <v>5</v>
      </c>
      <c r="H2825" s="3">
        <v>2024</v>
      </c>
      <c r="I2825" s="20" t="s">
        <v>288</v>
      </c>
      <c r="J2825" s="184" t="s">
        <v>345</v>
      </c>
      <c r="K2825" s="184" t="s">
        <v>318</v>
      </c>
      <c r="L2825" s="187">
        <f t="shared" si="91"/>
        <v>0</v>
      </c>
      <c r="M2825" s="187">
        <f t="shared" si="92"/>
        <v>0</v>
      </c>
      <c r="N2825" s="186"/>
      <c r="O2825" s="34"/>
      <c r="P2825" s="33"/>
      <c r="Q2825" s="33"/>
      <c r="R2825" s="33"/>
      <c r="S2825" s="42"/>
      <c r="T2825" s="3"/>
      <c r="U2825" s="2"/>
      <c r="V2825" s="2"/>
      <c r="W2825" s="2"/>
      <c r="X2825" s="55"/>
      <c r="Y2825" s="64"/>
      <c r="Z2825" s="62"/>
      <c r="AA2825" s="62"/>
      <c r="AB2825" s="62"/>
      <c r="AC2825" s="68"/>
      <c r="AD2825" s="3"/>
      <c r="AE2825" s="2"/>
      <c r="AF2825" s="2"/>
      <c r="AG2825" s="2"/>
      <c r="AH2825" s="55"/>
      <c r="AI2825" s="73"/>
      <c r="AJ2825" s="72"/>
      <c r="AK2825" s="72"/>
      <c r="AL2825" s="72"/>
      <c r="AM2825" s="80"/>
      <c r="AN2825" s="3"/>
      <c r="AO2825" s="2"/>
      <c r="AP2825" s="2"/>
      <c r="AQ2825" s="2"/>
      <c r="AR2825" s="55"/>
      <c r="AS2825" s="86"/>
      <c r="AT2825" s="85"/>
      <c r="AU2825" s="85"/>
      <c r="AV2825" s="85"/>
      <c r="AW2825" s="100"/>
      <c r="AX2825" s="3"/>
      <c r="AY2825" s="2"/>
      <c r="AZ2825" s="2"/>
      <c r="BA2825" s="2"/>
      <c r="BB2825" s="55"/>
      <c r="BC2825" s="106"/>
      <c r="BD2825" s="105"/>
      <c r="BE2825" s="105"/>
      <c r="BF2825" s="105"/>
      <c r="BG2825" s="109"/>
      <c r="BH2825" s="3"/>
      <c r="BI2825" s="2"/>
      <c r="BJ2825" s="2"/>
      <c r="BK2825" s="2"/>
      <c r="BL2825" s="55"/>
      <c r="BM2825" s="49"/>
      <c r="BN2825" s="48"/>
      <c r="BO2825" s="48"/>
      <c r="BP2825" s="48"/>
      <c r="BQ2825" s="117"/>
      <c r="BR2825" s="3"/>
      <c r="BS2825" s="2"/>
      <c r="BT2825" s="2"/>
      <c r="BU2825" s="2"/>
      <c r="BV2825" s="55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18" t="s">
        <v>5</v>
      </c>
      <c r="H2826" s="3">
        <v>2024</v>
      </c>
      <c r="I2826" s="20" t="s">
        <v>289</v>
      </c>
      <c r="J2826" s="184" t="s">
        <v>268</v>
      </c>
      <c r="K2826" s="184" t="s">
        <v>318</v>
      </c>
      <c r="L2826" s="187">
        <f t="shared" si="91"/>
        <v>0.15</v>
      </c>
      <c r="M2826" s="187">
        <f t="shared" si="92"/>
        <v>380.11799999999999</v>
      </c>
      <c r="N2826" s="186" t="s">
        <v>1091</v>
      </c>
      <c r="O2826" s="33"/>
      <c r="P2826" s="33"/>
      <c r="Q2826" s="33"/>
      <c r="R2826" s="33"/>
      <c r="S2826" s="42"/>
      <c r="T2826" s="2"/>
      <c r="U2826" s="2"/>
      <c r="V2826" s="2"/>
      <c r="W2826" s="2"/>
      <c r="X2826" s="55"/>
      <c r="Y2826" s="62"/>
      <c r="Z2826" s="62"/>
      <c r="AA2826" s="62"/>
      <c r="AB2826" s="62"/>
      <c r="AC2826" s="68"/>
      <c r="AD2826" s="2"/>
      <c r="AE2826" s="2"/>
      <c r="AF2826" s="2"/>
      <c r="AG2826" s="2"/>
      <c r="AH2826" s="55"/>
      <c r="AI2826" s="72"/>
      <c r="AJ2826" s="72"/>
      <c r="AK2826" s="72"/>
      <c r="AL2826" s="72"/>
      <c r="AM2826" s="80"/>
      <c r="AN2826" s="2"/>
      <c r="AO2826" s="2"/>
      <c r="AP2826" s="2"/>
      <c r="AQ2826" s="2"/>
      <c r="AR2826" s="55"/>
      <c r="AS2826" s="85"/>
      <c r="AT2826" s="85"/>
      <c r="AU2826" s="85"/>
      <c r="AV2826" s="85"/>
      <c r="AW2826" s="100"/>
      <c r="AX2826" s="2"/>
      <c r="AY2826" s="2"/>
      <c r="AZ2826" s="2"/>
      <c r="BA2826" s="2"/>
      <c r="BB2826" s="55"/>
      <c r="BC2826" s="105"/>
      <c r="BD2826" s="105"/>
      <c r="BE2826" s="105"/>
      <c r="BF2826" s="105"/>
      <c r="BG2826" s="109"/>
      <c r="BH2826" s="2"/>
      <c r="BI2826" s="2"/>
      <c r="BJ2826" s="2"/>
      <c r="BK2826" s="2"/>
      <c r="BL2826" s="55"/>
      <c r="BM2826" s="48" t="s">
        <v>1091</v>
      </c>
      <c r="BN2826" s="48"/>
      <c r="BO2826" s="48"/>
      <c r="BP2826" s="48">
        <f>0.075+0.075</f>
        <v>0.15</v>
      </c>
      <c r="BQ2826" s="117">
        <f>190+180</f>
        <v>370</v>
      </c>
      <c r="BR2826" s="2"/>
      <c r="BS2826" s="2"/>
      <c r="BT2826" s="2"/>
      <c r="BU2826" s="2"/>
      <c r="BV2826" s="55">
        <f>3.624+6.494</f>
        <v>10.118</v>
      </c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18" t="s">
        <v>5</v>
      </c>
      <c r="H2827" s="3">
        <v>2024</v>
      </c>
      <c r="I2827" s="20" t="s">
        <v>289</v>
      </c>
      <c r="J2827" s="184" t="s">
        <v>292</v>
      </c>
      <c r="K2827" s="184" t="s">
        <v>318</v>
      </c>
      <c r="L2827" s="187">
        <f t="shared" si="91"/>
        <v>0</v>
      </c>
      <c r="M2827" s="187">
        <f t="shared" si="92"/>
        <v>0</v>
      </c>
      <c r="N2827" s="186"/>
      <c r="O2827" s="33"/>
      <c r="P2827" s="33"/>
      <c r="Q2827" s="33"/>
      <c r="R2827" s="33"/>
      <c r="S2827" s="42"/>
      <c r="T2827" s="2"/>
      <c r="U2827" s="2"/>
      <c r="V2827" s="2"/>
      <c r="W2827" s="2"/>
      <c r="X2827" s="55"/>
      <c r="Y2827" s="62"/>
      <c r="Z2827" s="62"/>
      <c r="AA2827" s="62"/>
      <c r="AB2827" s="62"/>
      <c r="AC2827" s="68"/>
      <c r="AD2827" s="2"/>
      <c r="AE2827" s="2"/>
      <c r="AF2827" s="2"/>
      <c r="AG2827" s="2"/>
      <c r="AH2827" s="55"/>
      <c r="AI2827" s="72"/>
      <c r="AJ2827" s="72"/>
      <c r="AK2827" s="72"/>
      <c r="AL2827" s="72"/>
      <c r="AM2827" s="80"/>
      <c r="AN2827" s="2"/>
      <c r="AO2827" s="2"/>
      <c r="AP2827" s="2"/>
      <c r="AQ2827" s="2"/>
      <c r="AR2827" s="55"/>
      <c r="AS2827" s="85"/>
      <c r="AT2827" s="85"/>
      <c r="AU2827" s="85"/>
      <c r="AV2827" s="85"/>
      <c r="AW2827" s="100"/>
      <c r="AX2827" s="2"/>
      <c r="AY2827" s="2"/>
      <c r="AZ2827" s="2"/>
      <c r="BA2827" s="2"/>
      <c r="BB2827" s="55"/>
      <c r="BC2827" s="105"/>
      <c r="BD2827" s="105"/>
      <c r="BE2827" s="105"/>
      <c r="BF2827" s="105"/>
      <c r="BG2827" s="109"/>
      <c r="BH2827" s="2"/>
      <c r="BI2827" s="2"/>
      <c r="BJ2827" s="2"/>
      <c r="BK2827" s="2"/>
      <c r="BL2827" s="55"/>
      <c r="BM2827" s="48"/>
      <c r="BN2827" s="48"/>
      <c r="BO2827" s="48"/>
      <c r="BP2827" s="48"/>
      <c r="BQ2827" s="117"/>
      <c r="BR2827" s="2"/>
      <c r="BS2827" s="2"/>
      <c r="BT2827" s="2"/>
      <c r="BU2827" s="2"/>
      <c r="BV2827" s="55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18" t="s">
        <v>5</v>
      </c>
      <c r="H2828" s="3">
        <v>2024</v>
      </c>
      <c r="I2828" s="20" t="s">
        <v>285</v>
      </c>
      <c r="J2828" s="184" t="s">
        <v>293</v>
      </c>
      <c r="K2828" s="184" t="s">
        <v>318</v>
      </c>
      <c r="L2828" s="187">
        <f t="shared" si="91"/>
        <v>0</v>
      </c>
      <c r="M2828" s="187">
        <f t="shared" si="92"/>
        <v>0</v>
      </c>
      <c r="N2828" s="186"/>
      <c r="O2828" s="33"/>
      <c r="P2828" s="33"/>
      <c r="Q2828" s="33"/>
      <c r="R2828" s="34"/>
      <c r="S2828" s="41"/>
      <c r="T2828" s="2"/>
      <c r="U2828" s="2"/>
      <c r="V2828" s="2"/>
      <c r="W2828" s="3"/>
      <c r="X2828" s="56"/>
      <c r="Y2828" s="62"/>
      <c r="Z2828" s="62"/>
      <c r="AA2828" s="62"/>
      <c r="AB2828" s="64"/>
      <c r="AC2828" s="69"/>
      <c r="AD2828" s="2"/>
      <c r="AE2828" s="2"/>
      <c r="AF2828" s="2"/>
      <c r="AG2828" s="3"/>
      <c r="AH2828" s="56"/>
      <c r="AI2828" s="72"/>
      <c r="AJ2828" s="72"/>
      <c r="AK2828" s="72"/>
      <c r="AL2828" s="73"/>
      <c r="AM2828" s="81"/>
      <c r="AN2828" s="2"/>
      <c r="AO2828" s="2"/>
      <c r="AP2828" s="2"/>
      <c r="AQ2828" s="3"/>
      <c r="AR2828" s="56"/>
      <c r="AS2828" s="85"/>
      <c r="AT2828" s="85"/>
      <c r="AU2828" s="85"/>
      <c r="AV2828" s="86"/>
      <c r="AW2828" s="101"/>
      <c r="AX2828" s="2"/>
      <c r="AY2828" s="2"/>
      <c r="AZ2828" s="2"/>
      <c r="BA2828" s="3"/>
      <c r="BB2828" s="56"/>
      <c r="BC2828" s="105"/>
      <c r="BD2828" s="105"/>
      <c r="BE2828" s="105"/>
      <c r="BF2828" s="106"/>
      <c r="BG2828" s="110"/>
      <c r="BH2828" s="2"/>
      <c r="BI2828" s="2"/>
      <c r="BJ2828" s="2"/>
      <c r="BK2828" s="3"/>
      <c r="BL2828" s="56"/>
      <c r="BM2828" s="48"/>
      <c r="BN2828" s="48"/>
      <c r="BO2828" s="48"/>
      <c r="BP2828" s="49"/>
      <c r="BQ2828" s="118"/>
      <c r="BR2828" s="2"/>
      <c r="BS2828" s="2"/>
      <c r="BT2828" s="2"/>
      <c r="BU2828" s="3"/>
      <c r="BV2828" s="56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18" t="s">
        <v>5</v>
      </c>
      <c r="H2829" s="3">
        <v>2024</v>
      </c>
      <c r="I2829" s="20" t="s">
        <v>287</v>
      </c>
      <c r="J2829" s="184" t="s">
        <v>269</v>
      </c>
      <c r="K2829" s="184" t="s">
        <v>320</v>
      </c>
      <c r="L2829" s="187">
        <f t="shared" si="91"/>
        <v>0</v>
      </c>
      <c r="M2829" s="187">
        <f t="shared" si="92"/>
        <v>0</v>
      </c>
      <c r="N2829" s="186"/>
      <c r="O2829" s="33"/>
      <c r="P2829" s="33"/>
      <c r="Q2829" s="33"/>
      <c r="R2829" s="33"/>
      <c r="S2829" s="42"/>
      <c r="T2829" s="2"/>
      <c r="U2829" s="2"/>
      <c r="V2829" s="2"/>
      <c r="W2829" s="2"/>
      <c r="X2829" s="55"/>
      <c r="Y2829" s="62"/>
      <c r="Z2829" s="62"/>
      <c r="AA2829" s="62"/>
      <c r="AB2829" s="64"/>
      <c r="AC2829" s="68"/>
      <c r="AD2829" s="2"/>
      <c r="AE2829" s="2"/>
      <c r="AF2829" s="2"/>
      <c r="AG2829" s="2"/>
      <c r="AH2829" s="55"/>
      <c r="AI2829" s="72"/>
      <c r="AJ2829" s="72"/>
      <c r="AK2829" s="72"/>
      <c r="AL2829" s="72"/>
      <c r="AM2829" s="80"/>
      <c r="AN2829" s="2"/>
      <c r="AO2829" s="2"/>
      <c r="AP2829" s="2"/>
      <c r="AQ2829" s="2"/>
      <c r="AR2829" s="55"/>
      <c r="AS2829" s="85"/>
      <c r="AT2829" s="85"/>
      <c r="AU2829" s="85"/>
      <c r="AV2829" s="85"/>
      <c r="AW2829" s="100"/>
      <c r="AX2829" s="2"/>
      <c r="AY2829" s="2"/>
      <c r="AZ2829" s="2"/>
      <c r="BA2829" s="2"/>
      <c r="BB2829" s="55"/>
      <c r="BC2829" s="105"/>
      <c r="BD2829" s="105"/>
      <c r="BE2829" s="105"/>
      <c r="BF2829" s="105"/>
      <c r="BG2829" s="109"/>
      <c r="BH2829" s="2"/>
      <c r="BI2829" s="2"/>
      <c r="BJ2829" s="2"/>
      <c r="BK2829" s="2"/>
      <c r="BL2829" s="55"/>
      <c r="BM2829" s="48"/>
      <c r="BN2829" s="48"/>
      <c r="BO2829" s="48"/>
      <c r="BP2829" s="48"/>
      <c r="BQ2829" s="117"/>
      <c r="BR2829" s="2"/>
      <c r="BS2829" s="2"/>
      <c r="BT2829" s="2"/>
      <c r="BU2829" s="2"/>
      <c r="BV2829" s="55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18" t="s">
        <v>5</v>
      </c>
      <c r="H2830" s="3">
        <v>2024</v>
      </c>
      <c r="I2830" s="20" t="s">
        <v>287</v>
      </c>
      <c r="J2830" s="184" t="s">
        <v>270</v>
      </c>
      <c r="K2830" s="184" t="s">
        <v>320</v>
      </c>
      <c r="L2830" s="187">
        <f t="shared" si="91"/>
        <v>0</v>
      </c>
      <c r="M2830" s="187">
        <f t="shared" si="92"/>
        <v>0</v>
      </c>
      <c r="N2830" s="186"/>
      <c r="O2830" s="33"/>
      <c r="P2830" s="33"/>
      <c r="Q2830" s="33"/>
      <c r="R2830" s="33"/>
      <c r="S2830" s="42"/>
      <c r="T2830" s="2"/>
      <c r="U2830" s="2"/>
      <c r="V2830" s="2"/>
      <c r="W2830" s="2"/>
      <c r="X2830" s="55"/>
      <c r="Y2830" s="62"/>
      <c r="Z2830" s="62"/>
      <c r="AA2830" s="62"/>
      <c r="AB2830" s="62"/>
      <c r="AC2830" s="68"/>
      <c r="AD2830" s="2"/>
      <c r="AE2830" s="2"/>
      <c r="AF2830" s="2"/>
      <c r="AG2830" s="2"/>
      <c r="AH2830" s="55"/>
      <c r="AI2830" s="72"/>
      <c r="AJ2830" s="72"/>
      <c r="AK2830" s="72"/>
      <c r="AL2830" s="72"/>
      <c r="AM2830" s="80"/>
      <c r="AN2830" s="2"/>
      <c r="AO2830" s="2"/>
      <c r="AP2830" s="2"/>
      <c r="AQ2830" s="2"/>
      <c r="AR2830" s="55"/>
      <c r="AS2830" s="85"/>
      <c r="AT2830" s="85"/>
      <c r="AU2830" s="85"/>
      <c r="AV2830" s="85"/>
      <c r="AW2830" s="100"/>
      <c r="AX2830" s="2"/>
      <c r="AY2830" s="2"/>
      <c r="AZ2830" s="2"/>
      <c r="BA2830" s="2"/>
      <c r="BB2830" s="55"/>
      <c r="BC2830" s="105"/>
      <c r="BD2830" s="105"/>
      <c r="BE2830" s="105"/>
      <c r="BF2830" s="105"/>
      <c r="BG2830" s="109"/>
      <c r="BH2830" s="2"/>
      <c r="BI2830" s="2"/>
      <c r="BJ2830" s="2"/>
      <c r="BK2830" s="2"/>
      <c r="BL2830" s="55"/>
      <c r="BM2830" s="48"/>
      <c r="BN2830" s="48"/>
      <c r="BO2830" s="48"/>
      <c r="BP2830" s="48"/>
      <c r="BQ2830" s="117"/>
      <c r="BR2830" s="2"/>
      <c r="BS2830" s="2"/>
      <c r="BT2830" s="2"/>
      <c r="BU2830" s="2"/>
      <c r="BV2830" s="55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18" t="s">
        <v>5</v>
      </c>
      <c r="H2831" s="3">
        <v>2024</v>
      </c>
      <c r="I2831" s="20" t="s">
        <v>290</v>
      </c>
      <c r="J2831" s="184" t="s">
        <v>271</v>
      </c>
      <c r="K2831" s="184" t="s">
        <v>321</v>
      </c>
      <c r="L2831" s="187">
        <f t="shared" si="91"/>
        <v>0</v>
      </c>
      <c r="M2831" s="187">
        <f t="shared" si="92"/>
        <v>0</v>
      </c>
      <c r="N2831" s="186"/>
      <c r="O2831" s="33"/>
      <c r="P2831" s="33"/>
      <c r="Q2831" s="33"/>
      <c r="R2831" s="33"/>
      <c r="S2831" s="42"/>
      <c r="T2831" s="2"/>
      <c r="U2831" s="2"/>
      <c r="V2831" s="2"/>
      <c r="W2831" s="2"/>
      <c r="X2831" s="55"/>
      <c r="Y2831" s="62"/>
      <c r="Z2831" s="62"/>
      <c r="AA2831" s="62"/>
      <c r="AB2831" s="62"/>
      <c r="AC2831" s="68"/>
      <c r="AD2831" s="2"/>
      <c r="AE2831" s="2"/>
      <c r="AF2831" s="2"/>
      <c r="AG2831" s="2"/>
      <c r="AH2831" s="55"/>
      <c r="AI2831" s="72"/>
      <c r="AJ2831" s="72"/>
      <c r="AK2831" s="72"/>
      <c r="AL2831" s="72"/>
      <c r="AM2831" s="80"/>
      <c r="AN2831" s="2"/>
      <c r="AO2831" s="2"/>
      <c r="AP2831" s="2"/>
      <c r="AQ2831" s="2"/>
      <c r="AR2831" s="55"/>
      <c r="AS2831" s="85"/>
      <c r="AT2831" s="85"/>
      <c r="AU2831" s="85"/>
      <c r="AV2831" s="85"/>
      <c r="AW2831" s="100"/>
      <c r="AX2831" s="2"/>
      <c r="AY2831" s="2"/>
      <c r="AZ2831" s="2"/>
      <c r="BA2831" s="2"/>
      <c r="BB2831" s="55"/>
      <c r="BC2831" s="105"/>
      <c r="BD2831" s="105"/>
      <c r="BE2831" s="105"/>
      <c r="BF2831" s="105"/>
      <c r="BG2831" s="109"/>
      <c r="BH2831" s="2"/>
      <c r="BI2831" s="2"/>
      <c r="BJ2831" s="2"/>
      <c r="BK2831" s="2"/>
      <c r="BL2831" s="55"/>
      <c r="BM2831" s="48"/>
      <c r="BN2831" s="48"/>
      <c r="BO2831" s="48"/>
      <c r="BP2831" s="48"/>
      <c r="BQ2831" s="117"/>
      <c r="BR2831" s="2"/>
      <c r="BS2831" s="2"/>
      <c r="BT2831" s="2"/>
      <c r="BU2831" s="2"/>
      <c r="BV2831" s="55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18" t="s">
        <v>5</v>
      </c>
      <c r="H2832" s="3">
        <v>2024</v>
      </c>
      <c r="I2832" s="20" t="s">
        <v>284</v>
      </c>
      <c r="J2832" s="184" t="s">
        <v>294</v>
      </c>
      <c r="K2832" s="184" t="s">
        <v>320</v>
      </c>
      <c r="L2832" s="187">
        <f t="shared" si="91"/>
        <v>0</v>
      </c>
      <c r="M2832" s="187">
        <f t="shared" si="92"/>
        <v>0</v>
      </c>
      <c r="N2832" s="186"/>
      <c r="O2832" s="33"/>
      <c r="P2832" s="33"/>
      <c r="Q2832" s="33"/>
      <c r="R2832" s="33"/>
      <c r="S2832" s="42"/>
      <c r="T2832" s="2"/>
      <c r="U2832" s="2"/>
      <c r="V2832" s="2"/>
      <c r="W2832" s="2"/>
      <c r="X2832" s="55"/>
      <c r="Y2832" s="62"/>
      <c r="Z2832" s="62"/>
      <c r="AA2832" s="62"/>
      <c r="AB2832" s="62"/>
      <c r="AC2832" s="68"/>
      <c r="AD2832" s="2"/>
      <c r="AE2832" s="2"/>
      <c r="AF2832" s="2"/>
      <c r="AG2832" s="2"/>
      <c r="AH2832" s="55"/>
      <c r="AI2832" s="72"/>
      <c r="AJ2832" s="72"/>
      <c r="AK2832" s="72"/>
      <c r="AL2832" s="72"/>
      <c r="AM2832" s="80"/>
      <c r="AN2832" s="2"/>
      <c r="AO2832" s="2"/>
      <c r="AP2832" s="2"/>
      <c r="AQ2832" s="2"/>
      <c r="AR2832" s="55"/>
      <c r="AS2832" s="85"/>
      <c r="AT2832" s="85"/>
      <c r="AU2832" s="85"/>
      <c r="AV2832" s="85"/>
      <c r="AW2832" s="100"/>
      <c r="AX2832" s="2"/>
      <c r="AY2832" s="2"/>
      <c r="AZ2832" s="2"/>
      <c r="BA2832" s="2"/>
      <c r="BB2832" s="55"/>
      <c r="BC2832" s="105"/>
      <c r="BD2832" s="105"/>
      <c r="BE2832" s="105"/>
      <c r="BF2832" s="105"/>
      <c r="BG2832" s="109"/>
      <c r="BH2832" s="2"/>
      <c r="BI2832" s="2"/>
      <c r="BJ2832" s="2"/>
      <c r="BK2832" s="2"/>
      <c r="BL2832" s="55"/>
      <c r="BM2832" s="48"/>
      <c r="BN2832" s="48"/>
      <c r="BO2832" s="48"/>
      <c r="BP2832" s="48"/>
      <c r="BQ2832" s="117"/>
      <c r="BR2832" s="2"/>
      <c r="BS2832" s="2"/>
      <c r="BT2832" s="2"/>
      <c r="BU2832" s="2"/>
      <c r="BV2832" s="55"/>
    </row>
    <row r="2833" spans="1:74" ht="28.8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18" t="s">
        <v>5</v>
      </c>
      <c r="H2833" s="3">
        <v>2024</v>
      </c>
      <c r="I2833" s="20" t="s">
        <v>284</v>
      </c>
      <c r="J2833" s="184" t="s">
        <v>346</v>
      </c>
      <c r="K2833" s="184" t="s">
        <v>320</v>
      </c>
      <c r="L2833" s="187">
        <f t="shared" si="91"/>
        <v>0</v>
      </c>
      <c r="M2833" s="187">
        <f t="shared" si="92"/>
        <v>0</v>
      </c>
      <c r="N2833" s="186"/>
      <c r="O2833" s="33"/>
      <c r="P2833" s="33"/>
      <c r="Q2833" s="33"/>
      <c r="R2833" s="33"/>
      <c r="S2833" s="42"/>
      <c r="T2833" s="2"/>
      <c r="U2833" s="2"/>
      <c r="V2833" s="2"/>
      <c r="W2833" s="2"/>
      <c r="X2833" s="55"/>
      <c r="Y2833" s="62"/>
      <c r="Z2833" s="62"/>
      <c r="AA2833" s="62"/>
      <c r="AB2833" s="62"/>
      <c r="AC2833" s="68"/>
      <c r="AD2833" s="2"/>
      <c r="AE2833" s="2"/>
      <c r="AF2833" s="2"/>
      <c r="AG2833" s="2"/>
      <c r="AH2833" s="55"/>
      <c r="AI2833" s="72"/>
      <c r="AJ2833" s="72"/>
      <c r="AK2833" s="72"/>
      <c r="AL2833" s="72"/>
      <c r="AM2833" s="80"/>
      <c r="AN2833" s="2"/>
      <c r="AO2833" s="2"/>
      <c r="AP2833" s="2"/>
      <c r="AQ2833" s="2"/>
      <c r="AR2833" s="55"/>
      <c r="AS2833" s="85"/>
      <c r="AT2833" s="85"/>
      <c r="AU2833" s="85"/>
      <c r="AV2833" s="85"/>
      <c r="AW2833" s="100"/>
      <c r="AX2833" s="2"/>
      <c r="AY2833" s="2"/>
      <c r="AZ2833" s="2"/>
      <c r="BA2833" s="2"/>
      <c r="BB2833" s="55"/>
      <c r="BC2833" s="105"/>
      <c r="BD2833" s="105"/>
      <c r="BE2833" s="105"/>
      <c r="BF2833" s="105"/>
      <c r="BG2833" s="109"/>
      <c r="BH2833" s="2"/>
      <c r="BI2833" s="2"/>
      <c r="BJ2833" s="2"/>
      <c r="BK2833" s="2"/>
      <c r="BL2833" s="55"/>
      <c r="BM2833" s="48"/>
      <c r="BN2833" s="48"/>
      <c r="BO2833" s="48"/>
      <c r="BP2833" s="48"/>
      <c r="BQ2833" s="117"/>
      <c r="BR2833" s="2"/>
      <c r="BS2833" s="2"/>
      <c r="BT2833" s="2"/>
      <c r="BU2833" s="2"/>
      <c r="BV2833" s="55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18" t="s">
        <v>5</v>
      </c>
      <c r="H2834" s="3">
        <v>2024</v>
      </c>
      <c r="I2834" s="20" t="s">
        <v>284</v>
      </c>
      <c r="J2834" s="184" t="s">
        <v>295</v>
      </c>
      <c r="K2834" s="184" t="s">
        <v>320</v>
      </c>
      <c r="L2834" s="187">
        <f t="shared" si="91"/>
        <v>1</v>
      </c>
      <c r="M2834" s="187">
        <f t="shared" si="92"/>
        <v>1.546</v>
      </c>
      <c r="N2834" s="186" t="s">
        <v>517</v>
      </c>
      <c r="O2834" s="33"/>
      <c r="P2834" s="33"/>
      <c r="Q2834" s="33"/>
      <c r="R2834" s="33"/>
      <c r="S2834" s="42"/>
      <c r="T2834" s="2"/>
      <c r="U2834" s="2"/>
      <c r="V2834" s="2"/>
      <c r="W2834" s="2"/>
      <c r="X2834" s="55"/>
      <c r="Y2834" s="62">
        <v>1</v>
      </c>
      <c r="Z2834" s="65" t="s">
        <v>391</v>
      </c>
      <c r="AA2834" s="62"/>
      <c r="AB2834" s="62">
        <v>1</v>
      </c>
      <c r="AC2834" s="68">
        <v>1.546</v>
      </c>
      <c r="AD2834" s="2"/>
      <c r="AE2834" s="2"/>
      <c r="AF2834" s="2"/>
      <c r="AG2834" s="2"/>
      <c r="AH2834" s="55"/>
      <c r="AI2834" s="72"/>
      <c r="AJ2834" s="72"/>
      <c r="AK2834" s="72"/>
      <c r="AL2834" s="72"/>
      <c r="AM2834" s="80"/>
      <c r="AN2834" s="2"/>
      <c r="AO2834" s="2"/>
      <c r="AP2834" s="2"/>
      <c r="AQ2834" s="2"/>
      <c r="AR2834" s="55"/>
      <c r="AS2834" s="85"/>
      <c r="AT2834" s="85"/>
      <c r="AU2834" s="85"/>
      <c r="AV2834" s="85"/>
      <c r="AW2834" s="100"/>
      <c r="AX2834" s="2"/>
      <c r="AY2834" s="2"/>
      <c r="AZ2834" s="2"/>
      <c r="BA2834" s="2"/>
      <c r="BB2834" s="55"/>
      <c r="BC2834" s="105"/>
      <c r="BD2834" s="105"/>
      <c r="BE2834" s="105"/>
      <c r="BF2834" s="105"/>
      <c r="BG2834" s="109"/>
      <c r="BH2834" s="2"/>
      <c r="BI2834" s="2"/>
      <c r="BJ2834" s="2"/>
      <c r="BK2834" s="2"/>
      <c r="BL2834" s="55"/>
      <c r="BM2834" s="48"/>
      <c r="BN2834" s="48"/>
      <c r="BO2834" s="48"/>
      <c r="BP2834" s="48"/>
      <c r="BQ2834" s="117"/>
      <c r="BR2834" s="2"/>
      <c r="BS2834" s="2"/>
      <c r="BT2834" s="2"/>
      <c r="BU2834" s="2"/>
      <c r="BV2834" s="55"/>
    </row>
    <row r="2835" spans="1:74" ht="28.8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18" t="s">
        <v>5</v>
      </c>
      <c r="H2835" s="3">
        <v>2024</v>
      </c>
      <c r="I2835" s="20" t="s">
        <v>290</v>
      </c>
      <c r="J2835" s="184" t="s">
        <v>299</v>
      </c>
      <c r="K2835" s="184" t="s">
        <v>318</v>
      </c>
      <c r="L2835" s="187">
        <f t="shared" si="91"/>
        <v>0</v>
      </c>
      <c r="M2835" s="187">
        <f t="shared" si="92"/>
        <v>0</v>
      </c>
      <c r="N2835" s="186"/>
      <c r="O2835" s="33"/>
      <c r="P2835" s="33"/>
      <c r="Q2835" s="33"/>
      <c r="R2835" s="33"/>
      <c r="S2835" s="42"/>
      <c r="T2835" s="2"/>
      <c r="U2835" s="2"/>
      <c r="V2835" s="2"/>
      <c r="W2835" s="2"/>
      <c r="X2835" s="55"/>
      <c r="Y2835" s="62"/>
      <c r="Z2835" s="62"/>
      <c r="AA2835" s="62"/>
      <c r="AB2835" s="62"/>
      <c r="AC2835" s="68"/>
      <c r="AD2835" s="2"/>
      <c r="AE2835" s="2"/>
      <c r="AF2835" s="2"/>
      <c r="AG2835" s="2"/>
      <c r="AH2835" s="55"/>
      <c r="AI2835" s="72"/>
      <c r="AJ2835" s="72"/>
      <c r="AK2835" s="72"/>
      <c r="AL2835" s="72"/>
      <c r="AM2835" s="80"/>
      <c r="AN2835" s="2"/>
      <c r="AO2835" s="2"/>
      <c r="AP2835" s="2"/>
      <c r="AQ2835" s="2"/>
      <c r="AR2835" s="55"/>
      <c r="AS2835" s="85"/>
      <c r="AT2835" s="85"/>
      <c r="AU2835" s="85"/>
      <c r="AV2835" s="85"/>
      <c r="AW2835" s="100"/>
      <c r="AX2835" s="2"/>
      <c r="AY2835" s="2"/>
      <c r="AZ2835" s="2"/>
      <c r="BA2835" s="2"/>
      <c r="BB2835" s="55"/>
      <c r="BC2835" s="105"/>
      <c r="BD2835" s="105"/>
      <c r="BE2835" s="105"/>
      <c r="BF2835" s="105"/>
      <c r="BG2835" s="109"/>
      <c r="BH2835" s="2"/>
      <c r="BI2835" s="2"/>
      <c r="BJ2835" s="2"/>
      <c r="BK2835" s="2"/>
      <c r="BL2835" s="55"/>
      <c r="BM2835" s="48"/>
      <c r="BN2835" s="48"/>
      <c r="BO2835" s="48"/>
      <c r="BP2835" s="48"/>
      <c r="BQ2835" s="117"/>
      <c r="BR2835" s="2"/>
      <c r="BS2835" s="2"/>
      <c r="BT2835" s="2"/>
      <c r="BU2835" s="2"/>
      <c r="BV2835" s="55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18" t="s">
        <v>5</v>
      </c>
      <c r="H2836" s="3">
        <v>2024</v>
      </c>
      <c r="I2836" s="20" t="s">
        <v>315</v>
      </c>
      <c r="J2836" s="184" t="s">
        <v>347</v>
      </c>
      <c r="K2836" s="184" t="s">
        <v>320</v>
      </c>
      <c r="L2836" s="187">
        <f t="shared" si="91"/>
        <v>0</v>
      </c>
      <c r="M2836" s="187">
        <f t="shared" si="92"/>
        <v>0</v>
      </c>
      <c r="N2836" s="186"/>
      <c r="O2836" s="33"/>
      <c r="P2836" s="33"/>
      <c r="Q2836" s="33"/>
      <c r="R2836" s="33"/>
      <c r="S2836" s="42"/>
      <c r="T2836" s="2"/>
      <c r="U2836" s="2"/>
      <c r="V2836" s="2"/>
      <c r="W2836" s="2"/>
      <c r="X2836" s="55"/>
      <c r="Y2836" s="62"/>
      <c r="Z2836" s="62"/>
      <c r="AA2836" s="62"/>
      <c r="AB2836" s="62"/>
      <c r="AC2836" s="68"/>
      <c r="AD2836" s="2"/>
      <c r="AE2836" s="2"/>
      <c r="AF2836" s="2"/>
      <c r="AG2836" s="2"/>
      <c r="AH2836" s="55"/>
      <c r="AI2836" s="72"/>
      <c r="AJ2836" s="72"/>
      <c r="AK2836" s="72"/>
      <c r="AL2836" s="72"/>
      <c r="AM2836" s="80"/>
      <c r="AN2836" s="2"/>
      <c r="AO2836" s="2"/>
      <c r="AP2836" s="2"/>
      <c r="AQ2836" s="2"/>
      <c r="AR2836" s="55"/>
      <c r="AS2836" s="85"/>
      <c r="AT2836" s="85"/>
      <c r="AU2836" s="85"/>
      <c r="AV2836" s="85"/>
      <c r="AW2836" s="100"/>
      <c r="AX2836" s="2"/>
      <c r="AY2836" s="2"/>
      <c r="AZ2836" s="2"/>
      <c r="BA2836" s="2"/>
      <c r="BB2836" s="55"/>
      <c r="BC2836" s="105"/>
      <c r="BD2836" s="105"/>
      <c r="BE2836" s="105"/>
      <c r="BF2836" s="105"/>
      <c r="BG2836" s="109"/>
      <c r="BH2836" s="2"/>
      <c r="BI2836" s="2"/>
      <c r="BJ2836" s="2"/>
      <c r="BK2836" s="2"/>
      <c r="BL2836" s="55"/>
      <c r="BM2836" s="48"/>
      <c r="BN2836" s="48"/>
      <c r="BO2836" s="48"/>
      <c r="BP2836" s="48"/>
      <c r="BQ2836" s="117"/>
      <c r="BR2836" s="2"/>
      <c r="BS2836" s="2"/>
      <c r="BT2836" s="2"/>
      <c r="BU2836" s="2"/>
      <c r="BV2836" s="55"/>
    </row>
    <row r="2837" spans="1:74" ht="28.8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18" t="s">
        <v>5</v>
      </c>
      <c r="H2837" s="3">
        <v>2024</v>
      </c>
      <c r="I2837" s="20" t="s">
        <v>315</v>
      </c>
      <c r="J2837" s="184" t="s">
        <v>296</v>
      </c>
      <c r="K2837" s="184" t="s">
        <v>321</v>
      </c>
      <c r="L2837" s="187">
        <f t="shared" si="91"/>
        <v>0</v>
      </c>
      <c r="M2837" s="187">
        <f t="shared" si="92"/>
        <v>0</v>
      </c>
      <c r="N2837" s="186"/>
      <c r="O2837" s="33"/>
      <c r="P2837" s="33"/>
      <c r="Q2837" s="33"/>
      <c r="R2837" s="33"/>
      <c r="S2837" s="42"/>
      <c r="T2837" s="2"/>
      <c r="U2837" s="2"/>
      <c r="V2837" s="2"/>
      <c r="W2837" s="2"/>
      <c r="X2837" s="55"/>
      <c r="Y2837" s="62"/>
      <c r="Z2837" s="62"/>
      <c r="AA2837" s="62"/>
      <c r="AB2837" s="62"/>
      <c r="AC2837" s="68"/>
      <c r="AD2837" s="2"/>
      <c r="AE2837" s="2"/>
      <c r="AF2837" s="2"/>
      <c r="AG2837" s="2"/>
      <c r="AH2837" s="55"/>
      <c r="AI2837" s="72"/>
      <c r="AJ2837" s="72"/>
      <c r="AK2837" s="72"/>
      <c r="AL2837" s="72"/>
      <c r="AM2837" s="80"/>
      <c r="AN2837" s="2"/>
      <c r="AO2837" s="2"/>
      <c r="AP2837" s="2"/>
      <c r="AQ2837" s="2"/>
      <c r="AR2837" s="55"/>
      <c r="AS2837" s="85"/>
      <c r="AT2837" s="85"/>
      <c r="AU2837" s="85"/>
      <c r="AV2837" s="85"/>
      <c r="AW2837" s="100"/>
      <c r="AX2837" s="2"/>
      <c r="AY2837" s="2"/>
      <c r="AZ2837" s="2"/>
      <c r="BA2837" s="2"/>
      <c r="BB2837" s="55"/>
      <c r="BC2837" s="105"/>
      <c r="BD2837" s="105"/>
      <c r="BE2837" s="105"/>
      <c r="BF2837" s="105"/>
      <c r="BG2837" s="109"/>
      <c r="BH2837" s="2"/>
      <c r="BI2837" s="2"/>
      <c r="BJ2837" s="2"/>
      <c r="BK2837" s="2"/>
      <c r="BL2837" s="55"/>
      <c r="BM2837" s="48"/>
      <c r="BN2837" s="48"/>
      <c r="BO2837" s="48"/>
      <c r="BP2837" s="48"/>
      <c r="BQ2837" s="117"/>
      <c r="BR2837" s="2"/>
      <c r="BS2837" s="2"/>
      <c r="BT2837" s="2"/>
      <c r="BU2837" s="2"/>
      <c r="BV2837" s="55"/>
    </row>
    <row r="2838" spans="1:74" ht="28.8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18" t="s">
        <v>5</v>
      </c>
      <c r="H2838" s="3">
        <v>2024</v>
      </c>
      <c r="I2838" s="20" t="s">
        <v>316</v>
      </c>
      <c r="J2838" s="184" t="s">
        <v>297</v>
      </c>
      <c r="K2838" s="184" t="s">
        <v>318</v>
      </c>
      <c r="L2838" s="187">
        <f t="shared" si="91"/>
        <v>0</v>
      </c>
      <c r="M2838" s="187">
        <f t="shared" si="92"/>
        <v>0</v>
      </c>
      <c r="N2838" s="186"/>
      <c r="O2838" s="33"/>
      <c r="P2838" s="33"/>
      <c r="Q2838" s="33"/>
      <c r="R2838" s="33"/>
      <c r="S2838" s="42"/>
      <c r="T2838" s="2"/>
      <c r="U2838" s="2"/>
      <c r="V2838" s="2"/>
      <c r="W2838" s="2"/>
      <c r="X2838" s="55"/>
      <c r="Y2838" s="62"/>
      <c r="Z2838" s="62"/>
      <c r="AA2838" s="62"/>
      <c r="AB2838" s="62"/>
      <c r="AC2838" s="68"/>
      <c r="AD2838" s="2"/>
      <c r="AE2838" s="2"/>
      <c r="AF2838" s="2"/>
      <c r="AG2838" s="2"/>
      <c r="AH2838" s="55"/>
      <c r="AI2838" s="72"/>
      <c r="AJ2838" s="72"/>
      <c r="AK2838" s="72"/>
      <c r="AL2838" s="72"/>
      <c r="AM2838" s="80"/>
      <c r="AN2838" s="2"/>
      <c r="AO2838" s="2"/>
      <c r="AP2838" s="2"/>
      <c r="AQ2838" s="2"/>
      <c r="AR2838" s="55"/>
      <c r="AS2838" s="85"/>
      <c r="AT2838" s="85"/>
      <c r="AU2838" s="85"/>
      <c r="AV2838" s="85"/>
      <c r="AW2838" s="100"/>
      <c r="AX2838" s="2"/>
      <c r="AY2838" s="2"/>
      <c r="AZ2838" s="2"/>
      <c r="BA2838" s="2"/>
      <c r="BB2838" s="55"/>
      <c r="BC2838" s="105"/>
      <c r="BD2838" s="105"/>
      <c r="BE2838" s="105"/>
      <c r="BF2838" s="105"/>
      <c r="BG2838" s="109"/>
      <c r="BH2838" s="2"/>
      <c r="BI2838" s="2"/>
      <c r="BJ2838" s="2"/>
      <c r="BK2838" s="2"/>
      <c r="BL2838" s="55"/>
      <c r="BM2838" s="48"/>
      <c r="BN2838" s="48"/>
      <c r="BO2838" s="48"/>
      <c r="BP2838" s="48"/>
      <c r="BQ2838" s="117"/>
      <c r="BR2838" s="2"/>
      <c r="BS2838" s="2"/>
      <c r="BT2838" s="2"/>
      <c r="BU2838" s="2"/>
      <c r="BV2838" s="55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18" t="s">
        <v>5</v>
      </c>
      <c r="H2839" s="3">
        <v>2024</v>
      </c>
      <c r="I2839" s="20" t="s">
        <v>316</v>
      </c>
      <c r="J2839" s="185" t="s">
        <v>348</v>
      </c>
      <c r="K2839" s="185" t="s">
        <v>320</v>
      </c>
      <c r="L2839" s="187">
        <f t="shared" si="91"/>
        <v>0</v>
      </c>
      <c r="M2839" s="187">
        <f t="shared" si="92"/>
        <v>0</v>
      </c>
      <c r="N2839" s="186"/>
      <c r="O2839" s="33"/>
      <c r="P2839" s="33"/>
      <c r="Q2839" s="33"/>
      <c r="R2839" s="33"/>
      <c r="S2839" s="42"/>
      <c r="T2839" s="2"/>
      <c r="U2839" s="2"/>
      <c r="V2839" s="2"/>
      <c r="W2839" s="2"/>
      <c r="X2839" s="55"/>
      <c r="Y2839" s="62"/>
      <c r="Z2839" s="62"/>
      <c r="AA2839" s="62"/>
      <c r="AB2839" s="62"/>
      <c r="AC2839" s="68"/>
      <c r="AD2839" s="2"/>
      <c r="AE2839" s="2"/>
      <c r="AF2839" s="2"/>
      <c r="AG2839" s="2"/>
      <c r="AH2839" s="55"/>
      <c r="AI2839" s="72"/>
      <c r="AJ2839" s="72"/>
      <c r="AK2839" s="72"/>
      <c r="AL2839" s="72"/>
      <c r="AM2839" s="80"/>
      <c r="AN2839" s="2"/>
      <c r="AO2839" s="2"/>
      <c r="AP2839" s="2"/>
      <c r="AQ2839" s="2"/>
      <c r="AR2839" s="55"/>
      <c r="AS2839" s="85"/>
      <c r="AT2839" s="85"/>
      <c r="AU2839" s="85"/>
      <c r="AV2839" s="85"/>
      <c r="AW2839" s="100"/>
      <c r="AX2839" s="2"/>
      <c r="AY2839" s="2"/>
      <c r="AZ2839" s="2"/>
      <c r="BA2839" s="2"/>
      <c r="BB2839" s="55"/>
      <c r="BC2839" s="105"/>
      <c r="BD2839" s="105"/>
      <c r="BE2839" s="105"/>
      <c r="BF2839" s="105"/>
      <c r="BG2839" s="109"/>
      <c r="BH2839" s="2"/>
      <c r="BI2839" s="2"/>
      <c r="BJ2839" s="2"/>
      <c r="BK2839" s="2"/>
      <c r="BL2839" s="55"/>
      <c r="BM2839" s="48"/>
      <c r="BN2839" s="48"/>
      <c r="BO2839" s="48"/>
      <c r="BP2839" s="48"/>
      <c r="BQ2839" s="117"/>
      <c r="BR2839" s="2"/>
      <c r="BS2839" s="2"/>
      <c r="BT2839" s="2"/>
      <c r="BU2839" s="2"/>
      <c r="BV2839" s="55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18" t="s">
        <v>5</v>
      </c>
      <c r="H2840" s="3">
        <v>2024</v>
      </c>
      <c r="I2840" s="20" t="s">
        <v>282</v>
      </c>
      <c r="J2840" s="184" t="s">
        <v>272</v>
      </c>
      <c r="K2840" s="184" t="s">
        <v>321</v>
      </c>
      <c r="L2840" s="187">
        <f t="shared" si="91"/>
        <v>0</v>
      </c>
      <c r="M2840" s="187">
        <f t="shared" si="92"/>
        <v>0</v>
      </c>
      <c r="N2840" s="186"/>
      <c r="O2840" s="33"/>
      <c r="P2840" s="33"/>
      <c r="Q2840" s="33"/>
      <c r="R2840" s="33"/>
      <c r="S2840" s="42"/>
      <c r="T2840" s="2"/>
      <c r="U2840" s="2"/>
      <c r="V2840" s="2"/>
      <c r="W2840" s="2"/>
      <c r="X2840" s="55"/>
      <c r="Y2840" s="62"/>
      <c r="Z2840" s="62"/>
      <c r="AA2840" s="62"/>
      <c r="AB2840" s="62"/>
      <c r="AC2840" s="68"/>
      <c r="AD2840" s="2"/>
      <c r="AE2840" s="2"/>
      <c r="AF2840" s="2"/>
      <c r="AG2840" s="2"/>
      <c r="AH2840" s="55"/>
      <c r="AI2840" s="72"/>
      <c r="AJ2840" s="72"/>
      <c r="AK2840" s="72"/>
      <c r="AL2840" s="72"/>
      <c r="AM2840" s="80"/>
      <c r="AN2840" s="2"/>
      <c r="AO2840" s="2"/>
      <c r="AP2840" s="2"/>
      <c r="AQ2840" s="2"/>
      <c r="AR2840" s="55"/>
      <c r="AS2840" s="85"/>
      <c r="AT2840" s="85"/>
      <c r="AU2840" s="85"/>
      <c r="AV2840" s="85"/>
      <c r="AW2840" s="100"/>
      <c r="AX2840" s="2"/>
      <c r="AY2840" s="2"/>
      <c r="AZ2840" s="2"/>
      <c r="BA2840" s="2"/>
      <c r="BB2840" s="55"/>
      <c r="BC2840" s="105"/>
      <c r="BD2840" s="105"/>
      <c r="BE2840" s="105"/>
      <c r="BF2840" s="105"/>
      <c r="BG2840" s="109"/>
      <c r="BH2840" s="2"/>
      <c r="BI2840" s="2"/>
      <c r="BJ2840" s="2"/>
      <c r="BK2840" s="2"/>
      <c r="BL2840" s="55"/>
      <c r="BM2840" s="48"/>
      <c r="BN2840" s="48"/>
      <c r="BO2840" s="48"/>
      <c r="BP2840" s="48"/>
      <c r="BQ2840" s="117"/>
      <c r="BR2840" s="2"/>
      <c r="BS2840" s="2"/>
      <c r="BT2840" s="2"/>
      <c r="BU2840" s="2"/>
      <c r="BV2840" s="55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18" t="s">
        <v>5</v>
      </c>
      <c r="H2841" s="3">
        <v>2024</v>
      </c>
      <c r="I2841" s="20" t="s">
        <v>282</v>
      </c>
      <c r="J2841" s="184" t="s">
        <v>273</v>
      </c>
      <c r="K2841" s="184" t="s">
        <v>321</v>
      </c>
      <c r="L2841" s="187">
        <f t="shared" si="91"/>
        <v>7.5999999999999998E-2</v>
      </c>
      <c r="M2841" s="187">
        <f t="shared" si="92"/>
        <v>218.566</v>
      </c>
      <c r="N2841" s="186" t="s">
        <v>644</v>
      </c>
      <c r="O2841" s="33"/>
      <c r="P2841" s="33"/>
      <c r="Q2841" s="33"/>
      <c r="R2841" s="33"/>
      <c r="S2841" s="42"/>
      <c r="T2841" s="2"/>
      <c r="U2841" s="2"/>
      <c r="V2841" s="2"/>
      <c r="W2841" s="2"/>
      <c r="X2841" s="55"/>
      <c r="Y2841" s="62"/>
      <c r="Z2841" s="62"/>
      <c r="AA2841" s="62"/>
      <c r="AB2841" s="62"/>
      <c r="AC2841" s="68"/>
      <c r="AD2841" s="2"/>
      <c r="AE2841" s="2"/>
      <c r="AF2841" s="2"/>
      <c r="AG2841" s="2"/>
      <c r="AH2841" s="55"/>
      <c r="AI2841" s="72"/>
      <c r="AJ2841" s="72"/>
      <c r="AK2841" s="72"/>
      <c r="AL2841" s="72"/>
      <c r="AM2841" s="80"/>
      <c r="AN2841" s="2"/>
      <c r="AO2841" s="2"/>
      <c r="AP2841" s="2"/>
      <c r="AQ2841" s="2"/>
      <c r="AR2841" s="55"/>
      <c r="AS2841" s="85" t="s">
        <v>644</v>
      </c>
      <c r="AT2841" s="85"/>
      <c r="AU2841" s="85"/>
      <c r="AV2841" s="85">
        <v>7.5999999999999998E-2</v>
      </c>
      <c r="AW2841" s="100">
        <v>218.566</v>
      </c>
      <c r="AX2841" s="2"/>
      <c r="AY2841" s="2"/>
      <c r="AZ2841" s="2"/>
      <c r="BA2841" s="2"/>
      <c r="BB2841" s="55"/>
      <c r="BC2841" s="105"/>
      <c r="BD2841" s="105"/>
      <c r="BE2841" s="105"/>
      <c r="BF2841" s="105"/>
      <c r="BG2841" s="109"/>
      <c r="BH2841" s="2"/>
      <c r="BI2841" s="2"/>
      <c r="BJ2841" s="2"/>
      <c r="BK2841" s="2"/>
      <c r="BL2841" s="55"/>
      <c r="BM2841" s="48"/>
      <c r="BN2841" s="48"/>
      <c r="BO2841" s="48"/>
      <c r="BP2841" s="48"/>
      <c r="BQ2841" s="117"/>
      <c r="BR2841" s="2"/>
      <c r="BS2841" s="2"/>
      <c r="BT2841" s="2"/>
      <c r="BU2841" s="2"/>
      <c r="BV2841" s="55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18" t="s">
        <v>5</v>
      </c>
      <c r="H2842" s="3">
        <v>2024</v>
      </c>
      <c r="I2842" s="20" t="s">
        <v>282</v>
      </c>
      <c r="J2842" s="184" t="s">
        <v>274</v>
      </c>
      <c r="K2842" s="184" t="s">
        <v>321</v>
      </c>
      <c r="L2842" s="187">
        <f t="shared" si="91"/>
        <v>0</v>
      </c>
      <c r="M2842" s="187">
        <f t="shared" si="92"/>
        <v>0</v>
      </c>
      <c r="N2842" s="186"/>
      <c r="O2842" s="33"/>
      <c r="P2842" s="33"/>
      <c r="Q2842" s="33"/>
      <c r="R2842" s="33"/>
      <c r="S2842" s="42"/>
      <c r="T2842" s="2"/>
      <c r="U2842" s="2"/>
      <c r="V2842" s="2"/>
      <c r="W2842" s="2"/>
      <c r="X2842" s="55"/>
      <c r="Y2842" s="62"/>
      <c r="Z2842" s="62"/>
      <c r="AA2842" s="62"/>
      <c r="AB2842" s="62"/>
      <c r="AC2842" s="68"/>
      <c r="AD2842" s="2"/>
      <c r="AE2842" s="2"/>
      <c r="AF2842" s="2"/>
      <c r="AG2842" s="2"/>
      <c r="AH2842" s="55"/>
      <c r="AI2842" s="72"/>
      <c r="AJ2842" s="72"/>
      <c r="AK2842" s="72"/>
      <c r="AL2842" s="72"/>
      <c r="AM2842" s="80"/>
      <c r="AN2842" s="2"/>
      <c r="AO2842" s="2"/>
      <c r="AP2842" s="2"/>
      <c r="AQ2842" s="2"/>
      <c r="AR2842" s="55"/>
      <c r="AS2842" s="85"/>
      <c r="AT2842" s="85"/>
      <c r="AU2842" s="85"/>
      <c r="AV2842" s="85"/>
      <c r="AW2842" s="100"/>
      <c r="AX2842" s="2"/>
      <c r="AY2842" s="2"/>
      <c r="AZ2842" s="2"/>
      <c r="BA2842" s="2"/>
      <c r="BB2842" s="55"/>
      <c r="BC2842" s="105"/>
      <c r="BD2842" s="105"/>
      <c r="BE2842" s="105"/>
      <c r="BF2842" s="105"/>
      <c r="BG2842" s="109"/>
      <c r="BH2842" s="2"/>
      <c r="BI2842" s="2"/>
      <c r="BJ2842" s="2"/>
      <c r="BK2842" s="2"/>
      <c r="BL2842" s="55"/>
      <c r="BM2842" s="48"/>
      <c r="BN2842" s="48"/>
      <c r="BO2842" s="48"/>
      <c r="BP2842" s="48"/>
      <c r="BQ2842" s="117"/>
      <c r="BR2842" s="2"/>
      <c r="BS2842" s="2"/>
      <c r="BT2842" s="2"/>
      <c r="BU2842" s="2"/>
      <c r="BV2842" s="55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18" t="s">
        <v>5</v>
      </c>
      <c r="H2843" s="3">
        <v>2024</v>
      </c>
      <c r="I2843" s="20" t="s">
        <v>282</v>
      </c>
      <c r="J2843" s="184" t="s">
        <v>275</v>
      </c>
      <c r="K2843" s="184" t="s">
        <v>321</v>
      </c>
      <c r="L2843" s="187">
        <f t="shared" si="91"/>
        <v>0</v>
      </c>
      <c r="M2843" s="187">
        <f t="shared" si="92"/>
        <v>0</v>
      </c>
      <c r="N2843" s="186"/>
      <c r="O2843" s="33"/>
      <c r="P2843" s="33"/>
      <c r="Q2843" s="33"/>
      <c r="R2843" s="33"/>
      <c r="S2843" s="42"/>
      <c r="T2843" s="2"/>
      <c r="U2843" s="2"/>
      <c r="V2843" s="2"/>
      <c r="W2843" s="2"/>
      <c r="X2843" s="55"/>
      <c r="Y2843" s="62"/>
      <c r="Z2843" s="62"/>
      <c r="AA2843" s="62"/>
      <c r="AB2843" s="62"/>
      <c r="AC2843" s="68"/>
      <c r="AD2843" s="2"/>
      <c r="AE2843" s="2"/>
      <c r="AF2843" s="2"/>
      <c r="AG2843" s="2"/>
      <c r="AH2843" s="55"/>
      <c r="AI2843" s="72"/>
      <c r="AJ2843" s="72"/>
      <c r="AK2843" s="72"/>
      <c r="AL2843" s="72"/>
      <c r="AM2843" s="80"/>
      <c r="AN2843" s="2"/>
      <c r="AO2843" s="2"/>
      <c r="AP2843" s="2"/>
      <c r="AQ2843" s="2"/>
      <c r="AR2843" s="55"/>
      <c r="AS2843" s="85"/>
      <c r="AT2843" s="85"/>
      <c r="AU2843" s="85"/>
      <c r="AV2843" s="85"/>
      <c r="AW2843" s="100"/>
      <c r="AX2843" s="2"/>
      <c r="AY2843" s="2"/>
      <c r="AZ2843" s="2"/>
      <c r="BA2843" s="2"/>
      <c r="BB2843" s="55"/>
      <c r="BC2843" s="105"/>
      <c r="BD2843" s="105"/>
      <c r="BE2843" s="105"/>
      <c r="BF2843" s="105"/>
      <c r="BG2843" s="109"/>
      <c r="BH2843" s="2"/>
      <c r="BI2843" s="2"/>
      <c r="BJ2843" s="2"/>
      <c r="BK2843" s="2"/>
      <c r="BL2843" s="55"/>
      <c r="BM2843" s="48"/>
      <c r="BN2843" s="48"/>
      <c r="BO2843" s="48"/>
      <c r="BP2843" s="48"/>
      <c r="BQ2843" s="117"/>
      <c r="BR2843" s="2"/>
      <c r="BS2843" s="2"/>
      <c r="BT2843" s="2"/>
      <c r="BU2843" s="2"/>
      <c r="BV2843" s="55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18" t="s">
        <v>5</v>
      </c>
      <c r="H2844" s="3">
        <v>2024</v>
      </c>
      <c r="I2844" s="20" t="s">
        <v>282</v>
      </c>
      <c r="J2844" s="184" t="s">
        <v>276</v>
      </c>
      <c r="K2844" s="184" t="s">
        <v>320</v>
      </c>
      <c r="L2844" s="187">
        <f t="shared" si="91"/>
        <v>0</v>
      </c>
      <c r="M2844" s="187">
        <f t="shared" si="92"/>
        <v>0</v>
      </c>
      <c r="N2844" s="186"/>
      <c r="O2844" s="33"/>
      <c r="P2844" s="33"/>
      <c r="Q2844" s="33"/>
      <c r="R2844" s="33"/>
      <c r="S2844" s="42"/>
      <c r="T2844" s="2"/>
      <c r="U2844" s="2"/>
      <c r="V2844" s="2"/>
      <c r="W2844" s="2"/>
      <c r="X2844" s="55"/>
      <c r="Y2844" s="62"/>
      <c r="Z2844" s="62"/>
      <c r="AA2844" s="62"/>
      <c r="AB2844" s="62"/>
      <c r="AC2844" s="68"/>
      <c r="AD2844" s="2"/>
      <c r="AE2844" s="2"/>
      <c r="AF2844" s="2"/>
      <c r="AG2844" s="2"/>
      <c r="AH2844" s="55"/>
      <c r="AI2844" s="72"/>
      <c r="AJ2844" s="72"/>
      <c r="AK2844" s="72"/>
      <c r="AL2844" s="72"/>
      <c r="AM2844" s="80"/>
      <c r="AN2844" s="2"/>
      <c r="AO2844" s="2"/>
      <c r="AP2844" s="2"/>
      <c r="AQ2844" s="2"/>
      <c r="AR2844" s="55"/>
      <c r="AS2844" s="85"/>
      <c r="AT2844" s="85"/>
      <c r="AU2844" s="85"/>
      <c r="AV2844" s="85"/>
      <c r="AW2844" s="100"/>
      <c r="AX2844" s="2"/>
      <c r="AY2844" s="2"/>
      <c r="AZ2844" s="2"/>
      <c r="BA2844" s="2"/>
      <c r="BB2844" s="55"/>
      <c r="BC2844" s="105"/>
      <c r="BD2844" s="105"/>
      <c r="BE2844" s="105"/>
      <c r="BF2844" s="105"/>
      <c r="BG2844" s="109"/>
      <c r="BH2844" s="2"/>
      <c r="BI2844" s="2"/>
      <c r="BJ2844" s="2"/>
      <c r="BK2844" s="2"/>
      <c r="BL2844" s="55"/>
      <c r="BM2844" s="48"/>
      <c r="BN2844" s="48"/>
      <c r="BO2844" s="48"/>
      <c r="BP2844" s="48"/>
      <c r="BQ2844" s="117"/>
      <c r="BR2844" s="2"/>
      <c r="BS2844" s="2"/>
      <c r="BT2844" s="2"/>
      <c r="BU2844" s="2"/>
      <c r="BV2844" s="55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18" t="s">
        <v>5</v>
      </c>
      <c r="H2845" s="3">
        <v>2024</v>
      </c>
      <c r="I2845" s="20" t="s">
        <v>282</v>
      </c>
      <c r="J2845" s="184" t="s">
        <v>277</v>
      </c>
      <c r="K2845" s="184" t="s">
        <v>320</v>
      </c>
      <c r="L2845" s="187">
        <f t="shared" si="91"/>
        <v>27</v>
      </c>
      <c r="M2845" s="187">
        <f t="shared" si="92"/>
        <v>57.545000000000002</v>
      </c>
      <c r="N2845" s="186" t="s">
        <v>644</v>
      </c>
      <c r="O2845" s="33"/>
      <c r="P2845" s="33"/>
      <c r="Q2845" s="33"/>
      <c r="R2845" s="33"/>
      <c r="S2845" s="42"/>
      <c r="T2845" s="2"/>
      <c r="U2845" s="2"/>
      <c r="V2845" s="2"/>
      <c r="W2845" s="2"/>
      <c r="X2845" s="55"/>
      <c r="Y2845" s="62"/>
      <c r="Z2845" s="62"/>
      <c r="AA2845" s="62"/>
      <c r="AB2845" s="62"/>
      <c r="AC2845" s="68"/>
      <c r="AD2845" s="2"/>
      <c r="AE2845" s="2"/>
      <c r="AF2845" s="2"/>
      <c r="AG2845" s="2"/>
      <c r="AH2845" s="55"/>
      <c r="AI2845" s="72"/>
      <c r="AJ2845" s="72"/>
      <c r="AK2845" s="72"/>
      <c r="AL2845" s="72"/>
      <c r="AM2845" s="80"/>
      <c r="AN2845" s="2"/>
      <c r="AO2845" s="2"/>
      <c r="AP2845" s="2"/>
      <c r="AQ2845" s="2"/>
      <c r="AR2845" s="55"/>
      <c r="AS2845" s="85" t="s">
        <v>711</v>
      </c>
      <c r="AT2845" s="85"/>
      <c r="AU2845" s="85"/>
      <c r="AV2845" s="85">
        <v>27</v>
      </c>
      <c r="AW2845" s="100">
        <v>57.545000000000002</v>
      </c>
      <c r="AX2845" s="2"/>
      <c r="AY2845" s="2"/>
      <c r="AZ2845" s="2"/>
      <c r="BA2845" s="2"/>
      <c r="BB2845" s="55"/>
      <c r="BC2845" s="105"/>
      <c r="BD2845" s="105"/>
      <c r="BE2845" s="105"/>
      <c r="BF2845" s="105"/>
      <c r="BG2845" s="109"/>
      <c r="BH2845" s="2"/>
      <c r="BI2845" s="2"/>
      <c r="BJ2845" s="2"/>
      <c r="BK2845" s="2"/>
      <c r="BL2845" s="55"/>
      <c r="BM2845" s="48"/>
      <c r="BN2845" s="48"/>
      <c r="BO2845" s="48"/>
      <c r="BP2845" s="48"/>
      <c r="BQ2845" s="117"/>
      <c r="BR2845" s="2"/>
      <c r="BS2845" s="2"/>
      <c r="BT2845" s="2"/>
      <c r="BU2845" s="2"/>
      <c r="BV2845" s="55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18" t="s">
        <v>5</v>
      </c>
      <c r="H2846" s="3">
        <v>2024</v>
      </c>
      <c r="I2846" s="20" t="s">
        <v>283</v>
      </c>
      <c r="J2846" s="184" t="s">
        <v>298</v>
      </c>
      <c r="K2846" s="184" t="s">
        <v>321</v>
      </c>
      <c r="L2846" s="187">
        <f t="shared" si="91"/>
        <v>0</v>
      </c>
      <c r="M2846" s="187">
        <f t="shared" si="92"/>
        <v>0</v>
      </c>
      <c r="N2846" s="186"/>
      <c r="O2846" s="33"/>
      <c r="P2846" s="33"/>
      <c r="Q2846" s="33"/>
      <c r="R2846" s="33"/>
      <c r="S2846" s="42"/>
      <c r="T2846" s="2"/>
      <c r="U2846" s="2"/>
      <c r="V2846" s="2"/>
      <c r="W2846" s="2"/>
      <c r="X2846" s="55"/>
      <c r="Y2846" s="62"/>
      <c r="Z2846" s="62"/>
      <c r="AA2846" s="62"/>
      <c r="AB2846" s="62"/>
      <c r="AC2846" s="68"/>
      <c r="AD2846" s="2"/>
      <c r="AE2846" s="2"/>
      <c r="AF2846" s="2"/>
      <c r="AG2846" s="2"/>
      <c r="AH2846" s="55"/>
      <c r="AI2846" s="72"/>
      <c r="AJ2846" s="72"/>
      <c r="AK2846" s="72"/>
      <c r="AL2846" s="72"/>
      <c r="AM2846" s="80"/>
      <c r="AN2846" s="2"/>
      <c r="AO2846" s="2"/>
      <c r="AP2846" s="2"/>
      <c r="AQ2846" s="2"/>
      <c r="AR2846" s="55"/>
      <c r="AS2846" s="85"/>
      <c r="AT2846" s="85"/>
      <c r="AU2846" s="85"/>
      <c r="AV2846" s="85"/>
      <c r="AW2846" s="100"/>
      <c r="AX2846" s="2"/>
      <c r="AY2846" s="2"/>
      <c r="AZ2846" s="2"/>
      <c r="BA2846" s="2"/>
      <c r="BB2846" s="55"/>
      <c r="BC2846" s="105"/>
      <c r="BD2846" s="105"/>
      <c r="BE2846" s="105"/>
      <c r="BF2846" s="105"/>
      <c r="BG2846" s="109"/>
      <c r="BH2846" s="2"/>
      <c r="BI2846" s="2"/>
      <c r="BJ2846" s="2"/>
      <c r="BK2846" s="2"/>
      <c r="BL2846" s="55"/>
      <c r="BM2846" s="48"/>
      <c r="BN2846" s="48"/>
      <c r="BO2846" s="48"/>
      <c r="BP2846" s="48"/>
      <c r="BQ2846" s="117"/>
      <c r="BR2846" s="2"/>
      <c r="BS2846" s="2"/>
      <c r="BT2846" s="2"/>
      <c r="BU2846" s="2"/>
      <c r="BV2846" s="55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18" t="s">
        <v>5</v>
      </c>
      <c r="H2847" s="3">
        <v>2024</v>
      </c>
      <c r="I2847" s="20" t="s">
        <v>283</v>
      </c>
      <c r="J2847" s="184" t="s">
        <v>278</v>
      </c>
      <c r="K2847" s="184" t="s">
        <v>320</v>
      </c>
      <c r="L2847" s="187">
        <f t="shared" si="91"/>
        <v>0</v>
      </c>
      <c r="M2847" s="187">
        <f t="shared" si="92"/>
        <v>0</v>
      </c>
      <c r="N2847" s="186"/>
      <c r="O2847" s="33"/>
      <c r="P2847" s="33"/>
      <c r="Q2847" s="33"/>
      <c r="R2847" s="33"/>
      <c r="S2847" s="42"/>
      <c r="T2847" s="2"/>
      <c r="U2847" s="2"/>
      <c r="V2847" s="2"/>
      <c r="W2847" s="2"/>
      <c r="X2847" s="55"/>
      <c r="Y2847" s="62"/>
      <c r="Z2847" s="62"/>
      <c r="AA2847" s="62"/>
      <c r="AB2847" s="62"/>
      <c r="AC2847" s="68"/>
      <c r="AD2847" s="2"/>
      <c r="AE2847" s="2"/>
      <c r="AF2847" s="2"/>
      <c r="AG2847" s="2"/>
      <c r="AH2847" s="55"/>
      <c r="AI2847" s="72"/>
      <c r="AJ2847" s="72"/>
      <c r="AK2847" s="72"/>
      <c r="AL2847" s="72"/>
      <c r="AM2847" s="80"/>
      <c r="AN2847" s="2"/>
      <c r="AO2847" s="2"/>
      <c r="AP2847" s="2"/>
      <c r="AQ2847" s="2"/>
      <c r="AR2847" s="55"/>
      <c r="AS2847" s="85"/>
      <c r="AT2847" s="85"/>
      <c r="AU2847" s="85"/>
      <c r="AV2847" s="85"/>
      <c r="AW2847" s="100"/>
      <c r="AX2847" s="2"/>
      <c r="AY2847" s="2"/>
      <c r="AZ2847" s="2"/>
      <c r="BA2847" s="2"/>
      <c r="BB2847" s="55"/>
      <c r="BC2847" s="105"/>
      <c r="BD2847" s="105"/>
      <c r="BE2847" s="105"/>
      <c r="BF2847" s="105"/>
      <c r="BG2847" s="109"/>
      <c r="BH2847" s="2"/>
      <c r="BI2847" s="2"/>
      <c r="BJ2847" s="2"/>
      <c r="BK2847" s="2"/>
      <c r="BL2847" s="55"/>
      <c r="BM2847" s="48"/>
      <c r="BN2847" s="48"/>
      <c r="BO2847" s="48"/>
      <c r="BP2847" s="48"/>
      <c r="BQ2847" s="117"/>
      <c r="BR2847" s="2"/>
      <c r="BS2847" s="2"/>
      <c r="BT2847" s="2"/>
      <c r="BU2847" s="2"/>
      <c r="BV2847" s="55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18" t="s">
        <v>5</v>
      </c>
      <c r="H2848" s="3">
        <v>2024</v>
      </c>
      <c r="I2848" s="20" t="s">
        <v>283</v>
      </c>
      <c r="J2848" s="184" t="s">
        <v>279</v>
      </c>
      <c r="K2848" s="184" t="s">
        <v>320</v>
      </c>
      <c r="L2848" s="187">
        <f t="shared" si="91"/>
        <v>0</v>
      </c>
      <c r="M2848" s="187">
        <f t="shared" si="92"/>
        <v>0</v>
      </c>
      <c r="N2848" s="186"/>
      <c r="O2848" s="33"/>
      <c r="P2848" s="33"/>
      <c r="Q2848" s="33"/>
      <c r="R2848" s="33"/>
      <c r="S2848" s="42"/>
      <c r="T2848" s="2"/>
      <c r="U2848" s="2"/>
      <c r="V2848" s="2"/>
      <c r="W2848" s="2"/>
      <c r="X2848" s="55"/>
      <c r="Y2848" s="62"/>
      <c r="Z2848" s="62"/>
      <c r="AA2848" s="62"/>
      <c r="AB2848" s="62"/>
      <c r="AC2848" s="68"/>
      <c r="AD2848" s="2"/>
      <c r="AE2848" s="2"/>
      <c r="AF2848" s="2"/>
      <c r="AG2848" s="2"/>
      <c r="AH2848" s="55"/>
      <c r="AI2848" s="72"/>
      <c r="AJ2848" s="72"/>
      <c r="AK2848" s="72"/>
      <c r="AL2848" s="72"/>
      <c r="AM2848" s="80"/>
      <c r="AN2848" s="2"/>
      <c r="AO2848" s="2"/>
      <c r="AP2848" s="2"/>
      <c r="AQ2848" s="2"/>
      <c r="AR2848" s="55"/>
      <c r="AS2848" s="85"/>
      <c r="AT2848" s="85"/>
      <c r="AU2848" s="85"/>
      <c r="AV2848" s="85"/>
      <c r="AW2848" s="100"/>
      <c r="AX2848" s="2"/>
      <c r="AY2848" s="2"/>
      <c r="AZ2848" s="2"/>
      <c r="BA2848" s="2"/>
      <c r="BB2848" s="55"/>
      <c r="BC2848" s="105"/>
      <c r="BD2848" s="105"/>
      <c r="BE2848" s="105"/>
      <c r="BF2848" s="105"/>
      <c r="BG2848" s="109"/>
      <c r="BH2848" s="2"/>
      <c r="BI2848" s="2"/>
      <c r="BJ2848" s="2"/>
      <c r="BK2848" s="2"/>
      <c r="BL2848" s="55"/>
      <c r="BM2848" s="48"/>
      <c r="BN2848" s="48"/>
      <c r="BO2848" s="48"/>
      <c r="BP2848" s="48"/>
      <c r="BQ2848" s="117"/>
      <c r="BR2848" s="2"/>
      <c r="BS2848" s="2"/>
      <c r="BT2848" s="2"/>
      <c r="BU2848" s="2"/>
      <c r="BV2848" s="55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18" t="s">
        <v>5</v>
      </c>
      <c r="H2849" s="3">
        <v>2024</v>
      </c>
      <c r="I2849" s="20" t="s">
        <v>286</v>
      </c>
      <c r="J2849" s="184" t="s">
        <v>280</v>
      </c>
      <c r="K2849" s="184" t="s">
        <v>319</v>
      </c>
      <c r="L2849" s="187">
        <f t="shared" si="91"/>
        <v>0</v>
      </c>
      <c r="M2849" s="187">
        <f t="shared" si="92"/>
        <v>0</v>
      </c>
      <c r="N2849" s="186"/>
      <c r="O2849" s="33"/>
      <c r="P2849" s="33"/>
      <c r="Q2849" s="33"/>
      <c r="R2849" s="33"/>
      <c r="S2849" s="42"/>
      <c r="T2849" s="2"/>
      <c r="U2849" s="2"/>
      <c r="V2849" s="2"/>
      <c r="W2849" s="2"/>
      <c r="X2849" s="55"/>
      <c r="Y2849" s="62"/>
      <c r="Z2849" s="62"/>
      <c r="AA2849" s="62"/>
      <c r="AB2849" s="62"/>
      <c r="AC2849" s="68"/>
      <c r="AD2849" s="2"/>
      <c r="AE2849" s="2"/>
      <c r="AF2849" s="2"/>
      <c r="AG2849" s="2"/>
      <c r="AH2849" s="55"/>
      <c r="AI2849" s="72"/>
      <c r="AJ2849" s="72"/>
      <c r="AK2849" s="72"/>
      <c r="AL2849" s="72"/>
      <c r="AM2849" s="80"/>
      <c r="AN2849" s="2"/>
      <c r="AO2849" s="2"/>
      <c r="AP2849" s="2"/>
      <c r="AQ2849" s="2"/>
      <c r="AR2849" s="55"/>
      <c r="AS2849" s="85"/>
      <c r="AT2849" s="85"/>
      <c r="AU2849" s="85"/>
      <c r="AV2849" s="85"/>
      <c r="AW2849" s="100"/>
      <c r="AX2849" s="2"/>
      <c r="AY2849" s="2"/>
      <c r="AZ2849" s="2"/>
      <c r="BA2849" s="2"/>
      <c r="BB2849" s="55"/>
      <c r="BC2849" s="105"/>
      <c r="BD2849" s="105"/>
      <c r="BE2849" s="105"/>
      <c r="BF2849" s="105"/>
      <c r="BG2849" s="109"/>
      <c r="BH2849" s="2"/>
      <c r="BI2849" s="2"/>
      <c r="BJ2849" s="2"/>
      <c r="BK2849" s="2"/>
      <c r="BL2849" s="55"/>
      <c r="BM2849" s="48"/>
      <c r="BN2849" s="48"/>
      <c r="BO2849" s="48"/>
      <c r="BP2849" s="48"/>
      <c r="BQ2849" s="117"/>
      <c r="BR2849" s="2"/>
      <c r="BS2849" s="2"/>
      <c r="BT2849" s="2"/>
      <c r="BU2849" s="2"/>
      <c r="BV2849" s="55"/>
    </row>
    <row r="2850" spans="1:74" hidden="1" x14ac:dyDescent="0.3">
      <c r="A2850" s="2" t="s">
        <v>95</v>
      </c>
      <c r="B2850" s="2" t="s">
        <v>2</v>
      </c>
      <c r="C2850" s="2" t="s">
        <v>3</v>
      </c>
      <c r="D2850" s="2" t="s">
        <v>82</v>
      </c>
      <c r="E2850" s="3">
        <v>4</v>
      </c>
      <c r="F2850" s="3"/>
      <c r="G2850" s="18" t="s">
        <v>5</v>
      </c>
      <c r="H2850" s="3">
        <v>2024</v>
      </c>
      <c r="I2850" s="20" t="s">
        <v>286</v>
      </c>
      <c r="J2850" s="184" t="s">
        <v>281</v>
      </c>
      <c r="K2850" s="184" t="s">
        <v>319</v>
      </c>
      <c r="L2850" s="187">
        <f t="shared" si="91"/>
        <v>0</v>
      </c>
      <c r="M2850" s="187">
        <f t="shared" si="92"/>
        <v>11.933</v>
      </c>
      <c r="N2850" s="186" t="s">
        <v>1016</v>
      </c>
      <c r="O2850" s="33"/>
      <c r="P2850" s="33"/>
      <c r="Q2850" s="33"/>
      <c r="R2850" s="33"/>
      <c r="S2850" s="42"/>
      <c r="T2850" s="2"/>
      <c r="U2850" s="2"/>
      <c r="V2850" s="2"/>
      <c r="W2850" s="2"/>
      <c r="X2850" s="55"/>
      <c r="Y2850" s="62"/>
      <c r="Z2850" s="62"/>
      <c r="AA2850" s="62"/>
      <c r="AB2850" s="62"/>
      <c r="AC2850" s="68"/>
      <c r="AD2850" s="2"/>
      <c r="AE2850" s="2"/>
      <c r="AF2850" s="2"/>
      <c r="AG2850" s="2"/>
      <c r="AH2850" s="55"/>
      <c r="AI2850" s="72"/>
      <c r="AJ2850" s="72"/>
      <c r="AK2850" s="72"/>
      <c r="AL2850" s="72"/>
      <c r="AM2850" s="80"/>
      <c r="AN2850" s="2"/>
      <c r="AO2850" s="2"/>
      <c r="AP2850" s="2"/>
      <c r="AQ2850" s="2"/>
      <c r="AR2850" s="55"/>
      <c r="AS2850" s="85"/>
      <c r="AT2850" s="85"/>
      <c r="AU2850" s="85"/>
      <c r="AV2850" s="85"/>
      <c r="AW2850" s="100"/>
      <c r="AX2850" s="2"/>
      <c r="AY2850" s="2"/>
      <c r="AZ2850" s="2"/>
      <c r="BA2850" s="2"/>
      <c r="BB2850" s="55"/>
      <c r="BC2850" s="105"/>
      <c r="BD2850" s="105"/>
      <c r="BE2850" s="105"/>
      <c r="BF2850" s="105"/>
      <c r="BG2850" s="109"/>
      <c r="BH2850" s="2"/>
      <c r="BI2850" s="2"/>
      <c r="BJ2850" s="2"/>
      <c r="BK2850" s="2"/>
      <c r="BL2850" s="55"/>
      <c r="BM2850" s="48" t="s">
        <v>1141</v>
      </c>
      <c r="BN2850" s="48"/>
      <c r="BO2850" s="48"/>
      <c r="BP2850" s="48"/>
      <c r="BQ2850" s="117">
        <v>11.933</v>
      </c>
      <c r="BR2850" s="2"/>
      <c r="BS2850" s="2"/>
      <c r="BT2850" s="2"/>
      <c r="BU2850" s="2"/>
      <c r="BV2850" s="55"/>
    </row>
    <row r="2851" spans="1:74" s="13" customFormat="1" hidden="1" x14ac:dyDescent="0.3">
      <c r="A2851" s="12" t="s">
        <v>95</v>
      </c>
      <c r="B2851" s="12" t="s">
        <v>2</v>
      </c>
      <c r="C2851" s="12" t="s">
        <v>3</v>
      </c>
      <c r="D2851" s="12" t="s">
        <v>82</v>
      </c>
      <c r="E2851" s="7">
        <v>4</v>
      </c>
      <c r="F2851" s="7"/>
      <c r="G2851" s="19" t="s">
        <v>5</v>
      </c>
      <c r="H2851" s="7">
        <v>2024</v>
      </c>
      <c r="I2851" s="21"/>
      <c r="J2851" s="12" t="s">
        <v>314</v>
      </c>
      <c r="K2851" s="12"/>
      <c r="L2851" s="147"/>
      <c r="M2851" s="147">
        <f>SUM(M2813:M2850)</f>
        <v>669.70799999999997</v>
      </c>
      <c r="N2851" s="183"/>
      <c r="O2851" s="12"/>
      <c r="P2851" s="12"/>
      <c r="Q2851" s="12"/>
      <c r="R2851" s="12"/>
      <c r="S2851" s="47">
        <f>SUM(S2813:S2850)</f>
        <v>0</v>
      </c>
      <c r="T2851" s="12"/>
      <c r="U2851" s="12"/>
      <c r="V2851" s="12"/>
      <c r="W2851" s="12"/>
      <c r="X2851" s="47">
        <f>SUM(X2813:X2850)</f>
        <v>0</v>
      </c>
      <c r="Y2851" s="12"/>
      <c r="Z2851" s="12"/>
      <c r="AA2851" s="12"/>
      <c r="AB2851" s="12"/>
      <c r="AC2851" s="47">
        <f>SUM(AC2813:AC2850)</f>
        <v>1.546</v>
      </c>
      <c r="AD2851" s="12"/>
      <c r="AE2851" s="12"/>
      <c r="AF2851" s="12"/>
      <c r="AG2851" s="12"/>
      <c r="AH2851" s="47">
        <f>SUM(AH2813:AH2850)</f>
        <v>0</v>
      </c>
      <c r="AI2851" s="12"/>
      <c r="AJ2851" s="12"/>
      <c r="AK2851" s="12"/>
      <c r="AL2851" s="12"/>
      <c r="AM2851" s="47">
        <f>SUM(AM2813:AM2850)</f>
        <v>0</v>
      </c>
      <c r="AN2851" s="12"/>
      <c r="AO2851" s="12"/>
      <c r="AP2851" s="12"/>
      <c r="AQ2851" s="12"/>
      <c r="AR2851" s="47">
        <f>SUM(AR2813:AR2850)</f>
        <v>0</v>
      </c>
      <c r="AS2851" s="12"/>
      <c r="AT2851" s="12"/>
      <c r="AU2851" s="12"/>
      <c r="AV2851" s="12"/>
      <c r="AW2851" s="47">
        <f>SUM(AW2813:AW2850)</f>
        <v>276.11099999999999</v>
      </c>
      <c r="AX2851" s="12"/>
      <c r="AY2851" s="12"/>
      <c r="AZ2851" s="12"/>
      <c r="BA2851" s="12"/>
      <c r="BB2851" s="47">
        <f>SUM(BB2813:BB2850)</f>
        <v>0</v>
      </c>
      <c r="BC2851" s="12"/>
      <c r="BD2851" s="12"/>
      <c r="BE2851" s="12"/>
      <c r="BF2851" s="12"/>
      <c r="BG2851" s="47">
        <f>SUM(BG2813:BG2850)</f>
        <v>0</v>
      </c>
      <c r="BH2851" s="12"/>
      <c r="BI2851" s="12"/>
      <c r="BJ2851" s="12"/>
      <c r="BK2851" s="12"/>
      <c r="BL2851" s="47">
        <f>SUM(BL2813:BL2850)</f>
        <v>0</v>
      </c>
      <c r="BM2851" s="12"/>
      <c r="BN2851" s="12"/>
      <c r="BO2851" s="12"/>
      <c r="BP2851" s="12"/>
      <c r="BQ2851" s="47">
        <f>SUM(BQ2813:BQ2850)</f>
        <v>381.93299999999999</v>
      </c>
      <c r="BR2851" s="12"/>
      <c r="BS2851" s="12"/>
      <c r="BT2851" s="12"/>
      <c r="BU2851" s="12"/>
      <c r="BV2851" s="47">
        <f>SUM(BV2813:BV2850)</f>
        <v>10.118</v>
      </c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18" t="s">
        <v>5</v>
      </c>
      <c r="H2852" s="3">
        <v>2024</v>
      </c>
      <c r="I2852" s="20" t="s">
        <v>287</v>
      </c>
      <c r="J2852" s="184" t="s">
        <v>267</v>
      </c>
      <c r="K2852" s="184" t="s">
        <v>318</v>
      </c>
      <c r="L2852" s="187">
        <f t="shared" si="91"/>
        <v>5.6000000000000001E-2</v>
      </c>
      <c r="M2852" s="187">
        <f t="shared" si="92"/>
        <v>153.36500000000001</v>
      </c>
      <c r="N2852" s="186"/>
      <c r="O2852" s="33"/>
      <c r="P2852" s="33"/>
      <c r="Q2852" s="33"/>
      <c r="R2852" s="33"/>
      <c r="S2852" s="42"/>
      <c r="T2852" s="2"/>
      <c r="U2852" s="2"/>
      <c r="V2852" s="2"/>
      <c r="W2852" s="2"/>
      <c r="X2852" s="55"/>
      <c r="Y2852" s="62"/>
      <c r="Z2852" s="62"/>
      <c r="AA2852" s="62"/>
      <c r="AB2852" s="62">
        <v>5.6000000000000001E-2</v>
      </c>
      <c r="AC2852" s="68">
        <v>153.36500000000001</v>
      </c>
      <c r="AD2852" s="2"/>
      <c r="AE2852" s="2"/>
      <c r="AF2852" s="2"/>
      <c r="AG2852" s="2"/>
      <c r="AH2852" s="55"/>
      <c r="AI2852" s="72"/>
      <c r="AJ2852" s="72"/>
      <c r="AK2852" s="72"/>
      <c r="AL2852" s="72"/>
      <c r="AM2852" s="80"/>
      <c r="AN2852" s="2"/>
      <c r="AO2852" s="2"/>
      <c r="AP2852" s="2"/>
      <c r="AQ2852" s="2"/>
      <c r="AR2852" s="55"/>
      <c r="AS2852" s="85"/>
      <c r="AT2852" s="85"/>
      <c r="AU2852" s="85"/>
      <c r="AV2852" s="85"/>
      <c r="AW2852" s="100"/>
      <c r="AX2852" s="2"/>
      <c r="AY2852" s="2"/>
      <c r="AZ2852" s="2"/>
      <c r="BA2852" s="2"/>
      <c r="BB2852" s="55"/>
      <c r="BC2852" s="105"/>
      <c r="BD2852" s="105"/>
      <c r="BE2852" s="105"/>
      <c r="BF2852" s="105"/>
      <c r="BG2852" s="109"/>
      <c r="BH2852" s="2"/>
      <c r="BI2852" s="2"/>
      <c r="BJ2852" s="2"/>
      <c r="BK2852" s="2"/>
      <c r="BL2852" s="55"/>
      <c r="BM2852" s="48"/>
      <c r="BN2852" s="48"/>
      <c r="BO2852" s="48"/>
      <c r="BP2852" s="48"/>
      <c r="BQ2852" s="117"/>
      <c r="BR2852" s="2"/>
      <c r="BS2852" s="2"/>
      <c r="BT2852" s="2"/>
      <c r="BU2852" s="2"/>
      <c r="BV2852" s="55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18" t="s">
        <v>5</v>
      </c>
      <c r="H2853" s="3">
        <v>2024</v>
      </c>
      <c r="I2853" s="20" t="s">
        <v>287</v>
      </c>
      <c r="J2853" s="184" t="s">
        <v>291</v>
      </c>
      <c r="K2853" s="184" t="s">
        <v>319</v>
      </c>
      <c r="L2853" s="187">
        <f t="shared" si="91"/>
        <v>0</v>
      </c>
      <c r="M2853" s="187">
        <f t="shared" si="92"/>
        <v>0</v>
      </c>
      <c r="N2853" s="186"/>
      <c r="O2853" s="33"/>
      <c r="P2853" s="33"/>
      <c r="Q2853" s="33"/>
      <c r="R2853" s="33"/>
      <c r="S2853" s="42"/>
      <c r="T2853" s="2"/>
      <c r="U2853" s="2"/>
      <c r="V2853" s="2"/>
      <c r="W2853" s="2"/>
      <c r="X2853" s="55"/>
      <c r="Y2853" s="62"/>
      <c r="Z2853" s="62"/>
      <c r="AA2853" s="62"/>
      <c r="AB2853" s="62"/>
      <c r="AC2853" s="68"/>
      <c r="AD2853" s="2"/>
      <c r="AE2853" s="2"/>
      <c r="AF2853" s="2"/>
      <c r="AG2853" s="2"/>
      <c r="AH2853" s="55"/>
      <c r="AI2853" s="72"/>
      <c r="AJ2853" s="72"/>
      <c r="AK2853" s="72"/>
      <c r="AL2853" s="72"/>
      <c r="AM2853" s="80"/>
      <c r="AN2853" s="2"/>
      <c r="AO2853" s="2"/>
      <c r="AP2853" s="2"/>
      <c r="AQ2853" s="2"/>
      <c r="AR2853" s="55"/>
      <c r="AS2853" s="85"/>
      <c r="AT2853" s="85"/>
      <c r="AU2853" s="85"/>
      <c r="AV2853" s="85"/>
      <c r="AW2853" s="100"/>
      <c r="AX2853" s="2"/>
      <c r="AY2853" s="2"/>
      <c r="AZ2853" s="2"/>
      <c r="BA2853" s="2"/>
      <c r="BB2853" s="55"/>
      <c r="BC2853" s="105"/>
      <c r="BD2853" s="105"/>
      <c r="BE2853" s="105"/>
      <c r="BF2853" s="105"/>
      <c r="BG2853" s="109"/>
      <c r="BH2853" s="2"/>
      <c r="BI2853" s="2"/>
      <c r="BJ2853" s="2"/>
      <c r="BK2853" s="2"/>
      <c r="BL2853" s="55"/>
      <c r="BM2853" s="48"/>
      <c r="BN2853" s="48"/>
      <c r="BO2853" s="48"/>
      <c r="BP2853" s="48"/>
      <c r="BQ2853" s="117"/>
      <c r="BR2853" s="2"/>
      <c r="BS2853" s="2"/>
      <c r="BT2853" s="2"/>
      <c r="BU2853" s="2"/>
      <c r="BV2853" s="55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18" t="s">
        <v>5</v>
      </c>
      <c r="H2854" s="3">
        <v>2024</v>
      </c>
      <c r="I2854" s="20" t="s">
        <v>286</v>
      </c>
      <c r="J2854" s="184" t="s">
        <v>336</v>
      </c>
      <c r="K2854" s="184" t="s">
        <v>319</v>
      </c>
      <c r="L2854" s="187">
        <f t="shared" si="91"/>
        <v>0</v>
      </c>
      <c r="M2854" s="187">
        <f t="shared" si="92"/>
        <v>0</v>
      </c>
      <c r="N2854" s="186"/>
      <c r="O2854" s="33"/>
      <c r="P2854" s="33"/>
      <c r="Q2854" s="33"/>
      <c r="R2854" s="33"/>
      <c r="S2854" s="42"/>
      <c r="T2854" s="2"/>
      <c r="U2854" s="2"/>
      <c r="V2854" s="2"/>
      <c r="W2854" s="2"/>
      <c r="X2854" s="55"/>
      <c r="Y2854" s="62"/>
      <c r="Z2854" s="62"/>
      <c r="AA2854" s="62"/>
      <c r="AB2854" s="62"/>
      <c r="AC2854" s="68"/>
      <c r="AD2854" s="2"/>
      <c r="AE2854" s="2"/>
      <c r="AF2854" s="2"/>
      <c r="AG2854" s="2"/>
      <c r="AH2854" s="55"/>
      <c r="AI2854" s="72"/>
      <c r="AJ2854" s="72"/>
      <c r="AK2854" s="72"/>
      <c r="AL2854" s="72"/>
      <c r="AM2854" s="80"/>
      <c r="AN2854" s="2"/>
      <c r="AO2854" s="2"/>
      <c r="AP2854" s="2"/>
      <c r="AQ2854" s="2"/>
      <c r="AR2854" s="55"/>
      <c r="AS2854" s="85"/>
      <c r="AT2854" s="85"/>
      <c r="AU2854" s="85"/>
      <c r="AV2854" s="85"/>
      <c r="AW2854" s="100"/>
      <c r="AX2854" s="2"/>
      <c r="AY2854" s="2"/>
      <c r="AZ2854" s="2"/>
      <c r="BA2854" s="2"/>
      <c r="BB2854" s="55"/>
      <c r="BC2854" s="105"/>
      <c r="BD2854" s="105"/>
      <c r="BE2854" s="105"/>
      <c r="BF2854" s="105"/>
      <c r="BG2854" s="109"/>
      <c r="BH2854" s="2"/>
      <c r="BI2854" s="2"/>
      <c r="BJ2854" s="2"/>
      <c r="BK2854" s="2"/>
      <c r="BL2854" s="55"/>
      <c r="BM2854" s="48"/>
      <c r="BN2854" s="48"/>
      <c r="BO2854" s="48"/>
      <c r="BP2854" s="48"/>
      <c r="BQ2854" s="117"/>
      <c r="BR2854" s="2"/>
      <c r="BS2854" s="2"/>
      <c r="BT2854" s="2"/>
      <c r="BU2854" s="2"/>
      <c r="BV2854" s="55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18" t="s">
        <v>5</v>
      </c>
      <c r="H2855" s="3">
        <v>2024</v>
      </c>
      <c r="I2855" s="20" t="s">
        <v>286</v>
      </c>
      <c r="J2855" s="185" t="s">
        <v>337</v>
      </c>
      <c r="K2855" s="185" t="s">
        <v>318</v>
      </c>
      <c r="L2855" s="187">
        <f t="shared" si="91"/>
        <v>0</v>
      </c>
      <c r="M2855" s="187">
        <f t="shared" si="92"/>
        <v>0</v>
      </c>
      <c r="N2855" s="186"/>
      <c r="O2855" s="53"/>
      <c r="P2855" s="53"/>
      <c r="Q2855" s="53"/>
      <c r="R2855" s="53"/>
      <c r="S2855" s="54"/>
      <c r="T2855" s="8"/>
      <c r="U2855" s="8"/>
      <c r="V2855" s="8"/>
      <c r="W2855" s="8"/>
      <c r="X2855" s="122"/>
      <c r="Y2855" s="135"/>
      <c r="Z2855" s="135"/>
      <c r="AA2855" s="135"/>
      <c r="AB2855" s="135"/>
      <c r="AC2855" s="136"/>
      <c r="AD2855" s="8"/>
      <c r="AE2855" s="8"/>
      <c r="AF2855" s="8"/>
      <c r="AG2855" s="8"/>
      <c r="AH2855" s="122"/>
      <c r="AI2855" s="137"/>
      <c r="AJ2855" s="137"/>
      <c r="AK2855" s="137"/>
      <c r="AL2855" s="137"/>
      <c r="AM2855" s="138"/>
      <c r="AN2855" s="8"/>
      <c r="AO2855" s="8"/>
      <c r="AP2855" s="8"/>
      <c r="AQ2855" s="8"/>
      <c r="AR2855" s="122"/>
      <c r="AS2855" s="139"/>
      <c r="AT2855" s="139"/>
      <c r="AU2855" s="139"/>
      <c r="AV2855" s="139"/>
      <c r="AW2855" s="140"/>
      <c r="AX2855" s="8"/>
      <c r="AY2855" s="8"/>
      <c r="AZ2855" s="8"/>
      <c r="BA2855" s="8"/>
      <c r="BB2855" s="122"/>
      <c r="BC2855" s="141"/>
      <c r="BD2855" s="141"/>
      <c r="BE2855" s="141"/>
      <c r="BF2855" s="141"/>
      <c r="BG2855" s="142"/>
      <c r="BH2855" s="8"/>
      <c r="BI2855" s="8"/>
      <c r="BJ2855" s="8"/>
      <c r="BK2855" s="8"/>
      <c r="BL2855" s="122"/>
      <c r="BM2855" s="143"/>
      <c r="BN2855" s="143"/>
      <c r="BO2855" s="143"/>
      <c r="BP2855" s="143"/>
      <c r="BQ2855" s="144"/>
      <c r="BR2855" s="8"/>
      <c r="BS2855" s="8"/>
      <c r="BT2855" s="8"/>
      <c r="BU2855" s="8"/>
      <c r="BV2855" s="122"/>
    </row>
    <row r="2856" spans="1:74" ht="28.8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18" t="s">
        <v>5</v>
      </c>
      <c r="H2856" s="3">
        <v>2024</v>
      </c>
      <c r="I2856" s="20" t="s">
        <v>286</v>
      </c>
      <c r="J2856" s="185" t="s">
        <v>338</v>
      </c>
      <c r="K2856" s="185" t="s">
        <v>339</v>
      </c>
      <c r="L2856" s="187">
        <f t="shared" si="91"/>
        <v>0</v>
      </c>
      <c r="M2856" s="187">
        <f t="shared" si="92"/>
        <v>0</v>
      </c>
      <c r="N2856" s="186"/>
      <c r="O2856" s="53"/>
      <c r="P2856" s="53"/>
      <c r="Q2856" s="53"/>
      <c r="R2856" s="53"/>
      <c r="S2856" s="54"/>
      <c r="T2856" s="8"/>
      <c r="U2856" s="8"/>
      <c r="V2856" s="8"/>
      <c r="W2856" s="8"/>
      <c r="X2856" s="122"/>
      <c r="Y2856" s="135"/>
      <c r="Z2856" s="135"/>
      <c r="AA2856" s="135"/>
      <c r="AB2856" s="135"/>
      <c r="AC2856" s="136"/>
      <c r="AD2856" s="8"/>
      <c r="AE2856" s="8"/>
      <c r="AF2856" s="8"/>
      <c r="AG2856" s="8"/>
      <c r="AH2856" s="122"/>
      <c r="AI2856" s="137"/>
      <c r="AJ2856" s="137"/>
      <c r="AK2856" s="137"/>
      <c r="AL2856" s="137"/>
      <c r="AM2856" s="138"/>
      <c r="AN2856" s="8"/>
      <c r="AO2856" s="8"/>
      <c r="AP2856" s="8"/>
      <c r="AQ2856" s="8"/>
      <c r="AR2856" s="122"/>
      <c r="AS2856" s="139"/>
      <c r="AT2856" s="139"/>
      <c r="AU2856" s="139"/>
      <c r="AV2856" s="139"/>
      <c r="AW2856" s="140"/>
      <c r="AX2856" s="8"/>
      <c r="AY2856" s="8"/>
      <c r="AZ2856" s="8"/>
      <c r="BA2856" s="8"/>
      <c r="BB2856" s="122"/>
      <c r="BC2856" s="141"/>
      <c r="BD2856" s="141"/>
      <c r="BE2856" s="141"/>
      <c r="BF2856" s="141"/>
      <c r="BG2856" s="142"/>
      <c r="BH2856" s="8"/>
      <c r="BI2856" s="8"/>
      <c r="BJ2856" s="8"/>
      <c r="BK2856" s="8"/>
      <c r="BL2856" s="122"/>
      <c r="BM2856" s="143"/>
      <c r="BN2856" s="143"/>
      <c r="BO2856" s="143"/>
      <c r="BP2856" s="143"/>
      <c r="BQ2856" s="144"/>
      <c r="BR2856" s="8"/>
      <c r="BS2856" s="8"/>
      <c r="BT2856" s="8"/>
      <c r="BU2856" s="8"/>
      <c r="BV2856" s="122"/>
    </row>
    <row r="2857" spans="1:74" ht="28.8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18" t="s">
        <v>5</v>
      </c>
      <c r="H2857" s="3">
        <v>2024</v>
      </c>
      <c r="I2857" s="20" t="s">
        <v>286</v>
      </c>
      <c r="J2857" s="185" t="s">
        <v>340</v>
      </c>
      <c r="K2857" s="185" t="s">
        <v>318</v>
      </c>
      <c r="L2857" s="187">
        <f t="shared" si="91"/>
        <v>0</v>
      </c>
      <c r="M2857" s="187">
        <f t="shared" si="92"/>
        <v>0</v>
      </c>
      <c r="N2857" s="186"/>
      <c r="O2857" s="53"/>
      <c r="P2857" s="53"/>
      <c r="Q2857" s="53"/>
      <c r="R2857" s="53"/>
      <c r="S2857" s="54"/>
      <c r="T2857" s="8"/>
      <c r="U2857" s="8"/>
      <c r="V2857" s="8"/>
      <c r="W2857" s="8"/>
      <c r="X2857" s="122"/>
      <c r="Y2857" s="135"/>
      <c r="Z2857" s="135"/>
      <c r="AA2857" s="135"/>
      <c r="AB2857" s="135"/>
      <c r="AC2857" s="136"/>
      <c r="AD2857" s="8"/>
      <c r="AE2857" s="8"/>
      <c r="AF2857" s="8"/>
      <c r="AG2857" s="8"/>
      <c r="AH2857" s="122"/>
      <c r="AI2857" s="137"/>
      <c r="AJ2857" s="137"/>
      <c r="AK2857" s="137"/>
      <c r="AL2857" s="137"/>
      <c r="AM2857" s="138"/>
      <c r="AN2857" s="8"/>
      <c r="AO2857" s="8"/>
      <c r="AP2857" s="8"/>
      <c r="AQ2857" s="8"/>
      <c r="AR2857" s="122"/>
      <c r="AS2857" s="139"/>
      <c r="AT2857" s="139"/>
      <c r="AU2857" s="139"/>
      <c r="AV2857" s="139"/>
      <c r="AW2857" s="140"/>
      <c r="AX2857" s="8"/>
      <c r="AY2857" s="8"/>
      <c r="AZ2857" s="8"/>
      <c r="BA2857" s="8"/>
      <c r="BB2857" s="122"/>
      <c r="BC2857" s="141"/>
      <c r="BD2857" s="141"/>
      <c r="BE2857" s="141"/>
      <c r="BF2857" s="141"/>
      <c r="BG2857" s="142"/>
      <c r="BH2857" s="8"/>
      <c r="BI2857" s="8"/>
      <c r="BJ2857" s="8"/>
      <c r="BK2857" s="8"/>
      <c r="BL2857" s="122"/>
      <c r="BM2857" s="143"/>
      <c r="BN2857" s="143"/>
      <c r="BO2857" s="143"/>
      <c r="BP2857" s="143"/>
      <c r="BQ2857" s="144"/>
      <c r="BR2857" s="8"/>
      <c r="BS2857" s="8"/>
      <c r="BT2857" s="8"/>
      <c r="BU2857" s="8"/>
      <c r="BV2857" s="122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18" t="s">
        <v>5</v>
      </c>
      <c r="H2858" s="3">
        <v>2024</v>
      </c>
      <c r="I2858" s="20" t="s">
        <v>286</v>
      </c>
      <c r="J2858" s="185" t="s">
        <v>341</v>
      </c>
      <c r="K2858" s="185" t="s">
        <v>320</v>
      </c>
      <c r="L2858" s="187">
        <f t="shared" si="91"/>
        <v>0</v>
      </c>
      <c r="M2858" s="187">
        <f t="shared" si="92"/>
        <v>0</v>
      </c>
      <c r="N2858" s="186"/>
      <c r="O2858" s="53"/>
      <c r="P2858" s="53"/>
      <c r="Q2858" s="53"/>
      <c r="R2858" s="53"/>
      <c r="S2858" s="54"/>
      <c r="T2858" s="8"/>
      <c r="U2858" s="8"/>
      <c r="V2858" s="8"/>
      <c r="W2858" s="8"/>
      <c r="X2858" s="122"/>
      <c r="Y2858" s="135"/>
      <c r="Z2858" s="135"/>
      <c r="AA2858" s="135"/>
      <c r="AB2858" s="135"/>
      <c r="AC2858" s="136"/>
      <c r="AD2858" s="8"/>
      <c r="AE2858" s="8"/>
      <c r="AF2858" s="8"/>
      <c r="AG2858" s="8"/>
      <c r="AH2858" s="122"/>
      <c r="AI2858" s="137"/>
      <c r="AJ2858" s="137"/>
      <c r="AK2858" s="137"/>
      <c r="AL2858" s="137"/>
      <c r="AM2858" s="138"/>
      <c r="AN2858" s="8"/>
      <c r="AO2858" s="8"/>
      <c r="AP2858" s="8"/>
      <c r="AQ2858" s="8"/>
      <c r="AR2858" s="122"/>
      <c r="AS2858" s="139"/>
      <c r="AT2858" s="139"/>
      <c r="AU2858" s="139"/>
      <c r="AV2858" s="139"/>
      <c r="AW2858" s="140"/>
      <c r="AX2858" s="8"/>
      <c r="AY2858" s="8"/>
      <c r="AZ2858" s="8"/>
      <c r="BA2858" s="8"/>
      <c r="BB2858" s="122"/>
      <c r="BC2858" s="141"/>
      <c r="BD2858" s="141"/>
      <c r="BE2858" s="141"/>
      <c r="BF2858" s="141"/>
      <c r="BG2858" s="142"/>
      <c r="BH2858" s="8"/>
      <c r="BI2858" s="8"/>
      <c r="BJ2858" s="8"/>
      <c r="BK2858" s="8"/>
      <c r="BL2858" s="122"/>
      <c r="BM2858" s="143"/>
      <c r="BN2858" s="143"/>
      <c r="BO2858" s="143"/>
      <c r="BP2858" s="143"/>
      <c r="BQ2858" s="144"/>
      <c r="BR2858" s="8"/>
      <c r="BS2858" s="8"/>
      <c r="BT2858" s="8"/>
      <c r="BU2858" s="8"/>
      <c r="BV2858" s="122"/>
    </row>
    <row r="2859" spans="1:74" ht="28.8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18" t="s">
        <v>5</v>
      </c>
      <c r="H2859" s="3">
        <v>2024</v>
      </c>
      <c r="I2859" s="20" t="s">
        <v>286</v>
      </c>
      <c r="J2859" s="185" t="s">
        <v>342</v>
      </c>
      <c r="K2859" s="185" t="s">
        <v>320</v>
      </c>
      <c r="L2859" s="187">
        <f t="shared" si="91"/>
        <v>0</v>
      </c>
      <c r="M2859" s="187">
        <f t="shared" si="92"/>
        <v>0</v>
      </c>
      <c r="N2859" s="186"/>
      <c r="O2859" s="53"/>
      <c r="P2859" s="53"/>
      <c r="Q2859" s="53"/>
      <c r="R2859" s="53"/>
      <c r="S2859" s="54"/>
      <c r="T2859" s="8"/>
      <c r="U2859" s="8"/>
      <c r="V2859" s="8"/>
      <c r="W2859" s="8"/>
      <c r="X2859" s="122"/>
      <c r="Y2859" s="135"/>
      <c r="Z2859" s="135"/>
      <c r="AA2859" s="135"/>
      <c r="AB2859" s="135"/>
      <c r="AC2859" s="136"/>
      <c r="AD2859" s="8"/>
      <c r="AE2859" s="8"/>
      <c r="AF2859" s="8"/>
      <c r="AG2859" s="8"/>
      <c r="AH2859" s="122"/>
      <c r="AI2859" s="137"/>
      <c r="AJ2859" s="137"/>
      <c r="AK2859" s="137"/>
      <c r="AL2859" s="137"/>
      <c r="AM2859" s="138"/>
      <c r="AN2859" s="8"/>
      <c r="AO2859" s="8"/>
      <c r="AP2859" s="8"/>
      <c r="AQ2859" s="8"/>
      <c r="AR2859" s="122"/>
      <c r="AS2859" s="139"/>
      <c r="AT2859" s="139"/>
      <c r="AU2859" s="139"/>
      <c r="AV2859" s="139"/>
      <c r="AW2859" s="140"/>
      <c r="AX2859" s="8"/>
      <c r="AY2859" s="8"/>
      <c r="AZ2859" s="8"/>
      <c r="BA2859" s="8"/>
      <c r="BB2859" s="122"/>
      <c r="BC2859" s="141"/>
      <c r="BD2859" s="141"/>
      <c r="BE2859" s="141"/>
      <c r="BF2859" s="141"/>
      <c r="BG2859" s="142"/>
      <c r="BH2859" s="8"/>
      <c r="BI2859" s="8"/>
      <c r="BJ2859" s="8"/>
      <c r="BK2859" s="8"/>
      <c r="BL2859" s="122"/>
      <c r="BM2859" s="143"/>
      <c r="BN2859" s="143"/>
      <c r="BO2859" s="143"/>
      <c r="BP2859" s="143"/>
      <c r="BQ2859" s="144"/>
      <c r="BR2859" s="8"/>
      <c r="BS2859" s="8"/>
      <c r="BT2859" s="8"/>
      <c r="BU2859" s="8"/>
      <c r="BV2859" s="122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18" t="s">
        <v>5</v>
      </c>
      <c r="H2860" s="3">
        <v>2024</v>
      </c>
      <c r="I2860" s="20" t="s">
        <v>286</v>
      </c>
      <c r="J2860" s="185" t="s">
        <v>343</v>
      </c>
      <c r="K2860" s="185" t="s">
        <v>339</v>
      </c>
      <c r="L2860" s="187">
        <f t="shared" si="91"/>
        <v>0</v>
      </c>
      <c r="M2860" s="187">
        <f t="shared" si="92"/>
        <v>0</v>
      </c>
      <c r="N2860" s="186"/>
      <c r="O2860" s="53"/>
      <c r="P2860" s="53"/>
      <c r="Q2860" s="53"/>
      <c r="R2860" s="53"/>
      <c r="S2860" s="54"/>
      <c r="T2860" s="8"/>
      <c r="U2860" s="8"/>
      <c r="V2860" s="8"/>
      <c r="W2860" s="8"/>
      <c r="X2860" s="122"/>
      <c r="Y2860" s="135"/>
      <c r="Z2860" s="135"/>
      <c r="AA2860" s="135"/>
      <c r="AB2860" s="135"/>
      <c r="AC2860" s="136"/>
      <c r="AD2860" s="8"/>
      <c r="AE2860" s="8"/>
      <c r="AF2860" s="8"/>
      <c r="AG2860" s="8"/>
      <c r="AH2860" s="122"/>
      <c r="AI2860" s="137"/>
      <c r="AJ2860" s="137"/>
      <c r="AK2860" s="137"/>
      <c r="AL2860" s="137"/>
      <c r="AM2860" s="138"/>
      <c r="AN2860" s="8"/>
      <c r="AO2860" s="8"/>
      <c r="AP2860" s="8"/>
      <c r="AQ2860" s="8"/>
      <c r="AR2860" s="122"/>
      <c r="AS2860" s="139"/>
      <c r="AT2860" s="139"/>
      <c r="AU2860" s="139"/>
      <c r="AV2860" s="139"/>
      <c r="AW2860" s="140"/>
      <c r="AX2860" s="8"/>
      <c r="AY2860" s="8"/>
      <c r="AZ2860" s="8"/>
      <c r="BA2860" s="8"/>
      <c r="BB2860" s="122"/>
      <c r="BC2860" s="141"/>
      <c r="BD2860" s="141"/>
      <c r="BE2860" s="141"/>
      <c r="BF2860" s="141"/>
      <c r="BG2860" s="142"/>
      <c r="BH2860" s="8"/>
      <c r="BI2860" s="8"/>
      <c r="BJ2860" s="8"/>
      <c r="BK2860" s="8"/>
      <c r="BL2860" s="122"/>
      <c r="BM2860" s="143"/>
      <c r="BN2860" s="143"/>
      <c r="BO2860" s="143"/>
      <c r="BP2860" s="143"/>
      <c r="BQ2860" s="144"/>
      <c r="BR2860" s="8"/>
      <c r="BS2860" s="8"/>
      <c r="BT2860" s="8"/>
      <c r="BU2860" s="8"/>
      <c r="BV2860" s="122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18" t="s">
        <v>5</v>
      </c>
      <c r="H2861" s="3">
        <v>2024</v>
      </c>
      <c r="I2861" s="20" t="s">
        <v>288</v>
      </c>
      <c r="J2861" s="185" t="s">
        <v>344</v>
      </c>
      <c r="K2861" s="185" t="s">
        <v>318</v>
      </c>
      <c r="L2861" s="187">
        <f t="shared" si="91"/>
        <v>0</v>
      </c>
      <c r="M2861" s="187">
        <f t="shared" si="92"/>
        <v>0</v>
      </c>
      <c r="N2861" s="186"/>
      <c r="O2861" s="53"/>
      <c r="P2861" s="53"/>
      <c r="Q2861" s="53"/>
      <c r="R2861" s="53"/>
      <c r="S2861" s="54"/>
      <c r="T2861" s="8"/>
      <c r="U2861" s="8"/>
      <c r="V2861" s="8"/>
      <c r="W2861" s="8"/>
      <c r="X2861" s="122"/>
      <c r="Y2861" s="135"/>
      <c r="Z2861" s="135"/>
      <c r="AA2861" s="135"/>
      <c r="AB2861" s="135"/>
      <c r="AC2861" s="136"/>
      <c r="AD2861" s="8"/>
      <c r="AE2861" s="8"/>
      <c r="AF2861" s="8"/>
      <c r="AG2861" s="8"/>
      <c r="AH2861" s="122"/>
      <c r="AI2861" s="137"/>
      <c r="AJ2861" s="137"/>
      <c r="AK2861" s="137"/>
      <c r="AL2861" s="137"/>
      <c r="AM2861" s="138"/>
      <c r="AN2861" s="8"/>
      <c r="AO2861" s="8"/>
      <c r="AP2861" s="8"/>
      <c r="AQ2861" s="8"/>
      <c r="AR2861" s="122"/>
      <c r="AS2861" s="139"/>
      <c r="AT2861" s="139"/>
      <c r="AU2861" s="139"/>
      <c r="AV2861" s="139"/>
      <c r="AW2861" s="140"/>
      <c r="AX2861" s="8"/>
      <c r="AY2861" s="8"/>
      <c r="AZ2861" s="8"/>
      <c r="BA2861" s="8"/>
      <c r="BB2861" s="122"/>
      <c r="BC2861" s="141"/>
      <c r="BD2861" s="141"/>
      <c r="BE2861" s="141"/>
      <c r="BF2861" s="141"/>
      <c r="BG2861" s="142"/>
      <c r="BH2861" s="8"/>
      <c r="BI2861" s="8"/>
      <c r="BJ2861" s="8"/>
      <c r="BK2861" s="8"/>
      <c r="BL2861" s="122"/>
      <c r="BM2861" s="143"/>
      <c r="BN2861" s="143"/>
      <c r="BO2861" s="143"/>
      <c r="BP2861" s="143"/>
      <c r="BQ2861" s="144"/>
      <c r="BR2861" s="8"/>
      <c r="BS2861" s="8"/>
      <c r="BT2861" s="8"/>
      <c r="BU2861" s="8"/>
      <c r="BV2861" s="122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18" t="s">
        <v>5</v>
      </c>
      <c r="H2862" s="3">
        <v>2024</v>
      </c>
      <c r="I2862" s="20" t="s">
        <v>288</v>
      </c>
      <c r="J2862" s="184" t="s">
        <v>351</v>
      </c>
      <c r="K2862" s="184" t="s">
        <v>318</v>
      </c>
      <c r="L2862" s="187">
        <f t="shared" si="91"/>
        <v>0</v>
      </c>
      <c r="M2862" s="187">
        <f t="shared" si="92"/>
        <v>0</v>
      </c>
      <c r="N2862" s="186"/>
      <c r="O2862" s="53"/>
      <c r="P2862" s="53"/>
      <c r="Q2862" s="53"/>
      <c r="R2862" s="53"/>
      <c r="S2862" s="54"/>
      <c r="T2862" s="8"/>
      <c r="U2862" s="8"/>
      <c r="V2862" s="8"/>
      <c r="W2862" s="8"/>
      <c r="X2862" s="122"/>
      <c r="Y2862" s="135"/>
      <c r="Z2862" s="135"/>
      <c r="AA2862" s="135"/>
      <c r="AB2862" s="135"/>
      <c r="AC2862" s="136"/>
      <c r="AD2862" s="8"/>
      <c r="AE2862" s="8"/>
      <c r="AF2862" s="8"/>
      <c r="AG2862" s="8"/>
      <c r="AH2862" s="122"/>
      <c r="AI2862" s="137"/>
      <c r="AJ2862" s="137"/>
      <c r="AK2862" s="137"/>
      <c r="AL2862" s="137"/>
      <c r="AM2862" s="138"/>
      <c r="AN2862" s="8"/>
      <c r="AO2862" s="8"/>
      <c r="AP2862" s="8"/>
      <c r="AQ2862" s="8"/>
      <c r="AR2862" s="122"/>
      <c r="AS2862" s="139"/>
      <c r="AT2862" s="139"/>
      <c r="AU2862" s="139"/>
      <c r="AV2862" s="139"/>
      <c r="AW2862" s="140"/>
      <c r="AX2862" s="8"/>
      <c r="AY2862" s="8"/>
      <c r="AZ2862" s="8"/>
      <c r="BA2862" s="8"/>
      <c r="BB2862" s="122"/>
      <c r="BC2862" s="141"/>
      <c r="BD2862" s="141"/>
      <c r="BE2862" s="141"/>
      <c r="BF2862" s="141"/>
      <c r="BG2862" s="142"/>
      <c r="BH2862" s="8"/>
      <c r="BI2862" s="8"/>
      <c r="BJ2862" s="8"/>
      <c r="BK2862" s="8"/>
      <c r="BL2862" s="122"/>
      <c r="BM2862" s="143"/>
      <c r="BN2862" s="143"/>
      <c r="BO2862" s="143"/>
      <c r="BP2862" s="143"/>
      <c r="BQ2862" s="144"/>
      <c r="BR2862" s="8"/>
      <c r="BS2862" s="8"/>
      <c r="BT2862" s="8"/>
      <c r="BU2862" s="8"/>
      <c r="BV2862" s="122"/>
    </row>
    <row r="2863" spans="1:74" ht="28.8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18" t="s">
        <v>5</v>
      </c>
      <c r="H2863" s="3">
        <v>2024</v>
      </c>
      <c r="I2863" s="20" t="s">
        <v>288</v>
      </c>
      <c r="J2863" s="184" t="s">
        <v>352</v>
      </c>
      <c r="K2863" s="184" t="s">
        <v>321</v>
      </c>
      <c r="L2863" s="187">
        <f t="shared" si="91"/>
        <v>0</v>
      </c>
      <c r="M2863" s="187">
        <f t="shared" si="92"/>
        <v>0</v>
      </c>
      <c r="N2863" s="186"/>
      <c r="O2863" s="33"/>
      <c r="P2863" s="33"/>
      <c r="Q2863" s="33"/>
      <c r="R2863" s="33"/>
      <c r="S2863" s="42"/>
      <c r="T2863" s="2"/>
      <c r="U2863" s="2"/>
      <c r="V2863" s="2"/>
      <c r="W2863" s="2"/>
      <c r="X2863" s="55"/>
      <c r="Y2863" s="62"/>
      <c r="Z2863" s="62"/>
      <c r="AA2863" s="62"/>
      <c r="AB2863" s="62"/>
      <c r="AC2863" s="68"/>
      <c r="AD2863" s="2"/>
      <c r="AE2863" s="2"/>
      <c r="AF2863" s="2"/>
      <c r="AG2863" s="2"/>
      <c r="AH2863" s="55"/>
      <c r="AI2863" s="72"/>
      <c r="AJ2863" s="72"/>
      <c r="AK2863" s="72"/>
      <c r="AL2863" s="72"/>
      <c r="AM2863" s="80"/>
      <c r="AN2863" s="2"/>
      <c r="AO2863" s="2"/>
      <c r="AP2863" s="2"/>
      <c r="AQ2863" s="2"/>
      <c r="AR2863" s="55"/>
      <c r="AS2863" s="85"/>
      <c r="AT2863" s="85"/>
      <c r="AU2863" s="85"/>
      <c r="AV2863" s="85"/>
      <c r="AW2863" s="100"/>
      <c r="AX2863" s="2"/>
      <c r="AY2863" s="2"/>
      <c r="AZ2863" s="2"/>
      <c r="BA2863" s="2"/>
      <c r="BB2863" s="55"/>
      <c r="BC2863" s="105"/>
      <c r="BD2863" s="105"/>
      <c r="BE2863" s="105"/>
      <c r="BF2863" s="105"/>
      <c r="BG2863" s="109"/>
      <c r="BH2863" s="2"/>
      <c r="BI2863" s="2"/>
      <c r="BJ2863" s="2"/>
      <c r="BK2863" s="2"/>
      <c r="BL2863" s="55"/>
      <c r="BM2863" s="48"/>
      <c r="BN2863" s="48"/>
      <c r="BO2863" s="48"/>
      <c r="BP2863" s="48"/>
      <c r="BQ2863" s="117"/>
      <c r="BR2863" s="2"/>
      <c r="BS2863" s="2"/>
      <c r="BT2863" s="2"/>
      <c r="BU2863" s="2"/>
      <c r="BV2863" s="55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18" t="s">
        <v>5</v>
      </c>
      <c r="H2864" s="3">
        <v>2024</v>
      </c>
      <c r="I2864" s="20" t="s">
        <v>288</v>
      </c>
      <c r="J2864" s="184" t="s">
        <v>345</v>
      </c>
      <c r="K2864" s="184" t="s">
        <v>318</v>
      </c>
      <c r="L2864" s="187">
        <f t="shared" si="91"/>
        <v>0</v>
      </c>
      <c r="M2864" s="187">
        <f t="shared" si="92"/>
        <v>0</v>
      </c>
      <c r="N2864" s="186"/>
      <c r="O2864" s="34"/>
      <c r="P2864" s="33"/>
      <c r="Q2864" s="33"/>
      <c r="R2864" s="33"/>
      <c r="S2864" s="42"/>
      <c r="T2864" s="3"/>
      <c r="U2864" s="2"/>
      <c r="V2864" s="2"/>
      <c r="W2864" s="2"/>
      <c r="X2864" s="55"/>
      <c r="Y2864" s="64"/>
      <c r="Z2864" s="62"/>
      <c r="AA2864" s="62"/>
      <c r="AB2864" s="62"/>
      <c r="AC2864" s="68"/>
      <c r="AD2864" s="3"/>
      <c r="AE2864" s="2"/>
      <c r="AF2864" s="2"/>
      <c r="AG2864" s="2"/>
      <c r="AH2864" s="55"/>
      <c r="AI2864" s="73"/>
      <c r="AJ2864" s="72"/>
      <c r="AK2864" s="72"/>
      <c r="AL2864" s="72"/>
      <c r="AM2864" s="80"/>
      <c r="AN2864" s="3"/>
      <c r="AO2864" s="2"/>
      <c r="AP2864" s="2"/>
      <c r="AQ2864" s="2"/>
      <c r="AR2864" s="55"/>
      <c r="AS2864" s="86"/>
      <c r="AT2864" s="85"/>
      <c r="AU2864" s="85"/>
      <c r="AV2864" s="85"/>
      <c r="AW2864" s="100"/>
      <c r="AX2864" s="3"/>
      <c r="AY2864" s="2"/>
      <c r="AZ2864" s="2"/>
      <c r="BA2864" s="2"/>
      <c r="BB2864" s="55"/>
      <c r="BC2864" s="106"/>
      <c r="BD2864" s="105"/>
      <c r="BE2864" s="105"/>
      <c r="BF2864" s="105"/>
      <c r="BG2864" s="109"/>
      <c r="BH2864" s="3"/>
      <c r="BI2864" s="2"/>
      <c r="BJ2864" s="2"/>
      <c r="BK2864" s="2"/>
      <c r="BL2864" s="55"/>
      <c r="BM2864" s="49"/>
      <c r="BN2864" s="48"/>
      <c r="BO2864" s="48"/>
      <c r="BP2864" s="48"/>
      <c r="BQ2864" s="117"/>
      <c r="BR2864" s="3"/>
      <c r="BS2864" s="2"/>
      <c r="BT2864" s="2"/>
      <c r="BU2864" s="2"/>
      <c r="BV2864" s="55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18" t="s">
        <v>5</v>
      </c>
      <c r="H2865" s="3">
        <v>2024</v>
      </c>
      <c r="I2865" s="20" t="s">
        <v>289</v>
      </c>
      <c r="J2865" s="184" t="s">
        <v>268</v>
      </c>
      <c r="K2865" s="184" t="s">
        <v>318</v>
      </c>
      <c r="L2865" s="187">
        <f t="shared" si="91"/>
        <v>0</v>
      </c>
      <c r="M2865" s="187">
        <f t="shared" si="92"/>
        <v>0</v>
      </c>
      <c r="N2865" s="186"/>
      <c r="O2865" s="33"/>
      <c r="P2865" s="33"/>
      <c r="Q2865" s="33"/>
      <c r="R2865" s="33"/>
      <c r="S2865" s="42"/>
      <c r="T2865" s="2"/>
      <c r="U2865" s="2"/>
      <c r="V2865" s="2"/>
      <c r="W2865" s="2"/>
      <c r="X2865" s="55"/>
      <c r="Y2865" s="62"/>
      <c r="Z2865" s="62"/>
      <c r="AA2865" s="62"/>
      <c r="AB2865" s="62"/>
      <c r="AC2865" s="68"/>
      <c r="AD2865" s="2"/>
      <c r="AE2865" s="2"/>
      <c r="AF2865" s="2"/>
      <c r="AG2865" s="2"/>
      <c r="AH2865" s="55"/>
      <c r="AI2865" s="72"/>
      <c r="AJ2865" s="72"/>
      <c r="AK2865" s="72"/>
      <c r="AL2865" s="72"/>
      <c r="AM2865" s="80"/>
      <c r="AN2865" s="2"/>
      <c r="AO2865" s="2"/>
      <c r="AP2865" s="2"/>
      <c r="AQ2865" s="2"/>
      <c r="AR2865" s="55"/>
      <c r="AS2865" s="85"/>
      <c r="AT2865" s="85"/>
      <c r="AU2865" s="85"/>
      <c r="AV2865" s="85"/>
      <c r="AW2865" s="100"/>
      <c r="AX2865" s="2"/>
      <c r="AY2865" s="2"/>
      <c r="AZ2865" s="2"/>
      <c r="BA2865" s="2"/>
      <c r="BB2865" s="55"/>
      <c r="BC2865" s="105"/>
      <c r="BD2865" s="105"/>
      <c r="BE2865" s="105"/>
      <c r="BF2865" s="105"/>
      <c r="BG2865" s="109"/>
      <c r="BH2865" s="2"/>
      <c r="BI2865" s="2"/>
      <c r="BJ2865" s="2"/>
      <c r="BK2865" s="2"/>
      <c r="BL2865" s="55"/>
      <c r="BM2865" s="48"/>
      <c r="BN2865" s="48"/>
      <c r="BO2865" s="48"/>
      <c r="BP2865" s="48"/>
      <c r="BQ2865" s="117"/>
      <c r="BR2865" s="2"/>
      <c r="BS2865" s="2"/>
      <c r="BT2865" s="2"/>
      <c r="BU2865" s="2"/>
      <c r="BV2865" s="55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18" t="s">
        <v>5</v>
      </c>
      <c r="H2866" s="3">
        <v>2024</v>
      </c>
      <c r="I2866" s="20" t="s">
        <v>289</v>
      </c>
      <c r="J2866" s="184" t="s">
        <v>292</v>
      </c>
      <c r="K2866" s="184" t="s">
        <v>318</v>
      </c>
      <c r="L2866" s="187">
        <f t="shared" si="91"/>
        <v>0</v>
      </c>
      <c r="M2866" s="187">
        <f t="shared" si="92"/>
        <v>0</v>
      </c>
      <c r="N2866" s="186"/>
      <c r="O2866" s="33"/>
      <c r="P2866" s="33"/>
      <c r="Q2866" s="33"/>
      <c r="R2866" s="33"/>
      <c r="S2866" s="42"/>
      <c r="T2866" s="2"/>
      <c r="U2866" s="2"/>
      <c r="V2866" s="2"/>
      <c r="W2866" s="2"/>
      <c r="X2866" s="55"/>
      <c r="Y2866" s="62"/>
      <c r="Z2866" s="62"/>
      <c r="AA2866" s="62"/>
      <c r="AB2866" s="62"/>
      <c r="AC2866" s="68"/>
      <c r="AD2866" s="2"/>
      <c r="AE2866" s="2"/>
      <c r="AF2866" s="2"/>
      <c r="AG2866" s="2"/>
      <c r="AH2866" s="55"/>
      <c r="AI2866" s="72"/>
      <c r="AJ2866" s="72"/>
      <c r="AK2866" s="72"/>
      <c r="AL2866" s="72"/>
      <c r="AM2866" s="80"/>
      <c r="AN2866" s="2"/>
      <c r="AO2866" s="2"/>
      <c r="AP2866" s="2"/>
      <c r="AQ2866" s="2"/>
      <c r="AR2866" s="55"/>
      <c r="AS2866" s="85"/>
      <c r="AT2866" s="85"/>
      <c r="AU2866" s="85"/>
      <c r="AV2866" s="85"/>
      <c r="AW2866" s="100"/>
      <c r="AX2866" s="2"/>
      <c r="AY2866" s="2"/>
      <c r="AZ2866" s="2"/>
      <c r="BA2866" s="2"/>
      <c r="BB2866" s="55"/>
      <c r="BC2866" s="105"/>
      <c r="BD2866" s="105"/>
      <c r="BE2866" s="105"/>
      <c r="BF2866" s="105"/>
      <c r="BG2866" s="109"/>
      <c r="BH2866" s="2"/>
      <c r="BI2866" s="2"/>
      <c r="BJ2866" s="2"/>
      <c r="BK2866" s="2"/>
      <c r="BL2866" s="55"/>
      <c r="BM2866" s="48"/>
      <c r="BN2866" s="48"/>
      <c r="BO2866" s="48"/>
      <c r="BP2866" s="48"/>
      <c r="BQ2866" s="117"/>
      <c r="BR2866" s="2"/>
      <c r="BS2866" s="2"/>
      <c r="BT2866" s="2"/>
      <c r="BU2866" s="2"/>
      <c r="BV2866" s="55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18" t="s">
        <v>5</v>
      </c>
      <c r="H2867" s="3">
        <v>2024</v>
      </c>
      <c r="I2867" s="20" t="s">
        <v>285</v>
      </c>
      <c r="J2867" s="184" t="s">
        <v>293</v>
      </c>
      <c r="K2867" s="184" t="s">
        <v>318</v>
      </c>
      <c r="L2867" s="188">
        <f t="shared" si="91"/>
        <v>0</v>
      </c>
      <c r="M2867" s="187">
        <f t="shared" si="92"/>
        <v>0</v>
      </c>
      <c r="N2867" s="186"/>
      <c r="O2867" s="33"/>
      <c r="P2867" s="33"/>
      <c r="Q2867" s="33"/>
      <c r="R2867" s="34"/>
      <c r="S2867" s="41"/>
      <c r="T2867" s="2"/>
      <c r="U2867" s="2"/>
      <c r="V2867" s="2"/>
      <c r="W2867" s="3"/>
      <c r="X2867" s="56"/>
      <c r="Y2867" s="62"/>
      <c r="Z2867" s="62"/>
      <c r="AA2867" s="62"/>
      <c r="AB2867" s="64"/>
      <c r="AC2867" s="69"/>
      <c r="AD2867" s="2"/>
      <c r="AE2867" s="2"/>
      <c r="AF2867" s="2"/>
      <c r="AG2867" s="3"/>
      <c r="AH2867" s="56"/>
      <c r="AI2867" s="72"/>
      <c r="AJ2867" s="72"/>
      <c r="AK2867" s="72"/>
      <c r="AL2867" s="73"/>
      <c r="AM2867" s="81"/>
      <c r="AN2867" s="2"/>
      <c r="AO2867" s="2"/>
      <c r="AP2867" s="2"/>
      <c r="AQ2867" s="3"/>
      <c r="AR2867" s="56"/>
      <c r="AS2867" s="85"/>
      <c r="AT2867" s="85"/>
      <c r="AU2867" s="85"/>
      <c r="AV2867" s="86"/>
      <c r="AW2867" s="101"/>
      <c r="AX2867" s="2"/>
      <c r="AY2867" s="2"/>
      <c r="AZ2867" s="2"/>
      <c r="BA2867" s="3"/>
      <c r="BB2867" s="56"/>
      <c r="BC2867" s="105"/>
      <c r="BD2867" s="105"/>
      <c r="BE2867" s="105"/>
      <c r="BF2867" s="106"/>
      <c r="BG2867" s="110"/>
      <c r="BH2867" s="2"/>
      <c r="BI2867" s="2"/>
      <c r="BJ2867" s="2"/>
      <c r="BK2867" s="3"/>
      <c r="BL2867" s="56"/>
      <c r="BM2867" s="48"/>
      <c r="BN2867" s="48"/>
      <c r="BO2867" s="48"/>
      <c r="BP2867" s="49"/>
      <c r="BQ2867" s="118"/>
      <c r="BR2867" s="2"/>
      <c r="BS2867" s="2"/>
      <c r="BT2867" s="2"/>
      <c r="BU2867" s="3"/>
      <c r="BV2867" s="56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18" t="s">
        <v>5</v>
      </c>
      <c r="H2868" s="3">
        <v>2024</v>
      </c>
      <c r="I2868" s="20" t="s">
        <v>287</v>
      </c>
      <c r="J2868" s="184" t="s">
        <v>269</v>
      </c>
      <c r="K2868" s="184" t="s">
        <v>320</v>
      </c>
      <c r="L2868" s="187">
        <f t="shared" si="91"/>
        <v>0</v>
      </c>
      <c r="M2868" s="187">
        <f t="shared" si="92"/>
        <v>0</v>
      </c>
      <c r="N2868" s="186"/>
      <c r="O2868" s="33"/>
      <c r="P2868" s="33"/>
      <c r="Q2868" s="33"/>
      <c r="R2868" s="33"/>
      <c r="S2868" s="42"/>
      <c r="T2868" s="2"/>
      <c r="U2868" s="2"/>
      <c r="V2868" s="2"/>
      <c r="W2868" s="2"/>
      <c r="X2868" s="55"/>
      <c r="Y2868" s="62"/>
      <c r="Z2868" s="62"/>
      <c r="AA2868" s="62"/>
      <c r="AB2868" s="64"/>
      <c r="AC2868" s="68"/>
      <c r="AD2868" s="2"/>
      <c r="AE2868" s="2"/>
      <c r="AF2868" s="2"/>
      <c r="AG2868" s="2"/>
      <c r="AH2868" s="55"/>
      <c r="AI2868" s="72"/>
      <c r="AJ2868" s="72"/>
      <c r="AK2868" s="72"/>
      <c r="AL2868" s="72"/>
      <c r="AM2868" s="80"/>
      <c r="AN2868" s="2"/>
      <c r="AO2868" s="2"/>
      <c r="AP2868" s="2"/>
      <c r="AQ2868" s="2"/>
      <c r="AR2868" s="55"/>
      <c r="AS2868" s="85"/>
      <c r="AT2868" s="85"/>
      <c r="AU2868" s="85"/>
      <c r="AV2868" s="85"/>
      <c r="AW2868" s="100"/>
      <c r="AX2868" s="2"/>
      <c r="AY2868" s="2"/>
      <c r="AZ2868" s="2"/>
      <c r="BA2868" s="2"/>
      <c r="BB2868" s="55"/>
      <c r="BC2868" s="105"/>
      <c r="BD2868" s="105"/>
      <c r="BE2868" s="105"/>
      <c r="BF2868" s="105"/>
      <c r="BG2868" s="109"/>
      <c r="BH2868" s="2"/>
      <c r="BI2868" s="2"/>
      <c r="BJ2868" s="2"/>
      <c r="BK2868" s="2"/>
      <c r="BL2868" s="55"/>
      <c r="BM2868" s="48"/>
      <c r="BN2868" s="48"/>
      <c r="BO2868" s="48"/>
      <c r="BP2868" s="48"/>
      <c r="BQ2868" s="117"/>
      <c r="BR2868" s="2"/>
      <c r="BS2868" s="2"/>
      <c r="BT2868" s="2"/>
      <c r="BU2868" s="2"/>
      <c r="BV2868" s="55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18" t="s">
        <v>5</v>
      </c>
      <c r="H2869" s="3">
        <v>2024</v>
      </c>
      <c r="I2869" s="20" t="s">
        <v>287</v>
      </c>
      <c r="J2869" s="184" t="s">
        <v>270</v>
      </c>
      <c r="K2869" s="184" t="s">
        <v>320</v>
      </c>
      <c r="L2869" s="187">
        <f t="shared" si="91"/>
        <v>0</v>
      </c>
      <c r="M2869" s="187">
        <f t="shared" si="92"/>
        <v>0</v>
      </c>
      <c r="N2869" s="186"/>
      <c r="O2869" s="33"/>
      <c r="P2869" s="33"/>
      <c r="Q2869" s="33"/>
      <c r="R2869" s="33"/>
      <c r="S2869" s="42"/>
      <c r="T2869" s="2"/>
      <c r="U2869" s="2"/>
      <c r="V2869" s="2"/>
      <c r="W2869" s="2"/>
      <c r="X2869" s="55"/>
      <c r="Y2869" s="62"/>
      <c r="Z2869" s="62"/>
      <c r="AA2869" s="62"/>
      <c r="AB2869" s="62"/>
      <c r="AC2869" s="68"/>
      <c r="AD2869" s="2"/>
      <c r="AE2869" s="2"/>
      <c r="AF2869" s="2"/>
      <c r="AG2869" s="2"/>
      <c r="AH2869" s="55"/>
      <c r="AI2869" s="72"/>
      <c r="AJ2869" s="72"/>
      <c r="AK2869" s="72"/>
      <c r="AL2869" s="72"/>
      <c r="AM2869" s="80"/>
      <c r="AN2869" s="2"/>
      <c r="AO2869" s="2"/>
      <c r="AP2869" s="2"/>
      <c r="AQ2869" s="2"/>
      <c r="AR2869" s="55"/>
      <c r="AS2869" s="85"/>
      <c r="AT2869" s="85"/>
      <c r="AU2869" s="85"/>
      <c r="AV2869" s="85"/>
      <c r="AW2869" s="100"/>
      <c r="AX2869" s="2"/>
      <c r="AY2869" s="2"/>
      <c r="AZ2869" s="2"/>
      <c r="BA2869" s="2"/>
      <c r="BB2869" s="55"/>
      <c r="BC2869" s="105"/>
      <c r="BD2869" s="105"/>
      <c r="BE2869" s="105"/>
      <c r="BF2869" s="105"/>
      <c r="BG2869" s="109"/>
      <c r="BH2869" s="2"/>
      <c r="BI2869" s="2"/>
      <c r="BJ2869" s="2"/>
      <c r="BK2869" s="2"/>
      <c r="BL2869" s="55"/>
      <c r="BM2869" s="48"/>
      <c r="BN2869" s="48"/>
      <c r="BO2869" s="48"/>
      <c r="BP2869" s="48"/>
      <c r="BQ2869" s="117"/>
      <c r="BR2869" s="2"/>
      <c r="BS2869" s="2"/>
      <c r="BT2869" s="2"/>
      <c r="BU2869" s="2"/>
      <c r="BV2869" s="55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18" t="s">
        <v>5</v>
      </c>
      <c r="H2870" s="3">
        <v>2024</v>
      </c>
      <c r="I2870" s="20" t="s">
        <v>290</v>
      </c>
      <c r="J2870" s="184" t="s">
        <v>271</v>
      </c>
      <c r="K2870" s="184" t="s">
        <v>321</v>
      </c>
      <c r="L2870" s="187">
        <f t="shared" si="91"/>
        <v>0</v>
      </c>
      <c r="M2870" s="187">
        <f t="shared" si="92"/>
        <v>0</v>
      </c>
      <c r="N2870" s="186"/>
      <c r="O2870" s="33"/>
      <c r="P2870" s="33"/>
      <c r="Q2870" s="33"/>
      <c r="R2870" s="33"/>
      <c r="S2870" s="42"/>
      <c r="T2870" s="2"/>
      <c r="U2870" s="2"/>
      <c r="V2870" s="2"/>
      <c r="W2870" s="2"/>
      <c r="X2870" s="55"/>
      <c r="Y2870" s="62"/>
      <c r="Z2870" s="62"/>
      <c r="AA2870" s="62"/>
      <c r="AB2870" s="62"/>
      <c r="AC2870" s="68"/>
      <c r="AD2870" s="2"/>
      <c r="AE2870" s="2"/>
      <c r="AF2870" s="2"/>
      <c r="AG2870" s="2"/>
      <c r="AH2870" s="55"/>
      <c r="AI2870" s="72"/>
      <c r="AJ2870" s="72"/>
      <c r="AK2870" s="72"/>
      <c r="AL2870" s="72"/>
      <c r="AM2870" s="80"/>
      <c r="AN2870" s="2"/>
      <c r="AO2870" s="2"/>
      <c r="AP2870" s="2"/>
      <c r="AQ2870" s="2"/>
      <c r="AR2870" s="55"/>
      <c r="AS2870" s="85"/>
      <c r="AT2870" s="85"/>
      <c r="AU2870" s="85"/>
      <c r="AV2870" s="85"/>
      <c r="AW2870" s="100"/>
      <c r="AX2870" s="2"/>
      <c r="AY2870" s="2"/>
      <c r="AZ2870" s="2"/>
      <c r="BA2870" s="2"/>
      <c r="BB2870" s="55"/>
      <c r="BC2870" s="105"/>
      <c r="BD2870" s="105"/>
      <c r="BE2870" s="105"/>
      <c r="BF2870" s="105"/>
      <c r="BG2870" s="109"/>
      <c r="BH2870" s="2"/>
      <c r="BI2870" s="2"/>
      <c r="BJ2870" s="2"/>
      <c r="BK2870" s="2"/>
      <c r="BL2870" s="55"/>
      <c r="BM2870" s="48"/>
      <c r="BN2870" s="48"/>
      <c r="BO2870" s="48"/>
      <c r="BP2870" s="48"/>
      <c r="BQ2870" s="117"/>
      <c r="BR2870" s="2"/>
      <c r="BS2870" s="2"/>
      <c r="BT2870" s="2"/>
      <c r="BU2870" s="2"/>
      <c r="BV2870" s="55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18" t="s">
        <v>5</v>
      </c>
      <c r="H2871" s="3">
        <v>2024</v>
      </c>
      <c r="I2871" s="20" t="s">
        <v>284</v>
      </c>
      <c r="J2871" s="184" t="s">
        <v>294</v>
      </c>
      <c r="K2871" s="184" t="s">
        <v>320</v>
      </c>
      <c r="L2871" s="187">
        <f t="shared" si="91"/>
        <v>0</v>
      </c>
      <c r="M2871" s="187">
        <f t="shared" si="92"/>
        <v>0</v>
      </c>
      <c r="N2871" s="186"/>
      <c r="O2871" s="33"/>
      <c r="P2871" s="33"/>
      <c r="Q2871" s="33"/>
      <c r="R2871" s="33"/>
      <c r="S2871" s="42"/>
      <c r="T2871" s="2"/>
      <c r="U2871" s="2"/>
      <c r="V2871" s="2"/>
      <c r="W2871" s="2"/>
      <c r="X2871" s="55"/>
      <c r="Y2871" s="62"/>
      <c r="Z2871" s="62"/>
      <c r="AA2871" s="62"/>
      <c r="AB2871" s="62"/>
      <c r="AC2871" s="68"/>
      <c r="AD2871" s="2"/>
      <c r="AE2871" s="2"/>
      <c r="AF2871" s="2"/>
      <c r="AG2871" s="2"/>
      <c r="AH2871" s="55"/>
      <c r="AI2871" s="72"/>
      <c r="AJ2871" s="72"/>
      <c r="AK2871" s="72"/>
      <c r="AL2871" s="72"/>
      <c r="AM2871" s="80"/>
      <c r="AN2871" s="2"/>
      <c r="AO2871" s="2"/>
      <c r="AP2871" s="2"/>
      <c r="AQ2871" s="2"/>
      <c r="AR2871" s="55"/>
      <c r="AS2871" s="85"/>
      <c r="AT2871" s="85"/>
      <c r="AU2871" s="85"/>
      <c r="AV2871" s="85"/>
      <c r="AW2871" s="100"/>
      <c r="AX2871" s="2"/>
      <c r="AY2871" s="2"/>
      <c r="AZ2871" s="2"/>
      <c r="BA2871" s="2"/>
      <c r="BB2871" s="55"/>
      <c r="BC2871" s="105"/>
      <c r="BD2871" s="105"/>
      <c r="BE2871" s="105"/>
      <c r="BF2871" s="105"/>
      <c r="BG2871" s="109"/>
      <c r="BH2871" s="2"/>
      <c r="BI2871" s="2"/>
      <c r="BJ2871" s="2"/>
      <c r="BK2871" s="2"/>
      <c r="BL2871" s="55"/>
      <c r="BM2871" s="48"/>
      <c r="BN2871" s="48"/>
      <c r="BO2871" s="48"/>
      <c r="BP2871" s="48"/>
      <c r="BQ2871" s="117"/>
      <c r="BR2871" s="2"/>
      <c r="BS2871" s="2"/>
      <c r="BT2871" s="2"/>
      <c r="BU2871" s="2"/>
      <c r="BV2871" s="55"/>
    </row>
    <row r="2872" spans="1:74" ht="28.8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18" t="s">
        <v>5</v>
      </c>
      <c r="H2872" s="3">
        <v>2024</v>
      </c>
      <c r="I2872" s="20" t="s">
        <v>284</v>
      </c>
      <c r="J2872" s="184" t="s">
        <v>346</v>
      </c>
      <c r="K2872" s="184" t="s">
        <v>320</v>
      </c>
      <c r="L2872" s="187">
        <f t="shared" si="91"/>
        <v>2</v>
      </c>
      <c r="M2872" s="187">
        <f t="shared" si="92"/>
        <v>200.2</v>
      </c>
      <c r="N2872" s="186" t="s">
        <v>948</v>
      </c>
      <c r="O2872" s="33"/>
      <c r="P2872" s="33"/>
      <c r="Q2872" s="33"/>
      <c r="R2872" s="33"/>
      <c r="S2872" s="42"/>
      <c r="T2872" s="2"/>
      <c r="U2872" s="2"/>
      <c r="V2872" s="2"/>
      <c r="W2872" s="2"/>
      <c r="X2872" s="55"/>
      <c r="Y2872" s="62"/>
      <c r="Z2872" s="62"/>
      <c r="AA2872" s="62"/>
      <c r="AB2872" s="62"/>
      <c r="AC2872" s="68"/>
      <c r="AD2872" s="2"/>
      <c r="AE2872" s="2"/>
      <c r="AF2872" s="2"/>
      <c r="AG2872" s="2"/>
      <c r="AH2872" s="55"/>
      <c r="AI2872" s="72"/>
      <c r="AJ2872" s="72"/>
      <c r="AK2872" s="72"/>
      <c r="AL2872" s="72"/>
      <c r="AM2872" s="80"/>
      <c r="AN2872" s="2"/>
      <c r="AO2872" s="2"/>
      <c r="AP2872" s="2"/>
      <c r="AQ2872" s="2"/>
      <c r="AR2872" s="55"/>
      <c r="AS2872" s="85"/>
      <c r="AT2872" s="85"/>
      <c r="AU2872" s="85"/>
      <c r="AV2872" s="85"/>
      <c r="AW2872" s="100"/>
      <c r="AX2872" s="2"/>
      <c r="AY2872" s="2"/>
      <c r="AZ2872" s="2"/>
      <c r="BA2872" s="2"/>
      <c r="BB2872" s="55"/>
      <c r="BC2872" s="105"/>
      <c r="BD2872" s="105"/>
      <c r="BE2872" s="105"/>
      <c r="BF2872" s="105"/>
      <c r="BG2872" s="109"/>
      <c r="BH2872" s="2" t="s">
        <v>948</v>
      </c>
      <c r="BI2872" s="2"/>
      <c r="BJ2872" s="2"/>
      <c r="BK2872" s="2">
        <v>2</v>
      </c>
      <c r="BL2872" s="55">
        <v>200.2</v>
      </c>
      <c r="BM2872" s="48"/>
      <c r="BN2872" s="48"/>
      <c r="BO2872" s="48"/>
      <c r="BP2872" s="48"/>
      <c r="BQ2872" s="117"/>
      <c r="BR2872" s="2"/>
      <c r="BS2872" s="2"/>
      <c r="BT2872" s="2"/>
      <c r="BU2872" s="2"/>
      <c r="BV2872" s="55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18" t="s">
        <v>5</v>
      </c>
      <c r="H2873" s="3">
        <v>2024</v>
      </c>
      <c r="I2873" s="20" t="s">
        <v>284</v>
      </c>
      <c r="J2873" s="184" t="s">
        <v>295</v>
      </c>
      <c r="K2873" s="184" t="s">
        <v>320</v>
      </c>
      <c r="L2873" s="187">
        <f t="shared" si="91"/>
        <v>0</v>
      </c>
      <c r="M2873" s="187">
        <f t="shared" si="92"/>
        <v>0</v>
      </c>
      <c r="N2873" s="186"/>
      <c r="O2873" s="33"/>
      <c r="P2873" s="33"/>
      <c r="Q2873" s="33"/>
      <c r="R2873" s="33"/>
      <c r="S2873" s="42"/>
      <c r="T2873" s="2"/>
      <c r="U2873" s="2"/>
      <c r="V2873" s="2"/>
      <c r="W2873" s="2"/>
      <c r="X2873" s="55"/>
      <c r="Y2873" s="62"/>
      <c r="Z2873" s="62"/>
      <c r="AA2873" s="62"/>
      <c r="AB2873" s="62"/>
      <c r="AC2873" s="68"/>
      <c r="AD2873" s="2"/>
      <c r="AE2873" s="2"/>
      <c r="AF2873" s="2"/>
      <c r="AG2873" s="2"/>
      <c r="AH2873" s="55"/>
      <c r="AI2873" s="72"/>
      <c r="AJ2873" s="72"/>
      <c r="AK2873" s="72"/>
      <c r="AL2873" s="72"/>
      <c r="AM2873" s="80"/>
      <c r="AN2873" s="2"/>
      <c r="AO2873" s="2"/>
      <c r="AP2873" s="2"/>
      <c r="AQ2873" s="2"/>
      <c r="AR2873" s="55"/>
      <c r="AS2873" s="85"/>
      <c r="AT2873" s="85"/>
      <c r="AU2873" s="85"/>
      <c r="AV2873" s="85"/>
      <c r="AW2873" s="100"/>
      <c r="AX2873" s="2"/>
      <c r="AY2873" s="2"/>
      <c r="AZ2873" s="2"/>
      <c r="BA2873" s="2"/>
      <c r="BB2873" s="55"/>
      <c r="BC2873" s="105"/>
      <c r="BD2873" s="105"/>
      <c r="BE2873" s="105"/>
      <c r="BF2873" s="105"/>
      <c r="BG2873" s="109"/>
      <c r="BH2873" s="2"/>
      <c r="BI2873" s="2"/>
      <c r="BJ2873" s="2"/>
      <c r="BK2873" s="2"/>
      <c r="BL2873" s="55"/>
      <c r="BM2873" s="48"/>
      <c r="BN2873" s="48"/>
      <c r="BO2873" s="48"/>
      <c r="BP2873" s="48"/>
      <c r="BQ2873" s="117"/>
      <c r="BR2873" s="2"/>
      <c r="BS2873" s="2"/>
      <c r="BT2873" s="2"/>
      <c r="BU2873" s="2"/>
      <c r="BV2873" s="55"/>
    </row>
    <row r="2874" spans="1:74" ht="28.8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18" t="s">
        <v>5</v>
      </c>
      <c r="H2874" s="3">
        <v>2024</v>
      </c>
      <c r="I2874" s="20" t="s">
        <v>290</v>
      </c>
      <c r="J2874" s="184" t="s">
        <v>299</v>
      </c>
      <c r="K2874" s="184" t="s">
        <v>318</v>
      </c>
      <c r="L2874" s="187">
        <f t="shared" si="91"/>
        <v>0</v>
      </c>
      <c r="M2874" s="187">
        <f t="shared" si="92"/>
        <v>0</v>
      </c>
      <c r="N2874" s="186"/>
      <c r="O2874" s="33"/>
      <c r="P2874" s="33"/>
      <c r="Q2874" s="33"/>
      <c r="R2874" s="33"/>
      <c r="S2874" s="42"/>
      <c r="T2874" s="2"/>
      <c r="U2874" s="2"/>
      <c r="V2874" s="2"/>
      <c r="W2874" s="2"/>
      <c r="X2874" s="55"/>
      <c r="Y2874" s="62"/>
      <c r="Z2874" s="62"/>
      <c r="AA2874" s="62"/>
      <c r="AB2874" s="62"/>
      <c r="AC2874" s="68"/>
      <c r="AD2874" s="2"/>
      <c r="AE2874" s="2"/>
      <c r="AF2874" s="2"/>
      <c r="AG2874" s="2"/>
      <c r="AH2874" s="55"/>
      <c r="AI2874" s="72"/>
      <c r="AJ2874" s="72"/>
      <c r="AK2874" s="72"/>
      <c r="AL2874" s="72"/>
      <c r="AM2874" s="80"/>
      <c r="AN2874" s="2"/>
      <c r="AO2874" s="2"/>
      <c r="AP2874" s="2"/>
      <c r="AQ2874" s="2"/>
      <c r="AR2874" s="55"/>
      <c r="AS2874" s="85"/>
      <c r="AT2874" s="85"/>
      <c r="AU2874" s="85"/>
      <c r="AV2874" s="85"/>
      <c r="AW2874" s="100"/>
      <c r="AX2874" s="2"/>
      <c r="AY2874" s="2"/>
      <c r="AZ2874" s="2"/>
      <c r="BA2874" s="2"/>
      <c r="BB2874" s="55"/>
      <c r="BC2874" s="105"/>
      <c r="BD2874" s="105"/>
      <c r="BE2874" s="105"/>
      <c r="BF2874" s="105"/>
      <c r="BG2874" s="109"/>
      <c r="BH2874" s="2"/>
      <c r="BI2874" s="2"/>
      <c r="BJ2874" s="2"/>
      <c r="BK2874" s="2"/>
      <c r="BL2874" s="55"/>
      <c r="BM2874" s="48"/>
      <c r="BN2874" s="48"/>
      <c r="BO2874" s="48"/>
      <c r="BP2874" s="48"/>
      <c r="BQ2874" s="117"/>
      <c r="BR2874" s="2"/>
      <c r="BS2874" s="2"/>
      <c r="BT2874" s="2"/>
      <c r="BU2874" s="2"/>
      <c r="BV2874" s="55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18" t="s">
        <v>5</v>
      </c>
      <c r="H2875" s="3">
        <v>2024</v>
      </c>
      <c r="I2875" s="20" t="s">
        <v>315</v>
      </c>
      <c r="J2875" s="184" t="s">
        <v>347</v>
      </c>
      <c r="K2875" s="184" t="s">
        <v>320</v>
      </c>
      <c r="L2875" s="187">
        <f t="shared" si="91"/>
        <v>0</v>
      </c>
      <c r="M2875" s="187">
        <f t="shared" si="92"/>
        <v>0</v>
      </c>
      <c r="N2875" s="186"/>
      <c r="O2875" s="33"/>
      <c r="P2875" s="33"/>
      <c r="Q2875" s="33"/>
      <c r="R2875" s="33"/>
      <c r="S2875" s="42"/>
      <c r="T2875" s="2"/>
      <c r="U2875" s="2"/>
      <c r="V2875" s="2"/>
      <c r="W2875" s="2"/>
      <c r="X2875" s="55"/>
      <c r="Y2875" s="62"/>
      <c r="Z2875" s="62"/>
      <c r="AA2875" s="62"/>
      <c r="AB2875" s="62"/>
      <c r="AC2875" s="68"/>
      <c r="AD2875" s="2"/>
      <c r="AE2875" s="2"/>
      <c r="AF2875" s="2"/>
      <c r="AG2875" s="2"/>
      <c r="AH2875" s="55"/>
      <c r="AI2875" s="72"/>
      <c r="AJ2875" s="72"/>
      <c r="AK2875" s="72"/>
      <c r="AL2875" s="72"/>
      <c r="AM2875" s="80"/>
      <c r="AN2875" s="2"/>
      <c r="AO2875" s="2"/>
      <c r="AP2875" s="2"/>
      <c r="AQ2875" s="2"/>
      <c r="AR2875" s="55"/>
      <c r="AS2875" s="85"/>
      <c r="AT2875" s="85"/>
      <c r="AU2875" s="85"/>
      <c r="AV2875" s="85"/>
      <c r="AW2875" s="100"/>
      <c r="AX2875" s="2"/>
      <c r="AY2875" s="2"/>
      <c r="AZ2875" s="2"/>
      <c r="BA2875" s="2"/>
      <c r="BB2875" s="55"/>
      <c r="BC2875" s="105"/>
      <c r="BD2875" s="105"/>
      <c r="BE2875" s="105"/>
      <c r="BF2875" s="105"/>
      <c r="BG2875" s="109"/>
      <c r="BH2875" s="2"/>
      <c r="BI2875" s="2"/>
      <c r="BJ2875" s="2"/>
      <c r="BK2875" s="2"/>
      <c r="BL2875" s="55"/>
      <c r="BM2875" s="48"/>
      <c r="BN2875" s="48"/>
      <c r="BO2875" s="48"/>
      <c r="BP2875" s="48"/>
      <c r="BQ2875" s="117"/>
      <c r="BR2875" s="2"/>
      <c r="BS2875" s="2"/>
      <c r="BT2875" s="2"/>
      <c r="BU2875" s="2"/>
      <c r="BV2875" s="55"/>
    </row>
    <row r="2876" spans="1:74" ht="28.8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18" t="s">
        <v>5</v>
      </c>
      <c r="H2876" s="3">
        <v>2024</v>
      </c>
      <c r="I2876" s="20" t="s">
        <v>315</v>
      </c>
      <c r="J2876" s="184" t="s">
        <v>296</v>
      </c>
      <c r="K2876" s="184" t="s">
        <v>321</v>
      </c>
      <c r="L2876" s="187">
        <f t="shared" si="91"/>
        <v>0</v>
      </c>
      <c r="M2876" s="187">
        <f t="shared" si="92"/>
        <v>0</v>
      </c>
      <c r="N2876" s="186"/>
      <c r="O2876" s="33"/>
      <c r="P2876" s="33"/>
      <c r="Q2876" s="33"/>
      <c r="R2876" s="33"/>
      <c r="S2876" s="42"/>
      <c r="T2876" s="2"/>
      <c r="U2876" s="2"/>
      <c r="V2876" s="2"/>
      <c r="W2876" s="2"/>
      <c r="X2876" s="55"/>
      <c r="Y2876" s="62"/>
      <c r="Z2876" s="62"/>
      <c r="AA2876" s="62"/>
      <c r="AB2876" s="62"/>
      <c r="AC2876" s="68"/>
      <c r="AD2876" s="2"/>
      <c r="AE2876" s="2"/>
      <c r="AF2876" s="2"/>
      <c r="AG2876" s="2"/>
      <c r="AH2876" s="55"/>
      <c r="AI2876" s="72"/>
      <c r="AJ2876" s="72"/>
      <c r="AK2876" s="72"/>
      <c r="AL2876" s="72"/>
      <c r="AM2876" s="80"/>
      <c r="AN2876" s="2"/>
      <c r="AO2876" s="2"/>
      <c r="AP2876" s="2"/>
      <c r="AQ2876" s="2"/>
      <c r="AR2876" s="55"/>
      <c r="AS2876" s="85"/>
      <c r="AT2876" s="85"/>
      <c r="AU2876" s="85"/>
      <c r="AV2876" s="85"/>
      <c r="AW2876" s="100"/>
      <c r="AX2876" s="2"/>
      <c r="AY2876" s="2"/>
      <c r="AZ2876" s="2"/>
      <c r="BA2876" s="2"/>
      <c r="BB2876" s="55"/>
      <c r="BC2876" s="105"/>
      <c r="BD2876" s="105"/>
      <c r="BE2876" s="105"/>
      <c r="BF2876" s="105"/>
      <c r="BG2876" s="109"/>
      <c r="BH2876" s="2"/>
      <c r="BI2876" s="2"/>
      <c r="BJ2876" s="2"/>
      <c r="BK2876" s="2"/>
      <c r="BL2876" s="55"/>
      <c r="BM2876" s="48"/>
      <c r="BN2876" s="48"/>
      <c r="BO2876" s="48"/>
      <c r="BP2876" s="48"/>
      <c r="BQ2876" s="117"/>
      <c r="BR2876" s="2"/>
      <c r="BS2876" s="2"/>
      <c r="BT2876" s="2"/>
      <c r="BU2876" s="2"/>
      <c r="BV2876" s="55"/>
    </row>
    <row r="2877" spans="1:74" ht="28.8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18" t="s">
        <v>5</v>
      </c>
      <c r="H2877" s="3">
        <v>2024</v>
      </c>
      <c r="I2877" s="20" t="s">
        <v>316</v>
      </c>
      <c r="J2877" s="184" t="s">
        <v>297</v>
      </c>
      <c r="K2877" s="184" t="s">
        <v>318</v>
      </c>
      <c r="L2877" s="187">
        <f t="shared" si="91"/>
        <v>0</v>
      </c>
      <c r="M2877" s="187">
        <f t="shared" si="92"/>
        <v>0</v>
      </c>
      <c r="N2877" s="186"/>
      <c r="O2877" s="33"/>
      <c r="P2877" s="33"/>
      <c r="Q2877" s="33"/>
      <c r="R2877" s="33"/>
      <c r="S2877" s="42"/>
      <c r="T2877" s="2"/>
      <c r="U2877" s="2"/>
      <c r="V2877" s="2"/>
      <c r="W2877" s="2"/>
      <c r="X2877" s="55"/>
      <c r="Y2877" s="62"/>
      <c r="Z2877" s="62"/>
      <c r="AA2877" s="62"/>
      <c r="AB2877" s="62"/>
      <c r="AC2877" s="68"/>
      <c r="AD2877" s="2"/>
      <c r="AE2877" s="2"/>
      <c r="AF2877" s="2"/>
      <c r="AG2877" s="2"/>
      <c r="AH2877" s="55"/>
      <c r="AI2877" s="72"/>
      <c r="AJ2877" s="72"/>
      <c r="AK2877" s="72"/>
      <c r="AL2877" s="72"/>
      <c r="AM2877" s="80"/>
      <c r="AN2877" s="2"/>
      <c r="AO2877" s="2"/>
      <c r="AP2877" s="2"/>
      <c r="AQ2877" s="2"/>
      <c r="AR2877" s="55"/>
      <c r="AS2877" s="85"/>
      <c r="AT2877" s="85"/>
      <c r="AU2877" s="85"/>
      <c r="AV2877" s="85"/>
      <c r="AW2877" s="100"/>
      <c r="AX2877" s="2"/>
      <c r="AY2877" s="2"/>
      <c r="AZ2877" s="2"/>
      <c r="BA2877" s="2"/>
      <c r="BB2877" s="55"/>
      <c r="BC2877" s="105"/>
      <c r="BD2877" s="105"/>
      <c r="BE2877" s="105"/>
      <c r="BF2877" s="105"/>
      <c r="BG2877" s="109"/>
      <c r="BH2877" s="2"/>
      <c r="BI2877" s="2"/>
      <c r="BJ2877" s="2"/>
      <c r="BK2877" s="2"/>
      <c r="BL2877" s="55"/>
      <c r="BM2877" s="48"/>
      <c r="BN2877" s="48"/>
      <c r="BO2877" s="48"/>
      <c r="BP2877" s="48"/>
      <c r="BQ2877" s="117"/>
      <c r="BR2877" s="2"/>
      <c r="BS2877" s="2"/>
      <c r="BT2877" s="2"/>
      <c r="BU2877" s="2"/>
      <c r="BV2877" s="55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18" t="s">
        <v>5</v>
      </c>
      <c r="H2878" s="3">
        <v>2024</v>
      </c>
      <c r="I2878" s="20" t="s">
        <v>316</v>
      </c>
      <c r="J2878" s="185" t="s">
        <v>348</v>
      </c>
      <c r="K2878" s="185" t="s">
        <v>320</v>
      </c>
      <c r="L2878" s="187">
        <f t="shared" si="91"/>
        <v>0</v>
      </c>
      <c r="M2878" s="187">
        <f t="shared" si="92"/>
        <v>0</v>
      </c>
      <c r="N2878" s="186"/>
      <c r="O2878" s="33"/>
      <c r="P2878" s="33"/>
      <c r="Q2878" s="33"/>
      <c r="R2878" s="33"/>
      <c r="S2878" s="42"/>
      <c r="T2878" s="2"/>
      <c r="U2878" s="2"/>
      <c r="V2878" s="2"/>
      <c r="W2878" s="2"/>
      <c r="X2878" s="55"/>
      <c r="Y2878" s="62"/>
      <c r="Z2878" s="62"/>
      <c r="AA2878" s="62"/>
      <c r="AB2878" s="62"/>
      <c r="AC2878" s="68"/>
      <c r="AD2878" s="2"/>
      <c r="AE2878" s="2"/>
      <c r="AF2878" s="2"/>
      <c r="AG2878" s="2"/>
      <c r="AH2878" s="55"/>
      <c r="AI2878" s="72"/>
      <c r="AJ2878" s="72"/>
      <c r="AK2878" s="72"/>
      <c r="AL2878" s="72"/>
      <c r="AM2878" s="80"/>
      <c r="AN2878" s="2"/>
      <c r="AO2878" s="2"/>
      <c r="AP2878" s="2"/>
      <c r="AQ2878" s="2"/>
      <c r="AR2878" s="55"/>
      <c r="AS2878" s="85"/>
      <c r="AT2878" s="85"/>
      <c r="AU2878" s="85"/>
      <c r="AV2878" s="85"/>
      <c r="AW2878" s="100"/>
      <c r="AX2878" s="2"/>
      <c r="AY2878" s="2"/>
      <c r="AZ2878" s="2"/>
      <c r="BA2878" s="2"/>
      <c r="BB2878" s="55"/>
      <c r="BC2878" s="105"/>
      <c r="BD2878" s="105"/>
      <c r="BE2878" s="105"/>
      <c r="BF2878" s="105"/>
      <c r="BG2878" s="109"/>
      <c r="BH2878" s="2"/>
      <c r="BI2878" s="2"/>
      <c r="BJ2878" s="2"/>
      <c r="BK2878" s="2"/>
      <c r="BL2878" s="55"/>
      <c r="BM2878" s="48"/>
      <c r="BN2878" s="48"/>
      <c r="BO2878" s="48"/>
      <c r="BP2878" s="48"/>
      <c r="BQ2878" s="117"/>
      <c r="BR2878" s="2"/>
      <c r="BS2878" s="2"/>
      <c r="BT2878" s="2"/>
      <c r="BU2878" s="2"/>
      <c r="BV2878" s="55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18" t="s">
        <v>5</v>
      </c>
      <c r="H2879" s="3">
        <v>2024</v>
      </c>
      <c r="I2879" s="20" t="s">
        <v>282</v>
      </c>
      <c r="J2879" s="184" t="s">
        <v>272</v>
      </c>
      <c r="K2879" s="184" t="s">
        <v>321</v>
      </c>
      <c r="L2879" s="187">
        <f t="shared" si="91"/>
        <v>0</v>
      </c>
      <c r="M2879" s="187">
        <f t="shared" si="92"/>
        <v>0</v>
      </c>
      <c r="N2879" s="186"/>
      <c r="O2879" s="33"/>
      <c r="P2879" s="33"/>
      <c r="Q2879" s="33"/>
      <c r="R2879" s="33"/>
      <c r="S2879" s="42"/>
      <c r="T2879" s="2"/>
      <c r="U2879" s="2"/>
      <c r="V2879" s="2"/>
      <c r="W2879" s="2"/>
      <c r="X2879" s="55"/>
      <c r="Y2879" s="62"/>
      <c r="Z2879" s="62"/>
      <c r="AA2879" s="62"/>
      <c r="AB2879" s="62"/>
      <c r="AC2879" s="68"/>
      <c r="AD2879" s="2"/>
      <c r="AE2879" s="2"/>
      <c r="AF2879" s="2"/>
      <c r="AG2879" s="2"/>
      <c r="AH2879" s="55"/>
      <c r="AI2879" s="72"/>
      <c r="AJ2879" s="72"/>
      <c r="AK2879" s="72"/>
      <c r="AL2879" s="72"/>
      <c r="AM2879" s="80"/>
      <c r="AN2879" s="2"/>
      <c r="AO2879" s="2"/>
      <c r="AP2879" s="2"/>
      <c r="AQ2879" s="2"/>
      <c r="AR2879" s="55"/>
      <c r="AS2879" s="85"/>
      <c r="AT2879" s="85"/>
      <c r="AU2879" s="85"/>
      <c r="AV2879" s="85"/>
      <c r="AW2879" s="100"/>
      <c r="AX2879" s="2"/>
      <c r="AY2879" s="2"/>
      <c r="AZ2879" s="2"/>
      <c r="BA2879" s="2"/>
      <c r="BB2879" s="55"/>
      <c r="BC2879" s="105"/>
      <c r="BD2879" s="105"/>
      <c r="BE2879" s="105"/>
      <c r="BF2879" s="105"/>
      <c r="BG2879" s="109"/>
      <c r="BH2879" s="2"/>
      <c r="BI2879" s="2"/>
      <c r="BJ2879" s="2"/>
      <c r="BK2879" s="2"/>
      <c r="BL2879" s="55"/>
      <c r="BM2879" s="48"/>
      <c r="BN2879" s="48"/>
      <c r="BO2879" s="48"/>
      <c r="BP2879" s="48"/>
      <c r="BQ2879" s="117"/>
      <c r="BR2879" s="2"/>
      <c r="BS2879" s="2"/>
      <c r="BT2879" s="2"/>
      <c r="BU2879" s="2"/>
      <c r="BV2879" s="55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18" t="s">
        <v>5</v>
      </c>
      <c r="H2880" s="3">
        <v>2024</v>
      </c>
      <c r="I2880" s="20" t="s">
        <v>282</v>
      </c>
      <c r="J2880" s="184" t="s">
        <v>273</v>
      </c>
      <c r="K2880" s="184" t="s">
        <v>321</v>
      </c>
      <c r="L2880" s="187">
        <f t="shared" si="91"/>
        <v>1E-3</v>
      </c>
      <c r="M2880" s="187">
        <f t="shared" si="92"/>
        <v>4.0940000000000003</v>
      </c>
      <c r="N2880" s="186" t="s">
        <v>555</v>
      </c>
      <c r="O2880" s="33"/>
      <c r="P2880" s="33"/>
      <c r="Q2880" s="33"/>
      <c r="R2880" s="33"/>
      <c r="S2880" s="42"/>
      <c r="T2880" s="2"/>
      <c r="U2880" s="2"/>
      <c r="V2880" s="2"/>
      <c r="W2880" s="2"/>
      <c r="X2880" s="55"/>
      <c r="Y2880" s="62"/>
      <c r="Z2880" s="62"/>
      <c r="AA2880" s="62"/>
      <c r="AB2880" s="62"/>
      <c r="AC2880" s="68"/>
      <c r="AD2880" s="2"/>
      <c r="AE2880" s="2"/>
      <c r="AF2880" s="2"/>
      <c r="AG2880" s="2"/>
      <c r="AH2880" s="55"/>
      <c r="AI2880" s="72"/>
      <c r="AJ2880" s="72"/>
      <c r="AK2880" s="72"/>
      <c r="AL2880" s="72"/>
      <c r="AM2880" s="80"/>
      <c r="AN2880" s="2"/>
      <c r="AO2880" s="2"/>
      <c r="AP2880" s="2"/>
      <c r="AQ2880" s="2"/>
      <c r="AR2880" s="55"/>
      <c r="AS2880" s="85"/>
      <c r="AT2880" s="85"/>
      <c r="AU2880" s="85"/>
      <c r="AV2880" s="85"/>
      <c r="AW2880" s="100"/>
      <c r="AX2880" s="2"/>
      <c r="AY2880" s="2"/>
      <c r="AZ2880" s="2"/>
      <c r="BA2880" s="2"/>
      <c r="BB2880" s="55"/>
      <c r="BC2880" s="105" t="s">
        <v>555</v>
      </c>
      <c r="BD2880" s="105"/>
      <c r="BE2880" s="105"/>
      <c r="BF2880" s="105">
        <v>1E-3</v>
      </c>
      <c r="BG2880" s="109">
        <v>4.0940000000000003</v>
      </c>
      <c r="BH2880" s="2"/>
      <c r="BI2880" s="2"/>
      <c r="BJ2880" s="2"/>
      <c r="BK2880" s="2"/>
      <c r="BL2880" s="55"/>
      <c r="BM2880" s="48"/>
      <c r="BN2880" s="48"/>
      <c r="BO2880" s="48"/>
      <c r="BP2880" s="48"/>
      <c r="BQ2880" s="117"/>
      <c r="BR2880" s="2"/>
      <c r="BS2880" s="2"/>
      <c r="BT2880" s="2"/>
      <c r="BU2880" s="2"/>
      <c r="BV2880" s="55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18" t="s">
        <v>5</v>
      </c>
      <c r="H2881" s="3">
        <v>2024</v>
      </c>
      <c r="I2881" s="20" t="s">
        <v>282</v>
      </c>
      <c r="J2881" s="184" t="s">
        <v>274</v>
      </c>
      <c r="K2881" s="184" t="s">
        <v>321</v>
      </c>
      <c r="L2881" s="187">
        <f t="shared" si="91"/>
        <v>0</v>
      </c>
      <c r="M2881" s="187">
        <f t="shared" si="92"/>
        <v>0</v>
      </c>
      <c r="N2881" s="186"/>
      <c r="O2881" s="33"/>
      <c r="P2881" s="33"/>
      <c r="Q2881" s="33"/>
      <c r="R2881" s="33"/>
      <c r="S2881" s="42"/>
      <c r="T2881" s="2"/>
      <c r="U2881" s="2"/>
      <c r="V2881" s="2"/>
      <c r="W2881" s="2"/>
      <c r="X2881" s="55"/>
      <c r="Y2881" s="62"/>
      <c r="Z2881" s="62"/>
      <c r="AA2881" s="62"/>
      <c r="AB2881" s="62"/>
      <c r="AC2881" s="68"/>
      <c r="AD2881" s="2"/>
      <c r="AE2881" s="2"/>
      <c r="AF2881" s="2"/>
      <c r="AG2881" s="2"/>
      <c r="AH2881" s="55"/>
      <c r="AI2881" s="72"/>
      <c r="AJ2881" s="72"/>
      <c r="AK2881" s="72"/>
      <c r="AL2881" s="72"/>
      <c r="AM2881" s="80"/>
      <c r="AN2881" s="2"/>
      <c r="AO2881" s="2"/>
      <c r="AP2881" s="2"/>
      <c r="AQ2881" s="2"/>
      <c r="AR2881" s="55"/>
      <c r="AS2881" s="85"/>
      <c r="AT2881" s="85"/>
      <c r="AU2881" s="85"/>
      <c r="AV2881" s="85"/>
      <c r="AW2881" s="100"/>
      <c r="AX2881" s="2"/>
      <c r="AY2881" s="2"/>
      <c r="AZ2881" s="2"/>
      <c r="BA2881" s="2"/>
      <c r="BB2881" s="55"/>
      <c r="BC2881" s="105"/>
      <c r="BD2881" s="105"/>
      <c r="BE2881" s="105"/>
      <c r="BF2881" s="105"/>
      <c r="BG2881" s="109"/>
      <c r="BH2881" s="2"/>
      <c r="BI2881" s="2"/>
      <c r="BJ2881" s="2"/>
      <c r="BK2881" s="2"/>
      <c r="BL2881" s="55"/>
      <c r="BM2881" s="48"/>
      <c r="BN2881" s="48"/>
      <c r="BO2881" s="48"/>
      <c r="BP2881" s="48"/>
      <c r="BQ2881" s="117"/>
      <c r="BR2881" s="2"/>
      <c r="BS2881" s="2"/>
      <c r="BT2881" s="2"/>
      <c r="BU2881" s="2"/>
      <c r="BV2881" s="55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18" t="s">
        <v>5</v>
      </c>
      <c r="H2882" s="3">
        <v>2024</v>
      </c>
      <c r="I2882" s="20" t="s">
        <v>282</v>
      </c>
      <c r="J2882" s="184" t="s">
        <v>275</v>
      </c>
      <c r="K2882" s="184" t="s">
        <v>321</v>
      </c>
      <c r="L2882" s="187">
        <f t="shared" si="91"/>
        <v>0</v>
      </c>
      <c r="M2882" s="187">
        <f t="shared" si="92"/>
        <v>0</v>
      </c>
      <c r="N2882" s="186"/>
      <c r="O2882" s="33"/>
      <c r="P2882" s="33"/>
      <c r="Q2882" s="33"/>
      <c r="R2882" s="33"/>
      <c r="S2882" s="42"/>
      <c r="T2882" s="2"/>
      <c r="U2882" s="2"/>
      <c r="V2882" s="2"/>
      <c r="W2882" s="2"/>
      <c r="X2882" s="55"/>
      <c r="Y2882" s="62"/>
      <c r="Z2882" s="62"/>
      <c r="AA2882" s="62"/>
      <c r="AB2882" s="62"/>
      <c r="AC2882" s="68"/>
      <c r="AD2882" s="2"/>
      <c r="AE2882" s="2"/>
      <c r="AF2882" s="2"/>
      <c r="AG2882" s="2"/>
      <c r="AH2882" s="55"/>
      <c r="AI2882" s="72"/>
      <c r="AJ2882" s="72"/>
      <c r="AK2882" s="72"/>
      <c r="AL2882" s="72"/>
      <c r="AM2882" s="80"/>
      <c r="AN2882" s="2"/>
      <c r="AO2882" s="2"/>
      <c r="AP2882" s="2"/>
      <c r="AQ2882" s="2"/>
      <c r="AR2882" s="55"/>
      <c r="AS2882" s="85"/>
      <c r="AT2882" s="85"/>
      <c r="AU2882" s="85"/>
      <c r="AV2882" s="85"/>
      <c r="AW2882" s="100"/>
      <c r="AX2882" s="2"/>
      <c r="AY2882" s="2"/>
      <c r="AZ2882" s="2"/>
      <c r="BA2882" s="2"/>
      <c r="BB2882" s="55"/>
      <c r="BC2882" s="105"/>
      <c r="BD2882" s="105"/>
      <c r="BE2882" s="105"/>
      <c r="BF2882" s="105"/>
      <c r="BG2882" s="109"/>
      <c r="BH2882" s="2"/>
      <c r="BI2882" s="2"/>
      <c r="BJ2882" s="2"/>
      <c r="BK2882" s="2"/>
      <c r="BL2882" s="55"/>
      <c r="BM2882" s="48"/>
      <c r="BN2882" s="48"/>
      <c r="BO2882" s="48"/>
      <c r="BP2882" s="48"/>
      <c r="BQ2882" s="117"/>
      <c r="BR2882" s="2"/>
      <c r="BS2882" s="2"/>
      <c r="BT2882" s="2"/>
      <c r="BU2882" s="2"/>
      <c r="BV2882" s="55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18" t="s">
        <v>5</v>
      </c>
      <c r="H2883" s="3">
        <v>2024</v>
      </c>
      <c r="I2883" s="20" t="s">
        <v>282</v>
      </c>
      <c r="J2883" s="184" t="s">
        <v>276</v>
      </c>
      <c r="K2883" s="184" t="s">
        <v>320</v>
      </c>
      <c r="L2883" s="187">
        <f t="shared" si="91"/>
        <v>0</v>
      </c>
      <c r="M2883" s="187">
        <f t="shared" si="92"/>
        <v>0</v>
      </c>
      <c r="N2883" s="186"/>
      <c r="O2883" s="33"/>
      <c r="P2883" s="33"/>
      <c r="Q2883" s="33"/>
      <c r="R2883" s="33"/>
      <c r="S2883" s="42"/>
      <c r="T2883" s="2"/>
      <c r="U2883" s="2"/>
      <c r="V2883" s="2"/>
      <c r="W2883" s="2"/>
      <c r="X2883" s="55"/>
      <c r="Y2883" s="62"/>
      <c r="Z2883" s="62"/>
      <c r="AA2883" s="62"/>
      <c r="AB2883" s="62"/>
      <c r="AC2883" s="68"/>
      <c r="AD2883" s="2"/>
      <c r="AE2883" s="2"/>
      <c r="AF2883" s="2"/>
      <c r="AG2883" s="2"/>
      <c r="AH2883" s="55"/>
      <c r="AI2883" s="72"/>
      <c r="AJ2883" s="72"/>
      <c r="AK2883" s="72"/>
      <c r="AL2883" s="72"/>
      <c r="AM2883" s="80"/>
      <c r="AN2883" s="2"/>
      <c r="AO2883" s="2"/>
      <c r="AP2883" s="2"/>
      <c r="AQ2883" s="2"/>
      <c r="AR2883" s="55"/>
      <c r="AS2883" s="85"/>
      <c r="AT2883" s="85"/>
      <c r="AU2883" s="85"/>
      <c r="AV2883" s="85"/>
      <c r="AW2883" s="100"/>
      <c r="AX2883" s="2"/>
      <c r="AY2883" s="2"/>
      <c r="AZ2883" s="2"/>
      <c r="BA2883" s="2"/>
      <c r="BB2883" s="55"/>
      <c r="BC2883" s="105"/>
      <c r="BD2883" s="105"/>
      <c r="BE2883" s="105"/>
      <c r="BF2883" s="105"/>
      <c r="BG2883" s="109"/>
      <c r="BH2883" s="2"/>
      <c r="BI2883" s="2"/>
      <c r="BJ2883" s="2"/>
      <c r="BK2883" s="2"/>
      <c r="BL2883" s="55"/>
      <c r="BM2883" s="48"/>
      <c r="BN2883" s="48"/>
      <c r="BO2883" s="48"/>
      <c r="BP2883" s="48"/>
      <c r="BQ2883" s="117"/>
      <c r="BR2883" s="2"/>
      <c r="BS2883" s="2"/>
      <c r="BT2883" s="2"/>
      <c r="BU2883" s="2"/>
      <c r="BV2883" s="55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18" t="s">
        <v>5</v>
      </c>
      <c r="H2884" s="3">
        <v>2024</v>
      </c>
      <c r="I2884" s="20" t="s">
        <v>282</v>
      </c>
      <c r="J2884" s="184" t="s">
        <v>277</v>
      </c>
      <c r="K2884" s="184" t="s">
        <v>320</v>
      </c>
      <c r="L2884" s="187">
        <f t="shared" si="91"/>
        <v>2</v>
      </c>
      <c r="M2884" s="187">
        <f t="shared" si="92"/>
        <v>2.4430000000000001</v>
      </c>
      <c r="N2884" s="186" t="s">
        <v>363</v>
      </c>
      <c r="O2884" s="33"/>
      <c r="P2884" s="33"/>
      <c r="Q2884" s="33"/>
      <c r="R2884" s="33"/>
      <c r="S2884" s="42"/>
      <c r="T2884" s="2"/>
      <c r="U2884" s="2"/>
      <c r="V2884" s="2"/>
      <c r="W2884" s="2"/>
      <c r="X2884" s="55"/>
      <c r="Y2884" s="62"/>
      <c r="Z2884" s="62"/>
      <c r="AA2884" s="62"/>
      <c r="AB2884" s="62"/>
      <c r="AC2884" s="68"/>
      <c r="AD2884" s="2"/>
      <c r="AE2884" s="2"/>
      <c r="AF2884" s="2"/>
      <c r="AG2884" s="2"/>
      <c r="AH2884" s="55"/>
      <c r="AI2884" s="72"/>
      <c r="AJ2884" s="72"/>
      <c r="AK2884" s="72"/>
      <c r="AL2884" s="72"/>
      <c r="AM2884" s="80"/>
      <c r="AN2884" s="2"/>
      <c r="AO2884" s="2"/>
      <c r="AP2884" s="2"/>
      <c r="AQ2884" s="2"/>
      <c r="AR2884" s="55"/>
      <c r="AS2884" s="85" t="s">
        <v>363</v>
      </c>
      <c r="AT2884" s="85"/>
      <c r="AU2884" s="85"/>
      <c r="AV2884" s="85">
        <v>2</v>
      </c>
      <c r="AW2884" s="100">
        <v>2.4430000000000001</v>
      </c>
      <c r="AX2884" s="2"/>
      <c r="AY2884" s="2"/>
      <c r="AZ2884" s="2"/>
      <c r="BA2884" s="2"/>
      <c r="BB2884" s="55"/>
      <c r="BC2884" s="105"/>
      <c r="BD2884" s="105"/>
      <c r="BE2884" s="105"/>
      <c r="BF2884" s="105"/>
      <c r="BG2884" s="109"/>
      <c r="BH2884" s="2"/>
      <c r="BI2884" s="2"/>
      <c r="BJ2884" s="2"/>
      <c r="BK2884" s="2"/>
      <c r="BL2884" s="55"/>
      <c r="BM2884" s="48"/>
      <c r="BN2884" s="48"/>
      <c r="BO2884" s="48"/>
      <c r="BP2884" s="48"/>
      <c r="BQ2884" s="117"/>
      <c r="BR2884" s="2"/>
      <c r="BS2884" s="2"/>
      <c r="BT2884" s="2"/>
      <c r="BU2884" s="2"/>
      <c r="BV2884" s="55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18" t="s">
        <v>5</v>
      </c>
      <c r="H2885" s="3">
        <v>2024</v>
      </c>
      <c r="I2885" s="20" t="s">
        <v>283</v>
      </c>
      <c r="J2885" s="184" t="s">
        <v>298</v>
      </c>
      <c r="K2885" s="184" t="s">
        <v>321</v>
      </c>
      <c r="L2885" s="187">
        <f t="shared" si="91"/>
        <v>0</v>
      </c>
      <c r="M2885" s="187">
        <f t="shared" si="92"/>
        <v>0</v>
      </c>
      <c r="N2885" s="186"/>
      <c r="O2885" s="33"/>
      <c r="P2885" s="33"/>
      <c r="Q2885" s="33"/>
      <c r="R2885" s="33"/>
      <c r="S2885" s="42"/>
      <c r="T2885" s="2"/>
      <c r="U2885" s="2"/>
      <c r="V2885" s="2"/>
      <c r="W2885" s="2"/>
      <c r="X2885" s="55"/>
      <c r="Y2885" s="62"/>
      <c r="Z2885" s="62"/>
      <c r="AA2885" s="62"/>
      <c r="AB2885" s="62"/>
      <c r="AC2885" s="68"/>
      <c r="AD2885" s="2"/>
      <c r="AE2885" s="2"/>
      <c r="AF2885" s="2"/>
      <c r="AG2885" s="2"/>
      <c r="AH2885" s="55"/>
      <c r="AI2885" s="72"/>
      <c r="AJ2885" s="72"/>
      <c r="AK2885" s="72"/>
      <c r="AL2885" s="72"/>
      <c r="AM2885" s="80"/>
      <c r="AN2885" s="2"/>
      <c r="AO2885" s="2"/>
      <c r="AP2885" s="2"/>
      <c r="AQ2885" s="2"/>
      <c r="AR2885" s="55"/>
      <c r="AS2885" s="85"/>
      <c r="AT2885" s="85"/>
      <c r="AU2885" s="85"/>
      <c r="AV2885" s="85"/>
      <c r="AW2885" s="100"/>
      <c r="AX2885" s="2"/>
      <c r="AY2885" s="2"/>
      <c r="AZ2885" s="2"/>
      <c r="BA2885" s="2"/>
      <c r="BB2885" s="55"/>
      <c r="BC2885" s="105"/>
      <c r="BD2885" s="105"/>
      <c r="BE2885" s="105"/>
      <c r="BF2885" s="105"/>
      <c r="BG2885" s="109"/>
      <c r="BH2885" s="2"/>
      <c r="BI2885" s="2"/>
      <c r="BJ2885" s="2"/>
      <c r="BK2885" s="2"/>
      <c r="BL2885" s="55"/>
      <c r="BM2885" s="48"/>
      <c r="BN2885" s="48"/>
      <c r="BO2885" s="48"/>
      <c r="BP2885" s="48"/>
      <c r="BQ2885" s="117"/>
      <c r="BR2885" s="2"/>
      <c r="BS2885" s="2"/>
      <c r="BT2885" s="2"/>
      <c r="BU2885" s="2"/>
      <c r="BV2885" s="55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18" t="s">
        <v>5</v>
      </c>
      <c r="H2886" s="3">
        <v>2024</v>
      </c>
      <c r="I2886" s="20" t="s">
        <v>283</v>
      </c>
      <c r="J2886" s="184" t="s">
        <v>278</v>
      </c>
      <c r="K2886" s="184" t="s">
        <v>320</v>
      </c>
      <c r="L2886" s="187">
        <f t="shared" ref="L2886:L2949" si="93">SUM(R2886,W2886,AB2886,AG2886,AL2886,AQ2886,AV2886,BA2886,BF2886,BK2886,BP2886,BU2886)</f>
        <v>1</v>
      </c>
      <c r="M2886" s="187">
        <f t="shared" ref="M2886:M2949" si="94">SUM(S2886,X2886,AC2886,AH2886,AM2886,AR2886,AW2886,BB2886,BG2886,BL2886,BQ2886,BV2886)</f>
        <v>1.3140000000000001</v>
      </c>
      <c r="N2886" s="186"/>
      <c r="O2886" s="33"/>
      <c r="P2886" s="33"/>
      <c r="Q2886" s="33"/>
      <c r="R2886" s="33"/>
      <c r="S2886" s="42"/>
      <c r="T2886" s="2"/>
      <c r="U2886" s="2"/>
      <c r="V2886" s="2"/>
      <c r="W2886" s="2"/>
      <c r="X2886" s="55"/>
      <c r="Y2886" s="62"/>
      <c r="Z2886" s="62"/>
      <c r="AA2886" s="62"/>
      <c r="AB2886" s="62"/>
      <c r="AC2886" s="68"/>
      <c r="AD2886" s="2"/>
      <c r="AE2886" s="2"/>
      <c r="AF2886" s="2"/>
      <c r="AG2886" s="2"/>
      <c r="AH2886" s="55"/>
      <c r="AI2886" s="72"/>
      <c r="AJ2886" s="72"/>
      <c r="AK2886" s="72"/>
      <c r="AL2886" s="72"/>
      <c r="AM2886" s="80"/>
      <c r="AN2886" s="2"/>
      <c r="AO2886" s="2"/>
      <c r="AP2886" s="2"/>
      <c r="AQ2886" s="2"/>
      <c r="AR2886" s="55"/>
      <c r="AS2886" s="85"/>
      <c r="AT2886" s="85"/>
      <c r="AU2886" s="85"/>
      <c r="AV2886" s="85">
        <v>1</v>
      </c>
      <c r="AW2886" s="100">
        <v>1.3140000000000001</v>
      </c>
      <c r="AX2886" s="2"/>
      <c r="AY2886" s="2"/>
      <c r="AZ2886" s="2"/>
      <c r="BA2886" s="2"/>
      <c r="BB2886" s="55"/>
      <c r="BC2886" s="105"/>
      <c r="BD2886" s="105"/>
      <c r="BE2886" s="105"/>
      <c r="BF2886" s="105"/>
      <c r="BG2886" s="109"/>
      <c r="BH2886" s="2"/>
      <c r="BI2886" s="2"/>
      <c r="BJ2886" s="2"/>
      <c r="BK2886" s="2"/>
      <c r="BL2886" s="55"/>
      <c r="BM2886" s="48"/>
      <c r="BN2886" s="48"/>
      <c r="BO2886" s="48"/>
      <c r="BP2886" s="48"/>
      <c r="BQ2886" s="117"/>
      <c r="BR2886" s="2"/>
      <c r="BS2886" s="2"/>
      <c r="BT2886" s="2"/>
      <c r="BU2886" s="2"/>
      <c r="BV2886" s="55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18" t="s">
        <v>5</v>
      </c>
      <c r="H2887" s="3">
        <v>2024</v>
      </c>
      <c r="I2887" s="20" t="s">
        <v>283</v>
      </c>
      <c r="J2887" s="184" t="s">
        <v>279</v>
      </c>
      <c r="K2887" s="184" t="s">
        <v>320</v>
      </c>
      <c r="L2887" s="187">
        <f t="shared" si="93"/>
        <v>0</v>
      </c>
      <c r="M2887" s="187">
        <f t="shared" si="94"/>
        <v>0</v>
      </c>
      <c r="N2887" s="186"/>
      <c r="O2887" s="33"/>
      <c r="P2887" s="33"/>
      <c r="Q2887" s="33"/>
      <c r="R2887" s="33"/>
      <c r="S2887" s="42"/>
      <c r="T2887" s="2"/>
      <c r="U2887" s="2"/>
      <c r="V2887" s="2"/>
      <c r="W2887" s="2"/>
      <c r="X2887" s="55"/>
      <c r="Y2887" s="62"/>
      <c r="Z2887" s="62"/>
      <c r="AA2887" s="62"/>
      <c r="AB2887" s="62"/>
      <c r="AC2887" s="68"/>
      <c r="AD2887" s="2"/>
      <c r="AE2887" s="2"/>
      <c r="AF2887" s="2"/>
      <c r="AG2887" s="2"/>
      <c r="AH2887" s="55"/>
      <c r="AI2887" s="72"/>
      <c r="AJ2887" s="72"/>
      <c r="AK2887" s="72"/>
      <c r="AL2887" s="72"/>
      <c r="AM2887" s="80"/>
      <c r="AN2887" s="2"/>
      <c r="AO2887" s="2"/>
      <c r="AP2887" s="2"/>
      <c r="AQ2887" s="2"/>
      <c r="AR2887" s="55"/>
      <c r="AS2887" s="85"/>
      <c r="AT2887" s="85"/>
      <c r="AU2887" s="85"/>
      <c r="AV2887" s="85"/>
      <c r="AW2887" s="100"/>
      <c r="AX2887" s="2"/>
      <c r="AY2887" s="2"/>
      <c r="AZ2887" s="2"/>
      <c r="BA2887" s="2"/>
      <c r="BB2887" s="55"/>
      <c r="BC2887" s="105"/>
      <c r="BD2887" s="105"/>
      <c r="BE2887" s="105"/>
      <c r="BF2887" s="105"/>
      <c r="BG2887" s="109"/>
      <c r="BH2887" s="2"/>
      <c r="BI2887" s="2"/>
      <c r="BJ2887" s="2"/>
      <c r="BK2887" s="2"/>
      <c r="BL2887" s="55"/>
      <c r="BM2887" s="48"/>
      <c r="BN2887" s="48"/>
      <c r="BO2887" s="48"/>
      <c r="BP2887" s="48"/>
      <c r="BQ2887" s="117"/>
      <c r="BR2887" s="2"/>
      <c r="BS2887" s="2"/>
      <c r="BT2887" s="2"/>
      <c r="BU2887" s="2"/>
      <c r="BV2887" s="55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18" t="s">
        <v>5</v>
      </c>
      <c r="H2888" s="3">
        <v>2024</v>
      </c>
      <c r="I2888" s="20" t="s">
        <v>286</v>
      </c>
      <c r="J2888" s="184" t="s">
        <v>280</v>
      </c>
      <c r="K2888" s="184" t="s">
        <v>319</v>
      </c>
      <c r="L2888" s="187">
        <f t="shared" si="93"/>
        <v>0</v>
      </c>
      <c r="M2888" s="187">
        <f t="shared" si="94"/>
        <v>0</v>
      </c>
      <c r="N2888" s="186"/>
      <c r="O2888" s="33"/>
      <c r="P2888" s="33"/>
      <c r="Q2888" s="33"/>
      <c r="R2888" s="33"/>
      <c r="S2888" s="42"/>
      <c r="T2888" s="2"/>
      <c r="U2888" s="2"/>
      <c r="V2888" s="2"/>
      <c r="W2888" s="2"/>
      <c r="X2888" s="55"/>
      <c r="Y2888" s="62"/>
      <c r="Z2888" s="62"/>
      <c r="AA2888" s="62"/>
      <c r="AB2888" s="62"/>
      <c r="AC2888" s="68"/>
      <c r="AD2888" s="2"/>
      <c r="AE2888" s="2"/>
      <c r="AF2888" s="2"/>
      <c r="AG2888" s="2"/>
      <c r="AH2888" s="55"/>
      <c r="AI2888" s="72"/>
      <c r="AJ2888" s="72"/>
      <c r="AK2888" s="72"/>
      <c r="AL2888" s="72"/>
      <c r="AM2888" s="80"/>
      <c r="AN2888" s="2"/>
      <c r="AO2888" s="2"/>
      <c r="AP2888" s="2"/>
      <c r="AQ2888" s="2"/>
      <c r="AR2888" s="55"/>
      <c r="AS2888" s="85"/>
      <c r="AT2888" s="85"/>
      <c r="AU2888" s="85"/>
      <c r="AV2888" s="85"/>
      <c r="AW2888" s="100"/>
      <c r="AX2888" s="2"/>
      <c r="AY2888" s="2"/>
      <c r="AZ2888" s="2"/>
      <c r="BA2888" s="2"/>
      <c r="BB2888" s="55"/>
      <c r="BC2888" s="105"/>
      <c r="BD2888" s="105"/>
      <c r="BE2888" s="105"/>
      <c r="BF2888" s="105"/>
      <c r="BG2888" s="109"/>
      <c r="BH2888" s="2"/>
      <c r="BI2888" s="2"/>
      <c r="BJ2888" s="2"/>
      <c r="BK2888" s="2"/>
      <c r="BL2888" s="55"/>
      <c r="BM2888" s="48"/>
      <c r="BN2888" s="48"/>
      <c r="BO2888" s="48"/>
      <c r="BP2888" s="48"/>
      <c r="BQ2888" s="117"/>
      <c r="BR2888" s="2"/>
      <c r="BS2888" s="2"/>
      <c r="BT2888" s="2"/>
      <c r="BU2888" s="2"/>
      <c r="BV2888" s="55"/>
    </row>
    <row r="2889" spans="1:74" ht="43.2" hidden="1" x14ac:dyDescent="0.3">
      <c r="A2889" s="2" t="s">
        <v>100</v>
      </c>
      <c r="B2889" s="2" t="s">
        <v>2</v>
      </c>
      <c r="C2889" s="2" t="s">
        <v>3</v>
      </c>
      <c r="D2889" s="2" t="s">
        <v>82</v>
      </c>
      <c r="E2889" s="3">
        <v>6</v>
      </c>
      <c r="F2889" s="3"/>
      <c r="G2889" s="18" t="s">
        <v>5</v>
      </c>
      <c r="H2889" s="3">
        <v>2024</v>
      </c>
      <c r="I2889" s="20" t="s">
        <v>286</v>
      </c>
      <c r="J2889" s="184" t="s">
        <v>281</v>
      </c>
      <c r="K2889" s="184" t="s">
        <v>319</v>
      </c>
      <c r="L2889" s="187">
        <f t="shared" si="93"/>
        <v>0</v>
      </c>
      <c r="M2889" s="187">
        <f t="shared" si="94"/>
        <v>102.959</v>
      </c>
      <c r="N2889" s="186" t="s">
        <v>1428</v>
      </c>
      <c r="O2889" s="33"/>
      <c r="P2889" s="33"/>
      <c r="Q2889" s="33"/>
      <c r="R2889" s="33"/>
      <c r="S2889" s="42"/>
      <c r="T2889" s="2"/>
      <c r="U2889" s="2"/>
      <c r="V2889" s="2"/>
      <c r="W2889" s="2"/>
      <c r="X2889" s="55"/>
      <c r="Y2889" s="62"/>
      <c r="Z2889" s="62"/>
      <c r="AA2889" s="62"/>
      <c r="AB2889" s="62"/>
      <c r="AC2889" s="68"/>
      <c r="AD2889" s="2"/>
      <c r="AE2889" s="2"/>
      <c r="AF2889" s="2"/>
      <c r="AG2889" s="2"/>
      <c r="AH2889" s="55"/>
      <c r="AI2889" s="72"/>
      <c r="AJ2889" s="72"/>
      <c r="AK2889" s="72"/>
      <c r="AL2889" s="72"/>
      <c r="AM2889" s="80"/>
      <c r="AN2889" s="2"/>
      <c r="AO2889" s="2"/>
      <c r="AP2889" s="2"/>
      <c r="AQ2889" s="2"/>
      <c r="AR2889" s="55"/>
      <c r="AS2889" s="85"/>
      <c r="AT2889" s="85"/>
      <c r="AU2889" s="85"/>
      <c r="AV2889" s="85"/>
      <c r="AW2889" s="100"/>
      <c r="AX2889" s="2"/>
      <c r="AY2889" s="2"/>
      <c r="AZ2889" s="2"/>
      <c r="BA2889" s="2"/>
      <c r="BB2889" s="55"/>
      <c r="BC2889" s="105" t="s">
        <v>1078</v>
      </c>
      <c r="BD2889" s="105"/>
      <c r="BE2889" s="105"/>
      <c r="BF2889" s="105"/>
      <c r="BG2889" s="109">
        <f>43.751+4.5</f>
        <v>48.250999999999998</v>
      </c>
      <c r="BH2889" s="2"/>
      <c r="BI2889" s="2"/>
      <c r="BJ2889" s="2"/>
      <c r="BK2889" s="2"/>
      <c r="BL2889" s="55"/>
      <c r="BM2889" s="48" t="s">
        <v>1150</v>
      </c>
      <c r="BN2889" s="48"/>
      <c r="BO2889" s="48"/>
      <c r="BP2889" s="48"/>
      <c r="BQ2889" s="117">
        <f>30.208+24.5</f>
        <v>54.707999999999998</v>
      </c>
      <c r="BR2889" s="2"/>
      <c r="BS2889" s="2"/>
      <c r="BT2889" s="2"/>
      <c r="BU2889" s="2"/>
      <c r="BV2889" s="55"/>
    </row>
    <row r="2890" spans="1:74" s="13" customFormat="1" hidden="1" x14ac:dyDescent="0.3">
      <c r="A2890" s="12" t="s">
        <v>100</v>
      </c>
      <c r="B2890" s="12" t="s">
        <v>2</v>
      </c>
      <c r="C2890" s="12" t="s">
        <v>3</v>
      </c>
      <c r="D2890" s="12" t="s">
        <v>82</v>
      </c>
      <c r="E2890" s="7">
        <v>6</v>
      </c>
      <c r="F2890" s="7"/>
      <c r="G2890" s="19" t="s">
        <v>5</v>
      </c>
      <c r="H2890" s="7">
        <v>2024</v>
      </c>
      <c r="I2890" s="21"/>
      <c r="J2890" s="12" t="s">
        <v>314</v>
      </c>
      <c r="K2890" s="12"/>
      <c r="L2890" s="147"/>
      <c r="M2890" s="147">
        <f>SUM(M2852:M2889)</f>
        <v>464.375</v>
      </c>
      <c r="N2890" s="183"/>
      <c r="O2890" s="12"/>
      <c r="P2890" s="12"/>
      <c r="Q2890" s="12"/>
      <c r="R2890" s="12"/>
      <c r="S2890" s="47">
        <f>SUM(S2852:S2889)</f>
        <v>0</v>
      </c>
      <c r="T2890" s="12"/>
      <c r="U2890" s="12"/>
      <c r="V2890" s="12"/>
      <c r="W2890" s="12"/>
      <c r="X2890" s="47">
        <f>SUM(X2852:X2889)</f>
        <v>0</v>
      </c>
      <c r="Y2890" s="12"/>
      <c r="Z2890" s="12"/>
      <c r="AA2890" s="12"/>
      <c r="AB2890" s="12"/>
      <c r="AC2890" s="47">
        <f>SUM(AC2852:AC2889)</f>
        <v>153.36500000000001</v>
      </c>
      <c r="AD2890" s="12"/>
      <c r="AE2890" s="12"/>
      <c r="AF2890" s="12"/>
      <c r="AG2890" s="12"/>
      <c r="AH2890" s="47">
        <f>SUM(AH2852:AH2889)</f>
        <v>0</v>
      </c>
      <c r="AI2890" s="12"/>
      <c r="AJ2890" s="12"/>
      <c r="AK2890" s="12"/>
      <c r="AL2890" s="12"/>
      <c r="AM2890" s="47">
        <f>SUM(AM2852:AM2889)</f>
        <v>0</v>
      </c>
      <c r="AN2890" s="12"/>
      <c r="AO2890" s="12"/>
      <c r="AP2890" s="12"/>
      <c r="AQ2890" s="12"/>
      <c r="AR2890" s="47">
        <f>SUM(AR2852:AR2889)</f>
        <v>0</v>
      </c>
      <c r="AS2890" s="12"/>
      <c r="AT2890" s="12"/>
      <c r="AU2890" s="12"/>
      <c r="AV2890" s="12"/>
      <c r="AW2890" s="47">
        <f>SUM(AW2852:AW2889)</f>
        <v>3.7570000000000001</v>
      </c>
      <c r="AX2890" s="12"/>
      <c r="AY2890" s="12"/>
      <c r="AZ2890" s="12"/>
      <c r="BA2890" s="12"/>
      <c r="BB2890" s="47">
        <f>SUM(BB2852:BB2889)</f>
        <v>0</v>
      </c>
      <c r="BC2890" s="12"/>
      <c r="BD2890" s="12"/>
      <c r="BE2890" s="12"/>
      <c r="BF2890" s="12"/>
      <c r="BG2890" s="47">
        <f>SUM(BG2852:BG2889)</f>
        <v>52.344999999999999</v>
      </c>
      <c r="BH2890" s="12"/>
      <c r="BI2890" s="12"/>
      <c r="BJ2890" s="12"/>
      <c r="BK2890" s="12"/>
      <c r="BL2890" s="47">
        <f>SUM(BL2852:BL2889)</f>
        <v>200.2</v>
      </c>
      <c r="BM2890" s="12"/>
      <c r="BN2890" s="12"/>
      <c r="BO2890" s="12"/>
      <c r="BP2890" s="12"/>
      <c r="BQ2890" s="47">
        <f>SUM(BQ2852:BQ2889)</f>
        <v>54.707999999999998</v>
      </c>
      <c r="BR2890" s="12"/>
      <c r="BS2890" s="12"/>
      <c r="BT2890" s="12"/>
      <c r="BU2890" s="12"/>
      <c r="BV2890" s="47">
        <f>SUM(BV2852:BV2889)</f>
        <v>0</v>
      </c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18" t="s">
        <v>5</v>
      </c>
      <c r="H2891" s="3">
        <v>2024</v>
      </c>
      <c r="I2891" s="20" t="s">
        <v>287</v>
      </c>
      <c r="J2891" s="184" t="s">
        <v>267</v>
      </c>
      <c r="K2891" s="184" t="s">
        <v>318</v>
      </c>
      <c r="L2891" s="187">
        <f t="shared" si="93"/>
        <v>4.2000000000000003E-2</v>
      </c>
      <c r="M2891" s="187">
        <f t="shared" si="94"/>
        <v>111.503</v>
      </c>
      <c r="N2891" s="186"/>
      <c r="O2891" s="33"/>
      <c r="P2891" s="33"/>
      <c r="Q2891" s="33"/>
      <c r="R2891" s="33"/>
      <c r="S2891" s="42"/>
      <c r="T2891" s="2"/>
      <c r="U2891" s="2"/>
      <c r="V2891" s="2"/>
      <c r="W2891" s="2"/>
      <c r="X2891" s="55"/>
      <c r="Y2891" s="62"/>
      <c r="Z2891" s="62"/>
      <c r="AA2891" s="62"/>
      <c r="AB2891" s="62">
        <v>4.2000000000000003E-2</v>
      </c>
      <c r="AC2891" s="68">
        <v>111.503</v>
      </c>
      <c r="AD2891" s="2"/>
      <c r="AE2891" s="2"/>
      <c r="AF2891" s="2"/>
      <c r="AG2891" s="2"/>
      <c r="AH2891" s="55"/>
      <c r="AI2891" s="72"/>
      <c r="AJ2891" s="72"/>
      <c r="AK2891" s="72"/>
      <c r="AL2891" s="72"/>
      <c r="AM2891" s="80"/>
      <c r="AN2891" s="2"/>
      <c r="AO2891" s="2"/>
      <c r="AP2891" s="2"/>
      <c r="AQ2891" s="2"/>
      <c r="AR2891" s="55"/>
      <c r="AS2891" s="85"/>
      <c r="AT2891" s="85"/>
      <c r="AU2891" s="85"/>
      <c r="AV2891" s="85"/>
      <c r="AW2891" s="100"/>
      <c r="AX2891" s="2"/>
      <c r="AY2891" s="2"/>
      <c r="AZ2891" s="2"/>
      <c r="BA2891" s="2"/>
      <c r="BB2891" s="55"/>
      <c r="BC2891" s="105"/>
      <c r="BD2891" s="105"/>
      <c r="BE2891" s="105"/>
      <c r="BF2891" s="105"/>
      <c r="BG2891" s="109"/>
      <c r="BH2891" s="2"/>
      <c r="BI2891" s="2"/>
      <c r="BJ2891" s="2"/>
      <c r="BK2891" s="2"/>
      <c r="BL2891" s="55"/>
      <c r="BM2891" s="48"/>
      <c r="BN2891" s="48"/>
      <c r="BO2891" s="48"/>
      <c r="BP2891" s="48"/>
      <c r="BQ2891" s="117"/>
      <c r="BR2891" s="2"/>
      <c r="BS2891" s="2"/>
      <c r="BT2891" s="2"/>
      <c r="BU2891" s="2"/>
      <c r="BV2891" s="55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18" t="s">
        <v>5</v>
      </c>
      <c r="H2892" s="3">
        <v>2024</v>
      </c>
      <c r="I2892" s="20" t="s">
        <v>287</v>
      </c>
      <c r="J2892" s="184" t="s">
        <v>291</v>
      </c>
      <c r="K2892" s="184" t="s">
        <v>319</v>
      </c>
      <c r="L2892" s="187">
        <f t="shared" si="93"/>
        <v>0</v>
      </c>
      <c r="M2892" s="187">
        <f t="shared" si="94"/>
        <v>0</v>
      </c>
      <c r="N2892" s="186"/>
      <c r="O2892" s="33"/>
      <c r="P2892" s="33"/>
      <c r="Q2892" s="33"/>
      <c r="R2892" s="33"/>
      <c r="S2892" s="42"/>
      <c r="T2892" s="2"/>
      <c r="U2892" s="2"/>
      <c r="V2892" s="2"/>
      <c r="W2892" s="2"/>
      <c r="X2892" s="55"/>
      <c r="Y2892" s="62"/>
      <c r="Z2892" s="62"/>
      <c r="AA2892" s="62"/>
      <c r="AB2892" s="62"/>
      <c r="AC2892" s="68"/>
      <c r="AD2892" s="2"/>
      <c r="AE2892" s="2"/>
      <c r="AF2892" s="2"/>
      <c r="AG2892" s="2"/>
      <c r="AH2892" s="55"/>
      <c r="AI2892" s="72"/>
      <c r="AJ2892" s="72"/>
      <c r="AK2892" s="72"/>
      <c r="AL2892" s="72"/>
      <c r="AM2892" s="80"/>
      <c r="AN2892" s="2"/>
      <c r="AO2892" s="2"/>
      <c r="AP2892" s="2"/>
      <c r="AQ2892" s="2"/>
      <c r="AR2892" s="55"/>
      <c r="AS2892" s="85"/>
      <c r="AT2892" s="85"/>
      <c r="AU2892" s="85"/>
      <c r="AV2892" s="85"/>
      <c r="AW2892" s="100"/>
      <c r="AX2892" s="2"/>
      <c r="AY2892" s="2"/>
      <c r="AZ2892" s="2"/>
      <c r="BA2892" s="2"/>
      <c r="BB2892" s="55"/>
      <c r="BC2892" s="105"/>
      <c r="BD2892" s="105"/>
      <c r="BE2892" s="105"/>
      <c r="BF2892" s="105"/>
      <c r="BG2892" s="109"/>
      <c r="BH2892" s="2"/>
      <c r="BI2892" s="2"/>
      <c r="BJ2892" s="2"/>
      <c r="BK2892" s="2"/>
      <c r="BL2892" s="55"/>
      <c r="BM2892" s="48"/>
      <c r="BN2892" s="48"/>
      <c r="BO2892" s="48"/>
      <c r="BP2892" s="48"/>
      <c r="BQ2892" s="117"/>
      <c r="BR2892" s="2"/>
      <c r="BS2892" s="2"/>
      <c r="BT2892" s="2"/>
      <c r="BU2892" s="2"/>
      <c r="BV2892" s="55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18" t="s">
        <v>5</v>
      </c>
      <c r="H2893" s="3">
        <v>2024</v>
      </c>
      <c r="I2893" s="20" t="s">
        <v>286</v>
      </c>
      <c r="J2893" s="184" t="s">
        <v>336</v>
      </c>
      <c r="K2893" s="184" t="s">
        <v>319</v>
      </c>
      <c r="L2893" s="187">
        <f t="shared" si="93"/>
        <v>0</v>
      </c>
      <c r="M2893" s="187">
        <f t="shared" si="94"/>
        <v>0</v>
      </c>
      <c r="N2893" s="186"/>
      <c r="O2893" s="53"/>
      <c r="P2893" s="53"/>
      <c r="Q2893" s="53"/>
      <c r="R2893" s="53"/>
      <c r="S2893" s="54"/>
      <c r="T2893" s="8"/>
      <c r="U2893" s="8"/>
      <c r="V2893" s="8"/>
      <c r="W2893" s="8"/>
      <c r="X2893" s="122"/>
      <c r="Y2893" s="135"/>
      <c r="Z2893" s="135"/>
      <c r="AA2893" s="135"/>
      <c r="AB2893" s="135"/>
      <c r="AC2893" s="136"/>
      <c r="AD2893" s="8"/>
      <c r="AE2893" s="8"/>
      <c r="AF2893" s="8"/>
      <c r="AG2893" s="8"/>
      <c r="AH2893" s="122"/>
      <c r="AI2893" s="137"/>
      <c r="AJ2893" s="137"/>
      <c r="AK2893" s="137"/>
      <c r="AL2893" s="137"/>
      <c r="AM2893" s="138"/>
      <c r="AN2893" s="8"/>
      <c r="AO2893" s="8"/>
      <c r="AP2893" s="8"/>
      <c r="AQ2893" s="8"/>
      <c r="AR2893" s="122"/>
      <c r="AS2893" s="139"/>
      <c r="AT2893" s="139"/>
      <c r="AU2893" s="139"/>
      <c r="AV2893" s="139"/>
      <c r="AW2893" s="140"/>
      <c r="AX2893" s="8"/>
      <c r="AY2893" s="8"/>
      <c r="AZ2893" s="8"/>
      <c r="BA2893" s="8"/>
      <c r="BB2893" s="122"/>
      <c r="BC2893" s="141"/>
      <c r="BD2893" s="141"/>
      <c r="BE2893" s="141"/>
      <c r="BF2893" s="141"/>
      <c r="BG2893" s="142"/>
      <c r="BH2893" s="8"/>
      <c r="BI2893" s="8"/>
      <c r="BJ2893" s="8"/>
      <c r="BK2893" s="8"/>
      <c r="BL2893" s="122"/>
      <c r="BM2893" s="143"/>
      <c r="BN2893" s="143"/>
      <c r="BO2893" s="143"/>
      <c r="BP2893" s="143"/>
      <c r="BQ2893" s="144"/>
      <c r="BR2893" s="8"/>
      <c r="BS2893" s="8"/>
      <c r="BT2893" s="8"/>
      <c r="BU2893" s="8"/>
      <c r="BV2893" s="122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18" t="s">
        <v>5</v>
      </c>
      <c r="H2894" s="3">
        <v>2024</v>
      </c>
      <c r="I2894" s="20" t="s">
        <v>286</v>
      </c>
      <c r="J2894" s="185" t="s">
        <v>337</v>
      </c>
      <c r="K2894" s="185" t="s">
        <v>318</v>
      </c>
      <c r="L2894" s="187">
        <f t="shared" si="93"/>
        <v>0</v>
      </c>
      <c r="M2894" s="187">
        <f t="shared" si="94"/>
        <v>0</v>
      </c>
      <c r="N2894" s="186"/>
      <c r="O2894" s="53"/>
      <c r="P2894" s="53"/>
      <c r="Q2894" s="53"/>
      <c r="R2894" s="53"/>
      <c r="S2894" s="54"/>
      <c r="T2894" s="8"/>
      <c r="U2894" s="8"/>
      <c r="V2894" s="8"/>
      <c r="W2894" s="8"/>
      <c r="X2894" s="122"/>
      <c r="Y2894" s="135"/>
      <c r="Z2894" s="135"/>
      <c r="AA2894" s="135"/>
      <c r="AB2894" s="135"/>
      <c r="AC2894" s="136"/>
      <c r="AD2894" s="8"/>
      <c r="AE2894" s="8"/>
      <c r="AF2894" s="8"/>
      <c r="AG2894" s="8"/>
      <c r="AH2894" s="122"/>
      <c r="AI2894" s="137"/>
      <c r="AJ2894" s="137"/>
      <c r="AK2894" s="137"/>
      <c r="AL2894" s="137"/>
      <c r="AM2894" s="138"/>
      <c r="AN2894" s="8"/>
      <c r="AO2894" s="8"/>
      <c r="AP2894" s="8"/>
      <c r="AQ2894" s="8"/>
      <c r="AR2894" s="122"/>
      <c r="AS2894" s="139"/>
      <c r="AT2894" s="139"/>
      <c r="AU2894" s="139"/>
      <c r="AV2894" s="139"/>
      <c r="AW2894" s="140"/>
      <c r="AX2894" s="8"/>
      <c r="AY2894" s="8"/>
      <c r="AZ2894" s="8"/>
      <c r="BA2894" s="8"/>
      <c r="BB2894" s="122"/>
      <c r="BC2894" s="141"/>
      <c r="BD2894" s="141"/>
      <c r="BE2894" s="141"/>
      <c r="BF2894" s="141"/>
      <c r="BG2894" s="142"/>
      <c r="BH2894" s="8"/>
      <c r="BI2894" s="8"/>
      <c r="BJ2894" s="8"/>
      <c r="BK2894" s="8"/>
      <c r="BL2894" s="122"/>
      <c r="BM2894" s="143"/>
      <c r="BN2894" s="143"/>
      <c r="BO2894" s="143"/>
      <c r="BP2894" s="143"/>
      <c r="BQ2894" s="144"/>
      <c r="BR2894" s="8"/>
      <c r="BS2894" s="8"/>
      <c r="BT2894" s="8"/>
      <c r="BU2894" s="8"/>
      <c r="BV2894" s="122"/>
    </row>
    <row r="2895" spans="1:74" ht="28.8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18" t="s">
        <v>5</v>
      </c>
      <c r="H2895" s="3">
        <v>2024</v>
      </c>
      <c r="I2895" s="20" t="s">
        <v>286</v>
      </c>
      <c r="J2895" s="185" t="s">
        <v>338</v>
      </c>
      <c r="K2895" s="185" t="s">
        <v>339</v>
      </c>
      <c r="L2895" s="187">
        <f t="shared" si="93"/>
        <v>0</v>
      </c>
      <c r="M2895" s="187">
        <f t="shared" si="94"/>
        <v>0</v>
      </c>
      <c r="N2895" s="186"/>
      <c r="O2895" s="53"/>
      <c r="P2895" s="53"/>
      <c r="Q2895" s="53"/>
      <c r="R2895" s="53"/>
      <c r="S2895" s="54"/>
      <c r="T2895" s="8"/>
      <c r="U2895" s="8"/>
      <c r="V2895" s="8"/>
      <c r="W2895" s="8"/>
      <c r="X2895" s="122"/>
      <c r="Y2895" s="135"/>
      <c r="Z2895" s="135"/>
      <c r="AA2895" s="135"/>
      <c r="AB2895" s="135"/>
      <c r="AC2895" s="136"/>
      <c r="AD2895" s="8"/>
      <c r="AE2895" s="8"/>
      <c r="AF2895" s="8"/>
      <c r="AG2895" s="8"/>
      <c r="AH2895" s="122"/>
      <c r="AI2895" s="137"/>
      <c r="AJ2895" s="137"/>
      <c r="AK2895" s="137"/>
      <c r="AL2895" s="137"/>
      <c r="AM2895" s="138"/>
      <c r="AN2895" s="8"/>
      <c r="AO2895" s="8"/>
      <c r="AP2895" s="8"/>
      <c r="AQ2895" s="8"/>
      <c r="AR2895" s="122"/>
      <c r="AS2895" s="139"/>
      <c r="AT2895" s="139"/>
      <c r="AU2895" s="139"/>
      <c r="AV2895" s="139"/>
      <c r="AW2895" s="140"/>
      <c r="AX2895" s="8"/>
      <c r="AY2895" s="8"/>
      <c r="AZ2895" s="8"/>
      <c r="BA2895" s="8"/>
      <c r="BB2895" s="122"/>
      <c r="BC2895" s="141"/>
      <c r="BD2895" s="141"/>
      <c r="BE2895" s="141"/>
      <c r="BF2895" s="141"/>
      <c r="BG2895" s="142"/>
      <c r="BH2895" s="8"/>
      <c r="BI2895" s="8"/>
      <c r="BJ2895" s="8"/>
      <c r="BK2895" s="8"/>
      <c r="BL2895" s="122"/>
      <c r="BM2895" s="143"/>
      <c r="BN2895" s="143"/>
      <c r="BO2895" s="143"/>
      <c r="BP2895" s="143"/>
      <c r="BQ2895" s="144"/>
      <c r="BR2895" s="8"/>
      <c r="BS2895" s="8"/>
      <c r="BT2895" s="8"/>
      <c r="BU2895" s="8"/>
      <c r="BV2895" s="122"/>
    </row>
    <row r="2896" spans="1:74" ht="28.8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18" t="s">
        <v>5</v>
      </c>
      <c r="H2896" s="3">
        <v>2024</v>
      </c>
      <c r="I2896" s="20" t="s">
        <v>286</v>
      </c>
      <c r="J2896" s="185" t="s">
        <v>340</v>
      </c>
      <c r="K2896" s="185" t="s">
        <v>318</v>
      </c>
      <c r="L2896" s="187">
        <f t="shared" si="93"/>
        <v>0</v>
      </c>
      <c r="M2896" s="187">
        <f t="shared" si="94"/>
        <v>0</v>
      </c>
      <c r="N2896" s="186"/>
      <c r="O2896" s="53"/>
      <c r="P2896" s="53"/>
      <c r="Q2896" s="53"/>
      <c r="R2896" s="53"/>
      <c r="S2896" s="54"/>
      <c r="T2896" s="8"/>
      <c r="U2896" s="8"/>
      <c r="V2896" s="8"/>
      <c r="W2896" s="8"/>
      <c r="X2896" s="122"/>
      <c r="Y2896" s="135"/>
      <c r="Z2896" s="135"/>
      <c r="AA2896" s="135"/>
      <c r="AB2896" s="135"/>
      <c r="AC2896" s="136"/>
      <c r="AD2896" s="8"/>
      <c r="AE2896" s="8"/>
      <c r="AF2896" s="8"/>
      <c r="AG2896" s="8"/>
      <c r="AH2896" s="122"/>
      <c r="AI2896" s="137"/>
      <c r="AJ2896" s="137"/>
      <c r="AK2896" s="137"/>
      <c r="AL2896" s="137"/>
      <c r="AM2896" s="138"/>
      <c r="AN2896" s="8"/>
      <c r="AO2896" s="8"/>
      <c r="AP2896" s="8"/>
      <c r="AQ2896" s="8"/>
      <c r="AR2896" s="122"/>
      <c r="AS2896" s="139"/>
      <c r="AT2896" s="139"/>
      <c r="AU2896" s="139"/>
      <c r="AV2896" s="139"/>
      <c r="AW2896" s="140"/>
      <c r="AX2896" s="8"/>
      <c r="AY2896" s="8"/>
      <c r="AZ2896" s="8"/>
      <c r="BA2896" s="8"/>
      <c r="BB2896" s="122"/>
      <c r="BC2896" s="141"/>
      <c r="BD2896" s="141"/>
      <c r="BE2896" s="141"/>
      <c r="BF2896" s="141"/>
      <c r="BG2896" s="142"/>
      <c r="BH2896" s="8"/>
      <c r="BI2896" s="8"/>
      <c r="BJ2896" s="8"/>
      <c r="BK2896" s="8"/>
      <c r="BL2896" s="122"/>
      <c r="BM2896" s="143"/>
      <c r="BN2896" s="143"/>
      <c r="BO2896" s="143"/>
      <c r="BP2896" s="143"/>
      <c r="BQ2896" s="144"/>
      <c r="BR2896" s="8"/>
      <c r="BS2896" s="8"/>
      <c r="BT2896" s="8"/>
      <c r="BU2896" s="8"/>
      <c r="BV2896" s="122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18" t="s">
        <v>5</v>
      </c>
      <c r="H2897" s="3">
        <v>2024</v>
      </c>
      <c r="I2897" s="20" t="s">
        <v>286</v>
      </c>
      <c r="J2897" s="185" t="s">
        <v>341</v>
      </c>
      <c r="K2897" s="185" t="s">
        <v>320</v>
      </c>
      <c r="L2897" s="187">
        <f t="shared" si="93"/>
        <v>0</v>
      </c>
      <c r="M2897" s="187">
        <f t="shared" si="94"/>
        <v>0</v>
      </c>
      <c r="N2897" s="186"/>
      <c r="O2897" s="53"/>
      <c r="P2897" s="53"/>
      <c r="Q2897" s="53"/>
      <c r="R2897" s="53"/>
      <c r="S2897" s="54"/>
      <c r="T2897" s="8"/>
      <c r="U2897" s="8"/>
      <c r="V2897" s="8"/>
      <c r="W2897" s="8"/>
      <c r="X2897" s="122"/>
      <c r="Y2897" s="135"/>
      <c r="Z2897" s="135"/>
      <c r="AA2897" s="135"/>
      <c r="AB2897" s="135"/>
      <c r="AC2897" s="136"/>
      <c r="AD2897" s="8"/>
      <c r="AE2897" s="8"/>
      <c r="AF2897" s="8"/>
      <c r="AG2897" s="8"/>
      <c r="AH2897" s="122"/>
      <c r="AI2897" s="137"/>
      <c r="AJ2897" s="137"/>
      <c r="AK2897" s="137"/>
      <c r="AL2897" s="137"/>
      <c r="AM2897" s="138"/>
      <c r="AN2897" s="8"/>
      <c r="AO2897" s="8"/>
      <c r="AP2897" s="8"/>
      <c r="AQ2897" s="8"/>
      <c r="AR2897" s="122"/>
      <c r="AS2897" s="139"/>
      <c r="AT2897" s="139"/>
      <c r="AU2897" s="139"/>
      <c r="AV2897" s="139"/>
      <c r="AW2897" s="140"/>
      <c r="AX2897" s="8"/>
      <c r="AY2897" s="8"/>
      <c r="AZ2897" s="8"/>
      <c r="BA2897" s="8"/>
      <c r="BB2897" s="122"/>
      <c r="BC2897" s="141"/>
      <c r="BD2897" s="141"/>
      <c r="BE2897" s="141"/>
      <c r="BF2897" s="141"/>
      <c r="BG2897" s="142"/>
      <c r="BH2897" s="8"/>
      <c r="BI2897" s="8"/>
      <c r="BJ2897" s="8"/>
      <c r="BK2897" s="8"/>
      <c r="BL2897" s="122"/>
      <c r="BM2897" s="143"/>
      <c r="BN2897" s="143"/>
      <c r="BO2897" s="143"/>
      <c r="BP2897" s="143"/>
      <c r="BQ2897" s="144"/>
      <c r="BR2897" s="8"/>
      <c r="BS2897" s="8"/>
      <c r="BT2897" s="8"/>
      <c r="BU2897" s="8"/>
      <c r="BV2897" s="122"/>
    </row>
    <row r="2898" spans="1:74" ht="28.8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18" t="s">
        <v>5</v>
      </c>
      <c r="H2898" s="3">
        <v>2024</v>
      </c>
      <c r="I2898" s="20" t="s">
        <v>286</v>
      </c>
      <c r="J2898" s="185" t="s">
        <v>342</v>
      </c>
      <c r="K2898" s="185" t="s">
        <v>320</v>
      </c>
      <c r="L2898" s="187">
        <f t="shared" si="93"/>
        <v>0</v>
      </c>
      <c r="M2898" s="187">
        <f t="shared" si="94"/>
        <v>0</v>
      </c>
      <c r="N2898" s="186"/>
      <c r="O2898" s="53"/>
      <c r="P2898" s="53"/>
      <c r="Q2898" s="53"/>
      <c r="R2898" s="53"/>
      <c r="S2898" s="54"/>
      <c r="T2898" s="8"/>
      <c r="U2898" s="8"/>
      <c r="V2898" s="8"/>
      <c r="W2898" s="8"/>
      <c r="X2898" s="122"/>
      <c r="Y2898" s="135"/>
      <c r="Z2898" s="135"/>
      <c r="AA2898" s="135"/>
      <c r="AB2898" s="135"/>
      <c r="AC2898" s="136"/>
      <c r="AD2898" s="8"/>
      <c r="AE2898" s="8"/>
      <c r="AF2898" s="8"/>
      <c r="AG2898" s="8"/>
      <c r="AH2898" s="122"/>
      <c r="AI2898" s="137"/>
      <c r="AJ2898" s="137"/>
      <c r="AK2898" s="137"/>
      <c r="AL2898" s="137"/>
      <c r="AM2898" s="138"/>
      <c r="AN2898" s="8"/>
      <c r="AO2898" s="8"/>
      <c r="AP2898" s="8"/>
      <c r="AQ2898" s="8"/>
      <c r="AR2898" s="122"/>
      <c r="AS2898" s="139"/>
      <c r="AT2898" s="139"/>
      <c r="AU2898" s="139"/>
      <c r="AV2898" s="139"/>
      <c r="AW2898" s="140"/>
      <c r="AX2898" s="8"/>
      <c r="AY2898" s="8"/>
      <c r="AZ2898" s="8"/>
      <c r="BA2898" s="8"/>
      <c r="BB2898" s="122"/>
      <c r="BC2898" s="141"/>
      <c r="BD2898" s="141"/>
      <c r="BE2898" s="141"/>
      <c r="BF2898" s="141"/>
      <c r="BG2898" s="142"/>
      <c r="BH2898" s="8"/>
      <c r="BI2898" s="8"/>
      <c r="BJ2898" s="8"/>
      <c r="BK2898" s="8"/>
      <c r="BL2898" s="122"/>
      <c r="BM2898" s="143"/>
      <c r="BN2898" s="143"/>
      <c r="BO2898" s="143"/>
      <c r="BP2898" s="143"/>
      <c r="BQ2898" s="144"/>
      <c r="BR2898" s="8"/>
      <c r="BS2898" s="8"/>
      <c r="BT2898" s="8"/>
      <c r="BU2898" s="8"/>
      <c r="BV2898" s="122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18" t="s">
        <v>5</v>
      </c>
      <c r="H2899" s="3">
        <v>2024</v>
      </c>
      <c r="I2899" s="20" t="s">
        <v>286</v>
      </c>
      <c r="J2899" s="185" t="s">
        <v>343</v>
      </c>
      <c r="K2899" s="185" t="s">
        <v>339</v>
      </c>
      <c r="L2899" s="187">
        <f t="shared" si="93"/>
        <v>0</v>
      </c>
      <c r="M2899" s="187">
        <f t="shared" si="94"/>
        <v>0</v>
      </c>
      <c r="N2899" s="186"/>
      <c r="O2899" s="53"/>
      <c r="P2899" s="53"/>
      <c r="Q2899" s="53"/>
      <c r="R2899" s="53"/>
      <c r="S2899" s="54"/>
      <c r="T2899" s="8"/>
      <c r="U2899" s="8"/>
      <c r="V2899" s="8"/>
      <c r="W2899" s="8"/>
      <c r="X2899" s="122"/>
      <c r="Y2899" s="135"/>
      <c r="Z2899" s="135"/>
      <c r="AA2899" s="135"/>
      <c r="AB2899" s="135"/>
      <c r="AC2899" s="136"/>
      <c r="AD2899" s="8"/>
      <c r="AE2899" s="8"/>
      <c r="AF2899" s="8"/>
      <c r="AG2899" s="8"/>
      <c r="AH2899" s="122"/>
      <c r="AI2899" s="137"/>
      <c r="AJ2899" s="137"/>
      <c r="AK2899" s="137"/>
      <c r="AL2899" s="137"/>
      <c r="AM2899" s="138"/>
      <c r="AN2899" s="8"/>
      <c r="AO2899" s="8"/>
      <c r="AP2899" s="8"/>
      <c r="AQ2899" s="8"/>
      <c r="AR2899" s="122"/>
      <c r="AS2899" s="139"/>
      <c r="AT2899" s="139"/>
      <c r="AU2899" s="139"/>
      <c r="AV2899" s="139"/>
      <c r="AW2899" s="140"/>
      <c r="AX2899" s="8"/>
      <c r="AY2899" s="8"/>
      <c r="AZ2899" s="8"/>
      <c r="BA2899" s="8"/>
      <c r="BB2899" s="122"/>
      <c r="BC2899" s="141"/>
      <c r="BD2899" s="141"/>
      <c r="BE2899" s="141"/>
      <c r="BF2899" s="141"/>
      <c r="BG2899" s="142"/>
      <c r="BH2899" s="8"/>
      <c r="BI2899" s="8"/>
      <c r="BJ2899" s="8"/>
      <c r="BK2899" s="8"/>
      <c r="BL2899" s="122"/>
      <c r="BM2899" s="143"/>
      <c r="BN2899" s="143"/>
      <c r="BO2899" s="143"/>
      <c r="BP2899" s="143"/>
      <c r="BQ2899" s="144"/>
      <c r="BR2899" s="8"/>
      <c r="BS2899" s="8"/>
      <c r="BT2899" s="8"/>
      <c r="BU2899" s="8"/>
      <c r="BV2899" s="122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18" t="s">
        <v>5</v>
      </c>
      <c r="H2900" s="3">
        <v>2024</v>
      </c>
      <c r="I2900" s="20" t="s">
        <v>288</v>
      </c>
      <c r="J2900" s="185" t="s">
        <v>344</v>
      </c>
      <c r="K2900" s="185" t="s">
        <v>318</v>
      </c>
      <c r="L2900" s="187">
        <f t="shared" si="93"/>
        <v>0</v>
      </c>
      <c r="M2900" s="187">
        <f t="shared" si="94"/>
        <v>0</v>
      </c>
      <c r="N2900" s="186"/>
      <c r="O2900" s="53"/>
      <c r="P2900" s="53"/>
      <c r="Q2900" s="53"/>
      <c r="R2900" s="53"/>
      <c r="S2900" s="54"/>
      <c r="T2900" s="8"/>
      <c r="U2900" s="8"/>
      <c r="V2900" s="8"/>
      <c r="W2900" s="8"/>
      <c r="X2900" s="122"/>
      <c r="Y2900" s="135"/>
      <c r="Z2900" s="135"/>
      <c r="AA2900" s="135"/>
      <c r="AB2900" s="135"/>
      <c r="AC2900" s="136"/>
      <c r="AD2900" s="8"/>
      <c r="AE2900" s="8"/>
      <c r="AF2900" s="8"/>
      <c r="AG2900" s="8"/>
      <c r="AH2900" s="122"/>
      <c r="AI2900" s="137"/>
      <c r="AJ2900" s="137"/>
      <c r="AK2900" s="137"/>
      <c r="AL2900" s="137"/>
      <c r="AM2900" s="138"/>
      <c r="AN2900" s="8"/>
      <c r="AO2900" s="8"/>
      <c r="AP2900" s="8"/>
      <c r="AQ2900" s="8"/>
      <c r="AR2900" s="122"/>
      <c r="AS2900" s="139"/>
      <c r="AT2900" s="139"/>
      <c r="AU2900" s="139"/>
      <c r="AV2900" s="139"/>
      <c r="AW2900" s="140"/>
      <c r="AX2900" s="8"/>
      <c r="AY2900" s="8"/>
      <c r="AZ2900" s="8"/>
      <c r="BA2900" s="8"/>
      <c r="BB2900" s="122"/>
      <c r="BC2900" s="141"/>
      <c r="BD2900" s="141"/>
      <c r="BE2900" s="141"/>
      <c r="BF2900" s="141"/>
      <c r="BG2900" s="142"/>
      <c r="BH2900" s="8"/>
      <c r="BI2900" s="8"/>
      <c r="BJ2900" s="8"/>
      <c r="BK2900" s="8"/>
      <c r="BL2900" s="122"/>
      <c r="BM2900" s="143"/>
      <c r="BN2900" s="143"/>
      <c r="BO2900" s="143"/>
      <c r="BP2900" s="143"/>
      <c r="BQ2900" s="144"/>
      <c r="BR2900" s="8"/>
      <c r="BS2900" s="8"/>
      <c r="BT2900" s="8"/>
      <c r="BU2900" s="8"/>
      <c r="BV2900" s="122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18" t="s">
        <v>5</v>
      </c>
      <c r="H2901" s="3">
        <v>2024</v>
      </c>
      <c r="I2901" s="20" t="s">
        <v>288</v>
      </c>
      <c r="J2901" s="184" t="s">
        <v>351</v>
      </c>
      <c r="K2901" s="184" t="s">
        <v>318</v>
      </c>
      <c r="L2901" s="187">
        <f t="shared" si="93"/>
        <v>0</v>
      </c>
      <c r="M2901" s="187">
        <f t="shared" si="94"/>
        <v>0</v>
      </c>
      <c r="N2901" s="186"/>
      <c r="O2901" s="33"/>
      <c r="P2901" s="33"/>
      <c r="Q2901" s="33"/>
      <c r="R2901" s="33"/>
      <c r="S2901" s="42"/>
      <c r="T2901" s="2"/>
      <c r="U2901" s="2"/>
      <c r="V2901" s="2"/>
      <c r="W2901" s="2"/>
      <c r="X2901" s="55"/>
      <c r="Y2901" s="62"/>
      <c r="Z2901" s="62"/>
      <c r="AA2901" s="62"/>
      <c r="AB2901" s="62"/>
      <c r="AC2901" s="68"/>
      <c r="AD2901" s="2"/>
      <c r="AE2901" s="2"/>
      <c r="AF2901" s="2"/>
      <c r="AG2901" s="2"/>
      <c r="AH2901" s="55"/>
      <c r="AI2901" s="72"/>
      <c r="AJ2901" s="72"/>
      <c r="AK2901" s="72"/>
      <c r="AL2901" s="72"/>
      <c r="AM2901" s="80"/>
      <c r="AN2901" s="2"/>
      <c r="AO2901" s="2"/>
      <c r="AP2901" s="2"/>
      <c r="AQ2901" s="2"/>
      <c r="AR2901" s="55"/>
      <c r="AS2901" s="85"/>
      <c r="AT2901" s="85"/>
      <c r="AU2901" s="85"/>
      <c r="AV2901" s="85"/>
      <c r="AW2901" s="100"/>
      <c r="AX2901" s="2"/>
      <c r="AY2901" s="2"/>
      <c r="AZ2901" s="2"/>
      <c r="BA2901" s="2"/>
      <c r="BB2901" s="55"/>
      <c r="BC2901" s="105"/>
      <c r="BD2901" s="105"/>
      <c r="BE2901" s="105"/>
      <c r="BF2901" s="105"/>
      <c r="BG2901" s="109"/>
      <c r="BH2901" s="2"/>
      <c r="BI2901" s="2"/>
      <c r="BJ2901" s="2"/>
      <c r="BK2901" s="2"/>
      <c r="BL2901" s="55"/>
      <c r="BM2901" s="48"/>
      <c r="BN2901" s="48"/>
      <c r="BO2901" s="48"/>
      <c r="BP2901" s="48"/>
      <c r="BQ2901" s="117"/>
      <c r="BR2901" s="2"/>
      <c r="BS2901" s="2"/>
      <c r="BT2901" s="2"/>
      <c r="BU2901" s="2"/>
      <c r="BV2901" s="55"/>
    </row>
    <row r="2902" spans="1:74" ht="28.8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18" t="s">
        <v>5</v>
      </c>
      <c r="H2902" s="3">
        <v>2024</v>
      </c>
      <c r="I2902" s="20" t="s">
        <v>288</v>
      </c>
      <c r="J2902" s="184" t="s">
        <v>352</v>
      </c>
      <c r="K2902" s="184" t="s">
        <v>321</v>
      </c>
      <c r="L2902" s="187">
        <f t="shared" si="93"/>
        <v>0</v>
      </c>
      <c r="M2902" s="187">
        <f t="shared" si="94"/>
        <v>0</v>
      </c>
      <c r="N2902" s="186"/>
      <c r="O2902" s="33"/>
      <c r="P2902" s="33"/>
      <c r="Q2902" s="33"/>
      <c r="R2902" s="33"/>
      <c r="S2902" s="42"/>
      <c r="T2902" s="2"/>
      <c r="U2902" s="2"/>
      <c r="V2902" s="2"/>
      <c r="W2902" s="2"/>
      <c r="X2902" s="55"/>
      <c r="Y2902" s="62"/>
      <c r="Z2902" s="62"/>
      <c r="AA2902" s="62"/>
      <c r="AB2902" s="62"/>
      <c r="AC2902" s="68"/>
      <c r="AD2902" s="2"/>
      <c r="AE2902" s="2"/>
      <c r="AF2902" s="2"/>
      <c r="AG2902" s="2"/>
      <c r="AH2902" s="55"/>
      <c r="AI2902" s="72"/>
      <c r="AJ2902" s="72"/>
      <c r="AK2902" s="72"/>
      <c r="AL2902" s="72"/>
      <c r="AM2902" s="80"/>
      <c r="AN2902" s="2"/>
      <c r="AO2902" s="2"/>
      <c r="AP2902" s="2"/>
      <c r="AQ2902" s="2"/>
      <c r="AR2902" s="55"/>
      <c r="AS2902" s="85"/>
      <c r="AT2902" s="85"/>
      <c r="AU2902" s="85"/>
      <c r="AV2902" s="85"/>
      <c r="AW2902" s="100"/>
      <c r="AX2902" s="2"/>
      <c r="AY2902" s="2"/>
      <c r="AZ2902" s="2"/>
      <c r="BA2902" s="2"/>
      <c r="BB2902" s="55"/>
      <c r="BC2902" s="105"/>
      <c r="BD2902" s="105"/>
      <c r="BE2902" s="105"/>
      <c r="BF2902" s="105"/>
      <c r="BG2902" s="109"/>
      <c r="BH2902" s="2"/>
      <c r="BI2902" s="2"/>
      <c r="BJ2902" s="2"/>
      <c r="BK2902" s="2"/>
      <c r="BL2902" s="55"/>
      <c r="BM2902" s="48"/>
      <c r="BN2902" s="48"/>
      <c r="BO2902" s="48"/>
      <c r="BP2902" s="48"/>
      <c r="BQ2902" s="117"/>
      <c r="BR2902" s="2"/>
      <c r="BS2902" s="2"/>
      <c r="BT2902" s="2"/>
      <c r="BU2902" s="2"/>
      <c r="BV2902" s="55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18" t="s">
        <v>5</v>
      </c>
      <c r="H2903" s="3">
        <v>2024</v>
      </c>
      <c r="I2903" s="20" t="s">
        <v>288</v>
      </c>
      <c r="J2903" s="184" t="s">
        <v>345</v>
      </c>
      <c r="K2903" s="184" t="s">
        <v>318</v>
      </c>
      <c r="L2903" s="187">
        <f t="shared" si="93"/>
        <v>0</v>
      </c>
      <c r="M2903" s="187">
        <f t="shared" si="94"/>
        <v>0</v>
      </c>
      <c r="N2903" s="186"/>
      <c r="O2903" s="34"/>
      <c r="P2903" s="33"/>
      <c r="Q2903" s="33"/>
      <c r="R2903" s="33"/>
      <c r="S2903" s="42"/>
      <c r="T2903" s="3"/>
      <c r="U2903" s="2"/>
      <c r="V2903" s="2"/>
      <c r="W2903" s="2"/>
      <c r="X2903" s="55"/>
      <c r="Y2903" s="64"/>
      <c r="Z2903" s="62"/>
      <c r="AA2903" s="62"/>
      <c r="AB2903" s="62"/>
      <c r="AC2903" s="68"/>
      <c r="AD2903" s="3"/>
      <c r="AE2903" s="2"/>
      <c r="AF2903" s="2"/>
      <c r="AG2903" s="2"/>
      <c r="AH2903" s="55"/>
      <c r="AI2903" s="73"/>
      <c r="AJ2903" s="72"/>
      <c r="AK2903" s="72"/>
      <c r="AL2903" s="72"/>
      <c r="AM2903" s="80"/>
      <c r="AN2903" s="3"/>
      <c r="AO2903" s="2"/>
      <c r="AP2903" s="2"/>
      <c r="AQ2903" s="2"/>
      <c r="AR2903" s="55"/>
      <c r="AS2903" s="86"/>
      <c r="AT2903" s="85"/>
      <c r="AU2903" s="85"/>
      <c r="AV2903" s="85"/>
      <c r="AW2903" s="100"/>
      <c r="AX2903" s="3"/>
      <c r="AY2903" s="2"/>
      <c r="AZ2903" s="2"/>
      <c r="BA2903" s="2"/>
      <c r="BB2903" s="55"/>
      <c r="BC2903" s="106"/>
      <c r="BD2903" s="105"/>
      <c r="BE2903" s="105"/>
      <c r="BF2903" s="105"/>
      <c r="BG2903" s="109"/>
      <c r="BH2903" s="3"/>
      <c r="BI2903" s="2"/>
      <c r="BJ2903" s="2"/>
      <c r="BK2903" s="2"/>
      <c r="BL2903" s="55"/>
      <c r="BM2903" s="49"/>
      <c r="BN2903" s="48"/>
      <c r="BO2903" s="48"/>
      <c r="BP2903" s="48"/>
      <c r="BQ2903" s="117"/>
      <c r="BR2903" s="3"/>
      <c r="BS2903" s="2"/>
      <c r="BT2903" s="2"/>
      <c r="BU2903" s="2"/>
      <c r="BV2903" s="55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18" t="s">
        <v>5</v>
      </c>
      <c r="H2904" s="3">
        <v>2024</v>
      </c>
      <c r="I2904" s="20" t="s">
        <v>289</v>
      </c>
      <c r="J2904" s="184" t="s">
        <v>268</v>
      </c>
      <c r="K2904" s="184" t="s">
        <v>318</v>
      </c>
      <c r="L2904" s="187">
        <f t="shared" si="93"/>
        <v>0</v>
      </c>
      <c r="M2904" s="187">
        <f t="shared" si="94"/>
        <v>0</v>
      </c>
      <c r="N2904" s="186"/>
      <c r="O2904" s="33"/>
      <c r="P2904" s="33"/>
      <c r="Q2904" s="33"/>
      <c r="R2904" s="33"/>
      <c r="S2904" s="42"/>
      <c r="T2904" s="2"/>
      <c r="U2904" s="2"/>
      <c r="V2904" s="2"/>
      <c r="W2904" s="2"/>
      <c r="X2904" s="55"/>
      <c r="Y2904" s="62"/>
      <c r="Z2904" s="62"/>
      <c r="AA2904" s="62"/>
      <c r="AB2904" s="62"/>
      <c r="AC2904" s="68"/>
      <c r="AD2904" s="2"/>
      <c r="AE2904" s="2"/>
      <c r="AF2904" s="2"/>
      <c r="AG2904" s="2"/>
      <c r="AH2904" s="55"/>
      <c r="AI2904" s="72"/>
      <c r="AJ2904" s="72"/>
      <c r="AK2904" s="72"/>
      <c r="AL2904" s="72"/>
      <c r="AM2904" s="80"/>
      <c r="AN2904" s="2"/>
      <c r="AO2904" s="2"/>
      <c r="AP2904" s="2"/>
      <c r="AQ2904" s="2"/>
      <c r="AR2904" s="55"/>
      <c r="AS2904" s="85"/>
      <c r="AT2904" s="85"/>
      <c r="AU2904" s="85"/>
      <c r="AV2904" s="85"/>
      <c r="AW2904" s="100"/>
      <c r="AX2904" s="2"/>
      <c r="AY2904" s="2"/>
      <c r="AZ2904" s="2"/>
      <c r="BA2904" s="2"/>
      <c r="BB2904" s="55"/>
      <c r="BC2904" s="105"/>
      <c r="BD2904" s="105"/>
      <c r="BE2904" s="105"/>
      <c r="BF2904" s="105"/>
      <c r="BG2904" s="109"/>
      <c r="BH2904" s="2"/>
      <c r="BI2904" s="2"/>
      <c r="BJ2904" s="2"/>
      <c r="BK2904" s="2"/>
      <c r="BL2904" s="55"/>
      <c r="BM2904" s="48"/>
      <c r="BN2904" s="48"/>
      <c r="BO2904" s="48"/>
      <c r="BP2904" s="48"/>
      <c r="BQ2904" s="117"/>
      <c r="BR2904" s="2"/>
      <c r="BS2904" s="2"/>
      <c r="BT2904" s="2"/>
      <c r="BU2904" s="2"/>
      <c r="BV2904" s="55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18" t="s">
        <v>5</v>
      </c>
      <c r="H2905" s="3">
        <v>2024</v>
      </c>
      <c r="I2905" s="20" t="s">
        <v>289</v>
      </c>
      <c r="J2905" s="184" t="s">
        <v>292</v>
      </c>
      <c r="K2905" s="184" t="s">
        <v>318</v>
      </c>
      <c r="L2905" s="187">
        <f t="shared" si="93"/>
        <v>0</v>
      </c>
      <c r="M2905" s="187">
        <f t="shared" si="94"/>
        <v>0</v>
      </c>
      <c r="N2905" s="186"/>
      <c r="O2905" s="33"/>
      <c r="P2905" s="33"/>
      <c r="Q2905" s="33"/>
      <c r="R2905" s="33"/>
      <c r="S2905" s="42"/>
      <c r="T2905" s="2"/>
      <c r="U2905" s="2"/>
      <c r="V2905" s="2"/>
      <c r="W2905" s="2"/>
      <c r="X2905" s="55"/>
      <c r="Y2905" s="62"/>
      <c r="Z2905" s="62"/>
      <c r="AA2905" s="62"/>
      <c r="AB2905" s="62"/>
      <c r="AC2905" s="68"/>
      <c r="AD2905" s="2"/>
      <c r="AE2905" s="2"/>
      <c r="AF2905" s="2"/>
      <c r="AG2905" s="2"/>
      <c r="AH2905" s="55"/>
      <c r="AI2905" s="72"/>
      <c r="AJ2905" s="72"/>
      <c r="AK2905" s="72"/>
      <c r="AL2905" s="72"/>
      <c r="AM2905" s="80"/>
      <c r="AN2905" s="2"/>
      <c r="AO2905" s="2"/>
      <c r="AP2905" s="2"/>
      <c r="AQ2905" s="2"/>
      <c r="AR2905" s="55"/>
      <c r="AS2905" s="85"/>
      <c r="AT2905" s="85"/>
      <c r="AU2905" s="85"/>
      <c r="AV2905" s="85"/>
      <c r="AW2905" s="100"/>
      <c r="AX2905" s="2"/>
      <c r="AY2905" s="2"/>
      <c r="AZ2905" s="2"/>
      <c r="BA2905" s="2"/>
      <c r="BB2905" s="55"/>
      <c r="BC2905" s="105"/>
      <c r="BD2905" s="105"/>
      <c r="BE2905" s="105"/>
      <c r="BF2905" s="105"/>
      <c r="BG2905" s="109"/>
      <c r="BH2905" s="2"/>
      <c r="BI2905" s="2"/>
      <c r="BJ2905" s="2"/>
      <c r="BK2905" s="2"/>
      <c r="BL2905" s="55"/>
      <c r="BM2905" s="48"/>
      <c r="BN2905" s="48"/>
      <c r="BO2905" s="48"/>
      <c r="BP2905" s="48"/>
      <c r="BQ2905" s="117"/>
      <c r="BR2905" s="2"/>
      <c r="BS2905" s="2"/>
      <c r="BT2905" s="2"/>
      <c r="BU2905" s="2"/>
      <c r="BV2905" s="55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18" t="s">
        <v>5</v>
      </c>
      <c r="H2906" s="3">
        <v>2024</v>
      </c>
      <c r="I2906" s="20" t="s">
        <v>285</v>
      </c>
      <c r="J2906" s="184" t="s">
        <v>293</v>
      </c>
      <c r="K2906" s="184" t="s">
        <v>318</v>
      </c>
      <c r="L2906" s="187">
        <f t="shared" si="93"/>
        <v>0</v>
      </c>
      <c r="M2906" s="187">
        <f t="shared" si="94"/>
        <v>0</v>
      </c>
      <c r="N2906" s="186"/>
      <c r="O2906" s="33"/>
      <c r="P2906" s="33"/>
      <c r="Q2906" s="33"/>
      <c r="R2906" s="34"/>
      <c r="S2906" s="41"/>
      <c r="T2906" s="2"/>
      <c r="U2906" s="2"/>
      <c r="V2906" s="2"/>
      <c r="W2906" s="3"/>
      <c r="X2906" s="56"/>
      <c r="Y2906" s="62"/>
      <c r="Z2906" s="62"/>
      <c r="AA2906" s="62"/>
      <c r="AB2906" s="64"/>
      <c r="AC2906" s="69"/>
      <c r="AD2906" s="2"/>
      <c r="AE2906" s="2"/>
      <c r="AF2906" s="2"/>
      <c r="AG2906" s="3"/>
      <c r="AH2906" s="56"/>
      <c r="AI2906" s="72"/>
      <c r="AJ2906" s="72"/>
      <c r="AK2906" s="72"/>
      <c r="AL2906" s="73"/>
      <c r="AM2906" s="81"/>
      <c r="AN2906" s="2"/>
      <c r="AO2906" s="2"/>
      <c r="AP2906" s="2"/>
      <c r="AQ2906" s="3"/>
      <c r="AR2906" s="56"/>
      <c r="AS2906" s="85"/>
      <c r="AT2906" s="85"/>
      <c r="AU2906" s="85"/>
      <c r="AV2906" s="86"/>
      <c r="AW2906" s="101"/>
      <c r="AX2906" s="2"/>
      <c r="AY2906" s="2"/>
      <c r="AZ2906" s="2"/>
      <c r="BA2906" s="3"/>
      <c r="BB2906" s="56"/>
      <c r="BC2906" s="105"/>
      <c r="BD2906" s="105"/>
      <c r="BE2906" s="105"/>
      <c r="BF2906" s="106"/>
      <c r="BG2906" s="110"/>
      <c r="BH2906" s="2"/>
      <c r="BI2906" s="2"/>
      <c r="BJ2906" s="2"/>
      <c r="BK2906" s="3"/>
      <c r="BL2906" s="56"/>
      <c r="BM2906" s="48"/>
      <c r="BN2906" s="48"/>
      <c r="BO2906" s="48"/>
      <c r="BP2906" s="49"/>
      <c r="BQ2906" s="118"/>
      <c r="BR2906" s="2"/>
      <c r="BS2906" s="2"/>
      <c r="BT2906" s="2"/>
      <c r="BU2906" s="3"/>
      <c r="BV2906" s="56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18" t="s">
        <v>5</v>
      </c>
      <c r="H2907" s="3">
        <v>2024</v>
      </c>
      <c r="I2907" s="20" t="s">
        <v>287</v>
      </c>
      <c r="J2907" s="184" t="s">
        <v>269</v>
      </c>
      <c r="K2907" s="184" t="s">
        <v>320</v>
      </c>
      <c r="L2907" s="187">
        <f t="shared" si="93"/>
        <v>0</v>
      </c>
      <c r="M2907" s="187">
        <f t="shared" si="94"/>
        <v>0</v>
      </c>
      <c r="N2907" s="186"/>
      <c r="O2907" s="33"/>
      <c r="P2907" s="33"/>
      <c r="Q2907" s="33"/>
      <c r="R2907" s="33"/>
      <c r="S2907" s="42"/>
      <c r="T2907" s="2"/>
      <c r="U2907" s="2"/>
      <c r="V2907" s="2"/>
      <c r="W2907" s="2"/>
      <c r="X2907" s="55"/>
      <c r="Y2907" s="62"/>
      <c r="Z2907" s="62"/>
      <c r="AA2907" s="62"/>
      <c r="AB2907" s="64"/>
      <c r="AC2907" s="68"/>
      <c r="AD2907" s="2"/>
      <c r="AE2907" s="2"/>
      <c r="AF2907" s="2"/>
      <c r="AG2907" s="2"/>
      <c r="AH2907" s="55"/>
      <c r="AI2907" s="72"/>
      <c r="AJ2907" s="72"/>
      <c r="AK2907" s="72"/>
      <c r="AL2907" s="72"/>
      <c r="AM2907" s="80"/>
      <c r="AN2907" s="2"/>
      <c r="AO2907" s="2"/>
      <c r="AP2907" s="2"/>
      <c r="AQ2907" s="2"/>
      <c r="AR2907" s="55"/>
      <c r="AS2907" s="85"/>
      <c r="AT2907" s="85"/>
      <c r="AU2907" s="85"/>
      <c r="AV2907" s="85"/>
      <c r="AW2907" s="100"/>
      <c r="AX2907" s="2"/>
      <c r="AY2907" s="2"/>
      <c r="AZ2907" s="2"/>
      <c r="BA2907" s="2"/>
      <c r="BB2907" s="55"/>
      <c r="BC2907" s="105"/>
      <c r="BD2907" s="105"/>
      <c r="BE2907" s="105"/>
      <c r="BF2907" s="105"/>
      <c r="BG2907" s="109"/>
      <c r="BH2907" s="2"/>
      <c r="BI2907" s="2"/>
      <c r="BJ2907" s="2"/>
      <c r="BK2907" s="2"/>
      <c r="BL2907" s="55"/>
      <c r="BM2907" s="48"/>
      <c r="BN2907" s="48"/>
      <c r="BO2907" s="48"/>
      <c r="BP2907" s="48"/>
      <c r="BQ2907" s="117"/>
      <c r="BR2907" s="2"/>
      <c r="BS2907" s="2"/>
      <c r="BT2907" s="2"/>
      <c r="BU2907" s="2"/>
      <c r="BV2907" s="55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18" t="s">
        <v>5</v>
      </c>
      <c r="H2908" s="3">
        <v>2024</v>
      </c>
      <c r="I2908" s="20" t="s">
        <v>287</v>
      </c>
      <c r="J2908" s="184" t="s">
        <v>270</v>
      </c>
      <c r="K2908" s="184" t="s">
        <v>320</v>
      </c>
      <c r="L2908" s="187">
        <f t="shared" si="93"/>
        <v>0</v>
      </c>
      <c r="M2908" s="187">
        <f t="shared" si="94"/>
        <v>0</v>
      </c>
      <c r="N2908" s="186"/>
      <c r="O2908" s="33"/>
      <c r="P2908" s="33"/>
      <c r="Q2908" s="33"/>
      <c r="R2908" s="33"/>
      <c r="S2908" s="42"/>
      <c r="T2908" s="2"/>
      <c r="U2908" s="2"/>
      <c r="V2908" s="2"/>
      <c r="W2908" s="2"/>
      <c r="X2908" s="55"/>
      <c r="Y2908" s="62"/>
      <c r="Z2908" s="62"/>
      <c r="AA2908" s="62"/>
      <c r="AB2908" s="62"/>
      <c r="AC2908" s="68"/>
      <c r="AD2908" s="2"/>
      <c r="AE2908" s="2"/>
      <c r="AF2908" s="2"/>
      <c r="AG2908" s="2"/>
      <c r="AH2908" s="55"/>
      <c r="AI2908" s="72"/>
      <c r="AJ2908" s="72"/>
      <c r="AK2908" s="72"/>
      <c r="AL2908" s="72"/>
      <c r="AM2908" s="80"/>
      <c r="AN2908" s="2"/>
      <c r="AO2908" s="2"/>
      <c r="AP2908" s="2"/>
      <c r="AQ2908" s="2"/>
      <c r="AR2908" s="55"/>
      <c r="AS2908" s="85"/>
      <c r="AT2908" s="85"/>
      <c r="AU2908" s="85"/>
      <c r="AV2908" s="85"/>
      <c r="AW2908" s="100"/>
      <c r="AX2908" s="2"/>
      <c r="AY2908" s="2"/>
      <c r="AZ2908" s="2"/>
      <c r="BA2908" s="2"/>
      <c r="BB2908" s="55"/>
      <c r="BC2908" s="105"/>
      <c r="BD2908" s="105"/>
      <c r="BE2908" s="105"/>
      <c r="BF2908" s="105"/>
      <c r="BG2908" s="109"/>
      <c r="BH2908" s="2"/>
      <c r="BI2908" s="2"/>
      <c r="BJ2908" s="2"/>
      <c r="BK2908" s="2"/>
      <c r="BL2908" s="55"/>
      <c r="BM2908" s="48"/>
      <c r="BN2908" s="48"/>
      <c r="BO2908" s="48"/>
      <c r="BP2908" s="48"/>
      <c r="BQ2908" s="117"/>
      <c r="BR2908" s="2"/>
      <c r="BS2908" s="2"/>
      <c r="BT2908" s="2"/>
      <c r="BU2908" s="2"/>
      <c r="BV2908" s="55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18" t="s">
        <v>5</v>
      </c>
      <c r="H2909" s="3">
        <v>2024</v>
      </c>
      <c r="I2909" s="20" t="s">
        <v>290</v>
      </c>
      <c r="J2909" s="184" t="s">
        <v>271</v>
      </c>
      <c r="K2909" s="184" t="s">
        <v>321</v>
      </c>
      <c r="L2909" s="187">
        <f t="shared" si="93"/>
        <v>0</v>
      </c>
      <c r="M2909" s="187">
        <f t="shared" si="94"/>
        <v>0</v>
      </c>
      <c r="N2909" s="186"/>
      <c r="O2909" s="33"/>
      <c r="P2909" s="33"/>
      <c r="Q2909" s="33"/>
      <c r="R2909" s="33"/>
      <c r="S2909" s="42"/>
      <c r="T2909" s="2"/>
      <c r="U2909" s="2"/>
      <c r="V2909" s="2"/>
      <c r="W2909" s="2"/>
      <c r="X2909" s="55"/>
      <c r="Y2909" s="62"/>
      <c r="Z2909" s="62"/>
      <c r="AA2909" s="62"/>
      <c r="AB2909" s="62"/>
      <c r="AC2909" s="68"/>
      <c r="AD2909" s="2"/>
      <c r="AE2909" s="2"/>
      <c r="AF2909" s="2"/>
      <c r="AG2909" s="2"/>
      <c r="AH2909" s="55"/>
      <c r="AI2909" s="72"/>
      <c r="AJ2909" s="72"/>
      <c r="AK2909" s="72"/>
      <c r="AL2909" s="72"/>
      <c r="AM2909" s="80"/>
      <c r="AN2909" s="2"/>
      <c r="AO2909" s="2"/>
      <c r="AP2909" s="2"/>
      <c r="AQ2909" s="2"/>
      <c r="AR2909" s="55"/>
      <c r="AS2909" s="85"/>
      <c r="AT2909" s="85"/>
      <c r="AU2909" s="85"/>
      <c r="AV2909" s="85"/>
      <c r="AW2909" s="100"/>
      <c r="AX2909" s="2"/>
      <c r="AY2909" s="2"/>
      <c r="AZ2909" s="2"/>
      <c r="BA2909" s="2"/>
      <c r="BB2909" s="55"/>
      <c r="BC2909" s="105"/>
      <c r="BD2909" s="105"/>
      <c r="BE2909" s="105"/>
      <c r="BF2909" s="105"/>
      <c r="BG2909" s="109"/>
      <c r="BH2909" s="2"/>
      <c r="BI2909" s="2"/>
      <c r="BJ2909" s="2"/>
      <c r="BK2909" s="2"/>
      <c r="BL2909" s="55"/>
      <c r="BM2909" s="48"/>
      <c r="BN2909" s="48"/>
      <c r="BO2909" s="48"/>
      <c r="BP2909" s="48"/>
      <c r="BQ2909" s="117"/>
      <c r="BR2909" s="2"/>
      <c r="BS2909" s="2"/>
      <c r="BT2909" s="2"/>
      <c r="BU2909" s="2"/>
      <c r="BV2909" s="55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18" t="s">
        <v>5</v>
      </c>
      <c r="H2910" s="3">
        <v>2024</v>
      </c>
      <c r="I2910" s="20" t="s">
        <v>284</v>
      </c>
      <c r="J2910" s="184" t="s">
        <v>294</v>
      </c>
      <c r="K2910" s="184" t="s">
        <v>320</v>
      </c>
      <c r="L2910" s="187">
        <f t="shared" si="93"/>
        <v>0</v>
      </c>
      <c r="M2910" s="187">
        <f t="shared" si="94"/>
        <v>0</v>
      </c>
      <c r="N2910" s="186"/>
      <c r="O2910" s="33"/>
      <c r="P2910" s="33"/>
      <c r="Q2910" s="33"/>
      <c r="R2910" s="33"/>
      <c r="S2910" s="42"/>
      <c r="T2910" s="2"/>
      <c r="U2910" s="2"/>
      <c r="V2910" s="2"/>
      <c r="W2910" s="2"/>
      <c r="X2910" s="55"/>
      <c r="Y2910" s="62"/>
      <c r="Z2910" s="62"/>
      <c r="AA2910" s="62"/>
      <c r="AB2910" s="62"/>
      <c r="AC2910" s="68"/>
      <c r="AD2910" s="2"/>
      <c r="AE2910" s="2"/>
      <c r="AF2910" s="2"/>
      <c r="AG2910" s="2"/>
      <c r="AH2910" s="55"/>
      <c r="AI2910" s="72"/>
      <c r="AJ2910" s="72"/>
      <c r="AK2910" s="72"/>
      <c r="AL2910" s="72"/>
      <c r="AM2910" s="80"/>
      <c r="AN2910" s="2"/>
      <c r="AO2910" s="2"/>
      <c r="AP2910" s="2"/>
      <c r="AQ2910" s="2"/>
      <c r="AR2910" s="55"/>
      <c r="AS2910" s="85"/>
      <c r="AT2910" s="85"/>
      <c r="AU2910" s="85"/>
      <c r="AV2910" s="85"/>
      <c r="AW2910" s="100"/>
      <c r="AX2910" s="2"/>
      <c r="AY2910" s="2"/>
      <c r="AZ2910" s="2"/>
      <c r="BA2910" s="2"/>
      <c r="BB2910" s="55"/>
      <c r="BC2910" s="105"/>
      <c r="BD2910" s="105"/>
      <c r="BE2910" s="105"/>
      <c r="BF2910" s="105"/>
      <c r="BG2910" s="109"/>
      <c r="BH2910" s="2"/>
      <c r="BI2910" s="2"/>
      <c r="BJ2910" s="2"/>
      <c r="BK2910" s="2"/>
      <c r="BL2910" s="55"/>
      <c r="BM2910" s="48"/>
      <c r="BN2910" s="48"/>
      <c r="BO2910" s="48"/>
      <c r="BP2910" s="48"/>
      <c r="BQ2910" s="117"/>
      <c r="BR2910" s="2"/>
      <c r="BS2910" s="2"/>
      <c r="BT2910" s="2"/>
      <c r="BU2910" s="2"/>
      <c r="BV2910" s="55"/>
    </row>
    <row r="2911" spans="1:74" ht="28.8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18" t="s">
        <v>5</v>
      </c>
      <c r="H2911" s="3">
        <v>2024</v>
      </c>
      <c r="I2911" s="20" t="s">
        <v>284</v>
      </c>
      <c r="J2911" s="184" t="s">
        <v>346</v>
      </c>
      <c r="K2911" s="184" t="s">
        <v>320</v>
      </c>
      <c r="L2911" s="187">
        <f t="shared" si="93"/>
        <v>1</v>
      </c>
      <c r="M2911" s="187">
        <f t="shared" si="94"/>
        <v>103.2</v>
      </c>
      <c r="N2911" s="186" t="s">
        <v>947</v>
      </c>
      <c r="O2911" s="33"/>
      <c r="P2911" s="33"/>
      <c r="Q2911" s="33"/>
      <c r="R2911" s="33"/>
      <c r="S2911" s="42"/>
      <c r="T2911" s="2"/>
      <c r="U2911" s="2"/>
      <c r="V2911" s="2"/>
      <c r="W2911" s="2"/>
      <c r="X2911" s="55"/>
      <c r="Y2911" s="62"/>
      <c r="Z2911" s="62"/>
      <c r="AA2911" s="62"/>
      <c r="AB2911" s="62"/>
      <c r="AC2911" s="68"/>
      <c r="AD2911" s="2"/>
      <c r="AE2911" s="2"/>
      <c r="AF2911" s="2"/>
      <c r="AG2911" s="2"/>
      <c r="AH2911" s="55"/>
      <c r="AI2911" s="72"/>
      <c r="AJ2911" s="72"/>
      <c r="AK2911" s="72"/>
      <c r="AL2911" s="72"/>
      <c r="AM2911" s="80"/>
      <c r="AN2911" s="2"/>
      <c r="AO2911" s="2"/>
      <c r="AP2911" s="2"/>
      <c r="AQ2911" s="2"/>
      <c r="AR2911" s="55"/>
      <c r="AS2911" s="85"/>
      <c r="AT2911" s="85"/>
      <c r="AU2911" s="85"/>
      <c r="AV2911" s="85"/>
      <c r="AW2911" s="100"/>
      <c r="AX2911" s="2"/>
      <c r="AY2911" s="2"/>
      <c r="AZ2911" s="2"/>
      <c r="BA2911" s="2"/>
      <c r="BB2911" s="55"/>
      <c r="BC2911" s="105"/>
      <c r="BD2911" s="105"/>
      <c r="BE2911" s="105"/>
      <c r="BF2911" s="105"/>
      <c r="BG2911" s="109"/>
      <c r="BH2911" s="2" t="s">
        <v>947</v>
      </c>
      <c r="BI2911" s="2"/>
      <c r="BJ2911" s="2"/>
      <c r="BK2911" s="2">
        <v>1</v>
      </c>
      <c r="BL2911" s="55">
        <v>103.2</v>
      </c>
      <c r="BM2911" s="48"/>
      <c r="BN2911" s="48"/>
      <c r="BO2911" s="48"/>
      <c r="BP2911" s="48"/>
      <c r="BQ2911" s="117"/>
      <c r="BR2911" s="2"/>
      <c r="BS2911" s="2"/>
      <c r="BT2911" s="2"/>
      <c r="BU2911" s="2"/>
      <c r="BV2911" s="55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18" t="s">
        <v>5</v>
      </c>
      <c r="H2912" s="3">
        <v>2024</v>
      </c>
      <c r="I2912" s="20" t="s">
        <v>284</v>
      </c>
      <c r="J2912" s="184" t="s">
        <v>295</v>
      </c>
      <c r="K2912" s="184" t="s">
        <v>320</v>
      </c>
      <c r="L2912" s="187">
        <f t="shared" si="93"/>
        <v>0</v>
      </c>
      <c r="M2912" s="187">
        <f t="shared" si="94"/>
        <v>0</v>
      </c>
      <c r="N2912" s="186"/>
      <c r="O2912" s="33"/>
      <c r="P2912" s="33"/>
      <c r="Q2912" s="33"/>
      <c r="R2912" s="33"/>
      <c r="S2912" s="42"/>
      <c r="T2912" s="2"/>
      <c r="U2912" s="2"/>
      <c r="V2912" s="2"/>
      <c r="W2912" s="2"/>
      <c r="X2912" s="55"/>
      <c r="Y2912" s="62"/>
      <c r="Z2912" s="62"/>
      <c r="AA2912" s="62"/>
      <c r="AB2912" s="62"/>
      <c r="AC2912" s="68"/>
      <c r="AD2912" s="2"/>
      <c r="AE2912" s="2"/>
      <c r="AF2912" s="2"/>
      <c r="AG2912" s="2"/>
      <c r="AH2912" s="55"/>
      <c r="AI2912" s="72"/>
      <c r="AJ2912" s="72"/>
      <c r="AK2912" s="72"/>
      <c r="AL2912" s="72"/>
      <c r="AM2912" s="80"/>
      <c r="AN2912" s="2"/>
      <c r="AO2912" s="2"/>
      <c r="AP2912" s="2"/>
      <c r="AQ2912" s="2"/>
      <c r="AR2912" s="55"/>
      <c r="AS2912" s="85"/>
      <c r="AT2912" s="85"/>
      <c r="AU2912" s="85"/>
      <c r="AV2912" s="85"/>
      <c r="AW2912" s="100"/>
      <c r="AX2912" s="2"/>
      <c r="AY2912" s="2"/>
      <c r="AZ2912" s="2"/>
      <c r="BA2912" s="2"/>
      <c r="BB2912" s="55"/>
      <c r="BC2912" s="105"/>
      <c r="BD2912" s="105"/>
      <c r="BE2912" s="105"/>
      <c r="BF2912" s="105"/>
      <c r="BG2912" s="109"/>
      <c r="BH2912" s="2"/>
      <c r="BI2912" s="2"/>
      <c r="BJ2912" s="2"/>
      <c r="BK2912" s="2"/>
      <c r="BL2912" s="55"/>
      <c r="BM2912" s="48"/>
      <c r="BN2912" s="48"/>
      <c r="BO2912" s="48"/>
      <c r="BP2912" s="48"/>
      <c r="BQ2912" s="117"/>
      <c r="BR2912" s="2"/>
      <c r="BS2912" s="2"/>
      <c r="BT2912" s="2"/>
      <c r="BU2912" s="2"/>
      <c r="BV2912" s="55"/>
    </row>
    <row r="2913" spans="1:74" ht="28.8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18" t="s">
        <v>5</v>
      </c>
      <c r="H2913" s="3">
        <v>2024</v>
      </c>
      <c r="I2913" s="20" t="s">
        <v>290</v>
      </c>
      <c r="J2913" s="184" t="s">
        <v>299</v>
      </c>
      <c r="K2913" s="184" t="s">
        <v>318</v>
      </c>
      <c r="L2913" s="187">
        <f t="shared" si="93"/>
        <v>0</v>
      </c>
      <c r="M2913" s="187">
        <f t="shared" si="94"/>
        <v>0</v>
      </c>
      <c r="N2913" s="186"/>
      <c r="O2913" s="33"/>
      <c r="P2913" s="33"/>
      <c r="Q2913" s="33"/>
      <c r="R2913" s="33"/>
      <c r="S2913" s="42"/>
      <c r="T2913" s="2"/>
      <c r="U2913" s="2"/>
      <c r="V2913" s="2"/>
      <c r="W2913" s="2"/>
      <c r="X2913" s="55"/>
      <c r="Y2913" s="62"/>
      <c r="Z2913" s="62"/>
      <c r="AA2913" s="62"/>
      <c r="AB2913" s="62"/>
      <c r="AC2913" s="68"/>
      <c r="AD2913" s="2"/>
      <c r="AE2913" s="2"/>
      <c r="AF2913" s="2"/>
      <c r="AG2913" s="2"/>
      <c r="AH2913" s="55"/>
      <c r="AI2913" s="72"/>
      <c r="AJ2913" s="72"/>
      <c r="AK2913" s="72"/>
      <c r="AL2913" s="72"/>
      <c r="AM2913" s="80"/>
      <c r="AN2913" s="2"/>
      <c r="AO2913" s="2"/>
      <c r="AP2913" s="2"/>
      <c r="AQ2913" s="2"/>
      <c r="AR2913" s="55"/>
      <c r="AS2913" s="85"/>
      <c r="AT2913" s="85"/>
      <c r="AU2913" s="85"/>
      <c r="AV2913" s="85"/>
      <c r="AW2913" s="100"/>
      <c r="AX2913" s="2"/>
      <c r="AY2913" s="2"/>
      <c r="AZ2913" s="2"/>
      <c r="BA2913" s="2"/>
      <c r="BB2913" s="55"/>
      <c r="BC2913" s="105"/>
      <c r="BD2913" s="105"/>
      <c r="BE2913" s="105"/>
      <c r="BF2913" s="105"/>
      <c r="BG2913" s="109"/>
      <c r="BH2913" s="2"/>
      <c r="BI2913" s="2"/>
      <c r="BJ2913" s="2"/>
      <c r="BK2913" s="2"/>
      <c r="BL2913" s="55"/>
      <c r="BM2913" s="48"/>
      <c r="BN2913" s="48"/>
      <c r="BO2913" s="48"/>
      <c r="BP2913" s="48"/>
      <c r="BQ2913" s="117"/>
      <c r="BR2913" s="2"/>
      <c r="BS2913" s="2"/>
      <c r="BT2913" s="2"/>
      <c r="BU2913" s="2"/>
      <c r="BV2913" s="55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18" t="s">
        <v>5</v>
      </c>
      <c r="H2914" s="3">
        <v>2024</v>
      </c>
      <c r="I2914" s="20" t="s">
        <v>315</v>
      </c>
      <c r="J2914" s="184" t="s">
        <v>347</v>
      </c>
      <c r="K2914" s="184" t="s">
        <v>320</v>
      </c>
      <c r="L2914" s="187">
        <f t="shared" si="93"/>
        <v>0</v>
      </c>
      <c r="M2914" s="187">
        <f t="shared" si="94"/>
        <v>0</v>
      </c>
      <c r="N2914" s="186"/>
      <c r="O2914" s="33"/>
      <c r="P2914" s="33"/>
      <c r="Q2914" s="33"/>
      <c r="R2914" s="33"/>
      <c r="S2914" s="42"/>
      <c r="T2914" s="2"/>
      <c r="U2914" s="2"/>
      <c r="V2914" s="2"/>
      <c r="W2914" s="2"/>
      <c r="X2914" s="55"/>
      <c r="Y2914" s="62"/>
      <c r="Z2914" s="62"/>
      <c r="AA2914" s="62"/>
      <c r="AB2914" s="62"/>
      <c r="AC2914" s="68"/>
      <c r="AD2914" s="2"/>
      <c r="AE2914" s="2"/>
      <c r="AF2914" s="2"/>
      <c r="AG2914" s="2"/>
      <c r="AH2914" s="55"/>
      <c r="AI2914" s="72"/>
      <c r="AJ2914" s="72"/>
      <c r="AK2914" s="72"/>
      <c r="AL2914" s="72"/>
      <c r="AM2914" s="80"/>
      <c r="AN2914" s="2"/>
      <c r="AO2914" s="2"/>
      <c r="AP2914" s="2"/>
      <c r="AQ2914" s="2"/>
      <c r="AR2914" s="55"/>
      <c r="AS2914" s="85"/>
      <c r="AT2914" s="85"/>
      <c r="AU2914" s="85"/>
      <c r="AV2914" s="85"/>
      <c r="AW2914" s="100"/>
      <c r="AX2914" s="2"/>
      <c r="AY2914" s="2"/>
      <c r="AZ2914" s="2"/>
      <c r="BA2914" s="2"/>
      <c r="BB2914" s="55"/>
      <c r="BC2914" s="105"/>
      <c r="BD2914" s="105"/>
      <c r="BE2914" s="105"/>
      <c r="BF2914" s="105"/>
      <c r="BG2914" s="109"/>
      <c r="BH2914" s="2"/>
      <c r="BI2914" s="2"/>
      <c r="BJ2914" s="2"/>
      <c r="BK2914" s="2"/>
      <c r="BL2914" s="55"/>
      <c r="BM2914" s="48"/>
      <c r="BN2914" s="48"/>
      <c r="BO2914" s="48"/>
      <c r="BP2914" s="48"/>
      <c r="BQ2914" s="117"/>
      <c r="BR2914" s="2"/>
      <c r="BS2914" s="2"/>
      <c r="BT2914" s="2"/>
      <c r="BU2914" s="2"/>
      <c r="BV2914" s="55"/>
    </row>
    <row r="2915" spans="1:74" ht="28.8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18" t="s">
        <v>5</v>
      </c>
      <c r="H2915" s="3">
        <v>2024</v>
      </c>
      <c r="I2915" s="20" t="s">
        <v>315</v>
      </c>
      <c r="J2915" s="184" t="s">
        <v>296</v>
      </c>
      <c r="K2915" s="184" t="s">
        <v>321</v>
      </c>
      <c r="L2915" s="187">
        <f t="shared" si="93"/>
        <v>0</v>
      </c>
      <c r="M2915" s="187">
        <f t="shared" si="94"/>
        <v>0</v>
      </c>
      <c r="N2915" s="186"/>
      <c r="O2915" s="33"/>
      <c r="P2915" s="33"/>
      <c r="Q2915" s="33"/>
      <c r="R2915" s="33"/>
      <c r="S2915" s="42"/>
      <c r="T2915" s="2"/>
      <c r="U2915" s="2"/>
      <c r="V2915" s="2"/>
      <c r="W2915" s="2"/>
      <c r="X2915" s="55"/>
      <c r="Y2915" s="62"/>
      <c r="Z2915" s="62"/>
      <c r="AA2915" s="62"/>
      <c r="AB2915" s="62"/>
      <c r="AC2915" s="68"/>
      <c r="AD2915" s="2"/>
      <c r="AE2915" s="2"/>
      <c r="AF2915" s="2"/>
      <c r="AG2915" s="2"/>
      <c r="AH2915" s="55"/>
      <c r="AI2915" s="72"/>
      <c r="AJ2915" s="72"/>
      <c r="AK2915" s="72"/>
      <c r="AL2915" s="72"/>
      <c r="AM2915" s="80"/>
      <c r="AN2915" s="2"/>
      <c r="AO2915" s="2"/>
      <c r="AP2915" s="2"/>
      <c r="AQ2915" s="2"/>
      <c r="AR2915" s="55"/>
      <c r="AS2915" s="85"/>
      <c r="AT2915" s="85"/>
      <c r="AU2915" s="85"/>
      <c r="AV2915" s="85"/>
      <c r="AW2915" s="100"/>
      <c r="AX2915" s="2"/>
      <c r="AY2915" s="2"/>
      <c r="AZ2915" s="2"/>
      <c r="BA2915" s="2"/>
      <c r="BB2915" s="55"/>
      <c r="BC2915" s="105"/>
      <c r="BD2915" s="105"/>
      <c r="BE2915" s="105"/>
      <c r="BF2915" s="105"/>
      <c r="BG2915" s="109"/>
      <c r="BH2915" s="2"/>
      <c r="BI2915" s="2"/>
      <c r="BJ2915" s="2"/>
      <c r="BK2915" s="2"/>
      <c r="BL2915" s="55"/>
      <c r="BM2915" s="48"/>
      <c r="BN2915" s="48"/>
      <c r="BO2915" s="48"/>
      <c r="BP2915" s="48"/>
      <c r="BQ2915" s="117"/>
      <c r="BR2915" s="2"/>
      <c r="BS2915" s="2"/>
      <c r="BT2915" s="2"/>
      <c r="BU2915" s="2"/>
      <c r="BV2915" s="55"/>
    </row>
    <row r="2916" spans="1:74" ht="28.8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18" t="s">
        <v>5</v>
      </c>
      <c r="H2916" s="3">
        <v>2024</v>
      </c>
      <c r="I2916" s="20" t="s">
        <v>316</v>
      </c>
      <c r="J2916" s="184" t="s">
        <v>297</v>
      </c>
      <c r="K2916" s="184" t="s">
        <v>318</v>
      </c>
      <c r="L2916" s="187">
        <f t="shared" si="93"/>
        <v>0</v>
      </c>
      <c r="M2916" s="187">
        <f t="shared" si="94"/>
        <v>0</v>
      </c>
      <c r="N2916" s="186"/>
      <c r="O2916" s="33"/>
      <c r="P2916" s="33"/>
      <c r="Q2916" s="33"/>
      <c r="R2916" s="33"/>
      <c r="S2916" s="42"/>
      <c r="T2916" s="2"/>
      <c r="U2916" s="2"/>
      <c r="V2916" s="2"/>
      <c r="W2916" s="2"/>
      <c r="X2916" s="55"/>
      <c r="Y2916" s="62"/>
      <c r="Z2916" s="62"/>
      <c r="AA2916" s="62"/>
      <c r="AB2916" s="62"/>
      <c r="AC2916" s="68"/>
      <c r="AD2916" s="2"/>
      <c r="AE2916" s="2"/>
      <c r="AF2916" s="2"/>
      <c r="AG2916" s="2"/>
      <c r="AH2916" s="55"/>
      <c r="AI2916" s="72"/>
      <c r="AJ2916" s="72"/>
      <c r="AK2916" s="72"/>
      <c r="AL2916" s="72"/>
      <c r="AM2916" s="80"/>
      <c r="AN2916" s="2"/>
      <c r="AO2916" s="2"/>
      <c r="AP2916" s="2"/>
      <c r="AQ2916" s="2"/>
      <c r="AR2916" s="55"/>
      <c r="AS2916" s="85"/>
      <c r="AT2916" s="85"/>
      <c r="AU2916" s="85"/>
      <c r="AV2916" s="85"/>
      <c r="AW2916" s="100"/>
      <c r="AX2916" s="2"/>
      <c r="AY2916" s="2"/>
      <c r="AZ2916" s="2"/>
      <c r="BA2916" s="2"/>
      <c r="BB2916" s="55"/>
      <c r="BC2916" s="105"/>
      <c r="BD2916" s="105"/>
      <c r="BE2916" s="105"/>
      <c r="BF2916" s="105"/>
      <c r="BG2916" s="109"/>
      <c r="BH2916" s="2"/>
      <c r="BI2916" s="2"/>
      <c r="BJ2916" s="2"/>
      <c r="BK2916" s="2"/>
      <c r="BL2916" s="55"/>
      <c r="BM2916" s="48"/>
      <c r="BN2916" s="48"/>
      <c r="BO2916" s="48"/>
      <c r="BP2916" s="48"/>
      <c r="BQ2916" s="117"/>
      <c r="BR2916" s="2"/>
      <c r="BS2916" s="2"/>
      <c r="BT2916" s="2"/>
      <c r="BU2916" s="2"/>
      <c r="BV2916" s="55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18" t="s">
        <v>5</v>
      </c>
      <c r="H2917" s="3">
        <v>2024</v>
      </c>
      <c r="I2917" s="20" t="s">
        <v>316</v>
      </c>
      <c r="J2917" s="185" t="s">
        <v>348</v>
      </c>
      <c r="K2917" s="185" t="s">
        <v>320</v>
      </c>
      <c r="L2917" s="187">
        <f t="shared" si="93"/>
        <v>0</v>
      </c>
      <c r="M2917" s="187">
        <f t="shared" si="94"/>
        <v>0</v>
      </c>
      <c r="N2917" s="186"/>
      <c r="O2917" s="33"/>
      <c r="P2917" s="33"/>
      <c r="Q2917" s="33"/>
      <c r="R2917" s="33"/>
      <c r="S2917" s="42"/>
      <c r="T2917" s="2"/>
      <c r="U2917" s="2"/>
      <c r="V2917" s="2"/>
      <c r="W2917" s="2"/>
      <c r="X2917" s="55"/>
      <c r="Y2917" s="62"/>
      <c r="Z2917" s="62"/>
      <c r="AA2917" s="62"/>
      <c r="AB2917" s="62"/>
      <c r="AC2917" s="68"/>
      <c r="AD2917" s="2"/>
      <c r="AE2917" s="2"/>
      <c r="AF2917" s="2"/>
      <c r="AG2917" s="2"/>
      <c r="AH2917" s="55"/>
      <c r="AI2917" s="72"/>
      <c r="AJ2917" s="72"/>
      <c r="AK2917" s="72"/>
      <c r="AL2917" s="72"/>
      <c r="AM2917" s="80"/>
      <c r="AN2917" s="2"/>
      <c r="AO2917" s="2"/>
      <c r="AP2917" s="2"/>
      <c r="AQ2917" s="2"/>
      <c r="AR2917" s="55"/>
      <c r="AS2917" s="85"/>
      <c r="AT2917" s="85"/>
      <c r="AU2917" s="85"/>
      <c r="AV2917" s="85"/>
      <c r="AW2917" s="100"/>
      <c r="AX2917" s="2"/>
      <c r="AY2917" s="2"/>
      <c r="AZ2917" s="2"/>
      <c r="BA2917" s="2"/>
      <c r="BB2917" s="55"/>
      <c r="BC2917" s="105"/>
      <c r="BD2917" s="105"/>
      <c r="BE2917" s="105"/>
      <c r="BF2917" s="105"/>
      <c r="BG2917" s="109"/>
      <c r="BH2917" s="2"/>
      <c r="BI2917" s="2"/>
      <c r="BJ2917" s="2"/>
      <c r="BK2917" s="2"/>
      <c r="BL2917" s="55"/>
      <c r="BM2917" s="48"/>
      <c r="BN2917" s="48"/>
      <c r="BO2917" s="48"/>
      <c r="BP2917" s="48"/>
      <c r="BQ2917" s="117"/>
      <c r="BR2917" s="2"/>
      <c r="BS2917" s="2"/>
      <c r="BT2917" s="2"/>
      <c r="BU2917" s="2"/>
      <c r="BV2917" s="55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18" t="s">
        <v>5</v>
      </c>
      <c r="H2918" s="3">
        <v>2024</v>
      </c>
      <c r="I2918" s="20" t="s">
        <v>282</v>
      </c>
      <c r="J2918" s="184" t="s">
        <v>272</v>
      </c>
      <c r="K2918" s="184" t="s">
        <v>321</v>
      </c>
      <c r="L2918" s="187">
        <f t="shared" si="93"/>
        <v>0</v>
      </c>
      <c r="M2918" s="187">
        <f t="shared" si="94"/>
        <v>0</v>
      </c>
      <c r="N2918" s="186"/>
      <c r="O2918" s="33"/>
      <c r="P2918" s="33"/>
      <c r="Q2918" s="33"/>
      <c r="R2918" s="33"/>
      <c r="S2918" s="42"/>
      <c r="T2918" s="2"/>
      <c r="U2918" s="2"/>
      <c r="V2918" s="2"/>
      <c r="W2918" s="2"/>
      <c r="X2918" s="55"/>
      <c r="Y2918" s="62"/>
      <c r="Z2918" s="62"/>
      <c r="AA2918" s="62"/>
      <c r="AB2918" s="62"/>
      <c r="AC2918" s="68"/>
      <c r="AD2918" s="2"/>
      <c r="AE2918" s="2"/>
      <c r="AF2918" s="2"/>
      <c r="AG2918" s="2"/>
      <c r="AH2918" s="55"/>
      <c r="AI2918" s="72"/>
      <c r="AJ2918" s="72"/>
      <c r="AK2918" s="72"/>
      <c r="AL2918" s="72"/>
      <c r="AM2918" s="80"/>
      <c r="AN2918" s="2"/>
      <c r="AO2918" s="2"/>
      <c r="AP2918" s="2"/>
      <c r="AQ2918" s="2"/>
      <c r="AR2918" s="55"/>
      <c r="AS2918" s="85"/>
      <c r="AT2918" s="85"/>
      <c r="AU2918" s="85"/>
      <c r="AV2918" s="85"/>
      <c r="AW2918" s="100"/>
      <c r="AX2918" s="2"/>
      <c r="AY2918" s="2"/>
      <c r="AZ2918" s="2"/>
      <c r="BA2918" s="2"/>
      <c r="BB2918" s="55"/>
      <c r="BC2918" s="105"/>
      <c r="BD2918" s="105"/>
      <c r="BE2918" s="105"/>
      <c r="BF2918" s="105"/>
      <c r="BG2918" s="109"/>
      <c r="BH2918" s="2"/>
      <c r="BI2918" s="2"/>
      <c r="BJ2918" s="2"/>
      <c r="BK2918" s="2"/>
      <c r="BL2918" s="55"/>
      <c r="BM2918" s="48"/>
      <c r="BN2918" s="48"/>
      <c r="BO2918" s="48"/>
      <c r="BP2918" s="48"/>
      <c r="BQ2918" s="117"/>
      <c r="BR2918" s="2"/>
      <c r="BS2918" s="2"/>
      <c r="BT2918" s="2"/>
      <c r="BU2918" s="2"/>
      <c r="BV2918" s="55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18" t="s">
        <v>5</v>
      </c>
      <c r="H2919" s="3">
        <v>2024</v>
      </c>
      <c r="I2919" s="20" t="s">
        <v>282</v>
      </c>
      <c r="J2919" s="184" t="s">
        <v>273</v>
      </c>
      <c r="K2919" s="184" t="s">
        <v>321</v>
      </c>
      <c r="L2919" s="187">
        <f t="shared" si="93"/>
        <v>0.08</v>
      </c>
      <c r="M2919" s="187">
        <f t="shared" si="94"/>
        <v>251.96899999999999</v>
      </c>
      <c r="N2919" s="186" t="s">
        <v>775</v>
      </c>
      <c r="O2919" s="33"/>
      <c r="P2919" s="33"/>
      <c r="Q2919" s="33"/>
      <c r="R2919" s="33"/>
      <c r="S2919" s="42"/>
      <c r="T2919" s="2"/>
      <c r="U2919" s="2"/>
      <c r="V2919" s="2"/>
      <c r="W2919" s="2"/>
      <c r="X2919" s="55"/>
      <c r="Y2919" s="62"/>
      <c r="Z2919" s="62"/>
      <c r="AA2919" s="62"/>
      <c r="AB2919" s="62"/>
      <c r="AC2919" s="68"/>
      <c r="AD2919" s="2"/>
      <c r="AE2919" s="2"/>
      <c r="AF2919" s="2"/>
      <c r="AG2919" s="2"/>
      <c r="AH2919" s="55"/>
      <c r="AI2919" s="72"/>
      <c r="AJ2919" s="72"/>
      <c r="AK2919" s="72"/>
      <c r="AL2919" s="72"/>
      <c r="AM2919" s="80"/>
      <c r="AN2919" s="2"/>
      <c r="AO2919" s="2"/>
      <c r="AP2919" s="2"/>
      <c r="AQ2919" s="2"/>
      <c r="AR2919" s="55"/>
      <c r="AS2919" s="85"/>
      <c r="AT2919" s="85"/>
      <c r="AU2919" s="85"/>
      <c r="AV2919" s="85"/>
      <c r="AW2919" s="100"/>
      <c r="AX2919" s="2" t="s">
        <v>775</v>
      </c>
      <c r="AY2919" s="2"/>
      <c r="AZ2919" s="2"/>
      <c r="BA2919" s="2">
        <v>0.08</v>
      </c>
      <c r="BB2919" s="55">
        <v>251.96899999999999</v>
      </c>
      <c r="BC2919" s="105"/>
      <c r="BD2919" s="105"/>
      <c r="BE2919" s="105"/>
      <c r="BF2919" s="105"/>
      <c r="BG2919" s="109"/>
      <c r="BH2919" s="2"/>
      <c r="BI2919" s="2"/>
      <c r="BJ2919" s="2"/>
      <c r="BK2919" s="2"/>
      <c r="BL2919" s="55"/>
      <c r="BM2919" s="48"/>
      <c r="BN2919" s="48"/>
      <c r="BO2919" s="48"/>
      <c r="BP2919" s="48"/>
      <c r="BQ2919" s="117"/>
      <c r="BR2919" s="2"/>
      <c r="BS2919" s="2"/>
      <c r="BT2919" s="2"/>
      <c r="BU2919" s="2"/>
      <c r="BV2919" s="55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18" t="s">
        <v>5</v>
      </c>
      <c r="H2920" s="3">
        <v>2024</v>
      </c>
      <c r="I2920" s="20" t="s">
        <v>282</v>
      </c>
      <c r="J2920" s="184" t="s">
        <v>274</v>
      </c>
      <c r="K2920" s="184" t="s">
        <v>321</v>
      </c>
      <c r="L2920" s="187">
        <f t="shared" si="93"/>
        <v>2.0000000000000001E-4</v>
      </c>
      <c r="M2920" s="187">
        <f t="shared" si="94"/>
        <v>0.47599999999999998</v>
      </c>
      <c r="N2920" s="186" t="s">
        <v>605</v>
      </c>
      <c r="O2920" s="33"/>
      <c r="P2920" s="33"/>
      <c r="Q2920" s="33"/>
      <c r="R2920" s="33"/>
      <c r="S2920" s="42"/>
      <c r="T2920" s="2"/>
      <c r="U2920" s="2"/>
      <c r="V2920" s="2"/>
      <c r="W2920" s="2"/>
      <c r="X2920" s="55"/>
      <c r="Y2920" s="62"/>
      <c r="Z2920" s="62"/>
      <c r="AA2920" s="62"/>
      <c r="AB2920" s="62"/>
      <c r="AC2920" s="68"/>
      <c r="AD2920" s="2"/>
      <c r="AE2920" s="2"/>
      <c r="AF2920" s="2"/>
      <c r="AG2920" s="2"/>
      <c r="AH2920" s="55"/>
      <c r="AI2920" s="72"/>
      <c r="AJ2920" s="72"/>
      <c r="AK2920" s="72"/>
      <c r="AL2920" s="72"/>
      <c r="AM2920" s="80"/>
      <c r="AN2920" s="2"/>
      <c r="AO2920" s="2"/>
      <c r="AP2920" s="2"/>
      <c r="AQ2920" s="2"/>
      <c r="AR2920" s="55"/>
      <c r="AS2920" s="85"/>
      <c r="AT2920" s="85"/>
      <c r="AU2920" s="85"/>
      <c r="AV2920" s="85"/>
      <c r="AW2920" s="100"/>
      <c r="AX2920" s="2" t="s">
        <v>605</v>
      </c>
      <c r="AY2920" s="2"/>
      <c r="AZ2920" s="2"/>
      <c r="BA2920" s="2">
        <v>2.0000000000000001E-4</v>
      </c>
      <c r="BB2920" s="55">
        <v>0.47599999999999998</v>
      </c>
      <c r="BC2920" s="105"/>
      <c r="BD2920" s="105"/>
      <c r="BE2920" s="105"/>
      <c r="BF2920" s="105"/>
      <c r="BG2920" s="109"/>
      <c r="BH2920" s="2"/>
      <c r="BI2920" s="2"/>
      <c r="BJ2920" s="2"/>
      <c r="BK2920" s="2"/>
      <c r="BL2920" s="55"/>
      <c r="BM2920" s="48"/>
      <c r="BN2920" s="48"/>
      <c r="BO2920" s="48"/>
      <c r="BP2920" s="48"/>
      <c r="BQ2920" s="117"/>
      <c r="BR2920" s="2"/>
      <c r="BS2920" s="2"/>
      <c r="BT2920" s="2"/>
      <c r="BU2920" s="2"/>
      <c r="BV2920" s="55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18" t="s">
        <v>5</v>
      </c>
      <c r="H2921" s="3">
        <v>2024</v>
      </c>
      <c r="I2921" s="20" t="s">
        <v>282</v>
      </c>
      <c r="J2921" s="184" t="s">
        <v>275</v>
      </c>
      <c r="K2921" s="184" t="s">
        <v>321</v>
      </c>
      <c r="L2921" s="187">
        <f t="shared" si="93"/>
        <v>0</v>
      </c>
      <c r="M2921" s="187">
        <f t="shared" si="94"/>
        <v>0</v>
      </c>
      <c r="N2921" s="186"/>
      <c r="O2921" s="33"/>
      <c r="P2921" s="33"/>
      <c r="Q2921" s="33"/>
      <c r="R2921" s="33"/>
      <c r="S2921" s="42"/>
      <c r="T2921" s="2"/>
      <c r="U2921" s="2"/>
      <c r="V2921" s="2"/>
      <c r="W2921" s="2"/>
      <c r="X2921" s="55"/>
      <c r="Y2921" s="62"/>
      <c r="Z2921" s="62"/>
      <c r="AA2921" s="62"/>
      <c r="AB2921" s="62"/>
      <c r="AC2921" s="68"/>
      <c r="AD2921" s="2"/>
      <c r="AE2921" s="2"/>
      <c r="AF2921" s="2"/>
      <c r="AG2921" s="2"/>
      <c r="AH2921" s="55"/>
      <c r="AI2921" s="72"/>
      <c r="AJ2921" s="72"/>
      <c r="AK2921" s="72"/>
      <c r="AL2921" s="72"/>
      <c r="AM2921" s="80"/>
      <c r="AN2921" s="2"/>
      <c r="AO2921" s="2"/>
      <c r="AP2921" s="2"/>
      <c r="AQ2921" s="2"/>
      <c r="AR2921" s="55"/>
      <c r="AS2921" s="85"/>
      <c r="AT2921" s="85"/>
      <c r="AU2921" s="85"/>
      <c r="AV2921" s="85"/>
      <c r="AW2921" s="100"/>
      <c r="AX2921" s="2"/>
      <c r="AY2921" s="2"/>
      <c r="AZ2921" s="2"/>
      <c r="BA2921" s="2"/>
      <c r="BB2921" s="55"/>
      <c r="BC2921" s="105"/>
      <c r="BD2921" s="105"/>
      <c r="BE2921" s="105"/>
      <c r="BF2921" s="105"/>
      <c r="BG2921" s="109"/>
      <c r="BH2921" s="2"/>
      <c r="BI2921" s="2"/>
      <c r="BJ2921" s="2"/>
      <c r="BK2921" s="2"/>
      <c r="BL2921" s="55"/>
      <c r="BM2921" s="48"/>
      <c r="BN2921" s="48"/>
      <c r="BO2921" s="48"/>
      <c r="BP2921" s="48"/>
      <c r="BQ2921" s="117"/>
      <c r="BR2921" s="2"/>
      <c r="BS2921" s="2"/>
      <c r="BT2921" s="2"/>
      <c r="BU2921" s="2"/>
      <c r="BV2921" s="55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18" t="s">
        <v>5</v>
      </c>
      <c r="H2922" s="3">
        <v>2024</v>
      </c>
      <c r="I2922" s="20" t="s">
        <v>282</v>
      </c>
      <c r="J2922" s="184" t="s">
        <v>276</v>
      </c>
      <c r="K2922" s="184" t="s">
        <v>320</v>
      </c>
      <c r="L2922" s="187">
        <f t="shared" si="93"/>
        <v>0</v>
      </c>
      <c r="M2922" s="187">
        <f t="shared" si="94"/>
        <v>0</v>
      </c>
      <c r="N2922" s="186"/>
      <c r="O2922" s="33"/>
      <c r="P2922" s="33"/>
      <c r="Q2922" s="33"/>
      <c r="R2922" s="33"/>
      <c r="S2922" s="42"/>
      <c r="T2922" s="2"/>
      <c r="U2922" s="2"/>
      <c r="V2922" s="2"/>
      <c r="W2922" s="2"/>
      <c r="X2922" s="55"/>
      <c r="Y2922" s="62"/>
      <c r="Z2922" s="62"/>
      <c r="AA2922" s="62"/>
      <c r="AB2922" s="62"/>
      <c r="AC2922" s="68"/>
      <c r="AD2922" s="2"/>
      <c r="AE2922" s="2"/>
      <c r="AF2922" s="2"/>
      <c r="AG2922" s="2"/>
      <c r="AH2922" s="55"/>
      <c r="AI2922" s="72"/>
      <c r="AJ2922" s="72"/>
      <c r="AK2922" s="72"/>
      <c r="AL2922" s="72"/>
      <c r="AM2922" s="80"/>
      <c r="AN2922" s="2"/>
      <c r="AO2922" s="2"/>
      <c r="AP2922" s="2"/>
      <c r="AQ2922" s="2"/>
      <c r="AR2922" s="55"/>
      <c r="AS2922" s="85"/>
      <c r="AT2922" s="85"/>
      <c r="AU2922" s="85"/>
      <c r="AV2922" s="85"/>
      <c r="AW2922" s="100"/>
      <c r="AX2922" s="2"/>
      <c r="AY2922" s="2"/>
      <c r="AZ2922" s="2"/>
      <c r="BA2922" s="2"/>
      <c r="BB2922" s="55"/>
      <c r="BC2922" s="105"/>
      <c r="BD2922" s="105"/>
      <c r="BE2922" s="105"/>
      <c r="BF2922" s="105"/>
      <c r="BG2922" s="109"/>
      <c r="BH2922" s="2"/>
      <c r="BI2922" s="2"/>
      <c r="BJ2922" s="2"/>
      <c r="BK2922" s="2"/>
      <c r="BL2922" s="55"/>
      <c r="BM2922" s="48"/>
      <c r="BN2922" s="48"/>
      <c r="BO2922" s="48"/>
      <c r="BP2922" s="48"/>
      <c r="BQ2922" s="117"/>
      <c r="BR2922" s="2"/>
      <c r="BS2922" s="2"/>
      <c r="BT2922" s="2"/>
      <c r="BU2922" s="2"/>
      <c r="BV2922" s="55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18" t="s">
        <v>5</v>
      </c>
      <c r="H2923" s="3">
        <v>2024</v>
      </c>
      <c r="I2923" s="20" t="s">
        <v>282</v>
      </c>
      <c r="J2923" s="184" t="s">
        <v>277</v>
      </c>
      <c r="K2923" s="184" t="s">
        <v>320</v>
      </c>
      <c r="L2923" s="187">
        <f t="shared" si="93"/>
        <v>29</v>
      </c>
      <c r="M2923" s="187">
        <f t="shared" si="94"/>
        <v>68.474999999999994</v>
      </c>
      <c r="N2923" s="186" t="s">
        <v>775</v>
      </c>
      <c r="O2923" s="33"/>
      <c r="P2923" s="33"/>
      <c r="Q2923" s="33"/>
      <c r="R2923" s="33"/>
      <c r="S2923" s="42"/>
      <c r="T2923" s="2"/>
      <c r="U2923" s="2"/>
      <c r="V2923" s="2"/>
      <c r="W2923" s="2"/>
      <c r="X2923" s="55"/>
      <c r="Y2923" s="62"/>
      <c r="Z2923" s="62"/>
      <c r="AA2923" s="62"/>
      <c r="AB2923" s="62"/>
      <c r="AC2923" s="68"/>
      <c r="AD2923" s="2"/>
      <c r="AE2923" s="2"/>
      <c r="AF2923" s="2"/>
      <c r="AG2923" s="2"/>
      <c r="AH2923" s="55"/>
      <c r="AI2923" s="72"/>
      <c r="AJ2923" s="72"/>
      <c r="AK2923" s="72"/>
      <c r="AL2923" s="72"/>
      <c r="AM2923" s="80"/>
      <c r="AN2923" s="2"/>
      <c r="AO2923" s="2"/>
      <c r="AP2923" s="2"/>
      <c r="AQ2923" s="2"/>
      <c r="AR2923" s="55"/>
      <c r="AS2923" s="85" t="s">
        <v>363</v>
      </c>
      <c r="AT2923" s="85"/>
      <c r="AU2923" s="85"/>
      <c r="AV2923" s="85">
        <v>3</v>
      </c>
      <c r="AW2923" s="100">
        <v>10.759</v>
      </c>
      <c r="AX2923" s="2" t="s">
        <v>797</v>
      </c>
      <c r="AY2923" s="2"/>
      <c r="AZ2923" s="2"/>
      <c r="BA2923" s="2">
        <v>26</v>
      </c>
      <c r="BB2923" s="55">
        <v>57.716000000000001</v>
      </c>
      <c r="BC2923" s="105"/>
      <c r="BD2923" s="105"/>
      <c r="BE2923" s="105"/>
      <c r="BF2923" s="105"/>
      <c r="BG2923" s="109"/>
      <c r="BH2923" s="2"/>
      <c r="BI2923" s="2"/>
      <c r="BJ2923" s="2"/>
      <c r="BK2923" s="2"/>
      <c r="BL2923" s="55"/>
      <c r="BM2923" s="48"/>
      <c r="BN2923" s="48"/>
      <c r="BO2923" s="48"/>
      <c r="BP2923" s="48"/>
      <c r="BQ2923" s="117"/>
      <c r="BR2923" s="2"/>
      <c r="BS2923" s="2"/>
      <c r="BT2923" s="2"/>
      <c r="BU2923" s="2"/>
      <c r="BV2923" s="55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18" t="s">
        <v>5</v>
      </c>
      <c r="H2924" s="3">
        <v>2024</v>
      </c>
      <c r="I2924" s="20" t="s">
        <v>283</v>
      </c>
      <c r="J2924" s="184" t="s">
        <v>298</v>
      </c>
      <c r="K2924" s="184" t="s">
        <v>321</v>
      </c>
      <c r="L2924" s="187">
        <f t="shared" si="93"/>
        <v>2.5000000000000001E-2</v>
      </c>
      <c r="M2924" s="187">
        <f t="shared" si="94"/>
        <v>6.593</v>
      </c>
      <c r="N2924" s="186" t="s">
        <v>775</v>
      </c>
      <c r="O2924" s="33"/>
      <c r="P2924" s="33"/>
      <c r="Q2924" s="33"/>
      <c r="R2924" s="33"/>
      <c r="S2924" s="42"/>
      <c r="T2924" s="2"/>
      <c r="U2924" s="2"/>
      <c r="V2924" s="2"/>
      <c r="W2924" s="2"/>
      <c r="X2924" s="55"/>
      <c r="Y2924" s="62"/>
      <c r="Z2924" s="62"/>
      <c r="AA2924" s="62"/>
      <c r="AB2924" s="62"/>
      <c r="AC2924" s="68"/>
      <c r="AD2924" s="2"/>
      <c r="AE2924" s="2"/>
      <c r="AF2924" s="2"/>
      <c r="AG2924" s="2"/>
      <c r="AH2924" s="55"/>
      <c r="AI2924" s="72"/>
      <c r="AJ2924" s="72"/>
      <c r="AK2924" s="72"/>
      <c r="AL2924" s="72"/>
      <c r="AM2924" s="80"/>
      <c r="AN2924" s="2"/>
      <c r="AO2924" s="2"/>
      <c r="AP2924" s="2"/>
      <c r="AQ2924" s="2"/>
      <c r="AR2924" s="55"/>
      <c r="AS2924" s="85"/>
      <c r="AT2924" s="85"/>
      <c r="AU2924" s="85"/>
      <c r="AV2924" s="85"/>
      <c r="AW2924" s="100"/>
      <c r="AX2924" s="2" t="s">
        <v>804</v>
      </c>
      <c r="AY2924" s="2"/>
      <c r="AZ2924" s="2"/>
      <c r="BA2924" s="2">
        <v>2.5000000000000001E-2</v>
      </c>
      <c r="BB2924" s="55">
        <v>6.593</v>
      </c>
      <c r="BC2924" s="105"/>
      <c r="BD2924" s="105"/>
      <c r="BE2924" s="105"/>
      <c r="BF2924" s="105"/>
      <c r="BG2924" s="109"/>
      <c r="BH2924" s="2"/>
      <c r="BI2924" s="2"/>
      <c r="BJ2924" s="2"/>
      <c r="BK2924" s="2"/>
      <c r="BL2924" s="55"/>
      <c r="BM2924" s="48"/>
      <c r="BN2924" s="48"/>
      <c r="BO2924" s="48"/>
      <c r="BP2924" s="48"/>
      <c r="BQ2924" s="117"/>
      <c r="BR2924" s="2"/>
      <c r="BS2924" s="2"/>
      <c r="BT2924" s="2"/>
      <c r="BU2924" s="2"/>
      <c r="BV2924" s="55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18" t="s">
        <v>5</v>
      </c>
      <c r="H2925" s="3">
        <v>2024</v>
      </c>
      <c r="I2925" s="20" t="s">
        <v>283</v>
      </c>
      <c r="J2925" s="184" t="s">
        <v>278</v>
      </c>
      <c r="K2925" s="184" t="s">
        <v>320</v>
      </c>
      <c r="L2925" s="187">
        <f t="shared" si="93"/>
        <v>7</v>
      </c>
      <c r="M2925" s="187">
        <f t="shared" si="94"/>
        <v>8.4580000000000002</v>
      </c>
      <c r="N2925" s="186" t="s">
        <v>775</v>
      </c>
      <c r="O2925" s="33"/>
      <c r="P2925" s="33"/>
      <c r="Q2925" s="33"/>
      <c r="R2925" s="33"/>
      <c r="S2925" s="42"/>
      <c r="T2925" s="2"/>
      <c r="U2925" s="2"/>
      <c r="V2925" s="2"/>
      <c r="W2925" s="2"/>
      <c r="X2925" s="55"/>
      <c r="Y2925" s="62"/>
      <c r="Z2925" s="62"/>
      <c r="AA2925" s="62"/>
      <c r="AB2925" s="62"/>
      <c r="AC2925" s="68"/>
      <c r="AD2925" s="2"/>
      <c r="AE2925" s="2"/>
      <c r="AF2925" s="2"/>
      <c r="AG2925" s="2"/>
      <c r="AH2925" s="55"/>
      <c r="AI2925" s="72"/>
      <c r="AJ2925" s="72"/>
      <c r="AK2925" s="72"/>
      <c r="AL2925" s="72"/>
      <c r="AM2925" s="80"/>
      <c r="AN2925" s="2"/>
      <c r="AO2925" s="2"/>
      <c r="AP2925" s="2"/>
      <c r="AQ2925" s="2"/>
      <c r="AR2925" s="55"/>
      <c r="AS2925" s="85"/>
      <c r="AT2925" s="85"/>
      <c r="AU2925" s="85"/>
      <c r="AV2925" s="85"/>
      <c r="AW2925" s="100"/>
      <c r="AX2925" s="2" t="s">
        <v>810</v>
      </c>
      <c r="AY2925" s="2"/>
      <c r="AZ2925" s="2"/>
      <c r="BA2925" s="2">
        <v>7</v>
      </c>
      <c r="BB2925" s="55">
        <v>8.4580000000000002</v>
      </c>
      <c r="BC2925" s="105"/>
      <c r="BD2925" s="105"/>
      <c r="BE2925" s="105"/>
      <c r="BF2925" s="105"/>
      <c r="BG2925" s="109"/>
      <c r="BH2925" s="2"/>
      <c r="BI2925" s="2"/>
      <c r="BJ2925" s="2"/>
      <c r="BK2925" s="2"/>
      <c r="BL2925" s="55"/>
      <c r="BM2925" s="48"/>
      <c r="BN2925" s="48"/>
      <c r="BO2925" s="48"/>
      <c r="BP2925" s="48"/>
      <c r="BQ2925" s="117"/>
      <c r="BR2925" s="2"/>
      <c r="BS2925" s="2"/>
      <c r="BT2925" s="2"/>
      <c r="BU2925" s="2"/>
      <c r="BV2925" s="55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18" t="s">
        <v>5</v>
      </c>
      <c r="H2926" s="3">
        <v>2024</v>
      </c>
      <c r="I2926" s="20" t="s">
        <v>283</v>
      </c>
      <c r="J2926" s="184" t="s">
        <v>279</v>
      </c>
      <c r="K2926" s="184" t="s">
        <v>320</v>
      </c>
      <c r="L2926" s="187">
        <f t="shared" si="93"/>
        <v>0</v>
      </c>
      <c r="M2926" s="187">
        <f t="shared" si="94"/>
        <v>0</v>
      </c>
      <c r="N2926" s="186"/>
      <c r="O2926" s="33"/>
      <c r="P2926" s="33"/>
      <c r="Q2926" s="33"/>
      <c r="R2926" s="33"/>
      <c r="S2926" s="42"/>
      <c r="T2926" s="2"/>
      <c r="U2926" s="2"/>
      <c r="V2926" s="2"/>
      <c r="W2926" s="2"/>
      <c r="X2926" s="55"/>
      <c r="Y2926" s="62"/>
      <c r="Z2926" s="62"/>
      <c r="AA2926" s="62"/>
      <c r="AB2926" s="62"/>
      <c r="AC2926" s="68"/>
      <c r="AD2926" s="2"/>
      <c r="AE2926" s="2"/>
      <c r="AF2926" s="2"/>
      <c r="AG2926" s="2"/>
      <c r="AH2926" s="55"/>
      <c r="AI2926" s="72"/>
      <c r="AJ2926" s="72"/>
      <c r="AK2926" s="72"/>
      <c r="AL2926" s="72"/>
      <c r="AM2926" s="80"/>
      <c r="AN2926" s="2"/>
      <c r="AO2926" s="2"/>
      <c r="AP2926" s="2"/>
      <c r="AQ2926" s="2"/>
      <c r="AR2926" s="55"/>
      <c r="AS2926" s="85"/>
      <c r="AT2926" s="85"/>
      <c r="AU2926" s="85"/>
      <c r="AV2926" s="85"/>
      <c r="AW2926" s="100"/>
      <c r="AX2926" s="2"/>
      <c r="AY2926" s="2"/>
      <c r="AZ2926" s="2"/>
      <c r="BA2926" s="2"/>
      <c r="BB2926" s="55"/>
      <c r="BC2926" s="105"/>
      <c r="BD2926" s="105"/>
      <c r="BE2926" s="105"/>
      <c r="BF2926" s="105"/>
      <c r="BG2926" s="109"/>
      <c r="BH2926" s="2"/>
      <c r="BI2926" s="2"/>
      <c r="BJ2926" s="2"/>
      <c r="BK2926" s="2"/>
      <c r="BL2926" s="55"/>
      <c r="BM2926" s="48"/>
      <c r="BN2926" s="48"/>
      <c r="BO2926" s="48"/>
      <c r="BP2926" s="48"/>
      <c r="BQ2926" s="117"/>
      <c r="BR2926" s="2"/>
      <c r="BS2926" s="2"/>
      <c r="BT2926" s="2"/>
      <c r="BU2926" s="2"/>
      <c r="BV2926" s="55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18" t="s">
        <v>5</v>
      </c>
      <c r="H2927" s="3">
        <v>2024</v>
      </c>
      <c r="I2927" s="20" t="s">
        <v>286</v>
      </c>
      <c r="J2927" s="184" t="s">
        <v>280</v>
      </c>
      <c r="K2927" s="184" t="s">
        <v>319</v>
      </c>
      <c r="L2927" s="187">
        <f t="shared" si="93"/>
        <v>0</v>
      </c>
      <c r="M2927" s="187">
        <f t="shared" si="94"/>
        <v>0</v>
      </c>
      <c r="N2927" s="186"/>
      <c r="O2927" s="33"/>
      <c r="P2927" s="33"/>
      <c r="Q2927" s="33"/>
      <c r="R2927" s="33"/>
      <c r="S2927" s="42"/>
      <c r="T2927" s="2"/>
      <c r="U2927" s="2"/>
      <c r="V2927" s="2"/>
      <c r="W2927" s="2"/>
      <c r="X2927" s="55"/>
      <c r="Y2927" s="62"/>
      <c r="Z2927" s="62"/>
      <c r="AA2927" s="62"/>
      <c r="AB2927" s="62"/>
      <c r="AC2927" s="68"/>
      <c r="AD2927" s="2"/>
      <c r="AE2927" s="2"/>
      <c r="AF2927" s="2"/>
      <c r="AG2927" s="2"/>
      <c r="AH2927" s="55"/>
      <c r="AI2927" s="72"/>
      <c r="AJ2927" s="72"/>
      <c r="AK2927" s="72"/>
      <c r="AL2927" s="72"/>
      <c r="AM2927" s="80"/>
      <c r="AN2927" s="2"/>
      <c r="AO2927" s="2"/>
      <c r="AP2927" s="2"/>
      <c r="AQ2927" s="2"/>
      <c r="AR2927" s="55"/>
      <c r="AS2927" s="85"/>
      <c r="AT2927" s="85"/>
      <c r="AU2927" s="85"/>
      <c r="AV2927" s="85"/>
      <c r="AW2927" s="100"/>
      <c r="AX2927" s="2"/>
      <c r="AY2927" s="2"/>
      <c r="AZ2927" s="2"/>
      <c r="BA2927" s="2"/>
      <c r="BB2927" s="55"/>
      <c r="BC2927" s="105"/>
      <c r="BD2927" s="105"/>
      <c r="BE2927" s="105"/>
      <c r="BF2927" s="105"/>
      <c r="BG2927" s="109"/>
      <c r="BH2927" s="2"/>
      <c r="BI2927" s="2"/>
      <c r="BJ2927" s="2"/>
      <c r="BK2927" s="2"/>
      <c r="BL2927" s="55"/>
      <c r="BM2927" s="48"/>
      <c r="BN2927" s="48"/>
      <c r="BO2927" s="48"/>
      <c r="BP2927" s="48"/>
      <c r="BQ2927" s="117"/>
      <c r="BR2927" s="2"/>
      <c r="BS2927" s="2"/>
      <c r="BT2927" s="2"/>
      <c r="BU2927" s="2"/>
      <c r="BV2927" s="55"/>
    </row>
    <row r="2928" spans="1:74" hidden="1" x14ac:dyDescent="0.3">
      <c r="A2928" s="2" t="s">
        <v>101</v>
      </c>
      <c r="B2928" s="2" t="s">
        <v>2</v>
      </c>
      <c r="C2928" s="2" t="s">
        <v>3</v>
      </c>
      <c r="D2928" s="2" t="s">
        <v>82</v>
      </c>
      <c r="E2928" s="3">
        <v>8</v>
      </c>
      <c r="F2928" s="3"/>
      <c r="G2928" s="18" t="s">
        <v>5</v>
      </c>
      <c r="H2928" s="3">
        <v>2024</v>
      </c>
      <c r="I2928" s="20" t="s">
        <v>286</v>
      </c>
      <c r="J2928" s="184" t="s">
        <v>281</v>
      </c>
      <c r="K2928" s="184" t="s">
        <v>319</v>
      </c>
      <c r="L2928" s="187">
        <f t="shared" si="93"/>
        <v>0</v>
      </c>
      <c r="M2928" s="187">
        <f t="shared" si="94"/>
        <v>50.68</v>
      </c>
      <c r="N2928" s="186" t="s">
        <v>1429</v>
      </c>
      <c r="O2928" s="33"/>
      <c r="P2928" s="33"/>
      <c r="Q2928" s="33"/>
      <c r="R2928" s="33"/>
      <c r="S2928" s="42"/>
      <c r="T2928" s="2"/>
      <c r="U2928" s="2"/>
      <c r="V2928" s="2"/>
      <c r="W2928" s="2"/>
      <c r="X2928" s="55"/>
      <c r="Y2928" s="62"/>
      <c r="Z2928" s="62"/>
      <c r="AA2928" s="62"/>
      <c r="AB2928" s="62"/>
      <c r="AC2928" s="68"/>
      <c r="AD2928" s="2"/>
      <c r="AE2928" s="2"/>
      <c r="AF2928" s="2"/>
      <c r="AG2928" s="2"/>
      <c r="AH2928" s="55"/>
      <c r="AI2928" s="72"/>
      <c r="AJ2928" s="72"/>
      <c r="AK2928" s="72"/>
      <c r="AL2928" s="72"/>
      <c r="AM2928" s="80"/>
      <c r="AN2928" s="2"/>
      <c r="AO2928" s="2"/>
      <c r="AP2928" s="2"/>
      <c r="AQ2928" s="2"/>
      <c r="AR2928" s="55"/>
      <c r="AS2928" s="85"/>
      <c r="AT2928" s="85"/>
      <c r="AU2928" s="85"/>
      <c r="AV2928" s="85"/>
      <c r="AW2928" s="100"/>
      <c r="AX2928" s="2"/>
      <c r="AY2928" s="2"/>
      <c r="AZ2928" s="2"/>
      <c r="BA2928" s="2"/>
      <c r="BB2928" s="55"/>
      <c r="BC2928" s="105"/>
      <c r="BD2928" s="105"/>
      <c r="BE2928" s="105"/>
      <c r="BF2928" s="105"/>
      <c r="BG2928" s="109"/>
      <c r="BH2928" s="2" t="s">
        <v>1033</v>
      </c>
      <c r="BI2928" s="2"/>
      <c r="BJ2928" s="2"/>
      <c r="BK2928" s="2"/>
      <c r="BL2928" s="55">
        <v>50.002000000000002</v>
      </c>
      <c r="BM2928" s="48" t="s">
        <v>1151</v>
      </c>
      <c r="BN2928" s="48"/>
      <c r="BO2928" s="48"/>
      <c r="BP2928" s="48"/>
      <c r="BQ2928" s="117">
        <v>0.67800000000000005</v>
      </c>
      <c r="BR2928" s="2"/>
      <c r="BS2928" s="2"/>
      <c r="BT2928" s="2"/>
      <c r="BU2928" s="2"/>
      <c r="BV2928" s="55"/>
    </row>
    <row r="2929" spans="1:74" s="13" customFormat="1" hidden="1" x14ac:dyDescent="0.3">
      <c r="A2929" s="12" t="s">
        <v>101</v>
      </c>
      <c r="B2929" s="12" t="s">
        <v>2</v>
      </c>
      <c r="C2929" s="12" t="s">
        <v>3</v>
      </c>
      <c r="D2929" s="12" t="s">
        <v>82</v>
      </c>
      <c r="E2929" s="7">
        <v>8</v>
      </c>
      <c r="F2929" s="7"/>
      <c r="G2929" s="19" t="s">
        <v>5</v>
      </c>
      <c r="H2929" s="7">
        <v>2024</v>
      </c>
      <c r="I2929" s="21"/>
      <c r="J2929" s="12" t="s">
        <v>314</v>
      </c>
      <c r="K2929" s="12"/>
      <c r="L2929" s="147"/>
      <c r="M2929" s="147">
        <f>SUM(M2891:M2928)</f>
        <v>601.35399999999993</v>
      </c>
      <c r="N2929" s="183"/>
      <c r="O2929" s="12"/>
      <c r="P2929" s="12"/>
      <c r="Q2929" s="12"/>
      <c r="R2929" s="12"/>
      <c r="S2929" s="47">
        <f>SUM(S2891:S2928)</f>
        <v>0</v>
      </c>
      <c r="T2929" s="12"/>
      <c r="U2929" s="12"/>
      <c r="V2929" s="12"/>
      <c r="W2929" s="12"/>
      <c r="X2929" s="47">
        <f>SUM(X2891:X2928)</f>
        <v>0</v>
      </c>
      <c r="Y2929" s="12"/>
      <c r="Z2929" s="12"/>
      <c r="AA2929" s="12"/>
      <c r="AB2929" s="12"/>
      <c r="AC2929" s="47">
        <f>SUM(AC2891:AC2928)</f>
        <v>111.503</v>
      </c>
      <c r="AD2929" s="12"/>
      <c r="AE2929" s="12"/>
      <c r="AF2929" s="12"/>
      <c r="AG2929" s="12"/>
      <c r="AH2929" s="47">
        <f>SUM(AH2891:AH2928)</f>
        <v>0</v>
      </c>
      <c r="AI2929" s="12"/>
      <c r="AJ2929" s="12"/>
      <c r="AK2929" s="12"/>
      <c r="AL2929" s="12"/>
      <c r="AM2929" s="47">
        <f>SUM(AM2891:AM2928)</f>
        <v>0</v>
      </c>
      <c r="AN2929" s="12"/>
      <c r="AO2929" s="12"/>
      <c r="AP2929" s="12"/>
      <c r="AQ2929" s="12"/>
      <c r="AR2929" s="47">
        <f>SUM(AR2891:AR2928)</f>
        <v>0</v>
      </c>
      <c r="AS2929" s="12"/>
      <c r="AT2929" s="12"/>
      <c r="AU2929" s="12"/>
      <c r="AV2929" s="12"/>
      <c r="AW2929" s="47">
        <f>SUM(AW2891:AW2928)</f>
        <v>10.759</v>
      </c>
      <c r="AX2929" s="12"/>
      <c r="AY2929" s="12"/>
      <c r="AZ2929" s="12"/>
      <c r="BA2929" s="12"/>
      <c r="BB2929" s="47">
        <f>SUM(BB2891:BB2928)</f>
        <v>325.21200000000005</v>
      </c>
      <c r="BC2929" s="12"/>
      <c r="BD2929" s="12"/>
      <c r="BE2929" s="12"/>
      <c r="BF2929" s="12"/>
      <c r="BG2929" s="47">
        <f>SUM(BG2891:BG2928)</f>
        <v>0</v>
      </c>
      <c r="BH2929" s="12"/>
      <c r="BI2929" s="12"/>
      <c r="BJ2929" s="12"/>
      <c r="BK2929" s="12"/>
      <c r="BL2929" s="47">
        <f>SUM(BL2891:BL2928)</f>
        <v>153.202</v>
      </c>
      <c r="BM2929" s="12"/>
      <c r="BN2929" s="12"/>
      <c r="BO2929" s="12"/>
      <c r="BP2929" s="12"/>
      <c r="BQ2929" s="47">
        <f>SUM(BQ2891:BQ2928)</f>
        <v>0.67800000000000005</v>
      </c>
      <c r="BR2929" s="12"/>
      <c r="BS2929" s="12"/>
      <c r="BT2929" s="12"/>
      <c r="BU2929" s="12"/>
      <c r="BV2929" s="47">
        <f>SUM(BV2891:BV2928)</f>
        <v>0</v>
      </c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18" t="s">
        <v>5</v>
      </c>
      <c r="H2930" s="3">
        <v>2024</v>
      </c>
      <c r="I2930" s="20" t="s">
        <v>287</v>
      </c>
      <c r="J2930" s="184" t="s">
        <v>509</v>
      </c>
      <c r="K2930" s="184" t="s">
        <v>318</v>
      </c>
      <c r="L2930" s="187">
        <f t="shared" si="93"/>
        <v>0</v>
      </c>
      <c r="M2930" s="187">
        <f t="shared" si="94"/>
        <v>0</v>
      </c>
      <c r="N2930" s="186"/>
      <c r="O2930" s="33"/>
      <c r="P2930" s="33"/>
      <c r="Q2930" s="33"/>
      <c r="R2930" s="33"/>
      <c r="S2930" s="42"/>
      <c r="T2930" s="2"/>
      <c r="U2930" s="2"/>
      <c r="V2930" s="2"/>
      <c r="W2930" s="2"/>
      <c r="X2930" s="55"/>
      <c r="Y2930" s="62"/>
      <c r="Z2930" s="62"/>
      <c r="AA2930" s="62"/>
      <c r="AB2930" s="62"/>
      <c r="AC2930" s="68"/>
      <c r="AD2930" s="2"/>
      <c r="AE2930" s="2"/>
      <c r="AF2930" s="2"/>
      <c r="AG2930" s="2"/>
      <c r="AH2930" s="55"/>
      <c r="AI2930" s="72"/>
      <c r="AJ2930" s="72"/>
      <c r="AK2930" s="72"/>
      <c r="AL2930" s="72"/>
      <c r="AM2930" s="80"/>
      <c r="AN2930" s="2"/>
      <c r="AO2930" s="2"/>
      <c r="AP2930" s="2"/>
      <c r="AQ2930" s="2"/>
      <c r="AR2930" s="55"/>
      <c r="AS2930" s="85"/>
      <c r="AT2930" s="85"/>
      <c r="AU2930" s="85"/>
      <c r="AV2930" s="85"/>
      <c r="AW2930" s="100"/>
      <c r="AX2930" s="2"/>
      <c r="AY2930" s="2"/>
      <c r="AZ2930" s="2"/>
      <c r="BA2930" s="2"/>
      <c r="BB2930" s="55"/>
      <c r="BC2930" s="105"/>
      <c r="BD2930" s="105"/>
      <c r="BE2930" s="105"/>
      <c r="BF2930" s="105"/>
      <c r="BG2930" s="109"/>
      <c r="BH2930" s="2"/>
      <c r="BI2930" s="2"/>
      <c r="BJ2930" s="2"/>
      <c r="BK2930" s="2"/>
      <c r="BL2930" s="55"/>
      <c r="BM2930" s="48"/>
      <c r="BN2930" s="48"/>
      <c r="BO2930" s="48"/>
      <c r="BP2930" s="48"/>
      <c r="BQ2930" s="117"/>
      <c r="BR2930" s="2"/>
      <c r="BS2930" s="2"/>
      <c r="BT2930" s="2"/>
      <c r="BU2930" s="2"/>
      <c r="BV2930" s="55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18" t="s">
        <v>5</v>
      </c>
      <c r="H2931" s="3">
        <v>2024</v>
      </c>
      <c r="I2931" s="20" t="s">
        <v>287</v>
      </c>
      <c r="J2931" s="184" t="s">
        <v>291</v>
      </c>
      <c r="K2931" s="184" t="s">
        <v>319</v>
      </c>
      <c r="L2931" s="187">
        <f t="shared" si="93"/>
        <v>0</v>
      </c>
      <c r="M2931" s="187">
        <f t="shared" si="94"/>
        <v>0</v>
      </c>
      <c r="N2931" s="186"/>
      <c r="O2931" s="33"/>
      <c r="P2931" s="33"/>
      <c r="Q2931" s="33"/>
      <c r="R2931" s="33"/>
      <c r="S2931" s="42"/>
      <c r="T2931" s="2"/>
      <c r="U2931" s="2"/>
      <c r="V2931" s="2"/>
      <c r="W2931" s="2"/>
      <c r="X2931" s="55"/>
      <c r="Y2931" s="62"/>
      <c r="Z2931" s="62"/>
      <c r="AA2931" s="62"/>
      <c r="AB2931" s="62"/>
      <c r="AC2931" s="68"/>
      <c r="AD2931" s="2"/>
      <c r="AE2931" s="2"/>
      <c r="AF2931" s="2"/>
      <c r="AG2931" s="2"/>
      <c r="AH2931" s="55"/>
      <c r="AI2931" s="72"/>
      <c r="AJ2931" s="72"/>
      <c r="AK2931" s="72"/>
      <c r="AL2931" s="72"/>
      <c r="AM2931" s="80"/>
      <c r="AN2931" s="2"/>
      <c r="AO2931" s="2"/>
      <c r="AP2931" s="2"/>
      <c r="AQ2931" s="2"/>
      <c r="AR2931" s="55"/>
      <c r="AS2931" s="85"/>
      <c r="AT2931" s="85"/>
      <c r="AU2931" s="85"/>
      <c r="AV2931" s="85"/>
      <c r="AW2931" s="100"/>
      <c r="AX2931" s="2"/>
      <c r="AY2931" s="2"/>
      <c r="AZ2931" s="2"/>
      <c r="BA2931" s="2"/>
      <c r="BB2931" s="55"/>
      <c r="BC2931" s="105"/>
      <c r="BD2931" s="105"/>
      <c r="BE2931" s="105"/>
      <c r="BF2931" s="105"/>
      <c r="BG2931" s="109"/>
      <c r="BH2931" s="2"/>
      <c r="BI2931" s="2"/>
      <c r="BJ2931" s="2"/>
      <c r="BK2931" s="2"/>
      <c r="BL2931" s="55"/>
      <c r="BM2931" s="48"/>
      <c r="BN2931" s="48"/>
      <c r="BO2931" s="48"/>
      <c r="BP2931" s="48"/>
      <c r="BQ2931" s="117"/>
      <c r="BR2931" s="2"/>
      <c r="BS2931" s="2"/>
      <c r="BT2931" s="2"/>
      <c r="BU2931" s="2"/>
      <c r="BV2931" s="55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18" t="s">
        <v>5</v>
      </c>
      <c r="H2932" s="3">
        <v>2024</v>
      </c>
      <c r="I2932" s="20" t="s">
        <v>286</v>
      </c>
      <c r="J2932" s="184" t="s">
        <v>336</v>
      </c>
      <c r="K2932" s="184" t="s">
        <v>319</v>
      </c>
      <c r="L2932" s="187">
        <f t="shared" si="93"/>
        <v>0</v>
      </c>
      <c r="M2932" s="187">
        <f t="shared" si="94"/>
        <v>0</v>
      </c>
      <c r="N2932" s="186"/>
      <c r="O2932" s="33"/>
      <c r="P2932" s="33"/>
      <c r="Q2932" s="33"/>
      <c r="R2932" s="33"/>
      <c r="S2932" s="42"/>
      <c r="T2932" s="2"/>
      <c r="U2932" s="2"/>
      <c r="V2932" s="2"/>
      <c r="W2932" s="2"/>
      <c r="X2932" s="55"/>
      <c r="Y2932" s="62"/>
      <c r="Z2932" s="62"/>
      <c r="AA2932" s="62"/>
      <c r="AB2932" s="62"/>
      <c r="AC2932" s="68"/>
      <c r="AD2932" s="2"/>
      <c r="AE2932" s="2"/>
      <c r="AF2932" s="2"/>
      <c r="AG2932" s="2"/>
      <c r="AH2932" s="55"/>
      <c r="AI2932" s="72"/>
      <c r="AJ2932" s="72"/>
      <c r="AK2932" s="72"/>
      <c r="AL2932" s="72"/>
      <c r="AM2932" s="80"/>
      <c r="AN2932" s="2"/>
      <c r="AO2932" s="2"/>
      <c r="AP2932" s="2"/>
      <c r="AQ2932" s="2"/>
      <c r="AR2932" s="55"/>
      <c r="AS2932" s="85"/>
      <c r="AT2932" s="85"/>
      <c r="AU2932" s="85"/>
      <c r="AV2932" s="85"/>
      <c r="AW2932" s="100"/>
      <c r="AX2932" s="2"/>
      <c r="AY2932" s="2"/>
      <c r="AZ2932" s="2"/>
      <c r="BA2932" s="2"/>
      <c r="BB2932" s="55"/>
      <c r="BC2932" s="105"/>
      <c r="BD2932" s="105"/>
      <c r="BE2932" s="105"/>
      <c r="BF2932" s="105"/>
      <c r="BG2932" s="109"/>
      <c r="BH2932" s="2"/>
      <c r="BI2932" s="2"/>
      <c r="BJ2932" s="2"/>
      <c r="BK2932" s="2"/>
      <c r="BL2932" s="55"/>
      <c r="BM2932" s="48"/>
      <c r="BN2932" s="48"/>
      <c r="BO2932" s="48"/>
      <c r="BP2932" s="48"/>
      <c r="BQ2932" s="117"/>
      <c r="BR2932" s="2"/>
      <c r="BS2932" s="2"/>
      <c r="BT2932" s="2"/>
      <c r="BU2932" s="2"/>
      <c r="BV2932" s="55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18" t="s">
        <v>5</v>
      </c>
      <c r="H2933" s="3">
        <v>2024</v>
      </c>
      <c r="I2933" s="20" t="s">
        <v>286</v>
      </c>
      <c r="J2933" s="185" t="s">
        <v>337</v>
      </c>
      <c r="K2933" s="185" t="s">
        <v>318</v>
      </c>
      <c r="L2933" s="187">
        <f t="shared" si="93"/>
        <v>0</v>
      </c>
      <c r="M2933" s="187">
        <f t="shared" si="94"/>
        <v>0</v>
      </c>
      <c r="N2933" s="186"/>
      <c r="O2933" s="53"/>
      <c r="P2933" s="53"/>
      <c r="Q2933" s="53"/>
      <c r="R2933" s="53"/>
      <c r="S2933" s="54"/>
      <c r="T2933" s="8"/>
      <c r="U2933" s="8"/>
      <c r="V2933" s="8"/>
      <c r="W2933" s="8"/>
      <c r="X2933" s="122"/>
      <c r="Y2933" s="135"/>
      <c r="Z2933" s="135"/>
      <c r="AA2933" s="135"/>
      <c r="AB2933" s="135"/>
      <c r="AC2933" s="136"/>
      <c r="AD2933" s="8"/>
      <c r="AE2933" s="8"/>
      <c r="AF2933" s="8"/>
      <c r="AG2933" s="8"/>
      <c r="AH2933" s="122"/>
      <c r="AI2933" s="137"/>
      <c r="AJ2933" s="137"/>
      <c r="AK2933" s="137"/>
      <c r="AL2933" s="137"/>
      <c r="AM2933" s="138"/>
      <c r="AN2933" s="8"/>
      <c r="AO2933" s="8"/>
      <c r="AP2933" s="8"/>
      <c r="AQ2933" s="8"/>
      <c r="AR2933" s="122"/>
      <c r="AS2933" s="139"/>
      <c r="AT2933" s="139"/>
      <c r="AU2933" s="139"/>
      <c r="AV2933" s="139"/>
      <c r="AW2933" s="140"/>
      <c r="AX2933" s="8"/>
      <c r="AY2933" s="8"/>
      <c r="AZ2933" s="8"/>
      <c r="BA2933" s="8"/>
      <c r="BB2933" s="122"/>
      <c r="BC2933" s="141"/>
      <c r="BD2933" s="141"/>
      <c r="BE2933" s="141"/>
      <c r="BF2933" s="141"/>
      <c r="BG2933" s="142"/>
      <c r="BH2933" s="8"/>
      <c r="BI2933" s="8"/>
      <c r="BJ2933" s="8"/>
      <c r="BK2933" s="8"/>
      <c r="BL2933" s="122"/>
      <c r="BM2933" s="143"/>
      <c r="BN2933" s="143"/>
      <c r="BO2933" s="143"/>
      <c r="BP2933" s="143"/>
      <c r="BQ2933" s="144"/>
      <c r="BR2933" s="8"/>
      <c r="BS2933" s="8"/>
      <c r="BT2933" s="8"/>
      <c r="BU2933" s="8"/>
      <c r="BV2933" s="122"/>
    </row>
    <row r="2934" spans="1:74" ht="28.8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18" t="s">
        <v>5</v>
      </c>
      <c r="H2934" s="3">
        <v>2024</v>
      </c>
      <c r="I2934" s="20" t="s">
        <v>286</v>
      </c>
      <c r="J2934" s="185" t="s">
        <v>338</v>
      </c>
      <c r="K2934" s="185" t="s">
        <v>339</v>
      </c>
      <c r="L2934" s="187">
        <f t="shared" si="93"/>
        <v>0</v>
      </c>
      <c r="M2934" s="187">
        <f t="shared" si="94"/>
        <v>0</v>
      </c>
      <c r="N2934" s="186"/>
      <c r="O2934" s="53"/>
      <c r="P2934" s="53"/>
      <c r="Q2934" s="53"/>
      <c r="R2934" s="53"/>
      <c r="S2934" s="54"/>
      <c r="T2934" s="8"/>
      <c r="U2934" s="8"/>
      <c r="V2934" s="8"/>
      <c r="W2934" s="8"/>
      <c r="X2934" s="122"/>
      <c r="Y2934" s="135"/>
      <c r="Z2934" s="135"/>
      <c r="AA2934" s="135"/>
      <c r="AB2934" s="135"/>
      <c r="AC2934" s="136"/>
      <c r="AD2934" s="8"/>
      <c r="AE2934" s="8"/>
      <c r="AF2934" s="8"/>
      <c r="AG2934" s="8"/>
      <c r="AH2934" s="122"/>
      <c r="AI2934" s="137"/>
      <c r="AJ2934" s="137"/>
      <c r="AK2934" s="137"/>
      <c r="AL2934" s="137"/>
      <c r="AM2934" s="138"/>
      <c r="AN2934" s="8"/>
      <c r="AO2934" s="8"/>
      <c r="AP2934" s="8"/>
      <c r="AQ2934" s="8"/>
      <c r="AR2934" s="122"/>
      <c r="AS2934" s="139"/>
      <c r="AT2934" s="139"/>
      <c r="AU2934" s="139"/>
      <c r="AV2934" s="139"/>
      <c r="AW2934" s="140"/>
      <c r="AX2934" s="8"/>
      <c r="AY2934" s="8"/>
      <c r="AZ2934" s="8"/>
      <c r="BA2934" s="8"/>
      <c r="BB2934" s="122"/>
      <c r="BC2934" s="141"/>
      <c r="BD2934" s="141"/>
      <c r="BE2934" s="141"/>
      <c r="BF2934" s="141"/>
      <c r="BG2934" s="142"/>
      <c r="BH2934" s="8"/>
      <c r="BI2934" s="8"/>
      <c r="BJ2934" s="8"/>
      <c r="BK2934" s="8"/>
      <c r="BL2934" s="122"/>
      <c r="BM2934" s="143"/>
      <c r="BN2934" s="143"/>
      <c r="BO2934" s="143"/>
      <c r="BP2934" s="143"/>
      <c r="BQ2934" s="144"/>
      <c r="BR2934" s="8"/>
      <c r="BS2934" s="8"/>
      <c r="BT2934" s="8"/>
      <c r="BU2934" s="8"/>
      <c r="BV2934" s="122"/>
    </row>
    <row r="2935" spans="1:74" ht="28.8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18" t="s">
        <v>5</v>
      </c>
      <c r="H2935" s="3">
        <v>2024</v>
      </c>
      <c r="I2935" s="20" t="s">
        <v>286</v>
      </c>
      <c r="J2935" s="185" t="s">
        <v>340</v>
      </c>
      <c r="K2935" s="185" t="s">
        <v>318</v>
      </c>
      <c r="L2935" s="187">
        <f t="shared" si="93"/>
        <v>0</v>
      </c>
      <c r="M2935" s="187">
        <f t="shared" si="94"/>
        <v>0</v>
      </c>
      <c r="N2935" s="186"/>
      <c r="O2935" s="53"/>
      <c r="P2935" s="53"/>
      <c r="Q2935" s="53"/>
      <c r="R2935" s="53"/>
      <c r="S2935" s="54"/>
      <c r="T2935" s="8"/>
      <c r="U2935" s="8"/>
      <c r="V2935" s="8"/>
      <c r="W2935" s="8"/>
      <c r="X2935" s="122"/>
      <c r="Y2935" s="135"/>
      <c r="Z2935" s="135"/>
      <c r="AA2935" s="135"/>
      <c r="AB2935" s="135"/>
      <c r="AC2935" s="136"/>
      <c r="AD2935" s="8"/>
      <c r="AE2935" s="8"/>
      <c r="AF2935" s="8"/>
      <c r="AG2935" s="8"/>
      <c r="AH2935" s="122"/>
      <c r="AI2935" s="137"/>
      <c r="AJ2935" s="137"/>
      <c r="AK2935" s="137"/>
      <c r="AL2935" s="137"/>
      <c r="AM2935" s="138"/>
      <c r="AN2935" s="8"/>
      <c r="AO2935" s="8"/>
      <c r="AP2935" s="8"/>
      <c r="AQ2935" s="8"/>
      <c r="AR2935" s="122"/>
      <c r="AS2935" s="139"/>
      <c r="AT2935" s="139"/>
      <c r="AU2935" s="139"/>
      <c r="AV2935" s="139"/>
      <c r="AW2935" s="140"/>
      <c r="AX2935" s="8"/>
      <c r="AY2935" s="8"/>
      <c r="AZ2935" s="8"/>
      <c r="BA2935" s="8"/>
      <c r="BB2935" s="122"/>
      <c r="BC2935" s="141"/>
      <c r="BD2935" s="141"/>
      <c r="BE2935" s="141"/>
      <c r="BF2935" s="141"/>
      <c r="BG2935" s="142"/>
      <c r="BH2935" s="8"/>
      <c r="BI2935" s="8"/>
      <c r="BJ2935" s="8"/>
      <c r="BK2935" s="8"/>
      <c r="BL2935" s="122"/>
      <c r="BM2935" s="143"/>
      <c r="BN2935" s="143"/>
      <c r="BO2935" s="143"/>
      <c r="BP2935" s="143"/>
      <c r="BQ2935" s="144"/>
      <c r="BR2935" s="8"/>
      <c r="BS2935" s="8"/>
      <c r="BT2935" s="8"/>
      <c r="BU2935" s="8"/>
      <c r="BV2935" s="122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18" t="s">
        <v>5</v>
      </c>
      <c r="H2936" s="3">
        <v>2024</v>
      </c>
      <c r="I2936" s="20" t="s">
        <v>286</v>
      </c>
      <c r="J2936" s="185" t="s">
        <v>341</v>
      </c>
      <c r="K2936" s="185" t="s">
        <v>320</v>
      </c>
      <c r="L2936" s="187">
        <f t="shared" si="93"/>
        <v>0</v>
      </c>
      <c r="M2936" s="187">
        <f t="shared" si="94"/>
        <v>0</v>
      </c>
      <c r="N2936" s="186"/>
      <c r="O2936" s="53"/>
      <c r="P2936" s="53"/>
      <c r="Q2936" s="53"/>
      <c r="R2936" s="53"/>
      <c r="S2936" s="54"/>
      <c r="T2936" s="8"/>
      <c r="U2936" s="8"/>
      <c r="V2936" s="8"/>
      <c r="W2936" s="8"/>
      <c r="X2936" s="122"/>
      <c r="Y2936" s="135"/>
      <c r="Z2936" s="135"/>
      <c r="AA2936" s="135"/>
      <c r="AB2936" s="135"/>
      <c r="AC2936" s="136"/>
      <c r="AD2936" s="8"/>
      <c r="AE2936" s="8"/>
      <c r="AF2936" s="8"/>
      <c r="AG2936" s="8"/>
      <c r="AH2936" s="122"/>
      <c r="AI2936" s="137"/>
      <c r="AJ2936" s="137"/>
      <c r="AK2936" s="137"/>
      <c r="AL2936" s="137"/>
      <c r="AM2936" s="138"/>
      <c r="AN2936" s="8"/>
      <c r="AO2936" s="8"/>
      <c r="AP2936" s="8"/>
      <c r="AQ2936" s="8"/>
      <c r="AR2936" s="122"/>
      <c r="AS2936" s="139"/>
      <c r="AT2936" s="139"/>
      <c r="AU2936" s="139"/>
      <c r="AV2936" s="139"/>
      <c r="AW2936" s="140"/>
      <c r="AX2936" s="8"/>
      <c r="AY2936" s="8"/>
      <c r="AZ2936" s="8"/>
      <c r="BA2936" s="8"/>
      <c r="BB2936" s="122"/>
      <c r="BC2936" s="141"/>
      <c r="BD2936" s="141"/>
      <c r="BE2936" s="141"/>
      <c r="BF2936" s="141"/>
      <c r="BG2936" s="142"/>
      <c r="BH2936" s="8"/>
      <c r="BI2936" s="8"/>
      <c r="BJ2936" s="8"/>
      <c r="BK2936" s="8"/>
      <c r="BL2936" s="122"/>
      <c r="BM2936" s="143"/>
      <c r="BN2936" s="143"/>
      <c r="BO2936" s="143"/>
      <c r="BP2936" s="143"/>
      <c r="BQ2936" s="144"/>
      <c r="BR2936" s="8"/>
      <c r="BS2936" s="8"/>
      <c r="BT2936" s="8"/>
      <c r="BU2936" s="8"/>
      <c r="BV2936" s="122"/>
    </row>
    <row r="2937" spans="1:74" ht="28.8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18" t="s">
        <v>5</v>
      </c>
      <c r="H2937" s="3">
        <v>2024</v>
      </c>
      <c r="I2937" s="20" t="s">
        <v>286</v>
      </c>
      <c r="J2937" s="185" t="s">
        <v>342</v>
      </c>
      <c r="K2937" s="185" t="s">
        <v>320</v>
      </c>
      <c r="L2937" s="187">
        <f t="shared" si="93"/>
        <v>0</v>
      </c>
      <c r="M2937" s="187">
        <f t="shared" si="94"/>
        <v>0</v>
      </c>
      <c r="N2937" s="186"/>
      <c r="O2937" s="53"/>
      <c r="P2937" s="53"/>
      <c r="Q2937" s="53"/>
      <c r="R2937" s="53"/>
      <c r="S2937" s="54"/>
      <c r="T2937" s="8"/>
      <c r="U2937" s="8"/>
      <c r="V2937" s="8"/>
      <c r="W2937" s="8"/>
      <c r="X2937" s="122"/>
      <c r="Y2937" s="135"/>
      <c r="Z2937" s="135"/>
      <c r="AA2937" s="135"/>
      <c r="AB2937" s="135"/>
      <c r="AC2937" s="136"/>
      <c r="AD2937" s="8"/>
      <c r="AE2937" s="8"/>
      <c r="AF2937" s="8"/>
      <c r="AG2937" s="8"/>
      <c r="AH2937" s="122"/>
      <c r="AI2937" s="137"/>
      <c r="AJ2937" s="137"/>
      <c r="AK2937" s="137"/>
      <c r="AL2937" s="137"/>
      <c r="AM2937" s="138"/>
      <c r="AN2937" s="8"/>
      <c r="AO2937" s="8"/>
      <c r="AP2937" s="8"/>
      <c r="AQ2937" s="8"/>
      <c r="AR2937" s="122"/>
      <c r="AS2937" s="139"/>
      <c r="AT2937" s="139"/>
      <c r="AU2937" s="139"/>
      <c r="AV2937" s="139"/>
      <c r="AW2937" s="140"/>
      <c r="AX2937" s="8"/>
      <c r="AY2937" s="8"/>
      <c r="AZ2937" s="8"/>
      <c r="BA2937" s="8"/>
      <c r="BB2937" s="122"/>
      <c r="BC2937" s="141"/>
      <c r="BD2937" s="141"/>
      <c r="BE2937" s="141"/>
      <c r="BF2937" s="141"/>
      <c r="BG2937" s="142"/>
      <c r="BH2937" s="8"/>
      <c r="BI2937" s="8"/>
      <c r="BJ2937" s="8"/>
      <c r="BK2937" s="8"/>
      <c r="BL2937" s="122"/>
      <c r="BM2937" s="143"/>
      <c r="BN2937" s="143"/>
      <c r="BO2937" s="143"/>
      <c r="BP2937" s="143"/>
      <c r="BQ2937" s="144"/>
      <c r="BR2937" s="8"/>
      <c r="BS2937" s="8"/>
      <c r="BT2937" s="8"/>
      <c r="BU2937" s="8"/>
      <c r="BV2937" s="122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18" t="s">
        <v>5</v>
      </c>
      <c r="H2938" s="3">
        <v>2024</v>
      </c>
      <c r="I2938" s="20" t="s">
        <v>286</v>
      </c>
      <c r="J2938" s="185" t="s">
        <v>343</v>
      </c>
      <c r="K2938" s="185" t="s">
        <v>339</v>
      </c>
      <c r="L2938" s="187">
        <f t="shared" si="93"/>
        <v>0</v>
      </c>
      <c r="M2938" s="187">
        <f t="shared" si="94"/>
        <v>0</v>
      </c>
      <c r="N2938" s="186"/>
      <c r="O2938" s="53"/>
      <c r="P2938" s="53"/>
      <c r="Q2938" s="53"/>
      <c r="R2938" s="53"/>
      <c r="S2938" s="54"/>
      <c r="T2938" s="8"/>
      <c r="U2938" s="8"/>
      <c r="V2938" s="8"/>
      <c r="W2938" s="8"/>
      <c r="X2938" s="122"/>
      <c r="Y2938" s="135"/>
      <c r="Z2938" s="135"/>
      <c r="AA2938" s="135"/>
      <c r="AB2938" s="135"/>
      <c r="AC2938" s="136"/>
      <c r="AD2938" s="8"/>
      <c r="AE2938" s="8"/>
      <c r="AF2938" s="8"/>
      <c r="AG2938" s="8"/>
      <c r="AH2938" s="122"/>
      <c r="AI2938" s="137"/>
      <c r="AJ2938" s="137"/>
      <c r="AK2938" s="137"/>
      <c r="AL2938" s="137"/>
      <c r="AM2938" s="138"/>
      <c r="AN2938" s="8"/>
      <c r="AO2938" s="8"/>
      <c r="AP2938" s="8"/>
      <c r="AQ2938" s="8"/>
      <c r="AR2938" s="122"/>
      <c r="AS2938" s="139"/>
      <c r="AT2938" s="139"/>
      <c r="AU2938" s="139"/>
      <c r="AV2938" s="139"/>
      <c r="AW2938" s="140"/>
      <c r="AX2938" s="8"/>
      <c r="AY2938" s="8"/>
      <c r="AZ2938" s="8"/>
      <c r="BA2938" s="8"/>
      <c r="BB2938" s="122"/>
      <c r="BC2938" s="141"/>
      <c r="BD2938" s="141"/>
      <c r="BE2938" s="141"/>
      <c r="BF2938" s="141"/>
      <c r="BG2938" s="142"/>
      <c r="BH2938" s="8"/>
      <c r="BI2938" s="8"/>
      <c r="BJ2938" s="8"/>
      <c r="BK2938" s="8"/>
      <c r="BL2938" s="122"/>
      <c r="BM2938" s="143"/>
      <c r="BN2938" s="143"/>
      <c r="BO2938" s="143"/>
      <c r="BP2938" s="143"/>
      <c r="BQ2938" s="144"/>
      <c r="BR2938" s="8"/>
      <c r="BS2938" s="8"/>
      <c r="BT2938" s="8"/>
      <c r="BU2938" s="8"/>
      <c r="BV2938" s="122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18" t="s">
        <v>5</v>
      </c>
      <c r="H2939" s="3">
        <v>2024</v>
      </c>
      <c r="I2939" s="20" t="s">
        <v>288</v>
      </c>
      <c r="J2939" s="185" t="s">
        <v>344</v>
      </c>
      <c r="K2939" s="185" t="s">
        <v>318</v>
      </c>
      <c r="L2939" s="187">
        <f t="shared" si="93"/>
        <v>0</v>
      </c>
      <c r="M2939" s="187">
        <f t="shared" si="94"/>
        <v>0</v>
      </c>
      <c r="N2939" s="186"/>
      <c r="O2939" s="53"/>
      <c r="P2939" s="53"/>
      <c r="Q2939" s="53"/>
      <c r="R2939" s="53"/>
      <c r="S2939" s="54"/>
      <c r="T2939" s="8"/>
      <c r="U2939" s="8"/>
      <c r="V2939" s="8"/>
      <c r="W2939" s="8"/>
      <c r="X2939" s="122"/>
      <c r="Y2939" s="135"/>
      <c r="Z2939" s="135"/>
      <c r="AA2939" s="135"/>
      <c r="AB2939" s="135"/>
      <c r="AC2939" s="136"/>
      <c r="AD2939" s="8"/>
      <c r="AE2939" s="8"/>
      <c r="AF2939" s="8"/>
      <c r="AG2939" s="8"/>
      <c r="AH2939" s="122"/>
      <c r="AI2939" s="137"/>
      <c r="AJ2939" s="137"/>
      <c r="AK2939" s="137"/>
      <c r="AL2939" s="137"/>
      <c r="AM2939" s="138"/>
      <c r="AN2939" s="8"/>
      <c r="AO2939" s="8"/>
      <c r="AP2939" s="8"/>
      <c r="AQ2939" s="8"/>
      <c r="AR2939" s="122"/>
      <c r="AS2939" s="139"/>
      <c r="AT2939" s="139"/>
      <c r="AU2939" s="139"/>
      <c r="AV2939" s="139"/>
      <c r="AW2939" s="140"/>
      <c r="AX2939" s="8"/>
      <c r="AY2939" s="8"/>
      <c r="AZ2939" s="8"/>
      <c r="BA2939" s="8"/>
      <c r="BB2939" s="122"/>
      <c r="BC2939" s="141"/>
      <c r="BD2939" s="141"/>
      <c r="BE2939" s="141"/>
      <c r="BF2939" s="141"/>
      <c r="BG2939" s="142"/>
      <c r="BH2939" s="8"/>
      <c r="BI2939" s="8"/>
      <c r="BJ2939" s="8"/>
      <c r="BK2939" s="8"/>
      <c r="BL2939" s="122"/>
      <c r="BM2939" s="143"/>
      <c r="BN2939" s="143"/>
      <c r="BO2939" s="143"/>
      <c r="BP2939" s="143"/>
      <c r="BQ2939" s="144"/>
      <c r="BR2939" s="8"/>
      <c r="BS2939" s="8"/>
      <c r="BT2939" s="8"/>
      <c r="BU2939" s="8"/>
      <c r="BV2939" s="122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18" t="s">
        <v>5</v>
      </c>
      <c r="H2940" s="3">
        <v>2024</v>
      </c>
      <c r="I2940" s="20" t="s">
        <v>288</v>
      </c>
      <c r="J2940" s="184" t="s">
        <v>351</v>
      </c>
      <c r="K2940" s="184" t="s">
        <v>318</v>
      </c>
      <c r="L2940" s="188">
        <f t="shared" si="93"/>
        <v>0</v>
      </c>
      <c r="M2940" s="187">
        <f t="shared" si="94"/>
        <v>0</v>
      </c>
      <c r="N2940" s="186"/>
      <c r="O2940" s="53"/>
      <c r="P2940" s="53"/>
      <c r="Q2940" s="53"/>
      <c r="R2940" s="53"/>
      <c r="S2940" s="54"/>
      <c r="T2940" s="8"/>
      <c r="U2940" s="8"/>
      <c r="V2940" s="8"/>
      <c r="W2940" s="8"/>
      <c r="X2940" s="122"/>
      <c r="Y2940" s="135"/>
      <c r="Z2940" s="135"/>
      <c r="AA2940" s="135"/>
      <c r="AB2940" s="135"/>
      <c r="AC2940" s="136"/>
      <c r="AD2940" s="8"/>
      <c r="AE2940" s="8"/>
      <c r="AF2940" s="8"/>
      <c r="AG2940" s="8"/>
      <c r="AH2940" s="122"/>
      <c r="AI2940" s="137"/>
      <c r="AJ2940" s="137"/>
      <c r="AK2940" s="137"/>
      <c r="AL2940" s="137"/>
      <c r="AM2940" s="138"/>
      <c r="AN2940" s="8"/>
      <c r="AO2940" s="8"/>
      <c r="AP2940" s="8"/>
      <c r="AQ2940" s="8"/>
      <c r="AR2940" s="122"/>
      <c r="AS2940" s="139"/>
      <c r="AT2940" s="139"/>
      <c r="AU2940" s="139"/>
      <c r="AV2940" s="139"/>
      <c r="AW2940" s="140"/>
      <c r="AX2940" s="8"/>
      <c r="AY2940" s="8"/>
      <c r="AZ2940" s="8"/>
      <c r="BA2940" s="8"/>
      <c r="BB2940" s="122"/>
      <c r="BC2940" s="141"/>
      <c r="BD2940" s="141"/>
      <c r="BE2940" s="141"/>
      <c r="BF2940" s="141"/>
      <c r="BG2940" s="142"/>
      <c r="BH2940" s="8"/>
      <c r="BI2940" s="8"/>
      <c r="BJ2940" s="8"/>
      <c r="BK2940" s="8"/>
      <c r="BL2940" s="122"/>
      <c r="BM2940" s="143"/>
      <c r="BN2940" s="143"/>
      <c r="BO2940" s="143"/>
      <c r="BP2940" s="143"/>
      <c r="BQ2940" s="144"/>
      <c r="BR2940" s="8"/>
      <c r="BS2940" s="8"/>
      <c r="BT2940" s="8"/>
      <c r="BU2940" s="8"/>
      <c r="BV2940" s="122"/>
    </row>
    <row r="2941" spans="1:74" ht="28.8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18" t="s">
        <v>5</v>
      </c>
      <c r="H2941" s="3">
        <v>2024</v>
      </c>
      <c r="I2941" s="20" t="s">
        <v>288</v>
      </c>
      <c r="J2941" s="184" t="s">
        <v>352</v>
      </c>
      <c r="K2941" s="184" t="s">
        <v>321</v>
      </c>
      <c r="L2941" s="187">
        <f t="shared" si="93"/>
        <v>0</v>
      </c>
      <c r="M2941" s="187">
        <f t="shared" si="94"/>
        <v>0</v>
      </c>
      <c r="N2941" s="186"/>
      <c r="O2941" s="33"/>
      <c r="P2941" s="33"/>
      <c r="Q2941" s="33"/>
      <c r="R2941" s="33"/>
      <c r="S2941" s="42"/>
      <c r="T2941" s="2"/>
      <c r="U2941" s="2"/>
      <c r="V2941" s="2"/>
      <c r="W2941" s="2"/>
      <c r="X2941" s="55"/>
      <c r="Y2941" s="62"/>
      <c r="Z2941" s="62"/>
      <c r="AA2941" s="62"/>
      <c r="AB2941" s="62"/>
      <c r="AC2941" s="68"/>
      <c r="AD2941" s="2"/>
      <c r="AE2941" s="2"/>
      <c r="AF2941" s="2"/>
      <c r="AG2941" s="2"/>
      <c r="AH2941" s="55"/>
      <c r="AI2941" s="72"/>
      <c r="AJ2941" s="72"/>
      <c r="AK2941" s="72"/>
      <c r="AL2941" s="72"/>
      <c r="AM2941" s="80"/>
      <c r="AN2941" s="2"/>
      <c r="AO2941" s="2"/>
      <c r="AP2941" s="2"/>
      <c r="AQ2941" s="2"/>
      <c r="AR2941" s="55"/>
      <c r="AS2941" s="85"/>
      <c r="AT2941" s="85"/>
      <c r="AU2941" s="85"/>
      <c r="AV2941" s="85"/>
      <c r="AW2941" s="100"/>
      <c r="AX2941" s="2"/>
      <c r="AY2941" s="2"/>
      <c r="AZ2941" s="2"/>
      <c r="BA2941" s="2"/>
      <c r="BB2941" s="55"/>
      <c r="BC2941" s="105"/>
      <c r="BD2941" s="105"/>
      <c r="BE2941" s="105"/>
      <c r="BF2941" s="105"/>
      <c r="BG2941" s="109"/>
      <c r="BH2941" s="2"/>
      <c r="BI2941" s="2"/>
      <c r="BJ2941" s="2"/>
      <c r="BK2941" s="2"/>
      <c r="BL2941" s="55"/>
      <c r="BM2941" s="48"/>
      <c r="BN2941" s="48"/>
      <c r="BO2941" s="48"/>
      <c r="BP2941" s="48"/>
      <c r="BQ2941" s="117"/>
      <c r="BR2941" s="2"/>
      <c r="BS2941" s="2"/>
      <c r="BT2941" s="2"/>
      <c r="BU2941" s="2"/>
      <c r="BV2941" s="55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18" t="s">
        <v>5</v>
      </c>
      <c r="H2942" s="3">
        <v>2024</v>
      </c>
      <c r="I2942" s="20" t="s">
        <v>288</v>
      </c>
      <c r="J2942" s="184" t="s">
        <v>345</v>
      </c>
      <c r="K2942" s="184" t="s">
        <v>318</v>
      </c>
      <c r="L2942" s="187">
        <f t="shared" si="93"/>
        <v>0</v>
      </c>
      <c r="M2942" s="187">
        <f t="shared" si="94"/>
        <v>0</v>
      </c>
      <c r="N2942" s="186"/>
      <c r="O2942" s="34"/>
      <c r="P2942" s="33"/>
      <c r="Q2942" s="33"/>
      <c r="R2942" s="33"/>
      <c r="S2942" s="42"/>
      <c r="T2942" s="3"/>
      <c r="U2942" s="2"/>
      <c r="V2942" s="2"/>
      <c r="W2942" s="2"/>
      <c r="X2942" s="55"/>
      <c r="Y2942" s="64"/>
      <c r="Z2942" s="62"/>
      <c r="AA2942" s="62"/>
      <c r="AB2942" s="62"/>
      <c r="AC2942" s="68"/>
      <c r="AD2942" s="3"/>
      <c r="AE2942" s="2"/>
      <c r="AF2942" s="2"/>
      <c r="AG2942" s="2"/>
      <c r="AH2942" s="55"/>
      <c r="AI2942" s="73"/>
      <c r="AJ2942" s="72"/>
      <c r="AK2942" s="72"/>
      <c r="AL2942" s="72"/>
      <c r="AM2942" s="80"/>
      <c r="AN2942" s="3"/>
      <c r="AO2942" s="2"/>
      <c r="AP2942" s="2"/>
      <c r="AQ2942" s="2"/>
      <c r="AR2942" s="55"/>
      <c r="AS2942" s="86"/>
      <c r="AT2942" s="85"/>
      <c r="AU2942" s="85"/>
      <c r="AV2942" s="85"/>
      <c r="AW2942" s="100"/>
      <c r="AX2942" s="3"/>
      <c r="AY2942" s="2"/>
      <c r="AZ2942" s="2"/>
      <c r="BA2942" s="2"/>
      <c r="BB2942" s="55"/>
      <c r="BC2942" s="106"/>
      <c r="BD2942" s="105"/>
      <c r="BE2942" s="105"/>
      <c r="BF2942" s="105"/>
      <c r="BG2942" s="109"/>
      <c r="BH2942" s="3"/>
      <c r="BI2942" s="2"/>
      <c r="BJ2942" s="2"/>
      <c r="BK2942" s="2"/>
      <c r="BL2942" s="55"/>
      <c r="BM2942" s="49"/>
      <c r="BN2942" s="48"/>
      <c r="BO2942" s="48"/>
      <c r="BP2942" s="48"/>
      <c r="BQ2942" s="117"/>
      <c r="BR2942" s="3"/>
      <c r="BS2942" s="2"/>
      <c r="BT2942" s="2"/>
      <c r="BU2942" s="2"/>
      <c r="BV2942" s="55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18" t="s">
        <v>5</v>
      </c>
      <c r="H2943" s="3">
        <v>2024</v>
      </c>
      <c r="I2943" s="20" t="s">
        <v>289</v>
      </c>
      <c r="J2943" s="184" t="s">
        <v>268</v>
      </c>
      <c r="K2943" s="184" t="s">
        <v>318</v>
      </c>
      <c r="L2943" s="187">
        <f t="shared" si="93"/>
        <v>0</v>
      </c>
      <c r="M2943" s="187">
        <f t="shared" si="94"/>
        <v>0</v>
      </c>
      <c r="N2943" s="186"/>
      <c r="O2943" s="33"/>
      <c r="P2943" s="33"/>
      <c r="Q2943" s="33"/>
      <c r="R2943" s="33"/>
      <c r="S2943" s="42"/>
      <c r="T2943" s="2"/>
      <c r="U2943" s="2"/>
      <c r="V2943" s="2"/>
      <c r="W2943" s="2"/>
      <c r="X2943" s="55"/>
      <c r="Y2943" s="62"/>
      <c r="Z2943" s="62"/>
      <c r="AA2943" s="62"/>
      <c r="AB2943" s="62"/>
      <c r="AC2943" s="68"/>
      <c r="AD2943" s="2"/>
      <c r="AE2943" s="2"/>
      <c r="AF2943" s="2"/>
      <c r="AG2943" s="2"/>
      <c r="AH2943" s="55"/>
      <c r="AI2943" s="72"/>
      <c r="AJ2943" s="72"/>
      <c r="AK2943" s="72"/>
      <c r="AL2943" s="72"/>
      <c r="AM2943" s="80"/>
      <c r="AN2943" s="2"/>
      <c r="AO2943" s="2"/>
      <c r="AP2943" s="2"/>
      <c r="AQ2943" s="2"/>
      <c r="AR2943" s="55"/>
      <c r="AS2943" s="85"/>
      <c r="AT2943" s="85"/>
      <c r="AU2943" s="85"/>
      <c r="AV2943" s="85"/>
      <c r="AW2943" s="100"/>
      <c r="AX2943" s="2"/>
      <c r="AY2943" s="2"/>
      <c r="AZ2943" s="2"/>
      <c r="BA2943" s="2"/>
      <c r="BB2943" s="55"/>
      <c r="BC2943" s="105"/>
      <c r="BD2943" s="105"/>
      <c r="BE2943" s="105"/>
      <c r="BF2943" s="105"/>
      <c r="BG2943" s="109"/>
      <c r="BH2943" s="2"/>
      <c r="BI2943" s="2"/>
      <c r="BJ2943" s="2"/>
      <c r="BK2943" s="2"/>
      <c r="BL2943" s="55"/>
      <c r="BM2943" s="48"/>
      <c r="BN2943" s="48"/>
      <c r="BO2943" s="48"/>
      <c r="BP2943" s="48"/>
      <c r="BQ2943" s="117"/>
      <c r="BR2943" s="2"/>
      <c r="BS2943" s="2"/>
      <c r="BT2943" s="2"/>
      <c r="BU2943" s="2"/>
      <c r="BV2943" s="55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18" t="s">
        <v>5</v>
      </c>
      <c r="H2944" s="3">
        <v>2024</v>
      </c>
      <c r="I2944" s="20" t="s">
        <v>289</v>
      </c>
      <c r="J2944" s="184" t="s">
        <v>292</v>
      </c>
      <c r="K2944" s="184" t="s">
        <v>318</v>
      </c>
      <c r="L2944" s="187">
        <f t="shared" si="93"/>
        <v>0</v>
      </c>
      <c r="M2944" s="187">
        <f t="shared" si="94"/>
        <v>0</v>
      </c>
      <c r="N2944" s="186"/>
      <c r="O2944" s="33"/>
      <c r="P2944" s="33"/>
      <c r="Q2944" s="33"/>
      <c r="R2944" s="33"/>
      <c r="S2944" s="42"/>
      <c r="T2944" s="2"/>
      <c r="U2944" s="2"/>
      <c r="V2944" s="2"/>
      <c r="W2944" s="2"/>
      <c r="X2944" s="55"/>
      <c r="Y2944" s="62"/>
      <c r="Z2944" s="62"/>
      <c r="AA2944" s="62"/>
      <c r="AB2944" s="62"/>
      <c r="AC2944" s="68"/>
      <c r="AD2944" s="2"/>
      <c r="AE2944" s="2"/>
      <c r="AF2944" s="2"/>
      <c r="AG2944" s="2"/>
      <c r="AH2944" s="55"/>
      <c r="AI2944" s="72"/>
      <c r="AJ2944" s="72"/>
      <c r="AK2944" s="72"/>
      <c r="AL2944" s="72"/>
      <c r="AM2944" s="80"/>
      <c r="AN2944" s="2"/>
      <c r="AO2944" s="2"/>
      <c r="AP2944" s="2"/>
      <c r="AQ2944" s="2"/>
      <c r="AR2944" s="55"/>
      <c r="AS2944" s="85"/>
      <c r="AT2944" s="85"/>
      <c r="AU2944" s="85"/>
      <c r="AV2944" s="85"/>
      <c r="AW2944" s="100"/>
      <c r="AX2944" s="2"/>
      <c r="AY2944" s="2"/>
      <c r="AZ2944" s="2"/>
      <c r="BA2944" s="2"/>
      <c r="BB2944" s="55"/>
      <c r="BC2944" s="105"/>
      <c r="BD2944" s="105"/>
      <c r="BE2944" s="105"/>
      <c r="BF2944" s="105"/>
      <c r="BG2944" s="109"/>
      <c r="BH2944" s="2"/>
      <c r="BI2944" s="2"/>
      <c r="BJ2944" s="2"/>
      <c r="BK2944" s="2"/>
      <c r="BL2944" s="55"/>
      <c r="BM2944" s="48"/>
      <c r="BN2944" s="48"/>
      <c r="BO2944" s="48"/>
      <c r="BP2944" s="48"/>
      <c r="BQ2944" s="117"/>
      <c r="BR2944" s="2"/>
      <c r="BS2944" s="2"/>
      <c r="BT2944" s="2"/>
      <c r="BU2944" s="2"/>
      <c r="BV2944" s="55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18" t="s">
        <v>5</v>
      </c>
      <c r="H2945" s="3">
        <v>2024</v>
      </c>
      <c r="I2945" s="20" t="s">
        <v>285</v>
      </c>
      <c r="J2945" s="184" t="s">
        <v>293</v>
      </c>
      <c r="K2945" s="184" t="s">
        <v>318</v>
      </c>
      <c r="L2945" s="187">
        <f t="shared" si="93"/>
        <v>0</v>
      </c>
      <c r="M2945" s="187">
        <f t="shared" si="94"/>
        <v>0</v>
      </c>
      <c r="N2945" s="186"/>
      <c r="O2945" s="33"/>
      <c r="P2945" s="33"/>
      <c r="Q2945" s="33"/>
      <c r="R2945" s="34"/>
      <c r="S2945" s="42"/>
      <c r="T2945" s="2"/>
      <c r="U2945" s="2"/>
      <c r="V2945" s="2"/>
      <c r="W2945" s="3"/>
      <c r="X2945" s="55"/>
      <c r="Y2945" s="62"/>
      <c r="Z2945" s="62"/>
      <c r="AA2945" s="62"/>
      <c r="AB2945" s="64"/>
      <c r="AC2945" s="68"/>
      <c r="AD2945" s="2"/>
      <c r="AE2945" s="2"/>
      <c r="AF2945" s="2"/>
      <c r="AG2945" s="3"/>
      <c r="AH2945" s="55"/>
      <c r="AI2945" s="72"/>
      <c r="AJ2945" s="72"/>
      <c r="AK2945" s="72"/>
      <c r="AL2945" s="73"/>
      <c r="AM2945" s="80"/>
      <c r="AN2945" s="2"/>
      <c r="AO2945" s="2"/>
      <c r="AP2945" s="2"/>
      <c r="AQ2945" s="3"/>
      <c r="AR2945" s="55"/>
      <c r="AS2945" s="85"/>
      <c r="AT2945" s="85"/>
      <c r="AU2945" s="85"/>
      <c r="AV2945" s="86"/>
      <c r="AW2945" s="100"/>
      <c r="AX2945" s="2"/>
      <c r="AY2945" s="2"/>
      <c r="AZ2945" s="2"/>
      <c r="BA2945" s="3"/>
      <c r="BB2945" s="55"/>
      <c r="BC2945" s="105"/>
      <c r="BD2945" s="105"/>
      <c r="BE2945" s="105"/>
      <c r="BF2945" s="106"/>
      <c r="BG2945" s="109"/>
      <c r="BH2945" s="2"/>
      <c r="BI2945" s="2"/>
      <c r="BJ2945" s="2"/>
      <c r="BK2945" s="3"/>
      <c r="BL2945" s="55"/>
      <c r="BM2945" s="48"/>
      <c r="BN2945" s="48"/>
      <c r="BO2945" s="48"/>
      <c r="BP2945" s="49"/>
      <c r="BQ2945" s="117"/>
      <c r="BR2945" s="2"/>
      <c r="BS2945" s="2"/>
      <c r="BT2945" s="2"/>
      <c r="BU2945" s="3"/>
      <c r="BV2945" s="55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18" t="s">
        <v>5</v>
      </c>
      <c r="H2946" s="3">
        <v>2024</v>
      </c>
      <c r="I2946" s="20" t="s">
        <v>287</v>
      </c>
      <c r="J2946" s="184" t="s">
        <v>269</v>
      </c>
      <c r="K2946" s="184" t="s">
        <v>320</v>
      </c>
      <c r="L2946" s="187">
        <f t="shared" si="93"/>
        <v>0</v>
      </c>
      <c r="M2946" s="187">
        <f t="shared" si="94"/>
        <v>0</v>
      </c>
      <c r="N2946" s="186"/>
      <c r="O2946" s="33"/>
      <c r="P2946" s="33"/>
      <c r="Q2946" s="33"/>
      <c r="R2946" s="33"/>
      <c r="S2946" s="42"/>
      <c r="T2946" s="2"/>
      <c r="U2946" s="2"/>
      <c r="V2946" s="2"/>
      <c r="W2946" s="2"/>
      <c r="X2946" s="55"/>
      <c r="Y2946" s="62"/>
      <c r="Z2946" s="62"/>
      <c r="AA2946" s="62"/>
      <c r="AB2946" s="64"/>
      <c r="AC2946" s="68"/>
      <c r="AD2946" s="2"/>
      <c r="AE2946" s="2"/>
      <c r="AF2946" s="2"/>
      <c r="AG2946" s="2"/>
      <c r="AH2946" s="55"/>
      <c r="AI2946" s="72"/>
      <c r="AJ2946" s="72"/>
      <c r="AK2946" s="72"/>
      <c r="AL2946" s="72"/>
      <c r="AM2946" s="80"/>
      <c r="AN2946" s="2"/>
      <c r="AO2946" s="2"/>
      <c r="AP2946" s="2"/>
      <c r="AQ2946" s="2"/>
      <c r="AR2946" s="55"/>
      <c r="AS2946" s="85"/>
      <c r="AT2946" s="85"/>
      <c r="AU2946" s="85"/>
      <c r="AV2946" s="85"/>
      <c r="AW2946" s="100"/>
      <c r="AX2946" s="2"/>
      <c r="AY2946" s="2"/>
      <c r="AZ2946" s="2"/>
      <c r="BA2946" s="2"/>
      <c r="BB2946" s="55"/>
      <c r="BC2946" s="105"/>
      <c r="BD2946" s="105"/>
      <c r="BE2946" s="105"/>
      <c r="BF2946" s="105"/>
      <c r="BG2946" s="109"/>
      <c r="BH2946" s="2"/>
      <c r="BI2946" s="2"/>
      <c r="BJ2946" s="2"/>
      <c r="BK2946" s="2"/>
      <c r="BL2946" s="55"/>
      <c r="BM2946" s="48"/>
      <c r="BN2946" s="48"/>
      <c r="BO2946" s="48"/>
      <c r="BP2946" s="48"/>
      <c r="BQ2946" s="117"/>
      <c r="BR2946" s="2"/>
      <c r="BS2946" s="2"/>
      <c r="BT2946" s="2"/>
      <c r="BU2946" s="2"/>
      <c r="BV2946" s="55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18" t="s">
        <v>5</v>
      </c>
      <c r="H2947" s="3">
        <v>2024</v>
      </c>
      <c r="I2947" s="20" t="s">
        <v>287</v>
      </c>
      <c r="J2947" s="184" t="s">
        <v>270</v>
      </c>
      <c r="K2947" s="184" t="s">
        <v>320</v>
      </c>
      <c r="L2947" s="187">
        <f t="shared" si="93"/>
        <v>0</v>
      </c>
      <c r="M2947" s="187">
        <f t="shared" si="94"/>
        <v>0</v>
      </c>
      <c r="N2947" s="186"/>
      <c r="O2947" s="33"/>
      <c r="P2947" s="33"/>
      <c r="Q2947" s="33"/>
      <c r="R2947" s="33"/>
      <c r="S2947" s="42"/>
      <c r="T2947" s="2"/>
      <c r="U2947" s="2"/>
      <c r="V2947" s="2"/>
      <c r="W2947" s="2"/>
      <c r="X2947" s="55"/>
      <c r="Y2947" s="62"/>
      <c r="Z2947" s="62"/>
      <c r="AA2947" s="62"/>
      <c r="AB2947" s="62"/>
      <c r="AC2947" s="68"/>
      <c r="AD2947" s="2"/>
      <c r="AE2947" s="2"/>
      <c r="AF2947" s="2"/>
      <c r="AG2947" s="2"/>
      <c r="AH2947" s="55"/>
      <c r="AI2947" s="72"/>
      <c r="AJ2947" s="72"/>
      <c r="AK2947" s="72"/>
      <c r="AL2947" s="72"/>
      <c r="AM2947" s="80"/>
      <c r="AN2947" s="2"/>
      <c r="AO2947" s="2"/>
      <c r="AP2947" s="2"/>
      <c r="AQ2947" s="2"/>
      <c r="AR2947" s="55"/>
      <c r="AS2947" s="85"/>
      <c r="AT2947" s="85"/>
      <c r="AU2947" s="85"/>
      <c r="AV2947" s="85"/>
      <c r="AW2947" s="100"/>
      <c r="AX2947" s="2"/>
      <c r="AY2947" s="2"/>
      <c r="AZ2947" s="2"/>
      <c r="BA2947" s="2"/>
      <c r="BB2947" s="55"/>
      <c r="BC2947" s="105"/>
      <c r="BD2947" s="105"/>
      <c r="BE2947" s="105"/>
      <c r="BF2947" s="105"/>
      <c r="BG2947" s="109"/>
      <c r="BH2947" s="2"/>
      <c r="BI2947" s="2"/>
      <c r="BJ2947" s="2"/>
      <c r="BK2947" s="2"/>
      <c r="BL2947" s="55"/>
      <c r="BM2947" s="48"/>
      <c r="BN2947" s="48"/>
      <c r="BO2947" s="48"/>
      <c r="BP2947" s="48"/>
      <c r="BQ2947" s="117"/>
      <c r="BR2947" s="2"/>
      <c r="BS2947" s="2"/>
      <c r="BT2947" s="2"/>
      <c r="BU2947" s="2"/>
      <c r="BV2947" s="55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18" t="s">
        <v>5</v>
      </c>
      <c r="H2948" s="3">
        <v>2024</v>
      </c>
      <c r="I2948" s="20" t="s">
        <v>290</v>
      </c>
      <c r="J2948" s="184" t="s">
        <v>271</v>
      </c>
      <c r="K2948" s="184" t="s">
        <v>321</v>
      </c>
      <c r="L2948" s="187">
        <f t="shared" si="93"/>
        <v>0</v>
      </c>
      <c r="M2948" s="187">
        <f t="shared" si="94"/>
        <v>0</v>
      </c>
      <c r="N2948" s="186"/>
      <c r="O2948" s="33"/>
      <c r="P2948" s="33"/>
      <c r="Q2948" s="33"/>
      <c r="R2948" s="33"/>
      <c r="S2948" s="42"/>
      <c r="T2948" s="2"/>
      <c r="U2948" s="2"/>
      <c r="V2948" s="2"/>
      <c r="W2948" s="2"/>
      <c r="X2948" s="55"/>
      <c r="Y2948" s="62"/>
      <c r="Z2948" s="62"/>
      <c r="AA2948" s="62"/>
      <c r="AB2948" s="62"/>
      <c r="AC2948" s="68"/>
      <c r="AD2948" s="2"/>
      <c r="AE2948" s="2"/>
      <c r="AF2948" s="2"/>
      <c r="AG2948" s="2"/>
      <c r="AH2948" s="55"/>
      <c r="AI2948" s="72"/>
      <c r="AJ2948" s="72"/>
      <c r="AK2948" s="72"/>
      <c r="AL2948" s="72"/>
      <c r="AM2948" s="80"/>
      <c r="AN2948" s="2"/>
      <c r="AO2948" s="2"/>
      <c r="AP2948" s="2"/>
      <c r="AQ2948" s="2"/>
      <c r="AR2948" s="55"/>
      <c r="AS2948" s="85"/>
      <c r="AT2948" s="85"/>
      <c r="AU2948" s="85"/>
      <c r="AV2948" s="85"/>
      <c r="AW2948" s="100"/>
      <c r="AX2948" s="2"/>
      <c r="AY2948" s="2"/>
      <c r="AZ2948" s="2"/>
      <c r="BA2948" s="2"/>
      <c r="BB2948" s="55"/>
      <c r="BC2948" s="105"/>
      <c r="BD2948" s="105"/>
      <c r="BE2948" s="105"/>
      <c r="BF2948" s="105"/>
      <c r="BG2948" s="109"/>
      <c r="BH2948" s="2"/>
      <c r="BI2948" s="2"/>
      <c r="BJ2948" s="2"/>
      <c r="BK2948" s="2"/>
      <c r="BL2948" s="55"/>
      <c r="BM2948" s="48"/>
      <c r="BN2948" s="48"/>
      <c r="BO2948" s="48"/>
      <c r="BP2948" s="48"/>
      <c r="BQ2948" s="117"/>
      <c r="BR2948" s="2"/>
      <c r="BS2948" s="2"/>
      <c r="BT2948" s="2"/>
      <c r="BU2948" s="2"/>
      <c r="BV2948" s="55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18" t="s">
        <v>5</v>
      </c>
      <c r="H2949" s="3">
        <v>2024</v>
      </c>
      <c r="I2949" s="20" t="s">
        <v>284</v>
      </c>
      <c r="J2949" s="184" t="s">
        <v>294</v>
      </c>
      <c r="K2949" s="184" t="s">
        <v>320</v>
      </c>
      <c r="L2949" s="187">
        <f t="shared" si="93"/>
        <v>2</v>
      </c>
      <c r="M2949" s="187">
        <f t="shared" si="94"/>
        <v>70.988</v>
      </c>
      <c r="N2949" s="186" t="s">
        <v>1430</v>
      </c>
      <c r="O2949" s="33"/>
      <c r="P2949" s="33"/>
      <c r="Q2949" s="33"/>
      <c r="R2949" s="33"/>
      <c r="S2949" s="42"/>
      <c r="T2949" s="2">
        <v>3</v>
      </c>
      <c r="U2949" s="2"/>
      <c r="V2949" s="2"/>
      <c r="W2949" s="2">
        <v>1</v>
      </c>
      <c r="X2949" s="55">
        <v>5.7949999999999999</v>
      </c>
      <c r="Y2949" s="62">
        <v>1</v>
      </c>
      <c r="Z2949" s="62" t="s">
        <v>436</v>
      </c>
      <c r="AA2949" s="62"/>
      <c r="AB2949" s="62">
        <v>1</v>
      </c>
      <c r="AC2949" s="68">
        <v>65.192999999999998</v>
      </c>
      <c r="AD2949" s="2"/>
      <c r="AE2949" s="2"/>
      <c r="AF2949" s="2"/>
      <c r="AG2949" s="2"/>
      <c r="AH2949" s="55"/>
      <c r="AI2949" s="72"/>
      <c r="AJ2949" s="72"/>
      <c r="AK2949" s="72"/>
      <c r="AL2949" s="72"/>
      <c r="AM2949" s="80"/>
      <c r="AN2949" s="2"/>
      <c r="AO2949" s="2"/>
      <c r="AP2949" s="2"/>
      <c r="AQ2949" s="2"/>
      <c r="AR2949" s="55"/>
      <c r="AS2949" s="85"/>
      <c r="AT2949" s="85"/>
      <c r="AU2949" s="85"/>
      <c r="AV2949" s="85"/>
      <c r="AW2949" s="100"/>
      <c r="AX2949" s="2"/>
      <c r="AY2949" s="2"/>
      <c r="AZ2949" s="2"/>
      <c r="BA2949" s="2"/>
      <c r="BB2949" s="55"/>
      <c r="BC2949" s="105"/>
      <c r="BD2949" s="105"/>
      <c r="BE2949" s="105"/>
      <c r="BF2949" s="105"/>
      <c r="BG2949" s="109"/>
      <c r="BH2949" s="2"/>
      <c r="BI2949" s="2"/>
      <c r="BJ2949" s="2"/>
      <c r="BK2949" s="2"/>
      <c r="BL2949" s="55"/>
      <c r="BM2949" s="48"/>
      <c r="BN2949" s="48"/>
      <c r="BO2949" s="48"/>
      <c r="BP2949" s="48"/>
      <c r="BQ2949" s="117"/>
      <c r="BR2949" s="2"/>
      <c r="BS2949" s="2"/>
      <c r="BT2949" s="2"/>
      <c r="BU2949" s="2"/>
      <c r="BV2949" s="55"/>
    </row>
    <row r="2950" spans="1:74" ht="28.8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18" t="s">
        <v>5</v>
      </c>
      <c r="H2950" s="3">
        <v>2024</v>
      </c>
      <c r="I2950" s="20" t="s">
        <v>284</v>
      </c>
      <c r="J2950" s="184" t="s">
        <v>346</v>
      </c>
      <c r="K2950" s="184" t="s">
        <v>320</v>
      </c>
      <c r="L2950" s="187">
        <f t="shared" ref="L2950:L3013" si="95">SUM(R2950,W2950,AB2950,AG2950,AL2950,AQ2950,AV2950,BA2950,BF2950,BK2950,BP2950,BU2950)</f>
        <v>0</v>
      </c>
      <c r="M2950" s="187">
        <f t="shared" ref="M2950:M3013" si="96">SUM(S2950,X2950,AC2950,AH2950,AM2950,AR2950,AW2950,BB2950,BG2950,BL2950,BQ2950,BV2950)</f>
        <v>0</v>
      </c>
      <c r="N2950" s="186"/>
      <c r="O2950" s="33"/>
      <c r="P2950" s="33"/>
      <c r="Q2950" s="33"/>
      <c r="R2950" s="33"/>
      <c r="S2950" s="42"/>
      <c r="T2950" s="2"/>
      <c r="U2950" s="2"/>
      <c r="V2950" s="2"/>
      <c r="W2950" s="2"/>
      <c r="X2950" s="55"/>
      <c r="Y2950" s="62"/>
      <c r="Z2950" s="62"/>
      <c r="AA2950" s="62"/>
      <c r="AB2950" s="62"/>
      <c r="AC2950" s="68"/>
      <c r="AD2950" s="2"/>
      <c r="AE2950" s="2"/>
      <c r="AF2950" s="2"/>
      <c r="AG2950" s="2"/>
      <c r="AH2950" s="55"/>
      <c r="AI2950" s="72"/>
      <c r="AJ2950" s="72"/>
      <c r="AK2950" s="72"/>
      <c r="AL2950" s="72"/>
      <c r="AM2950" s="80"/>
      <c r="AN2950" s="2"/>
      <c r="AO2950" s="2"/>
      <c r="AP2950" s="2"/>
      <c r="AQ2950" s="2"/>
      <c r="AR2950" s="55"/>
      <c r="AS2950" s="85"/>
      <c r="AT2950" s="85"/>
      <c r="AU2950" s="85"/>
      <c r="AV2950" s="85"/>
      <c r="AW2950" s="100"/>
      <c r="AX2950" s="2"/>
      <c r="AY2950" s="2"/>
      <c r="AZ2950" s="2"/>
      <c r="BA2950" s="2"/>
      <c r="BB2950" s="55"/>
      <c r="BC2950" s="105"/>
      <c r="BD2950" s="105"/>
      <c r="BE2950" s="105"/>
      <c r="BF2950" s="105"/>
      <c r="BG2950" s="109"/>
      <c r="BH2950" s="2"/>
      <c r="BI2950" s="2"/>
      <c r="BJ2950" s="2"/>
      <c r="BK2950" s="2"/>
      <c r="BL2950" s="55"/>
      <c r="BM2950" s="48"/>
      <c r="BN2950" s="48"/>
      <c r="BO2950" s="48"/>
      <c r="BP2950" s="48"/>
      <c r="BQ2950" s="117"/>
      <c r="BR2950" s="2"/>
      <c r="BS2950" s="2"/>
      <c r="BT2950" s="2"/>
      <c r="BU2950" s="2"/>
      <c r="BV2950" s="55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18" t="s">
        <v>5</v>
      </c>
      <c r="H2951" s="3">
        <v>2024</v>
      </c>
      <c r="I2951" s="20" t="s">
        <v>284</v>
      </c>
      <c r="J2951" s="184" t="s">
        <v>295</v>
      </c>
      <c r="K2951" s="184" t="s">
        <v>320</v>
      </c>
      <c r="L2951" s="187">
        <f t="shared" si="95"/>
        <v>0</v>
      </c>
      <c r="M2951" s="187">
        <f t="shared" si="96"/>
        <v>0</v>
      </c>
      <c r="N2951" s="186"/>
      <c r="O2951" s="33"/>
      <c r="P2951" s="33"/>
      <c r="Q2951" s="33"/>
      <c r="R2951" s="33"/>
      <c r="S2951" s="42"/>
      <c r="T2951" s="2"/>
      <c r="U2951" s="2"/>
      <c r="V2951" s="2"/>
      <c r="W2951" s="2"/>
      <c r="X2951" s="55"/>
      <c r="Y2951" s="62"/>
      <c r="Z2951" s="62"/>
      <c r="AA2951" s="62"/>
      <c r="AB2951" s="62"/>
      <c r="AC2951" s="68"/>
      <c r="AD2951" s="2"/>
      <c r="AE2951" s="2"/>
      <c r="AF2951" s="2"/>
      <c r="AG2951" s="2"/>
      <c r="AH2951" s="55"/>
      <c r="AI2951" s="72"/>
      <c r="AJ2951" s="72"/>
      <c r="AK2951" s="72"/>
      <c r="AL2951" s="72"/>
      <c r="AM2951" s="80"/>
      <c r="AN2951" s="2"/>
      <c r="AO2951" s="2"/>
      <c r="AP2951" s="2"/>
      <c r="AQ2951" s="2"/>
      <c r="AR2951" s="55"/>
      <c r="AS2951" s="85"/>
      <c r="AT2951" s="85"/>
      <c r="AU2951" s="85"/>
      <c r="AV2951" s="85"/>
      <c r="AW2951" s="100"/>
      <c r="AX2951" s="2"/>
      <c r="AY2951" s="2"/>
      <c r="AZ2951" s="2"/>
      <c r="BA2951" s="2"/>
      <c r="BB2951" s="55"/>
      <c r="BC2951" s="105"/>
      <c r="BD2951" s="105"/>
      <c r="BE2951" s="105"/>
      <c r="BF2951" s="105"/>
      <c r="BG2951" s="109"/>
      <c r="BH2951" s="2"/>
      <c r="BI2951" s="2"/>
      <c r="BJ2951" s="2"/>
      <c r="BK2951" s="2"/>
      <c r="BL2951" s="55"/>
      <c r="BM2951" s="48"/>
      <c r="BN2951" s="48"/>
      <c r="BO2951" s="48"/>
      <c r="BP2951" s="48"/>
      <c r="BQ2951" s="117"/>
      <c r="BR2951" s="2"/>
      <c r="BS2951" s="2"/>
      <c r="BT2951" s="2"/>
      <c r="BU2951" s="2"/>
      <c r="BV2951" s="55"/>
    </row>
    <row r="2952" spans="1:74" ht="28.8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18" t="s">
        <v>5</v>
      </c>
      <c r="H2952" s="3">
        <v>2024</v>
      </c>
      <c r="I2952" s="20" t="s">
        <v>290</v>
      </c>
      <c r="J2952" s="184" t="s">
        <v>299</v>
      </c>
      <c r="K2952" s="184" t="s">
        <v>318</v>
      </c>
      <c r="L2952" s="187">
        <f t="shared" si="95"/>
        <v>0</v>
      </c>
      <c r="M2952" s="187">
        <f t="shared" si="96"/>
        <v>0</v>
      </c>
      <c r="N2952" s="186"/>
      <c r="O2952" s="33"/>
      <c r="P2952" s="33"/>
      <c r="Q2952" s="33"/>
      <c r="R2952" s="33"/>
      <c r="S2952" s="42"/>
      <c r="T2952" s="2"/>
      <c r="U2952" s="2"/>
      <c r="V2952" s="2"/>
      <c r="W2952" s="2"/>
      <c r="X2952" s="55"/>
      <c r="Y2952" s="62"/>
      <c r="Z2952" s="62"/>
      <c r="AA2952" s="62"/>
      <c r="AB2952" s="62"/>
      <c r="AC2952" s="68"/>
      <c r="AD2952" s="2"/>
      <c r="AE2952" s="2"/>
      <c r="AF2952" s="2"/>
      <c r="AG2952" s="2"/>
      <c r="AH2952" s="55"/>
      <c r="AI2952" s="72"/>
      <c r="AJ2952" s="72"/>
      <c r="AK2952" s="72"/>
      <c r="AL2952" s="72"/>
      <c r="AM2952" s="80"/>
      <c r="AN2952" s="2"/>
      <c r="AO2952" s="2"/>
      <c r="AP2952" s="2"/>
      <c r="AQ2952" s="2"/>
      <c r="AR2952" s="55"/>
      <c r="AS2952" s="85"/>
      <c r="AT2952" s="85"/>
      <c r="AU2952" s="85"/>
      <c r="AV2952" s="85"/>
      <c r="AW2952" s="100"/>
      <c r="AX2952" s="2"/>
      <c r="AY2952" s="2"/>
      <c r="AZ2952" s="2"/>
      <c r="BA2952" s="2"/>
      <c r="BB2952" s="55"/>
      <c r="BC2952" s="105"/>
      <c r="BD2952" s="105"/>
      <c r="BE2952" s="105"/>
      <c r="BF2952" s="105"/>
      <c r="BG2952" s="109"/>
      <c r="BH2952" s="2"/>
      <c r="BI2952" s="2"/>
      <c r="BJ2952" s="2"/>
      <c r="BK2952" s="2"/>
      <c r="BL2952" s="55"/>
      <c r="BM2952" s="48"/>
      <c r="BN2952" s="48"/>
      <c r="BO2952" s="48"/>
      <c r="BP2952" s="48"/>
      <c r="BQ2952" s="117"/>
      <c r="BR2952" s="2"/>
      <c r="BS2952" s="2"/>
      <c r="BT2952" s="2"/>
      <c r="BU2952" s="2"/>
      <c r="BV2952" s="55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18" t="s">
        <v>5</v>
      </c>
      <c r="H2953" s="3">
        <v>2024</v>
      </c>
      <c r="I2953" s="20" t="s">
        <v>315</v>
      </c>
      <c r="J2953" s="184" t="s">
        <v>347</v>
      </c>
      <c r="K2953" s="184" t="s">
        <v>320</v>
      </c>
      <c r="L2953" s="187">
        <f t="shared" si="95"/>
        <v>0</v>
      </c>
      <c r="M2953" s="187">
        <f t="shared" si="96"/>
        <v>0</v>
      </c>
      <c r="N2953" s="186"/>
      <c r="O2953" s="33"/>
      <c r="P2953" s="33"/>
      <c r="Q2953" s="33"/>
      <c r="R2953" s="33"/>
      <c r="S2953" s="42"/>
      <c r="T2953" s="2"/>
      <c r="U2953" s="2"/>
      <c r="V2953" s="2"/>
      <c r="W2953" s="2"/>
      <c r="X2953" s="55"/>
      <c r="Y2953" s="62"/>
      <c r="Z2953" s="62"/>
      <c r="AA2953" s="62"/>
      <c r="AB2953" s="62"/>
      <c r="AC2953" s="68"/>
      <c r="AD2953" s="2"/>
      <c r="AE2953" s="2"/>
      <c r="AF2953" s="2"/>
      <c r="AG2953" s="2"/>
      <c r="AH2953" s="55"/>
      <c r="AI2953" s="72"/>
      <c r="AJ2953" s="72"/>
      <c r="AK2953" s="72"/>
      <c r="AL2953" s="72"/>
      <c r="AM2953" s="80"/>
      <c r="AN2953" s="2"/>
      <c r="AO2953" s="2"/>
      <c r="AP2953" s="2"/>
      <c r="AQ2953" s="2"/>
      <c r="AR2953" s="55"/>
      <c r="AS2953" s="85"/>
      <c r="AT2953" s="85"/>
      <c r="AU2953" s="85"/>
      <c r="AV2953" s="85"/>
      <c r="AW2953" s="100"/>
      <c r="AX2953" s="2"/>
      <c r="AY2953" s="2"/>
      <c r="AZ2953" s="2"/>
      <c r="BA2953" s="2"/>
      <c r="BB2953" s="55"/>
      <c r="BC2953" s="105"/>
      <c r="BD2953" s="105"/>
      <c r="BE2953" s="105"/>
      <c r="BF2953" s="105"/>
      <c r="BG2953" s="109"/>
      <c r="BH2953" s="2"/>
      <c r="BI2953" s="2"/>
      <c r="BJ2953" s="2"/>
      <c r="BK2953" s="2"/>
      <c r="BL2953" s="55"/>
      <c r="BM2953" s="48"/>
      <c r="BN2953" s="48"/>
      <c r="BO2953" s="48"/>
      <c r="BP2953" s="48"/>
      <c r="BQ2953" s="117"/>
      <c r="BR2953" s="2"/>
      <c r="BS2953" s="2"/>
      <c r="BT2953" s="2"/>
      <c r="BU2953" s="2"/>
      <c r="BV2953" s="55"/>
    </row>
    <row r="2954" spans="1:74" ht="28.8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18" t="s">
        <v>5</v>
      </c>
      <c r="H2954" s="3">
        <v>2024</v>
      </c>
      <c r="I2954" s="20" t="s">
        <v>315</v>
      </c>
      <c r="J2954" s="184" t="s">
        <v>296</v>
      </c>
      <c r="K2954" s="184" t="s">
        <v>321</v>
      </c>
      <c r="L2954" s="187">
        <f t="shared" si="95"/>
        <v>0</v>
      </c>
      <c r="M2954" s="187">
        <f t="shared" si="96"/>
        <v>0</v>
      </c>
      <c r="N2954" s="186"/>
      <c r="O2954" s="33"/>
      <c r="P2954" s="33"/>
      <c r="Q2954" s="33"/>
      <c r="R2954" s="33"/>
      <c r="S2954" s="42"/>
      <c r="T2954" s="2"/>
      <c r="U2954" s="2"/>
      <c r="V2954" s="2"/>
      <c r="W2954" s="2"/>
      <c r="X2954" s="55"/>
      <c r="Y2954" s="62"/>
      <c r="Z2954" s="62"/>
      <c r="AA2954" s="62"/>
      <c r="AB2954" s="62"/>
      <c r="AC2954" s="68"/>
      <c r="AD2954" s="2"/>
      <c r="AE2954" s="2"/>
      <c r="AF2954" s="2"/>
      <c r="AG2954" s="2"/>
      <c r="AH2954" s="55"/>
      <c r="AI2954" s="72"/>
      <c r="AJ2954" s="72"/>
      <c r="AK2954" s="72"/>
      <c r="AL2954" s="72"/>
      <c r="AM2954" s="80"/>
      <c r="AN2954" s="2"/>
      <c r="AO2954" s="2"/>
      <c r="AP2954" s="2"/>
      <c r="AQ2954" s="2"/>
      <c r="AR2954" s="55"/>
      <c r="AS2954" s="85"/>
      <c r="AT2954" s="85"/>
      <c r="AU2954" s="85"/>
      <c r="AV2954" s="85"/>
      <c r="AW2954" s="100"/>
      <c r="AX2954" s="2"/>
      <c r="AY2954" s="2"/>
      <c r="AZ2954" s="2"/>
      <c r="BA2954" s="2"/>
      <c r="BB2954" s="55"/>
      <c r="BC2954" s="105"/>
      <c r="BD2954" s="105"/>
      <c r="BE2954" s="105"/>
      <c r="BF2954" s="105"/>
      <c r="BG2954" s="109"/>
      <c r="BH2954" s="2"/>
      <c r="BI2954" s="2"/>
      <c r="BJ2954" s="2"/>
      <c r="BK2954" s="2"/>
      <c r="BL2954" s="55"/>
      <c r="BM2954" s="48"/>
      <c r="BN2954" s="48"/>
      <c r="BO2954" s="48"/>
      <c r="BP2954" s="48"/>
      <c r="BQ2954" s="117"/>
      <c r="BR2954" s="2"/>
      <c r="BS2954" s="2"/>
      <c r="BT2954" s="2"/>
      <c r="BU2954" s="2"/>
      <c r="BV2954" s="55"/>
    </row>
    <row r="2955" spans="1:74" ht="28.8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18" t="s">
        <v>5</v>
      </c>
      <c r="H2955" s="3">
        <v>2024</v>
      </c>
      <c r="I2955" s="20" t="s">
        <v>316</v>
      </c>
      <c r="J2955" s="184" t="s">
        <v>297</v>
      </c>
      <c r="K2955" s="184" t="s">
        <v>318</v>
      </c>
      <c r="L2955" s="187">
        <f t="shared" si="95"/>
        <v>4.19E-2</v>
      </c>
      <c r="M2955" s="187">
        <f t="shared" si="96"/>
        <v>138.83500000000001</v>
      </c>
      <c r="N2955" s="186"/>
      <c r="O2955" s="33"/>
      <c r="P2955" s="33"/>
      <c r="Q2955" s="33"/>
      <c r="R2955" s="33"/>
      <c r="S2955" s="42"/>
      <c r="T2955" s="2"/>
      <c r="U2955" s="2"/>
      <c r="V2955" s="2"/>
      <c r="W2955" s="2"/>
      <c r="X2955" s="55"/>
      <c r="Y2955" s="62"/>
      <c r="Z2955" s="62"/>
      <c r="AA2955" s="62"/>
      <c r="AB2955" s="62"/>
      <c r="AC2955" s="68"/>
      <c r="AD2955" s="2"/>
      <c r="AE2955" s="2"/>
      <c r="AF2955" s="2"/>
      <c r="AG2955" s="2"/>
      <c r="AH2955" s="55"/>
      <c r="AI2955" s="72"/>
      <c r="AJ2955" s="72"/>
      <c r="AK2955" s="72"/>
      <c r="AL2955" s="72"/>
      <c r="AM2955" s="80"/>
      <c r="AN2955" s="2"/>
      <c r="AO2955" s="2"/>
      <c r="AP2955" s="2"/>
      <c r="AQ2955" s="2">
        <v>4.19E-2</v>
      </c>
      <c r="AR2955" s="55">
        <v>138.83500000000001</v>
      </c>
      <c r="AS2955" s="85"/>
      <c r="AT2955" s="85"/>
      <c r="AU2955" s="85"/>
      <c r="AV2955" s="85"/>
      <c r="AW2955" s="100"/>
      <c r="AX2955" s="2"/>
      <c r="AY2955" s="2"/>
      <c r="AZ2955" s="2"/>
      <c r="BA2955" s="2"/>
      <c r="BB2955" s="55"/>
      <c r="BC2955" s="105"/>
      <c r="BD2955" s="105"/>
      <c r="BE2955" s="105"/>
      <c r="BF2955" s="105"/>
      <c r="BG2955" s="109"/>
      <c r="BH2955" s="2"/>
      <c r="BI2955" s="2"/>
      <c r="BJ2955" s="2"/>
      <c r="BK2955" s="2"/>
      <c r="BL2955" s="55"/>
      <c r="BM2955" s="48"/>
      <c r="BN2955" s="48"/>
      <c r="BO2955" s="48"/>
      <c r="BP2955" s="48"/>
      <c r="BQ2955" s="117"/>
      <c r="BR2955" s="2"/>
      <c r="BS2955" s="2"/>
      <c r="BT2955" s="2"/>
      <c r="BU2955" s="2"/>
      <c r="BV2955" s="55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18" t="s">
        <v>5</v>
      </c>
      <c r="H2956" s="3">
        <v>2024</v>
      </c>
      <c r="I2956" s="20" t="s">
        <v>316</v>
      </c>
      <c r="J2956" s="185" t="s">
        <v>348</v>
      </c>
      <c r="K2956" s="185" t="s">
        <v>320</v>
      </c>
      <c r="L2956" s="187">
        <f t="shared" si="95"/>
        <v>0</v>
      </c>
      <c r="M2956" s="187">
        <f t="shared" si="96"/>
        <v>0</v>
      </c>
      <c r="N2956" s="186"/>
      <c r="O2956" s="33"/>
      <c r="P2956" s="33"/>
      <c r="Q2956" s="33"/>
      <c r="R2956" s="33"/>
      <c r="S2956" s="42"/>
      <c r="T2956" s="2"/>
      <c r="U2956" s="2"/>
      <c r="V2956" s="2"/>
      <c r="W2956" s="2"/>
      <c r="X2956" s="55"/>
      <c r="Y2956" s="62"/>
      <c r="Z2956" s="62"/>
      <c r="AA2956" s="62"/>
      <c r="AB2956" s="62"/>
      <c r="AC2956" s="68"/>
      <c r="AD2956" s="2"/>
      <c r="AE2956" s="2"/>
      <c r="AF2956" s="2"/>
      <c r="AG2956" s="2"/>
      <c r="AH2956" s="55"/>
      <c r="AI2956" s="72"/>
      <c r="AJ2956" s="72"/>
      <c r="AK2956" s="72"/>
      <c r="AL2956" s="72"/>
      <c r="AM2956" s="80"/>
      <c r="AN2956" s="2"/>
      <c r="AO2956" s="2"/>
      <c r="AP2956" s="2"/>
      <c r="AQ2956" s="2"/>
      <c r="AR2956" s="55"/>
      <c r="AS2956" s="85"/>
      <c r="AT2956" s="85"/>
      <c r="AU2956" s="85"/>
      <c r="AV2956" s="85"/>
      <c r="AW2956" s="100"/>
      <c r="AX2956" s="2"/>
      <c r="AY2956" s="2"/>
      <c r="AZ2956" s="2"/>
      <c r="BA2956" s="2"/>
      <c r="BB2956" s="55"/>
      <c r="BC2956" s="105"/>
      <c r="BD2956" s="105"/>
      <c r="BE2956" s="105"/>
      <c r="BF2956" s="105"/>
      <c r="BG2956" s="109"/>
      <c r="BH2956" s="2"/>
      <c r="BI2956" s="2"/>
      <c r="BJ2956" s="2"/>
      <c r="BK2956" s="2"/>
      <c r="BL2956" s="55"/>
      <c r="BM2956" s="48"/>
      <c r="BN2956" s="48"/>
      <c r="BO2956" s="48"/>
      <c r="BP2956" s="48"/>
      <c r="BQ2956" s="117"/>
      <c r="BR2956" s="2"/>
      <c r="BS2956" s="2"/>
      <c r="BT2956" s="2"/>
      <c r="BU2956" s="2"/>
      <c r="BV2956" s="55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18" t="s">
        <v>5</v>
      </c>
      <c r="H2957" s="3">
        <v>2024</v>
      </c>
      <c r="I2957" s="20" t="s">
        <v>282</v>
      </c>
      <c r="J2957" s="184" t="s">
        <v>272</v>
      </c>
      <c r="K2957" s="184" t="s">
        <v>321</v>
      </c>
      <c r="L2957" s="187">
        <f t="shared" si="95"/>
        <v>0</v>
      </c>
      <c r="M2957" s="187">
        <f t="shared" si="96"/>
        <v>0</v>
      </c>
      <c r="N2957" s="186"/>
      <c r="O2957" s="33"/>
      <c r="P2957" s="33"/>
      <c r="Q2957" s="33"/>
      <c r="R2957" s="33"/>
      <c r="S2957" s="42"/>
      <c r="T2957" s="2"/>
      <c r="U2957" s="2"/>
      <c r="V2957" s="2"/>
      <c r="W2957" s="2"/>
      <c r="X2957" s="55"/>
      <c r="Y2957" s="62"/>
      <c r="Z2957" s="62"/>
      <c r="AA2957" s="62"/>
      <c r="AB2957" s="62"/>
      <c r="AC2957" s="68"/>
      <c r="AD2957" s="2"/>
      <c r="AE2957" s="2"/>
      <c r="AF2957" s="2"/>
      <c r="AG2957" s="2"/>
      <c r="AH2957" s="55"/>
      <c r="AI2957" s="72"/>
      <c r="AJ2957" s="72"/>
      <c r="AK2957" s="72"/>
      <c r="AL2957" s="72"/>
      <c r="AM2957" s="80"/>
      <c r="AN2957" s="2"/>
      <c r="AO2957" s="2"/>
      <c r="AP2957" s="2"/>
      <c r="AQ2957" s="2"/>
      <c r="AR2957" s="55"/>
      <c r="AS2957" s="85"/>
      <c r="AT2957" s="85"/>
      <c r="AU2957" s="85"/>
      <c r="AV2957" s="85"/>
      <c r="AW2957" s="100"/>
      <c r="AX2957" s="2"/>
      <c r="AY2957" s="2"/>
      <c r="AZ2957" s="2"/>
      <c r="BA2957" s="2"/>
      <c r="BB2957" s="55"/>
      <c r="BC2957" s="105"/>
      <c r="BD2957" s="105"/>
      <c r="BE2957" s="105"/>
      <c r="BF2957" s="105"/>
      <c r="BG2957" s="109"/>
      <c r="BH2957" s="2"/>
      <c r="BI2957" s="2"/>
      <c r="BJ2957" s="2"/>
      <c r="BK2957" s="2"/>
      <c r="BL2957" s="55"/>
      <c r="BM2957" s="48"/>
      <c r="BN2957" s="48"/>
      <c r="BO2957" s="48"/>
      <c r="BP2957" s="48"/>
      <c r="BQ2957" s="117"/>
      <c r="BR2957" s="2"/>
      <c r="BS2957" s="2"/>
      <c r="BT2957" s="2"/>
      <c r="BU2957" s="2"/>
      <c r="BV2957" s="55"/>
    </row>
    <row r="2958" spans="1:74" ht="28.8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18" t="s">
        <v>5</v>
      </c>
      <c r="H2958" s="3">
        <v>2024</v>
      </c>
      <c r="I2958" s="20" t="s">
        <v>282</v>
      </c>
      <c r="J2958" s="184" t="s">
        <v>273</v>
      </c>
      <c r="K2958" s="184" t="s">
        <v>321</v>
      </c>
      <c r="L2958" s="187">
        <f t="shared" si="95"/>
        <v>1.6E-2</v>
      </c>
      <c r="M2958" s="187">
        <f t="shared" si="96"/>
        <v>38.485999999999997</v>
      </c>
      <c r="N2958" s="186" t="s">
        <v>1431</v>
      </c>
      <c r="O2958" s="33"/>
      <c r="P2958" s="33"/>
      <c r="Q2958" s="33"/>
      <c r="R2958" s="33"/>
      <c r="S2958" s="42"/>
      <c r="T2958" s="2"/>
      <c r="U2958" s="2" t="s">
        <v>379</v>
      </c>
      <c r="V2958" s="2"/>
      <c r="W2958" s="2">
        <v>2E-3</v>
      </c>
      <c r="X2958" s="55">
        <v>5.6260000000000003</v>
      </c>
      <c r="Y2958" s="62"/>
      <c r="Z2958" s="62"/>
      <c r="AA2958" s="62"/>
      <c r="AB2958" s="62"/>
      <c r="AC2958" s="68"/>
      <c r="AD2958" s="2"/>
      <c r="AE2958" s="2" t="s">
        <v>478</v>
      </c>
      <c r="AF2958" s="2"/>
      <c r="AG2958" s="2">
        <v>1.2E-2</v>
      </c>
      <c r="AH2958" s="55">
        <v>28.417999999999999</v>
      </c>
      <c r="AI2958" s="72"/>
      <c r="AJ2958" s="72"/>
      <c r="AK2958" s="72"/>
      <c r="AL2958" s="72"/>
      <c r="AM2958" s="80"/>
      <c r="AN2958" s="2"/>
      <c r="AO2958" s="2"/>
      <c r="AP2958" s="2" t="s">
        <v>626</v>
      </c>
      <c r="AQ2958" s="2">
        <v>2E-3</v>
      </c>
      <c r="AR2958" s="55">
        <v>4.4420000000000002</v>
      </c>
      <c r="AS2958" s="85"/>
      <c r="AT2958" s="85"/>
      <c r="AU2958" s="85"/>
      <c r="AV2958" s="85"/>
      <c r="AW2958" s="100"/>
      <c r="AX2958" s="2"/>
      <c r="AY2958" s="2"/>
      <c r="AZ2958" s="2"/>
      <c r="BA2958" s="2"/>
      <c r="BB2958" s="55"/>
      <c r="BC2958" s="105"/>
      <c r="BD2958" s="105"/>
      <c r="BE2958" s="105"/>
      <c r="BF2958" s="105"/>
      <c r="BG2958" s="109"/>
      <c r="BH2958" s="2"/>
      <c r="BI2958" s="2"/>
      <c r="BJ2958" s="2"/>
      <c r="BK2958" s="2"/>
      <c r="BL2958" s="55"/>
      <c r="BM2958" s="48"/>
      <c r="BN2958" s="48"/>
      <c r="BO2958" s="48"/>
      <c r="BP2958" s="48"/>
      <c r="BQ2958" s="117"/>
      <c r="BR2958" s="2"/>
      <c r="BS2958" s="2"/>
      <c r="BT2958" s="2"/>
      <c r="BU2958" s="2"/>
      <c r="BV2958" s="55"/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18" t="s">
        <v>5</v>
      </c>
      <c r="H2959" s="3">
        <v>2024</v>
      </c>
      <c r="I2959" s="20" t="s">
        <v>282</v>
      </c>
      <c r="J2959" s="184" t="s">
        <v>274</v>
      </c>
      <c r="K2959" s="184" t="s">
        <v>321</v>
      </c>
      <c r="L2959" s="187">
        <f t="shared" si="95"/>
        <v>0</v>
      </c>
      <c r="M2959" s="187">
        <f t="shared" si="96"/>
        <v>0</v>
      </c>
      <c r="N2959" s="186"/>
      <c r="O2959" s="33"/>
      <c r="P2959" s="33"/>
      <c r="Q2959" s="33"/>
      <c r="R2959" s="33"/>
      <c r="S2959" s="42"/>
      <c r="T2959" s="2"/>
      <c r="U2959" s="2"/>
      <c r="V2959" s="2"/>
      <c r="W2959" s="2"/>
      <c r="X2959" s="55"/>
      <c r="Y2959" s="62"/>
      <c r="Z2959" s="62"/>
      <c r="AA2959" s="62"/>
      <c r="AB2959" s="62"/>
      <c r="AC2959" s="68"/>
      <c r="AD2959" s="2"/>
      <c r="AE2959" s="2"/>
      <c r="AF2959" s="2"/>
      <c r="AG2959" s="2"/>
      <c r="AH2959" s="55"/>
      <c r="AI2959" s="72"/>
      <c r="AJ2959" s="72"/>
      <c r="AK2959" s="72"/>
      <c r="AL2959" s="72"/>
      <c r="AM2959" s="80"/>
      <c r="AN2959" s="2"/>
      <c r="AO2959" s="2"/>
      <c r="AP2959" s="2"/>
      <c r="AQ2959" s="2"/>
      <c r="AR2959" s="55"/>
      <c r="AS2959" s="85"/>
      <c r="AT2959" s="85"/>
      <c r="AU2959" s="85"/>
      <c r="AV2959" s="85"/>
      <c r="AW2959" s="100"/>
      <c r="AX2959" s="2"/>
      <c r="AY2959" s="2"/>
      <c r="AZ2959" s="2"/>
      <c r="BA2959" s="2"/>
      <c r="BB2959" s="55"/>
      <c r="BC2959" s="105"/>
      <c r="BD2959" s="105"/>
      <c r="BE2959" s="105"/>
      <c r="BF2959" s="105"/>
      <c r="BG2959" s="109"/>
      <c r="BH2959" s="2"/>
      <c r="BI2959" s="2"/>
      <c r="BJ2959" s="2"/>
      <c r="BK2959" s="2"/>
      <c r="BL2959" s="55"/>
      <c r="BM2959" s="48"/>
      <c r="BN2959" s="48"/>
      <c r="BO2959" s="48"/>
      <c r="BP2959" s="48"/>
      <c r="BQ2959" s="117"/>
      <c r="BR2959" s="2"/>
      <c r="BS2959" s="2"/>
      <c r="BT2959" s="2"/>
      <c r="BU2959" s="2"/>
      <c r="BV2959" s="55"/>
    </row>
    <row r="2960" spans="1:74" ht="28.8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18" t="s">
        <v>5</v>
      </c>
      <c r="H2960" s="3">
        <v>2024</v>
      </c>
      <c r="I2960" s="20" t="s">
        <v>282</v>
      </c>
      <c r="J2960" s="184" t="s">
        <v>275</v>
      </c>
      <c r="K2960" s="184" t="s">
        <v>321</v>
      </c>
      <c r="L2960" s="187">
        <f t="shared" si="95"/>
        <v>7.0000000000000001E-3</v>
      </c>
      <c r="M2960" s="187">
        <f t="shared" si="96"/>
        <v>22.378</v>
      </c>
      <c r="N2960" s="186" t="s">
        <v>1434</v>
      </c>
      <c r="O2960" s="33"/>
      <c r="P2960" s="33"/>
      <c r="Q2960" s="33"/>
      <c r="R2960" s="33"/>
      <c r="S2960" s="42"/>
      <c r="T2960" s="2"/>
      <c r="U2960" s="2"/>
      <c r="V2960" s="2"/>
      <c r="W2960" s="2"/>
      <c r="X2960" s="55"/>
      <c r="Y2960" s="62"/>
      <c r="Z2960" s="65"/>
      <c r="AA2960" s="62"/>
      <c r="AB2960" s="62"/>
      <c r="AC2960" s="68"/>
      <c r="AD2960" s="2"/>
      <c r="AE2960" s="2"/>
      <c r="AF2960" s="2"/>
      <c r="AG2960" s="2"/>
      <c r="AH2960" s="55"/>
      <c r="AI2960" s="72"/>
      <c r="AJ2960" s="72"/>
      <c r="AK2960" s="72" t="s">
        <v>554</v>
      </c>
      <c r="AL2960" s="72">
        <v>1E-3</v>
      </c>
      <c r="AM2960" s="80">
        <v>4.6959999999999997</v>
      </c>
      <c r="AN2960" s="2"/>
      <c r="AO2960" s="2"/>
      <c r="AP2960" s="2"/>
      <c r="AQ2960" s="2"/>
      <c r="AR2960" s="55"/>
      <c r="AS2960" s="85"/>
      <c r="AT2960" s="85"/>
      <c r="AU2960" s="85"/>
      <c r="AV2960" s="85"/>
      <c r="AW2960" s="100"/>
      <c r="AX2960" s="2"/>
      <c r="AY2960" s="2"/>
      <c r="AZ2960" s="2"/>
      <c r="BA2960" s="2"/>
      <c r="BB2960" s="55"/>
      <c r="BC2960" s="105"/>
      <c r="BD2960" s="105"/>
      <c r="BE2960" s="105"/>
      <c r="BF2960" s="105"/>
      <c r="BG2960" s="109"/>
      <c r="BH2960" s="2"/>
      <c r="BI2960" s="2"/>
      <c r="BJ2960" s="2"/>
      <c r="BK2960" s="2"/>
      <c r="BL2960" s="55"/>
      <c r="BM2960" s="48"/>
      <c r="BN2960" s="48"/>
      <c r="BO2960" s="48"/>
      <c r="BP2960" s="48"/>
      <c r="BQ2960" s="117"/>
      <c r="BR2960" s="2" t="s">
        <v>1227</v>
      </c>
      <c r="BS2960" s="2"/>
      <c r="BT2960" s="2"/>
      <c r="BU2960" s="2">
        <v>6.0000000000000001E-3</v>
      </c>
      <c r="BV2960" s="55">
        <v>17.681999999999999</v>
      </c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18" t="s">
        <v>5</v>
      </c>
      <c r="H2961" s="3">
        <v>2024</v>
      </c>
      <c r="I2961" s="20" t="s">
        <v>282</v>
      </c>
      <c r="J2961" s="184" t="s">
        <v>276</v>
      </c>
      <c r="K2961" s="184" t="s">
        <v>320</v>
      </c>
      <c r="L2961" s="187">
        <f t="shared" si="95"/>
        <v>0</v>
      </c>
      <c r="M2961" s="187">
        <f t="shared" si="96"/>
        <v>0</v>
      </c>
      <c r="N2961" s="186"/>
      <c r="O2961" s="33"/>
      <c r="P2961" s="33"/>
      <c r="Q2961" s="33"/>
      <c r="R2961" s="33"/>
      <c r="S2961" s="42"/>
      <c r="T2961" s="2"/>
      <c r="U2961" s="2"/>
      <c r="V2961" s="2"/>
      <c r="W2961" s="2"/>
      <c r="X2961" s="55"/>
      <c r="Y2961" s="62"/>
      <c r="Z2961" s="62"/>
      <c r="AA2961" s="62"/>
      <c r="AB2961" s="62"/>
      <c r="AC2961" s="68"/>
      <c r="AD2961" s="2"/>
      <c r="AE2961" s="2"/>
      <c r="AF2961" s="2"/>
      <c r="AG2961" s="2"/>
      <c r="AH2961" s="55"/>
      <c r="AI2961" s="72"/>
      <c r="AJ2961" s="72"/>
      <c r="AK2961" s="72"/>
      <c r="AL2961" s="72"/>
      <c r="AM2961" s="80"/>
      <c r="AN2961" s="2"/>
      <c r="AO2961" s="2"/>
      <c r="AP2961" s="2"/>
      <c r="AQ2961" s="2"/>
      <c r="AR2961" s="55"/>
      <c r="AS2961" s="85"/>
      <c r="AT2961" s="85"/>
      <c r="AU2961" s="85"/>
      <c r="AV2961" s="85"/>
      <c r="AW2961" s="100"/>
      <c r="AX2961" s="2"/>
      <c r="AY2961" s="2"/>
      <c r="AZ2961" s="2"/>
      <c r="BA2961" s="2"/>
      <c r="BB2961" s="55"/>
      <c r="BC2961" s="105"/>
      <c r="BD2961" s="105"/>
      <c r="BE2961" s="105"/>
      <c r="BF2961" s="105"/>
      <c r="BG2961" s="109"/>
      <c r="BH2961" s="2"/>
      <c r="BI2961" s="2"/>
      <c r="BJ2961" s="2"/>
      <c r="BK2961" s="2"/>
      <c r="BL2961" s="55"/>
      <c r="BM2961" s="48"/>
      <c r="BN2961" s="48"/>
      <c r="BO2961" s="48"/>
      <c r="BP2961" s="48"/>
      <c r="BQ2961" s="117"/>
      <c r="BR2961" s="2"/>
      <c r="BS2961" s="2"/>
      <c r="BT2961" s="2"/>
      <c r="BU2961" s="2"/>
      <c r="BV2961" s="55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18" t="s">
        <v>5</v>
      </c>
      <c r="H2962" s="3">
        <v>2024</v>
      </c>
      <c r="I2962" s="20" t="s">
        <v>282</v>
      </c>
      <c r="J2962" s="184" t="s">
        <v>277</v>
      </c>
      <c r="K2962" s="184" t="s">
        <v>320</v>
      </c>
      <c r="L2962" s="187">
        <f t="shared" si="95"/>
        <v>12</v>
      </c>
      <c r="M2962" s="187">
        <f t="shared" si="96"/>
        <v>15.323</v>
      </c>
      <c r="N2962" s="186" t="s">
        <v>1432</v>
      </c>
      <c r="O2962" s="33"/>
      <c r="P2962" s="33"/>
      <c r="Q2962" s="36"/>
      <c r="R2962" s="33"/>
      <c r="S2962" s="42"/>
      <c r="T2962" s="2"/>
      <c r="U2962" s="2" t="s">
        <v>394</v>
      </c>
      <c r="V2962" s="2"/>
      <c r="W2962" s="2">
        <v>7</v>
      </c>
      <c r="X2962" s="55">
        <v>9.0380000000000003</v>
      </c>
      <c r="Y2962" s="62"/>
      <c r="Z2962" s="62"/>
      <c r="AA2962" s="62">
        <v>89</v>
      </c>
      <c r="AB2962" s="62">
        <v>1</v>
      </c>
      <c r="AC2962" s="68">
        <v>1.397</v>
      </c>
      <c r="AD2962" s="2"/>
      <c r="AE2962" s="2"/>
      <c r="AF2962" s="2"/>
      <c r="AG2962" s="2"/>
      <c r="AH2962" s="55"/>
      <c r="AI2962" s="72"/>
      <c r="AJ2962" s="72"/>
      <c r="AK2962" s="72"/>
      <c r="AL2962" s="72"/>
      <c r="AM2962" s="80"/>
      <c r="AN2962" s="2"/>
      <c r="AO2962" s="2"/>
      <c r="AP2962" s="2"/>
      <c r="AQ2962" s="2"/>
      <c r="AR2962" s="55"/>
      <c r="AS2962" s="85" t="s">
        <v>363</v>
      </c>
      <c r="AT2962" s="85"/>
      <c r="AU2962" s="85"/>
      <c r="AV2962" s="85">
        <v>4</v>
      </c>
      <c r="AW2962" s="100">
        <v>4.8879999999999999</v>
      </c>
      <c r="AX2962" s="2"/>
      <c r="AY2962" s="2"/>
      <c r="AZ2962" s="2"/>
      <c r="BA2962" s="2"/>
      <c r="BB2962" s="55"/>
      <c r="BC2962" s="105"/>
      <c r="BD2962" s="105"/>
      <c r="BE2962" s="105"/>
      <c r="BF2962" s="105"/>
      <c r="BG2962" s="109"/>
      <c r="BH2962" s="2"/>
      <c r="BI2962" s="2"/>
      <c r="BJ2962" s="2"/>
      <c r="BK2962" s="2"/>
      <c r="BL2962" s="55"/>
      <c r="BM2962" s="48"/>
      <c r="BN2962" s="48"/>
      <c r="BO2962" s="48"/>
      <c r="BP2962" s="48"/>
      <c r="BQ2962" s="117"/>
      <c r="BR2962" s="2"/>
      <c r="BS2962" s="2"/>
      <c r="BT2962" s="2"/>
      <c r="BU2962" s="2"/>
      <c r="BV2962" s="55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18" t="s">
        <v>5</v>
      </c>
      <c r="H2963" s="3">
        <v>2024</v>
      </c>
      <c r="I2963" s="20" t="s">
        <v>283</v>
      </c>
      <c r="J2963" s="184" t="s">
        <v>298</v>
      </c>
      <c r="K2963" s="184" t="s">
        <v>321</v>
      </c>
      <c r="L2963" s="187">
        <f t="shared" si="95"/>
        <v>0</v>
      </c>
      <c r="M2963" s="187">
        <f t="shared" si="96"/>
        <v>0</v>
      </c>
      <c r="N2963" s="186"/>
      <c r="O2963" s="33"/>
      <c r="P2963" s="33"/>
      <c r="Q2963" s="33"/>
      <c r="R2963" s="33"/>
      <c r="S2963" s="42"/>
      <c r="T2963" s="2"/>
      <c r="U2963" s="2"/>
      <c r="V2963" s="2"/>
      <c r="W2963" s="2"/>
      <c r="X2963" s="55"/>
      <c r="Y2963" s="62"/>
      <c r="Z2963" s="62"/>
      <c r="AA2963" s="62"/>
      <c r="AB2963" s="62"/>
      <c r="AC2963" s="68"/>
      <c r="AD2963" s="2"/>
      <c r="AE2963" s="2"/>
      <c r="AF2963" s="2"/>
      <c r="AG2963" s="2"/>
      <c r="AH2963" s="55"/>
      <c r="AI2963" s="72"/>
      <c r="AJ2963" s="72"/>
      <c r="AK2963" s="72"/>
      <c r="AL2963" s="72"/>
      <c r="AM2963" s="80"/>
      <c r="AN2963" s="2"/>
      <c r="AO2963" s="2"/>
      <c r="AP2963" s="2"/>
      <c r="AQ2963" s="2"/>
      <c r="AR2963" s="55"/>
      <c r="AS2963" s="85"/>
      <c r="AT2963" s="85"/>
      <c r="AU2963" s="85"/>
      <c r="AV2963" s="85"/>
      <c r="AW2963" s="100"/>
      <c r="AX2963" s="2"/>
      <c r="AY2963" s="2"/>
      <c r="AZ2963" s="2"/>
      <c r="BA2963" s="2"/>
      <c r="BB2963" s="55"/>
      <c r="BC2963" s="105"/>
      <c r="BD2963" s="105"/>
      <c r="BE2963" s="105"/>
      <c r="BF2963" s="105"/>
      <c r="BG2963" s="109"/>
      <c r="BH2963" s="2"/>
      <c r="BI2963" s="2"/>
      <c r="BJ2963" s="2"/>
      <c r="BK2963" s="2"/>
      <c r="BL2963" s="55"/>
      <c r="BM2963" s="48"/>
      <c r="BN2963" s="48"/>
      <c r="BO2963" s="48"/>
      <c r="BP2963" s="48"/>
      <c r="BQ2963" s="117"/>
      <c r="BR2963" s="2"/>
      <c r="BS2963" s="2"/>
      <c r="BT2963" s="2"/>
      <c r="BU2963" s="2"/>
      <c r="BV2963" s="55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18" t="s">
        <v>5</v>
      </c>
      <c r="H2964" s="3">
        <v>2024</v>
      </c>
      <c r="I2964" s="20" t="s">
        <v>283</v>
      </c>
      <c r="J2964" s="184" t="s">
        <v>278</v>
      </c>
      <c r="K2964" s="184" t="s">
        <v>320</v>
      </c>
      <c r="L2964" s="187">
        <f t="shared" si="95"/>
        <v>0</v>
      </c>
      <c r="M2964" s="187">
        <f t="shared" si="96"/>
        <v>0</v>
      </c>
      <c r="N2964" s="186"/>
      <c r="O2964" s="33"/>
      <c r="P2964" s="33"/>
      <c r="Q2964" s="33"/>
      <c r="R2964" s="33"/>
      <c r="S2964" s="42"/>
      <c r="T2964" s="2"/>
      <c r="U2964" s="2"/>
      <c r="V2964" s="2"/>
      <c r="W2964" s="2"/>
      <c r="X2964" s="55"/>
      <c r="Y2964" s="62"/>
      <c r="Z2964" s="62"/>
      <c r="AA2964" s="62"/>
      <c r="AB2964" s="62"/>
      <c r="AC2964" s="68"/>
      <c r="AD2964" s="2"/>
      <c r="AE2964" s="2"/>
      <c r="AF2964" s="2"/>
      <c r="AG2964" s="2"/>
      <c r="AH2964" s="55"/>
      <c r="AI2964" s="72"/>
      <c r="AJ2964" s="72"/>
      <c r="AK2964" s="72"/>
      <c r="AL2964" s="72"/>
      <c r="AM2964" s="80"/>
      <c r="AN2964" s="2"/>
      <c r="AO2964" s="2"/>
      <c r="AP2964" s="2"/>
      <c r="AQ2964" s="2"/>
      <c r="AR2964" s="55"/>
      <c r="AS2964" s="85"/>
      <c r="AT2964" s="85"/>
      <c r="AU2964" s="85"/>
      <c r="AV2964" s="85"/>
      <c r="AW2964" s="100"/>
      <c r="AX2964" s="2"/>
      <c r="AY2964" s="2"/>
      <c r="AZ2964" s="2"/>
      <c r="BA2964" s="2"/>
      <c r="BB2964" s="55"/>
      <c r="BC2964" s="105"/>
      <c r="BD2964" s="105"/>
      <c r="BE2964" s="105"/>
      <c r="BF2964" s="105"/>
      <c r="BG2964" s="109"/>
      <c r="BH2964" s="2"/>
      <c r="BI2964" s="2"/>
      <c r="BJ2964" s="2"/>
      <c r="BK2964" s="2"/>
      <c r="BL2964" s="55"/>
      <c r="BM2964" s="48"/>
      <c r="BN2964" s="48"/>
      <c r="BO2964" s="48"/>
      <c r="BP2964" s="48"/>
      <c r="BQ2964" s="117"/>
      <c r="BR2964" s="2"/>
      <c r="BS2964" s="2"/>
      <c r="BT2964" s="2"/>
      <c r="BU2964" s="2"/>
      <c r="BV2964" s="55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18" t="s">
        <v>5</v>
      </c>
      <c r="H2965" s="3">
        <v>2024</v>
      </c>
      <c r="I2965" s="20" t="s">
        <v>283</v>
      </c>
      <c r="J2965" s="184" t="s">
        <v>279</v>
      </c>
      <c r="K2965" s="184" t="s">
        <v>320</v>
      </c>
      <c r="L2965" s="187">
        <f t="shared" si="95"/>
        <v>48</v>
      </c>
      <c r="M2965" s="187">
        <f t="shared" si="96"/>
        <v>73.156000000000006</v>
      </c>
      <c r="N2965" s="186" t="s">
        <v>401</v>
      </c>
      <c r="O2965" s="33"/>
      <c r="P2965" s="33"/>
      <c r="Q2965" s="33"/>
      <c r="R2965" s="33"/>
      <c r="S2965" s="42"/>
      <c r="T2965" s="2" t="s">
        <v>401</v>
      </c>
      <c r="U2965" s="2"/>
      <c r="V2965" s="2"/>
      <c r="W2965" s="2">
        <v>48</v>
      </c>
      <c r="X2965" s="55">
        <v>73.156000000000006</v>
      </c>
      <c r="Y2965" s="62"/>
      <c r="Z2965" s="62"/>
      <c r="AA2965" s="62"/>
      <c r="AB2965" s="62"/>
      <c r="AC2965" s="68"/>
      <c r="AD2965" s="2"/>
      <c r="AE2965" s="2"/>
      <c r="AF2965" s="2"/>
      <c r="AG2965" s="2"/>
      <c r="AH2965" s="55"/>
      <c r="AI2965" s="72"/>
      <c r="AJ2965" s="72"/>
      <c r="AK2965" s="72"/>
      <c r="AL2965" s="72"/>
      <c r="AM2965" s="80"/>
      <c r="AN2965" s="2"/>
      <c r="AO2965" s="2"/>
      <c r="AP2965" s="2"/>
      <c r="AQ2965" s="2"/>
      <c r="AR2965" s="55"/>
      <c r="AS2965" s="85"/>
      <c r="AT2965" s="85"/>
      <c r="AU2965" s="85"/>
      <c r="AV2965" s="85"/>
      <c r="AW2965" s="100"/>
      <c r="AX2965" s="2"/>
      <c r="AY2965" s="2"/>
      <c r="AZ2965" s="2"/>
      <c r="BA2965" s="2"/>
      <c r="BB2965" s="55"/>
      <c r="BC2965" s="105"/>
      <c r="BD2965" s="105"/>
      <c r="BE2965" s="105"/>
      <c r="BF2965" s="105"/>
      <c r="BG2965" s="109"/>
      <c r="BH2965" s="2"/>
      <c r="BI2965" s="2"/>
      <c r="BJ2965" s="2"/>
      <c r="BK2965" s="2"/>
      <c r="BL2965" s="55"/>
      <c r="BM2965" s="48"/>
      <c r="BN2965" s="48"/>
      <c r="BO2965" s="48"/>
      <c r="BP2965" s="48"/>
      <c r="BQ2965" s="117"/>
      <c r="BR2965" s="2"/>
      <c r="BS2965" s="2"/>
      <c r="BT2965" s="2"/>
      <c r="BU2965" s="2"/>
      <c r="BV2965" s="55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18" t="s">
        <v>5</v>
      </c>
      <c r="H2966" s="3">
        <v>2024</v>
      </c>
      <c r="I2966" s="20" t="s">
        <v>286</v>
      </c>
      <c r="J2966" s="184" t="s">
        <v>280</v>
      </c>
      <c r="K2966" s="184" t="s">
        <v>319</v>
      </c>
      <c r="L2966" s="187">
        <f t="shared" si="95"/>
        <v>0</v>
      </c>
      <c r="M2966" s="187">
        <f t="shared" si="96"/>
        <v>0</v>
      </c>
      <c r="N2966" s="186"/>
      <c r="O2966" s="33"/>
      <c r="P2966" s="33"/>
      <c r="Q2966" s="33"/>
      <c r="R2966" s="33"/>
      <c r="S2966" s="42"/>
      <c r="T2966" s="2"/>
      <c r="U2966" s="2"/>
      <c r="V2966" s="2"/>
      <c r="W2966" s="2"/>
      <c r="X2966" s="55"/>
      <c r="Y2966" s="62"/>
      <c r="Z2966" s="62"/>
      <c r="AA2966" s="62"/>
      <c r="AB2966" s="62"/>
      <c r="AC2966" s="68"/>
      <c r="AD2966" s="2"/>
      <c r="AE2966" s="2"/>
      <c r="AF2966" s="2"/>
      <c r="AG2966" s="2"/>
      <c r="AH2966" s="55"/>
      <c r="AI2966" s="72"/>
      <c r="AJ2966" s="72"/>
      <c r="AK2966" s="72"/>
      <c r="AL2966" s="72"/>
      <c r="AM2966" s="80"/>
      <c r="AN2966" s="2"/>
      <c r="AO2966" s="2"/>
      <c r="AP2966" s="2"/>
      <c r="AQ2966" s="2"/>
      <c r="AR2966" s="55"/>
      <c r="AS2966" s="85"/>
      <c r="AT2966" s="85"/>
      <c r="AU2966" s="85"/>
      <c r="AV2966" s="85"/>
      <c r="AW2966" s="100"/>
      <c r="AX2966" s="2"/>
      <c r="AY2966" s="2"/>
      <c r="AZ2966" s="2"/>
      <c r="BA2966" s="2"/>
      <c r="BB2966" s="55"/>
      <c r="BC2966" s="105"/>
      <c r="BD2966" s="105"/>
      <c r="BE2966" s="105"/>
      <c r="BF2966" s="105"/>
      <c r="BG2966" s="109"/>
      <c r="BH2966" s="2"/>
      <c r="BI2966" s="2"/>
      <c r="BJ2966" s="2"/>
      <c r="BK2966" s="2"/>
      <c r="BL2966" s="55"/>
      <c r="BM2966" s="48"/>
      <c r="BN2966" s="48"/>
      <c r="BO2966" s="48"/>
      <c r="BP2966" s="48"/>
      <c r="BQ2966" s="117"/>
      <c r="BR2966" s="2"/>
      <c r="BS2966" s="2"/>
      <c r="BT2966" s="2"/>
      <c r="BU2966" s="2"/>
      <c r="BV2966" s="55"/>
    </row>
    <row r="2967" spans="1:74" ht="54.6" hidden="1" customHeight="1" x14ac:dyDescent="0.3">
      <c r="A2967" s="2" t="s">
        <v>81</v>
      </c>
      <c r="B2967" s="2" t="s">
        <v>2</v>
      </c>
      <c r="C2967" s="2" t="s">
        <v>3</v>
      </c>
      <c r="D2967" s="2" t="s">
        <v>82</v>
      </c>
      <c r="E2967" s="3">
        <v>10</v>
      </c>
      <c r="F2967" s="3"/>
      <c r="G2967" s="18" t="s">
        <v>5</v>
      </c>
      <c r="H2967" s="3">
        <v>2024</v>
      </c>
      <c r="I2967" s="20" t="s">
        <v>286</v>
      </c>
      <c r="J2967" s="184" t="s">
        <v>281</v>
      </c>
      <c r="K2967" s="184" t="s">
        <v>319</v>
      </c>
      <c r="L2967" s="187">
        <f t="shared" si="95"/>
        <v>0</v>
      </c>
      <c r="M2967" s="187">
        <f t="shared" si="96"/>
        <v>142.41780999999997</v>
      </c>
      <c r="N2967" s="186" t="s">
        <v>1433</v>
      </c>
      <c r="O2967" s="33"/>
      <c r="P2967" s="33"/>
      <c r="Q2967" s="33"/>
      <c r="R2967" s="33"/>
      <c r="S2967" s="42"/>
      <c r="T2967" s="2"/>
      <c r="U2967" s="2"/>
      <c r="V2967" s="2"/>
      <c r="W2967" s="2"/>
      <c r="X2967" s="55"/>
      <c r="Y2967" s="62" t="s">
        <v>458</v>
      </c>
      <c r="Z2967" s="62"/>
      <c r="AA2967" s="62"/>
      <c r="AB2967" s="62"/>
      <c r="AC2967" s="68">
        <v>5.617</v>
      </c>
      <c r="AD2967" s="2"/>
      <c r="AE2967" s="2"/>
      <c r="AF2967" s="2"/>
      <c r="AG2967" s="2"/>
      <c r="AH2967" s="55"/>
      <c r="AI2967" s="72"/>
      <c r="AJ2967" s="72"/>
      <c r="AK2967" s="72"/>
      <c r="AL2967" s="72"/>
      <c r="AM2967" s="80"/>
      <c r="AN2967" s="2"/>
      <c r="AO2967" s="2"/>
      <c r="AP2967" s="2"/>
      <c r="AQ2967" s="2"/>
      <c r="AR2967" s="55"/>
      <c r="AS2967" s="85" t="s">
        <v>749</v>
      </c>
      <c r="AT2967" s="85"/>
      <c r="AU2967" s="85"/>
      <c r="AV2967" s="85"/>
      <c r="AW2967" s="100">
        <f>4.67+118.55445+8.69736</f>
        <v>131.92180999999999</v>
      </c>
      <c r="AX2967" s="2"/>
      <c r="AY2967" s="2"/>
      <c r="AZ2967" s="2"/>
      <c r="BA2967" s="2"/>
      <c r="BB2967" s="55"/>
      <c r="BC2967" s="105"/>
      <c r="BD2967" s="105"/>
      <c r="BE2967" s="105"/>
      <c r="BF2967" s="105"/>
      <c r="BG2967" s="109"/>
      <c r="BH2967" s="2"/>
      <c r="BI2967" s="2"/>
      <c r="BJ2967" s="2"/>
      <c r="BK2967" s="2"/>
      <c r="BL2967" s="55"/>
      <c r="BM2967" s="48" t="s">
        <v>1016</v>
      </c>
      <c r="BN2967" s="48"/>
      <c r="BO2967" s="48"/>
      <c r="BP2967" s="48"/>
      <c r="BQ2967" s="117">
        <v>4.8789999999999996</v>
      </c>
      <c r="BR2967" s="2"/>
      <c r="BS2967" s="2"/>
      <c r="BT2967" s="2"/>
      <c r="BU2967" s="2"/>
      <c r="BV2967" s="55"/>
    </row>
    <row r="2968" spans="1:74" s="13" customFormat="1" ht="15" hidden="1" customHeight="1" x14ac:dyDescent="0.3">
      <c r="A2968" s="12" t="s">
        <v>81</v>
      </c>
      <c r="B2968" s="12" t="s">
        <v>2</v>
      </c>
      <c r="C2968" s="12" t="s">
        <v>3</v>
      </c>
      <c r="D2968" s="12" t="s">
        <v>82</v>
      </c>
      <c r="E2968" s="7">
        <v>10</v>
      </c>
      <c r="F2968" s="7"/>
      <c r="G2968" s="19" t="s">
        <v>5</v>
      </c>
      <c r="H2968" s="7">
        <v>2024</v>
      </c>
      <c r="I2968" s="21"/>
      <c r="J2968" s="12" t="s">
        <v>314</v>
      </c>
      <c r="K2968" s="12"/>
      <c r="L2968" s="147"/>
      <c r="M2968" s="147">
        <f>SUM(M2930:M2967)</f>
        <v>501.58380999999997</v>
      </c>
      <c r="N2968" s="183"/>
      <c r="O2968" s="12"/>
      <c r="P2968" s="12"/>
      <c r="Q2968" s="12"/>
      <c r="R2968" s="12"/>
      <c r="S2968" s="47">
        <f>SUM(S2930:S2967)</f>
        <v>0</v>
      </c>
      <c r="T2968" s="12"/>
      <c r="U2968" s="12"/>
      <c r="V2968" s="12"/>
      <c r="W2968" s="12"/>
      <c r="X2968" s="47">
        <f>SUM(X2930:X2967)</f>
        <v>93.615000000000009</v>
      </c>
      <c r="Y2968" s="12"/>
      <c r="Z2968" s="12"/>
      <c r="AA2968" s="12"/>
      <c r="AB2968" s="12"/>
      <c r="AC2968" s="47">
        <f>SUM(AC2930:AC2967)</f>
        <v>72.207000000000008</v>
      </c>
      <c r="AD2968" s="12"/>
      <c r="AE2968" s="12"/>
      <c r="AF2968" s="12"/>
      <c r="AG2968" s="12"/>
      <c r="AH2968" s="47">
        <f>SUM(AH2930:AH2967)</f>
        <v>28.417999999999999</v>
      </c>
      <c r="AI2968" s="12"/>
      <c r="AJ2968" s="12"/>
      <c r="AK2968" s="12"/>
      <c r="AL2968" s="12"/>
      <c r="AM2968" s="47">
        <f>SUM(AM2930:AM2967)</f>
        <v>4.6959999999999997</v>
      </c>
      <c r="AN2968" s="12"/>
      <c r="AO2968" s="12"/>
      <c r="AP2968" s="12"/>
      <c r="AQ2968" s="12"/>
      <c r="AR2968" s="47">
        <f>SUM(AR2930:AR2967)</f>
        <v>143.27700000000002</v>
      </c>
      <c r="AS2968" s="12"/>
      <c r="AT2968" s="12"/>
      <c r="AU2968" s="12"/>
      <c r="AV2968" s="12"/>
      <c r="AW2968" s="47">
        <f>SUM(AW2930:AW2967)</f>
        <v>136.80981</v>
      </c>
      <c r="AX2968" s="12"/>
      <c r="AY2968" s="12"/>
      <c r="AZ2968" s="12"/>
      <c r="BA2968" s="12"/>
      <c r="BB2968" s="47">
        <f>SUM(BB2930:BB2967)</f>
        <v>0</v>
      </c>
      <c r="BC2968" s="12"/>
      <c r="BD2968" s="12"/>
      <c r="BE2968" s="12"/>
      <c r="BF2968" s="12"/>
      <c r="BG2968" s="47">
        <f>SUM(BG2930:BG2967)</f>
        <v>0</v>
      </c>
      <c r="BH2968" s="12"/>
      <c r="BI2968" s="12"/>
      <c r="BJ2968" s="12"/>
      <c r="BK2968" s="12"/>
      <c r="BL2968" s="47">
        <f>SUM(BL2930:BL2967)</f>
        <v>0</v>
      </c>
      <c r="BM2968" s="12"/>
      <c r="BN2968" s="12"/>
      <c r="BO2968" s="12"/>
      <c r="BP2968" s="12"/>
      <c r="BQ2968" s="47">
        <f>SUM(BQ2930:BQ2967)</f>
        <v>4.8789999999999996</v>
      </c>
      <c r="BR2968" s="12"/>
      <c r="BS2968" s="12"/>
      <c r="BT2968" s="12"/>
      <c r="BU2968" s="12"/>
      <c r="BV2968" s="47">
        <f>SUM(BV2930:BV2967)</f>
        <v>17.681999999999999</v>
      </c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18" t="s">
        <v>5</v>
      </c>
      <c r="H2969" s="3">
        <v>2024</v>
      </c>
      <c r="I2969" s="20" t="s">
        <v>287</v>
      </c>
      <c r="J2969" s="184" t="s">
        <v>267</v>
      </c>
      <c r="K2969" s="184" t="s">
        <v>318</v>
      </c>
      <c r="L2969" s="187">
        <f t="shared" si="95"/>
        <v>0</v>
      </c>
      <c r="M2969" s="187">
        <f t="shared" si="96"/>
        <v>0</v>
      </c>
      <c r="N2969" s="186"/>
      <c r="O2969" s="33"/>
      <c r="P2969" s="33"/>
      <c r="Q2969" s="33"/>
      <c r="R2969" s="33"/>
      <c r="S2969" s="42"/>
      <c r="T2969" s="2"/>
      <c r="U2969" s="2"/>
      <c r="V2969" s="2"/>
      <c r="W2969" s="2"/>
      <c r="X2969" s="55"/>
      <c r="Y2969" s="62"/>
      <c r="Z2969" s="62"/>
      <c r="AA2969" s="62"/>
      <c r="AB2969" s="62"/>
      <c r="AC2969" s="68"/>
      <c r="AD2969" s="2"/>
      <c r="AE2969" s="2"/>
      <c r="AF2969" s="2"/>
      <c r="AG2969" s="2"/>
      <c r="AH2969" s="55"/>
      <c r="AI2969" s="72"/>
      <c r="AJ2969" s="72"/>
      <c r="AK2969" s="72"/>
      <c r="AL2969" s="72"/>
      <c r="AM2969" s="80"/>
      <c r="AN2969" s="2"/>
      <c r="AO2969" s="2"/>
      <c r="AP2969" s="2"/>
      <c r="AQ2969" s="2"/>
      <c r="AR2969" s="55"/>
      <c r="AS2969" s="85"/>
      <c r="AT2969" s="85"/>
      <c r="AU2969" s="85"/>
      <c r="AV2969" s="85"/>
      <c r="AW2969" s="100"/>
      <c r="AX2969" s="2"/>
      <c r="AY2969" s="2"/>
      <c r="AZ2969" s="2"/>
      <c r="BA2969" s="2"/>
      <c r="BB2969" s="55"/>
      <c r="BC2969" s="105"/>
      <c r="BD2969" s="105"/>
      <c r="BE2969" s="105"/>
      <c r="BF2969" s="105"/>
      <c r="BG2969" s="109"/>
      <c r="BH2969" s="2"/>
      <c r="BI2969" s="2"/>
      <c r="BJ2969" s="2"/>
      <c r="BK2969" s="2"/>
      <c r="BL2969" s="55"/>
      <c r="BM2969" s="48"/>
      <c r="BN2969" s="48"/>
      <c r="BO2969" s="48"/>
      <c r="BP2969" s="48"/>
      <c r="BQ2969" s="117"/>
      <c r="BR2969" s="2"/>
      <c r="BS2969" s="2"/>
      <c r="BT2969" s="2"/>
      <c r="BU2969" s="2"/>
      <c r="BV2969" s="55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18" t="s">
        <v>5</v>
      </c>
      <c r="H2970" s="3">
        <v>2024</v>
      </c>
      <c r="I2970" s="20" t="s">
        <v>287</v>
      </c>
      <c r="J2970" s="184" t="s">
        <v>291</v>
      </c>
      <c r="K2970" s="184" t="s">
        <v>319</v>
      </c>
      <c r="L2970" s="187">
        <f t="shared" si="95"/>
        <v>0</v>
      </c>
      <c r="M2970" s="187">
        <f t="shared" si="96"/>
        <v>0</v>
      </c>
      <c r="N2970" s="186"/>
      <c r="O2970" s="33"/>
      <c r="P2970" s="33"/>
      <c r="Q2970" s="33"/>
      <c r="R2970" s="33"/>
      <c r="S2970" s="42"/>
      <c r="T2970" s="2"/>
      <c r="U2970" s="2"/>
      <c r="V2970" s="2"/>
      <c r="W2970" s="2"/>
      <c r="X2970" s="55"/>
      <c r="Y2970" s="62"/>
      <c r="Z2970" s="62"/>
      <c r="AA2970" s="62"/>
      <c r="AB2970" s="62"/>
      <c r="AC2970" s="68"/>
      <c r="AD2970" s="2"/>
      <c r="AE2970" s="2"/>
      <c r="AF2970" s="2"/>
      <c r="AG2970" s="2"/>
      <c r="AH2970" s="55"/>
      <c r="AI2970" s="72"/>
      <c r="AJ2970" s="72"/>
      <c r="AK2970" s="72"/>
      <c r="AL2970" s="72"/>
      <c r="AM2970" s="80"/>
      <c r="AN2970" s="2"/>
      <c r="AO2970" s="2"/>
      <c r="AP2970" s="2"/>
      <c r="AQ2970" s="2"/>
      <c r="AR2970" s="55"/>
      <c r="AS2970" s="85"/>
      <c r="AT2970" s="85"/>
      <c r="AU2970" s="85"/>
      <c r="AV2970" s="85"/>
      <c r="AW2970" s="100"/>
      <c r="AX2970" s="2"/>
      <c r="AY2970" s="2"/>
      <c r="AZ2970" s="2"/>
      <c r="BA2970" s="2"/>
      <c r="BB2970" s="55"/>
      <c r="BC2970" s="105"/>
      <c r="BD2970" s="105"/>
      <c r="BE2970" s="105"/>
      <c r="BF2970" s="105"/>
      <c r="BG2970" s="109"/>
      <c r="BH2970" s="2"/>
      <c r="BI2970" s="2"/>
      <c r="BJ2970" s="2"/>
      <c r="BK2970" s="2"/>
      <c r="BL2970" s="55"/>
      <c r="BM2970" s="48"/>
      <c r="BN2970" s="48"/>
      <c r="BO2970" s="48"/>
      <c r="BP2970" s="48"/>
      <c r="BQ2970" s="117"/>
      <c r="BR2970" s="2"/>
      <c r="BS2970" s="2"/>
      <c r="BT2970" s="2"/>
      <c r="BU2970" s="2"/>
      <c r="BV2970" s="55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18" t="s">
        <v>5</v>
      </c>
      <c r="H2971" s="3">
        <v>2024</v>
      </c>
      <c r="I2971" s="20" t="s">
        <v>286</v>
      </c>
      <c r="J2971" s="184" t="s">
        <v>336</v>
      </c>
      <c r="K2971" s="184" t="s">
        <v>319</v>
      </c>
      <c r="L2971" s="187">
        <f t="shared" si="95"/>
        <v>0</v>
      </c>
      <c r="M2971" s="187">
        <f t="shared" si="96"/>
        <v>0</v>
      </c>
      <c r="N2971" s="186"/>
      <c r="O2971" s="53"/>
      <c r="P2971" s="53"/>
      <c r="Q2971" s="53"/>
      <c r="R2971" s="53"/>
      <c r="S2971" s="54"/>
      <c r="T2971" s="8"/>
      <c r="U2971" s="8"/>
      <c r="V2971" s="8"/>
      <c r="W2971" s="8"/>
      <c r="X2971" s="122"/>
      <c r="Y2971" s="135"/>
      <c r="Z2971" s="135"/>
      <c r="AA2971" s="135"/>
      <c r="AB2971" s="135"/>
      <c r="AC2971" s="136"/>
      <c r="AD2971" s="8"/>
      <c r="AE2971" s="8"/>
      <c r="AF2971" s="8"/>
      <c r="AG2971" s="8"/>
      <c r="AH2971" s="122"/>
      <c r="AI2971" s="137"/>
      <c r="AJ2971" s="137"/>
      <c r="AK2971" s="137"/>
      <c r="AL2971" s="137"/>
      <c r="AM2971" s="138"/>
      <c r="AN2971" s="8"/>
      <c r="AO2971" s="8"/>
      <c r="AP2971" s="8"/>
      <c r="AQ2971" s="8"/>
      <c r="AR2971" s="122"/>
      <c r="AS2971" s="139"/>
      <c r="AT2971" s="139"/>
      <c r="AU2971" s="139"/>
      <c r="AV2971" s="139"/>
      <c r="AW2971" s="140"/>
      <c r="AX2971" s="8"/>
      <c r="AY2971" s="8"/>
      <c r="AZ2971" s="8"/>
      <c r="BA2971" s="8"/>
      <c r="BB2971" s="122"/>
      <c r="BC2971" s="141"/>
      <c r="BD2971" s="141"/>
      <c r="BE2971" s="141"/>
      <c r="BF2971" s="141"/>
      <c r="BG2971" s="142"/>
      <c r="BH2971" s="8"/>
      <c r="BI2971" s="8"/>
      <c r="BJ2971" s="8"/>
      <c r="BK2971" s="8"/>
      <c r="BL2971" s="122"/>
      <c r="BM2971" s="143"/>
      <c r="BN2971" s="143"/>
      <c r="BO2971" s="143"/>
      <c r="BP2971" s="143"/>
      <c r="BQ2971" s="144"/>
      <c r="BR2971" s="8"/>
      <c r="BS2971" s="8"/>
      <c r="BT2971" s="8"/>
      <c r="BU2971" s="8"/>
      <c r="BV2971" s="122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18" t="s">
        <v>5</v>
      </c>
      <c r="H2972" s="3">
        <v>2024</v>
      </c>
      <c r="I2972" s="20" t="s">
        <v>286</v>
      </c>
      <c r="J2972" s="185" t="s">
        <v>337</v>
      </c>
      <c r="K2972" s="185" t="s">
        <v>318</v>
      </c>
      <c r="L2972" s="187">
        <f t="shared" si="95"/>
        <v>0</v>
      </c>
      <c r="M2972" s="187">
        <f t="shared" si="96"/>
        <v>0</v>
      </c>
      <c r="N2972" s="186"/>
      <c r="O2972" s="53"/>
      <c r="P2972" s="53"/>
      <c r="Q2972" s="53"/>
      <c r="R2972" s="53"/>
      <c r="S2972" s="54"/>
      <c r="T2972" s="8"/>
      <c r="U2972" s="8"/>
      <c r="V2972" s="8"/>
      <c r="W2972" s="8"/>
      <c r="X2972" s="122"/>
      <c r="Y2972" s="135"/>
      <c r="Z2972" s="135"/>
      <c r="AA2972" s="135"/>
      <c r="AB2972" s="135"/>
      <c r="AC2972" s="136"/>
      <c r="AD2972" s="8"/>
      <c r="AE2972" s="8"/>
      <c r="AF2972" s="8"/>
      <c r="AG2972" s="8"/>
      <c r="AH2972" s="122"/>
      <c r="AI2972" s="137"/>
      <c r="AJ2972" s="137"/>
      <c r="AK2972" s="137"/>
      <c r="AL2972" s="137"/>
      <c r="AM2972" s="138"/>
      <c r="AN2972" s="8"/>
      <c r="AO2972" s="8"/>
      <c r="AP2972" s="8"/>
      <c r="AQ2972" s="8"/>
      <c r="AR2972" s="122"/>
      <c r="AS2972" s="139"/>
      <c r="AT2972" s="139"/>
      <c r="AU2972" s="139"/>
      <c r="AV2972" s="139"/>
      <c r="AW2972" s="140"/>
      <c r="AX2972" s="8"/>
      <c r="AY2972" s="8"/>
      <c r="AZ2972" s="8"/>
      <c r="BA2972" s="8"/>
      <c r="BB2972" s="122"/>
      <c r="BC2972" s="141"/>
      <c r="BD2972" s="141"/>
      <c r="BE2972" s="141"/>
      <c r="BF2972" s="141"/>
      <c r="BG2972" s="142"/>
      <c r="BH2972" s="8"/>
      <c r="BI2972" s="8"/>
      <c r="BJ2972" s="8"/>
      <c r="BK2972" s="8"/>
      <c r="BL2972" s="122"/>
      <c r="BM2972" s="143"/>
      <c r="BN2972" s="143"/>
      <c r="BO2972" s="143"/>
      <c r="BP2972" s="143"/>
      <c r="BQ2972" s="144"/>
      <c r="BR2972" s="8"/>
      <c r="BS2972" s="8"/>
      <c r="BT2972" s="8"/>
      <c r="BU2972" s="8"/>
      <c r="BV2972" s="122"/>
    </row>
    <row r="2973" spans="1:74" ht="28.8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18" t="s">
        <v>5</v>
      </c>
      <c r="H2973" s="3">
        <v>2024</v>
      </c>
      <c r="I2973" s="20" t="s">
        <v>286</v>
      </c>
      <c r="J2973" s="185" t="s">
        <v>338</v>
      </c>
      <c r="K2973" s="185" t="s">
        <v>339</v>
      </c>
      <c r="L2973" s="187">
        <f t="shared" si="95"/>
        <v>0</v>
      </c>
      <c r="M2973" s="187">
        <f t="shared" si="96"/>
        <v>0</v>
      </c>
      <c r="N2973" s="186"/>
      <c r="O2973" s="53"/>
      <c r="P2973" s="53"/>
      <c r="Q2973" s="53"/>
      <c r="R2973" s="53"/>
      <c r="S2973" s="54"/>
      <c r="T2973" s="8"/>
      <c r="U2973" s="8"/>
      <c r="V2973" s="8"/>
      <c r="W2973" s="8"/>
      <c r="X2973" s="122"/>
      <c r="Y2973" s="135"/>
      <c r="Z2973" s="135"/>
      <c r="AA2973" s="135"/>
      <c r="AB2973" s="135"/>
      <c r="AC2973" s="136"/>
      <c r="AD2973" s="8"/>
      <c r="AE2973" s="8"/>
      <c r="AF2973" s="8"/>
      <c r="AG2973" s="8"/>
      <c r="AH2973" s="122"/>
      <c r="AI2973" s="137"/>
      <c r="AJ2973" s="137"/>
      <c r="AK2973" s="137"/>
      <c r="AL2973" s="137"/>
      <c r="AM2973" s="138"/>
      <c r="AN2973" s="8"/>
      <c r="AO2973" s="8"/>
      <c r="AP2973" s="8"/>
      <c r="AQ2973" s="8"/>
      <c r="AR2973" s="122"/>
      <c r="AS2973" s="139"/>
      <c r="AT2973" s="139"/>
      <c r="AU2973" s="139"/>
      <c r="AV2973" s="139"/>
      <c r="AW2973" s="140"/>
      <c r="AX2973" s="8"/>
      <c r="AY2973" s="8"/>
      <c r="AZ2973" s="8"/>
      <c r="BA2973" s="8"/>
      <c r="BB2973" s="122"/>
      <c r="BC2973" s="141"/>
      <c r="BD2973" s="141"/>
      <c r="BE2973" s="141"/>
      <c r="BF2973" s="141"/>
      <c r="BG2973" s="142"/>
      <c r="BH2973" s="8"/>
      <c r="BI2973" s="8"/>
      <c r="BJ2973" s="8"/>
      <c r="BK2973" s="8"/>
      <c r="BL2973" s="122"/>
      <c r="BM2973" s="143"/>
      <c r="BN2973" s="143"/>
      <c r="BO2973" s="143"/>
      <c r="BP2973" s="143"/>
      <c r="BQ2973" s="144"/>
      <c r="BR2973" s="8"/>
      <c r="BS2973" s="8"/>
      <c r="BT2973" s="8"/>
      <c r="BU2973" s="8"/>
      <c r="BV2973" s="122"/>
    </row>
    <row r="2974" spans="1:74" ht="28.8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18" t="s">
        <v>5</v>
      </c>
      <c r="H2974" s="3">
        <v>2024</v>
      </c>
      <c r="I2974" s="20" t="s">
        <v>286</v>
      </c>
      <c r="J2974" s="185" t="s">
        <v>340</v>
      </c>
      <c r="K2974" s="185" t="s">
        <v>318</v>
      </c>
      <c r="L2974" s="187">
        <f t="shared" si="95"/>
        <v>0</v>
      </c>
      <c r="M2974" s="187">
        <f t="shared" si="96"/>
        <v>0</v>
      </c>
      <c r="N2974" s="186"/>
      <c r="O2974" s="53"/>
      <c r="P2974" s="53"/>
      <c r="Q2974" s="53"/>
      <c r="R2974" s="53"/>
      <c r="S2974" s="54"/>
      <c r="T2974" s="8"/>
      <c r="U2974" s="8"/>
      <c r="V2974" s="8"/>
      <c r="W2974" s="8"/>
      <c r="X2974" s="122"/>
      <c r="Y2974" s="135"/>
      <c r="Z2974" s="135"/>
      <c r="AA2974" s="135"/>
      <c r="AB2974" s="135"/>
      <c r="AC2974" s="136"/>
      <c r="AD2974" s="8"/>
      <c r="AE2974" s="8"/>
      <c r="AF2974" s="8"/>
      <c r="AG2974" s="8"/>
      <c r="AH2974" s="122"/>
      <c r="AI2974" s="137"/>
      <c r="AJ2974" s="137"/>
      <c r="AK2974" s="137"/>
      <c r="AL2974" s="137"/>
      <c r="AM2974" s="138"/>
      <c r="AN2974" s="8"/>
      <c r="AO2974" s="8"/>
      <c r="AP2974" s="8"/>
      <c r="AQ2974" s="8"/>
      <c r="AR2974" s="122"/>
      <c r="AS2974" s="139"/>
      <c r="AT2974" s="139"/>
      <c r="AU2974" s="139"/>
      <c r="AV2974" s="139"/>
      <c r="AW2974" s="140"/>
      <c r="AX2974" s="8"/>
      <c r="AY2974" s="8"/>
      <c r="AZ2974" s="8"/>
      <c r="BA2974" s="8"/>
      <c r="BB2974" s="122"/>
      <c r="BC2974" s="141"/>
      <c r="BD2974" s="141"/>
      <c r="BE2974" s="141"/>
      <c r="BF2974" s="141"/>
      <c r="BG2974" s="142"/>
      <c r="BH2974" s="8"/>
      <c r="BI2974" s="8"/>
      <c r="BJ2974" s="8"/>
      <c r="BK2974" s="8"/>
      <c r="BL2974" s="122"/>
      <c r="BM2974" s="143"/>
      <c r="BN2974" s="143"/>
      <c r="BO2974" s="143"/>
      <c r="BP2974" s="143"/>
      <c r="BQ2974" s="144"/>
      <c r="BR2974" s="8"/>
      <c r="BS2974" s="8"/>
      <c r="BT2974" s="8"/>
      <c r="BU2974" s="8"/>
      <c r="BV2974" s="122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18" t="s">
        <v>5</v>
      </c>
      <c r="H2975" s="3">
        <v>2024</v>
      </c>
      <c r="I2975" s="20" t="s">
        <v>286</v>
      </c>
      <c r="J2975" s="185" t="s">
        <v>341</v>
      </c>
      <c r="K2975" s="185" t="s">
        <v>320</v>
      </c>
      <c r="L2975" s="187">
        <f t="shared" si="95"/>
        <v>0</v>
      </c>
      <c r="M2975" s="187">
        <f t="shared" si="96"/>
        <v>0</v>
      </c>
      <c r="N2975" s="186"/>
      <c r="O2975" s="53"/>
      <c r="P2975" s="53"/>
      <c r="Q2975" s="53"/>
      <c r="R2975" s="53"/>
      <c r="S2975" s="54"/>
      <c r="T2975" s="8"/>
      <c r="U2975" s="8"/>
      <c r="V2975" s="8"/>
      <c r="W2975" s="8"/>
      <c r="X2975" s="122"/>
      <c r="Y2975" s="135"/>
      <c r="Z2975" s="135"/>
      <c r="AA2975" s="135"/>
      <c r="AB2975" s="135"/>
      <c r="AC2975" s="136"/>
      <c r="AD2975" s="8"/>
      <c r="AE2975" s="8"/>
      <c r="AF2975" s="8"/>
      <c r="AG2975" s="8"/>
      <c r="AH2975" s="122"/>
      <c r="AI2975" s="137"/>
      <c r="AJ2975" s="137"/>
      <c r="AK2975" s="137"/>
      <c r="AL2975" s="137"/>
      <c r="AM2975" s="138"/>
      <c r="AN2975" s="8"/>
      <c r="AO2975" s="8"/>
      <c r="AP2975" s="8"/>
      <c r="AQ2975" s="8"/>
      <c r="AR2975" s="122"/>
      <c r="AS2975" s="139"/>
      <c r="AT2975" s="139"/>
      <c r="AU2975" s="139"/>
      <c r="AV2975" s="139"/>
      <c r="AW2975" s="140"/>
      <c r="AX2975" s="8"/>
      <c r="AY2975" s="8"/>
      <c r="AZ2975" s="8"/>
      <c r="BA2975" s="8"/>
      <c r="BB2975" s="122"/>
      <c r="BC2975" s="141"/>
      <c r="BD2975" s="141"/>
      <c r="BE2975" s="141"/>
      <c r="BF2975" s="141"/>
      <c r="BG2975" s="142"/>
      <c r="BH2975" s="8"/>
      <c r="BI2975" s="8"/>
      <c r="BJ2975" s="8"/>
      <c r="BK2975" s="8"/>
      <c r="BL2975" s="122"/>
      <c r="BM2975" s="143"/>
      <c r="BN2975" s="143"/>
      <c r="BO2975" s="143"/>
      <c r="BP2975" s="143"/>
      <c r="BQ2975" s="144"/>
      <c r="BR2975" s="8"/>
      <c r="BS2975" s="8"/>
      <c r="BT2975" s="8"/>
      <c r="BU2975" s="8"/>
      <c r="BV2975" s="122"/>
    </row>
    <row r="2976" spans="1:74" ht="28.8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18" t="s">
        <v>5</v>
      </c>
      <c r="H2976" s="3">
        <v>2024</v>
      </c>
      <c r="I2976" s="20" t="s">
        <v>286</v>
      </c>
      <c r="J2976" s="185" t="s">
        <v>342</v>
      </c>
      <c r="K2976" s="185" t="s">
        <v>320</v>
      </c>
      <c r="L2976" s="187">
        <f t="shared" si="95"/>
        <v>0</v>
      </c>
      <c r="M2976" s="187">
        <f t="shared" si="96"/>
        <v>0</v>
      </c>
      <c r="N2976" s="186"/>
      <c r="O2976" s="53"/>
      <c r="P2976" s="53"/>
      <c r="Q2976" s="53"/>
      <c r="R2976" s="53"/>
      <c r="S2976" s="54"/>
      <c r="T2976" s="8"/>
      <c r="U2976" s="8"/>
      <c r="V2976" s="8"/>
      <c r="W2976" s="8"/>
      <c r="X2976" s="122"/>
      <c r="Y2976" s="135"/>
      <c r="Z2976" s="135"/>
      <c r="AA2976" s="135"/>
      <c r="AB2976" s="135"/>
      <c r="AC2976" s="136"/>
      <c r="AD2976" s="8"/>
      <c r="AE2976" s="8"/>
      <c r="AF2976" s="8"/>
      <c r="AG2976" s="8"/>
      <c r="AH2976" s="122"/>
      <c r="AI2976" s="137"/>
      <c r="AJ2976" s="137"/>
      <c r="AK2976" s="137"/>
      <c r="AL2976" s="137"/>
      <c r="AM2976" s="138"/>
      <c r="AN2976" s="8"/>
      <c r="AO2976" s="8"/>
      <c r="AP2976" s="8"/>
      <c r="AQ2976" s="8"/>
      <c r="AR2976" s="122"/>
      <c r="AS2976" s="139"/>
      <c r="AT2976" s="139"/>
      <c r="AU2976" s="139"/>
      <c r="AV2976" s="139"/>
      <c r="AW2976" s="140"/>
      <c r="AX2976" s="8"/>
      <c r="AY2976" s="8"/>
      <c r="AZ2976" s="8"/>
      <c r="BA2976" s="8"/>
      <c r="BB2976" s="122"/>
      <c r="BC2976" s="141"/>
      <c r="BD2976" s="141"/>
      <c r="BE2976" s="141"/>
      <c r="BF2976" s="141"/>
      <c r="BG2976" s="142"/>
      <c r="BH2976" s="8"/>
      <c r="BI2976" s="8"/>
      <c r="BJ2976" s="8"/>
      <c r="BK2976" s="8"/>
      <c r="BL2976" s="122"/>
      <c r="BM2976" s="143"/>
      <c r="BN2976" s="143"/>
      <c r="BO2976" s="143"/>
      <c r="BP2976" s="143"/>
      <c r="BQ2976" s="144"/>
      <c r="BR2976" s="8"/>
      <c r="BS2976" s="8"/>
      <c r="BT2976" s="8"/>
      <c r="BU2976" s="8"/>
      <c r="BV2976" s="122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18" t="s">
        <v>5</v>
      </c>
      <c r="H2977" s="3">
        <v>2024</v>
      </c>
      <c r="I2977" s="20" t="s">
        <v>286</v>
      </c>
      <c r="J2977" s="185" t="s">
        <v>343</v>
      </c>
      <c r="K2977" s="185" t="s">
        <v>339</v>
      </c>
      <c r="L2977" s="187">
        <f t="shared" si="95"/>
        <v>0</v>
      </c>
      <c r="M2977" s="187">
        <f t="shared" si="96"/>
        <v>0</v>
      </c>
      <c r="N2977" s="186"/>
      <c r="O2977" s="53"/>
      <c r="P2977" s="53"/>
      <c r="Q2977" s="53"/>
      <c r="R2977" s="53"/>
      <c r="S2977" s="54"/>
      <c r="T2977" s="8"/>
      <c r="U2977" s="8"/>
      <c r="V2977" s="8"/>
      <c r="W2977" s="8"/>
      <c r="X2977" s="122"/>
      <c r="Y2977" s="135"/>
      <c r="Z2977" s="135"/>
      <c r="AA2977" s="135"/>
      <c r="AB2977" s="135"/>
      <c r="AC2977" s="136"/>
      <c r="AD2977" s="8"/>
      <c r="AE2977" s="8"/>
      <c r="AF2977" s="8"/>
      <c r="AG2977" s="8"/>
      <c r="AH2977" s="122"/>
      <c r="AI2977" s="137"/>
      <c r="AJ2977" s="137"/>
      <c r="AK2977" s="137"/>
      <c r="AL2977" s="137"/>
      <c r="AM2977" s="138"/>
      <c r="AN2977" s="8"/>
      <c r="AO2977" s="8"/>
      <c r="AP2977" s="8"/>
      <c r="AQ2977" s="8"/>
      <c r="AR2977" s="122"/>
      <c r="AS2977" s="139"/>
      <c r="AT2977" s="139"/>
      <c r="AU2977" s="139"/>
      <c r="AV2977" s="139"/>
      <c r="AW2977" s="140"/>
      <c r="AX2977" s="8"/>
      <c r="AY2977" s="8"/>
      <c r="AZ2977" s="8"/>
      <c r="BA2977" s="8"/>
      <c r="BB2977" s="122"/>
      <c r="BC2977" s="141"/>
      <c r="BD2977" s="141"/>
      <c r="BE2977" s="141"/>
      <c r="BF2977" s="141"/>
      <c r="BG2977" s="142"/>
      <c r="BH2977" s="8"/>
      <c r="BI2977" s="8"/>
      <c r="BJ2977" s="8"/>
      <c r="BK2977" s="8"/>
      <c r="BL2977" s="122"/>
      <c r="BM2977" s="143"/>
      <c r="BN2977" s="143"/>
      <c r="BO2977" s="143"/>
      <c r="BP2977" s="143"/>
      <c r="BQ2977" s="144"/>
      <c r="BR2977" s="8"/>
      <c r="BS2977" s="8"/>
      <c r="BT2977" s="8"/>
      <c r="BU2977" s="8"/>
      <c r="BV2977" s="122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18" t="s">
        <v>5</v>
      </c>
      <c r="H2978" s="3">
        <v>2024</v>
      </c>
      <c r="I2978" s="20" t="s">
        <v>288</v>
      </c>
      <c r="J2978" s="185" t="s">
        <v>344</v>
      </c>
      <c r="K2978" s="185" t="s">
        <v>318</v>
      </c>
      <c r="L2978" s="187">
        <f t="shared" si="95"/>
        <v>0</v>
      </c>
      <c r="M2978" s="187">
        <f t="shared" si="96"/>
        <v>0</v>
      </c>
      <c r="N2978" s="186"/>
      <c r="O2978" s="53"/>
      <c r="P2978" s="53"/>
      <c r="Q2978" s="53"/>
      <c r="R2978" s="53"/>
      <c r="S2978" s="54"/>
      <c r="T2978" s="8"/>
      <c r="U2978" s="8"/>
      <c r="V2978" s="8"/>
      <c r="W2978" s="8"/>
      <c r="X2978" s="122"/>
      <c r="Y2978" s="135"/>
      <c r="Z2978" s="135"/>
      <c r="AA2978" s="135"/>
      <c r="AB2978" s="135"/>
      <c r="AC2978" s="136"/>
      <c r="AD2978" s="8"/>
      <c r="AE2978" s="8"/>
      <c r="AF2978" s="8"/>
      <c r="AG2978" s="8"/>
      <c r="AH2978" s="122"/>
      <c r="AI2978" s="137"/>
      <c r="AJ2978" s="137"/>
      <c r="AK2978" s="137"/>
      <c r="AL2978" s="137"/>
      <c r="AM2978" s="138"/>
      <c r="AN2978" s="8"/>
      <c r="AO2978" s="8"/>
      <c r="AP2978" s="8"/>
      <c r="AQ2978" s="8"/>
      <c r="AR2978" s="122"/>
      <c r="AS2978" s="139"/>
      <c r="AT2978" s="139"/>
      <c r="AU2978" s="139"/>
      <c r="AV2978" s="139"/>
      <c r="AW2978" s="140"/>
      <c r="AX2978" s="8"/>
      <c r="AY2978" s="8"/>
      <c r="AZ2978" s="8"/>
      <c r="BA2978" s="8"/>
      <c r="BB2978" s="122"/>
      <c r="BC2978" s="141"/>
      <c r="BD2978" s="141"/>
      <c r="BE2978" s="141"/>
      <c r="BF2978" s="141"/>
      <c r="BG2978" s="142"/>
      <c r="BH2978" s="8"/>
      <c r="BI2978" s="8"/>
      <c r="BJ2978" s="8"/>
      <c r="BK2978" s="8"/>
      <c r="BL2978" s="122"/>
      <c r="BM2978" s="143"/>
      <c r="BN2978" s="143"/>
      <c r="BO2978" s="143"/>
      <c r="BP2978" s="143"/>
      <c r="BQ2978" s="144"/>
      <c r="BR2978" s="8"/>
      <c r="BS2978" s="8"/>
      <c r="BT2978" s="8"/>
      <c r="BU2978" s="8"/>
      <c r="BV2978" s="122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18" t="s">
        <v>5</v>
      </c>
      <c r="H2979" s="3">
        <v>2024</v>
      </c>
      <c r="I2979" s="20" t="s">
        <v>288</v>
      </c>
      <c r="J2979" s="184" t="s">
        <v>351</v>
      </c>
      <c r="K2979" s="184" t="s">
        <v>318</v>
      </c>
      <c r="L2979" s="187">
        <f t="shared" si="95"/>
        <v>2.1700000000000001E-3</v>
      </c>
      <c r="M2979" s="187">
        <f t="shared" si="96"/>
        <v>80.411000000000001</v>
      </c>
      <c r="N2979" s="186"/>
      <c r="O2979" s="33"/>
      <c r="P2979" s="33"/>
      <c r="Q2979" s="33"/>
      <c r="R2979" s="33"/>
      <c r="S2979" s="42"/>
      <c r="T2979" s="2"/>
      <c r="U2979" s="2"/>
      <c r="V2979" s="2"/>
      <c r="W2979" s="2"/>
      <c r="X2979" s="55"/>
      <c r="Y2979" s="62"/>
      <c r="Z2979" s="62"/>
      <c r="AA2979" s="62"/>
      <c r="AB2979" s="62"/>
      <c r="AC2979" s="68"/>
      <c r="AD2979" s="2"/>
      <c r="AE2979" s="2"/>
      <c r="AF2979" s="2"/>
      <c r="AG2979" s="2"/>
      <c r="AH2979" s="55"/>
      <c r="AI2979" s="72"/>
      <c r="AJ2979" s="72"/>
      <c r="AK2979" s="72"/>
      <c r="AL2979" s="72"/>
      <c r="AM2979" s="80"/>
      <c r="AN2979" s="2"/>
      <c r="AO2979" s="2"/>
      <c r="AP2979" s="2"/>
      <c r="AQ2979" s="2"/>
      <c r="AR2979" s="55"/>
      <c r="AS2979" s="85"/>
      <c r="AT2979" s="85"/>
      <c r="AU2979" s="85"/>
      <c r="AV2979" s="85"/>
      <c r="AW2979" s="100"/>
      <c r="AX2979" s="2"/>
      <c r="AY2979" s="2"/>
      <c r="AZ2979" s="2"/>
      <c r="BA2979" s="2"/>
      <c r="BB2979" s="55"/>
      <c r="BC2979" s="105"/>
      <c r="BD2979" s="105"/>
      <c r="BE2979" s="105"/>
      <c r="BF2979" s="105"/>
      <c r="BG2979" s="109"/>
      <c r="BH2979" s="2"/>
      <c r="BI2979" s="2"/>
      <c r="BJ2979" s="2"/>
      <c r="BK2979" s="2"/>
      <c r="BL2979" s="55"/>
      <c r="BM2979" s="48" t="s">
        <v>1083</v>
      </c>
      <c r="BN2979" s="48"/>
      <c r="BO2979" s="48"/>
      <c r="BP2979" s="48">
        <v>2.1700000000000001E-3</v>
      </c>
      <c r="BQ2979" s="117">
        <v>75</v>
      </c>
      <c r="BR2979" s="2"/>
      <c r="BS2979" s="2"/>
      <c r="BT2979" s="2"/>
      <c r="BU2979" s="2"/>
      <c r="BV2979" s="55">
        <v>5.4109999999999996</v>
      </c>
    </row>
    <row r="2980" spans="1:74" ht="28.8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18" t="s">
        <v>5</v>
      </c>
      <c r="H2980" s="3">
        <v>2024</v>
      </c>
      <c r="I2980" s="20" t="s">
        <v>288</v>
      </c>
      <c r="J2980" s="184" t="s">
        <v>352</v>
      </c>
      <c r="K2980" s="184" t="s">
        <v>321</v>
      </c>
      <c r="L2980" s="187">
        <f t="shared" si="95"/>
        <v>0</v>
      </c>
      <c r="M2980" s="187">
        <f t="shared" si="96"/>
        <v>0</v>
      </c>
      <c r="N2980" s="186"/>
      <c r="O2980" s="33"/>
      <c r="P2980" s="33"/>
      <c r="Q2980" s="33"/>
      <c r="R2980" s="33"/>
      <c r="S2980" s="42"/>
      <c r="T2980" s="2"/>
      <c r="U2980" s="2"/>
      <c r="V2980" s="2"/>
      <c r="W2980" s="2"/>
      <c r="X2980" s="55"/>
      <c r="Y2980" s="62"/>
      <c r="Z2980" s="62"/>
      <c r="AA2980" s="62"/>
      <c r="AB2980" s="62"/>
      <c r="AC2980" s="68"/>
      <c r="AD2980" s="2"/>
      <c r="AE2980" s="2"/>
      <c r="AF2980" s="2"/>
      <c r="AG2980" s="2"/>
      <c r="AH2980" s="55"/>
      <c r="AI2980" s="72"/>
      <c r="AJ2980" s="72"/>
      <c r="AK2980" s="72"/>
      <c r="AL2980" s="72"/>
      <c r="AM2980" s="80"/>
      <c r="AN2980" s="2"/>
      <c r="AO2980" s="2"/>
      <c r="AP2980" s="2"/>
      <c r="AQ2980" s="2"/>
      <c r="AR2980" s="55"/>
      <c r="AS2980" s="85"/>
      <c r="AT2980" s="85"/>
      <c r="AU2980" s="85"/>
      <c r="AV2980" s="85"/>
      <c r="AW2980" s="100"/>
      <c r="AX2980" s="2"/>
      <c r="AY2980" s="2"/>
      <c r="AZ2980" s="2"/>
      <c r="BA2980" s="2"/>
      <c r="BB2980" s="55"/>
      <c r="BC2980" s="105"/>
      <c r="BD2980" s="105"/>
      <c r="BE2980" s="105"/>
      <c r="BF2980" s="105"/>
      <c r="BG2980" s="109"/>
      <c r="BH2980" s="2"/>
      <c r="BI2980" s="2"/>
      <c r="BJ2980" s="2"/>
      <c r="BK2980" s="2"/>
      <c r="BL2980" s="55"/>
      <c r="BM2980" s="48"/>
      <c r="BN2980" s="48"/>
      <c r="BO2980" s="48"/>
      <c r="BP2980" s="48"/>
      <c r="BQ2980" s="117"/>
      <c r="BR2980" s="2"/>
      <c r="BS2980" s="2"/>
      <c r="BT2980" s="2"/>
      <c r="BU2980" s="2"/>
      <c r="BV2980" s="55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18" t="s">
        <v>5</v>
      </c>
      <c r="H2981" s="3">
        <v>2024</v>
      </c>
      <c r="I2981" s="20" t="s">
        <v>288</v>
      </c>
      <c r="J2981" s="184" t="s">
        <v>345</v>
      </c>
      <c r="K2981" s="184" t="s">
        <v>318</v>
      </c>
      <c r="L2981" s="187">
        <f t="shared" si="95"/>
        <v>0</v>
      </c>
      <c r="M2981" s="187">
        <f t="shared" si="96"/>
        <v>0</v>
      </c>
      <c r="N2981" s="186"/>
      <c r="O2981" s="34"/>
      <c r="P2981" s="33"/>
      <c r="Q2981" s="33"/>
      <c r="R2981" s="33"/>
      <c r="S2981" s="42"/>
      <c r="T2981" s="3"/>
      <c r="U2981" s="2"/>
      <c r="V2981" s="2"/>
      <c r="W2981" s="2"/>
      <c r="X2981" s="55"/>
      <c r="Y2981" s="64"/>
      <c r="Z2981" s="62"/>
      <c r="AA2981" s="62"/>
      <c r="AB2981" s="62"/>
      <c r="AC2981" s="68"/>
      <c r="AD2981" s="3"/>
      <c r="AE2981" s="2"/>
      <c r="AF2981" s="2"/>
      <c r="AG2981" s="2"/>
      <c r="AH2981" s="55"/>
      <c r="AI2981" s="73"/>
      <c r="AJ2981" s="72"/>
      <c r="AK2981" s="72"/>
      <c r="AL2981" s="72"/>
      <c r="AM2981" s="80"/>
      <c r="AN2981" s="3"/>
      <c r="AO2981" s="2"/>
      <c r="AP2981" s="2"/>
      <c r="AQ2981" s="2"/>
      <c r="AR2981" s="55"/>
      <c r="AS2981" s="86"/>
      <c r="AT2981" s="85"/>
      <c r="AU2981" s="85"/>
      <c r="AV2981" s="85"/>
      <c r="AW2981" s="100"/>
      <c r="AX2981" s="3"/>
      <c r="AY2981" s="2"/>
      <c r="AZ2981" s="2"/>
      <c r="BA2981" s="2"/>
      <c r="BB2981" s="55"/>
      <c r="BC2981" s="106"/>
      <c r="BD2981" s="105"/>
      <c r="BE2981" s="105"/>
      <c r="BF2981" s="105"/>
      <c r="BG2981" s="109"/>
      <c r="BH2981" s="3"/>
      <c r="BI2981" s="2"/>
      <c r="BJ2981" s="2"/>
      <c r="BK2981" s="2"/>
      <c r="BL2981" s="55"/>
      <c r="BM2981" s="49"/>
      <c r="BN2981" s="48"/>
      <c r="BO2981" s="48"/>
      <c r="BP2981" s="48"/>
      <c r="BQ2981" s="117"/>
      <c r="BR2981" s="3"/>
      <c r="BS2981" s="2"/>
      <c r="BT2981" s="2"/>
      <c r="BU2981" s="2"/>
      <c r="BV2981" s="55"/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18" t="s">
        <v>5</v>
      </c>
      <c r="H2982" s="3">
        <v>2024</v>
      </c>
      <c r="I2982" s="20" t="s">
        <v>289</v>
      </c>
      <c r="J2982" s="184" t="s">
        <v>268</v>
      </c>
      <c r="K2982" s="184" t="s">
        <v>318</v>
      </c>
      <c r="L2982" s="187">
        <f t="shared" si="95"/>
        <v>0</v>
      </c>
      <c r="M2982" s="187">
        <f t="shared" si="96"/>
        <v>0</v>
      </c>
      <c r="N2982" s="186"/>
      <c r="O2982" s="33"/>
      <c r="P2982" s="33"/>
      <c r="Q2982" s="33"/>
      <c r="R2982" s="33"/>
      <c r="S2982" s="42"/>
      <c r="T2982" s="2"/>
      <c r="U2982" s="2"/>
      <c r="V2982" s="2"/>
      <c r="W2982" s="2"/>
      <c r="X2982" s="55"/>
      <c r="Y2982" s="62"/>
      <c r="Z2982" s="62"/>
      <c r="AA2982" s="62"/>
      <c r="AB2982" s="62"/>
      <c r="AC2982" s="68"/>
      <c r="AD2982" s="2"/>
      <c r="AE2982" s="2"/>
      <c r="AF2982" s="2"/>
      <c r="AG2982" s="2"/>
      <c r="AH2982" s="55"/>
      <c r="AI2982" s="72"/>
      <c r="AJ2982" s="72"/>
      <c r="AK2982" s="72"/>
      <c r="AL2982" s="72"/>
      <c r="AM2982" s="80"/>
      <c r="AN2982" s="2"/>
      <c r="AO2982" s="2"/>
      <c r="AP2982" s="2"/>
      <c r="AQ2982" s="2"/>
      <c r="AR2982" s="55"/>
      <c r="AS2982" s="85"/>
      <c r="AT2982" s="85"/>
      <c r="AU2982" s="85"/>
      <c r="AV2982" s="85"/>
      <c r="AW2982" s="100"/>
      <c r="AX2982" s="2"/>
      <c r="AY2982" s="2"/>
      <c r="AZ2982" s="2"/>
      <c r="BA2982" s="2"/>
      <c r="BB2982" s="55"/>
      <c r="BC2982" s="105"/>
      <c r="BD2982" s="105"/>
      <c r="BE2982" s="105"/>
      <c r="BF2982" s="105"/>
      <c r="BG2982" s="109"/>
      <c r="BH2982" s="2"/>
      <c r="BI2982" s="2"/>
      <c r="BJ2982" s="2"/>
      <c r="BK2982" s="2"/>
      <c r="BL2982" s="55"/>
      <c r="BM2982" s="48"/>
      <c r="BN2982" s="48"/>
      <c r="BO2982" s="48"/>
      <c r="BP2982" s="48"/>
      <c r="BQ2982" s="117"/>
      <c r="BR2982" s="2"/>
      <c r="BS2982" s="2"/>
      <c r="BT2982" s="2"/>
      <c r="BU2982" s="2"/>
      <c r="BV2982" s="55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18" t="s">
        <v>5</v>
      </c>
      <c r="H2983" s="3">
        <v>2024</v>
      </c>
      <c r="I2983" s="20" t="s">
        <v>289</v>
      </c>
      <c r="J2983" s="184" t="s">
        <v>292</v>
      </c>
      <c r="K2983" s="184" t="s">
        <v>318</v>
      </c>
      <c r="L2983" s="187">
        <f t="shared" si="95"/>
        <v>0</v>
      </c>
      <c r="M2983" s="187">
        <f t="shared" si="96"/>
        <v>0</v>
      </c>
      <c r="N2983" s="186"/>
      <c r="O2983" s="33"/>
      <c r="P2983" s="33"/>
      <c r="Q2983" s="33"/>
      <c r="R2983" s="33"/>
      <c r="S2983" s="42"/>
      <c r="T2983" s="2"/>
      <c r="U2983" s="2"/>
      <c r="V2983" s="2"/>
      <c r="W2983" s="2"/>
      <c r="X2983" s="55"/>
      <c r="Y2983" s="62"/>
      <c r="Z2983" s="62"/>
      <c r="AA2983" s="62"/>
      <c r="AB2983" s="62"/>
      <c r="AC2983" s="68"/>
      <c r="AD2983" s="2"/>
      <c r="AE2983" s="2"/>
      <c r="AF2983" s="2"/>
      <c r="AG2983" s="2"/>
      <c r="AH2983" s="55"/>
      <c r="AI2983" s="72"/>
      <c r="AJ2983" s="72"/>
      <c r="AK2983" s="72"/>
      <c r="AL2983" s="72"/>
      <c r="AM2983" s="80"/>
      <c r="AN2983" s="2"/>
      <c r="AO2983" s="2"/>
      <c r="AP2983" s="2"/>
      <c r="AQ2983" s="2"/>
      <c r="AR2983" s="55"/>
      <c r="AS2983" s="85"/>
      <c r="AT2983" s="85"/>
      <c r="AU2983" s="85"/>
      <c r="AV2983" s="85"/>
      <c r="AW2983" s="100"/>
      <c r="AX2983" s="2"/>
      <c r="AY2983" s="2"/>
      <c r="AZ2983" s="2"/>
      <c r="BA2983" s="2"/>
      <c r="BB2983" s="55"/>
      <c r="BC2983" s="105"/>
      <c r="BD2983" s="105"/>
      <c r="BE2983" s="105"/>
      <c r="BF2983" s="105"/>
      <c r="BG2983" s="109"/>
      <c r="BH2983" s="2"/>
      <c r="BI2983" s="2"/>
      <c r="BJ2983" s="2"/>
      <c r="BK2983" s="2"/>
      <c r="BL2983" s="55"/>
      <c r="BM2983" s="48"/>
      <c r="BN2983" s="48"/>
      <c r="BO2983" s="48"/>
      <c r="BP2983" s="48"/>
      <c r="BQ2983" s="117"/>
      <c r="BR2983" s="2"/>
      <c r="BS2983" s="2"/>
      <c r="BT2983" s="2"/>
      <c r="BU2983" s="2"/>
      <c r="BV2983" s="55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18" t="s">
        <v>5</v>
      </c>
      <c r="H2984" s="3">
        <v>2024</v>
      </c>
      <c r="I2984" s="20" t="s">
        <v>285</v>
      </c>
      <c r="J2984" s="184" t="s">
        <v>293</v>
      </c>
      <c r="K2984" s="184" t="s">
        <v>318</v>
      </c>
      <c r="L2984" s="187">
        <f t="shared" si="95"/>
        <v>0</v>
      </c>
      <c r="M2984" s="187">
        <f t="shared" si="96"/>
        <v>0</v>
      </c>
      <c r="N2984" s="186"/>
      <c r="O2984" s="33"/>
      <c r="P2984" s="33"/>
      <c r="Q2984" s="33"/>
      <c r="R2984" s="34"/>
      <c r="S2984" s="41"/>
      <c r="T2984" s="2"/>
      <c r="U2984" s="2"/>
      <c r="V2984" s="2"/>
      <c r="W2984" s="3"/>
      <c r="X2984" s="56"/>
      <c r="Y2984" s="62"/>
      <c r="Z2984" s="62"/>
      <c r="AA2984" s="62"/>
      <c r="AB2984" s="64"/>
      <c r="AC2984" s="69"/>
      <c r="AD2984" s="2"/>
      <c r="AE2984" s="2"/>
      <c r="AF2984" s="2"/>
      <c r="AG2984" s="3"/>
      <c r="AH2984" s="56"/>
      <c r="AI2984" s="72"/>
      <c r="AJ2984" s="72"/>
      <c r="AK2984" s="72"/>
      <c r="AL2984" s="73"/>
      <c r="AM2984" s="81"/>
      <c r="AN2984" s="2"/>
      <c r="AO2984" s="2"/>
      <c r="AP2984" s="2"/>
      <c r="AQ2984" s="3"/>
      <c r="AR2984" s="56"/>
      <c r="AS2984" s="85"/>
      <c r="AT2984" s="85"/>
      <c r="AU2984" s="85"/>
      <c r="AV2984" s="86"/>
      <c r="AW2984" s="101"/>
      <c r="AX2984" s="2"/>
      <c r="AY2984" s="2"/>
      <c r="AZ2984" s="2"/>
      <c r="BA2984" s="3"/>
      <c r="BB2984" s="56"/>
      <c r="BC2984" s="105"/>
      <c r="BD2984" s="105"/>
      <c r="BE2984" s="105"/>
      <c r="BF2984" s="106"/>
      <c r="BG2984" s="110"/>
      <c r="BH2984" s="2"/>
      <c r="BI2984" s="2"/>
      <c r="BJ2984" s="2"/>
      <c r="BK2984" s="3"/>
      <c r="BL2984" s="56"/>
      <c r="BM2984" s="48"/>
      <c r="BN2984" s="48"/>
      <c r="BO2984" s="48"/>
      <c r="BP2984" s="49"/>
      <c r="BQ2984" s="118"/>
      <c r="BR2984" s="2"/>
      <c r="BS2984" s="2"/>
      <c r="BT2984" s="2"/>
      <c r="BU2984" s="3"/>
      <c r="BV2984" s="56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18" t="s">
        <v>5</v>
      </c>
      <c r="H2985" s="3">
        <v>2024</v>
      </c>
      <c r="I2985" s="20" t="s">
        <v>287</v>
      </c>
      <c r="J2985" s="184" t="s">
        <v>269</v>
      </c>
      <c r="K2985" s="184" t="s">
        <v>320</v>
      </c>
      <c r="L2985" s="187">
        <f t="shared" si="95"/>
        <v>6</v>
      </c>
      <c r="M2985" s="187">
        <f t="shared" si="96"/>
        <v>9.26</v>
      </c>
      <c r="N2985" s="186"/>
      <c r="O2985" s="33"/>
      <c r="P2985" s="33"/>
      <c r="Q2985" s="33"/>
      <c r="R2985" s="33"/>
      <c r="S2985" s="42"/>
      <c r="T2985" s="2"/>
      <c r="U2985" s="2"/>
      <c r="V2985" s="2"/>
      <c r="W2985" s="2">
        <v>3</v>
      </c>
      <c r="X2985" s="55">
        <v>4.63</v>
      </c>
      <c r="Y2985" s="62"/>
      <c r="Z2985" s="62"/>
      <c r="AA2985" s="62"/>
      <c r="AB2985" s="64">
        <v>3</v>
      </c>
      <c r="AC2985" s="68">
        <v>4.63</v>
      </c>
      <c r="AD2985" s="2"/>
      <c r="AE2985" s="2"/>
      <c r="AF2985" s="2"/>
      <c r="AG2985" s="2"/>
      <c r="AH2985" s="55"/>
      <c r="AI2985" s="72"/>
      <c r="AJ2985" s="72"/>
      <c r="AK2985" s="72"/>
      <c r="AL2985" s="72"/>
      <c r="AM2985" s="80"/>
      <c r="AN2985" s="2"/>
      <c r="AO2985" s="2"/>
      <c r="AP2985" s="2"/>
      <c r="AQ2985" s="2"/>
      <c r="AR2985" s="55"/>
      <c r="AS2985" s="85"/>
      <c r="AT2985" s="85"/>
      <c r="AU2985" s="85"/>
      <c r="AV2985" s="85"/>
      <c r="AW2985" s="100"/>
      <c r="AX2985" s="2"/>
      <c r="AY2985" s="2"/>
      <c r="AZ2985" s="2"/>
      <c r="BA2985" s="2"/>
      <c r="BB2985" s="55"/>
      <c r="BC2985" s="105"/>
      <c r="BD2985" s="105"/>
      <c r="BE2985" s="105"/>
      <c r="BF2985" s="105"/>
      <c r="BG2985" s="109"/>
      <c r="BH2985" s="2"/>
      <c r="BI2985" s="2"/>
      <c r="BJ2985" s="2"/>
      <c r="BK2985" s="2"/>
      <c r="BL2985" s="55"/>
      <c r="BM2985" s="48"/>
      <c r="BN2985" s="48"/>
      <c r="BO2985" s="48"/>
      <c r="BP2985" s="48"/>
      <c r="BQ2985" s="117"/>
      <c r="BR2985" s="2"/>
      <c r="BS2985" s="2"/>
      <c r="BT2985" s="2"/>
      <c r="BU2985" s="2"/>
      <c r="BV2985" s="55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18" t="s">
        <v>5</v>
      </c>
      <c r="H2986" s="3">
        <v>2024</v>
      </c>
      <c r="I2986" s="20" t="s">
        <v>287</v>
      </c>
      <c r="J2986" s="184" t="s">
        <v>270</v>
      </c>
      <c r="K2986" s="184" t="s">
        <v>320</v>
      </c>
      <c r="L2986" s="187">
        <f t="shared" si="95"/>
        <v>5</v>
      </c>
      <c r="M2986" s="187">
        <f t="shared" si="96"/>
        <v>16.320999999999998</v>
      </c>
      <c r="N2986" s="186"/>
      <c r="O2986" s="33"/>
      <c r="P2986" s="33"/>
      <c r="Q2986" s="33"/>
      <c r="R2986" s="33"/>
      <c r="S2986" s="42"/>
      <c r="T2986" s="2"/>
      <c r="U2986" s="2"/>
      <c r="V2986" s="2"/>
      <c r="W2986" s="2">
        <v>2</v>
      </c>
      <c r="X2986" s="55">
        <v>6.5289999999999999</v>
      </c>
      <c r="Y2986" s="62"/>
      <c r="Z2986" s="62"/>
      <c r="AA2986" s="62"/>
      <c r="AB2986" s="62">
        <v>3</v>
      </c>
      <c r="AC2986" s="68">
        <v>9.7919999999999998</v>
      </c>
      <c r="AD2986" s="2"/>
      <c r="AE2986" s="2"/>
      <c r="AF2986" s="2"/>
      <c r="AG2986" s="2"/>
      <c r="AH2986" s="55"/>
      <c r="AI2986" s="72"/>
      <c r="AJ2986" s="72"/>
      <c r="AK2986" s="72"/>
      <c r="AL2986" s="72"/>
      <c r="AM2986" s="80"/>
      <c r="AN2986" s="2"/>
      <c r="AO2986" s="2"/>
      <c r="AP2986" s="2"/>
      <c r="AQ2986" s="2"/>
      <c r="AR2986" s="55"/>
      <c r="AS2986" s="85"/>
      <c r="AT2986" s="85"/>
      <c r="AU2986" s="85"/>
      <c r="AV2986" s="85"/>
      <c r="AW2986" s="100"/>
      <c r="AX2986" s="2"/>
      <c r="AY2986" s="2"/>
      <c r="AZ2986" s="2"/>
      <c r="BA2986" s="2"/>
      <c r="BB2986" s="55"/>
      <c r="BC2986" s="105"/>
      <c r="BD2986" s="105"/>
      <c r="BE2986" s="105"/>
      <c r="BF2986" s="105"/>
      <c r="BG2986" s="109"/>
      <c r="BH2986" s="2"/>
      <c r="BI2986" s="2"/>
      <c r="BJ2986" s="2"/>
      <c r="BK2986" s="2"/>
      <c r="BL2986" s="55"/>
      <c r="BM2986" s="48"/>
      <c r="BN2986" s="48"/>
      <c r="BO2986" s="48"/>
      <c r="BP2986" s="48"/>
      <c r="BQ2986" s="117"/>
      <c r="BR2986" s="2"/>
      <c r="BS2986" s="2"/>
      <c r="BT2986" s="2"/>
      <c r="BU2986" s="2"/>
      <c r="BV2986" s="55"/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18" t="s">
        <v>5</v>
      </c>
      <c r="H2987" s="3">
        <v>2024</v>
      </c>
      <c r="I2987" s="20" t="s">
        <v>290</v>
      </c>
      <c r="J2987" s="184" t="s">
        <v>271</v>
      </c>
      <c r="K2987" s="184" t="s">
        <v>321</v>
      </c>
      <c r="L2987" s="187">
        <f t="shared" si="95"/>
        <v>0</v>
      </c>
      <c r="M2987" s="187">
        <f t="shared" si="96"/>
        <v>0</v>
      </c>
      <c r="N2987" s="186"/>
      <c r="O2987" s="33"/>
      <c r="P2987" s="33"/>
      <c r="Q2987" s="33"/>
      <c r="R2987" s="33"/>
      <c r="S2987" s="42"/>
      <c r="T2987" s="2"/>
      <c r="U2987" s="2"/>
      <c r="V2987" s="2"/>
      <c r="W2987" s="2"/>
      <c r="X2987" s="55"/>
      <c r="Y2987" s="62"/>
      <c r="Z2987" s="62"/>
      <c r="AA2987" s="62"/>
      <c r="AB2987" s="62"/>
      <c r="AC2987" s="68"/>
      <c r="AD2987" s="2"/>
      <c r="AE2987" s="2"/>
      <c r="AF2987" s="2"/>
      <c r="AG2987" s="2"/>
      <c r="AH2987" s="55"/>
      <c r="AI2987" s="72"/>
      <c r="AJ2987" s="72"/>
      <c r="AK2987" s="72"/>
      <c r="AL2987" s="72"/>
      <c r="AM2987" s="80"/>
      <c r="AN2987" s="2"/>
      <c r="AO2987" s="2"/>
      <c r="AP2987" s="2"/>
      <c r="AQ2987" s="2"/>
      <c r="AR2987" s="55"/>
      <c r="AS2987" s="85"/>
      <c r="AT2987" s="85"/>
      <c r="AU2987" s="85"/>
      <c r="AV2987" s="85"/>
      <c r="AW2987" s="100"/>
      <c r="AX2987" s="2"/>
      <c r="AY2987" s="2"/>
      <c r="AZ2987" s="2"/>
      <c r="BA2987" s="2"/>
      <c r="BB2987" s="55"/>
      <c r="BC2987" s="105"/>
      <c r="BD2987" s="105"/>
      <c r="BE2987" s="105"/>
      <c r="BF2987" s="105"/>
      <c r="BG2987" s="109"/>
      <c r="BH2987" s="2"/>
      <c r="BI2987" s="2"/>
      <c r="BJ2987" s="2"/>
      <c r="BK2987" s="2"/>
      <c r="BL2987" s="55"/>
      <c r="BM2987" s="48"/>
      <c r="BN2987" s="48"/>
      <c r="BO2987" s="48"/>
      <c r="BP2987" s="48"/>
      <c r="BQ2987" s="117"/>
      <c r="BR2987" s="2"/>
      <c r="BS2987" s="2"/>
      <c r="BT2987" s="2"/>
      <c r="BU2987" s="2"/>
      <c r="BV2987" s="55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18" t="s">
        <v>5</v>
      </c>
      <c r="H2988" s="3">
        <v>2024</v>
      </c>
      <c r="I2988" s="20" t="s">
        <v>284</v>
      </c>
      <c r="J2988" s="184" t="s">
        <v>294</v>
      </c>
      <c r="K2988" s="184" t="s">
        <v>320</v>
      </c>
      <c r="L2988" s="187">
        <f t="shared" si="95"/>
        <v>0</v>
      </c>
      <c r="M2988" s="187">
        <f t="shared" si="96"/>
        <v>0</v>
      </c>
      <c r="N2988" s="186"/>
      <c r="O2988" s="33"/>
      <c r="P2988" s="33"/>
      <c r="Q2988" s="33"/>
      <c r="R2988" s="33"/>
      <c r="S2988" s="42"/>
      <c r="T2988" s="2"/>
      <c r="U2988" s="2"/>
      <c r="V2988" s="2"/>
      <c r="W2988" s="2"/>
      <c r="X2988" s="55"/>
      <c r="Y2988" s="62"/>
      <c r="Z2988" s="62"/>
      <c r="AA2988" s="62"/>
      <c r="AB2988" s="62"/>
      <c r="AC2988" s="68"/>
      <c r="AD2988" s="2"/>
      <c r="AE2988" s="2"/>
      <c r="AF2988" s="2"/>
      <c r="AG2988" s="2"/>
      <c r="AH2988" s="55"/>
      <c r="AI2988" s="72"/>
      <c r="AJ2988" s="72"/>
      <c r="AK2988" s="72"/>
      <c r="AL2988" s="72"/>
      <c r="AM2988" s="80"/>
      <c r="AN2988" s="2"/>
      <c r="AO2988" s="2"/>
      <c r="AP2988" s="2"/>
      <c r="AQ2988" s="2"/>
      <c r="AR2988" s="55"/>
      <c r="AS2988" s="85"/>
      <c r="AT2988" s="85"/>
      <c r="AU2988" s="85"/>
      <c r="AV2988" s="85"/>
      <c r="AW2988" s="100"/>
      <c r="AX2988" s="2"/>
      <c r="AY2988" s="2"/>
      <c r="AZ2988" s="2"/>
      <c r="BA2988" s="2"/>
      <c r="BB2988" s="55"/>
      <c r="BC2988" s="105"/>
      <c r="BD2988" s="105"/>
      <c r="BE2988" s="105"/>
      <c r="BF2988" s="105"/>
      <c r="BG2988" s="109"/>
      <c r="BH2988" s="2"/>
      <c r="BI2988" s="2"/>
      <c r="BJ2988" s="2"/>
      <c r="BK2988" s="2"/>
      <c r="BL2988" s="55"/>
      <c r="BM2988" s="48"/>
      <c r="BN2988" s="48"/>
      <c r="BO2988" s="48"/>
      <c r="BP2988" s="48"/>
      <c r="BQ2988" s="117"/>
      <c r="BR2988" s="2"/>
      <c r="BS2988" s="2"/>
      <c r="BT2988" s="2"/>
      <c r="BU2988" s="2"/>
      <c r="BV2988" s="55"/>
    </row>
    <row r="2989" spans="1:74" ht="28.8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18" t="s">
        <v>5</v>
      </c>
      <c r="H2989" s="3">
        <v>2024</v>
      </c>
      <c r="I2989" s="20" t="s">
        <v>284</v>
      </c>
      <c r="J2989" s="184" t="s">
        <v>346</v>
      </c>
      <c r="K2989" s="184" t="s">
        <v>320</v>
      </c>
      <c r="L2989" s="187">
        <f t="shared" si="95"/>
        <v>0</v>
      </c>
      <c r="M2989" s="187">
        <f t="shared" si="96"/>
        <v>0</v>
      </c>
      <c r="N2989" s="186"/>
      <c r="O2989" s="33"/>
      <c r="P2989" s="33"/>
      <c r="Q2989" s="33"/>
      <c r="R2989" s="33"/>
      <c r="S2989" s="42"/>
      <c r="T2989" s="2"/>
      <c r="U2989" s="2"/>
      <c r="V2989" s="2"/>
      <c r="W2989" s="2"/>
      <c r="X2989" s="55"/>
      <c r="Y2989" s="62"/>
      <c r="Z2989" s="62"/>
      <c r="AA2989" s="62"/>
      <c r="AB2989" s="62"/>
      <c r="AC2989" s="68"/>
      <c r="AD2989" s="2"/>
      <c r="AE2989" s="2"/>
      <c r="AF2989" s="2"/>
      <c r="AG2989" s="2"/>
      <c r="AH2989" s="55"/>
      <c r="AI2989" s="72"/>
      <c r="AJ2989" s="72"/>
      <c r="AK2989" s="72"/>
      <c r="AL2989" s="72"/>
      <c r="AM2989" s="80"/>
      <c r="AN2989" s="2"/>
      <c r="AO2989" s="2"/>
      <c r="AP2989" s="2"/>
      <c r="AQ2989" s="2"/>
      <c r="AR2989" s="55"/>
      <c r="AS2989" s="85"/>
      <c r="AT2989" s="85"/>
      <c r="AU2989" s="85"/>
      <c r="AV2989" s="85"/>
      <c r="AW2989" s="100"/>
      <c r="AX2989" s="2"/>
      <c r="AY2989" s="2"/>
      <c r="AZ2989" s="2"/>
      <c r="BA2989" s="2"/>
      <c r="BB2989" s="55"/>
      <c r="BC2989" s="105"/>
      <c r="BD2989" s="105"/>
      <c r="BE2989" s="105"/>
      <c r="BF2989" s="105"/>
      <c r="BG2989" s="109"/>
      <c r="BH2989" s="2"/>
      <c r="BI2989" s="2"/>
      <c r="BJ2989" s="2"/>
      <c r="BK2989" s="2"/>
      <c r="BL2989" s="55"/>
      <c r="BM2989" s="48"/>
      <c r="BN2989" s="48"/>
      <c r="BO2989" s="48"/>
      <c r="BP2989" s="48"/>
      <c r="BQ2989" s="117"/>
      <c r="BR2989" s="2"/>
      <c r="BS2989" s="2"/>
      <c r="BT2989" s="2"/>
      <c r="BU2989" s="2"/>
      <c r="BV2989" s="55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18" t="s">
        <v>5</v>
      </c>
      <c r="H2990" s="3">
        <v>2024</v>
      </c>
      <c r="I2990" s="20" t="s">
        <v>284</v>
      </c>
      <c r="J2990" s="184" t="s">
        <v>295</v>
      </c>
      <c r="K2990" s="184" t="s">
        <v>320</v>
      </c>
      <c r="L2990" s="187">
        <f t="shared" si="95"/>
        <v>0</v>
      </c>
      <c r="M2990" s="187">
        <f t="shared" si="96"/>
        <v>0</v>
      </c>
      <c r="N2990" s="186"/>
      <c r="O2990" s="33"/>
      <c r="P2990" s="33"/>
      <c r="Q2990" s="33"/>
      <c r="R2990" s="33"/>
      <c r="S2990" s="42"/>
      <c r="T2990" s="2"/>
      <c r="U2990" s="2"/>
      <c r="V2990" s="2"/>
      <c r="W2990" s="2"/>
      <c r="X2990" s="55"/>
      <c r="Y2990" s="62"/>
      <c r="Z2990" s="62"/>
      <c r="AA2990" s="62"/>
      <c r="AB2990" s="62"/>
      <c r="AC2990" s="68"/>
      <c r="AD2990" s="2"/>
      <c r="AE2990" s="2"/>
      <c r="AF2990" s="2"/>
      <c r="AG2990" s="2"/>
      <c r="AH2990" s="55"/>
      <c r="AI2990" s="72"/>
      <c r="AJ2990" s="72"/>
      <c r="AK2990" s="72"/>
      <c r="AL2990" s="72"/>
      <c r="AM2990" s="80"/>
      <c r="AN2990" s="2"/>
      <c r="AO2990" s="2"/>
      <c r="AP2990" s="2"/>
      <c r="AQ2990" s="2"/>
      <c r="AR2990" s="55"/>
      <c r="AS2990" s="85"/>
      <c r="AT2990" s="85"/>
      <c r="AU2990" s="85"/>
      <c r="AV2990" s="85"/>
      <c r="AW2990" s="100"/>
      <c r="AX2990" s="2"/>
      <c r="AY2990" s="2"/>
      <c r="AZ2990" s="2"/>
      <c r="BA2990" s="2"/>
      <c r="BB2990" s="55"/>
      <c r="BC2990" s="105"/>
      <c r="BD2990" s="105"/>
      <c r="BE2990" s="105"/>
      <c r="BF2990" s="105"/>
      <c r="BG2990" s="109"/>
      <c r="BH2990" s="2"/>
      <c r="BI2990" s="2"/>
      <c r="BJ2990" s="2"/>
      <c r="BK2990" s="2"/>
      <c r="BL2990" s="55"/>
      <c r="BM2990" s="48"/>
      <c r="BN2990" s="48"/>
      <c r="BO2990" s="48"/>
      <c r="BP2990" s="48"/>
      <c r="BQ2990" s="117"/>
      <c r="BR2990" s="2"/>
      <c r="BS2990" s="2"/>
      <c r="BT2990" s="2"/>
      <c r="BU2990" s="2"/>
      <c r="BV2990" s="55"/>
    </row>
    <row r="2991" spans="1:74" ht="28.8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18" t="s">
        <v>5</v>
      </c>
      <c r="H2991" s="3">
        <v>2024</v>
      </c>
      <c r="I2991" s="20" t="s">
        <v>290</v>
      </c>
      <c r="J2991" s="184" t="s">
        <v>299</v>
      </c>
      <c r="K2991" s="184" t="s">
        <v>318</v>
      </c>
      <c r="L2991" s="187">
        <f t="shared" si="95"/>
        <v>0</v>
      </c>
      <c r="M2991" s="187">
        <f t="shared" si="96"/>
        <v>0</v>
      </c>
      <c r="N2991" s="186"/>
      <c r="O2991" s="33"/>
      <c r="P2991" s="33"/>
      <c r="Q2991" s="33"/>
      <c r="R2991" s="33"/>
      <c r="S2991" s="42"/>
      <c r="T2991" s="2"/>
      <c r="U2991" s="2"/>
      <c r="V2991" s="2"/>
      <c r="W2991" s="2"/>
      <c r="X2991" s="55"/>
      <c r="Y2991" s="62"/>
      <c r="Z2991" s="62"/>
      <c r="AA2991" s="62"/>
      <c r="AB2991" s="62"/>
      <c r="AC2991" s="68"/>
      <c r="AD2991" s="2"/>
      <c r="AE2991" s="2"/>
      <c r="AF2991" s="2"/>
      <c r="AG2991" s="2"/>
      <c r="AH2991" s="55"/>
      <c r="AI2991" s="72"/>
      <c r="AJ2991" s="72"/>
      <c r="AK2991" s="72"/>
      <c r="AL2991" s="72"/>
      <c r="AM2991" s="80"/>
      <c r="AN2991" s="2"/>
      <c r="AO2991" s="2"/>
      <c r="AP2991" s="2"/>
      <c r="AQ2991" s="2"/>
      <c r="AR2991" s="55"/>
      <c r="AS2991" s="85"/>
      <c r="AT2991" s="85"/>
      <c r="AU2991" s="85"/>
      <c r="AV2991" s="85"/>
      <c r="AW2991" s="100"/>
      <c r="AX2991" s="2"/>
      <c r="AY2991" s="2"/>
      <c r="AZ2991" s="2"/>
      <c r="BA2991" s="2"/>
      <c r="BB2991" s="55"/>
      <c r="BC2991" s="105"/>
      <c r="BD2991" s="105"/>
      <c r="BE2991" s="105"/>
      <c r="BF2991" s="105"/>
      <c r="BG2991" s="109"/>
      <c r="BH2991" s="2"/>
      <c r="BI2991" s="2"/>
      <c r="BJ2991" s="2"/>
      <c r="BK2991" s="2"/>
      <c r="BL2991" s="55"/>
      <c r="BM2991" s="48"/>
      <c r="BN2991" s="48"/>
      <c r="BO2991" s="48"/>
      <c r="BP2991" s="48"/>
      <c r="BQ2991" s="117"/>
      <c r="BR2991" s="2"/>
      <c r="BS2991" s="2"/>
      <c r="BT2991" s="2"/>
      <c r="BU2991" s="2"/>
      <c r="BV2991" s="55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18" t="s">
        <v>5</v>
      </c>
      <c r="H2992" s="3">
        <v>2024</v>
      </c>
      <c r="I2992" s="20" t="s">
        <v>315</v>
      </c>
      <c r="J2992" s="184" t="s">
        <v>347</v>
      </c>
      <c r="K2992" s="184" t="s">
        <v>320</v>
      </c>
      <c r="L2992" s="187">
        <f t="shared" si="95"/>
        <v>0</v>
      </c>
      <c r="M2992" s="187">
        <f t="shared" si="96"/>
        <v>0</v>
      </c>
      <c r="N2992" s="186"/>
      <c r="O2992" s="33"/>
      <c r="P2992" s="33"/>
      <c r="Q2992" s="33"/>
      <c r="R2992" s="33"/>
      <c r="S2992" s="42"/>
      <c r="T2992" s="2"/>
      <c r="U2992" s="2"/>
      <c r="V2992" s="2"/>
      <c r="W2992" s="2"/>
      <c r="X2992" s="55"/>
      <c r="Y2992" s="62"/>
      <c r="Z2992" s="62"/>
      <c r="AA2992" s="62"/>
      <c r="AB2992" s="62"/>
      <c r="AC2992" s="68"/>
      <c r="AD2992" s="2"/>
      <c r="AE2992" s="2"/>
      <c r="AF2992" s="2"/>
      <c r="AG2992" s="2"/>
      <c r="AH2992" s="55"/>
      <c r="AI2992" s="72"/>
      <c r="AJ2992" s="72"/>
      <c r="AK2992" s="72"/>
      <c r="AL2992" s="72"/>
      <c r="AM2992" s="80"/>
      <c r="AN2992" s="2"/>
      <c r="AO2992" s="2"/>
      <c r="AP2992" s="2"/>
      <c r="AQ2992" s="2"/>
      <c r="AR2992" s="55"/>
      <c r="AS2992" s="85"/>
      <c r="AT2992" s="85"/>
      <c r="AU2992" s="85"/>
      <c r="AV2992" s="85"/>
      <c r="AW2992" s="100"/>
      <c r="AX2992" s="2"/>
      <c r="AY2992" s="2"/>
      <c r="AZ2992" s="2"/>
      <c r="BA2992" s="2"/>
      <c r="BB2992" s="55"/>
      <c r="BC2992" s="105"/>
      <c r="BD2992" s="105"/>
      <c r="BE2992" s="105"/>
      <c r="BF2992" s="105"/>
      <c r="BG2992" s="109"/>
      <c r="BH2992" s="2"/>
      <c r="BI2992" s="2"/>
      <c r="BJ2992" s="2"/>
      <c r="BK2992" s="2"/>
      <c r="BL2992" s="55"/>
      <c r="BM2992" s="48"/>
      <c r="BN2992" s="48"/>
      <c r="BO2992" s="48"/>
      <c r="BP2992" s="48"/>
      <c r="BQ2992" s="117"/>
      <c r="BR2992" s="2"/>
      <c r="BS2992" s="2"/>
      <c r="BT2992" s="2"/>
      <c r="BU2992" s="2"/>
      <c r="BV2992" s="55"/>
    </row>
    <row r="2993" spans="1:74" ht="28.8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18" t="s">
        <v>5</v>
      </c>
      <c r="H2993" s="3">
        <v>2024</v>
      </c>
      <c r="I2993" s="20" t="s">
        <v>315</v>
      </c>
      <c r="J2993" s="184" t="s">
        <v>296</v>
      </c>
      <c r="K2993" s="184" t="s">
        <v>321</v>
      </c>
      <c r="L2993" s="187">
        <f t="shared" si="95"/>
        <v>0</v>
      </c>
      <c r="M2993" s="187">
        <f t="shared" si="96"/>
        <v>0</v>
      </c>
      <c r="N2993" s="186"/>
      <c r="O2993" s="33"/>
      <c r="P2993" s="33"/>
      <c r="Q2993" s="33"/>
      <c r="R2993" s="33"/>
      <c r="S2993" s="42"/>
      <c r="T2993" s="2"/>
      <c r="U2993" s="2"/>
      <c r="V2993" s="2"/>
      <c r="W2993" s="2"/>
      <c r="X2993" s="55"/>
      <c r="Y2993" s="62"/>
      <c r="Z2993" s="62"/>
      <c r="AA2993" s="62"/>
      <c r="AB2993" s="62"/>
      <c r="AC2993" s="68"/>
      <c r="AD2993" s="2"/>
      <c r="AE2993" s="2"/>
      <c r="AF2993" s="2"/>
      <c r="AG2993" s="2"/>
      <c r="AH2993" s="55"/>
      <c r="AI2993" s="72"/>
      <c r="AJ2993" s="72"/>
      <c r="AK2993" s="72"/>
      <c r="AL2993" s="72"/>
      <c r="AM2993" s="80"/>
      <c r="AN2993" s="2"/>
      <c r="AO2993" s="2"/>
      <c r="AP2993" s="2"/>
      <c r="AQ2993" s="2"/>
      <c r="AR2993" s="55"/>
      <c r="AS2993" s="85"/>
      <c r="AT2993" s="85"/>
      <c r="AU2993" s="85"/>
      <c r="AV2993" s="85"/>
      <c r="AW2993" s="100"/>
      <c r="AX2993" s="2"/>
      <c r="AY2993" s="2"/>
      <c r="AZ2993" s="2"/>
      <c r="BA2993" s="2"/>
      <c r="BB2993" s="55"/>
      <c r="BC2993" s="105"/>
      <c r="BD2993" s="105"/>
      <c r="BE2993" s="105"/>
      <c r="BF2993" s="105"/>
      <c r="BG2993" s="109"/>
      <c r="BH2993" s="2"/>
      <c r="BI2993" s="2"/>
      <c r="BJ2993" s="2"/>
      <c r="BK2993" s="2"/>
      <c r="BL2993" s="55"/>
      <c r="BM2993" s="48"/>
      <c r="BN2993" s="48"/>
      <c r="BO2993" s="48"/>
      <c r="BP2993" s="48"/>
      <c r="BQ2993" s="117"/>
      <c r="BR2993" s="2"/>
      <c r="BS2993" s="2"/>
      <c r="BT2993" s="2"/>
      <c r="BU2993" s="2"/>
      <c r="BV2993" s="55"/>
    </row>
    <row r="2994" spans="1:74" ht="28.8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18" t="s">
        <v>5</v>
      </c>
      <c r="H2994" s="3">
        <v>2024</v>
      </c>
      <c r="I2994" s="20" t="s">
        <v>316</v>
      </c>
      <c r="J2994" s="184" t="s">
        <v>297</v>
      </c>
      <c r="K2994" s="184" t="s">
        <v>318</v>
      </c>
      <c r="L2994" s="187">
        <f t="shared" si="95"/>
        <v>0</v>
      </c>
      <c r="M2994" s="187">
        <f t="shared" si="96"/>
        <v>0</v>
      </c>
      <c r="N2994" s="186"/>
      <c r="O2994" s="33"/>
      <c r="P2994" s="33"/>
      <c r="Q2994" s="33"/>
      <c r="R2994" s="33"/>
      <c r="S2994" s="42"/>
      <c r="T2994" s="2"/>
      <c r="U2994" s="2"/>
      <c r="V2994" s="2"/>
      <c r="W2994" s="2"/>
      <c r="X2994" s="55"/>
      <c r="Y2994" s="62"/>
      <c r="Z2994" s="62"/>
      <c r="AA2994" s="62"/>
      <c r="AB2994" s="62"/>
      <c r="AC2994" s="68"/>
      <c r="AD2994" s="2"/>
      <c r="AE2994" s="2"/>
      <c r="AF2994" s="2"/>
      <c r="AG2994" s="2"/>
      <c r="AH2994" s="55"/>
      <c r="AI2994" s="72"/>
      <c r="AJ2994" s="72"/>
      <c r="AK2994" s="72"/>
      <c r="AL2994" s="72"/>
      <c r="AM2994" s="80"/>
      <c r="AN2994" s="2"/>
      <c r="AO2994" s="2"/>
      <c r="AP2994" s="2"/>
      <c r="AQ2994" s="2"/>
      <c r="AR2994" s="55"/>
      <c r="AS2994" s="85"/>
      <c r="AT2994" s="85"/>
      <c r="AU2994" s="85"/>
      <c r="AV2994" s="85"/>
      <c r="AW2994" s="100"/>
      <c r="AX2994" s="2"/>
      <c r="AY2994" s="2"/>
      <c r="AZ2994" s="2"/>
      <c r="BA2994" s="2"/>
      <c r="BB2994" s="55"/>
      <c r="BC2994" s="105"/>
      <c r="BD2994" s="105"/>
      <c r="BE2994" s="105"/>
      <c r="BF2994" s="105"/>
      <c r="BG2994" s="109"/>
      <c r="BH2994" s="2"/>
      <c r="BI2994" s="2"/>
      <c r="BJ2994" s="2"/>
      <c r="BK2994" s="2"/>
      <c r="BL2994" s="55"/>
      <c r="BM2994" s="48"/>
      <c r="BN2994" s="48"/>
      <c r="BO2994" s="48"/>
      <c r="BP2994" s="48"/>
      <c r="BQ2994" s="117"/>
      <c r="BR2994" s="2"/>
      <c r="BS2994" s="2"/>
      <c r="BT2994" s="2"/>
      <c r="BU2994" s="2"/>
      <c r="BV2994" s="55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18" t="s">
        <v>5</v>
      </c>
      <c r="H2995" s="3">
        <v>2024</v>
      </c>
      <c r="I2995" s="20" t="s">
        <v>316</v>
      </c>
      <c r="J2995" s="185" t="s">
        <v>348</v>
      </c>
      <c r="K2995" s="185" t="s">
        <v>320</v>
      </c>
      <c r="L2995" s="187">
        <f t="shared" si="95"/>
        <v>0</v>
      </c>
      <c r="M2995" s="187">
        <f t="shared" si="96"/>
        <v>0</v>
      </c>
      <c r="N2995" s="186"/>
      <c r="O2995" s="33"/>
      <c r="P2995" s="33"/>
      <c r="Q2995" s="33"/>
      <c r="R2995" s="33"/>
      <c r="S2995" s="42"/>
      <c r="T2995" s="2"/>
      <c r="U2995" s="2"/>
      <c r="V2995" s="2"/>
      <c r="W2995" s="2"/>
      <c r="X2995" s="55"/>
      <c r="Y2995" s="62"/>
      <c r="Z2995" s="62"/>
      <c r="AA2995" s="62"/>
      <c r="AB2995" s="62"/>
      <c r="AC2995" s="68"/>
      <c r="AD2995" s="2"/>
      <c r="AE2995" s="2"/>
      <c r="AF2995" s="2"/>
      <c r="AG2995" s="2"/>
      <c r="AH2995" s="55"/>
      <c r="AI2995" s="72"/>
      <c r="AJ2995" s="72"/>
      <c r="AK2995" s="72"/>
      <c r="AL2995" s="72"/>
      <c r="AM2995" s="80"/>
      <c r="AN2995" s="2"/>
      <c r="AO2995" s="2"/>
      <c r="AP2995" s="2"/>
      <c r="AQ2995" s="2"/>
      <c r="AR2995" s="55"/>
      <c r="AS2995" s="85"/>
      <c r="AT2995" s="85"/>
      <c r="AU2995" s="85"/>
      <c r="AV2995" s="85"/>
      <c r="AW2995" s="100"/>
      <c r="AX2995" s="2"/>
      <c r="AY2995" s="2"/>
      <c r="AZ2995" s="2"/>
      <c r="BA2995" s="2"/>
      <c r="BB2995" s="55"/>
      <c r="BC2995" s="105"/>
      <c r="BD2995" s="105"/>
      <c r="BE2995" s="105"/>
      <c r="BF2995" s="105"/>
      <c r="BG2995" s="109"/>
      <c r="BH2995" s="2"/>
      <c r="BI2995" s="2"/>
      <c r="BJ2995" s="2"/>
      <c r="BK2995" s="2"/>
      <c r="BL2995" s="55"/>
      <c r="BM2995" s="48"/>
      <c r="BN2995" s="48"/>
      <c r="BO2995" s="48"/>
      <c r="BP2995" s="48"/>
      <c r="BQ2995" s="117"/>
      <c r="BR2995" s="2"/>
      <c r="BS2995" s="2"/>
      <c r="BT2995" s="2"/>
      <c r="BU2995" s="2"/>
      <c r="BV2995" s="55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18" t="s">
        <v>5</v>
      </c>
      <c r="H2996" s="3">
        <v>2024</v>
      </c>
      <c r="I2996" s="20" t="s">
        <v>282</v>
      </c>
      <c r="J2996" s="184" t="s">
        <v>272</v>
      </c>
      <c r="K2996" s="184" t="s">
        <v>321</v>
      </c>
      <c r="L2996" s="187">
        <f t="shared" si="95"/>
        <v>0</v>
      </c>
      <c r="M2996" s="187">
        <f t="shared" si="96"/>
        <v>0</v>
      </c>
      <c r="N2996" s="186"/>
      <c r="O2996" s="33"/>
      <c r="P2996" s="33"/>
      <c r="Q2996" s="33"/>
      <c r="R2996" s="33"/>
      <c r="S2996" s="42"/>
      <c r="T2996" s="2"/>
      <c r="U2996" s="2"/>
      <c r="V2996" s="2"/>
      <c r="W2996" s="2"/>
      <c r="X2996" s="55"/>
      <c r="Y2996" s="62"/>
      <c r="Z2996" s="62"/>
      <c r="AA2996" s="62"/>
      <c r="AB2996" s="62"/>
      <c r="AC2996" s="68"/>
      <c r="AD2996" s="2"/>
      <c r="AE2996" s="2"/>
      <c r="AF2996" s="2"/>
      <c r="AG2996" s="2"/>
      <c r="AH2996" s="55"/>
      <c r="AI2996" s="72"/>
      <c r="AJ2996" s="72"/>
      <c r="AK2996" s="72"/>
      <c r="AL2996" s="72"/>
      <c r="AM2996" s="80"/>
      <c r="AN2996" s="2"/>
      <c r="AO2996" s="2"/>
      <c r="AP2996" s="2"/>
      <c r="AQ2996" s="2"/>
      <c r="AR2996" s="55"/>
      <c r="AS2996" s="85"/>
      <c r="AT2996" s="85"/>
      <c r="AU2996" s="85"/>
      <c r="AV2996" s="85"/>
      <c r="AW2996" s="100"/>
      <c r="AX2996" s="2"/>
      <c r="AY2996" s="2"/>
      <c r="AZ2996" s="2"/>
      <c r="BA2996" s="2"/>
      <c r="BB2996" s="55"/>
      <c r="BC2996" s="105"/>
      <c r="BD2996" s="105"/>
      <c r="BE2996" s="105"/>
      <c r="BF2996" s="105"/>
      <c r="BG2996" s="109"/>
      <c r="BH2996" s="2"/>
      <c r="BI2996" s="2"/>
      <c r="BJ2996" s="2"/>
      <c r="BK2996" s="2"/>
      <c r="BL2996" s="55"/>
      <c r="BM2996" s="48"/>
      <c r="BN2996" s="48"/>
      <c r="BO2996" s="48"/>
      <c r="BP2996" s="48"/>
      <c r="BQ2996" s="117"/>
      <c r="BR2996" s="2"/>
      <c r="BS2996" s="2"/>
      <c r="BT2996" s="2"/>
      <c r="BU2996" s="2"/>
      <c r="BV2996" s="55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18" t="s">
        <v>5</v>
      </c>
      <c r="H2997" s="3">
        <v>2024</v>
      </c>
      <c r="I2997" s="20" t="s">
        <v>282</v>
      </c>
      <c r="J2997" s="184" t="s">
        <v>273</v>
      </c>
      <c r="K2997" s="184" t="s">
        <v>321</v>
      </c>
      <c r="L2997" s="187">
        <f t="shared" si="95"/>
        <v>0</v>
      </c>
      <c r="M2997" s="187">
        <f t="shared" si="96"/>
        <v>0</v>
      </c>
      <c r="N2997" s="186"/>
      <c r="O2997" s="33"/>
      <c r="P2997" s="33"/>
      <c r="Q2997" s="33"/>
      <c r="R2997" s="33"/>
      <c r="S2997" s="42"/>
      <c r="T2997" s="2"/>
      <c r="U2997" s="2"/>
      <c r="V2997" s="2"/>
      <c r="W2997" s="2"/>
      <c r="X2997" s="55"/>
      <c r="Y2997" s="62"/>
      <c r="Z2997" s="62"/>
      <c r="AA2997" s="62"/>
      <c r="AB2997" s="62"/>
      <c r="AC2997" s="68"/>
      <c r="AD2997" s="2"/>
      <c r="AE2997" s="2"/>
      <c r="AF2997" s="2"/>
      <c r="AG2997" s="2"/>
      <c r="AH2997" s="55"/>
      <c r="AI2997" s="72"/>
      <c r="AJ2997" s="72"/>
      <c r="AK2997" s="72"/>
      <c r="AL2997" s="72"/>
      <c r="AM2997" s="80"/>
      <c r="AN2997" s="2"/>
      <c r="AO2997" s="2"/>
      <c r="AP2997" s="2"/>
      <c r="AQ2997" s="2"/>
      <c r="AR2997" s="55"/>
      <c r="AS2997" s="85"/>
      <c r="AT2997" s="85"/>
      <c r="AU2997" s="85"/>
      <c r="AV2997" s="85"/>
      <c r="AW2997" s="100"/>
      <c r="AX2997" s="2"/>
      <c r="AY2997" s="2"/>
      <c r="AZ2997" s="2"/>
      <c r="BA2997" s="2"/>
      <c r="BB2997" s="55"/>
      <c r="BC2997" s="105"/>
      <c r="BD2997" s="105"/>
      <c r="BE2997" s="105"/>
      <c r="BF2997" s="105"/>
      <c r="BG2997" s="109"/>
      <c r="BH2997" s="2"/>
      <c r="BI2997" s="2"/>
      <c r="BJ2997" s="2"/>
      <c r="BK2997" s="2"/>
      <c r="BL2997" s="55"/>
      <c r="BM2997" s="48"/>
      <c r="BN2997" s="48"/>
      <c r="BO2997" s="48"/>
      <c r="BP2997" s="48"/>
      <c r="BQ2997" s="117"/>
      <c r="BR2997" s="2"/>
      <c r="BS2997" s="2"/>
      <c r="BT2997" s="2"/>
      <c r="BU2997" s="2"/>
      <c r="BV2997" s="55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18" t="s">
        <v>5</v>
      </c>
      <c r="H2998" s="3">
        <v>2024</v>
      </c>
      <c r="I2998" s="20" t="s">
        <v>282</v>
      </c>
      <c r="J2998" s="184" t="s">
        <v>274</v>
      </c>
      <c r="K2998" s="184" t="s">
        <v>321</v>
      </c>
      <c r="L2998" s="187">
        <f t="shared" si="95"/>
        <v>2.0000000000000001E-4</v>
      </c>
      <c r="M2998" s="187">
        <f t="shared" si="96"/>
        <v>0.47599999999999998</v>
      </c>
      <c r="N2998" s="186" t="s">
        <v>605</v>
      </c>
      <c r="O2998" s="33"/>
      <c r="P2998" s="33"/>
      <c r="Q2998" s="33"/>
      <c r="R2998" s="33"/>
      <c r="S2998" s="42"/>
      <c r="T2998" s="2"/>
      <c r="U2998" s="2"/>
      <c r="V2998" s="2"/>
      <c r="W2998" s="2"/>
      <c r="X2998" s="55"/>
      <c r="Y2998" s="62"/>
      <c r="Z2998" s="62"/>
      <c r="AA2998" s="62"/>
      <c r="AB2998" s="62"/>
      <c r="AC2998" s="68"/>
      <c r="AD2998" s="2"/>
      <c r="AE2998" s="2"/>
      <c r="AF2998" s="2"/>
      <c r="AG2998" s="2"/>
      <c r="AH2998" s="55"/>
      <c r="AI2998" s="72"/>
      <c r="AJ2998" s="72"/>
      <c r="AK2998" s="72"/>
      <c r="AL2998" s="72"/>
      <c r="AM2998" s="80"/>
      <c r="AN2998" s="2"/>
      <c r="AO2998" s="2"/>
      <c r="AP2998" s="2"/>
      <c r="AQ2998" s="2"/>
      <c r="AR2998" s="55"/>
      <c r="AS2998" s="85"/>
      <c r="AT2998" s="85"/>
      <c r="AU2998" s="85"/>
      <c r="AV2998" s="85"/>
      <c r="AW2998" s="100"/>
      <c r="AX2998" s="2" t="s">
        <v>605</v>
      </c>
      <c r="AY2998" s="2"/>
      <c r="AZ2998" s="2"/>
      <c r="BA2998" s="2">
        <v>2.0000000000000001E-4</v>
      </c>
      <c r="BB2998" s="55">
        <v>0.47599999999999998</v>
      </c>
      <c r="BC2998" s="105"/>
      <c r="BD2998" s="105"/>
      <c r="BE2998" s="105"/>
      <c r="BF2998" s="105"/>
      <c r="BG2998" s="109"/>
      <c r="BH2998" s="2"/>
      <c r="BI2998" s="2"/>
      <c r="BJ2998" s="2"/>
      <c r="BK2998" s="2"/>
      <c r="BL2998" s="55"/>
      <c r="BM2998" s="48"/>
      <c r="BN2998" s="48"/>
      <c r="BO2998" s="48"/>
      <c r="BP2998" s="48"/>
      <c r="BQ2998" s="117"/>
      <c r="BR2998" s="2"/>
      <c r="BS2998" s="2"/>
      <c r="BT2998" s="2"/>
      <c r="BU2998" s="2"/>
      <c r="BV2998" s="55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18" t="s">
        <v>5</v>
      </c>
      <c r="H2999" s="3">
        <v>2024</v>
      </c>
      <c r="I2999" s="20" t="s">
        <v>282</v>
      </c>
      <c r="J2999" s="184" t="s">
        <v>275</v>
      </c>
      <c r="K2999" s="184" t="s">
        <v>321</v>
      </c>
      <c r="L2999" s="187">
        <f t="shared" si="95"/>
        <v>0</v>
      </c>
      <c r="M2999" s="187">
        <f t="shared" si="96"/>
        <v>0</v>
      </c>
      <c r="N2999" s="186"/>
      <c r="O2999" s="33"/>
      <c r="P2999" s="33"/>
      <c r="Q2999" s="33"/>
      <c r="R2999" s="33"/>
      <c r="S2999" s="42"/>
      <c r="T2999" s="2"/>
      <c r="U2999" s="2"/>
      <c r="V2999" s="2"/>
      <c r="W2999" s="2"/>
      <c r="X2999" s="55"/>
      <c r="Y2999" s="62"/>
      <c r="Z2999" s="62"/>
      <c r="AA2999" s="62"/>
      <c r="AB2999" s="62"/>
      <c r="AC2999" s="68"/>
      <c r="AD2999" s="2"/>
      <c r="AE2999" s="2"/>
      <c r="AF2999" s="2"/>
      <c r="AG2999" s="2"/>
      <c r="AH2999" s="55"/>
      <c r="AI2999" s="72"/>
      <c r="AJ2999" s="72"/>
      <c r="AK2999" s="72"/>
      <c r="AL2999" s="72"/>
      <c r="AM2999" s="80"/>
      <c r="AN2999" s="2"/>
      <c r="AO2999" s="2"/>
      <c r="AP2999" s="2"/>
      <c r="AQ2999" s="2"/>
      <c r="AR2999" s="55"/>
      <c r="AS2999" s="85"/>
      <c r="AT2999" s="85"/>
      <c r="AU2999" s="85"/>
      <c r="AV2999" s="85"/>
      <c r="AW2999" s="100"/>
      <c r="AX2999" s="2"/>
      <c r="AY2999" s="2"/>
      <c r="AZ2999" s="2"/>
      <c r="BA2999" s="2"/>
      <c r="BB2999" s="55"/>
      <c r="BC2999" s="105"/>
      <c r="BD2999" s="105"/>
      <c r="BE2999" s="105"/>
      <c r="BF2999" s="105"/>
      <c r="BG2999" s="109"/>
      <c r="BH2999" s="2"/>
      <c r="BI2999" s="2"/>
      <c r="BJ2999" s="2"/>
      <c r="BK2999" s="2"/>
      <c r="BL2999" s="55"/>
      <c r="BM2999" s="48"/>
      <c r="BN2999" s="48"/>
      <c r="BO2999" s="48"/>
      <c r="BP2999" s="48"/>
      <c r="BQ2999" s="117"/>
      <c r="BR2999" s="2"/>
      <c r="BS2999" s="2"/>
      <c r="BT2999" s="2"/>
      <c r="BU2999" s="2"/>
      <c r="BV2999" s="55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18" t="s">
        <v>5</v>
      </c>
      <c r="H3000" s="3">
        <v>2024</v>
      </c>
      <c r="I3000" s="20" t="s">
        <v>282</v>
      </c>
      <c r="J3000" s="184" t="s">
        <v>276</v>
      </c>
      <c r="K3000" s="184" t="s">
        <v>320</v>
      </c>
      <c r="L3000" s="187">
        <f t="shared" si="95"/>
        <v>0</v>
      </c>
      <c r="M3000" s="187">
        <f t="shared" si="96"/>
        <v>0</v>
      </c>
      <c r="N3000" s="186"/>
      <c r="O3000" s="33"/>
      <c r="P3000" s="33"/>
      <c r="Q3000" s="33"/>
      <c r="R3000" s="33"/>
      <c r="S3000" s="42"/>
      <c r="T3000" s="2"/>
      <c r="U3000" s="2"/>
      <c r="V3000" s="2"/>
      <c r="W3000" s="2"/>
      <c r="X3000" s="55"/>
      <c r="Y3000" s="62"/>
      <c r="Z3000" s="62"/>
      <c r="AA3000" s="62"/>
      <c r="AB3000" s="62"/>
      <c r="AC3000" s="68"/>
      <c r="AD3000" s="2"/>
      <c r="AE3000" s="2"/>
      <c r="AF3000" s="2"/>
      <c r="AG3000" s="2"/>
      <c r="AH3000" s="55"/>
      <c r="AI3000" s="72"/>
      <c r="AJ3000" s="72"/>
      <c r="AK3000" s="72"/>
      <c r="AL3000" s="72"/>
      <c r="AM3000" s="80"/>
      <c r="AN3000" s="2"/>
      <c r="AO3000" s="2"/>
      <c r="AP3000" s="2"/>
      <c r="AQ3000" s="2"/>
      <c r="AR3000" s="55"/>
      <c r="AS3000" s="85"/>
      <c r="AT3000" s="85"/>
      <c r="AU3000" s="85"/>
      <c r="AV3000" s="85"/>
      <c r="AW3000" s="100"/>
      <c r="AX3000" s="2"/>
      <c r="AY3000" s="2"/>
      <c r="AZ3000" s="2"/>
      <c r="BA3000" s="2"/>
      <c r="BB3000" s="55"/>
      <c r="BC3000" s="105"/>
      <c r="BD3000" s="105"/>
      <c r="BE3000" s="105"/>
      <c r="BF3000" s="105"/>
      <c r="BG3000" s="109"/>
      <c r="BH3000" s="2"/>
      <c r="BI3000" s="2"/>
      <c r="BJ3000" s="2"/>
      <c r="BK3000" s="2"/>
      <c r="BL3000" s="55"/>
      <c r="BM3000" s="48"/>
      <c r="BN3000" s="48"/>
      <c r="BO3000" s="48"/>
      <c r="BP3000" s="48"/>
      <c r="BQ3000" s="117"/>
      <c r="BR3000" s="2"/>
      <c r="BS3000" s="2"/>
      <c r="BT3000" s="2"/>
      <c r="BU3000" s="2"/>
      <c r="BV3000" s="55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18" t="s">
        <v>5</v>
      </c>
      <c r="H3001" s="3">
        <v>2024</v>
      </c>
      <c r="I3001" s="20" t="s">
        <v>282</v>
      </c>
      <c r="J3001" s="184" t="s">
        <v>277</v>
      </c>
      <c r="K3001" s="184" t="s">
        <v>320</v>
      </c>
      <c r="L3001" s="187">
        <f t="shared" si="95"/>
        <v>3</v>
      </c>
      <c r="M3001" s="187">
        <f t="shared" si="96"/>
        <v>10.757999999999999</v>
      </c>
      <c r="N3001" s="186" t="s">
        <v>363</v>
      </c>
      <c r="O3001" s="33"/>
      <c r="P3001" s="33"/>
      <c r="Q3001" s="33"/>
      <c r="R3001" s="33"/>
      <c r="S3001" s="42"/>
      <c r="T3001" s="2"/>
      <c r="U3001" s="2"/>
      <c r="V3001" s="2"/>
      <c r="W3001" s="2"/>
      <c r="X3001" s="55"/>
      <c r="Y3001" s="62"/>
      <c r="Z3001" s="62"/>
      <c r="AA3001" s="62"/>
      <c r="AB3001" s="62"/>
      <c r="AC3001" s="68"/>
      <c r="AD3001" s="2"/>
      <c r="AE3001" s="2"/>
      <c r="AF3001" s="2"/>
      <c r="AG3001" s="2"/>
      <c r="AH3001" s="55"/>
      <c r="AI3001" s="72"/>
      <c r="AJ3001" s="72"/>
      <c r="AK3001" s="72"/>
      <c r="AL3001" s="72"/>
      <c r="AM3001" s="80"/>
      <c r="AN3001" s="2"/>
      <c r="AO3001" s="2"/>
      <c r="AP3001" s="2"/>
      <c r="AQ3001" s="2"/>
      <c r="AR3001" s="55"/>
      <c r="AS3001" s="85" t="s">
        <v>363</v>
      </c>
      <c r="AT3001" s="85"/>
      <c r="AU3001" s="85"/>
      <c r="AV3001" s="85">
        <v>3</v>
      </c>
      <c r="AW3001" s="100">
        <v>10.757999999999999</v>
      </c>
      <c r="AX3001" s="2"/>
      <c r="AY3001" s="2"/>
      <c r="AZ3001" s="2"/>
      <c r="BA3001" s="2"/>
      <c r="BB3001" s="55"/>
      <c r="BC3001" s="105"/>
      <c r="BD3001" s="105"/>
      <c r="BE3001" s="105"/>
      <c r="BF3001" s="105"/>
      <c r="BG3001" s="109"/>
      <c r="BH3001" s="2"/>
      <c r="BI3001" s="2"/>
      <c r="BJ3001" s="2"/>
      <c r="BK3001" s="2"/>
      <c r="BL3001" s="55"/>
      <c r="BM3001" s="48"/>
      <c r="BN3001" s="48"/>
      <c r="BO3001" s="48"/>
      <c r="BP3001" s="48"/>
      <c r="BQ3001" s="117"/>
      <c r="BR3001" s="2"/>
      <c r="BS3001" s="2"/>
      <c r="BT3001" s="2"/>
      <c r="BU3001" s="2"/>
      <c r="BV3001" s="55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18" t="s">
        <v>5</v>
      </c>
      <c r="H3002" s="3">
        <v>2024</v>
      </c>
      <c r="I3002" s="20" t="s">
        <v>283</v>
      </c>
      <c r="J3002" s="184" t="s">
        <v>298</v>
      </c>
      <c r="K3002" s="184" t="s">
        <v>321</v>
      </c>
      <c r="L3002" s="187">
        <f t="shared" si="95"/>
        <v>0</v>
      </c>
      <c r="M3002" s="187">
        <f t="shared" si="96"/>
        <v>0</v>
      </c>
      <c r="N3002" s="186"/>
      <c r="O3002" s="33"/>
      <c r="P3002" s="33"/>
      <c r="Q3002" s="33"/>
      <c r="R3002" s="33"/>
      <c r="S3002" s="42"/>
      <c r="T3002" s="2"/>
      <c r="U3002" s="2"/>
      <c r="V3002" s="2"/>
      <c r="W3002" s="2"/>
      <c r="X3002" s="55"/>
      <c r="Y3002" s="62"/>
      <c r="Z3002" s="62"/>
      <c r="AA3002" s="62"/>
      <c r="AB3002" s="62"/>
      <c r="AC3002" s="68"/>
      <c r="AD3002" s="2"/>
      <c r="AE3002" s="2"/>
      <c r="AF3002" s="2"/>
      <c r="AG3002" s="2"/>
      <c r="AH3002" s="55"/>
      <c r="AI3002" s="72"/>
      <c r="AJ3002" s="72"/>
      <c r="AK3002" s="72"/>
      <c r="AL3002" s="72"/>
      <c r="AM3002" s="80"/>
      <c r="AN3002" s="2"/>
      <c r="AO3002" s="2"/>
      <c r="AP3002" s="2"/>
      <c r="AQ3002" s="2"/>
      <c r="AR3002" s="55"/>
      <c r="AS3002" s="85"/>
      <c r="AT3002" s="85"/>
      <c r="AU3002" s="85"/>
      <c r="AV3002" s="85"/>
      <c r="AW3002" s="100"/>
      <c r="AX3002" s="2"/>
      <c r="AY3002" s="2"/>
      <c r="AZ3002" s="2"/>
      <c r="BA3002" s="2"/>
      <c r="BB3002" s="55"/>
      <c r="BC3002" s="105"/>
      <c r="BD3002" s="105"/>
      <c r="BE3002" s="105"/>
      <c r="BF3002" s="105"/>
      <c r="BG3002" s="109"/>
      <c r="BH3002" s="2"/>
      <c r="BI3002" s="2"/>
      <c r="BJ3002" s="2"/>
      <c r="BK3002" s="2"/>
      <c r="BL3002" s="55"/>
      <c r="BM3002" s="48"/>
      <c r="BN3002" s="48"/>
      <c r="BO3002" s="48"/>
      <c r="BP3002" s="48"/>
      <c r="BQ3002" s="117"/>
      <c r="BR3002" s="2"/>
      <c r="BS3002" s="2"/>
      <c r="BT3002" s="2"/>
      <c r="BU3002" s="2"/>
      <c r="BV3002" s="55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18" t="s">
        <v>5</v>
      </c>
      <c r="H3003" s="3">
        <v>2024</v>
      </c>
      <c r="I3003" s="20" t="s">
        <v>283</v>
      </c>
      <c r="J3003" s="184" t="s">
        <v>278</v>
      </c>
      <c r="K3003" s="184" t="s">
        <v>320</v>
      </c>
      <c r="L3003" s="187">
        <f t="shared" si="95"/>
        <v>0</v>
      </c>
      <c r="M3003" s="187">
        <f t="shared" si="96"/>
        <v>0</v>
      </c>
      <c r="N3003" s="186"/>
      <c r="O3003" s="33"/>
      <c r="P3003" s="33"/>
      <c r="Q3003" s="33"/>
      <c r="R3003" s="33"/>
      <c r="S3003" s="42"/>
      <c r="T3003" s="2"/>
      <c r="U3003" s="2"/>
      <c r="V3003" s="2"/>
      <c r="W3003" s="2"/>
      <c r="X3003" s="55"/>
      <c r="Y3003" s="62"/>
      <c r="Z3003" s="62"/>
      <c r="AA3003" s="62"/>
      <c r="AB3003" s="62"/>
      <c r="AC3003" s="68"/>
      <c r="AD3003" s="2"/>
      <c r="AE3003" s="2"/>
      <c r="AF3003" s="2"/>
      <c r="AG3003" s="2"/>
      <c r="AH3003" s="55"/>
      <c r="AI3003" s="72"/>
      <c r="AJ3003" s="72"/>
      <c r="AK3003" s="72"/>
      <c r="AL3003" s="72"/>
      <c r="AM3003" s="80"/>
      <c r="AN3003" s="2"/>
      <c r="AO3003" s="2"/>
      <c r="AP3003" s="2"/>
      <c r="AQ3003" s="2"/>
      <c r="AR3003" s="55"/>
      <c r="AS3003" s="85"/>
      <c r="AT3003" s="85"/>
      <c r="AU3003" s="85"/>
      <c r="AV3003" s="85"/>
      <c r="AW3003" s="100"/>
      <c r="AX3003" s="2"/>
      <c r="AY3003" s="2"/>
      <c r="AZ3003" s="2"/>
      <c r="BA3003" s="2"/>
      <c r="BB3003" s="55"/>
      <c r="BC3003" s="105"/>
      <c r="BD3003" s="105"/>
      <c r="BE3003" s="105"/>
      <c r="BF3003" s="105"/>
      <c r="BG3003" s="109"/>
      <c r="BH3003" s="2"/>
      <c r="BI3003" s="2"/>
      <c r="BJ3003" s="2"/>
      <c r="BK3003" s="2"/>
      <c r="BL3003" s="55"/>
      <c r="BM3003" s="48"/>
      <c r="BN3003" s="48"/>
      <c r="BO3003" s="48"/>
      <c r="BP3003" s="48"/>
      <c r="BQ3003" s="117"/>
      <c r="BR3003" s="2"/>
      <c r="BS3003" s="2"/>
      <c r="BT3003" s="2"/>
      <c r="BU3003" s="2"/>
      <c r="BV3003" s="55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18" t="s">
        <v>5</v>
      </c>
      <c r="H3004" s="3">
        <v>2024</v>
      </c>
      <c r="I3004" s="20" t="s">
        <v>283</v>
      </c>
      <c r="J3004" s="184" t="s">
        <v>279</v>
      </c>
      <c r="K3004" s="184" t="s">
        <v>320</v>
      </c>
      <c r="L3004" s="187">
        <f t="shared" si="95"/>
        <v>0</v>
      </c>
      <c r="M3004" s="187">
        <f t="shared" si="96"/>
        <v>0</v>
      </c>
      <c r="N3004" s="186"/>
      <c r="O3004" s="33"/>
      <c r="P3004" s="33"/>
      <c r="Q3004" s="33"/>
      <c r="R3004" s="33"/>
      <c r="S3004" s="42"/>
      <c r="T3004" s="2"/>
      <c r="U3004" s="2"/>
      <c r="V3004" s="2"/>
      <c r="W3004" s="2"/>
      <c r="X3004" s="55"/>
      <c r="Y3004" s="62"/>
      <c r="Z3004" s="62"/>
      <c r="AA3004" s="62"/>
      <c r="AB3004" s="62"/>
      <c r="AC3004" s="68"/>
      <c r="AD3004" s="2"/>
      <c r="AE3004" s="2"/>
      <c r="AF3004" s="2"/>
      <c r="AG3004" s="2"/>
      <c r="AH3004" s="55"/>
      <c r="AI3004" s="72"/>
      <c r="AJ3004" s="72"/>
      <c r="AK3004" s="72"/>
      <c r="AL3004" s="72"/>
      <c r="AM3004" s="80"/>
      <c r="AN3004" s="2"/>
      <c r="AO3004" s="2"/>
      <c r="AP3004" s="2"/>
      <c r="AQ3004" s="2"/>
      <c r="AR3004" s="55"/>
      <c r="AS3004" s="85"/>
      <c r="AT3004" s="85"/>
      <c r="AU3004" s="85"/>
      <c r="AV3004" s="85"/>
      <c r="AW3004" s="100"/>
      <c r="AX3004" s="2"/>
      <c r="AY3004" s="2"/>
      <c r="AZ3004" s="2"/>
      <c r="BA3004" s="2"/>
      <c r="BB3004" s="55"/>
      <c r="BC3004" s="105"/>
      <c r="BD3004" s="105"/>
      <c r="BE3004" s="105"/>
      <c r="BF3004" s="105"/>
      <c r="BG3004" s="109"/>
      <c r="BH3004" s="2"/>
      <c r="BI3004" s="2"/>
      <c r="BJ3004" s="2"/>
      <c r="BK3004" s="2"/>
      <c r="BL3004" s="55"/>
      <c r="BM3004" s="48"/>
      <c r="BN3004" s="48"/>
      <c r="BO3004" s="48"/>
      <c r="BP3004" s="48"/>
      <c r="BQ3004" s="117"/>
      <c r="BR3004" s="2"/>
      <c r="BS3004" s="2"/>
      <c r="BT3004" s="2"/>
      <c r="BU3004" s="2"/>
      <c r="BV3004" s="55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18" t="s">
        <v>5</v>
      </c>
      <c r="H3005" s="3">
        <v>2024</v>
      </c>
      <c r="I3005" s="20" t="s">
        <v>286</v>
      </c>
      <c r="J3005" s="184" t="s">
        <v>280</v>
      </c>
      <c r="K3005" s="184" t="s">
        <v>319</v>
      </c>
      <c r="L3005" s="187">
        <f t="shared" si="95"/>
        <v>0</v>
      </c>
      <c r="M3005" s="187">
        <f t="shared" si="96"/>
        <v>0</v>
      </c>
      <c r="N3005" s="186"/>
      <c r="O3005" s="33"/>
      <c r="P3005" s="33"/>
      <c r="Q3005" s="33"/>
      <c r="R3005" s="33"/>
      <c r="S3005" s="42"/>
      <c r="T3005" s="2"/>
      <c r="U3005" s="2"/>
      <c r="V3005" s="2"/>
      <c r="W3005" s="2"/>
      <c r="X3005" s="55"/>
      <c r="Y3005" s="62"/>
      <c r="Z3005" s="62"/>
      <c r="AA3005" s="62"/>
      <c r="AB3005" s="62"/>
      <c r="AC3005" s="68"/>
      <c r="AD3005" s="2"/>
      <c r="AE3005" s="2"/>
      <c r="AF3005" s="2"/>
      <c r="AG3005" s="2"/>
      <c r="AH3005" s="55"/>
      <c r="AI3005" s="72"/>
      <c r="AJ3005" s="72"/>
      <c r="AK3005" s="72"/>
      <c r="AL3005" s="72"/>
      <c r="AM3005" s="80"/>
      <c r="AN3005" s="2"/>
      <c r="AO3005" s="2"/>
      <c r="AP3005" s="2"/>
      <c r="AQ3005" s="2"/>
      <c r="AR3005" s="55"/>
      <c r="AS3005" s="85"/>
      <c r="AT3005" s="85"/>
      <c r="AU3005" s="85"/>
      <c r="AV3005" s="85"/>
      <c r="AW3005" s="100"/>
      <c r="AX3005" s="2"/>
      <c r="AY3005" s="2"/>
      <c r="AZ3005" s="2"/>
      <c r="BA3005" s="2"/>
      <c r="BB3005" s="55"/>
      <c r="BC3005" s="105"/>
      <c r="BD3005" s="105"/>
      <c r="BE3005" s="105"/>
      <c r="BF3005" s="105"/>
      <c r="BG3005" s="109"/>
      <c r="BH3005" s="2"/>
      <c r="BI3005" s="2"/>
      <c r="BJ3005" s="2"/>
      <c r="BK3005" s="2"/>
      <c r="BL3005" s="55"/>
      <c r="BM3005" s="48"/>
      <c r="BN3005" s="48"/>
      <c r="BO3005" s="48"/>
      <c r="BP3005" s="48"/>
      <c r="BQ3005" s="117"/>
      <c r="BR3005" s="2"/>
      <c r="BS3005" s="2"/>
      <c r="BT3005" s="2"/>
      <c r="BU3005" s="2"/>
      <c r="BV3005" s="55"/>
    </row>
    <row r="3006" spans="1:74" hidden="1" x14ac:dyDescent="0.3">
      <c r="A3006" s="2" t="s">
        <v>83</v>
      </c>
      <c r="B3006" s="2" t="s">
        <v>2</v>
      </c>
      <c r="C3006" s="2" t="s">
        <v>3</v>
      </c>
      <c r="D3006" s="2" t="s">
        <v>82</v>
      </c>
      <c r="E3006" s="3">
        <v>12</v>
      </c>
      <c r="F3006" s="3"/>
      <c r="G3006" s="18" t="s">
        <v>5</v>
      </c>
      <c r="H3006" s="3">
        <v>2024</v>
      </c>
      <c r="I3006" s="20" t="s">
        <v>286</v>
      </c>
      <c r="J3006" s="184" t="s">
        <v>281</v>
      </c>
      <c r="K3006" s="184" t="s">
        <v>319</v>
      </c>
      <c r="L3006" s="187">
        <f t="shared" si="95"/>
        <v>0</v>
      </c>
      <c r="M3006" s="187">
        <f t="shared" si="96"/>
        <v>6.5919999999999996</v>
      </c>
      <c r="N3006" s="186"/>
      <c r="O3006" s="33"/>
      <c r="P3006" s="33"/>
      <c r="Q3006" s="33"/>
      <c r="R3006" s="33"/>
      <c r="S3006" s="42"/>
      <c r="T3006" s="2"/>
      <c r="U3006" s="2"/>
      <c r="V3006" s="2"/>
      <c r="W3006" s="2"/>
      <c r="X3006" s="55"/>
      <c r="Y3006" s="62"/>
      <c r="Z3006" s="62"/>
      <c r="AA3006" s="62"/>
      <c r="AB3006" s="62"/>
      <c r="AC3006" s="68"/>
      <c r="AD3006" s="2"/>
      <c r="AE3006" s="2"/>
      <c r="AF3006" s="2"/>
      <c r="AG3006" s="2"/>
      <c r="AH3006" s="55"/>
      <c r="AI3006" s="72"/>
      <c r="AJ3006" s="72"/>
      <c r="AK3006" s="72"/>
      <c r="AL3006" s="72"/>
      <c r="AM3006" s="80"/>
      <c r="AN3006" s="2"/>
      <c r="AO3006" s="2"/>
      <c r="AP3006" s="2"/>
      <c r="AQ3006" s="2"/>
      <c r="AR3006" s="55"/>
      <c r="AS3006" s="85"/>
      <c r="AT3006" s="85"/>
      <c r="AU3006" s="85"/>
      <c r="AV3006" s="85"/>
      <c r="AW3006" s="100"/>
      <c r="AX3006" s="2"/>
      <c r="AY3006" s="2"/>
      <c r="AZ3006" s="2"/>
      <c r="BA3006" s="2"/>
      <c r="BB3006" s="55"/>
      <c r="BC3006" s="105"/>
      <c r="BD3006" s="105"/>
      <c r="BE3006" s="105"/>
      <c r="BF3006" s="105"/>
      <c r="BG3006" s="109"/>
      <c r="BH3006" s="2"/>
      <c r="BI3006" s="2"/>
      <c r="BJ3006" s="2"/>
      <c r="BK3006" s="2"/>
      <c r="BL3006" s="55"/>
      <c r="BM3006" s="48"/>
      <c r="BN3006" s="48"/>
      <c r="BO3006" s="48"/>
      <c r="BP3006" s="48"/>
      <c r="BQ3006" s="117"/>
      <c r="BR3006" s="2"/>
      <c r="BS3006" s="2"/>
      <c r="BT3006" s="2"/>
      <c r="BU3006" s="2"/>
      <c r="BV3006" s="55">
        <v>6.5919999999999996</v>
      </c>
    </row>
    <row r="3007" spans="1:74" s="13" customFormat="1" hidden="1" x14ac:dyDescent="0.3">
      <c r="A3007" s="12" t="s">
        <v>83</v>
      </c>
      <c r="B3007" s="12" t="s">
        <v>2</v>
      </c>
      <c r="C3007" s="12" t="s">
        <v>3</v>
      </c>
      <c r="D3007" s="12" t="s">
        <v>82</v>
      </c>
      <c r="E3007" s="7">
        <v>12</v>
      </c>
      <c r="F3007" s="7"/>
      <c r="G3007" s="19" t="s">
        <v>5</v>
      </c>
      <c r="H3007" s="7">
        <v>2024</v>
      </c>
      <c r="I3007" s="21"/>
      <c r="J3007" s="12" t="s">
        <v>314</v>
      </c>
      <c r="K3007" s="12"/>
      <c r="L3007" s="147"/>
      <c r="M3007" s="147">
        <f>SUM(M2969:M3006)</f>
        <v>123.818</v>
      </c>
      <c r="N3007" s="183"/>
      <c r="O3007" s="12"/>
      <c r="P3007" s="12"/>
      <c r="Q3007" s="12"/>
      <c r="R3007" s="12"/>
      <c r="S3007" s="47">
        <f>SUM(S2969:S3006)</f>
        <v>0</v>
      </c>
      <c r="T3007" s="12"/>
      <c r="U3007" s="12"/>
      <c r="V3007" s="12"/>
      <c r="W3007" s="12"/>
      <c r="X3007" s="47">
        <f>SUM(X2969:X3006)</f>
        <v>11.158999999999999</v>
      </c>
      <c r="Y3007" s="12"/>
      <c r="Z3007" s="12"/>
      <c r="AA3007" s="12"/>
      <c r="AB3007" s="12"/>
      <c r="AC3007" s="47">
        <f>SUM(AC2969:AC3006)</f>
        <v>14.422000000000001</v>
      </c>
      <c r="AD3007" s="12"/>
      <c r="AE3007" s="12"/>
      <c r="AF3007" s="12"/>
      <c r="AG3007" s="12"/>
      <c r="AH3007" s="47">
        <f>SUM(AH2969:AH3006)</f>
        <v>0</v>
      </c>
      <c r="AI3007" s="12"/>
      <c r="AJ3007" s="12"/>
      <c r="AK3007" s="12"/>
      <c r="AL3007" s="12"/>
      <c r="AM3007" s="47">
        <f>SUM(AM2969:AM3006)</f>
        <v>0</v>
      </c>
      <c r="AN3007" s="12"/>
      <c r="AO3007" s="12"/>
      <c r="AP3007" s="12"/>
      <c r="AQ3007" s="12"/>
      <c r="AR3007" s="47">
        <f>SUM(AR2969:AR3006)</f>
        <v>0</v>
      </c>
      <c r="AS3007" s="12"/>
      <c r="AT3007" s="12"/>
      <c r="AU3007" s="12"/>
      <c r="AV3007" s="12"/>
      <c r="AW3007" s="47">
        <f>SUM(AW2969:AW3006)</f>
        <v>10.757999999999999</v>
      </c>
      <c r="AX3007" s="12"/>
      <c r="AY3007" s="12"/>
      <c r="AZ3007" s="12"/>
      <c r="BA3007" s="12"/>
      <c r="BB3007" s="47">
        <f>SUM(BB2969:BB3006)</f>
        <v>0.47599999999999998</v>
      </c>
      <c r="BC3007" s="12"/>
      <c r="BD3007" s="12"/>
      <c r="BE3007" s="12"/>
      <c r="BF3007" s="12"/>
      <c r="BG3007" s="47">
        <f>SUM(BG2969:BG3006)</f>
        <v>0</v>
      </c>
      <c r="BH3007" s="12"/>
      <c r="BI3007" s="12"/>
      <c r="BJ3007" s="12"/>
      <c r="BK3007" s="12"/>
      <c r="BL3007" s="47">
        <f>SUM(BL2969:BL3006)</f>
        <v>0</v>
      </c>
      <c r="BM3007" s="12"/>
      <c r="BN3007" s="12"/>
      <c r="BO3007" s="12"/>
      <c r="BP3007" s="12"/>
      <c r="BQ3007" s="47">
        <f>SUM(BQ2969:BQ3006)</f>
        <v>75</v>
      </c>
      <c r="BR3007" s="12"/>
      <c r="BS3007" s="12"/>
      <c r="BT3007" s="12"/>
      <c r="BU3007" s="12"/>
      <c r="BV3007" s="47">
        <f>SUM(BV2969:BV3006)</f>
        <v>12.003</v>
      </c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18" t="s">
        <v>5</v>
      </c>
      <c r="H3008" s="3">
        <v>2024</v>
      </c>
      <c r="I3008" s="20" t="s">
        <v>287</v>
      </c>
      <c r="J3008" s="184" t="s">
        <v>267</v>
      </c>
      <c r="K3008" s="184" t="s">
        <v>318</v>
      </c>
      <c r="L3008" s="187">
        <f t="shared" si="95"/>
        <v>0</v>
      </c>
      <c r="M3008" s="187">
        <f t="shared" si="96"/>
        <v>0</v>
      </c>
      <c r="N3008" s="186"/>
      <c r="O3008" s="33"/>
      <c r="P3008" s="33"/>
      <c r="Q3008" s="33"/>
      <c r="R3008" s="33"/>
      <c r="S3008" s="42"/>
      <c r="T3008" s="2"/>
      <c r="U3008" s="2"/>
      <c r="V3008" s="2"/>
      <c r="W3008" s="2"/>
      <c r="X3008" s="55"/>
      <c r="Y3008" s="62"/>
      <c r="Z3008" s="62"/>
      <c r="AA3008" s="62"/>
      <c r="AB3008" s="62"/>
      <c r="AC3008" s="68"/>
      <c r="AD3008" s="2"/>
      <c r="AE3008" s="2"/>
      <c r="AF3008" s="2"/>
      <c r="AG3008" s="2"/>
      <c r="AH3008" s="55"/>
      <c r="AI3008" s="72"/>
      <c r="AJ3008" s="72"/>
      <c r="AK3008" s="72"/>
      <c r="AL3008" s="72"/>
      <c r="AM3008" s="80"/>
      <c r="AN3008" s="2"/>
      <c r="AO3008" s="2"/>
      <c r="AP3008" s="2"/>
      <c r="AQ3008" s="2"/>
      <c r="AR3008" s="55"/>
      <c r="AS3008" s="85"/>
      <c r="AT3008" s="85"/>
      <c r="AU3008" s="85"/>
      <c r="AV3008" s="85"/>
      <c r="AW3008" s="100"/>
      <c r="AX3008" s="2"/>
      <c r="AY3008" s="2"/>
      <c r="AZ3008" s="2"/>
      <c r="BA3008" s="2"/>
      <c r="BB3008" s="55"/>
      <c r="BC3008" s="105"/>
      <c r="BD3008" s="105"/>
      <c r="BE3008" s="105"/>
      <c r="BF3008" s="105"/>
      <c r="BG3008" s="109"/>
      <c r="BH3008" s="2"/>
      <c r="BI3008" s="2"/>
      <c r="BJ3008" s="2"/>
      <c r="BK3008" s="2"/>
      <c r="BL3008" s="55"/>
      <c r="BM3008" s="48"/>
      <c r="BN3008" s="48"/>
      <c r="BO3008" s="48"/>
      <c r="BP3008" s="48"/>
      <c r="BQ3008" s="117"/>
      <c r="BR3008" s="2"/>
      <c r="BS3008" s="2"/>
      <c r="BT3008" s="2"/>
      <c r="BU3008" s="2"/>
      <c r="BV3008" s="55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18" t="s">
        <v>5</v>
      </c>
      <c r="H3009" s="3">
        <v>2024</v>
      </c>
      <c r="I3009" s="20" t="s">
        <v>287</v>
      </c>
      <c r="J3009" s="184" t="s">
        <v>291</v>
      </c>
      <c r="K3009" s="184" t="s">
        <v>319</v>
      </c>
      <c r="L3009" s="187">
        <f t="shared" si="95"/>
        <v>0</v>
      </c>
      <c r="M3009" s="187">
        <f t="shared" si="96"/>
        <v>0</v>
      </c>
      <c r="N3009" s="186"/>
      <c r="O3009" s="33"/>
      <c r="P3009" s="33"/>
      <c r="Q3009" s="33"/>
      <c r="R3009" s="33"/>
      <c r="S3009" s="42"/>
      <c r="T3009" s="2"/>
      <c r="U3009" s="2"/>
      <c r="V3009" s="2"/>
      <c r="W3009" s="2"/>
      <c r="X3009" s="55"/>
      <c r="Y3009" s="62"/>
      <c r="Z3009" s="62"/>
      <c r="AA3009" s="62"/>
      <c r="AB3009" s="62"/>
      <c r="AC3009" s="68"/>
      <c r="AD3009" s="2"/>
      <c r="AE3009" s="2"/>
      <c r="AF3009" s="2"/>
      <c r="AG3009" s="2"/>
      <c r="AH3009" s="55"/>
      <c r="AI3009" s="72"/>
      <c r="AJ3009" s="72"/>
      <c r="AK3009" s="72"/>
      <c r="AL3009" s="72"/>
      <c r="AM3009" s="80"/>
      <c r="AN3009" s="2"/>
      <c r="AO3009" s="2"/>
      <c r="AP3009" s="2"/>
      <c r="AQ3009" s="2"/>
      <c r="AR3009" s="55"/>
      <c r="AS3009" s="85"/>
      <c r="AT3009" s="85"/>
      <c r="AU3009" s="85"/>
      <c r="AV3009" s="85"/>
      <c r="AW3009" s="100"/>
      <c r="AX3009" s="2"/>
      <c r="AY3009" s="2"/>
      <c r="AZ3009" s="2"/>
      <c r="BA3009" s="2"/>
      <c r="BB3009" s="55"/>
      <c r="BC3009" s="105"/>
      <c r="BD3009" s="105"/>
      <c r="BE3009" s="105"/>
      <c r="BF3009" s="105"/>
      <c r="BG3009" s="109"/>
      <c r="BH3009" s="2"/>
      <c r="BI3009" s="2"/>
      <c r="BJ3009" s="2"/>
      <c r="BK3009" s="2"/>
      <c r="BL3009" s="55"/>
      <c r="BM3009" s="48"/>
      <c r="BN3009" s="48"/>
      <c r="BO3009" s="48"/>
      <c r="BP3009" s="48"/>
      <c r="BQ3009" s="117"/>
      <c r="BR3009" s="2"/>
      <c r="BS3009" s="2"/>
      <c r="BT3009" s="2"/>
      <c r="BU3009" s="2"/>
      <c r="BV3009" s="55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18" t="s">
        <v>5</v>
      </c>
      <c r="H3010" s="3">
        <v>2024</v>
      </c>
      <c r="I3010" s="20" t="s">
        <v>286</v>
      </c>
      <c r="J3010" s="184" t="s">
        <v>336</v>
      </c>
      <c r="K3010" s="184" t="s">
        <v>319</v>
      </c>
      <c r="L3010" s="187">
        <f t="shared" si="95"/>
        <v>0</v>
      </c>
      <c r="M3010" s="187">
        <f t="shared" si="96"/>
        <v>0</v>
      </c>
      <c r="N3010" s="186"/>
      <c r="O3010" s="33"/>
      <c r="P3010" s="33"/>
      <c r="Q3010" s="33"/>
      <c r="R3010" s="33"/>
      <c r="S3010" s="42"/>
      <c r="T3010" s="2"/>
      <c r="U3010" s="2"/>
      <c r="V3010" s="2"/>
      <c r="W3010" s="2"/>
      <c r="X3010" s="55"/>
      <c r="Y3010" s="62"/>
      <c r="Z3010" s="62"/>
      <c r="AA3010" s="62"/>
      <c r="AB3010" s="62"/>
      <c r="AC3010" s="68"/>
      <c r="AD3010" s="2"/>
      <c r="AE3010" s="2"/>
      <c r="AF3010" s="2"/>
      <c r="AG3010" s="2"/>
      <c r="AH3010" s="55"/>
      <c r="AI3010" s="72"/>
      <c r="AJ3010" s="72"/>
      <c r="AK3010" s="72"/>
      <c r="AL3010" s="72"/>
      <c r="AM3010" s="80"/>
      <c r="AN3010" s="2"/>
      <c r="AO3010" s="2"/>
      <c r="AP3010" s="2"/>
      <c r="AQ3010" s="2"/>
      <c r="AR3010" s="55"/>
      <c r="AS3010" s="85"/>
      <c r="AT3010" s="85"/>
      <c r="AU3010" s="85"/>
      <c r="AV3010" s="85"/>
      <c r="AW3010" s="100"/>
      <c r="AX3010" s="2"/>
      <c r="AY3010" s="2"/>
      <c r="AZ3010" s="2"/>
      <c r="BA3010" s="2"/>
      <c r="BB3010" s="55"/>
      <c r="BC3010" s="105"/>
      <c r="BD3010" s="105"/>
      <c r="BE3010" s="105"/>
      <c r="BF3010" s="105"/>
      <c r="BG3010" s="109"/>
      <c r="BH3010" s="2"/>
      <c r="BI3010" s="2"/>
      <c r="BJ3010" s="2"/>
      <c r="BK3010" s="2"/>
      <c r="BL3010" s="55"/>
      <c r="BM3010" s="48"/>
      <c r="BN3010" s="48"/>
      <c r="BO3010" s="48"/>
      <c r="BP3010" s="48"/>
      <c r="BQ3010" s="117"/>
      <c r="BR3010" s="2"/>
      <c r="BS3010" s="2"/>
      <c r="BT3010" s="2"/>
      <c r="BU3010" s="2"/>
      <c r="BV3010" s="55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18" t="s">
        <v>5</v>
      </c>
      <c r="H3011" s="3">
        <v>2024</v>
      </c>
      <c r="I3011" s="20" t="s">
        <v>286</v>
      </c>
      <c r="J3011" s="185" t="s">
        <v>337</v>
      </c>
      <c r="K3011" s="185" t="s">
        <v>318</v>
      </c>
      <c r="L3011" s="187">
        <f t="shared" si="95"/>
        <v>0</v>
      </c>
      <c r="M3011" s="187">
        <f t="shared" si="96"/>
        <v>0</v>
      </c>
      <c r="N3011" s="186"/>
      <c r="O3011" s="53"/>
      <c r="P3011" s="53"/>
      <c r="Q3011" s="53"/>
      <c r="R3011" s="53"/>
      <c r="S3011" s="54"/>
      <c r="T3011" s="8"/>
      <c r="U3011" s="8"/>
      <c r="V3011" s="8"/>
      <c r="W3011" s="8"/>
      <c r="X3011" s="122"/>
      <c r="Y3011" s="135"/>
      <c r="Z3011" s="135"/>
      <c r="AA3011" s="135"/>
      <c r="AB3011" s="135"/>
      <c r="AC3011" s="136"/>
      <c r="AD3011" s="8"/>
      <c r="AE3011" s="8"/>
      <c r="AF3011" s="8"/>
      <c r="AG3011" s="8"/>
      <c r="AH3011" s="122"/>
      <c r="AI3011" s="137"/>
      <c r="AJ3011" s="137"/>
      <c r="AK3011" s="137"/>
      <c r="AL3011" s="137"/>
      <c r="AM3011" s="138"/>
      <c r="AN3011" s="8"/>
      <c r="AO3011" s="8"/>
      <c r="AP3011" s="8"/>
      <c r="AQ3011" s="8"/>
      <c r="AR3011" s="122"/>
      <c r="AS3011" s="139"/>
      <c r="AT3011" s="139"/>
      <c r="AU3011" s="139"/>
      <c r="AV3011" s="139"/>
      <c r="AW3011" s="140"/>
      <c r="AX3011" s="8"/>
      <c r="AY3011" s="8"/>
      <c r="AZ3011" s="8"/>
      <c r="BA3011" s="8"/>
      <c r="BB3011" s="122"/>
      <c r="BC3011" s="141"/>
      <c r="BD3011" s="141"/>
      <c r="BE3011" s="141"/>
      <c r="BF3011" s="141"/>
      <c r="BG3011" s="142"/>
      <c r="BH3011" s="8"/>
      <c r="BI3011" s="8"/>
      <c r="BJ3011" s="8"/>
      <c r="BK3011" s="8"/>
      <c r="BL3011" s="122"/>
      <c r="BM3011" s="143"/>
      <c r="BN3011" s="143"/>
      <c r="BO3011" s="143"/>
      <c r="BP3011" s="143"/>
      <c r="BQ3011" s="144"/>
      <c r="BR3011" s="8"/>
      <c r="BS3011" s="8"/>
      <c r="BT3011" s="8"/>
      <c r="BU3011" s="8"/>
      <c r="BV3011" s="122"/>
    </row>
    <row r="3012" spans="1:74" ht="28.8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18" t="s">
        <v>5</v>
      </c>
      <c r="H3012" s="3">
        <v>2024</v>
      </c>
      <c r="I3012" s="20" t="s">
        <v>286</v>
      </c>
      <c r="J3012" s="185" t="s">
        <v>338</v>
      </c>
      <c r="K3012" s="185" t="s">
        <v>339</v>
      </c>
      <c r="L3012" s="187">
        <f t="shared" si="95"/>
        <v>0</v>
      </c>
      <c r="M3012" s="187">
        <f t="shared" si="96"/>
        <v>0</v>
      </c>
      <c r="N3012" s="186"/>
      <c r="O3012" s="53"/>
      <c r="P3012" s="53"/>
      <c r="Q3012" s="53"/>
      <c r="R3012" s="53"/>
      <c r="S3012" s="54"/>
      <c r="T3012" s="8"/>
      <c r="U3012" s="8"/>
      <c r="V3012" s="8"/>
      <c r="W3012" s="8"/>
      <c r="X3012" s="122"/>
      <c r="Y3012" s="135"/>
      <c r="Z3012" s="135"/>
      <c r="AA3012" s="135"/>
      <c r="AB3012" s="135"/>
      <c r="AC3012" s="136"/>
      <c r="AD3012" s="8"/>
      <c r="AE3012" s="8"/>
      <c r="AF3012" s="8"/>
      <c r="AG3012" s="8"/>
      <c r="AH3012" s="122"/>
      <c r="AI3012" s="137"/>
      <c r="AJ3012" s="137"/>
      <c r="AK3012" s="137"/>
      <c r="AL3012" s="137"/>
      <c r="AM3012" s="138"/>
      <c r="AN3012" s="8"/>
      <c r="AO3012" s="8"/>
      <c r="AP3012" s="8"/>
      <c r="AQ3012" s="8"/>
      <c r="AR3012" s="122"/>
      <c r="AS3012" s="139"/>
      <c r="AT3012" s="139"/>
      <c r="AU3012" s="139"/>
      <c r="AV3012" s="139"/>
      <c r="AW3012" s="140"/>
      <c r="AX3012" s="8"/>
      <c r="AY3012" s="8"/>
      <c r="AZ3012" s="8"/>
      <c r="BA3012" s="8"/>
      <c r="BB3012" s="122"/>
      <c r="BC3012" s="141"/>
      <c r="BD3012" s="141"/>
      <c r="BE3012" s="141"/>
      <c r="BF3012" s="141"/>
      <c r="BG3012" s="142"/>
      <c r="BH3012" s="8"/>
      <c r="BI3012" s="8"/>
      <c r="BJ3012" s="8"/>
      <c r="BK3012" s="8"/>
      <c r="BL3012" s="122"/>
      <c r="BM3012" s="143"/>
      <c r="BN3012" s="143"/>
      <c r="BO3012" s="143"/>
      <c r="BP3012" s="143"/>
      <c r="BQ3012" s="144"/>
      <c r="BR3012" s="8"/>
      <c r="BS3012" s="8"/>
      <c r="BT3012" s="8"/>
      <c r="BU3012" s="8"/>
      <c r="BV3012" s="122"/>
    </row>
    <row r="3013" spans="1:74" ht="28.8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18" t="s">
        <v>5</v>
      </c>
      <c r="H3013" s="3">
        <v>2024</v>
      </c>
      <c r="I3013" s="20" t="s">
        <v>286</v>
      </c>
      <c r="J3013" s="185" t="s">
        <v>340</v>
      </c>
      <c r="K3013" s="185" t="s">
        <v>318</v>
      </c>
      <c r="L3013" s="187">
        <f t="shared" si="95"/>
        <v>0</v>
      </c>
      <c r="M3013" s="187">
        <f t="shared" si="96"/>
        <v>0</v>
      </c>
      <c r="N3013" s="186"/>
      <c r="O3013" s="53"/>
      <c r="P3013" s="53"/>
      <c r="Q3013" s="53"/>
      <c r="R3013" s="53"/>
      <c r="S3013" s="54"/>
      <c r="T3013" s="8"/>
      <c r="U3013" s="8"/>
      <c r="V3013" s="8"/>
      <c r="W3013" s="8"/>
      <c r="X3013" s="122"/>
      <c r="Y3013" s="135"/>
      <c r="Z3013" s="135"/>
      <c r="AA3013" s="135"/>
      <c r="AB3013" s="135"/>
      <c r="AC3013" s="136"/>
      <c r="AD3013" s="8"/>
      <c r="AE3013" s="8"/>
      <c r="AF3013" s="8"/>
      <c r="AG3013" s="8"/>
      <c r="AH3013" s="122"/>
      <c r="AI3013" s="137"/>
      <c r="AJ3013" s="137"/>
      <c r="AK3013" s="137"/>
      <c r="AL3013" s="137"/>
      <c r="AM3013" s="138"/>
      <c r="AN3013" s="8"/>
      <c r="AO3013" s="8"/>
      <c r="AP3013" s="8"/>
      <c r="AQ3013" s="8"/>
      <c r="AR3013" s="122"/>
      <c r="AS3013" s="139"/>
      <c r="AT3013" s="139"/>
      <c r="AU3013" s="139"/>
      <c r="AV3013" s="139"/>
      <c r="AW3013" s="140"/>
      <c r="AX3013" s="8"/>
      <c r="AY3013" s="8"/>
      <c r="AZ3013" s="8"/>
      <c r="BA3013" s="8"/>
      <c r="BB3013" s="122"/>
      <c r="BC3013" s="141"/>
      <c r="BD3013" s="141"/>
      <c r="BE3013" s="141"/>
      <c r="BF3013" s="141"/>
      <c r="BG3013" s="142"/>
      <c r="BH3013" s="8"/>
      <c r="BI3013" s="8"/>
      <c r="BJ3013" s="8"/>
      <c r="BK3013" s="8"/>
      <c r="BL3013" s="122"/>
      <c r="BM3013" s="143"/>
      <c r="BN3013" s="143"/>
      <c r="BO3013" s="143"/>
      <c r="BP3013" s="143"/>
      <c r="BQ3013" s="144"/>
      <c r="BR3013" s="8"/>
      <c r="BS3013" s="8"/>
      <c r="BT3013" s="8"/>
      <c r="BU3013" s="8"/>
      <c r="BV3013" s="122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18" t="s">
        <v>5</v>
      </c>
      <c r="H3014" s="3">
        <v>2024</v>
      </c>
      <c r="I3014" s="20" t="s">
        <v>286</v>
      </c>
      <c r="J3014" s="185" t="s">
        <v>341</v>
      </c>
      <c r="K3014" s="185" t="s">
        <v>320</v>
      </c>
      <c r="L3014" s="187">
        <f t="shared" ref="L3014:L3077" si="97">SUM(R3014,W3014,AB3014,AG3014,AL3014,AQ3014,AV3014,BA3014,BF3014,BK3014,BP3014,BU3014)</f>
        <v>0</v>
      </c>
      <c r="M3014" s="187">
        <f t="shared" ref="M3014:M3077" si="98">SUM(S3014,X3014,AC3014,AH3014,AM3014,AR3014,AW3014,BB3014,BG3014,BL3014,BQ3014,BV3014)</f>
        <v>0</v>
      </c>
      <c r="N3014" s="186"/>
      <c r="O3014" s="53"/>
      <c r="P3014" s="53"/>
      <c r="Q3014" s="53"/>
      <c r="R3014" s="53"/>
      <c r="S3014" s="54"/>
      <c r="T3014" s="8"/>
      <c r="U3014" s="8"/>
      <c r="V3014" s="8"/>
      <c r="W3014" s="8"/>
      <c r="X3014" s="122"/>
      <c r="Y3014" s="135"/>
      <c r="Z3014" s="135"/>
      <c r="AA3014" s="135"/>
      <c r="AB3014" s="135"/>
      <c r="AC3014" s="136"/>
      <c r="AD3014" s="8"/>
      <c r="AE3014" s="8"/>
      <c r="AF3014" s="8"/>
      <c r="AG3014" s="8"/>
      <c r="AH3014" s="122"/>
      <c r="AI3014" s="137"/>
      <c r="AJ3014" s="137"/>
      <c r="AK3014" s="137"/>
      <c r="AL3014" s="137"/>
      <c r="AM3014" s="138"/>
      <c r="AN3014" s="8"/>
      <c r="AO3014" s="8"/>
      <c r="AP3014" s="8"/>
      <c r="AQ3014" s="8"/>
      <c r="AR3014" s="122"/>
      <c r="AS3014" s="139"/>
      <c r="AT3014" s="139"/>
      <c r="AU3014" s="139"/>
      <c r="AV3014" s="139"/>
      <c r="AW3014" s="140"/>
      <c r="AX3014" s="8"/>
      <c r="AY3014" s="8"/>
      <c r="AZ3014" s="8"/>
      <c r="BA3014" s="8"/>
      <c r="BB3014" s="122"/>
      <c r="BC3014" s="141"/>
      <c r="BD3014" s="141"/>
      <c r="BE3014" s="141"/>
      <c r="BF3014" s="141"/>
      <c r="BG3014" s="142"/>
      <c r="BH3014" s="8"/>
      <c r="BI3014" s="8"/>
      <c r="BJ3014" s="8"/>
      <c r="BK3014" s="8"/>
      <c r="BL3014" s="122"/>
      <c r="BM3014" s="143"/>
      <c r="BN3014" s="143"/>
      <c r="BO3014" s="143"/>
      <c r="BP3014" s="143"/>
      <c r="BQ3014" s="144"/>
      <c r="BR3014" s="8"/>
      <c r="BS3014" s="8"/>
      <c r="BT3014" s="8"/>
      <c r="BU3014" s="8"/>
      <c r="BV3014" s="122"/>
    </row>
    <row r="3015" spans="1:74" ht="28.8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18" t="s">
        <v>5</v>
      </c>
      <c r="H3015" s="3">
        <v>2024</v>
      </c>
      <c r="I3015" s="20" t="s">
        <v>286</v>
      </c>
      <c r="J3015" s="185" t="s">
        <v>342</v>
      </c>
      <c r="K3015" s="185" t="s">
        <v>320</v>
      </c>
      <c r="L3015" s="187">
        <f t="shared" si="97"/>
        <v>0</v>
      </c>
      <c r="M3015" s="187">
        <f t="shared" si="98"/>
        <v>0</v>
      </c>
      <c r="N3015" s="186"/>
      <c r="O3015" s="53"/>
      <c r="P3015" s="53"/>
      <c r="Q3015" s="53"/>
      <c r="R3015" s="53"/>
      <c r="S3015" s="54"/>
      <c r="T3015" s="8"/>
      <c r="U3015" s="8"/>
      <c r="V3015" s="8"/>
      <c r="W3015" s="8"/>
      <c r="X3015" s="122"/>
      <c r="Y3015" s="135"/>
      <c r="Z3015" s="135"/>
      <c r="AA3015" s="135"/>
      <c r="AB3015" s="135"/>
      <c r="AC3015" s="136"/>
      <c r="AD3015" s="8"/>
      <c r="AE3015" s="8"/>
      <c r="AF3015" s="8"/>
      <c r="AG3015" s="8"/>
      <c r="AH3015" s="122"/>
      <c r="AI3015" s="137"/>
      <c r="AJ3015" s="137"/>
      <c r="AK3015" s="137"/>
      <c r="AL3015" s="137"/>
      <c r="AM3015" s="138"/>
      <c r="AN3015" s="8"/>
      <c r="AO3015" s="8"/>
      <c r="AP3015" s="8"/>
      <c r="AQ3015" s="8"/>
      <c r="AR3015" s="122"/>
      <c r="AS3015" s="139"/>
      <c r="AT3015" s="139"/>
      <c r="AU3015" s="139"/>
      <c r="AV3015" s="139"/>
      <c r="AW3015" s="140"/>
      <c r="AX3015" s="8"/>
      <c r="AY3015" s="8"/>
      <c r="AZ3015" s="8"/>
      <c r="BA3015" s="8"/>
      <c r="BB3015" s="122"/>
      <c r="BC3015" s="141"/>
      <c r="BD3015" s="141"/>
      <c r="BE3015" s="141"/>
      <c r="BF3015" s="141"/>
      <c r="BG3015" s="142"/>
      <c r="BH3015" s="8"/>
      <c r="BI3015" s="8"/>
      <c r="BJ3015" s="8"/>
      <c r="BK3015" s="8"/>
      <c r="BL3015" s="122"/>
      <c r="BM3015" s="143"/>
      <c r="BN3015" s="143"/>
      <c r="BO3015" s="143"/>
      <c r="BP3015" s="143"/>
      <c r="BQ3015" s="144"/>
      <c r="BR3015" s="8"/>
      <c r="BS3015" s="8"/>
      <c r="BT3015" s="8"/>
      <c r="BU3015" s="8"/>
      <c r="BV3015" s="122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18" t="s">
        <v>5</v>
      </c>
      <c r="H3016" s="3">
        <v>2024</v>
      </c>
      <c r="I3016" s="20" t="s">
        <v>286</v>
      </c>
      <c r="J3016" s="185" t="s">
        <v>343</v>
      </c>
      <c r="K3016" s="185" t="s">
        <v>339</v>
      </c>
      <c r="L3016" s="187">
        <f t="shared" si="97"/>
        <v>0</v>
      </c>
      <c r="M3016" s="187">
        <f t="shared" si="98"/>
        <v>0</v>
      </c>
      <c r="N3016" s="186"/>
      <c r="O3016" s="53"/>
      <c r="P3016" s="53"/>
      <c r="Q3016" s="53"/>
      <c r="R3016" s="53"/>
      <c r="S3016" s="54"/>
      <c r="T3016" s="8"/>
      <c r="U3016" s="8"/>
      <c r="V3016" s="8"/>
      <c r="W3016" s="8"/>
      <c r="X3016" s="122"/>
      <c r="Y3016" s="135"/>
      <c r="Z3016" s="135"/>
      <c r="AA3016" s="135"/>
      <c r="AB3016" s="135"/>
      <c r="AC3016" s="136"/>
      <c r="AD3016" s="8"/>
      <c r="AE3016" s="8"/>
      <c r="AF3016" s="8"/>
      <c r="AG3016" s="8"/>
      <c r="AH3016" s="122"/>
      <c r="AI3016" s="137"/>
      <c r="AJ3016" s="137"/>
      <c r="AK3016" s="137"/>
      <c r="AL3016" s="137"/>
      <c r="AM3016" s="138"/>
      <c r="AN3016" s="8"/>
      <c r="AO3016" s="8"/>
      <c r="AP3016" s="8"/>
      <c r="AQ3016" s="8"/>
      <c r="AR3016" s="122"/>
      <c r="AS3016" s="139"/>
      <c r="AT3016" s="139"/>
      <c r="AU3016" s="139"/>
      <c r="AV3016" s="139"/>
      <c r="AW3016" s="140"/>
      <c r="AX3016" s="8"/>
      <c r="AY3016" s="8"/>
      <c r="AZ3016" s="8"/>
      <c r="BA3016" s="8"/>
      <c r="BB3016" s="122"/>
      <c r="BC3016" s="141"/>
      <c r="BD3016" s="141"/>
      <c r="BE3016" s="141"/>
      <c r="BF3016" s="141"/>
      <c r="BG3016" s="142"/>
      <c r="BH3016" s="8"/>
      <c r="BI3016" s="8"/>
      <c r="BJ3016" s="8"/>
      <c r="BK3016" s="8"/>
      <c r="BL3016" s="122"/>
      <c r="BM3016" s="143"/>
      <c r="BN3016" s="143"/>
      <c r="BO3016" s="143"/>
      <c r="BP3016" s="143"/>
      <c r="BQ3016" s="144"/>
      <c r="BR3016" s="8"/>
      <c r="BS3016" s="8"/>
      <c r="BT3016" s="8"/>
      <c r="BU3016" s="8"/>
      <c r="BV3016" s="122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18" t="s">
        <v>5</v>
      </c>
      <c r="H3017" s="3">
        <v>2024</v>
      </c>
      <c r="I3017" s="20" t="s">
        <v>288</v>
      </c>
      <c r="J3017" s="185" t="s">
        <v>344</v>
      </c>
      <c r="K3017" s="185" t="s">
        <v>318</v>
      </c>
      <c r="L3017" s="187">
        <f t="shared" si="97"/>
        <v>0</v>
      </c>
      <c r="M3017" s="187">
        <f t="shared" si="98"/>
        <v>0</v>
      </c>
      <c r="N3017" s="186"/>
      <c r="O3017" s="53"/>
      <c r="P3017" s="53"/>
      <c r="Q3017" s="53"/>
      <c r="R3017" s="53"/>
      <c r="S3017" s="54"/>
      <c r="T3017" s="8"/>
      <c r="U3017" s="8"/>
      <c r="V3017" s="8"/>
      <c r="W3017" s="8"/>
      <c r="X3017" s="122"/>
      <c r="Y3017" s="135"/>
      <c r="Z3017" s="135"/>
      <c r="AA3017" s="135"/>
      <c r="AB3017" s="135"/>
      <c r="AC3017" s="136"/>
      <c r="AD3017" s="8"/>
      <c r="AE3017" s="8"/>
      <c r="AF3017" s="8"/>
      <c r="AG3017" s="8"/>
      <c r="AH3017" s="122"/>
      <c r="AI3017" s="137"/>
      <c r="AJ3017" s="137"/>
      <c r="AK3017" s="137"/>
      <c r="AL3017" s="137"/>
      <c r="AM3017" s="138"/>
      <c r="AN3017" s="8"/>
      <c r="AO3017" s="8"/>
      <c r="AP3017" s="8"/>
      <c r="AQ3017" s="8"/>
      <c r="AR3017" s="122"/>
      <c r="AS3017" s="139"/>
      <c r="AT3017" s="139"/>
      <c r="AU3017" s="139"/>
      <c r="AV3017" s="139"/>
      <c r="AW3017" s="140"/>
      <c r="AX3017" s="8"/>
      <c r="AY3017" s="8"/>
      <c r="AZ3017" s="8"/>
      <c r="BA3017" s="8"/>
      <c r="BB3017" s="122"/>
      <c r="BC3017" s="141"/>
      <c r="BD3017" s="141"/>
      <c r="BE3017" s="141"/>
      <c r="BF3017" s="141"/>
      <c r="BG3017" s="142"/>
      <c r="BH3017" s="8"/>
      <c r="BI3017" s="8"/>
      <c r="BJ3017" s="8"/>
      <c r="BK3017" s="8"/>
      <c r="BL3017" s="122"/>
      <c r="BM3017" s="143"/>
      <c r="BN3017" s="143"/>
      <c r="BO3017" s="143"/>
      <c r="BP3017" s="143"/>
      <c r="BQ3017" s="144"/>
      <c r="BR3017" s="8"/>
      <c r="BS3017" s="8"/>
      <c r="BT3017" s="8"/>
      <c r="BU3017" s="8"/>
      <c r="BV3017" s="122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18" t="s">
        <v>5</v>
      </c>
      <c r="H3018" s="3">
        <v>2024</v>
      </c>
      <c r="I3018" s="20" t="s">
        <v>288</v>
      </c>
      <c r="J3018" s="184" t="s">
        <v>351</v>
      </c>
      <c r="K3018" s="184" t="s">
        <v>318</v>
      </c>
      <c r="L3018" s="187">
        <f t="shared" si="97"/>
        <v>0</v>
      </c>
      <c r="M3018" s="187">
        <f t="shared" si="98"/>
        <v>0</v>
      </c>
      <c r="N3018" s="186"/>
      <c r="O3018" s="53"/>
      <c r="P3018" s="53"/>
      <c r="Q3018" s="53"/>
      <c r="R3018" s="53"/>
      <c r="S3018" s="54"/>
      <c r="T3018" s="8"/>
      <c r="U3018" s="8"/>
      <c r="V3018" s="8"/>
      <c r="W3018" s="8"/>
      <c r="X3018" s="122"/>
      <c r="Y3018" s="135"/>
      <c r="Z3018" s="135"/>
      <c r="AA3018" s="135"/>
      <c r="AB3018" s="135"/>
      <c r="AC3018" s="136"/>
      <c r="AD3018" s="8"/>
      <c r="AE3018" s="8"/>
      <c r="AF3018" s="8"/>
      <c r="AG3018" s="8"/>
      <c r="AH3018" s="122"/>
      <c r="AI3018" s="137"/>
      <c r="AJ3018" s="137"/>
      <c r="AK3018" s="137"/>
      <c r="AL3018" s="137"/>
      <c r="AM3018" s="138"/>
      <c r="AN3018" s="8"/>
      <c r="AO3018" s="8"/>
      <c r="AP3018" s="8"/>
      <c r="AQ3018" s="8"/>
      <c r="AR3018" s="122"/>
      <c r="AS3018" s="139"/>
      <c r="AT3018" s="139"/>
      <c r="AU3018" s="139"/>
      <c r="AV3018" s="139"/>
      <c r="AW3018" s="140"/>
      <c r="AX3018" s="8"/>
      <c r="AY3018" s="8"/>
      <c r="AZ3018" s="8"/>
      <c r="BA3018" s="8"/>
      <c r="BB3018" s="122"/>
      <c r="BC3018" s="141"/>
      <c r="BD3018" s="141"/>
      <c r="BE3018" s="141"/>
      <c r="BF3018" s="141"/>
      <c r="BG3018" s="142"/>
      <c r="BH3018" s="8"/>
      <c r="BI3018" s="8"/>
      <c r="BJ3018" s="8"/>
      <c r="BK3018" s="8"/>
      <c r="BL3018" s="122"/>
      <c r="BM3018" s="143"/>
      <c r="BN3018" s="143"/>
      <c r="BO3018" s="143"/>
      <c r="BP3018" s="143"/>
      <c r="BQ3018" s="144"/>
      <c r="BR3018" s="8"/>
      <c r="BS3018" s="8"/>
      <c r="BT3018" s="8"/>
      <c r="BU3018" s="8"/>
      <c r="BV3018" s="122"/>
    </row>
    <row r="3019" spans="1:74" ht="28.8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18" t="s">
        <v>5</v>
      </c>
      <c r="H3019" s="3">
        <v>2024</v>
      </c>
      <c r="I3019" s="20" t="s">
        <v>288</v>
      </c>
      <c r="J3019" s="184" t="s">
        <v>352</v>
      </c>
      <c r="K3019" s="184" t="s">
        <v>321</v>
      </c>
      <c r="L3019" s="187">
        <f t="shared" si="97"/>
        <v>0</v>
      </c>
      <c r="M3019" s="187">
        <f t="shared" si="98"/>
        <v>0</v>
      </c>
      <c r="N3019" s="186"/>
      <c r="O3019" s="33"/>
      <c r="P3019" s="33"/>
      <c r="Q3019" s="33"/>
      <c r="R3019" s="33"/>
      <c r="S3019" s="42"/>
      <c r="T3019" s="2"/>
      <c r="U3019" s="2"/>
      <c r="V3019" s="2"/>
      <c r="W3019" s="2"/>
      <c r="X3019" s="55"/>
      <c r="Y3019" s="62"/>
      <c r="Z3019" s="62"/>
      <c r="AA3019" s="62"/>
      <c r="AB3019" s="62"/>
      <c r="AC3019" s="68"/>
      <c r="AD3019" s="2"/>
      <c r="AE3019" s="2"/>
      <c r="AF3019" s="2"/>
      <c r="AG3019" s="2"/>
      <c r="AH3019" s="55"/>
      <c r="AI3019" s="72"/>
      <c r="AJ3019" s="72"/>
      <c r="AK3019" s="72"/>
      <c r="AL3019" s="72"/>
      <c r="AM3019" s="80"/>
      <c r="AN3019" s="2"/>
      <c r="AO3019" s="2"/>
      <c r="AP3019" s="2"/>
      <c r="AQ3019" s="2"/>
      <c r="AR3019" s="55"/>
      <c r="AS3019" s="85"/>
      <c r="AT3019" s="85"/>
      <c r="AU3019" s="85"/>
      <c r="AV3019" s="85"/>
      <c r="AW3019" s="100"/>
      <c r="AX3019" s="2"/>
      <c r="AY3019" s="2"/>
      <c r="AZ3019" s="2"/>
      <c r="BA3019" s="2"/>
      <c r="BB3019" s="55"/>
      <c r="BC3019" s="105"/>
      <c r="BD3019" s="105"/>
      <c r="BE3019" s="105"/>
      <c r="BF3019" s="105"/>
      <c r="BG3019" s="109"/>
      <c r="BH3019" s="2"/>
      <c r="BI3019" s="2"/>
      <c r="BJ3019" s="2"/>
      <c r="BK3019" s="2"/>
      <c r="BL3019" s="55"/>
      <c r="BM3019" s="48"/>
      <c r="BN3019" s="48"/>
      <c r="BO3019" s="48"/>
      <c r="BP3019" s="48"/>
      <c r="BQ3019" s="117"/>
      <c r="BR3019" s="2"/>
      <c r="BS3019" s="2"/>
      <c r="BT3019" s="2"/>
      <c r="BU3019" s="2"/>
      <c r="BV3019" s="55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18" t="s">
        <v>5</v>
      </c>
      <c r="H3020" s="3">
        <v>2024</v>
      </c>
      <c r="I3020" s="20" t="s">
        <v>288</v>
      </c>
      <c r="J3020" s="184" t="s">
        <v>345</v>
      </c>
      <c r="K3020" s="184" t="s">
        <v>318</v>
      </c>
      <c r="L3020" s="187">
        <f t="shared" si="97"/>
        <v>0</v>
      </c>
      <c r="M3020" s="187">
        <f t="shared" si="98"/>
        <v>0</v>
      </c>
      <c r="N3020" s="186"/>
      <c r="O3020" s="34"/>
      <c r="P3020" s="33"/>
      <c r="Q3020" s="33"/>
      <c r="R3020" s="33"/>
      <c r="S3020" s="42"/>
      <c r="T3020" s="3"/>
      <c r="U3020" s="2"/>
      <c r="V3020" s="2"/>
      <c r="W3020" s="2"/>
      <c r="X3020" s="55"/>
      <c r="Y3020" s="64"/>
      <c r="Z3020" s="62"/>
      <c r="AA3020" s="62"/>
      <c r="AB3020" s="62"/>
      <c r="AC3020" s="68"/>
      <c r="AD3020" s="3"/>
      <c r="AE3020" s="2"/>
      <c r="AF3020" s="2"/>
      <c r="AG3020" s="2"/>
      <c r="AH3020" s="55"/>
      <c r="AI3020" s="73"/>
      <c r="AJ3020" s="72"/>
      <c r="AK3020" s="72"/>
      <c r="AL3020" s="72"/>
      <c r="AM3020" s="80"/>
      <c r="AN3020" s="3"/>
      <c r="AO3020" s="2"/>
      <c r="AP3020" s="2"/>
      <c r="AQ3020" s="2"/>
      <c r="AR3020" s="55"/>
      <c r="AS3020" s="86"/>
      <c r="AT3020" s="85"/>
      <c r="AU3020" s="85"/>
      <c r="AV3020" s="85"/>
      <c r="AW3020" s="100"/>
      <c r="AX3020" s="3"/>
      <c r="AY3020" s="2"/>
      <c r="AZ3020" s="2"/>
      <c r="BA3020" s="2"/>
      <c r="BB3020" s="55"/>
      <c r="BC3020" s="106"/>
      <c r="BD3020" s="105"/>
      <c r="BE3020" s="105"/>
      <c r="BF3020" s="105"/>
      <c r="BG3020" s="109"/>
      <c r="BH3020" s="3"/>
      <c r="BI3020" s="2"/>
      <c r="BJ3020" s="2"/>
      <c r="BK3020" s="2"/>
      <c r="BL3020" s="55"/>
      <c r="BM3020" s="49"/>
      <c r="BN3020" s="48"/>
      <c r="BO3020" s="48"/>
      <c r="BP3020" s="48"/>
      <c r="BQ3020" s="117"/>
      <c r="BR3020" s="3"/>
      <c r="BS3020" s="2"/>
      <c r="BT3020" s="2"/>
      <c r="BU3020" s="2"/>
      <c r="BV3020" s="55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18" t="s">
        <v>5</v>
      </c>
      <c r="H3021" s="3">
        <v>2024</v>
      </c>
      <c r="I3021" s="20" t="s">
        <v>289</v>
      </c>
      <c r="J3021" s="184" t="s">
        <v>268</v>
      </c>
      <c r="K3021" s="184" t="s">
        <v>318</v>
      </c>
      <c r="L3021" s="187">
        <f t="shared" si="97"/>
        <v>7.5999999999999998E-2</v>
      </c>
      <c r="M3021" s="187">
        <f t="shared" si="98"/>
        <v>152.64699999999999</v>
      </c>
      <c r="N3021" s="186" t="s">
        <v>515</v>
      </c>
      <c r="O3021" s="33"/>
      <c r="P3021" s="33"/>
      <c r="Q3021" s="33"/>
      <c r="R3021" s="33"/>
      <c r="S3021" s="42"/>
      <c r="T3021" s="2"/>
      <c r="U3021" s="2"/>
      <c r="V3021" s="2"/>
      <c r="W3021" s="2"/>
      <c r="X3021" s="55"/>
      <c r="Y3021" s="62">
        <v>3</v>
      </c>
      <c r="Z3021" s="62"/>
      <c r="AA3021" s="62"/>
      <c r="AB3021" s="62">
        <v>7.5999999999999998E-2</v>
      </c>
      <c r="AC3021" s="68">
        <v>152.64699999999999</v>
      </c>
      <c r="AD3021" s="2"/>
      <c r="AE3021" s="2"/>
      <c r="AF3021" s="2"/>
      <c r="AG3021" s="2"/>
      <c r="AH3021" s="55"/>
      <c r="AI3021" s="72"/>
      <c r="AJ3021" s="72"/>
      <c r="AK3021" s="72"/>
      <c r="AL3021" s="72"/>
      <c r="AM3021" s="80"/>
      <c r="AN3021" s="2"/>
      <c r="AO3021" s="2"/>
      <c r="AP3021" s="2"/>
      <c r="AQ3021" s="2"/>
      <c r="AR3021" s="55"/>
      <c r="AS3021" s="85"/>
      <c r="AT3021" s="85"/>
      <c r="AU3021" s="85"/>
      <c r="AV3021" s="85"/>
      <c r="AW3021" s="100"/>
      <c r="AX3021" s="2"/>
      <c r="AY3021" s="2"/>
      <c r="AZ3021" s="2"/>
      <c r="BA3021" s="2"/>
      <c r="BB3021" s="55"/>
      <c r="BC3021" s="105"/>
      <c r="BD3021" s="105"/>
      <c r="BE3021" s="105"/>
      <c r="BF3021" s="105"/>
      <c r="BG3021" s="109"/>
      <c r="BH3021" s="2"/>
      <c r="BI3021" s="2"/>
      <c r="BJ3021" s="2"/>
      <c r="BK3021" s="2"/>
      <c r="BL3021" s="55"/>
      <c r="BM3021" s="48"/>
      <c r="BN3021" s="48"/>
      <c r="BO3021" s="48"/>
      <c r="BP3021" s="48"/>
      <c r="BQ3021" s="117"/>
      <c r="BR3021" s="2"/>
      <c r="BS3021" s="2"/>
      <c r="BT3021" s="2"/>
      <c r="BU3021" s="2"/>
      <c r="BV3021" s="55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18" t="s">
        <v>5</v>
      </c>
      <c r="H3022" s="3">
        <v>2024</v>
      </c>
      <c r="I3022" s="20" t="s">
        <v>289</v>
      </c>
      <c r="J3022" s="184" t="s">
        <v>292</v>
      </c>
      <c r="K3022" s="184" t="s">
        <v>318</v>
      </c>
      <c r="L3022" s="187">
        <f t="shared" si="97"/>
        <v>0</v>
      </c>
      <c r="M3022" s="187">
        <f t="shared" si="98"/>
        <v>0</v>
      </c>
      <c r="N3022" s="186"/>
      <c r="O3022" s="33"/>
      <c r="P3022" s="33"/>
      <c r="Q3022" s="33"/>
      <c r="R3022" s="33"/>
      <c r="S3022" s="42"/>
      <c r="T3022" s="2"/>
      <c r="U3022" s="2"/>
      <c r="V3022" s="2"/>
      <c r="W3022" s="2"/>
      <c r="X3022" s="55"/>
      <c r="Y3022" s="62"/>
      <c r="Z3022" s="62"/>
      <c r="AA3022" s="62"/>
      <c r="AB3022" s="62"/>
      <c r="AC3022" s="68"/>
      <c r="AD3022" s="2"/>
      <c r="AE3022" s="2"/>
      <c r="AF3022" s="2"/>
      <c r="AG3022" s="2"/>
      <c r="AH3022" s="55"/>
      <c r="AI3022" s="72"/>
      <c r="AJ3022" s="72"/>
      <c r="AK3022" s="72"/>
      <c r="AL3022" s="72"/>
      <c r="AM3022" s="80"/>
      <c r="AN3022" s="2"/>
      <c r="AO3022" s="2"/>
      <c r="AP3022" s="2"/>
      <c r="AQ3022" s="2"/>
      <c r="AR3022" s="55"/>
      <c r="AS3022" s="85"/>
      <c r="AT3022" s="85"/>
      <c r="AU3022" s="85"/>
      <c r="AV3022" s="85"/>
      <c r="AW3022" s="100"/>
      <c r="AX3022" s="2"/>
      <c r="AY3022" s="2"/>
      <c r="AZ3022" s="2"/>
      <c r="BA3022" s="2"/>
      <c r="BB3022" s="55"/>
      <c r="BC3022" s="105"/>
      <c r="BD3022" s="105"/>
      <c r="BE3022" s="105"/>
      <c r="BF3022" s="105"/>
      <c r="BG3022" s="109"/>
      <c r="BH3022" s="2"/>
      <c r="BI3022" s="2"/>
      <c r="BJ3022" s="2"/>
      <c r="BK3022" s="2"/>
      <c r="BL3022" s="55"/>
      <c r="BM3022" s="48"/>
      <c r="BN3022" s="48"/>
      <c r="BO3022" s="48"/>
      <c r="BP3022" s="48"/>
      <c r="BQ3022" s="117"/>
      <c r="BR3022" s="2"/>
      <c r="BS3022" s="2"/>
      <c r="BT3022" s="2"/>
      <c r="BU3022" s="2"/>
      <c r="BV3022" s="55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18" t="s">
        <v>5</v>
      </c>
      <c r="H3023" s="3">
        <v>2024</v>
      </c>
      <c r="I3023" s="20" t="s">
        <v>285</v>
      </c>
      <c r="J3023" s="184" t="s">
        <v>293</v>
      </c>
      <c r="K3023" s="184" t="s">
        <v>318</v>
      </c>
      <c r="L3023" s="187">
        <f t="shared" si="97"/>
        <v>0</v>
      </c>
      <c r="M3023" s="187">
        <f t="shared" si="98"/>
        <v>0</v>
      </c>
      <c r="N3023" s="186"/>
      <c r="O3023" s="33"/>
      <c r="P3023" s="33"/>
      <c r="Q3023" s="33"/>
      <c r="R3023" s="34"/>
      <c r="S3023" s="41"/>
      <c r="T3023" s="2"/>
      <c r="U3023" s="2"/>
      <c r="V3023" s="2"/>
      <c r="W3023" s="3"/>
      <c r="X3023" s="56"/>
      <c r="Y3023" s="62"/>
      <c r="Z3023" s="62"/>
      <c r="AA3023" s="62"/>
      <c r="AB3023" s="64"/>
      <c r="AC3023" s="69"/>
      <c r="AD3023" s="2"/>
      <c r="AE3023" s="2"/>
      <c r="AF3023" s="2"/>
      <c r="AG3023" s="3"/>
      <c r="AH3023" s="56"/>
      <c r="AI3023" s="72"/>
      <c r="AJ3023" s="72"/>
      <c r="AK3023" s="72"/>
      <c r="AL3023" s="73"/>
      <c r="AM3023" s="81"/>
      <c r="AN3023" s="2"/>
      <c r="AO3023" s="2"/>
      <c r="AP3023" s="2"/>
      <c r="AQ3023" s="3"/>
      <c r="AR3023" s="56"/>
      <c r="AS3023" s="85"/>
      <c r="AT3023" s="85"/>
      <c r="AU3023" s="85"/>
      <c r="AV3023" s="86"/>
      <c r="AW3023" s="101"/>
      <c r="AX3023" s="2"/>
      <c r="AY3023" s="2"/>
      <c r="AZ3023" s="2"/>
      <c r="BA3023" s="3"/>
      <c r="BB3023" s="56"/>
      <c r="BC3023" s="105"/>
      <c r="BD3023" s="105"/>
      <c r="BE3023" s="105"/>
      <c r="BF3023" s="106"/>
      <c r="BG3023" s="110"/>
      <c r="BH3023" s="2"/>
      <c r="BI3023" s="2"/>
      <c r="BJ3023" s="2"/>
      <c r="BK3023" s="3"/>
      <c r="BL3023" s="56"/>
      <c r="BM3023" s="48"/>
      <c r="BN3023" s="48"/>
      <c r="BO3023" s="48"/>
      <c r="BP3023" s="49"/>
      <c r="BQ3023" s="118"/>
      <c r="BR3023" s="2"/>
      <c r="BS3023" s="2"/>
      <c r="BT3023" s="2"/>
      <c r="BU3023" s="3"/>
      <c r="BV3023" s="56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18" t="s">
        <v>5</v>
      </c>
      <c r="H3024" s="3">
        <v>2024</v>
      </c>
      <c r="I3024" s="20" t="s">
        <v>287</v>
      </c>
      <c r="J3024" s="184" t="s">
        <v>269</v>
      </c>
      <c r="K3024" s="184" t="s">
        <v>320</v>
      </c>
      <c r="L3024" s="187">
        <f t="shared" si="97"/>
        <v>0</v>
      </c>
      <c r="M3024" s="187">
        <f t="shared" si="98"/>
        <v>0</v>
      </c>
      <c r="N3024" s="186"/>
      <c r="O3024" s="33"/>
      <c r="P3024" s="33"/>
      <c r="Q3024" s="33"/>
      <c r="R3024" s="33"/>
      <c r="S3024" s="42"/>
      <c r="T3024" s="2"/>
      <c r="U3024" s="2"/>
      <c r="V3024" s="2"/>
      <c r="W3024" s="2"/>
      <c r="X3024" s="55"/>
      <c r="Y3024" s="62"/>
      <c r="Z3024" s="62"/>
      <c r="AA3024" s="62"/>
      <c r="AB3024" s="64"/>
      <c r="AC3024" s="68"/>
      <c r="AD3024" s="2"/>
      <c r="AE3024" s="2"/>
      <c r="AF3024" s="2"/>
      <c r="AG3024" s="2"/>
      <c r="AH3024" s="55"/>
      <c r="AI3024" s="72"/>
      <c r="AJ3024" s="72"/>
      <c r="AK3024" s="72"/>
      <c r="AL3024" s="72"/>
      <c r="AM3024" s="80"/>
      <c r="AN3024" s="2"/>
      <c r="AO3024" s="2"/>
      <c r="AP3024" s="2"/>
      <c r="AQ3024" s="2"/>
      <c r="AR3024" s="55"/>
      <c r="AS3024" s="85"/>
      <c r="AT3024" s="85"/>
      <c r="AU3024" s="85"/>
      <c r="AV3024" s="85"/>
      <c r="AW3024" s="100"/>
      <c r="AX3024" s="2"/>
      <c r="AY3024" s="2"/>
      <c r="AZ3024" s="2"/>
      <c r="BA3024" s="2"/>
      <c r="BB3024" s="55"/>
      <c r="BC3024" s="105"/>
      <c r="BD3024" s="105"/>
      <c r="BE3024" s="105"/>
      <c r="BF3024" s="105"/>
      <c r="BG3024" s="109"/>
      <c r="BH3024" s="2"/>
      <c r="BI3024" s="2"/>
      <c r="BJ3024" s="2"/>
      <c r="BK3024" s="2"/>
      <c r="BL3024" s="55"/>
      <c r="BM3024" s="48"/>
      <c r="BN3024" s="48"/>
      <c r="BO3024" s="48"/>
      <c r="BP3024" s="48"/>
      <c r="BQ3024" s="117"/>
      <c r="BR3024" s="2"/>
      <c r="BS3024" s="2"/>
      <c r="BT3024" s="2"/>
      <c r="BU3024" s="2"/>
      <c r="BV3024" s="55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18" t="s">
        <v>5</v>
      </c>
      <c r="H3025" s="3">
        <v>2024</v>
      </c>
      <c r="I3025" s="20" t="s">
        <v>287</v>
      </c>
      <c r="J3025" s="184" t="s">
        <v>270</v>
      </c>
      <c r="K3025" s="184" t="s">
        <v>320</v>
      </c>
      <c r="L3025" s="187">
        <f t="shared" si="97"/>
        <v>0</v>
      </c>
      <c r="M3025" s="187">
        <f t="shared" si="98"/>
        <v>0</v>
      </c>
      <c r="N3025" s="186"/>
      <c r="O3025" s="33"/>
      <c r="P3025" s="33"/>
      <c r="Q3025" s="33"/>
      <c r="R3025" s="33"/>
      <c r="S3025" s="42"/>
      <c r="T3025" s="2"/>
      <c r="U3025" s="2"/>
      <c r="V3025" s="2"/>
      <c r="W3025" s="2"/>
      <c r="X3025" s="55"/>
      <c r="Y3025" s="62"/>
      <c r="Z3025" s="62"/>
      <c r="AA3025" s="62"/>
      <c r="AB3025" s="62"/>
      <c r="AC3025" s="68"/>
      <c r="AD3025" s="2"/>
      <c r="AE3025" s="2"/>
      <c r="AF3025" s="2"/>
      <c r="AG3025" s="2"/>
      <c r="AH3025" s="55"/>
      <c r="AI3025" s="72"/>
      <c r="AJ3025" s="72"/>
      <c r="AK3025" s="72"/>
      <c r="AL3025" s="72"/>
      <c r="AM3025" s="80"/>
      <c r="AN3025" s="2"/>
      <c r="AO3025" s="2"/>
      <c r="AP3025" s="2"/>
      <c r="AQ3025" s="2"/>
      <c r="AR3025" s="55"/>
      <c r="AS3025" s="85"/>
      <c r="AT3025" s="85"/>
      <c r="AU3025" s="85"/>
      <c r="AV3025" s="85"/>
      <c r="AW3025" s="100"/>
      <c r="AX3025" s="2"/>
      <c r="AY3025" s="2"/>
      <c r="AZ3025" s="2"/>
      <c r="BA3025" s="2"/>
      <c r="BB3025" s="55"/>
      <c r="BC3025" s="105"/>
      <c r="BD3025" s="105"/>
      <c r="BE3025" s="105"/>
      <c r="BF3025" s="105"/>
      <c r="BG3025" s="109"/>
      <c r="BH3025" s="2"/>
      <c r="BI3025" s="2"/>
      <c r="BJ3025" s="2"/>
      <c r="BK3025" s="2"/>
      <c r="BL3025" s="55"/>
      <c r="BM3025" s="48"/>
      <c r="BN3025" s="48"/>
      <c r="BO3025" s="48"/>
      <c r="BP3025" s="48"/>
      <c r="BQ3025" s="117"/>
      <c r="BR3025" s="2"/>
      <c r="BS3025" s="2"/>
      <c r="BT3025" s="2"/>
      <c r="BU3025" s="2"/>
      <c r="BV3025" s="55"/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18" t="s">
        <v>5</v>
      </c>
      <c r="H3026" s="3">
        <v>2024</v>
      </c>
      <c r="I3026" s="20" t="s">
        <v>290</v>
      </c>
      <c r="J3026" s="184" t="s">
        <v>271</v>
      </c>
      <c r="K3026" s="184" t="s">
        <v>321</v>
      </c>
      <c r="L3026" s="187">
        <f t="shared" si="97"/>
        <v>0</v>
      </c>
      <c r="M3026" s="187">
        <f t="shared" si="98"/>
        <v>0</v>
      </c>
      <c r="N3026" s="186"/>
      <c r="O3026" s="33"/>
      <c r="P3026" s="33"/>
      <c r="Q3026" s="33"/>
      <c r="R3026" s="33"/>
      <c r="S3026" s="42"/>
      <c r="T3026" s="2"/>
      <c r="U3026" s="2"/>
      <c r="V3026" s="2"/>
      <c r="W3026" s="2"/>
      <c r="X3026" s="55"/>
      <c r="Y3026" s="62"/>
      <c r="Z3026" s="62"/>
      <c r="AA3026" s="62"/>
      <c r="AB3026" s="62"/>
      <c r="AC3026" s="68"/>
      <c r="AD3026" s="2"/>
      <c r="AE3026" s="2"/>
      <c r="AF3026" s="2"/>
      <c r="AG3026" s="2"/>
      <c r="AH3026" s="55"/>
      <c r="AI3026" s="72"/>
      <c r="AJ3026" s="72"/>
      <c r="AK3026" s="72"/>
      <c r="AL3026" s="72"/>
      <c r="AM3026" s="80"/>
      <c r="AN3026" s="2"/>
      <c r="AO3026" s="2"/>
      <c r="AP3026" s="2"/>
      <c r="AQ3026" s="2"/>
      <c r="AR3026" s="55"/>
      <c r="AS3026" s="85"/>
      <c r="AT3026" s="85"/>
      <c r="AU3026" s="85"/>
      <c r="AV3026" s="85"/>
      <c r="AW3026" s="100"/>
      <c r="AX3026" s="2"/>
      <c r="AY3026" s="2"/>
      <c r="AZ3026" s="2"/>
      <c r="BA3026" s="2"/>
      <c r="BB3026" s="55"/>
      <c r="BC3026" s="105"/>
      <c r="BD3026" s="105"/>
      <c r="BE3026" s="105"/>
      <c r="BF3026" s="105"/>
      <c r="BG3026" s="109"/>
      <c r="BH3026" s="2"/>
      <c r="BI3026" s="2"/>
      <c r="BJ3026" s="2"/>
      <c r="BK3026" s="2"/>
      <c r="BL3026" s="55"/>
      <c r="BM3026" s="48"/>
      <c r="BN3026" s="48"/>
      <c r="BO3026" s="48"/>
      <c r="BP3026" s="48"/>
      <c r="BQ3026" s="117"/>
      <c r="BR3026" s="2"/>
      <c r="BS3026" s="2"/>
      <c r="BT3026" s="2"/>
      <c r="BU3026" s="2"/>
      <c r="BV3026" s="55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18" t="s">
        <v>5</v>
      </c>
      <c r="H3027" s="3">
        <v>2024</v>
      </c>
      <c r="I3027" s="20" t="s">
        <v>284</v>
      </c>
      <c r="J3027" s="184" t="s">
        <v>294</v>
      </c>
      <c r="K3027" s="184" t="s">
        <v>320</v>
      </c>
      <c r="L3027" s="187">
        <f t="shared" si="97"/>
        <v>0</v>
      </c>
      <c r="M3027" s="187">
        <f t="shared" si="98"/>
        <v>0</v>
      </c>
      <c r="N3027" s="186"/>
      <c r="O3027" s="33"/>
      <c r="P3027" s="33"/>
      <c r="Q3027" s="33"/>
      <c r="R3027" s="33"/>
      <c r="S3027" s="42"/>
      <c r="T3027" s="2"/>
      <c r="U3027" s="2"/>
      <c r="V3027" s="2"/>
      <c r="W3027" s="2"/>
      <c r="X3027" s="55"/>
      <c r="Y3027" s="62"/>
      <c r="Z3027" s="62"/>
      <c r="AA3027" s="62"/>
      <c r="AB3027" s="62"/>
      <c r="AC3027" s="68"/>
      <c r="AD3027" s="2"/>
      <c r="AE3027" s="2"/>
      <c r="AF3027" s="2"/>
      <c r="AG3027" s="2"/>
      <c r="AH3027" s="55"/>
      <c r="AI3027" s="72"/>
      <c r="AJ3027" s="72"/>
      <c r="AK3027" s="72"/>
      <c r="AL3027" s="72"/>
      <c r="AM3027" s="80"/>
      <c r="AN3027" s="2"/>
      <c r="AO3027" s="2"/>
      <c r="AP3027" s="2"/>
      <c r="AQ3027" s="2"/>
      <c r="AR3027" s="55"/>
      <c r="AS3027" s="85"/>
      <c r="AT3027" s="85"/>
      <c r="AU3027" s="85"/>
      <c r="AV3027" s="85"/>
      <c r="AW3027" s="100"/>
      <c r="AX3027" s="2"/>
      <c r="AY3027" s="2"/>
      <c r="AZ3027" s="2"/>
      <c r="BA3027" s="2"/>
      <c r="BB3027" s="55"/>
      <c r="BC3027" s="105"/>
      <c r="BD3027" s="105"/>
      <c r="BE3027" s="105"/>
      <c r="BF3027" s="105"/>
      <c r="BG3027" s="109"/>
      <c r="BH3027" s="2"/>
      <c r="BI3027" s="2"/>
      <c r="BJ3027" s="2"/>
      <c r="BK3027" s="2"/>
      <c r="BL3027" s="55"/>
      <c r="BM3027" s="48"/>
      <c r="BN3027" s="48"/>
      <c r="BO3027" s="48"/>
      <c r="BP3027" s="48"/>
      <c r="BQ3027" s="117"/>
      <c r="BR3027" s="2"/>
      <c r="BS3027" s="2"/>
      <c r="BT3027" s="2"/>
      <c r="BU3027" s="2"/>
      <c r="BV3027" s="55"/>
    </row>
    <row r="3028" spans="1:74" ht="28.8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18" t="s">
        <v>5</v>
      </c>
      <c r="H3028" s="3">
        <v>2024</v>
      </c>
      <c r="I3028" s="20" t="s">
        <v>284</v>
      </c>
      <c r="J3028" s="184" t="s">
        <v>346</v>
      </c>
      <c r="K3028" s="184" t="s">
        <v>320</v>
      </c>
      <c r="L3028" s="187">
        <f t="shared" si="97"/>
        <v>0</v>
      </c>
      <c r="M3028" s="187">
        <f t="shared" si="98"/>
        <v>0</v>
      </c>
      <c r="N3028" s="186"/>
      <c r="O3028" s="33"/>
      <c r="P3028" s="33"/>
      <c r="Q3028" s="33"/>
      <c r="R3028" s="33"/>
      <c r="S3028" s="42"/>
      <c r="T3028" s="2"/>
      <c r="U3028" s="2"/>
      <c r="V3028" s="2"/>
      <c r="W3028" s="2"/>
      <c r="X3028" s="55"/>
      <c r="Y3028" s="62"/>
      <c r="Z3028" s="62"/>
      <c r="AA3028" s="62"/>
      <c r="AB3028" s="62"/>
      <c r="AC3028" s="68"/>
      <c r="AD3028" s="2"/>
      <c r="AE3028" s="2"/>
      <c r="AF3028" s="2"/>
      <c r="AG3028" s="2"/>
      <c r="AH3028" s="55"/>
      <c r="AI3028" s="72"/>
      <c r="AJ3028" s="72"/>
      <c r="AK3028" s="72"/>
      <c r="AL3028" s="72"/>
      <c r="AM3028" s="80"/>
      <c r="AN3028" s="2"/>
      <c r="AO3028" s="2"/>
      <c r="AP3028" s="2"/>
      <c r="AQ3028" s="2"/>
      <c r="AR3028" s="55"/>
      <c r="AS3028" s="85"/>
      <c r="AT3028" s="85"/>
      <c r="AU3028" s="85"/>
      <c r="AV3028" s="85"/>
      <c r="AW3028" s="100"/>
      <c r="AX3028" s="2"/>
      <c r="AY3028" s="2"/>
      <c r="AZ3028" s="2"/>
      <c r="BA3028" s="2"/>
      <c r="BB3028" s="55"/>
      <c r="BC3028" s="105"/>
      <c r="BD3028" s="105"/>
      <c r="BE3028" s="105"/>
      <c r="BF3028" s="105"/>
      <c r="BG3028" s="109"/>
      <c r="BH3028" s="2"/>
      <c r="BI3028" s="2"/>
      <c r="BJ3028" s="2"/>
      <c r="BK3028" s="2"/>
      <c r="BL3028" s="55"/>
      <c r="BM3028" s="48"/>
      <c r="BN3028" s="48"/>
      <c r="BO3028" s="48"/>
      <c r="BP3028" s="48"/>
      <c r="BQ3028" s="117"/>
      <c r="BR3028" s="2"/>
      <c r="BS3028" s="2"/>
      <c r="BT3028" s="2"/>
      <c r="BU3028" s="2"/>
      <c r="BV3028" s="55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18" t="s">
        <v>5</v>
      </c>
      <c r="H3029" s="3">
        <v>2024</v>
      </c>
      <c r="I3029" s="20" t="s">
        <v>284</v>
      </c>
      <c r="J3029" s="184" t="s">
        <v>295</v>
      </c>
      <c r="K3029" s="184" t="s">
        <v>320</v>
      </c>
      <c r="L3029" s="187">
        <f t="shared" si="97"/>
        <v>0</v>
      </c>
      <c r="M3029" s="187">
        <f t="shared" si="98"/>
        <v>0</v>
      </c>
      <c r="N3029" s="186"/>
      <c r="O3029" s="33"/>
      <c r="P3029" s="33"/>
      <c r="Q3029" s="33"/>
      <c r="R3029" s="33"/>
      <c r="S3029" s="42"/>
      <c r="T3029" s="2"/>
      <c r="U3029" s="2"/>
      <c r="V3029" s="2"/>
      <c r="W3029" s="2"/>
      <c r="X3029" s="55"/>
      <c r="Y3029" s="62"/>
      <c r="Z3029" s="62"/>
      <c r="AA3029" s="62"/>
      <c r="AB3029" s="62"/>
      <c r="AC3029" s="68"/>
      <c r="AD3029" s="2"/>
      <c r="AE3029" s="2"/>
      <c r="AF3029" s="2"/>
      <c r="AG3029" s="2"/>
      <c r="AH3029" s="55"/>
      <c r="AI3029" s="72"/>
      <c r="AJ3029" s="72"/>
      <c r="AK3029" s="72"/>
      <c r="AL3029" s="72"/>
      <c r="AM3029" s="80"/>
      <c r="AN3029" s="2"/>
      <c r="AO3029" s="2"/>
      <c r="AP3029" s="2"/>
      <c r="AQ3029" s="2"/>
      <c r="AR3029" s="55"/>
      <c r="AS3029" s="85"/>
      <c r="AT3029" s="85"/>
      <c r="AU3029" s="85"/>
      <c r="AV3029" s="85"/>
      <c r="AW3029" s="100"/>
      <c r="AX3029" s="2"/>
      <c r="AY3029" s="2"/>
      <c r="AZ3029" s="2"/>
      <c r="BA3029" s="2"/>
      <c r="BB3029" s="55"/>
      <c r="BC3029" s="105"/>
      <c r="BD3029" s="105"/>
      <c r="BE3029" s="105"/>
      <c r="BF3029" s="105"/>
      <c r="BG3029" s="109"/>
      <c r="BH3029" s="2"/>
      <c r="BI3029" s="2"/>
      <c r="BJ3029" s="2"/>
      <c r="BK3029" s="2"/>
      <c r="BL3029" s="55"/>
      <c r="BM3029" s="48"/>
      <c r="BN3029" s="48"/>
      <c r="BO3029" s="48"/>
      <c r="BP3029" s="48"/>
      <c r="BQ3029" s="117"/>
      <c r="BR3029" s="2"/>
      <c r="BS3029" s="2"/>
      <c r="BT3029" s="2"/>
      <c r="BU3029" s="2"/>
      <c r="BV3029" s="55"/>
    </row>
    <row r="3030" spans="1:74" ht="28.8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18" t="s">
        <v>5</v>
      </c>
      <c r="H3030" s="3">
        <v>2024</v>
      </c>
      <c r="I3030" s="20" t="s">
        <v>290</v>
      </c>
      <c r="J3030" s="184" t="s">
        <v>299</v>
      </c>
      <c r="K3030" s="184" t="s">
        <v>318</v>
      </c>
      <c r="L3030" s="187">
        <f t="shared" si="97"/>
        <v>0</v>
      </c>
      <c r="M3030" s="187">
        <f t="shared" si="98"/>
        <v>0</v>
      </c>
      <c r="N3030" s="186"/>
      <c r="O3030" s="33"/>
      <c r="P3030" s="33"/>
      <c r="Q3030" s="33"/>
      <c r="R3030" s="33"/>
      <c r="S3030" s="42"/>
      <c r="T3030" s="2"/>
      <c r="U3030" s="2"/>
      <c r="V3030" s="2"/>
      <c r="W3030" s="2"/>
      <c r="X3030" s="55"/>
      <c r="Y3030" s="62"/>
      <c r="Z3030" s="62"/>
      <c r="AA3030" s="62"/>
      <c r="AB3030" s="62"/>
      <c r="AC3030" s="68"/>
      <c r="AD3030" s="2"/>
      <c r="AE3030" s="2"/>
      <c r="AF3030" s="2"/>
      <c r="AG3030" s="2"/>
      <c r="AH3030" s="55"/>
      <c r="AI3030" s="72"/>
      <c r="AJ3030" s="72"/>
      <c r="AK3030" s="72"/>
      <c r="AL3030" s="72"/>
      <c r="AM3030" s="80"/>
      <c r="AN3030" s="2"/>
      <c r="AO3030" s="2"/>
      <c r="AP3030" s="2"/>
      <c r="AQ3030" s="2"/>
      <c r="AR3030" s="55"/>
      <c r="AS3030" s="85"/>
      <c r="AT3030" s="85"/>
      <c r="AU3030" s="85"/>
      <c r="AV3030" s="85"/>
      <c r="AW3030" s="100"/>
      <c r="AX3030" s="2"/>
      <c r="AY3030" s="2"/>
      <c r="AZ3030" s="2"/>
      <c r="BA3030" s="2"/>
      <c r="BB3030" s="55"/>
      <c r="BC3030" s="105"/>
      <c r="BD3030" s="105"/>
      <c r="BE3030" s="105"/>
      <c r="BF3030" s="105"/>
      <c r="BG3030" s="109"/>
      <c r="BH3030" s="2"/>
      <c r="BI3030" s="2"/>
      <c r="BJ3030" s="2"/>
      <c r="BK3030" s="2"/>
      <c r="BL3030" s="55"/>
      <c r="BM3030" s="48"/>
      <c r="BN3030" s="48"/>
      <c r="BO3030" s="48"/>
      <c r="BP3030" s="48"/>
      <c r="BQ3030" s="117"/>
      <c r="BR3030" s="2"/>
      <c r="BS3030" s="2"/>
      <c r="BT3030" s="2"/>
      <c r="BU3030" s="2"/>
      <c r="BV3030" s="55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18" t="s">
        <v>5</v>
      </c>
      <c r="H3031" s="3">
        <v>2024</v>
      </c>
      <c r="I3031" s="20" t="s">
        <v>315</v>
      </c>
      <c r="J3031" s="184" t="s">
        <v>347</v>
      </c>
      <c r="K3031" s="184" t="s">
        <v>320</v>
      </c>
      <c r="L3031" s="187">
        <f t="shared" si="97"/>
        <v>0</v>
      </c>
      <c r="M3031" s="187">
        <f t="shared" si="98"/>
        <v>0</v>
      </c>
      <c r="N3031" s="186"/>
      <c r="O3031" s="33"/>
      <c r="P3031" s="33"/>
      <c r="Q3031" s="33"/>
      <c r="R3031" s="33"/>
      <c r="S3031" s="42"/>
      <c r="T3031" s="2"/>
      <c r="U3031" s="2"/>
      <c r="V3031" s="2"/>
      <c r="W3031" s="2"/>
      <c r="X3031" s="55"/>
      <c r="Y3031" s="62"/>
      <c r="Z3031" s="62"/>
      <c r="AA3031" s="62"/>
      <c r="AB3031" s="62"/>
      <c r="AC3031" s="68"/>
      <c r="AD3031" s="2"/>
      <c r="AE3031" s="2"/>
      <c r="AF3031" s="2"/>
      <c r="AG3031" s="2"/>
      <c r="AH3031" s="55"/>
      <c r="AI3031" s="72"/>
      <c r="AJ3031" s="72"/>
      <c r="AK3031" s="72"/>
      <c r="AL3031" s="72"/>
      <c r="AM3031" s="80"/>
      <c r="AN3031" s="2"/>
      <c r="AO3031" s="2"/>
      <c r="AP3031" s="2"/>
      <c r="AQ3031" s="2"/>
      <c r="AR3031" s="55"/>
      <c r="AS3031" s="85"/>
      <c r="AT3031" s="85"/>
      <c r="AU3031" s="85"/>
      <c r="AV3031" s="85"/>
      <c r="AW3031" s="100"/>
      <c r="AX3031" s="2"/>
      <c r="AY3031" s="2"/>
      <c r="AZ3031" s="2"/>
      <c r="BA3031" s="2"/>
      <c r="BB3031" s="55"/>
      <c r="BC3031" s="105"/>
      <c r="BD3031" s="105"/>
      <c r="BE3031" s="105"/>
      <c r="BF3031" s="105"/>
      <c r="BG3031" s="109"/>
      <c r="BH3031" s="2"/>
      <c r="BI3031" s="2"/>
      <c r="BJ3031" s="2"/>
      <c r="BK3031" s="2"/>
      <c r="BL3031" s="55"/>
      <c r="BM3031" s="48"/>
      <c r="BN3031" s="48"/>
      <c r="BO3031" s="48"/>
      <c r="BP3031" s="48"/>
      <c r="BQ3031" s="117"/>
      <c r="BR3031" s="2"/>
      <c r="BS3031" s="2"/>
      <c r="BT3031" s="2"/>
      <c r="BU3031" s="2"/>
      <c r="BV3031" s="55"/>
    </row>
    <row r="3032" spans="1:74" ht="28.8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18" t="s">
        <v>5</v>
      </c>
      <c r="H3032" s="3">
        <v>2024</v>
      </c>
      <c r="I3032" s="20" t="s">
        <v>315</v>
      </c>
      <c r="J3032" s="184" t="s">
        <v>296</v>
      </c>
      <c r="K3032" s="184" t="s">
        <v>321</v>
      </c>
      <c r="L3032" s="187">
        <f t="shared" si="97"/>
        <v>0</v>
      </c>
      <c r="M3032" s="187">
        <f t="shared" si="98"/>
        <v>0</v>
      </c>
      <c r="N3032" s="186"/>
      <c r="O3032" s="33"/>
      <c r="P3032" s="33"/>
      <c r="Q3032" s="33"/>
      <c r="R3032" s="33"/>
      <c r="S3032" s="42"/>
      <c r="T3032" s="2"/>
      <c r="U3032" s="2"/>
      <c r="V3032" s="2"/>
      <c r="W3032" s="2"/>
      <c r="X3032" s="55"/>
      <c r="Y3032" s="62"/>
      <c r="Z3032" s="62"/>
      <c r="AA3032" s="62"/>
      <c r="AB3032" s="62"/>
      <c r="AC3032" s="68"/>
      <c r="AD3032" s="2"/>
      <c r="AE3032" s="2"/>
      <c r="AF3032" s="2"/>
      <c r="AG3032" s="2"/>
      <c r="AH3032" s="55"/>
      <c r="AI3032" s="72"/>
      <c r="AJ3032" s="72"/>
      <c r="AK3032" s="72"/>
      <c r="AL3032" s="72"/>
      <c r="AM3032" s="80"/>
      <c r="AN3032" s="2"/>
      <c r="AO3032" s="2"/>
      <c r="AP3032" s="2"/>
      <c r="AQ3032" s="2"/>
      <c r="AR3032" s="55"/>
      <c r="AS3032" s="85"/>
      <c r="AT3032" s="85"/>
      <c r="AU3032" s="85"/>
      <c r="AV3032" s="85"/>
      <c r="AW3032" s="100"/>
      <c r="AX3032" s="2"/>
      <c r="AY3032" s="2"/>
      <c r="AZ3032" s="2"/>
      <c r="BA3032" s="2"/>
      <c r="BB3032" s="55"/>
      <c r="BC3032" s="105"/>
      <c r="BD3032" s="105"/>
      <c r="BE3032" s="105"/>
      <c r="BF3032" s="105"/>
      <c r="BG3032" s="109"/>
      <c r="BH3032" s="2"/>
      <c r="BI3032" s="2"/>
      <c r="BJ3032" s="2"/>
      <c r="BK3032" s="2"/>
      <c r="BL3032" s="55"/>
      <c r="BM3032" s="48"/>
      <c r="BN3032" s="48"/>
      <c r="BO3032" s="48"/>
      <c r="BP3032" s="48"/>
      <c r="BQ3032" s="117"/>
      <c r="BR3032" s="2"/>
      <c r="BS3032" s="2"/>
      <c r="BT3032" s="2"/>
      <c r="BU3032" s="2"/>
      <c r="BV3032" s="55"/>
    </row>
    <row r="3033" spans="1:74" ht="28.8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18" t="s">
        <v>5</v>
      </c>
      <c r="H3033" s="3">
        <v>2024</v>
      </c>
      <c r="I3033" s="20" t="s">
        <v>316</v>
      </c>
      <c r="J3033" s="184" t="s">
        <v>297</v>
      </c>
      <c r="K3033" s="184" t="s">
        <v>318</v>
      </c>
      <c r="L3033" s="187">
        <f t="shared" si="97"/>
        <v>0</v>
      </c>
      <c r="M3033" s="187">
        <f t="shared" si="98"/>
        <v>0</v>
      </c>
      <c r="N3033" s="186"/>
      <c r="O3033" s="33"/>
      <c r="P3033" s="33"/>
      <c r="Q3033" s="33"/>
      <c r="R3033" s="33"/>
      <c r="S3033" s="42"/>
      <c r="T3033" s="2"/>
      <c r="U3033" s="2"/>
      <c r="V3033" s="2"/>
      <c r="W3033" s="2"/>
      <c r="X3033" s="55"/>
      <c r="Y3033" s="62"/>
      <c r="Z3033" s="62"/>
      <c r="AA3033" s="62"/>
      <c r="AB3033" s="62"/>
      <c r="AC3033" s="68"/>
      <c r="AD3033" s="2"/>
      <c r="AE3033" s="2"/>
      <c r="AF3033" s="2"/>
      <c r="AG3033" s="2"/>
      <c r="AH3033" s="55"/>
      <c r="AI3033" s="72"/>
      <c r="AJ3033" s="72"/>
      <c r="AK3033" s="72"/>
      <c r="AL3033" s="72"/>
      <c r="AM3033" s="80"/>
      <c r="AN3033" s="2"/>
      <c r="AO3033" s="2"/>
      <c r="AP3033" s="2"/>
      <c r="AQ3033" s="2"/>
      <c r="AR3033" s="55"/>
      <c r="AS3033" s="85"/>
      <c r="AT3033" s="85"/>
      <c r="AU3033" s="85"/>
      <c r="AV3033" s="85"/>
      <c r="AW3033" s="100"/>
      <c r="AX3033" s="2"/>
      <c r="AY3033" s="2"/>
      <c r="AZ3033" s="2"/>
      <c r="BA3033" s="2"/>
      <c r="BB3033" s="55"/>
      <c r="BC3033" s="105"/>
      <c r="BD3033" s="105"/>
      <c r="BE3033" s="105"/>
      <c r="BF3033" s="105"/>
      <c r="BG3033" s="109"/>
      <c r="BH3033" s="2"/>
      <c r="BI3033" s="2"/>
      <c r="BJ3033" s="2"/>
      <c r="BK3033" s="2"/>
      <c r="BL3033" s="55"/>
      <c r="BM3033" s="48"/>
      <c r="BN3033" s="48"/>
      <c r="BO3033" s="48"/>
      <c r="BP3033" s="48"/>
      <c r="BQ3033" s="117"/>
      <c r="BR3033" s="2"/>
      <c r="BS3033" s="2"/>
      <c r="BT3033" s="2"/>
      <c r="BU3033" s="2"/>
      <c r="BV3033" s="55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18" t="s">
        <v>5</v>
      </c>
      <c r="H3034" s="3">
        <v>2024</v>
      </c>
      <c r="I3034" s="20" t="s">
        <v>316</v>
      </c>
      <c r="J3034" s="185" t="s">
        <v>348</v>
      </c>
      <c r="K3034" s="185" t="s">
        <v>320</v>
      </c>
      <c r="L3034" s="187">
        <f t="shared" si="97"/>
        <v>0</v>
      </c>
      <c r="M3034" s="187">
        <f t="shared" si="98"/>
        <v>0</v>
      </c>
      <c r="N3034" s="186"/>
      <c r="O3034" s="33"/>
      <c r="P3034" s="33"/>
      <c r="Q3034" s="33"/>
      <c r="R3034" s="33"/>
      <c r="S3034" s="42"/>
      <c r="T3034" s="2"/>
      <c r="U3034" s="2"/>
      <c r="V3034" s="2"/>
      <c r="W3034" s="2"/>
      <c r="X3034" s="55"/>
      <c r="Y3034" s="62"/>
      <c r="Z3034" s="62"/>
      <c r="AA3034" s="62"/>
      <c r="AB3034" s="62"/>
      <c r="AC3034" s="68"/>
      <c r="AD3034" s="2"/>
      <c r="AE3034" s="2"/>
      <c r="AF3034" s="2"/>
      <c r="AG3034" s="2"/>
      <c r="AH3034" s="55"/>
      <c r="AI3034" s="72"/>
      <c r="AJ3034" s="72"/>
      <c r="AK3034" s="72"/>
      <c r="AL3034" s="72"/>
      <c r="AM3034" s="80"/>
      <c r="AN3034" s="2"/>
      <c r="AO3034" s="2"/>
      <c r="AP3034" s="2"/>
      <c r="AQ3034" s="2"/>
      <c r="AR3034" s="55"/>
      <c r="AS3034" s="85"/>
      <c r="AT3034" s="85"/>
      <c r="AU3034" s="85"/>
      <c r="AV3034" s="85"/>
      <c r="AW3034" s="100"/>
      <c r="AX3034" s="2"/>
      <c r="AY3034" s="2"/>
      <c r="AZ3034" s="2"/>
      <c r="BA3034" s="2"/>
      <c r="BB3034" s="55"/>
      <c r="BC3034" s="105"/>
      <c r="BD3034" s="105"/>
      <c r="BE3034" s="105"/>
      <c r="BF3034" s="105"/>
      <c r="BG3034" s="109"/>
      <c r="BH3034" s="2"/>
      <c r="BI3034" s="2"/>
      <c r="BJ3034" s="2"/>
      <c r="BK3034" s="2"/>
      <c r="BL3034" s="55"/>
      <c r="BM3034" s="48"/>
      <c r="BN3034" s="48"/>
      <c r="BO3034" s="48"/>
      <c r="BP3034" s="48"/>
      <c r="BQ3034" s="117"/>
      <c r="BR3034" s="2"/>
      <c r="BS3034" s="2"/>
      <c r="BT3034" s="2"/>
      <c r="BU3034" s="2"/>
      <c r="BV3034" s="55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18" t="s">
        <v>5</v>
      </c>
      <c r="H3035" s="3">
        <v>2024</v>
      </c>
      <c r="I3035" s="20" t="s">
        <v>282</v>
      </c>
      <c r="J3035" s="184" t="s">
        <v>272</v>
      </c>
      <c r="K3035" s="184" t="s">
        <v>321</v>
      </c>
      <c r="L3035" s="187">
        <f t="shared" si="97"/>
        <v>0</v>
      </c>
      <c r="M3035" s="187">
        <f t="shared" si="98"/>
        <v>0</v>
      </c>
      <c r="N3035" s="186"/>
      <c r="O3035" s="33"/>
      <c r="P3035" s="33"/>
      <c r="Q3035" s="33"/>
      <c r="R3035" s="33"/>
      <c r="S3035" s="42"/>
      <c r="T3035" s="2"/>
      <c r="U3035" s="2"/>
      <c r="V3035" s="2"/>
      <c r="W3035" s="2"/>
      <c r="X3035" s="55"/>
      <c r="Y3035" s="62"/>
      <c r="Z3035" s="62"/>
      <c r="AA3035" s="62"/>
      <c r="AB3035" s="62"/>
      <c r="AC3035" s="68"/>
      <c r="AD3035" s="2"/>
      <c r="AE3035" s="2"/>
      <c r="AF3035" s="2"/>
      <c r="AG3035" s="2"/>
      <c r="AH3035" s="55"/>
      <c r="AI3035" s="72"/>
      <c r="AJ3035" s="72"/>
      <c r="AK3035" s="72"/>
      <c r="AL3035" s="72"/>
      <c r="AM3035" s="80"/>
      <c r="AN3035" s="2"/>
      <c r="AO3035" s="2"/>
      <c r="AP3035" s="2"/>
      <c r="AQ3035" s="2"/>
      <c r="AR3035" s="55"/>
      <c r="AS3035" s="85"/>
      <c r="AT3035" s="85"/>
      <c r="AU3035" s="85"/>
      <c r="AV3035" s="85"/>
      <c r="AW3035" s="100"/>
      <c r="AX3035" s="2"/>
      <c r="AY3035" s="2"/>
      <c r="AZ3035" s="2"/>
      <c r="BA3035" s="2"/>
      <c r="BB3035" s="55"/>
      <c r="BC3035" s="105"/>
      <c r="BD3035" s="105"/>
      <c r="BE3035" s="105"/>
      <c r="BF3035" s="105"/>
      <c r="BG3035" s="109"/>
      <c r="BH3035" s="2"/>
      <c r="BI3035" s="2"/>
      <c r="BJ3035" s="2"/>
      <c r="BK3035" s="2"/>
      <c r="BL3035" s="55"/>
      <c r="BM3035" s="48"/>
      <c r="BN3035" s="48"/>
      <c r="BO3035" s="48"/>
      <c r="BP3035" s="48"/>
      <c r="BQ3035" s="117"/>
      <c r="BR3035" s="2"/>
      <c r="BS3035" s="2"/>
      <c r="BT3035" s="2"/>
      <c r="BU3035" s="2"/>
      <c r="BV3035" s="55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18" t="s">
        <v>5</v>
      </c>
      <c r="H3036" s="3">
        <v>2024</v>
      </c>
      <c r="I3036" s="20" t="s">
        <v>282</v>
      </c>
      <c r="J3036" s="184" t="s">
        <v>273</v>
      </c>
      <c r="K3036" s="184" t="s">
        <v>321</v>
      </c>
      <c r="L3036" s="187">
        <f t="shared" si="97"/>
        <v>0</v>
      </c>
      <c r="M3036" s="187">
        <f t="shared" si="98"/>
        <v>0</v>
      </c>
      <c r="N3036" s="186"/>
      <c r="O3036" s="33"/>
      <c r="P3036" s="33"/>
      <c r="Q3036" s="33"/>
      <c r="R3036" s="33"/>
      <c r="S3036" s="42"/>
      <c r="T3036" s="2"/>
      <c r="U3036" s="2"/>
      <c r="V3036" s="2"/>
      <c r="W3036" s="2"/>
      <c r="X3036" s="55"/>
      <c r="Y3036" s="62"/>
      <c r="Z3036" s="62"/>
      <c r="AA3036" s="62"/>
      <c r="AB3036" s="62"/>
      <c r="AC3036" s="68"/>
      <c r="AD3036" s="2"/>
      <c r="AE3036" s="2"/>
      <c r="AF3036" s="2"/>
      <c r="AG3036" s="2"/>
      <c r="AH3036" s="55"/>
      <c r="AI3036" s="72"/>
      <c r="AJ3036" s="72"/>
      <c r="AK3036" s="72"/>
      <c r="AL3036" s="72"/>
      <c r="AM3036" s="80"/>
      <c r="AN3036" s="2"/>
      <c r="AO3036" s="2"/>
      <c r="AP3036" s="2"/>
      <c r="AQ3036" s="2"/>
      <c r="AR3036" s="55"/>
      <c r="AS3036" s="85"/>
      <c r="AT3036" s="85"/>
      <c r="AU3036" s="85"/>
      <c r="AV3036" s="85"/>
      <c r="AW3036" s="100"/>
      <c r="AX3036" s="2"/>
      <c r="AY3036" s="2"/>
      <c r="AZ3036" s="2"/>
      <c r="BA3036" s="2"/>
      <c r="BB3036" s="55"/>
      <c r="BC3036" s="105"/>
      <c r="BD3036" s="105"/>
      <c r="BE3036" s="105"/>
      <c r="BF3036" s="105"/>
      <c r="BG3036" s="109"/>
      <c r="BH3036" s="2"/>
      <c r="BI3036" s="2"/>
      <c r="BJ3036" s="2"/>
      <c r="BK3036" s="2"/>
      <c r="BL3036" s="55"/>
      <c r="BM3036" s="48"/>
      <c r="BN3036" s="48"/>
      <c r="BO3036" s="48"/>
      <c r="BP3036" s="48"/>
      <c r="BQ3036" s="117"/>
      <c r="BR3036" s="2"/>
      <c r="BS3036" s="2"/>
      <c r="BT3036" s="2"/>
      <c r="BU3036" s="2"/>
      <c r="BV3036" s="55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18" t="s">
        <v>5</v>
      </c>
      <c r="H3037" s="3">
        <v>2024</v>
      </c>
      <c r="I3037" s="20" t="s">
        <v>282</v>
      </c>
      <c r="J3037" s="184" t="s">
        <v>274</v>
      </c>
      <c r="K3037" s="184" t="s">
        <v>321</v>
      </c>
      <c r="L3037" s="187">
        <f t="shared" si="97"/>
        <v>0</v>
      </c>
      <c r="M3037" s="187">
        <f t="shared" si="98"/>
        <v>0</v>
      </c>
      <c r="N3037" s="186"/>
      <c r="O3037" s="33"/>
      <c r="P3037" s="33"/>
      <c r="Q3037" s="33"/>
      <c r="R3037" s="33"/>
      <c r="S3037" s="42"/>
      <c r="T3037" s="2"/>
      <c r="U3037" s="2"/>
      <c r="V3037" s="2"/>
      <c r="W3037" s="2"/>
      <c r="X3037" s="55"/>
      <c r="Y3037" s="62"/>
      <c r="Z3037" s="62"/>
      <c r="AA3037" s="62"/>
      <c r="AB3037" s="62"/>
      <c r="AC3037" s="68"/>
      <c r="AD3037" s="2"/>
      <c r="AE3037" s="2"/>
      <c r="AF3037" s="2"/>
      <c r="AG3037" s="2"/>
      <c r="AH3037" s="55"/>
      <c r="AI3037" s="72"/>
      <c r="AJ3037" s="72"/>
      <c r="AK3037" s="72"/>
      <c r="AL3037" s="72"/>
      <c r="AM3037" s="80"/>
      <c r="AN3037" s="2"/>
      <c r="AO3037" s="2"/>
      <c r="AP3037" s="2"/>
      <c r="AQ3037" s="2"/>
      <c r="AR3037" s="55"/>
      <c r="AS3037" s="85"/>
      <c r="AT3037" s="85"/>
      <c r="AU3037" s="85"/>
      <c r="AV3037" s="85"/>
      <c r="AW3037" s="100"/>
      <c r="AX3037" s="2"/>
      <c r="AY3037" s="2"/>
      <c r="AZ3037" s="2"/>
      <c r="BA3037" s="2"/>
      <c r="BB3037" s="55"/>
      <c r="BC3037" s="105"/>
      <c r="BD3037" s="105"/>
      <c r="BE3037" s="105"/>
      <c r="BF3037" s="105"/>
      <c r="BG3037" s="109"/>
      <c r="BH3037" s="2"/>
      <c r="BI3037" s="2"/>
      <c r="BJ3037" s="2"/>
      <c r="BK3037" s="2"/>
      <c r="BL3037" s="55"/>
      <c r="BM3037" s="48"/>
      <c r="BN3037" s="48"/>
      <c r="BO3037" s="48"/>
      <c r="BP3037" s="48"/>
      <c r="BQ3037" s="117"/>
      <c r="BR3037" s="2"/>
      <c r="BS3037" s="2"/>
      <c r="BT3037" s="2"/>
      <c r="BU3037" s="2"/>
      <c r="BV3037" s="55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18" t="s">
        <v>5</v>
      </c>
      <c r="H3038" s="3">
        <v>2024</v>
      </c>
      <c r="I3038" s="20" t="s">
        <v>282</v>
      </c>
      <c r="J3038" s="184" t="s">
        <v>275</v>
      </c>
      <c r="K3038" s="184" t="s">
        <v>321</v>
      </c>
      <c r="L3038" s="187">
        <f t="shared" si="97"/>
        <v>0</v>
      </c>
      <c r="M3038" s="187">
        <f t="shared" si="98"/>
        <v>0</v>
      </c>
      <c r="N3038" s="186"/>
      <c r="O3038" s="33"/>
      <c r="P3038" s="33"/>
      <c r="Q3038" s="33"/>
      <c r="R3038" s="33"/>
      <c r="S3038" s="42"/>
      <c r="T3038" s="2"/>
      <c r="U3038" s="2"/>
      <c r="V3038" s="2"/>
      <c r="W3038" s="2"/>
      <c r="X3038" s="55"/>
      <c r="Y3038" s="62"/>
      <c r="Z3038" s="62"/>
      <c r="AA3038" s="62"/>
      <c r="AB3038" s="62"/>
      <c r="AC3038" s="68"/>
      <c r="AD3038" s="2"/>
      <c r="AE3038" s="2"/>
      <c r="AF3038" s="2"/>
      <c r="AG3038" s="2"/>
      <c r="AH3038" s="55"/>
      <c r="AI3038" s="72"/>
      <c r="AJ3038" s="72"/>
      <c r="AK3038" s="72"/>
      <c r="AL3038" s="72"/>
      <c r="AM3038" s="80"/>
      <c r="AN3038" s="2"/>
      <c r="AO3038" s="2"/>
      <c r="AP3038" s="2"/>
      <c r="AQ3038" s="2"/>
      <c r="AR3038" s="55"/>
      <c r="AS3038" s="85"/>
      <c r="AT3038" s="85"/>
      <c r="AU3038" s="85"/>
      <c r="AV3038" s="85"/>
      <c r="AW3038" s="100"/>
      <c r="AX3038" s="2"/>
      <c r="AY3038" s="2"/>
      <c r="AZ3038" s="2"/>
      <c r="BA3038" s="2"/>
      <c r="BB3038" s="55"/>
      <c r="BC3038" s="105"/>
      <c r="BD3038" s="105"/>
      <c r="BE3038" s="105"/>
      <c r="BF3038" s="105"/>
      <c r="BG3038" s="109"/>
      <c r="BH3038" s="2"/>
      <c r="BI3038" s="2"/>
      <c r="BJ3038" s="2"/>
      <c r="BK3038" s="2"/>
      <c r="BL3038" s="55"/>
      <c r="BM3038" s="48"/>
      <c r="BN3038" s="48"/>
      <c r="BO3038" s="48"/>
      <c r="BP3038" s="48"/>
      <c r="BQ3038" s="117"/>
      <c r="BR3038" s="2"/>
      <c r="BS3038" s="2"/>
      <c r="BT3038" s="2"/>
      <c r="BU3038" s="2"/>
      <c r="BV3038" s="55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18" t="s">
        <v>5</v>
      </c>
      <c r="H3039" s="3">
        <v>2024</v>
      </c>
      <c r="I3039" s="20" t="s">
        <v>282</v>
      </c>
      <c r="J3039" s="184" t="s">
        <v>276</v>
      </c>
      <c r="K3039" s="184" t="s">
        <v>320</v>
      </c>
      <c r="L3039" s="187">
        <f t="shared" si="97"/>
        <v>0</v>
      </c>
      <c r="M3039" s="187">
        <f t="shared" si="98"/>
        <v>0</v>
      </c>
      <c r="N3039" s="186"/>
      <c r="O3039" s="33"/>
      <c r="P3039" s="33"/>
      <c r="Q3039" s="33"/>
      <c r="R3039" s="33"/>
      <c r="S3039" s="42"/>
      <c r="T3039" s="2"/>
      <c r="U3039" s="2"/>
      <c r="V3039" s="2"/>
      <c r="W3039" s="2"/>
      <c r="X3039" s="55"/>
      <c r="Y3039" s="62"/>
      <c r="Z3039" s="62"/>
      <c r="AA3039" s="62"/>
      <c r="AB3039" s="62"/>
      <c r="AC3039" s="68"/>
      <c r="AD3039" s="2"/>
      <c r="AE3039" s="2"/>
      <c r="AF3039" s="2"/>
      <c r="AG3039" s="2"/>
      <c r="AH3039" s="55"/>
      <c r="AI3039" s="72"/>
      <c r="AJ3039" s="72"/>
      <c r="AK3039" s="72"/>
      <c r="AL3039" s="72"/>
      <c r="AM3039" s="80"/>
      <c r="AN3039" s="2"/>
      <c r="AO3039" s="2"/>
      <c r="AP3039" s="2"/>
      <c r="AQ3039" s="2"/>
      <c r="AR3039" s="55"/>
      <c r="AS3039" s="85"/>
      <c r="AT3039" s="85"/>
      <c r="AU3039" s="85"/>
      <c r="AV3039" s="85"/>
      <c r="AW3039" s="100"/>
      <c r="AX3039" s="2"/>
      <c r="AY3039" s="2"/>
      <c r="AZ3039" s="2"/>
      <c r="BA3039" s="2"/>
      <c r="BB3039" s="55"/>
      <c r="BC3039" s="105"/>
      <c r="BD3039" s="105"/>
      <c r="BE3039" s="105"/>
      <c r="BF3039" s="105"/>
      <c r="BG3039" s="109"/>
      <c r="BH3039" s="2"/>
      <c r="BI3039" s="2"/>
      <c r="BJ3039" s="2"/>
      <c r="BK3039" s="2"/>
      <c r="BL3039" s="55"/>
      <c r="BM3039" s="48"/>
      <c r="BN3039" s="48"/>
      <c r="BO3039" s="48"/>
      <c r="BP3039" s="48"/>
      <c r="BQ3039" s="117"/>
      <c r="BR3039" s="2"/>
      <c r="BS3039" s="2"/>
      <c r="BT3039" s="2"/>
      <c r="BU3039" s="2"/>
      <c r="BV3039" s="55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18" t="s">
        <v>5</v>
      </c>
      <c r="H3040" s="3">
        <v>2024</v>
      </c>
      <c r="I3040" s="20" t="s">
        <v>282</v>
      </c>
      <c r="J3040" s="184" t="s">
        <v>277</v>
      </c>
      <c r="K3040" s="184" t="s">
        <v>320</v>
      </c>
      <c r="L3040" s="187">
        <f t="shared" si="97"/>
        <v>2</v>
      </c>
      <c r="M3040" s="187">
        <f t="shared" si="98"/>
        <v>2.4430000000000001</v>
      </c>
      <c r="N3040" s="186" t="s">
        <v>363</v>
      </c>
      <c r="O3040" s="33"/>
      <c r="P3040" s="33"/>
      <c r="Q3040" s="33"/>
      <c r="R3040" s="33"/>
      <c r="S3040" s="42"/>
      <c r="T3040" s="2"/>
      <c r="U3040" s="2"/>
      <c r="V3040" s="2"/>
      <c r="W3040" s="2"/>
      <c r="X3040" s="55"/>
      <c r="Y3040" s="62"/>
      <c r="Z3040" s="62"/>
      <c r="AA3040" s="62"/>
      <c r="AB3040" s="62"/>
      <c r="AC3040" s="68"/>
      <c r="AD3040" s="2"/>
      <c r="AE3040" s="2"/>
      <c r="AF3040" s="2"/>
      <c r="AG3040" s="2"/>
      <c r="AH3040" s="55"/>
      <c r="AI3040" s="72"/>
      <c r="AJ3040" s="72"/>
      <c r="AK3040" s="72"/>
      <c r="AL3040" s="72"/>
      <c r="AM3040" s="80"/>
      <c r="AN3040" s="2"/>
      <c r="AO3040" s="2"/>
      <c r="AP3040" s="2"/>
      <c r="AQ3040" s="2"/>
      <c r="AR3040" s="55"/>
      <c r="AS3040" s="85" t="s">
        <v>363</v>
      </c>
      <c r="AT3040" s="85"/>
      <c r="AU3040" s="85"/>
      <c r="AV3040" s="85">
        <v>2</v>
      </c>
      <c r="AW3040" s="100">
        <v>2.4430000000000001</v>
      </c>
      <c r="AX3040" s="2"/>
      <c r="AY3040" s="2"/>
      <c r="AZ3040" s="2"/>
      <c r="BA3040" s="2"/>
      <c r="BB3040" s="55"/>
      <c r="BC3040" s="105"/>
      <c r="BD3040" s="105"/>
      <c r="BE3040" s="105"/>
      <c r="BF3040" s="105"/>
      <c r="BG3040" s="109"/>
      <c r="BH3040" s="2"/>
      <c r="BI3040" s="2"/>
      <c r="BJ3040" s="2"/>
      <c r="BK3040" s="2"/>
      <c r="BL3040" s="55"/>
      <c r="BM3040" s="48"/>
      <c r="BN3040" s="48"/>
      <c r="BO3040" s="48"/>
      <c r="BP3040" s="48"/>
      <c r="BQ3040" s="117"/>
      <c r="BR3040" s="2"/>
      <c r="BS3040" s="2"/>
      <c r="BT3040" s="2"/>
      <c r="BU3040" s="2"/>
      <c r="BV3040" s="55"/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18" t="s">
        <v>5</v>
      </c>
      <c r="H3041" s="3">
        <v>2024</v>
      </c>
      <c r="I3041" s="20" t="s">
        <v>283</v>
      </c>
      <c r="J3041" s="184" t="s">
        <v>298</v>
      </c>
      <c r="K3041" s="184" t="s">
        <v>321</v>
      </c>
      <c r="L3041" s="187">
        <f t="shared" si="97"/>
        <v>0.13</v>
      </c>
      <c r="M3041" s="187">
        <f t="shared" si="98"/>
        <v>71.167000000000002</v>
      </c>
      <c r="N3041" s="186" t="s">
        <v>803</v>
      </c>
      <c r="O3041" s="33"/>
      <c r="P3041" s="33"/>
      <c r="Q3041" s="33"/>
      <c r="R3041" s="33"/>
      <c r="S3041" s="42"/>
      <c r="T3041" s="2"/>
      <c r="U3041" s="2"/>
      <c r="V3041" s="2"/>
      <c r="W3041" s="2"/>
      <c r="X3041" s="55"/>
      <c r="Y3041" s="62"/>
      <c r="Z3041" s="62"/>
      <c r="AA3041" s="62"/>
      <c r="AB3041" s="62"/>
      <c r="AC3041" s="68"/>
      <c r="AD3041" s="2"/>
      <c r="AE3041" s="2"/>
      <c r="AF3041" s="2"/>
      <c r="AG3041" s="2"/>
      <c r="AH3041" s="55"/>
      <c r="AI3041" s="72"/>
      <c r="AJ3041" s="72"/>
      <c r="AK3041" s="72"/>
      <c r="AL3041" s="72"/>
      <c r="AM3041" s="80"/>
      <c r="AN3041" s="2"/>
      <c r="AO3041" s="2"/>
      <c r="AP3041" s="2"/>
      <c r="AQ3041" s="2"/>
      <c r="AR3041" s="55"/>
      <c r="AS3041" s="85"/>
      <c r="AT3041" s="85"/>
      <c r="AU3041" s="85"/>
      <c r="AV3041" s="85"/>
      <c r="AW3041" s="100"/>
      <c r="AX3041" s="2" t="s">
        <v>803</v>
      </c>
      <c r="AY3041" s="2"/>
      <c r="AZ3041" s="2"/>
      <c r="BA3041" s="2">
        <v>0.13</v>
      </c>
      <c r="BB3041" s="55">
        <v>71.167000000000002</v>
      </c>
      <c r="BC3041" s="105"/>
      <c r="BD3041" s="105"/>
      <c r="BE3041" s="105"/>
      <c r="BF3041" s="105"/>
      <c r="BG3041" s="109"/>
      <c r="BH3041" s="2"/>
      <c r="BI3041" s="2"/>
      <c r="BJ3041" s="2"/>
      <c r="BK3041" s="2"/>
      <c r="BL3041" s="55"/>
      <c r="BM3041" s="48"/>
      <c r="BN3041" s="48"/>
      <c r="BO3041" s="48"/>
      <c r="BP3041" s="48"/>
      <c r="BQ3041" s="117"/>
      <c r="BR3041" s="2"/>
      <c r="BS3041" s="2"/>
      <c r="BT3041" s="2"/>
      <c r="BU3041" s="2"/>
      <c r="BV3041" s="55"/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18" t="s">
        <v>5</v>
      </c>
      <c r="H3042" s="3">
        <v>2024</v>
      </c>
      <c r="I3042" s="20" t="s">
        <v>283</v>
      </c>
      <c r="J3042" s="184" t="s">
        <v>278</v>
      </c>
      <c r="K3042" s="184" t="s">
        <v>320</v>
      </c>
      <c r="L3042" s="187">
        <f t="shared" si="97"/>
        <v>31</v>
      </c>
      <c r="M3042" s="187">
        <f t="shared" si="98"/>
        <v>68.222999999999999</v>
      </c>
      <c r="N3042" s="2" t="s">
        <v>1435</v>
      </c>
      <c r="O3042" s="33"/>
      <c r="P3042" s="33"/>
      <c r="Q3042" s="33"/>
      <c r="R3042" s="33"/>
      <c r="S3042" s="42"/>
      <c r="T3042" s="2">
        <v>1.2</v>
      </c>
      <c r="U3042" s="2"/>
      <c r="V3042" s="2"/>
      <c r="W3042" s="2">
        <v>3</v>
      </c>
      <c r="X3042" s="55">
        <v>3.7210000000000001</v>
      </c>
      <c r="Y3042" s="62"/>
      <c r="Z3042" s="62"/>
      <c r="AA3042" s="62"/>
      <c r="AB3042" s="62"/>
      <c r="AC3042" s="68"/>
      <c r="AD3042" s="2"/>
      <c r="AE3042" s="2"/>
      <c r="AF3042" s="2"/>
      <c r="AG3042" s="2"/>
      <c r="AH3042" s="55"/>
      <c r="AI3042" s="72"/>
      <c r="AJ3042" s="72"/>
      <c r="AK3042" s="72"/>
      <c r="AL3042" s="72"/>
      <c r="AM3042" s="80"/>
      <c r="AN3042" s="2"/>
      <c r="AO3042" s="2"/>
      <c r="AP3042" s="2"/>
      <c r="AQ3042" s="2"/>
      <c r="AR3042" s="55"/>
      <c r="AS3042" s="85"/>
      <c r="AT3042" s="85"/>
      <c r="AU3042" s="85"/>
      <c r="AV3042" s="85"/>
      <c r="AW3042" s="100"/>
      <c r="AX3042" s="2" t="s">
        <v>807</v>
      </c>
      <c r="AY3042" s="2"/>
      <c r="AZ3042" s="2"/>
      <c r="BA3042" s="2">
        <v>28</v>
      </c>
      <c r="BB3042" s="55">
        <v>64.501999999999995</v>
      </c>
      <c r="BC3042" s="105"/>
      <c r="BD3042" s="105"/>
      <c r="BE3042" s="105"/>
      <c r="BF3042" s="105"/>
      <c r="BG3042" s="109"/>
      <c r="BH3042" s="2"/>
      <c r="BI3042" s="2"/>
      <c r="BJ3042" s="2"/>
      <c r="BK3042" s="2"/>
      <c r="BL3042" s="55"/>
      <c r="BM3042" s="48"/>
      <c r="BN3042" s="48"/>
      <c r="BO3042" s="48"/>
      <c r="BP3042" s="48"/>
      <c r="BQ3042" s="117"/>
      <c r="BR3042" s="2"/>
      <c r="BS3042" s="2"/>
      <c r="BT3042" s="2"/>
      <c r="BU3042" s="2"/>
      <c r="BV3042" s="55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18" t="s">
        <v>5</v>
      </c>
      <c r="H3043" s="3">
        <v>2024</v>
      </c>
      <c r="I3043" s="20" t="s">
        <v>283</v>
      </c>
      <c r="J3043" s="184" t="s">
        <v>279</v>
      </c>
      <c r="K3043" s="184" t="s">
        <v>320</v>
      </c>
      <c r="L3043" s="187">
        <f t="shared" si="97"/>
        <v>5</v>
      </c>
      <c r="M3043" s="187">
        <f t="shared" si="98"/>
        <v>9.3970000000000002</v>
      </c>
      <c r="N3043" s="186" t="s">
        <v>402</v>
      </c>
      <c r="O3043" s="33"/>
      <c r="P3043" s="33"/>
      <c r="Q3043" s="33"/>
      <c r="R3043" s="33"/>
      <c r="S3043" s="42"/>
      <c r="T3043" s="2" t="s">
        <v>402</v>
      </c>
      <c r="U3043" s="2"/>
      <c r="V3043" s="2"/>
      <c r="W3043" s="2">
        <v>5</v>
      </c>
      <c r="X3043" s="55">
        <v>9.3970000000000002</v>
      </c>
      <c r="Y3043" s="62"/>
      <c r="Z3043" s="62"/>
      <c r="AA3043" s="62"/>
      <c r="AB3043" s="62"/>
      <c r="AC3043" s="68"/>
      <c r="AD3043" s="2"/>
      <c r="AE3043" s="2"/>
      <c r="AF3043" s="2"/>
      <c r="AG3043" s="2"/>
      <c r="AH3043" s="55"/>
      <c r="AI3043" s="72"/>
      <c r="AJ3043" s="72"/>
      <c r="AK3043" s="72"/>
      <c r="AL3043" s="72"/>
      <c r="AM3043" s="80"/>
      <c r="AN3043" s="2"/>
      <c r="AO3043" s="2"/>
      <c r="AP3043" s="2"/>
      <c r="AQ3043" s="2"/>
      <c r="AR3043" s="55"/>
      <c r="AS3043" s="85"/>
      <c r="AT3043" s="85"/>
      <c r="AU3043" s="85"/>
      <c r="AV3043" s="85"/>
      <c r="AW3043" s="100"/>
      <c r="AX3043" s="2"/>
      <c r="AY3043" s="2"/>
      <c r="AZ3043" s="2"/>
      <c r="BA3043" s="2"/>
      <c r="BB3043" s="55"/>
      <c r="BC3043" s="105"/>
      <c r="BD3043" s="105"/>
      <c r="BE3043" s="105"/>
      <c r="BF3043" s="105"/>
      <c r="BG3043" s="109"/>
      <c r="BH3043" s="2"/>
      <c r="BI3043" s="2"/>
      <c r="BJ3043" s="2"/>
      <c r="BK3043" s="2"/>
      <c r="BL3043" s="55"/>
      <c r="BM3043" s="48"/>
      <c r="BN3043" s="48"/>
      <c r="BO3043" s="48"/>
      <c r="BP3043" s="48"/>
      <c r="BQ3043" s="117"/>
      <c r="BR3043" s="2"/>
      <c r="BS3043" s="2"/>
      <c r="BT3043" s="2"/>
      <c r="BU3043" s="2"/>
      <c r="BV3043" s="55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18" t="s">
        <v>5</v>
      </c>
      <c r="H3044" s="3">
        <v>2024</v>
      </c>
      <c r="I3044" s="20" t="s">
        <v>286</v>
      </c>
      <c r="J3044" s="184" t="s">
        <v>280</v>
      </c>
      <c r="K3044" s="184" t="s">
        <v>319</v>
      </c>
      <c r="L3044" s="187">
        <f t="shared" si="97"/>
        <v>0</v>
      </c>
      <c r="M3044" s="187">
        <f t="shared" si="98"/>
        <v>0</v>
      </c>
      <c r="N3044" s="186"/>
      <c r="O3044" s="33"/>
      <c r="P3044" s="33"/>
      <c r="Q3044" s="33"/>
      <c r="R3044" s="33"/>
      <c r="S3044" s="42"/>
      <c r="T3044" s="2"/>
      <c r="U3044" s="2"/>
      <c r="V3044" s="2"/>
      <c r="W3044" s="2"/>
      <c r="X3044" s="55"/>
      <c r="Y3044" s="62"/>
      <c r="Z3044" s="62"/>
      <c r="AA3044" s="62"/>
      <c r="AB3044" s="62"/>
      <c r="AC3044" s="68"/>
      <c r="AD3044" s="2"/>
      <c r="AE3044" s="2"/>
      <c r="AF3044" s="2"/>
      <c r="AG3044" s="2"/>
      <c r="AH3044" s="55"/>
      <c r="AI3044" s="72"/>
      <c r="AJ3044" s="72"/>
      <c r="AK3044" s="72"/>
      <c r="AL3044" s="72"/>
      <c r="AM3044" s="80"/>
      <c r="AN3044" s="2"/>
      <c r="AO3044" s="2"/>
      <c r="AP3044" s="2"/>
      <c r="AQ3044" s="2"/>
      <c r="AR3044" s="55"/>
      <c r="AS3044" s="85"/>
      <c r="AT3044" s="85"/>
      <c r="AU3044" s="85"/>
      <c r="AV3044" s="85"/>
      <c r="AW3044" s="100"/>
      <c r="AX3044" s="2"/>
      <c r="AY3044" s="2"/>
      <c r="AZ3044" s="2"/>
      <c r="BA3044" s="2"/>
      <c r="BB3044" s="55"/>
      <c r="BC3044" s="105"/>
      <c r="BD3044" s="105"/>
      <c r="BE3044" s="105"/>
      <c r="BF3044" s="105"/>
      <c r="BG3044" s="109"/>
      <c r="BH3044" s="2"/>
      <c r="BI3044" s="2"/>
      <c r="BJ3044" s="2"/>
      <c r="BK3044" s="2"/>
      <c r="BL3044" s="55"/>
      <c r="BM3044" s="48"/>
      <c r="BN3044" s="48"/>
      <c r="BO3044" s="48"/>
      <c r="BP3044" s="48"/>
      <c r="BQ3044" s="117"/>
      <c r="BR3044" s="2"/>
      <c r="BS3044" s="2"/>
      <c r="BT3044" s="2"/>
      <c r="BU3044" s="2"/>
      <c r="BV3044" s="55"/>
    </row>
    <row r="3045" spans="1:74" ht="43.2" hidden="1" x14ac:dyDescent="0.3">
      <c r="A3045" s="2" t="s">
        <v>84</v>
      </c>
      <c r="B3045" s="2" t="s">
        <v>2</v>
      </c>
      <c r="C3045" s="2" t="s">
        <v>3</v>
      </c>
      <c r="D3045" s="2" t="s">
        <v>82</v>
      </c>
      <c r="E3045" s="3">
        <v>14</v>
      </c>
      <c r="F3045" s="3"/>
      <c r="G3045" s="18" t="s">
        <v>5</v>
      </c>
      <c r="H3045" s="3">
        <v>2024</v>
      </c>
      <c r="I3045" s="20" t="s">
        <v>286</v>
      </c>
      <c r="J3045" s="184" t="s">
        <v>281</v>
      </c>
      <c r="K3045" s="184" t="s">
        <v>319</v>
      </c>
      <c r="L3045" s="187">
        <f t="shared" si="97"/>
        <v>0</v>
      </c>
      <c r="M3045" s="187">
        <f t="shared" si="98"/>
        <v>73.509</v>
      </c>
      <c r="N3045" s="186" t="s">
        <v>1436</v>
      </c>
      <c r="O3045" s="33"/>
      <c r="P3045" s="33"/>
      <c r="Q3045" s="33"/>
      <c r="R3045" s="33"/>
      <c r="S3045" s="42"/>
      <c r="T3045" s="2" t="s">
        <v>416</v>
      </c>
      <c r="U3045" s="2"/>
      <c r="V3045" s="2"/>
      <c r="W3045" s="2"/>
      <c r="X3045" s="55">
        <v>13.157</v>
      </c>
      <c r="Y3045" s="62"/>
      <c r="Z3045" s="62"/>
      <c r="AA3045" s="62"/>
      <c r="AB3045" s="62"/>
      <c r="AC3045" s="68"/>
      <c r="AD3045" s="2"/>
      <c r="AE3045" s="2"/>
      <c r="AF3045" s="2"/>
      <c r="AG3045" s="2"/>
      <c r="AH3045" s="55"/>
      <c r="AI3045" s="72"/>
      <c r="AJ3045" s="72"/>
      <c r="AK3045" s="72"/>
      <c r="AL3045" s="72"/>
      <c r="AM3045" s="80"/>
      <c r="AN3045" s="2"/>
      <c r="AO3045" s="2"/>
      <c r="AP3045" s="2"/>
      <c r="AQ3045" s="2"/>
      <c r="AR3045" s="55"/>
      <c r="AS3045" s="85"/>
      <c r="AT3045" s="85"/>
      <c r="AU3045" s="85"/>
      <c r="AV3045" s="85"/>
      <c r="AW3045" s="100"/>
      <c r="AX3045" s="2"/>
      <c r="AY3045" s="2"/>
      <c r="AZ3045" s="2"/>
      <c r="BA3045" s="2"/>
      <c r="BB3045" s="55"/>
      <c r="BC3045" s="105" t="s">
        <v>1061</v>
      </c>
      <c r="BD3045" s="105"/>
      <c r="BE3045" s="105"/>
      <c r="BF3045" s="105"/>
      <c r="BG3045" s="109">
        <v>4.5</v>
      </c>
      <c r="BH3045" s="2" t="s">
        <v>1031</v>
      </c>
      <c r="BI3045" s="2"/>
      <c r="BJ3045" s="2"/>
      <c r="BK3045" s="2"/>
      <c r="BL3045" s="55">
        <v>9.41</v>
      </c>
      <c r="BM3045" s="48" t="s">
        <v>1141</v>
      </c>
      <c r="BN3045" s="48"/>
      <c r="BO3045" s="48"/>
      <c r="BP3045" s="48"/>
      <c r="BQ3045" s="117">
        <v>46.442</v>
      </c>
      <c r="BR3045" s="2"/>
      <c r="BS3045" s="2"/>
      <c r="BT3045" s="2"/>
      <c r="BU3045" s="2"/>
      <c r="BV3045" s="55"/>
    </row>
    <row r="3046" spans="1:74" s="13" customFormat="1" hidden="1" x14ac:dyDescent="0.3">
      <c r="A3046" s="12" t="s">
        <v>84</v>
      </c>
      <c r="B3046" s="12" t="s">
        <v>2</v>
      </c>
      <c r="C3046" s="12" t="s">
        <v>3</v>
      </c>
      <c r="D3046" s="12" t="s">
        <v>82</v>
      </c>
      <c r="E3046" s="7">
        <v>14</v>
      </c>
      <c r="F3046" s="7"/>
      <c r="G3046" s="19" t="s">
        <v>5</v>
      </c>
      <c r="H3046" s="7">
        <v>2024</v>
      </c>
      <c r="I3046" s="21"/>
      <c r="J3046" s="12" t="s">
        <v>314</v>
      </c>
      <c r="K3046" s="12"/>
      <c r="L3046" s="147"/>
      <c r="M3046" s="147">
        <f>SUM(M3008:M3045)</f>
        <v>377.38600000000002</v>
      </c>
      <c r="N3046" s="183"/>
      <c r="O3046" s="12"/>
      <c r="P3046" s="12"/>
      <c r="Q3046" s="12"/>
      <c r="R3046" s="12"/>
      <c r="S3046" s="47">
        <f>SUM(S3008:S3045)</f>
        <v>0</v>
      </c>
      <c r="T3046" s="12"/>
      <c r="U3046" s="12"/>
      <c r="V3046" s="12"/>
      <c r="W3046" s="12"/>
      <c r="X3046" s="47">
        <f>SUM(X3008:X3045)</f>
        <v>26.274999999999999</v>
      </c>
      <c r="Y3046" s="12"/>
      <c r="Z3046" s="12"/>
      <c r="AA3046" s="12"/>
      <c r="AB3046" s="12"/>
      <c r="AC3046" s="47">
        <f>SUM(AC3008:AC3045)</f>
        <v>152.64699999999999</v>
      </c>
      <c r="AD3046" s="12"/>
      <c r="AE3046" s="12"/>
      <c r="AF3046" s="12"/>
      <c r="AG3046" s="12"/>
      <c r="AH3046" s="47">
        <f>SUM(AH3008:AH3045)</f>
        <v>0</v>
      </c>
      <c r="AI3046" s="12"/>
      <c r="AJ3046" s="12"/>
      <c r="AK3046" s="12"/>
      <c r="AL3046" s="12"/>
      <c r="AM3046" s="47">
        <f>SUM(AM3008:AM3045)</f>
        <v>0</v>
      </c>
      <c r="AN3046" s="12"/>
      <c r="AO3046" s="12"/>
      <c r="AP3046" s="12"/>
      <c r="AQ3046" s="12"/>
      <c r="AR3046" s="47">
        <f>SUM(AR3008:AR3045)</f>
        <v>0</v>
      </c>
      <c r="AS3046" s="12"/>
      <c r="AT3046" s="12"/>
      <c r="AU3046" s="12"/>
      <c r="AV3046" s="12"/>
      <c r="AW3046" s="47">
        <f>SUM(AW3008:AW3045)</f>
        <v>2.4430000000000001</v>
      </c>
      <c r="AX3046" s="12"/>
      <c r="AY3046" s="12"/>
      <c r="AZ3046" s="12"/>
      <c r="BA3046" s="12"/>
      <c r="BB3046" s="47">
        <f>SUM(BB3008:BB3045)</f>
        <v>135.66899999999998</v>
      </c>
      <c r="BC3046" s="12"/>
      <c r="BD3046" s="12"/>
      <c r="BE3046" s="12"/>
      <c r="BF3046" s="12"/>
      <c r="BG3046" s="47">
        <f>SUM(BG3008:BG3045)</f>
        <v>4.5</v>
      </c>
      <c r="BH3046" s="12"/>
      <c r="BI3046" s="12"/>
      <c r="BJ3046" s="12"/>
      <c r="BK3046" s="12"/>
      <c r="BL3046" s="47">
        <f>SUM(BL3008:BL3045)</f>
        <v>9.41</v>
      </c>
      <c r="BM3046" s="12"/>
      <c r="BN3046" s="12"/>
      <c r="BO3046" s="12"/>
      <c r="BP3046" s="12"/>
      <c r="BQ3046" s="47">
        <f>SUM(BQ3008:BQ3045)</f>
        <v>46.442</v>
      </c>
      <c r="BR3046" s="12"/>
      <c r="BS3046" s="12"/>
      <c r="BT3046" s="12"/>
      <c r="BU3046" s="12"/>
      <c r="BV3046" s="47">
        <f>SUM(BV3008:BV3045)</f>
        <v>0</v>
      </c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18" t="s">
        <v>5</v>
      </c>
      <c r="H3047" s="3">
        <v>2024</v>
      </c>
      <c r="I3047" s="20" t="s">
        <v>287</v>
      </c>
      <c r="J3047" s="184" t="s">
        <v>509</v>
      </c>
      <c r="K3047" s="184" t="s">
        <v>318</v>
      </c>
      <c r="L3047" s="187">
        <f t="shared" si="97"/>
        <v>0</v>
      </c>
      <c r="M3047" s="187">
        <f t="shared" si="98"/>
        <v>0</v>
      </c>
      <c r="N3047" s="186"/>
      <c r="O3047" s="33"/>
      <c r="P3047" s="33"/>
      <c r="Q3047" s="33"/>
      <c r="R3047" s="33"/>
      <c r="S3047" s="42"/>
      <c r="T3047" s="2"/>
      <c r="U3047" s="2"/>
      <c r="V3047" s="2"/>
      <c r="W3047" s="2"/>
      <c r="X3047" s="55"/>
      <c r="Y3047" s="62"/>
      <c r="Z3047" s="62"/>
      <c r="AA3047" s="62"/>
      <c r="AB3047" s="62"/>
      <c r="AC3047" s="68"/>
      <c r="AD3047" s="2"/>
      <c r="AE3047" s="2"/>
      <c r="AF3047" s="2"/>
      <c r="AG3047" s="2"/>
      <c r="AH3047" s="55"/>
      <c r="AI3047" s="72"/>
      <c r="AJ3047" s="72"/>
      <c r="AK3047" s="72"/>
      <c r="AL3047" s="72"/>
      <c r="AM3047" s="80"/>
      <c r="AN3047" s="2"/>
      <c r="AO3047" s="2"/>
      <c r="AP3047" s="2"/>
      <c r="AQ3047" s="2"/>
      <c r="AR3047" s="55"/>
      <c r="AS3047" s="85"/>
      <c r="AT3047" s="85"/>
      <c r="AU3047" s="85"/>
      <c r="AV3047" s="85"/>
      <c r="AW3047" s="100"/>
      <c r="AX3047" s="2"/>
      <c r="AY3047" s="2"/>
      <c r="AZ3047" s="2"/>
      <c r="BA3047" s="2"/>
      <c r="BB3047" s="55"/>
      <c r="BC3047" s="105"/>
      <c r="BD3047" s="105"/>
      <c r="BE3047" s="105"/>
      <c r="BF3047" s="105"/>
      <c r="BG3047" s="109"/>
      <c r="BH3047" s="2"/>
      <c r="BI3047" s="2"/>
      <c r="BJ3047" s="2"/>
      <c r="BK3047" s="2"/>
      <c r="BL3047" s="55"/>
      <c r="BM3047" s="48"/>
      <c r="BN3047" s="48"/>
      <c r="BO3047" s="48"/>
      <c r="BP3047" s="48"/>
      <c r="BQ3047" s="117"/>
      <c r="BR3047" s="2"/>
      <c r="BS3047" s="2"/>
      <c r="BT3047" s="2"/>
      <c r="BU3047" s="2"/>
      <c r="BV3047" s="55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18" t="s">
        <v>5</v>
      </c>
      <c r="H3048" s="3">
        <v>2024</v>
      </c>
      <c r="I3048" s="20" t="s">
        <v>287</v>
      </c>
      <c r="J3048" s="184" t="s">
        <v>291</v>
      </c>
      <c r="K3048" s="184" t="s">
        <v>319</v>
      </c>
      <c r="L3048" s="187">
        <f t="shared" si="97"/>
        <v>0</v>
      </c>
      <c r="M3048" s="187">
        <f t="shared" si="98"/>
        <v>0</v>
      </c>
      <c r="N3048" s="186"/>
      <c r="O3048" s="33"/>
      <c r="P3048" s="33"/>
      <c r="Q3048" s="33"/>
      <c r="R3048" s="33"/>
      <c r="S3048" s="42"/>
      <c r="T3048" s="2"/>
      <c r="U3048" s="2"/>
      <c r="V3048" s="2"/>
      <c r="W3048" s="2"/>
      <c r="X3048" s="55"/>
      <c r="Y3048" s="62"/>
      <c r="Z3048" s="62"/>
      <c r="AA3048" s="62"/>
      <c r="AB3048" s="62"/>
      <c r="AC3048" s="68"/>
      <c r="AD3048" s="2"/>
      <c r="AE3048" s="2"/>
      <c r="AF3048" s="2"/>
      <c r="AG3048" s="2"/>
      <c r="AH3048" s="55"/>
      <c r="AI3048" s="72"/>
      <c r="AJ3048" s="72"/>
      <c r="AK3048" s="72"/>
      <c r="AL3048" s="72"/>
      <c r="AM3048" s="80"/>
      <c r="AN3048" s="2"/>
      <c r="AO3048" s="2"/>
      <c r="AP3048" s="2"/>
      <c r="AQ3048" s="2"/>
      <c r="AR3048" s="55"/>
      <c r="AS3048" s="85"/>
      <c r="AT3048" s="85"/>
      <c r="AU3048" s="85"/>
      <c r="AV3048" s="85"/>
      <c r="AW3048" s="100"/>
      <c r="AX3048" s="2"/>
      <c r="AY3048" s="2"/>
      <c r="AZ3048" s="2"/>
      <c r="BA3048" s="2"/>
      <c r="BB3048" s="55"/>
      <c r="BC3048" s="105"/>
      <c r="BD3048" s="105"/>
      <c r="BE3048" s="105"/>
      <c r="BF3048" s="105"/>
      <c r="BG3048" s="109"/>
      <c r="BH3048" s="2"/>
      <c r="BI3048" s="2"/>
      <c r="BJ3048" s="2"/>
      <c r="BK3048" s="2"/>
      <c r="BL3048" s="55"/>
      <c r="BM3048" s="48"/>
      <c r="BN3048" s="48"/>
      <c r="BO3048" s="48"/>
      <c r="BP3048" s="48"/>
      <c r="BQ3048" s="117"/>
      <c r="BR3048" s="2"/>
      <c r="BS3048" s="2"/>
      <c r="BT3048" s="2"/>
      <c r="BU3048" s="2"/>
      <c r="BV3048" s="55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18" t="s">
        <v>5</v>
      </c>
      <c r="H3049" s="3">
        <v>2024</v>
      </c>
      <c r="I3049" s="20" t="s">
        <v>286</v>
      </c>
      <c r="J3049" s="184" t="s">
        <v>336</v>
      </c>
      <c r="K3049" s="184" t="s">
        <v>319</v>
      </c>
      <c r="L3049" s="187">
        <f t="shared" si="97"/>
        <v>0</v>
      </c>
      <c r="M3049" s="187">
        <f t="shared" si="98"/>
        <v>0</v>
      </c>
      <c r="N3049" s="186"/>
      <c r="O3049" s="33"/>
      <c r="P3049" s="33"/>
      <c r="Q3049" s="33"/>
      <c r="R3049" s="33"/>
      <c r="S3049" s="42"/>
      <c r="T3049" s="2"/>
      <c r="U3049" s="2"/>
      <c r="V3049" s="2"/>
      <c r="W3049" s="2"/>
      <c r="X3049" s="55"/>
      <c r="Y3049" s="62"/>
      <c r="Z3049" s="62"/>
      <c r="AA3049" s="62"/>
      <c r="AB3049" s="62"/>
      <c r="AC3049" s="68"/>
      <c r="AD3049" s="2"/>
      <c r="AE3049" s="2"/>
      <c r="AF3049" s="2"/>
      <c r="AG3049" s="2"/>
      <c r="AH3049" s="55"/>
      <c r="AI3049" s="72"/>
      <c r="AJ3049" s="72"/>
      <c r="AK3049" s="72"/>
      <c r="AL3049" s="72"/>
      <c r="AM3049" s="80"/>
      <c r="AN3049" s="2"/>
      <c r="AO3049" s="2"/>
      <c r="AP3049" s="2"/>
      <c r="AQ3049" s="2"/>
      <c r="AR3049" s="55"/>
      <c r="AS3049" s="85"/>
      <c r="AT3049" s="85"/>
      <c r="AU3049" s="85"/>
      <c r="AV3049" s="85"/>
      <c r="AW3049" s="100"/>
      <c r="AX3049" s="2"/>
      <c r="AY3049" s="2"/>
      <c r="AZ3049" s="2"/>
      <c r="BA3049" s="2"/>
      <c r="BB3049" s="55"/>
      <c r="BC3049" s="105"/>
      <c r="BD3049" s="105"/>
      <c r="BE3049" s="105"/>
      <c r="BF3049" s="105"/>
      <c r="BG3049" s="109"/>
      <c r="BH3049" s="2"/>
      <c r="BI3049" s="2"/>
      <c r="BJ3049" s="2"/>
      <c r="BK3049" s="2"/>
      <c r="BL3049" s="55"/>
      <c r="BM3049" s="48"/>
      <c r="BN3049" s="48"/>
      <c r="BO3049" s="48"/>
      <c r="BP3049" s="48"/>
      <c r="BQ3049" s="117"/>
      <c r="BR3049" s="2"/>
      <c r="BS3049" s="2"/>
      <c r="BT3049" s="2"/>
      <c r="BU3049" s="2"/>
      <c r="BV3049" s="55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18" t="s">
        <v>5</v>
      </c>
      <c r="H3050" s="3">
        <v>2024</v>
      </c>
      <c r="I3050" s="20" t="s">
        <v>286</v>
      </c>
      <c r="J3050" s="185" t="s">
        <v>337</v>
      </c>
      <c r="K3050" s="185" t="s">
        <v>318</v>
      </c>
      <c r="L3050" s="187">
        <f t="shared" si="97"/>
        <v>0</v>
      </c>
      <c r="M3050" s="187">
        <f t="shared" si="98"/>
        <v>0</v>
      </c>
      <c r="N3050" s="186"/>
      <c r="O3050" s="53"/>
      <c r="P3050" s="53"/>
      <c r="Q3050" s="53"/>
      <c r="R3050" s="53"/>
      <c r="S3050" s="54"/>
      <c r="T3050" s="8"/>
      <c r="U3050" s="8"/>
      <c r="V3050" s="8"/>
      <c r="W3050" s="8"/>
      <c r="X3050" s="122"/>
      <c r="Y3050" s="135"/>
      <c r="Z3050" s="135"/>
      <c r="AA3050" s="135"/>
      <c r="AB3050" s="135"/>
      <c r="AC3050" s="136"/>
      <c r="AD3050" s="8"/>
      <c r="AE3050" s="8"/>
      <c r="AF3050" s="8"/>
      <c r="AG3050" s="8"/>
      <c r="AH3050" s="122"/>
      <c r="AI3050" s="137"/>
      <c r="AJ3050" s="137"/>
      <c r="AK3050" s="137"/>
      <c r="AL3050" s="137"/>
      <c r="AM3050" s="138"/>
      <c r="AN3050" s="8"/>
      <c r="AO3050" s="8"/>
      <c r="AP3050" s="8"/>
      <c r="AQ3050" s="8"/>
      <c r="AR3050" s="122"/>
      <c r="AS3050" s="139"/>
      <c r="AT3050" s="139"/>
      <c r="AU3050" s="139"/>
      <c r="AV3050" s="139"/>
      <c r="AW3050" s="140"/>
      <c r="AX3050" s="8"/>
      <c r="AY3050" s="8"/>
      <c r="AZ3050" s="8"/>
      <c r="BA3050" s="8"/>
      <c r="BB3050" s="122"/>
      <c r="BC3050" s="141"/>
      <c r="BD3050" s="141"/>
      <c r="BE3050" s="141"/>
      <c r="BF3050" s="141"/>
      <c r="BG3050" s="142"/>
      <c r="BH3050" s="8"/>
      <c r="BI3050" s="8"/>
      <c r="BJ3050" s="8"/>
      <c r="BK3050" s="8"/>
      <c r="BL3050" s="122"/>
      <c r="BM3050" s="143"/>
      <c r="BN3050" s="143"/>
      <c r="BO3050" s="143"/>
      <c r="BP3050" s="143"/>
      <c r="BQ3050" s="144"/>
      <c r="BR3050" s="8"/>
      <c r="BS3050" s="8"/>
      <c r="BT3050" s="8"/>
      <c r="BU3050" s="8"/>
      <c r="BV3050" s="122"/>
    </row>
    <row r="3051" spans="1:74" ht="28.8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18" t="s">
        <v>5</v>
      </c>
      <c r="H3051" s="3">
        <v>2024</v>
      </c>
      <c r="I3051" s="20" t="s">
        <v>286</v>
      </c>
      <c r="J3051" s="185" t="s">
        <v>338</v>
      </c>
      <c r="K3051" s="185" t="s">
        <v>339</v>
      </c>
      <c r="L3051" s="187">
        <f t="shared" si="97"/>
        <v>0</v>
      </c>
      <c r="M3051" s="187">
        <f t="shared" si="98"/>
        <v>0</v>
      </c>
      <c r="N3051" s="186"/>
      <c r="O3051" s="53"/>
      <c r="P3051" s="53"/>
      <c r="Q3051" s="53"/>
      <c r="R3051" s="53"/>
      <c r="S3051" s="54"/>
      <c r="T3051" s="8"/>
      <c r="U3051" s="8"/>
      <c r="V3051" s="8"/>
      <c r="W3051" s="8"/>
      <c r="X3051" s="122"/>
      <c r="Y3051" s="135"/>
      <c r="Z3051" s="135"/>
      <c r="AA3051" s="135"/>
      <c r="AB3051" s="135"/>
      <c r="AC3051" s="136"/>
      <c r="AD3051" s="8"/>
      <c r="AE3051" s="8"/>
      <c r="AF3051" s="8"/>
      <c r="AG3051" s="8"/>
      <c r="AH3051" s="122"/>
      <c r="AI3051" s="137"/>
      <c r="AJ3051" s="137"/>
      <c r="AK3051" s="137"/>
      <c r="AL3051" s="137"/>
      <c r="AM3051" s="138"/>
      <c r="AN3051" s="8"/>
      <c r="AO3051" s="8"/>
      <c r="AP3051" s="8"/>
      <c r="AQ3051" s="8"/>
      <c r="AR3051" s="122"/>
      <c r="AS3051" s="139"/>
      <c r="AT3051" s="139"/>
      <c r="AU3051" s="139"/>
      <c r="AV3051" s="139"/>
      <c r="AW3051" s="140"/>
      <c r="AX3051" s="8"/>
      <c r="AY3051" s="8"/>
      <c r="AZ3051" s="8"/>
      <c r="BA3051" s="8"/>
      <c r="BB3051" s="122"/>
      <c r="BC3051" s="141"/>
      <c r="BD3051" s="141"/>
      <c r="BE3051" s="141"/>
      <c r="BF3051" s="141"/>
      <c r="BG3051" s="142"/>
      <c r="BH3051" s="8"/>
      <c r="BI3051" s="8"/>
      <c r="BJ3051" s="8"/>
      <c r="BK3051" s="8"/>
      <c r="BL3051" s="122"/>
      <c r="BM3051" s="143"/>
      <c r="BN3051" s="143"/>
      <c r="BO3051" s="143"/>
      <c r="BP3051" s="143"/>
      <c r="BQ3051" s="144"/>
      <c r="BR3051" s="8"/>
      <c r="BS3051" s="8"/>
      <c r="BT3051" s="8"/>
      <c r="BU3051" s="8"/>
      <c r="BV3051" s="122"/>
    </row>
    <row r="3052" spans="1:74" ht="28.8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18" t="s">
        <v>5</v>
      </c>
      <c r="H3052" s="3">
        <v>2024</v>
      </c>
      <c r="I3052" s="20" t="s">
        <v>286</v>
      </c>
      <c r="J3052" s="185" t="s">
        <v>340</v>
      </c>
      <c r="K3052" s="185" t="s">
        <v>318</v>
      </c>
      <c r="L3052" s="187">
        <f t="shared" si="97"/>
        <v>0</v>
      </c>
      <c r="M3052" s="187">
        <f t="shared" si="98"/>
        <v>0</v>
      </c>
      <c r="N3052" s="186"/>
      <c r="O3052" s="53"/>
      <c r="P3052" s="53"/>
      <c r="Q3052" s="53"/>
      <c r="R3052" s="53"/>
      <c r="S3052" s="54"/>
      <c r="T3052" s="8"/>
      <c r="U3052" s="8"/>
      <c r="V3052" s="8"/>
      <c r="W3052" s="8"/>
      <c r="X3052" s="122"/>
      <c r="Y3052" s="135"/>
      <c r="Z3052" s="135"/>
      <c r="AA3052" s="135"/>
      <c r="AB3052" s="135"/>
      <c r="AC3052" s="136"/>
      <c r="AD3052" s="8"/>
      <c r="AE3052" s="8"/>
      <c r="AF3052" s="8"/>
      <c r="AG3052" s="8"/>
      <c r="AH3052" s="122"/>
      <c r="AI3052" s="137"/>
      <c r="AJ3052" s="137"/>
      <c r="AK3052" s="137"/>
      <c r="AL3052" s="137"/>
      <c r="AM3052" s="138"/>
      <c r="AN3052" s="8"/>
      <c r="AO3052" s="8"/>
      <c r="AP3052" s="8"/>
      <c r="AQ3052" s="8"/>
      <c r="AR3052" s="122"/>
      <c r="AS3052" s="139"/>
      <c r="AT3052" s="139"/>
      <c r="AU3052" s="139"/>
      <c r="AV3052" s="139"/>
      <c r="AW3052" s="140"/>
      <c r="AX3052" s="8"/>
      <c r="AY3052" s="8"/>
      <c r="AZ3052" s="8"/>
      <c r="BA3052" s="8"/>
      <c r="BB3052" s="122"/>
      <c r="BC3052" s="141"/>
      <c r="BD3052" s="141"/>
      <c r="BE3052" s="141"/>
      <c r="BF3052" s="141"/>
      <c r="BG3052" s="142"/>
      <c r="BH3052" s="8"/>
      <c r="BI3052" s="8"/>
      <c r="BJ3052" s="8"/>
      <c r="BK3052" s="8"/>
      <c r="BL3052" s="122"/>
      <c r="BM3052" s="143"/>
      <c r="BN3052" s="143"/>
      <c r="BO3052" s="143"/>
      <c r="BP3052" s="143"/>
      <c r="BQ3052" s="144"/>
      <c r="BR3052" s="8"/>
      <c r="BS3052" s="8"/>
      <c r="BT3052" s="8"/>
      <c r="BU3052" s="8"/>
      <c r="BV3052" s="122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18" t="s">
        <v>5</v>
      </c>
      <c r="H3053" s="3">
        <v>2024</v>
      </c>
      <c r="I3053" s="20" t="s">
        <v>286</v>
      </c>
      <c r="J3053" s="185" t="s">
        <v>341</v>
      </c>
      <c r="K3053" s="185" t="s">
        <v>320</v>
      </c>
      <c r="L3053" s="187">
        <f t="shared" si="97"/>
        <v>0</v>
      </c>
      <c r="M3053" s="187">
        <f t="shared" si="98"/>
        <v>0</v>
      </c>
      <c r="N3053" s="186"/>
      <c r="O3053" s="53"/>
      <c r="P3053" s="53"/>
      <c r="Q3053" s="53"/>
      <c r="R3053" s="53"/>
      <c r="S3053" s="54"/>
      <c r="T3053" s="8"/>
      <c r="U3053" s="8"/>
      <c r="V3053" s="8"/>
      <c r="W3053" s="8"/>
      <c r="X3053" s="122"/>
      <c r="Y3053" s="135"/>
      <c r="Z3053" s="135"/>
      <c r="AA3053" s="135"/>
      <c r="AB3053" s="135"/>
      <c r="AC3053" s="136"/>
      <c r="AD3053" s="8"/>
      <c r="AE3053" s="8"/>
      <c r="AF3053" s="8"/>
      <c r="AG3053" s="8"/>
      <c r="AH3053" s="122"/>
      <c r="AI3053" s="137"/>
      <c r="AJ3053" s="137"/>
      <c r="AK3053" s="137"/>
      <c r="AL3053" s="137"/>
      <c r="AM3053" s="138"/>
      <c r="AN3053" s="8"/>
      <c r="AO3053" s="8"/>
      <c r="AP3053" s="8"/>
      <c r="AQ3053" s="8"/>
      <c r="AR3053" s="122"/>
      <c r="AS3053" s="139"/>
      <c r="AT3053" s="139"/>
      <c r="AU3053" s="139"/>
      <c r="AV3053" s="139"/>
      <c r="AW3053" s="140"/>
      <c r="AX3053" s="8"/>
      <c r="AY3053" s="8"/>
      <c r="AZ3053" s="8"/>
      <c r="BA3053" s="8"/>
      <c r="BB3053" s="122"/>
      <c r="BC3053" s="141"/>
      <c r="BD3053" s="141"/>
      <c r="BE3053" s="141"/>
      <c r="BF3053" s="141"/>
      <c r="BG3053" s="142"/>
      <c r="BH3053" s="8"/>
      <c r="BI3053" s="8"/>
      <c r="BJ3053" s="8"/>
      <c r="BK3053" s="8"/>
      <c r="BL3053" s="122"/>
      <c r="BM3053" s="143"/>
      <c r="BN3053" s="143"/>
      <c r="BO3053" s="143"/>
      <c r="BP3053" s="143"/>
      <c r="BQ3053" s="144"/>
      <c r="BR3053" s="8"/>
      <c r="BS3053" s="8"/>
      <c r="BT3053" s="8"/>
      <c r="BU3053" s="8"/>
      <c r="BV3053" s="122"/>
    </row>
    <row r="3054" spans="1:74" ht="28.8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18" t="s">
        <v>5</v>
      </c>
      <c r="H3054" s="3">
        <v>2024</v>
      </c>
      <c r="I3054" s="20" t="s">
        <v>286</v>
      </c>
      <c r="J3054" s="185" t="s">
        <v>342</v>
      </c>
      <c r="K3054" s="185" t="s">
        <v>320</v>
      </c>
      <c r="L3054" s="187">
        <f t="shared" si="97"/>
        <v>0</v>
      </c>
      <c r="M3054" s="187">
        <f t="shared" si="98"/>
        <v>0</v>
      </c>
      <c r="N3054" s="186"/>
      <c r="O3054" s="53"/>
      <c r="P3054" s="53"/>
      <c r="Q3054" s="53"/>
      <c r="R3054" s="53"/>
      <c r="S3054" s="54"/>
      <c r="T3054" s="8"/>
      <c r="U3054" s="8"/>
      <c r="V3054" s="8"/>
      <c r="W3054" s="8"/>
      <c r="X3054" s="122"/>
      <c r="Y3054" s="135"/>
      <c r="Z3054" s="135"/>
      <c r="AA3054" s="135"/>
      <c r="AB3054" s="135"/>
      <c r="AC3054" s="136"/>
      <c r="AD3054" s="8"/>
      <c r="AE3054" s="8"/>
      <c r="AF3054" s="8"/>
      <c r="AG3054" s="8"/>
      <c r="AH3054" s="122"/>
      <c r="AI3054" s="137"/>
      <c r="AJ3054" s="137"/>
      <c r="AK3054" s="137"/>
      <c r="AL3054" s="137"/>
      <c r="AM3054" s="138"/>
      <c r="AN3054" s="8"/>
      <c r="AO3054" s="8"/>
      <c r="AP3054" s="8"/>
      <c r="AQ3054" s="8"/>
      <c r="AR3054" s="122"/>
      <c r="AS3054" s="139"/>
      <c r="AT3054" s="139"/>
      <c r="AU3054" s="139"/>
      <c r="AV3054" s="139"/>
      <c r="AW3054" s="140"/>
      <c r="AX3054" s="8"/>
      <c r="AY3054" s="8"/>
      <c r="AZ3054" s="8"/>
      <c r="BA3054" s="8"/>
      <c r="BB3054" s="122"/>
      <c r="BC3054" s="141"/>
      <c r="BD3054" s="141"/>
      <c r="BE3054" s="141"/>
      <c r="BF3054" s="141"/>
      <c r="BG3054" s="142"/>
      <c r="BH3054" s="8"/>
      <c r="BI3054" s="8"/>
      <c r="BJ3054" s="8"/>
      <c r="BK3054" s="8"/>
      <c r="BL3054" s="122"/>
      <c r="BM3054" s="143"/>
      <c r="BN3054" s="143"/>
      <c r="BO3054" s="143"/>
      <c r="BP3054" s="143"/>
      <c r="BQ3054" s="144"/>
      <c r="BR3054" s="8"/>
      <c r="BS3054" s="8"/>
      <c r="BT3054" s="8"/>
      <c r="BU3054" s="8"/>
      <c r="BV3054" s="122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18" t="s">
        <v>5</v>
      </c>
      <c r="H3055" s="3">
        <v>2024</v>
      </c>
      <c r="I3055" s="20" t="s">
        <v>286</v>
      </c>
      <c r="J3055" s="185" t="s">
        <v>343</v>
      </c>
      <c r="K3055" s="185" t="s">
        <v>339</v>
      </c>
      <c r="L3055" s="187">
        <f t="shared" si="97"/>
        <v>0</v>
      </c>
      <c r="M3055" s="187">
        <f t="shared" si="98"/>
        <v>0</v>
      </c>
      <c r="N3055" s="186"/>
      <c r="O3055" s="53"/>
      <c r="P3055" s="53"/>
      <c r="Q3055" s="53"/>
      <c r="R3055" s="53"/>
      <c r="S3055" s="54"/>
      <c r="T3055" s="8"/>
      <c r="U3055" s="8"/>
      <c r="V3055" s="8"/>
      <c r="W3055" s="8"/>
      <c r="X3055" s="122"/>
      <c r="Y3055" s="135"/>
      <c r="Z3055" s="135"/>
      <c r="AA3055" s="135"/>
      <c r="AB3055" s="135"/>
      <c r="AC3055" s="136"/>
      <c r="AD3055" s="8"/>
      <c r="AE3055" s="8"/>
      <c r="AF3055" s="8"/>
      <c r="AG3055" s="8"/>
      <c r="AH3055" s="122"/>
      <c r="AI3055" s="137"/>
      <c r="AJ3055" s="137"/>
      <c r="AK3055" s="137"/>
      <c r="AL3055" s="137"/>
      <c r="AM3055" s="138"/>
      <c r="AN3055" s="8"/>
      <c r="AO3055" s="8"/>
      <c r="AP3055" s="8"/>
      <c r="AQ3055" s="8"/>
      <c r="AR3055" s="122"/>
      <c r="AS3055" s="139"/>
      <c r="AT3055" s="139"/>
      <c r="AU3055" s="139"/>
      <c r="AV3055" s="139"/>
      <c r="AW3055" s="140"/>
      <c r="AX3055" s="8"/>
      <c r="AY3055" s="8"/>
      <c r="AZ3055" s="8"/>
      <c r="BA3055" s="8"/>
      <c r="BB3055" s="122"/>
      <c r="BC3055" s="141"/>
      <c r="BD3055" s="141"/>
      <c r="BE3055" s="141"/>
      <c r="BF3055" s="141"/>
      <c r="BG3055" s="142"/>
      <c r="BH3055" s="8"/>
      <c r="BI3055" s="8"/>
      <c r="BJ3055" s="8"/>
      <c r="BK3055" s="8"/>
      <c r="BL3055" s="122"/>
      <c r="BM3055" s="143"/>
      <c r="BN3055" s="143"/>
      <c r="BO3055" s="143"/>
      <c r="BP3055" s="143"/>
      <c r="BQ3055" s="144"/>
      <c r="BR3055" s="8"/>
      <c r="BS3055" s="8"/>
      <c r="BT3055" s="8"/>
      <c r="BU3055" s="8"/>
      <c r="BV3055" s="122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18" t="s">
        <v>5</v>
      </c>
      <c r="H3056" s="3">
        <v>2024</v>
      </c>
      <c r="I3056" s="20" t="s">
        <v>288</v>
      </c>
      <c r="J3056" s="185" t="s">
        <v>344</v>
      </c>
      <c r="K3056" s="185" t="s">
        <v>318</v>
      </c>
      <c r="L3056" s="187">
        <f t="shared" si="97"/>
        <v>0</v>
      </c>
      <c r="M3056" s="187">
        <f t="shared" si="98"/>
        <v>0</v>
      </c>
      <c r="N3056" s="186"/>
      <c r="O3056" s="53"/>
      <c r="P3056" s="53"/>
      <c r="Q3056" s="53"/>
      <c r="R3056" s="53"/>
      <c r="S3056" s="54"/>
      <c r="T3056" s="8"/>
      <c r="U3056" s="8"/>
      <c r="V3056" s="8"/>
      <c r="W3056" s="8"/>
      <c r="X3056" s="122"/>
      <c r="Y3056" s="135"/>
      <c r="Z3056" s="135"/>
      <c r="AA3056" s="135"/>
      <c r="AB3056" s="135"/>
      <c r="AC3056" s="136"/>
      <c r="AD3056" s="8"/>
      <c r="AE3056" s="8"/>
      <c r="AF3056" s="8"/>
      <c r="AG3056" s="8"/>
      <c r="AH3056" s="122"/>
      <c r="AI3056" s="137"/>
      <c r="AJ3056" s="137"/>
      <c r="AK3056" s="137"/>
      <c r="AL3056" s="137"/>
      <c r="AM3056" s="138"/>
      <c r="AN3056" s="8"/>
      <c r="AO3056" s="8"/>
      <c r="AP3056" s="8"/>
      <c r="AQ3056" s="8"/>
      <c r="AR3056" s="122"/>
      <c r="AS3056" s="139"/>
      <c r="AT3056" s="139"/>
      <c r="AU3056" s="139"/>
      <c r="AV3056" s="139"/>
      <c r="AW3056" s="140"/>
      <c r="AX3056" s="8"/>
      <c r="AY3056" s="8"/>
      <c r="AZ3056" s="8"/>
      <c r="BA3056" s="8"/>
      <c r="BB3056" s="122"/>
      <c r="BC3056" s="141"/>
      <c r="BD3056" s="141"/>
      <c r="BE3056" s="141"/>
      <c r="BF3056" s="141"/>
      <c r="BG3056" s="142"/>
      <c r="BH3056" s="8"/>
      <c r="BI3056" s="8"/>
      <c r="BJ3056" s="8"/>
      <c r="BK3056" s="8"/>
      <c r="BL3056" s="122"/>
      <c r="BM3056" s="143"/>
      <c r="BN3056" s="143"/>
      <c r="BO3056" s="143"/>
      <c r="BP3056" s="143"/>
      <c r="BQ3056" s="144"/>
      <c r="BR3056" s="8"/>
      <c r="BS3056" s="8"/>
      <c r="BT3056" s="8"/>
      <c r="BU3056" s="8"/>
      <c r="BV3056" s="122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18" t="s">
        <v>5</v>
      </c>
      <c r="H3057" s="3">
        <v>2024</v>
      </c>
      <c r="I3057" s="20" t="s">
        <v>288</v>
      </c>
      <c r="J3057" s="184" t="s">
        <v>351</v>
      </c>
      <c r="K3057" s="184" t="s">
        <v>318</v>
      </c>
      <c r="L3057" s="187">
        <f t="shared" si="97"/>
        <v>0</v>
      </c>
      <c r="M3057" s="187">
        <f t="shared" si="98"/>
        <v>0</v>
      </c>
      <c r="N3057" s="186"/>
      <c r="O3057" s="53"/>
      <c r="P3057" s="53"/>
      <c r="Q3057" s="53"/>
      <c r="R3057" s="53"/>
      <c r="S3057" s="54"/>
      <c r="T3057" s="8"/>
      <c r="U3057" s="8"/>
      <c r="V3057" s="8"/>
      <c r="W3057" s="8"/>
      <c r="X3057" s="122"/>
      <c r="Y3057" s="135"/>
      <c r="Z3057" s="135"/>
      <c r="AA3057" s="135"/>
      <c r="AB3057" s="135"/>
      <c r="AC3057" s="136"/>
      <c r="AD3057" s="8"/>
      <c r="AE3057" s="8"/>
      <c r="AF3057" s="8"/>
      <c r="AG3057" s="8"/>
      <c r="AH3057" s="122"/>
      <c r="AI3057" s="137"/>
      <c r="AJ3057" s="137"/>
      <c r="AK3057" s="137"/>
      <c r="AL3057" s="137"/>
      <c r="AM3057" s="138"/>
      <c r="AN3057" s="8"/>
      <c r="AO3057" s="8"/>
      <c r="AP3057" s="8"/>
      <c r="AQ3057" s="8"/>
      <c r="AR3057" s="122"/>
      <c r="AS3057" s="139"/>
      <c r="AT3057" s="139"/>
      <c r="AU3057" s="139"/>
      <c r="AV3057" s="139"/>
      <c r="AW3057" s="140"/>
      <c r="AX3057" s="8"/>
      <c r="AY3057" s="8"/>
      <c r="AZ3057" s="8"/>
      <c r="BA3057" s="8"/>
      <c r="BB3057" s="122"/>
      <c r="BC3057" s="141"/>
      <c r="BD3057" s="141"/>
      <c r="BE3057" s="141"/>
      <c r="BF3057" s="141"/>
      <c r="BG3057" s="142"/>
      <c r="BH3057" s="8"/>
      <c r="BI3057" s="8"/>
      <c r="BJ3057" s="8"/>
      <c r="BK3057" s="8"/>
      <c r="BL3057" s="122"/>
      <c r="BM3057" s="143"/>
      <c r="BN3057" s="143"/>
      <c r="BO3057" s="143"/>
      <c r="BP3057" s="143"/>
      <c r="BQ3057" s="144"/>
      <c r="BR3057" s="8"/>
      <c r="BS3057" s="8"/>
      <c r="BT3057" s="8"/>
      <c r="BU3057" s="8"/>
      <c r="BV3057" s="122"/>
    </row>
    <row r="3058" spans="1:74" ht="28.8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18" t="s">
        <v>5</v>
      </c>
      <c r="H3058" s="3">
        <v>2024</v>
      </c>
      <c r="I3058" s="20" t="s">
        <v>288</v>
      </c>
      <c r="J3058" s="184" t="s">
        <v>352</v>
      </c>
      <c r="K3058" s="184" t="s">
        <v>321</v>
      </c>
      <c r="L3058" s="187">
        <f t="shared" si="97"/>
        <v>0</v>
      </c>
      <c r="M3058" s="187">
        <f t="shared" si="98"/>
        <v>0</v>
      </c>
      <c r="N3058" s="186"/>
      <c r="O3058" s="33"/>
      <c r="P3058" s="33"/>
      <c r="Q3058" s="33"/>
      <c r="R3058" s="33"/>
      <c r="S3058" s="42"/>
      <c r="T3058" s="2"/>
      <c r="U3058" s="2"/>
      <c r="V3058" s="2"/>
      <c r="W3058" s="2"/>
      <c r="X3058" s="55"/>
      <c r="Y3058" s="62"/>
      <c r="Z3058" s="62"/>
      <c r="AA3058" s="62"/>
      <c r="AB3058" s="62"/>
      <c r="AC3058" s="68"/>
      <c r="AD3058" s="2"/>
      <c r="AE3058" s="2"/>
      <c r="AF3058" s="2"/>
      <c r="AG3058" s="2"/>
      <c r="AH3058" s="55"/>
      <c r="AI3058" s="72"/>
      <c r="AJ3058" s="72"/>
      <c r="AK3058" s="72"/>
      <c r="AL3058" s="72"/>
      <c r="AM3058" s="80"/>
      <c r="AN3058" s="2"/>
      <c r="AO3058" s="2"/>
      <c r="AP3058" s="2"/>
      <c r="AQ3058" s="2"/>
      <c r="AR3058" s="55"/>
      <c r="AS3058" s="85"/>
      <c r="AT3058" s="85"/>
      <c r="AU3058" s="85"/>
      <c r="AV3058" s="85"/>
      <c r="AW3058" s="100"/>
      <c r="AX3058" s="2"/>
      <c r="AY3058" s="2"/>
      <c r="AZ3058" s="2"/>
      <c r="BA3058" s="2"/>
      <c r="BB3058" s="55"/>
      <c r="BC3058" s="105"/>
      <c r="BD3058" s="105"/>
      <c r="BE3058" s="105"/>
      <c r="BF3058" s="105"/>
      <c r="BG3058" s="109"/>
      <c r="BH3058" s="2"/>
      <c r="BI3058" s="2"/>
      <c r="BJ3058" s="2"/>
      <c r="BK3058" s="2"/>
      <c r="BL3058" s="55"/>
      <c r="BM3058" s="48"/>
      <c r="BN3058" s="48"/>
      <c r="BO3058" s="48"/>
      <c r="BP3058" s="48"/>
      <c r="BQ3058" s="117"/>
      <c r="BR3058" s="2"/>
      <c r="BS3058" s="2"/>
      <c r="BT3058" s="2"/>
      <c r="BU3058" s="2"/>
      <c r="BV3058" s="55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18" t="s">
        <v>5</v>
      </c>
      <c r="H3059" s="3">
        <v>2024</v>
      </c>
      <c r="I3059" s="20" t="s">
        <v>288</v>
      </c>
      <c r="J3059" s="184" t="s">
        <v>345</v>
      </c>
      <c r="K3059" s="184" t="s">
        <v>318</v>
      </c>
      <c r="L3059" s="187">
        <f t="shared" si="97"/>
        <v>0</v>
      </c>
      <c r="M3059" s="187">
        <f t="shared" si="98"/>
        <v>0</v>
      </c>
      <c r="N3059" s="186"/>
      <c r="O3059" s="34"/>
      <c r="P3059" s="33"/>
      <c r="Q3059" s="33"/>
      <c r="R3059" s="33"/>
      <c r="S3059" s="42"/>
      <c r="T3059" s="3"/>
      <c r="U3059" s="2"/>
      <c r="V3059" s="2"/>
      <c r="W3059" s="2"/>
      <c r="X3059" s="55"/>
      <c r="Y3059" s="64"/>
      <c r="Z3059" s="62"/>
      <c r="AA3059" s="62"/>
      <c r="AB3059" s="62"/>
      <c r="AC3059" s="68"/>
      <c r="AD3059" s="3"/>
      <c r="AE3059" s="2"/>
      <c r="AF3059" s="2"/>
      <c r="AG3059" s="2"/>
      <c r="AH3059" s="55"/>
      <c r="AI3059" s="73"/>
      <c r="AJ3059" s="72"/>
      <c r="AK3059" s="72"/>
      <c r="AL3059" s="72"/>
      <c r="AM3059" s="80"/>
      <c r="AN3059" s="3"/>
      <c r="AO3059" s="2"/>
      <c r="AP3059" s="2"/>
      <c r="AQ3059" s="2"/>
      <c r="AR3059" s="55"/>
      <c r="AS3059" s="86"/>
      <c r="AT3059" s="85"/>
      <c r="AU3059" s="85"/>
      <c r="AV3059" s="85"/>
      <c r="AW3059" s="100"/>
      <c r="AX3059" s="3"/>
      <c r="AY3059" s="2"/>
      <c r="AZ3059" s="2"/>
      <c r="BA3059" s="2"/>
      <c r="BB3059" s="55"/>
      <c r="BC3059" s="106"/>
      <c r="BD3059" s="105"/>
      <c r="BE3059" s="105"/>
      <c r="BF3059" s="105"/>
      <c r="BG3059" s="109"/>
      <c r="BH3059" s="3"/>
      <c r="BI3059" s="2"/>
      <c r="BJ3059" s="2"/>
      <c r="BK3059" s="2"/>
      <c r="BL3059" s="55"/>
      <c r="BM3059" s="49"/>
      <c r="BN3059" s="48"/>
      <c r="BO3059" s="48"/>
      <c r="BP3059" s="48"/>
      <c r="BQ3059" s="117"/>
      <c r="BR3059" s="3"/>
      <c r="BS3059" s="2"/>
      <c r="BT3059" s="2"/>
      <c r="BU3059" s="2"/>
      <c r="BV3059" s="55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18" t="s">
        <v>5</v>
      </c>
      <c r="H3060" s="3">
        <v>2024</v>
      </c>
      <c r="I3060" s="20" t="s">
        <v>289</v>
      </c>
      <c r="J3060" s="184" t="s">
        <v>268</v>
      </c>
      <c r="K3060" s="184" t="s">
        <v>318</v>
      </c>
      <c r="L3060" s="187">
        <f t="shared" si="97"/>
        <v>7.4999999999999997E-2</v>
      </c>
      <c r="M3060" s="187">
        <f t="shared" si="98"/>
        <v>166.08199999999999</v>
      </c>
      <c r="N3060" s="186" t="s">
        <v>1437</v>
      </c>
      <c r="O3060" s="33"/>
      <c r="P3060" s="33"/>
      <c r="Q3060" s="33"/>
      <c r="R3060" s="33"/>
      <c r="S3060" s="42"/>
      <c r="T3060" s="2"/>
      <c r="U3060" s="2"/>
      <c r="V3060" s="2"/>
      <c r="W3060" s="2"/>
      <c r="X3060" s="55"/>
      <c r="Y3060" s="62"/>
      <c r="Z3060" s="62"/>
      <c r="AA3060" s="62"/>
      <c r="AB3060" s="62"/>
      <c r="AC3060" s="68"/>
      <c r="AD3060" s="2">
        <v>3</v>
      </c>
      <c r="AE3060" s="2"/>
      <c r="AF3060" s="2"/>
      <c r="AG3060" s="2">
        <v>7.4999999999999997E-2</v>
      </c>
      <c r="AH3060" s="55">
        <v>166.08199999999999</v>
      </c>
      <c r="AI3060" s="72"/>
      <c r="AJ3060" s="72"/>
      <c r="AK3060" s="72"/>
      <c r="AL3060" s="72"/>
      <c r="AM3060" s="80"/>
      <c r="AN3060" s="2"/>
      <c r="AO3060" s="2"/>
      <c r="AP3060" s="2"/>
      <c r="AQ3060" s="2"/>
      <c r="AR3060" s="55"/>
      <c r="AS3060" s="85"/>
      <c r="AT3060" s="85"/>
      <c r="AU3060" s="85"/>
      <c r="AV3060" s="85"/>
      <c r="AW3060" s="100"/>
      <c r="AX3060" s="2"/>
      <c r="AY3060" s="2"/>
      <c r="AZ3060" s="2"/>
      <c r="BA3060" s="2"/>
      <c r="BB3060" s="55"/>
      <c r="BC3060" s="105"/>
      <c r="BD3060" s="105"/>
      <c r="BE3060" s="105"/>
      <c r="BF3060" s="105"/>
      <c r="BG3060" s="109"/>
      <c r="BH3060" s="2"/>
      <c r="BI3060" s="2"/>
      <c r="BJ3060" s="2"/>
      <c r="BK3060" s="2"/>
      <c r="BL3060" s="55"/>
      <c r="BM3060" s="48"/>
      <c r="BN3060" s="48"/>
      <c r="BO3060" s="48"/>
      <c r="BP3060" s="48"/>
      <c r="BQ3060" s="117"/>
      <c r="BR3060" s="2"/>
      <c r="BS3060" s="2"/>
      <c r="BT3060" s="2"/>
      <c r="BU3060" s="2"/>
      <c r="BV3060" s="55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18" t="s">
        <v>5</v>
      </c>
      <c r="H3061" s="3">
        <v>2024</v>
      </c>
      <c r="I3061" s="20" t="s">
        <v>289</v>
      </c>
      <c r="J3061" s="184" t="s">
        <v>292</v>
      </c>
      <c r="K3061" s="184" t="s">
        <v>318</v>
      </c>
      <c r="L3061" s="187">
        <f t="shared" si="97"/>
        <v>0</v>
      </c>
      <c r="M3061" s="187">
        <f t="shared" si="98"/>
        <v>0</v>
      </c>
      <c r="N3061" s="186"/>
      <c r="O3061" s="33"/>
      <c r="P3061" s="33"/>
      <c r="Q3061" s="33"/>
      <c r="R3061" s="33"/>
      <c r="S3061" s="42"/>
      <c r="T3061" s="2"/>
      <c r="U3061" s="2"/>
      <c r="V3061" s="2"/>
      <c r="W3061" s="2"/>
      <c r="X3061" s="55"/>
      <c r="Y3061" s="62"/>
      <c r="Z3061" s="62"/>
      <c r="AA3061" s="62"/>
      <c r="AB3061" s="62"/>
      <c r="AC3061" s="68"/>
      <c r="AD3061" s="2"/>
      <c r="AE3061" s="2"/>
      <c r="AF3061" s="2"/>
      <c r="AG3061" s="2"/>
      <c r="AH3061" s="55"/>
      <c r="AI3061" s="72"/>
      <c r="AJ3061" s="72"/>
      <c r="AK3061" s="72"/>
      <c r="AL3061" s="72"/>
      <c r="AM3061" s="80"/>
      <c r="AN3061" s="2"/>
      <c r="AO3061" s="2"/>
      <c r="AP3061" s="2"/>
      <c r="AQ3061" s="2"/>
      <c r="AR3061" s="55"/>
      <c r="AS3061" s="85"/>
      <c r="AT3061" s="85"/>
      <c r="AU3061" s="85"/>
      <c r="AV3061" s="85"/>
      <c r="AW3061" s="100"/>
      <c r="AX3061" s="2"/>
      <c r="AY3061" s="2"/>
      <c r="AZ3061" s="2"/>
      <c r="BA3061" s="2"/>
      <c r="BB3061" s="55"/>
      <c r="BC3061" s="105"/>
      <c r="BD3061" s="105"/>
      <c r="BE3061" s="105"/>
      <c r="BF3061" s="105"/>
      <c r="BG3061" s="109"/>
      <c r="BH3061" s="2"/>
      <c r="BI3061" s="2"/>
      <c r="BJ3061" s="2"/>
      <c r="BK3061" s="2"/>
      <c r="BL3061" s="55"/>
      <c r="BM3061" s="48"/>
      <c r="BN3061" s="48"/>
      <c r="BO3061" s="48"/>
      <c r="BP3061" s="48"/>
      <c r="BQ3061" s="117"/>
      <c r="BR3061" s="2"/>
      <c r="BS3061" s="2"/>
      <c r="BT3061" s="2"/>
      <c r="BU3061" s="2"/>
      <c r="BV3061" s="55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18" t="s">
        <v>5</v>
      </c>
      <c r="H3062" s="3">
        <v>2024</v>
      </c>
      <c r="I3062" s="20" t="s">
        <v>285</v>
      </c>
      <c r="J3062" s="184" t="s">
        <v>293</v>
      </c>
      <c r="K3062" s="184" t="s">
        <v>318</v>
      </c>
      <c r="L3062" s="187">
        <f t="shared" si="97"/>
        <v>0</v>
      </c>
      <c r="M3062" s="187">
        <f t="shared" si="98"/>
        <v>0</v>
      </c>
      <c r="N3062" s="186"/>
      <c r="O3062" s="33"/>
      <c r="P3062" s="33"/>
      <c r="Q3062" s="33"/>
      <c r="R3062" s="34"/>
      <c r="S3062" s="41"/>
      <c r="T3062" s="2"/>
      <c r="U3062" s="2"/>
      <c r="V3062" s="2"/>
      <c r="W3062" s="3"/>
      <c r="X3062" s="56"/>
      <c r="Y3062" s="62"/>
      <c r="Z3062" s="62"/>
      <c r="AA3062" s="62"/>
      <c r="AB3062" s="64"/>
      <c r="AC3062" s="69"/>
      <c r="AD3062" s="2"/>
      <c r="AE3062" s="2"/>
      <c r="AF3062" s="2"/>
      <c r="AG3062" s="3"/>
      <c r="AH3062" s="56"/>
      <c r="AI3062" s="72"/>
      <c r="AJ3062" s="72"/>
      <c r="AK3062" s="72"/>
      <c r="AL3062" s="73"/>
      <c r="AM3062" s="81"/>
      <c r="AN3062" s="2"/>
      <c r="AO3062" s="2"/>
      <c r="AP3062" s="2"/>
      <c r="AQ3062" s="3"/>
      <c r="AR3062" s="56"/>
      <c r="AS3062" s="85"/>
      <c r="AT3062" s="85"/>
      <c r="AU3062" s="85"/>
      <c r="AV3062" s="86"/>
      <c r="AW3062" s="101"/>
      <c r="AX3062" s="2"/>
      <c r="AY3062" s="2"/>
      <c r="AZ3062" s="2"/>
      <c r="BA3062" s="3"/>
      <c r="BB3062" s="56"/>
      <c r="BC3062" s="105"/>
      <c r="BD3062" s="105"/>
      <c r="BE3062" s="105"/>
      <c r="BF3062" s="106"/>
      <c r="BG3062" s="110"/>
      <c r="BH3062" s="2"/>
      <c r="BI3062" s="2"/>
      <c r="BJ3062" s="2"/>
      <c r="BK3062" s="3"/>
      <c r="BL3062" s="56"/>
      <c r="BM3062" s="48"/>
      <c r="BN3062" s="48"/>
      <c r="BO3062" s="48"/>
      <c r="BP3062" s="49"/>
      <c r="BQ3062" s="118"/>
      <c r="BR3062" s="2"/>
      <c r="BS3062" s="2"/>
      <c r="BT3062" s="2"/>
      <c r="BU3062" s="3"/>
      <c r="BV3062" s="56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18" t="s">
        <v>5</v>
      </c>
      <c r="H3063" s="3">
        <v>2024</v>
      </c>
      <c r="I3063" s="20" t="s">
        <v>287</v>
      </c>
      <c r="J3063" s="184" t="s">
        <v>269</v>
      </c>
      <c r="K3063" s="184" t="s">
        <v>320</v>
      </c>
      <c r="L3063" s="187">
        <f t="shared" si="97"/>
        <v>0</v>
      </c>
      <c r="M3063" s="187">
        <f t="shared" si="98"/>
        <v>0</v>
      </c>
      <c r="N3063" s="186"/>
      <c r="O3063" s="33"/>
      <c r="P3063" s="33"/>
      <c r="Q3063" s="33"/>
      <c r="R3063" s="33"/>
      <c r="S3063" s="42"/>
      <c r="T3063" s="2"/>
      <c r="U3063" s="2"/>
      <c r="V3063" s="2"/>
      <c r="W3063" s="2"/>
      <c r="X3063" s="55"/>
      <c r="Y3063" s="62"/>
      <c r="Z3063" s="62"/>
      <c r="AA3063" s="62"/>
      <c r="AB3063" s="64"/>
      <c r="AC3063" s="68"/>
      <c r="AD3063" s="2"/>
      <c r="AE3063" s="2"/>
      <c r="AF3063" s="2"/>
      <c r="AG3063" s="2"/>
      <c r="AH3063" s="55"/>
      <c r="AI3063" s="72"/>
      <c r="AJ3063" s="72"/>
      <c r="AK3063" s="72"/>
      <c r="AL3063" s="72"/>
      <c r="AM3063" s="80"/>
      <c r="AN3063" s="2"/>
      <c r="AO3063" s="2"/>
      <c r="AP3063" s="2"/>
      <c r="AQ3063" s="2"/>
      <c r="AR3063" s="55"/>
      <c r="AS3063" s="85"/>
      <c r="AT3063" s="85"/>
      <c r="AU3063" s="85"/>
      <c r="AV3063" s="85"/>
      <c r="AW3063" s="100"/>
      <c r="AX3063" s="2"/>
      <c r="AY3063" s="2"/>
      <c r="AZ3063" s="2"/>
      <c r="BA3063" s="2"/>
      <c r="BB3063" s="55"/>
      <c r="BC3063" s="105"/>
      <c r="BD3063" s="105"/>
      <c r="BE3063" s="105"/>
      <c r="BF3063" s="105"/>
      <c r="BG3063" s="109"/>
      <c r="BH3063" s="2"/>
      <c r="BI3063" s="2"/>
      <c r="BJ3063" s="2"/>
      <c r="BK3063" s="2"/>
      <c r="BL3063" s="55"/>
      <c r="BM3063" s="48"/>
      <c r="BN3063" s="48"/>
      <c r="BO3063" s="48"/>
      <c r="BP3063" s="48"/>
      <c r="BQ3063" s="117"/>
      <c r="BR3063" s="2"/>
      <c r="BS3063" s="2"/>
      <c r="BT3063" s="2"/>
      <c r="BU3063" s="2"/>
      <c r="BV3063" s="55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18" t="s">
        <v>5</v>
      </c>
      <c r="H3064" s="3">
        <v>2024</v>
      </c>
      <c r="I3064" s="20" t="s">
        <v>287</v>
      </c>
      <c r="J3064" s="184" t="s">
        <v>270</v>
      </c>
      <c r="K3064" s="184" t="s">
        <v>320</v>
      </c>
      <c r="L3064" s="187">
        <f t="shared" si="97"/>
        <v>0</v>
      </c>
      <c r="M3064" s="187">
        <f t="shared" si="98"/>
        <v>0</v>
      </c>
      <c r="N3064" s="186"/>
      <c r="O3064" s="33"/>
      <c r="P3064" s="33"/>
      <c r="Q3064" s="33"/>
      <c r="R3064" s="33"/>
      <c r="S3064" s="42"/>
      <c r="T3064" s="2"/>
      <c r="U3064" s="2"/>
      <c r="V3064" s="2"/>
      <c r="W3064" s="2"/>
      <c r="X3064" s="55"/>
      <c r="Y3064" s="62"/>
      <c r="Z3064" s="62"/>
      <c r="AA3064" s="62"/>
      <c r="AB3064" s="62"/>
      <c r="AC3064" s="68"/>
      <c r="AD3064" s="2"/>
      <c r="AE3064" s="2"/>
      <c r="AF3064" s="2"/>
      <c r="AG3064" s="2"/>
      <c r="AH3064" s="55"/>
      <c r="AI3064" s="72"/>
      <c r="AJ3064" s="72"/>
      <c r="AK3064" s="72"/>
      <c r="AL3064" s="72"/>
      <c r="AM3064" s="80"/>
      <c r="AN3064" s="2"/>
      <c r="AO3064" s="2"/>
      <c r="AP3064" s="2"/>
      <c r="AQ3064" s="2"/>
      <c r="AR3064" s="55"/>
      <c r="AS3064" s="85"/>
      <c r="AT3064" s="85"/>
      <c r="AU3064" s="85"/>
      <c r="AV3064" s="85"/>
      <c r="AW3064" s="100"/>
      <c r="AX3064" s="2"/>
      <c r="AY3064" s="2"/>
      <c r="AZ3064" s="2"/>
      <c r="BA3064" s="2"/>
      <c r="BB3064" s="55"/>
      <c r="BC3064" s="105"/>
      <c r="BD3064" s="105"/>
      <c r="BE3064" s="105"/>
      <c r="BF3064" s="105"/>
      <c r="BG3064" s="109"/>
      <c r="BH3064" s="2"/>
      <c r="BI3064" s="2"/>
      <c r="BJ3064" s="2"/>
      <c r="BK3064" s="2"/>
      <c r="BL3064" s="55"/>
      <c r="BM3064" s="48"/>
      <c r="BN3064" s="48"/>
      <c r="BO3064" s="48"/>
      <c r="BP3064" s="48"/>
      <c r="BQ3064" s="117"/>
      <c r="BR3064" s="2"/>
      <c r="BS3064" s="2"/>
      <c r="BT3064" s="2"/>
      <c r="BU3064" s="2"/>
      <c r="BV3064" s="55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18" t="s">
        <v>5</v>
      </c>
      <c r="H3065" s="3">
        <v>2024</v>
      </c>
      <c r="I3065" s="20" t="s">
        <v>290</v>
      </c>
      <c r="J3065" s="184" t="s">
        <v>271</v>
      </c>
      <c r="K3065" s="184" t="s">
        <v>321</v>
      </c>
      <c r="L3065" s="187">
        <f t="shared" si="97"/>
        <v>0</v>
      </c>
      <c r="M3065" s="187">
        <f t="shared" si="98"/>
        <v>0</v>
      </c>
      <c r="N3065" s="186"/>
      <c r="O3065" s="33"/>
      <c r="P3065" s="33"/>
      <c r="Q3065" s="33"/>
      <c r="R3065" s="33"/>
      <c r="S3065" s="42"/>
      <c r="T3065" s="2"/>
      <c r="U3065" s="2"/>
      <c r="V3065" s="2"/>
      <c r="W3065" s="2"/>
      <c r="X3065" s="55"/>
      <c r="Y3065" s="62"/>
      <c r="Z3065" s="62"/>
      <c r="AA3065" s="62"/>
      <c r="AB3065" s="62"/>
      <c r="AC3065" s="68"/>
      <c r="AD3065" s="2"/>
      <c r="AE3065" s="2"/>
      <c r="AF3065" s="2"/>
      <c r="AG3065" s="2"/>
      <c r="AH3065" s="55"/>
      <c r="AI3065" s="72"/>
      <c r="AJ3065" s="72"/>
      <c r="AK3065" s="72"/>
      <c r="AL3065" s="72"/>
      <c r="AM3065" s="80"/>
      <c r="AN3065" s="2"/>
      <c r="AO3065" s="2"/>
      <c r="AP3065" s="2"/>
      <c r="AQ3065" s="2"/>
      <c r="AR3065" s="55"/>
      <c r="AS3065" s="85"/>
      <c r="AT3065" s="85"/>
      <c r="AU3065" s="85"/>
      <c r="AV3065" s="85"/>
      <c r="AW3065" s="100"/>
      <c r="AX3065" s="2"/>
      <c r="AY3065" s="2"/>
      <c r="AZ3065" s="2"/>
      <c r="BA3065" s="2"/>
      <c r="BB3065" s="55"/>
      <c r="BC3065" s="105"/>
      <c r="BD3065" s="105"/>
      <c r="BE3065" s="105"/>
      <c r="BF3065" s="105"/>
      <c r="BG3065" s="109"/>
      <c r="BH3065" s="2"/>
      <c r="BI3065" s="2"/>
      <c r="BJ3065" s="2"/>
      <c r="BK3065" s="2"/>
      <c r="BL3065" s="55"/>
      <c r="BM3065" s="48"/>
      <c r="BN3065" s="48"/>
      <c r="BO3065" s="48"/>
      <c r="BP3065" s="48"/>
      <c r="BQ3065" s="117"/>
      <c r="BR3065" s="2"/>
      <c r="BS3065" s="2"/>
      <c r="BT3065" s="2"/>
      <c r="BU3065" s="2"/>
      <c r="BV3065" s="55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18" t="s">
        <v>5</v>
      </c>
      <c r="H3066" s="3">
        <v>2024</v>
      </c>
      <c r="I3066" s="20" t="s">
        <v>284</v>
      </c>
      <c r="J3066" s="184" t="s">
        <v>294</v>
      </c>
      <c r="K3066" s="184" t="s">
        <v>320</v>
      </c>
      <c r="L3066" s="187">
        <f t="shared" si="97"/>
        <v>0</v>
      </c>
      <c r="M3066" s="187">
        <f t="shared" si="98"/>
        <v>0</v>
      </c>
      <c r="N3066" s="186"/>
      <c r="O3066" s="33"/>
      <c r="P3066" s="33"/>
      <c r="Q3066" s="33"/>
      <c r="R3066" s="33"/>
      <c r="S3066" s="42"/>
      <c r="T3066" s="2"/>
      <c r="U3066" s="2"/>
      <c r="V3066" s="2"/>
      <c r="W3066" s="2"/>
      <c r="X3066" s="55"/>
      <c r="Y3066" s="62"/>
      <c r="Z3066" s="62"/>
      <c r="AA3066" s="62"/>
      <c r="AB3066" s="62"/>
      <c r="AC3066" s="68"/>
      <c r="AD3066" s="2"/>
      <c r="AE3066" s="2"/>
      <c r="AF3066" s="2"/>
      <c r="AG3066" s="2"/>
      <c r="AH3066" s="55"/>
      <c r="AI3066" s="72"/>
      <c r="AJ3066" s="72"/>
      <c r="AK3066" s="72"/>
      <c r="AL3066" s="72"/>
      <c r="AM3066" s="80"/>
      <c r="AN3066" s="2"/>
      <c r="AO3066" s="2"/>
      <c r="AP3066" s="2"/>
      <c r="AQ3066" s="2"/>
      <c r="AR3066" s="55"/>
      <c r="AS3066" s="85"/>
      <c r="AT3066" s="85"/>
      <c r="AU3066" s="85"/>
      <c r="AV3066" s="85"/>
      <c r="AW3066" s="100"/>
      <c r="AX3066" s="2"/>
      <c r="AY3066" s="2"/>
      <c r="AZ3066" s="2"/>
      <c r="BA3066" s="2"/>
      <c r="BB3066" s="55"/>
      <c r="BC3066" s="105"/>
      <c r="BD3066" s="105"/>
      <c r="BE3066" s="105"/>
      <c r="BF3066" s="105"/>
      <c r="BG3066" s="109"/>
      <c r="BH3066" s="2"/>
      <c r="BI3066" s="2"/>
      <c r="BJ3066" s="2"/>
      <c r="BK3066" s="2"/>
      <c r="BL3066" s="55"/>
      <c r="BM3066" s="48"/>
      <c r="BN3066" s="48"/>
      <c r="BO3066" s="48"/>
      <c r="BP3066" s="48"/>
      <c r="BQ3066" s="117"/>
      <c r="BR3066" s="2"/>
      <c r="BS3066" s="2"/>
      <c r="BT3066" s="2"/>
      <c r="BU3066" s="2"/>
      <c r="BV3066" s="55"/>
    </row>
    <row r="3067" spans="1:74" ht="28.8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18" t="s">
        <v>5</v>
      </c>
      <c r="H3067" s="3">
        <v>2024</v>
      </c>
      <c r="I3067" s="20" t="s">
        <v>284</v>
      </c>
      <c r="J3067" s="184" t="s">
        <v>346</v>
      </c>
      <c r="K3067" s="184" t="s">
        <v>320</v>
      </c>
      <c r="L3067" s="187">
        <f t="shared" si="97"/>
        <v>0</v>
      </c>
      <c r="M3067" s="187">
        <f t="shared" si="98"/>
        <v>0</v>
      </c>
      <c r="N3067" s="186"/>
      <c r="O3067" s="33"/>
      <c r="P3067" s="33"/>
      <c r="Q3067" s="33"/>
      <c r="R3067" s="33"/>
      <c r="S3067" s="42"/>
      <c r="T3067" s="2"/>
      <c r="U3067" s="2"/>
      <c r="V3067" s="2"/>
      <c r="W3067" s="2"/>
      <c r="X3067" s="55"/>
      <c r="Y3067" s="62"/>
      <c r="Z3067" s="62"/>
      <c r="AA3067" s="62"/>
      <c r="AB3067" s="62"/>
      <c r="AC3067" s="68"/>
      <c r="AD3067" s="2"/>
      <c r="AE3067" s="2"/>
      <c r="AF3067" s="2"/>
      <c r="AG3067" s="2"/>
      <c r="AH3067" s="55"/>
      <c r="AI3067" s="72"/>
      <c r="AJ3067" s="72"/>
      <c r="AK3067" s="72"/>
      <c r="AL3067" s="72"/>
      <c r="AM3067" s="80"/>
      <c r="AN3067" s="2"/>
      <c r="AO3067" s="2"/>
      <c r="AP3067" s="2"/>
      <c r="AQ3067" s="2"/>
      <c r="AR3067" s="55"/>
      <c r="AS3067" s="85"/>
      <c r="AT3067" s="85"/>
      <c r="AU3067" s="85"/>
      <c r="AV3067" s="85"/>
      <c r="AW3067" s="100"/>
      <c r="AX3067" s="2"/>
      <c r="AY3067" s="2"/>
      <c r="AZ3067" s="2"/>
      <c r="BA3067" s="2"/>
      <c r="BB3067" s="55"/>
      <c r="BC3067" s="105"/>
      <c r="BD3067" s="105"/>
      <c r="BE3067" s="105"/>
      <c r="BF3067" s="105"/>
      <c r="BG3067" s="113"/>
      <c r="BH3067" s="2"/>
      <c r="BI3067" s="2"/>
      <c r="BJ3067" s="2"/>
      <c r="BK3067" s="2"/>
      <c r="BL3067" s="55"/>
      <c r="BM3067" s="48"/>
      <c r="BN3067" s="48"/>
      <c r="BO3067" s="48"/>
      <c r="BP3067" s="48"/>
      <c r="BQ3067" s="117"/>
      <c r="BR3067" s="2"/>
      <c r="BS3067" s="2"/>
      <c r="BT3067" s="2"/>
      <c r="BU3067" s="2"/>
      <c r="BV3067" s="55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18" t="s">
        <v>5</v>
      </c>
      <c r="H3068" s="3">
        <v>2024</v>
      </c>
      <c r="I3068" s="20" t="s">
        <v>284</v>
      </c>
      <c r="J3068" s="184" t="s">
        <v>295</v>
      </c>
      <c r="K3068" s="184" t="s">
        <v>320</v>
      </c>
      <c r="L3068" s="187">
        <f t="shared" si="97"/>
        <v>0</v>
      </c>
      <c r="M3068" s="187">
        <f t="shared" si="98"/>
        <v>0</v>
      </c>
      <c r="N3068" s="186"/>
      <c r="O3068" s="33"/>
      <c r="P3068" s="33"/>
      <c r="Q3068" s="33"/>
      <c r="R3068" s="33"/>
      <c r="S3068" s="42"/>
      <c r="T3068" s="2"/>
      <c r="U3068" s="2"/>
      <c r="V3068" s="2"/>
      <c r="W3068" s="2"/>
      <c r="X3068" s="55"/>
      <c r="Y3068" s="62"/>
      <c r="Z3068" s="62"/>
      <c r="AA3068" s="62"/>
      <c r="AB3068" s="62"/>
      <c r="AC3068" s="68"/>
      <c r="AD3068" s="2"/>
      <c r="AE3068" s="2"/>
      <c r="AF3068" s="2"/>
      <c r="AG3068" s="2"/>
      <c r="AH3068" s="55"/>
      <c r="AI3068" s="72"/>
      <c r="AJ3068" s="72"/>
      <c r="AK3068" s="72"/>
      <c r="AL3068" s="72"/>
      <c r="AM3068" s="80"/>
      <c r="AN3068" s="2"/>
      <c r="AO3068" s="2"/>
      <c r="AP3068" s="2"/>
      <c r="AQ3068" s="2"/>
      <c r="AR3068" s="55"/>
      <c r="AS3068" s="85"/>
      <c r="AT3068" s="85"/>
      <c r="AU3068" s="85"/>
      <c r="AV3068" s="85"/>
      <c r="AW3068" s="100"/>
      <c r="AX3068" s="2"/>
      <c r="AY3068" s="2"/>
      <c r="AZ3068" s="2"/>
      <c r="BA3068" s="2"/>
      <c r="BB3068" s="55"/>
      <c r="BC3068" s="105"/>
      <c r="BD3068" s="105"/>
      <c r="BE3068" s="105"/>
      <c r="BF3068" s="105"/>
      <c r="BG3068" s="109"/>
      <c r="BH3068" s="2"/>
      <c r="BI3068" s="2"/>
      <c r="BJ3068" s="2"/>
      <c r="BK3068" s="2"/>
      <c r="BL3068" s="55"/>
      <c r="BM3068" s="48"/>
      <c r="BN3068" s="48"/>
      <c r="BO3068" s="48"/>
      <c r="BP3068" s="48"/>
      <c r="BQ3068" s="117"/>
      <c r="BR3068" s="2"/>
      <c r="BS3068" s="2"/>
      <c r="BT3068" s="2"/>
      <c r="BU3068" s="2"/>
      <c r="BV3068" s="55"/>
    </row>
    <row r="3069" spans="1:74" ht="28.8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18" t="s">
        <v>5</v>
      </c>
      <c r="H3069" s="3">
        <v>2024</v>
      </c>
      <c r="I3069" s="20" t="s">
        <v>290</v>
      </c>
      <c r="J3069" s="184" t="s">
        <v>299</v>
      </c>
      <c r="K3069" s="184" t="s">
        <v>318</v>
      </c>
      <c r="L3069" s="187">
        <f t="shared" si="97"/>
        <v>0</v>
      </c>
      <c r="M3069" s="187">
        <f t="shared" si="98"/>
        <v>0</v>
      </c>
      <c r="N3069" s="186"/>
      <c r="O3069" s="33"/>
      <c r="P3069" s="33"/>
      <c r="Q3069" s="33"/>
      <c r="R3069" s="33"/>
      <c r="S3069" s="42"/>
      <c r="T3069" s="2"/>
      <c r="U3069" s="2"/>
      <c r="V3069" s="2"/>
      <c r="W3069" s="2"/>
      <c r="X3069" s="55"/>
      <c r="Y3069" s="62"/>
      <c r="Z3069" s="62"/>
      <c r="AA3069" s="62"/>
      <c r="AB3069" s="62"/>
      <c r="AC3069" s="68"/>
      <c r="AD3069" s="2"/>
      <c r="AE3069" s="2"/>
      <c r="AF3069" s="2"/>
      <c r="AG3069" s="2"/>
      <c r="AH3069" s="55"/>
      <c r="AI3069" s="72"/>
      <c r="AJ3069" s="72"/>
      <c r="AK3069" s="72"/>
      <c r="AL3069" s="72"/>
      <c r="AM3069" s="80"/>
      <c r="AN3069" s="2"/>
      <c r="AO3069" s="2"/>
      <c r="AP3069" s="2"/>
      <c r="AQ3069" s="2"/>
      <c r="AR3069" s="55"/>
      <c r="AS3069" s="85"/>
      <c r="AT3069" s="85"/>
      <c r="AU3069" s="85"/>
      <c r="AV3069" s="85"/>
      <c r="AW3069" s="100"/>
      <c r="AX3069" s="2"/>
      <c r="AY3069" s="2"/>
      <c r="AZ3069" s="2"/>
      <c r="BA3069" s="2"/>
      <c r="BB3069" s="55"/>
      <c r="BC3069" s="105"/>
      <c r="BD3069" s="105"/>
      <c r="BE3069" s="105"/>
      <c r="BF3069" s="105"/>
      <c r="BG3069" s="109"/>
      <c r="BH3069" s="2"/>
      <c r="BI3069" s="2"/>
      <c r="BJ3069" s="2"/>
      <c r="BK3069" s="2"/>
      <c r="BL3069" s="55"/>
      <c r="BM3069" s="48"/>
      <c r="BN3069" s="48"/>
      <c r="BO3069" s="48"/>
      <c r="BP3069" s="48"/>
      <c r="BQ3069" s="117"/>
      <c r="BR3069" s="2"/>
      <c r="BS3069" s="2"/>
      <c r="BT3069" s="2"/>
      <c r="BU3069" s="2"/>
      <c r="BV3069" s="55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18" t="s">
        <v>5</v>
      </c>
      <c r="H3070" s="3">
        <v>2024</v>
      </c>
      <c r="I3070" s="20" t="s">
        <v>315</v>
      </c>
      <c r="J3070" s="184" t="s">
        <v>347</v>
      </c>
      <c r="K3070" s="184" t="s">
        <v>320</v>
      </c>
      <c r="L3070" s="187">
        <f t="shared" si="97"/>
        <v>0</v>
      </c>
      <c r="M3070" s="187">
        <f t="shared" si="98"/>
        <v>0</v>
      </c>
      <c r="N3070" s="186"/>
      <c r="O3070" s="33"/>
      <c r="P3070" s="33"/>
      <c r="Q3070" s="33"/>
      <c r="R3070" s="33"/>
      <c r="S3070" s="42"/>
      <c r="T3070" s="2"/>
      <c r="U3070" s="2"/>
      <c r="V3070" s="2"/>
      <c r="W3070" s="2"/>
      <c r="X3070" s="55"/>
      <c r="Y3070" s="62"/>
      <c r="Z3070" s="62"/>
      <c r="AA3070" s="62"/>
      <c r="AB3070" s="62"/>
      <c r="AC3070" s="68"/>
      <c r="AD3070" s="2"/>
      <c r="AE3070" s="2"/>
      <c r="AF3070" s="2"/>
      <c r="AG3070" s="2"/>
      <c r="AH3070" s="55"/>
      <c r="AI3070" s="72"/>
      <c r="AJ3070" s="72"/>
      <c r="AK3070" s="72"/>
      <c r="AL3070" s="72"/>
      <c r="AM3070" s="80"/>
      <c r="AN3070" s="2"/>
      <c r="AO3070" s="2"/>
      <c r="AP3070" s="2"/>
      <c r="AQ3070" s="2"/>
      <c r="AR3070" s="55"/>
      <c r="AS3070" s="85"/>
      <c r="AT3070" s="85"/>
      <c r="AU3070" s="85"/>
      <c r="AV3070" s="85"/>
      <c r="AW3070" s="100"/>
      <c r="AX3070" s="2"/>
      <c r="AY3070" s="2"/>
      <c r="AZ3070" s="2"/>
      <c r="BA3070" s="2"/>
      <c r="BB3070" s="55"/>
      <c r="BC3070" s="105"/>
      <c r="BD3070" s="105"/>
      <c r="BE3070" s="105"/>
      <c r="BF3070" s="105"/>
      <c r="BG3070" s="109"/>
      <c r="BH3070" s="2"/>
      <c r="BI3070" s="2"/>
      <c r="BJ3070" s="2"/>
      <c r="BK3070" s="2"/>
      <c r="BL3070" s="55"/>
      <c r="BM3070" s="48"/>
      <c r="BN3070" s="48"/>
      <c r="BO3070" s="48"/>
      <c r="BP3070" s="48"/>
      <c r="BQ3070" s="117"/>
      <c r="BR3070" s="2"/>
      <c r="BS3070" s="2"/>
      <c r="BT3070" s="2"/>
      <c r="BU3070" s="2"/>
      <c r="BV3070" s="55"/>
    </row>
    <row r="3071" spans="1:74" ht="28.8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18" t="s">
        <v>5</v>
      </c>
      <c r="H3071" s="3">
        <v>2024</v>
      </c>
      <c r="I3071" s="20" t="s">
        <v>315</v>
      </c>
      <c r="J3071" s="184" t="s">
        <v>296</v>
      </c>
      <c r="K3071" s="184" t="s">
        <v>321</v>
      </c>
      <c r="L3071" s="187">
        <f t="shared" si="97"/>
        <v>0</v>
      </c>
      <c r="M3071" s="187">
        <f t="shared" si="98"/>
        <v>0</v>
      </c>
      <c r="N3071" s="186"/>
      <c r="O3071" s="33"/>
      <c r="P3071" s="33"/>
      <c r="Q3071" s="33"/>
      <c r="R3071" s="33"/>
      <c r="S3071" s="42"/>
      <c r="T3071" s="2"/>
      <c r="U3071" s="2"/>
      <c r="V3071" s="2"/>
      <c r="W3071" s="2"/>
      <c r="X3071" s="55"/>
      <c r="Y3071" s="62"/>
      <c r="Z3071" s="62"/>
      <c r="AA3071" s="62"/>
      <c r="AB3071" s="62"/>
      <c r="AC3071" s="68"/>
      <c r="AD3071" s="2"/>
      <c r="AE3071" s="2"/>
      <c r="AF3071" s="2"/>
      <c r="AG3071" s="2"/>
      <c r="AH3071" s="55"/>
      <c r="AI3071" s="72"/>
      <c r="AJ3071" s="72"/>
      <c r="AK3071" s="72"/>
      <c r="AL3071" s="72"/>
      <c r="AM3071" s="80"/>
      <c r="AN3071" s="2"/>
      <c r="AO3071" s="2"/>
      <c r="AP3071" s="2"/>
      <c r="AQ3071" s="2"/>
      <c r="AR3071" s="55"/>
      <c r="AS3071" s="85"/>
      <c r="AT3071" s="85"/>
      <c r="AU3071" s="85"/>
      <c r="AV3071" s="85"/>
      <c r="AW3071" s="100"/>
      <c r="AX3071" s="2"/>
      <c r="AY3071" s="2"/>
      <c r="AZ3071" s="2"/>
      <c r="BA3071" s="2"/>
      <c r="BB3071" s="55"/>
      <c r="BC3071" s="105"/>
      <c r="BD3071" s="105"/>
      <c r="BE3071" s="105"/>
      <c r="BF3071" s="105"/>
      <c r="BG3071" s="109"/>
      <c r="BH3071" s="2"/>
      <c r="BI3071" s="2"/>
      <c r="BJ3071" s="2"/>
      <c r="BK3071" s="2"/>
      <c r="BL3071" s="55"/>
      <c r="BM3071" s="48"/>
      <c r="BN3071" s="48"/>
      <c r="BO3071" s="48"/>
      <c r="BP3071" s="48"/>
      <c r="BQ3071" s="117"/>
      <c r="BR3071" s="2"/>
      <c r="BS3071" s="2"/>
      <c r="BT3071" s="2"/>
      <c r="BU3071" s="2"/>
      <c r="BV3071" s="55"/>
    </row>
    <row r="3072" spans="1:74" ht="28.8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18" t="s">
        <v>5</v>
      </c>
      <c r="H3072" s="3">
        <v>2024</v>
      </c>
      <c r="I3072" s="20" t="s">
        <v>316</v>
      </c>
      <c r="J3072" s="184" t="s">
        <v>297</v>
      </c>
      <c r="K3072" s="184" t="s">
        <v>318</v>
      </c>
      <c r="L3072" s="187">
        <f t="shared" si="97"/>
        <v>0</v>
      </c>
      <c r="M3072" s="187">
        <f t="shared" si="98"/>
        <v>0</v>
      </c>
      <c r="N3072" s="186"/>
      <c r="O3072" s="33"/>
      <c r="P3072" s="33"/>
      <c r="Q3072" s="33"/>
      <c r="R3072" s="33"/>
      <c r="S3072" s="42"/>
      <c r="T3072" s="2"/>
      <c r="U3072" s="2"/>
      <c r="V3072" s="2"/>
      <c r="W3072" s="2"/>
      <c r="X3072" s="55"/>
      <c r="Y3072" s="62"/>
      <c r="Z3072" s="62"/>
      <c r="AA3072" s="62"/>
      <c r="AB3072" s="62"/>
      <c r="AC3072" s="68"/>
      <c r="AD3072" s="2"/>
      <c r="AE3072" s="2"/>
      <c r="AF3072" s="2"/>
      <c r="AG3072" s="2"/>
      <c r="AH3072" s="55"/>
      <c r="AI3072" s="72"/>
      <c r="AJ3072" s="72"/>
      <c r="AK3072" s="72"/>
      <c r="AL3072" s="72"/>
      <c r="AM3072" s="80"/>
      <c r="AN3072" s="2"/>
      <c r="AO3072" s="2"/>
      <c r="AP3072" s="2"/>
      <c r="AQ3072" s="2"/>
      <c r="AR3072" s="55"/>
      <c r="AS3072" s="85"/>
      <c r="AT3072" s="85"/>
      <c r="AU3072" s="85"/>
      <c r="AV3072" s="85"/>
      <c r="AW3072" s="100"/>
      <c r="AX3072" s="2"/>
      <c r="AY3072" s="2"/>
      <c r="AZ3072" s="2"/>
      <c r="BA3072" s="2"/>
      <c r="BB3072" s="55"/>
      <c r="BC3072" s="105"/>
      <c r="BD3072" s="105"/>
      <c r="BE3072" s="105"/>
      <c r="BF3072" s="105"/>
      <c r="BG3072" s="109"/>
      <c r="BH3072" s="2"/>
      <c r="BI3072" s="2"/>
      <c r="BJ3072" s="2"/>
      <c r="BK3072" s="2"/>
      <c r="BL3072" s="55"/>
      <c r="BM3072" s="48"/>
      <c r="BN3072" s="48"/>
      <c r="BO3072" s="48"/>
      <c r="BP3072" s="48"/>
      <c r="BQ3072" s="117"/>
      <c r="BR3072" s="2"/>
      <c r="BS3072" s="2"/>
      <c r="BT3072" s="2"/>
      <c r="BU3072" s="2"/>
      <c r="BV3072" s="55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18" t="s">
        <v>5</v>
      </c>
      <c r="H3073" s="3">
        <v>2024</v>
      </c>
      <c r="I3073" s="20" t="s">
        <v>316</v>
      </c>
      <c r="J3073" s="185" t="s">
        <v>348</v>
      </c>
      <c r="K3073" s="185" t="s">
        <v>320</v>
      </c>
      <c r="L3073" s="187">
        <f t="shared" si="97"/>
        <v>0</v>
      </c>
      <c r="M3073" s="187">
        <f t="shared" si="98"/>
        <v>0</v>
      </c>
      <c r="N3073" s="186"/>
      <c r="O3073" s="33"/>
      <c r="P3073" s="33"/>
      <c r="Q3073" s="33"/>
      <c r="R3073" s="33"/>
      <c r="S3073" s="42"/>
      <c r="T3073" s="2"/>
      <c r="U3073" s="2"/>
      <c r="V3073" s="2"/>
      <c r="W3073" s="2"/>
      <c r="X3073" s="55"/>
      <c r="Y3073" s="62"/>
      <c r="Z3073" s="62"/>
      <c r="AA3073" s="62"/>
      <c r="AB3073" s="62"/>
      <c r="AC3073" s="68"/>
      <c r="AD3073" s="2"/>
      <c r="AE3073" s="2"/>
      <c r="AF3073" s="2"/>
      <c r="AG3073" s="2"/>
      <c r="AH3073" s="55"/>
      <c r="AI3073" s="72"/>
      <c r="AJ3073" s="72"/>
      <c r="AK3073" s="72"/>
      <c r="AL3073" s="72"/>
      <c r="AM3073" s="80"/>
      <c r="AN3073" s="2"/>
      <c r="AO3073" s="2"/>
      <c r="AP3073" s="2"/>
      <c r="AQ3073" s="2"/>
      <c r="AR3073" s="55"/>
      <c r="AS3073" s="85"/>
      <c r="AT3073" s="85"/>
      <c r="AU3073" s="85"/>
      <c r="AV3073" s="85"/>
      <c r="AW3073" s="100"/>
      <c r="AX3073" s="2"/>
      <c r="AY3073" s="2"/>
      <c r="AZ3073" s="2"/>
      <c r="BA3073" s="2"/>
      <c r="BB3073" s="55"/>
      <c r="BC3073" s="105"/>
      <c r="BD3073" s="105"/>
      <c r="BE3073" s="105"/>
      <c r="BF3073" s="105"/>
      <c r="BG3073" s="109"/>
      <c r="BH3073" s="2"/>
      <c r="BI3073" s="2"/>
      <c r="BJ3073" s="2"/>
      <c r="BK3073" s="2"/>
      <c r="BL3073" s="55"/>
      <c r="BM3073" s="48"/>
      <c r="BN3073" s="48"/>
      <c r="BO3073" s="48"/>
      <c r="BP3073" s="48"/>
      <c r="BQ3073" s="117"/>
      <c r="BR3073" s="2"/>
      <c r="BS3073" s="2"/>
      <c r="BT3073" s="2"/>
      <c r="BU3073" s="2"/>
      <c r="BV3073" s="55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18" t="s">
        <v>5</v>
      </c>
      <c r="H3074" s="3">
        <v>2024</v>
      </c>
      <c r="I3074" s="20" t="s">
        <v>282</v>
      </c>
      <c r="J3074" s="184" t="s">
        <v>272</v>
      </c>
      <c r="K3074" s="184" t="s">
        <v>321</v>
      </c>
      <c r="L3074" s="187">
        <f t="shared" si="97"/>
        <v>0</v>
      </c>
      <c r="M3074" s="187">
        <f t="shared" si="98"/>
        <v>0</v>
      </c>
      <c r="N3074" s="186"/>
      <c r="O3074" s="33"/>
      <c r="P3074" s="33"/>
      <c r="Q3074" s="33"/>
      <c r="R3074" s="33"/>
      <c r="S3074" s="42"/>
      <c r="T3074" s="2"/>
      <c r="U3074" s="2"/>
      <c r="V3074" s="2"/>
      <c r="W3074" s="2"/>
      <c r="X3074" s="55"/>
      <c r="Y3074" s="62"/>
      <c r="Z3074" s="62"/>
      <c r="AA3074" s="62"/>
      <c r="AB3074" s="62"/>
      <c r="AC3074" s="68"/>
      <c r="AD3074" s="2"/>
      <c r="AE3074" s="2"/>
      <c r="AF3074" s="2"/>
      <c r="AG3074" s="2"/>
      <c r="AH3074" s="55"/>
      <c r="AI3074" s="72"/>
      <c r="AJ3074" s="72"/>
      <c r="AK3074" s="72"/>
      <c r="AL3074" s="72"/>
      <c r="AM3074" s="80"/>
      <c r="AN3074" s="2"/>
      <c r="AO3074" s="2"/>
      <c r="AP3074" s="2"/>
      <c r="AQ3074" s="2"/>
      <c r="AR3074" s="55"/>
      <c r="AS3074" s="85"/>
      <c r="AT3074" s="85"/>
      <c r="AU3074" s="85"/>
      <c r="AV3074" s="85"/>
      <c r="AW3074" s="100"/>
      <c r="AX3074" s="2"/>
      <c r="AY3074" s="2"/>
      <c r="AZ3074" s="2"/>
      <c r="BA3074" s="2"/>
      <c r="BB3074" s="55"/>
      <c r="BC3074" s="105"/>
      <c r="BD3074" s="105"/>
      <c r="BE3074" s="105"/>
      <c r="BF3074" s="105"/>
      <c r="BG3074" s="109"/>
      <c r="BH3074" s="2"/>
      <c r="BI3074" s="2"/>
      <c r="BJ3074" s="2"/>
      <c r="BK3074" s="2"/>
      <c r="BL3074" s="55"/>
      <c r="BM3074" s="48"/>
      <c r="BN3074" s="48"/>
      <c r="BO3074" s="48"/>
      <c r="BP3074" s="48"/>
      <c r="BQ3074" s="117"/>
      <c r="BR3074" s="2"/>
      <c r="BS3074" s="2"/>
      <c r="BT3074" s="2"/>
      <c r="BU3074" s="2"/>
      <c r="BV3074" s="55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18" t="s">
        <v>5</v>
      </c>
      <c r="H3075" s="3">
        <v>2024</v>
      </c>
      <c r="I3075" s="20" t="s">
        <v>282</v>
      </c>
      <c r="J3075" s="184" t="s">
        <v>273</v>
      </c>
      <c r="K3075" s="184" t="s">
        <v>321</v>
      </c>
      <c r="L3075" s="187">
        <f t="shared" si="97"/>
        <v>0</v>
      </c>
      <c r="M3075" s="187">
        <f t="shared" si="98"/>
        <v>0</v>
      </c>
      <c r="N3075" s="186"/>
      <c r="O3075" s="33"/>
      <c r="P3075" s="33"/>
      <c r="Q3075" s="33"/>
      <c r="R3075" s="33"/>
      <c r="S3075" s="42"/>
      <c r="T3075" s="2"/>
      <c r="U3075" s="2"/>
      <c r="V3075" s="2"/>
      <c r="W3075" s="2"/>
      <c r="X3075" s="55"/>
      <c r="Y3075" s="62"/>
      <c r="Z3075" s="62"/>
      <c r="AA3075" s="62"/>
      <c r="AB3075" s="62"/>
      <c r="AC3075" s="68"/>
      <c r="AD3075" s="2"/>
      <c r="AE3075" s="2"/>
      <c r="AF3075" s="2"/>
      <c r="AG3075" s="2"/>
      <c r="AH3075" s="55"/>
      <c r="AI3075" s="72"/>
      <c r="AJ3075" s="72"/>
      <c r="AK3075" s="72"/>
      <c r="AL3075" s="72"/>
      <c r="AM3075" s="80"/>
      <c r="AN3075" s="2"/>
      <c r="AO3075" s="2"/>
      <c r="AP3075" s="2"/>
      <c r="AQ3075" s="2"/>
      <c r="AR3075" s="55"/>
      <c r="AS3075" s="85"/>
      <c r="AT3075" s="85"/>
      <c r="AU3075" s="85"/>
      <c r="AV3075" s="85"/>
      <c r="AW3075" s="100"/>
      <c r="AX3075" s="2"/>
      <c r="AY3075" s="2"/>
      <c r="AZ3075" s="2"/>
      <c r="BA3075" s="2"/>
      <c r="BB3075" s="55"/>
      <c r="BC3075" s="105"/>
      <c r="BD3075" s="105"/>
      <c r="BE3075" s="105"/>
      <c r="BF3075" s="105"/>
      <c r="BG3075" s="109"/>
      <c r="BH3075" s="2"/>
      <c r="BI3075" s="2"/>
      <c r="BJ3075" s="2"/>
      <c r="BK3075" s="2"/>
      <c r="BL3075" s="55"/>
      <c r="BM3075" s="48"/>
      <c r="BN3075" s="48"/>
      <c r="BO3075" s="48"/>
      <c r="BP3075" s="48"/>
      <c r="BQ3075" s="117"/>
      <c r="BR3075" s="2"/>
      <c r="BS3075" s="2"/>
      <c r="BT3075" s="2"/>
      <c r="BU3075" s="2"/>
      <c r="BV3075" s="55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18" t="s">
        <v>5</v>
      </c>
      <c r="H3076" s="3">
        <v>2024</v>
      </c>
      <c r="I3076" s="20" t="s">
        <v>282</v>
      </c>
      <c r="J3076" s="184" t="s">
        <v>274</v>
      </c>
      <c r="K3076" s="184" t="s">
        <v>321</v>
      </c>
      <c r="L3076" s="187">
        <f t="shared" si="97"/>
        <v>1E-3</v>
      </c>
      <c r="M3076" s="187">
        <f t="shared" si="98"/>
        <v>1.218</v>
      </c>
      <c r="N3076" s="186" t="s">
        <v>1438</v>
      </c>
      <c r="O3076" s="33"/>
      <c r="P3076" s="33"/>
      <c r="Q3076" s="33"/>
      <c r="R3076" s="33"/>
      <c r="S3076" s="42"/>
      <c r="T3076" s="2"/>
      <c r="U3076" s="2"/>
      <c r="V3076" s="2"/>
      <c r="W3076" s="2"/>
      <c r="X3076" s="55"/>
      <c r="Y3076" s="62"/>
      <c r="Z3076" s="62"/>
      <c r="AA3076" s="62"/>
      <c r="AB3076" s="62"/>
      <c r="AC3076" s="68"/>
      <c r="AD3076" s="2"/>
      <c r="AE3076" s="2"/>
      <c r="AF3076" s="2">
        <v>32</v>
      </c>
      <c r="AG3076" s="2">
        <v>1E-3</v>
      </c>
      <c r="AH3076" s="55">
        <v>1.218</v>
      </c>
      <c r="AI3076" s="72"/>
      <c r="AJ3076" s="72"/>
      <c r="AK3076" s="72"/>
      <c r="AL3076" s="72"/>
      <c r="AM3076" s="80"/>
      <c r="AN3076" s="2"/>
      <c r="AO3076" s="2"/>
      <c r="AP3076" s="2"/>
      <c r="AQ3076" s="2"/>
      <c r="AR3076" s="55"/>
      <c r="AS3076" s="85"/>
      <c r="AT3076" s="85"/>
      <c r="AU3076" s="85"/>
      <c r="AV3076" s="85"/>
      <c r="AW3076" s="100"/>
      <c r="AX3076" s="2"/>
      <c r="AY3076" s="2"/>
      <c r="AZ3076" s="2"/>
      <c r="BA3076" s="2"/>
      <c r="BB3076" s="55"/>
      <c r="BC3076" s="105"/>
      <c r="BD3076" s="105"/>
      <c r="BE3076" s="105"/>
      <c r="BF3076" s="105"/>
      <c r="BG3076" s="109"/>
      <c r="BH3076" s="2"/>
      <c r="BI3076" s="2"/>
      <c r="BJ3076" s="2"/>
      <c r="BK3076" s="2"/>
      <c r="BL3076" s="55"/>
      <c r="BM3076" s="48"/>
      <c r="BN3076" s="48"/>
      <c r="BO3076" s="48"/>
      <c r="BP3076" s="48"/>
      <c r="BQ3076" s="117"/>
      <c r="BR3076" s="2"/>
      <c r="BS3076" s="2"/>
      <c r="BT3076" s="2"/>
      <c r="BU3076" s="2"/>
      <c r="BV3076" s="55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18" t="s">
        <v>5</v>
      </c>
      <c r="H3077" s="3">
        <v>2024</v>
      </c>
      <c r="I3077" s="20" t="s">
        <v>282</v>
      </c>
      <c r="J3077" s="184" t="s">
        <v>275</v>
      </c>
      <c r="K3077" s="184" t="s">
        <v>321</v>
      </c>
      <c r="L3077" s="187">
        <f t="shared" si="97"/>
        <v>0</v>
      </c>
      <c r="M3077" s="187">
        <f t="shared" si="98"/>
        <v>0</v>
      </c>
      <c r="N3077" s="186"/>
      <c r="O3077" s="33"/>
      <c r="P3077" s="33"/>
      <c r="Q3077" s="33"/>
      <c r="R3077" s="33"/>
      <c r="S3077" s="42"/>
      <c r="T3077" s="2"/>
      <c r="U3077" s="2"/>
      <c r="V3077" s="2"/>
      <c r="W3077" s="2"/>
      <c r="X3077" s="55"/>
      <c r="Y3077" s="62"/>
      <c r="Z3077" s="62"/>
      <c r="AA3077" s="62"/>
      <c r="AB3077" s="62"/>
      <c r="AC3077" s="68"/>
      <c r="AD3077" s="2"/>
      <c r="AE3077" s="2"/>
      <c r="AF3077" s="2"/>
      <c r="AG3077" s="2"/>
      <c r="AH3077" s="55"/>
      <c r="AI3077" s="72"/>
      <c r="AJ3077" s="72"/>
      <c r="AK3077" s="72"/>
      <c r="AL3077" s="72"/>
      <c r="AM3077" s="80"/>
      <c r="AN3077" s="2"/>
      <c r="AO3077" s="2"/>
      <c r="AP3077" s="2"/>
      <c r="AQ3077" s="2"/>
      <c r="AR3077" s="55"/>
      <c r="AS3077" s="85"/>
      <c r="AT3077" s="85"/>
      <c r="AU3077" s="85"/>
      <c r="AV3077" s="85"/>
      <c r="AW3077" s="100"/>
      <c r="AX3077" s="2"/>
      <c r="AY3077" s="2"/>
      <c r="AZ3077" s="2"/>
      <c r="BA3077" s="2"/>
      <c r="BB3077" s="55"/>
      <c r="BC3077" s="105"/>
      <c r="BD3077" s="105"/>
      <c r="BE3077" s="105"/>
      <c r="BF3077" s="105"/>
      <c r="BG3077" s="109"/>
      <c r="BH3077" s="2"/>
      <c r="BI3077" s="2"/>
      <c r="BJ3077" s="2"/>
      <c r="BK3077" s="2"/>
      <c r="BL3077" s="55"/>
      <c r="BM3077" s="48"/>
      <c r="BN3077" s="48"/>
      <c r="BO3077" s="48"/>
      <c r="BP3077" s="48"/>
      <c r="BQ3077" s="117"/>
      <c r="BR3077" s="2"/>
      <c r="BS3077" s="2"/>
      <c r="BT3077" s="2"/>
      <c r="BU3077" s="2"/>
      <c r="BV3077" s="55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18" t="s">
        <v>5</v>
      </c>
      <c r="H3078" s="3">
        <v>2024</v>
      </c>
      <c r="I3078" s="20" t="s">
        <v>282</v>
      </c>
      <c r="J3078" s="184" t="s">
        <v>276</v>
      </c>
      <c r="K3078" s="184" t="s">
        <v>320</v>
      </c>
      <c r="L3078" s="187">
        <f t="shared" ref="L3078:L3141" si="99">SUM(R3078,W3078,AB3078,AG3078,AL3078,AQ3078,AV3078,BA3078,BF3078,BK3078,BP3078,BU3078)</f>
        <v>0</v>
      </c>
      <c r="M3078" s="187">
        <f t="shared" ref="M3078:M3141" si="100">SUM(S3078,X3078,AC3078,AH3078,AM3078,AR3078,AW3078,BB3078,BG3078,BL3078,BQ3078,BV3078)</f>
        <v>0</v>
      </c>
      <c r="N3078" s="186"/>
      <c r="O3078" s="33"/>
      <c r="P3078" s="33"/>
      <c r="Q3078" s="33"/>
      <c r="R3078" s="33"/>
      <c r="S3078" s="42"/>
      <c r="T3078" s="2"/>
      <c r="U3078" s="2"/>
      <c r="V3078" s="2"/>
      <c r="W3078" s="2"/>
      <c r="X3078" s="55"/>
      <c r="Y3078" s="62"/>
      <c r="Z3078" s="62"/>
      <c r="AA3078" s="62"/>
      <c r="AB3078" s="62"/>
      <c r="AC3078" s="68"/>
      <c r="AD3078" s="2"/>
      <c r="AE3078" s="2"/>
      <c r="AF3078" s="2"/>
      <c r="AG3078" s="2"/>
      <c r="AH3078" s="55"/>
      <c r="AI3078" s="72"/>
      <c r="AJ3078" s="72"/>
      <c r="AK3078" s="72"/>
      <c r="AL3078" s="72"/>
      <c r="AM3078" s="80"/>
      <c r="AN3078" s="2"/>
      <c r="AO3078" s="2"/>
      <c r="AP3078" s="2"/>
      <c r="AQ3078" s="2"/>
      <c r="AR3078" s="55"/>
      <c r="AS3078" s="85"/>
      <c r="AT3078" s="85"/>
      <c r="AU3078" s="85"/>
      <c r="AV3078" s="85"/>
      <c r="AW3078" s="100"/>
      <c r="AX3078" s="2"/>
      <c r="AY3078" s="2"/>
      <c r="AZ3078" s="2"/>
      <c r="BA3078" s="2"/>
      <c r="BB3078" s="55"/>
      <c r="BC3078" s="105"/>
      <c r="BD3078" s="105"/>
      <c r="BE3078" s="105"/>
      <c r="BF3078" s="105"/>
      <c r="BG3078" s="109"/>
      <c r="BH3078" s="2"/>
      <c r="BI3078" s="2"/>
      <c r="BJ3078" s="2"/>
      <c r="BK3078" s="2"/>
      <c r="BL3078" s="55"/>
      <c r="BM3078" s="48"/>
      <c r="BN3078" s="48"/>
      <c r="BO3078" s="48"/>
      <c r="BP3078" s="48"/>
      <c r="BQ3078" s="117"/>
      <c r="BR3078" s="2"/>
      <c r="BS3078" s="2"/>
      <c r="BT3078" s="2"/>
      <c r="BU3078" s="2"/>
      <c r="BV3078" s="55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18" t="s">
        <v>5</v>
      </c>
      <c r="H3079" s="3">
        <v>2024</v>
      </c>
      <c r="I3079" s="20" t="s">
        <v>282</v>
      </c>
      <c r="J3079" s="184" t="s">
        <v>277</v>
      </c>
      <c r="K3079" s="184" t="s">
        <v>320</v>
      </c>
      <c r="L3079" s="187">
        <f t="shared" si="99"/>
        <v>0</v>
      </c>
      <c r="M3079" s="187">
        <f t="shared" si="100"/>
        <v>0</v>
      </c>
      <c r="N3079" s="186"/>
      <c r="O3079" s="33"/>
      <c r="P3079" s="33"/>
      <c r="Q3079" s="33"/>
      <c r="R3079" s="33"/>
      <c r="S3079" s="42"/>
      <c r="T3079" s="2"/>
      <c r="U3079" s="2"/>
      <c r="V3079" s="2"/>
      <c r="W3079" s="2"/>
      <c r="X3079" s="55"/>
      <c r="Y3079" s="62"/>
      <c r="Z3079" s="62"/>
      <c r="AA3079" s="62"/>
      <c r="AB3079" s="62"/>
      <c r="AC3079" s="68"/>
      <c r="AD3079" s="2"/>
      <c r="AE3079" s="2"/>
      <c r="AF3079" s="2"/>
      <c r="AG3079" s="2"/>
      <c r="AH3079" s="55"/>
      <c r="AI3079" s="72"/>
      <c r="AJ3079" s="72"/>
      <c r="AK3079" s="72"/>
      <c r="AL3079" s="72"/>
      <c r="AM3079" s="80"/>
      <c r="AN3079" s="2"/>
      <c r="AO3079" s="2"/>
      <c r="AP3079" s="2"/>
      <c r="AQ3079" s="2"/>
      <c r="AR3079" s="55"/>
      <c r="AS3079" s="85"/>
      <c r="AT3079" s="85"/>
      <c r="AU3079" s="85"/>
      <c r="AV3079" s="85"/>
      <c r="AW3079" s="100"/>
      <c r="AX3079" s="2"/>
      <c r="AY3079" s="2"/>
      <c r="AZ3079" s="2"/>
      <c r="BA3079" s="2"/>
      <c r="BB3079" s="55"/>
      <c r="BC3079" s="105"/>
      <c r="BD3079" s="105"/>
      <c r="BE3079" s="105"/>
      <c r="BF3079" s="105"/>
      <c r="BG3079" s="109"/>
      <c r="BH3079" s="2"/>
      <c r="BI3079" s="2"/>
      <c r="BJ3079" s="2"/>
      <c r="BK3079" s="2"/>
      <c r="BL3079" s="55"/>
      <c r="BM3079" s="48"/>
      <c r="BN3079" s="48"/>
      <c r="BO3079" s="48"/>
      <c r="BP3079" s="48"/>
      <c r="BQ3079" s="117"/>
      <c r="BR3079" s="2"/>
      <c r="BS3079" s="2"/>
      <c r="BT3079" s="2"/>
      <c r="BU3079" s="2"/>
      <c r="BV3079" s="55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18" t="s">
        <v>5</v>
      </c>
      <c r="H3080" s="3">
        <v>2024</v>
      </c>
      <c r="I3080" s="20" t="s">
        <v>283</v>
      </c>
      <c r="J3080" s="184" t="s">
        <v>298</v>
      </c>
      <c r="K3080" s="184" t="s">
        <v>321</v>
      </c>
      <c r="L3080" s="187">
        <f t="shared" si="99"/>
        <v>0</v>
      </c>
      <c r="M3080" s="187">
        <f t="shared" si="100"/>
        <v>0</v>
      </c>
      <c r="N3080" s="186"/>
      <c r="O3080" s="33"/>
      <c r="P3080" s="33"/>
      <c r="Q3080" s="33"/>
      <c r="R3080" s="33"/>
      <c r="S3080" s="42"/>
      <c r="T3080" s="2"/>
      <c r="U3080" s="2"/>
      <c r="V3080" s="2"/>
      <c r="W3080" s="2"/>
      <c r="X3080" s="55"/>
      <c r="Y3080" s="62"/>
      <c r="Z3080" s="62"/>
      <c r="AA3080" s="62"/>
      <c r="AB3080" s="62"/>
      <c r="AC3080" s="68"/>
      <c r="AD3080" s="2"/>
      <c r="AE3080" s="2"/>
      <c r="AF3080" s="2"/>
      <c r="AG3080" s="2"/>
      <c r="AH3080" s="55"/>
      <c r="AI3080" s="72"/>
      <c r="AJ3080" s="72"/>
      <c r="AK3080" s="72"/>
      <c r="AL3080" s="72"/>
      <c r="AM3080" s="80"/>
      <c r="AN3080" s="2"/>
      <c r="AO3080" s="2"/>
      <c r="AP3080" s="2"/>
      <c r="AQ3080" s="2"/>
      <c r="AR3080" s="55"/>
      <c r="AS3080" s="85"/>
      <c r="AT3080" s="85"/>
      <c r="AU3080" s="85"/>
      <c r="AV3080" s="85"/>
      <c r="AW3080" s="100"/>
      <c r="AX3080" s="2"/>
      <c r="AY3080" s="2"/>
      <c r="AZ3080" s="2"/>
      <c r="BA3080" s="2"/>
      <c r="BB3080" s="55"/>
      <c r="BC3080" s="105"/>
      <c r="BD3080" s="105"/>
      <c r="BE3080" s="105"/>
      <c r="BF3080" s="105"/>
      <c r="BG3080" s="109"/>
      <c r="BH3080" s="2"/>
      <c r="BI3080" s="2"/>
      <c r="BJ3080" s="2"/>
      <c r="BK3080" s="2"/>
      <c r="BL3080" s="55"/>
      <c r="BM3080" s="48"/>
      <c r="BN3080" s="48"/>
      <c r="BO3080" s="48"/>
      <c r="BP3080" s="48"/>
      <c r="BQ3080" s="117"/>
      <c r="BR3080" s="2"/>
      <c r="BS3080" s="2"/>
      <c r="BT3080" s="2"/>
      <c r="BU3080" s="2"/>
      <c r="BV3080" s="55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18" t="s">
        <v>5</v>
      </c>
      <c r="H3081" s="3">
        <v>2024</v>
      </c>
      <c r="I3081" s="20" t="s">
        <v>283</v>
      </c>
      <c r="J3081" s="184" t="s">
        <v>278</v>
      </c>
      <c r="K3081" s="184" t="s">
        <v>320</v>
      </c>
      <c r="L3081" s="187">
        <f t="shared" si="99"/>
        <v>0</v>
      </c>
      <c r="M3081" s="187">
        <f t="shared" si="100"/>
        <v>0</v>
      </c>
      <c r="N3081" s="186"/>
      <c r="O3081" s="33"/>
      <c r="P3081" s="33"/>
      <c r="Q3081" s="33"/>
      <c r="R3081" s="33"/>
      <c r="S3081" s="42"/>
      <c r="T3081" s="2"/>
      <c r="U3081" s="2"/>
      <c r="V3081" s="2"/>
      <c r="W3081" s="2"/>
      <c r="X3081" s="55"/>
      <c r="Y3081" s="62"/>
      <c r="Z3081" s="62"/>
      <c r="AA3081" s="62"/>
      <c r="AB3081" s="62"/>
      <c r="AC3081" s="68"/>
      <c r="AD3081" s="2"/>
      <c r="AE3081" s="2"/>
      <c r="AF3081" s="2"/>
      <c r="AG3081" s="2"/>
      <c r="AH3081" s="55"/>
      <c r="AI3081" s="72"/>
      <c r="AJ3081" s="72"/>
      <c r="AK3081" s="72"/>
      <c r="AL3081" s="72"/>
      <c r="AM3081" s="80"/>
      <c r="AN3081" s="2"/>
      <c r="AO3081" s="2"/>
      <c r="AP3081" s="2"/>
      <c r="AQ3081" s="2"/>
      <c r="AR3081" s="55"/>
      <c r="AS3081" s="85"/>
      <c r="AT3081" s="85"/>
      <c r="AU3081" s="85"/>
      <c r="AV3081" s="85"/>
      <c r="AW3081" s="100"/>
      <c r="AX3081" s="2"/>
      <c r="AY3081" s="2"/>
      <c r="AZ3081" s="2"/>
      <c r="BA3081" s="2"/>
      <c r="BB3081" s="55"/>
      <c r="BC3081" s="105"/>
      <c r="BD3081" s="105"/>
      <c r="BE3081" s="105"/>
      <c r="BF3081" s="105"/>
      <c r="BG3081" s="109"/>
      <c r="BH3081" s="2"/>
      <c r="BI3081" s="2"/>
      <c r="BJ3081" s="2"/>
      <c r="BK3081" s="2"/>
      <c r="BL3081" s="55"/>
      <c r="BM3081" s="48"/>
      <c r="BN3081" s="48"/>
      <c r="BO3081" s="48"/>
      <c r="BP3081" s="48"/>
      <c r="BQ3081" s="117"/>
      <c r="BR3081" s="2"/>
      <c r="BS3081" s="2"/>
      <c r="BT3081" s="2"/>
      <c r="BU3081" s="2"/>
      <c r="BV3081" s="55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18" t="s">
        <v>5</v>
      </c>
      <c r="H3082" s="3">
        <v>2024</v>
      </c>
      <c r="I3082" s="20" t="s">
        <v>283</v>
      </c>
      <c r="J3082" s="184" t="s">
        <v>279</v>
      </c>
      <c r="K3082" s="184" t="s">
        <v>320</v>
      </c>
      <c r="L3082" s="187">
        <f t="shared" si="99"/>
        <v>0</v>
      </c>
      <c r="M3082" s="187">
        <f t="shared" si="100"/>
        <v>0</v>
      </c>
      <c r="N3082" s="186"/>
      <c r="O3082" s="33"/>
      <c r="P3082" s="33"/>
      <c r="Q3082" s="33"/>
      <c r="R3082" s="33"/>
      <c r="S3082" s="42"/>
      <c r="T3082" s="2"/>
      <c r="U3082" s="2"/>
      <c r="V3082" s="2"/>
      <c r="W3082" s="2"/>
      <c r="X3082" s="55"/>
      <c r="Y3082" s="62"/>
      <c r="Z3082" s="62"/>
      <c r="AA3082" s="62"/>
      <c r="AB3082" s="62"/>
      <c r="AC3082" s="68"/>
      <c r="AD3082" s="2"/>
      <c r="AE3082" s="2"/>
      <c r="AF3082" s="2"/>
      <c r="AG3082" s="2"/>
      <c r="AH3082" s="55"/>
      <c r="AI3082" s="72"/>
      <c r="AJ3082" s="72"/>
      <c r="AK3082" s="72"/>
      <c r="AL3082" s="72"/>
      <c r="AM3082" s="80"/>
      <c r="AN3082" s="2"/>
      <c r="AO3082" s="2"/>
      <c r="AP3082" s="2"/>
      <c r="AQ3082" s="2"/>
      <c r="AR3082" s="55"/>
      <c r="AS3082" s="85"/>
      <c r="AT3082" s="85"/>
      <c r="AU3082" s="85"/>
      <c r="AV3082" s="85"/>
      <c r="AW3082" s="100"/>
      <c r="AX3082" s="2"/>
      <c r="AY3082" s="2"/>
      <c r="AZ3082" s="2"/>
      <c r="BA3082" s="2"/>
      <c r="BB3082" s="55"/>
      <c r="BC3082" s="105"/>
      <c r="BD3082" s="105"/>
      <c r="BE3082" s="105"/>
      <c r="BF3082" s="105"/>
      <c r="BG3082" s="109"/>
      <c r="BH3082" s="2"/>
      <c r="BI3082" s="2"/>
      <c r="BJ3082" s="2"/>
      <c r="BK3082" s="2"/>
      <c r="BL3082" s="55"/>
      <c r="BM3082" s="48"/>
      <c r="BN3082" s="48"/>
      <c r="BO3082" s="48"/>
      <c r="BP3082" s="48"/>
      <c r="BQ3082" s="117"/>
      <c r="BR3082" s="2"/>
      <c r="BS3082" s="2"/>
      <c r="BT3082" s="2"/>
      <c r="BU3082" s="2"/>
      <c r="BV3082" s="55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18" t="s">
        <v>5</v>
      </c>
      <c r="H3083" s="3">
        <v>2024</v>
      </c>
      <c r="I3083" s="20" t="s">
        <v>286</v>
      </c>
      <c r="J3083" s="184" t="s">
        <v>280</v>
      </c>
      <c r="K3083" s="184" t="s">
        <v>319</v>
      </c>
      <c r="L3083" s="187">
        <f t="shared" si="99"/>
        <v>0</v>
      </c>
      <c r="M3083" s="187">
        <f t="shared" si="100"/>
        <v>0</v>
      </c>
      <c r="N3083" s="186"/>
      <c r="O3083" s="33"/>
      <c r="P3083" s="33"/>
      <c r="Q3083" s="33"/>
      <c r="R3083" s="33"/>
      <c r="S3083" s="42"/>
      <c r="T3083" s="2"/>
      <c r="U3083" s="2"/>
      <c r="V3083" s="2"/>
      <c r="W3083" s="2"/>
      <c r="X3083" s="55"/>
      <c r="Y3083" s="62"/>
      <c r="Z3083" s="62"/>
      <c r="AA3083" s="62"/>
      <c r="AB3083" s="62"/>
      <c r="AC3083" s="68"/>
      <c r="AD3083" s="2"/>
      <c r="AE3083" s="2"/>
      <c r="AF3083" s="2"/>
      <c r="AG3083" s="2"/>
      <c r="AH3083" s="55"/>
      <c r="AI3083" s="72"/>
      <c r="AJ3083" s="72"/>
      <c r="AK3083" s="72"/>
      <c r="AL3083" s="72"/>
      <c r="AM3083" s="80"/>
      <c r="AN3083" s="2"/>
      <c r="AO3083" s="2"/>
      <c r="AP3083" s="2"/>
      <c r="AQ3083" s="2"/>
      <c r="AR3083" s="55"/>
      <c r="AS3083" s="85"/>
      <c r="AT3083" s="85"/>
      <c r="AU3083" s="85"/>
      <c r="AV3083" s="85"/>
      <c r="AW3083" s="100"/>
      <c r="AX3083" s="2"/>
      <c r="AY3083" s="2"/>
      <c r="AZ3083" s="2"/>
      <c r="BA3083" s="2"/>
      <c r="BB3083" s="55"/>
      <c r="BC3083" s="105"/>
      <c r="BD3083" s="105"/>
      <c r="BE3083" s="105"/>
      <c r="BF3083" s="105"/>
      <c r="BG3083" s="109"/>
      <c r="BH3083" s="2"/>
      <c r="BI3083" s="2"/>
      <c r="BJ3083" s="2"/>
      <c r="BK3083" s="2"/>
      <c r="BL3083" s="55"/>
      <c r="BM3083" s="48"/>
      <c r="BN3083" s="48"/>
      <c r="BO3083" s="48"/>
      <c r="BP3083" s="48"/>
      <c r="BQ3083" s="117"/>
      <c r="BR3083" s="2"/>
      <c r="BS3083" s="2"/>
      <c r="BT3083" s="2"/>
      <c r="BU3083" s="2"/>
      <c r="BV3083" s="55"/>
    </row>
    <row r="3084" spans="1:74" hidden="1" x14ac:dyDescent="0.3">
      <c r="A3084" s="2" t="s">
        <v>85</v>
      </c>
      <c r="B3084" s="2" t="s">
        <v>2</v>
      </c>
      <c r="C3084" s="2" t="s">
        <v>3</v>
      </c>
      <c r="D3084" s="2" t="s">
        <v>82</v>
      </c>
      <c r="E3084" s="3">
        <v>16</v>
      </c>
      <c r="F3084" s="3"/>
      <c r="G3084" s="18" t="s">
        <v>5</v>
      </c>
      <c r="H3084" s="3">
        <v>2024</v>
      </c>
      <c r="I3084" s="20" t="s">
        <v>286</v>
      </c>
      <c r="J3084" s="184" t="s">
        <v>281</v>
      </c>
      <c r="K3084" s="184" t="s">
        <v>319</v>
      </c>
      <c r="L3084" s="187">
        <f t="shared" si="99"/>
        <v>0</v>
      </c>
      <c r="M3084" s="187">
        <f t="shared" si="100"/>
        <v>4.5</v>
      </c>
      <c r="N3084" s="186" t="s">
        <v>1061</v>
      </c>
      <c r="O3084" s="33"/>
      <c r="P3084" s="33"/>
      <c r="Q3084" s="33"/>
      <c r="R3084" s="33"/>
      <c r="S3084" s="42"/>
      <c r="T3084" s="2"/>
      <c r="U3084" s="2"/>
      <c r="V3084" s="2"/>
      <c r="W3084" s="2"/>
      <c r="X3084" s="55"/>
      <c r="Y3084" s="62"/>
      <c r="Z3084" s="62"/>
      <c r="AA3084" s="62"/>
      <c r="AB3084" s="62"/>
      <c r="AC3084" s="68"/>
      <c r="AD3084" s="2"/>
      <c r="AE3084" s="2"/>
      <c r="AF3084" s="2"/>
      <c r="AG3084" s="2"/>
      <c r="AH3084" s="55"/>
      <c r="AI3084" s="72"/>
      <c r="AJ3084" s="72"/>
      <c r="AK3084" s="72"/>
      <c r="AL3084" s="72"/>
      <c r="AM3084" s="80"/>
      <c r="AN3084" s="2"/>
      <c r="AO3084" s="2"/>
      <c r="AP3084" s="2"/>
      <c r="AQ3084" s="2"/>
      <c r="AR3084" s="55"/>
      <c r="AS3084" s="85"/>
      <c r="AT3084" s="85"/>
      <c r="AU3084" s="85"/>
      <c r="AV3084" s="85"/>
      <c r="AW3084" s="100"/>
      <c r="AX3084" s="2"/>
      <c r="AY3084" s="2"/>
      <c r="AZ3084" s="2"/>
      <c r="BA3084" s="2"/>
      <c r="BB3084" s="55"/>
      <c r="BC3084" s="105" t="s">
        <v>1061</v>
      </c>
      <c r="BD3084" s="105"/>
      <c r="BE3084" s="105"/>
      <c r="BF3084" s="105"/>
      <c r="BG3084" s="109">
        <v>4.5</v>
      </c>
      <c r="BH3084" s="2"/>
      <c r="BI3084" s="2"/>
      <c r="BJ3084" s="2"/>
      <c r="BK3084" s="2"/>
      <c r="BL3084" s="55"/>
      <c r="BM3084" s="48"/>
      <c r="BN3084" s="48"/>
      <c r="BO3084" s="48"/>
      <c r="BP3084" s="48"/>
      <c r="BQ3084" s="117"/>
      <c r="BR3084" s="2"/>
      <c r="BS3084" s="2"/>
      <c r="BT3084" s="2"/>
      <c r="BU3084" s="2"/>
      <c r="BV3084" s="55"/>
    </row>
    <row r="3085" spans="1:74" s="13" customFormat="1" hidden="1" x14ac:dyDescent="0.3">
      <c r="A3085" s="12" t="s">
        <v>85</v>
      </c>
      <c r="B3085" s="12" t="s">
        <v>2</v>
      </c>
      <c r="C3085" s="12" t="s">
        <v>3</v>
      </c>
      <c r="D3085" s="12" t="s">
        <v>82</v>
      </c>
      <c r="E3085" s="7">
        <v>16</v>
      </c>
      <c r="F3085" s="7"/>
      <c r="G3085" s="19" t="s">
        <v>5</v>
      </c>
      <c r="H3085" s="7">
        <v>2024</v>
      </c>
      <c r="I3085" s="21"/>
      <c r="J3085" s="12" t="s">
        <v>314</v>
      </c>
      <c r="K3085" s="12"/>
      <c r="L3085" s="147"/>
      <c r="M3085" s="147">
        <f>SUM(M3047:M3084)</f>
        <v>171.79999999999998</v>
      </c>
      <c r="N3085" s="183"/>
      <c r="O3085" s="12"/>
      <c r="P3085" s="12"/>
      <c r="Q3085" s="12"/>
      <c r="R3085" s="12"/>
      <c r="S3085" s="47">
        <f>SUM(S3047:S3084)</f>
        <v>0</v>
      </c>
      <c r="T3085" s="12"/>
      <c r="U3085" s="12"/>
      <c r="V3085" s="12"/>
      <c r="W3085" s="12"/>
      <c r="X3085" s="47">
        <f>SUM(X3047:X3084)</f>
        <v>0</v>
      </c>
      <c r="Y3085" s="12"/>
      <c r="Z3085" s="12"/>
      <c r="AA3085" s="12"/>
      <c r="AB3085" s="12"/>
      <c r="AC3085" s="47">
        <f>SUM(AC3047:AC3084)</f>
        <v>0</v>
      </c>
      <c r="AD3085" s="12"/>
      <c r="AE3085" s="12"/>
      <c r="AF3085" s="12"/>
      <c r="AG3085" s="12"/>
      <c r="AH3085" s="47">
        <f>SUM(AH3047:AH3084)</f>
        <v>167.29999999999998</v>
      </c>
      <c r="AI3085" s="12"/>
      <c r="AJ3085" s="12"/>
      <c r="AK3085" s="12"/>
      <c r="AL3085" s="12"/>
      <c r="AM3085" s="47">
        <f>SUM(AM3047:AM3084)</f>
        <v>0</v>
      </c>
      <c r="AN3085" s="12"/>
      <c r="AO3085" s="12"/>
      <c r="AP3085" s="12"/>
      <c r="AQ3085" s="12"/>
      <c r="AR3085" s="47">
        <f>SUM(AR3047:AR3084)</f>
        <v>0</v>
      </c>
      <c r="AS3085" s="12"/>
      <c r="AT3085" s="12"/>
      <c r="AU3085" s="12"/>
      <c r="AV3085" s="12"/>
      <c r="AW3085" s="47">
        <f>SUM(AW3047:AW3084)</f>
        <v>0</v>
      </c>
      <c r="AX3085" s="12"/>
      <c r="AY3085" s="12"/>
      <c r="AZ3085" s="12"/>
      <c r="BA3085" s="12"/>
      <c r="BB3085" s="47">
        <f>SUM(BB3047:BB3084)</f>
        <v>0</v>
      </c>
      <c r="BC3085" s="12"/>
      <c r="BD3085" s="12"/>
      <c r="BE3085" s="12"/>
      <c r="BF3085" s="12"/>
      <c r="BG3085" s="47">
        <f>SUM(BG3047:BG3084)</f>
        <v>4.5</v>
      </c>
      <c r="BH3085" s="12"/>
      <c r="BI3085" s="12"/>
      <c r="BJ3085" s="12"/>
      <c r="BK3085" s="12"/>
      <c r="BL3085" s="47">
        <f>SUM(BL3047:BL3084)</f>
        <v>0</v>
      </c>
      <c r="BM3085" s="12"/>
      <c r="BN3085" s="12"/>
      <c r="BO3085" s="12"/>
      <c r="BP3085" s="12"/>
      <c r="BQ3085" s="47">
        <f>SUM(BQ3047:BQ3084)</f>
        <v>0</v>
      </c>
      <c r="BR3085" s="12"/>
      <c r="BS3085" s="12"/>
      <c r="BT3085" s="12"/>
      <c r="BU3085" s="12"/>
      <c r="BV3085" s="47">
        <f>SUM(BV3047:BV3084)</f>
        <v>0</v>
      </c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18" t="s">
        <v>5</v>
      </c>
      <c r="H3086" s="3">
        <v>2024</v>
      </c>
      <c r="I3086" s="20" t="s">
        <v>287</v>
      </c>
      <c r="J3086" s="184" t="s">
        <v>267</v>
      </c>
      <c r="K3086" s="184" t="s">
        <v>318</v>
      </c>
      <c r="L3086" s="187">
        <f t="shared" si="99"/>
        <v>0</v>
      </c>
      <c r="M3086" s="187">
        <f t="shared" si="100"/>
        <v>0</v>
      </c>
      <c r="N3086" s="186"/>
      <c r="O3086" s="33"/>
      <c r="P3086" s="33"/>
      <c r="Q3086" s="33"/>
      <c r="R3086" s="33"/>
      <c r="S3086" s="42"/>
      <c r="T3086" s="2"/>
      <c r="U3086" s="2"/>
      <c r="V3086" s="2"/>
      <c r="W3086" s="2"/>
      <c r="X3086" s="55"/>
      <c r="Y3086" s="62"/>
      <c r="Z3086" s="62"/>
      <c r="AA3086" s="62"/>
      <c r="AB3086" s="62"/>
      <c r="AC3086" s="68"/>
      <c r="AD3086" s="2"/>
      <c r="AE3086" s="2"/>
      <c r="AF3086" s="2"/>
      <c r="AG3086" s="2"/>
      <c r="AH3086" s="55"/>
      <c r="AI3086" s="72"/>
      <c r="AJ3086" s="72"/>
      <c r="AK3086" s="72"/>
      <c r="AL3086" s="72"/>
      <c r="AM3086" s="80"/>
      <c r="AN3086" s="2"/>
      <c r="AO3086" s="2"/>
      <c r="AP3086" s="2"/>
      <c r="AQ3086" s="2"/>
      <c r="AR3086" s="55"/>
      <c r="AS3086" s="85"/>
      <c r="AT3086" s="85"/>
      <c r="AU3086" s="85"/>
      <c r="AV3086" s="85"/>
      <c r="AW3086" s="100"/>
      <c r="AX3086" s="2"/>
      <c r="AY3086" s="2"/>
      <c r="AZ3086" s="2"/>
      <c r="BA3086" s="2"/>
      <c r="BB3086" s="55"/>
      <c r="BC3086" s="105"/>
      <c r="BD3086" s="105"/>
      <c r="BE3086" s="105"/>
      <c r="BF3086" s="105"/>
      <c r="BG3086" s="109"/>
      <c r="BH3086" s="2"/>
      <c r="BI3086" s="2"/>
      <c r="BJ3086" s="2"/>
      <c r="BK3086" s="2"/>
      <c r="BL3086" s="55"/>
      <c r="BM3086" s="48"/>
      <c r="BN3086" s="48"/>
      <c r="BO3086" s="48"/>
      <c r="BP3086" s="48"/>
      <c r="BQ3086" s="117"/>
      <c r="BR3086" s="2"/>
      <c r="BS3086" s="2"/>
      <c r="BT3086" s="2"/>
      <c r="BU3086" s="2"/>
      <c r="BV3086" s="55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18" t="s">
        <v>5</v>
      </c>
      <c r="H3087" s="3">
        <v>2024</v>
      </c>
      <c r="I3087" s="20" t="s">
        <v>287</v>
      </c>
      <c r="J3087" s="184" t="s">
        <v>291</v>
      </c>
      <c r="K3087" s="184" t="s">
        <v>319</v>
      </c>
      <c r="L3087" s="187">
        <f t="shared" si="99"/>
        <v>0</v>
      </c>
      <c r="M3087" s="187">
        <f t="shared" si="100"/>
        <v>0</v>
      </c>
      <c r="N3087" s="186"/>
      <c r="O3087" s="33"/>
      <c r="P3087" s="33"/>
      <c r="Q3087" s="33"/>
      <c r="R3087" s="33"/>
      <c r="S3087" s="42"/>
      <c r="T3087" s="2"/>
      <c r="U3087" s="2"/>
      <c r="V3087" s="2"/>
      <c r="W3087" s="2"/>
      <c r="X3087" s="55"/>
      <c r="Y3087" s="62"/>
      <c r="Z3087" s="62"/>
      <c r="AA3087" s="62"/>
      <c r="AB3087" s="62"/>
      <c r="AC3087" s="68"/>
      <c r="AD3087" s="2"/>
      <c r="AE3087" s="2"/>
      <c r="AF3087" s="2"/>
      <c r="AG3087" s="2"/>
      <c r="AH3087" s="55"/>
      <c r="AI3087" s="72"/>
      <c r="AJ3087" s="72"/>
      <c r="AK3087" s="72"/>
      <c r="AL3087" s="72"/>
      <c r="AM3087" s="80"/>
      <c r="AN3087" s="2"/>
      <c r="AO3087" s="2"/>
      <c r="AP3087" s="2"/>
      <c r="AQ3087" s="2"/>
      <c r="AR3087" s="55"/>
      <c r="AS3087" s="85"/>
      <c r="AT3087" s="85"/>
      <c r="AU3087" s="85"/>
      <c r="AV3087" s="85"/>
      <c r="AW3087" s="100"/>
      <c r="AX3087" s="2"/>
      <c r="AY3087" s="2"/>
      <c r="AZ3087" s="2"/>
      <c r="BA3087" s="2"/>
      <c r="BB3087" s="55"/>
      <c r="BC3087" s="105"/>
      <c r="BD3087" s="105"/>
      <c r="BE3087" s="105"/>
      <c r="BF3087" s="105"/>
      <c r="BG3087" s="109"/>
      <c r="BH3087" s="2"/>
      <c r="BI3087" s="2"/>
      <c r="BJ3087" s="2"/>
      <c r="BK3087" s="2"/>
      <c r="BL3087" s="55"/>
      <c r="BM3087" s="48"/>
      <c r="BN3087" s="48"/>
      <c r="BO3087" s="48"/>
      <c r="BP3087" s="48"/>
      <c r="BQ3087" s="117"/>
      <c r="BR3087" s="2"/>
      <c r="BS3087" s="2"/>
      <c r="BT3087" s="2"/>
      <c r="BU3087" s="2"/>
      <c r="BV3087" s="55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18" t="s">
        <v>5</v>
      </c>
      <c r="H3088" s="3">
        <v>2024</v>
      </c>
      <c r="I3088" s="20" t="s">
        <v>286</v>
      </c>
      <c r="J3088" s="184" t="s">
        <v>336</v>
      </c>
      <c r="K3088" s="184" t="s">
        <v>319</v>
      </c>
      <c r="L3088" s="187">
        <f t="shared" si="99"/>
        <v>0</v>
      </c>
      <c r="M3088" s="187">
        <f t="shared" si="100"/>
        <v>0</v>
      </c>
      <c r="N3088" s="186"/>
      <c r="O3088" s="33"/>
      <c r="P3088" s="33"/>
      <c r="Q3088" s="33"/>
      <c r="R3088" s="33"/>
      <c r="S3088" s="42"/>
      <c r="T3088" s="2"/>
      <c r="U3088" s="2"/>
      <c r="V3088" s="2"/>
      <c r="W3088" s="2"/>
      <c r="X3088" s="55"/>
      <c r="Y3088" s="62"/>
      <c r="Z3088" s="62"/>
      <c r="AA3088" s="62"/>
      <c r="AB3088" s="62"/>
      <c r="AC3088" s="68"/>
      <c r="AD3088" s="2"/>
      <c r="AE3088" s="2"/>
      <c r="AF3088" s="2"/>
      <c r="AG3088" s="2"/>
      <c r="AH3088" s="55"/>
      <c r="AI3088" s="72"/>
      <c r="AJ3088" s="72"/>
      <c r="AK3088" s="72"/>
      <c r="AL3088" s="72"/>
      <c r="AM3088" s="80"/>
      <c r="AN3088" s="2"/>
      <c r="AO3088" s="2"/>
      <c r="AP3088" s="2"/>
      <c r="AQ3088" s="2"/>
      <c r="AR3088" s="55"/>
      <c r="AS3088" s="85"/>
      <c r="AT3088" s="85"/>
      <c r="AU3088" s="85"/>
      <c r="AV3088" s="85"/>
      <c r="AW3088" s="100"/>
      <c r="AX3088" s="2"/>
      <c r="AY3088" s="2"/>
      <c r="AZ3088" s="2"/>
      <c r="BA3088" s="2"/>
      <c r="BB3088" s="55"/>
      <c r="BC3088" s="105"/>
      <c r="BD3088" s="105"/>
      <c r="BE3088" s="105"/>
      <c r="BF3088" s="105"/>
      <c r="BG3088" s="109"/>
      <c r="BH3088" s="2"/>
      <c r="BI3088" s="2"/>
      <c r="BJ3088" s="2"/>
      <c r="BK3088" s="2"/>
      <c r="BL3088" s="55"/>
      <c r="BM3088" s="48"/>
      <c r="BN3088" s="48"/>
      <c r="BO3088" s="48"/>
      <c r="BP3088" s="48"/>
      <c r="BQ3088" s="117"/>
      <c r="BR3088" s="2"/>
      <c r="BS3088" s="2"/>
      <c r="BT3088" s="2"/>
      <c r="BU3088" s="2"/>
      <c r="BV3088" s="55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18" t="s">
        <v>5</v>
      </c>
      <c r="H3089" s="3">
        <v>2024</v>
      </c>
      <c r="I3089" s="20" t="s">
        <v>286</v>
      </c>
      <c r="J3089" s="185" t="s">
        <v>337</v>
      </c>
      <c r="K3089" s="185" t="s">
        <v>318</v>
      </c>
      <c r="L3089" s="187">
        <f t="shared" si="99"/>
        <v>0</v>
      </c>
      <c r="M3089" s="187">
        <f t="shared" si="100"/>
        <v>0</v>
      </c>
      <c r="N3089" s="186"/>
      <c r="O3089" s="53"/>
      <c r="P3089" s="53"/>
      <c r="Q3089" s="53"/>
      <c r="R3089" s="53"/>
      <c r="S3089" s="54"/>
      <c r="T3089" s="8"/>
      <c r="U3089" s="8"/>
      <c r="V3089" s="8"/>
      <c r="W3089" s="8"/>
      <c r="X3089" s="122"/>
      <c r="Y3089" s="135"/>
      <c r="Z3089" s="135"/>
      <c r="AA3089" s="135"/>
      <c r="AB3089" s="135"/>
      <c r="AC3089" s="136"/>
      <c r="AD3089" s="8"/>
      <c r="AE3089" s="8"/>
      <c r="AF3089" s="8"/>
      <c r="AG3089" s="8"/>
      <c r="AH3089" s="122"/>
      <c r="AI3089" s="137"/>
      <c r="AJ3089" s="137"/>
      <c r="AK3089" s="137"/>
      <c r="AL3089" s="137"/>
      <c r="AM3089" s="138"/>
      <c r="AN3089" s="8"/>
      <c r="AO3089" s="8"/>
      <c r="AP3089" s="8"/>
      <c r="AQ3089" s="8"/>
      <c r="AR3089" s="122"/>
      <c r="AS3089" s="139"/>
      <c r="AT3089" s="139"/>
      <c r="AU3089" s="139"/>
      <c r="AV3089" s="139"/>
      <c r="AW3089" s="140"/>
      <c r="AX3089" s="8"/>
      <c r="AY3089" s="8"/>
      <c r="AZ3089" s="8"/>
      <c r="BA3089" s="8"/>
      <c r="BB3089" s="122"/>
      <c r="BC3089" s="141"/>
      <c r="BD3089" s="141"/>
      <c r="BE3089" s="141"/>
      <c r="BF3089" s="141"/>
      <c r="BG3089" s="142"/>
      <c r="BH3089" s="8"/>
      <c r="BI3089" s="8"/>
      <c r="BJ3089" s="8"/>
      <c r="BK3089" s="8"/>
      <c r="BL3089" s="122"/>
      <c r="BM3089" s="143"/>
      <c r="BN3089" s="143"/>
      <c r="BO3089" s="143"/>
      <c r="BP3089" s="143"/>
      <c r="BQ3089" s="144"/>
      <c r="BR3089" s="8"/>
      <c r="BS3089" s="8"/>
      <c r="BT3089" s="8"/>
      <c r="BU3089" s="8"/>
      <c r="BV3089" s="122"/>
    </row>
    <row r="3090" spans="1:74" ht="28.8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18" t="s">
        <v>5</v>
      </c>
      <c r="H3090" s="3">
        <v>2024</v>
      </c>
      <c r="I3090" s="20" t="s">
        <v>286</v>
      </c>
      <c r="J3090" s="185" t="s">
        <v>338</v>
      </c>
      <c r="K3090" s="185" t="s">
        <v>339</v>
      </c>
      <c r="L3090" s="187">
        <f t="shared" si="99"/>
        <v>0</v>
      </c>
      <c r="M3090" s="187">
        <f t="shared" si="100"/>
        <v>0</v>
      </c>
      <c r="N3090" s="186"/>
      <c r="O3090" s="53"/>
      <c r="P3090" s="53"/>
      <c r="Q3090" s="53"/>
      <c r="R3090" s="53"/>
      <c r="S3090" s="54"/>
      <c r="T3090" s="8"/>
      <c r="U3090" s="8"/>
      <c r="V3090" s="8"/>
      <c r="W3090" s="8"/>
      <c r="X3090" s="122"/>
      <c r="Y3090" s="135"/>
      <c r="Z3090" s="135"/>
      <c r="AA3090" s="135"/>
      <c r="AB3090" s="135"/>
      <c r="AC3090" s="136"/>
      <c r="AD3090" s="8"/>
      <c r="AE3090" s="8"/>
      <c r="AF3090" s="8"/>
      <c r="AG3090" s="8"/>
      <c r="AH3090" s="122"/>
      <c r="AI3090" s="137"/>
      <c r="AJ3090" s="137"/>
      <c r="AK3090" s="137"/>
      <c r="AL3090" s="137"/>
      <c r="AM3090" s="138"/>
      <c r="AN3090" s="8"/>
      <c r="AO3090" s="8"/>
      <c r="AP3090" s="8"/>
      <c r="AQ3090" s="8"/>
      <c r="AR3090" s="122"/>
      <c r="AS3090" s="139"/>
      <c r="AT3090" s="139"/>
      <c r="AU3090" s="139"/>
      <c r="AV3090" s="139"/>
      <c r="AW3090" s="140"/>
      <c r="AX3090" s="8"/>
      <c r="AY3090" s="8"/>
      <c r="AZ3090" s="8"/>
      <c r="BA3090" s="8"/>
      <c r="BB3090" s="122"/>
      <c r="BC3090" s="141"/>
      <c r="BD3090" s="141"/>
      <c r="BE3090" s="141"/>
      <c r="BF3090" s="141"/>
      <c r="BG3090" s="142"/>
      <c r="BH3090" s="8"/>
      <c r="BI3090" s="8"/>
      <c r="BJ3090" s="8"/>
      <c r="BK3090" s="8"/>
      <c r="BL3090" s="122"/>
      <c r="BM3090" s="143"/>
      <c r="BN3090" s="143"/>
      <c r="BO3090" s="143"/>
      <c r="BP3090" s="143"/>
      <c r="BQ3090" s="144"/>
      <c r="BR3090" s="8"/>
      <c r="BS3090" s="8"/>
      <c r="BT3090" s="8"/>
      <c r="BU3090" s="8"/>
      <c r="BV3090" s="122"/>
    </row>
    <row r="3091" spans="1:74" ht="28.8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18" t="s">
        <v>5</v>
      </c>
      <c r="H3091" s="3">
        <v>2024</v>
      </c>
      <c r="I3091" s="20" t="s">
        <v>286</v>
      </c>
      <c r="J3091" s="185" t="s">
        <v>340</v>
      </c>
      <c r="K3091" s="185" t="s">
        <v>318</v>
      </c>
      <c r="L3091" s="187">
        <f t="shared" si="99"/>
        <v>0</v>
      </c>
      <c r="M3091" s="187">
        <f t="shared" si="100"/>
        <v>0</v>
      </c>
      <c r="N3091" s="186"/>
      <c r="O3091" s="53"/>
      <c r="P3091" s="53"/>
      <c r="Q3091" s="53"/>
      <c r="R3091" s="53"/>
      <c r="S3091" s="54"/>
      <c r="T3091" s="8"/>
      <c r="U3091" s="8"/>
      <c r="V3091" s="8"/>
      <c r="W3091" s="8"/>
      <c r="X3091" s="122"/>
      <c r="Y3091" s="135"/>
      <c r="Z3091" s="135"/>
      <c r="AA3091" s="135"/>
      <c r="AB3091" s="135"/>
      <c r="AC3091" s="136"/>
      <c r="AD3091" s="8"/>
      <c r="AE3091" s="8"/>
      <c r="AF3091" s="8"/>
      <c r="AG3091" s="8"/>
      <c r="AH3091" s="122"/>
      <c r="AI3091" s="137"/>
      <c r="AJ3091" s="137"/>
      <c r="AK3091" s="137"/>
      <c r="AL3091" s="137"/>
      <c r="AM3091" s="138"/>
      <c r="AN3091" s="8"/>
      <c r="AO3091" s="8"/>
      <c r="AP3091" s="8"/>
      <c r="AQ3091" s="8"/>
      <c r="AR3091" s="122"/>
      <c r="AS3091" s="139"/>
      <c r="AT3091" s="139"/>
      <c r="AU3091" s="139"/>
      <c r="AV3091" s="139"/>
      <c r="AW3091" s="140"/>
      <c r="AX3091" s="8"/>
      <c r="AY3091" s="8"/>
      <c r="AZ3091" s="8"/>
      <c r="BA3091" s="8"/>
      <c r="BB3091" s="122"/>
      <c r="BC3091" s="141"/>
      <c r="BD3091" s="141"/>
      <c r="BE3091" s="141"/>
      <c r="BF3091" s="141"/>
      <c r="BG3091" s="142"/>
      <c r="BH3091" s="8"/>
      <c r="BI3091" s="8"/>
      <c r="BJ3091" s="8"/>
      <c r="BK3091" s="8"/>
      <c r="BL3091" s="122"/>
      <c r="BM3091" s="143"/>
      <c r="BN3091" s="143"/>
      <c r="BO3091" s="143"/>
      <c r="BP3091" s="143"/>
      <c r="BQ3091" s="144"/>
      <c r="BR3091" s="8"/>
      <c r="BS3091" s="8"/>
      <c r="BT3091" s="8"/>
      <c r="BU3091" s="8"/>
      <c r="BV3091" s="122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18" t="s">
        <v>5</v>
      </c>
      <c r="H3092" s="3">
        <v>2024</v>
      </c>
      <c r="I3092" s="20" t="s">
        <v>286</v>
      </c>
      <c r="J3092" s="185" t="s">
        <v>341</v>
      </c>
      <c r="K3092" s="185" t="s">
        <v>320</v>
      </c>
      <c r="L3092" s="187">
        <f t="shared" si="99"/>
        <v>0</v>
      </c>
      <c r="M3092" s="187">
        <f t="shared" si="100"/>
        <v>0</v>
      </c>
      <c r="N3092" s="186"/>
      <c r="O3092" s="53"/>
      <c r="P3092" s="53"/>
      <c r="Q3092" s="53"/>
      <c r="R3092" s="53"/>
      <c r="S3092" s="54"/>
      <c r="T3092" s="8"/>
      <c r="U3092" s="8"/>
      <c r="V3092" s="8"/>
      <c r="W3092" s="8"/>
      <c r="X3092" s="122"/>
      <c r="Y3092" s="135"/>
      <c r="Z3092" s="135"/>
      <c r="AA3092" s="135"/>
      <c r="AB3092" s="135"/>
      <c r="AC3092" s="136"/>
      <c r="AD3092" s="8"/>
      <c r="AE3092" s="8"/>
      <c r="AF3092" s="8"/>
      <c r="AG3092" s="8"/>
      <c r="AH3092" s="122"/>
      <c r="AI3092" s="137"/>
      <c r="AJ3092" s="137"/>
      <c r="AK3092" s="137"/>
      <c r="AL3092" s="137"/>
      <c r="AM3092" s="138"/>
      <c r="AN3092" s="8"/>
      <c r="AO3092" s="8"/>
      <c r="AP3092" s="8"/>
      <c r="AQ3092" s="8"/>
      <c r="AR3092" s="122"/>
      <c r="AS3092" s="139"/>
      <c r="AT3092" s="139"/>
      <c r="AU3092" s="139"/>
      <c r="AV3092" s="139"/>
      <c r="AW3092" s="140"/>
      <c r="AX3092" s="8"/>
      <c r="AY3092" s="8"/>
      <c r="AZ3092" s="8"/>
      <c r="BA3092" s="8"/>
      <c r="BB3092" s="122"/>
      <c r="BC3092" s="141"/>
      <c r="BD3092" s="141"/>
      <c r="BE3092" s="141"/>
      <c r="BF3092" s="141"/>
      <c r="BG3092" s="142"/>
      <c r="BH3092" s="8"/>
      <c r="BI3092" s="8"/>
      <c r="BJ3092" s="8"/>
      <c r="BK3092" s="8"/>
      <c r="BL3092" s="122"/>
      <c r="BM3092" s="143"/>
      <c r="BN3092" s="143"/>
      <c r="BO3092" s="143"/>
      <c r="BP3092" s="143"/>
      <c r="BQ3092" s="144"/>
      <c r="BR3092" s="8"/>
      <c r="BS3092" s="8"/>
      <c r="BT3092" s="8"/>
      <c r="BU3092" s="8"/>
      <c r="BV3092" s="122"/>
    </row>
    <row r="3093" spans="1:74" ht="28.8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18" t="s">
        <v>5</v>
      </c>
      <c r="H3093" s="3">
        <v>2024</v>
      </c>
      <c r="I3093" s="20" t="s">
        <v>286</v>
      </c>
      <c r="J3093" s="185" t="s">
        <v>342</v>
      </c>
      <c r="K3093" s="185" t="s">
        <v>320</v>
      </c>
      <c r="L3093" s="187">
        <f t="shared" si="99"/>
        <v>0</v>
      </c>
      <c r="M3093" s="187">
        <f t="shared" si="100"/>
        <v>0</v>
      </c>
      <c r="N3093" s="186"/>
      <c r="O3093" s="53"/>
      <c r="P3093" s="53"/>
      <c r="Q3093" s="53"/>
      <c r="R3093" s="53"/>
      <c r="S3093" s="54"/>
      <c r="T3093" s="8"/>
      <c r="U3093" s="8"/>
      <c r="V3093" s="8"/>
      <c r="W3093" s="8"/>
      <c r="X3093" s="122"/>
      <c r="Y3093" s="135"/>
      <c r="Z3093" s="135"/>
      <c r="AA3093" s="135"/>
      <c r="AB3093" s="135"/>
      <c r="AC3093" s="136"/>
      <c r="AD3093" s="8"/>
      <c r="AE3093" s="8"/>
      <c r="AF3093" s="8"/>
      <c r="AG3093" s="8"/>
      <c r="AH3093" s="122"/>
      <c r="AI3093" s="137"/>
      <c r="AJ3093" s="137"/>
      <c r="AK3093" s="137"/>
      <c r="AL3093" s="137"/>
      <c r="AM3093" s="138"/>
      <c r="AN3093" s="8"/>
      <c r="AO3093" s="8"/>
      <c r="AP3093" s="8"/>
      <c r="AQ3093" s="8"/>
      <c r="AR3093" s="122"/>
      <c r="AS3093" s="139"/>
      <c r="AT3093" s="139"/>
      <c r="AU3093" s="139"/>
      <c r="AV3093" s="139"/>
      <c r="AW3093" s="140"/>
      <c r="AX3093" s="8"/>
      <c r="AY3093" s="8"/>
      <c r="AZ3093" s="8"/>
      <c r="BA3093" s="8"/>
      <c r="BB3093" s="122"/>
      <c r="BC3093" s="141"/>
      <c r="BD3093" s="141"/>
      <c r="BE3093" s="141"/>
      <c r="BF3093" s="141"/>
      <c r="BG3093" s="142"/>
      <c r="BH3093" s="8"/>
      <c r="BI3093" s="8"/>
      <c r="BJ3093" s="8"/>
      <c r="BK3093" s="8"/>
      <c r="BL3093" s="122"/>
      <c r="BM3093" s="143"/>
      <c r="BN3093" s="143"/>
      <c r="BO3093" s="143"/>
      <c r="BP3093" s="143"/>
      <c r="BQ3093" s="144"/>
      <c r="BR3093" s="8"/>
      <c r="BS3093" s="8"/>
      <c r="BT3093" s="8"/>
      <c r="BU3093" s="8"/>
      <c r="BV3093" s="122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18" t="s">
        <v>5</v>
      </c>
      <c r="H3094" s="3">
        <v>2024</v>
      </c>
      <c r="I3094" s="20" t="s">
        <v>286</v>
      </c>
      <c r="J3094" s="185" t="s">
        <v>343</v>
      </c>
      <c r="K3094" s="185" t="s">
        <v>339</v>
      </c>
      <c r="L3094" s="187">
        <f t="shared" si="99"/>
        <v>0</v>
      </c>
      <c r="M3094" s="187">
        <f t="shared" si="100"/>
        <v>0</v>
      </c>
      <c r="N3094" s="186"/>
      <c r="O3094" s="53"/>
      <c r="P3094" s="53"/>
      <c r="Q3094" s="53"/>
      <c r="R3094" s="53"/>
      <c r="S3094" s="54"/>
      <c r="T3094" s="8"/>
      <c r="U3094" s="8"/>
      <c r="V3094" s="8"/>
      <c r="W3094" s="8"/>
      <c r="X3094" s="122"/>
      <c r="Y3094" s="135"/>
      <c r="Z3094" s="135"/>
      <c r="AA3094" s="135"/>
      <c r="AB3094" s="135"/>
      <c r="AC3094" s="136"/>
      <c r="AD3094" s="8"/>
      <c r="AE3094" s="8"/>
      <c r="AF3094" s="8"/>
      <c r="AG3094" s="8"/>
      <c r="AH3094" s="122"/>
      <c r="AI3094" s="137"/>
      <c r="AJ3094" s="137"/>
      <c r="AK3094" s="137"/>
      <c r="AL3094" s="137"/>
      <c r="AM3094" s="138"/>
      <c r="AN3094" s="8"/>
      <c r="AO3094" s="8"/>
      <c r="AP3094" s="8"/>
      <c r="AQ3094" s="8"/>
      <c r="AR3094" s="122"/>
      <c r="AS3094" s="139"/>
      <c r="AT3094" s="139"/>
      <c r="AU3094" s="139"/>
      <c r="AV3094" s="139"/>
      <c r="AW3094" s="140"/>
      <c r="AX3094" s="8"/>
      <c r="AY3094" s="8"/>
      <c r="AZ3094" s="8"/>
      <c r="BA3094" s="8"/>
      <c r="BB3094" s="122"/>
      <c r="BC3094" s="141"/>
      <c r="BD3094" s="141"/>
      <c r="BE3094" s="141"/>
      <c r="BF3094" s="141"/>
      <c r="BG3094" s="142"/>
      <c r="BH3094" s="8"/>
      <c r="BI3094" s="8"/>
      <c r="BJ3094" s="8"/>
      <c r="BK3094" s="8"/>
      <c r="BL3094" s="122"/>
      <c r="BM3094" s="143"/>
      <c r="BN3094" s="143"/>
      <c r="BO3094" s="143"/>
      <c r="BP3094" s="143"/>
      <c r="BQ3094" s="144"/>
      <c r="BR3094" s="8"/>
      <c r="BS3094" s="8"/>
      <c r="BT3094" s="8"/>
      <c r="BU3094" s="8"/>
      <c r="BV3094" s="122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18" t="s">
        <v>5</v>
      </c>
      <c r="H3095" s="3">
        <v>2024</v>
      </c>
      <c r="I3095" s="20" t="s">
        <v>288</v>
      </c>
      <c r="J3095" s="185" t="s">
        <v>344</v>
      </c>
      <c r="K3095" s="185" t="s">
        <v>318</v>
      </c>
      <c r="L3095" s="187">
        <f t="shared" si="99"/>
        <v>0</v>
      </c>
      <c r="M3095" s="187">
        <f t="shared" si="100"/>
        <v>0</v>
      </c>
      <c r="N3095" s="186"/>
      <c r="O3095" s="53"/>
      <c r="P3095" s="53"/>
      <c r="Q3095" s="53"/>
      <c r="R3095" s="53"/>
      <c r="S3095" s="54"/>
      <c r="T3095" s="8"/>
      <c r="U3095" s="8"/>
      <c r="V3095" s="8"/>
      <c r="W3095" s="8"/>
      <c r="X3095" s="122"/>
      <c r="Y3095" s="135"/>
      <c r="Z3095" s="135"/>
      <c r="AA3095" s="135"/>
      <c r="AB3095" s="135"/>
      <c r="AC3095" s="136"/>
      <c r="AD3095" s="8"/>
      <c r="AE3095" s="8"/>
      <c r="AF3095" s="8"/>
      <c r="AG3095" s="8"/>
      <c r="AH3095" s="122"/>
      <c r="AI3095" s="137"/>
      <c r="AJ3095" s="137"/>
      <c r="AK3095" s="137"/>
      <c r="AL3095" s="137"/>
      <c r="AM3095" s="138"/>
      <c r="AN3095" s="8"/>
      <c r="AO3095" s="8"/>
      <c r="AP3095" s="8"/>
      <c r="AQ3095" s="8"/>
      <c r="AR3095" s="122"/>
      <c r="AS3095" s="139"/>
      <c r="AT3095" s="139"/>
      <c r="AU3095" s="139"/>
      <c r="AV3095" s="139"/>
      <c r="AW3095" s="140"/>
      <c r="AX3095" s="8"/>
      <c r="AY3095" s="8"/>
      <c r="AZ3095" s="8"/>
      <c r="BA3095" s="8"/>
      <c r="BB3095" s="122"/>
      <c r="BC3095" s="141"/>
      <c r="BD3095" s="141"/>
      <c r="BE3095" s="141"/>
      <c r="BF3095" s="141"/>
      <c r="BG3095" s="142"/>
      <c r="BH3095" s="8"/>
      <c r="BI3095" s="8"/>
      <c r="BJ3095" s="8"/>
      <c r="BK3095" s="8"/>
      <c r="BL3095" s="122"/>
      <c r="BM3095" s="143"/>
      <c r="BN3095" s="143"/>
      <c r="BO3095" s="143"/>
      <c r="BP3095" s="143"/>
      <c r="BQ3095" s="144"/>
      <c r="BR3095" s="8"/>
      <c r="BS3095" s="8"/>
      <c r="BT3095" s="8"/>
      <c r="BU3095" s="8"/>
      <c r="BV3095" s="122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18" t="s">
        <v>5</v>
      </c>
      <c r="H3096" s="3">
        <v>2024</v>
      </c>
      <c r="I3096" s="20" t="s">
        <v>288</v>
      </c>
      <c r="J3096" s="184" t="s">
        <v>351</v>
      </c>
      <c r="K3096" s="184" t="s">
        <v>318</v>
      </c>
      <c r="L3096" s="187">
        <f t="shared" si="99"/>
        <v>0</v>
      </c>
      <c r="M3096" s="187">
        <f t="shared" si="100"/>
        <v>0</v>
      </c>
      <c r="N3096" s="186"/>
      <c r="O3096" s="53"/>
      <c r="P3096" s="53"/>
      <c r="Q3096" s="53"/>
      <c r="R3096" s="53"/>
      <c r="S3096" s="54"/>
      <c r="T3096" s="8"/>
      <c r="U3096" s="8"/>
      <c r="V3096" s="8"/>
      <c r="W3096" s="8"/>
      <c r="X3096" s="122"/>
      <c r="Y3096" s="135"/>
      <c r="Z3096" s="135"/>
      <c r="AA3096" s="135"/>
      <c r="AB3096" s="135"/>
      <c r="AC3096" s="136"/>
      <c r="AD3096" s="8"/>
      <c r="AE3096" s="8"/>
      <c r="AF3096" s="8"/>
      <c r="AG3096" s="8"/>
      <c r="AH3096" s="122"/>
      <c r="AI3096" s="137"/>
      <c r="AJ3096" s="137"/>
      <c r="AK3096" s="137"/>
      <c r="AL3096" s="137"/>
      <c r="AM3096" s="138"/>
      <c r="AN3096" s="8"/>
      <c r="AO3096" s="8"/>
      <c r="AP3096" s="8"/>
      <c r="AQ3096" s="8"/>
      <c r="AR3096" s="122"/>
      <c r="AS3096" s="139"/>
      <c r="AT3096" s="139"/>
      <c r="AU3096" s="139"/>
      <c r="AV3096" s="139"/>
      <c r="AW3096" s="140"/>
      <c r="AX3096" s="8"/>
      <c r="AY3096" s="8"/>
      <c r="AZ3096" s="8"/>
      <c r="BA3096" s="8"/>
      <c r="BB3096" s="122"/>
      <c r="BC3096" s="141"/>
      <c r="BD3096" s="141"/>
      <c r="BE3096" s="141"/>
      <c r="BF3096" s="141"/>
      <c r="BG3096" s="142"/>
      <c r="BH3096" s="8"/>
      <c r="BI3096" s="8"/>
      <c r="BJ3096" s="8"/>
      <c r="BK3096" s="8"/>
      <c r="BL3096" s="122"/>
      <c r="BM3096" s="143"/>
      <c r="BN3096" s="143"/>
      <c r="BO3096" s="143"/>
      <c r="BP3096" s="143"/>
      <c r="BQ3096" s="144"/>
      <c r="BR3096" s="8"/>
      <c r="BS3096" s="8"/>
      <c r="BT3096" s="8"/>
      <c r="BU3096" s="8"/>
      <c r="BV3096" s="122"/>
    </row>
    <row r="3097" spans="1:74" ht="28.8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18" t="s">
        <v>5</v>
      </c>
      <c r="H3097" s="3">
        <v>2024</v>
      </c>
      <c r="I3097" s="20" t="s">
        <v>288</v>
      </c>
      <c r="J3097" s="184" t="s">
        <v>352</v>
      </c>
      <c r="K3097" s="184" t="s">
        <v>321</v>
      </c>
      <c r="L3097" s="187">
        <f t="shared" si="99"/>
        <v>0</v>
      </c>
      <c r="M3097" s="187">
        <f t="shared" si="100"/>
        <v>0</v>
      </c>
      <c r="N3097" s="186"/>
      <c r="O3097" s="33"/>
      <c r="P3097" s="33"/>
      <c r="Q3097" s="33"/>
      <c r="R3097" s="33"/>
      <c r="S3097" s="42"/>
      <c r="T3097" s="2"/>
      <c r="U3097" s="2"/>
      <c r="V3097" s="2"/>
      <c r="W3097" s="2"/>
      <c r="X3097" s="55"/>
      <c r="Y3097" s="62"/>
      <c r="Z3097" s="62"/>
      <c r="AA3097" s="62"/>
      <c r="AB3097" s="62"/>
      <c r="AC3097" s="68"/>
      <c r="AD3097" s="2"/>
      <c r="AE3097" s="2"/>
      <c r="AF3097" s="2"/>
      <c r="AG3097" s="2"/>
      <c r="AH3097" s="55"/>
      <c r="AI3097" s="72"/>
      <c r="AJ3097" s="72"/>
      <c r="AK3097" s="72"/>
      <c r="AL3097" s="72"/>
      <c r="AM3097" s="80"/>
      <c r="AN3097" s="2"/>
      <c r="AO3097" s="2"/>
      <c r="AP3097" s="2"/>
      <c r="AQ3097" s="2"/>
      <c r="AR3097" s="55"/>
      <c r="AS3097" s="85"/>
      <c r="AT3097" s="85"/>
      <c r="AU3097" s="85"/>
      <c r="AV3097" s="85"/>
      <c r="AW3097" s="100"/>
      <c r="AX3097" s="2"/>
      <c r="AY3097" s="2"/>
      <c r="AZ3097" s="2"/>
      <c r="BA3097" s="2"/>
      <c r="BB3097" s="55"/>
      <c r="BC3097" s="105"/>
      <c r="BD3097" s="105"/>
      <c r="BE3097" s="105"/>
      <c r="BF3097" s="105"/>
      <c r="BG3097" s="109"/>
      <c r="BH3097" s="2"/>
      <c r="BI3097" s="2"/>
      <c r="BJ3097" s="2"/>
      <c r="BK3097" s="2"/>
      <c r="BL3097" s="55"/>
      <c r="BM3097" s="48"/>
      <c r="BN3097" s="48"/>
      <c r="BO3097" s="48"/>
      <c r="BP3097" s="48"/>
      <c r="BQ3097" s="117"/>
      <c r="BR3097" s="2"/>
      <c r="BS3097" s="2"/>
      <c r="BT3097" s="2"/>
      <c r="BU3097" s="2"/>
      <c r="BV3097" s="55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18" t="s">
        <v>5</v>
      </c>
      <c r="H3098" s="3">
        <v>2024</v>
      </c>
      <c r="I3098" s="20" t="s">
        <v>288</v>
      </c>
      <c r="J3098" s="184" t="s">
        <v>345</v>
      </c>
      <c r="K3098" s="184" t="s">
        <v>318</v>
      </c>
      <c r="L3098" s="187">
        <f t="shared" si="99"/>
        <v>0</v>
      </c>
      <c r="M3098" s="187">
        <f t="shared" si="100"/>
        <v>0</v>
      </c>
      <c r="N3098" s="186"/>
      <c r="O3098" s="34"/>
      <c r="P3098" s="33"/>
      <c r="Q3098" s="33"/>
      <c r="R3098" s="33"/>
      <c r="S3098" s="42"/>
      <c r="T3098" s="3"/>
      <c r="U3098" s="2"/>
      <c r="V3098" s="2"/>
      <c r="W3098" s="2"/>
      <c r="X3098" s="55"/>
      <c r="Y3098" s="64"/>
      <c r="Z3098" s="62"/>
      <c r="AA3098" s="62"/>
      <c r="AB3098" s="62"/>
      <c r="AC3098" s="68"/>
      <c r="AD3098" s="3"/>
      <c r="AE3098" s="2"/>
      <c r="AF3098" s="2"/>
      <c r="AG3098" s="2"/>
      <c r="AH3098" s="55"/>
      <c r="AI3098" s="73"/>
      <c r="AJ3098" s="72"/>
      <c r="AK3098" s="72"/>
      <c r="AL3098" s="72"/>
      <c r="AM3098" s="80"/>
      <c r="AN3098" s="3"/>
      <c r="AO3098" s="2"/>
      <c r="AP3098" s="2"/>
      <c r="AQ3098" s="2"/>
      <c r="AR3098" s="55"/>
      <c r="AS3098" s="86"/>
      <c r="AT3098" s="85"/>
      <c r="AU3098" s="85"/>
      <c r="AV3098" s="85"/>
      <c r="AW3098" s="100"/>
      <c r="AX3098" s="3"/>
      <c r="AY3098" s="2"/>
      <c r="AZ3098" s="2"/>
      <c r="BA3098" s="2"/>
      <c r="BB3098" s="55"/>
      <c r="BC3098" s="106"/>
      <c r="BD3098" s="105"/>
      <c r="BE3098" s="105"/>
      <c r="BF3098" s="105"/>
      <c r="BG3098" s="109"/>
      <c r="BH3098" s="3"/>
      <c r="BI3098" s="2"/>
      <c r="BJ3098" s="2"/>
      <c r="BK3098" s="2"/>
      <c r="BL3098" s="55"/>
      <c r="BM3098" s="49"/>
      <c r="BN3098" s="48"/>
      <c r="BO3098" s="48"/>
      <c r="BP3098" s="48"/>
      <c r="BQ3098" s="117"/>
      <c r="BR3098" s="3"/>
      <c r="BS3098" s="2"/>
      <c r="BT3098" s="2"/>
      <c r="BU3098" s="2"/>
      <c r="BV3098" s="55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18" t="s">
        <v>5</v>
      </c>
      <c r="H3099" s="3">
        <v>2024</v>
      </c>
      <c r="I3099" s="20" t="s">
        <v>289</v>
      </c>
      <c r="J3099" s="184" t="s">
        <v>268</v>
      </c>
      <c r="K3099" s="184" t="s">
        <v>318</v>
      </c>
      <c r="L3099" s="187">
        <f t="shared" si="99"/>
        <v>0</v>
      </c>
      <c r="M3099" s="187">
        <f t="shared" si="100"/>
        <v>0</v>
      </c>
      <c r="N3099" s="186"/>
      <c r="O3099" s="33"/>
      <c r="P3099" s="33"/>
      <c r="Q3099" s="33"/>
      <c r="R3099" s="33"/>
      <c r="S3099" s="42"/>
      <c r="T3099" s="2"/>
      <c r="U3099" s="2"/>
      <c r="V3099" s="2"/>
      <c r="W3099" s="2"/>
      <c r="X3099" s="55"/>
      <c r="Y3099" s="62"/>
      <c r="Z3099" s="62"/>
      <c r="AA3099" s="62"/>
      <c r="AB3099" s="62"/>
      <c r="AC3099" s="68"/>
      <c r="AD3099" s="2"/>
      <c r="AE3099" s="2"/>
      <c r="AF3099" s="2"/>
      <c r="AG3099" s="2"/>
      <c r="AH3099" s="55"/>
      <c r="AI3099" s="72"/>
      <c r="AJ3099" s="72"/>
      <c r="AK3099" s="72"/>
      <c r="AL3099" s="72"/>
      <c r="AM3099" s="80"/>
      <c r="AN3099" s="2"/>
      <c r="AO3099" s="2"/>
      <c r="AP3099" s="2"/>
      <c r="AQ3099" s="2"/>
      <c r="AR3099" s="55"/>
      <c r="AS3099" s="85"/>
      <c r="AT3099" s="85"/>
      <c r="AU3099" s="85"/>
      <c r="AV3099" s="85"/>
      <c r="AW3099" s="100"/>
      <c r="AX3099" s="2"/>
      <c r="AY3099" s="2"/>
      <c r="AZ3099" s="2"/>
      <c r="BA3099" s="2"/>
      <c r="BB3099" s="55"/>
      <c r="BC3099" s="105"/>
      <c r="BD3099" s="105"/>
      <c r="BE3099" s="105"/>
      <c r="BF3099" s="105"/>
      <c r="BG3099" s="109"/>
      <c r="BH3099" s="2"/>
      <c r="BI3099" s="2"/>
      <c r="BJ3099" s="2"/>
      <c r="BK3099" s="2"/>
      <c r="BL3099" s="55"/>
      <c r="BM3099" s="48"/>
      <c r="BN3099" s="48"/>
      <c r="BO3099" s="48"/>
      <c r="BP3099" s="48"/>
      <c r="BQ3099" s="117"/>
      <c r="BR3099" s="2"/>
      <c r="BS3099" s="2"/>
      <c r="BT3099" s="2"/>
      <c r="BU3099" s="2"/>
      <c r="BV3099" s="55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18" t="s">
        <v>5</v>
      </c>
      <c r="H3100" s="3">
        <v>2024</v>
      </c>
      <c r="I3100" s="20" t="s">
        <v>289</v>
      </c>
      <c r="J3100" s="184" t="s">
        <v>292</v>
      </c>
      <c r="K3100" s="184" t="s">
        <v>318</v>
      </c>
      <c r="L3100" s="187">
        <f t="shared" si="99"/>
        <v>0</v>
      </c>
      <c r="M3100" s="187">
        <f t="shared" si="100"/>
        <v>0</v>
      </c>
      <c r="N3100" s="186"/>
      <c r="O3100" s="33"/>
      <c r="P3100" s="33"/>
      <c r="Q3100" s="33"/>
      <c r="R3100" s="33"/>
      <c r="S3100" s="42"/>
      <c r="T3100" s="2"/>
      <c r="U3100" s="2"/>
      <c r="V3100" s="2"/>
      <c r="W3100" s="2"/>
      <c r="X3100" s="55"/>
      <c r="Y3100" s="62"/>
      <c r="Z3100" s="62"/>
      <c r="AA3100" s="62"/>
      <c r="AB3100" s="62"/>
      <c r="AC3100" s="68"/>
      <c r="AD3100" s="2"/>
      <c r="AE3100" s="2"/>
      <c r="AF3100" s="2"/>
      <c r="AG3100" s="2"/>
      <c r="AH3100" s="55"/>
      <c r="AI3100" s="72"/>
      <c r="AJ3100" s="72"/>
      <c r="AK3100" s="72"/>
      <c r="AL3100" s="72"/>
      <c r="AM3100" s="80"/>
      <c r="AN3100" s="2"/>
      <c r="AO3100" s="2"/>
      <c r="AP3100" s="2"/>
      <c r="AQ3100" s="2"/>
      <c r="AR3100" s="55"/>
      <c r="AS3100" s="85"/>
      <c r="AT3100" s="85"/>
      <c r="AU3100" s="85"/>
      <c r="AV3100" s="85"/>
      <c r="AW3100" s="100"/>
      <c r="AX3100" s="2"/>
      <c r="AY3100" s="2"/>
      <c r="AZ3100" s="2"/>
      <c r="BA3100" s="2"/>
      <c r="BB3100" s="55"/>
      <c r="BC3100" s="105"/>
      <c r="BD3100" s="105"/>
      <c r="BE3100" s="105"/>
      <c r="BF3100" s="105"/>
      <c r="BG3100" s="109"/>
      <c r="BH3100" s="2"/>
      <c r="BI3100" s="2"/>
      <c r="BJ3100" s="2"/>
      <c r="BK3100" s="2"/>
      <c r="BL3100" s="55"/>
      <c r="BM3100" s="48"/>
      <c r="BN3100" s="48"/>
      <c r="BO3100" s="48"/>
      <c r="BP3100" s="48"/>
      <c r="BQ3100" s="117"/>
      <c r="BR3100" s="2"/>
      <c r="BS3100" s="2"/>
      <c r="BT3100" s="2"/>
      <c r="BU3100" s="2"/>
      <c r="BV3100" s="55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18" t="s">
        <v>5</v>
      </c>
      <c r="H3101" s="3">
        <v>2024</v>
      </c>
      <c r="I3101" s="20" t="s">
        <v>285</v>
      </c>
      <c r="J3101" s="184" t="s">
        <v>293</v>
      </c>
      <c r="K3101" s="184" t="s">
        <v>318</v>
      </c>
      <c r="L3101" s="187">
        <f t="shared" si="99"/>
        <v>0</v>
      </c>
      <c r="M3101" s="187">
        <f t="shared" si="100"/>
        <v>0</v>
      </c>
      <c r="N3101" s="186"/>
      <c r="O3101" s="33"/>
      <c r="P3101" s="33"/>
      <c r="Q3101" s="33"/>
      <c r="R3101" s="34"/>
      <c r="S3101" s="41"/>
      <c r="T3101" s="2"/>
      <c r="U3101" s="2"/>
      <c r="V3101" s="2"/>
      <c r="W3101" s="3"/>
      <c r="X3101" s="56"/>
      <c r="Y3101" s="62"/>
      <c r="Z3101" s="62"/>
      <c r="AA3101" s="62"/>
      <c r="AB3101" s="64"/>
      <c r="AC3101" s="69"/>
      <c r="AD3101" s="2"/>
      <c r="AE3101" s="2"/>
      <c r="AF3101" s="2"/>
      <c r="AG3101" s="3"/>
      <c r="AH3101" s="56"/>
      <c r="AI3101" s="72"/>
      <c r="AJ3101" s="72"/>
      <c r="AK3101" s="72"/>
      <c r="AL3101" s="73"/>
      <c r="AM3101" s="81"/>
      <c r="AN3101" s="2"/>
      <c r="AO3101" s="2"/>
      <c r="AP3101" s="2"/>
      <c r="AQ3101" s="3"/>
      <c r="AR3101" s="56"/>
      <c r="AS3101" s="85"/>
      <c r="AT3101" s="85"/>
      <c r="AU3101" s="85"/>
      <c r="AV3101" s="86"/>
      <c r="AW3101" s="101"/>
      <c r="AX3101" s="2"/>
      <c r="AY3101" s="2"/>
      <c r="AZ3101" s="2"/>
      <c r="BA3101" s="3"/>
      <c r="BB3101" s="56"/>
      <c r="BC3101" s="105"/>
      <c r="BD3101" s="105"/>
      <c r="BE3101" s="105"/>
      <c r="BF3101" s="106"/>
      <c r="BG3101" s="110"/>
      <c r="BH3101" s="2"/>
      <c r="BI3101" s="2"/>
      <c r="BJ3101" s="2"/>
      <c r="BK3101" s="3"/>
      <c r="BL3101" s="56"/>
      <c r="BM3101" s="48"/>
      <c r="BN3101" s="48"/>
      <c r="BO3101" s="48"/>
      <c r="BP3101" s="49"/>
      <c r="BQ3101" s="118"/>
      <c r="BR3101" s="2"/>
      <c r="BS3101" s="2"/>
      <c r="BT3101" s="2"/>
      <c r="BU3101" s="3"/>
      <c r="BV3101" s="56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18" t="s">
        <v>5</v>
      </c>
      <c r="H3102" s="3">
        <v>2024</v>
      </c>
      <c r="I3102" s="20" t="s">
        <v>287</v>
      </c>
      <c r="J3102" s="184" t="s">
        <v>269</v>
      </c>
      <c r="K3102" s="184" t="s">
        <v>320</v>
      </c>
      <c r="L3102" s="187">
        <f t="shared" si="99"/>
        <v>0</v>
      </c>
      <c r="M3102" s="187">
        <f t="shared" si="100"/>
        <v>0</v>
      </c>
      <c r="N3102" s="186"/>
      <c r="O3102" s="33"/>
      <c r="P3102" s="33"/>
      <c r="Q3102" s="33"/>
      <c r="R3102" s="33"/>
      <c r="S3102" s="42"/>
      <c r="T3102" s="2"/>
      <c r="U3102" s="2"/>
      <c r="V3102" s="2"/>
      <c r="W3102" s="2"/>
      <c r="X3102" s="55"/>
      <c r="Y3102" s="62"/>
      <c r="Z3102" s="62"/>
      <c r="AA3102" s="62"/>
      <c r="AB3102" s="64"/>
      <c r="AC3102" s="68"/>
      <c r="AD3102" s="2"/>
      <c r="AE3102" s="2"/>
      <c r="AF3102" s="2"/>
      <c r="AG3102" s="2"/>
      <c r="AH3102" s="55"/>
      <c r="AI3102" s="72"/>
      <c r="AJ3102" s="72"/>
      <c r="AK3102" s="72"/>
      <c r="AL3102" s="72"/>
      <c r="AM3102" s="80"/>
      <c r="AN3102" s="2"/>
      <c r="AO3102" s="2"/>
      <c r="AP3102" s="2"/>
      <c r="AQ3102" s="2"/>
      <c r="AR3102" s="55"/>
      <c r="AS3102" s="85"/>
      <c r="AT3102" s="85"/>
      <c r="AU3102" s="85"/>
      <c r="AV3102" s="85"/>
      <c r="AW3102" s="100"/>
      <c r="AX3102" s="2"/>
      <c r="AY3102" s="2"/>
      <c r="AZ3102" s="2"/>
      <c r="BA3102" s="2"/>
      <c r="BB3102" s="55"/>
      <c r="BC3102" s="105"/>
      <c r="BD3102" s="105"/>
      <c r="BE3102" s="105"/>
      <c r="BF3102" s="105"/>
      <c r="BG3102" s="109"/>
      <c r="BH3102" s="2"/>
      <c r="BI3102" s="2"/>
      <c r="BJ3102" s="2"/>
      <c r="BK3102" s="2"/>
      <c r="BL3102" s="55"/>
      <c r="BM3102" s="48"/>
      <c r="BN3102" s="48"/>
      <c r="BO3102" s="48"/>
      <c r="BP3102" s="48"/>
      <c r="BQ3102" s="117"/>
      <c r="BR3102" s="2"/>
      <c r="BS3102" s="2"/>
      <c r="BT3102" s="2"/>
      <c r="BU3102" s="2"/>
      <c r="BV3102" s="55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18" t="s">
        <v>5</v>
      </c>
      <c r="H3103" s="3">
        <v>2024</v>
      </c>
      <c r="I3103" s="20" t="s">
        <v>287</v>
      </c>
      <c r="J3103" s="184" t="s">
        <v>270</v>
      </c>
      <c r="K3103" s="184" t="s">
        <v>320</v>
      </c>
      <c r="L3103" s="187">
        <f t="shared" si="99"/>
        <v>0</v>
      </c>
      <c r="M3103" s="187">
        <f t="shared" si="100"/>
        <v>0</v>
      </c>
      <c r="N3103" s="186"/>
      <c r="O3103" s="33"/>
      <c r="P3103" s="33"/>
      <c r="Q3103" s="33"/>
      <c r="R3103" s="33"/>
      <c r="S3103" s="42"/>
      <c r="T3103" s="2"/>
      <c r="U3103" s="2"/>
      <c r="V3103" s="2"/>
      <c r="W3103" s="2"/>
      <c r="X3103" s="55"/>
      <c r="Y3103" s="62"/>
      <c r="Z3103" s="62"/>
      <c r="AA3103" s="62"/>
      <c r="AB3103" s="62"/>
      <c r="AC3103" s="68"/>
      <c r="AD3103" s="2"/>
      <c r="AE3103" s="2"/>
      <c r="AF3103" s="2"/>
      <c r="AG3103" s="2"/>
      <c r="AH3103" s="55"/>
      <c r="AI3103" s="72"/>
      <c r="AJ3103" s="72"/>
      <c r="AK3103" s="72"/>
      <c r="AL3103" s="72"/>
      <c r="AM3103" s="80"/>
      <c r="AN3103" s="2"/>
      <c r="AO3103" s="2"/>
      <c r="AP3103" s="2"/>
      <c r="AQ3103" s="2"/>
      <c r="AR3103" s="55"/>
      <c r="AS3103" s="85"/>
      <c r="AT3103" s="85"/>
      <c r="AU3103" s="85"/>
      <c r="AV3103" s="85"/>
      <c r="AW3103" s="100"/>
      <c r="AX3103" s="2"/>
      <c r="AY3103" s="2"/>
      <c r="AZ3103" s="2"/>
      <c r="BA3103" s="2"/>
      <c r="BB3103" s="55"/>
      <c r="BC3103" s="105"/>
      <c r="BD3103" s="105"/>
      <c r="BE3103" s="105"/>
      <c r="BF3103" s="105"/>
      <c r="BG3103" s="109"/>
      <c r="BH3103" s="2"/>
      <c r="BI3103" s="2"/>
      <c r="BJ3103" s="2"/>
      <c r="BK3103" s="2"/>
      <c r="BL3103" s="55"/>
      <c r="BM3103" s="48"/>
      <c r="BN3103" s="48"/>
      <c r="BO3103" s="48"/>
      <c r="BP3103" s="48"/>
      <c r="BQ3103" s="117"/>
      <c r="BR3103" s="2"/>
      <c r="BS3103" s="2"/>
      <c r="BT3103" s="2"/>
      <c r="BU3103" s="2"/>
      <c r="BV3103" s="55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18" t="s">
        <v>5</v>
      </c>
      <c r="H3104" s="3">
        <v>2024</v>
      </c>
      <c r="I3104" s="20" t="s">
        <v>290</v>
      </c>
      <c r="J3104" s="184" t="s">
        <v>271</v>
      </c>
      <c r="K3104" s="184" t="s">
        <v>321</v>
      </c>
      <c r="L3104" s="187">
        <f t="shared" si="99"/>
        <v>0</v>
      </c>
      <c r="M3104" s="187">
        <f t="shared" si="100"/>
        <v>0</v>
      </c>
      <c r="N3104" s="186"/>
      <c r="O3104" s="33"/>
      <c r="P3104" s="33"/>
      <c r="Q3104" s="33"/>
      <c r="R3104" s="33"/>
      <c r="S3104" s="42"/>
      <c r="T3104" s="2"/>
      <c r="U3104" s="2"/>
      <c r="V3104" s="2"/>
      <c r="W3104" s="2"/>
      <c r="X3104" s="55"/>
      <c r="Y3104" s="62"/>
      <c r="Z3104" s="62"/>
      <c r="AA3104" s="62"/>
      <c r="AB3104" s="62"/>
      <c r="AC3104" s="68"/>
      <c r="AD3104" s="2"/>
      <c r="AE3104" s="2"/>
      <c r="AF3104" s="2"/>
      <c r="AG3104" s="2"/>
      <c r="AH3104" s="55"/>
      <c r="AI3104" s="72"/>
      <c r="AJ3104" s="72"/>
      <c r="AK3104" s="72"/>
      <c r="AL3104" s="72"/>
      <c r="AM3104" s="80"/>
      <c r="AN3104" s="2"/>
      <c r="AO3104" s="2"/>
      <c r="AP3104" s="2"/>
      <c r="AQ3104" s="2"/>
      <c r="AR3104" s="55"/>
      <c r="AS3104" s="85"/>
      <c r="AT3104" s="85"/>
      <c r="AU3104" s="85"/>
      <c r="AV3104" s="85"/>
      <c r="AW3104" s="100"/>
      <c r="AX3104" s="2"/>
      <c r="AY3104" s="2"/>
      <c r="AZ3104" s="2"/>
      <c r="BA3104" s="2"/>
      <c r="BB3104" s="55"/>
      <c r="BC3104" s="105"/>
      <c r="BD3104" s="105"/>
      <c r="BE3104" s="105"/>
      <c r="BF3104" s="105"/>
      <c r="BG3104" s="109"/>
      <c r="BH3104" s="2"/>
      <c r="BI3104" s="2"/>
      <c r="BJ3104" s="2"/>
      <c r="BK3104" s="2"/>
      <c r="BL3104" s="55"/>
      <c r="BM3104" s="48"/>
      <c r="BN3104" s="48"/>
      <c r="BO3104" s="48"/>
      <c r="BP3104" s="48"/>
      <c r="BQ3104" s="117"/>
      <c r="BR3104" s="2"/>
      <c r="BS3104" s="2"/>
      <c r="BT3104" s="2"/>
      <c r="BU3104" s="2"/>
      <c r="BV3104" s="55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18" t="s">
        <v>5</v>
      </c>
      <c r="H3105" s="3">
        <v>2024</v>
      </c>
      <c r="I3105" s="20" t="s">
        <v>284</v>
      </c>
      <c r="J3105" s="184" t="s">
        <v>294</v>
      </c>
      <c r="K3105" s="184" t="s">
        <v>320</v>
      </c>
      <c r="L3105" s="187">
        <f t="shared" si="99"/>
        <v>0</v>
      </c>
      <c r="M3105" s="187">
        <f t="shared" si="100"/>
        <v>0</v>
      </c>
      <c r="N3105" s="186"/>
      <c r="O3105" s="33"/>
      <c r="P3105" s="33"/>
      <c r="Q3105" s="33"/>
      <c r="R3105" s="33"/>
      <c r="S3105" s="42"/>
      <c r="T3105" s="2"/>
      <c r="U3105" s="2"/>
      <c r="V3105" s="2"/>
      <c r="W3105" s="2"/>
      <c r="X3105" s="55"/>
      <c r="Y3105" s="62"/>
      <c r="Z3105" s="62"/>
      <c r="AA3105" s="62"/>
      <c r="AB3105" s="62"/>
      <c r="AC3105" s="68"/>
      <c r="AD3105" s="2"/>
      <c r="AE3105" s="2"/>
      <c r="AF3105" s="2"/>
      <c r="AG3105" s="2"/>
      <c r="AH3105" s="55"/>
      <c r="AI3105" s="72"/>
      <c r="AJ3105" s="72"/>
      <c r="AK3105" s="72"/>
      <c r="AL3105" s="72"/>
      <c r="AM3105" s="80"/>
      <c r="AN3105" s="2"/>
      <c r="AO3105" s="2"/>
      <c r="AP3105" s="2"/>
      <c r="AQ3105" s="2"/>
      <c r="AR3105" s="55"/>
      <c r="AS3105" s="85"/>
      <c r="AT3105" s="85"/>
      <c r="AU3105" s="85"/>
      <c r="AV3105" s="85"/>
      <c r="AW3105" s="100"/>
      <c r="AX3105" s="2"/>
      <c r="AY3105" s="2"/>
      <c r="AZ3105" s="2"/>
      <c r="BA3105" s="2"/>
      <c r="BB3105" s="55"/>
      <c r="BC3105" s="105"/>
      <c r="BD3105" s="105"/>
      <c r="BE3105" s="105"/>
      <c r="BF3105" s="105"/>
      <c r="BG3105" s="109"/>
      <c r="BH3105" s="2"/>
      <c r="BI3105" s="2"/>
      <c r="BJ3105" s="2"/>
      <c r="BK3105" s="2"/>
      <c r="BL3105" s="55"/>
      <c r="BM3105" s="48"/>
      <c r="BN3105" s="48"/>
      <c r="BO3105" s="48"/>
      <c r="BP3105" s="48"/>
      <c r="BQ3105" s="117"/>
      <c r="BR3105" s="2"/>
      <c r="BS3105" s="2"/>
      <c r="BT3105" s="2"/>
      <c r="BU3105" s="2"/>
      <c r="BV3105" s="55"/>
    </row>
    <row r="3106" spans="1:74" ht="28.8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18" t="s">
        <v>5</v>
      </c>
      <c r="H3106" s="3">
        <v>2024</v>
      </c>
      <c r="I3106" s="20" t="s">
        <v>284</v>
      </c>
      <c r="J3106" s="184" t="s">
        <v>346</v>
      </c>
      <c r="K3106" s="184" t="s">
        <v>320</v>
      </c>
      <c r="L3106" s="187">
        <f t="shared" si="99"/>
        <v>0</v>
      </c>
      <c r="M3106" s="187">
        <f t="shared" si="100"/>
        <v>0</v>
      </c>
      <c r="N3106" s="186"/>
      <c r="O3106" s="33"/>
      <c r="P3106" s="33"/>
      <c r="Q3106" s="33"/>
      <c r="R3106" s="33"/>
      <c r="S3106" s="42"/>
      <c r="T3106" s="2"/>
      <c r="U3106" s="2"/>
      <c r="V3106" s="2"/>
      <c r="W3106" s="2"/>
      <c r="X3106" s="55"/>
      <c r="Y3106" s="62"/>
      <c r="Z3106" s="62"/>
      <c r="AA3106" s="62"/>
      <c r="AB3106" s="62"/>
      <c r="AC3106" s="68"/>
      <c r="AD3106" s="2"/>
      <c r="AE3106" s="2"/>
      <c r="AF3106" s="2"/>
      <c r="AG3106" s="2"/>
      <c r="AH3106" s="55"/>
      <c r="AI3106" s="72"/>
      <c r="AJ3106" s="72"/>
      <c r="AK3106" s="72"/>
      <c r="AL3106" s="72"/>
      <c r="AM3106" s="80"/>
      <c r="AN3106" s="2"/>
      <c r="AO3106" s="2"/>
      <c r="AP3106" s="2"/>
      <c r="AQ3106" s="2"/>
      <c r="AR3106" s="55"/>
      <c r="AS3106" s="85"/>
      <c r="AT3106" s="85"/>
      <c r="AU3106" s="85"/>
      <c r="AV3106" s="85"/>
      <c r="AW3106" s="100"/>
      <c r="AX3106" s="2"/>
      <c r="AY3106" s="2"/>
      <c r="AZ3106" s="2"/>
      <c r="BA3106" s="2"/>
      <c r="BB3106" s="55"/>
      <c r="BC3106" s="105"/>
      <c r="BD3106" s="105"/>
      <c r="BE3106" s="105"/>
      <c r="BF3106" s="105"/>
      <c r="BG3106" s="109"/>
      <c r="BH3106" s="2"/>
      <c r="BI3106" s="2"/>
      <c r="BJ3106" s="2"/>
      <c r="BK3106" s="2"/>
      <c r="BL3106" s="55"/>
      <c r="BM3106" s="48"/>
      <c r="BN3106" s="48"/>
      <c r="BO3106" s="48"/>
      <c r="BP3106" s="48"/>
      <c r="BQ3106" s="117"/>
      <c r="BR3106" s="2"/>
      <c r="BS3106" s="2"/>
      <c r="BT3106" s="2"/>
      <c r="BU3106" s="2"/>
      <c r="BV3106" s="55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18" t="s">
        <v>5</v>
      </c>
      <c r="H3107" s="3">
        <v>2024</v>
      </c>
      <c r="I3107" s="20" t="s">
        <v>284</v>
      </c>
      <c r="J3107" s="184" t="s">
        <v>295</v>
      </c>
      <c r="K3107" s="184" t="s">
        <v>320</v>
      </c>
      <c r="L3107" s="187">
        <f t="shared" si="99"/>
        <v>0</v>
      </c>
      <c r="M3107" s="187">
        <f t="shared" si="100"/>
        <v>0</v>
      </c>
      <c r="N3107" s="186"/>
      <c r="O3107" s="33"/>
      <c r="P3107" s="33"/>
      <c r="Q3107" s="33"/>
      <c r="R3107" s="33"/>
      <c r="S3107" s="42"/>
      <c r="T3107" s="2"/>
      <c r="U3107" s="2"/>
      <c r="V3107" s="2"/>
      <c r="W3107" s="2"/>
      <c r="X3107" s="55"/>
      <c r="Y3107" s="62"/>
      <c r="Z3107" s="62"/>
      <c r="AA3107" s="62"/>
      <c r="AB3107" s="62"/>
      <c r="AC3107" s="68"/>
      <c r="AD3107" s="2"/>
      <c r="AE3107" s="2"/>
      <c r="AF3107" s="2"/>
      <c r="AG3107" s="2"/>
      <c r="AH3107" s="55"/>
      <c r="AI3107" s="72"/>
      <c r="AJ3107" s="72"/>
      <c r="AK3107" s="72"/>
      <c r="AL3107" s="72"/>
      <c r="AM3107" s="80"/>
      <c r="AN3107" s="2"/>
      <c r="AO3107" s="2"/>
      <c r="AP3107" s="2"/>
      <c r="AQ3107" s="2"/>
      <c r="AR3107" s="55"/>
      <c r="AS3107" s="85"/>
      <c r="AT3107" s="85"/>
      <c r="AU3107" s="85"/>
      <c r="AV3107" s="85"/>
      <c r="AW3107" s="100"/>
      <c r="AX3107" s="2"/>
      <c r="AY3107" s="2"/>
      <c r="AZ3107" s="2"/>
      <c r="BA3107" s="2"/>
      <c r="BB3107" s="55"/>
      <c r="BC3107" s="105"/>
      <c r="BD3107" s="105"/>
      <c r="BE3107" s="105"/>
      <c r="BF3107" s="105"/>
      <c r="BG3107" s="109"/>
      <c r="BH3107" s="2"/>
      <c r="BI3107" s="2"/>
      <c r="BJ3107" s="2"/>
      <c r="BK3107" s="2"/>
      <c r="BL3107" s="55"/>
      <c r="BM3107" s="48"/>
      <c r="BN3107" s="48"/>
      <c r="BO3107" s="48"/>
      <c r="BP3107" s="48"/>
      <c r="BQ3107" s="117"/>
      <c r="BR3107" s="2"/>
      <c r="BS3107" s="2"/>
      <c r="BT3107" s="2"/>
      <c r="BU3107" s="2"/>
      <c r="BV3107" s="55"/>
    </row>
    <row r="3108" spans="1:74" ht="28.8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18" t="s">
        <v>5</v>
      </c>
      <c r="H3108" s="3">
        <v>2024</v>
      </c>
      <c r="I3108" s="20" t="s">
        <v>290</v>
      </c>
      <c r="J3108" s="184" t="s">
        <v>299</v>
      </c>
      <c r="K3108" s="184" t="s">
        <v>318</v>
      </c>
      <c r="L3108" s="187">
        <f t="shared" si="99"/>
        <v>0</v>
      </c>
      <c r="M3108" s="187">
        <f t="shared" si="100"/>
        <v>0</v>
      </c>
      <c r="N3108" s="186"/>
      <c r="O3108" s="33"/>
      <c r="P3108" s="33"/>
      <c r="Q3108" s="33"/>
      <c r="R3108" s="33"/>
      <c r="S3108" s="42"/>
      <c r="T3108" s="2"/>
      <c r="U3108" s="2"/>
      <c r="V3108" s="2"/>
      <c r="W3108" s="2"/>
      <c r="X3108" s="55"/>
      <c r="Y3108" s="62"/>
      <c r="Z3108" s="62"/>
      <c r="AA3108" s="62"/>
      <c r="AB3108" s="62"/>
      <c r="AC3108" s="68"/>
      <c r="AD3108" s="2"/>
      <c r="AE3108" s="2"/>
      <c r="AF3108" s="2"/>
      <c r="AG3108" s="2"/>
      <c r="AH3108" s="55"/>
      <c r="AI3108" s="72"/>
      <c r="AJ3108" s="72"/>
      <c r="AK3108" s="72"/>
      <c r="AL3108" s="72"/>
      <c r="AM3108" s="80"/>
      <c r="AN3108" s="2"/>
      <c r="AO3108" s="2"/>
      <c r="AP3108" s="2"/>
      <c r="AQ3108" s="2"/>
      <c r="AR3108" s="55"/>
      <c r="AS3108" s="85"/>
      <c r="AT3108" s="85"/>
      <c r="AU3108" s="85"/>
      <c r="AV3108" s="85"/>
      <c r="AW3108" s="100"/>
      <c r="AX3108" s="2"/>
      <c r="AY3108" s="2"/>
      <c r="AZ3108" s="2"/>
      <c r="BA3108" s="2"/>
      <c r="BB3108" s="55"/>
      <c r="BC3108" s="105"/>
      <c r="BD3108" s="105"/>
      <c r="BE3108" s="105"/>
      <c r="BF3108" s="105"/>
      <c r="BG3108" s="109"/>
      <c r="BH3108" s="2"/>
      <c r="BI3108" s="2"/>
      <c r="BJ3108" s="2"/>
      <c r="BK3108" s="2"/>
      <c r="BL3108" s="55"/>
      <c r="BM3108" s="48"/>
      <c r="BN3108" s="48"/>
      <c r="BO3108" s="48"/>
      <c r="BP3108" s="48"/>
      <c r="BQ3108" s="117"/>
      <c r="BR3108" s="2"/>
      <c r="BS3108" s="2"/>
      <c r="BT3108" s="2"/>
      <c r="BU3108" s="2"/>
      <c r="BV3108" s="55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18" t="s">
        <v>5</v>
      </c>
      <c r="H3109" s="3">
        <v>2024</v>
      </c>
      <c r="I3109" s="20" t="s">
        <v>315</v>
      </c>
      <c r="J3109" s="184" t="s">
        <v>347</v>
      </c>
      <c r="K3109" s="184" t="s">
        <v>320</v>
      </c>
      <c r="L3109" s="187">
        <f t="shared" si="99"/>
        <v>0</v>
      </c>
      <c r="M3109" s="187">
        <f t="shared" si="100"/>
        <v>0</v>
      </c>
      <c r="N3109" s="186"/>
      <c r="O3109" s="33"/>
      <c r="P3109" s="33"/>
      <c r="Q3109" s="33"/>
      <c r="R3109" s="33"/>
      <c r="S3109" s="42"/>
      <c r="T3109" s="2"/>
      <c r="U3109" s="2"/>
      <c r="V3109" s="2"/>
      <c r="W3109" s="2"/>
      <c r="X3109" s="55"/>
      <c r="Y3109" s="62"/>
      <c r="Z3109" s="62"/>
      <c r="AA3109" s="62"/>
      <c r="AB3109" s="62"/>
      <c r="AC3109" s="68"/>
      <c r="AD3109" s="2"/>
      <c r="AE3109" s="2"/>
      <c r="AF3109" s="2"/>
      <c r="AG3109" s="2"/>
      <c r="AH3109" s="55"/>
      <c r="AI3109" s="72"/>
      <c r="AJ3109" s="72"/>
      <c r="AK3109" s="72"/>
      <c r="AL3109" s="72"/>
      <c r="AM3109" s="80"/>
      <c r="AN3109" s="2"/>
      <c r="AO3109" s="2"/>
      <c r="AP3109" s="2"/>
      <c r="AQ3109" s="2"/>
      <c r="AR3109" s="55"/>
      <c r="AS3109" s="85"/>
      <c r="AT3109" s="85"/>
      <c r="AU3109" s="85"/>
      <c r="AV3109" s="85"/>
      <c r="AW3109" s="100"/>
      <c r="AX3109" s="2"/>
      <c r="AY3109" s="2"/>
      <c r="AZ3109" s="2"/>
      <c r="BA3109" s="2"/>
      <c r="BB3109" s="55"/>
      <c r="BC3109" s="105"/>
      <c r="BD3109" s="105"/>
      <c r="BE3109" s="105"/>
      <c r="BF3109" s="105"/>
      <c r="BG3109" s="109"/>
      <c r="BH3109" s="2"/>
      <c r="BI3109" s="2"/>
      <c r="BJ3109" s="2"/>
      <c r="BK3109" s="2"/>
      <c r="BL3109" s="55"/>
      <c r="BM3109" s="48"/>
      <c r="BN3109" s="48"/>
      <c r="BO3109" s="48"/>
      <c r="BP3109" s="48"/>
      <c r="BQ3109" s="117"/>
      <c r="BR3109" s="2"/>
      <c r="BS3109" s="2"/>
      <c r="BT3109" s="2"/>
      <c r="BU3109" s="2"/>
      <c r="BV3109" s="55"/>
    </row>
    <row r="3110" spans="1:74" ht="28.8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18" t="s">
        <v>5</v>
      </c>
      <c r="H3110" s="3">
        <v>2024</v>
      </c>
      <c r="I3110" s="20" t="s">
        <v>315</v>
      </c>
      <c r="J3110" s="184" t="s">
        <v>296</v>
      </c>
      <c r="K3110" s="184" t="s">
        <v>321</v>
      </c>
      <c r="L3110" s="187">
        <f t="shared" si="99"/>
        <v>0</v>
      </c>
      <c r="M3110" s="187">
        <f t="shared" si="100"/>
        <v>0</v>
      </c>
      <c r="N3110" s="186"/>
      <c r="O3110" s="33"/>
      <c r="P3110" s="33"/>
      <c r="Q3110" s="33"/>
      <c r="R3110" s="33"/>
      <c r="S3110" s="42"/>
      <c r="T3110" s="2"/>
      <c r="U3110" s="2"/>
      <c r="V3110" s="2"/>
      <c r="W3110" s="2"/>
      <c r="X3110" s="55"/>
      <c r="Y3110" s="62"/>
      <c r="Z3110" s="62"/>
      <c r="AA3110" s="62"/>
      <c r="AB3110" s="62"/>
      <c r="AC3110" s="68"/>
      <c r="AD3110" s="2"/>
      <c r="AE3110" s="2"/>
      <c r="AF3110" s="2"/>
      <c r="AG3110" s="2"/>
      <c r="AH3110" s="55"/>
      <c r="AI3110" s="72"/>
      <c r="AJ3110" s="72"/>
      <c r="AK3110" s="72"/>
      <c r="AL3110" s="72"/>
      <c r="AM3110" s="80"/>
      <c r="AN3110" s="2"/>
      <c r="AO3110" s="2"/>
      <c r="AP3110" s="2"/>
      <c r="AQ3110" s="2"/>
      <c r="AR3110" s="55"/>
      <c r="AS3110" s="85"/>
      <c r="AT3110" s="85"/>
      <c r="AU3110" s="85"/>
      <c r="AV3110" s="85"/>
      <c r="AW3110" s="100"/>
      <c r="AX3110" s="2"/>
      <c r="AY3110" s="2"/>
      <c r="AZ3110" s="2"/>
      <c r="BA3110" s="2"/>
      <c r="BB3110" s="55"/>
      <c r="BC3110" s="105"/>
      <c r="BD3110" s="105"/>
      <c r="BE3110" s="105"/>
      <c r="BF3110" s="105"/>
      <c r="BG3110" s="109"/>
      <c r="BH3110" s="2"/>
      <c r="BI3110" s="2"/>
      <c r="BJ3110" s="2"/>
      <c r="BK3110" s="2"/>
      <c r="BL3110" s="55"/>
      <c r="BM3110" s="48"/>
      <c r="BN3110" s="48"/>
      <c r="BO3110" s="48"/>
      <c r="BP3110" s="48"/>
      <c r="BQ3110" s="117"/>
      <c r="BR3110" s="2"/>
      <c r="BS3110" s="2"/>
      <c r="BT3110" s="2"/>
      <c r="BU3110" s="2"/>
      <c r="BV3110" s="55"/>
    </row>
    <row r="3111" spans="1:74" ht="28.8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18" t="s">
        <v>5</v>
      </c>
      <c r="H3111" s="3">
        <v>2024</v>
      </c>
      <c r="I3111" s="20" t="s">
        <v>316</v>
      </c>
      <c r="J3111" s="184" t="s">
        <v>297</v>
      </c>
      <c r="K3111" s="184" t="s">
        <v>318</v>
      </c>
      <c r="L3111" s="187">
        <f t="shared" si="99"/>
        <v>0</v>
      </c>
      <c r="M3111" s="187">
        <f t="shared" si="100"/>
        <v>0</v>
      </c>
      <c r="N3111" s="186"/>
      <c r="O3111" s="33"/>
      <c r="P3111" s="33"/>
      <c r="Q3111" s="33"/>
      <c r="R3111" s="33"/>
      <c r="S3111" s="42"/>
      <c r="T3111" s="2"/>
      <c r="U3111" s="2"/>
      <c r="V3111" s="2"/>
      <c r="W3111" s="2"/>
      <c r="X3111" s="55"/>
      <c r="Y3111" s="62"/>
      <c r="Z3111" s="62"/>
      <c r="AA3111" s="62"/>
      <c r="AB3111" s="62"/>
      <c r="AC3111" s="68"/>
      <c r="AD3111" s="2"/>
      <c r="AE3111" s="2"/>
      <c r="AF3111" s="2"/>
      <c r="AG3111" s="2"/>
      <c r="AH3111" s="55"/>
      <c r="AI3111" s="72"/>
      <c r="AJ3111" s="72"/>
      <c r="AK3111" s="72"/>
      <c r="AL3111" s="72"/>
      <c r="AM3111" s="80"/>
      <c r="AN3111" s="2"/>
      <c r="AO3111" s="2"/>
      <c r="AP3111" s="2"/>
      <c r="AQ3111" s="2"/>
      <c r="AR3111" s="55"/>
      <c r="AS3111" s="85"/>
      <c r="AT3111" s="85"/>
      <c r="AU3111" s="85"/>
      <c r="AV3111" s="85"/>
      <c r="AW3111" s="100"/>
      <c r="AX3111" s="2"/>
      <c r="AY3111" s="2"/>
      <c r="AZ3111" s="2"/>
      <c r="BA3111" s="2"/>
      <c r="BB3111" s="55"/>
      <c r="BC3111" s="105"/>
      <c r="BD3111" s="105"/>
      <c r="BE3111" s="105"/>
      <c r="BF3111" s="105"/>
      <c r="BG3111" s="109"/>
      <c r="BH3111" s="2"/>
      <c r="BI3111" s="2"/>
      <c r="BJ3111" s="2"/>
      <c r="BK3111" s="2"/>
      <c r="BL3111" s="55"/>
      <c r="BM3111" s="48"/>
      <c r="BN3111" s="48"/>
      <c r="BO3111" s="48"/>
      <c r="BP3111" s="48"/>
      <c r="BQ3111" s="117"/>
      <c r="BR3111" s="2"/>
      <c r="BS3111" s="2"/>
      <c r="BT3111" s="2"/>
      <c r="BU3111" s="2"/>
      <c r="BV3111" s="55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18" t="s">
        <v>5</v>
      </c>
      <c r="H3112" s="3">
        <v>2024</v>
      </c>
      <c r="I3112" s="20" t="s">
        <v>316</v>
      </c>
      <c r="J3112" s="185" t="s">
        <v>348</v>
      </c>
      <c r="K3112" s="185" t="s">
        <v>320</v>
      </c>
      <c r="L3112" s="187">
        <f t="shared" si="99"/>
        <v>0</v>
      </c>
      <c r="M3112" s="187">
        <f t="shared" si="100"/>
        <v>0</v>
      </c>
      <c r="N3112" s="186"/>
      <c r="O3112" s="33"/>
      <c r="P3112" s="33"/>
      <c r="Q3112" s="33"/>
      <c r="R3112" s="33"/>
      <c r="S3112" s="42"/>
      <c r="T3112" s="2"/>
      <c r="U3112" s="2"/>
      <c r="V3112" s="2"/>
      <c r="W3112" s="2"/>
      <c r="X3112" s="55"/>
      <c r="Y3112" s="62"/>
      <c r="Z3112" s="62"/>
      <c r="AA3112" s="62"/>
      <c r="AB3112" s="62"/>
      <c r="AC3112" s="68"/>
      <c r="AD3112" s="2"/>
      <c r="AE3112" s="2"/>
      <c r="AF3112" s="2"/>
      <c r="AG3112" s="2"/>
      <c r="AH3112" s="55"/>
      <c r="AI3112" s="72"/>
      <c r="AJ3112" s="72"/>
      <c r="AK3112" s="72"/>
      <c r="AL3112" s="72"/>
      <c r="AM3112" s="80"/>
      <c r="AN3112" s="2"/>
      <c r="AO3112" s="2"/>
      <c r="AP3112" s="2"/>
      <c r="AQ3112" s="2"/>
      <c r="AR3112" s="55"/>
      <c r="AS3112" s="85"/>
      <c r="AT3112" s="85"/>
      <c r="AU3112" s="85"/>
      <c r="AV3112" s="85"/>
      <c r="AW3112" s="100"/>
      <c r="AX3112" s="2"/>
      <c r="AY3112" s="2"/>
      <c r="AZ3112" s="2"/>
      <c r="BA3112" s="2"/>
      <c r="BB3112" s="55"/>
      <c r="BC3112" s="105"/>
      <c r="BD3112" s="105"/>
      <c r="BE3112" s="105"/>
      <c r="BF3112" s="105"/>
      <c r="BG3112" s="109"/>
      <c r="BH3112" s="2"/>
      <c r="BI3112" s="2"/>
      <c r="BJ3112" s="2"/>
      <c r="BK3112" s="2"/>
      <c r="BL3112" s="55"/>
      <c r="BM3112" s="48"/>
      <c r="BN3112" s="48"/>
      <c r="BO3112" s="48"/>
      <c r="BP3112" s="48"/>
      <c r="BQ3112" s="117"/>
      <c r="BR3112" s="2"/>
      <c r="BS3112" s="2"/>
      <c r="BT3112" s="2"/>
      <c r="BU3112" s="2"/>
      <c r="BV3112" s="55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18" t="s">
        <v>5</v>
      </c>
      <c r="H3113" s="3">
        <v>2024</v>
      </c>
      <c r="I3113" s="20" t="s">
        <v>282</v>
      </c>
      <c r="J3113" s="184" t="s">
        <v>272</v>
      </c>
      <c r="K3113" s="184" t="s">
        <v>321</v>
      </c>
      <c r="L3113" s="187">
        <f t="shared" si="99"/>
        <v>0</v>
      </c>
      <c r="M3113" s="187">
        <f t="shared" si="100"/>
        <v>0</v>
      </c>
      <c r="N3113" s="186"/>
      <c r="O3113" s="33"/>
      <c r="P3113" s="33"/>
      <c r="Q3113" s="33"/>
      <c r="R3113" s="33"/>
      <c r="S3113" s="42"/>
      <c r="T3113" s="2"/>
      <c r="U3113" s="2"/>
      <c r="V3113" s="2"/>
      <c r="W3113" s="2"/>
      <c r="X3113" s="55"/>
      <c r="Y3113" s="62"/>
      <c r="Z3113" s="62"/>
      <c r="AA3113" s="62"/>
      <c r="AB3113" s="62"/>
      <c r="AC3113" s="68"/>
      <c r="AD3113" s="2"/>
      <c r="AE3113" s="2"/>
      <c r="AF3113" s="2"/>
      <c r="AG3113" s="2"/>
      <c r="AH3113" s="55"/>
      <c r="AI3113" s="72"/>
      <c r="AJ3113" s="72"/>
      <c r="AK3113" s="72"/>
      <c r="AL3113" s="72"/>
      <c r="AM3113" s="80"/>
      <c r="AN3113" s="2"/>
      <c r="AO3113" s="2"/>
      <c r="AP3113" s="2"/>
      <c r="AQ3113" s="2"/>
      <c r="AR3113" s="55"/>
      <c r="AS3113" s="85"/>
      <c r="AT3113" s="85"/>
      <c r="AU3113" s="85"/>
      <c r="AV3113" s="85"/>
      <c r="AW3113" s="100"/>
      <c r="AX3113" s="2"/>
      <c r="AY3113" s="2"/>
      <c r="AZ3113" s="2"/>
      <c r="BA3113" s="2"/>
      <c r="BB3113" s="55"/>
      <c r="BC3113" s="105"/>
      <c r="BD3113" s="105"/>
      <c r="BE3113" s="105"/>
      <c r="BF3113" s="105"/>
      <c r="BG3113" s="109"/>
      <c r="BH3113" s="2"/>
      <c r="BI3113" s="2"/>
      <c r="BJ3113" s="2"/>
      <c r="BK3113" s="2"/>
      <c r="BL3113" s="55"/>
      <c r="BM3113" s="48"/>
      <c r="BN3113" s="48"/>
      <c r="BO3113" s="48"/>
      <c r="BP3113" s="48"/>
      <c r="BQ3113" s="117"/>
      <c r="BR3113" s="2"/>
      <c r="BS3113" s="2"/>
      <c r="BT3113" s="2"/>
      <c r="BU3113" s="2"/>
      <c r="BV3113" s="55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18" t="s">
        <v>5</v>
      </c>
      <c r="H3114" s="3">
        <v>2024</v>
      </c>
      <c r="I3114" s="20" t="s">
        <v>282</v>
      </c>
      <c r="J3114" s="184" t="s">
        <v>273</v>
      </c>
      <c r="K3114" s="184" t="s">
        <v>321</v>
      </c>
      <c r="L3114" s="187">
        <f t="shared" si="99"/>
        <v>0</v>
      </c>
      <c r="M3114" s="187">
        <f t="shared" si="100"/>
        <v>0</v>
      </c>
      <c r="N3114" s="186"/>
      <c r="O3114" s="33"/>
      <c r="P3114" s="33"/>
      <c r="Q3114" s="36"/>
      <c r="R3114" s="33"/>
      <c r="S3114" s="42"/>
      <c r="T3114" s="2"/>
      <c r="U3114" s="2"/>
      <c r="V3114" s="2"/>
      <c r="W3114" s="2"/>
      <c r="X3114" s="55"/>
      <c r="Y3114" s="62"/>
      <c r="Z3114" s="62"/>
      <c r="AA3114" s="62"/>
      <c r="AB3114" s="62"/>
      <c r="AC3114" s="68"/>
      <c r="AD3114" s="2"/>
      <c r="AE3114" s="2"/>
      <c r="AF3114" s="2"/>
      <c r="AG3114" s="2"/>
      <c r="AH3114" s="55"/>
      <c r="AI3114" s="72"/>
      <c r="AJ3114" s="72"/>
      <c r="AK3114" s="72"/>
      <c r="AL3114" s="72"/>
      <c r="AM3114" s="80"/>
      <c r="AN3114" s="2"/>
      <c r="AO3114" s="2"/>
      <c r="AP3114" s="2"/>
      <c r="AQ3114" s="2"/>
      <c r="AR3114" s="55"/>
      <c r="AS3114" s="85"/>
      <c r="AT3114" s="85"/>
      <c r="AU3114" s="85"/>
      <c r="AV3114" s="85"/>
      <c r="AW3114" s="100"/>
      <c r="AX3114" s="2"/>
      <c r="AY3114" s="2"/>
      <c r="AZ3114" s="2"/>
      <c r="BA3114" s="2"/>
      <c r="BB3114" s="55"/>
      <c r="BC3114" s="105"/>
      <c r="BD3114" s="105"/>
      <c r="BE3114" s="105"/>
      <c r="BF3114" s="105"/>
      <c r="BG3114" s="109"/>
      <c r="BH3114" s="2"/>
      <c r="BI3114" s="2"/>
      <c r="BJ3114" s="2"/>
      <c r="BK3114" s="2"/>
      <c r="BL3114" s="55"/>
      <c r="BM3114" s="48"/>
      <c r="BN3114" s="48"/>
      <c r="BO3114" s="48"/>
      <c r="BP3114" s="48"/>
      <c r="BQ3114" s="117"/>
      <c r="BR3114" s="2"/>
      <c r="BS3114" s="2"/>
      <c r="BT3114" s="2"/>
      <c r="BU3114" s="2"/>
      <c r="BV3114" s="55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18" t="s">
        <v>5</v>
      </c>
      <c r="H3115" s="3">
        <v>2024</v>
      </c>
      <c r="I3115" s="20" t="s">
        <v>282</v>
      </c>
      <c r="J3115" s="184" t="s">
        <v>274</v>
      </c>
      <c r="K3115" s="184" t="s">
        <v>321</v>
      </c>
      <c r="L3115" s="187">
        <f t="shared" si="99"/>
        <v>0</v>
      </c>
      <c r="M3115" s="187">
        <f t="shared" si="100"/>
        <v>0</v>
      </c>
      <c r="N3115" s="186"/>
      <c r="O3115" s="33"/>
      <c r="P3115" s="33"/>
      <c r="Q3115" s="33"/>
      <c r="R3115" s="33"/>
      <c r="S3115" s="42"/>
      <c r="T3115" s="2"/>
      <c r="U3115" s="2"/>
      <c r="V3115" s="2"/>
      <c r="W3115" s="2"/>
      <c r="X3115" s="55"/>
      <c r="Y3115" s="62"/>
      <c r="Z3115" s="62"/>
      <c r="AA3115" s="62"/>
      <c r="AB3115" s="62"/>
      <c r="AC3115" s="68"/>
      <c r="AD3115" s="2"/>
      <c r="AE3115" s="2"/>
      <c r="AF3115" s="2"/>
      <c r="AG3115" s="2"/>
      <c r="AH3115" s="55"/>
      <c r="AI3115" s="72"/>
      <c r="AJ3115" s="72"/>
      <c r="AK3115" s="72"/>
      <c r="AL3115" s="72"/>
      <c r="AM3115" s="80"/>
      <c r="AN3115" s="2"/>
      <c r="AO3115" s="2"/>
      <c r="AP3115" s="2"/>
      <c r="AQ3115" s="2"/>
      <c r="AR3115" s="55"/>
      <c r="AS3115" s="85"/>
      <c r="AT3115" s="85"/>
      <c r="AU3115" s="85"/>
      <c r="AV3115" s="85"/>
      <c r="AW3115" s="100"/>
      <c r="AX3115" s="2"/>
      <c r="AY3115" s="2"/>
      <c r="AZ3115" s="2"/>
      <c r="BA3115" s="2"/>
      <c r="BB3115" s="55"/>
      <c r="BC3115" s="105"/>
      <c r="BD3115" s="105"/>
      <c r="BE3115" s="105"/>
      <c r="BF3115" s="105"/>
      <c r="BG3115" s="109"/>
      <c r="BH3115" s="2"/>
      <c r="BI3115" s="2"/>
      <c r="BJ3115" s="2"/>
      <c r="BK3115" s="2"/>
      <c r="BL3115" s="55"/>
      <c r="BM3115" s="48"/>
      <c r="BN3115" s="48"/>
      <c r="BO3115" s="48"/>
      <c r="BP3115" s="48"/>
      <c r="BQ3115" s="117"/>
      <c r="BR3115" s="2"/>
      <c r="BS3115" s="2"/>
      <c r="BT3115" s="2"/>
      <c r="BU3115" s="2"/>
      <c r="BV3115" s="55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18" t="s">
        <v>5</v>
      </c>
      <c r="H3116" s="3">
        <v>2024</v>
      </c>
      <c r="I3116" s="20" t="s">
        <v>282</v>
      </c>
      <c r="J3116" s="184" t="s">
        <v>275</v>
      </c>
      <c r="K3116" s="184" t="s">
        <v>321</v>
      </c>
      <c r="L3116" s="187">
        <f t="shared" si="99"/>
        <v>0</v>
      </c>
      <c r="M3116" s="187">
        <f t="shared" si="100"/>
        <v>0</v>
      </c>
      <c r="N3116" s="186"/>
      <c r="O3116" s="33"/>
      <c r="P3116" s="33"/>
      <c r="Q3116" s="33"/>
      <c r="R3116" s="33"/>
      <c r="S3116" s="42"/>
      <c r="T3116" s="2"/>
      <c r="U3116" s="2"/>
      <c r="V3116" s="2"/>
      <c r="W3116" s="2"/>
      <c r="X3116" s="55"/>
      <c r="Y3116" s="62"/>
      <c r="Z3116" s="62"/>
      <c r="AA3116" s="62"/>
      <c r="AB3116" s="62"/>
      <c r="AC3116" s="68"/>
      <c r="AD3116" s="2"/>
      <c r="AE3116" s="2"/>
      <c r="AF3116" s="2"/>
      <c r="AG3116" s="2"/>
      <c r="AH3116" s="55"/>
      <c r="AI3116" s="72"/>
      <c r="AJ3116" s="72"/>
      <c r="AK3116" s="72"/>
      <c r="AL3116" s="72"/>
      <c r="AM3116" s="80"/>
      <c r="AN3116" s="2"/>
      <c r="AO3116" s="2"/>
      <c r="AP3116" s="2"/>
      <c r="AQ3116" s="2"/>
      <c r="AR3116" s="55"/>
      <c r="AS3116" s="85"/>
      <c r="AT3116" s="85"/>
      <c r="AU3116" s="85"/>
      <c r="AV3116" s="85"/>
      <c r="AW3116" s="100"/>
      <c r="AX3116" s="2"/>
      <c r="AY3116" s="2"/>
      <c r="AZ3116" s="2"/>
      <c r="BA3116" s="2"/>
      <c r="BB3116" s="55"/>
      <c r="BC3116" s="105"/>
      <c r="BD3116" s="105"/>
      <c r="BE3116" s="105"/>
      <c r="BF3116" s="105"/>
      <c r="BG3116" s="109"/>
      <c r="BH3116" s="2"/>
      <c r="BI3116" s="2"/>
      <c r="BJ3116" s="2"/>
      <c r="BK3116" s="2"/>
      <c r="BL3116" s="55"/>
      <c r="BM3116" s="48"/>
      <c r="BN3116" s="48"/>
      <c r="BO3116" s="48"/>
      <c r="BP3116" s="48"/>
      <c r="BQ3116" s="117"/>
      <c r="BR3116" s="2"/>
      <c r="BS3116" s="2"/>
      <c r="BT3116" s="2"/>
      <c r="BU3116" s="2"/>
      <c r="BV3116" s="55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18" t="s">
        <v>5</v>
      </c>
      <c r="H3117" s="3">
        <v>2024</v>
      </c>
      <c r="I3117" s="20" t="s">
        <v>282</v>
      </c>
      <c r="J3117" s="184" t="s">
        <v>276</v>
      </c>
      <c r="K3117" s="184" t="s">
        <v>320</v>
      </c>
      <c r="L3117" s="187">
        <f t="shared" si="99"/>
        <v>0</v>
      </c>
      <c r="M3117" s="187">
        <f t="shared" si="100"/>
        <v>0</v>
      </c>
      <c r="N3117" s="186"/>
      <c r="O3117" s="33"/>
      <c r="P3117" s="33"/>
      <c r="Q3117" s="33"/>
      <c r="R3117" s="33"/>
      <c r="S3117" s="42"/>
      <c r="T3117" s="2"/>
      <c r="U3117" s="2"/>
      <c r="V3117" s="2"/>
      <c r="W3117" s="2"/>
      <c r="X3117" s="55"/>
      <c r="Y3117" s="62"/>
      <c r="Z3117" s="62"/>
      <c r="AA3117" s="62"/>
      <c r="AB3117" s="62"/>
      <c r="AC3117" s="68"/>
      <c r="AD3117" s="2"/>
      <c r="AE3117" s="2"/>
      <c r="AF3117" s="2"/>
      <c r="AG3117" s="2"/>
      <c r="AH3117" s="55"/>
      <c r="AI3117" s="72"/>
      <c r="AJ3117" s="72"/>
      <c r="AK3117" s="72"/>
      <c r="AL3117" s="72"/>
      <c r="AM3117" s="80"/>
      <c r="AN3117" s="2"/>
      <c r="AO3117" s="2"/>
      <c r="AP3117" s="2"/>
      <c r="AQ3117" s="2"/>
      <c r="AR3117" s="55"/>
      <c r="AS3117" s="85"/>
      <c r="AT3117" s="85"/>
      <c r="AU3117" s="85"/>
      <c r="AV3117" s="85"/>
      <c r="AW3117" s="100"/>
      <c r="AX3117" s="2"/>
      <c r="AY3117" s="2"/>
      <c r="AZ3117" s="2"/>
      <c r="BA3117" s="2"/>
      <c r="BB3117" s="55"/>
      <c r="BC3117" s="105"/>
      <c r="BD3117" s="105"/>
      <c r="BE3117" s="105"/>
      <c r="BF3117" s="105"/>
      <c r="BG3117" s="109"/>
      <c r="BH3117" s="2"/>
      <c r="BI3117" s="2"/>
      <c r="BJ3117" s="2"/>
      <c r="BK3117" s="2"/>
      <c r="BL3117" s="55"/>
      <c r="BM3117" s="48"/>
      <c r="BN3117" s="48"/>
      <c r="BO3117" s="48"/>
      <c r="BP3117" s="48"/>
      <c r="BQ3117" s="117"/>
      <c r="BR3117" s="2"/>
      <c r="BS3117" s="2"/>
      <c r="BT3117" s="2"/>
      <c r="BU3117" s="2"/>
      <c r="BV3117" s="55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18" t="s">
        <v>5</v>
      </c>
      <c r="H3118" s="3">
        <v>2024</v>
      </c>
      <c r="I3118" s="20" t="s">
        <v>282</v>
      </c>
      <c r="J3118" s="184" t="s">
        <v>277</v>
      </c>
      <c r="K3118" s="184" t="s">
        <v>320</v>
      </c>
      <c r="L3118" s="187">
        <f t="shared" si="99"/>
        <v>2</v>
      </c>
      <c r="M3118" s="187">
        <f t="shared" si="100"/>
        <v>2.4430000000000001</v>
      </c>
      <c r="N3118" s="186" t="s">
        <v>363</v>
      </c>
      <c r="O3118" s="33"/>
      <c r="P3118" s="33"/>
      <c r="Q3118" s="33"/>
      <c r="R3118" s="33"/>
      <c r="S3118" s="42"/>
      <c r="T3118" s="2"/>
      <c r="U3118" s="2"/>
      <c r="V3118" s="2"/>
      <c r="W3118" s="2"/>
      <c r="X3118" s="55"/>
      <c r="Y3118" s="62"/>
      <c r="Z3118" s="62"/>
      <c r="AA3118" s="62"/>
      <c r="AB3118" s="62"/>
      <c r="AC3118" s="68"/>
      <c r="AD3118" s="2"/>
      <c r="AE3118" s="2"/>
      <c r="AF3118" s="2"/>
      <c r="AG3118" s="2"/>
      <c r="AH3118" s="55"/>
      <c r="AI3118" s="72"/>
      <c r="AJ3118" s="72"/>
      <c r="AK3118" s="72"/>
      <c r="AL3118" s="72"/>
      <c r="AM3118" s="80"/>
      <c r="AN3118" s="2"/>
      <c r="AO3118" s="2"/>
      <c r="AP3118" s="2"/>
      <c r="AQ3118" s="2"/>
      <c r="AR3118" s="55"/>
      <c r="AS3118" s="85" t="s">
        <v>363</v>
      </c>
      <c r="AT3118" s="85"/>
      <c r="AU3118" s="85"/>
      <c r="AV3118" s="85">
        <v>2</v>
      </c>
      <c r="AW3118" s="100">
        <v>2.4430000000000001</v>
      </c>
      <c r="AX3118" s="2"/>
      <c r="AY3118" s="2"/>
      <c r="AZ3118" s="2"/>
      <c r="BA3118" s="2"/>
      <c r="BB3118" s="55"/>
      <c r="BC3118" s="105"/>
      <c r="BD3118" s="105"/>
      <c r="BE3118" s="105"/>
      <c r="BF3118" s="105"/>
      <c r="BG3118" s="109"/>
      <c r="BH3118" s="2"/>
      <c r="BI3118" s="2"/>
      <c r="BJ3118" s="2"/>
      <c r="BK3118" s="2"/>
      <c r="BL3118" s="55"/>
      <c r="BM3118" s="48"/>
      <c r="BN3118" s="48"/>
      <c r="BO3118" s="48"/>
      <c r="BP3118" s="48"/>
      <c r="BQ3118" s="117"/>
      <c r="BR3118" s="2"/>
      <c r="BS3118" s="2"/>
      <c r="BT3118" s="2"/>
      <c r="BU3118" s="2"/>
      <c r="BV3118" s="55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18" t="s">
        <v>5</v>
      </c>
      <c r="H3119" s="3">
        <v>2024</v>
      </c>
      <c r="I3119" s="20" t="s">
        <v>283</v>
      </c>
      <c r="J3119" s="184" t="s">
        <v>298</v>
      </c>
      <c r="K3119" s="184" t="s">
        <v>321</v>
      </c>
      <c r="L3119" s="187">
        <f t="shared" si="99"/>
        <v>0</v>
      </c>
      <c r="M3119" s="187">
        <f t="shared" si="100"/>
        <v>0</v>
      </c>
      <c r="N3119" s="186"/>
      <c r="O3119" s="33"/>
      <c r="P3119" s="33"/>
      <c r="Q3119" s="33"/>
      <c r="R3119" s="33"/>
      <c r="S3119" s="42"/>
      <c r="T3119" s="2"/>
      <c r="U3119" s="2"/>
      <c r="V3119" s="2"/>
      <c r="W3119" s="2"/>
      <c r="X3119" s="55"/>
      <c r="Y3119" s="62"/>
      <c r="Z3119" s="62"/>
      <c r="AA3119" s="62"/>
      <c r="AB3119" s="62"/>
      <c r="AC3119" s="68"/>
      <c r="AD3119" s="2"/>
      <c r="AE3119" s="2"/>
      <c r="AF3119" s="2"/>
      <c r="AG3119" s="2"/>
      <c r="AH3119" s="55"/>
      <c r="AI3119" s="72"/>
      <c r="AJ3119" s="72"/>
      <c r="AK3119" s="72"/>
      <c r="AL3119" s="72"/>
      <c r="AM3119" s="80"/>
      <c r="AN3119" s="2"/>
      <c r="AO3119" s="2"/>
      <c r="AP3119" s="2"/>
      <c r="AQ3119" s="2"/>
      <c r="AR3119" s="55"/>
      <c r="AS3119" s="85"/>
      <c r="AT3119" s="85"/>
      <c r="AU3119" s="85"/>
      <c r="AV3119" s="85"/>
      <c r="AW3119" s="100"/>
      <c r="AX3119" s="2"/>
      <c r="AY3119" s="2"/>
      <c r="AZ3119" s="2"/>
      <c r="BA3119" s="2"/>
      <c r="BB3119" s="55"/>
      <c r="BC3119" s="105"/>
      <c r="BD3119" s="105"/>
      <c r="BE3119" s="105"/>
      <c r="BF3119" s="105"/>
      <c r="BG3119" s="109"/>
      <c r="BH3119" s="2"/>
      <c r="BI3119" s="2"/>
      <c r="BJ3119" s="2"/>
      <c r="BK3119" s="2"/>
      <c r="BL3119" s="55"/>
      <c r="BM3119" s="48"/>
      <c r="BN3119" s="48"/>
      <c r="BO3119" s="48"/>
      <c r="BP3119" s="48"/>
      <c r="BQ3119" s="117"/>
      <c r="BR3119" s="2"/>
      <c r="BS3119" s="2"/>
      <c r="BT3119" s="2"/>
      <c r="BU3119" s="2"/>
      <c r="BV3119" s="55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18" t="s">
        <v>5</v>
      </c>
      <c r="H3120" s="3">
        <v>2024</v>
      </c>
      <c r="I3120" s="20" t="s">
        <v>283</v>
      </c>
      <c r="J3120" s="184" t="s">
        <v>278</v>
      </c>
      <c r="K3120" s="184" t="s">
        <v>320</v>
      </c>
      <c r="L3120" s="187">
        <f t="shared" si="99"/>
        <v>0</v>
      </c>
      <c r="M3120" s="187">
        <f t="shared" si="100"/>
        <v>0</v>
      </c>
      <c r="N3120" s="186"/>
      <c r="O3120" s="33"/>
      <c r="P3120" s="33"/>
      <c r="Q3120" s="33"/>
      <c r="R3120" s="33"/>
      <c r="S3120" s="42"/>
      <c r="T3120" s="2"/>
      <c r="U3120" s="2"/>
      <c r="V3120" s="2"/>
      <c r="W3120" s="2"/>
      <c r="X3120" s="55"/>
      <c r="Y3120" s="62"/>
      <c r="Z3120" s="62"/>
      <c r="AA3120" s="62"/>
      <c r="AB3120" s="62"/>
      <c r="AC3120" s="68"/>
      <c r="AD3120" s="2"/>
      <c r="AE3120" s="2"/>
      <c r="AF3120" s="2"/>
      <c r="AG3120" s="2"/>
      <c r="AH3120" s="55"/>
      <c r="AI3120" s="72"/>
      <c r="AJ3120" s="72"/>
      <c r="AK3120" s="72"/>
      <c r="AL3120" s="72"/>
      <c r="AM3120" s="80"/>
      <c r="AN3120" s="2"/>
      <c r="AO3120" s="2"/>
      <c r="AP3120" s="2"/>
      <c r="AQ3120" s="2"/>
      <c r="AR3120" s="55"/>
      <c r="AS3120" s="85"/>
      <c r="AT3120" s="85"/>
      <c r="AU3120" s="85"/>
      <c r="AV3120" s="85"/>
      <c r="AW3120" s="100"/>
      <c r="AX3120" s="2"/>
      <c r="AY3120" s="2"/>
      <c r="AZ3120" s="2"/>
      <c r="BA3120" s="2"/>
      <c r="BB3120" s="55"/>
      <c r="BC3120" s="105"/>
      <c r="BD3120" s="105"/>
      <c r="BE3120" s="105"/>
      <c r="BF3120" s="105"/>
      <c r="BG3120" s="109"/>
      <c r="BH3120" s="2"/>
      <c r="BI3120" s="2"/>
      <c r="BJ3120" s="2"/>
      <c r="BK3120" s="2"/>
      <c r="BL3120" s="55"/>
      <c r="BM3120" s="48"/>
      <c r="BN3120" s="48"/>
      <c r="BO3120" s="48"/>
      <c r="BP3120" s="48"/>
      <c r="BQ3120" s="117"/>
      <c r="BR3120" s="2"/>
      <c r="BS3120" s="2"/>
      <c r="BT3120" s="2"/>
      <c r="BU3120" s="2"/>
      <c r="BV3120" s="55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18" t="s">
        <v>5</v>
      </c>
      <c r="H3121" s="3">
        <v>2024</v>
      </c>
      <c r="I3121" s="20" t="s">
        <v>283</v>
      </c>
      <c r="J3121" s="184" t="s">
        <v>279</v>
      </c>
      <c r="K3121" s="184" t="s">
        <v>320</v>
      </c>
      <c r="L3121" s="187">
        <f t="shared" si="99"/>
        <v>0</v>
      </c>
      <c r="M3121" s="187">
        <f t="shared" si="100"/>
        <v>0</v>
      </c>
      <c r="N3121" s="186"/>
      <c r="O3121" s="33"/>
      <c r="P3121" s="33"/>
      <c r="Q3121" s="33"/>
      <c r="R3121" s="33"/>
      <c r="S3121" s="42"/>
      <c r="T3121" s="2"/>
      <c r="U3121" s="2"/>
      <c r="V3121" s="2"/>
      <c r="W3121" s="2"/>
      <c r="X3121" s="55"/>
      <c r="Y3121" s="62"/>
      <c r="Z3121" s="62"/>
      <c r="AA3121" s="62"/>
      <c r="AB3121" s="62"/>
      <c r="AC3121" s="68"/>
      <c r="AD3121" s="2"/>
      <c r="AE3121" s="2"/>
      <c r="AF3121" s="2"/>
      <c r="AG3121" s="2"/>
      <c r="AH3121" s="55"/>
      <c r="AI3121" s="72"/>
      <c r="AJ3121" s="72"/>
      <c r="AK3121" s="72"/>
      <c r="AL3121" s="72"/>
      <c r="AM3121" s="80"/>
      <c r="AN3121" s="2"/>
      <c r="AO3121" s="2"/>
      <c r="AP3121" s="2"/>
      <c r="AQ3121" s="2"/>
      <c r="AR3121" s="55"/>
      <c r="AS3121" s="85"/>
      <c r="AT3121" s="85"/>
      <c r="AU3121" s="85"/>
      <c r="AV3121" s="85"/>
      <c r="AW3121" s="100"/>
      <c r="AX3121" s="2"/>
      <c r="AY3121" s="2"/>
      <c r="AZ3121" s="2"/>
      <c r="BA3121" s="2"/>
      <c r="BB3121" s="55"/>
      <c r="BC3121" s="105"/>
      <c r="BD3121" s="105"/>
      <c r="BE3121" s="105"/>
      <c r="BF3121" s="105"/>
      <c r="BG3121" s="109"/>
      <c r="BH3121" s="2"/>
      <c r="BI3121" s="2"/>
      <c r="BJ3121" s="2"/>
      <c r="BK3121" s="2"/>
      <c r="BL3121" s="55"/>
      <c r="BM3121" s="48"/>
      <c r="BN3121" s="48"/>
      <c r="BO3121" s="48"/>
      <c r="BP3121" s="48"/>
      <c r="BQ3121" s="117"/>
      <c r="BR3121" s="2"/>
      <c r="BS3121" s="2"/>
      <c r="BT3121" s="2"/>
      <c r="BU3121" s="2"/>
      <c r="BV3121" s="55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18" t="s">
        <v>5</v>
      </c>
      <c r="H3122" s="3">
        <v>2024</v>
      </c>
      <c r="I3122" s="20" t="s">
        <v>286</v>
      </c>
      <c r="J3122" s="184" t="s">
        <v>280</v>
      </c>
      <c r="K3122" s="184" t="s">
        <v>319</v>
      </c>
      <c r="L3122" s="187">
        <f t="shared" si="99"/>
        <v>0</v>
      </c>
      <c r="M3122" s="187">
        <f t="shared" si="100"/>
        <v>0</v>
      </c>
      <c r="N3122" s="186"/>
      <c r="O3122" s="33"/>
      <c r="P3122" s="33"/>
      <c r="Q3122" s="33"/>
      <c r="R3122" s="33"/>
      <c r="S3122" s="42"/>
      <c r="T3122" s="2"/>
      <c r="U3122" s="2"/>
      <c r="V3122" s="2"/>
      <c r="W3122" s="2"/>
      <c r="X3122" s="55"/>
      <c r="Y3122" s="62"/>
      <c r="Z3122" s="62"/>
      <c r="AA3122" s="62"/>
      <c r="AB3122" s="62"/>
      <c r="AC3122" s="68"/>
      <c r="AD3122" s="2"/>
      <c r="AE3122" s="2"/>
      <c r="AF3122" s="2"/>
      <c r="AG3122" s="2"/>
      <c r="AH3122" s="55"/>
      <c r="AI3122" s="72"/>
      <c r="AJ3122" s="72"/>
      <c r="AK3122" s="72"/>
      <c r="AL3122" s="72"/>
      <c r="AM3122" s="80"/>
      <c r="AN3122" s="2"/>
      <c r="AO3122" s="2"/>
      <c r="AP3122" s="2"/>
      <c r="AQ3122" s="2"/>
      <c r="AR3122" s="55"/>
      <c r="AS3122" s="85"/>
      <c r="AT3122" s="85"/>
      <c r="AU3122" s="85"/>
      <c r="AV3122" s="85"/>
      <c r="AW3122" s="100"/>
      <c r="AX3122" s="2"/>
      <c r="AY3122" s="2"/>
      <c r="AZ3122" s="2"/>
      <c r="BA3122" s="2"/>
      <c r="BB3122" s="55"/>
      <c r="BC3122" s="105"/>
      <c r="BD3122" s="105"/>
      <c r="BE3122" s="105"/>
      <c r="BF3122" s="105"/>
      <c r="BG3122" s="109"/>
      <c r="BH3122" s="2"/>
      <c r="BI3122" s="2"/>
      <c r="BJ3122" s="2"/>
      <c r="BK3122" s="2"/>
      <c r="BL3122" s="55"/>
      <c r="BM3122" s="48"/>
      <c r="BN3122" s="48"/>
      <c r="BO3122" s="48"/>
      <c r="BP3122" s="48"/>
      <c r="BQ3122" s="117"/>
      <c r="BR3122" s="2"/>
      <c r="BS3122" s="2"/>
      <c r="BT3122" s="2"/>
      <c r="BU3122" s="2"/>
      <c r="BV3122" s="55"/>
    </row>
    <row r="3123" spans="1:74" ht="43.2" hidden="1" x14ac:dyDescent="0.3">
      <c r="A3123" s="2" t="s">
        <v>86</v>
      </c>
      <c r="B3123" s="2" t="s">
        <v>2</v>
      </c>
      <c r="C3123" s="2" t="s">
        <v>3</v>
      </c>
      <c r="D3123" s="2" t="s">
        <v>82</v>
      </c>
      <c r="E3123" s="3">
        <v>18</v>
      </c>
      <c r="F3123" s="3"/>
      <c r="G3123" s="18" t="s">
        <v>5</v>
      </c>
      <c r="H3123" s="3">
        <v>2024</v>
      </c>
      <c r="I3123" s="20" t="s">
        <v>286</v>
      </c>
      <c r="J3123" s="184" t="s">
        <v>281</v>
      </c>
      <c r="K3123" s="184" t="s">
        <v>319</v>
      </c>
      <c r="L3123" s="187">
        <f t="shared" si="99"/>
        <v>0</v>
      </c>
      <c r="M3123" s="187">
        <f t="shared" si="100"/>
        <v>32.856000000000002</v>
      </c>
      <c r="N3123" s="186" t="s">
        <v>1439</v>
      </c>
      <c r="O3123" s="33"/>
      <c r="P3123" s="33"/>
      <c r="Q3123" s="33"/>
      <c r="R3123" s="33"/>
      <c r="S3123" s="42"/>
      <c r="T3123" s="2"/>
      <c r="U3123" s="2"/>
      <c r="V3123" s="2"/>
      <c r="W3123" s="2"/>
      <c r="X3123" s="55"/>
      <c r="Y3123" s="62"/>
      <c r="Z3123" s="62"/>
      <c r="AA3123" s="62"/>
      <c r="AB3123" s="62"/>
      <c r="AC3123" s="68"/>
      <c r="AD3123" s="2"/>
      <c r="AE3123" s="2"/>
      <c r="AF3123" s="2"/>
      <c r="AG3123" s="2"/>
      <c r="AH3123" s="55"/>
      <c r="AI3123" s="72"/>
      <c r="AJ3123" s="72"/>
      <c r="AK3123" s="72"/>
      <c r="AL3123" s="72"/>
      <c r="AM3123" s="80"/>
      <c r="AN3123" s="2"/>
      <c r="AO3123" s="2"/>
      <c r="AP3123" s="2"/>
      <c r="AQ3123" s="2"/>
      <c r="AR3123" s="55"/>
      <c r="AS3123" s="85"/>
      <c r="AT3123" s="85"/>
      <c r="AU3123" s="85"/>
      <c r="AV3123" s="85"/>
      <c r="AW3123" s="100"/>
      <c r="AX3123" s="2" t="s">
        <v>822</v>
      </c>
      <c r="AY3123" s="2"/>
      <c r="AZ3123" s="2"/>
      <c r="BA3123" s="2"/>
      <c r="BB3123" s="55">
        <v>1.7809999999999999</v>
      </c>
      <c r="BC3123" s="105"/>
      <c r="BD3123" s="105"/>
      <c r="BE3123" s="105"/>
      <c r="BF3123" s="105"/>
      <c r="BG3123" s="109"/>
      <c r="BH3123" s="2" t="s">
        <v>1032</v>
      </c>
      <c r="BI3123" s="2"/>
      <c r="BJ3123" s="2"/>
      <c r="BK3123" s="2"/>
      <c r="BL3123" s="55">
        <v>11.01</v>
      </c>
      <c r="BM3123" s="48" t="s">
        <v>1143</v>
      </c>
      <c r="BN3123" s="48"/>
      <c r="BO3123" s="48"/>
      <c r="BP3123" s="48"/>
      <c r="BQ3123" s="117">
        <f>17.286+2.779</f>
        <v>20.065000000000001</v>
      </c>
      <c r="BR3123" s="2"/>
      <c r="BS3123" s="2"/>
      <c r="BT3123" s="2"/>
      <c r="BU3123" s="2"/>
      <c r="BV3123" s="55"/>
    </row>
    <row r="3124" spans="1:74" s="13" customFormat="1" hidden="1" x14ac:dyDescent="0.3">
      <c r="A3124" s="12" t="s">
        <v>86</v>
      </c>
      <c r="B3124" s="12" t="s">
        <v>2</v>
      </c>
      <c r="C3124" s="12" t="s">
        <v>3</v>
      </c>
      <c r="D3124" s="12" t="s">
        <v>82</v>
      </c>
      <c r="E3124" s="7">
        <v>18</v>
      </c>
      <c r="F3124" s="7"/>
      <c r="G3124" s="19" t="s">
        <v>5</v>
      </c>
      <c r="H3124" s="7">
        <v>2024</v>
      </c>
      <c r="I3124" s="21"/>
      <c r="J3124" s="12" t="s">
        <v>314</v>
      </c>
      <c r="K3124" s="12"/>
      <c r="L3124" s="147"/>
      <c r="M3124" s="147">
        <f>SUM(M3086:M3123)</f>
        <v>35.298999999999999</v>
      </c>
      <c r="N3124" s="183"/>
      <c r="O3124" s="12"/>
      <c r="P3124" s="12"/>
      <c r="Q3124" s="12"/>
      <c r="R3124" s="12"/>
      <c r="S3124" s="47">
        <f>SUM(S3086:S3123)</f>
        <v>0</v>
      </c>
      <c r="T3124" s="12"/>
      <c r="U3124" s="12"/>
      <c r="V3124" s="12"/>
      <c r="W3124" s="12"/>
      <c r="X3124" s="47">
        <f>SUM(X3086:X3123)</f>
        <v>0</v>
      </c>
      <c r="Y3124" s="12"/>
      <c r="Z3124" s="12"/>
      <c r="AA3124" s="12"/>
      <c r="AB3124" s="12"/>
      <c r="AC3124" s="47">
        <f>SUM(AC3086:AC3123)</f>
        <v>0</v>
      </c>
      <c r="AD3124" s="12"/>
      <c r="AE3124" s="12"/>
      <c r="AF3124" s="12"/>
      <c r="AG3124" s="12"/>
      <c r="AH3124" s="47">
        <f>SUM(AH3086:AH3123)</f>
        <v>0</v>
      </c>
      <c r="AI3124" s="12"/>
      <c r="AJ3124" s="12"/>
      <c r="AK3124" s="12"/>
      <c r="AL3124" s="12"/>
      <c r="AM3124" s="47">
        <f>SUM(AM3086:AM3123)</f>
        <v>0</v>
      </c>
      <c r="AN3124" s="12"/>
      <c r="AO3124" s="12"/>
      <c r="AP3124" s="12"/>
      <c r="AQ3124" s="12"/>
      <c r="AR3124" s="47">
        <f>SUM(AR3086:AR3123)</f>
        <v>0</v>
      </c>
      <c r="AS3124" s="12"/>
      <c r="AT3124" s="12"/>
      <c r="AU3124" s="12"/>
      <c r="AV3124" s="12"/>
      <c r="AW3124" s="47">
        <f>SUM(AW3086:AW3123)</f>
        <v>2.4430000000000001</v>
      </c>
      <c r="AX3124" s="12"/>
      <c r="AY3124" s="12"/>
      <c r="AZ3124" s="12"/>
      <c r="BA3124" s="12"/>
      <c r="BB3124" s="47">
        <f>SUM(BB3086:BB3123)</f>
        <v>1.7809999999999999</v>
      </c>
      <c r="BC3124" s="12"/>
      <c r="BD3124" s="12"/>
      <c r="BE3124" s="12"/>
      <c r="BF3124" s="12"/>
      <c r="BG3124" s="47">
        <f>SUM(BG3086:BG3123)</f>
        <v>0</v>
      </c>
      <c r="BH3124" s="12"/>
      <c r="BI3124" s="12"/>
      <c r="BJ3124" s="12"/>
      <c r="BK3124" s="12"/>
      <c r="BL3124" s="47">
        <f>SUM(BL3086:BL3123)</f>
        <v>11.01</v>
      </c>
      <c r="BM3124" s="12"/>
      <c r="BN3124" s="12"/>
      <c r="BO3124" s="12"/>
      <c r="BP3124" s="12"/>
      <c r="BQ3124" s="47">
        <f>SUM(BQ3086:BQ3123)</f>
        <v>20.065000000000001</v>
      </c>
      <c r="BR3124" s="12"/>
      <c r="BS3124" s="12"/>
      <c r="BT3124" s="12"/>
      <c r="BU3124" s="12"/>
      <c r="BV3124" s="47">
        <f>SUM(BV3086:BV3123)</f>
        <v>0</v>
      </c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18" t="s">
        <v>5</v>
      </c>
      <c r="H3125" s="3">
        <v>2024</v>
      </c>
      <c r="I3125" s="20" t="s">
        <v>287</v>
      </c>
      <c r="J3125" s="184" t="s">
        <v>267</v>
      </c>
      <c r="K3125" s="184" t="s">
        <v>318</v>
      </c>
      <c r="L3125" s="187">
        <f t="shared" si="99"/>
        <v>0</v>
      </c>
      <c r="M3125" s="187">
        <f t="shared" si="100"/>
        <v>0</v>
      </c>
      <c r="N3125" s="186"/>
      <c r="O3125" s="33"/>
      <c r="P3125" s="33"/>
      <c r="Q3125" s="33"/>
      <c r="R3125" s="33"/>
      <c r="S3125" s="42"/>
      <c r="T3125" s="2"/>
      <c r="U3125" s="2"/>
      <c r="V3125" s="2"/>
      <c r="W3125" s="2"/>
      <c r="X3125" s="55"/>
      <c r="Y3125" s="62"/>
      <c r="Z3125" s="62"/>
      <c r="AA3125" s="62"/>
      <c r="AB3125" s="62"/>
      <c r="AC3125" s="68"/>
      <c r="AD3125" s="2"/>
      <c r="AE3125" s="2"/>
      <c r="AF3125" s="2"/>
      <c r="AG3125" s="2"/>
      <c r="AH3125" s="55"/>
      <c r="AI3125" s="72"/>
      <c r="AJ3125" s="72"/>
      <c r="AK3125" s="72"/>
      <c r="AL3125" s="72"/>
      <c r="AM3125" s="80"/>
      <c r="AN3125" s="2"/>
      <c r="AO3125" s="2"/>
      <c r="AP3125" s="2"/>
      <c r="AQ3125" s="2"/>
      <c r="AR3125" s="55"/>
      <c r="AS3125" s="85"/>
      <c r="AT3125" s="85"/>
      <c r="AU3125" s="85"/>
      <c r="AV3125" s="85"/>
      <c r="AW3125" s="100"/>
      <c r="AX3125" s="2"/>
      <c r="AY3125" s="2"/>
      <c r="AZ3125" s="2"/>
      <c r="BA3125" s="2"/>
      <c r="BB3125" s="55"/>
      <c r="BC3125" s="105"/>
      <c r="BD3125" s="105"/>
      <c r="BE3125" s="105"/>
      <c r="BF3125" s="105"/>
      <c r="BG3125" s="109"/>
      <c r="BH3125" s="2"/>
      <c r="BI3125" s="2"/>
      <c r="BJ3125" s="2"/>
      <c r="BK3125" s="2"/>
      <c r="BL3125" s="55"/>
      <c r="BM3125" s="48"/>
      <c r="BN3125" s="48"/>
      <c r="BO3125" s="48"/>
      <c r="BP3125" s="48"/>
      <c r="BQ3125" s="117"/>
      <c r="BR3125" s="2"/>
      <c r="BS3125" s="2"/>
      <c r="BT3125" s="2"/>
      <c r="BU3125" s="2"/>
      <c r="BV3125" s="55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18" t="s">
        <v>5</v>
      </c>
      <c r="H3126" s="3">
        <v>2024</v>
      </c>
      <c r="I3126" s="20" t="s">
        <v>287</v>
      </c>
      <c r="J3126" s="184" t="s">
        <v>291</v>
      </c>
      <c r="K3126" s="184" t="s">
        <v>319</v>
      </c>
      <c r="L3126" s="187">
        <f t="shared" si="99"/>
        <v>0</v>
      </c>
      <c r="M3126" s="187">
        <f t="shared" si="100"/>
        <v>0</v>
      </c>
      <c r="N3126" s="186"/>
      <c r="O3126" s="33"/>
      <c r="P3126" s="33"/>
      <c r="Q3126" s="33"/>
      <c r="R3126" s="33"/>
      <c r="S3126" s="42"/>
      <c r="T3126" s="2"/>
      <c r="U3126" s="2"/>
      <c r="V3126" s="2"/>
      <c r="W3126" s="2"/>
      <c r="X3126" s="55"/>
      <c r="Y3126" s="62"/>
      <c r="Z3126" s="62"/>
      <c r="AA3126" s="62"/>
      <c r="AB3126" s="62"/>
      <c r="AC3126" s="68"/>
      <c r="AD3126" s="2"/>
      <c r="AE3126" s="2"/>
      <c r="AF3126" s="2"/>
      <c r="AG3126" s="2"/>
      <c r="AH3126" s="55"/>
      <c r="AI3126" s="72"/>
      <c r="AJ3126" s="72"/>
      <c r="AK3126" s="72"/>
      <c r="AL3126" s="72"/>
      <c r="AM3126" s="80"/>
      <c r="AN3126" s="2"/>
      <c r="AO3126" s="2"/>
      <c r="AP3126" s="2"/>
      <c r="AQ3126" s="2"/>
      <c r="AR3126" s="55"/>
      <c r="AS3126" s="85"/>
      <c r="AT3126" s="85"/>
      <c r="AU3126" s="85"/>
      <c r="AV3126" s="85"/>
      <c r="AW3126" s="100"/>
      <c r="AX3126" s="2"/>
      <c r="AY3126" s="2"/>
      <c r="AZ3126" s="2"/>
      <c r="BA3126" s="2"/>
      <c r="BB3126" s="55"/>
      <c r="BC3126" s="105"/>
      <c r="BD3126" s="105"/>
      <c r="BE3126" s="105"/>
      <c r="BF3126" s="105"/>
      <c r="BG3126" s="109"/>
      <c r="BH3126" s="2"/>
      <c r="BI3126" s="2"/>
      <c r="BJ3126" s="2"/>
      <c r="BK3126" s="2"/>
      <c r="BL3126" s="55"/>
      <c r="BM3126" s="48"/>
      <c r="BN3126" s="48"/>
      <c r="BO3126" s="48"/>
      <c r="BP3126" s="48"/>
      <c r="BQ3126" s="117"/>
      <c r="BR3126" s="2"/>
      <c r="BS3126" s="2"/>
      <c r="BT3126" s="2"/>
      <c r="BU3126" s="2"/>
      <c r="BV3126" s="55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18" t="s">
        <v>5</v>
      </c>
      <c r="H3127" s="3">
        <v>2024</v>
      </c>
      <c r="I3127" s="20" t="s">
        <v>286</v>
      </c>
      <c r="J3127" s="184" t="s">
        <v>336</v>
      </c>
      <c r="K3127" s="184" t="s">
        <v>319</v>
      </c>
      <c r="L3127" s="187">
        <f t="shared" si="99"/>
        <v>0</v>
      </c>
      <c r="M3127" s="187">
        <f t="shared" si="100"/>
        <v>0</v>
      </c>
      <c r="N3127" s="186"/>
      <c r="O3127" s="33"/>
      <c r="P3127" s="33"/>
      <c r="Q3127" s="33"/>
      <c r="R3127" s="33"/>
      <c r="S3127" s="42"/>
      <c r="T3127" s="2"/>
      <c r="U3127" s="2"/>
      <c r="V3127" s="2"/>
      <c r="W3127" s="2"/>
      <c r="X3127" s="55"/>
      <c r="Y3127" s="62"/>
      <c r="Z3127" s="62"/>
      <c r="AA3127" s="62"/>
      <c r="AB3127" s="62"/>
      <c r="AC3127" s="68"/>
      <c r="AD3127" s="2"/>
      <c r="AE3127" s="2"/>
      <c r="AF3127" s="2"/>
      <c r="AG3127" s="2"/>
      <c r="AH3127" s="55"/>
      <c r="AI3127" s="72"/>
      <c r="AJ3127" s="72"/>
      <c r="AK3127" s="72"/>
      <c r="AL3127" s="72"/>
      <c r="AM3127" s="80"/>
      <c r="AN3127" s="2"/>
      <c r="AO3127" s="2"/>
      <c r="AP3127" s="2"/>
      <c r="AQ3127" s="2"/>
      <c r="AR3127" s="55"/>
      <c r="AS3127" s="85"/>
      <c r="AT3127" s="85"/>
      <c r="AU3127" s="85"/>
      <c r="AV3127" s="85"/>
      <c r="AW3127" s="100"/>
      <c r="AX3127" s="2"/>
      <c r="AY3127" s="2"/>
      <c r="AZ3127" s="2"/>
      <c r="BA3127" s="2"/>
      <c r="BB3127" s="55"/>
      <c r="BC3127" s="105"/>
      <c r="BD3127" s="105"/>
      <c r="BE3127" s="105"/>
      <c r="BF3127" s="105"/>
      <c r="BG3127" s="109"/>
      <c r="BH3127" s="2"/>
      <c r="BI3127" s="2"/>
      <c r="BJ3127" s="2"/>
      <c r="BK3127" s="2"/>
      <c r="BL3127" s="55"/>
      <c r="BM3127" s="48"/>
      <c r="BN3127" s="48"/>
      <c r="BO3127" s="48"/>
      <c r="BP3127" s="48"/>
      <c r="BQ3127" s="117"/>
      <c r="BR3127" s="2"/>
      <c r="BS3127" s="2"/>
      <c r="BT3127" s="2"/>
      <c r="BU3127" s="2"/>
      <c r="BV3127" s="55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18" t="s">
        <v>5</v>
      </c>
      <c r="H3128" s="3">
        <v>2024</v>
      </c>
      <c r="I3128" s="20" t="s">
        <v>286</v>
      </c>
      <c r="J3128" s="185" t="s">
        <v>337</v>
      </c>
      <c r="K3128" s="185" t="s">
        <v>318</v>
      </c>
      <c r="L3128" s="187">
        <f t="shared" si="99"/>
        <v>0</v>
      </c>
      <c r="M3128" s="187">
        <f t="shared" si="100"/>
        <v>0</v>
      </c>
      <c r="N3128" s="186"/>
      <c r="O3128" s="53"/>
      <c r="P3128" s="53"/>
      <c r="Q3128" s="53"/>
      <c r="R3128" s="53"/>
      <c r="S3128" s="54"/>
      <c r="T3128" s="8"/>
      <c r="U3128" s="8"/>
      <c r="V3128" s="8"/>
      <c r="W3128" s="8"/>
      <c r="X3128" s="122"/>
      <c r="Y3128" s="135"/>
      <c r="Z3128" s="135"/>
      <c r="AA3128" s="135"/>
      <c r="AB3128" s="135"/>
      <c r="AC3128" s="136"/>
      <c r="AD3128" s="8"/>
      <c r="AE3128" s="8"/>
      <c r="AF3128" s="8"/>
      <c r="AG3128" s="8"/>
      <c r="AH3128" s="122"/>
      <c r="AI3128" s="137"/>
      <c r="AJ3128" s="137"/>
      <c r="AK3128" s="137"/>
      <c r="AL3128" s="137"/>
      <c r="AM3128" s="138"/>
      <c r="AN3128" s="8"/>
      <c r="AO3128" s="8"/>
      <c r="AP3128" s="8"/>
      <c r="AQ3128" s="8"/>
      <c r="AR3128" s="122"/>
      <c r="AS3128" s="139"/>
      <c r="AT3128" s="139"/>
      <c r="AU3128" s="139"/>
      <c r="AV3128" s="139"/>
      <c r="AW3128" s="140"/>
      <c r="AX3128" s="8"/>
      <c r="AY3128" s="8"/>
      <c r="AZ3128" s="8"/>
      <c r="BA3128" s="8"/>
      <c r="BB3128" s="122"/>
      <c r="BC3128" s="141"/>
      <c r="BD3128" s="141"/>
      <c r="BE3128" s="141"/>
      <c r="BF3128" s="141"/>
      <c r="BG3128" s="142"/>
      <c r="BH3128" s="8"/>
      <c r="BI3128" s="8"/>
      <c r="BJ3128" s="8"/>
      <c r="BK3128" s="8"/>
      <c r="BL3128" s="122"/>
      <c r="BM3128" s="143"/>
      <c r="BN3128" s="143"/>
      <c r="BO3128" s="143"/>
      <c r="BP3128" s="143"/>
      <c r="BQ3128" s="144"/>
      <c r="BR3128" s="8"/>
      <c r="BS3128" s="8"/>
      <c r="BT3128" s="8"/>
      <c r="BU3128" s="8"/>
      <c r="BV3128" s="122"/>
    </row>
    <row r="3129" spans="1:74" ht="28.8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18" t="s">
        <v>5</v>
      </c>
      <c r="H3129" s="3">
        <v>2024</v>
      </c>
      <c r="I3129" s="20" t="s">
        <v>286</v>
      </c>
      <c r="J3129" s="185" t="s">
        <v>338</v>
      </c>
      <c r="K3129" s="185" t="s">
        <v>339</v>
      </c>
      <c r="L3129" s="187">
        <f t="shared" si="99"/>
        <v>0</v>
      </c>
      <c r="M3129" s="187">
        <f t="shared" si="100"/>
        <v>0</v>
      </c>
      <c r="N3129" s="186"/>
      <c r="O3129" s="53"/>
      <c r="P3129" s="53"/>
      <c r="Q3129" s="53"/>
      <c r="R3129" s="53"/>
      <c r="S3129" s="54"/>
      <c r="T3129" s="8"/>
      <c r="U3129" s="8"/>
      <c r="V3129" s="8"/>
      <c r="W3129" s="8"/>
      <c r="X3129" s="122"/>
      <c r="Y3129" s="135"/>
      <c r="Z3129" s="135"/>
      <c r="AA3129" s="135"/>
      <c r="AB3129" s="135"/>
      <c r="AC3129" s="136"/>
      <c r="AD3129" s="8"/>
      <c r="AE3129" s="8"/>
      <c r="AF3129" s="8"/>
      <c r="AG3129" s="8"/>
      <c r="AH3129" s="122"/>
      <c r="AI3129" s="137"/>
      <c r="AJ3129" s="137"/>
      <c r="AK3129" s="137"/>
      <c r="AL3129" s="137"/>
      <c r="AM3129" s="138"/>
      <c r="AN3129" s="8"/>
      <c r="AO3129" s="8"/>
      <c r="AP3129" s="8"/>
      <c r="AQ3129" s="8"/>
      <c r="AR3129" s="122"/>
      <c r="AS3129" s="139"/>
      <c r="AT3129" s="139"/>
      <c r="AU3129" s="139"/>
      <c r="AV3129" s="139"/>
      <c r="AW3129" s="140"/>
      <c r="AX3129" s="8"/>
      <c r="AY3129" s="8"/>
      <c r="AZ3129" s="8"/>
      <c r="BA3129" s="8"/>
      <c r="BB3129" s="122"/>
      <c r="BC3129" s="141"/>
      <c r="BD3129" s="141"/>
      <c r="BE3129" s="141"/>
      <c r="BF3129" s="141"/>
      <c r="BG3129" s="142"/>
      <c r="BH3129" s="8"/>
      <c r="BI3129" s="8"/>
      <c r="BJ3129" s="8"/>
      <c r="BK3129" s="8"/>
      <c r="BL3129" s="122"/>
      <c r="BM3129" s="143"/>
      <c r="BN3129" s="143"/>
      <c r="BO3129" s="143"/>
      <c r="BP3129" s="143"/>
      <c r="BQ3129" s="144"/>
      <c r="BR3129" s="8"/>
      <c r="BS3129" s="8"/>
      <c r="BT3129" s="8"/>
      <c r="BU3129" s="8"/>
      <c r="BV3129" s="122"/>
    </row>
    <row r="3130" spans="1:74" ht="28.8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18" t="s">
        <v>5</v>
      </c>
      <c r="H3130" s="3">
        <v>2024</v>
      </c>
      <c r="I3130" s="20" t="s">
        <v>286</v>
      </c>
      <c r="J3130" s="185" t="s">
        <v>340</v>
      </c>
      <c r="K3130" s="185" t="s">
        <v>318</v>
      </c>
      <c r="L3130" s="187">
        <f t="shared" si="99"/>
        <v>0</v>
      </c>
      <c r="M3130" s="187">
        <f t="shared" si="100"/>
        <v>0</v>
      </c>
      <c r="N3130" s="186"/>
      <c r="O3130" s="53"/>
      <c r="P3130" s="53"/>
      <c r="Q3130" s="53"/>
      <c r="R3130" s="53"/>
      <c r="S3130" s="54"/>
      <c r="T3130" s="8"/>
      <c r="U3130" s="8"/>
      <c r="V3130" s="8"/>
      <c r="W3130" s="8"/>
      <c r="X3130" s="122"/>
      <c r="Y3130" s="135"/>
      <c r="Z3130" s="135"/>
      <c r="AA3130" s="135"/>
      <c r="AB3130" s="135"/>
      <c r="AC3130" s="136"/>
      <c r="AD3130" s="8"/>
      <c r="AE3130" s="8"/>
      <c r="AF3130" s="8"/>
      <c r="AG3130" s="8"/>
      <c r="AH3130" s="122"/>
      <c r="AI3130" s="137"/>
      <c r="AJ3130" s="137"/>
      <c r="AK3130" s="137"/>
      <c r="AL3130" s="137"/>
      <c r="AM3130" s="138"/>
      <c r="AN3130" s="8"/>
      <c r="AO3130" s="8"/>
      <c r="AP3130" s="8"/>
      <c r="AQ3130" s="8"/>
      <c r="AR3130" s="122"/>
      <c r="AS3130" s="139"/>
      <c r="AT3130" s="139"/>
      <c r="AU3130" s="139"/>
      <c r="AV3130" s="139"/>
      <c r="AW3130" s="140"/>
      <c r="AX3130" s="8"/>
      <c r="AY3130" s="8"/>
      <c r="AZ3130" s="8"/>
      <c r="BA3130" s="8"/>
      <c r="BB3130" s="122"/>
      <c r="BC3130" s="141"/>
      <c r="BD3130" s="141"/>
      <c r="BE3130" s="141"/>
      <c r="BF3130" s="141"/>
      <c r="BG3130" s="142"/>
      <c r="BH3130" s="8"/>
      <c r="BI3130" s="8"/>
      <c r="BJ3130" s="8"/>
      <c r="BK3130" s="8"/>
      <c r="BL3130" s="122"/>
      <c r="BM3130" s="143"/>
      <c r="BN3130" s="143"/>
      <c r="BO3130" s="143"/>
      <c r="BP3130" s="143"/>
      <c r="BQ3130" s="144"/>
      <c r="BR3130" s="8"/>
      <c r="BS3130" s="8"/>
      <c r="BT3130" s="8"/>
      <c r="BU3130" s="8"/>
      <c r="BV3130" s="122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18" t="s">
        <v>5</v>
      </c>
      <c r="H3131" s="3">
        <v>2024</v>
      </c>
      <c r="I3131" s="20" t="s">
        <v>286</v>
      </c>
      <c r="J3131" s="185" t="s">
        <v>341</v>
      </c>
      <c r="K3131" s="185" t="s">
        <v>320</v>
      </c>
      <c r="L3131" s="187">
        <f t="shared" si="99"/>
        <v>0</v>
      </c>
      <c r="M3131" s="187">
        <f t="shared" si="100"/>
        <v>0</v>
      </c>
      <c r="N3131" s="186"/>
      <c r="O3131" s="53"/>
      <c r="P3131" s="53"/>
      <c r="Q3131" s="53"/>
      <c r="R3131" s="53"/>
      <c r="S3131" s="54"/>
      <c r="T3131" s="8"/>
      <c r="U3131" s="8"/>
      <c r="V3131" s="8"/>
      <c r="W3131" s="8"/>
      <c r="X3131" s="122"/>
      <c r="Y3131" s="135"/>
      <c r="Z3131" s="135"/>
      <c r="AA3131" s="135"/>
      <c r="AB3131" s="135"/>
      <c r="AC3131" s="136"/>
      <c r="AD3131" s="8"/>
      <c r="AE3131" s="8"/>
      <c r="AF3131" s="8"/>
      <c r="AG3131" s="8"/>
      <c r="AH3131" s="122"/>
      <c r="AI3131" s="137"/>
      <c r="AJ3131" s="137"/>
      <c r="AK3131" s="137"/>
      <c r="AL3131" s="137"/>
      <c r="AM3131" s="138"/>
      <c r="AN3131" s="8"/>
      <c r="AO3131" s="8"/>
      <c r="AP3131" s="8"/>
      <c r="AQ3131" s="8"/>
      <c r="AR3131" s="122"/>
      <c r="AS3131" s="139"/>
      <c r="AT3131" s="139"/>
      <c r="AU3131" s="139"/>
      <c r="AV3131" s="139"/>
      <c r="AW3131" s="140"/>
      <c r="AX3131" s="8"/>
      <c r="AY3131" s="8"/>
      <c r="AZ3131" s="8"/>
      <c r="BA3131" s="8"/>
      <c r="BB3131" s="122"/>
      <c r="BC3131" s="141"/>
      <c r="BD3131" s="141"/>
      <c r="BE3131" s="141"/>
      <c r="BF3131" s="141"/>
      <c r="BG3131" s="142"/>
      <c r="BH3131" s="8"/>
      <c r="BI3131" s="8"/>
      <c r="BJ3131" s="8"/>
      <c r="BK3131" s="8"/>
      <c r="BL3131" s="122"/>
      <c r="BM3131" s="143"/>
      <c r="BN3131" s="143"/>
      <c r="BO3131" s="143"/>
      <c r="BP3131" s="143"/>
      <c r="BQ3131" s="144"/>
      <c r="BR3131" s="8"/>
      <c r="BS3131" s="8"/>
      <c r="BT3131" s="8"/>
      <c r="BU3131" s="8"/>
      <c r="BV3131" s="122"/>
    </row>
    <row r="3132" spans="1:74" ht="28.8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18" t="s">
        <v>5</v>
      </c>
      <c r="H3132" s="3">
        <v>2024</v>
      </c>
      <c r="I3132" s="20" t="s">
        <v>286</v>
      </c>
      <c r="J3132" s="185" t="s">
        <v>342</v>
      </c>
      <c r="K3132" s="185" t="s">
        <v>320</v>
      </c>
      <c r="L3132" s="187">
        <f t="shared" si="99"/>
        <v>0</v>
      </c>
      <c r="M3132" s="187">
        <f t="shared" si="100"/>
        <v>0</v>
      </c>
      <c r="N3132" s="186"/>
      <c r="O3132" s="53"/>
      <c r="P3132" s="53"/>
      <c r="Q3132" s="53"/>
      <c r="R3132" s="53"/>
      <c r="S3132" s="54"/>
      <c r="T3132" s="8"/>
      <c r="U3132" s="8"/>
      <c r="V3132" s="8"/>
      <c r="W3132" s="8"/>
      <c r="X3132" s="122"/>
      <c r="Y3132" s="135"/>
      <c r="Z3132" s="135"/>
      <c r="AA3132" s="135"/>
      <c r="AB3132" s="135"/>
      <c r="AC3132" s="136"/>
      <c r="AD3132" s="8"/>
      <c r="AE3132" s="8"/>
      <c r="AF3132" s="8"/>
      <c r="AG3132" s="8"/>
      <c r="AH3132" s="122"/>
      <c r="AI3132" s="137"/>
      <c r="AJ3132" s="137"/>
      <c r="AK3132" s="137"/>
      <c r="AL3132" s="137"/>
      <c r="AM3132" s="138"/>
      <c r="AN3132" s="8"/>
      <c r="AO3132" s="8"/>
      <c r="AP3132" s="8"/>
      <c r="AQ3132" s="8"/>
      <c r="AR3132" s="122"/>
      <c r="AS3132" s="139"/>
      <c r="AT3132" s="139"/>
      <c r="AU3132" s="139"/>
      <c r="AV3132" s="139"/>
      <c r="AW3132" s="140"/>
      <c r="AX3132" s="8"/>
      <c r="AY3132" s="8"/>
      <c r="AZ3132" s="8"/>
      <c r="BA3132" s="8"/>
      <c r="BB3132" s="122"/>
      <c r="BC3132" s="141"/>
      <c r="BD3132" s="141"/>
      <c r="BE3132" s="141"/>
      <c r="BF3132" s="141"/>
      <c r="BG3132" s="142"/>
      <c r="BH3132" s="8"/>
      <c r="BI3132" s="8"/>
      <c r="BJ3132" s="8"/>
      <c r="BK3132" s="8"/>
      <c r="BL3132" s="122"/>
      <c r="BM3132" s="143"/>
      <c r="BN3132" s="143"/>
      <c r="BO3132" s="143"/>
      <c r="BP3132" s="143"/>
      <c r="BQ3132" s="144"/>
      <c r="BR3132" s="8"/>
      <c r="BS3132" s="8"/>
      <c r="BT3132" s="8"/>
      <c r="BU3132" s="8"/>
      <c r="BV3132" s="122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18" t="s">
        <v>5</v>
      </c>
      <c r="H3133" s="3">
        <v>2024</v>
      </c>
      <c r="I3133" s="20" t="s">
        <v>286</v>
      </c>
      <c r="J3133" s="185" t="s">
        <v>343</v>
      </c>
      <c r="K3133" s="185" t="s">
        <v>339</v>
      </c>
      <c r="L3133" s="187">
        <f t="shared" si="99"/>
        <v>0</v>
      </c>
      <c r="M3133" s="187">
        <f t="shared" si="100"/>
        <v>0</v>
      </c>
      <c r="N3133" s="186"/>
      <c r="O3133" s="53"/>
      <c r="P3133" s="53"/>
      <c r="Q3133" s="53"/>
      <c r="R3133" s="53"/>
      <c r="S3133" s="54"/>
      <c r="T3133" s="8"/>
      <c r="U3133" s="8"/>
      <c r="V3133" s="8"/>
      <c r="W3133" s="8"/>
      <c r="X3133" s="122"/>
      <c r="Y3133" s="135"/>
      <c r="Z3133" s="135"/>
      <c r="AA3133" s="135"/>
      <c r="AB3133" s="135"/>
      <c r="AC3133" s="136"/>
      <c r="AD3133" s="8"/>
      <c r="AE3133" s="8"/>
      <c r="AF3133" s="8"/>
      <c r="AG3133" s="8"/>
      <c r="AH3133" s="122"/>
      <c r="AI3133" s="137"/>
      <c r="AJ3133" s="137"/>
      <c r="AK3133" s="137"/>
      <c r="AL3133" s="137"/>
      <c r="AM3133" s="138"/>
      <c r="AN3133" s="8"/>
      <c r="AO3133" s="8"/>
      <c r="AP3133" s="8"/>
      <c r="AQ3133" s="8"/>
      <c r="AR3133" s="122"/>
      <c r="AS3133" s="139"/>
      <c r="AT3133" s="139"/>
      <c r="AU3133" s="139"/>
      <c r="AV3133" s="139"/>
      <c r="AW3133" s="140"/>
      <c r="AX3133" s="8"/>
      <c r="AY3133" s="8"/>
      <c r="AZ3133" s="8"/>
      <c r="BA3133" s="8"/>
      <c r="BB3133" s="122"/>
      <c r="BC3133" s="141"/>
      <c r="BD3133" s="141"/>
      <c r="BE3133" s="141"/>
      <c r="BF3133" s="141"/>
      <c r="BG3133" s="142"/>
      <c r="BH3133" s="8"/>
      <c r="BI3133" s="8"/>
      <c r="BJ3133" s="8"/>
      <c r="BK3133" s="8"/>
      <c r="BL3133" s="122"/>
      <c r="BM3133" s="143"/>
      <c r="BN3133" s="143"/>
      <c r="BO3133" s="143"/>
      <c r="BP3133" s="143"/>
      <c r="BQ3133" s="144"/>
      <c r="BR3133" s="8"/>
      <c r="BS3133" s="8"/>
      <c r="BT3133" s="8"/>
      <c r="BU3133" s="8"/>
      <c r="BV3133" s="122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18" t="s">
        <v>5</v>
      </c>
      <c r="H3134" s="3">
        <v>2024</v>
      </c>
      <c r="I3134" s="20" t="s">
        <v>288</v>
      </c>
      <c r="J3134" s="185" t="s">
        <v>344</v>
      </c>
      <c r="K3134" s="185" t="s">
        <v>318</v>
      </c>
      <c r="L3134" s="187">
        <f t="shared" si="99"/>
        <v>0</v>
      </c>
      <c r="M3134" s="187">
        <f t="shared" si="100"/>
        <v>0</v>
      </c>
      <c r="N3134" s="186"/>
      <c r="O3134" s="53"/>
      <c r="P3134" s="53"/>
      <c r="Q3134" s="53"/>
      <c r="R3134" s="53"/>
      <c r="S3134" s="54"/>
      <c r="T3134" s="8"/>
      <c r="U3134" s="8"/>
      <c r="V3134" s="8"/>
      <c r="W3134" s="8"/>
      <c r="X3134" s="122"/>
      <c r="Y3134" s="135"/>
      <c r="Z3134" s="135"/>
      <c r="AA3134" s="135"/>
      <c r="AB3134" s="135"/>
      <c r="AC3134" s="136"/>
      <c r="AD3134" s="8"/>
      <c r="AE3134" s="8"/>
      <c r="AF3134" s="8"/>
      <c r="AG3134" s="8"/>
      <c r="AH3134" s="122"/>
      <c r="AI3134" s="137"/>
      <c r="AJ3134" s="137"/>
      <c r="AK3134" s="137"/>
      <c r="AL3134" s="137"/>
      <c r="AM3134" s="138"/>
      <c r="AN3134" s="8"/>
      <c r="AO3134" s="8"/>
      <c r="AP3134" s="8"/>
      <c r="AQ3134" s="8"/>
      <c r="AR3134" s="122"/>
      <c r="AS3134" s="139"/>
      <c r="AT3134" s="139"/>
      <c r="AU3134" s="139"/>
      <c r="AV3134" s="139"/>
      <c r="AW3134" s="140"/>
      <c r="AX3134" s="8"/>
      <c r="AY3134" s="8"/>
      <c r="AZ3134" s="8"/>
      <c r="BA3134" s="8"/>
      <c r="BB3134" s="122"/>
      <c r="BC3134" s="141"/>
      <c r="BD3134" s="141"/>
      <c r="BE3134" s="141"/>
      <c r="BF3134" s="141"/>
      <c r="BG3134" s="142"/>
      <c r="BH3134" s="8"/>
      <c r="BI3134" s="8"/>
      <c r="BJ3134" s="8"/>
      <c r="BK3134" s="8"/>
      <c r="BL3134" s="122"/>
      <c r="BM3134" s="143"/>
      <c r="BN3134" s="143"/>
      <c r="BO3134" s="143"/>
      <c r="BP3134" s="143"/>
      <c r="BQ3134" s="144"/>
      <c r="BR3134" s="8"/>
      <c r="BS3134" s="8"/>
      <c r="BT3134" s="8"/>
      <c r="BU3134" s="8"/>
      <c r="BV3134" s="122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18" t="s">
        <v>5</v>
      </c>
      <c r="H3135" s="3">
        <v>2024</v>
      </c>
      <c r="I3135" s="20" t="s">
        <v>288</v>
      </c>
      <c r="J3135" s="184" t="s">
        <v>351</v>
      </c>
      <c r="K3135" s="184" t="s">
        <v>318</v>
      </c>
      <c r="L3135" s="187">
        <f t="shared" si="99"/>
        <v>0</v>
      </c>
      <c r="M3135" s="187">
        <f t="shared" si="100"/>
        <v>0</v>
      </c>
      <c r="N3135" s="186"/>
      <c r="O3135" s="53"/>
      <c r="P3135" s="53"/>
      <c r="Q3135" s="53"/>
      <c r="R3135" s="53"/>
      <c r="S3135" s="54"/>
      <c r="T3135" s="8"/>
      <c r="U3135" s="8"/>
      <c r="V3135" s="8"/>
      <c r="W3135" s="8"/>
      <c r="X3135" s="122"/>
      <c r="Y3135" s="135"/>
      <c r="Z3135" s="135"/>
      <c r="AA3135" s="135"/>
      <c r="AB3135" s="135"/>
      <c r="AC3135" s="136"/>
      <c r="AD3135" s="8"/>
      <c r="AE3135" s="8"/>
      <c r="AF3135" s="8"/>
      <c r="AG3135" s="8"/>
      <c r="AH3135" s="122"/>
      <c r="AI3135" s="137"/>
      <c r="AJ3135" s="137"/>
      <c r="AK3135" s="137"/>
      <c r="AL3135" s="137"/>
      <c r="AM3135" s="138"/>
      <c r="AN3135" s="8"/>
      <c r="AO3135" s="8"/>
      <c r="AP3135" s="8"/>
      <c r="AQ3135" s="8"/>
      <c r="AR3135" s="122"/>
      <c r="AS3135" s="139"/>
      <c r="AT3135" s="139"/>
      <c r="AU3135" s="139"/>
      <c r="AV3135" s="139"/>
      <c r="AW3135" s="140"/>
      <c r="AX3135" s="8"/>
      <c r="AY3135" s="8"/>
      <c r="AZ3135" s="8"/>
      <c r="BA3135" s="8"/>
      <c r="BB3135" s="122"/>
      <c r="BC3135" s="141"/>
      <c r="BD3135" s="141"/>
      <c r="BE3135" s="141"/>
      <c r="BF3135" s="141"/>
      <c r="BG3135" s="142"/>
      <c r="BH3135" s="8"/>
      <c r="BI3135" s="8"/>
      <c r="BJ3135" s="8"/>
      <c r="BK3135" s="8"/>
      <c r="BL3135" s="122"/>
      <c r="BM3135" s="143"/>
      <c r="BN3135" s="143"/>
      <c r="BO3135" s="143"/>
      <c r="BP3135" s="143"/>
      <c r="BQ3135" s="144"/>
      <c r="BR3135" s="8"/>
      <c r="BS3135" s="8"/>
      <c r="BT3135" s="8"/>
      <c r="BU3135" s="8"/>
      <c r="BV3135" s="122"/>
    </row>
    <row r="3136" spans="1:74" ht="28.8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18" t="s">
        <v>5</v>
      </c>
      <c r="H3136" s="3">
        <v>2024</v>
      </c>
      <c r="I3136" s="20" t="s">
        <v>288</v>
      </c>
      <c r="J3136" s="184" t="s">
        <v>352</v>
      </c>
      <c r="K3136" s="184" t="s">
        <v>321</v>
      </c>
      <c r="L3136" s="187">
        <f t="shared" si="99"/>
        <v>0</v>
      </c>
      <c r="M3136" s="187">
        <f t="shared" si="100"/>
        <v>0</v>
      </c>
      <c r="N3136" s="186"/>
      <c r="O3136" s="33"/>
      <c r="P3136" s="33"/>
      <c r="Q3136" s="33"/>
      <c r="R3136" s="33"/>
      <c r="S3136" s="42"/>
      <c r="T3136" s="2"/>
      <c r="U3136" s="2"/>
      <c r="V3136" s="2"/>
      <c r="W3136" s="2"/>
      <c r="X3136" s="55"/>
      <c r="Y3136" s="62"/>
      <c r="Z3136" s="62"/>
      <c r="AA3136" s="62"/>
      <c r="AB3136" s="62"/>
      <c r="AC3136" s="68"/>
      <c r="AD3136" s="2"/>
      <c r="AE3136" s="2"/>
      <c r="AF3136" s="2"/>
      <c r="AG3136" s="2"/>
      <c r="AH3136" s="55"/>
      <c r="AI3136" s="72"/>
      <c r="AJ3136" s="72"/>
      <c r="AK3136" s="72"/>
      <c r="AL3136" s="72"/>
      <c r="AM3136" s="80"/>
      <c r="AN3136" s="2"/>
      <c r="AO3136" s="2"/>
      <c r="AP3136" s="2"/>
      <c r="AQ3136" s="2"/>
      <c r="AR3136" s="55"/>
      <c r="AS3136" s="85"/>
      <c r="AT3136" s="85"/>
      <c r="AU3136" s="85"/>
      <c r="AV3136" s="85"/>
      <c r="AW3136" s="100"/>
      <c r="AX3136" s="2"/>
      <c r="AY3136" s="2"/>
      <c r="AZ3136" s="2"/>
      <c r="BA3136" s="2"/>
      <c r="BB3136" s="55"/>
      <c r="BC3136" s="105"/>
      <c r="BD3136" s="105"/>
      <c r="BE3136" s="105"/>
      <c r="BF3136" s="105"/>
      <c r="BG3136" s="109"/>
      <c r="BH3136" s="2"/>
      <c r="BI3136" s="2"/>
      <c r="BJ3136" s="2"/>
      <c r="BK3136" s="2"/>
      <c r="BL3136" s="55"/>
      <c r="BM3136" s="48"/>
      <c r="BN3136" s="48"/>
      <c r="BO3136" s="48"/>
      <c r="BP3136" s="48"/>
      <c r="BQ3136" s="117"/>
      <c r="BR3136" s="2"/>
      <c r="BS3136" s="2"/>
      <c r="BT3136" s="2"/>
      <c r="BU3136" s="2"/>
      <c r="BV3136" s="55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18" t="s">
        <v>5</v>
      </c>
      <c r="H3137" s="3">
        <v>2024</v>
      </c>
      <c r="I3137" s="20" t="s">
        <v>288</v>
      </c>
      <c r="J3137" s="184" t="s">
        <v>345</v>
      </c>
      <c r="K3137" s="184" t="s">
        <v>318</v>
      </c>
      <c r="L3137" s="187">
        <f t="shared" si="99"/>
        <v>0</v>
      </c>
      <c r="M3137" s="187">
        <f t="shared" si="100"/>
        <v>0</v>
      </c>
      <c r="N3137" s="186"/>
      <c r="O3137" s="34"/>
      <c r="P3137" s="33"/>
      <c r="Q3137" s="33"/>
      <c r="R3137" s="33"/>
      <c r="S3137" s="42"/>
      <c r="T3137" s="3"/>
      <c r="U3137" s="2"/>
      <c r="V3137" s="2"/>
      <c r="W3137" s="2"/>
      <c r="X3137" s="55"/>
      <c r="Y3137" s="64"/>
      <c r="Z3137" s="62"/>
      <c r="AA3137" s="62"/>
      <c r="AB3137" s="62"/>
      <c r="AC3137" s="68"/>
      <c r="AD3137" s="3"/>
      <c r="AE3137" s="2"/>
      <c r="AF3137" s="2"/>
      <c r="AG3137" s="2"/>
      <c r="AH3137" s="55"/>
      <c r="AI3137" s="73"/>
      <c r="AJ3137" s="72"/>
      <c r="AK3137" s="72"/>
      <c r="AL3137" s="72"/>
      <c r="AM3137" s="80"/>
      <c r="AN3137" s="3"/>
      <c r="AO3137" s="2"/>
      <c r="AP3137" s="2"/>
      <c r="AQ3137" s="2"/>
      <c r="AR3137" s="55"/>
      <c r="AS3137" s="86"/>
      <c r="AT3137" s="85"/>
      <c r="AU3137" s="85"/>
      <c r="AV3137" s="85"/>
      <c r="AW3137" s="100"/>
      <c r="AX3137" s="3"/>
      <c r="AY3137" s="2"/>
      <c r="AZ3137" s="2"/>
      <c r="BA3137" s="2"/>
      <c r="BB3137" s="55"/>
      <c r="BC3137" s="106"/>
      <c r="BD3137" s="105"/>
      <c r="BE3137" s="105"/>
      <c r="BF3137" s="105"/>
      <c r="BG3137" s="109"/>
      <c r="BH3137" s="3"/>
      <c r="BI3137" s="2"/>
      <c r="BJ3137" s="2"/>
      <c r="BK3137" s="2"/>
      <c r="BL3137" s="55"/>
      <c r="BM3137" s="49"/>
      <c r="BN3137" s="48"/>
      <c r="BO3137" s="48"/>
      <c r="BP3137" s="48"/>
      <c r="BQ3137" s="117"/>
      <c r="BR3137" s="3"/>
      <c r="BS3137" s="2"/>
      <c r="BT3137" s="2"/>
      <c r="BU3137" s="2"/>
      <c r="BV3137" s="55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18" t="s">
        <v>5</v>
      </c>
      <c r="H3138" s="3">
        <v>2024</v>
      </c>
      <c r="I3138" s="20" t="s">
        <v>289</v>
      </c>
      <c r="J3138" s="184" t="s">
        <v>268</v>
      </c>
      <c r="K3138" s="184" t="s">
        <v>318</v>
      </c>
      <c r="L3138" s="187">
        <f t="shared" si="99"/>
        <v>7.4999999999999997E-2</v>
      </c>
      <c r="M3138" s="187">
        <f t="shared" si="100"/>
        <v>160.03800000000001</v>
      </c>
      <c r="N3138" s="186" t="s">
        <v>517</v>
      </c>
      <c r="O3138" s="33"/>
      <c r="P3138" s="33"/>
      <c r="Q3138" s="33"/>
      <c r="R3138" s="33"/>
      <c r="S3138" s="42"/>
      <c r="T3138" s="2"/>
      <c r="U3138" s="2"/>
      <c r="V3138" s="2"/>
      <c r="W3138" s="2"/>
      <c r="X3138" s="55"/>
      <c r="Y3138" s="62">
        <v>1</v>
      </c>
      <c r="Z3138" s="62"/>
      <c r="AA3138" s="62"/>
      <c r="AB3138" s="62">
        <v>7.4999999999999997E-2</v>
      </c>
      <c r="AC3138" s="68">
        <v>160.03800000000001</v>
      </c>
      <c r="AD3138" s="2"/>
      <c r="AE3138" s="2"/>
      <c r="AF3138" s="2"/>
      <c r="AG3138" s="2"/>
      <c r="AH3138" s="55"/>
      <c r="AI3138" s="72"/>
      <c r="AJ3138" s="72"/>
      <c r="AK3138" s="72"/>
      <c r="AL3138" s="72"/>
      <c r="AM3138" s="80"/>
      <c r="AN3138" s="2"/>
      <c r="AO3138" s="2"/>
      <c r="AP3138" s="2"/>
      <c r="AQ3138" s="2"/>
      <c r="AR3138" s="55"/>
      <c r="AS3138" s="85"/>
      <c r="AT3138" s="85"/>
      <c r="AU3138" s="85"/>
      <c r="AV3138" s="85"/>
      <c r="AW3138" s="100"/>
      <c r="AX3138" s="2"/>
      <c r="AY3138" s="2"/>
      <c r="AZ3138" s="2"/>
      <c r="BA3138" s="2"/>
      <c r="BB3138" s="55"/>
      <c r="BC3138" s="105"/>
      <c r="BD3138" s="105"/>
      <c r="BE3138" s="105"/>
      <c r="BF3138" s="105"/>
      <c r="BG3138" s="109"/>
      <c r="BH3138" s="2"/>
      <c r="BI3138" s="2"/>
      <c r="BJ3138" s="2"/>
      <c r="BK3138" s="2"/>
      <c r="BL3138" s="55"/>
      <c r="BM3138" s="48"/>
      <c r="BN3138" s="48"/>
      <c r="BO3138" s="48"/>
      <c r="BP3138" s="48"/>
      <c r="BQ3138" s="117"/>
      <c r="BR3138" s="2"/>
      <c r="BS3138" s="2"/>
      <c r="BT3138" s="2"/>
      <c r="BU3138" s="2"/>
      <c r="BV3138" s="55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18" t="s">
        <v>5</v>
      </c>
      <c r="H3139" s="3">
        <v>2024</v>
      </c>
      <c r="I3139" s="20" t="s">
        <v>289</v>
      </c>
      <c r="J3139" s="184" t="s">
        <v>292</v>
      </c>
      <c r="K3139" s="184" t="s">
        <v>318</v>
      </c>
      <c r="L3139" s="187">
        <f t="shared" si="99"/>
        <v>0</v>
      </c>
      <c r="M3139" s="187">
        <f t="shared" si="100"/>
        <v>0</v>
      </c>
      <c r="N3139" s="186"/>
      <c r="O3139" s="33"/>
      <c r="P3139" s="33"/>
      <c r="Q3139" s="33"/>
      <c r="R3139" s="33"/>
      <c r="S3139" s="42"/>
      <c r="T3139" s="2"/>
      <c r="U3139" s="2"/>
      <c r="V3139" s="2"/>
      <c r="W3139" s="2"/>
      <c r="X3139" s="55"/>
      <c r="Y3139" s="62"/>
      <c r="Z3139" s="62"/>
      <c r="AA3139" s="62"/>
      <c r="AB3139" s="62"/>
      <c r="AC3139" s="68"/>
      <c r="AD3139" s="2"/>
      <c r="AE3139" s="2"/>
      <c r="AF3139" s="2"/>
      <c r="AG3139" s="2"/>
      <c r="AH3139" s="55"/>
      <c r="AI3139" s="72"/>
      <c r="AJ3139" s="72"/>
      <c r="AK3139" s="72"/>
      <c r="AL3139" s="72"/>
      <c r="AM3139" s="80"/>
      <c r="AN3139" s="2"/>
      <c r="AO3139" s="2"/>
      <c r="AP3139" s="2"/>
      <c r="AQ3139" s="2"/>
      <c r="AR3139" s="55"/>
      <c r="AS3139" s="85"/>
      <c r="AT3139" s="85"/>
      <c r="AU3139" s="85"/>
      <c r="AV3139" s="85"/>
      <c r="AW3139" s="100"/>
      <c r="AX3139" s="2"/>
      <c r="AY3139" s="2"/>
      <c r="AZ3139" s="2"/>
      <c r="BA3139" s="2"/>
      <c r="BB3139" s="55"/>
      <c r="BC3139" s="105"/>
      <c r="BD3139" s="105"/>
      <c r="BE3139" s="105"/>
      <c r="BF3139" s="105"/>
      <c r="BG3139" s="109"/>
      <c r="BH3139" s="2"/>
      <c r="BI3139" s="2"/>
      <c r="BJ3139" s="2"/>
      <c r="BK3139" s="2"/>
      <c r="BL3139" s="55"/>
      <c r="BM3139" s="48"/>
      <c r="BN3139" s="48"/>
      <c r="BO3139" s="48"/>
      <c r="BP3139" s="48"/>
      <c r="BQ3139" s="117"/>
      <c r="BR3139" s="2"/>
      <c r="BS3139" s="2"/>
      <c r="BT3139" s="2"/>
      <c r="BU3139" s="2"/>
      <c r="BV3139" s="55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18" t="s">
        <v>5</v>
      </c>
      <c r="H3140" s="3">
        <v>2024</v>
      </c>
      <c r="I3140" s="20" t="s">
        <v>285</v>
      </c>
      <c r="J3140" s="184" t="s">
        <v>293</v>
      </c>
      <c r="K3140" s="184" t="s">
        <v>318</v>
      </c>
      <c r="L3140" s="187">
        <f t="shared" si="99"/>
        <v>0</v>
      </c>
      <c r="M3140" s="187">
        <f t="shared" si="100"/>
        <v>0</v>
      </c>
      <c r="N3140" s="186"/>
      <c r="O3140" s="33"/>
      <c r="P3140" s="33"/>
      <c r="Q3140" s="33"/>
      <c r="R3140" s="34"/>
      <c r="S3140" s="41"/>
      <c r="T3140" s="2"/>
      <c r="U3140" s="2"/>
      <c r="V3140" s="2"/>
      <c r="W3140" s="3"/>
      <c r="X3140" s="56"/>
      <c r="Y3140" s="62"/>
      <c r="Z3140" s="62"/>
      <c r="AA3140" s="62"/>
      <c r="AB3140" s="64"/>
      <c r="AC3140" s="69"/>
      <c r="AD3140" s="2"/>
      <c r="AE3140" s="2"/>
      <c r="AF3140" s="2"/>
      <c r="AG3140" s="3"/>
      <c r="AH3140" s="56"/>
      <c r="AI3140" s="72"/>
      <c r="AJ3140" s="72"/>
      <c r="AK3140" s="72"/>
      <c r="AL3140" s="73"/>
      <c r="AM3140" s="81"/>
      <c r="AN3140" s="2"/>
      <c r="AO3140" s="2"/>
      <c r="AP3140" s="2"/>
      <c r="AQ3140" s="3"/>
      <c r="AR3140" s="56"/>
      <c r="AS3140" s="85"/>
      <c r="AT3140" s="85"/>
      <c r="AU3140" s="85"/>
      <c r="AV3140" s="86"/>
      <c r="AW3140" s="101"/>
      <c r="AX3140" s="2"/>
      <c r="AY3140" s="2"/>
      <c r="AZ3140" s="2"/>
      <c r="BA3140" s="3"/>
      <c r="BB3140" s="56"/>
      <c r="BC3140" s="105"/>
      <c r="BD3140" s="105"/>
      <c r="BE3140" s="105"/>
      <c r="BF3140" s="106"/>
      <c r="BG3140" s="110"/>
      <c r="BH3140" s="2"/>
      <c r="BI3140" s="2"/>
      <c r="BJ3140" s="2"/>
      <c r="BK3140" s="3"/>
      <c r="BL3140" s="56"/>
      <c r="BM3140" s="48"/>
      <c r="BN3140" s="48"/>
      <c r="BO3140" s="48"/>
      <c r="BP3140" s="49"/>
      <c r="BQ3140" s="118"/>
      <c r="BR3140" s="2"/>
      <c r="BS3140" s="2"/>
      <c r="BT3140" s="2"/>
      <c r="BU3140" s="3"/>
      <c r="BV3140" s="56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18" t="s">
        <v>5</v>
      </c>
      <c r="H3141" s="3">
        <v>2024</v>
      </c>
      <c r="I3141" s="20" t="s">
        <v>287</v>
      </c>
      <c r="J3141" s="184" t="s">
        <v>269</v>
      </c>
      <c r="K3141" s="184" t="s">
        <v>320</v>
      </c>
      <c r="L3141" s="187">
        <f t="shared" si="99"/>
        <v>0</v>
      </c>
      <c r="M3141" s="187">
        <f t="shared" si="100"/>
        <v>0</v>
      </c>
      <c r="N3141" s="186"/>
      <c r="O3141" s="33"/>
      <c r="P3141" s="33"/>
      <c r="Q3141" s="33"/>
      <c r="R3141" s="33"/>
      <c r="S3141" s="42"/>
      <c r="T3141" s="2"/>
      <c r="U3141" s="2"/>
      <c r="V3141" s="2"/>
      <c r="W3141" s="2"/>
      <c r="X3141" s="55"/>
      <c r="Y3141" s="62"/>
      <c r="Z3141" s="62"/>
      <c r="AA3141" s="62"/>
      <c r="AB3141" s="64"/>
      <c r="AC3141" s="68"/>
      <c r="AD3141" s="2"/>
      <c r="AE3141" s="2"/>
      <c r="AF3141" s="2"/>
      <c r="AG3141" s="2"/>
      <c r="AH3141" s="55"/>
      <c r="AI3141" s="72"/>
      <c r="AJ3141" s="72"/>
      <c r="AK3141" s="72"/>
      <c r="AL3141" s="72"/>
      <c r="AM3141" s="80"/>
      <c r="AN3141" s="2"/>
      <c r="AO3141" s="2"/>
      <c r="AP3141" s="2"/>
      <c r="AQ3141" s="2"/>
      <c r="AR3141" s="55"/>
      <c r="AS3141" s="85"/>
      <c r="AT3141" s="85"/>
      <c r="AU3141" s="85"/>
      <c r="AV3141" s="85"/>
      <c r="AW3141" s="100"/>
      <c r="AX3141" s="2"/>
      <c r="AY3141" s="2"/>
      <c r="AZ3141" s="2"/>
      <c r="BA3141" s="2"/>
      <c r="BB3141" s="55"/>
      <c r="BC3141" s="105"/>
      <c r="BD3141" s="105"/>
      <c r="BE3141" s="105"/>
      <c r="BF3141" s="105"/>
      <c r="BG3141" s="109"/>
      <c r="BH3141" s="2"/>
      <c r="BI3141" s="2"/>
      <c r="BJ3141" s="2"/>
      <c r="BK3141" s="2"/>
      <c r="BL3141" s="55"/>
      <c r="BM3141" s="48"/>
      <c r="BN3141" s="48"/>
      <c r="BO3141" s="48"/>
      <c r="BP3141" s="48"/>
      <c r="BQ3141" s="117"/>
      <c r="BR3141" s="2"/>
      <c r="BS3141" s="2"/>
      <c r="BT3141" s="2"/>
      <c r="BU3141" s="2"/>
      <c r="BV3141" s="55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18" t="s">
        <v>5</v>
      </c>
      <c r="H3142" s="3">
        <v>2024</v>
      </c>
      <c r="I3142" s="20" t="s">
        <v>287</v>
      </c>
      <c r="J3142" s="184" t="s">
        <v>270</v>
      </c>
      <c r="K3142" s="184" t="s">
        <v>320</v>
      </c>
      <c r="L3142" s="187">
        <f t="shared" ref="L3142:L3205" si="101">SUM(R3142,W3142,AB3142,AG3142,AL3142,AQ3142,AV3142,BA3142,BF3142,BK3142,BP3142,BU3142)</f>
        <v>0</v>
      </c>
      <c r="M3142" s="187">
        <f t="shared" ref="M3142:M3205" si="102">SUM(S3142,X3142,AC3142,AH3142,AM3142,AR3142,AW3142,BB3142,BG3142,BL3142,BQ3142,BV3142)</f>
        <v>0</v>
      </c>
      <c r="N3142" s="186"/>
      <c r="O3142" s="33"/>
      <c r="P3142" s="33"/>
      <c r="Q3142" s="33"/>
      <c r="R3142" s="33"/>
      <c r="S3142" s="42"/>
      <c r="T3142" s="2"/>
      <c r="U3142" s="2"/>
      <c r="V3142" s="2"/>
      <c r="W3142" s="2"/>
      <c r="X3142" s="55"/>
      <c r="Y3142" s="62"/>
      <c r="Z3142" s="62"/>
      <c r="AA3142" s="62"/>
      <c r="AB3142" s="62"/>
      <c r="AC3142" s="68"/>
      <c r="AD3142" s="2"/>
      <c r="AE3142" s="2"/>
      <c r="AF3142" s="2"/>
      <c r="AG3142" s="2"/>
      <c r="AH3142" s="55"/>
      <c r="AI3142" s="72"/>
      <c r="AJ3142" s="72"/>
      <c r="AK3142" s="72"/>
      <c r="AL3142" s="72"/>
      <c r="AM3142" s="80"/>
      <c r="AN3142" s="2"/>
      <c r="AO3142" s="2"/>
      <c r="AP3142" s="2"/>
      <c r="AQ3142" s="2"/>
      <c r="AR3142" s="55"/>
      <c r="AS3142" s="85"/>
      <c r="AT3142" s="85"/>
      <c r="AU3142" s="85"/>
      <c r="AV3142" s="85"/>
      <c r="AW3142" s="100"/>
      <c r="AX3142" s="2"/>
      <c r="AY3142" s="2"/>
      <c r="AZ3142" s="2"/>
      <c r="BA3142" s="2"/>
      <c r="BB3142" s="55"/>
      <c r="BC3142" s="105"/>
      <c r="BD3142" s="105"/>
      <c r="BE3142" s="105"/>
      <c r="BF3142" s="105"/>
      <c r="BG3142" s="109"/>
      <c r="BH3142" s="2"/>
      <c r="BI3142" s="2"/>
      <c r="BJ3142" s="2"/>
      <c r="BK3142" s="2"/>
      <c r="BL3142" s="55"/>
      <c r="BM3142" s="48"/>
      <c r="BN3142" s="48"/>
      <c r="BO3142" s="48"/>
      <c r="BP3142" s="48"/>
      <c r="BQ3142" s="117"/>
      <c r="BR3142" s="2"/>
      <c r="BS3142" s="2"/>
      <c r="BT3142" s="2"/>
      <c r="BU3142" s="2"/>
      <c r="BV3142" s="55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18" t="s">
        <v>5</v>
      </c>
      <c r="H3143" s="3">
        <v>2024</v>
      </c>
      <c r="I3143" s="20" t="s">
        <v>290</v>
      </c>
      <c r="J3143" s="184" t="s">
        <v>271</v>
      </c>
      <c r="K3143" s="184" t="s">
        <v>321</v>
      </c>
      <c r="L3143" s="187">
        <f t="shared" si="101"/>
        <v>0</v>
      </c>
      <c r="M3143" s="187">
        <f t="shared" si="102"/>
        <v>0</v>
      </c>
      <c r="N3143" s="186"/>
      <c r="O3143" s="33"/>
      <c r="P3143" s="33"/>
      <c r="Q3143" s="33"/>
      <c r="R3143" s="33"/>
      <c r="S3143" s="42"/>
      <c r="T3143" s="2"/>
      <c r="U3143" s="2"/>
      <c r="V3143" s="2"/>
      <c r="W3143" s="2"/>
      <c r="X3143" s="55"/>
      <c r="Y3143" s="62"/>
      <c r="Z3143" s="62"/>
      <c r="AA3143" s="62"/>
      <c r="AB3143" s="62"/>
      <c r="AC3143" s="68"/>
      <c r="AD3143" s="2"/>
      <c r="AE3143" s="2"/>
      <c r="AF3143" s="2"/>
      <c r="AG3143" s="2"/>
      <c r="AH3143" s="55"/>
      <c r="AI3143" s="72"/>
      <c r="AJ3143" s="72"/>
      <c r="AK3143" s="72"/>
      <c r="AL3143" s="72"/>
      <c r="AM3143" s="80"/>
      <c r="AN3143" s="2"/>
      <c r="AO3143" s="2"/>
      <c r="AP3143" s="2"/>
      <c r="AQ3143" s="2"/>
      <c r="AR3143" s="55"/>
      <c r="AS3143" s="85"/>
      <c r="AT3143" s="85"/>
      <c r="AU3143" s="85"/>
      <c r="AV3143" s="85"/>
      <c r="AW3143" s="100"/>
      <c r="AX3143" s="2"/>
      <c r="AY3143" s="2"/>
      <c r="AZ3143" s="2"/>
      <c r="BA3143" s="2"/>
      <c r="BB3143" s="55"/>
      <c r="BC3143" s="105"/>
      <c r="BD3143" s="105"/>
      <c r="BE3143" s="105"/>
      <c r="BF3143" s="105"/>
      <c r="BG3143" s="109"/>
      <c r="BH3143" s="2"/>
      <c r="BI3143" s="2"/>
      <c r="BJ3143" s="2"/>
      <c r="BK3143" s="2"/>
      <c r="BL3143" s="55"/>
      <c r="BM3143" s="48"/>
      <c r="BN3143" s="48"/>
      <c r="BO3143" s="48"/>
      <c r="BP3143" s="48"/>
      <c r="BQ3143" s="117"/>
      <c r="BR3143" s="2"/>
      <c r="BS3143" s="2"/>
      <c r="BT3143" s="2"/>
      <c r="BU3143" s="2"/>
      <c r="BV3143" s="55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18" t="s">
        <v>5</v>
      </c>
      <c r="H3144" s="3">
        <v>2024</v>
      </c>
      <c r="I3144" s="20" t="s">
        <v>284</v>
      </c>
      <c r="J3144" s="184" t="s">
        <v>294</v>
      </c>
      <c r="K3144" s="184" t="s">
        <v>320</v>
      </c>
      <c r="L3144" s="187">
        <f t="shared" si="101"/>
        <v>0</v>
      </c>
      <c r="M3144" s="187">
        <f t="shared" si="102"/>
        <v>0</v>
      </c>
      <c r="N3144" s="186"/>
      <c r="O3144" s="33"/>
      <c r="P3144" s="33"/>
      <c r="Q3144" s="33"/>
      <c r="R3144" s="33"/>
      <c r="S3144" s="42"/>
      <c r="T3144" s="2"/>
      <c r="U3144" s="2"/>
      <c r="V3144" s="2"/>
      <c r="W3144" s="2"/>
      <c r="X3144" s="55"/>
      <c r="Y3144" s="62"/>
      <c r="Z3144" s="62"/>
      <c r="AA3144" s="62"/>
      <c r="AB3144" s="62"/>
      <c r="AC3144" s="68"/>
      <c r="AD3144" s="2"/>
      <c r="AE3144" s="2"/>
      <c r="AF3144" s="2"/>
      <c r="AG3144" s="2"/>
      <c r="AH3144" s="55"/>
      <c r="AI3144" s="72"/>
      <c r="AJ3144" s="72"/>
      <c r="AK3144" s="72"/>
      <c r="AL3144" s="72"/>
      <c r="AM3144" s="80"/>
      <c r="AN3144" s="2"/>
      <c r="AO3144" s="2"/>
      <c r="AP3144" s="2"/>
      <c r="AQ3144" s="2"/>
      <c r="AR3144" s="55"/>
      <c r="AS3144" s="85"/>
      <c r="AT3144" s="85"/>
      <c r="AU3144" s="85"/>
      <c r="AV3144" s="85"/>
      <c r="AW3144" s="100"/>
      <c r="AX3144" s="2"/>
      <c r="AY3144" s="2"/>
      <c r="AZ3144" s="2"/>
      <c r="BA3144" s="2"/>
      <c r="BB3144" s="55"/>
      <c r="BC3144" s="105"/>
      <c r="BD3144" s="105"/>
      <c r="BE3144" s="105"/>
      <c r="BF3144" s="105"/>
      <c r="BG3144" s="109"/>
      <c r="BH3144" s="2"/>
      <c r="BI3144" s="2"/>
      <c r="BJ3144" s="2"/>
      <c r="BK3144" s="2"/>
      <c r="BL3144" s="55"/>
      <c r="BM3144" s="48"/>
      <c r="BN3144" s="48"/>
      <c r="BO3144" s="48"/>
      <c r="BP3144" s="48"/>
      <c r="BQ3144" s="117"/>
      <c r="BR3144" s="2"/>
      <c r="BS3144" s="2"/>
      <c r="BT3144" s="2"/>
      <c r="BU3144" s="2"/>
      <c r="BV3144" s="55"/>
    </row>
    <row r="3145" spans="1:74" ht="28.8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18" t="s">
        <v>5</v>
      </c>
      <c r="H3145" s="3">
        <v>2024</v>
      </c>
      <c r="I3145" s="20" t="s">
        <v>284</v>
      </c>
      <c r="J3145" s="184" t="s">
        <v>346</v>
      </c>
      <c r="K3145" s="184" t="s">
        <v>320</v>
      </c>
      <c r="L3145" s="187">
        <f t="shared" si="101"/>
        <v>0</v>
      </c>
      <c r="M3145" s="187">
        <f t="shared" si="102"/>
        <v>0</v>
      </c>
      <c r="N3145" s="186"/>
      <c r="O3145" s="33"/>
      <c r="P3145" s="33"/>
      <c r="Q3145" s="33"/>
      <c r="R3145" s="33"/>
      <c r="S3145" s="42"/>
      <c r="T3145" s="2"/>
      <c r="U3145" s="2"/>
      <c r="V3145" s="2"/>
      <c r="W3145" s="2"/>
      <c r="X3145" s="55"/>
      <c r="Y3145" s="62"/>
      <c r="Z3145" s="62"/>
      <c r="AA3145" s="62"/>
      <c r="AB3145" s="62"/>
      <c r="AC3145" s="68"/>
      <c r="AD3145" s="2"/>
      <c r="AE3145" s="2"/>
      <c r="AF3145" s="2"/>
      <c r="AG3145" s="2"/>
      <c r="AH3145" s="55"/>
      <c r="AI3145" s="72"/>
      <c r="AJ3145" s="72"/>
      <c r="AK3145" s="72"/>
      <c r="AL3145" s="72"/>
      <c r="AM3145" s="80"/>
      <c r="AN3145" s="2"/>
      <c r="AO3145" s="2"/>
      <c r="AP3145" s="2"/>
      <c r="AQ3145" s="2"/>
      <c r="AR3145" s="55"/>
      <c r="AS3145" s="85"/>
      <c r="AT3145" s="85"/>
      <c r="AU3145" s="85"/>
      <c r="AV3145" s="85"/>
      <c r="AW3145" s="100"/>
      <c r="AX3145" s="2"/>
      <c r="AY3145" s="2"/>
      <c r="AZ3145" s="2"/>
      <c r="BA3145" s="2"/>
      <c r="BB3145" s="55"/>
      <c r="BC3145" s="105"/>
      <c r="BD3145" s="105"/>
      <c r="BE3145" s="105"/>
      <c r="BF3145" s="105"/>
      <c r="BG3145" s="109"/>
      <c r="BH3145" s="2"/>
      <c r="BI3145" s="2"/>
      <c r="BJ3145" s="2"/>
      <c r="BK3145" s="2"/>
      <c r="BL3145" s="55"/>
      <c r="BM3145" s="48"/>
      <c r="BN3145" s="48"/>
      <c r="BO3145" s="48"/>
      <c r="BP3145" s="48"/>
      <c r="BQ3145" s="117"/>
      <c r="BR3145" s="2"/>
      <c r="BS3145" s="2"/>
      <c r="BT3145" s="2"/>
      <c r="BU3145" s="2"/>
      <c r="BV3145" s="55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18" t="s">
        <v>5</v>
      </c>
      <c r="H3146" s="3">
        <v>2024</v>
      </c>
      <c r="I3146" s="20" t="s">
        <v>284</v>
      </c>
      <c r="J3146" s="184" t="s">
        <v>295</v>
      </c>
      <c r="K3146" s="184" t="s">
        <v>320</v>
      </c>
      <c r="L3146" s="187">
        <f t="shared" si="101"/>
        <v>0</v>
      </c>
      <c r="M3146" s="187">
        <f t="shared" si="102"/>
        <v>0</v>
      </c>
      <c r="N3146" s="186"/>
      <c r="O3146" s="33"/>
      <c r="P3146" s="33"/>
      <c r="Q3146" s="33"/>
      <c r="R3146" s="33"/>
      <c r="S3146" s="42"/>
      <c r="T3146" s="2"/>
      <c r="U3146" s="2"/>
      <c r="V3146" s="2"/>
      <c r="W3146" s="2"/>
      <c r="X3146" s="55"/>
      <c r="Y3146" s="62"/>
      <c r="Z3146" s="62"/>
      <c r="AA3146" s="62"/>
      <c r="AB3146" s="62"/>
      <c r="AC3146" s="68"/>
      <c r="AD3146" s="2"/>
      <c r="AE3146" s="2"/>
      <c r="AF3146" s="2"/>
      <c r="AG3146" s="2"/>
      <c r="AH3146" s="55"/>
      <c r="AI3146" s="72"/>
      <c r="AJ3146" s="72"/>
      <c r="AK3146" s="72"/>
      <c r="AL3146" s="72"/>
      <c r="AM3146" s="80"/>
      <c r="AN3146" s="2"/>
      <c r="AO3146" s="2"/>
      <c r="AP3146" s="2"/>
      <c r="AQ3146" s="2"/>
      <c r="AR3146" s="55"/>
      <c r="AS3146" s="85"/>
      <c r="AT3146" s="85"/>
      <c r="AU3146" s="85"/>
      <c r="AV3146" s="85"/>
      <c r="AW3146" s="100"/>
      <c r="AX3146" s="2"/>
      <c r="AY3146" s="2"/>
      <c r="AZ3146" s="2"/>
      <c r="BA3146" s="2"/>
      <c r="BB3146" s="55"/>
      <c r="BC3146" s="105"/>
      <c r="BD3146" s="105"/>
      <c r="BE3146" s="105"/>
      <c r="BF3146" s="105"/>
      <c r="BG3146" s="109"/>
      <c r="BH3146" s="2"/>
      <c r="BI3146" s="2"/>
      <c r="BJ3146" s="2"/>
      <c r="BK3146" s="2"/>
      <c r="BL3146" s="55"/>
      <c r="BM3146" s="48"/>
      <c r="BN3146" s="48"/>
      <c r="BO3146" s="48"/>
      <c r="BP3146" s="48"/>
      <c r="BQ3146" s="117"/>
      <c r="BR3146" s="2"/>
      <c r="BS3146" s="2"/>
      <c r="BT3146" s="2"/>
      <c r="BU3146" s="2"/>
      <c r="BV3146" s="55"/>
    </row>
    <row r="3147" spans="1:74" ht="28.8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18" t="s">
        <v>5</v>
      </c>
      <c r="H3147" s="3">
        <v>2024</v>
      </c>
      <c r="I3147" s="20" t="s">
        <v>290</v>
      </c>
      <c r="J3147" s="184" t="s">
        <v>299</v>
      </c>
      <c r="K3147" s="184" t="s">
        <v>318</v>
      </c>
      <c r="L3147" s="187">
        <f t="shared" si="101"/>
        <v>0</v>
      </c>
      <c r="M3147" s="187">
        <f t="shared" si="102"/>
        <v>0</v>
      </c>
      <c r="N3147" s="186"/>
      <c r="O3147" s="33"/>
      <c r="P3147" s="33"/>
      <c r="Q3147" s="33"/>
      <c r="R3147" s="33"/>
      <c r="S3147" s="42"/>
      <c r="T3147" s="2"/>
      <c r="U3147" s="2"/>
      <c r="V3147" s="2"/>
      <c r="W3147" s="2"/>
      <c r="X3147" s="55"/>
      <c r="Y3147" s="62"/>
      <c r="Z3147" s="62"/>
      <c r="AA3147" s="62"/>
      <c r="AB3147" s="62"/>
      <c r="AC3147" s="68"/>
      <c r="AD3147" s="2"/>
      <c r="AE3147" s="2"/>
      <c r="AF3147" s="2"/>
      <c r="AG3147" s="2"/>
      <c r="AH3147" s="55"/>
      <c r="AI3147" s="72"/>
      <c r="AJ3147" s="72"/>
      <c r="AK3147" s="72"/>
      <c r="AL3147" s="72"/>
      <c r="AM3147" s="80"/>
      <c r="AN3147" s="2"/>
      <c r="AO3147" s="2"/>
      <c r="AP3147" s="2"/>
      <c r="AQ3147" s="2"/>
      <c r="AR3147" s="55"/>
      <c r="AS3147" s="85"/>
      <c r="AT3147" s="85"/>
      <c r="AU3147" s="85"/>
      <c r="AV3147" s="85"/>
      <c r="AW3147" s="100"/>
      <c r="AX3147" s="2"/>
      <c r="AY3147" s="2"/>
      <c r="AZ3147" s="2"/>
      <c r="BA3147" s="2"/>
      <c r="BB3147" s="55"/>
      <c r="BC3147" s="105"/>
      <c r="BD3147" s="105"/>
      <c r="BE3147" s="105"/>
      <c r="BF3147" s="105"/>
      <c r="BG3147" s="109"/>
      <c r="BH3147" s="2"/>
      <c r="BI3147" s="2"/>
      <c r="BJ3147" s="2"/>
      <c r="BK3147" s="2"/>
      <c r="BL3147" s="55"/>
      <c r="BM3147" s="48"/>
      <c r="BN3147" s="48"/>
      <c r="BO3147" s="48"/>
      <c r="BP3147" s="48"/>
      <c r="BQ3147" s="117"/>
      <c r="BR3147" s="2"/>
      <c r="BS3147" s="2"/>
      <c r="BT3147" s="2"/>
      <c r="BU3147" s="2"/>
      <c r="BV3147" s="55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18" t="s">
        <v>5</v>
      </c>
      <c r="H3148" s="3">
        <v>2024</v>
      </c>
      <c r="I3148" s="20" t="s">
        <v>315</v>
      </c>
      <c r="J3148" s="184" t="s">
        <v>347</v>
      </c>
      <c r="K3148" s="184" t="s">
        <v>320</v>
      </c>
      <c r="L3148" s="187">
        <f t="shared" si="101"/>
        <v>0</v>
      </c>
      <c r="M3148" s="187">
        <f t="shared" si="102"/>
        <v>0</v>
      </c>
      <c r="N3148" s="186"/>
      <c r="O3148" s="33"/>
      <c r="P3148" s="33"/>
      <c r="Q3148" s="33"/>
      <c r="R3148" s="33"/>
      <c r="S3148" s="42"/>
      <c r="T3148" s="2"/>
      <c r="U3148" s="2"/>
      <c r="V3148" s="2"/>
      <c r="W3148" s="2"/>
      <c r="X3148" s="55"/>
      <c r="Y3148" s="62"/>
      <c r="Z3148" s="62"/>
      <c r="AA3148" s="62"/>
      <c r="AB3148" s="62"/>
      <c r="AC3148" s="68"/>
      <c r="AD3148" s="2"/>
      <c r="AE3148" s="2"/>
      <c r="AF3148" s="2"/>
      <c r="AG3148" s="2"/>
      <c r="AH3148" s="55"/>
      <c r="AI3148" s="72"/>
      <c r="AJ3148" s="72"/>
      <c r="AK3148" s="72"/>
      <c r="AL3148" s="72"/>
      <c r="AM3148" s="80"/>
      <c r="AN3148" s="2"/>
      <c r="AO3148" s="2"/>
      <c r="AP3148" s="2"/>
      <c r="AQ3148" s="2"/>
      <c r="AR3148" s="55"/>
      <c r="AS3148" s="85"/>
      <c r="AT3148" s="85"/>
      <c r="AU3148" s="85"/>
      <c r="AV3148" s="85"/>
      <c r="AW3148" s="100"/>
      <c r="AX3148" s="2"/>
      <c r="AY3148" s="2"/>
      <c r="AZ3148" s="2"/>
      <c r="BA3148" s="2"/>
      <c r="BB3148" s="55"/>
      <c r="BC3148" s="105"/>
      <c r="BD3148" s="105"/>
      <c r="BE3148" s="105"/>
      <c r="BF3148" s="105"/>
      <c r="BG3148" s="109"/>
      <c r="BH3148" s="2"/>
      <c r="BI3148" s="2"/>
      <c r="BJ3148" s="2"/>
      <c r="BK3148" s="2"/>
      <c r="BL3148" s="55"/>
      <c r="BM3148" s="48"/>
      <c r="BN3148" s="48"/>
      <c r="BO3148" s="48"/>
      <c r="BP3148" s="48"/>
      <c r="BQ3148" s="117"/>
      <c r="BR3148" s="2"/>
      <c r="BS3148" s="2"/>
      <c r="BT3148" s="2"/>
      <c r="BU3148" s="2"/>
      <c r="BV3148" s="55"/>
    </row>
    <row r="3149" spans="1:74" ht="28.8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18" t="s">
        <v>5</v>
      </c>
      <c r="H3149" s="3">
        <v>2024</v>
      </c>
      <c r="I3149" s="20" t="s">
        <v>315</v>
      </c>
      <c r="J3149" s="184" t="s">
        <v>296</v>
      </c>
      <c r="K3149" s="184" t="s">
        <v>321</v>
      </c>
      <c r="L3149" s="187">
        <f t="shared" si="101"/>
        <v>0</v>
      </c>
      <c r="M3149" s="187">
        <f t="shared" si="102"/>
        <v>0</v>
      </c>
      <c r="N3149" s="186"/>
      <c r="O3149" s="33"/>
      <c r="P3149" s="33"/>
      <c r="Q3149" s="33"/>
      <c r="R3149" s="33"/>
      <c r="S3149" s="42"/>
      <c r="T3149" s="2"/>
      <c r="U3149" s="2"/>
      <c r="V3149" s="2"/>
      <c r="W3149" s="2"/>
      <c r="X3149" s="55"/>
      <c r="Y3149" s="62"/>
      <c r="Z3149" s="62"/>
      <c r="AA3149" s="62"/>
      <c r="AB3149" s="62"/>
      <c r="AC3149" s="68"/>
      <c r="AD3149" s="2"/>
      <c r="AE3149" s="2"/>
      <c r="AF3149" s="2"/>
      <c r="AG3149" s="2"/>
      <c r="AH3149" s="55"/>
      <c r="AI3149" s="72"/>
      <c r="AJ3149" s="72"/>
      <c r="AK3149" s="72"/>
      <c r="AL3149" s="72"/>
      <c r="AM3149" s="80"/>
      <c r="AN3149" s="2"/>
      <c r="AO3149" s="2"/>
      <c r="AP3149" s="2"/>
      <c r="AQ3149" s="2"/>
      <c r="AR3149" s="55"/>
      <c r="AS3149" s="85"/>
      <c r="AT3149" s="85"/>
      <c r="AU3149" s="85"/>
      <c r="AV3149" s="85"/>
      <c r="AW3149" s="100"/>
      <c r="AX3149" s="2"/>
      <c r="AY3149" s="2"/>
      <c r="AZ3149" s="2"/>
      <c r="BA3149" s="2"/>
      <c r="BB3149" s="55"/>
      <c r="BC3149" s="105"/>
      <c r="BD3149" s="105"/>
      <c r="BE3149" s="105"/>
      <c r="BF3149" s="105"/>
      <c r="BG3149" s="109"/>
      <c r="BH3149" s="2"/>
      <c r="BI3149" s="2"/>
      <c r="BJ3149" s="2"/>
      <c r="BK3149" s="2"/>
      <c r="BL3149" s="55"/>
      <c r="BM3149" s="48"/>
      <c r="BN3149" s="48"/>
      <c r="BO3149" s="48"/>
      <c r="BP3149" s="48"/>
      <c r="BQ3149" s="117"/>
      <c r="BR3149" s="2"/>
      <c r="BS3149" s="2"/>
      <c r="BT3149" s="2"/>
      <c r="BU3149" s="2"/>
      <c r="BV3149" s="55"/>
    </row>
    <row r="3150" spans="1:74" ht="28.8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18" t="s">
        <v>5</v>
      </c>
      <c r="H3150" s="3">
        <v>2024</v>
      </c>
      <c r="I3150" s="20" t="s">
        <v>316</v>
      </c>
      <c r="J3150" s="184" t="s">
        <v>297</v>
      </c>
      <c r="K3150" s="184" t="s">
        <v>318</v>
      </c>
      <c r="L3150" s="187">
        <f t="shared" si="101"/>
        <v>0</v>
      </c>
      <c r="M3150" s="187">
        <f t="shared" si="102"/>
        <v>0</v>
      </c>
      <c r="N3150" s="186"/>
      <c r="O3150" s="33"/>
      <c r="P3150" s="33"/>
      <c r="Q3150" s="33"/>
      <c r="R3150" s="33"/>
      <c r="S3150" s="42"/>
      <c r="T3150" s="2"/>
      <c r="U3150" s="2"/>
      <c r="V3150" s="2"/>
      <c r="W3150" s="2"/>
      <c r="X3150" s="55"/>
      <c r="Y3150" s="62"/>
      <c r="Z3150" s="62"/>
      <c r="AA3150" s="62"/>
      <c r="AB3150" s="62"/>
      <c r="AC3150" s="68"/>
      <c r="AD3150" s="2"/>
      <c r="AE3150" s="2"/>
      <c r="AF3150" s="2"/>
      <c r="AG3150" s="2"/>
      <c r="AH3150" s="55"/>
      <c r="AI3150" s="72"/>
      <c r="AJ3150" s="72"/>
      <c r="AK3150" s="72"/>
      <c r="AL3150" s="72"/>
      <c r="AM3150" s="80"/>
      <c r="AN3150" s="2"/>
      <c r="AO3150" s="2"/>
      <c r="AP3150" s="2"/>
      <c r="AQ3150" s="2"/>
      <c r="AR3150" s="55"/>
      <c r="AS3150" s="85"/>
      <c r="AT3150" s="85"/>
      <c r="AU3150" s="85"/>
      <c r="AV3150" s="85"/>
      <c r="AW3150" s="100"/>
      <c r="AX3150" s="2"/>
      <c r="AY3150" s="2"/>
      <c r="AZ3150" s="2"/>
      <c r="BA3150" s="2"/>
      <c r="BB3150" s="55"/>
      <c r="BC3150" s="105"/>
      <c r="BD3150" s="105"/>
      <c r="BE3150" s="105"/>
      <c r="BF3150" s="105"/>
      <c r="BG3150" s="109"/>
      <c r="BH3150" s="2"/>
      <c r="BI3150" s="2"/>
      <c r="BJ3150" s="2"/>
      <c r="BK3150" s="2"/>
      <c r="BL3150" s="55"/>
      <c r="BM3150" s="48"/>
      <c r="BN3150" s="48"/>
      <c r="BO3150" s="48"/>
      <c r="BP3150" s="48"/>
      <c r="BQ3150" s="117"/>
      <c r="BR3150" s="2"/>
      <c r="BS3150" s="2"/>
      <c r="BT3150" s="2"/>
      <c r="BU3150" s="2"/>
      <c r="BV3150" s="55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18" t="s">
        <v>5</v>
      </c>
      <c r="H3151" s="3">
        <v>2024</v>
      </c>
      <c r="I3151" s="20" t="s">
        <v>316</v>
      </c>
      <c r="J3151" s="185" t="s">
        <v>348</v>
      </c>
      <c r="K3151" s="185" t="s">
        <v>320</v>
      </c>
      <c r="L3151" s="187">
        <f t="shared" si="101"/>
        <v>0</v>
      </c>
      <c r="M3151" s="187">
        <f t="shared" si="102"/>
        <v>0</v>
      </c>
      <c r="N3151" s="186"/>
      <c r="O3151" s="33"/>
      <c r="P3151" s="33"/>
      <c r="Q3151" s="33"/>
      <c r="R3151" s="33"/>
      <c r="S3151" s="42"/>
      <c r="T3151" s="2"/>
      <c r="U3151" s="2"/>
      <c r="V3151" s="2"/>
      <c r="W3151" s="2"/>
      <c r="X3151" s="55"/>
      <c r="Y3151" s="62"/>
      <c r="Z3151" s="62"/>
      <c r="AA3151" s="62"/>
      <c r="AB3151" s="62"/>
      <c r="AC3151" s="68"/>
      <c r="AD3151" s="2"/>
      <c r="AE3151" s="2"/>
      <c r="AF3151" s="2"/>
      <c r="AG3151" s="2"/>
      <c r="AH3151" s="55"/>
      <c r="AI3151" s="72"/>
      <c r="AJ3151" s="72"/>
      <c r="AK3151" s="72"/>
      <c r="AL3151" s="72"/>
      <c r="AM3151" s="80"/>
      <c r="AN3151" s="2"/>
      <c r="AO3151" s="2"/>
      <c r="AP3151" s="2"/>
      <c r="AQ3151" s="2"/>
      <c r="AR3151" s="55"/>
      <c r="AS3151" s="85"/>
      <c r="AT3151" s="85"/>
      <c r="AU3151" s="85"/>
      <c r="AV3151" s="85"/>
      <c r="AW3151" s="100"/>
      <c r="AX3151" s="2"/>
      <c r="AY3151" s="2"/>
      <c r="AZ3151" s="2"/>
      <c r="BA3151" s="2"/>
      <c r="BB3151" s="55"/>
      <c r="BC3151" s="105"/>
      <c r="BD3151" s="105"/>
      <c r="BE3151" s="105"/>
      <c r="BF3151" s="105"/>
      <c r="BG3151" s="109"/>
      <c r="BH3151" s="2"/>
      <c r="BI3151" s="2"/>
      <c r="BJ3151" s="2"/>
      <c r="BK3151" s="2"/>
      <c r="BL3151" s="55"/>
      <c r="BM3151" s="48"/>
      <c r="BN3151" s="48"/>
      <c r="BO3151" s="48"/>
      <c r="BP3151" s="48"/>
      <c r="BQ3151" s="117"/>
      <c r="BR3151" s="2"/>
      <c r="BS3151" s="2"/>
      <c r="BT3151" s="2"/>
      <c r="BU3151" s="2"/>
      <c r="BV3151" s="55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18" t="s">
        <v>5</v>
      </c>
      <c r="H3152" s="3">
        <v>2024</v>
      </c>
      <c r="I3152" s="20" t="s">
        <v>282</v>
      </c>
      <c r="J3152" s="184" t="s">
        <v>272</v>
      </c>
      <c r="K3152" s="184" t="s">
        <v>321</v>
      </c>
      <c r="L3152" s="187">
        <f t="shared" si="101"/>
        <v>0</v>
      </c>
      <c r="M3152" s="187">
        <f t="shared" si="102"/>
        <v>0</v>
      </c>
      <c r="N3152" s="186"/>
      <c r="O3152" s="33"/>
      <c r="P3152" s="33"/>
      <c r="Q3152" s="33"/>
      <c r="R3152" s="33"/>
      <c r="S3152" s="42"/>
      <c r="T3152" s="2"/>
      <c r="U3152" s="2"/>
      <c r="V3152" s="2"/>
      <c r="W3152" s="2"/>
      <c r="X3152" s="55"/>
      <c r="Y3152" s="62"/>
      <c r="Z3152" s="62"/>
      <c r="AA3152" s="62"/>
      <c r="AB3152" s="62"/>
      <c r="AC3152" s="68"/>
      <c r="AD3152" s="2"/>
      <c r="AE3152" s="2"/>
      <c r="AF3152" s="2"/>
      <c r="AG3152" s="2"/>
      <c r="AH3152" s="55"/>
      <c r="AI3152" s="72"/>
      <c r="AJ3152" s="72"/>
      <c r="AK3152" s="72"/>
      <c r="AL3152" s="72"/>
      <c r="AM3152" s="80"/>
      <c r="AN3152" s="2"/>
      <c r="AO3152" s="2"/>
      <c r="AP3152" s="2"/>
      <c r="AQ3152" s="2"/>
      <c r="AR3152" s="55"/>
      <c r="AS3152" s="85"/>
      <c r="AT3152" s="85"/>
      <c r="AU3152" s="85"/>
      <c r="AV3152" s="85"/>
      <c r="AW3152" s="100"/>
      <c r="AX3152" s="2"/>
      <c r="AY3152" s="2"/>
      <c r="AZ3152" s="2"/>
      <c r="BA3152" s="2"/>
      <c r="BB3152" s="55"/>
      <c r="BC3152" s="105"/>
      <c r="BD3152" s="105"/>
      <c r="BE3152" s="105"/>
      <c r="BF3152" s="105"/>
      <c r="BG3152" s="109"/>
      <c r="BH3152" s="2"/>
      <c r="BI3152" s="2"/>
      <c r="BJ3152" s="2"/>
      <c r="BK3152" s="2"/>
      <c r="BL3152" s="55"/>
      <c r="BM3152" s="48"/>
      <c r="BN3152" s="48"/>
      <c r="BO3152" s="48"/>
      <c r="BP3152" s="48"/>
      <c r="BQ3152" s="117"/>
      <c r="BR3152" s="2"/>
      <c r="BS3152" s="2"/>
      <c r="BT3152" s="2"/>
      <c r="BU3152" s="2"/>
      <c r="BV3152" s="55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18" t="s">
        <v>5</v>
      </c>
      <c r="H3153" s="3">
        <v>2024</v>
      </c>
      <c r="I3153" s="20" t="s">
        <v>282</v>
      </c>
      <c r="J3153" s="184" t="s">
        <v>273</v>
      </c>
      <c r="K3153" s="184" t="s">
        <v>321</v>
      </c>
      <c r="L3153" s="187">
        <f t="shared" si="101"/>
        <v>0</v>
      </c>
      <c r="M3153" s="187">
        <f t="shared" si="102"/>
        <v>0</v>
      </c>
      <c r="N3153" s="186"/>
      <c r="O3153" s="33"/>
      <c r="P3153" s="33"/>
      <c r="Q3153" s="33"/>
      <c r="R3153" s="33"/>
      <c r="S3153" s="42"/>
      <c r="T3153" s="2"/>
      <c r="U3153" s="2"/>
      <c r="V3153" s="2"/>
      <c r="W3153" s="2"/>
      <c r="X3153" s="55"/>
      <c r="Y3153" s="62"/>
      <c r="Z3153" s="62"/>
      <c r="AA3153" s="62"/>
      <c r="AB3153" s="62"/>
      <c r="AC3153" s="68"/>
      <c r="AD3153" s="2"/>
      <c r="AE3153" s="2"/>
      <c r="AF3153" s="2"/>
      <c r="AG3153" s="2"/>
      <c r="AH3153" s="55"/>
      <c r="AI3153" s="72"/>
      <c r="AJ3153" s="72"/>
      <c r="AK3153" s="72"/>
      <c r="AL3153" s="72"/>
      <c r="AM3153" s="80"/>
      <c r="AN3153" s="2"/>
      <c r="AO3153" s="2"/>
      <c r="AP3153" s="2"/>
      <c r="AQ3153" s="2"/>
      <c r="AR3153" s="55"/>
      <c r="AS3153" s="85"/>
      <c r="AT3153" s="85"/>
      <c r="AU3153" s="85"/>
      <c r="AV3153" s="85"/>
      <c r="AW3153" s="100"/>
      <c r="AX3153" s="2"/>
      <c r="AY3153" s="2"/>
      <c r="AZ3153" s="2"/>
      <c r="BA3153" s="2"/>
      <c r="BB3153" s="55"/>
      <c r="BC3153" s="105"/>
      <c r="BD3153" s="105"/>
      <c r="BE3153" s="105"/>
      <c r="BF3153" s="105"/>
      <c r="BG3153" s="109"/>
      <c r="BH3153" s="2"/>
      <c r="BI3153" s="2"/>
      <c r="BJ3153" s="2"/>
      <c r="BK3153" s="2"/>
      <c r="BL3153" s="55"/>
      <c r="BM3153" s="48"/>
      <c r="BN3153" s="48"/>
      <c r="BO3153" s="48"/>
      <c r="BP3153" s="48"/>
      <c r="BQ3153" s="117"/>
      <c r="BR3153" s="2"/>
      <c r="BS3153" s="2"/>
      <c r="BT3153" s="2"/>
      <c r="BU3153" s="2"/>
      <c r="BV3153" s="55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18" t="s">
        <v>5</v>
      </c>
      <c r="H3154" s="3">
        <v>2024</v>
      </c>
      <c r="I3154" s="20" t="s">
        <v>282</v>
      </c>
      <c r="J3154" s="184" t="s">
        <v>274</v>
      </c>
      <c r="K3154" s="184" t="s">
        <v>321</v>
      </c>
      <c r="L3154" s="187">
        <f t="shared" si="101"/>
        <v>0</v>
      </c>
      <c r="M3154" s="187">
        <f t="shared" si="102"/>
        <v>0</v>
      </c>
      <c r="N3154" s="186"/>
      <c r="O3154" s="33"/>
      <c r="P3154" s="33"/>
      <c r="Q3154" s="33"/>
      <c r="R3154" s="33"/>
      <c r="S3154" s="42"/>
      <c r="T3154" s="2"/>
      <c r="U3154" s="2"/>
      <c r="V3154" s="2"/>
      <c r="W3154" s="2"/>
      <c r="X3154" s="55"/>
      <c r="Y3154" s="62"/>
      <c r="Z3154" s="62"/>
      <c r="AA3154" s="62"/>
      <c r="AB3154" s="62"/>
      <c r="AC3154" s="68"/>
      <c r="AD3154" s="2"/>
      <c r="AE3154" s="2"/>
      <c r="AF3154" s="2"/>
      <c r="AG3154" s="2"/>
      <c r="AH3154" s="55"/>
      <c r="AI3154" s="72"/>
      <c r="AJ3154" s="72"/>
      <c r="AK3154" s="72"/>
      <c r="AL3154" s="72"/>
      <c r="AM3154" s="80"/>
      <c r="AN3154" s="2"/>
      <c r="AO3154" s="2"/>
      <c r="AP3154" s="2"/>
      <c r="AQ3154" s="2"/>
      <c r="AR3154" s="55"/>
      <c r="AS3154" s="85"/>
      <c r="AT3154" s="85"/>
      <c r="AU3154" s="85"/>
      <c r="AV3154" s="85"/>
      <c r="AW3154" s="100"/>
      <c r="AX3154" s="2"/>
      <c r="AY3154" s="2"/>
      <c r="AZ3154" s="2"/>
      <c r="BA3154" s="2"/>
      <c r="BB3154" s="55"/>
      <c r="BC3154" s="105"/>
      <c r="BD3154" s="105"/>
      <c r="BE3154" s="105"/>
      <c r="BF3154" s="105"/>
      <c r="BG3154" s="109"/>
      <c r="BH3154" s="2"/>
      <c r="BI3154" s="2"/>
      <c r="BJ3154" s="2"/>
      <c r="BK3154" s="2"/>
      <c r="BL3154" s="55"/>
      <c r="BM3154" s="48"/>
      <c r="BN3154" s="48"/>
      <c r="BO3154" s="48"/>
      <c r="BP3154" s="48"/>
      <c r="BQ3154" s="117"/>
      <c r="BR3154" s="2"/>
      <c r="BS3154" s="2"/>
      <c r="BT3154" s="2"/>
      <c r="BU3154" s="2"/>
      <c r="BV3154" s="55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18" t="s">
        <v>5</v>
      </c>
      <c r="H3155" s="3">
        <v>2024</v>
      </c>
      <c r="I3155" s="20" t="s">
        <v>282</v>
      </c>
      <c r="J3155" s="184" t="s">
        <v>275</v>
      </c>
      <c r="K3155" s="184" t="s">
        <v>321</v>
      </c>
      <c r="L3155" s="187">
        <f t="shared" si="101"/>
        <v>0</v>
      </c>
      <c r="M3155" s="187">
        <f t="shared" si="102"/>
        <v>0</v>
      </c>
      <c r="N3155" s="186"/>
      <c r="O3155" s="33"/>
      <c r="P3155" s="33"/>
      <c r="Q3155" s="33"/>
      <c r="R3155" s="33"/>
      <c r="S3155" s="42"/>
      <c r="T3155" s="2"/>
      <c r="U3155" s="2"/>
      <c r="V3155" s="2"/>
      <c r="W3155" s="2"/>
      <c r="X3155" s="55"/>
      <c r="Y3155" s="62"/>
      <c r="Z3155" s="62"/>
      <c r="AA3155" s="62"/>
      <c r="AB3155" s="62"/>
      <c r="AC3155" s="68"/>
      <c r="AD3155" s="2"/>
      <c r="AE3155" s="2"/>
      <c r="AF3155" s="2"/>
      <c r="AG3155" s="2"/>
      <c r="AH3155" s="55"/>
      <c r="AI3155" s="72"/>
      <c r="AJ3155" s="72"/>
      <c r="AK3155" s="72"/>
      <c r="AL3155" s="72"/>
      <c r="AM3155" s="80"/>
      <c r="AN3155" s="2"/>
      <c r="AO3155" s="2"/>
      <c r="AP3155" s="2"/>
      <c r="AQ3155" s="2"/>
      <c r="AR3155" s="55"/>
      <c r="AS3155" s="85"/>
      <c r="AT3155" s="85"/>
      <c r="AU3155" s="85"/>
      <c r="AV3155" s="85"/>
      <c r="AW3155" s="100"/>
      <c r="AX3155" s="2"/>
      <c r="AY3155" s="2"/>
      <c r="AZ3155" s="2"/>
      <c r="BA3155" s="2"/>
      <c r="BB3155" s="55"/>
      <c r="BC3155" s="105"/>
      <c r="BD3155" s="105"/>
      <c r="BE3155" s="105"/>
      <c r="BF3155" s="105"/>
      <c r="BG3155" s="109"/>
      <c r="BH3155" s="2"/>
      <c r="BI3155" s="2"/>
      <c r="BJ3155" s="2"/>
      <c r="BK3155" s="2"/>
      <c r="BL3155" s="55"/>
      <c r="BM3155" s="48"/>
      <c r="BN3155" s="48"/>
      <c r="BO3155" s="48"/>
      <c r="BP3155" s="48"/>
      <c r="BQ3155" s="117"/>
      <c r="BR3155" s="2"/>
      <c r="BS3155" s="2"/>
      <c r="BT3155" s="2"/>
      <c r="BU3155" s="2"/>
      <c r="BV3155" s="55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18" t="s">
        <v>5</v>
      </c>
      <c r="H3156" s="3">
        <v>2024</v>
      </c>
      <c r="I3156" s="20" t="s">
        <v>282</v>
      </c>
      <c r="J3156" s="184" t="s">
        <v>276</v>
      </c>
      <c r="K3156" s="184" t="s">
        <v>320</v>
      </c>
      <c r="L3156" s="187">
        <f t="shared" si="101"/>
        <v>0</v>
      </c>
      <c r="M3156" s="187">
        <f t="shared" si="102"/>
        <v>0</v>
      </c>
      <c r="N3156" s="186"/>
      <c r="O3156" s="33"/>
      <c r="P3156" s="33"/>
      <c r="Q3156" s="33"/>
      <c r="R3156" s="33"/>
      <c r="S3156" s="42"/>
      <c r="T3156" s="2"/>
      <c r="U3156" s="2"/>
      <c r="V3156" s="2"/>
      <c r="W3156" s="2"/>
      <c r="X3156" s="55"/>
      <c r="Y3156" s="62"/>
      <c r="Z3156" s="62"/>
      <c r="AA3156" s="62"/>
      <c r="AB3156" s="62"/>
      <c r="AC3156" s="68"/>
      <c r="AD3156" s="2"/>
      <c r="AE3156" s="2"/>
      <c r="AF3156" s="2"/>
      <c r="AG3156" s="2"/>
      <c r="AH3156" s="55"/>
      <c r="AI3156" s="72"/>
      <c r="AJ3156" s="72"/>
      <c r="AK3156" s="72"/>
      <c r="AL3156" s="72"/>
      <c r="AM3156" s="80"/>
      <c r="AN3156" s="2"/>
      <c r="AO3156" s="2"/>
      <c r="AP3156" s="2"/>
      <c r="AQ3156" s="2"/>
      <c r="AR3156" s="55"/>
      <c r="AS3156" s="85"/>
      <c r="AT3156" s="85"/>
      <c r="AU3156" s="85"/>
      <c r="AV3156" s="85"/>
      <c r="AW3156" s="100"/>
      <c r="AX3156" s="2"/>
      <c r="AY3156" s="2"/>
      <c r="AZ3156" s="2"/>
      <c r="BA3156" s="2"/>
      <c r="BB3156" s="55"/>
      <c r="BC3156" s="105"/>
      <c r="BD3156" s="105"/>
      <c r="BE3156" s="105"/>
      <c r="BF3156" s="105"/>
      <c r="BG3156" s="109"/>
      <c r="BH3156" s="2"/>
      <c r="BI3156" s="2"/>
      <c r="BJ3156" s="2"/>
      <c r="BK3156" s="2"/>
      <c r="BL3156" s="55"/>
      <c r="BM3156" s="48"/>
      <c r="BN3156" s="48"/>
      <c r="BO3156" s="48"/>
      <c r="BP3156" s="48"/>
      <c r="BQ3156" s="117"/>
      <c r="BR3156" s="2"/>
      <c r="BS3156" s="2"/>
      <c r="BT3156" s="2"/>
      <c r="BU3156" s="2"/>
      <c r="BV3156" s="55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18" t="s">
        <v>5</v>
      </c>
      <c r="H3157" s="3">
        <v>2024</v>
      </c>
      <c r="I3157" s="20" t="s">
        <v>282</v>
      </c>
      <c r="J3157" s="184" t="s">
        <v>277</v>
      </c>
      <c r="K3157" s="184" t="s">
        <v>320</v>
      </c>
      <c r="L3157" s="187">
        <f t="shared" si="101"/>
        <v>0</v>
      </c>
      <c r="M3157" s="187">
        <f t="shared" si="102"/>
        <v>0</v>
      </c>
      <c r="N3157" s="186"/>
      <c r="O3157" s="33"/>
      <c r="P3157" s="33"/>
      <c r="Q3157" s="33"/>
      <c r="R3157" s="33"/>
      <c r="S3157" s="42"/>
      <c r="T3157" s="2"/>
      <c r="U3157" s="2"/>
      <c r="V3157" s="2"/>
      <c r="W3157" s="2"/>
      <c r="X3157" s="55"/>
      <c r="Y3157" s="62"/>
      <c r="Z3157" s="62"/>
      <c r="AA3157" s="62"/>
      <c r="AB3157" s="62"/>
      <c r="AC3157" s="68"/>
      <c r="AD3157" s="2"/>
      <c r="AE3157" s="2"/>
      <c r="AF3157" s="2"/>
      <c r="AG3157" s="2"/>
      <c r="AH3157" s="55"/>
      <c r="AI3157" s="72"/>
      <c r="AJ3157" s="72"/>
      <c r="AK3157" s="72"/>
      <c r="AL3157" s="72"/>
      <c r="AM3157" s="80"/>
      <c r="AN3157" s="2"/>
      <c r="AO3157" s="2"/>
      <c r="AP3157" s="2"/>
      <c r="AQ3157" s="2"/>
      <c r="AR3157" s="55"/>
      <c r="AS3157" s="85"/>
      <c r="AT3157" s="85"/>
      <c r="AU3157" s="85"/>
      <c r="AV3157" s="85"/>
      <c r="AW3157" s="100"/>
      <c r="AX3157" s="2"/>
      <c r="AY3157" s="2"/>
      <c r="AZ3157" s="2"/>
      <c r="BA3157" s="2"/>
      <c r="BB3157" s="55"/>
      <c r="BC3157" s="105"/>
      <c r="BD3157" s="105"/>
      <c r="BE3157" s="105"/>
      <c r="BF3157" s="105"/>
      <c r="BG3157" s="109"/>
      <c r="BH3157" s="2"/>
      <c r="BI3157" s="2"/>
      <c r="BJ3157" s="2"/>
      <c r="BK3157" s="2"/>
      <c r="BL3157" s="55"/>
      <c r="BM3157" s="48"/>
      <c r="BN3157" s="48"/>
      <c r="BO3157" s="48"/>
      <c r="BP3157" s="48"/>
      <c r="BQ3157" s="117"/>
      <c r="BR3157" s="2"/>
      <c r="BS3157" s="2"/>
      <c r="BT3157" s="2"/>
      <c r="BU3157" s="2"/>
      <c r="BV3157" s="55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18" t="s">
        <v>5</v>
      </c>
      <c r="H3158" s="3">
        <v>2024</v>
      </c>
      <c r="I3158" s="20" t="s">
        <v>283</v>
      </c>
      <c r="J3158" s="184" t="s">
        <v>298</v>
      </c>
      <c r="K3158" s="184" t="s">
        <v>321</v>
      </c>
      <c r="L3158" s="187">
        <f t="shared" si="101"/>
        <v>0</v>
      </c>
      <c r="M3158" s="187">
        <f t="shared" si="102"/>
        <v>0</v>
      </c>
      <c r="N3158" s="186"/>
      <c r="O3158" s="33"/>
      <c r="P3158" s="33"/>
      <c r="Q3158" s="33"/>
      <c r="R3158" s="33"/>
      <c r="S3158" s="42"/>
      <c r="T3158" s="2"/>
      <c r="U3158" s="2"/>
      <c r="V3158" s="2"/>
      <c r="W3158" s="2"/>
      <c r="X3158" s="55"/>
      <c r="Y3158" s="62"/>
      <c r="Z3158" s="62"/>
      <c r="AA3158" s="62"/>
      <c r="AB3158" s="62"/>
      <c r="AC3158" s="68"/>
      <c r="AD3158" s="2"/>
      <c r="AE3158" s="2"/>
      <c r="AF3158" s="2"/>
      <c r="AG3158" s="2"/>
      <c r="AH3158" s="55"/>
      <c r="AI3158" s="72"/>
      <c r="AJ3158" s="72"/>
      <c r="AK3158" s="72"/>
      <c r="AL3158" s="72"/>
      <c r="AM3158" s="80"/>
      <c r="AN3158" s="2"/>
      <c r="AO3158" s="2"/>
      <c r="AP3158" s="2"/>
      <c r="AQ3158" s="2"/>
      <c r="AR3158" s="55"/>
      <c r="AS3158" s="85"/>
      <c r="AT3158" s="85"/>
      <c r="AU3158" s="85"/>
      <c r="AV3158" s="85"/>
      <c r="AW3158" s="100"/>
      <c r="AX3158" s="2"/>
      <c r="AY3158" s="2"/>
      <c r="AZ3158" s="2"/>
      <c r="BA3158" s="2"/>
      <c r="BB3158" s="55"/>
      <c r="BC3158" s="105"/>
      <c r="BD3158" s="105"/>
      <c r="BE3158" s="105"/>
      <c r="BF3158" s="105"/>
      <c r="BG3158" s="109"/>
      <c r="BH3158" s="2"/>
      <c r="BI3158" s="2"/>
      <c r="BJ3158" s="2"/>
      <c r="BK3158" s="2"/>
      <c r="BL3158" s="55"/>
      <c r="BM3158" s="48"/>
      <c r="BN3158" s="48"/>
      <c r="BO3158" s="48"/>
      <c r="BP3158" s="48"/>
      <c r="BQ3158" s="117"/>
      <c r="BR3158" s="2"/>
      <c r="BS3158" s="2"/>
      <c r="BT3158" s="2"/>
      <c r="BU3158" s="2"/>
      <c r="BV3158" s="55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18" t="s">
        <v>5</v>
      </c>
      <c r="H3159" s="3">
        <v>2024</v>
      </c>
      <c r="I3159" s="20" t="s">
        <v>283</v>
      </c>
      <c r="J3159" s="184" t="s">
        <v>278</v>
      </c>
      <c r="K3159" s="184" t="s">
        <v>320</v>
      </c>
      <c r="L3159" s="187">
        <f t="shared" si="101"/>
        <v>0</v>
      </c>
      <c r="M3159" s="187">
        <f t="shared" si="102"/>
        <v>0</v>
      </c>
      <c r="N3159" s="186"/>
      <c r="O3159" s="33"/>
      <c r="P3159" s="33"/>
      <c r="Q3159" s="33"/>
      <c r="R3159" s="33"/>
      <c r="S3159" s="42"/>
      <c r="T3159" s="2"/>
      <c r="U3159" s="2"/>
      <c r="V3159" s="2"/>
      <c r="W3159" s="2"/>
      <c r="X3159" s="55"/>
      <c r="Y3159" s="62"/>
      <c r="Z3159" s="62"/>
      <c r="AA3159" s="62"/>
      <c r="AB3159" s="62"/>
      <c r="AC3159" s="68"/>
      <c r="AD3159" s="2"/>
      <c r="AE3159" s="2"/>
      <c r="AF3159" s="2"/>
      <c r="AG3159" s="2"/>
      <c r="AH3159" s="55"/>
      <c r="AI3159" s="72"/>
      <c r="AJ3159" s="72"/>
      <c r="AK3159" s="72"/>
      <c r="AL3159" s="72"/>
      <c r="AM3159" s="80"/>
      <c r="AN3159" s="2"/>
      <c r="AO3159" s="2"/>
      <c r="AP3159" s="2"/>
      <c r="AQ3159" s="2"/>
      <c r="AR3159" s="55"/>
      <c r="AS3159" s="85"/>
      <c r="AT3159" s="85"/>
      <c r="AU3159" s="85"/>
      <c r="AV3159" s="85"/>
      <c r="AW3159" s="100"/>
      <c r="AX3159" s="2"/>
      <c r="AY3159" s="2"/>
      <c r="AZ3159" s="2"/>
      <c r="BA3159" s="2"/>
      <c r="BB3159" s="55"/>
      <c r="BC3159" s="105"/>
      <c r="BD3159" s="105"/>
      <c r="BE3159" s="105"/>
      <c r="BF3159" s="105"/>
      <c r="BG3159" s="109"/>
      <c r="BH3159" s="2"/>
      <c r="BI3159" s="2"/>
      <c r="BJ3159" s="2"/>
      <c r="BK3159" s="2"/>
      <c r="BL3159" s="55"/>
      <c r="BM3159" s="48"/>
      <c r="BN3159" s="48"/>
      <c r="BO3159" s="48"/>
      <c r="BP3159" s="48"/>
      <c r="BQ3159" s="117"/>
      <c r="BR3159" s="2"/>
      <c r="BS3159" s="2"/>
      <c r="BT3159" s="2"/>
      <c r="BU3159" s="2"/>
      <c r="BV3159" s="55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18" t="s">
        <v>5</v>
      </c>
      <c r="H3160" s="3">
        <v>2024</v>
      </c>
      <c r="I3160" s="20" t="s">
        <v>283</v>
      </c>
      <c r="J3160" s="184" t="s">
        <v>279</v>
      </c>
      <c r="K3160" s="184" t="s">
        <v>320</v>
      </c>
      <c r="L3160" s="187">
        <f t="shared" si="101"/>
        <v>0</v>
      </c>
      <c r="M3160" s="187">
        <f t="shared" si="102"/>
        <v>0</v>
      </c>
      <c r="N3160" s="186"/>
      <c r="O3160" s="33"/>
      <c r="P3160" s="33"/>
      <c r="Q3160" s="33"/>
      <c r="R3160" s="33"/>
      <c r="S3160" s="42"/>
      <c r="T3160" s="2"/>
      <c r="U3160" s="2"/>
      <c r="V3160" s="2"/>
      <c r="W3160" s="2"/>
      <c r="X3160" s="55"/>
      <c r="Y3160" s="62"/>
      <c r="Z3160" s="62"/>
      <c r="AA3160" s="62"/>
      <c r="AB3160" s="62"/>
      <c r="AC3160" s="68"/>
      <c r="AD3160" s="2"/>
      <c r="AE3160" s="2"/>
      <c r="AF3160" s="2"/>
      <c r="AG3160" s="2"/>
      <c r="AH3160" s="55"/>
      <c r="AI3160" s="72"/>
      <c r="AJ3160" s="72"/>
      <c r="AK3160" s="72"/>
      <c r="AL3160" s="72"/>
      <c r="AM3160" s="80"/>
      <c r="AN3160" s="2"/>
      <c r="AO3160" s="2"/>
      <c r="AP3160" s="2"/>
      <c r="AQ3160" s="2"/>
      <c r="AR3160" s="55"/>
      <c r="AS3160" s="85"/>
      <c r="AT3160" s="85"/>
      <c r="AU3160" s="85"/>
      <c r="AV3160" s="85"/>
      <c r="AW3160" s="100"/>
      <c r="AX3160" s="2"/>
      <c r="AY3160" s="2"/>
      <c r="AZ3160" s="2"/>
      <c r="BA3160" s="2"/>
      <c r="BB3160" s="55"/>
      <c r="BC3160" s="105"/>
      <c r="BD3160" s="105"/>
      <c r="BE3160" s="105"/>
      <c r="BF3160" s="105"/>
      <c r="BG3160" s="109"/>
      <c r="BH3160" s="2"/>
      <c r="BI3160" s="2"/>
      <c r="BJ3160" s="2"/>
      <c r="BK3160" s="2"/>
      <c r="BL3160" s="55"/>
      <c r="BM3160" s="48"/>
      <c r="BN3160" s="48"/>
      <c r="BO3160" s="48"/>
      <c r="BP3160" s="48"/>
      <c r="BQ3160" s="117"/>
      <c r="BR3160" s="2"/>
      <c r="BS3160" s="2"/>
      <c r="BT3160" s="2"/>
      <c r="BU3160" s="2"/>
      <c r="BV3160" s="55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18" t="s">
        <v>5</v>
      </c>
      <c r="H3161" s="3">
        <v>2024</v>
      </c>
      <c r="I3161" s="20" t="s">
        <v>286</v>
      </c>
      <c r="J3161" s="184" t="s">
        <v>280</v>
      </c>
      <c r="K3161" s="184" t="s">
        <v>319</v>
      </c>
      <c r="L3161" s="187">
        <f t="shared" si="101"/>
        <v>0</v>
      </c>
      <c r="M3161" s="187">
        <f t="shared" si="102"/>
        <v>0</v>
      </c>
      <c r="N3161" s="186"/>
      <c r="O3161" s="33"/>
      <c r="P3161" s="33"/>
      <c r="Q3161" s="33"/>
      <c r="R3161" s="33"/>
      <c r="S3161" s="42"/>
      <c r="T3161" s="2"/>
      <c r="U3161" s="2"/>
      <c r="V3161" s="2"/>
      <c r="W3161" s="2"/>
      <c r="X3161" s="55"/>
      <c r="Y3161" s="62"/>
      <c r="Z3161" s="62"/>
      <c r="AA3161" s="62"/>
      <c r="AB3161" s="62"/>
      <c r="AC3161" s="68"/>
      <c r="AD3161" s="2"/>
      <c r="AE3161" s="2"/>
      <c r="AF3161" s="2"/>
      <c r="AG3161" s="2"/>
      <c r="AH3161" s="55"/>
      <c r="AI3161" s="72"/>
      <c r="AJ3161" s="72"/>
      <c r="AK3161" s="72"/>
      <c r="AL3161" s="72"/>
      <c r="AM3161" s="80"/>
      <c r="AN3161" s="2"/>
      <c r="AO3161" s="2"/>
      <c r="AP3161" s="2"/>
      <c r="AQ3161" s="2"/>
      <c r="AR3161" s="55"/>
      <c r="AS3161" s="85"/>
      <c r="AT3161" s="85"/>
      <c r="AU3161" s="85"/>
      <c r="AV3161" s="85"/>
      <c r="AW3161" s="100"/>
      <c r="AX3161" s="2"/>
      <c r="AY3161" s="2"/>
      <c r="AZ3161" s="2"/>
      <c r="BA3161" s="2"/>
      <c r="BB3161" s="55"/>
      <c r="BC3161" s="105"/>
      <c r="BD3161" s="105"/>
      <c r="BE3161" s="105"/>
      <c r="BF3161" s="105"/>
      <c r="BG3161" s="109"/>
      <c r="BH3161" s="2"/>
      <c r="BI3161" s="2"/>
      <c r="BJ3161" s="2"/>
      <c r="BK3161" s="2"/>
      <c r="BL3161" s="55"/>
      <c r="BM3161" s="48"/>
      <c r="BN3161" s="48"/>
      <c r="BO3161" s="48"/>
      <c r="BP3161" s="48"/>
      <c r="BQ3161" s="117"/>
      <c r="BR3161" s="2"/>
      <c r="BS3161" s="2"/>
      <c r="BT3161" s="2"/>
      <c r="BU3161" s="2"/>
      <c r="BV3161" s="55"/>
    </row>
    <row r="3162" spans="1:74" hidden="1" x14ac:dyDescent="0.3">
      <c r="A3162" s="2" t="s">
        <v>87</v>
      </c>
      <c r="B3162" s="2" t="s">
        <v>2</v>
      </c>
      <c r="C3162" s="2" t="s">
        <v>3</v>
      </c>
      <c r="D3162" s="2" t="s">
        <v>82</v>
      </c>
      <c r="E3162" s="3">
        <v>20</v>
      </c>
      <c r="F3162" s="3"/>
      <c r="G3162" s="18" t="s">
        <v>5</v>
      </c>
      <c r="H3162" s="3">
        <v>2024</v>
      </c>
      <c r="I3162" s="20" t="s">
        <v>286</v>
      </c>
      <c r="J3162" s="184" t="s">
        <v>281</v>
      </c>
      <c r="K3162" s="184" t="s">
        <v>319</v>
      </c>
      <c r="L3162" s="187">
        <f t="shared" si="101"/>
        <v>0</v>
      </c>
      <c r="M3162" s="187">
        <f t="shared" si="102"/>
        <v>0</v>
      </c>
      <c r="N3162" s="186"/>
      <c r="O3162" s="33"/>
      <c r="P3162" s="33"/>
      <c r="Q3162" s="33"/>
      <c r="R3162" s="33"/>
      <c r="S3162" s="42"/>
      <c r="T3162" s="2"/>
      <c r="U3162" s="2"/>
      <c r="V3162" s="2"/>
      <c r="W3162" s="2"/>
      <c r="X3162" s="55"/>
      <c r="Y3162" s="62"/>
      <c r="Z3162" s="62"/>
      <c r="AA3162" s="62"/>
      <c r="AB3162" s="62"/>
      <c r="AC3162" s="68"/>
      <c r="AD3162" s="2"/>
      <c r="AE3162" s="2"/>
      <c r="AF3162" s="2"/>
      <c r="AG3162" s="2"/>
      <c r="AH3162" s="55"/>
      <c r="AI3162" s="72"/>
      <c r="AJ3162" s="72"/>
      <c r="AK3162" s="72"/>
      <c r="AL3162" s="72"/>
      <c r="AM3162" s="80"/>
      <c r="AN3162" s="2"/>
      <c r="AO3162" s="2"/>
      <c r="AP3162" s="2"/>
      <c r="AQ3162" s="2"/>
      <c r="AR3162" s="55"/>
      <c r="AS3162" s="85"/>
      <c r="AT3162" s="85"/>
      <c r="AU3162" s="85"/>
      <c r="AV3162" s="85"/>
      <c r="AW3162" s="100"/>
      <c r="AX3162" s="2"/>
      <c r="AY3162" s="2"/>
      <c r="AZ3162" s="2"/>
      <c r="BA3162" s="2"/>
      <c r="BB3162" s="55"/>
      <c r="BC3162" s="105"/>
      <c r="BD3162" s="105"/>
      <c r="BE3162" s="105"/>
      <c r="BF3162" s="105"/>
      <c r="BG3162" s="109"/>
      <c r="BH3162" s="2"/>
      <c r="BI3162" s="2"/>
      <c r="BJ3162" s="2"/>
      <c r="BK3162" s="2"/>
      <c r="BL3162" s="55"/>
      <c r="BM3162" s="48"/>
      <c r="BN3162" s="48"/>
      <c r="BO3162" s="48"/>
      <c r="BP3162" s="48"/>
      <c r="BQ3162" s="117"/>
      <c r="BR3162" s="2"/>
      <c r="BS3162" s="2"/>
      <c r="BT3162" s="2"/>
      <c r="BU3162" s="2"/>
      <c r="BV3162" s="55"/>
    </row>
    <row r="3163" spans="1:74" s="13" customFormat="1" hidden="1" x14ac:dyDescent="0.3">
      <c r="A3163" s="12" t="s">
        <v>87</v>
      </c>
      <c r="B3163" s="12" t="s">
        <v>2</v>
      </c>
      <c r="C3163" s="12" t="s">
        <v>3</v>
      </c>
      <c r="D3163" s="12" t="s">
        <v>82</v>
      </c>
      <c r="E3163" s="7">
        <v>20</v>
      </c>
      <c r="F3163" s="7"/>
      <c r="G3163" s="19" t="s">
        <v>5</v>
      </c>
      <c r="H3163" s="7">
        <v>2024</v>
      </c>
      <c r="I3163" s="21"/>
      <c r="J3163" s="12" t="s">
        <v>314</v>
      </c>
      <c r="K3163" s="12"/>
      <c r="L3163" s="147"/>
      <c r="M3163" s="147">
        <f>SUM(M3125:M3162)</f>
        <v>160.03800000000001</v>
      </c>
      <c r="N3163" s="183"/>
      <c r="O3163" s="12"/>
      <c r="P3163" s="12"/>
      <c r="Q3163" s="12"/>
      <c r="R3163" s="12"/>
      <c r="S3163" s="47">
        <f>SUM(S3125:S3162)</f>
        <v>0</v>
      </c>
      <c r="T3163" s="12"/>
      <c r="U3163" s="12"/>
      <c r="V3163" s="12"/>
      <c r="W3163" s="12"/>
      <c r="X3163" s="47">
        <f>SUM(X3125:X3162)</f>
        <v>0</v>
      </c>
      <c r="Y3163" s="12"/>
      <c r="Z3163" s="12"/>
      <c r="AA3163" s="12"/>
      <c r="AB3163" s="12"/>
      <c r="AC3163" s="47">
        <f>SUM(AC3125:AC3162)</f>
        <v>160.03800000000001</v>
      </c>
      <c r="AD3163" s="12"/>
      <c r="AE3163" s="12"/>
      <c r="AF3163" s="12"/>
      <c r="AG3163" s="12"/>
      <c r="AH3163" s="47">
        <f>SUM(AH3125:AH3162)</f>
        <v>0</v>
      </c>
      <c r="AI3163" s="12"/>
      <c r="AJ3163" s="12"/>
      <c r="AK3163" s="12"/>
      <c r="AL3163" s="12"/>
      <c r="AM3163" s="47">
        <f>SUM(AM3125:AM3162)</f>
        <v>0</v>
      </c>
      <c r="AN3163" s="12"/>
      <c r="AO3163" s="12"/>
      <c r="AP3163" s="12"/>
      <c r="AQ3163" s="12"/>
      <c r="AR3163" s="47">
        <f>SUM(AR3125:AR3162)</f>
        <v>0</v>
      </c>
      <c r="AS3163" s="12"/>
      <c r="AT3163" s="12"/>
      <c r="AU3163" s="12"/>
      <c r="AV3163" s="12"/>
      <c r="AW3163" s="47">
        <f>SUM(AW3125:AW3162)</f>
        <v>0</v>
      </c>
      <c r="AX3163" s="12"/>
      <c r="AY3163" s="12"/>
      <c r="AZ3163" s="12"/>
      <c r="BA3163" s="12"/>
      <c r="BB3163" s="47">
        <f>SUM(BB3125:BB3162)</f>
        <v>0</v>
      </c>
      <c r="BC3163" s="12"/>
      <c r="BD3163" s="12"/>
      <c r="BE3163" s="12"/>
      <c r="BF3163" s="12"/>
      <c r="BG3163" s="47">
        <f>SUM(BG3125:BG3162)</f>
        <v>0</v>
      </c>
      <c r="BH3163" s="12"/>
      <c r="BI3163" s="12"/>
      <c r="BJ3163" s="12"/>
      <c r="BK3163" s="12"/>
      <c r="BL3163" s="47">
        <f>SUM(BL3125:BL3162)</f>
        <v>0</v>
      </c>
      <c r="BM3163" s="12"/>
      <c r="BN3163" s="12"/>
      <c r="BO3163" s="12"/>
      <c r="BP3163" s="12"/>
      <c r="BQ3163" s="47">
        <f>SUM(BQ3125:BQ3162)</f>
        <v>0</v>
      </c>
      <c r="BR3163" s="12"/>
      <c r="BS3163" s="12"/>
      <c r="BT3163" s="12"/>
      <c r="BU3163" s="12"/>
      <c r="BV3163" s="47">
        <f>SUM(BV3125:BV3162)</f>
        <v>0</v>
      </c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18" t="s">
        <v>5</v>
      </c>
      <c r="H3164" s="3">
        <v>2024</v>
      </c>
      <c r="I3164" s="20" t="s">
        <v>287</v>
      </c>
      <c r="J3164" s="184" t="s">
        <v>509</v>
      </c>
      <c r="K3164" s="184" t="s">
        <v>318</v>
      </c>
      <c r="L3164" s="187">
        <f t="shared" si="101"/>
        <v>0</v>
      </c>
      <c r="M3164" s="187">
        <f t="shared" si="102"/>
        <v>0</v>
      </c>
      <c r="N3164" s="186"/>
      <c r="O3164" s="33"/>
      <c r="P3164" s="33"/>
      <c r="Q3164" s="33"/>
      <c r="R3164" s="33"/>
      <c r="S3164" s="42"/>
      <c r="T3164" s="2"/>
      <c r="U3164" s="2"/>
      <c r="V3164" s="2"/>
      <c r="W3164" s="2"/>
      <c r="X3164" s="55"/>
      <c r="Y3164" s="62"/>
      <c r="Z3164" s="62"/>
      <c r="AA3164" s="62"/>
      <c r="AB3164" s="62"/>
      <c r="AC3164" s="68"/>
      <c r="AD3164" s="2"/>
      <c r="AE3164" s="2"/>
      <c r="AF3164" s="2"/>
      <c r="AG3164" s="2"/>
      <c r="AH3164" s="55"/>
      <c r="AI3164" s="72"/>
      <c r="AJ3164" s="72"/>
      <c r="AK3164" s="72"/>
      <c r="AL3164" s="72"/>
      <c r="AM3164" s="80"/>
      <c r="AN3164" s="2"/>
      <c r="AO3164" s="2"/>
      <c r="AP3164" s="2"/>
      <c r="AQ3164" s="2"/>
      <c r="AR3164" s="55"/>
      <c r="AS3164" s="85"/>
      <c r="AT3164" s="85"/>
      <c r="AU3164" s="85"/>
      <c r="AV3164" s="85"/>
      <c r="AW3164" s="100"/>
      <c r="AX3164" s="2"/>
      <c r="AY3164" s="2"/>
      <c r="AZ3164" s="2"/>
      <c r="BA3164" s="2"/>
      <c r="BB3164" s="55"/>
      <c r="BC3164" s="105"/>
      <c r="BD3164" s="105"/>
      <c r="BE3164" s="105"/>
      <c r="BF3164" s="105"/>
      <c r="BG3164" s="109"/>
      <c r="BH3164" s="2"/>
      <c r="BI3164" s="2"/>
      <c r="BJ3164" s="2"/>
      <c r="BK3164" s="2"/>
      <c r="BL3164" s="55"/>
      <c r="BM3164" s="48"/>
      <c r="BN3164" s="48"/>
      <c r="BO3164" s="48"/>
      <c r="BP3164" s="48"/>
      <c r="BQ3164" s="117"/>
      <c r="BR3164" s="2"/>
      <c r="BS3164" s="2"/>
      <c r="BT3164" s="2"/>
      <c r="BU3164" s="2"/>
      <c r="BV3164" s="55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18" t="s">
        <v>5</v>
      </c>
      <c r="H3165" s="3">
        <v>2024</v>
      </c>
      <c r="I3165" s="20" t="s">
        <v>287</v>
      </c>
      <c r="J3165" s="184" t="s">
        <v>291</v>
      </c>
      <c r="K3165" s="184" t="s">
        <v>319</v>
      </c>
      <c r="L3165" s="187">
        <f t="shared" si="101"/>
        <v>0</v>
      </c>
      <c r="M3165" s="187">
        <f t="shared" si="102"/>
        <v>0</v>
      </c>
      <c r="N3165" s="186"/>
      <c r="O3165" s="33"/>
      <c r="P3165" s="33"/>
      <c r="Q3165" s="33"/>
      <c r="R3165" s="33"/>
      <c r="S3165" s="42"/>
      <c r="T3165" s="2"/>
      <c r="U3165" s="2"/>
      <c r="V3165" s="2"/>
      <c r="W3165" s="2"/>
      <c r="X3165" s="55"/>
      <c r="Y3165" s="62"/>
      <c r="Z3165" s="62"/>
      <c r="AA3165" s="62"/>
      <c r="AB3165" s="62"/>
      <c r="AC3165" s="68"/>
      <c r="AD3165" s="2"/>
      <c r="AE3165" s="2"/>
      <c r="AF3165" s="2"/>
      <c r="AG3165" s="2"/>
      <c r="AH3165" s="55"/>
      <c r="AI3165" s="72"/>
      <c r="AJ3165" s="72"/>
      <c r="AK3165" s="72"/>
      <c r="AL3165" s="72"/>
      <c r="AM3165" s="80"/>
      <c r="AN3165" s="2"/>
      <c r="AO3165" s="2"/>
      <c r="AP3165" s="2"/>
      <c r="AQ3165" s="2"/>
      <c r="AR3165" s="55"/>
      <c r="AS3165" s="85"/>
      <c r="AT3165" s="85"/>
      <c r="AU3165" s="85"/>
      <c r="AV3165" s="85"/>
      <c r="AW3165" s="100"/>
      <c r="AX3165" s="2"/>
      <c r="AY3165" s="2"/>
      <c r="AZ3165" s="2"/>
      <c r="BA3165" s="2"/>
      <c r="BB3165" s="55"/>
      <c r="BC3165" s="105"/>
      <c r="BD3165" s="105"/>
      <c r="BE3165" s="105"/>
      <c r="BF3165" s="105"/>
      <c r="BG3165" s="109"/>
      <c r="BH3165" s="2"/>
      <c r="BI3165" s="2"/>
      <c r="BJ3165" s="2"/>
      <c r="BK3165" s="2"/>
      <c r="BL3165" s="55"/>
      <c r="BM3165" s="48"/>
      <c r="BN3165" s="48"/>
      <c r="BO3165" s="48"/>
      <c r="BP3165" s="48"/>
      <c r="BQ3165" s="117"/>
      <c r="BR3165" s="2"/>
      <c r="BS3165" s="2"/>
      <c r="BT3165" s="2"/>
      <c r="BU3165" s="2"/>
      <c r="BV3165" s="55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18" t="s">
        <v>5</v>
      </c>
      <c r="H3166" s="3">
        <v>2024</v>
      </c>
      <c r="I3166" s="20" t="s">
        <v>286</v>
      </c>
      <c r="J3166" s="184" t="s">
        <v>336</v>
      </c>
      <c r="K3166" s="184" t="s">
        <v>319</v>
      </c>
      <c r="L3166" s="187">
        <f t="shared" si="101"/>
        <v>0</v>
      </c>
      <c r="M3166" s="187">
        <f t="shared" si="102"/>
        <v>0</v>
      </c>
      <c r="N3166" s="186"/>
      <c r="O3166" s="33"/>
      <c r="P3166" s="33"/>
      <c r="Q3166" s="33"/>
      <c r="R3166" s="33"/>
      <c r="S3166" s="42"/>
      <c r="T3166" s="2"/>
      <c r="U3166" s="2"/>
      <c r="V3166" s="2"/>
      <c r="W3166" s="2"/>
      <c r="X3166" s="55"/>
      <c r="Y3166" s="62"/>
      <c r="Z3166" s="62"/>
      <c r="AA3166" s="62"/>
      <c r="AB3166" s="62"/>
      <c r="AC3166" s="68"/>
      <c r="AD3166" s="2"/>
      <c r="AE3166" s="2"/>
      <c r="AF3166" s="2"/>
      <c r="AG3166" s="2"/>
      <c r="AH3166" s="55"/>
      <c r="AI3166" s="72"/>
      <c r="AJ3166" s="72"/>
      <c r="AK3166" s="72"/>
      <c r="AL3166" s="72"/>
      <c r="AM3166" s="80"/>
      <c r="AN3166" s="2"/>
      <c r="AO3166" s="2"/>
      <c r="AP3166" s="2"/>
      <c r="AQ3166" s="2"/>
      <c r="AR3166" s="55"/>
      <c r="AS3166" s="85"/>
      <c r="AT3166" s="85"/>
      <c r="AU3166" s="85"/>
      <c r="AV3166" s="85"/>
      <c r="AW3166" s="100"/>
      <c r="AX3166" s="2"/>
      <c r="AY3166" s="2"/>
      <c r="AZ3166" s="2"/>
      <c r="BA3166" s="2"/>
      <c r="BB3166" s="55"/>
      <c r="BC3166" s="105"/>
      <c r="BD3166" s="105"/>
      <c r="BE3166" s="105"/>
      <c r="BF3166" s="105"/>
      <c r="BG3166" s="109"/>
      <c r="BH3166" s="2"/>
      <c r="BI3166" s="2"/>
      <c r="BJ3166" s="2"/>
      <c r="BK3166" s="2"/>
      <c r="BL3166" s="55"/>
      <c r="BM3166" s="48"/>
      <c r="BN3166" s="48"/>
      <c r="BO3166" s="48"/>
      <c r="BP3166" s="48"/>
      <c r="BQ3166" s="117"/>
      <c r="BR3166" s="2"/>
      <c r="BS3166" s="2"/>
      <c r="BT3166" s="2"/>
      <c r="BU3166" s="2"/>
      <c r="BV3166" s="55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18" t="s">
        <v>5</v>
      </c>
      <c r="H3167" s="3">
        <v>2024</v>
      </c>
      <c r="I3167" s="20" t="s">
        <v>286</v>
      </c>
      <c r="J3167" s="185" t="s">
        <v>337</v>
      </c>
      <c r="K3167" s="185" t="s">
        <v>318</v>
      </c>
      <c r="L3167" s="187">
        <f t="shared" si="101"/>
        <v>0</v>
      </c>
      <c r="M3167" s="187">
        <f t="shared" si="102"/>
        <v>0</v>
      </c>
      <c r="N3167" s="186"/>
      <c r="O3167" s="53"/>
      <c r="P3167" s="53"/>
      <c r="Q3167" s="53"/>
      <c r="R3167" s="53"/>
      <c r="S3167" s="54"/>
      <c r="T3167" s="8"/>
      <c r="U3167" s="8"/>
      <c r="V3167" s="8"/>
      <c r="W3167" s="8"/>
      <c r="X3167" s="122"/>
      <c r="Y3167" s="135"/>
      <c r="Z3167" s="135"/>
      <c r="AA3167" s="135"/>
      <c r="AB3167" s="135"/>
      <c r="AC3167" s="136"/>
      <c r="AD3167" s="8"/>
      <c r="AE3167" s="8"/>
      <c r="AF3167" s="8"/>
      <c r="AG3167" s="8"/>
      <c r="AH3167" s="122"/>
      <c r="AI3167" s="137"/>
      <c r="AJ3167" s="137"/>
      <c r="AK3167" s="137"/>
      <c r="AL3167" s="137"/>
      <c r="AM3167" s="138"/>
      <c r="AN3167" s="8"/>
      <c r="AO3167" s="8"/>
      <c r="AP3167" s="8"/>
      <c r="AQ3167" s="8"/>
      <c r="AR3167" s="122"/>
      <c r="AS3167" s="139"/>
      <c r="AT3167" s="139"/>
      <c r="AU3167" s="139"/>
      <c r="AV3167" s="139"/>
      <c r="AW3167" s="140"/>
      <c r="AX3167" s="8"/>
      <c r="AY3167" s="8"/>
      <c r="AZ3167" s="8"/>
      <c r="BA3167" s="8"/>
      <c r="BB3167" s="122"/>
      <c r="BC3167" s="141"/>
      <c r="BD3167" s="141"/>
      <c r="BE3167" s="141"/>
      <c r="BF3167" s="141"/>
      <c r="BG3167" s="142"/>
      <c r="BH3167" s="8"/>
      <c r="BI3167" s="8"/>
      <c r="BJ3167" s="8"/>
      <c r="BK3167" s="8"/>
      <c r="BL3167" s="122"/>
      <c r="BM3167" s="143"/>
      <c r="BN3167" s="143"/>
      <c r="BO3167" s="143"/>
      <c r="BP3167" s="143"/>
      <c r="BQ3167" s="144"/>
      <c r="BR3167" s="8"/>
      <c r="BS3167" s="8"/>
      <c r="BT3167" s="8"/>
      <c r="BU3167" s="8"/>
      <c r="BV3167" s="122"/>
    </row>
    <row r="3168" spans="1:74" ht="28.8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18" t="s">
        <v>5</v>
      </c>
      <c r="H3168" s="3">
        <v>2024</v>
      </c>
      <c r="I3168" s="20" t="s">
        <v>286</v>
      </c>
      <c r="J3168" s="185" t="s">
        <v>338</v>
      </c>
      <c r="K3168" s="185" t="s">
        <v>339</v>
      </c>
      <c r="L3168" s="187">
        <f t="shared" si="101"/>
        <v>0</v>
      </c>
      <c r="M3168" s="187">
        <f t="shared" si="102"/>
        <v>0</v>
      </c>
      <c r="N3168" s="186"/>
      <c r="O3168" s="53"/>
      <c r="P3168" s="53"/>
      <c r="Q3168" s="53"/>
      <c r="R3168" s="53"/>
      <c r="S3168" s="54"/>
      <c r="T3168" s="8"/>
      <c r="U3168" s="8"/>
      <c r="V3168" s="8"/>
      <c r="W3168" s="8"/>
      <c r="X3168" s="122"/>
      <c r="Y3168" s="135"/>
      <c r="Z3168" s="135"/>
      <c r="AA3168" s="135"/>
      <c r="AB3168" s="135"/>
      <c r="AC3168" s="136"/>
      <c r="AD3168" s="8"/>
      <c r="AE3168" s="8"/>
      <c r="AF3168" s="8"/>
      <c r="AG3168" s="8"/>
      <c r="AH3168" s="122"/>
      <c r="AI3168" s="137"/>
      <c r="AJ3168" s="137"/>
      <c r="AK3168" s="137"/>
      <c r="AL3168" s="137"/>
      <c r="AM3168" s="138"/>
      <c r="AN3168" s="8"/>
      <c r="AO3168" s="8"/>
      <c r="AP3168" s="8"/>
      <c r="AQ3168" s="8"/>
      <c r="AR3168" s="122"/>
      <c r="AS3168" s="139"/>
      <c r="AT3168" s="139"/>
      <c r="AU3168" s="139"/>
      <c r="AV3168" s="139"/>
      <c r="AW3168" s="140"/>
      <c r="AX3168" s="8"/>
      <c r="AY3168" s="8"/>
      <c r="AZ3168" s="8"/>
      <c r="BA3168" s="8"/>
      <c r="BB3168" s="122"/>
      <c r="BC3168" s="141"/>
      <c r="BD3168" s="141"/>
      <c r="BE3168" s="141"/>
      <c r="BF3168" s="141"/>
      <c r="BG3168" s="142"/>
      <c r="BH3168" s="8"/>
      <c r="BI3168" s="8"/>
      <c r="BJ3168" s="8"/>
      <c r="BK3168" s="8"/>
      <c r="BL3168" s="122"/>
      <c r="BM3168" s="143"/>
      <c r="BN3168" s="143"/>
      <c r="BO3168" s="143"/>
      <c r="BP3168" s="143"/>
      <c r="BQ3168" s="144"/>
      <c r="BR3168" s="8"/>
      <c r="BS3168" s="8"/>
      <c r="BT3168" s="8"/>
      <c r="BU3168" s="8"/>
      <c r="BV3168" s="122"/>
    </row>
    <row r="3169" spans="1:74" ht="28.8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18" t="s">
        <v>5</v>
      </c>
      <c r="H3169" s="3">
        <v>2024</v>
      </c>
      <c r="I3169" s="20" t="s">
        <v>286</v>
      </c>
      <c r="J3169" s="185" t="s">
        <v>340</v>
      </c>
      <c r="K3169" s="185" t="s">
        <v>318</v>
      </c>
      <c r="L3169" s="187">
        <f t="shared" si="101"/>
        <v>0</v>
      </c>
      <c r="M3169" s="187">
        <f t="shared" si="102"/>
        <v>0</v>
      </c>
      <c r="N3169" s="186"/>
      <c r="O3169" s="53"/>
      <c r="P3169" s="53"/>
      <c r="Q3169" s="53"/>
      <c r="R3169" s="53"/>
      <c r="S3169" s="54"/>
      <c r="T3169" s="8"/>
      <c r="U3169" s="8"/>
      <c r="V3169" s="8"/>
      <c r="W3169" s="8"/>
      <c r="X3169" s="122"/>
      <c r="Y3169" s="135"/>
      <c r="Z3169" s="135"/>
      <c r="AA3169" s="135"/>
      <c r="AB3169" s="135"/>
      <c r="AC3169" s="136"/>
      <c r="AD3169" s="8"/>
      <c r="AE3169" s="8"/>
      <c r="AF3169" s="8"/>
      <c r="AG3169" s="8"/>
      <c r="AH3169" s="122"/>
      <c r="AI3169" s="137"/>
      <c r="AJ3169" s="137"/>
      <c r="AK3169" s="137"/>
      <c r="AL3169" s="137"/>
      <c r="AM3169" s="138"/>
      <c r="AN3169" s="8"/>
      <c r="AO3169" s="8"/>
      <c r="AP3169" s="8"/>
      <c r="AQ3169" s="8"/>
      <c r="AR3169" s="122"/>
      <c r="AS3169" s="139"/>
      <c r="AT3169" s="139"/>
      <c r="AU3169" s="139"/>
      <c r="AV3169" s="139"/>
      <c r="AW3169" s="140"/>
      <c r="AX3169" s="8"/>
      <c r="AY3169" s="8"/>
      <c r="AZ3169" s="8"/>
      <c r="BA3169" s="8"/>
      <c r="BB3169" s="122"/>
      <c r="BC3169" s="141"/>
      <c r="BD3169" s="141"/>
      <c r="BE3169" s="141"/>
      <c r="BF3169" s="141"/>
      <c r="BG3169" s="142"/>
      <c r="BH3169" s="8"/>
      <c r="BI3169" s="8"/>
      <c r="BJ3169" s="8"/>
      <c r="BK3169" s="8"/>
      <c r="BL3169" s="122"/>
      <c r="BM3169" s="143"/>
      <c r="BN3169" s="143"/>
      <c r="BO3169" s="143"/>
      <c r="BP3169" s="143"/>
      <c r="BQ3169" s="144"/>
      <c r="BR3169" s="8"/>
      <c r="BS3169" s="8"/>
      <c r="BT3169" s="8"/>
      <c r="BU3169" s="8"/>
      <c r="BV3169" s="122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18" t="s">
        <v>5</v>
      </c>
      <c r="H3170" s="3">
        <v>2024</v>
      </c>
      <c r="I3170" s="20" t="s">
        <v>286</v>
      </c>
      <c r="J3170" s="185" t="s">
        <v>341</v>
      </c>
      <c r="K3170" s="185" t="s">
        <v>320</v>
      </c>
      <c r="L3170" s="187">
        <f t="shared" si="101"/>
        <v>0</v>
      </c>
      <c r="M3170" s="187">
        <f t="shared" si="102"/>
        <v>0</v>
      </c>
      <c r="N3170" s="186"/>
      <c r="O3170" s="53"/>
      <c r="P3170" s="53"/>
      <c r="Q3170" s="53"/>
      <c r="R3170" s="53"/>
      <c r="S3170" s="54"/>
      <c r="T3170" s="8"/>
      <c r="U3170" s="8"/>
      <c r="V3170" s="8"/>
      <c r="W3170" s="8"/>
      <c r="X3170" s="122"/>
      <c r="Y3170" s="135"/>
      <c r="Z3170" s="135"/>
      <c r="AA3170" s="135"/>
      <c r="AB3170" s="135"/>
      <c r="AC3170" s="136"/>
      <c r="AD3170" s="8"/>
      <c r="AE3170" s="8"/>
      <c r="AF3170" s="8"/>
      <c r="AG3170" s="8"/>
      <c r="AH3170" s="122"/>
      <c r="AI3170" s="137"/>
      <c r="AJ3170" s="137"/>
      <c r="AK3170" s="137"/>
      <c r="AL3170" s="137"/>
      <c r="AM3170" s="138"/>
      <c r="AN3170" s="8"/>
      <c r="AO3170" s="8"/>
      <c r="AP3170" s="8"/>
      <c r="AQ3170" s="8"/>
      <c r="AR3170" s="122"/>
      <c r="AS3170" s="139"/>
      <c r="AT3170" s="139"/>
      <c r="AU3170" s="139"/>
      <c r="AV3170" s="139"/>
      <c r="AW3170" s="140"/>
      <c r="AX3170" s="8"/>
      <c r="AY3170" s="8"/>
      <c r="AZ3170" s="8"/>
      <c r="BA3170" s="8"/>
      <c r="BB3170" s="122"/>
      <c r="BC3170" s="141"/>
      <c r="BD3170" s="141"/>
      <c r="BE3170" s="141"/>
      <c r="BF3170" s="141"/>
      <c r="BG3170" s="142"/>
      <c r="BH3170" s="8"/>
      <c r="BI3170" s="8"/>
      <c r="BJ3170" s="8"/>
      <c r="BK3170" s="8"/>
      <c r="BL3170" s="122"/>
      <c r="BM3170" s="143"/>
      <c r="BN3170" s="143"/>
      <c r="BO3170" s="143"/>
      <c r="BP3170" s="143"/>
      <c r="BQ3170" s="144"/>
      <c r="BR3170" s="8"/>
      <c r="BS3170" s="8"/>
      <c r="BT3170" s="8"/>
      <c r="BU3170" s="8"/>
      <c r="BV3170" s="122"/>
    </row>
    <row r="3171" spans="1:74" ht="28.8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18" t="s">
        <v>5</v>
      </c>
      <c r="H3171" s="3">
        <v>2024</v>
      </c>
      <c r="I3171" s="20" t="s">
        <v>286</v>
      </c>
      <c r="J3171" s="185" t="s">
        <v>342</v>
      </c>
      <c r="K3171" s="185" t="s">
        <v>320</v>
      </c>
      <c r="L3171" s="187">
        <f t="shared" si="101"/>
        <v>0</v>
      </c>
      <c r="M3171" s="187">
        <f t="shared" si="102"/>
        <v>0</v>
      </c>
      <c r="N3171" s="186"/>
      <c r="O3171" s="53"/>
      <c r="P3171" s="53"/>
      <c r="Q3171" s="53"/>
      <c r="R3171" s="53"/>
      <c r="S3171" s="54"/>
      <c r="T3171" s="8"/>
      <c r="U3171" s="8"/>
      <c r="V3171" s="8"/>
      <c r="W3171" s="8"/>
      <c r="X3171" s="122"/>
      <c r="Y3171" s="135"/>
      <c r="Z3171" s="135"/>
      <c r="AA3171" s="135"/>
      <c r="AB3171" s="135"/>
      <c r="AC3171" s="136"/>
      <c r="AD3171" s="8"/>
      <c r="AE3171" s="8"/>
      <c r="AF3171" s="8"/>
      <c r="AG3171" s="8"/>
      <c r="AH3171" s="122"/>
      <c r="AI3171" s="137"/>
      <c r="AJ3171" s="137"/>
      <c r="AK3171" s="137"/>
      <c r="AL3171" s="137"/>
      <c r="AM3171" s="138"/>
      <c r="AN3171" s="8"/>
      <c r="AO3171" s="8"/>
      <c r="AP3171" s="8"/>
      <c r="AQ3171" s="8"/>
      <c r="AR3171" s="122"/>
      <c r="AS3171" s="139"/>
      <c r="AT3171" s="139"/>
      <c r="AU3171" s="139"/>
      <c r="AV3171" s="139"/>
      <c r="AW3171" s="140"/>
      <c r="AX3171" s="8"/>
      <c r="AY3171" s="8"/>
      <c r="AZ3171" s="8"/>
      <c r="BA3171" s="8"/>
      <c r="BB3171" s="122"/>
      <c r="BC3171" s="141"/>
      <c r="BD3171" s="141"/>
      <c r="BE3171" s="141"/>
      <c r="BF3171" s="141"/>
      <c r="BG3171" s="142"/>
      <c r="BH3171" s="8"/>
      <c r="BI3171" s="8"/>
      <c r="BJ3171" s="8"/>
      <c r="BK3171" s="8"/>
      <c r="BL3171" s="122"/>
      <c r="BM3171" s="143"/>
      <c r="BN3171" s="143"/>
      <c r="BO3171" s="143"/>
      <c r="BP3171" s="143"/>
      <c r="BQ3171" s="144"/>
      <c r="BR3171" s="8"/>
      <c r="BS3171" s="8"/>
      <c r="BT3171" s="8"/>
      <c r="BU3171" s="8"/>
      <c r="BV3171" s="122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18" t="s">
        <v>5</v>
      </c>
      <c r="H3172" s="3">
        <v>2024</v>
      </c>
      <c r="I3172" s="20" t="s">
        <v>286</v>
      </c>
      <c r="J3172" s="185" t="s">
        <v>343</v>
      </c>
      <c r="K3172" s="185" t="s">
        <v>339</v>
      </c>
      <c r="L3172" s="187">
        <f t="shared" si="101"/>
        <v>0</v>
      </c>
      <c r="M3172" s="187">
        <f t="shared" si="102"/>
        <v>0</v>
      </c>
      <c r="N3172" s="186"/>
      <c r="O3172" s="53"/>
      <c r="P3172" s="53"/>
      <c r="Q3172" s="53"/>
      <c r="R3172" s="53"/>
      <c r="S3172" s="54"/>
      <c r="T3172" s="8"/>
      <c r="U3172" s="8"/>
      <c r="V3172" s="8"/>
      <c r="W3172" s="8"/>
      <c r="X3172" s="122"/>
      <c r="Y3172" s="135"/>
      <c r="Z3172" s="135"/>
      <c r="AA3172" s="135"/>
      <c r="AB3172" s="135"/>
      <c r="AC3172" s="136"/>
      <c r="AD3172" s="8"/>
      <c r="AE3172" s="8"/>
      <c r="AF3172" s="8"/>
      <c r="AG3172" s="8"/>
      <c r="AH3172" s="122"/>
      <c r="AI3172" s="137"/>
      <c r="AJ3172" s="137"/>
      <c r="AK3172" s="137"/>
      <c r="AL3172" s="137"/>
      <c r="AM3172" s="138"/>
      <c r="AN3172" s="8"/>
      <c r="AO3172" s="8"/>
      <c r="AP3172" s="8"/>
      <c r="AQ3172" s="8"/>
      <c r="AR3172" s="122"/>
      <c r="AS3172" s="139"/>
      <c r="AT3172" s="139"/>
      <c r="AU3172" s="139"/>
      <c r="AV3172" s="139"/>
      <c r="AW3172" s="140"/>
      <c r="AX3172" s="8"/>
      <c r="AY3172" s="8"/>
      <c r="AZ3172" s="8"/>
      <c r="BA3172" s="8"/>
      <c r="BB3172" s="122"/>
      <c r="BC3172" s="141"/>
      <c r="BD3172" s="141"/>
      <c r="BE3172" s="141"/>
      <c r="BF3172" s="141"/>
      <c r="BG3172" s="142"/>
      <c r="BH3172" s="8"/>
      <c r="BI3172" s="8"/>
      <c r="BJ3172" s="8"/>
      <c r="BK3172" s="8"/>
      <c r="BL3172" s="122"/>
      <c r="BM3172" s="143"/>
      <c r="BN3172" s="143"/>
      <c r="BO3172" s="143"/>
      <c r="BP3172" s="143"/>
      <c r="BQ3172" s="144"/>
      <c r="BR3172" s="8"/>
      <c r="BS3172" s="8"/>
      <c r="BT3172" s="8"/>
      <c r="BU3172" s="8"/>
      <c r="BV3172" s="122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18" t="s">
        <v>5</v>
      </c>
      <c r="H3173" s="3">
        <v>2024</v>
      </c>
      <c r="I3173" s="20" t="s">
        <v>288</v>
      </c>
      <c r="J3173" s="185" t="s">
        <v>344</v>
      </c>
      <c r="K3173" s="185" t="s">
        <v>318</v>
      </c>
      <c r="L3173" s="187">
        <f t="shared" si="101"/>
        <v>0</v>
      </c>
      <c r="M3173" s="187">
        <f t="shared" si="102"/>
        <v>0</v>
      </c>
      <c r="N3173" s="186"/>
      <c r="O3173" s="53"/>
      <c r="P3173" s="53"/>
      <c r="Q3173" s="53"/>
      <c r="R3173" s="53"/>
      <c r="S3173" s="54"/>
      <c r="T3173" s="8"/>
      <c r="U3173" s="8"/>
      <c r="V3173" s="8"/>
      <c r="W3173" s="8"/>
      <c r="X3173" s="122"/>
      <c r="Y3173" s="135"/>
      <c r="Z3173" s="135"/>
      <c r="AA3173" s="135"/>
      <c r="AB3173" s="135"/>
      <c r="AC3173" s="136"/>
      <c r="AD3173" s="8"/>
      <c r="AE3173" s="8"/>
      <c r="AF3173" s="8"/>
      <c r="AG3173" s="8"/>
      <c r="AH3173" s="122"/>
      <c r="AI3173" s="137"/>
      <c r="AJ3173" s="137"/>
      <c r="AK3173" s="137"/>
      <c r="AL3173" s="137"/>
      <c r="AM3173" s="138"/>
      <c r="AN3173" s="8"/>
      <c r="AO3173" s="8"/>
      <c r="AP3173" s="8"/>
      <c r="AQ3173" s="8"/>
      <c r="AR3173" s="122"/>
      <c r="AS3173" s="139"/>
      <c r="AT3173" s="139"/>
      <c r="AU3173" s="139"/>
      <c r="AV3173" s="139"/>
      <c r="AW3173" s="140"/>
      <c r="AX3173" s="8"/>
      <c r="AY3173" s="8"/>
      <c r="AZ3173" s="8"/>
      <c r="BA3173" s="8"/>
      <c r="BB3173" s="122"/>
      <c r="BC3173" s="141"/>
      <c r="BD3173" s="141"/>
      <c r="BE3173" s="141"/>
      <c r="BF3173" s="141"/>
      <c r="BG3173" s="142"/>
      <c r="BH3173" s="8"/>
      <c r="BI3173" s="8"/>
      <c r="BJ3173" s="8"/>
      <c r="BK3173" s="8"/>
      <c r="BL3173" s="122"/>
      <c r="BM3173" s="143"/>
      <c r="BN3173" s="143"/>
      <c r="BO3173" s="143"/>
      <c r="BP3173" s="143"/>
      <c r="BQ3173" s="144"/>
      <c r="BR3173" s="8"/>
      <c r="BS3173" s="8"/>
      <c r="BT3173" s="8"/>
      <c r="BU3173" s="8"/>
      <c r="BV3173" s="122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18" t="s">
        <v>5</v>
      </c>
      <c r="H3174" s="3">
        <v>2024</v>
      </c>
      <c r="I3174" s="20" t="s">
        <v>288</v>
      </c>
      <c r="J3174" s="184" t="s">
        <v>351</v>
      </c>
      <c r="K3174" s="184" t="s">
        <v>318</v>
      </c>
      <c r="L3174" s="188">
        <f t="shared" si="101"/>
        <v>0.43689999999999996</v>
      </c>
      <c r="M3174" s="187">
        <f t="shared" si="102"/>
        <v>2009.8980000000001</v>
      </c>
      <c r="N3174" s="186"/>
      <c r="O3174" s="53"/>
      <c r="P3174" s="53"/>
      <c r="Q3174" s="53"/>
      <c r="R3174" s="53"/>
      <c r="S3174" s="54"/>
      <c r="T3174" s="8"/>
      <c r="U3174" s="8"/>
      <c r="V3174" s="8"/>
      <c r="W3174" s="8"/>
      <c r="X3174" s="122"/>
      <c r="Y3174" s="135"/>
      <c r="Z3174" s="135"/>
      <c r="AA3174" s="135"/>
      <c r="AB3174" s="135"/>
      <c r="AC3174" s="136"/>
      <c r="AD3174" s="8"/>
      <c r="AE3174" s="8"/>
      <c r="AF3174" s="8"/>
      <c r="AG3174" s="8">
        <v>0.22919999999999999</v>
      </c>
      <c r="AH3174" s="122">
        <v>850.81600000000003</v>
      </c>
      <c r="AI3174" s="137"/>
      <c r="AJ3174" s="137"/>
      <c r="AK3174" s="137"/>
      <c r="AL3174" s="137">
        <v>0.2077</v>
      </c>
      <c r="AM3174" s="138">
        <v>1159.0820000000001</v>
      </c>
      <c r="AN3174" s="8"/>
      <c r="AO3174" s="8"/>
      <c r="AP3174" s="8"/>
      <c r="AQ3174" s="8"/>
      <c r="AR3174" s="122"/>
      <c r="AS3174" s="139"/>
      <c r="AT3174" s="139"/>
      <c r="AU3174" s="139"/>
      <c r="AV3174" s="139"/>
      <c r="AW3174" s="140"/>
      <c r="AX3174" s="8"/>
      <c r="AY3174" s="8"/>
      <c r="AZ3174" s="8"/>
      <c r="BA3174" s="8"/>
      <c r="BB3174" s="122"/>
      <c r="BC3174" s="141"/>
      <c r="BD3174" s="141"/>
      <c r="BE3174" s="141"/>
      <c r="BF3174" s="141"/>
      <c r="BG3174" s="142"/>
      <c r="BH3174" s="8"/>
      <c r="BI3174" s="8"/>
      <c r="BJ3174" s="8"/>
      <c r="BK3174" s="8"/>
      <c r="BL3174" s="122"/>
      <c r="BM3174" s="143"/>
      <c r="BN3174" s="143"/>
      <c r="BO3174" s="143"/>
      <c r="BP3174" s="143"/>
      <c r="BQ3174" s="144"/>
      <c r="BR3174" s="8"/>
      <c r="BS3174" s="8"/>
      <c r="BT3174" s="8"/>
      <c r="BU3174" s="8"/>
      <c r="BV3174" s="122"/>
    </row>
    <row r="3175" spans="1:74" ht="28.8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18" t="s">
        <v>5</v>
      </c>
      <c r="H3175" s="3">
        <v>2024</v>
      </c>
      <c r="I3175" s="20" t="s">
        <v>288</v>
      </c>
      <c r="J3175" s="184" t="s">
        <v>352</v>
      </c>
      <c r="K3175" s="184" t="s">
        <v>321</v>
      </c>
      <c r="L3175" s="187">
        <f t="shared" si="101"/>
        <v>0</v>
      </c>
      <c r="M3175" s="187">
        <f t="shared" si="102"/>
        <v>0</v>
      </c>
      <c r="N3175" s="186"/>
      <c r="O3175" s="33"/>
      <c r="P3175" s="33"/>
      <c r="Q3175" s="33"/>
      <c r="R3175" s="33"/>
      <c r="S3175" s="42"/>
      <c r="T3175" s="2"/>
      <c r="U3175" s="2"/>
      <c r="V3175" s="2"/>
      <c r="W3175" s="2"/>
      <c r="X3175" s="55"/>
      <c r="Y3175" s="62"/>
      <c r="Z3175" s="62"/>
      <c r="AA3175" s="62"/>
      <c r="AB3175" s="62"/>
      <c r="AC3175" s="68"/>
      <c r="AD3175" s="2"/>
      <c r="AE3175" s="2"/>
      <c r="AF3175" s="2"/>
      <c r="AG3175" s="2"/>
      <c r="AH3175" s="55"/>
      <c r="AI3175" s="72"/>
      <c r="AJ3175" s="72"/>
      <c r="AK3175" s="72"/>
      <c r="AL3175" s="72"/>
      <c r="AM3175" s="80"/>
      <c r="AN3175" s="2"/>
      <c r="AO3175" s="2"/>
      <c r="AP3175" s="2"/>
      <c r="AQ3175" s="2"/>
      <c r="AR3175" s="55"/>
      <c r="AS3175" s="85"/>
      <c r="AT3175" s="85"/>
      <c r="AU3175" s="85"/>
      <c r="AV3175" s="85"/>
      <c r="AW3175" s="100"/>
      <c r="AX3175" s="2"/>
      <c r="AY3175" s="2"/>
      <c r="AZ3175" s="2"/>
      <c r="BA3175" s="2"/>
      <c r="BB3175" s="55"/>
      <c r="BC3175" s="105"/>
      <c r="BD3175" s="105"/>
      <c r="BE3175" s="105"/>
      <c r="BF3175" s="105"/>
      <c r="BG3175" s="109"/>
      <c r="BH3175" s="2"/>
      <c r="BI3175" s="2"/>
      <c r="BJ3175" s="2"/>
      <c r="BK3175" s="2"/>
      <c r="BL3175" s="55"/>
      <c r="BM3175" s="48"/>
      <c r="BN3175" s="48"/>
      <c r="BO3175" s="48"/>
      <c r="BP3175" s="48"/>
      <c r="BQ3175" s="117"/>
      <c r="BR3175" s="2"/>
      <c r="BS3175" s="2"/>
      <c r="BT3175" s="2"/>
      <c r="BU3175" s="2"/>
      <c r="BV3175" s="55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18" t="s">
        <v>5</v>
      </c>
      <c r="H3176" s="3">
        <v>2024</v>
      </c>
      <c r="I3176" s="20" t="s">
        <v>288</v>
      </c>
      <c r="J3176" s="184" t="s">
        <v>345</v>
      </c>
      <c r="K3176" s="184" t="s">
        <v>318</v>
      </c>
      <c r="L3176" s="187">
        <f t="shared" si="101"/>
        <v>0</v>
      </c>
      <c r="M3176" s="187">
        <f t="shared" si="102"/>
        <v>0</v>
      </c>
      <c r="N3176" s="186"/>
      <c r="O3176" s="34"/>
      <c r="P3176" s="33"/>
      <c r="Q3176" s="33"/>
      <c r="R3176" s="33"/>
      <c r="S3176" s="42"/>
      <c r="T3176" s="3"/>
      <c r="U3176" s="2"/>
      <c r="V3176" s="2"/>
      <c r="W3176" s="2"/>
      <c r="X3176" s="55"/>
      <c r="Y3176" s="64"/>
      <c r="Z3176" s="62"/>
      <c r="AA3176" s="62"/>
      <c r="AB3176" s="62"/>
      <c r="AC3176" s="68"/>
      <c r="AD3176" s="3"/>
      <c r="AE3176" s="2"/>
      <c r="AF3176" s="2"/>
      <c r="AG3176" s="2"/>
      <c r="AH3176" s="55"/>
      <c r="AI3176" s="73"/>
      <c r="AJ3176" s="72"/>
      <c r="AK3176" s="72"/>
      <c r="AL3176" s="72"/>
      <c r="AM3176" s="80"/>
      <c r="AN3176" s="3"/>
      <c r="AO3176" s="2"/>
      <c r="AP3176" s="2"/>
      <c r="AQ3176" s="2"/>
      <c r="AR3176" s="55"/>
      <c r="AS3176" s="86"/>
      <c r="AT3176" s="85"/>
      <c r="AU3176" s="85"/>
      <c r="AV3176" s="85"/>
      <c r="AW3176" s="100"/>
      <c r="AX3176" s="3"/>
      <c r="AY3176" s="2"/>
      <c r="AZ3176" s="2"/>
      <c r="BA3176" s="2"/>
      <c r="BB3176" s="55"/>
      <c r="BC3176" s="106"/>
      <c r="BD3176" s="105"/>
      <c r="BE3176" s="105"/>
      <c r="BF3176" s="105"/>
      <c r="BG3176" s="109"/>
      <c r="BH3176" s="3"/>
      <c r="BI3176" s="2"/>
      <c r="BJ3176" s="2"/>
      <c r="BK3176" s="2"/>
      <c r="BL3176" s="55"/>
      <c r="BM3176" s="49"/>
      <c r="BN3176" s="48"/>
      <c r="BO3176" s="48"/>
      <c r="BP3176" s="48"/>
      <c r="BQ3176" s="117"/>
      <c r="BR3176" s="3"/>
      <c r="BS3176" s="2"/>
      <c r="BT3176" s="2"/>
      <c r="BU3176" s="2"/>
      <c r="BV3176" s="55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18" t="s">
        <v>5</v>
      </c>
      <c r="H3177" s="3">
        <v>2024</v>
      </c>
      <c r="I3177" s="20" t="s">
        <v>289</v>
      </c>
      <c r="J3177" s="184" t="s">
        <v>268</v>
      </c>
      <c r="K3177" s="184" t="s">
        <v>318</v>
      </c>
      <c r="L3177" s="187">
        <f t="shared" si="101"/>
        <v>0</v>
      </c>
      <c r="M3177" s="187">
        <f t="shared" si="102"/>
        <v>0</v>
      </c>
      <c r="N3177" s="186"/>
      <c r="O3177" s="33"/>
      <c r="P3177" s="33"/>
      <c r="Q3177" s="33"/>
      <c r="R3177" s="33"/>
      <c r="S3177" s="42"/>
      <c r="T3177" s="2"/>
      <c r="U3177" s="2"/>
      <c r="V3177" s="2"/>
      <c r="W3177" s="2"/>
      <c r="X3177" s="55"/>
      <c r="Y3177" s="62"/>
      <c r="Z3177" s="62"/>
      <c r="AA3177" s="62"/>
      <c r="AB3177" s="62"/>
      <c r="AC3177" s="68"/>
      <c r="AD3177" s="2"/>
      <c r="AE3177" s="2"/>
      <c r="AF3177" s="2"/>
      <c r="AG3177" s="2"/>
      <c r="AH3177" s="55"/>
      <c r="AI3177" s="72"/>
      <c r="AJ3177" s="72"/>
      <c r="AK3177" s="72"/>
      <c r="AL3177" s="72"/>
      <c r="AM3177" s="80"/>
      <c r="AN3177" s="2"/>
      <c r="AO3177" s="2"/>
      <c r="AP3177" s="2"/>
      <c r="AQ3177" s="2"/>
      <c r="AR3177" s="55"/>
      <c r="AS3177" s="85"/>
      <c r="AT3177" s="85"/>
      <c r="AU3177" s="85"/>
      <c r="AV3177" s="85"/>
      <c r="AW3177" s="100"/>
      <c r="AX3177" s="2"/>
      <c r="AY3177" s="2"/>
      <c r="AZ3177" s="2"/>
      <c r="BA3177" s="2"/>
      <c r="BB3177" s="55"/>
      <c r="BC3177" s="105"/>
      <c r="BD3177" s="105"/>
      <c r="BE3177" s="105"/>
      <c r="BF3177" s="105"/>
      <c r="BG3177" s="109"/>
      <c r="BH3177" s="2"/>
      <c r="BI3177" s="2"/>
      <c r="BJ3177" s="2"/>
      <c r="BK3177" s="2"/>
      <c r="BL3177" s="55"/>
      <c r="BM3177" s="48"/>
      <c r="BN3177" s="48"/>
      <c r="BO3177" s="48"/>
      <c r="BP3177" s="48"/>
      <c r="BQ3177" s="117"/>
      <c r="BR3177" s="2"/>
      <c r="BS3177" s="2"/>
      <c r="BT3177" s="2"/>
      <c r="BU3177" s="2"/>
      <c r="BV3177" s="55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18" t="s">
        <v>5</v>
      </c>
      <c r="H3178" s="3">
        <v>2024</v>
      </c>
      <c r="I3178" s="20" t="s">
        <v>289</v>
      </c>
      <c r="J3178" s="184" t="s">
        <v>292</v>
      </c>
      <c r="K3178" s="184" t="s">
        <v>318</v>
      </c>
      <c r="L3178" s="187">
        <f t="shared" si="101"/>
        <v>0</v>
      </c>
      <c r="M3178" s="187">
        <f t="shared" si="102"/>
        <v>0</v>
      </c>
      <c r="N3178" s="186"/>
      <c r="O3178" s="33"/>
      <c r="P3178" s="33"/>
      <c r="Q3178" s="33"/>
      <c r="R3178" s="33"/>
      <c r="S3178" s="42"/>
      <c r="T3178" s="2"/>
      <c r="U3178" s="2"/>
      <c r="V3178" s="2"/>
      <c r="W3178" s="2"/>
      <c r="X3178" s="55"/>
      <c r="Y3178" s="62"/>
      <c r="Z3178" s="62"/>
      <c r="AA3178" s="62"/>
      <c r="AB3178" s="62"/>
      <c r="AC3178" s="68"/>
      <c r="AD3178" s="2"/>
      <c r="AE3178" s="2"/>
      <c r="AF3178" s="2"/>
      <c r="AG3178" s="2"/>
      <c r="AH3178" s="55"/>
      <c r="AI3178" s="72"/>
      <c r="AJ3178" s="72"/>
      <c r="AK3178" s="72"/>
      <c r="AL3178" s="72"/>
      <c r="AM3178" s="80"/>
      <c r="AN3178" s="2"/>
      <c r="AO3178" s="2"/>
      <c r="AP3178" s="2"/>
      <c r="AQ3178" s="2"/>
      <c r="AR3178" s="55"/>
      <c r="AS3178" s="85"/>
      <c r="AT3178" s="85"/>
      <c r="AU3178" s="85"/>
      <c r="AV3178" s="85"/>
      <c r="AW3178" s="100"/>
      <c r="AX3178" s="2"/>
      <c r="AY3178" s="2"/>
      <c r="AZ3178" s="2"/>
      <c r="BA3178" s="2"/>
      <c r="BB3178" s="55"/>
      <c r="BC3178" s="105"/>
      <c r="BD3178" s="105"/>
      <c r="BE3178" s="105"/>
      <c r="BF3178" s="105"/>
      <c r="BG3178" s="109"/>
      <c r="BH3178" s="2"/>
      <c r="BI3178" s="2"/>
      <c r="BJ3178" s="2"/>
      <c r="BK3178" s="2"/>
      <c r="BL3178" s="55"/>
      <c r="BM3178" s="48"/>
      <c r="BN3178" s="48"/>
      <c r="BO3178" s="48"/>
      <c r="BP3178" s="48"/>
      <c r="BQ3178" s="117"/>
      <c r="BR3178" s="2"/>
      <c r="BS3178" s="2"/>
      <c r="BT3178" s="2"/>
      <c r="BU3178" s="2"/>
      <c r="BV3178" s="55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18" t="s">
        <v>5</v>
      </c>
      <c r="H3179" s="3">
        <v>2024</v>
      </c>
      <c r="I3179" s="20" t="s">
        <v>285</v>
      </c>
      <c r="J3179" s="184" t="s">
        <v>293</v>
      </c>
      <c r="K3179" s="184" t="s">
        <v>318</v>
      </c>
      <c r="L3179" s="187">
        <f t="shared" si="101"/>
        <v>0</v>
      </c>
      <c r="M3179" s="187">
        <f t="shared" si="102"/>
        <v>0</v>
      </c>
      <c r="N3179" s="186"/>
      <c r="O3179" s="33"/>
      <c r="P3179" s="33"/>
      <c r="Q3179" s="33"/>
      <c r="R3179" s="34"/>
      <c r="S3179" s="42"/>
      <c r="T3179" s="2"/>
      <c r="U3179" s="2"/>
      <c r="V3179" s="2"/>
      <c r="W3179" s="3"/>
      <c r="X3179" s="55"/>
      <c r="Y3179" s="62"/>
      <c r="Z3179" s="62"/>
      <c r="AA3179" s="62"/>
      <c r="AB3179" s="64"/>
      <c r="AC3179" s="68"/>
      <c r="AD3179" s="2"/>
      <c r="AE3179" s="2"/>
      <c r="AF3179" s="2"/>
      <c r="AG3179" s="3"/>
      <c r="AH3179" s="55"/>
      <c r="AI3179" s="72"/>
      <c r="AJ3179" s="72"/>
      <c r="AK3179" s="72"/>
      <c r="AL3179" s="73"/>
      <c r="AM3179" s="80"/>
      <c r="AN3179" s="2"/>
      <c r="AO3179" s="2"/>
      <c r="AP3179" s="2"/>
      <c r="AQ3179" s="3"/>
      <c r="AR3179" s="55"/>
      <c r="AS3179" s="85"/>
      <c r="AT3179" s="85"/>
      <c r="AU3179" s="85"/>
      <c r="AV3179" s="86"/>
      <c r="AW3179" s="100"/>
      <c r="AX3179" s="2"/>
      <c r="AY3179" s="2"/>
      <c r="AZ3179" s="2"/>
      <c r="BA3179" s="3"/>
      <c r="BB3179" s="55"/>
      <c r="BC3179" s="105"/>
      <c r="BD3179" s="105"/>
      <c r="BE3179" s="105"/>
      <c r="BF3179" s="106"/>
      <c r="BG3179" s="109"/>
      <c r="BH3179" s="2"/>
      <c r="BI3179" s="2"/>
      <c r="BJ3179" s="2"/>
      <c r="BK3179" s="3"/>
      <c r="BL3179" s="55"/>
      <c r="BM3179" s="48"/>
      <c r="BN3179" s="48"/>
      <c r="BO3179" s="48"/>
      <c r="BP3179" s="49"/>
      <c r="BQ3179" s="117"/>
      <c r="BR3179" s="2"/>
      <c r="BS3179" s="2"/>
      <c r="BT3179" s="2"/>
      <c r="BU3179" s="3"/>
      <c r="BV3179" s="55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18" t="s">
        <v>5</v>
      </c>
      <c r="H3180" s="3">
        <v>2024</v>
      </c>
      <c r="I3180" s="20" t="s">
        <v>287</v>
      </c>
      <c r="J3180" s="184" t="s">
        <v>269</v>
      </c>
      <c r="K3180" s="184" t="s">
        <v>320</v>
      </c>
      <c r="L3180" s="187">
        <f t="shared" si="101"/>
        <v>0</v>
      </c>
      <c r="M3180" s="187">
        <f t="shared" si="102"/>
        <v>0</v>
      </c>
      <c r="N3180" s="186"/>
      <c r="O3180" s="33"/>
      <c r="P3180" s="33"/>
      <c r="Q3180" s="33"/>
      <c r="R3180" s="33"/>
      <c r="S3180" s="42"/>
      <c r="T3180" s="2"/>
      <c r="U3180" s="2"/>
      <c r="V3180" s="2"/>
      <c r="W3180" s="2"/>
      <c r="X3180" s="55"/>
      <c r="Y3180" s="62"/>
      <c r="Z3180" s="62"/>
      <c r="AA3180" s="62"/>
      <c r="AB3180" s="64"/>
      <c r="AC3180" s="68"/>
      <c r="AD3180" s="2"/>
      <c r="AE3180" s="2"/>
      <c r="AF3180" s="2"/>
      <c r="AG3180" s="2"/>
      <c r="AH3180" s="55"/>
      <c r="AI3180" s="72"/>
      <c r="AJ3180" s="72"/>
      <c r="AK3180" s="72"/>
      <c r="AL3180" s="72"/>
      <c r="AM3180" s="80"/>
      <c r="AN3180" s="2"/>
      <c r="AO3180" s="2"/>
      <c r="AP3180" s="2"/>
      <c r="AQ3180" s="2"/>
      <c r="AR3180" s="55"/>
      <c r="AS3180" s="85"/>
      <c r="AT3180" s="85"/>
      <c r="AU3180" s="85"/>
      <c r="AV3180" s="85"/>
      <c r="AW3180" s="100"/>
      <c r="AX3180" s="2"/>
      <c r="AY3180" s="2"/>
      <c r="AZ3180" s="2"/>
      <c r="BA3180" s="2"/>
      <c r="BB3180" s="55"/>
      <c r="BC3180" s="105"/>
      <c r="BD3180" s="105"/>
      <c r="BE3180" s="105"/>
      <c r="BF3180" s="105"/>
      <c r="BG3180" s="109"/>
      <c r="BH3180" s="2"/>
      <c r="BI3180" s="2"/>
      <c r="BJ3180" s="2"/>
      <c r="BK3180" s="2"/>
      <c r="BL3180" s="55"/>
      <c r="BM3180" s="48"/>
      <c r="BN3180" s="48"/>
      <c r="BO3180" s="48"/>
      <c r="BP3180" s="48"/>
      <c r="BQ3180" s="117"/>
      <c r="BR3180" s="2"/>
      <c r="BS3180" s="2"/>
      <c r="BT3180" s="2"/>
      <c r="BU3180" s="2"/>
      <c r="BV3180" s="55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18" t="s">
        <v>5</v>
      </c>
      <c r="H3181" s="3">
        <v>2024</v>
      </c>
      <c r="I3181" s="20" t="s">
        <v>287</v>
      </c>
      <c r="J3181" s="184" t="s">
        <v>270</v>
      </c>
      <c r="K3181" s="184" t="s">
        <v>320</v>
      </c>
      <c r="L3181" s="187">
        <f t="shared" si="101"/>
        <v>0</v>
      </c>
      <c r="M3181" s="187">
        <f t="shared" si="102"/>
        <v>0</v>
      </c>
      <c r="N3181" s="186"/>
      <c r="O3181" s="33"/>
      <c r="P3181" s="33"/>
      <c r="Q3181" s="33"/>
      <c r="R3181" s="33"/>
      <c r="S3181" s="42"/>
      <c r="T3181" s="2"/>
      <c r="U3181" s="2"/>
      <c r="V3181" s="2"/>
      <c r="W3181" s="2"/>
      <c r="X3181" s="55"/>
      <c r="Y3181" s="62"/>
      <c r="Z3181" s="62"/>
      <c r="AA3181" s="62"/>
      <c r="AB3181" s="62"/>
      <c r="AC3181" s="68"/>
      <c r="AD3181" s="2"/>
      <c r="AE3181" s="2"/>
      <c r="AF3181" s="2"/>
      <c r="AG3181" s="2"/>
      <c r="AH3181" s="55"/>
      <c r="AI3181" s="72"/>
      <c r="AJ3181" s="72"/>
      <c r="AK3181" s="72"/>
      <c r="AL3181" s="72"/>
      <c r="AM3181" s="80"/>
      <c r="AN3181" s="2"/>
      <c r="AO3181" s="2"/>
      <c r="AP3181" s="2"/>
      <c r="AQ3181" s="2"/>
      <c r="AR3181" s="55"/>
      <c r="AS3181" s="85"/>
      <c r="AT3181" s="85"/>
      <c r="AU3181" s="85"/>
      <c r="AV3181" s="85"/>
      <c r="AW3181" s="100"/>
      <c r="AX3181" s="2"/>
      <c r="AY3181" s="2"/>
      <c r="AZ3181" s="2"/>
      <c r="BA3181" s="2"/>
      <c r="BB3181" s="55"/>
      <c r="BC3181" s="105"/>
      <c r="BD3181" s="105"/>
      <c r="BE3181" s="105"/>
      <c r="BF3181" s="105"/>
      <c r="BG3181" s="109"/>
      <c r="BH3181" s="2"/>
      <c r="BI3181" s="2"/>
      <c r="BJ3181" s="2"/>
      <c r="BK3181" s="2"/>
      <c r="BL3181" s="55"/>
      <c r="BM3181" s="48"/>
      <c r="BN3181" s="48"/>
      <c r="BO3181" s="48"/>
      <c r="BP3181" s="48"/>
      <c r="BQ3181" s="117"/>
      <c r="BR3181" s="2"/>
      <c r="BS3181" s="2"/>
      <c r="BT3181" s="2"/>
      <c r="BU3181" s="2"/>
      <c r="BV3181" s="55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18" t="s">
        <v>5</v>
      </c>
      <c r="H3182" s="3">
        <v>2024</v>
      </c>
      <c r="I3182" s="20" t="s">
        <v>290</v>
      </c>
      <c r="J3182" s="184" t="s">
        <v>271</v>
      </c>
      <c r="K3182" s="184" t="s">
        <v>321</v>
      </c>
      <c r="L3182" s="187">
        <f t="shared" si="101"/>
        <v>0</v>
      </c>
      <c r="M3182" s="187">
        <f t="shared" si="102"/>
        <v>0</v>
      </c>
      <c r="N3182" s="186"/>
      <c r="O3182" s="33"/>
      <c r="P3182" s="33"/>
      <c r="Q3182" s="33"/>
      <c r="R3182" s="33"/>
      <c r="S3182" s="42"/>
      <c r="T3182" s="2"/>
      <c r="U3182" s="2"/>
      <c r="V3182" s="2"/>
      <c r="W3182" s="2"/>
      <c r="X3182" s="55"/>
      <c r="Y3182" s="62"/>
      <c r="Z3182" s="62"/>
      <c r="AA3182" s="62"/>
      <c r="AB3182" s="62"/>
      <c r="AC3182" s="68"/>
      <c r="AD3182" s="2"/>
      <c r="AE3182" s="2"/>
      <c r="AF3182" s="2"/>
      <c r="AG3182" s="2"/>
      <c r="AH3182" s="55"/>
      <c r="AI3182" s="72"/>
      <c r="AJ3182" s="72"/>
      <c r="AK3182" s="72"/>
      <c r="AL3182" s="72"/>
      <c r="AM3182" s="80"/>
      <c r="AN3182" s="2"/>
      <c r="AO3182" s="2"/>
      <c r="AP3182" s="2"/>
      <c r="AQ3182" s="2"/>
      <c r="AR3182" s="55"/>
      <c r="AS3182" s="85"/>
      <c r="AT3182" s="85"/>
      <c r="AU3182" s="85"/>
      <c r="AV3182" s="85"/>
      <c r="AW3182" s="100"/>
      <c r="AX3182" s="2"/>
      <c r="AY3182" s="2"/>
      <c r="AZ3182" s="2"/>
      <c r="BA3182" s="2"/>
      <c r="BB3182" s="55"/>
      <c r="BC3182" s="105"/>
      <c r="BD3182" s="105"/>
      <c r="BE3182" s="105"/>
      <c r="BF3182" s="105"/>
      <c r="BG3182" s="109"/>
      <c r="BH3182" s="2"/>
      <c r="BI3182" s="2"/>
      <c r="BJ3182" s="2"/>
      <c r="BK3182" s="2"/>
      <c r="BL3182" s="55"/>
      <c r="BM3182" s="48"/>
      <c r="BN3182" s="48"/>
      <c r="BO3182" s="48"/>
      <c r="BP3182" s="48"/>
      <c r="BQ3182" s="117"/>
      <c r="BR3182" s="2"/>
      <c r="BS3182" s="2"/>
      <c r="BT3182" s="2"/>
      <c r="BU3182" s="2"/>
      <c r="BV3182" s="55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18" t="s">
        <v>5</v>
      </c>
      <c r="H3183" s="3">
        <v>2024</v>
      </c>
      <c r="I3183" s="20" t="s">
        <v>284</v>
      </c>
      <c r="J3183" s="184" t="s">
        <v>294</v>
      </c>
      <c r="K3183" s="184" t="s">
        <v>320</v>
      </c>
      <c r="L3183" s="187">
        <f t="shared" si="101"/>
        <v>3</v>
      </c>
      <c r="M3183" s="187">
        <f t="shared" si="102"/>
        <v>351.63600000000002</v>
      </c>
      <c r="N3183" s="186" t="s">
        <v>951</v>
      </c>
      <c r="O3183" s="33"/>
      <c r="P3183" s="33"/>
      <c r="Q3183" s="33"/>
      <c r="R3183" s="33"/>
      <c r="S3183" s="42"/>
      <c r="T3183" s="2"/>
      <c r="U3183" s="2"/>
      <c r="V3183" s="2"/>
      <c r="W3183" s="2"/>
      <c r="X3183" s="55"/>
      <c r="Y3183" s="62"/>
      <c r="Z3183" s="62"/>
      <c r="AA3183" s="62"/>
      <c r="AB3183" s="62"/>
      <c r="AC3183" s="68"/>
      <c r="AD3183" s="2"/>
      <c r="AE3183" s="2"/>
      <c r="AF3183" s="2"/>
      <c r="AG3183" s="2"/>
      <c r="AH3183" s="55"/>
      <c r="AI3183" s="72"/>
      <c r="AJ3183" s="72"/>
      <c r="AK3183" s="72"/>
      <c r="AL3183" s="72"/>
      <c r="AM3183" s="80"/>
      <c r="AN3183" s="2"/>
      <c r="AO3183" s="2"/>
      <c r="AP3183" s="2"/>
      <c r="AQ3183" s="2"/>
      <c r="AR3183" s="55"/>
      <c r="AS3183" s="85"/>
      <c r="AT3183" s="85"/>
      <c r="AU3183" s="85"/>
      <c r="AV3183" s="85"/>
      <c r="AW3183" s="100"/>
      <c r="AX3183" s="2"/>
      <c r="AY3183" s="2"/>
      <c r="AZ3183" s="2"/>
      <c r="BA3183" s="2"/>
      <c r="BB3183" s="55"/>
      <c r="BC3183" s="105"/>
      <c r="BD3183" s="105"/>
      <c r="BE3183" s="105"/>
      <c r="BF3183" s="105"/>
      <c r="BG3183" s="109"/>
      <c r="BH3183" s="2" t="s">
        <v>951</v>
      </c>
      <c r="BI3183" s="2"/>
      <c r="BJ3183" s="2"/>
      <c r="BK3183" s="2">
        <v>3</v>
      </c>
      <c r="BL3183" s="55">
        <v>351.63600000000002</v>
      </c>
      <c r="BM3183" s="48"/>
      <c r="BN3183" s="48"/>
      <c r="BO3183" s="48"/>
      <c r="BP3183" s="48"/>
      <c r="BQ3183" s="117"/>
      <c r="BR3183" s="2"/>
      <c r="BS3183" s="2"/>
      <c r="BT3183" s="2"/>
      <c r="BU3183" s="2"/>
      <c r="BV3183" s="55"/>
    </row>
    <row r="3184" spans="1:74" ht="28.8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18" t="s">
        <v>5</v>
      </c>
      <c r="H3184" s="3">
        <v>2024</v>
      </c>
      <c r="I3184" s="20" t="s">
        <v>284</v>
      </c>
      <c r="J3184" s="184" t="s">
        <v>346</v>
      </c>
      <c r="K3184" s="184" t="s">
        <v>320</v>
      </c>
      <c r="L3184" s="187">
        <f t="shared" si="101"/>
        <v>0</v>
      </c>
      <c r="M3184" s="187">
        <f t="shared" si="102"/>
        <v>0</v>
      </c>
      <c r="N3184" s="186"/>
      <c r="O3184" s="33"/>
      <c r="P3184" s="33"/>
      <c r="Q3184" s="33"/>
      <c r="R3184" s="33"/>
      <c r="S3184" s="42"/>
      <c r="T3184" s="2"/>
      <c r="U3184" s="2"/>
      <c r="V3184" s="2"/>
      <c r="W3184" s="2"/>
      <c r="X3184" s="55"/>
      <c r="Y3184" s="62"/>
      <c r="Z3184" s="62"/>
      <c r="AA3184" s="62"/>
      <c r="AB3184" s="62"/>
      <c r="AC3184" s="68"/>
      <c r="AD3184" s="2"/>
      <c r="AE3184" s="2"/>
      <c r="AF3184" s="2"/>
      <c r="AG3184" s="2"/>
      <c r="AH3184" s="55"/>
      <c r="AI3184" s="72"/>
      <c r="AJ3184" s="72"/>
      <c r="AK3184" s="72"/>
      <c r="AL3184" s="72"/>
      <c r="AM3184" s="80"/>
      <c r="AN3184" s="2"/>
      <c r="AO3184" s="2"/>
      <c r="AP3184" s="2"/>
      <c r="AQ3184" s="2"/>
      <c r="AR3184" s="55"/>
      <c r="AS3184" s="85"/>
      <c r="AT3184" s="85"/>
      <c r="AU3184" s="85"/>
      <c r="AV3184" s="85"/>
      <c r="AW3184" s="100"/>
      <c r="AX3184" s="2"/>
      <c r="AY3184" s="2"/>
      <c r="AZ3184" s="2"/>
      <c r="BA3184" s="2"/>
      <c r="BB3184" s="55"/>
      <c r="BC3184" s="105"/>
      <c r="BD3184" s="105"/>
      <c r="BE3184" s="105"/>
      <c r="BF3184" s="105"/>
      <c r="BG3184" s="109"/>
      <c r="BH3184" s="2"/>
      <c r="BI3184" s="2"/>
      <c r="BJ3184" s="2"/>
      <c r="BK3184" s="2"/>
      <c r="BL3184" s="55"/>
      <c r="BM3184" s="48"/>
      <c r="BN3184" s="48"/>
      <c r="BO3184" s="48"/>
      <c r="BP3184" s="48"/>
      <c r="BQ3184" s="117"/>
      <c r="BR3184" s="2"/>
      <c r="BS3184" s="2"/>
      <c r="BT3184" s="2"/>
      <c r="BU3184" s="2"/>
      <c r="BV3184" s="55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18" t="s">
        <v>5</v>
      </c>
      <c r="H3185" s="3">
        <v>2024</v>
      </c>
      <c r="I3185" s="20" t="s">
        <v>284</v>
      </c>
      <c r="J3185" s="184" t="s">
        <v>295</v>
      </c>
      <c r="K3185" s="184" t="s">
        <v>320</v>
      </c>
      <c r="L3185" s="187">
        <f t="shared" si="101"/>
        <v>0</v>
      </c>
      <c r="M3185" s="187">
        <f t="shared" si="102"/>
        <v>0</v>
      </c>
      <c r="N3185" s="186"/>
      <c r="O3185" s="33"/>
      <c r="P3185" s="33"/>
      <c r="Q3185" s="33"/>
      <c r="R3185" s="33"/>
      <c r="S3185" s="42"/>
      <c r="T3185" s="2"/>
      <c r="U3185" s="2"/>
      <c r="V3185" s="2"/>
      <c r="W3185" s="2"/>
      <c r="X3185" s="55"/>
      <c r="Y3185" s="62"/>
      <c r="Z3185" s="62"/>
      <c r="AA3185" s="62"/>
      <c r="AB3185" s="62"/>
      <c r="AC3185" s="68"/>
      <c r="AD3185" s="2"/>
      <c r="AE3185" s="2"/>
      <c r="AF3185" s="2"/>
      <c r="AG3185" s="2"/>
      <c r="AH3185" s="55"/>
      <c r="AI3185" s="72"/>
      <c r="AJ3185" s="72"/>
      <c r="AK3185" s="72"/>
      <c r="AL3185" s="72"/>
      <c r="AM3185" s="80"/>
      <c r="AN3185" s="2"/>
      <c r="AO3185" s="2"/>
      <c r="AP3185" s="2"/>
      <c r="AQ3185" s="2"/>
      <c r="AR3185" s="55"/>
      <c r="AS3185" s="85"/>
      <c r="AT3185" s="85"/>
      <c r="AU3185" s="85"/>
      <c r="AV3185" s="85"/>
      <c r="AW3185" s="100"/>
      <c r="AX3185" s="2"/>
      <c r="AY3185" s="2"/>
      <c r="AZ3185" s="2"/>
      <c r="BA3185" s="2"/>
      <c r="BB3185" s="55"/>
      <c r="BC3185" s="105"/>
      <c r="BD3185" s="105"/>
      <c r="BE3185" s="105"/>
      <c r="BF3185" s="105"/>
      <c r="BG3185" s="109"/>
      <c r="BH3185" s="2"/>
      <c r="BI3185" s="2"/>
      <c r="BJ3185" s="2"/>
      <c r="BK3185" s="2"/>
      <c r="BL3185" s="55"/>
      <c r="BM3185" s="48"/>
      <c r="BN3185" s="48"/>
      <c r="BO3185" s="48"/>
      <c r="BP3185" s="48"/>
      <c r="BQ3185" s="117"/>
      <c r="BR3185" s="2"/>
      <c r="BS3185" s="2"/>
      <c r="BT3185" s="2"/>
      <c r="BU3185" s="2"/>
      <c r="BV3185" s="55"/>
    </row>
    <row r="3186" spans="1:74" ht="28.8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18" t="s">
        <v>5</v>
      </c>
      <c r="H3186" s="3">
        <v>2024</v>
      </c>
      <c r="I3186" s="20" t="s">
        <v>290</v>
      </c>
      <c r="J3186" s="184" t="s">
        <v>299</v>
      </c>
      <c r="K3186" s="184" t="s">
        <v>318</v>
      </c>
      <c r="L3186" s="187">
        <f t="shared" si="101"/>
        <v>0</v>
      </c>
      <c r="M3186" s="187">
        <f t="shared" si="102"/>
        <v>0</v>
      </c>
      <c r="N3186" s="186"/>
      <c r="O3186" s="33"/>
      <c r="P3186" s="33"/>
      <c r="Q3186" s="33"/>
      <c r="R3186" s="33"/>
      <c r="S3186" s="42"/>
      <c r="T3186" s="2"/>
      <c r="U3186" s="2"/>
      <c r="V3186" s="2"/>
      <c r="W3186" s="2"/>
      <c r="X3186" s="55"/>
      <c r="Y3186" s="62"/>
      <c r="Z3186" s="62"/>
      <c r="AA3186" s="62"/>
      <c r="AB3186" s="62"/>
      <c r="AC3186" s="68"/>
      <c r="AD3186" s="2"/>
      <c r="AE3186" s="2"/>
      <c r="AF3186" s="2"/>
      <c r="AG3186" s="2"/>
      <c r="AH3186" s="55"/>
      <c r="AI3186" s="72"/>
      <c r="AJ3186" s="72"/>
      <c r="AK3186" s="72"/>
      <c r="AL3186" s="72"/>
      <c r="AM3186" s="80"/>
      <c r="AN3186" s="2"/>
      <c r="AO3186" s="2"/>
      <c r="AP3186" s="2"/>
      <c r="AQ3186" s="2"/>
      <c r="AR3186" s="55"/>
      <c r="AS3186" s="85"/>
      <c r="AT3186" s="85"/>
      <c r="AU3186" s="85"/>
      <c r="AV3186" s="85"/>
      <c r="AW3186" s="100"/>
      <c r="AX3186" s="2"/>
      <c r="AY3186" s="2"/>
      <c r="AZ3186" s="2"/>
      <c r="BA3186" s="2"/>
      <c r="BB3186" s="55"/>
      <c r="BC3186" s="105"/>
      <c r="BD3186" s="105"/>
      <c r="BE3186" s="105"/>
      <c r="BF3186" s="105"/>
      <c r="BG3186" s="109"/>
      <c r="BH3186" s="2"/>
      <c r="BI3186" s="2"/>
      <c r="BJ3186" s="2"/>
      <c r="BK3186" s="2"/>
      <c r="BL3186" s="55"/>
      <c r="BM3186" s="48"/>
      <c r="BN3186" s="48"/>
      <c r="BO3186" s="48"/>
      <c r="BP3186" s="48"/>
      <c r="BQ3186" s="117"/>
      <c r="BR3186" s="2"/>
      <c r="BS3186" s="2"/>
      <c r="BT3186" s="2"/>
      <c r="BU3186" s="2"/>
      <c r="BV3186" s="55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18" t="s">
        <v>5</v>
      </c>
      <c r="H3187" s="3">
        <v>2024</v>
      </c>
      <c r="I3187" s="20" t="s">
        <v>315</v>
      </c>
      <c r="J3187" s="184" t="s">
        <v>347</v>
      </c>
      <c r="K3187" s="184" t="s">
        <v>320</v>
      </c>
      <c r="L3187" s="187">
        <f t="shared" si="101"/>
        <v>0</v>
      </c>
      <c r="M3187" s="187">
        <f t="shared" si="102"/>
        <v>0</v>
      </c>
      <c r="N3187" s="186"/>
      <c r="O3187" s="33"/>
      <c r="P3187" s="33"/>
      <c r="Q3187" s="33"/>
      <c r="R3187" s="33"/>
      <c r="S3187" s="42"/>
      <c r="T3187" s="2"/>
      <c r="U3187" s="2"/>
      <c r="V3187" s="2"/>
      <c r="W3187" s="2"/>
      <c r="X3187" s="55"/>
      <c r="Y3187" s="62"/>
      <c r="Z3187" s="62"/>
      <c r="AA3187" s="62"/>
      <c r="AB3187" s="62"/>
      <c r="AC3187" s="68"/>
      <c r="AD3187" s="2"/>
      <c r="AE3187" s="2"/>
      <c r="AF3187" s="2"/>
      <c r="AG3187" s="2"/>
      <c r="AH3187" s="55"/>
      <c r="AI3187" s="72"/>
      <c r="AJ3187" s="72"/>
      <c r="AK3187" s="72"/>
      <c r="AL3187" s="72"/>
      <c r="AM3187" s="80"/>
      <c r="AN3187" s="2"/>
      <c r="AO3187" s="2"/>
      <c r="AP3187" s="2"/>
      <c r="AQ3187" s="2"/>
      <c r="AR3187" s="55"/>
      <c r="AS3187" s="85"/>
      <c r="AT3187" s="85"/>
      <c r="AU3187" s="85"/>
      <c r="AV3187" s="85"/>
      <c r="AW3187" s="100"/>
      <c r="AX3187" s="2"/>
      <c r="AY3187" s="2"/>
      <c r="AZ3187" s="2"/>
      <c r="BA3187" s="2"/>
      <c r="BB3187" s="55"/>
      <c r="BC3187" s="105"/>
      <c r="BD3187" s="105"/>
      <c r="BE3187" s="105"/>
      <c r="BF3187" s="105"/>
      <c r="BG3187" s="109"/>
      <c r="BH3187" s="2"/>
      <c r="BI3187" s="2"/>
      <c r="BJ3187" s="2"/>
      <c r="BK3187" s="2"/>
      <c r="BL3187" s="55"/>
      <c r="BM3187" s="48"/>
      <c r="BN3187" s="48"/>
      <c r="BO3187" s="48"/>
      <c r="BP3187" s="48"/>
      <c r="BQ3187" s="117"/>
      <c r="BR3187" s="2"/>
      <c r="BS3187" s="2"/>
      <c r="BT3187" s="2"/>
      <c r="BU3187" s="2"/>
      <c r="BV3187" s="55"/>
    </row>
    <row r="3188" spans="1:74" ht="28.8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18" t="s">
        <v>5</v>
      </c>
      <c r="H3188" s="3">
        <v>2024</v>
      </c>
      <c r="I3188" s="20" t="s">
        <v>315</v>
      </c>
      <c r="J3188" s="184" t="s">
        <v>296</v>
      </c>
      <c r="K3188" s="184" t="s">
        <v>321</v>
      </c>
      <c r="L3188" s="187">
        <f t="shared" si="101"/>
        <v>0</v>
      </c>
      <c r="M3188" s="187">
        <f t="shared" si="102"/>
        <v>0</v>
      </c>
      <c r="N3188" s="186"/>
      <c r="O3188" s="33"/>
      <c r="P3188" s="33"/>
      <c r="Q3188" s="33"/>
      <c r="R3188" s="33"/>
      <c r="S3188" s="42"/>
      <c r="T3188" s="2"/>
      <c r="U3188" s="2"/>
      <c r="V3188" s="2"/>
      <c r="W3188" s="2"/>
      <c r="X3188" s="55"/>
      <c r="Y3188" s="62"/>
      <c r="Z3188" s="62"/>
      <c r="AA3188" s="62"/>
      <c r="AB3188" s="62"/>
      <c r="AC3188" s="68"/>
      <c r="AD3188" s="2"/>
      <c r="AE3188" s="2"/>
      <c r="AF3188" s="2"/>
      <c r="AG3188" s="2"/>
      <c r="AH3188" s="55"/>
      <c r="AI3188" s="72"/>
      <c r="AJ3188" s="72"/>
      <c r="AK3188" s="72"/>
      <c r="AL3188" s="72"/>
      <c r="AM3188" s="80"/>
      <c r="AN3188" s="2"/>
      <c r="AO3188" s="2"/>
      <c r="AP3188" s="2"/>
      <c r="AQ3188" s="2"/>
      <c r="AR3188" s="55"/>
      <c r="AS3188" s="85"/>
      <c r="AT3188" s="85"/>
      <c r="AU3188" s="85"/>
      <c r="AV3188" s="85"/>
      <c r="AW3188" s="100"/>
      <c r="AX3188" s="2"/>
      <c r="AY3188" s="2"/>
      <c r="AZ3188" s="2"/>
      <c r="BA3188" s="2"/>
      <c r="BB3188" s="55"/>
      <c r="BC3188" s="105"/>
      <c r="BD3188" s="105"/>
      <c r="BE3188" s="105"/>
      <c r="BF3188" s="105"/>
      <c r="BG3188" s="109"/>
      <c r="BH3188" s="2"/>
      <c r="BI3188" s="2"/>
      <c r="BJ3188" s="2"/>
      <c r="BK3188" s="2"/>
      <c r="BL3188" s="55"/>
      <c r="BM3188" s="48"/>
      <c r="BN3188" s="48"/>
      <c r="BO3188" s="48"/>
      <c r="BP3188" s="48"/>
      <c r="BQ3188" s="117"/>
      <c r="BR3188" s="2"/>
      <c r="BS3188" s="2"/>
      <c r="BT3188" s="2"/>
      <c r="BU3188" s="2"/>
      <c r="BV3188" s="55"/>
    </row>
    <row r="3189" spans="1:74" ht="28.8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18" t="s">
        <v>5</v>
      </c>
      <c r="H3189" s="3">
        <v>2024</v>
      </c>
      <c r="I3189" s="20" t="s">
        <v>316</v>
      </c>
      <c r="J3189" s="184" t="s">
        <v>297</v>
      </c>
      <c r="K3189" s="184" t="s">
        <v>318</v>
      </c>
      <c r="L3189" s="187">
        <f t="shared" si="101"/>
        <v>0</v>
      </c>
      <c r="M3189" s="187">
        <f t="shared" si="102"/>
        <v>0</v>
      </c>
      <c r="N3189" s="186"/>
      <c r="O3189" s="33"/>
      <c r="P3189" s="33"/>
      <c r="Q3189" s="33"/>
      <c r="R3189" s="33"/>
      <c r="S3189" s="42"/>
      <c r="T3189" s="2"/>
      <c r="U3189" s="2"/>
      <c r="V3189" s="2"/>
      <c r="W3189" s="2"/>
      <c r="X3189" s="55"/>
      <c r="Y3189" s="62"/>
      <c r="Z3189" s="62"/>
      <c r="AA3189" s="62"/>
      <c r="AB3189" s="62"/>
      <c r="AC3189" s="68"/>
      <c r="AD3189" s="2"/>
      <c r="AE3189" s="2"/>
      <c r="AF3189" s="2"/>
      <c r="AG3189" s="2"/>
      <c r="AH3189" s="55"/>
      <c r="AI3189" s="72"/>
      <c r="AJ3189" s="72"/>
      <c r="AK3189" s="72"/>
      <c r="AL3189" s="72"/>
      <c r="AM3189" s="80"/>
      <c r="AN3189" s="2"/>
      <c r="AO3189" s="2"/>
      <c r="AP3189" s="2"/>
      <c r="AQ3189" s="2"/>
      <c r="AR3189" s="55"/>
      <c r="AS3189" s="85"/>
      <c r="AT3189" s="85"/>
      <c r="AU3189" s="85"/>
      <c r="AV3189" s="85"/>
      <c r="AW3189" s="100"/>
      <c r="AX3189" s="2"/>
      <c r="AY3189" s="2"/>
      <c r="AZ3189" s="2"/>
      <c r="BA3189" s="2"/>
      <c r="BB3189" s="55"/>
      <c r="BC3189" s="105"/>
      <c r="BD3189" s="105"/>
      <c r="BE3189" s="105"/>
      <c r="BF3189" s="105"/>
      <c r="BG3189" s="109"/>
      <c r="BH3189" s="2"/>
      <c r="BI3189" s="2"/>
      <c r="BJ3189" s="2"/>
      <c r="BK3189" s="2"/>
      <c r="BL3189" s="55"/>
      <c r="BM3189" s="48"/>
      <c r="BN3189" s="48"/>
      <c r="BO3189" s="48"/>
      <c r="BP3189" s="48"/>
      <c r="BQ3189" s="117"/>
      <c r="BR3189" s="2"/>
      <c r="BS3189" s="2"/>
      <c r="BT3189" s="2"/>
      <c r="BU3189" s="2"/>
      <c r="BV3189" s="55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18" t="s">
        <v>5</v>
      </c>
      <c r="H3190" s="3">
        <v>2024</v>
      </c>
      <c r="I3190" s="20" t="s">
        <v>316</v>
      </c>
      <c r="J3190" s="185" t="s">
        <v>348</v>
      </c>
      <c r="K3190" s="185" t="s">
        <v>320</v>
      </c>
      <c r="L3190" s="187">
        <f t="shared" si="101"/>
        <v>0</v>
      </c>
      <c r="M3190" s="187">
        <f t="shared" si="102"/>
        <v>0</v>
      </c>
      <c r="N3190" s="186"/>
      <c r="O3190" s="33"/>
      <c r="P3190" s="33"/>
      <c r="Q3190" s="33"/>
      <c r="R3190" s="33"/>
      <c r="S3190" s="42"/>
      <c r="T3190" s="2"/>
      <c r="U3190" s="2"/>
      <c r="V3190" s="2"/>
      <c r="W3190" s="2"/>
      <c r="X3190" s="55"/>
      <c r="Y3190" s="62"/>
      <c r="Z3190" s="62"/>
      <c r="AA3190" s="62"/>
      <c r="AB3190" s="62"/>
      <c r="AC3190" s="68"/>
      <c r="AD3190" s="2"/>
      <c r="AE3190" s="2"/>
      <c r="AF3190" s="2"/>
      <c r="AG3190" s="2"/>
      <c r="AH3190" s="55"/>
      <c r="AI3190" s="72"/>
      <c r="AJ3190" s="72"/>
      <c r="AK3190" s="72"/>
      <c r="AL3190" s="72"/>
      <c r="AM3190" s="80"/>
      <c r="AN3190" s="2"/>
      <c r="AO3190" s="2"/>
      <c r="AP3190" s="2"/>
      <c r="AQ3190" s="2"/>
      <c r="AR3190" s="55"/>
      <c r="AS3190" s="85"/>
      <c r="AT3190" s="85"/>
      <c r="AU3190" s="85"/>
      <c r="AV3190" s="85"/>
      <c r="AW3190" s="100"/>
      <c r="AX3190" s="2"/>
      <c r="AY3190" s="2"/>
      <c r="AZ3190" s="2"/>
      <c r="BA3190" s="2"/>
      <c r="BB3190" s="55"/>
      <c r="BC3190" s="105"/>
      <c r="BD3190" s="105"/>
      <c r="BE3190" s="105"/>
      <c r="BF3190" s="105"/>
      <c r="BG3190" s="109"/>
      <c r="BH3190" s="2"/>
      <c r="BI3190" s="2"/>
      <c r="BJ3190" s="2"/>
      <c r="BK3190" s="2"/>
      <c r="BL3190" s="55"/>
      <c r="BM3190" s="48"/>
      <c r="BN3190" s="48"/>
      <c r="BO3190" s="48"/>
      <c r="BP3190" s="48"/>
      <c r="BQ3190" s="117"/>
      <c r="BR3190" s="2"/>
      <c r="BS3190" s="2"/>
      <c r="BT3190" s="2"/>
      <c r="BU3190" s="2"/>
      <c r="BV3190" s="55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18" t="s">
        <v>5</v>
      </c>
      <c r="H3191" s="3">
        <v>2024</v>
      </c>
      <c r="I3191" s="20" t="s">
        <v>282</v>
      </c>
      <c r="J3191" s="184" t="s">
        <v>272</v>
      </c>
      <c r="K3191" s="184" t="s">
        <v>321</v>
      </c>
      <c r="L3191" s="187">
        <f t="shared" si="101"/>
        <v>0</v>
      </c>
      <c r="M3191" s="187">
        <f t="shared" si="102"/>
        <v>0</v>
      </c>
      <c r="N3191" s="186"/>
      <c r="O3191" s="33"/>
      <c r="P3191" s="33"/>
      <c r="Q3191" s="33"/>
      <c r="R3191" s="33"/>
      <c r="S3191" s="42"/>
      <c r="T3191" s="2"/>
      <c r="U3191" s="2"/>
      <c r="V3191" s="2"/>
      <c r="W3191" s="2"/>
      <c r="X3191" s="55"/>
      <c r="Y3191" s="62"/>
      <c r="Z3191" s="62"/>
      <c r="AA3191" s="62"/>
      <c r="AB3191" s="62"/>
      <c r="AC3191" s="68"/>
      <c r="AD3191" s="2"/>
      <c r="AE3191" s="2"/>
      <c r="AF3191" s="2"/>
      <c r="AG3191" s="2"/>
      <c r="AH3191" s="55"/>
      <c r="AI3191" s="72"/>
      <c r="AJ3191" s="72"/>
      <c r="AK3191" s="72"/>
      <c r="AL3191" s="72"/>
      <c r="AM3191" s="80"/>
      <c r="AN3191" s="2"/>
      <c r="AO3191" s="2"/>
      <c r="AP3191" s="2"/>
      <c r="AQ3191" s="2"/>
      <c r="AR3191" s="55"/>
      <c r="AS3191" s="85"/>
      <c r="AT3191" s="85"/>
      <c r="AU3191" s="85"/>
      <c r="AV3191" s="85"/>
      <c r="AW3191" s="100"/>
      <c r="AX3191" s="2"/>
      <c r="AY3191" s="2"/>
      <c r="AZ3191" s="2"/>
      <c r="BA3191" s="2"/>
      <c r="BB3191" s="55"/>
      <c r="BC3191" s="105"/>
      <c r="BD3191" s="105"/>
      <c r="BE3191" s="105"/>
      <c r="BF3191" s="105"/>
      <c r="BG3191" s="109"/>
      <c r="BH3191" s="2"/>
      <c r="BI3191" s="2"/>
      <c r="BJ3191" s="2"/>
      <c r="BK3191" s="2"/>
      <c r="BL3191" s="55"/>
      <c r="BM3191" s="48"/>
      <c r="BN3191" s="48"/>
      <c r="BO3191" s="48"/>
      <c r="BP3191" s="48"/>
      <c r="BQ3191" s="117"/>
      <c r="BR3191" s="2"/>
      <c r="BS3191" s="2"/>
      <c r="BT3191" s="2"/>
      <c r="BU3191" s="2"/>
      <c r="BV3191" s="55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18" t="s">
        <v>5</v>
      </c>
      <c r="H3192" s="3">
        <v>2024</v>
      </c>
      <c r="I3192" s="20" t="s">
        <v>282</v>
      </c>
      <c r="J3192" s="184" t="s">
        <v>273</v>
      </c>
      <c r="K3192" s="184" t="s">
        <v>321</v>
      </c>
      <c r="L3192" s="187">
        <f t="shared" si="101"/>
        <v>0</v>
      </c>
      <c r="M3192" s="187">
        <f t="shared" si="102"/>
        <v>0</v>
      </c>
      <c r="N3192" s="186"/>
      <c r="O3192" s="33"/>
      <c r="P3192" s="33"/>
      <c r="Q3192" s="33"/>
      <c r="R3192" s="33"/>
      <c r="S3192" s="42"/>
      <c r="T3192" s="2"/>
      <c r="U3192" s="2"/>
      <c r="V3192" s="2"/>
      <c r="W3192" s="2"/>
      <c r="X3192" s="55"/>
      <c r="Y3192" s="62"/>
      <c r="Z3192" s="62"/>
      <c r="AA3192" s="62"/>
      <c r="AB3192" s="62"/>
      <c r="AC3192" s="167"/>
      <c r="AD3192" s="2"/>
      <c r="AE3192" s="2"/>
      <c r="AF3192" s="2"/>
      <c r="AG3192" s="2"/>
      <c r="AH3192" s="55"/>
      <c r="AI3192" s="72"/>
      <c r="AJ3192" s="72"/>
      <c r="AK3192" s="72"/>
      <c r="AL3192" s="72"/>
      <c r="AM3192" s="80"/>
      <c r="AN3192" s="2"/>
      <c r="AO3192" s="2"/>
      <c r="AP3192" s="2"/>
      <c r="AQ3192" s="2"/>
      <c r="AR3192" s="55"/>
      <c r="AS3192" s="85"/>
      <c r="AT3192" s="85"/>
      <c r="AU3192" s="85"/>
      <c r="AV3192" s="85"/>
      <c r="AW3192" s="100"/>
      <c r="AX3192" s="2"/>
      <c r="AY3192" s="2"/>
      <c r="AZ3192" s="2"/>
      <c r="BA3192" s="2"/>
      <c r="BB3192" s="55"/>
      <c r="BC3192" s="105"/>
      <c r="BD3192" s="105"/>
      <c r="BE3192" s="105"/>
      <c r="BF3192" s="105"/>
      <c r="BG3192" s="109"/>
      <c r="BH3192" s="2"/>
      <c r="BI3192" s="2"/>
      <c r="BJ3192" s="2"/>
      <c r="BK3192" s="2"/>
      <c r="BL3192" s="55"/>
      <c r="BM3192" s="48"/>
      <c r="BN3192" s="48"/>
      <c r="BO3192" s="48"/>
      <c r="BP3192" s="48"/>
      <c r="BQ3192" s="117"/>
      <c r="BR3192" s="2"/>
      <c r="BS3192" s="2"/>
      <c r="BT3192" s="2"/>
      <c r="BU3192" s="2"/>
      <c r="BV3192" s="55"/>
    </row>
    <row r="3193" spans="1:74" ht="28.8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18" t="s">
        <v>5</v>
      </c>
      <c r="H3193" s="3">
        <v>2024</v>
      </c>
      <c r="I3193" s="20" t="s">
        <v>282</v>
      </c>
      <c r="J3193" s="184" t="s">
        <v>274</v>
      </c>
      <c r="K3193" s="184" t="s">
        <v>321</v>
      </c>
      <c r="L3193" s="187">
        <f t="shared" si="101"/>
        <v>2.0000000000000004E-2</v>
      </c>
      <c r="M3193" s="187">
        <f t="shared" si="102"/>
        <v>45.497999999999998</v>
      </c>
      <c r="N3193" s="186" t="s">
        <v>1442</v>
      </c>
      <c r="O3193" s="33"/>
      <c r="P3193" s="33"/>
      <c r="Q3193" s="33" t="s">
        <v>361</v>
      </c>
      <c r="R3193" s="33">
        <v>8.0000000000000002E-3</v>
      </c>
      <c r="S3193" s="42">
        <v>18.742999999999999</v>
      </c>
      <c r="T3193" s="2"/>
      <c r="U3193" s="2"/>
      <c r="V3193" s="2"/>
      <c r="W3193" s="2"/>
      <c r="X3193" s="55"/>
      <c r="Y3193" s="62">
        <v>5</v>
      </c>
      <c r="Z3193" s="62" t="s">
        <v>363</v>
      </c>
      <c r="AA3193" s="62">
        <v>110</v>
      </c>
      <c r="AB3193" s="62">
        <v>2.5000000000000001E-3</v>
      </c>
      <c r="AC3193" s="68">
        <v>5.7130000000000001</v>
      </c>
      <c r="AD3193" s="2"/>
      <c r="AE3193" s="2"/>
      <c r="AF3193" s="2"/>
      <c r="AG3193" s="2"/>
      <c r="AH3193" s="55"/>
      <c r="AI3193" s="72"/>
      <c r="AJ3193" s="72"/>
      <c r="AK3193" s="72" t="s">
        <v>541</v>
      </c>
      <c r="AL3193" s="72">
        <v>8.0000000000000002E-3</v>
      </c>
      <c r="AM3193" s="80">
        <v>19.102</v>
      </c>
      <c r="AN3193" s="2"/>
      <c r="AO3193" s="2"/>
      <c r="AP3193" s="2"/>
      <c r="AQ3193" s="2"/>
      <c r="AR3193" s="55"/>
      <c r="AS3193" s="85"/>
      <c r="AT3193" s="85"/>
      <c r="AU3193" s="85"/>
      <c r="AV3193" s="85"/>
      <c r="AW3193" s="100"/>
      <c r="AX3193" s="2"/>
      <c r="AY3193" s="2"/>
      <c r="AZ3193" s="2"/>
      <c r="BA3193" s="2"/>
      <c r="BB3193" s="55"/>
      <c r="BC3193" s="105"/>
      <c r="BD3193" s="105"/>
      <c r="BE3193" s="105"/>
      <c r="BF3193" s="105"/>
      <c r="BG3193" s="109"/>
      <c r="BH3193" s="2"/>
      <c r="BI3193" s="2"/>
      <c r="BJ3193" s="2"/>
      <c r="BK3193" s="2"/>
      <c r="BL3193" s="55"/>
      <c r="BM3193" s="48"/>
      <c r="BN3193" s="48"/>
      <c r="BO3193" s="48"/>
      <c r="BP3193" s="48"/>
      <c r="BQ3193" s="117"/>
      <c r="BR3193" s="2" t="s">
        <v>1219</v>
      </c>
      <c r="BS3193" s="2"/>
      <c r="BT3193" s="2"/>
      <c r="BU3193" s="2">
        <v>1.5E-3</v>
      </c>
      <c r="BV3193" s="55">
        <v>1.94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18" t="s">
        <v>5</v>
      </c>
      <c r="H3194" s="3">
        <v>2024</v>
      </c>
      <c r="I3194" s="20" t="s">
        <v>282</v>
      </c>
      <c r="J3194" s="184" t="s">
        <v>275</v>
      </c>
      <c r="K3194" s="184" t="s">
        <v>321</v>
      </c>
      <c r="L3194" s="187">
        <f t="shared" si="101"/>
        <v>2.0999999999999998E-2</v>
      </c>
      <c r="M3194" s="187">
        <f t="shared" si="102"/>
        <v>60.298000000000002</v>
      </c>
      <c r="N3194" s="2" t="s">
        <v>1440</v>
      </c>
      <c r="O3194" s="33"/>
      <c r="P3194" s="33"/>
      <c r="Q3194" s="33"/>
      <c r="R3194" s="33"/>
      <c r="S3194" s="42"/>
      <c r="T3194" s="2"/>
      <c r="U3194" s="2"/>
      <c r="V3194" s="2">
        <v>9.14</v>
      </c>
      <c r="W3194" s="2">
        <v>4.0000000000000001E-3</v>
      </c>
      <c r="X3194" s="55">
        <v>7.4349999999999996</v>
      </c>
      <c r="Y3194" s="62"/>
      <c r="Z3194" s="62"/>
      <c r="AA3194" s="62"/>
      <c r="AB3194" s="62"/>
      <c r="AC3194" s="68"/>
      <c r="AD3194" s="2"/>
      <c r="AE3194" s="2"/>
      <c r="AF3194" s="2"/>
      <c r="AG3194" s="2"/>
      <c r="AH3194" s="55"/>
      <c r="AI3194" s="72"/>
      <c r="AJ3194" s="72"/>
      <c r="AK3194" s="72"/>
      <c r="AL3194" s="72"/>
      <c r="AM3194" s="80"/>
      <c r="AN3194" s="2"/>
      <c r="AO3194" s="2"/>
      <c r="AP3194" s="2" t="s">
        <v>627</v>
      </c>
      <c r="AQ3194" s="2">
        <v>3.0000000000000001E-3</v>
      </c>
      <c r="AR3194" s="55">
        <v>12.804</v>
      </c>
      <c r="AS3194" s="85"/>
      <c r="AT3194" s="85"/>
      <c r="AU3194" s="85" t="s">
        <v>701</v>
      </c>
      <c r="AV3194" s="85">
        <v>3.0000000000000001E-3</v>
      </c>
      <c r="AW3194" s="100">
        <v>11.173999999999999</v>
      </c>
      <c r="AX3194" s="2"/>
      <c r="AY3194" s="2"/>
      <c r="AZ3194" s="2"/>
      <c r="BA3194" s="2"/>
      <c r="BB3194" s="55"/>
      <c r="BC3194" s="105" t="s">
        <v>898</v>
      </c>
      <c r="BD3194" s="105"/>
      <c r="BE3194" s="105"/>
      <c r="BF3194" s="105">
        <v>1.0999999999999999E-2</v>
      </c>
      <c r="BG3194" s="109">
        <v>28.885000000000002</v>
      </c>
      <c r="BH3194" s="2"/>
      <c r="BI3194" s="2"/>
      <c r="BJ3194" s="2"/>
      <c r="BK3194" s="2"/>
      <c r="BL3194" s="55"/>
      <c r="BM3194" s="48"/>
      <c r="BN3194" s="48"/>
      <c r="BO3194" s="48"/>
      <c r="BP3194" s="48"/>
      <c r="BQ3194" s="117"/>
      <c r="BR3194" s="2"/>
      <c r="BS3194" s="2"/>
      <c r="BT3194" s="2"/>
      <c r="BU3194" s="2"/>
      <c r="BV3194" s="55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18" t="s">
        <v>5</v>
      </c>
      <c r="H3195" s="3">
        <v>2024</v>
      </c>
      <c r="I3195" s="20" t="s">
        <v>282</v>
      </c>
      <c r="J3195" s="184" t="s">
        <v>276</v>
      </c>
      <c r="K3195" s="184" t="s">
        <v>320</v>
      </c>
      <c r="L3195" s="187">
        <f t="shared" si="101"/>
        <v>0</v>
      </c>
      <c r="M3195" s="187">
        <f t="shared" si="102"/>
        <v>0</v>
      </c>
      <c r="N3195" s="186"/>
      <c r="O3195" s="33"/>
      <c r="P3195" s="33"/>
      <c r="Q3195" s="33"/>
      <c r="R3195" s="33"/>
      <c r="S3195" s="42"/>
      <c r="T3195" s="2"/>
      <c r="U3195" s="2"/>
      <c r="V3195" s="2"/>
      <c r="W3195" s="2"/>
      <c r="X3195" s="55"/>
      <c r="Y3195" s="62"/>
      <c r="Z3195" s="62"/>
      <c r="AA3195" s="62"/>
      <c r="AB3195" s="62"/>
      <c r="AC3195" s="68"/>
      <c r="AD3195" s="2"/>
      <c r="AE3195" s="2"/>
      <c r="AF3195" s="2"/>
      <c r="AG3195" s="2"/>
      <c r="AH3195" s="55"/>
      <c r="AI3195" s="72"/>
      <c r="AJ3195" s="72"/>
      <c r="AK3195" s="72"/>
      <c r="AL3195" s="72"/>
      <c r="AM3195" s="80"/>
      <c r="AN3195" s="2"/>
      <c r="AO3195" s="2"/>
      <c r="AP3195" s="2"/>
      <c r="AQ3195" s="2"/>
      <c r="AR3195" s="55"/>
      <c r="AS3195" s="85"/>
      <c r="AT3195" s="85"/>
      <c r="AU3195" s="85"/>
      <c r="AV3195" s="85"/>
      <c r="AW3195" s="100"/>
      <c r="AX3195" s="2"/>
      <c r="AY3195" s="2"/>
      <c r="AZ3195" s="2"/>
      <c r="BA3195" s="2"/>
      <c r="BB3195" s="55"/>
      <c r="BC3195" s="105"/>
      <c r="BD3195" s="105"/>
      <c r="BE3195" s="105"/>
      <c r="BF3195" s="105"/>
      <c r="BG3195" s="109"/>
      <c r="BH3195" s="2"/>
      <c r="BI3195" s="2"/>
      <c r="BJ3195" s="2"/>
      <c r="BK3195" s="2"/>
      <c r="BL3195" s="55"/>
      <c r="BM3195" s="48"/>
      <c r="BN3195" s="48"/>
      <c r="BO3195" s="48"/>
      <c r="BP3195" s="48"/>
      <c r="BQ3195" s="117"/>
      <c r="BR3195" s="2"/>
      <c r="BS3195" s="2"/>
      <c r="BT3195" s="2"/>
      <c r="BU3195" s="2"/>
      <c r="BV3195" s="55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18" t="s">
        <v>5</v>
      </c>
      <c r="H3196" s="3">
        <v>2024</v>
      </c>
      <c r="I3196" s="20" t="s">
        <v>282</v>
      </c>
      <c r="J3196" s="184" t="s">
        <v>277</v>
      </c>
      <c r="K3196" s="184" t="s">
        <v>320</v>
      </c>
      <c r="L3196" s="187">
        <f t="shared" si="101"/>
        <v>2</v>
      </c>
      <c r="M3196" s="187">
        <f t="shared" si="102"/>
        <v>2.4430000000000001</v>
      </c>
      <c r="N3196" s="186" t="s">
        <v>363</v>
      </c>
      <c r="O3196" s="33"/>
      <c r="P3196" s="33"/>
      <c r="Q3196" s="33"/>
      <c r="R3196" s="33"/>
      <c r="S3196" s="42"/>
      <c r="T3196" s="2"/>
      <c r="U3196" s="2"/>
      <c r="V3196" s="2"/>
      <c r="W3196" s="2"/>
      <c r="X3196" s="55"/>
      <c r="Y3196" s="62"/>
      <c r="Z3196" s="62"/>
      <c r="AA3196" s="62"/>
      <c r="AB3196" s="62"/>
      <c r="AC3196" s="68"/>
      <c r="AD3196" s="2"/>
      <c r="AE3196" s="2"/>
      <c r="AF3196" s="2"/>
      <c r="AG3196" s="2"/>
      <c r="AH3196" s="55"/>
      <c r="AI3196" s="72"/>
      <c r="AJ3196" s="72"/>
      <c r="AK3196" s="72"/>
      <c r="AL3196" s="72"/>
      <c r="AM3196" s="80"/>
      <c r="AN3196" s="2"/>
      <c r="AO3196" s="2"/>
      <c r="AP3196" s="2"/>
      <c r="AQ3196" s="2"/>
      <c r="AR3196" s="55"/>
      <c r="AS3196" s="85" t="s">
        <v>363</v>
      </c>
      <c r="AT3196" s="85"/>
      <c r="AU3196" s="85"/>
      <c r="AV3196" s="85">
        <v>2</v>
      </c>
      <c r="AW3196" s="100">
        <v>2.4430000000000001</v>
      </c>
      <c r="AX3196" s="2"/>
      <c r="AY3196" s="2"/>
      <c r="AZ3196" s="2"/>
      <c r="BA3196" s="2"/>
      <c r="BB3196" s="55"/>
      <c r="BC3196" s="105"/>
      <c r="BD3196" s="105"/>
      <c r="BE3196" s="105"/>
      <c r="BF3196" s="105"/>
      <c r="BG3196" s="109"/>
      <c r="BH3196" s="2"/>
      <c r="BI3196" s="2"/>
      <c r="BJ3196" s="2"/>
      <c r="BK3196" s="2"/>
      <c r="BL3196" s="55"/>
      <c r="BM3196" s="48"/>
      <c r="BN3196" s="48"/>
      <c r="BO3196" s="48"/>
      <c r="BP3196" s="48"/>
      <c r="BQ3196" s="117"/>
      <c r="BR3196" s="2"/>
      <c r="BS3196" s="2"/>
      <c r="BT3196" s="2"/>
      <c r="BU3196" s="2"/>
      <c r="BV3196" s="55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18" t="s">
        <v>5</v>
      </c>
      <c r="H3197" s="3">
        <v>2024</v>
      </c>
      <c r="I3197" s="20" t="s">
        <v>283</v>
      </c>
      <c r="J3197" s="184" t="s">
        <v>298</v>
      </c>
      <c r="K3197" s="184" t="s">
        <v>321</v>
      </c>
      <c r="L3197" s="187">
        <f t="shared" si="101"/>
        <v>0</v>
      </c>
      <c r="M3197" s="187">
        <f t="shared" si="102"/>
        <v>0</v>
      </c>
      <c r="N3197" s="186"/>
      <c r="O3197" s="33"/>
      <c r="P3197" s="33"/>
      <c r="Q3197" s="33"/>
      <c r="R3197" s="33"/>
      <c r="S3197" s="42"/>
      <c r="T3197" s="2"/>
      <c r="U3197" s="2"/>
      <c r="V3197" s="2"/>
      <c r="W3197" s="2"/>
      <c r="X3197" s="55"/>
      <c r="Y3197" s="62"/>
      <c r="Z3197" s="62"/>
      <c r="AA3197" s="62"/>
      <c r="AB3197" s="62"/>
      <c r="AC3197" s="68"/>
      <c r="AD3197" s="2"/>
      <c r="AE3197" s="2"/>
      <c r="AF3197" s="2"/>
      <c r="AG3197" s="2"/>
      <c r="AH3197" s="55"/>
      <c r="AI3197" s="72"/>
      <c r="AJ3197" s="72"/>
      <c r="AK3197" s="72"/>
      <c r="AL3197" s="72"/>
      <c r="AM3197" s="80"/>
      <c r="AN3197" s="2"/>
      <c r="AO3197" s="2"/>
      <c r="AP3197" s="2"/>
      <c r="AQ3197" s="2"/>
      <c r="AR3197" s="55"/>
      <c r="AS3197" s="85"/>
      <c r="AT3197" s="85"/>
      <c r="AU3197" s="85"/>
      <c r="AV3197" s="85"/>
      <c r="AW3197" s="100"/>
      <c r="AX3197" s="2"/>
      <c r="AY3197" s="2"/>
      <c r="AZ3197" s="2"/>
      <c r="BA3197" s="2"/>
      <c r="BB3197" s="55"/>
      <c r="BC3197" s="105"/>
      <c r="BD3197" s="105"/>
      <c r="BE3197" s="105"/>
      <c r="BF3197" s="105"/>
      <c r="BG3197" s="109"/>
      <c r="BH3197" s="2"/>
      <c r="BI3197" s="2"/>
      <c r="BJ3197" s="2"/>
      <c r="BK3197" s="2"/>
      <c r="BL3197" s="55"/>
      <c r="BM3197" s="48"/>
      <c r="BN3197" s="48"/>
      <c r="BO3197" s="48"/>
      <c r="BP3197" s="48"/>
      <c r="BQ3197" s="117"/>
      <c r="BR3197" s="2"/>
      <c r="BS3197" s="2"/>
      <c r="BT3197" s="2"/>
      <c r="BU3197" s="2"/>
      <c r="BV3197" s="55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18" t="s">
        <v>5</v>
      </c>
      <c r="H3198" s="3">
        <v>2024</v>
      </c>
      <c r="I3198" s="20" t="s">
        <v>283</v>
      </c>
      <c r="J3198" s="184" t="s">
        <v>278</v>
      </c>
      <c r="K3198" s="184" t="s">
        <v>320</v>
      </c>
      <c r="L3198" s="187">
        <f t="shared" si="101"/>
        <v>0</v>
      </c>
      <c r="M3198" s="187">
        <f t="shared" si="102"/>
        <v>0</v>
      </c>
      <c r="N3198" s="186"/>
      <c r="O3198" s="33"/>
      <c r="P3198" s="33"/>
      <c r="Q3198" s="33"/>
      <c r="R3198" s="33"/>
      <c r="S3198" s="42"/>
      <c r="T3198" s="2"/>
      <c r="U3198" s="2"/>
      <c r="V3198" s="2"/>
      <c r="W3198" s="2"/>
      <c r="X3198" s="55"/>
      <c r="Y3198" s="62"/>
      <c r="Z3198" s="62"/>
      <c r="AA3198" s="62"/>
      <c r="AB3198" s="62"/>
      <c r="AC3198" s="68"/>
      <c r="AD3198" s="2"/>
      <c r="AE3198" s="2"/>
      <c r="AF3198" s="2"/>
      <c r="AG3198" s="2"/>
      <c r="AH3198" s="55"/>
      <c r="AI3198" s="72"/>
      <c r="AJ3198" s="72"/>
      <c r="AK3198" s="72"/>
      <c r="AL3198" s="72"/>
      <c r="AM3198" s="80"/>
      <c r="AN3198" s="2"/>
      <c r="AO3198" s="2"/>
      <c r="AP3198" s="2"/>
      <c r="AQ3198" s="2"/>
      <c r="AR3198" s="55"/>
      <c r="AS3198" s="85"/>
      <c r="AT3198" s="85"/>
      <c r="AU3198" s="85"/>
      <c r="AV3198" s="85"/>
      <c r="AW3198" s="100"/>
      <c r="AX3198" s="2"/>
      <c r="AY3198" s="2"/>
      <c r="AZ3198" s="2"/>
      <c r="BA3198" s="2"/>
      <c r="BB3198" s="55"/>
      <c r="BC3198" s="105"/>
      <c r="BD3198" s="105"/>
      <c r="BE3198" s="105"/>
      <c r="BF3198" s="105"/>
      <c r="BG3198" s="109"/>
      <c r="BH3198" s="2"/>
      <c r="BI3198" s="2"/>
      <c r="BJ3198" s="2"/>
      <c r="BK3198" s="2"/>
      <c r="BL3198" s="55"/>
      <c r="BM3198" s="48"/>
      <c r="BN3198" s="48"/>
      <c r="BO3198" s="48"/>
      <c r="BP3198" s="48"/>
      <c r="BQ3198" s="117"/>
      <c r="BR3198" s="2"/>
      <c r="BS3198" s="2"/>
      <c r="BT3198" s="2"/>
      <c r="BU3198" s="2"/>
      <c r="BV3198" s="55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18" t="s">
        <v>5</v>
      </c>
      <c r="H3199" s="3">
        <v>2024</v>
      </c>
      <c r="I3199" s="20" t="s">
        <v>283</v>
      </c>
      <c r="J3199" s="184" t="s">
        <v>279</v>
      </c>
      <c r="K3199" s="184" t="s">
        <v>320</v>
      </c>
      <c r="L3199" s="187">
        <f t="shared" si="101"/>
        <v>0</v>
      </c>
      <c r="M3199" s="187">
        <f t="shared" si="102"/>
        <v>0</v>
      </c>
      <c r="N3199" s="186"/>
      <c r="O3199" s="33"/>
      <c r="P3199" s="33"/>
      <c r="Q3199" s="33"/>
      <c r="R3199" s="33"/>
      <c r="S3199" s="42"/>
      <c r="T3199" s="2"/>
      <c r="U3199" s="2"/>
      <c r="V3199" s="2"/>
      <c r="W3199" s="2"/>
      <c r="X3199" s="55"/>
      <c r="Y3199" s="62"/>
      <c r="Z3199" s="62"/>
      <c r="AA3199" s="62"/>
      <c r="AB3199" s="62"/>
      <c r="AC3199" s="68"/>
      <c r="AD3199" s="2"/>
      <c r="AE3199" s="2"/>
      <c r="AF3199" s="2"/>
      <c r="AG3199" s="2"/>
      <c r="AH3199" s="55"/>
      <c r="AI3199" s="72"/>
      <c r="AJ3199" s="72"/>
      <c r="AK3199" s="72"/>
      <c r="AL3199" s="72"/>
      <c r="AM3199" s="80"/>
      <c r="AN3199" s="2"/>
      <c r="AO3199" s="2"/>
      <c r="AP3199" s="2"/>
      <c r="AQ3199" s="2"/>
      <c r="AR3199" s="55"/>
      <c r="AS3199" s="85"/>
      <c r="AT3199" s="85"/>
      <c r="AU3199" s="85"/>
      <c r="AV3199" s="85"/>
      <c r="AW3199" s="100"/>
      <c r="AX3199" s="2"/>
      <c r="AY3199" s="2"/>
      <c r="AZ3199" s="2"/>
      <c r="BA3199" s="2"/>
      <c r="BB3199" s="55"/>
      <c r="BC3199" s="105"/>
      <c r="BD3199" s="105"/>
      <c r="BE3199" s="105"/>
      <c r="BF3199" s="105"/>
      <c r="BG3199" s="109"/>
      <c r="BH3199" s="2"/>
      <c r="BI3199" s="2"/>
      <c r="BJ3199" s="2"/>
      <c r="BK3199" s="2"/>
      <c r="BL3199" s="55"/>
      <c r="BM3199" s="48"/>
      <c r="BN3199" s="48"/>
      <c r="BO3199" s="48"/>
      <c r="BP3199" s="48"/>
      <c r="BQ3199" s="117"/>
      <c r="BR3199" s="2"/>
      <c r="BS3199" s="2"/>
      <c r="BT3199" s="2"/>
      <c r="BU3199" s="2"/>
      <c r="BV3199" s="55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18" t="s">
        <v>5</v>
      </c>
      <c r="H3200" s="3">
        <v>2024</v>
      </c>
      <c r="I3200" s="20" t="s">
        <v>286</v>
      </c>
      <c r="J3200" s="184" t="s">
        <v>280</v>
      </c>
      <c r="K3200" s="184" t="s">
        <v>319</v>
      </c>
      <c r="L3200" s="187">
        <f t="shared" si="101"/>
        <v>0</v>
      </c>
      <c r="M3200" s="187">
        <f t="shared" si="102"/>
        <v>0</v>
      </c>
      <c r="N3200" s="186"/>
      <c r="O3200" s="33"/>
      <c r="P3200" s="33"/>
      <c r="Q3200" s="33"/>
      <c r="R3200" s="33"/>
      <c r="S3200" s="42"/>
      <c r="T3200" s="2"/>
      <c r="U3200" s="2"/>
      <c r="V3200" s="2"/>
      <c r="W3200" s="2"/>
      <c r="X3200" s="55"/>
      <c r="Y3200" s="62"/>
      <c r="Z3200" s="62"/>
      <c r="AA3200" s="62"/>
      <c r="AB3200" s="62"/>
      <c r="AC3200" s="68"/>
      <c r="AD3200" s="2"/>
      <c r="AE3200" s="2"/>
      <c r="AF3200" s="2"/>
      <c r="AG3200" s="2"/>
      <c r="AH3200" s="55"/>
      <c r="AI3200" s="72"/>
      <c r="AJ3200" s="72"/>
      <c r="AK3200" s="72"/>
      <c r="AL3200" s="72"/>
      <c r="AM3200" s="80"/>
      <c r="AN3200" s="2"/>
      <c r="AO3200" s="2"/>
      <c r="AP3200" s="2"/>
      <c r="AQ3200" s="2"/>
      <c r="AR3200" s="55"/>
      <c r="AS3200" s="85"/>
      <c r="AT3200" s="85"/>
      <c r="AU3200" s="85"/>
      <c r="AV3200" s="85"/>
      <c r="AW3200" s="100"/>
      <c r="AX3200" s="2"/>
      <c r="AY3200" s="2"/>
      <c r="AZ3200" s="2"/>
      <c r="BA3200" s="2"/>
      <c r="BB3200" s="55"/>
      <c r="BC3200" s="105"/>
      <c r="BD3200" s="105"/>
      <c r="BE3200" s="105"/>
      <c r="BF3200" s="105"/>
      <c r="BG3200" s="109"/>
      <c r="BH3200" s="2"/>
      <c r="BI3200" s="2"/>
      <c r="BJ3200" s="2"/>
      <c r="BK3200" s="2"/>
      <c r="BL3200" s="55"/>
      <c r="BM3200" s="48"/>
      <c r="BN3200" s="48"/>
      <c r="BO3200" s="48"/>
      <c r="BP3200" s="48"/>
      <c r="BQ3200" s="117"/>
      <c r="BR3200" s="2"/>
      <c r="BS3200" s="2"/>
      <c r="BT3200" s="2"/>
      <c r="BU3200" s="2"/>
      <c r="BV3200" s="55"/>
    </row>
    <row r="3201" spans="1:74" ht="86.4" hidden="1" x14ac:dyDescent="0.3">
      <c r="A3201" s="2" t="s">
        <v>88</v>
      </c>
      <c r="B3201" s="2" t="s">
        <v>2</v>
      </c>
      <c r="C3201" s="2" t="s">
        <v>3</v>
      </c>
      <c r="D3201" s="2" t="s">
        <v>82</v>
      </c>
      <c r="E3201" s="3">
        <v>22</v>
      </c>
      <c r="F3201" s="3"/>
      <c r="G3201" s="18" t="s">
        <v>5</v>
      </c>
      <c r="H3201" s="3">
        <v>2024</v>
      </c>
      <c r="I3201" s="20" t="s">
        <v>286</v>
      </c>
      <c r="J3201" s="184" t="s">
        <v>281</v>
      </c>
      <c r="K3201" s="184" t="s">
        <v>319</v>
      </c>
      <c r="L3201" s="187">
        <f t="shared" si="101"/>
        <v>0</v>
      </c>
      <c r="M3201" s="187">
        <f t="shared" si="102"/>
        <v>318.80345</v>
      </c>
      <c r="N3201" s="186" t="s">
        <v>1441</v>
      </c>
      <c r="O3201" s="33" t="s">
        <v>373</v>
      </c>
      <c r="P3201" s="33"/>
      <c r="Q3201" s="33"/>
      <c r="R3201" s="33"/>
      <c r="S3201" s="42">
        <v>15.196</v>
      </c>
      <c r="T3201" s="2"/>
      <c r="U3201" s="2"/>
      <c r="V3201" s="2"/>
      <c r="W3201" s="2"/>
      <c r="X3201" s="55"/>
      <c r="Y3201" s="62"/>
      <c r="Z3201" s="62"/>
      <c r="AA3201" s="62"/>
      <c r="AB3201" s="62"/>
      <c r="AC3201" s="68"/>
      <c r="AD3201" s="2" t="s">
        <v>499</v>
      </c>
      <c r="AE3201" s="2"/>
      <c r="AF3201" s="2"/>
      <c r="AG3201" s="2"/>
      <c r="AH3201" s="55">
        <v>6.5940000000000003</v>
      </c>
      <c r="AI3201" s="72"/>
      <c r="AJ3201" s="72"/>
      <c r="AK3201" s="72"/>
      <c r="AL3201" s="72"/>
      <c r="AM3201" s="80"/>
      <c r="AN3201" s="2"/>
      <c r="AO3201" s="2"/>
      <c r="AP3201" s="2"/>
      <c r="AQ3201" s="2"/>
      <c r="AR3201" s="55"/>
      <c r="AS3201" s="85" t="s">
        <v>737</v>
      </c>
      <c r="AT3201" s="85"/>
      <c r="AU3201" s="85"/>
      <c r="AV3201" s="85"/>
      <c r="AW3201" s="100">
        <v>33.196449999999999</v>
      </c>
      <c r="AX3201" s="2"/>
      <c r="AY3201" s="2"/>
      <c r="AZ3201" s="2"/>
      <c r="BA3201" s="2"/>
      <c r="BB3201" s="55"/>
      <c r="BC3201" s="105" t="s">
        <v>936</v>
      </c>
      <c r="BD3201" s="105"/>
      <c r="BE3201" s="105"/>
      <c r="BF3201" s="105"/>
      <c r="BG3201" s="109">
        <v>95</v>
      </c>
      <c r="BH3201" s="2"/>
      <c r="BI3201" s="2"/>
      <c r="BJ3201" s="2"/>
      <c r="BK3201" s="2"/>
      <c r="BL3201" s="55"/>
      <c r="BM3201" s="48" t="s">
        <v>1144</v>
      </c>
      <c r="BN3201" s="48"/>
      <c r="BO3201" s="48"/>
      <c r="BP3201" s="48"/>
      <c r="BQ3201" s="117">
        <f>110.22+5.597</f>
        <v>115.81699999999999</v>
      </c>
      <c r="BR3201" s="2" t="s">
        <v>1255</v>
      </c>
      <c r="BS3201" s="2"/>
      <c r="BT3201" s="2"/>
      <c r="BU3201" s="2"/>
      <c r="BV3201" s="55">
        <v>53</v>
      </c>
    </row>
    <row r="3202" spans="1:74" s="13" customFormat="1" hidden="1" x14ac:dyDescent="0.3">
      <c r="A3202" s="12" t="s">
        <v>88</v>
      </c>
      <c r="B3202" s="12" t="s">
        <v>2</v>
      </c>
      <c r="C3202" s="12" t="s">
        <v>3</v>
      </c>
      <c r="D3202" s="12" t="s">
        <v>82</v>
      </c>
      <c r="E3202" s="7">
        <v>22</v>
      </c>
      <c r="F3202" s="7"/>
      <c r="G3202" s="19" t="s">
        <v>5</v>
      </c>
      <c r="H3202" s="7">
        <v>2024</v>
      </c>
      <c r="I3202" s="21"/>
      <c r="J3202" s="12" t="s">
        <v>314</v>
      </c>
      <c r="K3202" s="12"/>
      <c r="L3202" s="147"/>
      <c r="M3202" s="147">
        <f>SUM(M3164:M3201)</f>
        <v>2788.57645</v>
      </c>
      <c r="N3202" s="183"/>
      <c r="O3202" s="12"/>
      <c r="P3202" s="12"/>
      <c r="Q3202" s="12"/>
      <c r="R3202" s="12"/>
      <c r="S3202" s="47">
        <f>SUM(S3164:S3201)</f>
        <v>33.939</v>
      </c>
      <c r="T3202" s="12"/>
      <c r="U3202" s="12"/>
      <c r="V3202" s="12"/>
      <c r="W3202" s="12"/>
      <c r="X3202" s="47">
        <f>SUM(X3164:X3201)</f>
        <v>7.4349999999999996</v>
      </c>
      <c r="Y3202" s="12"/>
      <c r="Z3202" s="12"/>
      <c r="AA3202" s="12"/>
      <c r="AB3202" s="12"/>
      <c r="AC3202" s="47">
        <f>SUM(AC3164:AC3201)</f>
        <v>5.7130000000000001</v>
      </c>
      <c r="AD3202" s="12"/>
      <c r="AE3202" s="12"/>
      <c r="AF3202" s="12"/>
      <c r="AG3202" s="12"/>
      <c r="AH3202" s="47">
        <f>SUM(AH3164:AH3201)</f>
        <v>857.41000000000008</v>
      </c>
      <c r="AI3202" s="12"/>
      <c r="AJ3202" s="12"/>
      <c r="AK3202" s="12"/>
      <c r="AL3202" s="12"/>
      <c r="AM3202" s="47">
        <f>SUM(AM3164:AM3201)</f>
        <v>1178.1840000000002</v>
      </c>
      <c r="AN3202" s="12"/>
      <c r="AO3202" s="12"/>
      <c r="AP3202" s="12"/>
      <c r="AQ3202" s="12"/>
      <c r="AR3202" s="47">
        <f>SUM(AR3164:AR3201)</f>
        <v>12.804</v>
      </c>
      <c r="AS3202" s="12"/>
      <c r="AT3202" s="12"/>
      <c r="AU3202" s="12"/>
      <c r="AV3202" s="12"/>
      <c r="AW3202" s="47">
        <f>SUM(AW3164:AW3201)</f>
        <v>46.813449999999996</v>
      </c>
      <c r="AX3202" s="12"/>
      <c r="AY3202" s="12"/>
      <c r="AZ3202" s="12"/>
      <c r="BA3202" s="12"/>
      <c r="BB3202" s="47">
        <f>SUM(BB3164:BB3201)</f>
        <v>0</v>
      </c>
      <c r="BC3202" s="12"/>
      <c r="BD3202" s="12"/>
      <c r="BE3202" s="12"/>
      <c r="BF3202" s="12"/>
      <c r="BG3202" s="47">
        <f>SUM(BG3164:BG3201)</f>
        <v>123.88500000000001</v>
      </c>
      <c r="BH3202" s="12"/>
      <c r="BI3202" s="12"/>
      <c r="BJ3202" s="12"/>
      <c r="BK3202" s="12"/>
      <c r="BL3202" s="47">
        <f>SUM(BL3164:BL3201)</f>
        <v>351.63600000000002</v>
      </c>
      <c r="BM3202" s="12"/>
      <c r="BN3202" s="12"/>
      <c r="BO3202" s="12"/>
      <c r="BP3202" s="12"/>
      <c r="BQ3202" s="47">
        <f>SUM(BQ3164:BQ3201)</f>
        <v>115.81699999999999</v>
      </c>
      <c r="BR3202" s="12"/>
      <c r="BS3202" s="12"/>
      <c r="BT3202" s="12"/>
      <c r="BU3202" s="12"/>
      <c r="BV3202" s="47">
        <f>SUM(BV3164:BV3201)</f>
        <v>54.94</v>
      </c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18" t="s">
        <v>5</v>
      </c>
      <c r="H3203" s="3">
        <v>2024</v>
      </c>
      <c r="I3203" s="20" t="s">
        <v>287</v>
      </c>
      <c r="J3203" s="184" t="s">
        <v>267</v>
      </c>
      <c r="K3203" s="184" t="s">
        <v>318</v>
      </c>
      <c r="L3203" s="187">
        <f t="shared" si="101"/>
        <v>0</v>
      </c>
      <c r="M3203" s="187">
        <f t="shared" si="102"/>
        <v>0</v>
      </c>
      <c r="N3203" s="186"/>
      <c r="O3203" s="33"/>
      <c r="P3203" s="33"/>
      <c r="Q3203" s="33"/>
      <c r="R3203" s="33"/>
      <c r="S3203" s="42"/>
      <c r="T3203" s="2"/>
      <c r="U3203" s="2"/>
      <c r="V3203" s="2"/>
      <c r="W3203" s="2"/>
      <c r="X3203" s="55"/>
      <c r="Y3203" s="62"/>
      <c r="Z3203" s="62"/>
      <c r="AA3203" s="62"/>
      <c r="AB3203" s="62"/>
      <c r="AC3203" s="68"/>
      <c r="AD3203" s="2"/>
      <c r="AE3203" s="2"/>
      <c r="AF3203" s="2"/>
      <c r="AG3203" s="2"/>
      <c r="AH3203" s="55"/>
      <c r="AI3203" s="72"/>
      <c r="AJ3203" s="72"/>
      <c r="AK3203" s="72"/>
      <c r="AL3203" s="72"/>
      <c r="AM3203" s="80"/>
      <c r="AN3203" s="2"/>
      <c r="AO3203" s="2"/>
      <c r="AP3203" s="2"/>
      <c r="AQ3203" s="2"/>
      <c r="AR3203" s="55"/>
      <c r="AS3203" s="85"/>
      <c r="AT3203" s="85"/>
      <c r="AU3203" s="85"/>
      <c r="AV3203" s="85"/>
      <c r="AW3203" s="100"/>
      <c r="AX3203" s="2"/>
      <c r="AY3203" s="2"/>
      <c r="AZ3203" s="2"/>
      <c r="BA3203" s="2"/>
      <c r="BB3203" s="55"/>
      <c r="BC3203" s="105"/>
      <c r="BD3203" s="105"/>
      <c r="BE3203" s="105"/>
      <c r="BF3203" s="105"/>
      <c r="BG3203" s="109"/>
      <c r="BH3203" s="2"/>
      <c r="BI3203" s="2"/>
      <c r="BJ3203" s="2"/>
      <c r="BK3203" s="2"/>
      <c r="BL3203" s="55"/>
      <c r="BM3203" s="48"/>
      <c r="BN3203" s="48"/>
      <c r="BO3203" s="48"/>
      <c r="BP3203" s="48"/>
      <c r="BQ3203" s="117"/>
      <c r="BR3203" s="2"/>
      <c r="BS3203" s="2"/>
      <c r="BT3203" s="2"/>
      <c r="BU3203" s="2"/>
      <c r="BV3203" s="55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18" t="s">
        <v>5</v>
      </c>
      <c r="H3204" s="3">
        <v>2024</v>
      </c>
      <c r="I3204" s="20" t="s">
        <v>287</v>
      </c>
      <c r="J3204" s="184" t="s">
        <v>291</v>
      </c>
      <c r="K3204" s="184" t="s">
        <v>319</v>
      </c>
      <c r="L3204" s="187">
        <f t="shared" si="101"/>
        <v>0</v>
      </c>
      <c r="M3204" s="187">
        <f t="shared" si="102"/>
        <v>0</v>
      </c>
      <c r="N3204" s="186"/>
      <c r="O3204" s="33"/>
      <c r="P3204" s="33"/>
      <c r="Q3204" s="33"/>
      <c r="R3204" s="33"/>
      <c r="S3204" s="42"/>
      <c r="T3204" s="2"/>
      <c r="U3204" s="2"/>
      <c r="V3204" s="2"/>
      <c r="W3204" s="2"/>
      <c r="X3204" s="55"/>
      <c r="Y3204" s="62"/>
      <c r="Z3204" s="62"/>
      <c r="AA3204" s="62"/>
      <c r="AB3204" s="62"/>
      <c r="AC3204" s="68"/>
      <c r="AD3204" s="2"/>
      <c r="AE3204" s="2"/>
      <c r="AF3204" s="2"/>
      <c r="AG3204" s="2"/>
      <c r="AH3204" s="55"/>
      <c r="AI3204" s="72"/>
      <c r="AJ3204" s="72"/>
      <c r="AK3204" s="72"/>
      <c r="AL3204" s="72"/>
      <c r="AM3204" s="80"/>
      <c r="AN3204" s="2"/>
      <c r="AO3204" s="2"/>
      <c r="AP3204" s="2"/>
      <c r="AQ3204" s="2"/>
      <c r="AR3204" s="55"/>
      <c r="AS3204" s="85"/>
      <c r="AT3204" s="85"/>
      <c r="AU3204" s="85"/>
      <c r="AV3204" s="85"/>
      <c r="AW3204" s="100"/>
      <c r="AX3204" s="2"/>
      <c r="AY3204" s="2"/>
      <c r="AZ3204" s="2"/>
      <c r="BA3204" s="2"/>
      <c r="BB3204" s="55"/>
      <c r="BC3204" s="105"/>
      <c r="BD3204" s="105"/>
      <c r="BE3204" s="105"/>
      <c r="BF3204" s="105"/>
      <c r="BG3204" s="109"/>
      <c r="BH3204" s="2"/>
      <c r="BI3204" s="2"/>
      <c r="BJ3204" s="2"/>
      <c r="BK3204" s="2"/>
      <c r="BL3204" s="55"/>
      <c r="BM3204" s="48"/>
      <c r="BN3204" s="48"/>
      <c r="BO3204" s="48"/>
      <c r="BP3204" s="48"/>
      <c r="BQ3204" s="117"/>
      <c r="BR3204" s="2"/>
      <c r="BS3204" s="2"/>
      <c r="BT3204" s="2"/>
      <c r="BU3204" s="2"/>
      <c r="BV3204" s="55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18" t="s">
        <v>5</v>
      </c>
      <c r="H3205" s="3">
        <v>2024</v>
      </c>
      <c r="I3205" s="20" t="s">
        <v>286</v>
      </c>
      <c r="J3205" s="184" t="s">
        <v>336</v>
      </c>
      <c r="K3205" s="184" t="s">
        <v>319</v>
      </c>
      <c r="L3205" s="187">
        <f t="shared" si="101"/>
        <v>0</v>
      </c>
      <c r="M3205" s="187">
        <f t="shared" si="102"/>
        <v>0</v>
      </c>
      <c r="N3205" s="186"/>
      <c r="O3205" s="33"/>
      <c r="P3205" s="33"/>
      <c r="Q3205" s="33"/>
      <c r="R3205" s="33"/>
      <c r="S3205" s="42"/>
      <c r="T3205" s="2"/>
      <c r="U3205" s="2"/>
      <c r="V3205" s="2"/>
      <c r="W3205" s="2"/>
      <c r="X3205" s="55"/>
      <c r="Y3205" s="62"/>
      <c r="Z3205" s="62"/>
      <c r="AA3205" s="62"/>
      <c r="AB3205" s="62"/>
      <c r="AC3205" s="68"/>
      <c r="AD3205" s="2"/>
      <c r="AE3205" s="2"/>
      <c r="AF3205" s="2"/>
      <c r="AG3205" s="2"/>
      <c r="AH3205" s="55"/>
      <c r="AI3205" s="72"/>
      <c r="AJ3205" s="72"/>
      <c r="AK3205" s="72"/>
      <c r="AL3205" s="72"/>
      <c r="AM3205" s="80"/>
      <c r="AN3205" s="2"/>
      <c r="AO3205" s="2"/>
      <c r="AP3205" s="2"/>
      <c r="AQ3205" s="2"/>
      <c r="AR3205" s="55"/>
      <c r="AS3205" s="85"/>
      <c r="AT3205" s="85"/>
      <c r="AU3205" s="85"/>
      <c r="AV3205" s="85"/>
      <c r="AW3205" s="100"/>
      <c r="AX3205" s="2"/>
      <c r="AY3205" s="2"/>
      <c r="AZ3205" s="2"/>
      <c r="BA3205" s="2"/>
      <c r="BB3205" s="55"/>
      <c r="BC3205" s="105"/>
      <c r="BD3205" s="105"/>
      <c r="BE3205" s="105"/>
      <c r="BF3205" s="105"/>
      <c r="BG3205" s="109"/>
      <c r="BH3205" s="2"/>
      <c r="BI3205" s="2"/>
      <c r="BJ3205" s="2"/>
      <c r="BK3205" s="2"/>
      <c r="BL3205" s="55"/>
      <c r="BM3205" s="48"/>
      <c r="BN3205" s="48"/>
      <c r="BO3205" s="48"/>
      <c r="BP3205" s="48"/>
      <c r="BQ3205" s="117"/>
      <c r="BR3205" s="2"/>
      <c r="BS3205" s="2"/>
      <c r="BT3205" s="2"/>
      <c r="BU3205" s="2"/>
      <c r="BV3205" s="55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18" t="s">
        <v>5</v>
      </c>
      <c r="H3206" s="3">
        <v>2024</v>
      </c>
      <c r="I3206" s="20" t="s">
        <v>286</v>
      </c>
      <c r="J3206" s="185" t="s">
        <v>337</v>
      </c>
      <c r="K3206" s="185" t="s">
        <v>318</v>
      </c>
      <c r="L3206" s="187">
        <f t="shared" ref="L3206:L3269" si="103">SUM(R3206,W3206,AB3206,AG3206,AL3206,AQ3206,AV3206,BA3206,BF3206,BK3206,BP3206,BU3206)</f>
        <v>0</v>
      </c>
      <c r="M3206" s="187">
        <f t="shared" ref="M3206:M3269" si="104">SUM(S3206,X3206,AC3206,AH3206,AM3206,AR3206,AW3206,BB3206,BG3206,BL3206,BQ3206,BV3206)</f>
        <v>0</v>
      </c>
      <c r="N3206" s="186"/>
      <c r="O3206" s="53"/>
      <c r="P3206" s="53"/>
      <c r="Q3206" s="53"/>
      <c r="R3206" s="53"/>
      <c r="S3206" s="54"/>
      <c r="T3206" s="8"/>
      <c r="U3206" s="8"/>
      <c r="V3206" s="8"/>
      <c r="W3206" s="8"/>
      <c r="X3206" s="122"/>
      <c r="Y3206" s="135"/>
      <c r="Z3206" s="135"/>
      <c r="AA3206" s="135"/>
      <c r="AB3206" s="135"/>
      <c r="AC3206" s="136"/>
      <c r="AD3206" s="8"/>
      <c r="AE3206" s="8"/>
      <c r="AF3206" s="8"/>
      <c r="AG3206" s="8"/>
      <c r="AH3206" s="122"/>
      <c r="AI3206" s="137"/>
      <c r="AJ3206" s="137"/>
      <c r="AK3206" s="137"/>
      <c r="AL3206" s="137"/>
      <c r="AM3206" s="138"/>
      <c r="AN3206" s="8"/>
      <c r="AO3206" s="8"/>
      <c r="AP3206" s="8"/>
      <c r="AQ3206" s="8"/>
      <c r="AR3206" s="122"/>
      <c r="AS3206" s="139"/>
      <c r="AT3206" s="139"/>
      <c r="AU3206" s="139"/>
      <c r="AV3206" s="139"/>
      <c r="AW3206" s="140"/>
      <c r="AX3206" s="8"/>
      <c r="AY3206" s="8"/>
      <c r="AZ3206" s="8"/>
      <c r="BA3206" s="8"/>
      <c r="BB3206" s="122"/>
      <c r="BC3206" s="141"/>
      <c r="BD3206" s="141"/>
      <c r="BE3206" s="141"/>
      <c r="BF3206" s="141"/>
      <c r="BG3206" s="142"/>
      <c r="BH3206" s="8"/>
      <c r="BI3206" s="8"/>
      <c r="BJ3206" s="8"/>
      <c r="BK3206" s="8"/>
      <c r="BL3206" s="122"/>
      <c r="BM3206" s="143"/>
      <c r="BN3206" s="143"/>
      <c r="BO3206" s="143"/>
      <c r="BP3206" s="143"/>
      <c r="BQ3206" s="144"/>
      <c r="BR3206" s="8"/>
      <c r="BS3206" s="8"/>
      <c r="BT3206" s="8"/>
      <c r="BU3206" s="8"/>
      <c r="BV3206" s="122"/>
    </row>
    <row r="3207" spans="1:74" ht="28.8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18" t="s">
        <v>5</v>
      </c>
      <c r="H3207" s="3">
        <v>2024</v>
      </c>
      <c r="I3207" s="20" t="s">
        <v>286</v>
      </c>
      <c r="J3207" s="185" t="s">
        <v>338</v>
      </c>
      <c r="K3207" s="185" t="s">
        <v>339</v>
      </c>
      <c r="L3207" s="187">
        <f t="shared" si="103"/>
        <v>0</v>
      </c>
      <c r="M3207" s="187">
        <f t="shared" si="104"/>
        <v>0</v>
      </c>
      <c r="N3207" s="186"/>
      <c r="O3207" s="53"/>
      <c r="P3207" s="53"/>
      <c r="Q3207" s="53"/>
      <c r="R3207" s="53"/>
      <c r="S3207" s="54"/>
      <c r="T3207" s="8"/>
      <c r="U3207" s="8"/>
      <c r="V3207" s="8"/>
      <c r="W3207" s="8"/>
      <c r="X3207" s="122"/>
      <c r="Y3207" s="135"/>
      <c r="Z3207" s="135"/>
      <c r="AA3207" s="135"/>
      <c r="AB3207" s="135"/>
      <c r="AC3207" s="136"/>
      <c r="AD3207" s="8"/>
      <c r="AE3207" s="8"/>
      <c r="AF3207" s="8"/>
      <c r="AG3207" s="8"/>
      <c r="AH3207" s="122"/>
      <c r="AI3207" s="137"/>
      <c r="AJ3207" s="137"/>
      <c r="AK3207" s="137"/>
      <c r="AL3207" s="137"/>
      <c r="AM3207" s="138"/>
      <c r="AN3207" s="8"/>
      <c r="AO3207" s="8"/>
      <c r="AP3207" s="8"/>
      <c r="AQ3207" s="8"/>
      <c r="AR3207" s="122"/>
      <c r="AS3207" s="139"/>
      <c r="AT3207" s="139"/>
      <c r="AU3207" s="139"/>
      <c r="AV3207" s="139"/>
      <c r="AW3207" s="140"/>
      <c r="AX3207" s="8"/>
      <c r="AY3207" s="8"/>
      <c r="AZ3207" s="8"/>
      <c r="BA3207" s="8"/>
      <c r="BB3207" s="122"/>
      <c r="BC3207" s="141"/>
      <c r="BD3207" s="141"/>
      <c r="BE3207" s="141"/>
      <c r="BF3207" s="141"/>
      <c r="BG3207" s="142"/>
      <c r="BH3207" s="8"/>
      <c r="BI3207" s="8"/>
      <c r="BJ3207" s="8"/>
      <c r="BK3207" s="8"/>
      <c r="BL3207" s="122"/>
      <c r="BM3207" s="143"/>
      <c r="BN3207" s="143"/>
      <c r="BO3207" s="143"/>
      <c r="BP3207" s="143"/>
      <c r="BQ3207" s="144"/>
      <c r="BR3207" s="8"/>
      <c r="BS3207" s="8"/>
      <c r="BT3207" s="8"/>
      <c r="BU3207" s="8"/>
      <c r="BV3207" s="122"/>
    </row>
    <row r="3208" spans="1:74" ht="28.8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18" t="s">
        <v>5</v>
      </c>
      <c r="H3208" s="3">
        <v>2024</v>
      </c>
      <c r="I3208" s="20" t="s">
        <v>286</v>
      </c>
      <c r="J3208" s="185" t="s">
        <v>340</v>
      </c>
      <c r="K3208" s="185" t="s">
        <v>318</v>
      </c>
      <c r="L3208" s="187">
        <f t="shared" si="103"/>
        <v>0</v>
      </c>
      <c r="M3208" s="187">
        <f t="shared" si="104"/>
        <v>0</v>
      </c>
      <c r="N3208" s="186"/>
      <c r="O3208" s="53"/>
      <c r="P3208" s="53"/>
      <c r="Q3208" s="53"/>
      <c r="R3208" s="53"/>
      <c r="S3208" s="54"/>
      <c r="T3208" s="8"/>
      <c r="U3208" s="8"/>
      <c r="V3208" s="8"/>
      <c r="W3208" s="8"/>
      <c r="X3208" s="122"/>
      <c r="Y3208" s="135"/>
      <c r="Z3208" s="135"/>
      <c r="AA3208" s="135"/>
      <c r="AB3208" s="135"/>
      <c r="AC3208" s="136"/>
      <c r="AD3208" s="8"/>
      <c r="AE3208" s="8"/>
      <c r="AF3208" s="8"/>
      <c r="AG3208" s="8"/>
      <c r="AH3208" s="122"/>
      <c r="AI3208" s="137"/>
      <c r="AJ3208" s="137"/>
      <c r="AK3208" s="137"/>
      <c r="AL3208" s="137"/>
      <c r="AM3208" s="138"/>
      <c r="AN3208" s="8"/>
      <c r="AO3208" s="8"/>
      <c r="AP3208" s="8"/>
      <c r="AQ3208" s="8"/>
      <c r="AR3208" s="122"/>
      <c r="AS3208" s="139"/>
      <c r="AT3208" s="139"/>
      <c r="AU3208" s="139"/>
      <c r="AV3208" s="139"/>
      <c r="AW3208" s="140"/>
      <c r="AX3208" s="8"/>
      <c r="AY3208" s="8"/>
      <c r="AZ3208" s="8"/>
      <c r="BA3208" s="8"/>
      <c r="BB3208" s="122"/>
      <c r="BC3208" s="141"/>
      <c r="BD3208" s="141"/>
      <c r="BE3208" s="141"/>
      <c r="BF3208" s="141"/>
      <c r="BG3208" s="142"/>
      <c r="BH3208" s="8"/>
      <c r="BI3208" s="8"/>
      <c r="BJ3208" s="8"/>
      <c r="BK3208" s="8"/>
      <c r="BL3208" s="122"/>
      <c r="BM3208" s="143"/>
      <c r="BN3208" s="143"/>
      <c r="BO3208" s="143"/>
      <c r="BP3208" s="143"/>
      <c r="BQ3208" s="144"/>
      <c r="BR3208" s="8"/>
      <c r="BS3208" s="8"/>
      <c r="BT3208" s="8"/>
      <c r="BU3208" s="8"/>
      <c r="BV3208" s="122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18" t="s">
        <v>5</v>
      </c>
      <c r="H3209" s="3">
        <v>2024</v>
      </c>
      <c r="I3209" s="20" t="s">
        <v>286</v>
      </c>
      <c r="J3209" s="185" t="s">
        <v>341</v>
      </c>
      <c r="K3209" s="185" t="s">
        <v>320</v>
      </c>
      <c r="L3209" s="187">
        <f t="shared" si="103"/>
        <v>0</v>
      </c>
      <c r="M3209" s="187">
        <f t="shared" si="104"/>
        <v>0</v>
      </c>
      <c r="N3209" s="186"/>
      <c r="O3209" s="53"/>
      <c r="P3209" s="53"/>
      <c r="Q3209" s="53"/>
      <c r="R3209" s="53"/>
      <c r="S3209" s="54"/>
      <c r="T3209" s="8"/>
      <c r="U3209" s="8"/>
      <c r="V3209" s="8"/>
      <c r="W3209" s="8"/>
      <c r="X3209" s="122"/>
      <c r="Y3209" s="135"/>
      <c r="Z3209" s="135"/>
      <c r="AA3209" s="135"/>
      <c r="AB3209" s="135"/>
      <c r="AC3209" s="136"/>
      <c r="AD3209" s="8"/>
      <c r="AE3209" s="8"/>
      <c r="AF3209" s="8"/>
      <c r="AG3209" s="8"/>
      <c r="AH3209" s="122"/>
      <c r="AI3209" s="137"/>
      <c r="AJ3209" s="137"/>
      <c r="AK3209" s="137"/>
      <c r="AL3209" s="137"/>
      <c r="AM3209" s="138"/>
      <c r="AN3209" s="8"/>
      <c r="AO3209" s="8"/>
      <c r="AP3209" s="8"/>
      <c r="AQ3209" s="8"/>
      <c r="AR3209" s="122"/>
      <c r="AS3209" s="139"/>
      <c r="AT3209" s="139"/>
      <c r="AU3209" s="139"/>
      <c r="AV3209" s="139"/>
      <c r="AW3209" s="140"/>
      <c r="AX3209" s="8"/>
      <c r="AY3209" s="8"/>
      <c r="AZ3209" s="8"/>
      <c r="BA3209" s="8"/>
      <c r="BB3209" s="122"/>
      <c r="BC3209" s="141"/>
      <c r="BD3209" s="141"/>
      <c r="BE3209" s="141"/>
      <c r="BF3209" s="141"/>
      <c r="BG3209" s="142"/>
      <c r="BH3209" s="8"/>
      <c r="BI3209" s="8"/>
      <c r="BJ3209" s="8"/>
      <c r="BK3209" s="8"/>
      <c r="BL3209" s="122"/>
      <c r="BM3209" s="143"/>
      <c r="BN3209" s="143"/>
      <c r="BO3209" s="143"/>
      <c r="BP3209" s="143"/>
      <c r="BQ3209" s="144"/>
      <c r="BR3209" s="8"/>
      <c r="BS3209" s="8"/>
      <c r="BT3209" s="8"/>
      <c r="BU3209" s="8"/>
      <c r="BV3209" s="122"/>
    </row>
    <row r="3210" spans="1:74" ht="28.8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18" t="s">
        <v>5</v>
      </c>
      <c r="H3210" s="3">
        <v>2024</v>
      </c>
      <c r="I3210" s="20" t="s">
        <v>286</v>
      </c>
      <c r="J3210" s="185" t="s">
        <v>342</v>
      </c>
      <c r="K3210" s="185" t="s">
        <v>320</v>
      </c>
      <c r="L3210" s="187">
        <f t="shared" si="103"/>
        <v>0</v>
      </c>
      <c r="M3210" s="187">
        <f t="shared" si="104"/>
        <v>0</v>
      </c>
      <c r="N3210" s="186"/>
      <c r="O3210" s="53"/>
      <c r="P3210" s="53"/>
      <c r="Q3210" s="53"/>
      <c r="R3210" s="53"/>
      <c r="S3210" s="54"/>
      <c r="T3210" s="8"/>
      <c r="U3210" s="8"/>
      <c r="V3210" s="8"/>
      <c r="W3210" s="8"/>
      <c r="X3210" s="122"/>
      <c r="Y3210" s="135"/>
      <c r="Z3210" s="135"/>
      <c r="AA3210" s="135"/>
      <c r="AB3210" s="135"/>
      <c r="AC3210" s="136"/>
      <c r="AD3210" s="8"/>
      <c r="AE3210" s="8"/>
      <c r="AF3210" s="8"/>
      <c r="AG3210" s="8"/>
      <c r="AH3210" s="122"/>
      <c r="AI3210" s="137"/>
      <c r="AJ3210" s="137"/>
      <c r="AK3210" s="137"/>
      <c r="AL3210" s="137"/>
      <c r="AM3210" s="138"/>
      <c r="AN3210" s="8"/>
      <c r="AO3210" s="8"/>
      <c r="AP3210" s="8"/>
      <c r="AQ3210" s="8"/>
      <c r="AR3210" s="122"/>
      <c r="AS3210" s="139"/>
      <c r="AT3210" s="139"/>
      <c r="AU3210" s="139"/>
      <c r="AV3210" s="139"/>
      <c r="AW3210" s="140"/>
      <c r="AX3210" s="8"/>
      <c r="AY3210" s="8"/>
      <c r="AZ3210" s="8"/>
      <c r="BA3210" s="8"/>
      <c r="BB3210" s="122"/>
      <c r="BC3210" s="141"/>
      <c r="BD3210" s="141"/>
      <c r="BE3210" s="141"/>
      <c r="BF3210" s="141"/>
      <c r="BG3210" s="142"/>
      <c r="BH3210" s="8"/>
      <c r="BI3210" s="8"/>
      <c r="BJ3210" s="8"/>
      <c r="BK3210" s="8"/>
      <c r="BL3210" s="122"/>
      <c r="BM3210" s="143"/>
      <c r="BN3210" s="143"/>
      <c r="BO3210" s="143"/>
      <c r="BP3210" s="143"/>
      <c r="BQ3210" s="144"/>
      <c r="BR3210" s="8"/>
      <c r="BS3210" s="8"/>
      <c r="BT3210" s="8"/>
      <c r="BU3210" s="8"/>
      <c r="BV3210" s="122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18" t="s">
        <v>5</v>
      </c>
      <c r="H3211" s="3">
        <v>2024</v>
      </c>
      <c r="I3211" s="20" t="s">
        <v>286</v>
      </c>
      <c r="J3211" s="185" t="s">
        <v>343</v>
      </c>
      <c r="K3211" s="185" t="s">
        <v>339</v>
      </c>
      <c r="L3211" s="187">
        <f t="shared" si="103"/>
        <v>0</v>
      </c>
      <c r="M3211" s="187">
        <f t="shared" si="104"/>
        <v>0</v>
      </c>
      <c r="N3211" s="186"/>
      <c r="O3211" s="53"/>
      <c r="P3211" s="53"/>
      <c r="Q3211" s="53"/>
      <c r="R3211" s="53"/>
      <c r="S3211" s="54"/>
      <c r="T3211" s="8"/>
      <c r="U3211" s="8"/>
      <c r="V3211" s="8"/>
      <c r="W3211" s="8"/>
      <c r="X3211" s="122"/>
      <c r="Y3211" s="135"/>
      <c r="Z3211" s="135"/>
      <c r="AA3211" s="135"/>
      <c r="AB3211" s="135"/>
      <c r="AC3211" s="136"/>
      <c r="AD3211" s="8"/>
      <c r="AE3211" s="8"/>
      <c r="AF3211" s="8"/>
      <c r="AG3211" s="8"/>
      <c r="AH3211" s="122"/>
      <c r="AI3211" s="137"/>
      <c r="AJ3211" s="137"/>
      <c r="AK3211" s="137"/>
      <c r="AL3211" s="137"/>
      <c r="AM3211" s="138"/>
      <c r="AN3211" s="8"/>
      <c r="AO3211" s="8"/>
      <c r="AP3211" s="8"/>
      <c r="AQ3211" s="8"/>
      <c r="AR3211" s="122"/>
      <c r="AS3211" s="139"/>
      <c r="AT3211" s="139"/>
      <c r="AU3211" s="139"/>
      <c r="AV3211" s="139"/>
      <c r="AW3211" s="140"/>
      <c r="AX3211" s="8"/>
      <c r="AY3211" s="8"/>
      <c r="AZ3211" s="8"/>
      <c r="BA3211" s="8"/>
      <c r="BB3211" s="122"/>
      <c r="BC3211" s="141"/>
      <c r="BD3211" s="141"/>
      <c r="BE3211" s="141"/>
      <c r="BF3211" s="141"/>
      <c r="BG3211" s="142"/>
      <c r="BH3211" s="8"/>
      <c r="BI3211" s="8"/>
      <c r="BJ3211" s="8"/>
      <c r="BK3211" s="8"/>
      <c r="BL3211" s="122"/>
      <c r="BM3211" s="143"/>
      <c r="BN3211" s="143"/>
      <c r="BO3211" s="143"/>
      <c r="BP3211" s="143"/>
      <c r="BQ3211" s="144"/>
      <c r="BR3211" s="8"/>
      <c r="BS3211" s="8"/>
      <c r="BT3211" s="8"/>
      <c r="BU3211" s="8"/>
      <c r="BV3211" s="122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18" t="s">
        <v>5</v>
      </c>
      <c r="H3212" s="3">
        <v>2024</v>
      </c>
      <c r="I3212" s="20" t="s">
        <v>288</v>
      </c>
      <c r="J3212" s="185" t="s">
        <v>344</v>
      </c>
      <c r="K3212" s="185" t="s">
        <v>318</v>
      </c>
      <c r="L3212" s="187">
        <f t="shared" si="103"/>
        <v>0</v>
      </c>
      <c r="M3212" s="187">
        <f t="shared" si="104"/>
        <v>0</v>
      </c>
      <c r="N3212" s="186"/>
      <c r="O3212" s="53"/>
      <c r="P3212" s="53"/>
      <c r="Q3212" s="53"/>
      <c r="R3212" s="53"/>
      <c r="S3212" s="54"/>
      <c r="T3212" s="8"/>
      <c r="U3212" s="8"/>
      <c r="V3212" s="8"/>
      <c r="W3212" s="8"/>
      <c r="X3212" s="122"/>
      <c r="Y3212" s="135"/>
      <c r="Z3212" s="135"/>
      <c r="AA3212" s="135"/>
      <c r="AB3212" s="135"/>
      <c r="AC3212" s="136"/>
      <c r="AD3212" s="8"/>
      <c r="AE3212" s="8"/>
      <c r="AF3212" s="8"/>
      <c r="AG3212" s="8"/>
      <c r="AH3212" s="122"/>
      <c r="AI3212" s="137"/>
      <c r="AJ3212" s="137"/>
      <c r="AK3212" s="137"/>
      <c r="AL3212" s="137"/>
      <c r="AM3212" s="138"/>
      <c r="AN3212" s="8"/>
      <c r="AO3212" s="8"/>
      <c r="AP3212" s="8"/>
      <c r="AQ3212" s="8"/>
      <c r="AR3212" s="122"/>
      <c r="AS3212" s="139"/>
      <c r="AT3212" s="139"/>
      <c r="AU3212" s="139"/>
      <c r="AV3212" s="139"/>
      <c r="AW3212" s="140"/>
      <c r="AX3212" s="8"/>
      <c r="AY3212" s="8"/>
      <c r="AZ3212" s="8"/>
      <c r="BA3212" s="8"/>
      <c r="BB3212" s="122"/>
      <c r="BC3212" s="141"/>
      <c r="BD3212" s="141"/>
      <c r="BE3212" s="141"/>
      <c r="BF3212" s="141"/>
      <c r="BG3212" s="142"/>
      <c r="BH3212" s="8"/>
      <c r="BI3212" s="8"/>
      <c r="BJ3212" s="8"/>
      <c r="BK3212" s="8"/>
      <c r="BL3212" s="122"/>
      <c r="BM3212" s="143"/>
      <c r="BN3212" s="143"/>
      <c r="BO3212" s="143"/>
      <c r="BP3212" s="143"/>
      <c r="BQ3212" s="144"/>
      <c r="BR3212" s="8"/>
      <c r="BS3212" s="8"/>
      <c r="BT3212" s="8"/>
      <c r="BU3212" s="8"/>
      <c r="BV3212" s="122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18" t="s">
        <v>5</v>
      </c>
      <c r="H3213" s="3">
        <v>2024</v>
      </c>
      <c r="I3213" s="20" t="s">
        <v>288</v>
      </c>
      <c r="J3213" s="184" t="s">
        <v>351</v>
      </c>
      <c r="K3213" s="184" t="s">
        <v>318</v>
      </c>
      <c r="L3213" s="187">
        <f t="shared" si="103"/>
        <v>0</v>
      </c>
      <c r="M3213" s="187">
        <f t="shared" si="104"/>
        <v>0</v>
      </c>
      <c r="N3213" s="186"/>
      <c r="O3213" s="53"/>
      <c r="P3213" s="53"/>
      <c r="Q3213" s="53"/>
      <c r="R3213" s="53"/>
      <c r="S3213" s="54"/>
      <c r="T3213" s="8"/>
      <c r="U3213" s="8"/>
      <c r="V3213" s="8"/>
      <c r="W3213" s="8"/>
      <c r="X3213" s="122"/>
      <c r="Y3213" s="135"/>
      <c r="Z3213" s="135"/>
      <c r="AA3213" s="135"/>
      <c r="AB3213" s="135"/>
      <c r="AC3213" s="136"/>
      <c r="AD3213" s="8"/>
      <c r="AE3213" s="8"/>
      <c r="AF3213" s="8"/>
      <c r="AG3213" s="8"/>
      <c r="AH3213" s="122"/>
      <c r="AI3213" s="137"/>
      <c r="AJ3213" s="137"/>
      <c r="AK3213" s="137"/>
      <c r="AL3213" s="137"/>
      <c r="AM3213" s="138"/>
      <c r="AN3213" s="8"/>
      <c r="AO3213" s="8"/>
      <c r="AP3213" s="8"/>
      <c r="AQ3213" s="8"/>
      <c r="AR3213" s="122"/>
      <c r="AS3213" s="139"/>
      <c r="AT3213" s="139"/>
      <c r="AU3213" s="139"/>
      <c r="AV3213" s="139"/>
      <c r="AW3213" s="140"/>
      <c r="AX3213" s="8"/>
      <c r="AY3213" s="8"/>
      <c r="AZ3213" s="8"/>
      <c r="BA3213" s="8"/>
      <c r="BB3213" s="122"/>
      <c r="BC3213" s="141"/>
      <c r="BD3213" s="141"/>
      <c r="BE3213" s="141"/>
      <c r="BF3213" s="141"/>
      <c r="BG3213" s="142"/>
      <c r="BH3213" s="8"/>
      <c r="BI3213" s="8"/>
      <c r="BJ3213" s="8"/>
      <c r="BK3213" s="8"/>
      <c r="BL3213" s="122"/>
      <c r="BM3213" s="143"/>
      <c r="BN3213" s="143"/>
      <c r="BO3213" s="143"/>
      <c r="BP3213" s="143"/>
      <c r="BQ3213" s="144"/>
      <c r="BR3213" s="8"/>
      <c r="BS3213" s="8"/>
      <c r="BT3213" s="8"/>
      <c r="BU3213" s="8"/>
      <c r="BV3213" s="122"/>
    </row>
    <row r="3214" spans="1:74" ht="28.8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18" t="s">
        <v>5</v>
      </c>
      <c r="H3214" s="3">
        <v>2024</v>
      </c>
      <c r="I3214" s="20" t="s">
        <v>288</v>
      </c>
      <c r="J3214" s="184" t="s">
        <v>352</v>
      </c>
      <c r="K3214" s="184" t="s">
        <v>321</v>
      </c>
      <c r="L3214" s="187">
        <f t="shared" si="103"/>
        <v>0</v>
      </c>
      <c r="M3214" s="187">
        <f t="shared" si="104"/>
        <v>0</v>
      </c>
      <c r="N3214" s="186"/>
      <c r="O3214" s="33"/>
      <c r="P3214" s="33"/>
      <c r="Q3214" s="33"/>
      <c r="R3214" s="33"/>
      <c r="S3214" s="42"/>
      <c r="T3214" s="2"/>
      <c r="U3214" s="2"/>
      <c r="V3214" s="2"/>
      <c r="W3214" s="2"/>
      <c r="X3214" s="55"/>
      <c r="Y3214" s="62"/>
      <c r="Z3214" s="62"/>
      <c r="AA3214" s="62"/>
      <c r="AB3214" s="62"/>
      <c r="AC3214" s="68"/>
      <c r="AD3214" s="2"/>
      <c r="AE3214" s="2"/>
      <c r="AF3214" s="2"/>
      <c r="AG3214" s="2"/>
      <c r="AH3214" s="55"/>
      <c r="AI3214" s="72"/>
      <c r="AJ3214" s="72"/>
      <c r="AK3214" s="72"/>
      <c r="AL3214" s="72"/>
      <c r="AM3214" s="80"/>
      <c r="AN3214" s="2"/>
      <c r="AO3214" s="2"/>
      <c r="AP3214" s="2"/>
      <c r="AQ3214" s="2"/>
      <c r="AR3214" s="55"/>
      <c r="AS3214" s="85"/>
      <c r="AT3214" s="85"/>
      <c r="AU3214" s="85"/>
      <c r="AV3214" s="85"/>
      <c r="AW3214" s="100"/>
      <c r="AX3214" s="2"/>
      <c r="AY3214" s="2"/>
      <c r="AZ3214" s="2"/>
      <c r="BA3214" s="2"/>
      <c r="BB3214" s="55"/>
      <c r="BC3214" s="105"/>
      <c r="BD3214" s="105"/>
      <c r="BE3214" s="105"/>
      <c r="BF3214" s="105"/>
      <c r="BG3214" s="109"/>
      <c r="BH3214" s="2"/>
      <c r="BI3214" s="2"/>
      <c r="BJ3214" s="2"/>
      <c r="BK3214" s="2"/>
      <c r="BL3214" s="55"/>
      <c r="BM3214" s="48"/>
      <c r="BN3214" s="48"/>
      <c r="BO3214" s="48"/>
      <c r="BP3214" s="48"/>
      <c r="BQ3214" s="117"/>
      <c r="BR3214" s="2"/>
      <c r="BS3214" s="2"/>
      <c r="BT3214" s="2"/>
      <c r="BU3214" s="2"/>
      <c r="BV3214" s="55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18" t="s">
        <v>5</v>
      </c>
      <c r="H3215" s="3">
        <v>2024</v>
      </c>
      <c r="I3215" s="20" t="s">
        <v>288</v>
      </c>
      <c r="J3215" s="184" t="s">
        <v>345</v>
      </c>
      <c r="K3215" s="184" t="s">
        <v>318</v>
      </c>
      <c r="L3215" s="187">
        <f t="shared" si="103"/>
        <v>0</v>
      </c>
      <c r="M3215" s="187">
        <f t="shared" si="104"/>
        <v>0</v>
      </c>
      <c r="N3215" s="186"/>
      <c r="O3215" s="34"/>
      <c r="P3215" s="33"/>
      <c r="Q3215" s="33"/>
      <c r="R3215" s="33"/>
      <c r="S3215" s="42"/>
      <c r="T3215" s="3"/>
      <c r="U3215" s="2"/>
      <c r="V3215" s="2"/>
      <c r="W3215" s="2"/>
      <c r="X3215" s="55"/>
      <c r="Y3215" s="64"/>
      <c r="Z3215" s="62"/>
      <c r="AA3215" s="62"/>
      <c r="AB3215" s="62"/>
      <c r="AC3215" s="68"/>
      <c r="AD3215" s="3"/>
      <c r="AE3215" s="2"/>
      <c r="AF3215" s="2"/>
      <c r="AG3215" s="2"/>
      <c r="AH3215" s="55"/>
      <c r="AI3215" s="73"/>
      <c r="AJ3215" s="72"/>
      <c r="AK3215" s="72"/>
      <c r="AL3215" s="72"/>
      <c r="AM3215" s="80"/>
      <c r="AN3215" s="3"/>
      <c r="AO3215" s="2"/>
      <c r="AP3215" s="2"/>
      <c r="AQ3215" s="2"/>
      <c r="AR3215" s="55"/>
      <c r="AS3215" s="86"/>
      <c r="AT3215" s="85"/>
      <c r="AU3215" s="85"/>
      <c r="AV3215" s="85"/>
      <c r="AW3215" s="100"/>
      <c r="AX3215" s="3"/>
      <c r="AY3215" s="2"/>
      <c r="AZ3215" s="2"/>
      <c r="BA3215" s="2"/>
      <c r="BB3215" s="55"/>
      <c r="BC3215" s="106"/>
      <c r="BD3215" s="105"/>
      <c r="BE3215" s="105"/>
      <c r="BF3215" s="105"/>
      <c r="BG3215" s="109"/>
      <c r="BH3215" s="3"/>
      <c r="BI3215" s="2"/>
      <c r="BJ3215" s="2"/>
      <c r="BK3215" s="2"/>
      <c r="BL3215" s="55"/>
      <c r="BM3215" s="49"/>
      <c r="BN3215" s="48"/>
      <c r="BO3215" s="48"/>
      <c r="BP3215" s="48"/>
      <c r="BQ3215" s="117"/>
      <c r="BR3215" s="3"/>
      <c r="BS3215" s="2"/>
      <c r="BT3215" s="2"/>
      <c r="BU3215" s="2"/>
      <c r="BV3215" s="55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18" t="s">
        <v>5</v>
      </c>
      <c r="H3216" s="3">
        <v>2024</v>
      </c>
      <c r="I3216" s="20" t="s">
        <v>289</v>
      </c>
      <c r="J3216" s="184" t="s">
        <v>268</v>
      </c>
      <c r="K3216" s="184" t="s">
        <v>318</v>
      </c>
      <c r="L3216" s="187">
        <f t="shared" si="103"/>
        <v>0</v>
      </c>
      <c r="M3216" s="187">
        <f t="shared" si="104"/>
        <v>0</v>
      </c>
      <c r="N3216" s="186"/>
      <c r="O3216" s="33"/>
      <c r="P3216" s="33"/>
      <c r="Q3216" s="33"/>
      <c r="R3216" s="33"/>
      <c r="S3216" s="42"/>
      <c r="T3216" s="2"/>
      <c r="U3216" s="2"/>
      <c r="V3216" s="2"/>
      <c r="W3216" s="2"/>
      <c r="X3216" s="55"/>
      <c r="Y3216" s="62"/>
      <c r="Z3216" s="62"/>
      <c r="AA3216" s="62"/>
      <c r="AB3216" s="62"/>
      <c r="AC3216" s="68"/>
      <c r="AD3216" s="2"/>
      <c r="AE3216" s="2"/>
      <c r="AF3216" s="2"/>
      <c r="AG3216" s="2"/>
      <c r="AH3216" s="55"/>
      <c r="AI3216" s="72"/>
      <c r="AJ3216" s="72"/>
      <c r="AK3216" s="72"/>
      <c r="AL3216" s="72"/>
      <c r="AM3216" s="80"/>
      <c r="AN3216" s="2"/>
      <c r="AO3216" s="2"/>
      <c r="AP3216" s="2"/>
      <c r="AQ3216" s="2"/>
      <c r="AR3216" s="55"/>
      <c r="AS3216" s="85"/>
      <c r="AT3216" s="85"/>
      <c r="AU3216" s="85"/>
      <c r="AV3216" s="85"/>
      <c r="AW3216" s="100"/>
      <c r="AX3216" s="2"/>
      <c r="AY3216" s="2"/>
      <c r="AZ3216" s="2"/>
      <c r="BA3216" s="2"/>
      <c r="BB3216" s="55"/>
      <c r="BC3216" s="105"/>
      <c r="BD3216" s="105"/>
      <c r="BE3216" s="105"/>
      <c r="BF3216" s="105"/>
      <c r="BG3216" s="109"/>
      <c r="BH3216" s="2"/>
      <c r="BI3216" s="2"/>
      <c r="BJ3216" s="2"/>
      <c r="BK3216" s="2"/>
      <c r="BL3216" s="55"/>
      <c r="BM3216" s="48"/>
      <c r="BN3216" s="48"/>
      <c r="BO3216" s="48"/>
      <c r="BP3216" s="48"/>
      <c r="BQ3216" s="117"/>
      <c r="BR3216" s="2"/>
      <c r="BS3216" s="2"/>
      <c r="BT3216" s="2"/>
      <c r="BU3216" s="2"/>
      <c r="BV3216" s="55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18" t="s">
        <v>5</v>
      </c>
      <c r="H3217" s="3">
        <v>2024</v>
      </c>
      <c r="I3217" s="20" t="s">
        <v>289</v>
      </c>
      <c r="J3217" s="184" t="s">
        <v>292</v>
      </c>
      <c r="K3217" s="184" t="s">
        <v>318</v>
      </c>
      <c r="L3217" s="187">
        <f t="shared" si="103"/>
        <v>0</v>
      </c>
      <c r="M3217" s="187">
        <f t="shared" si="104"/>
        <v>0</v>
      </c>
      <c r="N3217" s="186"/>
      <c r="O3217" s="33"/>
      <c r="P3217" s="33"/>
      <c r="Q3217" s="33"/>
      <c r="R3217" s="33"/>
      <c r="S3217" s="42"/>
      <c r="T3217" s="2"/>
      <c r="U3217" s="2"/>
      <c r="V3217" s="2"/>
      <c r="W3217" s="2"/>
      <c r="X3217" s="55"/>
      <c r="Y3217" s="62"/>
      <c r="Z3217" s="62"/>
      <c r="AA3217" s="62"/>
      <c r="AB3217" s="62"/>
      <c r="AC3217" s="68"/>
      <c r="AD3217" s="2"/>
      <c r="AE3217" s="2"/>
      <c r="AF3217" s="2"/>
      <c r="AG3217" s="2"/>
      <c r="AH3217" s="55"/>
      <c r="AI3217" s="72"/>
      <c r="AJ3217" s="72"/>
      <c r="AK3217" s="72"/>
      <c r="AL3217" s="72"/>
      <c r="AM3217" s="80"/>
      <c r="AN3217" s="2"/>
      <c r="AO3217" s="2"/>
      <c r="AP3217" s="2"/>
      <c r="AQ3217" s="2"/>
      <c r="AR3217" s="55"/>
      <c r="AS3217" s="85"/>
      <c r="AT3217" s="85"/>
      <c r="AU3217" s="85"/>
      <c r="AV3217" s="85"/>
      <c r="AW3217" s="100"/>
      <c r="AX3217" s="2"/>
      <c r="AY3217" s="2"/>
      <c r="AZ3217" s="2"/>
      <c r="BA3217" s="2"/>
      <c r="BB3217" s="55"/>
      <c r="BC3217" s="105"/>
      <c r="BD3217" s="105"/>
      <c r="BE3217" s="105"/>
      <c r="BF3217" s="105"/>
      <c r="BG3217" s="109"/>
      <c r="BH3217" s="2"/>
      <c r="BI3217" s="2"/>
      <c r="BJ3217" s="2"/>
      <c r="BK3217" s="2"/>
      <c r="BL3217" s="55"/>
      <c r="BM3217" s="48"/>
      <c r="BN3217" s="48"/>
      <c r="BO3217" s="48"/>
      <c r="BP3217" s="48"/>
      <c r="BQ3217" s="117"/>
      <c r="BR3217" s="2"/>
      <c r="BS3217" s="2"/>
      <c r="BT3217" s="2"/>
      <c r="BU3217" s="2"/>
      <c r="BV3217" s="55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18" t="s">
        <v>5</v>
      </c>
      <c r="H3218" s="3">
        <v>2024</v>
      </c>
      <c r="I3218" s="20" t="s">
        <v>285</v>
      </c>
      <c r="J3218" s="184" t="s">
        <v>293</v>
      </c>
      <c r="K3218" s="184" t="s">
        <v>318</v>
      </c>
      <c r="L3218" s="187">
        <f t="shared" si="103"/>
        <v>0</v>
      </c>
      <c r="M3218" s="187">
        <f t="shared" si="104"/>
        <v>0</v>
      </c>
      <c r="N3218" s="186"/>
      <c r="O3218" s="33"/>
      <c r="P3218" s="33"/>
      <c r="Q3218" s="33"/>
      <c r="R3218" s="34"/>
      <c r="S3218" s="41"/>
      <c r="T3218" s="2"/>
      <c r="U3218" s="2"/>
      <c r="V3218" s="2"/>
      <c r="W3218" s="3"/>
      <c r="X3218" s="56"/>
      <c r="Y3218" s="62"/>
      <c r="Z3218" s="62"/>
      <c r="AA3218" s="62"/>
      <c r="AB3218" s="64"/>
      <c r="AC3218" s="69"/>
      <c r="AD3218" s="2"/>
      <c r="AE3218" s="2"/>
      <c r="AF3218" s="2"/>
      <c r="AG3218" s="3"/>
      <c r="AH3218" s="56"/>
      <c r="AI3218" s="72"/>
      <c r="AJ3218" s="72"/>
      <c r="AK3218" s="72"/>
      <c r="AL3218" s="73"/>
      <c r="AM3218" s="81"/>
      <c r="AN3218" s="2"/>
      <c r="AO3218" s="2"/>
      <c r="AP3218" s="2"/>
      <c r="AQ3218" s="3"/>
      <c r="AR3218" s="56"/>
      <c r="AS3218" s="85"/>
      <c r="AT3218" s="85"/>
      <c r="AU3218" s="85"/>
      <c r="AV3218" s="86"/>
      <c r="AW3218" s="101"/>
      <c r="AX3218" s="2"/>
      <c r="AY3218" s="2"/>
      <c r="AZ3218" s="2"/>
      <c r="BA3218" s="3"/>
      <c r="BB3218" s="56"/>
      <c r="BC3218" s="105"/>
      <c r="BD3218" s="105"/>
      <c r="BE3218" s="105"/>
      <c r="BF3218" s="106"/>
      <c r="BG3218" s="110"/>
      <c r="BH3218" s="2"/>
      <c r="BI3218" s="2"/>
      <c r="BJ3218" s="2"/>
      <c r="BK3218" s="3"/>
      <c r="BL3218" s="56"/>
      <c r="BM3218" s="48"/>
      <c r="BN3218" s="48"/>
      <c r="BO3218" s="48"/>
      <c r="BP3218" s="49"/>
      <c r="BQ3218" s="118"/>
      <c r="BR3218" s="2"/>
      <c r="BS3218" s="2"/>
      <c r="BT3218" s="2"/>
      <c r="BU3218" s="3"/>
      <c r="BV3218" s="56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18" t="s">
        <v>5</v>
      </c>
      <c r="H3219" s="3">
        <v>2024</v>
      </c>
      <c r="I3219" s="20" t="s">
        <v>287</v>
      </c>
      <c r="J3219" s="184" t="s">
        <v>269</v>
      </c>
      <c r="K3219" s="184" t="s">
        <v>320</v>
      </c>
      <c r="L3219" s="187">
        <f t="shared" si="103"/>
        <v>1</v>
      </c>
      <c r="M3219" s="187">
        <f t="shared" si="104"/>
        <v>1.3029999999999999</v>
      </c>
      <c r="N3219" s="186"/>
      <c r="O3219" s="33"/>
      <c r="P3219" s="33"/>
      <c r="Q3219" s="33"/>
      <c r="R3219" s="33"/>
      <c r="S3219" s="42"/>
      <c r="T3219" s="2"/>
      <c r="U3219" s="2"/>
      <c r="V3219" s="2"/>
      <c r="W3219" s="2"/>
      <c r="X3219" s="55"/>
      <c r="Y3219" s="62"/>
      <c r="Z3219" s="62"/>
      <c r="AA3219" s="62"/>
      <c r="AB3219" s="64"/>
      <c r="AC3219" s="68"/>
      <c r="AD3219" s="2"/>
      <c r="AE3219" s="2"/>
      <c r="AF3219" s="2"/>
      <c r="AG3219" s="2">
        <v>1</v>
      </c>
      <c r="AH3219" s="55">
        <v>1.3029999999999999</v>
      </c>
      <c r="AI3219" s="72"/>
      <c r="AJ3219" s="72"/>
      <c r="AK3219" s="72"/>
      <c r="AL3219" s="72"/>
      <c r="AM3219" s="80"/>
      <c r="AN3219" s="2"/>
      <c r="AO3219" s="2"/>
      <c r="AP3219" s="2"/>
      <c r="AQ3219" s="2"/>
      <c r="AR3219" s="55"/>
      <c r="AS3219" s="85"/>
      <c r="AT3219" s="85"/>
      <c r="AU3219" s="85"/>
      <c r="AV3219" s="85"/>
      <c r="AW3219" s="100"/>
      <c r="AX3219" s="2"/>
      <c r="AY3219" s="2"/>
      <c r="AZ3219" s="2"/>
      <c r="BA3219" s="2"/>
      <c r="BB3219" s="55"/>
      <c r="BC3219" s="105"/>
      <c r="BD3219" s="105"/>
      <c r="BE3219" s="105"/>
      <c r="BF3219" s="105"/>
      <c r="BG3219" s="109"/>
      <c r="BH3219" s="2"/>
      <c r="BI3219" s="2"/>
      <c r="BJ3219" s="2"/>
      <c r="BK3219" s="2"/>
      <c r="BL3219" s="55"/>
      <c r="BM3219" s="48"/>
      <c r="BN3219" s="48"/>
      <c r="BO3219" s="48"/>
      <c r="BP3219" s="48"/>
      <c r="BQ3219" s="117"/>
      <c r="BR3219" s="2"/>
      <c r="BS3219" s="2"/>
      <c r="BT3219" s="2"/>
      <c r="BU3219" s="2"/>
      <c r="BV3219" s="55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18" t="s">
        <v>5</v>
      </c>
      <c r="H3220" s="3">
        <v>2024</v>
      </c>
      <c r="I3220" s="20" t="s">
        <v>287</v>
      </c>
      <c r="J3220" s="184" t="s">
        <v>270</v>
      </c>
      <c r="K3220" s="184" t="s">
        <v>320</v>
      </c>
      <c r="L3220" s="187">
        <f t="shared" si="103"/>
        <v>0</v>
      </c>
      <c r="M3220" s="187">
        <f t="shared" si="104"/>
        <v>0</v>
      </c>
      <c r="N3220" s="186"/>
      <c r="O3220" s="33"/>
      <c r="P3220" s="33"/>
      <c r="Q3220" s="33"/>
      <c r="R3220" s="33"/>
      <c r="S3220" s="42"/>
      <c r="T3220" s="2"/>
      <c r="U3220" s="2"/>
      <c r="V3220" s="2"/>
      <c r="W3220" s="2"/>
      <c r="X3220" s="55"/>
      <c r="Y3220" s="62"/>
      <c r="Z3220" s="62"/>
      <c r="AA3220" s="62"/>
      <c r="AB3220" s="62"/>
      <c r="AC3220" s="68"/>
      <c r="AD3220" s="2"/>
      <c r="AE3220" s="2"/>
      <c r="AF3220" s="2"/>
      <c r="AG3220" s="2"/>
      <c r="AH3220" s="55"/>
      <c r="AI3220" s="72"/>
      <c r="AJ3220" s="72"/>
      <c r="AK3220" s="72"/>
      <c r="AL3220" s="72"/>
      <c r="AM3220" s="80"/>
      <c r="AN3220" s="2"/>
      <c r="AO3220" s="2"/>
      <c r="AP3220" s="2"/>
      <c r="AQ3220" s="2"/>
      <c r="AR3220" s="55"/>
      <c r="AS3220" s="85"/>
      <c r="AT3220" s="85"/>
      <c r="AU3220" s="85"/>
      <c r="AV3220" s="85"/>
      <c r="AW3220" s="100"/>
      <c r="AX3220" s="2"/>
      <c r="AY3220" s="2"/>
      <c r="AZ3220" s="2"/>
      <c r="BA3220" s="2"/>
      <c r="BB3220" s="55"/>
      <c r="BC3220" s="105"/>
      <c r="BD3220" s="105"/>
      <c r="BE3220" s="105"/>
      <c r="BF3220" s="105"/>
      <c r="BG3220" s="109"/>
      <c r="BH3220" s="2"/>
      <c r="BI3220" s="2"/>
      <c r="BJ3220" s="2"/>
      <c r="BK3220" s="2"/>
      <c r="BL3220" s="55"/>
      <c r="BM3220" s="48"/>
      <c r="BN3220" s="48"/>
      <c r="BO3220" s="48"/>
      <c r="BP3220" s="48"/>
      <c r="BQ3220" s="117"/>
      <c r="BR3220" s="2"/>
      <c r="BS3220" s="2"/>
      <c r="BT3220" s="2"/>
      <c r="BU3220" s="2"/>
      <c r="BV3220" s="55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18" t="s">
        <v>5</v>
      </c>
      <c r="H3221" s="3">
        <v>2024</v>
      </c>
      <c r="I3221" s="20" t="s">
        <v>290</v>
      </c>
      <c r="J3221" s="184" t="s">
        <v>271</v>
      </c>
      <c r="K3221" s="184" t="s">
        <v>321</v>
      </c>
      <c r="L3221" s="187">
        <f t="shared" si="103"/>
        <v>0</v>
      </c>
      <c r="M3221" s="187">
        <f t="shared" si="104"/>
        <v>0</v>
      </c>
      <c r="N3221" s="186"/>
      <c r="O3221" s="33"/>
      <c r="P3221" s="33"/>
      <c r="Q3221" s="33"/>
      <c r="R3221" s="33"/>
      <c r="S3221" s="42"/>
      <c r="T3221" s="2"/>
      <c r="U3221" s="2"/>
      <c r="V3221" s="2"/>
      <c r="W3221" s="2"/>
      <c r="X3221" s="55"/>
      <c r="Y3221" s="62"/>
      <c r="Z3221" s="62"/>
      <c r="AA3221" s="62"/>
      <c r="AB3221" s="62"/>
      <c r="AC3221" s="68"/>
      <c r="AD3221" s="2"/>
      <c r="AE3221" s="2"/>
      <c r="AF3221" s="2"/>
      <c r="AG3221" s="2"/>
      <c r="AH3221" s="55"/>
      <c r="AI3221" s="72"/>
      <c r="AJ3221" s="72"/>
      <c r="AK3221" s="72"/>
      <c r="AL3221" s="72"/>
      <c r="AM3221" s="80"/>
      <c r="AN3221" s="2"/>
      <c r="AO3221" s="2"/>
      <c r="AP3221" s="2"/>
      <c r="AQ3221" s="2"/>
      <c r="AR3221" s="55"/>
      <c r="AS3221" s="85"/>
      <c r="AT3221" s="85"/>
      <c r="AU3221" s="85"/>
      <c r="AV3221" s="85"/>
      <c r="AW3221" s="100"/>
      <c r="AX3221" s="2"/>
      <c r="AY3221" s="2"/>
      <c r="AZ3221" s="2"/>
      <c r="BA3221" s="2"/>
      <c r="BB3221" s="55"/>
      <c r="BC3221" s="105"/>
      <c r="BD3221" s="105"/>
      <c r="BE3221" s="105"/>
      <c r="BF3221" s="105"/>
      <c r="BG3221" s="109"/>
      <c r="BH3221" s="2"/>
      <c r="BI3221" s="2"/>
      <c r="BJ3221" s="2"/>
      <c r="BK3221" s="2"/>
      <c r="BL3221" s="55"/>
      <c r="BM3221" s="48"/>
      <c r="BN3221" s="48"/>
      <c r="BO3221" s="48"/>
      <c r="BP3221" s="48"/>
      <c r="BQ3221" s="117"/>
      <c r="BR3221" s="2"/>
      <c r="BS3221" s="2"/>
      <c r="BT3221" s="2"/>
      <c r="BU3221" s="2"/>
      <c r="BV3221" s="55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18" t="s">
        <v>5</v>
      </c>
      <c r="H3222" s="3">
        <v>2024</v>
      </c>
      <c r="I3222" s="20" t="s">
        <v>284</v>
      </c>
      <c r="J3222" s="184" t="s">
        <v>294</v>
      </c>
      <c r="K3222" s="184" t="s">
        <v>320</v>
      </c>
      <c r="L3222" s="187">
        <f t="shared" si="103"/>
        <v>0</v>
      </c>
      <c r="M3222" s="187">
        <f t="shared" si="104"/>
        <v>0</v>
      </c>
      <c r="N3222" s="186"/>
      <c r="O3222" s="33"/>
      <c r="P3222" s="33"/>
      <c r="Q3222" s="33"/>
      <c r="R3222" s="33"/>
      <c r="S3222" s="42"/>
      <c r="T3222" s="2"/>
      <c r="U3222" s="2"/>
      <c r="V3222" s="2"/>
      <c r="W3222" s="2"/>
      <c r="X3222" s="55"/>
      <c r="Y3222" s="62"/>
      <c r="Z3222" s="62"/>
      <c r="AA3222" s="62"/>
      <c r="AB3222" s="62"/>
      <c r="AC3222" s="68"/>
      <c r="AD3222" s="2"/>
      <c r="AE3222" s="2"/>
      <c r="AF3222" s="2"/>
      <c r="AG3222" s="2"/>
      <c r="AH3222" s="55"/>
      <c r="AI3222" s="72"/>
      <c r="AJ3222" s="72"/>
      <c r="AK3222" s="72"/>
      <c r="AL3222" s="72"/>
      <c r="AM3222" s="80"/>
      <c r="AN3222" s="2"/>
      <c r="AO3222" s="2"/>
      <c r="AP3222" s="2"/>
      <c r="AQ3222" s="2"/>
      <c r="AR3222" s="55"/>
      <c r="AS3222" s="85"/>
      <c r="AT3222" s="85"/>
      <c r="AU3222" s="85"/>
      <c r="AV3222" s="85"/>
      <c r="AW3222" s="100"/>
      <c r="AX3222" s="2"/>
      <c r="AY3222" s="2"/>
      <c r="AZ3222" s="2"/>
      <c r="BA3222" s="2"/>
      <c r="BB3222" s="55"/>
      <c r="BC3222" s="105"/>
      <c r="BD3222" s="105"/>
      <c r="BE3222" s="105"/>
      <c r="BF3222" s="105"/>
      <c r="BG3222" s="109"/>
      <c r="BH3222" s="2"/>
      <c r="BI3222" s="2"/>
      <c r="BJ3222" s="2"/>
      <c r="BK3222" s="2"/>
      <c r="BL3222" s="55"/>
      <c r="BM3222" s="48"/>
      <c r="BN3222" s="48"/>
      <c r="BO3222" s="48"/>
      <c r="BP3222" s="48"/>
      <c r="BQ3222" s="117"/>
      <c r="BR3222" s="2"/>
      <c r="BS3222" s="2"/>
      <c r="BT3222" s="2"/>
      <c r="BU3222" s="2"/>
      <c r="BV3222" s="55"/>
    </row>
    <row r="3223" spans="1:74" ht="28.8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18" t="s">
        <v>5</v>
      </c>
      <c r="H3223" s="3">
        <v>2024</v>
      </c>
      <c r="I3223" s="20" t="s">
        <v>284</v>
      </c>
      <c r="J3223" s="184" t="s">
        <v>346</v>
      </c>
      <c r="K3223" s="184" t="s">
        <v>320</v>
      </c>
      <c r="L3223" s="187">
        <f t="shared" si="103"/>
        <v>1</v>
      </c>
      <c r="M3223" s="187">
        <f t="shared" si="104"/>
        <v>100</v>
      </c>
      <c r="N3223" s="186" t="s">
        <v>947</v>
      </c>
      <c r="O3223" s="33"/>
      <c r="P3223" s="33"/>
      <c r="Q3223" s="33"/>
      <c r="R3223" s="33"/>
      <c r="S3223" s="42"/>
      <c r="T3223" s="2"/>
      <c r="U3223" s="2"/>
      <c r="V3223" s="2"/>
      <c r="W3223" s="2"/>
      <c r="X3223" s="55"/>
      <c r="Y3223" s="62"/>
      <c r="Z3223" s="62"/>
      <c r="AA3223" s="62"/>
      <c r="AB3223" s="62"/>
      <c r="AC3223" s="68"/>
      <c r="AD3223" s="2"/>
      <c r="AE3223" s="2"/>
      <c r="AF3223" s="2"/>
      <c r="AG3223" s="2"/>
      <c r="AH3223" s="55"/>
      <c r="AI3223" s="72"/>
      <c r="AJ3223" s="72"/>
      <c r="AK3223" s="72"/>
      <c r="AL3223" s="72"/>
      <c r="AM3223" s="80"/>
      <c r="AN3223" s="2"/>
      <c r="AO3223" s="2"/>
      <c r="AP3223" s="2"/>
      <c r="AQ3223" s="2"/>
      <c r="AR3223" s="55"/>
      <c r="AS3223" s="85"/>
      <c r="AT3223" s="85"/>
      <c r="AU3223" s="85"/>
      <c r="AV3223" s="85"/>
      <c r="AW3223" s="100"/>
      <c r="AX3223" s="2"/>
      <c r="AY3223" s="2"/>
      <c r="AZ3223" s="2"/>
      <c r="BA3223" s="2"/>
      <c r="BB3223" s="55"/>
      <c r="BC3223" s="105"/>
      <c r="BD3223" s="105"/>
      <c r="BE3223" s="105"/>
      <c r="BF3223" s="105"/>
      <c r="BG3223" s="109"/>
      <c r="BH3223" s="2" t="s">
        <v>947</v>
      </c>
      <c r="BI3223" s="2"/>
      <c r="BJ3223" s="2"/>
      <c r="BK3223" s="2">
        <v>1</v>
      </c>
      <c r="BL3223" s="55">
        <v>100</v>
      </c>
      <c r="BM3223" s="48"/>
      <c r="BN3223" s="48"/>
      <c r="BO3223" s="48"/>
      <c r="BP3223" s="48"/>
      <c r="BQ3223" s="117"/>
      <c r="BR3223" s="2"/>
      <c r="BS3223" s="2"/>
      <c r="BT3223" s="2"/>
      <c r="BU3223" s="2"/>
      <c r="BV3223" s="55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18" t="s">
        <v>5</v>
      </c>
      <c r="H3224" s="3">
        <v>2024</v>
      </c>
      <c r="I3224" s="20" t="s">
        <v>284</v>
      </c>
      <c r="J3224" s="184" t="s">
        <v>295</v>
      </c>
      <c r="K3224" s="184" t="s">
        <v>320</v>
      </c>
      <c r="L3224" s="187">
        <f t="shared" si="103"/>
        <v>0</v>
      </c>
      <c r="M3224" s="187">
        <f t="shared" si="104"/>
        <v>0</v>
      </c>
      <c r="N3224" s="186"/>
      <c r="O3224" s="33"/>
      <c r="P3224" s="33"/>
      <c r="Q3224" s="33"/>
      <c r="R3224" s="33"/>
      <c r="S3224" s="42"/>
      <c r="T3224" s="2"/>
      <c r="U3224" s="2"/>
      <c r="V3224" s="2"/>
      <c r="W3224" s="2"/>
      <c r="X3224" s="55"/>
      <c r="Y3224" s="62"/>
      <c r="Z3224" s="62"/>
      <c r="AA3224" s="62"/>
      <c r="AB3224" s="62"/>
      <c r="AC3224" s="68"/>
      <c r="AD3224" s="2"/>
      <c r="AE3224" s="2"/>
      <c r="AF3224" s="2"/>
      <c r="AG3224" s="2"/>
      <c r="AH3224" s="55"/>
      <c r="AI3224" s="72"/>
      <c r="AJ3224" s="72"/>
      <c r="AK3224" s="72"/>
      <c r="AL3224" s="72"/>
      <c r="AM3224" s="80"/>
      <c r="AN3224" s="2"/>
      <c r="AO3224" s="2"/>
      <c r="AP3224" s="2"/>
      <c r="AQ3224" s="2"/>
      <c r="AR3224" s="55"/>
      <c r="AS3224" s="85"/>
      <c r="AT3224" s="85"/>
      <c r="AU3224" s="85"/>
      <c r="AV3224" s="85"/>
      <c r="AW3224" s="100"/>
      <c r="AX3224" s="2"/>
      <c r="AY3224" s="2"/>
      <c r="AZ3224" s="2"/>
      <c r="BA3224" s="2"/>
      <c r="BB3224" s="55"/>
      <c r="BC3224" s="105"/>
      <c r="BD3224" s="105"/>
      <c r="BE3224" s="105"/>
      <c r="BF3224" s="105"/>
      <c r="BG3224" s="109"/>
      <c r="BH3224" s="2"/>
      <c r="BI3224" s="2"/>
      <c r="BJ3224" s="2"/>
      <c r="BK3224" s="2"/>
      <c r="BL3224" s="55"/>
      <c r="BM3224" s="48"/>
      <c r="BN3224" s="48"/>
      <c r="BO3224" s="48"/>
      <c r="BP3224" s="48"/>
      <c r="BQ3224" s="117"/>
      <c r="BR3224" s="2"/>
      <c r="BS3224" s="2"/>
      <c r="BT3224" s="2"/>
      <c r="BU3224" s="2"/>
      <c r="BV3224" s="55"/>
    </row>
    <row r="3225" spans="1:74" ht="28.8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18" t="s">
        <v>5</v>
      </c>
      <c r="H3225" s="3">
        <v>2024</v>
      </c>
      <c r="I3225" s="20" t="s">
        <v>290</v>
      </c>
      <c r="J3225" s="184" t="s">
        <v>299</v>
      </c>
      <c r="K3225" s="184" t="s">
        <v>318</v>
      </c>
      <c r="L3225" s="187">
        <f t="shared" si="103"/>
        <v>0</v>
      </c>
      <c r="M3225" s="187">
        <f t="shared" si="104"/>
        <v>0</v>
      </c>
      <c r="N3225" s="186"/>
      <c r="O3225" s="33"/>
      <c r="P3225" s="33"/>
      <c r="Q3225" s="33"/>
      <c r="R3225" s="33"/>
      <c r="S3225" s="42"/>
      <c r="T3225" s="2"/>
      <c r="U3225" s="2"/>
      <c r="V3225" s="2"/>
      <c r="W3225" s="2"/>
      <c r="X3225" s="55"/>
      <c r="Y3225" s="62"/>
      <c r="Z3225" s="62"/>
      <c r="AA3225" s="62"/>
      <c r="AB3225" s="62"/>
      <c r="AC3225" s="68"/>
      <c r="AD3225" s="2"/>
      <c r="AE3225" s="2"/>
      <c r="AF3225" s="2"/>
      <c r="AG3225" s="2"/>
      <c r="AH3225" s="55"/>
      <c r="AI3225" s="72"/>
      <c r="AJ3225" s="72"/>
      <c r="AK3225" s="72"/>
      <c r="AL3225" s="72"/>
      <c r="AM3225" s="80"/>
      <c r="AN3225" s="2"/>
      <c r="AO3225" s="2"/>
      <c r="AP3225" s="2"/>
      <c r="AQ3225" s="2"/>
      <c r="AR3225" s="55"/>
      <c r="AS3225" s="85"/>
      <c r="AT3225" s="85"/>
      <c r="AU3225" s="85"/>
      <c r="AV3225" s="85"/>
      <c r="AW3225" s="100"/>
      <c r="AX3225" s="2"/>
      <c r="AY3225" s="2"/>
      <c r="AZ3225" s="2"/>
      <c r="BA3225" s="2"/>
      <c r="BB3225" s="55"/>
      <c r="BC3225" s="105"/>
      <c r="BD3225" s="105"/>
      <c r="BE3225" s="105"/>
      <c r="BF3225" s="105"/>
      <c r="BG3225" s="109"/>
      <c r="BH3225" s="2"/>
      <c r="BI3225" s="2"/>
      <c r="BJ3225" s="2"/>
      <c r="BK3225" s="2"/>
      <c r="BL3225" s="55"/>
      <c r="BM3225" s="48"/>
      <c r="BN3225" s="48"/>
      <c r="BO3225" s="48"/>
      <c r="BP3225" s="48"/>
      <c r="BQ3225" s="117"/>
      <c r="BR3225" s="2"/>
      <c r="BS3225" s="2"/>
      <c r="BT3225" s="2"/>
      <c r="BU3225" s="2"/>
      <c r="BV3225" s="55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18" t="s">
        <v>5</v>
      </c>
      <c r="H3226" s="3">
        <v>2024</v>
      </c>
      <c r="I3226" s="20" t="s">
        <v>315</v>
      </c>
      <c r="J3226" s="184" t="s">
        <v>347</v>
      </c>
      <c r="K3226" s="184" t="s">
        <v>320</v>
      </c>
      <c r="L3226" s="187">
        <f t="shared" si="103"/>
        <v>0</v>
      </c>
      <c r="M3226" s="187">
        <f t="shared" si="104"/>
        <v>0</v>
      </c>
      <c r="N3226" s="186"/>
      <c r="O3226" s="33"/>
      <c r="P3226" s="33"/>
      <c r="Q3226" s="33"/>
      <c r="R3226" s="33"/>
      <c r="S3226" s="42"/>
      <c r="T3226" s="2"/>
      <c r="U3226" s="2"/>
      <c r="V3226" s="2"/>
      <c r="W3226" s="2"/>
      <c r="X3226" s="55"/>
      <c r="Y3226" s="62"/>
      <c r="Z3226" s="62"/>
      <c r="AA3226" s="62"/>
      <c r="AB3226" s="62"/>
      <c r="AC3226" s="68"/>
      <c r="AD3226" s="2"/>
      <c r="AE3226" s="2"/>
      <c r="AF3226" s="2"/>
      <c r="AG3226" s="2"/>
      <c r="AH3226" s="55"/>
      <c r="AI3226" s="72"/>
      <c r="AJ3226" s="72"/>
      <c r="AK3226" s="72"/>
      <c r="AL3226" s="72"/>
      <c r="AM3226" s="80"/>
      <c r="AN3226" s="2"/>
      <c r="AO3226" s="2"/>
      <c r="AP3226" s="2"/>
      <c r="AQ3226" s="2"/>
      <c r="AR3226" s="55"/>
      <c r="AS3226" s="85"/>
      <c r="AT3226" s="85"/>
      <c r="AU3226" s="85"/>
      <c r="AV3226" s="85"/>
      <c r="AW3226" s="100"/>
      <c r="AX3226" s="2"/>
      <c r="AY3226" s="2"/>
      <c r="AZ3226" s="2"/>
      <c r="BA3226" s="2"/>
      <c r="BB3226" s="55"/>
      <c r="BC3226" s="105"/>
      <c r="BD3226" s="105"/>
      <c r="BE3226" s="105"/>
      <c r="BF3226" s="105"/>
      <c r="BG3226" s="109"/>
      <c r="BH3226" s="2"/>
      <c r="BI3226" s="2"/>
      <c r="BJ3226" s="2"/>
      <c r="BK3226" s="2"/>
      <c r="BL3226" s="55"/>
      <c r="BM3226" s="48"/>
      <c r="BN3226" s="48"/>
      <c r="BO3226" s="48"/>
      <c r="BP3226" s="48"/>
      <c r="BQ3226" s="117"/>
      <c r="BR3226" s="2"/>
      <c r="BS3226" s="2"/>
      <c r="BT3226" s="2"/>
      <c r="BU3226" s="2"/>
      <c r="BV3226" s="55"/>
    </row>
    <row r="3227" spans="1:74" ht="28.8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18" t="s">
        <v>5</v>
      </c>
      <c r="H3227" s="3">
        <v>2024</v>
      </c>
      <c r="I3227" s="20" t="s">
        <v>315</v>
      </c>
      <c r="J3227" s="184" t="s">
        <v>296</v>
      </c>
      <c r="K3227" s="184" t="s">
        <v>321</v>
      </c>
      <c r="L3227" s="187">
        <f t="shared" si="103"/>
        <v>0</v>
      </c>
      <c r="M3227" s="187">
        <f t="shared" si="104"/>
        <v>0</v>
      </c>
      <c r="N3227" s="186"/>
      <c r="O3227" s="33"/>
      <c r="P3227" s="33"/>
      <c r="Q3227" s="33"/>
      <c r="R3227" s="33"/>
      <c r="S3227" s="42"/>
      <c r="T3227" s="2"/>
      <c r="U3227" s="2"/>
      <c r="V3227" s="2"/>
      <c r="W3227" s="2"/>
      <c r="X3227" s="55"/>
      <c r="Y3227" s="62"/>
      <c r="Z3227" s="62"/>
      <c r="AA3227" s="62"/>
      <c r="AB3227" s="62"/>
      <c r="AC3227" s="68"/>
      <c r="AD3227" s="2"/>
      <c r="AE3227" s="2"/>
      <c r="AF3227" s="2"/>
      <c r="AG3227" s="2"/>
      <c r="AH3227" s="55"/>
      <c r="AI3227" s="72"/>
      <c r="AJ3227" s="72"/>
      <c r="AK3227" s="72"/>
      <c r="AL3227" s="72"/>
      <c r="AM3227" s="80"/>
      <c r="AN3227" s="2"/>
      <c r="AO3227" s="2"/>
      <c r="AP3227" s="2"/>
      <c r="AQ3227" s="2"/>
      <c r="AR3227" s="55"/>
      <c r="AS3227" s="85"/>
      <c r="AT3227" s="85"/>
      <c r="AU3227" s="85"/>
      <c r="AV3227" s="85"/>
      <c r="AW3227" s="100"/>
      <c r="AX3227" s="2"/>
      <c r="AY3227" s="2"/>
      <c r="AZ3227" s="2"/>
      <c r="BA3227" s="2"/>
      <c r="BB3227" s="55"/>
      <c r="BC3227" s="105"/>
      <c r="BD3227" s="105"/>
      <c r="BE3227" s="105"/>
      <c r="BF3227" s="105"/>
      <c r="BG3227" s="109"/>
      <c r="BH3227" s="2"/>
      <c r="BI3227" s="2"/>
      <c r="BJ3227" s="2"/>
      <c r="BK3227" s="2"/>
      <c r="BL3227" s="55"/>
      <c r="BM3227" s="48"/>
      <c r="BN3227" s="48"/>
      <c r="BO3227" s="48"/>
      <c r="BP3227" s="48"/>
      <c r="BQ3227" s="117"/>
      <c r="BR3227" s="2"/>
      <c r="BS3227" s="2"/>
      <c r="BT3227" s="2"/>
      <c r="BU3227" s="2"/>
      <c r="BV3227" s="55"/>
    </row>
    <row r="3228" spans="1:74" ht="28.8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18" t="s">
        <v>5</v>
      </c>
      <c r="H3228" s="3">
        <v>2024</v>
      </c>
      <c r="I3228" s="20" t="s">
        <v>316</v>
      </c>
      <c r="J3228" s="184" t="s">
        <v>297</v>
      </c>
      <c r="K3228" s="184" t="s">
        <v>318</v>
      </c>
      <c r="L3228" s="187">
        <f t="shared" si="103"/>
        <v>0</v>
      </c>
      <c r="M3228" s="187">
        <f t="shared" si="104"/>
        <v>0</v>
      </c>
      <c r="N3228" s="186"/>
      <c r="O3228" s="33"/>
      <c r="P3228" s="33"/>
      <c r="Q3228" s="33"/>
      <c r="R3228" s="33"/>
      <c r="S3228" s="42"/>
      <c r="T3228" s="2"/>
      <c r="U3228" s="2"/>
      <c r="V3228" s="2"/>
      <c r="W3228" s="2"/>
      <c r="X3228" s="55"/>
      <c r="Y3228" s="62"/>
      <c r="Z3228" s="62"/>
      <c r="AA3228" s="62"/>
      <c r="AB3228" s="62"/>
      <c r="AC3228" s="68"/>
      <c r="AD3228" s="2"/>
      <c r="AE3228" s="2"/>
      <c r="AF3228" s="2"/>
      <c r="AG3228" s="2"/>
      <c r="AH3228" s="55"/>
      <c r="AI3228" s="72"/>
      <c r="AJ3228" s="72"/>
      <c r="AK3228" s="72"/>
      <c r="AL3228" s="72"/>
      <c r="AM3228" s="80"/>
      <c r="AN3228" s="2"/>
      <c r="AO3228" s="2"/>
      <c r="AP3228" s="2"/>
      <c r="AQ3228" s="2"/>
      <c r="AR3228" s="55"/>
      <c r="AS3228" s="85"/>
      <c r="AT3228" s="85"/>
      <c r="AU3228" s="85"/>
      <c r="AV3228" s="85"/>
      <c r="AW3228" s="100"/>
      <c r="AX3228" s="2"/>
      <c r="AY3228" s="2"/>
      <c r="AZ3228" s="2"/>
      <c r="BA3228" s="2"/>
      <c r="BB3228" s="55"/>
      <c r="BC3228" s="105"/>
      <c r="BD3228" s="105"/>
      <c r="BE3228" s="105"/>
      <c r="BF3228" s="105"/>
      <c r="BG3228" s="109"/>
      <c r="BH3228" s="2"/>
      <c r="BI3228" s="2"/>
      <c r="BJ3228" s="2"/>
      <c r="BK3228" s="2"/>
      <c r="BL3228" s="55"/>
      <c r="BM3228" s="48"/>
      <c r="BN3228" s="48"/>
      <c r="BO3228" s="48"/>
      <c r="BP3228" s="48"/>
      <c r="BQ3228" s="117"/>
      <c r="BR3228" s="2"/>
      <c r="BS3228" s="2"/>
      <c r="BT3228" s="2"/>
      <c r="BU3228" s="2"/>
      <c r="BV3228" s="55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18" t="s">
        <v>5</v>
      </c>
      <c r="H3229" s="3">
        <v>2024</v>
      </c>
      <c r="I3229" s="20" t="s">
        <v>316</v>
      </c>
      <c r="J3229" s="185" t="s">
        <v>348</v>
      </c>
      <c r="K3229" s="185" t="s">
        <v>320</v>
      </c>
      <c r="L3229" s="187">
        <f t="shared" si="103"/>
        <v>0</v>
      </c>
      <c r="M3229" s="187">
        <f t="shared" si="104"/>
        <v>0</v>
      </c>
      <c r="N3229" s="186"/>
      <c r="O3229" s="33"/>
      <c r="P3229" s="33"/>
      <c r="Q3229" s="33"/>
      <c r="R3229" s="33"/>
      <c r="S3229" s="42"/>
      <c r="T3229" s="2"/>
      <c r="U3229" s="2"/>
      <c r="V3229" s="2"/>
      <c r="W3229" s="2"/>
      <c r="X3229" s="55"/>
      <c r="Y3229" s="62"/>
      <c r="Z3229" s="62"/>
      <c r="AA3229" s="62"/>
      <c r="AB3229" s="62"/>
      <c r="AC3229" s="68"/>
      <c r="AD3229" s="2"/>
      <c r="AE3229" s="2"/>
      <c r="AF3229" s="2"/>
      <c r="AG3229" s="2"/>
      <c r="AH3229" s="55"/>
      <c r="AI3229" s="72"/>
      <c r="AJ3229" s="72"/>
      <c r="AK3229" s="72"/>
      <c r="AL3229" s="72"/>
      <c r="AM3229" s="80"/>
      <c r="AN3229" s="2"/>
      <c r="AO3229" s="2"/>
      <c r="AP3229" s="2"/>
      <c r="AQ3229" s="2"/>
      <c r="AR3229" s="55"/>
      <c r="AS3229" s="85"/>
      <c r="AT3229" s="85"/>
      <c r="AU3229" s="85"/>
      <c r="AV3229" s="85"/>
      <c r="AW3229" s="100"/>
      <c r="AX3229" s="2"/>
      <c r="AY3229" s="2"/>
      <c r="AZ3229" s="2"/>
      <c r="BA3229" s="2"/>
      <c r="BB3229" s="55"/>
      <c r="BC3229" s="105"/>
      <c r="BD3229" s="105"/>
      <c r="BE3229" s="105"/>
      <c r="BF3229" s="105"/>
      <c r="BG3229" s="109"/>
      <c r="BH3229" s="2"/>
      <c r="BI3229" s="2"/>
      <c r="BJ3229" s="2"/>
      <c r="BK3229" s="2"/>
      <c r="BL3229" s="55"/>
      <c r="BM3229" s="48"/>
      <c r="BN3229" s="48"/>
      <c r="BO3229" s="48"/>
      <c r="BP3229" s="48"/>
      <c r="BQ3229" s="117"/>
      <c r="BR3229" s="2"/>
      <c r="BS3229" s="2"/>
      <c r="BT3229" s="2"/>
      <c r="BU3229" s="2"/>
      <c r="BV3229" s="55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18" t="s">
        <v>5</v>
      </c>
      <c r="H3230" s="3">
        <v>2024</v>
      </c>
      <c r="I3230" s="20" t="s">
        <v>282</v>
      </c>
      <c r="J3230" s="184" t="s">
        <v>272</v>
      </c>
      <c r="K3230" s="184" t="s">
        <v>321</v>
      </c>
      <c r="L3230" s="187">
        <f t="shared" si="103"/>
        <v>0</v>
      </c>
      <c r="M3230" s="187">
        <f t="shared" si="104"/>
        <v>0</v>
      </c>
      <c r="N3230" s="186"/>
      <c r="O3230" s="33"/>
      <c r="P3230" s="33"/>
      <c r="Q3230" s="33"/>
      <c r="R3230" s="33"/>
      <c r="S3230" s="42"/>
      <c r="T3230" s="2"/>
      <c r="U3230" s="2"/>
      <c r="V3230" s="2"/>
      <c r="W3230" s="2"/>
      <c r="X3230" s="55"/>
      <c r="Y3230" s="62"/>
      <c r="Z3230" s="62"/>
      <c r="AA3230" s="62"/>
      <c r="AB3230" s="62"/>
      <c r="AC3230" s="68"/>
      <c r="AD3230" s="2"/>
      <c r="AE3230" s="2"/>
      <c r="AF3230" s="2"/>
      <c r="AG3230" s="2"/>
      <c r="AH3230" s="55"/>
      <c r="AI3230" s="72"/>
      <c r="AJ3230" s="72"/>
      <c r="AK3230" s="72"/>
      <c r="AL3230" s="72"/>
      <c r="AM3230" s="80"/>
      <c r="AN3230" s="2"/>
      <c r="AO3230" s="2"/>
      <c r="AP3230" s="2"/>
      <c r="AQ3230" s="2"/>
      <c r="AR3230" s="55"/>
      <c r="AS3230" s="85"/>
      <c r="AT3230" s="85"/>
      <c r="AU3230" s="85"/>
      <c r="AV3230" s="85"/>
      <c r="AW3230" s="100"/>
      <c r="AX3230" s="2"/>
      <c r="AY3230" s="2"/>
      <c r="AZ3230" s="2"/>
      <c r="BA3230" s="2"/>
      <c r="BB3230" s="55"/>
      <c r="BC3230" s="105"/>
      <c r="BD3230" s="105"/>
      <c r="BE3230" s="105"/>
      <c r="BF3230" s="105"/>
      <c r="BG3230" s="109"/>
      <c r="BH3230" s="2"/>
      <c r="BI3230" s="2"/>
      <c r="BJ3230" s="2"/>
      <c r="BK3230" s="2"/>
      <c r="BL3230" s="55"/>
      <c r="BM3230" s="48"/>
      <c r="BN3230" s="48"/>
      <c r="BO3230" s="48"/>
      <c r="BP3230" s="48"/>
      <c r="BQ3230" s="117"/>
      <c r="BR3230" s="2"/>
      <c r="BS3230" s="2"/>
      <c r="BT3230" s="2"/>
      <c r="BU3230" s="2"/>
      <c r="BV3230" s="55"/>
    </row>
    <row r="3231" spans="1:74" ht="28.8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18" t="s">
        <v>5</v>
      </c>
      <c r="H3231" s="3">
        <v>2024</v>
      </c>
      <c r="I3231" s="20" t="s">
        <v>282</v>
      </c>
      <c r="J3231" s="184" t="s">
        <v>273</v>
      </c>
      <c r="K3231" s="184" t="s">
        <v>321</v>
      </c>
      <c r="L3231" s="187">
        <f t="shared" si="103"/>
        <v>0.02</v>
      </c>
      <c r="M3231" s="187">
        <f t="shared" si="104"/>
        <v>46.132000000000005</v>
      </c>
      <c r="N3231" s="186" t="s">
        <v>1443</v>
      </c>
      <c r="O3231" s="33"/>
      <c r="P3231" s="33"/>
      <c r="Q3231" s="33"/>
      <c r="R3231" s="33"/>
      <c r="S3231" s="42"/>
      <c r="T3231" s="2"/>
      <c r="U3231" s="2"/>
      <c r="V3231" s="2"/>
      <c r="W3231" s="2"/>
      <c r="X3231" s="55"/>
      <c r="Y3231" s="62"/>
      <c r="Z3231" s="62"/>
      <c r="AA3231" s="62"/>
      <c r="AB3231" s="62"/>
      <c r="AC3231" s="68"/>
      <c r="AD3231" s="2"/>
      <c r="AE3231" s="2"/>
      <c r="AF3231" s="2"/>
      <c r="AG3231" s="2"/>
      <c r="AH3231" s="55"/>
      <c r="AI3231" s="72"/>
      <c r="AJ3231" s="72"/>
      <c r="AK3231" s="72" t="s">
        <v>524</v>
      </c>
      <c r="AL3231" s="72">
        <v>1.6E-2</v>
      </c>
      <c r="AM3231" s="80">
        <v>38.06</v>
      </c>
      <c r="AN3231" s="2"/>
      <c r="AO3231" s="2"/>
      <c r="AP3231" s="2" t="s">
        <v>628</v>
      </c>
      <c r="AQ3231" s="2">
        <v>4.0000000000000001E-3</v>
      </c>
      <c r="AR3231" s="55">
        <v>8.0719999999999992</v>
      </c>
      <c r="AS3231" s="85"/>
      <c r="AT3231" s="85"/>
      <c r="AU3231" s="85"/>
      <c r="AV3231" s="85"/>
      <c r="AW3231" s="100"/>
      <c r="AX3231" s="2"/>
      <c r="AY3231" s="2"/>
      <c r="AZ3231" s="2"/>
      <c r="BA3231" s="2"/>
      <c r="BB3231" s="55"/>
      <c r="BC3231" s="105"/>
      <c r="BD3231" s="105"/>
      <c r="BE3231" s="105"/>
      <c r="BF3231" s="105"/>
      <c r="BG3231" s="109"/>
      <c r="BH3231" s="2"/>
      <c r="BI3231" s="2"/>
      <c r="BJ3231" s="2"/>
      <c r="BK3231" s="2"/>
      <c r="BL3231" s="55"/>
      <c r="BM3231" s="48"/>
      <c r="BN3231" s="48"/>
      <c r="BO3231" s="48"/>
      <c r="BP3231" s="48"/>
      <c r="BQ3231" s="117"/>
      <c r="BR3231" s="2"/>
      <c r="BS3231" s="2"/>
      <c r="BT3231" s="2"/>
      <c r="BU3231" s="2"/>
      <c r="BV3231" s="55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18" t="s">
        <v>5</v>
      </c>
      <c r="H3232" s="3">
        <v>2024</v>
      </c>
      <c r="I3232" s="20" t="s">
        <v>282</v>
      </c>
      <c r="J3232" s="184" t="s">
        <v>274</v>
      </c>
      <c r="K3232" s="184" t="s">
        <v>321</v>
      </c>
      <c r="L3232" s="187">
        <f t="shared" si="103"/>
        <v>1E-3</v>
      </c>
      <c r="M3232" s="187">
        <f t="shared" si="104"/>
        <v>1.403</v>
      </c>
      <c r="N3232" s="186" t="s">
        <v>542</v>
      </c>
      <c r="O3232" s="33"/>
      <c r="P3232" s="33"/>
      <c r="Q3232" s="33"/>
      <c r="R3232" s="33"/>
      <c r="S3232" s="42"/>
      <c r="T3232" s="2"/>
      <c r="U3232" s="2"/>
      <c r="V3232" s="2"/>
      <c r="W3232" s="2"/>
      <c r="X3232" s="55"/>
      <c r="Y3232" s="62"/>
      <c r="Z3232" s="62"/>
      <c r="AA3232" s="62"/>
      <c r="AB3232" s="62"/>
      <c r="AC3232" s="68"/>
      <c r="AD3232" s="2"/>
      <c r="AE3232" s="2"/>
      <c r="AF3232" s="2"/>
      <c r="AG3232" s="2"/>
      <c r="AH3232" s="55"/>
      <c r="AI3232" s="72"/>
      <c r="AJ3232" s="72"/>
      <c r="AK3232" s="72" t="s">
        <v>542</v>
      </c>
      <c r="AL3232" s="72">
        <v>1E-3</v>
      </c>
      <c r="AM3232" s="80">
        <v>1.403</v>
      </c>
      <c r="AN3232" s="2"/>
      <c r="AO3232" s="2"/>
      <c r="AP3232" s="2"/>
      <c r="AQ3232" s="2"/>
      <c r="AR3232" s="55"/>
      <c r="AS3232" s="85"/>
      <c r="AT3232" s="85"/>
      <c r="AU3232" s="85"/>
      <c r="AV3232" s="85"/>
      <c r="AW3232" s="100"/>
      <c r="AX3232" s="2"/>
      <c r="AY3232" s="2"/>
      <c r="AZ3232" s="2"/>
      <c r="BA3232" s="2"/>
      <c r="BB3232" s="55"/>
      <c r="BC3232" s="105"/>
      <c r="BD3232" s="105"/>
      <c r="BE3232" s="105"/>
      <c r="BF3232" s="105"/>
      <c r="BG3232" s="109"/>
      <c r="BH3232" s="2"/>
      <c r="BI3232" s="2"/>
      <c r="BJ3232" s="2"/>
      <c r="BK3232" s="2"/>
      <c r="BL3232" s="55"/>
      <c r="BM3232" s="48"/>
      <c r="BN3232" s="48"/>
      <c r="BO3232" s="48"/>
      <c r="BP3232" s="48"/>
      <c r="BQ3232" s="117"/>
      <c r="BR3232" s="2"/>
      <c r="BS3232" s="2"/>
      <c r="BT3232" s="2"/>
      <c r="BU3232" s="2"/>
      <c r="BV3232" s="55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18" t="s">
        <v>5</v>
      </c>
      <c r="H3233" s="3">
        <v>2024</v>
      </c>
      <c r="I3233" s="20" t="s">
        <v>282</v>
      </c>
      <c r="J3233" s="184" t="s">
        <v>275</v>
      </c>
      <c r="K3233" s="184" t="s">
        <v>321</v>
      </c>
      <c r="L3233" s="187">
        <f t="shared" si="103"/>
        <v>0</v>
      </c>
      <c r="M3233" s="187">
        <f t="shared" si="104"/>
        <v>0</v>
      </c>
      <c r="N3233" s="186"/>
      <c r="O3233" s="33"/>
      <c r="P3233" s="33"/>
      <c r="Q3233" s="33"/>
      <c r="R3233" s="33"/>
      <c r="S3233" s="42"/>
      <c r="T3233" s="2"/>
      <c r="U3233" s="2"/>
      <c r="V3233" s="2"/>
      <c r="W3233" s="2"/>
      <c r="X3233" s="55"/>
      <c r="Y3233" s="62"/>
      <c r="Z3233" s="62"/>
      <c r="AA3233" s="62"/>
      <c r="AB3233" s="62"/>
      <c r="AC3233" s="68"/>
      <c r="AD3233" s="2"/>
      <c r="AE3233" s="2"/>
      <c r="AF3233" s="2"/>
      <c r="AG3233" s="2"/>
      <c r="AH3233" s="55"/>
      <c r="AI3233" s="72"/>
      <c r="AJ3233" s="72"/>
      <c r="AK3233" s="72"/>
      <c r="AL3233" s="72"/>
      <c r="AM3233" s="80"/>
      <c r="AN3233" s="2"/>
      <c r="AO3233" s="2"/>
      <c r="AP3233" s="2"/>
      <c r="AQ3233" s="2"/>
      <c r="AR3233" s="55"/>
      <c r="AS3233" s="85"/>
      <c r="AT3233" s="85"/>
      <c r="AU3233" s="85"/>
      <c r="AV3233" s="85"/>
      <c r="AW3233" s="100"/>
      <c r="AX3233" s="2"/>
      <c r="AY3233" s="2"/>
      <c r="AZ3233" s="2"/>
      <c r="BA3233" s="2"/>
      <c r="BB3233" s="55"/>
      <c r="BC3233" s="105"/>
      <c r="BD3233" s="105"/>
      <c r="BE3233" s="105"/>
      <c r="BF3233" s="105"/>
      <c r="BG3233" s="109"/>
      <c r="BH3233" s="2"/>
      <c r="BI3233" s="2"/>
      <c r="BJ3233" s="2"/>
      <c r="BK3233" s="2"/>
      <c r="BL3233" s="55"/>
      <c r="BM3233" s="48"/>
      <c r="BN3233" s="48"/>
      <c r="BO3233" s="48"/>
      <c r="BP3233" s="48"/>
      <c r="BQ3233" s="117"/>
      <c r="BR3233" s="2"/>
      <c r="BS3233" s="2"/>
      <c r="BT3233" s="2"/>
      <c r="BU3233" s="2"/>
      <c r="BV3233" s="55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18" t="s">
        <v>5</v>
      </c>
      <c r="H3234" s="3">
        <v>2024</v>
      </c>
      <c r="I3234" s="20" t="s">
        <v>282</v>
      </c>
      <c r="J3234" s="184" t="s">
        <v>276</v>
      </c>
      <c r="K3234" s="184" t="s">
        <v>320</v>
      </c>
      <c r="L3234" s="187">
        <f t="shared" si="103"/>
        <v>0</v>
      </c>
      <c r="M3234" s="187">
        <f t="shared" si="104"/>
        <v>0</v>
      </c>
      <c r="N3234" s="186"/>
      <c r="O3234" s="33"/>
      <c r="P3234" s="33"/>
      <c r="Q3234" s="33"/>
      <c r="R3234" s="33"/>
      <c r="S3234" s="42"/>
      <c r="T3234" s="2"/>
      <c r="U3234" s="2"/>
      <c r="V3234" s="2"/>
      <c r="W3234" s="2"/>
      <c r="X3234" s="55"/>
      <c r="Y3234" s="62"/>
      <c r="Z3234" s="62"/>
      <c r="AA3234" s="62"/>
      <c r="AB3234" s="62"/>
      <c r="AC3234" s="68"/>
      <c r="AD3234" s="2"/>
      <c r="AE3234" s="2"/>
      <c r="AF3234" s="2"/>
      <c r="AG3234" s="2"/>
      <c r="AH3234" s="55"/>
      <c r="AI3234" s="72"/>
      <c r="AJ3234" s="72"/>
      <c r="AK3234" s="72"/>
      <c r="AL3234" s="72"/>
      <c r="AM3234" s="80"/>
      <c r="AN3234" s="2"/>
      <c r="AO3234" s="2"/>
      <c r="AP3234" s="2"/>
      <c r="AQ3234" s="2"/>
      <c r="AR3234" s="55"/>
      <c r="AS3234" s="85"/>
      <c r="AT3234" s="85"/>
      <c r="AU3234" s="85"/>
      <c r="AV3234" s="85"/>
      <c r="AW3234" s="100"/>
      <c r="AX3234" s="2"/>
      <c r="AY3234" s="2"/>
      <c r="AZ3234" s="2"/>
      <c r="BA3234" s="2"/>
      <c r="BB3234" s="55"/>
      <c r="BC3234" s="105"/>
      <c r="BD3234" s="105"/>
      <c r="BE3234" s="105"/>
      <c r="BF3234" s="105"/>
      <c r="BG3234" s="109"/>
      <c r="BH3234" s="2"/>
      <c r="BI3234" s="2"/>
      <c r="BJ3234" s="2"/>
      <c r="BK3234" s="2"/>
      <c r="BL3234" s="55"/>
      <c r="BM3234" s="48"/>
      <c r="BN3234" s="48"/>
      <c r="BO3234" s="48"/>
      <c r="BP3234" s="48"/>
      <c r="BQ3234" s="117"/>
      <c r="BR3234" s="2"/>
      <c r="BS3234" s="2"/>
      <c r="BT3234" s="2"/>
      <c r="BU3234" s="2"/>
      <c r="BV3234" s="55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18" t="s">
        <v>5</v>
      </c>
      <c r="H3235" s="3">
        <v>2024</v>
      </c>
      <c r="I3235" s="20" t="s">
        <v>282</v>
      </c>
      <c r="J3235" s="184" t="s">
        <v>277</v>
      </c>
      <c r="K3235" s="184" t="s">
        <v>320</v>
      </c>
      <c r="L3235" s="187">
        <f t="shared" si="103"/>
        <v>0</v>
      </c>
      <c r="M3235" s="187">
        <f t="shared" si="104"/>
        <v>0</v>
      </c>
      <c r="N3235" s="186"/>
      <c r="O3235" s="33"/>
      <c r="P3235" s="33"/>
      <c r="Q3235" s="33"/>
      <c r="R3235" s="33"/>
      <c r="S3235" s="42"/>
      <c r="T3235" s="2"/>
      <c r="U3235" s="2"/>
      <c r="V3235" s="2"/>
      <c r="W3235" s="2"/>
      <c r="X3235" s="55"/>
      <c r="Y3235" s="62"/>
      <c r="Z3235" s="62"/>
      <c r="AA3235" s="62"/>
      <c r="AB3235" s="62"/>
      <c r="AC3235" s="68"/>
      <c r="AD3235" s="2"/>
      <c r="AE3235" s="2"/>
      <c r="AF3235" s="2"/>
      <c r="AG3235" s="2"/>
      <c r="AH3235" s="55"/>
      <c r="AI3235" s="72"/>
      <c r="AJ3235" s="72"/>
      <c r="AK3235" s="72"/>
      <c r="AL3235" s="72"/>
      <c r="AM3235" s="80"/>
      <c r="AN3235" s="2"/>
      <c r="AO3235" s="2"/>
      <c r="AP3235" s="2"/>
      <c r="AQ3235" s="2"/>
      <c r="AR3235" s="55"/>
      <c r="AS3235" s="85"/>
      <c r="AT3235" s="85"/>
      <c r="AU3235" s="85"/>
      <c r="AV3235" s="85"/>
      <c r="AW3235" s="100"/>
      <c r="AX3235" s="2"/>
      <c r="AY3235" s="2"/>
      <c r="AZ3235" s="2"/>
      <c r="BA3235" s="2"/>
      <c r="BB3235" s="55"/>
      <c r="BC3235" s="105"/>
      <c r="BD3235" s="105"/>
      <c r="BE3235" s="105"/>
      <c r="BF3235" s="105"/>
      <c r="BG3235" s="109"/>
      <c r="BH3235" s="2"/>
      <c r="BI3235" s="2"/>
      <c r="BJ3235" s="2"/>
      <c r="BK3235" s="2"/>
      <c r="BL3235" s="55"/>
      <c r="BM3235" s="48"/>
      <c r="BN3235" s="48"/>
      <c r="BO3235" s="48"/>
      <c r="BP3235" s="48"/>
      <c r="BQ3235" s="117"/>
      <c r="BR3235" s="2"/>
      <c r="BS3235" s="2"/>
      <c r="BT3235" s="2"/>
      <c r="BU3235" s="2"/>
      <c r="BV3235" s="55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18" t="s">
        <v>5</v>
      </c>
      <c r="H3236" s="3">
        <v>2024</v>
      </c>
      <c r="I3236" s="20" t="s">
        <v>283</v>
      </c>
      <c r="J3236" s="184" t="s">
        <v>298</v>
      </c>
      <c r="K3236" s="184" t="s">
        <v>321</v>
      </c>
      <c r="L3236" s="187">
        <f t="shared" si="103"/>
        <v>0</v>
      </c>
      <c r="M3236" s="187">
        <f t="shared" si="104"/>
        <v>0</v>
      </c>
      <c r="N3236" s="186"/>
      <c r="O3236" s="33"/>
      <c r="P3236" s="33"/>
      <c r="Q3236" s="33"/>
      <c r="R3236" s="33"/>
      <c r="S3236" s="42"/>
      <c r="T3236" s="2"/>
      <c r="U3236" s="2"/>
      <c r="V3236" s="2"/>
      <c r="W3236" s="2"/>
      <c r="X3236" s="55"/>
      <c r="Y3236" s="62"/>
      <c r="Z3236" s="62"/>
      <c r="AA3236" s="62"/>
      <c r="AB3236" s="62"/>
      <c r="AC3236" s="68"/>
      <c r="AD3236" s="2"/>
      <c r="AE3236" s="2"/>
      <c r="AF3236" s="2"/>
      <c r="AG3236" s="2"/>
      <c r="AH3236" s="55"/>
      <c r="AI3236" s="72"/>
      <c r="AJ3236" s="72"/>
      <c r="AK3236" s="72"/>
      <c r="AL3236" s="72"/>
      <c r="AM3236" s="80"/>
      <c r="AN3236" s="2"/>
      <c r="AO3236" s="2"/>
      <c r="AP3236" s="2"/>
      <c r="AQ3236" s="2"/>
      <c r="AR3236" s="55"/>
      <c r="AS3236" s="85"/>
      <c r="AT3236" s="85"/>
      <c r="AU3236" s="85"/>
      <c r="AV3236" s="85"/>
      <c r="AW3236" s="100"/>
      <c r="AX3236" s="2"/>
      <c r="AY3236" s="2"/>
      <c r="AZ3236" s="2"/>
      <c r="BA3236" s="2"/>
      <c r="BB3236" s="55"/>
      <c r="BC3236" s="105"/>
      <c r="BD3236" s="105"/>
      <c r="BE3236" s="105"/>
      <c r="BF3236" s="105"/>
      <c r="BG3236" s="109"/>
      <c r="BH3236" s="2"/>
      <c r="BI3236" s="2"/>
      <c r="BJ3236" s="2"/>
      <c r="BK3236" s="2"/>
      <c r="BL3236" s="55"/>
      <c r="BM3236" s="48"/>
      <c r="BN3236" s="48"/>
      <c r="BO3236" s="48"/>
      <c r="BP3236" s="48"/>
      <c r="BQ3236" s="117"/>
      <c r="BR3236" s="2"/>
      <c r="BS3236" s="2"/>
      <c r="BT3236" s="2"/>
      <c r="BU3236" s="2"/>
      <c r="BV3236" s="55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18" t="s">
        <v>5</v>
      </c>
      <c r="H3237" s="3">
        <v>2024</v>
      </c>
      <c r="I3237" s="20" t="s">
        <v>283</v>
      </c>
      <c r="J3237" s="184" t="s">
        <v>278</v>
      </c>
      <c r="K3237" s="184" t="s">
        <v>320</v>
      </c>
      <c r="L3237" s="187">
        <f t="shared" si="103"/>
        <v>0</v>
      </c>
      <c r="M3237" s="187">
        <f t="shared" si="104"/>
        <v>0</v>
      </c>
      <c r="N3237" s="186"/>
      <c r="O3237" s="33"/>
      <c r="P3237" s="33"/>
      <c r="Q3237" s="33"/>
      <c r="R3237" s="33"/>
      <c r="S3237" s="42"/>
      <c r="T3237" s="2"/>
      <c r="U3237" s="2"/>
      <c r="V3237" s="2"/>
      <c r="W3237" s="2"/>
      <c r="X3237" s="55"/>
      <c r="Y3237" s="62"/>
      <c r="Z3237" s="62"/>
      <c r="AA3237" s="62"/>
      <c r="AB3237" s="62"/>
      <c r="AC3237" s="68"/>
      <c r="AD3237" s="2"/>
      <c r="AE3237" s="2"/>
      <c r="AF3237" s="2"/>
      <c r="AG3237" s="2"/>
      <c r="AH3237" s="55"/>
      <c r="AI3237" s="72"/>
      <c r="AJ3237" s="72"/>
      <c r="AK3237" s="72"/>
      <c r="AL3237" s="72"/>
      <c r="AM3237" s="80"/>
      <c r="AN3237" s="2"/>
      <c r="AO3237" s="2"/>
      <c r="AP3237" s="2"/>
      <c r="AQ3237" s="2"/>
      <c r="AR3237" s="55"/>
      <c r="AS3237" s="85"/>
      <c r="AT3237" s="85"/>
      <c r="AU3237" s="85"/>
      <c r="AV3237" s="85"/>
      <c r="AW3237" s="100"/>
      <c r="AX3237" s="2"/>
      <c r="AY3237" s="2"/>
      <c r="AZ3237" s="2"/>
      <c r="BA3237" s="2"/>
      <c r="BB3237" s="55"/>
      <c r="BC3237" s="105"/>
      <c r="BD3237" s="105"/>
      <c r="BE3237" s="105"/>
      <c r="BF3237" s="105"/>
      <c r="BG3237" s="109"/>
      <c r="BH3237" s="2"/>
      <c r="BI3237" s="2"/>
      <c r="BJ3237" s="2"/>
      <c r="BK3237" s="2"/>
      <c r="BL3237" s="55"/>
      <c r="BM3237" s="48"/>
      <c r="BN3237" s="48"/>
      <c r="BO3237" s="48"/>
      <c r="BP3237" s="48"/>
      <c r="BQ3237" s="117"/>
      <c r="BR3237" s="2"/>
      <c r="BS3237" s="2"/>
      <c r="BT3237" s="2"/>
      <c r="BU3237" s="2"/>
      <c r="BV3237" s="55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18" t="s">
        <v>5</v>
      </c>
      <c r="H3238" s="3">
        <v>2024</v>
      </c>
      <c r="I3238" s="20" t="s">
        <v>283</v>
      </c>
      <c r="J3238" s="184" t="s">
        <v>279</v>
      </c>
      <c r="K3238" s="184" t="s">
        <v>320</v>
      </c>
      <c r="L3238" s="187">
        <f t="shared" si="103"/>
        <v>0</v>
      </c>
      <c r="M3238" s="187">
        <f t="shared" si="104"/>
        <v>0</v>
      </c>
      <c r="N3238" s="186"/>
      <c r="O3238" s="33"/>
      <c r="P3238" s="33"/>
      <c r="Q3238" s="33"/>
      <c r="R3238" s="33"/>
      <c r="S3238" s="42"/>
      <c r="T3238" s="2"/>
      <c r="U3238" s="2"/>
      <c r="V3238" s="2"/>
      <c r="W3238" s="2"/>
      <c r="X3238" s="55"/>
      <c r="Y3238" s="62"/>
      <c r="Z3238" s="62"/>
      <c r="AA3238" s="62"/>
      <c r="AB3238" s="62"/>
      <c r="AC3238" s="68"/>
      <c r="AD3238" s="2"/>
      <c r="AE3238" s="2"/>
      <c r="AF3238" s="2"/>
      <c r="AG3238" s="2"/>
      <c r="AH3238" s="55"/>
      <c r="AI3238" s="72"/>
      <c r="AJ3238" s="72"/>
      <c r="AK3238" s="72"/>
      <c r="AL3238" s="72"/>
      <c r="AM3238" s="80"/>
      <c r="AN3238" s="2"/>
      <c r="AO3238" s="2"/>
      <c r="AP3238" s="2"/>
      <c r="AQ3238" s="2"/>
      <c r="AR3238" s="55"/>
      <c r="AS3238" s="85"/>
      <c r="AT3238" s="85"/>
      <c r="AU3238" s="85"/>
      <c r="AV3238" s="85"/>
      <c r="AW3238" s="100"/>
      <c r="AX3238" s="2"/>
      <c r="AY3238" s="2"/>
      <c r="AZ3238" s="2"/>
      <c r="BA3238" s="2"/>
      <c r="BB3238" s="55"/>
      <c r="BC3238" s="105"/>
      <c r="BD3238" s="105"/>
      <c r="BE3238" s="105"/>
      <c r="BF3238" s="105"/>
      <c r="BG3238" s="109"/>
      <c r="BH3238" s="2"/>
      <c r="BI3238" s="2"/>
      <c r="BJ3238" s="2"/>
      <c r="BK3238" s="2"/>
      <c r="BL3238" s="55"/>
      <c r="BM3238" s="48"/>
      <c r="BN3238" s="48"/>
      <c r="BO3238" s="48"/>
      <c r="BP3238" s="48"/>
      <c r="BQ3238" s="117"/>
      <c r="BR3238" s="2"/>
      <c r="BS3238" s="2"/>
      <c r="BT3238" s="2"/>
      <c r="BU3238" s="2"/>
      <c r="BV3238" s="55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18" t="s">
        <v>5</v>
      </c>
      <c r="H3239" s="3">
        <v>2024</v>
      </c>
      <c r="I3239" s="20" t="s">
        <v>286</v>
      </c>
      <c r="J3239" s="184" t="s">
        <v>280</v>
      </c>
      <c r="K3239" s="184" t="s">
        <v>319</v>
      </c>
      <c r="L3239" s="187">
        <f t="shared" si="103"/>
        <v>0</v>
      </c>
      <c r="M3239" s="187">
        <f t="shared" si="104"/>
        <v>0</v>
      </c>
      <c r="N3239" s="186"/>
      <c r="O3239" s="33"/>
      <c r="P3239" s="33"/>
      <c r="Q3239" s="33"/>
      <c r="R3239" s="33"/>
      <c r="S3239" s="42"/>
      <c r="T3239" s="2"/>
      <c r="U3239" s="2"/>
      <c r="V3239" s="2"/>
      <c r="W3239" s="2"/>
      <c r="X3239" s="55"/>
      <c r="Y3239" s="62"/>
      <c r="Z3239" s="62"/>
      <c r="AA3239" s="62"/>
      <c r="AB3239" s="62"/>
      <c r="AC3239" s="68"/>
      <c r="AD3239" s="2"/>
      <c r="AE3239" s="2"/>
      <c r="AF3239" s="2"/>
      <c r="AG3239" s="2"/>
      <c r="AH3239" s="55"/>
      <c r="AI3239" s="72"/>
      <c r="AJ3239" s="72"/>
      <c r="AK3239" s="72"/>
      <c r="AL3239" s="72"/>
      <c r="AM3239" s="80"/>
      <c r="AN3239" s="2"/>
      <c r="AO3239" s="2"/>
      <c r="AP3239" s="2"/>
      <c r="AQ3239" s="2"/>
      <c r="AR3239" s="55"/>
      <c r="AS3239" s="85"/>
      <c r="AT3239" s="85"/>
      <c r="AU3239" s="85"/>
      <c r="AV3239" s="85"/>
      <c r="AW3239" s="100"/>
      <c r="AX3239" s="2"/>
      <c r="AY3239" s="2"/>
      <c r="AZ3239" s="2"/>
      <c r="BA3239" s="2"/>
      <c r="BB3239" s="55"/>
      <c r="BC3239" s="105"/>
      <c r="BD3239" s="105"/>
      <c r="BE3239" s="105"/>
      <c r="BF3239" s="105"/>
      <c r="BG3239" s="109"/>
      <c r="BH3239" s="2"/>
      <c r="BI3239" s="2"/>
      <c r="BJ3239" s="2"/>
      <c r="BK3239" s="2"/>
      <c r="BL3239" s="55"/>
      <c r="BM3239" s="48"/>
      <c r="BN3239" s="48"/>
      <c r="BO3239" s="48"/>
      <c r="BP3239" s="48"/>
      <c r="BQ3239" s="117"/>
      <c r="BR3239" s="2"/>
      <c r="BS3239" s="2"/>
      <c r="BT3239" s="2"/>
      <c r="BU3239" s="2"/>
      <c r="BV3239" s="55"/>
    </row>
    <row r="3240" spans="1:74" hidden="1" x14ac:dyDescent="0.3">
      <c r="A3240" s="2" t="s">
        <v>89</v>
      </c>
      <c r="B3240" s="2" t="s">
        <v>2</v>
      </c>
      <c r="C3240" s="2" t="s">
        <v>3</v>
      </c>
      <c r="D3240" s="2" t="s">
        <v>82</v>
      </c>
      <c r="E3240" s="3">
        <v>24</v>
      </c>
      <c r="F3240" s="3"/>
      <c r="G3240" s="18" t="s">
        <v>5</v>
      </c>
      <c r="H3240" s="3">
        <v>2024</v>
      </c>
      <c r="I3240" s="20" t="s">
        <v>286</v>
      </c>
      <c r="J3240" s="184" t="s">
        <v>281</v>
      </c>
      <c r="K3240" s="184" t="s">
        <v>319</v>
      </c>
      <c r="L3240" s="187">
        <f t="shared" si="103"/>
        <v>0</v>
      </c>
      <c r="M3240" s="187">
        <f t="shared" si="104"/>
        <v>50.002000000000002</v>
      </c>
      <c r="N3240" s="186" t="s">
        <v>1033</v>
      </c>
      <c r="O3240" s="33"/>
      <c r="P3240" s="33"/>
      <c r="Q3240" s="33"/>
      <c r="R3240" s="33"/>
      <c r="S3240" s="42"/>
      <c r="T3240" s="2"/>
      <c r="U3240" s="2"/>
      <c r="V3240" s="2"/>
      <c r="W3240" s="2"/>
      <c r="X3240" s="55"/>
      <c r="Y3240" s="62"/>
      <c r="Z3240" s="62"/>
      <c r="AA3240" s="62"/>
      <c r="AB3240" s="62"/>
      <c r="AC3240" s="68"/>
      <c r="AD3240" s="2"/>
      <c r="AE3240" s="2"/>
      <c r="AF3240" s="2"/>
      <c r="AG3240" s="2"/>
      <c r="AH3240" s="55"/>
      <c r="AI3240" s="72"/>
      <c r="AJ3240" s="72"/>
      <c r="AK3240" s="72"/>
      <c r="AL3240" s="72"/>
      <c r="AM3240" s="80"/>
      <c r="AN3240" s="2"/>
      <c r="AO3240" s="2"/>
      <c r="AP3240" s="2"/>
      <c r="AQ3240" s="2"/>
      <c r="AR3240" s="55"/>
      <c r="AS3240" s="85"/>
      <c r="AT3240" s="85"/>
      <c r="AU3240" s="85"/>
      <c r="AV3240" s="85"/>
      <c r="AW3240" s="100"/>
      <c r="AX3240" s="2"/>
      <c r="AY3240" s="2"/>
      <c r="AZ3240" s="2"/>
      <c r="BA3240" s="2"/>
      <c r="BB3240" s="55"/>
      <c r="BC3240" s="105"/>
      <c r="BD3240" s="105"/>
      <c r="BE3240" s="105"/>
      <c r="BF3240" s="105"/>
      <c r="BG3240" s="109"/>
      <c r="BH3240" s="2" t="s">
        <v>1033</v>
      </c>
      <c r="BI3240" s="2"/>
      <c r="BJ3240" s="2"/>
      <c r="BK3240" s="2"/>
      <c r="BL3240" s="55">
        <v>50.002000000000002</v>
      </c>
      <c r="BM3240" s="48"/>
      <c r="BN3240" s="48"/>
      <c r="BO3240" s="48"/>
      <c r="BP3240" s="48"/>
      <c r="BQ3240" s="117"/>
      <c r="BR3240" s="2"/>
      <c r="BS3240" s="2"/>
      <c r="BT3240" s="2"/>
      <c r="BU3240" s="2"/>
      <c r="BV3240" s="55"/>
    </row>
    <row r="3241" spans="1:74" s="13" customFormat="1" hidden="1" x14ac:dyDescent="0.3">
      <c r="A3241" s="12" t="s">
        <v>89</v>
      </c>
      <c r="B3241" s="12" t="s">
        <v>2</v>
      </c>
      <c r="C3241" s="12" t="s">
        <v>3</v>
      </c>
      <c r="D3241" s="12" t="s">
        <v>82</v>
      </c>
      <c r="E3241" s="7">
        <v>24</v>
      </c>
      <c r="F3241" s="7"/>
      <c r="G3241" s="19" t="s">
        <v>5</v>
      </c>
      <c r="H3241" s="7">
        <v>2024</v>
      </c>
      <c r="I3241" s="21"/>
      <c r="J3241" s="12" t="s">
        <v>314</v>
      </c>
      <c r="K3241" s="12"/>
      <c r="L3241" s="147"/>
      <c r="M3241" s="147">
        <f>SUM(M3203:M3240)</f>
        <v>198.84</v>
      </c>
      <c r="N3241" s="183"/>
      <c r="O3241" s="12"/>
      <c r="P3241" s="12"/>
      <c r="Q3241" s="12"/>
      <c r="R3241" s="12"/>
      <c r="S3241" s="47">
        <f>SUM(S3203:S3240)</f>
        <v>0</v>
      </c>
      <c r="T3241" s="12"/>
      <c r="U3241" s="12"/>
      <c r="V3241" s="12"/>
      <c r="W3241" s="12"/>
      <c r="X3241" s="47">
        <f>SUM(X3203:X3240)</f>
        <v>0</v>
      </c>
      <c r="Y3241" s="12"/>
      <c r="Z3241" s="12"/>
      <c r="AA3241" s="12"/>
      <c r="AB3241" s="12"/>
      <c r="AC3241" s="47">
        <f>SUM(AC3203:AC3240)</f>
        <v>0</v>
      </c>
      <c r="AD3241" s="12"/>
      <c r="AE3241" s="12"/>
      <c r="AF3241" s="12"/>
      <c r="AG3241" s="12"/>
      <c r="AH3241" s="47">
        <f>SUM(AH3203:AH3240)</f>
        <v>1.3029999999999999</v>
      </c>
      <c r="AI3241" s="12"/>
      <c r="AJ3241" s="12"/>
      <c r="AK3241" s="12"/>
      <c r="AL3241" s="12"/>
      <c r="AM3241" s="47">
        <f>SUM(AM3203:AM3240)</f>
        <v>39.463000000000001</v>
      </c>
      <c r="AN3241" s="12"/>
      <c r="AO3241" s="12"/>
      <c r="AP3241" s="12"/>
      <c r="AQ3241" s="12"/>
      <c r="AR3241" s="47">
        <f>SUM(AR3203:AR3240)</f>
        <v>8.0719999999999992</v>
      </c>
      <c r="AS3241" s="12"/>
      <c r="AT3241" s="12"/>
      <c r="AU3241" s="12"/>
      <c r="AV3241" s="12"/>
      <c r="AW3241" s="47">
        <f>SUM(AW3203:AW3240)</f>
        <v>0</v>
      </c>
      <c r="AX3241" s="12"/>
      <c r="AY3241" s="12"/>
      <c r="AZ3241" s="12"/>
      <c r="BA3241" s="12"/>
      <c r="BB3241" s="47">
        <f>SUM(BB3203:BB3240)</f>
        <v>0</v>
      </c>
      <c r="BC3241" s="12"/>
      <c r="BD3241" s="12"/>
      <c r="BE3241" s="12"/>
      <c r="BF3241" s="12"/>
      <c r="BG3241" s="47">
        <f>SUM(BG3203:BG3240)</f>
        <v>0</v>
      </c>
      <c r="BH3241" s="12"/>
      <c r="BI3241" s="12"/>
      <c r="BJ3241" s="12"/>
      <c r="BK3241" s="12"/>
      <c r="BL3241" s="47">
        <f>SUM(BL3203:BL3240)</f>
        <v>150.00200000000001</v>
      </c>
      <c r="BM3241" s="12"/>
      <c r="BN3241" s="12"/>
      <c r="BO3241" s="12"/>
      <c r="BP3241" s="12"/>
      <c r="BQ3241" s="47">
        <f>SUM(BQ3203:BQ3240)</f>
        <v>0</v>
      </c>
      <c r="BR3241" s="12"/>
      <c r="BS3241" s="12"/>
      <c r="BT3241" s="12"/>
      <c r="BU3241" s="12"/>
      <c r="BV3241" s="47">
        <f>SUM(BV3203:BV3240)</f>
        <v>0</v>
      </c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18" t="s">
        <v>5</v>
      </c>
      <c r="H3242" s="3">
        <v>2024</v>
      </c>
      <c r="I3242" s="20" t="s">
        <v>287</v>
      </c>
      <c r="J3242" s="184" t="s">
        <v>267</v>
      </c>
      <c r="K3242" s="184" t="s">
        <v>318</v>
      </c>
      <c r="L3242" s="187">
        <f t="shared" si="103"/>
        <v>0</v>
      </c>
      <c r="M3242" s="187">
        <f t="shared" si="104"/>
        <v>0</v>
      </c>
      <c r="N3242" s="186"/>
      <c r="O3242" s="33"/>
      <c r="P3242" s="33"/>
      <c r="Q3242" s="33"/>
      <c r="R3242" s="33"/>
      <c r="S3242" s="42"/>
      <c r="T3242" s="2"/>
      <c r="U3242" s="2"/>
      <c r="V3242" s="2"/>
      <c r="W3242" s="2"/>
      <c r="X3242" s="55"/>
      <c r="Y3242" s="62"/>
      <c r="Z3242" s="62"/>
      <c r="AA3242" s="62"/>
      <c r="AB3242" s="62"/>
      <c r="AC3242" s="68"/>
      <c r="AD3242" s="2"/>
      <c r="AE3242" s="2"/>
      <c r="AF3242" s="2"/>
      <c r="AG3242" s="2"/>
      <c r="AH3242" s="55"/>
      <c r="AI3242" s="72"/>
      <c r="AJ3242" s="72"/>
      <c r="AK3242" s="72"/>
      <c r="AL3242" s="72"/>
      <c r="AM3242" s="80"/>
      <c r="AN3242" s="2"/>
      <c r="AO3242" s="2"/>
      <c r="AP3242" s="2"/>
      <c r="AQ3242" s="2"/>
      <c r="AR3242" s="55"/>
      <c r="AS3242" s="85"/>
      <c r="AT3242" s="85"/>
      <c r="AU3242" s="85"/>
      <c r="AV3242" s="85"/>
      <c r="AW3242" s="100"/>
      <c r="AX3242" s="2"/>
      <c r="AY3242" s="2"/>
      <c r="AZ3242" s="2"/>
      <c r="BA3242" s="2"/>
      <c r="BB3242" s="55"/>
      <c r="BC3242" s="105"/>
      <c r="BD3242" s="105"/>
      <c r="BE3242" s="105"/>
      <c r="BF3242" s="105"/>
      <c r="BG3242" s="109"/>
      <c r="BH3242" s="2"/>
      <c r="BI3242" s="2"/>
      <c r="BJ3242" s="2"/>
      <c r="BK3242" s="2"/>
      <c r="BL3242" s="55"/>
      <c r="BM3242" s="48"/>
      <c r="BN3242" s="48"/>
      <c r="BO3242" s="48"/>
      <c r="BP3242" s="48"/>
      <c r="BQ3242" s="117"/>
      <c r="BR3242" s="2"/>
      <c r="BS3242" s="2"/>
      <c r="BT3242" s="2"/>
      <c r="BU3242" s="2"/>
      <c r="BV3242" s="55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18" t="s">
        <v>5</v>
      </c>
      <c r="H3243" s="3">
        <v>2024</v>
      </c>
      <c r="I3243" s="20" t="s">
        <v>287</v>
      </c>
      <c r="J3243" s="184" t="s">
        <v>291</v>
      </c>
      <c r="K3243" s="184" t="s">
        <v>319</v>
      </c>
      <c r="L3243" s="187">
        <f t="shared" si="103"/>
        <v>0</v>
      </c>
      <c r="M3243" s="187">
        <f t="shared" si="104"/>
        <v>0</v>
      </c>
      <c r="N3243" s="186"/>
      <c r="O3243" s="33"/>
      <c r="P3243" s="33"/>
      <c r="Q3243" s="33"/>
      <c r="R3243" s="33"/>
      <c r="S3243" s="42"/>
      <c r="T3243" s="2"/>
      <c r="U3243" s="2"/>
      <c r="V3243" s="2"/>
      <c r="W3243" s="2"/>
      <c r="X3243" s="55"/>
      <c r="Y3243" s="62"/>
      <c r="Z3243" s="62"/>
      <c r="AA3243" s="62"/>
      <c r="AB3243" s="62"/>
      <c r="AC3243" s="68"/>
      <c r="AD3243" s="2"/>
      <c r="AE3243" s="2"/>
      <c r="AF3243" s="2"/>
      <c r="AG3243" s="2"/>
      <c r="AH3243" s="55"/>
      <c r="AI3243" s="72"/>
      <c r="AJ3243" s="72"/>
      <c r="AK3243" s="72"/>
      <c r="AL3243" s="72"/>
      <c r="AM3243" s="80"/>
      <c r="AN3243" s="2"/>
      <c r="AO3243" s="2"/>
      <c r="AP3243" s="2"/>
      <c r="AQ3243" s="2"/>
      <c r="AR3243" s="55"/>
      <c r="AS3243" s="85"/>
      <c r="AT3243" s="85"/>
      <c r="AU3243" s="85"/>
      <c r="AV3243" s="85"/>
      <c r="AW3243" s="100"/>
      <c r="AX3243" s="2"/>
      <c r="AY3243" s="2"/>
      <c r="AZ3243" s="2"/>
      <c r="BA3243" s="2"/>
      <c r="BB3243" s="55"/>
      <c r="BC3243" s="105"/>
      <c r="BD3243" s="105"/>
      <c r="BE3243" s="105"/>
      <c r="BF3243" s="105"/>
      <c r="BG3243" s="109"/>
      <c r="BH3243" s="2"/>
      <c r="BI3243" s="2"/>
      <c r="BJ3243" s="2"/>
      <c r="BK3243" s="2"/>
      <c r="BL3243" s="55"/>
      <c r="BM3243" s="48"/>
      <c r="BN3243" s="48"/>
      <c r="BO3243" s="48"/>
      <c r="BP3243" s="48"/>
      <c r="BQ3243" s="117"/>
      <c r="BR3243" s="2"/>
      <c r="BS3243" s="2"/>
      <c r="BT3243" s="2"/>
      <c r="BU3243" s="2"/>
      <c r="BV3243" s="55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18" t="s">
        <v>5</v>
      </c>
      <c r="H3244" s="3">
        <v>2024</v>
      </c>
      <c r="I3244" s="20" t="s">
        <v>286</v>
      </c>
      <c r="J3244" s="184" t="s">
        <v>336</v>
      </c>
      <c r="K3244" s="184" t="s">
        <v>319</v>
      </c>
      <c r="L3244" s="187">
        <f t="shared" si="103"/>
        <v>0</v>
      </c>
      <c r="M3244" s="187">
        <f t="shared" si="104"/>
        <v>0</v>
      </c>
      <c r="N3244" s="186"/>
      <c r="O3244" s="33"/>
      <c r="P3244" s="33"/>
      <c r="Q3244" s="33"/>
      <c r="R3244" s="33"/>
      <c r="S3244" s="42"/>
      <c r="T3244" s="2"/>
      <c r="U3244" s="2"/>
      <c r="V3244" s="2"/>
      <c r="W3244" s="2"/>
      <c r="X3244" s="55"/>
      <c r="Y3244" s="62"/>
      <c r="Z3244" s="62"/>
      <c r="AA3244" s="62"/>
      <c r="AB3244" s="62"/>
      <c r="AC3244" s="68"/>
      <c r="AD3244" s="2"/>
      <c r="AE3244" s="2"/>
      <c r="AF3244" s="2"/>
      <c r="AG3244" s="2"/>
      <c r="AH3244" s="55"/>
      <c r="AI3244" s="72"/>
      <c r="AJ3244" s="72"/>
      <c r="AK3244" s="72"/>
      <c r="AL3244" s="72"/>
      <c r="AM3244" s="80"/>
      <c r="AN3244" s="2"/>
      <c r="AO3244" s="2"/>
      <c r="AP3244" s="2"/>
      <c r="AQ3244" s="2"/>
      <c r="AR3244" s="55"/>
      <c r="AS3244" s="85"/>
      <c r="AT3244" s="85"/>
      <c r="AU3244" s="85"/>
      <c r="AV3244" s="85"/>
      <c r="AW3244" s="100"/>
      <c r="AX3244" s="2"/>
      <c r="AY3244" s="2"/>
      <c r="AZ3244" s="2"/>
      <c r="BA3244" s="2"/>
      <c r="BB3244" s="55"/>
      <c r="BC3244" s="105"/>
      <c r="BD3244" s="105"/>
      <c r="BE3244" s="105"/>
      <c r="BF3244" s="105"/>
      <c r="BG3244" s="109"/>
      <c r="BH3244" s="2"/>
      <c r="BI3244" s="2"/>
      <c r="BJ3244" s="2"/>
      <c r="BK3244" s="2"/>
      <c r="BL3244" s="55"/>
      <c r="BM3244" s="48"/>
      <c r="BN3244" s="48"/>
      <c r="BO3244" s="48"/>
      <c r="BP3244" s="48"/>
      <c r="BQ3244" s="117"/>
      <c r="BR3244" s="2"/>
      <c r="BS3244" s="2"/>
      <c r="BT3244" s="2"/>
      <c r="BU3244" s="2"/>
      <c r="BV3244" s="55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18" t="s">
        <v>5</v>
      </c>
      <c r="H3245" s="3">
        <v>2024</v>
      </c>
      <c r="I3245" s="20" t="s">
        <v>286</v>
      </c>
      <c r="J3245" s="185" t="s">
        <v>337</v>
      </c>
      <c r="K3245" s="185" t="s">
        <v>318</v>
      </c>
      <c r="L3245" s="187">
        <f t="shared" si="103"/>
        <v>0</v>
      </c>
      <c r="M3245" s="187">
        <f t="shared" si="104"/>
        <v>0</v>
      </c>
      <c r="N3245" s="186"/>
      <c r="O3245" s="53"/>
      <c r="P3245" s="53"/>
      <c r="Q3245" s="53"/>
      <c r="R3245" s="53"/>
      <c r="S3245" s="54"/>
      <c r="T3245" s="8"/>
      <c r="U3245" s="8"/>
      <c r="V3245" s="8"/>
      <c r="W3245" s="8"/>
      <c r="X3245" s="122"/>
      <c r="Y3245" s="135"/>
      <c r="Z3245" s="135"/>
      <c r="AA3245" s="135"/>
      <c r="AB3245" s="135"/>
      <c r="AC3245" s="136"/>
      <c r="AD3245" s="8"/>
      <c r="AE3245" s="8"/>
      <c r="AF3245" s="8"/>
      <c r="AG3245" s="8"/>
      <c r="AH3245" s="122"/>
      <c r="AI3245" s="137"/>
      <c r="AJ3245" s="137"/>
      <c r="AK3245" s="137"/>
      <c r="AL3245" s="137"/>
      <c r="AM3245" s="138"/>
      <c r="AN3245" s="8"/>
      <c r="AO3245" s="8"/>
      <c r="AP3245" s="8"/>
      <c r="AQ3245" s="8"/>
      <c r="AR3245" s="122"/>
      <c r="AS3245" s="139"/>
      <c r="AT3245" s="139"/>
      <c r="AU3245" s="139"/>
      <c r="AV3245" s="139"/>
      <c r="AW3245" s="140"/>
      <c r="AX3245" s="8"/>
      <c r="AY3245" s="8"/>
      <c r="AZ3245" s="8"/>
      <c r="BA3245" s="8"/>
      <c r="BB3245" s="122"/>
      <c r="BC3245" s="141"/>
      <c r="BD3245" s="141"/>
      <c r="BE3245" s="141"/>
      <c r="BF3245" s="141"/>
      <c r="BG3245" s="142"/>
      <c r="BH3245" s="8"/>
      <c r="BI3245" s="8"/>
      <c r="BJ3245" s="8"/>
      <c r="BK3245" s="8"/>
      <c r="BL3245" s="122"/>
      <c r="BM3245" s="143"/>
      <c r="BN3245" s="143"/>
      <c r="BO3245" s="143"/>
      <c r="BP3245" s="143"/>
      <c r="BQ3245" s="144"/>
      <c r="BR3245" s="8"/>
      <c r="BS3245" s="8"/>
      <c r="BT3245" s="8"/>
      <c r="BU3245" s="8"/>
      <c r="BV3245" s="122"/>
    </row>
    <row r="3246" spans="1:74" ht="28.8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18" t="s">
        <v>5</v>
      </c>
      <c r="H3246" s="3">
        <v>2024</v>
      </c>
      <c r="I3246" s="20" t="s">
        <v>286</v>
      </c>
      <c r="J3246" s="185" t="s">
        <v>338</v>
      </c>
      <c r="K3246" s="185" t="s">
        <v>339</v>
      </c>
      <c r="L3246" s="187">
        <f t="shared" si="103"/>
        <v>0</v>
      </c>
      <c r="M3246" s="187">
        <f t="shared" si="104"/>
        <v>0</v>
      </c>
      <c r="N3246" s="186"/>
      <c r="O3246" s="53"/>
      <c r="P3246" s="53"/>
      <c r="Q3246" s="53"/>
      <c r="R3246" s="53"/>
      <c r="S3246" s="54"/>
      <c r="T3246" s="8"/>
      <c r="U3246" s="8"/>
      <c r="V3246" s="8"/>
      <c r="W3246" s="8"/>
      <c r="X3246" s="122"/>
      <c r="Y3246" s="135"/>
      <c r="Z3246" s="135"/>
      <c r="AA3246" s="135"/>
      <c r="AB3246" s="135"/>
      <c r="AC3246" s="136"/>
      <c r="AD3246" s="8"/>
      <c r="AE3246" s="8"/>
      <c r="AF3246" s="8"/>
      <c r="AG3246" s="8"/>
      <c r="AH3246" s="122"/>
      <c r="AI3246" s="137"/>
      <c r="AJ3246" s="137"/>
      <c r="AK3246" s="137"/>
      <c r="AL3246" s="137"/>
      <c r="AM3246" s="138"/>
      <c r="AN3246" s="8"/>
      <c r="AO3246" s="8"/>
      <c r="AP3246" s="8"/>
      <c r="AQ3246" s="8"/>
      <c r="AR3246" s="122"/>
      <c r="AS3246" s="139"/>
      <c r="AT3246" s="139"/>
      <c r="AU3246" s="139"/>
      <c r="AV3246" s="139"/>
      <c r="AW3246" s="140"/>
      <c r="AX3246" s="8"/>
      <c r="AY3246" s="8"/>
      <c r="AZ3246" s="8"/>
      <c r="BA3246" s="8"/>
      <c r="BB3246" s="122"/>
      <c r="BC3246" s="141"/>
      <c r="BD3246" s="141"/>
      <c r="BE3246" s="141"/>
      <c r="BF3246" s="141"/>
      <c r="BG3246" s="142"/>
      <c r="BH3246" s="8"/>
      <c r="BI3246" s="8"/>
      <c r="BJ3246" s="8"/>
      <c r="BK3246" s="8"/>
      <c r="BL3246" s="122"/>
      <c r="BM3246" s="143"/>
      <c r="BN3246" s="143"/>
      <c r="BO3246" s="143"/>
      <c r="BP3246" s="143"/>
      <c r="BQ3246" s="144"/>
      <c r="BR3246" s="8"/>
      <c r="BS3246" s="8"/>
      <c r="BT3246" s="8"/>
      <c r="BU3246" s="8"/>
      <c r="BV3246" s="122"/>
    </row>
    <row r="3247" spans="1:74" ht="28.8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18" t="s">
        <v>5</v>
      </c>
      <c r="H3247" s="3">
        <v>2024</v>
      </c>
      <c r="I3247" s="20" t="s">
        <v>286</v>
      </c>
      <c r="J3247" s="185" t="s">
        <v>340</v>
      </c>
      <c r="K3247" s="185" t="s">
        <v>318</v>
      </c>
      <c r="L3247" s="187">
        <f t="shared" si="103"/>
        <v>0</v>
      </c>
      <c r="M3247" s="187">
        <f t="shared" si="104"/>
        <v>0</v>
      </c>
      <c r="N3247" s="186"/>
      <c r="O3247" s="53"/>
      <c r="P3247" s="53"/>
      <c r="Q3247" s="53"/>
      <c r="R3247" s="53"/>
      <c r="S3247" s="54"/>
      <c r="T3247" s="8"/>
      <c r="U3247" s="8"/>
      <c r="V3247" s="8"/>
      <c r="W3247" s="8"/>
      <c r="X3247" s="122"/>
      <c r="Y3247" s="135"/>
      <c r="Z3247" s="135"/>
      <c r="AA3247" s="135"/>
      <c r="AB3247" s="135"/>
      <c r="AC3247" s="136"/>
      <c r="AD3247" s="8"/>
      <c r="AE3247" s="8"/>
      <c r="AF3247" s="8"/>
      <c r="AG3247" s="8"/>
      <c r="AH3247" s="122"/>
      <c r="AI3247" s="137"/>
      <c r="AJ3247" s="137"/>
      <c r="AK3247" s="137"/>
      <c r="AL3247" s="137"/>
      <c r="AM3247" s="138"/>
      <c r="AN3247" s="8"/>
      <c r="AO3247" s="8"/>
      <c r="AP3247" s="8"/>
      <c r="AQ3247" s="8"/>
      <c r="AR3247" s="122"/>
      <c r="AS3247" s="139"/>
      <c r="AT3247" s="139"/>
      <c r="AU3247" s="139"/>
      <c r="AV3247" s="139"/>
      <c r="AW3247" s="140"/>
      <c r="AX3247" s="8"/>
      <c r="AY3247" s="8"/>
      <c r="AZ3247" s="8"/>
      <c r="BA3247" s="8"/>
      <c r="BB3247" s="122"/>
      <c r="BC3247" s="141"/>
      <c r="BD3247" s="141"/>
      <c r="BE3247" s="141"/>
      <c r="BF3247" s="141"/>
      <c r="BG3247" s="142"/>
      <c r="BH3247" s="8"/>
      <c r="BI3247" s="8"/>
      <c r="BJ3247" s="8"/>
      <c r="BK3247" s="8"/>
      <c r="BL3247" s="122"/>
      <c r="BM3247" s="143"/>
      <c r="BN3247" s="143"/>
      <c r="BO3247" s="143"/>
      <c r="BP3247" s="143"/>
      <c r="BQ3247" s="144"/>
      <c r="BR3247" s="8"/>
      <c r="BS3247" s="8"/>
      <c r="BT3247" s="8"/>
      <c r="BU3247" s="8"/>
      <c r="BV3247" s="122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18" t="s">
        <v>5</v>
      </c>
      <c r="H3248" s="3">
        <v>2024</v>
      </c>
      <c r="I3248" s="20" t="s">
        <v>286</v>
      </c>
      <c r="J3248" s="185" t="s">
        <v>341</v>
      </c>
      <c r="K3248" s="185" t="s">
        <v>320</v>
      </c>
      <c r="L3248" s="187">
        <f t="shared" si="103"/>
        <v>0</v>
      </c>
      <c r="M3248" s="187">
        <f t="shared" si="104"/>
        <v>0</v>
      </c>
      <c r="N3248" s="186"/>
      <c r="O3248" s="53"/>
      <c r="P3248" s="53"/>
      <c r="Q3248" s="53"/>
      <c r="R3248" s="53"/>
      <c r="S3248" s="54"/>
      <c r="T3248" s="8"/>
      <c r="U3248" s="8"/>
      <c r="V3248" s="8"/>
      <c r="W3248" s="8"/>
      <c r="X3248" s="122"/>
      <c r="Y3248" s="135"/>
      <c r="Z3248" s="135"/>
      <c r="AA3248" s="135"/>
      <c r="AB3248" s="135"/>
      <c r="AC3248" s="136"/>
      <c r="AD3248" s="8"/>
      <c r="AE3248" s="8"/>
      <c r="AF3248" s="8"/>
      <c r="AG3248" s="8"/>
      <c r="AH3248" s="122"/>
      <c r="AI3248" s="137"/>
      <c r="AJ3248" s="137"/>
      <c r="AK3248" s="137"/>
      <c r="AL3248" s="137"/>
      <c r="AM3248" s="138"/>
      <c r="AN3248" s="8"/>
      <c r="AO3248" s="8"/>
      <c r="AP3248" s="8"/>
      <c r="AQ3248" s="8"/>
      <c r="AR3248" s="122"/>
      <c r="AS3248" s="139"/>
      <c r="AT3248" s="139"/>
      <c r="AU3248" s="139"/>
      <c r="AV3248" s="139"/>
      <c r="AW3248" s="140"/>
      <c r="AX3248" s="8"/>
      <c r="AY3248" s="8"/>
      <c r="AZ3248" s="8"/>
      <c r="BA3248" s="8"/>
      <c r="BB3248" s="122"/>
      <c r="BC3248" s="141"/>
      <c r="BD3248" s="141"/>
      <c r="BE3248" s="141"/>
      <c r="BF3248" s="141"/>
      <c r="BG3248" s="142"/>
      <c r="BH3248" s="8"/>
      <c r="BI3248" s="8"/>
      <c r="BJ3248" s="8"/>
      <c r="BK3248" s="8"/>
      <c r="BL3248" s="122"/>
      <c r="BM3248" s="143"/>
      <c r="BN3248" s="143"/>
      <c r="BO3248" s="143"/>
      <c r="BP3248" s="143"/>
      <c r="BQ3248" s="144"/>
      <c r="BR3248" s="8"/>
      <c r="BS3248" s="8"/>
      <c r="BT3248" s="8"/>
      <c r="BU3248" s="8"/>
      <c r="BV3248" s="122"/>
    </row>
    <row r="3249" spans="1:74" ht="28.8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18" t="s">
        <v>5</v>
      </c>
      <c r="H3249" s="3">
        <v>2024</v>
      </c>
      <c r="I3249" s="20" t="s">
        <v>286</v>
      </c>
      <c r="J3249" s="185" t="s">
        <v>342</v>
      </c>
      <c r="K3249" s="185" t="s">
        <v>320</v>
      </c>
      <c r="L3249" s="187">
        <f t="shared" si="103"/>
        <v>0</v>
      </c>
      <c r="M3249" s="187">
        <f t="shared" si="104"/>
        <v>0</v>
      </c>
      <c r="N3249" s="186"/>
      <c r="O3249" s="53"/>
      <c r="P3249" s="53"/>
      <c r="Q3249" s="53"/>
      <c r="R3249" s="53"/>
      <c r="S3249" s="54"/>
      <c r="T3249" s="8"/>
      <c r="U3249" s="8"/>
      <c r="V3249" s="8"/>
      <c r="W3249" s="8"/>
      <c r="X3249" s="122"/>
      <c r="Y3249" s="135"/>
      <c r="Z3249" s="135"/>
      <c r="AA3249" s="135"/>
      <c r="AB3249" s="135"/>
      <c r="AC3249" s="136"/>
      <c r="AD3249" s="8"/>
      <c r="AE3249" s="8"/>
      <c r="AF3249" s="8"/>
      <c r="AG3249" s="8"/>
      <c r="AH3249" s="122"/>
      <c r="AI3249" s="137"/>
      <c r="AJ3249" s="137"/>
      <c r="AK3249" s="137"/>
      <c r="AL3249" s="137"/>
      <c r="AM3249" s="138"/>
      <c r="AN3249" s="8"/>
      <c r="AO3249" s="8"/>
      <c r="AP3249" s="8"/>
      <c r="AQ3249" s="8"/>
      <c r="AR3249" s="122"/>
      <c r="AS3249" s="139"/>
      <c r="AT3249" s="139"/>
      <c r="AU3249" s="139"/>
      <c r="AV3249" s="139"/>
      <c r="AW3249" s="140"/>
      <c r="AX3249" s="8"/>
      <c r="AY3249" s="8"/>
      <c r="AZ3249" s="8"/>
      <c r="BA3249" s="8"/>
      <c r="BB3249" s="122"/>
      <c r="BC3249" s="141"/>
      <c r="BD3249" s="141"/>
      <c r="BE3249" s="141"/>
      <c r="BF3249" s="141"/>
      <c r="BG3249" s="142"/>
      <c r="BH3249" s="8"/>
      <c r="BI3249" s="8"/>
      <c r="BJ3249" s="8"/>
      <c r="BK3249" s="8"/>
      <c r="BL3249" s="122"/>
      <c r="BM3249" s="143"/>
      <c r="BN3249" s="143"/>
      <c r="BO3249" s="143"/>
      <c r="BP3249" s="143"/>
      <c r="BQ3249" s="144"/>
      <c r="BR3249" s="8"/>
      <c r="BS3249" s="8"/>
      <c r="BT3249" s="8"/>
      <c r="BU3249" s="8"/>
      <c r="BV3249" s="122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18" t="s">
        <v>5</v>
      </c>
      <c r="H3250" s="3">
        <v>2024</v>
      </c>
      <c r="I3250" s="20" t="s">
        <v>286</v>
      </c>
      <c r="J3250" s="185" t="s">
        <v>343</v>
      </c>
      <c r="K3250" s="185" t="s">
        <v>339</v>
      </c>
      <c r="L3250" s="187">
        <f t="shared" si="103"/>
        <v>0</v>
      </c>
      <c r="M3250" s="187">
        <f t="shared" si="104"/>
        <v>0</v>
      </c>
      <c r="N3250" s="186"/>
      <c r="O3250" s="53"/>
      <c r="P3250" s="53"/>
      <c r="Q3250" s="53"/>
      <c r="R3250" s="53"/>
      <c r="S3250" s="54"/>
      <c r="T3250" s="8"/>
      <c r="U3250" s="8"/>
      <c r="V3250" s="8"/>
      <c r="W3250" s="8"/>
      <c r="X3250" s="122"/>
      <c r="Y3250" s="135"/>
      <c r="Z3250" s="135"/>
      <c r="AA3250" s="135"/>
      <c r="AB3250" s="135"/>
      <c r="AC3250" s="136"/>
      <c r="AD3250" s="8"/>
      <c r="AE3250" s="8"/>
      <c r="AF3250" s="8"/>
      <c r="AG3250" s="8"/>
      <c r="AH3250" s="122"/>
      <c r="AI3250" s="137"/>
      <c r="AJ3250" s="137"/>
      <c r="AK3250" s="137"/>
      <c r="AL3250" s="137"/>
      <c r="AM3250" s="138"/>
      <c r="AN3250" s="8"/>
      <c r="AO3250" s="8"/>
      <c r="AP3250" s="8"/>
      <c r="AQ3250" s="8"/>
      <c r="AR3250" s="122"/>
      <c r="AS3250" s="139"/>
      <c r="AT3250" s="139"/>
      <c r="AU3250" s="139"/>
      <c r="AV3250" s="139"/>
      <c r="AW3250" s="140"/>
      <c r="AX3250" s="8"/>
      <c r="AY3250" s="8"/>
      <c r="AZ3250" s="8"/>
      <c r="BA3250" s="8"/>
      <c r="BB3250" s="122"/>
      <c r="BC3250" s="141"/>
      <c r="BD3250" s="141"/>
      <c r="BE3250" s="141"/>
      <c r="BF3250" s="141"/>
      <c r="BG3250" s="142"/>
      <c r="BH3250" s="8"/>
      <c r="BI3250" s="8"/>
      <c r="BJ3250" s="8"/>
      <c r="BK3250" s="8"/>
      <c r="BL3250" s="122"/>
      <c r="BM3250" s="143"/>
      <c r="BN3250" s="143"/>
      <c r="BO3250" s="143"/>
      <c r="BP3250" s="143"/>
      <c r="BQ3250" s="144"/>
      <c r="BR3250" s="8"/>
      <c r="BS3250" s="8"/>
      <c r="BT3250" s="8"/>
      <c r="BU3250" s="8"/>
      <c r="BV3250" s="122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18" t="s">
        <v>5</v>
      </c>
      <c r="H3251" s="3">
        <v>2024</v>
      </c>
      <c r="I3251" s="20" t="s">
        <v>288</v>
      </c>
      <c r="J3251" s="185" t="s">
        <v>344</v>
      </c>
      <c r="K3251" s="185" t="s">
        <v>318</v>
      </c>
      <c r="L3251" s="187">
        <f t="shared" si="103"/>
        <v>0</v>
      </c>
      <c r="M3251" s="187">
        <f t="shared" si="104"/>
        <v>0</v>
      </c>
      <c r="N3251" s="186"/>
      <c r="O3251" s="53"/>
      <c r="P3251" s="53"/>
      <c r="Q3251" s="53"/>
      <c r="R3251" s="53"/>
      <c r="S3251" s="54"/>
      <c r="T3251" s="8"/>
      <c r="U3251" s="8"/>
      <c r="V3251" s="8"/>
      <c r="W3251" s="8"/>
      <c r="X3251" s="122"/>
      <c r="Y3251" s="135"/>
      <c r="Z3251" s="135"/>
      <c r="AA3251" s="135"/>
      <c r="AB3251" s="135"/>
      <c r="AC3251" s="136"/>
      <c r="AD3251" s="8"/>
      <c r="AE3251" s="8"/>
      <c r="AF3251" s="8"/>
      <c r="AG3251" s="8"/>
      <c r="AH3251" s="122"/>
      <c r="AI3251" s="137"/>
      <c r="AJ3251" s="137"/>
      <c r="AK3251" s="137"/>
      <c r="AL3251" s="137"/>
      <c r="AM3251" s="138"/>
      <c r="AN3251" s="8"/>
      <c r="AO3251" s="8"/>
      <c r="AP3251" s="8"/>
      <c r="AQ3251" s="8"/>
      <c r="AR3251" s="122"/>
      <c r="AS3251" s="139"/>
      <c r="AT3251" s="139"/>
      <c r="AU3251" s="139"/>
      <c r="AV3251" s="139"/>
      <c r="AW3251" s="140"/>
      <c r="AX3251" s="8"/>
      <c r="AY3251" s="8"/>
      <c r="AZ3251" s="8"/>
      <c r="BA3251" s="8"/>
      <c r="BB3251" s="122"/>
      <c r="BC3251" s="141"/>
      <c r="BD3251" s="141"/>
      <c r="BE3251" s="141"/>
      <c r="BF3251" s="141"/>
      <c r="BG3251" s="142"/>
      <c r="BH3251" s="8"/>
      <c r="BI3251" s="8"/>
      <c r="BJ3251" s="8"/>
      <c r="BK3251" s="8"/>
      <c r="BL3251" s="122"/>
      <c r="BM3251" s="143"/>
      <c r="BN3251" s="143"/>
      <c r="BO3251" s="143"/>
      <c r="BP3251" s="143"/>
      <c r="BQ3251" s="144"/>
      <c r="BR3251" s="8"/>
      <c r="BS3251" s="8"/>
      <c r="BT3251" s="8"/>
      <c r="BU3251" s="8"/>
      <c r="BV3251" s="122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18" t="s">
        <v>5</v>
      </c>
      <c r="H3252" s="3">
        <v>2024</v>
      </c>
      <c r="I3252" s="20" t="s">
        <v>288</v>
      </c>
      <c r="J3252" s="184" t="s">
        <v>351</v>
      </c>
      <c r="K3252" s="184" t="s">
        <v>318</v>
      </c>
      <c r="L3252" s="187">
        <f t="shared" si="103"/>
        <v>0</v>
      </c>
      <c r="M3252" s="187">
        <f t="shared" si="104"/>
        <v>0</v>
      </c>
      <c r="N3252" s="186"/>
      <c r="O3252" s="53"/>
      <c r="P3252" s="53"/>
      <c r="Q3252" s="53"/>
      <c r="R3252" s="53"/>
      <c r="S3252" s="54"/>
      <c r="T3252" s="8"/>
      <c r="U3252" s="8"/>
      <c r="V3252" s="8"/>
      <c r="W3252" s="8"/>
      <c r="X3252" s="122"/>
      <c r="Y3252" s="135"/>
      <c r="Z3252" s="135"/>
      <c r="AA3252" s="135"/>
      <c r="AB3252" s="135"/>
      <c r="AC3252" s="136"/>
      <c r="AD3252" s="8"/>
      <c r="AE3252" s="8"/>
      <c r="AF3252" s="8"/>
      <c r="AG3252" s="8"/>
      <c r="AH3252" s="122"/>
      <c r="AI3252" s="137"/>
      <c r="AJ3252" s="137"/>
      <c r="AK3252" s="137"/>
      <c r="AL3252" s="137"/>
      <c r="AM3252" s="138"/>
      <c r="AN3252" s="8"/>
      <c r="AO3252" s="8"/>
      <c r="AP3252" s="8"/>
      <c r="AQ3252" s="8"/>
      <c r="AR3252" s="122"/>
      <c r="AS3252" s="139"/>
      <c r="AT3252" s="139"/>
      <c r="AU3252" s="139"/>
      <c r="AV3252" s="139"/>
      <c r="AW3252" s="140"/>
      <c r="AX3252" s="8"/>
      <c r="AY3252" s="8"/>
      <c r="AZ3252" s="8"/>
      <c r="BA3252" s="8"/>
      <c r="BB3252" s="122"/>
      <c r="BC3252" s="141"/>
      <c r="BD3252" s="141"/>
      <c r="BE3252" s="141"/>
      <c r="BF3252" s="141"/>
      <c r="BG3252" s="142"/>
      <c r="BH3252" s="8"/>
      <c r="BI3252" s="8"/>
      <c r="BJ3252" s="8"/>
      <c r="BK3252" s="8"/>
      <c r="BL3252" s="122"/>
      <c r="BM3252" s="143"/>
      <c r="BN3252" s="143"/>
      <c r="BO3252" s="143"/>
      <c r="BP3252" s="143"/>
      <c r="BQ3252" s="144"/>
      <c r="BR3252" s="8"/>
      <c r="BS3252" s="8"/>
      <c r="BT3252" s="8"/>
      <c r="BU3252" s="8"/>
      <c r="BV3252" s="122"/>
    </row>
    <row r="3253" spans="1:74" ht="28.8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18" t="s">
        <v>5</v>
      </c>
      <c r="H3253" s="3">
        <v>2024</v>
      </c>
      <c r="I3253" s="20" t="s">
        <v>288</v>
      </c>
      <c r="J3253" s="184" t="s">
        <v>352</v>
      </c>
      <c r="K3253" s="184" t="s">
        <v>321</v>
      </c>
      <c r="L3253" s="187">
        <f t="shared" si="103"/>
        <v>0</v>
      </c>
      <c r="M3253" s="187">
        <f t="shared" si="104"/>
        <v>0</v>
      </c>
      <c r="N3253" s="186"/>
      <c r="O3253" s="33"/>
      <c r="P3253" s="33"/>
      <c r="Q3253" s="33"/>
      <c r="R3253" s="33"/>
      <c r="S3253" s="42"/>
      <c r="T3253" s="2"/>
      <c r="U3253" s="2"/>
      <c r="V3253" s="2"/>
      <c r="W3253" s="2"/>
      <c r="X3253" s="55"/>
      <c r="Y3253" s="62"/>
      <c r="Z3253" s="62"/>
      <c r="AA3253" s="62"/>
      <c r="AB3253" s="62"/>
      <c r="AC3253" s="68"/>
      <c r="AD3253" s="2"/>
      <c r="AE3253" s="2"/>
      <c r="AF3253" s="2"/>
      <c r="AG3253" s="2"/>
      <c r="AH3253" s="55"/>
      <c r="AI3253" s="72"/>
      <c r="AJ3253" s="72"/>
      <c r="AK3253" s="72"/>
      <c r="AL3253" s="72"/>
      <c r="AM3253" s="80"/>
      <c r="AN3253" s="2"/>
      <c r="AO3253" s="2"/>
      <c r="AP3253" s="2"/>
      <c r="AQ3253" s="2"/>
      <c r="AR3253" s="55"/>
      <c r="AS3253" s="85"/>
      <c r="AT3253" s="85"/>
      <c r="AU3253" s="85"/>
      <c r="AV3253" s="85"/>
      <c r="AW3253" s="100"/>
      <c r="AX3253" s="2"/>
      <c r="AY3253" s="2"/>
      <c r="AZ3253" s="2"/>
      <c r="BA3253" s="2"/>
      <c r="BB3253" s="55"/>
      <c r="BC3253" s="105"/>
      <c r="BD3253" s="105"/>
      <c r="BE3253" s="105"/>
      <c r="BF3253" s="105"/>
      <c r="BG3253" s="109"/>
      <c r="BH3253" s="2"/>
      <c r="BI3253" s="2"/>
      <c r="BJ3253" s="2"/>
      <c r="BK3253" s="2"/>
      <c r="BL3253" s="55"/>
      <c r="BM3253" s="48"/>
      <c r="BN3253" s="48"/>
      <c r="BO3253" s="48"/>
      <c r="BP3253" s="48"/>
      <c r="BQ3253" s="117"/>
      <c r="BR3253" s="2"/>
      <c r="BS3253" s="2"/>
      <c r="BT3253" s="2"/>
      <c r="BU3253" s="2"/>
      <c r="BV3253" s="55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18" t="s">
        <v>5</v>
      </c>
      <c r="H3254" s="3">
        <v>2024</v>
      </c>
      <c r="I3254" s="20" t="s">
        <v>288</v>
      </c>
      <c r="J3254" s="184" t="s">
        <v>345</v>
      </c>
      <c r="K3254" s="184" t="s">
        <v>318</v>
      </c>
      <c r="L3254" s="187">
        <f t="shared" si="103"/>
        <v>0</v>
      </c>
      <c r="M3254" s="187">
        <f t="shared" si="104"/>
        <v>0</v>
      </c>
      <c r="N3254" s="186"/>
      <c r="O3254" s="34"/>
      <c r="P3254" s="33"/>
      <c r="Q3254" s="33"/>
      <c r="R3254" s="33"/>
      <c r="S3254" s="42"/>
      <c r="T3254" s="3"/>
      <c r="U3254" s="2"/>
      <c r="V3254" s="2"/>
      <c r="W3254" s="2"/>
      <c r="X3254" s="55"/>
      <c r="Y3254" s="64"/>
      <c r="Z3254" s="62"/>
      <c r="AA3254" s="62"/>
      <c r="AB3254" s="62"/>
      <c r="AC3254" s="68"/>
      <c r="AD3254" s="3"/>
      <c r="AE3254" s="2"/>
      <c r="AF3254" s="2"/>
      <c r="AG3254" s="2"/>
      <c r="AH3254" s="55"/>
      <c r="AI3254" s="73"/>
      <c r="AJ3254" s="72"/>
      <c r="AK3254" s="72"/>
      <c r="AL3254" s="72"/>
      <c r="AM3254" s="80"/>
      <c r="AN3254" s="3"/>
      <c r="AO3254" s="2"/>
      <c r="AP3254" s="2"/>
      <c r="AQ3254" s="2"/>
      <c r="AR3254" s="55"/>
      <c r="AS3254" s="86"/>
      <c r="AT3254" s="85"/>
      <c r="AU3254" s="85"/>
      <c r="AV3254" s="85"/>
      <c r="AW3254" s="100"/>
      <c r="AX3254" s="3"/>
      <c r="AY3254" s="2"/>
      <c r="AZ3254" s="2"/>
      <c r="BA3254" s="2"/>
      <c r="BB3254" s="55"/>
      <c r="BC3254" s="106"/>
      <c r="BD3254" s="105"/>
      <c r="BE3254" s="105"/>
      <c r="BF3254" s="105"/>
      <c r="BG3254" s="109"/>
      <c r="BH3254" s="3"/>
      <c r="BI3254" s="2"/>
      <c r="BJ3254" s="2"/>
      <c r="BK3254" s="2"/>
      <c r="BL3254" s="55"/>
      <c r="BM3254" s="49"/>
      <c r="BN3254" s="48"/>
      <c r="BO3254" s="48"/>
      <c r="BP3254" s="48"/>
      <c r="BQ3254" s="117"/>
      <c r="BR3254" s="3"/>
      <c r="BS3254" s="2"/>
      <c r="BT3254" s="2"/>
      <c r="BU3254" s="2"/>
      <c r="BV3254" s="55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18" t="s">
        <v>5</v>
      </c>
      <c r="H3255" s="3">
        <v>2024</v>
      </c>
      <c r="I3255" s="20" t="s">
        <v>289</v>
      </c>
      <c r="J3255" s="184" t="s">
        <v>268</v>
      </c>
      <c r="K3255" s="184" t="s">
        <v>318</v>
      </c>
      <c r="L3255" s="187">
        <f t="shared" si="103"/>
        <v>0</v>
      </c>
      <c r="M3255" s="187">
        <f t="shared" si="104"/>
        <v>0</v>
      </c>
      <c r="N3255" s="186"/>
      <c r="O3255" s="33"/>
      <c r="P3255" s="33"/>
      <c r="Q3255" s="33"/>
      <c r="R3255" s="33"/>
      <c r="S3255" s="42"/>
      <c r="T3255" s="2"/>
      <c r="U3255" s="2"/>
      <c r="V3255" s="2"/>
      <c r="W3255" s="2"/>
      <c r="X3255" s="55"/>
      <c r="Y3255" s="62"/>
      <c r="Z3255" s="62"/>
      <c r="AA3255" s="62"/>
      <c r="AB3255" s="62"/>
      <c r="AC3255" s="68"/>
      <c r="AD3255" s="2"/>
      <c r="AE3255" s="2"/>
      <c r="AF3255" s="2"/>
      <c r="AG3255" s="2"/>
      <c r="AH3255" s="55"/>
      <c r="AI3255" s="72"/>
      <c r="AJ3255" s="72"/>
      <c r="AK3255" s="72"/>
      <c r="AL3255" s="72"/>
      <c r="AM3255" s="80"/>
      <c r="AN3255" s="2"/>
      <c r="AO3255" s="2"/>
      <c r="AP3255" s="2"/>
      <c r="AQ3255" s="2"/>
      <c r="AR3255" s="55"/>
      <c r="AS3255" s="85"/>
      <c r="AT3255" s="85"/>
      <c r="AU3255" s="85"/>
      <c r="AV3255" s="85"/>
      <c r="AW3255" s="100"/>
      <c r="AX3255" s="2"/>
      <c r="AY3255" s="2"/>
      <c r="AZ3255" s="2"/>
      <c r="BA3255" s="2"/>
      <c r="BB3255" s="55"/>
      <c r="BC3255" s="105"/>
      <c r="BD3255" s="105"/>
      <c r="BE3255" s="105"/>
      <c r="BF3255" s="105"/>
      <c r="BG3255" s="109"/>
      <c r="BH3255" s="2"/>
      <c r="BI3255" s="2"/>
      <c r="BJ3255" s="2"/>
      <c r="BK3255" s="2"/>
      <c r="BL3255" s="55"/>
      <c r="BM3255" s="48"/>
      <c r="BN3255" s="48"/>
      <c r="BO3255" s="48"/>
      <c r="BP3255" s="48"/>
      <c r="BQ3255" s="117"/>
      <c r="BR3255" s="2"/>
      <c r="BS3255" s="2"/>
      <c r="BT3255" s="2"/>
      <c r="BU3255" s="2"/>
      <c r="BV3255" s="55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18" t="s">
        <v>5</v>
      </c>
      <c r="H3256" s="3">
        <v>2024</v>
      </c>
      <c r="I3256" s="20" t="s">
        <v>289</v>
      </c>
      <c r="J3256" s="184" t="s">
        <v>292</v>
      </c>
      <c r="K3256" s="184" t="s">
        <v>318</v>
      </c>
      <c r="L3256" s="187">
        <f t="shared" si="103"/>
        <v>0</v>
      </c>
      <c r="M3256" s="187">
        <f t="shared" si="104"/>
        <v>0</v>
      </c>
      <c r="N3256" s="186"/>
      <c r="O3256" s="33"/>
      <c r="P3256" s="33"/>
      <c r="Q3256" s="33"/>
      <c r="R3256" s="33"/>
      <c r="S3256" s="42"/>
      <c r="T3256" s="2"/>
      <c r="U3256" s="2"/>
      <c r="V3256" s="2"/>
      <c r="W3256" s="2"/>
      <c r="X3256" s="55"/>
      <c r="Y3256" s="62"/>
      <c r="Z3256" s="62"/>
      <c r="AA3256" s="62"/>
      <c r="AB3256" s="62"/>
      <c r="AC3256" s="68"/>
      <c r="AD3256" s="2"/>
      <c r="AE3256" s="2"/>
      <c r="AF3256" s="2"/>
      <c r="AG3256" s="2"/>
      <c r="AH3256" s="55"/>
      <c r="AI3256" s="72"/>
      <c r="AJ3256" s="72"/>
      <c r="AK3256" s="72"/>
      <c r="AL3256" s="72"/>
      <c r="AM3256" s="80"/>
      <c r="AN3256" s="2"/>
      <c r="AO3256" s="2"/>
      <c r="AP3256" s="2"/>
      <c r="AQ3256" s="2"/>
      <c r="AR3256" s="55"/>
      <c r="AS3256" s="85"/>
      <c r="AT3256" s="85"/>
      <c r="AU3256" s="85"/>
      <c r="AV3256" s="85"/>
      <c r="AW3256" s="100"/>
      <c r="AX3256" s="2"/>
      <c r="AY3256" s="2"/>
      <c r="AZ3256" s="2"/>
      <c r="BA3256" s="2"/>
      <c r="BB3256" s="55"/>
      <c r="BC3256" s="105"/>
      <c r="BD3256" s="105"/>
      <c r="BE3256" s="105"/>
      <c r="BF3256" s="105"/>
      <c r="BG3256" s="109"/>
      <c r="BH3256" s="2"/>
      <c r="BI3256" s="2"/>
      <c r="BJ3256" s="2"/>
      <c r="BK3256" s="2"/>
      <c r="BL3256" s="55"/>
      <c r="BM3256" s="48"/>
      <c r="BN3256" s="48"/>
      <c r="BO3256" s="48"/>
      <c r="BP3256" s="48"/>
      <c r="BQ3256" s="117"/>
      <c r="BR3256" s="2"/>
      <c r="BS3256" s="2"/>
      <c r="BT3256" s="2"/>
      <c r="BU3256" s="2"/>
      <c r="BV3256" s="55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18" t="s">
        <v>5</v>
      </c>
      <c r="H3257" s="3">
        <v>2024</v>
      </c>
      <c r="I3257" s="20" t="s">
        <v>285</v>
      </c>
      <c r="J3257" s="184" t="s">
        <v>293</v>
      </c>
      <c r="K3257" s="184" t="s">
        <v>318</v>
      </c>
      <c r="L3257" s="187">
        <f t="shared" si="103"/>
        <v>0</v>
      </c>
      <c r="M3257" s="187">
        <f t="shared" si="104"/>
        <v>0</v>
      </c>
      <c r="N3257" s="186"/>
      <c r="O3257" s="33"/>
      <c r="P3257" s="33"/>
      <c r="Q3257" s="33"/>
      <c r="R3257" s="34"/>
      <c r="S3257" s="41"/>
      <c r="T3257" s="2"/>
      <c r="U3257" s="2"/>
      <c r="V3257" s="2"/>
      <c r="W3257" s="3"/>
      <c r="X3257" s="56"/>
      <c r="Y3257" s="62"/>
      <c r="Z3257" s="62"/>
      <c r="AA3257" s="62"/>
      <c r="AB3257" s="64"/>
      <c r="AC3257" s="69"/>
      <c r="AD3257" s="2"/>
      <c r="AE3257" s="2"/>
      <c r="AF3257" s="2"/>
      <c r="AG3257" s="3"/>
      <c r="AH3257" s="56"/>
      <c r="AI3257" s="72"/>
      <c r="AJ3257" s="72"/>
      <c r="AK3257" s="72"/>
      <c r="AL3257" s="73"/>
      <c r="AM3257" s="81"/>
      <c r="AN3257" s="2"/>
      <c r="AO3257" s="2"/>
      <c r="AP3257" s="2"/>
      <c r="AQ3257" s="3"/>
      <c r="AR3257" s="56"/>
      <c r="AS3257" s="85"/>
      <c r="AT3257" s="85"/>
      <c r="AU3257" s="85"/>
      <c r="AV3257" s="86"/>
      <c r="AW3257" s="101"/>
      <c r="AX3257" s="2"/>
      <c r="AY3257" s="2"/>
      <c r="AZ3257" s="2"/>
      <c r="BA3257" s="3"/>
      <c r="BB3257" s="56"/>
      <c r="BC3257" s="105"/>
      <c r="BD3257" s="105"/>
      <c r="BE3257" s="105"/>
      <c r="BF3257" s="106"/>
      <c r="BG3257" s="110"/>
      <c r="BH3257" s="2"/>
      <c r="BI3257" s="2"/>
      <c r="BJ3257" s="2"/>
      <c r="BK3257" s="3"/>
      <c r="BL3257" s="56"/>
      <c r="BM3257" s="48"/>
      <c r="BN3257" s="48"/>
      <c r="BO3257" s="48"/>
      <c r="BP3257" s="49"/>
      <c r="BQ3257" s="118"/>
      <c r="BR3257" s="2"/>
      <c r="BS3257" s="2"/>
      <c r="BT3257" s="2"/>
      <c r="BU3257" s="3"/>
      <c r="BV3257" s="56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18" t="s">
        <v>5</v>
      </c>
      <c r="H3258" s="3">
        <v>2024</v>
      </c>
      <c r="I3258" s="20" t="s">
        <v>287</v>
      </c>
      <c r="J3258" s="184" t="s">
        <v>269</v>
      </c>
      <c r="K3258" s="184" t="s">
        <v>320</v>
      </c>
      <c r="L3258" s="187">
        <f t="shared" si="103"/>
        <v>0</v>
      </c>
      <c r="M3258" s="187">
        <f t="shared" si="104"/>
        <v>0</v>
      </c>
      <c r="N3258" s="186"/>
      <c r="O3258" s="33"/>
      <c r="P3258" s="33"/>
      <c r="Q3258" s="33"/>
      <c r="R3258" s="33"/>
      <c r="S3258" s="42"/>
      <c r="T3258" s="2"/>
      <c r="U3258" s="2"/>
      <c r="V3258" s="2"/>
      <c r="W3258" s="2"/>
      <c r="X3258" s="55"/>
      <c r="Y3258" s="62"/>
      <c r="Z3258" s="62"/>
      <c r="AA3258" s="62"/>
      <c r="AB3258" s="64"/>
      <c r="AC3258" s="68"/>
      <c r="AD3258" s="2"/>
      <c r="AE3258" s="2"/>
      <c r="AF3258" s="2"/>
      <c r="AG3258" s="2"/>
      <c r="AH3258" s="55"/>
      <c r="AI3258" s="72"/>
      <c r="AJ3258" s="72"/>
      <c r="AK3258" s="72"/>
      <c r="AL3258" s="72"/>
      <c r="AM3258" s="80"/>
      <c r="AN3258" s="2"/>
      <c r="AO3258" s="2"/>
      <c r="AP3258" s="2"/>
      <c r="AQ3258" s="2"/>
      <c r="AR3258" s="55"/>
      <c r="AS3258" s="85"/>
      <c r="AT3258" s="85"/>
      <c r="AU3258" s="85"/>
      <c r="AV3258" s="85"/>
      <c r="AW3258" s="100"/>
      <c r="AX3258" s="2"/>
      <c r="AY3258" s="2"/>
      <c r="AZ3258" s="2"/>
      <c r="BA3258" s="2"/>
      <c r="BB3258" s="55"/>
      <c r="BC3258" s="105"/>
      <c r="BD3258" s="105"/>
      <c r="BE3258" s="105"/>
      <c r="BF3258" s="105"/>
      <c r="BG3258" s="109"/>
      <c r="BH3258" s="2"/>
      <c r="BI3258" s="2"/>
      <c r="BJ3258" s="2"/>
      <c r="BK3258" s="2"/>
      <c r="BL3258" s="55"/>
      <c r="BM3258" s="48"/>
      <c r="BN3258" s="48"/>
      <c r="BO3258" s="48"/>
      <c r="BP3258" s="48"/>
      <c r="BQ3258" s="117"/>
      <c r="BR3258" s="2"/>
      <c r="BS3258" s="2"/>
      <c r="BT3258" s="2"/>
      <c r="BU3258" s="2"/>
      <c r="BV3258" s="55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18" t="s">
        <v>5</v>
      </c>
      <c r="H3259" s="3">
        <v>2024</v>
      </c>
      <c r="I3259" s="20" t="s">
        <v>287</v>
      </c>
      <c r="J3259" s="184" t="s">
        <v>270</v>
      </c>
      <c r="K3259" s="184" t="s">
        <v>320</v>
      </c>
      <c r="L3259" s="187">
        <f t="shared" si="103"/>
        <v>0</v>
      </c>
      <c r="M3259" s="187">
        <f t="shared" si="104"/>
        <v>0</v>
      </c>
      <c r="N3259" s="186"/>
      <c r="O3259" s="33"/>
      <c r="P3259" s="33"/>
      <c r="Q3259" s="33"/>
      <c r="R3259" s="33"/>
      <c r="S3259" s="42"/>
      <c r="T3259" s="2"/>
      <c r="U3259" s="2"/>
      <c r="V3259" s="2"/>
      <c r="W3259" s="2"/>
      <c r="X3259" s="55"/>
      <c r="Y3259" s="62"/>
      <c r="Z3259" s="62"/>
      <c r="AA3259" s="62"/>
      <c r="AB3259" s="62"/>
      <c r="AC3259" s="68"/>
      <c r="AD3259" s="2"/>
      <c r="AE3259" s="2"/>
      <c r="AF3259" s="2"/>
      <c r="AG3259" s="2"/>
      <c r="AH3259" s="55"/>
      <c r="AI3259" s="72"/>
      <c r="AJ3259" s="72"/>
      <c r="AK3259" s="72"/>
      <c r="AL3259" s="72"/>
      <c r="AM3259" s="80"/>
      <c r="AN3259" s="2"/>
      <c r="AO3259" s="2"/>
      <c r="AP3259" s="2"/>
      <c r="AQ3259" s="2"/>
      <c r="AR3259" s="55"/>
      <c r="AS3259" s="85"/>
      <c r="AT3259" s="85"/>
      <c r="AU3259" s="85"/>
      <c r="AV3259" s="85"/>
      <c r="AW3259" s="100"/>
      <c r="AX3259" s="2"/>
      <c r="AY3259" s="2"/>
      <c r="AZ3259" s="2"/>
      <c r="BA3259" s="2"/>
      <c r="BB3259" s="55"/>
      <c r="BC3259" s="105"/>
      <c r="BD3259" s="105"/>
      <c r="BE3259" s="105"/>
      <c r="BF3259" s="105"/>
      <c r="BG3259" s="109"/>
      <c r="BH3259" s="2"/>
      <c r="BI3259" s="2"/>
      <c r="BJ3259" s="2"/>
      <c r="BK3259" s="2"/>
      <c r="BL3259" s="55"/>
      <c r="BM3259" s="48"/>
      <c r="BN3259" s="48"/>
      <c r="BO3259" s="48"/>
      <c r="BP3259" s="48"/>
      <c r="BQ3259" s="117"/>
      <c r="BR3259" s="2"/>
      <c r="BS3259" s="2"/>
      <c r="BT3259" s="2"/>
      <c r="BU3259" s="2"/>
      <c r="BV3259" s="55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18" t="s">
        <v>5</v>
      </c>
      <c r="H3260" s="3">
        <v>2024</v>
      </c>
      <c r="I3260" s="20" t="s">
        <v>290</v>
      </c>
      <c r="J3260" s="184" t="s">
        <v>271</v>
      </c>
      <c r="K3260" s="184" t="s">
        <v>321</v>
      </c>
      <c r="L3260" s="187">
        <f t="shared" si="103"/>
        <v>0</v>
      </c>
      <c r="M3260" s="187">
        <f t="shared" si="104"/>
        <v>0</v>
      </c>
      <c r="N3260" s="186"/>
      <c r="O3260" s="33"/>
      <c r="P3260" s="33"/>
      <c r="Q3260" s="33"/>
      <c r="R3260" s="33"/>
      <c r="S3260" s="42"/>
      <c r="T3260" s="2"/>
      <c r="U3260" s="2"/>
      <c r="V3260" s="2"/>
      <c r="W3260" s="2"/>
      <c r="X3260" s="55"/>
      <c r="Y3260" s="62"/>
      <c r="Z3260" s="62"/>
      <c r="AA3260" s="62"/>
      <c r="AB3260" s="62"/>
      <c r="AC3260" s="68"/>
      <c r="AD3260" s="2"/>
      <c r="AE3260" s="2"/>
      <c r="AF3260" s="2"/>
      <c r="AG3260" s="2"/>
      <c r="AH3260" s="55"/>
      <c r="AI3260" s="72"/>
      <c r="AJ3260" s="72"/>
      <c r="AK3260" s="72"/>
      <c r="AL3260" s="72"/>
      <c r="AM3260" s="80"/>
      <c r="AN3260" s="2"/>
      <c r="AO3260" s="2"/>
      <c r="AP3260" s="2"/>
      <c r="AQ3260" s="2"/>
      <c r="AR3260" s="55"/>
      <c r="AS3260" s="85"/>
      <c r="AT3260" s="85"/>
      <c r="AU3260" s="85"/>
      <c r="AV3260" s="85"/>
      <c r="AW3260" s="100"/>
      <c r="AX3260" s="2"/>
      <c r="AY3260" s="2"/>
      <c r="AZ3260" s="2"/>
      <c r="BA3260" s="2"/>
      <c r="BB3260" s="55"/>
      <c r="BC3260" s="105"/>
      <c r="BD3260" s="105"/>
      <c r="BE3260" s="105"/>
      <c r="BF3260" s="105"/>
      <c r="BG3260" s="109"/>
      <c r="BH3260" s="2"/>
      <c r="BI3260" s="2"/>
      <c r="BJ3260" s="2"/>
      <c r="BK3260" s="2"/>
      <c r="BL3260" s="55"/>
      <c r="BM3260" s="48"/>
      <c r="BN3260" s="48"/>
      <c r="BO3260" s="48"/>
      <c r="BP3260" s="48"/>
      <c r="BQ3260" s="117"/>
      <c r="BR3260" s="2"/>
      <c r="BS3260" s="2"/>
      <c r="BT3260" s="2"/>
      <c r="BU3260" s="2"/>
      <c r="BV3260" s="55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18" t="s">
        <v>5</v>
      </c>
      <c r="H3261" s="3">
        <v>2024</v>
      </c>
      <c r="I3261" s="20" t="s">
        <v>284</v>
      </c>
      <c r="J3261" s="184" t="s">
        <v>294</v>
      </c>
      <c r="K3261" s="184" t="s">
        <v>320</v>
      </c>
      <c r="L3261" s="187">
        <f t="shared" si="103"/>
        <v>0</v>
      </c>
      <c r="M3261" s="187">
        <f t="shared" si="104"/>
        <v>0</v>
      </c>
      <c r="N3261" s="186"/>
      <c r="O3261" s="33"/>
      <c r="P3261" s="33"/>
      <c r="Q3261" s="33"/>
      <c r="R3261" s="33"/>
      <c r="S3261" s="42"/>
      <c r="T3261" s="2"/>
      <c r="U3261" s="2"/>
      <c r="V3261" s="2"/>
      <c r="W3261" s="2"/>
      <c r="X3261" s="55"/>
      <c r="Y3261" s="62"/>
      <c r="Z3261" s="62"/>
      <c r="AA3261" s="62"/>
      <c r="AB3261" s="62"/>
      <c r="AC3261" s="68"/>
      <c r="AD3261" s="2"/>
      <c r="AE3261" s="2"/>
      <c r="AF3261" s="2"/>
      <c r="AG3261" s="2"/>
      <c r="AH3261" s="55"/>
      <c r="AI3261" s="72"/>
      <c r="AJ3261" s="72"/>
      <c r="AK3261" s="72"/>
      <c r="AL3261" s="72"/>
      <c r="AM3261" s="80"/>
      <c r="AN3261" s="2"/>
      <c r="AO3261" s="2"/>
      <c r="AP3261" s="2"/>
      <c r="AQ3261" s="2"/>
      <c r="AR3261" s="55"/>
      <c r="AS3261" s="85"/>
      <c r="AT3261" s="85"/>
      <c r="AU3261" s="85"/>
      <c r="AV3261" s="85"/>
      <c r="AW3261" s="100"/>
      <c r="AX3261" s="2"/>
      <c r="AY3261" s="2"/>
      <c r="AZ3261" s="2"/>
      <c r="BA3261" s="2"/>
      <c r="BB3261" s="55"/>
      <c r="BC3261" s="105"/>
      <c r="BD3261" s="105"/>
      <c r="BE3261" s="105"/>
      <c r="BF3261" s="105"/>
      <c r="BG3261" s="109"/>
      <c r="BH3261" s="2"/>
      <c r="BI3261" s="2"/>
      <c r="BJ3261" s="2"/>
      <c r="BK3261" s="2"/>
      <c r="BL3261" s="55"/>
      <c r="BM3261" s="48"/>
      <c r="BN3261" s="48"/>
      <c r="BO3261" s="48"/>
      <c r="BP3261" s="48"/>
      <c r="BQ3261" s="117"/>
      <c r="BR3261" s="2"/>
      <c r="BS3261" s="2"/>
      <c r="BT3261" s="2"/>
      <c r="BU3261" s="2"/>
      <c r="BV3261" s="55"/>
    </row>
    <row r="3262" spans="1:74" ht="28.8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18" t="s">
        <v>5</v>
      </c>
      <c r="H3262" s="3">
        <v>2024</v>
      </c>
      <c r="I3262" s="20" t="s">
        <v>284</v>
      </c>
      <c r="J3262" s="184" t="s">
        <v>346</v>
      </c>
      <c r="K3262" s="184" t="s">
        <v>320</v>
      </c>
      <c r="L3262" s="187">
        <f t="shared" si="103"/>
        <v>0</v>
      </c>
      <c r="M3262" s="187">
        <f t="shared" si="104"/>
        <v>0</v>
      </c>
      <c r="N3262" s="186"/>
      <c r="O3262" s="33"/>
      <c r="P3262" s="33"/>
      <c r="Q3262" s="33"/>
      <c r="R3262" s="33"/>
      <c r="S3262" s="42"/>
      <c r="T3262" s="2"/>
      <c r="U3262" s="2"/>
      <c r="V3262" s="2"/>
      <c r="W3262" s="2"/>
      <c r="X3262" s="55"/>
      <c r="Y3262" s="62"/>
      <c r="Z3262" s="62"/>
      <c r="AA3262" s="62"/>
      <c r="AB3262" s="62"/>
      <c r="AC3262" s="68"/>
      <c r="AD3262" s="2"/>
      <c r="AE3262" s="2"/>
      <c r="AF3262" s="2"/>
      <c r="AG3262" s="2"/>
      <c r="AH3262" s="55"/>
      <c r="AI3262" s="72"/>
      <c r="AJ3262" s="72"/>
      <c r="AK3262" s="72"/>
      <c r="AL3262" s="72"/>
      <c r="AM3262" s="80"/>
      <c r="AN3262" s="2"/>
      <c r="AO3262" s="2"/>
      <c r="AP3262" s="2"/>
      <c r="AQ3262" s="2"/>
      <c r="AR3262" s="55"/>
      <c r="AS3262" s="85"/>
      <c r="AT3262" s="85"/>
      <c r="AU3262" s="85"/>
      <c r="AV3262" s="85"/>
      <c r="AW3262" s="100"/>
      <c r="AX3262" s="2"/>
      <c r="AY3262" s="2"/>
      <c r="AZ3262" s="2"/>
      <c r="BA3262" s="2"/>
      <c r="BB3262" s="55"/>
      <c r="BC3262" s="105"/>
      <c r="BD3262" s="105"/>
      <c r="BE3262" s="105"/>
      <c r="BF3262" s="105"/>
      <c r="BG3262" s="109"/>
      <c r="BH3262" s="2"/>
      <c r="BI3262" s="2"/>
      <c r="BJ3262" s="2"/>
      <c r="BK3262" s="2"/>
      <c r="BL3262" s="55"/>
      <c r="BM3262" s="48"/>
      <c r="BN3262" s="48"/>
      <c r="BO3262" s="48"/>
      <c r="BP3262" s="48"/>
      <c r="BQ3262" s="117"/>
      <c r="BR3262" s="2"/>
      <c r="BS3262" s="2"/>
      <c r="BT3262" s="2"/>
      <c r="BU3262" s="2"/>
      <c r="BV3262" s="55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18" t="s">
        <v>5</v>
      </c>
      <c r="H3263" s="3">
        <v>2024</v>
      </c>
      <c r="I3263" s="20" t="s">
        <v>284</v>
      </c>
      <c r="J3263" s="184" t="s">
        <v>295</v>
      </c>
      <c r="K3263" s="184" t="s">
        <v>320</v>
      </c>
      <c r="L3263" s="187">
        <f t="shared" si="103"/>
        <v>0</v>
      </c>
      <c r="M3263" s="187">
        <f t="shared" si="104"/>
        <v>0</v>
      </c>
      <c r="N3263" s="186"/>
      <c r="O3263" s="33"/>
      <c r="P3263" s="33"/>
      <c r="Q3263" s="33"/>
      <c r="R3263" s="34"/>
      <c r="S3263" s="42"/>
      <c r="T3263" s="2"/>
      <c r="U3263" s="2"/>
      <c r="V3263" s="2"/>
      <c r="W3263" s="2"/>
      <c r="X3263" s="55"/>
      <c r="Y3263" s="62"/>
      <c r="Z3263" s="62"/>
      <c r="AA3263" s="62"/>
      <c r="AB3263" s="62"/>
      <c r="AC3263" s="68"/>
      <c r="AD3263" s="2"/>
      <c r="AE3263" s="2"/>
      <c r="AF3263" s="2"/>
      <c r="AG3263" s="2"/>
      <c r="AH3263" s="55"/>
      <c r="AI3263" s="72"/>
      <c r="AJ3263" s="72"/>
      <c r="AK3263" s="72"/>
      <c r="AL3263" s="72"/>
      <c r="AM3263" s="80"/>
      <c r="AN3263" s="2"/>
      <c r="AO3263" s="2"/>
      <c r="AP3263" s="2"/>
      <c r="AQ3263" s="2"/>
      <c r="AR3263" s="55"/>
      <c r="AS3263" s="85"/>
      <c r="AT3263" s="85"/>
      <c r="AU3263" s="85"/>
      <c r="AV3263" s="85"/>
      <c r="AW3263" s="100"/>
      <c r="AX3263" s="2"/>
      <c r="AY3263" s="2"/>
      <c r="AZ3263" s="2"/>
      <c r="BA3263" s="2"/>
      <c r="BB3263" s="55"/>
      <c r="BC3263" s="105"/>
      <c r="BD3263" s="105"/>
      <c r="BE3263" s="105"/>
      <c r="BF3263" s="105"/>
      <c r="BG3263" s="109"/>
      <c r="BH3263" s="2"/>
      <c r="BI3263" s="2"/>
      <c r="BJ3263" s="2"/>
      <c r="BK3263" s="2"/>
      <c r="BL3263" s="55"/>
      <c r="BM3263" s="48"/>
      <c r="BN3263" s="48"/>
      <c r="BO3263" s="48"/>
      <c r="BP3263" s="48"/>
      <c r="BQ3263" s="117"/>
      <c r="BR3263" s="2"/>
      <c r="BS3263" s="2"/>
      <c r="BT3263" s="2"/>
      <c r="BU3263" s="2"/>
      <c r="BV3263" s="55"/>
    </row>
    <row r="3264" spans="1:74" ht="28.8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18" t="s">
        <v>5</v>
      </c>
      <c r="H3264" s="3">
        <v>2024</v>
      </c>
      <c r="I3264" s="20" t="s">
        <v>290</v>
      </c>
      <c r="J3264" s="184" t="s">
        <v>299</v>
      </c>
      <c r="K3264" s="184" t="s">
        <v>318</v>
      </c>
      <c r="L3264" s="187">
        <f t="shared" si="103"/>
        <v>0</v>
      </c>
      <c r="M3264" s="187">
        <f t="shared" si="104"/>
        <v>0</v>
      </c>
      <c r="N3264" s="186"/>
      <c r="O3264" s="33"/>
      <c r="P3264" s="33"/>
      <c r="Q3264" s="33"/>
      <c r="R3264" s="33"/>
      <c r="S3264" s="42"/>
      <c r="T3264" s="2"/>
      <c r="U3264" s="2"/>
      <c r="V3264" s="2"/>
      <c r="W3264" s="2"/>
      <c r="X3264" s="55"/>
      <c r="Y3264" s="62"/>
      <c r="Z3264" s="62"/>
      <c r="AA3264" s="62"/>
      <c r="AB3264" s="62"/>
      <c r="AC3264" s="68"/>
      <c r="AD3264" s="2"/>
      <c r="AE3264" s="2"/>
      <c r="AF3264" s="2"/>
      <c r="AG3264" s="2"/>
      <c r="AH3264" s="55"/>
      <c r="AI3264" s="72"/>
      <c r="AJ3264" s="72"/>
      <c r="AK3264" s="72"/>
      <c r="AL3264" s="72"/>
      <c r="AM3264" s="80"/>
      <c r="AN3264" s="2"/>
      <c r="AO3264" s="2"/>
      <c r="AP3264" s="2"/>
      <c r="AQ3264" s="2"/>
      <c r="AR3264" s="55"/>
      <c r="AS3264" s="85"/>
      <c r="AT3264" s="85"/>
      <c r="AU3264" s="85"/>
      <c r="AV3264" s="85"/>
      <c r="AW3264" s="100"/>
      <c r="AX3264" s="2"/>
      <c r="AY3264" s="2"/>
      <c r="AZ3264" s="2"/>
      <c r="BA3264" s="2"/>
      <c r="BB3264" s="55"/>
      <c r="BC3264" s="105"/>
      <c r="BD3264" s="105"/>
      <c r="BE3264" s="105"/>
      <c r="BF3264" s="105"/>
      <c r="BG3264" s="109"/>
      <c r="BH3264" s="2"/>
      <c r="BI3264" s="2"/>
      <c r="BJ3264" s="2"/>
      <c r="BK3264" s="2"/>
      <c r="BL3264" s="55"/>
      <c r="BM3264" s="48"/>
      <c r="BN3264" s="48"/>
      <c r="BO3264" s="48"/>
      <c r="BP3264" s="48"/>
      <c r="BQ3264" s="117"/>
      <c r="BR3264" s="2"/>
      <c r="BS3264" s="2"/>
      <c r="BT3264" s="2"/>
      <c r="BU3264" s="2"/>
      <c r="BV3264" s="55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18" t="s">
        <v>5</v>
      </c>
      <c r="H3265" s="3">
        <v>2024</v>
      </c>
      <c r="I3265" s="20" t="s">
        <v>315</v>
      </c>
      <c r="J3265" s="184" t="s">
        <v>347</v>
      </c>
      <c r="K3265" s="184" t="s">
        <v>320</v>
      </c>
      <c r="L3265" s="187">
        <f t="shared" si="103"/>
        <v>0</v>
      </c>
      <c r="M3265" s="187">
        <f t="shared" si="104"/>
        <v>0</v>
      </c>
      <c r="N3265" s="186"/>
      <c r="O3265" s="33"/>
      <c r="P3265" s="33"/>
      <c r="Q3265" s="33"/>
      <c r="R3265" s="33"/>
      <c r="S3265" s="42"/>
      <c r="T3265" s="2"/>
      <c r="U3265" s="2"/>
      <c r="V3265" s="2"/>
      <c r="W3265" s="2"/>
      <c r="X3265" s="55"/>
      <c r="Y3265" s="62"/>
      <c r="Z3265" s="62"/>
      <c r="AA3265" s="62"/>
      <c r="AB3265" s="62"/>
      <c r="AC3265" s="68"/>
      <c r="AD3265" s="2"/>
      <c r="AE3265" s="2"/>
      <c r="AF3265" s="2"/>
      <c r="AG3265" s="2"/>
      <c r="AH3265" s="55"/>
      <c r="AI3265" s="72"/>
      <c r="AJ3265" s="72"/>
      <c r="AK3265" s="72"/>
      <c r="AL3265" s="72"/>
      <c r="AM3265" s="80"/>
      <c r="AN3265" s="2"/>
      <c r="AO3265" s="2"/>
      <c r="AP3265" s="2"/>
      <c r="AQ3265" s="2"/>
      <c r="AR3265" s="55"/>
      <c r="AS3265" s="85"/>
      <c r="AT3265" s="85"/>
      <c r="AU3265" s="85"/>
      <c r="AV3265" s="85"/>
      <c r="AW3265" s="100"/>
      <c r="AX3265" s="2"/>
      <c r="AY3265" s="2"/>
      <c r="AZ3265" s="2"/>
      <c r="BA3265" s="2"/>
      <c r="BB3265" s="55"/>
      <c r="BC3265" s="105"/>
      <c r="BD3265" s="105"/>
      <c r="BE3265" s="105"/>
      <c r="BF3265" s="105"/>
      <c r="BG3265" s="109"/>
      <c r="BH3265" s="2"/>
      <c r="BI3265" s="2"/>
      <c r="BJ3265" s="2"/>
      <c r="BK3265" s="2"/>
      <c r="BL3265" s="55"/>
      <c r="BM3265" s="48"/>
      <c r="BN3265" s="48"/>
      <c r="BO3265" s="48"/>
      <c r="BP3265" s="48"/>
      <c r="BQ3265" s="117"/>
      <c r="BR3265" s="2"/>
      <c r="BS3265" s="2"/>
      <c r="BT3265" s="2"/>
      <c r="BU3265" s="2"/>
      <c r="BV3265" s="55"/>
    </row>
    <row r="3266" spans="1:74" ht="28.8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18" t="s">
        <v>5</v>
      </c>
      <c r="H3266" s="3">
        <v>2024</v>
      </c>
      <c r="I3266" s="20" t="s">
        <v>315</v>
      </c>
      <c r="J3266" s="184" t="s">
        <v>296</v>
      </c>
      <c r="K3266" s="184" t="s">
        <v>321</v>
      </c>
      <c r="L3266" s="187">
        <f t="shared" si="103"/>
        <v>0</v>
      </c>
      <c r="M3266" s="187">
        <f t="shared" si="104"/>
        <v>0</v>
      </c>
      <c r="N3266" s="186"/>
      <c r="O3266" s="33"/>
      <c r="P3266" s="33"/>
      <c r="Q3266" s="33"/>
      <c r="R3266" s="33"/>
      <c r="S3266" s="42"/>
      <c r="T3266" s="2"/>
      <c r="U3266" s="2"/>
      <c r="V3266" s="2"/>
      <c r="W3266" s="2"/>
      <c r="X3266" s="55"/>
      <c r="Y3266" s="62"/>
      <c r="Z3266" s="62"/>
      <c r="AA3266" s="62"/>
      <c r="AB3266" s="62"/>
      <c r="AC3266" s="68"/>
      <c r="AD3266" s="2"/>
      <c r="AE3266" s="2"/>
      <c r="AF3266" s="2"/>
      <c r="AG3266" s="2"/>
      <c r="AH3266" s="55"/>
      <c r="AI3266" s="72"/>
      <c r="AJ3266" s="72"/>
      <c r="AK3266" s="72"/>
      <c r="AL3266" s="72"/>
      <c r="AM3266" s="80"/>
      <c r="AN3266" s="2"/>
      <c r="AO3266" s="2"/>
      <c r="AP3266" s="2"/>
      <c r="AQ3266" s="2"/>
      <c r="AR3266" s="55"/>
      <c r="AS3266" s="85"/>
      <c r="AT3266" s="85"/>
      <c r="AU3266" s="85"/>
      <c r="AV3266" s="85"/>
      <c r="AW3266" s="100"/>
      <c r="AX3266" s="2"/>
      <c r="AY3266" s="2"/>
      <c r="AZ3266" s="2"/>
      <c r="BA3266" s="2"/>
      <c r="BB3266" s="55"/>
      <c r="BC3266" s="105"/>
      <c r="BD3266" s="105"/>
      <c r="BE3266" s="105"/>
      <c r="BF3266" s="105"/>
      <c r="BG3266" s="109"/>
      <c r="BH3266" s="2"/>
      <c r="BI3266" s="2"/>
      <c r="BJ3266" s="2"/>
      <c r="BK3266" s="2"/>
      <c r="BL3266" s="55"/>
      <c r="BM3266" s="48"/>
      <c r="BN3266" s="48"/>
      <c r="BO3266" s="48"/>
      <c r="BP3266" s="48"/>
      <c r="BQ3266" s="117"/>
      <c r="BR3266" s="2"/>
      <c r="BS3266" s="2"/>
      <c r="BT3266" s="2"/>
      <c r="BU3266" s="2"/>
      <c r="BV3266" s="55"/>
    </row>
    <row r="3267" spans="1:74" ht="28.8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18" t="s">
        <v>5</v>
      </c>
      <c r="H3267" s="3">
        <v>2024</v>
      </c>
      <c r="I3267" s="20" t="s">
        <v>316</v>
      </c>
      <c r="J3267" s="184" t="s">
        <v>297</v>
      </c>
      <c r="K3267" s="184" t="s">
        <v>318</v>
      </c>
      <c r="L3267" s="187">
        <f t="shared" si="103"/>
        <v>0</v>
      </c>
      <c r="M3267" s="187">
        <f t="shared" si="104"/>
        <v>0</v>
      </c>
      <c r="N3267" s="186"/>
      <c r="O3267" s="33"/>
      <c r="P3267" s="33"/>
      <c r="Q3267" s="33"/>
      <c r="R3267" s="33"/>
      <c r="S3267" s="42"/>
      <c r="T3267" s="2"/>
      <c r="U3267" s="2"/>
      <c r="V3267" s="2"/>
      <c r="W3267" s="2"/>
      <c r="X3267" s="55"/>
      <c r="Y3267" s="62"/>
      <c r="Z3267" s="62"/>
      <c r="AA3267" s="62"/>
      <c r="AB3267" s="62"/>
      <c r="AC3267" s="68"/>
      <c r="AD3267" s="2"/>
      <c r="AE3267" s="2"/>
      <c r="AF3267" s="2"/>
      <c r="AG3267" s="2"/>
      <c r="AH3267" s="55"/>
      <c r="AI3267" s="72"/>
      <c r="AJ3267" s="72"/>
      <c r="AK3267" s="72"/>
      <c r="AL3267" s="72"/>
      <c r="AM3267" s="80"/>
      <c r="AN3267" s="2"/>
      <c r="AO3267" s="2"/>
      <c r="AP3267" s="2"/>
      <c r="AQ3267" s="2"/>
      <c r="AR3267" s="55"/>
      <c r="AS3267" s="85"/>
      <c r="AT3267" s="85"/>
      <c r="AU3267" s="85"/>
      <c r="AV3267" s="85"/>
      <c r="AW3267" s="100"/>
      <c r="AX3267" s="2"/>
      <c r="AY3267" s="2"/>
      <c r="AZ3267" s="2"/>
      <c r="BA3267" s="2"/>
      <c r="BB3267" s="55"/>
      <c r="BC3267" s="105"/>
      <c r="BD3267" s="105"/>
      <c r="BE3267" s="105"/>
      <c r="BF3267" s="105"/>
      <c r="BG3267" s="109"/>
      <c r="BH3267" s="2"/>
      <c r="BI3267" s="2"/>
      <c r="BJ3267" s="2"/>
      <c r="BK3267" s="2"/>
      <c r="BL3267" s="55"/>
      <c r="BM3267" s="48"/>
      <c r="BN3267" s="48"/>
      <c r="BO3267" s="48"/>
      <c r="BP3267" s="48"/>
      <c r="BQ3267" s="117"/>
      <c r="BR3267" s="2"/>
      <c r="BS3267" s="2"/>
      <c r="BT3267" s="2"/>
      <c r="BU3267" s="2"/>
      <c r="BV3267" s="55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18" t="s">
        <v>5</v>
      </c>
      <c r="H3268" s="3">
        <v>2024</v>
      </c>
      <c r="I3268" s="20" t="s">
        <v>316</v>
      </c>
      <c r="J3268" s="185" t="s">
        <v>348</v>
      </c>
      <c r="K3268" s="185" t="s">
        <v>320</v>
      </c>
      <c r="L3268" s="187">
        <f t="shared" si="103"/>
        <v>0</v>
      </c>
      <c r="M3268" s="187">
        <f t="shared" si="104"/>
        <v>0</v>
      </c>
      <c r="N3268" s="186"/>
      <c r="O3268" s="33"/>
      <c r="P3268" s="33"/>
      <c r="Q3268" s="33"/>
      <c r="R3268" s="33"/>
      <c r="S3268" s="42"/>
      <c r="T3268" s="2"/>
      <c r="U3268" s="2"/>
      <c r="V3268" s="2"/>
      <c r="W3268" s="2"/>
      <c r="X3268" s="55"/>
      <c r="Y3268" s="62"/>
      <c r="Z3268" s="62"/>
      <c r="AA3268" s="62"/>
      <c r="AB3268" s="62"/>
      <c r="AC3268" s="68"/>
      <c r="AD3268" s="2"/>
      <c r="AE3268" s="2"/>
      <c r="AF3268" s="2"/>
      <c r="AG3268" s="2"/>
      <c r="AH3268" s="55"/>
      <c r="AI3268" s="72"/>
      <c r="AJ3268" s="72"/>
      <c r="AK3268" s="72"/>
      <c r="AL3268" s="72"/>
      <c r="AM3268" s="80"/>
      <c r="AN3268" s="2"/>
      <c r="AO3268" s="2"/>
      <c r="AP3268" s="2"/>
      <c r="AQ3268" s="2"/>
      <c r="AR3268" s="55"/>
      <c r="AS3268" s="85"/>
      <c r="AT3268" s="85"/>
      <c r="AU3268" s="85"/>
      <c r="AV3268" s="85"/>
      <c r="AW3268" s="100"/>
      <c r="AX3268" s="2"/>
      <c r="AY3268" s="2"/>
      <c r="AZ3268" s="2"/>
      <c r="BA3268" s="2"/>
      <c r="BB3268" s="55"/>
      <c r="BC3268" s="105"/>
      <c r="BD3268" s="105"/>
      <c r="BE3268" s="105"/>
      <c r="BF3268" s="105"/>
      <c r="BG3268" s="109"/>
      <c r="BH3268" s="2"/>
      <c r="BI3268" s="2"/>
      <c r="BJ3268" s="2"/>
      <c r="BK3268" s="2"/>
      <c r="BL3268" s="55"/>
      <c r="BM3268" s="48"/>
      <c r="BN3268" s="48"/>
      <c r="BO3268" s="48"/>
      <c r="BP3268" s="48"/>
      <c r="BQ3268" s="117"/>
      <c r="BR3268" s="2"/>
      <c r="BS3268" s="2"/>
      <c r="BT3268" s="2"/>
      <c r="BU3268" s="2"/>
      <c r="BV3268" s="55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18" t="s">
        <v>5</v>
      </c>
      <c r="H3269" s="3">
        <v>2024</v>
      </c>
      <c r="I3269" s="20" t="s">
        <v>282</v>
      </c>
      <c r="J3269" s="184" t="s">
        <v>272</v>
      </c>
      <c r="K3269" s="184" t="s">
        <v>321</v>
      </c>
      <c r="L3269" s="187">
        <f t="shared" si="103"/>
        <v>0</v>
      </c>
      <c r="M3269" s="187">
        <f t="shared" si="104"/>
        <v>0</v>
      </c>
      <c r="N3269" s="186"/>
      <c r="O3269" s="33"/>
      <c r="P3269" s="33"/>
      <c r="Q3269" s="33"/>
      <c r="R3269" s="33"/>
      <c r="S3269" s="42"/>
      <c r="T3269" s="2"/>
      <c r="U3269" s="2"/>
      <c r="V3269" s="2"/>
      <c r="W3269" s="2"/>
      <c r="X3269" s="55"/>
      <c r="Y3269" s="62"/>
      <c r="Z3269" s="62"/>
      <c r="AA3269" s="62"/>
      <c r="AB3269" s="62"/>
      <c r="AC3269" s="68"/>
      <c r="AD3269" s="2"/>
      <c r="AE3269" s="2"/>
      <c r="AF3269" s="2"/>
      <c r="AG3269" s="2"/>
      <c r="AH3269" s="55"/>
      <c r="AI3269" s="72"/>
      <c r="AJ3269" s="72"/>
      <c r="AK3269" s="72"/>
      <c r="AL3269" s="72"/>
      <c r="AM3269" s="80"/>
      <c r="AN3269" s="2"/>
      <c r="AO3269" s="2"/>
      <c r="AP3269" s="2"/>
      <c r="AQ3269" s="2"/>
      <c r="AR3269" s="55"/>
      <c r="AS3269" s="85"/>
      <c r="AT3269" s="85"/>
      <c r="AU3269" s="85"/>
      <c r="AV3269" s="85"/>
      <c r="AW3269" s="100"/>
      <c r="AX3269" s="2"/>
      <c r="AY3269" s="2"/>
      <c r="AZ3269" s="2"/>
      <c r="BA3269" s="2"/>
      <c r="BB3269" s="55"/>
      <c r="BC3269" s="105"/>
      <c r="BD3269" s="105"/>
      <c r="BE3269" s="105"/>
      <c r="BF3269" s="105"/>
      <c r="BG3269" s="109"/>
      <c r="BH3269" s="2"/>
      <c r="BI3269" s="2"/>
      <c r="BJ3269" s="2"/>
      <c r="BK3269" s="2"/>
      <c r="BL3269" s="55"/>
      <c r="BM3269" s="48"/>
      <c r="BN3269" s="48"/>
      <c r="BO3269" s="48"/>
      <c r="BP3269" s="48"/>
      <c r="BQ3269" s="117"/>
      <c r="BR3269" s="2"/>
      <c r="BS3269" s="2"/>
      <c r="BT3269" s="2"/>
      <c r="BU3269" s="2"/>
      <c r="BV3269" s="55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18" t="s">
        <v>5</v>
      </c>
      <c r="H3270" s="3">
        <v>2024</v>
      </c>
      <c r="I3270" s="20" t="s">
        <v>282</v>
      </c>
      <c r="J3270" s="184" t="s">
        <v>273</v>
      </c>
      <c r="K3270" s="184" t="s">
        <v>321</v>
      </c>
      <c r="L3270" s="187">
        <f t="shared" ref="L3270:L3333" si="105">SUM(R3270,W3270,AB3270,AG3270,AL3270,AQ3270,AV3270,BA3270,BF3270,BK3270,BP3270,BU3270)</f>
        <v>1.2E-2</v>
      </c>
      <c r="M3270" s="187">
        <f t="shared" ref="M3270:M3333" si="106">SUM(S3270,X3270,AC3270,AH3270,AM3270,AR3270,AW3270,BB3270,BG3270,BL3270,BQ3270,BV3270)</f>
        <v>25.804000000000002</v>
      </c>
      <c r="N3270" s="186" t="s">
        <v>1445</v>
      </c>
      <c r="O3270" s="33"/>
      <c r="P3270" s="33"/>
      <c r="Q3270" s="33">
        <v>60.56</v>
      </c>
      <c r="R3270" s="33">
        <v>4.0000000000000001E-3</v>
      </c>
      <c r="S3270" s="42">
        <v>8.4760000000000009</v>
      </c>
      <c r="T3270" s="2"/>
      <c r="U3270" s="2"/>
      <c r="V3270" s="2"/>
      <c r="W3270" s="2"/>
      <c r="X3270" s="55"/>
      <c r="Y3270" s="62"/>
      <c r="Z3270" s="62"/>
      <c r="AA3270" s="62"/>
      <c r="AB3270" s="62"/>
      <c r="AC3270" s="68"/>
      <c r="AD3270" s="2"/>
      <c r="AE3270" s="2"/>
      <c r="AF3270" s="2"/>
      <c r="AG3270" s="2"/>
      <c r="AH3270" s="55"/>
      <c r="AI3270" s="72"/>
      <c r="AJ3270" s="72"/>
      <c r="AK3270" s="72" t="s">
        <v>525</v>
      </c>
      <c r="AL3270" s="72">
        <v>8.0000000000000002E-3</v>
      </c>
      <c r="AM3270" s="80">
        <v>17.327999999999999</v>
      </c>
      <c r="AN3270" s="2"/>
      <c r="AO3270" s="2"/>
      <c r="AP3270" s="2"/>
      <c r="AQ3270" s="2"/>
      <c r="AR3270" s="55"/>
      <c r="AS3270" s="85"/>
      <c r="AT3270" s="85"/>
      <c r="AU3270" s="85"/>
      <c r="AV3270" s="85"/>
      <c r="AW3270" s="100"/>
      <c r="AX3270" s="2"/>
      <c r="AY3270" s="2"/>
      <c r="AZ3270" s="2"/>
      <c r="BA3270" s="2"/>
      <c r="BB3270" s="55"/>
      <c r="BC3270" s="105"/>
      <c r="BD3270" s="105"/>
      <c r="BE3270" s="105"/>
      <c r="BF3270" s="105"/>
      <c r="BG3270" s="109"/>
      <c r="BH3270" s="2"/>
      <c r="BI3270" s="2"/>
      <c r="BJ3270" s="2"/>
      <c r="BK3270" s="2"/>
      <c r="BL3270" s="55"/>
      <c r="BM3270" s="48"/>
      <c r="BN3270" s="48"/>
      <c r="BO3270" s="48"/>
      <c r="BP3270" s="48"/>
      <c r="BQ3270" s="117"/>
      <c r="BR3270" s="2"/>
      <c r="BS3270" s="2"/>
      <c r="BT3270" s="2"/>
      <c r="BU3270" s="2"/>
      <c r="BV3270" s="55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18" t="s">
        <v>5</v>
      </c>
      <c r="H3271" s="3">
        <v>2024</v>
      </c>
      <c r="I3271" s="20" t="s">
        <v>282</v>
      </c>
      <c r="J3271" s="184" t="s">
        <v>274</v>
      </c>
      <c r="K3271" s="184" t="s">
        <v>321</v>
      </c>
      <c r="L3271" s="188">
        <f t="shared" si="105"/>
        <v>5.4999999999999997E-3</v>
      </c>
      <c r="M3271" s="187">
        <f t="shared" si="106"/>
        <v>5.181</v>
      </c>
      <c r="N3271" s="186" t="s">
        <v>1444</v>
      </c>
      <c r="O3271" s="33"/>
      <c r="P3271" s="33"/>
      <c r="Q3271" s="33"/>
      <c r="R3271" s="33"/>
      <c r="S3271" s="42"/>
      <c r="T3271" s="2"/>
      <c r="U3271" s="2"/>
      <c r="V3271" s="2">
        <v>15.19</v>
      </c>
      <c r="W3271" s="2">
        <v>5.0000000000000001E-3</v>
      </c>
      <c r="X3271" s="55">
        <v>4.4710000000000001</v>
      </c>
      <c r="Y3271" s="62"/>
      <c r="Z3271" s="62"/>
      <c r="AA3271" s="62"/>
      <c r="AB3271" s="62"/>
      <c r="AC3271" s="68"/>
      <c r="AD3271" s="2"/>
      <c r="AE3271" s="2"/>
      <c r="AF3271" s="2">
        <v>53</v>
      </c>
      <c r="AG3271" s="2">
        <v>5.0000000000000001E-4</v>
      </c>
      <c r="AH3271" s="55">
        <v>0.71</v>
      </c>
      <c r="AI3271" s="72"/>
      <c r="AJ3271" s="72"/>
      <c r="AK3271" s="72"/>
      <c r="AL3271" s="72"/>
      <c r="AM3271" s="80"/>
      <c r="AN3271" s="2"/>
      <c r="AO3271" s="2"/>
      <c r="AP3271" s="2"/>
      <c r="AQ3271" s="2"/>
      <c r="AR3271" s="55"/>
      <c r="AS3271" s="85"/>
      <c r="AT3271" s="85"/>
      <c r="AU3271" s="85"/>
      <c r="AV3271" s="85"/>
      <c r="AW3271" s="100"/>
      <c r="AX3271" s="2"/>
      <c r="AY3271" s="2"/>
      <c r="AZ3271" s="2"/>
      <c r="BA3271" s="2"/>
      <c r="BB3271" s="55"/>
      <c r="BC3271" s="105"/>
      <c r="BD3271" s="105"/>
      <c r="BE3271" s="105"/>
      <c r="BF3271" s="105"/>
      <c r="BG3271" s="109"/>
      <c r="BH3271" s="2"/>
      <c r="BI3271" s="2"/>
      <c r="BJ3271" s="2"/>
      <c r="BK3271" s="2"/>
      <c r="BL3271" s="55"/>
      <c r="BM3271" s="48"/>
      <c r="BN3271" s="48"/>
      <c r="BO3271" s="48"/>
      <c r="BP3271" s="48"/>
      <c r="BQ3271" s="117"/>
      <c r="BR3271" s="2"/>
      <c r="BS3271" s="2"/>
      <c r="BT3271" s="2"/>
      <c r="BU3271" s="2"/>
      <c r="BV3271" s="55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18" t="s">
        <v>5</v>
      </c>
      <c r="H3272" s="3">
        <v>2024</v>
      </c>
      <c r="I3272" s="20" t="s">
        <v>282</v>
      </c>
      <c r="J3272" s="184" t="s">
        <v>275</v>
      </c>
      <c r="K3272" s="184" t="s">
        <v>321</v>
      </c>
      <c r="L3272" s="187">
        <f t="shared" si="105"/>
        <v>0</v>
      </c>
      <c r="M3272" s="187">
        <f t="shared" si="106"/>
        <v>0</v>
      </c>
      <c r="N3272" s="186"/>
      <c r="O3272" s="33"/>
      <c r="P3272" s="33"/>
      <c r="Q3272" s="33"/>
      <c r="R3272" s="33"/>
      <c r="S3272" s="42"/>
      <c r="T3272" s="2"/>
      <c r="U3272" s="2"/>
      <c r="V3272" s="2"/>
      <c r="W3272" s="2"/>
      <c r="X3272" s="55"/>
      <c r="Y3272" s="62"/>
      <c r="Z3272" s="62"/>
      <c r="AA3272" s="62"/>
      <c r="AB3272" s="62"/>
      <c r="AC3272" s="68"/>
      <c r="AD3272" s="2"/>
      <c r="AE3272" s="2"/>
      <c r="AF3272" s="2"/>
      <c r="AG3272" s="2"/>
      <c r="AH3272" s="55"/>
      <c r="AI3272" s="72"/>
      <c r="AJ3272" s="72"/>
      <c r="AK3272" s="72"/>
      <c r="AL3272" s="72"/>
      <c r="AM3272" s="80"/>
      <c r="AN3272" s="2"/>
      <c r="AO3272" s="2"/>
      <c r="AP3272" s="2"/>
      <c r="AQ3272" s="2"/>
      <c r="AR3272" s="55"/>
      <c r="AS3272" s="85"/>
      <c r="AT3272" s="85"/>
      <c r="AU3272" s="85"/>
      <c r="AV3272" s="85"/>
      <c r="AW3272" s="100"/>
      <c r="AX3272" s="2"/>
      <c r="AY3272" s="2"/>
      <c r="AZ3272" s="2"/>
      <c r="BA3272" s="2"/>
      <c r="BB3272" s="55"/>
      <c r="BC3272" s="105"/>
      <c r="BD3272" s="105"/>
      <c r="BE3272" s="105"/>
      <c r="BF3272" s="105"/>
      <c r="BG3272" s="109"/>
      <c r="BH3272" s="2"/>
      <c r="BI3272" s="2"/>
      <c r="BJ3272" s="2"/>
      <c r="BK3272" s="2"/>
      <c r="BL3272" s="55"/>
      <c r="BM3272" s="48"/>
      <c r="BN3272" s="48"/>
      <c r="BO3272" s="48"/>
      <c r="BP3272" s="48"/>
      <c r="BQ3272" s="117"/>
      <c r="BR3272" s="2"/>
      <c r="BS3272" s="2"/>
      <c r="BT3272" s="2"/>
      <c r="BU3272" s="2"/>
      <c r="BV3272" s="55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18" t="s">
        <v>5</v>
      </c>
      <c r="H3273" s="3">
        <v>2024</v>
      </c>
      <c r="I3273" s="20" t="s">
        <v>282</v>
      </c>
      <c r="J3273" s="184" t="s">
        <v>276</v>
      </c>
      <c r="K3273" s="184" t="s">
        <v>320</v>
      </c>
      <c r="L3273" s="187">
        <f t="shared" si="105"/>
        <v>0</v>
      </c>
      <c r="M3273" s="187">
        <f t="shared" si="106"/>
        <v>0</v>
      </c>
      <c r="N3273" s="186"/>
      <c r="O3273" s="33"/>
      <c r="P3273" s="33"/>
      <c r="Q3273" s="33"/>
      <c r="R3273" s="33"/>
      <c r="S3273" s="42"/>
      <c r="T3273" s="2"/>
      <c r="U3273" s="2"/>
      <c r="V3273" s="2"/>
      <c r="W3273" s="2"/>
      <c r="X3273" s="55"/>
      <c r="Y3273" s="62"/>
      <c r="Z3273" s="62"/>
      <c r="AA3273" s="62"/>
      <c r="AB3273" s="62"/>
      <c r="AC3273" s="68"/>
      <c r="AD3273" s="2"/>
      <c r="AE3273" s="2"/>
      <c r="AF3273" s="2"/>
      <c r="AG3273" s="2"/>
      <c r="AH3273" s="55"/>
      <c r="AI3273" s="72"/>
      <c r="AJ3273" s="72"/>
      <c r="AK3273" s="72"/>
      <c r="AL3273" s="72"/>
      <c r="AM3273" s="80"/>
      <c r="AN3273" s="2"/>
      <c r="AO3273" s="2"/>
      <c r="AP3273" s="2"/>
      <c r="AQ3273" s="2"/>
      <c r="AR3273" s="55"/>
      <c r="AS3273" s="85"/>
      <c r="AT3273" s="85"/>
      <c r="AU3273" s="85"/>
      <c r="AV3273" s="85"/>
      <c r="AW3273" s="100"/>
      <c r="AX3273" s="2"/>
      <c r="AY3273" s="2"/>
      <c r="AZ3273" s="2"/>
      <c r="BA3273" s="2"/>
      <c r="BB3273" s="55"/>
      <c r="BC3273" s="105"/>
      <c r="BD3273" s="105"/>
      <c r="BE3273" s="105"/>
      <c r="BF3273" s="105"/>
      <c r="BG3273" s="109"/>
      <c r="BH3273" s="2"/>
      <c r="BI3273" s="2"/>
      <c r="BJ3273" s="2"/>
      <c r="BK3273" s="2"/>
      <c r="BL3273" s="55"/>
      <c r="BM3273" s="48"/>
      <c r="BN3273" s="48"/>
      <c r="BO3273" s="48"/>
      <c r="BP3273" s="48"/>
      <c r="BQ3273" s="117"/>
      <c r="BR3273" s="2"/>
      <c r="BS3273" s="2"/>
      <c r="BT3273" s="2"/>
      <c r="BU3273" s="2"/>
      <c r="BV3273" s="55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18" t="s">
        <v>5</v>
      </c>
      <c r="H3274" s="3">
        <v>2024</v>
      </c>
      <c r="I3274" s="20" t="s">
        <v>282</v>
      </c>
      <c r="J3274" s="184" t="s">
        <v>277</v>
      </c>
      <c r="K3274" s="184" t="s">
        <v>320</v>
      </c>
      <c r="L3274" s="187">
        <f t="shared" si="105"/>
        <v>2</v>
      </c>
      <c r="M3274" s="187">
        <f t="shared" si="106"/>
        <v>2.4430000000000001</v>
      </c>
      <c r="N3274" s="186" t="s">
        <v>363</v>
      </c>
      <c r="O3274" s="33"/>
      <c r="P3274" s="33"/>
      <c r="Q3274" s="33"/>
      <c r="R3274" s="33"/>
      <c r="S3274" s="42"/>
      <c r="T3274" s="2"/>
      <c r="U3274" s="2"/>
      <c r="V3274" s="2"/>
      <c r="W3274" s="2"/>
      <c r="X3274" s="55"/>
      <c r="Y3274" s="62"/>
      <c r="Z3274" s="62"/>
      <c r="AA3274" s="62"/>
      <c r="AB3274" s="62"/>
      <c r="AC3274" s="68"/>
      <c r="AD3274" s="2"/>
      <c r="AE3274" s="2"/>
      <c r="AF3274" s="2"/>
      <c r="AG3274" s="2"/>
      <c r="AH3274" s="55"/>
      <c r="AI3274" s="72"/>
      <c r="AJ3274" s="72"/>
      <c r="AK3274" s="72"/>
      <c r="AL3274" s="72"/>
      <c r="AM3274" s="80"/>
      <c r="AN3274" s="2"/>
      <c r="AO3274" s="2"/>
      <c r="AP3274" s="2"/>
      <c r="AQ3274" s="2"/>
      <c r="AR3274" s="55"/>
      <c r="AS3274" s="85" t="s">
        <v>363</v>
      </c>
      <c r="AT3274" s="85"/>
      <c r="AU3274" s="85"/>
      <c r="AV3274" s="85">
        <v>2</v>
      </c>
      <c r="AW3274" s="100">
        <v>2.4430000000000001</v>
      </c>
      <c r="AX3274" s="2"/>
      <c r="AY3274" s="2"/>
      <c r="AZ3274" s="2"/>
      <c r="BA3274" s="2"/>
      <c r="BB3274" s="55"/>
      <c r="BC3274" s="105"/>
      <c r="BD3274" s="105"/>
      <c r="BE3274" s="105"/>
      <c r="BF3274" s="105"/>
      <c r="BG3274" s="109"/>
      <c r="BH3274" s="2"/>
      <c r="BI3274" s="2"/>
      <c r="BJ3274" s="2"/>
      <c r="BK3274" s="2"/>
      <c r="BL3274" s="55"/>
      <c r="BM3274" s="48"/>
      <c r="BN3274" s="48"/>
      <c r="BO3274" s="48"/>
      <c r="BP3274" s="48"/>
      <c r="BQ3274" s="117"/>
      <c r="BR3274" s="2"/>
      <c r="BS3274" s="2"/>
      <c r="BT3274" s="2"/>
      <c r="BU3274" s="2"/>
      <c r="BV3274" s="55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18" t="s">
        <v>5</v>
      </c>
      <c r="H3275" s="3">
        <v>2024</v>
      </c>
      <c r="I3275" s="20" t="s">
        <v>283</v>
      </c>
      <c r="J3275" s="184" t="s">
        <v>298</v>
      </c>
      <c r="K3275" s="184" t="s">
        <v>321</v>
      </c>
      <c r="L3275" s="187">
        <f t="shared" si="105"/>
        <v>0</v>
      </c>
      <c r="M3275" s="187">
        <f t="shared" si="106"/>
        <v>0</v>
      </c>
      <c r="N3275" s="186"/>
      <c r="O3275" s="33"/>
      <c r="P3275" s="33"/>
      <c r="Q3275" s="33"/>
      <c r="R3275" s="33"/>
      <c r="S3275" s="42"/>
      <c r="T3275" s="2"/>
      <c r="U3275" s="2"/>
      <c r="V3275" s="2"/>
      <c r="W3275" s="2"/>
      <c r="X3275" s="55"/>
      <c r="Y3275" s="62"/>
      <c r="Z3275" s="62"/>
      <c r="AA3275" s="62"/>
      <c r="AB3275" s="62"/>
      <c r="AC3275" s="68"/>
      <c r="AD3275" s="2"/>
      <c r="AE3275" s="2"/>
      <c r="AF3275" s="2"/>
      <c r="AG3275" s="2"/>
      <c r="AH3275" s="55"/>
      <c r="AI3275" s="72"/>
      <c r="AJ3275" s="72"/>
      <c r="AK3275" s="72"/>
      <c r="AL3275" s="72"/>
      <c r="AM3275" s="80"/>
      <c r="AN3275" s="2"/>
      <c r="AO3275" s="2"/>
      <c r="AP3275" s="2"/>
      <c r="AQ3275" s="2"/>
      <c r="AR3275" s="55"/>
      <c r="AS3275" s="85"/>
      <c r="AT3275" s="85"/>
      <c r="AU3275" s="85"/>
      <c r="AV3275" s="85"/>
      <c r="AW3275" s="100"/>
      <c r="AX3275" s="2"/>
      <c r="AY3275" s="2"/>
      <c r="AZ3275" s="2"/>
      <c r="BA3275" s="2"/>
      <c r="BB3275" s="55"/>
      <c r="BC3275" s="105"/>
      <c r="BD3275" s="105"/>
      <c r="BE3275" s="105"/>
      <c r="BF3275" s="105"/>
      <c r="BG3275" s="109"/>
      <c r="BH3275" s="2"/>
      <c r="BI3275" s="2"/>
      <c r="BJ3275" s="2"/>
      <c r="BK3275" s="2"/>
      <c r="BL3275" s="55"/>
      <c r="BM3275" s="48"/>
      <c r="BN3275" s="48"/>
      <c r="BO3275" s="48"/>
      <c r="BP3275" s="48"/>
      <c r="BQ3275" s="117"/>
      <c r="BR3275" s="2"/>
      <c r="BS3275" s="2"/>
      <c r="BT3275" s="2"/>
      <c r="BU3275" s="2"/>
      <c r="BV3275" s="55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18" t="s">
        <v>5</v>
      </c>
      <c r="H3276" s="3">
        <v>2024</v>
      </c>
      <c r="I3276" s="20" t="s">
        <v>283</v>
      </c>
      <c r="J3276" s="184" t="s">
        <v>278</v>
      </c>
      <c r="K3276" s="184" t="s">
        <v>320</v>
      </c>
      <c r="L3276" s="187">
        <f t="shared" si="105"/>
        <v>0</v>
      </c>
      <c r="M3276" s="187">
        <f t="shared" si="106"/>
        <v>0</v>
      </c>
      <c r="N3276" s="186"/>
      <c r="O3276" s="33"/>
      <c r="P3276" s="33"/>
      <c r="Q3276" s="33"/>
      <c r="R3276" s="33"/>
      <c r="S3276" s="42"/>
      <c r="T3276" s="2"/>
      <c r="U3276" s="2"/>
      <c r="V3276" s="2"/>
      <c r="W3276" s="2"/>
      <c r="X3276" s="55"/>
      <c r="Y3276" s="62"/>
      <c r="Z3276" s="62"/>
      <c r="AA3276" s="62"/>
      <c r="AB3276" s="62"/>
      <c r="AC3276" s="68"/>
      <c r="AD3276" s="2"/>
      <c r="AE3276" s="2"/>
      <c r="AF3276" s="2"/>
      <c r="AG3276" s="2"/>
      <c r="AH3276" s="55"/>
      <c r="AI3276" s="72"/>
      <c r="AJ3276" s="72"/>
      <c r="AK3276" s="72"/>
      <c r="AL3276" s="72"/>
      <c r="AM3276" s="80"/>
      <c r="AN3276" s="2"/>
      <c r="AO3276" s="2"/>
      <c r="AP3276" s="2"/>
      <c r="AQ3276" s="2"/>
      <c r="AR3276" s="55"/>
      <c r="AS3276" s="85"/>
      <c r="AT3276" s="85"/>
      <c r="AU3276" s="85"/>
      <c r="AV3276" s="85"/>
      <c r="AW3276" s="100"/>
      <c r="AX3276" s="2"/>
      <c r="AY3276" s="2"/>
      <c r="AZ3276" s="2"/>
      <c r="BA3276" s="2"/>
      <c r="BB3276" s="55"/>
      <c r="BC3276" s="105"/>
      <c r="BD3276" s="105"/>
      <c r="BE3276" s="105"/>
      <c r="BF3276" s="105"/>
      <c r="BG3276" s="109"/>
      <c r="BH3276" s="2"/>
      <c r="BI3276" s="2"/>
      <c r="BJ3276" s="2"/>
      <c r="BK3276" s="2"/>
      <c r="BL3276" s="55"/>
      <c r="BM3276" s="48"/>
      <c r="BN3276" s="48"/>
      <c r="BO3276" s="48"/>
      <c r="BP3276" s="48"/>
      <c r="BQ3276" s="117"/>
      <c r="BR3276" s="2"/>
      <c r="BS3276" s="2"/>
      <c r="BT3276" s="2"/>
      <c r="BU3276" s="2"/>
      <c r="BV3276" s="55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18" t="s">
        <v>5</v>
      </c>
      <c r="H3277" s="3">
        <v>2024</v>
      </c>
      <c r="I3277" s="20" t="s">
        <v>283</v>
      </c>
      <c r="J3277" s="184" t="s">
        <v>279</v>
      </c>
      <c r="K3277" s="184" t="s">
        <v>320</v>
      </c>
      <c r="L3277" s="187">
        <f t="shared" si="105"/>
        <v>0</v>
      </c>
      <c r="M3277" s="187">
        <f t="shared" si="106"/>
        <v>0</v>
      </c>
      <c r="N3277" s="186"/>
      <c r="O3277" s="33"/>
      <c r="P3277" s="33"/>
      <c r="Q3277" s="33"/>
      <c r="R3277" s="33"/>
      <c r="S3277" s="42"/>
      <c r="T3277" s="2"/>
      <c r="U3277" s="2"/>
      <c r="V3277" s="2"/>
      <c r="W3277" s="2"/>
      <c r="X3277" s="55"/>
      <c r="Y3277" s="62"/>
      <c r="Z3277" s="62"/>
      <c r="AA3277" s="62"/>
      <c r="AB3277" s="62"/>
      <c r="AC3277" s="68"/>
      <c r="AD3277" s="2"/>
      <c r="AE3277" s="2"/>
      <c r="AF3277" s="2"/>
      <c r="AG3277" s="2"/>
      <c r="AH3277" s="55"/>
      <c r="AI3277" s="72"/>
      <c r="AJ3277" s="72"/>
      <c r="AK3277" s="72"/>
      <c r="AL3277" s="72"/>
      <c r="AM3277" s="80"/>
      <c r="AN3277" s="2"/>
      <c r="AO3277" s="2"/>
      <c r="AP3277" s="2"/>
      <c r="AQ3277" s="2"/>
      <c r="AR3277" s="55"/>
      <c r="AS3277" s="85"/>
      <c r="AT3277" s="85"/>
      <c r="AU3277" s="85"/>
      <c r="AV3277" s="85"/>
      <c r="AW3277" s="100"/>
      <c r="AX3277" s="2"/>
      <c r="AY3277" s="2"/>
      <c r="AZ3277" s="2"/>
      <c r="BA3277" s="2"/>
      <c r="BB3277" s="55"/>
      <c r="BC3277" s="105"/>
      <c r="BD3277" s="105"/>
      <c r="BE3277" s="105"/>
      <c r="BF3277" s="105"/>
      <c r="BG3277" s="109"/>
      <c r="BH3277" s="2"/>
      <c r="BI3277" s="2"/>
      <c r="BJ3277" s="2"/>
      <c r="BK3277" s="2"/>
      <c r="BL3277" s="55"/>
      <c r="BM3277" s="48"/>
      <c r="BN3277" s="48"/>
      <c r="BO3277" s="48"/>
      <c r="BP3277" s="48"/>
      <c r="BQ3277" s="117"/>
      <c r="BR3277" s="2"/>
      <c r="BS3277" s="2"/>
      <c r="BT3277" s="2"/>
      <c r="BU3277" s="2"/>
      <c r="BV3277" s="55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18" t="s">
        <v>5</v>
      </c>
      <c r="H3278" s="3">
        <v>2024</v>
      </c>
      <c r="I3278" s="20" t="s">
        <v>286</v>
      </c>
      <c r="J3278" s="184" t="s">
        <v>280</v>
      </c>
      <c r="K3278" s="184" t="s">
        <v>319</v>
      </c>
      <c r="L3278" s="187">
        <f t="shared" si="105"/>
        <v>0</v>
      </c>
      <c r="M3278" s="187">
        <f t="shared" si="106"/>
        <v>0</v>
      </c>
      <c r="N3278" s="186"/>
      <c r="O3278" s="33"/>
      <c r="P3278" s="33"/>
      <c r="Q3278" s="33"/>
      <c r="R3278" s="33"/>
      <c r="S3278" s="42"/>
      <c r="T3278" s="2"/>
      <c r="U3278" s="2"/>
      <c r="V3278" s="2"/>
      <c r="W3278" s="2"/>
      <c r="X3278" s="55"/>
      <c r="Y3278" s="62"/>
      <c r="Z3278" s="62"/>
      <c r="AA3278" s="62"/>
      <c r="AB3278" s="62"/>
      <c r="AC3278" s="68"/>
      <c r="AD3278" s="2"/>
      <c r="AE3278" s="2"/>
      <c r="AF3278" s="2"/>
      <c r="AG3278" s="2"/>
      <c r="AH3278" s="55"/>
      <c r="AI3278" s="72"/>
      <c r="AJ3278" s="72"/>
      <c r="AK3278" s="72"/>
      <c r="AL3278" s="72"/>
      <c r="AM3278" s="80"/>
      <c r="AN3278" s="2"/>
      <c r="AO3278" s="2"/>
      <c r="AP3278" s="2"/>
      <c r="AQ3278" s="2"/>
      <c r="AR3278" s="55"/>
      <c r="AS3278" s="85"/>
      <c r="AT3278" s="85"/>
      <c r="AU3278" s="85"/>
      <c r="AV3278" s="85"/>
      <c r="AW3278" s="100"/>
      <c r="AX3278" s="2"/>
      <c r="AY3278" s="2"/>
      <c r="AZ3278" s="2"/>
      <c r="BA3278" s="2"/>
      <c r="BB3278" s="55"/>
      <c r="BC3278" s="105"/>
      <c r="BD3278" s="105"/>
      <c r="BE3278" s="105"/>
      <c r="BF3278" s="105"/>
      <c r="BG3278" s="109"/>
      <c r="BH3278" s="2"/>
      <c r="BI3278" s="2"/>
      <c r="BJ3278" s="2"/>
      <c r="BK3278" s="2"/>
      <c r="BL3278" s="55"/>
      <c r="BM3278" s="48"/>
      <c r="BN3278" s="48"/>
      <c r="BO3278" s="48"/>
      <c r="BP3278" s="48"/>
      <c r="BQ3278" s="117"/>
      <c r="BR3278" s="2"/>
      <c r="BS3278" s="2"/>
      <c r="BT3278" s="2"/>
      <c r="BU3278" s="2"/>
      <c r="BV3278" s="55"/>
    </row>
    <row r="3279" spans="1:74" hidden="1" x14ac:dyDescent="0.3">
      <c r="A3279" s="2" t="s">
        <v>90</v>
      </c>
      <c r="B3279" s="2" t="s">
        <v>2</v>
      </c>
      <c r="C3279" s="2" t="s">
        <v>3</v>
      </c>
      <c r="D3279" s="2" t="s">
        <v>82</v>
      </c>
      <c r="E3279" s="3">
        <v>26</v>
      </c>
      <c r="F3279" s="3"/>
      <c r="G3279" s="18" t="s">
        <v>5</v>
      </c>
      <c r="H3279" s="3">
        <v>2024</v>
      </c>
      <c r="I3279" s="20" t="s">
        <v>286</v>
      </c>
      <c r="J3279" s="184" t="s">
        <v>281</v>
      </c>
      <c r="K3279" s="184" t="s">
        <v>319</v>
      </c>
      <c r="L3279" s="187">
        <f t="shared" si="105"/>
        <v>0</v>
      </c>
      <c r="M3279" s="187">
        <f t="shared" si="106"/>
        <v>0</v>
      </c>
      <c r="N3279" s="186"/>
      <c r="O3279" s="33"/>
      <c r="P3279" s="33"/>
      <c r="Q3279" s="33"/>
      <c r="R3279" s="33"/>
      <c r="S3279" s="42"/>
      <c r="T3279" s="2"/>
      <c r="U3279" s="2"/>
      <c r="V3279" s="2"/>
      <c r="W3279" s="2"/>
      <c r="X3279" s="55"/>
      <c r="Y3279" s="62"/>
      <c r="Z3279" s="62"/>
      <c r="AA3279" s="62"/>
      <c r="AB3279" s="62"/>
      <c r="AC3279" s="68"/>
      <c r="AD3279" s="2"/>
      <c r="AE3279" s="2"/>
      <c r="AF3279" s="2"/>
      <c r="AG3279" s="2"/>
      <c r="AH3279" s="55"/>
      <c r="AI3279" s="72"/>
      <c r="AJ3279" s="72"/>
      <c r="AK3279" s="72"/>
      <c r="AL3279" s="72"/>
      <c r="AM3279" s="80"/>
      <c r="AN3279" s="2"/>
      <c r="AO3279" s="2"/>
      <c r="AP3279" s="2"/>
      <c r="AQ3279" s="2"/>
      <c r="AR3279" s="55"/>
      <c r="AS3279" s="85"/>
      <c r="AT3279" s="85"/>
      <c r="AU3279" s="85"/>
      <c r="AV3279" s="85"/>
      <c r="AW3279" s="100"/>
      <c r="AX3279" s="2"/>
      <c r="AY3279" s="2"/>
      <c r="AZ3279" s="2"/>
      <c r="BA3279" s="2"/>
      <c r="BB3279" s="55"/>
      <c r="BC3279" s="105"/>
      <c r="BD3279" s="105"/>
      <c r="BE3279" s="105"/>
      <c r="BF3279" s="105"/>
      <c r="BG3279" s="109"/>
      <c r="BH3279" s="2"/>
      <c r="BI3279" s="2"/>
      <c r="BJ3279" s="2"/>
      <c r="BK3279" s="2"/>
      <c r="BL3279" s="55"/>
      <c r="BM3279" s="48"/>
      <c r="BN3279" s="48"/>
      <c r="BO3279" s="48"/>
      <c r="BP3279" s="48"/>
      <c r="BQ3279" s="117"/>
      <c r="BR3279" s="2"/>
      <c r="BS3279" s="2"/>
      <c r="BT3279" s="2"/>
      <c r="BU3279" s="2"/>
      <c r="BV3279" s="55"/>
    </row>
    <row r="3280" spans="1:74" s="13" customFormat="1" hidden="1" x14ac:dyDescent="0.3">
      <c r="A3280" s="12" t="s">
        <v>90</v>
      </c>
      <c r="B3280" s="12" t="s">
        <v>2</v>
      </c>
      <c r="C3280" s="12" t="s">
        <v>3</v>
      </c>
      <c r="D3280" s="12" t="s">
        <v>82</v>
      </c>
      <c r="E3280" s="7">
        <v>26</v>
      </c>
      <c r="F3280" s="7"/>
      <c r="G3280" s="19" t="s">
        <v>5</v>
      </c>
      <c r="H3280" s="7">
        <v>2024</v>
      </c>
      <c r="I3280" s="21"/>
      <c r="J3280" s="12" t="s">
        <v>314</v>
      </c>
      <c r="K3280" s="12"/>
      <c r="L3280" s="147"/>
      <c r="M3280" s="147">
        <f>SUM(M3242:M3279)</f>
        <v>33.428000000000004</v>
      </c>
      <c r="N3280" s="183"/>
      <c r="O3280" s="12"/>
      <c r="P3280" s="12"/>
      <c r="Q3280" s="12"/>
      <c r="R3280" s="12"/>
      <c r="S3280" s="47">
        <f>SUM(S3242:S3279)</f>
        <v>8.4760000000000009</v>
      </c>
      <c r="T3280" s="12"/>
      <c r="U3280" s="12"/>
      <c r="V3280" s="12"/>
      <c r="W3280" s="12"/>
      <c r="X3280" s="47">
        <f>SUM(X3242:X3279)</f>
        <v>4.4710000000000001</v>
      </c>
      <c r="Y3280" s="12"/>
      <c r="Z3280" s="12"/>
      <c r="AA3280" s="12"/>
      <c r="AB3280" s="12"/>
      <c r="AC3280" s="47">
        <f>SUM(AC3242:AC3279)</f>
        <v>0</v>
      </c>
      <c r="AD3280" s="12"/>
      <c r="AE3280" s="12"/>
      <c r="AF3280" s="12"/>
      <c r="AG3280" s="12"/>
      <c r="AH3280" s="47">
        <f>SUM(AH3242:AH3279)</f>
        <v>0.71</v>
      </c>
      <c r="AI3280" s="12"/>
      <c r="AJ3280" s="12"/>
      <c r="AK3280" s="12"/>
      <c r="AL3280" s="12"/>
      <c r="AM3280" s="47">
        <f>SUM(AM3242:AM3279)</f>
        <v>17.327999999999999</v>
      </c>
      <c r="AN3280" s="12"/>
      <c r="AO3280" s="12"/>
      <c r="AP3280" s="12"/>
      <c r="AQ3280" s="12"/>
      <c r="AR3280" s="47">
        <f>SUM(AR3242:AR3279)</f>
        <v>0</v>
      </c>
      <c r="AS3280" s="12"/>
      <c r="AT3280" s="12"/>
      <c r="AU3280" s="12"/>
      <c r="AV3280" s="12"/>
      <c r="AW3280" s="47">
        <f>SUM(AW3242:AW3279)</f>
        <v>2.4430000000000001</v>
      </c>
      <c r="AX3280" s="12"/>
      <c r="AY3280" s="12"/>
      <c r="AZ3280" s="12"/>
      <c r="BA3280" s="12"/>
      <c r="BB3280" s="47">
        <f>SUM(BB3242:BB3279)</f>
        <v>0</v>
      </c>
      <c r="BC3280" s="12"/>
      <c r="BD3280" s="12"/>
      <c r="BE3280" s="12"/>
      <c r="BF3280" s="12"/>
      <c r="BG3280" s="47">
        <f>SUM(BG3242:BG3279)</f>
        <v>0</v>
      </c>
      <c r="BH3280" s="12"/>
      <c r="BI3280" s="12"/>
      <c r="BJ3280" s="12"/>
      <c r="BK3280" s="12"/>
      <c r="BL3280" s="47">
        <f>SUM(BL3242:BL3279)</f>
        <v>0</v>
      </c>
      <c r="BM3280" s="12"/>
      <c r="BN3280" s="12"/>
      <c r="BO3280" s="12"/>
      <c r="BP3280" s="12"/>
      <c r="BQ3280" s="47">
        <f>SUM(BQ3242:BQ3279)</f>
        <v>0</v>
      </c>
      <c r="BR3280" s="12"/>
      <c r="BS3280" s="12"/>
      <c r="BT3280" s="12"/>
      <c r="BU3280" s="12"/>
      <c r="BV3280" s="47">
        <f>SUM(BV3242:BV3279)</f>
        <v>0</v>
      </c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18" t="s">
        <v>5</v>
      </c>
      <c r="H3281" s="3">
        <v>2024</v>
      </c>
      <c r="I3281" s="20" t="s">
        <v>287</v>
      </c>
      <c r="J3281" s="184" t="s">
        <v>267</v>
      </c>
      <c r="K3281" s="184" t="s">
        <v>318</v>
      </c>
      <c r="L3281" s="187">
        <f t="shared" si="105"/>
        <v>0</v>
      </c>
      <c r="M3281" s="187">
        <f t="shared" si="106"/>
        <v>0</v>
      </c>
      <c r="N3281" s="186"/>
      <c r="O3281" s="33"/>
      <c r="P3281" s="33"/>
      <c r="Q3281" s="33"/>
      <c r="R3281" s="33"/>
      <c r="S3281" s="42"/>
      <c r="T3281" s="2"/>
      <c r="U3281" s="2"/>
      <c r="V3281" s="2"/>
      <c r="W3281" s="2"/>
      <c r="X3281" s="55"/>
      <c r="Y3281" s="62"/>
      <c r="Z3281" s="62"/>
      <c r="AA3281" s="62"/>
      <c r="AB3281" s="62"/>
      <c r="AC3281" s="68"/>
      <c r="AD3281" s="2"/>
      <c r="AE3281" s="2"/>
      <c r="AF3281" s="2"/>
      <c r="AG3281" s="2"/>
      <c r="AH3281" s="55"/>
      <c r="AI3281" s="72"/>
      <c r="AJ3281" s="72"/>
      <c r="AK3281" s="72"/>
      <c r="AL3281" s="72"/>
      <c r="AM3281" s="80"/>
      <c r="AN3281" s="2"/>
      <c r="AO3281" s="2"/>
      <c r="AP3281" s="2"/>
      <c r="AQ3281" s="2"/>
      <c r="AR3281" s="55"/>
      <c r="AS3281" s="85"/>
      <c r="AT3281" s="85"/>
      <c r="AU3281" s="85"/>
      <c r="AV3281" s="85"/>
      <c r="AW3281" s="100"/>
      <c r="AX3281" s="2"/>
      <c r="AY3281" s="2"/>
      <c r="AZ3281" s="2"/>
      <c r="BA3281" s="2"/>
      <c r="BB3281" s="55"/>
      <c r="BC3281" s="105"/>
      <c r="BD3281" s="105"/>
      <c r="BE3281" s="105"/>
      <c r="BF3281" s="105"/>
      <c r="BG3281" s="109"/>
      <c r="BH3281" s="2"/>
      <c r="BI3281" s="2"/>
      <c r="BJ3281" s="2"/>
      <c r="BK3281" s="2"/>
      <c r="BL3281" s="55"/>
      <c r="BM3281" s="48"/>
      <c r="BN3281" s="48"/>
      <c r="BO3281" s="48"/>
      <c r="BP3281" s="48"/>
      <c r="BQ3281" s="117"/>
      <c r="BR3281" s="2"/>
      <c r="BS3281" s="2"/>
      <c r="BT3281" s="2"/>
      <c r="BU3281" s="2"/>
      <c r="BV3281" s="55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18" t="s">
        <v>5</v>
      </c>
      <c r="H3282" s="3">
        <v>2024</v>
      </c>
      <c r="I3282" s="20" t="s">
        <v>287</v>
      </c>
      <c r="J3282" s="184" t="s">
        <v>291</v>
      </c>
      <c r="K3282" s="184" t="s">
        <v>319</v>
      </c>
      <c r="L3282" s="187">
        <f t="shared" si="105"/>
        <v>0</v>
      </c>
      <c r="M3282" s="187">
        <f t="shared" si="106"/>
        <v>0</v>
      </c>
      <c r="N3282" s="186"/>
      <c r="O3282" s="33"/>
      <c r="P3282" s="33"/>
      <c r="Q3282" s="33"/>
      <c r="R3282" s="33"/>
      <c r="S3282" s="42"/>
      <c r="T3282" s="2"/>
      <c r="U3282" s="2"/>
      <c r="V3282" s="2"/>
      <c r="W3282" s="2"/>
      <c r="X3282" s="55"/>
      <c r="Y3282" s="62"/>
      <c r="Z3282" s="62"/>
      <c r="AA3282" s="62"/>
      <c r="AB3282" s="62"/>
      <c r="AC3282" s="68"/>
      <c r="AD3282" s="2"/>
      <c r="AE3282" s="2"/>
      <c r="AF3282" s="2"/>
      <c r="AG3282" s="2"/>
      <c r="AH3282" s="55"/>
      <c r="AI3282" s="72"/>
      <c r="AJ3282" s="72"/>
      <c r="AK3282" s="72"/>
      <c r="AL3282" s="72"/>
      <c r="AM3282" s="80"/>
      <c r="AN3282" s="2"/>
      <c r="AO3282" s="2"/>
      <c r="AP3282" s="2"/>
      <c r="AQ3282" s="2"/>
      <c r="AR3282" s="55"/>
      <c r="AS3282" s="85"/>
      <c r="AT3282" s="85"/>
      <c r="AU3282" s="85"/>
      <c r="AV3282" s="85"/>
      <c r="AW3282" s="100"/>
      <c r="AX3282" s="2"/>
      <c r="AY3282" s="2"/>
      <c r="AZ3282" s="2"/>
      <c r="BA3282" s="2"/>
      <c r="BB3282" s="55"/>
      <c r="BC3282" s="105"/>
      <c r="BD3282" s="105"/>
      <c r="BE3282" s="105"/>
      <c r="BF3282" s="105"/>
      <c r="BG3282" s="109"/>
      <c r="BH3282" s="2"/>
      <c r="BI3282" s="2"/>
      <c r="BJ3282" s="2"/>
      <c r="BK3282" s="2"/>
      <c r="BL3282" s="55"/>
      <c r="BM3282" s="48"/>
      <c r="BN3282" s="48"/>
      <c r="BO3282" s="48"/>
      <c r="BP3282" s="48"/>
      <c r="BQ3282" s="117"/>
      <c r="BR3282" s="2"/>
      <c r="BS3282" s="2"/>
      <c r="BT3282" s="2"/>
      <c r="BU3282" s="2"/>
      <c r="BV3282" s="55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18" t="s">
        <v>5</v>
      </c>
      <c r="H3283" s="3">
        <v>2024</v>
      </c>
      <c r="I3283" s="20" t="s">
        <v>286</v>
      </c>
      <c r="J3283" s="184" t="s">
        <v>336</v>
      </c>
      <c r="K3283" s="184" t="s">
        <v>319</v>
      </c>
      <c r="L3283" s="187">
        <f t="shared" si="105"/>
        <v>0</v>
      </c>
      <c r="M3283" s="187">
        <f t="shared" si="106"/>
        <v>0</v>
      </c>
      <c r="N3283" s="186"/>
      <c r="O3283" s="33"/>
      <c r="P3283" s="33"/>
      <c r="Q3283" s="33"/>
      <c r="R3283" s="33"/>
      <c r="S3283" s="42"/>
      <c r="T3283" s="2"/>
      <c r="U3283" s="2"/>
      <c r="V3283" s="2"/>
      <c r="W3283" s="2"/>
      <c r="X3283" s="55"/>
      <c r="Y3283" s="62"/>
      <c r="Z3283" s="62"/>
      <c r="AA3283" s="62"/>
      <c r="AB3283" s="62"/>
      <c r="AC3283" s="68"/>
      <c r="AD3283" s="2"/>
      <c r="AE3283" s="2"/>
      <c r="AF3283" s="2"/>
      <c r="AG3283" s="2"/>
      <c r="AH3283" s="55"/>
      <c r="AI3283" s="72"/>
      <c r="AJ3283" s="72"/>
      <c r="AK3283" s="72"/>
      <c r="AL3283" s="72"/>
      <c r="AM3283" s="80"/>
      <c r="AN3283" s="2"/>
      <c r="AO3283" s="2"/>
      <c r="AP3283" s="2"/>
      <c r="AQ3283" s="2"/>
      <c r="AR3283" s="55"/>
      <c r="AS3283" s="85"/>
      <c r="AT3283" s="85"/>
      <c r="AU3283" s="85"/>
      <c r="AV3283" s="85"/>
      <c r="AW3283" s="100"/>
      <c r="AX3283" s="2"/>
      <c r="AY3283" s="2"/>
      <c r="AZ3283" s="2"/>
      <c r="BA3283" s="2"/>
      <c r="BB3283" s="55"/>
      <c r="BC3283" s="105"/>
      <c r="BD3283" s="105"/>
      <c r="BE3283" s="105"/>
      <c r="BF3283" s="105"/>
      <c r="BG3283" s="109"/>
      <c r="BH3283" s="2"/>
      <c r="BI3283" s="2"/>
      <c r="BJ3283" s="2"/>
      <c r="BK3283" s="2"/>
      <c r="BL3283" s="55"/>
      <c r="BM3283" s="48"/>
      <c r="BN3283" s="48"/>
      <c r="BO3283" s="48"/>
      <c r="BP3283" s="48"/>
      <c r="BQ3283" s="117"/>
      <c r="BR3283" s="2"/>
      <c r="BS3283" s="2"/>
      <c r="BT3283" s="2"/>
      <c r="BU3283" s="2"/>
      <c r="BV3283" s="55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18" t="s">
        <v>5</v>
      </c>
      <c r="H3284" s="3">
        <v>2024</v>
      </c>
      <c r="I3284" s="20" t="s">
        <v>286</v>
      </c>
      <c r="J3284" s="185" t="s">
        <v>337</v>
      </c>
      <c r="K3284" s="185" t="s">
        <v>318</v>
      </c>
      <c r="L3284" s="187">
        <f t="shared" si="105"/>
        <v>0</v>
      </c>
      <c r="M3284" s="187">
        <f t="shared" si="106"/>
        <v>0</v>
      </c>
      <c r="N3284" s="186"/>
      <c r="O3284" s="53"/>
      <c r="P3284" s="53"/>
      <c r="Q3284" s="53"/>
      <c r="R3284" s="53"/>
      <c r="S3284" s="54"/>
      <c r="T3284" s="8"/>
      <c r="U3284" s="8"/>
      <c r="V3284" s="8"/>
      <c r="W3284" s="8"/>
      <c r="X3284" s="122"/>
      <c r="Y3284" s="135"/>
      <c r="Z3284" s="135"/>
      <c r="AA3284" s="135"/>
      <c r="AB3284" s="135"/>
      <c r="AC3284" s="136"/>
      <c r="AD3284" s="8"/>
      <c r="AE3284" s="8"/>
      <c r="AF3284" s="8"/>
      <c r="AG3284" s="8"/>
      <c r="AH3284" s="122"/>
      <c r="AI3284" s="137"/>
      <c r="AJ3284" s="137"/>
      <c r="AK3284" s="137"/>
      <c r="AL3284" s="137"/>
      <c r="AM3284" s="138"/>
      <c r="AN3284" s="8"/>
      <c r="AO3284" s="8"/>
      <c r="AP3284" s="8"/>
      <c r="AQ3284" s="8"/>
      <c r="AR3284" s="122"/>
      <c r="AS3284" s="139"/>
      <c r="AT3284" s="139"/>
      <c r="AU3284" s="139"/>
      <c r="AV3284" s="139"/>
      <c r="AW3284" s="140"/>
      <c r="AX3284" s="8"/>
      <c r="AY3284" s="8"/>
      <c r="AZ3284" s="8"/>
      <c r="BA3284" s="8"/>
      <c r="BB3284" s="122"/>
      <c r="BC3284" s="141"/>
      <c r="BD3284" s="141"/>
      <c r="BE3284" s="141"/>
      <c r="BF3284" s="141"/>
      <c r="BG3284" s="142"/>
      <c r="BH3284" s="8"/>
      <c r="BI3284" s="8"/>
      <c r="BJ3284" s="8"/>
      <c r="BK3284" s="8"/>
      <c r="BL3284" s="122"/>
      <c r="BM3284" s="143"/>
      <c r="BN3284" s="143"/>
      <c r="BO3284" s="143"/>
      <c r="BP3284" s="143"/>
      <c r="BQ3284" s="144"/>
      <c r="BR3284" s="8"/>
      <c r="BS3284" s="8"/>
      <c r="BT3284" s="8"/>
      <c r="BU3284" s="8"/>
      <c r="BV3284" s="122"/>
    </row>
    <row r="3285" spans="1:74" ht="28.8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18" t="s">
        <v>5</v>
      </c>
      <c r="H3285" s="3">
        <v>2024</v>
      </c>
      <c r="I3285" s="20" t="s">
        <v>286</v>
      </c>
      <c r="J3285" s="185" t="s">
        <v>338</v>
      </c>
      <c r="K3285" s="185" t="s">
        <v>339</v>
      </c>
      <c r="L3285" s="187">
        <f t="shared" si="105"/>
        <v>0</v>
      </c>
      <c r="M3285" s="187">
        <f t="shared" si="106"/>
        <v>0</v>
      </c>
      <c r="N3285" s="186"/>
      <c r="O3285" s="53"/>
      <c r="P3285" s="53"/>
      <c r="Q3285" s="53"/>
      <c r="R3285" s="53"/>
      <c r="S3285" s="54"/>
      <c r="T3285" s="8"/>
      <c r="U3285" s="8"/>
      <c r="V3285" s="8"/>
      <c r="W3285" s="8"/>
      <c r="X3285" s="122"/>
      <c r="Y3285" s="135"/>
      <c r="Z3285" s="135"/>
      <c r="AA3285" s="135"/>
      <c r="AB3285" s="135"/>
      <c r="AC3285" s="136"/>
      <c r="AD3285" s="8"/>
      <c r="AE3285" s="8"/>
      <c r="AF3285" s="8"/>
      <c r="AG3285" s="8"/>
      <c r="AH3285" s="122"/>
      <c r="AI3285" s="137"/>
      <c r="AJ3285" s="137"/>
      <c r="AK3285" s="137"/>
      <c r="AL3285" s="137"/>
      <c r="AM3285" s="138"/>
      <c r="AN3285" s="8"/>
      <c r="AO3285" s="8"/>
      <c r="AP3285" s="8"/>
      <c r="AQ3285" s="8"/>
      <c r="AR3285" s="122"/>
      <c r="AS3285" s="139"/>
      <c r="AT3285" s="139"/>
      <c r="AU3285" s="139"/>
      <c r="AV3285" s="139"/>
      <c r="AW3285" s="140"/>
      <c r="AX3285" s="8"/>
      <c r="AY3285" s="8"/>
      <c r="AZ3285" s="8"/>
      <c r="BA3285" s="8"/>
      <c r="BB3285" s="122"/>
      <c r="BC3285" s="141"/>
      <c r="BD3285" s="141"/>
      <c r="BE3285" s="141"/>
      <c r="BF3285" s="141"/>
      <c r="BG3285" s="142"/>
      <c r="BH3285" s="8"/>
      <c r="BI3285" s="8"/>
      <c r="BJ3285" s="8"/>
      <c r="BK3285" s="8"/>
      <c r="BL3285" s="122"/>
      <c r="BM3285" s="143"/>
      <c r="BN3285" s="143"/>
      <c r="BO3285" s="143"/>
      <c r="BP3285" s="143"/>
      <c r="BQ3285" s="144"/>
      <c r="BR3285" s="8"/>
      <c r="BS3285" s="8"/>
      <c r="BT3285" s="8"/>
      <c r="BU3285" s="8"/>
      <c r="BV3285" s="122"/>
    </row>
    <row r="3286" spans="1:74" ht="28.8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18" t="s">
        <v>5</v>
      </c>
      <c r="H3286" s="3">
        <v>2024</v>
      </c>
      <c r="I3286" s="20" t="s">
        <v>286</v>
      </c>
      <c r="J3286" s="185" t="s">
        <v>340</v>
      </c>
      <c r="K3286" s="185" t="s">
        <v>318</v>
      </c>
      <c r="L3286" s="187">
        <f t="shared" si="105"/>
        <v>0</v>
      </c>
      <c r="M3286" s="187">
        <f t="shared" si="106"/>
        <v>0</v>
      </c>
      <c r="N3286" s="186"/>
      <c r="O3286" s="53"/>
      <c r="P3286" s="53"/>
      <c r="Q3286" s="53"/>
      <c r="R3286" s="53"/>
      <c r="S3286" s="54"/>
      <c r="T3286" s="8"/>
      <c r="U3286" s="8"/>
      <c r="V3286" s="8"/>
      <c r="W3286" s="8"/>
      <c r="X3286" s="122"/>
      <c r="Y3286" s="135"/>
      <c r="Z3286" s="135"/>
      <c r="AA3286" s="135"/>
      <c r="AB3286" s="135"/>
      <c r="AC3286" s="136"/>
      <c r="AD3286" s="8"/>
      <c r="AE3286" s="8"/>
      <c r="AF3286" s="8"/>
      <c r="AG3286" s="8"/>
      <c r="AH3286" s="122"/>
      <c r="AI3286" s="137"/>
      <c r="AJ3286" s="137"/>
      <c r="AK3286" s="137"/>
      <c r="AL3286" s="137"/>
      <c r="AM3286" s="138"/>
      <c r="AN3286" s="8"/>
      <c r="AO3286" s="8"/>
      <c r="AP3286" s="8"/>
      <c r="AQ3286" s="8"/>
      <c r="AR3286" s="122"/>
      <c r="AS3286" s="139"/>
      <c r="AT3286" s="139"/>
      <c r="AU3286" s="139"/>
      <c r="AV3286" s="139"/>
      <c r="AW3286" s="140"/>
      <c r="AX3286" s="8"/>
      <c r="AY3286" s="8"/>
      <c r="AZ3286" s="8"/>
      <c r="BA3286" s="8"/>
      <c r="BB3286" s="122"/>
      <c r="BC3286" s="141"/>
      <c r="BD3286" s="141"/>
      <c r="BE3286" s="141"/>
      <c r="BF3286" s="141"/>
      <c r="BG3286" s="142"/>
      <c r="BH3286" s="8"/>
      <c r="BI3286" s="8"/>
      <c r="BJ3286" s="8"/>
      <c r="BK3286" s="8"/>
      <c r="BL3286" s="122"/>
      <c r="BM3286" s="143"/>
      <c r="BN3286" s="143"/>
      <c r="BO3286" s="143"/>
      <c r="BP3286" s="143"/>
      <c r="BQ3286" s="144"/>
      <c r="BR3286" s="8"/>
      <c r="BS3286" s="8"/>
      <c r="BT3286" s="8"/>
      <c r="BU3286" s="8"/>
      <c r="BV3286" s="122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18" t="s">
        <v>5</v>
      </c>
      <c r="H3287" s="3">
        <v>2024</v>
      </c>
      <c r="I3287" s="20" t="s">
        <v>286</v>
      </c>
      <c r="J3287" s="185" t="s">
        <v>341</v>
      </c>
      <c r="K3287" s="185" t="s">
        <v>320</v>
      </c>
      <c r="L3287" s="187">
        <f t="shared" si="105"/>
        <v>0</v>
      </c>
      <c r="M3287" s="187">
        <f t="shared" si="106"/>
        <v>0</v>
      </c>
      <c r="N3287" s="186"/>
      <c r="O3287" s="53"/>
      <c r="P3287" s="53"/>
      <c r="Q3287" s="53"/>
      <c r="R3287" s="53"/>
      <c r="S3287" s="54"/>
      <c r="T3287" s="8"/>
      <c r="U3287" s="8"/>
      <c r="V3287" s="8"/>
      <c r="W3287" s="8"/>
      <c r="X3287" s="122"/>
      <c r="Y3287" s="135"/>
      <c r="Z3287" s="135"/>
      <c r="AA3287" s="135"/>
      <c r="AB3287" s="135"/>
      <c r="AC3287" s="136"/>
      <c r="AD3287" s="8"/>
      <c r="AE3287" s="8"/>
      <c r="AF3287" s="8"/>
      <c r="AG3287" s="8"/>
      <c r="AH3287" s="122"/>
      <c r="AI3287" s="137"/>
      <c r="AJ3287" s="137"/>
      <c r="AK3287" s="137"/>
      <c r="AL3287" s="137"/>
      <c r="AM3287" s="138"/>
      <c r="AN3287" s="8"/>
      <c r="AO3287" s="8"/>
      <c r="AP3287" s="8"/>
      <c r="AQ3287" s="8"/>
      <c r="AR3287" s="122"/>
      <c r="AS3287" s="139"/>
      <c r="AT3287" s="139"/>
      <c r="AU3287" s="139"/>
      <c r="AV3287" s="139"/>
      <c r="AW3287" s="140"/>
      <c r="AX3287" s="8"/>
      <c r="AY3287" s="8"/>
      <c r="AZ3287" s="8"/>
      <c r="BA3287" s="8"/>
      <c r="BB3287" s="122"/>
      <c r="BC3287" s="141"/>
      <c r="BD3287" s="141"/>
      <c r="BE3287" s="141"/>
      <c r="BF3287" s="141"/>
      <c r="BG3287" s="142"/>
      <c r="BH3287" s="8"/>
      <c r="BI3287" s="8"/>
      <c r="BJ3287" s="8"/>
      <c r="BK3287" s="8"/>
      <c r="BL3287" s="122"/>
      <c r="BM3287" s="143"/>
      <c r="BN3287" s="143"/>
      <c r="BO3287" s="143"/>
      <c r="BP3287" s="143"/>
      <c r="BQ3287" s="144"/>
      <c r="BR3287" s="8"/>
      <c r="BS3287" s="8"/>
      <c r="BT3287" s="8"/>
      <c r="BU3287" s="8"/>
      <c r="BV3287" s="122"/>
    </row>
    <row r="3288" spans="1:74" ht="28.8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18" t="s">
        <v>5</v>
      </c>
      <c r="H3288" s="3">
        <v>2024</v>
      </c>
      <c r="I3288" s="20" t="s">
        <v>286</v>
      </c>
      <c r="J3288" s="185" t="s">
        <v>342</v>
      </c>
      <c r="K3288" s="185" t="s">
        <v>320</v>
      </c>
      <c r="L3288" s="187">
        <f t="shared" si="105"/>
        <v>0</v>
      </c>
      <c r="M3288" s="187">
        <f t="shared" si="106"/>
        <v>0</v>
      </c>
      <c r="N3288" s="186"/>
      <c r="O3288" s="53"/>
      <c r="P3288" s="53"/>
      <c r="Q3288" s="53"/>
      <c r="R3288" s="53"/>
      <c r="S3288" s="54"/>
      <c r="T3288" s="8"/>
      <c r="U3288" s="8"/>
      <c r="V3288" s="8"/>
      <c r="W3288" s="8"/>
      <c r="X3288" s="122"/>
      <c r="Y3288" s="135"/>
      <c r="Z3288" s="135"/>
      <c r="AA3288" s="135"/>
      <c r="AB3288" s="135"/>
      <c r="AC3288" s="136"/>
      <c r="AD3288" s="8"/>
      <c r="AE3288" s="8"/>
      <c r="AF3288" s="8"/>
      <c r="AG3288" s="8"/>
      <c r="AH3288" s="122"/>
      <c r="AI3288" s="137"/>
      <c r="AJ3288" s="137"/>
      <c r="AK3288" s="137"/>
      <c r="AL3288" s="137"/>
      <c r="AM3288" s="138"/>
      <c r="AN3288" s="8"/>
      <c r="AO3288" s="8"/>
      <c r="AP3288" s="8"/>
      <c r="AQ3288" s="8"/>
      <c r="AR3288" s="122"/>
      <c r="AS3288" s="139"/>
      <c r="AT3288" s="139"/>
      <c r="AU3288" s="139"/>
      <c r="AV3288" s="139"/>
      <c r="AW3288" s="140"/>
      <c r="AX3288" s="8"/>
      <c r="AY3288" s="8"/>
      <c r="AZ3288" s="8"/>
      <c r="BA3288" s="8"/>
      <c r="BB3288" s="122"/>
      <c r="BC3288" s="141"/>
      <c r="BD3288" s="141"/>
      <c r="BE3288" s="141"/>
      <c r="BF3288" s="141"/>
      <c r="BG3288" s="142"/>
      <c r="BH3288" s="8"/>
      <c r="BI3288" s="8"/>
      <c r="BJ3288" s="8"/>
      <c r="BK3288" s="8"/>
      <c r="BL3288" s="122"/>
      <c r="BM3288" s="143"/>
      <c r="BN3288" s="143"/>
      <c r="BO3288" s="143"/>
      <c r="BP3288" s="143"/>
      <c r="BQ3288" s="144"/>
      <c r="BR3288" s="8"/>
      <c r="BS3288" s="8"/>
      <c r="BT3288" s="8"/>
      <c r="BU3288" s="8"/>
      <c r="BV3288" s="122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18" t="s">
        <v>5</v>
      </c>
      <c r="H3289" s="3">
        <v>2024</v>
      </c>
      <c r="I3289" s="20" t="s">
        <v>286</v>
      </c>
      <c r="J3289" s="185" t="s">
        <v>343</v>
      </c>
      <c r="K3289" s="185" t="s">
        <v>339</v>
      </c>
      <c r="L3289" s="187">
        <f t="shared" si="105"/>
        <v>0</v>
      </c>
      <c r="M3289" s="187">
        <f t="shared" si="106"/>
        <v>0</v>
      </c>
      <c r="N3289" s="186"/>
      <c r="O3289" s="53"/>
      <c r="P3289" s="53"/>
      <c r="Q3289" s="53"/>
      <c r="R3289" s="53"/>
      <c r="S3289" s="54"/>
      <c r="T3289" s="8"/>
      <c r="U3289" s="8"/>
      <c r="V3289" s="8"/>
      <c r="W3289" s="8"/>
      <c r="X3289" s="122"/>
      <c r="Y3289" s="135"/>
      <c r="Z3289" s="135"/>
      <c r="AA3289" s="135"/>
      <c r="AB3289" s="135"/>
      <c r="AC3289" s="136"/>
      <c r="AD3289" s="8"/>
      <c r="AE3289" s="8"/>
      <c r="AF3289" s="8"/>
      <c r="AG3289" s="8"/>
      <c r="AH3289" s="122"/>
      <c r="AI3289" s="137"/>
      <c r="AJ3289" s="137"/>
      <c r="AK3289" s="137"/>
      <c r="AL3289" s="137"/>
      <c r="AM3289" s="138"/>
      <c r="AN3289" s="8"/>
      <c r="AO3289" s="8"/>
      <c r="AP3289" s="8"/>
      <c r="AQ3289" s="8"/>
      <c r="AR3289" s="122"/>
      <c r="AS3289" s="139"/>
      <c r="AT3289" s="139"/>
      <c r="AU3289" s="139"/>
      <c r="AV3289" s="139"/>
      <c r="AW3289" s="140"/>
      <c r="AX3289" s="8"/>
      <c r="AY3289" s="8"/>
      <c r="AZ3289" s="8"/>
      <c r="BA3289" s="8"/>
      <c r="BB3289" s="122"/>
      <c r="BC3289" s="141"/>
      <c r="BD3289" s="141"/>
      <c r="BE3289" s="141"/>
      <c r="BF3289" s="141"/>
      <c r="BG3289" s="142"/>
      <c r="BH3289" s="8"/>
      <c r="BI3289" s="8"/>
      <c r="BJ3289" s="8"/>
      <c r="BK3289" s="8"/>
      <c r="BL3289" s="122"/>
      <c r="BM3289" s="143"/>
      <c r="BN3289" s="143"/>
      <c r="BO3289" s="143"/>
      <c r="BP3289" s="143"/>
      <c r="BQ3289" s="144"/>
      <c r="BR3289" s="8"/>
      <c r="BS3289" s="8"/>
      <c r="BT3289" s="8"/>
      <c r="BU3289" s="8"/>
      <c r="BV3289" s="122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18" t="s">
        <v>5</v>
      </c>
      <c r="H3290" s="3">
        <v>2024</v>
      </c>
      <c r="I3290" s="20" t="s">
        <v>288</v>
      </c>
      <c r="J3290" s="185" t="s">
        <v>344</v>
      </c>
      <c r="K3290" s="185" t="s">
        <v>318</v>
      </c>
      <c r="L3290" s="187">
        <f t="shared" si="105"/>
        <v>0</v>
      </c>
      <c r="M3290" s="187">
        <f t="shared" si="106"/>
        <v>0</v>
      </c>
      <c r="N3290" s="186"/>
      <c r="O3290" s="53"/>
      <c r="P3290" s="53"/>
      <c r="Q3290" s="53"/>
      <c r="R3290" s="53"/>
      <c r="S3290" s="54"/>
      <c r="T3290" s="8"/>
      <c r="U3290" s="8"/>
      <c r="V3290" s="8"/>
      <c r="W3290" s="8"/>
      <c r="X3290" s="122"/>
      <c r="Y3290" s="135"/>
      <c r="Z3290" s="135"/>
      <c r="AA3290" s="135"/>
      <c r="AB3290" s="135"/>
      <c r="AC3290" s="136"/>
      <c r="AD3290" s="8"/>
      <c r="AE3290" s="8"/>
      <c r="AF3290" s="8"/>
      <c r="AG3290" s="8"/>
      <c r="AH3290" s="122"/>
      <c r="AI3290" s="137"/>
      <c r="AJ3290" s="137"/>
      <c r="AK3290" s="137"/>
      <c r="AL3290" s="137"/>
      <c r="AM3290" s="138"/>
      <c r="AN3290" s="8"/>
      <c r="AO3290" s="8"/>
      <c r="AP3290" s="8"/>
      <c r="AQ3290" s="8"/>
      <c r="AR3290" s="122"/>
      <c r="AS3290" s="139"/>
      <c r="AT3290" s="139"/>
      <c r="AU3290" s="139"/>
      <c r="AV3290" s="139"/>
      <c r="AW3290" s="140"/>
      <c r="AX3290" s="8"/>
      <c r="AY3290" s="8"/>
      <c r="AZ3290" s="8"/>
      <c r="BA3290" s="8"/>
      <c r="BB3290" s="122"/>
      <c r="BC3290" s="141"/>
      <c r="BD3290" s="141"/>
      <c r="BE3290" s="141"/>
      <c r="BF3290" s="141"/>
      <c r="BG3290" s="142"/>
      <c r="BH3290" s="8"/>
      <c r="BI3290" s="8"/>
      <c r="BJ3290" s="8"/>
      <c r="BK3290" s="8"/>
      <c r="BL3290" s="122"/>
      <c r="BM3290" s="143"/>
      <c r="BN3290" s="143"/>
      <c r="BO3290" s="143"/>
      <c r="BP3290" s="143"/>
      <c r="BQ3290" s="144"/>
      <c r="BR3290" s="8"/>
      <c r="BS3290" s="8"/>
      <c r="BT3290" s="8"/>
      <c r="BU3290" s="8"/>
      <c r="BV3290" s="122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18" t="s">
        <v>5</v>
      </c>
      <c r="H3291" s="3">
        <v>2024</v>
      </c>
      <c r="I3291" s="20" t="s">
        <v>288</v>
      </c>
      <c r="J3291" s="184" t="s">
        <v>351</v>
      </c>
      <c r="K3291" s="184" t="s">
        <v>318</v>
      </c>
      <c r="L3291" s="187">
        <f t="shared" si="105"/>
        <v>0</v>
      </c>
      <c r="M3291" s="187">
        <f t="shared" si="106"/>
        <v>0</v>
      </c>
      <c r="N3291" s="186"/>
      <c r="O3291" s="53"/>
      <c r="P3291" s="53"/>
      <c r="Q3291" s="53"/>
      <c r="R3291" s="53"/>
      <c r="S3291" s="54"/>
      <c r="T3291" s="8"/>
      <c r="U3291" s="8"/>
      <c r="V3291" s="8"/>
      <c r="W3291" s="8"/>
      <c r="X3291" s="122"/>
      <c r="Y3291" s="135"/>
      <c r="Z3291" s="135"/>
      <c r="AA3291" s="135"/>
      <c r="AB3291" s="135"/>
      <c r="AC3291" s="136"/>
      <c r="AD3291" s="8"/>
      <c r="AE3291" s="8"/>
      <c r="AF3291" s="8"/>
      <c r="AG3291" s="8"/>
      <c r="AH3291" s="122"/>
      <c r="AI3291" s="137"/>
      <c r="AJ3291" s="137"/>
      <c r="AK3291" s="137"/>
      <c r="AL3291" s="137"/>
      <c r="AM3291" s="138"/>
      <c r="AN3291" s="8"/>
      <c r="AO3291" s="8"/>
      <c r="AP3291" s="8"/>
      <c r="AQ3291" s="8"/>
      <c r="AR3291" s="122"/>
      <c r="AS3291" s="139"/>
      <c r="AT3291" s="139"/>
      <c r="AU3291" s="139"/>
      <c r="AV3291" s="139"/>
      <c r="AW3291" s="140"/>
      <c r="AX3291" s="8"/>
      <c r="AY3291" s="8"/>
      <c r="AZ3291" s="8"/>
      <c r="BA3291" s="8"/>
      <c r="BB3291" s="122"/>
      <c r="BC3291" s="141"/>
      <c r="BD3291" s="141"/>
      <c r="BE3291" s="141"/>
      <c r="BF3291" s="141"/>
      <c r="BG3291" s="142"/>
      <c r="BH3291" s="8"/>
      <c r="BI3291" s="8"/>
      <c r="BJ3291" s="8"/>
      <c r="BK3291" s="8"/>
      <c r="BL3291" s="122"/>
      <c r="BM3291" s="143"/>
      <c r="BN3291" s="143"/>
      <c r="BO3291" s="143"/>
      <c r="BP3291" s="143"/>
      <c r="BQ3291" s="144"/>
      <c r="BR3291" s="8"/>
      <c r="BS3291" s="8"/>
      <c r="BT3291" s="8"/>
      <c r="BU3291" s="8"/>
      <c r="BV3291" s="122"/>
    </row>
    <row r="3292" spans="1:74" ht="28.8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18" t="s">
        <v>5</v>
      </c>
      <c r="H3292" s="3">
        <v>2024</v>
      </c>
      <c r="I3292" s="20" t="s">
        <v>288</v>
      </c>
      <c r="J3292" s="184" t="s">
        <v>352</v>
      </c>
      <c r="K3292" s="184" t="s">
        <v>321</v>
      </c>
      <c r="L3292" s="187">
        <f t="shared" si="105"/>
        <v>0</v>
      </c>
      <c r="M3292" s="187">
        <f t="shared" si="106"/>
        <v>0</v>
      </c>
      <c r="N3292" s="186"/>
      <c r="O3292" s="33"/>
      <c r="P3292" s="33"/>
      <c r="Q3292" s="33"/>
      <c r="R3292" s="33"/>
      <c r="S3292" s="42"/>
      <c r="T3292" s="2"/>
      <c r="U3292" s="2"/>
      <c r="V3292" s="2"/>
      <c r="W3292" s="2"/>
      <c r="X3292" s="55"/>
      <c r="Y3292" s="62"/>
      <c r="Z3292" s="62"/>
      <c r="AA3292" s="62"/>
      <c r="AB3292" s="62"/>
      <c r="AC3292" s="68"/>
      <c r="AD3292" s="2"/>
      <c r="AE3292" s="2"/>
      <c r="AF3292" s="2"/>
      <c r="AG3292" s="2"/>
      <c r="AH3292" s="55"/>
      <c r="AI3292" s="72"/>
      <c r="AJ3292" s="72"/>
      <c r="AK3292" s="72"/>
      <c r="AL3292" s="72"/>
      <c r="AM3292" s="80"/>
      <c r="AN3292" s="2"/>
      <c r="AO3292" s="2"/>
      <c r="AP3292" s="2"/>
      <c r="AQ3292" s="2"/>
      <c r="AR3292" s="55"/>
      <c r="AS3292" s="85"/>
      <c r="AT3292" s="85"/>
      <c r="AU3292" s="85"/>
      <c r="AV3292" s="85"/>
      <c r="AW3292" s="100"/>
      <c r="AX3292" s="2"/>
      <c r="AY3292" s="2"/>
      <c r="AZ3292" s="2"/>
      <c r="BA3292" s="2"/>
      <c r="BB3292" s="55"/>
      <c r="BC3292" s="105"/>
      <c r="BD3292" s="105"/>
      <c r="BE3292" s="105"/>
      <c r="BF3292" s="105"/>
      <c r="BG3292" s="109"/>
      <c r="BH3292" s="2"/>
      <c r="BI3292" s="2"/>
      <c r="BJ3292" s="2"/>
      <c r="BK3292" s="2"/>
      <c r="BL3292" s="55"/>
      <c r="BM3292" s="48"/>
      <c r="BN3292" s="48"/>
      <c r="BO3292" s="48"/>
      <c r="BP3292" s="48"/>
      <c r="BQ3292" s="117"/>
      <c r="BR3292" s="2"/>
      <c r="BS3292" s="2"/>
      <c r="BT3292" s="2"/>
      <c r="BU3292" s="2"/>
      <c r="BV3292" s="55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18" t="s">
        <v>5</v>
      </c>
      <c r="H3293" s="3">
        <v>2024</v>
      </c>
      <c r="I3293" s="20" t="s">
        <v>288</v>
      </c>
      <c r="J3293" s="184" t="s">
        <v>345</v>
      </c>
      <c r="K3293" s="184" t="s">
        <v>318</v>
      </c>
      <c r="L3293" s="187">
        <f t="shared" si="105"/>
        <v>0</v>
      </c>
      <c r="M3293" s="187">
        <f t="shared" si="106"/>
        <v>0</v>
      </c>
      <c r="N3293" s="186"/>
      <c r="O3293" s="34"/>
      <c r="P3293" s="33"/>
      <c r="Q3293" s="33"/>
      <c r="R3293" s="33"/>
      <c r="S3293" s="42"/>
      <c r="T3293" s="3"/>
      <c r="U3293" s="2"/>
      <c r="V3293" s="2"/>
      <c r="W3293" s="2"/>
      <c r="X3293" s="55"/>
      <c r="Y3293" s="64"/>
      <c r="Z3293" s="62"/>
      <c r="AA3293" s="62"/>
      <c r="AB3293" s="62"/>
      <c r="AC3293" s="68"/>
      <c r="AD3293" s="3"/>
      <c r="AE3293" s="2"/>
      <c r="AF3293" s="2"/>
      <c r="AG3293" s="2"/>
      <c r="AH3293" s="55"/>
      <c r="AI3293" s="73"/>
      <c r="AJ3293" s="72"/>
      <c r="AK3293" s="72"/>
      <c r="AL3293" s="72"/>
      <c r="AM3293" s="80"/>
      <c r="AN3293" s="3"/>
      <c r="AO3293" s="2"/>
      <c r="AP3293" s="2"/>
      <c r="AQ3293" s="2"/>
      <c r="AR3293" s="55"/>
      <c r="AS3293" s="86"/>
      <c r="AT3293" s="85"/>
      <c r="AU3293" s="85"/>
      <c r="AV3293" s="85"/>
      <c r="AW3293" s="100"/>
      <c r="AX3293" s="3"/>
      <c r="AY3293" s="2"/>
      <c r="AZ3293" s="2"/>
      <c r="BA3293" s="2"/>
      <c r="BB3293" s="55"/>
      <c r="BC3293" s="106"/>
      <c r="BD3293" s="105"/>
      <c r="BE3293" s="105"/>
      <c r="BF3293" s="105"/>
      <c r="BG3293" s="109"/>
      <c r="BH3293" s="3"/>
      <c r="BI3293" s="2"/>
      <c r="BJ3293" s="2"/>
      <c r="BK3293" s="2"/>
      <c r="BL3293" s="55"/>
      <c r="BM3293" s="49"/>
      <c r="BN3293" s="48"/>
      <c r="BO3293" s="48"/>
      <c r="BP3293" s="48"/>
      <c r="BQ3293" s="117"/>
      <c r="BR3293" s="3"/>
      <c r="BS3293" s="2"/>
      <c r="BT3293" s="2"/>
      <c r="BU3293" s="2"/>
      <c r="BV3293" s="55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18" t="s">
        <v>5</v>
      </c>
      <c r="H3294" s="3">
        <v>2024</v>
      </c>
      <c r="I3294" s="20" t="s">
        <v>289</v>
      </c>
      <c r="J3294" s="184" t="s">
        <v>268</v>
      </c>
      <c r="K3294" s="184" t="s">
        <v>318</v>
      </c>
      <c r="L3294" s="187">
        <f t="shared" si="105"/>
        <v>0</v>
      </c>
      <c r="M3294" s="187">
        <f t="shared" si="106"/>
        <v>0</v>
      </c>
      <c r="N3294" s="186"/>
      <c r="O3294" s="33"/>
      <c r="P3294" s="33"/>
      <c r="Q3294" s="33"/>
      <c r="R3294" s="33"/>
      <c r="S3294" s="42"/>
      <c r="T3294" s="2"/>
      <c r="U3294" s="2"/>
      <c r="V3294" s="2"/>
      <c r="W3294" s="2"/>
      <c r="X3294" s="55"/>
      <c r="Y3294" s="62"/>
      <c r="Z3294" s="62"/>
      <c r="AA3294" s="62"/>
      <c r="AB3294" s="62"/>
      <c r="AC3294" s="68"/>
      <c r="AD3294" s="2"/>
      <c r="AE3294" s="2"/>
      <c r="AF3294" s="2"/>
      <c r="AG3294" s="2"/>
      <c r="AH3294" s="55"/>
      <c r="AI3294" s="72"/>
      <c r="AJ3294" s="72"/>
      <c r="AK3294" s="72"/>
      <c r="AL3294" s="72"/>
      <c r="AM3294" s="80"/>
      <c r="AN3294" s="2"/>
      <c r="AO3294" s="2"/>
      <c r="AP3294" s="2"/>
      <c r="AQ3294" s="2"/>
      <c r="AR3294" s="55"/>
      <c r="AS3294" s="85"/>
      <c r="AT3294" s="85"/>
      <c r="AU3294" s="85"/>
      <c r="AV3294" s="85"/>
      <c r="AW3294" s="100"/>
      <c r="AX3294" s="2"/>
      <c r="AY3294" s="2"/>
      <c r="AZ3294" s="2"/>
      <c r="BA3294" s="2"/>
      <c r="BB3294" s="55"/>
      <c r="BC3294" s="105"/>
      <c r="BD3294" s="105"/>
      <c r="BE3294" s="105"/>
      <c r="BF3294" s="105"/>
      <c r="BG3294" s="109"/>
      <c r="BH3294" s="2"/>
      <c r="BI3294" s="2"/>
      <c r="BJ3294" s="2"/>
      <c r="BK3294" s="2"/>
      <c r="BL3294" s="55"/>
      <c r="BM3294" s="48"/>
      <c r="BN3294" s="48"/>
      <c r="BO3294" s="48"/>
      <c r="BP3294" s="48"/>
      <c r="BQ3294" s="117"/>
      <c r="BR3294" s="2"/>
      <c r="BS3294" s="2"/>
      <c r="BT3294" s="2"/>
      <c r="BU3294" s="2"/>
      <c r="BV3294" s="55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18" t="s">
        <v>5</v>
      </c>
      <c r="H3295" s="3">
        <v>2024</v>
      </c>
      <c r="I3295" s="20" t="s">
        <v>289</v>
      </c>
      <c r="J3295" s="184" t="s">
        <v>292</v>
      </c>
      <c r="K3295" s="184" t="s">
        <v>318</v>
      </c>
      <c r="L3295" s="187">
        <f t="shared" si="105"/>
        <v>0</v>
      </c>
      <c r="M3295" s="187">
        <f t="shared" si="106"/>
        <v>0</v>
      </c>
      <c r="N3295" s="186"/>
      <c r="O3295" s="33"/>
      <c r="P3295" s="33"/>
      <c r="Q3295" s="33"/>
      <c r="R3295" s="33"/>
      <c r="S3295" s="42"/>
      <c r="T3295" s="2"/>
      <c r="U3295" s="2"/>
      <c r="V3295" s="2"/>
      <c r="W3295" s="2"/>
      <c r="X3295" s="55"/>
      <c r="Y3295" s="62"/>
      <c r="Z3295" s="62"/>
      <c r="AA3295" s="62"/>
      <c r="AB3295" s="62"/>
      <c r="AC3295" s="68"/>
      <c r="AD3295" s="2"/>
      <c r="AE3295" s="2"/>
      <c r="AF3295" s="2"/>
      <c r="AG3295" s="2"/>
      <c r="AH3295" s="55"/>
      <c r="AI3295" s="72"/>
      <c r="AJ3295" s="72"/>
      <c r="AK3295" s="72"/>
      <c r="AL3295" s="72"/>
      <c r="AM3295" s="80"/>
      <c r="AN3295" s="2"/>
      <c r="AO3295" s="2"/>
      <c r="AP3295" s="2"/>
      <c r="AQ3295" s="2"/>
      <c r="AR3295" s="55"/>
      <c r="AS3295" s="85"/>
      <c r="AT3295" s="85"/>
      <c r="AU3295" s="85"/>
      <c r="AV3295" s="85"/>
      <c r="AW3295" s="100"/>
      <c r="AX3295" s="2"/>
      <c r="AY3295" s="2"/>
      <c r="AZ3295" s="2"/>
      <c r="BA3295" s="2"/>
      <c r="BB3295" s="55"/>
      <c r="BC3295" s="105"/>
      <c r="BD3295" s="105"/>
      <c r="BE3295" s="105"/>
      <c r="BF3295" s="105"/>
      <c r="BG3295" s="109"/>
      <c r="BH3295" s="2"/>
      <c r="BI3295" s="2"/>
      <c r="BJ3295" s="2"/>
      <c r="BK3295" s="2"/>
      <c r="BL3295" s="55"/>
      <c r="BM3295" s="48"/>
      <c r="BN3295" s="48"/>
      <c r="BO3295" s="48"/>
      <c r="BP3295" s="48"/>
      <c r="BQ3295" s="117"/>
      <c r="BR3295" s="2"/>
      <c r="BS3295" s="2"/>
      <c r="BT3295" s="2"/>
      <c r="BU3295" s="2"/>
      <c r="BV3295" s="55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18" t="s">
        <v>5</v>
      </c>
      <c r="H3296" s="3">
        <v>2024</v>
      </c>
      <c r="I3296" s="20" t="s">
        <v>285</v>
      </c>
      <c r="J3296" s="184" t="s">
        <v>293</v>
      </c>
      <c r="K3296" s="184" t="s">
        <v>318</v>
      </c>
      <c r="L3296" s="187">
        <f t="shared" si="105"/>
        <v>0</v>
      </c>
      <c r="M3296" s="187">
        <f t="shared" si="106"/>
        <v>0</v>
      </c>
      <c r="N3296" s="186"/>
      <c r="O3296" s="33"/>
      <c r="P3296" s="33"/>
      <c r="Q3296" s="33"/>
      <c r="R3296" s="34"/>
      <c r="S3296" s="41"/>
      <c r="T3296" s="2"/>
      <c r="U3296" s="2"/>
      <c r="V3296" s="2"/>
      <c r="W3296" s="3"/>
      <c r="X3296" s="56"/>
      <c r="Y3296" s="62"/>
      <c r="Z3296" s="62"/>
      <c r="AA3296" s="62"/>
      <c r="AB3296" s="64"/>
      <c r="AC3296" s="69"/>
      <c r="AD3296" s="2"/>
      <c r="AE3296" s="2"/>
      <c r="AF3296" s="2"/>
      <c r="AG3296" s="3"/>
      <c r="AH3296" s="56"/>
      <c r="AI3296" s="72"/>
      <c r="AJ3296" s="72"/>
      <c r="AK3296" s="72"/>
      <c r="AL3296" s="73"/>
      <c r="AM3296" s="81"/>
      <c r="AN3296" s="2"/>
      <c r="AO3296" s="2"/>
      <c r="AP3296" s="2"/>
      <c r="AQ3296" s="3"/>
      <c r="AR3296" s="56"/>
      <c r="AS3296" s="85"/>
      <c r="AT3296" s="85"/>
      <c r="AU3296" s="85"/>
      <c r="AV3296" s="86"/>
      <c r="AW3296" s="101"/>
      <c r="AX3296" s="2"/>
      <c r="AY3296" s="2"/>
      <c r="AZ3296" s="2"/>
      <c r="BA3296" s="3"/>
      <c r="BB3296" s="56"/>
      <c r="BC3296" s="105"/>
      <c r="BD3296" s="105"/>
      <c r="BE3296" s="105"/>
      <c r="BF3296" s="106"/>
      <c r="BG3296" s="110"/>
      <c r="BH3296" s="2"/>
      <c r="BI3296" s="2"/>
      <c r="BJ3296" s="2"/>
      <c r="BK3296" s="3"/>
      <c r="BL3296" s="56"/>
      <c r="BM3296" s="48"/>
      <c r="BN3296" s="48"/>
      <c r="BO3296" s="48"/>
      <c r="BP3296" s="49"/>
      <c r="BQ3296" s="118"/>
      <c r="BR3296" s="2"/>
      <c r="BS3296" s="2"/>
      <c r="BT3296" s="2"/>
      <c r="BU3296" s="3"/>
      <c r="BV3296" s="56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18" t="s">
        <v>5</v>
      </c>
      <c r="H3297" s="3">
        <v>2024</v>
      </c>
      <c r="I3297" s="20" t="s">
        <v>287</v>
      </c>
      <c r="J3297" s="184" t="s">
        <v>269</v>
      </c>
      <c r="K3297" s="184" t="s">
        <v>320</v>
      </c>
      <c r="L3297" s="187">
        <f t="shared" si="105"/>
        <v>0</v>
      </c>
      <c r="M3297" s="187">
        <f t="shared" si="106"/>
        <v>0</v>
      </c>
      <c r="N3297" s="186"/>
      <c r="O3297" s="33"/>
      <c r="P3297" s="33"/>
      <c r="Q3297" s="33"/>
      <c r="R3297" s="33"/>
      <c r="S3297" s="42"/>
      <c r="T3297" s="2"/>
      <c r="U3297" s="2"/>
      <c r="V3297" s="2"/>
      <c r="W3297" s="2"/>
      <c r="X3297" s="55"/>
      <c r="Y3297" s="62"/>
      <c r="Z3297" s="62"/>
      <c r="AA3297" s="62"/>
      <c r="AB3297" s="64"/>
      <c r="AC3297" s="68"/>
      <c r="AD3297" s="2"/>
      <c r="AE3297" s="2"/>
      <c r="AF3297" s="2"/>
      <c r="AG3297" s="2"/>
      <c r="AH3297" s="55"/>
      <c r="AI3297" s="72"/>
      <c r="AJ3297" s="72"/>
      <c r="AK3297" s="72"/>
      <c r="AL3297" s="72"/>
      <c r="AM3297" s="80"/>
      <c r="AN3297" s="2"/>
      <c r="AO3297" s="2"/>
      <c r="AP3297" s="2"/>
      <c r="AQ3297" s="2"/>
      <c r="AR3297" s="55"/>
      <c r="AS3297" s="85"/>
      <c r="AT3297" s="85"/>
      <c r="AU3297" s="85"/>
      <c r="AV3297" s="85"/>
      <c r="AW3297" s="100"/>
      <c r="AX3297" s="2"/>
      <c r="AY3297" s="2"/>
      <c r="AZ3297" s="2"/>
      <c r="BA3297" s="2"/>
      <c r="BB3297" s="55"/>
      <c r="BC3297" s="105"/>
      <c r="BD3297" s="105"/>
      <c r="BE3297" s="105"/>
      <c r="BF3297" s="105"/>
      <c r="BG3297" s="109"/>
      <c r="BH3297" s="2"/>
      <c r="BI3297" s="2"/>
      <c r="BJ3297" s="2"/>
      <c r="BK3297" s="2"/>
      <c r="BL3297" s="55"/>
      <c r="BM3297" s="48"/>
      <c r="BN3297" s="48"/>
      <c r="BO3297" s="48"/>
      <c r="BP3297" s="48"/>
      <c r="BQ3297" s="117"/>
      <c r="BR3297" s="2"/>
      <c r="BS3297" s="2"/>
      <c r="BT3297" s="2"/>
      <c r="BU3297" s="2"/>
      <c r="BV3297" s="55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18" t="s">
        <v>5</v>
      </c>
      <c r="H3298" s="3">
        <v>2024</v>
      </c>
      <c r="I3298" s="20" t="s">
        <v>287</v>
      </c>
      <c r="J3298" s="184" t="s">
        <v>270</v>
      </c>
      <c r="K3298" s="184" t="s">
        <v>320</v>
      </c>
      <c r="L3298" s="187">
        <f t="shared" si="105"/>
        <v>0</v>
      </c>
      <c r="M3298" s="187">
        <f t="shared" si="106"/>
        <v>0</v>
      </c>
      <c r="N3298" s="186"/>
      <c r="O3298" s="33"/>
      <c r="P3298" s="33"/>
      <c r="Q3298" s="33"/>
      <c r="R3298" s="33"/>
      <c r="S3298" s="42"/>
      <c r="T3298" s="2"/>
      <c r="U3298" s="2"/>
      <c r="V3298" s="2"/>
      <c r="W3298" s="2"/>
      <c r="X3298" s="55"/>
      <c r="Y3298" s="62"/>
      <c r="Z3298" s="62"/>
      <c r="AA3298" s="62"/>
      <c r="AB3298" s="62"/>
      <c r="AC3298" s="68"/>
      <c r="AD3298" s="2"/>
      <c r="AE3298" s="2"/>
      <c r="AF3298" s="2"/>
      <c r="AG3298" s="2"/>
      <c r="AH3298" s="55"/>
      <c r="AI3298" s="72"/>
      <c r="AJ3298" s="72"/>
      <c r="AK3298" s="72"/>
      <c r="AL3298" s="72"/>
      <c r="AM3298" s="80"/>
      <c r="AN3298" s="2"/>
      <c r="AO3298" s="2"/>
      <c r="AP3298" s="2"/>
      <c r="AQ3298" s="2"/>
      <c r="AR3298" s="55"/>
      <c r="AS3298" s="85"/>
      <c r="AT3298" s="85"/>
      <c r="AU3298" s="85"/>
      <c r="AV3298" s="85"/>
      <c r="AW3298" s="100"/>
      <c r="AX3298" s="2"/>
      <c r="AY3298" s="2"/>
      <c r="AZ3298" s="2"/>
      <c r="BA3298" s="2"/>
      <c r="BB3298" s="55"/>
      <c r="BC3298" s="105"/>
      <c r="BD3298" s="105"/>
      <c r="BE3298" s="105"/>
      <c r="BF3298" s="105"/>
      <c r="BG3298" s="109"/>
      <c r="BH3298" s="2"/>
      <c r="BI3298" s="2"/>
      <c r="BJ3298" s="2"/>
      <c r="BK3298" s="2"/>
      <c r="BL3298" s="55"/>
      <c r="BM3298" s="48"/>
      <c r="BN3298" s="48"/>
      <c r="BO3298" s="48"/>
      <c r="BP3298" s="48"/>
      <c r="BQ3298" s="117"/>
      <c r="BR3298" s="2"/>
      <c r="BS3298" s="2"/>
      <c r="BT3298" s="2"/>
      <c r="BU3298" s="2"/>
      <c r="BV3298" s="55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18" t="s">
        <v>5</v>
      </c>
      <c r="H3299" s="3">
        <v>2024</v>
      </c>
      <c r="I3299" s="20" t="s">
        <v>290</v>
      </c>
      <c r="J3299" s="184" t="s">
        <v>271</v>
      </c>
      <c r="K3299" s="184" t="s">
        <v>321</v>
      </c>
      <c r="L3299" s="187">
        <f t="shared" si="105"/>
        <v>0</v>
      </c>
      <c r="M3299" s="187">
        <f t="shared" si="106"/>
        <v>0</v>
      </c>
      <c r="N3299" s="186"/>
      <c r="O3299" s="33"/>
      <c r="P3299" s="33"/>
      <c r="Q3299" s="33"/>
      <c r="R3299" s="33"/>
      <c r="S3299" s="42"/>
      <c r="T3299" s="2"/>
      <c r="U3299" s="2"/>
      <c r="V3299" s="2"/>
      <c r="W3299" s="2"/>
      <c r="X3299" s="55"/>
      <c r="Y3299" s="62"/>
      <c r="Z3299" s="62"/>
      <c r="AA3299" s="62"/>
      <c r="AB3299" s="62"/>
      <c r="AC3299" s="68"/>
      <c r="AD3299" s="2"/>
      <c r="AE3299" s="2"/>
      <c r="AF3299" s="2"/>
      <c r="AG3299" s="2"/>
      <c r="AH3299" s="55"/>
      <c r="AI3299" s="72"/>
      <c r="AJ3299" s="72"/>
      <c r="AK3299" s="72"/>
      <c r="AL3299" s="72"/>
      <c r="AM3299" s="80"/>
      <c r="AN3299" s="2"/>
      <c r="AO3299" s="2"/>
      <c r="AP3299" s="2"/>
      <c r="AQ3299" s="2"/>
      <c r="AR3299" s="55"/>
      <c r="AS3299" s="85"/>
      <c r="AT3299" s="85"/>
      <c r="AU3299" s="85"/>
      <c r="AV3299" s="85"/>
      <c r="AW3299" s="100"/>
      <c r="AX3299" s="2"/>
      <c r="AY3299" s="2"/>
      <c r="AZ3299" s="2"/>
      <c r="BA3299" s="2"/>
      <c r="BB3299" s="55"/>
      <c r="BC3299" s="105"/>
      <c r="BD3299" s="105"/>
      <c r="BE3299" s="105"/>
      <c r="BF3299" s="105"/>
      <c r="BG3299" s="109"/>
      <c r="BH3299" s="2"/>
      <c r="BI3299" s="2"/>
      <c r="BJ3299" s="2"/>
      <c r="BK3299" s="2"/>
      <c r="BL3299" s="55"/>
      <c r="BM3299" s="48"/>
      <c r="BN3299" s="48"/>
      <c r="BO3299" s="48"/>
      <c r="BP3299" s="48"/>
      <c r="BQ3299" s="117"/>
      <c r="BR3299" s="2"/>
      <c r="BS3299" s="2"/>
      <c r="BT3299" s="2"/>
      <c r="BU3299" s="2"/>
      <c r="BV3299" s="55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18" t="s">
        <v>5</v>
      </c>
      <c r="H3300" s="3">
        <v>2024</v>
      </c>
      <c r="I3300" s="20" t="s">
        <v>284</v>
      </c>
      <c r="J3300" s="184" t="s">
        <v>294</v>
      </c>
      <c r="K3300" s="184" t="s">
        <v>320</v>
      </c>
      <c r="L3300" s="187">
        <f t="shared" si="105"/>
        <v>0</v>
      </c>
      <c r="M3300" s="187">
        <f t="shared" si="106"/>
        <v>0</v>
      </c>
      <c r="N3300" s="186"/>
      <c r="O3300" s="33"/>
      <c r="P3300" s="33"/>
      <c r="Q3300" s="33"/>
      <c r="R3300" s="33"/>
      <c r="S3300" s="42"/>
      <c r="T3300" s="2"/>
      <c r="U3300" s="2"/>
      <c r="V3300" s="2"/>
      <c r="W3300" s="2"/>
      <c r="X3300" s="55"/>
      <c r="Y3300" s="62"/>
      <c r="Z3300" s="62"/>
      <c r="AA3300" s="62"/>
      <c r="AB3300" s="62"/>
      <c r="AC3300" s="68"/>
      <c r="AD3300" s="2"/>
      <c r="AE3300" s="2"/>
      <c r="AF3300" s="2"/>
      <c r="AG3300" s="2"/>
      <c r="AH3300" s="55"/>
      <c r="AI3300" s="72"/>
      <c r="AJ3300" s="72"/>
      <c r="AK3300" s="72"/>
      <c r="AL3300" s="72"/>
      <c r="AM3300" s="80"/>
      <c r="AN3300" s="2"/>
      <c r="AO3300" s="2"/>
      <c r="AP3300" s="2"/>
      <c r="AQ3300" s="2"/>
      <c r="AR3300" s="55"/>
      <c r="AS3300" s="85"/>
      <c r="AT3300" s="85"/>
      <c r="AU3300" s="85"/>
      <c r="AV3300" s="85"/>
      <c r="AW3300" s="100"/>
      <c r="AX3300" s="2"/>
      <c r="AY3300" s="2"/>
      <c r="AZ3300" s="2"/>
      <c r="BA3300" s="2"/>
      <c r="BB3300" s="55"/>
      <c r="BC3300" s="105"/>
      <c r="BD3300" s="105"/>
      <c r="BE3300" s="105"/>
      <c r="BF3300" s="105"/>
      <c r="BG3300" s="109"/>
      <c r="BH3300" s="2"/>
      <c r="BI3300" s="2"/>
      <c r="BJ3300" s="2"/>
      <c r="BK3300" s="2"/>
      <c r="BL3300" s="55"/>
      <c r="BM3300" s="48"/>
      <c r="BN3300" s="48"/>
      <c r="BO3300" s="48"/>
      <c r="BP3300" s="48"/>
      <c r="BQ3300" s="117"/>
      <c r="BR3300" s="2"/>
      <c r="BS3300" s="2"/>
      <c r="BT3300" s="2"/>
      <c r="BU3300" s="2"/>
      <c r="BV3300" s="55"/>
    </row>
    <row r="3301" spans="1:74" ht="28.8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18" t="s">
        <v>5</v>
      </c>
      <c r="H3301" s="3">
        <v>2024</v>
      </c>
      <c r="I3301" s="20" t="s">
        <v>284</v>
      </c>
      <c r="J3301" s="184" t="s">
        <v>346</v>
      </c>
      <c r="K3301" s="184" t="s">
        <v>320</v>
      </c>
      <c r="L3301" s="187">
        <f t="shared" si="105"/>
        <v>0</v>
      </c>
      <c r="M3301" s="187">
        <f t="shared" si="106"/>
        <v>0</v>
      </c>
      <c r="N3301" s="186"/>
      <c r="O3301" s="33"/>
      <c r="P3301" s="33"/>
      <c r="Q3301" s="33"/>
      <c r="R3301" s="33"/>
      <c r="S3301" s="42"/>
      <c r="T3301" s="2"/>
      <c r="U3301" s="2"/>
      <c r="V3301" s="2"/>
      <c r="W3301" s="2"/>
      <c r="X3301" s="55"/>
      <c r="Y3301" s="62"/>
      <c r="Z3301" s="62"/>
      <c r="AA3301" s="62"/>
      <c r="AB3301" s="62"/>
      <c r="AC3301" s="68"/>
      <c r="AD3301" s="2"/>
      <c r="AE3301" s="2"/>
      <c r="AF3301" s="2"/>
      <c r="AG3301" s="2"/>
      <c r="AH3301" s="55"/>
      <c r="AI3301" s="72"/>
      <c r="AJ3301" s="72"/>
      <c r="AK3301" s="72"/>
      <c r="AL3301" s="72"/>
      <c r="AM3301" s="80"/>
      <c r="AN3301" s="2"/>
      <c r="AO3301" s="2"/>
      <c r="AP3301" s="2"/>
      <c r="AQ3301" s="2"/>
      <c r="AR3301" s="55"/>
      <c r="AS3301" s="85"/>
      <c r="AT3301" s="85"/>
      <c r="AU3301" s="85"/>
      <c r="AV3301" s="85"/>
      <c r="AW3301" s="100"/>
      <c r="AX3301" s="2"/>
      <c r="AY3301" s="2"/>
      <c r="AZ3301" s="2"/>
      <c r="BA3301" s="2"/>
      <c r="BB3301" s="55"/>
      <c r="BC3301" s="105"/>
      <c r="BD3301" s="105"/>
      <c r="BE3301" s="105"/>
      <c r="BF3301" s="105"/>
      <c r="BG3301" s="109"/>
      <c r="BH3301" s="2"/>
      <c r="BI3301" s="2"/>
      <c r="BJ3301" s="2"/>
      <c r="BK3301" s="2"/>
      <c r="BL3301" s="55"/>
      <c r="BM3301" s="48"/>
      <c r="BN3301" s="48"/>
      <c r="BO3301" s="48"/>
      <c r="BP3301" s="48"/>
      <c r="BQ3301" s="117"/>
      <c r="BR3301" s="2"/>
      <c r="BS3301" s="2"/>
      <c r="BT3301" s="2"/>
      <c r="BU3301" s="2"/>
      <c r="BV3301" s="55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18" t="s">
        <v>5</v>
      </c>
      <c r="H3302" s="3">
        <v>2024</v>
      </c>
      <c r="I3302" s="20" t="s">
        <v>284</v>
      </c>
      <c r="J3302" s="184" t="s">
        <v>295</v>
      </c>
      <c r="K3302" s="184" t="s">
        <v>320</v>
      </c>
      <c r="L3302" s="187">
        <f t="shared" si="105"/>
        <v>0</v>
      </c>
      <c r="M3302" s="187">
        <f t="shared" si="106"/>
        <v>0</v>
      </c>
      <c r="N3302" s="186"/>
      <c r="O3302" s="33"/>
      <c r="P3302" s="33"/>
      <c r="Q3302" s="33"/>
      <c r="R3302" s="33"/>
      <c r="S3302" s="42"/>
      <c r="T3302" s="2"/>
      <c r="U3302" s="2"/>
      <c r="V3302" s="2"/>
      <c r="W3302" s="2"/>
      <c r="X3302" s="55"/>
      <c r="Y3302" s="62"/>
      <c r="Z3302" s="62"/>
      <c r="AA3302" s="62"/>
      <c r="AB3302" s="62"/>
      <c r="AC3302" s="68"/>
      <c r="AD3302" s="2"/>
      <c r="AE3302" s="2"/>
      <c r="AF3302" s="2"/>
      <c r="AG3302" s="2"/>
      <c r="AH3302" s="55"/>
      <c r="AI3302" s="72"/>
      <c r="AJ3302" s="72"/>
      <c r="AK3302" s="72"/>
      <c r="AL3302" s="72"/>
      <c r="AM3302" s="80"/>
      <c r="AN3302" s="2"/>
      <c r="AO3302" s="2"/>
      <c r="AP3302" s="2"/>
      <c r="AQ3302" s="2"/>
      <c r="AR3302" s="55"/>
      <c r="AS3302" s="85"/>
      <c r="AT3302" s="85"/>
      <c r="AU3302" s="85"/>
      <c r="AV3302" s="85"/>
      <c r="AW3302" s="100"/>
      <c r="AX3302" s="2"/>
      <c r="AY3302" s="2"/>
      <c r="AZ3302" s="2"/>
      <c r="BA3302" s="2"/>
      <c r="BB3302" s="55"/>
      <c r="BC3302" s="105"/>
      <c r="BD3302" s="105"/>
      <c r="BE3302" s="105"/>
      <c r="BF3302" s="105"/>
      <c r="BG3302" s="109"/>
      <c r="BH3302" s="2"/>
      <c r="BI3302" s="2"/>
      <c r="BJ3302" s="2"/>
      <c r="BK3302" s="2"/>
      <c r="BL3302" s="55"/>
      <c r="BM3302" s="48"/>
      <c r="BN3302" s="48"/>
      <c r="BO3302" s="48"/>
      <c r="BP3302" s="48"/>
      <c r="BQ3302" s="117"/>
      <c r="BR3302" s="2"/>
      <c r="BS3302" s="2"/>
      <c r="BT3302" s="2"/>
      <c r="BU3302" s="2"/>
      <c r="BV3302" s="55"/>
    </row>
    <row r="3303" spans="1:74" ht="28.8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18" t="s">
        <v>5</v>
      </c>
      <c r="H3303" s="3">
        <v>2024</v>
      </c>
      <c r="I3303" s="20" t="s">
        <v>290</v>
      </c>
      <c r="J3303" s="184" t="s">
        <v>299</v>
      </c>
      <c r="K3303" s="184" t="s">
        <v>318</v>
      </c>
      <c r="L3303" s="187">
        <f t="shared" si="105"/>
        <v>0</v>
      </c>
      <c r="M3303" s="187">
        <f t="shared" si="106"/>
        <v>0</v>
      </c>
      <c r="N3303" s="186"/>
      <c r="O3303" s="33"/>
      <c r="P3303" s="33"/>
      <c r="Q3303" s="33"/>
      <c r="R3303" s="33"/>
      <c r="S3303" s="42"/>
      <c r="T3303" s="2"/>
      <c r="U3303" s="2"/>
      <c r="V3303" s="2"/>
      <c r="W3303" s="2"/>
      <c r="X3303" s="55"/>
      <c r="Y3303" s="62"/>
      <c r="Z3303" s="62"/>
      <c r="AA3303" s="62"/>
      <c r="AB3303" s="62"/>
      <c r="AC3303" s="68"/>
      <c r="AD3303" s="2"/>
      <c r="AE3303" s="2"/>
      <c r="AF3303" s="2"/>
      <c r="AG3303" s="2"/>
      <c r="AH3303" s="55"/>
      <c r="AI3303" s="72"/>
      <c r="AJ3303" s="72"/>
      <c r="AK3303" s="72"/>
      <c r="AL3303" s="72"/>
      <c r="AM3303" s="80"/>
      <c r="AN3303" s="2"/>
      <c r="AO3303" s="2"/>
      <c r="AP3303" s="2"/>
      <c r="AQ3303" s="2"/>
      <c r="AR3303" s="55"/>
      <c r="AS3303" s="85"/>
      <c r="AT3303" s="85"/>
      <c r="AU3303" s="85"/>
      <c r="AV3303" s="85"/>
      <c r="AW3303" s="100"/>
      <c r="AX3303" s="2"/>
      <c r="AY3303" s="2"/>
      <c r="AZ3303" s="2"/>
      <c r="BA3303" s="2"/>
      <c r="BB3303" s="55"/>
      <c r="BC3303" s="105"/>
      <c r="BD3303" s="105"/>
      <c r="BE3303" s="105"/>
      <c r="BF3303" s="105"/>
      <c r="BG3303" s="109"/>
      <c r="BH3303" s="2"/>
      <c r="BI3303" s="2"/>
      <c r="BJ3303" s="2"/>
      <c r="BK3303" s="2"/>
      <c r="BL3303" s="55"/>
      <c r="BM3303" s="48"/>
      <c r="BN3303" s="48"/>
      <c r="BO3303" s="48"/>
      <c r="BP3303" s="48"/>
      <c r="BQ3303" s="117"/>
      <c r="BR3303" s="2"/>
      <c r="BS3303" s="2"/>
      <c r="BT3303" s="2"/>
      <c r="BU3303" s="2"/>
      <c r="BV3303" s="55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18" t="s">
        <v>5</v>
      </c>
      <c r="H3304" s="3">
        <v>2024</v>
      </c>
      <c r="I3304" s="20" t="s">
        <v>315</v>
      </c>
      <c r="J3304" s="184" t="s">
        <v>347</v>
      </c>
      <c r="K3304" s="184" t="s">
        <v>320</v>
      </c>
      <c r="L3304" s="187">
        <f t="shared" si="105"/>
        <v>0</v>
      </c>
      <c r="M3304" s="187">
        <f t="shared" si="106"/>
        <v>0</v>
      </c>
      <c r="N3304" s="186"/>
      <c r="O3304" s="33"/>
      <c r="P3304" s="33"/>
      <c r="Q3304" s="33"/>
      <c r="R3304" s="33"/>
      <c r="S3304" s="42"/>
      <c r="T3304" s="2"/>
      <c r="U3304" s="2"/>
      <c r="V3304" s="2"/>
      <c r="W3304" s="2"/>
      <c r="X3304" s="55"/>
      <c r="Y3304" s="62"/>
      <c r="Z3304" s="62"/>
      <c r="AA3304" s="62"/>
      <c r="AB3304" s="62"/>
      <c r="AC3304" s="68"/>
      <c r="AD3304" s="2"/>
      <c r="AE3304" s="2"/>
      <c r="AF3304" s="2"/>
      <c r="AG3304" s="2"/>
      <c r="AH3304" s="55"/>
      <c r="AI3304" s="72"/>
      <c r="AJ3304" s="72"/>
      <c r="AK3304" s="72"/>
      <c r="AL3304" s="72"/>
      <c r="AM3304" s="80"/>
      <c r="AN3304" s="2"/>
      <c r="AO3304" s="2"/>
      <c r="AP3304" s="2"/>
      <c r="AQ3304" s="2"/>
      <c r="AR3304" s="55"/>
      <c r="AS3304" s="85"/>
      <c r="AT3304" s="85"/>
      <c r="AU3304" s="85"/>
      <c r="AV3304" s="85"/>
      <c r="AW3304" s="100"/>
      <c r="AX3304" s="2"/>
      <c r="AY3304" s="2"/>
      <c r="AZ3304" s="2"/>
      <c r="BA3304" s="2"/>
      <c r="BB3304" s="55"/>
      <c r="BC3304" s="105"/>
      <c r="BD3304" s="105"/>
      <c r="BE3304" s="105"/>
      <c r="BF3304" s="105"/>
      <c r="BG3304" s="109"/>
      <c r="BH3304" s="2"/>
      <c r="BI3304" s="2"/>
      <c r="BJ3304" s="2"/>
      <c r="BK3304" s="2"/>
      <c r="BL3304" s="55"/>
      <c r="BM3304" s="48"/>
      <c r="BN3304" s="48"/>
      <c r="BO3304" s="48"/>
      <c r="BP3304" s="48"/>
      <c r="BQ3304" s="117"/>
      <c r="BR3304" s="2"/>
      <c r="BS3304" s="2"/>
      <c r="BT3304" s="2"/>
      <c r="BU3304" s="2"/>
      <c r="BV3304" s="55"/>
    </row>
    <row r="3305" spans="1:74" ht="28.8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18" t="s">
        <v>5</v>
      </c>
      <c r="H3305" s="3">
        <v>2024</v>
      </c>
      <c r="I3305" s="20" t="s">
        <v>315</v>
      </c>
      <c r="J3305" s="184" t="s">
        <v>296</v>
      </c>
      <c r="K3305" s="184" t="s">
        <v>321</v>
      </c>
      <c r="L3305" s="187">
        <f t="shared" si="105"/>
        <v>0</v>
      </c>
      <c r="M3305" s="187">
        <f t="shared" si="106"/>
        <v>0</v>
      </c>
      <c r="N3305" s="186"/>
      <c r="O3305" s="33"/>
      <c r="P3305" s="33"/>
      <c r="Q3305" s="33"/>
      <c r="R3305" s="33"/>
      <c r="S3305" s="42"/>
      <c r="T3305" s="2"/>
      <c r="U3305" s="2"/>
      <c r="V3305" s="2"/>
      <c r="W3305" s="2"/>
      <c r="X3305" s="55"/>
      <c r="Y3305" s="62"/>
      <c r="Z3305" s="62"/>
      <c r="AA3305" s="62"/>
      <c r="AB3305" s="62"/>
      <c r="AC3305" s="68"/>
      <c r="AD3305" s="2"/>
      <c r="AE3305" s="2"/>
      <c r="AF3305" s="2"/>
      <c r="AG3305" s="2"/>
      <c r="AH3305" s="55"/>
      <c r="AI3305" s="72"/>
      <c r="AJ3305" s="72"/>
      <c r="AK3305" s="72"/>
      <c r="AL3305" s="72"/>
      <c r="AM3305" s="80"/>
      <c r="AN3305" s="2"/>
      <c r="AO3305" s="2"/>
      <c r="AP3305" s="2"/>
      <c r="AQ3305" s="2"/>
      <c r="AR3305" s="55"/>
      <c r="AS3305" s="85"/>
      <c r="AT3305" s="85"/>
      <c r="AU3305" s="85"/>
      <c r="AV3305" s="85"/>
      <c r="AW3305" s="100"/>
      <c r="AX3305" s="2"/>
      <c r="AY3305" s="2"/>
      <c r="AZ3305" s="2"/>
      <c r="BA3305" s="2"/>
      <c r="BB3305" s="55"/>
      <c r="BC3305" s="105"/>
      <c r="BD3305" s="105"/>
      <c r="BE3305" s="105"/>
      <c r="BF3305" s="105"/>
      <c r="BG3305" s="109"/>
      <c r="BH3305" s="2"/>
      <c r="BI3305" s="2"/>
      <c r="BJ3305" s="2"/>
      <c r="BK3305" s="2"/>
      <c r="BL3305" s="55"/>
      <c r="BM3305" s="48"/>
      <c r="BN3305" s="48"/>
      <c r="BO3305" s="48"/>
      <c r="BP3305" s="48"/>
      <c r="BQ3305" s="117"/>
      <c r="BR3305" s="2"/>
      <c r="BS3305" s="2"/>
      <c r="BT3305" s="2"/>
      <c r="BU3305" s="2"/>
      <c r="BV3305" s="55"/>
    </row>
    <row r="3306" spans="1:74" ht="28.8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18" t="s">
        <v>5</v>
      </c>
      <c r="H3306" s="3">
        <v>2024</v>
      </c>
      <c r="I3306" s="20" t="s">
        <v>316</v>
      </c>
      <c r="J3306" s="184" t="s">
        <v>297</v>
      </c>
      <c r="K3306" s="184" t="s">
        <v>318</v>
      </c>
      <c r="L3306" s="187">
        <f t="shared" si="105"/>
        <v>0</v>
      </c>
      <c r="M3306" s="187">
        <f t="shared" si="106"/>
        <v>0</v>
      </c>
      <c r="N3306" s="186"/>
      <c r="O3306" s="33"/>
      <c r="P3306" s="33"/>
      <c r="Q3306" s="33"/>
      <c r="R3306" s="33"/>
      <c r="S3306" s="42"/>
      <c r="T3306" s="2"/>
      <c r="U3306" s="2"/>
      <c r="V3306" s="2"/>
      <c r="W3306" s="2"/>
      <c r="X3306" s="55"/>
      <c r="Y3306" s="62"/>
      <c r="Z3306" s="62"/>
      <c r="AA3306" s="62"/>
      <c r="AB3306" s="62"/>
      <c r="AC3306" s="68"/>
      <c r="AD3306" s="2"/>
      <c r="AE3306" s="2"/>
      <c r="AF3306" s="2"/>
      <c r="AG3306" s="2"/>
      <c r="AH3306" s="55"/>
      <c r="AI3306" s="72"/>
      <c r="AJ3306" s="72"/>
      <c r="AK3306" s="72"/>
      <c r="AL3306" s="72"/>
      <c r="AM3306" s="80"/>
      <c r="AN3306" s="2"/>
      <c r="AO3306" s="2"/>
      <c r="AP3306" s="2"/>
      <c r="AQ3306" s="2"/>
      <c r="AR3306" s="55"/>
      <c r="AS3306" s="85"/>
      <c r="AT3306" s="85"/>
      <c r="AU3306" s="85"/>
      <c r="AV3306" s="85"/>
      <c r="AW3306" s="100"/>
      <c r="AX3306" s="2"/>
      <c r="AY3306" s="2"/>
      <c r="AZ3306" s="2"/>
      <c r="BA3306" s="2"/>
      <c r="BB3306" s="55"/>
      <c r="BC3306" s="105"/>
      <c r="BD3306" s="105"/>
      <c r="BE3306" s="105"/>
      <c r="BF3306" s="105"/>
      <c r="BG3306" s="109"/>
      <c r="BH3306" s="2"/>
      <c r="BI3306" s="2"/>
      <c r="BJ3306" s="2"/>
      <c r="BK3306" s="2"/>
      <c r="BL3306" s="55"/>
      <c r="BM3306" s="48"/>
      <c r="BN3306" s="48"/>
      <c r="BO3306" s="48"/>
      <c r="BP3306" s="48"/>
      <c r="BQ3306" s="117"/>
      <c r="BR3306" s="2"/>
      <c r="BS3306" s="2"/>
      <c r="BT3306" s="2"/>
      <c r="BU3306" s="2"/>
      <c r="BV3306" s="55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18" t="s">
        <v>5</v>
      </c>
      <c r="H3307" s="3">
        <v>2024</v>
      </c>
      <c r="I3307" s="20" t="s">
        <v>316</v>
      </c>
      <c r="J3307" s="185" t="s">
        <v>348</v>
      </c>
      <c r="K3307" s="185" t="s">
        <v>320</v>
      </c>
      <c r="L3307" s="187">
        <f t="shared" si="105"/>
        <v>0</v>
      </c>
      <c r="M3307" s="187">
        <f t="shared" si="106"/>
        <v>0</v>
      </c>
      <c r="N3307" s="186"/>
      <c r="O3307" s="33"/>
      <c r="P3307" s="33"/>
      <c r="Q3307" s="33"/>
      <c r="R3307" s="33"/>
      <c r="S3307" s="42"/>
      <c r="T3307" s="2"/>
      <c r="U3307" s="2"/>
      <c r="V3307" s="2"/>
      <c r="W3307" s="2"/>
      <c r="X3307" s="55"/>
      <c r="Y3307" s="62"/>
      <c r="Z3307" s="62"/>
      <c r="AA3307" s="62"/>
      <c r="AB3307" s="62"/>
      <c r="AC3307" s="68"/>
      <c r="AD3307" s="2"/>
      <c r="AE3307" s="2"/>
      <c r="AF3307" s="2"/>
      <c r="AG3307" s="2"/>
      <c r="AH3307" s="55"/>
      <c r="AI3307" s="72"/>
      <c r="AJ3307" s="72"/>
      <c r="AK3307" s="72"/>
      <c r="AL3307" s="72"/>
      <c r="AM3307" s="80"/>
      <c r="AN3307" s="2"/>
      <c r="AO3307" s="2"/>
      <c r="AP3307" s="2"/>
      <c r="AQ3307" s="2"/>
      <c r="AR3307" s="55"/>
      <c r="AS3307" s="85"/>
      <c r="AT3307" s="85"/>
      <c r="AU3307" s="85"/>
      <c r="AV3307" s="85"/>
      <c r="AW3307" s="100"/>
      <c r="AX3307" s="2"/>
      <c r="AY3307" s="2"/>
      <c r="AZ3307" s="2"/>
      <c r="BA3307" s="2"/>
      <c r="BB3307" s="55"/>
      <c r="BC3307" s="105"/>
      <c r="BD3307" s="105"/>
      <c r="BE3307" s="105"/>
      <c r="BF3307" s="105"/>
      <c r="BG3307" s="109"/>
      <c r="BH3307" s="2"/>
      <c r="BI3307" s="2"/>
      <c r="BJ3307" s="2"/>
      <c r="BK3307" s="2"/>
      <c r="BL3307" s="55"/>
      <c r="BM3307" s="48"/>
      <c r="BN3307" s="48"/>
      <c r="BO3307" s="48"/>
      <c r="BP3307" s="48"/>
      <c r="BQ3307" s="117"/>
      <c r="BR3307" s="2"/>
      <c r="BS3307" s="2"/>
      <c r="BT3307" s="2"/>
      <c r="BU3307" s="2"/>
      <c r="BV3307" s="55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18" t="s">
        <v>5</v>
      </c>
      <c r="H3308" s="3">
        <v>2024</v>
      </c>
      <c r="I3308" s="20" t="s">
        <v>282</v>
      </c>
      <c r="J3308" s="184" t="s">
        <v>272</v>
      </c>
      <c r="K3308" s="184" t="s">
        <v>321</v>
      </c>
      <c r="L3308" s="187">
        <f t="shared" si="105"/>
        <v>0</v>
      </c>
      <c r="M3308" s="187">
        <f t="shared" si="106"/>
        <v>0</v>
      </c>
      <c r="N3308" s="186"/>
      <c r="O3308" s="33"/>
      <c r="P3308" s="33"/>
      <c r="Q3308" s="33"/>
      <c r="R3308" s="33"/>
      <c r="S3308" s="42"/>
      <c r="T3308" s="2"/>
      <c r="U3308" s="2"/>
      <c r="V3308" s="2"/>
      <c r="W3308" s="2"/>
      <c r="X3308" s="55"/>
      <c r="Y3308" s="62"/>
      <c r="Z3308" s="62"/>
      <c r="AA3308" s="62"/>
      <c r="AB3308" s="62"/>
      <c r="AC3308" s="68"/>
      <c r="AD3308" s="2"/>
      <c r="AE3308" s="2"/>
      <c r="AF3308" s="2"/>
      <c r="AG3308" s="2"/>
      <c r="AH3308" s="55"/>
      <c r="AI3308" s="72"/>
      <c r="AJ3308" s="72"/>
      <c r="AK3308" s="72"/>
      <c r="AL3308" s="72"/>
      <c r="AM3308" s="80"/>
      <c r="AN3308" s="2"/>
      <c r="AO3308" s="2"/>
      <c r="AP3308" s="2"/>
      <c r="AQ3308" s="2"/>
      <c r="AR3308" s="55"/>
      <c r="AS3308" s="85"/>
      <c r="AT3308" s="85"/>
      <c r="AU3308" s="85"/>
      <c r="AV3308" s="85"/>
      <c r="AW3308" s="100"/>
      <c r="AX3308" s="2"/>
      <c r="AY3308" s="2"/>
      <c r="AZ3308" s="2"/>
      <c r="BA3308" s="2"/>
      <c r="BB3308" s="55"/>
      <c r="BC3308" s="105"/>
      <c r="BD3308" s="105"/>
      <c r="BE3308" s="105"/>
      <c r="BF3308" s="105"/>
      <c r="BG3308" s="109"/>
      <c r="BH3308" s="2"/>
      <c r="BI3308" s="2"/>
      <c r="BJ3308" s="2"/>
      <c r="BK3308" s="2"/>
      <c r="BL3308" s="55"/>
      <c r="BM3308" s="48"/>
      <c r="BN3308" s="48"/>
      <c r="BO3308" s="48"/>
      <c r="BP3308" s="48"/>
      <c r="BQ3308" s="117"/>
      <c r="BR3308" s="2"/>
      <c r="BS3308" s="2"/>
      <c r="BT3308" s="2"/>
      <c r="BU3308" s="2"/>
      <c r="BV3308" s="55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18" t="s">
        <v>5</v>
      </c>
      <c r="H3309" s="3">
        <v>2024</v>
      </c>
      <c r="I3309" s="20" t="s">
        <v>282</v>
      </c>
      <c r="J3309" s="184" t="s">
        <v>273</v>
      </c>
      <c r="K3309" s="184" t="s">
        <v>321</v>
      </c>
      <c r="L3309" s="187">
        <f t="shared" si="105"/>
        <v>0.02</v>
      </c>
      <c r="M3309" s="187">
        <f t="shared" si="106"/>
        <v>46.429000000000002</v>
      </c>
      <c r="N3309" s="186" t="s">
        <v>380</v>
      </c>
      <c r="O3309" s="33"/>
      <c r="P3309" s="33"/>
      <c r="Q3309" s="33"/>
      <c r="R3309" s="33"/>
      <c r="S3309" s="42"/>
      <c r="T3309" s="2"/>
      <c r="U3309" s="2"/>
      <c r="V3309" s="2" t="s">
        <v>380</v>
      </c>
      <c r="W3309" s="2">
        <v>0.02</v>
      </c>
      <c r="X3309" s="55">
        <v>46.429000000000002</v>
      </c>
      <c r="Y3309" s="62"/>
      <c r="Z3309" s="62"/>
      <c r="AA3309" s="62"/>
      <c r="AB3309" s="62"/>
      <c r="AC3309" s="68"/>
      <c r="AD3309" s="2"/>
      <c r="AE3309" s="2"/>
      <c r="AF3309" s="2"/>
      <c r="AG3309" s="2"/>
      <c r="AH3309" s="55"/>
      <c r="AI3309" s="72"/>
      <c r="AJ3309" s="72"/>
      <c r="AK3309" s="72"/>
      <c r="AL3309" s="72"/>
      <c r="AM3309" s="80"/>
      <c r="AN3309" s="2"/>
      <c r="AO3309" s="2"/>
      <c r="AP3309" s="2"/>
      <c r="AQ3309" s="2"/>
      <c r="AR3309" s="55"/>
      <c r="AS3309" s="85"/>
      <c r="AT3309" s="85"/>
      <c r="AU3309" s="85"/>
      <c r="AV3309" s="85"/>
      <c r="AW3309" s="100"/>
      <c r="AX3309" s="2"/>
      <c r="AY3309" s="2"/>
      <c r="AZ3309" s="2"/>
      <c r="BA3309" s="2"/>
      <c r="BB3309" s="55"/>
      <c r="BC3309" s="105"/>
      <c r="BD3309" s="105"/>
      <c r="BE3309" s="105"/>
      <c r="BF3309" s="105"/>
      <c r="BG3309" s="109"/>
      <c r="BH3309" s="2"/>
      <c r="BI3309" s="2"/>
      <c r="BJ3309" s="2"/>
      <c r="BK3309" s="2"/>
      <c r="BL3309" s="55"/>
      <c r="BM3309" s="48"/>
      <c r="BN3309" s="48"/>
      <c r="BO3309" s="48"/>
      <c r="BP3309" s="48"/>
      <c r="BQ3309" s="117"/>
      <c r="BR3309" s="2"/>
      <c r="BS3309" s="2"/>
      <c r="BT3309" s="2"/>
      <c r="BU3309" s="2"/>
      <c r="BV3309" s="55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18" t="s">
        <v>5</v>
      </c>
      <c r="H3310" s="3">
        <v>2024</v>
      </c>
      <c r="I3310" s="20" t="s">
        <v>282</v>
      </c>
      <c r="J3310" s="184" t="s">
        <v>274</v>
      </c>
      <c r="K3310" s="184" t="s">
        <v>321</v>
      </c>
      <c r="L3310" s="187">
        <f t="shared" si="105"/>
        <v>0</v>
      </c>
      <c r="M3310" s="187">
        <f t="shared" si="106"/>
        <v>0</v>
      </c>
      <c r="N3310" s="186"/>
      <c r="O3310" s="33"/>
      <c r="P3310" s="33"/>
      <c r="Q3310" s="33"/>
      <c r="R3310" s="33"/>
      <c r="S3310" s="42"/>
      <c r="T3310" s="2"/>
      <c r="U3310" s="2"/>
      <c r="V3310" s="2"/>
      <c r="W3310" s="2"/>
      <c r="X3310" s="55"/>
      <c r="Y3310" s="62"/>
      <c r="Z3310" s="62"/>
      <c r="AA3310" s="62"/>
      <c r="AB3310" s="62"/>
      <c r="AC3310" s="68"/>
      <c r="AD3310" s="2"/>
      <c r="AE3310" s="2"/>
      <c r="AF3310" s="2"/>
      <c r="AG3310" s="2"/>
      <c r="AH3310" s="55"/>
      <c r="AI3310" s="72"/>
      <c r="AJ3310" s="72"/>
      <c r="AK3310" s="72"/>
      <c r="AL3310" s="72"/>
      <c r="AM3310" s="80"/>
      <c r="AN3310" s="2"/>
      <c r="AO3310" s="2"/>
      <c r="AP3310" s="2"/>
      <c r="AQ3310" s="2"/>
      <c r="AR3310" s="55"/>
      <c r="AS3310" s="85"/>
      <c r="AT3310" s="85"/>
      <c r="AU3310" s="85"/>
      <c r="AV3310" s="85"/>
      <c r="AW3310" s="100"/>
      <c r="AX3310" s="2"/>
      <c r="AY3310" s="2"/>
      <c r="AZ3310" s="2"/>
      <c r="BA3310" s="2"/>
      <c r="BB3310" s="55"/>
      <c r="BC3310" s="105"/>
      <c r="BD3310" s="105"/>
      <c r="BE3310" s="105"/>
      <c r="BF3310" s="105"/>
      <c r="BG3310" s="109"/>
      <c r="BH3310" s="2"/>
      <c r="BI3310" s="2"/>
      <c r="BJ3310" s="2"/>
      <c r="BK3310" s="2"/>
      <c r="BL3310" s="55"/>
      <c r="BM3310" s="48"/>
      <c r="BN3310" s="48"/>
      <c r="BO3310" s="48"/>
      <c r="BP3310" s="48"/>
      <c r="BQ3310" s="117"/>
      <c r="BR3310" s="2"/>
      <c r="BS3310" s="2"/>
      <c r="BT3310" s="2"/>
      <c r="BU3310" s="2"/>
      <c r="BV3310" s="55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18" t="s">
        <v>5</v>
      </c>
      <c r="H3311" s="3">
        <v>2024</v>
      </c>
      <c r="I3311" s="20" t="s">
        <v>282</v>
      </c>
      <c r="J3311" s="184" t="s">
        <v>275</v>
      </c>
      <c r="K3311" s="184" t="s">
        <v>321</v>
      </c>
      <c r="L3311" s="187">
        <f t="shared" si="105"/>
        <v>3.0000000000000001E-3</v>
      </c>
      <c r="M3311" s="187">
        <f t="shared" si="106"/>
        <v>4.056</v>
      </c>
      <c r="N3311" s="186" t="s">
        <v>645</v>
      </c>
      <c r="O3311" s="33"/>
      <c r="P3311" s="33"/>
      <c r="Q3311" s="33"/>
      <c r="R3311" s="33"/>
      <c r="S3311" s="42"/>
      <c r="T3311" s="2"/>
      <c r="U3311" s="2"/>
      <c r="V3311" s="2">
        <v>25</v>
      </c>
      <c r="W3311" s="2">
        <v>3.0000000000000001E-3</v>
      </c>
      <c r="X3311" s="55">
        <v>4.056</v>
      </c>
      <c r="Y3311" s="62"/>
      <c r="Z3311" s="62"/>
      <c r="AA3311" s="62"/>
      <c r="AB3311" s="62"/>
      <c r="AC3311" s="68"/>
      <c r="AD3311" s="2"/>
      <c r="AE3311" s="2"/>
      <c r="AF3311" s="2"/>
      <c r="AG3311" s="2"/>
      <c r="AH3311" s="55"/>
      <c r="AI3311" s="72"/>
      <c r="AJ3311" s="72"/>
      <c r="AK3311" s="72"/>
      <c r="AL3311" s="72"/>
      <c r="AM3311" s="80"/>
      <c r="AN3311" s="2"/>
      <c r="AO3311" s="2"/>
      <c r="AP3311" s="2"/>
      <c r="AQ3311" s="2"/>
      <c r="AR3311" s="55"/>
      <c r="AS3311" s="85"/>
      <c r="AT3311" s="85"/>
      <c r="AU3311" s="85"/>
      <c r="AV3311" s="85"/>
      <c r="AW3311" s="100"/>
      <c r="AX3311" s="2"/>
      <c r="AY3311" s="2"/>
      <c r="AZ3311" s="2"/>
      <c r="BA3311" s="2"/>
      <c r="BB3311" s="55"/>
      <c r="BC3311" s="105"/>
      <c r="BD3311" s="105"/>
      <c r="BE3311" s="105"/>
      <c r="BF3311" s="105"/>
      <c r="BG3311" s="109"/>
      <c r="BH3311" s="2"/>
      <c r="BI3311" s="2"/>
      <c r="BJ3311" s="2"/>
      <c r="BK3311" s="2"/>
      <c r="BL3311" s="55"/>
      <c r="BM3311" s="48"/>
      <c r="BN3311" s="48"/>
      <c r="BO3311" s="48"/>
      <c r="BP3311" s="48"/>
      <c r="BQ3311" s="117"/>
      <c r="BR3311" s="2"/>
      <c r="BS3311" s="2"/>
      <c r="BT3311" s="2"/>
      <c r="BU3311" s="2"/>
      <c r="BV3311" s="55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18" t="s">
        <v>5</v>
      </c>
      <c r="H3312" s="3">
        <v>2024</v>
      </c>
      <c r="I3312" s="20" t="s">
        <v>282</v>
      </c>
      <c r="J3312" s="184" t="s">
        <v>276</v>
      </c>
      <c r="K3312" s="184" t="s">
        <v>320</v>
      </c>
      <c r="L3312" s="187">
        <f t="shared" si="105"/>
        <v>0</v>
      </c>
      <c r="M3312" s="187">
        <f t="shared" si="106"/>
        <v>0</v>
      </c>
      <c r="N3312" s="186"/>
      <c r="O3312" s="33"/>
      <c r="P3312" s="33"/>
      <c r="Q3312" s="33"/>
      <c r="R3312" s="33"/>
      <c r="S3312" s="42"/>
      <c r="T3312" s="2"/>
      <c r="U3312" s="2"/>
      <c r="V3312" s="2"/>
      <c r="W3312" s="2"/>
      <c r="X3312" s="55"/>
      <c r="Y3312" s="62"/>
      <c r="Z3312" s="62"/>
      <c r="AA3312" s="62"/>
      <c r="AB3312" s="62"/>
      <c r="AC3312" s="68"/>
      <c r="AD3312" s="2"/>
      <c r="AE3312" s="2"/>
      <c r="AF3312" s="2"/>
      <c r="AG3312" s="2"/>
      <c r="AH3312" s="55"/>
      <c r="AI3312" s="72"/>
      <c r="AJ3312" s="72"/>
      <c r="AK3312" s="72"/>
      <c r="AL3312" s="72"/>
      <c r="AM3312" s="80"/>
      <c r="AN3312" s="2"/>
      <c r="AO3312" s="2"/>
      <c r="AP3312" s="2"/>
      <c r="AQ3312" s="2"/>
      <c r="AR3312" s="55"/>
      <c r="AS3312" s="85"/>
      <c r="AT3312" s="85"/>
      <c r="AU3312" s="85"/>
      <c r="AV3312" s="85"/>
      <c r="AW3312" s="100"/>
      <c r="AX3312" s="2"/>
      <c r="AY3312" s="2"/>
      <c r="AZ3312" s="2"/>
      <c r="BA3312" s="2"/>
      <c r="BB3312" s="55"/>
      <c r="BC3312" s="105"/>
      <c r="BD3312" s="105"/>
      <c r="BE3312" s="105"/>
      <c r="BF3312" s="105"/>
      <c r="BG3312" s="109"/>
      <c r="BH3312" s="2"/>
      <c r="BI3312" s="2"/>
      <c r="BJ3312" s="2"/>
      <c r="BK3312" s="2"/>
      <c r="BL3312" s="55"/>
      <c r="BM3312" s="48"/>
      <c r="BN3312" s="48"/>
      <c r="BO3312" s="48"/>
      <c r="BP3312" s="48"/>
      <c r="BQ3312" s="117"/>
      <c r="BR3312" s="2"/>
      <c r="BS3312" s="2"/>
      <c r="BT3312" s="2"/>
      <c r="BU3312" s="2"/>
      <c r="BV3312" s="55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18" t="s">
        <v>5</v>
      </c>
      <c r="H3313" s="3">
        <v>2024</v>
      </c>
      <c r="I3313" s="20" t="s">
        <v>282</v>
      </c>
      <c r="J3313" s="184" t="s">
        <v>277</v>
      </c>
      <c r="K3313" s="184" t="s">
        <v>320</v>
      </c>
      <c r="L3313" s="187">
        <f t="shared" si="105"/>
        <v>0</v>
      </c>
      <c r="M3313" s="187">
        <f t="shared" si="106"/>
        <v>0</v>
      </c>
      <c r="N3313" s="186"/>
      <c r="O3313" s="33"/>
      <c r="P3313" s="33"/>
      <c r="Q3313" s="33"/>
      <c r="R3313" s="33"/>
      <c r="S3313" s="42"/>
      <c r="T3313" s="2"/>
      <c r="U3313" s="2"/>
      <c r="V3313" s="2"/>
      <c r="W3313" s="2"/>
      <c r="X3313" s="55"/>
      <c r="Y3313" s="62"/>
      <c r="Z3313" s="62"/>
      <c r="AA3313" s="62"/>
      <c r="AB3313" s="62"/>
      <c r="AC3313" s="68"/>
      <c r="AD3313" s="2"/>
      <c r="AE3313" s="2"/>
      <c r="AF3313" s="2"/>
      <c r="AG3313" s="2"/>
      <c r="AH3313" s="55"/>
      <c r="AI3313" s="72"/>
      <c r="AJ3313" s="72"/>
      <c r="AK3313" s="72"/>
      <c r="AL3313" s="72"/>
      <c r="AM3313" s="80"/>
      <c r="AN3313" s="2"/>
      <c r="AO3313" s="2"/>
      <c r="AP3313" s="2"/>
      <c r="AQ3313" s="2"/>
      <c r="AR3313" s="55"/>
      <c r="AS3313" s="85"/>
      <c r="AT3313" s="85"/>
      <c r="AU3313" s="85"/>
      <c r="AV3313" s="85"/>
      <c r="AW3313" s="100"/>
      <c r="AX3313" s="2"/>
      <c r="AY3313" s="2"/>
      <c r="AZ3313" s="2"/>
      <c r="BA3313" s="2"/>
      <c r="BB3313" s="55"/>
      <c r="BC3313" s="105"/>
      <c r="BD3313" s="105"/>
      <c r="BE3313" s="105"/>
      <c r="BF3313" s="105"/>
      <c r="BG3313" s="109"/>
      <c r="BH3313" s="2"/>
      <c r="BI3313" s="2"/>
      <c r="BJ3313" s="2"/>
      <c r="BK3313" s="2"/>
      <c r="BL3313" s="55"/>
      <c r="BM3313" s="48"/>
      <c r="BN3313" s="48"/>
      <c r="BO3313" s="48"/>
      <c r="BP3313" s="48"/>
      <c r="BQ3313" s="117"/>
      <c r="BR3313" s="2"/>
      <c r="BS3313" s="2"/>
      <c r="BT3313" s="2"/>
      <c r="BU3313" s="2"/>
      <c r="BV3313" s="55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18" t="s">
        <v>5</v>
      </c>
      <c r="H3314" s="3">
        <v>2024</v>
      </c>
      <c r="I3314" s="20" t="s">
        <v>283</v>
      </c>
      <c r="J3314" s="184" t="s">
        <v>298</v>
      </c>
      <c r="K3314" s="184" t="s">
        <v>321</v>
      </c>
      <c r="L3314" s="187">
        <f t="shared" si="105"/>
        <v>0</v>
      </c>
      <c r="M3314" s="187">
        <f t="shared" si="106"/>
        <v>0</v>
      </c>
      <c r="N3314" s="186"/>
      <c r="O3314" s="33"/>
      <c r="P3314" s="33"/>
      <c r="Q3314" s="33"/>
      <c r="R3314" s="33"/>
      <c r="S3314" s="42"/>
      <c r="T3314" s="2"/>
      <c r="U3314" s="2"/>
      <c r="V3314" s="2"/>
      <c r="W3314" s="2"/>
      <c r="X3314" s="55"/>
      <c r="Y3314" s="62"/>
      <c r="Z3314" s="62"/>
      <c r="AA3314" s="62"/>
      <c r="AB3314" s="62"/>
      <c r="AC3314" s="68"/>
      <c r="AD3314" s="2"/>
      <c r="AE3314" s="2"/>
      <c r="AF3314" s="2"/>
      <c r="AG3314" s="2"/>
      <c r="AH3314" s="55"/>
      <c r="AI3314" s="72"/>
      <c r="AJ3314" s="72"/>
      <c r="AK3314" s="72"/>
      <c r="AL3314" s="72"/>
      <c r="AM3314" s="80"/>
      <c r="AN3314" s="2"/>
      <c r="AO3314" s="2"/>
      <c r="AP3314" s="2"/>
      <c r="AQ3314" s="2"/>
      <c r="AR3314" s="55"/>
      <c r="AS3314" s="85"/>
      <c r="AT3314" s="85"/>
      <c r="AU3314" s="85"/>
      <c r="AV3314" s="85"/>
      <c r="AW3314" s="100"/>
      <c r="AX3314" s="2"/>
      <c r="AY3314" s="2"/>
      <c r="AZ3314" s="2"/>
      <c r="BA3314" s="2"/>
      <c r="BB3314" s="55"/>
      <c r="BC3314" s="105"/>
      <c r="BD3314" s="105"/>
      <c r="BE3314" s="105"/>
      <c r="BF3314" s="105"/>
      <c r="BG3314" s="109"/>
      <c r="BH3314" s="2"/>
      <c r="BI3314" s="2"/>
      <c r="BJ3314" s="2"/>
      <c r="BK3314" s="2"/>
      <c r="BL3314" s="55"/>
      <c r="BM3314" s="48"/>
      <c r="BN3314" s="48"/>
      <c r="BO3314" s="48"/>
      <c r="BP3314" s="48"/>
      <c r="BQ3314" s="117"/>
      <c r="BR3314" s="2"/>
      <c r="BS3314" s="2"/>
      <c r="BT3314" s="2"/>
      <c r="BU3314" s="2"/>
      <c r="BV3314" s="55"/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18" t="s">
        <v>5</v>
      </c>
      <c r="H3315" s="3">
        <v>2024</v>
      </c>
      <c r="I3315" s="20" t="s">
        <v>283</v>
      </c>
      <c r="J3315" s="184" t="s">
        <v>278</v>
      </c>
      <c r="K3315" s="184" t="s">
        <v>320</v>
      </c>
      <c r="L3315" s="187">
        <f t="shared" si="105"/>
        <v>4</v>
      </c>
      <c r="M3315" s="187">
        <f t="shared" si="106"/>
        <v>7.9480000000000004</v>
      </c>
      <c r="N3315" s="186" t="s">
        <v>1115</v>
      </c>
      <c r="O3315" s="33"/>
      <c r="P3315" s="33"/>
      <c r="Q3315" s="33"/>
      <c r="R3315" s="33"/>
      <c r="S3315" s="42"/>
      <c r="T3315" s="2"/>
      <c r="U3315" s="2"/>
      <c r="V3315" s="2"/>
      <c r="W3315" s="2"/>
      <c r="X3315" s="55"/>
      <c r="Y3315" s="62"/>
      <c r="Z3315" s="62"/>
      <c r="AA3315" s="62"/>
      <c r="AB3315" s="62"/>
      <c r="AC3315" s="68"/>
      <c r="AD3315" s="2"/>
      <c r="AE3315" s="2"/>
      <c r="AF3315" s="2"/>
      <c r="AG3315" s="2"/>
      <c r="AH3315" s="55"/>
      <c r="AI3315" s="72"/>
      <c r="AJ3315" s="72"/>
      <c r="AK3315" s="72"/>
      <c r="AL3315" s="72"/>
      <c r="AM3315" s="80"/>
      <c r="AN3315" s="2"/>
      <c r="AO3315" s="2"/>
      <c r="AP3315" s="2"/>
      <c r="AQ3315" s="2"/>
      <c r="AR3315" s="55"/>
      <c r="AS3315" s="85"/>
      <c r="AT3315" s="85"/>
      <c r="AU3315" s="85"/>
      <c r="AV3315" s="85"/>
      <c r="AW3315" s="100"/>
      <c r="AX3315" s="2"/>
      <c r="AY3315" s="2"/>
      <c r="AZ3315" s="2"/>
      <c r="BA3315" s="2"/>
      <c r="BB3315" s="55"/>
      <c r="BC3315" s="105"/>
      <c r="BD3315" s="105"/>
      <c r="BE3315" s="105"/>
      <c r="BF3315" s="105"/>
      <c r="BG3315" s="109"/>
      <c r="BH3315" s="2"/>
      <c r="BI3315" s="2"/>
      <c r="BJ3315" s="2"/>
      <c r="BK3315" s="2"/>
      <c r="BL3315" s="55"/>
      <c r="BM3315" s="48" t="s">
        <v>1100</v>
      </c>
      <c r="BN3315" s="48"/>
      <c r="BO3315" s="48"/>
      <c r="BP3315" s="48">
        <v>2</v>
      </c>
      <c r="BQ3315" s="117">
        <v>3.956</v>
      </c>
      <c r="BR3315" s="2" t="s">
        <v>1115</v>
      </c>
      <c r="BS3315" s="2"/>
      <c r="BT3315" s="2"/>
      <c r="BU3315" s="2">
        <v>2</v>
      </c>
      <c r="BV3315" s="55">
        <v>3.992</v>
      </c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18" t="s">
        <v>5</v>
      </c>
      <c r="H3316" s="3">
        <v>2024</v>
      </c>
      <c r="I3316" s="20" t="s">
        <v>283</v>
      </c>
      <c r="J3316" s="184" t="s">
        <v>279</v>
      </c>
      <c r="K3316" s="184" t="s">
        <v>320</v>
      </c>
      <c r="L3316" s="187">
        <f t="shared" si="105"/>
        <v>0</v>
      </c>
      <c r="M3316" s="187">
        <f t="shared" si="106"/>
        <v>0</v>
      </c>
      <c r="N3316" s="186"/>
      <c r="O3316" s="33"/>
      <c r="P3316" s="33"/>
      <c r="Q3316" s="33"/>
      <c r="R3316" s="33"/>
      <c r="S3316" s="42"/>
      <c r="T3316" s="2"/>
      <c r="U3316" s="2"/>
      <c r="V3316" s="2"/>
      <c r="W3316" s="2"/>
      <c r="X3316" s="55"/>
      <c r="Y3316" s="62"/>
      <c r="Z3316" s="62"/>
      <c r="AA3316" s="62"/>
      <c r="AB3316" s="62"/>
      <c r="AC3316" s="68"/>
      <c r="AD3316" s="2"/>
      <c r="AE3316" s="2"/>
      <c r="AF3316" s="2"/>
      <c r="AG3316" s="2"/>
      <c r="AH3316" s="55"/>
      <c r="AI3316" s="72"/>
      <c r="AJ3316" s="72"/>
      <c r="AK3316" s="72"/>
      <c r="AL3316" s="72"/>
      <c r="AM3316" s="80"/>
      <c r="AN3316" s="2"/>
      <c r="AO3316" s="2"/>
      <c r="AP3316" s="2"/>
      <c r="AQ3316" s="2"/>
      <c r="AR3316" s="55"/>
      <c r="AS3316" s="85"/>
      <c r="AT3316" s="85"/>
      <c r="AU3316" s="85"/>
      <c r="AV3316" s="85"/>
      <c r="AW3316" s="100"/>
      <c r="AX3316" s="2"/>
      <c r="AY3316" s="2"/>
      <c r="AZ3316" s="2"/>
      <c r="BA3316" s="2"/>
      <c r="BB3316" s="55"/>
      <c r="BC3316" s="105"/>
      <c r="BD3316" s="105"/>
      <c r="BE3316" s="105"/>
      <c r="BF3316" s="105"/>
      <c r="BG3316" s="109"/>
      <c r="BH3316" s="2"/>
      <c r="BI3316" s="2"/>
      <c r="BJ3316" s="2"/>
      <c r="BK3316" s="2"/>
      <c r="BL3316" s="55"/>
      <c r="BM3316" s="48"/>
      <c r="BN3316" s="48"/>
      <c r="BO3316" s="48"/>
      <c r="BP3316" s="48"/>
      <c r="BQ3316" s="117"/>
      <c r="BR3316" s="2"/>
      <c r="BS3316" s="2"/>
      <c r="BT3316" s="2"/>
      <c r="BU3316" s="2"/>
      <c r="BV3316" s="55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18" t="s">
        <v>5</v>
      </c>
      <c r="H3317" s="3">
        <v>2024</v>
      </c>
      <c r="I3317" s="20" t="s">
        <v>286</v>
      </c>
      <c r="J3317" s="184" t="s">
        <v>280</v>
      </c>
      <c r="K3317" s="184" t="s">
        <v>319</v>
      </c>
      <c r="L3317" s="187">
        <f t="shared" si="105"/>
        <v>0</v>
      </c>
      <c r="M3317" s="187">
        <f t="shared" si="106"/>
        <v>0</v>
      </c>
      <c r="N3317" s="186"/>
      <c r="O3317" s="33"/>
      <c r="P3317" s="33"/>
      <c r="Q3317" s="33"/>
      <c r="R3317" s="33"/>
      <c r="S3317" s="42"/>
      <c r="T3317" s="2"/>
      <c r="U3317" s="2"/>
      <c r="V3317" s="2"/>
      <c r="W3317" s="2"/>
      <c r="X3317" s="55"/>
      <c r="Y3317" s="62"/>
      <c r="Z3317" s="62"/>
      <c r="AA3317" s="62"/>
      <c r="AB3317" s="62"/>
      <c r="AC3317" s="68"/>
      <c r="AD3317" s="2"/>
      <c r="AE3317" s="2"/>
      <c r="AF3317" s="2"/>
      <c r="AG3317" s="2"/>
      <c r="AH3317" s="55"/>
      <c r="AI3317" s="72"/>
      <c r="AJ3317" s="72"/>
      <c r="AK3317" s="72"/>
      <c r="AL3317" s="72"/>
      <c r="AM3317" s="80"/>
      <c r="AN3317" s="2"/>
      <c r="AO3317" s="2"/>
      <c r="AP3317" s="2"/>
      <c r="AQ3317" s="2"/>
      <c r="AR3317" s="55"/>
      <c r="AS3317" s="85"/>
      <c r="AT3317" s="85"/>
      <c r="AU3317" s="85"/>
      <c r="AV3317" s="85"/>
      <c r="AW3317" s="100"/>
      <c r="AX3317" s="2"/>
      <c r="AY3317" s="2"/>
      <c r="AZ3317" s="2"/>
      <c r="BA3317" s="2"/>
      <c r="BB3317" s="55"/>
      <c r="BC3317" s="105"/>
      <c r="BD3317" s="105"/>
      <c r="BE3317" s="105"/>
      <c r="BF3317" s="105"/>
      <c r="BG3317" s="109"/>
      <c r="BH3317" s="2"/>
      <c r="BI3317" s="2"/>
      <c r="BJ3317" s="2"/>
      <c r="BK3317" s="2"/>
      <c r="BL3317" s="55"/>
      <c r="BM3317" s="48"/>
      <c r="BN3317" s="48"/>
      <c r="BO3317" s="48"/>
      <c r="BP3317" s="48"/>
      <c r="BQ3317" s="117"/>
      <c r="BR3317" s="2"/>
      <c r="BS3317" s="2"/>
      <c r="BT3317" s="2"/>
      <c r="BU3317" s="2"/>
      <c r="BV3317" s="55"/>
    </row>
    <row r="3318" spans="1:74" hidden="1" x14ac:dyDescent="0.3">
      <c r="A3318" s="2" t="s">
        <v>91</v>
      </c>
      <c r="B3318" s="2" t="s">
        <v>2</v>
      </c>
      <c r="C3318" s="2" t="s">
        <v>3</v>
      </c>
      <c r="D3318" s="2" t="s">
        <v>82</v>
      </c>
      <c r="E3318" s="3">
        <v>28</v>
      </c>
      <c r="F3318" s="3"/>
      <c r="G3318" s="18" t="s">
        <v>5</v>
      </c>
      <c r="H3318" s="3">
        <v>2024</v>
      </c>
      <c r="I3318" s="20" t="s">
        <v>286</v>
      </c>
      <c r="J3318" s="184" t="s">
        <v>281</v>
      </c>
      <c r="K3318" s="184" t="s">
        <v>319</v>
      </c>
      <c r="L3318" s="187">
        <f t="shared" si="105"/>
        <v>0</v>
      </c>
      <c r="M3318" s="187">
        <f t="shared" si="106"/>
        <v>4.5</v>
      </c>
      <c r="N3318" s="186" t="s">
        <v>1061</v>
      </c>
      <c r="O3318" s="33"/>
      <c r="P3318" s="33"/>
      <c r="Q3318" s="33"/>
      <c r="R3318" s="33"/>
      <c r="S3318" s="42"/>
      <c r="T3318" s="2"/>
      <c r="U3318" s="2"/>
      <c r="V3318" s="2"/>
      <c r="W3318" s="2"/>
      <c r="X3318" s="55"/>
      <c r="Y3318" s="62"/>
      <c r="Z3318" s="62"/>
      <c r="AA3318" s="62"/>
      <c r="AB3318" s="62"/>
      <c r="AC3318" s="68"/>
      <c r="AD3318" s="2"/>
      <c r="AE3318" s="2"/>
      <c r="AF3318" s="2"/>
      <c r="AG3318" s="2"/>
      <c r="AH3318" s="55"/>
      <c r="AI3318" s="72"/>
      <c r="AJ3318" s="72"/>
      <c r="AK3318" s="72"/>
      <c r="AL3318" s="72"/>
      <c r="AM3318" s="80"/>
      <c r="AN3318" s="2"/>
      <c r="AO3318" s="2"/>
      <c r="AP3318" s="2"/>
      <c r="AQ3318" s="2"/>
      <c r="AR3318" s="55"/>
      <c r="AS3318" s="85"/>
      <c r="AT3318" s="85"/>
      <c r="AU3318" s="85"/>
      <c r="AV3318" s="85"/>
      <c r="AW3318" s="100"/>
      <c r="AX3318" s="2"/>
      <c r="AY3318" s="2"/>
      <c r="AZ3318" s="2"/>
      <c r="BA3318" s="2"/>
      <c r="BB3318" s="55"/>
      <c r="BC3318" s="105" t="s">
        <v>1061</v>
      </c>
      <c r="BD3318" s="105"/>
      <c r="BE3318" s="105"/>
      <c r="BF3318" s="105"/>
      <c r="BG3318" s="109">
        <v>4.5</v>
      </c>
      <c r="BH3318" s="2"/>
      <c r="BI3318" s="2"/>
      <c r="BJ3318" s="2"/>
      <c r="BK3318" s="2"/>
      <c r="BL3318" s="55"/>
      <c r="BM3318" s="48"/>
      <c r="BN3318" s="48"/>
      <c r="BO3318" s="48"/>
      <c r="BP3318" s="48"/>
      <c r="BQ3318" s="117"/>
      <c r="BR3318" s="2"/>
      <c r="BS3318" s="2"/>
      <c r="BT3318" s="2"/>
      <c r="BU3318" s="2"/>
      <c r="BV3318" s="55"/>
    </row>
    <row r="3319" spans="1:74" s="13" customFormat="1" hidden="1" x14ac:dyDescent="0.3">
      <c r="A3319" s="12" t="s">
        <v>91</v>
      </c>
      <c r="B3319" s="12" t="s">
        <v>2</v>
      </c>
      <c r="C3319" s="12" t="s">
        <v>3</v>
      </c>
      <c r="D3319" s="12" t="s">
        <v>82</v>
      </c>
      <c r="E3319" s="7">
        <v>28</v>
      </c>
      <c r="F3319" s="7"/>
      <c r="G3319" s="19" t="s">
        <v>5</v>
      </c>
      <c r="H3319" s="7">
        <v>2024</v>
      </c>
      <c r="I3319" s="21"/>
      <c r="J3319" s="12" t="s">
        <v>314</v>
      </c>
      <c r="K3319" s="12"/>
      <c r="L3319" s="147"/>
      <c r="M3319" s="147">
        <f>SUM(M3281:M3318)</f>
        <v>62.933</v>
      </c>
      <c r="N3319" s="183"/>
      <c r="O3319" s="12"/>
      <c r="P3319" s="12"/>
      <c r="Q3319" s="12"/>
      <c r="R3319" s="12"/>
      <c r="S3319" s="47">
        <f>SUM(S3281:S3318)</f>
        <v>0</v>
      </c>
      <c r="T3319" s="12"/>
      <c r="U3319" s="12"/>
      <c r="V3319" s="12"/>
      <c r="W3319" s="12"/>
      <c r="X3319" s="47">
        <f>SUM(X3281:X3318)</f>
        <v>50.484999999999999</v>
      </c>
      <c r="Y3319" s="12"/>
      <c r="Z3319" s="12"/>
      <c r="AA3319" s="12"/>
      <c r="AB3319" s="12"/>
      <c r="AC3319" s="47">
        <f>SUM(AC3281:AC3318)</f>
        <v>0</v>
      </c>
      <c r="AD3319" s="12"/>
      <c r="AE3319" s="12"/>
      <c r="AF3319" s="12"/>
      <c r="AG3319" s="12"/>
      <c r="AH3319" s="47">
        <f>SUM(AH3281:AH3318)</f>
        <v>0</v>
      </c>
      <c r="AI3319" s="12"/>
      <c r="AJ3319" s="12"/>
      <c r="AK3319" s="12"/>
      <c r="AL3319" s="12"/>
      <c r="AM3319" s="47">
        <f>SUM(AM3281:AM3318)</f>
        <v>0</v>
      </c>
      <c r="AN3319" s="12"/>
      <c r="AO3319" s="12"/>
      <c r="AP3319" s="12"/>
      <c r="AQ3319" s="12"/>
      <c r="AR3319" s="47">
        <f>SUM(AR3281:AR3318)</f>
        <v>0</v>
      </c>
      <c r="AS3319" s="12"/>
      <c r="AT3319" s="12"/>
      <c r="AU3319" s="12"/>
      <c r="AV3319" s="12"/>
      <c r="AW3319" s="47">
        <f>SUM(AW3281:AW3318)</f>
        <v>0</v>
      </c>
      <c r="AX3319" s="12"/>
      <c r="AY3319" s="12"/>
      <c r="AZ3319" s="12"/>
      <c r="BA3319" s="12"/>
      <c r="BB3319" s="47">
        <f>SUM(BB3281:BB3318)</f>
        <v>0</v>
      </c>
      <c r="BC3319" s="12"/>
      <c r="BD3319" s="12"/>
      <c r="BE3319" s="12"/>
      <c r="BF3319" s="12"/>
      <c r="BG3319" s="47">
        <f>SUM(BG3281:BG3318)</f>
        <v>4.5</v>
      </c>
      <c r="BH3319" s="12"/>
      <c r="BI3319" s="12"/>
      <c r="BJ3319" s="12"/>
      <c r="BK3319" s="12"/>
      <c r="BL3319" s="47">
        <f>SUM(BL3281:BL3318)</f>
        <v>0</v>
      </c>
      <c r="BM3319" s="12"/>
      <c r="BN3319" s="12"/>
      <c r="BO3319" s="12"/>
      <c r="BP3319" s="12"/>
      <c r="BQ3319" s="47">
        <f>SUM(BQ3281:BQ3318)</f>
        <v>3.956</v>
      </c>
      <c r="BR3319" s="12"/>
      <c r="BS3319" s="12"/>
      <c r="BT3319" s="12"/>
      <c r="BU3319" s="12"/>
      <c r="BV3319" s="47">
        <f>SUM(BV3281:BV3318)</f>
        <v>3.992</v>
      </c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18" t="s">
        <v>5</v>
      </c>
      <c r="H3320" s="3">
        <v>2024</v>
      </c>
      <c r="I3320" s="20" t="s">
        <v>287</v>
      </c>
      <c r="J3320" s="184" t="s">
        <v>267</v>
      </c>
      <c r="K3320" s="184" t="s">
        <v>318</v>
      </c>
      <c r="L3320" s="187">
        <f t="shared" si="105"/>
        <v>0</v>
      </c>
      <c r="M3320" s="187">
        <f t="shared" si="106"/>
        <v>0</v>
      </c>
      <c r="N3320" s="186"/>
      <c r="O3320" s="33"/>
      <c r="P3320" s="33"/>
      <c r="Q3320" s="33"/>
      <c r="R3320" s="33"/>
      <c r="S3320" s="42"/>
      <c r="T3320" s="2"/>
      <c r="U3320" s="2"/>
      <c r="V3320" s="2"/>
      <c r="W3320" s="2"/>
      <c r="X3320" s="55"/>
      <c r="Y3320" s="62"/>
      <c r="Z3320" s="62"/>
      <c r="AA3320" s="62"/>
      <c r="AB3320" s="62"/>
      <c r="AC3320" s="68"/>
      <c r="AD3320" s="2"/>
      <c r="AE3320" s="2"/>
      <c r="AF3320" s="2"/>
      <c r="AG3320" s="2"/>
      <c r="AH3320" s="55"/>
      <c r="AI3320" s="72"/>
      <c r="AJ3320" s="72"/>
      <c r="AK3320" s="72"/>
      <c r="AL3320" s="72"/>
      <c r="AM3320" s="80"/>
      <c r="AN3320" s="2"/>
      <c r="AO3320" s="2"/>
      <c r="AP3320" s="2"/>
      <c r="AQ3320" s="2"/>
      <c r="AR3320" s="55"/>
      <c r="AS3320" s="85"/>
      <c r="AT3320" s="85"/>
      <c r="AU3320" s="85"/>
      <c r="AV3320" s="85"/>
      <c r="AW3320" s="100"/>
      <c r="AX3320" s="2"/>
      <c r="AY3320" s="2"/>
      <c r="AZ3320" s="2"/>
      <c r="BA3320" s="2"/>
      <c r="BB3320" s="55"/>
      <c r="BC3320" s="105"/>
      <c r="BD3320" s="105"/>
      <c r="BE3320" s="105"/>
      <c r="BF3320" s="105"/>
      <c r="BG3320" s="109"/>
      <c r="BH3320" s="2"/>
      <c r="BI3320" s="2"/>
      <c r="BJ3320" s="2"/>
      <c r="BK3320" s="2"/>
      <c r="BL3320" s="55"/>
      <c r="BM3320" s="48"/>
      <c r="BN3320" s="48"/>
      <c r="BO3320" s="48"/>
      <c r="BP3320" s="48"/>
      <c r="BQ3320" s="117"/>
      <c r="BR3320" s="2"/>
      <c r="BS3320" s="2"/>
      <c r="BT3320" s="2"/>
      <c r="BU3320" s="2"/>
      <c r="BV3320" s="55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18" t="s">
        <v>5</v>
      </c>
      <c r="H3321" s="3">
        <v>2024</v>
      </c>
      <c r="I3321" s="20" t="s">
        <v>287</v>
      </c>
      <c r="J3321" s="184" t="s">
        <v>291</v>
      </c>
      <c r="K3321" s="184" t="s">
        <v>319</v>
      </c>
      <c r="L3321" s="187">
        <f t="shared" si="105"/>
        <v>0</v>
      </c>
      <c r="M3321" s="187">
        <f t="shared" si="106"/>
        <v>0</v>
      </c>
      <c r="N3321" s="186"/>
      <c r="O3321" s="33"/>
      <c r="P3321" s="33"/>
      <c r="Q3321" s="33"/>
      <c r="R3321" s="33"/>
      <c r="S3321" s="42"/>
      <c r="T3321" s="2"/>
      <c r="U3321" s="2"/>
      <c r="V3321" s="2"/>
      <c r="W3321" s="2"/>
      <c r="X3321" s="55"/>
      <c r="Y3321" s="62"/>
      <c r="Z3321" s="62"/>
      <c r="AA3321" s="62"/>
      <c r="AB3321" s="62"/>
      <c r="AC3321" s="68"/>
      <c r="AD3321" s="2"/>
      <c r="AE3321" s="2"/>
      <c r="AF3321" s="2"/>
      <c r="AG3321" s="2"/>
      <c r="AH3321" s="55"/>
      <c r="AI3321" s="72"/>
      <c r="AJ3321" s="72"/>
      <c r="AK3321" s="72"/>
      <c r="AL3321" s="72"/>
      <c r="AM3321" s="80"/>
      <c r="AN3321" s="2"/>
      <c r="AO3321" s="2"/>
      <c r="AP3321" s="2"/>
      <c r="AQ3321" s="2"/>
      <c r="AR3321" s="55"/>
      <c r="AS3321" s="85"/>
      <c r="AT3321" s="85"/>
      <c r="AU3321" s="85"/>
      <c r="AV3321" s="85"/>
      <c r="AW3321" s="100"/>
      <c r="AX3321" s="2"/>
      <c r="AY3321" s="2"/>
      <c r="AZ3321" s="2"/>
      <c r="BA3321" s="2"/>
      <c r="BB3321" s="55"/>
      <c r="BC3321" s="105"/>
      <c r="BD3321" s="105"/>
      <c r="BE3321" s="105"/>
      <c r="BF3321" s="105"/>
      <c r="BG3321" s="109"/>
      <c r="BH3321" s="2"/>
      <c r="BI3321" s="2"/>
      <c r="BJ3321" s="2"/>
      <c r="BK3321" s="2"/>
      <c r="BL3321" s="55"/>
      <c r="BM3321" s="48"/>
      <c r="BN3321" s="48"/>
      <c r="BO3321" s="48"/>
      <c r="BP3321" s="48"/>
      <c r="BQ3321" s="117"/>
      <c r="BR3321" s="2"/>
      <c r="BS3321" s="2"/>
      <c r="BT3321" s="2"/>
      <c r="BU3321" s="2"/>
      <c r="BV3321" s="55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18" t="s">
        <v>5</v>
      </c>
      <c r="H3322" s="3">
        <v>2024</v>
      </c>
      <c r="I3322" s="20" t="s">
        <v>286</v>
      </c>
      <c r="J3322" s="184" t="s">
        <v>336</v>
      </c>
      <c r="K3322" s="184" t="s">
        <v>319</v>
      </c>
      <c r="L3322" s="187">
        <f t="shared" si="105"/>
        <v>0</v>
      </c>
      <c r="M3322" s="187">
        <f t="shared" si="106"/>
        <v>0</v>
      </c>
      <c r="N3322" s="186"/>
      <c r="O3322" s="33"/>
      <c r="P3322" s="33"/>
      <c r="Q3322" s="33"/>
      <c r="R3322" s="33"/>
      <c r="S3322" s="42"/>
      <c r="T3322" s="2"/>
      <c r="U3322" s="2"/>
      <c r="V3322" s="2"/>
      <c r="W3322" s="2"/>
      <c r="X3322" s="55"/>
      <c r="Y3322" s="62"/>
      <c r="Z3322" s="62"/>
      <c r="AA3322" s="62"/>
      <c r="AB3322" s="62"/>
      <c r="AC3322" s="68"/>
      <c r="AD3322" s="2"/>
      <c r="AE3322" s="2"/>
      <c r="AF3322" s="2"/>
      <c r="AG3322" s="2"/>
      <c r="AH3322" s="55"/>
      <c r="AI3322" s="72"/>
      <c r="AJ3322" s="72"/>
      <c r="AK3322" s="72"/>
      <c r="AL3322" s="72"/>
      <c r="AM3322" s="80"/>
      <c r="AN3322" s="2"/>
      <c r="AO3322" s="2"/>
      <c r="AP3322" s="2"/>
      <c r="AQ3322" s="2"/>
      <c r="AR3322" s="55"/>
      <c r="AS3322" s="85"/>
      <c r="AT3322" s="85"/>
      <c r="AU3322" s="85"/>
      <c r="AV3322" s="85"/>
      <c r="AW3322" s="100"/>
      <c r="AX3322" s="2"/>
      <c r="AY3322" s="2"/>
      <c r="AZ3322" s="2"/>
      <c r="BA3322" s="2"/>
      <c r="BB3322" s="55"/>
      <c r="BC3322" s="105"/>
      <c r="BD3322" s="105"/>
      <c r="BE3322" s="105"/>
      <c r="BF3322" s="105"/>
      <c r="BG3322" s="109"/>
      <c r="BH3322" s="2"/>
      <c r="BI3322" s="2"/>
      <c r="BJ3322" s="2"/>
      <c r="BK3322" s="2"/>
      <c r="BL3322" s="55"/>
      <c r="BM3322" s="48"/>
      <c r="BN3322" s="48"/>
      <c r="BO3322" s="48"/>
      <c r="BP3322" s="48"/>
      <c r="BQ3322" s="117"/>
      <c r="BR3322" s="2"/>
      <c r="BS3322" s="2"/>
      <c r="BT3322" s="2"/>
      <c r="BU3322" s="2"/>
      <c r="BV3322" s="55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18" t="s">
        <v>5</v>
      </c>
      <c r="H3323" s="3">
        <v>2024</v>
      </c>
      <c r="I3323" s="20" t="s">
        <v>286</v>
      </c>
      <c r="J3323" s="185" t="s">
        <v>337</v>
      </c>
      <c r="K3323" s="185" t="s">
        <v>318</v>
      </c>
      <c r="L3323" s="187">
        <f t="shared" si="105"/>
        <v>0</v>
      </c>
      <c r="M3323" s="187">
        <f t="shared" si="106"/>
        <v>0</v>
      </c>
      <c r="N3323" s="186"/>
      <c r="O3323" s="53"/>
      <c r="P3323" s="53"/>
      <c r="Q3323" s="53"/>
      <c r="R3323" s="53"/>
      <c r="S3323" s="54"/>
      <c r="T3323" s="8"/>
      <c r="U3323" s="8"/>
      <c r="V3323" s="8"/>
      <c r="W3323" s="8"/>
      <c r="X3323" s="122"/>
      <c r="Y3323" s="135"/>
      <c r="Z3323" s="135"/>
      <c r="AA3323" s="135"/>
      <c r="AB3323" s="135"/>
      <c r="AC3323" s="136"/>
      <c r="AD3323" s="8"/>
      <c r="AE3323" s="8"/>
      <c r="AF3323" s="8"/>
      <c r="AG3323" s="8"/>
      <c r="AH3323" s="122"/>
      <c r="AI3323" s="137"/>
      <c r="AJ3323" s="137"/>
      <c r="AK3323" s="137"/>
      <c r="AL3323" s="137"/>
      <c r="AM3323" s="138"/>
      <c r="AN3323" s="8"/>
      <c r="AO3323" s="8"/>
      <c r="AP3323" s="8"/>
      <c r="AQ3323" s="8"/>
      <c r="AR3323" s="122"/>
      <c r="AS3323" s="139"/>
      <c r="AT3323" s="139"/>
      <c r="AU3323" s="139"/>
      <c r="AV3323" s="139"/>
      <c r="AW3323" s="140"/>
      <c r="AX3323" s="8"/>
      <c r="AY3323" s="8"/>
      <c r="AZ3323" s="8"/>
      <c r="BA3323" s="8"/>
      <c r="BB3323" s="122"/>
      <c r="BC3323" s="141"/>
      <c r="BD3323" s="141"/>
      <c r="BE3323" s="141"/>
      <c r="BF3323" s="141"/>
      <c r="BG3323" s="142"/>
      <c r="BH3323" s="8"/>
      <c r="BI3323" s="8"/>
      <c r="BJ3323" s="8"/>
      <c r="BK3323" s="8"/>
      <c r="BL3323" s="122"/>
      <c r="BM3323" s="143"/>
      <c r="BN3323" s="143"/>
      <c r="BO3323" s="143"/>
      <c r="BP3323" s="143"/>
      <c r="BQ3323" s="144"/>
      <c r="BR3323" s="8"/>
      <c r="BS3323" s="8"/>
      <c r="BT3323" s="8"/>
      <c r="BU3323" s="8"/>
      <c r="BV3323" s="122"/>
    </row>
    <row r="3324" spans="1:74" ht="28.8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18" t="s">
        <v>5</v>
      </c>
      <c r="H3324" s="3">
        <v>2024</v>
      </c>
      <c r="I3324" s="20" t="s">
        <v>286</v>
      </c>
      <c r="J3324" s="185" t="s">
        <v>338</v>
      </c>
      <c r="K3324" s="185" t="s">
        <v>339</v>
      </c>
      <c r="L3324" s="187">
        <f t="shared" si="105"/>
        <v>0</v>
      </c>
      <c r="M3324" s="187">
        <f t="shared" si="106"/>
        <v>0</v>
      </c>
      <c r="N3324" s="186"/>
      <c r="O3324" s="53"/>
      <c r="P3324" s="53"/>
      <c r="Q3324" s="53"/>
      <c r="R3324" s="53"/>
      <c r="S3324" s="54"/>
      <c r="T3324" s="8"/>
      <c r="U3324" s="8"/>
      <c r="V3324" s="8"/>
      <c r="W3324" s="8"/>
      <c r="X3324" s="122"/>
      <c r="Y3324" s="135"/>
      <c r="Z3324" s="135"/>
      <c r="AA3324" s="135"/>
      <c r="AB3324" s="135"/>
      <c r="AC3324" s="136"/>
      <c r="AD3324" s="8"/>
      <c r="AE3324" s="8"/>
      <c r="AF3324" s="8"/>
      <c r="AG3324" s="8"/>
      <c r="AH3324" s="122"/>
      <c r="AI3324" s="137"/>
      <c r="AJ3324" s="137"/>
      <c r="AK3324" s="137"/>
      <c r="AL3324" s="137"/>
      <c r="AM3324" s="138"/>
      <c r="AN3324" s="8"/>
      <c r="AO3324" s="8"/>
      <c r="AP3324" s="8"/>
      <c r="AQ3324" s="8"/>
      <c r="AR3324" s="122"/>
      <c r="AS3324" s="139"/>
      <c r="AT3324" s="139"/>
      <c r="AU3324" s="139"/>
      <c r="AV3324" s="139"/>
      <c r="AW3324" s="140"/>
      <c r="AX3324" s="8"/>
      <c r="AY3324" s="8"/>
      <c r="AZ3324" s="8"/>
      <c r="BA3324" s="8"/>
      <c r="BB3324" s="122"/>
      <c r="BC3324" s="141"/>
      <c r="BD3324" s="141"/>
      <c r="BE3324" s="141"/>
      <c r="BF3324" s="141"/>
      <c r="BG3324" s="142"/>
      <c r="BH3324" s="8"/>
      <c r="BI3324" s="8"/>
      <c r="BJ3324" s="8"/>
      <c r="BK3324" s="8"/>
      <c r="BL3324" s="122"/>
      <c r="BM3324" s="143"/>
      <c r="BN3324" s="143"/>
      <c r="BO3324" s="143"/>
      <c r="BP3324" s="143"/>
      <c r="BQ3324" s="144"/>
      <c r="BR3324" s="8"/>
      <c r="BS3324" s="8"/>
      <c r="BT3324" s="8"/>
      <c r="BU3324" s="8"/>
      <c r="BV3324" s="122"/>
    </row>
    <row r="3325" spans="1:74" ht="28.8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18" t="s">
        <v>5</v>
      </c>
      <c r="H3325" s="3">
        <v>2024</v>
      </c>
      <c r="I3325" s="20" t="s">
        <v>286</v>
      </c>
      <c r="J3325" s="185" t="s">
        <v>340</v>
      </c>
      <c r="K3325" s="185" t="s">
        <v>318</v>
      </c>
      <c r="L3325" s="187">
        <f t="shared" si="105"/>
        <v>0</v>
      </c>
      <c r="M3325" s="187">
        <f t="shared" si="106"/>
        <v>0</v>
      </c>
      <c r="N3325" s="186"/>
      <c r="O3325" s="53"/>
      <c r="P3325" s="53"/>
      <c r="Q3325" s="53"/>
      <c r="R3325" s="53"/>
      <c r="S3325" s="54"/>
      <c r="T3325" s="8"/>
      <c r="U3325" s="8"/>
      <c r="V3325" s="8"/>
      <c r="W3325" s="8"/>
      <c r="X3325" s="122"/>
      <c r="Y3325" s="135"/>
      <c r="Z3325" s="135"/>
      <c r="AA3325" s="135"/>
      <c r="AB3325" s="135"/>
      <c r="AC3325" s="136"/>
      <c r="AD3325" s="8"/>
      <c r="AE3325" s="8"/>
      <c r="AF3325" s="8"/>
      <c r="AG3325" s="8"/>
      <c r="AH3325" s="122"/>
      <c r="AI3325" s="137"/>
      <c r="AJ3325" s="137"/>
      <c r="AK3325" s="137"/>
      <c r="AL3325" s="137"/>
      <c r="AM3325" s="138"/>
      <c r="AN3325" s="8"/>
      <c r="AO3325" s="8"/>
      <c r="AP3325" s="8"/>
      <c r="AQ3325" s="8"/>
      <c r="AR3325" s="122"/>
      <c r="AS3325" s="139"/>
      <c r="AT3325" s="139"/>
      <c r="AU3325" s="139"/>
      <c r="AV3325" s="139"/>
      <c r="AW3325" s="140"/>
      <c r="AX3325" s="8"/>
      <c r="AY3325" s="8"/>
      <c r="AZ3325" s="8"/>
      <c r="BA3325" s="8"/>
      <c r="BB3325" s="122"/>
      <c r="BC3325" s="141"/>
      <c r="BD3325" s="141"/>
      <c r="BE3325" s="141"/>
      <c r="BF3325" s="141"/>
      <c r="BG3325" s="142"/>
      <c r="BH3325" s="8"/>
      <c r="BI3325" s="8"/>
      <c r="BJ3325" s="8"/>
      <c r="BK3325" s="8"/>
      <c r="BL3325" s="122"/>
      <c r="BM3325" s="143"/>
      <c r="BN3325" s="143"/>
      <c r="BO3325" s="143"/>
      <c r="BP3325" s="143"/>
      <c r="BQ3325" s="144"/>
      <c r="BR3325" s="8"/>
      <c r="BS3325" s="8"/>
      <c r="BT3325" s="8"/>
      <c r="BU3325" s="8"/>
      <c r="BV3325" s="122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18" t="s">
        <v>5</v>
      </c>
      <c r="H3326" s="3">
        <v>2024</v>
      </c>
      <c r="I3326" s="20" t="s">
        <v>286</v>
      </c>
      <c r="J3326" s="185" t="s">
        <v>341</v>
      </c>
      <c r="K3326" s="185" t="s">
        <v>320</v>
      </c>
      <c r="L3326" s="187">
        <f t="shared" si="105"/>
        <v>0</v>
      </c>
      <c r="M3326" s="187">
        <f t="shared" si="106"/>
        <v>0</v>
      </c>
      <c r="N3326" s="186"/>
      <c r="O3326" s="53"/>
      <c r="P3326" s="53"/>
      <c r="Q3326" s="53"/>
      <c r="R3326" s="53"/>
      <c r="S3326" s="54"/>
      <c r="T3326" s="8"/>
      <c r="U3326" s="8"/>
      <c r="V3326" s="8"/>
      <c r="W3326" s="8"/>
      <c r="X3326" s="122"/>
      <c r="Y3326" s="135"/>
      <c r="Z3326" s="135"/>
      <c r="AA3326" s="135"/>
      <c r="AB3326" s="135"/>
      <c r="AC3326" s="136"/>
      <c r="AD3326" s="8"/>
      <c r="AE3326" s="8"/>
      <c r="AF3326" s="8"/>
      <c r="AG3326" s="8"/>
      <c r="AH3326" s="122"/>
      <c r="AI3326" s="137"/>
      <c r="AJ3326" s="137"/>
      <c r="AK3326" s="137"/>
      <c r="AL3326" s="137"/>
      <c r="AM3326" s="138"/>
      <c r="AN3326" s="8"/>
      <c r="AO3326" s="8"/>
      <c r="AP3326" s="8"/>
      <c r="AQ3326" s="8"/>
      <c r="AR3326" s="122"/>
      <c r="AS3326" s="139"/>
      <c r="AT3326" s="139"/>
      <c r="AU3326" s="139"/>
      <c r="AV3326" s="139"/>
      <c r="AW3326" s="140"/>
      <c r="AX3326" s="8"/>
      <c r="AY3326" s="8"/>
      <c r="AZ3326" s="8"/>
      <c r="BA3326" s="8"/>
      <c r="BB3326" s="122"/>
      <c r="BC3326" s="141"/>
      <c r="BD3326" s="141"/>
      <c r="BE3326" s="141"/>
      <c r="BF3326" s="141"/>
      <c r="BG3326" s="142"/>
      <c r="BH3326" s="8"/>
      <c r="BI3326" s="8"/>
      <c r="BJ3326" s="8"/>
      <c r="BK3326" s="8"/>
      <c r="BL3326" s="122"/>
      <c r="BM3326" s="143"/>
      <c r="BN3326" s="143"/>
      <c r="BO3326" s="143"/>
      <c r="BP3326" s="143"/>
      <c r="BQ3326" s="144"/>
      <c r="BR3326" s="8"/>
      <c r="BS3326" s="8"/>
      <c r="BT3326" s="8"/>
      <c r="BU3326" s="8"/>
      <c r="BV3326" s="122"/>
    </row>
    <row r="3327" spans="1:74" ht="28.8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18" t="s">
        <v>5</v>
      </c>
      <c r="H3327" s="3">
        <v>2024</v>
      </c>
      <c r="I3327" s="20" t="s">
        <v>286</v>
      </c>
      <c r="J3327" s="185" t="s">
        <v>342</v>
      </c>
      <c r="K3327" s="185" t="s">
        <v>320</v>
      </c>
      <c r="L3327" s="187">
        <f t="shared" si="105"/>
        <v>0</v>
      </c>
      <c r="M3327" s="187">
        <f t="shared" si="106"/>
        <v>0</v>
      </c>
      <c r="N3327" s="186"/>
      <c r="O3327" s="53"/>
      <c r="P3327" s="53"/>
      <c r="Q3327" s="53"/>
      <c r="R3327" s="53"/>
      <c r="S3327" s="54"/>
      <c r="T3327" s="8"/>
      <c r="U3327" s="8"/>
      <c r="V3327" s="8"/>
      <c r="W3327" s="8"/>
      <c r="X3327" s="122"/>
      <c r="Y3327" s="135"/>
      <c r="Z3327" s="135"/>
      <c r="AA3327" s="135"/>
      <c r="AB3327" s="135"/>
      <c r="AC3327" s="136"/>
      <c r="AD3327" s="8"/>
      <c r="AE3327" s="8"/>
      <c r="AF3327" s="8"/>
      <c r="AG3327" s="8"/>
      <c r="AH3327" s="122"/>
      <c r="AI3327" s="137"/>
      <c r="AJ3327" s="137"/>
      <c r="AK3327" s="137"/>
      <c r="AL3327" s="137"/>
      <c r="AM3327" s="138"/>
      <c r="AN3327" s="8"/>
      <c r="AO3327" s="8"/>
      <c r="AP3327" s="8"/>
      <c r="AQ3327" s="8"/>
      <c r="AR3327" s="122"/>
      <c r="AS3327" s="139"/>
      <c r="AT3327" s="139"/>
      <c r="AU3327" s="139"/>
      <c r="AV3327" s="139"/>
      <c r="AW3327" s="140"/>
      <c r="AX3327" s="8"/>
      <c r="AY3327" s="8"/>
      <c r="AZ3327" s="8"/>
      <c r="BA3327" s="8"/>
      <c r="BB3327" s="122"/>
      <c r="BC3327" s="141"/>
      <c r="BD3327" s="141"/>
      <c r="BE3327" s="141"/>
      <c r="BF3327" s="141"/>
      <c r="BG3327" s="142"/>
      <c r="BH3327" s="8"/>
      <c r="BI3327" s="8"/>
      <c r="BJ3327" s="8"/>
      <c r="BK3327" s="8"/>
      <c r="BL3327" s="122"/>
      <c r="BM3327" s="143"/>
      <c r="BN3327" s="143"/>
      <c r="BO3327" s="143"/>
      <c r="BP3327" s="143"/>
      <c r="BQ3327" s="144"/>
      <c r="BR3327" s="8"/>
      <c r="BS3327" s="8"/>
      <c r="BT3327" s="8"/>
      <c r="BU3327" s="8"/>
      <c r="BV3327" s="122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18" t="s">
        <v>5</v>
      </c>
      <c r="H3328" s="3">
        <v>2024</v>
      </c>
      <c r="I3328" s="20" t="s">
        <v>286</v>
      </c>
      <c r="J3328" s="185" t="s">
        <v>343</v>
      </c>
      <c r="K3328" s="185" t="s">
        <v>339</v>
      </c>
      <c r="L3328" s="187">
        <f t="shared" si="105"/>
        <v>0</v>
      </c>
      <c r="M3328" s="187">
        <f t="shared" si="106"/>
        <v>0</v>
      </c>
      <c r="N3328" s="186"/>
      <c r="O3328" s="53"/>
      <c r="P3328" s="53"/>
      <c r="Q3328" s="53"/>
      <c r="R3328" s="53"/>
      <c r="S3328" s="54"/>
      <c r="T3328" s="8"/>
      <c r="U3328" s="8"/>
      <c r="V3328" s="8"/>
      <c r="W3328" s="8"/>
      <c r="X3328" s="122"/>
      <c r="Y3328" s="135"/>
      <c r="Z3328" s="135"/>
      <c r="AA3328" s="135"/>
      <c r="AB3328" s="135"/>
      <c r="AC3328" s="136"/>
      <c r="AD3328" s="8"/>
      <c r="AE3328" s="8"/>
      <c r="AF3328" s="8"/>
      <c r="AG3328" s="8"/>
      <c r="AH3328" s="122"/>
      <c r="AI3328" s="137"/>
      <c r="AJ3328" s="137"/>
      <c r="AK3328" s="137"/>
      <c r="AL3328" s="137"/>
      <c r="AM3328" s="138"/>
      <c r="AN3328" s="8"/>
      <c r="AO3328" s="8"/>
      <c r="AP3328" s="8"/>
      <c r="AQ3328" s="8"/>
      <c r="AR3328" s="122"/>
      <c r="AS3328" s="139"/>
      <c r="AT3328" s="139"/>
      <c r="AU3328" s="139"/>
      <c r="AV3328" s="139"/>
      <c r="AW3328" s="140"/>
      <c r="AX3328" s="8"/>
      <c r="AY3328" s="8"/>
      <c r="AZ3328" s="8"/>
      <c r="BA3328" s="8"/>
      <c r="BB3328" s="122"/>
      <c r="BC3328" s="141"/>
      <c r="BD3328" s="141"/>
      <c r="BE3328" s="141"/>
      <c r="BF3328" s="141"/>
      <c r="BG3328" s="142"/>
      <c r="BH3328" s="8"/>
      <c r="BI3328" s="8"/>
      <c r="BJ3328" s="8"/>
      <c r="BK3328" s="8"/>
      <c r="BL3328" s="122"/>
      <c r="BM3328" s="143"/>
      <c r="BN3328" s="143"/>
      <c r="BO3328" s="143"/>
      <c r="BP3328" s="143"/>
      <c r="BQ3328" s="144"/>
      <c r="BR3328" s="8"/>
      <c r="BS3328" s="8"/>
      <c r="BT3328" s="8"/>
      <c r="BU3328" s="8"/>
      <c r="BV3328" s="122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18" t="s">
        <v>5</v>
      </c>
      <c r="H3329" s="3">
        <v>2024</v>
      </c>
      <c r="I3329" s="20" t="s">
        <v>288</v>
      </c>
      <c r="J3329" s="185" t="s">
        <v>344</v>
      </c>
      <c r="K3329" s="185" t="s">
        <v>318</v>
      </c>
      <c r="L3329" s="187">
        <f t="shared" si="105"/>
        <v>0</v>
      </c>
      <c r="M3329" s="187">
        <f t="shared" si="106"/>
        <v>0</v>
      </c>
      <c r="N3329" s="186"/>
      <c r="O3329" s="53"/>
      <c r="P3329" s="53"/>
      <c r="Q3329" s="53"/>
      <c r="R3329" s="53"/>
      <c r="S3329" s="54"/>
      <c r="T3329" s="8"/>
      <c r="U3329" s="8"/>
      <c r="V3329" s="8"/>
      <c r="W3329" s="8"/>
      <c r="X3329" s="122"/>
      <c r="Y3329" s="135"/>
      <c r="Z3329" s="135"/>
      <c r="AA3329" s="135"/>
      <c r="AB3329" s="135"/>
      <c r="AC3329" s="136"/>
      <c r="AD3329" s="8"/>
      <c r="AE3329" s="8"/>
      <c r="AF3329" s="8"/>
      <c r="AG3329" s="8"/>
      <c r="AH3329" s="122"/>
      <c r="AI3329" s="137"/>
      <c r="AJ3329" s="137"/>
      <c r="AK3329" s="137"/>
      <c r="AL3329" s="137"/>
      <c r="AM3329" s="138"/>
      <c r="AN3329" s="8"/>
      <c r="AO3329" s="8"/>
      <c r="AP3329" s="8"/>
      <c r="AQ3329" s="8"/>
      <c r="AR3329" s="122"/>
      <c r="AS3329" s="139"/>
      <c r="AT3329" s="139"/>
      <c r="AU3329" s="139"/>
      <c r="AV3329" s="139"/>
      <c r="AW3329" s="140"/>
      <c r="AX3329" s="8"/>
      <c r="AY3329" s="8"/>
      <c r="AZ3329" s="8"/>
      <c r="BA3329" s="8"/>
      <c r="BB3329" s="122"/>
      <c r="BC3329" s="141"/>
      <c r="BD3329" s="141"/>
      <c r="BE3329" s="141"/>
      <c r="BF3329" s="141"/>
      <c r="BG3329" s="142"/>
      <c r="BH3329" s="8"/>
      <c r="BI3329" s="8"/>
      <c r="BJ3329" s="8"/>
      <c r="BK3329" s="8"/>
      <c r="BL3329" s="122"/>
      <c r="BM3329" s="143"/>
      <c r="BN3329" s="143"/>
      <c r="BO3329" s="143"/>
      <c r="BP3329" s="143"/>
      <c r="BQ3329" s="144"/>
      <c r="BR3329" s="8"/>
      <c r="BS3329" s="8"/>
      <c r="BT3329" s="8"/>
      <c r="BU3329" s="8"/>
      <c r="BV3329" s="122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18" t="s">
        <v>5</v>
      </c>
      <c r="H3330" s="3">
        <v>2024</v>
      </c>
      <c r="I3330" s="20" t="s">
        <v>288</v>
      </c>
      <c r="J3330" s="184" t="s">
        <v>351</v>
      </c>
      <c r="K3330" s="184" t="s">
        <v>318</v>
      </c>
      <c r="L3330" s="187">
        <f t="shared" si="105"/>
        <v>0</v>
      </c>
      <c r="M3330" s="187">
        <f t="shared" si="106"/>
        <v>0</v>
      </c>
      <c r="N3330" s="186"/>
      <c r="O3330" s="53"/>
      <c r="P3330" s="53"/>
      <c r="Q3330" s="53"/>
      <c r="R3330" s="53"/>
      <c r="S3330" s="54"/>
      <c r="T3330" s="8"/>
      <c r="U3330" s="8"/>
      <c r="V3330" s="8"/>
      <c r="W3330" s="8"/>
      <c r="X3330" s="122"/>
      <c r="Y3330" s="135"/>
      <c r="Z3330" s="135"/>
      <c r="AA3330" s="135"/>
      <c r="AB3330" s="135"/>
      <c r="AC3330" s="136"/>
      <c r="AD3330" s="8"/>
      <c r="AE3330" s="8"/>
      <c r="AF3330" s="8"/>
      <c r="AG3330" s="8"/>
      <c r="AH3330" s="122"/>
      <c r="AI3330" s="137"/>
      <c r="AJ3330" s="137"/>
      <c r="AK3330" s="137"/>
      <c r="AL3330" s="137"/>
      <c r="AM3330" s="138"/>
      <c r="AN3330" s="8"/>
      <c r="AO3330" s="8"/>
      <c r="AP3330" s="8"/>
      <c r="AQ3330" s="8"/>
      <c r="AR3330" s="122"/>
      <c r="AS3330" s="139"/>
      <c r="AT3330" s="139"/>
      <c r="AU3330" s="139"/>
      <c r="AV3330" s="139"/>
      <c r="AW3330" s="140"/>
      <c r="AX3330" s="8"/>
      <c r="AY3330" s="8"/>
      <c r="AZ3330" s="8"/>
      <c r="BA3330" s="8"/>
      <c r="BB3330" s="122"/>
      <c r="BC3330" s="141"/>
      <c r="BD3330" s="141"/>
      <c r="BE3330" s="141"/>
      <c r="BF3330" s="141"/>
      <c r="BG3330" s="142"/>
      <c r="BH3330" s="8"/>
      <c r="BI3330" s="8"/>
      <c r="BJ3330" s="8"/>
      <c r="BK3330" s="8"/>
      <c r="BL3330" s="122"/>
      <c r="BM3330" s="143"/>
      <c r="BN3330" s="143"/>
      <c r="BO3330" s="143"/>
      <c r="BP3330" s="143"/>
      <c r="BQ3330" s="144"/>
      <c r="BR3330" s="8"/>
      <c r="BS3330" s="8"/>
      <c r="BT3330" s="8"/>
      <c r="BU3330" s="8"/>
      <c r="BV3330" s="122"/>
    </row>
    <row r="3331" spans="1:74" ht="28.8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18" t="s">
        <v>5</v>
      </c>
      <c r="H3331" s="3">
        <v>2024</v>
      </c>
      <c r="I3331" s="20" t="s">
        <v>288</v>
      </c>
      <c r="J3331" s="184" t="s">
        <v>352</v>
      </c>
      <c r="K3331" s="184" t="s">
        <v>321</v>
      </c>
      <c r="L3331" s="187">
        <f t="shared" si="105"/>
        <v>0</v>
      </c>
      <c r="M3331" s="187">
        <f t="shared" si="106"/>
        <v>0</v>
      </c>
      <c r="N3331" s="186"/>
      <c r="O3331" s="33"/>
      <c r="P3331" s="33"/>
      <c r="Q3331" s="33"/>
      <c r="R3331" s="33"/>
      <c r="S3331" s="42"/>
      <c r="T3331" s="2"/>
      <c r="U3331" s="2"/>
      <c r="V3331" s="2"/>
      <c r="W3331" s="2"/>
      <c r="X3331" s="55"/>
      <c r="Y3331" s="62"/>
      <c r="Z3331" s="62"/>
      <c r="AA3331" s="62"/>
      <c r="AB3331" s="62"/>
      <c r="AC3331" s="68"/>
      <c r="AD3331" s="2"/>
      <c r="AE3331" s="2"/>
      <c r="AF3331" s="2"/>
      <c r="AG3331" s="2"/>
      <c r="AH3331" s="55"/>
      <c r="AI3331" s="72"/>
      <c r="AJ3331" s="72"/>
      <c r="AK3331" s="72"/>
      <c r="AL3331" s="72"/>
      <c r="AM3331" s="80"/>
      <c r="AN3331" s="2"/>
      <c r="AO3331" s="2"/>
      <c r="AP3331" s="2"/>
      <c r="AQ3331" s="2"/>
      <c r="AR3331" s="55"/>
      <c r="AS3331" s="85"/>
      <c r="AT3331" s="85"/>
      <c r="AU3331" s="85"/>
      <c r="AV3331" s="85"/>
      <c r="AW3331" s="100"/>
      <c r="AX3331" s="2"/>
      <c r="AY3331" s="2"/>
      <c r="AZ3331" s="2"/>
      <c r="BA3331" s="2"/>
      <c r="BB3331" s="55"/>
      <c r="BC3331" s="105"/>
      <c r="BD3331" s="105"/>
      <c r="BE3331" s="105"/>
      <c r="BF3331" s="105"/>
      <c r="BG3331" s="109"/>
      <c r="BH3331" s="2"/>
      <c r="BI3331" s="2"/>
      <c r="BJ3331" s="2"/>
      <c r="BK3331" s="2"/>
      <c r="BL3331" s="55"/>
      <c r="BM3331" s="48"/>
      <c r="BN3331" s="48"/>
      <c r="BO3331" s="48"/>
      <c r="BP3331" s="48"/>
      <c r="BQ3331" s="117"/>
      <c r="BR3331" s="2"/>
      <c r="BS3331" s="2"/>
      <c r="BT3331" s="2"/>
      <c r="BU3331" s="2"/>
      <c r="BV3331" s="55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18" t="s">
        <v>5</v>
      </c>
      <c r="H3332" s="3">
        <v>2024</v>
      </c>
      <c r="I3332" s="20" t="s">
        <v>288</v>
      </c>
      <c r="J3332" s="184" t="s">
        <v>345</v>
      </c>
      <c r="K3332" s="184" t="s">
        <v>318</v>
      </c>
      <c r="L3332" s="187">
        <f t="shared" si="105"/>
        <v>0</v>
      </c>
      <c r="M3332" s="187">
        <f t="shared" si="106"/>
        <v>0</v>
      </c>
      <c r="N3332" s="186"/>
      <c r="O3332" s="34"/>
      <c r="P3332" s="33"/>
      <c r="Q3332" s="33"/>
      <c r="R3332" s="33"/>
      <c r="S3332" s="42"/>
      <c r="T3332" s="3"/>
      <c r="U3332" s="2"/>
      <c r="V3332" s="2"/>
      <c r="W3332" s="2"/>
      <c r="X3332" s="55"/>
      <c r="Y3332" s="64"/>
      <c r="Z3332" s="62"/>
      <c r="AA3332" s="62"/>
      <c r="AB3332" s="62"/>
      <c r="AC3332" s="68"/>
      <c r="AD3332" s="3"/>
      <c r="AE3332" s="2"/>
      <c r="AF3332" s="2"/>
      <c r="AG3332" s="2"/>
      <c r="AH3332" s="55"/>
      <c r="AI3332" s="73"/>
      <c r="AJ3332" s="72"/>
      <c r="AK3332" s="72"/>
      <c r="AL3332" s="72"/>
      <c r="AM3332" s="80"/>
      <c r="AN3332" s="3"/>
      <c r="AO3332" s="2"/>
      <c r="AP3332" s="2"/>
      <c r="AQ3332" s="2"/>
      <c r="AR3332" s="55"/>
      <c r="AS3332" s="86"/>
      <c r="AT3332" s="85"/>
      <c r="AU3332" s="85"/>
      <c r="AV3332" s="85"/>
      <c r="AW3332" s="100"/>
      <c r="AX3332" s="3"/>
      <c r="AY3332" s="2"/>
      <c r="AZ3332" s="2"/>
      <c r="BA3332" s="2"/>
      <c r="BB3332" s="55"/>
      <c r="BC3332" s="106"/>
      <c r="BD3332" s="105"/>
      <c r="BE3332" s="105"/>
      <c r="BF3332" s="105"/>
      <c r="BG3332" s="109"/>
      <c r="BH3332" s="3"/>
      <c r="BI3332" s="2"/>
      <c r="BJ3332" s="2"/>
      <c r="BK3332" s="2"/>
      <c r="BL3332" s="55"/>
      <c r="BM3332" s="49"/>
      <c r="BN3332" s="48"/>
      <c r="BO3332" s="48"/>
      <c r="BP3332" s="48"/>
      <c r="BQ3332" s="117"/>
      <c r="BR3332" s="3"/>
      <c r="BS3332" s="2"/>
      <c r="BT3332" s="2"/>
      <c r="BU3332" s="2"/>
      <c r="BV3332" s="55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18" t="s">
        <v>5</v>
      </c>
      <c r="H3333" s="3">
        <v>2024</v>
      </c>
      <c r="I3333" s="20" t="s">
        <v>289</v>
      </c>
      <c r="J3333" s="184" t="s">
        <v>268</v>
      </c>
      <c r="K3333" s="184" t="s">
        <v>318</v>
      </c>
      <c r="L3333" s="187">
        <f t="shared" si="105"/>
        <v>0</v>
      </c>
      <c r="M3333" s="187">
        <f t="shared" si="106"/>
        <v>0</v>
      </c>
      <c r="N3333" s="186"/>
      <c r="O3333" s="33"/>
      <c r="P3333" s="33"/>
      <c r="Q3333" s="33"/>
      <c r="R3333" s="33"/>
      <c r="S3333" s="42"/>
      <c r="T3333" s="2"/>
      <c r="U3333" s="2"/>
      <c r="V3333" s="2"/>
      <c r="W3333" s="2"/>
      <c r="X3333" s="55"/>
      <c r="Y3333" s="62"/>
      <c r="Z3333" s="62"/>
      <c r="AA3333" s="62"/>
      <c r="AB3333" s="62"/>
      <c r="AC3333" s="68"/>
      <c r="AD3333" s="2"/>
      <c r="AE3333" s="2"/>
      <c r="AF3333" s="2"/>
      <c r="AG3333" s="2"/>
      <c r="AH3333" s="55"/>
      <c r="AI3333" s="72"/>
      <c r="AJ3333" s="72"/>
      <c r="AK3333" s="72"/>
      <c r="AL3333" s="72"/>
      <c r="AM3333" s="80"/>
      <c r="AN3333" s="2"/>
      <c r="AO3333" s="2"/>
      <c r="AP3333" s="2"/>
      <c r="AQ3333" s="2"/>
      <c r="AR3333" s="55"/>
      <c r="AS3333" s="85"/>
      <c r="AT3333" s="85"/>
      <c r="AU3333" s="85"/>
      <c r="AV3333" s="85"/>
      <c r="AW3333" s="100"/>
      <c r="AX3333" s="2"/>
      <c r="AY3333" s="2"/>
      <c r="AZ3333" s="2"/>
      <c r="BA3333" s="2"/>
      <c r="BB3333" s="55"/>
      <c r="BC3333" s="105"/>
      <c r="BD3333" s="105"/>
      <c r="BE3333" s="105"/>
      <c r="BF3333" s="105"/>
      <c r="BG3333" s="109"/>
      <c r="BH3333" s="2"/>
      <c r="BI3333" s="2"/>
      <c r="BJ3333" s="2"/>
      <c r="BK3333" s="2"/>
      <c r="BL3333" s="55"/>
      <c r="BM3333" s="48"/>
      <c r="BN3333" s="48"/>
      <c r="BO3333" s="48"/>
      <c r="BP3333" s="48"/>
      <c r="BQ3333" s="117"/>
      <c r="BR3333" s="2"/>
      <c r="BS3333" s="2"/>
      <c r="BT3333" s="2"/>
      <c r="BU3333" s="2"/>
      <c r="BV3333" s="55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18" t="s">
        <v>5</v>
      </c>
      <c r="H3334" s="3">
        <v>2024</v>
      </c>
      <c r="I3334" s="20" t="s">
        <v>289</v>
      </c>
      <c r="J3334" s="184" t="s">
        <v>292</v>
      </c>
      <c r="K3334" s="184" t="s">
        <v>318</v>
      </c>
      <c r="L3334" s="187">
        <f t="shared" ref="L3334:L3396" si="107">SUM(R3334,W3334,AB3334,AG3334,AL3334,AQ3334,AV3334,BA3334,BF3334,BK3334,BP3334,BU3334)</f>
        <v>0</v>
      </c>
      <c r="M3334" s="187">
        <f t="shared" ref="M3334:M3396" si="108">SUM(S3334,X3334,AC3334,AH3334,AM3334,AR3334,AW3334,BB3334,BG3334,BL3334,BQ3334,BV3334)</f>
        <v>0</v>
      </c>
      <c r="N3334" s="186"/>
      <c r="O3334" s="33"/>
      <c r="P3334" s="33"/>
      <c r="Q3334" s="33"/>
      <c r="R3334" s="33"/>
      <c r="S3334" s="42"/>
      <c r="T3334" s="2"/>
      <c r="U3334" s="2"/>
      <c r="V3334" s="2"/>
      <c r="W3334" s="2"/>
      <c r="X3334" s="55"/>
      <c r="Y3334" s="62"/>
      <c r="Z3334" s="62"/>
      <c r="AA3334" s="62"/>
      <c r="AB3334" s="62"/>
      <c r="AC3334" s="68"/>
      <c r="AD3334" s="2"/>
      <c r="AE3334" s="2"/>
      <c r="AF3334" s="2"/>
      <c r="AG3334" s="2"/>
      <c r="AH3334" s="55"/>
      <c r="AI3334" s="72"/>
      <c r="AJ3334" s="72"/>
      <c r="AK3334" s="72"/>
      <c r="AL3334" s="72"/>
      <c r="AM3334" s="80"/>
      <c r="AN3334" s="2"/>
      <c r="AO3334" s="2"/>
      <c r="AP3334" s="2"/>
      <c r="AQ3334" s="2"/>
      <c r="AR3334" s="55"/>
      <c r="AS3334" s="85"/>
      <c r="AT3334" s="85"/>
      <c r="AU3334" s="85"/>
      <c r="AV3334" s="85"/>
      <c r="AW3334" s="100"/>
      <c r="AX3334" s="2"/>
      <c r="AY3334" s="2"/>
      <c r="AZ3334" s="2"/>
      <c r="BA3334" s="2"/>
      <c r="BB3334" s="55"/>
      <c r="BC3334" s="105"/>
      <c r="BD3334" s="105"/>
      <c r="BE3334" s="105"/>
      <c r="BF3334" s="105"/>
      <c r="BG3334" s="109"/>
      <c r="BH3334" s="2"/>
      <c r="BI3334" s="2"/>
      <c r="BJ3334" s="2"/>
      <c r="BK3334" s="2"/>
      <c r="BL3334" s="55"/>
      <c r="BM3334" s="48"/>
      <c r="BN3334" s="48"/>
      <c r="BO3334" s="48"/>
      <c r="BP3334" s="48"/>
      <c r="BQ3334" s="117"/>
      <c r="BR3334" s="2"/>
      <c r="BS3334" s="2"/>
      <c r="BT3334" s="2"/>
      <c r="BU3334" s="2"/>
      <c r="BV3334" s="55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18" t="s">
        <v>5</v>
      </c>
      <c r="H3335" s="3">
        <v>2024</v>
      </c>
      <c r="I3335" s="20" t="s">
        <v>285</v>
      </c>
      <c r="J3335" s="184" t="s">
        <v>293</v>
      </c>
      <c r="K3335" s="184" t="s">
        <v>318</v>
      </c>
      <c r="L3335" s="187">
        <f t="shared" si="107"/>
        <v>0</v>
      </c>
      <c r="M3335" s="187">
        <f t="shared" si="108"/>
        <v>0</v>
      </c>
      <c r="N3335" s="186"/>
      <c r="O3335" s="33"/>
      <c r="P3335" s="33"/>
      <c r="Q3335" s="33"/>
      <c r="R3335" s="34"/>
      <c r="S3335" s="41"/>
      <c r="T3335" s="2"/>
      <c r="U3335" s="2"/>
      <c r="V3335" s="2"/>
      <c r="W3335" s="3"/>
      <c r="X3335" s="56"/>
      <c r="Y3335" s="62"/>
      <c r="Z3335" s="62"/>
      <c r="AA3335" s="62"/>
      <c r="AB3335" s="64"/>
      <c r="AC3335" s="69"/>
      <c r="AD3335" s="2"/>
      <c r="AE3335" s="2"/>
      <c r="AF3335" s="2"/>
      <c r="AG3335" s="3"/>
      <c r="AH3335" s="56"/>
      <c r="AI3335" s="72"/>
      <c r="AJ3335" s="72"/>
      <c r="AK3335" s="72"/>
      <c r="AL3335" s="73"/>
      <c r="AM3335" s="81"/>
      <c r="AN3335" s="2"/>
      <c r="AO3335" s="2"/>
      <c r="AP3335" s="2"/>
      <c r="AQ3335" s="3"/>
      <c r="AR3335" s="56"/>
      <c r="AS3335" s="85"/>
      <c r="AT3335" s="85"/>
      <c r="AU3335" s="85"/>
      <c r="AV3335" s="86"/>
      <c r="AW3335" s="101"/>
      <c r="AX3335" s="2"/>
      <c r="AY3335" s="2"/>
      <c r="AZ3335" s="2"/>
      <c r="BA3335" s="3"/>
      <c r="BB3335" s="56"/>
      <c r="BC3335" s="105"/>
      <c r="BD3335" s="105"/>
      <c r="BE3335" s="105"/>
      <c r="BF3335" s="106"/>
      <c r="BG3335" s="110"/>
      <c r="BH3335" s="2"/>
      <c r="BI3335" s="2"/>
      <c r="BJ3335" s="2"/>
      <c r="BK3335" s="3"/>
      <c r="BL3335" s="56"/>
      <c r="BM3335" s="48"/>
      <c r="BN3335" s="48"/>
      <c r="BO3335" s="48"/>
      <c r="BP3335" s="49"/>
      <c r="BQ3335" s="118"/>
      <c r="BR3335" s="2"/>
      <c r="BS3335" s="2"/>
      <c r="BT3335" s="2"/>
      <c r="BU3335" s="3"/>
      <c r="BV3335" s="56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18" t="s">
        <v>5</v>
      </c>
      <c r="H3336" s="3">
        <v>2024</v>
      </c>
      <c r="I3336" s="20" t="s">
        <v>287</v>
      </c>
      <c r="J3336" s="184" t="s">
        <v>269</v>
      </c>
      <c r="K3336" s="184" t="s">
        <v>320</v>
      </c>
      <c r="L3336" s="187">
        <f t="shared" si="107"/>
        <v>0</v>
      </c>
      <c r="M3336" s="187">
        <f t="shared" si="108"/>
        <v>0</v>
      </c>
      <c r="N3336" s="186"/>
      <c r="O3336" s="33"/>
      <c r="P3336" s="33"/>
      <c r="Q3336" s="33"/>
      <c r="R3336" s="33"/>
      <c r="S3336" s="42"/>
      <c r="T3336" s="2"/>
      <c r="U3336" s="2"/>
      <c r="V3336" s="2"/>
      <c r="W3336" s="2"/>
      <c r="X3336" s="55"/>
      <c r="Y3336" s="62"/>
      <c r="Z3336" s="62"/>
      <c r="AA3336" s="62"/>
      <c r="AB3336" s="64"/>
      <c r="AC3336" s="68"/>
      <c r="AD3336" s="2"/>
      <c r="AE3336" s="2"/>
      <c r="AF3336" s="2"/>
      <c r="AG3336" s="2"/>
      <c r="AH3336" s="55"/>
      <c r="AI3336" s="72"/>
      <c r="AJ3336" s="72"/>
      <c r="AK3336" s="72"/>
      <c r="AL3336" s="72"/>
      <c r="AM3336" s="80"/>
      <c r="AN3336" s="2"/>
      <c r="AO3336" s="2"/>
      <c r="AP3336" s="2"/>
      <c r="AQ3336" s="2"/>
      <c r="AR3336" s="55"/>
      <c r="AS3336" s="85"/>
      <c r="AT3336" s="85"/>
      <c r="AU3336" s="85"/>
      <c r="AV3336" s="85"/>
      <c r="AW3336" s="100"/>
      <c r="AX3336" s="2"/>
      <c r="AY3336" s="2"/>
      <c r="AZ3336" s="2"/>
      <c r="BA3336" s="2"/>
      <c r="BB3336" s="55"/>
      <c r="BC3336" s="105"/>
      <c r="BD3336" s="105"/>
      <c r="BE3336" s="105"/>
      <c r="BF3336" s="105"/>
      <c r="BG3336" s="109"/>
      <c r="BH3336" s="2"/>
      <c r="BI3336" s="2"/>
      <c r="BJ3336" s="2"/>
      <c r="BK3336" s="2"/>
      <c r="BL3336" s="55"/>
      <c r="BM3336" s="48"/>
      <c r="BN3336" s="48"/>
      <c r="BO3336" s="48"/>
      <c r="BP3336" s="48"/>
      <c r="BQ3336" s="117"/>
      <c r="BR3336" s="2"/>
      <c r="BS3336" s="2"/>
      <c r="BT3336" s="2"/>
      <c r="BU3336" s="2"/>
      <c r="BV3336" s="55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18" t="s">
        <v>5</v>
      </c>
      <c r="H3337" s="3">
        <v>2024</v>
      </c>
      <c r="I3337" s="20" t="s">
        <v>287</v>
      </c>
      <c r="J3337" s="184" t="s">
        <v>270</v>
      </c>
      <c r="K3337" s="184" t="s">
        <v>320</v>
      </c>
      <c r="L3337" s="187">
        <f t="shared" si="107"/>
        <v>0</v>
      </c>
      <c r="M3337" s="187">
        <f t="shared" si="108"/>
        <v>0</v>
      </c>
      <c r="N3337" s="186"/>
      <c r="O3337" s="33"/>
      <c r="P3337" s="33"/>
      <c r="Q3337" s="33"/>
      <c r="R3337" s="33"/>
      <c r="S3337" s="42"/>
      <c r="T3337" s="2"/>
      <c r="U3337" s="2"/>
      <c r="V3337" s="2"/>
      <c r="W3337" s="2"/>
      <c r="X3337" s="55"/>
      <c r="Y3337" s="62"/>
      <c r="Z3337" s="62"/>
      <c r="AA3337" s="62"/>
      <c r="AB3337" s="62"/>
      <c r="AC3337" s="68"/>
      <c r="AD3337" s="2"/>
      <c r="AE3337" s="2"/>
      <c r="AF3337" s="2"/>
      <c r="AG3337" s="2"/>
      <c r="AH3337" s="55"/>
      <c r="AI3337" s="72"/>
      <c r="AJ3337" s="72"/>
      <c r="AK3337" s="72"/>
      <c r="AL3337" s="72"/>
      <c r="AM3337" s="80"/>
      <c r="AN3337" s="2"/>
      <c r="AO3337" s="2"/>
      <c r="AP3337" s="2"/>
      <c r="AQ3337" s="2"/>
      <c r="AR3337" s="55"/>
      <c r="AS3337" s="85"/>
      <c r="AT3337" s="85"/>
      <c r="AU3337" s="85"/>
      <c r="AV3337" s="85"/>
      <c r="AW3337" s="100"/>
      <c r="AX3337" s="2"/>
      <c r="AY3337" s="2"/>
      <c r="AZ3337" s="2"/>
      <c r="BA3337" s="2"/>
      <c r="BB3337" s="55"/>
      <c r="BC3337" s="105"/>
      <c r="BD3337" s="105"/>
      <c r="BE3337" s="105"/>
      <c r="BF3337" s="105"/>
      <c r="BG3337" s="109"/>
      <c r="BH3337" s="2"/>
      <c r="BI3337" s="2"/>
      <c r="BJ3337" s="2"/>
      <c r="BK3337" s="2"/>
      <c r="BL3337" s="55"/>
      <c r="BM3337" s="48"/>
      <c r="BN3337" s="48"/>
      <c r="BO3337" s="48"/>
      <c r="BP3337" s="48"/>
      <c r="BQ3337" s="117"/>
      <c r="BR3337" s="2"/>
      <c r="BS3337" s="2"/>
      <c r="BT3337" s="2"/>
      <c r="BU3337" s="2"/>
      <c r="BV3337" s="55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18" t="s">
        <v>5</v>
      </c>
      <c r="H3338" s="3">
        <v>2024</v>
      </c>
      <c r="I3338" s="20" t="s">
        <v>290</v>
      </c>
      <c r="J3338" s="184" t="s">
        <v>271</v>
      </c>
      <c r="K3338" s="184" t="s">
        <v>321</v>
      </c>
      <c r="L3338" s="187">
        <f t="shared" si="107"/>
        <v>0</v>
      </c>
      <c r="M3338" s="187">
        <f t="shared" si="108"/>
        <v>0</v>
      </c>
      <c r="N3338" s="186"/>
      <c r="O3338" s="33"/>
      <c r="P3338" s="33"/>
      <c r="Q3338" s="33"/>
      <c r="R3338" s="33"/>
      <c r="S3338" s="42"/>
      <c r="T3338" s="2"/>
      <c r="U3338" s="2"/>
      <c r="V3338" s="2"/>
      <c r="W3338" s="2"/>
      <c r="X3338" s="55"/>
      <c r="Y3338" s="62"/>
      <c r="Z3338" s="62"/>
      <c r="AA3338" s="62"/>
      <c r="AB3338" s="62"/>
      <c r="AC3338" s="68"/>
      <c r="AD3338" s="2"/>
      <c r="AE3338" s="2"/>
      <c r="AF3338" s="2"/>
      <c r="AG3338" s="2"/>
      <c r="AH3338" s="55"/>
      <c r="AI3338" s="72"/>
      <c r="AJ3338" s="72"/>
      <c r="AK3338" s="72"/>
      <c r="AL3338" s="72"/>
      <c r="AM3338" s="80"/>
      <c r="AN3338" s="2"/>
      <c r="AO3338" s="2"/>
      <c r="AP3338" s="2"/>
      <c r="AQ3338" s="2"/>
      <c r="AR3338" s="55"/>
      <c r="AS3338" s="85"/>
      <c r="AT3338" s="85"/>
      <c r="AU3338" s="85"/>
      <c r="AV3338" s="85"/>
      <c r="AW3338" s="100"/>
      <c r="AX3338" s="2"/>
      <c r="AY3338" s="2"/>
      <c r="AZ3338" s="2"/>
      <c r="BA3338" s="2"/>
      <c r="BB3338" s="55"/>
      <c r="BC3338" s="105"/>
      <c r="BD3338" s="105"/>
      <c r="BE3338" s="105"/>
      <c r="BF3338" s="105"/>
      <c r="BG3338" s="109"/>
      <c r="BH3338" s="2"/>
      <c r="BI3338" s="2"/>
      <c r="BJ3338" s="2"/>
      <c r="BK3338" s="2"/>
      <c r="BL3338" s="55"/>
      <c r="BM3338" s="48"/>
      <c r="BN3338" s="48"/>
      <c r="BO3338" s="48"/>
      <c r="BP3338" s="48"/>
      <c r="BQ3338" s="117"/>
      <c r="BR3338" s="2"/>
      <c r="BS3338" s="2"/>
      <c r="BT3338" s="2"/>
      <c r="BU3338" s="2"/>
      <c r="BV3338" s="55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18" t="s">
        <v>5</v>
      </c>
      <c r="H3339" s="3">
        <v>2024</v>
      </c>
      <c r="I3339" s="20" t="s">
        <v>284</v>
      </c>
      <c r="J3339" s="184" t="s">
        <v>294</v>
      </c>
      <c r="K3339" s="184" t="s">
        <v>320</v>
      </c>
      <c r="L3339" s="187">
        <f t="shared" si="107"/>
        <v>0</v>
      </c>
      <c r="M3339" s="187">
        <f t="shared" si="108"/>
        <v>0</v>
      </c>
      <c r="N3339" s="186"/>
      <c r="O3339" s="33"/>
      <c r="P3339" s="33"/>
      <c r="Q3339" s="33"/>
      <c r="R3339" s="33"/>
      <c r="S3339" s="42"/>
      <c r="T3339" s="2"/>
      <c r="U3339" s="2"/>
      <c r="V3339" s="2"/>
      <c r="W3339" s="2"/>
      <c r="X3339" s="55"/>
      <c r="Y3339" s="62"/>
      <c r="Z3339" s="62"/>
      <c r="AA3339" s="62"/>
      <c r="AB3339" s="62"/>
      <c r="AC3339" s="68"/>
      <c r="AD3339" s="2"/>
      <c r="AE3339" s="2"/>
      <c r="AF3339" s="2"/>
      <c r="AG3339" s="2"/>
      <c r="AH3339" s="55"/>
      <c r="AI3339" s="72"/>
      <c r="AJ3339" s="72"/>
      <c r="AK3339" s="72"/>
      <c r="AL3339" s="72"/>
      <c r="AM3339" s="80"/>
      <c r="AN3339" s="2"/>
      <c r="AO3339" s="2"/>
      <c r="AP3339" s="2"/>
      <c r="AQ3339" s="2"/>
      <c r="AR3339" s="55"/>
      <c r="AS3339" s="85"/>
      <c r="AT3339" s="85"/>
      <c r="AU3339" s="85"/>
      <c r="AV3339" s="85"/>
      <c r="AW3339" s="100"/>
      <c r="AX3339" s="2"/>
      <c r="AY3339" s="2"/>
      <c r="AZ3339" s="2"/>
      <c r="BA3339" s="2"/>
      <c r="BB3339" s="55"/>
      <c r="BC3339" s="105"/>
      <c r="BD3339" s="105"/>
      <c r="BE3339" s="105"/>
      <c r="BF3339" s="105"/>
      <c r="BG3339" s="109"/>
      <c r="BH3339" s="2"/>
      <c r="BI3339" s="2"/>
      <c r="BJ3339" s="2"/>
      <c r="BK3339" s="2"/>
      <c r="BL3339" s="55"/>
      <c r="BM3339" s="48"/>
      <c r="BN3339" s="48"/>
      <c r="BO3339" s="48"/>
      <c r="BP3339" s="48"/>
      <c r="BQ3339" s="117"/>
      <c r="BR3339" s="2"/>
      <c r="BS3339" s="2"/>
      <c r="BT3339" s="2"/>
      <c r="BU3339" s="2"/>
      <c r="BV3339" s="55"/>
    </row>
    <row r="3340" spans="1:74" ht="28.8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18" t="s">
        <v>5</v>
      </c>
      <c r="H3340" s="3">
        <v>2024</v>
      </c>
      <c r="I3340" s="20" t="s">
        <v>284</v>
      </c>
      <c r="J3340" s="184" t="s">
        <v>346</v>
      </c>
      <c r="K3340" s="184" t="s">
        <v>320</v>
      </c>
      <c r="L3340" s="187">
        <f t="shared" si="107"/>
        <v>0</v>
      </c>
      <c r="M3340" s="187">
        <f t="shared" si="108"/>
        <v>0</v>
      </c>
      <c r="N3340" s="186"/>
      <c r="O3340" s="33"/>
      <c r="P3340" s="33"/>
      <c r="Q3340" s="33"/>
      <c r="R3340" s="33"/>
      <c r="S3340" s="42"/>
      <c r="T3340" s="2"/>
      <c r="U3340" s="2"/>
      <c r="V3340" s="2"/>
      <c r="W3340" s="2"/>
      <c r="X3340" s="55"/>
      <c r="Y3340" s="62"/>
      <c r="Z3340" s="62"/>
      <c r="AA3340" s="62"/>
      <c r="AB3340" s="62"/>
      <c r="AC3340" s="68"/>
      <c r="AD3340" s="2"/>
      <c r="AE3340" s="2"/>
      <c r="AF3340" s="2"/>
      <c r="AG3340" s="2"/>
      <c r="AH3340" s="55"/>
      <c r="AI3340" s="72"/>
      <c r="AJ3340" s="72"/>
      <c r="AK3340" s="72"/>
      <c r="AL3340" s="72"/>
      <c r="AM3340" s="80"/>
      <c r="AN3340" s="2"/>
      <c r="AO3340" s="2"/>
      <c r="AP3340" s="2"/>
      <c r="AQ3340" s="2"/>
      <c r="AR3340" s="55"/>
      <c r="AS3340" s="85"/>
      <c r="AT3340" s="85"/>
      <c r="AU3340" s="85"/>
      <c r="AV3340" s="85"/>
      <c r="AW3340" s="100"/>
      <c r="AX3340" s="2"/>
      <c r="AY3340" s="2"/>
      <c r="AZ3340" s="2"/>
      <c r="BA3340" s="2"/>
      <c r="BB3340" s="55"/>
      <c r="BC3340" s="105"/>
      <c r="BD3340" s="105"/>
      <c r="BE3340" s="105"/>
      <c r="BF3340" s="105"/>
      <c r="BG3340" s="109"/>
      <c r="BH3340" s="2"/>
      <c r="BI3340" s="2"/>
      <c r="BJ3340" s="2"/>
      <c r="BK3340" s="2"/>
      <c r="BL3340" s="55"/>
      <c r="BM3340" s="48"/>
      <c r="BN3340" s="48"/>
      <c r="BO3340" s="48"/>
      <c r="BP3340" s="48"/>
      <c r="BQ3340" s="117"/>
      <c r="BR3340" s="2"/>
      <c r="BS3340" s="2"/>
      <c r="BT3340" s="2"/>
      <c r="BU3340" s="2"/>
      <c r="BV3340" s="55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18" t="s">
        <v>5</v>
      </c>
      <c r="H3341" s="3">
        <v>2024</v>
      </c>
      <c r="I3341" s="20" t="s">
        <v>284</v>
      </c>
      <c r="J3341" s="184" t="s">
        <v>295</v>
      </c>
      <c r="K3341" s="184" t="s">
        <v>320</v>
      </c>
      <c r="L3341" s="187">
        <f t="shared" si="107"/>
        <v>0</v>
      </c>
      <c r="M3341" s="187">
        <f t="shared" si="108"/>
        <v>0</v>
      </c>
      <c r="N3341" s="186"/>
      <c r="O3341" s="33"/>
      <c r="P3341" s="33"/>
      <c r="Q3341" s="33"/>
      <c r="R3341" s="33"/>
      <c r="S3341" s="42"/>
      <c r="T3341" s="2"/>
      <c r="U3341" s="2"/>
      <c r="V3341" s="2"/>
      <c r="W3341" s="2"/>
      <c r="X3341" s="55"/>
      <c r="Y3341" s="62"/>
      <c r="Z3341" s="62"/>
      <c r="AA3341" s="62"/>
      <c r="AB3341" s="62"/>
      <c r="AC3341" s="68"/>
      <c r="AD3341" s="2"/>
      <c r="AE3341" s="2"/>
      <c r="AF3341" s="2"/>
      <c r="AG3341" s="2"/>
      <c r="AH3341" s="55"/>
      <c r="AI3341" s="72"/>
      <c r="AJ3341" s="72"/>
      <c r="AK3341" s="72"/>
      <c r="AL3341" s="72"/>
      <c r="AM3341" s="80"/>
      <c r="AN3341" s="2"/>
      <c r="AO3341" s="2"/>
      <c r="AP3341" s="2"/>
      <c r="AQ3341" s="2"/>
      <c r="AR3341" s="55"/>
      <c r="AS3341" s="85"/>
      <c r="AT3341" s="85"/>
      <c r="AU3341" s="85"/>
      <c r="AV3341" s="85"/>
      <c r="AW3341" s="100"/>
      <c r="AX3341" s="2"/>
      <c r="AY3341" s="2"/>
      <c r="AZ3341" s="2"/>
      <c r="BA3341" s="2"/>
      <c r="BB3341" s="55"/>
      <c r="BC3341" s="105"/>
      <c r="BD3341" s="105"/>
      <c r="BE3341" s="105"/>
      <c r="BF3341" s="105"/>
      <c r="BG3341" s="109"/>
      <c r="BH3341" s="2"/>
      <c r="BI3341" s="2"/>
      <c r="BJ3341" s="2"/>
      <c r="BK3341" s="2"/>
      <c r="BL3341" s="55"/>
      <c r="BM3341" s="48"/>
      <c r="BN3341" s="48"/>
      <c r="BO3341" s="48"/>
      <c r="BP3341" s="48"/>
      <c r="BQ3341" s="117"/>
      <c r="BR3341" s="2"/>
      <c r="BS3341" s="2"/>
      <c r="BT3341" s="2"/>
      <c r="BU3341" s="2"/>
      <c r="BV3341" s="55"/>
    </row>
    <row r="3342" spans="1:74" ht="28.8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18" t="s">
        <v>5</v>
      </c>
      <c r="H3342" s="3">
        <v>2024</v>
      </c>
      <c r="I3342" s="20" t="s">
        <v>290</v>
      </c>
      <c r="J3342" s="184" t="s">
        <v>299</v>
      </c>
      <c r="K3342" s="184" t="s">
        <v>318</v>
      </c>
      <c r="L3342" s="187">
        <f t="shared" si="107"/>
        <v>0</v>
      </c>
      <c r="M3342" s="187">
        <f t="shared" si="108"/>
        <v>0</v>
      </c>
      <c r="N3342" s="186"/>
      <c r="O3342" s="33"/>
      <c r="P3342" s="33"/>
      <c r="Q3342" s="33"/>
      <c r="R3342" s="33"/>
      <c r="S3342" s="42"/>
      <c r="T3342" s="2"/>
      <c r="U3342" s="2"/>
      <c r="V3342" s="2"/>
      <c r="W3342" s="2"/>
      <c r="X3342" s="55"/>
      <c r="Y3342" s="62"/>
      <c r="Z3342" s="62"/>
      <c r="AA3342" s="62"/>
      <c r="AB3342" s="62"/>
      <c r="AC3342" s="68"/>
      <c r="AD3342" s="2"/>
      <c r="AE3342" s="2"/>
      <c r="AF3342" s="2"/>
      <c r="AG3342" s="2"/>
      <c r="AH3342" s="55"/>
      <c r="AI3342" s="72"/>
      <c r="AJ3342" s="72"/>
      <c r="AK3342" s="72"/>
      <c r="AL3342" s="72"/>
      <c r="AM3342" s="80"/>
      <c r="AN3342" s="2"/>
      <c r="AO3342" s="2"/>
      <c r="AP3342" s="2"/>
      <c r="AQ3342" s="2"/>
      <c r="AR3342" s="55"/>
      <c r="AS3342" s="85"/>
      <c r="AT3342" s="85"/>
      <c r="AU3342" s="85"/>
      <c r="AV3342" s="85"/>
      <c r="AW3342" s="100"/>
      <c r="AX3342" s="2"/>
      <c r="AY3342" s="2"/>
      <c r="AZ3342" s="2"/>
      <c r="BA3342" s="2"/>
      <c r="BB3342" s="55"/>
      <c r="BC3342" s="105"/>
      <c r="BD3342" s="105"/>
      <c r="BE3342" s="105"/>
      <c r="BF3342" s="105"/>
      <c r="BG3342" s="109"/>
      <c r="BH3342" s="2"/>
      <c r="BI3342" s="2"/>
      <c r="BJ3342" s="2"/>
      <c r="BK3342" s="2"/>
      <c r="BL3342" s="55"/>
      <c r="BM3342" s="48"/>
      <c r="BN3342" s="48"/>
      <c r="BO3342" s="48"/>
      <c r="BP3342" s="48"/>
      <c r="BQ3342" s="117"/>
      <c r="BR3342" s="2"/>
      <c r="BS3342" s="2"/>
      <c r="BT3342" s="2"/>
      <c r="BU3342" s="2"/>
      <c r="BV3342" s="55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18" t="s">
        <v>5</v>
      </c>
      <c r="H3343" s="3">
        <v>2024</v>
      </c>
      <c r="I3343" s="20" t="s">
        <v>315</v>
      </c>
      <c r="J3343" s="184" t="s">
        <v>347</v>
      </c>
      <c r="K3343" s="184" t="s">
        <v>320</v>
      </c>
      <c r="L3343" s="187">
        <f t="shared" si="107"/>
        <v>0</v>
      </c>
      <c r="M3343" s="187">
        <f t="shared" si="108"/>
        <v>0</v>
      </c>
      <c r="N3343" s="186"/>
      <c r="O3343" s="33"/>
      <c r="P3343" s="33"/>
      <c r="Q3343" s="33"/>
      <c r="R3343" s="33"/>
      <c r="S3343" s="42"/>
      <c r="T3343" s="2"/>
      <c r="U3343" s="2"/>
      <c r="V3343" s="2"/>
      <c r="W3343" s="2"/>
      <c r="X3343" s="55"/>
      <c r="Y3343" s="62"/>
      <c r="Z3343" s="62"/>
      <c r="AA3343" s="62"/>
      <c r="AB3343" s="62"/>
      <c r="AC3343" s="68"/>
      <c r="AD3343" s="2"/>
      <c r="AE3343" s="2"/>
      <c r="AF3343" s="2"/>
      <c r="AG3343" s="2"/>
      <c r="AH3343" s="55"/>
      <c r="AI3343" s="72"/>
      <c r="AJ3343" s="72"/>
      <c r="AK3343" s="72"/>
      <c r="AL3343" s="72"/>
      <c r="AM3343" s="80"/>
      <c r="AN3343" s="2"/>
      <c r="AO3343" s="2"/>
      <c r="AP3343" s="2"/>
      <c r="AQ3343" s="2"/>
      <c r="AR3343" s="55"/>
      <c r="AS3343" s="85"/>
      <c r="AT3343" s="85"/>
      <c r="AU3343" s="85"/>
      <c r="AV3343" s="85"/>
      <c r="AW3343" s="100"/>
      <c r="AX3343" s="2"/>
      <c r="AY3343" s="2"/>
      <c r="AZ3343" s="2"/>
      <c r="BA3343" s="2"/>
      <c r="BB3343" s="55"/>
      <c r="BC3343" s="105"/>
      <c r="BD3343" s="105"/>
      <c r="BE3343" s="105"/>
      <c r="BF3343" s="105"/>
      <c r="BG3343" s="109"/>
      <c r="BH3343" s="2"/>
      <c r="BI3343" s="2"/>
      <c r="BJ3343" s="2"/>
      <c r="BK3343" s="2"/>
      <c r="BL3343" s="55"/>
      <c r="BM3343" s="48"/>
      <c r="BN3343" s="48"/>
      <c r="BO3343" s="48"/>
      <c r="BP3343" s="48"/>
      <c r="BQ3343" s="117"/>
      <c r="BR3343" s="2"/>
      <c r="BS3343" s="2"/>
      <c r="BT3343" s="2"/>
      <c r="BU3343" s="2"/>
      <c r="BV3343" s="55"/>
    </row>
    <row r="3344" spans="1:74" ht="28.8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18" t="s">
        <v>5</v>
      </c>
      <c r="H3344" s="3">
        <v>2024</v>
      </c>
      <c r="I3344" s="20" t="s">
        <v>315</v>
      </c>
      <c r="J3344" s="184" t="s">
        <v>296</v>
      </c>
      <c r="K3344" s="184" t="s">
        <v>321</v>
      </c>
      <c r="L3344" s="187">
        <f t="shared" si="107"/>
        <v>0</v>
      </c>
      <c r="M3344" s="187">
        <f t="shared" si="108"/>
        <v>0</v>
      </c>
      <c r="N3344" s="186"/>
      <c r="O3344" s="33"/>
      <c r="P3344" s="33"/>
      <c r="Q3344" s="33"/>
      <c r="R3344" s="33"/>
      <c r="S3344" s="42"/>
      <c r="T3344" s="2"/>
      <c r="U3344" s="2"/>
      <c r="V3344" s="2"/>
      <c r="W3344" s="2"/>
      <c r="X3344" s="55"/>
      <c r="Y3344" s="62"/>
      <c r="Z3344" s="62"/>
      <c r="AA3344" s="62"/>
      <c r="AB3344" s="62"/>
      <c r="AC3344" s="68"/>
      <c r="AD3344" s="2"/>
      <c r="AE3344" s="2"/>
      <c r="AF3344" s="2"/>
      <c r="AG3344" s="2"/>
      <c r="AH3344" s="55"/>
      <c r="AI3344" s="72"/>
      <c r="AJ3344" s="72"/>
      <c r="AK3344" s="72"/>
      <c r="AL3344" s="72"/>
      <c r="AM3344" s="80"/>
      <c r="AN3344" s="2"/>
      <c r="AO3344" s="2"/>
      <c r="AP3344" s="2"/>
      <c r="AQ3344" s="2"/>
      <c r="AR3344" s="55"/>
      <c r="AS3344" s="85"/>
      <c r="AT3344" s="85"/>
      <c r="AU3344" s="85"/>
      <c r="AV3344" s="85"/>
      <c r="AW3344" s="100"/>
      <c r="AX3344" s="2"/>
      <c r="AY3344" s="2"/>
      <c r="AZ3344" s="2"/>
      <c r="BA3344" s="2"/>
      <c r="BB3344" s="55"/>
      <c r="BC3344" s="105"/>
      <c r="BD3344" s="105"/>
      <c r="BE3344" s="105"/>
      <c r="BF3344" s="105"/>
      <c r="BG3344" s="109"/>
      <c r="BH3344" s="2"/>
      <c r="BI3344" s="2"/>
      <c r="BJ3344" s="2"/>
      <c r="BK3344" s="2"/>
      <c r="BL3344" s="55"/>
      <c r="BM3344" s="48"/>
      <c r="BN3344" s="48"/>
      <c r="BO3344" s="48"/>
      <c r="BP3344" s="48"/>
      <c r="BQ3344" s="117"/>
      <c r="BR3344" s="2"/>
      <c r="BS3344" s="2"/>
      <c r="BT3344" s="2"/>
      <c r="BU3344" s="2"/>
      <c r="BV3344" s="55"/>
    </row>
    <row r="3345" spans="1:74" ht="28.8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18" t="s">
        <v>5</v>
      </c>
      <c r="H3345" s="3">
        <v>2024</v>
      </c>
      <c r="I3345" s="20" t="s">
        <v>316</v>
      </c>
      <c r="J3345" s="184" t="s">
        <v>297</v>
      </c>
      <c r="K3345" s="184" t="s">
        <v>318</v>
      </c>
      <c r="L3345" s="187">
        <f t="shared" si="107"/>
        <v>0</v>
      </c>
      <c r="M3345" s="187">
        <f t="shared" si="108"/>
        <v>0</v>
      </c>
      <c r="N3345" s="186"/>
      <c r="O3345" s="33"/>
      <c r="P3345" s="33"/>
      <c r="Q3345" s="33"/>
      <c r="R3345" s="33"/>
      <c r="S3345" s="42"/>
      <c r="T3345" s="2"/>
      <c r="U3345" s="2"/>
      <c r="V3345" s="2"/>
      <c r="W3345" s="2"/>
      <c r="X3345" s="55"/>
      <c r="Y3345" s="62"/>
      <c r="Z3345" s="62"/>
      <c r="AA3345" s="62"/>
      <c r="AB3345" s="62"/>
      <c r="AC3345" s="68"/>
      <c r="AD3345" s="2"/>
      <c r="AE3345" s="2"/>
      <c r="AF3345" s="2"/>
      <c r="AG3345" s="2"/>
      <c r="AH3345" s="55"/>
      <c r="AI3345" s="72"/>
      <c r="AJ3345" s="72"/>
      <c r="AK3345" s="72"/>
      <c r="AL3345" s="72"/>
      <c r="AM3345" s="80"/>
      <c r="AN3345" s="2"/>
      <c r="AO3345" s="2"/>
      <c r="AP3345" s="2"/>
      <c r="AQ3345" s="2"/>
      <c r="AR3345" s="55"/>
      <c r="AS3345" s="85"/>
      <c r="AT3345" s="85"/>
      <c r="AU3345" s="85"/>
      <c r="AV3345" s="85"/>
      <c r="AW3345" s="100"/>
      <c r="AX3345" s="2"/>
      <c r="AY3345" s="2"/>
      <c r="AZ3345" s="2"/>
      <c r="BA3345" s="2"/>
      <c r="BB3345" s="55"/>
      <c r="BC3345" s="105"/>
      <c r="BD3345" s="105"/>
      <c r="BE3345" s="105"/>
      <c r="BF3345" s="105"/>
      <c r="BG3345" s="109"/>
      <c r="BH3345" s="2"/>
      <c r="BI3345" s="2"/>
      <c r="BJ3345" s="2"/>
      <c r="BK3345" s="2"/>
      <c r="BL3345" s="55"/>
      <c r="BM3345" s="48"/>
      <c r="BN3345" s="48"/>
      <c r="BO3345" s="48"/>
      <c r="BP3345" s="48"/>
      <c r="BQ3345" s="117"/>
      <c r="BR3345" s="2"/>
      <c r="BS3345" s="2"/>
      <c r="BT3345" s="2"/>
      <c r="BU3345" s="2"/>
      <c r="BV3345" s="55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18" t="s">
        <v>5</v>
      </c>
      <c r="H3346" s="3">
        <v>2024</v>
      </c>
      <c r="I3346" s="20" t="s">
        <v>316</v>
      </c>
      <c r="J3346" s="185" t="s">
        <v>348</v>
      </c>
      <c r="K3346" s="185" t="s">
        <v>320</v>
      </c>
      <c r="L3346" s="187">
        <f t="shared" si="107"/>
        <v>2</v>
      </c>
      <c r="M3346" s="187">
        <f t="shared" si="108"/>
        <v>6.7519999999999998</v>
      </c>
      <c r="N3346" s="186" t="s">
        <v>673</v>
      </c>
      <c r="O3346" s="33"/>
      <c r="P3346" s="33"/>
      <c r="Q3346" s="33"/>
      <c r="R3346" s="33"/>
      <c r="S3346" s="42"/>
      <c r="T3346" s="2"/>
      <c r="U3346" s="2"/>
      <c r="V3346" s="2"/>
      <c r="W3346" s="2"/>
      <c r="X3346" s="55"/>
      <c r="Y3346" s="62"/>
      <c r="Z3346" s="62"/>
      <c r="AA3346" s="62"/>
      <c r="AB3346" s="62"/>
      <c r="AC3346" s="68"/>
      <c r="AD3346" s="2"/>
      <c r="AE3346" s="2"/>
      <c r="AF3346" s="2"/>
      <c r="AG3346" s="2"/>
      <c r="AH3346" s="55"/>
      <c r="AI3346" s="72"/>
      <c r="AJ3346" s="72"/>
      <c r="AK3346" s="72"/>
      <c r="AL3346" s="72"/>
      <c r="AM3346" s="80"/>
      <c r="AN3346" s="2"/>
      <c r="AO3346" s="2"/>
      <c r="AP3346" s="2"/>
      <c r="AQ3346" s="2"/>
      <c r="AR3346" s="55"/>
      <c r="AS3346" s="85" t="s">
        <v>673</v>
      </c>
      <c r="AT3346" s="85"/>
      <c r="AU3346" s="85"/>
      <c r="AV3346" s="85">
        <v>2</v>
      </c>
      <c r="AW3346" s="100">
        <v>6.7519999999999998</v>
      </c>
      <c r="AX3346" s="2"/>
      <c r="AY3346" s="2"/>
      <c r="AZ3346" s="2"/>
      <c r="BA3346" s="2"/>
      <c r="BB3346" s="55"/>
      <c r="BC3346" s="105"/>
      <c r="BD3346" s="105"/>
      <c r="BE3346" s="105"/>
      <c r="BF3346" s="105"/>
      <c r="BG3346" s="109"/>
      <c r="BH3346" s="2"/>
      <c r="BI3346" s="2"/>
      <c r="BJ3346" s="2"/>
      <c r="BK3346" s="2"/>
      <c r="BL3346" s="55"/>
      <c r="BM3346" s="48"/>
      <c r="BN3346" s="48"/>
      <c r="BO3346" s="48"/>
      <c r="BP3346" s="48"/>
      <c r="BQ3346" s="117"/>
      <c r="BR3346" s="2"/>
      <c r="BS3346" s="2"/>
      <c r="BT3346" s="2"/>
      <c r="BU3346" s="2"/>
      <c r="BV3346" s="55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18" t="s">
        <v>5</v>
      </c>
      <c r="H3347" s="3">
        <v>2024</v>
      </c>
      <c r="I3347" s="20" t="s">
        <v>282</v>
      </c>
      <c r="J3347" s="184" t="s">
        <v>272</v>
      </c>
      <c r="K3347" s="184" t="s">
        <v>321</v>
      </c>
      <c r="L3347" s="187">
        <f t="shared" si="107"/>
        <v>0</v>
      </c>
      <c r="M3347" s="187">
        <f t="shared" si="108"/>
        <v>0</v>
      </c>
      <c r="N3347" s="186"/>
      <c r="O3347" s="33"/>
      <c r="P3347" s="33"/>
      <c r="Q3347" s="33"/>
      <c r="R3347" s="33"/>
      <c r="S3347" s="42"/>
      <c r="T3347" s="2"/>
      <c r="U3347" s="2"/>
      <c r="V3347" s="2"/>
      <c r="W3347" s="2"/>
      <c r="X3347" s="55"/>
      <c r="Y3347" s="62"/>
      <c r="Z3347" s="62"/>
      <c r="AA3347" s="62"/>
      <c r="AB3347" s="62"/>
      <c r="AC3347" s="68"/>
      <c r="AD3347" s="2"/>
      <c r="AE3347" s="2"/>
      <c r="AF3347" s="2"/>
      <c r="AG3347" s="2"/>
      <c r="AH3347" s="55"/>
      <c r="AI3347" s="72"/>
      <c r="AJ3347" s="72"/>
      <c r="AK3347" s="72"/>
      <c r="AL3347" s="72"/>
      <c r="AM3347" s="80"/>
      <c r="AN3347" s="2"/>
      <c r="AO3347" s="2"/>
      <c r="AP3347" s="2"/>
      <c r="AQ3347" s="2"/>
      <c r="AR3347" s="55"/>
      <c r="AS3347" s="85"/>
      <c r="AT3347" s="85"/>
      <c r="AU3347" s="85"/>
      <c r="AV3347" s="85"/>
      <c r="AW3347" s="100"/>
      <c r="AX3347" s="2"/>
      <c r="AY3347" s="2"/>
      <c r="AZ3347" s="2"/>
      <c r="BA3347" s="2"/>
      <c r="BB3347" s="55"/>
      <c r="BC3347" s="105"/>
      <c r="BD3347" s="105"/>
      <c r="BE3347" s="105"/>
      <c r="BF3347" s="105"/>
      <c r="BG3347" s="109"/>
      <c r="BH3347" s="2"/>
      <c r="BI3347" s="2"/>
      <c r="BJ3347" s="2"/>
      <c r="BK3347" s="2"/>
      <c r="BL3347" s="55"/>
      <c r="BM3347" s="48"/>
      <c r="BN3347" s="48"/>
      <c r="BO3347" s="48"/>
      <c r="BP3347" s="48"/>
      <c r="BQ3347" s="117"/>
      <c r="BR3347" s="2"/>
      <c r="BS3347" s="2"/>
      <c r="BT3347" s="2"/>
      <c r="BU3347" s="2"/>
      <c r="BV3347" s="55"/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18" t="s">
        <v>5</v>
      </c>
      <c r="H3348" s="3">
        <v>2024</v>
      </c>
      <c r="I3348" s="20" t="s">
        <v>282</v>
      </c>
      <c r="J3348" s="184" t="s">
        <v>273</v>
      </c>
      <c r="K3348" s="184" t="s">
        <v>321</v>
      </c>
      <c r="L3348" s="187">
        <f t="shared" si="107"/>
        <v>3.2000000000000001E-2</v>
      </c>
      <c r="M3348" s="187">
        <f t="shared" si="108"/>
        <v>85.61</v>
      </c>
      <c r="N3348" s="186" t="s">
        <v>629</v>
      </c>
      <c r="O3348" s="33"/>
      <c r="P3348" s="33"/>
      <c r="Q3348" s="33"/>
      <c r="R3348" s="33"/>
      <c r="S3348" s="42"/>
      <c r="T3348" s="2"/>
      <c r="U3348" s="2"/>
      <c r="V3348" s="2"/>
      <c r="W3348" s="2"/>
      <c r="X3348" s="55"/>
      <c r="Y3348" s="62"/>
      <c r="Z3348" s="62"/>
      <c r="AA3348" s="62"/>
      <c r="AB3348" s="62"/>
      <c r="AC3348" s="68"/>
      <c r="AD3348" s="2"/>
      <c r="AE3348" s="2"/>
      <c r="AF3348" s="2"/>
      <c r="AG3348" s="2"/>
      <c r="AH3348" s="55"/>
      <c r="AI3348" s="72"/>
      <c r="AJ3348" s="72"/>
      <c r="AK3348" s="72"/>
      <c r="AL3348" s="72"/>
      <c r="AM3348" s="80"/>
      <c r="AN3348" s="2" t="s">
        <v>629</v>
      </c>
      <c r="AO3348" s="2"/>
      <c r="AP3348" s="2"/>
      <c r="AQ3348" s="2">
        <v>3.2000000000000001E-2</v>
      </c>
      <c r="AR3348" s="55">
        <v>85.61</v>
      </c>
      <c r="AS3348" s="85"/>
      <c r="AT3348" s="85"/>
      <c r="AU3348" s="85"/>
      <c r="AV3348" s="85"/>
      <c r="AW3348" s="100"/>
      <c r="AX3348" s="2"/>
      <c r="AY3348" s="2"/>
      <c r="AZ3348" s="2"/>
      <c r="BA3348" s="2"/>
      <c r="BB3348" s="55"/>
      <c r="BC3348" s="105"/>
      <c r="BD3348" s="105"/>
      <c r="BE3348" s="105"/>
      <c r="BF3348" s="105"/>
      <c r="BG3348" s="109"/>
      <c r="BH3348" s="2"/>
      <c r="BI3348" s="2"/>
      <c r="BJ3348" s="2"/>
      <c r="BK3348" s="2"/>
      <c r="BL3348" s="55"/>
      <c r="BM3348" s="48"/>
      <c r="BN3348" s="48"/>
      <c r="BO3348" s="48"/>
      <c r="BP3348" s="48"/>
      <c r="BQ3348" s="117"/>
      <c r="BR3348" s="2"/>
      <c r="BS3348" s="2"/>
      <c r="BT3348" s="2"/>
      <c r="BU3348" s="2"/>
      <c r="BV3348" s="55"/>
    </row>
    <row r="3349" spans="1:74" ht="28.8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18" t="s">
        <v>5</v>
      </c>
      <c r="H3349" s="3">
        <v>2024</v>
      </c>
      <c r="I3349" s="20" t="s">
        <v>282</v>
      </c>
      <c r="J3349" s="184" t="s">
        <v>274</v>
      </c>
      <c r="K3349" s="184" t="s">
        <v>321</v>
      </c>
      <c r="L3349" s="187">
        <f t="shared" si="107"/>
        <v>9.7000000000000003E-3</v>
      </c>
      <c r="M3349" s="187">
        <f t="shared" si="108"/>
        <v>22.098000000000003</v>
      </c>
      <c r="N3349" s="186" t="s">
        <v>1447</v>
      </c>
      <c r="O3349" s="33" t="s">
        <v>362</v>
      </c>
      <c r="P3349" s="33"/>
      <c r="Q3349" s="33"/>
      <c r="R3349" s="33">
        <v>1E-3</v>
      </c>
      <c r="S3349" s="42">
        <v>1.218</v>
      </c>
      <c r="T3349" s="2">
        <v>2</v>
      </c>
      <c r="U3349" s="2" t="s">
        <v>363</v>
      </c>
      <c r="V3349" s="2"/>
      <c r="W3349" s="2">
        <v>1E-3</v>
      </c>
      <c r="X3349" s="55">
        <v>2.3809999999999998</v>
      </c>
      <c r="Y3349" s="62"/>
      <c r="Z3349" s="62"/>
      <c r="AA3349" s="62"/>
      <c r="AB3349" s="62"/>
      <c r="AC3349" s="68"/>
      <c r="AD3349" s="2"/>
      <c r="AE3349" s="2"/>
      <c r="AF3349" s="2">
        <v>30.27</v>
      </c>
      <c r="AG3349" s="2">
        <v>4.0000000000000001E-3</v>
      </c>
      <c r="AH3349" s="55">
        <v>9.8260000000000005</v>
      </c>
      <c r="AI3349" s="72"/>
      <c r="AJ3349" s="72"/>
      <c r="AK3349" s="72"/>
      <c r="AL3349" s="72"/>
      <c r="AM3349" s="80"/>
      <c r="AN3349" s="2"/>
      <c r="AO3349" s="2"/>
      <c r="AP3349" s="2"/>
      <c r="AQ3349" s="2"/>
      <c r="AR3349" s="55"/>
      <c r="AS3349" s="85"/>
      <c r="AT3349" s="85"/>
      <c r="AU3349" s="85" t="s">
        <v>696</v>
      </c>
      <c r="AV3349" s="85">
        <v>5.0000000000000001E-4</v>
      </c>
      <c r="AW3349" s="100">
        <v>0.63200000000000001</v>
      </c>
      <c r="AX3349" s="2" t="s">
        <v>788</v>
      </c>
      <c r="AY3349" s="2"/>
      <c r="AZ3349" s="2"/>
      <c r="BA3349" s="2">
        <v>2.0000000000000001E-4</v>
      </c>
      <c r="BB3349" s="55">
        <v>0.47599999999999998</v>
      </c>
      <c r="BC3349" s="105"/>
      <c r="BD3349" s="105"/>
      <c r="BE3349" s="105"/>
      <c r="BF3349" s="105"/>
      <c r="BG3349" s="109"/>
      <c r="BH3349" s="2" t="s">
        <v>956</v>
      </c>
      <c r="BI3349" s="2"/>
      <c r="BJ3349" s="2"/>
      <c r="BK3349" s="2">
        <v>2.5000000000000001E-3</v>
      </c>
      <c r="BL3349" s="55">
        <v>6.8170000000000002</v>
      </c>
      <c r="BM3349" s="48"/>
      <c r="BN3349" s="48"/>
      <c r="BO3349" s="48"/>
      <c r="BP3349" s="48"/>
      <c r="BQ3349" s="117"/>
      <c r="BR3349" s="2" t="s">
        <v>1220</v>
      </c>
      <c r="BS3349" s="2"/>
      <c r="BT3349" s="2"/>
      <c r="BU3349" s="2">
        <v>5.0000000000000001E-4</v>
      </c>
      <c r="BV3349" s="55">
        <v>0.748</v>
      </c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18" t="s">
        <v>5</v>
      </c>
      <c r="H3350" s="3">
        <v>2024</v>
      </c>
      <c r="I3350" s="20" t="s">
        <v>282</v>
      </c>
      <c r="J3350" s="184" t="s">
        <v>275</v>
      </c>
      <c r="K3350" s="184" t="s">
        <v>321</v>
      </c>
      <c r="L3350" s="187">
        <f t="shared" si="107"/>
        <v>5.0000000000000001E-4</v>
      </c>
      <c r="M3350" s="187">
        <f t="shared" si="108"/>
        <v>2.351</v>
      </c>
      <c r="N3350" s="186" t="s">
        <v>1228</v>
      </c>
      <c r="O3350" s="33"/>
      <c r="P3350" s="33"/>
      <c r="Q3350" s="33"/>
      <c r="R3350" s="33"/>
      <c r="S3350" s="42"/>
      <c r="T3350" s="2"/>
      <c r="U3350" s="2"/>
      <c r="V3350" s="2"/>
      <c r="W3350" s="2"/>
      <c r="X3350" s="55"/>
      <c r="Y3350" s="62"/>
      <c r="Z3350" s="62"/>
      <c r="AA3350" s="62"/>
      <c r="AB3350" s="62"/>
      <c r="AC3350" s="68"/>
      <c r="AD3350" s="2"/>
      <c r="AE3350" s="2"/>
      <c r="AF3350" s="2"/>
      <c r="AG3350" s="2"/>
      <c r="AH3350" s="55"/>
      <c r="AI3350" s="72"/>
      <c r="AJ3350" s="72"/>
      <c r="AK3350" s="72"/>
      <c r="AL3350" s="72"/>
      <c r="AM3350" s="80"/>
      <c r="AN3350" s="2"/>
      <c r="AO3350" s="2"/>
      <c r="AP3350" s="2"/>
      <c r="AQ3350" s="2"/>
      <c r="AR3350" s="55"/>
      <c r="AS3350" s="85"/>
      <c r="AT3350" s="85"/>
      <c r="AU3350" s="85"/>
      <c r="AV3350" s="85"/>
      <c r="AW3350" s="100"/>
      <c r="AX3350" s="2"/>
      <c r="AY3350" s="2"/>
      <c r="AZ3350" s="2"/>
      <c r="BA3350" s="2"/>
      <c r="BB3350" s="55"/>
      <c r="BC3350" s="105"/>
      <c r="BD3350" s="105"/>
      <c r="BE3350" s="105"/>
      <c r="BF3350" s="105"/>
      <c r="BG3350" s="109"/>
      <c r="BH3350" s="2"/>
      <c r="BI3350" s="2"/>
      <c r="BJ3350" s="2"/>
      <c r="BK3350" s="2"/>
      <c r="BL3350" s="55"/>
      <c r="BM3350" s="48"/>
      <c r="BN3350" s="48"/>
      <c r="BO3350" s="48"/>
      <c r="BP3350" s="48"/>
      <c r="BQ3350" s="117"/>
      <c r="BR3350" s="2" t="s">
        <v>1228</v>
      </c>
      <c r="BS3350" s="2"/>
      <c r="BT3350" s="2"/>
      <c r="BU3350" s="2">
        <v>5.0000000000000001E-4</v>
      </c>
      <c r="BV3350" s="55">
        <v>2.351</v>
      </c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18" t="s">
        <v>5</v>
      </c>
      <c r="H3351" s="3">
        <v>2024</v>
      </c>
      <c r="I3351" s="20" t="s">
        <v>282</v>
      </c>
      <c r="J3351" s="184" t="s">
        <v>276</v>
      </c>
      <c r="K3351" s="184" t="s">
        <v>320</v>
      </c>
      <c r="L3351" s="187">
        <f t="shared" si="107"/>
        <v>0</v>
      </c>
      <c r="M3351" s="187">
        <f t="shared" si="108"/>
        <v>0</v>
      </c>
      <c r="N3351" s="186"/>
      <c r="O3351" s="33"/>
      <c r="P3351" s="33"/>
      <c r="Q3351" s="33"/>
      <c r="R3351" s="33"/>
      <c r="S3351" s="42"/>
      <c r="T3351" s="2"/>
      <c r="U3351" s="2"/>
      <c r="V3351" s="2"/>
      <c r="W3351" s="2"/>
      <c r="X3351" s="55"/>
      <c r="Y3351" s="62"/>
      <c r="Z3351" s="62"/>
      <c r="AA3351" s="62"/>
      <c r="AB3351" s="62"/>
      <c r="AC3351" s="68"/>
      <c r="AD3351" s="2"/>
      <c r="AE3351" s="2"/>
      <c r="AF3351" s="2"/>
      <c r="AG3351" s="2"/>
      <c r="AH3351" s="55"/>
      <c r="AI3351" s="72"/>
      <c r="AJ3351" s="72"/>
      <c r="AK3351" s="72"/>
      <c r="AL3351" s="72"/>
      <c r="AM3351" s="80"/>
      <c r="AN3351" s="2"/>
      <c r="AO3351" s="2"/>
      <c r="AP3351" s="2"/>
      <c r="AQ3351" s="2"/>
      <c r="AR3351" s="55"/>
      <c r="AS3351" s="85"/>
      <c r="AT3351" s="85"/>
      <c r="AU3351" s="85"/>
      <c r="AV3351" s="85"/>
      <c r="AW3351" s="100"/>
      <c r="AX3351" s="2"/>
      <c r="AY3351" s="2"/>
      <c r="AZ3351" s="2"/>
      <c r="BA3351" s="2"/>
      <c r="BB3351" s="55"/>
      <c r="BC3351" s="105"/>
      <c r="BD3351" s="105"/>
      <c r="BE3351" s="105"/>
      <c r="BF3351" s="105"/>
      <c r="BG3351" s="109"/>
      <c r="BH3351" s="2"/>
      <c r="BI3351" s="2"/>
      <c r="BJ3351" s="2"/>
      <c r="BK3351" s="2"/>
      <c r="BL3351" s="55"/>
      <c r="BM3351" s="48"/>
      <c r="BN3351" s="48"/>
      <c r="BO3351" s="48"/>
      <c r="BP3351" s="48"/>
      <c r="BQ3351" s="117"/>
      <c r="BR3351" s="2"/>
      <c r="BS3351" s="2"/>
      <c r="BT3351" s="2"/>
      <c r="BU3351" s="2"/>
      <c r="BV3351" s="55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18" t="s">
        <v>5</v>
      </c>
      <c r="H3352" s="3">
        <v>2024</v>
      </c>
      <c r="I3352" s="20" t="s">
        <v>282</v>
      </c>
      <c r="J3352" s="184" t="s">
        <v>277</v>
      </c>
      <c r="K3352" s="184" t="s">
        <v>320</v>
      </c>
      <c r="L3352" s="187">
        <f t="shared" si="107"/>
        <v>4</v>
      </c>
      <c r="M3352" s="187">
        <f t="shared" si="108"/>
        <v>17.739999999999998</v>
      </c>
      <c r="N3352" s="186" t="s">
        <v>562</v>
      </c>
      <c r="O3352" s="33"/>
      <c r="P3352" s="33"/>
      <c r="Q3352" s="33"/>
      <c r="R3352" s="33"/>
      <c r="S3352" s="42"/>
      <c r="T3352" s="2">
        <v>2</v>
      </c>
      <c r="U3352" s="2" t="s">
        <v>363</v>
      </c>
      <c r="V3352" s="30"/>
      <c r="W3352" s="2">
        <v>2</v>
      </c>
      <c r="X3352" s="55">
        <v>2.56</v>
      </c>
      <c r="Y3352" s="62"/>
      <c r="Z3352" s="62"/>
      <c r="AA3352" s="62"/>
      <c r="AB3352" s="62"/>
      <c r="AC3352" s="68"/>
      <c r="AD3352" s="2"/>
      <c r="AE3352" s="2"/>
      <c r="AF3352" s="2"/>
      <c r="AG3352" s="2"/>
      <c r="AH3352" s="55"/>
      <c r="AI3352" s="72"/>
      <c r="AJ3352" s="72"/>
      <c r="AK3352" s="72"/>
      <c r="AL3352" s="72"/>
      <c r="AM3352" s="80"/>
      <c r="AN3352" s="2"/>
      <c r="AO3352" s="2"/>
      <c r="AP3352" s="2"/>
      <c r="AQ3352" s="2"/>
      <c r="AR3352" s="55"/>
      <c r="AS3352" s="85" t="s">
        <v>363</v>
      </c>
      <c r="AT3352" s="85"/>
      <c r="AU3352" s="85"/>
      <c r="AV3352" s="85">
        <v>2</v>
      </c>
      <c r="AW3352" s="100">
        <v>15.18</v>
      </c>
      <c r="AX3352" s="2"/>
      <c r="AY3352" s="2"/>
      <c r="AZ3352" s="2"/>
      <c r="BA3352" s="2"/>
      <c r="BB3352" s="55"/>
      <c r="BC3352" s="105"/>
      <c r="BD3352" s="105"/>
      <c r="BE3352" s="105"/>
      <c r="BF3352" s="105"/>
      <c r="BG3352" s="109"/>
      <c r="BH3352" s="2"/>
      <c r="BI3352" s="2"/>
      <c r="BJ3352" s="2"/>
      <c r="BK3352" s="2"/>
      <c r="BL3352" s="55"/>
      <c r="BM3352" s="48"/>
      <c r="BN3352" s="48"/>
      <c r="BO3352" s="48"/>
      <c r="BP3352" s="48"/>
      <c r="BQ3352" s="117"/>
      <c r="BR3352" s="2"/>
      <c r="BS3352" s="2"/>
      <c r="BT3352" s="2"/>
      <c r="BU3352" s="2"/>
      <c r="BV3352" s="55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18" t="s">
        <v>5</v>
      </c>
      <c r="H3353" s="3">
        <v>2024</v>
      </c>
      <c r="I3353" s="20" t="s">
        <v>283</v>
      </c>
      <c r="J3353" s="184" t="s">
        <v>298</v>
      </c>
      <c r="K3353" s="184" t="s">
        <v>321</v>
      </c>
      <c r="L3353" s="187">
        <f t="shared" si="107"/>
        <v>0</v>
      </c>
      <c r="M3353" s="187">
        <f t="shared" si="108"/>
        <v>0</v>
      </c>
      <c r="N3353" s="186"/>
      <c r="O3353" s="33"/>
      <c r="P3353" s="33"/>
      <c r="Q3353" s="33"/>
      <c r="R3353" s="33"/>
      <c r="S3353" s="42"/>
      <c r="T3353" s="2"/>
      <c r="U3353" s="2"/>
      <c r="V3353" s="2"/>
      <c r="W3353" s="2"/>
      <c r="X3353" s="55"/>
      <c r="Y3353" s="62"/>
      <c r="Z3353" s="62"/>
      <c r="AA3353" s="62"/>
      <c r="AB3353" s="62"/>
      <c r="AC3353" s="68"/>
      <c r="AD3353" s="2"/>
      <c r="AE3353" s="2"/>
      <c r="AF3353" s="2"/>
      <c r="AG3353" s="2"/>
      <c r="AH3353" s="55"/>
      <c r="AI3353" s="72"/>
      <c r="AJ3353" s="72"/>
      <c r="AK3353" s="72"/>
      <c r="AL3353" s="72"/>
      <c r="AM3353" s="80"/>
      <c r="AN3353" s="2"/>
      <c r="AO3353" s="2"/>
      <c r="AP3353" s="2"/>
      <c r="AQ3353" s="2"/>
      <c r="AR3353" s="55"/>
      <c r="AS3353" s="85"/>
      <c r="AT3353" s="85"/>
      <c r="AU3353" s="85"/>
      <c r="AV3353" s="85"/>
      <c r="AW3353" s="100"/>
      <c r="AX3353" s="2"/>
      <c r="AY3353" s="2"/>
      <c r="AZ3353" s="2"/>
      <c r="BA3353" s="2"/>
      <c r="BB3353" s="55"/>
      <c r="BC3353" s="105"/>
      <c r="BD3353" s="105"/>
      <c r="BE3353" s="105"/>
      <c r="BF3353" s="105"/>
      <c r="BG3353" s="109"/>
      <c r="BH3353" s="2"/>
      <c r="BI3353" s="2"/>
      <c r="BJ3353" s="2"/>
      <c r="BK3353" s="2"/>
      <c r="BL3353" s="55"/>
      <c r="BM3353" s="48"/>
      <c r="BN3353" s="48"/>
      <c r="BO3353" s="48"/>
      <c r="BP3353" s="48"/>
      <c r="BQ3353" s="117"/>
      <c r="BR3353" s="2"/>
      <c r="BS3353" s="2"/>
      <c r="BT3353" s="2"/>
      <c r="BU3353" s="2"/>
      <c r="BV3353" s="55"/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18" t="s">
        <v>5</v>
      </c>
      <c r="H3354" s="3">
        <v>2024</v>
      </c>
      <c r="I3354" s="20" t="s">
        <v>283</v>
      </c>
      <c r="J3354" s="184" t="s">
        <v>278</v>
      </c>
      <c r="K3354" s="184" t="s">
        <v>320</v>
      </c>
      <c r="L3354" s="187">
        <f t="shared" si="107"/>
        <v>2</v>
      </c>
      <c r="M3354" s="187">
        <f t="shared" si="108"/>
        <v>3.899</v>
      </c>
      <c r="N3354" s="186" t="s">
        <v>1448</v>
      </c>
      <c r="O3354" s="33"/>
      <c r="P3354" s="33"/>
      <c r="Q3354" s="33"/>
      <c r="R3354" s="33"/>
      <c r="S3354" s="42"/>
      <c r="T3354" s="2"/>
      <c r="U3354" s="2"/>
      <c r="V3354" s="2"/>
      <c r="W3354" s="2"/>
      <c r="X3354" s="55"/>
      <c r="Y3354" s="62">
        <v>9</v>
      </c>
      <c r="Z3354" s="62"/>
      <c r="AA3354" s="62"/>
      <c r="AB3354" s="62">
        <v>1</v>
      </c>
      <c r="AC3354" s="68">
        <v>1.8839999999999999</v>
      </c>
      <c r="AD3354" s="2"/>
      <c r="AE3354" s="2"/>
      <c r="AF3354" s="2"/>
      <c r="AG3354" s="2"/>
      <c r="AH3354" s="55"/>
      <c r="AI3354" s="72"/>
      <c r="AJ3354" s="72"/>
      <c r="AK3354" s="72"/>
      <c r="AL3354" s="72"/>
      <c r="AM3354" s="80"/>
      <c r="AN3354" s="2"/>
      <c r="AO3354" s="2"/>
      <c r="AP3354" s="2"/>
      <c r="AQ3354" s="2"/>
      <c r="AR3354" s="55"/>
      <c r="AS3354" s="85"/>
      <c r="AT3354" s="85"/>
      <c r="AU3354" s="85"/>
      <c r="AV3354" s="85"/>
      <c r="AW3354" s="100"/>
      <c r="AX3354" s="2"/>
      <c r="AY3354" s="2"/>
      <c r="AZ3354" s="2"/>
      <c r="BA3354" s="2"/>
      <c r="BB3354" s="55"/>
      <c r="BC3354" s="105"/>
      <c r="BD3354" s="105"/>
      <c r="BE3354" s="105"/>
      <c r="BF3354" s="105"/>
      <c r="BG3354" s="109"/>
      <c r="BH3354" s="2"/>
      <c r="BI3354" s="2"/>
      <c r="BJ3354" s="2"/>
      <c r="BK3354" s="2"/>
      <c r="BL3354" s="55"/>
      <c r="BM3354" s="48"/>
      <c r="BN3354" s="48"/>
      <c r="BO3354" s="48"/>
      <c r="BP3354" s="48"/>
      <c r="BQ3354" s="117"/>
      <c r="BR3354" s="2" t="s">
        <v>517</v>
      </c>
      <c r="BS3354" s="2"/>
      <c r="BT3354" s="2"/>
      <c r="BU3354" s="2">
        <v>1</v>
      </c>
      <c r="BV3354" s="55">
        <v>2.0150000000000001</v>
      </c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18" t="s">
        <v>5</v>
      </c>
      <c r="H3355" s="3">
        <v>2024</v>
      </c>
      <c r="I3355" s="20" t="s">
        <v>283</v>
      </c>
      <c r="J3355" s="184" t="s">
        <v>279</v>
      </c>
      <c r="K3355" s="184" t="s">
        <v>320</v>
      </c>
      <c r="L3355" s="187">
        <f t="shared" si="107"/>
        <v>1</v>
      </c>
      <c r="M3355" s="187">
        <f t="shared" si="108"/>
        <v>7.82</v>
      </c>
      <c r="N3355" s="186"/>
      <c r="O3355" s="33"/>
      <c r="P3355" s="33"/>
      <c r="Q3355" s="33"/>
      <c r="R3355" s="33"/>
      <c r="S3355" s="42"/>
      <c r="T3355" s="2"/>
      <c r="U3355" s="2"/>
      <c r="V3355" s="2"/>
      <c r="W3355" s="2"/>
      <c r="X3355" s="55"/>
      <c r="Y3355" s="62"/>
      <c r="Z3355" s="62"/>
      <c r="AA3355" s="62"/>
      <c r="AB3355" s="62"/>
      <c r="AC3355" s="68"/>
      <c r="AD3355" s="2"/>
      <c r="AE3355" s="2"/>
      <c r="AF3355" s="2"/>
      <c r="AG3355" s="2"/>
      <c r="AH3355" s="55"/>
      <c r="AI3355" s="72"/>
      <c r="AJ3355" s="72"/>
      <c r="AK3355" s="72"/>
      <c r="AL3355" s="72"/>
      <c r="AM3355" s="80"/>
      <c r="AN3355" s="2"/>
      <c r="AO3355" s="2"/>
      <c r="AP3355" s="2"/>
      <c r="AQ3355" s="2"/>
      <c r="AR3355" s="55"/>
      <c r="AS3355" s="85"/>
      <c r="AT3355" s="85"/>
      <c r="AU3355" s="85"/>
      <c r="AV3355" s="85">
        <v>1</v>
      </c>
      <c r="AW3355" s="100">
        <v>7.82</v>
      </c>
      <c r="AX3355" s="2"/>
      <c r="AY3355" s="2"/>
      <c r="AZ3355" s="2"/>
      <c r="BA3355" s="2"/>
      <c r="BB3355" s="55"/>
      <c r="BC3355" s="105"/>
      <c r="BD3355" s="105"/>
      <c r="BE3355" s="105"/>
      <c r="BF3355" s="105"/>
      <c r="BG3355" s="109"/>
      <c r="BH3355" s="2"/>
      <c r="BI3355" s="2"/>
      <c r="BJ3355" s="2"/>
      <c r="BK3355" s="2"/>
      <c r="BL3355" s="55"/>
      <c r="BM3355" s="48"/>
      <c r="BN3355" s="48"/>
      <c r="BO3355" s="48"/>
      <c r="BP3355" s="48"/>
      <c r="BQ3355" s="117"/>
      <c r="BR3355" s="2"/>
      <c r="BS3355" s="2"/>
      <c r="BT3355" s="2"/>
      <c r="BU3355" s="2"/>
      <c r="BV3355" s="55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18" t="s">
        <v>5</v>
      </c>
      <c r="H3356" s="3">
        <v>2024</v>
      </c>
      <c r="I3356" s="20" t="s">
        <v>286</v>
      </c>
      <c r="J3356" s="184" t="s">
        <v>280</v>
      </c>
      <c r="K3356" s="184" t="s">
        <v>319</v>
      </c>
      <c r="L3356" s="187">
        <f t="shared" si="107"/>
        <v>0</v>
      </c>
      <c r="M3356" s="187">
        <f t="shared" si="108"/>
        <v>0</v>
      </c>
      <c r="N3356" s="186"/>
      <c r="O3356" s="33"/>
      <c r="P3356" s="33"/>
      <c r="Q3356" s="33"/>
      <c r="R3356" s="33"/>
      <c r="S3356" s="42"/>
      <c r="T3356" s="2"/>
      <c r="U3356" s="2"/>
      <c r="V3356" s="2"/>
      <c r="W3356" s="2"/>
      <c r="X3356" s="55"/>
      <c r="Y3356" s="62"/>
      <c r="Z3356" s="62"/>
      <c r="AA3356" s="62"/>
      <c r="AB3356" s="62"/>
      <c r="AC3356" s="68"/>
      <c r="AD3356" s="2"/>
      <c r="AE3356" s="2"/>
      <c r="AF3356" s="2"/>
      <c r="AG3356" s="2"/>
      <c r="AH3356" s="55"/>
      <c r="AI3356" s="72"/>
      <c r="AJ3356" s="72"/>
      <c r="AK3356" s="72"/>
      <c r="AL3356" s="72"/>
      <c r="AM3356" s="80"/>
      <c r="AN3356" s="2"/>
      <c r="AO3356" s="2"/>
      <c r="AP3356" s="2"/>
      <c r="AQ3356" s="2"/>
      <c r="AR3356" s="55"/>
      <c r="AS3356" s="85"/>
      <c r="AT3356" s="85"/>
      <c r="AU3356" s="85"/>
      <c r="AV3356" s="85"/>
      <c r="AW3356" s="100"/>
      <c r="AX3356" s="2"/>
      <c r="AY3356" s="2"/>
      <c r="AZ3356" s="2"/>
      <c r="BA3356" s="2"/>
      <c r="BB3356" s="55"/>
      <c r="BC3356" s="105"/>
      <c r="BD3356" s="105"/>
      <c r="BE3356" s="105"/>
      <c r="BF3356" s="105"/>
      <c r="BG3356" s="109"/>
      <c r="BH3356" s="2"/>
      <c r="BI3356" s="2"/>
      <c r="BJ3356" s="2"/>
      <c r="BK3356" s="2"/>
      <c r="BL3356" s="55"/>
      <c r="BM3356" s="48"/>
      <c r="BN3356" s="48"/>
      <c r="BO3356" s="48"/>
      <c r="BP3356" s="48"/>
      <c r="BQ3356" s="117"/>
      <c r="BR3356" s="2"/>
      <c r="BS3356" s="2"/>
      <c r="BT3356" s="2"/>
      <c r="BU3356" s="2"/>
      <c r="BV3356" s="55"/>
    </row>
    <row r="3357" spans="1:74" ht="43.2" hidden="1" x14ac:dyDescent="0.3">
      <c r="A3357" s="2" t="s">
        <v>92</v>
      </c>
      <c r="B3357" s="2" t="s">
        <v>2</v>
      </c>
      <c r="C3357" s="2" t="s">
        <v>3</v>
      </c>
      <c r="D3357" s="2" t="s">
        <v>82</v>
      </c>
      <c r="E3357" s="3">
        <v>30</v>
      </c>
      <c r="F3357" s="3"/>
      <c r="G3357" s="18" t="s">
        <v>5</v>
      </c>
      <c r="H3357" s="3">
        <v>2024</v>
      </c>
      <c r="I3357" s="20" t="s">
        <v>286</v>
      </c>
      <c r="J3357" s="184" t="s">
        <v>281</v>
      </c>
      <c r="K3357" s="184" t="s">
        <v>319</v>
      </c>
      <c r="L3357" s="187">
        <f t="shared" si="107"/>
        <v>0</v>
      </c>
      <c r="M3357" s="187">
        <f t="shared" si="108"/>
        <v>103.07499999999999</v>
      </c>
      <c r="N3357" s="186" t="s">
        <v>1446</v>
      </c>
      <c r="O3357" s="33"/>
      <c r="P3357" s="33"/>
      <c r="Q3357" s="33"/>
      <c r="R3357" s="33"/>
      <c r="S3357" s="42"/>
      <c r="T3357" s="2"/>
      <c r="U3357" s="2"/>
      <c r="V3357" s="2"/>
      <c r="W3357" s="2"/>
      <c r="X3357" s="55"/>
      <c r="Y3357" s="62"/>
      <c r="Z3357" s="62"/>
      <c r="AA3357" s="62"/>
      <c r="AB3357" s="62"/>
      <c r="AC3357" s="68"/>
      <c r="AD3357" s="2"/>
      <c r="AE3357" s="2"/>
      <c r="AF3357" s="2"/>
      <c r="AG3357" s="2"/>
      <c r="AH3357" s="55"/>
      <c r="AI3357" s="72"/>
      <c r="AJ3357" s="72"/>
      <c r="AK3357" s="72"/>
      <c r="AL3357" s="72"/>
      <c r="AM3357" s="80"/>
      <c r="AN3357" s="2"/>
      <c r="AO3357" s="2"/>
      <c r="AP3357" s="2"/>
      <c r="AQ3357" s="2"/>
      <c r="AR3357" s="55"/>
      <c r="AS3357" s="85"/>
      <c r="AT3357" s="85"/>
      <c r="AU3357" s="85"/>
      <c r="AV3357" s="85"/>
      <c r="AW3357" s="100"/>
      <c r="AX3357" s="2"/>
      <c r="AY3357" s="2"/>
      <c r="AZ3357" s="2"/>
      <c r="BA3357" s="2"/>
      <c r="BB3357" s="55"/>
      <c r="BC3357" s="105" t="s">
        <v>1061</v>
      </c>
      <c r="BD3357" s="105"/>
      <c r="BE3357" s="105"/>
      <c r="BF3357" s="105"/>
      <c r="BG3357" s="109">
        <v>4.5</v>
      </c>
      <c r="BH3357" s="2" t="s">
        <v>1034</v>
      </c>
      <c r="BI3357" s="2"/>
      <c r="BJ3357" s="2"/>
      <c r="BK3357" s="2"/>
      <c r="BL3357" s="55">
        <v>3.4329999999999998</v>
      </c>
      <c r="BM3357" s="48" t="s">
        <v>1145</v>
      </c>
      <c r="BN3357" s="48"/>
      <c r="BO3357" s="48"/>
      <c r="BP3357" s="48"/>
      <c r="BQ3357" s="117">
        <f>49+36.42+9.722</f>
        <v>95.141999999999996</v>
      </c>
      <c r="BR3357" s="2"/>
      <c r="BS3357" s="2"/>
      <c r="BT3357" s="2"/>
      <c r="BU3357" s="2"/>
      <c r="BV3357" s="55"/>
    </row>
    <row r="3358" spans="1:74" s="13" customFormat="1" hidden="1" x14ac:dyDescent="0.3">
      <c r="A3358" s="12" t="s">
        <v>92</v>
      </c>
      <c r="B3358" s="12" t="s">
        <v>2</v>
      </c>
      <c r="C3358" s="12" t="s">
        <v>3</v>
      </c>
      <c r="D3358" s="12" t="s">
        <v>82</v>
      </c>
      <c r="E3358" s="7">
        <v>30</v>
      </c>
      <c r="F3358" s="7"/>
      <c r="G3358" s="19" t="s">
        <v>5</v>
      </c>
      <c r="H3358" s="7">
        <v>2024</v>
      </c>
      <c r="I3358" s="21"/>
      <c r="J3358" s="12" t="s">
        <v>314</v>
      </c>
      <c r="K3358" s="12"/>
      <c r="L3358" s="147"/>
      <c r="M3358" s="147">
        <f>SUM(M3320:M3357)</f>
        <v>249.34499999999997</v>
      </c>
      <c r="N3358" s="183"/>
      <c r="O3358" s="12"/>
      <c r="P3358" s="12"/>
      <c r="Q3358" s="12"/>
      <c r="R3358" s="12"/>
      <c r="S3358" s="47">
        <f>SUM(S3320:S3357)</f>
        <v>1.218</v>
      </c>
      <c r="T3358" s="12"/>
      <c r="U3358" s="12"/>
      <c r="V3358" s="12"/>
      <c r="W3358" s="12"/>
      <c r="X3358" s="47">
        <f>SUM(X3320:X3357)</f>
        <v>4.9409999999999998</v>
      </c>
      <c r="Y3358" s="12"/>
      <c r="Z3358" s="12"/>
      <c r="AA3358" s="12"/>
      <c r="AB3358" s="12"/>
      <c r="AC3358" s="47">
        <f>SUM(AC3320:AC3357)</f>
        <v>1.8839999999999999</v>
      </c>
      <c r="AD3358" s="12"/>
      <c r="AE3358" s="12"/>
      <c r="AF3358" s="12"/>
      <c r="AG3358" s="12"/>
      <c r="AH3358" s="47">
        <f>SUM(AH3320:AH3357)</f>
        <v>9.8260000000000005</v>
      </c>
      <c r="AI3358" s="12"/>
      <c r="AJ3358" s="12"/>
      <c r="AK3358" s="12"/>
      <c r="AL3358" s="12"/>
      <c r="AM3358" s="47">
        <f>SUM(AM3320:AM3357)</f>
        <v>0</v>
      </c>
      <c r="AN3358" s="12"/>
      <c r="AO3358" s="12"/>
      <c r="AP3358" s="12"/>
      <c r="AQ3358" s="12"/>
      <c r="AR3358" s="47">
        <f>SUM(AR3320:AR3357)</f>
        <v>85.61</v>
      </c>
      <c r="AS3358" s="12"/>
      <c r="AT3358" s="12"/>
      <c r="AU3358" s="12"/>
      <c r="AV3358" s="12"/>
      <c r="AW3358" s="47">
        <f>SUM(AW3320:AW3357)</f>
        <v>30.384</v>
      </c>
      <c r="AX3358" s="12"/>
      <c r="AY3358" s="12"/>
      <c r="AZ3358" s="12"/>
      <c r="BA3358" s="12"/>
      <c r="BB3358" s="47">
        <f>SUM(BB3320:BB3357)</f>
        <v>0.47599999999999998</v>
      </c>
      <c r="BC3358" s="12"/>
      <c r="BD3358" s="12"/>
      <c r="BE3358" s="12"/>
      <c r="BF3358" s="12"/>
      <c r="BG3358" s="47">
        <f>SUM(BG3320:BG3357)</f>
        <v>4.5</v>
      </c>
      <c r="BH3358" s="12"/>
      <c r="BI3358" s="12"/>
      <c r="BJ3358" s="12"/>
      <c r="BK3358" s="12"/>
      <c r="BL3358" s="47">
        <f>SUM(BL3320:BL3357)</f>
        <v>10.25</v>
      </c>
      <c r="BM3358" s="12"/>
      <c r="BN3358" s="12"/>
      <c r="BO3358" s="12"/>
      <c r="BP3358" s="12"/>
      <c r="BQ3358" s="47">
        <f>SUM(BQ3320:BQ3357)</f>
        <v>95.141999999999996</v>
      </c>
      <c r="BR3358" s="12"/>
      <c r="BS3358" s="12"/>
      <c r="BT3358" s="12"/>
      <c r="BU3358" s="12"/>
      <c r="BV3358" s="47">
        <f>SUM(BV3320:BV3357)</f>
        <v>5.1140000000000008</v>
      </c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18" t="s">
        <v>5</v>
      </c>
      <c r="H3359" s="3">
        <v>2024</v>
      </c>
      <c r="I3359" s="20" t="s">
        <v>287</v>
      </c>
      <c r="J3359" s="184" t="s">
        <v>267</v>
      </c>
      <c r="K3359" s="184" t="s">
        <v>318</v>
      </c>
      <c r="L3359" s="187">
        <f t="shared" si="107"/>
        <v>0.02</v>
      </c>
      <c r="M3359" s="187">
        <f t="shared" si="108"/>
        <v>11.725</v>
      </c>
      <c r="N3359" s="186"/>
      <c r="O3359" s="33"/>
      <c r="P3359" s="33"/>
      <c r="Q3359" s="33"/>
      <c r="R3359" s="33"/>
      <c r="S3359" s="42"/>
      <c r="T3359" s="2"/>
      <c r="U3359" s="2"/>
      <c r="V3359" s="2"/>
      <c r="W3359" s="2"/>
      <c r="X3359" s="55"/>
      <c r="Y3359" s="62"/>
      <c r="Z3359" s="62"/>
      <c r="AA3359" s="62"/>
      <c r="AB3359" s="62"/>
      <c r="AC3359" s="68"/>
      <c r="AD3359" s="2"/>
      <c r="AE3359" s="2"/>
      <c r="AF3359" s="2"/>
      <c r="AG3359" s="2"/>
      <c r="AH3359" s="55"/>
      <c r="AI3359" s="72" t="s">
        <v>596</v>
      </c>
      <c r="AJ3359" s="72"/>
      <c r="AK3359" s="72"/>
      <c r="AL3359" s="72">
        <v>0.02</v>
      </c>
      <c r="AM3359" s="80">
        <v>11.725</v>
      </c>
      <c r="AN3359" s="2"/>
      <c r="AO3359" s="2"/>
      <c r="AP3359" s="2"/>
      <c r="AQ3359" s="2"/>
      <c r="AR3359" s="55"/>
      <c r="AS3359" s="85"/>
      <c r="AT3359" s="85"/>
      <c r="AU3359" s="85"/>
      <c r="AV3359" s="85"/>
      <c r="AW3359" s="100"/>
      <c r="AX3359" s="2"/>
      <c r="AY3359" s="2"/>
      <c r="AZ3359" s="2"/>
      <c r="BA3359" s="2"/>
      <c r="BB3359" s="55"/>
      <c r="BC3359" s="105"/>
      <c r="BD3359" s="105"/>
      <c r="BE3359" s="105"/>
      <c r="BF3359" s="105"/>
      <c r="BG3359" s="109"/>
      <c r="BH3359" s="2"/>
      <c r="BI3359" s="2"/>
      <c r="BJ3359" s="2"/>
      <c r="BK3359" s="2"/>
      <c r="BL3359" s="55"/>
      <c r="BM3359" s="48"/>
      <c r="BN3359" s="48"/>
      <c r="BO3359" s="48"/>
      <c r="BP3359" s="48"/>
      <c r="BQ3359" s="117"/>
      <c r="BR3359" s="2"/>
      <c r="BS3359" s="2"/>
      <c r="BT3359" s="2"/>
      <c r="BU3359" s="2"/>
      <c r="BV3359" s="55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18" t="s">
        <v>5</v>
      </c>
      <c r="H3360" s="3">
        <v>2024</v>
      </c>
      <c r="I3360" s="20" t="s">
        <v>287</v>
      </c>
      <c r="J3360" s="184" t="s">
        <v>291</v>
      </c>
      <c r="K3360" s="184" t="s">
        <v>319</v>
      </c>
      <c r="L3360" s="187">
        <f t="shared" si="107"/>
        <v>0</v>
      </c>
      <c r="M3360" s="187">
        <f t="shared" si="108"/>
        <v>0</v>
      </c>
      <c r="N3360" s="186"/>
      <c r="O3360" s="33"/>
      <c r="P3360" s="33"/>
      <c r="Q3360" s="33"/>
      <c r="R3360" s="33"/>
      <c r="S3360" s="42"/>
      <c r="T3360" s="2"/>
      <c r="U3360" s="2"/>
      <c r="V3360" s="2"/>
      <c r="W3360" s="2"/>
      <c r="X3360" s="55"/>
      <c r="Y3360" s="62"/>
      <c r="Z3360" s="62"/>
      <c r="AA3360" s="62"/>
      <c r="AB3360" s="62"/>
      <c r="AC3360" s="68"/>
      <c r="AD3360" s="2"/>
      <c r="AE3360" s="2"/>
      <c r="AF3360" s="2"/>
      <c r="AG3360" s="2"/>
      <c r="AH3360" s="55"/>
      <c r="AI3360" s="72"/>
      <c r="AJ3360" s="72"/>
      <c r="AK3360" s="72"/>
      <c r="AL3360" s="72"/>
      <c r="AM3360" s="80"/>
      <c r="AN3360" s="2"/>
      <c r="AO3360" s="2"/>
      <c r="AP3360" s="2"/>
      <c r="AQ3360" s="2"/>
      <c r="AR3360" s="55"/>
      <c r="AS3360" s="85"/>
      <c r="AT3360" s="85"/>
      <c r="AU3360" s="85"/>
      <c r="AV3360" s="85"/>
      <c r="AW3360" s="100"/>
      <c r="AX3360" s="2"/>
      <c r="AY3360" s="2"/>
      <c r="AZ3360" s="2"/>
      <c r="BA3360" s="2"/>
      <c r="BB3360" s="55"/>
      <c r="BC3360" s="105"/>
      <c r="BD3360" s="105"/>
      <c r="BE3360" s="105"/>
      <c r="BF3360" s="105"/>
      <c r="BG3360" s="109"/>
      <c r="BH3360" s="2"/>
      <c r="BI3360" s="2"/>
      <c r="BJ3360" s="2"/>
      <c r="BK3360" s="2"/>
      <c r="BL3360" s="55"/>
      <c r="BM3360" s="48"/>
      <c r="BN3360" s="48"/>
      <c r="BO3360" s="48"/>
      <c r="BP3360" s="48"/>
      <c r="BQ3360" s="117"/>
      <c r="BR3360" s="2"/>
      <c r="BS3360" s="2"/>
      <c r="BT3360" s="2"/>
      <c r="BU3360" s="2"/>
      <c r="BV3360" s="55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18" t="s">
        <v>5</v>
      </c>
      <c r="H3361" s="3">
        <v>2024</v>
      </c>
      <c r="I3361" s="20" t="s">
        <v>286</v>
      </c>
      <c r="J3361" s="184" t="s">
        <v>336</v>
      </c>
      <c r="K3361" s="184" t="s">
        <v>319</v>
      </c>
      <c r="L3361" s="187">
        <f t="shared" si="107"/>
        <v>0</v>
      </c>
      <c r="M3361" s="187">
        <f t="shared" si="108"/>
        <v>0</v>
      </c>
      <c r="N3361" s="186"/>
      <c r="O3361" s="33"/>
      <c r="P3361" s="33"/>
      <c r="Q3361" s="33"/>
      <c r="R3361" s="33"/>
      <c r="S3361" s="42"/>
      <c r="T3361" s="2"/>
      <c r="U3361" s="2"/>
      <c r="V3361" s="2"/>
      <c r="W3361" s="2"/>
      <c r="X3361" s="55"/>
      <c r="Y3361" s="62"/>
      <c r="Z3361" s="62"/>
      <c r="AA3361" s="62"/>
      <c r="AB3361" s="62"/>
      <c r="AC3361" s="68"/>
      <c r="AD3361" s="2"/>
      <c r="AE3361" s="2"/>
      <c r="AF3361" s="2"/>
      <c r="AG3361" s="2"/>
      <c r="AH3361" s="55"/>
      <c r="AI3361" s="72"/>
      <c r="AJ3361" s="72"/>
      <c r="AK3361" s="72"/>
      <c r="AL3361" s="72"/>
      <c r="AM3361" s="80"/>
      <c r="AN3361" s="2"/>
      <c r="AO3361" s="2"/>
      <c r="AP3361" s="2"/>
      <c r="AQ3361" s="2"/>
      <c r="AR3361" s="55"/>
      <c r="AS3361" s="85"/>
      <c r="AT3361" s="85"/>
      <c r="AU3361" s="85"/>
      <c r="AV3361" s="85"/>
      <c r="AW3361" s="100"/>
      <c r="AX3361" s="2"/>
      <c r="AY3361" s="2"/>
      <c r="AZ3361" s="2"/>
      <c r="BA3361" s="2"/>
      <c r="BB3361" s="55"/>
      <c r="BC3361" s="105"/>
      <c r="BD3361" s="105"/>
      <c r="BE3361" s="105"/>
      <c r="BF3361" s="105"/>
      <c r="BG3361" s="109"/>
      <c r="BH3361" s="2"/>
      <c r="BI3361" s="2"/>
      <c r="BJ3361" s="2"/>
      <c r="BK3361" s="2"/>
      <c r="BL3361" s="55"/>
      <c r="BM3361" s="48"/>
      <c r="BN3361" s="48"/>
      <c r="BO3361" s="48"/>
      <c r="BP3361" s="48"/>
      <c r="BQ3361" s="117"/>
      <c r="BR3361" s="2"/>
      <c r="BS3361" s="2"/>
      <c r="BT3361" s="2"/>
      <c r="BU3361" s="2"/>
      <c r="BV3361" s="55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18" t="s">
        <v>5</v>
      </c>
      <c r="H3362" s="3">
        <v>2024</v>
      </c>
      <c r="I3362" s="20" t="s">
        <v>286</v>
      </c>
      <c r="J3362" s="185" t="s">
        <v>337</v>
      </c>
      <c r="K3362" s="185" t="s">
        <v>318</v>
      </c>
      <c r="L3362" s="187">
        <f t="shared" si="107"/>
        <v>0</v>
      </c>
      <c r="M3362" s="187">
        <f t="shared" si="108"/>
        <v>0</v>
      </c>
      <c r="N3362" s="186"/>
      <c r="O3362" s="53"/>
      <c r="P3362" s="53"/>
      <c r="Q3362" s="53"/>
      <c r="R3362" s="53"/>
      <c r="S3362" s="54"/>
      <c r="T3362" s="8"/>
      <c r="U3362" s="8"/>
      <c r="V3362" s="8"/>
      <c r="W3362" s="8"/>
      <c r="X3362" s="122"/>
      <c r="Y3362" s="135"/>
      <c r="Z3362" s="135"/>
      <c r="AA3362" s="135"/>
      <c r="AB3362" s="135"/>
      <c r="AC3362" s="136"/>
      <c r="AD3362" s="8"/>
      <c r="AE3362" s="8"/>
      <c r="AF3362" s="8"/>
      <c r="AG3362" s="8"/>
      <c r="AH3362" s="122"/>
      <c r="AI3362" s="137"/>
      <c r="AJ3362" s="137"/>
      <c r="AK3362" s="137"/>
      <c r="AL3362" s="137"/>
      <c r="AM3362" s="138"/>
      <c r="AN3362" s="8"/>
      <c r="AO3362" s="8"/>
      <c r="AP3362" s="8"/>
      <c r="AQ3362" s="8"/>
      <c r="AR3362" s="122"/>
      <c r="AS3362" s="139"/>
      <c r="AT3362" s="139"/>
      <c r="AU3362" s="139"/>
      <c r="AV3362" s="139"/>
      <c r="AW3362" s="140"/>
      <c r="AX3362" s="8"/>
      <c r="AY3362" s="8"/>
      <c r="AZ3362" s="8"/>
      <c r="BA3362" s="8"/>
      <c r="BB3362" s="122"/>
      <c r="BC3362" s="141"/>
      <c r="BD3362" s="141"/>
      <c r="BE3362" s="141"/>
      <c r="BF3362" s="141"/>
      <c r="BG3362" s="142"/>
      <c r="BH3362" s="8"/>
      <c r="BI3362" s="8"/>
      <c r="BJ3362" s="8"/>
      <c r="BK3362" s="8"/>
      <c r="BL3362" s="122"/>
      <c r="BM3362" s="143"/>
      <c r="BN3362" s="143"/>
      <c r="BO3362" s="143"/>
      <c r="BP3362" s="143"/>
      <c r="BQ3362" s="144"/>
      <c r="BR3362" s="8"/>
      <c r="BS3362" s="8"/>
      <c r="BT3362" s="8"/>
      <c r="BU3362" s="8"/>
      <c r="BV3362" s="122"/>
    </row>
    <row r="3363" spans="1:74" ht="28.8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18" t="s">
        <v>5</v>
      </c>
      <c r="H3363" s="3">
        <v>2024</v>
      </c>
      <c r="I3363" s="20" t="s">
        <v>286</v>
      </c>
      <c r="J3363" s="185" t="s">
        <v>338</v>
      </c>
      <c r="K3363" s="185" t="s">
        <v>339</v>
      </c>
      <c r="L3363" s="187">
        <f t="shared" si="107"/>
        <v>0</v>
      </c>
      <c r="M3363" s="187">
        <f t="shared" si="108"/>
        <v>0</v>
      </c>
      <c r="N3363" s="186"/>
      <c r="O3363" s="53"/>
      <c r="P3363" s="53"/>
      <c r="Q3363" s="53"/>
      <c r="R3363" s="53"/>
      <c r="S3363" s="54"/>
      <c r="T3363" s="8"/>
      <c r="U3363" s="8"/>
      <c r="V3363" s="8"/>
      <c r="W3363" s="8"/>
      <c r="X3363" s="122"/>
      <c r="Y3363" s="135"/>
      <c r="Z3363" s="135"/>
      <c r="AA3363" s="135"/>
      <c r="AB3363" s="135"/>
      <c r="AC3363" s="136"/>
      <c r="AD3363" s="8"/>
      <c r="AE3363" s="8"/>
      <c r="AF3363" s="8"/>
      <c r="AG3363" s="8"/>
      <c r="AH3363" s="122"/>
      <c r="AI3363" s="137"/>
      <c r="AJ3363" s="137"/>
      <c r="AK3363" s="137"/>
      <c r="AL3363" s="137"/>
      <c r="AM3363" s="138"/>
      <c r="AN3363" s="8"/>
      <c r="AO3363" s="8"/>
      <c r="AP3363" s="8"/>
      <c r="AQ3363" s="8"/>
      <c r="AR3363" s="122"/>
      <c r="AS3363" s="139"/>
      <c r="AT3363" s="139"/>
      <c r="AU3363" s="139"/>
      <c r="AV3363" s="139"/>
      <c r="AW3363" s="140"/>
      <c r="AX3363" s="8"/>
      <c r="AY3363" s="8"/>
      <c r="AZ3363" s="8"/>
      <c r="BA3363" s="8"/>
      <c r="BB3363" s="122"/>
      <c r="BC3363" s="141"/>
      <c r="BD3363" s="141"/>
      <c r="BE3363" s="141"/>
      <c r="BF3363" s="141"/>
      <c r="BG3363" s="142"/>
      <c r="BH3363" s="8"/>
      <c r="BI3363" s="8"/>
      <c r="BJ3363" s="8"/>
      <c r="BK3363" s="8"/>
      <c r="BL3363" s="122"/>
      <c r="BM3363" s="143"/>
      <c r="BN3363" s="143"/>
      <c r="BO3363" s="143"/>
      <c r="BP3363" s="143"/>
      <c r="BQ3363" s="144"/>
      <c r="BR3363" s="8"/>
      <c r="BS3363" s="8"/>
      <c r="BT3363" s="8"/>
      <c r="BU3363" s="8"/>
      <c r="BV3363" s="122"/>
    </row>
    <row r="3364" spans="1:74" ht="28.8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18" t="s">
        <v>5</v>
      </c>
      <c r="H3364" s="3">
        <v>2024</v>
      </c>
      <c r="I3364" s="20" t="s">
        <v>286</v>
      </c>
      <c r="J3364" s="185" t="s">
        <v>340</v>
      </c>
      <c r="K3364" s="185" t="s">
        <v>318</v>
      </c>
      <c r="L3364" s="187">
        <f t="shared" si="107"/>
        <v>0</v>
      </c>
      <c r="M3364" s="187">
        <f t="shared" si="108"/>
        <v>0</v>
      </c>
      <c r="N3364" s="186"/>
      <c r="O3364" s="53"/>
      <c r="P3364" s="53"/>
      <c r="Q3364" s="53"/>
      <c r="R3364" s="53"/>
      <c r="S3364" s="54"/>
      <c r="T3364" s="8"/>
      <c r="U3364" s="8"/>
      <c r="V3364" s="8"/>
      <c r="W3364" s="8"/>
      <c r="X3364" s="122"/>
      <c r="Y3364" s="135"/>
      <c r="Z3364" s="135"/>
      <c r="AA3364" s="135"/>
      <c r="AB3364" s="135"/>
      <c r="AC3364" s="136"/>
      <c r="AD3364" s="8"/>
      <c r="AE3364" s="8"/>
      <c r="AF3364" s="8"/>
      <c r="AG3364" s="8"/>
      <c r="AH3364" s="122"/>
      <c r="AI3364" s="137"/>
      <c r="AJ3364" s="137"/>
      <c r="AK3364" s="137"/>
      <c r="AL3364" s="137"/>
      <c r="AM3364" s="138"/>
      <c r="AN3364" s="8"/>
      <c r="AO3364" s="8"/>
      <c r="AP3364" s="8"/>
      <c r="AQ3364" s="8"/>
      <c r="AR3364" s="122"/>
      <c r="AS3364" s="139"/>
      <c r="AT3364" s="139"/>
      <c r="AU3364" s="139"/>
      <c r="AV3364" s="139"/>
      <c r="AW3364" s="140"/>
      <c r="AX3364" s="8"/>
      <c r="AY3364" s="8"/>
      <c r="AZ3364" s="8"/>
      <c r="BA3364" s="8"/>
      <c r="BB3364" s="122"/>
      <c r="BC3364" s="141"/>
      <c r="BD3364" s="141"/>
      <c r="BE3364" s="141"/>
      <c r="BF3364" s="141"/>
      <c r="BG3364" s="142"/>
      <c r="BH3364" s="8"/>
      <c r="BI3364" s="8"/>
      <c r="BJ3364" s="8"/>
      <c r="BK3364" s="8"/>
      <c r="BL3364" s="122"/>
      <c r="BM3364" s="143"/>
      <c r="BN3364" s="143"/>
      <c r="BO3364" s="143"/>
      <c r="BP3364" s="143"/>
      <c r="BQ3364" s="144"/>
      <c r="BR3364" s="8"/>
      <c r="BS3364" s="8"/>
      <c r="BT3364" s="8"/>
      <c r="BU3364" s="8"/>
      <c r="BV3364" s="122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18" t="s">
        <v>5</v>
      </c>
      <c r="H3365" s="3">
        <v>2024</v>
      </c>
      <c r="I3365" s="20" t="s">
        <v>286</v>
      </c>
      <c r="J3365" s="185" t="s">
        <v>341</v>
      </c>
      <c r="K3365" s="185" t="s">
        <v>320</v>
      </c>
      <c r="L3365" s="187">
        <f t="shared" si="107"/>
        <v>0</v>
      </c>
      <c r="M3365" s="187">
        <f t="shared" si="108"/>
        <v>0</v>
      </c>
      <c r="N3365" s="186"/>
      <c r="O3365" s="53"/>
      <c r="P3365" s="53"/>
      <c r="Q3365" s="53"/>
      <c r="R3365" s="53"/>
      <c r="S3365" s="54"/>
      <c r="T3365" s="8"/>
      <c r="U3365" s="8"/>
      <c r="V3365" s="8"/>
      <c r="W3365" s="8"/>
      <c r="X3365" s="122"/>
      <c r="Y3365" s="135"/>
      <c r="Z3365" s="135"/>
      <c r="AA3365" s="135"/>
      <c r="AB3365" s="135"/>
      <c r="AC3365" s="136"/>
      <c r="AD3365" s="8"/>
      <c r="AE3365" s="8"/>
      <c r="AF3365" s="8"/>
      <c r="AG3365" s="8"/>
      <c r="AH3365" s="122"/>
      <c r="AI3365" s="137"/>
      <c r="AJ3365" s="137"/>
      <c r="AK3365" s="137"/>
      <c r="AL3365" s="137"/>
      <c r="AM3365" s="138"/>
      <c r="AN3365" s="8"/>
      <c r="AO3365" s="8"/>
      <c r="AP3365" s="8"/>
      <c r="AQ3365" s="8"/>
      <c r="AR3365" s="122"/>
      <c r="AS3365" s="139"/>
      <c r="AT3365" s="139"/>
      <c r="AU3365" s="139"/>
      <c r="AV3365" s="139"/>
      <c r="AW3365" s="140"/>
      <c r="AX3365" s="8"/>
      <c r="AY3365" s="8"/>
      <c r="AZ3365" s="8"/>
      <c r="BA3365" s="8"/>
      <c r="BB3365" s="122"/>
      <c r="BC3365" s="141"/>
      <c r="BD3365" s="141"/>
      <c r="BE3365" s="141"/>
      <c r="BF3365" s="141"/>
      <c r="BG3365" s="142"/>
      <c r="BH3365" s="8"/>
      <c r="BI3365" s="8"/>
      <c r="BJ3365" s="8"/>
      <c r="BK3365" s="8"/>
      <c r="BL3365" s="122"/>
      <c r="BM3365" s="143"/>
      <c r="BN3365" s="143"/>
      <c r="BO3365" s="143"/>
      <c r="BP3365" s="143"/>
      <c r="BQ3365" s="144"/>
      <c r="BR3365" s="8"/>
      <c r="BS3365" s="8"/>
      <c r="BT3365" s="8"/>
      <c r="BU3365" s="8"/>
      <c r="BV3365" s="122"/>
    </row>
    <row r="3366" spans="1:74" ht="28.8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18" t="s">
        <v>5</v>
      </c>
      <c r="H3366" s="3">
        <v>2024</v>
      </c>
      <c r="I3366" s="20" t="s">
        <v>286</v>
      </c>
      <c r="J3366" s="185" t="s">
        <v>342</v>
      </c>
      <c r="K3366" s="185" t="s">
        <v>320</v>
      </c>
      <c r="L3366" s="187">
        <f t="shared" si="107"/>
        <v>0</v>
      </c>
      <c r="M3366" s="187">
        <f t="shared" si="108"/>
        <v>0</v>
      </c>
      <c r="N3366" s="186"/>
      <c r="O3366" s="53"/>
      <c r="P3366" s="53"/>
      <c r="Q3366" s="53"/>
      <c r="R3366" s="53"/>
      <c r="S3366" s="54"/>
      <c r="T3366" s="8"/>
      <c r="U3366" s="8"/>
      <c r="V3366" s="8"/>
      <c r="W3366" s="8"/>
      <c r="X3366" s="122"/>
      <c r="Y3366" s="135"/>
      <c r="Z3366" s="135"/>
      <c r="AA3366" s="135"/>
      <c r="AB3366" s="135"/>
      <c r="AC3366" s="136"/>
      <c r="AD3366" s="8"/>
      <c r="AE3366" s="8"/>
      <c r="AF3366" s="8"/>
      <c r="AG3366" s="8"/>
      <c r="AH3366" s="122"/>
      <c r="AI3366" s="137"/>
      <c r="AJ3366" s="137"/>
      <c r="AK3366" s="137"/>
      <c r="AL3366" s="137"/>
      <c r="AM3366" s="138"/>
      <c r="AN3366" s="8"/>
      <c r="AO3366" s="8"/>
      <c r="AP3366" s="8"/>
      <c r="AQ3366" s="8"/>
      <c r="AR3366" s="122"/>
      <c r="AS3366" s="139"/>
      <c r="AT3366" s="139"/>
      <c r="AU3366" s="139"/>
      <c r="AV3366" s="139"/>
      <c r="AW3366" s="140"/>
      <c r="AX3366" s="8"/>
      <c r="AY3366" s="8"/>
      <c r="AZ3366" s="8"/>
      <c r="BA3366" s="8"/>
      <c r="BB3366" s="122"/>
      <c r="BC3366" s="141"/>
      <c r="BD3366" s="141"/>
      <c r="BE3366" s="141"/>
      <c r="BF3366" s="141"/>
      <c r="BG3366" s="142"/>
      <c r="BH3366" s="8"/>
      <c r="BI3366" s="8"/>
      <c r="BJ3366" s="8"/>
      <c r="BK3366" s="8"/>
      <c r="BL3366" s="122"/>
      <c r="BM3366" s="143"/>
      <c r="BN3366" s="143"/>
      <c r="BO3366" s="143"/>
      <c r="BP3366" s="143"/>
      <c r="BQ3366" s="144"/>
      <c r="BR3366" s="8"/>
      <c r="BS3366" s="8"/>
      <c r="BT3366" s="8"/>
      <c r="BU3366" s="8"/>
      <c r="BV3366" s="122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18" t="s">
        <v>5</v>
      </c>
      <c r="H3367" s="3">
        <v>2024</v>
      </c>
      <c r="I3367" s="20" t="s">
        <v>286</v>
      </c>
      <c r="J3367" s="185" t="s">
        <v>343</v>
      </c>
      <c r="K3367" s="185" t="s">
        <v>339</v>
      </c>
      <c r="L3367" s="187">
        <f t="shared" si="107"/>
        <v>0</v>
      </c>
      <c r="M3367" s="187">
        <f t="shared" si="108"/>
        <v>0</v>
      </c>
      <c r="N3367" s="186"/>
      <c r="O3367" s="53"/>
      <c r="P3367" s="53"/>
      <c r="Q3367" s="53"/>
      <c r="R3367" s="53"/>
      <c r="S3367" s="54"/>
      <c r="T3367" s="8"/>
      <c r="U3367" s="8"/>
      <c r="V3367" s="8"/>
      <c r="W3367" s="8"/>
      <c r="X3367" s="122"/>
      <c r="Y3367" s="135"/>
      <c r="Z3367" s="135"/>
      <c r="AA3367" s="135"/>
      <c r="AB3367" s="135"/>
      <c r="AC3367" s="136"/>
      <c r="AD3367" s="8"/>
      <c r="AE3367" s="8"/>
      <c r="AF3367" s="8"/>
      <c r="AG3367" s="8"/>
      <c r="AH3367" s="122"/>
      <c r="AI3367" s="137"/>
      <c r="AJ3367" s="137"/>
      <c r="AK3367" s="137"/>
      <c r="AL3367" s="137"/>
      <c r="AM3367" s="138"/>
      <c r="AN3367" s="8"/>
      <c r="AO3367" s="8"/>
      <c r="AP3367" s="8"/>
      <c r="AQ3367" s="8"/>
      <c r="AR3367" s="122"/>
      <c r="AS3367" s="139"/>
      <c r="AT3367" s="139"/>
      <c r="AU3367" s="139"/>
      <c r="AV3367" s="139"/>
      <c r="AW3367" s="140"/>
      <c r="AX3367" s="8"/>
      <c r="AY3367" s="8"/>
      <c r="AZ3367" s="8"/>
      <c r="BA3367" s="8"/>
      <c r="BB3367" s="122"/>
      <c r="BC3367" s="141"/>
      <c r="BD3367" s="141"/>
      <c r="BE3367" s="141"/>
      <c r="BF3367" s="141"/>
      <c r="BG3367" s="142"/>
      <c r="BH3367" s="8"/>
      <c r="BI3367" s="8"/>
      <c r="BJ3367" s="8"/>
      <c r="BK3367" s="8"/>
      <c r="BL3367" s="122"/>
      <c r="BM3367" s="143"/>
      <c r="BN3367" s="143"/>
      <c r="BO3367" s="143"/>
      <c r="BP3367" s="143"/>
      <c r="BQ3367" s="144"/>
      <c r="BR3367" s="8"/>
      <c r="BS3367" s="8"/>
      <c r="BT3367" s="8"/>
      <c r="BU3367" s="8"/>
      <c r="BV3367" s="122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18" t="s">
        <v>5</v>
      </c>
      <c r="H3368" s="3">
        <v>2024</v>
      </c>
      <c r="I3368" s="20" t="s">
        <v>288</v>
      </c>
      <c r="J3368" s="185" t="s">
        <v>344</v>
      </c>
      <c r="K3368" s="185" t="s">
        <v>318</v>
      </c>
      <c r="L3368" s="187">
        <f t="shared" si="107"/>
        <v>0</v>
      </c>
      <c r="M3368" s="187">
        <f t="shared" si="108"/>
        <v>0</v>
      </c>
      <c r="N3368" s="186"/>
      <c r="O3368" s="53"/>
      <c r="P3368" s="53"/>
      <c r="Q3368" s="53"/>
      <c r="R3368" s="53"/>
      <c r="S3368" s="54"/>
      <c r="T3368" s="8"/>
      <c r="U3368" s="8"/>
      <c r="V3368" s="8"/>
      <c r="W3368" s="8"/>
      <c r="X3368" s="122"/>
      <c r="Y3368" s="135"/>
      <c r="Z3368" s="135"/>
      <c r="AA3368" s="135"/>
      <c r="AB3368" s="135"/>
      <c r="AC3368" s="136"/>
      <c r="AD3368" s="8"/>
      <c r="AE3368" s="8"/>
      <c r="AF3368" s="8"/>
      <c r="AG3368" s="8"/>
      <c r="AH3368" s="122"/>
      <c r="AI3368" s="137"/>
      <c r="AJ3368" s="137"/>
      <c r="AK3368" s="137"/>
      <c r="AL3368" s="137"/>
      <c r="AM3368" s="138"/>
      <c r="AN3368" s="8"/>
      <c r="AO3368" s="8"/>
      <c r="AP3368" s="8"/>
      <c r="AQ3368" s="8"/>
      <c r="AR3368" s="122"/>
      <c r="AS3368" s="139"/>
      <c r="AT3368" s="139"/>
      <c r="AU3368" s="139"/>
      <c r="AV3368" s="139"/>
      <c r="AW3368" s="140"/>
      <c r="AX3368" s="8"/>
      <c r="AY3368" s="8"/>
      <c r="AZ3368" s="8"/>
      <c r="BA3368" s="8"/>
      <c r="BB3368" s="122"/>
      <c r="BC3368" s="141"/>
      <c r="BD3368" s="141"/>
      <c r="BE3368" s="141"/>
      <c r="BF3368" s="141"/>
      <c r="BG3368" s="142"/>
      <c r="BH3368" s="8"/>
      <c r="BI3368" s="8"/>
      <c r="BJ3368" s="8"/>
      <c r="BK3368" s="8"/>
      <c r="BL3368" s="122"/>
      <c r="BM3368" s="143"/>
      <c r="BN3368" s="143"/>
      <c r="BO3368" s="143"/>
      <c r="BP3368" s="143"/>
      <c r="BQ3368" s="144"/>
      <c r="BR3368" s="8"/>
      <c r="BS3368" s="8"/>
      <c r="BT3368" s="8"/>
      <c r="BU3368" s="8"/>
      <c r="BV3368" s="122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18" t="s">
        <v>5</v>
      </c>
      <c r="H3369" s="3">
        <v>2024</v>
      </c>
      <c r="I3369" s="20" t="s">
        <v>288</v>
      </c>
      <c r="J3369" s="184" t="s">
        <v>351</v>
      </c>
      <c r="K3369" s="184" t="s">
        <v>318</v>
      </c>
      <c r="L3369" s="187">
        <f t="shared" si="107"/>
        <v>0</v>
      </c>
      <c r="M3369" s="187">
        <f t="shared" si="108"/>
        <v>0</v>
      </c>
      <c r="N3369" s="186"/>
      <c r="O3369" s="53"/>
      <c r="P3369" s="53"/>
      <c r="Q3369" s="53"/>
      <c r="R3369" s="53"/>
      <c r="S3369" s="54"/>
      <c r="T3369" s="8"/>
      <c r="U3369" s="8"/>
      <c r="V3369" s="8"/>
      <c r="W3369" s="8"/>
      <c r="X3369" s="122"/>
      <c r="Y3369" s="135"/>
      <c r="Z3369" s="135"/>
      <c r="AA3369" s="135"/>
      <c r="AB3369" s="135"/>
      <c r="AC3369" s="136"/>
      <c r="AD3369" s="8"/>
      <c r="AE3369" s="8"/>
      <c r="AF3369" s="8"/>
      <c r="AG3369" s="8"/>
      <c r="AH3369" s="122"/>
      <c r="AI3369" s="137"/>
      <c r="AJ3369" s="137"/>
      <c r="AK3369" s="137"/>
      <c r="AL3369" s="137"/>
      <c r="AM3369" s="138"/>
      <c r="AN3369" s="8"/>
      <c r="AO3369" s="8"/>
      <c r="AP3369" s="8"/>
      <c r="AQ3369" s="8"/>
      <c r="AR3369" s="122"/>
      <c r="AS3369" s="139"/>
      <c r="AT3369" s="139"/>
      <c r="AU3369" s="139"/>
      <c r="AV3369" s="139"/>
      <c r="AW3369" s="140"/>
      <c r="AX3369" s="8"/>
      <c r="AY3369" s="8"/>
      <c r="AZ3369" s="8"/>
      <c r="BA3369" s="8"/>
      <c r="BB3369" s="122"/>
      <c r="BC3369" s="141"/>
      <c r="BD3369" s="141"/>
      <c r="BE3369" s="141"/>
      <c r="BF3369" s="141"/>
      <c r="BG3369" s="142"/>
      <c r="BH3369" s="8"/>
      <c r="BI3369" s="8"/>
      <c r="BJ3369" s="8"/>
      <c r="BK3369" s="8"/>
      <c r="BL3369" s="122"/>
      <c r="BM3369" s="143"/>
      <c r="BN3369" s="143"/>
      <c r="BO3369" s="143"/>
      <c r="BP3369" s="143"/>
      <c r="BQ3369" s="144"/>
      <c r="BR3369" s="8"/>
      <c r="BS3369" s="8"/>
      <c r="BT3369" s="8"/>
      <c r="BU3369" s="8"/>
      <c r="BV3369" s="122"/>
    </row>
    <row r="3370" spans="1:74" ht="28.8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18" t="s">
        <v>5</v>
      </c>
      <c r="H3370" s="3">
        <v>2024</v>
      </c>
      <c r="I3370" s="20" t="s">
        <v>288</v>
      </c>
      <c r="J3370" s="184" t="s">
        <v>352</v>
      </c>
      <c r="K3370" s="184" t="s">
        <v>321</v>
      </c>
      <c r="L3370" s="187">
        <f t="shared" si="107"/>
        <v>0</v>
      </c>
      <c r="M3370" s="187">
        <f t="shared" si="108"/>
        <v>0</v>
      </c>
      <c r="N3370" s="186"/>
      <c r="O3370" s="33"/>
      <c r="P3370" s="33"/>
      <c r="Q3370" s="33"/>
      <c r="R3370" s="33"/>
      <c r="S3370" s="42"/>
      <c r="T3370" s="2"/>
      <c r="U3370" s="2"/>
      <c r="V3370" s="2"/>
      <c r="W3370" s="2"/>
      <c r="X3370" s="55"/>
      <c r="Y3370" s="62"/>
      <c r="Z3370" s="62"/>
      <c r="AA3370" s="62"/>
      <c r="AB3370" s="62"/>
      <c r="AC3370" s="68"/>
      <c r="AD3370" s="30"/>
      <c r="AE3370" s="2"/>
      <c r="AF3370" s="2"/>
      <c r="AG3370" s="2"/>
      <c r="AH3370" s="55"/>
      <c r="AI3370" s="72"/>
      <c r="AJ3370" s="72"/>
      <c r="AK3370" s="72"/>
      <c r="AL3370" s="72"/>
      <c r="AM3370" s="80"/>
      <c r="AN3370" s="2"/>
      <c r="AO3370" s="2"/>
      <c r="AP3370" s="2"/>
      <c r="AQ3370" s="2"/>
      <c r="AR3370" s="55"/>
      <c r="AS3370" s="85"/>
      <c r="AT3370" s="85"/>
      <c r="AU3370" s="85"/>
      <c r="AV3370" s="85"/>
      <c r="AW3370" s="100"/>
      <c r="AX3370" s="2"/>
      <c r="AY3370" s="2"/>
      <c r="AZ3370" s="2"/>
      <c r="BA3370" s="2"/>
      <c r="BB3370" s="55"/>
      <c r="BC3370" s="105"/>
      <c r="BD3370" s="105"/>
      <c r="BE3370" s="105"/>
      <c r="BF3370" s="105"/>
      <c r="BG3370" s="109"/>
      <c r="BH3370" s="2"/>
      <c r="BI3370" s="2"/>
      <c r="BJ3370" s="2"/>
      <c r="BK3370" s="2"/>
      <c r="BL3370" s="55"/>
      <c r="BM3370" s="48"/>
      <c r="BN3370" s="48"/>
      <c r="BO3370" s="48"/>
      <c r="BP3370" s="48"/>
      <c r="BQ3370" s="117"/>
      <c r="BR3370" s="2"/>
      <c r="BS3370" s="2"/>
      <c r="BT3370" s="2"/>
      <c r="BU3370" s="2"/>
      <c r="BV3370" s="55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18" t="s">
        <v>5</v>
      </c>
      <c r="H3371" s="3">
        <v>2024</v>
      </c>
      <c r="I3371" s="20" t="s">
        <v>288</v>
      </c>
      <c r="J3371" s="184" t="s">
        <v>345</v>
      </c>
      <c r="K3371" s="184" t="s">
        <v>318</v>
      </c>
      <c r="L3371" s="187">
        <f t="shared" si="107"/>
        <v>0</v>
      </c>
      <c r="M3371" s="187">
        <f t="shared" si="108"/>
        <v>0</v>
      </c>
      <c r="N3371" s="186"/>
      <c r="O3371" s="34"/>
      <c r="P3371" s="33"/>
      <c r="Q3371" s="33"/>
      <c r="R3371" s="33"/>
      <c r="S3371" s="42"/>
      <c r="T3371" s="3"/>
      <c r="U3371" s="2"/>
      <c r="V3371" s="2"/>
      <c r="W3371" s="2"/>
      <c r="X3371" s="55"/>
      <c r="Y3371" s="64"/>
      <c r="Z3371" s="62"/>
      <c r="AA3371" s="62"/>
      <c r="AB3371" s="62"/>
      <c r="AC3371" s="68"/>
      <c r="AD3371" s="3"/>
      <c r="AE3371" s="2"/>
      <c r="AF3371" s="2"/>
      <c r="AG3371" s="2"/>
      <c r="AH3371" s="55"/>
      <c r="AI3371" s="73"/>
      <c r="AJ3371" s="72"/>
      <c r="AK3371" s="72"/>
      <c r="AL3371" s="72"/>
      <c r="AM3371" s="80"/>
      <c r="AN3371" s="3"/>
      <c r="AO3371" s="2"/>
      <c r="AP3371" s="2"/>
      <c r="AQ3371" s="2"/>
      <c r="AR3371" s="55"/>
      <c r="AS3371" s="86"/>
      <c r="AT3371" s="85"/>
      <c r="AU3371" s="85"/>
      <c r="AV3371" s="85"/>
      <c r="AW3371" s="100"/>
      <c r="AX3371" s="3"/>
      <c r="AY3371" s="2"/>
      <c r="AZ3371" s="2"/>
      <c r="BA3371" s="2"/>
      <c r="BB3371" s="55"/>
      <c r="BC3371" s="106"/>
      <c r="BD3371" s="105"/>
      <c r="BE3371" s="105"/>
      <c r="BF3371" s="105"/>
      <c r="BG3371" s="109"/>
      <c r="BH3371" s="3"/>
      <c r="BI3371" s="2"/>
      <c r="BJ3371" s="2"/>
      <c r="BK3371" s="2"/>
      <c r="BL3371" s="55"/>
      <c r="BM3371" s="49"/>
      <c r="BN3371" s="48"/>
      <c r="BO3371" s="48"/>
      <c r="BP3371" s="48"/>
      <c r="BQ3371" s="117"/>
      <c r="BR3371" s="3"/>
      <c r="BS3371" s="2"/>
      <c r="BT3371" s="2"/>
      <c r="BU3371" s="2"/>
      <c r="BV3371" s="55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18" t="s">
        <v>5</v>
      </c>
      <c r="H3372" s="3">
        <v>2024</v>
      </c>
      <c r="I3372" s="20" t="s">
        <v>289</v>
      </c>
      <c r="J3372" s="184" t="s">
        <v>268</v>
      </c>
      <c r="K3372" s="184" t="s">
        <v>318</v>
      </c>
      <c r="L3372" s="187">
        <f t="shared" si="107"/>
        <v>0</v>
      </c>
      <c r="M3372" s="187">
        <f t="shared" si="108"/>
        <v>0</v>
      </c>
      <c r="N3372" s="186"/>
      <c r="O3372" s="33"/>
      <c r="P3372" s="33"/>
      <c r="Q3372" s="33"/>
      <c r="R3372" s="33"/>
      <c r="S3372" s="42"/>
      <c r="T3372" s="2"/>
      <c r="U3372" s="2"/>
      <c r="V3372" s="2"/>
      <c r="W3372" s="2"/>
      <c r="X3372" s="55"/>
      <c r="Y3372" s="62"/>
      <c r="Z3372" s="62"/>
      <c r="AA3372" s="62"/>
      <c r="AB3372" s="62"/>
      <c r="AC3372" s="68"/>
      <c r="AD3372" s="2"/>
      <c r="AE3372" s="2"/>
      <c r="AF3372" s="2"/>
      <c r="AG3372" s="2"/>
      <c r="AH3372" s="55"/>
      <c r="AI3372" s="72"/>
      <c r="AJ3372" s="72"/>
      <c r="AK3372" s="72"/>
      <c r="AL3372" s="72"/>
      <c r="AM3372" s="80"/>
      <c r="AN3372" s="2"/>
      <c r="AO3372" s="2"/>
      <c r="AP3372" s="2"/>
      <c r="AQ3372" s="2"/>
      <c r="AR3372" s="55"/>
      <c r="AS3372" s="85"/>
      <c r="AT3372" s="85"/>
      <c r="AU3372" s="85"/>
      <c r="AV3372" s="85"/>
      <c r="AW3372" s="100"/>
      <c r="AX3372" s="2"/>
      <c r="AY3372" s="2"/>
      <c r="AZ3372" s="2"/>
      <c r="BA3372" s="2"/>
      <c r="BB3372" s="55"/>
      <c r="BC3372" s="105"/>
      <c r="BD3372" s="105"/>
      <c r="BE3372" s="105"/>
      <c r="BF3372" s="105"/>
      <c r="BG3372" s="109"/>
      <c r="BH3372" s="2"/>
      <c r="BI3372" s="2"/>
      <c r="BJ3372" s="2"/>
      <c r="BK3372" s="2"/>
      <c r="BL3372" s="55"/>
      <c r="BM3372" s="48"/>
      <c r="BN3372" s="48"/>
      <c r="BO3372" s="48"/>
      <c r="BP3372" s="48"/>
      <c r="BQ3372" s="117"/>
      <c r="BR3372" s="2"/>
      <c r="BS3372" s="2"/>
      <c r="BT3372" s="2"/>
      <c r="BU3372" s="2"/>
      <c r="BV3372" s="55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18" t="s">
        <v>5</v>
      </c>
      <c r="H3373" s="3">
        <v>2024</v>
      </c>
      <c r="I3373" s="20" t="s">
        <v>289</v>
      </c>
      <c r="J3373" s="184" t="s">
        <v>292</v>
      </c>
      <c r="K3373" s="184" t="s">
        <v>318</v>
      </c>
      <c r="L3373" s="187">
        <f t="shared" si="107"/>
        <v>0</v>
      </c>
      <c r="M3373" s="187">
        <f t="shared" si="108"/>
        <v>0</v>
      </c>
      <c r="N3373" s="186"/>
      <c r="O3373" s="33"/>
      <c r="P3373" s="33"/>
      <c r="Q3373" s="33"/>
      <c r="R3373" s="33"/>
      <c r="S3373" s="42"/>
      <c r="T3373" s="2"/>
      <c r="U3373" s="2"/>
      <c r="V3373" s="2"/>
      <c r="W3373" s="2"/>
      <c r="X3373" s="55"/>
      <c r="Y3373" s="62"/>
      <c r="Z3373" s="62"/>
      <c r="AA3373" s="62"/>
      <c r="AB3373" s="62"/>
      <c r="AC3373" s="68"/>
      <c r="AD3373" s="2"/>
      <c r="AE3373" s="2"/>
      <c r="AF3373" s="2"/>
      <c r="AG3373" s="2"/>
      <c r="AH3373" s="55"/>
      <c r="AI3373" s="72"/>
      <c r="AJ3373" s="72"/>
      <c r="AK3373" s="72"/>
      <c r="AL3373" s="72"/>
      <c r="AM3373" s="80"/>
      <c r="AN3373" s="2"/>
      <c r="AO3373" s="2"/>
      <c r="AP3373" s="2"/>
      <c r="AQ3373" s="2"/>
      <c r="AR3373" s="55"/>
      <c r="AS3373" s="85"/>
      <c r="AT3373" s="85"/>
      <c r="AU3373" s="85"/>
      <c r="AV3373" s="85"/>
      <c r="AW3373" s="100"/>
      <c r="AX3373" s="2"/>
      <c r="AY3373" s="2"/>
      <c r="AZ3373" s="2"/>
      <c r="BA3373" s="2"/>
      <c r="BB3373" s="55"/>
      <c r="BC3373" s="105"/>
      <c r="BD3373" s="105"/>
      <c r="BE3373" s="105"/>
      <c r="BF3373" s="105"/>
      <c r="BG3373" s="109"/>
      <c r="BH3373" s="2"/>
      <c r="BI3373" s="2"/>
      <c r="BJ3373" s="2"/>
      <c r="BK3373" s="2"/>
      <c r="BL3373" s="55"/>
      <c r="BM3373" s="48"/>
      <c r="BN3373" s="48"/>
      <c r="BO3373" s="48"/>
      <c r="BP3373" s="48"/>
      <c r="BQ3373" s="117"/>
      <c r="BR3373" s="2"/>
      <c r="BS3373" s="2"/>
      <c r="BT3373" s="2"/>
      <c r="BU3373" s="2"/>
      <c r="BV3373" s="55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18" t="s">
        <v>5</v>
      </c>
      <c r="H3374" s="3">
        <v>2024</v>
      </c>
      <c r="I3374" s="20" t="s">
        <v>285</v>
      </c>
      <c r="J3374" s="184" t="s">
        <v>293</v>
      </c>
      <c r="K3374" s="184" t="s">
        <v>318</v>
      </c>
      <c r="L3374" s="187">
        <f t="shared" si="107"/>
        <v>0</v>
      </c>
      <c r="M3374" s="187">
        <f t="shared" si="108"/>
        <v>0</v>
      </c>
      <c r="N3374" s="186"/>
      <c r="O3374" s="33"/>
      <c r="P3374" s="33"/>
      <c r="Q3374" s="33"/>
      <c r="R3374" s="34"/>
      <c r="S3374" s="41"/>
      <c r="T3374" s="2"/>
      <c r="U3374" s="2"/>
      <c r="V3374" s="2"/>
      <c r="W3374" s="3"/>
      <c r="X3374" s="56"/>
      <c r="Y3374" s="62"/>
      <c r="Z3374" s="62"/>
      <c r="AA3374" s="62"/>
      <c r="AB3374" s="64"/>
      <c r="AC3374" s="69"/>
      <c r="AD3374" s="2"/>
      <c r="AE3374" s="2"/>
      <c r="AF3374" s="2"/>
      <c r="AG3374" s="3"/>
      <c r="AH3374" s="56"/>
      <c r="AI3374" s="72"/>
      <c r="AJ3374" s="72"/>
      <c r="AK3374" s="72"/>
      <c r="AL3374" s="73"/>
      <c r="AM3374" s="81"/>
      <c r="AN3374" s="2"/>
      <c r="AO3374" s="2"/>
      <c r="AP3374" s="2"/>
      <c r="AQ3374" s="3"/>
      <c r="AR3374" s="56"/>
      <c r="AS3374" s="85"/>
      <c r="AT3374" s="85"/>
      <c r="AU3374" s="85"/>
      <c r="AV3374" s="86"/>
      <c r="AW3374" s="101"/>
      <c r="AX3374" s="2"/>
      <c r="AY3374" s="2"/>
      <c r="AZ3374" s="2"/>
      <c r="BA3374" s="3"/>
      <c r="BB3374" s="56"/>
      <c r="BC3374" s="105"/>
      <c r="BD3374" s="105"/>
      <c r="BE3374" s="105"/>
      <c r="BF3374" s="106"/>
      <c r="BG3374" s="110"/>
      <c r="BH3374" s="2"/>
      <c r="BI3374" s="2"/>
      <c r="BJ3374" s="2"/>
      <c r="BK3374" s="3"/>
      <c r="BL3374" s="56"/>
      <c r="BM3374" s="48"/>
      <c r="BN3374" s="48"/>
      <c r="BO3374" s="48"/>
      <c r="BP3374" s="49"/>
      <c r="BQ3374" s="118"/>
      <c r="BR3374" s="2"/>
      <c r="BS3374" s="2"/>
      <c r="BT3374" s="2"/>
      <c r="BU3374" s="3"/>
      <c r="BV3374" s="56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18" t="s">
        <v>5</v>
      </c>
      <c r="H3375" s="3">
        <v>2024</v>
      </c>
      <c r="I3375" s="20" t="s">
        <v>287</v>
      </c>
      <c r="J3375" s="184" t="s">
        <v>269</v>
      </c>
      <c r="K3375" s="184" t="s">
        <v>320</v>
      </c>
      <c r="L3375" s="187">
        <f t="shared" si="107"/>
        <v>0</v>
      </c>
      <c r="M3375" s="187">
        <f t="shared" si="108"/>
        <v>0</v>
      </c>
      <c r="N3375" s="186"/>
      <c r="O3375" s="33"/>
      <c r="P3375" s="33"/>
      <c r="Q3375" s="33"/>
      <c r="R3375" s="33"/>
      <c r="S3375" s="42"/>
      <c r="T3375" s="2"/>
      <c r="U3375" s="2"/>
      <c r="V3375" s="2"/>
      <c r="W3375" s="2"/>
      <c r="X3375" s="55"/>
      <c r="Y3375" s="62"/>
      <c r="Z3375" s="62"/>
      <c r="AA3375" s="62"/>
      <c r="AB3375" s="64"/>
      <c r="AC3375" s="68"/>
      <c r="AD3375" s="2"/>
      <c r="AE3375" s="2"/>
      <c r="AF3375" s="2"/>
      <c r="AG3375" s="2"/>
      <c r="AH3375" s="55"/>
      <c r="AI3375" s="72"/>
      <c r="AJ3375" s="72"/>
      <c r="AK3375" s="72"/>
      <c r="AL3375" s="72"/>
      <c r="AM3375" s="80"/>
      <c r="AN3375" s="2"/>
      <c r="AO3375" s="2"/>
      <c r="AP3375" s="2"/>
      <c r="AQ3375" s="2"/>
      <c r="AR3375" s="55"/>
      <c r="AS3375" s="85"/>
      <c r="AT3375" s="85"/>
      <c r="AU3375" s="85"/>
      <c r="AV3375" s="85"/>
      <c r="AW3375" s="100"/>
      <c r="AX3375" s="2"/>
      <c r="AY3375" s="2"/>
      <c r="AZ3375" s="2"/>
      <c r="BA3375" s="2"/>
      <c r="BB3375" s="55"/>
      <c r="BC3375" s="105"/>
      <c r="BD3375" s="105"/>
      <c r="BE3375" s="105"/>
      <c r="BF3375" s="105"/>
      <c r="BG3375" s="109"/>
      <c r="BH3375" s="2"/>
      <c r="BI3375" s="2"/>
      <c r="BJ3375" s="2"/>
      <c r="BK3375" s="2"/>
      <c r="BL3375" s="55"/>
      <c r="BM3375" s="48"/>
      <c r="BN3375" s="48"/>
      <c r="BO3375" s="48"/>
      <c r="BP3375" s="48"/>
      <c r="BQ3375" s="117"/>
      <c r="BR3375" s="2"/>
      <c r="BS3375" s="2"/>
      <c r="BT3375" s="2"/>
      <c r="BU3375" s="2"/>
      <c r="BV3375" s="55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18" t="s">
        <v>5</v>
      </c>
      <c r="H3376" s="3">
        <v>2024</v>
      </c>
      <c r="I3376" s="20" t="s">
        <v>287</v>
      </c>
      <c r="J3376" s="184" t="s">
        <v>270</v>
      </c>
      <c r="K3376" s="184" t="s">
        <v>320</v>
      </c>
      <c r="L3376" s="187">
        <f t="shared" si="107"/>
        <v>0</v>
      </c>
      <c r="M3376" s="187">
        <f t="shared" si="108"/>
        <v>0</v>
      </c>
      <c r="N3376" s="186"/>
      <c r="O3376" s="33"/>
      <c r="P3376" s="33"/>
      <c r="Q3376" s="33"/>
      <c r="R3376" s="33"/>
      <c r="S3376" s="42"/>
      <c r="T3376" s="2"/>
      <c r="U3376" s="2"/>
      <c r="V3376" s="2"/>
      <c r="W3376" s="2"/>
      <c r="X3376" s="55"/>
      <c r="Y3376" s="62"/>
      <c r="Z3376" s="62"/>
      <c r="AA3376" s="62"/>
      <c r="AB3376" s="62"/>
      <c r="AC3376" s="68"/>
      <c r="AD3376" s="2"/>
      <c r="AE3376" s="2"/>
      <c r="AF3376" s="2"/>
      <c r="AG3376" s="2"/>
      <c r="AH3376" s="55"/>
      <c r="AI3376" s="72"/>
      <c r="AJ3376" s="72"/>
      <c r="AK3376" s="72"/>
      <c r="AL3376" s="72"/>
      <c r="AM3376" s="80"/>
      <c r="AN3376" s="2"/>
      <c r="AO3376" s="2"/>
      <c r="AP3376" s="2"/>
      <c r="AQ3376" s="2"/>
      <c r="AR3376" s="55"/>
      <c r="AS3376" s="85"/>
      <c r="AT3376" s="85"/>
      <c r="AU3376" s="85"/>
      <c r="AV3376" s="85"/>
      <c r="AW3376" s="100"/>
      <c r="AX3376" s="2"/>
      <c r="AY3376" s="2"/>
      <c r="AZ3376" s="2"/>
      <c r="BA3376" s="2"/>
      <c r="BB3376" s="55"/>
      <c r="BC3376" s="105"/>
      <c r="BD3376" s="105"/>
      <c r="BE3376" s="105"/>
      <c r="BF3376" s="105"/>
      <c r="BG3376" s="109"/>
      <c r="BH3376" s="2"/>
      <c r="BI3376" s="2"/>
      <c r="BJ3376" s="2"/>
      <c r="BK3376" s="2"/>
      <c r="BL3376" s="55"/>
      <c r="BM3376" s="48"/>
      <c r="BN3376" s="48"/>
      <c r="BO3376" s="48"/>
      <c r="BP3376" s="48"/>
      <c r="BQ3376" s="117"/>
      <c r="BR3376" s="2"/>
      <c r="BS3376" s="2"/>
      <c r="BT3376" s="2"/>
      <c r="BU3376" s="2"/>
      <c r="BV3376" s="55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18" t="s">
        <v>5</v>
      </c>
      <c r="H3377" s="3">
        <v>2024</v>
      </c>
      <c r="I3377" s="20" t="s">
        <v>290</v>
      </c>
      <c r="J3377" s="184" t="s">
        <v>271</v>
      </c>
      <c r="K3377" s="184" t="s">
        <v>321</v>
      </c>
      <c r="L3377" s="187">
        <f t="shared" si="107"/>
        <v>0</v>
      </c>
      <c r="M3377" s="187">
        <f t="shared" si="108"/>
        <v>0</v>
      </c>
      <c r="N3377" s="186"/>
      <c r="O3377" s="33"/>
      <c r="P3377" s="33"/>
      <c r="Q3377" s="33"/>
      <c r="R3377" s="33"/>
      <c r="S3377" s="42"/>
      <c r="T3377" s="2"/>
      <c r="U3377" s="2"/>
      <c r="V3377" s="2"/>
      <c r="W3377" s="2"/>
      <c r="X3377" s="55"/>
      <c r="Y3377" s="62"/>
      <c r="Z3377" s="62"/>
      <c r="AA3377" s="62"/>
      <c r="AB3377" s="62"/>
      <c r="AC3377" s="68"/>
      <c r="AD3377" s="2"/>
      <c r="AE3377" s="2"/>
      <c r="AF3377" s="2"/>
      <c r="AG3377" s="2"/>
      <c r="AH3377" s="55"/>
      <c r="AI3377" s="72"/>
      <c r="AJ3377" s="72"/>
      <c r="AK3377" s="72"/>
      <c r="AL3377" s="72"/>
      <c r="AM3377" s="80"/>
      <c r="AN3377" s="2"/>
      <c r="AO3377" s="2"/>
      <c r="AP3377" s="2"/>
      <c r="AQ3377" s="2"/>
      <c r="AR3377" s="55"/>
      <c r="AS3377" s="85"/>
      <c r="AT3377" s="85"/>
      <c r="AU3377" s="85"/>
      <c r="AV3377" s="85"/>
      <c r="AW3377" s="100"/>
      <c r="AX3377" s="2"/>
      <c r="AY3377" s="2"/>
      <c r="AZ3377" s="2"/>
      <c r="BA3377" s="2"/>
      <c r="BB3377" s="55"/>
      <c r="BC3377" s="105"/>
      <c r="BD3377" s="105"/>
      <c r="BE3377" s="105"/>
      <c r="BF3377" s="105"/>
      <c r="BG3377" s="109"/>
      <c r="BH3377" s="2"/>
      <c r="BI3377" s="2"/>
      <c r="BJ3377" s="2"/>
      <c r="BK3377" s="2"/>
      <c r="BL3377" s="55"/>
      <c r="BM3377" s="48"/>
      <c r="BN3377" s="48"/>
      <c r="BO3377" s="48"/>
      <c r="BP3377" s="48"/>
      <c r="BQ3377" s="117"/>
      <c r="BR3377" s="2"/>
      <c r="BS3377" s="2"/>
      <c r="BT3377" s="2"/>
      <c r="BU3377" s="2"/>
      <c r="BV3377" s="55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18" t="s">
        <v>5</v>
      </c>
      <c r="H3378" s="3">
        <v>2024</v>
      </c>
      <c r="I3378" s="20" t="s">
        <v>284</v>
      </c>
      <c r="J3378" s="184" t="s">
        <v>294</v>
      </c>
      <c r="K3378" s="184" t="s">
        <v>320</v>
      </c>
      <c r="L3378" s="187">
        <f t="shared" si="107"/>
        <v>0</v>
      </c>
      <c r="M3378" s="187">
        <f t="shared" si="108"/>
        <v>0</v>
      </c>
      <c r="N3378" s="186"/>
      <c r="O3378" s="33"/>
      <c r="P3378" s="33"/>
      <c r="Q3378" s="33"/>
      <c r="R3378" s="33"/>
      <c r="S3378" s="42"/>
      <c r="T3378" s="2"/>
      <c r="U3378" s="2"/>
      <c r="V3378" s="2"/>
      <c r="W3378" s="2"/>
      <c r="X3378" s="55"/>
      <c r="Y3378" s="62"/>
      <c r="Z3378" s="62"/>
      <c r="AA3378" s="62"/>
      <c r="AB3378" s="62"/>
      <c r="AC3378" s="68"/>
      <c r="AD3378" s="2"/>
      <c r="AE3378" s="2"/>
      <c r="AF3378" s="2"/>
      <c r="AG3378" s="2"/>
      <c r="AH3378" s="55"/>
      <c r="AI3378" s="72"/>
      <c r="AJ3378" s="72"/>
      <c r="AK3378" s="72"/>
      <c r="AL3378" s="72"/>
      <c r="AM3378" s="80"/>
      <c r="AN3378" s="2"/>
      <c r="AO3378" s="2"/>
      <c r="AP3378" s="2"/>
      <c r="AQ3378" s="2"/>
      <c r="AR3378" s="55"/>
      <c r="AS3378" s="85"/>
      <c r="AT3378" s="85"/>
      <c r="AU3378" s="85"/>
      <c r="AV3378" s="85"/>
      <c r="AW3378" s="100"/>
      <c r="AX3378" s="2"/>
      <c r="AY3378" s="2"/>
      <c r="AZ3378" s="2"/>
      <c r="BA3378" s="2"/>
      <c r="BB3378" s="55"/>
      <c r="BC3378" s="105"/>
      <c r="BD3378" s="105"/>
      <c r="BE3378" s="105"/>
      <c r="BF3378" s="105"/>
      <c r="BG3378" s="109"/>
      <c r="BH3378" s="2"/>
      <c r="BI3378" s="2"/>
      <c r="BJ3378" s="2"/>
      <c r="BK3378" s="2"/>
      <c r="BL3378" s="55"/>
      <c r="BM3378" s="48"/>
      <c r="BN3378" s="48"/>
      <c r="BO3378" s="48"/>
      <c r="BP3378" s="48"/>
      <c r="BQ3378" s="117"/>
      <c r="BR3378" s="2"/>
      <c r="BS3378" s="2"/>
      <c r="BT3378" s="2"/>
      <c r="BU3378" s="2"/>
      <c r="BV3378" s="55"/>
    </row>
    <row r="3379" spans="1:74" ht="28.8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18" t="s">
        <v>5</v>
      </c>
      <c r="H3379" s="3">
        <v>2024</v>
      </c>
      <c r="I3379" s="20" t="s">
        <v>284</v>
      </c>
      <c r="J3379" s="184" t="s">
        <v>346</v>
      </c>
      <c r="K3379" s="184" t="s">
        <v>320</v>
      </c>
      <c r="L3379" s="187">
        <f t="shared" si="107"/>
        <v>0</v>
      </c>
      <c r="M3379" s="187">
        <f t="shared" si="108"/>
        <v>0</v>
      </c>
      <c r="N3379" s="186"/>
      <c r="O3379" s="33"/>
      <c r="P3379" s="33"/>
      <c r="Q3379" s="33"/>
      <c r="R3379" s="33"/>
      <c r="S3379" s="42"/>
      <c r="T3379" s="2"/>
      <c r="U3379" s="2"/>
      <c r="V3379" s="2"/>
      <c r="W3379" s="2"/>
      <c r="X3379" s="55"/>
      <c r="Y3379" s="62"/>
      <c r="Z3379" s="62"/>
      <c r="AA3379" s="62"/>
      <c r="AB3379" s="62"/>
      <c r="AC3379" s="68"/>
      <c r="AD3379" s="2"/>
      <c r="AE3379" s="2"/>
      <c r="AF3379" s="2"/>
      <c r="AG3379" s="2"/>
      <c r="AH3379" s="55"/>
      <c r="AI3379" s="72"/>
      <c r="AJ3379" s="72"/>
      <c r="AK3379" s="72"/>
      <c r="AL3379" s="72"/>
      <c r="AM3379" s="80"/>
      <c r="AN3379" s="2"/>
      <c r="AO3379" s="2"/>
      <c r="AP3379" s="2"/>
      <c r="AQ3379" s="2"/>
      <c r="AR3379" s="55"/>
      <c r="AS3379" s="85"/>
      <c r="AT3379" s="85"/>
      <c r="AU3379" s="85"/>
      <c r="AV3379" s="85"/>
      <c r="AW3379" s="100"/>
      <c r="AX3379" s="2"/>
      <c r="AY3379" s="2"/>
      <c r="AZ3379" s="2"/>
      <c r="BA3379" s="2"/>
      <c r="BB3379" s="55"/>
      <c r="BC3379" s="105"/>
      <c r="BD3379" s="105"/>
      <c r="BE3379" s="105"/>
      <c r="BF3379" s="105"/>
      <c r="BG3379" s="109"/>
      <c r="BH3379" s="2"/>
      <c r="BI3379" s="2"/>
      <c r="BJ3379" s="2"/>
      <c r="BK3379" s="2"/>
      <c r="BL3379" s="55"/>
      <c r="BM3379" s="48"/>
      <c r="BN3379" s="48"/>
      <c r="BO3379" s="48"/>
      <c r="BP3379" s="48"/>
      <c r="BQ3379" s="117"/>
      <c r="BR3379" s="2"/>
      <c r="BS3379" s="2"/>
      <c r="BT3379" s="2"/>
      <c r="BU3379" s="2"/>
      <c r="BV3379" s="55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18" t="s">
        <v>5</v>
      </c>
      <c r="H3380" s="3">
        <v>2024</v>
      </c>
      <c r="I3380" s="20" t="s">
        <v>284</v>
      </c>
      <c r="J3380" s="184" t="s">
        <v>295</v>
      </c>
      <c r="K3380" s="184" t="s">
        <v>320</v>
      </c>
      <c r="L3380" s="187">
        <f t="shared" si="107"/>
        <v>0</v>
      </c>
      <c r="M3380" s="187">
        <f t="shared" si="108"/>
        <v>0</v>
      </c>
      <c r="N3380" s="186"/>
      <c r="O3380" s="33"/>
      <c r="P3380" s="33"/>
      <c r="Q3380" s="33"/>
      <c r="R3380" s="33"/>
      <c r="S3380" s="42"/>
      <c r="T3380" s="2"/>
      <c r="U3380" s="2"/>
      <c r="V3380" s="2"/>
      <c r="W3380" s="2"/>
      <c r="X3380" s="55"/>
      <c r="Y3380" s="62"/>
      <c r="Z3380" s="62"/>
      <c r="AA3380" s="62"/>
      <c r="AB3380" s="62"/>
      <c r="AC3380" s="68"/>
      <c r="AD3380" s="2"/>
      <c r="AE3380" s="2"/>
      <c r="AF3380" s="2"/>
      <c r="AG3380" s="2"/>
      <c r="AH3380" s="55"/>
      <c r="AI3380" s="72"/>
      <c r="AJ3380" s="72"/>
      <c r="AK3380" s="72"/>
      <c r="AL3380" s="72"/>
      <c r="AM3380" s="80"/>
      <c r="AN3380" s="2"/>
      <c r="AO3380" s="2"/>
      <c r="AP3380" s="2"/>
      <c r="AQ3380" s="2"/>
      <c r="AR3380" s="55"/>
      <c r="AS3380" s="85"/>
      <c r="AT3380" s="85"/>
      <c r="AU3380" s="85"/>
      <c r="AV3380" s="85"/>
      <c r="AW3380" s="100"/>
      <c r="AX3380" s="2"/>
      <c r="AY3380" s="2"/>
      <c r="AZ3380" s="2"/>
      <c r="BA3380" s="2"/>
      <c r="BB3380" s="55"/>
      <c r="BC3380" s="105"/>
      <c r="BD3380" s="105"/>
      <c r="BE3380" s="105"/>
      <c r="BF3380" s="105"/>
      <c r="BG3380" s="109"/>
      <c r="BH3380" s="2"/>
      <c r="BI3380" s="2"/>
      <c r="BJ3380" s="2"/>
      <c r="BK3380" s="2"/>
      <c r="BL3380" s="55"/>
      <c r="BM3380" s="48"/>
      <c r="BN3380" s="48"/>
      <c r="BO3380" s="48"/>
      <c r="BP3380" s="48"/>
      <c r="BQ3380" s="117"/>
      <c r="BR3380" s="2"/>
      <c r="BS3380" s="2"/>
      <c r="BT3380" s="2"/>
      <c r="BU3380" s="2"/>
      <c r="BV3380" s="55"/>
    </row>
    <row r="3381" spans="1:74" ht="28.8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18" t="s">
        <v>5</v>
      </c>
      <c r="H3381" s="3">
        <v>2024</v>
      </c>
      <c r="I3381" s="20" t="s">
        <v>290</v>
      </c>
      <c r="J3381" s="184" t="s">
        <v>299</v>
      </c>
      <c r="K3381" s="184" t="s">
        <v>318</v>
      </c>
      <c r="L3381" s="187">
        <f t="shared" si="107"/>
        <v>0</v>
      </c>
      <c r="M3381" s="187">
        <f t="shared" si="108"/>
        <v>0</v>
      </c>
      <c r="N3381" s="186"/>
      <c r="O3381" s="33"/>
      <c r="P3381" s="33"/>
      <c r="Q3381" s="33"/>
      <c r="R3381" s="33"/>
      <c r="S3381" s="42"/>
      <c r="T3381" s="2"/>
      <c r="U3381" s="2"/>
      <c r="V3381" s="2"/>
      <c r="W3381" s="2"/>
      <c r="X3381" s="55"/>
      <c r="Y3381" s="62"/>
      <c r="Z3381" s="62"/>
      <c r="AA3381" s="62"/>
      <c r="AB3381" s="62"/>
      <c r="AC3381" s="68"/>
      <c r="AD3381" s="2"/>
      <c r="AE3381" s="2"/>
      <c r="AF3381" s="2"/>
      <c r="AG3381" s="2"/>
      <c r="AH3381" s="55"/>
      <c r="AI3381" s="72"/>
      <c r="AJ3381" s="72"/>
      <c r="AK3381" s="72"/>
      <c r="AL3381" s="72"/>
      <c r="AM3381" s="80"/>
      <c r="AN3381" s="2"/>
      <c r="AO3381" s="2"/>
      <c r="AP3381" s="2"/>
      <c r="AQ3381" s="2"/>
      <c r="AR3381" s="55"/>
      <c r="AS3381" s="85"/>
      <c r="AT3381" s="85"/>
      <c r="AU3381" s="85"/>
      <c r="AV3381" s="85"/>
      <c r="AW3381" s="100"/>
      <c r="AX3381" s="2"/>
      <c r="AY3381" s="2"/>
      <c r="AZ3381" s="2"/>
      <c r="BA3381" s="2"/>
      <c r="BB3381" s="55"/>
      <c r="BC3381" s="105"/>
      <c r="BD3381" s="105"/>
      <c r="BE3381" s="105"/>
      <c r="BF3381" s="105"/>
      <c r="BG3381" s="109"/>
      <c r="BH3381" s="2"/>
      <c r="BI3381" s="2"/>
      <c r="BJ3381" s="2"/>
      <c r="BK3381" s="2"/>
      <c r="BL3381" s="55"/>
      <c r="BM3381" s="48"/>
      <c r="BN3381" s="48"/>
      <c r="BO3381" s="48"/>
      <c r="BP3381" s="48"/>
      <c r="BQ3381" s="117"/>
      <c r="BR3381" s="2"/>
      <c r="BS3381" s="2"/>
      <c r="BT3381" s="2"/>
      <c r="BU3381" s="2"/>
      <c r="BV3381" s="55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18" t="s">
        <v>5</v>
      </c>
      <c r="H3382" s="3">
        <v>2024</v>
      </c>
      <c r="I3382" s="20" t="s">
        <v>315</v>
      </c>
      <c r="J3382" s="184" t="s">
        <v>347</v>
      </c>
      <c r="K3382" s="184" t="s">
        <v>320</v>
      </c>
      <c r="L3382" s="187">
        <f t="shared" si="107"/>
        <v>0</v>
      </c>
      <c r="M3382" s="187">
        <f t="shared" si="108"/>
        <v>0</v>
      </c>
      <c r="N3382" s="186"/>
      <c r="O3382" s="33"/>
      <c r="P3382" s="33"/>
      <c r="Q3382" s="33"/>
      <c r="R3382" s="33"/>
      <c r="S3382" s="42"/>
      <c r="T3382" s="2"/>
      <c r="U3382" s="2"/>
      <c r="V3382" s="2"/>
      <c r="W3382" s="2"/>
      <c r="X3382" s="55"/>
      <c r="Y3382" s="62"/>
      <c r="Z3382" s="62"/>
      <c r="AA3382" s="62"/>
      <c r="AB3382" s="62"/>
      <c r="AC3382" s="68"/>
      <c r="AD3382" s="2"/>
      <c r="AE3382" s="2"/>
      <c r="AF3382" s="2"/>
      <c r="AG3382" s="2"/>
      <c r="AH3382" s="55"/>
      <c r="AI3382" s="72"/>
      <c r="AJ3382" s="72"/>
      <c r="AK3382" s="72"/>
      <c r="AL3382" s="72"/>
      <c r="AM3382" s="80"/>
      <c r="AN3382" s="2"/>
      <c r="AO3382" s="2"/>
      <c r="AP3382" s="2"/>
      <c r="AQ3382" s="2"/>
      <c r="AR3382" s="55"/>
      <c r="AS3382" s="85"/>
      <c r="AT3382" s="85"/>
      <c r="AU3382" s="85"/>
      <c r="AV3382" s="85"/>
      <c r="AW3382" s="100"/>
      <c r="AX3382" s="2"/>
      <c r="AY3382" s="2"/>
      <c r="AZ3382" s="2"/>
      <c r="BA3382" s="2"/>
      <c r="BB3382" s="55"/>
      <c r="BC3382" s="105"/>
      <c r="BD3382" s="105"/>
      <c r="BE3382" s="105"/>
      <c r="BF3382" s="105"/>
      <c r="BG3382" s="109"/>
      <c r="BH3382" s="2"/>
      <c r="BI3382" s="2"/>
      <c r="BJ3382" s="2"/>
      <c r="BK3382" s="2"/>
      <c r="BL3382" s="55"/>
      <c r="BM3382" s="48"/>
      <c r="BN3382" s="48"/>
      <c r="BO3382" s="48"/>
      <c r="BP3382" s="48"/>
      <c r="BQ3382" s="117"/>
      <c r="BR3382" s="2"/>
      <c r="BS3382" s="2"/>
      <c r="BT3382" s="2"/>
      <c r="BU3382" s="2"/>
      <c r="BV3382" s="55"/>
    </row>
    <row r="3383" spans="1:74" ht="28.8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18" t="s">
        <v>5</v>
      </c>
      <c r="H3383" s="3">
        <v>2024</v>
      </c>
      <c r="I3383" s="20" t="s">
        <v>315</v>
      </c>
      <c r="J3383" s="184" t="s">
        <v>296</v>
      </c>
      <c r="K3383" s="184" t="s">
        <v>321</v>
      </c>
      <c r="L3383" s="187">
        <f t="shared" si="107"/>
        <v>0</v>
      </c>
      <c r="M3383" s="187">
        <f t="shared" si="108"/>
        <v>0</v>
      </c>
      <c r="N3383" s="186"/>
      <c r="O3383" s="33"/>
      <c r="P3383" s="33"/>
      <c r="Q3383" s="33"/>
      <c r="R3383" s="33"/>
      <c r="S3383" s="42"/>
      <c r="T3383" s="2"/>
      <c r="U3383" s="2"/>
      <c r="V3383" s="2"/>
      <c r="W3383" s="2"/>
      <c r="X3383" s="55"/>
      <c r="Y3383" s="62"/>
      <c r="Z3383" s="62"/>
      <c r="AA3383" s="62"/>
      <c r="AB3383" s="62"/>
      <c r="AC3383" s="68"/>
      <c r="AD3383" s="2"/>
      <c r="AE3383" s="2"/>
      <c r="AF3383" s="2"/>
      <c r="AG3383" s="2"/>
      <c r="AH3383" s="55"/>
      <c r="AI3383" s="72"/>
      <c r="AJ3383" s="72"/>
      <c r="AK3383" s="72"/>
      <c r="AL3383" s="72"/>
      <c r="AM3383" s="80"/>
      <c r="AN3383" s="2"/>
      <c r="AO3383" s="2"/>
      <c r="AP3383" s="2"/>
      <c r="AQ3383" s="2"/>
      <c r="AR3383" s="55"/>
      <c r="AS3383" s="85"/>
      <c r="AT3383" s="85"/>
      <c r="AU3383" s="85"/>
      <c r="AV3383" s="85"/>
      <c r="AW3383" s="100"/>
      <c r="AX3383" s="2"/>
      <c r="AY3383" s="2"/>
      <c r="AZ3383" s="2"/>
      <c r="BA3383" s="2"/>
      <c r="BB3383" s="55"/>
      <c r="BC3383" s="105"/>
      <c r="BD3383" s="105"/>
      <c r="BE3383" s="105"/>
      <c r="BF3383" s="105"/>
      <c r="BG3383" s="109"/>
      <c r="BH3383" s="2"/>
      <c r="BI3383" s="2"/>
      <c r="BJ3383" s="2"/>
      <c r="BK3383" s="2"/>
      <c r="BL3383" s="55"/>
      <c r="BM3383" s="48"/>
      <c r="BN3383" s="48"/>
      <c r="BO3383" s="48"/>
      <c r="BP3383" s="48"/>
      <c r="BQ3383" s="117"/>
      <c r="BR3383" s="2"/>
      <c r="BS3383" s="2"/>
      <c r="BT3383" s="2"/>
      <c r="BU3383" s="2"/>
      <c r="BV3383" s="55"/>
    </row>
    <row r="3384" spans="1:74" ht="28.8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18" t="s">
        <v>5</v>
      </c>
      <c r="H3384" s="3">
        <v>2024</v>
      </c>
      <c r="I3384" s="20" t="s">
        <v>316</v>
      </c>
      <c r="J3384" s="184" t="s">
        <v>297</v>
      </c>
      <c r="K3384" s="184" t="s">
        <v>318</v>
      </c>
      <c r="L3384" s="187">
        <f t="shared" si="107"/>
        <v>0</v>
      </c>
      <c r="M3384" s="187">
        <f t="shared" si="108"/>
        <v>0</v>
      </c>
      <c r="N3384" s="186"/>
      <c r="O3384" s="33"/>
      <c r="P3384" s="33"/>
      <c r="Q3384" s="33"/>
      <c r="R3384" s="33"/>
      <c r="S3384" s="42"/>
      <c r="T3384" s="2"/>
      <c r="U3384" s="2"/>
      <c r="V3384" s="2"/>
      <c r="W3384" s="2"/>
      <c r="X3384" s="55"/>
      <c r="Y3384" s="62"/>
      <c r="Z3384" s="62"/>
      <c r="AA3384" s="62"/>
      <c r="AB3384" s="62"/>
      <c r="AC3384" s="68"/>
      <c r="AD3384" s="2"/>
      <c r="AE3384" s="2"/>
      <c r="AF3384" s="2"/>
      <c r="AG3384" s="2"/>
      <c r="AH3384" s="55"/>
      <c r="AI3384" s="72"/>
      <c r="AJ3384" s="72"/>
      <c r="AK3384" s="72"/>
      <c r="AL3384" s="72"/>
      <c r="AM3384" s="80"/>
      <c r="AN3384" s="2"/>
      <c r="AO3384" s="2"/>
      <c r="AP3384" s="2"/>
      <c r="AQ3384" s="2"/>
      <c r="AR3384" s="55"/>
      <c r="AS3384" s="85"/>
      <c r="AT3384" s="85"/>
      <c r="AU3384" s="85"/>
      <c r="AV3384" s="85"/>
      <c r="AW3384" s="100"/>
      <c r="AX3384" s="2"/>
      <c r="AY3384" s="2"/>
      <c r="AZ3384" s="2"/>
      <c r="BA3384" s="2"/>
      <c r="BB3384" s="55"/>
      <c r="BC3384" s="105"/>
      <c r="BD3384" s="105"/>
      <c r="BE3384" s="105"/>
      <c r="BF3384" s="105"/>
      <c r="BG3384" s="109"/>
      <c r="BH3384" s="2"/>
      <c r="BI3384" s="2"/>
      <c r="BJ3384" s="2"/>
      <c r="BK3384" s="2"/>
      <c r="BL3384" s="55"/>
      <c r="BM3384" s="48"/>
      <c r="BN3384" s="48"/>
      <c r="BO3384" s="48"/>
      <c r="BP3384" s="48"/>
      <c r="BQ3384" s="117"/>
      <c r="BR3384" s="2"/>
      <c r="BS3384" s="2"/>
      <c r="BT3384" s="2"/>
      <c r="BU3384" s="2"/>
      <c r="BV3384" s="55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18" t="s">
        <v>5</v>
      </c>
      <c r="H3385" s="3">
        <v>2024</v>
      </c>
      <c r="I3385" s="20" t="s">
        <v>316</v>
      </c>
      <c r="J3385" s="185" t="s">
        <v>348</v>
      </c>
      <c r="K3385" s="185" t="s">
        <v>320</v>
      </c>
      <c r="L3385" s="187">
        <f t="shared" si="107"/>
        <v>0</v>
      </c>
      <c r="M3385" s="187">
        <f t="shared" si="108"/>
        <v>0</v>
      </c>
      <c r="N3385" s="186"/>
      <c r="O3385" s="33"/>
      <c r="P3385" s="33"/>
      <c r="Q3385" s="33"/>
      <c r="R3385" s="33"/>
      <c r="S3385" s="42"/>
      <c r="T3385" s="2"/>
      <c r="U3385" s="2"/>
      <c r="V3385" s="2"/>
      <c r="W3385" s="2"/>
      <c r="X3385" s="55"/>
      <c r="Y3385" s="62"/>
      <c r="Z3385" s="62"/>
      <c r="AA3385" s="62"/>
      <c r="AB3385" s="62"/>
      <c r="AC3385" s="68"/>
      <c r="AD3385" s="2"/>
      <c r="AE3385" s="2"/>
      <c r="AF3385" s="2"/>
      <c r="AG3385" s="2"/>
      <c r="AH3385" s="55"/>
      <c r="AI3385" s="72"/>
      <c r="AJ3385" s="72"/>
      <c r="AK3385" s="72"/>
      <c r="AL3385" s="72"/>
      <c r="AM3385" s="80"/>
      <c r="AN3385" s="2"/>
      <c r="AO3385" s="2"/>
      <c r="AP3385" s="2"/>
      <c r="AQ3385" s="2"/>
      <c r="AR3385" s="55"/>
      <c r="AS3385" s="85"/>
      <c r="AT3385" s="85"/>
      <c r="AU3385" s="85"/>
      <c r="AV3385" s="85"/>
      <c r="AW3385" s="100"/>
      <c r="AX3385" s="2"/>
      <c r="AY3385" s="2"/>
      <c r="AZ3385" s="2"/>
      <c r="BA3385" s="2"/>
      <c r="BB3385" s="55"/>
      <c r="BC3385" s="105"/>
      <c r="BD3385" s="105"/>
      <c r="BE3385" s="105"/>
      <c r="BF3385" s="105"/>
      <c r="BG3385" s="109"/>
      <c r="BH3385" s="2"/>
      <c r="BI3385" s="2"/>
      <c r="BJ3385" s="2"/>
      <c r="BK3385" s="2"/>
      <c r="BL3385" s="55"/>
      <c r="BM3385" s="48"/>
      <c r="BN3385" s="48"/>
      <c r="BO3385" s="48"/>
      <c r="BP3385" s="48"/>
      <c r="BQ3385" s="117"/>
      <c r="BR3385" s="2"/>
      <c r="BS3385" s="2"/>
      <c r="BT3385" s="2"/>
      <c r="BU3385" s="2"/>
      <c r="BV3385" s="55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18" t="s">
        <v>5</v>
      </c>
      <c r="H3386" s="3">
        <v>2024</v>
      </c>
      <c r="I3386" s="20" t="s">
        <v>282</v>
      </c>
      <c r="J3386" s="184" t="s">
        <v>272</v>
      </c>
      <c r="K3386" s="184" t="s">
        <v>321</v>
      </c>
      <c r="L3386" s="187">
        <f t="shared" si="107"/>
        <v>0</v>
      </c>
      <c r="M3386" s="187">
        <f t="shared" si="108"/>
        <v>0</v>
      </c>
      <c r="N3386" s="186"/>
      <c r="O3386" s="33"/>
      <c r="P3386" s="33"/>
      <c r="Q3386" s="33"/>
      <c r="R3386" s="33"/>
      <c r="S3386" s="42"/>
      <c r="T3386" s="2"/>
      <c r="U3386" s="2"/>
      <c r="V3386" s="2"/>
      <c r="W3386" s="2"/>
      <c r="X3386" s="55"/>
      <c r="Y3386" s="62"/>
      <c r="Z3386" s="62"/>
      <c r="AA3386" s="62"/>
      <c r="AB3386" s="62"/>
      <c r="AC3386" s="68"/>
      <c r="AD3386" s="2"/>
      <c r="AE3386" s="2"/>
      <c r="AF3386" s="2"/>
      <c r="AG3386" s="2"/>
      <c r="AH3386" s="55"/>
      <c r="AI3386" s="72"/>
      <c r="AJ3386" s="72"/>
      <c r="AK3386" s="72"/>
      <c r="AL3386" s="72"/>
      <c r="AM3386" s="80"/>
      <c r="AN3386" s="2"/>
      <c r="AO3386" s="2"/>
      <c r="AP3386" s="2"/>
      <c r="AQ3386" s="2"/>
      <c r="AR3386" s="55"/>
      <c r="AS3386" s="85"/>
      <c r="AT3386" s="85"/>
      <c r="AU3386" s="85"/>
      <c r="AV3386" s="85"/>
      <c r="AW3386" s="100"/>
      <c r="AX3386" s="2"/>
      <c r="AY3386" s="2"/>
      <c r="AZ3386" s="2"/>
      <c r="BA3386" s="2"/>
      <c r="BB3386" s="55"/>
      <c r="BC3386" s="105"/>
      <c r="BD3386" s="105"/>
      <c r="BE3386" s="105"/>
      <c r="BF3386" s="105"/>
      <c r="BG3386" s="109"/>
      <c r="BH3386" s="2"/>
      <c r="BI3386" s="2"/>
      <c r="BJ3386" s="2"/>
      <c r="BK3386" s="2"/>
      <c r="BL3386" s="55"/>
      <c r="BM3386" s="48"/>
      <c r="BN3386" s="48"/>
      <c r="BO3386" s="48"/>
      <c r="BP3386" s="48"/>
      <c r="BQ3386" s="117"/>
      <c r="BR3386" s="2"/>
      <c r="BS3386" s="2"/>
      <c r="BT3386" s="2"/>
      <c r="BU3386" s="2"/>
      <c r="BV3386" s="55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18" t="s">
        <v>5</v>
      </c>
      <c r="H3387" s="3">
        <v>2024</v>
      </c>
      <c r="I3387" s="20" t="s">
        <v>282</v>
      </c>
      <c r="J3387" s="184" t="s">
        <v>273</v>
      </c>
      <c r="K3387" s="184" t="s">
        <v>321</v>
      </c>
      <c r="L3387" s="187">
        <f t="shared" si="107"/>
        <v>4.0000000000000001E-3</v>
      </c>
      <c r="M3387" s="187">
        <f t="shared" si="108"/>
        <v>7.8289999999999997</v>
      </c>
      <c r="N3387" s="186" t="s">
        <v>363</v>
      </c>
      <c r="O3387" s="33"/>
      <c r="P3387" s="33"/>
      <c r="Q3387" s="33"/>
      <c r="R3387" s="33"/>
      <c r="S3387" s="42"/>
      <c r="T3387" s="2"/>
      <c r="U3387" s="2"/>
      <c r="V3387" s="2"/>
      <c r="W3387" s="2"/>
      <c r="X3387" s="55"/>
      <c r="Y3387" s="62"/>
      <c r="Z3387" s="62"/>
      <c r="AA3387" s="62"/>
      <c r="AB3387" s="62"/>
      <c r="AC3387" s="68"/>
      <c r="AD3387" s="2"/>
      <c r="AE3387" s="2"/>
      <c r="AF3387" s="2"/>
      <c r="AG3387" s="2"/>
      <c r="AH3387" s="55"/>
      <c r="AI3387" s="72"/>
      <c r="AJ3387" s="72"/>
      <c r="AK3387" s="72"/>
      <c r="AL3387" s="72"/>
      <c r="AM3387" s="80"/>
      <c r="AN3387" s="2"/>
      <c r="AO3387" s="2"/>
      <c r="AP3387" s="2"/>
      <c r="AQ3387" s="2"/>
      <c r="AR3387" s="55"/>
      <c r="AS3387" s="85" t="s">
        <v>363</v>
      </c>
      <c r="AT3387" s="85"/>
      <c r="AU3387" s="85"/>
      <c r="AV3387" s="85">
        <v>4.0000000000000001E-3</v>
      </c>
      <c r="AW3387" s="100">
        <v>7.8289999999999997</v>
      </c>
      <c r="AX3387" s="2"/>
      <c r="AY3387" s="2"/>
      <c r="AZ3387" s="2"/>
      <c r="BA3387" s="2"/>
      <c r="BB3387" s="55"/>
      <c r="BC3387" s="105"/>
      <c r="BD3387" s="105"/>
      <c r="BE3387" s="105"/>
      <c r="BF3387" s="105"/>
      <c r="BG3387" s="109"/>
      <c r="BH3387" s="2"/>
      <c r="BI3387" s="2"/>
      <c r="BJ3387" s="2"/>
      <c r="BK3387" s="2"/>
      <c r="BL3387" s="55"/>
      <c r="BM3387" s="48"/>
      <c r="BN3387" s="48"/>
      <c r="BO3387" s="48"/>
      <c r="BP3387" s="48"/>
      <c r="BQ3387" s="117"/>
      <c r="BR3387" s="2"/>
      <c r="BS3387" s="2"/>
      <c r="BT3387" s="2"/>
      <c r="BU3387" s="2"/>
      <c r="BV3387" s="55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18" t="s">
        <v>5</v>
      </c>
      <c r="H3388" s="3">
        <v>2024</v>
      </c>
      <c r="I3388" s="20" t="s">
        <v>282</v>
      </c>
      <c r="J3388" s="184" t="s">
        <v>274</v>
      </c>
      <c r="K3388" s="184" t="s">
        <v>321</v>
      </c>
      <c r="L3388" s="187">
        <f t="shared" si="107"/>
        <v>6.0000000000000001E-3</v>
      </c>
      <c r="M3388" s="187">
        <f t="shared" si="108"/>
        <v>15.773999999999999</v>
      </c>
      <c r="N3388" s="186" t="s">
        <v>1233</v>
      </c>
      <c r="O3388" s="33"/>
      <c r="P3388" s="33"/>
      <c r="Q3388" s="33"/>
      <c r="R3388" s="33"/>
      <c r="S3388" s="42"/>
      <c r="T3388" s="2"/>
      <c r="U3388" s="2"/>
      <c r="V3388" s="2"/>
      <c r="W3388" s="2"/>
      <c r="X3388" s="55"/>
      <c r="Y3388" s="62"/>
      <c r="Z3388" s="62"/>
      <c r="AA3388" s="62"/>
      <c r="AB3388" s="62"/>
      <c r="AC3388" s="68"/>
      <c r="AD3388" s="2">
        <v>2</v>
      </c>
      <c r="AE3388" s="2" t="s">
        <v>370</v>
      </c>
      <c r="AF3388" s="2">
        <v>22</v>
      </c>
      <c r="AG3388" s="2">
        <v>6.0000000000000001E-3</v>
      </c>
      <c r="AH3388" s="55">
        <v>15.773999999999999</v>
      </c>
      <c r="AI3388" s="72"/>
      <c r="AJ3388" s="72"/>
      <c r="AK3388" s="72"/>
      <c r="AL3388" s="72"/>
      <c r="AM3388" s="80"/>
      <c r="AN3388" s="2"/>
      <c r="AO3388" s="2"/>
      <c r="AP3388" s="2"/>
      <c r="AQ3388" s="2"/>
      <c r="AR3388" s="55"/>
      <c r="AS3388" s="85"/>
      <c r="AT3388" s="85"/>
      <c r="AU3388" s="85"/>
      <c r="AV3388" s="85"/>
      <c r="AW3388" s="100"/>
      <c r="AX3388" s="2"/>
      <c r="AY3388" s="2"/>
      <c r="AZ3388" s="2"/>
      <c r="BA3388" s="2"/>
      <c r="BB3388" s="55"/>
      <c r="BC3388" s="105"/>
      <c r="BD3388" s="105"/>
      <c r="BE3388" s="105"/>
      <c r="BF3388" s="105"/>
      <c r="BG3388" s="109"/>
      <c r="BH3388" s="2"/>
      <c r="BI3388" s="2"/>
      <c r="BJ3388" s="2"/>
      <c r="BK3388" s="2"/>
      <c r="BL3388" s="55"/>
      <c r="BM3388" s="48"/>
      <c r="BN3388" s="48"/>
      <c r="BO3388" s="48"/>
      <c r="BP3388" s="48"/>
      <c r="BQ3388" s="117"/>
      <c r="BR3388" s="2"/>
      <c r="BS3388" s="2"/>
      <c r="BT3388" s="2"/>
      <c r="BU3388" s="2"/>
      <c r="BV3388" s="55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18" t="s">
        <v>5</v>
      </c>
      <c r="H3389" s="3">
        <v>2024</v>
      </c>
      <c r="I3389" s="20" t="s">
        <v>282</v>
      </c>
      <c r="J3389" s="184" t="s">
        <v>275</v>
      </c>
      <c r="K3389" s="184" t="s">
        <v>321</v>
      </c>
      <c r="L3389" s="187">
        <f t="shared" si="107"/>
        <v>2E-3</v>
      </c>
      <c r="M3389" s="187">
        <f t="shared" si="108"/>
        <v>9.9079999999999995</v>
      </c>
      <c r="N3389" s="186" t="s">
        <v>899</v>
      </c>
      <c r="O3389" s="33"/>
      <c r="P3389" s="33"/>
      <c r="Q3389" s="33"/>
      <c r="R3389" s="33"/>
      <c r="S3389" s="42"/>
      <c r="T3389" s="2"/>
      <c r="U3389" s="2"/>
      <c r="V3389" s="2"/>
      <c r="W3389" s="2"/>
      <c r="X3389" s="55"/>
      <c r="Y3389" s="62"/>
      <c r="Z3389" s="62"/>
      <c r="AA3389" s="62"/>
      <c r="AB3389" s="62"/>
      <c r="AC3389" s="68"/>
      <c r="AD3389" s="2"/>
      <c r="AE3389" s="2"/>
      <c r="AF3389" s="2"/>
      <c r="AG3389" s="2"/>
      <c r="AH3389" s="55"/>
      <c r="AI3389" s="72"/>
      <c r="AJ3389" s="72"/>
      <c r="AK3389" s="72"/>
      <c r="AL3389" s="72"/>
      <c r="AM3389" s="80"/>
      <c r="AN3389" s="2"/>
      <c r="AO3389" s="2"/>
      <c r="AP3389" s="2"/>
      <c r="AQ3389" s="2"/>
      <c r="AR3389" s="55"/>
      <c r="AS3389" s="85"/>
      <c r="AT3389" s="85"/>
      <c r="AU3389" s="85"/>
      <c r="AV3389" s="85"/>
      <c r="AW3389" s="100"/>
      <c r="AX3389" s="2"/>
      <c r="AY3389" s="2"/>
      <c r="AZ3389" s="2"/>
      <c r="BA3389" s="2"/>
      <c r="BB3389" s="55"/>
      <c r="BC3389" s="105" t="s">
        <v>899</v>
      </c>
      <c r="BD3389" s="105"/>
      <c r="BE3389" s="105"/>
      <c r="BF3389" s="105">
        <v>2E-3</v>
      </c>
      <c r="BG3389" s="109">
        <v>9.9079999999999995</v>
      </c>
      <c r="BH3389" s="2"/>
      <c r="BI3389" s="2"/>
      <c r="BJ3389" s="2"/>
      <c r="BK3389" s="2"/>
      <c r="BL3389" s="55"/>
      <c r="BM3389" s="48"/>
      <c r="BN3389" s="48"/>
      <c r="BO3389" s="48"/>
      <c r="BP3389" s="48"/>
      <c r="BQ3389" s="117"/>
      <c r="BR3389" s="2"/>
      <c r="BS3389" s="2"/>
      <c r="BT3389" s="2"/>
      <c r="BU3389" s="2"/>
      <c r="BV3389" s="55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18" t="s">
        <v>5</v>
      </c>
      <c r="H3390" s="3">
        <v>2024</v>
      </c>
      <c r="I3390" s="20" t="s">
        <v>282</v>
      </c>
      <c r="J3390" s="184" t="s">
        <v>276</v>
      </c>
      <c r="K3390" s="184" t="s">
        <v>320</v>
      </c>
      <c r="L3390" s="187">
        <f t="shared" si="107"/>
        <v>1</v>
      </c>
      <c r="M3390" s="187">
        <f t="shared" si="108"/>
        <v>12.725</v>
      </c>
      <c r="N3390" s="186"/>
      <c r="O3390" s="33"/>
      <c r="P3390" s="33"/>
      <c r="Q3390" s="33"/>
      <c r="R3390" s="33"/>
      <c r="S3390" s="42"/>
      <c r="T3390" s="2"/>
      <c r="U3390" s="2"/>
      <c r="V3390" s="2"/>
      <c r="W3390" s="2"/>
      <c r="X3390" s="55"/>
      <c r="Y3390" s="62"/>
      <c r="Z3390" s="62"/>
      <c r="AA3390" s="62"/>
      <c r="AB3390" s="62"/>
      <c r="AC3390" s="68"/>
      <c r="AD3390" s="2"/>
      <c r="AE3390" s="2"/>
      <c r="AF3390" s="2">
        <v>22</v>
      </c>
      <c r="AG3390" s="2">
        <v>1</v>
      </c>
      <c r="AH3390" s="55">
        <v>12.725</v>
      </c>
      <c r="AI3390" s="72"/>
      <c r="AJ3390" s="72"/>
      <c r="AK3390" s="72"/>
      <c r="AL3390" s="72"/>
      <c r="AM3390" s="80"/>
      <c r="AN3390" s="2"/>
      <c r="AO3390" s="2"/>
      <c r="AP3390" s="2"/>
      <c r="AQ3390" s="2"/>
      <c r="AR3390" s="55"/>
      <c r="AS3390" s="85"/>
      <c r="AT3390" s="85"/>
      <c r="AU3390" s="85"/>
      <c r="AV3390" s="85"/>
      <c r="AW3390" s="100"/>
      <c r="AX3390" s="2"/>
      <c r="AY3390" s="2"/>
      <c r="AZ3390" s="2"/>
      <c r="BA3390" s="2"/>
      <c r="BB3390" s="55"/>
      <c r="BC3390" s="105"/>
      <c r="BD3390" s="105"/>
      <c r="BE3390" s="105"/>
      <c r="BF3390" s="105"/>
      <c r="BG3390" s="109"/>
      <c r="BH3390" s="2"/>
      <c r="BI3390" s="2"/>
      <c r="BJ3390" s="2"/>
      <c r="BK3390" s="2"/>
      <c r="BL3390" s="55"/>
      <c r="BM3390" s="48"/>
      <c r="BN3390" s="48"/>
      <c r="BO3390" s="48"/>
      <c r="BP3390" s="48"/>
      <c r="BQ3390" s="117"/>
      <c r="BR3390" s="2"/>
      <c r="BS3390" s="2"/>
      <c r="BT3390" s="2"/>
      <c r="BU3390" s="2"/>
      <c r="BV3390" s="55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18" t="s">
        <v>5</v>
      </c>
      <c r="H3391" s="3">
        <v>2024</v>
      </c>
      <c r="I3391" s="20" t="s">
        <v>282</v>
      </c>
      <c r="J3391" s="184" t="s">
        <v>277</v>
      </c>
      <c r="K3391" s="184" t="s">
        <v>320</v>
      </c>
      <c r="L3391" s="187">
        <f t="shared" si="107"/>
        <v>5</v>
      </c>
      <c r="M3391" s="187">
        <f t="shared" si="108"/>
        <v>12.542</v>
      </c>
      <c r="N3391" s="186" t="s">
        <v>712</v>
      </c>
      <c r="O3391" s="33"/>
      <c r="P3391" s="33"/>
      <c r="Q3391" s="33"/>
      <c r="R3391" s="33"/>
      <c r="S3391" s="42"/>
      <c r="T3391" s="2"/>
      <c r="U3391" s="2"/>
      <c r="V3391" s="2"/>
      <c r="W3391" s="2"/>
      <c r="X3391" s="55"/>
      <c r="Y3391" s="62"/>
      <c r="Z3391" s="62"/>
      <c r="AA3391" s="62"/>
      <c r="AB3391" s="62"/>
      <c r="AC3391" s="68"/>
      <c r="AD3391" s="2"/>
      <c r="AE3391" s="2"/>
      <c r="AF3391" s="2"/>
      <c r="AG3391" s="2"/>
      <c r="AH3391" s="55"/>
      <c r="AI3391" s="72"/>
      <c r="AJ3391" s="72"/>
      <c r="AK3391" s="72"/>
      <c r="AL3391" s="72"/>
      <c r="AM3391" s="80"/>
      <c r="AN3391" s="2"/>
      <c r="AO3391" s="2"/>
      <c r="AP3391" s="2"/>
      <c r="AQ3391" s="2"/>
      <c r="AR3391" s="55"/>
      <c r="AS3391" s="85" t="s">
        <v>712</v>
      </c>
      <c r="AT3391" s="85"/>
      <c r="AU3391" s="85"/>
      <c r="AV3391" s="85">
        <v>5</v>
      </c>
      <c r="AW3391" s="100">
        <v>12.542</v>
      </c>
      <c r="AX3391" s="2"/>
      <c r="AY3391" s="2"/>
      <c r="AZ3391" s="2"/>
      <c r="BA3391" s="2"/>
      <c r="BB3391" s="55"/>
      <c r="BC3391" s="105"/>
      <c r="BD3391" s="105"/>
      <c r="BE3391" s="105"/>
      <c r="BF3391" s="105"/>
      <c r="BG3391" s="109"/>
      <c r="BH3391" s="2"/>
      <c r="BI3391" s="2"/>
      <c r="BJ3391" s="2"/>
      <c r="BK3391" s="2"/>
      <c r="BL3391" s="55"/>
      <c r="BM3391" s="48"/>
      <c r="BN3391" s="48"/>
      <c r="BO3391" s="48"/>
      <c r="BP3391" s="48"/>
      <c r="BQ3391" s="117"/>
      <c r="BR3391" s="2"/>
      <c r="BS3391" s="2"/>
      <c r="BT3391" s="2"/>
      <c r="BU3391" s="2"/>
      <c r="BV3391" s="55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18" t="s">
        <v>5</v>
      </c>
      <c r="H3392" s="3">
        <v>2024</v>
      </c>
      <c r="I3392" s="20" t="s">
        <v>283</v>
      </c>
      <c r="J3392" s="184" t="s">
        <v>298</v>
      </c>
      <c r="K3392" s="184" t="s">
        <v>321</v>
      </c>
      <c r="L3392" s="187">
        <f t="shared" si="107"/>
        <v>0.16</v>
      </c>
      <c r="M3392" s="187">
        <f t="shared" si="108"/>
        <v>78.266000000000005</v>
      </c>
      <c r="N3392" s="186" t="s">
        <v>515</v>
      </c>
      <c r="O3392" s="33" t="s">
        <v>369</v>
      </c>
      <c r="P3392" s="33"/>
      <c r="Q3392" s="33"/>
      <c r="R3392" s="33">
        <v>0.16</v>
      </c>
      <c r="S3392" s="42">
        <v>78.266000000000005</v>
      </c>
      <c r="T3392" s="2"/>
      <c r="U3392" s="2"/>
      <c r="V3392" s="2"/>
      <c r="W3392" s="2"/>
      <c r="X3392" s="55"/>
      <c r="Y3392" s="62"/>
      <c r="Z3392" s="62"/>
      <c r="AA3392" s="62"/>
      <c r="AB3392" s="62"/>
      <c r="AC3392" s="68"/>
      <c r="AD3392" s="2"/>
      <c r="AE3392" s="2"/>
      <c r="AF3392" s="2"/>
      <c r="AG3392" s="2"/>
      <c r="AH3392" s="55"/>
      <c r="AI3392" s="72"/>
      <c r="AJ3392" s="72"/>
      <c r="AK3392" s="72"/>
      <c r="AL3392" s="72"/>
      <c r="AM3392" s="80"/>
      <c r="AN3392" s="2"/>
      <c r="AO3392" s="2"/>
      <c r="AP3392" s="2"/>
      <c r="AQ3392" s="2"/>
      <c r="AR3392" s="55"/>
      <c r="AS3392" s="85"/>
      <c r="AT3392" s="85"/>
      <c r="AU3392" s="85"/>
      <c r="AV3392" s="85"/>
      <c r="AW3392" s="100"/>
      <c r="AX3392" s="2"/>
      <c r="AY3392" s="2"/>
      <c r="AZ3392" s="2"/>
      <c r="BA3392" s="2"/>
      <c r="BB3392" s="55"/>
      <c r="BC3392" s="105"/>
      <c r="BD3392" s="105"/>
      <c r="BE3392" s="105"/>
      <c r="BF3392" s="105"/>
      <c r="BG3392" s="109"/>
      <c r="BH3392" s="2"/>
      <c r="BI3392" s="2"/>
      <c r="BJ3392" s="2"/>
      <c r="BK3392" s="2"/>
      <c r="BL3392" s="55"/>
      <c r="BM3392" s="48"/>
      <c r="BN3392" s="48"/>
      <c r="BO3392" s="48"/>
      <c r="BP3392" s="48"/>
      <c r="BQ3392" s="117"/>
      <c r="BR3392" s="2"/>
      <c r="BS3392" s="2"/>
      <c r="BT3392" s="2"/>
      <c r="BU3392" s="2"/>
      <c r="BV3392" s="55"/>
    </row>
    <row r="3393" spans="1:74" ht="57.6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18" t="s">
        <v>5</v>
      </c>
      <c r="H3393" s="3">
        <v>2024</v>
      </c>
      <c r="I3393" s="20" t="s">
        <v>283</v>
      </c>
      <c r="J3393" s="184" t="s">
        <v>278</v>
      </c>
      <c r="K3393" s="184" t="s">
        <v>320</v>
      </c>
      <c r="L3393" s="187">
        <f t="shared" si="107"/>
        <v>30</v>
      </c>
      <c r="M3393" s="187">
        <f t="shared" si="108"/>
        <v>60.032000000000004</v>
      </c>
      <c r="N3393" s="186" t="s">
        <v>1450</v>
      </c>
      <c r="O3393" s="33">
        <v>3</v>
      </c>
      <c r="P3393" s="33"/>
      <c r="Q3393" s="33"/>
      <c r="R3393" s="33">
        <v>18</v>
      </c>
      <c r="S3393" s="42">
        <v>42.136000000000003</v>
      </c>
      <c r="T3393" s="2">
        <v>4</v>
      </c>
      <c r="U3393" s="2"/>
      <c r="V3393" s="2"/>
      <c r="W3393" s="2">
        <v>1</v>
      </c>
      <c r="X3393" s="55">
        <v>1.9370000000000001</v>
      </c>
      <c r="Y3393" s="62"/>
      <c r="Z3393" s="62"/>
      <c r="AA3393" s="62"/>
      <c r="AB3393" s="62"/>
      <c r="AC3393" s="68"/>
      <c r="AD3393" s="2"/>
      <c r="AE3393" s="2"/>
      <c r="AF3393" s="2"/>
      <c r="AG3393" s="2"/>
      <c r="AH3393" s="55"/>
      <c r="AI3393" s="72" t="s">
        <v>574</v>
      </c>
      <c r="AJ3393" s="72"/>
      <c r="AK3393" s="72"/>
      <c r="AL3393" s="72">
        <v>6</v>
      </c>
      <c r="AM3393" s="80">
        <v>8.67</v>
      </c>
      <c r="AN3393" s="2"/>
      <c r="AO3393" s="2"/>
      <c r="AP3393" s="2"/>
      <c r="AQ3393" s="2"/>
      <c r="AR3393" s="55"/>
      <c r="AS3393" s="85"/>
      <c r="AT3393" s="85"/>
      <c r="AU3393" s="85"/>
      <c r="AV3393" s="85"/>
      <c r="AW3393" s="100"/>
      <c r="AX3393" s="2"/>
      <c r="AY3393" s="2"/>
      <c r="AZ3393" s="2"/>
      <c r="BA3393" s="2"/>
      <c r="BB3393" s="55"/>
      <c r="BC3393" s="105"/>
      <c r="BD3393" s="105"/>
      <c r="BE3393" s="105"/>
      <c r="BF3393" s="105"/>
      <c r="BG3393" s="109"/>
      <c r="BH3393" s="2" t="s">
        <v>989</v>
      </c>
      <c r="BI3393" s="2"/>
      <c r="BJ3393" s="2"/>
      <c r="BK3393" s="2">
        <v>1</v>
      </c>
      <c r="BL3393" s="55">
        <v>1.4470000000000001</v>
      </c>
      <c r="BM3393" s="48" t="s">
        <v>1101</v>
      </c>
      <c r="BN3393" s="48"/>
      <c r="BO3393" s="48"/>
      <c r="BP3393" s="48">
        <v>4</v>
      </c>
      <c r="BQ3393" s="117">
        <v>5.8419999999999996</v>
      </c>
      <c r="BR3393" s="2"/>
      <c r="BS3393" s="2"/>
      <c r="BT3393" s="2"/>
      <c r="BU3393" s="2"/>
      <c r="BV3393" s="55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18" t="s">
        <v>5</v>
      </c>
      <c r="H3394" s="3">
        <v>2024</v>
      </c>
      <c r="I3394" s="20" t="s">
        <v>283</v>
      </c>
      <c r="J3394" s="184" t="s">
        <v>279</v>
      </c>
      <c r="K3394" s="184" t="s">
        <v>320</v>
      </c>
      <c r="L3394" s="187">
        <f t="shared" si="107"/>
        <v>0</v>
      </c>
      <c r="M3394" s="187">
        <f t="shared" si="108"/>
        <v>0</v>
      </c>
      <c r="N3394" s="186"/>
      <c r="O3394" s="33"/>
      <c r="P3394" s="33"/>
      <c r="Q3394" s="33"/>
      <c r="R3394" s="33"/>
      <c r="S3394" s="42"/>
      <c r="T3394" s="2"/>
      <c r="U3394" s="2"/>
      <c r="V3394" s="2"/>
      <c r="W3394" s="2"/>
      <c r="X3394" s="55"/>
      <c r="Y3394" s="62"/>
      <c r="Z3394" s="62"/>
      <c r="AA3394" s="62"/>
      <c r="AB3394" s="62"/>
      <c r="AC3394" s="68"/>
      <c r="AD3394" s="2"/>
      <c r="AE3394" s="2"/>
      <c r="AF3394" s="2"/>
      <c r="AG3394" s="2"/>
      <c r="AH3394" s="55"/>
      <c r="AI3394" s="72"/>
      <c r="AJ3394" s="72"/>
      <c r="AK3394" s="72"/>
      <c r="AL3394" s="72"/>
      <c r="AM3394" s="80"/>
      <c r="AN3394" s="2"/>
      <c r="AO3394" s="2"/>
      <c r="AP3394" s="2"/>
      <c r="AQ3394" s="2"/>
      <c r="AR3394" s="55"/>
      <c r="AS3394" s="85"/>
      <c r="AT3394" s="85"/>
      <c r="AU3394" s="85"/>
      <c r="AV3394" s="85"/>
      <c r="AW3394" s="100"/>
      <c r="AX3394" s="2"/>
      <c r="AY3394" s="2"/>
      <c r="AZ3394" s="2"/>
      <c r="BA3394" s="2"/>
      <c r="BB3394" s="55"/>
      <c r="BC3394" s="105"/>
      <c r="BD3394" s="105"/>
      <c r="BE3394" s="105"/>
      <c r="BF3394" s="105"/>
      <c r="BG3394" s="109"/>
      <c r="BH3394" s="2"/>
      <c r="BI3394" s="2"/>
      <c r="BJ3394" s="2"/>
      <c r="BK3394" s="2"/>
      <c r="BL3394" s="55"/>
      <c r="BM3394" s="48"/>
      <c r="BN3394" s="48"/>
      <c r="BO3394" s="48"/>
      <c r="BP3394" s="48"/>
      <c r="BQ3394" s="117"/>
      <c r="BR3394" s="2"/>
      <c r="BS3394" s="2"/>
      <c r="BT3394" s="2"/>
      <c r="BU3394" s="2"/>
      <c r="BV3394" s="55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18" t="s">
        <v>5</v>
      </c>
      <c r="H3395" s="3">
        <v>2024</v>
      </c>
      <c r="I3395" s="20" t="s">
        <v>286</v>
      </c>
      <c r="J3395" s="184" t="s">
        <v>280</v>
      </c>
      <c r="K3395" s="184" t="s">
        <v>319</v>
      </c>
      <c r="L3395" s="187">
        <f t="shared" si="107"/>
        <v>0</v>
      </c>
      <c r="M3395" s="187">
        <f t="shared" si="108"/>
        <v>0</v>
      </c>
      <c r="N3395" s="186"/>
      <c r="O3395" s="33"/>
      <c r="P3395" s="33"/>
      <c r="Q3395" s="33"/>
      <c r="R3395" s="33"/>
      <c r="S3395" s="42"/>
      <c r="T3395" s="2"/>
      <c r="U3395" s="2"/>
      <c r="V3395" s="2"/>
      <c r="W3395" s="2"/>
      <c r="X3395" s="55"/>
      <c r="Y3395" s="62"/>
      <c r="Z3395" s="62"/>
      <c r="AA3395" s="62"/>
      <c r="AB3395" s="62"/>
      <c r="AC3395" s="68"/>
      <c r="AD3395" s="2"/>
      <c r="AE3395" s="2"/>
      <c r="AF3395" s="2"/>
      <c r="AG3395" s="2"/>
      <c r="AH3395" s="55"/>
      <c r="AI3395" s="72"/>
      <c r="AJ3395" s="72"/>
      <c r="AK3395" s="72"/>
      <c r="AL3395" s="72"/>
      <c r="AM3395" s="80"/>
      <c r="AN3395" s="2"/>
      <c r="AO3395" s="2"/>
      <c r="AP3395" s="2"/>
      <c r="AQ3395" s="2"/>
      <c r="AR3395" s="55"/>
      <c r="AS3395" s="85"/>
      <c r="AT3395" s="85"/>
      <c r="AU3395" s="85"/>
      <c r="AV3395" s="85"/>
      <c r="AW3395" s="100"/>
      <c r="AX3395" s="2"/>
      <c r="AY3395" s="2"/>
      <c r="AZ3395" s="2"/>
      <c r="BA3395" s="2"/>
      <c r="BB3395" s="55"/>
      <c r="BC3395" s="105"/>
      <c r="BD3395" s="105"/>
      <c r="BE3395" s="105"/>
      <c r="BF3395" s="105"/>
      <c r="BG3395" s="109"/>
      <c r="BH3395" s="2"/>
      <c r="BI3395" s="2"/>
      <c r="BJ3395" s="2"/>
      <c r="BK3395" s="2"/>
      <c r="BL3395" s="55"/>
      <c r="BM3395" s="48"/>
      <c r="BN3395" s="48"/>
      <c r="BO3395" s="48"/>
      <c r="BP3395" s="48"/>
      <c r="BQ3395" s="117"/>
      <c r="BR3395" s="2"/>
      <c r="BS3395" s="2"/>
      <c r="BT3395" s="2"/>
      <c r="BU3395" s="2"/>
      <c r="BV3395" s="55"/>
    </row>
    <row r="3396" spans="1:74" ht="72" hidden="1" x14ac:dyDescent="0.3">
      <c r="A3396" s="2" t="s">
        <v>93</v>
      </c>
      <c r="B3396" s="2" t="s">
        <v>2</v>
      </c>
      <c r="C3396" s="2" t="s">
        <v>3</v>
      </c>
      <c r="D3396" s="2" t="s">
        <v>82</v>
      </c>
      <c r="E3396" s="3">
        <v>36</v>
      </c>
      <c r="F3396" s="3"/>
      <c r="G3396" s="18" t="s">
        <v>5</v>
      </c>
      <c r="H3396" s="3">
        <v>2024</v>
      </c>
      <c r="I3396" s="20" t="s">
        <v>286</v>
      </c>
      <c r="J3396" s="184" t="s">
        <v>281</v>
      </c>
      <c r="K3396" s="184" t="s">
        <v>319</v>
      </c>
      <c r="L3396" s="187">
        <f t="shared" si="107"/>
        <v>0</v>
      </c>
      <c r="M3396" s="187">
        <f t="shared" si="108"/>
        <v>124.048</v>
      </c>
      <c r="N3396" s="186" t="s">
        <v>1449</v>
      </c>
      <c r="O3396" s="33"/>
      <c r="P3396" s="33"/>
      <c r="Q3396" s="33"/>
      <c r="R3396" s="33"/>
      <c r="S3396" s="42"/>
      <c r="T3396" s="2"/>
      <c r="U3396" s="2"/>
      <c r="V3396" s="2"/>
      <c r="W3396" s="2"/>
      <c r="X3396" s="55"/>
      <c r="Y3396" s="62"/>
      <c r="Z3396" s="62"/>
      <c r="AA3396" s="62"/>
      <c r="AB3396" s="62"/>
      <c r="AC3396" s="68"/>
      <c r="AD3396" s="2"/>
      <c r="AE3396" s="2"/>
      <c r="AF3396" s="2"/>
      <c r="AG3396" s="2"/>
      <c r="AH3396" s="55"/>
      <c r="AI3396" s="72"/>
      <c r="AJ3396" s="72"/>
      <c r="AK3396" s="72"/>
      <c r="AL3396" s="72"/>
      <c r="AM3396" s="80"/>
      <c r="AN3396" s="2"/>
      <c r="AO3396" s="2"/>
      <c r="AP3396" s="2"/>
      <c r="AQ3396" s="2"/>
      <c r="AR3396" s="55"/>
      <c r="AS3396" s="85" t="s">
        <v>722</v>
      </c>
      <c r="AT3396" s="85"/>
      <c r="AU3396" s="85"/>
      <c r="AV3396" s="85"/>
      <c r="AW3396" s="100">
        <v>5.5209999999999999</v>
      </c>
      <c r="AX3396" s="2"/>
      <c r="AY3396" s="2"/>
      <c r="AZ3396" s="2"/>
      <c r="BA3396" s="2"/>
      <c r="BB3396" s="55"/>
      <c r="BC3396" s="105" t="s">
        <v>1079</v>
      </c>
      <c r="BD3396" s="105"/>
      <c r="BE3396" s="105"/>
      <c r="BF3396" s="105"/>
      <c r="BG3396" s="109">
        <f>40+4.5</f>
        <v>44.5</v>
      </c>
      <c r="BH3396" s="2" t="s">
        <v>1035</v>
      </c>
      <c r="BI3396" s="2"/>
      <c r="BJ3396" s="2"/>
      <c r="BK3396" s="2"/>
      <c r="BL3396" s="55">
        <v>13.247999999999999</v>
      </c>
      <c r="BM3396" s="48" t="s">
        <v>1146</v>
      </c>
      <c r="BN3396" s="48"/>
      <c r="BO3396" s="48"/>
      <c r="BP3396" s="48"/>
      <c r="BQ3396" s="117">
        <f>1.421+59.358</f>
        <v>60.778999999999996</v>
      </c>
      <c r="BR3396" s="2"/>
      <c r="BS3396" s="2"/>
      <c r="BT3396" s="2"/>
      <c r="BU3396" s="2"/>
      <c r="BV3396" s="55"/>
    </row>
    <row r="3397" spans="1:74" s="13" customFormat="1" hidden="1" x14ac:dyDescent="0.3">
      <c r="A3397" s="12" t="s">
        <v>93</v>
      </c>
      <c r="B3397" s="12" t="s">
        <v>2</v>
      </c>
      <c r="C3397" s="12" t="s">
        <v>3</v>
      </c>
      <c r="D3397" s="12" t="s">
        <v>82</v>
      </c>
      <c r="E3397" s="7">
        <v>36</v>
      </c>
      <c r="F3397" s="7"/>
      <c r="G3397" s="19" t="s">
        <v>5</v>
      </c>
      <c r="H3397" s="7">
        <v>2024</v>
      </c>
      <c r="I3397" s="21"/>
      <c r="J3397" s="12" t="s">
        <v>314</v>
      </c>
      <c r="K3397" s="12"/>
      <c r="L3397" s="147"/>
      <c r="M3397" s="147">
        <f>SUM(M3359:M3396)</f>
        <v>332.84900000000005</v>
      </c>
      <c r="N3397" s="183"/>
      <c r="O3397" s="12"/>
      <c r="P3397" s="12"/>
      <c r="Q3397" s="12"/>
      <c r="R3397" s="12"/>
      <c r="S3397" s="47">
        <f>SUM(S3359:S3396)</f>
        <v>120.40200000000002</v>
      </c>
      <c r="T3397" s="12"/>
      <c r="U3397" s="12"/>
      <c r="V3397" s="12"/>
      <c r="W3397" s="12"/>
      <c r="X3397" s="47">
        <f>SUM(X3359:X3396)</f>
        <v>1.9370000000000001</v>
      </c>
      <c r="Y3397" s="12"/>
      <c r="Z3397" s="12"/>
      <c r="AA3397" s="12"/>
      <c r="AB3397" s="12"/>
      <c r="AC3397" s="47">
        <f>SUM(AC3359:AC3396)</f>
        <v>0</v>
      </c>
      <c r="AD3397" s="12"/>
      <c r="AE3397" s="12"/>
      <c r="AF3397" s="12"/>
      <c r="AG3397" s="12"/>
      <c r="AH3397" s="47">
        <f>SUM(AH3359:AH3396)</f>
        <v>28.498999999999999</v>
      </c>
      <c r="AI3397" s="12"/>
      <c r="AJ3397" s="12"/>
      <c r="AK3397" s="12"/>
      <c r="AL3397" s="12"/>
      <c r="AM3397" s="47">
        <f>SUM(AM3359:AM3396)</f>
        <v>20.395</v>
      </c>
      <c r="AN3397" s="12"/>
      <c r="AO3397" s="12"/>
      <c r="AP3397" s="12"/>
      <c r="AQ3397" s="12"/>
      <c r="AR3397" s="47">
        <f>SUM(AR3359:AR3396)</f>
        <v>0</v>
      </c>
      <c r="AS3397" s="12"/>
      <c r="AT3397" s="12"/>
      <c r="AU3397" s="12"/>
      <c r="AV3397" s="12"/>
      <c r="AW3397" s="47">
        <f>SUM(AW3359:AW3396)</f>
        <v>25.891999999999999</v>
      </c>
      <c r="AX3397" s="12"/>
      <c r="AY3397" s="12"/>
      <c r="AZ3397" s="12"/>
      <c r="BA3397" s="12"/>
      <c r="BB3397" s="47">
        <f>SUM(BB3359:BB3396)</f>
        <v>0</v>
      </c>
      <c r="BC3397" s="12"/>
      <c r="BD3397" s="12"/>
      <c r="BE3397" s="12"/>
      <c r="BF3397" s="12"/>
      <c r="BG3397" s="47">
        <f>SUM(BG3359:BG3396)</f>
        <v>54.408000000000001</v>
      </c>
      <c r="BH3397" s="12"/>
      <c r="BI3397" s="12"/>
      <c r="BJ3397" s="12"/>
      <c r="BK3397" s="12"/>
      <c r="BL3397" s="47">
        <f>SUM(BL3359:BL3396)</f>
        <v>14.695</v>
      </c>
      <c r="BM3397" s="12"/>
      <c r="BN3397" s="12"/>
      <c r="BO3397" s="12"/>
      <c r="BP3397" s="12"/>
      <c r="BQ3397" s="47">
        <f>SUM(BQ3359:BQ3396)</f>
        <v>66.620999999999995</v>
      </c>
      <c r="BR3397" s="12"/>
      <c r="BS3397" s="12"/>
      <c r="BT3397" s="12"/>
      <c r="BU3397" s="12"/>
      <c r="BV3397" s="47">
        <f>SUM(BV3359:BV3396)</f>
        <v>0</v>
      </c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18" t="s">
        <v>5</v>
      </c>
      <c r="H3398" s="3">
        <v>2024</v>
      </c>
      <c r="I3398" s="20" t="s">
        <v>287</v>
      </c>
      <c r="J3398" s="184" t="s">
        <v>267</v>
      </c>
      <c r="K3398" s="184" t="s">
        <v>318</v>
      </c>
      <c r="L3398" s="187">
        <f t="shared" ref="L3398:L3461" si="109">SUM(R3398,W3398,AB3398,AG3398,AL3398,AQ3398,AV3398,BA3398,BF3398,BK3398,BP3398,BU3398)</f>
        <v>0</v>
      </c>
      <c r="M3398" s="187">
        <f t="shared" ref="M3398:M3461" si="110">SUM(S3398,X3398,AC3398,AH3398,AM3398,AR3398,AW3398,BB3398,BG3398,BL3398,BQ3398,BV3398)</f>
        <v>0</v>
      </c>
      <c r="N3398" s="186"/>
      <c r="O3398" s="33"/>
      <c r="P3398" s="33"/>
      <c r="Q3398" s="33"/>
      <c r="R3398" s="33"/>
      <c r="S3398" s="42"/>
      <c r="T3398" s="2"/>
      <c r="U3398" s="2"/>
      <c r="V3398" s="2"/>
      <c r="W3398" s="2"/>
      <c r="X3398" s="55"/>
      <c r="Y3398" s="62"/>
      <c r="Z3398" s="62"/>
      <c r="AA3398" s="62"/>
      <c r="AB3398" s="62"/>
      <c r="AC3398" s="68"/>
      <c r="AD3398" s="2"/>
      <c r="AE3398" s="2"/>
      <c r="AF3398" s="2"/>
      <c r="AG3398" s="2"/>
      <c r="AH3398" s="55"/>
      <c r="AI3398" s="72"/>
      <c r="AJ3398" s="72"/>
      <c r="AK3398" s="72"/>
      <c r="AL3398" s="72"/>
      <c r="AM3398" s="80"/>
      <c r="AN3398" s="2"/>
      <c r="AO3398" s="2"/>
      <c r="AP3398" s="2"/>
      <c r="AQ3398" s="2"/>
      <c r="AR3398" s="55"/>
      <c r="AS3398" s="85"/>
      <c r="AT3398" s="85"/>
      <c r="AU3398" s="85"/>
      <c r="AV3398" s="85"/>
      <c r="AW3398" s="100"/>
      <c r="AX3398" s="2"/>
      <c r="AY3398" s="2"/>
      <c r="AZ3398" s="2"/>
      <c r="BA3398" s="2"/>
      <c r="BB3398" s="55"/>
      <c r="BC3398" s="105"/>
      <c r="BD3398" s="105"/>
      <c r="BE3398" s="105"/>
      <c r="BF3398" s="105"/>
      <c r="BG3398" s="109"/>
      <c r="BH3398" s="2"/>
      <c r="BI3398" s="2"/>
      <c r="BJ3398" s="2"/>
      <c r="BK3398" s="2"/>
      <c r="BL3398" s="55"/>
      <c r="BM3398" s="48"/>
      <c r="BN3398" s="48"/>
      <c r="BO3398" s="48"/>
      <c r="BP3398" s="48"/>
      <c r="BQ3398" s="117"/>
      <c r="BR3398" s="2"/>
      <c r="BS3398" s="2"/>
      <c r="BT3398" s="2"/>
      <c r="BU3398" s="2"/>
      <c r="BV3398" s="55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18" t="s">
        <v>5</v>
      </c>
      <c r="H3399" s="3">
        <v>2024</v>
      </c>
      <c r="I3399" s="20" t="s">
        <v>287</v>
      </c>
      <c r="J3399" s="184" t="s">
        <v>291</v>
      </c>
      <c r="K3399" s="184" t="s">
        <v>319</v>
      </c>
      <c r="L3399" s="187">
        <f t="shared" si="109"/>
        <v>0</v>
      </c>
      <c r="M3399" s="187">
        <f t="shared" si="110"/>
        <v>0</v>
      </c>
      <c r="N3399" s="186"/>
      <c r="O3399" s="33"/>
      <c r="P3399" s="33"/>
      <c r="Q3399" s="33"/>
      <c r="R3399" s="33"/>
      <c r="S3399" s="42"/>
      <c r="T3399" s="2"/>
      <c r="U3399" s="2"/>
      <c r="V3399" s="2"/>
      <c r="W3399" s="2"/>
      <c r="X3399" s="55"/>
      <c r="Y3399" s="62"/>
      <c r="Z3399" s="62"/>
      <c r="AA3399" s="62"/>
      <c r="AB3399" s="62"/>
      <c r="AC3399" s="68"/>
      <c r="AD3399" s="2"/>
      <c r="AE3399" s="2"/>
      <c r="AF3399" s="2"/>
      <c r="AG3399" s="2"/>
      <c r="AH3399" s="55"/>
      <c r="AI3399" s="72"/>
      <c r="AJ3399" s="72"/>
      <c r="AK3399" s="72"/>
      <c r="AL3399" s="72"/>
      <c r="AM3399" s="80"/>
      <c r="AN3399" s="2"/>
      <c r="AO3399" s="2"/>
      <c r="AP3399" s="2"/>
      <c r="AQ3399" s="2"/>
      <c r="AR3399" s="55"/>
      <c r="AS3399" s="85"/>
      <c r="AT3399" s="85"/>
      <c r="AU3399" s="85"/>
      <c r="AV3399" s="85"/>
      <c r="AW3399" s="100"/>
      <c r="AX3399" s="2"/>
      <c r="AY3399" s="2"/>
      <c r="AZ3399" s="2"/>
      <c r="BA3399" s="2"/>
      <c r="BB3399" s="55"/>
      <c r="BC3399" s="105"/>
      <c r="BD3399" s="105"/>
      <c r="BE3399" s="105"/>
      <c r="BF3399" s="105"/>
      <c r="BG3399" s="109"/>
      <c r="BH3399" s="2"/>
      <c r="BI3399" s="2"/>
      <c r="BJ3399" s="2"/>
      <c r="BK3399" s="2"/>
      <c r="BL3399" s="55"/>
      <c r="BM3399" s="48"/>
      <c r="BN3399" s="48"/>
      <c r="BO3399" s="48"/>
      <c r="BP3399" s="48"/>
      <c r="BQ3399" s="117"/>
      <c r="BR3399" s="2"/>
      <c r="BS3399" s="2"/>
      <c r="BT3399" s="2"/>
      <c r="BU3399" s="2"/>
      <c r="BV3399" s="55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18" t="s">
        <v>5</v>
      </c>
      <c r="H3400" s="3">
        <v>2024</v>
      </c>
      <c r="I3400" s="20" t="s">
        <v>286</v>
      </c>
      <c r="J3400" s="184" t="s">
        <v>336</v>
      </c>
      <c r="K3400" s="184" t="s">
        <v>319</v>
      </c>
      <c r="L3400" s="187">
        <f t="shared" si="109"/>
        <v>0</v>
      </c>
      <c r="M3400" s="187">
        <f t="shared" si="110"/>
        <v>0</v>
      </c>
      <c r="N3400" s="186"/>
      <c r="O3400" s="33"/>
      <c r="P3400" s="33"/>
      <c r="Q3400" s="33"/>
      <c r="R3400" s="33"/>
      <c r="S3400" s="42"/>
      <c r="T3400" s="2"/>
      <c r="U3400" s="2"/>
      <c r="V3400" s="2"/>
      <c r="W3400" s="2"/>
      <c r="X3400" s="55"/>
      <c r="Y3400" s="62"/>
      <c r="Z3400" s="62"/>
      <c r="AA3400" s="62"/>
      <c r="AB3400" s="62"/>
      <c r="AC3400" s="68"/>
      <c r="AD3400" s="2"/>
      <c r="AE3400" s="2"/>
      <c r="AF3400" s="2"/>
      <c r="AG3400" s="2"/>
      <c r="AH3400" s="55"/>
      <c r="AI3400" s="72"/>
      <c r="AJ3400" s="72"/>
      <c r="AK3400" s="72"/>
      <c r="AL3400" s="72"/>
      <c r="AM3400" s="80"/>
      <c r="AN3400" s="2"/>
      <c r="AO3400" s="2"/>
      <c r="AP3400" s="2"/>
      <c r="AQ3400" s="2"/>
      <c r="AR3400" s="55"/>
      <c r="AS3400" s="85"/>
      <c r="AT3400" s="85"/>
      <c r="AU3400" s="85"/>
      <c r="AV3400" s="85"/>
      <c r="AW3400" s="100"/>
      <c r="AX3400" s="2"/>
      <c r="AY3400" s="2"/>
      <c r="AZ3400" s="2"/>
      <c r="BA3400" s="2"/>
      <c r="BB3400" s="55"/>
      <c r="BC3400" s="105"/>
      <c r="BD3400" s="105"/>
      <c r="BE3400" s="105"/>
      <c r="BF3400" s="105"/>
      <c r="BG3400" s="109"/>
      <c r="BH3400" s="2"/>
      <c r="BI3400" s="2"/>
      <c r="BJ3400" s="2"/>
      <c r="BK3400" s="2"/>
      <c r="BL3400" s="55"/>
      <c r="BM3400" s="48"/>
      <c r="BN3400" s="48"/>
      <c r="BO3400" s="48"/>
      <c r="BP3400" s="48"/>
      <c r="BQ3400" s="117"/>
      <c r="BR3400" s="2"/>
      <c r="BS3400" s="2"/>
      <c r="BT3400" s="2"/>
      <c r="BU3400" s="2"/>
      <c r="BV3400" s="55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18" t="s">
        <v>5</v>
      </c>
      <c r="H3401" s="3">
        <v>2024</v>
      </c>
      <c r="I3401" s="20" t="s">
        <v>286</v>
      </c>
      <c r="J3401" s="185" t="s">
        <v>337</v>
      </c>
      <c r="K3401" s="185" t="s">
        <v>318</v>
      </c>
      <c r="L3401" s="187">
        <f t="shared" si="109"/>
        <v>0</v>
      </c>
      <c r="M3401" s="187">
        <f t="shared" si="110"/>
        <v>0</v>
      </c>
      <c r="N3401" s="186"/>
      <c r="O3401" s="53"/>
      <c r="P3401" s="53"/>
      <c r="Q3401" s="53"/>
      <c r="R3401" s="53"/>
      <c r="S3401" s="54"/>
      <c r="T3401" s="8"/>
      <c r="U3401" s="8"/>
      <c r="V3401" s="8"/>
      <c r="W3401" s="8"/>
      <c r="X3401" s="122"/>
      <c r="Y3401" s="135"/>
      <c r="Z3401" s="135"/>
      <c r="AA3401" s="135"/>
      <c r="AB3401" s="135"/>
      <c r="AC3401" s="136"/>
      <c r="AD3401" s="8"/>
      <c r="AE3401" s="8"/>
      <c r="AF3401" s="8"/>
      <c r="AG3401" s="8"/>
      <c r="AH3401" s="122"/>
      <c r="AI3401" s="137"/>
      <c r="AJ3401" s="137"/>
      <c r="AK3401" s="137"/>
      <c r="AL3401" s="137"/>
      <c r="AM3401" s="138"/>
      <c r="AN3401" s="8"/>
      <c r="AO3401" s="8"/>
      <c r="AP3401" s="8"/>
      <c r="AQ3401" s="8"/>
      <c r="AR3401" s="122"/>
      <c r="AS3401" s="139"/>
      <c r="AT3401" s="139"/>
      <c r="AU3401" s="139"/>
      <c r="AV3401" s="139"/>
      <c r="AW3401" s="140"/>
      <c r="AX3401" s="8"/>
      <c r="AY3401" s="8"/>
      <c r="AZ3401" s="8"/>
      <c r="BA3401" s="8"/>
      <c r="BB3401" s="122"/>
      <c r="BC3401" s="141"/>
      <c r="BD3401" s="141"/>
      <c r="BE3401" s="141"/>
      <c r="BF3401" s="141"/>
      <c r="BG3401" s="142"/>
      <c r="BH3401" s="8"/>
      <c r="BI3401" s="8"/>
      <c r="BJ3401" s="8"/>
      <c r="BK3401" s="8"/>
      <c r="BL3401" s="122"/>
      <c r="BM3401" s="143"/>
      <c r="BN3401" s="143"/>
      <c r="BO3401" s="143"/>
      <c r="BP3401" s="143"/>
      <c r="BQ3401" s="144"/>
      <c r="BR3401" s="8"/>
      <c r="BS3401" s="8"/>
      <c r="BT3401" s="8"/>
      <c r="BU3401" s="8"/>
      <c r="BV3401" s="122"/>
    </row>
    <row r="3402" spans="1:74" ht="28.8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18" t="s">
        <v>5</v>
      </c>
      <c r="H3402" s="3">
        <v>2024</v>
      </c>
      <c r="I3402" s="20" t="s">
        <v>286</v>
      </c>
      <c r="J3402" s="185" t="s">
        <v>338</v>
      </c>
      <c r="K3402" s="185" t="s">
        <v>339</v>
      </c>
      <c r="L3402" s="187">
        <f t="shared" si="109"/>
        <v>0</v>
      </c>
      <c r="M3402" s="187">
        <f t="shared" si="110"/>
        <v>0</v>
      </c>
      <c r="N3402" s="186"/>
      <c r="O3402" s="53"/>
      <c r="P3402" s="53"/>
      <c r="Q3402" s="53"/>
      <c r="R3402" s="53"/>
      <c r="S3402" s="54"/>
      <c r="T3402" s="8"/>
      <c r="U3402" s="8"/>
      <c r="V3402" s="8"/>
      <c r="W3402" s="8"/>
      <c r="X3402" s="122"/>
      <c r="Y3402" s="135"/>
      <c r="Z3402" s="135"/>
      <c r="AA3402" s="135"/>
      <c r="AB3402" s="135"/>
      <c r="AC3402" s="136"/>
      <c r="AD3402" s="8"/>
      <c r="AE3402" s="8"/>
      <c r="AF3402" s="8"/>
      <c r="AG3402" s="8"/>
      <c r="AH3402" s="122"/>
      <c r="AI3402" s="137"/>
      <c r="AJ3402" s="137"/>
      <c r="AK3402" s="137"/>
      <c r="AL3402" s="137"/>
      <c r="AM3402" s="138"/>
      <c r="AN3402" s="8"/>
      <c r="AO3402" s="8"/>
      <c r="AP3402" s="8"/>
      <c r="AQ3402" s="8"/>
      <c r="AR3402" s="122"/>
      <c r="AS3402" s="139"/>
      <c r="AT3402" s="139"/>
      <c r="AU3402" s="139"/>
      <c r="AV3402" s="139"/>
      <c r="AW3402" s="140"/>
      <c r="AX3402" s="8"/>
      <c r="AY3402" s="8"/>
      <c r="AZ3402" s="8"/>
      <c r="BA3402" s="8"/>
      <c r="BB3402" s="122"/>
      <c r="BC3402" s="141"/>
      <c r="BD3402" s="141"/>
      <c r="BE3402" s="141"/>
      <c r="BF3402" s="141"/>
      <c r="BG3402" s="142"/>
      <c r="BH3402" s="8"/>
      <c r="BI3402" s="8"/>
      <c r="BJ3402" s="8"/>
      <c r="BK3402" s="8"/>
      <c r="BL3402" s="122"/>
      <c r="BM3402" s="143"/>
      <c r="BN3402" s="143"/>
      <c r="BO3402" s="143"/>
      <c r="BP3402" s="143"/>
      <c r="BQ3402" s="144"/>
      <c r="BR3402" s="8"/>
      <c r="BS3402" s="8"/>
      <c r="BT3402" s="8"/>
      <c r="BU3402" s="8"/>
      <c r="BV3402" s="122"/>
    </row>
    <row r="3403" spans="1:74" ht="28.8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18" t="s">
        <v>5</v>
      </c>
      <c r="H3403" s="3">
        <v>2024</v>
      </c>
      <c r="I3403" s="20" t="s">
        <v>286</v>
      </c>
      <c r="J3403" s="185" t="s">
        <v>340</v>
      </c>
      <c r="K3403" s="185" t="s">
        <v>318</v>
      </c>
      <c r="L3403" s="187">
        <f t="shared" si="109"/>
        <v>0</v>
      </c>
      <c r="M3403" s="187">
        <f t="shared" si="110"/>
        <v>0</v>
      </c>
      <c r="N3403" s="186"/>
      <c r="O3403" s="53"/>
      <c r="P3403" s="53"/>
      <c r="Q3403" s="53"/>
      <c r="R3403" s="53"/>
      <c r="S3403" s="54"/>
      <c r="T3403" s="8"/>
      <c r="U3403" s="8"/>
      <c r="V3403" s="8"/>
      <c r="W3403" s="8"/>
      <c r="X3403" s="122"/>
      <c r="Y3403" s="135"/>
      <c r="Z3403" s="135"/>
      <c r="AA3403" s="135"/>
      <c r="AB3403" s="135"/>
      <c r="AC3403" s="136"/>
      <c r="AD3403" s="8"/>
      <c r="AE3403" s="8"/>
      <c r="AF3403" s="8"/>
      <c r="AG3403" s="8"/>
      <c r="AH3403" s="122"/>
      <c r="AI3403" s="137"/>
      <c r="AJ3403" s="137"/>
      <c r="AK3403" s="137"/>
      <c r="AL3403" s="137"/>
      <c r="AM3403" s="138"/>
      <c r="AN3403" s="8"/>
      <c r="AO3403" s="8"/>
      <c r="AP3403" s="8"/>
      <c r="AQ3403" s="8"/>
      <c r="AR3403" s="122"/>
      <c r="AS3403" s="139"/>
      <c r="AT3403" s="139"/>
      <c r="AU3403" s="139"/>
      <c r="AV3403" s="139"/>
      <c r="AW3403" s="140"/>
      <c r="AX3403" s="8"/>
      <c r="AY3403" s="8"/>
      <c r="AZ3403" s="8"/>
      <c r="BA3403" s="8"/>
      <c r="BB3403" s="122"/>
      <c r="BC3403" s="141"/>
      <c r="BD3403" s="141"/>
      <c r="BE3403" s="141"/>
      <c r="BF3403" s="141"/>
      <c r="BG3403" s="142"/>
      <c r="BH3403" s="8"/>
      <c r="BI3403" s="8"/>
      <c r="BJ3403" s="8"/>
      <c r="BK3403" s="8"/>
      <c r="BL3403" s="122"/>
      <c r="BM3403" s="143"/>
      <c r="BN3403" s="143"/>
      <c r="BO3403" s="143"/>
      <c r="BP3403" s="143"/>
      <c r="BQ3403" s="144"/>
      <c r="BR3403" s="8"/>
      <c r="BS3403" s="8"/>
      <c r="BT3403" s="8"/>
      <c r="BU3403" s="8"/>
      <c r="BV3403" s="122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18" t="s">
        <v>5</v>
      </c>
      <c r="H3404" s="3">
        <v>2024</v>
      </c>
      <c r="I3404" s="20" t="s">
        <v>286</v>
      </c>
      <c r="J3404" s="185" t="s">
        <v>341</v>
      </c>
      <c r="K3404" s="185" t="s">
        <v>320</v>
      </c>
      <c r="L3404" s="187">
        <f t="shared" si="109"/>
        <v>0</v>
      </c>
      <c r="M3404" s="187">
        <f t="shared" si="110"/>
        <v>0</v>
      </c>
      <c r="N3404" s="186"/>
      <c r="O3404" s="53"/>
      <c r="P3404" s="53"/>
      <c r="Q3404" s="53"/>
      <c r="R3404" s="53"/>
      <c r="S3404" s="54"/>
      <c r="T3404" s="8"/>
      <c r="U3404" s="8"/>
      <c r="V3404" s="8"/>
      <c r="W3404" s="8"/>
      <c r="X3404" s="122"/>
      <c r="Y3404" s="135"/>
      <c r="Z3404" s="135"/>
      <c r="AA3404" s="135"/>
      <c r="AB3404" s="135"/>
      <c r="AC3404" s="136"/>
      <c r="AD3404" s="8"/>
      <c r="AE3404" s="8"/>
      <c r="AF3404" s="8"/>
      <c r="AG3404" s="8"/>
      <c r="AH3404" s="122"/>
      <c r="AI3404" s="137"/>
      <c r="AJ3404" s="137"/>
      <c r="AK3404" s="137"/>
      <c r="AL3404" s="137"/>
      <c r="AM3404" s="138"/>
      <c r="AN3404" s="8"/>
      <c r="AO3404" s="8"/>
      <c r="AP3404" s="8"/>
      <c r="AQ3404" s="8"/>
      <c r="AR3404" s="122"/>
      <c r="AS3404" s="139"/>
      <c r="AT3404" s="139"/>
      <c r="AU3404" s="139"/>
      <c r="AV3404" s="139"/>
      <c r="AW3404" s="140"/>
      <c r="AX3404" s="8"/>
      <c r="AY3404" s="8"/>
      <c r="AZ3404" s="8"/>
      <c r="BA3404" s="8"/>
      <c r="BB3404" s="122"/>
      <c r="BC3404" s="141"/>
      <c r="BD3404" s="141"/>
      <c r="BE3404" s="141"/>
      <c r="BF3404" s="141"/>
      <c r="BG3404" s="142"/>
      <c r="BH3404" s="8"/>
      <c r="BI3404" s="8"/>
      <c r="BJ3404" s="8"/>
      <c r="BK3404" s="8"/>
      <c r="BL3404" s="122"/>
      <c r="BM3404" s="143"/>
      <c r="BN3404" s="143"/>
      <c r="BO3404" s="143"/>
      <c r="BP3404" s="143"/>
      <c r="BQ3404" s="144"/>
      <c r="BR3404" s="8"/>
      <c r="BS3404" s="8"/>
      <c r="BT3404" s="8"/>
      <c r="BU3404" s="8"/>
      <c r="BV3404" s="122"/>
    </row>
    <row r="3405" spans="1:74" ht="28.8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18" t="s">
        <v>5</v>
      </c>
      <c r="H3405" s="3">
        <v>2024</v>
      </c>
      <c r="I3405" s="20" t="s">
        <v>286</v>
      </c>
      <c r="J3405" s="185" t="s">
        <v>342</v>
      </c>
      <c r="K3405" s="185" t="s">
        <v>320</v>
      </c>
      <c r="L3405" s="187">
        <f t="shared" si="109"/>
        <v>0</v>
      </c>
      <c r="M3405" s="187">
        <f t="shared" si="110"/>
        <v>0</v>
      </c>
      <c r="N3405" s="186"/>
      <c r="O3405" s="53"/>
      <c r="P3405" s="53"/>
      <c r="Q3405" s="53"/>
      <c r="R3405" s="53"/>
      <c r="S3405" s="54"/>
      <c r="T3405" s="8"/>
      <c r="U3405" s="8"/>
      <c r="V3405" s="8"/>
      <c r="W3405" s="8"/>
      <c r="X3405" s="122"/>
      <c r="Y3405" s="135"/>
      <c r="Z3405" s="135"/>
      <c r="AA3405" s="135"/>
      <c r="AB3405" s="135"/>
      <c r="AC3405" s="136"/>
      <c r="AD3405" s="8"/>
      <c r="AE3405" s="8"/>
      <c r="AF3405" s="8"/>
      <c r="AG3405" s="8"/>
      <c r="AH3405" s="122"/>
      <c r="AI3405" s="137"/>
      <c r="AJ3405" s="137"/>
      <c r="AK3405" s="137"/>
      <c r="AL3405" s="137"/>
      <c r="AM3405" s="138"/>
      <c r="AN3405" s="8"/>
      <c r="AO3405" s="8"/>
      <c r="AP3405" s="8"/>
      <c r="AQ3405" s="8"/>
      <c r="AR3405" s="122"/>
      <c r="AS3405" s="139"/>
      <c r="AT3405" s="139"/>
      <c r="AU3405" s="139"/>
      <c r="AV3405" s="139"/>
      <c r="AW3405" s="140"/>
      <c r="AX3405" s="8"/>
      <c r="AY3405" s="8"/>
      <c r="AZ3405" s="8"/>
      <c r="BA3405" s="8"/>
      <c r="BB3405" s="122"/>
      <c r="BC3405" s="141"/>
      <c r="BD3405" s="141"/>
      <c r="BE3405" s="141"/>
      <c r="BF3405" s="141"/>
      <c r="BG3405" s="142"/>
      <c r="BH3405" s="8"/>
      <c r="BI3405" s="8"/>
      <c r="BJ3405" s="8"/>
      <c r="BK3405" s="8"/>
      <c r="BL3405" s="122"/>
      <c r="BM3405" s="143"/>
      <c r="BN3405" s="143"/>
      <c r="BO3405" s="143"/>
      <c r="BP3405" s="143"/>
      <c r="BQ3405" s="144"/>
      <c r="BR3405" s="8"/>
      <c r="BS3405" s="8"/>
      <c r="BT3405" s="8"/>
      <c r="BU3405" s="8"/>
      <c r="BV3405" s="122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18" t="s">
        <v>5</v>
      </c>
      <c r="H3406" s="3">
        <v>2024</v>
      </c>
      <c r="I3406" s="20" t="s">
        <v>286</v>
      </c>
      <c r="J3406" s="185" t="s">
        <v>343</v>
      </c>
      <c r="K3406" s="185" t="s">
        <v>339</v>
      </c>
      <c r="L3406" s="187">
        <f t="shared" si="109"/>
        <v>0</v>
      </c>
      <c r="M3406" s="187">
        <f t="shared" si="110"/>
        <v>0</v>
      </c>
      <c r="N3406" s="186"/>
      <c r="O3406" s="53"/>
      <c r="P3406" s="53"/>
      <c r="Q3406" s="53"/>
      <c r="R3406" s="53"/>
      <c r="S3406" s="54"/>
      <c r="T3406" s="8"/>
      <c r="U3406" s="8"/>
      <c r="V3406" s="8"/>
      <c r="W3406" s="8"/>
      <c r="X3406" s="122"/>
      <c r="Y3406" s="135"/>
      <c r="Z3406" s="135"/>
      <c r="AA3406" s="135"/>
      <c r="AB3406" s="135"/>
      <c r="AC3406" s="136"/>
      <c r="AD3406" s="8"/>
      <c r="AE3406" s="8"/>
      <c r="AF3406" s="8"/>
      <c r="AG3406" s="8"/>
      <c r="AH3406" s="122"/>
      <c r="AI3406" s="137"/>
      <c r="AJ3406" s="137"/>
      <c r="AK3406" s="137"/>
      <c r="AL3406" s="137"/>
      <c r="AM3406" s="138"/>
      <c r="AN3406" s="8"/>
      <c r="AO3406" s="8"/>
      <c r="AP3406" s="8"/>
      <c r="AQ3406" s="8"/>
      <c r="AR3406" s="122"/>
      <c r="AS3406" s="139"/>
      <c r="AT3406" s="139"/>
      <c r="AU3406" s="139"/>
      <c r="AV3406" s="139"/>
      <c r="AW3406" s="140"/>
      <c r="AX3406" s="8"/>
      <c r="AY3406" s="8"/>
      <c r="AZ3406" s="8"/>
      <c r="BA3406" s="8"/>
      <c r="BB3406" s="122"/>
      <c r="BC3406" s="141"/>
      <c r="BD3406" s="141"/>
      <c r="BE3406" s="141"/>
      <c r="BF3406" s="141"/>
      <c r="BG3406" s="142"/>
      <c r="BH3406" s="8"/>
      <c r="BI3406" s="8"/>
      <c r="BJ3406" s="8"/>
      <c r="BK3406" s="8"/>
      <c r="BL3406" s="122"/>
      <c r="BM3406" s="143"/>
      <c r="BN3406" s="143"/>
      <c r="BO3406" s="143"/>
      <c r="BP3406" s="143"/>
      <c r="BQ3406" s="144"/>
      <c r="BR3406" s="8"/>
      <c r="BS3406" s="8"/>
      <c r="BT3406" s="8"/>
      <c r="BU3406" s="8"/>
      <c r="BV3406" s="122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18" t="s">
        <v>5</v>
      </c>
      <c r="H3407" s="3">
        <v>2024</v>
      </c>
      <c r="I3407" s="20" t="s">
        <v>288</v>
      </c>
      <c r="J3407" s="185" t="s">
        <v>344</v>
      </c>
      <c r="K3407" s="185" t="s">
        <v>318</v>
      </c>
      <c r="L3407" s="187">
        <f t="shared" si="109"/>
        <v>0</v>
      </c>
      <c r="M3407" s="187">
        <f t="shared" si="110"/>
        <v>0</v>
      </c>
      <c r="N3407" s="186"/>
      <c r="O3407" s="53"/>
      <c r="P3407" s="53"/>
      <c r="Q3407" s="53"/>
      <c r="R3407" s="53"/>
      <c r="S3407" s="54"/>
      <c r="T3407" s="8"/>
      <c r="U3407" s="8"/>
      <c r="V3407" s="8"/>
      <c r="W3407" s="8"/>
      <c r="X3407" s="122"/>
      <c r="Y3407" s="135"/>
      <c r="Z3407" s="135"/>
      <c r="AA3407" s="135"/>
      <c r="AB3407" s="135"/>
      <c r="AC3407" s="136"/>
      <c r="AD3407" s="8"/>
      <c r="AE3407" s="8"/>
      <c r="AF3407" s="8"/>
      <c r="AG3407" s="8"/>
      <c r="AH3407" s="122"/>
      <c r="AI3407" s="137"/>
      <c r="AJ3407" s="137"/>
      <c r="AK3407" s="137"/>
      <c r="AL3407" s="137"/>
      <c r="AM3407" s="138"/>
      <c r="AN3407" s="8"/>
      <c r="AO3407" s="8"/>
      <c r="AP3407" s="8"/>
      <c r="AQ3407" s="8"/>
      <c r="AR3407" s="122"/>
      <c r="AS3407" s="139"/>
      <c r="AT3407" s="139"/>
      <c r="AU3407" s="139"/>
      <c r="AV3407" s="139"/>
      <c r="AW3407" s="140"/>
      <c r="AX3407" s="8"/>
      <c r="AY3407" s="8"/>
      <c r="AZ3407" s="8"/>
      <c r="BA3407" s="8"/>
      <c r="BB3407" s="122"/>
      <c r="BC3407" s="141"/>
      <c r="BD3407" s="141"/>
      <c r="BE3407" s="141"/>
      <c r="BF3407" s="141"/>
      <c r="BG3407" s="142"/>
      <c r="BH3407" s="8"/>
      <c r="BI3407" s="8"/>
      <c r="BJ3407" s="8"/>
      <c r="BK3407" s="8"/>
      <c r="BL3407" s="122"/>
      <c r="BM3407" s="143"/>
      <c r="BN3407" s="143"/>
      <c r="BO3407" s="143"/>
      <c r="BP3407" s="143"/>
      <c r="BQ3407" s="144"/>
      <c r="BR3407" s="8"/>
      <c r="BS3407" s="8"/>
      <c r="BT3407" s="8"/>
      <c r="BU3407" s="8"/>
      <c r="BV3407" s="122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18" t="s">
        <v>5</v>
      </c>
      <c r="H3408" s="3">
        <v>2024</v>
      </c>
      <c r="I3408" s="20" t="s">
        <v>288</v>
      </c>
      <c r="J3408" s="184" t="s">
        <v>351</v>
      </c>
      <c r="K3408" s="184" t="s">
        <v>318</v>
      </c>
      <c r="L3408" s="187">
        <f t="shared" si="109"/>
        <v>0</v>
      </c>
      <c r="M3408" s="187">
        <f t="shared" si="110"/>
        <v>0</v>
      </c>
      <c r="N3408" s="186"/>
      <c r="O3408" s="53"/>
      <c r="P3408" s="53"/>
      <c r="Q3408" s="53"/>
      <c r="R3408" s="53"/>
      <c r="S3408" s="54"/>
      <c r="T3408" s="8"/>
      <c r="U3408" s="8"/>
      <c r="V3408" s="8"/>
      <c r="W3408" s="8"/>
      <c r="X3408" s="122"/>
      <c r="Y3408" s="135"/>
      <c r="Z3408" s="135"/>
      <c r="AA3408" s="135"/>
      <c r="AB3408" s="135"/>
      <c r="AC3408" s="136"/>
      <c r="AD3408" s="8"/>
      <c r="AE3408" s="8"/>
      <c r="AF3408" s="8"/>
      <c r="AG3408" s="8"/>
      <c r="AH3408" s="122"/>
      <c r="AI3408" s="137"/>
      <c r="AJ3408" s="137"/>
      <c r="AK3408" s="137"/>
      <c r="AL3408" s="137"/>
      <c r="AM3408" s="138"/>
      <c r="AN3408" s="8"/>
      <c r="AO3408" s="8"/>
      <c r="AP3408" s="8"/>
      <c r="AQ3408" s="8"/>
      <c r="AR3408" s="122"/>
      <c r="AS3408" s="139"/>
      <c r="AT3408" s="139"/>
      <c r="AU3408" s="139"/>
      <c r="AV3408" s="139"/>
      <c r="AW3408" s="140"/>
      <c r="AX3408" s="8"/>
      <c r="AY3408" s="8"/>
      <c r="AZ3408" s="8"/>
      <c r="BA3408" s="8"/>
      <c r="BB3408" s="122"/>
      <c r="BC3408" s="141"/>
      <c r="BD3408" s="141"/>
      <c r="BE3408" s="141"/>
      <c r="BF3408" s="141"/>
      <c r="BG3408" s="142"/>
      <c r="BH3408" s="8"/>
      <c r="BI3408" s="8"/>
      <c r="BJ3408" s="8"/>
      <c r="BK3408" s="8"/>
      <c r="BL3408" s="122"/>
      <c r="BM3408" s="143"/>
      <c r="BN3408" s="143"/>
      <c r="BO3408" s="143"/>
      <c r="BP3408" s="143"/>
      <c r="BQ3408" s="144"/>
      <c r="BR3408" s="8"/>
      <c r="BS3408" s="8"/>
      <c r="BT3408" s="8"/>
      <c r="BU3408" s="8"/>
      <c r="BV3408" s="122"/>
    </row>
    <row r="3409" spans="1:74" ht="28.8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18" t="s">
        <v>5</v>
      </c>
      <c r="H3409" s="3">
        <v>2024</v>
      </c>
      <c r="I3409" s="20" t="s">
        <v>288</v>
      </c>
      <c r="J3409" s="184" t="s">
        <v>352</v>
      </c>
      <c r="K3409" s="184" t="s">
        <v>321</v>
      </c>
      <c r="L3409" s="187">
        <f t="shared" si="109"/>
        <v>0</v>
      </c>
      <c r="M3409" s="187">
        <f t="shared" si="110"/>
        <v>0</v>
      </c>
      <c r="N3409" s="186"/>
      <c r="O3409" s="33"/>
      <c r="P3409" s="33"/>
      <c r="Q3409" s="33"/>
      <c r="R3409" s="33"/>
      <c r="S3409" s="42"/>
      <c r="T3409" s="2"/>
      <c r="U3409" s="2"/>
      <c r="V3409" s="2"/>
      <c r="W3409" s="2"/>
      <c r="X3409" s="55"/>
      <c r="Y3409" s="62"/>
      <c r="Z3409" s="62"/>
      <c r="AA3409" s="62"/>
      <c r="AB3409" s="62"/>
      <c r="AC3409" s="68"/>
      <c r="AD3409" s="2"/>
      <c r="AE3409" s="2"/>
      <c r="AF3409" s="2"/>
      <c r="AG3409" s="2"/>
      <c r="AH3409" s="55"/>
      <c r="AI3409" s="72"/>
      <c r="AJ3409" s="72"/>
      <c r="AK3409" s="72"/>
      <c r="AL3409" s="72"/>
      <c r="AM3409" s="80"/>
      <c r="AN3409" s="2"/>
      <c r="AO3409" s="2"/>
      <c r="AP3409" s="2"/>
      <c r="AQ3409" s="2"/>
      <c r="AR3409" s="55"/>
      <c r="AS3409" s="85"/>
      <c r="AT3409" s="85"/>
      <c r="AU3409" s="85"/>
      <c r="AV3409" s="85"/>
      <c r="AW3409" s="100"/>
      <c r="AX3409" s="2"/>
      <c r="AY3409" s="2"/>
      <c r="AZ3409" s="2"/>
      <c r="BA3409" s="2"/>
      <c r="BB3409" s="55"/>
      <c r="BC3409" s="105"/>
      <c r="BD3409" s="105"/>
      <c r="BE3409" s="105"/>
      <c r="BF3409" s="105"/>
      <c r="BG3409" s="109"/>
      <c r="BH3409" s="2"/>
      <c r="BI3409" s="2"/>
      <c r="BJ3409" s="2"/>
      <c r="BK3409" s="2"/>
      <c r="BL3409" s="55"/>
      <c r="BM3409" s="48"/>
      <c r="BN3409" s="48"/>
      <c r="BO3409" s="48"/>
      <c r="BP3409" s="48"/>
      <c r="BQ3409" s="117"/>
      <c r="BR3409" s="2"/>
      <c r="BS3409" s="2"/>
      <c r="BT3409" s="2"/>
      <c r="BU3409" s="2"/>
      <c r="BV3409" s="55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18" t="s">
        <v>5</v>
      </c>
      <c r="H3410" s="3">
        <v>2024</v>
      </c>
      <c r="I3410" s="20" t="s">
        <v>288</v>
      </c>
      <c r="J3410" s="184" t="s">
        <v>345</v>
      </c>
      <c r="K3410" s="184" t="s">
        <v>318</v>
      </c>
      <c r="L3410" s="187">
        <f t="shared" si="109"/>
        <v>0</v>
      </c>
      <c r="M3410" s="187">
        <f t="shared" si="110"/>
        <v>0</v>
      </c>
      <c r="N3410" s="186"/>
      <c r="O3410" s="34"/>
      <c r="P3410" s="33"/>
      <c r="Q3410" s="33"/>
      <c r="R3410" s="33"/>
      <c r="S3410" s="42"/>
      <c r="T3410" s="3"/>
      <c r="U3410" s="2"/>
      <c r="V3410" s="2"/>
      <c r="W3410" s="2"/>
      <c r="X3410" s="55"/>
      <c r="Y3410" s="64"/>
      <c r="Z3410" s="62"/>
      <c r="AA3410" s="62"/>
      <c r="AB3410" s="62"/>
      <c r="AC3410" s="68"/>
      <c r="AD3410" s="3"/>
      <c r="AE3410" s="2"/>
      <c r="AF3410" s="2"/>
      <c r="AG3410" s="2"/>
      <c r="AH3410" s="55"/>
      <c r="AI3410" s="73"/>
      <c r="AJ3410" s="72"/>
      <c r="AK3410" s="72"/>
      <c r="AL3410" s="72"/>
      <c r="AM3410" s="80"/>
      <c r="AN3410" s="3"/>
      <c r="AO3410" s="2"/>
      <c r="AP3410" s="2"/>
      <c r="AQ3410" s="2"/>
      <c r="AR3410" s="55"/>
      <c r="AS3410" s="86"/>
      <c r="AT3410" s="85"/>
      <c r="AU3410" s="85"/>
      <c r="AV3410" s="85"/>
      <c r="AW3410" s="100"/>
      <c r="AX3410" s="3"/>
      <c r="AY3410" s="2"/>
      <c r="AZ3410" s="2"/>
      <c r="BA3410" s="2"/>
      <c r="BB3410" s="55"/>
      <c r="BC3410" s="106"/>
      <c r="BD3410" s="105"/>
      <c r="BE3410" s="105"/>
      <c r="BF3410" s="105"/>
      <c r="BG3410" s="109"/>
      <c r="BH3410" s="3"/>
      <c r="BI3410" s="2"/>
      <c r="BJ3410" s="2"/>
      <c r="BK3410" s="2"/>
      <c r="BL3410" s="55"/>
      <c r="BM3410" s="49"/>
      <c r="BN3410" s="48"/>
      <c r="BO3410" s="48"/>
      <c r="BP3410" s="48"/>
      <c r="BQ3410" s="117"/>
      <c r="BR3410" s="3"/>
      <c r="BS3410" s="2"/>
      <c r="BT3410" s="2"/>
      <c r="BU3410" s="2"/>
      <c r="BV3410" s="55"/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18" t="s">
        <v>5</v>
      </c>
      <c r="H3411" s="3">
        <v>2024</v>
      </c>
      <c r="I3411" s="20" t="s">
        <v>289</v>
      </c>
      <c r="J3411" s="184" t="s">
        <v>268</v>
      </c>
      <c r="K3411" s="184" t="s">
        <v>318</v>
      </c>
      <c r="L3411" s="187">
        <f t="shared" si="109"/>
        <v>0</v>
      </c>
      <c r="M3411" s="187">
        <f t="shared" si="110"/>
        <v>0</v>
      </c>
      <c r="N3411" s="186"/>
      <c r="O3411" s="33"/>
      <c r="P3411" s="33"/>
      <c r="Q3411" s="33"/>
      <c r="R3411" s="33"/>
      <c r="S3411" s="42"/>
      <c r="T3411" s="2"/>
      <c r="U3411" s="2"/>
      <c r="V3411" s="2"/>
      <c r="W3411" s="2"/>
      <c r="X3411" s="55"/>
      <c r="Y3411" s="62"/>
      <c r="Z3411" s="62"/>
      <c r="AA3411" s="62"/>
      <c r="AB3411" s="62"/>
      <c r="AC3411" s="68"/>
      <c r="AD3411" s="2"/>
      <c r="AE3411" s="2"/>
      <c r="AF3411" s="2"/>
      <c r="AG3411" s="2"/>
      <c r="AH3411" s="55"/>
      <c r="AI3411" s="72"/>
      <c r="AJ3411" s="72"/>
      <c r="AK3411" s="72"/>
      <c r="AL3411" s="72"/>
      <c r="AM3411" s="80"/>
      <c r="AN3411" s="2"/>
      <c r="AO3411" s="2"/>
      <c r="AP3411" s="2"/>
      <c r="AQ3411" s="2"/>
      <c r="AR3411" s="55"/>
      <c r="AS3411" s="85"/>
      <c r="AT3411" s="85"/>
      <c r="AU3411" s="85"/>
      <c r="AV3411" s="85"/>
      <c r="AW3411" s="100"/>
      <c r="AX3411" s="2"/>
      <c r="AY3411" s="2"/>
      <c r="AZ3411" s="2"/>
      <c r="BA3411" s="2"/>
      <c r="BB3411" s="55"/>
      <c r="BC3411" s="105"/>
      <c r="BD3411" s="105"/>
      <c r="BE3411" s="105"/>
      <c r="BF3411" s="105"/>
      <c r="BG3411" s="109"/>
      <c r="BH3411" s="2"/>
      <c r="BI3411" s="2"/>
      <c r="BJ3411" s="2"/>
      <c r="BK3411" s="2"/>
      <c r="BL3411" s="55"/>
      <c r="BM3411" s="48"/>
      <c r="BN3411" s="48"/>
      <c r="BO3411" s="48"/>
      <c r="BP3411" s="48"/>
      <c r="BQ3411" s="117"/>
      <c r="BR3411" s="2"/>
      <c r="BS3411" s="2"/>
      <c r="BT3411" s="2"/>
      <c r="BU3411" s="2"/>
      <c r="BV3411" s="55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18" t="s">
        <v>5</v>
      </c>
      <c r="H3412" s="3">
        <v>2024</v>
      </c>
      <c r="I3412" s="20" t="s">
        <v>289</v>
      </c>
      <c r="J3412" s="184" t="s">
        <v>292</v>
      </c>
      <c r="K3412" s="184" t="s">
        <v>318</v>
      </c>
      <c r="L3412" s="187">
        <f t="shared" si="109"/>
        <v>0</v>
      </c>
      <c r="M3412" s="187">
        <f t="shared" si="110"/>
        <v>0</v>
      </c>
      <c r="N3412" s="186"/>
      <c r="O3412" s="33"/>
      <c r="P3412" s="33"/>
      <c r="Q3412" s="33"/>
      <c r="R3412" s="33"/>
      <c r="S3412" s="42"/>
      <c r="T3412" s="2"/>
      <c r="U3412" s="2"/>
      <c r="V3412" s="2"/>
      <c r="W3412" s="2"/>
      <c r="X3412" s="55"/>
      <c r="Y3412" s="62"/>
      <c r="Z3412" s="62"/>
      <c r="AA3412" s="62"/>
      <c r="AB3412" s="62"/>
      <c r="AC3412" s="68"/>
      <c r="AD3412" s="2"/>
      <c r="AE3412" s="2"/>
      <c r="AF3412" s="2"/>
      <c r="AG3412" s="2"/>
      <c r="AH3412" s="55"/>
      <c r="AI3412" s="72"/>
      <c r="AJ3412" s="72"/>
      <c r="AK3412" s="72"/>
      <c r="AL3412" s="72"/>
      <c r="AM3412" s="80"/>
      <c r="AN3412" s="2"/>
      <c r="AO3412" s="2"/>
      <c r="AP3412" s="2"/>
      <c r="AQ3412" s="2"/>
      <c r="AR3412" s="55"/>
      <c r="AS3412" s="85"/>
      <c r="AT3412" s="85"/>
      <c r="AU3412" s="85"/>
      <c r="AV3412" s="85"/>
      <c r="AW3412" s="100"/>
      <c r="AX3412" s="2"/>
      <c r="AY3412" s="2"/>
      <c r="AZ3412" s="2"/>
      <c r="BA3412" s="2"/>
      <c r="BB3412" s="55"/>
      <c r="BC3412" s="105"/>
      <c r="BD3412" s="105"/>
      <c r="BE3412" s="105"/>
      <c r="BF3412" s="105"/>
      <c r="BG3412" s="109"/>
      <c r="BH3412" s="2"/>
      <c r="BI3412" s="2"/>
      <c r="BJ3412" s="2"/>
      <c r="BK3412" s="2"/>
      <c r="BL3412" s="55"/>
      <c r="BM3412" s="48"/>
      <c r="BN3412" s="48"/>
      <c r="BO3412" s="48"/>
      <c r="BP3412" s="48"/>
      <c r="BQ3412" s="117"/>
      <c r="BR3412" s="2"/>
      <c r="BS3412" s="2"/>
      <c r="BT3412" s="2"/>
      <c r="BU3412" s="2"/>
      <c r="BV3412" s="55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18" t="s">
        <v>5</v>
      </c>
      <c r="H3413" s="3">
        <v>2024</v>
      </c>
      <c r="I3413" s="20" t="s">
        <v>285</v>
      </c>
      <c r="J3413" s="184" t="s">
        <v>293</v>
      </c>
      <c r="K3413" s="184" t="s">
        <v>318</v>
      </c>
      <c r="L3413" s="187">
        <f t="shared" si="109"/>
        <v>0</v>
      </c>
      <c r="M3413" s="187">
        <f t="shared" si="110"/>
        <v>0</v>
      </c>
      <c r="N3413" s="186"/>
      <c r="O3413" s="33"/>
      <c r="P3413" s="33"/>
      <c r="Q3413" s="33"/>
      <c r="R3413" s="34"/>
      <c r="S3413" s="41"/>
      <c r="T3413" s="2"/>
      <c r="U3413" s="2"/>
      <c r="V3413" s="2"/>
      <c r="W3413" s="3"/>
      <c r="X3413" s="56"/>
      <c r="Y3413" s="62"/>
      <c r="Z3413" s="62"/>
      <c r="AA3413" s="62"/>
      <c r="AB3413" s="64"/>
      <c r="AC3413" s="69"/>
      <c r="AD3413" s="2"/>
      <c r="AE3413" s="2"/>
      <c r="AF3413" s="2"/>
      <c r="AG3413" s="3"/>
      <c r="AH3413" s="56"/>
      <c r="AI3413" s="72"/>
      <c r="AJ3413" s="72"/>
      <c r="AK3413" s="72"/>
      <c r="AL3413" s="73"/>
      <c r="AM3413" s="81"/>
      <c r="AN3413" s="2"/>
      <c r="AO3413" s="2"/>
      <c r="AP3413" s="2"/>
      <c r="AQ3413" s="3"/>
      <c r="AR3413" s="56"/>
      <c r="AS3413" s="85"/>
      <c r="AT3413" s="85"/>
      <c r="AU3413" s="85"/>
      <c r="AV3413" s="86"/>
      <c r="AW3413" s="101"/>
      <c r="AX3413" s="2"/>
      <c r="AY3413" s="2"/>
      <c r="AZ3413" s="2"/>
      <c r="BA3413" s="3"/>
      <c r="BB3413" s="56"/>
      <c r="BC3413" s="105"/>
      <c r="BD3413" s="105"/>
      <c r="BE3413" s="105"/>
      <c r="BF3413" s="106"/>
      <c r="BG3413" s="110"/>
      <c r="BH3413" s="2"/>
      <c r="BI3413" s="2"/>
      <c r="BJ3413" s="2"/>
      <c r="BK3413" s="3"/>
      <c r="BL3413" s="56"/>
      <c r="BM3413" s="48"/>
      <c r="BN3413" s="48"/>
      <c r="BO3413" s="48"/>
      <c r="BP3413" s="49"/>
      <c r="BQ3413" s="118"/>
      <c r="BR3413" s="2"/>
      <c r="BS3413" s="2"/>
      <c r="BT3413" s="2"/>
      <c r="BU3413" s="3"/>
      <c r="BV3413" s="56"/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18" t="s">
        <v>5</v>
      </c>
      <c r="H3414" s="3">
        <v>2024</v>
      </c>
      <c r="I3414" s="20" t="s">
        <v>287</v>
      </c>
      <c r="J3414" s="184" t="s">
        <v>269</v>
      </c>
      <c r="K3414" s="184" t="s">
        <v>320</v>
      </c>
      <c r="L3414" s="187">
        <f t="shared" si="109"/>
        <v>0</v>
      </c>
      <c r="M3414" s="187">
        <f t="shared" si="110"/>
        <v>0</v>
      </c>
      <c r="N3414" s="186"/>
      <c r="O3414" s="33"/>
      <c r="P3414" s="33"/>
      <c r="Q3414" s="33"/>
      <c r="R3414" s="33"/>
      <c r="S3414" s="42"/>
      <c r="T3414" s="2"/>
      <c r="U3414" s="2"/>
      <c r="V3414" s="2"/>
      <c r="W3414" s="2"/>
      <c r="X3414" s="55"/>
      <c r="Y3414" s="62"/>
      <c r="Z3414" s="62"/>
      <c r="AA3414" s="62"/>
      <c r="AB3414" s="64"/>
      <c r="AC3414" s="68"/>
      <c r="AD3414" s="2"/>
      <c r="AE3414" s="2"/>
      <c r="AF3414" s="2"/>
      <c r="AG3414" s="2"/>
      <c r="AH3414" s="55"/>
      <c r="AI3414" s="72"/>
      <c r="AJ3414" s="72"/>
      <c r="AK3414" s="72"/>
      <c r="AL3414" s="72"/>
      <c r="AM3414" s="80"/>
      <c r="AN3414" s="2"/>
      <c r="AO3414" s="2"/>
      <c r="AP3414" s="2"/>
      <c r="AQ3414" s="2"/>
      <c r="AR3414" s="55"/>
      <c r="AS3414" s="85"/>
      <c r="AT3414" s="85"/>
      <c r="AU3414" s="85"/>
      <c r="AV3414" s="85"/>
      <c r="AW3414" s="100"/>
      <c r="AX3414" s="2"/>
      <c r="AY3414" s="2"/>
      <c r="AZ3414" s="2"/>
      <c r="BA3414" s="2"/>
      <c r="BB3414" s="55"/>
      <c r="BC3414" s="105"/>
      <c r="BD3414" s="105"/>
      <c r="BE3414" s="105"/>
      <c r="BF3414" s="105"/>
      <c r="BG3414" s="109"/>
      <c r="BH3414" s="2"/>
      <c r="BI3414" s="2"/>
      <c r="BJ3414" s="2"/>
      <c r="BK3414" s="2"/>
      <c r="BL3414" s="55"/>
      <c r="BM3414" s="48"/>
      <c r="BN3414" s="48"/>
      <c r="BO3414" s="48"/>
      <c r="BP3414" s="48"/>
      <c r="BQ3414" s="117"/>
      <c r="BR3414" s="2"/>
      <c r="BS3414" s="2"/>
      <c r="BT3414" s="2"/>
      <c r="BU3414" s="2"/>
      <c r="BV3414" s="55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18" t="s">
        <v>5</v>
      </c>
      <c r="H3415" s="3">
        <v>2024</v>
      </c>
      <c r="I3415" s="20" t="s">
        <v>287</v>
      </c>
      <c r="J3415" s="184" t="s">
        <v>270</v>
      </c>
      <c r="K3415" s="184" t="s">
        <v>320</v>
      </c>
      <c r="L3415" s="187">
        <f t="shared" si="109"/>
        <v>0</v>
      </c>
      <c r="M3415" s="187">
        <f t="shared" si="110"/>
        <v>0</v>
      </c>
      <c r="N3415" s="186"/>
      <c r="O3415" s="33"/>
      <c r="P3415" s="33"/>
      <c r="Q3415" s="33"/>
      <c r="R3415" s="33"/>
      <c r="S3415" s="42"/>
      <c r="T3415" s="2"/>
      <c r="U3415" s="2"/>
      <c r="V3415" s="2"/>
      <c r="W3415" s="2"/>
      <c r="X3415" s="55"/>
      <c r="Y3415" s="62"/>
      <c r="Z3415" s="62"/>
      <c r="AA3415" s="62"/>
      <c r="AB3415" s="62"/>
      <c r="AC3415" s="68"/>
      <c r="AD3415" s="2"/>
      <c r="AE3415" s="2"/>
      <c r="AF3415" s="2"/>
      <c r="AG3415" s="2"/>
      <c r="AH3415" s="55"/>
      <c r="AI3415" s="72"/>
      <c r="AJ3415" s="72"/>
      <c r="AK3415" s="72"/>
      <c r="AL3415" s="72"/>
      <c r="AM3415" s="80"/>
      <c r="AN3415" s="2"/>
      <c r="AO3415" s="2"/>
      <c r="AP3415" s="2"/>
      <c r="AQ3415" s="2"/>
      <c r="AR3415" s="55"/>
      <c r="AS3415" s="85"/>
      <c r="AT3415" s="85"/>
      <c r="AU3415" s="85"/>
      <c r="AV3415" s="85"/>
      <c r="AW3415" s="100"/>
      <c r="AX3415" s="2"/>
      <c r="AY3415" s="2"/>
      <c r="AZ3415" s="2"/>
      <c r="BA3415" s="2"/>
      <c r="BB3415" s="55"/>
      <c r="BC3415" s="105"/>
      <c r="BD3415" s="105"/>
      <c r="BE3415" s="105"/>
      <c r="BF3415" s="105"/>
      <c r="BG3415" s="109"/>
      <c r="BH3415" s="2"/>
      <c r="BI3415" s="2"/>
      <c r="BJ3415" s="2"/>
      <c r="BK3415" s="2"/>
      <c r="BL3415" s="55"/>
      <c r="BM3415" s="48"/>
      <c r="BN3415" s="48"/>
      <c r="BO3415" s="48"/>
      <c r="BP3415" s="48"/>
      <c r="BQ3415" s="117"/>
      <c r="BR3415" s="2"/>
      <c r="BS3415" s="2"/>
      <c r="BT3415" s="2"/>
      <c r="BU3415" s="2"/>
      <c r="BV3415" s="55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18" t="s">
        <v>5</v>
      </c>
      <c r="H3416" s="3">
        <v>2024</v>
      </c>
      <c r="I3416" s="20" t="s">
        <v>290</v>
      </c>
      <c r="J3416" s="184" t="s">
        <v>271</v>
      </c>
      <c r="K3416" s="184" t="s">
        <v>321</v>
      </c>
      <c r="L3416" s="187">
        <f t="shared" si="109"/>
        <v>0</v>
      </c>
      <c r="M3416" s="187">
        <f t="shared" si="110"/>
        <v>0</v>
      </c>
      <c r="N3416" s="186"/>
      <c r="O3416" s="33"/>
      <c r="P3416" s="33"/>
      <c r="Q3416" s="33"/>
      <c r="R3416" s="33"/>
      <c r="S3416" s="42"/>
      <c r="T3416" s="2"/>
      <c r="U3416" s="2"/>
      <c r="V3416" s="2"/>
      <c r="W3416" s="2"/>
      <c r="X3416" s="55"/>
      <c r="Y3416" s="62"/>
      <c r="Z3416" s="62"/>
      <c r="AA3416" s="62"/>
      <c r="AB3416" s="62"/>
      <c r="AC3416" s="68"/>
      <c r="AD3416" s="2"/>
      <c r="AE3416" s="2"/>
      <c r="AF3416" s="2"/>
      <c r="AG3416" s="2"/>
      <c r="AH3416" s="55"/>
      <c r="AI3416" s="72"/>
      <c r="AJ3416" s="72"/>
      <c r="AK3416" s="72"/>
      <c r="AL3416" s="72"/>
      <c r="AM3416" s="80"/>
      <c r="AN3416" s="2"/>
      <c r="AO3416" s="2"/>
      <c r="AP3416" s="2"/>
      <c r="AQ3416" s="2"/>
      <c r="AR3416" s="55"/>
      <c r="AS3416" s="85"/>
      <c r="AT3416" s="85"/>
      <c r="AU3416" s="85"/>
      <c r="AV3416" s="85"/>
      <c r="AW3416" s="100"/>
      <c r="AX3416" s="2"/>
      <c r="AY3416" s="2"/>
      <c r="AZ3416" s="2"/>
      <c r="BA3416" s="2"/>
      <c r="BB3416" s="55"/>
      <c r="BC3416" s="105"/>
      <c r="BD3416" s="105"/>
      <c r="BE3416" s="105"/>
      <c r="BF3416" s="105"/>
      <c r="BG3416" s="109"/>
      <c r="BH3416" s="2"/>
      <c r="BI3416" s="2"/>
      <c r="BJ3416" s="2"/>
      <c r="BK3416" s="2"/>
      <c r="BL3416" s="55"/>
      <c r="BM3416" s="48"/>
      <c r="BN3416" s="48"/>
      <c r="BO3416" s="48"/>
      <c r="BP3416" s="48"/>
      <c r="BQ3416" s="117"/>
      <c r="BR3416" s="2"/>
      <c r="BS3416" s="2"/>
      <c r="BT3416" s="2"/>
      <c r="BU3416" s="2"/>
      <c r="BV3416" s="55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18" t="s">
        <v>5</v>
      </c>
      <c r="H3417" s="3">
        <v>2024</v>
      </c>
      <c r="I3417" s="20" t="s">
        <v>284</v>
      </c>
      <c r="J3417" s="184" t="s">
        <v>294</v>
      </c>
      <c r="K3417" s="184" t="s">
        <v>320</v>
      </c>
      <c r="L3417" s="187">
        <f t="shared" si="109"/>
        <v>0</v>
      </c>
      <c r="M3417" s="187">
        <f t="shared" si="110"/>
        <v>0</v>
      </c>
      <c r="N3417" s="186"/>
      <c r="O3417" s="33"/>
      <c r="P3417" s="33"/>
      <c r="Q3417" s="33"/>
      <c r="R3417" s="33"/>
      <c r="S3417" s="42"/>
      <c r="T3417" s="2"/>
      <c r="U3417" s="2"/>
      <c r="V3417" s="2"/>
      <c r="W3417" s="2"/>
      <c r="X3417" s="55"/>
      <c r="Y3417" s="62"/>
      <c r="Z3417" s="62"/>
      <c r="AA3417" s="62"/>
      <c r="AB3417" s="62"/>
      <c r="AC3417" s="68"/>
      <c r="AD3417" s="2"/>
      <c r="AE3417" s="2"/>
      <c r="AF3417" s="2"/>
      <c r="AG3417" s="2"/>
      <c r="AH3417" s="55"/>
      <c r="AI3417" s="72"/>
      <c r="AJ3417" s="72"/>
      <c r="AK3417" s="72"/>
      <c r="AL3417" s="72"/>
      <c r="AM3417" s="80"/>
      <c r="AN3417" s="2"/>
      <c r="AO3417" s="2"/>
      <c r="AP3417" s="2"/>
      <c r="AQ3417" s="2"/>
      <c r="AR3417" s="55"/>
      <c r="AS3417" s="85"/>
      <c r="AT3417" s="85"/>
      <c r="AU3417" s="85"/>
      <c r="AV3417" s="85"/>
      <c r="AW3417" s="100"/>
      <c r="AX3417" s="2"/>
      <c r="AY3417" s="2"/>
      <c r="AZ3417" s="2"/>
      <c r="BA3417" s="2"/>
      <c r="BB3417" s="55"/>
      <c r="BC3417" s="105"/>
      <c r="BD3417" s="105"/>
      <c r="BE3417" s="105"/>
      <c r="BF3417" s="105"/>
      <c r="BG3417" s="109"/>
      <c r="BH3417" s="2"/>
      <c r="BI3417" s="2"/>
      <c r="BJ3417" s="2"/>
      <c r="BK3417" s="2"/>
      <c r="BL3417" s="55"/>
      <c r="BM3417" s="48"/>
      <c r="BN3417" s="48"/>
      <c r="BO3417" s="48"/>
      <c r="BP3417" s="48"/>
      <c r="BQ3417" s="117"/>
      <c r="BR3417" s="2"/>
      <c r="BS3417" s="2"/>
      <c r="BT3417" s="2"/>
      <c r="BU3417" s="2"/>
      <c r="BV3417" s="55"/>
    </row>
    <row r="3418" spans="1:74" ht="28.8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18" t="s">
        <v>5</v>
      </c>
      <c r="H3418" s="3">
        <v>2024</v>
      </c>
      <c r="I3418" s="20" t="s">
        <v>284</v>
      </c>
      <c r="J3418" s="184" t="s">
        <v>346</v>
      </c>
      <c r="K3418" s="184" t="s">
        <v>320</v>
      </c>
      <c r="L3418" s="187">
        <f t="shared" si="109"/>
        <v>0</v>
      </c>
      <c r="M3418" s="187">
        <f t="shared" si="110"/>
        <v>0</v>
      </c>
      <c r="N3418" s="186"/>
      <c r="O3418" s="33"/>
      <c r="P3418" s="33"/>
      <c r="Q3418" s="33"/>
      <c r="R3418" s="33"/>
      <c r="S3418" s="42"/>
      <c r="T3418" s="2"/>
      <c r="U3418" s="2"/>
      <c r="V3418" s="2"/>
      <c r="W3418" s="2"/>
      <c r="X3418" s="55"/>
      <c r="Y3418" s="62"/>
      <c r="Z3418" s="62"/>
      <c r="AA3418" s="62"/>
      <c r="AB3418" s="62"/>
      <c r="AC3418" s="68"/>
      <c r="AD3418" s="2"/>
      <c r="AE3418" s="2"/>
      <c r="AF3418" s="2"/>
      <c r="AG3418" s="2"/>
      <c r="AH3418" s="55"/>
      <c r="AI3418" s="72"/>
      <c r="AJ3418" s="72"/>
      <c r="AK3418" s="72"/>
      <c r="AL3418" s="72"/>
      <c r="AM3418" s="80"/>
      <c r="AN3418" s="2"/>
      <c r="AO3418" s="2"/>
      <c r="AP3418" s="2"/>
      <c r="AQ3418" s="2"/>
      <c r="AR3418" s="55"/>
      <c r="AS3418" s="85"/>
      <c r="AT3418" s="85"/>
      <c r="AU3418" s="85"/>
      <c r="AV3418" s="85"/>
      <c r="AW3418" s="100"/>
      <c r="AX3418" s="2"/>
      <c r="AY3418" s="2"/>
      <c r="AZ3418" s="2"/>
      <c r="BA3418" s="2"/>
      <c r="BB3418" s="55"/>
      <c r="BC3418" s="105"/>
      <c r="BD3418" s="105"/>
      <c r="BE3418" s="105"/>
      <c r="BF3418" s="105"/>
      <c r="BG3418" s="109"/>
      <c r="BH3418" s="2"/>
      <c r="BI3418" s="2"/>
      <c r="BJ3418" s="2"/>
      <c r="BK3418" s="2"/>
      <c r="BL3418" s="55"/>
      <c r="BM3418" s="48"/>
      <c r="BN3418" s="48"/>
      <c r="BO3418" s="48"/>
      <c r="BP3418" s="48"/>
      <c r="BQ3418" s="117"/>
      <c r="BR3418" s="2"/>
      <c r="BS3418" s="2"/>
      <c r="BT3418" s="2"/>
      <c r="BU3418" s="2"/>
      <c r="BV3418" s="55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18" t="s">
        <v>5</v>
      </c>
      <c r="H3419" s="3">
        <v>2024</v>
      </c>
      <c r="I3419" s="20" t="s">
        <v>284</v>
      </c>
      <c r="J3419" s="184" t="s">
        <v>295</v>
      </c>
      <c r="K3419" s="184" t="s">
        <v>320</v>
      </c>
      <c r="L3419" s="187">
        <f t="shared" si="109"/>
        <v>0</v>
      </c>
      <c r="M3419" s="187">
        <f t="shared" si="110"/>
        <v>0</v>
      </c>
      <c r="N3419" s="186"/>
      <c r="O3419" s="33"/>
      <c r="P3419" s="33"/>
      <c r="Q3419" s="33"/>
      <c r="R3419" s="33"/>
      <c r="S3419" s="42"/>
      <c r="T3419" s="2"/>
      <c r="U3419" s="2"/>
      <c r="V3419" s="2"/>
      <c r="W3419" s="2"/>
      <c r="X3419" s="55"/>
      <c r="Y3419" s="62"/>
      <c r="Z3419" s="62"/>
      <c r="AA3419" s="62"/>
      <c r="AB3419" s="62"/>
      <c r="AC3419" s="68"/>
      <c r="AD3419" s="2"/>
      <c r="AE3419" s="2"/>
      <c r="AF3419" s="2"/>
      <c r="AG3419" s="2"/>
      <c r="AH3419" s="55"/>
      <c r="AI3419" s="72"/>
      <c r="AJ3419" s="72"/>
      <c r="AK3419" s="72"/>
      <c r="AL3419" s="72"/>
      <c r="AM3419" s="80"/>
      <c r="AN3419" s="2"/>
      <c r="AO3419" s="2"/>
      <c r="AP3419" s="2"/>
      <c r="AQ3419" s="2"/>
      <c r="AR3419" s="55"/>
      <c r="AS3419" s="85"/>
      <c r="AT3419" s="85"/>
      <c r="AU3419" s="85"/>
      <c r="AV3419" s="85"/>
      <c r="AW3419" s="100"/>
      <c r="AX3419" s="2"/>
      <c r="AY3419" s="2"/>
      <c r="AZ3419" s="2"/>
      <c r="BA3419" s="2"/>
      <c r="BB3419" s="55"/>
      <c r="BC3419" s="105"/>
      <c r="BD3419" s="105"/>
      <c r="BE3419" s="105"/>
      <c r="BF3419" s="105"/>
      <c r="BG3419" s="109"/>
      <c r="BH3419" s="2"/>
      <c r="BI3419" s="2"/>
      <c r="BJ3419" s="2"/>
      <c r="BK3419" s="2"/>
      <c r="BL3419" s="55"/>
      <c r="BM3419" s="48"/>
      <c r="BN3419" s="48"/>
      <c r="BO3419" s="48"/>
      <c r="BP3419" s="48"/>
      <c r="BQ3419" s="117"/>
      <c r="BR3419" s="2"/>
      <c r="BS3419" s="2"/>
      <c r="BT3419" s="2"/>
      <c r="BU3419" s="2"/>
      <c r="BV3419" s="55"/>
    </row>
    <row r="3420" spans="1:74" ht="28.8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18" t="s">
        <v>5</v>
      </c>
      <c r="H3420" s="3">
        <v>2024</v>
      </c>
      <c r="I3420" s="20" t="s">
        <v>290</v>
      </c>
      <c r="J3420" s="184" t="s">
        <v>299</v>
      </c>
      <c r="K3420" s="184" t="s">
        <v>318</v>
      </c>
      <c r="L3420" s="187">
        <f t="shared" si="109"/>
        <v>0</v>
      </c>
      <c r="M3420" s="187">
        <f t="shared" si="110"/>
        <v>0</v>
      </c>
      <c r="N3420" s="186"/>
      <c r="O3420" s="33"/>
      <c r="P3420" s="33"/>
      <c r="Q3420" s="33"/>
      <c r="R3420" s="33"/>
      <c r="S3420" s="42"/>
      <c r="T3420" s="2"/>
      <c r="U3420" s="2"/>
      <c r="V3420" s="2"/>
      <c r="W3420" s="2"/>
      <c r="X3420" s="55"/>
      <c r="Y3420" s="62"/>
      <c r="Z3420" s="62"/>
      <c r="AA3420" s="62"/>
      <c r="AB3420" s="62"/>
      <c r="AC3420" s="68"/>
      <c r="AD3420" s="2"/>
      <c r="AE3420" s="2"/>
      <c r="AF3420" s="2"/>
      <c r="AG3420" s="2"/>
      <c r="AH3420" s="55"/>
      <c r="AI3420" s="72"/>
      <c r="AJ3420" s="72"/>
      <c r="AK3420" s="72"/>
      <c r="AL3420" s="72"/>
      <c r="AM3420" s="80"/>
      <c r="AN3420" s="2"/>
      <c r="AO3420" s="2"/>
      <c r="AP3420" s="2"/>
      <c r="AQ3420" s="2"/>
      <c r="AR3420" s="55"/>
      <c r="AS3420" s="85"/>
      <c r="AT3420" s="85"/>
      <c r="AU3420" s="85"/>
      <c r="AV3420" s="85"/>
      <c r="AW3420" s="100"/>
      <c r="AX3420" s="2"/>
      <c r="AY3420" s="2"/>
      <c r="AZ3420" s="2"/>
      <c r="BA3420" s="2"/>
      <c r="BB3420" s="55"/>
      <c r="BC3420" s="105"/>
      <c r="BD3420" s="105"/>
      <c r="BE3420" s="105"/>
      <c r="BF3420" s="105"/>
      <c r="BG3420" s="109"/>
      <c r="BH3420" s="2"/>
      <c r="BI3420" s="2"/>
      <c r="BJ3420" s="2"/>
      <c r="BK3420" s="2"/>
      <c r="BL3420" s="55"/>
      <c r="BM3420" s="48"/>
      <c r="BN3420" s="48"/>
      <c r="BO3420" s="48"/>
      <c r="BP3420" s="48"/>
      <c r="BQ3420" s="117"/>
      <c r="BR3420" s="2"/>
      <c r="BS3420" s="2"/>
      <c r="BT3420" s="2"/>
      <c r="BU3420" s="2"/>
      <c r="BV3420" s="55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18" t="s">
        <v>5</v>
      </c>
      <c r="H3421" s="3">
        <v>2024</v>
      </c>
      <c r="I3421" s="20" t="s">
        <v>315</v>
      </c>
      <c r="J3421" s="184" t="s">
        <v>347</v>
      </c>
      <c r="K3421" s="184" t="s">
        <v>320</v>
      </c>
      <c r="L3421" s="187">
        <f t="shared" si="109"/>
        <v>0</v>
      </c>
      <c r="M3421" s="187">
        <f t="shared" si="110"/>
        <v>0</v>
      </c>
      <c r="N3421" s="186"/>
      <c r="O3421" s="33"/>
      <c r="P3421" s="33"/>
      <c r="Q3421" s="33"/>
      <c r="R3421" s="33"/>
      <c r="S3421" s="42"/>
      <c r="T3421" s="2"/>
      <c r="U3421" s="2"/>
      <c r="V3421" s="2"/>
      <c r="W3421" s="2"/>
      <c r="X3421" s="55"/>
      <c r="Y3421" s="62"/>
      <c r="Z3421" s="62"/>
      <c r="AA3421" s="62"/>
      <c r="AB3421" s="62"/>
      <c r="AC3421" s="68"/>
      <c r="AD3421" s="2"/>
      <c r="AE3421" s="2"/>
      <c r="AF3421" s="2"/>
      <c r="AG3421" s="2"/>
      <c r="AH3421" s="55"/>
      <c r="AI3421" s="72"/>
      <c r="AJ3421" s="72"/>
      <c r="AK3421" s="72"/>
      <c r="AL3421" s="72"/>
      <c r="AM3421" s="80"/>
      <c r="AN3421" s="2"/>
      <c r="AO3421" s="2"/>
      <c r="AP3421" s="2"/>
      <c r="AQ3421" s="2"/>
      <c r="AR3421" s="55"/>
      <c r="AS3421" s="85"/>
      <c r="AT3421" s="85"/>
      <c r="AU3421" s="85"/>
      <c r="AV3421" s="85"/>
      <c r="AW3421" s="100"/>
      <c r="AX3421" s="2"/>
      <c r="AY3421" s="2"/>
      <c r="AZ3421" s="2"/>
      <c r="BA3421" s="2"/>
      <c r="BB3421" s="55"/>
      <c r="BC3421" s="105"/>
      <c r="BD3421" s="105"/>
      <c r="BE3421" s="105"/>
      <c r="BF3421" s="105"/>
      <c r="BG3421" s="109"/>
      <c r="BH3421" s="2"/>
      <c r="BI3421" s="2"/>
      <c r="BJ3421" s="2"/>
      <c r="BK3421" s="2"/>
      <c r="BL3421" s="55"/>
      <c r="BM3421" s="48"/>
      <c r="BN3421" s="48"/>
      <c r="BO3421" s="48"/>
      <c r="BP3421" s="48"/>
      <c r="BQ3421" s="117"/>
      <c r="BR3421" s="2"/>
      <c r="BS3421" s="2"/>
      <c r="BT3421" s="2"/>
      <c r="BU3421" s="2"/>
      <c r="BV3421" s="55"/>
    </row>
    <row r="3422" spans="1:74" ht="28.8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18" t="s">
        <v>5</v>
      </c>
      <c r="H3422" s="3">
        <v>2024</v>
      </c>
      <c r="I3422" s="20" t="s">
        <v>315</v>
      </c>
      <c r="J3422" s="184" t="s">
        <v>296</v>
      </c>
      <c r="K3422" s="184" t="s">
        <v>321</v>
      </c>
      <c r="L3422" s="187">
        <f t="shared" si="109"/>
        <v>0</v>
      </c>
      <c r="M3422" s="187">
        <f t="shared" si="110"/>
        <v>0</v>
      </c>
      <c r="N3422" s="186"/>
      <c r="O3422" s="33"/>
      <c r="P3422" s="33"/>
      <c r="Q3422" s="33"/>
      <c r="R3422" s="33"/>
      <c r="S3422" s="42"/>
      <c r="T3422" s="2"/>
      <c r="U3422" s="2"/>
      <c r="V3422" s="2"/>
      <c r="W3422" s="2"/>
      <c r="X3422" s="55"/>
      <c r="Y3422" s="62"/>
      <c r="Z3422" s="62"/>
      <c r="AA3422" s="62"/>
      <c r="AB3422" s="62"/>
      <c r="AC3422" s="68"/>
      <c r="AD3422" s="2"/>
      <c r="AE3422" s="2"/>
      <c r="AF3422" s="2"/>
      <c r="AG3422" s="2"/>
      <c r="AH3422" s="55"/>
      <c r="AI3422" s="72"/>
      <c r="AJ3422" s="72"/>
      <c r="AK3422" s="72"/>
      <c r="AL3422" s="72"/>
      <c r="AM3422" s="80"/>
      <c r="AN3422" s="2"/>
      <c r="AO3422" s="2"/>
      <c r="AP3422" s="2"/>
      <c r="AQ3422" s="2"/>
      <c r="AR3422" s="55"/>
      <c r="AS3422" s="85"/>
      <c r="AT3422" s="85"/>
      <c r="AU3422" s="85"/>
      <c r="AV3422" s="85"/>
      <c r="AW3422" s="100"/>
      <c r="AX3422" s="2"/>
      <c r="AY3422" s="2"/>
      <c r="AZ3422" s="2"/>
      <c r="BA3422" s="2"/>
      <c r="BB3422" s="55"/>
      <c r="BC3422" s="105"/>
      <c r="BD3422" s="105"/>
      <c r="BE3422" s="105"/>
      <c r="BF3422" s="105"/>
      <c r="BG3422" s="109"/>
      <c r="BH3422" s="2"/>
      <c r="BI3422" s="2"/>
      <c r="BJ3422" s="2"/>
      <c r="BK3422" s="2"/>
      <c r="BL3422" s="55"/>
      <c r="BM3422" s="48"/>
      <c r="BN3422" s="48"/>
      <c r="BO3422" s="48"/>
      <c r="BP3422" s="48"/>
      <c r="BQ3422" s="117"/>
      <c r="BR3422" s="2"/>
      <c r="BS3422" s="2"/>
      <c r="BT3422" s="2"/>
      <c r="BU3422" s="2"/>
      <c r="BV3422" s="55"/>
    </row>
    <row r="3423" spans="1:74" ht="28.8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18" t="s">
        <v>5</v>
      </c>
      <c r="H3423" s="3">
        <v>2024</v>
      </c>
      <c r="I3423" s="20" t="s">
        <v>316</v>
      </c>
      <c r="J3423" s="184" t="s">
        <v>297</v>
      </c>
      <c r="K3423" s="184" t="s">
        <v>318</v>
      </c>
      <c r="L3423" s="187">
        <f t="shared" si="109"/>
        <v>0</v>
      </c>
      <c r="M3423" s="187">
        <f t="shared" si="110"/>
        <v>0</v>
      </c>
      <c r="N3423" s="186"/>
      <c r="O3423" s="33"/>
      <c r="P3423" s="33"/>
      <c r="Q3423" s="33"/>
      <c r="R3423" s="33"/>
      <c r="S3423" s="42"/>
      <c r="T3423" s="2"/>
      <c r="U3423" s="2"/>
      <c r="V3423" s="2"/>
      <c r="W3423" s="2"/>
      <c r="X3423" s="55"/>
      <c r="Y3423" s="62"/>
      <c r="Z3423" s="62"/>
      <c r="AA3423" s="62"/>
      <c r="AB3423" s="62"/>
      <c r="AC3423" s="68"/>
      <c r="AD3423" s="2"/>
      <c r="AE3423" s="2"/>
      <c r="AF3423" s="2"/>
      <c r="AG3423" s="2"/>
      <c r="AH3423" s="55"/>
      <c r="AI3423" s="72"/>
      <c r="AJ3423" s="72"/>
      <c r="AK3423" s="72"/>
      <c r="AL3423" s="72"/>
      <c r="AM3423" s="80"/>
      <c r="AN3423" s="2"/>
      <c r="AO3423" s="2"/>
      <c r="AP3423" s="2"/>
      <c r="AQ3423" s="2"/>
      <c r="AR3423" s="55"/>
      <c r="AS3423" s="85"/>
      <c r="AT3423" s="85"/>
      <c r="AU3423" s="85"/>
      <c r="AV3423" s="85"/>
      <c r="AW3423" s="100"/>
      <c r="AX3423" s="2"/>
      <c r="AY3423" s="2"/>
      <c r="AZ3423" s="2"/>
      <c r="BA3423" s="2"/>
      <c r="BB3423" s="55"/>
      <c r="BC3423" s="105"/>
      <c r="BD3423" s="105"/>
      <c r="BE3423" s="105"/>
      <c r="BF3423" s="105"/>
      <c r="BG3423" s="109"/>
      <c r="BH3423" s="2"/>
      <c r="BI3423" s="2"/>
      <c r="BJ3423" s="2"/>
      <c r="BK3423" s="2"/>
      <c r="BL3423" s="55"/>
      <c r="BM3423" s="48"/>
      <c r="BN3423" s="48"/>
      <c r="BO3423" s="48"/>
      <c r="BP3423" s="48"/>
      <c r="BQ3423" s="117"/>
      <c r="BR3423" s="2"/>
      <c r="BS3423" s="2"/>
      <c r="BT3423" s="2"/>
      <c r="BU3423" s="2"/>
      <c r="BV3423" s="55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18" t="s">
        <v>5</v>
      </c>
      <c r="H3424" s="3">
        <v>2024</v>
      </c>
      <c r="I3424" s="20" t="s">
        <v>316</v>
      </c>
      <c r="J3424" s="185" t="s">
        <v>348</v>
      </c>
      <c r="K3424" s="185" t="s">
        <v>320</v>
      </c>
      <c r="L3424" s="187">
        <f t="shared" si="109"/>
        <v>0</v>
      </c>
      <c r="M3424" s="187">
        <f t="shared" si="110"/>
        <v>0</v>
      </c>
      <c r="N3424" s="186"/>
      <c r="O3424" s="33"/>
      <c r="P3424" s="33"/>
      <c r="Q3424" s="33"/>
      <c r="R3424" s="33"/>
      <c r="S3424" s="42"/>
      <c r="T3424" s="2"/>
      <c r="U3424" s="2"/>
      <c r="V3424" s="2"/>
      <c r="W3424" s="2"/>
      <c r="X3424" s="55"/>
      <c r="Y3424" s="62"/>
      <c r="Z3424" s="62"/>
      <c r="AA3424" s="62"/>
      <c r="AB3424" s="62"/>
      <c r="AC3424" s="68"/>
      <c r="AD3424" s="2"/>
      <c r="AE3424" s="2"/>
      <c r="AF3424" s="2"/>
      <c r="AG3424" s="2"/>
      <c r="AH3424" s="55"/>
      <c r="AI3424" s="72"/>
      <c r="AJ3424" s="72"/>
      <c r="AK3424" s="72"/>
      <c r="AL3424" s="72"/>
      <c r="AM3424" s="80"/>
      <c r="AN3424" s="2"/>
      <c r="AO3424" s="2"/>
      <c r="AP3424" s="2"/>
      <c r="AQ3424" s="2"/>
      <c r="AR3424" s="55"/>
      <c r="AS3424" s="85"/>
      <c r="AT3424" s="85"/>
      <c r="AU3424" s="85"/>
      <c r="AV3424" s="85"/>
      <c r="AW3424" s="100"/>
      <c r="AX3424" s="2"/>
      <c r="AY3424" s="2"/>
      <c r="AZ3424" s="2"/>
      <c r="BA3424" s="2"/>
      <c r="BB3424" s="55"/>
      <c r="BC3424" s="105"/>
      <c r="BD3424" s="105"/>
      <c r="BE3424" s="105"/>
      <c r="BF3424" s="105"/>
      <c r="BG3424" s="109"/>
      <c r="BH3424" s="2"/>
      <c r="BI3424" s="2"/>
      <c r="BJ3424" s="2"/>
      <c r="BK3424" s="2"/>
      <c r="BL3424" s="55"/>
      <c r="BM3424" s="48"/>
      <c r="BN3424" s="48"/>
      <c r="BO3424" s="48"/>
      <c r="BP3424" s="48"/>
      <c r="BQ3424" s="117"/>
      <c r="BR3424" s="2"/>
      <c r="BS3424" s="2"/>
      <c r="BT3424" s="2"/>
      <c r="BU3424" s="2"/>
      <c r="BV3424" s="55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18" t="s">
        <v>5</v>
      </c>
      <c r="H3425" s="3">
        <v>2024</v>
      </c>
      <c r="I3425" s="20" t="s">
        <v>282</v>
      </c>
      <c r="J3425" s="184" t="s">
        <v>272</v>
      </c>
      <c r="K3425" s="184" t="s">
        <v>321</v>
      </c>
      <c r="L3425" s="187">
        <f t="shared" si="109"/>
        <v>0</v>
      </c>
      <c r="M3425" s="187">
        <f t="shared" si="110"/>
        <v>0</v>
      </c>
      <c r="N3425" s="186"/>
      <c r="O3425" s="33"/>
      <c r="P3425" s="33"/>
      <c r="Q3425" s="33"/>
      <c r="R3425" s="33"/>
      <c r="S3425" s="42"/>
      <c r="T3425" s="2"/>
      <c r="U3425" s="2"/>
      <c r="V3425" s="2"/>
      <c r="W3425" s="2"/>
      <c r="X3425" s="55"/>
      <c r="Y3425" s="62"/>
      <c r="Z3425" s="62"/>
      <c r="AA3425" s="62"/>
      <c r="AB3425" s="62"/>
      <c r="AC3425" s="68"/>
      <c r="AD3425" s="2"/>
      <c r="AE3425" s="2"/>
      <c r="AF3425" s="2"/>
      <c r="AG3425" s="2"/>
      <c r="AH3425" s="55"/>
      <c r="AI3425" s="72"/>
      <c r="AJ3425" s="72"/>
      <c r="AK3425" s="72"/>
      <c r="AL3425" s="72"/>
      <c r="AM3425" s="80"/>
      <c r="AN3425" s="2"/>
      <c r="AO3425" s="2"/>
      <c r="AP3425" s="2"/>
      <c r="AQ3425" s="2"/>
      <c r="AR3425" s="55"/>
      <c r="AS3425" s="85"/>
      <c r="AT3425" s="85"/>
      <c r="AU3425" s="85"/>
      <c r="AV3425" s="85"/>
      <c r="AW3425" s="100"/>
      <c r="AX3425" s="2"/>
      <c r="AY3425" s="2"/>
      <c r="AZ3425" s="2"/>
      <c r="BA3425" s="2"/>
      <c r="BB3425" s="55"/>
      <c r="BC3425" s="105"/>
      <c r="BD3425" s="105"/>
      <c r="BE3425" s="105"/>
      <c r="BF3425" s="105"/>
      <c r="BG3425" s="109"/>
      <c r="BH3425" s="2"/>
      <c r="BI3425" s="2"/>
      <c r="BJ3425" s="2"/>
      <c r="BK3425" s="2"/>
      <c r="BL3425" s="55"/>
      <c r="BM3425" s="48"/>
      <c r="BN3425" s="48"/>
      <c r="BO3425" s="48"/>
      <c r="BP3425" s="48"/>
      <c r="BQ3425" s="117"/>
      <c r="BR3425" s="2"/>
      <c r="BS3425" s="2"/>
      <c r="BT3425" s="2"/>
      <c r="BU3425" s="2"/>
      <c r="BV3425" s="55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18" t="s">
        <v>5</v>
      </c>
      <c r="H3426" s="3">
        <v>2024</v>
      </c>
      <c r="I3426" s="20" t="s">
        <v>282</v>
      </c>
      <c r="J3426" s="184" t="s">
        <v>273</v>
      </c>
      <c r="K3426" s="184" t="s">
        <v>321</v>
      </c>
      <c r="L3426" s="187">
        <f t="shared" si="109"/>
        <v>0</v>
      </c>
      <c r="M3426" s="187">
        <f t="shared" si="110"/>
        <v>0</v>
      </c>
      <c r="N3426" s="186"/>
      <c r="O3426" s="33"/>
      <c r="P3426" s="33"/>
      <c r="Q3426" s="33"/>
      <c r="R3426" s="33"/>
      <c r="S3426" s="42"/>
      <c r="T3426" s="2"/>
      <c r="U3426" s="2"/>
      <c r="V3426" s="2"/>
      <c r="W3426" s="2"/>
      <c r="X3426" s="55"/>
      <c r="Y3426" s="62"/>
      <c r="Z3426" s="62"/>
      <c r="AA3426" s="62"/>
      <c r="AB3426" s="62"/>
      <c r="AC3426" s="68"/>
      <c r="AD3426" s="2"/>
      <c r="AE3426" s="2"/>
      <c r="AF3426" s="2"/>
      <c r="AG3426" s="2"/>
      <c r="AH3426" s="55"/>
      <c r="AI3426" s="72"/>
      <c r="AJ3426" s="72"/>
      <c r="AK3426" s="72"/>
      <c r="AL3426" s="72"/>
      <c r="AM3426" s="80"/>
      <c r="AN3426" s="2"/>
      <c r="AO3426" s="2"/>
      <c r="AP3426" s="2"/>
      <c r="AQ3426" s="2"/>
      <c r="AR3426" s="55"/>
      <c r="AS3426" s="85"/>
      <c r="AT3426" s="85"/>
      <c r="AU3426" s="85"/>
      <c r="AV3426" s="85"/>
      <c r="AW3426" s="100"/>
      <c r="AX3426" s="2"/>
      <c r="AY3426" s="2"/>
      <c r="AZ3426" s="2"/>
      <c r="BA3426" s="2"/>
      <c r="BB3426" s="55"/>
      <c r="BC3426" s="105"/>
      <c r="BD3426" s="105"/>
      <c r="BE3426" s="105"/>
      <c r="BF3426" s="105"/>
      <c r="BG3426" s="109"/>
      <c r="BH3426" s="2"/>
      <c r="BI3426" s="2"/>
      <c r="BJ3426" s="2"/>
      <c r="BK3426" s="2"/>
      <c r="BL3426" s="55"/>
      <c r="BM3426" s="48"/>
      <c r="BN3426" s="48"/>
      <c r="BO3426" s="48"/>
      <c r="BP3426" s="48"/>
      <c r="BQ3426" s="117"/>
      <c r="BR3426" s="2"/>
      <c r="BS3426" s="2"/>
      <c r="BT3426" s="2"/>
      <c r="BU3426" s="2"/>
      <c r="BV3426" s="55"/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18" t="s">
        <v>5</v>
      </c>
      <c r="H3427" s="3">
        <v>2024</v>
      </c>
      <c r="I3427" s="20" t="s">
        <v>282</v>
      </c>
      <c r="J3427" s="184" t="s">
        <v>274</v>
      </c>
      <c r="K3427" s="184" t="s">
        <v>321</v>
      </c>
      <c r="L3427" s="187">
        <f t="shared" si="109"/>
        <v>0</v>
      </c>
      <c r="M3427" s="187">
        <f t="shared" si="110"/>
        <v>0</v>
      </c>
      <c r="N3427" s="186"/>
      <c r="O3427" s="33"/>
      <c r="P3427" s="33"/>
      <c r="Q3427" s="33"/>
      <c r="R3427" s="33"/>
      <c r="S3427" s="42"/>
      <c r="T3427" s="2"/>
      <c r="U3427" s="2"/>
      <c r="V3427" s="2"/>
      <c r="W3427" s="2"/>
      <c r="X3427" s="55"/>
      <c r="Y3427" s="62"/>
      <c r="Z3427" s="62"/>
      <c r="AA3427" s="62"/>
      <c r="AB3427" s="62"/>
      <c r="AC3427" s="68"/>
      <c r="AD3427" s="2"/>
      <c r="AE3427" s="2"/>
      <c r="AF3427" s="2"/>
      <c r="AG3427" s="2"/>
      <c r="AH3427" s="55"/>
      <c r="AI3427" s="72"/>
      <c r="AJ3427" s="72"/>
      <c r="AK3427" s="72"/>
      <c r="AL3427" s="72"/>
      <c r="AM3427" s="80"/>
      <c r="AN3427" s="2"/>
      <c r="AO3427" s="2"/>
      <c r="AP3427" s="2"/>
      <c r="AQ3427" s="2"/>
      <c r="AR3427" s="55"/>
      <c r="AS3427" s="85"/>
      <c r="AT3427" s="85"/>
      <c r="AU3427" s="85"/>
      <c r="AV3427" s="85"/>
      <c r="AW3427" s="100"/>
      <c r="AX3427" s="2"/>
      <c r="AY3427" s="2"/>
      <c r="AZ3427" s="2"/>
      <c r="BA3427" s="2"/>
      <c r="BB3427" s="55"/>
      <c r="BC3427" s="105"/>
      <c r="BD3427" s="105"/>
      <c r="BE3427" s="105"/>
      <c r="BF3427" s="105"/>
      <c r="BG3427" s="109"/>
      <c r="BH3427" s="2"/>
      <c r="BI3427" s="2"/>
      <c r="BJ3427" s="2"/>
      <c r="BK3427" s="2"/>
      <c r="BL3427" s="55"/>
      <c r="BM3427" s="48"/>
      <c r="BN3427" s="48"/>
      <c r="BO3427" s="48"/>
      <c r="BP3427" s="48"/>
      <c r="BQ3427" s="117"/>
      <c r="BR3427" s="2"/>
      <c r="BS3427" s="2"/>
      <c r="BT3427" s="2"/>
      <c r="BU3427" s="2"/>
      <c r="BV3427" s="55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18" t="s">
        <v>5</v>
      </c>
      <c r="H3428" s="3">
        <v>2024</v>
      </c>
      <c r="I3428" s="20" t="s">
        <v>282</v>
      </c>
      <c r="J3428" s="184" t="s">
        <v>275</v>
      </c>
      <c r="K3428" s="184" t="s">
        <v>321</v>
      </c>
      <c r="L3428" s="187">
        <f t="shared" si="109"/>
        <v>8.5000000000000006E-3</v>
      </c>
      <c r="M3428" s="187">
        <f t="shared" si="110"/>
        <v>14.244</v>
      </c>
      <c r="N3428" s="186" t="s">
        <v>447</v>
      </c>
      <c r="O3428" s="33"/>
      <c r="P3428" s="33"/>
      <c r="Q3428" s="33"/>
      <c r="R3428" s="33"/>
      <c r="S3428" s="42"/>
      <c r="T3428" s="2"/>
      <c r="U3428" s="2"/>
      <c r="V3428" s="2"/>
      <c r="W3428" s="2"/>
      <c r="X3428" s="55"/>
      <c r="Y3428" s="62"/>
      <c r="Z3428" s="62" t="s">
        <v>447</v>
      </c>
      <c r="AA3428" s="62"/>
      <c r="AB3428" s="62">
        <v>6.4999999999999997E-3</v>
      </c>
      <c r="AC3428" s="68">
        <v>8.86</v>
      </c>
      <c r="AD3428" s="2"/>
      <c r="AE3428" s="2"/>
      <c r="AF3428" s="2"/>
      <c r="AG3428" s="2"/>
      <c r="AH3428" s="55"/>
      <c r="AI3428" s="72"/>
      <c r="AJ3428" s="72"/>
      <c r="AK3428" s="72"/>
      <c r="AL3428" s="72"/>
      <c r="AM3428" s="80"/>
      <c r="AN3428" s="2" t="s">
        <v>630</v>
      </c>
      <c r="AO3428" s="2"/>
      <c r="AP3428" s="2"/>
      <c r="AQ3428" s="2">
        <v>2E-3</v>
      </c>
      <c r="AR3428" s="55">
        <v>5.3840000000000003</v>
      </c>
      <c r="AS3428" s="85"/>
      <c r="AT3428" s="85"/>
      <c r="AU3428" s="85"/>
      <c r="AV3428" s="85"/>
      <c r="AW3428" s="100"/>
      <c r="AX3428" s="2"/>
      <c r="AY3428" s="2"/>
      <c r="AZ3428" s="2"/>
      <c r="BA3428" s="2"/>
      <c r="BB3428" s="55"/>
      <c r="BC3428" s="105"/>
      <c r="BD3428" s="105"/>
      <c r="BE3428" s="105"/>
      <c r="BF3428" s="105"/>
      <c r="BG3428" s="109"/>
      <c r="BH3428" s="2"/>
      <c r="BI3428" s="2"/>
      <c r="BJ3428" s="2"/>
      <c r="BK3428" s="2"/>
      <c r="BL3428" s="55"/>
      <c r="BM3428" s="48"/>
      <c r="BN3428" s="48"/>
      <c r="BO3428" s="48"/>
      <c r="BP3428" s="48"/>
      <c r="BQ3428" s="117"/>
      <c r="BR3428" s="2"/>
      <c r="BS3428" s="2"/>
      <c r="BT3428" s="2"/>
      <c r="BU3428" s="2"/>
      <c r="BV3428" s="55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18" t="s">
        <v>5</v>
      </c>
      <c r="H3429" s="3">
        <v>2024</v>
      </c>
      <c r="I3429" s="20" t="s">
        <v>282</v>
      </c>
      <c r="J3429" s="184" t="s">
        <v>276</v>
      </c>
      <c r="K3429" s="184" t="s">
        <v>320</v>
      </c>
      <c r="L3429" s="187">
        <f t="shared" si="109"/>
        <v>1</v>
      </c>
      <c r="M3429" s="187">
        <f t="shared" si="110"/>
        <v>12.071</v>
      </c>
      <c r="N3429" s="186" t="s">
        <v>1355</v>
      </c>
      <c r="O3429" s="33"/>
      <c r="P3429" s="33"/>
      <c r="Q3429" s="33">
        <v>17</v>
      </c>
      <c r="R3429" s="33">
        <v>1</v>
      </c>
      <c r="S3429" s="42">
        <v>12.071</v>
      </c>
      <c r="T3429" s="2"/>
      <c r="U3429" s="2"/>
      <c r="V3429" s="2"/>
      <c r="W3429" s="2"/>
      <c r="X3429" s="55"/>
      <c r="Y3429" s="62"/>
      <c r="Z3429" s="62"/>
      <c r="AA3429" s="62"/>
      <c r="AB3429" s="62"/>
      <c r="AC3429" s="68"/>
      <c r="AD3429" s="2"/>
      <c r="AE3429" s="2"/>
      <c r="AF3429" s="2"/>
      <c r="AG3429" s="2"/>
      <c r="AH3429" s="55"/>
      <c r="AI3429" s="72"/>
      <c r="AJ3429" s="72"/>
      <c r="AK3429" s="72"/>
      <c r="AL3429" s="72"/>
      <c r="AM3429" s="80"/>
      <c r="AN3429" s="2"/>
      <c r="AO3429" s="2"/>
      <c r="AP3429" s="2"/>
      <c r="AQ3429" s="2"/>
      <c r="AR3429" s="55"/>
      <c r="AS3429" s="85"/>
      <c r="AT3429" s="85"/>
      <c r="AU3429" s="85"/>
      <c r="AV3429" s="85"/>
      <c r="AW3429" s="100"/>
      <c r="AX3429" s="2"/>
      <c r="AY3429" s="2"/>
      <c r="AZ3429" s="2"/>
      <c r="BA3429" s="2"/>
      <c r="BB3429" s="55"/>
      <c r="BC3429" s="105"/>
      <c r="BD3429" s="105"/>
      <c r="BE3429" s="105"/>
      <c r="BF3429" s="105"/>
      <c r="BG3429" s="109"/>
      <c r="BH3429" s="2"/>
      <c r="BI3429" s="2"/>
      <c r="BJ3429" s="2"/>
      <c r="BK3429" s="2"/>
      <c r="BL3429" s="55"/>
      <c r="BM3429" s="48"/>
      <c r="BN3429" s="48"/>
      <c r="BO3429" s="48"/>
      <c r="BP3429" s="48"/>
      <c r="BQ3429" s="117"/>
      <c r="BR3429" s="2"/>
      <c r="BS3429" s="2"/>
      <c r="BT3429" s="2"/>
      <c r="BU3429" s="2"/>
      <c r="BV3429" s="55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18" t="s">
        <v>5</v>
      </c>
      <c r="H3430" s="3">
        <v>2024</v>
      </c>
      <c r="I3430" s="20" t="s">
        <v>282</v>
      </c>
      <c r="J3430" s="184" t="s">
        <v>277</v>
      </c>
      <c r="K3430" s="184" t="s">
        <v>320</v>
      </c>
      <c r="L3430" s="187">
        <f t="shared" si="109"/>
        <v>7</v>
      </c>
      <c r="M3430" s="187">
        <f t="shared" si="110"/>
        <v>9.7169999999999987</v>
      </c>
      <c r="N3430" s="186" t="s">
        <v>712</v>
      </c>
      <c r="O3430" s="33"/>
      <c r="P3430" s="33"/>
      <c r="Q3430" s="33"/>
      <c r="R3430" s="33"/>
      <c r="S3430" s="42"/>
      <c r="T3430" s="2"/>
      <c r="U3430" s="2"/>
      <c r="V3430" s="2"/>
      <c r="W3430" s="2"/>
      <c r="X3430" s="55"/>
      <c r="Y3430" s="62"/>
      <c r="Z3430" s="62"/>
      <c r="AA3430" s="62"/>
      <c r="AB3430" s="62"/>
      <c r="AC3430" s="68"/>
      <c r="AD3430" s="2"/>
      <c r="AE3430" s="2"/>
      <c r="AF3430" s="2"/>
      <c r="AG3430" s="2"/>
      <c r="AH3430" s="55"/>
      <c r="AI3430" s="72"/>
      <c r="AJ3430" s="72"/>
      <c r="AK3430" s="72"/>
      <c r="AL3430" s="72"/>
      <c r="AM3430" s="80"/>
      <c r="AN3430" s="2"/>
      <c r="AO3430" s="2"/>
      <c r="AP3430" s="2"/>
      <c r="AQ3430" s="2"/>
      <c r="AR3430" s="55"/>
      <c r="AS3430" s="85" t="s">
        <v>712</v>
      </c>
      <c r="AT3430" s="85"/>
      <c r="AU3430" s="85"/>
      <c r="AV3430" s="85">
        <v>4</v>
      </c>
      <c r="AW3430" s="100">
        <v>5.306</v>
      </c>
      <c r="AX3430" s="2"/>
      <c r="AY3430" s="2"/>
      <c r="AZ3430" s="2"/>
      <c r="BA3430" s="2"/>
      <c r="BB3430" s="55"/>
      <c r="BC3430" s="105" t="s">
        <v>370</v>
      </c>
      <c r="BD3430" s="105"/>
      <c r="BE3430" s="105"/>
      <c r="BF3430" s="105">
        <v>3</v>
      </c>
      <c r="BG3430" s="109">
        <v>4.4109999999999996</v>
      </c>
      <c r="BH3430" s="2"/>
      <c r="BI3430" s="2"/>
      <c r="BJ3430" s="2"/>
      <c r="BK3430" s="2"/>
      <c r="BL3430" s="55"/>
      <c r="BM3430" s="48"/>
      <c r="BN3430" s="48"/>
      <c r="BO3430" s="48"/>
      <c r="BP3430" s="48"/>
      <c r="BQ3430" s="117"/>
      <c r="BR3430" s="2"/>
      <c r="BS3430" s="2"/>
      <c r="BT3430" s="2"/>
      <c r="BU3430" s="2"/>
      <c r="BV3430" s="55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18" t="s">
        <v>5</v>
      </c>
      <c r="H3431" s="3">
        <v>2024</v>
      </c>
      <c r="I3431" s="20" t="s">
        <v>283</v>
      </c>
      <c r="J3431" s="184" t="s">
        <v>298</v>
      </c>
      <c r="K3431" s="184" t="s">
        <v>321</v>
      </c>
      <c r="L3431" s="187">
        <f t="shared" si="109"/>
        <v>0</v>
      </c>
      <c r="M3431" s="187">
        <f t="shared" si="110"/>
        <v>0</v>
      </c>
      <c r="N3431" s="186"/>
      <c r="O3431" s="33"/>
      <c r="P3431" s="33"/>
      <c r="Q3431" s="33"/>
      <c r="R3431" s="33"/>
      <c r="S3431" s="42"/>
      <c r="T3431" s="2"/>
      <c r="U3431" s="2"/>
      <c r="V3431" s="2"/>
      <c r="W3431" s="2"/>
      <c r="X3431" s="55"/>
      <c r="Y3431" s="62"/>
      <c r="Z3431" s="62"/>
      <c r="AA3431" s="62"/>
      <c r="AB3431" s="62"/>
      <c r="AC3431" s="68"/>
      <c r="AD3431" s="2"/>
      <c r="AE3431" s="2"/>
      <c r="AF3431" s="2"/>
      <c r="AG3431" s="2"/>
      <c r="AH3431" s="55"/>
      <c r="AI3431" s="72"/>
      <c r="AJ3431" s="72"/>
      <c r="AK3431" s="72"/>
      <c r="AL3431" s="72"/>
      <c r="AM3431" s="80"/>
      <c r="AN3431" s="2"/>
      <c r="AO3431" s="2"/>
      <c r="AP3431" s="2"/>
      <c r="AQ3431" s="2"/>
      <c r="AR3431" s="55"/>
      <c r="AS3431" s="85"/>
      <c r="AT3431" s="85"/>
      <c r="AU3431" s="85"/>
      <c r="AV3431" s="85"/>
      <c r="AW3431" s="100"/>
      <c r="AX3431" s="2"/>
      <c r="AY3431" s="2"/>
      <c r="AZ3431" s="2"/>
      <c r="BA3431" s="2"/>
      <c r="BB3431" s="55"/>
      <c r="BC3431" s="105"/>
      <c r="BD3431" s="105"/>
      <c r="BE3431" s="105"/>
      <c r="BF3431" s="105"/>
      <c r="BG3431" s="109"/>
      <c r="BH3431" s="2"/>
      <c r="BI3431" s="2"/>
      <c r="BJ3431" s="2"/>
      <c r="BK3431" s="2"/>
      <c r="BL3431" s="55"/>
      <c r="BM3431" s="48"/>
      <c r="BN3431" s="48"/>
      <c r="BO3431" s="48"/>
      <c r="BP3431" s="48"/>
      <c r="BQ3431" s="117"/>
      <c r="BR3431" s="2"/>
      <c r="BS3431" s="2"/>
      <c r="BT3431" s="2"/>
      <c r="BU3431" s="2"/>
      <c r="BV3431" s="55"/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18" t="s">
        <v>5</v>
      </c>
      <c r="H3432" s="3">
        <v>2024</v>
      </c>
      <c r="I3432" s="20" t="s">
        <v>283</v>
      </c>
      <c r="J3432" s="184" t="s">
        <v>278</v>
      </c>
      <c r="K3432" s="184" t="s">
        <v>320</v>
      </c>
      <c r="L3432" s="187">
        <f t="shared" si="109"/>
        <v>1</v>
      </c>
      <c r="M3432" s="187">
        <f t="shared" si="110"/>
        <v>4.7220000000000004</v>
      </c>
      <c r="N3432" s="186" t="s">
        <v>371</v>
      </c>
      <c r="O3432" s="33"/>
      <c r="P3432" s="33" t="s">
        <v>371</v>
      </c>
      <c r="Q3432" s="33"/>
      <c r="R3432" s="33">
        <v>1</v>
      </c>
      <c r="S3432" s="42">
        <v>4.7220000000000004</v>
      </c>
      <c r="T3432" s="2"/>
      <c r="U3432" s="2"/>
      <c r="V3432" s="2"/>
      <c r="W3432" s="2"/>
      <c r="X3432" s="55"/>
      <c r="Y3432" s="62"/>
      <c r="Z3432" s="62"/>
      <c r="AA3432" s="62"/>
      <c r="AB3432" s="62"/>
      <c r="AC3432" s="68"/>
      <c r="AD3432" s="2"/>
      <c r="AE3432" s="2"/>
      <c r="AF3432" s="2"/>
      <c r="AG3432" s="2"/>
      <c r="AH3432" s="55"/>
      <c r="AI3432" s="72"/>
      <c r="AJ3432" s="72"/>
      <c r="AK3432" s="72"/>
      <c r="AL3432" s="72"/>
      <c r="AM3432" s="80"/>
      <c r="AN3432" s="2"/>
      <c r="AO3432" s="2"/>
      <c r="AP3432" s="2"/>
      <c r="AQ3432" s="2"/>
      <c r="AR3432" s="55"/>
      <c r="AS3432" s="85"/>
      <c r="AT3432" s="85"/>
      <c r="AU3432" s="85"/>
      <c r="AV3432" s="85"/>
      <c r="AW3432" s="100"/>
      <c r="AX3432" s="2"/>
      <c r="AY3432" s="2"/>
      <c r="AZ3432" s="2"/>
      <c r="BA3432" s="2"/>
      <c r="BB3432" s="55"/>
      <c r="BC3432" s="105"/>
      <c r="BD3432" s="105"/>
      <c r="BE3432" s="105"/>
      <c r="BF3432" s="105"/>
      <c r="BG3432" s="109"/>
      <c r="BH3432" s="2"/>
      <c r="BI3432" s="2"/>
      <c r="BJ3432" s="2"/>
      <c r="BK3432" s="2"/>
      <c r="BL3432" s="55"/>
      <c r="BM3432" s="48"/>
      <c r="BN3432" s="48"/>
      <c r="BO3432" s="48"/>
      <c r="BP3432" s="48"/>
      <c r="BQ3432" s="117"/>
      <c r="BR3432" s="2"/>
      <c r="BS3432" s="2"/>
      <c r="BT3432" s="2"/>
      <c r="BU3432" s="2"/>
      <c r="BV3432" s="55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18" t="s">
        <v>5</v>
      </c>
      <c r="H3433" s="3">
        <v>2024</v>
      </c>
      <c r="I3433" s="20" t="s">
        <v>283</v>
      </c>
      <c r="J3433" s="184" t="s">
        <v>279</v>
      </c>
      <c r="K3433" s="184" t="s">
        <v>320</v>
      </c>
      <c r="L3433" s="187">
        <f t="shared" si="109"/>
        <v>0</v>
      </c>
      <c r="M3433" s="187">
        <f t="shared" si="110"/>
        <v>0</v>
      </c>
      <c r="N3433" s="186"/>
      <c r="O3433" s="33"/>
      <c r="P3433" s="33"/>
      <c r="Q3433" s="33"/>
      <c r="R3433" s="33"/>
      <c r="S3433" s="42"/>
      <c r="T3433" s="2"/>
      <c r="U3433" s="2"/>
      <c r="V3433" s="2"/>
      <c r="W3433" s="2"/>
      <c r="X3433" s="55"/>
      <c r="Y3433" s="62"/>
      <c r="Z3433" s="62"/>
      <c r="AA3433" s="62"/>
      <c r="AB3433" s="62"/>
      <c r="AC3433" s="68"/>
      <c r="AD3433" s="2"/>
      <c r="AE3433" s="2"/>
      <c r="AF3433" s="2"/>
      <c r="AG3433" s="2"/>
      <c r="AH3433" s="55"/>
      <c r="AI3433" s="72"/>
      <c r="AJ3433" s="72"/>
      <c r="AK3433" s="72"/>
      <c r="AL3433" s="72"/>
      <c r="AM3433" s="80"/>
      <c r="AN3433" s="2"/>
      <c r="AO3433" s="2"/>
      <c r="AP3433" s="2"/>
      <c r="AQ3433" s="2"/>
      <c r="AR3433" s="55"/>
      <c r="AS3433" s="85"/>
      <c r="AT3433" s="85"/>
      <c r="AU3433" s="85"/>
      <c r="AV3433" s="85"/>
      <c r="AW3433" s="100"/>
      <c r="AX3433" s="2"/>
      <c r="AY3433" s="2"/>
      <c r="AZ3433" s="2"/>
      <c r="BA3433" s="2"/>
      <c r="BB3433" s="55"/>
      <c r="BC3433" s="105"/>
      <c r="BD3433" s="105"/>
      <c r="BE3433" s="105"/>
      <c r="BF3433" s="105"/>
      <c r="BG3433" s="109"/>
      <c r="BH3433" s="2"/>
      <c r="BI3433" s="2"/>
      <c r="BJ3433" s="2"/>
      <c r="BK3433" s="2"/>
      <c r="BL3433" s="55"/>
      <c r="BM3433" s="48"/>
      <c r="BN3433" s="48"/>
      <c r="BO3433" s="48"/>
      <c r="BP3433" s="48"/>
      <c r="BQ3433" s="117"/>
      <c r="BR3433" s="2"/>
      <c r="BS3433" s="2"/>
      <c r="BT3433" s="2"/>
      <c r="BU3433" s="2"/>
      <c r="BV3433" s="55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18" t="s">
        <v>5</v>
      </c>
      <c r="H3434" s="3">
        <v>2024</v>
      </c>
      <c r="I3434" s="20" t="s">
        <v>286</v>
      </c>
      <c r="J3434" s="184" t="s">
        <v>280</v>
      </c>
      <c r="K3434" s="184" t="s">
        <v>319</v>
      </c>
      <c r="L3434" s="187">
        <f t="shared" si="109"/>
        <v>0</v>
      </c>
      <c r="M3434" s="187">
        <f t="shared" si="110"/>
        <v>0</v>
      </c>
      <c r="N3434" s="186"/>
      <c r="O3434" s="33"/>
      <c r="P3434" s="33"/>
      <c r="Q3434" s="33"/>
      <c r="R3434" s="33"/>
      <c r="S3434" s="42"/>
      <c r="T3434" s="2"/>
      <c r="U3434" s="2"/>
      <c r="V3434" s="2"/>
      <c r="W3434" s="2"/>
      <c r="X3434" s="55"/>
      <c r="Y3434" s="62"/>
      <c r="Z3434" s="62"/>
      <c r="AA3434" s="62"/>
      <c r="AB3434" s="62"/>
      <c r="AC3434" s="68"/>
      <c r="AD3434" s="2"/>
      <c r="AE3434" s="2"/>
      <c r="AF3434" s="2"/>
      <c r="AG3434" s="2"/>
      <c r="AH3434" s="55"/>
      <c r="AI3434" s="72"/>
      <c r="AJ3434" s="72"/>
      <c r="AK3434" s="72"/>
      <c r="AL3434" s="72"/>
      <c r="AM3434" s="80"/>
      <c r="AN3434" s="2"/>
      <c r="AO3434" s="2"/>
      <c r="AP3434" s="2"/>
      <c r="AQ3434" s="2"/>
      <c r="AR3434" s="55"/>
      <c r="AS3434" s="85"/>
      <c r="AT3434" s="85"/>
      <c r="AU3434" s="85"/>
      <c r="AV3434" s="85"/>
      <c r="AW3434" s="100"/>
      <c r="AX3434" s="2"/>
      <c r="AY3434" s="2"/>
      <c r="AZ3434" s="2"/>
      <c r="BA3434" s="2"/>
      <c r="BB3434" s="55"/>
      <c r="BC3434" s="105"/>
      <c r="BD3434" s="105"/>
      <c r="BE3434" s="105"/>
      <c r="BF3434" s="105"/>
      <c r="BG3434" s="109"/>
      <c r="BH3434" s="2"/>
      <c r="BI3434" s="2"/>
      <c r="BJ3434" s="2"/>
      <c r="BK3434" s="2"/>
      <c r="BL3434" s="55"/>
      <c r="BM3434" s="48"/>
      <c r="BN3434" s="48"/>
      <c r="BO3434" s="48"/>
      <c r="BP3434" s="48"/>
      <c r="BQ3434" s="117"/>
      <c r="BR3434" s="2"/>
      <c r="BS3434" s="2"/>
      <c r="BT3434" s="2"/>
      <c r="BU3434" s="2"/>
      <c r="BV3434" s="55"/>
    </row>
    <row r="3435" spans="1:74" ht="28.8" hidden="1" x14ac:dyDescent="0.3">
      <c r="A3435" s="2" t="s">
        <v>94</v>
      </c>
      <c r="B3435" s="2" t="s">
        <v>2</v>
      </c>
      <c r="C3435" s="2" t="s">
        <v>3</v>
      </c>
      <c r="D3435" s="2" t="s">
        <v>82</v>
      </c>
      <c r="E3435" s="3">
        <v>38</v>
      </c>
      <c r="F3435" s="3"/>
      <c r="G3435" s="18" t="s">
        <v>5</v>
      </c>
      <c r="H3435" s="3">
        <v>2024</v>
      </c>
      <c r="I3435" s="20" t="s">
        <v>286</v>
      </c>
      <c r="J3435" s="184" t="s">
        <v>281</v>
      </c>
      <c r="K3435" s="184" t="s">
        <v>319</v>
      </c>
      <c r="L3435" s="187">
        <f t="shared" si="109"/>
        <v>0</v>
      </c>
      <c r="M3435" s="187">
        <f t="shared" si="110"/>
        <v>10.021000000000001</v>
      </c>
      <c r="N3435" s="186" t="s">
        <v>1370</v>
      </c>
      <c r="O3435" s="33"/>
      <c r="P3435" s="33"/>
      <c r="Q3435" s="33"/>
      <c r="R3435" s="33"/>
      <c r="S3435" s="42"/>
      <c r="T3435" s="2"/>
      <c r="U3435" s="2"/>
      <c r="V3435" s="2"/>
      <c r="W3435" s="2"/>
      <c r="X3435" s="55"/>
      <c r="Y3435" s="62"/>
      <c r="Z3435" s="62"/>
      <c r="AA3435" s="62"/>
      <c r="AB3435" s="62"/>
      <c r="AC3435" s="68"/>
      <c r="AD3435" s="2"/>
      <c r="AE3435" s="2"/>
      <c r="AF3435" s="2"/>
      <c r="AG3435" s="2"/>
      <c r="AH3435" s="55"/>
      <c r="AI3435" s="72"/>
      <c r="AJ3435" s="72"/>
      <c r="AK3435" s="72"/>
      <c r="AL3435" s="72"/>
      <c r="AM3435" s="80"/>
      <c r="AN3435" s="2"/>
      <c r="AO3435" s="2"/>
      <c r="AP3435" s="2"/>
      <c r="AQ3435" s="2"/>
      <c r="AR3435" s="55"/>
      <c r="AS3435" s="85" t="s">
        <v>722</v>
      </c>
      <c r="AT3435" s="85"/>
      <c r="AU3435" s="85"/>
      <c r="AV3435" s="85"/>
      <c r="AW3435" s="100">
        <v>5.5209999999999999</v>
      </c>
      <c r="AX3435" s="2"/>
      <c r="AY3435" s="2"/>
      <c r="AZ3435" s="2"/>
      <c r="BA3435" s="2"/>
      <c r="BB3435" s="55"/>
      <c r="BC3435" s="105" t="s">
        <v>1061</v>
      </c>
      <c r="BD3435" s="105"/>
      <c r="BE3435" s="105"/>
      <c r="BF3435" s="105"/>
      <c r="BG3435" s="109">
        <v>4.5</v>
      </c>
      <c r="BH3435" s="2"/>
      <c r="BI3435" s="2"/>
      <c r="BJ3435" s="2"/>
      <c r="BK3435" s="2"/>
      <c r="BL3435" s="55"/>
      <c r="BM3435" s="48"/>
      <c r="BN3435" s="48"/>
      <c r="BO3435" s="48"/>
      <c r="BP3435" s="48"/>
      <c r="BQ3435" s="117"/>
      <c r="BR3435" s="2"/>
      <c r="BS3435" s="2"/>
      <c r="BT3435" s="2"/>
      <c r="BU3435" s="2"/>
      <c r="BV3435" s="55"/>
    </row>
    <row r="3436" spans="1:74" s="13" customFormat="1" hidden="1" x14ac:dyDescent="0.3">
      <c r="A3436" s="12" t="s">
        <v>94</v>
      </c>
      <c r="B3436" s="12" t="s">
        <v>2</v>
      </c>
      <c r="C3436" s="12" t="s">
        <v>3</v>
      </c>
      <c r="D3436" s="12" t="s">
        <v>82</v>
      </c>
      <c r="E3436" s="7">
        <v>38</v>
      </c>
      <c r="F3436" s="7"/>
      <c r="G3436" s="19" t="s">
        <v>5</v>
      </c>
      <c r="H3436" s="7">
        <v>2024</v>
      </c>
      <c r="I3436" s="21"/>
      <c r="J3436" s="12" t="s">
        <v>314</v>
      </c>
      <c r="K3436" s="12"/>
      <c r="L3436" s="147"/>
      <c r="M3436" s="147">
        <f>SUM(M3398:M3435)</f>
        <v>50.774999999999999</v>
      </c>
      <c r="N3436" s="183"/>
      <c r="O3436" s="12"/>
      <c r="P3436" s="12"/>
      <c r="Q3436" s="12"/>
      <c r="R3436" s="12"/>
      <c r="S3436" s="47">
        <f>SUM(S3398:S3435)</f>
        <v>16.792999999999999</v>
      </c>
      <c r="T3436" s="12"/>
      <c r="U3436" s="12"/>
      <c r="V3436" s="12"/>
      <c r="W3436" s="12"/>
      <c r="X3436" s="47">
        <f>SUM(X3398:X3435)</f>
        <v>0</v>
      </c>
      <c r="Y3436" s="12"/>
      <c r="Z3436" s="12"/>
      <c r="AA3436" s="12"/>
      <c r="AB3436" s="12"/>
      <c r="AC3436" s="47">
        <f>SUM(AC3398:AC3435)</f>
        <v>8.86</v>
      </c>
      <c r="AD3436" s="12"/>
      <c r="AE3436" s="12"/>
      <c r="AF3436" s="12"/>
      <c r="AG3436" s="12"/>
      <c r="AH3436" s="47">
        <f>SUM(AH3398:AH3435)</f>
        <v>0</v>
      </c>
      <c r="AI3436" s="12"/>
      <c r="AJ3436" s="12"/>
      <c r="AK3436" s="12"/>
      <c r="AL3436" s="12"/>
      <c r="AM3436" s="47">
        <f>SUM(AM3398:AM3435)</f>
        <v>0</v>
      </c>
      <c r="AN3436" s="12"/>
      <c r="AO3436" s="12"/>
      <c r="AP3436" s="12"/>
      <c r="AQ3436" s="12"/>
      <c r="AR3436" s="47">
        <f>SUM(AR3398:AR3435)</f>
        <v>5.3840000000000003</v>
      </c>
      <c r="AS3436" s="12"/>
      <c r="AT3436" s="12"/>
      <c r="AU3436" s="12"/>
      <c r="AV3436" s="12"/>
      <c r="AW3436" s="47">
        <f>SUM(AW3398:AW3435)</f>
        <v>10.827</v>
      </c>
      <c r="AX3436" s="12"/>
      <c r="AY3436" s="12"/>
      <c r="AZ3436" s="12"/>
      <c r="BA3436" s="12"/>
      <c r="BB3436" s="47">
        <f>SUM(BB3398:BB3435)</f>
        <v>0</v>
      </c>
      <c r="BC3436" s="12"/>
      <c r="BD3436" s="12"/>
      <c r="BE3436" s="12"/>
      <c r="BF3436" s="12"/>
      <c r="BG3436" s="47">
        <f>SUM(BG3398:BG3435)</f>
        <v>8.9109999999999996</v>
      </c>
      <c r="BH3436" s="12"/>
      <c r="BI3436" s="12"/>
      <c r="BJ3436" s="12"/>
      <c r="BK3436" s="12"/>
      <c r="BL3436" s="47">
        <f>SUM(BL3398:BL3435)</f>
        <v>0</v>
      </c>
      <c r="BM3436" s="12"/>
      <c r="BN3436" s="12"/>
      <c r="BO3436" s="12"/>
      <c r="BP3436" s="12"/>
      <c r="BQ3436" s="47">
        <f>SUM(BQ3398:BQ3435)</f>
        <v>0</v>
      </c>
      <c r="BR3436" s="12"/>
      <c r="BS3436" s="12"/>
      <c r="BT3436" s="12"/>
      <c r="BU3436" s="12"/>
      <c r="BV3436" s="47">
        <f>SUM(BV3398:BV3435)</f>
        <v>0</v>
      </c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18" t="s">
        <v>5</v>
      </c>
      <c r="H3437" s="3">
        <v>2024</v>
      </c>
      <c r="I3437" s="20" t="s">
        <v>287</v>
      </c>
      <c r="J3437" s="184" t="s">
        <v>267</v>
      </c>
      <c r="K3437" s="184" t="s">
        <v>318</v>
      </c>
      <c r="L3437" s="187">
        <f t="shared" si="109"/>
        <v>0</v>
      </c>
      <c r="M3437" s="187">
        <f t="shared" si="110"/>
        <v>0</v>
      </c>
      <c r="N3437" s="186"/>
      <c r="O3437" s="33"/>
      <c r="P3437" s="33"/>
      <c r="Q3437" s="33"/>
      <c r="R3437" s="33"/>
      <c r="S3437" s="42"/>
      <c r="T3437" s="2"/>
      <c r="U3437" s="2"/>
      <c r="V3437" s="2"/>
      <c r="W3437" s="2"/>
      <c r="X3437" s="55"/>
      <c r="Y3437" s="62"/>
      <c r="Z3437" s="62"/>
      <c r="AA3437" s="62"/>
      <c r="AB3437" s="62"/>
      <c r="AC3437" s="68"/>
      <c r="AD3437" s="2"/>
      <c r="AE3437" s="2"/>
      <c r="AF3437" s="2"/>
      <c r="AG3437" s="2"/>
      <c r="AH3437" s="55"/>
      <c r="AI3437" s="72"/>
      <c r="AJ3437" s="72"/>
      <c r="AK3437" s="72"/>
      <c r="AL3437" s="72"/>
      <c r="AM3437" s="80"/>
      <c r="AN3437" s="2"/>
      <c r="AO3437" s="2"/>
      <c r="AP3437" s="2"/>
      <c r="AQ3437" s="2"/>
      <c r="AR3437" s="55"/>
      <c r="AS3437" s="85"/>
      <c r="AT3437" s="85"/>
      <c r="AU3437" s="85"/>
      <c r="AV3437" s="85"/>
      <c r="AW3437" s="100"/>
      <c r="AX3437" s="2"/>
      <c r="AY3437" s="2"/>
      <c r="AZ3437" s="2"/>
      <c r="BA3437" s="2"/>
      <c r="BB3437" s="55"/>
      <c r="BC3437" s="105"/>
      <c r="BD3437" s="105"/>
      <c r="BE3437" s="105"/>
      <c r="BF3437" s="105"/>
      <c r="BG3437" s="109"/>
      <c r="BH3437" s="2"/>
      <c r="BI3437" s="2"/>
      <c r="BJ3437" s="2"/>
      <c r="BK3437" s="2"/>
      <c r="BL3437" s="55"/>
      <c r="BM3437" s="48"/>
      <c r="BN3437" s="48"/>
      <c r="BO3437" s="48"/>
      <c r="BP3437" s="48"/>
      <c r="BQ3437" s="117"/>
      <c r="BR3437" s="2"/>
      <c r="BS3437" s="2"/>
      <c r="BT3437" s="2"/>
      <c r="BU3437" s="2"/>
      <c r="BV3437" s="55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18" t="s">
        <v>5</v>
      </c>
      <c r="H3438" s="3">
        <v>2024</v>
      </c>
      <c r="I3438" s="20" t="s">
        <v>287</v>
      </c>
      <c r="J3438" s="184" t="s">
        <v>291</v>
      </c>
      <c r="K3438" s="184" t="s">
        <v>319</v>
      </c>
      <c r="L3438" s="187">
        <f t="shared" si="109"/>
        <v>0</v>
      </c>
      <c r="M3438" s="187">
        <f t="shared" si="110"/>
        <v>0</v>
      </c>
      <c r="N3438" s="186"/>
      <c r="O3438" s="33"/>
      <c r="P3438" s="33"/>
      <c r="Q3438" s="33"/>
      <c r="R3438" s="33"/>
      <c r="S3438" s="42"/>
      <c r="T3438" s="2"/>
      <c r="U3438" s="2"/>
      <c r="V3438" s="2"/>
      <c r="W3438" s="2"/>
      <c r="X3438" s="55"/>
      <c r="Y3438" s="62"/>
      <c r="Z3438" s="62"/>
      <c r="AA3438" s="62"/>
      <c r="AB3438" s="62"/>
      <c r="AC3438" s="68"/>
      <c r="AD3438" s="2"/>
      <c r="AE3438" s="2"/>
      <c r="AF3438" s="2"/>
      <c r="AG3438" s="2"/>
      <c r="AH3438" s="55"/>
      <c r="AI3438" s="72"/>
      <c r="AJ3438" s="72"/>
      <c r="AK3438" s="72"/>
      <c r="AL3438" s="72"/>
      <c r="AM3438" s="80"/>
      <c r="AN3438" s="2"/>
      <c r="AO3438" s="2"/>
      <c r="AP3438" s="2"/>
      <c r="AQ3438" s="2"/>
      <c r="AR3438" s="55"/>
      <c r="AS3438" s="85"/>
      <c r="AT3438" s="85"/>
      <c r="AU3438" s="85"/>
      <c r="AV3438" s="85"/>
      <c r="AW3438" s="100"/>
      <c r="AX3438" s="2"/>
      <c r="AY3438" s="2"/>
      <c r="AZ3438" s="2"/>
      <c r="BA3438" s="2"/>
      <c r="BB3438" s="55"/>
      <c r="BC3438" s="105"/>
      <c r="BD3438" s="105"/>
      <c r="BE3438" s="105"/>
      <c r="BF3438" s="105"/>
      <c r="BG3438" s="109"/>
      <c r="BH3438" s="2"/>
      <c r="BI3438" s="2"/>
      <c r="BJ3438" s="2"/>
      <c r="BK3438" s="2"/>
      <c r="BL3438" s="55"/>
      <c r="BM3438" s="48"/>
      <c r="BN3438" s="48"/>
      <c r="BO3438" s="48"/>
      <c r="BP3438" s="48"/>
      <c r="BQ3438" s="117"/>
      <c r="BR3438" s="2"/>
      <c r="BS3438" s="2"/>
      <c r="BT3438" s="2"/>
      <c r="BU3438" s="2"/>
      <c r="BV3438" s="55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18" t="s">
        <v>5</v>
      </c>
      <c r="H3439" s="3">
        <v>2024</v>
      </c>
      <c r="I3439" s="20" t="s">
        <v>286</v>
      </c>
      <c r="J3439" s="184" t="s">
        <v>336</v>
      </c>
      <c r="K3439" s="184" t="s">
        <v>319</v>
      </c>
      <c r="L3439" s="187">
        <f t="shared" si="109"/>
        <v>0</v>
      </c>
      <c r="M3439" s="187">
        <f t="shared" si="110"/>
        <v>0</v>
      </c>
      <c r="N3439" s="186"/>
      <c r="O3439" s="33"/>
      <c r="P3439" s="33"/>
      <c r="Q3439" s="33"/>
      <c r="R3439" s="33"/>
      <c r="S3439" s="42"/>
      <c r="T3439" s="2"/>
      <c r="U3439" s="2"/>
      <c r="V3439" s="2"/>
      <c r="W3439" s="2"/>
      <c r="X3439" s="55"/>
      <c r="Y3439" s="62"/>
      <c r="Z3439" s="62"/>
      <c r="AA3439" s="62"/>
      <c r="AB3439" s="62"/>
      <c r="AC3439" s="68"/>
      <c r="AD3439" s="2"/>
      <c r="AE3439" s="2"/>
      <c r="AF3439" s="2"/>
      <c r="AG3439" s="2"/>
      <c r="AH3439" s="55"/>
      <c r="AI3439" s="72"/>
      <c r="AJ3439" s="72"/>
      <c r="AK3439" s="72"/>
      <c r="AL3439" s="72"/>
      <c r="AM3439" s="80"/>
      <c r="AN3439" s="2"/>
      <c r="AO3439" s="2"/>
      <c r="AP3439" s="2"/>
      <c r="AQ3439" s="2"/>
      <c r="AR3439" s="55"/>
      <c r="AS3439" s="85"/>
      <c r="AT3439" s="85"/>
      <c r="AU3439" s="85"/>
      <c r="AV3439" s="85"/>
      <c r="AW3439" s="100"/>
      <c r="AX3439" s="2"/>
      <c r="AY3439" s="2"/>
      <c r="AZ3439" s="2"/>
      <c r="BA3439" s="2"/>
      <c r="BB3439" s="55"/>
      <c r="BC3439" s="105"/>
      <c r="BD3439" s="105"/>
      <c r="BE3439" s="105"/>
      <c r="BF3439" s="105"/>
      <c r="BG3439" s="109"/>
      <c r="BH3439" s="2"/>
      <c r="BI3439" s="2"/>
      <c r="BJ3439" s="2"/>
      <c r="BK3439" s="2"/>
      <c r="BL3439" s="55"/>
      <c r="BM3439" s="48"/>
      <c r="BN3439" s="48"/>
      <c r="BO3439" s="48"/>
      <c r="BP3439" s="48"/>
      <c r="BQ3439" s="117"/>
      <c r="BR3439" s="2"/>
      <c r="BS3439" s="2"/>
      <c r="BT3439" s="2"/>
      <c r="BU3439" s="2"/>
      <c r="BV3439" s="55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18" t="s">
        <v>5</v>
      </c>
      <c r="H3440" s="3">
        <v>2024</v>
      </c>
      <c r="I3440" s="20" t="s">
        <v>286</v>
      </c>
      <c r="J3440" s="185" t="s">
        <v>337</v>
      </c>
      <c r="K3440" s="185" t="s">
        <v>318</v>
      </c>
      <c r="L3440" s="187">
        <f t="shared" si="109"/>
        <v>0</v>
      </c>
      <c r="M3440" s="187">
        <f t="shared" si="110"/>
        <v>0</v>
      </c>
      <c r="N3440" s="186"/>
      <c r="O3440" s="53"/>
      <c r="P3440" s="53"/>
      <c r="Q3440" s="53"/>
      <c r="R3440" s="53"/>
      <c r="S3440" s="54"/>
      <c r="T3440" s="8"/>
      <c r="U3440" s="8"/>
      <c r="V3440" s="8"/>
      <c r="W3440" s="8"/>
      <c r="X3440" s="122"/>
      <c r="Y3440" s="135"/>
      <c r="Z3440" s="135"/>
      <c r="AA3440" s="135"/>
      <c r="AB3440" s="135"/>
      <c r="AC3440" s="136"/>
      <c r="AD3440" s="8"/>
      <c r="AE3440" s="8"/>
      <c r="AF3440" s="8"/>
      <c r="AG3440" s="8"/>
      <c r="AH3440" s="122"/>
      <c r="AI3440" s="137"/>
      <c r="AJ3440" s="137"/>
      <c r="AK3440" s="137"/>
      <c r="AL3440" s="137"/>
      <c r="AM3440" s="138"/>
      <c r="AN3440" s="8"/>
      <c r="AO3440" s="8"/>
      <c r="AP3440" s="8"/>
      <c r="AQ3440" s="8"/>
      <c r="AR3440" s="122"/>
      <c r="AS3440" s="139"/>
      <c r="AT3440" s="139"/>
      <c r="AU3440" s="139"/>
      <c r="AV3440" s="139"/>
      <c r="AW3440" s="140"/>
      <c r="AX3440" s="8"/>
      <c r="AY3440" s="8"/>
      <c r="AZ3440" s="8"/>
      <c r="BA3440" s="8"/>
      <c r="BB3440" s="122"/>
      <c r="BC3440" s="141"/>
      <c r="BD3440" s="141"/>
      <c r="BE3440" s="141"/>
      <c r="BF3440" s="141"/>
      <c r="BG3440" s="142"/>
      <c r="BH3440" s="8"/>
      <c r="BI3440" s="8"/>
      <c r="BJ3440" s="8"/>
      <c r="BK3440" s="8"/>
      <c r="BL3440" s="122"/>
      <c r="BM3440" s="143"/>
      <c r="BN3440" s="143"/>
      <c r="BO3440" s="143"/>
      <c r="BP3440" s="143"/>
      <c r="BQ3440" s="144"/>
      <c r="BR3440" s="8"/>
      <c r="BS3440" s="8"/>
      <c r="BT3440" s="8"/>
      <c r="BU3440" s="8"/>
      <c r="BV3440" s="122"/>
    </row>
    <row r="3441" spans="1:74" ht="28.8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18" t="s">
        <v>5</v>
      </c>
      <c r="H3441" s="3">
        <v>2024</v>
      </c>
      <c r="I3441" s="20" t="s">
        <v>286</v>
      </c>
      <c r="J3441" s="185" t="s">
        <v>338</v>
      </c>
      <c r="K3441" s="185" t="s">
        <v>339</v>
      </c>
      <c r="L3441" s="187">
        <f t="shared" si="109"/>
        <v>0</v>
      </c>
      <c r="M3441" s="187">
        <f t="shared" si="110"/>
        <v>0</v>
      </c>
      <c r="N3441" s="186"/>
      <c r="O3441" s="53"/>
      <c r="P3441" s="53"/>
      <c r="Q3441" s="53"/>
      <c r="R3441" s="53"/>
      <c r="S3441" s="54"/>
      <c r="T3441" s="8"/>
      <c r="U3441" s="8"/>
      <c r="V3441" s="8"/>
      <c r="W3441" s="8"/>
      <c r="X3441" s="122"/>
      <c r="Y3441" s="135"/>
      <c r="Z3441" s="135"/>
      <c r="AA3441" s="135"/>
      <c r="AB3441" s="135"/>
      <c r="AC3441" s="136"/>
      <c r="AD3441" s="8"/>
      <c r="AE3441" s="8"/>
      <c r="AF3441" s="8"/>
      <c r="AG3441" s="8"/>
      <c r="AH3441" s="122"/>
      <c r="AI3441" s="137"/>
      <c r="AJ3441" s="137"/>
      <c r="AK3441" s="137"/>
      <c r="AL3441" s="137"/>
      <c r="AM3441" s="138"/>
      <c r="AN3441" s="8"/>
      <c r="AO3441" s="8"/>
      <c r="AP3441" s="8"/>
      <c r="AQ3441" s="8"/>
      <c r="AR3441" s="122"/>
      <c r="AS3441" s="139"/>
      <c r="AT3441" s="139"/>
      <c r="AU3441" s="139"/>
      <c r="AV3441" s="139"/>
      <c r="AW3441" s="140"/>
      <c r="AX3441" s="8"/>
      <c r="AY3441" s="8"/>
      <c r="AZ3441" s="8"/>
      <c r="BA3441" s="8"/>
      <c r="BB3441" s="122"/>
      <c r="BC3441" s="141"/>
      <c r="BD3441" s="141"/>
      <c r="BE3441" s="141"/>
      <c r="BF3441" s="141"/>
      <c r="BG3441" s="142"/>
      <c r="BH3441" s="8"/>
      <c r="BI3441" s="8"/>
      <c r="BJ3441" s="8"/>
      <c r="BK3441" s="8"/>
      <c r="BL3441" s="122"/>
      <c r="BM3441" s="143"/>
      <c r="BN3441" s="143"/>
      <c r="BO3441" s="143"/>
      <c r="BP3441" s="143"/>
      <c r="BQ3441" s="144"/>
      <c r="BR3441" s="8"/>
      <c r="BS3441" s="8"/>
      <c r="BT3441" s="8"/>
      <c r="BU3441" s="8"/>
      <c r="BV3441" s="122"/>
    </row>
    <row r="3442" spans="1:74" ht="28.8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18" t="s">
        <v>5</v>
      </c>
      <c r="H3442" s="3">
        <v>2024</v>
      </c>
      <c r="I3442" s="20" t="s">
        <v>286</v>
      </c>
      <c r="J3442" s="185" t="s">
        <v>340</v>
      </c>
      <c r="K3442" s="185" t="s">
        <v>318</v>
      </c>
      <c r="L3442" s="187">
        <f t="shared" si="109"/>
        <v>0</v>
      </c>
      <c r="M3442" s="187">
        <f t="shared" si="110"/>
        <v>0</v>
      </c>
      <c r="N3442" s="186"/>
      <c r="O3442" s="53"/>
      <c r="P3442" s="53"/>
      <c r="Q3442" s="53"/>
      <c r="R3442" s="53"/>
      <c r="S3442" s="54"/>
      <c r="T3442" s="8"/>
      <c r="U3442" s="8"/>
      <c r="V3442" s="8"/>
      <c r="W3442" s="8"/>
      <c r="X3442" s="122"/>
      <c r="Y3442" s="135"/>
      <c r="Z3442" s="135"/>
      <c r="AA3442" s="135"/>
      <c r="AB3442" s="135"/>
      <c r="AC3442" s="136"/>
      <c r="AD3442" s="8"/>
      <c r="AE3442" s="8"/>
      <c r="AF3442" s="8"/>
      <c r="AG3442" s="8"/>
      <c r="AH3442" s="122"/>
      <c r="AI3442" s="137"/>
      <c r="AJ3442" s="137"/>
      <c r="AK3442" s="137"/>
      <c r="AL3442" s="137"/>
      <c r="AM3442" s="138"/>
      <c r="AN3442" s="8"/>
      <c r="AO3442" s="8"/>
      <c r="AP3442" s="8"/>
      <c r="AQ3442" s="8"/>
      <c r="AR3442" s="122"/>
      <c r="AS3442" s="139"/>
      <c r="AT3442" s="139"/>
      <c r="AU3442" s="139"/>
      <c r="AV3442" s="139"/>
      <c r="AW3442" s="140"/>
      <c r="AX3442" s="8"/>
      <c r="AY3442" s="8"/>
      <c r="AZ3442" s="8"/>
      <c r="BA3442" s="8"/>
      <c r="BB3442" s="122"/>
      <c r="BC3442" s="141"/>
      <c r="BD3442" s="141"/>
      <c r="BE3442" s="141"/>
      <c r="BF3442" s="141"/>
      <c r="BG3442" s="142"/>
      <c r="BH3442" s="8"/>
      <c r="BI3442" s="8"/>
      <c r="BJ3442" s="8"/>
      <c r="BK3442" s="8"/>
      <c r="BL3442" s="122"/>
      <c r="BM3442" s="143"/>
      <c r="BN3442" s="143"/>
      <c r="BO3442" s="143"/>
      <c r="BP3442" s="143"/>
      <c r="BQ3442" s="144"/>
      <c r="BR3442" s="8"/>
      <c r="BS3442" s="8"/>
      <c r="BT3442" s="8"/>
      <c r="BU3442" s="8"/>
      <c r="BV3442" s="122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18" t="s">
        <v>5</v>
      </c>
      <c r="H3443" s="3">
        <v>2024</v>
      </c>
      <c r="I3443" s="20" t="s">
        <v>286</v>
      </c>
      <c r="J3443" s="185" t="s">
        <v>341</v>
      </c>
      <c r="K3443" s="185" t="s">
        <v>320</v>
      </c>
      <c r="L3443" s="187">
        <f t="shared" si="109"/>
        <v>0</v>
      </c>
      <c r="M3443" s="187">
        <f t="shared" si="110"/>
        <v>0</v>
      </c>
      <c r="N3443" s="186"/>
      <c r="O3443" s="53"/>
      <c r="P3443" s="53"/>
      <c r="Q3443" s="53"/>
      <c r="R3443" s="53"/>
      <c r="S3443" s="54"/>
      <c r="T3443" s="8"/>
      <c r="U3443" s="8"/>
      <c r="V3443" s="8"/>
      <c r="W3443" s="8"/>
      <c r="X3443" s="122"/>
      <c r="Y3443" s="135"/>
      <c r="Z3443" s="135"/>
      <c r="AA3443" s="135"/>
      <c r="AB3443" s="135"/>
      <c r="AC3443" s="136"/>
      <c r="AD3443" s="8"/>
      <c r="AE3443" s="8"/>
      <c r="AF3443" s="8"/>
      <c r="AG3443" s="8"/>
      <c r="AH3443" s="122"/>
      <c r="AI3443" s="137"/>
      <c r="AJ3443" s="137"/>
      <c r="AK3443" s="137"/>
      <c r="AL3443" s="137"/>
      <c r="AM3443" s="138"/>
      <c r="AN3443" s="8"/>
      <c r="AO3443" s="8"/>
      <c r="AP3443" s="8"/>
      <c r="AQ3443" s="8"/>
      <c r="AR3443" s="122"/>
      <c r="AS3443" s="139"/>
      <c r="AT3443" s="139"/>
      <c r="AU3443" s="139"/>
      <c r="AV3443" s="139"/>
      <c r="AW3443" s="140"/>
      <c r="AX3443" s="8"/>
      <c r="AY3443" s="8"/>
      <c r="AZ3443" s="8"/>
      <c r="BA3443" s="8"/>
      <c r="BB3443" s="122"/>
      <c r="BC3443" s="141"/>
      <c r="BD3443" s="141"/>
      <c r="BE3443" s="141"/>
      <c r="BF3443" s="141"/>
      <c r="BG3443" s="142"/>
      <c r="BH3443" s="8"/>
      <c r="BI3443" s="8"/>
      <c r="BJ3443" s="8"/>
      <c r="BK3443" s="8"/>
      <c r="BL3443" s="122"/>
      <c r="BM3443" s="143"/>
      <c r="BN3443" s="143"/>
      <c r="BO3443" s="143"/>
      <c r="BP3443" s="143"/>
      <c r="BQ3443" s="144"/>
      <c r="BR3443" s="8"/>
      <c r="BS3443" s="8"/>
      <c r="BT3443" s="8"/>
      <c r="BU3443" s="8"/>
      <c r="BV3443" s="122"/>
    </row>
    <row r="3444" spans="1:74" ht="28.8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18" t="s">
        <v>5</v>
      </c>
      <c r="H3444" s="3">
        <v>2024</v>
      </c>
      <c r="I3444" s="20" t="s">
        <v>286</v>
      </c>
      <c r="J3444" s="185" t="s">
        <v>342</v>
      </c>
      <c r="K3444" s="185" t="s">
        <v>320</v>
      </c>
      <c r="L3444" s="187">
        <f t="shared" si="109"/>
        <v>0</v>
      </c>
      <c r="M3444" s="187">
        <f t="shared" si="110"/>
        <v>0</v>
      </c>
      <c r="N3444" s="186"/>
      <c r="O3444" s="53"/>
      <c r="P3444" s="53"/>
      <c r="Q3444" s="53"/>
      <c r="R3444" s="53"/>
      <c r="S3444" s="54"/>
      <c r="T3444" s="8"/>
      <c r="U3444" s="8"/>
      <c r="V3444" s="8"/>
      <c r="W3444" s="8"/>
      <c r="X3444" s="122"/>
      <c r="Y3444" s="135"/>
      <c r="Z3444" s="135"/>
      <c r="AA3444" s="135"/>
      <c r="AB3444" s="135"/>
      <c r="AC3444" s="136"/>
      <c r="AD3444" s="8"/>
      <c r="AE3444" s="8"/>
      <c r="AF3444" s="8"/>
      <c r="AG3444" s="8"/>
      <c r="AH3444" s="122"/>
      <c r="AI3444" s="137"/>
      <c r="AJ3444" s="137"/>
      <c r="AK3444" s="137"/>
      <c r="AL3444" s="137"/>
      <c r="AM3444" s="138"/>
      <c r="AN3444" s="8"/>
      <c r="AO3444" s="8"/>
      <c r="AP3444" s="8"/>
      <c r="AQ3444" s="8"/>
      <c r="AR3444" s="122"/>
      <c r="AS3444" s="139"/>
      <c r="AT3444" s="139"/>
      <c r="AU3444" s="139"/>
      <c r="AV3444" s="139"/>
      <c r="AW3444" s="140"/>
      <c r="AX3444" s="8"/>
      <c r="AY3444" s="8"/>
      <c r="AZ3444" s="8"/>
      <c r="BA3444" s="8"/>
      <c r="BB3444" s="122"/>
      <c r="BC3444" s="141"/>
      <c r="BD3444" s="141"/>
      <c r="BE3444" s="141"/>
      <c r="BF3444" s="141"/>
      <c r="BG3444" s="142"/>
      <c r="BH3444" s="8"/>
      <c r="BI3444" s="8"/>
      <c r="BJ3444" s="8"/>
      <c r="BK3444" s="8"/>
      <c r="BL3444" s="122"/>
      <c r="BM3444" s="143"/>
      <c r="BN3444" s="143"/>
      <c r="BO3444" s="143"/>
      <c r="BP3444" s="143"/>
      <c r="BQ3444" s="144"/>
      <c r="BR3444" s="8"/>
      <c r="BS3444" s="8"/>
      <c r="BT3444" s="8"/>
      <c r="BU3444" s="8"/>
      <c r="BV3444" s="122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18" t="s">
        <v>5</v>
      </c>
      <c r="H3445" s="3">
        <v>2024</v>
      </c>
      <c r="I3445" s="20" t="s">
        <v>286</v>
      </c>
      <c r="J3445" s="185" t="s">
        <v>343</v>
      </c>
      <c r="K3445" s="185" t="s">
        <v>339</v>
      </c>
      <c r="L3445" s="187">
        <f t="shared" si="109"/>
        <v>0</v>
      </c>
      <c r="M3445" s="187">
        <f t="shared" si="110"/>
        <v>0</v>
      </c>
      <c r="N3445" s="186"/>
      <c r="O3445" s="53"/>
      <c r="P3445" s="53"/>
      <c r="Q3445" s="53"/>
      <c r="R3445" s="53"/>
      <c r="S3445" s="54"/>
      <c r="T3445" s="8"/>
      <c r="U3445" s="8"/>
      <c r="V3445" s="8"/>
      <c r="W3445" s="8"/>
      <c r="X3445" s="122"/>
      <c r="Y3445" s="135"/>
      <c r="Z3445" s="135"/>
      <c r="AA3445" s="135"/>
      <c r="AB3445" s="135"/>
      <c r="AC3445" s="136"/>
      <c r="AD3445" s="8"/>
      <c r="AE3445" s="8"/>
      <c r="AF3445" s="8"/>
      <c r="AG3445" s="8"/>
      <c r="AH3445" s="122"/>
      <c r="AI3445" s="137"/>
      <c r="AJ3445" s="137"/>
      <c r="AK3445" s="137"/>
      <c r="AL3445" s="137"/>
      <c r="AM3445" s="138"/>
      <c r="AN3445" s="8"/>
      <c r="AO3445" s="8"/>
      <c r="AP3445" s="8"/>
      <c r="AQ3445" s="8"/>
      <c r="AR3445" s="122"/>
      <c r="AS3445" s="139"/>
      <c r="AT3445" s="139"/>
      <c r="AU3445" s="139"/>
      <c r="AV3445" s="139"/>
      <c r="AW3445" s="140"/>
      <c r="AX3445" s="8"/>
      <c r="AY3445" s="8"/>
      <c r="AZ3445" s="8"/>
      <c r="BA3445" s="8"/>
      <c r="BB3445" s="122"/>
      <c r="BC3445" s="141"/>
      <c r="BD3445" s="141"/>
      <c r="BE3445" s="141"/>
      <c r="BF3445" s="141"/>
      <c r="BG3445" s="142"/>
      <c r="BH3445" s="8"/>
      <c r="BI3445" s="8"/>
      <c r="BJ3445" s="8"/>
      <c r="BK3445" s="8"/>
      <c r="BL3445" s="122"/>
      <c r="BM3445" s="143"/>
      <c r="BN3445" s="143"/>
      <c r="BO3445" s="143"/>
      <c r="BP3445" s="143"/>
      <c r="BQ3445" s="144"/>
      <c r="BR3445" s="8"/>
      <c r="BS3445" s="8"/>
      <c r="BT3445" s="8"/>
      <c r="BU3445" s="8"/>
      <c r="BV3445" s="122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18" t="s">
        <v>5</v>
      </c>
      <c r="H3446" s="3">
        <v>2024</v>
      </c>
      <c r="I3446" s="20" t="s">
        <v>288</v>
      </c>
      <c r="J3446" s="185" t="s">
        <v>344</v>
      </c>
      <c r="K3446" s="185" t="s">
        <v>318</v>
      </c>
      <c r="L3446" s="187">
        <f t="shared" si="109"/>
        <v>0</v>
      </c>
      <c r="M3446" s="187">
        <f t="shared" si="110"/>
        <v>0</v>
      </c>
      <c r="N3446" s="186"/>
      <c r="O3446" s="53"/>
      <c r="P3446" s="53"/>
      <c r="Q3446" s="53"/>
      <c r="R3446" s="53"/>
      <c r="S3446" s="54"/>
      <c r="T3446" s="8"/>
      <c r="U3446" s="8"/>
      <c r="V3446" s="8"/>
      <c r="W3446" s="8"/>
      <c r="X3446" s="122"/>
      <c r="Y3446" s="135"/>
      <c r="Z3446" s="135"/>
      <c r="AA3446" s="135"/>
      <c r="AB3446" s="135"/>
      <c r="AC3446" s="136"/>
      <c r="AD3446" s="8"/>
      <c r="AE3446" s="8"/>
      <c r="AF3446" s="8"/>
      <c r="AG3446" s="8"/>
      <c r="AH3446" s="122"/>
      <c r="AI3446" s="137"/>
      <c r="AJ3446" s="137"/>
      <c r="AK3446" s="137"/>
      <c r="AL3446" s="137"/>
      <c r="AM3446" s="138"/>
      <c r="AN3446" s="8"/>
      <c r="AO3446" s="8"/>
      <c r="AP3446" s="8"/>
      <c r="AQ3446" s="8"/>
      <c r="AR3446" s="122"/>
      <c r="AS3446" s="139"/>
      <c r="AT3446" s="139"/>
      <c r="AU3446" s="139"/>
      <c r="AV3446" s="139"/>
      <c r="AW3446" s="140"/>
      <c r="AX3446" s="8"/>
      <c r="AY3446" s="8"/>
      <c r="AZ3446" s="8"/>
      <c r="BA3446" s="8"/>
      <c r="BB3446" s="122"/>
      <c r="BC3446" s="141"/>
      <c r="BD3446" s="141"/>
      <c r="BE3446" s="141"/>
      <c r="BF3446" s="141"/>
      <c r="BG3446" s="142"/>
      <c r="BH3446" s="8"/>
      <c r="BI3446" s="8"/>
      <c r="BJ3446" s="8"/>
      <c r="BK3446" s="8"/>
      <c r="BL3446" s="122"/>
      <c r="BM3446" s="143"/>
      <c r="BN3446" s="143"/>
      <c r="BO3446" s="143"/>
      <c r="BP3446" s="143"/>
      <c r="BQ3446" s="144"/>
      <c r="BR3446" s="8"/>
      <c r="BS3446" s="8"/>
      <c r="BT3446" s="8"/>
      <c r="BU3446" s="8"/>
      <c r="BV3446" s="122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18" t="s">
        <v>5</v>
      </c>
      <c r="H3447" s="3">
        <v>2024</v>
      </c>
      <c r="I3447" s="20" t="s">
        <v>288</v>
      </c>
      <c r="J3447" s="184" t="s">
        <v>351</v>
      </c>
      <c r="K3447" s="184" t="s">
        <v>318</v>
      </c>
      <c r="L3447" s="187">
        <f t="shared" si="109"/>
        <v>0</v>
      </c>
      <c r="M3447" s="187">
        <f t="shared" si="110"/>
        <v>0</v>
      </c>
      <c r="N3447" s="186"/>
      <c r="O3447" s="53"/>
      <c r="P3447" s="53"/>
      <c r="Q3447" s="53"/>
      <c r="R3447" s="53"/>
      <c r="S3447" s="54"/>
      <c r="T3447" s="8"/>
      <c r="U3447" s="8"/>
      <c r="V3447" s="8"/>
      <c r="W3447" s="8"/>
      <c r="X3447" s="122"/>
      <c r="Y3447" s="135"/>
      <c r="Z3447" s="135"/>
      <c r="AA3447" s="135"/>
      <c r="AB3447" s="135"/>
      <c r="AC3447" s="136"/>
      <c r="AD3447" s="8"/>
      <c r="AE3447" s="8"/>
      <c r="AF3447" s="8"/>
      <c r="AG3447" s="8"/>
      <c r="AH3447" s="122"/>
      <c r="AI3447" s="137"/>
      <c r="AJ3447" s="137"/>
      <c r="AK3447" s="137"/>
      <c r="AL3447" s="137"/>
      <c r="AM3447" s="138"/>
      <c r="AN3447" s="8"/>
      <c r="AO3447" s="8"/>
      <c r="AP3447" s="8"/>
      <c r="AQ3447" s="8"/>
      <c r="AR3447" s="122"/>
      <c r="AS3447" s="139"/>
      <c r="AT3447" s="139"/>
      <c r="AU3447" s="139"/>
      <c r="AV3447" s="139"/>
      <c r="AW3447" s="140"/>
      <c r="AX3447" s="8"/>
      <c r="AY3447" s="8"/>
      <c r="AZ3447" s="8"/>
      <c r="BA3447" s="8"/>
      <c r="BB3447" s="122"/>
      <c r="BC3447" s="141"/>
      <c r="BD3447" s="141"/>
      <c r="BE3447" s="141"/>
      <c r="BF3447" s="141"/>
      <c r="BG3447" s="142"/>
      <c r="BH3447" s="8"/>
      <c r="BI3447" s="8"/>
      <c r="BJ3447" s="8"/>
      <c r="BK3447" s="8"/>
      <c r="BL3447" s="122"/>
      <c r="BM3447" s="143"/>
      <c r="BN3447" s="143"/>
      <c r="BO3447" s="143"/>
      <c r="BP3447" s="143"/>
      <c r="BQ3447" s="144"/>
      <c r="BR3447" s="8"/>
      <c r="BS3447" s="8"/>
      <c r="BT3447" s="8"/>
      <c r="BU3447" s="8"/>
      <c r="BV3447" s="122"/>
    </row>
    <row r="3448" spans="1:74" ht="28.8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18" t="s">
        <v>5</v>
      </c>
      <c r="H3448" s="3">
        <v>2024</v>
      </c>
      <c r="I3448" s="20" t="s">
        <v>288</v>
      </c>
      <c r="J3448" s="184" t="s">
        <v>352</v>
      </c>
      <c r="K3448" s="184" t="s">
        <v>321</v>
      </c>
      <c r="L3448" s="187">
        <f t="shared" si="109"/>
        <v>0</v>
      </c>
      <c r="M3448" s="187">
        <f t="shared" si="110"/>
        <v>0</v>
      </c>
      <c r="N3448" s="186"/>
      <c r="O3448" s="33"/>
      <c r="P3448" s="33"/>
      <c r="Q3448" s="33"/>
      <c r="R3448" s="33"/>
      <c r="S3448" s="42"/>
      <c r="T3448" s="2"/>
      <c r="U3448" s="2"/>
      <c r="V3448" s="2"/>
      <c r="W3448" s="2"/>
      <c r="X3448" s="55"/>
      <c r="Y3448" s="62"/>
      <c r="Z3448" s="62"/>
      <c r="AA3448" s="62"/>
      <c r="AB3448" s="62"/>
      <c r="AC3448" s="68"/>
      <c r="AD3448" s="2"/>
      <c r="AE3448" s="2"/>
      <c r="AF3448" s="2"/>
      <c r="AG3448" s="2"/>
      <c r="AH3448" s="55"/>
      <c r="AI3448" s="72"/>
      <c r="AJ3448" s="72"/>
      <c r="AK3448" s="72"/>
      <c r="AL3448" s="72"/>
      <c r="AM3448" s="80"/>
      <c r="AN3448" s="2"/>
      <c r="AO3448" s="2"/>
      <c r="AP3448" s="2"/>
      <c r="AQ3448" s="2"/>
      <c r="AR3448" s="55"/>
      <c r="AS3448" s="85"/>
      <c r="AT3448" s="85"/>
      <c r="AU3448" s="85"/>
      <c r="AV3448" s="85"/>
      <c r="AW3448" s="100"/>
      <c r="AX3448" s="2"/>
      <c r="AY3448" s="2"/>
      <c r="AZ3448" s="2"/>
      <c r="BA3448" s="2"/>
      <c r="BB3448" s="55"/>
      <c r="BC3448" s="105"/>
      <c r="BD3448" s="105"/>
      <c r="BE3448" s="105"/>
      <c r="BF3448" s="105"/>
      <c r="BG3448" s="109"/>
      <c r="BH3448" s="2"/>
      <c r="BI3448" s="2"/>
      <c r="BJ3448" s="2"/>
      <c r="BK3448" s="2"/>
      <c r="BL3448" s="55"/>
      <c r="BM3448" s="48"/>
      <c r="BN3448" s="48"/>
      <c r="BO3448" s="48"/>
      <c r="BP3448" s="48"/>
      <c r="BQ3448" s="117"/>
      <c r="BR3448" s="2"/>
      <c r="BS3448" s="2"/>
      <c r="BT3448" s="2"/>
      <c r="BU3448" s="2"/>
      <c r="BV3448" s="55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18" t="s">
        <v>5</v>
      </c>
      <c r="H3449" s="3">
        <v>2024</v>
      </c>
      <c r="I3449" s="20" t="s">
        <v>288</v>
      </c>
      <c r="J3449" s="184" t="s">
        <v>345</v>
      </c>
      <c r="K3449" s="184" t="s">
        <v>318</v>
      </c>
      <c r="L3449" s="187">
        <f t="shared" si="109"/>
        <v>0</v>
      </c>
      <c r="M3449" s="187">
        <f t="shared" si="110"/>
        <v>0</v>
      </c>
      <c r="N3449" s="186"/>
      <c r="O3449" s="34"/>
      <c r="P3449" s="33"/>
      <c r="Q3449" s="33"/>
      <c r="R3449" s="33"/>
      <c r="S3449" s="42"/>
      <c r="T3449" s="3"/>
      <c r="U3449" s="2"/>
      <c r="V3449" s="2"/>
      <c r="W3449" s="2"/>
      <c r="X3449" s="55"/>
      <c r="Y3449" s="64"/>
      <c r="Z3449" s="62"/>
      <c r="AA3449" s="62"/>
      <c r="AB3449" s="62"/>
      <c r="AC3449" s="68"/>
      <c r="AD3449" s="3"/>
      <c r="AE3449" s="2"/>
      <c r="AF3449" s="2"/>
      <c r="AG3449" s="2"/>
      <c r="AH3449" s="55"/>
      <c r="AI3449" s="73"/>
      <c r="AJ3449" s="72"/>
      <c r="AK3449" s="72"/>
      <c r="AL3449" s="72"/>
      <c r="AM3449" s="80"/>
      <c r="AN3449" s="3"/>
      <c r="AO3449" s="2"/>
      <c r="AP3449" s="2"/>
      <c r="AQ3449" s="2"/>
      <c r="AR3449" s="55"/>
      <c r="AS3449" s="86"/>
      <c r="AT3449" s="85"/>
      <c r="AU3449" s="85"/>
      <c r="AV3449" s="85"/>
      <c r="AW3449" s="100"/>
      <c r="AX3449" s="3"/>
      <c r="AY3449" s="2"/>
      <c r="AZ3449" s="2"/>
      <c r="BA3449" s="2"/>
      <c r="BB3449" s="55"/>
      <c r="BC3449" s="106"/>
      <c r="BD3449" s="105"/>
      <c r="BE3449" s="105"/>
      <c r="BF3449" s="105"/>
      <c r="BG3449" s="109"/>
      <c r="BH3449" s="3"/>
      <c r="BI3449" s="2"/>
      <c r="BJ3449" s="2"/>
      <c r="BK3449" s="2"/>
      <c r="BL3449" s="55"/>
      <c r="BM3449" s="49"/>
      <c r="BN3449" s="48"/>
      <c r="BO3449" s="48"/>
      <c r="BP3449" s="48"/>
      <c r="BQ3449" s="117"/>
      <c r="BR3449" s="3"/>
      <c r="BS3449" s="2"/>
      <c r="BT3449" s="2"/>
      <c r="BU3449" s="2"/>
      <c r="BV3449" s="55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18" t="s">
        <v>5</v>
      </c>
      <c r="H3450" s="3">
        <v>2024</v>
      </c>
      <c r="I3450" s="20" t="s">
        <v>289</v>
      </c>
      <c r="J3450" s="184" t="s">
        <v>268</v>
      </c>
      <c r="K3450" s="184" t="s">
        <v>318</v>
      </c>
      <c r="L3450" s="187">
        <f t="shared" si="109"/>
        <v>0</v>
      </c>
      <c r="M3450" s="187">
        <f t="shared" si="110"/>
        <v>0</v>
      </c>
      <c r="N3450" s="186"/>
      <c r="O3450" s="33"/>
      <c r="P3450" s="33"/>
      <c r="Q3450" s="33"/>
      <c r="R3450" s="33"/>
      <c r="S3450" s="42"/>
      <c r="T3450" s="2"/>
      <c r="U3450" s="2"/>
      <c r="V3450" s="2"/>
      <c r="W3450" s="2"/>
      <c r="X3450" s="55"/>
      <c r="Y3450" s="62"/>
      <c r="Z3450" s="62"/>
      <c r="AA3450" s="62"/>
      <c r="AB3450" s="62"/>
      <c r="AC3450" s="68"/>
      <c r="AD3450" s="2"/>
      <c r="AE3450" s="2"/>
      <c r="AF3450" s="2"/>
      <c r="AG3450" s="2"/>
      <c r="AH3450" s="55"/>
      <c r="AI3450" s="72"/>
      <c r="AJ3450" s="72"/>
      <c r="AK3450" s="72"/>
      <c r="AL3450" s="72"/>
      <c r="AM3450" s="80"/>
      <c r="AN3450" s="2"/>
      <c r="AO3450" s="2"/>
      <c r="AP3450" s="2"/>
      <c r="AQ3450" s="2"/>
      <c r="AR3450" s="55"/>
      <c r="AS3450" s="85"/>
      <c r="AT3450" s="85"/>
      <c r="AU3450" s="85"/>
      <c r="AV3450" s="85"/>
      <c r="AW3450" s="100"/>
      <c r="AX3450" s="2"/>
      <c r="AY3450" s="2"/>
      <c r="AZ3450" s="2"/>
      <c r="BA3450" s="2"/>
      <c r="BB3450" s="55"/>
      <c r="BC3450" s="105"/>
      <c r="BD3450" s="105"/>
      <c r="BE3450" s="105"/>
      <c r="BF3450" s="105"/>
      <c r="BG3450" s="109"/>
      <c r="BH3450" s="2"/>
      <c r="BI3450" s="2"/>
      <c r="BJ3450" s="2"/>
      <c r="BK3450" s="2"/>
      <c r="BL3450" s="55"/>
      <c r="BM3450" s="48"/>
      <c r="BN3450" s="48"/>
      <c r="BO3450" s="48"/>
      <c r="BP3450" s="48"/>
      <c r="BQ3450" s="117"/>
      <c r="BR3450" s="2"/>
      <c r="BS3450" s="2"/>
      <c r="BT3450" s="2"/>
      <c r="BU3450" s="2"/>
      <c r="BV3450" s="55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18" t="s">
        <v>5</v>
      </c>
      <c r="H3451" s="3">
        <v>2024</v>
      </c>
      <c r="I3451" s="20" t="s">
        <v>289</v>
      </c>
      <c r="J3451" s="184" t="s">
        <v>292</v>
      </c>
      <c r="K3451" s="184" t="s">
        <v>318</v>
      </c>
      <c r="L3451" s="187">
        <f t="shared" si="109"/>
        <v>0</v>
      </c>
      <c r="M3451" s="187">
        <f t="shared" si="110"/>
        <v>0</v>
      </c>
      <c r="N3451" s="186"/>
      <c r="O3451" s="33"/>
      <c r="P3451" s="33"/>
      <c r="Q3451" s="33"/>
      <c r="R3451" s="33"/>
      <c r="S3451" s="42"/>
      <c r="T3451" s="2"/>
      <c r="U3451" s="2"/>
      <c r="V3451" s="2"/>
      <c r="W3451" s="2"/>
      <c r="X3451" s="55"/>
      <c r="Y3451" s="62"/>
      <c r="Z3451" s="62"/>
      <c r="AA3451" s="62"/>
      <c r="AB3451" s="62"/>
      <c r="AC3451" s="68"/>
      <c r="AD3451" s="2"/>
      <c r="AE3451" s="2"/>
      <c r="AF3451" s="2"/>
      <c r="AG3451" s="2"/>
      <c r="AH3451" s="55"/>
      <c r="AI3451" s="72"/>
      <c r="AJ3451" s="72"/>
      <c r="AK3451" s="72"/>
      <c r="AL3451" s="72"/>
      <c r="AM3451" s="80"/>
      <c r="AN3451" s="2"/>
      <c r="AO3451" s="2"/>
      <c r="AP3451" s="2"/>
      <c r="AQ3451" s="2"/>
      <c r="AR3451" s="55"/>
      <c r="AS3451" s="85"/>
      <c r="AT3451" s="85"/>
      <c r="AU3451" s="85"/>
      <c r="AV3451" s="85"/>
      <c r="AW3451" s="100"/>
      <c r="AX3451" s="2"/>
      <c r="AY3451" s="2"/>
      <c r="AZ3451" s="2"/>
      <c r="BA3451" s="2"/>
      <c r="BB3451" s="55"/>
      <c r="BC3451" s="105"/>
      <c r="BD3451" s="105"/>
      <c r="BE3451" s="105"/>
      <c r="BF3451" s="105"/>
      <c r="BG3451" s="109"/>
      <c r="BH3451" s="2"/>
      <c r="BI3451" s="2"/>
      <c r="BJ3451" s="2"/>
      <c r="BK3451" s="2"/>
      <c r="BL3451" s="55"/>
      <c r="BM3451" s="48"/>
      <c r="BN3451" s="48"/>
      <c r="BO3451" s="48"/>
      <c r="BP3451" s="48"/>
      <c r="BQ3451" s="117"/>
      <c r="BR3451" s="2"/>
      <c r="BS3451" s="2"/>
      <c r="BT3451" s="2"/>
      <c r="BU3451" s="2"/>
      <c r="BV3451" s="55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18" t="s">
        <v>5</v>
      </c>
      <c r="H3452" s="3">
        <v>2024</v>
      </c>
      <c r="I3452" s="20" t="s">
        <v>285</v>
      </c>
      <c r="J3452" s="184" t="s">
        <v>293</v>
      </c>
      <c r="K3452" s="184" t="s">
        <v>318</v>
      </c>
      <c r="L3452" s="187">
        <f t="shared" si="109"/>
        <v>0</v>
      </c>
      <c r="M3452" s="187">
        <f t="shared" si="110"/>
        <v>0</v>
      </c>
      <c r="N3452" s="186"/>
      <c r="O3452" s="33"/>
      <c r="P3452" s="33"/>
      <c r="Q3452" s="33"/>
      <c r="R3452" s="34"/>
      <c r="S3452" s="41"/>
      <c r="T3452" s="2"/>
      <c r="U3452" s="2"/>
      <c r="V3452" s="2"/>
      <c r="W3452" s="3"/>
      <c r="X3452" s="56"/>
      <c r="Y3452" s="62"/>
      <c r="Z3452" s="62"/>
      <c r="AA3452" s="62"/>
      <c r="AB3452" s="64"/>
      <c r="AC3452" s="69"/>
      <c r="AD3452" s="2"/>
      <c r="AE3452" s="2"/>
      <c r="AF3452" s="2"/>
      <c r="AG3452" s="3"/>
      <c r="AH3452" s="56"/>
      <c r="AI3452" s="72"/>
      <c r="AJ3452" s="72"/>
      <c r="AK3452" s="72"/>
      <c r="AL3452" s="73"/>
      <c r="AM3452" s="81"/>
      <c r="AN3452" s="2"/>
      <c r="AO3452" s="2"/>
      <c r="AP3452" s="2"/>
      <c r="AQ3452" s="3"/>
      <c r="AR3452" s="56"/>
      <c r="AS3452" s="85"/>
      <c r="AT3452" s="85"/>
      <c r="AU3452" s="85"/>
      <c r="AV3452" s="86"/>
      <c r="AW3452" s="101"/>
      <c r="AX3452" s="2"/>
      <c r="AY3452" s="2"/>
      <c r="AZ3452" s="2"/>
      <c r="BA3452" s="3"/>
      <c r="BB3452" s="56"/>
      <c r="BC3452" s="105"/>
      <c r="BD3452" s="105"/>
      <c r="BE3452" s="105"/>
      <c r="BF3452" s="106"/>
      <c r="BG3452" s="110"/>
      <c r="BH3452" s="2"/>
      <c r="BI3452" s="2"/>
      <c r="BJ3452" s="2"/>
      <c r="BK3452" s="3"/>
      <c r="BL3452" s="56"/>
      <c r="BM3452" s="48"/>
      <c r="BN3452" s="48"/>
      <c r="BO3452" s="48"/>
      <c r="BP3452" s="49"/>
      <c r="BQ3452" s="118"/>
      <c r="BR3452" s="2"/>
      <c r="BS3452" s="2"/>
      <c r="BT3452" s="2"/>
      <c r="BU3452" s="3"/>
      <c r="BV3452" s="56"/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18" t="s">
        <v>5</v>
      </c>
      <c r="H3453" s="3">
        <v>2024</v>
      </c>
      <c r="I3453" s="20" t="s">
        <v>287</v>
      </c>
      <c r="J3453" s="184" t="s">
        <v>269</v>
      </c>
      <c r="K3453" s="184" t="s">
        <v>320</v>
      </c>
      <c r="L3453" s="187">
        <f t="shared" si="109"/>
        <v>0</v>
      </c>
      <c r="M3453" s="187">
        <f t="shared" si="110"/>
        <v>0</v>
      </c>
      <c r="N3453" s="186"/>
      <c r="O3453" s="33"/>
      <c r="P3453" s="33"/>
      <c r="Q3453" s="33"/>
      <c r="R3453" s="33"/>
      <c r="S3453" s="42"/>
      <c r="T3453" s="2"/>
      <c r="U3453" s="2"/>
      <c r="V3453" s="2"/>
      <c r="W3453" s="2"/>
      <c r="X3453" s="55"/>
      <c r="Y3453" s="62"/>
      <c r="Z3453" s="62"/>
      <c r="AA3453" s="62"/>
      <c r="AB3453" s="64"/>
      <c r="AC3453" s="68"/>
      <c r="AD3453" s="2"/>
      <c r="AE3453" s="2"/>
      <c r="AF3453" s="2"/>
      <c r="AG3453" s="2"/>
      <c r="AH3453" s="55"/>
      <c r="AI3453" s="72"/>
      <c r="AJ3453" s="72"/>
      <c r="AK3453" s="72"/>
      <c r="AL3453" s="72"/>
      <c r="AM3453" s="80"/>
      <c r="AN3453" s="2"/>
      <c r="AO3453" s="2"/>
      <c r="AP3453" s="2"/>
      <c r="AQ3453" s="2"/>
      <c r="AR3453" s="55"/>
      <c r="AS3453" s="85"/>
      <c r="AT3453" s="85"/>
      <c r="AU3453" s="85"/>
      <c r="AV3453" s="85"/>
      <c r="AW3453" s="100"/>
      <c r="AX3453" s="2"/>
      <c r="AY3453" s="2"/>
      <c r="AZ3453" s="2"/>
      <c r="BA3453" s="2"/>
      <c r="BB3453" s="55"/>
      <c r="BC3453" s="105"/>
      <c r="BD3453" s="105"/>
      <c r="BE3453" s="105"/>
      <c r="BF3453" s="105"/>
      <c r="BG3453" s="109"/>
      <c r="BH3453" s="2"/>
      <c r="BI3453" s="2"/>
      <c r="BJ3453" s="2"/>
      <c r="BK3453" s="2"/>
      <c r="BL3453" s="55"/>
      <c r="BM3453" s="48"/>
      <c r="BN3453" s="48"/>
      <c r="BO3453" s="48"/>
      <c r="BP3453" s="48"/>
      <c r="BQ3453" s="117"/>
      <c r="BR3453" s="2"/>
      <c r="BS3453" s="2"/>
      <c r="BT3453" s="2"/>
      <c r="BU3453" s="2"/>
      <c r="BV3453" s="55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18" t="s">
        <v>5</v>
      </c>
      <c r="H3454" s="3">
        <v>2024</v>
      </c>
      <c r="I3454" s="20" t="s">
        <v>287</v>
      </c>
      <c r="J3454" s="184" t="s">
        <v>270</v>
      </c>
      <c r="K3454" s="184" t="s">
        <v>320</v>
      </c>
      <c r="L3454" s="187">
        <f t="shared" si="109"/>
        <v>1</v>
      </c>
      <c r="M3454" s="187">
        <f t="shared" si="110"/>
        <v>3.0739999999999998</v>
      </c>
      <c r="N3454" s="186"/>
      <c r="O3454" s="33"/>
      <c r="P3454" s="33"/>
      <c r="Q3454" s="33"/>
      <c r="R3454" s="33"/>
      <c r="S3454" s="42"/>
      <c r="T3454" s="2"/>
      <c r="U3454" s="2"/>
      <c r="V3454" s="2"/>
      <c r="W3454" s="2"/>
      <c r="X3454" s="55"/>
      <c r="Y3454" s="62"/>
      <c r="Z3454" s="62"/>
      <c r="AA3454" s="62"/>
      <c r="AB3454" s="62"/>
      <c r="AC3454" s="68"/>
      <c r="AD3454" s="2"/>
      <c r="AE3454" s="2"/>
      <c r="AF3454" s="2"/>
      <c r="AG3454" s="2">
        <v>1</v>
      </c>
      <c r="AH3454" s="55">
        <v>3.0739999999999998</v>
      </c>
      <c r="AI3454" s="72"/>
      <c r="AJ3454" s="72"/>
      <c r="AK3454" s="72"/>
      <c r="AL3454" s="72"/>
      <c r="AM3454" s="80"/>
      <c r="AN3454" s="2"/>
      <c r="AO3454" s="2"/>
      <c r="AP3454" s="2"/>
      <c r="AQ3454" s="2"/>
      <c r="AR3454" s="55"/>
      <c r="AS3454" s="85"/>
      <c r="AT3454" s="85"/>
      <c r="AU3454" s="85"/>
      <c r="AV3454" s="85"/>
      <c r="AW3454" s="100"/>
      <c r="AX3454" s="2"/>
      <c r="AY3454" s="2"/>
      <c r="AZ3454" s="2"/>
      <c r="BA3454" s="2"/>
      <c r="BB3454" s="55"/>
      <c r="BC3454" s="105"/>
      <c r="BD3454" s="105"/>
      <c r="BE3454" s="105"/>
      <c r="BF3454" s="105"/>
      <c r="BG3454" s="109"/>
      <c r="BH3454" s="2"/>
      <c r="BI3454" s="2"/>
      <c r="BJ3454" s="2"/>
      <c r="BK3454" s="2"/>
      <c r="BL3454" s="55"/>
      <c r="BM3454" s="48"/>
      <c r="BN3454" s="48"/>
      <c r="BO3454" s="48"/>
      <c r="BP3454" s="48"/>
      <c r="BQ3454" s="117"/>
      <c r="BR3454" s="2"/>
      <c r="BS3454" s="2"/>
      <c r="BT3454" s="2"/>
      <c r="BU3454" s="2"/>
      <c r="BV3454" s="55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18" t="s">
        <v>5</v>
      </c>
      <c r="H3455" s="3">
        <v>2024</v>
      </c>
      <c r="I3455" s="20" t="s">
        <v>290</v>
      </c>
      <c r="J3455" s="184" t="s">
        <v>271</v>
      </c>
      <c r="K3455" s="184" t="s">
        <v>321</v>
      </c>
      <c r="L3455" s="187">
        <f t="shared" si="109"/>
        <v>0</v>
      </c>
      <c r="M3455" s="187">
        <f t="shared" si="110"/>
        <v>0</v>
      </c>
      <c r="N3455" s="186"/>
      <c r="O3455" s="33"/>
      <c r="P3455" s="33"/>
      <c r="Q3455" s="33"/>
      <c r="R3455" s="33"/>
      <c r="S3455" s="42"/>
      <c r="T3455" s="2"/>
      <c r="U3455" s="2"/>
      <c r="V3455" s="2"/>
      <c r="W3455" s="2"/>
      <c r="X3455" s="55"/>
      <c r="Y3455" s="62"/>
      <c r="Z3455" s="62"/>
      <c r="AA3455" s="62"/>
      <c r="AB3455" s="62"/>
      <c r="AC3455" s="68"/>
      <c r="AD3455" s="2"/>
      <c r="AE3455" s="2"/>
      <c r="AF3455" s="2"/>
      <c r="AG3455" s="2"/>
      <c r="AH3455" s="55"/>
      <c r="AI3455" s="72"/>
      <c r="AJ3455" s="72"/>
      <c r="AK3455" s="72"/>
      <c r="AL3455" s="72"/>
      <c r="AM3455" s="80"/>
      <c r="AN3455" s="2"/>
      <c r="AO3455" s="2"/>
      <c r="AP3455" s="2"/>
      <c r="AQ3455" s="2"/>
      <c r="AR3455" s="55"/>
      <c r="AS3455" s="85"/>
      <c r="AT3455" s="85"/>
      <c r="AU3455" s="85"/>
      <c r="AV3455" s="85"/>
      <c r="AW3455" s="100"/>
      <c r="AX3455" s="2"/>
      <c r="AY3455" s="2"/>
      <c r="AZ3455" s="2"/>
      <c r="BA3455" s="2"/>
      <c r="BB3455" s="55"/>
      <c r="BC3455" s="105"/>
      <c r="BD3455" s="105"/>
      <c r="BE3455" s="105"/>
      <c r="BF3455" s="105"/>
      <c r="BG3455" s="109"/>
      <c r="BH3455" s="2"/>
      <c r="BI3455" s="2"/>
      <c r="BJ3455" s="2"/>
      <c r="BK3455" s="2"/>
      <c r="BL3455" s="55"/>
      <c r="BM3455" s="48"/>
      <c r="BN3455" s="48"/>
      <c r="BO3455" s="48"/>
      <c r="BP3455" s="48"/>
      <c r="BQ3455" s="117"/>
      <c r="BR3455" s="2"/>
      <c r="BS3455" s="2"/>
      <c r="BT3455" s="2"/>
      <c r="BU3455" s="2"/>
      <c r="BV3455" s="55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18" t="s">
        <v>5</v>
      </c>
      <c r="H3456" s="3">
        <v>2024</v>
      </c>
      <c r="I3456" s="20" t="s">
        <v>284</v>
      </c>
      <c r="J3456" s="184" t="s">
        <v>294</v>
      </c>
      <c r="K3456" s="184" t="s">
        <v>320</v>
      </c>
      <c r="L3456" s="187">
        <f t="shared" si="109"/>
        <v>0</v>
      </c>
      <c r="M3456" s="187">
        <f t="shared" si="110"/>
        <v>0</v>
      </c>
      <c r="N3456" s="186"/>
      <c r="O3456" s="33"/>
      <c r="P3456" s="33"/>
      <c r="Q3456" s="33"/>
      <c r="R3456" s="33"/>
      <c r="S3456" s="42"/>
      <c r="T3456" s="2"/>
      <c r="U3456" s="2"/>
      <c r="V3456" s="2"/>
      <c r="W3456" s="2"/>
      <c r="X3456" s="55"/>
      <c r="Y3456" s="62"/>
      <c r="Z3456" s="62"/>
      <c r="AA3456" s="62"/>
      <c r="AB3456" s="62"/>
      <c r="AC3456" s="68"/>
      <c r="AD3456" s="2"/>
      <c r="AE3456" s="2"/>
      <c r="AF3456" s="2"/>
      <c r="AG3456" s="2"/>
      <c r="AH3456" s="55"/>
      <c r="AI3456" s="72"/>
      <c r="AJ3456" s="72"/>
      <c r="AK3456" s="72"/>
      <c r="AL3456" s="72"/>
      <c r="AM3456" s="80"/>
      <c r="AN3456" s="2"/>
      <c r="AO3456" s="2"/>
      <c r="AP3456" s="2"/>
      <c r="AQ3456" s="2"/>
      <c r="AR3456" s="55"/>
      <c r="AS3456" s="85"/>
      <c r="AT3456" s="85"/>
      <c r="AU3456" s="85"/>
      <c r="AV3456" s="85"/>
      <c r="AW3456" s="100"/>
      <c r="AX3456" s="2"/>
      <c r="AY3456" s="2"/>
      <c r="AZ3456" s="2"/>
      <c r="BA3456" s="2"/>
      <c r="BB3456" s="55"/>
      <c r="BC3456" s="105"/>
      <c r="BD3456" s="105"/>
      <c r="BE3456" s="105"/>
      <c r="BF3456" s="105"/>
      <c r="BG3456" s="109"/>
      <c r="BH3456" s="2"/>
      <c r="BI3456" s="2"/>
      <c r="BJ3456" s="2"/>
      <c r="BK3456" s="2"/>
      <c r="BL3456" s="55"/>
      <c r="BM3456" s="48"/>
      <c r="BN3456" s="48"/>
      <c r="BO3456" s="48"/>
      <c r="BP3456" s="48"/>
      <c r="BQ3456" s="117"/>
      <c r="BR3456" s="2"/>
      <c r="BS3456" s="2"/>
      <c r="BT3456" s="2"/>
      <c r="BU3456" s="2"/>
      <c r="BV3456" s="55"/>
    </row>
    <row r="3457" spans="1:74" ht="28.8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18" t="s">
        <v>5</v>
      </c>
      <c r="H3457" s="3">
        <v>2024</v>
      </c>
      <c r="I3457" s="20" t="s">
        <v>284</v>
      </c>
      <c r="J3457" s="184" t="s">
        <v>346</v>
      </c>
      <c r="K3457" s="184" t="s">
        <v>320</v>
      </c>
      <c r="L3457" s="187">
        <f t="shared" si="109"/>
        <v>0</v>
      </c>
      <c r="M3457" s="187">
        <f t="shared" si="110"/>
        <v>0</v>
      </c>
      <c r="N3457" s="186"/>
      <c r="O3457" s="33"/>
      <c r="P3457" s="33"/>
      <c r="Q3457" s="33"/>
      <c r="R3457" s="33"/>
      <c r="S3457" s="42"/>
      <c r="T3457" s="2"/>
      <c r="U3457" s="2"/>
      <c r="V3457" s="2"/>
      <c r="W3457" s="2"/>
      <c r="X3457" s="55"/>
      <c r="Y3457" s="62"/>
      <c r="Z3457" s="62"/>
      <c r="AA3457" s="62"/>
      <c r="AB3457" s="62"/>
      <c r="AC3457" s="68"/>
      <c r="AD3457" s="2"/>
      <c r="AE3457" s="2"/>
      <c r="AF3457" s="2"/>
      <c r="AG3457" s="2"/>
      <c r="AH3457" s="55"/>
      <c r="AI3457" s="72"/>
      <c r="AJ3457" s="72"/>
      <c r="AK3457" s="72"/>
      <c r="AL3457" s="72"/>
      <c r="AM3457" s="80"/>
      <c r="AN3457" s="2"/>
      <c r="AO3457" s="2"/>
      <c r="AP3457" s="2"/>
      <c r="AQ3457" s="2"/>
      <c r="AR3457" s="55"/>
      <c r="AS3457" s="85"/>
      <c r="AT3457" s="85"/>
      <c r="AU3457" s="85"/>
      <c r="AV3457" s="85"/>
      <c r="AW3457" s="100"/>
      <c r="AX3457" s="2"/>
      <c r="AY3457" s="2"/>
      <c r="AZ3457" s="2"/>
      <c r="BA3457" s="2"/>
      <c r="BB3457" s="55"/>
      <c r="BC3457" s="105"/>
      <c r="BD3457" s="105"/>
      <c r="BE3457" s="105"/>
      <c r="BF3457" s="105"/>
      <c r="BG3457" s="109"/>
      <c r="BH3457" s="2"/>
      <c r="BI3457" s="2"/>
      <c r="BJ3457" s="2"/>
      <c r="BK3457" s="2"/>
      <c r="BL3457" s="55"/>
      <c r="BM3457" s="48"/>
      <c r="BN3457" s="48"/>
      <c r="BO3457" s="48"/>
      <c r="BP3457" s="48"/>
      <c r="BQ3457" s="117"/>
      <c r="BR3457" s="2"/>
      <c r="BS3457" s="2"/>
      <c r="BT3457" s="2"/>
      <c r="BU3457" s="2"/>
      <c r="BV3457" s="55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18" t="s">
        <v>5</v>
      </c>
      <c r="H3458" s="3">
        <v>2024</v>
      </c>
      <c r="I3458" s="20" t="s">
        <v>284</v>
      </c>
      <c r="J3458" s="184" t="s">
        <v>295</v>
      </c>
      <c r="K3458" s="184" t="s">
        <v>320</v>
      </c>
      <c r="L3458" s="187">
        <f t="shared" si="109"/>
        <v>0</v>
      </c>
      <c r="M3458" s="187">
        <f t="shared" si="110"/>
        <v>0</v>
      </c>
      <c r="N3458" s="186"/>
      <c r="O3458" s="33"/>
      <c r="P3458" s="33"/>
      <c r="Q3458" s="33"/>
      <c r="R3458" s="33"/>
      <c r="S3458" s="134"/>
      <c r="T3458" s="2"/>
      <c r="U3458" s="2"/>
      <c r="V3458" s="2"/>
      <c r="W3458" s="2"/>
      <c r="X3458" s="55"/>
      <c r="Y3458" s="62"/>
      <c r="Z3458" s="62"/>
      <c r="AA3458" s="62"/>
      <c r="AB3458" s="62"/>
      <c r="AC3458" s="68"/>
      <c r="AD3458" s="2"/>
      <c r="AE3458" s="2"/>
      <c r="AF3458" s="2"/>
      <c r="AG3458" s="2"/>
      <c r="AH3458" s="55"/>
      <c r="AI3458" s="72"/>
      <c r="AJ3458" s="72"/>
      <c r="AK3458" s="72"/>
      <c r="AL3458" s="72"/>
      <c r="AM3458" s="80"/>
      <c r="AN3458" s="2"/>
      <c r="AO3458" s="2"/>
      <c r="AP3458" s="2"/>
      <c r="AQ3458" s="2"/>
      <c r="AR3458" s="55"/>
      <c r="AS3458" s="85"/>
      <c r="AT3458" s="85"/>
      <c r="AU3458" s="85"/>
      <c r="AV3458" s="85"/>
      <c r="AW3458" s="100"/>
      <c r="AX3458" s="2"/>
      <c r="AY3458" s="2"/>
      <c r="AZ3458" s="2"/>
      <c r="BA3458" s="2"/>
      <c r="BB3458" s="55"/>
      <c r="BC3458" s="105"/>
      <c r="BD3458" s="105"/>
      <c r="BE3458" s="105"/>
      <c r="BF3458" s="105"/>
      <c r="BG3458" s="109"/>
      <c r="BH3458" s="2"/>
      <c r="BI3458" s="2"/>
      <c r="BJ3458" s="2"/>
      <c r="BK3458" s="2"/>
      <c r="BL3458" s="55"/>
      <c r="BM3458" s="48"/>
      <c r="BN3458" s="48"/>
      <c r="BO3458" s="48"/>
      <c r="BP3458" s="48"/>
      <c r="BQ3458" s="117"/>
      <c r="BR3458" s="2"/>
      <c r="BS3458" s="2"/>
      <c r="BT3458" s="2"/>
      <c r="BU3458" s="2"/>
      <c r="BV3458" s="55"/>
    </row>
    <row r="3459" spans="1:74" ht="28.8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18" t="s">
        <v>5</v>
      </c>
      <c r="H3459" s="3">
        <v>2024</v>
      </c>
      <c r="I3459" s="20" t="s">
        <v>290</v>
      </c>
      <c r="J3459" s="184" t="s">
        <v>299</v>
      </c>
      <c r="K3459" s="184" t="s">
        <v>318</v>
      </c>
      <c r="L3459" s="187">
        <f t="shared" si="109"/>
        <v>0</v>
      </c>
      <c r="M3459" s="187">
        <f t="shared" si="110"/>
        <v>0</v>
      </c>
      <c r="N3459" s="186"/>
      <c r="O3459" s="33"/>
      <c r="P3459" s="33"/>
      <c r="Q3459" s="33"/>
      <c r="R3459" s="33"/>
      <c r="S3459" s="42"/>
      <c r="T3459" s="2"/>
      <c r="U3459" s="2"/>
      <c r="V3459" s="2"/>
      <c r="W3459" s="2"/>
      <c r="X3459" s="55"/>
      <c r="Y3459" s="62"/>
      <c r="Z3459" s="62"/>
      <c r="AA3459" s="62"/>
      <c r="AB3459" s="62"/>
      <c r="AC3459" s="68"/>
      <c r="AD3459" s="2"/>
      <c r="AE3459" s="2"/>
      <c r="AF3459" s="2"/>
      <c r="AG3459" s="2"/>
      <c r="AH3459" s="55"/>
      <c r="AI3459" s="72"/>
      <c r="AJ3459" s="72"/>
      <c r="AK3459" s="72"/>
      <c r="AL3459" s="72"/>
      <c r="AM3459" s="80"/>
      <c r="AN3459" s="2"/>
      <c r="AO3459" s="2"/>
      <c r="AP3459" s="2"/>
      <c r="AQ3459" s="2"/>
      <c r="AR3459" s="55"/>
      <c r="AS3459" s="85"/>
      <c r="AT3459" s="85"/>
      <c r="AU3459" s="85"/>
      <c r="AV3459" s="85"/>
      <c r="AW3459" s="100"/>
      <c r="AX3459" s="2"/>
      <c r="AY3459" s="2"/>
      <c r="AZ3459" s="2"/>
      <c r="BA3459" s="2"/>
      <c r="BB3459" s="55"/>
      <c r="BC3459" s="105"/>
      <c r="BD3459" s="105"/>
      <c r="BE3459" s="105"/>
      <c r="BF3459" s="105"/>
      <c r="BG3459" s="109"/>
      <c r="BH3459" s="2"/>
      <c r="BI3459" s="2"/>
      <c r="BJ3459" s="2"/>
      <c r="BK3459" s="2"/>
      <c r="BL3459" s="55"/>
      <c r="BM3459" s="48"/>
      <c r="BN3459" s="48"/>
      <c r="BO3459" s="48"/>
      <c r="BP3459" s="48"/>
      <c r="BQ3459" s="117"/>
      <c r="BR3459" s="2"/>
      <c r="BS3459" s="2"/>
      <c r="BT3459" s="2"/>
      <c r="BU3459" s="2"/>
      <c r="BV3459" s="55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18" t="s">
        <v>5</v>
      </c>
      <c r="H3460" s="3">
        <v>2024</v>
      </c>
      <c r="I3460" s="20" t="s">
        <v>315</v>
      </c>
      <c r="J3460" s="184" t="s">
        <v>347</v>
      </c>
      <c r="K3460" s="184" t="s">
        <v>320</v>
      </c>
      <c r="L3460" s="187">
        <f t="shared" si="109"/>
        <v>0</v>
      </c>
      <c r="M3460" s="187">
        <f t="shared" si="110"/>
        <v>0</v>
      </c>
      <c r="N3460" s="186"/>
      <c r="O3460" s="33"/>
      <c r="P3460" s="33"/>
      <c r="Q3460" s="33"/>
      <c r="R3460" s="33"/>
      <c r="S3460" s="42"/>
      <c r="T3460" s="2"/>
      <c r="U3460" s="2"/>
      <c r="V3460" s="2"/>
      <c r="W3460" s="2"/>
      <c r="X3460" s="55"/>
      <c r="Y3460" s="62"/>
      <c r="Z3460" s="62"/>
      <c r="AA3460" s="62"/>
      <c r="AB3460" s="62"/>
      <c r="AC3460" s="68"/>
      <c r="AD3460" s="2"/>
      <c r="AE3460" s="2"/>
      <c r="AF3460" s="2"/>
      <c r="AG3460" s="2"/>
      <c r="AH3460" s="55"/>
      <c r="AI3460" s="72"/>
      <c r="AJ3460" s="72"/>
      <c r="AK3460" s="72"/>
      <c r="AL3460" s="72"/>
      <c r="AM3460" s="80"/>
      <c r="AN3460" s="2"/>
      <c r="AO3460" s="2"/>
      <c r="AP3460" s="2"/>
      <c r="AQ3460" s="2"/>
      <c r="AR3460" s="55"/>
      <c r="AS3460" s="85"/>
      <c r="AT3460" s="85"/>
      <c r="AU3460" s="85"/>
      <c r="AV3460" s="85"/>
      <c r="AW3460" s="100"/>
      <c r="AX3460" s="2"/>
      <c r="AY3460" s="2"/>
      <c r="AZ3460" s="2"/>
      <c r="BA3460" s="2"/>
      <c r="BB3460" s="55"/>
      <c r="BC3460" s="105"/>
      <c r="BD3460" s="105"/>
      <c r="BE3460" s="105"/>
      <c r="BF3460" s="105"/>
      <c r="BG3460" s="109"/>
      <c r="BH3460" s="2"/>
      <c r="BI3460" s="2"/>
      <c r="BJ3460" s="2"/>
      <c r="BK3460" s="2"/>
      <c r="BL3460" s="55"/>
      <c r="BM3460" s="48"/>
      <c r="BN3460" s="48"/>
      <c r="BO3460" s="48"/>
      <c r="BP3460" s="48"/>
      <c r="BQ3460" s="117"/>
      <c r="BR3460" s="2"/>
      <c r="BS3460" s="2"/>
      <c r="BT3460" s="2"/>
      <c r="BU3460" s="2"/>
      <c r="BV3460" s="55"/>
    </row>
    <row r="3461" spans="1:74" ht="28.8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18" t="s">
        <v>5</v>
      </c>
      <c r="H3461" s="3">
        <v>2024</v>
      </c>
      <c r="I3461" s="20" t="s">
        <v>315</v>
      </c>
      <c r="J3461" s="184" t="s">
        <v>296</v>
      </c>
      <c r="K3461" s="184" t="s">
        <v>321</v>
      </c>
      <c r="L3461" s="187">
        <f t="shared" si="109"/>
        <v>0</v>
      </c>
      <c r="M3461" s="187">
        <f t="shared" si="110"/>
        <v>0</v>
      </c>
      <c r="N3461" s="186"/>
      <c r="O3461" s="33"/>
      <c r="P3461" s="33"/>
      <c r="Q3461" s="33"/>
      <c r="R3461" s="33"/>
      <c r="S3461" s="42"/>
      <c r="T3461" s="2"/>
      <c r="U3461" s="2"/>
      <c r="V3461" s="2"/>
      <c r="W3461" s="2"/>
      <c r="X3461" s="55"/>
      <c r="Y3461" s="62"/>
      <c r="Z3461" s="62"/>
      <c r="AA3461" s="62"/>
      <c r="AB3461" s="62"/>
      <c r="AC3461" s="68"/>
      <c r="AD3461" s="2"/>
      <c r="AE3461" s="2"/>
      <c r="AF3461" s="2"/>
      <c r="AG3461" s="2"/>
      <c r="AH3461" s="55"/>
      <c r="AI3461" s="72"/>
      <c r="AJ3461" s="72"/>
      <c r="AK3461" s="72"/>
      <c r="AL3461" s="72"/>
      <c r="AM3461" s="80"/>
      <c r="AN3461" s="2"/>
      <c r="AO3461" s="2"/>
      <c r="AP3461" s="2"/>
      <c r="AQ3461" s="2"/>
      <c r="AR3461" s="55"/>
      <c r="AS3461" s="85"/>
      <c r="AT3461" s="85"/>
      <c r="AU3461" s="85"/>
      <c r="AV3461" s="85"/>
      <c r="AW3461" s="100"/>
      <c r="AX3461" s="2"/>
      <c r="AY3461" s="2"/>
      <c r="AZ3461" s="2"/>
      <c r="BA3461" s="2"/>
      <c r="BB3461" s="55"/>
      <c r="BC3461" s="105"/>
      <c r="BD3461" s="105"/>
      <c r="BE3461" s="105"/>
      <c r="BF3461" s="105"/>
      <c r="BG3461" s="109"/>
      <c r="BH3461" s="2"/>
      <c r="BI3461" s="2"/>
      <c r="BJ3461" s="2"/>
      <c r="BK3461" s="2"/>
      <c r="BL3461" s="55"/>
      <c r="BM3461" s="48"/>
      <c r="BN3461" s="48"/>
      <c r="BO3461" s="48"/>
      <c r="BP3461" s="48"/>
      <c r="BQ3461" s="117"/>
      <c r="BR3461" s="2"/>
      <c r="BS3461" s="2"/>
      <c r="BT3461" s="2"/>
      <c r="BU3461" s="2"/>
      <c r="BV3461" s="55"/>
    </row>
    <row r="3462" spans="1:74" ht="28.8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18" t="s">
        <v>5</v>
      </c>
      <c r="H3462" s="3">
        <v>2024</v>
      </c>
      <c r="I3462" s="20" t="s">
        <v>316</v>
      </c>
      <c r="J3462" s="184" t="s">
        <v>297</v>
      </c>
      <c r="K3462" s="184" t="s">
        <v>318</v>
      </c>
      <c r="L3462" s="187">
        <f t="shared" ref="L3462:L3525" si="111">SUM(R3462,W3462,AB3462,AG3462,AL3462,AQ3462,AV3462,BA3462,BF3462,BK3462,BP3462,BU3462)</f>
        <v>0</v>
      </c>
      <c r="M3462" s="187">
        <f t="shared" ref="M3462:M3525" si="112">SUM(S3462,X3462,AC3462,AH3462,AM3462,AR3462,AW3462,BB3462,BG3462,BL3462,BQ3462,BV3462)</f>
        <v>0</v>
      </c>
      <c r="N3462" s="186"/>
      <c r="O3462" s="33"/>
      <c r="P3462" s="33"/>
      <c r="Q3462" s="33"/>
      <c r="R3462" s="33"/>
      <c r="S3462" s="42"/>
      <c r="T3462" s="2"/>
      <c r="U3462" s="2"/>
      <c r="V3462" s="2"/>
      <c r="W3462" s="2"/>
      <c r="X3462" s="55"/>
      <c r="Y3462" s="62"/>
      <c r="Z3462" s="62"/>
      <c r="AA3462" s="62"/>
      <c r="AB3462" s="62"/>
      <c r="AC3462" s="68"/>
      <c r="AD3462" s="2"/>
      <c r="AE3462" s="2"/>
      <c r="AF3462" s="2"/>
      <c r="AG3462" s="2"/>
      <c r="AH3462" s="55"/>
      <c r="AI3462" s="72"/>
      <c r="AJ3462" s="72"/>
      <c r="AK3462" s="72"/>
      <c r="AL3462" s="72"/>
      <c r="AM3462" s="80"/>
      <c r="AN3462" s="2"/>
      <c r="AO3462" s="2"/>
      <c r="AP3462" s="2"/>
      <c r="AQ3462" s="2"/>
      <c r="AR3462" s="55"/>
      <c r="AS3462" s="85"/>
      <c r="AT3462" s="85"/>
      <c r="AU3462" s="85"/>
      <c r="AV3462" s="85"/>
      <c r="AW3462" s="100"/>
      <c r="AX3462" s="2"/>
      <c r="AY3462" s="2"/>
      <c r="AZ3462" s="2"/>
      <c r="BA3462" s="2"/>
      <c r="BB3462" s="55"/>
      <c r="BC3462" s="105"/>
      <c r="BD3462" s="105"/>
      <c r="BE3462" s="105"/>
      <c r="BF3462" s="105"/>
      <c r="BG3462" s="109"/>
      <c r="BH3462" s="2"/>
      <c r="BI3462" s="2"/>
      <c r="BJ3462" s="2"/>
      <c r="BK3462" s="2"/>
      <c r="BL3462" s="55"/>
      <c r="BM3462" s="48"/>
      <c r="BN3462" s="48"/>
      <c r="BO3462" s="48"/>
      <c r="BP3462" s="48"/>
      <c r="BQ3462" s="117"/>
      <c r="BR3462" s="2"/>
      <c r="BS3462" s="2"/>
      <c r="BT3462" s="2"/>
      <c r="BU3462" s="2"/>
      <c r="BV3462" s="55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18" t="s">
        <v>5</v>
      </c>
      <c r="H3463" s="3">
        <v>2024</v>
      </c>
      <c r="I3463" s="20" t="s">
        <v>316</v>
      </c>
      <c r="J3463" s="185" t="s">
        <v>348</v>
      </c>
      <c r="K3463" s="185" t="s">
        <v>320</v>
      </c>
      <c r="L3463" s="187">
        <f t="shared" si="111"/>
        <v>0</v>
      </c>
      <c r="M3463" s="187">
        <f t="shared" si="112"/>
        <v>0</v>
      </c>
      <c r="N3463" s="186"/>
      <c r="O3463" s="33"/>
      <c r="P3463" s="33"/>
      <c r="Q3463" s="33"/>
      <c r="R3463" s="33"/>
      <c r="S3463" s="42"/>
      <c r="T3463" s="2"/>
      <c r="U3463" s="2"/>
      <c r="V3463" s="2"/>
      <c r="W3463" s="2"/>
      <c r="X3463" s="55"/>
      <c r="Y3463" s="62"/>
      <c r="Z3463" s="62"/>
      <c r="AA3463" s="62"/>
      <c r="AB3463" s="62"/>
      <c r="AC3463" s="68"/>
      <c r="AD3463" s="2"/>
      <c r="AE3463" s="2"/>
      <c r="AF3463" s="2"/>
      <c r="AG3463" s="2"/>
      <c r="AH3463" s="55"/>
      <c r="AI3463" s="72"/>
      <c r="AJ3463" s="72"/>
      <c r="AK3463" s="72"/>
      <c r="AL3463" s="72"/>
      <c r="AM3463" s="80"/>
      <c r="AN3463" s="2"/>
      <c r="AO3463" s="2"/>
      <c r="AP3463" s="2"/>
      <c r="AQ3463" s="2"/>
      <c r="AR3463" s="55"/>
      <c r="AS3463" s="85"/>
      <c r="AT3463" s="85"/>
      <c r="AU3463" s="85"/>
      <c r="AV3463" s="85"/>
      <c r="AW3463" s="100"/>
      <c r="AX3463" s="2"/>
      <c r="AY3463" s="2"/>
      <c r="AZ3463" s="2"/>
      <c r="BA3463" s="2"/>
      <c r="BB3463" s="55"/>
      <c r="BC3463" s="105"/>
      <c r="BD3463" s="105"/>
      <c r="BE3463" s="105"/>
      <c r="BF3463" s="105"/>
      <c r="BG3463" s="109"/>
      <c r="BH3463" s="2"/>
      <c r="BI3463" s="2"/>
      <c r="BJ3463" s="2"/>
      <c r="BK3463" s="2"/>
      <c r="BL3463" s="55"/>
      <c r="BM3463" s="48"/>
      <c r="BN3463" s="48"/>
      <c r="BO3463" s="48"/>
      <c r="BP3463" s="48"/>
      <c r="BQ3463" s="117"/>
      <c r="BR3463" s="2"/>
      <c r="BS3463" s="2"/>
      <c r="BT3463" s="2"/>
      <c r="BU3463" s="2"/>
      <c r="BV3463" s="55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18" t="s">
        <v>5</v>
      </c>
      <c r="H3464" s="3">
        <v>2024</v>
      </c>
      <c r="I3464" s="20" t="s">
        <v>282</v>
      </c>
      <c r="J3464" s="184" t="s">
        <v>272</v>
      </c>
      <c r="K3464" s="184" t="s">
        <v>321</v>
      </c>
      <c r="L3464" s="187">
        <f t="shared" si="111"/>
        <v>0</v>
      </c>
      <c r="M3464" s="187">
        <f t="shared" si="112"/>
        <v>0</v>
      </c>
      <c r="N3464" s="186"/>
      <c r="O3464" s="33"/>
      <c r="P3464" s="33"/>
      <c r="Q3464" s="33"/>
      <c r="R3464" s="33"/>
      <c r="S3464" s="42"/>
      <c r="T3464" s="2"/>
      <c r="U3464" s="2"/>
      <c r="V3464" s="2"/>
      <c r="W3464" s="2"/>
      <c r="X3464" s="55"/>
      <c r="Y3464" s="62"/>
      <c r="Z3464" s="62"/>
      <c r="AA3464" s="62"/>
      <c r="AB3464" s="62"/>
      <c r="AC3464" s="68"/>
      <c r="AD3464" s="2"/>
      <c r="AE3464" s="2"/>
      <c r="AF3464" s="2"/>
      <c r="AG3464" s="2"/>
      <c r="AH3464" s="55"/>
      <c r="AI3464" s="72"/>
      <c r="AJ3464" s="72"/>
      <c r="AK3464" s="72"/>
      <c r="AL3464" s="72"/>
      <c r="AM3464" s="80"/>
      <c r="AN3464" s="2"/>
      <c r="AO3464" s="2"/>
      <c r="AP3464" s="2"/>
      <c r="AQ3464" s="2"/>
      <c r="AR3464" s="55"/>
      <c r="AS3464" s="85"/>
      <c r="AT3464" s="85"/>
      <c r="AU3464" s="85"/>
      <c r="AV3464" s="85"/>
      <c r="AW3464" s="100"/>
      <c r="AX3464" s="2"/>
      <c r="AY3464" s="2"/>
      <c r="AZ3464" s="2"/>
      <c r="BA3464" s="2"/>
      <c r="BB3464" s="55"/>
      <c r="BC3464" s="105"/>
      <c r="BD3464" s="105"/>
      <c r="BE3464" s="105"/>
      <c r="BF3464" s="105"/>
      <c r="BG3464" s="109"/>
      <c r="BH3464" s="2"/>
      <c r="BI3464" s="2"/>
      <c r="BJ3464" s="2"/>
      <c r="BK3464" s="2"/>
      <c r="BL3464" s="55"/>
      <c r="BM3464" s="48"/>
      <c r="BN3464" s="48"/>
      <c r="BO3464" s="48"/>
      <c r="BP3464" s="48"/>
      <c r="BQ3464" s="117"/>
      <c r="BR3464" s="2"/>
      <c r="BS3464" s="2"/>
      <c r="BT3464" s="2"/>
      <c r="BU3464" s="2"/>
      <c r="BV3464" s="55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18" t="s">
        <v>5</v>
      </c>
      <c r="H3465" s="3">
        <v>2024</v>
      </c>
      <c r="I3465" s="20" t="s">
        <v>282</v>
      </c>
      <c r="J3465" s="184" t="s">
        <v>273</v>
      </c>
      <c r="K3465" s="184" t="s">
        <v>321</v>
      </c>
      <c r="L3465" s="187">
        <f t="shared" si="111"/>
        <v>0</v>
      </c>
      <c r="M3465" s="187">
        <f t="shared" si="112"/>
        <v>0</v>
      </c>
      <c r="N3465" s="186"/>
      <c r="O3465" s="33"/>
      <c r="P3465" s="33"/>
      <c r="Q3465" s="33"/>
      <c r="R3465" s="33"/>
      <c r="S3465" s="42"/>
      <c r="T3465" s="2"/>
      <c r="U3465" s="2"/>
      <c r="V3465" s="2"/>
      <c r="W3465" s="2"/>
      <c r="X3465" s="55"/>
      <c r="Y3465" s="62"/>
      <c r="Z3465" s="62"/>
      <c r="AA3465" s="62"/>
      <c r="AB3465" s="62"/>
      <c r="AC3465" s="68"/>
      <c r="AD3465" s="2"/>
      <c r="AE3465" s="2"/>
      <c r="AF3465" s="2"/>
      <c r="AG3465" s="2"/>
      <c r="AH3465" s="55"/>
      <c r="AI3465" s="72"/>
      <c r="AJ3465" s="72"/>
      <c r="AK3465" s="72"/>
      <c r="AL3465" s="72"/>
      <c r="AM3465" s="80"/>
      <c r="AN3465" s="2"/>
      <c r="AO3465" s="2"/>
      <c r="AP3465" s="2"/>
      <c r="AQ3465" s="2"/>
      <c r="AR3465" s="55"/>
      <c r="AS3465" s="85"/>
      <c r="AT3465" s="85"/>
      <c r="AU3465" s="85"/>
      <c r="AV3465" s="85"/>
      <c r="AW3465" s="100"/>
      <c r="AX3465" s="2"/>
      <c r="AY3465" s="2"/>
      <c r="AZ3465" s="2"/>
      <c r="BA3465" s="2"/>
      <c r="BB3465" s="55"/>
      <c r="BC3465" s="105"/>
      <c r="BD3465" s="105"/>
      <c r="BE3465" s="105"/>
      <c r="BF3465" s="105"/>
      <c r="BG3465" s="109"/>
      <c r="BH3465" s="2"/>
      <c r="BI3465" s="2"/>
      <c r="BJ3465" s="2"/>
      <c r="BK3465" s="2"/>
      <c r="BL3465" s="55"/>
      <c r="BM3465" s="48"/>
      <c r="BN3465" s="48"/>
      <c r="BO3465" s="48"/>
      <c r="BP3465" s="48"/>
      <c r="BQ3465" s="117"/>
      <c r="BR3465" s="2"/>
      <c r="BS3465" s="2"/>
      <c r="BT3465" s="2"/>
      <c r="BU3465" s="2"/>
      <c r="BV3465" s="55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18" t="s">
        <v>5</v>
      </c>
      <c r="H3466" s="3">
        <v>2024</v>
      </c>
      <c r="I3466" s="20" t="s">
        <v>282</v>
      </c>
      <c r="J3466" s="184" t="s">
        <v>274</v>
      </c>
      <c r="K3466" s="184" t="s">
        <v>321</v>
      </c>
      <c r="L3466" s="187">
        <f t="shared" si="111"/>
        <v>0</v>
      </c>
      <c r="M3466" s="187">
        <f t="shared" si="112"/>
        <v>0</v>
      </c>
      <c r="N3466" s="186"/>
      <c r="O3466" s="33"/>
      <c r="P3466" s="33"/>
      <c r="Q3466" s="33"/>
      <c r="R3466" s="33"/>
      <c r="S3466" s="42"/>
      <c r="T3466" s="2"/>
      <c r="U3466" s="2"/>
      <c r="V3466" s="2"/>
      <c r="W3466" s="2"/>
      <c r="X3466" s="55"/>
      <c r="Y3466" s="62"/>
      <c r="Z3466" s="62"/>
      <c r="AA3466" s="62"/>
      <c r="AB3466" s="62"/>
      <c r="AC3466" s="68"/>
      <c r="AD3466" s="2"/>
      <c r="AE3466" s="2"/>
      <c r="AF3466" s="2"/>
      <c r="AG3466" s="2"/>
      <c r="AH3466" s="55"/>
      <c r="AI3466" s="72"/>
      <c r="AJ3466" s="72"/>
      <c r="AK3466" s="72"/>
      <c r="AL3466" s="72"/>
      <c r="AM3466" s="80"/>
      <c r="AN3466" s="2"/>
      <c r="AO3466" s="2"/>
      <c r="AP3466" s="2"/>
      <c r="AQ3466" s="2"/>
      <c r="AR3466" s="55"/>
      <c r="AS3466" s="85"/>
      <c r="AT3466" s="85"/>
      <c r="AU3466" s="85"/>
      <c r="AV3466" s="85"/>
      <c r="AW3466" s="100"/>
      <c r="AX3466" s="2"/>
      <c r="AY3466" s="2"/>
      <c r="AZ3466" s="2"/>
      <c r="BA3466" s="2"/>
      <c r="BB3466" s="55"/>
      <c r="BC3466" s="105"/>
      <c r="BD3466" s="105"/>
      <c r="BE3466" s="105"/>
      <c r="BF3466" s="105"/>
      <c r="BG3466" s="109"/>
      <c r="BH3466" s="2"/>
      <c r="BI3466" s="2"/>
      <c r="BJ3466" s="2"/>
      <c r="BK3466" s="2"/>
      <c r="BL3466" s="55"/>
      <c r="BM3466" s="48"/>
      <c r="BN3466" s="48"/>
      <c r="BO3466" s="48"/>
      <c r="BP3466" s="48"/>
      <c r="BQ3466" s="117"/>
      <c r="BR3466" s="2"/>
      <c r="BS3466" s="2"/>
      <c r="BT3466" s="2"/>
      <c r="BU3466" s="2"/>
      <c r="BV3466" s="55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18" t="s">
        <v>5</v>
      </c>
      <c r="H3467" s="3">
        <v>2024</v>
      </c>
      <c r="I3467" s="20" t="s">
        <v>282</v>
      </c>
      <c r="J3467" s="184" t="s">
        <v>275</v>
      </c>
      <c r="K3467" s="184" t="s">
        <v>321</v>
      </c>
      <c r="L3467" s="187">
        <f t="shared" si="111"/>
        <v>0</v>
      </c>
      <c r="M3467" s="187">
        <f t="shared" si="112"/>
        <v>0</v>
      </c>
      <c r="N3467" s="186"/>
      <c r="O3467" s="33"/>
      <c r="P3467" s="33"/>
      <c r="Q3467" s="33"/>
      <c r="R3467" s="33"/>
      <c r="S3467" s="42"/>
      <c r="T3467" s="2"/>
      <c r="U3467" s="2"/>
      <c r="V3467" s="2"/>
      <c r="W3467" s="2"/>
      <c r="X3467" s="55"/>
      <c r="Y3467" s="62"/>
      <c r="Z3467" s="62"/>
      <c r="AA3467" s="62"/>
      <c r="AB3467" s="62"/>
      <c r="AC3467" s="68"/>
      <c r="AD3467" s="2"/>
      <c r="AE3467" s="2"/>
      <c r="AF3467" s="2"/>
      <c r="AG3467" s="2"/>
      <c r="AH3467" s="55"/>
      <c r="AI3467" s="72"/>
      <c r="AJ3467" s="72"/>
      <c r="AK3467" s="72"/>
      <c r="AL3467" s="72"/>
      <c r="AM3467" s="80"/>
      <c r="AN3467" s="2"/>
      <c r="AO3467" s="2"/>
      <c r="AP3467" s="2"/>
      <c r="AQ3467" s="2"/>
      <c r="AR3467" s="55"/>
      <c r="AS3467" s="85"/>
      <c r="AT3467" s="85"/>
      <c r="AU3467" s="85"/>
      <c r="AV3467" s="85"/>
      <c r="AW3467" s="100"/>
      <c r="AX3467" s="2"/>
      <c r="AY3467" s="2"/>
      <c r="AZ3467" s="2"/>
      <c r="BA3467" s="2"/>
      <c r="BB3467" s="55"/>
      <c r="BC3467" s="105"/>
      <c r="BD3467" s="105"/>
      <c r="BE3467" s="105"/>
      <c r="BF3467" s="105"/>
      <c r="BG3467" s="109"/>
      <c r="BH3467" s="2"/>
      <c r="BI3467" s="2"/>
      <c r="BJ3467" s="2"/>
      <c r="BK3467" s="2"/>
      <c r="BL3467" s="55"/>
      <c r="BM3467" s="48"/>
      <c r="BN3467" s="48"/>
      <c r="BO3467" s="48"/>
      <c r="BP3467" s="48"/>
      <c r="BQ3467" s="117"/>
      <c r="BR3467" s="2"/>
      <c r="BS3467" s="2"/>
      <c r="BT3467" s="2"/>
      <c r="BU3467" s="2"/>
      <c r="BV3467" s="55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18" t="s">
        <v>5</v>
      </c>
      <c r="H3468" s="3">
        <v>2024</v>
      </c>
      <c r="I3468" s="20" t="s">
        <v>282</v>
      </c>
      <c r="J3468" s="184" t="s">
        <v>276</v>
      </c>
      <c r="K3468" s="184" t="s">
        <v>320</v>
      </c>
      <c r="L3468" s="187">
        <f t="shared" si="111"/>
        <v>0</v>
      </c>
      <c r="M3468" s="187">
        <f t="shared" si="112"/>
        <v>0</v>
      </c>
      <c r="N3468" s="186"/>
      <c r="O3468" s="33"/>
      <c r="P3468" s="33"/>
      <c r="Q3468" s="33"/>
      <c r="R3468" s="33"/>
      <c r="S3468" s="42"/>
      <c r="T3468" s="2"/>
      <c r="U3468" s="2"/>
      <c r="V3468" s="2"/>
      <c r="W3468" s="2"/>
      <c r="X3468" s="55"/>
      <c r="Y3468" s="62"/>
      <c r="Z3468" s="62"/>
      <c r="AA3468" s="62"/>
      <c r="AB3468" s="62"/>
      <c r="AC3468" s="68"/>
      <c r="AD3468" s="2"/>
      <c r="AE3468" s="2"/>
      <c r="AF3468" s="2"/>
      <c r="AG3468" s="2"/>
      <c r="AH3468" s="55"/>
      <c r="AI3468" s="72"/>
      <c r="AJ3468" s="72"/>
      <c r="AK3468" s="72"/>
      <c r="AL3468" s="72"/>
      <c r="AM3468" s="80"/>
      <c r="AN3468" s="2"/>
      <c r="AO3468" s="2"/>
      <c r="AP3468" s="2"/>
      <c r="AQ3468" s="2"/>
      <c r="AR3468" s="55"/>
      <c r="AS3468" s="85"/>
      <c r="AT3468" s="85"/>
      <c r="AU3468" s="85"/>
      <c r="AV3468" s="85"/>
      <c r="AW3468" s="100"/>
      <c r="AX3468" s="2"/>
      <c r="AY3468" s="2"/>
      <c r="AZ3468" s="2"/>
      <c r="BA3468" s="2"/>
      <c r="BB3468" s="55"/>
      <c r="BC3468" s="105"/>
      <c r="BD3468" s="105"/>
      <c r="BE3468" s="105"/>
      <c r="BF3468" s="105"/>
      <c r="BG3468" s="109"/>
      <c r="BH3468" s="2"/>
      <c r="BI3468" s="2"/>
      <c r="BJ3468" s="2"/>
      <c r="BK3468" s="2"/>
      <c r="BL3468" s="55"/>
      <c r="BM3468" s="48"/>
      <c r="BN3468" s="48"/>
      <c r="BO3468" s="48"/>
      <c r="BP3468" s="48"/>
      <c r="BQ3468" s="117"/>
      <c r="BR3468" s="2"/>
      <c r="BS3468" s="2"/>
      <c r="BT3468" s="2"/>
      <c r="BU3468" s="2"/>
      <c r="BV3468" s="55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18" t="s">
        <v>5</v>
      </c>
      <c r="H3469" s="3">
        <v>2024</v>
      </c>
      <c r="I3469" s="20" t="s">
        <v>282</v>
      </c>
      <c r="J3469" s="184" t="s">
        <v>277</v>
      </c>
      <c r="K3469" s="184" t="s">
        <v>320</v>
      </c>
      <c r="L3469" s="187">
        <f t="shared" si="111"/>
        <v>8</v>
      </c>
      <c r="M3469" s="187">
        <f t="shared" si="112"/>
        <v>11.186</v>
      </c>
      <c r="N3469" s="186" t="s">
        <v>370</v>
      </c>
      <c r="O3469" s="33"/>
      <c r="P3469" s="33"/>
      <c r="Q3469" s="33"/>
      <c r="R3469" s="33"/>
      <c r="S3469" s="42"/>
      <c r="T3469" s="2"/>
      <c r="U3469" s="2"/>
      <c r="V3469" s="2"/>
      <c r="W3469" s="2"/>
      <c r="X3469" s="55"/>
      <c r="Y3469" s="62"/>
      <c r="Z3469" s="62"/>
      <c r="AA3469" s="62"/>
      <c r="AB3469" s="62"/>
      <c r="AC3469" s="68"/>
      <c r="AD3469" s="2"/>
      <c r="AE3469" s="2"/>
      <c r="AF3469" s="2"/>
      <c r="AG3469" s="2"/>
      <c r="AH3469" s="55"/>
      <c r="AI3469" s="72"/>
      <c r="AJ3469" s="72"/>
      <c r="AK3469" s="72"/>
      <c r="AL3469" s="72"/>
      <c r="AM3469" s="80"/>
      <c r="AN3469" s="2"/>
      <c r="AO3469" s="2"/>
      <c r="AP3469" s="2"/>
      <c r="AQ3469" s="2"/>
      <c r="AR3469" s="55"/>
      <c r="AS3469" s="85" t="s">
        <v>712</v>
      </c>
      <c r="AT3469" s="85"/>
      <c r="AU3469" s="85"/>
      <c r="AV3469" s="85">
        <v>4</v>
      </c>
      <c r="AW3469" s="100">
        <v>5.306</v>
      </c>
      <c r="AX3469" s="2"/>
      <c r="AY3469" s="2"/>
      <c r="AZ3469" s="2"/>
      <c r="BA3469" s="2"/>
      <c r="BB3469" s="55"/>
      <c r="BC3469" s="105" t="s">
        <v>370</v>
      </c>
      <c r="BD3469" s="105"/>
      <c r="BE3469" s="105"/>
      <c r="BF3469" s="105">
        <v>4</v>
      </c>
      <c r="BG3469" s="109">
        <v>5.88</v>
      </c>
      <c r="BH3469" s="2"/>
      <c r="BI3469" s="2"/>
      <c r="BJ3469" s="2"/>
      <c r="BK3469" s="2"/>
      <c r="BL3469" s="55"/>
      <c r="BM3469" s="48"/>
      <c r="BN3469" s="48"/>
      <c r="BO3469" s="48"/>
      <c r="BP3469" s="48"/>
      <c r="BQ3469" s="117"/>
      <c r="BR3469" s="2"/>
      <c r="BS3469" s="2"/>
      <c r="BT3469" s="2"/>
      <c r="BU3469" s="2"/>
      <c r="BV3469" s="55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18" t="s">
        <v>5</v>
      </c>
      <c r="H3470" s="3">
        <v>2024</v>
      </c>
      <c r="I3470" s="20" t="s">
        <v>283</v>
      </c>
      <c r="J3470" s="184" t="s">
        <v>298</v>
      </c>
      <c r="K3470" s="184" t="s">
        <v>321</v>
      </c>
      <c r="L3470" s="187">
        <f t="shared" si="111"/>
        <v>0.11</v>
      </c>
      <c r="M3470" s="187">
        <f t="shared" si="112"/>
        <v>57.139000000000003</v>
      </c>
      <c r="N3470" s="186" t="s">
        <v>594</v>
      </c>
      <c r="O3470" s="33"/>
      <c r="P3470" s="33"/>
      <c r="Q3470" s="33"/>
      <c r="R3470" s="33"/>
      <c r="S3470" s="42"/>
      <c r="T3470" s="2"/>
      <c r="U3470" s="2"/>
      <c r="V3470" s="2"/>
      <c r="W3470" s="2"/>
      <c r="X3470" s="55"/>
      <c r="Y3470" s="62"/>
      <c r="Z3470" s="62"/>
      <c r="AA3470" s="62"/>
      <c r="AB3470" s="62"/>
      <c r="AC3470" s="68"/>
      <c r="AD3470" s="2"/>
      <c r="AE3470" s="2"/>
      <c r="AF3470" s="2"/>
      <c r="AG3470" s="2"/>
      <c r="AH3470" s="55"/>
      <c r="AI3470" s="72"/>
      <c r="AJ3470" s="72"/>
      <c r="AK3470" s="72"/>
      <c r="AL3470" s="72"/>
      <c r="AM3470" s="80"/>
      <c r="AN3470" s="2"/>
      <c r="AO3470" s="2"/>
      <c r="AP3470" s="2"/>
      <c r="AQ3470" s="2"/>
      <c r="AR3470" s="55"/>
      <c r="AS3470" s="85"/>
      <c r="AT3470" s="85"/>
      <c r="AU3470" s="85"/>
      <c r="AV3470" s="85"/>
      <c r="AW3470" s="100"/>
      <c r="AX3470" s="2"/>
      <c r="AY3470" s="2"/>
      <c r="AZ3470" s="2"/>
      <c r="BA3470" s="2"/>
      <c r="BB3470" s="55"/>
      <c r="BC3470" s="105"/>
      <c r="BD3470" s="105"/>
      <c r="BE3470" s="105"/>
      <c r="BF3470" s="105"/>
      <c r="BG3470" s="109"/>
      <c r="BH3470" s="2" t="s">
        <v>594</v>
      </c>
      <c r="BI3470" s="2"/>
      <c r="BJ3470" s="2"/>
      <c r="BK3470" s="2">
        <v>0.11</v>
      </c>
      <c r="BL3470" s="55">
        <v>57.139000000000003</v>
      </c>
      <c r="BM3470" s="48"/>
      <c r="BN3470" s="48"/>
      <c r="BO3470" s="48"/>
      <c r="BP3470" s="48"/>
      <c r="BQ3470" s="117"/>
      <c r="BR3470" s="2"/>
      <c r="BS3470" s="2"/>
      <c r="BT3470" s="2"/>
      <c r="BU3470" s="2"/>
      <c r="BV3470" s="55"/>
    </row>
    <row r="3471" spans="1:74" ht="86.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18" t="s">
        <v>5</v>
      </c>
      <c r="H3471" s="3">
        <v>2024</v>
      </c>
      <c r="I3471" s="20" t="s">
        <v>283</v>
      </c>
      <c r="J3471" s="184" t="s">
        <v>278</v>
      </c>
      <c r="K3471" s="184" t="s">
        <v>320</v>
      </c>
      <c r="L3471" s="187">
        <f t="shared" si="111"/>
        <v>50</v>
      </c>
      <c r="M3471" s="187">
        <f t="shared" si="112"/>
        <v>94.460999999999999</v>
      </c>
      <c r="N3471" s="186" t="s">
        <v>1452</v>
      </c>
      <c r="O3471" s="33">
        <v>3.2</v>
      </c>
      <c r="P3471" s="33"/>
      <c r="Q3471" s="33"/>
      <c r="R3471" s="33">
        <v>3</v>
      </c>
      <c r="S3471" s="42">
        <v>4.18</v>
      </c>
      <c r="T3471" s="2">
        <v>3</v>
      </c>
      <c r="U3471" s="2"/>
      <c r="V3471" s="2"/>
      <c r="W3471" s="2">
        <v>1</v>
      </c>
      <c r="X3471" s="55">
        <v>1.9370000000000001</v>
      </c>
      <c r="Y3471" s="62" t="s">
        <v>452</v>
      </c>
      <c r="Z3471" s="62"/>
      <c r="AA3471" s="62"/>
      <c r="AB3471" s="62">
        <v>5</v>
      </c>
      <c r="AC3471" s="68">
        <v>7.0549999999999997</v>
      </c>
      <c r="AD3471" s="2"/>
      <c r="AE3471" s="2"/>
      <c r="AF3471" s="2"/>
      <c r="AG3471" s="2"/>
      <c r="AH3471" s="55"/>
      <c r="AI3471" s="72" t="s">
        <v>575</v>
      </c>
      <c r="AJ3471" s="72"/>
      <c r="AK3471" s="72"/>
      <c r="AL3471" s="72">
        <v>3</v>
      </c>
      <c r="AM3471" s="80">
        <v>4.3360000000000003</v>
      </c>
      <c r="AN3471" s="2" t="s">
        <v>631</v>
      </c>
      <c r="AO3471" s="2"/>
      <c r="AP3471" s="2"/>
      <c r="AQ3471" s="2">
        <v>6</v>
      </c>
      <c r="AR3471" s="55">
        <v>11.936</v>
      </c>
      <c r="AS3471" s="85"/>
      <c r="AT3471" s="85"/>
      <c r="AU3471" s="85"/>
      <c r="AV3471" s="85"/>
      <c r="AW3471" s="100"/>
      <c r="AX3471" s="2"/>
      <c r="AY3471" s="2"/>
      <c r="AZ3471" s="2"/>
      <c r="BA3471" s="2"/>
      <c r="BB3471" s="55"/>
      <c r="BC3471" s="105" t="s">
        <v>920</v>
      </c>
      <c r="BD3471" s="105"/>
      <c r="BE3471" s="105"/>
      <c r="BF3471" s="105">
        <v>1</v>
      </c>
      <c r="BG3471" s="109">
        <v>1.526</v>
      </c>
      <c r="BH3471" s="2" t="s">
        <v>990</v>
      </c>
      <c r="BI3471" s="2"/>
      <c r="BJ3471" s="2"/>
      <c r="BK3471" s="2">
        <f>20+9</f>
        <v>29</v>
      </c>
      <c r="BL3471" s="55">
        <f>47.029+13.016</f>
        <v>60.045000000000002</v>
      </c>
      <c r="BM3471" s="48" t="s">
        <v>1102</v>
      </c>
      <c r="BN3471" s="48"/>
      <c r="BO3471" s="48"/>
      <c r="BP3471" s="48">
        <v>2</v>
      </c>
      <c r="BQ3471" s="117">
        <v>3.4460000000000002</v>
      </c>
      <c r="BR3471" s="2"/>
      <c r="BS3471" s="2"/>
      <c r="BT3471" s="2"/>
      <c r="BU3471" s="2"/>
      <c r="BV3471" s="55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18" t="s">
        <v>5</v>
      </c>
      <c r="H3472" s="3">
        <v>2024</v>
      </c>
      <c r="I3472" s="20" t="s">
        <v>283</v>
      </c>
      <c r="J3472" s="184" t="s">
        <v>279</v>
      </c>
      <c r="K3472" s="184" t="s">
        <v>320</v>
      </c>
      <c r="L3472" s="187">
        <f t="shared" si="111"/>
        <v>0</v>
      </c>
      <c r="M3472" s="187">
        <f t="shared" si="112"/>
        <v>0</v>
      </c>
      <c r="N3472" s="186"/>
      <c r="O3472" s="33"/>
      <c r="P3472" s="33"/>
      <c r="Q3472" s="33"/>
      <c r="R3472" s="33"/>
      <c r="S3472" s="42"/>
      <c r="T3472" s="2"/>
      <c r="U3472" s="2"/>
      <c r="V3472" s="2"/>
      <c r="W3472" s="2"/>
      <c r="X3472" s="55"/>
      <c r="Y3472" s="62"/>
      <c r="Z3472" s="62"/>
      <c r="AA3472" s="62"/>
      <c r="AB3472" s="62"/>
      <c r="AC3472" s="68"/>
      <c r="AD3472" s="2"/>
      <c r="AE3472" s="2"/>
      <c r="AF3472" s="2"/>
      <c r="AG3472" s="2"/>
      <c r="AH3472" s="55"/>
      <c r="AI3472" s="72"/>
      <c r="AJ3472" s="72"/>
      <c r="AK3472" s="72"/>
      <c r="AL3472" s="72"/>
      <c r="AM3472" s="80"/>
      <c r="AN3472" s="2"/>
      <c r="AO3472" s="2"/>
      <c r="AP3472" s="2"/>
      <c r="AQ3472" s="2"/>
      <c r="AR3472" s="55"/>
      <c r="AS3472" s="85"/>
      <c r="AT3472" s="85"/>
      <c r="AU3472" s="85"/>
      <c r="AV3472" s="85"/>
      <c r="AW3472" s="100"/>
      <c r="AX3472" s="2"/>
      <c r="AY3472" s="2"/>
      <c r="AZ3472" s="2"/>
      <c r="BA3472" s="2"/>
      <c r="BB3472" s="55"/>
      <c r="BC3472" s="105"/>
      <c r="BD3472" s="105"/>
      <c r="BE3472" s="105"/>
      <c r="BF3472" s="105"/>
      <c r="BG3472" s="109"/>
      <c r="BH3472" s="2"/>
      <c r="BI3472" s="2"/>
      <c r="BJ3472" s="2"/>
      <c r="BK3472" s="2"/>
      <c r="BL3472" s="55"/>
      <c r="BM3472" s="48"/>
      <c r="BN3472" s="48"/>
      <c r="BO3472" s="48"/>
      <c r="BP3472" s="48"/>
      <c r="BQ3472" s="117"/>
      <c r="BR3472" s="2"/>
      <c r="BS3472" s="2"/>
      <c r="BT3472" s="2"/>
      <c r="BU3472" s="2"/>
      <c r="BV3472" s="55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18" t="s">
        <v>5</v>
      </c>
      <c r="H3473" s="3">
        <v>2024</v>
      </c>
      <c r="I3473" s="20" t="s">
        <v>286</v>
      </c>
      <c r="J3473" s="184" t="s">
        <v>280</v>
      </c>
      <c r="K3473" s="184" t="s">
        <v>319</v>
      </c>
      <c r="L3473" s="187">
        <f t="shared" si="111"/>
        <v>0</v>
      </c>
      <c r="M3473" s="187">
        <f t="shared" si="112"/>
        <v>0</v>
      </c>
      <c r="N3473" s="186"/>
      <c r="O3473" s="33"/>
      <c r="P3473" s="33"/>
      <c r="Q3473" s="33"/>
      <c r="R3473" s="33"/>
      <c r="S3473" s="42"/>
      <c r="T3473" s="2"/>
      <c r="U3473" s="2"/>
      <c r="V3473" s="2"/>
      <c r="W3473" s="2"/>
      <c r="X3473" s="55"/>
      <c r="Y3473" s="62"/>
      <c r="Z3473" s="62"/>
      <c r="AA3473" s="62"/>
      <c r="AB3473" s="62"/>
      <c r="AC3473" s="68"/>
      <c r="AD3473" s="2"/>
      <c r="AE3473" s="2"/>
      <c r="AF3473" s="2"/>
      <c r="AG3473" s="2"/>
      <c r="AH3473" s="55"/>
      <c r="AI3473" s="72"/>
      <c r="AJ3473" s="72"/>
      <c r="AK3473" s="72"/>
      <c r="AL3473" s="72"/>
      <c r="AM3473" s="80"/>
      <c r="AN3473" s="2"/>
      <c r="AO3473" s="2"/>
      <c r="AP3473" s="2"/>
      <c r="AQ3473" s="2"/>
      <c r="AR3473" s="55"/>
      <c r="AS3473" s="85"/>
      <c r="AT3473" s="85"/>
      <c r="AU3473" s="85"/>
      <c r="AV3473" s="85"/>
      <c r="AW3473" s="100"/>
      <c r="AX3473" s="2"/>
      <c r="AY3473" s="2"/>
      <c r="AZ3473" s="2"/>
      <c r="BA3473" s="2"/>
      <c r="BB3473" s="55"/>
      <c r="BC3473" s="105"/>
      <c r="BD3473" s="105"/>
      <c r="BE3473" s="105"/>
      <c r="BF3473" s="105"/>
      <c r="BG3473" s="109"/>
      <c r="BH3473" s="2"/>
      <c r="BI3473" s="2"/>
      <c r="BJ3473" s="2"/>
      <c r="BK3473" s="2"/>
      <c r="BL3473" s="55"/>
      <c r="BM3473" s="48"/>
      <c r="BN3473" s="48"/>
      <c r="BO3473" s="48"/>
      <c r="BP3473" s="48"/>
      <c r="BQ3473" s="117"/>
      <c r="BR3473" s="2"/>
      <c r="BS3473" s="2"/>
      <c r="BT3473" s="2"/>
      <c r="BU3473" s="2"/>
      <c r="BV3473" s="55"/>
    </row>
    <row r="3474" spans="1:74" ht="43.2" hidden="1" x14ac:dyDescent="0.3">
      <c r="A3474" s="2" t="s">
        <v>96</v>
      </c>
      <c r="B3474" s="2" t="s">
        <v>2</v>
      </c>
      <c r="C3474" s="2" t="s">
        <v>3</v>
      </c>
      <c r="D3474" s="2" t="s">
        <v>82</v>
      </c>
      <c r="E3474" s="3">
        <v>42</v>
      </c>
      <c r="F3474" s="3"/>
      <c r="G3474" s="18" t="s">
        <v>5</v>
      </c>
      <c r="H3474" s="3">
        <v>2024</v>
      </c>
      <c r="I3474" s="20" t="s">
        <v>286</v>
      </c>
      <c r="J3474" s="184" t="s">
        <v>281</v>
      </c>
      <c r="K3474" s="184" t="s">
        <v>319</v>
      </c>
      <c r="L3474" s="187">
        <f t="shared" si="111"/>
        <v>0</v>
      </c>
      <c r="M3474" s="187">
        <f t="shared" si="112"/>
        <v>13.518000000000001</v>
      </c>
      <c r="N3474" s="186" t="s">
        <v>1451</v>
      </c>
      <c r="O3474" s="33"/>
      <c r="P3474" s="33"/>
      <c r="Q3474" s="33"/>
      <c r="R3474" s="33"/>
      <c r="S3474" s="42"/>
      <c r="T3474" s="2"/>
      <c r="U3474" s="2"/>
      <c r="V3474" s="2"/>
      <c r="W3474" s="2"/>
      <c r="X3474" s="55"/>
      <c r="Y3474" s="62"/>
      <c r="Z3474" s="62"/>
      <c r="AA3474" s="62"/>
      <c r="AB3474" s="62"/>
      <c r="AC3474" s="68"/>
      <c r="AD3474" s="2"/>
      <c r="AE3474" s="2"/>
      <c r="AF3474" s="2"/>
      <c r="AG3474" s="2"/>
      <c r="AH3474" s="55"/>
      <c r="AI3474" s="72"/>
      <c r="AJ3474" s="72"/>
      <c r="AK3474" s="72"/>
      <c r="AL3474" s="72"/>
      <c r="AM3474" s="80"/>
      <c r="AN3474" s="2"/>
      <c r="AO3474" s="2"/>
      <c r="AP3474" s="2"/>
      <c r="AQ3474" s="2"/>
      <c r="AR3474" s="55"/>
      <c r="AS3474" s="85" t="s">
        <v>722</v>
      </c>
      <c r="AT3474" s="85"/>
      <c r="AU3474" s="85"/>
      <c r="AV3474" s="85"/>
      <c r="AW3474" s="100">
        <v>5.5209999999999999</v>
      </c>
      <c r="AX3474" s="2"/>
      <c r="AY3474" s="2"/>
      <c r="AZ3474" s="2"/>
      <c r="BA3474" s="2"/>
      <c r="BB3474" s="55"/>
      <c r="BC3474" s="105" t="s">
        <v>1061</v>
      </c>
      <c r="BD3474" s="105"/>
      <c r="BE3474" s="105"/>
      <c r="BF3474" s="105"/>
      <c r="BG3474" s="109">
        <v>4.5</v>
      </c>
      <c r="BH3474" s="2"/>
      <c r="BI3474" s="2"/>
      <c r="BJ3474" s="2"/>
      <c r="BK3474" s="2"/>
      <c r="BL3474" s="55"/>
      <c r="BM3474" s="48" t="s">
        <v>1147</v>
      </c>
      <c r="BN3474" s="48"/>
      <c r="BO3474" s="48"/>
      <c r="BP3474" s="48"/>
      <c r="BQ3474" s="117">
        <v>3.4969999999999999</v>
      </c>
      <c r="BR3474" s="2"/>
      <c r="BS3474" s="2"/>
      <c r="BT3474" s="2"/>
      <c r="BU3474" s="2"/>
      <c r="BV3474" s="55"/>
    </row>
    <row r="3475" spans="1:74" s="13" customFormat="1" hidden="1" x14ac:dyDescent="0.3">
      <c r="A3475" s="12" t="s">
        <v>96</v>
      </c>
      <c r="B3475" s="12" t="s">
        <v>2</v>
      </c>
      <c r="C3475" s="12" t="s">
        <v>3</v>
      </c>
      <c r="D3475" s="12" t="s">
        <v>82</v>
      </c>
      <c r="E3475" s="7">
        <v>42</v>
      </c>
      <c r="F3475" s="7"/>
      <c r="G3475" s="19" t="s">
        <v>5</v>
      </c>
      <c r="H3475" s="7">
        <v>2024</v>
      </c>
      <c r="I3475" s="21"/>
      <c r="J3475" s="12" t="s">
        <v>314</v>
      </c>
      <c r="K3475" s="12"/>
      <c r="L3475" s="147"/>
      <c r="M3475" s="147">
        <f>SUM(M3437:M3474)</f>
        <v>179.37800000000001</v>
      </c>
      <c r="N3475" s="183"/>
      <c r="O3475" s="12"/>
      <c r="P3475" s="12"/>
      <c r="Q3475" s="12"/>
      <c r="R3475" s="12"/>
      <c r="S3475" s="47">
        <f>SUM(S3437:S3474)</f>
        <v>4.18</v>
      </c>
      <c r="T3475" s="12"/>
      <c r="U3475" s="12"/>
      <c r="V3475" s="12"/>
      <c r="W3475" s="12"/>
      <c r="X3475" s="47">
        <f>SUM(X3437:X3474)</f>
        <v>1.9370000000000001</v>
      </c>
      <c r="Y3475" s="12"/>
      <c r="Z3475" s="12"/>
      <c r="AA3475" s="12"/>
      <c r="AB3475" s="12"/>
      <c r="AC3475" s="47">
        <f>SUM(AC3437:AC3474)</f>
        <v>7.0549999999999997</v>
      </c>
      <c r="AD3475" s="12"/>
      <c r="AE3475" s="12"/>
      <c r="AF3475" s="12"/>
      <c r="AG3475" s="12"/>
      <c r="AH3475" s="47">
        <f>SUM(AH3437:AH3474)</f>
        <v>3.0739999999999998</v>
      </c>
      <c r="AI3475" s="12"/>
      <c r="AJ3475" s="12"/>
      <c r="AK3475" s="12"/>
      <c r="AL3475" s="12"/>
      <c r="AM3475" s="47">
        <f>SUM(AM3437:AM3474)</f>
        <v>4.3360000000000003</v>
      </c>
      <c r="AN3475" s="12"/>
      <c r="AO3475" s="12"/>
      <c r="AP3475" s="12"/>
      <c r="AQ3475" s="12"/>
      <c r="AR3475" s="47">
        <f>SUM(AR3437:AR3474)</f>
        <v>11.936</v>
      </c>
      <c r="AS3475" s="12"/>
      <c r="AT3475" s="12"/>
      <c r="AU3475" s="12"/>
      <c r="AV3475" s="12"/>
      <c r="AW3475" s="47">
        <f>SUM(AW3437:AW3474)</f>
        <v>10.827</v>
      </c>
      <c r="AX3475" s="12"/>
      <c r="AY3475" s="12"/>
      <c r="AZ3475" s="12"/>
      <c r="BA3475" s="12"/>
      <c r="BB3475" s="47">
        <f>SUM(BB3437:BB3474)</f>
        <v>0</v>
      </c>
      <c r="BC3475" s="12"/>
      <c r="BD3475" s="12"/>
      <c r="BE3475" s="12"/>
      <c r="BF3475" s="12"/>
      <c r="BG3475" s="47">
        <f>SUM(BG3437:BG3474)</f>
        <v>11.905999999999999</v>
      </c>
      <c r="BH3475" s="12"/>
      <c r="BI3475" s="12"/>
      <c r="BJ3475" s="12"/>
      <c r="BK3475" s="12"/>
      <c r="BL3475" s="47">
        <f>SUM(BL3437:BL3474)</f>
        <v>117.184</v>
      </c>
      <c r="BM3475" s="12"/>
      <c r="BN3475" s="12"/>
      <c r="BO3475" s="12"/>
      <c r="BP3475" s="12"/>
      <c r="BQ3475" s="47">
        <f>SUM(BQ3437:BQ3474)</f>
        <v>6.9429999999999996</v>
      </c>
      <c r="BR3475" s="12"/>
      <c r="BS3475" s="12"/>
      <c r="BT3475" s="12"/>
      <c r="BU3475" s="12"/>
      <c r="BV3475" s="47">
        <f>SUM(BV3437:BV3474)</f>
        <v>0</v>
      </c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18" t="s">
        <v>5</v>
      </c>
      <c r="H3476" s="3">
        <v>2024</v>
      </c>
      <c r="I3476" s="20" t="s">
        <v>287</v>
      </c>
      <c r="J3476" s="184" t="s">
        <v>267</v>
      </c>
      <c r="K3476" s="184" t="s">
        <v>318</v>
      </c>
      <c r="L3476" s="187">
        <f t="shared" si="111"/>
        <v>0</v>
      </c>
      <c r="M3476" s="187">
        <f t="shared" si="112"/>
        <v>0</v>
      </c>
      <c r="N3476" s="186"/>
      <c r="O3476" s="33"/>
      <c r="P3476" s="33"/>
      <c r="Q3476" s="33"/>
      <c r="R3476" s="33"/>
      <c r="S3476" s="42"/>
      <c r="T3476" s="2"/>
      <c r="U3476" s="2"/>
      <c r="V3476" s="2"/>
      <c r="W3476" s="2"/>
      <c r="X3476" s="55"/>
      <c r="Y3476" s="62"/>
      <c r="Z3476" s="62"/>
      <c r="AA3476" s="62"/>
      <c r="AB3476" s="62"/>
      <c r="AC3476" s="68"/>
      <c r="AD3476" s="2"/>
      <c r="AE3476" s="2"/>
      <c r="AF3476" s="2"/>
      <c r="AG3476" s="2"/>
      <c r="AH3476" s="55"/>
      <c r="AI3476" s="72"/>
      <c r="AJ3476" s="72"/>
      <c r="AK3476" s="72"/>
      <c r="AL3476" s="72"/>
      <c r="AM3476" s="80"/>
      <c r="AN3476" s="2"/>
      <c r="AO3476" s="2"/>
      <c r="AP3476" s="2"/>
      <c r="AQ3476" s="2"/>
      <c r="AR3476" s="55"/>
      <c r="AS3476" s="85"/>
      <c r="AT3476" s="85"/>
      <c r="AU3476" s="85"/>
      <c r="AV3476" s="85"/>
      <c r="AW3476" s="100"/>
      <c r="AX3476" s="2"/>
      <c r="AY3476" s="2"/>
      <c r="AZ3476" s="2"/>
      <c r="BA3476" s="2"/>
      <c r="BB3476" s="55"/>
      <c r="BC3476" s="105"/>
      <c r="BD3476" s="105"/>
      <c r="BE3476" s="105"/>
      <c r="BF3476" s="105"/>
      <c r="BG3476" s="109"/>
      <c r="BH3476" s="2"/>
      <c r="BI3476" s="2"/>
      <c r="BJ3476" s="2"/>
      <c r="BK3476" s="2"/>
      <c r="BL3476" s="55"/>
      <c r="BM3476" s="48"/>
      <c r="BN3476" s="48"/>
      <c r="BO3476" s="48"/>
      <c r="BP3476" s="48"/>
      <c r="BQ3476" s="117"/>
      <c r="BR3476" s="2"/>
      <c r="BS3476" s="2"/>
      <c r="BT3476" s="2"/>
      <c r="BU3476" s="2"/>
      <c r="BV3476" s="55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18" t="s">
        <v>5</v>
      </c>
      <c r="H3477" s="3">
        <v>2024</v>
      </c>
      <c r="I3477" s="20" t="s">
        <v>287</v>
      </c>
      <c r="J3477" s="184" t="s">
        <v>291</v>
      </c>
      <c r="K3477" s="184" t="s">
        <v>319</v>
      </c>
      <c r="L3477" s="187">
        <f t="shared" si="111"/>
        <v>0</v>
      </c>
      <c r="M3477" s="187">
        <f t="shared" si="112"/>
        <v>0</v>
      </c>
      <c r="N3477" s="186"/>
      <c r="O3477" s="33"/>
      <c r="P3477" s="33"/>
      <c r="Q3477" s="33"/>
      <c r="R3477" s="33"/>
      <c r="S3477" s="42"/>
      <c r="T3477" s="2"/>
      <c r="U3477" s="2"/>
      <c r="V3477" s="2"/>
      <c r="W3477" s="2"/>
      <c r="X3477" s="55"/>
      <c r="Y3477" s="62"/>
      <c r="Z3477" s="62"/>
      <c r="AA3477" s="62"/>
      <c r="AB3477" s="62"/>
      <c r="AC3477" s="68"/>
      <c r="AD3477" s="2"/>
      <c r="AE3477" s="2"/>
      <c r="AF3477" s="2"/>
      <c r="AG3477" s="2"/>
      <c r="AH3477" s="55"/>
      <c r="AI3477" s="72"/>
      <c r="AJ3477" s="72"/>
      <c r="AK3477" s="72"/>
      <c r="AL3477" s="72"/>
      <c r="AM3477" s="80"/>
      <c r="AN3477" s="2"/>
      <c r="AO3477" s="2"/>
      <c r="AP3477" s="2"/>
      <c r="AQ3477" s="2"/>
      <c r="AR3477" s="55"/>
      <c r="AS3477" s="85"/>
      <c r="AT3477" s="85"/>
      <c r="AU3477" s="85"/>
      <c r="AV3477" s="85"/>
      <c r="AW3477" s="100"/>
      <c r="AX3477" s="2"/>
      <c r="AY3477" s="2"/>
      <c r="AZ3477" s="2"/>
      <c r="BA3477" s="2"/>
      <c r="BB3477" s="55"/>
      <c r="BC3477" s="105"/>
      <c r="BD3477" s="105"/>
      <c r="BE3477" s="105"/>
      <c r="BF3477" s="105"/>
      <c r="BG3477" s="109"/>
      <c r="BH3477" s="2"/>
      <c r="BI3477" s="2"/>
      <c r="BJ3477" s="2"/>
      <c r="BK3477" s="2"/>
      <c r="BL3477" s="55"/>
      <c r="BM3477" s="48"/>
      <c r="BN3477" s="48"/>
      <c r="BO3477" s="48"/>
      <c r="BP3477" s="48"/>
      <c r="BQ3477" s="117"/>
      <c r="BR3477" s="2"/>
      <c r="BS3477" s="2"/>
      <c r="BT3477" s="2"/>
      <c r="BU3477" s="2"/>
      <c r="BV3477" s="55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18" t="s">
        <v>5</v>
      </c>
      <c r="H3478" s="3">
        <v>2024</v>
      </c>
      <c r="I3478" s="20" t="s">
        <v>286</v>
      </c>
      <c r="J3478" s="184" t="s">
        <v>336</v>
      </c>
      <c r="K3478" s="184" t="s">
        <v>319</v>
      </c>
      <c r="L3478" s="187">
        <f t="shared" si="111"/>
        <v>0</v>
      </c>
      <c r="M3478" s="187">
        <f t="shared" si="112"/>
        <v>0</v>
      </c>
      <c r="N3478" s="186"/>
      <c r="O3478" s="33"/>
      <c r="P3478" s="33"/>
      <c r="Q3478" s="33"/>
      <c r="R3478" s="33"/>
      <c r="S3478" s="42"/>
      <c r="T3478" s="2"/>
      <c r="U3478" s="2"/>
      <c r="V3478" s="2"/>
      <c r="W3478" s="2"/>
      <c r="X3478" s="55"/>
      <c r="Y3478" s="62"/>
      <c r="Z3478" s="62"/>
      <c r="AA3478" s="62"/>
      <c r="AB3478" s="62"/>
      <c r="AC3478" s="68"/>
      <c r="AD3478" s="2"/>
      <c r="AE3478" s="2"/>
      <c r="AF3478" s="2"/>
      <c r="AG3478" s="2"/>
      <c r="AH3478" s="55"/>
      <c r="AI3478" s="72"/>
      <c r="AJ3478" s="72"/>
      <c r="AK3478" s="72"/>
      <c r="AL3478" s="72"/>
      <c r="AM3478" s="80"/>
      <c r="AN3478" s="2"/>
      <c r="AO3478" s="2"/>
      <c r="AP3478" s="2"/>
      <c r="AQ3478" s="2"/>
      <c r="AR3478" s="55"/>
      <c r="AS3478" s="85"/>
      <c r="AT3478" s="85"/>
      <c r="AU3478" s="85"/>
      <c r="AV3478" s="85"/>
      <c r="AW3478" s="100"/>
      <c r="AX3478" s="2"/>
      <c r="AY3478" s="2"/>
      <c r="AZ3478" s="2"/>
      <c r="BA3478" s="2"/>
      <c r="BB3478" s="55"/>
      <c r="BC3478" s="105"/>
      <c r="BD3478" s="105"/>
      <c r="BE3478" s="105"/>
      <c r="BF3478" s="105"/>
      <c r="BG3478" s="109"/>
      <c r="BH3478" s="2"/>
      <c r="BI3478" s="2"/>
      <c r="BJ3478" s="2"/>
      <c r="BK3478" s="2"/>
      <c r="BL3478" s="55"/>
      <c r="BM3478" s="48"/>
      <c r="BN3478" s="48"/>
      <c r="BO3478" s="48"/>
      <c r="BP3478" s="48"/>
      <c r="BQ3478" s="117"/>
      <c r="BR3478" s="2"/>
      <c r="BS3478" s="2"/>
      <c r="BT3478" s="2"/>
      <c r="BU3478" s="2"/>
      <c r="BV3478" s="55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18" t="s">
        <v>5</v>
      </c>
      <c r="H3479" s="3">
        <v>2024</v>
      </c>
      <c r="I3479" s="20" t="s">
        <v>286</v>
      </c>
      <c r="J3479" s="185" t="s">
        <v>337</v>
      </c>
      <c r="K3479" s="185" t="s">
        <v>318</v>
      </c>
      <c r="L3479" s="187">
        <f t="shared" si="111"/>
        <v>0</v>
      </c>
      <c r="M3479" s="187">
        <f t="shared" si="112"/>
        <v>0</v>
      </c>
      <c r="N3479" s="186"/>
      <c r="O3479" s="53"/>
      <c r="P3479" s="53"/>
      <c r="Q3479" s="53"/>
      <c r="R3479" s="53"/>
      <c r="S3479" s="54"/>
      <c r="T3479" s="8"/>
      <c r="U3479" s="8"/>
      <c r="V3479" s="8"/>
      <c r="W3479" s="8"/>
      <c r="X3479" s="122"/>
      <c r="Y3479" s="135"/>
      <c r="Z3479" s="135"/>
      <c r="AA3479" s="135"/>
      <c r="AB3479" s="135"/>
      <c r="AC3479" s="136"/>
      <c r="AD3479" s="8"/>
      <c r="AE3479" s="8"/>
      <c r="AF3479" s="8"/>
      <c r="AG3479" s="8"/>
      <c r="AH3479" s="122"/>
      <c r="AI3479" s="137"/>
      <c r="AJ3479" s="137"/>
      <c r="AK3479" s="137"/>
      <c r="AL3479" s="137"/>
      <c r="AM3479" s="138"/>
      <c r="AN3479" s="8"/>
      <c r="AO3479" s="8"/>
      <c r="AP3479" s="8"/>
      <c r="AQ3479" s="8"/>
      <c r="AR3479" s="122"/>
      <c r="AS3479" s="139"/>
      <c r="AT3479" s="139"/>
      <c r="AU3479" s="139"/>
      <c r="AV3479" s="139"/>
      <c r="AW3479" s="140"/>
      <c r="AX3479" s="8"/>
      <c r="AY3479" s="8"/>
      <c r="AZ3479" s="8"/>
      <c r="BA3479" s="8"/>
      <c r="BB3479" s="122"/>
      <c r="BC3479" s="141"/>
      <c r="BD3479" s="141"/>
      <c r="BE3479" s="141"/>
      <c r="BF3479" s="141"/>
      <c r="BG3479" s="142"/>
      <c r="BH3479" s="8"/>
      <c r="BI3479" s="8"/>
      <c r="BJ3479" s="8"/>
      <c r="BK3479" s="8"/>
      <c r="BL3479" s="122"/>
      <c r="BM3479" s="143"/>
      <c r="BN3479" s="143"/>
      <c r="BO3479" s="143"/>
      <c r="BP3479" s="143"/>
      <c r="BQ3479" s="144"/>
      <c r="BR3479" s="8"/>
      <c r="BS3479" s="8"/>
      <c r="BT3479" s="8"/>
      <c r="BU3479" s="8"/>
      <c r="BV3479" s="122"/>
    </row>
    <row r="3480" spans="1:74" ht="28.8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18" t="s">
        <v>5</v>
      </c>
      <c r="H3480" s="3">
        <v>2024</v>
      </c>
      <c r="I3480" s="20" t="s">
        <v>286</v>
      </c>
      <c r="J3480" s="185" t="s">
        <v>338</v>
      </c>
      <c r="K3480" s="185" t="s">
        <v>339</v>
      </c>
      <c r="L3480" s="187">
        <f t="shared" si="111"/>
        <v>0</v>
      </c>
      <c r="M3480" s="187">
        <f t="shared" si="112"/>
        <v>0</v>
      </c>
      <c r="N3480" s="186"/>
      <c r="O3480" s="53"/>
      <c r="P3480" s="53"/>
      <c r="Q3480" s="53"/>
      <c r="R3480" s="53"/>
      <c r="S3480" s="54"/>
      <c r="T3480" s="8"/>
      <c r="U3480" s="8"/>
      <c r="V3480" s="8"/>
      <c r="W3480" s="8"/>
      <c r="X3480" s="122"/>
      <c r="Y3480" s="135"/>
      <c r="Z3480" s="135"/>
      <c r="AA3480" s="135"/>
      <c r="AB3480" s="135"/>
      <c r="AC3480" s="136"/>
      <c r="AD3480" s="8"/>
      <c r="AE3480" s="8"/>
      <c r="AF3480" s="8"/>
      <c r="AG3480" s="8"/>
      <c r="AH3480" s="122"/>
      <c r="AI3480" s="137"/>
      <c r="AJ3480" s="137"/>
      <c r="AK3480" s="137"/>
      <c r="AL3480" s="137"/>
      <c r="AM3480" s="138"/>
      <c r="AN3480" s="8"/>
      <c r="AO3480" s="8"/>
      <c r="AP3480" s="8"/>
      <c r="AQ3480" s="8"/>
      <c r="AR3480" s="122"/>
      <c r="AS3480" s="139"/>
      <c r="AT3480" s="139"/>
      <c r="AU3480" s="139"/>
      <c r="AV3480" s="139"/>
      <c r="AW3480" s="140"/>
      <c r="AX3480" s="8"/>
      <c r="AY3480" s="8"/>
      <c r="AZ3480" s="8"/>
      <c r="BA3480" s="8"/>
      <c r="BB3480" s="122"/>
      <c r="BC3480" s="141"/>
      <c r="BD3480" s="141"/>
      <c r="BE3480" s="141"/>
      <c r="BF3480" s="141"/>
      <c r="BG3480" s="142"/>
      <c r="BH3480" s="8"/>
      <c r="BI3480" s="8"/>
      <c r="BJ3480" s="8"/>
      <c r="BK3480" s="8"/>
      <c r="BL3480" s="122"/>
      <c r="BM3480" s="143"/>
      <c r="BN3480" s="143"/>
      <c r="BO3480" s="143"/>
      <c r="BP3480" s="143"/>
      <c r="BQ3480" s="144"/>
      <c r="BR3480" s="8"/>
      <c r="BS3480" s="8"/>
      <c r="BT3480" s="8"/>
      <c r="BU3480" s="8"/>
      <c r="BV3480" s="122"/>
    </row>
    <row r="3481" spans="1:74" ht="28.8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18" t="s">
        <v>5</v>
      </c>
      <c r="H3481" s="3">
        <v>2024</v>
      </c>
      <c r="I3481" s="20" t="s">
        <v>286</v>
      </c>
      <c r="J3481" s="185" t="s">
        <v>340</v>
      </c>
      <c r="K3481" s="185" t="s">
        <v>318</v>
      </c>
      <c r="L3481" s="187">
        <f t="shared" si="111"/>
        <v>0</v>
      </c>
      <c r="M3481" s="187">
        <f t="shared" si="112"/>
        <v>0</v>
      </c>
      <c r="N3481" s="186"/>
      <c r="O3481" s="53"/>
      <c r="P3481" s="53"/>
      <c r="Q3481" s="53"/>
      <c r="R3481" s="53"/>
      <c r="S3481" s="54"/>
      <c r="T3481" s="8"/>
      <c r="U3481" s="8"/>
      <c r="V3481" s="8"/>
      <c r="W3481" s="8"/>
      <c r="X3481" s="122"/>
      <c r="Y3481" s="135"/>
      <c r="Z3481" s="135"/>
      <c r="AA3481" s="135"/>
      <c r="AB3481" s="135"/>
      <c r="AC3481" s="136"/>
      <c r="AD3481" s="8"/>
      <c r="AE3481" s="8"/>
      <c r="AF3481" s="8"/>
      <c r="AG3481" s="8"/>
      <c r="AH3481" s="122"/>
      <c r="AI3481" s="137"/>
      <c r="AJ3481" s="137"/>
      <c r="AK3481" s="137"/>
      <c r="AL3481" s="137"/>
      <c r="AM3481" s="138"/>
      <c r="AN3481" s="8"/>
      <c r="AO3481" s="8"/>
      <c r="AP3481" s="8"/>
      <c r="AQ3481" s="8"/>
      <c r="AR3481" s="122"/>
      <c r="AS3481" s="139"/>
      <c r="AT3481" s="139"/>
      <c r="AU3481" s="139"/>
      <c r="AV3481" s="139"/>
      <c r="AW3481" s="140"/>
      <c r="AX3481" s="8"/>
      <c r="AY3481" s="8"/>
      <c r="AZ3481" s="8"/>
      <c r="BA3481" s="8"/>
      <c r="BB3481" s="122"/>
      <c r="BC3481" s="141"/>
      <c r="BD3481" s="141"/>
      <c r="BE3481" s="141"/>
      <c r="BF3481" s="141"/>
      <c r="BG3481" s="142"/>
      <c r="BH3481" s="8"/>
      <c r="BI3481" s="8"/>
      <c r="BJ3481" s="8"/>
      <c r="BK3481" s="8"/>
      <c r="BL3481" s="122"/>
      <c r="BM3481" s="143"/>
      <c r="BN3481" s="143"/>
      <c r="BO3481" s="143"/>
      <c r="BP3481" s="143"/>
      <c r="BQ3481" s="144"/>
      <c r="BR3481" s="8"/>
      <c r="BS3481" s="8"/>
      <c r="BT3481" s="8"/>
      <c r="BU3481" s="8"/>
      <c r="BV3481" s="122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18" t="s">
        <v>5</v>
      </c>
      <c r="H3482" s="3">
        <v>2024</v>
      </c>
      <c r="I3482" s="20" t="s">
        <v>286</v>
      </c>
      <c r="J3482" s="185" t="s">
        <v>341</v>
      </c>
      <c r="K3482" s="185" t="s">
        <v>320</v>
      </c>
      <c r="L3482" s="187">
        <f t="shared" si="111"/>
        <v>0</v>
      </c>
      <c r="M3482" s="187">
        <f t="shared" si="112"/>
        <v>0</v>
      </c>
      <c r="N3482" s="186"/>
      <c r="O3482" s="53"/>
      <c r="P3482" s="53"/>
      <c r="Q3482" s="53"/>
      <c r="R3482" s="53"/>
      <c r="S3482" s="54"/>
      <c r="T3482" s="8"/>
      <c r="U3482" s="8"/>
      <c r="V3482" s="8"/>
      <c r="W3482" s="8"/>
      <c r="X3482" s="122"/>
      <c r="Y3482" s="135"/>
      <c r="Z3482" s="135"/>
      <c r="AA3482" s="135"/>
      <c r="AB3482" s="135"/>
      <c r="AC3482" s="136"/>
      <c r="AD3482" s="8"/>
      <c r="AE3482" s="8"/>
      <c r="AF3482" s="8"/>
      <c r="AG3482" s="8"/>
      <c r="AH3482" s="122"/>
      <c r="AI3482" s="137"/>
      <c r="AJ3482" s="137"/>
      <c r="AK3482" s="137"/>
      <c r="AL3482" s="137"/>
      <c r="AM3482" s="138"/>
      <c r="AN3482" s="8"/>
      <c r="AO3482" s="8"/>
      <c r="AP3482" s="8"/>
      <c r="AQ3482" s="8"/>
      <c r="AR3482" s="122"/>
      <c r="AS3482" s="139"/>
      <c r="AT3482" s="139"/>
      <c r="AU3482" s="139"/>
      <c r="AV3482" s="139"/>
      <c r="AW3482" s="140"/>
      <c r="AX3482" s="8"/>
      <c r="AY3482" s="8"/>
      <c r="AZ3482" s="8"/>
      <c r="BA3482" s="8"/>
      <c r="BB3482" s="122"/>
      <c r="BC3482" s="141"/>
      <c r="BD3482" s="141"/>
      <c r="BE3482" s="141"/>
      <c r="BF3482" s="141"/>
      <c r="BG3482" s="142"/>
      <c r="BH3482" s="8"/>
      <c r="BI3482" s="8"/>
      <c r="BJ3482" s="8"/>
      <c r="BK3482" s="8"/>
      <c r="BL3482" s="122"/>
      <c r="BM3482" s="143"/>
      <c r="BN3482" s="143"/>
      <c r="BO3482" s="143"/>
      <c r="BP3482" s="143"/>
      <c r="BQ3482" s="144"/>
      <c r="BR3482" s="8"/>
      <c r="BS3482" s="8"/>
      <c r="BT3482" s="8"/>
      <c r="BU3482" s="8"/>
      <c r="BV3482" s="122"/>
    </row>
    <row r="3483" spans="1:74" ht="28.8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18" t="s">
        <v>5</v>
      </c>
      <c r="H3483" s="3">
        <v>2024</v>
      </c>
      <c r="I3483" s="20" t="s">
        <v>286</v>
      </c>
      <c r="J3483" s="185" t="s">
        <v>342</v>
      </c>
      <c r="K3483" s="185" t="s">
        <v>320</v>
      </c>
      <c r="L3483" s="187">
        <f t="shared" si="111"/>
        <v>0</v>
      </c>
      <c r="M3483" s="187">
        <f t="shared" si="112"/>
        <v>0</v>
      </c>
      <c r="N3483" s="186"/>
      <c r="O3483" s="53"/>
      <c r="P3483" s="53"/>
      <c r="Q3483" s="53"/>
      <c r="R3483" s="53"/>
      <c r="S3483" s="54"/>
      <c r="T3483" s="8"/>
      <c r="U3483" s="8"/>
      <c r="V3483" s="8"/>
      <c r="W3483" s="8"/>
      <c r="X3483" s="122"/>
      <c r="Y3483" s="135"/>
      <c r="Z3483" s="135"/>
      <c r="AA3483" s="135"/>
      <c r="AB3483" s="135"/>
      <c r="AC3483" s="136"/>
      <c r="AD3483" s="8"/>
      <c r="AE3483" s="8"/>
      <c r="AF3483" s="8"/>
      <c r="AG3483" s="8"/>
      <c r="AH3483" s="122"/>
      <c r="AI3483" s="137"/>
      <c r="AJ3483" s="137"/>
      <c r="AK3483" s="137"/>
      <c r="AL3483" s="137"/>
      <c r="AM3483" s="138"/>
      <c r="AN3483" s="8"/>
      <c r="AO3483" s="8"/>
      <c r="AP3483" s="8"/>
      <c r="AQ3483" s="8"/>
      <c r="AR3483" s="122"/>
      <c r="AS3483" s="139"/>
      <c r="AT3483" s="139"/>
      <c r="AU3483" s="139"/>
      <c r="AV3483" s="139"/>
      <c r="AW3483" s="140"/>
      <c r="AX3483" s="8"/>
      <c r="AY3483" s="8"/>
      <c r="AZ3483" s="8"/>
      <c r="BA3483" s="8"/>
      <c r="BB3483" s="122"/>
      <c r="BC3483" s="141"/>
      <c r="BD3483" s="141"/>
      <c r="BE3483" s="141"/>
      <c r="BF3483" s="141"/>
      <c r="BG3483" s="142"/>
      <c r="BH3483" s="8"/>
      <c r="BI3483" s="8"/>
      <c r="BJ3483" s="8"/>
      <c r="BK3483" s="8"/>
      <c r="BL3483" s="122"/>
      <c r="BM3483" s="143"/>
      <c r="BN3483" s="143"/>
      <c r="BO3483" s="143"/>
      <c r="BP3483" s="143"/>
      <c r="BQ3483" s="144"/>
      <c r="BR3483" s="8"/>
      <c r="BS3483" s="8"/>
      <c r="BT3483" s="8"/>
      <c r="BU3483" s="8"/>
      <c r="BV3483" s="122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18" t="s">
        <v>5</v>
      </c>
      <c r="H3484" s="3">
        <v>2024</v>
      </c>
      <c r="I3484" s="20" t="s">
        <v>286</v>
      </c>
      <c r="J3484" s="185" t="s">
        <v>343</v>
      </c>
      <c r="K3484" s="185" t="s">
        <v>339</v>
      </c>
      <c r="L3484" s="187">
        <f t="shared" si="111"/>
        <v>0</v>
      </c>
      <c r="M3484" s="187">
        <f t="shared" si="112"/>
        <v>0</v>
      </c>
      <c r="N3484" s="186"/>
      <c r="O3484" s="53"/>
      <c r="P3484" s="53"/>
      <c r="Q3484" s="53"/>
      <c r="R3484" s="53"/>
      <c r="S3484" s="54"/>
      <c r="T3484" s="8"/>
      <c r="U3484" s="8"/>
      <c r="V3484" s="8"/>
      <c r="W3484" s="8"/>
      <c r="X3484" s="122"/>
      <c r="Y3484" s="135"/>
      <c r="Z3484" s="135"/>
      <c r="AA3484" s="135"/>
      <c r="AB3484" s="135"/>
      <c r="AC3484" s="136"/>
      <c r="AD3484" s="8"/>
      <c r="AE3484" s="8"/>
      <c r="AF3484" s="8"/>
      <c r="AG3484" s="8"/>
      <c r="AH3484" s="122"/>
      <c r="AI3484" s="137"/>
      <c r="AJ3484" s="137"/>
      <c r="AK3484" s="137"/>
      <c r="AL3484" s="137"/>
      <c r="AM3484" s="138"/>
      <c r="AN3484" s="8"/>
      <c r="AO3484" s="8"/>
      <c r="AP3484" s="8"/>
      <c r="AQ3484" s="8"/>
      <c r="AR3484" s="122"/>
      <c r="AS3484" s="139"/>
      <c r="AT3484" s="139"/>
      <c r="AU3484" s="139"/>
      <c r="AV3484" s="139"/>
      <c r="AW3484" s="140"/>
      <c r="AX3484" s="8"/>
      <c r="AY3484" s="8"/>
      <c r="AZ3484" s="8"/>
      <c r="BA3484" s="8"/>
      <c r="BB3484" s="122"/>
      <c r="BC3484" s="141"/>
      <c r="BD3484" s="141"/>
      <c r="BE3484" s="141"/>
      <c r="BF3484" s="141"/>
      <c r="BG3484" s="142"/>
      <c r="BH3484" s="8"/>
      <c r="BI3484" s="8"/>
      <c r="BJ3484" s="8"/>
      <c r="BK3484" s="8"/>
      <c r="BL3484" s="122"/>
      <c r="BM3484" s="143"/>
      <c r="BN3484" s="143"/>
      <c r="BO3484" s="143"/>
      <c r="BP3484" s="143"/>
      <c r="BQ3484" s="144"/>
      <c r="BR3484" s="8"/>
      <c r="BS3484" s="8"/>
      <c r="BT3484" s="8"/>
      <c r="BU3484" s="8"/>
      <c r="BV3484" s="122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18" t="s">
        <v>5</v>
      </c>
      <c r="H3485" s="3">
        <v>2024</v>
      </c>
      <c r="I3485" s="20" t="s">
        <v>288</v>
      </c>
      <c r="J3485" s="185" t="s">
        <v>344</v>
      </c>
      <c r="K3485" s="185" t="s">
        <v>318</v>
      </c>
      <c r="L3485" s="187">
        <f t="shared" si="111"/>
        <v>0</v>
      </c>
      <c r="M3485" s="187">
        <f t="shared" si="112"/>
        <v>0</v>
      </c>
      <c r="N3485" s="186"/>
      <c r="O3485" s="53"/>
      <c r="P3485" s="53"/>
      <c r="Q3485" s="53"/>
      <c r="R3485" s="33"/>
      <c r="S3485" s="42"/>
      <c r="T3485" s="8"/>
      <c r="U3485" s="8"/>
      <c r="V3485" s="8"/>
      <c r="W3485" s="8"/>
      <c r="X3485" s="122"/>
      <c r="Y3485" s="135"/>
      <c r="Z3485" s="135"/>
      <c r="AA3485" s="135"/>
      <c r="AB3485" s="135"/>
      <c r="AC3485" s="136"/>
      <c r="AD3485" s="8"/>
      <c r="AE3485" s="8"/>
      <c r="AF3485" s="8"/>
      <c r="AG3485" s="8"/>
      <c r="AH3485" s="122"/>
      <c r="AI3485" s="137"/>
      <c r="AJ3485" s="137"/>
      <c r="AK3485" s="137"/>
      <c r="AL3485" s="137"/>
      <c r="AM3485" s="138"/>
      <c r="AN3485" s="8"/>
      <c r="AO3485" s="8"/>
      <c r="AP3485" s="8"/>
      <c r="AQ3485" s="8"/>
      <c r="AR3485" s="122"/>
      <c r="AS3485" s="139"/>
      <c r="AT3485" s="139"/>
      <c r="AU3485" s="139"/>
      <c r="AV3485" s="139"/>
      <c r="AW3485" s="140"/>
      <c r="AX3485" s="8"/>
      <c r="AY3485" s="8"/>
      <c r="AZ3485" s="8"/>
      <c r="BA3485" s="8"/>
      <c r="BB3485" s="122"/>
      <c r="BC3485" s="141"/>
      <c r="BD3485" s="141"/>
      <c r="BE3485" s="141"/>
      <c r="BF3485" s="141"/>
      <c r="BG3485" s="142"/>
      <c r="BH3485" s="8"/>
      <c r="BI3485" s="8"/>
      <c r="BJ3485" s="8"/>
      <c r="BK3485" s="8"/>
      <c r="BL3485" s="122"/>
      <c r="BM3485" s="143"/>
      <c r="BN3485" s="143"/>
      <c r="BO3485" s="143"/>
      <c r="BP3485" s="143"/>
      <c r="BQ3485" s="144"/>
      <c r="BR3485" s="8"/>
      <c r="BS3485" s="8"/>
      <c r="BT3485" s="8"/>
      <c r="BU3485" s="8"/>
      <c r="BV3485" s="122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18" t="s">
        <v>5</v>
      </c>
      <c r="H3486" s="3">
        <v>2024</v>
      </c>
      <c r="I3486" s="20" t="s">
        <v>288</v>
      </c>
      <c r="J3486" s="184" t="s">
        <v>351</v>
      </c>
      <c r="K3486" s="184" t="s">
        <v>318</v>
      </c>
      <c r="L3486" s="187">
        <f t="shared" si="111"/>
        <v>0</v>
      </c>
      <c r="M3486" s="187">
        <f t="shared" si="112"/>
        <v>0</v>
      </c>
      <c r="N3486" s="186"/>
      <c r="O3486" s="53"/>
      <c r="P3486" s="53"/>
      <c r="Q3486" s="53"/>
      <c r="R3486" s="53"/>
      <c r="S3486" s="54"/>
      <c r="T3486" s="8"/>
      <c r="U3486" s="8"/>
      <c r="V3486" s="8"/>
      <c r="W3486" s="8"/>
      <c r="X3486" s="122"/>
      <c r="Y3486" s="135"/>
      <c r="Z3486" s="135"/>
      <c r="AA3486" s="135"/>
      <c r="AB3486" s="135"/>
      <c r="AC3486" s="136"/>
      <c r="AD3486" s="8"/>
      <c r="AE3486" s="8"/>
      <c r="AF3486" s="8"/>
      <c r="AG3486" s="8"/>
      <c r="AH3486" s="122"/>
      <c r="AI3486" s="137"/>
      <c r="AJ3486" s="137"/>
      <c r="AK3486" s="137"/>
      <c r="AL3486" s="137"/>
      <c r="AM3486" s="138"/>
      <c r="AN3486" s="8"/>
      <c r="AO3486" s="8"/>
      <c r="AP3486" s="8"/>
      <c r="AQ3486" s="8"/>
      <c r="AR3486" s="122"/>
      <c r="AS3486" s="139"/>
      <c r="AT3486" s="139"/>
      <c r="AU3486" s="139"/>
      <c r="AV3486" s="139"/>
      <c r="AW3486" s="140"/>
      <c r="AX3486" s="8"/>
      <c r="AY3486" s="8"/>
      <c r="AZ3486" s="8"/>
      <c r="BA3486" s="8"/>
      <c r="BB3486" s="122"/>
      <c r="BC3486" s="141"/>
      <c r="BD3486" s="141"/>
      <c r="BE3486" s="141"/>
      <c r="BF3486" s="141"/>
      <c r="BG3486" s="142"/>
      <c r="BH3486" s="8"/>
      <c r="BI3486" s="8"/>
      <c r="BJ3486" s="8"/>
      <c r="BK3486" s="8"/>
      <c r="BL3486" s="122"/>
      <c r="BM3486" s="143"/>
      <c r="BN3486" s="143"/>
      <c r="BO3486" s="143"/>
      <c r="BP3486" s="143"/>
      <c r="BQ3486" s="144"/>
      <c r="BR3486" s="8"/>
      <c r="BS3486" s="8"/>
      <c r="BT3486" s="8"/>
      <c r="BU3486" s="8"/>
      <c r="BV3486" s="122"/>
    </row>
    <row r="3487" spans="1:74" ht="28.8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18" t="s">
        <v>5</v>
      </c>
      <c r="H3487" s="3">
        <v>2024</v>
      </c>
      <c r="I3487" s="20" t="s">
        <v>288</v>
      </c>
      <c r="J3487" s="184" t="s">
        <v>352</v>
      </c>
      <c r="K3487" s="184" t="s">
        <v>321</v>
      </c>
      <c r="L3487" s="187">
        <f t="shared" si="111"/>
        <v>0</v>
      </c>
      <c r="M3487" s="187">
        <f t="shared" si="112"/>
        <v>0</v>
      </c>
      <c r="N3487" s="186"/>
      <c r="O3487" s="33"/>
      <c r="P3487" s="33"/>
      <c r="Q3487" s="33"/>
      <c r="R3487" s="33"/>
      <c r="S3487" s="42"/>
      <c r="T3487" s="2"/>
      <c r="U3487" s="2"/>
      <c r="V3487" s="2"/>
      <c r="W3487" s="2"/>
      <c r="X3487" s="55"/>
      <c r="Y3487" s="62"/>
      <c r="Z3487" s="62"/>
      <c r="AA3487" s="62"/>
      <c r="AB3487" s="62"/>
      <c r="AC3487" s="68"/>
      <c r="AD3487" s="2"/>
      <c r="AE3487" s="2"/>
      <c r="AF3487" s="2"/>
      <c r="AG3487" s="2"/>
      <c r="AH3487" s="55"/>
      <c r="AI3487" s="72"/>
      <c r="AJ3487" s="72"/>
      <c r="AK3487" s="72"/>
      <c r="AL3487" s="72"/>
      <c r="AM3487" s="80"/>
      <c r="AN3487" s="2"/>
      <c r="AO3487" s="2"/>
      <c r="AP3487" s="2"/>
      <c r="AQ3487" s="2"/>
      <c r="AR3487" s="55"/>
      <c r="AS3487" s="85"/>
      <c r="AT3487" s="85"/>
      <c r="AU3487" s="85"/>
      <c r="AV3487" s="85"/>
      <c r="AW3487" s="100"/>
      <c r="AX3487" s="2"/>
      <c r="AY3487" s="2"/>
      <c r="AZ3487" s="2"/>
      <c r="BA3487" s="2"/>
      <c r="BB3487" s="55"/>
      <c r="BC3487" s="105"/>
      <c r="BD3487" s="105"/>
      <c r="BE3487" s="105"/>
      <c r="BF3487" s="105"/>
      <c r="BG3487" s="109"/>
      <c r="BH3487" s="2"/>
      <c r="BI3487" s="2"/>
      <c r="BJ3487" s="2"/>
      <c r="BK3487" s="2"/>
      <c r="BL3487" s="55"/>
      <c r="BM3487" s="48"/>
      <c r="BN3487" s="48"/>
      <c r="BO3487" s="48"/>
      <c r="BP3487" s="48"/>
      <c r="BQ3487" s="117"/>
      <c r="BR3487" s="2"/>
      <c r="BS3487" s="2"/>
      <c r="BT3487" s="2"/>
      <c r="BU3487" s="2"/>
      <c r="BV3487" s="55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18" t="s">
        <v>5</v>
      </c>
      <c r="H3488" s="3">
        <v>2024</v>
      </c>
      <c r="I3488" s="20" t="s">
        <v>288</v>
      </c>
      <c r="J3488" s="184" t="s">
        <v>345</v>
      </c>
      <c r="K3488" s="184" t="s">
        <v>318</v>
      </c>
      <c r="L3488" s="187">
        <f t="shared" si="111"/>
        <v>0</v>
      </c>
      <c r="M3488" s="187">
        <f t="shared" si="112"/>
        <v>0</v>
      </c>
      <c r="N3488" s="186"/>
      <c r="O3488" s="34"/>
      <c r="P3488" s="33"/>
      <c r="Q3488" s="33"/>
      <c r="R3488" s="33"/>
      <c r="S3488" s="42"/>
      <c r="T3488" s="3"/>
      <c r="U3488" s="2"/>
      <c r="V3488" s="2"/>
      <c r="W3488" s="2"/>
      <c r="X3488" s="55"/>
      <c r="Y3488" s="64"/>
      <c r="Z3488" s="62"/>
      <c r="AA3488" s="62"/>
      <c r="AB3488" s="62"/>
      <c r="AC3488" s="68"/>
      <c r="AD3488" s="3"/>
      <c r="AE3488" s="2"/>
      <c r="AF3488" s="2"/>
      <c r="AG3488" s="2"/>
      <c r="AH3488" s="55"/>
      <c r="AI3488" s="73"/>
      <c r="AJ3488" s="72"/>
      <c r="AK3488" s="72"/>
      <c r="AL3488" s="72"/>
      <c r="AM3488" s="80"/>
      <c r="AN3488" s="3"/>
      <c r="AO3488" s="2"/>
      <c r="AP3488" s="2"/>
      <c r="AQ3488" s="2"/>
      <c r="AR3488" s="55"/>
      <c r="AS3488" s="86"/>
      <c r="AT3488" s="85"/>
      <c r="AU3488" s="85"/>
      <c r="AV3488" s="85"/>
      <c r="AW3488" s="100"/>
      <c r="AX3488" s="3"/>
      <c r="AY3488" s="2"/>
      <c r="AZ3488" s="2"/>
      <c r="BA3488" s="2"/>
      <c r="BB3488" s="55"/>
      <c r="BC3488" s="106"/>
      <c r="BD3488" s="105"/>
      <c r="BE3488" s="105"/>
      <c r="BF3488" s="105"/>
      <c r="BG3488" s="109"/>
      <c r="BH3488" s="3"/>
      <c r="BI3488" s="2"/>
      <c r="BJ3488" s="2"/>
      <c r="BK3488" s="2"/>
      <c r="BL3488" s="55"/>
      <c r="BM3488" s="49"/>
      <c r="BN3488" s="48"/>
      <c r="BO3488" s="48"/>
      <c r="BP3488" s="48"/>
      <c r="BQ3488" s="117"/>
      <c r="BR3488" s="3"/>
      <c r="BS3488" s="2"/>
      <c r="BT3488" s="2"/>
      <c r="BU3488" s="2"/>
      <c r="BV3488" s="55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18" t="s">
        <v>5</v>
      </c>
      <c r="H3489" s="3">
        <v>2024</v>
      </c>
      <c r="I3489" s="20" t="s">
        <v>289</v>
      </c>
      <c r="J3489" s="184" t="s">
        <v>268</v>
      </c>
      <c r="K3489" s="184" t="s">
        <v>318</v>
      </c>
      <c r="L3489" s="187">
        <f t="shared" si="111"/>
        <v>0.72</v>
      </c>
      <c r="M3489" s="187">
        <f t="shared" si="112"/>
        <v>4071.3110000000001</v>
      </c>
      <c r="N3489" s="186" t="s">
        <v>1090</v>
      </c>
      <c r="O3489" s="33"/>
      <c r="P3489" s="33"/>
      <c r="Q3489" s="33"/>
      <c r="R3489" s="33"/>
      <c r="S3489" s="42"/>
      <c r="T3489" s="2"/>
      <c r="U3489" s="2"/>
      <c r="V3489" s="2"/>
      <c r="W3489" s="2"/>
      <c r="X3489" s="55"/>
      <c r="Y3489" s="62"/>
      <c r="Z3489" s="62"/>
      <c r="AA3489" s="62"/>
      <c r="AB3489" s="62"/>
      <c r="AC3489" s="68"/>
      <c r="AD3489" s="2"/>
      <c r="AE3489" s="2"/>
      <c r="AF3489" s="2"/>
      <c r="AG3489" s="2"/>
      <c r="AH3489" s="55"/>
      <c r="AI3489" s="72"/>
      <c r="AJ3489" s="72"/>
      <c r="AK3489" s="72"/>
      <c r="AL3489" s="72"/>
      <c r="AM3489" s="80"/>
      <c r="AN3489" s="2"/>
      <c r="AO3489" s="2"/>
      <c r="AP3489" s="2"/>
      <c r="AQ3489" s="2"/>
      <c r="AR3489" s="55"/>
      <c r="AS3489" s="85"/>
      <c r="AT3489" s="85"/>
      <c r="AU3489" s="85"/>
      <c r="AV3489" s="85"/>
      <c r="AW3489" s="100"/>
      <c r="AX3489" s="2"/>
      <c r="AY3489" s="2"/>
      <c r="AZ3489" s="2"/>
      <c r="BA3489" s="2"/>
      <c r="BB3489" s="55"/>
      <c r="BC3489" s="105"/>
      <c r="BD3489" s="105"/>
      <c r="BE3489" s="105"/>
      <c r="BF3489" s="105"/>
      <c r="BG3489" s="109"/>
      <c r="BH3489" s="2"/>
      <c r="BI3489" s="2"/>
      <c r="BJ3489" s="2"/>
      <c r="BK3489" s="2"/>
      <c r="BL3489" s="55"/>
      <c r="BM3489" s="48" t="s">
        <v>1090</v>
      </c>
      <c r="BN3489" s="48"/>
      <c r="BO3489" s="48"/>
      <c r="BP3489" s="48">
        <v>0.72</v>
      </c>
      <c r="BQ3489" s="117">
        <v>4071.3110000000001</v>
      </c>
      <c r="BR3489" s="2"/>
      <c r="BS3489" s="2"/>
      <c r="BT3489" s="2"/>
      <c r="BU3489" s="2"/>
      <c r="BV3489" s="55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18" t="s">
        <v>5</v>
      </c>
      <c r="H3490" s="3">
        <v>2024</v>
      </c>
      <c r="I3490" s="20" t="s">
        <v>289</v>
      </c>
      <c r="J3490" s="184" t="s">
        <v>292</v>
      </c>
      <c r="K3490" s="184" t="s">
        <v>318</v>
      </c>
      <c r="L3490" s="187">
        <f t="shared" si="111"/>
        <v>0</v>
      </c>
      <c r="M3490" s="187">
        <f t="shared" si="112"/>
        <v>0</v>
      </c>
      <c r="N3490" s="186"/>
      <c r="O3490" s="33"/>
      <c r="P3490" s="33"/>
      <c r="Q3490" s="33"/>
      <c r="R3490" s="33"/>
      <c r="S3490" s="42"/>
      <c r="T3490" s="2"/>
      <c r="U3490" s="2"/>
      <c r="V3490" s="2"/>
      <c r="W3490" s="2"/>
      <c r="X3490" s="55"/>
      <c r="Y3490" s="62"/>
      <c r="Z3490" s="62"/>
      <c r="AA3490" s="62"/>
      <c r="AB3490" s="62"/>
      <c r="AC3490" s="68"/>
      <c r="AD3490" s="2"/>
      <c r="AE3490" s="2"/>
      <c r="AF3490" s="2"/>
      <c r="AG3490" s="2"/>
      <c r="AH3490" s="55"/>
      <c r="AI3490" s="72"/>
      <c r="AJ3490" s="72"/>
      <c r="AK3490" s="72"/>
      <c r="AL3490" s="72"/>
      <c r="AM3490" s="80"/>
      <c r="AN3490" s="2"/>
      <c r="AO3490" s="2"/>
      <c r="AP3490" s="2"/>
      <c r="AQ3490" s="2"/>
      <c r="AR3490" s="55"/>
      <c r="AS3490" s="85"/>
      <c r="AT3490" s="85"/>
      <c r="AU3490" s="85"/>
      <c r="AV3490" s="85"/>
      <c r="AW3490" s="100"/>
      <c r="AX3490" s="2"/>
      <c r="AY3490" s="2"/>
      <c r="AZ3490" s="2"/>
      <c r="BA3490" s="2"/>
      <c r="BB3490" s="55"/>
      <c r="BC3490" s="105"/>
      <c r="BD3490" s="105"/>
      <c r="BE3490" s="105"/>
      <c r="BF3490" s="105"/>
      <c r="BG3490" s="109"/>
      <c r="BH3490" s="2"/>
      <c r="BI3490" s="2"/>
      <c r="BJ3490" s="2"/>
      <c r="BK3490" s="2"/>
      <c r="BL3490" s="55"/>
      <c r="BM3490" s="48"/>
      <c r="BN3490" s="48"/>
      <c r="BO3490" s="48"/>
      <c r="BP3490" s="48"/>
      <c r="BQ3490" s="117"/>
      <c r="BR3490" s="2"/>
      <c r="BS3490" s="2"/>
      <c r="BT3490" s="2"/>
      <c r="BU3490" s="2"/>
      <c r="BV3490" s="55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18" t="s">
        <v>5</v>
      </c>
      <c r="H3491" s="3">
        <v>2024</v>
      </c>
      <c r="I3491" s="20" t="s">
        <v>285</v>
      </c>
      <c r="J3491" s="184" t="s">
        <v>293</v>
      </c>
      <c r="K3491" s="184" t="s">
        <v>318</v>
      </c>
      <c r="L3491" s="188">
        <f t="shared" si="111"/>
        <v>0</v>
      </c>
      <c r="M3491" s="187">
        <f t="shared" si="112"/>
        <v>0</v>
      </c>
      <c r="N3491" s="186"/>
      <c r="O3491" s="33"/>
      <c r="P3491" s="33"/>
      <c r="Q3491" s="33"/>
      <c r="R3491" s="34"/>
      <c r="S3491" s="41"/>
      <c r="T3491" s="2"/>
      <c r="U3491" s="2"/>
      <c r="V3491" s="2"/>
      <c r="W3491" s="3"/>
      <c r="X3491" s="56"/>
      <c r="Y3491" s="62"/>
      <c r="Z3491" s="62"/>
      <c r="AA3491" s="62"/>
      <c r="AB3491" s="64"/>
      <c r="AC3491" s="69"/>
      <c r="AD3491" s="2"/>
      <c r="AE3491" s="2"/>
      <c r="AF3491" s="2"/>
      <c r="AG3491" s="3"/>
      <c r="AH3491" s="56"/>
      <c r="AI3491" s="72"/>
      <c r="AJ3491" s="72"/>
      <c r="AK3491" s="72"/>
      <c r="AL3491" s="73"/>
      <c r="AM3491" s="81"/>
      <c r="AN3491" s="2"/>
      <c r="AO3491" s="2"/>
      <c r="AP3491" s="2"/>
      <c r="AQ3491" s="3"/>
      <c r="AR3491" s="56"/>
      <c r="AS3491" s="85"/>
      <c r="AT3491" s="85"/>
      <c r="AU3491" s="85"/>
      <c r="AV3491" s="86"/>
      <c r="AW3491" s="101"/>
      <c r="AX3491" s="2"/>
      <c r="AY3491" s="2"/>
      <c r="AZ3491" s="2"/>
      <c r="BA3491" s="3"/>
      <c r="BB3491" s="56"/>
      <c r="BC3491" s="105"/>
      <c r="BD3491" s="105"/>
      <c r="BE3491" s="105"/>
      <c r="BF3491" s="106"/>
      <c r="BG3491" s="110"/>
      <c r="BH3491" s="2"/>
      <c r="BI3491" s="2"/>
      <c r="BJ3491" s="2"/>
      <c r="BK3491" s="3"/>
      <c r="BL3491" s="56"/>
      <c r="BM3491" s="48"/>
      <c r="BN3491" s="48"/>
      <c r="BO3491" s="48"/>
      <c r="BP3491" s="49"/>
      <c r="BQ3491" s="118"/>
      <c r="BR3491" s="2"/>
      <c r="BS3491" s="2"/>
      <c r="BT3491" s="2"/>
      <c r="BU3491" s="3"/>
      <c r="BV3491" s="56"/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18" t="s">
        <v>5</v>
      </c>
      <c r="H3492" s="3">
        <v>2024</v>
      </c>
      <c r="I3492" s="20" t="s">
        <v>287</v>
      </c>
      <c r="J3492" s="184" t="s">
        <v>269</v>
      </c>
      <c r="K3492" s="184" t="s">
        <v>320</v>
      </c>
      <c r="L3492" s="187">
        <f t="shared" si="111"/>
        <v>9</v>
      </c>
      <c r="M3492" s="187">
        <f t="shared" si="112"/>
        <v>17.614000000000001</v>
      </c>
      <c r="N3492" s="186" t="s">
        <v>1454</v>
      </c>
      <c r="O3492" s="33"/>
      <c r="P3492" s="33"/>
      <c r="Q3492" s="33"/>
      <c r="R3492" s="33"/>
      <c r="S3492" s="42"/>
      <c r="T3492" s="2"/>
      <c r="U3492" s="2"/>
      <c r="V3492" s="2"/>
      <c r="W3492" s="2"/>
      <c r="X3492" s="55"/>
      <c r="Y3492" s="62"/>
      <c r="Z3492" s="62"/>
      <c r="AA3492" s="62"/>
      <c r="AB3492" s="64">
        <v>5</v>
      </c>
      <c r="AC3492" s="68">
        <v>10.486000000000001</v>
      </c>
      <c r="AD3492" s="2"/>
      <c r="AE3492" s="2"/>
      <c r="AF3492" s="2"/>
      <c r="AG3492" s="2">
        <v>2</v>
      </c>
      <c r="AH3492" s="55">
        <v>2.6030000000000002</v>
      </c>
      <c r="AI3492" s="72" t="s">
        <v>597</v>
      </c>
      <c r="AJ3492" s="72"/>
      <c r="AK3492" s="72"/>
      <c r="AL3492" s="72">
        <v>2</v>
      </c>
      <c r="AM3492" s="80">
        <v>4.5250000000000004</v>
      </c>
      <c r="AN3492" s="2"/>
      <c r="AO3492" s="2"/>
      <c r="AP3492" s="2"/>
      <c r="AQ3492" s="2"/>
      <c r="AR3492" s="55"/>
      <c r="AS3492" s="85"/>
      <c r="AT3492" s="85"/>
      <c r="AU3492" s="85"/>
      <c r="AV3492" s="85"/>
      <c r="AW3492" s="100"/>
      <c r="AX3492" s="2"/>
      <c r="AY3492" s="2"/>
      <c r="AZ3492" s="2"/>
      <c r="BA3492" s="2"/>
      <c r="BB3492" s="55"/>
      <c r="BC3492" s="105"/>
      <c r="BD3492" s="105"/>
      <c r="BE3492" s="105"/>
      <c r="BF3492" s="105"/>
      <c r="BG3492" s="109"/>
      <c r="BH3492" s="2"/>
      <c r="BI3492" s="2"/>
      <c r="BJ3492" s="2"/>
      <c r="BK3492" s="2"/>
      <c r="BL3492" s="55"/>
      <c r="BM3492" s="48"/>
      <c r="BN3492" s="48"/>
      <c r="BO3492" s="48"/>
      <c r="BP3492" s="48"/>
      <c r="BQ3492" s="117"/>
      <c r="BR3492" s="2"/>
      <c r="BS3492" s="2"/>
      <c r="BT3492" s="2"/>
      <c r="BU3492" s="2"/>
      <c r="BV3492" s="55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18" t="s">
        <v>5</v>
      </c>
      <c r="H3493" s="3">
        <v>2024</v>
      </c>
      <c r="I3493" s="20" t="s">
        <v>287</v>
      </c>
      <c r="J3493" s="184" t="s">
        <v>270</v>
      </c>
      <c r="K3493" s="184" t="s">
        <v>320</v>
      </c>
      <c r="L3493" s="187">
        <f t="shared" si="111"/>
        <v>0</v>
      </c>
      <c r="M3493" s="187">
        <f t="shared" si="112"/>
        <v>0</v>
      </c>
      <c r="N3493" s="186"/>
      <c r="O3493" s="33"/>
      <c r="P3493" s="33"/>
      <c r="Q3493" s="33"/>
      <c r="R3493" s="33"/>
      <c r="S3493" s="42"/>
      <c r="T3493" s="2"/>
      <c r="U3493" s="2"/>
      <c r="V3493" s="2"/>
      <c r="W3493" s="2"/>
      <c r="X3493" s="55"/>
      <c r="Y3493" s="62"/>
      <c r="Z3493" s="62"/>
      <c r="AA3493" s="62"/>
      <c r="AB3493" s="62"/>
      <c r="AC3493" s="68"/>
      <c r="AD3493" s="2"/>
      <c r="AE3493" s="2"/>
      <c r="AF3493" s="2"/>
      <c r="AG3493" s="2"/>
      <c r="AH3493" s="55"/>
      <c r="AI3493" s="72"/>
      <c r="AJ3493" s="72"/>
      <c r="AK3493" s="72"/>
      <c r="AL3493" s="72"/>
      <c r="AM3493" s="80"/>
      <c r="AN3493" s="2"/>
      <c r="AO3493" s="2"/>
      <c r="AP3493" s="2"/>
      <c r="AQ3493" s="2"/>
      <c r="AR3493" s="55"/>
      <c r="AS3493" s="85"/>
      <c r="AT3493" s="85"/>
      <c r="AU3493" s="85"/>
      <c r="AV3493" s="85"/>
      <c r="AW3493" s="100"/>
      <c r="AX3493" s="2"/>
      <c r="AY3493" s="2"/>
      <c r="AZ3493" s="2"/>
      <c r="BA3493" s="2"/>
      <c r="BB3493" s="55"/>
      <c r="BC3493" s="105"/>
      <c r="BD3493" s="105"/>
      <c r="BE3493" s="105"/>
      <c r="BF3493" s="105"/>
      <c r="BG3493" s="109"/>
      <c r="BH3493" s="2"/>
      <c r="BI3493" s="2"/>
      <c r="BJ3493" s="2"/>
      <c r="BK3493" s="2"/>
      <c r="BL3493" s="55"/>
      <c r="BM3493" s="48"/>
      <c r="BN3493" s="48"/>
      <c r="BO3493" s="48"/>
      <c r="BP3493" s="48"/>
      <c r="BQ3493" s="117"/>
      <c r="BR3493" s="2"/>
      <c r="BS3493" s="2"/>
      <c r="BT3493" s="2"/>
      <c r="BU3493" s="2"/>
      <c r="BV3493" s="55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18" t="s">
        <v>5</v>
      </c>
      <c r="H3494" s="3">
        <v>2024</v>
      </c>
      <c r="I3494" s="20" t="s">
        <v>290</v>
      </c>
      <c r="J3494" s="184" t="s">
        <v>271</v>
      </c>
      <c r="K3494" s="184" t="s">
        <v>321</v>
      </c>
      <c r="L3494" s="187">
        <f t="shared" si="111"/>
        <v>0</v>
      </c>
      <c r="M3494" s="187">
        <f t="shared" si="112"/>
        <v>0</v>
      </c>
      <c r="N3494" s="186"/>
      <c r="O3494" s="33"/>
      <c r="P3494" s="33"/>
      <c r="Q3494" s="33"/>
      <c r="R3494" s="33"/>
      <c r="S3494" s="42"/>
      <c r="T3494" s="2"/>
      <c r="U3494" s="2"/>
      <c r="V3494" s="2"/>
      <c r="W3494" s="2"/>
      <c r="X3494" s="55"/>
      <c r="Y3494" s="62"/>
      <c r="Z3494" s="62"/>
      <c r="AA3494" s="62"/>
      <c r="AB3494" s="62"/>
      <c r="AC3494" s="68"/>
      <c r="AD3494" s="2"/>
      <c r="AE3494" s="2"/>
      <c r="AF3494" s="2"/>
      <c r="AG3494" s="2"/>
      <c r="AH3494" s="55"/>
      <c r="AI3494" s="72"/>
      <c r="AJ3494" s="72"/>
      <c r="AK3494" s="72"/>
      <c r="AL3494" s="72"/>
      <c r="AM3494" s="80"/>
      <c r="AN3494" s="2"/>
      <c r="AO3494" s="2"/>
      <c r="AP3494" s="2"/>
      <c r="AQ3494" s="2"/>
      <c r="AR3494" s="55"/>
      <c r="AS3494" s="85"/>
      <c r="AT3494" s="85"/>
      <c r="AU3494" s="85"/>
      <c r="AV3494" s="85"/>
      <c r="AW3494" s="100"/>
      <c r="AX3494" s="2"/>
      <c r="AY3494" s="2"/>
      <c r="AZ3494" s="2"/>
      <c r="BA3494" s="2"/>
      <c r="BB3494" s="55"/>
      <c r="BC3494" s="105"/>
      <c r="BD3494" s="105"/>
      <c r="BE3494" s="105"/>
      <c r="BF3494" s="105"/>
      <c r="BG3494" s="109"/>
      <c r="BH3494" s="2"/>
      <c r="BI3494" s="2"/>
      <c r="BJ3494" s="2"/>
      <c r="BK3494" s="2"/>
      <c r="BL3494" s="55"/>
      <c r="BM3494" s="48"/>
      <c r="BN3494" s="48"/>
      <c r="BO3494" s="48"/>
      <c r="BP3494" s="48"/>
      <c r="BQ3494" s="117"/>
      <c r="BR3494" s="2"/>
      <c r="BS3494" s="2"/>
      <c r="BT3494" s="2"/>
      <c r="BU3494" s="2"/>
      <c r="BV3494" s="55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18" t="s">
        <v>5</v>
      </c>
      <c r="H3495" s="3">
        <v>2024</v>
      </c>
      <c r="I3495" s="20" t="s">
        <v>284</v>
      </c>
      <c r="J3495" s="184" t="s">
        <v>294</v>
      </c>
      <c r="K3495" s="184" t="s">
        <v>320</v>
      </c>
      <c r="L3495" s="187">
        <f t="shared" si="111"/>
        <v>0</v>
      </c>
      <c r="M3495" s="187">
        <f t="shared" si="112"/>
        <v>0</v>
      </c>
      <c r="N3495" s="186"/>
      <c r="O3495" s="33"/>
      <c r="P3495" s="33"/>
      <c r="Q3495" s="33"/>
      <c r="R3495" s="33"/>
      <c r="S3495" s="42"/>
      <c r="T3495" s="2"/>
      <c r="U3495" s="2"/>
      <c r="V3495" s="2"/>
      <c r="W3495" s="2"/>
      <c r="X3495" s="55"/>
      <c r="Y3495" s="62"/>
      <c r="Z3495" s="62"/>
      <c r="AA3495" s="62"/>
      <c r="AB3495" s="62"/>
      <c r="AC3495" s="68"/>
      <c r="AD3495" s="2"/>
      <c r="AE3495" s="2"/>
      <c r="AF3495" s="2"/>
      <c r="AG3495" s="2"/>
      <c r="AH3495" s="55"/>
      <c r="AI3495" s="72"/>
      <c r="AJ3495" s="72"/>
      <c r="AK3495" s="72"/>
      <c r="AL3495" s="72"/>
      <c r="AM3495" s="80"/>
      <c r="AN3495" s="2"/>
      <c r="AO3495" s="2"/>
      <c r="AP3495" s="2"/>
      <c r="AQ3495" s="2"/>
      <c r="AR3495" s="55"/>
      <c r="AS3495" s="85"/>
      <c r="AT3495" s="85"/>
      <c r="AU3495" s="85"/>
      <c r="AV3495" s="85"/>
      <c r="AW3495" s="100"/>
      <c r="AX3495" s="2"/>
      <c r="AY3495" s="2"/>
      <c r="AZ3495" s="2"/>
      <c r="BA3495" s="2"/>
      <c r="BB3495" s="55"/>
      <c r="BC3495" s="105"/>
      <c r="BD3495" s="105"/>
      <c r="BE3495" s="105"/>
      <c r="BF3495" s="105"/>
      <c r="BG3495" s="109"/>
      <c r="BH3495" s="2"/>
      <c r="BI3495" s="2"/>
      <c r="BJ3495" s="2"/>
      <c r="BK3495" s="2"/>
      <c r="BL3495" s="55"/>
      <c r="BM3495" s="48"/>
      <c r="BN3495" s="48"/>
      <c r="BO3495" s="48"/>
      <c r="BP3495" s="48"/>
      <c r="BQ3495" s="117"/>
      <c r="BR3495" s="2"/>
      <c r="BS3495" s="2"/>
      <c r="BT3495" s="2"/>
      <c r="BU3495" s="2"/>
      <c r="BV3495" s="55"/>
    </row>
    <row r="3496" spans="1:74" ht="28.8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18" t="s">
        <v>5</v>
      </c>
      <c r="H3496" s="3">
        <v>2024</v>
      </c>
      <c r="I3496" s="20" t="s">
        <v>284</v>
      </c>
      <c r="J3496" s="184" t="s">
        <v>346</v>
      </c>
      <c r="K3496" s="184" t="s">
        <v>320</v>
      </c>
      <c r="L3496" s="189">
        <f t="shared" si="111"/>
        <v>0</v>
      </c>
      <c r="M3496" s="187">
        <f t="shared" si="112"/>
        <v>0</v>
      </c>
      <c r="N3496" s="186"/>
      <c r="O3496" s="33"/>
      <c r="P3496" s="33"/>
      <c r="Q3496" s="33"/>
      <c r="R3496" s="33"/>
      <c r="S3496" s="42"/>
      <c r="T3496" s="2"/>
      <c r="U3496" s="2"/>
      <c r="V3496" s="2"/>
      <c r="W3496" s="2"/>
      <c r="X3496" s="55"/>
      <c r="Y3496" s="62"/>
      <c r="Z3496" s="62"/>
      <c r="AA3496" s="62"/>
      <c r="AB3496" s="62"/>
      <c r="AC3496" s="68"/>
      <c r="AD3496" s="2"/>
      <c r="AE3496" s="2"/>
      <c r="AF3496" s="2"/>
      <c r="AG3496" s="2"/>
      <c r="AH3496" s="55"/>
      <c r="AI3496" s="72"/>
      <c r="AJ3496" s="72"/>
      <c r="AK3496" s="72"/>
      <c r="AL3496" s="72"/>
      <c r="AM3496" s="80"/>
      <c r="AN3496" s="2"/>
      <c r="AO3496" s="2"/>
      <c r="AP3496" s="2"/>
      <c r="AQ3496" s="2"/>
      <c r="AR3496" s="55"/>
      <c r="AS3496" s="85"/>
      <c r="AT3496" s="85"/>
      <c r="AU3496" s="85"/>
      <c r="AV3496" s="85"/>
      <c r="AW3496" s="100"/>
      <c r="AX3496" s="2"/>
      <c r="AY3496" s="2"/>
      <c r="AZ3496" s="2"/>
      <c r="BA3496" s="2"/>
      <c r="BB3496" s="55"/>
      <c r="BC3496" s="105"/>
      <c r="BD3496" s="105"/>
      <c r="BE3496" s="105"/>
      <c r="BF3496" s="105"/>
      <c r="BG3496" s="109"/>
      <c r="BH3496" s="2"/>
      <c r="BI3496" s="2"/>
      <c r="BJ3496" s="2"/>
      <c r="BK3496" s="2"/>
      <c r="BL3496" s="55"/>
      <c r="BM3496" s="48"/>
      <c r="BN3496" s="48"/>
      <c r="BO3496" s="48"/>
      <c r="BP3496" s="48"/>
      <c r="BQ3496" s="117"/>
      <c r="BR3496" s="2"/>
      <c r="BS3496" s="2"/>
      <c r="BT3496" s="2"/>
      <c r="BU3496" s="2"/>
      <c r="BV3496" s="55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18" t="s">
        <v>5</v>
      </c>
      <c r="H3497" s="3">
        <v>2024</v>
      </c>
      <c r="I3497" s="20" t="s">
        <v>284</v>
      </c>
      <c r="J3497" s="184" t="s">
        <v>295</v>
      </c>
      <c r="K3497" s="184" t="s">
        <v>320</v>
      </c>
      <c r="L3497" s="187">
        <f t="shared" si="111"/>
        <v>0</v>
      </c>
      <c r="M3497" s="187">
        <f t="shared" si="112"/>
        <v>0</v>
      </c>
      <c r="N3497" s="186"/>
      <c r="O3497" s="33"/>
      <c r="P3497" s="33"/>
      <c r="Q3497" s="33"/>
      <c r="R3497" s="33"/>
      <c r="S3497" s="42"/>
      <c r="T3497" s="2"/>
      <c r="U3497" s="2"/>
      <c r="V3497" s="2"/>
      <c r="W3497" s="2"/>
      <c r="X3497" s="55"/>
      <c r="Y3497" s="62"/>
      <c r="Z3497" s="62"/>
      <c r="AA3497" s="62"/>
      <c r="AB3497" s="62"/>
      <c r="AC3497" s="68"/>
      <c r="AD3497" s="2"/>
      <c r="AE3497" s="2"/>
      <c r="AF3497" s="2"/>
      <c r="AG3497" s="2"/>
      <c r="AH3497" s="55"/>
      <c r="AI3497" s="72"/>
      <c r="AJ3497" s="72"/>
      <c r="AK3497" s="72"/>
      <c r="AL3497" s="72"/>
      <c r="AM3497" s="80"/>
      <c r="AN3497" s="2"/>
      <c r="AO3497" s="2"/>
      <c r="AP3497" s="2"/>
      <c r="AQ3497" s="2"/>
      <c r="AR3497" s="55"/>
      <c r="AS3497" s="85"/>
      <c r="AT3497" s="85"/>
      <c r="AU3497" s="85"/>
      <c r="AV3497" s="85"/>
      <c r="AW3497" s="100"/>
      <c r="AX3497" s="2"/>
      <c r="AY3497" s="2"/>
      <c r="AZ3497" s="2"/>
      <c r="BA3497" s="2"/>
      <c r="BB3497" s="55"/>
      <c r="BC3497" s="105"/>
      <c r="BD3497" s="105"/>
      <c r="BE3497" s="105"/>
      <c r="BF3497" s="105"/>
      <c r="BG3497" s="109"/>
      <c r="BH3497" s="2"/>
      <c r="BI3497" s="2"/>
      <c r="BJ3497" s="2"/>
      <c r="BK3497" s="2"/>
      <c r="BL3497" s="55"/>
      <c r="BM3497" s="48"/>
      <c r="BN3497" s="48"/>
      <c r="BO3497" s="48"/>
      <c r="BP3497" s="48"/>
      <c r="BQ3497" s="117"/>
      <c r="BR3497" s="2"/>
      <c r="BS3497" s="2"/>
      <c r="BT3497" s="2"/>
      <c r="BU3497" s="2"/>
      <c r="BV3497" s="55"/>
    </row>
    <row r="3498" spans="1:74" ht="28.8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18" t="s">
        <v>5</v>
      </c>
      <c r="H3498" s="3">
        <v>2024</v>
      </c>
      <c r="I3498" s="20" t="s">
        <v>290</v>
      </c>
      <c r="J3498" s="184" t="s">
        <v>299</v>
      </c>
      <c r="K3498" s="184" t="s">
        <v>318</v>
      </c>
      <c r="L3498" s="187">
        <f t="shared" si="111"/>
        <v>0</v>
      </c>
      <c r="M3498" s="187">
        <f t="shared" si="112"/>
        <v>0</v>
      </c>
      <c r="N3498" s="186"/>
      <c r="O3498" s="33"/>
      <c r="P3498" s="33"/>
      <c r="Q3498" s="33"/>
      <c r="R3498" s="33"/>
      <c r="S3498" s="42"/>
      <c r="T3498" s="2"/>
      <c r="U3498" s="2"/>
      <c r="V3498" s="2"/>
      <c r="W3498" s="2"/>
      <c r="X3498" s="55"/>
      <c r="Y3498" s="62"/>
      <c r="Z3498" s="62"/>
      <c r="AA3498" s="62"/>
      <c r="AB3498" s="62"/>
      <c r="AC3498" s="68"/>
      <c r="AD3498" s="2"/>
      <c r="AE3498" s="2"/>
      <c r="AF3498" s="2"/>
      <c r="AG3498" s="2"/>
      <c r="AH3498" s="55"/>
      <c r="AI3498" s="72"/>
      <c r="AJ3498" s="72"/>
      <c r="AK3498" s="72"/>
      <c r="AL3498" s="72"/>
      <c r="AM3498" s="80"/>
      <c r="AN3498" s="2"/>
      <c r="AO3498" s="2"/>
      <c r="AP3498" s="2"/>
      <c r="AQ3498" s="2"/>
      <c r="AR3498" s="55"/>
      <c r="AS3498" s="85"/>
      <c r="AT3498" s="85"/>
      <c r="AU3498" s="85"/>
      <c r="AV3498" s="85"/>
      <c r="AW3498" s="100"/>
      <c r="AX3498" s="2"/>
      <c r="AY3498" s="2"/>
      <c r="AZ3498" s="2"/>
      <c r="BA3498" s="2"/>
      <c r="BB3498" s="55"/>
      <c r="BC3498" s="105"/>
      <c r="BD3498" s="105"/>
      <c r="BE3498" s="105"/>
      <c r="BF3498" s="105"/>
      <c r="BG3498" s="109"/>
      <c r="BH3498" s="2"/>
      <c r="BI3498" s="2"/>
      <c r="BJ3498" s="2"/>
      <c r="BK3498" s="2"/>
      <c r="BL3498" s="55"/>
      <c r="BM3498" s="48"/>
      <c r="BN3498" s="48"/>
      <c r="BO3498" s="48"/>
      <c r="BP3498" s="48"/>
      <c r="BQ3498" s="117"/>
      <c r="BR3498" s="2"/>
      <c r="BS3498" s="2"/>
      <c r="BT3498" s="2"/>
      <c r="BU3498" s="2"/>
      <c r="BV3498" s="55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18" t="s">
        <v>5</v>
      </c>
      <c r="H3499" s="3">
        <v>2024</v>
      </c>
      <c r="I3499" s="20" t="s">
        <v>315</v>
      </c>
      <c r="J3499" s="184" t="s">
        <v>347</v>
      </c>
      <c r="K3499" s="184" t="s">
        <v>320</v>
      </c>
      <c r="L3499" s="187">
        <f t="shared" si="111"/>
        <v>0</v>
      </c>
      <c r="M3499" s="187">
        <f t="shared" si="112"/>
        <v>0</v>
      </c>
      <c r="N3499" s="186"/>
      <c r="O3499" s="33"/>
      <c r="P3499" s="33"/>
      <c r="Q3499" s="33"/>
      <c r="R3499" s="33"/>
      <c r="S3499" s="42"/>
      <c r="T3499" s="2"/>
      <c r="U3499" s="2"/>
      <c r="V3499" s="2"/>
      <c r="W3499" s="2"/>
      <c r="X3499" s="55"/>
      <c r="Y3499" s="62"/>
      <c r="Z3499" s="62"/>
      <c r="AA3499" s="62"/>
      <c r="AB3499" s="62"/>
      <c r="AC3499" s="68"/>
      <c r="AD3499" s="2"/>
      <c r="AE3499" s="2"/>
      <c r="AF3499" s="2"/>
      <c r="AG3499" s="2"/>
      <c r="AH3499" s="55"/>
      <c r="AI3499" s="72"/>
      <c r="AJ3499" s="72"/>
      <c r="AK3499" s="72"/>
      <c r="AL3499" s="72"/>
      <c r="AM3499" s="80"/>
      <c r="AN3499" s="2"/>
      <c r="AO3499" s="2"/>
      <c r="AP3499" s="2"/>
      <c r="AQ3499" s="2"/>
      <c r="AR3499" s="55"/>
      <c r="AS3499" s="85"/>
      <c r="AT3499" s="85"/>
      <c r="AU3499" s="85"/>
      <c r="AV3499" s="85"/>
      <c r="AW3499" s="100"/>
      <c r="AX3499" s="2"/>
      <c r="AY3499" s="2"/>
      <c r="AZ3499" s="2"/>
      <c r="BA3499" s="2"/>
      <c r="BB3499" s="55"/>
      <c r="BC3499" s="105"/>
      <c r="BD3499" s="105"/>
      <c r="BE3499" s="105"/>
      <c r="BF3499" s="105"/>
      <c r="BG3499" s="109"/>
      <c r="BH3499" s="2"/>
      <c r="BI3499" s="2"/>
      <c r="BJ3499" s="2"/>
      <c r="BK3499" s="2"/>
      <c r="BL3499" s="55"/>
      <c r="BM3499" s="48"/>
      <c r="BN3499" s="48"/>
      <c r="BO3499" s="48"/>
      <c r="BP3499" s="48"/>
      <c r="BQ3499" s="117"/>
      <c r="BR3499" s="2"/>
      <c r="BS3499" s="2"/>
      <c r="BT3499" s="2"/>
      <c r="BU3499" s="2"/>
      <c r="BV3499" s="55"/>
    </row>
    <row r="3500" spans="1:74" ht="28.8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18" t="s">
        <v>5</v>
      </c>
      <c r="H3500" s="3">
        <v>2024</v>
      </c>
      <c r="I3500" s="20" t="s">
        <v>315</v>
      </c>
      <c r="J3500" s="184" t="s">
        <v>296</v>
      </c>
      <c r="K3500" s="184" t="s">
        <v>321</v>
      </c>
      <c r="L3500" s="187">
        <f t="shared" si="111"/>
        <v>0</v>
      </c>
      <c r="M3500" s="187">
        <f t="shared" si="112"/>
        <v>0</v>
      </c>
      <c r="N3500" s="186"/>
      <c r="O3500" s="33"/>
      <c r="P3500" s="33"/>
      <c r="Q3500" s="33"/>
      <c r="R3500" s="33"/>
      <c r="S3500" s="42"/>
      <c r="T3500" s="2"/>
      <c r="U3500" s="2"/>
      <c r="V3500" s="2"/>
      <c r="W3500" s="2"/>
      <c r="X3500" s="55"/>
      <c r="Y3500" s="62"/>
      <c r="Z3500" s="62"/>
      <c r="AA3500" s="62"/>
      <c r="AB3500" s="62"/>
      <c r="AC3500" s="68"/>
      <c r="AD3500" s="2"/>
      <c r="AE3500" s="2"/>
      <c r="AF3500" s="2"/>
      <c r="AG3500" s="2"/>
      <c r="AH3500" s="55"/>
      <c r="AI3500" s="72"/>
      <c r="AJ3500" s="72"/>
      <c r="AK3500" s="72"/>
      <c r="AL3500" s="72"/>
      <c r="AM3500" s="80"/>
      <c r="AN3500" s="2"/>
      <c r="AO3500" s="2"/>
      <c r="AP3500" s="2"/>
      <c r="AQ3500" s="2"/>
      <c r="AR3500" s="55"/>
      <c r="AS3500" s="85"/>
      <c r="AT3500" s="85"/>
      <c r="AU3500" s="85"/>
      <c r="AV3500" s="85"/>
      <c r="AW3500" s="100"/>
      <c r="AX3500" s="2"/>
      <c r="AY3500" s="2"/>
      <c r="AZ3500" s="2"/>
      <c r="BA3500" s="2"/>
      <c r="BB3500" s="55"/>
      <c r="BC3500" s="105"/>
      <c r="BD3500" s="105"/>
      <c r="BE3500" s="105"/>
      <c r="BF3500" s="105"/>
      <c r="BG3500" s="109"/>
      <c r="BH3500" s="2"/>
      <c r="BI3500" s="2"/>
      <c r="BJ3500" s="2"/>
      <c r="BK3500" s="2"/>
      <c r="BL3500" s="55"/>
      <c r="BM3500" s="48"/>
      <c r="BN3500" s="48"/>
      <c r="BO3500" s="48"/>
      <c r="BP3500" s="48"/>
      <c r="BQ3500" s="117"/>
      <c r="BR3500" s="2"/>
      <c r="BS3500" s="2"/>
      <c r="BT3500" s="2"/>
      <c r="BU3500" s="2"/>
      <c r="BV3500" s="55"/>
    </row>
    <row r="3501" spans="1:74" ht="28.8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18" t="s">
        <v>5</v>
      </c>
      <c r="H3501" s="3">
        <v>2024</v>
      </c>
      <c r="I3501" s="20" t="s">
        <v>316</v>
      </c>
      <c r="J3501" s="184" t="s">
        <v>297</v>
      </c>
      <c r="K3501" s="184" t="s">
        <v>318</v>
      </c>
      <c r="L3501" s="187">
        <f t="shared" si="111"/>
        <v>0</v>
      </c>
      <c r="M3501" s="187">
        <f t="shared" si="112"/>
        <v>0</v>
      </c>
      <c r="N3501" s="186"/>
      <c r="O3501" s="33"/>
      <c r="P3501" s="33"/>
      <c r="Q3501" s="33"/>
      <c r="R3501" s="33"/>
      <c r="S3501" s="42"/>
      <c r="T3501" s="2"/>
      <c r="U3501" s="2"/>
      <c r="V3501" s="2"/>
      <c r="W3501" s="2"/>
      <c r="X3501" s="55"/>
      <c r="Y3501" s="62"/>
      <c r="Z3501" s="62"/>
      <c r="AA3501" s="62"/>
      <c r="AB3501" s="62"/>
      <c r="AC3501" s="68"/>
      <c r="AD3501" s="2"/>
      <c r="AE3501" s="2"/>
      <c r="AF3501" s="2"/>
      <c r="AG3501" s="2"/>
      <c r="AH3501" s="55"/>
      <c r="AI3501" s="72"/>
      <c r="AJ3501" s="72"/>
      <c r="AK3501" s="72"/>
      <c r="AL3501" s="72"/>
      <c r="AM3501" s="80"/>
      <c r="AN3501" s="2"/>
      <c r="AO3501" s="2"/>
      <c r="AP3501" s="2"/>
      <c r="AQ3501" s="2"/>
      <c r="AR3501" s="55"/>
      <c r="AS3501" s="85"/>
      <c r="AT3501" s="85"/>
      <c r="AU3501" s="85"/>
      <c r="AV3501" s="85"/>
      <c r="AW3501" s="100"/>
      <c r="AX3501" s="2"/>
      <c r="AY3501" s="2"/>
      <c r="AZ3501" s="2"/>
      <c r="BA3501" s="2"/>
      <c r="BB3501" s="55"/>
      <c r="BC3501" s="105"/>
      <c r="BD3501" s="105"/>
      <c r="BE3501" s="105"/>
      <c r="BF3501" s="105"/>
      <c r="BG3501" s="109"/>
      <c r="BH3501" s="2"/>
      <c r="BI3501" s="2"/>
      <c r="BJ3501" s="2"/>
      <c r="BK3501" s="2"/>
      <c r="BL3501" s="55"/>
      <c r="BM3501" s="48"/>
      <c r="BN3501" s="48"/>
      <c r="BO3501" s="48"/>
      <c r="BP3501" s="48"/>
      <c r="BQ3501" s="117"/>
      <c r="BR3501" s="2"/>
      <c r="BS3501" s="2"/>
      <c r="BT3501" s="2"/>
      <c r="BU3501" s="2"/>
      <c r="BV3501" s="55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18" t="s">
        <v>5</v>
      </c>
      <c r="H3502" s="3">
        <v>2024</v>
      </c>
      <c r="I3502" s="20" t="s">
        <v>316</v>
      </c>
      <c r="J3502" s="185" t="s">
        <v>348</v>
      </c>
      <c r="K3502" s="185" t="s">
        <v>320</v>
      </c>
      <c r="L3502" s="187">
        <f t="shared" si="111"/>
        <v>0</v>
      </c>
      <c r="M3502" s="187">
        <f t="shared" si="112"/>
        <v>0</v>
      </c>
      <c r="N3502" s="186"/>
      <c r="O3502" s="33"/>
      <c r="P3502" s="33"/>
      <c r="Q3502" s="33"/>
      <c r="R3502" s="33"/>
      <c r="S3502" s="42"/>
      <c r="T3502" s="2"/>
      <c r="U3502" s="2"/>
      <c r="V3502" s="2"/>
      <c r="W3502" s="2"/>
      <c r="X3502" s="55"/>
      <c r="Y3502" s="62"/>
      <c r="Z3502" s="62"/>
      <c r="AA3502" s="62"/>
      <c r="AB3502" s="62"/>
      <c r="AC3502" s="68"/>
      <c r="AD3502" s="2"/>
      <c r="AE3502" s="2"/>
      <c r="AF3502" s="2"/>
      <c r="AG3502" s="2"/>
      <c r="AH3502" s="55"/>
      <c r="AI3502" s="72"/>
      <c r="AJ3502" s="72"/>
      <c r="AK3502" s="72"/>
      <c r="AL3502" s="72"/>
      <c r="AM3502" s="80"/>
      <c r="AN3502" s="2"/>
      <c r="AO3502" s="2"/>
      <c r="AP3502" s="2"/>
      <c r="AQ3502" s="2"/>
      <c r="AR3502" s="55"/>
      <c r="AS3502" s="85"/>
      <c r="AT3502" s="85"/>
      <c r="AU3502" s="85"/>
      <c r="AV3502" s="85"/>
      <c r="AW3502" s="100"/>
      <c r="AX3502" s="2"/>
      <c r="AY3502" s="2"/>
      <c r="AZ3502" s="2"/>
      <c r="BA3502" s="2"/>
      <c r="BB3502" s="55"/>
      <c r="BC3502" s="105"/>
      <c r="BD3502" s="105"/>
      <c r="BE3502" s="105"/>
      <c r="BF3502" s="105"/>
      <c r="BG3502" s="109"/>
      <c r="BH3502" s="2"/>
      <c r="BI3502" s="2"/>
      <c r="BJ3502" s="2"/>
      <c r="BK3502" s="2"/>
      <c r="BL3502" s="55"/>
      <c r="BM3502" s="48"/>
      <c r="BN3502" s="48"/>
      <c r="BO3502" s="48"/>
      <c r="BP3502" s="48"/>
      <c r="BQ3502" s="117"/>
      <c r="BR3502" s="2"/>
      <c r="BS3502" s="2"/>
      <c r="BT3502" s="2"/>
      <c r="BU3502" s="2"/>
      <c r="BV3502" s="55"/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18" t="s">
        <v>5</v>
      </c>
      <c r="H3503" s="3">
        <v>2024</v>
      </c>
      <c r="I3503" s="20" t="s">
        <v>282</v>
      </c>
      <c r="J3503" s="184" t="s">
        <v>272</v>
      </c>
      <c r="K3503" s="184" t="s">
        <v>321</v>
      </c>
      <c r="L3503" s="187">
        <f t="shared" si="111"/>
        <v>0</v>
      </c>
      <c r="M3503" s="187">
        <f t="shared" si="112"/>
        <v>0</v>
      </c>
      <c r="N3503" s="186"/>
      <c r="O3503" s="33"/>
      <c r="P3503" s="33"/>
      <c r="Q3503" s="33"/>
      <c r="R3503" s="33"/>
      <c r="S3503" s="42"/>
      <c r="T3503" s="2"/>
      <c r="U3503" s="2"/>
      <c r="V3503" s="2"/>
      <c r="W3503" s="2"/>
      <c r="X3503" s="55"/>
      <c r="Y3503" s="62"/>
      <c r="Z3503" s="62"/>
      <c r="AA3503" s="62"/>
      <c r="AB3503" s="62"/>
      <c r="AC3503" s="68"/>
      <c r="AD3503" s="2"/>
      <c r="AE3503" s="2"/>
      <c r="AF3503" s="2"/>
      <c r="AG3503" s="2"/>
      <c r="AH3503" s="55"/>
      <c r="AI3503" s="72"/>
      <c r="AJ3503" s="72"/>
      <c r="AK3503" s="72"/>
      <c r="AL3503" s="72"/>
      <c r="AM3503" s="80"/>
      <c r="AN3503" s="2"/>
      <c r="AO3503" s="2"/>
      <c r="AP3503" s="2"/>
      <c r="AQ3503" s="2"/>
      <c r="AR3503" s="55"/>
      <c r="AS3503" s="85"/>
      <c r="AT3503" s="85"/>
      <c r="AU3503" s="85"/>
      <c r="AV3503" s="85"/>
      <c r="AW3503" s="100"/>
      <c r="AX3503" s="2"/>
      <c r="AY3503" s="2"/>
      <c r="AZ3503" s="2"/>
      <c r="BA3503" s="2"/>
      <c r="BB3503" s="55"/>
      <c r="BC3503" s="105"/>
      <c r="BD3503" s="105"/>
      <c r="BE3503" s="105"/>
      <c r="BF3503" s="105"/>
      <c r="BG3503" s="109"/>
      <c r="BH3503" s="2"/>
      <c r="BI3503" s="2"/>
      <c r="BJ3503" s="2"/>
      <c r="BK3503" s="2"/>
      <c r="BL3503" s="55"/>
      <c r="BM3503" s="48"/>
      <c r="BN3503" s="48"/>
      <c r="BO3503" s="48"/>
      <c r="BP3503" s="48"/>
      <c r="BQ3503" s="117"/>
      <c r="BR3503" s="2"/>
      <c r="BS3503" s="2"/>
      <c r="BT3503" s="2"/>
      <c r="BU3503" s="2"/>
      <c r="BV3503" s="55"/>
    </row>
    <row r="3504" spans="1:74" ht="43.2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18" t="s">
        <v>5</v>
      </c>
      <c r="H3504" s="3">
        <v>2024</v>
      </c>
      <c r="I3504" s="20" t="s">
        <v>282</v>
      </c>
      <c r="J3504" s="184" t="s">
        <v>273</v>
      </c>
      <c r="K3504" s="184" t="s">
        <v>321</v>
      </c>
      <c r="L3504" s="187">
        <f t="shared" si="111"/>
        <v>3.1200000000000002E-2</v>
      </c>
      <c r="M3504" s="187">
        <f t="shared" si="112"/>
        <v>74.510999999999996</v>
      </c>
      <c r="N3504" s="186" t="s">
        <v>1458</v>
      </c>
      <c r="O3504" s="33"/>
      <c r="P3504" s="33"/>
      <c r="Q3504" s="33"/>
      <c r="R3504" s="33"/>
      <c r="S3504" s="42"/>
      <c r="T3504" s="2"/>
      <c r="U3504" s="2"/>
      <c r="V3504" s="2">
        <v>261</v>
      </c>
      <c r="W3504" s="2">
        <v>1E-3</v>
      </c>
      <c r="X3504" s="55">
        <v>2.891</v>
      </c>
      <c r="Y3504" s="62"/>
      <c r="Z3504" s="62"/>
      <c r="AA3504" s="62">
        <v>178.172</v>
      </c>
      <c r="AB3504" s="62">
        <v>8.0000000000000002E-3</v>
      </c>
      <c r="AC3504" s="68">
        <v>16.222000000000001</v>
      </c>
      <c r="AD3504" s="2"/>
      <c r="AE3504" s="2"/>
      <c r="AF3504" s="2"/>
      <c r="AG3504" s="2"/>
      <c r="AH3504" s="55"/>
      <c r="AI3504" s="72"/>
      <c r="AJ3504" s="72"/>
      <c r="AK3504" s="72" t="s">
        <v>526</v>
      </c>
      <c r="AL3504" s="72">
        <v>1E-3</v>
      </c>
      <c r="AM3504" s="80">
        <v>2.081</v>
      </c>
      <c r="AN3504" s="2" t="s">
        <v>392</v>
      </c>
      <c r="AO3504" s="2"/>
      <c r="AP3504" s="2"/>
      <c r="AQ3504" s="2">
        <v>3.0000000000000001E-3</v>
      </c>
      <c r="AR3504" s="55">
        <v>9.18</v>
      </c>
      <c r="AS3504" s="85" t="s">
        <v>530</v>
      </c>
      <c r="AT3504" s="85"/>
      <c r="AU3504" s="85"/>
      <c r="AV3504" s="85">
        <v>1E-3</v>
      </c>
      <c r="AW3504" s="100">
        <v>1.8640000000000001</v>
      </c>
      <c r="AX3504" s="2"/>
      <c r="AY3504" s="155"/>
      <c r="AZ3504" s="2" t="s">
        <v>774</v>
      </c>
      <c r="BA3504" s="2">
        <v>1.2E-2</v>
      </c>
      <c r="BB3504" s="55">
        <v>29.707999999999998</v>
      </c>
      <c r="BC3504" s="105" t="s">
        <v>878</v>
      </c>
      <c r="BD3504" s="105"/>
      <c r="BE3504" s="105"/>
      <c r="BF3504" s="105">
        <v>1.1999999999999999E-3</v>
      </c>
      <c r="BG3504" s="109">
        <v>2.645</v>
      </c>
      <c r="BH3504" s="2"/>
      <c r="BI3504" s="2"/>
      <c r="BJ3504" s="2"/>
      <c r="BK3504" s="2"/>
      <c r="BL3504" s="55"/>
      <c r="BM3504" s="48"/>
      <c r="BN3504" s="48"/>
      <c r="BO3504" s="48"/>
      <c r="BP3504" s="48"/>
      <c r="BQ3504" s="117"/>
      <c r="BR3504" s="2" t="s">
        <v>1206</v>
      </c>
      <c r="BS3504" s="2"/>
      <c r="BT3504" s="2"/>
      <c r="BU3504" s="2">
        <v>4.0000000000000001E-3</v>
      </c>
      <c r="BV3504" s="55">
        <v>9.92</v>
      </c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18" t="s">
        <v>5</v>
      </c>
      <c r="H3505" s="3">
        <v>2024</v>
      </c>
      <c r="I3505" s="20" t="s">
        <v>282</v>
      </c>
      <c r="J3505" s="184" t="s">
        <v>274</v>
      </c>
      <c r="K3505" s="184" t="s">
        <v>321</v>
      </c>
      <c r="L3505" s="187">
        <f t="shared" si="111"/>
        <v>1.5E-3</v>
      </c>
      <c r="M3505" s="187">
        <f t="shared" si="112"/>
        <v>3.1739999999999999</v>
      </c>
      <c r="N3505" s="186" t="s">
        <v>1456</v>
      </c>
      <c r="O3505" s="33"/>
      <c r="P3505" s="33"/>
      <c r="Q3505" s="33"/>
      <c r="R3505" s="33"/>
      <c r="S3505" s="42"/>
      <c r="T3505" s="2"/>
      <c r="U3505" s="2"/>
      <c r="V3505" s="2"/>
      <c r="W3505" s="2"/>
      <c r="X3505" s="55"/>
      <c r="Y3505" s="62"/>
      <c r="Z3505" s="62"/>
      <c r="AA3505" s="62"/>
      <c r="AB3505" s="62"/>
      <c r="AC3505" s="68"/>
      <c r="AD3505" s="2"/>
      <c r="AE3505" s="2"/>
      <c r="AF3505" s="2"/>
      <c r="AG3505" s="2"/>
      <c r="AH3505" s="55"/>
      <c r="AI3505" s="72"/>
      <c r="AJ3505" s="72"/>
      <c r="AK3505" s="72"/>
      <c r="AL3505" s="72"/>
      <c r="AM3505" s="80"/>
      <c r="AN3505" s="2"/>
      <c r="AO3505" s="2"/>
      <c r="AP3505" s="2"/>
      <c r="AQ3505" s="2"/>
      <c r="AR3505" s="55"/>
      <c r="AS3505" s="85"/>
      <c r="AT3505" s="85"/>
      <c r="AU3505" s="85"/>
      <c r="AV3505" s="85"/>
      <c r="AW3505" s="100"/>
      <c r="AX3505" s="2" t="s">
        <v>789</v>
      </c>
      <c r="AY3505" s="2"/>
      <c r="AZ3505" s="2"/>
      <c r="BA3505" s="2">
        <v>5.0000000000000001E-4</v>
      </c>
      <c r="BB3505" s="55">
        <v>1.194</v>
      </c>
      <c r="BC3505" s="105"/>
      <c r="BD3505" s="105"/>
      <c r="BE3505" s="105"/>
      <c r="BF3505" s="105"/>
      <c r="BG3505" s="109"/>
      <c r="BH3505" s="2" t="s">
        <v>957</v>
      </c>
      <c r="BI3505" s="2"/>
      <c r="BJ3505" s="2"/>
      <c r="BK3505" s="2">
        <v>1E-3</v>
      </c>
      <c r="BL3505" s="55">
        <v>1.98</v>
      </c>
      <c r="BM3505" s="48"/>
      <c r="BN3505" s="48"/>
      <c r="BO3505" s="48"/>
      <c r="BP3505" s="48"/>
      <c r="BQ3505" s="117"/>
      <c r="BR3505" s="2"/>
      <c r="BS3505" s="2"/>
      <c r="BT3505" s="2"/>
      <c r="BU3505" s="2"/>
      <c r="BV3505" s="55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18" t="s">
        <v>5</v>
      </c>
      <c r="H3506" s="3">
        <v>2024</v>
      </c>
      <c r="I3506" s="20" t="s">
        <v>282</v>
      </c>
      <c r="J3506" s="184" t="s">
        <v>275</v>
      </c>
      <c r="K3506" s="184" t="s">
        <v>321</v>
      </c>
      <c r="L3506" s="187">
        <f t="shared" si="111"/>
        <v>2E-3</v>
      </c>
      <c r="M3506" s="187">
        <f t="shared" si="112"/>
        <v>2.8879999999999999</v>
      </c>
      <c r="N3506" s="186" t="s">
        <v>1453</v>
      </c>
      <c r="O3506" s="33"/>
      <c r="P3506" s="33"/>
      <c r="Q3506" s="33"/>
      <c r="R3506" s="33"/>
      <c r="S3506" s="42"/>
      <c r="T3506" s="2"/>
      <c r="U3506" s="2"/>
      <c r="V3506" s="2">
        <v>81.849999999999994</v>
      </c>
      <c r="W3506" s="2">
        <v>2E-3</v>
      </c>
      <c r="X3506" s="55">
        <v>2.8879999999999999</v>
      </c>
      <c r="Y3506" s="62"/>
      <c r="Z3506" s="62"/>
      <c r="AA3506" s="62"/>
      <c r="AB3506" s="62"/>
      <c r="AC3506" s="68"/>
      <c r="AD3506" s="2"/>
      <c r="AE3506" s="2"/>
      <c r="AF3506" s="2"/>
      <c r="AG3506" s="2"/>
      <c r="AH3506" s="55"/>
      <c r="AI3506" s="72"/>
      <c r="AJ3506" s="72"/>
      <c r="AK3506" s="72"/>
      <c r="AL3506" s="72"/>
      <c r="AM3506" s="80"/>
      <c r="AN3506" s="2"/>
      <c r="AO3506" s="2"/>
      <c r="AP3506" s="2"/>
      <c r="AQ3506" s="2"/>
      <c r="AR3506" s="55"/>
      <c r="AS3506" s="85"/>
      <c r="AT3506" s="85"/>
      <c r="AU3506" s="85"/>
      <c r="AV3506" s="85"/>
      <c r="AW3506" s="100"/>
      <c r="AX3506" s="2"/>
      <c r="AY3506" s="2"/>
      <c r="AZ3506" s="2"/>
      <c r="BA3506" s="2"/>
      <c r="BB3506" s="55"/>
      <c r="BC3506" s="105"/>
      <c r="BD3506" s="105"/>
      <c r="BE3506" s="105"/>
      <c r="BF3506" s="105"/>
      <c r="BG3506" s="109"/>
      <c r="BH3506" s="2"/>
      <c r="BI3506" s="2"/>
      <c r="BJ3506" s="2"/>
      <c r="BK3506" s="2"/>
      <c r="BL3506" s="55"/>
      <c r="BM3506" s="48"/>
      <c r="BN3506" s="48"/>
      <c r="BO3506" s="48"/>
      <c r="BP3506" s="48"/>
      <c r="BQ3506" s="117"/>
      <c r="BR3506" s="2"/>
      <c r="BS3506" s="2"/>
      <c r="BT3506" s="2"/>
      <c r="BU3506" s="2"/>
      <c r="BV3506" s="55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18" t="s">
        <v>5</v>
      </c>
      <c r="H3507" s="3">
        <v>2024</v>
      </c>
      <c r="I3507" s="20" t="s">
        <v>282</v>
      </c>
      <c r="J3507" s="184" t="s">
        <v>276</v>
      </c>
      <c r="K3507" s="184" t="s">
        <v>320</v>
      </c>
      <c r="L3507" s="187">
        <f t="shared" si="111"/>
        <v>1</v>
      </c>
      <c r="M3507" s="187">
        <f t="shared" si="112"/>
        <v>3.8809999999999998</v>
      </c>
      <c r="N3507" s="2" t="s">
        <v>392</v>
      </c>
      <c r="O3507" s="33"/>
      <c r="P3507" s="33"/>
      <c r="Q3507" s="33"/>
      <c r="R3507" s="33"/>
      <c r="S3507" s="42"/>
      <c r="T3507" s="2"/>
      <c r="U3507" s="2" t="s">
        <v>392</v>
      </c>
      <c r="V3507" s="2"/>
      <c r="W3507" s="2">
        <v>1</v>
      </c>
      <c r="X3507" s="55">
        <v>3.8809999999999998</v>
      </c>
      <c r="Y3507" s="62"/>
      <c r="Z3507" s="62"/>
      <c r="AA3507" s="62"/>
      <c r="AB3507" s="62"/>
      <c r="AC3507" s="68"/>
      <c r="AD3507" s="2"/>
      <c r="AE3507" s="2"/>
      <c r="AF3507" s="2"/>
      <c r="AG3507" s="2"/>
      <c r="AH3507" s="55"/>
      <c r="AI3507" s="72"/>
      <c r="AJ3507" s="72"/>
      <c r="AK3507" s="72"/>
      <c r="AL3507" s="72"/>
      <c r="AM3507" s="80"/>
      <c r="AN3507" s="2"/>
      <c r="AO3507" s="2"/>
      <c r="AP3507" s="2"/>
      <c r="AQ3507" s="2"/>
      <c r="AR3507" s="55"/>
      <c r="AS3507" s="85"/>
      <c r="AT3507" s="85"/>
      <c r="AU3507" s="85"/>
      <c r="AV3507" s="85"/>
      <c r="AW3507" s="100"/>
      <c r="AX3507" s="2"/>
      <c r="AY3507" s="2"/>
      <c r="AZ3507" s="2"/>
      <c r="BA3507" s="2"/>
      <c r="BB3507" s="55"/>
      <c r="BC3507" s="105"/>
      <c r="BD3507" s="105"/>
      <c r="BE3507" s="105"/>
      <c r="BF3507" s="105"/>
      <c r="BG3507" s="109"/>
      <c r="BH3507" s="2"/>
      <c r="BI3507" s="2"/>
      <c r="BJ3507" s="2"/>
      <c r="BK3507" s="2"/>
      <c r="BL3507" s="55"/>
      <c r="BM3507" s="48"/>
      <c r="BN3507" s="48"/>
      <c r="BO3507" s="48"/>
      <c r="BP3507" s="48"/>
      <c r="BQ3507" s="117"/>
      <c r="BR3507" s="2"/>
      <c r="BS3507" s="2"/>
      <c r="BT3507" s="2"/>
      <c r="BU3507" s="2"/>
      <c r="BV3507" s="55"/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18" t="s">
        <v>5</v>
      </c>
      <c r="H3508" s="3">
        <v>2024</v>
      </c>
      <c r="I3508" s="20" t="s">
        <v>282</v>
      </c>
      <c r="J3508" s="184" t="s">
        <v>277</v>
      </c>
      <c r="K3508" s="184" t="s">
        <v>320</v>
      </c>
      <c r="L3508" s="187">
        <f t="shared" si="111"/>
        <v>12</v>
      </c>
      <c r="M3508" s="187">
        <f t="shared" si="112"/>
        <v>38.868000000000002</v>
      </c>
      <c r="N3508" s="2" t="s">
        <v>1455</v>
      </c>
      <c r="O3508" s="33"/>
      <c r="P3508" s="33"/>
      <c r="Q3508" s="33"/>
      <c r="R3508" s="33"/>
      <c r="S3508" s="42"/>
      <c r="T3508" s="2"/>
      <c r="U3508" s="2" t="s">
        <v>392</v>
      </c>
      <c r="V3508" s="2"/>
      <c r="W3508" s="2">
        <v>1</v>
      </c>
      <c r="X3508" s="55">
        <v>4.3600000000000003</v>
      </c>
      <c r="Y3508" s="62"/>
      <c r="Z3508" s="62"/>
      <c r="AA3508" s="62" t="s">
        <v>448</v>
      </c>
      <c r="AB3508" s="62">
        <v>3</v>
      </c>
      <c r="AC3508" s="68">
        <v>2.4009999999999998</v>
      </c>
      <c r="AD3508" s="2"/>
      <c r="AE3508" s="2"/>
      <c r="AF3508" s="2"/>
      <c r="AG3508" s="2"/>
      <c r="AH3508" s="55"/>
      <c r="AI3508" s="72"/>
      <c r="AJ3508" s="72"/>
      <c r="AK3508" s="72"/>
      <c r="AL3508" s="72"/>
      <c r="AM3508" s="80"/>
      <c r="AN3508" s="2" t="s">
        <v>392</v>
      </c>
      <c r="AO3508" s="2"/>
      <c r="AP3508" s="2"/>
      <c r="AQ3508" s="2">
        <v>2</v>
      </c>
      <c r="AR3508" s="55">
        <v>5.6470000000000002</v>
      </c>
      <c r="AS3508" s="85"/>
      <c r="AT3508" s="85"/>
      <c r="AU3508" s="85"/>
      <c r="AV3508" s="85"/>
      <c r="AW3508" s="100"/>
      <c r="AX3508" s="30" t="s">
        <v>796</v>
      </c>
      <c r="AY3508" s="2"/>
      <c r="AZ3508" s="2"/>
      <c r="BA3508" s="2">
        <v>5</v>
      </c>
      <c r="BB3508" s="55">
        <v>19.210999999999999</v>
      </c>
      <c r="BC3508" s="105" t="s">
        <v>605</v>
      </c>
      <c r="BD3508" s="105"/>
      <c r="BE3508" s="105"/>
      <c r="BF3508" s="105">
        <v>1</v>
      </c>
      <c r="BG3508" s="109">
        <v>7.2489999999999997</v>
      </c>
      <c r="BH3508" s="2"/>
      <c r="BI3508" s="2"/>
      <c r="BJ3508" s="2"/>
      <c r="BK3508" s="2"/>
      <c r="BL3508" s="55"/>
      <c r="BM3508" s="48"/>
      <c r="BN3508" s="48"/>
      <c r="BO3508" s="48"/>
      <c r="BP3508" s="48"/>
      <c r="BQ3508" s="117"/>
      <c r="BR3508" s="2"/>
      <c r="BS3508" s="2"/>
      <c r="BT3508" s="2"/>
      <c r="BU3508" s="2"/>
      <c r="BV3508" s="55"/>
    </row>
    <row r="3509" spans="1:74" hidden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18" t="s">
        <v>5</v>
      </c>
      <c r="H3509" s="3">
        <v>2024</v>
      </c>
      <c r="I3509" s="20" t="s">
        <v>283</v>
      </c>
      <c r="J3509" s="184" t="s">
        <v>298</v>
      </c>
      <c r="K3509" s="184" t="s">
        <v>321</v>
      </c>
      <c r="L3509" s="187">
        <f t="shared" si="111"/>
        <v>4.5999999999999999E-2</v>
      </c>
      <c r="M3509" s="187">
        <f t="shared" si="112"/>
        <v>17.135999999999999</v>
      </c>
      <c r="N3509" s="186"/>
      <c r="O3509" s="33"/>
      <c r="P3509" s="33"/>
      <c r="Q3509" s="33"/>
      <c r="R3509" s="33"/>
      <c r="S3509" s="42"/>
      <c r="T3509" s="2"/>
      <c r="U3509" s="2"/>
      <c r="V3509" s="2"/>
      <c r="W3509" s="2"/>
      <c r="X3509" s="55"/>
      <c r="Y3509" s="62"/>
      <c r="Z3509" s="62"/>
      <c r="AA3509" s="62"/>
      <c r="AB3509" s="62"/>
      <c r="AC3509" s="68"/>
      <c r="AD3509" s="2"/>
      <c r="AE3509" s="2"/>
      <c r="AF3509" s="2"/>
      <c r="AG3509" s="2"/>
      <c r="AH3509" s="55"/>
      <c r="AI3509" s="72"/>
      <c r="AJ3509" s="72"/>
      <c r="AK3509" s="72"/>
      <c r="AL3509" s="72"/>
      <c r="AM3509" s="80"/>
      <c r="AN3509" s="2" t="s">
        <v>392</v>
      </c>
      <c r="AO3509" s="2"/>
      <c r="AP3509" s="2"/>
      <c r="AQ3509" s="2">
        <v>4.5999999999999999E-2</v>
      </c>
      <c r="AR3509" s="55">
        <v>17.135999999999999</v>
      </c>
      <c r="AS3509" s="85"/>
      <c r="AT3509" s="85"/>
      <c r="AU3509" s="85"/>
      <c r="AV3509" s="85"/>
      <c r="AW3509" s="100"/>
      <c r="AX3509" s="2"/>
      <c r="AY3509" s="2"/>
      <c r="AZ3509" s="2"/>
      <c r="BA3509" s="2"/>
      <c r="BB3509" s="55"/>
      <c r="BC3509" s="105"/>
      <c r="BD3509" s="105"/>
      <c r="BE3509" s="105"/>
      <c r="BF3509" s="105"/>
      <c r="BG3509" s="109"/>
      <c r="BH3509" s="2"/>
      <c r="BI3509" s="2"/>
      <c r="BJ3509" s="2"/>
      <c r="BK3509" s="2"/>
      <c r="BL3509" s="55"/>
      <c r="BM3509" s="48"/>
      <c r="BN3509" s="48"/>
      <c r="BO3509" s="48"/>
      <c r="BP3509" s="48"/>
      <c r="BQ3509" s="117"/>
      <c r="BR3509" s="2"/>
      <c r="BS3509" s="2"/>
      <c r="BT3509" s="2"/>
      <c r="BU3509" s="2"/>
      <c r="BV3509" s="55"/>
    </row>
    <row r="3510" spans="1:74" ht="14.25" hidden="1" customHeight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18" t="s">
        <v>5</v>
      </c>
      <c r="H3510" s="3">
        <v>2024</v>
      </c>
      <c r="I3510" s="20" t="s">
        <v>283</v>
      </c>
      <c r="J3510" s="184" t="s">
        <v>278</v>
      </c>
      <c r="K3510" s="184" t="s">
        <v>320</v>
      </c>
      <c r="L3510" s="187">
        <f t="shared" si="111"/>
        <v>33</v>
      </c>
      <c r="M3510" s="187">
        <f t="shared" si="112"/>
        <v>99.421000000000006</v>
      </c>
      <c r="N3510" s="186" t="s">
        <v>1457</v>
      </c>
      <c r="O3510" s="33"/>
      <c r="P3510" s="33"/>
      <c r="Q3510" s="33"/>
      <c r="R3510" s="33"/>
      <c r="S3510" s="42"/>
      <c r="T3510" s="2"/>
      <c r="U3510" s="2"/>
      <c r="V3510" s="2"/>
      <c r="W3510" s="2"/>
      <c r="X3510" s="55"/>
      <c r="Y3510" s="62" t="s">
        <v>381</v>
      </c>
      <c r="Z3510" s="62"/>
      <c r="AA3510" s="62"/>
      <c r="AB3510" s="62">
        <v>2</v>
      </c>
      <c r="AC3510" s="68">
        <v>3.8210000000000002</v>
      </c>
      <c r="AD3510" s="2"/>
      <c r="AE3510" s="2"/>
      <c r="AF3510" s="2"/>
      <c r="AG3510" s="2"/>
      <c r="AH3510" s="55"/>
      <c r="AI3510" s="72" t="s">
        <v>576</v>
      </c>
      <c r="AJ3510" s="72"/>
      <c r="AK3510" s="72"/>
      <c r="AL3510" s="72">
        <v>3</v>
      </c>
      <c r="AM3510" s="80">
        <v>4.3360000000000003</v>
      </c>
      <c r="AN3510" s="2" t="s">
        <v>392</v>
      </c>
      <c r="AO3510" s="2"/>
      <c r="AP3510" s="2"/>
      <c r="AQ3510" s="2">
        <v>6</v>
      </c>
      <c r="AR3510" s="55">
        <v>52.776000000000003</v>
      </c>
      <c r="AS3510" s="85"/>
      <c r="AT3510" s="85"/>
      <c r="AU3510" s="85"/>
      <c r="AV3510" s="85"/>
      <c r="AW3510" s="100"/>
      <c r="AX3510" s="2" t="s">
        <v>808</v>
      </c>
      <c r="AY3510" s="2"/>
      <c r="AZ3510" s="2"/>
      <c r="BA3510" s="2">
        <f>17+1</f>
        <v>18</v>
      </c>
      <c r="BB3510" s="55">
        <f>25.872+5.33</f>
        <v>31.201999999999998</v>
      </c>
      <c r="BC3510" s="105"/>
      <c r="BD3510" s="105"/>
      <c r="BE3510" s="105"/>
      <c r="BF3510" s="105"/>
      <c r="BG3510" s="109"/>
      <c r="BH3510" s="2" t="s">
        <v>991</v>
      </c>
      <c r="BI3510" s="2"/>
      <c r="BJ3510" s="2"/>
      <c r="BK3510" s="2">
        <f>1+1</f>
        <v>2</v>
      </c>
      <c r="BL3510" s="55">
        <f>1.966+1.874</f>
        <v>3.84</v>
      </c>
      <c r="BM3510" s="48" t="s">
        <v>1103</v>
      </c>
      <c r="BN3510" s="48"/>
      <c r="BO3510" s="48"/>
      <c r="BP3510" s="48">
        <v>2</v>
      </c>
      <c r="BQ3510" s="117">
        <v>3.4460000000000002</v>
      </c>
      <c r="BR3510" s="2"/>
      <c r="BS3510" s="2"/>
      <c r="BT3510" s="2"/>
      <c r="BU3510" s="2"/>
      <c r="BV3510" s="55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18" t="s">
        <v>5</v>
      </c>
      <c r="H3511" s="3">
        <v>2024</v>
      </c>
      <c r="I3511" s="20" t="s">
        <v>283</v>
      </c>
      <c r="J3511" s="184" t="s">
        <v>279</v>
      </c>
      <c r="K3511" s="184" t="s">
        <v>320</v>
      </c>
      <c r="L3511" s="187">
        <f t="shared" si="111"/>
        <v>0</v>
      </c>
      <c r="M3511" s="187">
        <f t="shared" si="112"/>
        <v>0</v>
      </c>
      <c r="N3511" s="186"/>
      <c r="O3511" s="33"/>
      <c r="P3511" s="33"/>
      <c r="Q3511" s="33"/>
      <c r="R3511" s="33"/>
      <c r="S3511" s="42"/>
      <c r="T3511" s="2"/>
      <c r="U3511" s="2"/>
      <c r="V3511" s="2"/>
      <c r="W3511" s="2"/>
      <c r="X3511" s="55"/>
      <c r="Y3511" s="62"/>
      <c r="Z3511" s="62"/>
      <c r="AA3511" s="62"/>
      <c r="AB3511" s="62"/>
      <c r="AC3511" s="68"/>
      <c r="AD3511" s="2"/>
      <c r="AE3511" s="2"/>
      <c r="AF3511" s="2"/>
      <c r="AG3511" s="2"/>
      <c r="AH3511" s="55"/>
      <c r="AI3511" s="72"/>
      <c r="AJ3511" s="72"/>
      <c r="AK3511" s="72"/>
      <c r="AL3511" s="72"/>
      <c r="AM3511" s="80"/>
      <c r="AN3511" s="2"/>
      <c r="AO3511" s="2"/>
      <c r="AP3511" s="2"/>
      <c r="AQ3511" s="2"/>
      <c r="AR3511" s="55"/>
      <c r="AS3511" s="85"/>
      <c r="AT3511" s="85"/>
      <c r="AU3511" s="85"/>
      <c r="AV3511" s="85"/>
      <c r="AW3511" s="100"/>
      <c r="AX3511" s="2"/>
      <c r="AY3511" s="2"/>
      <c r="AZ3511" s="2"/>
      <c r="BA3511" s="2"/>
      <c r="BB3511" s="55"/>
      <c r="BC3511" s="105"/>
      <c r="BD3511" s="105"/>
      <c r="BE3511" s="105"/>
      <c r="BF3511" s="105"/>
      <c r="BG3511" s="109"/>
      <c r="BH3511" s="2"/>
      <c r="BI3511" s="2"/>
      <c r="BJ3511" s="2"/>
      <c r="BK3511" s="2"/>
      <c r="BL3511" s="55"/>
      <c r="BM3511" s="48"/>
      <c r="BN3511" s="48"/>
      <c r="BO3511" s="48"/>
      <c r="BP3511" s="48"/>
      <c r="BQ3511" s="117"/>
      <c r="BR3511" s="2"/>
      <c r="BS3511" s="2"/>
      <c r="BT3511" s="2"/>
      <c r="BU3511" s="2"/>
      <c r="BV3511" s="55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18" t="s">
        <v>5</v>
      </c>
      <c r="H3512" s="3">
        <v>2024</v>
      </c>
      <c r="I3512" s="20" t="s">
        <v>286</v>
      </c>
      <c r="J3512" s="184" t="s">
        <v>280</v>
      </c>
      <c r="K3512" s="184" t="s">
        <v>319</v>
      </c>
      <c r="L3512" s="187">
        <f t="shared" si="111"/>
        <v>0</v>
      </c>
      <c r="M3512" s="187">
        <f t="shared" si="112"/>
        <v>0</v>
      </c>
      <c r="N3512" s="186"/>
      <c r="O3512" s="33"/>
      <c r="P3512" s="33"/>
      <c r="Q3512" s="33"/>
      <c r="R3512" s="33"/>
      <c r="S3512" s="42"/>
      <c r="T3512" s="2"/>
      <c r="U3512" s="2"/>
      <c r="V3512" s="2"/>
      <c r="W3512" s="2"/>
      <c r="X3512" s="55"/>
      <c r="Y3512" s="62"/>
      <c r="Z3512" s="62"/>
      <c r="AA3512" s="62"/>
      <c r="AB3512" s="62"/>
      <c r="AC3512" s="68"/>
      <c r="AD3512" s="2"/>
      <c r="AE3512" s="2"/>
      <c r="AF3512" s="2"/>
      <c r="AG3512" s="2"/>
      <c r="AH3512" s="55"/>
      <c r="AI3512" s="72"/>
      <c r="AJ3512" s="72"/>
      <c r="AK3512" s="72"/>
      <c r="AL3512" s="72"/>
      <c r="AM3512" s="80"/>
      <c r="AN3512" s="2"/>
      <c r="AO3512" s="2"/>
      <c r="AP3512" s="2"/>
      <c r="AQ3512" s="2"/>
      <c r="AR3512" s="55"/>
      <c r="AS3512" s="85"/>
      <c r="AT3512" s="85"/>
      <c r="AU3512" s="85"/>
      <c r="AV3512" s="85"/>
      <c r="AW3512" s="100"/>
      <c r="AX3512" s="2"/>
      <c r="AY3512" s="2"/>
      <c r="AZ3512" s="2"/>
      <c r="BA3512" s="2"/>
      <c r="BB3512" s="55"/>
      <c r="BC3512" s="105"/>
      <c r="BD3512" s="105"/>
      <c r="BE3512" s="105"/>
      <c r="BF3512" s="105"/>
      <c r="BG3512" s="109"/>
      <c r="BH3512" s="2"/>
      <c r="BI3512" s="2"/>
      <c r="BJ3512" s="2"/>
      <c r="BK3512" s="2"/>
      <c r="BL3512" s="55"/>
      <c r="BM3512" s="48"/>
      <c r="BN3512" s="48"/>
      <c r="BO3512" s="48"/>
      <c r="BP3512" s="48"/>
      <c r="BQ3512" s="117"/>
      <c r="BR3512" s="2"/>
      <c r="BS3512" s="2"/>
      <c r="BT3512" s="2"/>
      <c r="BU3512" s="2"/>
      <c r="BV3512" s="55"/>
    </row>
    <row r="3513" spans="1:74" ht="86.4" hidden="1" x14ac:dyDescent="0.3">
      <c r="A3513" s="2" t="s">
        <v>97</v>
      </c>
      <c r="B3513" s="2" t="s">
        <v>2</v>
      </c>
      <c r="C3513" s="2" t="s">
        <v>3</v>
      </c>
      <c r="D3513" s="2" t="s">
        <v>82</v>
      </c>
      <c r="E3513" s="3">
        <v>44</v>
      </c>
      <c r="F3513" s="3"/>
      <c r="G3513" s="18" t="s">
        <v>5</v>
      </c>
      <c r="H3513" s="3">
        <v>2024</v>
      </c>
      <c r="I3513" s="20" t="s">
        <v>286</v>
      </c>
      <c r="J3513" s="184" t="s">
        <v>281</v>
      </c>
      <c r="K3513" s="184" t="s">
        <v>319</v>
      </c>
      <c r="L3513" s="187">
        <f t="shared" si="111"/>
        <v>0</v>
      </c>
      <c r="M3513" s="187">
        <f t="shared" si="112"/>
        <v>1790.3768</v>
      </c>
      <c r="N3513" s="186" t="s">
        <v>1459</v>
      </c>
      <c r="O3513" s="33"/>
      <c r="P3513" s="33"/>
      <c r="Q3513" s="33"/>
      <c r="R3513" s="33"/>
      <c r="S3513" s="42"/>
      <c r="T3513" s="2"/>
      <c r="U3513" s="2"/>
      <c r="V3513" s="2"/>
      <c r="W3513" s="2"/>
      <c r="X3513" s="55"/>
      <c r="Y3513" s="62"/>
      <c r="Z3513" s="62"/>
      <c r="AA3513" s="62"/>
      <c r="AB3513" s="62"/>
      <c r="AC3513" s="68"/>
      <c r="AD3513" s="2"/>
      <c r="AE3513" s="2"/>
      <c r="AF3513" s="2"/>
      <c r="AG3513" s="2"/>
      <c r="AH3513" s="55"/>
      <c r="AI3513" s="72"/>
      <c r="AJ3513" s="72"/>
      <c r="AK3513" s="72"/>
      <c r="AL3513" s="72"/>
      <c r="AM3513" s="80"/>
      <c r="AN3513" s="2" t="s">
        <v>632</v>
      </c>
      <c r="AO3513" s="2"/>
      <c r="AP3513" s="2"/>
      <c r="AQ3513" s="2"/>
      <c r="AR3513" s="55">
        <f>161.893+2.983</f>
        <v>164.876</v>
      </c>
      <c r="AS3513" s="85" t="s">
        <v>750</v>
      </c>
      <c r="AT3513" s="85"/>
      <c r="AU3513" s="85"/>
      <c r="AV3513" s="85"/>
      <c r="AW3513" s="100">
        <f>15.443+12.10544+8.69736</f>
        <v>36.245800000000003</v>
      </c>
      <c r="AX3513" s="2"/>
      <c r="AY3513" s="2"/>
      <c r="AZ3513" s="2"/>
      <c r="BA3513" s="2"/>
      <c r="BB3513" s="55"/>
      <c r="BC3513" s="105" t="s">
        <v>1061</v>
      </c>
      <c r="BD3513" s="105"/>
      <c r="BE3513" s="105"/>
      <c r="BF3513" s="105"/>
      <c r="BG3513" s="109">
        <v>4.5</v>
      </c>
      <c r="BH3513" s="2" t="s">
        <v>1036</v>
      </c>
      <c r="BI3513" s="2"/>
      <c r="BJ3513" s="2"/>
      <c r="BK3513" s="2"/>
      <c r="BL3513" s="55">
        <v>10.188000000000001</v>
      </c>
      <c r="BM3513" s="48" t="s">
        <v>1148</v>
      </c>
      <c r="BN3513" s="48"/>
      <c r="BO3513" s="48"/>
      <c r="BP3513" s="48"/>
      <c r="BQ3513" s="117">
        <f>517.901+1.666</f>
        <v>519.56700000000001</v>
      </c>
      <c r="BR3513" s="2" t="s">
        <v>1280</v>
      </c>
      <c r="BS3513" s="2"/>
      <c r="BT3513" s="2"/>
      <c r="BU3513" s="2"/>
      <c r="BV3513" s="55">
        <v>1055</v>
      </c>
    </row>
    <row r="3514" spans="1:74" s="13" customFormat="1" hidden="1" x14ac:dyDescent="0.3">
      <c r="A3514" s="12" t="s">
        <v>97</v>
      </c>
      <c r="B3514" s="12" t="s">
        <v>2</v>
      </c>
      <c r="C3514" s="12" t="s">
        <v>3</v>
      </c>
      <c r="D3514" s="12" t="s">
        <v>82</v>
      </c>
      <c r="E3514" s="7">
        <v>44</v>
      </c>
      <c r="F3514" s="7"/>
      <c r="G3514" s="19" t="s">
        <v>5</v>
      </c>
      <c r="H3514" s="7">
        <v>2024</v>
      </c>
      <c r="I3514" s="21"/>
      <c r="J3514" s="12" t="s">
        <v>314</v>
      </c>
      <c r="K3514" s="12"/>
      <c r="L3514" s="147"/>
      <c r="M3514" s="147">
        <f>SUM(M3476:M3513)</f>
        <v>6119.1808000000019</v>
      </c>
      <c r="N3514" s="183"/>
      <c r="O3514" s="12"/>
      <c r="P3514" s="12"/>
      <c r="Q3514" s="12"/>
      <c r="R3514" s="12"/>
      <c r="S3514" s="47">
        <f>SUM(S3476:S3513)</f>
        <v>0</v>
      </c>
      <c r="T3514" s="12"/>
      <c r="U3514" s="12"/>
      <c r="V3514" s="12"/>
      <c r="W3514" s="12"/>
      <c r="X3514" s="47">
        <f>SUM(X3476:X3513)</f>
        <v>14.02</v>
      </c>
      <c r="Y3514" s="12"/>
      <c r="Z3514" s="12"/>
      <c r="AA3514" s="12"/>
      <c r="AB3514" s="12"/>
      <c r="AC3514" s="47">
        <f>SUM(AC3476:AC3513)</f>
        <v>32.93</v>
      </c>
      <c r="AD3514" s="12"/>
      <c r="AE3514" s="12"/>
      <c r="AF3514" s="12"/>
      <c r="AG3514" s="12"/>
      <c r="AH3514" s="47">
        <f>SUM(AH3476:AH3513)</f>
        <v>2.6030000000000002</v>
      </c>
      <c r="AI3514" s="12"/>
      <c r="AJ3514" s="12"/>
      <c r="AK3514" s="12"/>
      <c r="AL3514" s="12"/>
      <c r="AM3514" s="47">
        <f>SUM(AM3476:AM3513)</f>
        <v>10.942</v>
      </c>
      <c r="AN3514" s="12"/>
      <c r="AO3514" s="12"/>
      <c r="AP3514" s="12"/>
      <c r="AQ3514" s="12"/>
      <c r="AR3514" s="47">
        <f>SUM(AR3476:AR3513)</f>
        <v>249.61500000000001</v>
      </c>
      <c r="AS3514" s="12"/>
      <c r="AT3514" s="12"/>
      <c r="AU3514" s="12"/>
      <c r="AV3514" s="12"/>
      <c r="AW3514" s="47">
        <f>SUM(AW3476:AW3513)</f>
        <v>38.1098</v>
      </c>
      <c r="AX3514" s="12"/>
      <c r="AY3514" s="12"/>
      <c r="AZ3514" s="12"/>
      <c r="BA3514" s="12"/>
      <c r="BB3514" s="47">
        <f>SUM(BB3476:BB3513)</f>
        <v>81.314999999999998</v>
      </c>
      <c r="BC3514" s="12"/>
      <c r="BD3514" s="12"/>
      <c r="BE3514" s="12"/>
      <c r="BF3514" s="12"/>
      <c r="BG3514" s="47">
        <f>SUM(BG3476:BG3513)</f>
        <v>14.394</v>
      </c>
      <c r="BH3514" s="12"/>
      <c r="BI3514" s="12"/>
      <c r="BJ3514" s="12"/>
      <c r="BK3514" s="12"/>
      <c r="BL3514" s="47">
        <f>SUM(BL3476:BL3513)</f>
        <v>16.008000000000003</v>
      </c>
      <c r="BM3514" s="12"/>
      <c r="BN3514" s="12"/>
      <c r="BO3514" s="12"/>
      <c r="BP3514" s="12"/>
      <c r="BQ3514" s="47">
        <f>SUM(BQ3476:BQ3513)</f>
        <v>4594.3240000000005</v>
      </c>
      <c r="BR3514" s="12"/>
      <c r="BS3514" s="12"/>
      <c r="BT3514" s="12"/>
      <c r="BU3514" s="12"/>
      <c r="BV3514" s="47">
        <f>SUM(BV3476:BV3513)</f>
        <v>1064.92</v>
      </c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18" t="s">
        <v>5</v>
      </c>
      <c r="H3515" s="3">
        <v>2024</v>
      </c>
      <c r="I3515" s="20" t="s">
        <v>287</v>
      </c>
      <c r="J3515" s="184" t="s">
        <v>267</v>
      </c>
      <c r="K3515" s="184" t="s">
        <v>318</v>
      </c>
      <c r="L3515" s="187">
        <f t="shared" si="111"/>
        <v>0</v>
      </c>
      <c r="M3515" s="187">
        <f t="shared" si="112"/>
        <v>0</v>
      </c>
      <c r="N3515" s="186"/>
      <c r="O3515" s="33"/>
      <c r="P3515" s="33"/>
      <c r="Q3515" s="33"/>
      <c r="R3515" s="33"/>
      <c r="S3515" s="42"/>
      <c r="T3515" s="2"/>
      <c r="U3515" s="2"/>
      <c r="V3515" s="2"/>
      <c r="W3515" s="2"/>
      <c r="X3515" s="55"/>
      <c r="Y3515" s="62"/>
      <c r="Z3515" s="62"/>
      <c r="AA3515" s="62"/>
      <c r="AB3515" s="62"/>
      <c r="AC3515" s="68"/>
      <c r="AD3515" s="2"/>
      <c r="AE3515" s="2"/>
      <c r="AF3515" s="2"/>
      <c r="AG3515" s="2"/>
      <c r="AH3515" s="55"/>
      <c r="AI3515" s="72"/>
      <c r="AJ3515" s="72"/>
      <c r="AK3515" s="72"/>
      <c r="AL3515" s="72"/>
      <c r="AM3515" s="80"/>
      <c r="AN3515" s="2"/>
      <c r="AO3515" s="2"/>
      <c r="AP3515" s="2"/>
      <c r="AQ3515" s="2"/>
      <c r="AR3515" s="55"/>
      <c r="AS3515" s="85"/>
      <c r="AT3515" s="85"/>
      <c r="AU3515" s="85"/>
      <c r="AV3515" s="85"/>
      <c r="AW3515" s="100"/>
      <c r="AX3515" s="2"/>
      <c r="AY3515" s="2"/>
      <c r="AZ3515" s="2"/>
      <c r="BA3515" s="2"/>
      <c r="BB3515" s="55"/>
      <c r="BC3515" s="105"/>
      <c r="BD3515" s="105"/>
      <c r="BE3515" s="105"/>
      <c r="BF3515" s="105"/>
      <c r="BG3515" s="109"/>
      <c r="BH3515" s="2"/>
      <c r="BI3515" s="2"/>
      <c r="BJ3515" s="2"/>
      <c r="BK3515" s="2"/>
      <c r="BL3515" s="55"/>
      <c r="BM3515" s="48"/>
      <c r="BN3515" s="48"/>
      <c r="BO3515" s="48"/>
      <c r="BP3515" s="48"/>
      <c r="BQ3515" s="117"/>
      <c r="BR3515" s="2"/>
      <c r="BS3515" s="2"/>
      <c r="BT3515" s="2"/>
      <c r="BU3515" s="2"/>
      <c r="BV3515" s="55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18" t="s">
        <v>5</v>
      </c>
      <c r="H3516" s="3">
        <v>2024</v>
      </c>
      <c r="I3516" s="20" t="s">
        <v>287</v>
      </c>
      <c r="J3516" s="184" t="s">
        <v>291</v>
      </c>
      <c r="K3516" s="184" t="s">
        <v>319</v>
      </c>
      <c r="L3516" s="187">
        <f t="shared" si="111"/>
        <v>0</v>
      </c>
      <c r="M3516" s="187">
        <f t="shared" si="112"/>
        <v>0</v>
      </c>
      <c r="N3516" s="186"/>
      <c r="O3516" s="33"/>
      <c r="P3516" s="33"/>
      <c r="Q3516" s="33"/>
      <c r="R3516" s="33"/>
      <c r="S3516" s="42"/>
      <c r="T3516" s="2"/>
      <c r="U3516" s="2"/>
      <c r="V3516" s="2"/>
      <c r="W3516" s="2"/>
      <c r="X3516" s="55"/>
      <c r="Y3516" s="62"/>
      <c r="Z3516" s="62"/>
      <c r="AA3516" s="62"/>
      <c r="AB3516" s="62"/>
      <c r="AC3516" s="68"/>
      <c r="AD3516" s="2"/>
      <c r="AE3516" s="2"/>
      <c r="AF3516" s="2"/>
      <c r="AG3516" s="2"/>
      <c r="AH3516" s="55"/>
      <c r="AI3516" s="72"/>
      <c r="AJ3516" s="72"/>
      <c r="AK3516" s="72"/>
      <c r="AL3516" s="72"/>
      <c r="AM3516" s="80"/>
      <c r="AN3516" s="2"/>
      <c r="AO3516" s="2"/>
      <c r="AP3516" s="2"/>
      <c r="AQ3516" s="2"/>
      <c r="AR3516" s="55"/>
      <c r="AS3516" s="85"/>
      <c r="AT3516" s="85"/>
      <c r="AU3516" s="85"/>
      <c r="AV3516" s="85"/>
      <c r="AW3516" s="100"/>
      <c r="AX3516" s="2"/>
      <c r="AY3516" s="2"/>
      <c r="AZ3516" s="2"/>
      <c r="BA3516" s="2"/>
      <c r="BB3516" s="55"/>
      <c r="BC3516" s="105"/>
      <c r="BD3516" s="105"/>
      <c r="BE3516" s="105"/>
      <c r="BF3516" s="105"/>
      <c r="BG3516" s="109"/>
      <c r="BH3516" s="2"/>
      <c r="BI3516" s="2"/>
      <c r="BJ3516" s="2"/>
      <c r="BK3516" s="2"/>
      <c r="BL3516" s="55"/>
      <c r="BM3516" s="48"/>
      <c r="BN3516" s="48"/>
      <c r="BO3516" s="48"/>
      <c r="BP3516" s="48"/>
      <c r="BQ3516" s="117"/>
      <c r="BR3516" s="2"/>
      <c r="BS3516" s="2"/>
      <c r="BT3516" s="2"/>
      <c r="BU3516" s="2"/>
      <c r="BV3516" s="55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18" t="s">
        <v>5</v>
      </c>
      <c r="H3517" s="3">
        <v>2024</v>
      </c>
      <c r="I3517" s="20" t="s">
        <v>286</v>
      </c>
      <c r="J3517" s="184" t="s">
        <v>336</v>
      </c>
      <c r="K3517" s="184" t="s">
        <v>319</v>
      </c>
      <c r="L3517" s="187">
        <f t="shared" si="111"/>
        <v>0</v>
      </c>
      <c r="M3517" s="187">
        <f t="shared" si="112"/>
        <v>0</v>
      </c>
      <c r="N3517" s="186"/>
      <c r="O3517" s="33"/>
      <c r="P3517" s="33"/>
      <c r="Q3517" s="33"/>
      <c r="R3517" s="33"/>
      <c r="S3517" s="42"/>
      <c r="T3517" s="2"/>
      <c r="U3517" s="2"/>
      <c r="V3517" s="2"/>
      <c r="W3517" s="2"/>
      <c r="X3517" s="55"/>
      <c r="Y3517" s="62"/>
      <c r="Z3517" s="62"/>
      <c r="AA3517" s="62"/>
      <c r="AB3517" s="62"/>
      <c r="AC3517" s="68"/>
      <c r="AD3517" s="2"/>
      <c r="AE3517" s="2"/>
      <c r="AF3517" s="2"/>
      <c r="AG3517" s="2"/>
      <c r="AH3517" s="55"/>
      <c r="AI3517" s="72"/>
      <c r="AJ3517" s="72"/>
      <c r="AK3517" s="72"/>
      <c r="AL3517" s="72"/>
      <c r="AM3517" s="80"/>
      <c r="AN3517" s="2"/>
      <c r="AO3517" s="2"/>
      <c r="AP3517" s="2"/>
      <c r="AQ3517" s="2"/>
      <c r="AR3517" s="55"/>
      <c r="AS3517" s="85"/>
      <c r="AT3517" s="85"/>
      <c r="AU3517" s="85"/>
      <c r="AV3517" s="85"/>
      <c r="AW3517" s="100"/>
      <c r="AX3517" s="2"/>
      <c r="AY3517" s="2"/>
      <c r="AZ3517" s="2"/>
      <c r="BA3517" s="2"/>
      <c r="BB3517" s="55"/>
      <c r="BC3517" s="105"/>
      <c r="BD3517" s="105"/>
      <c r="BE3517" s="105"/>
      <c r="BF3517" s="105"/>
      <c r="BG3517" s="109"/>
      <c r="BH3517" s="2"/>
      <c r="BI3517" s="2"/>
      <c r="BJ3517" s="2"/>
      <c r="BK3517" s="2"/>
      <c r="BL3517" s="55"/>
      <c r="BM3517" s="48"/>
      <c r="BN3517" s="48"/>
      <c r="BO3517" s="48"/>
      <c r="BP3517" s="48"/>
      <c r="BQ3517" s="117"/>
      <c r="BR3517" s="2"/>
      <c r="BS3517" s="2"/>
      <c r="BT3517" s="2"/>
      <c r="BU3517" s="2"/>
      <c r="BV3517" s="55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18" t="s">
        <v>5</v>
      </c>
      <c r="H3518" s="3">
        <v>2024</v>
      </c>
      <c r="I3518" s="20" t="s">
        <v>286</v>
      </c>
      <c r="J3518" s="185" t="s">
        <v>337</v>
      </c>
      <c r="K3518" s="185" t="s">
        <v>318</v>
      </c>
      <c r="L3518" s="187">
        <f t="shared" si="111"/>
        <v>0</v>
      </c>
      <c r="M3518" s="187">
        <f t="shared" si="112"/>
        <v>0</v>
      </c>
      <c r="N3518" s="186"/>
      <c r="O3518" s="53"/>
      <c r="P3518" s="53"/>
      <c r="Q3518" s="53"/>
      <c r="R3518" s="53"/>
      <c r="S3518" s="54"/>
      <c r="T3518" s="8"/>
      <c r="U3518" s="8"/>
      <c r="V3518" s="8"/>
      <c r="W3518" s="8"/>
      <c r="X3518" s="122"/>
      <c r="Y3518" s="135"/>
      <c r="Z3518" s="135"/>
      <c r="AA3518" s="135"/>
      <c r="AB3518" s="135"/>
      <c r="AC3518" s="136"/>
      <c r="AD3518" s="8"/>
      <c r="AE3518" s="8"/>
      <c r="AF3518" s="8"/>
      <c r="AG3518" s="8"/>
      <c r="AH3518" s="122"/>
      <c r="AI3518" s="137"/>
      <c r="AJ3518" s="137"/>
      <c r="AK3518" s="137"/>
      <c r="AL3518" s="137"/>
      <c r="AM3518" s="138"/>
      <c r="AN3518" s="8"/>
      <c r="AO3518" s="8"/>
      <c r="AP3518" s="8"/>
      <c r="AQ3518" s="8"/>
      <c r="AR3518" s="122"/>
      <c r="AS3518" s="139"/>
      <c r="AT3518" s="139"/>
      <c r="AU3518" s="139"/>
      <c r="AV3518" s="139"/>
      <c r="AW3518" s="140"/>
      <c r="AX3518" s="8"/>
      <c r="AY3518" s="8"/>
      <c r="AZ3518" s="8"/>
      <c r="BA3518" s="8"/>
      <c r="BB3518" s="122"/>
      <c r="BC3518" s="141"/>
      <c r="BD3518" s="141"/>
      <c r="BE3518" s="141"/>
      <c r="BF3518" s="141"/>
      <c r="BG3518" s="142"/>
      <c r="BH3518" s="8"/>
      <c r="BI3518" s="8"/>
      <c r="BJ3518" s="8"/>
      <c r="BK3518" s="8"/>
      <c r="BL3518" s="122"/>
      <c r="BM3518" s="143"/>
      <c r="BN3518" s="143"/>
      <c r="BO3518" s="143"/>
      <c r="BP3518" s="143"/>
      <c r="BQ3518" s="144"/>
      <c r="BR3518" s="8"/>
      <c r="BS3518" s="8"/>
      <c r="BT3518" s="8"/>
      <c r="BU3518" s="8"/>
      <c r="BV3518" s="122"/>
    </row>
    <row r="3519" spans="1:74" ht="28.8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18" t="s">
        <v>5</v>
      </c>
      <c r="H3519" s="3">
        <v>2024</v>
      </c>
      <c r="I3519" s="20" t="s">
        <v>286</v>
      </c>
      <c r="J3519" s="185" t="s">
        <v>338</v>
      </c>
      <c r="K3519" s="185" t="s">
        <v>339</v>
      </c>
      <c r="L3519" s="187">
        <f t="shared" si="111"/>
        <v>0</v>
      </c>
      <c r="M3519" s="187">
        <f t="shared" si="112"/>
        <v>0</v>
      </c>
      <c r="N3519" s="186"/>
      <c r="O3519" s="53"/>
      <c r="P3519" s="53"/>
      <c r="Q3519" s="53"/>
      <c r="R3519" s="53"/>
      <c r="S3519" s="54"/>
      <c r="T3519" s="8"/>
      <c r="U3519" s="8"/>
      <c r="V3519" s="8"/>
      <c r="W3519" s="8"/>
      <c r="X3519" s="122"/>
      <c r="Y3519" s="135"/>
      <c r="Z3519" s="135"/>
      <c r="AA3519" s="135"/>
      <c r="AB3519" s="135"/>
      <c r="AC3519" s="136"/>
      <c r="AD3519" s="8"/>
      <c r="AE3519" s="8"/>
      <c r="AF3519" s="8"/>
      <c r="AG3519" s="8"/>
      <c r="AH3519" s="122"/>
      <c r="AI3519" s="137"/>
      <c r="AJ3519" s="137"/>
      <c r="AK3519" s="137"/>
      <c r="AL3519" s="137"/>
      <c r="AM3519" s="138"/>
      <c r="AN3519" s="8"/>
      <c r="AO3519" s="8"/>
      <c r="AP3519" s="8"/>
      <c r="AQ3519" s="8"/>
      <c r="AR3519" s="122"/>
      <c r="AS3519" s="139"/>
      <c r="AT3519" s="139"/>
      <c r="AU3519" s="139"/>
      <c r="AV3519" s="139"/>
      <c r="AW3519" s="140"/>
      <c r="AX3519" s="8"/>
      <c r="AY3519" s="8"/>
      <c r="AZ3519" s="8"/>
      <c r="BA3519" s="8"/>
      <c r="BB3519" s="122"/>
      <c r="BC3519" s="141"/>
      <c r="BD3519" s="141"/>
      <c r="BE3519" s="141"/>
      <c r="BF3519" s="141"/>
      <c r="BG3519" s="142"/>
      <c r="BH3519" s="8"/>
      <c r="BI3519" s="8"/>
      <c r="BJ3519" s="8"/>
      <c r="BK3519" s="8"/>
      <c r="BL3519" s="122"/>
      <c r="BM3519" s="143"/>
      <c r="BN3519" s="143"/>
      <c r="BO3519" s="143"/>
      <c r="BP3519" s="143"/>
      <c r="BQ3519" s="144"/>
      <c r="BR3519" s="8"/>
      <c r="BS3519" s="8"/>
      <c r="BT3519" s="8"/>
      <c r="BU3519" s="8"/>
      <c r="BV3519" s="122"/>
    </row>
    <row r="3520" spans="1:74" ht="28.8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18" t="s">
        <v>5</v>
      </c>
      <c r="H3520" s="3">
        <v>2024</v>
      </c>
      <c r="I3520" s="20" t="s">
        <v>286</v>
      </c>
      <c r="J3520" s="185" t="s">
        <v>340</v>
      </c>
      <c r="K3520" s="185" t="s">
        <v>318</v>
      </c>
      <c r="L3520" s="187">
        <f t="shared" si="111"/>
        <v>0</v>
      </c>
      <c r="M3520" s="187">
        <f t="shared" si="112"/>
        <v>0</v>
      </c>
      <c r="N3520" s="186"/>
      <c r="O3520" s="53"/>
      <c r="P3520" s="53"/>
      <c r="Q3520" s="53"/>
      <c r="R3520" s="53"/>
      <c r="S3520" s="54"/>
      <c r="T3520" s="8"/>
      <c r="U3520" s="8"/>
      <c r="V3520" s="8"/>
      <c r="W3520" s="8"/>
      <c r="X3520" s="122"/>
      <c r="Y3520" s="135"/>
      <c r="Z3520" s="135"/>
      <c r="AA3520" s="135"/>
      <c r="AB3520" s="135"/>
      <c r="AC3520" s="136"/>
      <c r="AD3520" s="8"/>
      <c r="AE3520" s="8"/>
      <c r="AF3520" s="8"/>
      <c r="AG3520" s="8"/>
      <c r="AH3520" s="122"/>
      <c r="AI3520" s="137"/>
      <c r="AJ3520" s="137"/>
      <c r="AK3520" s="137"/>
      <c r="AL3520" s="137"/>
      <c r="AM3520" s="138"/>
      <c r="AN3520" s="8"/>
      <c r="AO3520" s="8"/>
      <c r="AP3520" s="8"/>
      <c r="AQ3520" s="8"/>
      <c r="AR3520" s="122"/>
      <c r="AS3520" s="139"/>
      <c r="AT3520" s="139"/>
      <c r="AU3520" s="139"/>
      <c r="AV3520" s="139"/>
      <c r="AW3520" s="140"/>
      <c r="AX3520" s="8"/>
      <c r="AY3520" s="8"/>
      <c r="AZ3520" s="8"/>
      <c r="BA3520" s="8"/>
      <c r="BB3520" s="122"/>
      <c r="BC3520" s="141"/>
      <c r="BD3520" s="141"/>
      <c r="BE3520" s="141"/>
      <c r="BF3520" s="141"/>
      <c r="BG3520" s="142"/>
      <c r="BH3520" s="8"/>
      <c r="BI3520" s="8"/>
      <c r="BJ3520" s="8"/>
      <c r="BK3520" s="8"/>
      <c r="BL3520" s="122"/>
      <c r="BM3520" s="143"/>
      <c r="BN3520" s="143"/>
      <c r="BO3520" s="143"/>
      <c r="BP3520" s="143"/>
      <c r="BQ3520" s="144"/>
      <c r="BR3520" s="8"/>
      <c r="BS3520" s="8"/>
      <c r="BT3520" s="8"/>
      <c r="BU3520" s="8"/>
      <c r="BV3520" s="122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18" t="s">
        <v>5</v>
      </c>
      <c r="H3521" s="3">
        <v>2024</v>
      </c>
      <c r="I3521" s="20" t="s">
        <v>286</v>
      </c>
      <c r="J3521" s="185" t="s">
        <v>341</v>
      </c>
      <c r="K3521" s="185" t="s">
        <v>320</v>
      </c>
      <c r="L3521" s="187">
        <f t="shared" si="111"/>
        <v>0</v>
      </c>
      <c r="M3521" s="187">
        <f t="shared" si="112"/>
        <v>0</v>
      </c>
      <c r="N3521" s="186"/>
      <c r="O3521" s="53"/>
      <c r="P3521" s="53"/>
      <c r="Q3521" s="53"/>
      <c r="R3521" s="53"/>
      <c r="S3521" s="54"/>
      <c r="T3521" s="8"/>
      <c r="U3521" s="8"/>
      <c r="V3521" s="8"/>
      <c r="W3521" s="8"/>
      <c r="X3521" s="122"/>
      <c r="Y3521" s="135"/>
      <c r="Z3521" s="135"/>
      <c r="AA3521" s="135"/>
      <c r="AB3521" s="135"/>
      <c r="AC3521" s="136"/>
      <c r="AD3521" s="8"/>
      <c r="AE3521" s="8"/>
      <c r="AF3521" s="8"/>
      <c r="AG3521" s="8"/>
      <c r="AH3521" s="122"/>
      <c r="AI3521" s="137"/>
      <c r="AJ3521" s="137"/>
      <c r="AK3521" s="137"/>
      <c r="AL3521" s="137"/>
      <c r="AM3521" s="138"/>
      <c r="AN3521" s="8"/>
      <c r="AO3521" s="8"/>
      <c r="AP3521" s="8"/>
      <c r="AQ3521" s="8"/>
      <c r="AR3521" s="122"/>
      <c r="AS3521" s="139"/>
      <c r="AT3521" s="139"/>
      <c r="AU3521" s="139"/>
      <c r="AV3521" s="139"/>
      <c r="AW3521" s="140"/>
      <c r="AX3521" s="8"/>
      <c r="AY3521" s="8"/>
      <c r="AZ3521" s="8"/>
      <c r="BA3521" s="8"/>
      <c r="BB3521" s="122"/>
      <c r="BC3521" s="141"/>
      <c r="BD3521" s="141"/>
      <c r="BE3521" s="141"/>
      <c r="BF3521" s="141"/>
      <c r="BG3521" s="142"/>
      <c r="BH3521" s="8"/>
      <c r="BI3521" s="8"/>
      <c r="BJ3521" s="8"/>
      <c r="BK3521" s="8"/>
      <c r="BL3521" s="122"/>
      <c r="BM3521" s="143"/>
      <c r="BN3521" s="143"/>
      <c r="BO3521" s="143"/>
      <c r="BP3521" s="143"/>
      <c r="BQ3521" s="144"/>
      <c r="BR3521" s="8"/>
      <c r="BS3521" s="8"/>
      <c r="BT3521" s="8"/>
      <c r="BU3521" s="8"/>
      <c r="BV3521" s="122"/>
    </row>
    <row r="3522" spans="1:74" ht="28.8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18" t="s">
        <v>5</v>
      </c>
      <c r="H3522" s="3">
        <v>2024</v>
      </c>
      <c r="I3522" s="20" t="s">
        <v>286</v>
      </c>
      <c r="J3522" s="185" t="s">
        <v>342</v>
      </c>
      <c r="K3522" s="185" t="s">
        <v>320</v>
      </c>
      <c r="L3522" s="187">
        <f t="shared" si="111"/>
        <v>0</v>
      </c>
      <c r="M3522" s="187">
        <f t="shared" si="112"/>
        <v>0</v>
      </c>
      <c r="N3522" s="186"/>
      <c r="O3522" s="53"/>
      <c r="P3522" s="53"/>
      <c r="Q3522" s="53"/>
      <c r="R3522" s="53"/>
      <c r="S3522" s="54"/>
      <c r="T3522" s="8"/>
      <c r="U3522" s="8"/>
      <c r="V3522" s="8"/>
      <c r="W3522" s="8"/>
      <c r="X3522" s="122"/>
      <c r="Y3522" s="135"/>
      <c r="Z3522" s="135"/>
      <c r="AA3522" s="135"/>
      <c r="AB3522" s="135"/>
      <c r="AC3522" s="136"/>
      <c r="AD3522" s="8"/>
      <c r="AE3522" s="8"/>
      <c r="AF3522" s="8"/>
      <c r="AG3522" s="8"/>
      <c r="AH3522" s="122"/>
      <c r="AI3522" s="137"/>
      <c r="AJ3522" s="137"/>
      <c r="AK3522" s="137"/>
      <c r="AL3522" s="137"/>
      <c r="AM3522" s="138"/>
      <c r="AN3522" s="8"/>
      <c r="AO3522" s="8"/>
      <c r="AP3522" s="8"/>
      <c r="AQ3522" s="8"/>
      <c r="AR3522" s="122"/>
      <c r="AS3522" s="139"/>
      <c r="AT3522" s="139"/>
      <c r="AU3522" s="139"/>
      <c r="AV3522" s="139"/>
      <c r="AW3522" s="140"/>
      <c r="AX3522" s="8"/>
      <c r="AY3522" s="8"/>
      <c r="AZ3522" s="8"/>
      <c r="BA3522" s="8"/>
      <c r="BB3522" s="122"/>
      <c r="BC3522" s="141"/>
      <c r="BD3522" s="141"/>
      <c r="BE3522" s="141"/>
      <c r="BF3522" s="141"/>
      <c r="BG3522" s="142"/>
      <c r="BH3522" s="8"/>
      <c r="BI3522" s="8"/>
      <c r="BJ3522" s="8"/>
      <c r="BK3522" s="8"/>
      <c r="BL3522" s="122"/>
      <c r="BM3522" s="143"/>
      <c r="BN3522" s="143"/>
      <c r="BO3522" s="143"/>
      <c r="BP3522" s="143"/>
      <c r="BQ3522" s="144"/>
      <c r="BR3522" s="8"/>
      <c r="BS3522" s="8"/>
      <c r="BT3522" s="8"/>
      <c r="BU3522" s="8"/>
      <c r="BV3522" s="122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18" t="s">
        <v>5</v>
      </c>
      <c r="H3523" s="3">
        <v>2024</v>
      </c>
      <c r="I3523" s="20" t="s">
        <v>286</v>
      </c>
      <c r="J3523" s="185" t="s">
        <v>343</v>
      </c>
      <c r="K3523" s="185" t="s">
        <v>339</v>
      </c>
      <c r="L3523" s="187">
        <f t="shared" si="111"/>
        <v>0</v>
      </c>
      <c r="M3523" s="187">
        <f t="shared" si="112"/>
        <v>0</v>
      </c>
      <c r="N3523" s="186"/>
      <c r="O3523" s="53"/>
      <c r="P3523" s="53"/>
      <c r="Q3523" s="53"/>
      <c r="R3523" s="53"/>
      <c r="S3523" s="54"/>
      <c r="T3523" s="8"/>
      <c r="U3523" s="8"/>
      <c r="V3523" s="8"/>
      <c r="W3523" s="8"/>
      <c r="X3523" s="122"/>
      <c r="Y3523" s="135"/>
      <c r="Z3523" s="135"/>
      <c r="AA3523" s="135"/>
      <c r="AB3523" s="135"/>
      <c r="AC3523" s="136"/>
      <c r="AD3523" s="8"/>
      <c r="AE3523" s="8"/>
      <c r="AF3523" s="8"/>
      <c r="AG3523" s="8"/>
      <c r="AH3523" s="122"/>
      <c r="AI3523" s="137"/>
      <c r="AJ3523" s="137"/>
      <c r="AK3523" s="137"/>
      <c r="AL3523" s="137"/>
      <c r="AM3523" s="138"/>
      <c r="AN3523" s="8"/>
      <c r="AO3523" s="8"/>
      <c r="AP3523" s="8"/>
      <c r="AQ3523" s="8"/>
      <c r="AR3523" s="122"/>
      <c r="AS3523" s="139"/>
      <c r="AT3523" s="139"/>
      <c r="AU3523" s="139"/>
      <c r="AV3523" s="139"/>
      <c r="AW3523" s="140"/>
      <c r="AX3523" s="8"/>
      <c r="AY3523" s="8"/>
      <c r="AZ3523" s="8"/>
      <c r="BA3523" s="8"/>
      <c r="BB3523" s="122"/>
      <c r="BC3523" s="141"/>
      <c r="BD3523" s="141"/>
      <c r="BE3523" s="141"/>
      <c r="BF3523" s="141"/>
      <c r="BG3523" s="142"/>
      <c r="BH3523" s="8"/>
      <c r="BI3523" s="8"/>
      <c r="BJ3523" s="8"/>
      <c r="BK3523" s="8"/>
      <c r="BL3523" s="122"/>
      <c r="BM3523" s="143"/>
      <c r="BN3523" s="143"/>
      <c r="BO3523" s="143"/>
      <c r="BP3523" s="143"/>
      <c r="BQ3523" s="144"/>
      <c r="BR3523" s="8"/>
      <c r="BS3523" s="8"/>
      <c r="BT3523" s="8"/>
      <c r="BU3523" s="8"/>
      <c r="BV3523" s="122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18" t="s">
        <v>5</v>
      </c>
      <c r="H3524" s="3">
        <v>2024</v>
      </c>
      <c r="I3524" s="20" t="s">
        <v>288</v>
      </c>
      <c r="J3524" s="185" t="s">
        <v>344</v>
      </c>
      <c r="K3524" s="185" t="s">
        <v>318</v>
      </c>
      <c r="L3524" s="187">
        <f t="shared" si="111"/>
        <v>0</v>
      </c>
      <c r="M3524" s="187">
        <f t="shared" si="112"/>
        <v>0</v>
      </c>
      <c r="N3524" s="186"/>
      <c r="O3524" s="53"/>
      <c r="P3524" s="53"/>
      <c r="Q3524" s="53"/>
      <c r="R3524" s="53"/>
      <c r="S3524" s="54"/>
      <c r="T3524" s="8"/>
      <c r="U3524" s="8"/>
      <c r="V3524" s="8"/>
      <c r="W3524" s="8"/>
      <c r="X3524" s="122"/>
      <c r="Y3524" s="135"/>
      <c r="Z3524" s="135"/>
      <c r="AA3524" s="135"/>
      <c r="AB3524" s="135"/>
      <c r="AC3524" s="136"/>
      <c r="AD3524" s="8"/>
      <c r="AE3524" s="8"/>
      <c r="AF3524" s="8"/>
      <c r="AG3524" s="8"/>
      <c r="AH3524" s="122"/>
      <c r="AI3524" s="137"/>
      <c r="AJ3524" s="137"/>
      <c r="AK3524" s="137"/>
      <c r="AL3524" s="137"/>
      <c r="AM3524" s="138"/>
      <c r="AN3524" s="8"/>
      <c r="AO3524" s="8"/>
      <c r="AP3524" s="8"/>
      <c r="AQ3524" s="8"/>
      <c r="AR3524" s="122"/>
      <c r="AS3524" s="139"/>
      <c r="AT3524" s="139"/>
      <c r="AU3524" s="139"/>
      <c r="AV3524" s="139"/>
      <c r="AW3524" s="140"/>
      <c r="AX3524" s="8"/>
      <c r="AY3524" s="8"/>
      <c r="AZ3524" s="8"/>
      <c r="BA3524" s="8"/>
      <c r="BB3524" s="122"/>
      <c r="BC3524" s="141"/>
      <c r="BD3524" s="141"/>
      <c r="BE3524" s="141"/>
      <c r="BF3524" s="141"/>
      <c r="BG3524" s="142"/>
      <c r="BH3524" s="8"/>
      <c r="BI3524" s="8"/>
      <c r="BJ3524" s="8"/>
      <c r="BK3524" s="8"/>
      <c r="BL3524" s="122"/>
      <c r="BM3524" s="143"/>
      <c r="BN3524" s="143"/>
      <c r="BO3524" s="143"/>
      <c r="BP3524" s="143"/>
      <c r="BQ3524" s="144"/>
      <c r="BR3524" s="8"/>
      <c r="BS3524" s="8"/>
      <c r="BT3524" s="8"/>
      <c r="BU3524" s="8"/>
      <c r="BV3524" s="122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18" t="s">
        <v>5</v>
      </c>
      <c r="H3525" s="3">
        <v>2024</v>
      </c>
      <c r="I3525" s="20" t="s">
        <v>288</v>
      </c>
      <c r="J3525" s="184" t="s">
        <v>351</v>
      </c>
      <c r="K3525" s="184" t="s">
        <v>318</v>
      </c>
      <c r="L3525" s="187">
        <f t="shared" si="111"/>
        <v>0</v>
      </c>
      <c r="M3525" s="187">
        <f t="shared" si="112"/>
        <v>0</v>
      </c>
      <c r="N3525" s="186"/>
      <c r="O3525" s="53"/>
      <c r="P3525" s="53"/>
      <c r="Q3525" s="53"/>
      <c r="R3525" s="53"/>
      <c r="S3525" s="54"/>
      <c r="T3525" s="8"/>
      <c r="U3525" s="8"/>
      <c r="V3525" s="8"/>
      <c r="W3525" s="8"/>
      <c r="X3525" s="122"/>
      <c r="Y3525" s="135"/>
      <c r="Z3525" s="135"/>
      <c r="AA3525" s="135"/>
      <c r="AB3525" s="135"/>
      <c r="AC3525" s="136"/>
      <c r="AD3525" s="8"/>
      <c r="AE3525" s="8"/>
      <c r="AF3525" s="8"/>
      <c r="AG3525" s="8"/>
      <c r="AH3525" s="122"/>
      <c r="AI3525" s="137"/>
      <c r="AJ3525" s="137"/>
      <c r="AK3525" s="137"/>
      <c r="AL3525" s="137"/>
      <c r="AM3525" s="138"/>
      <c r="AN3525" s="8"/>
      <c r="AO3525" s="8"/>
      <c r="AP3525" s="8"/>
      <c r="AQ3525" s="8"/>
      <c r="AR3525" s="122"/>
      <c r="AS3525" s="139"/>
      <c r="AT3525" s="139"/>
      <c r="AU3525" s="139"/>
      <c r="AV3525" s="139"/>
      <c r="AW3525" s="140"/>
      <c r="AX3525" s="8"/>
      <c r="AY3525" s="8"/>
      <c r="AZ3525" s="8"/>
      <c r="BA3525" s="8"/>
      <c r="BB3525" s="122"/>
      <c r="BC3525" s="141"/>
      <c r="BD3525" s="141"/>
      <c r="BE3525" s="141"/>
      <c r="BF3525" s="141"/>
      <c r="BG3525" s="142"/>
      <c r="BH3525" s="8"/>
      <c r="BI3525" s="8"/>
      <c r="BJ3525" s="8"/>
      <c r="BK3525" s="8"/>
      <c r="BL3525" s="122"/>
      <c r="BM3525" s="143"/>
      <c r="BN3525" s="143"/>
      <c r="BO3525" s="143"/>
      <c r="BP3525" s="143"/>
      <c r="BQ3525" s="144"/>
      <c r="BR3525" s="8"/>
      <c r="BS3525" s="8"/>
      <c r="BT3525" s="8"/>
      <c r="BU3525" s="8"/>
      <c r="BV3525" s="122"/>
    </row>
    <row r="3526" spans="1:74" ht="28.8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18" t="s">
        <v>5</v>
      </c>
      <c r="H3526" s="3">
        <v>2024</v>
      </c>
      <c r="I3526" s="20" t="s">
        <v>288</v>
      </c>
      <c r="J3526" s="184" t="s">
        <v>352</v>
      </c>
      <c r="K3526" s="184" t="s">
        <v>321</v>
      </c>
      <c r="L3526" s="187">
        <f t="shared" ref="L3526:L3589" si="113">SUM(R3526,W3526,AB3526,AG3526,AL3526,AQ3526,AV3526,BA3526,BF3526,BK3526,BP3526,BU3526)</f>
        <v>0</v>
      </c>
      <c r="M3526" s="187">
        <f t="shared" ref="M3526:M3589" si="114">SUM(S3526,X3526,AC3526,AH3526,AM3526,AR3526,AW3526,BB3526,BG3526,BL3526,BQ3526,BV3526)</f>
        <v>0</v>
      </c>
      <c r="N3526" s="186"/>
      <c r="O3526" s="33"/>
      <c r="P3526" s="33"/>
      <c r="Q3526" s="33"/>
      <c r="R3526" s="33"/>
      <c r="S3526" s="42"/>
      <c r="T3526" s="2"/>
      <c r="U3526" s="2"/>
      <c r="V3526" s="2"/>
      <c r="W3526" s="2"/>
      <c r="X3526" s="55"/>
      <c r="Y3526" s="62"/>
      <c r="Z3526" s="62"/>
      <c r="AA3526" s="62"/>
      <c r="AB3526" s="62"/>
      <c r="AC3526" s="68"/>
      <c r="AD3526" s="2"/>
      <c r="AE3526" s="2"/>
      <c r="AF3526" s="2"/>
      <c r="AG3526" s="2"/>
      <c r="AH3526" s="55"/>
      <c r="AI3526" s="72"/>
      <c r="AJ3526" s="72"/>
      <c r="AK3526" s="72"/>
      <c r="AL3526" s="72"/>
      <c r="AM3526" s="80"/>
      <c r="AN3526" s="2"/>
      <c r="AO3526" s="2"/>
      <c r="AP3526" s="2"/>
      <c r="AQ3526" s="2"/>
      <c r="AR3526" s="55"/>
      <c r="AS3526" s="85"/>
      <c r="AT3526" s="85"/>
      <c r="AU3526" s="85"/>
      <c r="AV3526" s="85"/>
      <c r="AW3526" s="100"/>
      <c r="AX3526" s="2"/>
      <c r="AY3526" s="2"/>
      <c r="AZ3526" s="2"/>
      <c r="BA3526" s="2"/>
      <c r="BB3526" s="55"/>
      <c r="BC3526" s="105"/>
      <c r="BD3526" s="105"/>
      <c r="BE3526" s="105"/>
      <c r="BF3526" s="105"/>
      <c r="BG3526" s="109"/>
      <c r="BH3526" s="2"/>
      <c r="BI3526" s="2"/>
      <c r="BJ3526" s="2"/>
      <c r="BK3526" s="2"/>
      <c r="BL3526" s="55"/>
      <c r="BM3526" s="48"/>
      <c r="BN3526" s="48"/>
      <c r="BO3526" s="48"/>
      <c r="BP3526" s="48"/>
      <c r="BQ3526" s="117"/>
      <c r="BR3526" s="2"/>
      <c r="BS3526" s="2"/>
      <c r="BT3526" s="2"/>
      <c r="BU3526" s="2"/>
      <c r="BV3526" s="55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18" t="s">
        <v>5</v>
      </c>
      <c r="H3527" s="3">
        <v>2024</v>
      </c>
      <c r="I3527" s="20" t="s">
        <v>288</v>
      </c>
      <c r="J3527" s="184" t="s">
        <v>345</v>
      </c>
      <c r="K3527" s="184" t="s">
        <v>318</v>
      </c>
      <c r="L3527" s="187">
        <f t="shared" si="113"/>
        <v>0</v>
      </c>
      <c r="M3527" s="187">
        <f t="shared" si="114"/>
        <v>0</v>
      </c>
      <c r="N3527" s="186"/>
      <c r="O3527" s="34"/>
      <c r="P3527" s="33"/>
      <c r="Q3527" s="33"/>
      <c r="R3527" s="33"/>
      <c r="S3527" s="42"/>
      <c r="T3527" s="3"/>
      <c r="U3527" s="2"/>
      <c r="V3527" s="2"/>
      <c r="W3527" s="2"/>
      <c r="X3527" s="55"/>
      <c r="Y3527" s="64"/>
      <c r="Z3527" s="62"/>
      <c r="AA3527" s="62"/>
      <c r="AB3527" s="62"/>
      <c r="AC3527" s="68"/>
      <c r="AD3527" s="3"/>
      <c r="AE3527" s="2"/>
      <c r="AF3527" s="2"/>
      <c r="AG3527" s="2"/>
      <c r="AH3527" s="55"/>
      <c r="AI3527" s="73"/>
      <c r="AJ3527" s="72"/>
      <c r="AK3527" s="72"/>
      <c r="AL3527" s="72"/>
      <c r="AM3527" s="80"/>
      <c r="AN3527" s="3"/>
      <c r="AO3527" s="2"/>
      <c r="AP3527" s="2"/>
      <c r="AQ3527" s="2"/>
      <c r="AR3527" s="55"/>
      <c r="AS3527" s="86"/>
      <c r="AT3527" s="85"/>
      <c r="AU3527" s="85"/>
      <c r="AV3527" s="85"/>
      <c r="AW3527" s="100"/>
      <c r="AX3527" s="3"/>
      <c r="AY3527" s="2"/>
      <c r="AZ3527" s="2"/>
      <c r="BA3527" s="2"/>
      <c r="BB3527" s="55"/>
      <c r="BC3527" s="106"/>
      <c r="BD3527" s="105"/>
      <c r="BE3527" s="105"/>
      <c r="BF3527" s="105"/>
      <c r="BG3527" s="109"/>
      <c r="BH3527" s="3"/>
      <c r="BI3527" s="2"/>
      <c r="BJ3527" s="2"/>
      <c r="BK3527" s="2"/>
      <c r="BL3527" s="55"/>
      <c r="BM3527" s="49"/>
      <c r="BN3527" s="48"/>
      <c r="BO3527" s="48"/>
      <c r="BP3527" s="48"/>
      <c r="BQ3527" s="117"/>
      <c r="BR3527" s="3"/>
      <c r="BS3527" s="2"/>
      <c r="BT3527" s="2"/>
      <c r="BU3527" s="2"/>
      <c r="BV3527" s="55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18" t="s">
        <v>5</v>
      </c>
      <c r="H3528" s="3">
        <v>2024</v>
      </c>
      <c r="I3528" s="20" t="s">
        <v>289</v>
      </c>
      <c r="J3528" s="184" t="s">
        <v>268</v>
      </c>
      <c r="K3528" s="184" t="s">
        <v>318</v>
      </c>
      <c r="L3528" s="187">
        <f t="shared" si="113"/>
        <v>0.35</v>
      </c>
      <c r="M3528" s="187">
        <f t="shared" si="114"/>
        <v>611.58299999999997</v>
      </c>
      <c r="N3528" s="186" t="s">
        <v>1463</v>
      </c>
      <c r="O3528" s="33"/>
      <c r="P3528" s="33"/>
      <c r="Q3528" s="33"/>
      <c r="R3528" s="33"/>
      <c r="S3528" s="42"/>
      <c r="T3528" s="2"/>
      <c r="U3528" s="2"/>
      <c r="V3528" s="2"/>
      <c r="W3528" s="2"/>
      <c r="X3528" s="55"/>
      <c r="Y3528" s="62">
        <v>1.6</v>
      </c>
      <c r="Z3528" s="62"/>
      <c r="AA3528" s="62"/>
      <c r="AB3528" s="62">
        <v>0.35</v>
      </c>
      <c r="AC3528" s="68">
        <v>611.58299999999997</v>
      </c>
      <c r="AD3528" s="2"/>
      <c r="AE3528" s="2"/>
      <c r="AF3528" s="2"/>
      <c r="AG3528" s="2"/>
      <c r="AH3528" s="55"/>
      <c r="AI3528" s="72"/>
      <c r="AJ3528" s="72"/>
      <c r="AK3528" s="72"/>
      <c r="AL3528" s="72"/>
      <c r="AM3528" s="80"/>
      <c r="AN3528" s="2"/>
      <c r="AO3528" s="2"/>
      <c r="AP3528" s="2"/>
      <c r="AQ3528" s="2"/>
      <c r="AR3528" s="55"/>
      <c r="AS3528" s="85"/>
      <c r="AT3528" s="85"/>
      <c r="AU3528" s="85"/>
      <c r="AV3528" s="85"/>
      <c r="AW3528" s="100"/>
      <c r="AX3528" s="2"/>
      <c r="AY3528" s="2"/>
      <c r="AZ3528" s="2"/>
      <c r="BA3528" s="2"/>
      <c r="BB3528" s="55"/>
      <c r="BC3528" s="105"/>
      <c r="BD3528" s="105"/>
      <c r="BE3528" s="105"/>
      <c r="BF3528" s="105"/>
      <c r="BG3528" s="109"/>
      <c r="BH3528" s="2"/>
      <c r="BI3528" s="2"/>
      <c r="BJ3528" s="2"/>
      <c r="BK3528" s="2"/>
      <c r="BL3528" s="55"/>
      <c r="BM3528" s="48"/>
      <c r="BN3528" s="48"/>
      <c r="BO3528" s="48"/>
      <c r="BP3528" s="48"/>
      <c r="BQ3528" s="117"/>
      <c r="BR3528" s="2"/>
      <c r="BS3528" s="2"/>
      <c r="BT3528" s="2"/>
      <c r="BU3528" s="2"/>
      <c r="BV3528" s="55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18" t="s">
        <v>5</v>
      </c>
      <c r="H3529" s="3">
        <v>2024</v>
      </c>
      <c r="I3529" s="20" t="s">
        <v>289</v>
      </c>
      <c r="J3529" s="184" t="s">
        <v>292</v>
      </c>
      <c r="K3529" s="184" t="s">
        <v>318</v>
      </c>
      <c r="L3529" s="187">
        <f t="shared" si="113"/>
        <v>0</v>
      </c>
      <c r="M3529" s="187">
        <f t="shared" si="114"/>
        <v>0</v>
      </c>
      <c r="N3529" s="186"/>
      <c r="O3529" s="33"/>
      <c r="P3529" s="33"/>
      <c r="Q3529" s="33"/>
      <c r="R3529" s="33"/>
      <c r="S3529" s="42"/>
      <c r="T3529" s="2"/>
      <c r="U3529" s="2"/>
      <c r="V3529" s="2"/>
      <c r="W3529" s="2"/>
      <c r="X3529" s="55"/>
      <c r="Y3529" s="62"/>
      <c r="Z3529" s="62"/>
      <c r="AA3529" s="62"/>
      <c r="AB3529" s="62"/>
      <c r="AC3529" s="68"/>
      <c r="AD3529" s="2"/>
      <c r="AE3529" s="2"/>
      <c r="AF3529" s="2"/>
      <c r="AG3529" s="2"/>
      <c r="AH3529" s="55"/>
      <c r="AI3529" s="72"/>
      <c r="AJ3529" s="72"/>
      <c r="AK3529" s="72"/>
      <c r="AL3529" s="72"/>
      <c r="AM3529" s="80"/>
      <c r="AN3529" s="2"/>
      <c r="AO3529" s="2"/>
      <c r="AP3529" s="2"/>
      <c r="AQ3529" s="2"/>
      <c r="AR3529" s="55"/>
      <c r="AS3529" s="85"/>
      <c r="AT3529" s="85"/>
      <c r="AU3529" s="85"/>
      <c r="AV3529" s="85"/>
      <c r="AW3529" s="100"/>
      <c r="AX3529" s="2"/>
      <c r="AY3529" s="2"/>
      <c r="AZ3529" s="2"/>
      <c r="BA3529" s="2"/>
      <c r="BB3529" s="55"/>
      <c r="BC3529" s="105"/>
      <c r="BD3529" s="105"/>
      <c r="BE3529" s="105"/>
      <c r="BF3529" s="105"/>
      <c r="BG3529" s="109"/>
      <c r="BH3529" s="2"/>
      <c r="BI3529" s="2"/>
      <c r="BJ3529" s="2"/>
      <c r="BK3529" s="2"/>
      <c r="BL3529" s="55"/>
      <c r="BM3529" s="48"/>
      <c r="BN3529" s="48"/>
      <c r="BO3529" s="48"/>
      <c r="BP3529" s="48"/>
      <c r="BQ3529" s="117"/>
      <c r="BR3529" s="2"/>
      <c r="BS3529" s="2"/>
      <c r="BT3529" s="2"/>
      <c r="BU3529" s="2"/>
      <c r="BV3529" s="55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18" t="s">
        <v>5</v>
      </c>
      <c r="H3530" s="3">
        <v>2024</v>
      </c>
      <c r="I3530" s="20" t="s">
        <v>285</v>
      </c>
      <c r="J3530" s="184" t="s">
        <v>293</v>
      </c>
      <c r="K3530" s="184" t="s">
        <v>318</v>
      </c>
      <c r="L3530" s="188">
        <f t="shared" si="113"/>
        <v>0</v>
      </c>
      <c r="M3530" s="187">
        <f t="shared" si="114"/>
        <v>0</v>
      </c>
      <c r="N3530" s="186"/>
      <c r="O3530" s="33"/>
      <c r="P3530" s="33"/>
      <c r="Q3530" s="33"/>
      <c r="R3530" s="34"/>
      <c r="S3530" s="41"/>
      <c r="T3530" s="2"/>
      <c r="U3530" s="2"/>
      <c r="V3530" s="2"/>
      <c r="W3530" s="3"/>
      <c r="X3530" s="56"/>
      <c r="Y3530" s="62"/>
      <c r="Z3530" s="62"/>
      <c r="AA3530" s="62"/>
      <c r="AB3530" s="64"/>
      <c r="AC3530" s="69"/>
      <c r="AD3530" s="2"/>
      <c r="AE3530" s="2"/>
      <c r="AF3530" s="2"/>
      <c r="AG3530" s="3"/>
      <c r="AH3530" s="56"/>
      <c r="AI3530" s="72"/>
      <c r="AJ3530" s="72"/>
      <c r="AK3530" s="72"/>
      <c r="AL3530" s="73"/>
      <c r="AM3530" s="81"/>
      <c r="AN3530" s="2"/>
      <c r="AO3530" s="2"/>
      <c r="AP3530" s="2"/>
      <c r="AQ3530" s="3"/>
      <c r="AR3530" s="56"/>
      <c r="AS3530" s="85"/>
      <c r="AT3530" s="85"/>
      <c r="AU3530" s="85"/>
      <c r="AV3530" s="86"/>
      <c r="AW3530" s="101"/>
      <c r="AX3530" s="2"/>
      <c r="AY3530" s="2"/>
      <c r="AZ3530" s="2"/>
      <c r="BA3530" s="3"/>
      <c r="BB3530" s="56"/>
      <c r="BC3530" s="105"/>
      <c r="BD3530" s="105"/>
      <c r="BE3530" s="105"/>
      <c r="BF3530" s="106"/>
      <c r="BG3530" s="110"/>
      <c r="BH3530" s="2"/>
      <c r="BI3530" s="2"/>
      <c r="BJ3530" s="2"/>
      <c r="BK3530" s="3"/>
      <c r="BL3530" s="56"/>
      <c r="BM3530" s="48"/>
      <c r="BN3530" s="48"/>
      <c r="BO3530" s="48"/>
      <c r="BP3530" s="49"/>
      <c r="BQ3530" s="118"/>
      <c r="BR3530" s="2"/>
      <c r="BS3530" s="2"/>
      <c r="BT3530" s="2"/>
      <c r="BU3530" s="3"/>
      <c r="BV3530" s="56"/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18" t="s">
        <v>5</v>
      </c>
      <c r="H3531" s="3">
        <v>2024</v>
      </c>
      <c r="I3531" s="20" t="s">
        <v>287</v>
      </c>
      <c r="J3531" s="184" t="s">
        <v>269</v>
      </c>
      <c r="K3531" s="184" t="s">
        <v>320</v>
      </c>
      <c r="L3531" s="187">
        <f t="shared" si="113"/>
        <v>0</v>
      </c>
      <c r="M3531" s="187">
        <f t="shared" si="114"/>
        <v>0</v>
      </c>
      <c r="N3531" s="186"/>
      <c r="O3531" s="33"/>
      <c r="P3531" s="33"/>
      <c r="Q3531" s="33"/>
      <c r="R3531" s="33"/>
      <c r="S3531" s="42"/>
      <c r="T3531" s="2"/>
      <c r="U3531" s="2"/>
      <c r="V3531" s="2"/>
      <c r="W3531" s="2"/>
      <c r="X3531" s="55"/>
      <c r="Y3531" s="62"/>
      <c r="Z3531" s="62"/>
      <c r="AA3531" s="62"/>
      <c r="AB3531" s="64"/>
      <c r="AC3531" s="68"/>
      <c r="AD3531" s="2"/>
      <c r="AE3531" s="2"/>
      <c r="AF3531" s="2"/>
      <c r="AG3531" s="2"/>
      <c r="AH3531" s="55"/>
      <c r="AI3531" s="72"/>
      <c r="AJ3531" s="72"/>
      <c r="AK3531" s="72"/>
      <c r="AL3531" s="72"/>
      <c r="AM3531" s="80"/>
      <c r="AN3531" s="2"/>
      <c r="AO3531" s="2"/>
      <c r="AP3531" s="2"/>
      <c r="AQ3531" s="2"/>
      <c r="AR3531" s="55"/>
      <c r="AS3531" s="85"/>
      <c r="AT3531" s="85"/>
      <c r="AU3531" s="85"/>
      <c r="AV3531" s="85"/>
      <c r="AW3531" s="100"/>
      <c r="AX3531" s="2"/>
      <c r="AY3531" s="2"/>
      <c r="AZ3531" s="2"/>
      <c r="BA3531" s="2"/>
      <c r="BB3531" s="55"/>
      <c r="BC3531" s="105"/>
      <c r="BD3531" s="105"/>
      <c r="BE3531" s="105"/>
      <c r="BF3531" s="105"/>
      <c r="BG3531" s="109"/>
      <c r="BH3531" s="2"/>
      <c r="BI3531" s="2"/>
      <c r="BJ3531" s="2"/>
      <c r="BK3531" s="2"/>
      <c r="BL3531" s="55"/>
      <c r="BM3531" s="48"/>
      <c r="BN3531" s="48"/>
      <c r="BO3531" s="48"/>
      <c r="BP3531" s="48"/>
      <c r="BQ3531" s="117"/>
      <c r="BR3531" s="2"/>
      <c r="BS3531" s="2"/>
      <c r="BT3531" s="2"/>
      <c r="BU3531" s="2"/>
      <c r="BV3531" s="55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18" t="s">
        <v>5</v>
      </c>
      <c r="H3532" s="3">
        <v>2024</v>
      </c>
      <c r="I3532" s="20" t="s">
        <v>287</v>
      </c>
      <c r="J3532" s="184" t="s">
        <v>270</v>
      </c>
      <c r="K3532" s="184" t="s">
        <v>320</v>
      </c>
      <c r="L3532" s="187">
        <f t="shared" si="113"/>
        <v>0</v>
      </c>
      <c r="M3532" s="187">
        <f t="shared" si="114"/>
        <v>0</v>
      </c>
      <c r="N3532" s="186"/>
      <c r="O3532" s="33"/>
      <c r="P3532" s="33"/>
      <c r="Q3532" s="33"/>
      <c r="R3532" s="33"/>
      <c r="S3532" s="42"/>
      <c r="T3532" s="2"/>
      <c r="U3532" s="2"/>
      <c r="V3532" s="2"/>
      <c r="W3532" s="2"/>
      <c r="X3532" s="55"/>
      <c r="Y3532" s="62"/>
      <c r="Z3532" s="62"/>
      <c r="AA3532" s="62"/>
      <c r="AB3532" s="62"/>
      <c r="AC3532" s="68"/>
      <c r="AD3532" s="2"/>
      <c r="AE3532" s="2"/>
      <c r="AF3532" s="2"/>
      <c r="AG3532" s="2"/>
      <c r="AH3532" s="55"/>
      <c r="AI3532" s="72"/>
      <c r="AJ3532" s="72"/>
      <c r="AK3532" s="72"/>
      <c r="AL3532" s="72"/>
      <c r="AM3532" s="80"/>
      <c r="AN3532" s="2"/>
      <c r="AO3532" s="2"/>
      <c r="AP3532" s="2"/>
      <c r="AQ3532" s="2"/>
      <c r="AR3532" s="55"/>
      <c r="AS3532" s="85"/>
      <c r="AT3532" s="85"/>
      <c r="AU3532" s="85"/>
      <c r="AV3532" s="85"/>
      <c r="AW3532" s="100"/>
      <c r="AX3532" s="2"/>
      <c r="AY3532" s="2"/>
      <c r="AZ3532" s="2"/>
      <c r="BA3532" s="2"/>
      <c r="BB3532" s="55"/>
      <c r="BC3532" s="105"/>
      <c r="BD3532" s="105"/>
      <c r="BE3532" s="105"/>
      <c r="BF3532" s="105"/>
      <c r="BG3532" s="109"/>
      <c r="BH3532" s="2"/>
      <c r="BI3532" s="2"/>
      <c r="BJ3532" s="2"/>
      <c r="BK3532" s="2"/>
      <c r="BL3532" s="55"/>
      <c r="BM3532" s="48"/>
      <c r="BN3532" s="48"/>
      <c r="BO3532" s="48"/>
      <c r="BP3532" s="48"/>
      <c r="BQ3532" s="117"/>
      <c r="BR3532" s="2"/>
      <c r="BS3532" s="2"/>
      <c r="BT3532" s="2"/>
      <c r="BU3532" s="2"/>
      <c r="BV3532" s="55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18" t="s">
        <v>5</v>
      </c>
      <c r="H3533" s="3">
        <v>2024</v>
      </c>
      <c r="I3533" s="20" t="s">
        <v>290</v>
      </c>
      <c r="J3533" s="184" t="s">
        <v>271</v>
      </c>
      <c r="K3533" s="184" t="s">
        <v>321</v>
      </c>
      <c r="L3533" s="187">
        <f t="shared" si="113"/>
        <v>0</v>
      </c>
      <c r="M3533" s="187">
        <f t="shared" si="114"/>
        <v>0</v>
      </c>
      <c r="N3533" s="186"/>
      <c r="O3533" s="33"/>
      <c r="P3533" s="33"/>
      <c r="Q3533" s="33"/>
      <c r="R3533" s="33"/>
      <c r="S3533" s="42"/>
      <c r="T3533" s="2"/>
      <c r="U3533" s="2"/>
      <c r="V3533" s="2"/>
      <c r="W3533" s="2"/>
      <c r="X3533" s="55"/>
      <c r="Y3533" s="62"/>
      <c r="Z3533" s="62"/>
      <c r="AA3533" s="62"/>
      <c r="AB3533" s="62"/>
      <c r="AC3533" s="68"/>
      <c r="AD3533" s="2"/>
      <c r="AE3533" s="2"/>
      <c r="AF3533" s="2"/>
      <c r="AG3533" s="2"/>
      <c r="AH3533" s="55"/>
      <c r="AI3533" s="72"/>
      <c r="AJ3533" s="72"/>
      <c r="AK3533" s="72"/>
      <c r="AL3533" s="72"/>
      <c r="AM3533" s="80"/>
      <c r="AN3533" s="2"/>
      <c r="AO3533" s="2"/>
      <c r="AP3533" s="2"/>
      <c r="AQ3533" s="2"/>
      <c r="AR3533" s="55"/>
      <c r="AS3533" s="85"/>
      <c r="AT3533" s="85"/>
      <c r="AU3533" s="85"/>
      <c r="AV3533" s="85"/>
      <c r="AW3533" s="100"/>
      <c r="AX3533" s="2"/>
      <c r="AY3533" s="2"/>
      <c r="AZ3533" s="2"/>
      <c r="BA3533" s="2"/>
      <c r="BB3533" s="55"/>
      <c r="BC3533" s="105"/>
      <c r="BD3533" s="105"/>
      <c r="BE3533" s="105"/>
      <c r="BF3533" s="105"/>
      <c r="BG3533" s="109"/>
      <c r="BH3533" s="2"/>
      <c r="BI3533" s="2"/>
      <c r="BJ3533" s="2"/>
      <c r="BK3533" s="2"/>
      <c r="BL3533" s="55"/>
      <c r="BM3533" s="48"/>
      <c r="BN3533" s="48"/>
      <c r="BO3533" s="48"/>
      <c r="BP3533" s="48"/>
      <c r="BQ3533" s="117"/>
      <c r="BR3533" s="2"/>
      <c r="BS3533" s="2"/>
      <c r="BT3533" s="2"/>
      <c r="BU3533" s="2"/>
      <c r="BV3533" s="55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18" t="s">
        <v>5</v>
      </c>
      <c r="H3534" s="3">
        <v>2024</v>
      </c>
      <c r="I3534" s="20" t="s">
        <v>284</v>
      </c>
      <c r="J3534" s="184" t="s">
        <v>294</v>
      </c>
      <c r="K3534" s="184" t="s">
        <v>320</v>
      </c>
      <c r="L3534" s="187">
        <f t="shared" si="113"/>
        <v>0</v>
      </c>
      <c r="M3534" s="187">
        <f t="shared" si="114"/>
        <v>0</v>
      </c>
      <c r="N3534" s="186"/>
      <c r="O3534" s="36"/>
      <c r="P3534" s="33"/>
      <c r="Q3534" s="33"/>
      <c r="R3534" s="33"/>
      <c r="S3534" s="42"/>
      <c r="T3534" s="30"/>
      <c r="U3534" s="2"/>
      <c r="V3534" s="2"/>
      <c r="W3534" s="2"/>
      <c r="X3534" s="55"/>
      <c r="Y3534" s="65"/>
      <c r="Z3534" s="62"/>
      <c r="AA3534" s="62"/>
      <c r="AB3534" s="62"/>
      <c r="AC3534" s="68"/>
      <c r="AD3534" s="30"/>
      <c r="AE3534" s="2"/>
      <c r="AF3534" s="2"/>
      <c r="AG3534" s="2"/>
      <c r="AH3534" s="55"/>
      <c r="AI3534" s="75"/>
      <c r="AJ3534" s="72"/>
      <c r="AK3534" s="72"/>
      <c r="AL3534" s="72"/>
      <c r="AM3534" s="80"/>
      <c r="AN3534" s="30"/>
      <c r="AO3534" s="2"/>
      <c r="AP3534" s="2"/>
      <c r="AQ3534" s="2"/>
      <c r="AR3534" s="55"/>
      <c r="AS3534" s="88"/>
      <c r="AT3534" s="85"/>
      <c r="AU3534" s="85"/>
      <c r="AV3534" s="85"/>
      <c r="AW3534" s="100"/>
      <c r="AX3534" s="30"/>
      <c r="AY3534" s="2"/>
      <c r="AZ3534" s="2"/>
      <c r="BA3534" s="2"/>
      <c r="BB3534" s="55"/>
      <c r="BC3534" s="108"/>
      <c r="BD3534" s="105"/>
      <c r="BE3534" s="105"/>
      <c r="BF3534" s="105"/>
      <c r="BG3534" s="109"/>
      <c r="BH3534" s="30"/>
      <c r="BI3534" s="2"/>
      <c r="BJ3534" s="2"/>
      <c r="BK3534" s="2"/>
      <c r="BL3534" s="55"/>
      <c r="BM3534" s="50"/>
      <c r="BN3534" s="48"/>
      <c r="BO3534" s="48"/>
      <c r="BP3534" s="48"/>
      <c r="BQ3534" s="117"/>
      <c r="BR3534" s="30"/>
      <c r="BS3534" s="2"/>
      <c r="BT3534" s="2"/>
      <c r="BU3534" s="2"/>
      <c r="BV3534" s="55"/>
    </row>
    <row r="3535" spans="1:74" ht="28.8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18" t="s">
        <v>5</v>
      </c>
      <c r="H3535" s="3">
        <v>2024</v>
      </c>
      <c r="I3535" s="20" t="s">
        <v>284</v>
      </c>
      <c r="J3535" s="184" t="s">
        <v>346</v>
      </c>
      <c r="K3535" s="184" t="s">
        <v>320</v>
      </c>
      <c r="L3535" s="187">
        <f t="shared" si="113"/>
        <v>0</v>
      </c>
      <c r="M3535" s="187">
        <f t="shared" si="114"/>
        <v>0</v>
      </c>
      <c r="N3535" s="186"/>
      <c r="O3535" s="33"/>
      <c r="P3535" s="33"/>
      <c r="Q3535" s="33"/>
      <c r="R3535" s="33"/>
      <c r="S3535" s="42"/>
      <c r="T3535" s="2"/>
      <c r="U3535" s="2"/>
      <c r="V3535" s="2"/>
      <c r="W3535" s="2"/>
      <c r="X3535" s="55"/>
      <c r="Y3535" s="62"/>
      <c r="Z3535" s="62"/>
      <c r="AA3535" s="62"/>
      <c r="AB3535" s="62"/>
      <c r="AC3535" s="68"/>
      <c r="AD3535" s="2"/>
      <c r="AE3535" s="2"/>
      <c r="AF3535" s="2"/>
      <c r="AG3535" s="2"/>
      <c r="AH3535" s="55"/>
      <c r="AI3535" s="72"/>
      <c r="AJ3535" s="72"/>
      <c r="AK3535" s="72"/>
      <c r="AL3535" s="72"/>
      <c r="AM3535" s="80"/>
      <c r="AN3535" s="2"/>
      <c r="AO3535" s="2"/>
      <c r="AP3535" s="2"/>
      <c r="AQ3535" s="2"/>
      <c r="AR3535" s="55"/>
      <c r="AS3535" s="85"/>
      <c r="AT3535" s="85"/>
      <c r="AU3535" s="85"/>
      <c r="AV3535" s="85"/>
      <c r="AW3535" s="100"/>
      <c r="AX3535" s="2"/>
      <c r="AY3535" s="2"/>
      <c r="AZ3535" s="2"/>
      <c r="BA3535" s="2"/>
      <c r="BB3535" s="55"/>
      <c r="BC3535" s="105"/>
      <c r="BD3535" s="105"/>
      <c r="BE3535" s="105"/>
      <c r="BF3535" s="105"/>
      <c r="BG3535" s="109"/>
      <c r="BH3535" s="2"/>
      <c r="BI3535" s="2"/>
      <c r="BJ3535" s="2"/>
      <c r="BK3535" s="2"/>
      <c r="BL3535" s="55"/>
      <c r="BM3535" s="48"/>
      <c r="BN3535" s="48"/>
      <c r="BO3535" s="48"/>
      <c r="BP3535" s="48"/>
      <c r="BQ3535" s="117"/>
      <c r="BR3535" s="2"/>
      <c r="BS3535" s="2"/>
      <c r="BT3535" s="2"/>
      <c r="BU3535" s="2"/>
      <c r="BV3535" s="55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18" t="s">
        <v>5</v>
      </c>
      <c r="H3536" s="3">
        <v>2024</v>
      </c>
      <c r="I3536" s="20" t="s">
        <v>284</v>
      </c>
      <c r="J3536" s="184" t="s">
        <v>295</v>
      </c>
      <c r="K3536" s="184" t="s">
        <v>320</v>
      </c>
      <c r="L3536" s="187">
        <f t="shared" si="113"/>
        <v>0</v>
      </c>
      <c r="M3536" s="187">
        <f t="shared" si="114"/>
        <v>0</v>
      </c>
      <c r="N3536" s="186"/>
      <c r="O3536" s="33"/>
      <c r="P3536" s="33"/>
      <c r="Q3536" s="33"/>
      <c r="R3536" s="33"/>
      <c r="S3536" s="42"/>
      <c r="T3536" s="2"/>
      <c r="U3536" s="2"/>
      <c r="V3536" s="2"/>
      <c r="W3536" s="2"/>
      <c r="X3536" s="55"/>
      <c r="Y3536" s="62"/>
      <c r="Z3536" s="62"/>
      <c r="AA3536" s="62"/>
      <c r="AB3536" s="62"/>
      <c r="AC3536" s="68"/>
      <c r="AD3536" s="2"/>
      <c r="AE3536" s="2"/>
      <c r="AF3536" s="2"/>
      <c r="AG3536" s="2"/>
      <c r="AH3536" s="55"/>
      <c r="AI3536" s="72"/>
      <c r="AJ3536" s="72"/>
      <c r="AK3536" s="72"/>
      <c r="AL3536" s="72"/>
      <c r="AM3536" s="80"/>
      <c r="AN3536" s="2"/>
      <c r="AO3536" s="2"/>
      <c r="AP3536" s="2"/>
      <c r="AQ3536" s="2"/>
      <c r="AR3536" s="55"/>
      <c r="AS3536" s="85"/>
      <c r="AT3536" s="85"/>
      <c r="AU3536" s="85"/>
      <c r="AV3536" s="85"/>
      <c r="AW3536" s="100"/>
      <c r="AX3536" s="2"/>
      <c r="AY3536" s="2"/>
      <c r="AZ3536" s="2"/>
      <c r="BA3536" s="2"/>
      <c r="BB3536" s="55"/>
      <c r="BC3536" s="105"/>
      <c r="BD3536" s="105"/>
      <c r="BE3536" s="105"/>
      <c r="BF3536" s="105"/>
      <c r="BG3536" s="109"/>
      <c r="BH3536" s="2"/>
      <c r="BI3536" s="2"/>
      <c r="BJ3536" s="2"/>
      <c r="BK3536" s="2"/>
      <c r="BL3536" s="55"/>
      <c r="BM3536" s="48"/>
      <c r="BN3536" s="48"/>
      <c r="BO3536" s="48"/>
      <c r="BP3536" s="48"/>
      <c r="BQ3536" s="117"/>
      <c r="BR3536" s="2"/>
      <c r="BS3536" s="2"/>
      <c r="BT3536" s="2"/>
      <c r="BU3536" s="2"/>
      <c r="BV3536" s="55"/>
    </row>
    <row r="3537" spans="1:74" ht="28.8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18" t="s">
        <v>5</v>
      </c>
      <c r="H3537" s="3">
        <v>2024</v>
      </c>
      <c r="I3537" s="20" t="s">
        <v>290</v>
      </c>
      <c r="J3537" s="184" t="s">
        <v>299</v>
      </c>
      <c r="K3537" s="184" t="s">
        <v>318</v>
      </c>
      <c r="L3537" s="187">
        <f t="shared" si="113"/>
        <v>0</v>
      </c>
      <c r="M3537" s="187">
        <f t="shared" si="114"/>
        <v>0</v>
      </c>
      <c r="N3537" s="186"/>
      <c r="O3537" s="33"/>
      <c r="P3537" s="33"/>
      <c r="Q3537" s="33"/>
      <c r="R3537" s="33"/>
      <c r="S3537" s="42"/>
      <c r="T3537" s="2"/>
      <c r="U3537" s="2"/>
      <c r="V3537" s="2"/>
      <c r="W3537" s="2"/>
      <c r="X3537" s="55"/>
      <c r="Y3537" s="62"/>
      <c r="Z3537" s="62"/>
      <c r="AA3537" s="62"/>
      <c r="AB3537" s="62"/>
      <c r="AC3537" s="68"/>
      <c r="AD3537" s="2"/>
      <c r="AE3537" s="2"/>
      <c r="AF3537" s="2"/>
      <c r="AG3537" s="2"/>
      <c r="AH3537" s="55"/>
      <c r="AI3537" s="72"/>
      <c r="AJ3537" s="72"/>
      <c r="AK3537" s="72"/>
      <c r="AL3537" s="72"/>
      <c r="AM3537" s="80"/>
      <c r="AN3537" s="2"/>
      <c r="AO3537" s="2"/>
      <c r="AP3537" s="2"/>
      <c r="AQ3537" s="2"/>
      <c r="AR3537" s="55"/>
      <c r="AS3537" s="85"/>
      <c r="AT3537" s="85"/>
      <c r="AU3537" s="85"/>
      <c r="AV3537" s="85"/>
      <c r="AW3537" s="100"/>
      <c r="AX3537" s="2"/>
      <c r="AY3537" s="2"/>
      <c r="AZ3537" s="2"/>
      <c r="BA3537" s="2"/>
      <c r="BB3537" s="55"/>
      <c r="BC3537" s="105"/>
      <c r="BD3537" s="105"/>
      <c r="BE3537" s="105"/>
      <c r="BF3537" s="105"/>
      <c r="BG3537" s="109"/>
      <c r="BH3537" s="2"/>
      <c r="BI3537" s="2"/>
      <c r="BJ3537" s="2"/>
      <c r="BK3537" s="2"/>
      <c r="BL3537" s="55"/>
      <c r="BM3537" s="48"/>
      <c r="BN3537" s="48"/>
      <c r="BO3537" s="48"/>
      <c r="BP3537" s="48"/>
      <c r="BQ3537" s="117"/>
      <c r="BR3537" s="2"/>
      <c r="BS3537" s="2"/>
      <c r="BT3537" s="2"/>
      <c r="BU3537" s="2"/>
      <c r="BV3537" s="55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18" t="s">
        <v>5</v>
      </c>
      <c r="H3538" s="3">
        <v>2024</v>
      </c>
      <c r="I3538" s="20" t="s">
        <v>315</v>
      </c>
      <c r="J3538" s="184" t="s">
        <v>347</v>
      </c>
      <c r="K3538" s="184" t="s">
        <v>320</v>
      </c>
      <c r="L3538" s="187">
        <f t="shared" si="113"/>
        <v>0</v>
      </c>
      <c r="M3538" s="187">
        <f t="shared" si="114"/>
        <v>0</v>
      </c>
      <c r="N3538" s="186"/>
      <c r="O3538" s="33"/>
      <c r="P3538" s="33"/>
      <c r="Q3538" s="33"/>
      <c r="R3538" s="33"/>
      <c r="S3538" s="42"/>
      <c r="T3538" s="2"/>
      <c r="U3538" s="2"/>
      <c r="V3538" s="2"/>
      <c r="W3538" s="2"/>
      <c r="X3538" s="55"/>
      <c r="Y3538" s="62"/>
      <c r="Z3538" s="62"/>
      <c r="AA3538" s="62"/>
      <c r="AB3538" s="62"/>
      <c r="AC3538" s="68"/>
      <c r="AD3538" s="2"/>
      <c r="AE3538" s="2"/>
      <c r="AF3538" s="2"/>
      <c r="AG3538" s="2"/>
      <c r="AH3538" s="55"/>
      <c r="AI3538" s="72"/>
      <c r="AJ3538" s="72"/>
      <c r="AK3538" s="72"/>
      <c r="AL3538" s="72"/>
      <c r="AM3538" s="80"/>
      <c r="AN3538" s="2"/>
      <c r="AO3538" s="2"/>
      <c r="AP3538" s="2"/>
      <c r="AQ3538" s="2"/>
      <c r="AR3538" s="55"/>
      <c r="AS3538" s="85"/>
      <c r="AT3538" s="85"/>
      <c r="AU3538" s="85"/>
      <c r="AV3538" s="85"/>
      <c r="AW3538" s="100"/>
      <c r="AX3538" s="2"/>
      <c r="AY3538" s="2"/>
      <c r="AZ3538" s="2"/>
      <c r="BA3538" s="2"/>
      <c r="BB3538" s="55"/>
      <c r="BC3538" s="105"/>
      <c r="BD3538" s="105"/>
      <c r="BE3538" s="105"/>
      <c r="BF3538" s="105"/>
      <c r="BG3538" s="109"/>
      <c r="BH3538" s="2"/>
      <c r="BI3538" s="2"/>
      <c r="BJ3538" s="2"/>
      <c r="BK3538" s="2"/>
      <c r="BL3538" s="55"/>
      <c r="BM3538" s="48"/>
      <c r="BN3538" s="48"/>
      <c r="BO3538" s="48"/>
      <c r="BP3538" s="48"/>
      <c r="BQ3538" s="117"/>
      <c r="BR3538" s="2"/>
      <c r="BS3538" s="2"/>
      <c r="BT3538" s="2"/>
      <c r="BU3538" s="2"/>
      <c r="BV3538" s="55"/>
    </row>
    <row r="3539" spans="1:74" ht="28.8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18" t="s">
        <v>5</v>
      </c>
      <c r="H3539" s="3">
        <v>2024</v>
      </c>
      <c r="I3539" s="20" t="s">
        <v>315</v>
      </c>
      <c r="J3539" s="184" t="s">
        <v>296</v>
      </c>
      <c r="K3539" s="184" t="s">
        <v>321</v>
      </c>
      <c r="L3539" s="187">
        <f t="shared" si="113"/>
        <v>0</v>
      </c>
      <c r="M3539" s="187">
        <f t="shared" si="114"/>
        <v>0</v>
      </c>
      <c r="N3539" s="186"/>
      <c r="O3539" s="33"/>
      <c r="P3539" s="33"/>
      <c r="Q3539" s="33"/>
      <c r="R3539" s="33"/>
      <c r="S3539" s="42"/>
      <c r="T3539" s="2"/>
      <c r="U3539" s="2"/>
      <c r="V3539" s="2"/>
      <c r="W3539" s="2"/>
      <c r="X3539" s="55"/>
      <c r="Y3539" s="62"/>
      <c r="Z3539" s="62"/>
      <c r="AA3539" s="62"/>
      <c r="AB3539" s="62"/>
      <c r="AC3539" s="68"/>
      <c r="AD3539" s="2"/>
      <c r="AE3539" s="2"/>
      <c r="AF3539" s="2"/>
      <c r="AG3539" s="2"/>
      <c r="AH3539" s="55"/>
      <c r="AI3539" s="72"/>
      <c r="AJ3539" s="72"/>
      <c r="AK3539" s="72"/>
      <c r="AL3539" s="72"/>
      <c r="AM3539" s="80"/>
      <c r="AN3539" s="2"/>
      <c r="AO3539" s="2"/>
      <c r="AP3539" s="2"/>
      <c r="AQ3539" s="2"/>
      <c r="AR3539" s="55"/>
      <c r="AS3539" s="85"/>
      <c r="AT3539" s="85"/>
      <c r="AU3539" s="85"/>
      <c r="AV3539" s="85"/>
      <c r="AW3539" s="100"/>
      <c r="AX3539" s="2"/>
      <c r="AY3539" s="2"/>
      <c r="AZ3539" s="2"/>
      <c r="BA3539" s="2"/>
      <c r="BB3539" s="55"/>
      <c r="BC3539" s="105"/>
      <c r="BD3539" s="105"/>
      <c r="BE3539" s="105"/>
      <c r="BF3539" s="105"/>
      <c r="BG3539" s="109"/>
      <c r="BH3539" s="2"/>
      <c r="BI3539" s="2"/>
      <c r="BJ3539" s="2"/>
      <c r="BK3539" s="2"/>
      <c r="BL3539" s="55"/>
      <c r="BM3539" s="48"/>
      <c r="BN3539" s="48"/>
      <c r="BO3539" s="48"/>
      <c r="BP3539" s="48"/>
      <c r="BQ3539" s="117"/>
      <c r="BR3539" s="2"/>
      <c r="BS3539" s="2"/>
      <c r="BT3539" s="2"/>
      <c r="BU3539" s="2"/>
      <c r="BV3539" s="55"/>
    </row>
    <row r="3540" spans="1:74" ht="28.8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18" t="s">
        <v>5</v>
      </c>
      <c r="H3540" s="3">
        <v>2024</v>
      </c>
      <c r="I3540" s="20" t="s">
        <v>316</v>
      </c>
      <c r="J3540" s="184" t="s">
        <v>297</v>
      </c>
      <c r="K3540" s="184" t="s">
        <v>318</v>
      </c>
      <c r="L3540" s="187">
        <f t="shared" si="113"/>
        <v>4.5999999999999999E-3</v>
      </c>
      <c r="M3540" s="187">
        <f t="shared" si="114"/>
        <v>15.048</v>
      </c>
      <c r="N3540" s="186" t="s">
        <v>381</v>
      </c>
      <c r="O3540" s="33"/>
      <c r="P3540" s="33"/>
      <c r="Q3540" s="33"/>
      <c r="R3540" s="33"/>
      <c r="S3540" s="42"/>
      <c r="T3540" s="2"/>
      <c r="U3540" s="2" t="s">
        <v>381</v>
      </c>
      <c r="V3540" s="2"/>
      <c r="W3540" s="2">
        <v>4.5999999999999999E-3</v>
      </c>
      <c r="X3540" s="55">
        <v>15.048</v>
      </c>
      <c r="Y3540" s="62"/>
      <c r="Z3540" s="62"/>
      <c r="AA3540" s="62"/>
      <c r="AB3540" s="62"/>
      <c r="AC3540" s="68"/>
      <c r="AD3540" s="2"/>
      <c r="AE3540" s="2"/>
      <c r="AF3540" s="2"/>
      <c r="AG3540" s="2"/>
      <c r="AH3540" s="55"/>
      <c r="AI3540" s="72"/>
      <c r="AJ3540" s="72"/>
      <c r="AK3540" s="72"/>
      <c r="AL3540" s="72"/>
      <c r="AM3540" s="80"/>
      <c r="AN3540" s="2"/>
      <c r="AO3540" s="2"/>
      <c r="AP3540" s="2"/>
      <c r="AQ3540" s="2"/>
      <c r="AR3540" s="55"/>
      <c r="AS3540" s="85"/>
      <c r="AT3540" s="85"/>
      <c r="AU3540" s="85"/>
      <c r="AV3540" s="85"/>
      <c r="AW3540" s="100"/>
      <c r="AX3540" s="2"/>
      <c r="AY3540" s="2"/>
      <c r="AZ3540" s="2"/>
      <c r="BA3540" s="2"/>
      <c r="BB3540" s="55"/>
      <c r="BC3540" s="105"/>
      <c r="BD3540" s="105"/>
      <c r="BE3540" s="105"/>
      <c r="BF3540" s="105"/>
      <c r="BG3540" s="109"/>
      <c r="BH3540" s="2"/>
      <c r="BI3540" s="2"/>
      <c r="BJ3540" s="2"/>
      <c r="BK3540" s="2"/>
      <c r="BL3540" s="55"/>
      <c r="BM3540" s="48"/>
      <c r="BN3540" s="48"/>
      <c r="BO3540" s="48"/>
      <c r="BP3540" s="48"/>
      <c r="BQ3540" s="117"/>
      <c r="BR3540" s="2"/>
      <c r="BS3540" s="2"/>
      <c r="BT3540" s="2"/>
      <c r="BU3540" s="2"/>
      <c r="BV3540" s="55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18" t="s">
        <v>5</v>
      </c>
      <c r="H3541" s="3">
        <v>2024</v>
      </c>
      <c r="I3541" s="20" t="s">
        <v>316</v>
      </c>
      <c r="J3541" s="185" t="s">
        <v>348</v>
      </c>
      <c r="K3541" s="185" t="s">
        <v>320</v>
      </c>
      <c r="L3541" s="187">
        <f t="shared" si="113"/>
        <v>3</v>
      </c>
      <c r="M3541" s="187">
        <f t="shared" si="114"/>
        <v>13.09</v>
      </c>
      <c r="N3541" s="186" t="s">
        <v>594</v>
      </c>
      <c r="O3541" s="33"/>
      <c r="P3541" s="33"/>
      <c r="Q3541" s="33"/>
      <c r="R3541" s="33"/>
      <c r="S3541" s="42"/>
      <c r="T3541" s="2"/>
      <c r="U3541" s="2"/>
      <c r="V3541" s="2"/>
      <c r="W3541" s="2"/>
      <c r="X3541" s="55"/>
      <c r="Y3541" s="62"/>
      <c r="Z3541" s="62"/>
      <c r="AA3541" s="62"/>
      <c r="AB3541" s="62"/>
      <c r="AC3541" s="68"/>
      <c r="AD3541" s="2"/>
      <c r="AE3541" s="2"/>
      <c r="AF3541" s="2"/>
      <c r="AG3541" s="2"/>
      <c r="AH3541" s="55"/>
      <c r="AI3541" s="72" t="s">
        <v>594</v>
      </c>
      <c r="AJ3541" s="72"/>
      <c r="AK3541" s="72"/>
      <c r="AL3541" s="72">
        <v>3</v>
      </c>
      <c r="AM3541" s="80">
        <v>13.09</v>
      </c>
      <c r="AN3541" s="2"/>
      <c r="AO3541" s="2"/>
      <c r="AP3541" s="2"/>
      <c r="AQ3541" s="2"/>
      <c r="AR3541" s="55"/>
      <c r="AS3541" s="85"/>
      <c r="AT3541" s="85"/>
      <c r="AU3541" s="85"/>
      <c r="AV3541" s="85"/>
      <c r="AW3541" s="100"/>
      <c r="AX3541" s="2"/>
      <c r="AY3541" s="2"/>
      <c r="AZ3541" s="2"/>
      <c r="BA3541" s="2"/>
      <c r="BB3541" s="55"/>
      <c r="BC3541" s="105"/>
      <c r="BD3541" s="105"/>
      <c r="BE3541" s="105"/>
      <c r="BF3541" s="105"/>
      <c r="BG3541" s="109"/>
      <c r="BH3541" s="2"/>
      <c r="BI3541" s="2"/>
      <c r="BJ3541" s="2"/>
      <c r="BK3541" s="2"/>
      <c r="BL3541" s="55"/>
      <c r="BM3541" s="48"/>
      <c r="BN3541" s="48"/>
      <c r="BO3541" s="48"/>
      <c r="BP3541" s="48"/>
      <c r="BQ3541" s="117"/>
      <c r="BR3541" s="2"/>
      <c r="BS3541" s="2"/>
      <c r="BT3541" s="2"/>
      <c r="BU3541" s="2"/>
      <c r="BV3541" s="55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18" t="s">
        <v>5</v>
      </c>
      <c r="H3542" s="3">
        <v>2024</v>
      </c>
      <c r="I3542" s="20" t="s">
        <v>282</v>
      </c>
      <c r="J3542" s="184" t="s">
        <v>272</v>
      </c>
      <c r="K3542" s="184" t="s">
        <v>321</v>
      </c>
      <c r="L3542" s="187">
        <f t="shared" si="113"/>
        <v>0</v>
      </c>
      <c r="M3542" s="187">
        <f t="shared" si="114"/>
        <v>0</v>
      </c>
      <c r="N3542" s="186"/>
      <c r="O3542" s="33"/>
      <c r="P3542" s="33"/>
      <c r="Q3542" s="33"/>
      <c r="R3542" s="33"/>
      <c r="S3542" s="42"/>
      <c r="T3542" s="2"/>
      <c r="U3542" s="2"/>
      <c r="V3542" s="2"/>
      <c r="W3542" s="2"/>
      <c r="X3542" s="55"/>
      <c r="Y3542" s="62"/>
      <c r="Z3542" s="62"/>
      <c r="AA3542" s="62"/>
      <c r="AB3542" s="62"/>
      <c r="AC3542" s="68"/>
      <c r="AD3542" s="2"/>
      <c r="AE3542" s="2"/>
      <c r="AF3542" s="2"/>
      <c r="AG3542" s="2"/>
      <c r="AH3542" s="55"/>
      <c r="AI3542" s="72"/>
      <c r="AJ3542" s="72"/>
      <c r="AK3542" s="72"/>
      <c r="AL3542" s="72"/>
      <c r="AM3542" s="80"/>
      <c r="AN3542" s="2"/>
      <c r="AO3542" s="2"/>
      <c r="AP3542" s="2"/>
      <c r="AQ3542" s="2"/>
      <c r="AR3542" s="55"/>
      <c r="AS3542" s="85"/>
      <c r="AT3542" s="85"/>
      <c r="AU3542" s="85"/>
      <c r="AV3542" s="85"/>
      <c r="AW3542" s="100"/>
      <c r="AX3542" s="2"/>
      <c r="AY3542" s="2"/>
      <c r="AZ3542" s="2"/>
      <c r="BA3542" s="2"/>
      <c r="BB3542" s="55"/>
      <c r="BC3542" s="105"/>
      <c r="BD3542" s="105"/>
      <c r="BE3542" s="105"/>
      <c r="BF3542" s="105"/>
      <c r="BG3542" s="109"/>
      <c r="BH3542" s="2"/>
      <c r="BI3542" s="2"/>
      <c r="BJ3542" s="2"/>
      <c r="BK3542" s="2"/>
      <c r="BL3542" s="55"/>
      <c r="BM3542" s="48"/>
      <c r="BN3542" s="48"/>
      <c r="BO3542" s="48"/>
      <c r="BP3542" s="48"/>
      <c r="BQ3542" s="117"/>
      <c r="BR3542" s="2"/>
      <c r="BS3542" s="2"/>
      <c r="BT3542" s="2"/>
      <c r="BU3542" s="2"/>
      <c r="BV3542" s="55"/>
    </row>
    <row r="3543" spans="1:74" ht="28.8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18" t="s">
        <v>5</v>
      </c>
      <c r="H3543" s="3">
        <v>2024</v>
      </c>
      <c r="I3543" s="20" t="s">
        <v>282</v>
      </c>
      <c r="J3543" s="184" t="s">
        <v>273</v>
      </c>
      <c r="K3543" s="184" t="s">
        <v>321</v>
      </c>
      <c r="L3543" s="187">
        <f t="shared" si="113"/>
        <v>3.4000000000000002E-2</v>
      </c>
      <c r="M3543" s="187">
        <f t="shared" si="114"/>
        <v>88.222999999999999</v>
      </c>
      <c r="N3543" s="186" t="s">
        <v>1462</v>
      </c>
      <c r="O3543" s="33"/>
      <c r="P3543" s="33"/>
      <c r="Q3543" s="33"/>
      <c r="R3543" s="33"/>
      <c r="S3543" s="42"/>
      <c r="T3543" s="2"/>
      <c r="U3543" s="2" t="s">
        <v>382</v>
      </c>
      <c r="V3543" s="2"/>
      <c r="W3543" s="2">
        <v>2.9000000000000001E-2</v>
      </c>
      <c r="X3543" s="55">
        <v>74.935000000000002</v>
      </c>
      <c r="Y3543" s="62"/>
      <c r="Z3543" s="62"/>
      <c r="AA3543" s="62"/>
      <c r="AB3543" s="62"/>
      <c r="AC3543" s="68"/>
      <c r="AD3543" s="2"/>
      <c r="AE3543" s="2"/>
      <c r="AF3543" s="2"/>
      <c r="AG3543" s="2"/>
      <c r="AH3543" s="55"/>
      <c r="AI3543" s="72"/>
      <c r="AJ3543" s="72"/>
      <c r="AK3543" s="72" t="s">
        <v>527</v>
      </c>
      <c r="AL3543" s="72">
        <v>2E-3</v>
      </c>
      <c r="AM3543" s="80">
        <v>6.1970000000000001</v>
      </c>
      <c r="AN3543" s="2" t="s">
        <v>555</v>
      </c>
      <c r="AO3543" s="2"/>
      <c r="AP3543" s="2"/>
      <c r="AQ3543" s="2">
        <v>3.0000000000000001E-3</v>
      </c>
      <c r="AR3543" s="55">
        <v>7.0910000000000002</v>
      </c>
      <c r="AS3543" s="85"/>
      <c r="AT3543" s="85"/>
      <c r="AU3543" s="85"/>
      <c r="AV3543" s="85"/>
      <c r="AW3543" s="100"/>
      <c r="AX3543" s="2"/>
      <c r="AY3543" s="2"/>
      <c r="AZ3543" s="2"/>
      <c r="BA3543" s="2"/>
      <c r="BB3543" s="55"/>
      <c r="BC3543" s="105"/>
      <c r="BD3543" s="105"/>
      <c r="BE3543" s="105"/>
      <c r="BF3543" s="105"/>
      <c r="BG3543" s="109"/>
      <c r="BH3543" s="2"/>
      <c r="BI3543" s="2"/>
      <c r="BJ3543" s="2"/>
      <c r="BK3543" s="2"/>
      <c r="BL3543" s="55"/>
      <c r="BM3543" s="48"/>
      <c r="BN3543" s="48"/>
      <c r="BO3543" s="48"/>
      <c r="BP3543" s="48"/>
      <c r="BQ3543" s="117"/>
      <c r="BR3543" s="2"/>
      <c r="BS3543" s="2"/>
      <c r="BT3543" s="2"/>
      <c r="BU3543" s="2"/>
      <c r="BV3543" s="55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18" t="s">
        <v>5</v>
      </c>
      <c r="H3544" s="3">
        <v>2024</v>
      </c>
      <c r="I3544" s="20" t="s">
        <v>282</v>
      </c>
      <c r="J3544" s="184" t="s">
        <v>274</v>
      </c>
      <c r="K3544" s="184" t="s">
        <v>321</v>
      </c>
      <c r="L3544" s="188">
        <f t="shared" si="113"/>
        <v>5.0000000000000001E-4</v>
      </c>
      <c r="M3544" s="187">
        <f t="shared" si="114"/>
        <v>0.71</v>
      </c>
      <c r="N3544" s="186"/>
      <c r="O3544" s="33"/>
      <c r="P3544" s="33"/>
      <c r="Q3544" s="33"/>
      <c r="R3544" s="33"/>
      <c r="S3544" s="42"/>
      <c r="T3544" s="2"/>
      <c r="U3544" s="2"/>
      <c r="V3544" s="2"/>
      <c r="W3544" s="2"/>
      <c r="X3544" s="55"/>
      <c r="Y3544" s="62"/>
      <c r="Z3544" s="62"/>
      <c r="AA3544" s="62"/>
      <c r="AB3544" s="62"/>
      <c r="AC3544" s="68"/>
      <c r="AD3544" s="2"/>
      <c r="AE3544" s="2"/>
      <c r="AF3544" s="2"/>
      <c r="AG3544" s="2">
        <v>5.0000000000000001E-4</v>
      </c>
      <c r="AH3544" s="55">
        <v>0.71</v>
      </c>
      <c r="AI3544" s="72"/>
      <c r="AJ3544" s="72"/>
      <c r="AK3544" s="72"/>
      <c r="AL3544" s="72"/>
      <c r="AM3544" s="80"/>
      <c r="AN3544" s="2"/>
      <c r="AO3544" s="2"/>
      <c r="AP3544" s="2"/>
      <c r="AQ3544" s="2"/>
      <c r="AR3544" s="55"/>
      <c r="AS3544" s="85"/>
      <c r="AT3544" s="85"/>
      <c r="AU3544" s="85"/>
      <c r="AV3544" s="85"/>
      <c r="AW3544" s="100"/>
      <c r="AX3544" s="2"/>
      <c r="AY3544" s="2"/>
      <c r="AZ3544" s="2"/>
      <c r="BA3544" s="2"/>
      <c r="BB3544" s="55"/>
      <c r="BC3544" s="105"/>
      <c r="BD3544" s="105"/>
      <c r="BE3544" s="105"/>
      <c r="BF3544" s="105"/>
      <c r="BG3544" s="109"/>
      <c r="BH3544" s="2"/>
      <c r="BI3544" s="2"/>
      <c r="BJ3544" s="2"/>
      <c r="BK3544" s="2"/>
      <c r="BL3544" s="55"/>
      <c r="BM3544" s="48"/>
      <c r="BN3544" s="48"/>
      <c r="BO3544" s="48"/>
      <c r="BP3544" s="48"/>
      <c r="BQ3544" s="117"/>
      <c r="BR3544" s="2"/>
      <c r="BS3544" s="2"/>
      <c r="BT3544" s="2"/>
      <c r="BU3544" s="2"/>
      <c r="BV3544" s="55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18" t="s">
        <v>5</v>
      </c>
      <c r="H3545" s="3">
        <v>2024</v>
      </c>
      <c r="I3545" s="20" t="s">
        <v>282</v>
      </c>
      <c r="J3545" s="184" t="s">
        <v>275</v>
      </c>
      <c r="K3545" s="184" t="s">
        <v>321</v>
      </c>
      <c r="L3545" s="187">
        <f t="shared" si="113"/>
        <v>0</v>
      </c>
      <c r="M3545" s="187">
        <f t="shared" si="114"/>
        <v>0</v>
      </c>
      <c r="N3545" s="186"/>
      <c r="O3545" s="33"/>
      <c r="P3545" s="33"/>
      <c r="Q3545" s="33"/>
      <c r="R3545" s="33"/>
      <c r="S3545" s="42"/>
      <c r="T3545" s="2"/>
      <c r="U3545" s="2"/>
      <c r="V3545" s="2"/>
      <c r="W3545" s="2"/>
      <c r="X3545" s="55"/>
      <c r="Y3545" s="62"/>
      <c r="Z3545" s="62"/>
      <c r="AA3545" s="62"/>
      <c r="AB3545" s="62"/>
      <c r="AC3545" s="68"/>
      <c r="AD3545" s="2"/>
      <c r="AE3545" s="2"/>
      <c r="AF3545" s="2"/>
      <c r="AG3545" s="2"/>
      <c r="AH3545" s="55"/>
      <c r="AI3545" s="72"/>
      <c r="AJ3545" s="72"/>
      <c r="AK3545" s="72"/>
      <c r="AL3545" s="72"/>
      <c r="AM3545" s="80"/>
      <c r="AN3545" s="2"/>
      <c r="AO3545" s="2"/>
      <c r="AP3545" s="2"/>
      <c r="AQ3545" s="2"/>
      <c r="AR3545" s="55"/>
      <c r="AS3545" s="85"/>
      <c r="AT3545" s="85"/>
      <c r="AU3545" s="85"/>
      <c r="AV3545" s="85"/>
      <c r="AW3545" s="100"/>
      <c r="AX3545" s="2"/>
      <c r="AY3545" s="2"/>
      <c r="AZ3545" s="2"/>
      <c r="BA3545" s="2"/>
      <c r="BB3545" s="55"/>
      <c r="BC3545" s="105"/>
      <c r="BD3545" s="105"/>
      <c r="BE3545" s="105"/>
      <c r="BF3545" s="105"/>
      <c r="BG3545" s="109"/>
      <c r="BH3545" s="2"/>
      <c r="BI3545" s="2"/>
      <c r="BJ3545" s="2"/>
      <c r="BK3545" s="2"/>
      <c r="BL3545" s="55"/>
      <c r="BM3545" s="48"/>
      <c r="BN3545" s="48"/>
      <c r="BO3545" s="48"/>
      <c r="BP3545" s="48"/>
      <c r="BQ3545" s="117"/>
      <c r="BR3545" s="2"/>
      <c r="BS3545" s="2"/>
      <c r="BT3545" s="2"/>
      <c r="BU3545" s="2"/>
      <c r="BV3545" s="55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18" t="s">
        <v>5</v>
      </c>
      <c r="H3546" s="3">
        <v>2024</v>
      </c>
      <c r="I3546" s="20" t="s">
        <v>282</v>
      </c>
      <c r="J3546" s="184" t="s">
        <v>276</v>
      </c>
      <c r="K3546" s="184" t="s">
        <v>320</v>
      </c>
      <c r="L3546" s="187">
        <f t="shared" si="113"/>
        <v>0</v>
      </c>
      <c r="M3546" s="187">
        <f t="shared" si="114"/>
        <v>0</v>
      </c>
      <c r="N3546" s="186"/>
      <c r="O3546" s="33"/>
      <c r="P3546" s="33"/>
      <c r="Q3546" s="33"/>
      <c r="R3546" s="33"/>
      <c r="S3546" s="42"/>
      <c r="T3546" s="2"/>
      <c r="U3546" s="2"/>
      <c r="V3546" s="2"/>
      <c r="W3546" s="2"/>
      <c r="X3546" s="55"/>
      <c r="Y3546" s="62"/>
      <c r="Z3546" s="62"/>
      <c r="AA3546" s="62"/>
      <c r="AB3546" s="62"/>
      <c r="AC3546" s="68"/>
      <c r="AD3546" s="2"/>
      <c r="AE3546" s="2"/>
      <c r="AF3546" s="2"/>
      <c r="AG3546" s="2"/>
      <c r="AH3546" s="55"/>
      <c r="AI3546" s="72"/>
      <c r="AJ3546" s="72"/>
      <c r="AK3546" s="72"/>
      <c r="AL3546" s="72"/>
      <c r="AM3546" s="80"/>
      <c r="AN3546" s="2"/>
      <c r="AO3546" s="2"/>
      <c r="AP3546" s="2"/>
      <c r="AQ3546" s="2"/>
      <c r="AR3546" s="55"/>
      <c r="AS3546" s="85"/>
      <c r="AT3546" s="85"/>
      <c r="AU3546" s="85"/>
      <c r="AV3546" s="85"/>
      <c r="AW3546" s="100"/>
      <c r="AX3546" s="2"/>
      <c r="AY3546" s="2"/>
      <c r="AZ3546" s="2"/>
      <c r="BA3546" s="2"/>
      <c r="BB3546" s="55"/>
      <c r="BC3546" s="105"/>
      <c r="BD3546" s="105"/>
      <c r="BE3546" s="105"/>
      <c r="BF3546" s="105"/>
      <c r="BG3546" s="109"/>
      <c r="BH3546" s="2"/>
      <c r="BI3546" s="2"/>
      <c r="BJ3546" s="2"/>
      <c r="BK3546" s="2"/>
      <c r="BL3546" s="55"/>
      <c r="BM3546" s="48"/>
      <c r="BN3546" s="48"/>
      <c r="BO3546" s="48"/>
      <c r="BP3546" s="48"/>
      <c r="BQ3546" s="117"/>
      <c r="BR3546" s="2"/>
      <c r="BS3546" s="2"/>
      <c r="BT3546" s="2"/>
      <c r="BU3546" s="2"/>
      <c r="BV3546" s="55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18" t="s">
        <v>5</v>
      </c>
      <c r="H3547" s="3">
        <v>2024</v>
      </c>
      <c r="I3547" s="20" t="s">
        <v>282</v>
      </c>
      <c r="J3547" s="184" t="s">
        <v>277</v>
      </c>
      <c r="K3547" s="184" t="s">
        <v>320</v>
      </c>
      <c r="L3547" s="187">
        <f t="shared" si="113"/>
        <v>8</v>
      </c>
      <c r="M3547" s="187">
        <f t="shared" si="114"/>
        <v>14.078999999999999</v>
      </c>
      <c r="N3547" s="186" t="s">
        <v>527</v>
      </c>
      <c r="O3547" s="33"/>
      <c r="P3547" s="33"/>
      <c r="Q3547" s="33"/>
      <c r="R3547" s="33"/>
      <c r="S3547" s="42"/>
      <c r="T3547" s="2">
        <v>5.6</v>
      </c>
      <c r="U3547" s="2"/>
      <c r="V3547" s="2"/>
      <c r="W3547" s="2">
        <v>7</v>
      </c>
      <c r="X3547" s="55">
        <v>13.266999999999999</v>
      </c>
      <c r="Y3547" s="62"/>
      <c r="Z3547" s="62"/>
      <c r="AA3547" s="62"/>
      <c r="AB3547" s="62"/>
      <c r="AC3547" s="68"/>
      <c r="AD3547" s="2"/>
      <c r="AE3547" s="2"/>
      <c r="AF3547" s="2"/>
      <c r="AG3547" s="2"/>
      <c r="AH3547" s="55"/>
      <c r="AI3547" s="72"/>
      <c r="AJ3547" s="72"/>
      <c r="AK3547" s="72" t="s">
        <v>561</v>
      </c>
      <c r="AL3547" s="72">
        <v>1</v>
      </c>
      <c r="AM3547" s="80">
        <v>0.81200000000000006</v>
      </c>
      <c r="AN3547" s="2"/>
      <c r="AO3547" s="2"/>
      <c r="AP3547" s="2"/>
      <c r="AQ3547" s="2"/>
      <c r="AR3547" s="55"/>
      <c r="AS3547" s="85"/>
      <c r="AT3547" s="85"/>
      <c r="AU3547" s="85"/>
      <c r="AV3547" s="85"/>
      <c r="AW3547" s="100"/>
      <c r="AX3547" s="2"/>
      <c r="AY3547" s="2"/>
      <c r="AZ3547" s="2"/>
      <c r="BA3547" s="2"/>
      <c r="BB3547" s="55"/>
      <c r="BC3547" s="105"/>
      <c r="BD3547" s="105"/>
      <c r="BE3547" s="105"/>
      <c r="BF3547" s="105"/>
      <c r="BG3547" s="109"/>
      <c r="BH3547" s="2"/>
      <c r="BI3547" s="2"/>
      <c r="BJ3547" s="2"/>
      <c r="BK3547" s="2"/>
      <c r="BL3547" s="55"/>
      <c r="BM3547" s="48"/>
      <c r="BN3547" s="48"/>
      <c r="BO3547" s="48"/>
      <c r="BP3547" s="48"/>
      <c r="BQ3547" s="117"/>
      <c r="BR3547" s="2"/>
      <c r="BS3547" s="2"/>
      <c r="BT3547" s="2"/>
      <c r="BU3547" s="2"/>
      <c r="BV3547" s="55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18" t="s">
        <v>5</v>
      </c>
      <c r="H3548" s="3">
        <v>2024</v>
      </c>
      <c r="I3548" s="20" t="s">
        <v>283</v>
      </c>
      <c r="J3548" s="184" t="s">
        <v>298</v>
      </c>
      <c r="K3548" s="184" t="s">
        <v>321</v>
      </c>
      <c r="L3548" s="187">
        <f t="shared" si="113"/>
        <v>0.22999999999999998</v>
      </c>
      <c r="M3548" s="187">
        <f t="shared" si="114"/>
        <v>118.854</v>
      </c>
      <c r="N3548" s="186" t="s">
        <v>594</v>
      </c>
      <c r="O3548" s="33"/>
      <c r="P3548" s="33"/>
      <c r="Q3548" s="33"/>
      <c r="R3548" s="33"/>
      <c r="S3548" s="42"/>
      <c r="T3548" s="2"/>
      <c r="U3548" s="2"/>
      <c r="V3548" s="2"/>
      <c r="W3548" s="2"/>
      <c r="X3548" s="55"/>
      <c r="Y3548" s="62"/>
      <c r="Z3548" s="62"/>
      <c r="AA3548" s="62"/>
      <c r="AB3548" s="62"/>
      <c r="AC3548" s="68"/>
      <c r="AD3548" s="2"/>
      <c r="AE3548" s="2"/>
      <c r="AF3548" s="2"/>
      <c r="AG3548" s="2"/>
      <c r="AH3548" s="55"/>
      <c r="AI3548" s="72"/>
      <c r="AJ3548" s="72"/>
      <c r="AK3548" s="72"/>
      <c r="AL3548" s="72"/>
      <c r="AM3548" s="80"/>
      <c r="AN3548" s="2"/>
      <c r="AO3548" s="2"/>
      <c r="AP3548" s="2"/>
      <c r="AQ3548" s="2"/>
      <c r="AR3548" s="55"/>
      <c r="AS3548" s="85"/>
      <c r="AT3548" s="85"/>
      <c r="AU3548" s="85"/>
      <c r="AV3548" s="85"/>
      <c r="AW3548" s="100"/>
      <c r="AX3548" s="2" t="s">
        <v>594</v>
      </c>
      <c r="AY3548" s="2"/>
      <c r="AZ3548" s="2"/>
      <c r="BA3548" s="2">
        <v>0.12</v>
      </c>
      <c r="BB3548" s="55">
        <v>61.817999999999998</v>
      </c>
      <c r="BC3548" s="105"/>
      <c r="BD3548" s="105"/>
      <c r="BE3548" s="105"/>
      <c r="BF3548" s="105"/>
      <c r="BG3548" s="109"/>
      <c r="BH3548" s="2" t="s">
        <v>594</v>
      </c>
      <c r="BI3548" s="2"/>
      <c r="BJ3548" s="2"/>
      <c r="BK3548" s="2">
        <v>0.11</v>
      </c>
      <c r="BL3548" s="55">
        <v>57.036000000000001</v>
      </c>
      <c r="BM3548" s="48"/>
      <c r="BN3548" s="48"/>
      <c r="BO3548" s="48"/>
      <c r="BP3548" s="48"/>
      <c r="BQ3548" s="117"/>
      <c r="BR3548" s="2"/>
      <c r="BS3548" s="2"/>
      <c r="BT3548" s="2"/>
      <c r="BU3548" s="2"/>
      <c r="BV3548" s="55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18" t="s">
        <v>5</v>
      </c>
      <c r="H3549" s="3">
        <v>2024</v>
      </c>
      <c r="I3549" s="20" t="s">
        <v>283</v>
      </c>
      <c r="J3549" s="184" t="s">
        <v>278</v>
      </c>
      <c r="K3549" s="184" t="s">
        <v>320</v>
      </c>
      <c r="L3549" s="187">
        <f t="shared" si="113"/>
        <v>81</v>
      </c>
      <c r="M3549" s="187">
        <f t="shared" si="114"/>
        <v>167.84100000000001</v>
      </c>
      <c r="N3549" s="186" t="s">
        <v>1460</v>
      </c>
      <c r="O3549" s="33"/>
      <c r="P3549" s="33"/>
      <c r="Q3549" s="33"/>
      <c r="R3549" s="33"/>
      <c r="S3549" s="42"/>
      <c r="T3549" s="2"/>
      <c r="U3549" s="2"/>
      <c r="V3549" s="2"/>
      <c r="W3549" s="2"/>
      <c r="X3549" s="55"/>
      <c r="Y3549" s="62">
        <v>1.6</v>
      </c>
      <c r="Z3549" s="62"/>
      <c r="AA3549" s="62"/>
      <c r="AB3549" s="62">
        <v>22</v>
      </c>
      <c r="AC3549" s="68">
        <v>38.466000000000001</v>
      </c>
      <c r="AD3549" s="2"/>
      <c r="AE3549" s="2"/>
      <c r="AF3549" s="2"/>
      <c r="AG3549" s="2"/>
      <c r="AH3549" s="55"/>
      <c r="AI3549" s="72"/>
      <c r="AJ3549" s="72"/>
      <c r="AK3549" s="72"/>
      <c r="AL3549" s="72"/>
      <c r="AM3549" s="80"/>
      <c r="AN3549" s="2"/>
      <c r="AO3549" s="2"/>
      <c r="AP3549" s="2"/>
      <c r="AQ3549" s="2"/>
      <c r="AR3549" s="55"/>
      <c r="AS3549" s="85"/>
      <c r="AT3549" s="85"/>
      <c r="AU3549" s="85"/>
      <c r="AV3549" s="85"/>
      <c r="AW3549" s="100"/>
      <c r="AX3549" s="2" t="s">
        <v>809</v>
      </c>
      <c r="AY3549" s="2"/>
      <c r="AZ3549" s="2"/>
      <c r="BA3549" s="2">
        <v>19</v>
      </c>
      <c r="BB3549" s="55">
        <v>42.165999999999997</v>
      </c>
      <c r="BC3549" s="105" t="s">
        <v>921</v>
      </c>
      <c r="BD3549" s="105"/>
      <c r="BE3549" s="105"/>
      <c r="BF3549" s="105">
        <v>1</v>
      </c>
      <c r="BG3549" s="109">
        <v>1.526</v>
      </c>
      <c r="BH3549" s="2" t="s">
        <v>992</v>
      </c>
      <c r="BI3549" s="2"/>
      <c r="BJ3549" s="2"/>
      <c r="BK3549" s="2">
        <v>19</v>
      </c>
      <c r="BL3549" s="55">
        <v>42.722000000000001</v>
      </c>
      <c r="BM3549" s="48"/>
      <c r="BN3549" s="48"/>
      <c r="BO3549" s="48"/>
      <c r="BP3549" s="48"/>
      <c r="BQ3549" s="117"/>
      <c r="BR3549" s="2" t="s">
        <v>515</v>
      </c>
      <c r="BS3549" s="2"/>
      <c r="BT3549" s="2"/>
      <c r="BU3549" s="2">
        <v>20</v>
      </c>
      <c r="BV3549" s="55">
        <v>42.960999999999999</v>
      </c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18" t="s">
        <v>5</v>
      </c>
      <c r="H3550" s="3">
        <v>2024</v>
      </c>
      <c r="I3550" s="20" t="s">
        <v>283</v>
      </c>
      <c r="J3550" s="184" t="s">
        <v>279</v>
      </c>
      <c r="K3550" s="184" t="s">
        <v>320</v>
      </c>
      <c r="L3550" s="187">
        <f t="shared" si="113"/>
        <v>0</v>
      </c>
      <c r="M3550" s="187">
        <f t="shared" si="114"/>
        <v>0</v>
      </c>
      <c r="N3550" s="186"/>
      <c r="O3550" s="33"/>
      <c r="P3550" s="33"/>
      <c r="Q3550" s="33"/>
      <c r="R3550" s="33"/>
      <c r="S3550" s="42"/>
      <c r="T3550" s="2"/>
      <c r="U3550" s="2"/>
      <c r="V3550" s="2"/>
      <c r="W3550" s="2"/>
      <c r="X3550" s="55"/>
      <c r="Y3550" s="62"/>
      <c r="Z3550" s="62"/>
      <c r="AA3550" s="62"/>
      <c r="AB3550" s="62"/>
      <c r="AC3550" s="68"/>
      <c r="AD3550" s="2"/>
      <c r="AE3550" s="2"/>
      <c r="AF3550" s="2"/>
      <c r="AG3550" s="2"/>
      <c r="AH3550" s="55"/>
      <c r="AI3550" s="72"/>
      <c r="AJ3550" s="72"/>
      <c r="AK3550" s="72"/>
      <c r="AL3550" s="72"/>
      <c r="AM3550" s="80"/>
      <c r="AN3550" s="2"/>
      <c r="AO3550" s="2"/>
      <c r="AP3550" s="2"/>
      <c r="AQ3550" s="2"/>
      <c r="AR3550" s="55"/>
      <c r="AS3550" s="85"/>
      <c r="AT3550" s="85"/>
      <c r="AU3550" s="85"/>
      <c r="AV3550" s="85"/>
      <c r="AW3550" s="100"/>
      <c r="AX3550" s="2"/>
      <c r="AY3550" s="2"/>
      <c r="AZ3550" s="2"/>
      <c r="BA3550" s="2"/>
      <c r="BB3550" s="55"/>
      <c r="BC3550" s="105"/>
      <c r="BD3550" s="105"/>
      <c r="BE3550" s="105"/>
      <c r="BF3550" s="105"/>
      <c r="BG3550" s="109"/>
      <c r="BH3550" s="2"/>
      <c r="BI3550" s="2"/>
      <c r="BJ3550" s="2"/>
      <c r="BK3550" s="2"/>
      <c r="BL3550" s="55"/>
      <c r="BM3550" s="48"/>
      <c r="BN3550" s="48"/>
      <c r="BO3550" s="48"/>
      <c r="BP3550" s="48"/>
      <c r="BQ3550" s="117"/>
      <c r="BR3550" s="2"/>
      <c r="BS3550" s="2"/>
      <c r="BT3550" s="2"/>
      <c r="BU3550" s="2"/>
      <c r="BV3550" s="55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18" t="s">
        <v>5</v>
      </c>
      <c r="H3551" s="3">
        <v>2024</v>
      </c>
      <c r="I3551" s="20" t="s">
        <v>286</v>
      </c>
      <c r="J3551" s="184" t="s">
        <v>280</v>
      </c>
      <c r="K3551" s="184" t="s">
        <v>319</v>
      </c>
      <c r="L3551" s="187">
        <f t="shared" si="113"/>
        <v>0</v>
      </c>
      <c r="M3551" s="187">
        <f t="shared" si="114"/>
        <v>0</v>
      </c>
      <c r="N3551" s="186"/>
      <c r="O3551" s="33"/>
      <c r="P3551" s="33"/>
      <c r="Q3551" s="33"/>
      <c r="R3551" s="33"/>
      <c r="S3551" s="42"/>
      <c r="T3551" s="2"/>
      <c r="U3551" s="2"/>
      <c r="V3551" s="2"/>
      <c r="W3551" s="2"/>
      <c r="X3551" s="55"/>
      <c r="Y3551" s="62"/>
      <c r="Z3551" s="62"/>
      <c r="AA3551" s="62"/>
      <c r="AB3551" s="62"/>
      <c r="AC3551" s="68"/>
      <c r="AD3551" s="2"/>
      <c r="AE3551" s="2"/>
      <c r="AF3551" s="2"/>
      <c r="AG3551" s="2"/>
      <c r="AH3551" s="55"/>
      <c r="AI3551" s="72"/>
      <c r="AJ3551" s="72"/>
      <c r="AK3551" s="72"/>
      <c r="AL3551" s="72"/>
      <c r="AM3551" s="80"/>
      <c r="AN3551" s="2"/>
      <c r="AO3551" s="2"/>
      <c r="AP3551" s="2"/>
      <c r="AQ3551" s="2"/>
      <c r="AR3551" s="55"/>
      <c r="AS3551" s="85"/>
      <c r="AT3551" s="85"/>
      <c r="AU3551" s="85"/>
      <c r="AV3551" s="85"/>
      <c r="AW3551" s="100"/>
      <c r="AX3551" s="2"/>
      <c r="AY3551" s="2"/>
      <c r="AZ3551" s="2"/>
      <c r="BA3551" s="2"/>
      <c r="BB3551" s="55"/>
      <c r="BC3551" s="105"/>
      <c r="BD3551" s="105"/>
      <c r="BE3551" s="105"/>
      <c r="BF3551" s="105"/>
      <c r="BG3551" s="109"/>
      <c r="BH3551" s="2"/>
      <c r="BI3551" s="2"/>
      <c r="BJ3551" s="2"/>
      <c r="BK3551" s="2"/>
      <c r="BL3551" s="55"/>
      <c r="BM3551" s="48"/>
      <c r="BN3551" s="48"/>
      <c r="BO3551" s="48"/>
      <c r="BP3551" s="48"/>
      <c r="BQ3551" s="117"/>
      <c r="BR3551" s="2"/>
      <c r="BS3551" s="2"/>
      <c r="BT3551" s="2"/>
      <c r="BU3551" s="2"/>
      <c r="BV3551" s="55"/>
    </row>
    <row r="3552" spans="1:74" ht="43.2" hidden="1" x14ac:dyDescent="0.3">
      <c r="A3552" s="2" t="s">
        <v>98</v>
      </c>
      <c r="B3552" s="2" t="s">
        <v>2</v>
      </c>
      <c r="C3552" s="2" t="s">
        <v>3</v>
      </c>
      <c r="D3552" s="2" t="s">
        <v>82</v>
      </c>
      <c r="E3552" s="3">
        <v>46</v>
      </c>
      <c r="F3552" s="3"/>
      <c r="G3552" s="18" t="s">
        <v>5</v>
      </c>
      <c r="H3552" s="3">
        <v>2024</v>
      </c>
      <c r="I3552" s="20" t="s">
        <v>286</v>
      </c>
      <c r="J3552" s="184" t="s">
        <v>281</v>
      </c>
      <c r="K3552" s="184" t="s">
        <v>319</v>
      </c>
      <c r="L3552" s="187">
        <f t="shared" si="113"/>
        <v>0</v>
      </c>
      <c r="M3552" s="187">
        <f t="shared" si="114"/>
        <v>72.671999999999997</v>
      </c>
      <c r="N3552" s="186" t="s">
        <v>1461</v>
      </c>
      <c r="O3552" s="33"/>
      <c r="P3552" s="33"/>
      <c r="Q3552" s="33"/>
      <c r="R3552" s="33"/>
      <c r="S3552" s="42"/>
      <c r="T3552" s="2"/>
      <c r="U3552" s="2"/>
      <c r="V3552" s="2"/>
      <c r="W3552" s="2"/>
      <c r="X3552" s="55"/>
      <c r="Y3552" s="62" t="s">
        <v>459</v>
      </c>
      <c r="Z3552" s="62"/>
      <c r="AA3552" s="62"/>
      <c r="AB3552" s="62"/>
      <c r="AC3552" s="68">
        <v>62.651000000000003</v>
      </c>
      <c r="AD3552" s="2"/>
      <c r="AE3552" s="2"/>
      <c r="AF3552" s="2"/>
      <c r="AG3552" s="2"/>
      <c r="AH3552" s="55"/>
      <c r="AI3552" s="72"/>
      <c r="AJ3552" s="72"/>
      <c r="AK3552" s="72"/>
      <c r="AL3552" s="72"/>
      <c r="AM3552" s="80"/>
      <c r="AN3552" s="2"/>
      <c r="AO3552" s="2"/>
      <c r="AP3552" s="2"/>
      <c r="AQ3552" s="2"/>
      <c r="AR3552" s="55"/>
      <c r="AS3552" s="85" t="s">
        <v>722</v>
      </c>
      <c r="AT3552" s="85"/>
      <c r="AU3552" s="85"/>
      <c r="AV3552" s="85"/>
      <c r="AW3552" s="100">
        <v>5.5209999999999999</v>
      </c>
      <c r="AX3552" s="2"/>
      <c r="AY3552" s="2"/>
      <c r="AZ3552" s="2"/>
      <c r="BA3552" s="2"/>
      <c r="BB3552" s="55"/>
      <c r="BC3552" s="105" t="s">
        <v>1061</v>
      </c>
      <c r="BD3552" s="105"/>
      <c r="BE3552" s="105"/>
      <c r="BF3552" s="105"/>
      <c r="BG3552" s="109">
        <v>4.5</v>
      </c>
      <c r="BH3552" s="2"/>
      <c r="BI3552" s="2"/>
      <c r="BJ3552" s="2"/>
      <c r="BK3552" s="2"/>
      <c r="BL3552" s="55"/>
      <c r="BM3552" s="48"/>
      <c r="BN3552" s="48"/>
      <c r="BO3552" s="48"/>
      <c r="BP3552" s="48"/>
      <c r="BQ3552" s="117"/>
      <c r="BR3552" s="2"/>
      <c r="BS3552" s="2"/>
      <c r="BT3552" s="2"/>
      <c r="BU3552" s="2"/>
      <c r="BV3552" s="55"/>
    </row>
    <row r="3553" spans="1:74" s="13" customFormat="1" hidden="1" x14ac:dyDescent="0.3">
      <c r="A3553" s="12" t="s">
        <v>98</v>
      </c>
      <c r="B3553" s="12" t="s">
        <v>2</v>
      </c>
      <c r="C3553" s="12" t="s">
        <v>3</v>
      </c>
      <c r="D3553" s="12" t="s">
        <v>82</v>
      </c>
      <c r="E3553" s="7">
        <v>46</v>
      </c>
      <c r="F3553" s="7"/>
      <c r="G3553" s="19" t="s">
        <v>5</v>
      </c>
      <c r="H3553" s="7">
        <v>2024</v>
      </c>
      <c r="I3553" s="21"/>
      <c r="J3553" s="12" t="s">
        <v>314</v>
      </c>
      <c r="K3553" s="12"/>
      <c r="L3553" s="147"/>
      <c r="M3553" s="147">
        <f>SUM(M3515:M3552)</f>
        <v>1102.0999999999999</v>
      </c>
      <c r="N3553" s="183"/>
      <c r="O3553" s="12"/>
      <c r="P3553" s="12"/>
      <c r="Q3553" s="12"/>
      <c r="R3553" s="12"/>
      <c r="S3553" s="47">
        <f>SUM(S3515:S3552)</f>
        <v>0</v>
      </c>
      <c r="T3553" s="12"/>
      <c r="U3553" s="12"/>
      <c r="V3553" s="12"/>
      <c r="W3553" s="12"/>
      <c r="X3553" s="47">
        <f>SUM(X3515:X3552)</f>
        <v>103.25</v>
      </c>
      <c r="Y3553" s="12"/>
      <c r="Z3553" s="12"/>
      <c r="AA3553" s="12"/>
      <c r="AB3553" s="12"/>
      <c r="AC3553" s="47">
        <f>SUM(AC3515:AC3552)</f>
        <v>712.69999999999993</v>
      </c>
      <c r="AD3553" s="12"/>
      <c r="AE3553" s="12"/>
      <c r="AF3553" s="12"/>
      <c r="AG3553" s="12"/>
      <c r="AH3553" s="47">
        <f>SUM(AH3515:AH3552)</f>
        <v>0.71</v>
      </c>
      <c r="AI3553" s="12"/>
      <c r="AJ3553" s="12"/>
      <c r="AK3553" s="12"/>
      <c r="AL3553" s="12"/>
      <c r="AM3553" s="47">
        <f>SUM(AM3515:AM3552)</f>
        <v>20.099</v>
      </c>
      <c r="AN3553" s="12"/>
      <c r="AO3553" s="12"/>
      <c r="AP3553" s="12"/>
      <c r="AQ3553" s="12"/>
      <c r="AR3553" s="47">
        <f>SUM(AR3515:AR3552)</f>
        <v>7.0910000000000002</v>
      </c>
      <c r="AS3553" s="12"/>
      <c r="AT3553" s="12"/>
      <c r="AU3553" s="12"/>
      <c r="AV3553" s="12"/>
      <c r="AW3553" s="47">
        <f>SUM(AW3515:AW3552)</f>
        <v>5.5209999999999999</v>
      </c>
      <c r="AX3553" s="12"/>
      <c r="AY3553" s="12"/>
      <c r="AZ3553" s="12"/>
      <c r="BA3553" s="12"/>
      <c r="BB3553" s="47">
        <f>SUM(BB3515:BB3552)</f>
        <v>103.98399999999999</v>
      </c>
      <c r="BC3553" s="12"/>
      <c r="BD3553" s="12"/>
      <c r="BE3553" s="12"/>
      <c r="BF3553" s="12"/>
      <c r="BG3553" s="47">
        <f>SUM(BG3515:BG3552)</f>
        <v>6.0259999999999998</v>
      </c>
      <c r="BH3553" s="12"/>
      <c r="BI3553" s="12"/>
      <c r="BJ3553" s="12"/>
      <c r="BK3553" s="12"/>
      <c r="BL3553" s="47">
        <f>SUM(BL3515:BL3552)</f>
        <v>99.75800000000001</v>
      </c>
      <c r="BM3553" s="12"/>
      <c r="BN3553" s="12"/>
      <c r="BO3553" s="12"/>
      <c r="BP3553" s="12"/>
      <c r="BQ3553" s="47">
        <f>SUM(BQ3515:BQ3552)</f>
        <v>0</v>
      </c>
      <c r="BR3553" s="12"/>
      <c r="BS3553" s="12"/>
      <c r="BT3553" s="12"/>
      <c r="BU3553" s="12"/>
      <c r="BV3553" s="47">
        <f>SUM(BV3515:BV3552)</f>
        <v>42.960999999999999</v>
      </c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18" t="s">
        <v>5</v>
      </c>
      <c r="H3554" s="3">
        <v>2024</v>
      </c>
      <c r="I3554" s="20" t="s">
        <v>287</v>
      </c>
      <c r="J3554" s="184" t="s">
        <v>267</v>
      </c>
      <c r="K3554" s="184" t="s">
        <v>318</v>
      </c>
      <c r="L3554" s="187">
        <f t="shared" si="113"/>
        <v>0</v>
      </c>
      <c r="M3554" s="187">
        <f t="shared" si="114"/>
        <v>0</v>
      </c>
      <c r="N3554" s="186"/>
      <c r="O3554" s="33"/>
      <c r="P3554" s="33"/>
      <c r="Q3554" s="33"/>
      <c r="R3554" s="33"/>
      <c r="S3554" s="42"/>
      <c r="T3554" s="2"/>
      <c r="U3554" s="2"/>
      <c r="V3554" s="2"/>
      <c r="W3554" s="2"/>
      <c r="X3554" s="55"/>
      <c r="Y3554" s="62"/>
      <c r="Z3554" s="62"/>
      <c r="AA3554" s="62"/>
      <c r="AB3554" s="62"/>
      <c r="AC3554" s="68"/>
      <c r="AD3554" s="2"/>
      <c r="AE3554" s="2"/>
      <c r="AF3554" s="2"/>
      <c r="AG3554" s="2"/>
      <c r="AH3554" s="55"/>
      <c r="AI3554" s="72"/>
      <c r="AJ3554" s="72"/>
      <c r="AK3554" s="72"/>
      <c r="AL3554" s="72"/>
      <c r="AM3554" s="80"/>
      <c r="AN3554" s="2"/>
      <c r="AO3554" s="2"/>
      <c r="AP3554" s="2"/>
      <c r="AQ3554" s="2"/>
      <c r="AR3554" s="55"/>
      <c r="AS3554" s="85"/>
      <c r="AT3554" s="85"/>
      <c r="AU3554" s="85"/>
      <c r="AV3554" s="85"/>
      <c r="AW3554" s="100"/>
      <c r="AX3554" s="2"/>
      <c r="AY3554" s="2"/>
      <c r="AZ3554" s="2"/>
      <c r="BA3554" s="2"/>
      <c r="BB3554" s="55"/>
      <c r="BC3554" s="105"/>
      <c r="BD3554" s="105"/>
      <c r="BE3554" s="105"/>
      <c r="BF3554" s="105"/>
      <c r="BG3554" s="109"/>
      <c r="BH3554" s="2"/>
      <c r="BI3554" s="2"/>
      <c r="BJ3554" s="2"/>
      <c r="BK3554" s="2"/>
      <c r="BL3554" s="55"/>
      <c r="BM3554" s="48"/>
      <c r="BN3554" s="48"/>
      <c r="BO3554" s="48"/>
      <c r="BP3554" s="48"/>
      <c r="BQ3554" s="117"/>
      <c r="BR3554" s="2"/>
      <c r="BS3554" s="2"/>
      <c r="BT3554" s="2"/>
      <c r="BU3554" s="2"/>
      <c r="BV3554" s="55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18" t="s">
        <v>5</v>
      </c>
      <c r="H3555" s="3">
        <v>2024</v>
      </c>
      <c r="I3555" s="20" t="s">
        <v>287</v>
      </c>
      <c r="J3555" s="184" t="s">
        <v>291</v>
      </c>
      <c r="K3555" s="184" t="s">
        <v>319</v>
      </c>
      <c r="L3555" s="187">
        <f t="shared" si="113"/>
        <v>0</v>
      </c>
      <c r="M3555" s="187">
        <f t="shared" si="114"/>
        <v>0</v>
      </c>
      <c r="N3555" s="186"/>
      <c r="O3555" s="33"/>
      <c r="P3555" s="33"/>
      <c r="Q3555" s="33"/>
      <c r="R3555" s="33"/>
      <c r="S3555" s="42"/>
      <c r="T3555" s="2"/>
      <c r="U3555" s="2"/>
      <c r="V3555" s="2"/>
      <c r="W3555" s="2"/>
      <c r="X3555" s="55"/>
      <c r="Y3555" s="62"/>
      <c r="Z3555" s="62"/>
      <c r="AA3555" s="62"/>
      <c r="AB3555" s="62"/>
      <c r="AC3555" s="68"/>
      <c r="AD3555" s="2"/>
      <c r="AE3555" s="2"/>
      <c r="AF3555" s="2"/>
      <c r="AG3555" s="2"/>
      <c r="AH3555" s="55"/>
      <c r="AI3555" s="72"/>
      <c r="AJ3555" s="72"/>
      <c r="AK3555" s="72"/>
      <c r="AL3555" s="72"/>
      <c r="AM3555" s="80"/>
      <c r="AN3555" s="2"/>
      <c r="AO3555" s="2"/>
      <c r="AP3555" s="2"/>
      <c r="AQ3555" s="2"/>
      <c r="AR3555" s="55"/>
      <c r="AS3555" s="85"/>
      <c r="AT3555" s="85"/>
      <c r="AU3555" s="85"/>
      <c r="AV3555" s="85"/>
      <c r="AW3555" s="100"/>
      <c r="AX3555" s="2"/>
      <c r="AY3555" s="2"/>
      <c r="AZ3555" s="2"/>
      <c r="BA3555" s="2"/>
      <c r="BB3555" s="55"/>
      <c r="BC3555" s="105"/>
      <c r="BD3555" s="105"/>
      <c r="BE3555" s="105"/>
      <c r="BF3555" s="105"/>
      <c r="BG3555" s="109"/>
      <c r="BH3555" s="2"/>
      <c r="BI3555" s="2"/>
      <c r="BJ3555" s="2"/>
      <c r="BK3555" s="2"/>
      <c r="BL3555" s="55"/>
      <c r="BM3555" s="48"/>
      <c r="BN3555" s="48"/>
      <c r="BO3555" s="48"/>
      <c r="BP3555" s="48"/>
      <c r="BQ3555" s="117"/>
      <c r="BR3555" s="2"/>
      <c r="BS3555" s="2"/>
      <c r="BT3555" s="2"/>
      <c r="BU3555" s="2"/>
      <c r="BV3555" s="55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18" t="s">
        <v>5</v>
      </c>
      <c r="H3556" s="3">
        <v>2024</v>
      </c>
      <c r="I3556" s="20" t="s">
        <v>286</v>
      </c>
      <c r="J3556" s="184" t="s">
        <v>336</v>
      </c>
      <c r="K3556" s="184" t="s">
        <v>319</v>
      </c>
      <c r="L3556" s="187">
        <f t="shared" si="113"/>
        <v>0</v>
      </c>
      <c r="M3556" s="187">
        <f t="shared" si="114"/>
        <v>0</v>
      </c>
      <c r="N3556" s="186"/>
      <c r="O3556" s="33"/>
      <c r="P3556" s="33"/>
      <c r="Q3556" s="33"/>
      <c r="R3556" s="33"/>
      <c r="S3556" s="42"/>
      <c r="T3556" s="2"/>
      <c r="U3556" s="2"/>
      <c r="V3556" s="2"/>
      <c r="W3556" s="2"/>
      <c r="X3556" s="55"/>
      <c r="Y3556" s="62"/>
      <c r="Z3556" s="62"/>
      <c r="AA3556" s="62"/>
      <c r="AB3556" s="62"/>
      <c r="AC3556" s="68"/>
      <c r="AD3556" s="2"/>
      <c r="AE3556" s="2"/>
      <c r="AF3556" s="2"/>
      <c r="AG3556" s="2"/>
      <c r="AH3556" s="55"/>
      <c r="AI3556" s="72"/>
      <c r="AJ3556" s="72"/>
      <c r="AK3556" s="72"/>
      <c r="AL3556" s="72"/>
      <c r="AM3556" s="80"/>
      <c r="AN3556" s="2"/>
      <c r="AO3556" s="2"/>
      <c r="AP3556" s="2"/>
      <c r="AQ3556" s="2"/>
      <c r="AR3556" s="55"/>
      <c r="AS3556" s="85"/>
      <c r="AT3556" s="85"/>
      <c r="AU3556" s="85"/>
      <c r="AV3556" s="85"/>
      <c r="AW3556" s="100"/>
      <c r="AX3556" s="2"/>
      <c r="AY3556" s="2"/>
      <c r="AZ3556" s="2"/>
      <c r="BA3556" s="2"/>
      <c r="BB3556" s="55"/>
      <c r="BC3556" s="105"/>
      <c r="BD3556" s="105"/>
      <c r="BE3556" s="105"/>
      <c r="BF3556" s="105"/>
      <c r="BG3556" s="109"/>
      <c r="BH3556" s="2"/>
      <c r="BI3556" s="2"/>
      <c r="BJ3556" s="2"/>
      <c r="BK3556" s="2"/>
      <c r="BL3556" s="55"/>
      <c r="BM3556" s="48"/>
      <c r="BN3556" s="48"/>
      <c r="BO3556" s="48"/>
      <c r="BP3556" s="48"/>
      <c r="BQ3556" s="117"/>
      <c r="BR3556" s="2"/>
      <c r="BS3556" s="2"/>
      <c r="BT3556" s="2"/>
      <c r="BU3556" s="2"/>
      <c r="BV3556" s="55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18" t="s">
        <v>5</v>
      </c>
      <c r="H3557" s="3">
        <v>2024</v>
      </c>
      <c r="I3557" s="20" t="s">
        <v>286</v>
      </c>
      <c r="J3557" s="185" t="s">
        <v>337</v>
      </c>
      <c r="K3557" s="185" t="s">
        <v>318</v>
      </c>
      <c r="L3557" s="187">
        <f t="shared" si="113"/>
        <v>0</v>
      </c>
      <c r="M3557" s="187">
        <f t="shared" si="114"/>
        <v>0</v>
      </c>
      <c r="N3557" s="186"/>
      <c r="O3557" s="53"/>
      <c r="P3557" s="53"/>
      <c r="Q3557" s="53"/>
      <c r="R3557" s="53"/>
      <c r="S3557" s="54"/>
      <c r="T3557" s="8"/>
      <c r="U3557" s="8"/>
      <c r="V3557" s="8"/>
      <c r="W3557" s="8"/>
      <c r="X3557" s="122"/>
      <c r="Y3557" s="135"/>
      <c r="Z3557" s="135"/>
      <c r="AA3557" s="135"/>
      <c r="AB3557" s="135"/>
      <c r="AC3557" s="136"/>
      <c r="AD3557" s="8"/>
      <c r="AE3557" s="8"/>
      <c r="AF3557" s="8"/>
      <c r="AG3557" s="8"/>
      <c r="AH3557" s="122"/>
      <c r="AI3557" s="137"/>
      <c r="AJ3557" s="137"/>
      <c r="AK3557" s="137"/>
      <c r="AL3557" s="137"/>
      <c r="AM3557" s="138"/>
      <c r="AN3557" s="8"/>
      <c r="AO3557" s="8"/>
      <c r="AP3557" s="8"/>
      <c r="AQ3557" s="8"/>
      <c r="AR3557" s="122"/>
      <c r="AS3557" s="139"/>
      <c r="AT3557" s="139"/>
      <c r="AU3557" s="139"/>
      <c r="AV3557" s="139"/>
      <c r="AW3557" s="140"/>
      <c r="AX3557" s="8"/>
      <c r="AY3557" s="8"/>
      <c r="AZ3557" s="8"/>
      <c r="BA3557" s="8"/>
      <c r="BB3557" s="122"/>
      <c r="BC3557" s="141"/>
      <c r="BD3557" s="141"/>
      <c r="BE3557" s="141"/>
      <c r="BF3557" s="141"/>
      <c r="BG3557" s="142"/>
      <c r="BH3557" s="8"/>
      <c r="BI3557" s="8"/>
      <c r="BJ3557" s="8"/>
      <c r="BK3557" s="8"/>
      <c r="BL3557" s="122"/>
      <c r="BM3557" s="143"/>
      <c r="BN3557" s="143"/>
      <c r="BO3557" s="143"/>
      <c r="BP3557" s="143"/>
      <c r="BQ3557" s="144"/>
      <c r="BR3557" s="8"/>
      <c r="BS3557" s="8"/>
      <c r="BT3557" s="8"/>
      <c r="BU3557" s="8"/>
      <c r="BV3557" s="122"/>
    </row>
    <row r="3558" spans="1:74" ht="28.8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18" t="s">
        <v>5</v>
      </c>
      <c r="H3558" s="3">
        <v>2024</v>
      </c>
      <c r="I3558" s="20" t="s">
        <v>286</v>
      </c>
      <c r="J3558" s="185" t="s">
        <v>338</v>
      </c>
      <c r="K3558" s="185" t="s">
        <v>339</v>
      </c>
      <c r="L3558" s="187">
        <f t="shared" si="113"/>
        <v>0</v>
      </c>
      <c r="M3558" s="187">
        <f t="shared" si="114"/>
        <v>0</v>
      </c>
      <c r="N3558" s="186"/>
      <c r="O3558" s="53"/>
      <c r="P3558" s="53"/>
      <c r="Q3558" s="53"/>
      <c r="R3558" s="53"/>
      <c r="S3558" s="54"/>
      <c r="T3558" s="8"/>
      <c r="U3558" s="8"/>
      <c r="V3558" s="8"/>
      <c r="W3558" s="8"/>
      <c r="X3558" s="122"/>
      <c r="Y3558" s="135"/>
      <c r="Z3558" s="135"/>
      <c r="AA3558" s="135"/>
      <c r="AB3558" s="135"/>
      <c r="AC3558" s="136"/>
      <c r="AD3558" s="8"/>
      <c r="AE3558" s="8"/>
      <c r="AF3558" s="8"/>
      <c r="AG3558" s="8"/>
      <c r="AH3558" s="122"/>
      <c r="AI3558" s="137"/>
      <c r="AJ3558" s="137"/>
      <c r="AK3558" s="137"/>
      <c r="AL3558" s="137"/>
      <c r="AM3558" s="138"/>
      <c r="AN3558" s="8"/>
      <c r="AO3558" s="8"/>
      <c r="AP3558" s="8"/>
      <c r="AQ3558" s="8"/>
      <c r="AR3558" s="122"/>
      <c r="AS3558" s="139"/>
      <c r="AT3558" s="139"/>
      <c r="AU3558" s="139"/>
      <c r="AV3558" s="139"/>
      <c r="AW3558" s="140"/>
      <c r="AX3558" s="8"/>
      <c r="AY3558" s="8"/>
      <c r="AZ3558" s="8"/>
      <c r="BA3558" s="8"/>
      <c r="BB3558" s="122"/>
      <c r="BC3558" s="141"/>
      <c r="BD3558" s="141"/>
      <c r="BE3558" s="141"/>
      <c r="BF3558" s="141"/>
      <c r="BG3558" s="142"/>
      <c r="BH3558" s="8"/>
      <c r="BI3558" s="8"/>
      <c r="BJ3558" s="8"/>
      <c r="BK3558" s="8"/>
      <c r="BL3558" s="122"/>
      <c r="BM3558" s="143"/>
      <c r="BN3558" s="143"/>
      <c r="BO3558" s="143"/>
      <c r="BP3558" s="143"/>
      <c r="BQ3558" s="144"/>
      <c r="BR3558" s="8"/>
      <c r="BS3558" s="8"/>
      <c r="BT3558" s="8"/>
      <c r="BU3558" s="8"/>
      <c r="BV3558" s="122"/>
    </row>
    <row r="3559" spans="1:74" ht="28.8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18" t="s">
        <v>5</v>
      </c>
      <c r="H3559" s="3">
        <v>2024</v>
      </c>
      <c r="I3559" s="20" t="s">
        <v>286</v>
      </c>
      <c r="J3559" s="185" t="s">
        <v>340</v>
      </c>
      <c r="K3559" s="185" t="s">
        <v>318</v>
      </c>
      <c r="L3559" s="187">
        <f t="shared" si="113"/>
        <v>0</v>
      </c>
      <c r="M3559" s="187">
        <f t="shared" si="114"/>
        <v>0</v>
      </c>
      <c r="N3559" s="186"/>
      <c r="O3559" s="53"/>
      <c r="P3559" s="53"/>
      <c r="Q3559" s="53"/>
      <c r="R3559" s="53"/>
      <c r="S3559" s="54"/>
      <c r="T3559" s="8"/>
      <c r="U3559" s="8"/>
      <c r="V3559" s="8"/>
      <c r="W3559" s="8"/>
      <c r="X3559" s="122"/>
      <c r="Y3559" s="135"/>
      <c r="Z3559" s="135"/>
      <c r="AA3559" s="135"/>
      <c r="AB3559" s="135"/>
      <c r="AC3559" s="136"/>
      <c r="AD3559" s="8"/>
      <c r="AE3559" s="8"/>
      <c r="AF3559" s="8"/>
      <c r="AG3559" s="8"/>
      <c r="AH3559" s="122"/>
      <c r="AI3559" s="137"/>
      <c r="AJ3559" s="137"/>
      <c r="AK3559" s="137"/>
      <c r="AL3559" s="137"/>
      <c r="AM3559" s="138"/>
      <c r="AN3559" s="8"/>
      <c r="AO3559" s="8"/>
      <c r="AP3559" s="8"/>
      <c r="AQ3559" s="8"/>
      <c r="AR3559" s="122"/>
      <c r="AS3559" s="139"/>
      <c r="AT3559" s="139"/>
      <c r="AU3559" s="139"/>
      <c r="AV3559" s="139"/>
      <c r="AW3559" s="140"/>
      <c r="AX3559" s="8"/>
      <c r="AY3559" s="8"/>
      <c r="AZ3559" s="8"/>
      <c r="BA3559" s="8"/>
      <c r="BB3559" s="122"/>
      <c r="BC3559" s="141"/>
      <c r="BD3559" s="141"/>
      <c r="BE3559" s="141"/>
      <c r="BF3559" s="141"/>
      <c r="BG3559" s="142"/>
      <c r="BH3559" s="8"/>
      <c r="BI3559" s="8"/>
      <c r="BJ3559" s="8"/>
      <c r="BK3559" s="8"/>
      <c r="BL3559" s="122"/>
      <c r="BM3559" s="143"/>
      <c r="BN3559" s="143"/>
      <c r="BO3559" s="143"/>
      <c r="BP3559" s="143"/>
      <c r="BQ3559" s="144"/>
      <c r="BR3559" s="8"/>
      <c r="BS3559" s="8"/>
      <c r="BT3559" s="8"/>
      <c r="BU3559" s="8"/>
      <c r="BV3559" s="122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18" t="s">
        <v>5</v>
      </c>
      <c r="H3560" s="3">
        <v>2024</v>
      </c>
      <c r="I3560" s="20" t="s">
        <v>286</v>
      </c>
      <c r="J3560" s="185" t="s">
        <v>341</v>
      </c>
      <c r="K3560" s="185" t="s">
        <v>320</v>
      </c>
      <c r="L3560" s="187">
        <f t="shared" si="113"/>
        <v>0</v>
      </c>
      <c r="M3560" s="187">
        <f t="shared" si="114"/>
        <v>0</v>
      </c>
      <c r="N3560" s="186"/>
      <c r="O3560" s="53"/>
      <c r="P3560" s="53"/>
      <c r="Q3560" s="53"/>
      <c r="R3560" s="53"/>
      <c r="S3560" s="54"/>
      <c r="T3560" s="8"/>
      <c r="U3560" s="8"/>
      <c r="V3560" s="8"/>
      <c r="W3560" s="8"/>
      <c r="X3560" s="122"/>
      <c r="Y3560" s="135"/>
      <c r="Z3560" s="135"/>
      <c r="AA3560" s="135"/>
      <c r="AB3560" s="135"/>
      <c r="AC3560" s="136"/>
      <c r="AD3560" s="8"/>
      <c r="AE3560" s="8"/>
      <c r="AF3560" s="8"/>
      <c r="AG3560" s="8"/>
      <c r="AH3560" s="122"/>
      <c r="AI3560" s="137"/>
      <c r="AJ3560" s="137"/>
      <c r="AK3560" s="137"/>
      <c r="AL3560" s="137"/>
      <c r="AM3560" s="138"/>
      <c r="AN3560" s="8"/>
      <c r="AO3560" s="8"/>
      <c r="AP3560" s="8"/>
      <c r="AQ3560" s="8"/>
      <c r="AR3560" s="122"/>
      <c r="AS3560" s="139"/>
      <c r="AT3560" s="139"/>
      <c r="AU3560" s="139"/>
      <c r="AV3560" s="139"/>
      <c r="AW3560" s="140"/>
      <c r="AX3560" s="8"/>
      <c r="AY3560" s="8"/>
      <c r="AZ3560" s="8"/>
      <c r="BA3560" s="8"/>
      <c r="BB3560" s="122"/>
      <c r="BC3560" s="141"/>
      <c r="BD3560" s="141"/>
      <c r="BE3560" s="141"/>
      <c r="BF3560" s="141"/>
      <c r="BG3560" s="142"/>
      <c r="BH3560" s="8"/>
      <c r="BI3560" s="8"/>
      <c r="BJ3560" s="8"/>
      <c r="BK3560" s="8"/>
      <c r="BL3560" s="122"/>
      <c r="BM3560" s="143"/>
      <c r="BN3560" s="143"/>
      <c r="BO3560" s="143"/>
      <c r="BP3560" s="143"/>
      <c r="BQ3560" s="144"/>
      <c r="BR3560" s="8"/>
      <c r="BS3560" s="8"/>
      <c r="BT3560" s="8"/>
      <c r="BU3560" s="8"/>
      <c r="BV3560" s="122"/>
    </row>
    <row r="3561" spans="1:74" ht="28.8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18" t="s">
        <v>5</v>
      </c>
      <c r="H3561" s="3">
        <v>2024</v>
      </c>
      <c r="I3561" s="20" t="s">
        <v>286</v>
      </c>
      <c r="J3561" s="185" t="s">
        <v>342</v>
      </c>
      <c r="K3561" s="185" t="s">
        <v>320</v>
      </c>
      <c r="L3561" s="187">
        <f t="shared" si="113"/>
        <v>0</v>
      </c>
      <c r="M3561" s="187">
        <f t="shared" si="114"/>
        <v>0</v>
      </c>
      <c r="N3561" s="186"/>
      <c r="O3561" s="53"/>
      <c r="P3561" s="53"/>
      <c r="Q3561" s="53"/>
      <c r="R3561" s="53"/>
      <c r="S3561" s="54"/>
      <c r="T3561" s="8"/>
      <c r="U3561" s="8"/>
      <c r="V3561" s="8"/>
      <c r="W3561" s="8"/>
      <c r="X3561" s="122"/>
      <c r="Y3561" s="135"/>
      <c r="Z3561" s="135"/>
      <c r="AA3561" s="135"/>
      <c r="AB3561" s="135"/>
      <c r="AC3561" s="136"/>
      <c r="AD3561" s="8"/>
      <c r="AE3561" s="8"/>
      <c r="AF3561" s="8"/>
      <c r="AG3561" s="8"/>
      <c r="AH3561" s="122"/>
      <c r="AI3561" s="137"/>
      <c r="AJ3561" s="137"/>
      <c r="AK3561" s="137"/>
      <c r="AL3561" s="137"/>
      <c r="AM3561" s="138"/>
      <c r="AN3561" s="8"/>
      <c r="AO3561" s="8"/>
      <c r="AP3561" s="8"/>
      <c r="AQ3561" s="8"/>
      <c r="AR3561" s="122"/>
      <c r="AS3561" s="139"/>
      <c r="AT3561" s="139"/>
      <c r="AU3561" s="139"/>
      <c r="AV3561" s="139"/>
      <c r="AW3561" s="140"/>
      <c r="AX3561" s="8"/>
      <c r="AY3561" s="8"/>
      <c r="AZ3561" s="8"/>
      <c r="BA3561" s="8"/>
      <c r="BB3561" s="122"/>
      <c r="BC3561" s="141"/>
      <c r="BD3561" s="141"/>
      <c r="BE3561" s="141"/>
      <c r="BF3561" s="141"/>
      <c r="BG3561" s="142"/>
      <c r="BH3561" s="8"/>
      <c r="BI3561" s="8"/>
      <c r="BJ3561" s="8"/>
      <c r="BK3561" s="8"/>
      <c r="BL3561" s="122"/>
      <c r="BM3561" s="143"/>
      <c r="BN3561" s="143"/>
      <c r="BO3561" s="143"/>
      <c r="BP3561" s="143"/>
      <c r="BQ3561" s="144"/>
      <c r="BR3561" s="8"/>
      <c r="BS3561" s="8"/>
      <c r="BT3561" s="8"/>
      <c r="BU3561" s="8"/>
      <c r="BV3561" s="122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18" t="s">
        <v>5</v>
      </c>
      <c r="H3562" s="3">
        <v>2024</v>
      </c>
      <c r="I3562" s="20" t="s">
        <v>286</v>
      </c>
      <c r="J3562" s="185" t="s">
        <v>343</v>
      </c>
      <c r="K3562" s="185" t="s">
        <v>339</v>
      </c>
      <c r="L3562" s="187">
        <f t="shared" si="113"/>
        <v>0</v>
      </c>
      <c r="M3562" s="187">
        <f t="shared" si="114"/>
        <v>0</v>
      </c>
      <c r="N3562" s="186"/>
      <c r="O3562" s="53"/>
      <c r="P3562" s="53"/>
      <c r="Q3562" s="53"/>
      <c r="R3562" s="53"/>
      <c r="S3562" s="54"/>
      <c r="T3562" s="8"/>
      <c r="U3562" s="8"/>
      <c r="V3562" s="8"/>
      <c r="W3562" s="8"/>
      <c r="X3562" s="122"/>
      <c r="Y3562" s="135"/>
      <c r="Z3562" s="135"/>
      <c r="AA3562" s="135"/>
      <c r="AB3562" s="135"/>
      <c r="AC3562" s="136"/>
      <c r="AD3562" s="8"/>
      <c r="AE3562" s="8"/>
      <c r="AF3562" s="8"/>
      <c r="AG3562" s="8"/>
      <c r="AH3562" s="122"/>
      <c r="AI3562" s="137"/>
      <c r="AJ3562" s="137"/>
      <c r="AK3562" s="137"/>
      <c r="AL3562" s="137"/>
      <c r="AM3562" s="138"/>
      <c r="AN3562" s="8"/>
      <c r="AO3562" s="8"/>
      <c r="AP3562" s="8"/>
      <c r="AQ3562" s="8"/>
      <c r="AR3562" s="122"/>
      <c r="AS3562" s="139"/>
      <c r="AT3562" s="139"/>
      <c r="AU3562" s="139"/>
      <c r="AV3562" s="139"/>
      <c r="AW3562" s="140"/>
      <c r="AX3562" s="8"/>
      <c r="AY3562" s="8"/>
      <c r="AZ3562" s="8"/>
      <c r="BA3562" s="8"/>
      <c r="BB3562" s="122"/>
      <c r="BC3562" s="141"/>
      <c r="BD3562" s="141"/>
      <c r="BE3562" s="141"/>
      <c r="BF3562" s="141"/>
      <c r="BG3562" s="142"/>
      <c r="BH3562" s="8"/>
      <c r="BI3562" s="8"/>
      <c r="BJ3562" s="8"/>
      <c r="BK3562" s="8"/>
      <c r="BL3562" s="122"/>
      <c r="BM3562" s="143"/>
      <c r="BN3562" s="143"/>
      <c r="BO3562" s="143"/>
      <c r="BP3562" s="143"/>
      <c r="BQ3562" s="144"/>
      <c r="BR3562" s="8"/>
      <c r="BS3562" s="8"/>
      <c r="BT3562" s="8"/>
      <c r="BU3562" s="8"/>
      <c r="BV3562" s="122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18" t="s">
        <v>5</v>
      </c>
      <c r="H3563" s="3">
        <v>2024</v>
      </c>
      <c r="I3563" s="20" t="s">
        <v>288</v>
      </c>
      <c r="J3563" s="185" t="s">
        <v>344</v>
      </c>
      <c r="K3563" s="185" t="s">
        <v>318</v>
      </c>
      <c r="L3563" s="187">
        <f t="shared" si="113"/>
        <v>0</v>
      </c>
      <c r="M3563" s="187">
        <f t="shared" si="114"/>
        <v>0</v>
      </c>
      <c r="N3563" s="186"/>
      <c r="O3563" s="53"/>
      <c r="P3563" s="53"/>
      <c r="Q3563" s="53"/>
      <c r="R3563" s="53"/>
      <c r="S3563" s="54"/>
      <c r="T3563" s="8"/>
      <c r="U3563" s="8"/>
      <c r="V3563" s="8"/>
      <c r="W3563" s="8"/>
      <c r="X3563" s="122"/>
      <c r="Y3563" s="135"/>
      <c r="Z3563" s="135"/>
      <c r="AA3563" s="135"/>
      <c r="AB3563" s="135"/>
      <c r="AC3563" s="136"/>
      <c r="AD3563" s="8"/>
      <c r="AE3563" s="8"/>
      <c r="AF3563" s="8"/>
      <c r="AG3563" s="8"/>
      <c r="AH3563" s="122"/>
      <c r="AI3563" s="137"/>
      <c r="AJ3563" s="137"/>
      <c r="AK3563" s="137"/>
      <c r="AL3563" s="137"/>
      <c r="AM3563" s="138"/>
      <c r="AN3563" s="8"/>
      <c r="AO3563" s="8"/>
      <c r="AP3563" s="8"/>
      <c r="AQ3563" s="8"/>
      <c r="AR3563" s="122"/>
      <c r="AS3563" s="139"/>
      <c r="AT3563" s="139"/>
      <c r="AU3563" s="139"/>
      <c r="AV3563" s="139"/>
      <c r="AW3563" s="140"/>
      <c r="AX3563" s="8"/>
      <c r="AY3563" s="8"/>
      <c r="AZ3563" s="8"/>
      <c r="BA3563" s="8"/>
      <c r="BB3563" s="122"/>
      <c r="BC3563" s="141"/>
      <c r="BD3563" s="141"/>
      <c r="BE3563" s="141"/>
      <c r="BF3563" s="141"/>
      <c r="BG3563" s="142"/>
      <c r="BH3563" s="8"/>
      <c r="BI3563" s="8"/>
      <c r="BJ3563" s="8"/>
      <c r="BK3563" s="8"/>
      <c r="BL3563" s="122"/>
      <c r="BM3563" s="143"/>
      <c r="BN3563" s="143"/>
      <c r="BO3563" s="143"/>
      <c r="BP3563" s="143"/>
      <c r="BQ3563" s="144"/>
      <c r="BR3563" s="8"/>
      <c r="BS3563" s="8"/>
      <c r="BT3563" s="8"/>
      <c r="BU3563" s="8"/>
      <c r="BV3563" s="122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18" t="s">
        <v>5</v>
      </c>
      <c r="H3564" s="3">
        <v>2024</v>
      </c>
      <c r="I3564" s="20" t="s">
        <v>288</v>
      </c>
      <c r="J3564" s="184" t="s">
        <v>351</v>
      </c>
      <c r="K3564" s="184" t="s">
        <v>318</v>
      </c>
      <c r="L3564" s="187">
        <f t="shared" si="113"/>
        <v>0</v>
      </c>
      <c r="M3564" s="187">
        <f t="shared" si="114"/>
        <v>0</v>
      </c>
      <c r="N3564" s="186"/>
      <c r="O3564" s="53"/>
      <c r="P3564" s="53"/>
      <c r="Q3564" s="53"/>
      <c r="R3564" s="53"/>
      <c r="S3564" s="54"/>
      <c r="T3564" s="8"/>
      <c r="U3564" s="8"/>
      <c r="V3564" s="8"/>
      <c r="W3564" s="8"/>
      <c r="X3564" s="122"/>
      <c r="Y3564" s="135"/>
      <c r="Z3564" s="135"/>
      <c r="AA3564" s="135"/>
      <c r="AB3564" s="135"/>
      <c r="AC3564" s="136"/>
      <c r="AD3564" s="8"/>
      <c r="AE3564" s="8"/>
      <c r="AF3564" s="8"/>
      <c r="AG3564" s="8"/>
      <c r="AH3564" s="122"/>
      <c r="AI3564" s="137"/>
      <c r="AJ3564" s="137"/>
      <c r="AK3564" s="137"/>
      <c r="AL3564" s="137"/>
      <c r="AM3564" s="138"/>
      <c r="AN3564" s="8"/>
      <c r="AO3564" s="8"/>
      <c r="AP3564" s="8"/>
      <c r="AQ3564" s="8"/>
      <c r="AR3564" s="122"/>
      <c r="AS3564" s="139"/>
      <c r="AT3564" s="139"/>
      <c r="AU3564" s="139"/>
      <c r="AV3564" s="139"/>
      <c r="AW3564" s="140"/>
      <c r="AX3564" s="8"/>
      <c r="AY3564" s="8"/>
      <c r="AZ3564" s="8"/>
      <c r="BA3564" s="8"/>
      <c r="BB3564" s="122"/>
      <c r="BC3564" s="141"/>
      <c r="BD3564" s="141"/>
      <c r="BE3564" s="141"/>
      <c r="BF3564" s="141"/>
      <c r="BG3564" s="142"/>
      <c r="BH3564" s="8"/>
      <c r="BI3564" s="8"/>
      <c r="BJ3564" s="8"/>
      <c r="BK3564" s="8"/>
      <c r="BL3564" s="122"/>
      <c r="BM3564" s="143"/>
      <c r="BN3564" s="143"/>
      <c r="BO3564" s="143"/>
      <c r="BP3564" s="143"/>
      <c r="BQ3564" s="144"/>
      <c r="BR3564" s="8"/>
      <c r="BS3564" s="8"/>
      <c r="BT3564" s="8"/>
      <c r="BU3564" s="8"/>
      <c r="BV3564" s="122"/>
    </row>
    <row r="3565" spans="1:74" ht="28.8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18" t="s">
        <v>5</v>
      </c>
      <c r="H3565" s="3">
        <v>2024</v>
      </c>
      <c r="I3565" s="20" t="s">
        <v>288</v>
      </c>
      <c r="J3565" s="184" t="s">
        <v>352</v>
      </c>
      <c r="K3565" s="184" t="s">
        <v>321</v>
      </c>
      <c r="L3565" s="187">
        <f t="shared" si="113"/>
        <v>0</v>
      </c>
      <c r="M3565" s="187">
        <f t="shared" si="114"/>
        <v>0</v>
      </c>
      <c r="N3565" s="186"/>
      <c r="O3565" s="33"/>
      <c r="P3565" s="33"/>
      <c r="Q3565" s="33"/>
      <c r="R3565" s="33"/>
      <c r="S3565" s="42"/>
      <c r="T3565" s="2"/>
      <c r="U3565" s="2"/>
      <c r="V3565" s="2"/>
      <c r="W3565" s="2"/>
      <c r="X3565" s="55"/>
      <c r="Y3565" s="62"/>
      <c r="Z3565" s="62"/>
      <c r="AA3565" s="62"/>
      <c r="AB3565" s="62"/>
      <c r="AC3565" s="68"/>
      <c r="AD3565" s="2"/>
      <c r="AE3565" s="2"/>
      <c r="AF3565" s="2"/>
      <c r="AG3565" s="2"/>
      <c r="AH3565" s="55"/>
      <c r="AI3565" s="72"/>
      <c r="AJ3565" s="72"/>
      <c r="AK3565" s="72"/>
      <c r="AL3565" s="72"/>
      <c r="AM3565" s="80"/>
      <c r="AN3565" s="2"/>
      <c r="AO3565" s="2"/>
      <c r="AP3565" s="2"/>
      <c r="AQ3565" s="2"/>
      <c r="AR3565" s="55"/>
      <c r="AS3565" s="85"/>
      <c r="AT3565" s="85"/>
      <c r="AU3565" s="85"/>
      <c r="AV3565" s="85"/>
      <c r="AW3565" s="100"/>
      <c r="AX3565" s="2"/>
      <c r="AY3565" s="2"/>
      <c r="AZ3565" s="2"/>
      <c r="BA3565" s="2"/>
      <c r="BB3565" s="55"/>
      <c r="BC3565" s="105"/>
      <c r="BD3565" s="105"/>
      <c r="BE3565" s="105"/>
      <c r="BF3565" s="105"/>
      <c r="BG3565" s="109"/>
      <c r="BH3565" s="2"/>
      <c r="BI3565" s="2"/>
      <c r="BJ3565" s="2"/>
      <c r="BK3565" s="2"/>
      <c r="BL3565" s="55"/>
      <c r="BM3565" s="48"/>
      <c r="BN3565" s="48"/>
      <c r="BO3565" s="48"/>
      <c r="BP3565" s="48"/>
      <c r="BQ3565" s="117"/>
      <c r="BR3565" s="2"/>
      <c r="BS3565" s="2"/>
      <c r="BT3565" s="2"/>
      <c r="BU3565" s="2"/>
      <c r="BV3565" s="55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18" t="s">
        <v>5</v>
      </c>
      <c r="H3566" s="3">
        <v>2024</v>
      </c>
      <c r="I3566" s="20" t="s">
        <v>288</v>
      </c>
      <c r="J3566" s="184" t="s">
        <v>345</v>
      </c>
      <c r="K3566" s="184" t="s">
        <v>318</v>
      </c>
      <c r="L3566" s="187">
        <f t="shared" si="113"/>
        <v>0</v>
      </c>
      <c r="M3566" s="187">
        <f t="shared" si="114"/>
        <v>0</v>
      </c>
      <c r="N3566" s="186"/>
      <c r="O3566" s="34"/>
      <c r="P3566" s="33"/>
      <c r="Q3566" s="33"/>
      <c r="R3566" s="33"/>
      <c r="S3566" s="42"/>
      <c r="T3566" s="3"/>
      <c r="U3566" s="2"/>
      <c r="V3566" s="2"/>
      <c r="W3566" s="2"/>
      <c r="X3566" s="55"/>
      <c r="Y3566" s="64"/>
      <c r="Z3566" s="62"/>
      <c r="AA3566" s="62"/>
      <c r="AB3566" s="62"/>
      <c r="AC3566" s="68"/>
      <c r="AD3566" s="3"/>
      <c r="AE3566" s="2"/>
      <c r="AF3566" s="2"/>
      <c r="AG3566" s="2"/>
      <c r="AH3566" s="55"/>
      <c r="AI3566" s="73"/>
      <c r="AJ3566" s="72"/>
      <c r="AK3566" s="72"/>
      <c r="AL3566" s="72"/>
      <c r="AM3566" s="80"/>
      <c r="AN3566" s="3"/>
      <c r="AO3566" s="2"/>
      <c r="AP3566" s="2"/>
      <c r="AQ3566" s="2"/>
      <c r="AR3566" s="55"/>
      <c r="AS3566" s="86"/>
      <c r="AT3566" s="85"/>
      <c r="AU3566" s="85"/>
      <c r="AV3566" s="85"/>
      <c r="AW3566" s="100"/>
      <c r="AX3566" s="3"/>
      <c r="AY3566" s="2"/>
      <c r="AZ3566" s="2"/>
      <c r="BA3566" s="2"/>
      <c r="BB3566" s="55"/>
      <c r="BC3566" s="106"/>
      <c r="BD3566" s="105"/>
      <c r="BE3566" s="105"/>
      <c r="BF3566" s="105"/>
      <c r="BG3566" s="109"/>
      <c r="BH3566" s="3"/>
      <c r="BI3566" s="2"/>
      <c r="BJ3566" s="2"/>
      <c r="BK3566" s="2"/>
      <c r="BL3566" s="55"/>
      <c r="BM3566" s="49"/>
      <c r="BN3566" s="48"/>
      <c r="BO3566" s="48"/>
      <c r="BP3566" s="48"/>
      <c r="BQ3566" s="117"/>
      <c r="BR3566" s="3"/>
      <c r="BS3566" s="2"/>
      <c r="BT3566" s="2"/>
      <c r="BU3566" s="2"/>
      <c r="BV3566" s="55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18" t="s">
        <v>5</v>
      </c>
      <c r="H3567" s="3">
        <v>2024</v>
      </c>
      <c r="I3567" s="20" t="s">
        <v>289</v>
      </c>
      <c r="J3567" s="184" t="s">
        <v>268</v>
      </c>
      <c r="K3567" s="184" t="s">
        <v>318</v>
      </c>
      <c r="L3567" s="187">
        <f t="shared" si="113"/>
        <v>0</v>
      </c>
      <c r="M3567" s="187">
        <f t="shared" si="114"/>
        <v>0</v>
      </c>
      <c r="N3567" s="186"/>
      <c r="O3567" s="33"/>
      <c r="P3567" s="33"/>
      <c r="Q3567" s="33"/>
      <c r="R3567" s="33"/>
      <c r="S3567" s="42"/>
      <c r="T3567" s="2"/>
      <c r="U3567" s="2"/>
      <c r="V3567" s="2"/>
      <c r="W3567" s="2"/>
      <c r="X3567" s="55"/>
      <c r="Y3567" s="62"/>
      <c r="Z3567" s="62"/>
      <c r="AA3567" s="62"/>
      <c r="AB3567" s="62"/>
      <c r="AC3567" s="68"/>
      <c r="AD3567" s="2"/>
      <c r="AE3567" s="2"/>
      <c r="AF3567" s="2"/>
      <c r="AG3567" s="2"/>
      <c r="AH3567" s="55"/>
      <c r="AI3567" s="72"/>
      <c r="AJ3567" s="72"/>
      <c r="AK3567" s="72"/>
      <c r="AL3567" s="72"/>
      <c r="AM3567" s="80"/>
      <c r="AN3567" s="2"/>
      <c r="AO3567" s="2"/>
      <c r="AP3567" s="2"/>
      <c r="AQ3567" s="2"/>
      <c r="AR3567" s="55"/>
      <c r="AS3567" s="85"/>
      <c r="AT3567" s="85"/>
      <c r="AU3567" s="85"/>
      <c r="AV3567" s="85"/>
      <c r="AW3567" s="100"/>
      <c r="AX3567" s="2"/>
      <c r="AY3567" s="2"/>
      <c r="AZ3567" s="2"/>
      <c r="BA3567" s="2"/>
      <c r="BB3567" s="55"/>
      <c r="BC3567" s="105"/>
      <c r="BD3567" s="105"/>
      <c r="BE3567" s="105"/>
      <c r="BF3567" s="105"/>
      <c r="BG3567" s="109"/>
      <c r="BH3567" s="2"/>
      <c r="BI3567" s="2"/>
      <c r="BJ3567" s="2"/>
      <c r="BK3567" s="2"/>
      <c r="BL3567" s="55"/>
      <c r="BM3567" s="48"/>
      <c r="BN3567" s="48"/>
      <c r="BO3567" s="48"/>
      <c r="BP3567" s="48"/>
      <c r="BQ3567" s="117"/>
      <c r="BR3567" s="2"/>
      <c r="BS3567" s="2"/>
      <c r="BT3567" s="2"/>
      <c r="BU3567" s="2"/>
      <c r="BV3567" s="55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18" t="s">
        <v>5</v>
      </c>
      <c r="H3568" s="3">
        <v>2024</v>
      </c>
      <c r="I3568" s="20" t="s">
        <v>289</v>
      </c>
      <c r="J3568" s="184" t="s">
        <v>292</v>
      </c>
      <c r="K3568" s="184" t="s">
        <v>318</v>
      </c>
      <c r="L3568" s="187">
        <f t="shared" si="113"/>
        <v>0</v>
      </c>
      <c r="M3568" s="187">
        <f t="shared" si="114"/>
        <v>0</v>
      </c>
      <c r="N3568" s="186"/>
      <c r="O3568" s="33"/>
      <c r="P3568" s="33"/>
      <c r="Q3568" s="33"/>
      <c r="R3568" s="33"/>
      <c r="S3568" s="42"/>
      <c r="T3568" s="2"/>
      <c r="U3568" s="2"/>
      <c r="V3568" s="2"/>
      <c r="W3568" s="2"/>
      <c r="X3568" s="55"/>
      <c r="Y3568" s="62"/>
      <c r="Z3568" s="62"/>
      <c r="AA3568" s="62"/>
      <c r="AB3568" s="62"/>
      <c r="AC3568" s="68"/>
      <c r="AD3568" s="2"/>
      <c r="AE3568" s="2"/>
      <c r="AF3568" s="2"/>
      <c r="AG3568" s="2"/>
      <c r="AH3568" s="55"/>
      <c r="AI3568" s="72"/>
      <c r="AJ3568" s="72"/>
      <c r="AK3568" s="72"/>
      <c r="AL3568" s="72"/>
      <c r="AM3568" s="80"/>
      <c r="AN3568" s="2"/>
      <c r="AO3568" s="2"/>
      <c r="AP3568" s="2"/>
      <c r="AQ3568" s="2"/>
      <c r="AR3568" s="55"/>
      <c r="AS3568" s="85"/>
      <c r="AT3568" s="85"/>
      <c r="AU3568" s="85"/>
      <c r="AV3568" s="85"/>
      <c r="AW3568" s="100"/>
      <c r="AX3568" s="2"/>
      <c r="AY3568" s="2"/>
      <c r="AZ3568" s="2"/>
      <c r="BA3568" s="2"/>
      <c r="BB3568" s="55"/>
      <c r="BC3568" s="105"/>
      <c r="BD3568" s="105"/>
      <c r="BE3568" s="105"/>
      <c r="BF3568" s="105"/>
      <c r="BG3568" s="109"/>
      <c r="BH3568" s="2"/>
      <c r="BI3568" s="2"/>
      <c r="BJ3568" s="2"/>
      <c r="BK3568" s="2"/>
      <c r="BL3568" s="55"/>
      <c r="BM3568" s="48"/>
      <c r="BN3568" s="48"/>
      <c r="BO3568" s="48"/>
      <c r="BP3568" s="48"/>
      <c r="BQ3568" s="117"/>
      <c r="BR3568" s="2"/>
      <c r="BS3568" s="2"/>
      <c r="BT3568" s="2"/>
      <c r="BU3568" s="2"/>
      <c r="BV3568" s="55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18" t="s">
        <v>5</v>
      </c>
      <c r="H3569" s="3">
        <v>2024</v>
      </c>
      <c r="I3569" s="20" t="s">
        <v>285</v>
      </c>
      <c r="J3569" s="184" t="s">
        <v>293</v>
      </c>
      <c r="K3569" s="184" t="s">
        <v>318</v>
      </c>
      <c r="L3569" s="187">
        <f t="shared" si="113"/>
        <v>0</v>
      </c>
      <c r="M3569" s="187">
        <f t="shared" si="114"/>
        <v>0</v>
      </c>
      <c r="N3569" s="186"/>
      <c r="O3569" s="33"/>
      <c r="P3569" s="33"/>
      <c r="Q3569" s="33"/>
      <c r="R3569" s="34"/>
      <c r="S3569" s="41"/>
      <c r="T3569" s="2"/>
      <c r="U3569" s="2"/>
      <c r="V3569" s="2"/>
      <c r="W3569" s="3"/>
      <c r="X3569" s="56"/>
      <c r="Y3569" s="62"/>
      <c r="Z3569" s="62"/>
      <c r="AA3569" s="62"/>
      <c r="AB3569" s="64"/>
      <c r="AC3569" s="69"/>
      <c r="AD3569" s="2"/>
      <c r="AE3569" s="2"/>
      <c r="AF3569" s="2"/>
      <c r="AG3569" s="3"/>
      <c r="AH3569" s="56"/>
      <c r="AI3569" s="72"/>
      <c r="AJ3569" s="72"/>
      <c r="AK3569" s="72"/>
      <c r="AL3569" s="73"/>
      <c r="AM3569" s="81"/>
      <c r="AN3569" s="2"/>
      <c r="AO3569" s="2"/>
      <c r="AP3569" s="2"/>
      <c r="AQ3569" s="3"/>
      <c r="AR3569" s="56"/>
      <c r="AS3569" s="85"/>
      <c r="AT3569" s="85"/>
      <c r="AU3569" s="85"/>
      <c r="AV3569" s="86"/>
      <c r="AW3569" s="101"/>
      <c r="AX3569" s="2"/>
      <c r="AY3569" s="2"/>
      <c r="AZ3569" s="2"/>
      <c r="BA3569" s="3"/>
      <c r="BB3569" s="56"/>
      <c r="BC3569" s="105"/>
      <c r="BD3569" s="105"/>
      <c r="BE3569" s="105"/>
      <c r="BF3569" s="106"/>
      <c r="BG3569" s="110"/>
      <c r="BH3569" s="2"/>
      <c r="BI3569" s="2"/>
      <c r="BJ3569" s="2"/>
      <c r="BK3569" s="3"/>
      <c r="BL3569" s="56"/>
      <c r="BM3569" s="48"/>
      <c r="BN3569" s="48"/>
      <c r="BO3569" s="48"/>
      <c r="BP3569" s="49"/>
      <c r="BQ3569" s="118"/>
      <c r="BR3569" s="2"/>
      <c r="BS3569" s="2"/>
      <c r="BT3569" s="2"/>
      <c r="BU3569" s="3"/>
      <c r="BV3569" s="56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18" t="s">
        <v>5</v>
      </c>
      <c r="H3570" s="3">
        <v>2024</v>
      </c>
      <c r="I3570" s="20" t="s">
        <v>287</v>
      </c>
      <c r="J3570" s="184" t="s">
        <v>269</v>
      </c>
      <c r="K3570" s="184" t="s">
        <v>320</v>
      </c>
      <c r="L3570" s="187">
        <f t="shared" si="113"/>
        <v>3</v>
      </c>
      <c r="M3570" s="187">
        <f t="shared" si="114"/>
        <v>4.7060000000000004</v>
      </c>
      <c r="N3570" s="186"/>
      <c r="O3570" s="33"/>
      <c r="P3570" s="33"/>
      <c r="Q3570" s="33"/>
      <c r="R3570" s="33"/>
      <c r="S3570" s="42"/>
      <c r="T3570" s="2"/>
      <c r="U3570" s="2"/>
      <c r="V3570" s="2"/>
      <c r="W3570" s="2"/>
      <c r="X3570" s="55"/>
      <c r="Y3570" s="62"/>
      <c r="Z3570" s="62"/>
      <c r="AA3570" s="62"/>
      <c r="AB3570" s="64">
        <v>2</v>
      </c>
      <c r="AC3570" s="68">
        <v>2.74</v>
      </c>
      <c r="AD3570" s="2"/>
      <c r="AE3570" s="2"/>
      <c r="AF3570" s="2"/>
      <c r="AG3570" s="2"/>
      <c r="AH3570" s="55"/>
      <c r="AI3570" s="72"/>
      <c r="AJ3570" s="72"/>
      <c r="AK3570" s="72"/>
      <c r="AL3570" s="72"/>
      <c r="AM3570" s="80"/>
      <c r="AN3570" s="2"/>
      <c r="AO3570" s="2"/>
      <c r="AP3570" s="2"/>
      <c r="AQ3570" s="2"/>
      <c r="AR3570" s="55"/>
      <c r="AS3570" s="85"/>
      <c r="AT3570" s="85"/>
      <c r="AU3570" s="85"/>
      <c r="AV3570" s="85"/>
      <c r="AW3570" s="100"/>
      <c r="AX3570" s="2"/>
      <c r="AY3570" s="2"/>
      <c r="AZ3570" s="2"/>
      <c r="BA3570" s="2"/>
      <c r="BB3570" s="55"/>
      <c r="BC3570" s="105"/>
      <c r="BD3570" s="105"/>
      <c r="BE3570" s="105"/>
      <c r="BF3570" s="105"/>
      <c r="BG3570" s="109"/>
      <c r="BH3570" s="2"/>
      <c r="BI3570" s="2"/>
      <c r="BJ3570" s="2"/>
      <c r="BK3570" s="2"/>
      <c r="BL3570" s="55"/>
      <c r="BM3570" s="48"/>
      <c r="BN3570" s="48"/>
      <c r="BO3570" s="48"/>
      <c r="BP3570" s="48"/>
      <c r="BQ3570" s="117"/>
      <c r="BR3570" s="2"/>
      <c r="BS3570" s="2"/>
      <c r="BT3570" s="2"/>
      <c r="BU3570" s="2">
        <v>1</v>
      </c>
      <c r="BV3570" s="55">
        <v>1.966</v>
      </c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18" t="s">
        <v>5</v>
      </c>
      <c r="H3571" s="3">
        <v>2024</v>
      </c>
      <c r="I3571" s="20" t="s">
        <v>287</v>
      </c>
      <c r="J3571" s="184" t="s">
        <v>270</v>
      </c>
      <c r="K3571" s="184" t="s">
        <v>320</v>
      </c>
      <c r="L3571" s="187">
        <f t="shared" si="113"/>
        <v>0</v>
      </c>
      <c r="M3571" s="187">
        <f t="shared" si="114"/>
        <v>0</v>
      </c>
      <c r="N3571" s="186"/>
      <c r="O3571" s="33"/>
      <c r="P3571" s="33"/>
      <c r="Q3571" s="33"/>
      <c r="R3571" s="33"/>
      <c r="S3571" s="42"/>
      <c r="T3571" s="2"/>
      <c r="U3571" s="2"/>
      <c r="V3571" s="2"/>
      <c r="W3571" s="2"/>
      <c r="X3571" s="55"/>
      <c r="Y3571" s="62"/>
      <c r="Z3571" s="62"/>
      <c r="AA3571" s="62"/>
      <c r="AB3571" s="62"/>
      <c r="AC3571" s="68"/>
      <c r="AD3571" s="2"/>
      <c r="AE3571" s="2"/>
      <c r="AF3571" s="2"/>
      <c r="AG3571" s="2"/>
      <c r="AH3571" s="55"/>
      <c r="AI3571" s="72"/>
      <c r="AJ3571" s="72"/>
      <c r="AK3571" s="72"/>
      <c r="AL3571" s="72"/>
      <c r="AM3571" s="80"/>
      <c r="AN3571" s="2"/>
      <c r="AO3571" s="2"/>
      <c r="AP3571" s="2"/>
      <c r="AQ3571" s="2"/>
      <c r="AR3571" s="55"/>
      <c r="AS3571" s="85"/>
      <c r="AT3571" s="85"/>
      <c r="AU3571" s="85"/>
      <c r="AV3571" s="85"/>
      <c r="AW3571" s="100"/>
      <c r="AX3571" s="2"/>
      <c r="AY3571" s="2"/>
      <c r="AZ3571" s="2"/>
      <c r="BA3571" s="2"/>
      <c r="BB3571" s="55"/>
      <c r="BC3571" s="105"/>
      <c r="BD3571" s="105"/>
      <c r="BE3571" s="105"/>
      <c r="BF3571" s="105"/>
      <c r="BG3571" s="109"/>
      <c r="BH3571" s="2"/>
      <c r="BI3571" s="2"/>
      <c r="BJ3571" s="2"/>
      <c r="BK3571" s="2"/>
      <c r="BL3571" s="55"/>
      <c r="BM3571" s="48"/>
      <c r="BN3571" s="48"/>
      <c r="BO3571" s="48"/>
      <c r="BP3571" s="48"/>
      <c r="BQ3571" s="117"/>
      <c r="BR3571" s="2"/>
      <c r="BS3571" s="2"/>
      <c r="BT3571" s="2"/>
      <c r="BU3571" s="2"/>
      <c r="BV3571" s="55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18" t="s">
        <v>5</v>
      </c>
      <c r="H3572" s="3">
        <v>2024</v>
      </c>
      <c r="I3572" s="20" t="s">
        <v>290</v>
      </c>
      <c r="J3572" s="184" t="s">
        <v>271</v>
      </c>
      <c r="K3572" s="184" t="s">
        <v>321</v>
      </c>
      <c r="L3572" s="187">
        <f t="shared" si="113"/>
        <v>0</v>
      </c>
      <c r="M3572" s="187">
        <f t="shared" si="114"/>
        <v>0</v>
      </c>
      <c r="N3572" s="186"/>
      <c r="O3572" s="33"/>
      <c r="P3572" s="33"/>
      <c r="Q3572" s="33"/>
      <c r="R3572" s="33"/>
      <c r="S3572" s="42"/>
      <c r="T3572" s="2"/>
      <c r="U3572" s="2"/>
      <c r="V3572" s="2"/>
      <c r="W3572" s="2"/>
      <c r="X3572" s="55"/>
      <c r="Y3572" s="62"/>
      <c r="Z3572" s="62"/>
      <c r="AA3572" s="62"/>
      <c r="AB3572" s="62"/>
      <c r="AC3572" s="68"/>
      <c r="AD3572" s="2"/>
      <c r="AE3572" s="2"/>
      <c r="AF3572" s="2"/>
      <c r="AG3572" s="2"/>
      <c r="AH3572" s="55"/>
      <c r="AI3572" s="72"/>
      <c r="AJ3572" s="72"/>
      <c r="AK3572" s="72"/>
      <c r="AL3572" s="72"/>
      <c r="AM3572" s="80"/>
      <c r="AN3572" s="2"/>
      <c r="AO3572" s="2"/>
      <c r="AP3572" s="2"/>
      <c r="AQ3572" s="2"/>
      <c r="AR3572" s="55"/>
      <c r="AS3572" s="85"/>
      <c r="AT3572" s="85"/>
      <c r="AU3572" s="85"/>
      <c r="AV3572" s="85"/>
      <c r="AW3572" s="100"/>
      <c r="AX3572" s="2"/>
      <c r="AY3572" s="2"/>
      <c r="AZ3572" s="2"/>
      <c r="BA3572" s="2"/>
      <c r="BB3572" s="55"/>
      <c r="BC3572" s="105"/>
      <c r="BD3572" s="105"/>
      <c r="BE3572" s="105"/>
      <c r="BF3572" s="105"/>
      <c r="BG3572" s="109"/>
      <c r="BH3572" s="2"/>
      <c r="BI3572" s="2"/>
      <c r="BJ3572" s="2"/>
      <c r="BK3572" s="2"/>
      <c r="BL3572" s="55"/>
      <c r="BM3572" s="48"/>
      <c r="BN3572" s="48"/>
      <c r="BO3572" s="48"/>
      <c r="BP3572" s="48"/>
      <c r="BQ3572" s="117"/>
      <c r="BR3572" s="2"/>
      <c r="BS3572" s="2"/>
      <c r="BT3572" s="2"/>
      <c r="BU3572" s="2"/>
      <c r="BV3572" s="55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18" t="s">
        <v>5</v>
      </c>
      <c r="H3573" s="3">
        <v>2024</v>
      </c>
      <c r="I3573" s="20" t="s">
        <v>284</v>
      </c>
      <c r="J3573" s="184" t="s">
        <v>294</v>
      </c>
      <c r="K3573" s="184" t="s">
        <v>320</v>
      </c>
      <c r="L3573" s="187">
        <f t="shared" si="113"/>
        <v>0</v>
      </c>
      <c r="M3573" s="187">
        <f t="shared" si="114"/>
        <v>0</v>
      </c>
      <c r="N3573" s="186"/>
      <c r="O3573" s="33"/>
      <c r="P3573" s="33"/>
      <c r="Q3573" s="33"/>
      <c r="R3573" s="33"/>
      <c r="S3573" s="42"/>
      <c r="T3573" s="2"/>
      <c r="U3573" s="2"/>
      <c r="V3573" s="2"/>
      <c r="W3573" s="2"/>
      <c r="X3573" s="55"/>
      <c r="Y3573" s="62"/>
      <c r="Z3573" s="62"/>
      <c r="AA3573" s="62"/>
      <c r="AB3573" s="62"/>
      <c r="AC3573" s="68"/>
      <c r="AD3573" s="2"/>
      <c r="AE3573" s="2"/>
      <c r="AF3573" s="2"/>
      <c r="AG3573" s="2"/>
      <c r="AH3573" s="55"/>
      <c r="AI3573" s="72"/>
      <c r="AJ3573" s="72"/>
      <c r="AK3573" s="72"/>
      <c r="AL3573" s="72"/>
      <c r="AM3573" s="80"/>
      <c r="AN3573" s="2"/>
      <c r="AO3573" s="2"/>
      <c r="AP3573" s="2"/>
      <c r="AQ3573" s="2"/>
      <c r="AR3573" s="55"/>
      <c r="AS3573" s="85"/>
      <c r="AT3573" s="85"/>
      <c r="AU3573" s="85"/>
      <c r="AV3573" s="85"/>
      <c r="AW3573" s="100"/>
      <c r="AX3573" s="2"/>
      <c r="AY3573" s="2"/>
      <c r="AZ3573" s="2"/>
      <c r="BA3573" s="2"/>
      <c r="BB3573" s="55"/>
      <c r="BC3573" s="105"/>
      <c r="BD3573" s="105"/>
      <c r="BE3573" s="105"/>
      <c r="BF3573" s="105"/>
      <c r="BG3573" s="109"/>
      <c r="BH3573" s="2"/>
      <c r="BI3573" s="2"/>
      <c r="BJ3573" s="2"/>
      <c r="BK3573" s="2"/>
      <c r="BL3573" s="55"/>
      <c r="BM3573" s="48"/>
      <c r="BN3573" s="48"/>
      <c r="BO3573" s="48"/>
      <c r="BP3573" s="48"/>
      <c r="BQ3573" s="117"/>
      <c r="BR3573" s="2"/>
      <c r="BS3573" s="2"/>
      <c r="BT3573" s="2"/>
      <c r="BU3573" s="2"/>
      <c r="BV3573" s="55"/>
    </row>
    <row r="3574" spans="1:74" ht="28.8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18" t="s">
        <v>5</v>
      </c>
      <c r="H3574" s="3">
        <v>2024</v>
      </c>
      <c r="I3574" s="20" t="s">
        <v>284</v>
      </c>
      <c r="J3574" s="184" t="s">
        <v>346</v>
      </c>
      <c r="K3574" s="184" t="s">
        <v>320</v>
      </c>
      <c r="L3574" s="187">
        <f t="shared" si="113"/>
        <v>0</v>
      </c>
      <c r="M3574" s="187">
        <f t="shared" si="114"/>
        <v>0</v>
      </c>
      <c r="N3574" s="186"/>
      <c r="O3574" s="33"/>
      <c r="P3574" s="33"/>
      <c r="Q3574" s="33"/>
      <c r="R3574" s="33"/>
      <c r="S3574" s="42"/>
      <c r="T3574" s="2"/>
      <c r="U3574" s="2"/>
      <c r="V3574" s="2"/>
      <c r="W3574" s="2"/>
      <c r="X3574" s="55"/>
      <c r="Y3574" s="62"/>
      <c r="Z3574" s="62"/>
      <c r="AA3574" s="62"/>
      <c r="AB3574" s="62"/>
      <c r="AC3574" s="68"/>
      <c r="AD3574" s="2"/>
      <c r="AE3574" s="2"/>
      <c r="AF3574" s="2"/>
      <c r="AG3574" s="2"/>
      <c r="AH3574" s="55"/>
      <c r="AI3574" s="72"/>
      <c r="AJ3574" s="72"/>
      <c r="AK3574" s="72"/>
      <c r="AL3574" s="72"/>
      <c r="AM3574" s="80"/>
      <c r="AN3574" s="2"/>
      <c r="AO3574" s="2"/>
      <c r="AP3574" s="2"/>
      <c r="AQ3574" s="2"/>
      <c r="AR3574" s="55"/>
      <c r="AS3574" s="85"/>
      <c r="AT3574" s="85"/>
      <c r="AU3574" s="85"/>
      <c r="AV3574" s="85"/>
      <c r="AW3574" s="100"/>
      <c r="AX3574" s="2"/>
      <c r="AY3574" s="2"/>
      <c r="AZ3574" s="2"/>
      <c r="BA3574" s="2"/>
      <c r="BB3574" s="55"/>
      <c r="BC3574" s="105"/>
      <c r="BD3574" s="105"/>
      <c r="BE3574" s="105"/>
      <c r="BF3574" s="105"/>
      <c r="BG3574" s="109"/>
      <c r="BH3574" s="2"/>
      <c r="BI3574" s="2"/>
      <c r="BJ3574" s="2"/>
      <c r="BK3574" s="2"/>
      <c r="BL3574" s="55"/>
      <c r="BM3574" s="48"/>
      <c r="BN3574" s="48"/>
      <c r="BO3574" s="48"/>
      <c r="BP3574" s="48"/>
      <c r="BQ3574" s="117"/>
      <c r="BR3574" s="2"/>
      <c r="BS3574" s="2"/>
      <c r="BT3574" s="2"/>
      <c r="BU3574" s="2"/>
      <c r="BV3574" s="55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18" t="s">
        <v>5</v>
      </c>
      <c r="H3575" s="3">
        <v>2024</v>
      </c>
      <c r="I3575" s="20" t="s">
        <v>284</v>
      </c>
      <c r="J3575" s="184" t="s">
        <v>295</v>
      </c>
      <c r="K3575" s="184" t="s">
        <v>320</v>
      </c>
      <c r="L3575" s="187">
        <f t="shared" si="113"/>
        <v>0</v>
      </c>
      <c r="M3575" s="187">
        <f t="shared" si="114"/>
        <v>0</v>
      </c>
      <c r="N3575" s="186"/>
      <c r="O3575" s="33"/>
      <c r="P3575" s="33"/>
      <c r="Q3575" s="33"/>
      <c r="R3575" s="33"/>
      <c r="S3575" s="42"/>
      <c r="T3575" s="2"/>
      <c r="U3575" s="2"/>
      <c r="V3575" s="2"/>
      <c r="W3575" s="2"/>
      <c r="X3575" s="55"/>
      <c r="Y3575" s="62"/>
      <c r="Z3575" s="62"/>
      <c r="AA3575" s="62"/>
      <c r="AB3575" s="62"/>
      <c r="AC3575" s="68"/>
      <c r="AD3575" s="2"/>
      <c r="AE3575" s="2"/>
      <c r="AF3575" s="2"/>
      <c r="AG3575" s="2"/>
      <c r="AH3575" s="55"/>
      <c r="AI3575" s="72"/>
      <c r="AJ3575" s="72"/>
      <c r="AK3575" s="72"/>
      <c r="AL3575" s="72"/>
      <c r="AM3575" s="80"/>
      <c r="AN3575" s="2"/>
      <c r="AO3575" s="2"/>
      <c r="AP3575" s="2"/>
      <c r="AQ3575" s="2"/>
      <c r="AR3575" s="55"/>
      <c r="AS3575" s="85"/>
      <c r="AT3575" s="85"/>
      <c r="AU3575" s="85"/>
      <c r="AV3575" s="85"/>
      <c r="AW3575" s="100"/>
      <c r="AX3575" s="2"/>
      <c r="AY3575" s="2"/>
      <c r="AZ3575" s="2"/>
      <c r="BA3575" s="2"/>
      <c r="BB3575" s="55"/>
      <c r="BC3575" s="105"/>
      <c r="BD3575" s="105"/>
      <c r="BE3575" s="105"/>
      <c r="BF3575" s="105"/>
      <c r="BG3575" s="109"/>
      <c r="BH3575" s="2"/>
      <c r="BI3575" s="2"/>
      <c r="BJ3575" s="2"/>
      <c r="BK3575" s="2"/>
      <c r="BL3575" s="55"/>
      <c r="BM3575" s="48"/>
      <c r="BN3575" s="48"/>
      <c r="BO3575" s="48"/>
      <c r="BP3575" s="48"/>
      <c r="BQ3575" s="117"/>
      <c r="BR3575" s="2"/>
      <c r="BS3575" s="2"/>
      <c r="BT3575" s="2"/>
      <c r="BU3575" s="2"/>
      <c r="BV3575" s="55"/>
    </row>
    <row r="3576" spans="1:74" ht="28.8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18" t="s">
        <v>5</v>
      </c>
      <c r="H3576" s="3">
        <v>2024</v>
      </c>
      <c r="I3576" s="20" t="s">
        <v>290</v>
      </c>
      <c r="J3576" s="184" t="s">
        <v>299</v>
      </c>
      <c r="K3576" s="184" t="s">
        <v>318</v>
      </c>
      <c r="L3576" s="187">
        <f t="shared" si="113"/>
        <v>0</v>
      </c>
      <c r="M3576" s="187">
        <f t="shared" si="114"/>
        <v>0</v>
      </c>
      <c r="N3576" s="186"/>
      <c r="O3576" s="33"/>
      <c r="P3576" s="33"/>
      <c r="Q3576" s="33"/>
      <c r="R3576" s="33"/>
      <c r="S3576" s="42"/>
      <c r="T3576" s="2"/>
      <c r="U3576" s="2"/>
      <c r="V3576" s="2"/>
      <c r="W3576" s="2"/>
      <c r="X3576" s="55"/>
      <c r="Y3576" s="62"/>
      <c r="Z3576" s="62"/>
      <c r="AA3576" s="62"/>
      <c r="AB3576" s="62"/>
      <c r="AC3576" s="68"/>
      <c r="AD3576" s="2"/>
      <c r="AE3576" s="2"/>
      <c r="AF3576" s="2"/>
      <c r="AG3576" s="2"/>
      <c r="AH3576" s="55"/>
      <c r="AI3576" s="72"/>
      <c r="AJ3576" s="72"/>
      <c r="AK3576" s="72"/>
      <c r="AL3576" s="72"/>
      <c r="AM3576" s="80"/>
      <c r="AN3576" s="2"/>
      <c r="AO3576" s="2"/>
      <c r="AP3576" s="2"/>
      <c r="AQ3576" s="2"/>
      <c r="AR3576" s="55"/>
      <c r="AS3576" s="85"/>
      <c r="AT3576" s="85"/>
      <c r="AU3576" s="85"/>
      <c r="AV3576" s="85"/>
      <c r="AW3576" s="100"/>
      <c r="AX3576" s="2"/>
      <c r="AY3576" s="2"/>
      <c r="AZ3576" s="2"/>
      <c r="BA3576" s="2"/>
      <c r="BB3576" s="55"/>
      <c r="BC3576" s="105"/>
      <c r="BD3576" s="105"/>
      <c r="BE3576" s="105"/>
      <c r="BF3576" s="105"/>
      <c r="BG3576" s="109"/>
      <c r="BH3576" s="2"/>
      <c r="BI3576" s="2"/>
      <c r="BJ3576" s="2"/>
      <c r="BK3576" s="2"/>
      <c r="BL3576" s="55"/>
      <c r="BM3576" s="48"/>
      <c r="BN3576" s="48"/>
      <c r="BO3576" s="48"/>
      <c r="BP3576" s="48"/>
      <c r="BQ3576" s="117"/>
      <c r="BR3576" s="2"/>
      <c r="BS3576" s="2"/>
      <c r="BT3576" s="2"/>
      <c r="BU3576" s="2"/>
      <c r="BV3576" s="55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18" t="s">
        <v>5</v>
      </c>
      <c r="H3577" s="3">
        <v>2024</v>
      </c>
      <c r="I3577" s="20" t="s">
        <v>315</v>
      </c>
      <c r="J3577" s="184" t="s">
        <v>347</v>
      </c>
      <c r="K3577" s="184" t="s">
        <v>320</v>
      </c>
      <c r="L3577" s="187">
        <f t="shared" si="113"/>
        <v>0</v>
      </c>
      <c r="M3577" s="187">
        <f t="shared" si="114"/>
        <v>0</v>
      </c>
      <c r="N3577" s="186"/>
      <c r="O3577" s="33"/>
      <c r="P3577" s="33"/>
      <c r="Q3577" s="33"/>
      <c r="R3577" s="33"/>
      <c r="S3577" s="42"/>
      <c r="T3577" s="2"/>
      <c r="U3577" s="2"/>
      <c r="V3577" s="2"/>
      <c r="W3577" s="2"/>
      <c r="X3577" s="55"/>
      <c r="Y3577" s="62"/>
      <c r="Z3577" s="62"/>
      <c r="AA3577" s="62"/>
      <c r="AB3577" s="62"/>
      <c r="AC3577" s="68"/>
      <c r="AD3577" s="2"/>
      <c r="AE3577" s="2"/>
      <c r="AF3577" s="2"/>
      <c r="AG3577" s="2"/>
      <c r="AH3577" s="55"/>
      <c r="AI3577" s="72"/>
      <c r="AJ3577" s="72"/>
      <c r="AK3577" s="72"/>
      <c r="AL3577" s="72"/>
      <c r="AM3577" s="80"/>
      <c r="AN3577" s="2"/>
      <c r="AO3577" s="2"/>
      <c r="AP3577" s="2"/>
      <c r="AQ3577" s="2"/>
      <c r="AR3577" s="55"/>
      <c r="AS3577" s="85"/>
      <c r="AT3577" s="85"/>
      <c r="AU3577" s="85"/>
      <c r="AV3577" s="85"/>
      <c r="AW3577" s="100"/>
      <c r="AX3577" s="2"/>
      <c r="AY3577" s="2"/>
      <c r="AZ3577" s="2"/>
      <c r="BA3577" s="2"/>
      <c r="BB3577" s="55"/>
      <c r="BC3577" s="105"/>
      <c r="BD3577" s="105"/>
      <c r="BE3577" s="105"/>
      <c r="BF3577" s="105"/>
      <c r="BG3577" s="109"/>
      <c r="BH3577" s="2"/>
      <c r="BI3577" s="2"/>
      <c r="BJ3577" s="2"/>
      <c r="BK3577" s="2"/>
      <c r="BL3577" s="55"/>
      <c r="BM3577" s="48"/>
      <c r="BN3577" s="48"/>
      <c r="BO3577" s="48"/>
      <c r="BP3577" s="48"/>
      <c r="BQ3577" s="117"/>
      <c r="BR3577" s="2"/>
      <c r="BS3577" s="2"/>
      <c r="BT3577" s="2"/>
      <c r="BU3577" s="2"/>
      <c r="BV3577" s="55"/>
    </row>
    <row r="3578" spans="1:74" ht="28.8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18" t="s">
        <v>5</v>
      </c>
      <c r="H3578" s="3">
        <v>2024</v>
      </c>
      <c r="I3578" s="20" t="s">
        <v>315</v>
      </c>
      <c r="J3578" s="184" t="s">
        <v>296</v>
      </c>
      <c r="K3578" s="184" t="s">
        <v>321</v>
      </c>
      <c r="L3578" s="187">
        <f t="shared" si="113"/>
        <v>0</v>
      </c>
      <c r="M3578" s="187">
        <f t="shared" si="114"/>
        <v>0</v>
      </c>
      <c r="N3578" s="186"/>
      <c r="O3578" s="33"/>
      <c r="P3578" s="33"/>
      <c r="Q3578" s="33"/>
      <c r="R3578" s="33"/>
      <c r="S3578" s="42"/>
      <c r="T3578" s="2"/>
      <c r="U3578" s="2"/>
      <c r="V3578" s="2"/>
      <c r="W3578" s="2"/>
      <c r="X3578" s="55"/>
      <c r="Y3578" s="62"/>
      <c r="Z3578" s="62"/>
      <c r="AA3578" s="62"/>
      <c r="AB3578" s="62"/>
      <c r="AC3578" s="68"/>
      <c r="AD3578" s="2"/>
      <c r="AE3578" s="2"/>
      <c r="AF3578" s="2"/>
      <c r="AG3578" s="2"/>
      <c r="AH3578" s="55"/>
      <c r="AI3578" s="72"/>
      <c r="AJ3578" s="72"/>
      <c r="AK3578" s="72"/>
      <c r="AL3578" s="72"/>
      <c r="AM3578" s="80"/>
      <c r="AN3578" s="2"/>
      <c r="AO3578" s="2"/>
      <c r="AP3578" s="2"/>
      <c r="AQ3578" s="2"/>
      <c r="AR3578" s="55"/>
      <c r="AS3578" s="85"/>
      <c r="AT3578" s="85"/>
      <c r="AU3578" s="85"/>
      <c r="AV3578" s="85"/>
      <c r="AW3578" s="100"/>
      <c r="AX3578" s="2"/>
      <c r="AY3578" s="2"/>
      <c r="AZ3578" s="2"/>
      <c r="BA3578" s="2"/>
      <c r="BB3578" s="55"/>
      <c r="BC3578" s="105"/>
      <c r="BD3578" s="105"/>
      <c r="BE3578" s="105"/>
      <c r="BF3578" s="105"/>
      <c r="BG3578" s="109"/>
      <c r="BH3578" s="2"/>
      <c r="BI3578" s="2"/>
      <c r="BJ3578" s="2"/>
      <c r="BK3578" s="2"/>
      <c r="BL3578" s="55"/>
      <c r="BM3578" s="48"/>
      <c r="BN3578" s="48"/>
      <c r="BO3578" s="48"/>
      <c r="BP3578" s="48"/>
      <c r="BQ3578" s="117"/>
      <c r="BR3578" s="2"/>
      <c r="BS3578" s="2"/>
      <c r="BT3578" s="2"/>
      <c r="BU3578" s="2"/>
      <c r="BV3578" s="55"/>
    </row>
    <row r="3579" spans="1:74" ht="28.8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18" t="s">
        <v>5</v>
      </c>
      <c r="H3579" s="3">
        <v>2024</v>
      </c>
      <c r="I3579" s="20" t="s">
        <v>316</v>
      </c>
      <c r="J3579" s="184" t="s">
        <v>297</v>
      </c>
      <c r="K3579" s="184" t="s">
        <v>318</v>
      </c>
      <c r="L3579" s="187">
        <f t="shared" si="113"/>
        <v>0</v>
      </c>
      <c r="M3579" s="187">
        <f t="shared" si="114"/>
        <v>0</v>
      </c>
      <c r="N3579" s="186"/>
      <c r="O3579" s="33"/>
      <c r="P3579" s="33"/>
      <c r="Q3579" s="33"/>
      <c r="R3579" s="33"/>
      <c r="S3579" s="42"/>
      <c r="T3579" s="2"/>
      <c r="U3579" s="2"/>
      <c r="V3579" s="2"/>
      <c r="W3579" s="2"/>
      <c r="X3579" s="55"/>
      <c r="Y3579" s="62"/>
      <c r="Z3579" s="62"/>
      <c r="AA3579" s="62"/>
      <c r="AB3579" s="62"/>
      <c r="AC3579" s="68"/>
      <c r="AD3579" s="2"/>
      <c r="AE3579" s="2"/>
      <c r="AF3579" s="2"/>
      <c r="AG3579" s="2"/>
      <c r="AH3579" s="55"/>
      <c r="AI3579" s="72"/>
      <c r="AJ3579" s="72"/>
      <c r="AK3579" s="72"/>
      <c r="AL3579" s="72"/>
      <c r="AM3579" s="80"/>
      <c r="AN3579" s="2"/>
      <c r="AO3579" s="2"/>
      <c r="AP3579" s="2"/>
      <c r="AQ3579" s="2"/>
      <c r="AR3579" s="55"/>
      <c r="AS3579" s="85"/>
      <c r="AT3579" s="85"/>
      <c r="AU3579" s="85"/>
      <c r="AV3579" s="85"/>
      <c r="AW3579" s="100"/>
      <c r="AX3579" s="2"/>
      <c r="AY3579" s="2"/>
      <c r="AZ3579" s="2"/>
      <c r="BA3579" s="2"/>
      <c r="BB3579" s="55"/>
      <c r="BC3579" s="105"/>
      <c r="BD3579" s="105"/>
      <c r="BE3579" s="105"/>
      <c r="BF3579" s="105"/>
      <c r="BG3579" s="109"/>
      <c r="BH3579" s="2"/>
      <c r="BI3579" s="2"/>
      <c r="BJ3579" s="2"/>
      <c r="BK3579" s="2"/>
      <c r="BL3579" s="55"/>
      <c r="BM3579" s="48"/>
      <c r="BN3579" s="48"/>
      <c r="BO3579" s="48"/>
      <c r="BP3579" s="48"/>
      <c r="BQ3579" s="117"/>
      <c r="BR3579" s="2"/>
      <c r="BS3579" s="2"/>
      <c r="BT3579" s="2"/>
      <c r="BU3579" s="2"/>
      <c r="BV3579" s="55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18" t="s">
        <v>5</v>
      </c>
      <c r="H3580" s="3">
        <v>2024</v>
      </c>
      <c r="I3580" s="20" t="s">
        <v>316</v>
      </c>
      <c r="J3580" s="185" t="s">
        <v>348</v>
      </c>
      <c r="K3580" s="185" t="s">
        <v>320</v>
      </c>
      <c r="L3580" s="187">
        <f t="shared" si="113"/>
        <v>0</v>
      </c>
      <c r="M3580" s="187">
        <f t="shared" si="114"/>
        <v>0</v>
      </c>
      <c r="N3580" s="186"/>
      <c r="O3580" s="33"/>
      <c r="P3580" s="33"/>
      <c r="Q3580" s="33"/>
      <c r="R3580" s="33"/>
      <c r="S3580" s="42"/>
      <c r="T3580" s="2"/>
      <c r="U3580" s="2"/>
      <c r="V3580" s="2"/>
      <c r="W3580" s="2"/>
      <c r="X3580" s="55"/>
      <c r="Y3580" s="62"/>
      <c r="Z3580" s="62"/>
      <c r="AA3580" s="62"/>
      <c r="AB3580" s="62"/>
      <c r="AC3580" s="68"/>
      <c r="AD3580" s="2"/>
      <c r="AE3580" s="2"/>
      <c r="AF3580" s="2"/>
      <c r="AG3580" s="2"/>
      <c r="AH3580" s="55"/>
      <c r="AI3580" s="72"/>
      <c r="AJ3580" s="72"/>
      <c r="AK3580" s="72"/>
      <c r="AL3580" s="72"/>
      <c r="AM3580" s="80"/>
      <c r="AN3580" s="2"/>
      <c r="AO3580" s="2"/>
      <c r="AP3580" s="2"/>
      <c r="AQ3580" s="2"/>
      <c r="AR3580" s="55"/>
      <c r="AS3580" s="85"/>
      <c r="AT3580" s="85"/>
      <c r="AU3580" s="85"/>
      <c r="AV3580" s="85"/>
      <c r="AW3580" s="100"/>
      <c r="AX3580" s="2"/>
      <c r="AY3580" s="2"/>
      <c r="AZ3580" s="2"/>
      <c r="BA3580" s="2"/>
      <c r="BB3580" s="55"/>
      <c r="BC3580" s="105"/>
      <c r="BD3580" s="105"/>
      <c r="BE3580" s="105"/>
      <c r="BF3580" s="105"/>
      <c r="BG3580" s="109"/>
      <c r="BH3580" s="2"/>
      <c r="BI3580" s="2"/>
      <c r="BJ3580" s="2"/>
      <c r="BK3580" s="2"/>
      <c r="BL3580" s="55"/>
      <c r="BM3580" s="48"/>
      <c r="BN3580" s="48"/>
      <c r="BO3580" s="48"/>
      <c r="BP3580" s="48"/>
      <c r="BQ3580" s="117"/>
      <c r="BR3580" s="2"/>
      <c r="BS3580" s="2"/>
      <c r="BT3580" s="2"/>
      <c r="BU3580" s="2"/>
      <c r="BV3580" s="55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18" t="s">
        <v>5</v>
      </c>
      <c r="H3581" s="3">
        <v>2024</v>
      </c>
      <c r="I3581" s="20" t="s">
        <v>282</v>
      </c>
      <c r="J3581" s="184" t="s">
        <v>272</v>
      </c>
      <c r="K3581" s="184" t="s">
        <v>321</v>
      </c>
      <c r="L3581" s="187">
        <f t="shared" si="113"/>
        <v>0</v>
      </c>
      <c r="M3581" s="187">
        <f t="shared" si="114"/>
        <v>0</v>
      </c>
      <c r="N3581" s="186"/>
      <c r="O3581" s="33"/>
      <c r="P3581" s="33"/>
      <c r="Q3581" s="33"/>
      <c r="R3581" s="33"/>
      <c r="S3581" s="42"/>
      <c r="T3581" s="2"/>
      <c r="U3581" s="2"/>
      <c r="V3581" s="2"/>
      <c r="W3581" s="2"/>
      <c r="X3581" s="55"/>
      <c r="Y3581" s="62"/>
      <c r="Z3581" s="62"/>
      <c r="AA3581" s="62"/>
      <c r="AB3581" s="62"/>
      <c r="AC3581" s="68"/>
      <c r="AD3581" s="2"/>
      <c r="AE3581" s="2"/>
      <c r="AF3581" s="2"/>
      <c r="AG3581" s="2"/>
      <c r="AH3581" s="55"/>
      <c r="AI3581" s="72"/>
      <c r="AJ3581" s="72"/>
      <c r="AK3581" s="72"/>
      <c r="AL3581" s="72"/>
      <c r="AM3581" s="80"/>
      <c r="AN3581" s="2"/>
      <c r="AO3581" s="2"/>
      <c r="AP3581" s="2"/>
      <c r="AQ3581" s="2"/>
      <c r="AR3581" s="55"/>
      <c r="AS3581" s="85"/>
      <c r="AT3581" s="85"/>
      <c r="AU3581" s="85"/>
      <c r="AV3581" s="85"/>
      <c r="AW3581" s="100"/>
      <c r="AX3581" s="2"/>
      <c r="AY3581" s="2"/>
      <c r="AZ3581" s="2"/>
      <c r="BA3581" s="2"/>
      <c r="BB3581" s="55"/>
      <c r="BC3581" s="105"/>
      <c r="BD3581" s="105"/>
      <c r="BE3581" s="105"/>
      <c r="BF3581" s="105"/>
      <c r="BG3581" s="109"/>
      <c r="BH3581" s="2"/>
      <c r="BI3581" s="2"/>
      <c r="BJ3581" s="2"/>
      <c r="BK3581" s="2"/>
      <c r="BL3581" s="55"/>
      <c r="BM3581" s="48"/>
      <c r="BN3581" s="48"/>
      <c r="BO3581" s="48"/>
      <c r="BP3581" s="48"/>
      <c r="BQ3581" s="117"/>
      <c r="BR3581" s="2"/>
      <c r="BS3581" s="2"/>
      <c r="BT3581" s="2"/>
      <c r="BU3581" s="2"/>
      <c r="BV3581" s="55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18" t="s">
        <v>5</v>
      </c>
      <c r="H3582" s="3">
        <v>2024</v>
      </c>
      <c r="I3582" s="20" t="s">
        <v>282</v>
      </c>
      <c r="J3582" s="184" t="s">
        <v>273</v>
      </c>
      <c r="K3582" s="184" t="s">
        <v>321</v>
      </c>
      <c r="L3582" s="187">
        <f t="shared" si="113"/>
        <v>0</v>
      </c>
      <c r="M3582" s="187">
        <f t="shared" si="114"/>
        <v>0</v>
      </c>
      <c r="N3582" s="186"/>
      <c r="O3582" s="33"/>
      <c r="P3582" s="33"/>
      <c r="Q3582" s="33"/>
      <c r="R3582" s="33"/>
      <c r="S3582" s="42"/>
      <c r="T3582" s="2"/>
      <c r="U3582" s="2"/>
      <c r="V3582" s="2"/>
      <c r="W3582" s="2"/>
      <c r="X3582" s="55"/>
      <c r="Y3582" s="62"/>
      <c r="Z3582" s="62"/>
      <c r="AA3582" s="62"/>
      <c r="AB3582" s="62"/>
      <c r="AC3582" s="68"/>
      <c r="AD3582" s="2"/>
      <c r="AE3582" s="2"/>
      <c r="AF3582" s="2"/>
      <c r="AG3582" s="2"/>
      <c r="AH3582" s="55"/>
      <c r="AI3582" s="72"/>
      <c r="AJ3582" s="72"/>
      <c r="AK3582" s="72"/>
      <c r="AL3582" s="72"/>
      <c r="AM3582" s="80"/>
      <c r="AN3582" s="2"/>
      <c r="AO3582" s="2"/>
      <c r="AP3582" s="2"/>
      <c r="AQ3582" s="2"/>
      <c r="AR3582" s="55"/>
      <c r="AS3582" s="85"/>
      <c r="AT3582" s="85"/>
      <c r="AU3582" s="85"/>
      <c r="AV3582" s="85"/>
      <c r="AW3582" s="100"/>
      <c r="AX3582" s="2"/>
      <c r="AY3582" s="2"/>
      <c r="AZ3582" s="2"/>
      <c r="BA3582" s="2"/>
      <c r="BB3582" s="55"/>
      <c r="BC3582" s="105"/>
      <c r="BD3582" s="105"/>
      <c r="BE3582" s="105"/>
      <c r="BF3582" s="105"/>
      <c r="BG3582" s="109"/>
      <c r="BH3582" s="2"/>
      <c r="BI3582" s="2"/>
      <c r="BJ3582" s="2"/>
      <c r="BK3582" s="2"/>
      <c r="BL3582" s="55"/>
      <c r="BM3582" s="48"/>
      <c r="BN3582" s="48"/>
      <c r="BO3582" s="48"/>
      <c r="BP3582" s="48"/>
      <c r="BQ3582" s="117"/>
      <c r="BR3582" s="2"/>
      <c r="BS3582" s="2"/>
      <c r="BT3582" s="2"/>
      <c r="BU3582" s="2"/>
      <c r="BV3582" s="55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18" t="s">
        <v>5</v>
      </c>
      <c r="H3583" s="3">
        <v>2024</v>
      </c>
      <c r="I3583" s="20" t="s">
        <v>282</v>
      </c>
      <c r="J3583" s="184" t="s">
        <v>274</v>
      </c>
      <c r="K3583" s="184" t="s">
        <v>321</v>
      </c>
      <c r="L3583" s="187">
        <f t="shared" si="113"/>
        <v>0</v>
      </c>
      <c r="M3583" s="187">
        <f t="shared" si="114"/>
        <v>0</v>
      </c>
      <c r="N3583" s="186"/>
      <c r="O3583" s="33"/>
      <c r="P3583" s="33"/>
      <c r="Q3583" s="33"/>
      <c r="R3583" s="33"/>
      <c r="S3583" s="42"/>
      <c r="T3583" s="2"/>
      <c r="U3583" s="2"/>
      <c r="V3583" s="2"/>
      <c r="W3583" s="2"/>
      <c r="X3583" s="55"/>
      <c r="Y3583" s="62"/>
      <c r="Z3583" s="62"/>
      <c r="AA3583" s="62"/>
      <c r="AB3583" s="62"/>
      <c r="AC3583" s="68"/>
      <c r="AD3583" s="2"/>
      <c r="AE3583" s="2"/>
      <c r="AF3583" s="2"/>
      <c r="AG3583" s="2"/>
      <c r="AH3583" s="55"/>
      <c r="AI3583" s="72"/>
      <c r="AJ3583" s="72"/>
      <c r="AK3583" s="72"/>
      <c r="AL3583" s="72"/>
      <c r="AM3583" s="80"/>
      <c r="AN3583" s="2"/>
      <c r="AO3583" s="2"/>
      <c r="AP3583" s="2"/>
      <c r="AQ3583" s="2"/>
      <c r="AR3583" s="55"/>
      <c r="AS3583" s="85"/>
      <c r="AT3583" s="85"/>
      <c r="AU3583" s="85"/>
      <c r="AV3583" s="85"/>
      <c r="AW3583" s="100"/>
      <c r="AX3583" s="2"/>
      <c r="AY3583" s="2"/>
      <c r="AZ3583" s="2"/>
      <c r="BA3583" s="2"/>
      <c r="BB3583" s="55"/>
      <c r="BC3583" s="105"/>
      <c r="BD3583" s="105"/>
      <c r="BE3583" s="105"/>
      <c r="BF3583" s="105"/>
      <c r="BG3583" s="109"/>
      <c r="BH3583" s="2"/>
      <c r="BI3583" s="2"/>
      <c r="BJ3583" s="2"/>
      <c r="BK3583" s="2"/>
      <c r="BL3583" s="55"/>
      <c r="BM3583" s="48"/>
      <c r="BN3583" s="48"/>
      <c r="BO3583" s="48"/>
      <c r="BP3583" s="48"/>
      <c r="BQ3583" s="117"/>
      <c r="BR3583" s="2"/>
      <c r="BS3583" s="2"/>
      <c r="BT3583" s="2"/>
      <c r="BU3583" s="2"/>
      <c r="BV3583" s="55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18" t="s">
        <v>5</v>
      </c>
      <c r="H3584" s="3">
        <v>2024</v>
      </c>
      <c r="I3584" s="20" t="s">
        <v>282</v>
      </c>
      <c r="J3584" s="184" t="s">
        <v>275</v>
      </c>
      <c r="K3584" s="184" t="s">
        <v>321</v>
      </c>
      <c r="L3584" s="187">
        <f t="shared" si="113"/>
        <v>0</v>
      </c>
      <c r="M3584" s="187">
        <f t="shared" si="114"/>
        <v>0</v>
      </c>
      <c r="N3584" s="186"/>
      <c r="O3584" s="33"/>
      <c r="P3584" s="33"/>
      <c r="Q3584" s="33"/>
      <c r="R3584" s="33"/>
      <c r="S3584" s="42"/>
      <c r="T3584" s="2"/>
      <c r="U3584" s="2"/>
      <c r="V3584" s="2"/>
      <c r="W3584" s="2"/>
      <c r="X3584" s="55"/>
      <c r="Y3584" s="62"/>
      <c r="Z3584" s="62"/>
      <c r="AA3584" s="62"/>
      <c r="AB3584" s="62"/>
      <c r="AC3584" s="68"/>
      <c r="AD3584" s="2"/>
      <c r="AE3584" s="2"/>
      <c r="AF3584" s="2"/>
      <c r="AG3584" s="2"/>
      <c r="AH3584" s="55"/>
      <c r="AI3584" s="72"/>
      <c r="AJ3584" s="72"/>
      <c r="AK3584" s="72"/>
      <c r="AL3584" s="72"/>
      <c r="AM3584" s="80"/>
      <c r="AN3584" s="2"/>
      <c r="AO3584" s="2"/>
      <c r="AP3584" s="2"/>
      <c r="AQ3584" s="2"/>
      <c r="AR3584" s="55"/>
      <c r="AS3584" s="85"/>
      <c r="AT3584" s="85"/>
      <c r="AU3584" s="85"/>
      <c r="AV3584" s="85"/>
      <c r="AW3584" s="100"/>
      <c r="AX3584" s="2"/>
      <c r="AY3584" s="2"/>
      <c r="AZ3584" s="2"/>
      <c r="BA3584" s="2"/>
      <c r="BB3584" s="55"/>
      <c r="BC3584" s="105"/>
      <c r="BD3584" s="105"/>
      <c r="BE3584" s="105"/>
      <c r="BF3584" s="105"/>
      <c r="BG3584" s="109"/>
      <c r="BH3584" s="2"/>
      <c r="BI3584" s="2"/>
      <c r="BJ3584" s="2"/>
      <c r="BK3584" s="2"/>
      <c r="BL3584" s="55"/>
      <c r="BM3584" s="48"/>
      <c r="BN3584" s="48"/>
      <c r="BO3584" s="48"/>
      <c r="BP3584" s="48"/>
      <c r="BQ3584" s="117"/>
      <c r="BR3584" s="2"/>
      <c r="BS3584" s="2"/>
      <c r="BT3584" s="2"/>
      <c r="BU3584" s="2"/>
      <c r="BV3584" s="55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18" t="s">
        <v>5</v>
      </c>
      <c r="H3585" s="3">
        <v>2024</v>
      </c>
      <c r="I3585" s="20" t="s">
        <v>282</v>
      </c>
      <c r="J3585" s="184" t="s">
        <v>276</v>
      </c>
      <c r="K3585" s="184" t="s">
        <v>320</v>
      </c>
      <c r="L3585" s="187">
        <f t="shared" si="113"/>
        <v>0</v>
      </c>
      <c r="M3585" s="187">
        <f t="shared" si="114"/>
        <v>0</v>
      </c>
      <c r="N3585" s="186"/>
      <c r="O3585" s="33"/>
      <c r="P3585" s="33"/>
      <c r="Q3585" s="33"/>
      <c r="R3585" s="33"/>
      <c r="S3585" s="42"/>
      <c r="T3585" s="2"/>
      <c r="U3585" s="2"/>
      <c r="V3585" s="2"/>
      <c r="W3585" s="2"/>
      <c r="X3585" s="55"/>
      <c r="Y3585" s="62"/>
      <c r="Z3585" s="62"/>
      <c r="AA3585" s="62"/>
      <c r="AB3585" s="62"/>
      <c r="AC3585" s="68"/>
      <c r="AD3585" s="2"/>
      <c r="AE3585" s="2"/>
      <c r="AF3585" s="2"/>
      <c r="AG3585" s="2"/>
      <c r="AH3585" s="55"/>
      <c r="AI3585" s="72"/>
      <c r="AJ3585" s="72"/>
      <c r="AK3585" s="72"/>
      <c r="AL3585" s="72"/>
      <c r="AM3585" s="80"/>
      <c r="AN3585" s="2"/>
      <c r="AO3585" s="2"/>
      <c r="AP3585" s="2"/>
      <c r="AQ3585" s="2"/>
      <c r="AR3585" s="55"/>
      <c r="AS3585" s="85"/>
      <c r="AT3585" s="85"/>
      <c r="AU3585" s="85"/>
      <c r="AV3585" s="85"/>
      <c r="AW3585" s="100"/>
      <c r="AX3585" s="2"/>
      <c r="AY3585" s="2"/>
      <c r="AZ3585" s="2"/>
      <c r="BA3585" s="2"/>
      <c r="BB3585" s="55"/>
      <c r="BC3585" s="105"/>
      <c r="BD3585" s="105"/>
      <c r="BE3585" s="105"/>
      <c r="BF3585" s="105"/>
      <c r="BG3585" s="109"/>
      <c r="BH3585" s="2"/>
      <c r="BI3585" s="2"/>
      <c r="BJ3585" s="2"/>
      <c r="BK3585" s="2"/>
      <c r="BL3585" s="55"/>
      <c r="BM3585" s="48"/>
      <c r="BN3585" s="48"/>
      <c r="BO3585" s="48"/>
      <c r="BP3585" s="48"/>
      <c r="BQ3585" s="117"/>
      <c r="BR3585" s="2"/>
      <c r="BS3585" s="2"/>
      <c r="BT3585" s="2"/>
      <c r="BU3585" s="2"/>
      <c r="BV3585" s="55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18" t="s">
        <v>5</v>
      </c>
      <c r="H3586" s="3">
        <v>2024</v>
      </c>
      <c r="I3586" s="20" t="s">
        <v>282</v>
      </c>
      <c r="J3586" s="184" t="s">
        <v>277</v>
      </c>
      <c r="K3586" s="184" t="s">
        <v>320</v>
      </c>
      <c r="L3586" s="187">
        <f t="shared" si="113"/>
        <v>0</v>
      </c>
      <c r="M3586" s="187">
        <f t="shared" si="114"/>
        <v>0</v>
      </c>
      <c r="N3586" s="186"/>
      <c r="O3586" s="33"/>
      <c r="P3586" s="33"/>
      <c r="Q3586" s="33"/>
      <c r="R3586" s="33"/>
      <c r="S3586" s="42"/>
      <c r="T3586" s="2"/>
      <c r="U3586" s="2"/>
      <c r="V3586" s="2"/>
      <c r="W3586" s="2"/>
      <c r="X3586" s="55"/>
      <c r="Y3586" s="62"/>
      <c r="Z3586" s="62"/>
      <c r="AA3586" s="62"/>
      <c r="AB3586" s="62"/>
      <c r="AC3586" s="68"/>
      <c r="AD3586" s="2"/>
      <c r="AE3586" s="2"/>
      <c r="AF3586" s="2"/>
      <c r="AG3586" s="2"/>
      <c r="AH3586" s="55"/>
      <c r="AI3586" s="72"/>
      <c r="AJ3586" s="72"/>
      <c r="AK3586" s="72"/>
      <c r="AL3586" s="72"/>
      <c r="AM3586" s="80"/>
      <c r="AN3586" s="2"/>
      <c r="AO3586" s="2"/>
      <c r="AP3586" s="2"/>
      <c r="AQ3586" s="2"/>
      <c r="AR3586" s="55"/>
      <c r="AS3586" s="85"/>
      <c r="AT3586" s="85"/>
      <c r="AU3586" s="85"/>
      <c r="AV3586" s="85"/>
      <c r="AW3586" s="100"/>
      <c r="AX3586" s="2"/>
      <c r="AY3586" s="2"/>
      <c r="AZ3586" s="2"/>
      <c r="BA3586" s="2"/>
      <c r="BB3586" s="55"/>
      <c r="BC3586" s="105"/>
      <c r="BD3586" s="105"/>
      <c r="BE3586" s="105"/>
      <c r="BF3586" s="105"/>
      <c r="BG3586" s="109"/>
      <c r="BH3586" s="2"/>
      <c r="BI3586" s="2"/>
      <c r="BJ3586" s="2"/>
      <c r="BK3586" s="2"/>
      <c r="BL3586" s="55"/>
      <c r="BM3586" s="48"/>
      <c r="BN3586" s="48"/>
      <c r="BO3586" s="48"/>
      <c r="BP3586" s="48"/>
      <c r="BQ3586" s="117"/>
      <c r="BR3586" s="2"/>
      <c r="BS3586" s="2"/>
      <c r="BT3586" s="2"/>
      <c r="BU3586" s="2"/>
      <c r="BV3586" s="55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18" t="s">
        <v>5</v>
      </c>
      <c r="H3587" s="3">
        <v>2024</v>
      </c>
      <c r="I3587" s="20" t="s">
        <v>283</v>
      </c>
      <c r="J3587" s="184" t="s">
        <v>298</v>
      </c>
      <c r="K3587" s="184" t="s">
        <v>321</v>
      </c>
      <c r="L3587" s="187">
        <f t="shared" si="113"/>
        <v>0.1</v>
      </c>
      <c r="M3587" s="187">
        <f t="shared" si="114"/>
        <v>27.503</v>
      </c>
      <c r="N3587" s="186" t="s">
        <v>370</v>
      </c>
      <c r="O3587" s="33"/>
      <c r="P3587" s="33"/>
      <c r="Q3587" s="33"/>
      <c r="R3587" s="33"/>
      <c r="S3587" s="42"/>
      <c r="T3587" s="2"/>
      <c r="U3587" s="2"/>
      <c r="V3587" s="2"/>
      <c r="W3587" s="2"/>
      <c r="X3587" s="55"/>
      <c r="Y3587" s="62"/>
      <c r="Z3587" s="62"/>
      <c r="AA3587" s="62"/>
      <c r="AB3587" s="62"/>
      <c r="AC3587" s="68"/>
      <c r="AD3587" s="2"/>
      <c r="AE3587" s="2"/>
      <c r="AF3587" s="2"/>
      <c r="AG3587" s="2"/>
      <c r="AH3587" s="55"/>
      <c r="AI3587" s="72"/>
      <c r="AJ3587" s="72"/>
      <c r="AK3587" s="72"/>
      <c r="AL3587" s="72"/>
      <c r="AM3587" s="80"/>
      <c r="AN3587" s="2"/>
      <c r="AO3587" s="2"/>
      <c r="AP3587" s="2"/>
      <c r="AQ3587" s="2"/>
      <c r="AR3587" s="55"/>
      <c r="AS3587" s="85"/>
      <c r="AT3587" s="85"/>
      <c r="AU3587" s="85"/>
      <c r="AV3587" s="85"/>
      <c r="AW3587" s="100"/>
      <c r="AX3587" s="2"/>
      <c r="AY3587" s="2"/>
      <c r="AZ3587" s="2"/>
      <c r="BA3587" s="2"/>
      <c r="BB3587" s="55"/>
      <c r="BC3587" s="105"/>
      <c r="BD3587" s="105"/>
      <c r="BE3587" s="105"/>
      <c r="BF3587" s="105"/>
      <c r="BG3587" s="109"/>
      <c r="BH3587" s="2" t="s">
        <v>370</v>
      </c>
      <c r="BI3587" s="2"/>
      <c r="BJ3587" s="2"/>
      <c r="BK3587" s="2">
        <v>0.1</v>
      </c>
      <c r="BL3587" s="55">
        <v>27.503</v>
      </c>
      <c r="BM3587" s="48"/>
      <c r="BN3587" s="48"/>
      <c r="BO3587" s="48"/>
      <c r="BP3587" s="48"/>
      <c r="BQ3587" s="117"/>
      <c r="BR3587" s="2"/>
      <c r="BS3587" s="2"/>
      <c r="BT3587" s="2"/>
      <c r="BU3587" s="2"/>
      <c r="BV3587" s="55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18" t="s">
        <v>5</v>
      </c>
      <c r="H3588" s="3">
        <v>2024</v>
      </c>
      <c r="I3588" s="20" t="s">
        <v>283</v>
      </c>
      <c r="J3588" s="184" t="s">
        <v>278</v>
      </c>
      <c r="K3588" s="184" t="s">
        <v>320</v>
      </c>
      <c r="L3588" s="187">
        <f t="shared" si="113"/>
        <v>11</v>
      </c>
      <c r="M3588" s="187">
        <f t="shared" si="114"/>
        <v>15.07</v>
      </c>
      <c r="N3588" s="186" t="s">
        <v>1464</v>
      </c>
      <c r="O3588" s="33"/>
      <c r="P3588" s="33"/>
      <c r="Q3588" s="33"/>
      <c r="R3588" s="33"/>
      <c r="S3588" s="42"/>
      <c r="T3588" s="2"/>
      <c r="U3588" s="2"/>
      <c r="V3588" s="2"/>
      <c r="W3588" s="2"/>
      <c r="X3588" s="55"/>
      <c r="Y3588" s="62"/>
      <c r="Z3588" s="62"/>
      <c r="AA3588" s="62"/>
      <c r="AB3588" s="62"/>
      <c r="AC3588" s="68"/>
      <c r="AD3588" s="168"/>
      <c r="AE3588" s="2"/>
      <c r="AF3588" s="2"/>
      <c r="AG3588" s="2"/>
      <c r="AH3588" s="55"/>
      <c r="AI3588" s="72"/>
      <c r="AJ3588" s="72"/>
      <c r="AK3588" s="72"/>
      <c r="AL3588" s="72"/>
      <c r="AM3588" s="80"/>
      <c r="AN3588" s="2"/>
      <c r="AO3588" s="2"/>
      <c r="AP3588" s="2"/>
      <c r="AQ3588" s="2"/>
      <c r="AR3588" s="55"/>
      <c r="AS3588" s="85"/>
      <c r="AT3588" s="85"/>
      <c r="AU3588" s="85"/>
      <c r="AV3588" s="85"/>
      <c r="AW3588" s="100"/>
      <c r="AX3588" s="2"/>
      <c r="AY3588" s="2"/>
      <c r="AZ3588" s="2"/>
      <c r="BA3588" s="2"/>
      <c r="BB3588" s="55"/>
      <c r="BC3588" s="105" t="s">
        <v>916</v>
      </c>
      <c r="BD3588" s="105"/>
      <c r="BE3588" s="105"/>
      <c r="BF3588" s="105"/>
      <c r="BG3588" s="109">
        <v>1.526</v>
      </c>
      <c r="BH3588" s="2" t="s">
        <v>993</v>
      </c>
      <c r="BI3588" s="2"/>
      <c r="BJ3588" s="2"/>
      <c r="BK3588" s="2">
        <v>10</v>
      </c>
      <c r="BL3588" s="55">
        <v>12.082000000000001</v>
      </c>
      <c r="BM3588" s="48" t="s">
        <v>1104</v>
      </c>
      <c r="BN3588" s="48"/>
      <c r="BO3588" s="48"/>
      <c r="BP3588" s="48">
        <v>1</v>
      </c>
      <c r="BQ3588" s="117">
        <v>1.462</v>
      </c>
      <c r="BR3588" s="2"/>
      <c r="BS3588" s="2"/>
      <c r="BT3588" s="2"/>
      <c r="BU3588" s="2"/>
      <c r="BV3588" s="55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18" t="s">
        <v>5</v>
      </c>
      <c r="H3589" s="3">
        <v>2024</v>
      </c>
      <c r="I3589" s="20" t="s">
        <v>283</v>
      </c>
      <c r="J3589" s="184" t="s">
        <v>279</v>
      </c>
      <c r="K3589" s="184" t="s">
        <v>320</v>
      </c>
      <c r="L3589" s="187">
        <f t="shared" si="113"/>
        <v>0</v>
      </c>
      <c r="M3589" s="187">
        <f t="shared" si="114"/>
        <v>0</v>
      </c>
      <c r="N3589" s="186"/>
      <c r="O3589" s="33"/>
      <c r="P3589" s="33"/>
      <c r="Q3589" s="33"/>
      <c r="R3589" s="33"/>
      <c r="S3589" s="42"/>
      <c r="T3589" s="2"/>
      <c r="U3589" s="2"/>
      <c r="V3589" s="2"/>
      <c r="W3589" s="2"/>
      <c r="X3589" s="55"/>
      <c r="Y3589" s="62"/>
      <c r="Z3589" s="62"/>
      <c r="AA3589" s="62"/>
      <c r="AB3589" s="62"/>
      <c r="AC3589" s="68"/>
      <c r="AD3589" s="2"/>
      <c r="AE3589" s="2"/>
      <c r="AF3589" s="2"/>
      <c r="AG3589" s="2"/>
      <c r="AH3589" s="55"/>
      <c r="AI3589" s="72"/>
      <c r="AJ3589" s="72"/>
      <c r="AK3589" s="72"/>
      <c r="AL3589" s="72"/>
      <c r="AM3589" s="80"/>
      <c r="AN3589" s="2"/>
      <c r="AO3589" s="2"/>
      <c r="AP3589" s="2"/>
      <c r="AQ3589" s="2"/>
      <c r="AR3589" s="55"/>
      <c r="AS3589" s="85"/>
      <c r="AT3589" s="85"/>
      <c r="AU3589" s="85"/>
      <c r="AV3589" s="85"/>
      <c r="AW3589" s="100"/>
      <c r="AX3589" s="2"/>
      <c r="AY3589" s="2"/>
      <c r="AZ3589" s="2"/>
      <c r="BA3589" s="2"/>
      <c r="BB3589" s="55"/>
      <c r="BC3589" s="105"/>
      <c r="BD3589" s="105"/>
      <c r="BE3589" s="105"/>
      <c r="BF3589" s="105"/>
      <c r="BG3589" s="109"/>
      <c r="BH3589" s="2"/>
      <c r="BI3589" s="2"/>
      <c r="BJ3589" s="2"/>
      <c r="BK3589" s="2"/>
      <c r="BL3589" s="55"/>
      <c r="BM3589" s="48"/>
      <c r="BN3589" s="48"/>
      <c r="BO3589" s="48"/>
      <c r="BP3589" s="48"/>
      <c r="BQ3589" s="117"/>
      <c r="BR3589" s="2"/>
      <c r="BS3589" s="2"/>
      <c r="BT3589" s="2"/>
      <c r="BU3589" s="2"/>
      <c r="BV3589" s="55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18" t="s">
        <v>5</v>
      </c>
      <c r="H3590" s="3">
        <v>2024</v>
      </c>
      <c r="I3590" s="20" t="s">
        <v>286</v>
      </c>
      <c r="J3590" s="184" t="s">
        <v>280</v>
      </c>
      <c r="K3590" s="184" t="s">
        <v>319</v>
      </c>
      <c r="L3590" s="187">
        <f t="shared" ref="L3590:L3653" si="115">SUM(R3590,W3590,AB3590,AG3590,AL3590,AQ3590,AV3590,BA3590,BF3590,BK3590,BP3590,BU3590)</f>
        <v>0</v>
      </c>
      <c r="M3590" s="187">
        <f t="shared" ref="M3590:M3653" si="116">SUM(S3590,X3590,AC3590,AH3590,AM3590,AR3590,AW3590,BB3590,BG3590,BL3590,BQ3590,BV3590)</f>
        <v>0</v>
      </c>
      <c r="N3590" s="186"/>
      <c r="O3590" s="33"/>
      <c r="P3590" s="33"/>
      <c r="Q3590" s="33"/>
      <c r="R3590" s="33"/>
      <c r="S3590" s="42"/>
      <c r="T3590" s="2"/>
      <c r="U3590" s="2"/>
      <c r="V3590" s="2"/>
      <c r="W3590" s="2"/>
      <c r="X3590" s="55"/>
      <c r="Y3590" s="62"/>
      <c r="Z3590" s="62"/>
      <c r="AA3590" s="62"/>
      <c r="AB3590" s="62"/>
      <c r="AC3590" s="68"/>
      <c r="AD3590" s="2"/>
      <c r="AE3590" s="2"/>
      <c r="AF3590" s="2"/>
      <c r="AG3590" s="2"/>
      <c r="AH3590" s="55"/>
      <c r="AI3590" s="72"/>
      <c r="AJ3590" s="72"/>
      <c r="AK3590" s="72"/>
      <c r="AL3590" s="72"/>
      <c r="AM3590" s="80"/>
      <c r="AN3590" s="2"/>
      <c r="AO3590" s="2"/>
      <c r="AP3590" s="2"/>
      <c r="AQ3590" s="2"/>
      <c r="AR3590" s="55"/>
      <c r="AS3590" s="85"/>
      <c r="AT3590" s="85"/>
      <c r="AU3590" s="85"/>
      <c r="AV3590" s="85"/>
      <c r="AW3590" s="100"/>
      <c r="AX3590" s="2"/>
      <c r="AY3590" s="2"/>
      <c r="AZ3590" s="2"/>
      <c r="BA3590" s="2"/>
      <c r="BB3590" s="55"/>
      <c r="BC3590" s="105"/>
      <c r="BD3590" s="105"/>
      <c r="BE3590" s="105"/>
      <c r="BF3590" s="105"/>
      <c r="BG3590" s="109"/>
      <c r="BH3590" s="2"/>
      <c r="BI3590" s="2"/>
      <c r="BJ3590" s="2"/>
      <c r="BK3590" s="2"/>
      <c r="BL3590" s="55"/>
      <c r="BM3590" s="48"/>
      <c r="BN3590" s="48"/>
      <c r="BO3590" s="48"/>
      <c r="BP3590" s="48"/>
      <c r="BQ3590" s="117"/>
      <c r="BR3590" s="2"/>
      <c r="BS3590" s="2"/>
      <c r="BT3590" s="2"/>
      <c r="BU3590" s="2"/>
      <c r="BV3590" s="55"/>
    </row>
    <row r="3591" spans="1:74" ht="28.8" hidden="1" x14ac:dyDescent="0.3">
      <c r="A3591" s="2" t="s">
        <v>99</v>
      </c>
      <c r="B3591" s="2" t="s">
        <v>2</v>
      </c>
      <c r="C3591" s="2" t="s">
        <v>3</v>
      </c>
      <c r="D3591" s="2" t="s">
        <v>82</v>
      </c>
      <c r="E3591" s="3">
        <v>48</v>
      </c>
      <c r="F3591" s="3"/>
      <c r="G3591" s="18" t="s">
        <v>5</v>
      </c>
      <c r="H3591" s="3">
        <v>2024</v>
      </c>
      <c r="I3591" s="20" t="s">
        <v>286</v>
      </c>
      <c r="J3591" s="184" t="s">
        <v>281</v>
      </c>
      <c r="K3591" s="184" t="s">
        <v>319</v>
      </c>
      <c r="L3591" s="187">
        <f t="shared" si="115"/>
        <v>0</v>
      </c>
      <c r="M3591" s="187">
        <f t="shared" si="116"/>
        <v>161.584</v>
      </c>
      <c r="N3591" s="186" t="s">
        <v>1465</v>
      </c>
      <c r="O3591" s="33"/>
      <c r="P3591" s="33"/>
      <c r="Q3591" s="33"/>
      <c r="R3591" s="33"/>
      <c r="S3591" s="42"/>
      <c r="T3591" s="2"/>
      <c r="U3591" s="2"/>
      <c r="V3591" s="2"/>
      <c r="W3591" s="2"/>
      <c r="X3591" s="55"/>
      <c r="Y3591" s="62"/>
      <c r="Z3591" s="62"/>
      <c r="AA3591" s="62"/>
      <c r="AB3591" s="62"/>
      <c r="AC3591" s="68"/>
      <c r="AD3591" s="2"/>
      <c r="AE3591" s="2"/>
      <c r="AF3591" s="2"/>
      <c r="AG3591" s="2"/>
      <c r="AH3591" s="55"/>
      <c r="AI3591" s="72"/>
      <c r="AJ3591" s="72"/>
      <c r="AK3591" s="72"/>
      <c r="AL3591" s="72"/>
      <c r="AM3591" s="80"/>
      <c r="AN3591" s="2"/>
      <c r="AO3591" s="2"/>
      <c r="AP3591" s="2"/>
      <c r="AQ3591" s="2"/>
      <c r="AR3591" s="55"/>
      <c r="AS3591" s="85"/>
      <c r="AT3591" s="85"/>
      <c r="AU3591" s="85"/>
      <c r="AV3591" s="85"/>
      <c r="AW3591" s="100"/>
      <c r="AX3591" s="2"/>
      <c r="AY3591" s="2"/>
      <c r="AZ3591" s="2"/>
      <c r="BA3591" s="2"/>
      <c r="BB3591" s="55"/>
      <c r="BC3591" s="105" t="s">
        <v>1061</v>
      </c>
      <c r="BD3591" s="105"/>
      <c r="BE3591" s="105"/>
      <c r="BF3591" s="105"/>
      <c r="BG3591" s="109">
        <v>4.5</v>
      </c>
      <c r="BH3591" s="2"/>
      <c r="BI3591" s="2"/>
      <c r="BJ3591" s="2"/>
      <c r="BK3591" s="2"/>
      <c r="BL3591" s="55"/>
      <c r="BM3591" s="48" t="s">
        <v>1149</v>
      </c>
      <c r="BN3591" s="48"/>
      <c r="BO3591" s="48"/>
      <c r="BP3591" s="48"/>
      <c r="BQ3591" s="117">
        <f>19.739+137.345</f>
        <v>157.084</v>
      </c>
      <c r="BR3591" s="2"/>
      <c r="BS3591" s="2"/>
      <c r="BT3591" s="2"/>
      <c r="BU3591" s="2"/>
      <c r="BV3591" s="55"/>
    </row>
    <row r="3592" spans="1:74" s="13" customFormat="1" hidden="1" x14ac:dyDescent="0.3">
      <c r="A3592" s="12" t="s">
        <v>99</v>
      </c>
      <c r="B3592" s="12" t="s">
        <v>2</v>
      </c>
      <c r="C3592" s="12" t="s">
        <v>3</v>
      </c>
      <c r="D3592" s="12" t="s">
        <v>82</v>
      </c>
      <c r="E3592" s="7">
        <v>48</v>
      </c>
      <c r="F3592" s="7"/>
      <c r="G3592" s="19" t="s">
        <v>5</v>
      </c>
      <c r="H3592" s="7">
        <v>2024</v>
      </c>
      <c r="I3592" s="21"/>
      <c r="J3592" s="12" t="s">
        <v>314</v>
      </c>
      <c r="K3592" s="12"/>
      <c r="L3592" s="147"/>
      <c r="M3592" s="147">
        <f>SUM(M3554:M3591)</f>
        <v>208.863</v>
      </c>
      <c r="N3592" s="183"/>
      <c r="O3592" s="12"/>
      <c r="P3592" s="12"/>
      <c r="Q3592" s="12"/>
      <c r="R3592" s="12"/>
      <c r="S3592" s="47">
        <f>SUM(S3554:S3591)</f>
        <v>0</v>
      </c>
      <c r="T3592" s="12"/>
      <c r="U3592" s="12"/>
      <c r="V3592" s="12"/>
      <c r="W3592" s="12"/>
      <c r="X3592" s="47">
        <f>SUM(X3554:X3591)</f>
        <v>0</v>
      </c>
      <c r="Y3592" s="12"/>
      <c r="Z3592" s="12"/>
      <c r="AA3592" s="12"/>
      <c r="AB3592" s="12"/>
      <c r="AC3592" s="47">
        <f>SUM(AC3554:AC3591)</f>
        <v>2.74</v>
      </c>
      <c r="AD3592" s="12"/>
      <c r="AE3592" s="12"/>
      <c r="AF3592" s="12"/>
      <c r="AG3592" s="12"/>
      <c r="AH3592" s="47">
        <f>SUM(AH3554:AH3591)</f>
        <v>0</v>
      </c>
      <c r="AI3592" s="12"/>
      <c r="AJ3592" s="12"/>
      <c r="AK3592" s="12"/>
      <c r="AL3592" s="12"/>
      <c r="AM3592" s="47">
        <f>SUM(AM3554:AM3591)</f>
        <v>0</v>
      </c>
      <c r="AN3592" s="12"/>
      <c r="AO3592" s="12"/>
      <c r="AP3592" s="12"/>
      <c r="AQ3592" s="12"/>
      <c r="AR3592" s="47">
        <f>SUM(AR3554:AR3591)</f>
        <v>0</v>
      </c>
      <c r="AS3592" s="12"/>
      <c r="AT3592" s="12"/>
      <c r="AU3592" s="12"/>
      <c r="AV3592" s="12"/>
      <c r="AW3592" s="47">
        <f>SUM(AW3554:AW3591)</f>
        <v>0</v>
      </c>
      <c r="AX3592" s="12"/>
      <c r="AY3592" s="12"/>
      <c r="AZ3592" s="12"/>
      <c r="BA3592" s="12"/>
      <c r="BB3592" s="47">
        <f>SUM(BB3554:BB3591)</f>
        <v>0</v>
      </c>
      <c r="BC3592" s="12"/>
      <c r="BD3592" s="12"/>
      <c r="BE3592" s="12"/>
      <c r="BF3592" s="12"/>
      <c r="BG3592" s="47">
        <f>SUM(BG3554:BG3591)</f>
        <v>6.0259999999999998</v>
      </c>
      <c r="BH3592" s="12"/>
      <c r="BI3592" s="12"/>
      <c r="BJ3592" s="12"/>
      <c r="BK3592" s="12"/>
      <c r="BL3592" s="47">
        <f>SUM(BL3554:BL3591)</f>
        <v>39.585000000000001</v>
      </c>
      <c r="BM3592" s="12"/>
      <c r="BN3592" s="12"/>
      <c r="BO3592" s="12"/>
      <c r="BP3592" s="12"/>
      <c r="BQ3592" s="47">
        <f>SUM(BQ3554:BQ3591)</f>
        <v>158.54599999999999</v>
      </c>
      <c r="BR3592" s="12"/>
      <c r="BS3592" s="12"/>
      <c r="BT3592" s="12"/>
      <c r="BU3592" s="12"/>
      <c r="BV3592" s="47">
        <f>SUM(BV3554:BV3591)</f>
        <v>1.966</v>
      </c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18" t="s">
        <v>5</v>
      </c>
      <c r="H3593" s="3">
        <v>2024</v>
      </c>
      <c r="I3593" s="20" t="s">
        <v>287</v>
      </c>
      <c r="J3593" s="184" t="s">
        <v>267</v>
      </c>
      <c r="K3593" s="184" t="s">
        <v>318</v>
      </c>
      <c r="L3593" s="187">
        <f t="shared" si="115"/>
        <v>0</v>
      </c>
      <c r="M3593" s="187">
        <f t="shared" si="116"/>
        <v>0</v>
      </c>
      <c r="N3593" s="186"/>
      <c r="O3593" s="33"/>
      <c r="P3593" s="33"/>
      <c r="Q3593" s="33"/>
      <c r="R3593" s="33"/>
      <c r="S3593" s="42"/>
      <c r="T3593" s="2"/>
      <c r="U3593" s="2"/>
      <c r="V3593" s="2"/>
      <c r="W3593" s="2"/>
      <c r="X3593" s="55"/>
      <c r="Y3593" s="62"/>
      <c r="Z3593" s="62"/>
      <c r="AA3593" s="62"/>
      <c r="AB3593" s="62"/>
      <c r="AC3593" s="68"/>
      <c r="AD3593" s="2"/>
      <c r="AE3593" s="2"/>
      <c r="AF3593" s="2"/>
      <c r="AG3593" s="2"/>
      <c r="AH3593" s="55"/>
      <c r="AI3593" s="72"/>
      <c r="AJ3593" s="72"/>
      <c r="AK3593" s="72"/>
      <c r="AL3593" s="72"/>
      <c r="AM3593" s="80"/>
      <c r="AN3593" s="2"/>
      <c r="AO3593" s="2"/>
      <c r="AP3593" s="2"/>
      <c r="AQ3593" s="2"/>
      <c r="AR3593" s="55"/>
      <c r="AS3593" s="85"/>
      <c r="AT3593" s="85"/>
      <c r="AU3593" s="85"/>
      <c r="AV3593" s="85"/>
      <c r="AW3593" s="100"/>
      <c r="AX3593" s="2"/>
      <c r="AY3593" s="2"/>
      <c r="AZ3593" s="2"/>
      <c r="BA3593" s="2"/>
      <c r="BB3593" s="55"/>
      <c r="BC3593" s="105"/>
      <c r="BD3593" s="105"/>
      <c r="BE3593" s="105"/>
      <c r="BF3593" s="105"/>
      <c r="BG3593" s="109"/>
      <c r="BH3593" s="2"/>
      <c r="BI3593" s="2"/>
      <c r="BJ3593" s="2"/>
      <c r="BK3593" s="2"/>
      <c r="BL3593" s="55"/>
      <c r="BM3593" s="48"/>
      <c r="BN3593" s="48"/>
      <c r="BO3593" s="48"/>
      <c r="BP3593" s="48"/>
      <c r="BQ3593" s="117"/>
      <c r="BR3593" s="2"/>
      <c r="BS3593" s="2"/>
      <c r="BT3593" s="2"/>
      <c r="BU3593" s="2"/>
      <c r="BV3593" s="55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18" t="s">
        <v>5</v>
      </c>
      <c r="H3594" s="3">
        <v>2024</v>
      </c>
      <c r="I3594" s="20" t="s">
        <v>287</v>
      </c>
      <c r="J3594" s="184" t="s">
        <v>291</v>
      </c>
      <c r="K3594" s="184" t="s">
        <v>319</v>
      </c>
      <c r="L3594" s="187">
        <f t="shared" si="115"/>
        <v>0</v>
      </c>
      <c r="M3594" s="187">
        <f t="shared" si="116"/>
        <v>0</v>
      </c>
      <c r="N3594" s="186"/>
      <c r="O3594" s="33"/>
      <c r="P3594" s="33"/>
      <c r="Q3594" s="33"/>
      <c r="R3594" s="33"/>
      <c r="S3594" s="42"/>
      <c r="T3594" s="2"/>
      <c r="U3594" s="2"/>
      <c r="V3594" s="2"/>
      <c r="W3594" s="2"/>
      <c r="X3594" s="55"/>
      <c r="Y3594" s="62"/>
      <c r="Z3594" s="62"/>
      <c r="AA3594" s="62"/>
      <c r="AB3594" s="62"/>
      <c r="AC3594" s="68"/>
      <c r="AD3594" s="2"/>
      <c r="AE3594" s="2"/>
      <c r="AF3594" s="2"/>
      <c r="AG3594" s="2"/>
      <c r="AH3594" s="55"/>
      <c r="AI3594" s="72"/>
      <c r="AJ3594" s="72"/>
      <c r="AK3594" s="72"/>
      <c r="AL3594" s="72"/>
      <c r="AM3594" s="80"/>
      <c r="AN3594" s="2"/>
      <c r="AO3594" s="2"/>
      <c r="AP3594" s="2"/>
      <c r="AQ3594" s="2"/>
      <c r="AR3594" s="55"/>
      <c r="AS3594" s="85"/>
      <c r="AT3594" s="85"/>
      <c r="AU3594" s="85"/>
      <c r="AV3594" s="85"/>
      <c r="AW3594" s="100"/>
      <c r="AX3594" s="2"/>
      <c r="AY3594" s="2"/>
      <c r="AZ3594" s="2"/>
      <c r="BA3594" s="2"/>
      <c r="BB3594" s="55"/>
      <c r="BC3594" s="105"/>
      <c r="BD3594" s="105"/>
      <c r="BE3594" s="105"/>
      <c r="BF3594" s="105"/>
      <c r="BG3594" s="109"/>
      <c r="BH3594" s="2"/>
      <c r="BI3594" s="2"/>
      <c r="BJ3594" s="2"/>
      <c r="BK3594" s="2"/>
      <c r="BL3594" s="55"/>
      <c r="BM3594" s="48"/>
      <c r="BN3594" s="48"/>
      <c r="BO3594" s="48"/>
      <c r="BP3594" s="48"/>
      <c r="BQ3594" s="117"/>
      <c r="BR3594" s="2"/>
      <c r="BS3594" s="2"/>
      <c r="BT3594" s="2"/>
      <c r="BU3594" s="2"/>
      <c r="BV3594" s="55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18" t="s">
        <v>5</v>
      </c>
      <c r="H3595" s="3">
        <v>2024</v>
      </c>
      <c r="I3595" s="20" t="s">
        <v>286</v>
      </c>
      <c r="J3595" s="184" t="s">
        <v>336</v>
      </c>
      <c r="K3595" s="184" t="s">
        <v>319</v>
      </c>
      <c r="L3595" s="187">
        <f t="shared" si="115"/>
        <v>0</v>
      </c>
      <c r="M3595" s="187">
        <f t="shared" si="116"/>
        <v>0</v>
      </c>
      <c r="N3595" s="186"/>
      <c r="O3595" s="33"/>
      <c r="P3595" s="33"/>
      <c r="Q3595" s="33"/>
      <c r="R3595" s="33"/>
      <c r="S3595" s="42"/>
      <c r="T3595" s="2"/>
      <c r="U3595" s="2"/>
      <c r="V3595" s="2"/>
      <c r="W3595" s="2"/>
      <c r="X3595" s="55"/>
      <c r="Y3595" s="62"/>
      <c r="Z3595" s="62"/>
      <c r="AA3595" s="62"/>
      <c r="AB3595" s="62"/>
      <c r="AC3595" s="68"/>
      <c r="AD3595" s="2"/>
      <c r="AE3595" s="2"/>
      <c r="AF3595" s="2"/>
      <c r="AG3595" s="2"/>
      <c r="AH3595" s="55"/>
      <c r="AI3595" s="72"/>
      <c r="AJ3595" s="72"/>
      <c r="AK3595" s="72"/>
      <c r="AL3595" s="72"/>
      <c r="AM3595" s="80"/>
      <c r="AN3595" s="2"/>
      <c r="AO3595" s="2"/>
      <c r="AP3595" s="2"/>
      <c r="AQ3595" s="2"/>
      <c r="AR3595" s="55"/>
      <c r="AS3595" s="85"/>
      <c r="AT3595" s="85"/>
      <c r="AU3595" s="85"/>
      <c r="AV3595" s="85"/>
      <c r="AW3595" s="100"/>
      <c r="AX3595" s="2"/>
      <c r="AY3595" s="2"/>
      <c r="AZ3595" s="2"/>
      <c r="BA3595" s="2"/>
      <c r="BB3595" s="55"/>
      <c r="BC3595" s="105"/>
      <c r="BD3595" s="105"/>
      <c r="BE3595" s="105"/>
      <c r="BF3595" s="105"/>
      <c r="BG3595" s="109"/>
      <c r="BH3595" s="2"/>
      <c r="BI3595" s="2"/>
      <c r="BJ3595" s="2"/>
      <c r="BK3595" s="2"/>
      <c r="BL3595" s="55"/>
      <c r="BM3595" s="48"/>
      <c r="BN3595" s="48"/>
      <c r="BO3595" s="48"/>
      <c r="BP3595" s="48"/>
      <c r="BQ3595" s="117"/>
      <c r="BR3595" s="2"/>
      <c r="BS3595" s="2"/>
      <c r="BT3595" s="2"/>
      <c r="BU3595" s="2"/>
      <c r="BV3595" s="55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18" t="s">
        <v>5</v>
      </c>
      <c r="H3596" s="3">
        <v>2024</v>
      </c>
      <c r="I3596" s="20" t="s">
        <v>286</v>
      </c>
      <c r="J3596" s="185" t="s">
        <v>337</v>
      </c>
      <c r="K3596" s="185" t="s">
        <v>318</v>
      </c>
      <c r="L3596" s="187">
        <f t="shared" si="115"/>
        <v>0</v>
      </c>
      <c r="M3596" s="187">
        <f t="shared" si="116"/>
        <v>0</v>
      </c>
      <c r="N3596" s="186"/>
      <c r="O3596" s="53"/>
      <c r="P3596" s="53"/>
      <c r="Q3596" s="53"/>
      <c r="R3596" s="53"/>
      <c r="S3596" s="54"/>
      <c r="T3596" s="8"/>
      <c r="U3596" s="8"/>
      <c r="V3596" s="8"/>
      <c r="W3596" s="8"/>
      <c r="X3596" s="122"/>
      <c r="Y3596" s="135"/>
      <c r="Z3596" s="135"/>
      <c r="AA3596" s="135"/>
      <c r="AB3596" s="135"/>
      <c r="AC3596" s="136"/>
      <c r="AD3596" s="8"/>
      <c r="AE3596" s="8"/>
      <c r="AF3596" s="8"/>
      <c r="AG3596" s="8"/>
      <c r="AH3596" s="122"/>
      <c r="AI3596" s="137"/>
      <c r="AJ3596" s="137"/>
      <c r="AK3596" s="137"/>
      <c r="AL3596" s="137"/>
      <c r="AM3596" s="138"/>
      <c r="AN3596" s="8"/>
      <c r="AO3596" s="8"/>
      <c r="AP3596" s="8"/>
      <c r="AQ3596" s="8"/>
      <c r="AR3596" s="122"/>
      <c r="AS3596" s="139"/>
      <c r="AT3596" s="139"/>
      <c r="AU3596" s="139"/>
      <c r="AV3596" s="139"/>
      <c r="AW3596" s="140"/>
      <c r="AX3596" s="8"/>
      <c r="AY3596" s="8"/>
      <c r="AZ3596" s="8"/>
      <c r="BA3596" s="8"/>
      <c r="BB3596" s="122"/>
      <c r="BC3596" s="141"/>
      <c r="BD3596" s="141"/>
      <c r="BE3596" s="141"/>
      <c r="BF3596" s="141"/>
      <c r="BG3596" s="142"/>
      <c r="BH3596" s="8"/>
      <c r="BI3596" s="8"/>
      <c r="BJ3596" s="8"/>
      <c r="BK3596" s="8"/>
      <c r="BL3596" s="122"/>
      <c r="BM3596" s="143"/>
      <c r="BN3596" s="143"/>
      <c r="BO3596" s="143"/>
      <c r="BP3596" s="143"/>
      <c r="BQ3596" s="144"/>
      <c r="BR3596" s="8"/>
      <c r="BS3596" s="8"/>
      <c r="BT3596" s="8"/>
      <c r="BU3596" s="8"/>
      <c r="BV3596" s="122"/>
    </row>
    <row r="3597" spans="1:74" ht="28.8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18" t="s">
        <v>5</v>
      </c>
      <c r="H3597" s="3">
        <v>2024</v>
      </c>
      <c r="I3597" s="20" t="s">
        <v>286</v>
      </c>
      <c r="J3597" s="185" t="s">
        <v>338</v>
      </c>
      <c r="K3597" s="185" t="s">
        <v>339</v>
      </c>
      <c r="L3597" s="187">
        <f t="shared" si="115"/>
        <v>0</v>
      </c>
      <c r="M3597" s="187">
        <f t="shared" si="116"/>
        <v>0</v>
      </c>
      <c r="N3597" s="186"/>
      <c r="O3597" s="53"/>
      <c r="P3597" s="53"/>
      <c r="Q3597" s="53"/>
      <c r="R3597" s="53"/>
      <c r="S3597" s="54"/>
      <c r="T3597" s="8"/>
      <c r="U3597" s="8"/>
      <c r="V3597" s="8"/>
      <c r="W3597" s="8"/>
      <c r="X3597" s="122"/>
      <c r="Y3597" s="135"/>
      <c r="Z3597" s="135"/>
      <c r="AA3597" s="135"/>
      <c r="AB3597" s="135"/>
      <c r="AC3597" s="136"/>
      <c r="AD3597" s="8"/>
      <c r="AE3597" s="8"/>
      <c r="AF3597" s="8"/>
      <c r="AG3597" s="8"/>
      <c r="AH3597" s="122"/>
      <c r="AI3597" s="137"/>
      <c r="AJ3597" s="137"/>
      <c r="AK3597" s="137"/>
      <c r="AL3597" s="137"/>
      <c r="AM3597" s="138"/>
      <c r="AN3597" s="8"/>
      <c r="AO3597" s="8"/>
      <c r="AP3597" s="8"/>
      <c r="AQ3597" s="8"/>
      <c r="AR3597" s="122"/>
      <c r="AS3597" s="139"/>
      <c r="AT3597" s="139"/>
      <c r="AU3597" s="139"/>
      <c r="AV3597" s="139"/>
      <c r="AW3597" s="140"/>
      <c r="AX3597" s="8"/>
      <c r="AY3597" s="8"/>
      <c r="AZ3597" s="8"/>
      <c r="BA3597" s="8"/>
      <c r="BB3597" s="122"/>
      <c r="BC3597" s="141"/>
      <c r="BD3597" s="141"/>
      <c r="BE3597" s="141"/>
      <c r="BF3597" s="141"/>
      <c r="BG3597" s="142"/>
      <c r="BH3597" s="8"/>
      <c r="BI3597" s="8"/>
      <c r="BJ3597" s="8"/>
      <c r="BK3597" s="8"/>
      <c r="BL3597" s="122"/>
      <c r="BM3597" s="143"/>
      <c r="BN3597" s="143"/>
      <c r="BO3597" s="143"/>
      <c r="BP3597" s="143"/>
      <c r="BQ3597" s="144"/>
      <c r="BR3597" s="8"/>
      <c r="BS3597" s="8"/>
      <c r="BT3597" s="8"/>
      <c r="BU3597" s="8"/>
      <c r="BV3597" s="122"/>
    </row>
    <row r="3598" spans="1:74" ht="28.8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18" t="s">
        <v>5</v>
      </c>
      <c r="H3598" s="3">
        <v>2024</v>
      </c>
      <c r="I3598" s="20" t="s">
        <v>286</v>
      </c>
      <c r="J3598" s="185" t="s">
        <v>340</v>
      </c>
      <c r="K3598" s="185" t="s">
        <v>318</v>
      </c>
      <c r="L3598" s="187">
        <f t="shared" si="115"/>
        <v>0</v>
      </c>
      <c r="M3598" s="187">
        <f t="shared" si="116"/>
        <v>0</v>
      </c>
      <c r="N3598" s="186"/>
      <c r="O3598" s="53"/>
      <c r="P3598" s="53"/>
      <c r="Q3598" s="53"/>
      <c r="R3598" s="53"/>
      <c r="S3598" s="54"/>
      <c r="T3598" s="8"/>
      <c r="U3598" s="8"/>
      <c r="V3598" s="8"/>
      <c r="W3598" s="8"/>
      <c r="X3598" s="122"/>
      <c r="Y3598" s="135"/>
      <c r="Z3598" s="135"/>
      <c r="AA3598" s="135"/>
      <c r="AB3598" s="135"/>
      <c r="AC3598" s="136"/>
      <c r="AD3598" s="8"/>
      <c r="AE3598" s="8"/>
      <c r="AF3598" s="8"/>
      <c r="AG3598" s="8"/>
      <c r="AH3598" s="122"/>
      <c r="AI3598" s="137"/>
      <c r="AJ3598" s="137"/>
      <c r="AK3598" s="137"/>
      <c r="AL3598" s="137"/>
      <c r="AM3598" s="138"/>
      <c r="AN3598" s="8"/>
      <c r="AO3598" s="8"/>
      <c r="AP3598" s="8"/>
      <c r="AQ3598" s="8"/>
      <c r="AR3598" s="122"/>
      <c r="AS3598" s="139"/>
      <c r="AT3598" s="139"/>
      <c r="AU3598" s="139"/>
      <c r="AV3598" s="139"/>
      <c r="AW3598" s="140"/>
      <c r="AX3598" s="8"/>
      <c r="AY3598" s="8"/>
      <c r="AZ3598" s="8"/>
      <c r="BA3598" s="8"/>
      <c r="BB3598" s="122"/>
      <c r="BC3598" s="141"/>
      <c r="BD3598" s="141"/>
      <c r="BE3598" s="141"/>
      <c r="BF3598" s="141"/>
      <c r="BG3598" s="142"/>
      <c r="BH3598" s="8"/>
      <c r="BI3598" s="8"/>
      <c r="BJ3598" s="8"/>
      <c r="BK3598" s="8"/>
      <c r="BL3598" s="122"/>
      <c r="BM3598" s="143"/>
      <c r="BN3598" s="143"/>
      <c r="BO3598" s="143"/>
      <c r="BP3598" s="143"/>
      <c r="BQ3598" s="144"/>
      <c r="BR3598" s="8"/>
      <c r="BS3598" s="8"/>
      <c r="BT3598" s="8"/>
      <c r="BU3598" s="8"/>
      <c r="BV3598" s="122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18" t="s">
        <v>5</v>
      </c>
      <c r="H3599" s="3">
        <v>2024</v>
      </c>
      <c r="I3599" s="20" t="s">
        <v>286</v>
      </c>
      <c r="J3599" s="185" t="s">
        <v>341</v>
      </c>
      <c r="K3599" s="185" t="s">
        <v>320</v>
      </c>
      <c r="L3599" s="187">
        <f t="shared" si="115"/>
        <v>0</v>
      </c>
      <c r="M3599" s="187">
        <f t="shared" si="116"/>
        <v>0</v>
      </c>
      <c r="N3599" s="186"/>
      <c r="O3599" s="53"/>
      <c r="P3599" s="53"/>
      <c r="Q3599" s="53"/>
      <c r="R3599" s="53"/>
      <c r="S3599" s="54"/>
      <c r="T3599" s="8"/>
      <c r="U3599" s="8"/>
      <c r="V3599" s="8"/>
      <c r="W3599" s="8"/>
      <c r="X3599" s="122"/>
      <c r="Y3599" s="135"/>
      <c r="Z3599" s="135"/>
      <c r="AA3599" s="135"/>
      <c r="AB3599" s="135"/>
      <c r="AC3599" s="136"/>
      <c r="AD3599" s="8"/>
      <c r="AE3599" s="8"/>
      <c r="AF3599" s="8"/>
      <c r="AG3599" s="8"/>
      <c r="AH3599" s="122"/>
      <c r="AI3599" s="137"/>
      <c r="AJ3599" s="137"/>
      <c r="AK3599" s="137"/>
      <c r="AL3599" s="137"/>
      <c r="AM3599" s="138"/>
      <c r="AN3599" s="8"/>
      <c r="AO3599" s="8"/>
      <c r="AP3599" s="8"/>
      <c r="AQ3599" s="8"/>
      <c r="AR3599" s="122"/>
      <c r="AS3599" s="139"/>
      <c r="AT3599" s="139"/>
      <c r="AU3599" s="139"/>
      <c r="AV3599" s="139"/>
      <c r="AW3599" s="140"/>
      <c r="AX3599" s="8"/>
      <c r="AY3599" s="8"/>
      <c r="AZ3599" s="8"/>
      <c r="BA3599" s="8"/>
      <c r="BB3599" s="122"/>
      <c r="BC3599" s="141"/>
      <c r="BD3599" s="141"/>
      <c r="BE3599" s="141"/>
      <c r="BF3599" s="141"/>
      <c r="BG3599" s="142"/>
      <c r="BH3599" s="8"/>
      <c r="BI3599" s="8"/>
      <c r="BJ3599" s="8"/>
      <c r="BK3599" s="8"/>
      <c r="BL3599" s="122"/>
      <c r="BM3599" s="143"/>
      <c r="BN3599" s="143"/>
      <c r="BO3599" s="143"/>
      <c r="BP3599" s="143"/>
      <c r="BQ3599" s="144"/>
      <c r="BR3599" s="8"/>
      <c r="BS3599" s="8"/>
      <c r="BT3599" s="8"/>
      <c r="BU3599" s="8"/>
      <c r="BV3599" s="122"/>
    </row>
    <row r="3600" spans="1:74" ht="28.8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18" t="s">
        <v>5</v>
      </c>
      <c r="H3600" s="3">
        <v>2024</v>
      </c>
      <c r="I3600" s="20" t="s">
        <v>286</v>
      </c>
      <c r="J3600" s="185" t="s">
        <v>342</v>
      </c>
      <c r="K3600" s="185" t="s">
        <v>320</v>
      </c>
      <c r="L3600" s="187">
        <f t="shared" si="115"/>
        <v>0</v>
      </c>
      <c r="M3600" s="187">
        <f t="shared" si="116"/>
        <v>0</v>
      </c>
      <c r="N3600" s="186"/>
      <c r="O3600" s="53"/>
      <c r="P3600" s="53"/>
      <c r="Q3600" s="53"/>
      <c r="R3600" s="53"/>
      <c r="S3600" s="54"/>
      <c r="T3600" s="8"/>
      <c r="U3600" s="8"/>
      <c r="V3600" s="8"/>
      <c r="W3600" s="8"/>
      <c r="X3600" s="122"/>
      <c r="Y3600" s="135"/>
      <c r="Z3600" s="135"/>
      <c r="AA3600" s="135"/>
      <c r="AB3600" s="135"/>
      <c r="AC3600" s="136"/>
      <c r="AD3600" s="8"/>
      <c r="AE3600" s="8"/>
      <c r="AF3600" s="8"/>
      <c r="AG3600" s="8"/>
      <c r="AH3600" s="122"/>
      <c r="AI3600" s="137"/>
      <c r="AJ3600" s="137"/>
      <c r="AK3600" s="137"/>
      <c r="AL3600" s="137"/>
      <c r="AM3600" s="138"/>
      <c r="AN3600" s="8"/>
      <c r="AO3600" s="8"/>
      <c r="AP3600" s="8"/>
      <c r="AQ3600" s="8"/>
      <c r="AR3600" s="122"/>
      <c r="AS3600" s="139"/>
      <c r="AT3600" s="139"/>
      <c r="AU3600" s="139"/>
      <c r="AV3600" s="139"/>
      <c r="AW3600" s="140"/>
      <c r="AX3600" s="8"/>
      <c r="AY3600" s="8"/>
      <c r="AZ3600" s="8"/>
      <c r="BA3600" s="8"/>
      <c r="BB3600" s="122"/>
      <c r="BC3600" s="141"/>
      <c r="BD3600" s="141"/>
      <c r="BE3600" s="141"/>
      <c r="BF3600" s="141"/>
      <c r="BG3600" s="142"/>
      <c r="BH3600" s="8"/>
      <c r="BI3600" s="8"/>
      <c r="BJ3600" s="8"/>
      <c r="BK3600" s="8"/>
      <c r="BL3600" s="122"/>
      <c r="BM3600" s="143"/>
      <c r="BN3600" s="143"/>
      <c r="BO3600" s="143"/>
      <c r="BP3600" s="143"/>
      <c r="BQ3600" s="144"/>
      <c r="BR3600" s="8"/>
      <c r="BS3600" s="8"/>
      <c r="BT3600" s="8"/>
      <c r="BU3600" s="8"/>
      <c r="BV3600" s="122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18" t="s">
        <v>5</v>
      </c>
      <c r="H3601" s="3">
        <v>2024</v>
      </c>
      <c r="I3601" s="20" t="s">
        <v>286</v>
      </c>
      <c r="J3601" s="185" t="s">
        <v>343</v>
      </c>
      <c r="K3601" s="185" t="s">
        <v>339</v>
      </c>
      <c r="L3601" s="187">
        <f t="shared" si="115"/>
        <v>0</v>
      </c>
      <c r="M3601" s="187">
        <f t="shared" si="116"/>
        <v>0</v>
      </c>
      <c r="N3601" s="186"/>
      <c r="O3601" s="53"/>
      <c r="P3601" s="53"/>
      <c r="Q3601" s="53"/>
      <c r="R3601" s="53"/>
      <c r="S3601" s="54"/>
      <c r="T3601" s="8"/>
      <c r="U3601" s="8"/>
      <c r="V3601" s="8"/>
      <c r="W3601" s="8"/>
      <c r="X3601" s="122"/>
      <c r="Y3601" s="135"/>
      <c r="Z3601" s="135"/>
      <c r="AA3601" s="135"/>
      <c r="AB3601" s="135"/>
      <c r="AC3601" s="136"/>
      <c r="AD3601" s="8"/>
      <c r="AE3601" s="8"/>
      <c r="AF3601" s="8"/>
      <c r="AG3601" s="8"/>
      <c r="AH3601" s="122"/>
      <c r="AI3601" s="137"/>
      <c r="AJ3601" s="137"/>
      <c r="AK3601" s="137"/>
      <c r="AL3601" s="137"/>
      <c r="AM3601" s="138"/>
      <c r="AN3601" s="8"/>
      <c r="AO3601" s="8"/>
      <c r="AP3601" s="8"/>
      <c r="AQ3601" s="8"/>
      <c r="AR3601" s="122"/>
      <c r="AS3601" s="139"/>
      <c r="AT3601" s="139"/>
      <c r="AU3601" s="139"/>
      <c r="AV3601" s="139"/>
      <c r="AW3601" s="140"/>
      <c r="AX3601" s="8"/>
      <c r="AY3601" s="8"/>
      <c r="AZ3601" s="8"/>
      <c r="BA3601" s="8"/>
      <c r="BB3601" s="122"/>
      <c r="BC3601" s="141"/>
      <c r="BD3601" s="141"/>
      <c r="BE3601" s="141"/>
      <c r="BF3601" s="141"/>
      <c r="BG3601" s="142"/>
      <c r="BH3601" s="8"/>
      <c r="BI3601" s="8"/>
      <c r="BJ3601" s="8"/>
      <c r="BK3601" s="8"/>
      <c r="BL3601" s="122"/>
      <c r="BM3601" s="143"/>
      <c r="BN3601" s="143"/>
      <c r="BO3601" s="143"/>
      <c r="BP3601" s="143"/>
      <c r="BQ3601" s="144"/>
      <c r="BR3601" s="8"/>
      <c r="BS3601" s="8"/>
      <c r="BT3601" s="8"/>
      <c r="BU3601" s="8"/>
      <c r="BV3601" s="122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18" t="s">
        <v>5</v>
      </c>
      <c r="H3602" s="3">
        <v>2024</v>
      </c>
      <c r="I3602" s="20" t="s">
        <v>288</v>
      </c>
      <c r="J3602" s="185" t="s">
        <v>344</v>
      </c>
      <c r="K3602" s="185" t="s">
        <v>318</v>
      </c>
      <c r="L3602" s="187">
        <f t="shared" si="115"/>
        <v>0</v>
      </c>
      <c r="M3602" s="187">
        <f t="shared" si="116"/>
        <v>0</v>
      </c>
      <c r="N3602" s="186"/>
      <c r="O3602" s="53"/>
      <c r="P3602" s="53"/>
      <c r="Q3602" s="53"/>
      <c r="R3602" s="53"/>
      <c r="S3602" s="54"/>
      <c r="T3602" s="8"/>
      <c r="U3602" s="8"/>
      <c r="V3602" s="8"/>
      <c r="W3602" s="8"/>
      <c r="X3602" s="122"/>
      <c r="Y3602" s="135"/>
      <c r="Z3602" s="135"/>
      <c r="AA3602" s="135"/>
      <c r="AB3602" s="135"/>
      <c r="AC3602" s="136"/>
      <c r="AD3602" s="8"/>
      <c r="AE3602" s="8"/>
      <c r="AF3602" s="8"/>
      <c r="AG3602" s="8"/>
      <c r="AH3602" s="122"/>
      <c r="AI3602" s="137"/>
      <c r="AJ3602" s="137"/>
      <c r="AK3602" s="137"/>
      <c r="AL3602" s="137"/>
      <c r="AM3602" s="138"/>
      <c r="AN3602" s="8"/>
      <c r="AO3602" s="8"/>
      <c r="AP3602" s="8"/>
      <c r="AQ3602" s="8"/>
      <c r="AR3602" s="122"/>
      <c r="AS3602" s="139"/>
      <c r="AT3602" s="139"/>
      <c r="AU3602" s="139"/>
      <c r="AV3602" s="139"/>
      <c r="AW3602" s="140"/>
      <c r="AX3602" s="8"/>
      <c r="AY3602" s="8"/>
      <c r="AZ3602" s="8"/>
      <c r="BA3602" s="8"/>
      <c r="BB3602" s="122"/>
      <c r="BC3602" s="141"/>
      <c r="BD3602" s="141"/>
      <c r="BE3602" s="141"/>
      <c r="BF3602" s="141"/>
      <c r="BG3602" s="142"/>
      <c r="BH3602" s="8"/>
      <c r="BI3602" s="8"/>
      <c r="BJ3602" s="8"/>
      <c r="BK3602" s="8"/>
      <c r="BL3602" s="122"/>
      <c r="BM3602" s="143"/>
      <c r="BN3602" s="143"/>
      <c r="BO3602" s="143"/>
      <c r="BP3602" s="143"/>
      <c r="BQ3602" s="144"/>
      <c r="BR3602" s="8"/>
      <c r="BS3602" s="8"/>
      <c r="BT3602" s="8"/>
      <c r="BU3602" s="8"/>
      <c r="BV3602" s="122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18" t="s">
        <v>5</v>
      </c>
      <c r="H3603" s="3">
        <v>2024</v>
      </c>
      <c r="I3603" s="20" t="s">
        <v>288</v>
      </c>
      <c r="J3603" s="184" t="s">
        <v>351</v>
      </c>
      <c r="K3603" s="184" t="s">
        <v>318</v>
      </c>
      <c r="L3603" s="187">
        <f t="shared" si="115"/>
        <v>0</v>
      </c>
      <c r="M3603" s="187">
        <f t="shared" si="116"/>
        <v>0</v>
      </c>
      <c r="N3603" s="186"/>
      <c r="O3603" s="53"/>
      <c r="P3603" s="53"/>
      <c r="Q3603" s="53"/>
      <c r="R3603" s="53"/>
      <c r="S3603" s="54"/>
      <c r="T3603" s="8"/>
      <c r="U3603" s="8"/>
      <c r="V3603" s="8"/>
      <c r="W3603" s="8"/>
      <c r="X3603" s="122"/>
      <c r="Y3603" s="135"/>
      <c r="Z3603" s="135"/>
      <c r="AA3603" s="135"/>
      <c r="AB3603" s="135"/>
      <c r="AC3603" s="136"/>
      <c r="AD3603" s="8"/>
      <c r="AE3603" s="8"/>
      <c r="AF3603" s="8"/>
      <c r="AG3603" s="8"/>
      <c r="AH3603" s="122"/>
      <c r="AI3603" s="137"/>
      <c r="AJ3603" s="137"/>
      <c r="AK3603" s="137"/>
      <c r="AL3603" s="137"/>
      <c r="AM3603" s="138"/>
      <c r="AN3603" s="8"/>
      <c r="AO3603" s="8"/>
      <c r="AP3603" s="8"/>
      <c r="AQ3603" s="8"/>
      <c r="AR3603" s="122"/>
      <c r="AS3603" s="139"/>
      <c r="AT3603" s="139"/>
      <c r="AU3603" s="139"/>
      <c r="AV3603" s="139"/>
      <c r="AW3603" s="140"/>
      <c r="AX3603" s="8"/>
      <c r="AY3603" s="8"/>
      <c r="AZ3603" s="8"/>
      <c r="BA3603" s="8"/>
      <c r="BB3603" s="122"/>
      <c r="BC3603" s="141"/>
      <c r="BD3603" s="141"/>
      <c r="BE3603" s="141"/>
      <c r="BF3603" s="141"/>
      <c r="BG3603" s="142"/>
      <c r="BH3603" s="8"/>
      <c r="BI3603" s="8"/>
      <c r="BJ3603" s="8"/>
      <c r="BK3603" s="8"/>
      <c r="BL3603" s="122"/>
      <c r="BM3603" s="143"/>
      <c r="BN3603" s="143"/>
      <c r="BO3603" s="143"/>
      <c r="BP3603" s="143"/>
      <c r="BQ3603" s="144"/>
      <c r="BR3603" s="8"/>
      <c r="BS3603" s="8"/>
      <c r="BT3603" s="8"/>
      <c r="BU3603" s="8"/>
      <c r="BV3603" s="122"/>
    </row>
    <row r="3604" spans="1:74" ht="28.8" hidden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18" t="s">
        <v>5</v>
      </c>
      <c r="H3604" s="3">
        <v>2024</v>
      </c>
      <c r="I3604" s="20" t="s">
        <v>288</v>
      </c>
      <c r="J3604" s="184" t="s">
        <v>352</v>
      </c>
      <c r="K3604" s="184" t="s">
        <v>321</v>
      </c>
      <c r="L3604" s="187">
        <f t="shared" si="115"/>
        <v>0</v>
      </c>
      <c r="M3604" s="187">
        <f t="shared" si="116"/>
        <v>0</v>
      </c>
      <c r="N3604" s="186"/>
      <c r="O3604" s="91"/>
      <c r="P3604" s="33"/>
      <c r="Q3604" s="33"/>
      <c r="R3604" s="33"/>
      <c r="S3604" s="42"/>
      <c r="T3604" s="2"/>
      <c r="U3604" s="2"/>
      <c r="V3604" s="2"/>
      <c r="W3604" s="2"/>
      <c r="X3604" s="55"/>
      <c r="Y3604" s="62"/>
      <c r="Z3604" s="62"/>
      <c r="AA3604" s="62"/>
      <c r="AB3604" s="62"/>
      <c r="AC3604" s="68"/>
      <c r="AD3604" s="2"/>
      <c r="AE3604" s="2"/>
      <c r="AF3604" s="2"/>
      <c r="AG3604" s="2"/>
      <c r="AH3604" s="55"/>
      <c r="AI3604" s="72"/>
      <c r="AJ3604" s="72"/>
      <c r="AK3604" s="72"/>
      <c r="AL3604" s="72"/>
      <c r="AM3604" s="80"/>
      <c r="AN3604" s="2"/>
      <c r="AO3604" s="2"/>
      <c r="AP3604" s="2"/>
      <c r="AQ3604" s="2"/>
      <c r="AR3604" s="55"/>
      <c r="AS3604" s="85"/>
      <c r="AT3604" s="85"/>
      <c r="AU3604" s="85"/>
      <c r="AV3604" s="85"/>
      <c r="AW3604" s="100"/>
      <c r="AX3604" s="2"/>
      <c r="AY3604" s="2"/>
      <c r="AZ3604" s="2"/>
      <c r="BA3604" s="2"/>
      <c r="BB3604" s="55"/>
      <c r="BC3604" s="105"/>
      <c r="BD3604" s="105"/>
      <c r="BE3604" s="105"/>
      <c r="BF3604" s="105"/>
      <c r="BG3604" s="109"/>
      <c r="BH3604" s="2"/>
      <c r="BI3604" s="2"/>
      <c r="BJ3604" s="2"/>
      <c r="BK3604" s="2"/>
      <c r="BL3604" s="55"/>
      <c r="BM3604" s="48"/>
      <c r="BN3604" s="48"/>
      <c r="BO3604" s="48"/>
      <c r="BP3604" s="48"/>
      <c r="BQ3604" s="117"/>
      <c r="BR3604" s="2"/>
      <c r="BS3604" s="2"/>
      <c r="BT3604" s="2"/>
      <c r="BU3604" s="2"/>
      <c r="BV3604" s="55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18" t="s">
        <v>5</v>
      </c>
      <c r="H3605" s="3">
        <v>2024</v>
      </c>
      <c r="I3605" s="20" t="s">
        <v>288</v>
      </c>
      <c r="J3605" s="184" t="s">
        <v>345</v>
      </c>
      <c r="K3605" s="184" t="s">
        <v>318</v>
      </c>
      <c r="L3605" s="187">
        <f t="shared" si="115"/>
        <v>0</v>
      </c>
      <c r="M3605" s="187">
        <f t="shared" si="116"/>
        <v>0</v>
      </c>
      <c r="N3605" s="186"/>
      <c r="O3605" s="91"/>
      <c r="P3605" s="33"/>
      <c r="Q3605" s="33"/>
      <c r="R3605" s="33"/>
      <c r="S3605" s="42"/>
      <c r="T3605" s="3"/>
      <c r="U3605" s="2"/>
      <c r="V3605" s="2"/>
      <c r="W3605" s="2"/>
      <c r="X3605" s="55"/>
      <c r="Y3605" s="64"/>
      <c r="Z3605" s="62"/>
      <c r="AA3605" s="62"/>
      <c r="AB3605" s="62"/>
      <c r="AC3605" s="68"/>
      <c r="AD3605" s="3"/>
      <c r="AE3605" s="2"/>
      <c r="AF3605" s="2"/>
      <c r="AG3605" s="2"/>
      <c r="AH3605" s="55"/>
      <c r="AI3605" s="73"/>
      <c r="AJ3605" s="72"/>
      <c r="AK3605" s="72"/>
      <c r="AL3605" s="72"/>
      <c r="AM3605" s="80"/>
      <c r="AN3605" s="3"/>
      <c r="AO3605" s="2"/>
      <c r="AP3605" s="2"/>
      <c r="AQ3605" s="2"/>
      <c r="AR3605" s="55"/>
      <c r="AS3605" s="86"/>
      <c r="AT3605" s="85"/>
      <c r="AU3605" s="85"/>
      <c r="AV3605" s="85"/>
      <c r="AW3605" s="100"/>
      <c r="AX3605" s="3"/>
      <c r="AY3605" s="2"/>
      <c r="AZ3605" s="2"/>
      <c r="BA3605" s="2"/>
      <c r="BB3605" s="55"/>
      <c r="BC3605" s="106"/>
      <c r="BD3605" s="105"/>
      <c r="BE3605" s="105"/>
      <c r="BF3605" s="105"/>
      <c r="BG3605" s="109"/>
      <c r="BH3605" s="3"/>
      <c r="BI3605" s="2"/>
      <c r="BJ3605" s="2"/>
      <c r="BK3605" s="2"/>
      <c r="BL3605" s="55"/>
      <c r="BM3605" s="49"/>
      <c r="BN3605" s="48"/>
      <c r="BO3605" s="48"/>
      <c r="BP3605" s="48"/>
      <c r="BQ3605" s="117"/>
      <c r="BR3605" s="3"/>
      <c r="BS3605" s="2"/>
      <c r="BT3605" s="2"/>
      <c r="BU3605" s="2"/>
      <c r="BV3605" s="55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18" t="s">
        <v>5</v>
      </c>
      <c r="H3606" s="3">
        <v>2024</v>
      </c>
      <c r="I3606" s="20" t="s">
        <v>289</v>
      </c>
      <c r="J3606" s="184" t="s">
        <v>268</v>
      </c>
      <c r="K3606" s="184" t="s">
        <v>318</v>
      </c>
      <c r="L3606" s="187">
        <f t="shared" si="115"/>
        <v>0</v>
      </c>
      <c r="M3606" s="187">
        <f t="shared" si="116"/>
        <v>0</v>
      </c>
      <c r="N3606" s="186"/>
      <c r="O3606" s="91"/>
      <c r="P3606" s="33"/>
      <c r="Q3606" s="33"/>
      <c r="R3606" s="33"/>
      <c r="S3606" s="42"/>
      <c r="T3606" s="2"/>
      <c r="U3606" s="2"/>
      <c r="V3606" s="2"/>
      <c r="W3606" s="2"/>
      <c r="X3606" s="55"/>
      <c r="Y3606" s="62"/>
      <c r="Z3606" s="62"/>
      <c r="AA3606" s="62"/>
      <c r="AB3606" s="62"/>
      <c r="AC3606" s="68"/>
      <c r="AD3606" s="2"/>
      <c r="AE3606" s="2"/>
      <c r="AF3606" s="2"/>
      <c r="AG3606" s="2"/>
      <c r="AH3606" s="55"/>
      <c r="AI3606" s="72"/>
      <c r="AJ3606" s="72"/>
      <c r="AK3606" s="72"/>
      <c r="AL3606" s="72"/>
      <c r="AM3606" s="80"/>
      <c r="AN3606" s="2"/>
      <c r="AO3606" s="2"/>
      <c r="AP3606" s="2"/>
      <c r="AQ3606" s="2"/>
      <c r="AR3606" s="55"/>
      <c r="AS3606" s="85"/>
      <c r="AT3606" s="85"/>
      <c r="AU3606" s="85"/>
      <c r="AV3606" s="85"/>
      <c r="AW3606" s="100"/>
      <c r="AX3606" s="2"/>
      <c r="AY3606" s="2"/>
      <c r="AZ3606" s="2"/>
      <c r="BA3606" s="2"/>
      <c r="BB3606" s="55"/>
      <c r="BC3606" s="105"/>
      <c r="BD3606" s="105"/>
      <c r="BE3606" s="105"/>
      <c r="BF3606" s="105"/>
      <c r="BG3606" s="109"/>
      <c r="BH3606" s="2"/>
      <c r="BI3606" s="2"/>
      <c r="BJ3606" s="2"/>
      <c r="BK3606" s="2"/>
      <c r="BL3606" s="55"/>
      <c r="BM3606" s="48"/>
      <c r="BN3606" s="48"/>
      <c r="BO3606" s="48"/>
      <c r="BP3606" s="48"/>
      <c r="BQ3606" s="117"/>
      <c r="BR3606" s="2"/>
      <c r="BS3606" s="2"/>
      <c r="BT3606" s="2"/>
      <c r="BU3606" s="2"/>
      <c r="BV3606" s="55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18" t="s">
        <v>5</v>
      </c>
      <c r="H3607" s="3">
        <v>2024</v>
      </c>
      <c r="I3607" s="20" t="s">
        <v>289</v>
      </c>
      <c r="J3607" s="184" t="s">
        <v>292</v>
      </c>
      <c r="K3607" s="184" t="s">
        <v>318</v>
      </c>
      <c r="L3607" s="187">
        <f t="shared" si="115"/>
        <v>0</v>
      </c>
      <c r="M3607" s="187">
        <f t="shared" si="116"/>
        <v>0</v>
      </c>
      <c r="N3607" s="186"/>
      <c r="O3607" s="91"/>
      <c r="P3607" s="33"/>
      <c r="Q3607" s="33"/>
      <c r="R3607" s="33"/>
      <c r="S3607" s="42"/>
      <c r="T3607" s="2"/>
      <c r="U3607" s="2"/>
      <c r="V3607" s="2"/>
      <c r="W3607" s="2"/>
      <c r="X3607" s="55"/>
      <c r="Y3607" s="62"/>
      <c r="Z3607" s="62"/>
      <c r="AA3607" s="62"/>
      <c r="AB3607" s="62"/>
      <c r="AC3607" s="68"/>
      <c r="AD3607" s="2"/>
      <c r="AE3607" s="2"/>
      <c r="AF3607" s="2"/>
      <c r="AG3607" s="2"/>
      <c r="AH3607" s="55"/>
      <c r="AI3607" s="72"/>
      <c r="AJ3607" s="72"/>
      <c r="AK3607" s="72"/>
      <c r="AL3607" s="72"/>
      <c r="AM3607" s="80"/>
      <c r="AN3607" s="2"/>
      <c r="AO3607" s="2"/>
      <c r="AP3607" s="2"/>
      <c r="AQ3607" s="2"/>
      <c r="AR3607" s="55"/>
      <c r="AS3607" s="85"/>
      <c r="AT3607" s="85"/>
      <c r="AU3607" s="85"/>
      <c r="AV3607" s="85"/>
      <c r="AW3607" s="100"/>
      <c r="AX3607" s="2"/>
      <c r="AY3607" s="2"/>
      <c r="AZ3607" s="2"/>
      <c r="BA3607" s="2"/>
      <c r="BB3607" s="55"/>
      <c r="BC3607" s="105"/>
      <c r="BD3607" s="105"/>
      <c r="BE3607" s="105"/>
      <c r="BF3607" s="105"/>
      <c r="BG3607" s="109"/>
      <c r="BH3607" s="2"/>
      <c r="BI3607" s="2"/>
      <c r="BJ3607" s="2"/>
      <c r="BK3607" s="2"/>
      <c r="BL3607" s="55"/>
      <c r="BM3607" s="48"/>
      <c r="BN3607" s="48"/>
      <c r="BO3607" s="48"/>
      <c r="BP3607" s="48"/>
      <c r="BQ3607" s="117"/>
      <c r="BR3607" s="2"/>
      <c r="BS3607" s="2"/>
      <c r="BT3607" s="2"/>
      <c r="BU3607" s="2"/>
      <c r="BV3607" s="55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18" t="s">
        <v>5</v>
      </c>
      <c r="H3608" s="3">
        <v>2024</v>
      </c>
      <c r="I3608" s="20" t="s">
        <v>285</v>
      </c>
      <c r="J3608" s="184" t="s">
        <v>293</v>
      </c>
      <c r="K3608" s="184" t="s">
        <v>318</v>
      </c>
      <c r="L3608" s="187">
        <f t="shared" si="115"/>
        <v>0</v>
      </c>
      <c r="M3608" s="187">
        <f t="shared" si="116"/>
        <v>0</v>
      </c>
      <c r="N3608" s="186"/>
      <c r="O3608" s="91"/>
      <c r="P3608" s="33"/>
      <c r="Q3608" s="33"/>
      <c r="R3608" s="34"/>
      <c r="S3608" s="41"/>
      <c r="T3608" s="2"/>
      <c r="U3608" s="2"/>
      <c r="V3608" s="2"/>
      <c r="W3608" s="3"/>
      <c r="X3608" s="56"/>
      <c r="Y3608" s="62"/>
      <c r="Z3608" s="62"/>
      <c r="AA3608" s="62"/>
      <c r="AB3608" s="64"/>
      <c r="AC3608" s="69"/>
      <c r="AD3608" s="2"/>
      <c r="AE3608" s="2"/>
      <c r="AF3608" s="2"/>
      <c r="AG3608" s="3"/>
      <c r="AH3608" s="56"/>
      <c r="AI3608" s="72"/>
      <c r="AJ3608" s="72"/>
      <c r="AK3608" s="72"/>
      <c r="AL3608" s="73"/>
      <c r="AM3608" s="81"/>
      <c r="AN3608" s="2"/>
      <c r="AO3608" s="2"/>
      <c r="AP3608" s="2"/>
      <c r="AQ3608" s="3"/>
      <c r="AR3608" s="56"/>
      <c r="AS3608" s="85"/>
      <c r="AT3608" s="85"/>
      <c r="AU3608" s="85"/>
      <c r="AV3608" s="86"/>
      <c r="AW3608" s="101"/>
      <c r="AX3608" s="2"/>
      <c r="AY3608" s="2"/>
      <c r="AZ3608" s="2"/>
      <c r="BA3608" s="3"/>
      <c r="BB3608" s="56"/>
      <c r="BC3608" s="105"/>
      <c r="BD3608" s="105"/>
      <c r="BE3608" s="105"/>
      <c r="BF3608" s="106"/>
      <c r="BG3608" s="110"/>
      <c r="BH3608" s="2"/>
      <c r="BI3608" s="2"/>
      <c r="BJ3608" s="2"/>
      <c r="BK3608" s="3"/>
      <c r="BL3608" s="56"/>
      <c r="BM3608" s="48"/>
      <c r="BN3608" s="48"/>
      <c r="BO3608" s="48"/>
      <c r="BP3608" s="49"/>
      <c r="BQ3608" s="118"/>
      <c r="BR3608" s="2"/>
      <c r="BS3608" s="2"/>
      <c r="BT3608" s="2"/>
      <c r="BU3608" s="3"/>
      <c r="BV3608" s="56"/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18" t="s">
        <v>5</v>
      </c>
      <c r="H3609" s="3">
        <v>2024</v>
      </c>
      <c r="I3609" s="20" t="s">
        <v>287</v>
      </c>
      <c r="J3609" s="184" t="s">
        <v>269</v>
      </c>
      <c r="K3609" s="184" t="s">
        <v>320</v>
      </c>
      <c r="L3609" s="187">
        <f t="shared" si="115"/>
        <v>1</v>
      </c>
      <c r="M3609" s="187">
        <f t="shared" si="116"/>
        <v>1.3009999999999999</v>
      </c>
      <c r="N3609" s="186"/>
      <c r="O3609" s="91"/>
      <c r="P3609" s="33"/>
      <c r="Q3609" s="33"/>
      <c r="R3609" s="33"/>
      <c r="S3609" s="42"/>
      <c r="T3609" s="2"/>
      <c r="U3609" s="2"/>
      <c r="V3609" s="2"/>
      <c r="W3609" s="2"/>
      <c r="X3609" s="55"/>
      <c r="Y3609" s="62"/>
      <c r="Z3609" s="62"/>
      <c r="AA3609" s="62"/>
      <c r="AB3609" s="64"/>
      <c r="AC3609" s="68"/>
      <c r="AD3609" s="2"/>
      <c r="AE3609" s="2"/>
      <c r="AF3609" s="2"/>
      <c r="AG3609" s="2">
        <v>1</v>
      </c>
      <c r="AH3609" s="55">
        <v>1.3009999999999999</v>
      </c>
      <c r="AI3609" s="72"/>
      <c r="AJ3609" s="72"/>
      <c r="AK3609" s="72"/>
      <c r="AL3609" s="72"/>
      <c r="AM3609" s="80"/>
      <c r="AN3609" s="2"/>
      <c r="AO3609" s="2"/>
      <c r="AP3609" s="2"/>
      <c r="AQ3609" s="2"/>
      <c r="AR3609" s="55"/>
      <c r="AS3609" s="85"/>
      <c r="AT3609" s="85"/>
      <c r="AU3609" s="85"/>
      <c r="AV3609" s="85"/>
      <c r="AW3609" s="100"/>
      <c r="AX3609" s="2"/>
      <c r="AY3609" s="2"/>
      <c r="AZ3609" s="2"/>
      <c r="BA3609" s="2"/>
      <c r="BB3609" s="55"/>
      <c r="BC3609" s="105"/>
      <c r="BD3609" s="105"/>
      <c r="BE3609" s="105"/>
      <c r="BF3609" s="105"/>
      <c r="BG3609" s="109"/>
      <c r="BH3609" s="2"/>
      <c r="BI3609" s="2"/>
      <c r="BJ3609" s="2"/>
      <c r="BK3609" s="2"/>
      <c r="BL3609" s="55"/>
      <c r="BM3609" s="48"/>
      <c r="BN3609" s="48"/>
      <c r="BO3609" s="48"/>
      <c r="BP3609" s="48"/>
      <c r="BQ3609" s="117"/>
      <c r="BR3609" s="2"/>
      <c r="BS3609" s="2"/>
      <c r="BT3609" s="2"/>
      <c r="BU3609" s="2"/>
      <c r="BV3609" s="55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18" t="s">
        <v>5</v>
      </c>
      <c r="H3610" s="3">
        <v>2024</v>
      </c>
      <c r="I3610" s="20" t="s">
        <v>287</v>
      </c>
      <c r="J3610" s="184" t="s">
        <v>270</v>
      </c>
      <c r="K3610" s="184" t="s">
        <v>320</v>
      </c>
      <c r="L3610" s="187">
        <f t="shared" si="115"/>
        <v>1</v>
      </c>
      <c r="M3610" s="187">
        <f t="shared" si="116"/>
        <v>3.0739999999999998</v>
      </c>
      <c r="N3610" s="186"/>
      <c r="O3610" s="91"/>
      <c r="P3610" s="33"/>
      <c r="Q3610" s="33"/>
      <c r="R3610" s="33"/>
      <c r="S3610" s="42"/>
      <c r="T3610" s="2"/>
      <c r="U3610" s="2"/>
      <c r="V3610" s="2"/>
      <c r="W3610" s="2"/>
      <c r="X3610" s="55"/>
      <c r="Y3610" s="62"/>
      <c r="Z3610" s="62"/>
      <c r="AA3610" s="62"/>
      <c r="AB3610" s="62"/>
      <c r="AC3610" s="68"/>
      <c r="AD3610" s="2"/>
      <c r="AE3610" s="2"/>
      <c r="AF3610" s="2"/>
      <c r="AG3610" s="2">
        <v>1</v>
      </c>
      <c r="AH3610" s="55">
        <v>3.0739999999999998</v>
      </c>
      <c r="AI3610" s="72"/>
      <c r="AJ3610" s="72"/>
      <c r="AK3610" s="72"/>
      <c r="AL3610" s="72"/>
      <c r="AM3610" s="80"/>
      <c r="AN3610" s="2"/>
      <c r="AO3610" s="2"/>
      <c r="AP3610" s="2"/>
      <c r="AQ3610" s="2"/>
      <c r="AR3610" s="55"/>
      <c r="AS3610" s="85"/>
      <c r="AT3610" s="85"/>
      <c r="AU3610" s="85"/>
      <c r="AV3610" s="85"/>
      <c r="AW3610" s="100"/>
      <c r="AX3610" s="2"/>
      <c r="AY3610" s="2"/>
      <c r="AZ3610" s="2"/>
      <c r="BA3610" s="2"/>
      <c r="BB3610" s="55"/>
      <c r="BC3610" s="105"/>
      <c r="BD3610" s="105"/>
      <c r="BE3610" s="105"/>
      <c r="BF3610" s="105"/>
      <c r="BG3610" s="109"/>
      <c r="BH3610" s="2"/>
      <c r="BI3610" s="2"/>
      <c r="BJ3610" s="2"/>
      <c r="BK3610" s="2"/>
      <c r="BL3610" s="55"/>
      <c r="BM3610" s="48"/>
      <c r="BN3610" s="48"/>
      <c r="BO3610" s="48"/>
      <c r="BP3610" s="48"/>
      <c r="BQ3610" s="117"/>
      <c r="BR3610" s="2"/>
      <c r="BS3610" s="2"/>
      <c r="BT3610" s="2"/>
      <c r="BU3610" s="2"/>
      <c r="BV3610" s="55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18" t="s">
        <v>5</v>
      </c>
      <c r="H3611" s="3">
        <v>2024</v>
      </c>
      <c r="I3611" s="20" t="s">
        <v>290</v>
      </c>
      <c r="J3611" s="184" t="s">
        <v>271</v>
      </c>
      <c r="K3611" s="184" t="s">
        <v>321</v>
      </c>
      <c r="L3611" s="187">
        <f t="shared" si="115"/>
        <v>0</v>
      </c>
      <c r="M3611" s="187">
        <f t="shared" si="116"/>
        <v>0</v>
      </c>
      <c r="N3611" s="186"/>
      <c r="O3611" s="91"/>
      <c r="P3611" s="33"/>
      <c r="Q3611" s="33"/>
      <c r="R3611" s="33"/>
      <c r="S3611" s="42"/>
      <c r="T3611" s="2"/>
      <c r="U3611" s="2"/>
      <c r="V3611" s="2"/>
      <c r="W3611" s="2"/>
      <c r="X3611" s="55"/>
      <c r="Y3611" s="62"/>
      <c r="Z3611" s="62"/>
      <c r="AA3611" s="62"/>
      <c r="AB3611" s="62"/>
      <c r="AC3611" s="68"/>
      <c r="AD3611" s="2"/>
      <c r="AE3611" s="2"/>
      <c r="AF3611" s="2"/>
      <c r="AG3611" s="2"/>
      <c r="AH3611" s="55"/>
      <c r="AI3611" s="72"/>
      <c r="AJ3611" s="72"/>
      <c r="AK3611" s="72"/>
      <c r="AL3611" s="72"/>
      <c r="AM3611" s="80"/>
      <c r="AN3611" s="2"/>
      <c r="AO3611" s="2"/>
      <c r="AP3611" s="2"/>
      <c r="AQ3611" s="2"/>
      <c r="AR3611" s="55"/>
      <c r="AS3611" s="85"/>
      <c r="AT3611" s="85"/>
      <c r="AU3611" s="85"/>
      <c r="AV3611" s="85"/>
      <c r="AW3611" s="100"/>
      <c r="AX3611" s="2"/>
      <c r="AY3611" s="2"/>
      <c r="AZ3611" s="2"/>
      <c r="BA3611" s="2"/>
      <c r="BB3611" s="55"/>
      <c r="BC3611" s="105"/>
      <c r="BD3611" s="105"/>
      <c r="BE3611" s="105"/>
      <c r="BF3611" s="105"/>
      <c r="BG3611" s="109"/>
      <c r="BH3611" s="2"/>
      <c r="BI3611" s="2"/>
      <c r="BJ3611" s="2"/>
      <c r="BK3611" s="2"/>
      <c r="BL3611" s="55"/>
      <c r="BM3611" s="48"/>
      <c r="BN3611" s="48"/>
      <c r="BO3611" s="48"/>
      <c r="BP3611" s="48"/>
      <c r="BQ3611" s="117"/>
      <c r="BR3611" s="2"/>
      <c r="BS3611" s="2"/>
      <c r="BT3611" s="2"/>
      <c r="BU3611" s="2"/>
      <c r="BV3611" s="55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18" t="s">
        <v>5</v>
      </c>
      <c r="H3612" s="3">
        <v>2024</v>
      </c>
      <c r="I3612" s="20" t="s">
        <v>284</v>
      </c>
      <c r="J3612" s="184" t="s">
        <v>294</v>
      </c>
      <c r="K3612" s="184" t="s">
        <v>320</v>
      </c>
      <c r="L3612" s="187">
        <f t="shared" si="115"/>
        <v>1</v>
      </c>
      <c r="M3612" s="187">
        <f t="shared" si="116"/>
        <v>273.79000000000002</v>
      </c>
      <c r="N3612" s="186" t="s">
        <v>514</v>
      </c>
      <c r="O3612" s="92"/>
      <c r="P3612" s="33"/>
      <c r="Q3612" s="33"/>
      <c r="R3612" s="33"/>
      <c r="S3612" s="42"/>
      <c r="T3612" s="2"/>
      <c r="U3612" s="2"/>
      <c r="V3612" s="2"/>
      <c r="W3612" s="2"/>
      <c r="X3612" s="55"/>
      <c r="Y3612" s="62"/>
      <c r="Z3612" s="62"/>
      <c r="AA3612" s="62"/>
      <c r="AB3612" s="62"/>
      <c r="AC3612" s="68"/>
      <c r="AD3612" s="2"/>
      <c r="AE3612" s="2"/>
      <c r="AF3612" s="2"/>
      <c r="AG3612" s="2"/>
      <c r="AH3612" s="55"/>
      <c r="AI3612" s="72"/>
      <c r="AJ3612" s="72"/>
      <c r="AK3612" s="72"/>
      <c r="AL3612" s="72"/>
      <c r="AM3612" s="80"/>
      <c r="AN3612" s="2"/>
      <c r="AO3612" s="2"/>
      <c r="AP3612" s="2"/>
      <c r="AQ3612" s="2"/>
      <c r="AR3612" s="55"/>
      <c r="AS3612" s="85"/>
      <c r="AT3612" s="85"/>
      <c r="AU3612" s="85"/>
      <c r="AV3612" s="85"/>
      <c r="AW3612" s="100"/>
      <c r="AX3612" s="2"/>
      <c r="AY3612" s="2"/>
      <c r="AZ3612" s="2"/>
      <c r="BA3612" s="2"/>
      <c r="BB3612" s="55"/>
      <c r="BC3612" s="105"/>
      <c r="BD3612" s="105"/>
      <c r="BE3612" s="105"/>
      <c r="BF3612" s="105"/>
      <c r="BG3612" s="109"/>
      <c r="BH3612" s="2"/>
      <c r="BI3612" s="2"/>
      <c r="BJ3612" s="2"/>
      <c r="BK3612" s="2"/>
      <c r="BL3612" s="55"/>
      <c r="BM3612" s="48"/>
      <c r="BN3612" s="48"/>
      <c r="BO3612" s="48"/>
      <c r="BP3612" s="48"/>
      <c r="BQ3612" s="117"/>
      <c r="BR3612" s="2" t="s">
        <v>514</v>
      </c>
      <c r="BS3612" s="2"/>
      <c r="BT3612" s="2"/>
      <c r="BU3612" s="2">
        <v>1</v>
      </c>
      <c r="BV3612" s="55">
        <v>273.79000000000002</v>
      </c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18" t="s">
        <v>5</v>
      </c>
      <c r="H3613" s="3">
        <v>2024</v>
      </c>
      <c r="I3613" s="20" t="s">
        <v>284</v>
      </c>
      <c r="J3613" s="184" t="s">
        <v>346</v>
      </c>
      <c r="K3613" s="184" t="s">
        <v>320</v>
      </c>
      <c r="L3613" s="187">
        <f t="shared" si="115"/>
        <v>0</v>
      </c>
      <c r="M3613" s="187">
        <f t="shared" si="116"/>
        <v>0</v>
      </c>
      <c r="N3613" s="186"/>
      <c r="O3613" s="92"/>
      <c r="P3613" s="33"/>
      <c r="Q3613" s="33"/>
      <c r="R3613" s="33"/>
      <c r="S3613" s="42"/>
      <c r="T3613" s="2"/>
      <c r="U3613" s="2"/>
      <c r="V3613" s="2"/>
      <c r="W3613" s="2"/>
      <c r="X3613" s="55"/>
      <c r="Y3613" s="62"/>
      <c r="Z3613" s="62"/>
      <c r="AA3613" s="62"/>
      <c r="AB3613" s="62"/>
      <c r="AC3613" s="68"/>
      <c r="AD3613" s="2"/>
      <c r="AE3613" s="2"/>
      <c r="AF3613" s="2"/>
      <c r="AG3613" s="2"/>
      <c r="AH3613" s="55"/>
      <c r="AI3613" s="72"/>
      <c r="AJ3613" s="72"/>
      <c r="AK3613" s="72"/>
      <c r="AL3613" s="72"/>
      <c r="AM3613" s="80"/>
      <c r="AN3613" s="2"/>
      <c r="AO3613" s="2"/>
      <c r="AP3613" s="2"/>
      <c r="AQ3613" s="2"/>
      <c r="AR3613" s="55"/>
      <c r="AS3613" s="85"/>
      <c r="AT3613" s="85"/>
      <c r="AU3613" s="85"/>
      <c r="AV3613" s="85"/>
      <c r="AW3613" s="100"/>
      <c r="AX3613" s="2"/>
      <c r="AY3613" s="2"/>
      <c r="AZ3613" s="2"/>
      <c r="BA3613" s="2"/>
      <c r="BB3613" s="55"/>
      <c r="BC3613" s="105"/>
      <c r="BD3613" s="105"/>
      <c r="BE3613" s="105"/>
      <c r="BF3613" s="105"/>
      <c r="BG3613" s="109"/>
      <c r="BH3613" s="2"/>
      <c r="BI3613" s="2"/>
      <c r="BJ3613" s="2"/>
      <c r="BK3613" s="2"/>
      <c r="BL3613" s="55"/>
      <c r="BM3613" s="48"/>
      <c r="BN3613" s="48"/>
      <c r="BO3613" s="48"/>
      <c r="BP3613" s="48"/>
      <c r="BQ3613" s="117"/>
      <c r="BR3613" s="2"/>
      <c r="BS3613" s="2"/>
      <c r="BT3613" s="2"/>
      <c r="BU3613" s="2"/>
      <c r="BV3613" s="55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18" t="s">
        <v>5</v>
      </c>
      <c r="H3614" s="3">
        <v>2024</v>
      </c>
      <c r="I3614" s="20" t="s">
        <v>284</v>
      </c>
      <c r="J3614" s="184" t="s">
        <v>295</v>
      </c>
      <c r="K3614" s="184" t="s">
        <v>320</v>
      </c>
      <c r="L3614" s="187">
        <f t="shared" si="115"/>
        <v>0</v>
      </c>
      <c r="M3614" s="187">
        <f t="shared" si="116"/>
        <v>0</v>
      </c>
      <c r="N3614" s="186"/>
      <c r="O3614" s="92"/>
      <c r="P3614" s="33"/>
      <c r="Q3614" s="33"/>
      <c r="R3614" s="33"/>
      <c r="S3614" s="42"/>
      <c r="T3614" s="2"/>
      <c r="U3614" s="2"/>
      <c r="V3614" s="2"/>
      <c r="W3614" s="2"/>
      <c r="X3614" s="55"/>
      <c r="Y3614" s="62"/>
      <c r="Z3614" s="62"/>
      <c r="AA3614" s="62"/>
      <c r="AB3614" s="62"/>
      <c r="AC3614" s="68"/>
      <c r="AD3614" s="2"/>
      <c r="AE3614" s="2"/>
      <c r="AF3614" s="2"/>
      <c r="AG3614" s="2"/>
      <c r="AH3614" s="55"/>
      <c r="AI3614" s="72"/>
      <c r="AJ3614" s="72"/>
      <c r="AK3614" s="72"/>
      <c r="AL3614" s="72"/>
      <c r="AM3614" s="80"/>
      <c r="AN3614" s="2"/>
      <c r="AO3614" s="2"/>
      <c r="AP3614" s="2"/>
      <c r="AQ3614" s="2"/>
      <c r="AR3614" s="55"/>
      <c r="AS3614" s="85"/>
      <c r="AT3614" s="85"/>
      <c r="AU3614" s="85"/>
      <c r="AV3614" s="85"/>
      <c r="AW3614" s="100"/>
      <c r="AX3614" s="2"/>
      <c r="AY3614" s="2"/>
      <c r="AZ3614" s="2"/>
      <c r="BA3614" s="2"/>
      <c r="BB3614" s="55"/>
      <c r="BC3614" s="105"/>
      <c r="BD3614" s="105"/>
      <c r="BE3614" s="105"/>
      <c r="BF3614" s="105"/>
      <c r="BG3614" s="109"/>
      <c r="BH3614" s="2"/>
      <c r="BI3614" s="2"/>
      <c r="BJ3614" s="2"/>
      <c r="BK3614" s="2"/>
      <c r="BL3614" s="55"/>
      <c r="BM3614" s="48"/>
      <c r="BN3614" s="48"/>
      <c r="BO3614" s="48"/>
      <c r="BP3614" s="48"/>
      <c r="BQ3614" s="117"/>
      <c r="BR3614" s="2"/>
      <c r="BS3614" s="2"/>
      <c r="BT3614" s="2"/>
      <c r="BU3614" s="2"/>
      <c r="BV3614" s="55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18" t="s">
        <v>5</v>
      </c>
      <c r="H3615" s="3">
        <v>2024</v>
      </c>
      <c r="I3615" s="20" t="s">
        <v>290</v>
      </c>
      <c r="J3615" s="184" t="s">
        <v>299</v>
      </c>
      <c r="K3615" s="184" t="s">
        <v>318</v>
      </c>
      <c r="L3615" s="187">
        <f t="shared" si="115"/>
        <v>0</v>
      </c>
      <c r="M3615" s="187">
        <f t="shared" si="116"/>
        <v>0</v>
      </c>
      <c r="N3615" s="186"/>
      <c r="O3615" s="92"/>
      <c r="P3615" s="33"/>
      <c r="Q3615" s="33"/>
      <c r="R3615" s="33"/>
      <c r="S3615" s="42"/>
      <c r="T3615" s="2"/>
      <c r="U3615" s="2"/>
      <c r="V3615" s="2"/>
      <c r="W3615" s="2"/>
      <c r="X3615" s="55"/>
      <c r="Y3615" s="62"/>
      <c r="Z3615" s="62"/>
      <c r="AA3615" s="62"/>
      <c r="AB3615" s="62"/>
      <c r="AC3615" s="68"/>
      <c r="AD3615" s="2"/>
      <c r="AE3615" s="2"/>
      <c r="AF3615" s="2"/>
      <c r="AG3615" s="2"/>
      <c r="AH3615" s="55"/>
      <c r="AI3615" s="72"/>
      <c r="AJ3615" s="72"/>
      <c r="AK3615" s="72"/>
      <c r="AL3615" s="72"/>
      <c r="AM3615" s="80"/>
      <c r="AN3615" s="2"/>
      <c r="AO3615" s="2"/>
      <c r="AP3615" s="2"/>
      <c r="AQ3615" s="2"/>
      <c r="AR3615" s="55"/>
      <c r="AS3615" s="85"/>
      <c r="AT3615" s="85"/>
      <c r="AU3615" s="85"/>
      <c r="AV3615" s="85"/>
      <c r="AW3615" s="100"/>
      <c r="AX3615" s="2"/>
      <c r="AY3615" s="2"/>
      <c r="AZ3615" s="2"/>
      <c r="BA3615" s="2"/>
      <c r="BB3615" s="55"/>
      <c r="BC3615" s="105"/>
      <c r="BD3615" s="105"/>
      <c r="BE3615" s="105"/>
      <c r="BF3615" s="105"/>
      <c r="BG3615" s="109"/>
      <c r="BH3615" s="2"/>
      <c r="BI3615" s="2"/>
      <c r="BJ3615" s="2"/>
      <c r="BK3615" s="2"/>
      <c r="BL3615" s="55"/>
      <c r="BM3615" s="48"/>
      <c r="BN3615" s="48"/>
      <c r="BO3615" s="48"/>
      <c r="BP3615" s="48"/>
      <c r="BQ3615" s="117"/>
      <c r="BR3615" s="2"/>
      <c r="BS3615" s="2"/>
      <c r="BT3615" s="2"/>
      <c r="BU3615" s="2"/>
      <c r="BV3615" s="55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18" t="s">
        <v>5</v>
      </c>
      <c r="H3616" s="3">
        <v>2024</v>
      </c>
      <c r="I3616" s="20" t="s">
        <v>315</v>
      </c>
      <c r="J3616" s="184" t="s">
        <v>347</v>
      </c>
      <c r="K3616" s="184" t="s">
        <v>320</v>
      </c>
      <c r="L3616" s="187">
        <f t="shared" si="115"/>
        <v>0</v>
      </c>
      <c r="M3616" s="187">
        <f t="shared" si="116"/>
        <v>0</v>
      </c>
      <c r="N3616" s="186"/>
      <c r="O3616" s="93"/>
      <c r="P3616" s="33"/>
      <c r="Q3616" s="33"/>
      <c r="R3616" s="33"/>
      <c r="S3616" s="42"/>
      <c r="T3616" s="2"/>
      <c r="U3616" s="2"/>
      <c r="V3616" s="2"/>
      <c r="W3616" s="2"/>
      <c r="X3616" s="55"/>
      <c r="Y3616" s="62"/>
      <c r="Z3616" s="62"/>
      <c r="AA3616" s="62"/>
      <c r="AB3616" s="62"/>
      <c r="AC3616" s="68"/>
      <c r="AD3616" s="2"/>
      <c r="AE3616" s="2"/>
      <c r="AF3616" s="2"/>
      <c r="AG3616" s="2"/>
      <c r="AH3616" s="55"/>
      <c r="AI3616" s="72"/>
      <c r="AJ3616" s="72"/>
      <c r="AK3616" s="72"/>
      <c r="AL3616" s="72"/>
      <c r="AM3616" s="80"/>
      <c r="AN3616" s="2"/>
      <c r="AO3616" s="2"/>
      <c r="AP3616" s="2"/>
      <c r="AQ3616" s="2"/>
      <c r="AR3616" s="55"/>
      <c r="AS3616" s="85"/>
      <c r="AT3616" s="85"/>
      <c r="AU3616" s="85"/>
      <c r="AV3616" s="85"/>
      <c r="AW3616" s="100"/>
      <c r="AX3616" s="2"/>
      <c r="AY3616" s="2"/>
      <c r="AZ3616" s="2"/>
      <c r="BA3616" s="2"/>
      <c r="BB3616" s="55"/>
      <c r="BC3616" s="105"/>
      <c r="BD3616" s="105"/>
      <c r="BE3616" s="105"/>
      <c r="BF3616" s="105"/>
      <c r="BG3616" s="109"/>
      <c r="BH3616" s="2"/>
      <c r="BI3616" s="2"/>
      <c r="BJ3616" s="2"/>
      <c r="BK3616" s="2"/>
      <c r="BL3616" s="55"/>
      <c r="BM3616" s="48"/>
      <c r="BN3616" s="48"/>
      <c r="BO3616" s="48"/>
      <c r="BP3616" s="48"/>
      <c r="BQ3616" s="117"/>
      <c r="BR3616" s="2"/>
      <c r="BS3616" s="2"/>
      <c r="BT3616" s="2"/>
      <c r="BU3616" s="2"/>
      <c r="BV3616" s="55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18" t="s">
        <v>5</v>
      </c>
      <c r="H3617" s="3">
        <v>2024</v>
      </c>
      <c r="I3617" s="20" t="s">
        <v>315</v>
      </c>
      <c r="J3617" s="184" t="s">
        <v>296</v>
      </c>
      <c r="K3617" s="184" t="s">
        <v>321</v>
      </c>
      <c r="L3617" s="187">
        <f t="shared" si="115"/>
        <v>0</v>
      </c>
      <c r="M3617" s="187">
        <f t="shared" si="116"/>
        <v>0</v>
      </c>
      <c r="N3617" s="186"/>
      <c r="O3617" s="94"/>
      <c r="P3617" s="33"/>
      <c r="Q3617" s="33"/>
      <c r="R3617" s="33"/>
      <c r="S3617" s="42"/>
      <c r="T3617" s="2"/>
      <c r="U3617" s="2"/>
      <c r="V3617" s="2"/>
      <c r="W3617" s="2"/>
      <c r="X3617" s="55"/>
      <c r="Y3617" s="62"/>
      <c r="Z3617" s="62"/>
      <c r="AA3617" s="62"/>
      <c r="AB3617" s="62"/>
      <c r="AC3617" s="68"/>
      <c r="AD3617" s="2"/>
      <c r="AE3617" s="2"/>
      <c r="AF3617" s="2"/>
      <c r="AG3617" s="2"/>
      <c r="AH3617" s="55"/>
      <c r="AI3617" s="72"/>
      <c r="AJ3617" s="72"/>
      <c r="AK3617" s="72"/>
      <c r="AL3617" s="72"/>
      <c r="AM3617" s="80"/>
      <c r="AN3617" s="2"/>
      <c r="AO3617" s="2"/>
      <c r="AP3617" s="2"/>
      <c r="AQ3617" s="2"/>
      <c r="AR3617" s="55"/>
      <c r="AS3617" s="85"/>
      <c r="AT3617" s="85"/>
      <c r="AU3617" s="85"/>
      <c r="AV3617" s="85"/>
      <c r="AW3617" s="100"/>
      <c r="AX3617" s="2"/>
      <c r="AY3617" s="2"/>
      <c r="AZ3617" s="2"/>
      <c r="BA3617" s="2"/>
      <c r="BB3617" s="55"/>
      <c r="BC3617" s="105"/>
      <c r="BD3617" s="105"/>
      <c r="BE3617" s="105"/>
      <c r="BF3617" s="105"/>
      <c r="BG3617" s="109"/>
      <c r="BH3617" s="2"/>
      <c r="BI3617" s="2"/>
      <c r="BJ3617" s="2"/>
      <c r="BK3617" s="2"/>
      <c r="BL3617" s="55"/>
      <c r="BM3617" s="48"/>
      <c r="BN3617" s="48"/>
      <c r="BO3617" s="48"/>
      <c r="BP3617" s="48"/>
      <c r="BQ3617" s="117"/>
      <c r="BR3617" s="2"/>
      <c r="BS3617" s="2"/>
      <c r="BT3617" s="2"/>
      <c r="BU3617" s="2"/>
      <c r="BV3617" s="55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18" t="s">
        <v>5</v>
      </c>
      <c r="H3618" s="3">
        <v>2024</v>
      </c>
      <c r="I3618" s="20" t="s">
        <v>316</v>
      </c>
      <c r="J3618" s="184" t="s">
        <v>297</v>
      </c>
      <c r="K3618" s="184" t="s">
        <v>318</v>
      </c>
      <c r="L3618" s="187">
        <f t="shared" si="115"/>
        <v>3.3E-3</v>
      </c>
      <c r="M3618" s="187">
        <f t="shared" si="116"/>
        <v>10.933999999999999</v>
      </c>
      <c r="N3618" s="186"/>
      <c r="O3618" s="91"/>
      <c r="P3618" s="33"/>
      <c r="Q3618" s="33"/>
      <c r="R3618" s="33"/>
      <c r="S3618" s="42"/>
      <c r="T3618" s="2"/>
      <c r="U3618" s="2"/>
      <c r="V3618" s="2"/>
      <c r="W3618" s="2"/>
      <c r="X3618" s="55"/>
      <c r="Y3618" s="62"/>
      <c r="Z3618" s="62"/>
      <c r="AA3618" s="62"/>
      <c r="AB3618" s="62"/>
      <c r="AC3618" s="68"/>
      <c r="AD3618" s="2"/>
      <c r="AE3618" s="2"/>
      <c r="AF3618" s="2"/>
      <c r="AG3618" s="2"/>
      <c r="AH3618" s="55"/>
      <c r="AI3618" s="72"/>
      <c r="AJ3618" s="72"/>
      <c r="AK3618" s="72"/>
      <c r="AL3618" s="72"/>
      <c r="AM3618" s="80"/>
      <c r="AN3618" s="2"/>
      <c r="AO3618" s="2"/>
      <c r="AP3618" s="2"/>
      <c r="AQ3618" s="2"/>
      <c r="AR3618" s="55"/>
      <c r="AS3618" s="85"/>
      <c r="AT3618" s="85"/>
      <c r="AU3618" s="85"/>
      <c r="AV3618" s="85">
        <v>3.3E-3</v>
      </c>
      <c r="AW3618" s="100">
        <v>10.933999999999999</v>
      </c>
      <c r="AX3618" s="2"/>
      <c r="AY3618" s="2"/>
      <c r="AZ3618" s="2"/>
      <c r="BA3618" s="2"/>
      <c r="BB3618" s="55"/>
      <c r="BC3618" s="105"/>
      <c r="BD3618" s="105"/>
      <c r="BE3618" s="105"/>
      <c r="BF3618" s="105"/>
      <c r="BG3618" s="109"/>
      <c r="BH3618" s="2"/>
      <c r="BI3618" s="2"/>
      <c r="BJ3618" s="2"/>
      <c r="BK3618" s="2"/>
      <c r="BL3618" s="55"/>
      <c r="BM3618" s="48"/>
      <c r="BN3618" s="48"/>
      <c r="BO3618" s="48"/>
      <c r="BP3618" s="48"/>
      <c r="BQ3618" s="117"/>
      <c r="BR3618" s="2"/>
      <c r="BS3618" s="2"/>
      <c r="BT3618" s="2"/>
      <c r="BU3618" s="2"/>
      <c r="BV3618" s="55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18" t="s">
        <v>5</v>
      </c>
      <c r="H3619" s="3">
        <v>2024</v>
      </c>
      <c r="I3619" s="20" t="s">
        <v>316</v>
      </c>
      <c r="J3619" s="185" t="s">
        <v>348</v>
      </c>
      <c r="K3619" s="185" t="s">
        <v>320</v>
      </c>
      <c r="L3619" s="187">
        <f t="shared" si="115"/>
        <v>0</v>
      </c>
      <c r="M3619" s="187">
        <f t="shared" si="116"/>
        <v>0</v>
      </c>
      <c r="N3619" s="186"/>
      <c r="O3619" s="91"/>
      <c r="P3619" s="33"/>
      <c r="Q3619" s="33"/>
      <c r="R3619" s="33"/>
      <c r="S3619" s="42"/>
      <c r="T3619" s="2"/>
      <c r="U3619" s="2"/>
      <c r="V3619" s="2"/>
      <c r="W3619" s="2"/>
      <c r="X3619" s="55"/>
      <c r="Y3619" s="62"/>
      <c r="Z3619" s="62"/>
      <c r="AA3619" s="62"/>
      <c r="AB3619" s="62"/>
      <c r="AC3619" s="68"/>
      <c r="AD3619" s="2"/>
      <c r="AE3619" s="2"/>
      <c r="AF3619" s="2"/>
      <c r="AG3619" s="2"/>
      <c r="AH3619" s="55"/>
      <c r="AI3619" s="72"/>
      <c r="AJ3619" s="72"/>
      <c r="AK3619" s="72"/>
      <c r="AL3619" s="72"/>
      <c r="AM3619" s="80"/>
      <c r="AN3619" s="2"/>
      <c r="AO3619" s="2"/>
      <c r="AP3619" s="2"/>
      <c r="AQ3619" s="2"/>
      <c r="AR3619" s="55"/>
      <c r="AS3619" s="85"/>
      <c r="AT3619" s="85"/>
      <c r="AU3619" s="85"/>
      <c r="AV3619" s="85"/>
      <c r="AW3619" s="100"/>
      <c r="AX3619" s="2"/>
      <c r="AY3619" s="2"/>
      <c r="AZ3619" s="2"/>
      <c r="BA3619" s="2"/>
      <c r="BB3619" s="55"/>
      <c r="BC3619" s="105"/>
      <c r="BD3619" s="105"/>
      <c r="BE3619" s="105"/>
      <c r="BF3619" s="105"/>
      <c r="BG3619" s="109"/>
      <c r="BH3619" s="2"/>
      <c r="BI3619" s="2"/>
      <c r="BJ3619" s="2"/>
      <c r="BK3619" s="2"/>
      <c r="BL3619" s="55"/>
      <c r="BM3619" s="48"/>
      <c r="BN3619" s="48"/>
      <c r="BO3619" s="48"/>
      <c r="BP3619" s="48"/>
      <c r="BQ3619" s="117"/>
      <c r="BR3619" s="2"/>
      <c r="BS3619" s="2"/>
      <c r="BT3619" s="2"/>
      <c r="BU3619" s="2"/>
      <c r="BV3619" s="55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18" t="s">
        <v>5</v>
      </c>
      <c r="H3620" s="3">
        <v>2024</v>
      </c>
      <c r="I3620" s="20" t="s">
        <v>282</v>
      </c>
      <c r="J3620" s="184" t="s">
        <v>272</v>
      </c>
      <c r="K3620" s="184" t="s">
        <v>321</v>
      </c>
      <c r="L3620" s="187">
        <f t="shared" si="115"/>
        <v>0</v>
      </c>
      <c r="M3620" s="187">
        <f t="shared" si="116"/>
        <v>0</v>
      </c>
      <c r="N3620" s="186"/>
      <c r="O3620" s="91"/>
      <c r="P3620" s="33"/>
      <c r="Q3620" s="33"/>
      <c r="R3620" s="33"/>
      <c r="S3620" s="42"/>
      <c r="T3620" s="2"/>
      <c r="U3620" s="2"/>
      <c r="V3620" s="2"/>
      <c r="W3620" s="2"/>
      <c r="X3620" s="55"/>
      <c r="Y3620" s="62"/>
      <c r="Z3620" s="62"/>
      <c r="AA3620" s="62"/>
      <c r="AB3620" s="62"/>
      <c r="AC3620" s="68"/>
      <c r="AD3620" s="2"/>
      <c r="AE3620" s="2"/>
      <c r="AF3620" s="2"/>
      <c r="AG3620" s="2"/>
      <c r="AH3620" s="55"/>
      <c r="AI3620" s="72"/>
      <c r="AJ3620" s="72"/>
      <c r="AK3620" s="72"/>
      <c r="AL3620" s="72"/>
      <c r="AM3620" s="80"/>
      <c r="AN3620" s="2"/>
      <c r="AO3620" s="2"/>
      <c r="AP3620" s="2"/>
      <c r="AQ3620" s="2"/>
      <c r="AR3620" s="55"/>
      <c r="AS3620" s="85"/>
      <c r="AT3620" s="85"/>
      <c r="AU3620" s="85"/>
      <c r="AV3620" s="85"/>
      <c r="AW3620" s="100"/>
      <c r="AX3620" s="2"/>
      <c r="AY3620" s="2"/>
      <c r="AZ3620" s="2"/>
      <c r="BA3620" s="2"/>
      <c r="BB3620" s="55"/>
      <c r="BC3620" s="105"/>
      <c r="BD3620" s="105"/>
      <c r="BE3620" s="105"/>
      <c r="BF3620" s="105"/>
      <c r="BG3620" s="109"/>
      <c r="BH3620" s="2"/>
      <c r="BI3620" s="2"/>
      <c r="BJ3620" s="2"/>
      <c r="BK3620" s="2"/>
      <c r="BL3620" s="55"/>
      <c r="BM3620" s="48"/>
      <c r="BN3620" s="48"/>
      <c r="BO3620" s="48"/>
      <c r="BP3620" s="48"/>
      <c r="BQ3620" s="117"/>
      <c r="BR3620" s="2"/>
      <c r="BS3620" s="2"/>
      <c r="BT3620" s="2"/>
      <c r="BU3620" s="2"/>
      <c r="BV3620" s="55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18" t="s">
        <v>5</v>
      </c>
      <c r="H3621" s="3">
        <v>2024</v>
      </c>
      <c r="I3621" s="20" t="s">
        <v>282</v>
      </c>
      <c r="J3621" s="184" t="s">
        <v>273</v>
      </c>
      <c r="K3621" s="184" t="s">
        <v>321</v>
      </c>
      <c r="L3621" s="187">
        <f t="shared" si="115"/>
        <v>0</v>
      </c>
      <c r="M3621" s="187">
        <f t="shared" si="116"/>
        <v>0</v>
      </c>
      <c r="N3621" s="186"/>
      <c r="O3621" s="91"/>
      <c r="P3621" s="33"/>
      <c r="Q3621" s="33"/>
      <c r="R3621" s="33"/>
      <c r="S3621" s="42"/>
      <c r="T3621" s="2"/>
      <c r="U3621" s="2"/>
      <c r="V3621" s="2"/>
      <c r="W3621" s="2"/>
      <c r="X3621" s="55"/>
      <c r="Y3621" s="62"/>
      <c r="Z3621" s="62"/>
      <c r="AA3621" s="62"/>
      <c r="AB3621" s="62"/>
      <c r="AC3621" s="68"/>
      <c r="AD3621" s="2"/>
      <c r="AE3621" s="2"/>
      <c r="AF3621" s="2"/>
      <c r="AG3621" s="2"/>
      <c r="AH3621" s="55"/>
      <c r="AI3621" s="72"/>
      <c r="AJ3621" s="72"/>
      <c r="AK3621" s="72"/>
      <c r="AL3621" s="72"/>
      <c r="AM3621" s="80"/>
      <c r="AN3621" s="2"/>
      <c r="AO3621" s="2"/>
      <c r="AP3621" s="2"/>
      <c r="AQ3621" s="2"/>
      <c r="AR3621" s="55"/>
      <c r="AS3621" s="85"/>
      <c r="AT3621" s="85"/>
      <c r="AU3621" s="85"/>
      <c r="AV3621" s="85"/>
      <c r="AW3621" s="100"/>
      <c r="AX3621" s="2"/>
      <c r="AY3621" s="2"/>
      <c r="AZ3621" s="2"/>
      <c r="BA3621" s="2"/>
      <c r="BB3621" s="55"/>
      <c r="BC3621" s="105"/>
      <c r="BD3621" s="105"/>
      <c r="BE3621" s="105"/>
      <c r="BF3621" s="105"/>
      <c r="BG3621" s="109"/>
      <c r="BH3621" s="2"/>
      <c r="BI3621" s="2"/>
      <c r="BJ3621" s="2"/>
      <c r="BK3621" s="2"/>
      <c r="BL3621" s="55"/>
      <c r="BM3621" s="48"/>
      <c r="BN3621" s="48"/>
      <c r="BO3621" s="48"/>
      <c r="BP3621" s="48"/>
      <c r="BQ3621" s="117"/>
      <c r="BR3621" s="2"/>
      <c r="BS3621" s="2"/>
      <c r="BT3621" s="2"/>
      <c r="BU3621" s="2"/>
      <c r="BV3621" s="55"/>
    </row>
    <row r="3622" spans="1:74" ht="19.2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18" t="s">
        <v>5</v>
      </c>
      <c r="H3622" s="3">
        <v>2024</v>
      </c>
      <c r="I3622" s="20" t="s">
        <v>282</v>
      </c>
      <c r="J3622" s="184" t="s">
        <v>274</v>
      </c>
      <c r="K3622" s="184" t="s">
        <v>321</v>
      </c>
      <c r="L3622" s="187">
        <f t="shared" si="115"/>
        <v>0.01</v>
      </c>
      <c r="M3622" s="187">
        <f t="shared" si="116"/>
        <v>24.381999999999998</v>
      </c>
      <c r="N3622" s="186" t="s">
        <v>1467</v>
      </c>
      <c r="O3622" s="91"/>
      <c r="P3622" s="33"/>
      <c r="Q3622" s="33"/>
      <c r="R3622" s="33"/>
      <c r="S3622" s="42"/>
      <c r="T3622" s="2"/>
      <c r="U3622" s="2"/>
      <c r="V3622" s="2"/>
      <c r="W3622" s="2"/>
      <c r="X3622" s="55"/>
      <c r="Y3622" s="62"/>
      <c r="Z3622" s="62"/>
      <c r="AA3622" s="62"/>
      <c r="AB3622" s="62"/>
      <c r="AC3622" s="68"/>
      <c r="AD3622" s="2"/>
      <c r="AE3622" s="2"/>
      <c r="AF3622" s="2"/>
      <c r="AG3622" s="2"/>
      <c r="AH3622" s="55"/>
      <c r="AI3622" s="72"/>
      <c r="AJ3622" s="72"/>
      <c r="AK3622" s="72"/>
      <c r="AL3622" s="72"/>
      <c r="AM3622" s="80"/>
      <c r="AN3622" s="2"/>
      <c r="AO3622" s="2"/>
      <c r="AP3622" s="2"/>
      <c r="AQ3622" s="2"/>
      <c r="AR3622" s="55"/>
      <c r="AS3622" s="85"/>
      <c r="AT3622" s="85"/>
      <c r="AU3622" s="85" t="s">
        <v>697</v>
      </c>
      <c r="AV3622" s="85">
        <v>2E-3</v>
      </c>
      <c r="AW3622" s="100">
        <v>2.298</v>
      </c>
      <c r="AX3622" s="2"/>
      <c r="AY3622" s="2"/>
      <c r="AZ3622" s="2"/>
      <c r="BA3622" s="2"/>
      <c r="BB3622" s="55"/>
      <c r="BC3622" s="105"/>
      <c r="BD3622" s="105"/>
      <c r="BE3622" s="105"/>
      <c r="BF3622" s="105"/>
      <c r="BG3622" s="109"/>
      <c r="BH3622" s="2" t="s">
        <v>958</v>
      </c>
      <c r="BI3622" s="2"/>
      <c r="BJ3622" s="2"/>
      <c r="BK3622" s="2">
        <v>8.0000000000000002E-3</v>
      </c>
      <c r="BL3622" s="55">
        <v>22.084</v>
      </c>
      <c r="BM3622" s="48"/>
      <c r="BN3622" s="48"/>
      <c r="BO3622" s="48"/>
      <c r="BP3622" s="48"/>
      <c r="BQ3622" s="117"/>
      <c r="BR3622" s="2"/>
      <c r="BS3622" s="2"/>
      <c r="BT3622" s="2"/>
      <c r="BU3622" s="2"/>
      <c r="BV3622" s="55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18" t="s">
        <v>5</v>
      </c>
      <c r="H3623" s="3">
        <v>2024</v>
      </c>
      <c r="I3623" s="20" t="s">
        <v>282</v>
      </c>
      <c r="J3623" s="184" t="s">
        <v>275</v>
      </c>
      <c r="K3623" s="184" t="s">
        <v>321</v>
      </c>
      <c r="L3623" s="187">
        <f t="shared" si="115"/>
        <v>0</v>
      </c>
      <c r="M3623" s="187">
        <f t="shared" si="116"/>
        <v>0</v>
      </c>
      <c r="N3623" s="186"/>
      <c r="O3623" s="91"/>
      <c r="P3623" s="33"/>
      <c r="Q3623" s="33"/>
      <c r="R3623" s="33"/>
      <c r="S3623" s="42"/>
      <c r="T3623" s="2"/>
      <c r="U3623" s="2"/>
      <c r="V3623" s="2"/>
      <c r="W3623" s="2"/>
      <c r="X3623" s="55"/>
      <c r="Y3623" s="62"/>
      <c r="Z3623" s="62"/>
      <c r="AA3623" s="62"/>
      <c r="AB3623" s="62"/>
      <c r="AC3623" s="68"/>
      <c r="AD3623" s="2"/>
      <c r="AE3623" s="2"/>
      <c r="AF3623" s="2"/>
      <c r="AG3623" s="2"/>
      <c r="AH3623" s="55"/>
      <c r="AI3623" s="72"/>
      <c r="AJ3623" s="72"/>
      <c r="AK3623" s="72"/>
      <c r="AL3623" s="72"/>
      <c r="AM3623" s="80"/>
      <c r="AN3623" s="2"/>
      <c r="AO3623" s="2"/>
      <c r="AP3623" s="2"/>
      <c r="AQ3623" s="2"/>
      <c r="AR3623" s="55"/>
      <c r="AS3623" s="85"/>
      <c r="AT3623" s="85"/>
      <c r="AU3623" s="85"/>
      <c r="AV3623" s="85"/>
      <c r="AW3623" s="100"/>
      <c r="AX3623" s="2"/>
      <c r="AY3623" s="2"/>
      <c r="AZ3623" s="2"/>
      <c r="BA3623" s="2"/>
      <c r="BB3623" s="55"/>
      <c r="BC3623" s="105"/>
      <c r="BD3623" s="105"/>
      <c r="BE3623" s="105"/>
      <c r="BF3623" s="105"/>
      <c r="BG3623" s="109"/>
      <c r="BH3623" s="2"/>
      <c r="BI3623" s="2"/>
      <c r="BJ3623" s="2"/>
      <c r="BK3623" s="2"/>
      <c r="BL3623" s="55"/>
      <c r="BM3623" s="48"/>
      <c r="BN3623" s="48"/>
      <c r="BO3623" s="48"/>
      <c r="BP3623" s="48"/>
      <c r="BQ3623" s="117"/>
      <c r="BR3623" s="2"/>
      <c r="BS3623" s="2"/>
      <c r="BT3623" s="2"/>
      <c r="BU3623" s="2"/>
      <c r="BV3623" s="55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18" t="s">
        <v>5</v>
      </c>
      <c r="H3624" s="3">
        <v>2024</v>
      </c>
      <c r="I3624" s="20" t="s">
        <v>282</v>
      </c>
      <c r="J3624" s="184" t="s">
        <v>276</v>
      </c>
      <c r="K3624" s="184" t="s">
        <v>320</v>
      </c>
      <c r="L3624" s="187">
        <f t="shared" si="115"/>
        <v>0</v>
      </c>
      <c r="M3624" s="187">
        <f t="shared" si="116"/>
        <v>0</v>
      </c>
      <c r="N3624" s="186"/>
      <c r="O3624" s="91"/>
      <c r="P3624" s="33"/>
      <c r="Q3624" s="33"/>
      <c r="R3624" s="33"/>
      <c r="S3624" s="42"/>
      <c r="T3624" s="2"/>
      <c r="U3624" s="2"/>
      <c r="V3624" s="2"/>
      <c r="W3624" s="2"/>
      <c r="X3624" s="55"/>
      <c r="Y3624" s="62"/>
      <c r="Z3624" s="62"/>
      <c r="AA3624" s="62"/>
      <c r="AB3624" s="62"/>
      <c r="AC3624" s="68"/>
      <c r="AD3624" s="2"/>
      <c r="AE3624" s="2"/>
      <c r="AF3624" s="2"/>
      <c r="AG3624" s="2"/>
      <c r="AH3624" s="55"/>
      <c r="AI3624" s="72"/>
      <c r="AJ3624" s="72"/>
      <c r="AK3624" s="72"/>
      <c r="AL3624" s="72"/>
      <c r="AM3624" s="80"/>
      <c r="AN3624" s="2"/>
      <c r="AO3624" s="2"/>
      <c r="AP3624" s="2"/>
      <c r="AQ3624" s="2"/>
      <c r="AR3624" s="55"/>
      <c r="AS3624" s="85"/>
      <c r="AT3624" s="85"/>
      <c r="AU3624" s="85"/>
      <c r="AV3624" s="85"/>
      <c r="AW3624" s="100"/>
      <c r="AX3624" s="2"/>
      <c r="AY3624" s="2"/>
      <c r="AZ3624" s="2"/>
      <c r="BA3624" s="2"/>
      <c r="BB3624" s="55"/>
      <c r="BC3624" s="105"/>
      <c r="BD3624" s="105"/>
      <c r="BE3624" s="105"/>
      <c r="BF3624" s="105"/>
      <c r="BG3624" s="109"/>
      <c r="BH3624" s="2"/>
      <c r="BI3624" s="2"/>
      <c r="BJ3624" s="2"/>
      <c r="BK3624" s="2"/>
      <c r="BL3624" s="55"/>
      <c r="BM3624" s="48"/>
      <c r="BN3624" s="48"/>
      <c r="BO3624" s="48"/>
      <c r="BP3624" s="48"/>
      <c r="BQ3624" s="117"/>
      <c r="BR3624" s="2"/>
      <c r="BS3624" s="2"/>
      <c r="BT3624" s="2"/>
      <c r="BU3624" s="2"/>
      <c r="BV3624" s="55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18" t="s">
        <v>5</v>
      </c>
      <c r="H3625" s="3">
        <v>2024</v>
      </c>
      <c r="I3625" s="20" t="s">
        <v>282</v>
      </c>
      <c r="J3625" s="184" t="s">
        <v>277</v>
      </c>
      <c r="K3625" s="184" t="s">
        <v>320</v>
      </c>
      <c r="L3625" s="187">
        <f t="shared" si="115"/>
        <v>0</v>
      </c>
      <c r="M3625" s="187">
        <f t="shared" si="116"/>
        <v>0</v>
      </c>
      <c r="N3625" s="186"/>
      <c r="O3625" s="91"/>
      <c r="P3625" s="33"/>
      <c r="Q3625" s="33"/>
      <c r="R3625" s="33"/>
      <c r="S3625" s="42"/>
      <c r="T3625" s="2"/>
      <c r="U3625" s="2"/>
      <c r="V3625" s="2"/>
      <c r="W3625" s="2"/>
      <c r="X3625" s="55"/>
      <c r="Y3625" s="62"/>
      <c r="Z3625" s="62"/>
      <c r="AA3625" s="62"/>
      <c r="AB3625" s="62"/>
      <c r="AC3625" s="68"/>
      <c r="AD3625" s="2"/>
      <c r="AE3625" s="2"/>
      <c r="AF3625" s="2"/>
      <c r="AG3625" s="2"/>
      <c r="AH3625" s="55"/>
      <c r="AI3625" s="72"/>
      <c r="AJ3625" s="72"/>
      <c r="AK3625" s="72"/>
      <c r="AL3625" s="72"/>
      <c r="AM3625" s="80"/>
      <c r="AN3625" s="2"/>
      <c r="AO3625" s="2"/>
      <c r="AP3625" s="2"/>
      <c r="AQ3625" s="2"/>
      <c r="AR3625" s="55"/>
      <c r="AS3625" s="85"/>
      <c r="AT3625" s="85"/>
      <c r="AU3625" s="85"/>
      <c r="AV3625" s="85"/>
      <c r="AW3625" s="100"/>
      <c r="AX3625" s="2"/>
      <c r="AY3625" s="2"/>
      <c r="AZ3625" s="2"/>
      <c r="BA3625" s="2"/>
      <c r="BB3625" s="55"/>
      <c r="BC3625" s="105"/>
      <c r="BD3625" s="105"/>
      <c r="BE3625" s="105"/>
      <c r="BF3625" s="105"/>
      <c r="BG3625" s="109"/>
      <c r="BH3625" s="2"/>
      <c r="BI3625" s="2"/>
      <c r="BJ3625" s="2"/>
      <c r="BK3625" s="2"/>
      <c r="BL3625" s="55"/>
      <c r="BM3625" s="48"/>
      <c r="BN3625" s="48"/>
      <c r="BO3625" s="48"/>
      <c r="BP3625" s="48"/>
      <c r="BQ3625" s="117"/>
      <c r="BR3625" s="2"/>
      <c r="BS3625" s="2"/>
      <c r="BT3625" s="2"/>
      <c r="BU3625" s="2"/>
      <c r="BV3625" s="55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18" t="s">
        <v>5</v>
      </c>
      <c r="H3626" s="3">
        <v>2024</v>
      </c>
      <c r="I3626" s="20" t="s">
        <v>283</v>
      </c>
      <c r="J3626" s="184" t="s">
        <v>298</v>
      </c>
      <c r="K3626" s="184" t="s">
        <v>321</v>
      </c>
      <c r="L3626" s="187">
        <f t="shared" si="115"/>
        <v>0</v>
      </c>
      <c r="M3626" s="187">
        <f t="shared" si="116"/>
        <v>0</v>
      </c>
      <c r="N3626" s="186"/>
      <c r="O3626" s="91"/>
      <c r="P3626" s="33"/>
      <c r="Q3626" s="33"/>
      <c r="R3626" s="33"/>
      <c r="S3626" s="42"/>
      <c r="T3626" s="2"/>
      <c r="U3626" s="2"/>
      <c r="V3626" s="2"/>
      <c r="W3626" s="2"/>
      <c r="X3626" s="55"/>
      <c r="Y3626" s="62"/>
      <c r="Z3626" s="62"/>
      <c r="AA3626" s="62"/>
      <c r="AB3626" s="62"/>
      <c r="AC3626" s="68"/>
      <c r="AD3626" s="2"/>
      <c r="AE3626" s="2"/>
      <c r="AF3626" s="2"/>
      <c r="AG3626" s="2"/>
      <c r="AH3626" s="55"/>
      <c r="AI3626" s="72"/>
      <c r="AJ3626" s="72"/>
      <c r="AK3626" s="72"/>
      <c r="AL3626" s="72"/>
      <c r="AM3626" s="80"/>
      <c r="AN3626" s="2"/>
      <c r="AO3626" s="2"/>
      <c r="AP3626" s="2"/>
      <c r="AQ3626" s="2"/>
      <c r="AR3626" s="55"/>
      <c r="AS3626" s="85"/>
      <c r="AT3626" s="85"/>
      <c r="AU3626" s="85"/>
      <c r="AV3626" s="85"/>
      <c r="AW3626" s="100"/>
      <c r="AX3626" s="2"/>
      <c r="AY3626" s="2"/>
      <c r="AZ3626" s="2"/>
      <c r="BA3626" s="2"/>
      <c r="BB3626" s="55"/>
      <c r="BC3626" s="105"/>
      <c r="BD3626" s="105"/>
      <c r="BE3626" s="105"/>
      <c r="BF3626" s="105"/>
      <c r="BG3626" s="109"/>
      <c r="BH3626" s="2"/>
      <c r="BI3626" s="2"/>
      <c r="BJ3626" s="2"/>
      <c r="BK3626" s="2"/>
      <c r="BL3626" s="55"/>
      <c r="BM3626" s="48"/>
      <c r="BN3626" s="48"/>
      <c r="BO3626" s="48"/>
      <c r="BP3626" s="48"/>
      <c r="BQ3626" s="117"/>
      <c r="BR3626" s="2"/>
      <c r="BS3626" s="2"/>
      <c r="BT3626" s="2"/>
      <c r="BU3626" s="2"/>
      <c r="BV3626" s="55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18" t="s">
        <v>5</v>
      </c>
      <c r="H3627" s="3">
        <v>2024</v>
      </c>
      <c r="I3627" s="20" t="s">
        <v>283</v>
      </c>
      <c r="J3627" s="184" t="s">
        <v>278</v>
      </c>
      <c r="K3627" s="184" t="s">
        <v>320</v>
      </c>
      <c r="L3627" s="187">
        <f t="shared" si="115"/>
        <v>0</v>
      </c>
      <c r="M3627" s="187">
        <f t="shared" si="116"/>
        <v>0</v>
      </c>
      <c r="N3627" s="186"/>
      <c r="O3627" s="91"/>
      <c r="P3627" s="33"/>
      <c r="Q3627" s="33"/>
      <c r="R3627" s="33"/>
      <c r="S3627" s="42"/>
      <c r="T3627" s="2"/>
      <c r="U3627" s="2"/>
      <c r="V3627" s="2"/>
      <c r="W3627" s="2"/>
      <c r="X3627" s="55"/>
      <c r="Y3627" s="62"/>
      <c r="Z3627" s="62"/>
      <c r="AA3627" s="62"/>
      <c r="AB3627" s="62"/>
      <c r="AC3627" s="68"/>
      <c r="AD3627" s="2"/>
      <c r="AE3627" s="2"/>
      <c r="AF3627" s="2"/>
      <c r="AG3627" s="2"/>
      <c r="AH3627" s="55"/>
      <c r="AI3627" s="72"/>
      <c r="AJ3627" s="72"/>
      <c r="AK3627" s="72"/>
      <c r="AL3627" s="72"/>
      <c r="AM3627" s="80"/>
      <c r="AN3627" s="2"/>
      <c r="AO3627" s="2"/>
      <c r="AP3627" s="2"/>
      <c r="AQ3627" s="2"/>
      <c r="AR3627" s="55"/>
      <c r="AS3627" s="85"/>
      <c r="AT3627" s="85"/>
      <c r="AU3627" s="85"/>
      <c r="AV3627" s="85"/>
      <c r="AW3627" s="100"/>
      <c r="AX3627" s="2"/>
      <c r="AY3627" s="2"/>
      <c r="AZ3627" s="2"/>
      <c r="BA3627" s="2"/>
      <c r="BB3627" s="55"/>
      <c r="BC3627" s="105"/>
      <c r="BD3627" s="105"/>
      <c r="BE3627" s="105"/>
      <c r="BF3627" s="105"/>
      <c r="BG3627" s="109"/>
      <c r="BH3627" s="2"/>
      <c r="BI3627" s="2"/>
      <c r="BJ3627" s="2"/>
      <c r="BK3627" s="2"/>
      <c r="BL3627" s="55"/>
      <c r="BM3627" s="48"/>
      <c r="BN3627" s="48"/>
      <c r="BO3627" s="48"/>
      <c r="BP3627" s="48"/>
      <c r="BQ3627" s="117"/>
      <c r="BR3627" s="2"/>
      <c r="BS3627" s="2"/>
      <c r="BT3627" s="2"/>
      <c r="BU3627" s="2"/>
      <c r="BV3627" s="55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18" t="s">
        <v>5</v>
      </c>
      <c r="H3628" s="3">
        <v>2024</v>
      </c>
      <c r="I3628" s="20" t="s">
        <v>283</v>
      </c>
      <c r="J3628" s="184" t="s">
        <v>279</v>
      </c>
      <c r="K3628" s="184" t="s">
        <v>320</v>
      </c>
      <c r="L3628" s="187">
        <f t="shared" si="115"/>
        <v>0</v>
      </c>
      <c r="M3628" s="187">
        <f t="shared" si="116"/>
        <v>0</v>
      </c>
      <c r="N3628" s="186"/>
      <c r="O3628" s="91"/>
      <c r="P3628" s="33"/>
      <c r="Q3628" s="33"/>
      <c r="R3628" s="33"/>
      <c r="S3628" s="42"/>
      <c r="T3628" s="2"/>
      <c r="U3628" s="2"/>
      <c r="V3628" s="2"/>
      <c r="W3628" s="2"/>
      <c r="X3628" s="55"/>
      <c r="Y3628" s="62"/>
      <c r="Z3628" s="62"/>
      <c r="AA3628" s="62"/>
      <c r="AB3628" s="62"/>
      <c r="AC3628" s="68"/>
      <c r="AD3628" s="2"/>
      <c r="AE3628" s="2"/>
      <c r="AF3628" s="2"/>
      <c r="AG3628" s="2"/>
      <c r="AH3628" s="55"/>
      <c r="AI3628" s="72"/>
      <c r="AJ3628" s="72"/>
      <c r="AK3628" s="72"/>
      <c r="AL3628" s="72"/>
      <c r="AM3628" s="80"/>
      <c r="AN3628" s="2"/>
      <c r="AO3628" s="2"/>
      <c r="AP3628" s="2"/>
      <c r="AQ3628" s="2"/>
      <c r="AR3628" s="55"/>
      <c r="AS3628" s="85"/>
      <c r="AT3628" s="85"/>
      <c r="AU3628" s="85"/>
      <c r="AV3628" s="85"/>
      <c r="AW3628" s="100"/>
      <c r="AX3628" s="2"/>
      <c r="AY3628" s="2"/>
      <c r="AZ3628" s="2"/>
      <c r="BA3628" s="2"/>
      <c r="BB3628" s="55"/>
      <c r="BC3628" s="105"/>
      <c r="BD3628" s="105"/>
      <c r="BE3628" s="105"/>
      <c r="BF3628" s="105"/>
      <c r="BG3628" s="109"/>
      <c r="BH3628" s="2"/>
      <c r="BI3628" s="2"/>
      <c r="BJ3628" s="2"/>
      <c r="BK3628" s="2"/>
      <c r="BL3628" s="55"/>
      <c r="BM3628" s="48"/>
      <c r="BN3628" s="48"/>
      <c r="BO3628" s="48"/>
      <c r="BP3628" s="48"/>
      <c r="BQ3628" s="117"/>
      <c r="BR3628" s="2"/>
      <c r="BS3628" s="2"/>
      <c r="BT3628" s="2"/>
      <c r="BU3628" s="2"/>
      <c r="BV3628" s="55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18" t="s">
        <v>5</v>
      </c>
      <c r="H3629" s="3">
        <v>2024</v>
      </c>
      <c r="I3629" s="20" t="s">
        <v>286</v>
      </c>
      <c r="J3629" s="184" t="s">
        <v>280</v>
      </c>
      <c r="K3629" s="184" t="s">
        <v>319</v>
      </c>
      <c r="L3629" s="187">
        <f t="shared" si="115"/>
        <v>0</v>
      </c>
      <c r="M3629" s="187">
        <f t="shared" si="116"/>
        <v>0</v>
      </c>
      <c r="N3629" s="186"/>
      <c r="O3629" s="91"/>
      <c r="P3629" s="33"/>
      <c r="Q3629" s="33"/>
      <c r="R3629" s="33"/>
      <c r="S3629" s="42"/>
      <c r="T3629" s="2"/>
      <c r="U3629" s="2"/>
      <c r="V3629" s="2"/>
      <c r="W3629" s="2"/>
      <c r="X3629" s="55"/>
      <c r="Y3629" s="62"/>
      <c r="Z3629" s="62"/>
      <c r="AA3629" s="62"/>
      <c r="AB3629" s="62"/>
      <c r="AC3629" s="68"/>
      <c r="AD3629" s="2"/>
      <c r="AE3629" s="2"/>
      <c r="AF3629" s="2"/>
      <c r="AG3629" s="2"/>
      <c r="AH3629" s="55"/>
      <c r="AI3629" s="72"/>
      <c r="AJ3629" s="72"/>
      <c r="AK3629" s="72"/>
      <c r="AL3629" s="72"/>
      <c r="AM3629" s="80"/>
      <c r="AN3629" s="2"/>
      <c r="AO3629" s="2"/>
      <c r="AP3629" s="2"/>
      <c r="AQ3629" s="2"/>
      <c r="AR3629" s="55"/>
      <c r="AS3629" s="85"/>
      <c r="AT3629" s="85"/>
      <c r="AU3629" s="85"/>
      <c r="AV3629" s="85"/>
      <c r="AW3629" s="100"/>
      <c r="AX3629" s="2"/>
      <c r="AY3629" s="2"/>
      <c r="AZ3629" s="2"/>
      <c r="BA3629" s="2"/>
      <c r="BB3629" s="55"/>
      <c r="BC3629" s="105"/>
      <c r="BD3629" s="105"/>
      <c r="BE3629" s="105"/>
      <c r="BF3629" s="105"/>
      <c r="BG3629" s="109"/>
      <c r="BH3629" s="2"/>
      <c r="BI3629" s="2"/>
      <c r="BJ3629" s="2"/>
      <c r="BK3629" s="2"/>
      <c r="BL3629" s="55"/>
      <c r="BM3629" s="48"/>
      <c r="BN3629" s="48"/>
      <c r="BO3629" s="48"/>
      <c r="BP3629" s="48"/>
      <c r="BQ3629" s="117"/>
      <c r="BR3629" s="2"/>
      <c r="BS3629" s="2"/>
      <c r="BT3629" s="2"/>
      <c r="BU3629" s="2"/>
      <c r="BV3629" s="55"/>
    </row>
    <row r="3630" spans="1:74" ht="57" hidden="1" customHeight="1" x14ac:dyDescent="0.3">
      <c r="A3630" s="2" t="s">
        <v>104</v>
      </c>
      <c r="B3630" s="2" t="s">
        <v>2</v>
      </c>
      <c r="C3630" s="2" t="s">
        <v>3</v>
      </c>
      <c r="D3630" s="2" t="s">
        <v>103</v>
      </c>
      <c r="E3630" s="3">
        <v>4</v>
      </c>
      <c r="F3630" s="3"/>
      <c r="G3630" s="18" t="s">
        <v>5</v>
      </c>
      <c r="H3630" s="3">
        <v>2024</v>
      </c>
      <c r="I3630" s="20" t="s">
        <v>286</v>
      </c>
      <c r="J3630" s="184" t="s">
        <v>281</v>
      </c>
      <c r="K3630" s="184" t="s">
        <v>319</v>
      </c>
      <c r="L3630" s="187">
        <f t="shared" si="115"/>
        <v>0</v>
      </c>
      <c r="M3630" s="187">
        <f t="shared" si="116"/>
        <v>91.739000000000004</v>
      </c>
      <c r="N3630" s="186" t="s">
        <v>1466</v>
      </c>
      <c r="O3630" s="91"/>
      <c r="P3630" s="33"/>
      <c r="Q3630" s="33"/>
      <c r="R3630" s="33"/>
      <c r="S3630" s="42"/>
      <c r="T3630" s="2"/>
      <c r="U3630" s="2"/>
      <c r="V3630" s="2"/>
      <c r="W3630" s="2"/>
      <c r="X3630" s="55"/>
      <c r="Y3630" s="62"/>
      <c r="Z3630" s="62"/>
      <c r="AA3630" s="62"/>
      <c r="AB3630" s="62"/>
      <c r="AC3630" s="68"/>
      <c r="AD3630" s="2"/>
      <c r="AE3630" s="2"/>
      <c r="AF3630" s="2"/>
      <c r="AG3630" s="2"/>
      <c r="AH3630" s="55"/>
      <c r="AI3630" s="72"/>
      <c r="AJ3630" s="72"/>
      <c r="AK3630" s="72"/>
      <c r="AL3630" s="72"/>
      <c r="AM3630" s="80"/>
      <c r="AN3630" s="2"/>
      <c r="AO3630" s="2"/>
      <c r="AP3630" s="2"/>
      <c r="AQ3630" s="2"/>
      <c r="AR3630" s="55"/>
      <c r="AS3630" s="85"/>
      <c r="AT3630" s="85"/>
      <c r="AU3630" s="85"/>
      <c r="AV3630" s="85"/>
      <c r="AW3630" s="100"/>
      <c r="AX3630" s="2"/>
      <c r="AY3630" s="2"/>
      <c r="AZ3630" s="2"/>
      <c r="BA3630" s="2"/>
      <c r="BB3630" s="55"/>
      <c r="BC3630" s="105" t="s">
        <v>1061</v>
      </c>
      <c r="BD3630" s="105"/>
      <c r="BE3630" s="105"/>
      <c r="BF3630" s="105"/>
      <c r="BG3630" s="109">
        <v>4.5</v>
      </c>
      <c r="BH3630" s="2" t="s">
        <v>1054</v>
      </c>
      <c r="BI3630" s="2"/>
      <c r="BJ3630" s="2"/>
      <c r="BK3630" s="2"/>
      <c r="BL3630" s="55">
        <f>50.767+22.084</f>
        <v>72.850999999999999</v>
      </c>
      <c r="BM3630" s="48" t="s">
        <v>1152</v>
      </c>
      <c r="BN3630" s="48"/>
      <c r="BO3630" s="48"/>
      <c r="BP3630" s="48"/>
      <c r="BQ3630" s="117">
        <f>10.318+4.07</f>
        <v>14.388</v>
      </c>
      <c r="BR3630" s="2"/>
      <c r="BS3630" s="2"/>
      <c r="BT3630" s="2"/>
      <c r="BU3630" s="2"/>
      <c r="BV3630" s="55"/>
    </row>
    <row r="3631" spans="1:74" s="13" customFormat="1" ht="15" hidden="1" customHeight="1" x14ac:dyDescent="0.3">
      <c r="A3631" s="12" t="s">
        <v>104</v>
      </c>
      <c r="B3631" s="12" t="s">
        <v>2</v>
      </c>
      <c r="C3631" s="12" t="s">
        <v>3</v>
      </c>
      <c r="D3631" s="12" t="s">
        <v>103</v>
      </c>
      <c r="E3631" s="7">
        <v>4</v>
      </c>
      <c r="F3631" s="7"/>
      <c r="G3631" s="19" t="s">
        <v>5</v>
      </c>
      <c r="H3631" s="7">
        <v>2024</v>
      </c>
      <c r="I3631" s="21"/>
      <c r="J3631" s="12" t="s">
        <v>314</v>
      </c>
      <c r="K3631" s="12"/>
      <c r="L3631" s="147"/>
      <c r="M3631" s="147">
        <f>SUM(M3593:M3630)</f>
        <v>405.22</v>
      </c>
      <c r="N3631" s="178"/>
      <c r="P3631" s="12"/>
      <c r="Q3631" s="12"/>
      <c r="R3631" s="12"/>
      <c r="S3631" s="47">
        <f>SUM(S3593:S3630)</f>
        <v>0</v>
      </c>
      <c r="T3631" s="12"/>
      <c r="U3631" s="12"/>
      <c r="V3631" s="12"/>
      <c r="W3631" s="12"/>
      <c r="X3631" s="47">
        <f>SUM(X3593:X3630)</f>
        <v>0</v>
      </c>
      <c r="Y3631" s="12"/>
      <c r="Z3631" s="12"/>
      <c r="AA3631" s="12"/>
      <c r="AB3631" s="12"/>
      <c r="AC3631" s="47">
        <f>SUM(AC3593:AC3630)</f>
        <v>0</v>
      </c>
      <c r="AD3631" s="12"/>
      <c r="AE3631" s="12"/>
      <c r="AF3631" s="12"/>
      <c r="AG3631" s="12"/>
      <c r="AH3631" s="47">
        <f>SUM(AH3593:AH3630)</f>
        <v>4.375</v>
      </c>
      <c r="AI3631" s="12"/>
      <c r="AJ3631" s="12"/>
      <c r="AK3631" s="12"/>
      <c r="AL3631" s="12"/>
      <c r="AM3631" s="47">
        <f>SUM(AM3593:AM3630)</f>
        <v>0</v>
      </c>
      <c r="AN3631" s="12"/>
      <c r="AO3631" s="12"/>
      <c r="AP3631" s="12"/>
      <c r="AQ3631" s="12"/>
      <c r="AR3631" s="47">
        <f>SUM(AR3593:AR3630)</f>
        <v>0</v>
      </c>
      <c r="AS3631" s="12"/>
      <c r="AT3631" s="12"/>
      <c r="AU3631" s="12"/>
      <c r="AV3631" s="12"/>
      <c r="AW3631" s="47">
        <f>SUM(AW3593:AW3630)</f>
        <v>13.231999999999999</v>
      </c>
      <c r="AX3631" s="12"/>
      <c r="AY3631" s="12"/>
      <c r="AZ3631" s="12"/>
      <c r="BA3631" s="12"/>
      <c r="BB3631" s="47">
        <f>SUM(BB3593:BB3630)</f>
        <v>0</v>
      </c>
      <c r="BC3631" s="12"/>
      <c r="BD3631" s="12"/>
      <c r="BE3631" s="12"/>
      <c r="BF3631" s="12"/>
      <c r="BG3631" s="47">
        <f>SUM(BG3593:BG3630)</f>
        <v>4.5</v>
      </c>
      <c r="BH3631" s="12"/>
      <c r="BI3631" s="12"/>
      <c r="BJ3631" s="12"/>
      <c r="BK3631" s="12"/>
      <c r="BL3631" s="47">
        <f>SUM(BL3593:BL3630)</f>
        <v>94.935000000000002</v>
      </c>
      <c r="BM3631" s="12"/>
      <c r="BN3631" s="12"/>
      <c r="BO3631" s="12"/>
      <c r="BP3631" s="12"/>
      <c r="BQ3631" s="47">
        <f>SUM(BQ3593:BQ3630)</f>
        <v>14.388</v>
      </c>
      <c r="BR3631" s="12"/>
      <c r="BS3631" s="12"/>
      <c r="BT3631" s="12"/>
      <c r="BU3631" s="12"/>
      <c r="BV3631" s="47">
        <f>SUM(BV3593:BV3630)</f>
        <v>273.79000000000002</v>
      </c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18" t="s">
        <v>5</v>
      </c>
      <c r="H3632" s="3">
        <v>2024</v>
      </c>
      <c r="I3632" s="20" t="s">
        <v>287</v>
      </c>
      <c r="J3632" s="184" t="s">
        <v>267</v>
      </c>
      <c r="K3632" s="184" t="s">
        <v>318</v>
      </c>
      <c r="L3632" s="187">
        <f t="shared" si="115"/>
        <v>0</v>
      </c>
      <c r="M3632" s="187">
        <f t="shared" si="116"/>
        <v>0</v>
      </c>
      <c r="N3632" s="186"/>
      <c r="O3632" s="95"/>
      <c r="P3632" s="33"/>
      <c r="Q3632" s="33"/>
      <c r="R3632" s="33"/>
      <c r="S3632" s="42"/>
      <c r="T3632" s="2"/>
      <c r="U3632" s="2"/>
      <c r="V3632" s="2"/>
      <c r="W3632" s="2"/>
      <c r="X3632" s="55"/>
      <c r="Y3632" s="62"/>
      <c r="Z3632" s="62"/>
      <c r="AA3632" s="62"/>
      <c r="AB3632" s="62"/>
      <c r="AC3632" s="68"/>
      <c r="AD3632" s="2"/>
      <c r="AE3632" s="2"/>
      <c r="AF3632" s="2"/>
      <c r="AG3632" s="2"/>
      <c r="AH3632" s="55"/>
      <c r="AI3632" s="72"/>
      <c r="AJ3632" s="72"/>
      <c r="AK3632" s="72"/>
      <c r="AL3632" s="72"/>
      <c r="AM3632" s="80"/>
      <c r="AN3632" s="2"/>
      <c r="AO3632" s="2"/>
      <c r="AP3632" s="2"/>
      <c r="AQ3632" s="2"/>
      <c r="AR3632" s="55"/>
      <c r="AS3632" s="85"/>
      <c r="AT3632" s="85"/>
      <c r="AU3632" s="85"/>
      <c r="AV3632" s="85"/>
      <c r="AW3632" s="100"/>
      <c r="AX3632" s="2"/>
      <c r="AY3632" s="2"/>
      <c r="AZ3632" s="2"/>
      <c r="BA3632" s="2"/>
      <c r="BB3632" s="55"/>
      <c r="BC3632" s="105"/>
      <c r="BD3632" s="105"/>
      <c r="BE3632" s="105"/>
      <c r="BF3632" s="105"/>
      <c r="BG3632" s="109"/>
      <c r="BH3632" s="2"/>
      <c r="BI3632" s="2"/>
      <c r="BJ3632" s="2"/>
      <c r="BK3632" s="2"/>
      <c r="BL3632" s="55"/>
      <c r="BM3632" s="48"/>
      <c r="BN3632" s="48"/>
      <c r="BO3632" s="48"/>
      <c r="BP3632" s="48"/>
      <c r="BQ3632" s="117"/>
      <c r="BR3632" s="2"/>
      <c r="BS3632" s="2"/>
      <c r="BT3632" s="2"/>
      <c r="BU3632" s="2"/>
      <c r="BV3632" s="55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18" t="s">
        <v>5</v>
      </c>
      <c r="H3633" s="3">
        <v>2024</v>
      </c>
      <c r="I3633" s="20" t="s">
        <v>287</v>
      </c>
      <c r="J3633" s="184" t="s">
        <v>291</v>
      </c>
      <c r="K3633" s="184" t="s">
        <v>319</v>
      </c>
      <c r="L3633" s="187">
        <f t="shared" si="115"/>
        <v>0</v>
      </c>
      <c r="M3633" s="187">
        <f t="shared" si="116"/>
        <v>0</v>
      </c>
      <c r="N3633" s="186"/>
      <c r="O3633" s="91"/>
      <c r="P3633" s="33"/>
      <c r="Q3633" s="33"/>
      <c r="R3633" s="33"/>
      <c r="S3633" s="42"/>
      <c r="T3633" s="2"/>
      <c r="U3633" s="2"/>
      <c r="V3633" s="2"/>
      <c r="W3633" s="2"/>
      <c r="X3633" s="55"/>
      <c r="Y3633" s="62"/>
      <c r="Z3633" s="62"/>
      <c r="AA3633" s="62"/>
      <c r="AB3633" s="62"/>
      <c r="AC3633" s="68"/>
      <c r="AD3633" s="2"/>
      <c r="AE3633" s="2"/>
      <c r="AF3633" s="2"/>
      <c r="AG3633" s="2"/>
      <c r="AH3633" s="55"/>
      <c r="AI3633" s="72"/>
      <c r="AJ3633" s="72"/>
      <c r="AK3633" s="72"/>
      <c r="AL3633" s="72"/>
      <c r="AM3633" s="80"/>
      <c r="AN3633" s="2"/>
      <c r="AO3633" s="2"/>
      <c r="AP3633" s="2"/>
      <c r="AQ3633" s="2"/>
      <c r="AR3633" s="55"/>
      <c r="AS3633" s="85"/>
      <c r="AT3633" s="85"/>
      <c r="AU3633" s="85"/>
      <c r="AV3633" s="85"/>
      <c r="AW3633" s="100"/>
      <c r="AX3633" s="2"/>
      <c r="AY3633" s="2"/>
      <c r="AZ3633" s="2"/>
      <c r="BA3633" s="2"/>
      <c r="BB3633" s="55"/>
      <c r="BC3633" s="105"/>
      <c r="BD3633" s="105"/>
      <c r="BE3633" s="105"/>
      <c r="BF3633" s="105"/>
      <c r="BG3633" s="109"/>
      <c r="BH3633" s="2"/>
      <c r="BI3633" s="2"/>
      <c r="BJ3633" s="2"/>
      <c r="BK3633" s="2"/>
      <c r="BL3633" s="55"/>
      <c r="BM3633" s="48"/>
      <c r="BN3633" s="48"/>
      <c r="BO3633" s="48"/>
      <c r="BP3633" s="48"/>
      <c r="BQ3633" s="117"/>
      <c r="BR3633" s="2"/>
      <c r="BS3633" s="2"/>
      <c r="BT3633" s="2"/>
      <c r="BU3633" s="2"/>
      <c r="BV3633" s="55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18" t="s">
        <v>5</v>
      </c>
      <c r="H3634" s="3">
        <v>2024</v>
      </c>
      <c r="I3634" s="20" t="s">
        <v>286</v>
      </c>
      <c r="J3634" s="184" t="s">
        <v>336</v>
      </c>
      <c r="K3634" s="184" t="s">
        <v>319</v>
      </c>
      <c r="L3634" s="187">
        <f t="shared" si="115"/>
        <v>0</v>
      </c>
      <c r="M3634" s="187">
        <f t="shared" si="116"/>
        <v>0</v>
      </c>
      <c r="N3634" s="186"/>
      <c r="O3634" s="91"/>
      <c r="P3634" s="33"/>
      <c r="Q3634" s="33"/>
      <c r="R3634" s="33"/>
      <c r="S3634" s="42"/>
      <c r="T3634" s="2"/>
      <c r="U3634" s="2"/>
      <c r="V3634" s="2"/>
      <c r="W3634" s="2"/>
      <c r="X3634" s="55"/>
      <c r="Y3634" s="62"/>
      <c r="Z3634" s="62"/>
      <c r="AA3634" s="62"/>
      <c r="AB3634" s="62"/>
      <c r="AC3634" s="68"/>
      <c r="AD3634" s="2"/>
      <c r="AE3634" s="2"/>
      <c r="AF3634" s="2"/>
      <c r="AG3634" s="2"/>
      <c r="AH3634" s="55"/>
      <c r="AI3634" s="72"/>
      <c r="AJ3634" s="72"/>
      <c r="AK3634" s="72"/>
      <c r="AL3634" s="72"/>
      <c r="AM3634" s="80"/>
      <c r="AN3634" s="2"/>
      <c r="AO3634" s="2"/>
      <c r="AP3634" s="2"/>
      <c r="AQ3634" s="2"/>
      <c r="AR3634" s="55"/>
      <c r="AS3634" s="85"/>
      <c r="AT3634" s="85"/>
      <c r="AU3634" s="85"/>
      <c r="AV3634" s="85"/>
      <c r="AW3634" s="100"/>
      <c r="AX3634" s="2"/>
      <c r="AY3634" s="2"/>
      <c r="AZ3634" s="2"/>
      <c r="BA3634" s="2"/>
      <c r="BB3634" s="55"/>
      <c r="BC3634" s="105"/>
      <c r="BD3634" s="105"/>
      <c r="BE3634" s="105"/>
      <c r="BF3634" s="105"/>
      <c r="BG3634" s="109"/>
      <c r="BH3634" s="2"/>
      <c r="BI3634" s="2"/>
      <c r="BJ3634" s="2"/>
      <c r="BK3634" s="2"/>
      <c r="BL3634" s="55"/>
      <c r="BM3634" s="48"/>
      <c r="BN3634" s="48"/>
      <c r="BO3634" s="48"/>
      <c r="BP3634" s="48"/>
      <c r="BQ3634" s="117"/>
      <c r="BR3634" s="2"/>
      <c r="BS3634" s="2"/>
      <c r="BT3634" s="2"/>
      <c r="BU3634" s="2"/>
      <c r="BV3634" s="55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18" t="s">
        <v>5</v>
      </c>
      <c r="H3635" s="3">
        <v>2024</v>
      </c>
      <c r="I3635" s="20" t="s">
        <v>286</v>
      </c>
      <c r="J3635" s="185" t="s">
        <v>337</v>
      </c>
      <c r="K3635" s="185" t="s">
        <v>318</v>
      </c>
      <c r="L3635" s="187">
        <f t="shared" si="115"/>
        <v>0</v>
      </c>
      <c r="M3635" s="187">
        <f t="shared" si="116"/>
        <v>0</v>
      </c>
      <c r="N3635" s="186"/>
      <c r="O3635" s="91"/>
      <c r="P3635" s="53"/>
      <c r="Q3635" s="53"/>
      <c r="R3635" s="53"/>
      <c r="S3635" s="54"/>
      <c r="T3635" s="8"/>
      <c r="U3635" s="8"/>
      <c r="V3635" s="8"/>
      <c r="W3635" s="8"/>
      <c r="X3635" s="122"/>
      <c r="Y3635" s="135"/>
      <c r="Z3635" s="135"/>
      <c r="AA3635" s="135"/>
      <c r="AB3635" s="135"/>
      <c r="AC3635" s="136"/>
      <c r="AD3635" s="8"/>
      <c r="AE3635" s="8"/>
      <c r="AF3635" s="8"/>
      <c r="AG3635" s="8"/>
      <c r="AH3635" s="122"/>
      <c r="AI3635" s="137"/>
      <c r="AJ3635" s="137"/>
      <c r="AK3635" s="137"/>
      <c r="AL3635" s="137"/>
      <c r="AM3635" s="138"/>
      <c r="AN3635" s="8"/>
      <c r="AO3635" s="8"/>
      <c r="AP3635" s="8"/>
      <c r="AQ3635" s="8"/>
      <c r="AR3635" s="122"/>
      <c r="AS3635" s="139"/>
      <c r="AT3635" s="139"/>
      <c r="AU3635" s="139"/>
      <c r="AV3635" s="139"/>
      <c r="AW3635" s="140"/>
      <c r="AX3635" s="8"/>
      <c r="AY3635" s="8"/>
      <c r="AZ3635" s="8"/>
      <c r="BA3635" s="8"/>
      <c r="BB3635" s="122"/>
      <c r="BC3635" s="141"/>
      <c r="BD3635" s="141"/>
      <c r="BE3635" s="141"/>
      <c r="BF3635" s="141"/>
      <c r="BG3635" s="142"/>
      <c r="BH3635" s="8"/>
      <c r="BI3635" s="8"/>
      <c r="BJ3635" s="8"/>
      <c r="BK3635" s="8"/>
      <c r="BL3635" s="122"/>
      <c r="BM3635" s="143"/>
      <c r="BN3635" s="143"/>
      <c r="BO3635" s="143"/>
      <c r="BP3635" s="143"/>
      <c r="BQ3635" s="144"/>
      <c r="BR3635" s="8"/>
      <c r="BS3635" s="8"/>
      <c r="BT3635" s="8"/>
      <c r="BU3635" s="8"/>
      <c r="BV3635" s="122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18" t="s">
        <v>5</v>
      </c>
      <c r="H3636" s="3">
        <v>2024</v>
      </c>
      <c r="I3636" s="20" t="s">
        <v>286</v>
      </c>
      <c r="J3636" s="185" t="s">
        <v>338</v>
      </c>
      <c r="K3636" s="185" t="s">
        <v>339</v>
      </c>
      <c r="L3636" s="187">
        <f t="shared" si="115"/>
        <v>0</v>
      </c>
      <c r="M3636" s="187">
        <f t="shared" si="116"/>
        <v>0</v>
      </c>
      <c r="N3636" s="186"/>
      <c r="O3636" s="91"/>
      <c r="P3636" s="53"/>
      <c r="Q3636" s="53"/>
      <c r="R3636" s="53"/>
      <c r="S3636" s="54"/>
      <c r="T3636" s="8"/>
      <c r="U3636" s="8"/>
      <c r="V3636" s="8"/>
      <c r="W3636" s="8"/>
      <c r="X3636" s="122"/>
      <c r="Y3636" s="135"/>
      <c r="Z3636" s="135"/>
      <c r="AA3636" s="135"/>
      <c r="AB3636" s="135"/>
      <c r="AC3636" s="136"/>
      <c r="AD3636" s="8"/>
      <c r="AE3636" s="8"/>
      <c r="AF3636" s="8"/>
      <c r="AG3636" s="8"/>
      <c r="AH3636" s="122"/>
      <c r="AI3636" s="137"/>
      <c r="AJ3636" s="137"/>
      <c r="AK3636" s="137"/>
      <c r="AL3636" s="137"/>
      <c r="AM3636" s="138"/>
      <c r="AN3636" s="8"/>
      <c r="AO3636" s="8"/>
      <c r="AP3636" s="8"/>
      <c r="AQ3636" s="8"/>
      <c r="AR3636" s="122"/>
      <c r="AS3636" s="139"/>
      <c r="AT3636" s="139"/>
      <c r="AU3636" s="139"/>
      <c r="AV3636" s="139"/>
      <c r="AW3636" s="140"/>
      <c r="AX3636" s="8"/>
      <c r="AY3636" s="8"/>
      <c r="AZ3636" s="8"/>
      <c r="BA3636" s="8"/>
      <c r="BB3636" s="122"/>
      <c r="BC3636" s="141"/>
      <c r="BD3636" s="141"/>
      <c r="BE3636" s="141"/>
      <c r="BF3636" s="141"/>
      <c r="BG3636" s="142"/>
      <c r="BH3636" s="8"/>
      <c r="BI3636" s="8"/>
      <c r="BJ3636" s="8"/>
      <c r="BK3636" s="8"/>
      <c r="BL3636" s="122"/>
      <c r="BM3636" s="143"/>
      <c r="BN3636" s="143"/>
      <c r="BO3636" s="143"/>
      <c r="BP3636" s="143"/>
      <c r="BQ3636" s="144"/>
      <c r="BR3636" s="8"/>
      <c r="BS3636" s="8"/>
      <c r="BT3636" s="8"/>
      <c r="BU3636" s="8"/>
      <c r="BV3636" s="122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18" t="s">
        <v>5</v>
      </c>
      <c r="H3637" s="3">
        <v>2024</v>
      </c>
      <c r="I3637" s="20" t="s">
        <v>286</v>
      </c>
      <c r="J3637" s="185" t="s">
        <v>340</v>
      </c>
      <c r="K3637" s="185" t="s">
        <v>318</v>
      </c>
      <c r="L3637" s="187">
        <f t="shared" si="115"/>
        <v>0</v>
      </c>
      <c r="M3637" s="187">
        <f t="shared" si="116"/>
        <v>0</v>
      </c>
      <c r="N3637" s="186"/>
      <c r="O3637" s="91"/>
      <c r="P3637" s="53"/>
      <c r="Q3637" s="53"/>
      <c r="R3637" s="53"/>
      <c r="S3637" s="54"/>
      <c r="T3637" s="8"/>
      <c r="U3637" s="8"/>
      <c r="V3637" s="8"/>
      <c r="W3637" s="8"/>
      <c r="X3637" s="122"/>
      <c r="Y3637" s="135"/>
      <c r="Z3637" s="135"/>
      <c r="AA3637" s="135"/>
      <c r="AB3637" s="135"/>
      <c r="AC3637" s="136"/>
      <c r="AD3637" s="8"/>
      <c r="AE3637" s="8"/>
      <c r="AF3637" s="8"/>
      <c r="AG3637" s="8"/>
      <c r="AH3637" s="122"/>
      <c r="AI3637" s="137"/>
      <c r="AJ3637" s="137"/>
      <c r="AK3637" s="137"/>
      <c r="AL3637" s="137"/>
      <c r="AM3637" s="138"/>
      <c r="AN3637" s="8"/>
      <c r="AO3637" s="8"/>
      <c r="AP3637" s="8"/>
      <c r="AQ3637" s="8"/>
      <c r="AR3637" s="122"/>
      <c r="AS3637" s="139"/>
      <c r="AT3637" s="139"/>
      <c r="AU3637" s="139"/>
      <c r="AV3637" s="139"/>
      <c r="AW3637" s="140"/>
      <c r="AX3637" s="8"/>
      <c r="AY3637" s="8"/>
      <c r="AZ3637" s="8"/>
      <c r="BA3637" s="8"/>
      <c r="BB3637" s="122"/>
      <c r="BC3637" s="141"/>
      <c r="BD3637" s="141"/>
      <c r="BE3637" s="141"/>
      <c r="BF3637" s="141"/>
      <c r="BG3637" s="142"/>
      <c r="BH3637" s="8"/>
      <c r="BI3637" s="8"/>
      <c r="BJ3637" s="8"/>
      <c r="BK3637" s="8"/>
      <c r="BL3637" s="122"/>
      <c r="BM3637" s="143"/>
      <c r="BN3637" s="143"/>
      <c r="BO3637" s="143"/>
      <c r="BP3637" s="143"/>
      <c r="BQ3637" s="144"/>
      <c r="BR3637" s="8"/>
      <c r="BS3637" s="8"/>
      <c r="BT3637" s="8"/>
      <c r="BU3637" s="8"/>
      <c r="BV3637" s="122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18" t="s">
        <v>5</v>
      </c>
      <c r="H3638" s="3">
        <v>2024</v>
      </c>
      <c r="I3638" s="20" t="s">
        <v>286</v>
      </c>
      <c r="J3638" s="185" t="s">
        <v>341</v>
      </c>
      <c r="K3638" s="185" t="s">
        <v>320</v>
      </c>
      <c r="L3638" s="187">
        <f t="shared" si="115"/>
        <v>0</v>
      </c>
      <c r="M3638" s="187">
        <f t="shared" si="116"/>
        <v>0</v>
      </c>
      <c r="N3638" s="186"/>
      <c r="O3638" s="91"/>
      <c r="P3638" s="53"/>
      <c r="Q3638" s="53"/>
      <c r="R3638" s="53"/>
      <c r="S3638" s="54"/>
      <c r="T3638" s="8"/>
      <c r="U3638" s="8"/>
      <c r="V3638" s="8"/>
      <c r="W3638" s="8"/>
      <c r="X3638" s="122"/>
      <c r="Y3638" s="135"/>
      <c r="Z3638" s="135"/>
      <c r="AA3638" s="135"/>
      <c r="AB3638" s="135"/>
      <c r="AC3638" s="136"/>
      <c r="AD3638" s="8"/>
      <c r="AE3638" s="8"/>
      <c r="AF3638" s="8"/>
      <c r="AG3638" s="8"/>
      <c r="AH3638" s="122"/>
      <c r="AI3638" s="137"/>
      <c r="AJ3638" s="137"/>
      <c r="AK3638" s="137"/>
      <c r="AL3638" s="137"/>
      <c r="AM3638" s="138"/>
      <c r="AN3638" s="8"/>
      <c r="AO3638" s="8"/>
      <c r="AP3638" s="8"/>
      <c r="AQ3638" s="8"/>
      <c r="AR3638" s="122"/>
      <c r="AS3638" s="139"/>
      <c r="AT3638" s="139"/>
      <c r="AU3638" s="139"/>
      <c r="AV3638" s="139"/>
      <c r="AW3638" s="140"/>
      <c r="AX3638" s="8"/>
      <c r="AY3638" s="8"/>
      <c r="AZ3638" s="8"/>
      <c r="BA3638" s="8"/>
      <c r="BB3638" s="122"/>
      <c r="BC3638" s="141"/>
      <c r="BD3638" s="141"/>
      <c r="BE3638" s="141"/>
      <c r="BF3638" s="141"/>
      <c r="BG3638" s="142"/>
      <c r="BH3638" s="8"/>
      <c r="BI3638" s="8"/>
      <c r="BJ3638" s="8"/>
      <c r="BK3638" s="8"/>
      <c r="BL3638" s="122"/>
      <c r="BM3638" s="143"/>
      <c r="BN3638" s="143"/>
      <c r="BO3638" s="143"/>
      <c r="BP3638" s="143"/>
      <c r="BQ3638" s="144"/>
      <c r="BR3638" s="8"/>
      <c r="BS3638" s="8"/>
      <c r="BT3638" s="8"/>
      <c r="BU3638" s="8"/>
      <c r="BV3638" s="122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18" t="s">
        <v>5</v>
      </c>
      <c r="H3639" s="3">
        <v>2024</v>
      </c>
      <c r="I3639" s="20" t="s">
        <v>286</v>
      </c>
      <c r="J3639" s="185" t="s">
        <v>342</v>
      </c>
      <c r="K3639" s="185" t="s">
        <v>320</v>
      </c>
      <c r="L3639" s="187">
        <f t="shared" si="115"/>
        <v>0</v>
      </c>
      <c r="M3639" s="187">
        <f t="shared" si="116"/>
        <v>0</v>
      </c>
      <c r="N3639" s="186"/>
      <c r="O3639" s="91"/>
      <c r="P3639" s="53"/>
      <c r="Q3639" s="53"/>
      <c r="R3639" s="53"/>
      <c r="S3639" s="54"/>
      <c r="T3639" s="8"/>
      <c r="U3639" s="8"/>
      <c r="V3639" s="8"/>
      <c r="W3639" s="8"/>
      <c r="X3639" s="122"/>
      <c r="Y3639" s="135"/>
      <c r="Z3639" s="135"/>
      <c r="AA3639" s="135"/>
      <c r="AB3639" s="135"/>
      <c r="AC3639" s="136"/>
      <c r="AD3639" s="8"/>
      <c r="AE3639" s="8"/>
      <c r="AF3639" s="8"/>
      <c r="AG3639" s="8"/>
      <c r="AH3639" s="122"/>
      <c r="AI3639" s="137"/>
      <c r="AJ3639" s="137"/>
      <c r="AK3639" s="137"/>
      <c r="AL3639" s="137"/>
      <c r="AM3639" s="138"/>
      <c r="AN3639" s="8"/>
      <c r="AO3639" s="8"/>
      <c r="AP3639" s="8"/>
      <c r="AQ3639" s="8"/>
      <c r="AR3639" s="122"/>
      <c r="AS3639" s="139"/>
      <c r="AT3639" s="139"/>
      <c r="AU3639" s="139"/>
      <c r="AV3639" s="139"/>
      <c r="AW3639" s="140"/>
      <c r="AX3639" s="8"/>
      <c r="AY3639" s="8"/>
      <c r="AZ3639" s="8"/>
      <c r="BA3639" s="8"/>
      <c r="BB3639" s="122"/>
      <c r="BC3639" s="141"/>
      <c r="BD3639" s="141"/>
      <c r="BE3639" s="141"/>
      <c r="BF3639" s="141"/>
      <c r="BG3639" s="142"/>
      <c r="BH3639" s="8"/>
      <c r="BI3639" s="8"/>
      <c r="BJ3639" s="8"/>
      <c r="BK3639" s="8"/>
      <c r="BL3639" s="122"/>
      <c r="BM3639" s="143"/>
      <c r="BN3639" s="143"/>
      <c r="BO3639" s="143"/>
      <c r="BP3639" s="143"/>
      <c r="BQ3639" s="144"/>
      <c r="BR3639" s="8"/>
      <c r="BS3639" s="8"/>
      <c r="BT3639" s="8"/>
      <c r="BU3639" s="8"/>
      <c r="BV3639" s="122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18" t="s">
        <v>5</v>
      </c>
      <c r="H3640" s="3">
        <v>2024</v>
      </c>
      <c r="I3640" s="20" t="s">
        <v>286</v>
      </c>
      <c r="J3640" s="185" t="s">
        <v>343</v>
      </c>
      <c r="K3640" s="185" t="s">
        <v>339</v>
      </c>
      <c r="L3640" s="187">
        <f t="shared" si="115"/>
        <v>0</v>
      </c>
      <c r="M3640" s="187">
        <f t="shared" si="116"/>
        <v>0</v>
      </c>
      <c r="N3640" s="186"/>
      <c r="O3640" s="91"/>
      <c r="P3640" s="53"/>
      <c r="Q3640" s="53"/>
      <c r="R3640" s="53"/>
      <c r="S3640" s="54"/>
      <c r="T3640" s="8"/>
      <c r="U3640" s="8"/>
      <c r="V3640" s="8"/>
      <c r="W3640" s="8"/>
      <c r="X3640" s="122"/>
      <c r="Y3640" s="135"/>
      <c r="Z3640" s="135"/>
      <c r="AA3640" s="135"/>
      <c r="AB3640" s="135"/>
      <c r="AC3640" s="136"/>
      <c r="AD3640" s="8"/>
      <c r="AE3640" s="8"/>
      <c r="AF3640" s="8"/>
      <c r="AG3640" s="8"/>
      <c r="AH3640" s="122"/>
      <c r="AI3640" s="137"/>
      <c r="AJ3640" s="137"/>
      <c r="AK3640" s="137"/>
      <c r="AL3640" s="137"/>
      <c r="AM3640" s="138"/>
      <c r="AN3640" s="8"/>
      <c r="AO3640" s="8"/>
      <c r="AP3640" s="8"/>
      <c r="AQ3640" s="8"/>
      <c r="AR3640" s="122"/>
      <c r="AS3640" s="139"/>
      <c r="AT3640" s="139"/>
      <c r="AU3640" s="139"/>
      <c r="AV3640" s="139"/>
      <c r="AW3640" s="140"/>
      <c r="AX3640" s="8"/>
      <c r="AY3640" s="8"/>
      <c r="AZ3640" s="8"/>
      <c r="BA3640" s="8"/>
      <c r="BB3640" s="122"/>
      <c r="BC3640" s="141"/>
      <c r="BD3640" s="141"/>
      <c r="BE3640" s="141"/>
      <c r="BF3640" s="141"/>
      <c r="BG3640" s="142"/>
      <c r="BH3640" s="8"/>
      <c r="BI3640" s="8"/>
      <c r="BJ3640" s="8"/>
      <c r="BK3640" s="8"/>
      <c r="BL3640" s="122"/>
      <c r="BM3640" s="143"/>
      <c r="BN3640" s="143"/>
      <c r="BO3640" s="143"/>
      <c r="BP3640" s="143"/>
      <c r="BQ3640" s="144"/>
      <c r="BR3640" s="8"/>
      <c r="BS3640" s="8"/>
      <c r="BT3640" s="8"/>
      <c r="BU3640" s="8"/>
      <c r="BV3640" s="122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18" t="s">
        <v>5</v>
      </c>
      <c r="H3641" s="3">
        <v>2024</v>
      </c>
      <c r="I3641" s="20" t="s">
        <v>288</v>
      </c>
      <c r="J3641" s="185" t="s">
        <v>344</v>
      </c>
      <c r="K3641" s="185" t="s">
        <v>318</v>
      </c>
      <c r="L3641" s="187">
        <f t="shared" si="115"/>
        <v>0</v>
      </c>
      <c r="M3641" s="187">
        <f t="shared" si="116"/>
        <v>0</v>
      </c>
      <c r="N3641" s="186"/>
      <c r="O3641" s="91"/>
      <c r="P3641" s="53"/>
      <c r="Q3641" s="53"/>
      <c r="R3641" s="53"/>
      <c r="S3641" s="54"/>
      <c r="T3641" s="8"/>
      <c r="U3641" s="8"/>
      <c r="V3641" s="8"/>
      <c r="W3641" s="8"/>
      <c r="X3641" s="122"/>
      <c r="Y3641" s="135"/>
      <c r="Z3641" s="135"/>
      <c r="AA3641" s="135"/>
      <c r="AB3641" s="135"/>
      <c r="AC3641" s="136"/>
      <c r="AD3641" s="8"/>
      <c r="AE3641" s="8"/>
      <c r="AF3641" s="8"/>
      <c r="AG3641" s="8"/>
      <c r="AH3641" s="122"/>
      <c r="AI3641" s="137"/>
      <c r="AJ3641" s="137"/>
      <c r="AK3641" s="137"/>
      <c r="AL3641" s="137"/>
      <c r="AM3641" s="138"/>
      <c r="AN3641" s="8"/>
      <c r="AO3641" s="8"/>
      <c r="AP3641" s="8"/>
      <c r="AQ3641" s="8"/>
      <c r="AR3641" s="122"/>
      <c r="AS3641" s="139"/>
      <c r="AT3641" s="139"/>
      <c r="AU3641" s="139"/>
      <c r="AV3641" s="139"/>
      <c r="AW3641" s="140"/>
      <c r="AX3641" s="8"/>
      <c r="AY3641" s="8"/>
      <c r="AZ3641" s="8"/>
      <c r="BA3641" s="8"/>
      <c r="BB3641" s="122"/>
      <c r="BC3641" s="141"/>
      <c r="BD3641" s="141"/>
      <c r="BE3641" s="141"/>
      <c r="BF3641" s="141"/>
      <c r="BG3641" s="142"/>
      <c r="BH3641" s="8"/>
      <c r="BI3641" s="8"/>
      <c r="BJ3641" s="8"/>
      <c r="BK3641" s="8"/>
      <c r="BL3641" s="122"/>
      <c r="BM3641" s="143"/>
      <c r="BN3641" s="143"/>
      <c r="BO3641" s="143"/>
      <c r="BP3641" s="143"/>
      <c r="BQ3641" s="144"/>
      <c r="BR3641" s="8"/>
      <c r="BS3641" s="8"/>
      <c r="BT3641" s="8"/>
      <c r="BU3641" s="8"/>
      <c r="BV3641" s="122"/>
    </row>
    <row r="3642" spans="1:74" ht="15" hidden="1" customHeight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18" t="s">
        <v>5</v>
      </c>
      <c r="H3642" s="3">
        <v>2024</v>
      </c>
      <c r="I3642" s="20" t="s">
        <v>288</v>
      </c>
      <c r="J3642" s="184" t="s">
        <v>351</v>
      </c>
      <c r="K3642" s="184" t="s">
        <v>318</v>
      </c>
      <c r="L3642" s="187">
        <f t="shared" si="115"/>
        <v>0</v>
      </c>
      <c r="M3642" s="187">
        <f t="shared" si="116"/>
        <v>0</v>
      </c>
      <c r="N3642" s="186"/>
      <c r="O3642" s="91"/>
      <c r="P3642" s="53"/>
      <c r="Q3642" s="53"/>
      <c r="R3642" s="53"/>
      <c r="S3642" s="54"/>
      <c r="T3642" s="8"/>
      <c r="U3642" s="8"/>
      <c r="V3642" s="8"/>
      <c r="W3642" s="8"/>
      <c r="X3642" s="122"/>
      <c r="Y3642" s="135"/>
      <c r="Z3642" s="135"/>
      <c r="AA3642" s="135"/>
      <c r="AB3642" s="135"/>
      <c r="AC3642" s="136"/>
      <c r="AD3642" s="8"/>
      <c r="AE3642" s="8"/>
      <c r="AF3642" s="8"/>
      <c r="AG3642" s="8"/>
      <c r="AH3642" s="122"/>
      <c r="AI3642" s="137"/>
      <c r="AJ3642" s="137"/>
      <c r="AK3642" s="137"/>
      <c r="AL3642" s="137"/>
      <c r="AM3642" s="138"/>
      <c r="AN3642" s="8"/>
      <c r="AO3642" s="8"/>
      <c r="AP3642" s="8"/>
      <c r="AQ3642" s="8"/>
      <c r="AR3642" s="122"/>
      <c r="AS3642" s="139"/>
      <c r="AT3642" s="139"/>
      <c r="AU3642" s="139"/>
      <c r="AV3642" s="139"/>
      <c r="AW3642" s="140"/>
      <c r="AX3642" s="8"/>
      <c r="AY3642" s="8"/>
      <c r="AZ3642" s="8"/>
      <c r="BA3642" s="8"/>
      <c r="BB3642" s="122"/>
      <c r="BC3642" s="141"/>
      <c r="BD3642" s="141"/>
      <c r="BE3642" s="141"/>
      <c r="BF3642" s="141"/>
      <c r="BG3642" s="142"/>
      <c r="BH3642" s="8"/>
      <c r="BI3642" s="8"/>
      <c r="BJ3642" s="8"/>
      <c r="BK3642" s="8"/>
      <c r="BL3642" s="122"/>
      <c r="BM3642" s="143"/>
      <c r="BN3642" s="143"/>
      <c r="BO3642" s="143"/>
      <c r="BP3642" s="143"/>
      <c r="BQ3642" s="144"/>
      <c r="BR3642" s="8"/>
      <c r="BS3642" s="8"/>
      <c r="BT3642" s="8"/>
      <c r="BU3642" s="8"/>
      <c r="BV3642" s="122"/>
    </row>
    <row r="3643" spans="1:74" ht="28.8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18" t="s">
        <v>5</v>
      </c>
      <c r="H3643" s="3">
        <v>2024</v>
      </c>
      <c r="I3643" s="20" t="s">
        <v>288</v>
      </c>
      <c r="J3643" s="184" t="s">
        <v>352</v>
      </c>
      <c r="K3643" s="184" t="s">
        <v>321</v>
      </c>
      <c r="L3643" s="187">
        <f t="shared" si="115"/>
        <v>0</v>
      </c>
      <c r="M3643" s="187">
        <f t="shared" si="116"/>
        <v>0</v>
      </c>
      <c r="N3643" s="186"/>
      <c r="O3643" s="91"/>
      <c r="P3643" s="33"/>
      <c r="Q3643" s="33"/>
      <c r="R3643" s="33"/>
      <c r="S3643" s="42"/>
      <c r="T3643" s="2"/>
      <c r="U3643" s="2"/>
      <c r="V3643" s="2"/>
      <c r="W3643" s="2"/>
      <c r="X3643" s="55"/>
      <c r="Y3643" s="62"/>
      <c r="Z3643" s="62"/>
      <c r="AA3643" s="62"/>
      <c r="AB3643" s="62"/>
      <c r="AC3643" s="68"/>
      <c r="AD3643" s="10"/>
      <c r="AE3643" s="2"/>
      <c r="AF3643" s="2"/>
      <c r="AG3643" s="10"/>
      <c r="AH3643" s="122"/>
      <c r="AI3643" s="72"/>
      <c r="AJ3643" s="72"/>
      <c r="AK3643" s="72"/>
      <c r="AL3643" s="72"/>
      <c r="AM3643" s="80"/>
      <c r="AN3643" s="2"/>
      <c r="AO3643" s="2"/>
      <c r="AP3643" s="2"/>
      <c r="AQ3643" s="2"/>
      <c r="AR3643" s="55"/>
      <c r="AS3643" s="85"/>
      <c r="AT3643" s="85"/>
      <c r="AU3643" s="85"/>
      <c r="AV3643" s="85"/>
      <c r="AW3643" s="100"/>
      <c r="AX3643" s="2"/>
      <c r="AY3643" s="2"/>
      <c r="AZ3643" s="2"/>
      <c r="BA3643" s="2"/>
      <c r="BB3643" s="55"/>
      <c r="BC3643" s="105"/>
      <c r="BD3643" s="105"/>
      <c r="BE3643" s="105"/>
      <c r="BF3643" s="105"/>
      <c r="BG3643" s="109"/>
      <c r="BH3643" s="2"/>
      <c r="BI3643" s="2"/>
      <c r="BJ3643" s="2"/>
      <c r="BK3643" s="2"/>
      <c r="BL3643" s="55"/>
      <c r="BM3643" s="48"/>
      <c r="BN3643" s="48"/>
      <c r="BO3643" s="48"/>
      <c r="BP3643" s="48"/>
      <c r="BQ3643" s="117"/>
      <c r="BR3643" s="2"/>
      <c r="BS3643" s="2"/>
      <c r="BT3643" s="2"/>
      <c r="BU3643" s="2"/>
      <c r="BV3643" s="55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18" t="s">
        <v>5</v>
      </c>
      <c r="H3644" s="3">
        <v>2024</v>
      </c>
      <c r="I3644" s="20" t="s">
        <v>288</v>
      </c>
      <c r="J3644" s="184" t="s">
        <v>345</v>
      </c>
      <c r="K3644" s="184" t="s">
        <v>318</v>
      </c>
      <c r="L3644" s="187">
        <f t="shared" si="115"/>
        <v>0</v>
      </c>
      <c r="M3644" s="187">
        <f t="shared" si="116"/>
        <v>0</v>
      </c>
      <c r="N3644" s="186"/>
      <c r="O3644" s="34"/>
      <c r="P3644" s="33"/>
      <c r="Q3644" s="33"/>
      <c r="R3644" s="33"/>
      <c r="S3644" s="42"/>
      <c r="T3644" s="3"/>
      <c r="U3644" s="2"/>
      <c r="V3644" s="2"/>
      <c r="W3644" s="2"/>
      <c r="X3644" s="55"/>
      <c r="Y3644" s="64"/>
      <c r="Z3644" s="62"/>
      <c r="AA3644" s="62"/>
      <c r="AB3644" s="62"/>
      <c r="AC3644" s="68"/>
      <c r="AD3644" s="3"/>
      <c r="AE3644" s="2"/>
      <c r="AF3644" s="2"/>
      <c r="AG3644" s="2"/>
      <c r="AH3644" s="55"/>
      <c r="AI3644" s="73"/>
      <c r="AJ3644" s="72"/>
      <c r="AK3644" s="72"/>
      <c r="AL3644" s="72"/>
      <c r="AM3644" s="80"/>
      <c r="AN3644" s="3"/>
      <c r="AO3644" s="2"/>
      <c r="AP3644" s="2"/>
      <c r="AQ3644" s="2"/>
      <c r="AR3644" s="55"/>
      <c r="AS3644" s="86"/>
      <c r="AT3644" s="85"/>
      <c r="AU3644" s="85"/>
      <c r="AV3644" s="85"/>
      <c r="AW3644" s="100"/>
      <c r="AX3644" s="3"/>
      <c r="AY3644" s="2"/>
      <c r="AZ3644" s="2"/>
      <c r="BA3644" s="2"/>
      <c r="BB3644" s="55"/>
      <c r="BC3644" s="106"/>
      <c r="BD3644" s="105"/>
      <c r="BE3644" s="105"/>
      <c r="BF3644" s="105"/>
      <c r="BG3644" s="109"/>
      <c r="BH3644" s="3"/>
      <c r="BI3644" s="2"/>
      <c r="BJ3644" s="2"/>
      <c r="BK3644" s="2"/>
      <c r="BL3644" s="55"/>
      <c r="BM3644" s="49"/>
      <c r="BN3644" s="48"/>
      <c r="BO3644" s="48"/>
      <c r="BP3644" s="48"/>
      <c r="BQ3644" s="117"/>
      <c r="BR3644" s="3"/>
      <c r="BS3644" s="2"/>
      <c r="BT3644" s="2"/>
      <c r="BU3644" s="2"/>
      <c r="BV3644" s="55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18" t="s">
        <v>5</v>
      </c>
      <c r="H3645" s="3">
        <v>2024</v>
      </c>
      <c r="I3645" s="20" t="s">
        <v>289</v>
      </c>
      <c r="J3645" s="184" t="s">
        <v>268</v>
      </c>
      <c r="K3645" s="184" t="s">
        <v>318</v>
      </c>
      <c r="L3645" s="187">
        <f t="shared" si="115"/>
        <v>0.57299999999999995</v>
      </c>
      <c r="M3645" s="187">
        <f t="shared" si="116"/>
        <v>1256.3000000000002</v>
      </c>
      <c r="N3645" s="2" t="s">
        <v>865</v>
      </c>
      <c r="O3645" s="33"/>
      <c r="P3645" s="33"/>
      <c r="Q3645" s="33"/>
      <c r="R3645" s="33"/>
      <c r="S3645" s="42"/>
      <c r="T3645" s="2"/>
      <c r="U3645" s="2"/>
      <c r="V3645" s="2"/>
      <c r="W3645" s="2"/>
      <c r="X3645" s="55"/>
      <c r="Y3645" s="62"/>
      <c r="Z3645" s="62"/>
      <c r="AA3645" s="62"/>
      <c r="AB3645" s="62"/>
      <c r="AC3645" s="68"/>
      <c r="AD3645" s="2"/>
      <c r="AE3645" s="2"/>
      <c r="AF3645" s="2"/>
      <c r="AG3645" s="2"/>
      <c r="AH3645" s="55"/>
      <c r="AI3645" s="72"/>
      <c r="AJ3645" s="72"/>
      <c r="AK3645" s="72"/>
      <c r="AL3645" s="72"/>
      <c r="AM3645" s="80"/>
      <c r="AN3645" s="2"/>
      <c r="AO3645" s="2"/>
      <c r="AP3645" s="2"/>
      <c r="AQ3645" s="2"/>
      <c r="AR3645" s="55"/>
      <c r="AS3645" s="85"/>
      <c r="AT3645" s="85"/>
      <c r="AU3645" s="85"/>
      <c r="AV3645" s="85"/>
      <c r="AW3645" s="100"/>
      <c r="AX3645" s="2"/>
      <c r="AY3645" s="2"/>
      <c r="AZ3645" s="2"/>
      <c r="BA3645" s="2"/>
      <c r="BB3645" s="55"/>
      <c r="BC3645" s="105"/>
      <c r="BD3645" s="105"/>
      <c r="BE3645" s="105"/>
      <c r="BF3645" s="105"/>
      <c r="BG3645" s="109"/>
      <c r="BH3645" s="2"/>
      <c r="BI3645" s="2"/>
      <c r="BJ3645" s="2"/>
      <c r="BK3645" s="2"/>
      <c r="BL3645" s="55"/>
      <c r="BM3645" s="48"/>
      <c r="BN3645" s="48"/>
      <c r="BO3645" s="48"/>
      <c r="BP3645" s="48"/>
      <c r="BQ3645" s="117"/>
      <c r="BR3645" s="2" t="s">
        <v>865</v>
      </c>
      <c r="BS3645" s="2"/>
      <c r="BT3645" s="2"/>
      <c r="BU3645" s="2">
        <f>0.192+0.189+0.192</f>
        <v>0.57299999999999995</v>
      </c>
      <c r="BV3645" s="55">
        <f>380+434.7+441.6</f>
        <v>1256.3000000000002</v>
      </c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18" t="s">
        <v>5</v>
      </c>
      <c r="H3646" s="3">
        <v>2024</v>
      </c>
      <c r="I3646" s="20" t="s">
        <v>289</v>
      </c>
      <c r="J3646" s="184" t="s">
        <v>292</v>
      </c>
      <c r="K3646" s="184" t="s">
        <v>318</v>
      </c>
      <c r="L3646" s="187">
        <f t="shared" si="115"/>
        <v>0</v>
      </c>
      <c r="M3646" s="187">
        <f t="shared" si="116"/>
        <v>0</v>
      </c>
      <c r="N3646" s="186"/>
      <c r="O3646" s="33"/>
      <c r="P3646" s="33"/>
      <c r="Q3646" s="33"/>
      <c r="R3646" s="33"/>
      <c r="S3646" s="42"/>
      <c r="T3646" s="2"/>
      <c r="U3646" s="2"/>
      <c r="V3646" s="2"/>
      <c r="W3646" s="2"/>
      <c r="X3646" s="55"/>
      <c r="Y3646" s="62"/>
      <c r="Z3646" s="62"/>
      <c r="AA3646" s="62"/>
      <c r="AB3646" s="62"/>
      <c r="AC3646" s="68"/>
      <c r="AD3646" s="2"/>
      <c r="AE3646" s="2"/>
      <c r="AF3646" s="2"/>
      <c r="AG3646" s="2"/>
      <c r="AH3646" s="55"/>
      <c r="AI3646" s="72"/>
      <c r="AJ3646" s="72"/>
      <c r="AK3646" s="72"/>
      <c r="AL3646" s="72"/>
      <c r="AM3646" s="80"/>
      <c r="AN3646" s="2"/>
      <c r="AO3646" s="2"/>
      <c r="AP3646" s="2"/>
      <c r="AQ3646" s="2"/>
      <c r="AR3646" s="55"/>
      <c r="AS3646" s="85"/>
      <c r="AT3646" s="85"/>
      <c r="AU3646" s="85"/>
      <c r="AV3646" s="85"/>
      <c r="AW3646" s="100"/>
      <c r="AX3646" s="2"/>
      <c r="AY3646" s="2"/>
      <c r="AZ3646" s="2"/>
      <c r="BA3646" s="2"/>
      <c r="BB3646" s="55"/>
      <c r="BC3646" s="105"/>
      <c r="BD3646" s="105"/>
      <c r="BE3646" s="105"/>
      <c r="BF3646" s="105"/>
      <c r="BG3646" s="109"/>
      <c r="BH3646" s="2"/>
      <c r="BI3646" s="2"/>
      <c r="BJ3646" s="2"/>
      <c r="BK3646" s="2"/>
      <c r="BL3646" s="55"/>
      <c r="BM3646" s="48"/>
      <c r="BN3646" s="48"/>
      <c r="BO3646" s="48"/>
      <c r="BP3646" s="48"/>
      <c r="BQ3646" s="117"/>
      <c r="BR3646" s="2"/>
      <c r="BS3646" s="2"/>
      <c r="BT3646" s="2"/>
      <c r="BU3646" s="2"/>
      <c r="BV3646" s="55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18" t="s">
        <v>5</v>
      </c>
      <c r="H3647" s="3">
        <v>2024</v>
      </c>
      <c r="I3647" s="20" t="s">
        <v>285</v>
      </c>
      <c r="J3647" s="184" t="s">
        <v>293</v>
      </c>
      <c r="K3647" s="184" t="s">
        <v>318</v>
      </c>
      <c r="L3647" s="187">
        <f t="shared" si="115"/>
        <v>0</v>
      </c>
      <c r="M3647" s="187">
        <f t="shared" si="116"/>
        <v>0</v>
      </c>
      <c r="N3647" s="186"/>
      <c r="O3647" s="33"/>
      <c r="P3647" s="33"/>
      <c r="Q3647" s="33"/>
      <c r="R3647" s="34"/>
      <c r="S3647" s="41"/>
      <c r="T3647" s="2"/>
      <c r="U3647" s="2"/>
      <c r="V3647" s="2"/>
      <c r="W3647" s="3"/>
      <c r="X3647" s="56"/>
      <c r="Y3647" s="62"/>
      <c r="Z3647" s="62"/>
      <c r="AA3647" s="62"/>
      <c r="AB3647" s="64"/>
      <c r="AC3647" s="69"/>
      <c r="AD3647" s="2"/>
      <c r="AE3647" s="2"/>
      <c r="AF3647" s="2"/>
      <c r="AG3647" s="3"/>
      <c r="AH3647" s="56"/>
      <c r="AI3647" s="72"/>
      <c r="AJ3647" s="72"/>
      <c r="AK3647" s="72"/>
      <c r="AL3647" s="73"/>
      <c r="AM3647" s="81"/>
      <c r="AN3647" s="2"/>
      <c r="AO3647" s="2"/>
      <c r="AP3647" s="2"/>
      <c r="AQ3647" s="3"/>
      <c r="AR3647" s="56"/>
      <c r="AS3647" s="85"/>
      <c r="AT3647" s="85"/>
      <c r="AU3647" s="85"/>
      <c r="AV3647" s="86"/>
      <c r="AW3647" s="101"/>
      <c r="AX3647" s="2"/>
      <c r="AY3647" s="2"/>
      <c r="AZ3647" s="2"/>
      <c r="BA3647" s="3"/>
      <c r="BB3647" s="56"/>
      <c r="BC3647" s="105"/>
      <c r="BD3647" s="105"/>
      <c r="BE3647" s="105"/>
      <c r="BF3647" s="106"/>
      <c r="BG3647" s="110"/>
      <c r="BH3647" s="2"/>
      <c r="BI3647" s="2"/>
      <c r="BJ3647" s="2"/>
      <c r="BK3647" s="3"/>
      <c r="BL3647" s="56"/>
      <c r="BM3647" s="48"/>
      <c r="BN3647" s="48"/>
      <c r="BO3647" s="48"/>
      <c r="BP3647" s="49"/>
      <c r="BQ3647" s="118"/>
      <c r="BR3647" s="2"/>
      <c r="BS3647" s="2"/>
      <c r="BT3647" s="2"/>
      <c r="BU3647" s="3"/>
      <c r="BV3647" s="56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18" t="s">
        <v>5</v>
      </c>
      <c r="H3648" s="3">
        <v>2024</v>
      </c>
      <c r="I3648" s="20" t="s">
        <v>287</v>
      </c>
      <c r="J3648" s="184" t="s">
        <v>269</v>
      </c>
      <c r="K3648" s="184" t="s">
        <v>320</v>
      </c>
      <c r="L3648" s="187">
        <f t="shared" si="115"/>
        <v>0</v>
      </c>
      <c r="M3648" s="187">
        <f t="shared" si="116"/>
        <v>0</v>
      </c>
      <c r="N3648" s="186"/>
      <c r="O3648" s="33"/>
      <c r="P3648" s="33"/>
      <c r="Q3648" s="33"/>
      <c r="R3648" s="33"/>
      <c r="S3648" s="42"/>
      <c r="T3648" s="2"/>
      <c r="U3648" s="2"/>
      <c r="V3648" s="2"/>
      <c r="W3648" s="2"/>
      <c r="X3648" s="55"/>
      <c r="Y3648" s="62"/>
      <c r="Z3648" s="62"/>
      <c r="AA3648" s="62"/>
      <c r="AB3648" s="64"/>
      <c r="AC3648" s="68"/>
      <c r="AD3648" s="2"/>
      <c r="AE3648" s="2"/>
      <c r="AF3648" s="2"/>
      <c r="AG3648" s="2"/>
      <c r="AH3648" s="55"/>
      <c r="AI3648" s="72"/>
      <c r="AJ3648" s="72"/>
      <c r="AK3648" s="72"/>
      <c r="AL3648" s="72"/>
      <c r="AM3648" s="80"/>
      <c r="AN3648" s="2"/>
      <c r="AO3648" s="2"/>
      <c r="AP3648" s="2"/>
      <c r="AQ3648" s="2"/>
      <c r="AR3648" s="55"/>
      <c r="AS3648" s="85"/>
      <c r="AT3648" s="85"/>
      <c r="AU3648" s="85"/>
      <c r="AV3648" s="85"/>
      <c r="AW3648" s="100"/>
      <c r="AX3648" s="2"/>
      <c r="AY3648" s="2"/>
      <c r="AZ3648" s="2"/>
      <c r="BA3648" s="2"/>
      <c r="BB3648" s="55"/>
      <c r="BC3648" s="105"/>
      <c r="BD3648" s="105"/>
      <c r="BE3648" s="105"/>
      <c r="BF3648" s="105"/>
      <c r="BG3648" s="109"/>
      <c r="BH3648" s="2"/>
      <c r="BI3648" s="2"/>
      <c r="BJ3648" s="2"/>
      <c r="BK3648" s="2"/>
      <c r="BL3648" s="55"/>
      <c r="BM3648" s="48"/>
      <c r="BN3648" s="48"/>
      <c r="BO3648" s="48"/>
      <c r="BP3648" s="48"/>
      <c r="BQ3648" s="117"/>
      <c r="BR3648" s="2"/>
      <c r="BS3648" s="2"/>
      <c r="BT3648" s="2"/>
      <c r="BU3648" s="2"/>
      <c r="BV3648" s="55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18" t="s">
        <v>5</v>
      </c>
      <c r="H3649" s="3">
        <v>2024</v>
      </c>
      <c r="I3649" s="20" t="s">
        <v>287</v>
      </c>
      <c r="J3649" s="184" t="s">
        <v>270</v>
      </c>
      <c r="K3649" s="184" t="s">
        <v>320</v>
      </c>
      <c r="L3649" s="187">
        <f t="shared" si="115"/>
        <v>0</v>
      </c>
      <c r="M3649" s="187">
        <f t="shared" si="116"/>
        <v>0</v>
      </c>
      <c r="N3649" s="186"/>
      <c r="O3649" s="33"/>
      <c r="P3649" s="33"/>
      <c r="Q3649" s="33"/>
      <c r="R3649" s="33"/>
      <c r="S3649" s="42"/>
      <c r="T3649" s="2"/>
      <c r="U3649" s="2"/>
      <c r="V3649" s="2"/>
      <c r="W3649" s="2"/>
      <c r="X3649" s="55"/>
      <c r="Y3649" s="62"/>
      <c r="Z3649" s="62"/>
      <c r="AA3649" s="62"/>
      <c r="AB3649" s="62"/>
      <c r="AC3649" s="68"/>
      <c r="AD3649" s="2"/>
      <c r="AE3649" s="2"/>
      <c r="AF3649" s="2"/>
      <c r="AG3649" s="2"/>
      <c r="AH3649" s="55"/>
      <c r="AI3649" s="72"/>
      <c r="AJ3649" s="72"/>
      <c r="AK3649" s="72"/>
      <c r="AL3649" s="72"/>
      <c r="AM3649" s="80"/>
      <c r="AN3649" s="2"/>
      <c r="AO3649" s="2"/>
      <c r="AP3649" s="2"/>
      <c r="AQ3649" s="2"/>
      <c r="AR3649" s="55"/>
      <c r="AS3649" s="85"/>
      <c r="AT3649" s="85"/>
      <c r="AU3649" s="85"/>
      <c r="AV3649" s="85"/>
      <c r="AW3649" s="100"/>
      <c r="AX3649" s="2"/>
      <c r="AY3649" s="2"/>
      <c r="AZ3649" s="2"/>
      <c r="BA3649" s="2"/>
      <c r="BB3649" s="55"/>
      <c r="BC3649" s="105"/>
      <c r="BD3649" s="105"/>
      <c r="BE3649" s="105"/>
      <c r="BF3649" s="105"/>
      <c r="BG3649" s="109"/>
      <c r="BH3649" s="2"/>
      <c r="BI3649" s="2"/>
      <c r="BJ3649" s="2"/>
      <c r="BK3649" s="2"/>
      <c r="BL3649" s="55"/>
      <c r="BM3649" s="48"/>
      <c r="BN3649" s="48"/>
      <c r="BO3649" s="48"/>
      <c r="BP3649" s="48"/>
      <c r="BQ3649" s="117"/>
      <c r="BR3649" s="2"/>
      <c r="BS3649" s="2"/>
      <c r="BT3649" s="2"/>
      <c r="BU3649" s="2"/>
      <c r="BV3649" s="55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18" t="s">
        <v>5</v>
      </c>
      <c r="H3650" s="3">
        <v>2024</v>
      </c>
      <c r="I3650" s="20" t="s">
        <v>290</v>
      </c>
      <c r="J3650" s="184" t="s">
        <v>271</v>
      </c>
      <c r="K3650" s="184" t="s">
        <v>321</v>
      </c>
      <c r="L3650" s="187">
        <f t="shared" si="115"/>
        <v>0</v>
      </c>
      <c r="M3650" s="187">
        <f t="shared" si="116"/>
        <v>0</v>
      </c>
      <c r="N3650" s="186"/>
      <c r="O3650" s="33"/>
      <c r="P3650" s="33"/>
      <c r="Q3650" s="33"/>
      <c r="R3650" s="33"/>
      <c r="S3650" s="42"/>
      <c r="T3650" s="2"/>
      <c r="U3650" s="2"/>
      <c r="V3650" s="2"/>
      <c r="W3650" s="2"/>
      <c r="X3650" s="55"/>
      <c r="Y3650" s="62"/>
      <c r="Z3650" s="62"/>
      <c r="AA3650" s="62"/>
      <c r="AB3650" s="62"/>
      <c r="AC3650" s="68"/>
      <c r="AD3650" s="2"/>
      <c r="AE3650" s="2"/>
      <c r="AF3650" s="2"/>
      <c r="AG3650" s="2"/>
      <c r="AH3650" s="55"/>
      <c r="AI3650" s="72"/>
      <c r="AJ3650" s="72"/>
      <c r="AK3650" s="72"/>
      <c r="AL3650" s="72"/>
      <c r="AM3650" s="80"/>
      <c r="AN3650" s="2"/>
      <c r="AO3650" s="2"/>
      <c r="AP3650" s="2"/>
      <c r="AQ3650" s="2"/>
      <c r="AR3650" s="55"/>
      <c r="AS3650" s="85"/>
      <c r="AT3650" s="85"/>
      <c r="AU3650" s="85"/>
      <c r="AV3650" s="85"/>
      <c r="AW3650" s="100"/>
      <c r="AX3650" s="2"/>
      <c r="AY3650" s="2"/>
      <c r="AZ3650" s="2"/>
      <c r="BA3650" s="2"/>
      <c r="BB3650" s="55"/>
      <c r="BC3650" s="105"/>
      <c r="BD3650" s="105"/>
      <c r="BE3650" s="105"/>
      <c r="BF3650" s="105"/>
      <c r="BG3650" s="109"/>
      <c r="BH3650" s="2"/>
      <c r="BI3650" s="2"/>
      <c r="BJ3650" s="2"/>
      <c r="BK3650" s="2"/>
      <c r="BL3650" s="55"/>
      <c r="BM3650" s="48"/>
      <c r="BN3650" s="48"/>
      <c r="BO3650" s="48"/>
      <c r="BP3650" s="48"/>
      <c r="BQ3650" s="117"/>
      <c r="BR3650" s="2"/>
      <c r="BS3650" s="2"/>
      <c r="BT3650" s="2"/>
      <c r="BU3650" s="2"/>
      <c r="BV3650" s="55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18" t="s">
        <v>5</v>
      </c>
      <c r="H3651" s="3">
        <v>2024</v>
      </c>
      <c r="I3651" s="20" t="s">
        <v>284</v>
      </c>
      <c r="J3651" s="184" t="s">
        <v>294</v>
      </c>
      <c r="K3651" s="184" t="s">
        <v>320</v>
      </c>
      <c r="L3651" s="187">
        <f t="shared" si="115"/>
        <v>0</v>
      </c>
      <c r="M3651" s="187">
        <f t="shared" si="116"/>
        <v>0</v>
      </c>
      <c r="N3651" s="186"/>
      <c r="O3651" s="33"/>
      <c r="P3651" s="33"/>
      <c r="Q3651" s="33"/>
      <c r="R3651" s="33"/>
      <c r="S3651" s="42"/>
      <c r="T3651" s="2"/>
      <c r="U3651" s="2"/>
      <c r="V3651" s="2"/>
      <c r="W3651" s="2"/>
      <c r="X3651" s="55"/>
      <c r="Y3651" s="62"/>
      <c r="Z3651" s="62"/>
      <c r="AA3651" s="62"/>
      <c r="AB3651" s="62"/>
      <c r="AC3651" s="68"/>
      <c r="AD3651" s="2"/>
      <c r="AE3651" s="2"/>
      <c r="AF3651" s="2"/>
      <c r="AG3651" s="2"/>
      <c r="AH3651" s="55"/>
      <c r="AI3651" s="72"/>
      <c r="AJ3651" s="72"/>
      <c r="AK3651" s="72"/>
      <c r="AL3651" s="72"/>
      <c r="AM3651" s="80"/>
      <c r="AN3651" s="2"/>
      <c r="AO3651" s="2"/>
      <c r="AP3651" s="2"/>
      <c r="AQ3651" s="2"/>
      <c r="AR3651" s="55"/>
      <c r="AS3651" s="85"/>
      <c r="AT3651" s="85"/>
      <c r="AU3651" s="85"/>
      <c r="AV3651" s="85"/>
      <c r="AW3651" s="100"/>
      <c r="AX3651" s="2"/>
      <c r="AY3651" s="2"/>
      <c r="AZ3651" s="2"/>
      <c r="BA3651" s="2"/>
      <c r="BB3651" s="55"/>
      <c r="BC3651" s="105"/>
      <c r="BD3651" s="105"/>
      <c r="BE3651" s="105"/>
      <c r="BF3651" s="105"/>
      <c r="BG3651" s="109"/>
      <c r="BH3651" s="2"/>
      <c r="BI3651" s="2"/>
      <c r="BJ3651" s="2"/>
      <c r="BK3651" s="2"/>
      <c r="BL3651" s="55"/>
      <c r="BM3651" s="48"/>
      <c r="BN3651" s="48"/>
      <c r="BO3651" s="48"/>
      <c r="BP3651" s="48"/>
      <c r="BQ3651" s="117"/>
      <c r="BR3651" s="2"/>
      <c r="BS3651" s="2"/>
      <c r="BT3651" s="2"/>
      <c r="BU3651" s="2"/>
      <c r="BV3651" s="55"/>
    </row>
    <row r="3652" spans="1:74" ht="28.8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18" t="s">
        <v>5</v>
      </c>
      <c r="H3652" s="3">
        <v>2024</v>
      </c>
      <c r="I3652" s="20" t="s">
        <v>284</v>
      </c>
      <c r="J3652" s="184" t="s">
        <v>346</v>
      </c>
      <c r="K3652" s="184" t="s">
        <v>320</v>
      </c>
      <c r="L3652" s="187">
        <f t="shared" si="115"/>
        <v>0</v>
      </c>
      <c r="M3652" s="187">
        <f t="shared" si="116"/>
        <v>0</v>
      </c>
      <c r="N3652" s="186"/>
      <c r="O3652" s="33"/>
      <c r="P3652" s="33"/>
      <c r="Q3652" s="33"/>
      <c r="R3652" s="33"/>
      <c r="S3652" s="42"/>
      <c r="T3652" s="2"/>
      <c r="U3652" s="2"/>
      <c r="V3652" s="2"/>
      <c r="W3652" s="2"/>
      <c r="X3652" s="55"/>
      <c r="Y3652" s="62"/>
      <c r="Z3652" s="62"/>
      <c r="AA3652" s="62"/>
      <c r="AB3652" s="62"/>
      <c r="AC3652" s="68"/>
      <c r="AD3652" s="2"/>
      <c r="AE3652" s="2"/>
      <c r="AF3652" s="2"/>
      <c r="AG3652" s="2"/>
      <c r="AH3652" s="55"/>
      <c r="AI3652" s="72"/>
      <c r="AJ3652" s="72"/>
      <c r="AK3652" s="72"/>
      <c r="AL3652" s="72"/>
      <c r="AM3652" s="80"/>
      <c r="AN3652" s="2"/>
      <c r="AO3652" s="2"/>
      <c r="AP3652" s="2"/>
      <c r="AQ3652" s="2"/>
      <c r="AR3652" s="55"/>
      <c r="AS3652" s="85"/>
      <c r="AT3652" s="85"/>
      <c r="AU3652" s="85"/>
      <c r="AV3652" s="85"/>
      <c r="AW3652" s="100"/>
      <c r="AX3652" s="2"/>
      <c r="AY3652" s="2"/>
      <c r="AZ3652" s="2"/>
      <c r="BA3652" s="2"/>
      <c r="BB3652" s="55"/>
      <c r="BC3652" s="105"/>
      <c r="BD3652" s="105"/>
      <c r="BE3652" s="105"/>
      <c r="BF3652" s="105"/>
      <c r="BG3652" s="109"/>
      <c r="BH3652" s="2"/>
      <c r="BI3652" s="2"/>
      <c r="BJ3652" s="2"/>
      <c r="BK3652" s="2"/>
      <c r="BL3652" s="55"/>
      <c r="BM3652" s="48"/>
      <c r="BN3652" s="48"/>
      <c r="BO3652" s="48"/>
      <c r="BP3652" s="48"/>
      <c r="BQ3652" s="117"/>
      <c r="BR3652" s="2"/>
      <c r="BS3652" s="2"/>
      <c r="BT3652" s="2"/>
      <c r="BU3652" s="2"/>
      <c r="BV3652" s="55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18" t="s">
        <v>5</v>
      </c>
      <c r="H3653" s="3">
        <v>2024</v>
      </c>
      <c r="I3653" s="20" t="s">
        <v>284</v>
      </c>
      <c r="J3653" s="184" t="s">
        <v>295</v>
      </c>
      <c r="K3653" s="184" t="s">
        <v>320</v>
      </c>
      <c r="L3653" s="187">
        <f t="shared" si="115"/>
        <v>0</v>
      </c>
      <c r="M3653" s="187">
        <f t="shared" si="116"/>
        <v>0</v>
      </c>
      <c r="N3653" s="186"/>
      <c r="O3653" s="33"/>
      <c r="P3653" s="33"/>
      <c r="Q3653" s="33"/>
      <c r="R3653" s="33"/>
      <c r="S3653" s="42"/>
      <c r="T3653" s="2"/>
      <c r="U3653" s="2"/>
      <c r="V3653" s="2"/>
      <c r="W3653" s="2"/>
      <c r="X3653" s="55"/>
      <c r="Y3653" s="62"/>
      <c r="Z3653" s="62"/>
      <c r="AA3653" s="62"/>
      <c r="AB3653" s="62"/>
      <c r="AC3653" s="68"/>
      <c r="AD3653" s="2"/>
      <c r="AE3653" s="2"/>
      <c r="AF3653" s="2"/>
      <c r="AG3653" s="2"/>
      <c r="AH3653" s="55"/>
      <c r="AI3653" s="72"/>
      <c r="AJ3653" s="72"/>
      <c r="AK3653" s="72"/>
      <c r="AL3653" s="72"/>
      <c r="AM3653" s="80"/>
      <c r="AN3653" s="2"/>
      <c r="AO3653" s="2"/>
      <c r="AP3653" s="2"/>
      <c r="AQ3653" s="2"/>
      <c r="AR3653" s="55"/>
      <c r="AS3653" s="85"/>
      <c r="AT3653" s="85"/>
      <c r="AU3653" s="85"/>
      <c r="AV3653" s="85"/>
      <c r="AW3653" s="100"/>
      <c r="AX3653" s="2"/>
      <c r="AY3653" s="2"/>
      <c r="AZ3653" s="2"/>
      <c r="BA3653" s="2"/>
      <c r="BB3653" s="55"/>
      <c r="BC3653" s="105"/>
      <c r="BD3653" s="105"/>
      <c r="BE3653" s="105"/>
      <c r="BF3653" s="105"/>
      <c r="BG3653" s="109"/>
      <c r="BH3653" s="2"/>
      <c r="BI3653" s="2"/>
      <c r="BJ3653" s="2"/>
      <c r="BK3653" s="2"/>
      <c r="BL3653" s="55"/>
      <c r="BM3653" s="48"/>
      <c r="BN3653" s="48"/>
      <c r="BO3653" s="48"/>
      <c r="BP3653" s="48"/>
      <c r="BQ3653" s="117"/>
      <c r="BR3653" s="2"/>
      <c r="BS3653" s="2"/>
      <c r="BT3653" s="2"/>
      <c r="BU3653" s="2"/>
      <c r="BV3653" s="55"/>
    </row>
    <row r="3654" spans="1:74" ht="28.8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18" t="s">
        <v>5</v>
      </c>
      <c r="H3654" s="3">
        <v>2024</v>
      </c>
      <c r="I3654" s="20" t="s">
        <v>290</v>
      </c>
      <c r="J3654" s="184" t="s">
        <v>299</v>
      </c>
      <c r="K3654" s="184" t="s">
        <v>318</v>
      </c>
      <c r="L3654" s="187">
        <f t="shared" ref="L3654:L3717" si="117">SUM(R3654,W3654,AB3654,AG3654,AL3654,AQ3654,AV3654,BA3654,BF3654,BK3654,BP3654,BU3654)</f>
        <v>0</v>
      </c>
      <c r="M3654" s="187">
        <f t="shared" ref="M3654:M3717" si="118">SUM(S3654,X3654,AC3654,AH3654,AM3654,AR3654,AW3654,BB3654,BG3654,BL3654,BQ3654,BV3654)</f>
        <v>0</v>
      </c>
      <c r="N3654" s="186"/>
      <c r="O3654" s="33"/>
      <c r="P3654" s="33"/>
      <c r="Q3654" s="33"/>
      <c r="R3654" s="33"/>
      <c r="S3654" s="42"/>
      <c r="T3654" s="2"/>
      <c r="U3654" s="2"/>
      <c r="V3654" s="2"/>
      <c r="W3654" s="2"/>
      <c r="X3654" s="55"/>
      <c r="Y3654" s="62"/>
      <c r="Z3654" s="62"/>
      <c r="AA3654" s="62"/>
      <c r="AB3654" s="62"/>
      <c r="AC3654" s="68"/>
      <c r="AD3654" s="2"/>
      <c r="AE3654" s="2"/>
      <c r="AF3654" s="2"/>
      <c r="AG3654" s="2"/>
      <c r="AH3654" s="55"/>
      <c r="AI3654" s="72"/>
      <c r="AJ3654" s="72"/>
      <c r="AK3654" s="72"/>
      <c r="AL3654" s="72"/>
      <c r="AM3654" s="80"/>
      <c r="AN3654" s="2"/>
      <c r="AO3654" s="2"/>
      <c r="AP3654" s="2"/>
      <c r="AQ3654" s="2"/>
      <c r="AR3654" s="55"/>
      <c r="AS3654" s="85"/>
      <c r="AT3654" s="85"/>
      <c r="AU3654" s="85"/>
      <c r="AV3654" s="85"/>
      <c r="AW3654" s="100"/>
      <c r="AX3654" s="2"/>
      <c r="AY3654" s="2"/>
      <c r="AZ3654" s="2"/>
      <c r="BA3654" s="2"/>
      <c r="BB3654" s="55"/>
      <c r="BC3654" s="105"/>
      <c r="BD3654" s="105"/>
      <c r="BE3654" s="105"/>
      <c r="BF3654" s="105"/>
      <c r="BG3654" s="109"/>
      <c r="BH3654" s="2"/>
      <c r="BI3654" s="2"/>
      <c r="BJ3654" s="2"/>
      <c r="BK3654" s="2"/>
      <c r="BL3654" s="55"/>
      <c r="BM3654" s="48"/>
      <c r="BN3654" s="48"/>
      <c r="BO3654" s="48"/>
      <c r="BP3654" s="48"/>
      <c r="BQ3654" s="117"/>
      <c r="BR3654" s="2"/>
      <c r="BS3654" s="2"/>
      <c r="BT3654" s="2"/>
      <c r="BU3654" s="2"/>
      <c r="BV3654" s="55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18" t="s">
        <v>5</v>
      </c>
      <c r="H3655" s="3">
        <v>2024</v>
      </c>
      <c r="I3655" s="20" t="s">
        <v>315</v>
      </c>
      <c r="J3655" s="184" t="s">
        <v>347</v>
      </c>
      <c r="K3655" s="184" t="s">
        <v>320</v>
      </c>
      <c r="L3655" s="187">
        <f t="shared" si="117"/>
        <v>0</v>
      </c>
      <c r="M3655" s="187">
        <f t="shared" si="118"/>
        <v>0</v>
      </c>
      <c r="N3655" s="186"/>
      <c r="O3655" s="33"/>
      <c r="P3655" s="33"/>
      <c r="Q3655" s="33"/>
      <c r="R3655" s="33"/>
      <c r="S3655" s="42"/>
      <c r="T3655" s="2"/>
      <c r="U3655" s="2"/>
      <c r="V3655" s="2"/>
      <c r="W3655" s="2"/>
      <c r="X3655" s="55"/>
      <c r="Y3655" s="62"/>
      <c r="Z3655" s="62"/>
      <c r="AA3655" s="62"/>
      <c r="AB3655" s="62"/>
      <c r="AC3655" s="68"/>
      <c r="AD3655" s="2"/>
      <c r="AE3655" s="2"/>
      <c r="AF3655" s="2"/>
      <c r="AG3655" s="2"/>
      <c r="AH3655" s="55"/>
      <c r="AI3655" s="72"/>
      <c r="AJ3655" s="72"/>
      <c r="AK3655" s="72"/>
      <c r="AL3655" s="72"/>
      <c r="AM3655" s="80"/>
      <c r="AN3655" s="2"/>
      <c r="AO3655" s="2"/>
      <c r="AP3655" s="2"/>
      <c r="AQ3655" s="2"/>
      <c r="AR3655" s="55"/>
      <c r="AS3655" s="85"/>
      <c r="AT3655" s="85"/>
      <c r="AU3655" s="85"/>
      <c r="AV3655" s="85"/>
      <c r="AW3655" s="100"/>
      <c r="AX3655" s="2"/>
      <c r="AY3655" s="2"/>
      <c r="AZ3655" s="2"/>
      <c r="BA3655" s="2"/>
      <c r="BB3655" s="55"/>
      <c r="BC3655" s="105"/>
      <c r="BD3655" s="105"/>
      <c r="BE3655" s="105"/>
      <c r="BF3655" s="105"/>
      <c r="BG3655" s="109"/>
      <c r="BH3655" s="2"/>
      <c r="BI3655" s="2"/>
      <c r="BJ3655" s="2"/>
      <c r="BK3655" s="2"/>
      <c r="BL3655" s="55"/>
      <c r="BM3655" s="48"/>
      <c r="BN3655" s="48"/>
      <c r="BO3655" s="48"/>
      <c r="BP3655" s="48"/>
      <c r="BQ3655" s="117"/>
      <c r="BR3655" s="2"/>
      <c r="BS3655" s="2"/>
      <c r="BT3655" s="2"/>
      <c r="BU3655" s="2"/>
      <c r="BV3655" s="55"/>
    </row>
    <row r="3656" spans="1:74" ht="28.8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18" t="s">
        <v>5</v>
      </c>
      <c r="H3656" s="3">
        <v>2024</v>
      </c>
      <c r="I3656" s="20" t="s">
        <v>315</v>
      </c>
      <c r="J3656" s="184" t="s">
        <v>296</v>
      </c>
      <c r="K3656" s="184" t="s">
        <v>321</v>
      </c>
      <c r="L3656" s="187">
        <f t="shared" si="117"/>
        <v>0</v>
      </c>
      <c r="M3656" s="187">
        <f t="shared" si="118"/>
        <v>0</v>
      </c>
      <c r="N3656" s="186"/>
      <c r="O3656" s="33"/>
      <c r="P3656" s="33"/>
      <c r="Q3656" s="33"/>
      <c r="R3656" s="33"/>
      <c r="S3656" s="42"/>
      <c r="T3656" s="2"/>
      <c r="U3656" s="2"/>
      <c r="V3656" s="2"/>
      <c r="W3656" s="2"/>
      <c r="X3656" s="55"/>
      <c r="Y3656" s="62"/>
      <c r="Z3656" s="62"/>
      <c r="AA3656" s="62"/>
      <c r="AB3656" s="62"/>
      <c r="AC3656" s="68"/>
      <c r="AD3656" s="2"/>
      <c r="AE3656" s="2"/>
      <c r="AF3656" s="2"/>
      <c r="AG3656" s="2"/>
      <c r="AH3656" s="55"/>
      <c r="AI3656" s="72"/>
      <c r="AJ3656" s="72"/>
      <c r="AK3656" s="72"/>
      <c r="AL3656" s="72"/>
      <c r="AM3656" s="80"/>
      <c r="AN3656" s="2"/>
      <c r="AO3656" s="2"/>
      <c r="AP3656" s="2"/>
      <c r="AQ3656" s="2"/>
      <c r="AR3656" s="55"/>
      <c r="AS3656" s="85"/>
      <c r="AT3656" s="85"/>
      <c r="AU3656" s="85"/>
      <c r="AV3656" s="85"/>
      <c r="AW3656" s="100"/>
      <c r="AX3656" s="2"/>
      <c r="AY3656" s="2"/>
      <c r="AZ3656" s="2"/>
      <c r="BA3656" s="2"/>
      <c r="BB3656" s="55"/>
      <c r="BC3656" s="105"/>
      <c r="BD3656" s="105"/>
      <c r="BE3656" s="105"/>
      <c r="BF3656" s="105"/>
      <c r="BG3656" s="109"/>
      <c r="BH3656" s="2"/>
      <c r="BI3656" s="2"/>
      <c r="BJ3656" s="2"/>
      <c r="BK3656" s="2"/>
      <c r="BL3656" s="55"/>
      <c r="BM3656" s="48"/>
      <c r="BN3656" s="48"/>
      <c r="BO3656" s="48"/>
      <c r="BP3656" s="48"/>
      <c r="BQ3656" s="117"/>
      <c r="BR3656" s="2"/>
      <c r="BS3656" s="2"/>
      <c r="BT3656" s="2"/>
      <c r="BU3656" s="2"/>
      <c r="BV3656" s="55"/>
    </row>
    <row r="3657" spans="1:74" ht="28.8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18" t="s">
        <v>5</v>
      </c>
      <c r="H3657" s="3">
        <v>2024</v>
      </c>
      <c r="I3657" s="20" t="s">
        <v>316</v>
      </c>
      <c r="J3657" s="184" t="s">
        <v>297</v>
      </c>
      <c r="K3657" s="184" t="s">
        <v>318</v>
      </c>
      <c r="L3657" s="187">
        <f t="shared" si="117"/>
        <v>0</v>
      </c>
      <c r="M3657" s="187">
        <f t="shared" si="118"/>
        <v>0</v>
      </c>
      <c r="N3657" s="186"/>
      <c r="O3657" s="33"/>
      <c r="P3657" s="33"/>
      <c r="Q3657" s="33"/>
      <c r="R3657" s="33"/>
      <c r="S3657" s="42"/>
      <c r="T3657" s="2"/>
      <c r="U3657" s="2"/>
      <c r="V3657" s="2"/>
      <c r="W3657" s="2"/>
      <c r="X3657" s="55"/>
      <c r="Y3657" s="62"/>
      <c r="Z3657" s="62"/>
      <c r="AA3657" s="62"/>
      <c r="AB3657" s="62"/>
      <c r="AC3657" s="68"/>
      <c r="AD3657" s="2"/>
      <c r="AE3657" s="2"/>
      <c r="AF3657" s="2"/>
      <c r="AG3657" s="2"/>
      <c r="AH3657" s="55"/>
      <c r="AI3657" s="72"/>
      <c r="AJ3657" s="72"/>
      <c r="AK3657" s="72"/>
      <c r="AL3657" s="72"/>
      <c r="AM3657" s="80"/>
      <c r="AN3657" s="2"/>
      <c r="AO3657" s="2"/>
      <c r="AP3657" s="2"/>
      <c r="AQ3657" s="2"/>
      <c r="AR3657" s="55"/>
      <c r="AS3657" s="85"/>
      <c r="AT3657" s="85"/>
      <c r="AU3657" s="85"/>
      <c r="AV3657" s="85"/>
      <c r="AW3657" s="100"/>
      <c r="AX3657" s="2"/>
      <c r="AY3657" s="2"/>
      <c r="AZ3657" s="2"/>
      <c r="BA3657" s="2"/>
      <c r="BB3657" s="55"/>
      <c r="BC3657" s="105"/>
      <c r="BD3657" s="105"/>
      <c r="BE3657" s="105"/>
      <c r="BF3657" s="105"/>
      <c r="BG3657" s="109"/>
      <c r="BH3657" s="2"/>
      <c r="BI3657" s="2"/>
      <c r="BJ3657" s="2"/>
      <c r="BK3657" s="2"/>
      <c r="BL3657" s="55"/>
      <c r="BM3657" s="48"/>
      <c r="BN3657" s="48"/>
      <c r="BO3657" s="48"/>
      <c r="BP3657" s="48"/>
      <c r="BQ3657" s="117"/>
      <c r="BR3657" s="2"/>
      <c r="BS3657" s="2"/>
      <c r="BT3657" s="2"/>
      <c r="BU3657" s="2"/>
      <c r="BV3657" s="55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18" t="s">
        <v>5</v>
      </c>
      <c r="H3658" s="3">
        <v>2024</v>
      </c>
      <c r="I3658" s="20" t="s">
        <v>316</v>
      </c>
      <c r="J3658" s="185" t="s">
        <v>348</v>
      </c>
      <c r="K3658" s="185" t="s">
        <v>320</v>
      </c>
      <c r="L3658" s="187">
        <f t="shared" si="117"/>
        <v>5</v>
      </c>
      <c r="M3658" s="187">
        <f t="shared" si="118"/>
        <v>19.716999999999999</v>
      </c>
      <c r="N3658" s="186" t="s">
        <v>514</v>
      </c>
      <c r="O3658" s="33"/>
      <c r="P3658" s="33"/>
      <c r="Q3658" s="33"/>
      <c r="R3658" s="33"/>
      <c r="S3658" s="42"/>
      <c r="T3658" s="2"/>
      <c r="U3658" s="2"/>
      <c r="V3658" s="2"/>
      <c r="W3658" s="2"/>
      <c r="X3658" s="55"/>
      <c r="Y3658" s="62"/>
      <c r="Z3658" s="62"/>
      <c r="AA3658" s="62"/>
      <c r="AB3658" s="62"/>
      <c r="AC3658" s="68"/>
      <c r="AD3658" s="2">
        <v>2</v>
      </c>
      <c r="AE3658" s="2"/>
      <c r="AF3658" s="2"/>
      <c r="AG3658" s="2">
        <v>5</v>
      </c>
      <c r="AH3658" s="55">
        <v>19.716999999999999</v>
      </c>
      <c r="AI3658" s="72"/>
      <c r="AJ3658" s="72"/>
      <c r="AK3658" s="72"/>
      <c r="AL3658" s="72"/>
      <c r="AM3658" s="80"/>
      <c r="AN3658" s="2"/>
      <c r="AO3658" s="2"/>
      <c r="AP3658" s="2"/>
      <c r="AQ3658" s="2"/>
      <c r="AR3658" s="55"/>
      <c r="AS3658" s="85"/>
      <c r="AT3658" s="85"/>
      <c r="AU3658" s="85"/>
      <c r="AV3658" s="85"/>
      <c r="AW3658" s="100"/>
      <c r="AX3658" s="2"/>
      <c r="AY3658" s="2"/>
      <c r="AZ3658" s="2"/>
      <c r="BA3658" s="2"/>
      <c r="BB3658" s="55"/>
      <c r="BC3658" s="105"/>
      <c r="BD3658" s="105"/>
      <c r="BE3658" s="105"/>
      <c r="BF3658" s="105"/>
      <c r="BG3658" s="109"/>
      <c r="BH3658" s="2"/>
      <c r="BI3658" s="2"/>
      <c r="BJ3658" s="2"/>
      <c r="BK3658" s="2"/>
      <c r="BL3658" s="55"/>
      <c r="BM3658" s="48"/>
      <c r="BN3658" s="48"/>
      <c r="BO3658" s="48"/>
      <c r="BP3658" s="48"/>
      <c r="BQ3658" s="117"/>
      <c r="BR3658" s="2"/>
      <c r="BS3658" s="2"/>
      <c r="BT3658" s="2"/>
      <c r="BU3658" s="2"/>
      <c r="BV3658" s="55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18" t="s">
        <v>5</v>
      </c>
      <c r="H3659" s="3">
        <v>2024</v>
      </c>
      <c r="I3659" s="20" t="s">
        <v>282</v>
      </c>
      <c r="J3659" s="184" t="s">
        <v>272</v>
      </c>
      <c r="K3659" s="184" t="s">
        <v>321</v>
      </c>
      <c r="L3659" s="187">
        <f t="shared" si="117"/>
        <v>0</v>
      </c>
      <c r="M3659" s="187">
        <f t="shared" si="118"/>
        <v>0</v>
      </c>
      <c r="N3659" s="186"/>
      <c r="O3659" s="33"/>
      <c r="P3659" s="33"/>
      <c r="Q3659" s="33"/>
      <c r="R3659" s="33"/>
      <c r="S3659" s="42"/>
      <c r="T3659" s="2"/>
      <c r="U3659" s="2"/>
      <c r="V3659" s="2"/>
      <c r="W3659" s="2"/>
      <c r="X3659" s="55"/>
      <c r="Y3659" s="62"/>
      <c r="Z3659" s="62"/>
      <c r="AA3659" s="62"/>
      <c r="AB3659" s="62"/>
      <c r="AC3659" s="68"/>
      <c r="AD3659" s="2"/>
      <c r="AE3659" s="2"/>
      <c r="AF3659" s="2"/>
      <c r="AG3659" s="2"/>
      <c r="AH3659" s="55"/>
      <c r="AI3659" s="72"/>
      <c r="AJ3659" s="72"/>
      <c r="AK3659" s="72"/>
      <c r="AL3659" s="72"/>
      <c r="AM3659" s="80"/>
      <c r="AN3659" s="2"/>
      <c r="AO3659" s="2"/>
      <c r="AP3659" s="2"/>
      <c r="AQ3659" s="2"/>
      <c r="AR3659" s="55"/>
      <c r="AS3659" s="85"/>
      <c r="AT3659" s="85"/>
      <c r="AU3659" s="85"/>
      <c r="AV3659" s="85"/>
      <c r="AW3659" s="100"/>
      <c r="AX3659" s="2"/>
      <c r="AY3659" s="2"/>
      <c r="AZ3659" s="2"/>
      <c r="BA3659" s="2"/>
      <c r="BB3659" s="55"/>
      <c r="BC3659" s="105"/>
      <c r="BD3659" s="105"/>
      <c r="BE3659" s="105"/>
      <c r="BF3659" s="105"/>
      <c r="BG3659" s="109"/>
      <c r="BH3659" s="2"/>
      <c r="BI3659" s="2"/>
      <c r="BJ3659" s="2"/>
      <c r="BK3659" s="2"/>
      <c r="BL3659" s="55"/>
      <c r="BM3659" s="48"/>
      <c r="BN3659" s="48"/>
      <c r="BO3659" s="48"/>
      <c r="BP3659" s="48"/>
      <c r="BQ3659" s="117"/>
      <c r="BR3659" s="2"/>
      <c r="BS3659" s="2"/>
      <c r="BT3659" s="2"/>
      <c r="BU3659" s="2"/>
      <c r="BV3659" s="55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18" t="s">
        <v>5</v>
      </c>
      <c r="H3660" s="3">
        <v>2024</v>
      </c>
      <c r="I3660" s="20" t="s">
        <v>282</v>
      </c>
      <c r="J3660" s="184" t="s">
        <v>273</v>
      </c>
      <c r="K3660" s="184" t="s">
        <v>321</v>
      </c>
      <c r="L3660" s="187">
        <f t="shared" si="117"/>
        <v>8.0000000000000002E-3</v>
      </c>
      <c r="M3660" s="187">
        <f t="shared" si="118"/>
        <v>19.631</v>
      </c>
      <c r="N3660" s="2" t="s">
        <v>1207</v>
      </c>
      <c r="O3660" s="33"/>
      <c r="P3660" s="33"/>
      <c r="Q3660" s="33"/>
      <c r="R3660" s="33"/>
      <c r="S3660" s="42"/>
      <c r="T3660" s="2"/>
      <c r="U3660" s="2"/>
      <c r="V3660" s="2"/>
      <c r="W3660" s="2"/>
      <c r="X3660" s="55"/>
      <c r="Y3660" s="62"/>
      <c r="Z3660" s="62"/>
      <c r="AA3660" s="62"/>
      <c r="AB3660" s="62"/>
      <c r="AC3660" s="68"/>
      <c r="AD3660" s="2"/>
      <c r="AE3660" s="2"/>
      <c r="AF3660" s="2"/>
      <c r="AG3660" s="2"/>
      <c r="AH3660" s="55"/>
      <c r="AI3660" s="72"/>
      <c r="AJ3660" s="72"/>
      <c r="AK3660" s="72"/>
      <c r="AL3660" s="72"/>
      <c r="AM3660" s="80"/>
      <c r="AN3660" s="2"/>
      <c r="AO3660" s="2"/>
      <c r="AP3660" s="2"/>
      <c r="AQ3660" s="2"/>
      <c r="AR3660" s="55"/>
      <c r="AS3660" s="85"/>
      <c r="AT3660" s="85"/>
      <c r="AU3660" s="85"/>
      <c r="AV3660" s="85"/>
      <c r="AW3660" s="100"/>
      <c r="AX3660" s="2"/>
      <c r="AY3660" s="2"/>
      <c r="AZ3660" s="2"/>
      <c r="BA3660" s="2"/>
      <c r="BB3660" s="55"/>
      <c r="BC3660" s="105"/>
      <c r="BD3660" s="105"/>
      <c r="BE3660" s="105"/>
      <c r="BF3660" s="105"/>
      <c r="BG3660" s="109"/>
      <c r="BH3660" s="2"/>
      <c r="BI3660" s="2"/>
      <c r="BJ3660" s="2"/>
      <c r="BK3660" s="2"/>
      <c r="BL3660" s="55"/>
      <c r="BM3660" s="48"/>
      <c r="BN3660" s="48"/>
      <c r="BO3660" s="48"/>
      <c r="BP3660" s="48"/>
      <c r="BQ3660" s="117"/>
      <c r="BR3660" s="2" t="s">
        <v>1207</v>
      </c>
      <c r="BS3660" s="2"/>
      <c r="BT3660" s="2"/>
      <c r="BU3660" s="2">
        <v>8.0000000000000002E-3</v>
      </c>
      <c r="BV3660" s="55">
        <v>19.631</v>
      </c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18" t="s">
        <v>5</v>
      </c>
      <c r="H3661" s="3">
        <v>2024</v>
      </c>
      <c r="I3661" s="20" t="s">
        <v>282</v>
      </c>
      <c r="J3661" s="184" t="s">
        <v>274</v>
      </c>
      <c r="K3661" s="184" t="s">
        <v>321</v>
      </c>
      <c r="L3661" s="187">
        <f t="shared" si="117"/>
        <v>0</v>
      </c>
      <c r="M3661" s="187">
        <f t="shared" si="118"/>
        <v>0</v>
      </c>
      <c r="N3661" s="186"/>
      <c r="O3661" s="33"/>
      <c r="P3661" s="33"/>
      <c r="Q3661" s="33"/>
      <c r="R3661" s="33"/>
      <c r="S3661" s="42"/>
      <c r="T3661" s="2"/>
      <c r="U3661" s="2"/>
      <c r="V3661" s="2"/>
      <c r="W3661" s="2"/>
      <c r="X3661" s="55"/>
      <c r="Y3661" s="62"/>
      <c r="Z3661" s="62"/>
      <c r="AA3661" s="62"/>
      <c r="AB3661" s="62"/>
      <c r="AC3661" s="68"/>
      <c r="AD3661" s="2"/>
      <c r="AE3661" s="2"/>
      <c r="AF3661" s="2"/>
      <c r="AG3661" s="2"/>
      <c r="AH3661" s="55"/>
      <c r="AI3661" s="72"/>
      <c r="AJ3661" s="72"/>
      <c r="AK3661" s="72"/>
      <c r="AL3661" s="72"/>
      <c r="AM3661" s="80"/>
      <c r="AN3661" s="2"/>
      <c r="AO3661" s="2"/>
      <c r="AP3661" s="2"/>
      <c r="AQ3661" s="2"/>
      <c r="AR3661" s="55"/>
      <c r="AS3661" s="85"/>
      <c r="AT3661" s="85"/>
      <c r="AU3661" s="85"/>
      <c r="AV3661" s="85"/>
      <c r="AW3661" s="100"/>
      <c r="AX3661" s="2"/>
      <c r="AY3661" s="2"/>
      <c r="AZ3661" s="2"/>
      <c r="BA3661" s="2"/>
      <c r="BB3661" s="55"/>
      <c r="BC3661" s="105"/>
      <c r="BD3661" s="105"/>
      <c r="BE3661" s="105"/>
      <c r="BF3661" s="105"/>
      <c r="BG3661" s="109"/>
      <c r="BH3661" s="2"/>
      <c r="BI3661" s="2"/>
      <c r="BJ3661" s="2"/>
      <c r="BK3661" s="2"/>
      <c r="BL3661" s="55"/>
      <c r="BM3661" s="48"/>
      <c r="BN3661" s="48"/>
      <c r="BO3661" s="48"/>
      <c r="BP3661" s="48"/>
      <c r="BQ3661" s="117"/>
      <c r="BR3661" s="2"/>
      <c r="BS3661" s="2"/>
      <c r="BT3661" s="2"/>
      <c r="BU3661" s="2"/>
      <c r="BV3661" s="55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18" t="s">
        <v>5</v>
      </c>
      <c r="H3662" s="3">
        <v>2024</v>
      </c>
      <c r="I3662" s="20" t="s">
        <v>282</v>
      </c>
      <c r="J3662" s="184" t="s">
        <v>275</v>
      </c>
      <c r="K3662" s="184" t="s">
        <v>321</v>
      </c>
      <c r="L3662" s="187">
        <f t="shared" si="117"/>
        <v>0</v>
      </c>
      <c r="M3662" s="187">
        <f t="shared" si="118"/>
        <v>0</v>
      </c>
      <c r="N3662" s="186"/>
      <c r="O3662" s="33"/>
      <c r="P3662" s="33"/>
      <c r="Q3662" s="33"/>
      <c r="R3662" s="33"/>
      <c r="S3662" s="42"/>
      <c r="T3662" s="2"/>
      <c r="U3662" s="2"/>
      <c r="V3662" s="2"/>
      <c r="W3662" s="2"/>
      <c r="X3662" s="55"/>
      <c r="Y3662" s="62"/>
      <c r="Z3662" s="62"/>
      <c r="AA3662" s="62"/>
      <c r="AB3662" s="62"/>
      <c r="AC3662" s="68"/>
      <c r="AD3662" s="2"/>
      <c r="AE3662" s="2"/>
      <c r="AF3662" s="2"/>
      <c r="AG3662" s="2"/>
      <c r="AH3662" s="55"/>
      <c r="AI3662" s="72"/>
      <c r="AJ3662" s="72"/>
      <c r="AK3662" s="72"/>
      <c r="AL3662" s="72"/>
      <c r="AM3662" s="80"/>
      <c r="AN3662" s="2"/>
      <c r="AO3662" s="2"/>
      <c r="AP3662" s="2"/>
      <c r="AQ3662" s="2"/>
      <c r="AR3662" s="55"/>
      <c r="AS3662" s="85"/>
      <c r="AT3662" s="85"/>
      <c r="AU3662" s="85"/>
      <c r="AV3662" s="85"/>
      <c r="AW3662" s="100"/>
      <c r="AX3662" s="2"/>
      <c r="AY3662" s="2"/>
      <c r="AZ3662" s="2"/>
      <c r="BA3662" s="2"/>
      <c r="BB3662" s="55"/>
      <c r="BC3662" s="105"/>
      <c r="BD3662" s="105"/>
      <c r="BE3662" s="105"/>
      <c r="BF3662" s="105"/>
      <c r="BG3662" s="109"/>
      <c r="BH3662" s="2"/>
      <c r="BI3662" s="2"/>
      <c r="BJ3662" s="2"/>
      <c r="BK3662" s="2"/>
      <c r="BL3662" s="55"/>
      <c r="BM3662" s="48"/>
      <c r="BN3662" s="48"/>
      <c r="BO3662" s="48"/>
      <c r="BP3662" s="48"/>
      <c r="BQ3662" s="117"/>
      <c r="BR3662" s="2"/>
      <c r="BS3662" s="2"/>
      <c r="BT3662" s="2"/>
      <c r="BU3662" s="2"/>
      <c r="BV3662" s="55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18" t="s">
        <v>5</v>
      </c>
      <c r="H3663" s="3">
        <v>2024</v>
      </c>
      <c r="I3663" s="20" t="s">
        <v>282</v>
      </c>
      <c r="J3663" s="184" t="s">
        <v>276</v>
      </c>
      <c r="K3663" s="184" t="s">
        <v>320</v>
      </c>
      <c r="L3663" s="187">
        <f t="shared" si="117"/>
        <v>0</v>
      </c>
      <c r="M3663" s="187">
        <f t="shared" si="118"/>
        <v>0</v>
      </c>
      <c r="N3663" s="186"/>
      <c r="O3663" s="33"/>
      <c r="P3663" s="33"/>
      <c r="Q3663" s="33"/>
      <c r="R3663" s="33"/>
      <c r="S3663" s="42"/>
      <c r="T3663" s="2"/>
      <c r="U3663" s="2"/>
      <c r="V3663" s="2"/>
      <c r="W3663" s="2"/>
      <c r="X3663" s="55"/>
      <c r="Y3663" s="62"/>
      <c r="Z3663" s="62"/>
      <c r="AA3663" s="62"/>
      <c r="AB3663" s="62"/>
      <c r="AC3663" s="68"/>
      <c r="AD3663" s="2"/>
      <c r="AE3663" s="2"/>
      <c r="AF3663" s="2"/>
      <c r="AG3663" s="2"/>
      <c r="AH3663" s="55"/>
      <c r="AI3663" s="72"/>
      <c r="AJ3663" s="72"/>
      <c r="AK3663" s="72"/>
      <c r="AL3663" s="72"/>
      <c r="AM3663" s="80"/>
      <c r="AN3663" s="2"/>
      <c r="AO3663" s="2"/>
      <c r="AP3663" s="2"/>
      <c r="AQ3663" s="2"/>
      <c r="AR3663" s="55"/>
      <c r="AS3663" s="85"/>
      <c r="AT3663" s="85"/>
      <c r="AU3663" s="85"/>
      <c r="AV3663" s="85"/>
      <c r="AW3663" s="100"/>
      <c r="AX3663" s="2"/>
      <c r="AY3663" s="2"/>
      <c r="AZ3663" s="2"/>
      <c r="BA3663" s="2"/>
      <c r="BB3663" s="55"/>
      <c r="BC3663" s="105"/>
      <c r="BD3663" s="105"/>
      <c r="BE3663" s="105"/>
      <c r="BF3663" s="105"/>
      <c r="BG3663" s="109"/>
      <c r="BH3663" s="2"/>
      <c r="BI3663" s="2"/>
      <c r="BJ3663" s="2"/>
      <c r="BK3663" s="2"/>
      <c r="BL3663" s="55"/>
      <c r="BM3663" s="48"/>
      <c r="BN3663" s="48"/>
      <c r="BO3663" s="48"/>
      <c r="BP3663" s="48"/>
      <c r="BQ3663" s="117"/>
      <c r="BR3663" s="2"/>
      <c r="BS3663" s="2"/>
      <c r="BT3663" s="2"/>
      <c r="BU3663" s="2"/>
      <c r="BV3663" s="55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18" t="s">
        <v>5</v>
      </c>
      <c r="H3664" s="3">
        <v>2024</v>
      </c>
      <c r="I3664" s="20" t="s">
        <v>282</v>
      </c>
      <c r="J3664" s="184" t="s">
        <v>277</v>
      </c>
      <c r="K3664" s="184" t="s">
        <v>320</v>
      </c>
      <c r="L3664" s="187">
        <f t="shared" si="117"/>
        <v>0</v>
      </c>
      <c r="M3664" s="187">
        <f t="shared" si="118"/>
        <v>0</v>
      </c>
      <c r="N3664" s="186"/>
      <c r="O3664" s="33"/>
      <c r="P3664" s="33"/>
      <c r="Q3664" s="33"/>
      <c r="R3664" s="33"/>
      <c r="S3664" s="42"/>
      <c r="T3664" s="2"/>
      <c r="U3664" s="2"/>
      <c r="V3664" s="2"/>
      <c r="W3664" s="2"/>
      <c r="X3664" s="55"/>
      <c r="Y3664" s="62"/>
      <c r="Z3664" s="62"/>
      <c r="AA3664" s="62"/>
      <c r="AB3664" s="62"/>
      <c r="AC3664" s="68"/>
      <c r="AD3664" s="2"/>
      <c r="AE3664" s="2"/>
      <c r="AF3664" s="2"/>
      <c r="AG3664" s="2"/>
      <c r="AH3664" s="55"/>
      <c r="AI3664" s="72"/>
      <c r="AJ3664" s="72"/>
      <c r="AK3664" s="72"/>
      <c r="AL3664" s="72"/>
      <c r="AM3664" s="80"/>
      <c r="AN3664" s="2"/>
      <c r="AO3664" s="2"/>
      <c r="AP3664" s="2"/>
      <c r="AQ3664" s="2"/>
      <c r="AR3664" s="55"/>
      <c r="AS3664" s="85"/>
      <c r="AT3664" s="85"/>
      <c r="AU3664" s="85"/>
      <c r="AV3664" s="85"/>
      <c r="AW3664" s="100"/>
      <c r="AX3664" s="2"/>
      <c r="AY3664" s="2"/>
      <c r="AZ3664" s="2"/>
      <c r="BA3664" s="2"/>
      <c r="BB3664" s="55"/>
      <c r="BC3664" s="105"/>
      <c r="BD3664" s="105"/>
      <c r="BE3664" s="105"/>
      <c r="BF3664" s="105"/>
      <c r="BG3664" s="109"/>
      <c r="BH3664" s="2"/>
      <c r="BI3664" s="2"/>
      <c r="BJ3664" s="2"/>
      <c r="BK3664" s="2"/>
      <c r="BL3664" s="55"/>
      <c r="BM3664" s="48"/>
      <c r="BN3664" s="48"/>
      <c r="BO3664" s="48"/>
      <c r="BP3664" s="48"/>
      <c r="BQ3664" s="117"/>
      <c r="BR3664" s="2"/>
      <c r="BS3664" s="2"/>
      <c r="BT3664" s="2"/>
      <c r="BU3664" s="2"/>
      <c r="BV3664" s="55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18" t="s">
        <v>5</v>
      </c>
      <c r="H3665" s="3">
        <v>2024</v>
      </c>
      <c r="I3665" s="20" t="s">
        <v>283</v>
      </c>
      <c r="J3665" s="184" t="s">
        <v>298</v>
      </c>
      <c r="K3665" s="184" t="s">
        <v>321</v>
      </c>
      <c r="L3665" s="187">
        <f t="shared" si="117"/>
        <v>0</v>
      </c>
      <c r="M3665" s="187">
        <f t="shared" si="118"/>
        <v>0</v>
      </c>
      <c r="N3665" s="186"/>
      <c r="O3665" s="33"/>
      <c r="P3665" s="33"/>
      <c r="Q3665" s="33"/>
      <c r="R3665" s="33"/>
      <c r="S3665" s="42"/>
      <c r="T3665" s="2"/>
      <c r="U3665" s="2"/>
      <c r="V3665" s="2"/>
      <c r="W3665" s="2"/>
      <c r="X3665" s="55"/>
      <c r="Y3665" s="62"/>
      <c r="Z3665" s="62"/>
      <c r="AA3665" s="62"/>
      <c r="AB3665" s="62"/>
      <c r="AC3665" s="68"/>
      <c r="AD3665" s="2"/>
      <c r="AE3665" s="2"/>
      <c r="AF3665" s="2"/>
      <c r="AG3665" s="2"/>
      <c r="AH3665" s="55"/>
      <c r="AI3665" s="72"/>
      <c r="AJ3665" s="72"/>
      <c r="AK3665" s="72"/>
      <c r="AL3665" s="72"/>
      <c r="AM3665" s="80"/>
      <c r="AN3665" s="2"/>
      <c r="AO3665" s="2"/>
      <c r="AP3665" s="2"/>
      <c r="AQ3665" s="2"/>
      <c r="AR3665" s="55"/>
      <c r="AS3665" s="85"/>
      <c r="AT3665" s="85"/>
      <c r="AU3665" s="85"/>
      <c r="AV3665" s="85"/>
      <c r="AW3665" s="100"/>
      <c r="AX3665" s="2"/>
      <c r="AY3665" s="2"/>
      <c r="AZ3665" s="2"/>
      <c r="BA3665" s="2"/>
      <c r="BB3665" s="55"/>
      <c r="BC3665" s="105"/>
      <c r="BD3665" s="105"/>
      <c r="BE3665" s="105"/>
      <c r="BF3665" s="105"/>
      <c r="BG3665" s="109"/>
      <c r="BH3665" s="2"/>
      <c r="BI3665" s="2"/>
      <c r="BJ3665" s="2"/>
      <c r="BK3665" s="2"/>
      <c r="BL3665" s="55"/>
      <c r="BM3665" s="48"/>
      <c r="BN3665" s="48"/>
      <c r="BO3665" s="48"/>
      <c r="BP3665" s="48"/>
      <c r="BQ3665" s="117"/>
      <c r="BR3665" s="2"/>
      <c r="BS3665" s="2"/>
      <c r="BT3665" s="2"/>
      <c r="BU3665" s="2"/>
      <c r="BV3665" s="55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18" t="s">
        <v>5</v>
      </c>
      <c r="H3666" s="3">
        <v>2024</v>
      </c>
      <c r="I3666" s="20" t="s">
        <v>283</v>
      </c>
      <c r="J3666" s="184" t="s">
        <v>278</v>
      </c>
      <c r="K3666" s="184" t="s">
        <v>320</v>
      </c>
      <c r="L3666" s="187">
        <f t="shared" si="117"/>
        <v>1</v>
      </c>
      <c r="M3666" s="187">
        <f t="shared" si="118"/>
        <v>1.8839999999999999</v>
      </c>
      <c r="N3666" s="186" t="s">
        <v>514</v>
      </c>
      <c r="O3666" s="33"/>
      <c r="P3666" s="33"/>
      <c r="Q3666" s="33"/>
      <c r="R3666" s="33"/>
      <c r="S3666" s="42"/>
      <c r="T3666" s="2"/>
      <c r="U3666" s="2"/>
      <c r="V3666" s="2"/>
      <c r="W3666" s="2"/>
      <c r="X3666" s="55"/>
      <c r="Y3666" s="62"/>
      <c r="Z3666" s="62"/>
      <c r="AA3666" s="62"/>
      <c r="AB3666" s="62"/>
      <c r="AC3666" s="68"/>
      <c r="AD3666" s="2">
        <v>2</v>
      </c>
      <c r="AE3666" s="2"/>
      <c r="AF3666" s="2"/>
      <c r="AG3666" s="2">
        <v>1</v>
      </c>
      <c r="AH3666" s="55">
        <v>1.8839999999999999</v>
      </c>
      <c r="AI3666" s="72"/>
      <c r="AJ3666" s="72"/>
      <c r="AK3666" s="72"/>
      <c r="AL3666" s="72"/>
      <c r="AM3666" s="80"/>
      <c r="AN3666" s="2"/>
      <c r="AO3666" s="2"/>
      <c r="AP3666" s="2"/>
      <c r="AQ3666" s="2"/>
      <c r="AR3666" s="55"/>
      <c r="AS3666" s="85"/>
      <c r="AT3666" s="85"/>
      <c r="AU3666" s="85"/>
      <c r="AV3666" s="85"/>
      <c r="AW3666" s="100"/>
      <c r="AX3666" s="2"/>
      <c r="AY3666" s="2"/>
      <c r="AZ3666" s="2"/>
      <c r="BA3666" s="2"/>
      <c r="BB3666" s="55"/>
      <c r="BC3666" s="105"/>
      <c r="BD3666" s="105"/>
      <c r="BE3666" s="105"/>
      <c r="BF3666" s="105"/>
      <c r="BG3666" s="109"/>
      <c r="BH3666" s="2"/>
      <c r="BI3666" s="2"/>
      <c r="BJ3666" s="2"/>
      <c r="BK3666" s="2"/>
      <c r="BL3666" s="55"/>
      <c r="BM3666" s="48"/>
      <c r="BN3666" s="48"/>
      <c r="BO3666" s="48"/>
      <c r="BP3666" s="48"/>
      <c r="BQ3666" s="117"/>
      <c r="BR3666" s="2"/>
      <c r="BS3666" s="2"/>
      <c r="BT3666" s="2"/>
      <c r="BU3666" s="2"/>
      <c r="BV3666" s="55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18" t="s">
        <v>5</v>
      </c>
      <c r="H3667" s="3">
        <v>2024</v>
      </c>
      <c r="I3667" s="20" t="s">
        <v>283</v>
      </c>
      <c r="J3667" s="184" t="s">
        <v>279</v>
      </c>
      <c r="K3667" s="184" t="s">
        <v>320</v>
      </c>
      <c r="L3667" s="187">
        <f t="shared" si="117"/>
        <v>0</v>
      </c>
      <c r="M3667" s="187">
        <f t="shared" si="118"/>
        <v>0</v>
      </c>
      <c r="N3667" s="186"/>
      <c r="O3667" s="33"/>
      <c r="P3667" s="33"/>
      <c r="Q3667" s="33"/>
      <c r="R3667" s="33"/>
      <c r="S3667" s="42"/>
      <c r="T3667" s="2"/>
      <c r="U3667" s="2"/>
      <c r="V3667" s="2"/>
      <c r="W3667" s="2"/>
      <c r="X3667" s="55"/>
      <c r="Y3667" s="62"/>
      <c r="Z3667" s="62"/>
      <c r="AA3667" s="62"/>
      <c r="AB3667" s="62"/>
      <c r="AC3667" s="68"/>
      <c r="AD3667" s="2"/>
      <c r="AE3667" s="2"/>
      <c r="AF3667" s="2"/>
      <c r="AG3667" s="2"/>
      <c r="AH3667" s="55"/>
      <c r="AI3667" s="72"/>
      <c r="AJ3667" s="72"/>
      <c r="AK3667" s="72"/>
      <c r="AL3667" s="72"/>
      <c r="AM3667" s="80"/>
      <c r="AN3667" s="2"/>
      <c r="AO3667" s="2"/>
      <c r="AP3667" s="2"/>
      <c r="AQ3667" s="2"/>
      <c r="AR3667" s="55"/>
      <c r="AS3667" s="85"/>
      <c r="AT3667" s="85"/>
      <c r="AU3667" s="85"/>
      <c r="AV3667" s="85"/>
      <c r="AW3667" s="100"/>
      <c r="AX3667" s="2"/>
      <c r="AY3667" s="2"/>
      <c r="AZ3667" s="2"/>
      <c r="BA3667" s="2"/>
      <c r="BB3667" s="55"/>
      <c r="BC3667" s="105"/>
      <c r="BD3667" s="105"/>
      <c r="BE3667" s="105"/>
      <c r="BF3667" s="105"/>
      <c r="BG3667" s="109"/>
      <c r="BH3667" s="2"/>
      <c r="BI3667" s="2"/>
      <c r="BJ3667" s="2"/>
      <c r="BK3667" s="2"/>
      <c r="BL3667" s="55"/>
      <c r="BM3667" s="48"/>
      <c r="BN3667" s="48"/>
      <c r="BO3667" s="48"/>
      <c r="BP3667" s="48"/>
      <c r="BQ3667" s="117"/>
      <c r="BR3667" s="2"/>
      <c r="BS3667" s="2"/>
      <c r="BT3667" s="2"/>
      <c r="BU3667" s="2"/>
      <c r="BV3667" s="55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18" t="s">
        <v>5</v>
      </c>
      <c r="H3668" s="3">
        <v>2024</v>
      </c>
      <c r="I3668" s="20" t="s">
        <v>286</v>
      </c>
      <c r="J3668" s="184" t="s">
        <v>280</v>
      </c>
      <c r="K3668" s="184" t="s">
        <v>319</v>
      </c>
      <c r="L3668" s="187">
        <f t="shared" si="117"/>
        <v>0</v>
      </c>
      <c r="M3668" s="187">
        <f t="shared" si="118"/>
        <v>0</v>
      </c>
      <c r="N3668" s="186"/>
      <c r="O3668" s="33"/>
      <c r="P3668" s="33"/>
      <c r="Q3668" s="33"/>
      <c r="R3668" s="33"/>
      <c r="S3668" s="42"/>
      <c r="T3668" s="2"/>
      <c r="U3668" s="2"/>
      <c r="V3668" s="2"/>
      <c r="W3668" s="2"/>
      <c r="X3668" s="55"/>
      <c r="Y3668" s="62"/>
      <c r="Z3668" s="62"/>
      <c r="AA3668" s="62"/>
      <c r="AB3668" s="62"/>
      <c r="AC3668" s="68"/>
      <c r="AD3668" s="2"/>
      <c r="AE3668" s="2"/>
      <c r="AF3668" s="2"/>
      <c r="AG3668" s="2"/>
      <c r="AH3668" s="55"/>
      <c r="AI3668" s="72"/>
      <c r="AJ3668" s="72"/>
      <c r="AK3668" s="72"/>
      <c r="AL3668" s="72"/>
      <c r="AM3668" s="80"/>
      <c r="AN3668" s="2"/>
      <c r="AO3668" s="2"/>
      <c r="AP3668" s="2"/>
      <c r="AQ3668" s="2"/>
      <c r="AR3668" s="55"/>
      <c r="AS3668" s="85"/>
      <c r="AT3668" s="85"/>
      <c r="AU3668" s="85"/>
      <c r="AV3668" s="85"/>
      <c r="AW3668" s="100"/>
      <c r="AX3668" s="2"/>
      <c r="AY3668" s="2"/>
      <c r="AZ3668" s="2"/>
      <c r="BA3668" s="2"/>
      <c r="BB3668" s="55"/>
      <c r="BC3668" s="105"/>
      <c r="BD3668" s="105"/>
      <c r="BE3668" s="105"/>
      <c r="BF3668" s="105"/>
      <c r="BG3668" s="109"/>
      <c r="BH3668" s="2"/>
      <c r="BI3668" s="2"/>
      <c r="BJ3668" s="2"/>
      <c r="BK3668" s="2"/>
      <c r="BL3668" s="55"/>
      <c r="BM3668" s="48"/>
      <c r="BN3668" s="48"/>
      <c r="BO3668" s="48"/>
      <c r="BP3668" s="48"/>
      <c r="BQ3668" s="117"/>
      <c r="BR3668" s="2"/>
      <c r="BS3668" s="2"/>
      <c r="BT3668" s="2"/>
      <c r="BU3668" s="2"/>
      <c r="BV3668" s="55"/>
    </row>
    <row r="3669" spans="1:74" ht="43.2" hidden="1" x14ac:dyDescent="0.3">
      <c r="A3669" s="2" t="s">
        <v>105</v>
      </c>
      <c r="B3669" s="2" t="s">
        <v>2</v>
      </c>
      <c r="C3669" s="2" t="s">
        <v>3</v>
      </c>
      <c r="D3669" s="2" t="s">
        <v>103</v>
      </c>
      <c r="E3669" s="5" t="s">
        <v>106</v>
      </c>
      <c r="F3669" s="3"/>
      <c r="G3669" s="18" t="s">
        <v>5</v>
      </c>
      <c r="H3669" s="3">
        <v>2024</v>
      </c>
      <c r="I3669" s="20" t="s">
        <v>286</v>
      </c>
      <c r="J3669" s="184" t="s">
        <v>281</v>
      </c>
      <c r="K3669" s="184" t="s">
        <v>319</v>
      </c>
      <c r="L3669" s="187">
        <f t="shared" si="117"/>
        <v>0</v>
      </c>
      <c r="M3669" s="187">
        <f t="shared" si="118"/>
        <v>173.08799999999999</v>
      </c>
      <c r="N3669" s="186" t="s">
        <v>1473</v>
      </c>
      <c r="O3669" s="33"/>
      <c r="P3669" s="33"/>
      <c r="Q3669" s="33"/>
      <c r="R3669" s="33"/>
      <c r="S3669" s="42"/>
      <c r="T3669" s="2"/>
      <c r="U3669" s="2"/>
      <c r="V3669" s="2"/>
      <c r="W3669" s="2"/>
      <c r="X3669" s="55"/>
      <c r="Y3669" s="62"/>
      <c r="Z3669" s="62"/>
      <c r="AA3669" s="62"/>
      <c r="AB3669" s="62"/>
      <c r="AC3669" s="68"/>
      <c r="AD3669" s="2"/>
      <c r="AE3669" s="2"/>
      <c r="AF3669" s="2"/>
      <c r="AG3669" s="2"/>
      <c r="AH3669" s="55"/>
      <c r="AI3669" s="72"/>
      <c r="AJ3669" s="72"/>
      <c r="AK3669" s="72"/>
      <c r="AL3669" s="72"/>
      <c r="AM3669" s="80"/>
      <c r="AN3669" s="2"/>
      <c r="AO3669" s="2"/>
      <c r="AP3669" s="2"/>
      <c r="AQ3669" s="2"/>
      <c r="AR3669" s="55"/>
      <c r="AS3669" s="85" t="s">
        <v>742</v>
      </c>
      <c r="AT3669" s="85"/>
      <c r="AU3669" s="85"/>
      <c r="AV3669" s="85"/>
      <c r="AW3669" s="100">
        <v>97.793000000000006</v>
      </c>
      <c r="AX3669" s="2"/>
      <c r="AY3669" s="2"/>
      <c r="AZ3669" s="2"/>
      <c r="BA3669" s="2"/>
      <c r="BB3669" s="55"/>
      <c r="BC3669" s="105" t="s">
        <v>1061</v>
      </c>
      <c r="BD3669" s="105"/>
      <c r="BE3669" s="105"/>
      <c r="BF3669" s="105"/>
      <c r="BG3669" s="109">
        <v>4.5</v>
      </c>
      <c r="BH3669" s="2" t="s">
        <v>1016</v>
      </c>
      <c r="BI3669" s="2"/>
      <c r="BJ3669" s="2"/>
      <c r="BK3669" s="2"/>
      <c r="BL3669" s="55">
        <v>41.680999999999997</v>
      </c>
      <c r="BM3669" s="48"/>
      <c r="BN3669" s="48"/>
      <c r="BO3669" s="48"/>
      <c r="BP3669" s="48"/>
      <c r="BQ3669" s="117"/>
      <c r="BR3669" s="2" t="s">
        <v>1285</v>
      </c>
      <c r="BS3669" s="2"/>
      <c r="BT3669" s="2"/>
      <c r="BU3669" s="2"/>
      <c r="BV3669" s="55">
        <f>1.514+27.6</f>
        <v>29.114000000000001</v>
      </c>
    </row>
    <row r="3670" spans="1:74" s="13" customFormat="1" hidden="1" x14ac:dyDescent="0.3">
      <c r="A3670" s="12" t="s">
        <v>105</v>
      </c>
      <c r="B3670" s="12" t="s">
        <v>2</v>
      </c>
      <c r="C3670" s="12" t="s">
        <v>3</v>
      </c>
      <c r="D3670" s="12" t="s">
        <v>103</v>
      </c>
      <c r="E3670" s="6" t="s">
        <v>106</v>
      </c>
      <c r="F3670" s="7"/>
      <c r="G3670" s="19" t="s">
        <v>5</v>
      </c>
      <c r="H3670" s="7">
        <v>2024</v>
      </c>
      <c r="I3670" s="21"/>
      <c r="J3670" s="12" t="s">
        <v>314</v>
      </c>
      <c r="K3670" s="12"/>
      <c r="L3670" s="147"/>
      <c r="M3670" s="147">
        <f>SUM(M3632:M3669)</f>
        <v>1470.6200000000003</v>
      </c>
      <c r="N3670" s="183"/>
      <c r="O3670" s="12"/>
      <c r="P3670" s="12"/>
      <c r="Q3670" s="12"/>
      <c r="R3670" s="12"/>
      <c r="S3670" s="47">
        <f>SUM(S3632:S3669)</f>
        <v>0</v>
      </c>
      <c r="T3670" s="12"/>
      <c r="U3670" s="12"/>
      <c r="V3670" s="12"/>
      <c r="W3670" s="12"/>
      <c r="X3670" s="47">
        <f>SUM(X3632:X3669)</f>
        <v>0</v>
      </c>
      <c r="Y3670" s="12"/>
      <c r="Z3670" s="12"/>
      <c r="AA3670" s="12"/>
      <c r="AB3670" s="12"/>
      <c r="AC3670" s="47">
        <f>SUM(AC3632:AC3669)</f>
        <v>0</v>
      </c>
      <c r="AD3670" s="12"/>
      <c r="AE3670" s="12"/>
      <c r="AF3670" s="12"/>
      <c r="AG3670" s="12"/>
      <c r="AH3670" s="47">
        <f>SUM(AH3632:AH3669)</f>
        <v>21.600999999999999</v>
      </c>
      <c r="AI3670" s="12"/>
      <c r="AJ3670" s="12"/>
      <c r="AK3670" s="12"/>
      <c r="AL3670" s="12"/>
      <c r="AM3670" s="47">
        <f>SUM(AM3632:AM3669)</f>
        <v>0</v>
      </c>
      <c r="AN3670" s="12"/>
      <c r="AO3670" s="12"/>
      <c r="AP3670" s="12"/>
      <c r="AQ3670" s="12"/>
      <c r="AR3670" s="47">
        <f>SUM(AR3632:AR3669)</f>
        <v>0</v>
      </c>
      <c r="AS3670" s="12"/>
      <c r="AT3670" s="12"/>
      <c r="AU3670" s="12"/>
      <c r="AV3670" s="12"/>
      <c r="AW3670" s="47">
        <f>SUM(AW3632:AW3669)</f>
        <v>97.793000000000006</v>
      </c>
      <c r="AX3670" s="12"/>
      <c r="AY3670" s="12"/>
      <c r="AZ3670" s="12"/>
      <c r="BA3670" s="12"/>
      <c r="BB3670" s="47">
        <f>SUM(BB3632:BB3669)</f>
        <v>0</v>
      </c>
      <c r="BC3670" s="12"/>
      <c r="BD3670" s="12"/>
      <c r="BE3670" s="12"/>
      <c r="BF3670" s="12"/>
      <c r="BG3670" s="47">
        <f>SUM(BG3632:BG3669)</f>
        <v>4.5</v>
      </c>
      <c r="BH3670" s="12"/>
      <c r="BI3670" s="12"/>
      <c r="BJ3670" s="12"/>
      <c r="BK3670" s="12"/>
      <c r="BL3670" s="47">
        <f>SUM(BL3632:BL3669)</f>
        <v>41.680999999999997</v>
      </c>
      <c r="BM3670" s="12"/>
      <c r="BN3670" s="12"/>
      <c r="BO3670" s="12"/>
      <c r="BP3670" s="12"/>
      <c r="BQ3670" s="47">
        <f>SUM(BQ3632:BQ3669)</f>
        <v>0</v>
      </c>
      <c r="BR3670" s="12"/>
      <c r="BS3670" s="12"/>
      <c r="BT3670" s="12"/>
      <c r="BU3670" s="12"/>
      <c r="BV3670" s="47">
        <f>SUM(BV3632:BV3669)</f>
        <v>1305.0450000000003</v>
      </c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18" t="s">
        <v>5</v>
      </c>
      <c r="H3671" s="3">
        <v>2024</v>
      </c>
      <c r="I3671" s="20" t="s">
        <v>287</v>
      </c>
      <c r="J3671" s="184" t="s">
        <v>267</v>
      </c>
      <c r="K3671" s="184" t="s">
        <v>318</v>
      </c>
      <c r="L3671" s="187">
        <f t="shared" si="117"/>
        <v>0</v>
      </c>
      <c r="M3671" s="187">
        <f t="shared" si="118"/>
        <v>0</v>
      </c>
      <c r="N3671" s="186"/>
      <c r="O3671" s="33"/>
      <c r="P3671" s="33"/>
      <c r="Q3671" s="33"/>
      <c r="R3671" s="33"/>
      <c r="S3671" s="42"/>
      <c r="T3671" s="2"/>
      <c r="U3671" s="2"/>
      <c r="V3671" s="2"/>
      <c r="W3671" s="2"/>
      <c r="X3671" s="55"/>
      <c r="Y3671" s="62"/>
      <c r="Z3671" s="62"/>
      <c r="AA3671" s="62"/>
      <c r="AB3671" s="62"/>
      <c r="AC3671" s="68"/>
      <c r="AD3671" s="2"/>
      <c r="AE3671" s="2"/>
      <c r="AF3671" s="2"/>
      <c r="AG3671" s="2"/>
      <c r="AH3671" s="55"/>
      <c r="AI3671" s="72"/>
      <c r="AJ3671" s="72"/>
      <c r="AK3671" s="72"/>
      <c r="AL3671" s="72"/>
      <c r="AM3671" s="80"/>
      <c r="AN3671" s="2"/>
      <c r="AO3671" s="2"/>
      <c r="AP3671" s="2"/>
      <c r="AQ3671" s="2"/>
      <c r="AR3671" s="55"/>
      <c r="AS3671" s="85"/>
      <c r="AT3671" s="85"/>
      <c r="AU3671" s="85"/>
      <c r="AV3671" s="85"/>
      <c r="AW3671" s="100"/>
      <c r="AX3671" s="2"/>
      <c r="AY3671" s="2"/>
      <c r="AZ3671" s="2"/>
      <c r="BA3671" s="2"/>
      <c r="BB3671" s="55"/>
      <c r="BC3671" s="105"/>
      <c r="BD3671" s="105"/>
      <c r="BE3671" s="105"/>
      <c r="BF3671" s="105"/>
      <c r="BG3671" s="109"/>
      <c r="BH3671" s="2"/>
      <c r="BI3671" s="2"/>
      <c r="BJ3671" s="2"/>
      <c r="BK3671" s="2"/>
      <c r="BL3671" s="55"/>
      <c r="BM3671" s="48"/>
      <c r="BN3671" s="48"/>
      <c r="BO3671" s="48"/>
      <c r="BP3671" s="48"/>
      <c r="BQ3671" s="117"/>
      <c r="BR3671" s="2"/>
      <c r="BS3671" s="2"/>
      <c r="BT3671" s="2"/>
      <c r="BU3671" s="2"/>
      <c r="BV3671" s="55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18" t="s">
        <v>5</v>
      </c>
      <c r="H3672" s="3">
        <v>2024</v>
      </c>
      <c r="I3672" s="20" t="s">
        <v>287</v>
      </c>
      <c r="J3672" s="184" t="s">
        <v>291</v>
      </c>
      <c r="K3672" s="184" t="s">
        <v>319</v>
      </c>
      <c r="L3672" s="187">
        <f t="shared" si="117"/>
        <v>0</v>
      </c>
      <c r="M3672" s="187">
        <f t="shared" si="118"/>
        <v>0</v>
      </c>
      <c r="N3672" s="186"/>
      <c r="O3672" s="33"/>
      <c r="P3672" s="33"/>
      <c r="Q3672" s="33"/>
      <c r="R3672" s="33"/>
      <c r="S3672" s="42"/>
      <c r="T3672" s="2"/>
      <c r="U3672" s="2"/>
      <c r="V3672" s="2"/>
      <c r="W3672" s="2"/>
      <c r="X3672" s="55"/>
      <c r="Y3672" s="62"/>
      <c r="Z3672" s="62"/>
      <c r="AA3672" s="62"/>
      <c r="AB3672" s="62"/>
      <c r="AC3672" s="68"/>
      <c r="AD3672" s="2"/>
      <c r="AE3672" s="2"/>
      <c r="AF3672" s="2"/>
      <c r="AG3672" s="2"/>
      <c r="AH3672" s="55"/>
      <c r="AI3672" s="72"/>
      <c r="AJ3672" s="72"/>
      <c r="AK3672" s="72"/>
      <c r="AL3672" s="72"/>
      <c r="AM3672" s="80"/>
      <c r="AN3672" s="2"/>
      <c r="AO3672" s="2"/>
      <c r="AP3672" s="2"/>
      <c r="AQ3672" s="2"/>
      <c r="AR3672" s="55"/>
      <c r="AS3672" s="85"/>
      <c r="AT3672" s="85"/>
      <c r="AU3672" s="85"/>
      <c r="AV3672" s="85"/>
      <c r="AW3672" s="100"/>
      <c r="AX3672" s="2"/>
      <c r="AY3672" s="2"/>
      <c r="AZ3672" s="2"/>
      <c r="BA3672" s="2"/>
      <c r="BB3672" s="55"/>
      <c r="BC3672" s="105"/>
      <c r="BD3672" s="105"/>
      <c r="BE3672" s="105"/>
      <c r="BF3672" s="105"/>
      <c r="BG3672" s="109"/>
      <c r="BH3672" s="2"/>
      <c r="BI3672" s="2"/>
      <c r="BJ3672" s="2"/>
      <c r="BK3672" s="2"/>
      <c r="BL3672" s="55"/>
      <c r="BM3672" s="48"/>
      <c r="BN3672" s="48"/>
      <c r="BO3672" s="48"/>
      <c r="BP3672" s="48"/>
      <c r="BQ3672" s="117"/>
      <c r="BR3672" s="2"/>
      <c r="BS3672" s="2"/>
      <c r="BT3672" s="2"/>
      <c r="BU3672" s="2"/>
      <c r="BV3672" s="55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18" t="s">
        <v>5</v>
      </c>
      <c r="H3673" s="3">
        <v>2024</v>
      </c>
      <c r="I3673" s="20" t="s">
        <v>286</v>
      </c>
      <c r="J3673" s="184" t="s">
        <v>336</v>
      </c>
      <c r="K3673" s="184" t="s">
        <v>319</v>
      </c>
      <c r="L3673" s="187">
        <f t="shared" si="117"/>
        <v>0</v>
      </c>
      <c r="M3673" s="187">
        <f t="shared" si="118"/>
        <v>0</v>
      </c>
      <c r="N3673" s="186"/>
      <c r="O3673" s="33"/>
      <c r="P3673" s="33"/>
      <c r="Q3673" s="33"/>
      <c r="R3673" s="33"/>
      <c r="S3673" s="42"/>
      <c r="T3673" s="2"/>
      <c r="U3673" s="2"/>
      <c r="V3673" s="2"/>
      <c r="W3673" s="2"/>
      <c r="X3673" s="55"/>
      <c r="Y3673" s="62"/>
      <c r="Z3673" s="62"/>
      <c r="AA3673" s="62"/>
      <c r="AB3673" s="62"/>
      <c r="AC3673" s="68"/>
      <c r="AD3673" s="2"/>
      <c r="AE3673" s="2"/>
      <c r="AF3673" s="2"/>
      <c r="AG3673" s="2"/>
      <c r="AH3673" s="55"/>
      <c r="AI3673" s="72"/>
      <c r="AJ3673" s="72"/>
      <c r="AK3673" s="72"/>
      <c r="AL3673" s="72"/>
      <c r="AM3673" s="80"/>
      <c r="AN3673" s="2"/>
      <c r="AO3673" s="2"/>
      <c r="AP3673" s="2"/>
      <c r="AQ3673" s="2"/>
      <c r="AR3673" s="55"/>
      <c r="AS3673" s="85"/>
      <c r="AT3673" s="85"/>
      <c r="AU3673" s="85"/>
      <c r="AV3673" s="85"/>
      <c r="AW3673" s="100"/>
      <c r="AX3673" s="2"/>
      <c r="AY3673" s="2"/>
      <c r="AZ3673" s="2"/>
      <c r="BA3673" s="2"/>
      <c r="BB3673" s="55"/>
      <c r="BC3673" s="105"/>
      <c r="BD3673" s="105"/>
      <c r="BE3673" s="105"/>
      <c r="BF3673" s="105"/>
      <c r="BG3673" s="109"/>
      <c r="BH3673" s="2"/>
      <c r="BI3673" s="2"/>
      <c r="BJ3673" s="2"/>
      <c r="BK3673" s="2"/>
      <c r="BL3673" s="55"/>
      <c r="BM3673" s="48"/>
      <c r="BN3673" s="48"/>
      <c r="BO3673" s="48"/>
      <c r="BP3673" s="48"/>
      <c r="BQ3673" s="117"/>
      <c r="BR3673" s="2"/>
      <c r="BS3673" s="2"/>
      <c r="BT3673" s="2"/>
      <c r="BU3673" s="2"/>
      <c r="BV3673" s="55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18" t="s">
        <v>5</v>
      </c>
      <c r="H3674" s="3">
        <v>2024</v>
      </c>
      <c r="I3674" s="20" t="s">
        <v>286</v>
      </c>
      <c r="J3674" s="185" t="s">
        <v>337</v>
      </c>
      <c r="K3674" s="185" t="s">
        <v>318</v>
      </c>
      <c r="L3674" s="187">
        <f t="shared" si="117"/>
        <v>0</v>
      </c>
      <c r="M3674" s="187">
        <f t="shared" si="118"/>
        <v>0</v>
      </c>
      <c r="N3674" s="186"/>
      <c r="O3674" s="53"/>
      <c r="P3674" s="53"/>
      <c r="Q3674" s="53"/>
      <c r="R3674" s="53"/>
      <c r="S3674" s="54"/>
      <c r="T3674" s="8"/>
      <c r="U3674" s="8"/>
      <c r="V3674" s="8"/>
      <c r="W3674" s="8"/>
      <c r="X3674" s="122"/>
      <c r="Y3674" s="135"/>
      <c r="Z3674" s="135"/>
      <c r="AA3674" s="135"/>
      <c r="AB3674" s="135"/>
      <c r="AC3674" s="136"/>
      <c r="AD3674" s="8"/>
      <c r="AE3674" s="8"/>
      <c r="AF3674" s="8"/>
      <c r="AG3674" s="8"/>
      <c r="AH3674" s="122"/>
      <c r="AI3674" s="137"/>
      <c r="AJ3674" s="137"/>
      <c r="AK3674" s="137"/>
      <c r="AL3674" s="137"/>
      <c r="AM3674" s="138"/>
      <c r="AN3674" s="8"/>
      <c r="AO3674" s="8"/>
      <c r="AP3674" s="8"/>
      <c r="AQ3674" s="8"/>
      <c r="AR3674" s="122"/>
      <c r="AS3674" s="139"/>
      <c r="AT3674" s="139"/>
      <c r="AU3674" s="139"/>
      <c r="AV3674" s="139"/>
      <c r="AW3674" s="140"/>
      <c r="AX3674" s="8"/>
      <c r="AY3674" s="8"/>
      <c r="AZ3674" s="8"/>
      <c r="BA3674" s="8"/>
      <c r="BB3674" s="122"/>
      <c r="BC3674" s="141"/>
      <c r="BD3674" s="141"/>
      <c r="BE3674" s="141"/>
      <c r="BF3674" s="141"/>
      <c r="BG3674" s="142"/>
      <c r="BH3674" s="8"/>
      <c r="BI3674" s="8"/>
      <c r="BJ3674" s="8"/>
      <c r="BK3674" s="8"/>
      <c r="BL3674" s="122"/>
      <c r="BM3674" s="143"/>
      <c r="BN3674" s="143"/>
      <c r="BO3674" s="143"/>
      <c r="BP3674" s="143"/>
      <c r="BQ3674" s="144"/>
      <c r="BR3674" s="8"/>
      <c r="BS3674" s="8"/>
      <c r="BT3674" s="8"/>
      <c r="BU3674" s="8"/>
      <c r="BV3674" s="122"/>
    </row>
    <row r="3675" spans="1:74" ht="28.8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18" t="s">
        <v>5</v>
      </c>
      <c r="H3675" s="3">
        <v>2024</v>
      </c>
      <c r="I3675" s="20" t="s">
        <v>286</v>
      </c>
      <c r="J3675" s="185" t="s">
        <v>338</v>
      </c>
      <c r="K3675" s="185" t="s">
        <v>339</v>
      </c>
      <c r="L3675" s="187">
        <f t="shared" si="117"/>
        <v>0</v>
      </c>
      <c r="M3675" s="187">
        <f t="shared" si="118"/>
        <v>0</v>
      </c>
      <c r="N3675" s="186"/>
      <c r="O3675" s="53"/>
      <c r="P3675" s="53"/>
      <c r="Q3675" s="53"/>
      <c r="R3675" s="53"/>
      <c r="S3675" s="54"/>
      <c r="T3675" s="8"/>
      <c r="U3675" s="8"/>
      <c r="V3675" s="8"/>
      <c r="W3675" s="8"/>
      <c r="X3675" s="122"/>
      <c r="Y3675" s="135"/>
      <c r="Z3675" s="135"/>
      <c r="AA3675" s="135"/>
      <c r="AB3675" s="135"/>
      <c r="AC3675" s="136"/>
      <c r="AD3675" s="8"/>
      <c r="AE3675" s="8"/>
      <c r="AF3675" s="8"/>
      <c r="AG3675" s="8"/>
      <c r="AH3675" s="122"/>
      <c r="AI3675" s="137"/>
      <c r="AJ3675" s="137"/>
      <c r="AK3675" s="137"/>
      <c r="AL3675" s="137"/>
      <c r="AM3675" s="138"/>
      <c r="AN3675" s="8"/>
      <c r="AO3675" s="8"/>
      <c r="AP3675" s="8"/>
      <c r="AQ3675" s="8"/>
      <c r="AR3675" s="122"/>
      <c r="AS3675" s="139"/>
      <c r="AT3675" s="139"/>
      <c r="AU3675" s="139"/>
      <c r="AV3675" s="139"/>
      <c r="AW3675" s="140"/>
      <c r="AX3675" s="8"/>
      <c r="AY3675" s="8"/>
      <c r="AZ3675" s="8"/>
      <c r="BA3675" s="8"/>
      <c r="BB3675" s="122"/>
      <c r="BC3675" s="141"/>
      <c r="BD3675" s="141"/>
      <c r="BE3675" s="141"/>
      <c r="BF3675" s="141"/>
      <c r="BG3675" s="142"/>
      <c r="BH3675" s="8"/>
      <c r="BI3675" s="8"/>
      <c r="BJ3675" s="8"/>
      <c r="BK3675" s="8"/>
      <c r="BL3675" s="122"/>
      <c r="BM3675" s="143"/>
      <c r="BN3675" s="143"/>
      <c r="BO3675" s="143"/>
      <c r="BP3675" s="143"/>
      <c r="BQ3675" s="144"/>
      <c r="BR3675" s="8"/>
      <c r="BS3675" s="8"/>
      <c r="BT3675" s="8"/>
      <c r="BU3675" s="8"/>
      <c r="BV3675" s="122"/>
    </row>
    <row r="3676" spans="1:74" ht="28.8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18" t="s">
        <v>5</v>
      </c>
      <c r="H3676" s="3">
        <v>2024</v>
      </c>
      <c r="I3676" s="20" t="s">
        <v>286</v>
      </c>
      <c r="J3676" s="185" t="s">
        <v>340</v>
      </c>
      <c r="K3676" s="185" t="s">
        <v>318</v>
      </c>
      <c r="L3676" s="187">
        <f t="shared" si="117"/>
        <v>0</v>
      </c>
      <c r="M3676" s="187">
        <f t="shared" si="118"/>
        <v>0</v>
      </c>
      <c r="N3676" s="186"/>
      <c r="O3676" s="53"/>
      <c r="P3676" s="53"/>
      <c r="Q3676" s="53"/>
      <c r="R3676" s="53"/>
      <c r="S3676" s="54"/>
      <c r="T3676" s="8"/>
      <c r="U3676" s="8"/>
      <c r="V3676" s="8"/>
      <c r="W3676" s="8"/>
      <c r="X3676" s="122"/>
      <c r="Y3676" s="135"/>
      <c r="Z3676" s="135"/>
      <c r="AA3676" s="135"/>
      <c r="AB3676" s="135"/>
      <c r="AC3676" s="136"/>
      <c r="AD3676" s="8"/>
      <c r="AE3676" s="8"/>
      <c r="AF3676" s="8"/>
      <c r="AG3676" s="8"/>
      <c r="AH3676" s="122"/>
      <c r="AI3676" s="137"/>
      <c r="AJ3676" s="137"/>
      <c r="AK3676" s="137"/>
      <c r="AL3676" s="137"/>
      <c r="AM3676" s="138"/>
      <c r="AN3676" s="8"/>
      <c r="AO3676" s="8"/>
      <c r="AP3676" s="8"/>
      <c r="AQ3676" s="8"/>
      <c r="AR3676" s="122"/>
      <c r="AS3676" s="139"/>
      <c r="AT3676" s="139"/>
      <c r="AU3676" s="139"/>
      <c r="AV3676" s="139"/>
      <c r="AW3676" s="140"/>
      <c r="AX3676" s="8"/>
      <c r="AY3676" s="8"/>
      <c r="AZ3676" s="8"/>
      <c r="BA3676" s="8"/>
      <c r="BB3676" s="122"/>
      <c r="BC3676" s="141"/>
      <c r="BD3676" s="141"/>
      <c r="BE3676" s="141"/>
      <c r="BF3676" s="141"/>
      <c r="BG3676" s="142"/>
      <c r="BH3676" s="8"/>
      <c r="BI3676" s="8"/>
      <c r="BJ3676" s="8"/>
      <c r="BK3676" s="8"/>
      <c r="BL3676" s="122"/>
      <c r="BM3676" s="143"/>
      <c r="BN3676" s="143"/>
      <c r="BO3676" s="143"/>
      <c r="BP3676" s="143"/>
      <c r="BQ3676" s="144"/>
      <c r="BR3676" s="8"/>
      <c r="BS3676" s="8"/>
      <c r="BT3676" s="8"/>
      <c r="BU3676" s="8"/>
      <c r="BV3676" s="122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18" t="s">
        <v>5</v>
      </c>
      <c r="H3677" s="3">
        <v>2024</v>
      </c>
      <c r="I3677" s="20" t="s">
        <v>286</v>
      </c>
      <c r="J3677" s="185" t="s">
        <v>341</v>
      </c>
      <c r="K3677" s="185" t="s">
        <v>320</v>
      </c>
      <c r="L3677" s="187">
        <f t="shared" si="117"/>
        <v>0</v>
      </c>
      <c r="M3677" s="187">
        <f t="shared" si="118"/>
        <v>0</v>
      </c>
      <c r="N3677" s="186"/>
      <c r="O3677" s="53"/>
      <c r="P3677" s="53"/>
      <c r="Q3677" s="53"/>
      <c r="R3677" s="53"/>
      <c r="S3677" s="54"/>
      <c r="T3677" s="8"/>
      <c r="U3677" s="8"/>
      <c r="V3677" s="8"/>
      <c r="W3677" s="8"/>
      <c r="X3677" s="122"/>
      <c r="Y3677" s="135"/>
      <c r="Z3677" s="135"/>
      <c r="AA3677" s="135"/>
      <c r="AB3677" s="135"/>
      <c r="AC3677" s="136"/>
      <c r="AD3677" s="8"/>
      <c r="AE3677" s="8"/>
      <c r="AF3677" s="8"/>
      <c r="AG3677" s="8"/>
      <c r="AH3677" s="122"/>
      <c r="AI3677" s="137"/>
      <c r="AJ3677" s="137"/>
      <c r="AK3677" s="137"/>
      <c r="AL3677" s="137"/>
      <c r="AM3677" s="138"/>
      <c r="AN3677" s="8"/>
      <c r="AO3677" s="8"/>
      <c r="AP3677" s="8"/>
      <c r="AQ3677" s="8"/>
      <c r="AR3677" s="122"/>
      <c r="AS3677" s="139"/>
      <c r="AT3677" s="139"/>
      <c r="AU3677" s="139"/>
      <c r="AV3677" s="139"/>
      <c r="AW3677" s="140"/>
      <c r="AX3677" s="8"/>
      <c r="AY3677" s="8"/>
      <c r="AZ3677" s="8"/>
      <c r="BA3677" s="8"/>
      <c r="BB3677" s="122"/>
      <c r="BC3677" s="141"/>
      <c r="BD3677" s="141"/>
      <c r="BE3677" s="141"/>
      <c r="BF3677" s="141"/>
      <c r="BG3677" s="142"/>
      <c r="BH3677" s="8"/>
      <c r="BI3677" s="8"/>
      <c r="BJ3677" s="8"/>
      <c r="BK3677" s="8"/>
      <c r="BL3677" s="122"/>
      <c r="BM3677" s="143"/>
      <c r="BN3677" s="143"/>
      <c r="BO3677" s="143"/>
      <c r="BP3677" s="143"/>
      <c r="BQ3677" s="144"/>
      <c r="BR3677" s="8"/>
      <c r="BS3677" s="8"/>
      <c r="BT3677" s="8"/>
      <c r="BU3677" s="8"/>
      <c r="BV3677" s="122"/>
    </row>
    <row r="3678" spans="1:74" ht="28.8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18" t="s">
        <v>5</v>
      </c>
      <c r="H3678" s="3">
        <v>2024</v>
      </c>
      <c r="I3678" s="20" t="s">
        <v>286</v>
      </c>
      <c r="J3678" s="185" t="s">
        <v>342</v>
      </c>
      <c r="K3678" s="185" t="s">
        <v>320</v>
      </c>
      <c r="L3678" s="187">
        <f t="shared" si="117"/>
        <v>0</v>
      </c>
      <c r="M3678" s="187">
        <f t="shared" si="118"/>
        <v>0</v>
      </c>
      <c r="N3678" s="186"/>
      <c r="O3678" s="53"/>
      <c r="P3678" s="53"/>
      <c r="Q3678" s="53"/>
      <c r="R3678" s="53"/>
      <c r="S3678" s="54"/>
      <c r="T3678" s="8"/>
      <c r="U3678" s="8"/>
      <c r="V3678" s="8"/>
      <c r="W3678" s="8"/>
      <c r="X3678" s="122"/>
      <c r="Y3678" s="135"/>
      <c r="Z3678" s="135"/>
      <c r="AA3678" s="135"/>
      <c r="AB3678" s="135"/>
      <c r="AC3678" s="136"/>
      <c r="AD3678" s="8"/>
      <c r="AE3678" s="8"/>
      <c r="AF3678" s="8"/>
      <c r="AG3678" s="8"/>
      <c r="AH3678" s="122"/>
      <c r="AI3678" s="137"/>
      <c r="AJ3678" s="137"/>
      <c r="AK3678" s="137"/>
      <c r="AL3678" s="137"/>
      <c r="AM3678" s="138"/>
      <c r="AN3678" s="8"/>
      <c r="AO3678" s="8"/>
      <c r="AP3678" s="8"/>
      <c r="AQ3678" s="8"/>
      <c r="AR3678" s="122"/>
      <c r="AS3678" s="139"/>
      <c r="AT3678" s="139"/>
      <c r="AU3678" s="139"/>
      <c r="AV3678" s="139"/>
      <c r="AW3678" s="140"/>
      <c r="AX3678" s="8"/>
      <c r="AY3678" s="8"/>
      <c r="AZ3678" s="8"/>
      <c r="BA3678" s="8"/>
      <c r="BB3678" s="122"/>
      <c r="BC3678" s="141"/>
      <c r="BD3678" s="141"/>
      <c r="BE3678" s="141"/>
      <c r="BF3678" s="141"/>
      <c r="BG3678" s="142"/>
      <c r="BH3678" s="8"/>
      <c r="BI3678" s="8"/>
      <c r="BJ3678" s="8"/>
      <c r="BK3678" s="8"/>
      <c r="BL3678" s="122"/>
      <c r="BM3678" s="143"/>
      <c r="BN3678" s="143"/>
      <c r="BO3678" s="143"/>
      <c r="BP3678" s="143"/>
      <c r="BQ3678" s="144"/>
      <c r="BR3678" s="8"/>
      <c r="BS3678" s="8"/>
      <c r="BT3678" s="8"/>
      <c r="BU3678" s="8"/>
      <c r="BV3678" s="122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18" t="s">
        <v>5</v>
      </c>
      <c r="H3679" s="3">
        <v>2024</v>
      </c>
      <c r="I3679" s="20" t="s">
        <v>286</v>
      </c>
      <c r="J3679" s="185" t="s">
        <v>343</v>
      </c>
      <c r="K3679" s="185" t="s">
        <v>339</v>
      </c>
      <c r="L3679" s="187">
        <f t="shared" si="117"/>
        <v>0</v>
      </c>
      <c r="M3679" s="187">
        <f t="shared" si="118"/>
        <v>0</v>
      </c>
      <c r="N3679" s="186"/>
      <c r="O3679" s="53"/>
      <c r="P3679" s="53"/>
      <c r="Q3679" s="53"/>
      <c r="R3679" s="53"/>
      <c r="S3679" s="54"/>
      <c r="T3679" s="8"/>
      <c r="U3679" s="8"/>
      <c r="V3679" s="8"/>
      <c r="W3679" s="8"/>
      <c r="X3679" s="122"/>
      <c r="Y3679" s="135"/>
      <c r="Z3679" s="135"/>
      <c r="AA3679" s="135"/>
      <c r="AB3679" s="135"/>
      <c r="AC3679" s="136"/>
      <c r="AD3679" s="8"/>
      <c r="AE3679" s="8"/>
      <c r="AF3679" s="8"/>
      <c r="AG3679" s="8"/>
      <c r="AH3679" s="122"/>
      <c r="AI3679" s="137"/>
      <c r="AJ3679" s="137"/>
      <c r="AK3679" s="137"/>
      <c r="AL3679" s="137"/>
      <c r="AM3679" s="138"/>
      <c r="AN3679" s="8"/>
      <c r="AO3679" s="8"/>
      <c r="AP3679" s="8"/>
      <c r="AQ3679" s="8"/>
      <c r="AR3679" s="122"/>
      <c r="AS3679" s="139"/>
      <c r="AT3679" s="139"/>
      <c r="AU3679" s="139"/>
      <c r="AV3679" s="139"/>
      <c r="AW3679" s="140"/>
      <c r="AX3679" s="8"/>
      <c r="AY3679" s="8"/>
      <c r="AZ3679" s="8"/>
      <c r="BA3679" s="8"/>
      <c r="BB3679" s="122"/>
      <c r="BC3679" s="141"/>
      <c r="BD3679" s="141"/>
      <c r="BE3679" s="141"/>
      <c r="BF3679" s="141"/>
      <c r="BG3679" s="142"/>
      <c r="BH3679" s="8"/>
      <c r="BI3679" s="8"/>
      <c r="BJ3679" s="8"/>
      <c r="BK3679" s="8"/>
      <c r="BL3679" s="122"/>
      <c r="BM3679" s="143"/>
      <c r="BN3679" s="143"/>
      <c r="BO3679" s="143"/>
      <c r="BP3679" s="143"/>
      <c r="BQ3679" s="144"/>
      <c r="BR3679" s="8"/>
      <c r="BS3679" s="8"/>
      <c r="BT3679" s="8"/>
      <c r="BU3679" s="8"/>
      <c r="BV3679" s="122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18" t="s">
        <v>5</v>
      </c>
      <c r="H3680" s="3">
        <v>2024</v>
      </c>
      <c r="I3680" s="20" t="s">
        <v>288</v>
      </c>
      <c r="J3680" s="185" t="s">
        <v>344</v>
      </c>
      <c r="K3680" s="185" t="s">
        <v>318</v>
      </c>
      <c r="L3680" s="187">
        <f t="shared" si="117"/>
        <v>0</v>
      </c>
      <c r="M3680" s="187">
        <f t="shared" si="118"/>
        <v>0</v>
      </c>
      <c r="N3680" s="186"/>
      <c r="O3680" s="53"/>
      <c r="P3680" s="53"/>
      <c r="Q3680" s="53"/>
      <c r="R3680" s="53"/>
      <c r="S3680" s="54"/>
      <c r="T3680" s="8"/>
      <c r="U3680" s="8"/>
      <c r="V3680" s="8"/>
      <c r="W3680" s="8"/>
      <c r="X3680" s="122"/>
      <c r="Y3680" s="135"/>
      <c r="Z3680" s="135"/>
      <c r="AA3680" s="135"/>
      <c r="AB3680" s="135"/>
      <c r="AC3680" s="136"/>
      <c r="AD3680" s="8"/>
      <c r="AE3680" s="8"/>
      <c r="AF3680" s="8"/>
      <c r="AG3680" s="8"/>
      <c r="AH3680" s="122"/>
      <c r="AI3680" s="137"/>
      <c r="AJ3680" s="137"/>
      <c r="AK3680" s="137"/>
      <c r="AL3680" s="137"/>
      <c r="AM3680" s="138"/>
      <c r="AN3680" s="8"/>
      <c r="AO3680" s="8"/>
      <c r="AP3680" s="8"/>
      <c r="AQ3680" s="8"/>
      <c r="AR3680" s="122"/>
      <c r="AS3680" s="139"/>
      <c r="AT3680" s="139"/>
      <c r="AU3680" s="139"/>
      <c r="AV3680" s="139"/>
      <c r="AW3680" s="140"/>
      <c r="AX3680" s="8"/>
      <c r="AY3680" s="8"/>
      <c r="AZ3680" s="8"/>
      <c r="BA3680" s="8"/>
      <c r="BB3680" s="122"/>
      <c r="BC3680" s="141"/>
      <c r="BD3680" s="141"/>
      <c r="BE3680" s="141"/>
      <c r="BF3680" s="141"/>
      <c r="BG3680" s="142"/>
      <c r="BH3680" s="8"/>
      <c r="BI3680" s="8"/>
      <c r="BJ3680" s="8"/>
      <c r="BK3680" s="8"/>
      <c r="BL3680" s="122"/>
      <c r="BM3680" s="143"/>
      <c r="BN3680" s="143"/>
      <c r="BO3680" s="143"/>
      <c r="BP3680" s="143"/>
      <c r="BQ3680" s="144"/>
      <c r="BR3680" s="8"/>
      <c r="BS3680" s="8"/>
      <c r="BT3680" s="8"/>
      <c r="BU3680" s="8"/>
      <c r="BV3680" s="122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18" t="s">
        <v>5</v>
      </c>
      <c r="H3681" s="3">
        <v>2024</v>
      </c>
      <c r="I3681" s="20" t="s">
        <v>288</v>
      </c>
      <c r="J3681" s="184" t="s">
        <v>351</v>
      </c>
      <c r="K3681" s="184" t="s">
        <v>318</v>
      </c>
      <c r="L3681" s="187">
        <f t="shared" si="117"/>
        <v>0</v>
      </c>
      <c r="M3681" s="187">
        <f t="shared" si="118"/>
        <v>0</v>
      </c>
      <c r="N3681" s="186"/>
      <c r="O3681" s="53"/>
      <c r="P3681" s="53"/>
      <c r="Q3681" s="53"/>
      <c r="R3681" s="53"/>
      <c r="S3681" s="54"/>
      <c r="T3681" s="8"/>
      <c r="U3681" s="8"/>
      <c r="V3681" s="8"/>
      <c r="W3681" s="8"/>
      <c r="X3681" s="122"/>
      <c r="Y3681" s="135"/>
      <c r="Z3681" s="135"/>
      <c r="AA3681" s="135"/>
      <c r="AB3681" s="135"/>
      <c r="AC3681" s="136"/>
      <c r="AD3681" s="8"/>
      <c r="AE3681" s="8"/>
      <c r="AF3681" s="8"/>
      <c r="AG3681" s="8"/>
      <c r="AH3681" s="122"/>
      <c r="AI3681" s="137"/>
      <c r="AJ3681" s="137"/>
      <c r="AK3681" s="137"/>
      <c r="AL3681" s="137"/>
      <c r="AM3681" s="138"/>
      <c r="AN3681" s="8"/>
      <c r="AO3681" s="8"/>
      <c r="AP3681" s="8"/>
      <c r="AQ3681" s="8"/>
      <c r="AR3681" s="122"/>
      <c r="AS3681" s="139"/>
      <c r="AT3681" s="139"/>
      <c r="AU3681" s="139"/>
      <c r="AV3681" s="139"/>
      <c r="AW3681" s="140"/>
      <c r="AX3681" s="8"/>
      <c r="AY3681" s="8"/>
      <c r="AZ3681" s="8"/>
      <c r="BA3681" s="8"/>
      <c r="BB3681" s="122"/>
      <c r="BC3681" s="141"/>
      <c r="BD3681" s="141"/>
      <c r="BE3681" s="141"/>
      <c r="BF3681" s="141"/>
      <c r="BG3681" s="142"/>
      <c r="BH3681" s="8"/>
      <c r="BI3681" s="8"/>
      <c r="BJ3681" s="8"/>
      <c r="BK3681" s="8"/>
      <c r="BL3681" s="122"/>
      <c r="BM3681" s="143"/>
      <c r="BN3681" s="143"/>
      <c r="BO3681" s="143"/>
      <c r="BP3681" s="143"/>
      <c r="BQ3681" s="144"/>
      <c r="BR3681" s="8"/>
      <c r="BS3681" s="8"/>
      <c r="BT3681" s="8"/>
      <c r="BU3681" s="8"/>
      <c r="BV3681" s="122"/>
    </row>
    <row r="3682" spans="1:74" ht="28.8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18" t="s">
        <v>5</v>
      </c>
      <c r="H3682" s="3">
        <v>2024</v>
      </c>
      <c r="I3682" s="20" t="s">
        <v>288</v>
      </c>
      <c r="J3682" s="184" t="s">
        <v>352</v>
      </c>
      <c r="K3682" s="184" t="s">
        <v>321</v>
      </c>
      <c r="L3682" s="187">
        <f t="shared" si="117"/>
        <v>0</v>
      </c>
      <c r="M3682" s="187">
        <f t="shared" si="118"/>
        <v>0</v>
      </c>
      <c r="N3682" s="186"/>
      <c r="O3682" s="33"/>
      <c r="P3682" s="33"/>
      <c r="Q3682" s="33"/>
      <c r="R3682" s="33"/>
      <c r="S3682" s="42"/>
      <c r="T3682" s="2"/>
      <c r="U3682" s="2"/>
      <c r="V3682" s="2"/>
      <c r="W3682" s="2"/>
      <c r="X3682" s="55"/>
      <c r="Y3682" s="62"/>
      <c r="Z3682" s="62"/>
      <c r="AA3682" s="62"/>
      <c r="AB3682" s="62"/>
      <c r="AC3682" s="68"/>
      <c r="AD3682" s="2"/>
      <c r="AE3682" s="2"/>
      <c r="AF3682" s="2"/>
      <c r="AG3682" s="2"/>
      <c r="AH3682" s="55"/>
      <c r="AI3682" s="72"/>
      <c r="AJ3682" s="72"/>
      <c r="AK3682" s="72"/>
      <c r="AL3682" s="72"/>
      <c r="AM3682" s="80"/>
      <c r="AN3682" s="2"/>
      <c r="AO3682" s="2"/>
      <c r="AP3682" s="2"/>
      <c r="AQ3682" s="2"/>
      <c r="AR3682" s="55"/>
      <c r="AS3682" s="85"/>
      <c r="AT3682" s="85"/>
      <c r="AU3682" s="85"/>
      <c r="AV3682" s="85"/>
      <c r="AW3682" s="100"/>
      <c r="AX3682" s="2"/>
      <c r="AY3682" s="2"/>
      <c r="AZ3682" s="2"/>
      <c r="BA3682" s="2"/>
      <c r="BB3682" s="55"/>
      <c r="BC3682" s="105"/>
      <c r="BD3682" s="105"/>
      <c r="BE3682" s="105"/>
      <c r="BF3682" s="105"/>
      <c r="BG3682" s="109"/>
      <c r="BH3682" s="2"/>
      <c r="BI3682" s="2"/>
      <c r="BJ3682" s="2"/>
      <c r="BK3682" s="2"/>
      <c r="BL3682" s="55"/>
      <c r="BM3682" s="48"/>
      <c r="BN3682" s="48"/>
      <c r="BO3682" s="48"/>
      <c r="BP3682" s="48"/>
      <c r="BQ3682" s="117"/>
      <c r="BR3682" s="2"/>
      <c r="BS3682" s="2"/>
      <c r="BT3682" s="2"/>
      <c r="BU3682" s="2"/>
      <c r="BV3682" s="55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18" t="s">
        <v>5</v>
      </c>
      <c r="H3683" s="3">
        <v>2024</v>
      </c>
      <c r="I3683" s="20" t="s">
        <v>288</v>
      </c>
      <c r="J3683" s="184" t="s">
        <v>345</v>
      </c>
      <c r="K3683" s="184" t="s">
        <v>318</v>
      </c>
      <c r="L3683" s="187">
        <f t="shared" si="117"/>
        <v>0</v>
      </c>
      <c r="M3683" s="187">
        <f t="shared" si="118"/>
        <v>0</v>
      </c>
      <c r="N3683" s="186"/>
      <c r="O3683" s="34"/>
      <c r="P3683" s="33"/>
      <c r="Q3683" s="33"/>
      <c r="R3683" s="33"/>
      <c r="S3683" s="42"/>
      <c r="T3683" s="3"/>
      <c r="U3683" s="2"/>
      <c r="V3683" s="2"/>
      <c r="W3683" s="2"/>
      <c r="X3683" s="55"/>
      <c r="Y3683" s="64"/>
      <c r="Z3683" s="62"/>
      <c r="AA3683" s="62"/>
      <c r="AB3683" s="62"/>
      <c r="AC3683" s="68"/>
      <c r="AD3683" s="3"/>
      <c r="AE3683" s="2"/>
      <c r="AF3683" s="2"/>
      <c r="AG3683" s="2"/>
      <c r="AH3683" s="55"/>
      <c r="AI3683" s="73"/>
      <c r="AJ3683" s="72"/>
      <c r="AK3683" s="72"/>
      <c r="AL3683" s="72"/>
      <c r="AM3683" s="80"/>
      <c r="AN3683" s="3"/>
      <c r="AO3683" s="2"/>
      <c r="AP3683" s="2"/>
      <c r="AQ3683" s="2"/>
      <c r="AR3683" s="55"/>
      <c r="AS3683" s="86"/>
      <c r="AT3683" s="85"/>
      <c r="AU3683" s="85"/>
      <c r="AV3683" s="85"/>
      <c r="AW3683" s="100"/>
      <c r="AX3683" s="3"/>
      <c r="AY3683" s="2"/>
      <c r="AZ3683" s="2"/>
      <c r="BA3683" s="2"/>
      <c r="BB3683" s="55"/>
      <c r="BC3683" s="106"/>
      <c r="BD3683" s="105"/>
      <c r="BE3683" s="105"/>
      <c r="BF3683" s="105"/>
      <c r="BG3683" s="109"/>
      <c r="BH3683" s="3"/>
      <c r="BI3683" s="2"/>
      <c r="BJ3683" s="2"/>
      <c r="BK3683" s="2"/>
      <c r="BL3683" s="55"/>
      <c r="BM3683" s="49"/>
      <c r="BN3683" s="48"/>
      <c r="BO3683" s="48"/>
      <c r="BP3683" s="48"/>
      <c r="BQ3683" s="117"/>
      <c r="BR3683" s="3"/>
      <c r="BS3683" s="2"/>
      <c r="BT3683" s="2"/>
      <c r="BU3683" s="2"/>
      <c r="BV3683" s="55"/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18" t="s">
        <v>5</v>
      </c>
      <c r="H3684" s="3">
        <v>2024</v>
      </c>
      <c r="I3684" s="20" t="s">
        <v>289</v>
      </c>
      <c r="J3684" s="184" t="s">
        <v>268</v>
      </c>
      <c r="K3684" s="184" t="s">
        <v>318</v>
      </c>
      <c r="L3684" s="187">
        <f t="shared" si="117"/>
        <v>0</v>
      </c>
      <c r="M3684" s="187">
        <f t="shared" si="118"/>
        <v>0</v>
      </c>
      <c r="N3684" s="186"/>
      <c r="O3684" s="33"/>
      <c r="P3684" s="33"/>
      <c r="Q3684" s="33"/>
      <c r="R3684" s="33"/>
      <c r="S3684" s="42"/>
      <c r="T3684" s="2"/>
      <c r="U3684" s="2"/>
      <c r="V3684" s="2"/>
      <c r="W3684" s="2"/>
      <c r="X3684" s="55"/>
      <c r="Y3684" s="62"/>
      <c r="Z3684" s="62"/>
      <c r="AA3684" s="62"/>
      <c r="AB3684" s="62"/>
      <c r="AC3684" s="68"/>
      <c r="AD3684" s="2"/>
      <c r="AE3684" s="2"/>
      <c r="AF3684" s="2"/>
      <c r="AG3684" s="2"/>
      <c r="AH3684" s="55"/>
      <c r="AI3684" s="72"/>
      <c r="AJ3684" s="72"/>
      <c r="AK3684" s="72"/>
      <c r="AL3684" s="72"/>
      <c r="AM3684" s="80"/>
      <c r="AN3684" s="2"/>
      <c r="AO3684" s="2"/>
      <c r="AP3684" s="2"/>
      <c r="AQ3684" s="2"/>
      <c r="AR3684" s="55"/>
      <c r="AS3684" s="85"/>
      <c r="AT3684" s="85"/>
      <c r="AU3684" s="85"/>
      <c r="AV3684" s="85"/>
      <c r="AW3684" s="100"/>
      <c r="AX3684" s="2"/>
      <c r="AY3684" s="2"/>
      <c r="AZ3684" s="2"/>
      <c r="BA3684" s="2"/>
      <c r="BB3684" s="55"/>
      <c r="BC3684" s="105"/>
      <c r="BD3684" s="105"/>
      <c r="BE3684" s="105"/>
      <c r="BF3684" s="105"/>
      <c r="BG3684" s="109"/>
      <c r="BH3684" s="2"/>
      <c r="BI3684" s="2"/>
      <c r="BJ3684" s="2"/>
      <c r="BK3684" s="2"/>
      <c r="BL3684" s="55"/>
      <c r="BM3684" s="48"/>
      <c r="BN3684" s="48"/>
      <c r="BO3684" s="48"/>
      <c r="BP3684" s="48"/>
      <c r="BQ3684" s="117"/>
      <c r="BR3684" s="2"/>
      <c r="BS3684" s="2"/>
      <c r="BT3684" s="2"/>
      <c r="BU3684" s="2"/>
      <c r="BV3684" s="55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18" t="s">
        <v>5</v>
      </c>
      <c r="H3685" s="3">
        <v>2024</v>
      </c>
      <c r="I3685" s="20" t="s">
        <v>289</v>
      </c>
      <c r="J3685" s="184" t="s">
        <v>292</v>
      </c>
      <c r="K3685" s="184" t="s">
        <v>318</v>
      </c>
      <c r="L3685" s="187">
        <f t="shared" si="117"/>
        <v>0</v>
      </c>
      <c r="M3685" s="187">
        <f t="shared" si="118"/>
        <v>0</v>
      </c>
      <c r="N3685" s="186"/>
      <c r="O3685" s="33"/>
      <c r="P3685" s="33"/>
      <c r="Q3685" s="33"/>
      <c r="R3685" s="33"/>
      <c r="S3685" s="42"/>
      <c r="T3685" s="2"/>
      <c r="U3685" s="2"/>
      <c r="V3685" s="2"/>
      <c r="W3685" s="2"/>
      <c r="X3685" s="55"/>
      <c r="Y3685" s="62"/>
      <c r="Z3685" s="62"/>
      <c r="AA3685" s="62"/>
      <c r="AB3685" s="62"/>
      <c r="AC3685" s="68"/>
      <c r="AD3685" s="2"/>
      <c r="AE3685" s="2"/>
      <c r="AF3685" s="2"/>
      <c r="AG3685" s="2"/>
      <c r="AH3685" s="55"/>
      <c r="AI3685" s="72"/>
      <c r="AJ3685" s="72"/>
      <c r="AK3685" s="72"/>
      <c r="AL3685" s="72"/>
      <c r="AM3685" s="80"/>
      <c r="AN3685" s="2"/>
      <c r="AO3685" s="2"/>
      <c r="AP3685" s="2"/>
      <c r="AQ3685" s="2"/>
      <c r="AR3685" s="55"/>
      <c r="AS3685" s="85"/>
      <c r="AT3685" s="85"/>
      <c r="AU3685" s="85"/>
      <c r="AV3685" s="85"/>
      <c r="AW3685" s="100"/>
      <c r="AX3685" s="2"/>
      <c r="AY3685" s="2"/>
      <c r="AZ3685" s="2"/>
      <c r="BA3685" s="2"/>
      <c r="BB3685" s="55"/>
      <c r="BC3685" s="105"/>
      <c r="BD3685" s="105"/>
      <c r="BE3685" s="105"/>
      <c r="BF3685" s="105"/>
      <c r="BG3685" s="109"/>
      <c r="BH3685" s="2"/>
      <c r="BI3685" s="2"/>
      <c r="BJ3685" s="2"/>
      <c r="BK3685" s="2"/>
      <c r="BL3685" s="55"/>
      <c r="BM3685" s="48"/>
      <c r="BN3685" s="48"/>
      <c r="BO3685" s="48"/>
      <c r="BP3685" s="48"/>
      <c r="BQ3685" s="117"/>
      <c r="BR3685" s="2"/>
      <c r="BS3685" s="2"/>
      <c r="BT3685" s="2"/>
      <c r="BU3685" s="2"/>
      <c r="BV3685" s="55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18" t="s">
        <v>5</v>
      </c>
      <c r="H3686" s="3">
        <v>2024</v>
      </c>
      <c r="I3686" s="20" t="s">
        <v>285</v>
      </c>
      <c r="J3686" s="184" t="s">
        <v>293</v>
      </c>
      <c r="K3686" s="184" t="s">
        <v>318</v>
      </c>
      <c r="L3686" s="187">
        <f t="shared" si="117"/>
        <v>1.7999999999999999E-2</v>
      </c>
      <c r="M3686" s="187">
        <f t="shared" si="118"/>
        <v>96.316999999999993</v>
      </c>
      <c r="N3686" s="186" t="s">
        <v>511</v>
      </c>
      <c r="O3686" s="33"/>
      <c r="P3686" s="33"/>
      <c r="Q3686" s="33"/>
      <c r="R3686" s="34"/>
      <c r="S3686" s="41"/>
      <c r="T3686" s="2"/>
      <c r="U3686" s="2"/>
      <c r="V3686" s="2"/>
      <c r="W3686" s="3"/>
      <c r="X3686" s="56"/>
      <c r="Y3686" s="62"/>
      <c r="Z3686" s="62"/>
      <c r="AA3686" s="62"/>
      <c r="AB3686" s="64"/>
      <c r="AC3686" s="69"/>
      <c r="AD3686" s="2" t="s">
        <v>511</v>
      </c>
      <c r="AE3686" s="2"/>
      <c r="AF3686" s="2"/>
      <c r="AG3686" s="3">
        <v>1.7999999999999999E-2</v>
      </c>
      <c r="AH3686" s="56">
        <v>96.316999999999993</v>
      </c>
      <c r="AI3686" s="72"/>
      <c r="AJ3686" s="72"/>
      <c r="AK3686" s="72"/>
      <c r="AL3686" s="73"/>
      <c r="AM3686" s="81"/>
      <c r="AN3686" s="2"/>
      <c r="AO3686" s="2"/>
      <c r="AP3686" s="2"/>
      <c r="AQ3686" s="3"/>
      <c r="AR3686" s="56"/>
      <c r="AS3686" s="85"/>
      <c r="AT3686" s="85"/>
      <c r="AU3686" s="85"/>
      <c r="AV3686" s="86"/>
      <c r="AW3686" s="101"/>
      <c r="AX3686" s="2"/>
      <c r="AY3686" s="2"/>
      <c r="AZ3686" s="2"/>
      <c r="BA3686" s="3"/>
      <c r="BB3686" s="56"/>
      <c r="BC3686" s="105"/>
      <c r="BD3686" s="105"/>
      <c r="BE3686" s="105"/>
      <c r="BF3686" s="106"/>
      <c r="BG3686" s="110"/>
      <c r="BH3686" s="2"/>
      <c r="BI3686" s="2"/>
      <c r="BJ3686" s="2"/>
      <c r="BK3686" s="3"/>
      <c r="BL3686" s="56"/>
      <c r="BM3686" s="48"/>
      <c r="BN3686" s="48"/>
      <c r="BO3686" s="48"/>
      <c r="BP3686" s="49"/>
      <c r="BQ3686" s="118"/>
      <c r="BR3686" s="2"/>
      <c r="BS3686" s="2"/>
      <c r="BT3686" s="2"/>
      <c r="BU3686" s="3"/>
      <c r="BV3686" s="56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18" t="s">
        <v>5</v>
      </c>
      <c r="H3687" s="3">
        <v>2024</v>
      </c>
      <c r="I3687" s="20" t="s">
        <v>287</v>
      </c>
      <c r="J3687" s="184" t="s">
        <v>269</v>
      </c>
      <c r="K3687" s="184" t="s">
        <v>320</v>
      </c>
      <c r="L3687" s="187">
        <f t="shared" si="117"/>
        <v>0</v>
      </c>
      <c r="M3687" s="187">
        <f t="shared" si="118"/>
        <v>0</v>
      </c>
      <c r="N3687" s="186"/>
      <c r="O3687" s="33"/>
      <c r="P3687" s="33"/>
      <c r="Q3687" s="33"/>
      <c r="R3687" s="33"/>
      <c r="S3687" s="42"/>
      <c r="T3687" s="2"/>
      <c r="U3687" s="2"/>
      <c r="V3687" s="2"/>
      <c r="W3687" s="2"/>
      <c r="X3687" s="55"/>
      <c r="Y3687" s="62"/>
      <c r="Z3687" s="62"/>
      <c r="AA3687" s="62"/>
      <c r="AB3687" s="64"/>
      <c r="AC3687" s="68"/>
      <c r="AD3687" s="2"/>
      <c r="AE3687" s="2"/>
      <c r="AF3687" s="2"/>
      <c r="AG3687" s="2"/>
      <c r="AH3687" s="55"/>
      <c r="AI3687" s="72"/>
      <c r="AJ3687" s="72"/>
      <c r="AK3687" s="72"/>
      <c r="AL3687" s="72"/>
      <c r="AM3687" s="80"/>
      <c r="AN3687" s="2"/>
      <c r="AO3687" s="2"/>
      <c r="AP3687" s="2"/>
      <c r="AQ3687" s="2"/>
      <c r="AR3687" s="55"/>
      <c r="AS3687" s="85"/>
      <c r="AT3687" s="85"/>
      <c r="AU3687" s="85"/>
      <c r="AV3687" s="85"/>
      <c r="AW3687" s="100"/>
      <c r="AX3687" s="2"/>
      <c r="AY3687" s="2"/>
      <c r="AZ3687" s="2"/>
      <c r="BA3687" s="2"/>
      <c r="BB3687" s="55"/>
      <c r="BC3687" s="105"/>
      <c r="BD3687" s="105"/>
      <c r="BE3687" s="105"/>
      <c r="BF3687" s="105"/>
      <c r="BG3687" s="109"/>
      <c r="BH3687" s="2"/>
      <c r="BI3687" s="2"/>
      <c r="BJ3687" s="2"/>
      <c r="BK3687" s="2"/>
      <c r="BL3687" s="55"/>
      <c r="BM3687" s="48"/>
      <c r="BN3687" s="48"/>
      <c r="BO3687" s="48"/>
      <c r="BP3687" s="48"/>
      <c r="BQ3687" s="117"/>
      <c r="BR3687" s="2"/>
      <c r="BS3687" s="2"/>
      <c r="BT3687" s="2"/>
      <c r="BU3687" s="2"/>
      <c r="BV3687" s="55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18" t="s">
        <v>5</v>
      </c>
      <c r="H3688" s="3">
        <v>2024</v>
      </c>
      <c r="I3688" s="20" t="s">
        <v>287</v>
      </c>
      <c r="J3688" s="184" t="s">
        <v>270</v>
      </c>
      <c r="K3688" s="184" t="s">
        <v>320</v>
      </c>
      <c r="L3688" s="187">
        <f t="shared" si="117"/>
        <v>0</v>
      </c>
      <c r="M3688" s="187">
        <f t="shared" si="118"/>
        <v>0</v>
      </c>
      <c r="N3688" s="186"/>
      <c r="O3688" s="33"/>
      <c r="P3688" s="33"/>
      <c r="Q3688" s="33"/>
      <c r="R3688" s="33"/>
      <c r="S3688" s="42"/>
      <c r="T3688" s="2"/>
      <c r="U3688" s="2"/>
      <c r="V3688" s="2"/>
      <c r="W3688" s="2"/>
      <c r="X3688" s="55"/>
      <c r="Y3688" s="62"/>
      <c r="Z3688" s="62"/>
      <c r="AA3688" s="62"/>
      <c r="AB3688" s="62"/>
      <c r="AC3688" s="68"/>
      <c r="AD3688" s="2"/>
      <c r="AE3688" s="2"/>
      <c r="AF3688" s="2"/>
      <c r="AG3688" s="2"/>
      <c r="AH3688" s="55"/>
      <c r="AI3688" s="72"/>
      <c r="AJ3688" s="72"/>
      <c r="AK3688" s="72"/>
      <c r="AL3688" s="72"/>
      <c r="AM3688" s="80"/>
      <c r="AN3688" s="2"/>
      <c r="AO3688" s="2"/>
      <c r="AP3688" s="2"/>
      <c r="AQ3688" s="2"/>
      <c r="AR3688" s="55"/>
      <c r="AS3688" s="85"/>
      <c r="AT3688" s="85"/>
      <c r="AU3688" s="85"/>
      <c r="AV3688" s="85"/>
      <c r="AW3688" s="100"/>
      <c r="AX3688" s="2"/>
      <c r="AY3688" s="2"/>
      <c r="AZ3688" s="2"/>
      <c r="BA3688" s="2"/>
      <c r="BB3688" s="55"/>
      <c r="BC3688" s="105"/>
      <c r="BD3688" s="105"/>
      <c r="BE3688" s="105"/>
      <c r="BF3688" s="105"/>
      <c r="BG3688" s="109"/>
      <c r="BH3688" s="2"/>
      <c r="BI3688" s="2"/>
      <c r="BJ3688" s="2"/>
      <c r="BK3688" s="2"/>
      <c r="BL3688" s="55"/>
      <c r="BM3688" s="48"/>
      <c r="BN3688" s="48"/>
      <c r="BO3688" s="48"/>
      <c r="BP3688" s="48"/>
      <c r="BQ3688" s="117"/>
      <c r="BR3688" s="2"/>
      <c r="BS3688" s="2"/>
      <c r="BT3688" s="2"/>
      <c r="BU3688" s="2"/>
      <c r="BV3688" s="55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18" t="s">
        <v>5</v>
      </c>
      <c r="H3689" s="3">
        <v>2024</v>
      </c>
      <c r="I3689" s="20" t="s">
        <v>290</v>
      </c>
      <c r="J3689" s="184" t="s">
        <v>271</v>
      </c>
      <c r="K3689" s="184" t="s">
        <v>321</v>
      </c>
      <c r="L3689" s="187">
        <f t="shared" si="117"/>
        <v>0</v>
      </c>
      <c r="M3689" s="187">
        <f t="shared" si="118"/>
        <v>0</v>
      </c>
      <c r="N3689" s="186"/>
      <c r="O3689" s="33"/>
      <c r="P3689" s="33"/>
      <c r="Q3689" s="33"/>
      <c r="R3689" s="33"/>
      <c r="S3689" s="42"/>
      <c r="T3689" s="2"/>
      <c r="U3689" s="2"/>
      <c r="V3689" s="2"/>
      <c r="W3689" s="2"/>
      <c r="X3689" s="55"/>
      <c r="Y3689" s="62"/>
      <c r="Z3689" s="62"/>
      <c r="AA3689" s="62"/>
      <c r="AB3689" s="62"/>
      <c r="AC3689" s="68"/>
      <c r="AD3689" s="2"/>
      <c r="AE3689" s="2"/>
      <c r="AF3689" s="2"/>
      <c r="AG3689" s="2"/>
      <c r="AH3689" s="55"/>
      <c r="AI3689" s="72"/>
      <c r="AJ3689" s="72"/>
      <c r="AK3689" s="72"/>
      <c r="AL3689" s="72"/>
      <c r="AM3689" s="80"/>
      <c r="AN3689" s="2"/>
      <c r="AO3689" s="2"/>
      <c r="AP3689" s="2"/>
      <c r="AQ3689" s="2"/>
      <c r="AR3689" s="55"/>
      <c r="AS3689" s="85"/>
      <c r="AT3689" s="85"/>
      <c r="AU3689" s="85"/>
      <c r="AV3689" s="85"/>
      <c r="AW3689" s="100"/>
      <c r="AX3689" s="2"/>
      <c r="AY3689" s="2"/>
      <c r="AZ3689" s="2"/>
      <c r="BA3689" s="2"/>
      <c r="BB3689" s="55"/>
      <c r="BC3689" s="105"/>
      <c r="BD3689" s="105"/>
      <c r="BE3689" s="105"/>
      <c r="BF3689" s="105"/>
      <c r="BG3689" s="109"/>
      <c r="BH3689" s="2"/>
      <c r="BI3689" s="2"/>
      <c r="BJ3689" s="2"/>
      <c r="BK3689" s="2"/>
      <c r="BL3689" s="55"/>
      <c r="BM3689" s="48"/>
      <c r="BN3689" s="48"/>
      <c r="BO3689" s="48"/>
      <c r="BP3689" s="48"/>
      <c r="BQ3689" s="117"/>
      <c r="BR3689" s="2"/>
      <c r="BS3689" s="2"/>
      <c r="BT3689" s="2"/>
      <c r="BU3689" s="2"/>
      <c r="BV3689" s="55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18" t="s">
        <v>5</v>
      </c>
      <c r="H3690" s="3">
        <v>2024</v>
      </c>
      <c r="I3690" s="20" t="s">
        <v>284</v>
      </c>
      <c r="J3690" s="184" t="s">
        <v>294</v>
      </c>
      <c r="K3690" s="184" t="s">
        <v>320</v>
      </c>
      <c r="L3690" s="187">
        <f t="shared" si="117"/>
        <v>0</v>
      </c>
      <c r="M3690" s="187">
        <f t="shared" si="118"/>
        <v>0</v>
      </c>
      <c r="N3690" s="186"/>
      <c r="O3690" s="33"/>
      <c r="P3690" s="33"/>
      <c r="Q3690" s="33"/>
      <c r="R3690" s="33"/>
      <c r="S3690" s="42"/>
      <c r="T3690" s="2"/>
      <c r="U3690" s="2"/>
      <c r="V3690" s="2"/>
      <c r="W3690" s="2"/>
      <c r="X3690" s="55"/>
      <c r="Y3690" s="62"/>
      <c r="Z3690" s="62"/>
      <c r="AA3690" s="62"/>
      <c r="AB3690" s="62"/>
      <c r="AC3690" s="68"/>
      <c r="AD3690" s="2"/>
      <c r="AE3690" s="2"/>
      <c r="AF3690" s="2"/>
      <c r="AG3690" s="2"/>
      <c r="AH3690" s="55"/>
      <c r="AI3690" s="72"/>
      <c r="AJ3690" s="72"/>
      <c r="AK3690" s="72"/>
      <c r="AL3690" s="72"/>
      <c r="AM3690" s="80"/>
      <c r="AN3690" s="2"/>
      <c r="AO3690" s="2"/>
      <c r="AP3690" s="2"/>
      <c r="AQ3690" s="2"/>
      <c r="AR3690" s="55"/>
      <c r="AS3690" s="85"/>
      <c r="AT3690" s="85"/>
      <c r="AU3690" s="85"/>
      <c r="AV3690" s="85"/>
      <c r="AW3690" s="100"/>
      <c r="AX3690" s="2"/>
      <c r="AY3690" s="2"/>
      <c r="AZ3690" s="2"/>
      <c r="BA3690" s="2"/>
      <c r="BB3690" s="55"/>
      <c r="BC3690" s="105"/>
      <c r="BD3690" s="105"/>
      <c r="BE3690" s="105"/>
      <c r="BF3690" s="105"/>
      <c r="BG3690" s="109"/>
      <c r="BH3690" s="2"/>
      <c r="BI3690" s="2"/>
      <c r="BJ3690" s="2"/>
      <c r="BK3690" s="2"/>
      <c r="BL3690" s="55"/>
      <c r="BM3690" s="48"/>
      <c r="BN3690" s="48"/>
      <c r="BO3690" s="48"/>
      <c r="BP3690" s="48"/>
      <c r="BQ3690" s="117"/>
      <c r="BR3690" s="2"/>
      <c r="BS3690" s="2"/>
      <c r="BT3690" s="2"/>
      <c r="BU3690" s="2"/>
      <c r="BV3690" s="55"/>
    </row>
    <row r="3691" spans="1:74" ht="28.8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18" t="s">
        <v>5</v>
      </c>
      <c r="H3691" s="3">
        <v>2024</v>
      </c>
      <c r="I3691" s="20" t="s">
        <v>284</v>
      </c>
      <c r="J3691" s="184" t="s">
        <v>346</v>
      </c>
      <c r="K3691" s="184" t="s">
        <v>320</v>
      </c>
      <c r="L3691" s="187">
        <f t="shared" si="117"/>
        <v>0</v>
      </c>
      <c r="M3691" s="187">
        <f t="shared" si="118"/>
        <v>0</v>
      </c>
      <c r="N3691" s="186"/>
      <c r="O3691" s="33"/>
      <c r="P3691" s="33"/>
      <c r="Q3691" s="33"/>
      <c r="R3691" s="33"/>
      <c r="S3691" s="42"/>
      <c r="T3691" s="2"/>
      <c r="U3691" s="2"/>
      <c r="V3691" s="2"/>
      <c r="W3691" s="2"/>
      <c r="X3691" s="55"/>
      <c r="Y3691" s="62"/>
      <c r="Z3691" s="62"/>
      <c r="AA3691" s="62"/>
      <c r="AB3691" s="62"/>
      <c r="AC3691" s="68"/>
      <c r="AD3691" s="2"/>
      <c r="AE3691" s="2"/>
      <c r="AF3691" s="2"/>
      <c r="AG3691" s="2"/>
      <c r="AH3691" s="55"/>
      <c r="AI3691" s="72"/>
      <c r="AJ3691" s="72"/>
      <c r="AK3691" s="72"/>
      <c r="AL3691" s="72"/>
      <c r="AM3691" s="80"/>
      <c r="AN3691" s="2"/>
      <c r="AO3691" s="2"/>
      <c r="AP3691" s="2"/>
      <c r="AQ3691" s="2"/>
      <c r="AR3691" s="55"/>
      <c r="AS3691" s="85"/>
      <c r="AT3691" s="85"/>
      <c r="AU3691" s="85"/>
      <c r="AV3691" s="85"/>
      <c r="AW3691" s="100"/>
      <c r="AX3691" s="2"/>
      <c r="AY3691" s="2"/>
      <c r="AZ3691" s="2"/>
      <c r="BA3691" s="2"/>
      <c r="BB3691" s="55"/>
      <c r="BC3691" s="105"/>
      <c r="BD3691" s="105"/>
      <c r="BE3691" s="105"/>
      <c r="BF3691" s="105"/>
      <c r="BG3691" s="109"/>
      <c r="BH3691" s="2"/>
      <c r="BI3691" s="2"/>
      <c r="BJ3691" s="2"/>
      <c r="BK3691" s="2"/>
      <c r="BL3691" s="55"/>
      <c r="BM3691" s="48"/>
      <c r="BN3691" s="48"/>
      <c r="BO3691" s="48"/>
      <c r="BP3691" s="48"/>
      <c r="BQ3691" s="117"/>
      <c r="BR3691" s="2"/>
      <c r="BS3691" s="2"/>
      <c r="BT3691" s="2"/>
      <c r="BU3691" s="2"/>
      <c r="BV3691" s="55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18" t="s">
        <v>5</v>
      </c>
      <c r="H3692" s="3">
        <v>2024</v>
      </c>
      <c r="I3692" s="20" t="s">
        <v>284</v>
      </c>
      <c r="J3692" s="184" t="s">
        <v>295</v>
      </c>
      <c r="K3692" s="184" t="s">
        <v>320</v>
      </c>
      <c r="L3692" s="187">
        <f t="shared" si="117"/>
        <v>0</v>
      </c>
      <c r="M3692" s="187">
        <f t="shared" si="118"/>
        <v>0</v>
      </c>
      <c r="N3692" s="186"/>
      <c r="O3692" s="33"/>
      <c r="P3692" s="33"/>
      <c r="Q3692" s="33"/>
      <c r="R3692" s="33"/>
      <c r="S3692" s="42"/>
      <c r="T3692" s="2"/>
      <c r="U3692" s="2"/>
      <c r="V3692" s="2"/>
      <c r="W3692" s="2"/>
      <c r="X3692" s="55"/>
      <c r="Y3692" s="62"/>
      <c r="Z3692" s="62"/>
      <c r="AA3692" s="62"/>
      <c r="AB3692" s="62"/>
      <c r="AC3692" s="68"/>
      <c r="AD3692" s="2"/>
      <c r="AE3692" s="2"/>
      <c r="AF3692" s="2"/>
      <c r="AG3692" s="2"/>
      <c r="AH3692" s="55"/>
      <c r="AI3692" s="72"/>
      <c r="AJ3692" s="72"/>
      <c r="AK3692" s="72"/>
      <c r="AL3692" s="72"/>
      <c r="AM3692" s="80"/>
      <c r="AN3692" s="2"/>
      <c r="AO3692" s="2"/>
      <c r="AP3692" s="2"/>
      <c r="AQ3692" s="2"/>
      <c r="AR3692" s="55"/>
      <c r="AS3692" s="85"/>
      <c r="AT3692" s="85"/>
      <c r="AU3692" s="85"/>
      <c r="AV3692" s="85"/>
      <c r="AW3692" s="100"/>
      <c r="AX3692" s="2"/>
      <c r="AY3692" s="2"/>
      <c r="AZ3692" s="2"/>
      <c r="BA3692" s="2"/>
      <c r="BB3692" s="55"/>
      <c r="BC3692" s="105"/>
      <c r="BD3692" s="105"/>
      <c r="BE3692" s="105"/>
      <c r="BF3692" s="105"/>
      <c r="BG3692" s="109"/>
      <c r="BH3692" s="2"/>
      <c r="BI3692" s="2"/>
      <c r="BJ3692" s="2"/>
      <c r="BK3692" s="2"/>
      <c r="BL3692" s="55"/>
      <c r="BM3692" s="48"/>
      <c r="BN3692" s="48"/>
      <c r="BO3692" s="48"/>
      <c r="BP3692" s="48"/>
      <c r="BQ3692" s="117"/>
      <c r="BR3692" s="2"/>
      <c r="BS3692" s="2"/>
      <c r="BT3692" s="2"/>
      <c r="BU3692" s="2"/>
      <c r="BV3692" s="55"/>
    </row>
    <row r="3693" spans="1:74" ht="28.8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18" t="s">
        <v>5</v>
      </c>
      <c r="H3693" s="3">
        <v>2024</v>
      </c>
      <c r="I3693" s="20" t="s">
        <v>290</v>
      </c>
      <c r="J3693" s="184" t="s">
        <v>299</v>
      </c>
      <c r="K3693" s="184" t="s">
        <v>318</v>
      </c>
      <c r="L3693" s="187">
        <f t="shared" si="117"/>
        <v>0</v>
      </c>
      <c r="M3693" s="187">
        <f t="shared" si="118"/>
        <v>0</v>
      </c>
      <c r="N3693" s="186"/>
      <c r="O3693" s="33"/>
      <c r="P3693" s="33"/>
      <c r="Q3693" s="33"/>
      <c r="R3693" s="33"/>
      <c r="S3693" s="42"/>
      <c r="T3693" s="2"/>
      <c r="U3693" s="2"/>
      <c r="V3693" s="2"/>
      <c r="W3693" s="2"/>
      <c r="X3693" s="55"/>
      <c r="Y3693" s="62"/>
      <c r="Z3693" s="62"/>
      <c r="AA3693" s="62"/>
      <c r="AB3693" s="62"/>
      <c r="AC3693" s="68"/>
      <c r="AD3693" s="2"/>
      <c r="AE3693" s="2"/>
      <c r="AF3693" s="2"/>
      <c r="AG3693" s="2"/>
      <c r="AH3693" s="55"/>
      <c r="AI3693" s="72"/>
      <c r="AJ3693" s="72"/>
      <c r="AK3693" s="72"/>
      <c r="AL3693" s="72"/>
      <c r="AM3693" s="80"/>
      <c r="AN3693" s="2"/>
      <c r="AO3693" s="2"/>
      <c r="AP3693" s="2"/>
      <c r="AQ3693" s="2"/>
      <c r="AR3693" s="55"/>
      <c r="AS3693" s="85"/>
      <c r="AT3693" s="85"/>
      <c r="AU3693" s="85"/>
      <c r="AV3693" s="85"/>
      <c r="AW3693" s="100"/>
      <c r="AX3693" s="2"/>
      <c r="AY3693" s="2"/>
      <c r="AZ3693" s="2"/>
      <c r="BA3693" s="2"/>
      <c r="BB3693" s="55"/>
      <c r="BC3693" s="105"/>
      <c r="BD3693" s="105"/>
      <c r="BE3693" s="105"/>
      <c r="BF3693" s="105"/>
      <c r="BG3693" s="109"/>
      <c r="BH3693" s="2"/>
      <c r="BI3693" s="2"/>
      <c r="BJ3693" s="2"/>
      <c r="BK3693" s="2"/>
      <c r="BL3693" s="55"/>
      <c r="BM3693" s="48"/>
      <c r="BN3693" s="48"/>
      <c r="BO3693" s="48"/>
      <c r="BP3693" s="48"/>
      <c r="BQ3693" s="117"/>
      <c r="BR3693" s="2"/>
      <c r="BS3693" s="2"/>
      <c r="BT3693" s="2"/>
      <c r="BU3693" s="2"/>
      <c r="BV3693" s="55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18" t="s">
        <v>5</v>
      </c>
      <c r="H3694" s="3">
        <v>2024</v>
      </c>
      <c r="I3694" s="20" t="s">
        <v>315</v>
      </c>
      <c r="J3694" s="184" t="s">
        <v>347</v>
      </c>
      <c r="K3694" s="184" t="s">
        <v>320</v>
      </c>
      <c r="L3694" s="187">
        <f t="shared" si="117"/>
        <v>0</v>
      </c>
      <c r="M3694" s="187">
        <f t="shared" si="118"/>
        <v>0</v>
      </c>
      <c r="N3694" s="186"/>
      <c r="O3694" s="33"/>
      <c r="P3694" s="33"/>
      <c r="Q3694" s="33"/>
      <c r="R3694" s="33"/>
      <c r="S3694" s="42"/>
      <c r="T3694" s="2"/>
      <c r="U3694" s="2"/>
      <c r="V3694" s="2"/>
      <c r="W3694" s="2"/>
      <c r="X3694" s="55"/>
      <c r="Y3694" s="62"/>
      <c r="Z3694" s="62"/>
      <c r="AA3694" s="62"/>
      <c r="AB3694" s="62"/>
      <c r="AC3694" s="68"/>
      <c r="AD3694" s="2"/>
      <c r="AE3694" s="2"/>
      <c r="AF3694" s="2"/>
      <c r="AG3694" s="2"/>
      <c r="AH3694" s="55"/>
      <c r="AI3694" s="72"/>
      <c r="AJ3694" s="72"/>
      <c r="AK3694" s="72"/>
      <c r="AL3694" s="72"/>
      <c r="AM3694" s="80"/>
      <c r="AN3694" s="2"/>
      <c r="AO3694" s="2"/>
      <c r="AP3694" s="2"/>
      <c r="AQ3694" s="2"/>
      <c r="AR3694" s="55"/>
      <c r="AS3694" s="85"/>
      <c r="AT3694" s="85"/>
      <c r="AU3694" s="85"/>
      <c r="AV3694" s="85"/>
      <c r="AW3694" s="100"/>
      <c r="AX3694" s="2"/>
      <c r="AY3694" s="2"/>
      <c r="AZ3694" s="2"/>
      <c r="BA3694" s="2"/>
      <c r="BB3694" s="55"/>
      <c r="BC3694" s="105"/>
      <c r="BD3694" s="105"/>
      <c r="BE3694" s="105"/>
      <c r="BF3694" s="105"/>
      <c r="BG3694" s="109"/>
      <c r="BH3694" s="2"/>
      <c r="BI3694" s="2"/>
      <c r="BJ3694" s="2"/>
      <c r="BK3694" s="2"/>
      <c r="BL3694" s="55"/>
      <c r="BM3694" s="48"/>
      <c r="BN3694" s="48"/>
      <c r="BO3694" s="48"/>
      <c r="BP3694" s="48"/>
      <c r="BQ3694" s="117"/>
      <c r="BR3694" s="2"/>
      <c r="BS3694" s="2"/>
      <c r="BT3694" s="2"/>
      <c r="BU3694" s="2"/>
      <c r="BV3694" s="55"/>
    </row>
    <row r="3695" spans="1:74" ht="28.8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18" t="s">
        <v>5</v>
      </c>
      <c r="H3695" s="3">
        <v>2024</v>
      </c>
      <c r="I3695" s="20" t="s">
        <v>315</v>
      </c>
      <c r="J3695" s="184" t="s">
        <v>296</v>
      </c>
      <c r="K3695" s="184" t="s">
        <v>321</v>
      </c>
      <c r="L3695" s="187">
        <f t="shared" si="117"/>
        <v>0</v>
      </c>
      <c r="M3695" s="187">
        <f t="shared" si="118"/>
        <v>0</v>
      </c>
      <c r="N3695" s="186"/>
      <c r="O3695" s="33"/>
      <c r="P3695" s="33"/>
      <c r="Q3695" s="33"/>
      <c r="R3695" s="33"/>
      <c r="S3695" s="42"/>
      <c r="T3695" s="2"/>
      <c r="U3695" s="2"/>
      <c r="V3695" s="2"/>
      <c r="W3695" s="2"/>
      <c r="X3695" s="55"/>
      <c r="Y3695" s="62"/>
      <c r="Z3695" s="62"/>
      <c r="AA3695" s="62"/>
      <c r="AB3695" s="62"/>
      <c r="AC3695" s="68"/>
      <c r="AD3695" s="2"/>
      <c r="AE3695" s="2"/>
      <c r="AF3695" s="2"/>
      <c r="AG3695" s="2"/>
      <c r="AH3695" s="55"/>
      <c r="AI3695" s="72"/>
      <c r="AJ3695" s="72"/>
      <c r="AK3695" s="72"/>
      <c r="AL3695" s="72"/>
      <c r="AM3695" s="80"/>
      <c r="AN3695" s="2"/>
      <c r="AO3695" s="2"/>
      <c r="AP3695" s="2"/>
      <c r="AQ3695" s="2"/>
      <c r="AR3695" s="55"/>
      <c r="AS3695" s="85"/>
      <c r="AT3695" s="85"/>
      <c r="AU3695" s="85"/>
      <c r="AV3695" s="85"/>
      <c r="AW3695" s="100"/>
      <c r="AX3695" s="2"/>
      <c r="AY3695" s="2"/>
      <c r="AZ3695" s="2"/>
      <c r="BA3695" s="2"/>
      <c r="BB3695" s="55"/>
      <c r="BC3695" s="105"/>
      <c r="BD3695" s="105"/>
      <c r="BE3695" s="105"/>
      <c r="BF3695" s="105"/>
      <c r="BG3695" s="109"/>
      <c r="BH3695" s="2"/>
      <c r="BI3695" s="2"/>
      <c r="BJ3695" s="2"/>
      <c r="BK3695" s="2"/>
      <c r="BL3695" s="55"/>
      <c r="BM3695" s="48"/>
      <c r="BN3695" s="48"/>
      <c r="BO3695" s="48"/>
      <c r="BP3695" s="48"/>
      <c r="BQ3695" s="117"/>
      <c r="BR3695" s="2"/>
      <c r="BS3695" s="2"/>
      <c r="BT3695" s="2"/>
      <c r="BU3695" s="2"/>
      <c r="BV3695" s="55"/>
    </row>
    <row r="3696" spans="1:74" ht="28.8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18" t="s">
        <v>5</v>
      </c>
      <c r="H3696" s="3">
        <v>2024</v>
      </c>
      <c r="I3696" s="20" t="s">
        <v>316</v>
      </c>
      <c r="J3696" s="184" t="s">
        <v>297</v>
      </c>
      <c r="K3696" s="184" t="s">
        <v>318</v>
      </c>
      <c r="L3696" s="187">
        <f t="shared" si="117"/>
        <v>0</v>
      </c>
      <c r="M3696" s="187">
        <f t="shared" si="118"/>
        <v>0</v>
      </c>
      <c r="N3696" s="186"/>
      <c r="O3696" s="33"/>
      <c r="P3696" s="33"/>
      <c r="Q3696" s="33"/>
      <c r="R3696" s="33"/>
      <c r="S3696" s="42"/>
      <c r="T3696" s="2"/>
      <c r="U3696" s="2"/>
      <c r="V3696" s="2"/>
      <c r="W3696" s="2"/>
      <c r="X3696" s="55"/>
      <c r="Y3696" s="62"/>
      <c r="Z3696" s="62"/>
      <c r="AA3696" s="62"/>
      <c r="AB3696" s="62"/>
      <c r="AC3696" s="68"/>
      <c r="AD3696" s="2"/>
      <c r="AE3696" s="2"/>
      <c r="AF3696" s="2"/>
      <c r="AG3696" s="2"/>
      <c r="AH3696" s="55"/>
      <c r="AI3696" s="72"/>
      <c r="AJ3696" s="72"/>
      <c r="AK3696" s="72"/>
      <c r="AL3696" s="72"/>
      <c r="AM3696" s="80"/>
      <c r="AN3696" s="2"/>
      <c r="AO3696" s="2"/>
      <c r="AP3696" s="2"/>
      <c r="AQ3696" s="2"/>
      <c r="AR3696" s="55"/>
      <c r="AS3696" s="85"/>
      <c r="AT3696" s="85"/>
      <c r="AU3696" s="85"/>
      <c r="AV3696" s="85"/>
      <c r="AW3696" s="100"/>
      <c r="AX3696" s="2"/>
      <c r="AY3696" s="2"/>
      <c r="AZ3696" s="2"/>
      <c r="BA3696" s="2"/>
      <c r="BB3696" s="55"/>
      <c r="BC3696" s="105"/>
      <c r="BD3696" s="105"/>
      <c r="BE3696" s="105"/>
      <c r="BF3696" s="105"/>
      <c r="BG3696" s="109"/>
      <c r="BH3696" s="2"/>
      <c r="BI3696" s="2"/>
      <c r="BJ3696" s="2"/>
      <c r="BK3696" s="2"/>
      <c r="BL3696" s="55"/>
      <c r="BM3696" s="48"/>
      <c r="BN3696" s="48"/>
      <c r="BO3696" s="48"/>
      <c r="BP3696" s="48"/>
      <c r="BQ3696" s="117"/>
      <c r="BR3696" s="2"/>
      <c r="BS3696" s="2"/>
      <c r="BT3696" s="2"/>
      <c r="BU3696" s="2"/>
      <c r="BV3696" s="55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18" t="s">
        <v>5</v>
      </c>
      <c r="H3697" s="3">
        <v>2024</v>
      </c>
      <c r="I3697" s="20" t="s">
        <v>316</v>
      </c>
      <c r="J3697" s="185" t="s">
        <v>348</v>
      </c>
      <c r="K3697" s="185" t="s">
        <v>320</v>
      </c>
      <c r="L3697" s="187">
        <f t="shared" si="117"/>
        <v>0</v>
      </c>
      <c r="M3697" s="187">
        <f t="shared" si="118"/>
        <v>0</v>
      </c>
      <c r="N3697" s="186"/>
      <c r="O3697" s="33"/>
      <c r="P3697" s="33"/>
      <c r="Q3697" s="33"/>
      <c r="R3697" s="33"/>
      <c r="S3697" s="42"/>
      <c r="T3697" s="2"/>
      <c r="U3697" s="2"/>
      <c r="V3697" s="2"/>
      <c r="W3697" s="2"/>
      <c r="X3697" s="55"/>
      <c r="Y3697" s="62"/>
      <c r="Z3697" s="62"/>
      <c r="AA3697" s="62"/>
      <c r="AB3697" s="62"/>
      <c r="AC3697" s="68"/>
      <c r="AD3697" s="2"/>
      <c r="AE3697" s="2"/>
      <c r="AF3697" s="2"/>
      <c r="AG3697" s="2"/>
      <c r="AH3697" s="55"/>
      <c r="AI3697" s="72"/>
      <c r="AJ3697" s="72"/>
      <c r="AK3697" s="72"/>
      <c r="AL3697" s="72"/>
      <c r="AM3697" s="80"/>
      <c r="AN3697" s="2"/>
      <c r="AO3697" s="2"/>
      <c r="AP3697" s="2"/>
      <c r="AQ3697" s="2"/>
      <c r="AR3697" s="55"/>
      <c r="AS3697" s="85"/>
      <c r="AT3697" s="85"/>
      <c r="AU3697" s="85"/>
      <c r="AV3697" s="85"/>
      <c r="AW3697" s="100"/>
      <c r="AX3697" s="2"/>
      <c r="AY3697" s="2"/>
      <c r="AZ3697" s="2"/>
      <c r="BA3697" s="2"/>
      <c r="BB3697" s="55"/>
      <c r="BC3697" s="105"/>
      <c r="BD3697" s="105"/>
      <c r="BE3697" s="105"/>
      <c r="BF3697" s="105"/>
      <c r="BG3697" s="109"/>
      <c r="BH3697" s="2"/>
      <c r="BI3697" s="2"/>
      <c r="BJ3697" s="2"/>
      <c r="BK3697" s="2"/>
      <c r="BL3697" s="55"/>
      <c r="BM3697" s="48"/>
      <c r="BN3697" s="48"/>
      <c r="BO3697" s="48"/>
      <c r="BP3697" s="48"/>
      <c r="BQ3697" s="117"/>
      <c r="BR3697" s="2"/>
      <c r="BS3697" s="2"/>
      <c r="BT3697" s="2"/>
      <c r="BU3697" s="2"/>
      <c r="BV3697" s="55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18" t="s">
        <v>5</v>
      </c>
      <c r="H3698" s="3">
        <v>2024</v>
      </c>
      <c r="I3698" s="20" t="s">
        <v>282</v>
      </c>
      <c r="J3698" s="184" t="s">
        <v>272</v>
      </c>
      <c r="K3698" s="184" t="s">
        <v>321</v>
      </c>
      <c r="L3698" s="187">
        <f t="shared" si="117"/>
        <v>0</v>
      </c>
      <c r="M3698" s="187">
        <f t="shared" si="118"/>
        <v>0</v>
      </c>
      <c r="N3698" s="186"/>
      <c r="O3698" s="33"/>
      <c r="P3698" s="33"/>
      <c r="Q3698" s="33"/>
      <c r="R3698" s="33"/>
      <c r="S3698" s="42"/>
      <c r="T3698" s="2"/>
      <c r="U3698" s="2"/>
      <c r="V3698" s="2"/>
      <c r="W3698" s="2"/>
      <c r="X3698" s="55"/>
      <c r="Y3698" s="62"/>
      <c r="Z3698" s="62"/>
      <c r="AA3698" s="62"/>
      <c r="AB3698" s="62"/>
      <c r="AC3698" s="68"/>
      <c r="AD3698" s="2"/>
      <c r="AE3698" s="2"/>
      <c r="AF3698" s="2"/>
      <c r="AG3698" s="2"/>
      <c r="AH3698" s="55"/>
      <c r="AI3698" s="72"/>
      <c r="AJ3698" s="72"/>
      <c r="AK3698" s="72"/>
      <c r="AL3698" s="72"/>
      <c r="AM3698" s="80"/>
      <c r="AN3698" s="2"/>
      <c r="AO3698" s="2"/>
      <c r="AP3698" s="2"/>
      <c r="AQ3698" s="2"/>
      <c r="AR3698" s="55"/>
      <c r="AS3698" s="85"/>
      <c r="AT3698" s="85"/>
      <c r="AU3698" s="85"/>
      <c r="AV3698" s="85"/>
      <c r="AW3698" s="100"/>
      <c r="AX3698" s="2"/>
      <c r="AY3698" s="2"/>
      <c r="AZ3698" s="2"/>
      <c r="BA3698" s="2"/>
      <c r="BB3698" s="55"/>
      <c r="BC3698" s="105"/>
      <c r="BD3698" s="105"/>
      <c r="BE3698" s="105"/>
      <c r="BF3698" s="105"/>
      <c r="BG3698" s="109"/>
      <c r="BH3698" s="2"/>
      <c r="BI3698" s="2"/>
      <c r="BJ3698" s="2"/>
      <c r="BK3698" s="2"/>
      <c r="BL3698" s="55"/>
      <c r="BM3698" s="48"/>
      <c r="BN3698" s="48"/>
      <c r="BO3698" s="48"/>
      <c r="BP3698" s="48"/>
      <c r="BQ3698" s="117"/>
      <c r="BR3698" s="2"/>
      <c r="BS3698" s="2"/>
      <c r="BT3698" s="2"/>
      <c r="BU3698" s="2"/>
      <c r="BV3698" s="55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18" t="s">
        <v>5</v>
      </c>
      <c r="H3699" s="3">
        <v>2024</v>
      </c>
      <c r="I3699" s="20" t="s">
        <v>282</v>
      </c>
      <c r="J3699" s="184" t="s">
        <v>273</v>
      </c>
      <c r="K3699" s="184" t="s">
        <v>321</v>
      </c>
      <c r="L3699" s="187">
        <f t="shared" si="117"/>
        <v>7.4999999999999997E-3</v>
      </c>
      <c r="M3699" s="187">
        <f t="shared" si="118"/>
        <v>16.815999999999999</v>
      </c>
      <c r="N3699" s="186" t="s">
        <v>1474</v>
      </c>
      <c r="O3699" s="33"/>
      <c r="P3699" s="33"/>
      <c r="Q3699" s="33"/>
      <c r="R3699" s="33"/>
      <c r="S3699" s="42"/>
      <c r="T3699" s="2"/>
      <c r="U3699" s="2"/>
      <c r="V3699" s="2"/>
      <c r="W3699" s="2"/>
      <c r="X3699" s="55"/>
      <c r="Y3699" s="62"/>
      <c r="Z3699" s="62"/>
      <c r="AA3699" s="62"/>
      <c r="AB3699" s="62"/>
      <c r="AC3699" s="68"/>
      <c r="AD3699" s="2"/>
      <c r="AE3699" s="2"/>
      <c r="AF3699" s="2"/>
      <c r="AG3699" s="2"/>
      <c r="AH3699" s="55"/>
      <c r="AI3699" s="72"/>
      <c r="AJ3699" s="72"/>
      <c r="AK3699" s="72"/>
      <c r="AL3699" s="72"/>
      <c r="AM3699" s="80"/>
      <c r="AN3699" s="2"/>
      <c r="AO3699" s="2"/>
      <c r="AP3699" s="2" t="s">
        <v>633</v>
      </c>
      <c r="AQ3699" s="2">
        <v>1.5E-3</v>
      </c>
      <c r="AR3699" s="55">
        <v>4.4180000000000001</v>
      </c>
      <c r="AS3699" s="85"/>
      <c r="AT3699" s="85"/>
      <c r="AU3699" s="85" t="s">
        <v>683</v>
      </c>
      <c r="AV3699" s="85">
        <v>6.0000000000000001E-3</v>
      </c>
      <c r="AW3699" s="100">
        <v>12.398</v>
      </c>
      <c r="AX3699" s="2"/>
      <c r="AY3699" s="2"/>
      <c r="AZ3699" s="2"/>
      <c r="BA3699" s="2"/>
      <c r="BB3699" s="55"/>
      <c r="BC3699" s="105"/>
      <c r="BD3699" s="105"/>
      <c r="BE3699" s="105"/>
      <c r="BF3699" s="105"/>
      <c r="BG3699" s="109"/>
      <c r="BH3699" s="2"/>
      <c r="BI3699" s="2"/>
      <c r="BJ3699" s="2"/>
      <c r="BK3699" s="2"/>
      <c r="BL3699" s="55"/>
      <c r="BM3699" s="48"/>
      <c r="BN3699" s="48"/>
      <c r="BO3699" s="48"/>
      <c r="BP3699" s="48"/>
      <c r="BQ3699" s="117"/>
      <c r="BR3699" s="2"/>
      <c r="BS3699" s="2"/>
      <c r="BT3699" s="2"/>
      <c r="BU3699" s="2"/>
      <c r="BV3699" s="55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18" t="s">
        <v>5</v>
      </c>
      <c r="H3700" s="3">
        <v>2024</v>
      </c>
      <c r="I3700" s="20" t="s">
        <v>282</v>
      </c>
      <c r="J3700" s="184" t="s">
        <v>274</v>
      </c>
      <c r="K3700" s="184" t="s">
        <v>321</v>
      </c>
      <c r="L3700" s="187">
        <f t="shared" si="117"/>
        <v>1.7999999999999999E-2</v>
      </c>
      <c r="M3700" s="187">
        <f t="shared" si="118"/>
        <v>47.419000000000004</v>
      </c>
      <c r="N3700" s="186" t="s">
        <v>1475</v>
      </c>
      <c r="O3700" s="33"/>
      <c r="P3700" s="33"/>
      <c r="Q3700" s="33"/>
      <c r="R3700" s="33"/>
      <c r="S3700" s="42"/>
      <c r="T3700" s="2"/>
      <c r="U3700" s="2"/>
      <c r="V3700" s="2"/>
      <c r="W3700" s="2"/>
      <c r="X3700" s="55"/>
      <c r="Y3700" s="62"/>
      <c r="Z3700" s="62"/>
      <c r="AA3700" s="62">
        <v>44</v>
      </c>
      <c r="AB3700" s="62">
        <v>1E-3</v>
      </c>
      <c r="AC3700" s="68">
        <v>2.0579999999999998</v>
      </c>
      <c r="AD3700" s="2"/>
      <c r="AE3700" s="2"/>
      <c r="AF3700" s="2">
        <v>10</v>
      </c>
      <c r="AG3700" s="2">
        <v>1E-3</v>
      </c>
      <c r="AH3700" s="55">
        <v>1.4219999999999999</v>
      </c>
      <c r="AI3700" s="72"/>
      <c r="AJ3700" s="72"/>
      <c r="AK3700" s="72" t="s">
        <v>543</v>
      </c>
      <c r="AL3700" s="72">
        <v>1E-3</v>
      </c>
      <c r="AM3700" s="80">
        <v>1.2849999999999999</v>
      </c>
      <c r="AN3700" s="2"/>
      <c r="AO3700" s="2"/>
      <c r="AP3700" s="2"/>
      <c r="AQ3700" s="2"/>
      <c r="AR3700" s="55"/>
      <c r="AS3700" s="85"/>
      <c r="AT3700" s="85"/>
      <c r="AU3700" s="85"/>
      <c r="AV3700" s="85"/>
      <c r="AW3700" s="100"/>
      <c r="AX3700" s="2" t="s">
        <v>790</v>
      </c>
      <c r="AY3700" s="2"/>
      <c r="AZ3700" s="2"/>
      <c r="BA3700" s="2">
        <v>1.4999999999999999E-2</v>
      </c>
      <c r="BB3700" s="55">
        <v>42.654000000000003</v>
      </c>
      <c r="BC3700" s="105"/>
      <c r="BD3700" s="105"/>
      <c r="BE3700" s="105"/>
      <c r="BF3700" s="105"/>
      <c r="BG3700" s="109"/>
      <c r="BH3700" s="2"/>
      <c r="BI3700" s="2"/>
      <c r="BJ3700" s="2"/>
      <c r="BK3700" s="2"/>
      <c r="BL3700" s="55"/>
      <c r="BM3700" s="48"/>
      <c r="BN3700" s="48"/>
      <c r="BO3700" s="48"/>
      <c r="BP3700" s="48"/>
      <c r="BQ3700" s="117"/>
      <c r="BR3700" s="2"/>
      <c r="BS3700" s="2"/>
      <c r="BT3700" s="2"/>
      <c r="BU3700" s="2"/>
      <c r="BV3700" s="55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18" t="s">
        <v>5</v>
      </c>
      <c r="H3701" s="3">
        <v>2024</v>
      </c>
      <c r="I3701" s="20" t="s">
        <v>282</v>
      </c>
      <c r="J3701" s="184" t="s">
        <v>275</v>
      </c>
      <c r="K3701" s="184" t="s">
        <v>321</v>
      </c>
      <c r="L3701" s="187">
        <f t="shared" si="117"/>
        <v>0</v>
      </c>
      <c r="M3701" s="187">
        <f t="shared" si="118"/>
        <v>0</v>
      </c>
      <c r="N3701" s="186"/>
      <c r="O3701" s="33"/>
      <c r="P3701" s="33"/>
      <c r="Q3701" s="33"/>
      <c r="R3701" s="33"/>
      <c r="S3701" s="42"/>
      <c r="T3701" s="2"/>
      <c r="U3701" s="2"/>
      <c r="V3701" s="2"/>
      <c r="W3701" s="2"/>
      <c r="X3701" s="55"/>
      <c r="Y3701" s="62"/>
      <c r="Z3701" s="62"/>
      <c r="AA3701" s="62"/>
      <c r="AB3701" s="62"/>
      <c r="AC3701" s="68"/>
      <c r="AD3701" s="2"/>
      <c r="AE3701" s="2"/>
      <c r="AF3701" s="2"/>
      <c r="AG3701" s="2"/>
      <c r="AH3701" s="55"/>
      <c r="AI3701" s="72"/>
      <c r="AJ3701" s="72"/>
      <c r="AK3701" s="72"/>
      <c r="AL3701" s="72"/>
      <c r="AM3701" s="80"/>
      <c r="AN3701" s="2"/>
      <c r="AO3701" s="2"/>
      <c r="AP3701" s="2"/>
      <c r="AQ3701" s="2"/>
      <c r="AR3701" s="55"/>
      <c r="AS3701" s="85"/>
      <c r="AT3701" s="85"/>
      <c r="AU3701" s="85"/>
      <c r="AV3701" s="85"/>
      <c r="AW3701" s="100"/>
      <c r="AX3701" s="2"/>
      <c r="AY3701" s="2"/>
      <c r="AZ3701" s="2"/>
      <c r="BA3701" s="2"/>
      <c r="BB3701" s="55"/>
      <c r="BC3701" s="105"/>
      <c r="BD3701" s="105"/>
      <c r="BE3701" s="105"/>
      <c r="BF3701" s="105"/>
      <c r="BG3701" s="109"/>
      <c r="BH3701" s="2"/>
      <c r="BI3701" s="2"/>
      <c r="BJ3701" s="2"/>
      <c r="BK3701" s="2"/>
      <c r="BL3701" s="55"/>
      <c r="BM3701" s="48"/>
      <c r="BN3701" s="48"/>
      <c r="BO3701" s="48"/>
      <c r="BP3701" s="48"/>
      <c r="BQ3701" s="117"/>
      <c r="BR3701" s="2"/>
      <c r="BS3701" s="2"/>
      <c r="BT3701" s="2"/>
      <c r="BU3701" s="2"/>
      <c r="BV3701" s="55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18" t="s">
        <v>5</v>
      </c>
      <c r="H3702" s="3">
        <v>2024</v>
      </c>
      <c r="I3702" s="20" t="s">
        <v>282</v>
      </c>
      <c r="J3702" s="184" t="s">
        <v>276</v>
      </c>
      <c r="K3702" s="184" t="s">
        <v>320</v>
      </c>
      <c r="L3702" s="187">
        <f t="shared" si="117"/>
        <v>1</v>
      </c>
      <c r="M3702" s="187">
        <f t="shared" si="118"/>
        <v>9.15</v>
      </c>
      <c r="N3702" s="186" t="s">
        <v>539</v>
      </c>
      <c r="O3702" s="33"/>
      <c r="P3702" s="33"/>
      <c r="Q3702" s="33"/>
      <c r="R3702" s="33"/>
      <c r="S3702" s="42"/>
      <c r="T3702" s="2"/>
      <c r="U3702" s="2"/>
      <c r="V3702" s="2"/>
      <c r="W3702" s="2"/>
      <c r="X3702" s="55"/>
      <c r="Y3702" s="62"/>
      <c r="Z3702" s="62"/>
      <c r="AA3702" s="62">
        <v>44</v>
      </c>
      <c r="AB3702" s="62">
        <v>1</v>
      </c>
      <c r="AC3702" s="68">
        <v>9.15</v>
      </c>
      <c r="AD3702" s="2"/>
      <c r="AE3702" s="2"/>
      <c r="AF3702" s="2"/>
      <c r="AG3702" s="2"/>
      <c r="AH3702" s="55"/>
      <c r="AI3702" s="72"/>
      <c r="AJ3702" s="72"/>
      <c r="AK3702" s="72"/>
      <c r="AL3702" s="72"/>
      <c r="AM3702" s="80"/>
      <c r="AN3702" s="2"/>
      <c r="AO3702" s="2"/>
      <c r="AP3702" s="2"/>
      <c r="AQ3702" s="2"/>
      <c r="AR3702" s="55"/>
      <c r="AS3702" s="85"/>
      <c r="AT3702" s="85"/>
      <c r="AU3702" s="85"/>
      <c r="AV3702" s="85"/>
      <c r="AW3702" s="100"/>
      <c r="AX3702" s="2"/>
      <c r="AY3702" s="2"/>
      <c r="AZ3702" s="2"/>
      <c r="BA3702" s="2"/>
      <c r="BB3702" s="55"/>
      <c r="BC3702" s="105"/>
      <c r="BD3702" s="105"/>
      <c r="BE3702" s="105"/>
      <c r="BF3702" s="105"/>
      <c r="BG3702" s="109"/>
      <c r="BH3702" s="2"/>
      <c r="BI3702" s="2"/>
      <c r="BJ3702" s="2"/>
      <c r="BK3702" s="2"/>
      <c r="BL3702" s="55"/>
      <c r="BM3702" s="48"/>
      <c r="BN3702" s="48"/>
      <c r="BO3702" s="48"/>
      <c r="BP3702" s="48"/>
      <c r="BQ3702" s="117"/>
      <c r="BR3702" s="2"/>
      <c r="BS3702" s="2"/>
      <c r="BT3702" s="2"/>
      <c r="BU3702" s="2"/>
      <c r="BV3702" s="55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18" t="s">
        <v>5</v>
      </c>
      <c r="H3703" s="3">
        <v>2024</v>
      </c>
      <c r="I3703" s="20" t="s">
        <v>282</v>
      </c>
      <c r="J3703" s="184" t="s">
        <v>277</v>
      </c>
      <c r="K3703" s="184" t="s">
        <v>320</v>
      </c>
      <c r="L3703" s="187">
        <f t="shared" si="117"/>
        <v>9</v>
      </c>
      <c r="M3703" s="187">
        <f t="shared" si="118"/>
        <v>36.751999999999995</v>
      </c>
      <c r="N3703" s="186" t="s">
        <v>1476</v>
      </c>
      <c r="O3703" s="33"/>
      <c r="P3703" s="33"/>
      <c r="Q3703" s="33"/>
      <c r="R3703" s="33"/>
      <c r="S3703" s="42"/>
      <c r="T3703" s="2"/>
      <c r="U3703" s="2"/>
      <c r="V3703" s="2"/>
      <c r="W3703" s="2"/>
      <c r="X3703" s="55"/>
      <c r="Y3703" s="62"/>
      <c r="Z3703" s="62"/>
      <c r="AA3703" s="62"/>
      <c r="AB3703" s="62"/>
      <c r="AC3703" s="68"/>
      <c r="AD3703" s="2"/>
      <c r="AE3703" s="2"/>
      <c r="AF3703" s="2">
        <v>10</v>
      </c>
      <c r="AG3703" s="2">
        <v>2</v>
      </c>
      <c r="AH3703" s="55">
        <v>2.6440000000000001</v>
      </c>
      <c r="AI3703" s="72"/>
      <c r="AJ3703" s="72"/>
      <c r="AK3703" s="72"/>
      <c r="AL3703" s="72"/>
      <c r="AM3703" s="80"/>
      <c r="AN3703" s="2"/>
      <c r="AO3703" s="2"/>
      <c r="AP3703" s="2"/>
      <c r="AQ3703" s="2"/>
      <c r="AR3703" s="55"/>
      <c r="AS3703" s="85"/>
      <c r="AT3703" s="85"/>
      <c r="AU3703" s="85"/>
      <c r="AV3703" s="85"/>
      <c r="AW3703" s="100"/>
      <c r="AX3703" s="2"/>
      <c r="AY3703" s="2"/>
      <c r="AZ3703" s="2" t="s">
        <v>798</v>
      </c>
      <c r="BA3703" s="2">
        <v>7</v>
      </c>
      <c r="BB3703" s="55">
        <v>34.107999999999997</v>
      </c>
      <c r="BC3703" s="105"/>
      <c r="BD3703" s="105"/>
      <c r="BE3703" s="105"/>
      <c r="BF3703" s="105"/>
      <c r="BG3703" s="109"/>
      <c r="BH3703" s="2"/>
      <c r="BI3703" s="2"/>
      <c r="BJ3703" s="2"/>
      <c r="BK3703" s="2"/>
      <c r="BL3703" s="55"/>
      <c r="BM3703" s="48"/>
      <c r="BN3703" s="48"/>
      <c r="BO3703" s="48"/>
      <c r="BP3703" s="48"/>
      <c r="BQ3703" s="117"/>
      <c r="BR3703" s="2"/>
      <c r="BS3703" s="2"/>
      <c r="BT3703" s="2"/>
      <c r="BU3703" s="2"/>
      <c r="BV3703" s="55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18" t="s">
        <v>5</v>
      </c>
      <c r="H3704" s="3">
        <v>2024</v>
      </c>
      <c r="I3704" s="20" t="s">
        <v>283</v>
      </c>
      <c r="J3704" s="184" t="s">
        <v>298</v>
      </c>
      <c r="K3704" s="184" t="s">
        <v>321</v>
      </c>
      <c r="L3704" s="187">
        <f t="shared" si="117"/>
        <v>0</v>
      </c>
      <c r="M3704" s="187">
        <f t="shared" si="118"/>
        <v>0</v>
      </c>
      <c r="N3704" s="186"/>
      <c r="O3704" s="33"/>
      <c r="P3704" s="33"/>
      <c r="Q3704" s="33"/>
      <c r="R3704" s="33"/>
      <c r="S3704" s="42"/>
      <c r="T3704" s="2"/>
      <c r="U3704" s="2"/>
      <c r="V3704" s="2"/>
      <c r="W3704" s="2"/>
      <c r="X3704" s="55"/>
      <c r="Y3704" s="62"/>
      <c r="Z3704" s="62"/>
      <c r="AA3704" s="62"/>
      <c r="AB3704" s="62"/>
      <c r="AC3704" s="68"/>
      <c r="AD3704" s="2"/>
      <c r="AE3704" s="2"/>
      <c r="AF3704" s="2"/>
      <c r="AG3704" s="2"/>
      <c r="AH3704" s="55"/>
      <c r="AI3704" s="72"/>
      <c r="AJ3704" s="72"/>
      <c r="AK3704" s="72"/>
      <c r="AL3704" s="72"/>
      <c r="AM3704" s="80"/>
      <c r="AN3704" s="2"/>
      <c r="AO3704" s="2"/>
      <c r="AP3704" s="2"/>
      <c r="AQ3704" s="2"/>
      <c r="AR3704" s="55"/>
      <c r="AS3704" s="85"/>
      <c r="AT3704" s="85"/>
      <c r="AU3704" s="85"/>
      <c r="AV3704" s="85"/>
      <c r="AW3704" s="100"/>
      <c r="AX3704" s="2"/>
      <c r="AY3704" s="2"/>
      <c r="AZ3704" s="2"/>
      <c r="BA3704" s="2"/>
      <c r="BB3704" s="55"/>
      <c r="BC3704" s="105"/>
      <c r="BD3704" s="105"/>
      <c r="BE3704" s="105"/>
      <c r="BF3704" s="105"/>
      <c r="BG3704" s="109"/>
      <c r="BH3704" s="2"/>
      <c r="BI3704" s="2"/>
      <c r="BJ3704" s="2"/>
      <c r="BK3704" s="2"/>
      <c r="BL3704" s="55"/>
      <c r="BM3704" s="48"/>
      <c r="BN3704" s="48"/>
      <c r="BO3704" s="48"/>
      <c r="BP3704" s="48"/>
      <c r="BQ3704" s="117"/>
      <c r="BR3704" s="2"/>
      <c r="BS3704" s="2"/>
      <c r="BT3704" s="2"/>
      <c r="BU3704" s="2"/>
      <c r="BV3704" s="55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18" t="s">
        <v>5</v>
      </c>
      <c r="H3705" s="3">
        <v>2024</v>
      </c>
      <c r="I3705" s="20" t="s">
        <v>283</v>
      </c>
      <c r="J3705" s="184" t="s">
        <v>278</v>
      </c>
      <c r="K3705" s="184" t="s">
        <v>320</v>
      </c>
      <c r="L3705" s="187">
        <f t="shared" si="117"/>
        <v>0</v>
      </c>
      <c r="M3705" s="187">
        <f t="shared" si="118"/>
        <v>0</v>
      </c>
      <c r="N3705" s="186"/>
      <c r="O3705" s="33"/>
      <c r="P3705" s="33"/>
      <c r="Q3705" s="33"/>
      <c r="R3705" s="33"/>
      <c r="S3705" s="42"/>
      <c r="T3705" s="2"/>
      <c r="U3705" s="2"/>
      <c r="V3705" s="2"/>
      <c r="W3705" s="2"/>
      <c r="X3705" s="55"/>
      <c r="Y3705" s="62"/>
      <c r="Z3705" s="62"/>
      <c r="AA3705" s="62"/>
      <c r="AB3705" s="62"/>
      <c r="AC3705" s="68"/>
      <c r="AD3705" s="2"/>
      <c r="AE3705" s="2"/>
      <c r="AF3705" s="2"/>
      <c r="AG3705" s="2"/>
      <c r="AH3705" s="55"/>
      <c r="AI3705" s="72"/>
      <c r="AJ3705" s="72"/>
      <c r="AK3705" s="72"/>
      <c r="AL3705" s="72"/>
      <c r="AM3705" s="80"/>
      <c r="AN3705" s="2"/>
      <c r="AO3705" s="2"/>
      <c r="AP3705" s="2"/>
      <c r="AQ3705" s="2"/>
      <c r="AR3705" s="55"/>
      <c r="AS3705" s="85"/>
      <c r="AT3705" s="85"/>
      <c r="AU3705" s="85"/>
      <c r="AV3705" s="85"/>
      <c r="AW3705" s="100"/>
      <c r="AX3705" s="2"/>
      <c r="AY3705" s="2"/>
      <c r="AZ3705" s="2"/>
      <c r="BA3705" s="2"/>
      <c r="BB3705" s="55"/>
      <c r="BC3705" s="105"/>
      <c r="BD3705" s="105"/>
      <c r="BE3705" s="105"/>
      <c r="BF3705" s="105"/>
      <c r="BG3705" s="109"/>
      <c r="BH3705" s="2"/>
      <c r="BI3705" s="2"/>
      <c r="BJ3705" s="2"/>
      <c r="BK3705" s="2"/>
      <c r="BL3705" s="55"/>
      <c r="BM3705" s="48"/>
      <c r="BN3705" s="48"/>
      <c r="BO3705" s="48"/>
      <c r="BP3705" s="48"/>
      <c r="BQ3705" s="117"/>
      <c r="BR3705" s="2"/>
      <c r="BS3705" s="2"/>
      <c r="BT3705" s="2"/>
      <c r="BU3705" s="2"/>
      <c r="BV3705" s="55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18" t="s">
        <v>5</v>
      </c>
      <c r="H3706" s="3">
        <v>2024</v>
      </c>
      <c r="I3706" s="20" t="s">
        <v>283</v>
      </c>
      <c r="J3706" s="184" t="s">
        <v>279</v>
      </c>
      <c r="K3706" s="184" t="s">
        <v>320</v>
      </c>
      <c r="L3706" s="187">
        <f t="shared" si="117"/>
        <v>0</v>
      </c>
      <c r="M3706" s="187">
        <f t="shared" si="118"/>
        <v>0</v>
      </c>
      <c r="N3706" s="186"/>
      <c r="O3706" s="33"/>
      <c r="P3706" s="33"/>
      <c r="Q3706" s="33"/>
      <c r="R3706" s="33"/>
      <c r="S3706" s="42"/>
      <c r="T3706" s="2"/>
      <c r="U3706" s="2"/>
      <c r="V3706" s="2"/>
      <c r="W3706" s="2"/>
      <c r="X3706" s="55"/>
      <c r="Y3706" s="62"/>
      <c r="Z3706" s="62"/>
      <c r="AA3706" s="62"/>
      <c r="AB3706" s="62"/>
      <c r="AC3706" s="68"/>
      <c r="AD3706" s="2"/>
      <c r="AE3706" s="2"/>
      <c r="AF3706" s="2"/>
      <c r="AG3706" s="2"/>
      <c r="AH3706" s="55"/>
      <c r="AI3706" s="72"/>
      <c r="AJ3706" s="72"/>
      <c r="AK3706" s="72"/>
      <c r="AL3706" s="72"/>
      <c r="AM3706" s="80"/>
      <c r="AN3706" s="2"/>
      <c r="AO3706" s="2"/>
      <c r="AP3706" s="2"/>
      <c r="AQ3706" s="2"/>
      <c r="AR3706" s="55"/>
      <c r="AS3706" s="85"/>
      <c r="AT3706" s="85"/>
      <c r="AU3706" s="85"/>
      <c r="AV3706" s="85"/>
      <c r="AW3706" s="100"/>
      <c r="AX3706" s="2"/>
      <c r="AY3706" s="2"/>
      <c r="AZ3706" s="2"/>
      <c r="BA3706" s="2"/>
      <c r="BB3706" s="55"/>
      <c r="BC3706" s="105"/>
      <c r="BD3706" s="105"/>
      <c r="BE3706" s="105"/>
      <c r="BF3706" s="105"/>
      <c r="BG3706" s="109"/>
      <c r="BH3706" s="2"/>
      <c r="BI3706" s="2"/>
      <c r="BJ3706" s="2"/>
      <c r="BK3706" s="2"/>
      <c r="BL3706" s="55"/>
      <c r="BM3706" s="48"/>
      <c r="BN3706" s="48"/>
      <c r="BO3706" s="48"/>
      <c r="BP3706" s="48"/>
      <c r="BQ3706" s="117"/>
      <c r="BR3706" s="2"/>
      <c r="BS3706" s="2"/>
      <c r="BT3706" s="2"/>
      <c r="BU3706" s="2"/>
      <c r="BV3706" s="55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18" t="s">
        <v>5</v>
      </c>
      <c r="H3707" s="3">
        <v>2024</v>
      </c>
      <c r="I3707" s="20" t="s">
        <v>286</v>
      </c>
      <c r="J3707" s="184" t="s">
        <v>280</v>
      </c>
      <c r="K3707" s="184" t="s">
        <v>319</v>
      </c>
      <c r="L3707" s="187">
        <f t="shared" si="117"/>
        <v>0</v>
      </c>
      <c r="M3707" s="187">
        <f t="shared" si="118"/>
        <v>0</v>
      </c>
      <c r="N3707" s="186"/>
      <c r="O3707" s="33"/>
      <c r="P3707" s="33"/>
      <c r="Q3707" s="33"/>
      <c r="R3707" s="33"/>
      <c r="S3707" s="42"/>
      <c r="T3707" s="2"/>
      <c r="U3707" s="2"/>
      <c r="V3707" s="2"/>
      <c r="W3707" s="2"/>
      <c r="X3707" s="55"/>
      <c r="Y3707" s="62"/>
      <c r="Z3707" s="62"/>
      <c r="AA3707" s="62"/>
      <c r="AB3707" s="62"/>
      <c r="AC3707" s="68"/>
      <c r="AD3707" s="2"/>
      <c r="AE3707" s="2"/>
      <c r="AF3707" s="2"/>
      <c r="AG3707" s="2"/>
      <c r="AH3707" s="55"/>
      <c r="AI3707" s="72"/>
      <c r="AJ3707" s="72"/>
      <c r="AK3707" s="72"/>
      <c r="AL3707" s="72"/>
      <c r="AM3707" s="80"/>
      <c r="AN3707" s="2"/>
      <c r="AO3707" s="2"/>
      <c r="AP3707" s="2"/>
      <c r="AQ3707" s="2"/>
      <c r="AR3707" s="55"/>
      <c r="AS3707" s="85"/>
      <c r="AT3707" s="85"/>
      <c r="AU3707" s="85"/>
      <c r="AV3707" s="85"/>
      <c r="AW3707" s="100"/>
      <c r="AX3707" s="2"/>
      <c r="AY3707" s="2"/>
      <c r="AZ3707" s="2"/>
      <c r="BA3707" s="2"/>
      <c r="BB3707" s="55"/>
      <c r="BC3707" s="105"/>
      <c r="BD3707" s="105"/>
      <c r="BE3707" s="105"/>
      <c r="BF3707" s="105"/>
      <c r="BG3707" s="109"/>
      <c r="BH3707" s="2"/>
      <c r="BI3707" s="2"/>
      <c r="BJ3707" s="2"/>
      <c r="BK3707" s="2"/>
      <c r="BL3707" s="55"/>
      <c r="BM3707" s="48"/>
      <c r="BN3707" s="48"/>
      <c r="BO3707" s="48"/>
      <c r="BP3707" s="48"/>
      <c r="BQ3707" s="117"/>
      <c r="BR3707" s="2"/>
      <c r="BS3707" s="2"/>
      <c r="BT3707" s="2"/>
      <c r="BU3707" s="2"/>
      <c r="BV3707" s="55"/>
    </row>
    <row r="3708" spans="1:74" hidden="1" x14ac:dyDescent="0.3">
      <c r="A3708" s="2" t="s">
        <v>107</v>
      </c>
      <c r="B3708" s="2" t="s">
        <v>2</v>
      </c>
      <c r="C3708" s="2" t="s">
        <v>3</v>
      </c>
      <c r="D3708" s="2" t="s">
        <v>103</v>
      </c>
      <c r="E3708" s="5" t="s">
        <v>108</v>
      </c>
      <c r="F3708" s="3"/>
      <c r="G3708" s="18" t="s">
        <v>5</v>
      </c>
      <c r="H3708" s="3">
        <v>2024</v>
      </c>
      <c r="I3708" s="20" t="s">
        <v>286</v>
      </c>
      <c r="J3708" s="184" t="s">
        <v>281</v>
      </c>
      <c r="K3708" s="184" t="s">
        <v>319</v>
      </c>
      <c r="L3708" s="187">
        <f t="shared" si="117"/>
        <v>0</v>
      </c>
      <c r="M3708" s="187">
        <f t="shared" si="118"/>
        <v>5.2080000000000002</v>
      </c>
      <c r="N3708" s="186" t="s">
        <v>1477</v>
      </c>
      <c r="O3708" s="33"/>
      <c r="P3708" s="33"/>
      <c r="Q3708" s="33"/>
      <c r="R3708" s="33"/>
      <c r="S3708" s="42"/>
      <c r="T3708" s="2"/>
      <c r="U3708" s="2"/>
      <c r="V3708" s="2"/>
      <c r="W3708" s="2"/>
      <c r="X3708" s="55"/>
      <c r="Y3708" s="62"/>
      <c r="Z3708" s="62"/>
      <c r="AA3708" s="62"/>
      <c r="AB3708" s="62"/>
      <c r="AC3708" s="68"/>
      <c r="AD3708" s="2"/>
      <c r="AE3708" s="2"/>
      <c r="AF3708" s="2"/>
      <c r="AG3708" s="2"/>
      <c r="AH3708" s="55"/>
      <c r="AI3708" s="72"/>
      <c r="AJ3708" s="72"/>
      <c r="AK3708" s="72"/>
      <c r="AL3708" s="72"/>
      <c r="AM3708" s="80"/>
      <c r="AN3708" s="2"/>
      <c r="AO3708" s="2"/>
      <c r="AP3708" s="2"/>
      <c r="AQ3708" s="2"/>
      <c r="AR3708" s="55"/>
      <c r="AS3708" s="85"/>
      <c r="AT3708" s="85"/>
      <c r="AU3708" s="85"/>
      <c r="AV3708" s="85"/>
      <c r="AW3708" s="100"/>
      <c r="AX3708" s="2"/>
      <c r="AY3708" s="2"/>
      <c r="AZ3708" s="2"/>
      <c r="BA3708" s="2"/>
      <c r="BB3708" s="55"/>
      <c r="BC3708" s="105" t="s">
        <v>1061</v>
      </c>
      <c r="BD3708" s="105"/>
      <c r="BE3708" s="105"/>
      <c r="BF3708" s="105"/>
      <c r="BG3708" s="109">
        <v>4.5</v>
      </c>
      <c r="BH3708" s="2"/>
      <c r="BI3708" s="2"/>
      <c r="BJ3708" s="2"/>
      <c r="BK3708" s="2"/>
      <c r="BL3708" s="55"/>
      <c r="BM3708" s="48" t="s">
        <v>1153</v>
      </c>
      <c r="BN3708" s="48"/>
      <c r="BO3708" s="48"/>
      <c r="BP3708" s="48"/>
      <c r="BQ3708" s="117">
        <v>0.70799999999999996</v>
      </c>
      <c r="BR3708" s="2"/>
      <c r="BS3708" s="2"/>
      <c r="BT3708" s="2"/>
      <c r="BU3708" s="2"/>
      <c r="BV3708" s="55"/>
    </row>
    <row r="3709" spans="1:74" s="13" customFormat="1" hidden="1" x14ac:dyDescent="0.3">
      <c r="A3709" s="12" t="s">
        <v>107</v>
      </c>
      <c r="B3709" s="12" t="s">
        <v>2</v>
      </c>
      <c r="C3709" s="12" t="s">
        <v>3</v>
      </c>
      <c r="D3709" s="12" t="s">
        <v>103</v>
      </c>
      <c r="E3709" s="6" t="s">
        <v>108</v>
      </c>
      <c r="F3709" s="7"/>
      <c r="G3709" s="19" t="s">
        <v>5</v>
      </c>
      <c r="H3709" s="7">
        <v>2024</v>
      </c>
      <c r="I3709" s="21"/>
      <c r="J3709" s="12" t="s">
        <v>314</v>
      </c>
      <c r="K3709" s="12"/>
      <c r="L3709" s="147"/>
      <c r="M3709" s="147">
        <f>SUM(M3671:M3708)</f>
        <v>211.66200000000001</v>
      </c>
      <c r="N3709" s="183"/>
      <c r="O3709" s="12"/>
      <c r="P3709" s="12"/>
      <c r="Q3709" s="12"/>
      <c r="R3709" s="12"/>
      <c r="S3709" s="47">
        <f>SUM(S3671:S3708)</f>
        <v>0</v>
      </c>
      <c r="T3709" s="12"/>
      <c r="U3709" s="12"/>
      <c r="V3709" s="12"/>
      <c r="W3709" s="12"/>
      <c r="X3709" s="47">
        <f>SUM(X3671:X3708)</f>
        <v>0</v>
      </c>
      <c r="Y3709" s="12"/>
      <c r="Z3709" s="12"/>
      <c r="AA3709" s="12"/>
      <c r="AB3709" s="12"/>
      <c r="AC3709" s="47">
        <f>SUM(AC3671:AC3708)</f>
        <v>11.208</v>
      </c>
      <c r="AD3709" s="12"/>
      <c r="AE3709" s="12"/>
      <c r="AF3709" s="12"/>
      <c r="AG3709" s="12"/>
      <c r="AH3709" s="47">
        <f>SUM(AH3671:AH3708)</f>
        <v>100.383</v>
      </c>
      <c r="AI3709" s="12"/>
      <c r="AJ3709" s="12"/>
      <c r="AK3709" s="12"/>
      <c r="AL3709" s="12"/>
      <c r="AM3709" s="47">
        <f>SUM(AM3671:AM3708)</f>
        <v>1.2849999999999999</v>
      </c>
      <c r="AN3709" s="12"/>
      <c r="AO3709" s="12"/>
      <c r="AP3709" s="12"/>
      <c r="AQ3709" s="12"/>
      <c r="AR3709" s="47">
        <f>SUM(AR3671:AR3708)</f>
        <v>4.4180000000000001</v>
      </c>
      <c r="AS3709" s="12"/>
      <c r="AT3709" s="12"/>
      <c r="AU3709" s="12"/>
      <c r="AV3709" s="12"/>
      <c r="AW3709" s="47">
        <f>SUM(AW3671:AW3708)</f>
        <v>12.398</v>
      </c>
      <c r="AX3709" s="12"/>
      <c r="AY3709" s="12"/>
      <c r="AZ3709" s="12"/>
      <c r="BA3709" s="12"/>
      <c r="BB3709" s="47">
        <f>SUM(BB3671:BB3708)</f>
        <v>76.762</v>
      </c>
      <c r="BC3709" s="12"/>
      <c r="BD3709" s="12"/>
      <c r="BE3709" s="12"/>
      <c r="BF3709" s="12"/>
      <c r="BG3709" s="47">
        <f>SUM(BG3671:BG3708)</f>
        <v>4.5</v>
      </c>
      <c r="BH3709" s="12"/>
      <c r="BI3709" s="12"/>
      <c r="BJ3709" s="12"/>
      <c r="BK3709" s="12"/>
      <c r="BL3709" s="47">
        <f>SUM(BL3671:BL3708)</f>
        <v>0</v>
      </c>
      <c r="BM3709" s="12"/>
      <c r="BN3709" s="12"/>
      <c r="BO3709" s="12"/>
      <c r="BP3709" s="12"/>
      <c r="BQ3709" s="47">
        <f>SUM(BQ3671:BQ3708)</f>
        <v>0.70799999999999996</v>
      </c>
      <c r="BR3709" s="12"/>
      <c r="BS3709" s="12"/>
      <c r="BT3709" s="12"/>
      <c r="BU3709" s="12"/>
      <c r="BV3709" s="47">
        <f>SUM(BV3671:BV3708)</f>
        <v>0</v>
      </c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18" t="s">
        <v>5</v>
      </c>
      <c r="H3710" s="3">
        <v>2024</v>
      </c>
      <c r="I3710" s="20" t="s">
        <v>287</v>
      </c>
      <c r="J3710" s="184" t="s">
        <v>267</v>
      </c>
      <c r="K3710" s="184" t="s">
        <v>318</v>
      </c>
      <c r="L3710" s="187">
        <f t="shared" si="117"/>
        <v>0.22</v>
      </c>
      <c r="M3710" s="187">
        <f t="shared" si="118"/>
        <v>353.29599999999999</v>
      </c>
      <c r="N3710" s="186"/>
      <c r="O3710" s="33"/>
      <c r="P3710" s="33"/>
      <c r="Q3710" s="33"/>
      <c r="R3710" s="33"/>
      <c r="S3710" s="42"/>
      <c r="T3710" s="2"/>
      <c r="U3710" s="2"/>
      <c r="V3710" s="2"/>
      <c r="W3710" s="2"/>
      <c r="X3710" s="55"/>
      <c r="Y3710" s="62"/>
      <c r="Z3710" s="62"/>
      <c r="AA3710" s="62"/>
      <c r="AB3710" s="62"/>
      <c r="AC3710" s="68"/>
      <c r="AD3710" s="2"/>
      <c r="AE3710" s="2"/>
      <c r="AF3710" s="2"/>
      <c r="AG3710" s="2">
        <v>0.22</v>
      </c>
      <c r="AH3710" s="55">
        <v>353.29599999999999</v>
      </c>
      <c r="AI3710" s="72"/>
      <c r="AJ3710" s="72"/>
      <c r="AK3710" s="72"/>
      <c r="AL3710" s="72"/>
      <c r="AM3710" s="80"/>
      <c r="AN3710" s="2"/>
      <c r="AO3710" s="2"/>
      <c r="AP3710" s="2"/>
      <c r="AQ3710" s="2"/>
      <c r="AR3710" s="55"/>
      <c r="AS3710" s="85"/>
      <c r="AT3710" s="85"/>
      <c r="AU3710" s="85"/>
      <c r="AV3710" s="85"/>
      <c r="AW3710" s="100"/>
      <c r="AX3710" s="2"/>
      <c r="AY3710" s="2"/>
      <c r="AZ3710" s="2"/>
      <c r="BA3710" s="2"/>
      <c r="BB3710" s="55"/>
      <c r="BC3710" s="105"/>
      <c r="BD3710" s="105"/>
      <c r="BE3710" s="105"/>
      <c r="BF3710" s="105"/>
      <c r="BG3710" s="109"/>
      <c r="BH3710" s="2"/>
      <c r="BI3710" s="2"/>
      <c r="BJ3710" s="2"/>
      <c r="BK3710" s="2"/>
      <c r="BL3710" s="55"/>
      <c r="BM3710" s="48"/>
      <c r="BN3710" s="48"/>
      <c r="BO3710" s="48"/>
      <c r="BP3710" s="48"/>
      <c r="BQ3710" s="117"/>
      <c r="BR3710" s="2"/>
      <c r="BS3710" s="2"/>
      <c r="BT3710" s="2"/>
      <c r="BU3710" s="2"/>
      <c r="BV3710" s="55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18" t="s">
        <v>5</v>
      </c>
      <c r="H3711" s="3">
        <v>2024</v>
      </c>
      <c r="I3711" s="20" t="s">
        <v>287</v>
      </c>
      <c r="J3711" s="184" t="s">
        <v>291</v>
      </c>
      <c r="K3711" s="184" t="s">
        <v>319</v>
      </c>
      <c r="L3711" s="187">
        <f t="shared" si="117"/>
        <v>0</v>
      </c>
      <c r="M3711" s="187">
        <f t="shared" si="118"/>
        <v>0</v>
      </c>
      <c r="N3711" s="186"/>
      <c r="O3711" s="33"/>
      <c r="P3711" s="33"/>
      <c r="Q3711" s="33"/>
      <c r="R3711" s="33"/>
      <c r="S3711" s="42"/>
      <c r="T3711" s="2"/>
      <c r="U3711" s="2"/>
      <c r="V3711" s="2"/>
      <c r="W3711" s="2"/>
      <c r="X3711" s="55"/>
      <c r="Y3711" s="62"/>
      <c r="Z3711" s="62"/>
      <c r="AA3711" s="62"/>
      <c r="AB3711" s="62"/>
      <c r="AC3711" s="68"/>
      <c r="AD3711" s="2"/>
      <c r="AE3711" s="2"/>
      <c r="AF3711" s="2"/>
      <c r="AG3711" s="2"/>
      <c r="AH3711" s="55"/>
      <c r="AI3711" s="72"/>
      <c r="AJ3711" s="72"/>
      <c r="AK3711" s="72"/>
      <c r="AL3711" s="72"/>
      <c r="AM3711" s="80"/>
      <c r="AN3711" s="2"/>
      <c r="AO3711" s="2"/>
      <c r="AP3711" s="2"/>
      <c r="AQ3711" s="2"/>
      <c r="AR3711" s="55"/>
      <c r="AS3711" s="85"/>
      <c r="AT3711" s="85"/>
      <c r="AU3711" s="85"/>
      <c r="AV3711" s="85"/>
      <c r="AW3711" s="100"/>
      <c r="AX3711" s="2"/>
      <c r="AY3711" s="2"/>
      <c r="AZ3711" s="2"/>
      <c r="BA3711" s="2"/>
      <c r="BB3711" s="55"/>
      <c r="BC3711" s="105"/>
      <c r="BD3711" s="105"/>
      <c r="BE3711" s="105"/>
      <c r="BF3711" s="105"/>
      <c r="BG3711" s="109"/>
      <c r="BH3711" s="2"/>
      <c r="BI3711" s="2"/>
      <c r="BJ3711" s="2"/>
      <c r="BK3711" s="2"/>
      <c r="BL3711" s="55"/>
      <c r="BM3711" s="48"/>
      <c r="BN3711" s="48"/>
      <c r="BO3711" s="48"/>
      <c r="BP3711" s="48"/>
      <c r="BQ3711" s="117"/>
      <c r="BR3711" s="2"/>
      <c r="BS3711" s="2"/>
      <c r="BT3711" s="2"/>
      <c r="BU3711" s="2"/>
      <c r="BV3711" s="55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18" t="s">
        <v>5</v>
      </c>
      <c r="H3712" s="3">
        <v>2024</v>
      </c>
      <c r="I3712" s="20" t="s">
        <v>286</v>
      </c>
      <c r="J3712" s="184" t="s">
        <v>336</v>
      </c>
      <c r="K3712" s="184" t="s">
        <v>319</v>
      </c>
      <c r="L3712" s="187">
        <f t="shared" si="117"/>
        <v>0</v>
      </c>
      <c r="M3712" s="187">
        <f t="shared" si="118"/>
        <v>0</v>
      </c>
      <c r="N3712" s="186"/>
      <c r="O3712" s="33"/>
      <c r="P3712" s="33"/>
      <c r="Q3712" s="33"/>
      <c r="R3712" s="33"/>
      <c r="S3712" s="42"/>
      <c r="T3712" s="2"/>
      <c r="U3712" s="2"/>
      <c r="V3712" s="2"/>
      <c r="W3712" s="2"/>
      <c r="X3712" s="55"/>
      <c r="Y3712" s="62"/>
      <c r="Z3712" s="62"/>
      <c r="AA3712" s="62"/>
      <c r="AB3712" s="62"/>
      <c r="AC3712" s="68"/>
      <c r="AD3712" s="2"/>
      <c r="AE3712" s="2"/>
      <c r="AF3712" s="2"/>
      <c r="AG3712" s="2"/>
      <c r="AH3712" s="55"/>
      <c r="AI3712" s="72"/>
      <c r="AJ3712" s="72"/>
      <c r="AK3712" s="72"/>
      <c r="AL3712" s="72"/>
      <c r="AM3712" s="80"/>
      <c r="AN3712" s="2"/>
      <c r="AO3712" s="2"/>
      <c r="AP3712" s="2"/>
      <c r="AQ3712" s="2"/>
      <c r="AR3712" s="55"/>
      <c r="AS3712" s="85"/>
      <c r="AT3712" s="85"/>
      <c r="AU3712" s="85"/>
      <c r="AV3712" s="85"/>
      <c r="AW3712" s="100"/>
      <c r="AX3712" s="2"/>
      <c r="AY3712" s="2"/>
      <c r="AZ3712" s="2"/>
      <c r="BA3712" s="2"/>
      <c r="BB3712" s="55"/>
      <c r="BC3712" s="105"/>
      <c r="BD3712" s="105"/>
      <c r="BE3712" s="105"/>
      <c r="BF3712" s="105"/>
      <c r="BG3712" s="109"/>
      <c r="BH3712" s="2"/>
      <c r="BI3712" s="2"/>
      <c r="BJ3712" s="2"/>
      <c r="BK3712" s="2"/>
      <c r="BL3712" s="55"/>
      <c r="BM3712" s="48"/>
      <c r="BN3712" s="48"/>
      <c r="BO3712" s="48"/>
      <c r="BP3712" s="48"/>
      <c r="BQ3712" s="117"/>
      <c r="BR3712" s="2"/>
      <c r="BS3712" s="2"/>
      <c r="BT3712" s="2"/>
      <c r="BU3712" s="2"/>
      <c r="BV3712" s="55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18" t="s">
        <v>5</v>
      </c>
      <c r="H3713" s="3">
        <v>2024</v>
      </c>
      <c r="I3713" s="20" t="s">
        <v>286</v>
      </c>
      <c r="J3713" s="185" t="s">
        <v>337</v>
      </c>
      <c r="K3713" s="185" t="s">
        <v>318</v>
      </c>
      <c r="L3713" s="187">
        <f t="shared" si="117"/>
        <v>0</v>
      </c>
      <c r="M3713" s="187">
        <f t="shared" si="118"/>
        <v>0</v>
      </c>
      <c r="N3713" s="186"/>
      <c r="O3713" s="53"/>
      <c r="P3713" s="53"/>
      <c r="Q3713" s="53"/>
      <c r="R3713" s="53"/>
      <c r="S3713" s="54"/>
      <c r="T3713" s="8"/>
      <c r="U3713" s="8"/>
      <c r="V3713" s="8"/>
      <c r="W3713" s="8"/>
      <c r="X3713" s="122"/>
      <c r="Y3713" s="135"/>
      <c r="Z3713" s="135"/>
      <c r="AA3713" s="135"/>
      <c r="AB3713" s="135"/>
      <c r="AC3713" s="136"/>
      <c r="AD3713" s="8"/>
      <c r="AE3713" s="8"/>
      <c r="AF3713" s="8"/>
      <c r="AG3713" s="8"/>
      <c r="AH3713" s="122"/>
      <c r="AI3713" s="137"/>
      <c r="AJ3713" s="137"/>
      <c r="AK3713" s="137"/>
      <c r="AL3713" s="137"/>
      <c r="AM3713" s="138"/>
      <c r="AN3713" s="8"/>
      <c r="AO3713" s="8"/>
      <c r="AP3713" s="8"/>
      <c r="AQ3713" s="8"/>
      <c r="AR3713" s="122"/>
      <c r="AS3713" s="139"/>
      <c r="AT3713" s="139"/>
      <c r="AU3713" s="139"/>
      <c r="AV3713" s="139"/>
      <c r="AW3713" s="140"/>
      <c r="AX3713" s="8"/>
      <c r="AY3713" s="8"/>
      <c r="AZ3713" s="8"/>
      <c r="BA3713" s="8"/>
      <c r="BB3713" s="122"/>
      <c r="BC3713" s="141"/>
      <c r="BD3713" s="141"/>
      <c r="BE3713" s="141"/>
      <c r="BF3713" s="141"/>
      <c r="BG3713" s="142"/>
      <c r="BH3713" s="8"/>
      <c r="BI3713" s="8"/>
      <c r="BJ3713" s="8"/>
      <c r="BK3713" s="8"/>
      <c r="BL3713" s="122"/>
      <c r="BM3713" s="143"/>
      <c r="BN3713" s="143"/>
      <c r="BO3713" s="143"/>
      <c r="BP3713" s="143"/>
      <c r="BQ3713" s="144"/>
      <c r="BR3713" s="8"/>
      <c r="BS3713" s="8"/>
      <c r="BT3713" s="8"/>
      <c r="BU3713" s="8"/>
      <c r="BV3713" s="122"/>
    </row>
    <row r="3714" spans="1:74" ht="28.8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18" t="s">
        <v>5</v>
      </c>
      <c r="H3714" s="3">
        <v>2024</v>
      </c>
      <c r="I3714" s="20" t="s">
        <v>286</v>
      </c>
      <c r="J3714" s="185" t="s">
        <v>338</v>
      </c>
      <c r="K3714" s="185" t="s">
        <v>339</v>
      </c>
      <c r="L3714" s="187">
        <f t="shared" si="117"/>
        <v>0</v>
      </c>
      <c r="M3714" s="187">
        <f t="shared" si="118"/>
        <v>0</v>
      </c>
      <c r="N3714" s="186"/>
      <c r="O3714" s="53"/>
      <c r="P3714" s="53"/>
      <c r="Q3714" s="53"/>
      <c r="R3714" s="53"/>
      <c r="S3714" s="54"/>
      <c r="T3714" s="8"/>
      <c r="U3714" s="8"/>
      <c r="V3714" s="8"/>
      <c r="W3714" s="8"/>
      <c r="X3714" s="122"/>
      <c r="Y3714" s="135"/>
      <c r="Z3714" s="135"/>
      <c r="AA3714" s="135"/>
      <c r="AB3714" s="135"/>
      <c r="AC3714" s="136"/>
      <c r="AD3714" s="8"/>
      <c r="AE3714" s="8"/>
      <c r="AF3714" s="8"/>
      <c r="AG3714" s="8"/>
      <c r="AH3714" s="122"/>
      <c r="AI3714" s="137"/>
      <c r="AJ3714" s="137"/>
      <c r="AK3714" s="137"/>
      <c r="AL3714" s="137"/>
      <c r="AM3714" s="138"/>
      <c r="AN3714" s="8"/>
      <c r="AO3714" s="8"/>
      <c r="AP3714" s="8"/>
      <c r="AQ3714" s="8"/>
      <c r="AR3714" s="122"/>
      <c r="AS3714" s="139"/>
      <c r="AT3714" s="139"/>
      <c r="AU3714" s="139"/>
      <c r="AV3714" s="139"/>
      <c r="AW3714" s="140"/>
      <c r="AX3714" s="8"/>
      <c r="AY3714" s="8"/>
      <c r="AZ3714" s="8"/>
      <c r="BA3714" s="8"/>
      <c r="BB3714" s="122"/>
      <c r="BC3714" s="141"/>
      <c r="BD3714" s="141"/>
      <c r="BE3714" s="141"/>
      <c r="BF3714" s="141"/>
      <c r="BG3714" s="142"/>
      <c r="BH3714" s="8"/>
      <c r="BI3714" s="8"/>
      <c r="BJ3714" s="8"/>
      <c r="BK3714" s="8"/>
      <c r="BL3714" s="122"/>
      <c r="BM3714" s="143"/>
      <c r="BN3714" s="143"/>
      <c r="BO3714" s="143"/>
      <c r="BP3714" s="143"/>
      <c r="BQ3714" s="144"/>
      <c r="BR3714" s="8"/>
      <c r="BS3714" s="8"/>
      <c r="BT3714" s="8"/>
      <c r="BU3714" s="8"/>
      <c r="BV3714" s="122"/>
    </row>
    <row r="3715" spans="1:74" ht="28.8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18" t="s">
        <v>5</v>
      </c>
      <c r="H3715" s="3">
        <v>2024</v>
      </c>
      <c r="I3715" s="20" t="s">
        <v>286</v>
      </c>
      <c r="J3715" s="185" t="s">
        <v>340</v>
      </c>
      <c r="K3715" s="185" t="s">
        <v>318</v>
      </c>
      <c r="L3715" s="187">
        <f t="shared" si="117"/>
        <v>0</v>
      </c>
      <c r="M3715" s="187">
        <f t="shared" si="118"/>
        <v>0</v>
      </c>
      <c r="N3715" s="186"/>
      <c r="O3715" s="53"/>
      <c r="P3715" s="53"/>
      <c r="Q3715" s="53"/>
      <c r="R3715" s="53"/>
      <c r="S3715" s="54"/>
      <c r="T3715" s="8"/>
      <c r="U3715" s="8"/>
      <c r="V3715" s="8"/>
      <c r="W3715" s="8"/>
      <c r="X3715" s="122"/>
      <c r="Y3715" s="135"/>
      <c r="Z3715" s="135"/>
      <c r="AA3715" s="135"/>
      <c r="AB3715" s="135"/>
      <c r="AC3715" s="136"/>
      <c r="AD3715" s="8"/>
      <c r="AE3715" s="8"/>
      <c r="AF3715" s="8"/>
      <c r="AG3715" s="8"/>
      <c r="AH3715" s="122"/>
      <c r="AI3715" s="137"/>
      <c r="AJ3715" s="137"/>
      <c r="AK3715" s="137"/>
      <c r="AL3715" s="137"/>
      <c r="AM3715" s="138"/>
      <c r="AN3715" s="8"/>
      <c r="AO3715" s="8"/>
      <c r="AP3715" s="8"/>
      <c r="AQ3715" s="8"/>
      <c r="AR3715" s="122"/>
      <c r="AS3715" s="139"/>
      <c r="AT3715" s="139"/>
      <c r="AU3715" s="139"/>
      <c r="AV3715" s="139"/>
      <c r="AW3715" s="140"/>
      <c r="AX3715" s="8"/>
      <c r="AY3715" s="8"/>
      <c r="AZ3715" s="8"/>
      <c r="BA3715" s="8"/>
      <c r="BB3715" s="122"/>
      <c r="BC3715" s="141"/>
      <c r="BD3715" s="141"/>
      <c r="BE3715" s="141"/>
      <c r="BF3715" s="141"/>
      <c r="BG3715" s="142"/>
      <c r="BH3715" s="8"/>
      <c r="BI3715" s="8"/>
      <c r="BJ3715" s="8"/>
      <c r="BK3715" s="8"/>
      <c r="BL3715" s="122"/>
      <c r="BM3715" s="143"/>
      <c r="BN3715" s="143"/>
      <c r="BO3715" s="143"/>
      <c r="BP3715" s="143"/>
      <c r="BQ3715" s="144"/>
      <c r="BR3715" s="8"/>
      <c r="BS3715" s="8"/>
      <c r="BT3715" s="8"/>
      <c r="BU3715" s="8"/>
      <c r="BV3715" s="122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18" t="s">
        <v>5</v>
      </c>
      <c r="H3716" s="3">
        <v>2024</v>
      </c>
      <c r="I3716" s="20" t="s">
        <v>286</v>
      </c>
      <c r="J3716" s="185" t="s">
        <v>341</v>
      </c>
      <c r="K3716" s="185" t="s">
        <v>320</v>
      </c>
      <c r="L3716" s="187">
        <f t="shared" si="117"/>
        <v>0</v>
      </c>
      <c r="M3716" s="187">
        <f t="shared" si="118"/>
        <v>0</v>
      </c>
      <c r="N3716" s="186"/>
      <c r="O3716" s="53"/>
      <c r="P3716" s="53"/>
      <c r="Q3716" s="53"/>
      <c r="R3716" s="53"/>
      <c r="S3716" s="54"/>
      <c r="T3716" s="8"/>
      <c r="U3716" s="8"/>
      <c r="V3716" s="8"/>
      <c r="W3716" s="8"/>
      <c r="X3716" s="122"/>
      <c r="Y3716" s="135"/>
      <c r="Z3716" s="135"/>
      <c r="AA3716" s="135"/>
      <c r="AB3716" s="135"/>
      <c r="AC3716" s="136"/>
      <c r="AD3716" s="8"/>
      <c r="AE3716" s="8"/>
      <c r="AF3716" s="8"/>
      <c r="AG3716" s="8"/>
      <c r="AH3716" s="122"/>
      <c r="AI3716" s="137"/>
      <c r="AJ3716" s="137"/>
      <c r="AK3716" s="137"/>
      <c r="AL3716" s="137"/>
      <c r="AM3716" s="138"/>
      <c r="AN3716" s="8"/>
      <c r="AO3716" s="8"/>
      <c r="AP3716" s="8"/>
      <c r="AQ3716" s="8"/>
      <c r="AR3716" s="122"/>
      <c r="AS3716" s="139"/>
      <c r="AT3716" s="139"/>
      <c r="AU3716" s="139"/>
      <c r="AV3716" s="139"/>
      <c r="AW3716" s="140"/>
      <c r="AX3716" s="8"/>
      <c r="AY3716" s="8"/>
      <c r="AZ3716" s="8"/>
      <c r="BA3716" s="8"/>
      <c r="BB3716" s="122"/>
      <c r="BC3716" s="141"/>
      <c r="BD3716" s="141"/>
      <c r="BE3716" s="141"/>
      <c r="BF3716" s="141"/>
      <c r="BG3716" s="142"/>
      <c r="BH3716" s="8"/>
      <c r="BI3716" s="8"/>
      <c r="BJ3716" s="8"/>
      <c r="BK3716" s="8"/>
      <c r="BL3716" s="122"/>
      <c r="BM3716" s="143"/>
      <c r="BN3716" s="143"/>
      <c r="BO3716" s="143"/>
      <c r="BP3716" s="143"/>
      <c r="BQ3716" s="144"/>
      <c r="BR3716" s="8"/>
      <c r="BS3716" s="8"/>
      <c r="BT3716" s="8"/>
      <c r="BU3716" s="8"/>
      <c r="BV3716" s="122"/>
    </row>
    <row r="3717" spans="1:74" ht="28.8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18" t="s">
        <v>5</v>
      </c>
      <c r="H3717" s="3">
        <v>2024</v>
      </c>
      <c r="I3717" s="20" t="s">
        <v>286</v>
      </c>
      <c r="J3717" s="185" t="s">
        <v>342</v>
      </c>
      <c r="K3717" s="185" t="s">
        <v>320</v>
      </c>
      <c r="L3717" s="187">
        <f t="shared" si="117"/>
        <v>0</v>
      </c>
      <c r="M3717" s="187">
        <f t="shared" si="118"/>
        <v>0</v>
      </c>
      <c r="N3717" s="186"/>
      <c r="O3717" s="53"/>
      <c r="P3717" s="53"/>
      <c r="Q3717" s="53"/>
      <c r="R3717" s="53"/>
      <c r="S3717" s="54"/>
      <c r="T3717" s="8"/>
      <c r="U3717" s="8"/>
      <c r="V3717" s="8"/>
      <c r="W3717" s="8"/>
      <c r="X3717" s="122"/>
      <c r="Y3717" s="135"/>
      <c r="Z3717" s="135"/>
      <c r="AA3717" s="135"/>
      <c r="AB3717" s="135"/>
      <c r="AC3717" s="136"/>
      <c r="AD3717" s="8"/>
      <c r="AE3717" s="8"/>
      <c r="AF3717" s="8"/>
      <c r="AG3717" s="8"/>
      <c r="AH3717" s="122"/>
      <c r="AI3717" s="137"/>
      <c r="AJ3717" s="137"/>
      <c r="AK3717" s="137"/>
      <c r="AL3717" s="137"/>
      <c r="AM3717" s="138"/>
      <c r="AN3717" s="8"/>
      <c r="AO3717" s="8"/>
      <c r="AP3717" s="8"/>
      <c r="AQ3717" s="8"/>
      <c r="AR3717" s="122"/>
      <c r="AS3717" s="139"/>
      <c r="AT3717" s="139"/>
      <c r="AU3717" s="139"/>
      <c r="AV3717" s="139"/>
      <c r="AW3717" s="140"/>
      <c r="AX3717" s="8"/>
      <c r="AY3717" s="8"/>
      <c r="AZ3717" s="8"/>
      <c r="BA3717" s="8"/>
      <c r="BB3717" s="122"/>
      <c r="BC3717" s="141"/>
      <c r="BD3717" s="141"/>
      <c r="BE3717" s="141"/>
      <c r="BF3717" s="141"/>
      <c r="BG3717" s="142"/>
      <c r="BH3717" s="8"/>
      <c r="BI3717" s="8"/>
      <c r="BJ3717" s="8"/>
      <c r="BK3717" s="8"/>
      <c r="BL3717" s="122"/>
      <c r="BM3717" s="143"/>
      <c r="BN3717" s="143"/>
      <c r="BO3717" s="143"/>
      <c r="BP3717" s="143"/>
      <c r="BQ3717" s="144"/>
      <c r="BR3717" s="8"/>
      <c r="BS3717" s="8"/>
      <c r="BT3717" s="8"/>
      <c r="BU3717" s="8"/>
      <c r="BV3717" s="122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18" t="s">
        <v>5</v>
      </c>
      <c r="H3718" s="3">
        <v>2024</v>
      </c>
      <c r="I3718" s="20" t="s">
        <v>286</v>
      </c>
      <c r="J3718" s="185" t="s">
        <v>343</v>
      </c>
      <c r="K3718" s="185" t="s">
        <v>339</v>
      </c>
      <c r="L3718" s="187">
        <f t="shared" ref="L3718:L3781" si="119">SUM(R3718,W3718,AB3718,AG3718,AL3718,AQ3718,AV3718,BA3718,BF3718,BK3718,BP3718,BU3718)</f>
        <v>0</v>
      </c>
      <c r="M3718" s="187">
        <f t="shared" ref="M3718:M3781" si="120">SUM(S3718,X3718,AC3718,AH3718,AM3718,AR3718,AW3718,BB3718,BG3718,BL3718,BQ3718,BV3718)</f>
        <v>0</v>
      </c>
      <c r="N3718" s="186"/>
      <c r="O3718" s="53"/>
      <c r="P3718" s="53"/>
      <c r="Q3718" s="53"/>
      <c r="R3718" s="53"/>
      <c r="S3718" s="54"/>
      <c r="T3718" s="8"/>
      <c r="U3718" s="8"/>
      <c r="V3718" s="8"/>
      <c r="W3718" s="8"/>
      <c r="X3718" s="122"/>
      <c r="Y3718" s="135"/>
      <c r="Z3718" s="135"/>
      <c r="AA3718" s="135"/>
      <c r="AB3718" s="135"/>
      <c r="AC3718" s="136"/>
      <c r="AD3718" s="8"/>
      <c r="AE3718" s="8"/>
      <c r="AF3718" s="8"/>
      <c r="AG3718" s="8"/>
      <c r="AH3718" s="122"/>
      <c r="AI3718" s="137"/>
      <c r="AJ3718" s="137"/>
      <c r="AK3718" s="137"/>
      <c r="AL3718" s="137"/>
      <c r="AM3718" s="138"/>
      <c r="AN3718" s="8"/>
      <c r="AO3718" s="8"/>
      <c r="AP3718" s="8"/>
      <c r="AQ3718" s="8"/>
      <c r="AR3718" s="122"/>
      <c r="AS3718" s="139"/>
      <c r="AT3718" s="139"/>
      <c r="AU3718" s="139"/>
      <c r="AV3718" s="139"/>
      <c r="AW3718" s="140"/>
      <c r="AX3718" s="8"/>
      <c r="AY3718" s="8"/>
      <c r="AZ3718" s="8"/>
      <c r="BA3718" s="8"/>
      <c r="BB3718" s="122"/>
      <c r="BC3718" s="141"/>
      <c r="BD3718" s="141"/>
      <c r="BE3718" s="141"/>
      <c r="BF3718" s="141"/>
      <c r="BG3718" s="142"/>
      <c r="BH3718" s="8"/>
      <c r="BI3718" s="8"/>
      <c r="BJ3718" s="8"/>
      <c r="BK3718" s="8"/>
      <c r="BL3718" s="122"/>
      <c r="BM3718" s="143"/>
      <c r="BN3718" s="143"/>
      <c r="BO3718" s="143"/>
      <c r="BP3718" s="143"/>
      <c r="BQ3718" s="144"/>
      <c r="BR3718" s="8"/>
      <c r="BS3718" s="8"/>
      <c r="BT3718" s="8"/>
      <c r="BU3718" s="8"/>
      <c r="BV3718" s="122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18" t="s">
        <v>5</v>
      </c>
      <c r="H3719" s="3">
        <v>2024</v>
      </c>
      <c r="I3719" s="20" t="s">
        <v>288</v>
      </c>
      <c r="J3719" s="185" t="s">
        <v>344</v>
      </c>
      <c r="K3719" s="185" t="s">
        <v>318</v>
      </c>
      <c r="L3719" s="187">
        <f t="shared" si="119"/>
        <v>0</v>
      </c>
      <c r="M3719" s="187">
        <f t="shared" si="120"/>
        <v>0</v>
      </c>
      <c r="N3719" s="186"/>
      <c r="O3719" s="53"/>
      <c r="P3719" s="53"/>
      <c r="Q3719" s="53"/>
      <c r="R3719" s="53"/>
      <c r="S3719" s="54"/>
      <c r="T3719" s="8"/>
      <c r="U3719" s="8"/>
      <c r="V3719" s="8"/>
      <c r="W3719" s="8"/>
      <c r="X3719" s="122"/>
      <c r="Y3719" s="135"/>
      <c r="Z3719" s="135"/>
      <c r="AA3719" s="135"/>
      <c r="AB3719" s="135"/>
      <c r="AC3719" s="136"/>
      <c r="AD3719" s="8"/>
      <c r="AE3719" s="8"/>
      <c r="AF3719" s="8"/>
      <c r="AG3719" s="8"/>
      <c r="AH3719" s="122"/>
      <c r="AI3719" s="137"/>
      <c r="AJ3719" s="137"/>
      <c r="AK3719" s="137"/>
      <c r="AL3719" s="137"/>
      <c r="AM3719" s="138"/>
      <c r="AN3719" s="8"/>
      <c r="AO3719" s="8"/>
      <c r="AP3719" s="8"/>
      <c r="AQ3719" s="8"/>
      <c r="AR3719" s="122"/>
      <c r="AS3719" s="139"/>
      <c r="AT3719" s="139"/>
      <c r="AU3719" s="139"/>
      <c r="AV3719" s="139"/>
      <c r="AW3719" s="140"/>
      <c r="AX3719" s="8"/>
      <c r="AY3719" s="8"/>
      <c r="AZ3719" s="8"/>
      <c r="BA3719" s="8"/>
      <c r="BB3719" s="122"/>
      <c r="BC3719" s="141"/>
      <c r="BD3719" s="141"/>
      <c r="BE3719" s="141"/>
      <c r="BF3719" s="141"/>
      <c r="BG3719" s="142"/>
      <c r="BH3719" s="8"/>
      <c r="BI3719" s="8"/>
      <c r="BJ3719" s="8"/>
      <c r="BK3719" s="8"/>
      <c r="BL3719" s="122"/>
      <c r="BM3719" s="143"/>
      <c r="BN3719" s="143"/>
      <c r="BO3719" s="143"/>
      <c r="BP3719" s="143"/>
      <c r="BQ3719" s="144"/>
      <c r="BR3719" s="8"/>
      <c r="BS3719" s="8"/>
      <c r="BT3719" s="8"/>
      <c r="BU3719" s="8"/>
      <c r="BV3719" s="122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18" t="s">
        <v>5</v>
      </c>
      <c r="H3720" s="3">
        <v>2024</v>
      </c>
      <c r="I3720" s="20" t="s">
        <v>288</v>
      </c>
      <c r="J3720" s="184" t="s">
        <v>351</v>
      </c>
      <c r="K3720" s="184" t="s">
        <v>318</v>
      </c>
      <c r="L3720" s="187">
        <f t="shared" si="119"/>
        <v>0</v>
      </c>
      <c r="M3720" s="187">
        <f t="shared" si="120"/>
        <v>0</v>
      </c>
      <c r="N3720" s="186"/>
      <c r="O3720" s="53"/>
      <c r="P3720" s="53"/>
      <c r="Q3720" s="53"/>
      <c r="R3720" s="53"/>
      <c r="S3720" s="54"/>
      <c r="T3720" s="8"/>
      <c r="U3720" s="8"/>
      <c r="V3720" s="8"/>
      <c r="W3720" s="8"/>
      <c r="X3720" s="122"/>
      <c r="Y3720" s="135"/>
      <c r="Z3720" s="135"/>
      <c r="AA3720" s="135"/>
      <c r="AB3720" s="135"/>
      <c r="AC3720" s="136"/>
      <c r="AD3720" s="8"/>
      <c r="AE3720" s="8"/>
      <c r="AF3720" s="8"/>
      <c r="AG3720" s="8"/>
      <c r="AH3720" s="122"/>
      <c r="AI3720" s="137"/>
      <c r="AJ3720" s="137"/>
      <c r="AK3720" s="137"/>
      <c r="AL3720" s="137"/>
      <c r="AM3720" s="138"/>
      <c r="AN3720" s="8"/>
      <c r="AO3720" s="8"/>
      <c r="AP3720" s="8"/>
      <c r="AQ3720" s="8"/>
      <c r="AR3720" s="122"/>
      <c r="AS3720" s="139"/>
      <c r="AT3720" s="139"/>
      <c r="AU3720" s="139"/>
      <c r="AV3720" s="139"/>
      <c r="AW3720" s="140"/>
      <c r="AX3720" s="8"/>
      <c r="AY3720" s="8"/>
      <c r="AZ3720" s="8"/>
      <c r="BA3720" s="8"/>
      <c r="BB3720" s="122"/>
      <c r="BC3720" s="141"/>
      <c r="BD3720" s="141"/>
      <c r="BE3720" s="141"/>
      <c r="BF3720" s="141"/>
      <c r="BG3720" s="142"/>
      <c r="BH3720" s="8"/>
      <c r="BI3720" s="8"/>
      <c r="BJ3720" s="8"/>
      <c r="BK3720" s="8"/>
      <c r="BL3720" s="122"/>
      <c r="BM3720" s="143"/>
      <c r="BN3720" s="143"/>
      <c r="BO3720" s="143"/>
      <c r="BP3720" s="143"/>
      <c r="BQ3720" s="144"/>
      <c r="BR3720" s="8"/>
      <c r="BS3720" s="8"/>
      <c r="BT3720" s="8"/>
      <c r="BU3720" s="8"/>
      <c r="BV3720" s="122"/>
    </row>
    <row r="3721" spans="1:74" ht="28.8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18" t="s">
        <v>5</v>
      </c>
      <c r="H3721" s="3">
        <v>2024</v>
      </c>
      <c r="I3721" s="20" t="s">
        <v>288</v>
      </c>
      <c r="J3721" s="184" t="s">
        <v>352</v>
      </c>
      <c r="K3721" s="184" t="s">
        <v>321</v>
      </c>
      <c r="L3721" s="187">
        <f t="shared" si="119"/>
        <v>0</v>
      </c>
      <c r="M3721" s="187">
        <f t="shared" si="120"/>
        <v>0</v>
      </c>
      <c r="N3721" s="186"/>
      <c r="O3721" s="33"/>
      <c r="P3721" s="33"/>
      <c r="Q3721" s="33"/>
      <c r="R3721" s="33"/>
      <c r="S3721" s="42"/>
      <c r="T3721" s="2"/>
      <c r="U3721" s="2"/>
      <c r="V3721" s="2"/>
      <c r="W3721" s="2"/>
      <c r="X3721" s="55"/>
      <c r="Y3721" s="62"/>
      <c r="Z3721" s="62"/>
      <c r="AA3721" s="62"/>
      <c r="AB3721" s="62"/>
      <c r="AC3721" s="68"/>
      <c r="AD3721" s="2"/>
      <c r="AE3721" s="2"/>
      <c r="AF3721" s="2"/>
      <c r="AG3721" s="2"/>
      <c r="AH3721" s="55"/>
      <c r="AI3721" s="72"/>
      <c r="AJ3721" s="72"/>
      <c r="AK3721" s="72"/>
      <c r="AL3721" s="72"/>
      <c r="AM3721" s="80"/>
      <c r="AN3721" s="2"/>
      <c r="AO3721" s="2"/>
      <c r="AP3721" s="2"/>
      <c r="AQ3721" s="2"/>
      <c r="AR3721" s="55"/>
      <c r="AS3721" s="85"/>
      <c r="AT3721" s="85"/>
      <c r="AU3721" s="85"/>
      <c r="AV3721" s="85"/>
      <c r="AW3721" s="100"/>
      <c r="AX3721" s="2"/>
      <c r="AY3721" s="2"/>
      <c r="AZ3721" s="2"/>
      <c r="BA3721" s="2"/>
      <c r="BB3721" s="55"/>
      <c r="BC3721" s="105"/>
      <c r="BD3721" s="105"/>
      <c r="BE3721" s="105"/>
      <c r="BF3721" s="105"/>
      <c r="BG3721" s="109"/>
      <c r="BH3721" s="2"/>
      <c r="BI3721" s="2"/>
      <c r="BJ3721" s="2"/>
      <c r="BK3721" s="2"/>
      <c r="BL3721" s="55"/>
      <c r="BM3721" s="48"/>
      <c r="BN3721" s="48"/>
      <c r="BO3721" s="48"/>
      <c r="BP3721" s="48"/>
      <c r="BQ3721" s="117"/>
      <c r="BR3721" s="2"/>
      <c r="BS3721" s="2"/>
      <c r="BT3721" s="2"/>
      <c r="BU3721" s="2"/>
      <c r="BV3721" s="55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18" t="s">
        <v>5</v>
      </c>
      <c r="H3722" s="3">
        <v>2024</v>
      </c>
      <c r="I3722" s="20" t="s">
        <v>288</v>
      </c>
      <c r="J3722" s="184" t="s">
        <v>345</v>
      </c>
      <c r="K3722" s="184" t="s">
        <v>318</v>
      </c>
      <c r="L3722" s="187">
        <f t="shared" si="119"/>
        <v>0</v>
      </c>
      <c r="M3722" s="187">
        <f t="shared" si="120"/>
        <v>0</v>
      </c>
      <c r="N3722" s="186"/>
      <c r="O3722" s="34"/>
      <c r="P3722" s="33"/>
      <c r="Q3722" s="33"/>
      <c r="R3722" s="33"/>
      <c r="S3722" s="42"/>
      <c r="T3722" s="3"/>
      <c r="U3722" s="2"/>
      <c r="V3722" s="2"/>
      <c r="W3722" s="2"/>
      <c r="X3722" s="55"/>
      <c r="Y3722" s="64"/>
      <c r="Z3722" s="62"/>
      <c r="AA3722" s="62"/>
      <c r="AB3722" s="62"/>
      <c r="AC3722" s="68"/>
      <c r="AD3722" s="3"/>
      <c r="AE3722" s="2"/>
      <c r="AF3722" s="2"/>
      <c r="AG3722" s="2"/>
      <c r="AH3722" s="55"/>
      <c r="AI3722" s="73"/>
      <c r="AJ3722" s="72"/>
      <c r="AK3722" s="72"/>
      <c r="AL3722" s="72"/>
      <c r="AM3722" s="80"/>
      <c r="AN3722" s="3"/>
      <c r="AO3722" s="2"/>
      <c r="AP3722" s="2"/>
      <c r="AQ3722" s="2"/>
      <c r="AR3722" s="55"/>
      <c r="AS3722" s="86"/>
      <c r="AT3722" s="85"/>
      <c r="AU3722" s="85"/>
      <c r="AV3722" s="85"/>
      <c r="AW3722" s="100"/>
      <c r="AX3722" s="3"/>
      <c r="AY3722" s="2"/>
      <c r="AZ3722" s="2"/>
      <c r="BA3722" s="2"/>
      <c r="BB3722" s="55"/>
      <c r="BC3722" s="106"/>
      <c r="BD3722" s="105"/>
      <c r="BE3722" s="105"/>
      <c r="BF3722" s="105"/>
      <c r="BG3722" s="109"/>
      <c r="BH3722" s="3"/>
      <c r="BI3722" s="2"/>
      <c r="BJ3722" s="2"/>
      <c r="BK3722" s="2"/>
      <c r="BL3722" s="55"/>
      <c r="BM3722" s="49"/>
      <c r="BN3722" s="48"/>
      <c r="BO3722" s="48"/>
      <c r="BP3722" s="48"/>
      <c r="BQ3722" s="117"/>
      <c r="BR3722" s="3"/>
      <c r="BS3722" s="2"/>
      <c r="BT3722" s="2"/>
      <c r="BU3722" s="2"/>
      <c r="BV3722" s="55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18" t="s">
        <v>5</v>
      </c>
      <c r="H3723" s="3">
        <v>2024</v>
      </c>
      <c r="I3723" s="20" t="s">
        <v>289</v>
      </c>
      <c r="J3723" s="184" t="s">
        <v>268</v>
      </c>
      <c r="K3723" s="184" t="s">
        <v>318</v>
      </c>
      <c r="L3723" s="187">
        <f t="shared" si="119"/>
        <v>0</v>
      </c>
      <c r="M3723" s="187">
        <f t="shared" si="120"/>
        <v>0</v>
      </c>
      <c r="N3723" s="186"/>
      <c r="O3723" s="33"/>
      <c r="P3723" s="33"/>
      <c r="Q3723" s="33"/>
      <c r="R3723" s="33"/>
      <c r="S3723" s="42"/>
      <c r="T3723" s="2"/>
      <c r="U3723" s="2"/>
      <c r="V3723" s="2"/>
      <c r="W3723" s="2"/>
      <c r="X3723" s="55"/>
      <c r="Y3723" s="62"/>
      <c r="Z3723" s="62"/>
      <c r="AA3723" s="62"/>
      <c r="AB3723" s="62"/>
      <c r="AC3723" s="68"/>
      <c r="AD3723" s="2"/>
      <c r="AE3723" s="2"/>
      <c r="AF3723" s="2"/>
      <c r="AG3723" s="2"/>
      <c r="AH3723" s="55"/>
      <c r="AI3723" s="72"/>
      <c r="AJ3723" s="72"/>
      <c r="AK3723" s="72"/>
      <c r="AL3723" s="72"/>
      <c r="AM3723" s="80"/>
      <c r="AN3723" s="2"/>
      <c r="AO3723" s="2"/>
      <c r="AP3723" s="2"/>
      <c r="AQ3723" s="2"/>
      <c r="AR3723" s="55"/>
      <c r="AS3723" s="85"/>
      <c r="AT3723" s="85"/>
      <c r="AU3723" s="85"/>
      <c r="AV3723" s="85"/>
      <c r="AW3723" s="100"/>
      <c r="AX3723" s="2"/>
      <c r="AY3723" s="2"/>
      <c r="AZ3723" s="2"/>
      <c r="BA3723" s="2"/>
      <c r="BB3723" s="55"/>
      <c r="BC3723" s="105"/>
      <c r="BD3723" s="105"/>
      <c r="BE3723" s="105"/>
      <c r="BF3723" s="105"/>
      <c r="BG3723" s="109"/>
      <c r="BH3723" s="2"/>
      <c r="BI3723" s="2"/>
      <c r="BJ3723" s="2"/>
      <c r="BK3723" s="2"/>
      <c r="BL3723" s="55"/>
      <c r="BM3723" s="48"/>
      <c r="BN3723" s="48"/>
      <c r="BO3723" s="48"/>
      <c r="BP3723" s="48"/>
      <c r="BQ3723" s="117"/>
      <c r="BR3723" s="2"/>
      <c r="BS3723" s="2"/>
      <c r="BT3723" s="2"/>
      <c r="BU3723" s="2"/>
      <c r="BV3723" s="55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18" t="s">
        <v>5</v>
      </c>
      <c r="H3724" s="3">
        <v>2024</v>
      </c>
      <c r="I3724" s="20" t="s">
        <v>289</v>
      </c>
      <c r="J3724" s="184" t="s">
        <v>292</v>
      </c>
      <c r="K3724" s="184" t="s">
        <v>318</v>
      </c>
      <c r="L3724" s="187">
        <f t="shared" si="119"/>
        <v>0</v>
      </c>
      <c r="M3724" s="187">
        <f t="shared" si="120"/>
        <v>0</v>
      </c>
      <c r="N3724" s="186"/>
      <c r="O3724" s="33"/>
      <c r="P3724" s="33"/>
      <c r="Q3724" s="33"/>
      <c r="R3724" s="33"/>
      <c r="S3724" s="42"/>
      <c r="T3724" s="2"/>
      <c r="U3724" s="2"/>
      <c r="V3724" s="2"/>
      <c r="W3724" s="2"/>
      <c r="X3724" s="55"/>
      <c r="Y3724" s="62"/>
      <c r="Z3724" s="62"/>
      <c r="AA3724" s="62"/>
      <c r="AB3724" s="62"/>
      <c r="AC3724" s="68"/>
      <c r="AD3724" s="2"/>
      <c r="AE3724" s="2"/>
      <c r="AF3724" s="2"/>
      <c r="AG3724" s="2"/>
      <c r="AH3724" s="55"/>
      <c r="AI3724" s="72"/>
      <c r="AJ3724" s="72"/>
      <c r="AK3724" s="72"/>
      <c r="AL3724" s="72"/>
      <c r="AM3724" s="80"/>
      <c r="AN3724" s="2"/>
      <c r="AO3724" s="2"/>
      <c r="AP3724" s="2"/>
      <c r="AQ3724" s="2"/>
      <c r="AR3724" s="55"/>
      <c r="AS3724" s="85"/>
      <c r="AT3724" s="85"/>
      <c r="AU3724" s="85"/>
      <c r="AV3724" s="85"/>
      <c r="AW3724" s="100"/>
      <c r="AX3724" s="2"/>
      <c r="AY3724" s="2"/>
      <c r="AZ3724" s="2"/>
      <c r="BA3724" s="2"/>
      <c r="BB3724" s="55"/>
      <c r="BC3724" s="105"/>
      <c r="BD3724" s="105"/>
      <c r="BE3724" s="105"/>
      <c r="BF3724" s="105"/>
      <c r="BG3724" s="109"/>
      <c r="BH3724" s="2"/>
      <c r="BI3724" s="2"/>
      <c r="BJ3724" s="2"/>
      <c r="BK3724" s="2"/>
      <c r="BL3724" s="55"/>
      <c r="BM3724" s="48"/>
      <c r="BN3724" s="48"/>
      <c r="BO3724" s="48"/>
      <c r="BP3724" s="48"/>
      <c r="BQ3724" s="117"/>
      <c r="BR3724" s="2"/>
      <c r="BS3724" s="2"/>
      <c r="BT3724" s="2"/>
      <c r="BU3724" s="2"/>
      <c r="BV3724" s="55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18" t="s">
        <v>5</v>
      </c>
      <c r="H3725" s="3">
        <v>2024</v>
      </c>
      <c r="I3725" s="20" t="s">
        <v>285</v>
      </c>
      <c r="J3725" s="184" t="s">
        <v>293</v>
      </c>
      <c r="K3725" s="184" t="s">
        <v>318</v>
      </c>
      <c r="L3725" s="187">
        <f t="shared" si="119"/>
        <v>0</v>
      </c>
      <c r="M3725" s="187">
        <f t="shared" si="120"/>
        <v>0</v>
      </c>
      <c r="N3725" s="186"/>
      <c r="O3725" s="33"/>
      <c r="P3725" s="33"/>
      <c r="Q3725" s="33"/>
      <c r="R3725" s="34"/>
      <c r="S3725" s="42"/>
      <c r="T3725" s="2"/>
      <c r="U3725" s="2"/>
      <c r="V3725" s="2"/>
      <c r="W3725" s="3"/>
      <c r="X3725" s="55"/>
      <c r="Y3725" s="62"/>
      <c r="Z3725" s="62"/>
      <c r="AA3725" s="62"/>
      <c r="AB3725" s="64"/>
      <c r="AC3725" s="68"/>
      <c r="AD3725" s="2"/>
      <c r="AE3725" s="2"/>
      <c r="AF3725" s="2"/>
      <c r="AG3725" s="3"/>
      <c r="AH3725" s="55"/>
      <c r="AI3725" s="72"/>
      <c r="AJ3725" s="72"/>
      <c r="AK3725" s="72"/>
      <c r="AL3725" s="73"/>
      <c r="AM3725" s="80"/>
      <c r="AN3725" s="2"/>
      <c r="AO3725" s="2"/>
      <c r="AP3725" s="2"/>
      <c r="AQ3725" s="3"/>
      <c r="AR3725" s="55"/>
      <c r="AS3725" s="85"/>
      <c r="AT3725" s="85"/>
      <c r="AU3725" s="85"/>
      <c r="AV3725" s="86"/>
      <c r="AW3725" s="100"/>
      <c r="AX3725" s="2"/>
      <c r="AY3725" s="2"/>
      <c r="AZ3725" s="2"/>
      <c r="BA3725" s="3"/>
      <c r="BB3725" s="55"/>
      <c r="BC3725" s="105"/>
      <c r="BD3725" s="105"/>
      <c r="BE3725" s="105"/>
      <c r="BF3725" s="106"/>
      <c r="BG3725" s="109"/>
      <c r="BH3725" s="2"/>
      <c r="BI3725" s="2"/>
      <c r="BJ3725" s="2"/>
      <c r="BK3725" s="3"/>
      <c r="BL3725" s="55"/>
      <c r="BM3725" s="48"/>
      <c r="BN3725" s="48"/>
      <c r="BO3725" s="48"/>
      <c r="BP3725" s="49"/>
      <c r="BQ3725" s="117"/>
      <c r="BR3725" s="2"/>
      <c r="BS3725" s="2"/>
      <c r="BT3725" s="2"/>
      <c r="BU3725" s="3"/>
      <c r="BV3725" s="55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18" t="s">
        <v>5</v>
      </c>
      <c r="H3726" s="3">
        <v>2024</v>
      </c>
      <c r="I3726" s="20" t="s">
        <v>287</v>
      </c>
      <c r="J3726" s="184" t="s">
        <v>269</v>
      </c>
      <c r="K3726" s="184" t="s">
        <v>320</v>
      </c>
      <c r="L3726" s="187">
        <f t="shared" si="119"/>
        <v>0</v>
      </c>
      <c r="M3726" s="187">
        <f t="shared" si="120"/>
        <v>0</v>
      </c>
      <c r="N3726" s="186"/>
      <c r="O3726" s="33"/>
      <c r="P3726" s="33"/>
      <c r="Q3726" s="33"/>
      <c r="R3726" s="33"/>
      <c r="S3726" s="42"/>
      <c r="T3726" s="2"/>
      <c r="U3726" s="2"/>
      <c r="V3726" s="2"/>
      <c r="W3726" s="2"/>
      <c r="X3726" s="55"/>
      <c r="Y3726" s="62"/>
      <c r="Z3726" s="62"/>
      <c r="AA3726" s="62"/>
      <c r="AB3726" s="64"/>
      <c r="AC3726" s="68"/>
      <c r="AD3726" s="2"/>
      <c r="AE3726" s="2"/>
      <c r="AF3726" s="2"/>
      <c r="AG3726" s="2"/>
      <c r="AH3726" s="55"/>
      <c r="AI3726" s="72"/>
      <c r="AJ3726" s="72"/>
      <c r="AK3726" s="72"/>
      <c r="AL3726" s="72"/>
      <c r="AM3726" s="80"/>
      <c r="AN3726" s="2"/>
      <c r="AO3726" s="2"/>
      <c r="AP3726" s="2"/>
      <c r="AQ3726" s="2"/>
      <c r="AR3726" s="55"/>
      <c r="AS3726" s="85"/>
      <c r="AT3726" s="85"/>
      <c r="AU3726" s="85"/>
      <c r="AV3726" s="85"/>
      <c r="AW3726" s="100"/>
      <c r="AX3726" s="2"/>
      <c r="AY3726" s="2"/>
      <c r="AZ3726" s="2"/>
      <c r="BA3726" s="2"/>
      <c r="BB3726" s="55"/>
      <c r="BC3726" s="105"/>
      <c r="BD3726" s="105"/>
      <c r="BE3726" s="105"/>
      <c r="BF3726" s="105"/>
      <c r="BG3726" s="109"/>
      <c r="BH3726" s="2"/>
      <c r="BI3726" s="2"/>
      <c r="BJ3726" s="2"/>
      <c r="BK3726" s="2"/>
      <c r="BL3726" s="55"/>
      <c r="BM3726" s="48"/>
      <c r="BN3726" s="48"/>
      <c r="BO3726" s="48"/>
      <c r="BP3726" s="48"/>
      <c r="BQ3726" s="117"/>
      <c r="BR3726" s="2"/>
      <c r="BS3726" s="2"/>
      <c r="BT3726" s="2"/>
      <c r="BU3726" s="2"/>
      <c r="BV3726" s="55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18" t="s">
        <v>5</v>
      </c>
      <c r="H3727" s="3">
        <v>2024</v>
      </c>
      <c r="I3727" s="20" t="s">
        <v>287</v>
      </c>
      <c r="J3727" s="184" t="s">
        <v>270</v>
      </c>
      <c r="K3727" s="184" t="s">
        <v>320</v>
      </c>
      <c r="L3727" s="187">
        <f t="shared" si="119"/>
        <v>1</v>
      </c>
      <c r="M3727" s="187">
        <f t="shared" si="120"/>
        <v>3.0739999999999998</v>
      </c>
      <c r="N3727" s="186"/>
      <c r="O3727" s="33"/>
      <c r="P3727" s="33"/>
      <c r="Q3727" s="33"/>
      <c r="R3727" s="33"/>
      <c r="S3727" s="42"/>
      <c r="T3727" s="2"/>
      <c r="U3727" s="2"/>
      <c r="V3727" s="2"/>
      <c r="W3727" s="2"/>
      <c r="X3727" s="55"/>
      <c r="Y3727" s="62"/>
      <c r="Z3727" s="62"/>
      <c r="AA3727" s="62"/>
      <c r="AB3727" s="62"/>
      <c r="AC3727" s="68"/>
      <c r="AD3727" s="2"/>
      <c r="AE3727" s="2"/>
      <c r="AF3727" s="2"/>
      <c r="AG3727" s="2">
        <v>1</v>
      </c>
      <c r="AH3727" s="55">
        <v>3.0739999999999998</v>
      </c>
      <c r="AI3727" s="72"/>
      <c r="AJ3727" s="72"/>
      <c r="AK3727" s="72"/>
      <c r="AL3727" s="72"/>
      <c r="AM3727" s="80"/>
      <c r="AN3727" s="2"/>
      <c r="AO3727" s="2"/>
      <c r="AP3727" s="2"/>
      <c r="AQ3727" s="2"/>
      <c r="AR3727" s="55"/>
      <c r="AS3727" s="85"/>
      <c r="AT3727" s="85"/>
      <c r="AU3727" s="85"/>
      <c r="AV3727" s="85"/>
      <c r="AW3727" s="100"/>
      <c r="AX3727" s="2"/>
      <c r="AY3727" s="2"/>
      <c r="AZ3727" s="2"/>
      <c r="BA3727" s="2"/>
      <c r="BB3727" s="55"/>
      <c r="BC3727" s="105"/>
      <c r="BD3727" s="105"/>
      <c r="BE3727" s="105"/>
      <c r="BF3727" s="105"/>
      <c r="BG3727" s="109"/>
      <c r="BH3727" s="2"/>
      <c r="BI3727" s="2"/>
      <c r="BJ3727" s="2"/>
      <c r="BK3727" s="2"/>
      <c r="BL3727" s="55"/>
      <c r="BM3727" s="48"/>
      <c r="BN3727" s="48"/>
      <c r="BO3727" s="48"/>
      <c r="BP3727" s="48"/>
      <c r="BQ3727" s="117"/>
      <c r="BR3727" s="2"/>
      <c r="BS3727" s="2"/>
      <c r="BT3727" s="2"/>
      <c r="BU3727" s="2"/>
      <c r="BV3727" s="55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18" t="s">
        <v>5</v>
      </c>
      <c r="H3728" s="3">
        <v>2024</v>
      </c>
      <c r="I3728" s="20" t="s">
        <v>290</v>
      </c>
      <c r="J3728" s="184" t="s">
        <v>271</v>
      </c>
      <c r="K3728" s="184" t="s">
        <v>321</v>
      </c>
      <c r="L3728" s="187">
        <f t="shared" si="119"/>
        <v>0</v>
      </c>
      <c r="M3728" s="187">
        <f t="shared" si="120"/>
        <v>0</v>
      </c>
      <c r="N3728" s="186"/>
      <c r="O3728" s="33"/>
      <c r="P3728" s="33"/>
      <c r="Q3728" s="33"/>
      <c r="R3728" s="33"/>
      <c r="S3728" s="42"/>
      <c r="T3728" s="2"/>
      <c r="U3728" s="2"/>
      <c r="V3728" s="2"/>
      <c r="W3728" s="2"/>
      <c r="X3728" s="55"/>
      <c r="Y3728" s="62"/>
      <c r="Z3728" s="62"/>
      <c r="AA3728" s="62"/>
      <c r="AB3728" s="62"/>
      <c r="AC3728" s="68"/>
      <c r="AD3728" s="2"/>
      <c r="AE3728" s="2"/>
      <c r="AF3728" s="2"/>
      <c r="AG3728" s="2"/>
      <c r="AH3728" s="55"/>
      <c r="AI3728" s="72"/>
      <c r="AJ3728" s="72"/>
      <c r="AK3728" s="72"/>
      <c r="AL3728" s="72"/>
      <c r="AM3728" s="80"/>
      <c r="AN3728" s="2"/>
      <c r="AO3728" s="2"/>
      <c r="AP3728" s="2"/>
      <c r="AQ3728" s="2"/>
      <c r="AR3728" s="55"/>
      <c r="AS3728" s="85"/>
      <c r="AT3728" s="85"/>
      <c r="AU3728" s="85"/>
      <c r="AV3728" s="85"/>
      <c r="AW3728" s="100"/>
      <c r="AX3728" s="2"/>
      <c r="AY3728" s="2"/>
      <c r="AZ3728" s="2"/>
      <c r="BA3728" s="2"/>
      <c r="BB3728" s="55"/>
      <c r="BC3728" s="105"/>
      <c r="BD3728" s="105"/>
      <c r="BE3728" s="105"/>
      <c r="BF3728" s="105"/>
      <c r="BG3728" s="109"/>
      <c r="BH3728" s="2"/>
      <c r="BI3728" s="2"/>
      <c r="BJ3728" s="2"/>
      <c r="BK3728" s="2"/>
      <c r="BL3728" s="55"/>
      <c r="BM3728" s="48"/>
      <c r="BN3728" s="48"/>
      <c r="BO3728" s="48"/>
      <c r="BP3728" s="48"/>
      <c r="BQ3728" s="117"/>
      <c r="BR3728" s="2"/>
      <c r="BS3728" s="2"/>
      <c r="BT3728" s="2"/>
      <c r="BU3728" s="2"/>
      <c r="BV3728" s="55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18" t="s">
        <v>5</v>
      </c>
      <c r="H3729" s="3">
        <v>2024</v>
      </c>
      <c r="I3729" s="20" t="s">
        <v>284</v>
      </c>
      <c r="J3729" s="184" t="s">
        <v>294</v>
      </c>
      <c r="K3729" s="184" t="s">
        <v>320</v>
      </c>
      <c r="L3729" s="187">
        <f t="shared" si="119"/>
        <v>1</v>
      </c>
      <c r="M3729" s="187">
        <f t="shared" si="120"/>
        <v>135.80000000000001</v>
      </c>
      <c r="N3729" s="186" t="s">
        <v>1191</v>
      </c>
      <c r="O3729" s="36"/>
      <c r="P3729" s="33"/>
      <c r="Q3729" s="33"/>
      <c r="R3729" s="33"/>
      <c r="S3729" s="42"/>
      <c r="T3729" s="30"/>
      <c r="U3729" s="2"/>
      <c r="V3729" s="2"/>
      <c r="W3729" s="2"/>
      <c r="X3729" s="55"/>
      <c r="Y3729" s="65"/>
      <c r="Z3729" s="62"/>
      <c r="AA3729" s="62"/>
      <c r="AB3729" s="62"/>
      <c r="AC3729" s="68"/>
      <c r="AD3729" s="30"/>
      <c r="AE3729" s="2"/>
      <c r="AF3729" s="2"/>
      <c r="AG3729" s="2"/>
      <c r="AH3729" s="55"/>
      <c r="AI3729" s="75"/>
      <c r="AJ3729" s="72"/>
      <c r="AK3729" s="72"/>
      <c r="AL3729" s="72"/>
      <c r="AM3729" s="80"/>
      <c r="AN3729" s="30"/>
      <c r="AO3729" s="2"/>
      <c r="AP3729" s="2"/>
      <c r="AQ3729" s="2"/>
      <c r="AR3729" s="55"/>
      <c r="AS3729" s="88"/>
      <c r="AT3729" s="85"/>
      <c r="AU3729" s="85"/>
      <c r="AV3729" s="85"/>
      <c r="AW3729" s="100"/>
      <c r="AX3729" s="30"/>
      <c r="AY3729" s="2"/>
      <c r="AZ3729" s="2"/>
      <c r="BA3729" s="2"/>
      <c r="BB3729" s="55"/>
      <c r="BC3729" s="108"/>
      <c r="BD3729" s="105"/>
      <c r="BE3729" s="105"/>
      <c r="BF3729" s="105"/>
      <c r="BG3729" s="109"/>
      <c r="BH3729" s="30"/>
      <c r="BI3729" s="2"/>
      <c r="BJ3729" s="2"/>
      <c r="BK3729" s="2"/>
      <c r="BL3729" s="55"/>
      <c r="BM3729" s="50"/>
      <c r="BN3729" s="48"/>
      <c r="BO3729" s="48"/>
      <c r="BP3729" s="48"/>
      <c r="BQ3729" s="117"/>
      <c r="BR3729" s="30" t="s">
        <v>1191</v>
      </c>
      <c r="BS3729" s="2"/>
      <c r="BT3729" s="2"/>
      <c r="BU3729" s="2">
        <v>1</v>
      </c>
      <c r="BV3729" s="55">
        <v>135.80000000000001</v>
      </c>
    </row>
    <row r="3730" spans="1:74" ht="28.8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18" t="s">
        <v>5</v>
      </c>
      <c r="H3730" s="3">
        <v>2024</v>
      </c>
      <c r="I3730" s="20" t="s">
        <v>284</v>
      </c>
      <c r="J3730" s="184" t="s">
        <v>346</v>
      </c>
      <c r="K3730" s="184" t="s">
        <v>320</v>
      </c>
      <c r="L3730" s="187">
        <f t="shared" si="119"/>
        <v>0</v>
      </c>
      <c r="M3730" s="187">
        <f t="shared" si="120"/>
        <v>0</v>
      </c>
      <c r="N3730" s="186"/>
      <c r="O3730" s="33"/>
      <c r="P3730" s="33"/>
      <c r="Q3730" s="33"/>
      <c r="R3730" s="33"/>
      <c r="S3730" s="42"/>
      <c r="T3730" s="2"/>
      <c r="U3730" s="2"/>
      <c r="V3730" s="2"/>
      <c r="W3730" s="2"/>
      <c r="X3730" s="55"/>
      <c r="Y3730" s="62"/>
      <c r="Z3730" s="62"/>
      <c r="AA3730" s="62"/>
      <c r="AB3730" s="62"/>
      <c r="AC3730" s="68"/>
      <c r="AD3730" s="2"/>
      <c r="AE3730" s="2"/>
      <c r="AF3730" s="2"/>
      <c r="AG3730" s="2"/>
      <c r="AH3730" s="55"/>
      <c r="AI3730" s="72"/>
      <c r="AJ3730" s="72"/>
      <c r="AK3730" s="72"/>
      <c r="AL3730" s="72"/>
      <c r="AM3730" s="80"/>
      <c r="AN3730" s="2"/>
      <c r="AO3730" s="2"/>
      <c r="AP3730" s="2"/>
      <c r="AQ3730" s="2"/>
      <c r="AR3730" s="55"/>
      <c r="AS3730" s="85"/>
      <c r="AT3730" s="85"/>
      <c r="AU3730" s="85"/>
      <c r="AV3730" s="85"/>
      <c r="AW3730" s="100"/>
      <c r="AX3730" s="2"/>
      <c r="AY3730" s="2"/>
      <c r="AZ3730" s="2"/>
      <c r="BA3730" s="2"/>
      <c r="BB3730" s="55"/>
      <c r="BC3730" s="105"/>
      <c r="BD3730" s="105"/>
      <c r="BE3730" s="105"/>
      <c r="BF3730" s="105"/>
      <c r="BG3730" s="109"/>
      <c r="BH3730" s="2"/>
      <c r="BI3730" s="2"/>
      <c r="BJ3730" s="2"/>
      <c r="BK3730" s="2"/>
      <c r="BL3730" s="55"/>
      <c r="BM3730" s="48"/>
      <c r="BN3730" s="48"/>
      <c r="BO3730" s="48"/>
      <c r="BP3730" s="48"/>
      <c r="BQ3730" s="117"/>
      <c r="BR3730" s="2"/>
      <c r="BS3730" s="2"/>
      <c r="BT3730" s="2"/>
      <c r="BU3730" s="2"/>
      <c r="BV3730" s="55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18" t="s">
        <v>5</v>
      </c>
      <c r="H3731" s="3">
        <v>2024</v>
      </c>
      <c r="I3731" s="20" t="s">
        <v>284</v>
      </c>
      <c r="J3731" s="184" t="s">
        <v>295</v>
      </c>
      <c r="K3731" s="184" t="s">
        <v>320</v>
      </c>
      <c r="L3731" s="187">
        <f t="shared" si="119"/>
        <v>5</v>
      </c>
      <c r="M3731" s="187">
        <f t="shared" si="120"/>
        <v>47.702999999999996</v>
      </c>
      <c r="N3731" s="186" t="s">
        <v>863</v>
      </c>
      <c r="O3731" s="33"/>
      <c r="P3731" s="33"/>
      <c r="Q3731" s="33"/>
      <c r="R3731" s="34"/>
      <c r="S3731" s="42"/>
      <c r="T3731" s="2"/>
      <c r="U3731" s="2"/>
      <c r="V3731" s="2"/>
      <c r="W3731" s="2"/>
      <c r="X3731" s="55"/>
      <c r="Y3731" s="62"/>
      <c r="Z3731" s="62"/>
      <c r="AA3731" s="62"/>
      <c r="AB3731" s="62"/>
      <c r="AC3731" s="68"/>
      <c r="AD3731" s="2"/>
      <c r="AE3731" s="2"/>
      <c r="AF3731" s="2"/>
      <c r="AG3731" s="2"/>
      <c r="AH3731" s="55"/>
      <c r="AI3731" s="72"/>
      <c r="AJ3731" s="72"/>
      <c r="AK3731" s="72"/>
      <c r="AL3731" s="72"/>
      <c r="AM3731" s="80"/>
      <c r="AN3731" s="2"/>
      <c r="AO3731" s="2"/>
      <c r="AP3731" s="2"/>
      <c r="AQ3731" s="2"/>
      <c r="AR3731" s="55"/>
      <c r="AS3731" s="85"/>
      <c r="AT3731" s="85"/>
      <c r="AU3731" s="85"/>
      <c r="AV3731" s="85"/>
      <c r="AW3731" s="100"/>
      <c r="AX3731" s="2"/>
      <c r="AY3731" s="2"/>
      <c r="AZ3731" s="2"/>
      <c r="BA3731" s="2"/>
      <c r="BB3731" s="55"/>
      <c r="BC3731" s="105" t="s">
        <v>863</v>
      </c>
      <c r="BD3731" s="105"/>
      <c r="BE3731" s="105"/>
      <c r="BF3731" s="105">
        <v>2</v>
      </c>
      <c r="BG3731" s="109">
        <v>36.58</v>
      </c>
      <c r="BH3731" s="2"/>
      <c r="BI3731" s="2"/>
      <c r="BJ3731" s="2"/>
      <c r="BK3731" s="2"/>
      <c r="BL3731" s="55"/>
      <c r="BM3731" s="48"/>
      <c r="BN3731" s="48"/>
      <c r="BO3731" s="48"/>
      <c r="BP3731" s="48"/>
      <c r="BQ3731" s="117"/>
      <c r="BR3731" s="2"/>
      <c r="BS3731" s="2"/>
      <c r="BT3731" s="2"/>
      <c r="BU3731" s="2">
        <v>3</v>
      </c>
      <c r="BV3731" s="55">
        <v>11.122999999999999</v>
      </c>
    </row>
    <row r="3732" spans="1:74" ht="28.8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18" t="s">
        <v>5</v>
      </c>
      <c r="H3732" s="3">
        <v>2024</v>
      </c>
      <c r="I3732" s="20" t="s">
        <v>290</v>
      </c>
      <c r="J3732" s="184" t="s">
        <v>299</v>
      </c>
      <c r="K3732" s="184" t="s">
        <v>318</v>
      </c>
      <c r="L3732" s="187">
        <f t="shared" si="119"/>
        <v>0</v>
      </c>
      <c r="M3732" s="187">
        <f t="shared" si="120"/>
        <v>0</v>
      </c>
      <c r="N3732" s="186"/>
      <c r="O3732" s="33"/>
      <c r="P3732" s="33"/>
      <c r="Q3732" s="33"/>
      <c r="R3732" s="33"/>
      <c r="S3732" s="42"/>
      <c r="T3732" s="2"/>
      <c r="U3732" s="2"/>
      <c r="V3732" s="2"/>
      <c r="W3732" s="2"/>
      <c r="X3732" s="55"/>
      <c r="Y3732" s="62"/>
      <c r="Z3732" s="62"/>
      <c r="AA3732" s="62"/>
      <c r="AB3732" s="62"/>
      <c r="AC3732" s="68"/>
      <c r="AD3732" s="2"/>
      <c r="AE3732" s="2"/>
      <c r="AF3732" s="2"/>
      <c r="AG3732" s="2"/>
      <c r="AH3732" s="55"/>
      <c r="AI3732" s="72"/>
      <c r="AJ3732" s="72"/>
      <c r="AK3732" s="72"/>
      <c r="AL3732" s="72"/>
      <c r="AM3732" s="80"/>
      <c r="AN3732" s="2"/>
      <c r="AO3732" s="2"/>
      <c r="AP3732" s="2"/>
      <c r="AQ3732" s="2"/>
      <c r="AR3732" s="55"/>
      <c r="AS3732" s="85"/>
      <c r="AT3732" s="85"/>
      <c r="AU3732" s="85"/>
      <c r="AV3732" s="85"/>
      <c r="AW3732" s="100"/>
      <c r="AX3732" s="2"/>
      <c r="AY3732" s="2"/>
      <c r="AZ3732" s="2"/>
      <c r="BA3732" s="2"/>
      <c r="BB3732" s="55"/>
      <c r="BC3732" s="105"/>
      <c r="BD3732" s="105"/>
      <c r="BE3732" s="105"/>
      <c r="BF3732" s="105"/>
      <c r="BG3732" s="109"/>
      <c r="BH3732" s="2"/>
      <c r="BI3732" s="2"/>
      <c r="BJ3732" s="2"/>
      <c r="BK3732" s="2"/>
      <c r="BL3732" s="55"/>
      <c r="BM3732" s="48"/>
      <c r="BN3732" s="48"/>
      <c r="BO3732" s="48"/>
      <c r="BP3732" s="48"/>
      <c r="BQ3732" s="117"/>
      <c r="BR3732" s="2"/>
      <c r="BS3732" s="2"/>
      <c r="BT3732" s="2"/>
      <c r="BU3732" s="2"/>
      <c r="BV3732" s="55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18" t="s">
        <v>5</v>
      </c>
      <c r="H3733" s="3">
        <v>2024</v>
      </c>
      <c r="I3733" s="20" t="s">
        <v>315</v>
      </c>
      <c r="J3733" s="184" t="s">
        <v>347</v>
      </c>
      <c r="K3733" s="184" t="s">
        <v>320</v>
      </c>
      <c r="L3733" s="187">
        <f t="shared" si="119"/>
        <v>0</v>
      </c>
      <c r="M3733" s="187">
        <f t="shared" si="120"/>
        <v>0</v>
      </c>
      <c r="N3733" s="186"/>
      <c r="O3733" s="33"/>
      <c r="P3733" s="33"/>
      <c r="Q3733" s="33"/>
      <c r="R3733" s="33"/>
      <c r="S3733" s="42"/>
      <c r="T3733" s="2"/>
      <c r="U3733" s="2"/>
      <c r="V3733" s="2"/>
      <c r="W3733" s="2"/>
      <c r="X3733" s="55"/>
      <c r="Y3733" s="62"/>
      <c r="Z3733" s="62"/>
      <c r="AA3733" s="62"/>
      <c r="AB3733" s="62"/>
      <c r="AC3733" s="68"/>
      <c r="AD3733" s="2"/>
      <c r="AE3733" s="2"/>
      <c r="AF3733" s="2"/>
      <c r="AG3733" s="2"/>
      <c r="AH3733" s="55"/>
      <c r="AI3733" s="72"/>
      <c r="AJ3733" s="72"/>
      <c r="AK3733" s="72"/>
      <c r="AL3733" s="72"/>
      <c r="AM3733" s="80"/>
      <c r="AN3733" s="2"/>
      <c r="AO3733" s="2"/>
      <c r="AP3733" s="2"/>
      <c r="AQ3733" s="2"/>
      <c r="AR3733" s="55"/>
      <c r="AS3733" s="85"/>
      <c r="AT3733" s="85"/>
      <c r="AU3733" s="85"/>
      <c r="AV3733" s="85"/>
      <c r="AW3733" s="100"/>
      <c r="AX3733" s="2"/>
      <c r="AY3733" s="2"/>
      <c r="AZ3733" s="2"/>
      <c r="BA3733" s="2"/>
      <c r="BB3733" s="55"/>
      <c r="BC3733" s="105"/>
      <c r="BD3733" s="105"/>
      <c r="BE3733" s="105"/>
      <c r="BF3733" s="105"/>
      <c r="BG3733" s="109"/>
      <c r="BH3733" s="2"/>
      <c r="BI3733" s="2"/>
      <c r="BJ3733" s="2"/>
      <c r="BK3733" s="2"/>
      <c r="BL3733" s="55"/>
      <c r="BM3733" s="48"/>
      <c r="BN3733" s="48"/>
      <c r="BO3733" s="48"/>
      <c r="BP3733" s="48"/>
      <c r="BQ3733" s="117"/>
      <c r="BR3733" s="2"/>
      <c r="BS3733" s="2"/>
      <c r="BT3733" s="2"/>
      <c r="BU3733" s="2"/>
      <c r="BV3733" s="55"/>
    </row>
    <row r="3734" spans="1:74" ht="28.8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18" t="s">
        <v>5</v>
      </c>
      <c r="H3734" s="3">
        <v>2024</v>
      </c>
      <c r="I3734" s="20" t="s">
        <v>315</v>
      </c>
      <c r="J3734" s="184" t="s">
        <v>296</v>
      </c>
      <c r="K3734" s="184" t="s">
        <v>321</v>
      </c>
      <c r="L3734" s="187">
        <f t="shared" si="119"/>
        <v>0</v>
      </c>
      <c r="M3734" s="187">
        <f t="shared" si="120"/>
        <v>0</v>
      </c>
      <c r="N3734" s="186"/>
      <c r="O3734" s="33"/>
      <c r="P3734" s="33"/>
      <c r="Q3734" s="33"/>
      <c r="R3734" s="33"/>
      <c r="S3734" s="42"/>
      <c r="T3734" s="2"/>
      <c r="U3734" s="2"/>
      <c r="V3734" s="2"/>
      <c r="W3734" s="2"/>
      <c r="X3734" s="55"/>
      <c r="Y3734" s="62"/>
      <c r="Z3734" s="62"/>
      <c r="AA3734" s="62"/>
      <c r="AB3734" s="62"/>
      <c r="AC3734" s="68"/>
      <c r="AD3734" s="2"/>
      <c r="AE3734" s="2"/>
      <c r="AF3734" s="2"/>
      <c r="AG3734" s="2"/>
      <c r="AH3734" s="55"/>
      <c r="AI3734" s="72"/>
      <c r="AJ3734" s="72"/>
      <c r="AK3734" s="72"/>
      <c r="AL3734" s="72"/>
      <c r="AM3734" s="80"/>
      <c r="AN3734" s="2"/>
      <c r="AO3734" s="2"/>
      <c r="AP3734" s="2"/>
      <c r="AQ3734" s="2"/>
      <c r="AR3734" s="55"/>
      <c r="AS3734" s="85"/>
      <c r="AT3734" s="85"/>
      <c r="AU3734" s="85"/>
      <c r="AV3734" s="85"/>
      <c r="AW3734" s="100"/>
      <c r="AX3734" s="2"/>
      <c r="AY3734" s="2"/>
      <c r="AZ3734" s="2"/>
      <c r="BA3734" s="2"/>
      <c r="BB3734" s="55"/>
      <c r="BC3734" s="105"/>
      <c r="BD3734" s="105"/>
      <c r="BE3734" s="105"/>
      <c r="BF3734" s="105"/>
      <c r="BG3734" s="109"/>
      <c r="BH3734" s="2"/>
      <c r="BI3734" s="2"/>
      <c r="BJ3734" s="2"/>
      <c r="BK3734" s="2"/>
      <c r="BL3734" s="55"/>
      <c r="BM3734" s="48"/>
      <c r="BN3734" s="48"/>
      <c r="BO3734" s="48"/>
      <c r="BP3734" s="48"/>
      <c r="BQ3734" s="117"/>
      <c r="BR3734" s="2"/>
      <c r="BS3734" s="2"/>
      <c r="BT3734" s="2"/>
      <c r="BU3734" s="2"/>
      <c r="BV3734" s="55"/>
    </row>
    <row r="3735" spans="1:74" ht="28.8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18" t="s">
        <v>5</v>
      </c>
      <c r="H3735" s="3">
        <v>2024</v>
      </c>
      <c r="I3735" s="20" t="s">
        <v>316</v>
      </c>
      <c r="J3735" s="184" t="s">
        <v>297</v>
      </c>
      <c r="K3735" s="184" t="s">
        <v>318</v>
      </c>
      <c r="L3735" s="187">
        <f t="shared" si="119"/>
        <v>0</v>
      </c>
      <c r="M3735" s="187">
        <f t="shared" si="120"/>
        <v>0</v>
      </c>
      <c r="N3735" s="186"/>
      <c r="O3735" s="33"/>
      <c r="P3735" s="33"/>
      <c r="Q3735" s="33"/>
      <c r="R3735" s="33"/>
      <c r="S3735" s="42"/>
      <c r="T3735" s="2"/>
      <c r="U3735" s="2"/>
      <c r="V3735" s="2"/>
      <c r="W3735" s="2"/>
      <c r="X3735" s="55"/>
      <c r="Y3735" s="62"/>
      <c r="Z3735" s="62"/>
      <c r="AA3735" s="62"/>
      <c r="AB3735" s="62"/>
      <c r="AC3735" s="68"/>
      <c r="AD3735" s="2"/>
      <c r="AE3735" s="2"/>
      <c r="AF3735" s="2"/>
      <c r="AG3735" s="2"/>
      <c r="AH3735" s="55"/>
      <c r="AI3735" s="72"/>
      <c r="AJ3735" s="72"/>
      <c r="AK3735" s="72"/>
      <c r="AL3735" s="72"/>
      <c r="AM3735" s="80"/>
      <c r="AN3735" s="2"/>
      <c r="AO3735" s="2"/>
      <c r="AP3735" s="2"/>
      <c r="AQ3735" s="2"/>
      <c r="AR3735" s="55"/>
      <c r="AS3735" s="85"/>
      <c r="AT3735" s="85"/>
      <c r="AU3735" s="85"/>
      <c r="AV3735" s="85"/>
      <c r="AW3735" s="100"/>
      <c r="AX3735" s="2"/>
      <c r="AY3735" s="2"/>
      <c r="AZ3735" s="2"/>
      <c r="BA3735" s="2"/>
      <c r="BB3735" s="55"/>
      <c r="BC3735" s="105"/>
      <c r="BD3735" s="105"/>
      <c r="BE3735" s="105"/>
      <c r="BF3735" s="105"/>
      <c r="BG3735" s="109"/>
      <c r="BH3735" s="2"/>
      <c r="BI3735" s="2"/>
      <c r="BJ3735" s="2"/>
      <c r="BK3735" s="2"/>
      <c r="BL3735" s="55"/>
      <c r="BM3735" s="48"/>
      <c r="BN3735" s="48"/>
      <c r="BO3735" s="48"/>
      <c r="BP3735" s="48"/>
      <c r="BQ3735" s="117"/>
      <c r="BR3735" s="2"/>
      <c r="BS3735" s="2"/>
      <c r="BT3735" s="2"/>
      <c r="BU3735" s="2"/>
      <c r="BV3735" s="55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18" t="s">
        <v>5</v>
      </c>
      <c r="H3736" s="3">
        <v>2024</v>
      </c>
      <c r="I3736" s="20" t="s">
        <v>316</v>
      </c>
      <c r="J3736" s="185" t="s">
        <v>348</v>
      </c>
      <c r="K3736" s="185" t="s">
        <v>320</v>
      </c>
      <c r="L3736" s="187">
        <f t="shared" si="119"/>
        <v>13</v>
      </c>
      <c r="M3736" s="187">
        <f t="shared" si="120"/>
        <v>32.021000000000001</v>
      </c>
      <c r="N3736" s="186" t="s">
        <v>1469</v>
      </c>
      <c r="O3736" s="33"/>
      <c r="P3736" s="33"/>
      <c r="Q3736" s="33"/>
      <c r="R3736" s="33"/>
      <c r="S3736" s="42"/>
      <c r="T3736" s="2"/>
      <c r="U3736" s="2"/>
      <c r="V3736" s="2"/>
      <c r="W3736" s="2"/>
      <c r="X3736" s="55"/>
      <c r="Y3736" s="62"/>
      <c r="Z3736" s="62"/>
      <c r="AA3736" s="62"/>
      <c r="AB3736" s="62"/>
      <c r="AC3736" s="68"/>
      <c r="AD3736" s="2"/>
      <c r="AE3736" s="2"/>
      <c r="AF3736" s="2"/>
      <c r="AG3736" s="2"/>
      <c r="AH3736" s="55"/>
      <c r="AI3736" s="72"/>
      <c r="AJ3736" s="72"/>
      <c r="AK3736" s="72"/>
      <c r="AL3736" s="72"/>
      <c r="AM3736" s="80"/>
      <c r="AN3736" s="2" t="s">
        <v>634</v>
      </c>
      <c r="AO3736" s="2"/>
      <c r="AP3736" s="2"/>
      <c r="AQ3736" s="2">
        <v>13</v>
      </c>
      <c r="AR3736" s="55">
        <v>32.021000000000001</v>
      </c>
      <c r="AS3736" s="85"/>
      <c r="AT3736" s="85"/>
      <c r="AU3736" s="85"/>
      <c r="AV3736" s="85"/>
      <c r="AW3736" s="100"/>
      <c r="AX3736" s="2"/>
      <c r="AY3736" s="2"/>
      <c r="AZ3736" s="2"/>
      <c r="BA3736" s="2"/>
      <c r="BB3736" s="55"/>
      <c r="BC3736" s="105"/>
      <c r="BD3736" s="105"/>
      <c r="BE3736" s="105"/>
      <c r="BF3736" s="105"/>
      <c r="BG3736" s="109"/>
      <c r="BH3736" s="2"/>
      <c r="BI3736" s="2"/>
      <c r="BJ3736" s="2"/>
      <c r="BK3736" s="2"/>
      <c r="BL3736" s="55"/>
      <c r="BM3736" s="48"/>
      <c r="BN3736" s="48"/>
      <c r="BO3736" s="48"/>
      <c r="BP3736" s="48"/>
      <c r="BQ3736" s="117"/>
      <c r="BR3736" s="2"/>
      <c r="BS3736" s="2"/>
      <c r="BT3736" s="2"/>
      <c r="BU3736" s="2"/>
      <c r="BV3736" s="55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18" t="s">
        <v>5</v>
      </c>
      <c r="H3737" s="3">
        <v>2024</v>
      </c>
      <c r="I3737" s="20" t="s">
        <v>282</v>
      </c>
      <c r="J3737" s="184" t="s">
        <v>272</v>
      </c>
      <c r="K3737" s="184" t="s">
        <v>321</v>
      </c>
      <c r="L3737" s="187">
        <f t="shared" si="119"/>
        <v>0</v>
      </c>
      <c r="M3737" s="187">
        <f t="shared" si="120"/>
        <v>0</v>
      </c>
      <c r="N3737" s="186"/>
      <c r="O3737" s="33"/>
      <c r="P3737" s="33"/>
      <c r="Q3737" s="33"/>
      <c r="R3737" s="33"/>
      <c r="S3737" s="42"/>
      <c r="T3737" s="2"/>
      <c r="U3737" s="2"/>
      <c r="V3737" s="2"/>
      <c r="W3737" s="2"/>
      <c r="X3737" s="55"/>
      <c r="Y3737" s="62"/>
      <c r="Z3737" s="62"/>
      <c r="AA3737" s="62"/>
      <c r="AB3737" s="62"/>
      <c r="AC3737" s="68"/>
      <c r="AD3737" s="2"/>
      <c r="AE3737" s="2"/>
      <c r="AF3737" s="2"/>
      <c r="AG3737" s="2"/>
      <c r="AH3737" s="55"/>
      <c r="AI3737" s="72"/>
      <c r="AJ3737" s="72"/>
      <c r="AK3737" s="72"/>
      <c r="AL3737" s="72"/>
      <c r="AM3737" s="80"/>
      <c r="AN3737" s="2"/>
      <c r="AO3737" s="2"/>
      <c r="AP3737" s="2"/>
      <c r="AQ3737" s="2"/>
      <c r="AR3737" s="55"/>
      <c r="AS3737" s="85"/>
      <c r="AT3737" s="85"/>
      <c r="AU3737" s="85"/>
      <c r="AV3737" s="85"/>
      <c r="AW3737" s="100"/>
      <c r="AX3737" s="2"/>
      <c r="AY3737" s="2"/>
      <c r="AZ3737" s="2"/>
      <c r="BA3737" s="2"/>
      <c r="BB3737" s="55"/>
      <c r="BC3737" s="105"/>
      <c r="BD3737" s="105"/>
      <c r="BE3737" s="105"/>
      <c r="BF3737" s="105"/>
      <c r="BG3737" s="109"/>
      <c r="BH3737" s="2"/>
      <c r="BI3737" s="2"/>
      <c r="BJ3737" s="2"/>
      <c r="BK3737" s="2"/>
      <c r="BL3737" s="55"/>
      <c r="BM3737" s="48"/>
      <c r="BN3737" s="48"/>
      <c r="BO3737" s="48"/>
      <c r="BP3737" s="48"/>
      <c r="BQ3737" s="117"/>
      <c r="BR3737" s="2"/>
      <c r="BS3737" s="2"/>
      <c r="BT3737" s="2"/>
      <c r="BU3737" s="2"/>
      <c r="BV3737" s="55"/>
    </row>
    <row r="3738" spans="1:74" ht="43.2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18" t="s">
        <v>5</v>
      </c>
      <c r="H3738" s="3">
        <v>2024</v>
      </c>
      <c r="I3738" s="20" t="s">
        <v>282</v>
      </c>
      <c r="J3738" s="184" t="s">
        <v>273</v>
      </c>
      <c r="K3738" s="184" t="s">
        <v>321</v>
      </c>
      <c r="L3738" s="187">
        <f t="shared" si="119"/>
        <v>4.3999999999999997E-2</v>
      </c>
      <c r="M3738" s="187">
        <f t="shared" si="120"/>
        <v>103.40299999999999</v>
      </c>
      <c r="N3738" s="186" t="s">
        <v>1470</v>
      </c>
      <c r="O3738" s="33"/>
      <c r="P3738" s="33"/>
      <c r="Q3738" s="33" t="s">
        <v>354</v>
      </c>
      <c r="R3738" s="33">
        <v>8.0000000000000002E-3</v>
      </c>
      <c r="S3738" s="42">
        <v>19.847000000000001</v>
      </c>
      <c r="T3738" s="2"/>
      <c r="U3738" s="2"/>
      <c r="V3738" s="2">
        <v>246.249</v>
      </c>
      <c r="W3738" s="2">
        <v>4.0000000000000001E-3</v>
      </c>
      <c r="X3738" s="55">
        <v>9.6319999999999997</v>
      </c>
      <c r="Y3738" s="62"/>
      <c r="Z3738" s="62"/>
      <c r="AA3738" s="62"/>
      <c r="AB3738" s="62"/>
      <c r="AC3738" s="68"/>
      <c r="AD3738" s="2"/>
      <c r="AE3738" s="2"/>
      <c r="AF3738" s="2"/>
      <c r="AG3738" s="2"/>
      <c r="AH3738" s="55"/>
      <c r="AI3738" s="72"/>
      <c r="AJ3738" s="72"/>
      <c r="AK3738" s="72"/>
      <c r="AL3738" s="72"/>
      <c r="AM3738" s="80"/>
      <c r="AN3738" s="2"/>
      <c r="AO3738" s="2"/>
      <c r="AP3738" s="2"/>
      <c r="AQ3738" s="2"/>
      <c r="AR3738" s="55"/>
      <c r="AS3738" s="85"/>
      <c r="AT3738" s="85"/>
      <c r="AU3738" s="85" t="s">
        <v>682</v>
      </c>
      <c r="AV3738" s="85">
        <v>0.02</v>
      </c>
      <c r="AW3738" s="100">
        <v>43.75</v>
      </c>
      <c r="AX3738" s="2"/>
      <c r="AY3738" s="2"/>
      <c r="AZ3738" s="2" t="s">
        <v>776</v>
      </c>
      <c r="BA3738" s="2">
        <v>1.2E-2</v>
      </c>
      <c r="BB3738" s="55">
        <v>30.173999999999999</v>
      </c>
      <c r="BC3738" s="105"/>
      <c r="BD3738" s="105"/>
      <c r="BE3738" s="105"/>
      <c r="BF3738" s="105"/>
      <c r="BG3738" s="109"/>
      <c r="BH3738" s="2"/>
      <c r="BI3738" s="2"/>
      <c r="BJ3738" s="2"/>
      <c r="BK3738" s="2"/>
      <c r="BL3738" s="55"/>
      <c r="BM3738" s="48"/>
      <c r="BN3738" s="48"/>
      <c r="BO3738" s="48"/>
      <c r="BP3738" s="48"/>
      <c r="BQ3738" s="117"/>
      <c r="BR3738" s="30"/>
      <c r="BS3738" s="2"/>
      <c r="BT3738" s="2"/>
      <c r="BU3738" s="2"/>
      <c r="BV3738" s="55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18" t="s">
        <v>5</v>
      </c>
      <c r="H3739" s="3">
        <v>2024</v>
      </c>
      <c r="I3739" s="20" t="s">
        <v>282</v>
      </c>
      <c r="J3739" s="184" t="s">
        <v>274</v>
      </c>
      <c r="K3739" s="184" t="s">
        <v>321</v>
      </c>
      <c r="L3739" s="187">
        <f t="shared" si="119"/>
        <v>4.0000000000000001E-3</v>
      </c>
      <c r="M3739" s="187">
        <f t="shared" si="120"/>
        <v>11.425000000000001</v>
      </c>
      <c r="N3739" s="186" t="s">
        <v>1221</v>
      </c>
      <c r="O3739" s="33"/>
      <c r="P3739" s="33"/>
      <c r="Q3739" s="33"/>
      <c r="R3739" s="33"/>
      <c r="S3739" s="42"/>
      <c r="T3739" s="2"/>
      <c r="U3739" s="2"/>
      <c r="V3739" s="2"/>
      <c r="W3739" s="2"/>
      <c r="X3739" s="55"/>
      <c r="Y3739" s="62"/>
      <c r="Z3739" s="62"/>
      <c r="AA3739" s="62"/>
      <c r="AB3739" s="62"/>
      <c r="AC3739" s="68"/>
      <c r="AD3739" s="2"/>
      <c r="AE3739" s="2"/>
      <c r="AF3739" s="2"/>
      <c r="AG3739" s="2"/>
      <c r="AH3739" s="55"/>
      <c r="AI3739" s="72"/>
      <c r="AJ3739" s="72"/>
      <c r="AK3739" s="72"/>
      <c r="AL3739" s="72"/>
      <c r="AM3739" s="80"/>
      <c r="AN3739" s="2"/>
      <c r="AO3739" s="2"/>
      <c r="AP3739" s="2"/>
      <c r="AQ3739" s="2"/>
      <c r="AR3739" s="55"/>
      <c r="AS3739" s="85"/>
      <c r="AT3739" s="85"/>
      <c r="AU3739" s="85"/>
      <c r="AV3739" s="85"/>
      <c r="AW3739" s="100"/>
      <c r="AX3739" s="2"/>
      <c r="AY3739" s="2"/>
      <c r="AZ3739" s="2"/>
      <c r="BA3739" s="2"/>
      <c r="BB3739" s="55"/>
      <c r="BC3739" s="105"/>
      <c r="BD3739" s="105"/>
      <c r="BE3739" s="105"/>
      <c r="BF3739" s="105"/>
      <c r="BG3739" s="109"/>
      <c r="BH3739" s="2"/>
      <c r="BI3739" s="2"/>
      <c r="BJ3739" s="2"/>
      <c r="BK3739" s="2"/>
      <c r="BL3739" s="55"/>
      <c r="BM3739" s="48"/>
      <c r="BN3739" s="48"/>
      <c r="BO3739" s="48"/>
      <c r="BP3739" s="48"/>
      <c r="BQ3739" s="117"/>
      <c r="BR3739" s="2" t="s">
        <v>1221</v>
      </c>
      <c r="BS3739" s="2"/>
      <c r="BT3739" s="2"/>
      <c r="BU3739" s="2">
        <v>4.0000000000000001E-3</v>
      </c>
      <c r="BV3739" s="55">
        <v>11.425000000000001</v>
      </c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18" t="s">
        <v>5</v>
      </c>
      <c r="H3740" s="3">
        <v>2024</v>
      </c>
      <c r="I3740" s="20" t="s">
        <v>282</v>
      </c>
      <c r="J3740" s="184" t="s">
        <v>275</v>
      </c>
      <c r="K3740" s="184" t="s">
        <v>321</v>
      </c>
      <c r="L3740" s="187">
        <f t="shared" si="119"/>
        <v>0</v>
      </c>
      <c r="M3740" s="187">
        <f t="shared" si="120"/>
        <v>0</v>
      </c>
      <c r="N3740" s="186"/>
      <c r="O3740" s="33"/>
      <c r="P3740" s="33"/>
      <c r="Q3740" s="33"/>
      <c r="R3740" s="33"/>
      <c r="S3740" s="42"/>
      <c r="T3740" s="2"/>
      <c r="U3740" s="2"/>
      <c r="V3740" s="2"/>
      <c r="W3740" s="2"/>
      <c r="X3740" s="55"/>
      <c r="Y3740" s="62"/>
      <c r="Z3740" s="62"/>
      <c r="AA3740" s="62"/>
      <c r="AB3740" s="62"/>
      <c r="AC3740" s="68"/>
      <c r="AD3740" s="2"/>
      <c r="AE3740" s="2"/>
      <c r="AF3740" s="2"/>
      <c r="AG3740" s="2"/>
      <c r="AH3740" s="55"/>
      <c r="AI3740" s="72"/>
      <c r="AJ3740" s="72"/>
      <c r="AK3740" s="72"/>
      <c r="AL3740" s="72"/>
      <c r="AM3740" s="80"/>
      <c r="AN3740" s="2"/>
      <c r="AO3740" s="2"/>
      <c r="AP3740" s="2"/>
      <c r="AQ3740" s="2"/>
      <c r="AR3740" s="55"/>
      <c r="AS3740" s="85"/>
      <c r="AT3740" s="85"/>
      <c r="AU3740" s="85"/>
      <c r="AV3740" s="85"/>
      <c r="AW3740" s="100"/>
      <c r="AX3740" s="2"/>
      <c r="AY3740" s="2"/>
      <c r="AZ3740" s="2"/>
      <c r="BA3740" s="2"/>
      <c r="BB3740" s="55"/>
      <c r="BC3740" s="105"/>
      <c r="BD3740" s="105"/>
      <c r="BE3740" s="105"/>
      <c r="BF3740" s="105"/>
      <c r="BG3740" s="109"/>
      <c r="BH3740" s="2"/>
      <c r="BI3740" s="2"/>
      <c r="BJ3740" s="2"/>
      <c r="BK3740" s="2"/>
      <c r="BL3740" s="55"/>
      <c r="BM3740" s="48"/>
      <c r="BN3740" s="48"/>
      <c r="BO3740" s="48"/>
      <c r="BP3740" s="48"/>
      <c r="BQ3740" s="117"/>
      <c r="BR3740" s="2"/>
      <c r="BS3740" s="2"/>
      <c r="BT3740" s="2"/>
      <c r="BU3740" s="2"/>
      <c r="BV3740" s="55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18" t="s">
        <v>5</v>
      </c>
      <c r="H3741" s="3">
        <v>2024</v>
      </c>
      <c r="I3741" s="20" t="s">
        <v>282</v>
      </c>
      <c r="J3741" s="184" t="s">
        <v>276</v>
      </c>
      <c r="K3741" s="184" t="s">
        <v>320</v>
      </c>
      <c r="L3741" s="187">
        <f t="shared" si="119"/>
        <v>5</v>
      </c>
      <c r="M3741" s="187">
        <f t="shared" si="120"/>
        <v>102.982</v>
      </c>
      <c r="N3741" s="186" t="s">
        <v>1221</v>
      </c>
      <c r="O3741" s="33"/>
      <c r="P3741" s="33"/>
      <c r="Q3741" s="33"/>
      <c r="R3741" s="33"/>
      <c r="S3741" s="42"/>
      <c r="T3741" s="2"/>
      <c r="U3741" s="2"/>
      <c r="V3741" s="2"/>
      <c r="W3741" s="2"/>
      <c r="X3741" s="55"/>
      <c r="Y3741" s="62"/>
      <c r="Z3741" s="62"/>
      <c r="AA3741" s="62"/>
      <c r="AB3741" s="62"/>
      <c r="AC3741" s="68"/>
      <c r="AD3741" s="2"/>
      <c r="AE3741" s="2"/>
      <c r="AF3741" s="2"/>
      <c r="AG3741" s="2"/>
      <c r="AH3741" s="55"/>
      <c r="AI3741" s="72"/>
      <c r="AJ3741" s="72"/>
      <c r="AK3741" s="72"/>
      <c r="AL3741" s="72"/>
      <c r="AM3741" s="80"/>
      <c r="AN3741" s="2"/>
      <c r="AO3741" s="2"/>
      <c r="AP3741" s="2"/>
      <c r="AQ3741" s="2"/>
      <c r="AR3741" s="55"/>
      <c r="AS3741" s="85"/>
      <c r="AT3741" s="85"/>
      <c r="AU3741" s="85"/>
      <c r="AV3741" s="85"/>
      <c r="AW3741" s="100"/>
      <c r="AX3741" s="2"/>
      <c r="AY3741" s="2"/>
      <c r="AZ3741" s="2"/>
      <c r="BA3741" s="2"/>
      <c r="BB3741" s="55"/>
      <c r="BC3741" s="105"/>
      <c r="BD3741" s="105"/>
      <c r="BE3741" s="105"/>
      <c r="BF3741" s="105"/>
      <c r="BG3741" s="109"/>
      <c r="BH3741" s="2"/>
      <c r="BI3741" s="2"/>
      <c r="BJ3741" s="2"/>
      <c r="BK3741" s="2"/>
      <c r="BL3741" s="55"/>
      <c r="BM3741" s="48"/>
      <c r="BN3741" s="48"/>
      <c r="BO3741" s="48"/>
      <c r="BP3741" s="48"/>
      <c r="BQ3741" s="117"/>
      <c r="BR3741" s="2" t="s">
        <v>1221</v>
      </c>
      <c r="BS3741" s="2"/>
      <c r="BT3741" s="2"/>
      <c r="BU3741" s="2">
        <v>5</v>
      </c>
      <c r="BV3741" s="55">
        <v>102.982</v>
      </c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18" t="s">
        <v>5</v>
      </c>
      <c r="H3742" s="3">
        <v>2024</v>
      </c>
      <c r="I3742" s="20" t="s">
        <v>282</v>
      </c>
      <c r="J3742" s="184" t="s">
        <v>277</v>
      </c>
      <c r="K3742" s="184" t="s">
        <v>320</v>
      </c>
      <c r="L3742" s="187">
        <f t="shared" si="119"/>
        <v>1</v>
      </c>
      <c r="M3742" s="187">
        <f t="shared" si="120"/>
        <v>1.345</v>
      </c>
      <c r="N3742" s="186" t="s">
        <v>1468</v>
      </c>
      <c r="O3742" s="33"/>
      <c r="P3742" s="33"/>
      <c r="Q3742" s="33">
        <v>183</v>
      </c>
      <c r="R3742" s="33">
        <v>1</v>
      </c>
      <c r="S3742" s="42">
        <v>1.345</v>
      </c>
      <c r="T3742" s="2"/>
      <c r="U3742" s="2"/>
      <c r="V3742" s="2"/>
      <c r="W3742" s="2"/>
      <c r="X3742" s="55"/>
      <c r="Y3742" s="62"/>
      <c r="Z3742" s="62"/>
      <c r="AA3742" s="62"/>
      <c r="AB3742" s="62"/>
      <c r="AC3742" s="68"/>
      <c r="AD3742" s="2"/>
      <c r="AE3742" s="2"/>
      <c r="AF3742" s="2"/>
      <c r="AG3742" s="2"/>
      <c r="AH3742" s="55"/>
      <c r="AI3742" s="72"/>
      <c r="AJ3742" s="72"/>
      <c r="AK3742" s="72"/>
      <c r="AL3742" s="72"/>
      <c r="AM3742" s="80"/>
      <c r="AN3742" s="2"/>
      <c r="AO3742" s="2"/>
      <c r="AP3742" s="2"/>
      <c r="AQ3742" s="2"/>
      <c r="AR3742" s="55"/>
      <c r="AS3742" s="85"/>
      <c r="AT3742" s="85"/>
      <c r="AU3742" s="85"/>
      <c r="AV3742" s="85"/>
      <c r="AW3742" s="100"/>
      <c r="AX3742" s="2"/>
      <c r="AY3742" s="2"/>
      <c r="AZ3742" s="2"/>
      <c r="BA3742" s="2"/>
      <c r="BB3742" s="55"/>
      <c r="BC3742" s="105"/>
      <c r="BD3742" s="105"/>
      <c r="BE3742" s="105"/>
      <c r="BF3742" s="105"/>
      <c r="BG3742" s="109"/>
      <c r="BH3742" s="2"/>
      <c r="BI3742" s="2"/>
      <c r="BJ3742" s="2"/>
      <c r="BK3742" s="2"/>
      <c r="BL3742" s="55"/>
      <c r="BM3742" s="48"/>
      <c r="BN3742" s="48"/>
      <c r="BO3742" s="48"/>
      <c r="BP3742" s="48"/>
      <c r="BQ3742" s="117"/>
      <c r="BR3742" s="30"/>
      <c r="BS3742" s="2"/>
      <c r="BT3742" s="2"/>
      <c r="BU3742" s="2"/>
      <c r="BV3742" s="55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18" t="s">
        <v>5</v>
      </c>
      <c r="H3743" s="3">
        <v>2024</v>
      </c>
      <c r="I3743" s="20" t="s">
        <v>283</v>
      </c>
      <c r="J3743" s="184" t="s">
        <v>298</v>
      </c>
      <c r="K3743" s="184" t="s">
        <v>321</v>
      </c>
      <c r="L3743" s="187">
        <f t="shared" si="119"/>
        <v>0.01</v>
      </c>
      <c r="M3743" s="187">
        <f t="shared" si="120"/>
        <v>4</v>
      </c>
      <c r="N3743" s="186" t="s">
        <v>1093</v>
      </c>
      <c r="O3743" s="33"/>
      <c r="P3743" s="33"/>
      <c r="Q3743" s="33"/>
      <c r="R3743" s="33"/>
      <c r="S3743" s="42"/>
      <c r="T3743" s="2"/>
      <c r="U3743" s="2"/>
      <c r="V3743" s="2"/>
      <c r="W3743" s="2"/>
      <c r="X3743" s="55"/>
      <c r="Y3743" s="62"/>
      <c r="Z3743" s="62"/>
      <c r="AA3743" s="62"/>
      <c r="AB3743" s="62"/>
      <c r="AC3743" s="68"/>
      <c r="AD3743" s="2"/>
      <c r="AE3743" s="2"/>
      <c r="AF3743" s="2"/>
      <c r="AG3743" s="2"/>
      <c r="AH3743" s="55"/>
      <c r="AI3743" s="72"/>
      <c r="AJ3743" s="72"/>
      <c r="AK3743" s="72"/>
      <c r="AL3743" s="72"/>
      <c r="AM3743" s="80"/>
      <c r="AN3743" s="2"/>
      <c r="AO3743" s="2"/>
      <c r="AP3743" s="2"/>
      <c r="AQ3743" s="2"/>
      <c r="AR3743" s="55"/>
      <c r="AS3743" s="85"/>
      <c r="AT3743" s="85"/>
      <c r="AU3743" s="85"/>
      <c r="AV3743" s="85"/>
      <c r="AW3743" s="100"/>
      <c r="AX3743" s="2"/>
      <c r="AY3743" s="2"/>
      <c r="AZ3743" s="2"/>
      <c r="BA3743" s="2"/>
      <c r="BB3743" s="55"/>
      <c r="BC3743" s="105"/>
      <c r="BD3743" s="105"/>
      <c r="BE3743" s="105"/>
      <c r="BF3743" s="105"/>
      <c r="BG3743" s="109"/>
      <c r="BH3743" s="2"/>
      <c r="BI3743" s="2"/>
      <c r="BJ3743" s="2"/>
      <c r="BK3743" s="2"/>
      <c r="BL3743" s="55"/>
      <c r="BM3743" s="48" t="s">
        <v>1093</v>
      </c>
      <c r="BN3743" s="48"/>
      <c r="BO3743" s="48"/>
      <c r="BP3743" s="48">
        <v>0.01</v>
      </c>
      <c r="BQ3743" s="117">
        <v>4</v>
      </c>
      <c r="BR3743" s="2"/>
      <c r="BS3743" s="2"/>
      <c r="BT3743" s="2"/>
      <c r="BU3743" s="2"/>
      <c r="BV3743" s="55"/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18" t="s">
        <v>5</v>
      </c>
      <c r="H3744" s="3">
        <v>2024</v>
      </c>
      <c r="I3744" s="20" t="s">
        <v>283</v>
      </c>
      <c r="J3744" s="184" t="s">
        <v>278</v>
      </c>
      <c r="K3744" s="184" t="s">
        <v>320</v>
      </c>
      <c r="L3744" s="187">
        <f t="shared" si="119"/>
        <v>4</v>
      </c>
      <c r="M3744" s="187">
        <f t="shared" si="120"/>
        <v>6.673</v>
      </c>
      <c r="N3744" s="186" t="s">
        <v>1472</v>
      </c>
      <c r="O3744" s="33"/>
      <c r="P3744" s="33"/>
      <c r="Q3744" s="33"/>
      <c r="R3744" s="33"/>
      <c r="S3744" s="42"/>
      <c r="T3744" s="2"/>
      <c r="U3744" s="2"/>
      <c r="V3744" s="2"/>
      <c r="W3744" s="2"/>
      <c r="X3744" s="55"/>
      <c r="Y3744" s="62"/>
      <c r="Z3744" s="62"/>
      <c r="AA3744" s="62"/>
      <c r="AB3744" s="62"/>
      <c r="AC3744" s="68"/>
      <c r="AD3744" s="2" t="s">
        <v>488</v>
      </c>
      <c r="AE3744" s="2"/>
      <c r="AF3744" s="2"/>
      <c r="AG3744" s="2">
        <v>2</v>
      </c>
      <c r="AH3744" s="55">
        <v>2.7170000000000001</v>
      </c>
      <c r="AI3744" s="72"/>
      <c r="AJ3744" s="72"/>
      <c r="AK3744" s="72"/>
      <c r="AL3744" s="72"/>
      <c r="AM3744" s="80"/>
      <c r="AN3744" s="2"/>
      <c r="AO3744" s="2"/>
      <c r="AP3744" s="2"/>
      <c r="AQ3744" s="2"/>
      <c r="AR3744" s="55"/>
      <c r="AS3744" s="85"/>
      <c r="AT3744" s="85"/>
      <c r="AU3744" s="85"/>
      <c r="AV3744" s="85"/>
      <c r="AW3744" s="100"/>
      <c r="AX3744" s="2"/>
      <c r="AY3744" s="2"/>
      <c r="AZ3744" s="2"/>
      <c r="BA3744" s="2"/>
      <c r="BB3744" s="55"/>
      <c r="BC3744" s="105"/>
      <c r="BD3744" s="105"/>
      <c r="BE3744" s="105"/>
      <c r="BF3744" s="105"/>
      <c r="BG3744" s="109"/>
      <c r="BH3744" s="2"/>
      <c r="BI3744" s="2"/>
      <c r="BJ3744" s="2"/>
      <c r="BK3744" s="2"/>
      <c r="BL3744" s="55"/>
      <c r="BM3744" s="48" t="s">
        <v>1105</v>
      </c>
      <c r="BN3744" s="48"/>
      <c r="BO3744" s="48"/>
      <c r="BP3744" s="48">
        <v>2</v>
      </c>
      <c r="BQ3744" s="117">
        <v>3.956</v>
      </c>
      <c r="BR3744" s="2"/>
      <c r="BS3744" s="2"/>
      <c r="BT3744" s="2"/>
      <c r="BU3744" s="2"/>
      <c r="BV3744" s="55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18" t="s">
        <v>5</v>
      </c>
      <c r="H3745" s="3">
        <v>2024</v>
      </c>
      <c r="I3745" s="20" t="s">
        <v>283</v>
      </c>
      <c r="J3745" s="184" t="s">
        <v>279</v>
      </c>
      <c r="K3745" s="184" t="s">
        <v>320</v>
      </c>
      <c r="L3745" s="187">
        <f t="shared" si="119"/>
        <v>0</v>
      </c>
      <c r="M3745" s="187">
        <f t="shared" si="120"/>
        <v>0</v>
      </c>
      <c r="N3745" s="186"/>
      <c r="O3745" s="33"/>
      <c r="P3745" s="33"/>
      <c r="Q3745" s="33"/>
      <c r="R3745" s="33"/>
      <c r="S3745" s="42"/>
      <c r="T3745" s="2"/>
      <c r="U3745" s="2"/>
      <c r="V3745" s="2"/>
      <c r="W3745" s="2"/>
      <c r="X3745" s="55"/>
      <c r="Y3745" s="62"/>
      <c r="Z3745" s="62"/>
      <c r="AA3745" s="62"/>
      <c r="AB3745" s="62"/>
      <c r="AC3745" s="68"/>
      <c r="AD3745" s="2"/>
      <c r="AE3745" s="2"/>
      <c r="AF3745" s="2"/>
      <c r="AG3745" s="2"/>
      <c r="AH3745" s="55"/>
      <c r="AI3745" s="72"/>
      <c r="AJ3745" s="72"/>
      <c r="AK3745" s="72"/>
      <c r="AL3745" s="72"/>
      <c r="AM3745" s="80"/>
      <c r="AN3745" s="2"/>
      <c r="AO3745" s="2"/>
      <c r="AP3745" s="2"/>
      <c r="AQ3745" s="2"/>
      <c r="AR3745" s="55"/>
      <c r="AS3745" s="85"/>
      <c r="AT3745" s="85"/>
      <c r="AU3745" s="85"/>
      <c r="AV3745" s="85"/>
      <c r="AW3745" s="100"/>
      <c r="AX3745" s="2"/>
      <c r="AY3745" s="2"/>
      <c r="AZ3745" s="2"/>
      <c r="BA3745" s="2"/>
      <c r="BB3745" s="55"/>
      <c r="BC3745" s="105"/>
      <c r="BD3745" s="105"/>
      <c r="BE3745" s="105"/>
      <c r="BF3745" s="105"/>
      <c r="BG3745" s="109"/>
      <c r="BH3745" s="2"/>
      <c r="BI3745" s="2"/>
      <c r="BJ3745" s="2"/>
      <c r="BK3745" s="2"/>
      <c r="BL3745" s="55"/>
      <c r="BM3745" s="48"/>
      <c r="BN3745" s="48"/>
      <c r="BO3745" s="48"/>
      <c r="BP3745" s="48"/>
      <c r="BQ3745" s="117"/>
      <c r="BR3745" s="2"/>
      <c r="BS3745" s="2"/>
      <c r="BT3745" s="2"/>
      <c r="BU3745" s="2"/>
      <c r="BV3745" s="55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18" t="s">
        <v>5</v>
      </c>
      <c r="H3746" s="3">
        <v>2024</v>
      </c>
      <c r="I3746" s="20" t="s">
        <v>286</v>
      </c>
      <c r="J3746" s="184" t="s">
        <v>280</v>
      </c>
      <c r="K3746" s="184" t="s">
        <v>319</v>
      </c>
      <c r="L3746" s="187">
        <f t="shared" si="119"/>
        <v>0</v>
      </c>
      <c r="M3746" s="187">
        <f t="shared" si="120"/>
        <v>0</v>
      </c>
      <c r="N3746" s="186"/>
      <c r="O3746" s="33"/>
      <c r="P3746" s="33"/>
      <c r="Q3746" s="33"/>
      <c r="R3746" s="33"/>
      <c r="S3746" s="42"/>
      <c r="T3746" s="2"/>
      <c r="U3746" s="2"/>
      <c r="V3746" s="2"/>
      <c r="W3746" s="2"/>
      <c r="X3746" s="55"/>
      <c r="Y3746" s="62"/>
      <c r="Z3746" s="62"/>
      <c r="AA3746" s="62"/>
      <c r="AB3746" s="62"/>
      <c r="AC3746" s="68"/>
      <c r="AD3746" s="2"/>
      <c r="AE3746" s="2"/>
      <c r="AF3746" s="2"/>
      <c r="AG3746" s="2"/>
      <c r="AH3746" s="55"/>
      <c r="AI3746" s="72"/>
      <c r="AJ3746" s="72"/>
      <c r="AK3746" s="72"/>
      <c r="AL3746" s="72"/>
      <c r="AM3746" s="80"/>
      <c r="AN3746" s="2"/>
      <c r="AO3746" s="2"/>
      <c r="AP3746" s="2"/>
      <c r="AQ3746" s="2"/>
      <c r="AR3746" s="55"/>
      <c r="AS3746" s="85"/>
      <c r="AT3746" s="85"/>
      <c r="AU3746" s="85"/>
      <c r="AV3746" s="85"/>
      <c r="AW3746" s="100"/>
      <c r="AX3746" s="2"/>
      <c r="AY3746" s="2"/>
      <c r="AZ3746" s="2"/>
      <c r="BA3746" s="2"/>
      <c r="BB3746" s="55"/>
      <c r="BC3746" s="105"/>
      <c r="BD3746" s="105"/>
      <c r="BE3746" s="105"/>
      <c r="BF3746" s="105"/>
      <c r="BG3746" s="109"/>
      <c r="BH3746" s="2"/>
      <c r="BI3746" s="2"/>
      <c r="BJ3746" s="2"/>
      <c r="BK3746" s="2"/>
      <c r="BL3746" s="55"/>
      <c r="BM3746" s="48"/>
      <c r="BN3746" s="48"/>
      <c r="BO3746" s="48"/>
      <c r="BP3746" s="48"/>
      <c r="BQ3746" s="117"/>
      <c r="BR3746" s="2"/>
      <c r="BS3746" s="2"/>
      <c r="BT3746" s="2"/>
      <c r="BU3746" s="2"/>
      <c r="BV3746" s="55"/>
    </row>
    <row r="3747" spans="1:74" ht="43.2" hidden="1" x14ac:dyDescent="0.3">
      <c r="A3747" s="2" t="s">
        <v>102</v>
      </c>
      <c r="B3747" s="2" t="s">
        <v>2</v>
      </c>
      <c r="C3747" s="2" t="s">
        <v>3</v>
      </c>
      <c r="D3747" s="2" t="s">
        <v>103</v>
      </c>
      <c r="E3747" s="3">
        <v>10</v>
      </c>
      <c r="F3747" s="3"/>
      <c r="G3747" s="18" t="s">
        <v>5</v>
      </c>
      <c r="H3747" s="3">
        <v>2024</v>
      </c>
      <c r="I3747" s="20" t="s">
        <v>286</v>
      </c>
      <c r="J3747" s="184" t="s">
        <v>281</v>
      </c>
      <c r="K3747" s="184" t="s">
        <v>319</v>
      </c>
      <c r="L3747" s="187">
        <f t="shared" si="119"/>
        <v>0</v>
      </c>
      <c r="M3747" s="187">
        <f t="shared" si="120"/>
        <v>31.921789999999998</v>
      </c>
      <c r="N3747" s="186" t="s">
        <v>1471</v>
      </c>
      <c r="O3747" s="33"/>
      <c r="P3747" s="33"/>
      <c r="Q3747" s="33"/>
      <c r="R3747" s="33"/>
      <c r="S3747" s="42"/>
      <c r="T3747" s="2"/>
      <c r="U3747" s="2"/>
      <c r="V3747" s="2"/>
      <c r="W3747" s="2"/>
      <c r="X3747" s="55"/>
      <c r="Y3747" s="62" t="s">
        <v>460</v>
      </c>
      <c r="Z3747" s="62"/>
      <c r="AA3747" s="62"/>
      <c r="AB3747" s="62"/>
      <c r="AC3747" s="68">
        <v>3.2050000000000001</v>
      </c>
      <c r="AD3747" s="2" t="s">
        <v>500</v>
      </c>
      <c r="AE3747" s="2"/>
      <c r="AF3747" s="2"/>
      <c r="AG3747" s="2"/>
      <c r="AH3747" s="55">
        <v>4.1689999999999996</v>
      </c>
      <c r="AI3747" s="72"/>
      <c r="AJ3747" s="72"/>
      <c r="AK3747" s="72"/>
      <c r="AL3747" s="72"/>
      <c r="AM3747" s="80"/>
      <c r="AN3747" s="2"/>
      <c r="AO3747" s="2"/>
      <c r="AP3747" s="2"/>
      <c r="AQ3747" s="2"/>
      <c r="AR3747" s="55"/>
      <c r="AS3747" s="85" t="s">
        <v>746</v>
      </c>
      <c r="AT3747" s="85"/>
      <c r="AU3747" s="85"/>
      <c r="AV3747" s="85"/>
      <c r="AW3747" s="100">
        <v>20.047789999999999</v>
      </c>
      <c r="AX3747" s="2"/>
      <c r="AY3747" s="2"/>
      <c r="AZ3747" s="2"/>
      <c r="BA3747" s="2"/>
      <c r="BB3747" s="55"/>
      <c r="BC3747" s="105" t="s">
        <v>1061</v>
      </c>
      <c r="BD3747" s="105"/>
      <c r="BE3747" s="105"/>
      <c r="BF3747" s="105"/>
      <c r="BG3747" s="109">
        <v>4.5</v>
      </c>
      <c r="BH3747" s="2"/>
      <c r="BI3747" s="2"/>
      <c r="BJ3747" s="2"/>
      <c r="BK3747" s="2"/>
      <c r="BL3747" s="55"/>
      <c r="BM3747" s="48"/>
      <c r="BN3747" s="48"/>
      <c r="BO3747" s="48"/>
      <c r="BP3747" s="48"/>
      <c r="BQ3747" s="117"/>
      <c r="BR3747" s="2"/>
      <c r="BS3747" s="2"/>
      <c r="BT3747" s="2"/>
      <c r="BU3747" s="2"/>
      <c r="BV3747" s="55"/>
    </row>
    <row r="3748" spans="1:74" s="13" customFormat="1" hidden="1" x14ac:dyDescent="0.3">
      <c r="A3748" s="12" t="s">
        <v>102</v>
      </c>
      <c r="B3748" s="12" t="s">
        <v>2</v>
      </c>
      <c r="C3748" s="12" t="s">
        <v>3</v>
      </c>
      <c r="D3748" s="12" t="s">
        <v>103</v>
      </c>
      <c r="E3748" s="7">
        <v>10</v>
      </c>
      <c r="F3748" s="7"/>
      <c r="G3748" s="19" t="s">
        <v>5</v>
      </c>
      <c r="H3748" s="7">
        <v>2024</v>
      </c>
      <c r="I3748" s="21"/>
      <c r="J3748" s="192" t="s">
        <v>314</v>
      </c>
      <c r="K3748" s="192"/>
      <c r="L3748" s="193"/>
      <c r="M3748" s="193">
        <f>SUM(M3710:M3747)</f>
        <v>833.64378999999997</v>
      </c>
      <c r="N3748" s="194"/>
      <c r="O3748" s="12"/>
      <c r="P3748" s="12"/>
      <c r="Q3748" s="12"/>
      <c r="R3748" s="12"/>
      <c r="S3748" s="47">
        <f>SUM(S3710:S3747)</f>
        <v>21.192</v>
      </c>
      <c r="T3748" s="12"/>
      <c r="U3748" s="12"/>
      <c r="V3748" s="12"/>
      <c r="W3748" s="12"/>
      <c r="X3748" s="47">
        <f>SUM(X3710:X3747)</f>
        <v>9.6319999999999997</v>
      </c>
      <c r="Y3748" s="12"/>
      <c r="Z3748" s="12"/>
      <c r="AA3748" s="12"/>
      <c r="AB3748" s="12"/>
      <c r="AC3748" s="47">
        <f>SUM(AC3710:AC3747)</f>
        <v>3.2050000000000001</v>
      </c>
      <c r="AD3748" s="12"/>
      <c r="AE3748" s="12"/>
      <c r="AF3748" s="12"/>
      <c r="AG3748" s="12"/>
      <c r="AH3748" s="47">
        <f>SUM(AH3710:AH3747)</f>
        <v>363.25599999999997</v>
      </c>
      <c r="AI3748" s="12"/>
      <c r="AJ3748" s="12"/>
      <c r="AK3748" s="12"/>
      <c r="AL3748" s="12"/>
      <c r="AM3748" s="47">
        <f>SUM(AM3710:AM3747)</f>
        <v>0</v>
      </c>
      <c r="AN3748" s="12"/>
      <c r="AO3748" s="12"/>
      <c r="AP3748" s="12"/>
      <c r="AQ3748" s="12"/>
      <c r="AR3748" s="47">
        <f>SUM(AR3710:AR3747)</f>
        <v>32.021000000000001</v>
      </c>
      <c r="AS3748" s="12"/>
      <c r="AT3748" s="12"/>
      <c r="AU3748" s="12"/>
      <c r="AV3748" s="12"/>
      <c r="AW3748" s="47">
        <f>SUM(AW3710:AW3747)</f>
        <v>63.797789999999999</v>
      </c>
      <c r="AX3748" s="12"/>
      <c r="AY3748" s="12"/>
      <c r="AZ3748" s="12"/>
      <c r="BA3748" s="12"/>
      <c r="BB3748" s="47">
        <f>SUM(BB3710:BB3747)</f>
        <v>30.173999999999999</v>
      </c>
      <c r="BC3748" s="12"/>
      <c r="BD3748" s="12"/>
      <c r="BE3748" s="12"/>
      <c r="BF3748" s="12"/>
      <c r="BG3748" s="47">
        <f>SUM(BG3710:BG3747)</f>
        <v>41.08</v>
      </c>
      <c r="BH3748" s="12"/>
      <c r="BI3748" s="12"/>
      <c r="BJ3748" s="12"/>
      <c r="BK3748" s="12"/>
      <c r="BL3748" s="47">
        <f>SUM(BL3710:BL3747)</f>
        <v>0</v>
      </c>
      <c r="BM3748" s="12"/>
      <c r="BN3748" s="12"/>
      <c r="BO3748" s="12"/>
      <c r="BP3748" s="12"/>
      <c r="BQ3748" s="47">
        <f>SUM(BQ3710:BQ3747)</f>
        <v>7.9559999999999995</v>
      </c>
      <c r="BR3748" s="12"/>
      <c r="BS3748" s="12"/>
      <c r="BT3748" s="12"/>
      <c r="BU3748" s="12"/>
      <c r="BV3748" s="47">
        <f>SUM(BV3710:BV3747)</f>
        <v>261.33000000000004</v>
      </c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18" t="s">
        <v>5</v>
      </c>
      <c r="H3749" s="3">
        <v>2024</v>
      </c>
      <c r="I3749" s="20" t="s">
        <v>287</v>
      </c>
      <c r="J3749" s="184" t="s">
        <v>267</v>
      </c>
      <c r="K3749" s="184" t="s">
        <v>318</v>
      </c>
      <c r="L3749" s="187">
        <f t="shared" si="119"/>
        <v>0</v>
      </c>
      <c r="M3749" s="187">
        <f t="shared" si="120"/>
        <v>0</v>
      </c>
      <c r="N3749" s="186"/>
      <c r="O3749" s="33"/>
      <c r="P3749" s="33"/>
      <c r="Q3749" s="33"/>
      <c r="R3749" s="33"/>
      <c r="S3749" s="42"/>
      <c r="T3749" s="2"/>
      <c r="U3749" s="2"/>
      <c r="V3749" s="2"/>
      <c r="W3749" s="2"/>
      <c r="X3749" s="55"/>
      <c r="Y3749" s="62"/>
      <c r="Z3749" s="62"/>
      <c r="AA3749" s="62"/>
      <c r="AB3749" s="62"/>
      <c r="AC3749" s="68"/>
      <c r="AD3749" s="2"/>
      <c r="AE3749" s="2"/>
      <c r="AF3749" s="2"/>
      <c r="AG3749" s="2"/>
      <c r="AH3749" s="55"/>
      <c r="AI3749" s="72"/>
      <c r="AJ3749" s="72"/>
      <c r="AK3749" s="72"/>
      <c r="AL3749" s="72"/>
      <c r="AM3749" s="80"/>
      <c r="AN3749" s="2"/>
      <c r="AO3749" s="2"/>
      <c r="AP3749" s="2"/>
      <c r="AQ3749" s="2"/>
      <c r="AR3749" s="55"/>
      <c r="AS3749" s="85"/>
      <c r="AT3749" s="85"/>
      <c r="AU3749" s="85"/>
      <c r="AV3749" s="85"/>
      <c r="AW3749" s="100"/>
      <c r="AX3749" s="2"/>
      <c r="AY3749" s="2"/>
      <c r="AZ3749" s="2"/>
      <c r="BA3749" s="2"/>
      <c r="BB3749" s="55"/>
      <c r="BC3749" s="105"/>
      <c r="BD3749" s="105"/>
      <c r="BE3749" s="105"/>
      <c r="BF3749" s="105"/>
      <c r="BG3749" s="109"/>
      <c r="BH3749" s="2"/>
      <c r="BI3749" s="2"/>
      <c r="BJ3749" s="2"/>
      <c r="BK3749" s="2"/>
      <c r="BL3749" s="55"/>
      <c r="BM3749" s="48"/>
      <c r="BN3749" s="48"/>
      <c r="BO3749" s="48"/>
      <c r="BP3749" s="48"/>
      <c r="BQ3749" s="117"/>
      <c r="BR3749" s="2"/>
      <c r="BS3749" s="2"/>
      <c r="BT3749" s="2"/>
      <c r="BU3749" s="2"/>
      <c r="BV3749" s="55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18" t="s">
        <v>5</v>
      </c>
      <c r="H3750" s="3">
        <v>2024</v>
      </c>
      <c r="I3750" s="20" t="s">
        <v>287</v>
      </c>
      <c r="J3750" s="184" t="s">
        <v>291</v>
      </c>
      <c r="K3750" s="184" t="s">
        <v>319</v>
      </c>
      <c r="L3750" s="187">
        <f t="shared" si="119"/>
        <v>0</v>
      </c>
      <c r="M3750" s="187">
        <f t="shared" si="120"/>
        <v>0</v>
      </c>
      <c r="N3750" s="186"/>
      <c r="O3750" s="33"/>
      <c r="P3750" s="33"/>
      <c r="Q3750" s="33"/>
      <c r="R3750" s="33"/>
      <c r="S3750" s="42"/>
      <c r="T3750" s="2"/>
      <c r="U3750" s="2"/>
      <c r="V3750" s="2"/>
      <c r="W3750" s="2"/>
      <c r="X3750" s="55"/>
      <c r="Y3750" s="62"/>
      <c r="Z3750" s="62"/>
      <c r="AA3750" s="62"/>
      <c r="AB3750" s="62"/>
      <c r="AC3750" s="68"/>
      <c r="AD3750" s="2"/>
      <c r="AE3750" s="2"/>
      <c r="AF3750" s="2"/>
      <c r="AG3750" s="2"/>
      <c r="AH3750" s="55"/>
      <c r="AI3750" s="72"/>
      <c r="AJ3750" s="72"/>
      <c r="AK3750" s="72"/>
      <c r="AL3750" s="72"/>
      <c r="AM3750" s="80"/>
      <c r="AN3750" s="2"/>
      <c r="AO3750" s="2"/>
      <c r="AP3750" s="2"/>
      <c r="AQ3750" s="2"/>
      <c r="AR3750" s="55"/>
      <c r="AS3750" s="85"/>
      <c r="AT3750" s="85"/>
      <c r="AU3750" s="85"/>
      <c r="AV3750" s="85"/>
      <c r="AW3750" s="100"/>
      <c r="AX3750" s="2"/>
      <c r="AY3750" s="2"/>
      <c r="AZ3750" s="2"/>
      <c r="BA3750" s="2"/>
      <c r="BB3750" s="55"/>
      <c r="BC3750" s="105"/>
      <c r="BD3750" s="105"/>
      <c r="BE3750" s="105"/>
      <c r="BF3750" s="105"/>
      <c r="BG3750" s="109"/>
      <c r="BH3750" s="2"/>
      <c r="BI3750" s="2"/>
      <c r="BJ3750" s="2"/>
      <c r="BK3750" s="2"/>
      <c r="BL3750" s="55"/>
      <c r="BM3750" s="48"/>
      <c r="BN3750" s="48"/>
      <c r="BO3750" s="48"/>
      <c r="BP3750" s="48"/>
      <c r="BQ3750" s="117"/>
      <c r="BR3750" s="2"/>
      <c r="BS3750" s="2"/>
      <c r="BT3750" s="2"/>
      <c r="BU3750" s="2"/>
      <c r="BV3750" s="55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18" t="s">
        <v>5</v>
      </c>
      <c r="H3751" s="3">
        <v>2024</v>
      </c>
      <c r="I3751" s="20" t="s">
        <v>286</v>
      </c>
      <c r="J3751" s="184" t="s">
        <v>336</v>
      </c>
      <c r="K3751" s="184" t="s">
        <v>319</v>
      </c>
      <c r="L3751" s="187">
        <f t="shared" si="119"/>
        <v>0</v>
      </c>
      <c r="M3751" s="187">
        <f t="shared" si="120"/>
        <v>0</v>
      </c>
      <c r="N3751" s="186"/>
      <c r="O3751" s="33"/>
      <c r="P3751" s="33"/>
      <c r="Q3751" s="33"/>
      <c r="R3751" s="33"/>
      <c r="S3751" s="42"/>
      <c r="T3751" s="2"/>
      <c r="U3751" s="2"/>
      <c r="V3751" s="2"/>
      <c r="W3751" s="2"/>
      <c r="X3751" s="55"/>
      <c r="Y3751" s="62"/>
      <c r="Z3751" s="62"/>
      <c r="AA3751" s="62"/>
      <c r="AB3751" s="62"/>
      <c r="AC3751" s="68"/>
      <c r="AD3751" s="2"/>
      <c r="AE3751" s="2"/>
      <c r="AF3751" s="2"/>
      <c r="AG3751" s="2"/>
      <c r="AH3751" s="55"/>
      <c r="AI3751" s="72"/>
      <c r="AJ3751" s="72"/>
      <c r="AK3751" s="72"/>
      <c r="AL3751" s="72"/>
      <c r="AM3751" s="80"/>
      <c r="AN3751" s="2"/>
      <c r="AO3751" s="2"/>
      <c r="AP3751" s="2"/>
      <c r="AQ3751" s="2"/>
      <c r="AR3751" s="55"/>
      <c r="AS3751" s="85"/>
      <c r="AT3751" s="85"/>
      <c r="AU3751" s="85"/>
      <c r="AV3751" s="85"/>
      <c r="AW3751" s="100"/>
      <c r="AX3751" s="2"/>
      <c r="AY3751" s="2"/>
      <c r="AZ3751" s="2"/>
      <c r="BA3751" s="2"/>
      <c r="BB3751" s="55"/>
      <c r="BC3751" s="105"/>
      <c r="BD3751" s="105"/>
      <c r="BE3751" s="105"/>
      <c r="BF3751" s="105"/>
      <c r="BG3751" s="109"/>
      <c r="BH3751" s="2"/>
      <c r="BI3751" s="2"/>
      <c r="BJ3751" s="2"/>
      <c r="BK3751" s="2"/>
      <c r="BL3751" s="55"/>
      <c r="BM3751" s="48"/>
      <c r="BN3751" s="48"/>
      <c r="BO3751" s="48"/>
      <c r="BP3751" s="48"/>
      <c r="BQ3751" s="117"/>
      <c r="BR3751" s="2"/>
      <c r="BS3751" s="2"/>
      <c r="BT3751" s="2"/>
      <c r="BU3751" s="2"/>
      <c r="BV3751" s="55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18" t="s">
        <v>5</v>
      </c>
      <c r="H3752" s="3">
        <v>2024</v>
      </c>
      <c r="I3752" s="20" t="s">
        <v>286</v>
      </c>
      <c r="J3752" s="185" t="s">
        <v>337</v>
      </c>
      <c r="K3752" s="185" t="s">
        <v>318</v>
      </c>
      <c r="L3752" s="187">
        <f t="shared" si="119"/>
        <v>0</v>
      </c>
      <c r="M3752" s="187">
        <f t="shared" si="120"/>
        <v>0</v>
      </c>
      <c r="N3752" s="186"/>
      <c r="O3752" s="53"/>
      <c r="P3752" s="53"/>
      <c r="Q3752" s="53"/>
      <c r="R3752" s="53"/>
      <c r="S3752" s="54"/>
      <c r="T3752" s="8"/>
      <c r="U3752" s="8"/>
      <c r="V3752" s="8"/>
      <c r="W3752" s="8"/>
      <c r="X3752" s="122"/>
      <c r="Y3752" s="135"/>
      <c r="Z3752" s="135"/>
      <c r="AA3752" s="135"/>
      <c r="AB3752" s="135"/>
      <c r="AC3752" s="136"/>
      <c r="AD3752" s="8"/>
      <c r="AE3752" s="8"/>
      <c r="AF3752" s="8"/>
      <c r="AG3752" s="8"/>
      <c r="AH3752" s="122"/>
      <c r="AI3752" s="137"/>
      <c r="AJ3752" s="137"/>
      <c r="AK3752" s="137"/>
      <c r="AL3752" s="137"/>
      <c r="AM3752" s="138"/>
      <c r="AN3752" s="8"/>
      <c r="AO3752" s="8"/>
      <c r="AP3752" s="8"/>
      <c r="AQ3752" s="8"/>
      <c r="AR3752" s="122"/>
      <c r="AS3752" s="139"/>
      <c r="AT3752" s="139"/>
      <c r="AU3752" s="139"/>
      <c r="AV3752" s="139"/>
      <c r="AW3752" s="140"/>
      <c r="AX3752" s="8"/>
      <c r="AY3752" s="8"/>
      <c r="AZ3752" s="8"/>
      <c r="BA3752" s="8"/>
      <c r="BB3752" s="122"/>
      <c r="BC3752" s="141"/>
      <c r="BD3752" s="141"/>
      <c r="BE3752" s="141"/>
      <c r="BF3752" s="141"/>
      <c r="BG3752" s="142"/>
      <c r="BH3752" s="8"/>
      <c r="BI3752" s="8"/>
      <c r="BJ3752" s="8"/>
      <c r="BK3752" s="8"/>
      <c r="BL3752" s="122"/>
      <c r="BM3752" s="143"/>
      <c r="BN3752" s="143"/>
      <c r="BO3752" s="143"/>
      <c r="BP3752" s="143"/>
      <c r="BQ3752" s="144"/>
      <c r="BR3752" s="8"/>
      <c r="BS3752" s="8"/>
      <c r="BT3752" s="8"/>
      <c r="BU3752" s="8"/>
      <c r="BV3752" s="122"/>
    </row>
    <row r="3753" spans="1:74" ht="28.8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18" t="s">
        <v>5</v>
      </c>
      <c r="H3753" s="3">
        <v>2024</v>
      </c>
      <c r="I3753" s="20" t="s">
        <v>286</v>
      </c>
      <c r="J3753" s="185" t="s">
        <v>338</v>
      </c>
      <c r="K3753" s="185" t="s">
        <v>339</v>
      </c>
      <c r="L3753" s="187">
        <f t="shared" si="119"/>
        <v>0</v>
      </c>
      <c r="M3753" s="187">
        <f t="shared" si="120"/>
        <v>0</v>
      </c>
      <c r="N3753" s="186"/>
      <c r="O3753" s="53"/>
      <c r="P3753" s="53"/>
      <c r="Q3753" s="53"/>
      <c r="R3753" s="53"/>
      <c r="S3753" s="54"/>
      <c r="T3753" s="8"/>
      <c r="U3753" s="8"/>
      <c r="V3753" s="8"/>
      <c r="W3753" s="8"/>
      <c r="X3753" s="122"/>
      <c r="Y3753" s="135"/>
      <c r="Z3753" s="135"/>
      <c r="AA3753" s="135"/>
      <c r="AB3753" s="135"/>
      <c r="AC3753" s="136"/>
      <c r="AD3753" s="8"/>
      <c r="AE3753" s="8"/>
      <c r="AF3753" s="8"/>
      <c r="AG3753" s="8"/>
      <c r="AH3753" s="122"/>
      <c r="AI3753" s="137"/>
      <c r="AJ3753" s="137"/>
      <c r="AK3753" s="137"/>
      <c r="AL3753" s="137"/>
      <c r="AM3753" s="138"/>
      <c r="AN3753" s="8"/>
      <c r="AO3753" s="8"/>
      <c r="AP3753" s="8"/>
      <c r="AQ3753" s="8"/>
      <c r="AR3753" s="122"/>
      <c r="AS3753" s="139"/>
      <c r="AT3753" s="139"/>
      <c r="AU3753" s="139"/>
      <c r="AV3753" s="139"/>
      <c r="AW3753" s="140"/>
      <c r="AX3753" s="8"/>
      <c r="AY3753" s="8"/>
      <c r="AZ3753" s="8"/>
      <c r="BA3753" s="8"/>
      <c r="BB3753" s="122"/>
      <c r="BC3753" s="141"/>
      <c r="BD3753" s="141"/>
      <c r="BE3753" s="141"/>
      <c r="BF3753" s="141"/>
      <c r="BG3753" s="142"/>
      <c r="BH3753" s="8"/>
      <c r="BI3753" s="8"/>
      <c r="BJ3753" s="8"/>
      <c r="BK3753" s="8"/>
      <c r="BL3753" s="122"/>
      <c r="BM3753" s="143"/>
      <c r="BN3753" s="143"/>
      <c r="BO3753" s="143"/>
      <c r="BP3753" s="143"/>
      <c r="BQ3753" s="144"/>
      <c r="BR3753" s="8"/>
      <c r="BS3753" s="8"/>
      <c r="BT3753" s="8"/>
      <c r="BU3753" s="8"/>
      <c r="BV3753" s="122"/>
    </row>
    <row r="3754" spans="1:74" ht="28.8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18" t="s">
        <v>5</v>
      </c>
      <c r="H3754" s="3">
        <v>2024</v>
      </c>
      <c r="I3754" s="20" t="s">
        <v>286</v>
      </c>
      <c r="J3754" s="185" t="s">
        <v>340</v>
      </c>
      <c r="K3754" s="185" t="s">
        <v>318</v>
      </c>
      <c r="L3754" s="187">
        <f t="shared" si="119"/>
        <v>0</v>
      </c>
      <c r="M3754" s="187">
        <f t="shared" si="120"/>
        <v>0</v>
      </c>
      <c r="N3754" s="186"/>
      <c r="O3754" s="53"/>
      <c r="P3754" s="53"/>
      <c r="Q3754" s="53"/>
      <c r="R3754" s="53"/>
      <c r="S3754" s="54"/>
      <c r="T3754" s="8"/>
      <c r="U3754" s="8"/>
      <c r="V3754" s="8"/>
      <c r="W3754" s="8"/>
      <c r="X3754" s="122"/>
      <c r="Y3754" s="135"/>
      <c r="Z3754" s="135"/>
      <c r="AA3754" s="135"/>
      <c r="AB3754" s="135"/>
      <c r="AC3754" s="136"/>
      <c r="AD3754" s="8"/>
      <c r="AE3754" s="8"/>
      <c r="AF3754" s="8"/>
      <c r="AG3754" s="8"/>
      <c r="AH3754" s="122"/>
      <c r="AI3754" s="137"/>
      <c r="AJ3754" s="137"/>
      <c r="AK3754" s="137"/>
      <c r="AL3754" s="137"/>
      <c r="AM3754" s="138"/>
      <c r="AN3754" s="8"/>
      <c r="AO3754" s="8"/>
      <c r="AP3754" s="8"/>
      <c r="AQ3754" s="8"/>
      <c r="AR3754" s="122"/>
      <c r="AS3754" s="139"/>
      <c r="AT3754" s="139"/>
      <c r="AU3754" s="139"/>
      <c r="AV3754" s="139"/>
      <c r="AW3754" s="140"/>
      <c r="AX3754" s="8"/>
      <c r="AY3754" s="8"/>
      <c r="AZ3754" s="8"/>
      <c r="BA3754" s="8"/>
      <c r="BB3754" s="122"/>
      <c r="BC3754" s="141"/>
      <c r="BD3754" s="141"/>
      <c r="BE3754" s="141"/>
      <c r="BF3754" s="141"/>
      <c r="BG3754" s="142"/>
      <c r="BH3754" s="8"/>
      <c r="BI3754" s="8"/>
      <c r="BJ3754" s="8"/>
      <c r="BK3754" s="8"/>
      <c r="BL3754" s="122"/>
      <c r="BM3754" s="143"/>
      <c r="BN3754" s="143"/>
      <c r="BO3754" s="143"/>
      <c r="BP3754" s="143"/>
      <c r="BQ3754" s="144"/>
      <c r="BR3754" s="8"/>
      <c r="BS3754" s="8"/>
      <c r="BT3754" s="8"/>
      <c r="BU3754" s="8"/>
      <c r="BV3754" s="122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18" t="s">
        <v>5</v>
      </c>
      <c r="H3755" s="3">
        <v>2024</v>
      </c>
      <c r="I3755" s="20" t="s">
        <v>286</v>
      </c>
      <c r="J3755" s="185" t="s">
        <v>341</v>
      </c>
      <c r="K3755" s="185" t="s">
        <v>320</v>
      </c>
      <c r="L3755" s="187">
        <f t="shared" si="119"/>
        <v>0</v>
      </c>
      <c r="M3755" s="187">
        <f t="shared" si="120"/>
        <v>0</v>
      </c>
      <c r="N3755" s="186"/>
      <c r="O3755" s="53"/>
      <c r="P3755" s="53"/>
      <c r="Q3755" s="53"/>
      <c r="R3755" s="53"/>
      <c r="S3755" s="54"/>
      <c r="T3755" s="8"/>
      <c r="U3755" s="8"/>
      <c r="V3755" s="8"/>
      <c r="W3755" s="8"/>
      <c r="X3755" s="122"/>
      <c r="Y3755" s="135"/>
      <c r="Z3755" s="135"/>
      <c r="AA3755" s="135"/>
      <c r="AB3755" s="135"/>
      <c r="AC3755" s="136"/>
      <c r="AD3755" s="8"/>
      <c r="AE3755" s="8"/>
      <c r="AF3755" s="8"/>
      <c r="AG3755" s="8"/>
      <c r="AH3755" s="122"/>
      <c r="AI3755" s="137"/>
      <c r="AJ3755" s="137"/>
      <c r="AK3755" s="137"/>
      <c r="AL3755" s="137"/>
      <c r="AM3755" s="138"/>
      <c r="AN3755" s="8"/>
      <c r="AO3755" s="8"/>
      <c r="AP3755" s="8"/>
      <c r="AQ3755" s="8"/>
      <c r="AR3755" s="122"/>
      <c r="AS3755" s="139"/>
      <c r="AT3755" s="139"/>
      <c r="AU3755" s="139"/>
      <c r="AV3755" s="139"/>
      <c r="AW3755" s="140"/>
      <c r="AX3755" s="8"/>
      <c r="AY3755" s="8"/>
      <c r="AZ3755" s="8"/>
      <c r="BA3755" s="8"/>
      <c r="BB3755" s="122"/>
      <c r="BC3755" s="141"/>
      <c r="BD3755" s="141"/>
      <c r="BE3755" s="141"/>
      <c r="BF3755" s="141"/>
      <c r="BG3755" s="142"/>
      <c r="BH3755" s="8"/>
      <c r="BI3755" s="8"/>
      <c r="BJ3755" s="8"/>
      <c r="BK3755" s="8"/>
      <c r="BL3755" s="122"/>
      <c r="BM3755" s="143"/>
      <c r="BN3755" s="143"/>
      <c r="BO3755" s="143"/>
      <c r="BP3755" s="143"/>
      <c r="BQ3755" s="144"/>
      <c r="BR3755" s="8"/>
      <c r="BS3755" s="8"/>
      <c r="BT3755" s="8"/>
      <c r="BU3755" s="8"/>
      <c r="BV3755" s="122"/>
    </row>
    <row r="3756" spans="1:74" ht="28.8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18" t="s">
        <v>5</v>
      </c>
      <c r="H3756" s="3">
        <v>2024</v>
      </c>
      <c r="I3756" s="20" t="s">
        <v>286</v>
      </c>
      <c r="J3756" s="185" t="s">
        <v>342</v>
      </c>
      <c r="K3756" s="185" t="s">
        <v>320</v>
      </c>
      <c r="L3756" s="187">
        <f t="shared" si="119"/>
        <v>0</v>
      </c>
      <c r="M3756" s="187">
        <f t="shared" si="120"/>
        <v>0</v>
      </c>
      <c r="N3756" s="186"/>
      <c r="O3756" s="53"/>
      <c r="P3756" s="53"/>
      <c r="Q3756" s="53"/>
      <c r="R3756" s="53"/>
      <c r="S3756" s="54"/>
      <c r="T3756" s="8"/>
      <c r="U3756" s="8"/>
      <c r="V3756" s="8"/>
      <c r="W3756" s="8"/>
      <c r="X3756" s="122"/>
      <c r="Y3756" s="135"/>
      <c r="Z3756" s="135"/>
      <c r="AA3756" s="135"/>
      <c r="AB3756" s="135"/>
      <c r="AC3756" s="136"/>
      <c r="AD3756" s="8"/>
      <c r="AE3756" s="8"/>
      <c r="AF3756" s="8"/>
      <c r="AG3756" s="8"/>
      <c r="AH3756" s="122"/>
      <c r="AI3756" s="137"/>
      <c r="AJ3756" s="137"/>
      <c r="AK3756" s="137"/>
      <c r="AL3756" s="137"/>
      <c r="AM3756" s="138"/>
      <c r="AN3756" s="8"/>
      <c r="AO3756" s="8"/>
      <c r="AP3756" s="8"/>
      <c r="AQ3756" s="8"/>
      <c r="AR3756" s="122"/>
      <c r="AS3756" s="139"/>
      <c r="AT3756" s="139"/>
      <c r="AU3756" s="139"/>
      <c r="AV3756" s="139"/>
      <c r="AW3756" s="140"/>
      <c r="AX3756" s="8"/>
      <c r="AY3756" s="8"/>
      <c r="AZ3756" s="8"/>
      <c r="BA3756" s="8"/>
      <c r="BB3756" s="122"/>
      <c r="BC3756" s="141"/>
      <c r="BD3756" s="141"/>
      <c r="BE3756" s="141"/>
      <c r="BF3756" s="141"/>
      <c r="BG3756" s="142"/>
      <c r="BH3756" s="8"/>
      <c r="BI3756" s="8"/>
      <c r="BJ3756" s="8"/>
      <c r="BK3756" s="8"/>
      <c r="BL3756" s="122"/>
      <c r="BM3756" s="143"/>
      <c r="BN3756" s="143"/>
      <c r="BO3756" s="143"/>
      <c r="BP3756" s="143"/>
      <c r="BQ3756" s="144"/>
      <c r="BR3756" s="8"/>
      <c r="BS3756" s="8"/>
      <c r="BT3756" s="8"/>
      <c r="BU3756" s="8"/>
      <c r="BV3756" s="122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18" t="s">
        <v>5</v>
      </c>
      <c r="H3757" s="3">
        <v>2024</v>
      </c>
      <c r="I3757" s="20" t="s">
        <v>286</v>
      </c>
      <c r="J3757" s="185" t="s">
        <v>343</v>
      </c>
      <c r="K3757" s="185" t="s">
        <v>339</v>
      </c>
      <c r="L3757" s="187">
        <f t="shared" si="119"/>
        <v>0</v>
      </c>
      <c r="M3757" s="187">
        <f t="shared" si="120"/>
        <v>0</v>
      </c>
      <c r="N3757" s="186"/>
      <c r="O3757" s="53"/>
      <c r="P3757" s="53"/>
      <c r="Q3757" s="53"/>
      <c r="R3757" s="53"/>
      <c r="S3757" s="54"/>
      <c r="T3757" s="8"/>
      <c r="U3757" s="8"/>
      <c r="V3757" s="8"/>
      <c r="W3757" s="8"/>
      <c r="X3757" s="122"/>
      <c r="Y3757" s="135"/>
      <c r="Z3757" s="135"/>
      <c r="AA3757" s="135"/>
      <c r="AB3757" s="135"/>
      <c r="AC3757" s="136"/>
      <c r="AD3757" s="8"/>
      <c r="AE3757" s="8"/>
      <c r="AF3757" s="8"/>
      <c r="AG3757" s="8"/>
      <c r="AH3757" s="122"/>
      <c r="AI3757" s="137"/>
      <c r="AJ3757" s="137"/>
      <c r="AK3757" s="137"/>
      <c r="AL3757" s="137"/>
      <c r="AM3757" s="138"/>
      <c r="AN3757" s="8"/>
      <c r="AO3757" s="8"/>
      <c r="AP3757" s="8"/>
      <c r="AQ3757" s="8"/>
      <c r="AR3757" s="122"/>
      <c r="AS3757" s="139"/>
      <c r="AT3757" s="139"/>
      <c r="AU3757" s="139"/>
      <c r="AV3757" s="139"/>
      <c r="AW3757" s="140"/>
      <c r="AX3757" s="8"/>
      <c r="AY3757" s="8"/>
      <c r="AZ3757" s="8"/>
      <c r="BA3757" s="8"/>
      <c r="BB3757" s="122"/>
      <c r="BC3757" s="141"/>
      <c r="BD3757" s="141"/>
      <c r="BE3757" s="141"/>
      <c r="BF3757" s="141"/>
      <c r="BG3757" s="142"/>
      <c r="BH3757" s="8"/>
      <c r="BI3757" s="8"/>
      <c r="BJ3757" s="8"/>
      <c r="BK3757" s="8"/>
      <c r="BL3757" s="122"/>
      <c r="BM3757" s="143"/>
      <c r="BN3757" s="143"/>
      <c r="BO3757" s="143"/>
      <c r="BP3757" s="143"/>
      <c r="BQ3757" s="144"/>
      <c r="BR3757" s="8"/>
      <c r="BS3757" s="8"/>
      <c r="BT3757" s="8"/>
      <c r="BU3757" s="8"/>
      <c r="BV3757" s="122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18" t="s">
        <v>5</v>
      </c>
      <c r="H3758" s="3">
        <v>2024</v>
      </c>
      <c r="I3758" s="20" t="s">
        <v>288</v>
      </c>
      <c r="J3758" s="185" t="s">
        <v>344</v>
      </c>
      <c r="K3758" s="185" t="s">
        <v>318</v>
      </c>
      <c r="L3758" s="187">
        <f t="shared" si="119"/>
        <v>0</v>
      </c>
      <c r="M3758" s="187">
        <f t="shared" si="120"/>
        <v>0</v>
      </c>
      <c r="N3758" s="186"/>
      <c r="O3758" s="53"/>
      <c r="P3758" s="53"/>
      <c r="Q3758" s="53"/>
      <c r="R3758" s="53"/>
      <c r="S3758" s="54"/>
      <c r="T3758" s="8"/>
      <c r="U3758" s="8"/>
      <c r="V3758" s="8"/>
      <c r="W3758" s="8"/>
      <c r="X3758" s="122"/>
      <c r="Y3758" s="135"/>
      <c r="Z3758" s="135"/>
      <c r="AA3758" s="135"/>
      <c r="AB3758" s="135"/>
      <c r="AC3758" s="136"/>
      <c r="AD3758" s="8"/>
      <c r="AE3758" s="8"/>
      <c r="AF3758" s="8"/>
      <c r="AG3758" s="8"/>
      <c r="AH3758" s="122"/>
      <c r="AI3758" s="137"/>
      <c r="AJ3758" s="137"/>
      <c r="AK3758" s="137"/>
      <c r="AL3758" s="137"/>
      <c r="AM3758" s="138"/>
      <c r="AN3758" s="8"/>
      <c r="AO3758" s="8"/>
      <c r="AP3758" s="8"/>
      <c r="AQ3758" s="8"/>
      <c r="AR3758" s="122"/>
      <c r="AS3758" s="139"/>
      <c r="AT3758" s="139"/>
      <c r="AU3758" s="139"/>
      <c r="AV3758" s="139"/>
      <c r="AW3758" s="140"/>
      <c r="AX3758" s="8"/>
      <c r="AY3758" s="8"/>
      <c r="AZ3758" s="8"/>
      <c r="BA3758" s="8"/>
      <c r="BB3758" s="122"/>
      <c r="BC3758" s="141"/>
      <c r="BD3758" s="141"/>
      <c r="BE3758" s="141"/>
      <c r="BF3758" s="141"/>
      <c r="BG3758" s="142"/>
      <c r="BH3758" s="8"/>
      <c r="BI3758" s="8"/>
      <c r="BJ3758" s="8"/>
      <c r="BK3758" s="8"/>
      <c r="BL3758" s="122"/>
      <c r="BM3758" s="143"/>
      <c r="BN3758" s="143"/>
      <c r="BO3758" s="143"/>
      <c r="BP3758" s="143"/>
      <c r="BQ3758" s="144"/>
      <c r="BR3758" s="8"/>
      <c r="BS3758" s="8"/>
      <c r="BT3758" s="8"/>
      <c r="BU3758" s="8"/>
      <c r="BV3758" s="122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18" t="s">
        <v>5</v>
      </c>
      <c r="H3759" s="3">
        <v>2024</v>
      </c>
      <c r="I3759" s="20" t="s">
        <v>288</v>
      </c>
      <c r="J3759" s="184" t="s">
        <v>351</v>
      </c>
      <c r="K3759" s="184" t="s">
        <v>318</v>
      </c>
      <c r="L3759" s="187">
        <f t="shared" si="119"/>
        <v>0</v>
      </c>
      <c r="M3759" s="187">
        <f t="shared" si="120"/>
        <v>0</v>
      </c>
      <c r="N3759" s="186"/>
      <c r="O3759" s="53"/>
      <c r="P3759" s="53"/>
      <c r="Q3759" s="53"/>
      <c r="R3759" s="53"/>
      <c r="S3759" s="54"/>
      <c r="T3759" s="8"/>
      <c r="U3759" s="8"/>
      <c r="V3759" s="8"/>
      <c r="W3759" s="8"/>
      <c r="X3759" s="122"/>
      <c r="Y3759" s="135"/>
      <c r="Z3759" s="135"/>
      <c r="AA3759" s="135"/>
      <c r="AB3759" s="135"/>
      <c r="AC3759" s="136"/>
      <c r="AD3759" s="8"/>
      <c r="AE3759" s="8"/>
      <c r="AF3759" s="8"/>
      <c r="AG3759" s="8"/>
      <c r="AH3759" s="122"/>
      <c r="AI3759" s="137"/>
      <c r="AJ3759" s="137"/>
      <c r="AK3759" s="137"/>
      <c r="AL3759" s="137"/>
      <c r="AM3759" s="138"/>
      <c r="AN3759" s="8"/>
      <c r="AO3759" s="8"/>
      <c r="AP3759" s="8"/>
      <c r="AQ3759" s="8"/>
      <c r="AR3759" s="122"/>
      <c r="AS3759" s="139"/>
      <c r="AT3759" s="139"/>
      <c r="AU3759" s="139"/>
      <c r="AV3759" s="139"/>
      <c r="AW3759" s="140"/>
      <c r="AX3759" s="8"/>
      <c r="AY3759" s="8"/>
      <c r="AZ3759" s="8"/>
      <c r="BA3759" s="8"/>
      <c r="BB3759" s="122"/>
      <c r="BC3759" s="141"/>
      <c r="BD3759" s="141"/>
      <c r="BE3759" s="141"/>
      <c r="BF3759" s="141"/>
      <c r="BG3759" s="142"/>
      <c r="BH3759" s="8"/>
      <c r="BI3759" s="8"/>
      <c r="BJ3759" s="8"/>
      <c r="BK3759" s="8"/>
      <c r="BL3759" s="122"/>
      <c r="BM3759" s="143"/>
      <c r="BN3759" s="143"/>
      <c r="BO3759" s="143"/>
      <c r="BP3759" s="143"/>
      <c r="BQ3759" s="144"/>
      <c r="BR3759" s="8"/>
      <c r="BS3759" s="8"/>
      <c r="BT3759" s="8"/>
      <c r="BU3759" s="8"/>
      <c r="BV3759" s="122"/>
    </row>
    <row r="3760" spans="1:74" ht="28.8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18" t="s">
        <v>5</v>
      </c>
      <c r="H3760" s="3">
        <v>2024</v>
      </c>
      <c r="I3760" s="20" t="s">
        <v>288</v>
      </c>
      <c r="J3760" s="184" t="s">
        <v>352</v>
      </c>
      <c r="K3760" s="184" t="s">
        <v>321</v>
      </c>
      <c r="L3760" s="187">
        <f t="shared" si="119"/>
        <v>0</v>
      </c>
      <c r="M3760" s="187">
        <f t="shared" si="120"/>
        <v>0</v>
      </c>
      <c r="N3760" s="186"/>
      <c r="O3760" s="33"/>
      <c r="P3760" s="33"/>
      <c r="Q3760" s="33"/>
      <c r="R3760" s="33"/>
      <c r="S3760" s="42"/>
      <c r="T3760" s="2"/>
      <c r="U3760" s="2"/>
      <c r="V3760" s="2"/>
      <c r="W3760" s="2"/>
      <c r="X3760" s="55"/>
      <c r="Y3760" s="62"/>
      <c r="Z3760" s="62"/>
      <c r="AA3760" s="62"/>
      <c r="AB3760" s="62"/>
      <c r="AC3760" s="68"/>
      <c r="AD3760" s="2"/>
      <c r="AE3760" s="2"/>
      <c r="AF3760" s="2"/>
      <c r="AG3760" s="2"/>
      <c r="AH3760" s="55"/>
      <c r="AI3760" s="72"/>
      <c r="AJ3760" s="72"/>
      <c r="AK3760" s="72"/>
      <c r="AL3760" s="72"/>
      <c r="AM3760" s="80"/>
      <c r="AN3760" s="2"/>
      <c r="AO3760" s="2"/>
      <c r="AP3760" s="2"/>
      <c r="AQ3760" s="2"/>
      <c r="AR3760" s="55"/>
      <c r="AS3760" s="85"/>
      <c r="AT3760" s="85"/>
      <c r="AU3760" s="85"/>
      <c r="AV3760" s="85"/>
      <c r="AW3760" s="100"/>
      <c r="AX3760" s="2"/>
      <c r="AY3760" s="2"/>
      <c r="AZ3760" s="2"/>
      <c r="BA3760" s="2"/>
      <c r="BB3760" s="55"/>
      <c r="BC3760" s="105"/>
      <c r="BD3760" s="105"/>
      <c r="BE3760" s="105"/>
      <c r="BF3760" s="105"/>
      <c r="BG3760" s="109"/>
      <c r="BH3760" s="2"/>
      <c r="BI3760" s="2"/>
      <c r="BJ3760" s="2"/>
      <c r="BK3760" s="2"/>
      <c r="BL3760" s="55"/>
      <c r="BM3760" s="48"/>
      <c r="BN3760" s="48"/>
      <c r="BO3760" s="48"/>
      <c r="BP3760" s="48"/>
      <c r="BQ3760" s="117"/>
      <c r="BR3760" s="2"/>
      <c r="BS3760" s="2"/>
      <c r="BT3760" s="2"/>
      <c r="BU3760" s="2"/>
      <c r="BV3760" s="55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18" t="s">
        <v>5</v>
      </c>
      <c r="H3761" s="3">
        <v>2024</v>
      </c>
      <c r="I3761" s="20" t="s">
        <v>288</v>
      </c>
      <c r="J3761" s="184" t="s">
        <v>345</v>
      </c>
      <c r="K3761" s="184" t="s">
        <v>318</v>
      </c>
      <c r="L3761" s="187">
        <f t="shared" si="119"/>
        <v>0</v>
      </c>
      <c r="M3761" s="187">
        <f t="shared" si="120"/>
        <v>0</v>
      </c>
      <c r="N3761" s="186"/>
      <c r="O3761" s="34"/>
      <c r="P3761" s="33"/>
      <c r="Q3761" s="33"/>
      <c r="R3761" s="33"/>
      <c r="S3761" s="42"/>
      <c r="T3761" s="3"/>
      <c r="U3761" s="2"/>
      <c r="V3761" s="2"/>
      <c r="W3761" s="2"/>
      <c r="X3761" s="55"/>
      <c r="Y3761" s="64"/>
      <c r="Z3761" s="62"/>
      <c r="AA3761" s="62"/>
      <c r="AB3761" s="62"/>
      <c r="AC3761" s="68"/>
      <c r="AD3761" s="3"/>
      <c r="AE3761" s="2"/>
      <c r="AF3761" s="2"/>
      <c r="AG3761" s="2"/>
      <c r="AH3761" s="55"/>
      <c r="AI3761" s="73"/>
      <c r="AJ3761" s="72"/>
      <c r="AK3761" s="72"/>
      <c r="AL3761" s="72"/>
      <c r="AM3761" s="80"/>
      <c r="AN3761" s="3"/>
      <c r="AO3761" s="2"/>
      <c r="AP3761" s="2"/>
      <c r="AQ3761" s="2"/>
      <c r="AR3761" s="55"/>
      <c r="AS3761" s="86"/>
      <c r="AT3761" s="85"/>
      <c r="AU3761" s="85"/>
      <c r="AV3761" s="85"/>
      <c r="AW3761" s="100"/>
      <c r="AX3761" s="3"/>
      <c r="AY3761" s="2"/>
      <c r="AZ3761" s="2"/>
      <c r="BA3761" s="2"/>
      <c r="BB3761" s="55"/>
      <c r="BC3761" s="106"/>
      <c r="BD3761" s="105"/>
      <c r="BE3761" s="105"/>
      <c r="BF3761" s="105"/>
      <c r="BG3761" s="109"/>
      <c r="BH3761" s="3"/>
      <c r="BI3761" s="2"/>
      <c r="BJ3761" s="2"/>
      <c r="BK3761" s="2"/>
      <c r="BL3761" s="55"/>
      <c r="BM3761" s="49"/>
      <c r="BN3761" s="48"/>
      <c r="BO3761" s="48"/>
      <c r="BP3761" s="48"/>
      <c r="BQ3761" s="117"/>
      <c r="BR3761" s="3"/>
      <c r="BS3761" s="2"/>
      <c r="BT3761" s="2"/>
      <c r="BU3761" s="2"/>
      <c r="BV3761" s="55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18" t="s">
        <v>5</v>
      </c>
      <c r="H3762" s="3">
        <v>2024</v>
      </c>
      <c r="I3762" s="20" t="s">
        <v>289</v>
      </c>
      <c r="J3762" s="184" t="s">
        <v>268</v>
      </c>
      <c r="K3762" s="184" t="s">
        <v>318</v>
      </c>
      <c r="L3762" s="187">
        <f t="shared" si="119"/>
        <v>0</v>
      </c>
      <c r="M3762" s="187">
        <f t="shared" si="120"/>
        <v>0</v>
      </c>
      <c r="N3762" s="186"/>
      <c r="O3762" s="33"/>
      <c r="P3762" s="33"/>
      <c r="Q3762" s="33"/>
      <c r="R3762" s="33"/>
      <c r="S3762" s="42"/>
      <c r="T3762" s="2"/>
      <c r="U3762" s="2"/>
      <c r="V3762" s="2"/>
      <c r="W3762" s="2"/>
      <c r="X3762" s="55"/>
      <c r="Y3762" s="62"/>
      <c r="Z3762" s="62"/>
      <c r="AA3762" s="62"/>
      <c r="AB3762" s="62"/>
      <c r="AC3762" s="68"/>
      <c r="AD3762" s="2"/>
      <c r="AE3762" s="2"/>
      <c r="AF3762" s="2"/>
      <c r="AG3762" s="2"/>
      <c r="AH3762" s="55"/>
      <c r="AI3762" s="72"/>
      <c r="AJ3762" s="72"/>
      <c r="AK3762" s="72"/>
      <c r="AL3762" s="72"/>
      <c r="AM3762" s="80"/>
      <c r="AN3762" s="2"/>
      <c r="AO3762" s="2"/>
      <c r="AP3762" s="2"/>
      <c r="AQ3762" s="2"/>
      <c r="AR3762" s="55"/>
      <c r="AS3762" s="85"/>
      <c r="AT3762" s="85"/>
      <c r="AU3762" s="85"/>
      <c r="AV3762" s="85"/>
      <c r="AW3762" s="100"/>
      <c r="AX3762" s="2"/>
      <c r="AY3762" s="2"/>
      <c r="AZ3762" s="2"/>
      <c r="BA3762" s="2"/>
      <c r="BB3762" s="55"/>
      <c r="BC3762" s="105"/>
      <c r="BD3762" s="105"/>
      <c r="BE3762" s="105"/>
      <c r="BF3762" s="105"/>
      <c r="BG3762" s="109"/>
      <c r="BH3762" s="2"/>
      <c r="BI3762" s="2"/>
      <c r="BJ3762" s="2"/>
      <c r="BK3762" s="2"/>
      <c r="BL3762" s="55"/>
      <c r="BM3762" s="48"/>
      <c r="BN3762" s="48"/>
      <c r="BO3762" s="48"/>
      <c r="BP3762" s="48"/>
      <c r="BQ3762" s="117"/>
      <c r="BR3762" s="2"/>
      <c r="BS3762" s="2"/>
      <c r="BT3762" s="2"/>
      <c r="BU3762" s="2"/>
      <c r="BV3762" s="55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18" t="s">
        <v>5</v>
      </c>
      <c r="H3763" s="3">
        <v>2024</v>
      </c>
      <c r="I3763" s="20" t="s">
        <v>289</v>
      </c>
      <c r="J3763" s="184" t="s">
        <v>292</v>
      </c>
      <c r="K3763" s="184" t="s">
        <v>318</v>
      </c>
      <c r="L3763" s="187">
        <f t="shared" si="119"/>
        <v>0</v>
      </c>
      <c r="M3763" s="187">
        <f t="shared" si="120"/>
        <v>0</v>
      </c>
      <c r="N3763" s="186"/>
      <c r="O3763" s="33"/>
      <c r="P3763" s="33"/>
      <c r="Q3763" s="33"/>
      <c r="R3763" s="33"/>
      <c r="S3763" s="42"/>
      <c r="T3763" s="2"/>
      <c r="U3763" s="2"/>
      <c r="V3763" s="2"/>
      <c r="W3763" s="2"/>
      <c r="X3763" s="55"/>
      <c r="Y3763" s="62"/>
      <c r="Z3763" s="62"/>
      <c r="AA3763" s="62"/>
      <c r="AB3763" s="62"/>
      <c r="AC3763" s="68"/>
      <c r="AD3763" s="2"/>
      <c r="AE3763" s="2"/>
      <c r="AF3763" s="2"/>
      <c r="AG3763" s="2"/>
      <c r="AH3763" s="55"/>
      <c r="AI3763" s="72"/>
      <c r="AJ3763" s="72"/>
      <c r="AK3763" s="72"/>
      <c r="AL3763" s="72"/>
      <c r="AM3763" s="80"/>
      <c r="AN3763" s="2"/>
      <c r="AO3763" s="2"/>
      <c r="AP3763" s="2"/>
      <c r="AQ3763" s="2"/>
      <c r="AR3763" s="55"/>
      <c r="AS3763" s="85"/>
      <c r="AT3763" s="85"/>
      <c r="AU3763" s="85"/>
      <c r="AV3763" s="85"/>
      <c r="AW3763" s="100"/>
      <c r="AX3763" s="2"/>
      <c r="AY3763" s="2"/>
      <c r="AZ3763" s="2"/>
      <c r="BA3763" s="2"/>
      <c r="BB3763" s="55"/>
      <c r="BC3763" s="105"/>
      <c r="BD3763" s="105"/>
      <c r="BE3763" s="105"/>
      <c r="BF3763" s="105"/>
      <c r="BG3763" s="109"/>
      <c r="BH3763" s="2"/>
      <c r="BI3763" s="2"/>
      <c r="BJ3763" s="2"/>
      <c r="BK3763" s="2"/>
      <c r="BL3763" s="55"/>
      <c r="BM3763" s="48"/>
      <c r="BN3763" s="48"/>
      <c r="BO3763" s="48"/>
      <c r="BP3763" s="48"/>
      <c r="BQ3763" s="117"/>
      <c r="BR3763" s="2"/>
      <c r="BS3763" s="2"/>
      <c r="BT3763" s="2"/>
      <c r="BU3763" s="2"/>
      <c r="BV3763" s="55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18" t="s">
        <v>5</v>
      </c>
      <c r="H3764" s="3">
        <v>2024</v>
      </c>
      <c r="I3764" s="20" t="s">
        <v>285</v>
      </c>
      <c r="J3764" s="184" t="s">
        <v>293</v>
      </c>
      <c r="K3764" s="184" t="s">
        <v>318</v>
      </c>
      <c r="L3764" s="187">
        <f t="shared" si="119"/>
        <v>0</v>
      </c>
      <c r="M3764" s="187">
        <f t="shared" si="120"/>
        <v>0</v>
      </c>
      <c r="N3764" s="186"/>
      <c r="O3764" s="33"/>
      <c r="P3764" s="33"/>
      <c r="Q3764" s="33"/>
      <c r="R3764" s="34"/>
      <c r="S3764" s="42"/>
      <c r="T3764" s="2"/>
      <c r="U3764" s="2"/>
      <c r="V3764" s="2"/>
      <c r="W3764" s="3"/>
      <c r="X3764" s="55"/>
      <c r="Y3764" s="62"/>
      <c r="Z3764" s="62"/>
      <c r="AA3764" s="62"/>
      <c r="AB3764" s="64"/>
      <c r="AC3764" s="68"/>
      <c r="AD3764" s="2"/>
      <c r="AE3764" s="2"/>
      <c r="AF3764" s="2"/>
      <c r="AG3764" s="3"/>
      <c r="AH3764" s="55"/>
      <c r="AI3764" s="72"/>
      <c r="AJ3764" s="72"/>
      <c r="AK3764" s="72"/>
      <c r="AL3764" s="73"/>
      <c r="AM3764" s="80"/>
      <c r="AN3764" s="2"/>
      <c r="AO3764" s="2"/>
      <c r="AP3764" s="2"/>
      <c r="AQ3764" s="3"/>
      <c r="AR3764" s="55"/>
      <c r="AS3764" s="85"/>
      <c r="AT3764" s="85"/>
      <c r="AU3764" s="85"/>
      <c r="AV3764" s="86"/>
      <c r="AW3764" s="100"/>
      <c r="AX3764" s="2"/>
      <c r="AY3764" s="2"/>
      <c r="AZ3764" s="2"/>
      <c r="BA3764" s="3"/>
      <c r="BB3764" s="55"/>
      <c r="BC3764" s="105"/>
      <c r="BD3764" s="105"/>
      <c r="BE3764" s="105"/>
      <c r="BF3764" s="106"/>
      <c r="BG3764" s="109"/>
      <c r="BH3764" s="2"/>
      <c r="BI3764" s="2"/>
      <c r="BJ3764" s="2"/>
      <c r="BK3764" s="3"/>
      <c r="BL3764" s="55"/>
      <c r="BM3764" s="48"/>
      <c r="BN3764" s="48"/>
      <c r="BO3764" s="48"/>
      <c r="BP3764" s="49"/>
      <c r="BQ3764" s="117"/>
      <c r="BR3764" s="2"/>
      <c r="BS3764" s="2"/>
      <c r="BT3764" s="2"/>
      <c r="BU3764" s="3"/>
      <c r="BV3764" s="55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18" t="s">
        <v>5</v>
      </c>
      <c r="H3765" s="3">
        <v>2024</v>
      </c>
      <c r="I3765" s="20" t="s">
        <v>287</v>
      </c>
      <c r="J3765" s="184" t="s">
        <v>269</v>
      </c>
      <c r="K3765" s="184" t="s">
        <v>320</v>
      </c>
      <c r="L3765" s="187">
        <f t="shared" si="119"/>
        <v>0</v>
      </c>
      <c r="M3765" s="187">
        <f t="shared" si="120"/>
        <v>0</v>
      </c>
      <c r="N3765" s="186"/>
      <c r="O3765" s="33"/>
      <c r="P3765" s="33"/>
      <c r="Q3765" s="33"/>
      <c r="R3765" s="33"/>
      <c r="S3765" s="42"/>
      <c r="T3765" s="2"/>
      <c r="U3765" s="2"/>
      <c r="V3765" s="2"/>
      <c r="W3765" s="2"/>
      <c r="X3765" s="55"/>
      <c r="Y3765" s="62"/>
      <c r="Z3765" s="62"/>
      <c r="AA3765" s="62"/>
      <c r="AB3765" s="64"/>
      <c r="AC3765" s="68"/>
      <c r="AD3765" s="2"/>
      <c r="AE3765" s="2"/>
      <c r="AF3765" s="2"/>
      <c r="AG3765" s="2"/>
      <c r="AH3765" s="55"/>
      <c r="AI3765" s="72"/>
      <c r="AJ3765" s="72"/>
      <c r="AK3765" s="72"/>
      <c r="AL3765" s="72"/>
      <c r="AM3765" s="80"/>
      <c r="AN3765" s="2"/>
      <c r="AO3765" s="2"/>
      <c r="AP3765" s="2"/>
      <c r="AQ3765" s="2"/>
      <c r="AR3765" s="55"/>
      <c r="AS3765" s="85"/>
      <c r="AT3765" s="85"/>
      <c r="AU3765" s="85"/>
      <c r="AV3765" s="85"/>
      <c r="AW3765" s="100"/>
      <c r="AX3765" s="2"/>
      <c r="AY3765" s="2"/>
      <c r="AZ3765" s="2"/>
      <c r="BA3765" s="2"/>
      <c r="BB3765" s="55"/>
      <c r="BC3765" s="105"/>
      <c r="BD3765" s="105"/>
      <c r="BE3765" s="105"/>
      <c r="BF3765" s="105"/>
      <c r="BG3765" s="109"/>
      <c r="BH3765" s="2"/>
      <c r="BI3765" s="2"/>
      <c r="BJ3765" s="2"/>
      <c r="BK3765" s="2"/>
      <c r="BL3765" s="55"/>
      <c r="BM3765" s="48"/>
      <c r="BN3765" s="48"/>
      <c r="BO3765" s="48"/>
      <c r="BP3765" s="48"/>
      <c r="BQ3765" s="117"/>
      <c r="BR3765" s="2"/>
      <c r="BS3765" s="2"/>
      <c r="BT3765" s="2"/>
      <c r="BU3765" s="2"/>
      <c r="BV3765" s="55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18" t="s">
        <v>5</v>
      </c>
      <c r="H3766" s="3">
        <v>2024</v>
      </c>
      <c r="I3766" s="20" t="s">
        <v>287</v>
      </c>
      <c r="J3766" s="184" t="s">
        <v>270</v>
      </c>
      <c r="K3766" s="184" t="s">
        <v>320</v>
      </c>
      <c r="L3766" s="187">
        <f t="shared" si="119"/>
        <v>0</v>
      </c>
      <c r="M3766" s="187">
        <f t="shared" si="120"/>
        <v>0</v>
      </c>
      <c r="N3766" s="186"/>
      <c r="O3766" s="33"/>
      <c r="P3766" s="33"/>
      <c r="Q3766" s="33"/>
      <c r="R3766" s="33"/>
      <c r="S3766" s="42"/>
      <c r="T3766" s="2"/>
      <c r="U3766" s="2"/>
      <c r="V3766" s="2"/>
      <c r="W3766" s="2"/>
      <c r="X3766" s="55"/>
      <c r="Y3766" s="62"/>
      <c r="Z3766" s="62"/>
      <c r="AA3766" s="62"/>
      <c r="AB3766" s="62"/>
      <c r="AC3766" s="68"/>
      <c r="AD3766" s="2"/>
      <c r="AE3766" s="2"/>
      <c r="AF3766" s="2"/>
      <c r="AG3766" s="2"/>
      <c r="AH3766" s="55"/>
      <c r="AI3766" s="72"/>
      <c r="AJ3766" s="72"/>
      <c r="AK3766" s="72"/>
      <c r="AL3766" s="72"/>
      <c r="AM3766" s="80"/>
      <c r="AN3766" s="2"/>
      <c r="AO3766" s="2"/>
      <c r="AP3766" s="2"/>
      <c r="AQ3766" s="2"/>
      <c r="AR3766" s="55"/>
      <c r="AS3766" s="85"/>
      <c r="AT3766" s="85"/>
      <c r="AU3766" s="85"/>
      <c r="AV3766" s="85"/>
      <c r="AW3766" s="100"/>
      <c r="AX3766" s="2"/>
      <c r="AY3766" s="2"/>
      <c r="AZ3766" s="2"/>
      <c r="BA3766" s="2"/>
      <c r="BB3766" s="55"/>
      <c r="BC3766" s="105"/>
      <c r="BD3766" s="105"/>
      <c r="BE3766" s="105"/>
      <c r="BF3766" s="105"/>
      <c r="BG3766" s="109"/>
      <c r="BH3766" s="2"/>
      <c r="BI3766" s="2"/>
      <c r="BJ3766" s="2"/>
      <c r="BK3766" s="2"/>
      <c r="BL3766" s="55"/>
      <c r="BM3766" s="48"/>
      <c r="BN3766" s="48"/>
      <c r="BO3766" s="48"/>
      <c r="BP3766" s="48"/>
      <c r="BQ3766" s="117"/>
      <c r="BR3766" s="2"/>
      <c r="BS3766" s="2"/>
      <c r="BT3766" s="2"/>
      <c r="BU3766" s="2"/>
      <c r="BV3766" s="55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18" t="s">
        <v>5</v>
      </c>
      <c r="H3767" s="3">
        <v>2024</v>
      </c>
      <c r="I3767" s="20" t="s">
        <v>290</v>
      </c>
      <c r="J3767" s="184" t="s">
        <v>271</v>
      </c>
      <c r="K3767" s="184" t="s">
        <v>321</v>
      </c>
      <c r="L3767" s="187">
        <f t="shared" si="119"/>
        <v>0</v>
      </c>
      <c r="M3767" s="187">
        <f t="shared" si="120"/>
        <v>0</v>
      </c>
      <c r="N3767" s="186"/>
      <c r="O3767" s="33"/>
      <c r="P3767" s="33"/>
      <c r="Q3767" s="33"/>
      <c r="R3767" s="33"/>
      <c r="S3767" s="42"/>
      <c r="T3767" s="2"/>
      <c r="U3767" s="2"/>
      <c r="V3767" s="2"/>
      <c r="W3767" s="2"/>
      <c r="X3767" s="55"/>
      <c r="Y3767" s="62"/>
      <c r="Z3767" s="62"/>
      <c r="AA3767" s="62"/>
      <c r="AB3767" s="62"/>
      <c r="AC3767" s="68"/>
      <c r="AD3767" s="2"/>
      <c r="AE3767" s="2"/>
      <c r="AF3767" s="2"/>
      <c r="AG3767" s="2"/>
      <c r="AH3767" s="55"/>
      <c r="AI3767" s="72"/>
      <c r="AJ3767" s="72"/>
      <c r="AK3767" s="72"/>
      <c r="AL3767" s="72"/>
      <c r="AM3767" s="80"/>
      <c r="AN3767" s="2"/>
      <c r="AO3767" s="2"/>
      <c r="AP3767" s="2"/>
      <c r="AQ3767" s="2"/>
      <c r="AR3767" s="55"/>
      <c r="AS3767" s="85"/>
      <c r="AT3767" s="85"/>
      <c r="AU3767" s="85"/>
      <c r="AV3767" s="85"/>
      <c r="AW3767" s="100"/>
      <c r="AX3767" s="2"/>
      <c r="AY3767" s="2"/>
      <c r="AZ3767" s="2"/>
      <c r="BA3767" s="2"/>
      <c r="BB3767" s="55"/>
      <c r="BC3767" s="105"/>
      <c r="BD3767" s="105"/>
      <c r="BE3767" s="105"/>
      <c r="BF3767" s="105"/>
      <c r="BG3767" s="109"/>
      <c r="BH3767" s="2"/>
      <c r="BI3767" s="2"/>
      <c r="BJ3767" s="2"/>
      <c r="BK3767" s="2"/>
      <c r="BL3767" s="55"/>
      <c r="BM3767" s="48"/>
      <c r="BN3767" s="48"/>
      <c r="BO3767" s="48"/>
      <c r="BP3767" s="48"/>
      <c r="BQ3767" s="117"/>
      <c r="BR3767" s="2"/>
      <c r="BS3767" s="2"/>
      <c r="BT3767" s="2"/>
      <c r="BU3767" s="2"/>
      <c r="BV3767" s="55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18" t="s">
        <v>5</v>
      </c>
      <c r="H3768" s="3">
        <v>2024</v>
      </c>
      <c r="I3768" s="20" t="s">
        <v>284</v>
      </c>
      <c r="J3768" s="184" t="s">
        <v>294</v>
      </c>
      <c r="K3768" s="184" t="s">
        <v>320</v>
      </c>
      <c r="L3768" s="187">
        <f t="shared" si="119"/>
        <v>0</v>
      </c>
      <c r="M3768" s="187">
        <f t="shared" si="120"/>
        <v>0</v>
      </c>
      <c r="N3768" s="186"/>
      <c r="O3768" s="33"/>
      <c r="P3768" s="33"/>
      <c r="Q3768" s="33"/>
      <c r="R3768" s="33"/>
      <c r="S3768" s="42"/>
      <c r="T3768" s="2"/>
      <c r="U3768" s="2"/>
      <c r="V3768" s="2"/>
      <c r="W3768" s="2"/>
      <c r="X3768" s="55"/>
      <c r="Y3768" s="62"/>
      <c r="Z3768" s="62"/>
      <c r="AA3768" s="62"/>
      <c r="AB3768" s="62"/>
      <c r="AC3768" s="68"/>
      <c r="AD3768" s="2"/>
      <c r="AE3768" s="2"/>
      <c r="AF3768" s="2"/>
      <c r="AG3768" s="2"/>
      <c r="AH3768" s="55"/>
      <c r="AI3768" s="72"/>
      <c r="AJ3768" s="72"/>
      <c r="AK3768" s="72"/>
      <c r="AL3768" s="72"/>
      <c r="AM3768" s="80"/>
      <c r="AN3768" s="2"/>
      <c r="AO3768" s="2"/>
      <c r="AP3768" s="2"/>
      <c r="AQ3768" s="2"/>
      <c r="AR3768" s="55"/>
      <c r="AS3768" s="85"/>
      <c r="AT3768" s="85"/>
      <c r="AU3768" s="85"/>
      <c r="AV3768" s="85"/>
      <c r="AW3768" s="100"/>
      <c r="AX3768" s="2"/>
      <c r="AY3768" s="2"/>
      <c r="AZ3768" s="2"/>
      <c r="BA3768" s="2"/>
      <c r="BB3768" s="55"/>
      <c r="BC3768" s="105"/>
      <c r="BD3768" s="105"/>
      <c r="BE3768" s="105"/>
      <c r="BF3768" s="105"/>
      <c r="BG3768" s="109"/>
      <c r="BH3768" s="2"/>
      <c r="BI3768" s="2"/>
      <c r="BJ3768" s="2"/>
      <c r="BK3768" s="2"/>
      <c r="BL3768" s="55"/>
      <c r="BM3768" s="48"/>
      <c r="BN3768" s="48"/>
      <c r="BO3768" s="48"/>
      <c r="BP3768" s="48"/>
      <c r="BQ3768" s="117"/>
      <c r="BR3768" s="2"/>
      <c r="BS3768" s="2"/>
      <c r="BT3768" s="2"/>
      <c r="BU3768" s="2"/>
      <c r="BV3768" s="55"/>
    </row>
    <row r="3769" spans="1:74" ht="28.8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18" t="s">
        <v>5</v>
      </c>
      <c r="H3769" s="3">
        <v>2024</v>
      </c>
      <c r="I3769" s="20" t="s">
        <v>284</v>
      </c>
      <c r="J3769" s="184" t="s">
        <v>346</v>
      </c>
      <c r="K3769" s="184" t="s">
        <v>320</v>
      </c>
      <c r="L3769" s="187">
        <f t="shared" si="119"/>
        <v>0</v>
      </c>
      <c r="M3769" s="187">
        <f t="shared" si="120"/>
        <v>0</v>
      </c>
      <c r="N3769" s="186"/>
      <c r="O3769" s="33"/>
      <c r="P3769" s="33"/>
      <c r="Q3769" s="33"/>
      <c r="R3769" s="33"/>
      <c r="S3769" s="42"/>
      <c r="T3769" s="2"/>
      <c r="U3769" s="2"/>
      <c r="V3769" s="2"/>
      <c r="W3769" s="2"/>
      <c r="X3769" s="55"/>
      <c r="Y3769" s="62"/>
      <c r="Z3769" s="62"/>
      <c r="AA3769" s="62"/>
      <c r="AB3769" s="62"/>
      <c r="AC3769" s="68"/>
      <c r="AD3769" s="2"/>
      <c r="AE3769" s="2"/>
      <c r="AF3769" s="2"/>
      <c r="AG3769" s="2"/>
      <c r="AH3769" s="55"/>
      <c r="AI3769" s="72"/>
      <c r="AJ3769" s="72"/>
      <c r="AK3769" s="72"/>
      <c r="AL3769" s="72"/>
      <c r="AM3769" s="80"/>
      <c r="AN3769" s="2"/>
      <c r="AO3769" s="2"/>
      <c r="AP3769" s="2"/>
      <c r="AQ3769" s="2"/>
      <c r="AR3769" s="55"/>
      <c r="AS3769" s="85"/>
      <c r="AT3769" s="85"/>
      <c r="AU3769" s="85"/>
      <c r="AV3769" s="85"/>
      <c r="AW3769" s="100"/>
      <c r="AX3769" s="2"/>
      <c r="AY3769" s="2"/>
      <c r="AZ3769" s="2"/>
      <c r="BA3769" s="2"/>
      <c r="BB3769" s="55"/>
      <c r="BC3769" s="105"/>
      <c r="BD3769" s="105"/>
      <c r="BE3769" s="105"/>
      <c r="BF3769" s="105"/>
      <c r="BG3769" s="109"/>
      <c r="BH3769" s="2"/>
      <c r="BI3769" s="2"/>
      <c r="BJ3769" s="2"/>
      <c r="BK3769" s="2"/>
      <c r="BL3769" s="55"/>
      <c r="BM3769" s="48"/>
      <c r="BN3769" s="48"/>
      <c r="BO3769" s="48"/>
      <c r="BP3769" s="48"/>
      <c r="BQ3769" s="117"/>
      <c r="BR3769" s="2"/>
      <c r="BS3769" s="2"/>
      <c r="BT3769" s="2"/>
      <c r="BU3769" s="2"/>
      <c r="BV3769" s="55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18" t="s">
        <v>5</v>
      </c>
      <c r="H3770" s="3">
        <v>2024</v>
      </c>
      <c r="I3770" s="20" t="s">
        <v>284</v>
      </c>
      <c r="J3770" s="184" t="s">
        <v>295</v>
      </c>
      <c r="K3770" s="184" t="s">
        <v>320</v>
      </c>
      <c r="L3770" s="187">
        <f t="shared" si="119"/>
        <v>0</v>
      </c>
      <c r="M3770" s="187">
        <f t="shared" si="120"/>
        <v>0</v>
      </c>
      <c r="N3770" s="186"/>
      <c r="O3770" s="33"/>
      <c r="P3770" s="33"/>
      <c r="Q3770" s="33"/>
      <c r="R3770" s="33"/>
      <c r="S3770" s="42"/>
      <c r="T3770" s="2"/>
      <c r="U3770" s="2"/>
      <c r="V3770" s="2"/>
      <c r="W3770" s="2"/>
      <c r="X3770" s="55"/>
      <c r="Y3770" s="62"/>
      <c r="Z3770" s="62"/>
      <c r="AA3770" s="62"/>
      <c r="AB3770" s="62"/>
      <c r="AC3770" s="68"/>
      <c r="AD3770" s="2"/>
      <c r="AE3770" s="2"/>
      <c r="AF3770" s="2"/>
      <c r="AG3770" s="2"/>
      <c r="AH3770" s="55"/>
      <c r="AI3770" s="72"/>
      <c r="AJ3770" s="72"/>
      <c r="AK3770" s="72"/>
      <c r="AL3770" s="72"/>
      <c r="AM3770" s="80"/>
      <c r="AN3770" s="2"/>
      <c r="AO3770" s="2"/>
      <c r="AP3770" s="2"/>
      <c r="AQ3770" s="2"/>
      <c r="AR3770" s="55"/>
      <c r="AS3770" s="85"/>
      <c r="AT3770" s="85"/>
      <c r="AU3770" s="85"/>
      <c r="AV3770" s="85"/>
      <c r="AW3770" s="100"/>
      <c r="AX3770" s="2"/>
      <c r="AY3770" s="2"/>
      <c r="AZ3770" s="2"/>
      <c r="BA3770" s="2"/>
      <c r="BB3770" s="55"/>
      <c r="BC3770" s="105"/>
      <c r="BD3770" s="105"/>
      <c r="BE3770" s="105"/>
      <c r="BF3770" s="105"/>
      <c r="BG3770" s="109"/>
      <c r="BH3770" s="2"/>
      <c r="BI3770" s="2"/>
      <c r="BJ3770" s="2"/>
      <c r="BK3770" s="2"/>
      <c r="BL3770" s="55"/>
      <c r="BM3770" s="48"/>
      <c r="BN3770" s="48"/>
      <c r="BO3770" s="48"/>
      <c r="BP3770" s="48"/>
      <c r="BQ3770" s="117"/>
      <c r="BR3770" s="2"/>
      <c r="BS3770" s="2"/>
      <c r="BT3770" s="2"/>
      <c r="BU3770" s="2"/>
      <c r="BV3770" s="55"/>
    </row>
    <row r="3771" spans="1:74" ht="28.8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18" t="s">
        <v>5</v>
      </c>
      <c r="H3771" s="3">
        <v>2024</v>
      </c>
      <c r="I3771" s="20" t="s">
        <v>290</v>
      </c>
      <c r="J3771" s="184" t="s">
        <v>299</v>
      </c>
      <c r="K3771" s="184" t="s">
        <v>318</v>
      </c>
      <c r="L3771" s="187">
        <f t="shared" si="119"/>
        <v>0</v>
      </c>
      <c r="M3771" s="187">
        <f t="shared" si="120"/>
        <v>0</v>
      </c>
      <c r="N3771" s="186"/>
      <c r="O3771" s="33"/>
      <c r="P3771" s="33"/>
      <c r="Q3771" s="33"/>
      <c r="R3771" s="33"/>
      <c r="S3771" s="42"/>
      <c r="T3771" s="2"/>
      <c r="U3771" s="2"/>
      <c r="V3771" s="2"/>
      <c r="W3771" s="2"/>
      <c r="X3771" s="55"/>
      <c r="Y3771" s="62"/>
      <c r="Z3771" s="62"/>
      <c r="AA3771" s="62"/>
      <c r="AB3771" s="62"/>
      <c r="AC3771" s="68"/>
      <c r="AD3771" s="2"/>
      <c r="AE3771" s="2"/>
      <c r="AF3771" s="2"/>
      <c r="AG3771" s="2"/>
      <c r="AH3771" s="55"/>
      <c r="AI3771" s="72"/>
      <c r="AJ3771" s="72"/>
      <c r="AK3771" s="72"/>
      <c r="AL3771" s="72"/>
      <c r="AM3771" s="80"/>
      <c r="AN3771" s="2"/>
      <c r="AO3771" s="2"/>
      <c r="AP3771" s="2"/>
      <c r="AQ3771" s="2"/>
      <c r="AR3771" s="55"/>
      <c r="AS3771" s="85"/>
      <c r="AT3771" s="85"/>
      <c r="AU3771" s="85"/>
      <c r="AV3771" s="85"/>
      <c r="AW3771" s="100"/>
      <c r="AX3771" s="2"/>
      <c r="AY3771" s="2"/>
      <c r="AZ3771" s="2"/>
      <c r="BA3771" s="2"/>
      <c r="BB3771" s="55"/>
      <c r="BC3771" s="105"/>
      <c r="BD3771" s="105"/>
      <c r="BE3771" s="105"/>
      <c r="BF3771" s="105"/>
      <c r="BG3771" s="109"/>
      <c r="BH3771" s="2"/>
      <c r="BI3771" s="2"/>
      <c r="BJ3771" s="2"/>
      <c r="BK3771" s="2"/>
      <c r="BL3771" s="55"/>
      <c r="BM3771" s="48"/>
      <c r="BN3771" s="48"/>
      <c r="BO3771" s="48"/>
      <c r="BP3771" s="48"/>
      <c r="BQ3771" s="117"/>
      <c r="BR3771" s="2"/>
      <c r="BS3771" s="2"/>
      <c r="BT3771" s="2"/>
      <c r="BU3771" s="2"/>
      <c r="BV3771" s="55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18" t="s">
        <v>5</v>
      </c>
      <c r="H3772" s="3">
        <v>2024</v>
      </c>
      <c r="I3772" s="20" t="s">
        <v>315</v>
      </c>
      <c r="J3772" s="184" t="s">
        <v>347</v>
      </c>
      <c r="K3772" s="184" t="s">
        <v>320</v>
      </c>
      <c r="L3772" s="187">
        <f t="shared" si="119"/>
        <v>0</v>
      </c>
      <c r="M3772" s="187">
        <f t="shared" si="120"/>
        <v>0</v>
      </c>
      <c r="N3772" s="186"/>
      <c r="O3772" s="33"/>
      <c r="P3772" s="33"/>
      <c r="Q3772" s="33"/>
      <c r="R3772" s="33"/>
      <c r="S3772" s="42"/>
      <c r="T3772" s="2"/>
      <c r="U3772" s="2"/>
      <c r="V3772" s="2"/>
      <c r="W3772" s="2"/>
      <c r="X3772" s="55"/>
      <c r="Y3772" s="62"/>
      <c r="Z3772" s="62"/>
      <c r="AA3772" s="62"/>
      <c r="AB3772" s="62"/>
      <c r="AC3772" s="68"/>
      <c r="AD3772" s="2"/>
      <c r="AE3772" s="2"/>
      <c r="AF3772" s="2"/>
      <c r="AG3772" s="2"/>
      <c r="AH3772" s="55"/>
      <c r="AI3772" s="72"/>
      <c r="AJ3772" s="72"/>
      <c r="AK3772" s="72"/>
      <c r="AL3772" s="72"/>
      <c r="AM3772" s="80"/>
      <c r="AN3772" s="2"/>
      <c r="AO3772" s="2"/>
      <c r="AP3772" s="2"/>
      <c r="AQ3772" s="2"/>
      <c r="AR3772" s="55"/>
      <c r="AS3772" s="85"/>
      <c r="AT3772" s="85"/>
      <c r="AU3772" s="85"/>
      <c r="AV3772" s="85"/>
      <c r="AW3772" s="100"/>
      <c r="AX3772" s="2"/>
      <c r="AY3772" s="2"/>
      <c r="AZ3772" s="2"/>
      <c r="BA3772" s="2"/>
      <c r="BB3772" s="55"/>
      <c r="BC3772" s="105"/>
      <c r="BD3772" s="105"/>
      <c r="BE3772" s="105"/>
      <c r="BF3772" s="105"/>
      <c r="BG3772" s="109"/>
      <c r="BH3772" s="2"/>
      <c r="BI3772" s="2"/>
      <c r="BJ3772" s="2"/>
      <c r="BK3772" s="2"/>
      <c r="BL3772" s="55"/>
      <c r="BM3772" s="48"/>
      <c r="BN3772" s="48"/>
      <c r="BO3772" s="48"/>
      <c r="BP3772" s="48"/>
      <c r="BQ3772" s="117"/>
      <c r="BR3772" s="2"/>
      <c r="BS3772" s="2"/>
      <c r="BT3772" s="2"/>
      <c r="BU3772" s="2"/>
      <c r="BV3772" s="55"/>
    </row>
    <row r="3773" spans="1:74" ht="28.8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18" t="s">
        <v>5</v>
      </c>
      <c r="H3773" s="3">
        <v>2024</v>
      </c>
      <c r="I3773" s="20" t="s">
        <v>315</v>
      </c>
      <c r="J3773" s="184" t="s">
        <v>296</v>
      </c>
      <c r="K3773" s="184" t="s">
        <v>321</v>
      </c>
      <c r="L3773" s="187">
        <f t="shared" si="119"/>
        <v>0</v>
      </c>
      <c r="M3773" s="187">
        <f t="shared" si="120"/>
        <v>0</v>
      </c>
      <c r="N3773" s="186"/>
      <c r="O3773" s="33"/>
      <c r="P3773" s="33"/>
      <c r="Q3773" s="33"/>
      <c r="R3773" s="33"/>
      <c r="S3773" s="42"/>
      <c r="T3773" s="2"/>
      <c r="U3773" s="2"/>
      <c r="V3773" s="2"/>
      <c r="W3773" s="2"/>
      <c r="X3773" s="55"/>
      <c r="Y3773" s="62"/>
      <c r="Z3773" s="62"/>
      <c r="AA3773" s="62"/>
      <c r="AB3773" s="62"/>
      <c r="AC3773" s="68"/>
      <c r="AD3773" s="2"/>
      <c r="AE3773" s="2"/>
      <c r="AF3773" s="2"/>
      <c r="AG3773" s="2"/>
      <c r="AH3773" s="55"/>
      <c r="AI3773" s="72"/>
      <c r="AJ3773" s="72"/>
      <c r="AK3773" s="72"/>
      <c r="AL3773" s="72"/>
      <c r="AM3773" s="80"/>
      <c r="AN3773" s="2"/>
      <c r="AO3773" s="2"/>
      <c r="AP3773" s="2"/>
      <c r="AQ3773" s="2"/>
      <c r="AR3773" s="55"/>
      <c r="AS3773" s="85"/>
      <c r="AT3773" s="85"/>
      <c r="AU3773" s="85"/>
      <c r="AV3773" s="85"/>
      <c r="AW3773" s="100"/>
      <c r="AX3773" s="2"/>
      <c r="AY3773" s="2"/>
      <c r="AZ3773" s="2"/>
      <c r="BA3773" s="2"/>
      <c r="BB3773" s="55"/>
      <c r="BC3773" s="105"/>
      <c r="BD3773" s="105"/>
      <c r="BE3773" s="105"/>
      <c r="BF3773" s="105"/>
      <c r="BG3773" s="109"/>
      <c r="BH3773" s="2"/>
      <c r="BI3773" s="2"/>
      <c r="BJ3773" s="2"/>
      <c r="BK3773" s="2"/>
      <c r="BL3773" s="55"/>
      <c r="BM3773" s="48"/>
      <c r="BN3773" s="48"/>
      <c r="BO3773" s="48"/>
      <c r="BP3773" s="48"/>
      <c r="BQ3773" s="117"/>
      <c r="BR3773" s="2"/>
      <c r="BS3773" s="2"/>
      <c r="BT3773" s="2"/>
      <c r="BU3773" s="2"/>
      <c r="BV3773" s="55"/>
    </row>
    <row r="3774" spans="1:74" ht="28.8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18" t="s">
        <v>5</v>
      </c>
      <c r="H3774" s="3">
        <v>2024</v>
      </c>
      <c r="I3774" s="20" t="s">
        <v>316</v>
      </c>
      <c r="J3774" s="184" t="s">
        <v>297</v>
      </c>
      <c r="K3774" s="184" t="s">
        <v>318</v>
      </c>
      <c r="L3774" s="187">
        <f t="shared" si="119"/>
        <v>0</v>
      </c>
      <c r="M3774" s="187">
        <f t="shared" si="120"/>
        <v>0</v>
      </c>
      <c r="N3774" s="186"/>
      <c r="O3774" s="33"/>
      <c r="P3774" s="33"/>
      <c r="Q3774" s="33"/>
      <c r="R3774" s="33"/>
      <c r="S3774" s="42"/>
      <c r="T3774" s="2"/>
      <c r="U3774" s="2"/>
      <c r="V3774" s="2"/>
      <c r="W3774" s="2"/>
      <c r="X3774" s="55"/>
      <c r="Y3774" s="62"/>
      <c r="Z3774" s="62"/>
      <c r="AA3774" s="62"/>
      <c r="AB3774" s="62"/>
      <c r="AC3774" s="68"/>
      <c r="AD3774" s="2"/>
      <c r="AE3774" s="2"/>
      <c r="AF3774" s="2"/>
      <c r="AG3774" s="2"/>
      <c r="AH3774" s="55"/>
      <c r="AI3774" s="72"/>
      <c r="AJ3774" s="72"/>
      <c r="AK3774" s="72"/>
      <c r="AL3774" s="72"/>
      <c r="AM3774" s="80"/>
      <c r="AN3774" s="2"/>
      <c r="AO3774" s="2"/>
      <c r="AP3774" s="2"/>
      <c r="AQ3774" s="2"/>
      <c r="AR3774" s="55"/>
      <c r="AS3774" s="85"/>
      <c r="AT3774" s="85"/>
      <c r="AU3774" s="85"/>
      <c r="AV3774" s="85"/>
      <c r="AW3774" s="100"/>
      <c r="AX3774" s="2"/>
      <c r="AY3774" s="2"/>
      <c r="AZ3774" s="2"/>
      <c r="BA3774" s="2"/>
      <c r="BB3774" s="55"/>
      <c r="BC3774" s="105"/>
      <c r="BD3774" s="105"/>
      <c r="BE3774" s="105"/>
      <c r="BF3774" s="105"/>
      <c r="BG3774" s="109"/>
      <c r="BH3774" s="2"/>
      <c r="BI3774" s="2"/>
      <c r="BJ3774" s="2"/>
      <c r="BK3774" s="2"/>
      <c r="BL3774" s="55"/>
      <c r="BM3774" s="48"/>
      <c r="BN3774" s="48"/>
      <c r="BO3774" s="48"/>
      <c r="BP3774" s="48"/>
      <c r="BQ3774" s="117"/>
      <c r="BR3774" s="2"/>
      <c r="BS3774" s="2"/>
      <c r="BT3774" s="2"/>
      <c r="BU3774" s="2"/>
      <c r="BV3774" s="55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18" t="s">
        <v>5</v>
      </c>
      <c r="H3775" s="3">
        <v>2024</v>
      </c>
      <c r="I3775" s="20" t="s">
        <v>316</v>
      </c>
      <c r="J3775" s="185" t="s">
        <v>348</v>
      </c>
      <c r="K3775" s="185" t="s">
        <v>320</v>
      </c>
      <c r="L3775" s="187">
        <f t="shared" si="119"/>
        <v>0</v>
      </c>
      <c r="M3775" s="187">
        <f t="shared" si="120"/>
        <v>0</v>
      </c>
      <c r="N3775" s="186"/>
      <c r="O3775" s="33"/>
      <c r="P3775" s="33"/>
      <c r="Q3775" s="33"/>
      <c r="R3775" s="33"/>
      <c r="S3775" s="42"/>
      <c r="T3775" s="2"/>
      <c r="U3775" s="2"/>
      <c r="V3775" s="2"/>
      <c r="W3775" s="2"/>
      <c r="X3775" s="55"/>
      <c r="Y3775" s="62"/>
      <c r="Z3775" s="62"/>
      <c r="AA3775" s="62"/>
      <c r="AB3775" s="62"/>
      <c r="AC3775" s="68"/>
      <c r="AD3775" s="2"/>
      <c r="AE3775" s="2"/>
      <c r="AF3775" s="2"/>
      <c r="AG3775" s="2"/>
      <c r="AH3775" s="55"/>
      <c r="AI3775" s="72"/>
      <c r="AJ3775" s="72"/>
      <c r="AK3775" s="72"/>
      <c r="AL3775" s="72"/>
      <c r="AM3775" s="80"/>
      <c r="AN3775" s="2"/>
      <c r="AO3775" s="2"/>
      <c r="AP3775" s="2"/>
      <c r="AQ3775" s="2"/>
      <c r="AR3775" s="55"/>
      <c r="AS3775" s="85"/>
      <c r="AT3775" s="85"/>
      <c r="AU3775" s="85"/>
      <c r="AV3775" s="85"/>
      <c r="AW3775" s="100"/>
      <c r="AX3775" s="2"/>
      <c r="AY3775" s="2"/>
      <c r="AZ3775" s="2"/>
      <c r="BA3775" s="2"/>
      <c r="BB3775" s="55"/>
      <c r="BC3775" s="105"/>
      <c r="BD3775" s="105"/>
      <c r="BE3775" s="105"/>
      <c r="BF3775" s="105"/>
      <c r="BG3775" s="109"/>
      <c r="BH3775" s="2"/>
      <c r="BI3775" s="2"/>
      <c r="BJ3775" s="2"/>
      <c r="BK3775" s="2"/>
      <c r="BL3775" s="55"/>
      <c r="BM3775" s="48"/>
      <c r="BN3775" s="48"/>
      <c r="BO3775" s="48"/>
      <c r="BP3775" s="48"/>
      <c r="BQ3775" s="117"/>
      <c r="BR3775" s="2"/>
      <c r="BS3775" s="2"/>
      <c r="BT3775" s="2"/>
      <c r="BU3775" s="2"/>
      <c r="BV3775" s="55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18" t="s">
        <v>5</v>
      </c>
      <c r="H3776" s="3">
        <v>2024</v>
      </c>
      <c r="I3776" s="20" t="s">
        <v>282</v>
      </c>
      <c r="J3776" s="184" t="s">
        <v>272</v>
      </c>
      <c r="K3776" s="184" t="s">
        <v>321</v>
      </c>
      <c r="L3776" s="187">
        <f t="shared" si="119"/>
        <v>0</v>
      </c>
      <c r="M3776" s="187">
        <f t="shared" si="120"/>
        <v>0</v>
      </c>
      <c r="N3776" s="186"/>
      <c r="O3776" s="33"/>
      <c r="P3776" s="33"/>
      <c r="Q3776" s="33"/>
      <c r="R3776" s="33"/>
      <c r="S3776" s="42"/>
      <c r="T3776" s="2"/>
      <c r="U3776" s="2"/>
      <c r="V3776" s="2"/>
      <c r="W3776" s="2"/>
      <c r="X3776" s="55"/>
      <c r="Y3776" s="62"/>
      <c r="Z3776" s="62"/>
      <c r="AA3776" s="62"/>
      <c r="AB3776" s="62"/>
      <c r="AC3776" s="68"/>
      <c r="AD3776" s="2"/>
      <c r="AE3776" s="2"/>
      <c r="AF3776" s="2"/>
      <c r="AG3776" s="2"/>
      <c r="AH3776" s="55"/>
      <c r="AI3776" s="72"/>
      <c r="AJ3776" s="72"/>
      <c r="AK3776" s="72"/>
      <c r="AL3776" s="72"/>
      <c r="AM3776" s="80"/>
      <c r="AN3776" s="2"/>
      <c r="AO3776" s="2"/>
      <c r="AP3776" s="2"/>
      <c r="AQ3776" s="2"/>
      <c r="AR3776" s="55"/>
      <c r="AS3776" s="85"/>
      <c r="AT3776" s="85"/>
      <c r="AU3776" s="85"/>
      <c r="AV3776" s="85"/>
      <c r="AW3776" s="100"/>
      <c r="AX3776" s="2"/>
      <c r="AY3776" s="2"/>
      <c r="AZ3776" s="2"/>
      <c r="BA3776" s="2"/>
      <c r="BB3776" s="55"/>
      <c r="BC3776" s="105"/>
      <c r="BD3776" s="105"/>
      <c r="BE3776" s="105"/>
      <c r="BF3776" s="105"/>
      <c r="BG3776" s="109"/>
      <c r="BH3776" s="2"/>
      <c r="BI3776" s="2"/>
      <c r="BJ3776" s="2"/>
      <c r="BK3776" s="2"/>
      <c r="BL3776" s="55"/>
      <c r="BM3776" s="48"/>
      <c r="BN3776" s="48"/>
      <c r="BO3776" s="48"/>
      <c r="BP3776" s="48"/>
      <c r="BQ3776" s="117"/>
      <c r="BR3776" s="2"/>
      <c r="BS3776" s="2"/>
      <c r="BT3776" s="2"/>
      <c r="BU3776" s="2"/>
      <c r="BV3776" s="55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18" t="s">
        <v>5</v>
      </c>
      <c r="H3777" s="3">
        <v>2024</v>
      </c>
      <c r="I3777" s="20" t="s">
        <v>282</v>
      </c>
      <c r="J3777" s="184" t="s">
        <v>273</v>
      </c>
      <c r="K3777" s="184" t="s">
        <v>321</v>
      </c>
      <c r="L3777" s="187">
        <f t="shared" si="119"/>
        <v>4.0000000000000001E-3</v>
      </c>
      <c r="M3777" s="187">
        <f t="shared" si="120"/>
        <v>8.0589999999999993</v>
      </c>
      <c r="N3777" s="186" t="s">
        <v>542</v>
      </c>
      <c r="O3777" s="33"/>
      <c r="P3777" s="33"/>
      <c r="Q3777" s="33">
        <v>54</v>
      </c>
      <c r="R3777" s="33">
        <v>4.0000000000000001E-3</v>
      </c>
      <c r="S3777" s="42">
        <v>8.0589999999999993</v>
      </c>
      <c r="T3777" s="2"/>
      <c r="U3777" s="2"/>
      <c r="V3777" s="2"/>
      <c r="W3777" s="2"/>
      <c r="X3777" s="55"/>
      <c r="Y3777" s="62"/>
      <c r="Z3777" s="62"/>
      <c r="AA3777" s="62"/>
      <c r="AB3777" s="62"/>
      <c r="AC3777" s="68"/>
      <c r="AD3777" s="2"/>
      <c r="AE3777" s="2"/>
      <c r="AF3777" s="2"/>
      <c r="AG3777" s="2"/>
      <c r="AH3777" s="55"/>
      <c r="AI3777" s="72"/>
      <c r="AJ3777" s="72"/>
      <c r="AK3777" s="72"/>
      <c r="AL3777" s="72"/>
      <c r="AM3777" s="80"/>
      <c r="AN3777" s="2"/>
      <c r="AO3777" s="2"/>
      <c r="AP3777" s="2"/>
      <c r="AQ3777" s="2"/>
      <c r="AR3777" s="55"/>
      <c r="AS3777" s="85"/>
      <c r="AT3777" s="85"/>
      <c r="AU3777" s="85"/>
      <c r="AV3777" s="85"/>
      <c r="AW3777" s="100"/>
      <c r="AX3777" s="2"/>
      <c r="AY3777" s="2"/>
      <c r="AZ3777" s="2"/>
      <c r="BA3777" s="2"/>
      <c r="BB3777" s="55"/>
      <c r="BC3777" s="105"/>
      <c r="BD3777" s="105"/>
      <c r="BE3777" s="105"/>
      <c r="BF3777" s="105"/>
      <c r="BG3777" s="109"/>
      <c r="BH3777" s="2"/>
      <c r="BI3777" s="2"/>
      <c r="BJ3777" s="2"/>
      <c r="BK3777" s="2"/>
      <c r="BL3777" s="55"/>
      <c r="BM3777" s="48"/>
      <c r="BN3777" s="48"/>
      <c r="BO3777" s="48"/>
      <c r="BP3777" s="48"/>
      <c r="BQ3777" s="117"/>
      <c r="BR3777" s="2"/>
      <c r="BS3777" s="2"/>
      <c r="BT3777" s="2"/>
      <c r="BU3777" s="2"/>
      <c r="BV3777" s="55"/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18" t="s">
        <v>5</v>
      </c>
      <c r="H3778" s="3">
        <v>2024</v>
      </c>
      <c r="I3778" s="20" t="s">
        <v>282</v>
      </c>
      <c r="J3778" s="184" t="s">
        <v>274</v>
      </c>
      <c r="K3778" s="184" t="s">
        <v>321</v>
      </c>
      <c r="L3778" s="187">
        <f t="shared" si="119"/>
        <v>1E-3</v>
      </c>
      <c r="M3778" s="187">
        <f t="shared" si="120"/>
        <v>1.268</v>
      </c>
      <c r="N3778" s="186" t="s">
        <v>1478</v>
      </c>
      <c r="O3778" s="33"/>
      <c r="P3778" s="33"/>
      <c r="Q3778" s="33"/>
      <c r="R3778" s="33"/>
      <c r="S3778" s="42"/>
      <c r="T3778" s="2"/>
      <c r="U3778" s="2"/>
      <c r="V3778" s="2"/>
      <c r="W3778" s="2"/>
      <c r="X3778" s="55"/>
      <c r="Y3778" s="62"/>
      <c r="Z3778" s="62"/>
      <c r="AA3778" s="62">
        <v>31</v>
      </c>
      <c r="AB3778" s="62">
        <v>5.0000000000000001E-4</v>
      </c>
      <c r="AC3778" s="68">
        <v>0.625</v>
      </c>
      <c r="AD3778" s="2"/>
      <c r="AE3778" s="2"/>
      <c r="AF3778" s="2"/>
      <c r="AG3778" s="2"/>
      <c r="AH3778" s="55"/>
      <c r="AI3778" s="72" t="s">
        <v>544</v>
      </c>
      <c r="AJ3778" s="72"/>
      <c r="AK3778" s="72"/>
      <c r="AL3778" s="72">
        <v>5.0000000000000001E-4</v>
      </c>
      <c r="AM3778" s="80">
        <v>0.64300000000000002</v>
      </c>
      <c r="AN3778" s="2"/>
      <c r="AO3778" s="2"/>
      <c r="AP3778" s="2"/>
      <c r="AQ3778" s="2"/>
      <c r="AR3778" s="55"/>
      <c r="AS3778" s="85"/>
      <c r="AT3778" s="85"/>
      <c r="AU3778" s="85"/>
      <c r="AV3778" s="85"/>
      <c r="AW3778" s="100"/>
      <c r="AX3778" s="2"/>
      <c r="AY3778" s="2"/>
      <c r="AZ3778" s="2"/>
      <c r="BA3778" s="2"/>
      <c r="BB3778" s="55"/>
      <c r="BC3778" s="105"/>
      <c r="BD3778" s="105"/>
      <c r="BE3778" s="105"/>
      <c r="BF3778" s="105"/>
      <c r="BG3778" s="109"/>
      <c r="BH3778" s="2"/>
      <c r="BI3778" s="2"/>
      <c r="BJ3778" s="2"/>
      <c r="BK3778" s="2"/>
      <c r="BL3778" s="55"/>
      <c r="BM3778" s="48"/>
      <c r="BN3778" s="48"/>
      <c r="BO3778" s="48"/>
      <c r="BP3778" s="48"/>
      <c r="BQ3778" s="117"/>
      <c r="BR3778" s="2"/>
      <c r="BS3778" s="2"/>
      <c r="BT3778" s="2"/>
      <c r="BU3778" s="2"/>
      <c r="BV3778" s="55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18" t="s">
        <v>5</v>
      </c>
      <c r="H3779" s="3">
        <v>2024</v>
      </c>
      <c r="I3779" s="20" t="s">
        <v>282</v>
      </c>
      <c r="J3779" s="184" t="s">
        <v>275</v>
      </c>
      <c r="K3779" s="184" t="s">
        <v>321</v>
      </c>
      <c r="L3779" s="187">
        <f t="shared" si="119"/>
        <v>2.8E-3</v>
      </c>
      <c r="M3779" s="187">
        <f t="shared" si="120"/>
        <v>3.9980000000000002</v>
      </c>
      <c r="N3779" s="186" t="s">
        <v>542</v>
      </c>
      <c r="O3779" s="33"/>
      <c r="P3779" s="33"/>
      <c r="Q3779" s="33">
        <v>54</v>
      </c>
      <c r="R3779" s="33">
        <v>2.8E-3</v>
      </c>
      <c r="S3779" s="42">
        <v>3.9980000000000002</v>
      </c>
      <c r="T3779" s="2"/>
      <c r="U3779" s="2"/>
      <c r="V3779" s="2"/>
      <c r="W3779" s="2"/>
      <c r="X3779" s="55"/>
      <c r="Y3779" s="62"/>
      <c r="Z3779" s="62"/>
      <c r="AA3779" s="62"/>
      <c r="AB3779" s="62"/>
      <c r="AC3779" s="68"/>
      <c r="AD3779" s="2"/>
      <c r="AE3779" s="2"/>
      <c r="AF3779" s="2"/>
      <c r="AG3779" s="2"/>
      <c r="AH3779" s="55"/>
      <c r="AI3779" s="72"/>
      <c r="AJ3779" s="72"/>
      <c r="AK3779" s="72"/>
      <c r="AL3779" s="72"/>
      <c r="AM3779" s="80"/>
      <c r="AN3779" s="2"/>
      <c r="AO3779" s="2"/>
      <c r="AP3779" s="2"/>
      <c r="AQ3779" s="2"/>
      <c r="AR3779" s="55"/>
      <c r="AS3779" s="85"/>
      <c r="AT3779" s="85"/>
      <c r="AU3779" s="85"/>
      <c r="AV3779" s="85"/>
      <c r="AW3779" s="100"/>
      <c r="AX3779" s="2"/>
      <c r="AY3779" s="2"/>
      <c r="AZ3779" s="2"/>
      <c r="BA3779" s="2"/>
      <c r="BB3779" s="55"/>
      <c r="BC3779" s="105"/>
      <c r="BD3779" s="105"/>
      <c r="BE3779" s="105"/>
      <c r="BF3779" s="105"/>
      <c r="BG3779" s="109"/>
      <c r="BH3779" s="2"/>
      <c r="BI3779" s="2"/>
      <c r="BJ3779" s="2"/>
      <c r="BK3779" s="2"/>
      <c r="BL3779" s="55"/>
      <c r="BM3779" s="48"/>
      <c r="BN3779" s="48"/>
      <c r="BO3779" s="48"/>
      <c r="BP3779" s="48"/>
      <c r="BQ3779" s="117"/>
      <c r="BR3779" s="2"/>
      <c r="BS3779" s="2"/>
      <c r="BT3779" s="2"/>
      <c r="BU3779" s="2"/>
      <c r="BV3779" s="55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18" t="s">
        <v>5</v>
      </c>
      <c r="H3780" s="3">
        <v>2024</v>
      </c>
      <c r="I3780" s="20" t="s">
        <v>282</v>
      </c>
      <c r="J3780" s="184" t="s">
        <v>276</v>
      </c>
      <c r="K3780" s="184" t="s">
        <v>320</v>
      </c>
      <c r="L3780" s="187">
        <f t="shared" si="119"/>
        <v>0</v>
      </c>
      <c r="M3780" s="187">
        <f t="shared" si="120"/>
        <v>0</v>
      </c>
      <c r="N3780" s="186"/>
      <c r="O3780" s="33"/>
      <c r="P3780" s="33"/>
      <c r="Q3780" s="33"/>
      <c r="R3780" s="33"/>
      <c r="S3780" s="42"/>
      <c r="T3780" s="2"/>
      <c r="U3780" s="2"/>
      <c r="V3780" s="2"/>
      <c r="W3780" s="2"/>
      <c r="X3780" s="55"/>
      <c r="Y3780" s="62"/>
      <c r="Z3780" s="62"/>
      <c r="AA3780" s="62"/>
      <c r="AB3780" s="62"/>
      <c r="AC3780" s="68"/>
      <c r="AD3780" s="2"/>
      <c r="AE3780" s="2"/>
      <c r="AF3780" s="2"/>
      <c r="AG3780" s="2"/>
      <c r="AH3780" s="55"/>
      <c r="AI3780" s="72"/>
      <c r="AJ3780" s="72"/>
      <c r="AK3780" s="72"/>
      <c r="AL3780" s="72"/>
      <c r="AM3780" s="80"/>
      <c r="AN3780" s="2"/>
      <c r="AO3780" s="2"/>
      <c r="AP3780" s="2"/>
      <c r="AQ3780" s="2"/>
      <c r="AR3780" s="55"/>
      <c r="AS3780" s="85"/>
      <c r="AT3780" s="85"/>
      <c r="AU3780" s="85"/>
      <c r="AV3780" s="85"/>
      <c r="AW3780" s="100"/>
      <c r="AX3780" s="2"/>
      <c r="AY3780" s="2"/>
      <c r="AZ3780" s="2"/>
      <c r="BA3780" s="2"/>
      <c r="BB3780" s="55"/>
      <c r="BC3780" s="105"/>
      <c r="BD3780" s="105"/>
      <c r="BE3780" s="105"/>
      <c r="BF3780" s="105"/>
      <c r="BG3780" s="109"/>
      <c r="BH3780" s="2"/>
      <c r="BI3780" s="2"/>
      <c r="BJ3780" s="2"/>
      <c r="BK3780" s="2"/>
      <c r="BL3780" s="55"/>
      <c r="BM3780" s="48"/>
      <c r="BN3780" s="48"/>
      <c r="BO3780" s="48"/>
      <c r="BP3780" s="48"/>
      <c r="BQ3780" s="117"/>
      <c r="BR3780" s="2"/>
      <c r="BS3780" s="2"/>
      <c r="BT3780" s="2"/>
      <c r="BU3780" s="2"/>
      <c r="BV3780" s="55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18" t="s">
        <v>5</v>
      </c>
      <c r="H3781" s="3">
        <v>2024</v>
      </c>
      <c r="I3781" s="20" t="s">
        <v>282</v>
      </c>
      <c r="J3781" s="184" t="s">
        <v>277</v>
      </c>
      <c r="K3781" s="184" t="s">
        <v>320</v>
      </c>
      <c r="L3781" s="187">
        <f t="shared" si="119"/>
        <v>4</v>
      </c>
      <c r="M3781" s="187">
        <f t="shared" si="120"/>
        <v>5.7690000000000001</v>
      </c>
      <c r="N3781" s="186" t="s">
        <v>1480</v>
      </c>
      <c r="O3781" s="33"/>
      <c r="P3781" s="33"/>
      <c r="Q3781" s="33">
        <v>54</v>
      </c>
      <c r="R3781" s="33">
        <v>1</v>
      </c>
      <c r="S3781" s="42">
        <v>1.5980000000000001</v>
      </c>
      <c r="T3781" s="2"/>
      <c r="U3781" s="2"/>
      <c r="V3781" s="2"/>
      <c r="W3781" s="2"/>
      <c r="X3781" s="55"/>
      <c r="Y3781" s="62"/>
      <c r="Z3781" s="62"/>
      <c r="AA3781" s="62">
        <v>31</v>
      </c>
      <c r="AB3781" s="62">
        <v>2</v>
      </c>
      <c r="AC3781" s="68">
        <v>2.8820000000000001</v>
      </c>
      <c r="AD3781" s="2"/>
      <c r="AE3781" s="2"/>
      <c r="AF3781" s="2"/>
      <c r="AG3781" s="2"/>
      <c r="AH3781" s="55"/>
      <c r="AI3781" s="72"/>
      <c r="AJ3781" s="72"/>
      <c r="AK3781" s="72"/>
      <c r="AL3781" s="72"/>
      <c r="AM3781" s="80"/>
      <c r="AN3781" s="2"/>
      <c r="AO3781" s="2"/>
      <c r="AP3781" s="2"/>
      <c r="AQ3781" s="2"/>
      <c r="AR3781" s="55"/>
      <c r="AS3781" s="85"/>
      <c r="AT3781" s="85"/>
      <c r="AU3781" s="85"/>
      <c r="AV3781" s="85"/>
      <c r="AW3781" s="100"/>
      <c r="AX3781" s="2"/>
      <c r="AY3781" s="2"/>
      <c r="AZ3781" s="2"/>
      <c r="BA3781" s="2"/>
      <c r="BB3781" s="55"/>
      <c r="BC3781" s="105"/>
      <c r="BD3781" s="105"/>
      <c r="BE3781" s="105"/>
      <c r="BF3781" s="105"/>
      <c r="BG3781" s="109"/>
      <c r="BH3781" s="2"/>
      <c r="BI3781" s="2"/>
      <c r="BJ3781" s="2"/>
      <c r="BK3781" s="2"/>
      <c r="BL3781" s="55"/>
      <c r="BM3781" s="48"/>
      <c r="BN3781" s="48"/>
      <c r="BO3781" s="48"/>
      <c r="BP3781" s="48"/>
      <c r="BQ3781" s="117"/>
      <c r="BR3781" s="2" t="s">
        <v>1230</v>
      </c>
      <c r="BS3781" s="2"/>
      <c r="BT3781" s="2"/>
      <c r="BU3781" s="2">
        <v>1</v>
      </c>
      <c r="BV3781" s="55">
        <v>1.2889999999999999</v>
      </c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18" t="s">
        <v>5</v>
      </c>
      <c r="H3782" s="3">
        <v>2024</v>
      </c>
      <c r="I3782" s="20" t="s">
        <v>283</v>
      </c>
      <c r="J3782" s="184" t="s">
        <v>298</v>
      </c>
      <c r="K3782" s="184" t="s">
        <v>321</v>
      </c>
      <c r="L3782" s="187">
        <f t="shared" ref="L3782:L3845" si="121">SUM(R3782,W3782,AB3782,AG3782,AL3782,AQ3782,AV3782,BA3782,BF3782,BK3782,BP3782,BU3782)</f>
        <v>0</v>
      </c>
      <c r="M3782" s="187">
        <f t="shared" ref="M3782:M3845" si="122">SUM(S3782,X3782,AC3782,AH3782,AM3782,AR3782,AW3782,BB3782,BG3782,BL3782,BQ3782,BV3782)</f>
        <v>0</v>
      </c>
      <c r="N3782" s="186"/>
      <c r="O3782" s="33"/>
      <c r="P3782" s="33"/>
      <c r="Q3782" s="33"/>
      <c r="R3782" s="33"/>
      <c r="S3782" s="42"/>
      <c r="T3782" s="2"/>
      <c r="U3782" s="2"/>
      <c r="V3782" s="2"/>
      <c r="W3782" s="2"/>
      <c r="X3782" s="55"/>
      <c r="Y3782" s="62"/>
      <c r="Z3782" s="62"/>
      <c r="AA3782" s="62"/>
      <c r="AB3782" s="62"/>
      <c r="AC3782" s="68"/>
      <c r="AD3782" s="2"/>
      <c r="AE3782" s="2"/>
      <c r="AF3782" s="2"/>
      <c r="AG3782" s="2"/>
      <c r="AH3782" s="55"/>
      <c r="AI3782" s="72"/>
      <c r="AJ3782" s="72"/>
      <c r="AK3782" s="72"/>
      <c r="AL3782" s="72"/>
      <c r="AM3782" s="80"/>
      <c r="AN3782" s="2"/>
      <c r="AO3782" s="2"/>
      <c r="AP3782" s="2"/>
      <c r="AQ3782" s="2"/>
      <c r="AR3782" s="55"/>
      <c r="AS3782" s="85"/>
      <c r="AT3782" s="85"/>
      <c r="AU3782" s="85"/>
      <c r="AV3782" s="85"/>
      <c r="AW3782" s="100"/>
      <c r="AX3782" s="2"/>
      <c r="AY3782" s="2"/>
      <c r="AZ3782" s="2"/>
      <c r="BA3782" s="2"/>
      <c r="BB3782" s="55"/>
      <c r="BC3782" s="105"/>
      <c r="BD3782" s="105"/>
      <c r="BE3782" s="105"/>
      <c r="BF3782" s="105"/>
      <c r="BG3782" s="109"/>
      <c r="BH3782" s="2"/>
      <c r="BI3782" s="2"/>
      <c r="BJ3782" s="2"/>
      <c r="BK3782" s="2"/>
      <c r="BL3782" s="55"/>
      <c r="BM3782" s="48"/>
      <c r="BN3782" s="48"/>
      <c r="BO3782" s="48"/>
      <c r="BP3782" s="48"/>
      <c r="BQ3782" s="117"/>
      <c r="BR3782" s="2"/>
      <c r="BS3782" s="2"/>
      <c r="BT3782" s="2"/>
      <c r="BU3782" s="2"/>
      <c r="BV3782" s="55"/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18" t="s">
        <v>5</v>
      </c>
      <c r="H3783" s="3">
        <v>2024</v>
      </c>
      <c r="I3783" s="20" t="s">
        <v>283</v>
      </c>
      <c r="J3783" s="184" t="s">
        <v>278</v>
      </c>
      <c r="K3783" s="184" t="s">
        <v>320</v>
      </c>
      <c r="L3783" s="187">
        <f t="shared" si="121"/>
        <v>1</v>
      </c>
      <c r="M3783" s="187">
        <f t="shared" si="122"/>
        <v>1.994</v>
      </c>
      <c r="N3783" s="186" t="s">
        <v>580</v>
      </c>
      <c r="O3783" s="33"/>
      <c r="P3783" s="33"/>
      <c r="Q3783" s="33"/>
      <c r="R3783" s="33"/>
      <c r="S3783" s="42"/>
      <c r="T3783" s="2"/>
      <c r="U3783" s="2"/>
      <c r="V3783" s="2"/>
      <c r="W3783" s="2"/>
      <c r="X3783" s="55"/>
      <c r="Y3783" s="62"/>
      <c r="Z3783" s="62"/>
      <c r="AA3783" s="62"/>
      <c r="AB3783" s="62"/>
      <c r="AC3783" s="68"/>
      <c r="AD3783" s="2"/>
      <c r="AE3783" s="2"/>
      <c r="AF3783" s="2"/>
      <c r="AG3783" s="2"/>
      <c r="AH3783" s="55"/>
      <c r="AI3783" s="72"/>
      <c r="AJ3783" s="72"/>
      <c r="AK3783" s="72"/>
      <c r="AL3783" s="72"/>
      <c r="AM3783" s="80"/>
      <c r="AN3783" s="2"/>
      <c r="AO3783" s="2"/>
      <c r="AP3783" s="2"/>
      <c r="AQ3783" s="2"/>
      <c r="AR3783" s="55"/>
      <c r="AS3783" s="85"/>
      <c r="AT3783" s="85"/>
      <c r="AU3783" s="85"/>
      <c r="AV3783" s="85"/>
      <c r="AW3783" s="100"/>
      <c r="AX3783" s="2"/>
      <c r="AY3783" s="2"/>
      <c r="AZ3783" s="2"/>
      <c r="BA3783" s="2"/>
      <c r="BB3783" s="55"/>
      <c r="BC3783" s="105"/>
      <c r="BD3783" s="105"/>
      <c r="BE3783" s="105"/>
      <c r="BF3783" s="105"/>
      <c r="BG3783" s="109"/>
      <c r="BH3783" s="2"/>
      <c r="BI3783" s="2"/>
      <c r="BJ3783" s="2"/>
      <c r="BK3783" s="2"/>
      <c r="BL3783" s="55"/>
      <c r="BM3783" s="48" t="s">
        <v>580</v>
      </c>
      <c r="BN3783" s="48"/>
      <c r="BO3783" s="48"/>
      <c r="BP3783" s="48">
        <v>1</v>
      </c>
      <c r="BQ3783" s="117">
        <v>1.994</v>
      </c>
      <c r="BR3783" s="2"/>
      <c r="BS3783" s="2"/>
      <c r="BT3783" s="2"/>
      <c r="BU3783" s="2"/>
      <c r="BV3783" s="55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18" t="s">
        <v>5</v>
      </c>
      <c r="H3784" s="3">
        <v>2024</v>
      </c>
      <c r="I3784" s="20" t="s">
        <v>283</v>
      </c>
      <c r="J3784" s="184" t="s">
        <v>279</v>
      </c>
      <c r="K3784" s="184" t="s">
        <v>320</v>
      </c>
      <c r="L3784" s="187">
        <f t="shared" si="121"/>
        <v>0</v>
      </c>
      <c r="M3784" s="187">
        <f t="shared" si="122"/>
        <v>0</v>
      </c>
      <c r="N3784" s="186"/>
      <c r="O3784" s="33"/>
      <c r="P3784" s="33"/>
      <c r="Q3784" s="33"/>
      <c r="R3784" s="33"/>
      <c r="S3784" s="42"/>
      <c r="T3784" s="2"/>
      <c r="U3784" s="2"/>
      <c r="V3784" s="2"/>
      <c r="W3784" s="2"/>
      <c r="X3784" s="55"/>
      <c r="Y3784" s="62"/>
      <c r="Z3784" s="62"/>
      <c r="AA3784" s="62"/>
      <c r="AB3784" s="62"/>
      <c r="AC3784" s="68"/>
      <c r="AD3784" s="2"/>
      <c r="AE3784" s="2"/>
      <c r="AF3784" s="2"/>
      <c r="AG3784" s="2"/>
      <c r="AH3784" s="55"/>
      <c r="AI3784" s="72"/>
      <c r="AJ3784" s="72"/>
      <c r="AK3784" s="72"/>
      <c r="AL3784" s="72"/>
      <c r="AM3784" s="80"/>
      <c r="AN3784" s="2"/>
      <c r="AO3784" s="2"/>
      <c r="AP3784" s="2"/>
      <c r="AQ3784" s="2"/>
      <c r="AR3784" s="55"/>
      <c r="AS3784" s="85"/>
      <c r="AT3784" s="85"/>
      <c r="AU3784" s="85"/>
      <c r="AV3784" s="85"/>
      <c r="AW3784" s="100"/>
      <c r="AX3784" s="2"/>
      <c r="AY3784" s="2"/>
      <c r="AZ3784" s="2"/>
      <c r="BA3784" s="2"/>
      <c r="BB3784" s="55"/>
      <c r="BC3784" s="105"/>
      <c r="BD3784" s="105"/>
      <c r="BE3784" s="105"/>
      <c r="BF3784" s="105"/>
      <c r="BG3784" s="109"/>
      <c r="BH3784" s="2"/>
      <c r="BI3784" s="2"/>
      <c r="BJ3784" s="2"/>
      <c r="BK3784" s="2"/>
      <c r="BL3784" s="55"/>
      <c r="BM3784" s="48"/>
      <c r="BN3784" s="48"/>
      <c r="BO3784" s="48"/>
      <c r="BP3784" s="48"/>
      <c r="BQ3784" s="117"/>
      <c r="BR3784" s="2"/>
      <c r="BS3784" s="2"/>
      <c r="BT3784" s="2"/>
      <c r="BU3784" s="2"/>
      <c r="BV3784" s="55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18" t="s">
        <v>5</v>
      </c>
      <c r="H3785" s="3">
        <v>2024</v>
      </c>
      <c r="I3785" s="20" t="s">
        <v>286</v>
      </c>
      <c r="J3785" s="184" t="s">
        <v>280</v>
      </c>
      <c r="K3785" s="184" t="s">
        <v>319</v>
      </c>
      <c r="L3785" s="187">
        <f t="shared" si="121"/>
        <v>0</v>
      </c>
      <c r="M3785" s="187">
        <f t="shared" si="122"/>
        <v>0</v>
      </c>
      <c r="N3785" s="186"/>
      <c r="O3785" s="33"/>
      <c r="P3785" s="33"/>
      <c r="Q3785" s="33"/>
      <c r="R3785" s="33"/>
      <c r="S3785" s="42"/>
      <c r="T3785" s="2"/>
      <c r="U3785" s="2"/>
      <c r="V3785" s="2"/>
      <c r="W3785" s="2"/>
      <c r="X3785" s="55"/>
      <c r="Y3785" s="62"/>
      <c r="Z3785" s="62"/>
      <c r="AA3785" s="62"/>
      <c r="AB3785" s="62"/>
      <c r="AC3785" s="68"/>
      <c r="AD3785" s="2"/>
      <c r="AE3785" s="2"/>
      <c r="AF3785" s="2"/>
      <c r="AG3785" s="2"/>
      <c r="AH3785" s="55"/>
      <c r="AI3785" s="72"/>
      <c r="AJ3785" s="72"/>
      <c r="AK3785" s="72"/>
      <c r="AL3785" s="72"/>
      <c r="AM3785" s="80"/>
      <c r="AN3785" s="2"/>
      <c r="AO3785" s="2"/>
      <c r="AP3785" s="2"/>
      <c r="AQ3785" s="2"/>
      <c r="AR3785" s="55"/>
      <c r="AS3785" s="85"/>
      <c r="AT3785" s="85"/>
      <c r="AU3785" s="85"/>
      <c r="AV3785" s="85"/>
      <c r="AW3785" s="100"/>
      <c r="AX3785" s="2"/>
      <c r="AY3785" s="2"/>
      <c r="AZ3785" s="2"/>
      <c r="BA3785" s="2"/>
      <c r="BB3785" s="55"/>
      <c r="BC3785" s="105"/>
      <c r="BD3785" s="105"/>
      <c r="BE3785" s="105"/>
      <c r="BF3785" s="105"/>
      <c r="BG3785" s="109"/>
      <c r="BH3785" s="2"/>
      <c r="BI3785" s="2"/>
      <c r="BJ3785" s="2"/>
      <c r="BK3785" s="2"/>
      <c r="BL3785" s="55"/>
      <c r="BM3785" s="48"/>
      <c r="BN3785" s="48"/>
      <c r="BO3785" s="48"/>
      <c r="BP3785" s="48"/>
      <c r="BQ3785" s="117"/>
      <c r="BR3785" s="2"/>
      <c r="BS3785" s="2"/>
      <c r="BT3785" s="2"/>
      <c r="BU3785" s="2"/>
      <c r="BV3785" s="55"/>
    </row>
    <row r="3786" spans="1:74" ht="28.8" hidden="1" x14ac:dyDescent="0.3">
      <c r="A3786" s="2" t="s">
        <v>109</v>
      </c>
      <c r="B3786" s="2" t="s">
        <v>2</v>
      </c>
      <c r="C3786" s="2" t="s">
        <v>3</v>
      </c>
      <c r="D3786" s="2" t="s">
        <v>110</v>
      </c>
      <c r="E3786" s="5" t="s">
        <v>111</v>
      </c>
      <c r="F3786" s="3"/>
      <c r="G3786" s="18" t="s">
        <v>5</v>
      </c>
      <c r="H3786" s="3">
        <v>2024</v>
      </c>
      <c r="I3786" s="20" t="s">
        <v>286</v>
      </c>
      <c r="J3786" s="184" t="s">
        <v>281</v>
      </c>
      <c r="K3786" s="184" t="s">
        <v>319</v>
      </c>
      <c r="L3786" s="187">
        <f t="shared" si="121"/>
        <v>0</v>
      </c>
      <c r="M3786" s="187">
        <f t="shared" si="122"/>
        <v>65.11</v>
      </c>
      <c r="N3786" s="186" t="s">
        <v>1479</v>
      </c>
      <c r="O3786" s="33"/>
      <c r="P3786" s="33"/>
      <c r="Q3786" s="33"/>
      <c r="R3786" s="33"/>
      <c r="S3786" s="42"/>
      <c r="T3786" s="2" t="s">
        <v>417</v>
      </c>
      <c r="U3786" s="2"/>
      <c r="V3786" s="2"/>
      <c r="W3786" s="2"/>
      <c r="X3786" s="55">
        <v>58.395000000000003</v>
      </c>
      <c r="Y3786" s="62"/>
      <c r="Z3786" s="62"/>
      <c r="AA3786" s="62"/>
      <c r="AB3786" s="62"/>
      <c r="AC3786" s="68"/>
      <c r="AD3786" s="2"/>
      <c r="AE3786" s="2"/>
      <c r="AF3786" s="2"/>
      <c r="AG3786" s="2"/>
      <c r="AH3786" s="55"/>
      <c r="AI3786" s="72"/>
      <c r="AJ3786" s="72"/>
      <c r="AK3786" s="72"/>
      <c r="AL3786" s="72"/>
      <c r="AM3786" s="80"/>
      <c r="AN3786" s="2"/>
      <c r="AO3786" s="2"/>
      <c r="AP3786" s="2"/>
      <c r="AQ3786" s="2"/>
      <c r="AR3786" s="55"/>
      <c r="AS3786" s="85"/>
      <c r="AT3786" s="85"/>
      <c r="AU3786" s="85"/>
      <c r="AV3786" s="85"/>
      <c r="AW3786" s="100"/>
      <c r="AX3786" s="2"/>
      <c r="AY3786" s="2"/>
      <c r="AZ3786" s="2"/>
      <c r="BA3786" s="2"/>
      <c r="BB3786" s="55"/>
      <c r="BC3786" s="105"/>
      <c r="BD3786" s="105"/>
      <c r="BE3786" s="105"/>
      <c r="BF3786" s="105"/>
      <c r="BG3786" s="109"/>
      <c r="BH3786" s="2"/>
      <c r="BI3786" s="2"/>
      <c r="BJ3786" s="2"/>
      <c r="BK3786" s="2"/>
      <c r="BL3786" s="55"/>
      <c r="BM3786" s="48" t="s">
        <v>1154</v>
      </c>
      <c r="BN3786" s="48"/>
      <c r="BO3786" s="48"/>
      <c r="BP3786" s="48"/>
      <c r="BQ3786" s="117">
        <v>6.7149999999999999</v>
      </c>
      <c r="BR3786" s="2"/>
      <c r="BS3786" s="2"/>
      <c r="BT3786" s="2"/>
      <c r="BU3786" s="2"/>
      <c r="BV3786" s="55"/>
    </row>
    <row r="3787" spans="1:74" s="13" customFormat="1" hidden="1" x14ac:dyDescent="0.3">
      <c r="A3787" s="12" t="s">
        <v>109</v>
      </c>
      <c r="B3787" s="12" t="s">
        <v>2</v>
      </c>
      <c r="C3787" s="12" t="s">
        <v>3</v>
      </c>
      <c r="D3787" s="12" t="s">
        <v>110</v>
      </c>
      <c r="E3787" s="6" t="s">
        <v>111</v>
      </c>
      <c r="F3787" s="7"/>
      <c r="G3787" s="19" t="s">
        <v>5</v>
      </c>
      <c r="H3787" s="7">
        <v>2024</v>
      </c>
      <c r="I3787" s="21"/>
      <c r="J3787" s="12" t="s">
        <v>314</v>
      </c>
      <c r="K3787" s="12"/>
      <c r="L3787" s="147"/>
      <c r="M3787" s="147">
        <f>SUM(M3749:M3786)</f>
        <v>86.198000000000008</v>
      </c>
      <c r="N3787" s="183"/>
      <c r="O3787" s="12"/>
      <c r="P3787" s="12"/>
      <c r="Q3787" s="12"/>
      <c r="R3787" s="12"/>
      <c r="S3787" s="47">
        <f>SUM(S3749:S3786)</f>
        <v>13.654999999999999</v>
      </c>
      <c r="T3787" s="12"/>
      <c r="U3787" s="12"/>
      <c r="V3787" s="12"/>
      <c r="W3787" s="12"/>
      <c r="X3787" s="47">
        <f>SUM(X3749:X3786)</f>
        <v>58.395000000000003</v>
      </c>
      <c r="Y3787" s="12"/>
      <c r="Z3787" s="12"/>
      <c r="AA3787" s="12"/>
      <c r="AB3787" s="12"/>
      <c r="AC3787" s="47">
        <f>SUM(AC3749:AC3786)</f>
        <v>3.5070000000000001</v>
      </c>
      <c r="AD3787" s="12"/>
      <c r="AE3787" s="12"/>
      <c r="AF3787" s="12"/>
      <c r="AG3787" s="12"/>
      <c r="AH3787" s="47">
        <f>SUM(AH3749:AH3786)</f>
        <v>0</v>
      </c>
      <c r="AI3787" s="12"/>
      <c r="AJ3787" s="12"/>
      <c r="AK3787" s="12"/>
      <c r="AL3787" s="12"/>
      <c r="AM3787" s="47">
        <f>SUM(AM3749:AM3786)</f>
        <v>0.64300000000000002</v>
      </c>
      <c r="AN3787" s="12"/>
      <c r="AO3787" s="12"/>
      <c r="AP3787" s="12"/>
      <c r="AQ3787" s="12"/>
      <c r="AR3787" s="47">
        <f>SUM(AR3749:AR3786)</f>
        <v>0</v>
      </c>
      <c r="AS3787" s="12"/>
      <c r="AT3787" s="12"/>
      <c r="AU3787" s="12"/>
      <c r="AV3787" s="12"/>
      <c r="AW3787" s="47">
        <f>SUM(AW3749:AW3786)</f>
        <v>0</v>
      </c>
      <c r="AX3787" s="12"/>
      <c r="AY3787" s="12"/>
      <c r="AZ3787" s="12"/>
      <c r="BA3787" s="12"/>
      <c r="BB3787" s="47">
        <f>SUM(BB3749:BB3786)</f>
        <v>0</v>
      </c>
      <c r="BC3787" s="12"/>
      <c r="BD3787" s="12"/>
      <c r="BE3787" s="12"/>
      <c r="BF3787" s="12"/>
      <c r="BG3787" s="47">
        <f>SUM(BG3749:BG3786)</f>
        <v>0</v>
      </c>
      <c r="BH3787" s="12"/>
      <c r="BI3787" s="12"/>
      <c r="BJ3787" s="12"/>
      <c r="BK3787" s="12"/>
      <c r="BL3787" s="47">
        <f>SUM(BL3749:BL3786)</f>
        <v>0</v>
      </c>
      <c r="BM3787" s="12"/>
      <c r="BN3787" s="12"/>
      <c r="BO3787" s="12"/>
      <c r="BP3787" s="12"/>
      <c r="BQ3787" s="47">
        <f>SUM(BQ3749:BQ3786)</f>
        <v>8.7089999999999996</v>
      </c>
      <c r="BR3787" s="12"/>
      <c r="BS3787" s="12"/>
      <c r="BT3787" s="12"/>
      <c r="BU3787" s="12"/>
      <c r="BV3787" s="47">
        <f>SUM(BV3749:BV3786)</f>
        <v>1.2889999999999999</v>
      </c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18" t="s">
        <v>5</v>
      </c>
      <c r="H3788" s="3">
        <v>2024</v>
      </c>
      <c r="I3788" s="20" t="s">
        <v>287</v>
      </c>
      <c r="J3788" s="2" t="s">
        <v>267</v>
      </c>
      <c r="K3788" s="2" t="s">
        <v>318</v>
      </c>
      <c r="L3788" s="163">
        <f t="shared" si="121"/>
        <v>0</v>
      </c>
      <c r="M3788" s="163">
        <f t="shared" si="122"/>
        <v>0</v>
      </c>
      <c r="N3788" s="181"/>
      <c r="O3788" s="33"/>
      <c r="P3788" s="33"/>
      <c r="Q3788" s="33"/>
      <c r="R3788" s="33"/>
      <c r="S3788" s="42"/>
      <c r="T3788" s="2"/>
      <c r="U3788" s="2"/>
      <c r="V3788" s="2"/>
      <c r="W3788" s="2"/>
      <c r="X3788" s="55"/>
      <c r="Y3788" s="62"/>
      <c r="Z3788" s="62"/>
      <c r="AA3788" s="62"/>
      <c r="AB3788" s="62"/>
      <c r="AC3788" s="68"/>
      <c r="AD3788" s="2"/>
      <c r="AE3788" s="2"/>
      <c r="AF3788" s="2"/>
      <c r="AG3788" s="2"/>
      <c r="AH3788" s="55"/>
      <c r="AI3788" s="72"/>
      <c r="AJ3788" s="72"/>
      <c r="AK3788" s="72"/>
      <c r="AL3788" s="72"/>
      <c r="AM3788" s="80"/>
      <c r="AN3788" s="2"/>
      <c r="AO3788" s="2"/>
      <c r="AP3788" s="2"/>
      <c r="AQ3788" s="2"/>
      <c r="AR3788" s="55"/>
      <c r="AS3788" s="85"/>
      <c r="AT3788" s="85"/>
      <c r="AU3788" s="85"/>
      <c r="AV3788" s="85"/>
      <c r="AW3788" s="100"/>
      <c r="AX3788" s="2"/>
      <c r="AY3788" s="2"/>
      <c r="AZ3788" s="2"/>
      <c r="BA3788" s="2"/>
      <c r="BB3788" s="55"/>
      <c r="BC3788" s="105"/>
      <c r="BD3788" s="105"/>
      <c r="BE3788" s="105"/>
      <c r="BF3788" s="105"/>
      <c r="BG3788" s="109"/>
      <c r="BH3788" s="2"/>
      <c r="BI3788" s="2"/>
      <c r="BJ3788" s="2"/>
      <c r="BK3788" s="2"/>
      <c r="BL3788" s="55"/>
      <c r="BM3788" s="48"/>
      <c r="BN3788" s="48"/>
      <c r="BO3788" s="48"/>
      <c r="BP3788" s="48"/>
      <c r="BQ3788" s="117"/>
      <c r="BR3788" s="2"/>
      <c r="BS3788" s="2"/>
      <c r="BT3788" s="2"/>
      <c r="BU3788" s="2"/>
      <c r="BV3788" s="55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18" t="s">
        <v>5</v>
      </c>
      <c r="H3789" s="3">
        <v>2024</v>
      </c>
      <c r="I3789" s="20" t="s">
        <v>287</v>
      </c>
      <c r="J3789" s="2" t="s">
        <v>291</v>
      </c>
      <c r="K3789" s="2" t="s">
        <v>319</v>
      </c>
      <c r="L3789" s="163">
        <f t="shared" si="121"/>
        <v>0</v>
      </c>
      <c r="M3789" s="163">
        <f t="shared" si="122"/>
        <v>0</v>
      </c>
      <c r="N3789" s="181"/>
      <c r="O3789" s="33"/>
      <c r="P3789" s="33"/>
      <c r="Q3789" s="33"/>
      <c r="R3789" s="33"/>
      <c r="S3789" s="42"/>
      <c r="T3789" s="2"/>
      <c r="U3789" s="2"/>
      <c r="V3789" s="2"/>
      <c r="W3789" s="2"/>
      <c r="X3789" s="55"/>
      <c r="Y3789" s="62"/>
      <c r="Z3789" s="62"/>
      <c r="AA3789" s="62"/>
      <c r="AB3789" s="62"/>
      <c r="AC3789" s="68"/>
      <c r="AD3789" s="2"/>
      <c r="AE3789" s="2"/>
      <c r="AF3789" s="2"/>
      <c r="AG3789" s="2"/>
      <c r="AH3789" s="55"/>
      <c r="AI3789" s="72"/>
      <c r="AJ3789" s="72"/>
      <c r="AK3789" s="72"/>
      <c r="AL3789" s="72"/>
      <c r="AM3789" s="80"/>
      <c r="AN3789" s="2"/>
      <c r="AO3789" s="2"/>
      <c r="AP3789" s="2"/>
      <c r="AQ3789" s="2"/>
      <c r="AR3789" s="55"/>
      <c r="AS3789" s="85"/>
      <c r="AT3789" s="85"/>
      <c r="AU3789" s="85"/>
      <c r="AV3789" s="85"/>
      <c r="AW3789" s="100"/>
      <c r="AX3789" s="2"/>
      <c r="AY3789" s="2"/>
      <c r="AZ3789" s="2"/>
      <c r="BA3789" s="2"/>
      <c r="BB3789" s="55"/>
      <c r="BC3789" s="105"/>
      <c r="BD3789" s="105"/>
      <c r="BE3789" s="105"/>
      <c r="BF3789" s="105"/>
      <c r="BG3789" s="109"/>
      <c r="BH3789" s="2"/>
      <c r="BI3789" s="2"/>
      <c r="BJ3789" s="2"/>
      <c r="BK3789" s="2"/>
      <c r="BL3789" s="55"/>
      <c r="BM3789" s="48"/>
      <c r="BN3789" s="48"/>
      <c r="BO3789" s="48"/>
      <c r="BP3789" s="48"/>
      <c r="BQ3789" s="117"/>
      <c r="BR3789" s="2"/>
      <c r="BS3789" s="2"/>
      <c r="BT3789" s="2"/>
      <c r="BU3789" s="2"/>
      <c r="BV3789" s="55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18" t="s">
        <v>5</v>
      </c>
      <c r="H3790" s="3">
        <v>2024</v>
      </c>
      <c r="I3790" s="20" t="s">
        <v>286</v>
      </c>
      <c r="J3790" s="2" t="s">
        <v>336</v>
      </c>
      <c r="K3790" s="2" t="s">
        <v>319</v>
      </c>
      <c r="L3790" s="163">
        <f t="shared" si="121"/>
        <v>0</v>
      </c>
      <c r="M3790" s="163">
        <f t="shared" si="122"/>
        <v>0</v>
      </c>
      <c r="N3790" s="181"/>
      <c r="O3790" s="33"/>
      <c r="P3790" s="33"/>
      <c r="Q3790" s="33"/>
      <c r="R3790" s="33"/>
      <c r="S3790" s="42"/>
      <c r="T3790" s="2"/>
      <c r="U3790" s="2"/>
      <c r="V3790" s="2"/>
      <c r="W3790" s="2"/>
      <c r="X3790" s="55"/>
      <c r="Y3790" s="62"/>
      <c r="Z3790" s="62"/>
      <c r="AA3790" s="62"/>
      <c r="AB3790" s="62"/>
      <c r="AC3790" s="68"/>
      <c r="AD3790" s="2"/>
      <c r="AE3790" s="2"/>
      <c r="AF3790" s="2"/>
      <c r="AG3790" s="2"/>
      <c r="AH3790" s="55"/>
      <c r="AI3790" s="72"/>
      <c r="AJ3790" s="72"/>
      <c r="AK3790" s="72"/>
      <c r="AL3790" s="72"/>
      <c r="AM3790" s="80"/>
      <c r="AN3790" s="2"/>
      <c r="AO3790" s="2"/>
      <c r="AP3790" s="2"/>
      <c r="AQ3790" s="2"/>
      <c r="AR3790" s="55"/>
      <c r="AS3790" s="85"/>
      <c r="AT3790" s="85"/>
      <c r="AU3790" s="85"/>
      <c r="AV3790" s="85"/>
      <c r="AW3790" s="100"/>
      <c r="AX3790" s="2"/>
      <c r="AY3790" s="2"/>
      <c r="AZ3790" s="2"/>
      <c r="BA3790" s="2"/>
      <c r="BB3790" s="55"/>
      <c r="BC3790" s="105"/>
      <c r="BD3790" s="105"/>
      <c r="BE3790" s="105"/>
      <c r="BF3790" s="105"/>
      <c r="BG3790" s="109"/>
      <c r="BH3790" s="2"/>
      <c r="BI3790" s="2"/>
      <c r="BJ3790" s="2"/>
      <c r="BK3790" s="2"/>
      <c r="BL3790" s="55"/>
      <c r="BM3790" s="48"/>
      <c r="BN3790" s="48"/>
      <c r="BO3790" s="48"/>
      <c r="BP3790" s="48"/>
      <c r="BQ3790" s="117"/>
      <c r="BR3790" s="2"/>
      <c r="BS3790" s="2"/>
      <c r="BT3790" s="2"/>
      <c r="BU3790" s="2"/>
      <c r="BV3790" s="55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18" t="s">
        <v>5</v>
      </c>
      <c r="H3791" s="3">
        <v>2024</v>
      </c>
      <c r="I3791" s="20" t="s">
        <v>286</v>
      </c>
      <c r="J3791" s="8" t="s">
        <v>337</v>
      </c>
      <c r="K3791" s="8" t="s">
        <v>318</v>
      </c>
      <c r="L3791" s="163">
        <f t="shared" si="121"/>
        <v>0</v>
      </c>
      <c r="M3791" s="163">
        <f t="shared" si="122"/>
        <v>0</v>
      </c>
      <c r="N3791" s="181"/>
      <c r="O3791" s="53"/>
      <c r="P3791" s="53"/>
      <c r="Q3791" s="53"/>
      <c r="R3791" s="53"/>
      <c r="S3791" s="54"/>
      <c r="T3791" s="8"/>
      <c r="U3791" s="8"/>
      <c r="V3791" s="8"/>
      <c r="W3791" s="8"/>
      <c r="X3791" s="122"/>
      <c r="Y3791" s="135"/>
      <c r="Z3791" s="135"/>
      <c r="AA3791" s="135"/>
      <c r="AB3791" s="135"/>
      <c r="AC3791" s="136"/>
      <c r="AD3791" s="8"/>
      <c r="AE3791" s="8"/>
      <c r="AF3791" s="8"/>
      <c r="AG3791" s="8"/>
      <c r="AH3791" s="122"/>
      <c r="AI3791" s="137"/>
      <c r="AJ3791" s="137"/>
      <c r="AK3791" s="137"/>
      <c r="AL3791" s="137"/>
      <c r="AM3791" s="138"/>
      <c r="AN3791" s="8"/>
      <c r="AO3791" s="8"/>
      <c r="AP3791" s="8"/>
      <c r="AQ3791" s="8"/>
      <c r="AR3791" s="122"/>
      <c r="AS3791" s="139"/>
      <c r="AT3791" s="139"/>
      <c r="AU3791" s="139"/>
      <c r="AV3791" s="139"/>
      <c r="AW3791" s="140"/>
      <c r="AX3791" s="8"/>
      <c r="AY3791" s="8"/>
      <c r="AZ3791" s="8"/>
      <c r="BA3791" s="8"/>
      <c r="BB3791" s="122"/>
      <c r="BC3791" s="141"/>
      <c r="BD3791" s="141"/>
      <c r="BE3791" s="141"/>
      <c r="BF3791" s="141"/>
      <c r="BG3791" s="142"/>
      <c r="BH3791" s="8"/>
      <c r="BI3791" s="8"/>
      <c r="BJ3791" s="8"/>
      <c r="BK3791" s="8"/>
      <c r="BL3791" s="122"/>
      <c r="BM3791" s="143"/>
      <c r="BN3791" s="143"/>
      <c r="BO3791" s="143"/>
      <c r="BP3791" s="143"/>
      <c r="BQ3791" s="144"/>
      <c r="BR3791" s="8"/>
      <c r="BS3791" s="8"/>
      <c r="BT3791" s="8"/>
      <c r="BU3791" s="8"/>
      <c r="BV3791" s="122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18" t="s">
        <v>5</v>
      </c>
      <c r="H3792" s="3">
        <v>2024</v>
      </c>
      <c r="I3792" s="20" t="s">
        <v>286</v>
      </c>
      <c r="J3792" s="8" t="s">
        <v>338</v>
      </c>
      <c r="K3792" s="8" t="s">
        <v>339</v>
      </c>
      <c r="L3792" s="163">
        <f t="shared" si="121"/>
        <v>0</v>
      </c>
      <c r="M3792" s="163">
        <f t="shared" si="122"/>
        <v>0</v>
      </c>
      <c r="N3792" s="181"/>
      <c r="O3792" s="53"/>
      <c r="P3792" s="53"/>
      <c r="Q3792" s="53"/>
      <c r="R3792" s="53"/>
      <c r="S3792" s="54"/>
      <c r="T3792" s="8"/>
      <c r="U3792" s="8"/>
      <c r="V3792" s="8"/>
      <c r="W3792" s="8"/>
      <c r="X3792" s="122"/>
      <c r="Y3792" s="135"/>
      <c r="Z3792" s="135"/>
      <c r="AA3792" s="135"/>
      <c r="AB3792" s="135"/>
      <c r="AC3792" s="136"/>
      <c r="AD3792" s="8"/>
      <c r="AE3792" s="8"/>
      <c r="AF3792" s="8"/>
      <c r="AG3792" s="8"/>
      <c r="AH3792" s="122"/>
      <c r="AI3792" s="137"/>
      <c r="AJ3792" s="137"/>
      <c r="AK3792" s="137"/>
      <c r="AL3792" s="137"/>
      <c r="AM3792" s="138"/>
      <c r="AN3792" s="8"/>
      <c r="AO3792" s="8"/>
      <c r="AP3792" s="8"/>
      <c r="AQ3792" s="8"/>
      <c r="AR3792" s="122"/>
      <c r="AS3792" s="139"/>
      <c r="AT3792" s="139"/>
      <c r="AU3792" s="139"/>
      <c r="AV3792" s="139"/>
      <c r="AW3792" s="140"/>
      <c r="AX3792" s="8"/>
      <c r="AY3792" s="8"/>
      <c r="AZ3792" s="8"/>
      <c r="BA3792" s="8"/>
      <c r="BB3792" s="122"/>
      <c r="BC3792" s="141"/>
      <c r="BD3792" s="141"/>
      <c r="BE3792" s="141"/>
      <c r="BF3792" s="141"/>
      <c r="BG3792" s="142"/>
      <c r="BH3792" s="8"/>
      <c r="BI3792" s="8"/>
      <c r="BJ3792" s="8"/>
      <c r="BK3792" s="8"/>
      <c r="BL3792" s="122"/>
      <c r="BM3792" s="143"/>
      <c r="BN3792" s="143"/>
      <c r="BO3792" s="143"/>
      <c r="BP3792" s="143"/>
      <c r="BQ3792" s="144"/>
      <c r="BR3792" s="8"/>
      <c r="BS3792" s="8"/>
      <c r="BT3792" s="8"/>
      <c r="BU3792" s="8"/>
      <c r="BV3792" s="122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18" t="s">
        <v>5</v>
      </c>
      <c r="H3793" s="3">
        <v>2024</v>
      </c>
      <c r="I3793" s="20" t="s">
        <v>286</v>
      </c>
      <c r="J3793" s="8" t="s">
        <v>340</v>
      </c>
      <c r="K3793" s="8" t="s">
        <v>318</v>
      </c>
      <c r="L3793" s="163">
        <f t="shared" si="121"/>
        <v>0</v>
      </c>
      <c r="M3793" s="163">
        <f t="shared" si="122"/>
        <v>0</v>
      </c>
      <c r="N3793" s="181"/>
      <c r="O3793" s="53"/>
      <c r="P3793" s="53"/>
      <c r="Q3793" s="53"/>
      <c r="R3793" s="53"/>
      <c r="S3793" s="54"/>
      <c r="T3793" s="8"/>
      <c r="U3793" s="8"/>
      <c r="V3793" s="8"/>
      <c r="W3793" s="8"/>
      <c r="X3793" s="122"/>
      <c r="Y3793" s="135"/>
      <c r="Z3793" s="135"/>
      <c r="AA3793" s="135"/>
      <c r="AB3793" s="135"/>
      <c r="AC3793" s="136"/>
      <c r="AD3793" s="8"/>
      <c r="AE3793" s="8"/>
      <c r="AF3793" s="8"/>
      <c r="AG3793" s="8"/>
      <c r="AH3793" s="122"/>
      <c r="AI3793" s="137"/>
      <c r="AJ3793" s="137"/>
      <c r="AK3793" s="137"/>
      <c r="AL3793" s="137"/>
      <c r="AM3793" s="138"/>
      <c r="AN3793" s="8"/>
      <c r="AO3793" s="8"/>
      <c r="AP3793" s="8"/>
      <c r="AQ3793" s="8"/>
      <c r="AR3793" s="122"/>
      <c r="AS3793" s="139"/>
      <c r="AT3793" s="139"/>
      <c r="AU3793" s="139"/>
      <c r="AV3793" s="139"/>
      <c r="AW3793" s="140"/>
      <c r="AX3793" s="8"/>
      <c r="AY3793" s="8"/>
      <c r="AZ3793" s="8"/>
      <c r="BA3793" s="8"/>
      <c r="BB3793" s="122"/>
      <c r="BC3793" s="141"/>
      <c r="BD3793" s="141"/>
      <c r="BE3793" s="141"/>
      <c r="BF3793" s="141"/>
      <c r="BG3793" s="142"/>
      <c r="BH3793" s="8"/>
      <c r="BI3793" s="8"/>
      <c r="BJ3793" s="8"/>
      <c r="BK3793" s="8"/>
      <c r="BL3793" s="122"/>
      <c r="BM3793" s="143"/>
      <c r="BN3793" s="143"/>
      <c r="BO3793" s="143"/>
      <c r="BP3793" s="143"/>
      <c r="BQ3793" s="144"/>
      <c r="BR3793" s="8"/>
      <c r="BS3793" s="8"/>
      <c r="BT3793" s="8"/>
      <c r="BU3793" s="8"/>
      <c r="BV3793" s="122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18" t="s">
        <v>5</v>
      </c>
      <c r="H3794" s="3">
        <v>2024</v>
      </c>
      <c r="I3794" s="20" t="s">
        <v>286</v>
      </c>
      <c r="J3794" s="8" t="s">
        <v>341</v>
      </c>
      <c r="K3794" s="8" t="s">
        <v>320</v>
      </c>
      <c r="L3794" s="163">
        <f t="shared" si="121"/>
        <v>0</v>
      </c>
      <c r="M3794" s="163">
        <f t="shared" si="122"/>
        <v>0</v>
      </c>
      <c r="N3794" s="181"/>
      <c r="O3794" s="53"/>
      <c r="P3794" s="53"/>
      <c r="Q3794" s="53"/>
      <c r="R3794" s="53"/>
      <c r="S3794" s="54"/>
      <c r="T3794" s="8"/>
      <c r="U3794" s="8"/>
      <c r="V3794" s="8"/>
      <c r="W3794" s="8"/>
      <c r="X3794" s="122"/>
      <c r="Y3794" s="135"/>
      <c r="Z3794" s="135"/>
      <c r="AA3794" s="135"/>
      <c r="AB3794" s="135"/>
      <c r="AC3794" s="136"/>
      <c r="AD3794" s="8"/>
      <c r="AE3794" s="8"/>
      <c r="AF3794" s="8"/>
      <c r="AG3794" s="8"/>
      <c r="AH3794" s="122"/>
      <c r="AI3794" s="137"/>
      <c r="AJ3794" s="137"/>
      <c r="AK3794" s="137"/>
      <c r="AL3794" s="137"/>
      <c r="AM3794" s="138"/>
      <c r="AN3794" s="8"/>
      <c r="AO3794" s="8"/>
      <c r="AP3794" s="8"/>
      <c r="AQ3794" s="8"/>
      <c r="AR3794" s="122"/>
      <c r="AS3794" s="139"/>
      <c r="AT3794" s="139"/>
      <c r="AU3794" s="139"/>
      <c r="AV3794" s="139"/>
      <c r="AW3794" s="140"/>
      <c r="AX3794" s="8"/>
      <c r="AY3794" s="8"/>
      <c r="AZ3794" s="8"/>
      <c r="BA3794" s="8"/>
      <c r="BB3794" s="122"/>
      <c r="BC3794" s="141"/>
      <c r="BD3794" s="141"/>
      <c r="BE3794" s="141"/>
      <c r="BF3794" s="141"/>
      <c r="BG3794" s="142"/>
      <c r="BH3794" s="8"/>
      <c r="BI3794" s="8"/>
      <c r="BJ3794" s="8"/>
      <c r="BK3794" s="8"/>
      <c r="BL3794" s="122"/>
      <c r="BM3794" s="143"/>
      <c r="BN3794" s="143"/>
      <c r="BO3794" s="143"/>
      <c r="BP3794" s="143"/>
      <c r="BQ3794" s="144"/>
      <c r="BR3794" s="8"/>
      <c r="BS3794" s="8"/>
      <c r="BT3794" s="8"/>
      <c r="BU3794" s="8"/>
      <c r="BV3794" s="122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18" t="s">
        <v>5</v>
      </c>
      <c r="H3795" s="3">
        <v>2024</v>
      </c>
      <c r="I3795" s="20" t="s">
        <v>286</v>
      </c>
      <c r="J3795" s="8" t="s">
        <v>342</v>
      </c>
      <c r="K3795" s="8" t="s">
        <v>320</v>
      </c>
      <c r="L3795" s="163">
        <f t="shared" si="121"/>
        <v>0</v>
      </c>
      <c r="M3795" s="163">
        <f t="shared" si="122"/>
        <v>0</v>
      </c>
      <c r="N3795" s="181"/>
      <c r="O3795" s="53"/>
      <c r="P3795" s="53"/>
      <c r="Q3795" s="53"/>
      <c r="R3795" s="53"/>
      <c r="S3795" s="54"/>
      <c r="T3795" s="8"/>
      <c r="U3795" s="8"/>
      <c r="V3795" s="8"/>
      <c r="W3795" s="8"/>
      <c r="X3795" s="122"/>
      <c r="Y3795" s="135"/>
      <c r="Z3795" s="135"/>
      <c r="AA3795" s="135"/>
      <c r="AB3795" s="135"/>
      <c r="AC3795" s="136"/>
      <c r="AD3795" s="8"/>
      <c r="AE3795" s="8"/>
      <c r="AF3795" s="8"/>
      <c r="AG3795" s="8"/>
      <c r="AH3795" s="122"/>
      <c r="AI3795" s="137"/>
      <c r="AJ3795" s="137"/>
      <c r="AK3795" s="137"/>
      <c r="AL3795" s="137"/>
      <c r="AM3795" s="138"/>
      <c r="AN3795" s="8"/>
      <c r="AO3795" s="8"/>
      <c r="AP3795" s="8"/>
      <c r="AQ3795" s="8"/>
      <c r="AR3795" s="122"/>
      <c r="AS3795" s="139"/>
      <c r="AT3795" s="139"/>
      <c r="AU3795" s="139"/>
      <c r="AV3795" s="139"/>
      <c r="AW3795" s="140"/>
      <c r="AX3795" s="8"/>
      <c r="AY3795" s="8"/>
      <c r="AZ3795" s="8"/>
      <c r="BA3795" s="8"/>
      <c r="BB3795" s="122"/>
      <c r="BC3795" s="141"/>
      <c r="BD3795" s="141"/>
      <c r="BE3795" s="141"/>
      <c r="BF3795" s="141"/>
      <c r="BG3795" s="142"/>
      <c r="BH3795" s="8"/>
      <c r="BI3795" s="8"/>
      <c r="BJ3795" s="8"/>
      <c r="BK3795" s="8"/>
      <c r="BL3795" s="122"/>
      <c r="BM3795" s="143"/>
      <c r="BN3795" s="143"/>
      <c r="BO3795" s="143"/>
      <c r="BP3795" s="143"/>
      <c r="BQ3795" s="144"/>
      <c r="BR3795" s="8"/>
      <c r="BS3795" s="8"/>
      <c r="BT3795" s="8"/>
      <c r="BU3795" s="8"/>
      <c r="BV3795" s="122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18" t="s">
        <v>5</v>
      </c>
      <c r="H3796" s="3">
        <v>2024</v>
      </c>
      <c r="I3796" s="20" t="s">
        <v>286</v>
      </c>
      <c r="J3796" s="8" t="s">
        <v>343</v>
      </c>
      <c r="K3796" s="8" t="s">
        <v>339</v>
      </c>
      <c r="L3796" s="163">
        <f t="shared" si="121"/>
        <v>0</v>
      </c>
      <c r="M3796" s="163">
        <f t="shared" si="122"/>
        <v>0</v>
      </c>
      <c r="N3796" s="181"/>
      <c r="O3796" s="53"/>
      <c r="P3796" s="53"/>
      <c r="Q3796" s="53"/>
      <c r="R3796" s="53"/>
      <c r="S3796" s="54"/>
      <c r="T3796" s="8"/>
      <c r="U3796" s="8"/>
      <c r="V3796" s="8"/>
      <c r="W3796" s="8"/>
      <c r="X3796" s="122"/>
      <c r="Y3796" s="135"/>
      <c r="Z3796" s="135"/>
      <c r="AA3796" s="135"/>
      <c r="AB3796" s="135"/>
      <c r="AC3796" s="136"/>
      <c r="AD3796" s="8"/>
      <c r="AE3796" s="8"/>
      <c r="AF3796" s="8"/>
      <c r="AG3796" s="8"/>
      <c r="AH3796" s="122"/>
      <c r="AI3796" s="137"/>
      <c r="AJ3796" s="137"/>
      <c r="AK3796" s="137"/>
      <c r="AL3796" s="137"/>
      <c r="AM3796" s="138"/>
      <c r="AN3796" s="8"/>
      <c r="AO3796" s="8"/>
      <c r="AP3796" s="8"/>
      <c r="AQ3796" s="8"/>
      <c r="AR3796" s="122"/>
      <c r="AS3796" s="139"/>
      <c r="AT3796" s="139"/>
      <c r="AU3796" s="139"/>
      <c r="AV3796" s="139"/>
      <c r="AW3796" s="140"/>
      <c r="AX3796" s="8"/>
      <c r="AY3796" s="8"/>
      <c r="AZ3796" s="8"/>
      <c r="BA3796" s="8"/>
      <c r="BB3796" s="122"/>
      <c r="BC3796" s="141"/>
      <c r="BD3796" s="141"/>
      <c r="BE3796" s="141"/>
      <c r="BF3796" s="141"/>
      <c r="BG3796" s="142"/>
      <c r="BH3796" s="8"/>
      <c r="BI3796" s="8"/>
      <c r="BJ3796" s="8"/>
      <c r="BK3796" s="8"/>
      <c r="BL3796" s="122"/>
      <c r="BM3796" s="143"/>
      <c r="BN3796" s="143"/>
      <c r="BO3796" s="143"/>
      <c r="BP3796" s="143"/>
      <c r="BQ3796" s="144"/>
      <c r="BR3796" s="8"/>
      <c r="BS3796" s="8"/>
      <c r="BT3796" s="8"/>
      <c r="BU3796" s="8"/>
      <c r="BV3796" s="122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18" t="s">
        <v>5</v>
      </c>
      <c r="H3797" s="3">
        <v>2024</v>
      </c>
      <c r="I3797" s="20" t="s">
        <v>288</v>
      </c>
      <c r="J3797" s="8" t="s">
        <v>344</v>
      </c>
      <c r="K3797" s="8" t="s">
        <v>318</v>
      </c>
      <c r="L3797" s="163">
        <f t="shared" si="121"/>
        <v>0</v>
      </c>
      <c r="M3797" s="163">
        <f t="shared" si="122"/>
        <v>0</v>
      </c>
      <c r="N3797" s="181"/>
      <c r="O3797" s="53"/>
      <c r="P3797" s="53"/>
      <c r="Q3797" s="53"/>
      <c r="R3797" s="53"/>
      <c r="S3797" s="54"/>
      <c r="T3797" s="8"/>
      <c r="U3797" s="8"/>
      <c r="V3797" s="8"/>
      <c r="W3797" s="8"/>
      <c r="X3797" s="122"/>
      <c r="Y3797" s="135"/>
      <c r="Z3797" s="135"/>
      <c r="AA3797" s="135"/>
      <c r="AB3797" s="135"/>
      <c r="AC3797" s="136"/>
      <c r="AD3797" s="8"/>
      <c r="AE3797" s="8"/>
      <c r="AF3797" s="8"/>
      <c r="AG3797" s="8"/>
      <c r="AH3797" s="122"/>
      <c r="AI3797" s="137"/>
      <c r="AJ3797" s="137"/>
      <c r="AK3797" s="137"/>
      <c r="AL3797" s="137"/>
      <c r="AM3797" s="138"/>
      <c r="AN3797" s="8"/>
      <c r="AO3797" s="8"/>
      <c r="AP3797" s="8"/>
      <c r="AQ3797" s="8"/>
      <c r="AR3797" s="122"/>
      <c r="AS3797" s="139"/>
      <c r="AT3797" s="139"/>
      <c r="AU3797" s="139"/>
      <c r="AV3797" s="139"/>
      <c r="AW3797" s="140"/>
      <c r="AX3797" s="8"/>
      <c r="AY3797" s="8"/>
      <c r="AZ3797" s="8"/>
      <c r="BA3797" s="8"/>
      <c r="BB3797" s="122"/>
      <c r="BC3797" s="141"/>
      <c r="BD3797" s="141"/>
      <c r="BE3797" s="141"/>
      <c r="BF3797" s="141"/>
      <c r="BG3797" s="142"/>
      <c r="BH3797" s="8"/>
      <c r="BI3797" s="8"/>
      <c r="BJ3797" s="8"/>
      <c r="BK3797" s="8"/>
      <c r="BL3797" s="122"/>
      <c r="BM3797" s="143"/>
      <c r="BN3797" s="143"/>
      <c r="BO3797" s="143"/>
      <c r="BP3797" s="143"/>
      <c r="BQ3797" s="144"/>
      <c r="BR3797" s="8"/>
      <c r="BS3797" s="8"/>
      <c r="BT3797" s="8"/>
      <c r="BU3797" s="8"/>
      <c r="BV3797" s="122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18" t="s">
        <v>5</v>
      </c>
      <c r="H3798" s="3">
        <v>2024</v>
      </c>
      <c r="I3798" s="20" t="s">
        <v>288</v>
      </c>
      <c r="J3798" s="2" t="s">
        <v>351</v>
      </c>
      <c r="K3798" s="2" t="s">
        <v>318</v>
      </c>
      <c r="L3798" s="163">
        <f t="shared" si="121"/>
        <v>0</v>
      </c>
      <c r="M3798" s="163">
        <f t="shared" si="122"/>
        <v>0</v>
      </c>
      <c r="N3798" s="181"/>
      <c r="O3798" s="53"/>
      <c r="P3798" s="53"/>
      <c r="Q3798" s="53"/>
      <c r="R3798" s="53"/>
      <c r="S3798" s="54"/>
      <c r="T3798" s="8"/>
      <c r="U3798" s="8"/>
      <c r="V3798" s="8"/>
      <c r="W3798" s="8"/>
      <c r="X3798" s="122"/>
      <c r="Y3798" s="135"/>
      <c r="Z3798" s="135"/>
      <c r="AA3798" s="135"/>
      <c r="AB3798" s="135"/>
      <c r="AC3798" s="136"/>
      <c r="AD3798" s="8"/>
      <c r="AE3798" s="8"/>
      <c r="AF3798" s="8"/>
      <c r="AG3798" s="8"/>
      <c r="AH3798" s="122"/>
      <c r="AI3798" s="137"/>
      <c r="AJ3798" s="137"/>
      <c r="AK3798" s="137"/>
      <c r="AL3798" s="137"/>
      <c r="AM3798" s="138"/>
      <c r="AN3798" s="8"/>
      <c r="AO3798" s="8"/>
      <c r="AP3798" s="8"/>
      <c r="AQ3798" s="8"/>
      <c r="AR3798" s="122"/>
      <c r="AS3798" s="139"/>
      <c r="AT3798" s="139"/>
      <c r="AU3798" s="139"/>
      <c r="AV3798" s="139"/>
      <c r="AW3798" s="140"/>
      <c r="AX3798" s="8"/>
      <c r="AY3798" s="8"/>
      <c r="AZ3798" s="8"/>
      <c r="BA3798" s="8"/>
      <c r="BB3798" s="122"/>
      <c r="BC3798" s="141"/>
      <c r="BD3798" s="141"/>
      <c r="BE3798" s="141"/>
      <c r="BF3798" s="141"/>
      <c r="BG3798" s="142"/>
      <c r="BH3798" s="8"/>
      <c r="BI3798" s="8"/>
      <c r="BJ3798" s="8"/>
      <c r="BK3798" s="8"/>
      <c r="BL3798" s="122"/>
      <c r="BM3798" s="143"/>
      <c r="BN3798" s="143"/>
      <c r="BO3798" s="143"/>
      <c r="BP3798" s="143"/>
      <c r="BQ3798" s="144"/>
      <c r="BR3798" s="8"/>
      <c r="BS3798" s="8"/>
      <c r="BT3798" s="8"/>
      <c r="BU3798" s="8"/>
      <c r="BV3798" s="122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18" t="s">
        <v>5</v>
      </c>
      <c r="H3799" s="3">
        <v>2024</v>
      </c>
      <c r="I3799" s="20" t="s">
        <v>288</v>
      </c>
      <c r="J3799" s="2" t="s">
        <v>352</v>
      </c>
      <c r="K3799" s="2" t="s">
        <v>321</v>
      </c>
      <c r="L3799" s="163">
        <f t="shared" si="121"/>
        <v>0</v>
      </c>
      <c r="M3799" s="163">
        <f t="shared" si="122"/>
        <v>0</v>
      </c>
      <c r="N3799" s="181"/>
      <c r="O3799" s="33"/>
      <c r="P3799" s="33"/>
      <c r="Q3799" s="33"/>
      <c r="R3799" s="33"/>
      <c r="S3799" s="42"/>
      <c r="T3799" s="2"/>
      <c r="U3799" s="2"/>
      <c r="V3799" s="2"/>
      <c r="W3799" s="2"/>
      <c r="X3799" s="55"/>
      <c r="Y3799" s="62"/>
      <c r="Z3799" s="62"/>
      <c r="AA3799" s="62"/>
      <c r="AB3799" s="62"/>
      <c r="AC3799" s="68"/>
      <c r="AD3799" s="2"/>
      <c r="AE3799" s="2"/>
      <c r="AF3799" s="2"/>
      <c r="AG3799" s="2"/>
      <c r="AH3799" s="55"/>
      <c r="AI3799" s="72"/>
      <c r="AJ3799" s="72"/>
      <c r="AK3799" s="72"/>
      <c r="AL3799" s="72"/>
      <c r="AM3799" s="80"/>
      <c r="AN3799" s="2"/>
      <c r="AO3799" s="2"/>
      <c r="AP3799" s="2"/>
      <c r="AQ3799" s="2"/>
      <c r="AR3799" s="55"/>
      <c r="AS3799" s="85"/>
      <c r="AT3799" s="85"/>
      <c r="AU3799" s="85"/>
      <c r="AV3799" s="85"/>
      <c r="AW3799" s="100"/>
      <c r="AX3799" s="2"/>
      <c r="AY3799" s="2"/>
      <c r="AZ3799" s="2"/>
      <c r="BA3799" s="2"/>
      <c r="BB3799" s="55"/>
      <c r="BC3799" s="105"/>
      <c r="BD3799" s="105"/>
      <c r="BE3799" s="105"/>
      <c r="BF3799" s="105"/>
      <c r="BG3799" s="109"/>
      <c r="BH3799" s="2"/>
      <c r="BI3799" s="2"/>
      <c r="BJ3799" s="2"/>
      <c r="BK3799" s="2"/>
      <c r="BL3799" s="55"/>
      <c r="BM3799" s="48"/>
      <c r="BN3799" s="48"/>
      <c r="BO3799" s="48"/>
      <c r="BP3799" s="48"/>
      <c r="BQ3799" s="117"/>
      <c r="BR3799" s="2"/>
      <c r="BS3799" s="2"/>
      <c r="BT3799" s="2"/>
      <c r="BU3799" s="2"/>
      <c r="BV3799" s="55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18" t="s">
        <v>5</v>
      </c>
      <c r="H3800" s="3">
        <v>2024</v>
      </c>
      <c r="I3800" s="20" t="s">
        <v>288</v>
      </c>
      <c r="J3800" s="2" t="s">
        <v>345</v>
      </c>
      <c r="K3800" s="2" t="s">
        <v>318</v>
      </c>
      <c r="L3800" s="163">
        <f t="shared" si="121"/>
        <v>0</v>
      </c>
      <c r="M3800" s="163">
        <f t="shared" si="122"/>
        <v>0</v>
      </c>
      <c r="N3800" s="181"/>
      <c r="O3800" s="34"/>
      <c r="P3800" s="33"/>
      <c r="Q3800" s="33"/>
      <c r="R3800" s="33"/>
      <c r="S3800" s="42"/>
      <c r="T3800" s="3"/>
      <c r="U3800" s="2"/>
      <c r="V3800" s="2"/>
      <c r="W3800" s="2"/>
      <c r="X3800" s="55"/>
      <c r="Y3800" s="64"/>
      <c r="Z3800" s="62"/>
      <c r="AA3800" s="62"/>
      <c r="AB3800" s="62"/>
      <c r="AC3800" s="68"/>
      <c r="AD3800" s="3"/>
      <c r="AE3800" s="2"/>
      <c r="AF3800" s="2"/>
      <c r="AG3800" s="2"/>
      <c r="AH3800" s="55"/>
      <c r="AI3800" s="73"/>
      <c r="AJ3800" s="72"/>
      <c r="AK3800" s="72"/>
      <c r="AL3800" s="72"/>
      <c r="AM3800" s="80"/>
      <c r="AN3800" s="3"/>
      <c r="AO3800" s="2"/>
      <c r="AP3800" s="2"/>
      <c r="AQ3800" s="2"/>
      <c r="AR3800" s="55"/>
      <c r="AS3800" s="86"/>
      <c r="AT3800" s="85"/>
      <c r="AU3800" s="85"/>
      <c r="AV3800" s="85"/>
      <c r="AW3800" s="100"/>
      <c r="AX3800" s="3"/>
      <c r="AY3800" s="2"/>
      <c r="AZ3800" s="2"/>
      <c r="BA3800" s="2"/>
      <c r="BB3800" s="55"/>
      <c r="BC3800" s="106"/>
      <c r="BD3800" s="105"/>
      <c r="BE3800" s="105"/>
      <c r="BF3800" s="105"/>
      <c r="BG3800" s="109"/>
      <c r="BH3800" s="3"/>
      <c r="BI3800" s="2"/>
      <c r="BJ3800" s="2"/>
      <c r="BK3800" s="2"/>
      <c r="BL3800" s="55"/>
      <c r="BM3800" s="49"/>
      <c r="BN3800" s="48"/>
      <c r="BO3800" s="48"/>
      <c r="BP3800" s="48"/>
      <c r="BQ3800" s="117"/>
      <c r="BR3800" s="3"/>
      <c r="BS3800" s="2"/>
      <c r="BT3800" s="2"/>
      <c r="BU3800" s="2"/>
      <c r="BV3800" s="55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18" t="s">
        <v>5</v>
      </c>
      <c r="H3801" s="3">
        <v>2024</v>
      </c>
      <c r="I3801" s="20" t="s">
        <v>289</v>
      </c>
      <c r="J3801" s="2" t="s">
        <v>268</v>
      </c>
      <c r="K3801" s="2" t="s">
        <v>318</v>
      </c>
      <c r="L3801" s="163">
        <f t="shared" si="121"/>
        <v>7.4999999999999997E-2</v>
      </c>
      <c r="M3801" s="163">
        <f t="shared" si="122"/>
        <v>177.47499999999999</v>
      </c>
      <c r="N3801" s="181" t="s">
        <v>514</v>
      </c>
      <c r="O3801" s="33"/>
      <c r="P3801" s="33"/>
      <c r="Q3801" s="33"/>
      <c r="R3801" s="33"/>
      <c r="S3801" s="42"/>
      <c r="T3801" s="2"/>
      <c r="U3801" s="2"/>
      <c r="V3801" s="2"/>
      <c r="W3801" s="2"/>
      <c r="X3801" s="55"/>
      <c r="Y3801" s="62"/>
      <c r="Z3801" s="62"/>
      <c r="AA3801" s="62"/>
      <c r="AB3801" s="62"/>
      <c r="AC3801" s="68"/>
      <c r="AD3801" s="2">
        <v>2</v>
      </c>
      <c r="AE3801" s="2"/>
      <c r="AF3801" s="2"/>
      <c r="AG3801" s="2">
        <v>7.4999999999999997E-2</v>
      </c>
      <c r="AH3801" s="55">
        <v>177.47499999999999</v>
      </c>
      <c r="AI3801" s="72"/>
      <c r="AJ3801" s="72"/>
      <c r="AK3801" s="72"/>
      <c r="AL3801" s="72"/>
      <c r="AM3801" s="80"/>
      <c r="AN3801" s="2"/>
      <c r="AO3801" s="2"/>
      <c r="AP3801" s="2"/>
      <c r="AQ3801" s="2"/>
      <c r="AR3801" s="55"/>
      <c r="AS3801" s="85"/>
      <c r="AT3801" s="85"/>
      <c r="AU3801" s="85"/>
      <c r="AV3801" s="85"/>
      <c r="AW3801" s="100"/>
      <c r="AX3801" s="2"/>
      <c r="AY3801" s="2"/>
      <c r="AZ3801" s="2"/>
      <c r="BA3801" s="2"/>
      <c r="BB3801" s="55"/>
      <c r="BC3801" s="105"/>
      <c r="BD3801" s="105"/>
      <c r="BE3801" s="105"/>
      <c r="BF3801" s="105"/>
      <c r="BG3801" s="109"/>
      <c r="BH3801" s="2"/>
      <c r="BI3801" s="2"/>
      <c r="BJ3801" s="2"/>
      <c r="BK3801" s="2"/>
      <c r="BL3801" s="55"/>
      <c r="BM3801" s="48"/>
      <c r="BN3801" s="48"/>
      <c r="BO3801" s="48"/>
      <c r="BP3801" s="48"/>
      <c r="BQ3801" s="117"/>
      <c r="BR3801" s="2"/>
      <c r="BS3801" s="2"/>
      <c r="BT3801" s="2"/>
      <c r="BU3801" s="2"/>
      <c r="BV3801" s="55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18" t="s">
        <v>5</v>
      </c>
      <c r="H3802" s="3">
        <v>2024</v>
      </c>
      <c r="I3802" s="20" t="s">
        <v>289</v>
      </c>
      <c r="J3802" s="2" t="s">
        <v>292</v>
      </c>
      <c r="K3802" s="2" t="s">
        <v>318</v>
      </c>
      <c r="L3802" s="163">
        <f t="shared" si="121"/>
        <v>0</v>
      </c>
      <c r="M3802" s="163">
        <f t="shared" si="122"/>
        <v>0</v>
      </c>
      <c r="N3802" s="181"/>
      <c r="O3802" s="33"/>
      <c r="P3802" s="33"/>
      <c r="Q3802" s="33"/>
      <c r="R3802" s="33"/>
      <c r="S3802" s="42"/>
      <c r="T3802" s="2"/>
      <c r="U3802" s="2"/>
      <c r="V3802" s="2"/>
      <c r="W3802" s="2"/>
      <c r="X3802" s="55"/>
      <c r="Y3802" s="62"/>
      <c r="Z3802" s="62"/>
      <c r="AA3802" s="62"/>
      <c r="AB3802" s="62"/>
      <c r="AC3802" s="68"/>
      <c r="AD3802" s="2"/>
      <c r="AE3802" s="2"/>
      <c r="AF3802" s="2"/>
      <c r="AG3802" s="2"/>
      <c r="AH3802" s="55"/>
      <c r="AI3802" s="72"/>
      <c r="AJ3802" s="72"/>
      <c r="AK3802" s="72"/>
      <c r="AL3802" s="72"/>
      <c r="AM3802" s="80"/>
      <c r="AN3802" s="2"/>
      <c r="AO3802" s="2"/>
      <c r="AP3802" s="2"/>
      <c r="AQ3802" s="2"/>
      <c r="AR3802" s="55"/>
      <c r="AS3802" s="85"/>
      <c r="AT3802" s="85"/>
      <c r="AU3802" s="85"/>
      <c r="AV3802" s="85"/>
      <c r="AW3802" s="100"/>
      <c r="AX3802" s="2"/>
      <c r="AY3802" s="2"/>
      <c r="AZ3802" s="2"/>
      <c r="BA3802" s="2"/>
      <c r="BB3802" s="55"/>
      <c r="BC3802" s="105"/>
      <c r="BD3802" s="105"/>
      <c r="BE3802" s="105"/>
      <c r="BF3802" s="105"/>
      <c r="BG3802" s="109"/>
      <c r="BH3802" s="2"/>
      <c r="BI3802" s="2"/>
      <c r="BJ3802" s="2"/>
      <c r="BK3802" s="2"/>
      <c r="BL3802" s="55"/>
      <c r="BM3802" s="48"/>
      <c r="BN3802" s="48"/>
      <c r="BO3802" s="48"/>
      <c r="BP3802" s="48"/>
      <c r="BQ3802" s="117"/>
      <c r="BR3802" s="2"/>
      <c r="BS3802" s="2"/>
      <c r="BT3802" s="2"/>
      <c r="BU3802" s="2"/>
      <c r="BV3802" s="55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18" t="s">
        <v>5</v>
      </c>
      <c r="H3803" s="3">
        <v>2024</v>
      </c>
      <c r="I3803" s="20" t="s">
        <v>285</v>
      </c>
      <c r="J3803" s="2" t="s">
        <v>293</v>
      </c>
      <c r="K3803" s="2" t="s">
        <v>318</v>
      </c>
      <c r="L3803" s="163">
        <f t="shared" si="121"/>
        <v>0</v>
      </c>
      <c r="M3803" s="163">
        <f t="shared" si="122"/>
        <v>0</v>
      </c>
      <c r="N3803" s="181"/>
      <c r="O3803" s="33"/>
      <c r="P3803" s="33"/>
      <c r="Q3803" s="33"/>
      <c r="R3803" s="34"/>
      <c r="S3803" s="42"/>
      <c r="T3803" s="2"/>
      <c r="U3803" s="2"/>
      <c r="V3803" s="2"/>
      <c r="W3803" s="3"/>
      <c r="X3803" s="55"/>
      <c r="Y3803" s="62"/>
      <c r="Z3803" s="62"/>
      <c r="AA3803" s="62"/>
      <c r="AB3803" s="64"/>
      <c r="AC3803" s="68"/>
      <c r="AD3803" s="2"/>
      <c r="AE3803" s="2"/>
      <c r="AF3803" s="2"/>
      <c r="AG3803" s="3"/>
      <c r="AH3803" s="55"/>
      <c r="AI3803" s="72"/>
      <c r="AJ3803" s="72"/>
      <c r="AK3803" s="72"/>
      <c r="AL3803" s="73"/>
      <c r="AM3803" s="80"/>
      <c r="AN3803" s="2"/>
      <c r="AO3803" s="2"/>
      <c r="AP3803" s="2"/>
      <c r="AQ3803" s="3"/>
      <c r="AR3803" s="55"/>
      <c r="AS3803" s="85"/>
      <c r="AT3803" s="85"/>
      <c r="AU3803" s="85"/>
      <c r="AV3803" s="86"/>
      <c r="AW3803" s="100"/>
      <c r="AX3803" s="2"/>
      <c r="AY3803" s="2"/>
      <c r="AZ3803" s="2"/>
      <c r="BA3803" s="3"/>
      <c r="BB3803" s="55"/>
      <c r="BC3803" s="105"/>
      <c r="BD3803" s="105"/>
      <c r="BE3803" s="105"/>
      <c r="BF3803" s="106"/>
      <c r="BG3803" s="109"/>
      <c r="BH3803" s="2"/>
      <c r="BI3803" s="2"/>
      <c r="BJ3803" s="2"/>
      <c r="BK3803" s="3"/>
      <c r="BL3803" s="55"/>
      <c r="BM3803" s="48"/>
      <c r="BN3803" s="48"/>
      <c r="BO3803" s="48"/>
      <c r="BP3803" s="49"/>
      <c r="BQ3803" s="117"/>
      <c r="BR3803" s="2"/>
      <c r="BS3803" s="2"/>
      <c r="BT3803" s="2"/>
      <c r="BU3803" s="3"/>
      <c r="BV3803" s="55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18" t="s">
        <v>5</v>
      </c>
      <c r="H3804" s="3">
        <v>2024</v>
      </c>
      <c r="I3804" s="20" t="s">
        <v>287</v>
      </c>
      <c r="J3804" s="2" t="s">
        <v>269</v>
      </c>
      <c r="K3804" s="2" t="s">
        <v>320</v>
      </c>
      <c r="L3804" s="163">
        <f t="shared" si="121"/>
        <v>0</v>
      </c>
      <c r="M3804" s="163">
        <f t="shared" si="122"/>
        <v>0</v>
      </c>
      <c r="N3804" s="181"/>
      <c r="O3804" s="33"/>
      <c r="P3804" s="33"/>
      <c r="Q3804" s="33"/>
      <c r="R3804" s="33"/>
      <c r="S3804" s="42"/>
      <c r="T3804" s="2"/>
      <c r="U3804" s="2"/>
      <c r="V3804" s="2"/>
      <c r="W3804" s="2"/>
      <c r="X3804" s="55"/>
      <c r="Y3804" s="62"/>
      <c r="Z3804" s="62"/>
      <c r="AA3804" s="62"/>
      <c r="AB3804" s="64"/>
      <c r="AC3804" s="68"/>
      <c r="AD3804" s="2"/>
      <c r="AE3804" s="2"/>
      <c r="AF3804" s="2"/>
      <c r="AG3804" s="2"/>
      <c r="AH3804" s="55"/>
      <c r="AI3804" s="72"/>
      <c r="AJ3804" s="72"/>
      <c r="AK3804" s="72"/>
      <c r="AL3804" s="72"/>
      <c r="AM3804" s="80"/>
      <c r="AN3804" s="2"/>
      <c r="AO3804" s="2"/>
      <c r="AP3804" s="2"/>
      <c r="AQ3804" s="2"/>
      <c r="AR3804" s="55"/>
      <c r="AS3804" s="85"/>
      <c r="AT3804" s="85"/>
      <c r="AU3804" s="85"/>
      <c r="AV3804" s="85"/>
      <c r="AW3804" s="100"/>
      <c r="AX3804" s="2"/>
      <c r="AY3804" s="2"/>
      <c r="AZ3804" s="2"/>
      <c r="BA3804" s="2"/>
      <c r="BB3804" s="55"/>
      <c r="BC3804" s="105"/>
      <c r="BD3804" s="105"/>
      <c r="BE3804" s="105"/>
      <c r="BF3804" s="105"/>
      <c r="BG3804" s="109"/>
      <c r="BH3804" s="2"/>
      <c r="BI3804" s="2"/>
      <c r="BJ3804" s="2"/>
      <c r="BK3804" s="2"/>
      <c r="BL3804" s="55"/>
      <c r="BM3804" s="48"/>
      <c r="BN3804" s="48"/>
      <c r="BO3804" s="48"/>
      <c r="BP3804" s="48"/>
      <c r="BQ3804" s="117"/>
      <c r="BR3804" s="2"/>
      <c r="BS3804" s="2"/>
      <c r="BT3804" s="2"/>
      <c r="BU3804" s="2"/>
      <c r="BV3804" s="55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18" t="s">
        <v>5</v>
      </c>
      <c r="H3805" s="3">
        <v>2024</v>
      </c>
      <c r="I3805" s="20" t="s">
        <v>287</v>
      </c>
      <c r="J3805" s="2" t="s">
        <v>270</v>
      </c>
      <c r="K3805" s="2" t="s">
        <v>320</v>
      </c>
      <c r="L3805" s="163">
        <f t="shared" si="121"/>
        <v>0</v>
      </c>
      <c r="M3805" s="163">
        <f t="shared" si="122"/>
        <v>0</v>
      </c>
      <c r="N3805" s="181"/>
      <c r="O3805" s="33"/>
      <c r="P3805" s="33"/>
      <c r="Q3805" s="33"/>
      <c r="R3805" s="33"/>
      <c r="S3805" s="42"/>
      <c r="T3805" s="2"/>
      <c r="U3805" s="2"/>
      <c r="V3805" s="2"/>
      <c r="W3805" s="2"/>
      <c r="X3805" s="55"/>
      <c r="Y3805" s="62"/>
      <c r="Z3805" s="62"/>
      <c r="AA3805" s="62"/>
      <c r="AB3805" s="62"/>
      <c r="AC3805" s="68"/>
      <c r="AD3805" s="2"/>
      <c r="AE3805" s="2"/>
      <c r="AF3805" s="2"/>
      <c r="AG3805" s="2"/>
      <c r="AH3805" s="55"/>
      <c r="AI3805" s="72"/>
      <c r="AJ3805" s="72"/>
      <c r="AK3805" s="72"/>
      <c r="AL3805" s="72"/>
      <c r="AM3805" s="80"/>
      <c r="AN3805" s="2"/>
      <c r="AO3805" s="2"/>
      <c r="AP3805" s="2"/>
      <c r="AQ3805" s="2"/>
      <c r="AR3805" s="55"/>
      <c r="AS3805" s="85"/>
      <c r="AT3805" s="85"/>
      <c r="AU3805" s="85"/>
      <c r="AV3805" s="85"/>
      <c r="AW3805" s="100"/>
      <c r="AX3805" s="2"/>
      <c r="AY3805" s="2"/>
      <c r="AZ3805" s="2"/>
      <c r="BA3805" s="2"/>
      <c r="BB3805" s="55"/>
      <c r="BC3805" s="105"/>
      <c r="BD3805" s="105"/>
      <c r="BE3805" s="105"/>
      <c r="BF3805" s="105"/>
      <c r="BG3805" s="109"/>
      <c r="BH3805" s="2"/>
      <c r="BI3805" s="2"/>
      <c r="BJ3805" s="2"/>
      <c r="BK3805" s="2"/>
      <c r="BL3805" s="55"/>
      <c r="BM3805" s="48"/>
      <c r="BN3805" s="48"/>
      <c r="BO3805" s="48"/>
      <c r="BP3805" s="48"/>
      <c r="BQ3805" s="117"/>
      <c r="BR3805" s="2"/>
      <c r="BS3805" s="2"/>
      <c r="BT3805" s="2"/>
      <c r="BU3805" s="2"/>
      <c r="BV3805" s="55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18" t="s">
        <v>5</v>
      </c>
      <c r="H3806" s="3">
        <v>2024</v>
      </c>
      <c r="I3806" s="20" t="s">
        <v>290</v>
      </c>
      <c r="J3806" s="2" t="s">
        <v>271</v>
      </c>
      <c r="K3806" s="2" t="s">
        <v>321</v>
      </c>
      <c r="L3806" s="163">
        <f t="shared" si="121"/>
        <v>0</v>
      </c>
      <c r="M3806" s="163">
        <f t="shared" si="122"/>
        <v>0</v>
      </c>
      <c r="N3806" s="181"/>
      <c r="O3806" s="33"/>
      <c r="P3806" s="33"/>
      <c r="Q3806" s="33"/>
      <c r="R3806" s="33"/>
      <c r="S3806" s="42"/>
      <c r="T3806" s="2"/>
      <c r="U3806" s="2"/>
      <c r="V3806" s="2"/>
      <c r="W3806" s="2"/>
      <c r="X3806" s="55"/>
      <c r="Y3806" s="62"/>
      <c r="Z3806" s="62"/>
      <c r="AA3806" s="62"/>
      <c r="AB3806" s="62"/>
      <c r="AC3806" s="68"/>
      <c r="AD3806" s="2"/>
      <c r="AE3806" s="2"/>
      <c r="AF3806" s="2"/>
      <c r="AG3806" s="2"/>
      <c r="AH3806" s="55"/>
      <c r="AI3806" s="72"/>
      <c r="AJ3806" s="72"/>
      <c r="AK3806" s="72"/>
      <c r="AL3806" s="72"/>
      <c r="AM3806" s="80"/>
      <c r="AN3806" s="2"/>
      <c r="AO3806" s="2"/>
      <c r="AP3806" s="2"/>
      <c r="AQ3806" s="2"/>
      <c r="AR3806" s="55"/>
      <c r="AS3806" s="85"/>
      <c r="AT3806" s="85"/>
      <c r="AU3806" s="85"/>
      <c r="AV3806" s="85"/>
      <c r="AW3806" s="100"/>
      <c r="AX3806" s="2"/>
      <c r="AY3806" s="2"/>
      <c r="AZ3806" s="2"/>
      <c r="BA3806" s="2"/>
      <c r="BB3806" s="55"/>
      <c r="BC3806" s="105"/>
      <c r="BD3806" s="105"/>
      <c r="BE3806" s="105"/>
      <c r="BF3806" s="105"/>
      <c r="BG3806" s="109"/>
      <c r="BH3806" s="2"/>
      <c r="BI3806" s="2"/>
      <c r="BJ3806" s="2"/>
      <c r="BK3806" s="2"/>
      <c r="BL3806" s="55"/>
      <c r="BM3806" s="48"/>
      <c r="BN3806" s="48"/>
      <c r="BO3806" s="48"/>
      <c r="BP3806" s="48"/>
      <c r="BQ3806" s="117"/>
      <c r="BR3806" s="2"/>
      <c r="BS3806" s="2"/>
      <c r="BT3806" s="2"/>
      <c r="BU3806" s="2"/>
      <c r="BV3806" s="55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18" t="s">
        <v>5</v>
      </c>
      <c r="H3807" s="3">
        <v>2024</v>
      </c>
      <c r="I3807" s="20" t="s">
        <v>284</v>
      </c>
      <c r="J3807" s="2" t="s">
        <v>294</v>
      </c>
      <c r="K3807" s="2" t="s">
        <v>320</v>
      </c>
      <c r="L3807" s="163">
        <f t="shared" si="121"/>
        <v>0</v>
      </c>
      <c r="M3807" s="163">
        <f t="shared" si="122"/>
        <v>0</v>
      </c>
      <c r="N3807" s="181"/>
      <c r="O3807" s="33"/>
      <c r="P3807" s="33"/>
      <c r="Q3807" s="33"/>
      <c r="R3807" s="33"/>
      <c r="S3807" s="42"/>
      <c r="T3807" s="2"/>
      <c r="U3807" s="2"/>
      <c r="V3807" s="2"/>
      <c r="W3807" s="2"/>
      <c r="X3807" s="55"/>
      <c r="Y3807" s="62"/>
      <c r="Z3807" s="62"/>
      <c r="AA3807" s="62"/>
      <c r="AB3807" s="62"/>
      <c r="AC3807" s="68"/>
      <c r="AD3807" s="2"/>
      <c r="AE3807" s="2"/>
      <c r="AF3807" s="2"/>
      <c r="AG3807" s="2"/>
      <c r="AH3807" s="55"/>
      <c r="AI3807" s="72"/>
      <c r="AJ3807" s="72"/>
      <c r="AK3807" s="72"/>
      <c r="AL3807" s="72"/>
      <c r="AM3807" s="80"/>
      <c r="AN3807" s="2"/>
      <c r="AO3807" s="2"/>
      <c r="AP3807" s="2"/>
      <c r="AQ3807" s="2"/>
      <c r="AR3807" s="55"/>
      <c r="AS3807" s="85"/>
      <c r="AT3807" s="85"/>
      <c r="AU3807" s="85"/>
      <c r="AV3807" s="85"/>
      <c r="AW3807" s="100"/>
      <c r="AX3807" s="2"/>
      <c r="AY3807" s="2"/>
      <c r="AZ3807" s="2"/>
      <c r="BA3807" s="2"/>
      <c r="BB3807" s="55"/>
      <c r="BC3807" s="105"/>
      <c r="BD3807" s="105"/>
      <c r="BE3807" s="105"/>
      <c r="BF3807" s="105"/>
      <c r="BG3807" s="109"/>
      <c r="BH3807" s="2"/>
      <c r="BI3807" s="2"/>
      <c r="BJ3807" s="2"/>
      <c r="BK3807" s="2"/>
      <c r="BL3807" s="55"/>
      <c r="BM3807" s="48"/>
      <c r="BN3807" s="48"/>
      <c r="BO3807" s="48"/>
      <c r="BP3807" s="48"/>
      <c r="BQ3807" s="117"/>
      <c r="BR3807" s="2"/>
      <c r="BS3807" s="2"/>
      <c r="BT3807" s="2"/>
      <c r="BU3807" s="2"/>
      <c r="BV3807" s="55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18" t="s">
        <v>5</v>
      </c>
      <c r="H3808" s="3">
        <v>2024</v>
      </c>
      <c r="I3808" s="20" t="s">
        <v>284</v>
      </c>
      <c r="J3808" s="2" t="s">
        <v>346</v>
      </c>
      <c r="K3808" s="2" t="s">
        <v>320</v>
      </c>
      <c r="L3808" s="163">
        <f t="shared" si="121"/>
        <v>0</v>
      </c>
      <c r="M3808" s="163">
        <f t="shared" si="122"/>
        <v>0</v>
      </c>
      <c r="N3808" s="181"/>
      <c r="O3808" s="33"/>
      <c r="P3808" s="33"/>
      <c r="Q3808" s="33"/>
      <c r="R3808" s="33"/>
      <c r="S3808" s="42"/>
      <c r="T3808" s="2"/>
      <c r="U3808" s="2"/>
      <c r="V3808" s="2"/>
      <c r="W3808" s="2"/>
      <c r="X3808" s="55"/>
      <c r="Y3808" s="62"/>
      <c r="Z3808" s="62"/>
      <c r="AA3808" s="62"/>
      <c r="AB3808" s="62"/>
      <c r="AC3808" s="68"/>
      <c r="AD3808" s="2"/>
      <c r="AE3808" s="2"/>
      <c r="AF3808" s="2"/>
      <c r="AG3808" s="2"/>
      <c r="AH3808" s="55"/>
      <c r="AI3808" s="72"/>
      <c r="AJ3808" s="72"/>
      <c r="AK3808" s="72"/>
      <c r="AL3808" s="72"/>
      <c r="AM3808" s="80"/>
      <c r="AN3808" s="2"/>
      <c r="AO3808" s="2"/>
      <c r="AP3808" s="2"/>
      <c r="AQ3808" s="2"/>
      <c r="AR3808" s="55"/>
      <c r="AS3808" s="85"/>
      <c r="AT3808" s="85"/>
      <c r="AU3808" s="85"/>
      <c r="AV3808" s="85"/>
      <c r="AW3808" s="100"/>
      <c r="AX3808" s="2"/>
      <c r="AY3808" s="2"/>
      <c r="AZ3808" s="2"/>
      <c r="BA3808" s="2"/>
      <c r="BB3808" s="55"/>
      <c r="BC3808" s="105"/>
      <c r="BD3808" s="105"/>
      <c r="BE3808" s="105"/>
      <c r="BF3808" s="105"/>
      <c r="BG3808" s="109"/>
      <c r="BH3808" s="2"/>
      <c r="BI3808" s="2"/>
      <c r="BJ3808" s="2"/>
      <c r="BK3808" s="2"/>
      <c r="BL3808" s="55"/>
      <c r="BM3808" s="48"/>
      <c r="BN3808" s="48"/>
      <c r="BO3808" s="48"/>
      <c r="BP3808" s="48"/>
      <c r="BQ3808" s="117"/>
      <c r="BR3808" s="2"/>
      <c r="BS3808" s="2"/>
      <c r="BT3808" s="2"/>
      <c r="BU3808" s="2"/>
      <c r="BV3808" s="55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18" t="s">
        <v>5</v>
      </c>
      <c r="H3809" s="3">
        <v>2024</v>
      </c>
      <c r="I3809" s="20" t="s">
        <v>284</v>
      </c>
      <c r="J3809" s="2" t="s">
        <v>295</v>
      </c>
      <c r="K3809" s="2" t="s">
        <v>320</v>
      </c>
      <c r="L3809" s="163">
        <f t="shared" si="121"/>
        <v>0</v>
      </c>
      <c r="M3809" s="163">
        <f t="shared" si="122"/>
        <v>0</v>
      </c>
      <c r="N3809" s="181"/>
      <c r="O3809" s="33"/>
      <c r="P3809" s="33"/>
      <c r="Q3809" s="33"/>
      <c r="R3809" s="33"/>
      <c r="S3809" s="42"/>
      <c r="T3809" s="2"/>
      <c r="U3809" s="2"/>
      <c r="V3809" s="2"/>
      <c r="W3809" s="2"/>
      <c r="X3809" s="55"/>
      <c r="Y3809" s="62"/>
      <c r="Z3809" s="62"/>
      <c r="AA3809" s="62"/>
      <c r="AB3809" s="62"/>
      <c r="AC3809" s="68"/>
      <c r="AD3809" s="2"/>
      <c r="AE3809" s="2"/>
      <c r="AF3809" s="2"/>
      <c r="AG3809" s="2"/>
      <c r="AH3809" s="55"/>
      <c r="AI3809" s="72"/>
      <c r="AJ3809" s="72"/>
      <c r="AK3809" s="72"/>
      <c r="AL3809" s="72"/>
      <c r="AM3809" s="80"/>
      <c r="AN3809" s="2"/>
      <c r="AO3809" s="2"/>
      <c r="AP3809" s="2"/>
      <c r="AQ3809" s="2"/>
      <c r="AR3809" s="55"/>
      <c r="AS3809" s="85"/>
      <c r="AT3809" s="85"/>
      <c r="AU3809" s="85"/>
      <c r="AV3809" s="85"/>
      <c r="AW3809" s="100"/>
      <c r="AX3809" s="2"/>
      <c r="AY3809" s="2"/>
      <c r="AZ3809" s="2"/>
      <c r="BA3809" s="2"/>
      <c r="BB3809" s="55"/>
      <c r="BC3809" s="105"/>
      <c r="BD3809" s="105"/>
      <c r="BE3809" s="105"/>
      <c r="BF3809" s="105"/>
      <c r="BG3809" s="109"/>
      <c r="BH3809" s="2"/>
      <c r="BI3809" s="2"/>
      <c r="BJ3809" s="2"/>
      <c r="BK3809" s="2"/>
      <c r="BL3809" s="55"/>
      <c r="BM3809" s="48"/>
      <c r="BN3809" s="48"/>
      <c r="BO3809" s="48"/>
      <c r="BP3809" s="48"/>
      <c r="BQ3809" s="117"/>
      <c r="BR3809" s="2"/>
      <c r="BS3809" s="2"/>
      <c r="BT3809" s="2"/>
      <c r="BU3809" s="2"/>
      <c r="BV3809" s="55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18" t="s">
        <v>5</v>
      </c>
      <c r="H3810" s="3">
        <v>2024</v>
      </c>
      <c r="I3810" s="20" t="s">
        <v>290</v>
      </c>
      <c r="J3810" s="2" t="s">
        <v>299</v>
      </c>
      <c r="K3810" s="2" t="s">
        <v>318</v>
      </c>
      <c r="L3810" s="163">
        <f t="shared" si="121"/>
        <v>0</v>
      </c>
      <c r="M3810" s="163">
        <f t="shared" si="122"/>
        <v>0</v>
      </c>
      <c r="N3810" s="181"/>
      <c r="O3810" s="33"/>
      <c r="P3810" s="33"/>
      <c r="Q3810" s="33"/>
      <c r="R3810" s="33"/>
      <c r="S3810" s="42"/>
      <c r="T3810" s="2"/>
      <c r="U3810" s="2"/>
      <c r="V3810" s="2"/>
      <c r="W3810" s="2"/>
      <c r="X3810" s="55"/>
      <c r="Y3810" s="62"/>
      <c r="Z3810" s="62"/>
      <c r="AA3810" s="62"/>
      <c r="AB3810" s="62"/>
      <c r="AC3810" s="68"/>
      <c r="AD3810" s="2"/>
      <c r="AE3810" s="2"/>
      <c r="AF3810" s="2"/>
      <c r="AG3810" s="2"/>
      <c r="AH3810" s="55"/>
      <c r="AI3810" s="72"/>
      <c r="AJ3810" s="72"/>
      <c r="AK3810" s="72"/>
      <c r="AL3810" s="72"/>
      <c r="AM3810" s="80"/>
      <c r="AN3810" s="2"/>
      <c r="AO3810" s="2"/>
      <c r="AP3810" s="2"/>
      <c r="AQ3810" s="2"/>
      <c r="AR3810" s="55"/>
      <c r="AS3810" s="85"/>
      <c r="AT3810" s="85"/>
      <c r="AU3810" s="85"/>
      <c r="AV3810" s="85"/>
      <c r="AW3810" s="100"/>
      <c r="AX3810" s="2"/>
      <c r="AY3810" s="2"/>
      <c r="AZ3810" s="2"/>
      <c r="BA3810" s="2"/>
      <c r="BB3810" s="55"/>
      <c r="BC3810" s="105"/>
      <c r="BD3810" s="105"/>
      <c r="BE3810" s="105"/>
      <c r="BF3810" s="105"/>
      <c r="BG3810" s="109"/>
      <c r="BH3810" s="2"/>
      <c r="BI3810" s="2"/>
      <c r="BJ3810" s="2"/>
      <c r="BK3810" s="2"/>
      <c r="BL3810" s="55"/>
      <c r="BM3810" s="48"/>
      <c r="BN3810" s="48"/>
      <c r="BO3810" s="48"/>
      <c r="BP3810" s="48"/>
      <c r="BQ3810" s="117"/>
      <c r="BR3810" s="2"/>
      <c r="BS3810" s="2"/>
      <c r="BT3810" s="2"/>
      <c r="BU3810" s="2"/>
      <c r="BV3810" s="55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18" t="s">
        <v>5</v>
      </c>
      <c r="H3811" s="3">
        <v>2024</v>
      </c>
      <c r="I3811" s="20" t="s">
        <v>315</v>
      </c>
      <c r="J3811" s="2" t="s">
        <v>347</v>
      </c>
      <c r="K3811" s="2" t="s">
        <v>320</v>
      </c>
      <c r="L3811" s="163">
        <f t="shared" si="121"/>
        <v>0</v>
      </c>
      <c r="M3811" s="163">
        <f t="shared" si="122"/>
        <v>0</v>
      </c>
      <c r="N3811" s="181"/>
      <c r="O3811" s="33"/>
      <c r="P3811" s="33"/>
      <c r="Q3811" s="33"/>
      <c r="R3811" s="33"/>
      <c r="S3811" s="42"/>
      <c r="T3811" s="2"/>
      <c r="U3811" s="2"/>
      <c r="V3811" s="2"/>
      <c r="W3811" s="2"/>
      <c r="X3811" s="55"/>
      <c r="Y3811" s="62"/>
      <c r="Z3811" s="62"/>
      <c r="AA3811" s="62"/>
      <c r="AB3811" s="62"/>
      <c r="AC3811" s="68"/>
      <c r="AD3811" s="2"/>
      <c r="AE3811" s="2"/>
      <c r="AF3811" s="2"/>
      <c r="AG3811" s="2"/>
      <c r="AH3811" s="55"/>
      <c r="AI3811" s="72"/>
      <c r="AJ3811" s="72"/>
      <c r="AK3811" s="72"/>
      <c r="AL3811" s="72"/>
      <c r="AM3811" s="80"/>
      <c r="AN3811" s="2"/>
      <c r="AO3811" s="2"/>
      <c r="AP3811" s="2"/>
      <c r="AQ3811" s="2"/>
      <c r="AR3811" s="55"/>
      <c r="AS3811" s="85"/>
      <c r="AT3811" s="85"/>
      <c r="AU3811" s="85"/>
      <c r="AV3811" s="85"/>
      <c r="AW3811" s="100"/>
      <c r="AX3811" s="2"/>
      <c r="AY3811" s="2"/>
      <c r="AZ3811" s="2"/>
      <c r="BA3811" s="2"/>
      <c r="BB3811" s="55"/>
      <c r="BC3811" s="105"/>
      <c r="BD3811" s="105"/>
      <c r="BE3811" s="105"/>
      <c r="BF3811" s="105"/>
      <c r="BG3811" s="109"/>
      <c r="BH3811" s="2"/>
      <c r="BI3811" s="2"/>
      <c r="BJ3811" s="2"/>
      <c r="BK3811" s="2"/>
      <c r="BL3811" s="55"/>
      <c r="BM3811" s="48"/>
      <c r="BN3811" s="48"/>
      <c r="BO3811" s="48"/>
      <c r="BP3811" s="48"/>
      <c r="BQ3811" s="117"/>
      <c r="BR3811" s="2"/>
      <c r="BS3811" s="2"/>
      <c r="BT3811" s="2"/>
      <c r="BU3811" s="2"/>
      <c r="BV3811" s="55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18" t="s">
        <v>5</v>
      </c>
      <c r="H3812" s="3">
        <v>2024</v>
      </c>
      <c r="I3812" s="20" t="s">
        <v>315</v>
      </c>
      <c r="J3812" s="2" t="s">
        <v>296</v>
      </c>
      <c r="K3812" s="2" t="s">
        <v>321</v>
      </c>
      <c r="L3812" s="163">
        <f t="shared" si="121"/>
        <v>0</v>
      </c>
      <c r="M3812" s="163">
        <f t="shared" si="122"/>
        <v>0</v>
      </c>
      <c r="N3812" s="181"/>
      <c r="O3812" s="33"/>
      <c r="P3812" s="33"/>
      <c r="Q3812" s="33"/>
      <c r="R3812" s="33"/>
      <c r="S3812" s="42"/>
      <c r="T3812" s="2"/>
      <c r="U3812" s="2"/>
      <c r="V3812" s="2"/>
      <c r="W3812" s="2"/>
      <c r="X3812" s="55"/>
      <c r="Y3812" s="62"/>
      <c r="Z3812" s="62"/>
      <c r="AA3812" s="62"/>
      <c r="AB3812" s="62"/>
      <c r="AC3812" s="68"/>
      <c r="AD3812" s="2"/>
      <c r="AE3812" s="2"/>
      <c r="AF3812" s="2"/>
      <c r="AG3812" s="2"/>
      <c r="AH3812" s="55"/>
      <c r="AI3812" s="72"/>
      <c r="AJ3812" s="72"/>
      <c r="AK3812" s="72"/>
      <c r="AL3812" s="72"/>
      <c r="AM3812" s="80"/>
      <c r="AN3812" s="2"/>
      <c r="AO3812" s="2"/>
      <c r="AP3812" s="2"/>
      <c r="AQ3812" s="2"/>
      <c r="AR3812" s="55"/>
      <c r="AS3812" s="85"/>
      <c r="AT3812" s="85"/>
      <c r="AU3812" s="85"/>
      <c r="AV3812" s="85"/>
      <c r="AW3812" s="100"/>
      <c r="AX3812" s="2"/>
      <c r="AY3812" s="2"/>
      <c r="AZ3812" s="2"/>
      <c r="BA3812" s="2"/>
      <c r="BB3812" s="55"/>
      <c r="BC3812" s="105"/>
      <c r="BD3812" s="105"/>
      <c r="BE3812" s="105"/>
      <c r="BF3812" s="105"/>
      <c r="BG3812" s="109"/>
      <c r="BH3812" s="2"/>
      <c r="BI3812" s="2"/>
      <c r="BJ3812" s="2"/>
      <c r="BK3812" s="2"/>
      <c r="BL3812" s="55"/>
      <c r="BM3812" s="48"/>
      <c r="BN3812" s="48"/>
      <c r="BO3812" s="48"/>
      <c r="BP3812" s="48"/>
      <c r="BQ3812" s="117"/>
      <c r="BR3812" s="2"/>
      <c r="BS3812" s="2"/>
      <c r="BT3812" s="2"/>
      <c r="BU3812" s="2"/>
      <c r="BV3812" s="55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18" t="s">
        <v>5</v>
      </c>
      <c r="H3813" s="3">
        <v>2024</v>
      </c>
      <c r="I3813" s="20" t="s">
        <v>316</v>
      </c>
      <c r="J3813" s="2" t="s">
        <v>297</v>
      </c>
      <c r="K3813" s="2" t="s">
        <v>318</v>
      </c>
      <c r="L3813" s="163">
        <f t="shared" si="121"/>
        <v>0</v>
      </c>
      <c r="M3813" s="163">
        <f t="shared" si="122"/>
        <v>0</v>
      </c>
      <c r="N3813" s="181"/>
      <c r="O3813" s="33"/>
      <c r="P3813" s="33"/>
      <c r="Q3813" s="33"/>
      <c r="R3813" s="33"/>
      <c r="S3813" s="42"/>
      <c r="T3813" s="2"/>
      <c r="U3813" s="2"/>
      <c r="V3813" s="2"/>
      <c r="W3813" s="2"/>
      <c r="X3813" s="55"/>
      <c r="Y3813" s="62"/>
      <c r="Z3813" s="62"/>
      <c r="AA3813" s="62"/>
      <c r="AB3813" s="62"/>
      <c r="AC3813" s="68"/>
      <c r="AD3813" s="2"/>
      <c r="AE3813" s="2"/>
      <c r="AF3813" s="2"/>
      <c r="AG3813" s="2"/>
      <c r="AH3813" s="55"/>
      <c r="AI3813" s="72"/>
      <c r="AJ3813" s="72"/>
      <c r="AK3813" s="72"/>
      <c r="AL3813" s="72"/>
      <c r="AM3813" s="80"/>
      <c r="AN3813" s="2"/>
      <c r="AO3813" s="2"/>
      <c r="AP3813" s="2"/>
      <c r="AQ3813" s="2"/>
      <c r="AR3813" s="55"/>
      <c r="AS3813" s="85"/>
      <c r="AT3813" s="85"/>
      <c r="AU3813" s="85"/>
      <c r="AV3813" s="85"/>
      <c r="AW3813" s="100"/>
      <c r="AX3813" s="2"/>
      <c r="AY3813" s="2"/>
      <c r="AZ3813" s="2"/>
      <c r="BA3813" s="2"/>
      <c r="BB3813" s="55"/>
      <c r="BC3813" s="105"/>
      <c r="BD3813" s="105"/>
      <c r="BE3813" s="105"/>
      <c r="BF3813" s="105"/>
      <c r="BG3813" s="109"/>
      <c r="BH3813" s="2"/>
      <c r="BI3813" s="2"/>
      <c r="BJ3813" s="2"/>
      <c r="BK3813" s="2"/>
      <c r="BL3813" s="55"/>
      <c r="BM3813" s="48"/>
      <c r="BN3813" s="48"/>
      <c r="BO3813" s="48"/>
      <c r="BP3813" s="48"/>
      <c r="BQ3813" s="117"/>
      <c r="BR3813" s="2"/>
      <c r="BS3813" s="2"/>
      <c r="BT3813" s="2"/>
      <c r="BU3813" s="2"/>
      <c r="BV3813" s="55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18" t="s">
        <v>5</v>
      </c>
      <c r="H3814" s="3">
        <v>2024</v>
      </c>
      <c r="I3814" s="20" t="s">
        <v>316</v>
      </c>
      <c r="J3814" s="8" t="s">
        <v>348</v>
      </c>
      <c r="K3814" s="8" t="s">
        <v>320</v>
      </c>
      <c r="L3814" s="163">
        <f t="shared" si="121"/>
        <v>0</v>
      </c>
      <c r="M3814" s="163">
        <f t="shared" si="122"/>
        <v>0</v>
      </c>
      <c r="N3814" s="181"/>
      <c r="O3814" s="33"/>
      <c r="P3814" s="33"/>
      <c r="Q3814" s="33"/>
      <c r="R3814" s="33"/>
      <c r="S3814" s="42"/>
      <c r="T3814" s="2"/>
      <c r="U3814" s="2"/>
      <c r="V3814" s="2"/>
      <c r="W3814" s="2"/>
      <c r="X3814" s="55"/>
      <c r="Y3814" s="62"/>
      <c r="Z3814" s="62"/>
      <c r="AA3814" s="62"/>
      <c r="AB3814" s="62"/>
      <c r="AC3814" s="68"/>
      <c r="AD3814" s="2"/>
      <c r="AE3814" s="2"/>
      <c r="AF3814" s="2"/>
      <c r="AG3814" s="2"/>
      <c r="AH3814" s="55"/>
      <c r="AI3814" s="72"/>
      <c r="AJ3814" s="72"/>
      <c r="AK3814" s="72"/>
      <c r="AL3814" s="72"/>
      <c r="AM3814" s="80"/>
      <c r="AN3814" s="2"/>
      <c r="AO3814" s="2"/>
      <c r="AP3814" s="2"/>
      <c r="AQ3814" s="2"/>
      <c r="AR3814" s="55"/>
      <c r="AS3814" s="85"/>
      <c r="AT3814" s="85"/>
      <c r="AU3814" s="85"/>
      <c r="AV3814" s="85"/>
      <c r="AW3814" s="100"/>
      <c r="AX3814" s="2"/>
      <c r="AY3814" s="2"/>
      <c r="AZ3814" s="2"/>
      <c r="BA3814" s="2"/>
      <c r="BB3814" s="55"/>
      <c r="BC3814" s="105"/>
      <c r="BD3814" s="105"/>
      <c r="BE3814" s="105"/>
      <c r="BF3814" s="105"/>
      <c r="BG3814" s="109"/>
      <c r="BH3814" s="2"/>
      <c r="BI3814" s="2"/>
      <c r="BJ3814" s="2"/>
      <c r="BK3814" s="2"/>
      <c r="BL3814" s="55"/>
      <c r="BM3814" s="48"/>
      <c r="BN3814" s="48"/>
      <c r="BO3814" s="48"/>
      <c r="BP3814" s="48"/>
      <c r="BQ3814" s="117"/>
      <c r="BR3814" s="2"/>
      <c r="BS3814" s="2"/>
      <c r="BT3814" s="2"/>
      <c r="BU3814" s="2"/>
      <c r="BV3814" s="55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18" t="s">
        <v>5</v>
      </c>
      <c r="H3815" s="3">
        <v>2024</v>
      </c>
      <c r="I3815" s="20" t="s">
        <v>282</v>
      </c>
      <c r="J3815" s="2" t="s">
        <v>272</v>
      </c>
      <c r="K3815" s="2" t="s">
        <v>321</v>
      </c>
      <c r="L3815" s="163">
        <f t="shared" si="121"/>
        <v>0</v>
      </c>
      <c r="M3815" s="163">
        <f t="shared" si="122"/>
        <v>0</v>
      </c>
      <c r="N3815" s="181"/>
      <c r="O3815" s="33"/>
      <c r="P3815" s="33"/>
      <c r="Q3815" s="33"/>
      <c r="R3815" s="33"/>
      <c r="S3815" s="42"/>
      <c r="T3815" s="2"/>
      <c r="U3815" s="2"/>
      <c r="V3815" s="2"/>
      <c r="W3815" s="2"/>
      <c r="X3815" s="55"/>
      <c r="Y3815" s="62"/>
      <c r="Z3815" s="62"/>
      <c r="AA3815" s="62"/>
      <c r="AB3815" s="62"/>
      <c r="AC3815" s="68"/>
      <c r="AD3815" s="2"/>
      <c r="AE3815" s="2"/>
      <c r="AF3815" s="2"/>
      <c r="AG3815" s="2"/>
      <c r="AH3815" s="55"/>
      <c r="AI3815" s="72"/>
      <c r="AJ3815" s="72"/>
      <c r="AK3815" s="72"/>
      <c r="AL3815" s="72"/>
      <c r="AM3815" s="80"/>
      <c r="AN3815" s="2"/>
      <c r="AO3815" s="2"/>
      <c r="AP3815" s="2"/>
      <c r="AQ3815" s="2"/>
      <c r="AR3815" s="55"/>
      <c r="AS3815" s="85"/>
      <c r="AT3815" s="85"/>
      <c r="AU3815" s="85"/>
      <c r="AV3815" s="85"/>
      <c r="AW3815" s="100"/>
      <c r="AX3815" s="2"/>
      <c r="AY3815" s="2"/>
      <c r="AZ3815" s="2"/>
      <c r="BA3815" s="2"/>
      <c r="BB3815" s="55"/>
      <c r="BC3815" s="105"/>
      <c r="BD3815" s="105"/>
      <c r="BE3815" s="105"/>
      <c r="BF3815" s="105"/>
      <c r="BG3815" s="109"/>
      <c r="BH3815" s="2"/>
      <c r="BI3815" s="2"/>
      <c r="BJ3815" s="2"/>
      <c r="BK3815" s="2"/>
      <c r="BL3815" s="55"/>
      <c r="BM3815" s="48"/>
      <c r="BN3815" s="48"/>
      <c r="BO3815" s="48"/>
      <c r="BP3815" s="48"/>
      <c r="BQ3815" s="117"/>
      <c r="BR3815" s="2"/>
      <c r="BS3815" s="2"/>
      <c r="BT3815" s="2"/>
      <c r="BU3815" s="2"/>
      <c r="BV3815" s="55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18" t="s">
        <v>5</v>
      </c>
      <c r="H3816" s="3">
        <v>2024</v>
      </c>
      <c r="I3816" s="20" t="s">
        <v>282</v>
      </c>
      <c r="J3816" s="2" t="s">
        <v>273</v>
      </c>
      <c r="K3816" s="2" t="s">
        <v>321</v>
      </c>
      <c r="L3816" s="163">
        <f t="shared" si="121"/>
        <v>0</v>
      </c>
      <c r="M3816" s="163">
        <f t="shared" si="122"/>
        <v>0</v>
      </c>
      <c r="N3816" s="181"/>
      <c r="O3816" s="33"/>
      <c r="P3816" s="33"/>
      <c r="Q3816" s="33"/>
      <c r="R3816" s="33"/>
      <c r="S3816" s="42"/>
      <c r="T3816" s="2"/>
      <c r="U3816" s="2"/>
      <c r="V3816" s="2"/>
      <c r="W3816" s="2"/>
      <c r="X3816" s="55"/>
      <c r="Y3816" s="62"/>
      <c r="Z3816" s="62"/>
      <c r="AA3816" s="62"/>
      <c r="AB3816" s="62"/>
      <c r="AC3816" s="68"/>
      <c r="AD3816" s="2"/>
      <c r="AE3816" s="2"/>
      <c r="AF3816" s="2"/>
      <c r="AG3816" s="2"/>
      <c r="AH3816" s="55"/>
      <c r="AI3816" s="72"/>
      <c r="AJ3816" s="72"/>
      <c r="AK3816" s="72"/>
      <c r="AL3816" s="72"/>
      <c r="AM3816" s="80"/>
      <c r="AN3816" s="2"/>
      <c r="AO3816" s="2"/>
      <c r="AP3816" s="2"/>
      <c r="AQ3816" s="2"/>
      <c r="AR3816" s="55"/>
      <c r="AS3816" s="85"/>
      <c r="AT3816" s="85"/>
      <c r="AU3816" s="85"/>
      <c r="AV3816" s="85"/>
      <c r="AW3816" s="100"/>
      <c r="AX3816" s="2"/>
      <c r="AY3816" s="2"/>
      <c r="AZ3816" s="2"/>
      <c r="BA3816" s="2"/>
      <c r="BB3816" s="55"/>
      <c r="BC3816" s="105"/>
      <c r="BD3816" s="105"/>
      <c r="BE3816" s="105"/>
      <c r="BF3816" s="105"/>
      <c r="BG3816" s="109"/>
      <c r="BH3816" s="2"/>
      <c r="BI3816" s="2"/>
      <c r="BJ3816" s="2"/>
      <c r="BK3816" s="2"/>
      <c r="BL3816" s="55"/>
      <c r="BM3816" s="48"/>
      <c r="BN3816" s="48"/>
      <c r="BO3816" s="48"/>
      <c r="BP3816" s="48"/>
      <c r="BQ3816" s="117"/>
      <c r="BR3816" s="2"/>
      <c r="BS3816" s="2"/>
      <c r="BT3816" s="2"/>
      <c r="BU3816" s="2"/>
      <c r="BV3816" s="55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18" t="s">
        <v>5</v>
      </c>
      <c r="H3817" s="3">
        <v>2024</v>
      </c>
      <c r="I3817" s="20" t="s">
        <v>282</v>
      </c>
      <c r="J3817" s="2" t="s">
        <v>274</v>
      </c>
      <c r="K3817" s="2" t="s">
        <v>321</v>
      </c>
      <c r="L3817" s="163">
        <f t="shared" si="121"/>
        <v>0</v>
      </c>
      <c r="M3817" s="163">
        <f t="shared" si="122"/>
        <v>0</v>
      </c>
      <c r="N3817" s="181"/>
      <c r="O3817" s="33"/>
      <c r="P3817" s="33"/>
      <c r="Q3817" s="33"/>
      <c r="R3817" s="33"/>
      <c r="S3817" s="42"/>
      <c r="T3817" s="2"/>
      <c r="U3817" s="2"/>
      <c r="V3817" s="2"/>
      <c r="W3817" s="2"/>
      <c r="X3817" s="55"/>
      <c r="Y3817" s="62"/>
      <c r="Z3817" s="62"/>
      <c r="AA3817" s="62"/>
      <c r="AB3817" s="62"/>
      <c r="AC3817" s="68"/>
      <c r="AD3817" s="2"/>
      <c r="AE3817" s="2"/>
      <c r="AF3817" s="2"/>
      <c r="AG3817" s="2"/>
      <c r="AH3817" s="55"/>
      <c r="AI3817" s="72"/>
      <c r="AJ3817" s="72"/>
      <c r="AK3817" s="72"/>
      <c r="AL3817" s="72"/>
      <c r="AM3817" s="80"/>
      <c r="AN3817" s="2"/>
      <c r="AO3817" s="2"/>
      <c r="AP3817" s="2"/>
      <c r="AQ3817" s="2"/>
      <c r="AR3817" s="55"/>
      <c r="AS3817" s="85"/>
      <c r="AT3817" s="85"/>
      <c r="AU3817" s="85"/>
      <c r="AV3817" s="85"/>
      <c r="AW3817" s="100"/>
      <c r="AX3817" s="2"/>
      <c r="AY3817" s="2"/>
      <c r="AZ3817" s="2"/>
      <c r="BA3817" s="2"/>
      <c r="BB3817" s="55"/>
      <c r="BC3817" s="105"/>
      <c r="BD3817" s="105"/>
      <c r="BE3817" s="105"/>
      <c r="BF3817" s="105"/>
      <c r="BG3817" s="109"/>
      <c r="BH3817" s="2"/>
      <c r="BI3817" s="2"/>
      <c r="BJ3817" s="2"/>
      <c r="BK3817" s="2"/>
      <c r="BL3817" s="55"/>
      <c r="BM3817" s="48"/>
      <c r="BN3817" s="48"/>
      <c r="BO3817" s="48"/>
      <c r="BP3817" s="48"/>
      <c r="BQ3817" s="117"/>
      <c r="BR3817" s="2"/>
      <c r="BS3817" s="2"/>
      <c r="BT3817" s="2"/>
      <c r="BU3817" s="2"/>
      <c r="BV3817" s="55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18" t="s">
        <v>5</v>
      </c>
      <c r="H3818" s="3">
        <v>2024</v>
      </c>
      <c r="I3818" s="20" t="s">
        <v>282</v>
      </c>
      <c r="J3818" s="2" t="s">
        <v>275</v>
      </c>
      <c r="K3818" s="2" t="s">
        <v>321</v>
      </c>
      <c r="L3818" s="163">
        <f t="shared" si="121"/>
        <v>0</v>
      </c>
      <c r="M3818" s="163">
        <f t="shared" si="122"/>
        <v>0</v>
      </c>
      <c r="N3818" s="181"/>
      <c r="O3818" s="33"/>
      <c r="P3818" s="33"/>
      <c r="Q3818" s="33"/>
      <c r="R3818" s="33"/>
      <c r="S3818" s="42"/>
      <c r="T3818" s="2"/>
      <c r="U3818" s="2"/>
      <c r="V3818" s="2"/>
      <c r="W3818" s="2"/>
      <c r="X3818" s="55"/>
      <c r="Y3818" s="62"/>
      <c r="Z3818" s="62"/>
      <c r="AA3818" s="62"/>
      <c r="AB3818" s="62"/>
      <c r="AC3818" s="68"/>
      <c r="AD3818" s="2"/>
      <c r="AE3818" s="2"/>
      <c r="AF3818" s="2"/>
      <c r="AG3818" s="2"/>
      <c r="AH3818" s="55"/>
      <c r="AI3818" s="72"/>
      <c r="AJ3818" s="72"/>
      <c r="AK3818" s="72"/>
      <c r="AL3818" s="72"/>
      <c r="AM3818" s="80"/>
      <c r="AN3818" s="2"/>
      <c r="AO3818" s="2"/>
      <c r="AP3818" s="2"/>
      <c r="AQ3818" s="2"/>
      <c r="AR3818" s="55"/>
      <c r="AS3818" s="85"/>
      <c r="AT3818" s="85"/>
      <c r="AU3818" s="85"/>
      <c r="AV3818" s="85"/>
      <c r="AW3818" s="100"/>
      <c r="AX3818" s="2"/>
      <c r="AY3818" s="2"/>
      <c r="AZ3818" s="2"/>
      <c r="BA3818" s="2"/>
      <c r="BB3818" s="55"/>
      <c r="BC3818" s="105"/>
      <c r="BD3818" s="105"/>
      <c r="BE3818" s="105"/>
      <c r="BF3818" s="105"/>
      <c r="BG3818" s="109"/>
      <c r="BH3818" s="2"/>
      <c r="BI3818" s="2"/>
      <c r="BJ3818" s="2"/>
      <c r="BK3818" s="2"/>
      <c r="BL3818" s="55"/>
      <c r="BM3818" s="48"/>
      <c r="BN3818" s="48"/>
      <c r="BO3818" s="48"/>
      <c r="BP3818" s="48"/>
      <c r="BQ3818" s="117"/>
      <c r="BR3818" s="2"/>
      <c r="BS3818" s="2"/>
      <c r="BT3818" s="2"/>
      <c r="BU3818" s="2"/>
      <c r="BV3818" s="55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18" t="s">
        <v>5</v>
      </c>
      <c r="H3819" s="3">
        <v>2024</v>
      </c>
      <c r="I3819" s="20" t="s">
        <v>282</v>
      </c>
      <c r="J3819" s="2" t="s">
        <v>276</v>
      </c>
      <c r="K3819" s="2" t="s">
        <v>320</v>
      </c>
      <c r="L3819" s="163">
        <f t="shared" si="121"/>
        <v>0</v>
      </c>
      <c r="M3819" s="163">
        <f t="shared" si="122"/>
        <v>0</v>
      </c>
      <c r="N3819" s="181"/>
      <c r="O3819" s="33"/>
      <c r="P3819" s="33"/>
      <c r="Q3819" s="33"/>
      <c r="R3819" s="33"/>
      <c r="S3819" s="42"/>
      <c r="T3819" s="2"/>
      <c r="U3819" s="2"/>
      <c r="V3819" s="2"/>
      <c r="W3819" s="2"/>
      <c r="X3819" s="55"/>
      <c r="Y3819" s="62"/>
      <c r="Z3819" s="62"/>
      <c r="AA3819" s="62"/>
      <c r="AB3819" s="62"/>
      <c r="AC3819" s="68"/>
      <c r="AD3819" s="2"/>
      <c r="AE3819" s="2"/>
      <c r="AF3819" s="2"/>
      <c r="AG3819" s="2"/>
      <c r="AH3819" s="55"/>
      <c r="AI3819" s="72"/>
      <c r="AJ3819" s="72"/>
      <c r="AK3819" s="72"/>
      <c r="AL3819" s="72"/>
      <c r="AM3819" s="80"/>
      <c r="AN3819" s="2"/>
      <c r="AO3819" s="2"/>
      <c r="AP3819" s="2"/>
      <c r="AQ3819" s="2"/>
      <c r="AR3819" s="55"/>
      <c r="AS3819" s="85"/>
      <c r="AT3819" s="85"/>
      <c r="AU3819" s="85"/>
      <c r="AV3819" s="85"/>
      <c r="AW3819" s="100"/>
      <c r="AX3819" s="2"/>
      <c r="AY3819" s="2"/>
      <c r="AZ3819" s="2"/>
      <c r="BA3819" s="2"/>
      <c r="BB3819" s="55"/>
      <c r="BC3819" s="105"/>
      <c r="BD3819" s="105"/>
      <c r="BE3819" s="105"/>
      <c r="BF3819" s="105"/>
      <c r="BG3819" s="109"/>
      <c r="BH3819" s="2"/>
      <c r="BI3819" s="2"/>
      <c r="BJ3819" s="2"/>
      <c r="BK3819" s="2"/>
      <c r="BL3819" s="55"/>
      <c r="BM3819" s="48"/>
      <c r="BN3819" s="48"/>
      <c r="BO3819" s="48"/>
      <c r="BP3819" s="48"/>
      <c r="BQ3819" s="117"/>
      <c r="BR3819" s="2"/>
      <c r="BS3819" s="2"/>
      <c r="BT3819" s="2"/>
      <c r="BU3819" s="2"/>
      <c r="BV3819" s="55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18" t="s">
        <v>5</v>
      </c>
      <c r="H3820" s="3">
        <v>2024</v>
      </c>
      <c r="I3820" s="20" t="s">
        <v>282</v>
      </c>
      <c r="J3820" s="2" t="s">
        <v>277</v>
      </c>
      <c r="K3820" s="2" t="s">
        <v>320</v>
      </c>
      <c r="L3820" s="163">
        <f t="shared" si="121"/>
        <v>0</v>
      </c>
      <c r="M3820" s="163">
        <f t="shared" si="122"/>
        <v>0</v>
      </c>
      <c r="N3820" s="181"/>
      <c r="O3820" s="33"/>
      <c r="P3820" s="33"/>
      <c r="Q3820" s="33"/>
      <c r="R3820" s="33"/>
      <c r="S3820" s="42"/>
      <c r="T3820" s="2"/>
      <c r="U3820" s="2"/>
      <c r="V3820" s="2"/>
      <c r="W3820" s="2"/>
      <c r="X3820" s="55"/>
      <c r="Y3820" s="62"/>
      <c r="Z3820" s="62"/>
      <c r="AA3820" s="62"/>
      <c r="AB3820" s="62"/>
      <c r="AC3820" s="68"/>
      <c r="AD3820" s="2"/>
      <c r="AE3820" s="2"/>
      <c r="AF3820" s="2"/>
      <c r="AG3820" s="2"/>
      <c r="AH3820" s="55"/>
      <c r="AI3820" s="72"/>
      <c r="AJ3820" s="72"/>
      <c r="AK3820" s="72"/>
      <c r="AL3820" s="72"/>
      <c r="AM3820" s="80"/>
      <c r="AN3820" s="2"/>
      <c r="AO3820" s="2"/>
      <c r="AP3820" s="2"/>
      <c r="AQ3820" s="2"/>
      <c r="AR3820" s="55"/>
      <c r="AS3820" s="85"/>
      <c r="AT3820" s="85"/>
      <c r="AU3820" s="85"/>
      <c r="AV3820" s="85"/>
      <c r="AW3820" s="100"/>
      <c r="AX3820" s="2"/>
      <c r="AY3820" s="2"/>
      <c r="AZ3820" s="2"/>
      <c r="BA3820" s="2"/>
      <c r="BB3820" s="55"/>
      <c r="BC3820" s="105"/>
      <c r="BD3820" s="105"/>
      <c r="BE3820" s="105"/>
      <c r="BF3820" s="105"/>
      <c r="BG3820" s="109"/>
      <c r="BH3820" s="2"/>
      <c r="BI3820" s="2"/>
      <c r="BJ3820" s="2"/>
      <c r="BK3820" s="2"/>
      <c r="BL3820" s="55"/>
      <c r="BM3820" s="48"/>
      <c r="BN3820" s="48"/>
      <c r="BO3820" s="48"/>
      <c r="BP3820" s="48"/>
      <c r="BQ3820" s="117"/>
      <c r="BR3820" s="2"/>
      <c r="BS3820" s="2"/>
      <c r="BT3820" s="2"/>
      <c r="BU3820" s="2"/>
      <c r="BV3820" s="55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18" t="s">
        <v>5</v>
      </c>
      <c r="H3821" s="3">
        <v>2024</v>
      </c>
      <c r="I3821" s="20" t="s">
        <v>283</v>
      </c>
      <c r="J3821" s="2" t="s">
        <v>298</v>
      </c>
      <c r="K3821" s="2" t="s">
        <v>321</v>
      </c>
      <c r="L3821" s="163">
        <f t="shared" si="121"/>
        <v>0.16</v>
      </c>
      <c r="M3821" s="163">
        <f t="shared" si="122"/>
        <v>47.935000000000002</v>
      </c>
      <c r="N3821" s="181" t="s">
        <v>370</v>
      </c>
      <c r="O3821" s="33"/>
      <c r="P3821" s="33"/>
      <c r="Q3821" s="33"/>
      <c r="R3821" s="33"/>
      <c r="S3821" s="42"/>
      <c r="T3821" s="2"/>
      <c r="U3821" s="2"/>
      <c r="V3821" s="2"/>
      <c r="W3821" s="2"/>
      <c r="X3821" s="55"/>
      <c r="Y3821" s="62"/>
      <c r="Z3821" s="62"/>
      <c r="AA3821" s="62"/>
      <c r="AB3821" s="62"/>
      <c r="AC3821" s="68"/>
      <c r="AD3821" s="2"/>
      <c r="AE3821" s="2" t="s">
        <v>370</v>
      </c>
      <c r="AF3821" s="2"/>
      <c r="AG3821" s="2">
        <v>0.11</v>
      </c>
      <c r="AH3821" s="55">
        <v>28.486999999999998</v>
      </c>
      <c r="AI3821" s="72" t="s">
        <v>370</v>
      </c>
      <c r="AJ3821" s="72"/>
      <c r="AK3821" s="72"/>
      <c r="AL3821" s="72">
        <v>0.05</v>
      </c>
      <c r="AM3821" s="80">
        <v>19.448</v>
      </c>
      <c r="AN3821" s="2"/>
      <c r="AO3821" s="2"/>
      <c r="AP3821" s="2"/>
      <c r="AQ3821" s="2"/>
      <c r="AR3821" s="55"/>
      <c r="AS3821" s="85"/>
      <c r="AT3821" s="85"/>
      <c r="AU3821" s="85"/>
      <c r="AV3821" s="85"/>
      <c r="AW3821" s="100"/>
      <c r="AX3821" s="2"/>
      <c r="AY3821" s="2"/>
      <c r="AZ3821" s="2"/>
      <c r="BA3821" s="2"/>
      <c r="BB3821" s="55"/>
      <c r="BC3821" s="105"/>
      <c r="BD3821" s="105"/>
      <c r="BE3821" s="105"/>
      <c r="BF3821" s="105"/>
      <c r="BG3821" s="109"/>
      <c r="BH3821" s="2"/>
      <c r="BI3821" s="2"/>
      <c r="BJ3821" s="2"/>
      <c r="BK3821" s="2"/>
      <c r="BL3821" s="55"/>
      <c r="BM3821" s="48"/>
      <c r="BN3821" s="48"/>
      <c r="BO3821" s="48"/>
      <c r="BP3821" s="48"/>
      <c r="BQ3821" s="117"/>
      <c r="BR3821" s="2"/>
      <c r="BS3821" s="2"/>
      <c r="BT3821" s="2"/>
      <c r="BU3821" s="2"/>
      <c r="BV3821" s="55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18" t="s">
        <v>5</v>
      </c>
      <c r="H3822" s="3">
        <v>2024</v>
      </c>
      <c r="I3822" s="20" t="s">
        <v>283</v>
      </c>
      <c r="J3822" s="2" t="s">
        <v>278</v>
      </c>
      <c r="K3822" s="2" t="s">
        <v>320</v>
      </c>
      <c r="L3822" s="163">
        <f t="shared" si="121"/>
        <v>16</v>
      </c>
      <c r="M3822" s="163">
        <f t="shared" si="122"/>
        <v>20.073</v>
      </c>
      <c r="N3822" s="181" t="s">
        <v>1481</v>
      </c>
      <c r="O3822" s="33"/>
      <c r="P3822" s="33"/>
      <c r="Q3822" s="33"/>
      <c r="R3822" s="33"/>
      <c r="S3822" s="42"/>
      <c r="T3822" s="2"/>
      <c r="U3822" s="2"/>
      <c r="V3822" s="2"/>
      <c r="W3822" s="2"/>
      <c r="X3822" s="55"/>
      <c r="Y3822" s="62"/>
      <c r="Z3822" s="62" t="s">
        <v>370</v>
      </c>
      <c r="AA3822" s="62"/>
      <c r="AB3822" s="62">
        <v>15</v>
      </c>
      <c r="AC3822" s="68">
        <v>18.146000000000001</v>
      </c>
      <c r="AD3822" s="2"/>
      <c r="AE3822" s="2"/>
      <c r="AF3822" s="2"/>
      <c r="AG3822" s="2"/>
      <c r="AH3822" s="55"/>
      <c r="AI3822" s="72" t="s">
        <v>577</v>
      </c>
      <c r="AJ3822" s="72"/>
      <c r="AK3822" s="72"/>
      <c r="AL3822" s="72">
        <v>1</v>
      </c>
      <c r="AM3822" s="80">
        <v>1.927</v>
      </c>
      <c r="AN3822" s="2"/>
      <c r="AO3822" s="2"/>
      <c r="AP3822" s="2"/>
      <c r="AQ3822" s="2"/>
      <c r="AR3822" s="55"/>
      <c r="AS3822" s="85"/>
      <c r="AT3822" s="85"/>
      <c r="AU3822" s="85"/>
      <c r="AV3822" s="85"/>
      <c r="AW3822" s="100"/>
      <c r="AX3822" s="2"/>
      <c r="AY3822" s="2"/>
      <c r="AZ3822" s="2"/>
      <c r="BA3822" s="2"/>
      <c r="BB3822" s="55"/>
      <c r="BC3822" s="105"/>
      <c r="BD3822" s="105"/>
      <c r="BE3822" s="105"/>
      <c r="BF3822" s="105"/>
      <c r="BG3822" s="109"/>
      <c r="BH3822" s="2"/>
      <c r="BI3822" s="2"/>
      <c r="BJ3822" s="2"/>
      <c r="BK3822" s="2"/>
      <c r="BL3822" s="55"/>
      <c r="BM3822" s="48"/>
      <c r="BN3822" s="48"/>
      <c r="BO3822" s="48"/>
      <c r="BP3822" s="48"/>
      <c r="BQ3822" s="117"/>
      <c r="BR3822" s="2"/>
      <c r="BS3822" s="2"/>
      <c r="BT3822" s="2"/>
      <c r="BU3822" s="2"/>
      <c r="BV3822" s="55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18" t="s">
        <v>5</v>
      </c>
      <c r="H3823" s="3">
        <v>2024</v>
      </c>
      <c r="I3823" s="20" t="s">
        <v>283</v>
      </c>
      <c r="J3823" s="2" t="s">
        <v>279</v>
      </c>
      <c r="K3823" s="2" t="s">
        <v>320</v>
      </c>
      <c r="L3823" s="163">
        <f t="shared" si="121"/>
        <v>0</v>
      </c>
      <c r="M3823" s="163">
        <f t="shared" si="122"/>
        <v>0</v>
      </c>
      <c r="N3823" s="181"/>
      <c r="O3823" s="33"/>
      <c r="P3823" s="33"/>
      <c r="Q3823" s="33"/>
      <c r="R3823" s="33"/>
      <c r="S3823" s="42"/>
      <c r="T3823" s="2"/>
      <c r="U3823" s="2"/>
      <c r="V3823" s="2"/>
      <c r="W3823" s="2"/>
      <c r="X3823" s="55"/>
      <c r="Y3823" s="62"/>
      <c r="Z3823" s="62"/>
      <c r="AA3823" s="62"/>
      <c r="AB3823" s="62"/>
      <c r="AC3823" s="68"/>
      <c r="AD3823" s="2"/>
      <c r="AE3823" s="2"/>
      <c r="AF3823" s="2"/>
      <c r="AG3823" s="2"/>
      <c r="AH3823" s="55"/>
      <c r="AI3823" s="72"/>
      <c r="AJ3823" s="72"/>
      <c r="AK3823" s="72"/>
      <c r="AL3823" s="72"/>
      <c r="AM3823" s="80"/>
      <c r="AN3823" s="2"/>
      <c r="AO3823" s="2"/>
      <c r="AP3823" s="2"/>
      <c r="AQ3823" s="2"/>
      <c r="AR3823" s="55"/>
      <c r="AS3823" s="85"/>
      <c r="AT3823" s="85"/>
      <c r="AU3823" s="85"/>
      <c r="AV3823" s="85"/>
      <c r="AW3823" s="100"/>
      <c r="AX3823" s="2"/>
      <c r="AY3823" s="2"/>
      <c r="AZ3823" s="2"/>
      <c r="BA3823" s="2"/>
      <c r="BB3823" s="55"/>
      <c r="BC3823" s="105"/>
      <c r="BD3823" s="105"/>
      <c r="BE3823" s="105"/>
      <c r="BF3823" s="105"/>
      <c r="BG3823" s="109"/>
      <c r="BH3823" s="2"/>
      <c r="BI3823" s="2"/>
      <c r="BJ3823" s="2"/>
      <c r="BK3823" s="2"/>
      <c r="BL3823" s="55"/>
      <c r="BM3823" s="48"/>
      <c r="BN3823" s="48"/>
      <c r="BO3823" s="48"/>
      <c r="BP3823" s="48"/>
      <c r="BQ3823" s="117"/>
      <c r="BR3823" s="2"/>
      <c r="BS3823" s="2"/>
      <c r="BT3823" s="2"/>
      <c r="BU3823" s="2"/>
      <c r="BV3823" s="55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18" t="s">
        <v>5</v>
      </c>
      <c r="H3824" s="3">
        <v>2024</v>
      </c>
      <c r="I3824" s="20" t="s">
        <v>286</v>
      </c>
      <c r="J3824" s="2" t="s">
        <v>280</v>
      </c>
      <c r="K3824" s="2" t="s">
        <v>319</v>
      </c>
      <c r="L3824" s="163">
        <f t="shared" si="121"/>
        <v>0</v>
      </c>
      <c r="M3824" s="163">
        <f t="shared" si="122"/>
        <v>0</v>
      </c>
      <c r="N3824" s="181"/>
      <c r="O3824" s="33"/>
      <c r="P3824" s="33"/>
      <c r="Q3824" s="33"/>
      <c r="R3824" s="33"/>
      <c r="S3824" s="42"/>
      <c r="T3824" s="2"/>
      <c r="U3824" s="2"/>
      <c r="V3824" s="2"/>
      <c r="W3824" s="2"/>
      <c r="X3824" s="55"/>
      <c r="Y3824" s="62"/>
      <c r="Z3824" s="62"/>
      <c r="AA3824" s="62"/>
      <c r="AB3824" s="62"/>
      <c r="AC3824" s="68"/>
      <c r="AD3824" s="2"/>
      <c r="AE3824" s="2"/>
      <c r="AF3824" s="2"/>
      <c r="AG3824" s="2"/>
      <c r="AH3824" s="55"/>
      <c r="AI3824" s="72"/>
      <c r="AJ3824" s="72"/>
      <c r="AK3824" s="72"/>
      <c r="AL3824" s="72"/>
      <c r="AM3824" s="80"/>
      <c r="AN3824" s="2"/>
      <c r="AO3824" s="2"/>
      <c r="AP3824" s="2"/>
      <c r="AQ3824" s="2"/>
      <c r="AR3824" s="55"/>
      <c r="AS3824" s="85"/>
      <c r="AT3824" s="85"/>
      <c r="AU3824" s="85"/>
      <c r="AV3824" s="85"/>
      <c r="AW3824" s="100"/>
      <c r="AX3824" s="2"/>
      <c r="AY3824" s="2"/>
      <c r="AZ3824" s="2"/>
      <c r="BA3824" s="2"/>
      <c r="BB3824" s="55"/>
      <c r="BC3824" s="105"/>
      <c r="BD3824" s="105"/>
      <c r="BE3824" s="105"/>
      <c r="BF3824" s="105"/>
      <c r="BG3824" s="109"/>
      <c r="BH3824" s="2"/>
      <c r="BI3824" s="2"/>
      <c r="BJ3824" s="2"/>
      <c r="BK3824" s="2"/>
      <c r="BL3824" s="55"/>
      <c r="BM3824" s="48"/>
      <c r="BN3824" s="48"/>
      <c r="BO3824" s="48"/>
      <c r="BP3824" s="48"/>
      <c r="BQ3824" s="117"/>
      <c r="BR3824" s="2"/>
      <c r="BS3824" s="2"/>
      <c r="BT3824" s="2"/>
      <c r="BU3824" s="2"/>
      <c r="BV3824" s="55"/>
    </row>
    <row r="3825" spans="1:74" hidden="1" x14ac:dyDescent="0.3">
      <c r="A3825" s="2" t="s">
        <v>112</v>
      </c>
      <c r="B3825" s="2" t="s">
        <v>2</v>
      </c>
      <c r="C3825" s="2" t="s">
        <v>3</v>
      </c>
      <c r="D3825" s="2" t="s">
        <v>110</v>
      </c>
      <c r="E3825" s="5" t="s">
        <v>113</v>
      </c>
      <c r="F3825" s="3"/>
      <c r="G3825" s="18" t="s">
        <v>5</v>
      </c>
      <c r="H3825" s="3">
        <v>2024</v>
      </c>
      <c r="I3825" s="20" t="s">
        <v>286</v>
      </c>
      <c r="J3825" s="2" t="s">
        <v>281</v>
      </c>
      <c r="K3825" s="2" t="s">
        <v>319</v>
      </c>
      <c r="L3825" s="163">
        <f t="shared" si="121"/>
        <v>0</v>
      </c>
      <c r="M3825" s="163">
        <f t="shared" si="122"/>
        <v>3.1059999999999999</v>
      </c>
      <c r="N3825" s="181" t="s">
        <v>418</v>
      </c>
      <c r="O3825" s="33"/>
      <c r="P3825" s="33"/>
      <c r="Q3825" s="33"/>
      <c r="R3825" s="33"/>
      <c r="S3825" s="42"/>
      <c r="T3825" s="2" t="s">
        <v>418</v>
      </c>
      <c r="U3825" s="2"/>
      <c r="V3825" s="2"/>
      <c r="W3825" s="2"/>
      <c r="X3825" s="55">
        <v>3.1059999999999999</v>
      </c>
      <c r="Y3825" s="62"/>
      <c r="Z3825" s="62"/>
      <c r="AA3825" s="62"/>
      <c r="AB3825" s="62"/>
      <c r="AC3825" s="68"/>
      <c r="AD3825" s="2"/>
      <c r="AE3825" s="2"/>
      <c r="AF3825" s="2"/>
      <c r="AG3825" s="2"/>
      <c r="AH3825" s="55"/>
      <c r="AI3825" s="72"/>
      <c r="AJ3825" s="72"/>
      <c r="AK3825" s="72"/>
      <c r="AL3825" s="72"/>
      <c r="AM3825" s="80"/>
      <c r="AN3825" s="2"/>
      <c r="AO3825" s="2"/>
      <c r="AP3825" s="2"/>
      <c r="AQ3825" s="2"/>
      <c r="AR3825" s="55"/>
      <c r="AS3825" s="85"/>
      <c r="AT3825" s="85"/>
      <c r="AU3825" s="85"/>
      <c r="AV3825" s="85"/>
      <c r="AW3825" s="100"/>
      <c r="AX3825" s="2"/>
      <c r="AY3825" s="2"/>
      <c r="AZ3825" s="2"/>
      <c r="BA3825" s="2"/>
      <c r="BB3825" s="55"/>
      <c r="BC3825" s="105"/>
      <c r="BD3825" s="105"/>
      <c r="BE3825" s="105"/>
      <c r="BF3825" s="105"/>
      <c r="BG3825" s="109"/>
      <c r="BH3825" s="2"/>
      <c r="BI3825" s="2"/>
      <c r="BJ3825" s="2"/>
      <c r="BK3825" s="2"/>
      <c r="BL3825" s="55"/>
      <c r="BM3825" s="48"/>
      <c r="BN3825" s="48"/>
      <c r="BO3825" s="48"/>
      <c r="BP3825" s="48"/>
      <c r="BQ3825" s="117"/>
      <c r="BR3825" s="2"/>
      <c r="BS3825" s="2"/>
      <c r="BT3825" s="2"/>
      <c r="BU3825" s="2"/>
      <c r="BV3825" s="55"/>
    </row>
    <row r="3826" spans="1:74" s="13" customFormat="1" hidden="1" x14ac:dyDescent="0.3">
      <c r="A3826" s="12" t="s">
        <v>112</v>
      </c>
      <c r="B3826" s="12" t="s">
        <v>2</v>
      </c>
      <c r="C3826" s="12" t="s">
        <v>3</v>
      </c>
      <c r="D3826" s="12" t="s">
        <v>110</v>
      </c>
      <c r="E3826" s="6" t="s">
        <v>113</v>
      </c>
      <c r="F3826" s="7"/>
      <c r="G3826" s="19" t="s">
        <v>5</v>
      </c>
      <c r="H3826" s="7">
        <v>2024</v>
      </c>
      <c r="I3826" s="21"/>
      <c r="J3826" s="12" t="s">
        <v>314</v>
      </c>
      <c r="K3826" s="12"/>
      <c r="L3826" s="147"/>
      <c r="M3826" s="147">
        <f>SUM(M3788:M3825)</f>
        <v>248.589</v>
      </c>
      <c r="N3826" s="183"/>
      <c r="O3826" s="12"/>
      <c r="P3826" s="12"/>
      <c r="Q3826" s="12"/>
      <c r="R3826" s="12"/>
      <c r="S3826" s="47">
        <f>SUM(S3788:S3825)</f>
        <v>0</v>
      </c>
      <c r="T3826" s="12"/>
      <c r="U3826" s="12"/>
      <c r="V3826" s="12"/>
      <c r="W3826" s="12"/>
      <c r="X3826" s="47">
        <f>SUM(X3788:X3825)</f>
        <v>3.1059999999999999</v>
      </c>
      <c r="Y3826" s="12"/>
      <c r="Z3826" s="12"/>
      <c r="AA3826" s="12"/>
      <c r="AB3826" s="12"/>
      <c r="AC3826" s="47">
        <f>SUM(AC3788:AC3825)</f>
        <v>18.146000000000001</v>
      </c>
      <c r="AD3826" s="12"/>
      <c r="AE3826" s="12"/>
      <c r="AF3826" s="12"/>
      <c r="AG3826" s="12"/>
      <c r="AH3826" s="47">
        <f>SUM(AH3788:AH3825)</f>
        <v>205.96199999999999</v>
      </c>
      <c r="AI3826" s="12"/>
      <c r="AJ3826" s="12"/>
      <c r="AK3826" s="12"/>
      <c r="AL3826" s="12"/>
      <c r="AM3826" s="47">
        <f>SUM(AM3788:AM3825)</f>
        <v>21.375</v>
      </c>
      <c r="AN3826" s="12"/>
      <c r="AO3826" s="12"/>
      <c r="AP3826" s="12"/>
      <c r="AQ3826" s="12"/>
      <c r="AR3826" s="47">
        <f>SUM(AR3788:AR3825)</f>
        <v>0</v>
      </c>
      <c r="AS3826" s="12"/>
      <c r="AT3826" s="12"/>
      <c r="AU3826" s="12"/>
      <c r="AV3826" s="12"/>
      <c r="AW3826" s="47">
        <f>SUM(AW3788:AW3825)</f>
        <v>0</v>
      </c>
      <c r="AX3826" s="12"/>
      <c r="AY3826" s="12"/>
      <c r="AZ3826" s="12"/>
      <c r="BA3826" s="12"/>
      <c r="BB3826" s="47">
        <f>SUM(BB3788:BB3825)</f>
        <v>0</v>
      </c>
      <c r="BC3826" s="12"/>
      <c r="BD3826" s="12"/>
      <c r="BE3826" s="12"/>
      <c r="BF3826" s="12"/>
      <c r="BG3826" s="47">
        <f>SUM(BG3788:BG3825)</f>
        <v>0</v>
      </c>
      <c r="BH3826" s="12"/>
      <c r="BI3826" s="12"/>
      <c r="BJ3826" s="12"/>
      <c r="BK3826" s="12"/>
      <c r="BL3826" s="47">
        <f>SUM(BL3788:BL3825)</f>
        <v>0</v>
      </c>
      <c r="BM3826" s="12"/>
      <c r="BN3826" s="12"/>
      <c r="BO3826" s="12"/>
      <c r="BP3826" s="12"/>
      <c r="BQ3826" s="47">
        <f>SUM(BQ3788:BQ3825)</f>
        <v>0</v>
      </c>
      <c r="BR3826" s="12"/>
      <c r="BS3826" s="12"/>
      <c r="BT3826" s="12"/>
      <c r="BU3826" s="12"/>
      <c r="BV3826" s="47">
        <f>SUM(BV3788:BV3825)</f>
        <v>0</v>
      </c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18" t="s">
        <v>5</v>
      </c>
      <c r="H3827" s="3">
        <v>2024</v>
      </c>
      <c r="I3827" s="20" t="s">
        <v>287</v>
      </c>
      <c r="J3827" s="184" t="s">
        <v>267</v>
      </c>
      <c r="K3827" s="184" t="s">
        <v>318</v>
      </c>
      <c r="L3827" s="187">
        <f t="shared" si="121"/>
        <v>0</v>
      </c>
      <c r="M3827" s="187">
        <f t="shared" si="122"/>
        <v>0</v>
      </c>
      <c r="N3827" s="186"/>
      <c r="O3827" s="33"/>
      <c r="P3827" s="33"/>
      <c r="Q3827" s="33"/>
      <c r="R3827" s="33"/>
      <c r="S3827" s="42"/>
      <c r="T3827" s="2"/>
      <c r="U3827" s="2"/>
      <c r="V3827" s="2"/>
      <c r="W3827" s="2"/>
      <c r="X3827" s="55"/>
      <c r="Y3827" s="62"/>
      <c r="Z3827" s="62"/>
      <c r="AA3827" s="62"/>
      <c r="AB3827" s="62"/>
      <c r="AC3827" s="68"/>
      <c r="AD3827" s="2"/>
      <c r="AE3827" s="2"/>
      <c r="AF3827" s="2"/>
      <c r="AG3827" s="2"/>
      <c r="AH3827" s="55"/>
      <c r="AI3827" s="72"/>
      <c r="AJ3827" s="72"/>
      <c r="AK3827" s="72"/>
      <c r="AL3827" s="72"/>
      <c r="AM3827" s="80"/>
      <c r="AN3827" s="2"/>
      <c r="AO3827" s="2"/>
      <c r="AP3827" s="2"/>
      <c r="AQ3827" s="2"/>
      <c r="AR3827" s="55"/>
      <c r="AS3827" s="85"/>
      <c r="AT3827" s="85"/>
      <c r="AU3827" s="85"/>
      <c r="AV3827" s="85"/>
      <c r="AW3827" s="100"/>
      <c r="AX3827" s="2"/>
      <c r="AY3827" s="2"/>
      <c r="AZ3827" s="2"/>
      <c r="BA3827" s="2"/>
      <c r="BB3827" s="55"/>
      <c r="BC3827" s="105"/>
      <c r="BD3827" s="105"/>
      <c r="BE3827" s="105"/>
      <c r="BF3827" s="105"/>
      <c r="BG3827" s="109"/>
      <c r="BH3827" s="2"/>
      <c r="BI3827" s="2"/>
      <c r="BJ3827" s="2"/>
      <c r="BK3827" s="2"/>
      <c r="BL3827" s="55"/>
      <c r="BM3827" s="48"/>
      <c r="BN3827" s="48"/>
      <c r="BO3827" s="48"/>
      <c r="BP3827" s="48"/>
      <c r="BQ3827" s="117"/>
      <c r="BR3827" s="2"/>
      <c r="BS3827" s="2"/>
      <c r="BT3827" s="2"/>
      <c r="BU3827" s="2"/>
      <c r="BV3827" s="55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18" t="s">
        <v>5</v>
      </c>
      <c r="H3828" s="3">
        <v>2024</v>
      </c>
      <c r="I3828" s="20" t="s">
        <v>287</v>
      </c>
      <c r="J3828" s="184" t="s">
        <v>291</v>
      </c>
      <c r="K3828" s="184" t="s">
        <v>319</v>
      </c>
      <c r="L3828" s="187">
        <f t="shared" si="121"/>
        <v>0</v>
      </c>
      <c r="M3828" s="187">
        <f t="shared" si="122"/>
        <v>0</v>
      </c>
      <c r="N3828" s="186"/>
      <c r="O3828" s="33"/>
      <c r="P3828" s="33"/>
      <c r="Q3828" s="33"/>
      <c r="R3828" s="33"/>
      <c r="S3828" s="42"/>
      <c r="T3828" s="2"/>
      <c r="U3828" s="2"/>
      <c r="V3828" s="2"/>
      <c r="W3828" s="2"/>
      <c r="X3828" s="55"/>
      <c r="Y3828" s="62"/>
      <c r="Z3828" s="62"/>
      <c r="AA3828" s="62"/>
      <c r="AB3828" s="62"/>
      <c r="AC3828" s="68"/>
      <c r="AD3828" s="2"/>
      <c r="AE3828" s="2"/>
      <c r="AF3828" s="2"/>
      <c r="AG3828" s="2"/>
      <c r="AH3828" s="55"/>
      <c r="AI3828" s="72"/>
      <c r="AJ3828" s="72"/>
      <c r="AK3828" s="72"/>
      <c r="AL3828" s="72"/>
      <c r="AM3828" s="80"/>
      <c r="AN3828" s="2"/>
      <c r="AO3828" s="2"/>
      <c r="AP3828" s="2"/>
      <c r="AQ3828" s="2"/>
      <c r="AR3828" s="55"/>
      <c r="AS3828" s="85"/>
      <c r="AT3828" s="85"/>
      <c r="AU3828" s="85"/>
      <c r="AV3828" s="85"/>
      <c r="AW3828" s="100"/>
      <c r="AX3828" s="2"/>
      <c r="AY3828" s="2"/>
      <c r="AZ3828" s="2"/>
      <c r="BA3828" s="2"/>
      <c r="BB3828" s="55"/>
      <c r="BC3828" s="105"/>
      <c r="BD3828" s="105"/>
      <c r="BE3828" s="105"/>
      <c r="BF3828" s="105"/>
      <c r="BG3828" s="109"/>
      <c r="BH3828" s="2"/>
      <c r="BI3828" s="2"/>
      <c r="BJ3828" s="2"/>
      <c r="BK3828" s="2"/>
      <c r="BL3828" s="55"/>
      <c r="BM3828" s="48"/>
      <c r="BN3828" s="48"/>
      <c r="BO3828" s="48"/>
      <c r="BP3828" s="48"/>
      <c r="BQ3828" s="117"/>
      <c r="BR3828" s="2"/>
      <c r="BS3828" s="2"/>
      <c r="BT3828" s="2"/>
      <c r="BU3828" s="2"/>
      <c r="BV3828" s="55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18" t="s">
        <v>5</v>
      </c>
      <c r="H3829" s="3">
        <v>2024</v>
      </c>
      <c r="I3829" s="20" t="s">
        <v>286</v>
      </c>
      <c r="J3829" s="184" t="s">
        <v>336</v>
      </c>
      <c r="K3829" s="184" t="s">
        <v>319</v>
      </c>
      <c r="L3829" s="187">
        <f t="shared" si="121"/>
        <v>0</v>
      </c>
      <c r="M3829" s="187">
        <f t="shared" si="122"/>
        <v>0</v>
      </c>
      <c r="N3829" s="186"/>
      <c r="O3829" s="33"/>
      <c r="P3829" s="33"/>
      <c r="Q3829" s="33"/>
      <c r="R3829" s="33"/>
      <c r="S3829" s="42"/>
      <c r="T3829" s="2"/>
      <c r="U3829" s="2"/>
      <c r="V3829" s="2"/>
      <c r="W3829" s="2"/>
      <c r="X3829" s="55"/>
      <c r="Y3829" s="62"/>
      <c r="Z3829" s="62"/>
      <c r="AA3829" s="62"/>
      <c r="AB3829" s="62"/>
      <c r="AC3829" s="68"/>
      <c r="AD3829" s="2"/>
      <c r="AE3829" s="2"/>
      <c r="AF3829" s="2"/>
      <c r="AG3829" s="2"/>
      <c r="AH3829" s="55"/>
      <c r="AI3829" s="72"/>
      <c r="AJ3829" s="72"/>
      <c r="AK3829" s="72"/>
      <c r="AL3829" s="72"/>
      <c r="AM3829" s="80"/>
      <c r="AN3829" s="2"/>
      <c r="AO3829" s="2"/>
      <c r="AP3829" s="2"/>
      <c r="AQ3829" s="2"/>
      <c r="AR3829" s="55"/>
      <c r="AS3829" s="85"/>
      <c r="AT3829" s="85"/>
      <c r="AU3829" s="85"/>
      <c r="AV3829" s="85"/>
      <c r="AW3829" s="100"/>
      <c r="AX3829" s="2"/>
      <c r="AY3829" s="2"/>
      <c r="AZ3829" s="2"/>
      <c r="BA3829" s="2"/>
      <c r="BB3829" s="55"/>
      <c r="BC3829" s="105"/>
      <c r="BD3829" s="105"/>
      <c r="BE3829" s="105"/>
      <c r="BF3829" s="105"/>
      <c r="BG3829" s="109"/>
      <c r="BH3829" s="2"/>
      <c r="BI3829" s="2"/>
      <c r="BJ3829" s="2"/>
      <c r="BK3829" s="2"/>
      <c r="BL3829" s="55"/>
      <c r="BM3829" s="48"/>
      <c r="BN3829" s="48"/>
      <c r="BO3829" s="48"/>
      <c r="BP3829" s="48"/>
      <c r="BQ3829" s="117"/>
      <c r="BR3829" s="2"/>
      <c r="BS3829" s="2"/>
      <c r="BT3829" s="2"/>
      <c r="BU3829" s="2"/>
      <c r="BV3829" s="55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18" t="s">
        <v>5</v>
      </c>
      <c r="H3830" s="3">
        <v>2024</v>
      </c>
      <c r="I3830" s="20" t="s">
        <v>286</v>
      </c>
      <c r="J3830" s="185" t="s">
        <v>337</v>
      </c>
      <c r="K3830" s="185" t="s">
        <v>318</v>
      </c>
      <c r="L3830" s="187">
        <f t="shared" si="121"/>
        <v>0</v>
      </c>
      <c r="M3830" s="187">
        <f t="shared" si="122"/>
        <v>0</v>
      </c>
      <c r="N3830" s="186"/>
      <c r="O3830" s="53"/>
      <c r="P3830" s="53"/>
      <c r="Q3830" s="53"/>
      <c r="R3830" s="53"/>
      <c r="S3830" s="54"/>
      <c r="T3830" s="8"/>
      <c r="U3830" s="8"/>
      <c r="V3830" s="8"/>
      <c r="W3830" s="8"/>
      <c r="X3830" s="122"/>
      <c r="Y3830" s="135"/>
      <c r="Z3830" s="135"/>
      <c r="AA3830" s="135"/>
      <c r="AB3830" s="135"/>
      <c r="AC3830" s="136"/>
      <c r="AD3830" s="8"/>
      <c r="AE3830" s="8"/>
      <c r="AF3830" s="8"/>
      <c r="AG3830" s="8"/>
      <c r="AH3830" s="122"/>
      <c r="AI3830" s="137"/>
      <c r="AJ3830" s="137"/>
      <c r="AK3830" s="137"/>
      <c r="AL3830" s="137"/>
      <c r="AM3830" s="138"/>
      <c r="AN3830" s="8"/>
      <c r="AO3830" s="8"/>
      <c r="AP3830" s="8"/>
      <c r="AQ3830" s="8"/>
      <c r="AR3830" s="122"/>
      <c r="AS3830" s="139"/>
      <c r="AT3830" s="139"/>
      <c r="AU3830" s="139"/>
      <c r="AV3830" s="139"/>
      <c r="AW3830" s="140"/>
      <c r="AX3830" s="8"/>
      <c r="AY3830" s="8"/>
      <c r="AZ3830" s="8"/>
      <c r="BA3830" s="8"/>
      <c r="BB3830" s="122"/>
      <c r="BC3830" s="141"/>
      <c r="BD3830" s="141"/>
      <c r="BE3830" s="141"/>
      <c r="BF3830" s="141"/>
      <c r="BG3830" s="142"/>
      <c r="BH3830" s="8"/>
      <c r="BI3830" s="8"/>
      <c r="BJ3830" s="8"/>
      <c r="BK3830" s="8"/>
      <c r="BL3830" s="122"/>
      <c r="BM3830" s="143"/>
      <c r="BN3830" s="143"/>
      <c r="BO3830" s="143"/>
      <c r="BP3830" s="143"/>
      <c r="BQ3830" s="144"/>
      <c r="BR3830" s="8"/>
      <c r="BS3830" s="8"/>
      <c r="BT3830" s="8"/>
      <c r="BU3830" s="8"/>
      <c r="BV3830" s="122"/>
    </row>
    <row r="3831" spans="1:74" ht="28.8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18" t="s">
        <v>5</v>
      </c>
      <c r="H3831" s="3">
        <v>2024</v>
      </c>
      <c r="I3831" s="20" t="s">
        <v>286</v>
      </c>
      <c r="J3831" s="185" t="s">
        <v>338</v>
      </c>
      <c r="K3831" s="185" t="s">
        <v>339</v>
      </c>
      <c r="L3831" s="187">
        <f t="shared" si="121"/>
        <v>0</v>
      </c>
      <c r="M3831" s="187">
        <f t="shared" si="122"/>
        <v>0</v>
      </c>
      <c r="N3831" s="186"/>
      <c r="O3831" s="53"/>
      <c r="P3831" s="53"/>
      <c r="Q3831" s="53"/>
      <c r="R3831" s="53"/>
      <c r="S3831" s="54"/>
      <c r="T3831" s="8"/>
      <c r="U3831" s="8"/>
      <c r="V3831" s="8"/>
      <c r="W3831" s="8"/>
      <c r="X3831" s="122"/>
      <c r="Y3831" s="135"/>
      <c r="Z3831" s="135"/>
      <c r="AA3831" s="135"/>
      <c r="AB3831" s="135"/>
      <c r="AC3831" s="136"/>
      <c r="AD3831" s="8"/>
      <c r="AE3831" s="8"/>
      <c r="AF3831" s="8"/>
      <c r="AG3831" s="8"/>
      <c r="AH3831" s="122"/>
      <c r="AI3831" s="137"/>
      <c r="AJ3831" s="137"/>
      <c r="AK3831" s="137"/>
      <c r="AL3831" s="137"/>
      <c r="AM3831" s="138"/>
      <c r="AN3831" s="8"/>
      <c r="AO3831" s="8"/>
      <c r="AP3831" s="8"/>
      <c r="AQ3831" s="8"/>
      <c r="AR3831" s="122"/>
      <c r="AS3831" s="139"/>
      <c r="AT3831" s="139"/>
      <c r="AU3831" s="139"/>
      <c r="AV3831" s="139"/>
      <c r="AW3831" s="140"/>
      <c r="AX3831" s="8"/>
      <c r="AY3831" s="8"/>
      <c r="AZ3831" s="8"/>
      <c r="BA3831" s="8"/>
      <c r="BB3831" s="122"/>
      <c r="BC3831" s="141"/>
      <c r="BD3831" s="141"/>
      <c r="BE3831" s="141"/>
      <c r="BF3831" s="141"/>
      <c r="BG3831" s="142"/>
      <c r="BH3831" s="8"/>
      <c r="BI3831" s="8"/>
      <c r="BJ3831" s="8"/>
      <c r="BK3831" s="8"/>
      <c r="BL3831" s="122"/>
      <c r="BM3831" s="143"/>
      <c r="BN3831" s="143"/>
      <c r="BO3831" s="143"/>
      <c r="BP3831" s="143"/>
      <c r="BQ3831" s="144"/>
      <c r="BR3831" s="8"/>
      <c r="BS3831" s="8"/>
      <c r="BT3831" s="8"/>
      <c r="BU3831" s="8"/>
      <c r="BV3831" s="122"/>
    </row>
    <row r="3832" spans="1:74" ht="28.8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18" t="s">
        <v>5</v>
      </c>
      <c r="H3832" s="3">
        <v>2024</v>
      </c>
      <c r="I3832" s="20" t="s">
        <v>286</v>
      </c>
      <c r="J3832" s="185" t="s">
        <v>340</v>
      </c>
      <c r="K3832" s="185" t="s">
        <v>318</v>
      </c>
      <c r="L3832" s="187">
        <f t="shared" si="121"/>
        <v>0</v>
      </c>
      <c r="M3832" s="187">
        <f t="shared" si="122"/>
        <v>0</v>
      </c>
      <c r="N3832" s="186"/>
      <c r="O3832" s="53"/>
      <c r="P3832" s="53"/>
      <c r="Q3832" s="53"/>
      <c r="R3832" s="53"/>
      <c r="S3832" s="54"/>
      <c r="T3832" s="8"/>
      <c r="U3832" s="8"/>
      <c r="V3832" s="8"/>
      <c r="W3832" s="8"/>
      <c r="X3832" s="122"/>
      <c r="Y3832" s="135"/>
      <c r="Z3832" s="135"/>
      <c r="AA3832" s="135"/>
      <c r="AB3832" s="135"/>
      <c r="AC3832" s="136"/>
      <c r="AD3832" s="8"/>
      <c r="AE3832" s="8"/>
      <c r="AF3832" s="8"/>
      <c r="AG3832" s="8"/>
      <c r="AH3832" s="122"/>
      <c r="AI3832" s="137"/>
      <c r="AJ3832" s="137"/>
      <c r="AK3832" s="137"/>
      <c r="AL3832" s="137"/>
      <c r="AM3832" s="138"/>
      <c r="AN3832" s="8"/>
      <c r="AO3832" s="8"/>
      <c r="AP3832" s="8"/>
      <c r="AQ3832" s="8"/>
      <c r="AR3832" s="122"/>
      <c r="AS3832" s="139"/>
      <c r="AT3832" s="139"/>
      <c r="AU3832" s="139"/>
      <c r="AV3832" s="139"/>
      <c r="AW3832" s="140"/>
      <c r="AX3832" s="8"/>
      <c r="AY3832" s="8"/>
      <c r="AZ3832" s="8"/>
      <c r="BA3832" s="8"/>
      <c r="BB3832" s="122"/>
      <c r="BC3832" s="141"/>
      <c r="BD3832" s="141"/>
      <c r="BE3832" s="141"/>
      <c r="BF3832" s="141"/>
      <c r="BG3832" s="142"/>
      <c r="BH3832" s="8"/>
      <c r="BI3832" s="8"/>
      <c r="BJ3832" s="8"/>
      <c r="BK3832" s="8"/>
      <c r="BL3832" s="122"/>
      <c r="BM3832" s="143"/>
      <c r="BN3832" s="143"/>
      <c r="BO3832" s="143"/>
      <c r="BP3832" s="143"/>
      <c r="BQ3832" s="144"/>
      <c r="BR3832" s="8"/>
      <c r="BS3832" s="8"/>
      <c r="BT3832" s="8"/>
      <c r="BU3832" s="8"/>
      <c r="BV3832" s="122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18" t="s">
        <v>5</v>
      </c>
      <c r="H3833" s="3">
        <v>2024</v>
      </c>
      <c r="I3833" s="20" t="s">
        <v>286</v>
      </c>
      <c r="J3833" s="185" t="s">
        <v>341</v>
      </c>
      <c r="K3833" s="185" t="s">
        <v>320</v>
      </c>
      <c r="L3833" s="187">
        <f t="shared" si="121"/>
        <v>0</v>
      </c>
      <c r="M3833" s="187">
        <f t="shared" si="122"/>
        <v>0</v>
      </c>
      <c r="N3833" s="186"/>
      <c r="O3833" s="53"/>
      <c r="P3833" s="53"/>
      <c r="Q3833" s="53"/>
      <c r="R3833" s="53"/>
      <c r="S3833" s="54"/>
      <c r="T3833" s="8"/>
      <c r="U3833" s="8"/>
      <c r="V3833" s="8"/>
      <c r="W3833" s="8"/>
      <c r="X3833" s="122"/>
      <c r="Y3833" s="135"/>
      <c r="Z3833" s="135"/>
      <c r="AA3833" s="135"/>
      <c r="AB3833" s="135"/>
      <c r="AC3833" s="136"/>
      <c r="AD3833" s="8"/>
      <c r="AE3833" s="8"/>
      <c r="AF3833" s="8"/>
      <c r="AG3833" s="8"/>
      <c r="AH3833" s="122"/>
      <c r="AI3833" s="137"/>
      <c r="AJ3833" s="137"/>
      <c r="AK3833" s="137"/>
      <c r="AL3833" s="137"/>
      <c r="AM3833" s="138"/>
      <c r="AN3833" s="8"/>
      <c r="AO3833" s="8"/>
      <c r="AP3833" s="8"/>
      <c r="AQ3833" s="8"/>
      <c r="AR3833" s="122"/>
      <c r="AS3833" s="139"/>
      <c r="AT3833" s="139"/>
      <c r="AU3833" s="139"/>
      <c r="AV3833" s="139"/>
      <c r="AW3833" s="140"/>
      <c r="AX3833" s="8"/>
      <c r="AY3833" s="8"/>
      <c r="AZ3833" s="8"/>
      <c r="BA3833" s="8"/>
      <c r="BB3833" s="122"/>
      <c r="BC3833" s="141"/>
      <c r="BD3833" s="141"/>
      <c r="BE3833" s="141"/>
      <c r="BF3833" s="141"/>
      <c r="BG3833" s="142"/>
      <c r="BH3833" s="8"/>
      <c r="BI3833" s="8"/>
      <c r="BJ3833" s="8"/>
      <c r="BK3833" s="8"/>
      <c r="BL3833" s="122"/>
      <c r="BM3833" s="143"/>
      <c r="BN3833" s="143"/>
      <c r="BO3833" s="143"/>
      <c r="BP3833" s="143"/>
      <c r="BQ3833" s="144"/>
      <c r="BR3833" s="8"/>
      <c r="BS3833" s="8"/>
      <c r="BT3833" s="8"/>
      <c r="BU3833" s="8"/>
      <c r="BV3833" s="122"/>
    </row>
    <row r="3834" spans="1:74" ht="28.8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18" t="s">
        <v>5</v>
      </c>
      <c r="H3834" s="3">
        <v>2024</v>
      </c>
      <c r="I3834" s="20" t="s">
        <v>286</v>
      </c>
      <c r="J3834" s="185" t="s">
        <v>342</v>
      </c>
      <c r="K3834" s="185" t="s">
        <v>320</v>
      </c>
      <c r="L3834" s="187">
        <f t="shared" si="121"/>
        <v>0</v>
      </c>
      <c r="M3834" s="187">
        <f t="shared" si="122"/>
        <v>0</v>
      </c>
      <c r="N3834" s="186"/>
      <c r="O3834" s="53"/>
      <c r="P3834" s="53"/>
      <c r="Q3834" s="53"/>
      <c r="R3834" s="53"/>
      <c r="S3834" s="54"/>
      <c r="T3834" s="8"/>
      <c r="U3834" s="8"/>
      <c r="V3834" s="8"/>
      <c r="W3834" s="8"/>
      <c r="X3834" s="122"/>
      <c r="Y3834" s="135"/>
      <c r="Z3834" s="135"/>
      <c r="AA3834" s="135"/>
      <c r="AB3834" s="135"/>
      <c r="AC3834" s="136"/>
      <c r="AD3834" s="8"/>
      <c r="AE3834" s="8"/>
      <c r="AF3834" s="8"/>
      <c r="AG3834" s="8"/>
      <c r="AH3834" s="122"/>
      <c r="AI3834" s="137"/>
      <c r="AJ3834" s="137"/>
      <c r="AK3834" s="137"/>
      <c r="AL3834" s="137"/>
      <c r="AM3834" s="138"/>
      <c r="AN3834" s="8"/>
      <c r="AO3834" s="8"/>
      <c r="AP3834" s="8"/>
      <c r="AQ3834" s="8"/>
      <c r="AR3834" s="122"/>
      <c r="AS3834" s="139"/>
      <c r="AT3834" s="139"/>
      <c r="AU3834" s="139"/>
      <c r="AV3834" s="139"/>
      <c r="AW3834" s="140"/>
      <c r="AX3834" s="8"/>
      <c r="AY3834" s="8"/>
      <c r="AZ3834" s="8"/>
      <c r="BA3834" s="8"/>
      <c r="BB3834" s="122"/>
      <c r="BC3834" s="141"/>
      <c r="BD3834" s="141"/>
      <c r="BE3834" s="141"/>
      <c r="BF3834" s="141"/>
      <c r="BG3834" s="142"/>
      <c r="BH3834" s="8"/>
      <c r="BI3834" s="8"/>
      <c r="BJ3834" s="8"/>
      <c r="BK3834" s="8"/>
      <c r="BL3834" s="122"/>
      <c r="BM3834" s="143"/>
      <c r="BN3834" s="143"/>
      <c r="BO3834" s="143"/>
      <c r="BP3834" s="143"/>
      <c r="BQ3834" s="144"/>
      <c r="BR3834" s="8"/>
      <c r="BS3834" s="8"/>
      <c r="BT3834" s="8"/>
      <c r="BU3834" s="8"/>
      <c r="BV3834" s="122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18" t="s">
        <v>5</v>
      </c>
      <c r="H3835" s="3">
        <v>2024</v>
      </c>
      <c r="I3835" s="20" t="s">
        <v>286</v>
      </c>
      <c r="J3835" s="185" t="s">
        <v>343</v>
      </c>
      <c r="K3835" s="185" t="s">
        <v>339</v>
      </c>
      <c r="L3835" s="187">
        <f t="shared" si="121"/>
        <v>0</v>
      </c>
      <c r="M3835" s="187">
        <f t="shared" si="122"/>
        <v>0</v>
      </c>
      <c r="N3835" s="186"/>
      <c r="O3835" s="53"/>
      <c r="P3835" s="53"/>
      <c r="Q3835" s="53"/>
      <c r="R3835" s="53"/>
      <c r="S3835" s="54"/>
      <c r="T3835" s="8"/>
      <c r="U3835" s="8"/>
      <c r="V3835" s="8"/>
      <c r="W3835" s="8"/>
      <c r="X3835" s="122"/>
      <c r="Y3835" s="135"/>
      <c r="Z3835" s="135"/>
      <c r="AA3835" s="135"/>
      <c r="AB3835" s="135"/>
      <c r="AC3835" s="136"/>
      <c r="AD3835" s="8"/>
      <c r="AE3835" s="8"/>
      <c r="AF3835" s="8"/>
      <c r="AG3835" s="8"/>
      <c r="AH3835" s="122"/>
      <c r="AI3835" s="137"/>
      <c r="AJ3835" s="137"/>
      <c r="AK3835" s="137"/>
      <c r="AL3835" s="137"/>
      <c r="AM3835" s="138"/>
      <c r="AN3835" s="8"/>
      <c r="AO3835" s="8"/>
      <c r="AP3835" s="8"/>
      <c r="AQ3835" s="8"/>
      <c r="AR3835" s="122"/>
      <c r="AS3835" s="139"/>
      <c r="AT3835" s="139"/>
      <c r="AU3835" s="139"/>
      <c r="AV3835" s="139"/>
      <c r="AW3835" s="140"/>
      <c r="AX3835" s="8"/>
      <c r="AY3835" s="8"/>
      <c r="AZ3835" s="8"/>
      <c r="BA3835" s="8"/>
      <c r="BB3835" s="122"/>
      <c r="BC3835" s="141"/>
      <c r="BD3835" s="141"/>
      <c r="BE3835" s="141"/>
      <c r="BF3835" s="141"/>
      <c r="BG3835" s="142"/>
      <c r="BH3835" s="8"/>
      <c r="BI3835" s="8"/>
      <c r="BJ3835" s="8"/>
      <c r="BK3835" s="8"/>
      <c r="BL3835" s="122"/>
      <c r="BM3835" s="143"/>
      <c r="BN3835" s="143"/>
      <c r="BO3835" s="143"/>
      <c r="BP3835" s="143"/>
      <c r="BQ3835" s="144"/>
      <c r="BR3835" s="8"/>
      <c r="BS3835" s="8"/>
      <c r="BT3835" s="8"/>
      <c r="BU3835" s="8"/>
      <c r="BV3835" s="122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18" t="s">
        <v>5</v>
      </c>
      <c r="H3836" s="3">
        <v>2024</v>
      </c>
      <c r="I3836" s="20" t="s">
        <v>288</v>
      </c>
      <c r="J3836" s="185" t="s">
        <v>344</v>
      </c>
      <c r="K3836" s="185" t="s">
        <v>318</v>
      </c>
      <c r="L3836" s="187">
        <f t="shared" si="121"/>
        <v>0</v>
      </c>
      <c r="M3836" s="187">
        <f t="shared" si="122"/>
        <v>0</v>
      </c>
      <c r="N3836" s="186"/>
      <c r="O3836" s="53"/>
      <c r="P3836" s="53"/>
      <c r="Q3836" s="53"/>
      <c r="R3836" s="53"/>
      <c r="S3836" s="54"/>
      <c r="T3836" s="8"/>
      <c r="U3836" s="8"/>
      <c r="V3836" s="8"/>
      <c r="W3836" s="8"/>
      <c r="X3836" s="122"/>
      <c r="Y3836" s="135"/>
      <c r="Z3836" s="135"/>
      <c r="AA3836" s="135"/>
      <c r="AB3836" s="135"/>
      <c r="AC3836" s="136"/>
      <c r="AD3836" s="8"/>
      <c r="AE3836" s="8"/>
      <c r="AF3836" s="8"/>
      <c r="AG3836" s="8"/>
      <c r="AH3836" s="122"/>
      <c r="AI3836" s="137"/>
      <c r="AJ3836" s="137"/>
      <c r="AK3836" s="137"/>
      <c r="AL3836" s="137"/>
      <c r="AM3836" s="138"/>
      <c r="AN3836" s="8"/>
      <c r="AO3836" s="8"/>
      <c r="AP3836" s="8"/>
      <c r="AQ3836" s="8"/>
      <c r="AR3836" s="122"/>
      <c r="AS3836" s="139"/>
      <c r="AT3836" s="139"/>
      <c r="AU3836" s="139"/>
      <c r="AV3836" s="139"/>
      <c r="AW3836" s="140"/>
      <c r="AX3836" s="8"/>
      <c r="AY3836" s="8"/>
      <c r="AZ3836" s="8"/>
      <c r="BA3836" s="8"/>
      <c r="BB3836" s="122"/>
      <c r="BC3836" s="141"/>
      <c r="BD3836" s="141"/>
      <c r="BE3836" s="141"/>
      <c r="BF3836" s="141"/>
      <c r="BG3836" s="142"/>
      <c r="BH3836" s="8"/>
      <c r="BI3836" s="8"/>
      <c r="BJ3836" s="8"/>
      <c r="BK3836" s="8"/>
      <c r="BL3836" s="122"/>
      <c r="BM3836" s="143"/>
      <c r="BN3836" s="143"/>
      <c r="BO3836" s="143"/>
      <c r="BP3836" s="143"/>
      <c r="BQ3836" s="144"/>
      <c r="BR3836" s="8"/>
      <c r="BS3836" s="8"/>
      <c r="BT3836" s="8"/>
      <c r="BU3836" s="8"/>
      <c r="BV3836" s="122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18" t="s">
        <v>5</v>
      </c>
      <c r="H3837" s="3">
        <v>2024</v>
      </c>
      <c r="I3837" s="20" t="s">
        <v>288</v>
      </c>
      <c r="J3837" s="184" t="s">
        <v>351</v>
      </c>
      <c r="K3837" s="184" t="s">
        <v>318</v>
      </c>
      <c r="L3837" s="187">
        <f t="shared" si="121"/>
        <v>0</v>
      </c>
      <c r="M3837" s="187">
        <f t="shared" si="122"/>
        <v>0</v>
      </c>
      <c r="N3837" s="186"/>
      <c r="O3837" s="53"/>
      <c r="P3837" s="53"/>
      <c r="Q3837" s="53"/>
      <c r="R3837" s="53"/>
      <c r="S3837" s="54"/>
      <c r="T3837" s="8"/>
      <c r="U3837" s="8"/>
      <c r="V3837" s="8"/>
      <c r="W3837" s="8"/>
      <c r="X3837" s="122"/>
      <c r="Y3837" s="135"/>
      <c r="Z3837" s="135"/>
      <c r="AA3837" s="135"/>
      <c r="AB3837" s="135"/>
      <c r="AC3837" s="136"/>
      <c r="AD3837" s="8"/>
      <c r="AE3837" s="8"/>
      <c r="AF3837" s="8"/>
      <c r="AG3837" s="8"/>
      <c r="AH3837" s="122"/>
      <c r="AI3837" s="137"/>
      <c r="AJ3837" s="137"/>
      <c r="AK3837" s="137"/>
      <c r="AL3837" s="137"/>
      <c r="AM3837" s="138"/>
      <c r="AN3837" s="8"/>
      <c r="AO3837" s="8"/>
      <c r="AP3837" s="8"/>
      <c r="AQ3837" s="8"/>
      <c r="AR3837" s="122"/>
      <c r="AS3837" s="139"/>
      <c r="AT3837" s="139"/>
      <c r="AU3837" s="139"/>
      <c r="AV3837" s="139"/>
      <c r="AW3837" s="140"/>
      <c r="AX3837" s="8"/>
      <c r="AY3837" s="8"/>
      <c r="AZ3837" s="8"/>
      <c r="BA3837" s="8"/>
      <c r="BB3837" s="122"/>
      <c r="BC3837" s="141"/>
      <c r="BD3837" s="141"/>
      <c r="BE3837" s="141"/>
      <c r="BF3837" s="141"/>
      <c r="BG3837" s="142"/>
      <c r="BH3837" s="8"/>
      <c r="BI3837" s="8"/>
      <c r="BJ3837" s="8"/>
      <c r="BK3837" s="8"/>
      <c r="BL3837" s="122"/>
      <c r="BM3837" s="143"/>
      <c r="BN3837" s="143"/>
      <c r="BO3837" s="143"/>
      <c r="BP3837" s="143"/>
      <c r="BQ3837" s="144"/>
      <c r="BR3837" s="8"/>
      <c r="BS3837" s="8"/>
      <c r="BT3837" s="8"/>
      <c r="BU3837" s="8"/>
      <c r="BV3837" s="122"/>
    </row>
    <row r="3838" spans="1:74" ht="28.8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18" t="s">
        <v>5</v>
      </c>
      <c r="H3838" s="3">
        <v>2024</v>
      </c>
      <c r="I3838" s="20" t="s">
        <v>288</v>
      </c>
      <c r="J3838" s="184" t="s">
        <v>352</v>
      </c>
      <c r="K3838" s="184" t="s">
        <v>321</v>
      </c>
      <c r="L3838" s="187">
        <f t="shared" si="121"/>
        <v>0</v>
      </c>
      <c r="M3838" s="187">
        <f t="shared" si="122"/>
        <v>0</v>
      </c>
      <c r="N3838" s="186"/>
      <c r="O3838" s="33"/>
      <c r="P3838" s="33"/>
      <c r="Q3838" s="33"/>
      <c r="R3838" s="33"/>
      <c r="S3838" s="42"/>
      <c r="T3838" s="2"/>
      <c r="U3838" s="2"/>
      <c r="V3838" s="2"/>
      <c r="W3838" s="2"/>
      <c r="X3838" s="55"/>
      <c r="Y3838" s="62"/>
      <c r="Z3838" s="62"/>
      <c r="AA3838" s="62"/>
      <c r="AB3838" s="62"/>
      <c r="AC3838" s="68"/>
      <c r="AD3838" s="2"/>
      <c r="AE3838" s="2"/>
      <c r="AF3838" s="2"/>
      <c r="AG3838" s="2"/>
      <c r="AH3838" s="55"/>
      <c r="AI3838" s="72"/>
      <c r="AJ3838" s="72"/>
      <c r="AK3838" s="72"/>
      <c r="AL3838" s="72"/>
      <c r="AM3838" s="80"/>
      <c r="AN3838" s="2"/>
      <c r="AO3838" s="2"/>
      <c r="AP3838" s="2"/>
      <c r="AQ3838" s="2"/>
      <c r="AR3838" s="55"/>
      <c r="AS3838" s="85"/>
      <c r="AT3838" s="85"/>
      <c r="AU3838" s="85"/>
      <c r="AV3838" s="85"/>
      <c r="AW3838" s="100"/>
      <c r="AX3838" s="2"/>
      <c r="AY3838" s="2"/>
      <c r="AZ3838" s="2"/>
      <c r="BA3838" s="2"/>
      <c r="BB3838" s="55"/>
      <c r="BC3838" s="105"/>
      <c r="BD3838" s="105"/>
      <c r="BE3838" s="105"/>
      <c r="BF3838" s="105"/>
      <c r="BG3838" s="109"/>
      <c r="BH3838" s="2"/>
      <c r="BI3838" s="2"/>
      <c r="BJ3838" s="2"/>
      <c r="BK3838" s="2"/>
      <c r="BL3838" s="55"/>
      <c r="BM3838" s="48"/>
      <c r="BN3838" s="48"/>
      <c r="BO3838" s="48"/>
      <c r="BP3838" s="48"/>
      <c r="BQ3838" s="117"/>
      <c r="BR3838" s="2"/>
      <c r="BS3838" s="2"/>
      <c r="BT3838" s="2"/>
      <c r="BU3838" s="2"/>
      <c r="BV3838" s="55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18" t="s">
        <v>5</v>
      </c>
      <c r="H3839" s="3">
        <v>2024</v>
      </c>
      <c r="I3839" s="20" t="s">
        <v>288</v>
      </c>
      <c r="J3839" s="184" t="s">
        <v>345</v>
      </c>
      <c r="K3839" s="184" t="s">
        <v>318</v>
      </c>
      <c r="L3839" s="187">
        <f t="shared" si="121"/>
        <v>0</v>
      </c>
      <c r="M3839" s="187">
        <f t="shared" si="122"/>
        <v>0</v>
      </c>
      <c r="N3839" s="186"/>
      <c r="O3839" s="34"/>
      <c r="P3839" s="33"/>
      <c r="Q3839" s="33"/>
      <c r="R3839" s="33"/>
      <c r="S3839" s="42"/>
      <c r="T3839" s="3"/>
      <c r="U3839" s="2"/>
      <c r="V3839" s="2"/>
      <c r="W3839" s="2"/>
      <c r="X3839" s="55"/>
      <c r="Y3839" s="64"/>
      <c r="Z3839" s="62"/>
      <c r="AA3839" s="62"/>
      <c r="AB3839" s="62"/>
      <c r="AC3839" s="68"/>
      <c r="AD3839" s="3"/>
      <c r="AE3839" s="2"/>
      <c r="AF3839" s="2"/>
      <c r="AG3839" s="2"/>
      <c r="AH3839" s="55"/>
      <c r="AI3839" s="73"/>
      <c r="AJ3839" s="72"/>
      <c r="AK3839" s="72"/>
      <c r="AL3839" s="72"/>
      <c r="AM3839" s="80"/>
      <c r="AN3839" s="3"/>
      <c r="AO3839" s="2"/>
      <c r="AP3839" s="2"/>
      <c r="AQ3839" s="2"/>
      <c r="AR3839" s="55"/>
      <c r="AS3839" s="86"/>
      <c r="AT3839" s="85"/>
      <c r="AU3839" s="85"/>
      <c r="AV3839" s="85"/>
      <c r="AW3839" s="100"/>
      <c r="AX3839" s="3"/>
      <c r="AY3839" s="2"/>
      <c r="AZ3839" s="2"/>
      <c r="BA3839" s="2"/>
      <c r="BB3839" s="55"/>
      <c r="BC3839" s="106"/>
      <c r="BD3839" s="105"/>
      <c r="BE3839" s="105"/>
      <c r="BF3839" s="105"/>
      <c r="BG3839" s="109"/>
      <c r="BH3839" s="3"/>
      <c r="BI3839" s="2"/>
      <c r="BJ3839" s="2"/>
      <c r="BK3839" s="2"/>
      <c r="BL3839" s="55"/>
      <c r="BM3839" s="49"/>
      <c r="BN3839" s="48"/>
      <c r="BO3839" s="48"/>
      <c r="BP3839" s="48"/>
      <c r="BQ3839" s="117"/>
      <c r="BR3839" s="3"/>
      <c r="BS3839" s="2"/>
      <c r="BT3839" s="2"/>
      <c r="BU3839" s="2"/>
      <c r="BV3839" s="55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18" t="s">
        <v>5</v>
      </c>
      <c r="H3840" s="3">
        <v>2024</v>
      </c>
      <c r="I3840" s="20" t="s">
        <v>289</v>
      </c>
      <c r="J3840" s="184" t="s">
        <v>268</v>
      </c>
      <c r="K3840" s="184" t="s">
        <v>318</v>
      </c>
      <c r="L3840" s="187">
        <f t="shared" si="121"/>
        <v>0</v>
      </c>
      <c r="M3840" s="187">
        <f t="shared" si="122"/>
        <v>0</v>
      </c>
      <c r="N3840" s="186"/>
      <c r="O3840" s="33"/>
      <c r="P3840" s="33"/>
      <c r="Q3840" s="33"/>
      <c r="R3840" s="33"/>
      <c r="S3840" s="42"/>
      <c r="T3840" s="2"/>
      <c r="U3840" s="2"/>
      <c r="V3840" s="2"/>
      <c r="W3840" s="2"/>
      <c r="X3840" s="55"/>
      <c r="Y3840" s="62"/>
      <c r="Z3840" s="62"/>
      <c r="AA3840" s="62"/>
      <c r="AB3840" s="62"/>
      <c r="AC3840" s="68"/>
      <c r="AD3840" s="2"/>
      <c r="AE3840" s="2"/>
      <c r="AF3840" s="2"/>
      <c r="AG3840" s="2"/>
      <c r="AH3840" s="55"/>
      <c r="AI3840" s="72"/>
      <c r="AJ3840" s="72"/>
      <c r="AK3840" s="72"/>
      <c r="AL3840" s="72"/>
      <c r="AM3840" s="80"/>
      <c r="AN3840" s="2"/>
      <c r="AO3840" s="2"/>
      <c r="AP3840" s="2"/>
      <c r="AQ3840" s="2"/>
      <c r="AR3840" s="55"/>
      <c r="AS3840" s="85"/>
      <c r="AT3840" s="85"/>
      <c r="AU3840" s="85"/>
      <c r="AV3840" s="85"/>
      <c r="AW3840" s="100"/>
      <c r="AX3840" s="2"/>
      <c r="AY3840" s="2"/>
      <c r="AZ3840" s="2"/>
      <c r="BA3840" s="2"/>
      <c r="BB3840" s="55"/>
      <c r="BC3840" s="105"/>
      <c r="BD3840" s="105"/>
      <c r="BE3840" s="105"/>
      <c r="BF3840" s="105"/>
      <c r="BG3840" s="109"/>
      <c r="BH3840" s="2"/>
      <c r="BI3840" s="2"/>
      <c r="BJ3840" s="2"/>
      <c r="BK3840" s="2"/>
      <c r="BL3840" s="55"/>
      <c r="BM3840" s="48"/>
      <c r="BN3840" s="48"/>
      <c r="BO3840" s="48"/>
      <c r="BP3840" s="48"/>
      <c r="BQ3840" s="117"/>
      <c r="BR3840" s="2"/>
      <c r="BS3840" s="2"/>
      <c r="BT3840" s="2"/>
      <c r="BU3840" s="2"/>
      <c r="BV3840" s="55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18" t="s">
        <v>5</v>
      </c>
      <c r="H3841" s="3">
        <v>2024</v>
      </c>
      <c r="I3841" s="20" t="s">
        <v>289</v>
      </c>
      <c r="J3841" s="184" t="s">
        <v>292</v>
      </c>
      <c r="K3841" s="184" t="s">
        <v>318</v>
      </c>
      <c r="L3841" s="187">
        <f t="shared" si="121"/>
        <v>0</v>
      </c>
      <c r="M3841" s="187">
        <f t="shared" si="122"/>
        <v>0</v>
      </c>
      <c r="N3841" s="186"/>
      <c r="O3841" s="33"/>
      <c r="P3841" s="33"/>
      <c r="Q3841" s="33"/>
      <c r="R3841" s="33"/>
      <c r="S3841" s="42"/>
      <c r="T3841" s="2"/>
      <c r="U3841" s="2"/>
      <c r="V3841" s="2"/>
      <c r="W3841" s="2"/>
      <c r="X3841" s="55"/>
      <c r="Y3841" s="62"/>
      <c r="Z3841" s="62"/>
      <c r="AA3841" s="62"/>
      <c r="AB3841" s="62"/>
      <c r="AC3841" s="68"/>
      <c r="AD3841" s="2"/>
      <c r="AE3841" s="2"/>
      <c r="AF3841" s="2"/>
      <c r="AG3841" s="2"/>
      <c r="AH3841" s="55"/>
      <c r="AI3841" s="72"/>
      <c r="AJ3841" s="72"/>
      <c r="AK3841" s="72"/>
      <c r="AL3841" s="72"/>
      <c r="AM3841" s="80"/>
      <c r="AN3841" s="2"/>
      <c r="AO3841" s="2"/>
      <c r="AP3841" s="2"/>
      <c r="AQ3841" s="2"/>
      <c r="AR3841" s="55"/>
      <c r="AS3841" s="85"/>
      <c r="AT3841" s="85"/>
      <c r="AU3841" s="85"/>
      <c r="AV3841" s="85"/>
      <c r="AW3841" s="100"/>
      <c r="AX3841" s="2"/>
      <c r="AY3841" s="2"/>
      <c r="AZ3841" s="2"/>
      <c r="BA3841" s="2"/>
      <c r="BB3841" s="55"/>
      <c r="BC3841" s="105"/>
      <c r="BD3841" s="105"/>
      <c r="BE3841" s="105"/>
      <c r="BF3841" s="105"/>
      <c r="BG3841" s="109"/>
      <c r="BH3841" s="2"/>
      <c r="BI3841" s="2"/>
      <c r="BJ3841" s="2"/>
      <c r="BK3841" s="2"/>
      <c r="BL3841" s="55"/>
      <c r="BM3841" s="48"/>
      <c r="BN3841" s="48"/>
      <c r="BO3841" s="48"/>
      <c r="BP3841" s="48"/>
      <c r="BQ3841" s="117"/>
      <c r="BR3841" s="2"/>
      <c r="BS3841" s="2"/>
      <c r="BT3841" s="2"/>
      <c r="BU3841" s="2"/>
      <c r="BV3841" s="55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18" t="s">
        <v>5</v>
      </c>
      <c r="H3842" s="3">
        <v>2024</v>
      </c>
      <c r="I3842" s="20" t="s">
        <v>285</v>
      </c>
      <c r="J3842" s="184" t="s">
        <v>293</v>
      </c>
      <c r="K3842" s="184" t="s">
        <v>318</v>
      </c>
      <c r="L3842" s="187">
        <f t="shared" si="121"/>
        <v>0</v>
      </c>
      <c r="M3842" s="187">
        <f t="shared" si="122"/>
        <v>0</v>
      </c>
      <c r="N3842" s="186"/>
      <c r="O3842" s="33"/>
      <c r="P3842" s="33"/>
      <c r="Q3842" s="33"/>
      <c r="R3842" s="34"/>
      <c r="S3842" s="41"/>
      <c r="T3842" s="2"/>
      <c r="U3842" s="2"/>
      <c r="V3842" s="2"/>
      <c r="W3842" s="3"/>
      <c r="X3842" s="56"/>
      <c r="Y3842" s="62"/>
      <c r="Z3842" s="62"/>
      <c r="AA3842" s="62"/>
      <c r="AB3842" s="64"/>
      <c r="AC3842" s="69"/>
      <c r="AD3842" s="2"/>
      <c r="AE3842" s="2"/>
      <c r="AF3842" s="2"/>
      <c r="AG3842" s="3"/>
      <c r="AH3842" s="56"/>
      <c r="AI3842" s="72"/>
      <c r="AJ3842" s="72"/>
      <c r="AK3842" s="72"/>
      <c r="AL3842" s="73"/>
      <c r="AM3842" s="81"/>
      <c r="AN3842" s="2"/>
      <c r="AO3842" s="2"/>
      <c r="AP3842" s="2"/>
      <c r="AQ3842" s="3"/>
      <c r="AR3842" s="56"/>
      <c r="AS3842" s="85"/>
      <c r="AT3842" s="85"/>
      <c r="AU3842" s="85"/>
      <c r="AV3842" s="86"/>
      <c r="AW3842" s="101"/>
      <c r="AX3842" s="2"/>
      <c r="AY3842" s="2"/>
      <c r="AZ3842" s="2"/>
      <c r="BA3842" s="3"/>
      <c r="BB3842" s="56"/>
      <c r="BC3842" s="105"/>
      <c r="BD3842" s="105"/>
      <c r="BE3842" s="105"/>
      <c r="BF3842" s="106"/>
      <c r="BG3842" s="110"/>
      <c r="BH3842" s="2"/>
      <c r="BI3842" s="2"/>
      <c r="BJ3842" s="2"/>
      <c r="BK3842" s="3"/>
      <c r="BL3842" s="56"/>
      <c r="BM3842" s="48"/>
      <c r="BN3842" s="48"/>
      <c r="BO3842" s="48"/>
      <c r="BP3842" s="49"/>
      <c r="BQ3842" s="118"/>
      <c r="BR3842" s="2"/>
      <c r="BS3842" s="2"/>
      <c r="BT3842" s="2"/>
      <c r="BU3842" s="3"/>
      <c r="BV3842" s="56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18" t="s">
        <v>5</v>
      </c>
      <c r="H3843" s="3">
        <v>2024</v>
      </c>
      <c r="I3843" s="20" t="s">
        <v>287</v>
      </c>
      <c r="J3843" s="184" t="s">
        <v>269</v>
      </c>
      <c r="K3843" s="184" t="s">
        <v>320</v>
      </c>
      <c r="L3843" s="187">
        <f t="shared" si="121"/>
        <v>0</v>
      </c>
      <c r="M3843" s="187">
        <f t="shared" si="122"/>
        <v>0</v>
      </c>
      <c r="N3843" s="186"/>
      <c r="O3843" s="33"/>
      <c r="P3843" s="33"/>
      <c r="Q3843" s="33"/>
      <c r="R3843" s="33"/>
      <c r="S3843" s="42"/>
      <c r="T3843" s="2"/>
      <c r="U3843" s="2"/>
      <c r="V3843" s="2"/>
      <c r="W3843" s="2"/>
      <c r="X3843" s="55"/>
      <c r="Y3843" s="62"/>
      <c r="Z3843" s="62"/>
      <c r="AA3843" s="62"/>
      <c r="AB3843" s="64"/>
      <c r="AC3843" s="68"/>
      <c r="AD3843" s="2"/>
      <c r="AE3843" s="2"/>
      <c r="AF3843" s="2"/>
      <c r="AG3843" s="2"/>
      <c r="AH3843" s="55"/>
      <c r="AI3843" s="72"/>
      <c r="AJ3843" s="72"/>
      <c r="AK3843" s="72"/>
      <c r="AL3843" s="72"/>
      <c r="AM3843" s="80"/>
      <c r="AN3843" s="2"/>
      <c r="AO3843" s="2"/>
      <c r="AP3843" s="2"/>
      <c r="AQ3843" s="2"/>
      <c r="AR3843" s="55"/>
      <c r="AS3843" s="85"/>
      <c r="AT3843" s="85"/>
      <c r="AU3843" s="85"/>
      <c r="AV3843" s="85"/>
      <c r="AW3843" s="100"/>
      <c r="AX3843" s="2"/>
      <c r="AY3843" s="2"/>
      <c r="AZ3843" s="2"/>
      <c r="BA3843" s="2"/>
      <c r="BB3843" s="55"/>
      <c r="BC3843" s="105"/>
      <c r="BD3843" s="105"/>
      <c r="BE3843" s="105"/>
      <c r="BF3843" s="105"/>
      <c r="BG3843" s="109"/>
      <c r="BH3843" s="2"/>
      <c r="BI3843" s="2"/>
      <c r="BJ3843" s="2"/>
      <c r="BK3843" s="2"/>
      <c r="BL3843" s="55"/>
      <c r="BM3843" s="48"/>
      <c r="BN3843" s="48"/>
      <c r="BO3843" s="48"/>
      <c r="BP3843" s="48"/>
      <c r="BQ3843" s="117"/>
      <c r="BR3843" s="2"/>
      <c r="BS3843" s="2"/>
      <c r="BT3843" s="2"/>
      <c r="BU3843" s="2"/>
      <c r="BV3843" s="55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18" t="s">
        <v>5</v>
      </c>
      <c r="H3844" s="3">
        <v>2024</v>
      </c>
      <c r="I3844" s="20" t="s">
        <v>287</v>
      </c>
      <c r="J3844" s="184" t="s">
        <v>270</v>
      </c>
      <c r="K3844" s="184" t="s">
        <v>320</v>
      </c>
      <c r="L3844" s="187">
        <f t="shared" si="121"/>
        <v>0</v>
      </c>
      <c r="M3844" s="187">
        <f t="shared" si="122"/>
        <v>0</v>
      </c>
      <c r="N3844" s="186"/>
      <c r="O3844" s="33"/>
      <c r="P3844" s="33"/>
      <c r="Q3844" s="33"/>
      <c r="R3844" s="33"/>
      <c r="S3844" s="42"/>
      <c r="T3844" s="2"/>
      <c r="U3844" s="2"/>
      <c r="V3844" s="2"/>
      <c r="W3844" s="2"/>
      <c r="X3844" s="55"/>
      <c r="Y3844" s="62"/>
      <c r="Z3844" s="62"/>
      <c r="AA3844" s="62"/>
      <c r="AB3844" s="62"/>
      <c r="AC3844" s="68"/>
      <c r="AD3844" s="2"/>
      <c r="AE3844" s="2"/>
      <c r="AF3844" s="2"/>
      <c r="AG3844" s="2"/>
      <c r="AH3844" s="55"/>
      <c r="AI3844" s="72"/>
      <c r="AJ3844" s="72"/>
      <c r="AK3844" s="72"/>
      <c r="AL3844" s="72"/>
      <c r="AM3844" s="80"/>
      <c r="AN3844" s="2"/>
      <c r="AO3844" s="2"/>
      <c r="AP3844" s="2"/>
      <c r="AQ3844" s="2"/>
      <c r="AR3844" s="55"/>
      <c r="AS3844" s="85"/>
      <c r="AT3844" s="85"/>
      <c r="AU3844" s="85"/>
      <c r="AV3844" s="85"/>
      <c r="AW3844" s="100"/>
      <c r="AX3844" s="2"/>
      <c r="AY3844" s="2"/>
      <c r="AZ3844" s="2"/>
      <c r="BA3844" s="2"/>
      <c r="BB3844" s="55"/>
      <c r="BC3844" s="105"/>
      <c r="BD3844" s="105"/>
      <c r="BE3844" s="105"/>
      <c r="BF3844" s="105"/>
      <c r="BG3844" s="109"/>
      <c r="BH3844" s="2"/>
      <c r="BI3844" s="2"/>
      <c r="BJ3844" s="2"/>
      <c r="BK3844" s="2"/>
      <c r="BL3844" s="55"/>
      <c r="BM3844" s="48"/>
      <c r="BN3844" s="48"/>
      <c r="BO3844" s="48"/>
      <c r="BP3844" s="48"/>
      <c r="BQ3844" s="117"/>
      <c r="BR3844" s="2"/>
      <c r="BS3844" s="2"/>
      <c r="BT3844" s="2"/>
      <c r="BU3844" s="2"/>
      <c r="BV3844" s="55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18" t="s">
        <v>5</v>
      </c>
      <c r="H3845" s="3">
        <v>2024</v>
      </c>
      <c r="I3845" s="20" t="s">
        <v>290</v>
      </c>
      <c r="J3845" s="184" t="s">
        <v>271</v>
      </c>
      <c r="K3845" s="184" t="s">
        <v>321</v>
      </c>
      <c r="L3845" s="187">
        <f t="shared" si="121"/>
        <v>0</v>
      </c>
      <c r="M3845" s="187">
        <f t="shared" si="122"/>
        <v>0</v>
      </c>
      <c r="N3845" s="186"/>
      <c r="O3845" s="33"/>
      <c r="P3845" s="33"/>
      <c r="Q3845" s="33"/>
      <c r="R3845" s="33"/>
      <c r="S3845" s="42"/>
      <c r="T3845" s="2"/>
      <c r="U3845" s="2"/>
      <c r="V3845" s="2"/>
      <c r="W3845" s="2"/>
      <c r="X3845" s="55"/>
      <c r="Y3845" s="62"/>
      <c r="Z3845" s="62"/>
      <c r="AA3845" s="62"/>
      <c r="AB3845" s="62"/>
      <c r="AC3845" s="68"/>
      <c r="AD3845" s="2"/>
      <c r="AE3845" s="2"/>
      <c r="AF3845" s="2"/>
      <c r="AG3845" s="2"/>
      <c r="AH3845" s="55"/>
      <c r="AI3845" s="72"/>
      <c r="AJ3845" s="72"/>
      <c r="AK3845" s="72"/>
      <c r="AL3845" s="72"/>
      <c r="AM3845" s="80"/>
      <c r="AN3845" s="2"/>
      <c r="AO3845" s="2"/>
      <c r="AP3845" s="2"/>
      <c r="AQ3845" s="2"/>
      <c r="AR3845" s="55"/>
      <c r="AS3845" s="85"/>
      <c r="AT3845" s="85"/>
      <c r="AU3845" s="85"/>
      <c r="AV3845" s="85"/>
      <c r="AW3845" s="100"/>
      <c r="AX3845" s="2"/>
      <c r="AY3845" s="2"/>
      <c r="AZ3845" s="2"/>
      <c r="BA3845" s="2"/>
      <c r="BB3845" s="55"/>
      <c r="BC3845" s="105"/>
      <c r="BD3845" s="105"/>
      <c r="BE3845" s="105"/>
      <c r="BF3845" s="105"/>
      <c r="BG3845" s="109"/>
      <c r="BH3845" s="2"/>
      <c r="BI3845" s="2"/>
      <c r="BJ3845" s="2"/>
      <c r="BK3845" s="2"/>
      <c r="BL3845" s="55"/>
      <c r="BM3845" s="48"/>
      <c r="BN3845" s="48"/>
      <c r="BO3845" s="48"/>
      <c r="BP3845" s="48"/>
      <c r="BQ3845" s="117"/>
      <c r="BR3845" s="2"/>
      <c r="BS3845" s="2"/>
      <c r="BT3845" s="2"/>
      <c r="BU3845" s="2"/>
      <c r="BV3845" s="55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18" t="s">
        <v>5</v>
      </c>
      <c r="H3846" s="3">
        <v>2024</v>
      </c>
      <c r="I3846" s="20" t="s">
        <v>284</v>
      </c>
      <c r="J3846" s="184" t="s">
        <v>294</v>
      </c>
      <c r="K3846" s="184" t="s">
        <v>320</v>
      </c>
      <c r="L3846" s="187">
        <f t="shared" ref="L3846:L3909" si="123">SUM(R3846,W3846,AB3846,AG3846,AL3846,AQ3846,AV3846,BA3846,BF3846,BK3846,BP3846,BU3846)</f>
        <v>0</v>
      </c>
      <c r="M3846" s="187">
        <f t="shared" ref="M3846:M3909" si="124">SUM(S3846,X3846,AC3846,AH3846,AM3846,AR3846,AW3846,BB3846,BG3846,BL3846,BQ3846,BV3846)</f>
        <v>0</v>
      </c>
      <c r="N3846" s="186"/>
      <c r="O3846" s="33"/>
      <c r="P3846" s="33"/>
      <c r="Q3846" s="33"/>
      <c r="R3846" s="33"/>
      <c r="S3846" s="42"/>
      <c r="T3846" s="2"/>
      <c r="U3846" s="2"/>
      <c r="V3846" s="2"/>
      <c r="W3846" s="2"/>
      <c r="X3846" s="55"/>
      <c r="Y3846" s="62"/>
      <c r="Z3846" s="62"/>
      <c r="AA3846" s="62"/>
      <c r="AB3846" s="62"/>
      <c r="AC3846" s="68"/>
      <c r="AD3846" s="2"/>
      <c r="AE3846" s="2"/>
      <c r="AF3846" s="2"/>
      <c r="AG3846" s="2"/>
      <c r="AH3846" s="55"/>
      <c r="AI3846" s="72"/>
      <c r="AJ3846" s="72"/>
      <c r="AK3846" s="72"/>
      <c r="AL3846" s="72"/>
      <c r="AM3846" s="80"/>
      <c r="AN3846" s="2"/>
      <c r="AO3846" s="2"/>
      <c r="AP3846" s="2"/>
      <c r="AQ3846" s="2"/>
      <c r="AR3846" s="55"/>
      <c r="AS3846" s="85"/>
      <c r="AT3846" s="85"/>
      <c r="AU3846" s="85"/>
      <c r="AV3846" s="85"/>
      <c r="AW3846" s="100"/>
      <c r="AX3846" s="2"/>
      <c r="AY3846" s="2"/>
      <c r="AZ3846" s="2"/>
      <c r="BA3846" s="2"/>
      <c r="BB3846" s="55"/>
      <c r="BC3846" s="105"/>
      <c r="BD3846" s="105"/>
      <c r="BE3846" s="105"/>
      <c r="BF3846" s="105"/>
      <c r="BG3846" s="109"/>
      <c r="BH3846" s="2"/>
      <c r="BI3846" s="2"/>
      <c r="BJ3846" s="2"/>
      <c r="BK3846" s="2"/>
      <c r="BL3846" s="55"/>
      <c r="BM3846" s="48"/>
      <c r="BN3846" s="48"/>
      <c r="BO3846" s="48"/>
      <c r="BP3846" s="48"/>
      <c r="BQ3846" s="117"/>
      <c r="BR3846" s="2"/>
      <c r="BS3846" s="2"/>
      <c r="BT3846" s="2"/>
      <c r="BU3846" s="2"/>
      <c r="BV3846" s="55"/>
    </row>
    <row r="3847" spans="1:74" ht="28.8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18" t="s">
        <v>5</v>
      </c>
      <c r="H3847" s="3">
        <v>2024</v>
      </c>
      <c r="I3847" s="20" t="s">
        <v>284</v>
      </c>
      <c r="J3847" s="184" t="s">
        <v>346</v>
      </c>
      <c r="K3847" s="184" t="s">
        <v>320</v>
      </c>
      <c r="L3847" s="187">
        <f t="shared" si="123"/>
        <v>0</v>
      </c>
      <c r="M3847" s="187">
        <f t="shared" si="124"/>
        <v>0</v>
      </c>
      <c r="N3847" s="186"/>
      <c r="O3847" s="33"/>
      <c r="P3847" s="33"/>
      <c r="Q3847" s="33"/>
      <c r="R3847" s="33"/>
      <c r="S3847" s="42"/>
      <c r="T3847" s="2"/>
      <c r="U3847" s="2"/>
      <c r="V3847" s="2"/>
      <c r="W3847" s="2"/>
      <c r="X3847" s="55"/>
      <c r="Y3847" s="62"/>
      <c r="Z3847" s="62"/>
      <c r="AA3847" s="62"/>
      <c r="AB3847" s="62"/>
      <c r="AC3847" s="68"/>
      <c r="AD3847" s="2"/>
      <c r="AE3847" s="2"/>
      <c r="AF3847" s="2"/>
      <c r="AG3847" s="2"/>
      <c r="AH3847" s="55"/>
      <c r="AI3847" s="72"/>
      <c r="AJ3847" s="72"/>
      <c r="AK3847" s="72"/>
      <c r="AL3847" s="72"/>
      <c r="AM3847" s="80"/>
      <c r="AN3847" s="2"/>
      <c r="AO3847" s="2"/>
      <c r="AP3847" s="2"/>
      <c r="AQ3847" s="2"/>
      <c r="AR3847" s="55"/>
      <c r="AS3847" s="85"/>
      <c r="AT3847" s="85"/>
      <c r="AU3847" s="85"/>
      <c r="AV3847" s="85"/>
      <c r="AW3847" s="100"/>
      <c r="AX3847" s="2"/>
      <c r="AY3847" s="2"/>
      <c r="AZ3847" s="2"/>
      <c r="BA3847" s="2"/>
      <c r="BB3847" s="55"/>
      <c r="BC3847" s="105"/>
      <c r="BD3847" s="105"/>
      <c r="BE3847" s="105"/>
      <c r="BF3847" s="105"/>
      <c r="BG3847" s="109"/>
      <c r="BH3847" s="2"/>
      <c r="BI3847" s="2"/>
      <c r="BJ3847" s="2"/>
      <c r="BK3847" s="2"/>
      <c r="BL3847" s="55"/>
      <c r="BM3847" s="48"/>
      <c r="BN3847" s="48"/>
      <c r="BO3847" s="48"/>
      <c r="BP3847" s="48"/>
      <c r="BQ3847" s="117"/>
      <c r="BR3847" s="2"/>
      <c r="BS3847" s="2"/>
      <c r="BT3847" s="2"/>
      <c r="BU3847" s="2"/>
      <c r="BV3847" s="55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18" t="s">
        <v>5</v>
      </c>
      <c r="H3848" s="3">
        <v>2024</v>
      </c>
      <c r="I3848" s="20" t="s">
        <v>284</v>
      </c>
      <c r="J3848" s="184" t="s">
        <v>295</v>
      </c>
      <c r="K3848" s="184" t="s">
        <v>320</v>
      </c>
      <c r="L3848" s="187">
        <f t="shared" si="123"/>
        <v>0</v>
      </c>
      <c r="M3848" s="187">
        <f t="shared" si="124"/>
        <v>0</v>
      </c>
      <c r="N3848" s="186"/>
      <c r="O3848" s="33"/>
      <c r="P3848" s="33"/>
      <c r="Q3848" s="33"/>
      <c r="R3848" s="33"/>
      <c r="S3848" s="42"/>
      <c r="T3848" s="2"/>
      <c r="U3848" s="2"/>
      <c r="V3848" s="2"/>
      <c r="W3848" s="2"/>
      <c r="X3848" s="55"/>
      <c r="Y3848" s="62"/>
      <c r="Z3848" s="62"/>
      <c r="AA3848" s="62"/>
      <c r="AB3848" s="62"/>
      <c r="AC3848" s="68"/>
      <c r="AD3848" s="2"/>
      <c r="AE3848" s="2"/>
      <c r="AF3848" s="2"/>
      <c r="AG3848" s="2"/>
      <c r="AH3848" s="55"/>
      <c r="AI3848" s="72"/>
      <c r="AJ3848" s="72"/>
      <c r="AK3848" s="72"/>
      <c r="AL3848" s="72"/>
      <c r="AM3848" s="80"/>
      <c r="AN3848" s="2"/>
      <c r="AO3848" s="2"/>
      <c r="AP3848" s="2"/>
      <c r="AQ3848" s="2"/>
      <c r="AR3848" s="55"/>
      <c r="AS3848" s="85"/>
      <c r="AT3848" s="85"/>
      <c r="AU3848" s="85"/>
      <c r="AV3848" s="85"/>
      <c r="AW3848" s="100"/>
      <c r="AX3848" s="2"/>
      <c r="AY3848" s="2"/>
      <c r="AZ3848" s="2"/>
      <c r="BA3848" s="2"/>
      <c r="BB3848" s="55"/>
      <c r="BC3848" s="105"/>
      <c r="BD3848" s="105"/>
      <c r="BE3848" s="105"/>
      <c r="BF3848" s="105"/>
      <c r="BG3848" s="109"/>
      <c r="BH3848" s="2"/>
      <c r="BI3848" s="2"/>
      <c r="BJ3848" s="2"/>
      <c r="BK3848" s="2"/>
      <c r="BL3848" s="55"/>
      <c r="BM3848" s="48"/>
      <c r="BN3848" s="48"/>
      <c r="BO3848" s="48"/>
      <c r="BP3848" s="48"/>
      <c r="BQ3848" s="117"/>
      <c r="BR3848" s="2"/>
      <c r="BS3848" s="2"/>
      <c r="BT3848" s="2"/>
      <c r="BU3848" s="2"/>
      <c r="BV3848" s="55"/>
    </row>
    <row r="3849" spans="1:74" ht="28.8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18" t="s">
        <v>5</v>
      </c>
      <c r="H3849" s="3">
        <v>2024</v>
      </c>
      <c r="I3849" s="20" t="s">
        <v>290</v>
      </c>
      <c r="J3849" s="184" t="s">
        <v>299</v>
      </c>
      <c r="K3849" s="184" t="s">
        <v>318</v>
      </c>
      <c r="L3849" s="187">
        <f t="shared" si="123"/>
        <v>0</v>
      </c>
      <c r="M3849" s="187">
        <f t="shared" si="124"/>
        <v>0</v>
      </c>
      <c r="N3849" s="186"/>
      <c r="O3849" s="33"/>
      <c r="P3849" s="33"/>
      <c r="Q3849" s="33"/>
      <c r="R3849" s="33"/>
      <c r="S3849" s="42"/>
      <c r="T3849" s="2"/>
      <c r="U3849" s="2"/>
      <c r="V3849" s="2"/>
      <c r="W3849" s="2"/>
      <c r="X3849" s="55"/>
      <c r="Y3849" s="62"/>
      <c r="Z3849" s="62"/>
      <c r="AA3849" s="62"/>
      <c r="AB3849" s="62"/>
      <c r="AC3849" s="68"/>
      <c r="AD3849" s="2"/>
      <c r="AE3849" s="2"/>
      <c r="AF3849" s="2"/>
      <c r="AG3849" s="2"/>
      <c r="AH3849" s="55"/>
      <c r="AI3849" s="72"/>
      <c r="AJ3849" s="72"/>
      <c r="AK3849" s="72"/>
      <c r="AL3849" s="72"/>
      <c r="AM3849" s="80"/>
      <c r="AN3849" s="2"/>
      <c r="AO3849" s="2"/>
      <c r="AP3849" s="2"/>
      <c r="AQ3849" s="2"/>
      <c r="AR3849" s="55"/>
      <c r="AS3849" s="85"/>
      <c r="AT3849" s="85"/>
      <c r="AU3849" s="85"/>
      <c r="AV3849" s="85"/>
      <c r="AW3849" s="100"/>
      <c r="AX3849" s="2"/>
      <c r="AY3849" s="2"/>
      <c r="AZ3849" s="2"/>
      <c r="BA3849" s="2"/>
      <c r="BB3849" s="55"/>
      <c r="BC3849" s="105"/>
      <c r="BD3849" s="105"/>
      <c r="BE3849" s="105"/>
      <c r="BF3849" s="105"/>
      <c r="BG3849" s="109"/>
      <c r="BH3849" s="2"/>
      <c r="BI3849" s="2"/>
      <c r="BJ3849" s="2"/>
      <c r="BK3849" s="2"/>
      <c r="BL3849" s="55"/>
      <c r="BM3849" s="48"/>
      <c r="BN3849" s="48"/>
      <c r="BO3849" s="48"/>
      <c r="BP3849" s="48"/>
      <c r="BQ3849" s="117"/>
      <c r="BR3849" s="2"/>
      <c r="BS3849" s="2"/>
      <c r="BT3849" s="2"/>
      <c r="BU3849" s="2"/>
      <c r="BV3849" s="55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18" t="s">
        <v>5</v>
      </c>
      <c r="H3850" s="3">
        <v>2024</v>
      </c>
      <c r="I3850" s="20" t="s">
        <v>315</v>
      </c>
      <c r="J3850" s="184" t="s">
        <v>347</v>
      </c>
      <c r="K3850" s="184" t="s">
        <v>320</v>
      </c>
      <c r="L3850" s="187">
        <f t="shared" si="123"/>
        <v>0</v>
      </c>
      <c r="M3850" s="187">
        <f t="shared" si="124"/>
        <v>0</v>
      </c>
      <c r="N3850" s="186"/>
      <c r="O3850" s="33"/>
      <c r="P3850" s="33"/>
      <c r="Q3850" s="33"/>
      <c r="R3850" s="33"/>
      <c r="S3850" s="42"/>
      <c r="T3850" s="2"/>
      <c r="U3850" s="2"/>
      <c r="V3850" s="2"/>
      <c r="W3850" s="2"/>
      <c r="X3850" s="55"/>
      <c r="Y3850" s="62"/>
      <c r="Z3850" s="62"/>
      <c r="AA3850" s="62"/>
      <c r="AB3850" s="62"/>
      <c r="AC3850" s="68"/>
      <c r="AD3850" s="2"/>
      <c r="AE3850" s="2"/>
      <c r="AF3850" s="2"/>
      <c r="AG3850" s="2"/>
      <c r="AH3850" s="55"/>
      <c r="AI3850" s="72"/>
      <c r="AJ3850" s="72"/>
      <c r="AK3850" s="72"/>
      <c r="AL3850" s="72"/>
      <c r="AM3850" s="80"/>
      <c r="AN3850" s="2"/>
      <c r="AO3850" s="2"/>
      <c r="AP3850" s="2"/>
      <c r="AQ3850" s="2"/>
      <c r="AR3850" s="55"/>
      <c r="AS3850" s="85"/>
      <c r="AT3850" s="85"/>
      <c r="AU3850" s="85"/>
      <c r="AV3850" s="85"/>
      <c r="AW3850" s="100"/>
      <c r="AX3850" s="2"/>
      <c r="AY3850" s="2"/>
      <c r="AZ3850" s="2"/>
      <c r="BA3850" s="2"/>
      <c r="BB3850" s="55"/>
      <c r="BC3850" s="105"/>
      <c r="BD3850" s="105"/>
      <c r="BE3850" s="105"/>
      <c r="BF3850" s="105"/>
      <c r="BG3850" s="109"/>
      <c r="BH3850" s="2"/>
      <c r="BI3850" s="2"/>
      <c r="BJ3850" s="2"/>
      <c r="BK3850" s="2"/>
      <c r="BL3850" s="55"/>
      <c r="BM3850" s="48"/>
      <c r="BN3850" s="48"/>
      <c r="BO3850" s="48"/>
      <c r="BP3850" s="48"/>
      <c r="BQ3850" s="117"/>
      <c r="BR3850" s="2"/>
      <c r="BS3850" s="2"/>
      <c r="BT3850" s="2"/>
      <c r="BU3850" s="2"/>
      <c r="BV3850" s="55"/>
    </row>
    <row r="3851" spans="1:74" ht="28.8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18" t="s">
        <v>5</v>
      </c>
      <c r="H3851" s="3">
        <v>2024</v>
      </c>
      <c r="I3851" s="20" t="s">
        <v>315</v>
      </c>
      <c r="J3851" s="184" t="s">
        <v>296</v>
      </c>
      <c r="K3851" s="184" t="s">
        <v>321</v>
      </c>
      <c r="L3851" s="187">
        <f t="shared" si="123"/>
        <v>0</v>
      </c>
      <c r="M3851" s="187">
        <f t="shared" si="124"/>
        <v>0</v>
      </c>
      <c r="N3851" s="186"/>
      <c r="O3851" s="33"/>
      <c r="P3851" s="33"/>
      <c r="Q3851" s="33"/>
      <c r="R3851" s="33"/>
      <c r="S3851" s="42"/>
      <c r="T3851" s="2"/>
      <c r="U3851" s="2"/>
      <c r="V3851" s="2"/>
      <c r="W3851" s="2"/>
      <c r="X3851" s="55"/>
      <c r="Y3851" s="62"/>
      <c r="Z3851" s="62"/>
      <c r="AA3851" s="62"/>
      <c r="AB3851" s="62"/>
      <c r="AC3851" s="68"/>
      <c r="AD3851" s="2"/>
      <c r="AE3851" s="2"/>
      <c r="AF3851" s="2"/>
      <c r="AG3851" s="2"/>
      <c r="AH3851" s="55"/>
      <c r="AI3851" s="72"/>
      <c r="AJ3851" s="72"/>
      <c r="AK3851" s="72"/>
      <c r="AL3851" s="72"/>
      <c r="AM3851" s="80"/>
      <c r="AN3851" s="2"/>
      <c r="AO3851" s="2"/>
      <c r="AP3851" s="2"/>
      <c r="AQ3851" s="2"/>
      <c r="AR3851" s="55"/>
      <c r="AS3851" s="85"/>
      <c r="AT3851" s="85"/>
      <c r="AU3851" s="85"/>
      <c r="AV3851" s="85"/>
      <c r="AW3851" s="100"/>
      <c r="AX3851" s="2"/>
      <c r="AY3851" s="2"/>
      <c r="AZ3851" s="2"/>
      <c r="BA3851" s="2"/>
      <c r="BB3851" s="55"/>
      <c r="BC3851" s="105"/>
      <c r="BD3851" s="105"/>
      <c r="BE3851" s="105"/>
      <c r="BF3851" s="105"/>
      <c r="BG3851" s="109"/>
      <c r="BH3851" s="2"/>
      <c r="BI3851" s="2"/>
      <c r="BJ3851" s="2"/>
      <c r="BK3851" s="2"/>
      <c r="BL3851" s="55"/>
      <c r="BM3851" s="48"/>
      <c r="BN3851" s="48"/>
      <c r="BO3851" s="48"/>
      <c r="BP3851" s="48"/>
      <c r="BQ3851" s="117"/>
      <c r="BR3851" s="2"/>
      <c r="BS3851" s="2"/>
      <c r="BT3851" s="2"/>
      <c r="BU3851" s="2"/>
      <c r="BV3851" s="55"/>
    </row>
    <row r="3852" spans="1:74" ht="28.8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18" t="s">
        <v>5</v>
      </c>
      <c r="H3852" s="3">
        <v>2024</v>
      </c>
      <c r="I3852" s="20" t="s">
        <v>316</v>
      </c>
      <c r="J3852" s="184" t="s">
        <v>297</v>
      </c>
      <c r="K3852" s="184" t="s">
        <v>318</v>
      </c>
      <c r="L3852" s="187">
        <f t="shared" si="123"/>
        <v>0</v>
      </c>
      <c r="M3852" s="187">
        <f t="shared" si="124"/>
        <v>0</v>
      </c>
      <c r="N3852" s="186"/>
      <c r="O3852" s="33"/>
      <c r="P3852" s="33"/>
      <c r="Q3852" s="33"/>
      <c r="R3852" s="33"/>
      <c r="S3852" s="42"/>
      <c r="T3852" s="2"/>
      <c r="U3852" s="2"/>
      <c r="V3852" s="2"/>
      <c r="W3852" s="2"/>
      <c r="X3852" s="55"/>
      <c r="Y3852" s="62"/>
      <c r="Z3852" s="62"/>
      <c r="AA3852" s="62"/>
      <c r="AB3852" s="62"/>
      <c r="AC3852" s="68"/>
      <c r="AD3852" s="2"/>
      <c r="AE3852" s="2"/>
      <c r="AF3852" s="2"/>
      <c r="AG3852" s="2"/>
      <c r="AH3852" s="55"/>
      <c r="AI3852" s="72"/>
      <c r="AJ3852" s="72"/>
      <c r="AK3852" s="72"/>
      <c r="AL3852" s="72"/>
      <c r="AM3852" s="80"/>
      <c r="AN3852" s="2"/>
      <c r="AO3852" s="2"/>
      <c r="AP3852" s="2"/>
      <c r="AQ3852" s="2"/>
      <c r="AR3852" s="55"/>
      <c r="AS3852" s="85"/>
      <c r="AT3852" s="85"/>
      <c r="AU3852" s="85"/>
      <c r="AV3852" s="85"/>
      <c r="AW3852" s="100"/>
      <c r="AX3852" s="2"/>
      <c r="AY3852" s="2"/>
      <c r="AZ3852" s="2"/>
      <c r="BA3852" s="2"/>
      <c r="BB3852" s="55"/>
      <c r="BC3852" s="105"/>
      <c r="BD3852" s="105"/>
      <c r="BE3852" s="105"/>
      <c r="BF3852" s="105"/>
      <c r="BG3852" s="109"/>
      <c r="BH3852" s="2"/>
      <c r="BI3852" s="2"/>
      <c r="BJ3852" s="2"/>
      <c r="BK3852" s="2"/>
      <c r="BL3852" s="55"/>
      <c r="BM3852" s="48"/>
      <c r="BN3852" s="48"/>
      <c r="BO3852" s="48"/>
      <c r="BP3852" s="48"/>
      <c r="BQ3852" s="117"/>
      <c r="BR3852" s="2"/>
      <c r="BS3852" s="2"/>
      <c r="BT3852" s="2"/>
      <c r="BU3852" s="2"/>
      <c r="BV3852" s="55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18" t="s">
        <v>5</v>
      </c>
      <c r="H3853" s="3">
        <v>2024</v>
      </c>
      <c r="I3853" s="20" t="s">
        <v>316</v>
      </c>
      <c r="J3853" s="185" t="s">
        <v>348</v>
      </c>
      <c r="K3853" s="185" t="s">
        <v>320</v>
      </c>
      <c r="L3853" s="187">
        <f t="shared" si="123"/>
        <v>0</v>
      </c>
      <c r="M3853" s="187">
        <f t="shared" si="124"/>
        <v>0</v>
      </c>
      <c r="N3853" s="186"/>
      <c r="O3853" s="33"/>
      <c r="P3853" s="33"/>
      <c r="Q3853" s="33"/>
      <c r="R3853" s="33"/>
      <c r="S3853" s="42"/>
      <c r="T3853" s="2"/>
      <c r="U3853" s="2"/>
      <c r="V3853" s="2"/>
      <c r="W3853" s="2"/>
      <c r="X3853" s="55"/>
      <c r="Y3853" s="62"/>
      <c r="Z3853" s="62"/>
      <c r="AA3853" s="62"/>
      <c r="AB3853" s="62"/>
      <c r="AC3853" s="68"/>
      <c r="AD3853" s="2"/>
      <c r="AE3853" s="2"/>
      <c r="AF3853" s="2"/>
      <c r="AG3853" s="2"/>
      <c r="AH3853" s="55"/>
      <c r="AI3853" s="72"/>
      <c r="AJ3853" s="72"/>
      <c r="AK3853" s="72"/>
      <c r="AL3853" s="72"/>
      <c r="AM3853" s="80"/>
      <c r="AN3853" s="2"/>
      <c r="AO3853" s="2"/>
      <c r="AP3853" s="2"/>
      <c r="AQ3853" s="2"/>
      <c r="AR3853" s="55"/>
      <c r="AS3853" s="85"/>
      <c r="AT3853" s="85"/>
      <c r="AU3853" s="85"/>
      <c r="AV3853" s="85"/>
      <c r="AW3853" s="100"/>
      <c r="AX3853" s="2"/>
      <c r="AY3853" s="2"/>
      <c r="AZ3853" s="2"/>
      <c r="BA3853" s="2"/>
      <c r="BB3853" s="55"/>
      <c r="BC3853" s="105"/>
      <c r="BD3853" s="105"/>
      <c r="BE3853" s="105"/>
      <c r="BF3853" s="105"/>
      <c r="BG3853" s="109"/>
      <c r="BH3853" s="2"/>
      <c r="BI3853" s="2"/>
      <c r="BJ3853" s="2"/>
      <c r="BK3853" s="2"/>
      <c r="BL3853" s="55"/>
      <c r="BM3853" s="48"/>
      <c r="BN3853" s="48"/>
      <c r="BO3853" s="48"/>
      <c r="BP3853" s="48"/>
      <c r="BQ3853" s="117"/>
      <c r="BR3853" s="2"/>
      <c r="BS3853" s="2"/>
      <c r="BT3853" s="2"/>
      <c r="BU3853" s="2"/>
      <c r="BV3853" s="55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18" t="s">
        <v>5</v>
      </c>
      <c r="H3854" s="3">
        <v>2024</v>
      </c>
      <c r="I3854" s="20" t="s">
        <v>282</v>
      </c>
      <c r="J3854" s="184" t="s">
        <v>272</v>
      </c>
      <c r="K3854" s="184" t="s">
        <v>321</v>
      </c>
      <c r="L3854" s="187">
        <f t="shared" si="123"/>
        <v>0</v>
      </c>
      <c r="M3854" s="187">
        <f t="shared" si="124"/>
        <v>0</v>
      </c>
      <c r="N3854" s="186"/>
      <c r="O3854" s="33"/>
      <c r="P3854" s="33"/>
      <c r="Q3854" s="33"/>
      <c r="R3854" s="33"/>
      <c r="S3854" s="42"/>
      <c r="T3854" s="2"/>
      <c r="U3854" s="2"/>
      <c r="V3854" s="2"/>
      <c r="W3854" s="2"/>
      <c r="X3854" s="55"/>
      <c r="Y3854" s="62"/>
      <c r="Z3854" s="62"/>
      <c r="AA3854" s="62"/>
      <c r="AB3854" s="62"/>
      <c r="AC3854" s="68"/>
      <c r="AD3854" s="2"/>
      <c r="AE3854" s="2"/>
      <c r="AF3854" s="2"/>
      <c r="AG3854" s="2"/>
      <c r="AH3854" s="55"/>
      <c r="AI3854" s="72"/>
      <c r="AJ3854" s="72"/>
      <c r="AK3854" s="72"/>
      <c r="AL3854" s="72"/>
      <c r="AM3854" s="80"/>
      <c r="AN3854" s="2"/>
      <c r="AO3854" s="2"/>
      <c r="AP3854" s="2"/>
      <c r="AQ3854" s="2"/>
      <c r="AR3854" s="55"/>
      <c r="AS3854" s="85"/>
      <c r="AT3854" s="85"/>
      <c r="AU3854" s="85"/>
      <c r="AV3854" s="85"/>
      <c r="AW3854" s="100"/>
      <c r="AX3854" s="2"/>
      <c r="AY3854" s="2"/>
      <c r="AZ3854" s="2"/>
      <c r="BA3854" s="2"/>
      <c r="BB3854" s="55"/>
      <c r="BC3854" s="105"/>
      <c r="BD3854" s="105"/>
      <c r="BE3854" s="105"/>
      <c r="BF3854" s="105"/>
      <c r="BG3854" s="109"/>
      <c r="BH3854" s="2"/>
      <c r="BI3854" s="2"/>
      <c r="BJ3854" s="2"/>
      <c r="BK3854" s="2"/>
      <c r="BL3854" s="55"/>
      <c r="BM3854" s="48"/>
      <c r="BN3854" s="48"/>
      <c r="BO3854" s="48"/>
      <c r="BP3854" s="48"/>
      <c r="BQ3854" s="117"/>
      <c r="BR3854" s="2"/>
      <c r="BS3854" s="2"/>
      <c r="BT3854" s="2"/>
      <c r="BU3854" s="2"/>
      <c r="BV3854" s="55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18" t="s">
        <v>5</v>
      </c>
      <c r="H3855" s="3">
        <v>2024</v>
      </c>
      <c r="I3855" s="20" t="s">
        <v>282</v>
      </c>
      <c r="J3855" s="184" t="s">
        <v>273</v>
      </c>
      <c r="K3855" s="184" t="s">
        <v>321</v>
      </c>
      <c r="L3855" s="187">
        <f t="shared" si="123"/>
        <v>0</v>
      </c>
      <c r="M3855" s="187">
        <f t="shared" si="124"/>
        <v>0</v>
      </c>
      <c r="N3855" s="186"/>
      <c r="O3855" s="33"/>
      <c r="P3855" s="33"/>
      <c r="Q3855" s="33"/>
      <c r="R3855" s="33"/>
      <c r="S3855" s="42"/>
      <c r="T3855" s="2"/>
      <c r="U3855" s="2"/>
      <c r="V3855" s="2"/>
      <c r="W3855" s="2"/>
      <c r="X3855" s="55"/>
      <c r="Y3855" s="62"/>
      <c r="Z3855" s="62"/>
      <c r="AA3855" s="62"/>
      <c r="AB3855" s="62"/>
      <c r="AC3855" s="68"/>
      <c r="AD3855" s="2"/>
      <c r="AE3855" s="2"/>
      <c r="AF3855" s="2"/>
      <c r="AG3855" s="2"/>
      <c r="AH3855" s="55"/>
      <c r="AI3855" s="72"/>
      <c r="AJ3855" s="72"/>
      <c r="AK3855" s="72"/>
      <c r="AL3855" s="72"/>
      <c r="AM3855" s="80"/>
      <c r="AN3855" s="2"/>
      <c r="AO3855" s="2"/>
      <c r="AP3855" s="2"/>
      <c r="AQ3855" s="2"/>
      <c r="AR3855" s="55"/>
      <c r="AS3855" s="85"/>
      <c r="AT3855" s="85"/>
      <c r="AU3855" s="85"/>
      <c r="AV3855" s="85"/>
      <c r="AW3855" s="100"/>
      <c r="AX3855" s="2"/>
      <c r="AY3855" s="2"/>
      <c r="AZ3855" s="2"/>
      <c r="BA3855" s="2"/>
      <c r="BB3855" s="55"/>
      <c r="BC3855" s="105"/>
      <c r="BD3855" s="105"/>
      <c r="BE3855" s="105"/>
      <c r="BF3855" s="105"/>
      <c r="BG3855" s="109"/>
      <c r="BH3855" s="2"/>
      <c r="BI3855" s="2"/>
      <c r="BJ3855" s="2"/>
      <c r="BK3855" s="2"/>
      <c r="BL3855" s="55"/>
      <c r="BM3855" s="48"/>
      <c r="BN3855" s="48"/>
      <c r="BO3855" s="48"/>
      <c r="BP3855" s="48"/>
      <c r="BQ3855" s="117"/>
      <c r="BR3855" s="2"/>
      <c r="BS3855" s="2"/>
      <c r="BT3855" s="2"/>
      <c r="BU3855" s="2"/>
      <c r="BV3855" s="55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18" t="s">
        <v>5</v>
      </c>
      <c r="H3856" s="3">
        <v>2024</v>
      </c>
      <c r="I3856" s="20" t="s">
        <v>282</v>
      </c>
      <c r="J3856" s="184" t="s">
        <v>274</v>
      </c>
      <c r="K3856" s="184" t="s">
        <v>321</v>
      </c>
      <c r="L3856" s="187">
        <f t="shared" si="123"/>
        <v>0</v>
      </c>
      <c r="M3856" s="187">
        <f t="shared" si="124"/>
        <v>0</v>
      </c>
      <c r="N3856" s="186"/>
      <c r="O3856" s="33"/>
      <c r="P3856" s="33"/>
      <c r="Q3856" s="33"/>
      <c r="R3856" s="33"/>
      <c r="S3856" s="42"/>
      <c r="T3856" s="2"/>
      <c r="U3856" s="2"/>
      <c r="V3856" s="2"/>
      <c r="W3856" s="2"/>
      <c r="X3856" s="55"/>
      <c r="Y3856" s="62"/>
      <c r="Z3856" s="62"/>
      <c r="AA3856" s="62"/>
      <c r="AB3856" s="62"/>
      <c r="AC3856" s="68"/>
      <c r="AD3856" s="2"/>
      <c r="AE3856" s="2"/>
      <c r="AF3856" s="2"/>
      <c r="AG3856" s="2"/>
      <c r="AH3856" s="55"/>
      <c r="AI3856" s="72"/>
      <c r="AJ3856" s="72"/>
      <c r="AK3856" s="72"/>
      <c r="AL3856" s="72"/>
      <c r="AM3856" s="80"/>
      <c r="AN3856" s="2"/>
      <c r="AO3856" s="2"/>
      <c r="AP3856" s="2"/>
      <c r="AQ3856" s="2"/>
      <c r="AR3856" s="55"/>
      <c r="AS3856" s="85"/>
      <c r="AT3856" s="85"/>
      <c r="AU3856" s="85"/>
      <c r="AV3856" s="85"/>
      <c r="AW3856" s="100"/>
      <c r="AX3856" s="2"/>
      <c r="AY3856" s="2"/>
      <c r="AZ3856" s="2"/>
      <c r="BA3856" s="2"/>
      <c r="BB3856" s="55"/>
      <c r="BC3856" s="105"/>
      <c r="BD3856" s="105"/>
      <c r="BE3856" s="105"/>
      <c r="BF3856" s="105"/>
      <c r="BG3856" s="109"/>
      <c r="BH3856" s="2"/>
      <c r="BI3856" s="2"/>
      <c r="BJ3856" s="2"/>
      <c r="BK3856" s="2"/>
      <c r="BL3856" s="55"/>
      <c r="BM3856" s="48"/>
      <c r="BN3856" s="48"/>
      <c r="BO3856" s="48"/>
      <c r="BP3856" s="48"/>
      <c r="BQ3856" s="117"/>
      <c r="BR3856" s="2"/>
      <c r="BS3856" s="2"/>
      <c r="BT3856" s="2"/>
      <c r="BU3856" s="2"/>
      <c r="BV3856" s="55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18" t="s">
        <v>5</v>
      </c>
      <c r="H3857" s="3">
        <v>2024</v>
      </c>
      <c r="I3857" s="20" t="s">
        <v>282</v>
      </c>
      <c r="J3857" s="184" t="s">
        <v>275</v>
      </c>
      <c r="K3857" s="184" t="s">
        <v>321</v>
      </c>
      <c r="L3857" s="187">
        <f t="shared" si="123"/>
        <v>0</v>
      </c>
      <c r="M3857" s="187">
        <f t="shared" si="124"/>
        <v>0</v>
      </c>
      <c r="N3857" s="186"/>
      <c r="O3857" s="33"/>
      <c r="P3857" s="33"/>
      <c r="Q3857" s="33"/>
      <c r="R3857" s="33"/>
      <c r="S3857" s="42"/>
      <c r="T3857" s="2"/>
      <c r="U3857" s="2"/>
      <c r="V3857" s="2"/>
      <c r="W3857" s="2"/>
      <c r="X3857" s="55"/>
      <c r="Y3857" s="62"/>
      <c r="Z3857" s="62"/>
      <c r="AA3857" s="62"/>
      <c r="AB3857" s="62"/>
      <c r="AC3857" s="68"/>
      <c r="AD3857" s="2"/>
      <c r="AE3857" s="2"/>
      <c r="AF3857" s="2"/>
      <c r="AG3857" s="2"/>
      <c r="AH3857" s="55"/>
      <c r="AI3857" s="72"/>
      <c r="AJ3857" s="72"/>
      <c r="AK3857" s="72"/>
      <c r="AL3857" s="72"/>
      <c r="AM3857" s="80"/>
      <c r="AN3857" s="2"/>
      <c r="AO3857" s="2"/>
      <c r="AP3857" s="2"/>
      <c r="AQ3857" s="2"/>
      <c r="AR3857" s="55"/>
      <c r="AS3857" s="85"/>
      <c r="AT3857" s="85"/>
      <c r="AU3857" s="85"/>
      <c r="AV3857" s="85"/>
      <c r="AW3857" s="100"/>
      <c r="AX3857" s="2"/>
      <c r="AY3857" s="2"/>
      <c r="AZ3857" s="2"/>
      <c r="BA3857" s="2"/>
      <c r="BB3857" s="55"/>
      <c r="BC3857" s="105"/>
      <c r="BD3857" s="105"/>
      <c r="BE3857" s="105"/>
      <c r="BF3857" s="105"/>
      <c r="BG3857" s="109"/>
      <c r="BH3857" s="2"/>
      <c r="BI3857" s="2"/>
      <c r="BJ3857" s="2"/>
      <c r="BK3857" s="2"/>
      <c r="BL3857" s="55"/>
      <c r="BM3857" s="48"/>
      <c r="BN3857" s="48"/>
      <c r="BO3857" s="48"/>
      <c r="BP3857" s="48"/>
      <c r="BQ3857" s="117"/>
      <c r="BR3857" s="2"/>
      <c r="BS3857" s="2"/>
      <c r="BT3857" s="2"/>
      <c r="BU3857" s="2"/>
      <c r="BV3857" s="55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18" t="s">
        <v>5</v>
      </c>
      <c r="H3858" s="3">
        <v>2024</v>
      </c>
      <c r="I3858" s="20" t="s">
        <v>282</v>
      </c>
      <c r="J3858" s="184" t="s">
        <v>276</v>
      </c>
      <c r="K3858" s="184" t="s">
        <v>320</v>
      </c>
      <c r="L3858" s="187">
        <f t="shared" si="123"/>
        <v>0</v>
      </c>
      <c r="M3858" s="187">
        <f t="shared" si="124"/>
        <v>0</v>
      </c>
      <c r="N3858" s="186"/>
      <c r="O3858" s="33"/>
      <c r="P3858" s="33"/>
      <c r="Q3858" s="33"/>
      <c r="R3858" s="33"/>
      <c r="S3858" s="42"/>
      <c r="T3858" s="2"/>
      <c r="U3858" s="2"/>
      <c r="V3858" s="2"/>
      <c r="W3858" s="2"/>
      <c r="X3858" s="55"/>
      <c r="Y3858" s="62"/>
      <c r="Z3858" s="62"/>
      <c r="AA3858" s="62"/>
      <c r="AB3858" s="62"/>
      <c r="AC3858" s="68"/>
      <c r="AD3858" s="2"/>
      <c r="AE3858" s="2"/>
      <c r="AF3858" s="2"/>
      <c r="AG3858" s="2"/>
      <c r="AH3858" s="55"/>
      <c r="AI3858" s="72"/>
      <c r="AJ3858" s="72"/>
      <c r="AK3858" s="72"/>
      <c r="AL3858" s="72"/>
      <c r="AM3858" s="80"/>
      <c r="AN3858" s="2"/>
      <c r="AO3858" s="2"/>
      <c r="AP3858" s="2"/>
      <c r="AQ3858" s="2"/>
      <c r="AR3858" s="55"/>
      <c r="AS3858" s="85"/>
      <c r="AT3858" s="85"/>
      <c r="AU3858" s="85"/>
      <c r="AV3858" s="85"/>
      <c r="AW3858" s="100"/>
      <c r="AX3858" s="2"/>
      <c r="AY3858" s="2"/>
      <c r="AZ3858" s="2"/>
      <c r="BA3858" s="2"/>
      <c r="BB3858" s="55"/>
      <c r="BC3858" s="105"/>
      <c r="BD3858" s="105"/>
      <c r="BE3858" s="105"/>
      <c r="BF3858" s="105"/>
      <c r="BG3858" s="109"/>
      <c r="BH3858" s="2"/>
      <c r="BI3858" s="2"/>
      <c r="BJ3858" s="2"/>
      <c r="BK3858" s="2"/>
      <c r="BL3858" s="55"/>
      <c r="BM3858" s="48"/>
      <c r="BN3858" s="48"/>
      <c r="BO3858" s="48"/>
      <c r="BP3858" s="48"/>
      <c r="BQ3858" s="117"/>
      <c r="BR3858" s="2"/>
      <c r="BS3858" s="2"/>
      <c r="BT3858" s="2"/>
      <c r="BU3858" s="2"/>
      <c r="BV3858" s="55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18" t="s">
        <v>5</v>
      </c>
      <c r="H3859" s="3">
        <v>2024</v>
      </c>
      <c r="I3859" s="20" t="s">
        <v>282</v>
      </c>
      <c r="J3859" s="184" t="s">
        <v>277</v>
      </c>
      <c r="K3859" s="184" t="s">
        <v>320</v>
      </c>
      <c r="L3859" s="187">
        <f t="shared" si="123"/>
        <v>0</v>
      </c>
      <c r="M3859" s="187">
        <f t="shared" si="124"/>
        <v>0</v>
      </c>
      <c r="N3859" s="186"/>
      <c r="O3859" s="33"/>
      <c r="P3859" s="33"/>
      <c r="Q3859" s="33"/>
      <c r="R3859" s="33"/>
      <c r="S3859" s="42"/>
      <c r="T3859" s="2"/>
      <c r="U3859" s="2"/>
      <c r="V3859" s="2"/>
      <c r="W3859" s="2"/>
      <c r="X3859" s="55"/>
      <c r="Y3859" s="62"/>
      <c r="Z3859" s="62"/>
      <c r="AA3859" s="62"/>
      <c r="AB3859" s="62"/>
      <c r="AC3859" s="68"/>
      <c r="AD3859" s="2"/>
      <c r="AE3859" s="2"/>
      <c r="AF3859" s="2"/>
      <c r="AG3859" s="2"/>
      <c r="AH3859" s="55"/>
      <c r="AI3859" s="72"/>
      <c r="AJ3859" s="72"/>
      <c r="AK3859" s="72"/>
      <c r="AL3859" s="72"/>
      <c r="AM3859" s="80"/>
      <c r="AN3859" s="2"/>
      <c r="AO3859" s="2"/>
      <c r="AP3859" s="2"/>
      <c r="AQ3859" s="2"/>
      <c r="AR3859" s="55"/>
      <c r="AS3859" s="85"/>
      <c r="AT3859" s="85"/>
      <c r="AU3859" s="85"/>
      <c r="AV3859" s="85"/>
      <c r="AW3859" s="100"/>
      <c r="AX3859" s="2"/>
      <c r="AY3859" s="2"/>
      <c r="AZ3859" s="2"/>
      <c r="BA3859" s="2"/>
      <c r="BB3859" s="55"/>
      <c r="BC3859" s="105"/>
      <c r="BD3859" s="105"/>
      <c r="BE3859" s="105"/>
      <c r="BF3859" s="105"/>
      <c r="BG3859" s="109"/>
      <c r="BH3859" s="2"/>
      <c r="BI3859" s="2"/>
      <c r="BJ3859" s="2"/>
      <c r="BK3859" s="2"/>
      <c r="BL3859" s="55"/>
      <c r="BM3859" s="48"/>
      <c r="BN3859" s="48"/>
      <c r="BO3859" s="48"/>
      <c r="BP3859" s="48"/>
      <c r="BQ3859" s="117"/>
      <c r="BR3859" s="2"/>
      <c r="BS3859" s="2"/>
      <c r="BT3859" s="2"/>
      <c r="BU3859" s="2"/>
      <c r="BV3859" s="55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18" t="s">
        <v>5</v>
      </c>
      <c r="H3860" s="3">
        <v>2024</v>
      </c>
      <c r="I3860" s="20" t="s">
        <v>283</v>
      </c>
      <c r="J3860" s="184" t="s">
        <v>298</v>
      </c>
      <c r="K3860" s="184" t="s">
        <v>321</v>
      </c>
      <c r="L3860" s="187">
        <f t="shared" si="123"/>
        <v>0</v>
      </c>
      <c r="M3860" s="187">
        <f t="shared" si="124"/>
        <v>0</v>
      </c>
      <c r="N3860" s="186"/>
      <c r="O3860" s="33"/>
      <c r="P3860" s="33"/>
      <c r="Q3860" s="33"/>
      <c r="R3860" s="33"/>
      <c r="S3860" s="42"/>
      <c r="T3860" s="2"/>
      <c r="U3860" s="2"/>
      <c r="V3860" s="2"/>
      <c r="W3860" s="2"/>
      <c r="X3860" s="55"/>
      <c r="Y3860" s="62"/>
      <c r="Z3860" s="62"/>
      <c r="AA3860" s="62"/>
      <c r="AB3860" s="62"/>
      <c r="AC3860" s="68"/>
      <c r="AD3860" s="2"/>
      <c r="AE3860" s="2"/>
      <c r="AF3860" s="2"/>
      <c r="AG3860" s="2"/>
      <c r="AH3860" s="55"/>
      <c r="AI3860" s="72"/>
      <c r="AJ3860" s="72"/>
      <c r="AK3860" s="72"/>
      <c r="AL3860" s="72"/>
      <c r="AM3860" s="80"/>
      <c r="AN3860" s="2"/>
      <c r="AO3860" s="2"/>
      <c r="AP3860" s="2"/>
      <c r="AQ3860" s="2"/>
      <c r="AR3860" s="55"/>
      <c r="AS3860" s="85"/>
      <c r="AT3860" s="85"/>
      <c r="AU3860" s="85"/>
      <c r="AV3860" s="85"/>
      <c r="AW3860" s="100"/>
      <c r="AX3860" s="2"/>
      <c r="AY3860" s="2"/>
      <c r="AZ3860" s="2"/>
      <c r="BA3860" s="2"/>
      <c r="BB3860" s="55"/>
      <c r="BC3860" s="105"/>
      <c r="BD3860" s="105"/>
      <c r="BE3860" s="105"/>
      <c r="BF3860" s="105"/>
      <c r="BG3860" s="109"/>
      <c r="BH3860" s="2"/>
      <c r="BI3860" s="2"/>
      <c r="BJ3860" s="2"/>
      <c r="BK3860" s="2"/>
      <c r="BL3860" s="55"/>
      <c r="BM3860" s="48"/>
      <c r="BN3860" s="48"/>
      <c r="BO3860" s="48"/>
      <c r="BP3860" s="48"/>
      <c r="BQ3860" s="117"/>
      <c r="BR3860" s="2"/>
      <c r="BS3860" s="2"/>
      <c r="BT3860" s="2"/>
      <c r="BU3860" s="2"/>
      <c r="BV3860" s="55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18" t="s">
        <v>5</v>
      </c>
      <c r="H3861" s="3">
        <v>2024</v>
      </c>
      <c r="I3861" s="20" t="s">
        <v>283</v>
      </c>
      <c r="J3861" s="184" t="s">
        <v>278</v>
      </c>
      <c r="K3861" s="184" t="s">
        <v>320</v>
      </c>
      <c r="L3861" s="187">
        <f t="shared" si="123"/>
        <v>1</v>
      </c>
      <c r="M3861" s="187">
        <f t="shared" si="124"/>
        <v>1.417</v>
      </c>
      <c r="N3861" s="186"/>
      <c r="O3861" s="33"/>
      <c r="P3861" s="33"/>
      <c r="Q3861" s="33"/>
      <c r="R3861" s="33"/>
      <c r="S3861" s="42"/>
      <c r="T3861" s="2"/>
      <c r="U3861" s="2"/>
      <c r="V3861" s="2"/>
      <c r="W3861" s="2"/>
      <c r="X3861" s="55"/>
      <c r="Y3861" s="62"/>
      <c r="Z3861" s="62"/>
      <c r="AA3861" s="62"/>
      <c r="AB3861" s="62"/>
      <c r="AC3861" s="68"/>
      <c r="AD3861" s="2"/>
      <c r="AE3861" s="2"/>
      <c r="AF3861" s="2"/>
      <c r="AG3861" s="2">
        <v>1</v>
      </c>
      <c r="AH3861" s="55">
        <v>1.417</v>
      </c>
      <c r="AI3861" s="72"/>
      <c r="AJ3861" s="72"/>
      <c r="AK3861" s="72"/>
      <c r="AL3861" s="72"/>
      <c r="AM3861" s="80"/>
      <c r="AN3861" s="2"/>
      <c r="AO3861" s="2"/>
      <c r="AP3861" s="2"/>
      <c r="AQ3861" s="2"/>
      <c r="AR3861" s="55"/>
      <c r="AS3861" s="85"/>
      <c r="AT3861" s="85"/>
      <c r="AU3861" s="85"/>
      <c r="AV3861" s="85"/>
      <c r="AW3861" s="100"/>
      <c r="AX3861" s="2"/>
      <c r="AY3861" s="2"/>
      <c r="AZ3861" s="2"/>
      <c r="BA3861" s="2"/>
      <c r="BB3861" s="55"/>
      <c r="BC3861" s="105"/>
      <c r="BD3861" s="105"/>
      <c r="BE3861" s="105"/>
      <c r="BF3861" s="105"/>
      <c r="BG3861" s="109"/>
      <c r="BH3861" s="2"/>
      <c r="BI3861" s="2"/>
      <c r="BJ3861" s="2"/>
      <c r="BK3861" s="2"/>
      <c r="BL3861" s="55"/>
      <c r="BM3861" s="48"/>
      <c r="BN3861" s="48"/>
      <c r="BO3861" s="48"/>
      <c r="BP3861" s="48"/>
      <c r="BQ3861" s="117"/>
      <c r="BR3861" s="2"/>
      <c r="BS3861" s="2"/>
      <c r="BT3861" s="2"/>
      <c r="BU3861" s="2"/>
      <c r="BV3861" s="55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18" t="s">
        <v>5</v>
      </c>
      <c r="H3862" s="3">
        <v>2024</v>
      </c>
      <c r="I3862" s="20" t="s">
        <v>283</v>
      </c>
      <c r="J3862" s="184" t="s">
        <v>279</v>
      </c>
      <c r="K3862" s="184" t="s">
        <v>320</v>
      </c>
      <c r="L3862" s="187">
        <f t="shared" si="123"/>
        <v>0</v>
      </c>
      <c r="M3862" s="187">
        <f t="shared" si="124"/>
        <v>0</v>
      </c>
      <c r="N3862" s="186"/>
      <c r="O3862" s="33"/>
      <c r="P3862" s="33"/>
      <c r="Q3862" s="33"/>
      <c r="R3862" s="33"/>
      <c r="S3862" s="42"/>
      <c r="T3862" s="2"/>
      <c r="U3862" s="2"/>
      <c r="V3862" s="2"/>
      <c r="W3862" s="2"/>
      <c r="X3862" s="55"/>
      <c r="Y3862" s="62"/>
      <c r="Z3862" s="62"/>
      <c r="AA3862" s="62"/>
      <c r="AB3862" s="62"/>
      <c r="AC3862" s="68"/>
      <c r="AD3862" s="2"/>
      <c r="AE3862" s="2"/>
      <c r="AF3862" s="2"/>
      <c r="AG3862" s="2"/>
      <c r="AH3862" s="55"/>
      <c r="AI3862" s="72"/>
      <c r="AJ3862" s="72"/>
      <c r="AK3862" s="72"/>
      <c r="AL3862" s="72"/>
      <c r="AM3862" s="80"/>
      <c r="AN3862" s="2"/>
      <c r="AO3862" s="2"/>
      <c r="AP3862" s="2"/>
      <c r="AQ3862" s="2"/>
      <c r="AR3862" s="55"/>
      <c r="AS3862" s="85"/>
      <c r="AT3862" s="85"/>
      <c r="AU3862" s="85"/>
      <c r="AV3862" s="85"/>
      <c r="AW3862" s="100"/>
      <c r="AX3862" s="2"/>
      <c r="AY3862" s="2"/>
      <c r="AZ3862" s="2"/>
      <c r="BA3862" s="2"/>
      <c r="BB3862" s="55"/>
      <c r="BC3862" s="105"/>
      <c r="BD3862" s="105"/>
      <c r="BE3862" s="105"/>
      <c r="BF3862" s="105"/>
      <c r="BG3862" s="109"/>
      <c r="BH3862" s="2"/>
      <c r="BI3862" s="2"/>
      <c r="BJ3862" s="2"/>
      <c r="BK3862" s="2"/>
      <c r="BL3862" s="55"/>
      <c r="BM3862" s="48"/>
      <c r="BN3862" s="48"/>
      <c r="BO3862" s="48"/>
      <c r="BP3862" s="48"/>
      <c r="BQ3862" s="117"/>
      <c r="BR3862" s="2"/>
      <c r="BS3862" s="2"/>
      <c r="BT3862" s="2"/>
      <c r="BU3862" s="2"/>
      <c r="BV3862" s="55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18" t="s">
        <v>5</v>
      </c>
      <c r="H3863" s="3">
        <v>2024</v>
      </c>
      <c r="I3863" s="20" t="s">
        <v>286</v>
      </c>
      <c r="J3863" s="184" t="s">
        <v>280</v>
      </c>
      <c r="K3863" s="184" t="s">
        <v>319</v>
      </c>
      <c r="L3863" s="187">
        <f t="shared" si="123"/>
        <v>0</v>
      </c>
      <c r="M3863" s="187">
        <f t="shared" si="124"/>
        <v>0</v>
      </c>
      <c r="N3863" s="186"/>
      <c r="O3863" s="33"/>
      <c r="P3863" s="33"/>
      <c r="Q3863" s="33"/>
      <c r="R3863" s="33"/>
      <c r="S3863" s="42"/>
      <c r="T3863" s="2"/>
      <c r="U3863" s="2"/>
      <c r="V3863" s="2"/>
      <c r="W3863" s="2"/>
      <c r="X3863" s="55"/>
      <c r="Y3863" s="62"/>
      <c r="Z3863" s="62"/>
      <c r="AA3863" s="62"/>
      <c r="AB3863" s="62"/>
      <c r="AC3863" s="68"/>
      <c r="AD3863" s="2"/>
      <c r="AE3863" s="2"/>
      <c r="AF3863" s="2"/>
      <c r="AG3863" s="2"/>
      <c r="AH3863" s="55"/>
      <c r="AI3863" s="72"/>
      <c r="AJ3863" s="72"/>
      <c r="AK3863" s="72"/>
      <c r="AL3863" s="72"/>
      <c r="AM3863" s="80"/>
      <c r="AN3863" s="2"/>
      <c r="AO3863" s="2"/>
      <c r="AP3863" s="2"/>
      <c r="AQ3863" s="2"/>
      <c r="AR3863" s="55"/>
      <c r="AS3863" s="85"/>
      <c r="AT3863" s="85"/>
      <c r="AU3863" s="85"/>
      <c r="AV3863" s="85"/>
      <c r="AW3863" s="100"/>
      <c r="AX3863" s="2"/>
      <c r="AY3863" s="2"/>
      <c r="AZ3863" s="2"/>
      <c r="BA3863" s="2"/>
      <c r="BB3863" s="55"/>
      <c r="BC3863" s="105"/>
      <c r="BD3863" s="105"/>
      <c r="BE3863" s="105"/>
      <c r="BF3863" s="105"/>
      <c r="BG3863" s="109"/>
      <c r="BH3863" s="2"/>
      <c r="BI3863" s="2"/>
      <c r="BJ3863" s="2"/>
      <c r="BK3863" s="2"/>
      <c r="BL3863" s="55"/>
      <c r="BM3863" s="48"/>
      <c r="BN3863" s="48"/>
      <c r="BO3863" s="48"/>
      <c r="BP3863" s="48"/>
      <c r="BQ3863" s="117"/>
      <c r="BR3863" s="2"/>
      <c r="BS3863" s="2"/>
      <c r="BT3863" s="2"/>
      <c r="BU3863" s="2"/>
      <c r="BV3863" s="55"/>
    </row>
    <row r="3864" spans="1:74" hidden="1" x14ac:dyDescent="0.3">
      <c r="A3864" s="2" t="s">
        <v>117</v>
      </c>
      <c r="B3864" s="2" t="s">
        <v>2</v>
      </c>
      <c r="C3864" s="2" t="s">
        <v>3</v>
      </c>
      <c r="D3864" s="2" t="s">
        <v>115</v>
      </c>
      <c r="E3864" s="5" t="s">
        <v>118</v>
      </c>
      <c r="F3864" s="3"/>
      <c r="G3864" s="18" t="s">
        <v>5</v>
      </c>
      <c r="H3864" s="3">
        <v>2024</v>
      </c>
      <c r="I3864" s="20" t="s">
        <v>286</v>
      </c>
      <c r="J3864" s="184" t="s">
        <v>281</v>
      </c>
      <c r="K3864" s="184" t="s">
        <v>319</v>
      </c>
      <c r="L3864" s="187">
        <f t="shared" si="123"/>
        <v>0</v>
      </c>
      <c r="M3864" s="187">
        <f t="shared" si="124"/>
        <v>4.5</v>
      </c>
      <c r="N3864" s="186" t="s">
        <v>1061</v>
      </c>
      <c r="O3864" s="33"/>
      <c r="P3864" s="33"/>
      <c r="Q3864" s="33"/>
      <c r="R3864" s="33"/>
      <c r="S3864" s="42"/>
      <c r="T3864" s="2"/>
      <c r="U3864" s="2"/>
      <c r="V3864" s="2"/>
      <c r="W3864" s="2"/>
      <c r="X3864" s="55"/>
      <c r="Y3864" s="62"/>
      <c r="Z3864" s="62"/>
      <c r="AA3864" s="62"/>
      <c r="AB3864" s="62"/>
      <c r="AC3864" s="68"/>
      <c r="AD3864" s="2"/>
      <c r="AE3864" s="2"/>
      <c r="AF3864" s="2"/>
      <c r="AG3864" s="2"/>
      <c r="AH3864" s="55"/>
      <c r="AI3864" s="72"/>
      <c r="AJ3864" s="72"/>
      <c r="AK3864" s="72"/>
      <c r="AL3864" s="72"/>
      <c r="AM3864" s="80"/>
      <c r="AN3864" s="2"/>
      <c r="AO3864" s="2"/>
      <c r="AP3864" s="2"/>
      <c r="AQ3864" s="2"/>
      <c r="AR3864" s="55"/>
      <c r="AS3864" s="85"/>
      <c r="AT3864" s="85"/>
      <c r="AU3864" s="85"/>
      <c r="AV3864" s="85"/>
      <c r="AW3864" s="100"/>
      <c r="AX3864" s="2"/>
      <c r="AY3864" s="2"/>
      <c r="AZ3864" s="2"/>
      <c r="BA3864" s="2"/>
      <c r="BB3864" s="55"/>
      <c r="BC3864" s="105" t="s">
        <v>1061</v>
      </c>
      <c r="BD3864" s="105"/>
      <c r="BE3864" s="105"/>
      <c r="BF3864" s="105"/>
      <c r="BG3864" s="109">
        <v>4.5</v>
      </c>
      <c r="BH3864" s="2"/>
      <c r="BI3864" s="2"/>
      <c r="BJ3864" s="2"/>
      <c r="BK3864" s="2"/>
      <c r="BL3864" s="55"/>
      <c r="BM3864" s="48"/>
      <c r="BN3864" s="48"/>
      <c r="BO3864" s="48"/>
      <c r="BP3864" s="48"/>
      <c r="BQ3864" s="117"/>
      <c r="BR3864" s="2"/>
      <c r="BS3864" s="2"/>
      <c r="BT3864" s="2"/>
      <c r="BU3864" s="2"/>
      <c r="BV3864" s="55"/>
    </row>
    <row r="3865" spans="1:74" s="13" customFormat="1" hidden="1" x14ac:dyDescent="0.3">
      <c r="A3865" s="12" t="s">
        <v>117</v>
      </c>
      <c r="B3865" s="12" t="s">
        <v>2</v>
      </c>
      <c r="C3865" s="12" t="s">
        <v>3</v>
      </c>
      <c r="D3865" s="12" t="s">
        <v>115</v>
      </c>
      <c r="E3865" s="6" t="s">
        <v>118</v>
      </c>
      <c r="F3865" s="7"/>
      <c r="G3865" s="19" t="s">
        <v>5</v>
      </c>
      <c r="H3865" s="7">
        <v>2024</v>
      </c>
      <c r="I3865" s="21"/>
      <c r="J3865" s="12" t="s">
        <v>314</v>
      </c>
      <c r="K3865" s="12"/>
      <c r="L3865" s="147"/>
      <c r="M3865" s="147">
        <f>SUM(M3827:M3864)</f>
        <v>5.9169999999999998</v>
      </c>
      <c r="N3865" s="183"/>
      <c r="O3865" s="12"/>
      <c r="P3865" s="12"/>
      <c r="Q3865" s="12"/>
      <c r="R3865" s="12"/>
      <c r="S3865" s="47">
        <f>SUM(S3827:S3864)</f>
        <v>0</v>
      </c>
      <c r="T3865" s="12"/>
      <c r="U3865" s="12"/>
      <c r="V3865" s="12"/>
      <c r="W3865" s="12"/>
      <c r="X3865" s="47">
        <f>SUM(X3827:X3864)</f>
        <v>0</v>
      </c>
      <c r="Y3865" s="12"/>
      <c r="Z3865" s="12"/>
      <c r="AA3865" s="12"/>
      <c r="AB3865" s="12"/>
      <c r="AC3865" s="47">
        <f>SUM(AC3827:AC3864)</f>
        <v>0</v>
      </c>
      <c r="AD3865" s="12"/>
      <c r="AE3865" s="12"/>
      <c r="AF3865" s="12"/>
      <c r="AG3865" s="12"/>
      <c r="AH3865" s="47">
        <f>SUM(AH3827:AH3864)</f>
        <v>1.417</v>
      </c>
      <c r="AI3865" s="12"/>
      <c r="AJ3865" s="12"/>
      <c r="AK3865" s="12"/>
      <c r="AL3865" s="12"/>
      <c r="AM3865" s="47">
        <f>SUM(AM3827:AM3864)</f>
        <v>0</v>
      </c>
      <c r="AN3865" s="12"/>
      <c r="AO3865" s="12"/>
      <c r="AP3865" s="12"/>
      <c r="AQ3865" s="12"/>
      <c r="AR3865" s="47">
        <f>SUM(AR3827:AR3864)</f>
        <v>0</v>
      </c>
      <c r="AS3865" s="12"/>
      <c r="AT3865" s="12"/>
      <c r="AU3865" s="12"/>
      <c r="AV3865" s="12"/>
      <c r="AW3865" s="47">
        <f>SUM(AW3827:AW3864)</f>
        <v>0</v>
      </c>
      <c r="AX3865" s="12"/>
      <c r="AY3865" s="12"/>
      <c r="AZ3865" s="12"/>
      <c r="BA3865" s="12"/>
      <c r="BB3865" s="47">
        <f>SUM(BB3827:BB3864)</f>
        <v>0</v>
      </c>
      <c r="BC3865" s="12"/>
      <c r="BD3865" s="12"/>
      <c r="BE3865" s="12"/>
      <c r="BF3865" s="12"/>
      <c r="BG3865" s="47">
        <f>SUM(BG3827:BG3864)</f>
        <v>4.5</v>
      </c>
      <c r="BH3865" s="12"/>
      <c r="BI3865" s="12"/>
      <c r="BJ3865" s="12"/>
      <c r="BK3865" s="12"/>
      <c r="BL3865" s="47">
        <f>SUM(BL3827:BL3864)</f>
        <v>0</v>
      </c>
      <c r="BM3865" s="12"/>
      <c r="BN3865" s="12"/>
      <c r="BO3865" s="12"/>
      <c r="BP3865" s="12"/>
      <c r="BQ3865" s="47">
        <f>SUM(BQ3827:BQ3864)</f>
        <v>0</v>
      </c>
      <c r="BR3865" s="12"/>
      <c r="BS3865" s="12"/>
      <c r="BT3865" s="12"/>
      <c r="BU3865" s="12"/>
      <c r="BV3865" s="47">
        <f>SUM(BV3827:BV3864)</f>
        <v>0</v>
      </c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18" t="s">
        <v>5</v>
      </c>
      <c r="H3866" s="3">
        <v>2024</v>
      </c>
      <c r="I3866" s="20" t="s">
        <v>287</v>
      </c>
      <c r="J3866" s="184" t="s">
        <v>267</v>
      </c>
      <c r="K3866" s="184" t="s">
        <v>318</v>
      </c>
      <c r="L3866" s="187">
        <f t="shared" si="123"/>
        <v>0</v>
      </c>
      <c r="M3866" s="187">
        <f t="shared" si="124"/>
        <v>0</v>
      </c>
      <c r="N3866" s="186"/>
      <c r="O3866" s="33"/>
      <c r="P3866" s="33"/>
      <c r="Q3866" s="33"/>
      <c r="R3866" s="33"/>
      <c r="S3866" s="42"/>
      <c r="T3866" s="2"/>
      <c r="U3866" s="2"/>
      <c r="V3866" s="2"/>
      <c r="W3866" s="2"/>
      <c r="X3866" s="55"/>
      <c r="Y3866" s="62"/>
      <c r="Z3866" s="62"/>
      <c r="AA3866" s="62"/>
      <c r="AB3866" s="62"/>
      <c r="AC3866" s="68"/>
      <c r="AD3866" s="2"/>
      <c r="AE3866" s="2"/>
      <c r="AF3866" s="2"/>
      <c r="AG3866" s="2"/>
      <c r="AH3866" s="55"/>
      <c r="AI3866" s="72"/>
      <c r="AJ3866" s="72"/>
      <c r="AK3866" s="72"/>
      <c r="AL3866" s="72"/>
      <c r="AM3866" s="80"/>
      <c r="AN3866" s="2"/>
      <c r="AO3866" s="2"/>
      <c r="AP3866" s="2"/>
      <c r="AQ3866" s="2"/>
      <c r="AR3866" s="55"/>
      <c r="AS3866" s="85"/>
      <c r="AT3866" s="85"/>
      <c r="AU3866" s="85"/>
      <c r="AV3866" s="85"/>
      <c r="AW3866" s="100"/>
      <c r="AX3866" s="2"/>
      <c r="AY3866" s="2"/>
      <c r="AZ3866" s="2"/>
      <c r="BA3866" s="2"/>
      <c r="BB3866" s="55"/>
      <c r="BC3866" s="105"/>
      <c r="BD3866" s="105"/>
      <c r="BE3866" s="105"/>
      <c r="BF3866" s="105"/>
      <c r="BG3866" s="109"/>
      <c r="BH3866" s="2"/>
      <c r="BI3866" s="2"/>
      <c r="BJ3866" s="2"/>
      <c r="BK3866" s="2"/>
      <c r="BL3866" s="55"/>
      <c r="BM3866" s="48"/>
      <c r="BN3866" s="48"/>
      <c r="BO3866" s="48"/>
      <c r="BP3866" s="48"/>
      <c r="BQ3866" s="117"/>
      <c r="BR3866" s="2"/>
      <c r="BS3866" s="2"/>
      <c r="BT3866" s="2"/>
      <c r="BU3866" s="2"/>
      <c r="BV3866" s="55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18" t="s">
        <v>5</v>
      </c>
      <c r="H3867" s="3">
        <v>2024</v>
      </c>
      <c r="I3867" s="20" t="s">
        <v>287</v>
      </c>
      <c r="J3867" s="184" t="s">
        <v>291</v>
      </c>
      <c r="K3867" s="184" t="s">
        <v>319</v>
      </c>
      <c r="L3867" s="187">
        <f t="shared" si="123"/>
        <v>0</v>
      </c>
      <c r="M3867" s="187">
        <f t="shared" si="124"/>
        <v>0</v>
      </c>
      <c r="N3867" s="186"/>
      <c r="O3867" s="33"/>
      <c r="P3867" s="33"/>
      <c r="Q3867" s="33"/>
      <c r="R3867" s="33"/>
      <c r="S3867" s="42"/>
      <c r="T3867" s="2"/>
      <c r="U3867" s="2"/>
      <c r="V3867" s="2"/>
      <c r="W3867" s="2"/>
      <c r="X3867" s="55"/>
      <c r="Y3867" s="62"/>
      <c r="Z3867" s="62"/>
      <c r="AA3867" s="62"/>
      <c r="AB3867" s="62"/>
      <c r="AC3867" s="68"/>
      <c r="AD3867" s="2"/>
      <c r="AE3867" s="2"/>
      <c r="AF3867" s="2"/>
      <c r="AG3867" s="2"/>
      <c r="AH3867" s="55"/>
      <c r="AI3867" s="72"/>
      <c r="AJ3867" s="72"/>
      <c r="AK3867" s="72"/>
      <c r="AL3867" s="72"/>
      <c r="AM3867" s="80"/>
      <c r="AN3867" s="2"/>
      <c r="AO3867" s="2"/>
      <c r="AP3867" s="2"/>
      <c r="AQ3867" s="2"/>
      <c r="AR3867" s="55"/>
      <c r="AS3867" s="85"/>
      <c r="AT3867" s="85"/>
      <c r="AU3867" s="85"/>
      <c r="AV3867" s="85"/>
      <c r="AW3867" s="100"/>
      <c r="AX3867" s="2"/>
      <c r="AY3867" s="2"/>
      <c r="AZ3867" s="2"/>
      <c r="BA3867" s="2"/>
      <c r="BB3867" s="55"/>
      <c r="BC3867" s="105"/>
      <c r="BD3867" s="105"/>
      <c r="BE3867" s="105"/>
      <c r="BF3867" s="105"/>
      <c r="BG3867" s="109"/>
      <c r="BH3867" s="2"/>
      <c r="BI3867" s="2"/>
      <c r="BJ3867" s="2"/>
      <c r="BK3867" s="2"/>
      <c r="BL3867" s="55"/>
      <c r="BM3867" s="48"/>
      <c r="BN3867" s="48"/>
      <c r="BO3867" s="48"/>
      <c r="BP3867" s="48"/>
      <c r="BQ3867" s="117"/>
      <c r="BR3867" s="2"/>
      <c r="BS3867" s="2"/>
      <c r="BT3867" s="2"/>
      <c r="BU3867" s="2"/>
      <c r="BV3867" s="55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18" t="s">
        <v>5</v>
      </c>
      <c r="H3868" s="3">
        <v>2024</v>
      </c>
      <c r="I3868" s="20" t="s">
        <v>286</v>
      </c>
      <c r="J3868" s="184" t="s">
        <v>336</v>
      </c>
      <c r="K3868" s="184" t="s">
        <v>319</v>
      </c>
      <c r="L3868" s="187">
        <f t="shared" si="123"/>
        <v>0</v>
      </c>
      <c r="M3868" s="187">
        <f t="shared" si="124"/>
        <v>0</v>
      </c>
      <c r="N3868" s="186"/>
      <c r="O3868" s="33"/>
      <c r="P3868" s="33"/>
      <c r="Q3868" s="33"/>
      <c r="R3868" s="33"/>
      <c r="S3868" s="42"/>
      <c r="T3868" s="2"/>
      <c r="U3868" s="2"/>
      <c r="V3868" s="2"/>
      <c r="W3868" s="2"/>
      <c r="X3868" s="55"/>
      <c r="Y3868" s="62"/>
      <c r="Z3868" s="62"/>
      <c r="AA3868" s="62"/>
      <c r="AB3868" s="62"/>
      <c r="AC3868" s="68"/>
      <c r="AD3868" s="2"/>
      <c r="AE3868" s="2"/>
      <c r="AF3868" s="2"/>
      <c r="AG3868" s="2"/>
      <c r="AH3868" s="55"/>
      <c r="AI3868" s="72"/>
      <c r="AJ3868" s="72"/>
      <c r="AK3868" s="72"/>
      <c r="AL3868" s="72"/>
      <c r="AM3868" s="80"/>
      <c r="AN3868" s="2"/>
      <c r="AO3868" s="2"/>
      <c r="AP3868" s="2"/>
      <c r="AQ3868" s="2"/>
      <c r="AR3868" s="55"/>
      <c r="AS3868" s="85"/>
      <c r="AT3868" s="85"/>
      <c r="AU3868" s="85"/>
      <c r="AV3868" s="85"/>
      <c r="AW3868" s="100"/>
      <c r="AX3868" s="2"/>
      <c r="AY3868" s="2"/>
      <c r="AZ3868" s="2"/>
      <c r="BA3868" s="2"/>
      <c r="BB3868" s="55"/>
      <c r="BC3868" s="105"/>
      <c r="BD3868" s="105"/>
      <c r="BE3868" s="105"/>
      <c r="BF3868" s="105"/>
      <c r="BG3868" s="109"/>
      <c r="BH3868" s="2"/>
      <c r="BI3868" s="2"/>
      <c r="BJ3868" s="2"/>
      <c r="BK3868" s="2"/>
      <c r="BL3868" s="55"/>
      <c r="BM3868" s="48"/>
      <c r="BN3868" s="48"/>
      <c r="BO3868" s="48"/>
      <c r="BP3868" s="48"/>
      <c r="BQ3868" s="117"/>
      <c r="BR3868" s="2"/>
      <c r="BS3868" s="2"/>
      <c r="BT3868" s="2"/>
      <c r="BU3868" s="2"/>
      <c r="BV3868" s="55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18" t="s">
        <v>5</v>
      </c>
      <c r="H3869" s="3">
        <v>2024</v>
      </c>
      <c r="I3869" s="20" t="s">
        <v>286</v>
      </c>
      <c r="J3869" s="185" t="s">
        <v>337</v>
      </c>
      <c r="K3869" s="185" t="s">
        <v>318</v>
      </c>
      <c r="L3869" s="187">
        <f t="shared" si="123"/>
        <v>0</v>
      </c>
      <c r="M3869" s="187">
        <f t="shared" si="124"/>
        <v>0</v>
      </c>
      <c r="N3869" s="186"/>
      <c r="O3869" s="53"/>
      <c r="P3869" s="53"/>
      <c r="Q3869" s="53"/>
      <c r="R3869" s="53"/>
      <c r="S3869" s="54"/>
      <c r="T3869" s="8"/>
      <c r="U3869" s="8"/>
      <c r="V3869" s="8"/>
      <c r="W3869" s="8"/>
      <c r="X3869" s="122"/>
      <c r="Y3869" s="135"/>
      <c r="Z3869" s="135"/>
      <c r="AA3869" s="135"/>
      <c r="AB3869" s="135"/>
      <c r="AC3869" s="136"/>
      <c r="AD3869" s="8"/>
      <c r="AE3869" s="8"/>
      <c r="AF3869" s="8"/>
      <c r="AG3869" s="8"/>
      <c r="AH3869" s="122"/>
      <c r="AI3869" s="137"/>
      <c r="AJ3869" s="137"/>
      <c r="AK3869" s="137"/>
      <c r="AL3869" s="137"/>
      <c r="AM3869" s="138"/>
      <c r="AN3869" s="8"/>
      <c r="AO3869" s="8"/>
      <c r="AP3869" s="8"/>
      <c r="AQ3869" s="8"/>
      <c r="AR3869" s="122"/>
      <c r="AS3869" s="139"/>
      <c r="AT3869" s="139"/>
      <c r="AU3869" s="139"/>
      <c r="AV3869" s="139"/>
      <c r="AW3869" s="140"/>
      <c r="AX3869" s="8"/>
      <c r="AY3869" s="8"/>
      <c r="AZ3869" s="8"/>
      <c r="BA3869" s="8"/>
      <c r="BB3869" s="122"/>
      <c r="BC3869" s="141"/>
      <c r="BD3869" s="141"/>
      <c r="BE3869" s="141"/>
      <c r="BF3869" s="141"/>
      <c r="BG3869" s="142"/>
      <c r="BH3869" s="8"/>
      <c r="BI3869" s="8"/>
      <c r="BJ3869" s="8"/>
      <c r="BK3869" s="8"/>
      <c r="BL3869" s="122"/>
      <c r="BM3869" s="143"/>
      <c r="BN3869" s="143"/>
      <c r="BO3869" s="143"/>
      <c r="BP3869" s="143"/>
      <c r="BQ3869" s="144"/>
      <c r="BR3869" s="8"/>
      <c r="BS3869" s="8"/>
      <c r="BT3869" s="8"/>
      <c r="BU3869" s="8"/>
      <c r="BV3869" s="122"/>
    </row>
    <row r="3870" spans="1:74" ht="28.8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18" t="s">
        <v>5</v>
      </c>
      <c r="H3870" s="3">
        <v>2024</v>
      </c>
      <c r="I3870" s="20" t="s">
        <v>286</v>
      </c>
      <c r="J3870" s="185" t="s">
        <v>338</v>
      </c>
      <c r="K3870" s="185" t="s">
        <v>339</v>
      </c>
      <c r="L3870" s="187">
        <f t="shared" si="123"/>
        <v>0</v>
      </c>
      <c r="M3870" s="187">
        <f t="shared" si="124"/>
        <v>0</v>
      </c>
      <c r="N3870" s="186"/>
      <c r="O3870" s="53"/>
      <c r="P3870" s="53"/>
      <c r="Q3870" s="53"/>
      <c r="R3870" s="53"/>
      <c r="S3870" s="54"/>
      <c r="T3870" s="8"/>
      <c r="U3870" s="8"/>
      <c r="V3870" s="8"/>
      <c r="W3870" s="8"/>
      <c r="X3870" s="122"/>
      <c r="Y3870" s="135"/>
      <c r="Z3870" s="135"/>
      <c r="AA3870" s="135"/>
      <c r="AB3870" s="135"/>
      <c r="AC3870" s="136"/>
      <c r="AD3870" s="8"/>
      <c r="AE3870" s="8"/>
      <c r="AF3870" s="8"/>
      <c r="AG3870" s="8"/>
      <c r="AH3870" s="122"/>
      <c r="AI3870" s="137"/>
      <c r="AJ3870" s="137"/>
      <c r="AK3870" s="137"/>
      <c r="AL3870" s="137"/>
      <c r="AM3870" s="138"/>
      <c r="AN3870" s="8"/>
      <c r="AO3870" s="8"/>
      <c r="AP3870" s="8"/>
      <c r="AQ3870" s="8"/>
      <c r="AR3870" s="122"/>
      <c r="AS3870" s="139"/>
      <c r="AT3870" s="139"/>
      <c r="AU3870" s="139"/>
      <c r="AV3870" s="139"/>
      <c r="AW3870" s="140"/>
      <c r="AX3870" s="8"/>
      <c r="AY3870" s="8"/>
      <c r="AZ3870" s="8"/>
      <c r="BA3870" s="8"/>
      <c r="BB3870" s="122"/>
      <c r="BC3870" s="141"/>
      <c r="BD3870" s="141"/>
      <c r="BE3870" s="141"/>
      <c r="BF3870" s="141"/>
      <c r="BG3870" s="142"/>
      <c r="BH3870" s="8"/>
      <c r="BI3870" s="8"/>
      <c r="BJ3870" s="8"/>
      <c r="BK3870" s="8"/>
      <c r="BL3870" s="122"/>
      <c r="BM3870" s="143"/>
      <c r="BN3870" s="143"/>
      <c r="BO3870" s="143"/>
      <c r="BP3870" s="143"/>
      <c r="BQ3870" s="144"/>
      <c r="BR3870" s="8"/>
      <c r="BS3870" s="8"/>
      <c r="BT3870" s="8"/>
      <c r="BU3870" s="8"/>
      <c r="BV3870" s="122"/>
    </row>
    <row r="3871" spans="1:74" ht="28.8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18" t="s">
        <v>5</v>
      </c>
      <c r="H3871" s="3">
        <v>2024</v>
      </c>
      <c r="I3871" s="20" t="s">
        <v>286</v>
      </c>
      <c r="J3871" s="185" t="s">
        <v>340</v>
      </c>
      <c r="K3871" s="185" t="s">
        <v>318</v>
      </c>
      <c r="L3871" s="187">
        <f t="shared" si="123"/>
        <v>0</v>
      </c>
      <c r="M3871" s="187">
        <f t="shared" si="124"/>
        <v>0</v>
      </c>
      <c r="N3871" s="186"/>
      <c r="O3871" s="53"/>
      <c r="P3871" s="53"/>
      <c r="Q3871" s="53"/>
      <c r="R3871" s="53"/>
      <c r="S3871" s="54"/>
      <c r="T3871" s="8"/>
      <c r="U3871" s="8"/>
      <c r="V3871" s="8"/>
      <c r="W3871" s="8"/>
      <c r="X3871" s="122"/>
      <c r="Y3871" s="135"/>
      <c r="Z3871" s="135"/>
      <c r="AA3871" s="135"/>
      <c r="AB3871" s="135"/>
      <c r="AC3871" s="136"/>
      <c r="AD3871" s="8"/>
      <c r="AE3871" s="8"/>
      <c r="AF3871" s="8"/>
      <c r="AG3871" s="8"/>
      <c r="AH3871" s="122"/>
      <c r="AI3871" s="137"/>
      <c r="AJ3871" s="137"/>
      <c r="AK3871" s="137"/>
      <c r="AL3871" s="137"/>
      <c r="AM3871" s="138"/>
      <c r="AN3871" s="8"/>
      <c r="AO3871" s="8"/>
      <c r="AP3871" s="8"/>
      <c r="AQ3871" s="8"/>
      <c r="AR3871" s="122"/>
      <c r="AS3871" s="139"/>
      <c r="AT3871" s="139"/>
      <c r="AU3871" s="139"/>
      <c r="AV3871" s="139"/>
      <c r="AW3871" s="140"/>
      <c r="AX3871" s="8"/>
      <c r="AY3871" s="8"/>
      <c r="AZ3871" s="8"/>
      <c r="BA3871" s="8"/>
      <c r="BB3871" s="122"/>
      <c r="BC3871" s="141"/>
      <c r="BD3871" s="141"/>
      <c r="BE3871" s="141"/>
      <c r="BF3871" s="141"/>
      <c r="BG3871" s="142"/>
      <c r="BH3871" s="8"/>
      <c r="BI3871" s="8"/>
      <c r="BJ3871" s="8"/>
      <c r="BK3871" s="8"/>
      <c r="BL3871" s="122"/>
      <c r="BM3871" s="143"/>
      <c r="BN3871" s="143"/>
      <c r="BO3871" s="143"/>
      <c r="BP3871" s="143"/>
      <c r="BQ3871" s="144"/>
      <c r="BR3871" s="8"/>
      <c r="BS3871" s="8"/>
      <c r="BT3871" s="8"/>
      <c r="BU3871" s="8"/>
      <c r="BV3871" s="122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18" t="s">
        <v>5</v>
      </c>
      <c r="H3872" s="3">
        <v>2024</v>
      </c>
      <c r="I3872" s="20" t="s">
        <v>286</v>
      </c>
      <c r="J3872" s="185" t="s">
        <v>341</v>
      </c>
      <c r="K3872" s="185" t="s">
        <v>320</v>
      </c>
      <c r="L3872" s="187">
        <f t="shared" si="123"/>
        <v>0</v>
      </c>
      <c r="M3872" s="187">
        <f t="shared" si="124"/>
        <v>0</v>
      </c>
      <c r="N3872" s="186"/>
      <c r="O3872" s="53"/>
      <c r="P3872" s="53"/>
      <c r="Q3872" s="53"/>
      <c r="R3872" s="53"/>
      <c r="S3872" s="54"/>
      <c r="T3872" s="8"/>
      <c r="U3872" s="8"/>
      <c r="V3872" s="8"/>
      <c r="W3872" s="8"/>
      <c r="X3872" s="122"/>
      <c r="Y3872" s="135"/>
      <c r="Z3872" s="135"/>
      <c r="AA3872" s="135"/>
      <c r="AB3872" s="135"/>
      <c r="AC3872" s="136"/>
      <c r="AD3872" s="8"/>
      <c r="AE3872" s="8"/>
      <c r="AF3872" s="8"/>
      <c r="AG3872" s="8"/>
      <c r="AH3872" s="122"/>
      <c r="AI3872" s="137"/>
      <c r="AJ3872" s="137"/>
      <c r="AK3872" s="137"/>
      <c r="AL3872" s="137"/>
      <c r="AM3872" s="138"/>
      <c r="AN3872" s="8"/>
      <c r="AO3872" s="8"/>
      <c r="AP3872" s="8"/>
      <c r="AQ3872" s="8"/>
      <c r="AR3872" s="122"/>
      <c r="AS3872" s="139"/>
      <c r="AT3872" s="139"/>
      <c r="AU3872" s="139"/>
      <c r="AV3872" s="139"/>
      <c r="AW3872" s="140"/>
      <c r="AX3872" s="8"/>
      <c r="AY3872" s="8"/>
      <c r="AZ3872" s="8"/>
      <c r="BA3872" s="8"/>
      <c r="BB3872" s="122"/>
      <c r="BC3872" s="141"/>
      <c r="BD3872" s="141"/>
      <c r="BE3872" s="141"/>
      <c r="BF3872" s="141"/>
      <c r="BG3872" s="142"/>
      <c r="BH3872" s="8"/>
      <c r="BI3872" s="8"/>
      <c r="BJ3872" s="8"/>
      <c r="BK3872" s="8"/>
      <c r="BL3872" s="122"/>
      <c r="BM3872" s="143"/>
      <c r="BN3872" s="143"/>
      <c r="BO3872" s="143"/>
      <c r="BP3872" s="143"/>
      <c r="BQ3872" s="144"/>
      <c r="BR3872" s="8"/>
      <c r="BS3872" s="8"/>
      <c r="BT3872" s="8"/>
      <c r="BU3872" s="8"/>
      <c r="BV3872" s="122"/>
    </row>
    <row r="3873" spans="1:74" ht="28.8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18" t="s">
        <v>5</v>
      </c>
      <c r="H3873" s="3">
        <v>2024</v>
      </c>
      <c r="I3873" s="20" t="s">
        <v>286</v>
      </c>
      <c r="J3873" s="185" t="s">
        <v>342</v>
      </c>
      <c r="K3873" s="185" t="s">
        <v>320</v>
      </c>
      <c r="L3873" s="187">
        <f t="shared" si="123"/>
        <v>0</v>
      </c>
      <c r="M3873" s="187">
        <f t="shared" si="124"/>
        <v>0</v>
      </c>
      <c r="N3873" s="186"/>
      <c r="O3873" s="53"/>
      <c r="P3873" s="53"/>
      <c r="Q3873" s="53"/>
      <c r="R3873" s="53"/>
      <c r="S3873" s="54"/>
      <c r="T3873" s="8"/>
      <c r="U3873" s="8"/>
      <c r="V3873" s="8"/>
      <c r="W3873" s="8"/>
      <c r="X3873" s="122"/>
      <c r="Y3873" s="135"/>
      <c r="Z3873" s="135"/>
      <c r="AA3873" s="135"/>
      <c r="AB3873" s="135"/>
      <c r="AC3873" s="136"/>
      <c r="AD3873" s="8"/>
      <c r="AE3873" s="8"/>
      <c r="AF3873" s="8"/>
      <c r="AG3873" s="8"/>
      <c r="AH3873" s="122"/>
      <c r="AI3873" s="137"/>
      <c r="AJ3873" s="137"/>
      <c r="AK3873" s="137"/>
      <c r="AL3873" s="137"/>
      <c r="AM3873" s="138"/>
      <c r="AN3873" s="8"/>
      <c r="AO3873" s="8"/>
      <c r="AP3873" s="8"/>
      <c r="AQ3873" s="8"/>
      <c r="AR3873" s="122"/>
      <c r="AS3873" s="139"/>
      <c r="AT3873" s="139"/>
      <c r="AU3873" s="139"/>
      <c r="AV3873" s="139"/>
      <c r="AW3873" s="140"/>
      <c r="AX3873" s="8"/>
      <c r="AY3873" s="8"/>
      <c r="AZ3873" s="8"/>
      <c r="BA3873" s="8"/>
      <c r="BB3873" s="122"/>
      <c r="BC3873" s="141"/>
      <c r="BD3873" s="141"/>
      <c r="BE3873" s="141"/>
      <c r="BF3873" s="141"/>
      <c r="BG3873" s="142"/>
      <c r="BH3873" s="8"/>
      <c r="BI3873" s="8"/>
      <c r="BJ3873" s="8"/>
      <c r="BK3873" s="8"/>
      <c r="BL3873" s="122"/>
      <c r="BM3873" s="143"/>
      <c r="BN3873" s="143"/>
      <c r="BO3873" s="143"/>
      <c r="BP3873" s="143"/>
      <c r="BQ3873" s="144"/>
      <c r="BR3873" s="8"/>
      <c r="BS3873" s="8"/>
      <c r="BT3873" s="8"/>
      <c r="BU3873" s="8"/>
      <c r="BV3873" s="122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18" t="s">
        <v>5</v>
      </c>
      <c r="H3874" s="3">
        <v>2024</v>
      </c>
      <c r="I3874" s="20" t="s">
        <v>286</v>
      </c>
      <c r="J3874" s="185" t="s">
        <v>343</v>
      </c>
      <c r="K3874" s="185" t="s">
        <v>339</v>
      </c>
      <c r="L3874" s="187">
        <f t="shared" si="123"/>
        <v>0</v>
      </c>
      <c r="M3874" s="187">
        <f t="shared" si="124"/>
        <v>0</v>
      </c>
      <c r="N3874" s="186"/>
      <c r="O3874" s="53"/>
      <c r="P3874" s="53"/>
      <c r="Q3874" s="53"/>
      <c r="R3874" s="53"/>
      <c r="S3874" s="54"/>
      <c r="T3874" s="8"/>
      <c r="U3874" s="8"/>
      <c r="V3874" s="8"/>
      <c r="W3874" s="8"/>
      <c r="X3874" s="122"/>
      <c r="Y3874" s="135"/>
      <c r="Z3874" s="135"/>
      <c r="AA3874" s="135"/>
      <c r="AB3874" s="135"/>
      <c r="AC3874" s="136"/>
      <c r="AD3874" s="8"/>
      <c r="AE3874" s="8"/>
      <c r="AF3874" s="8"/>
      <c r="AG3874" s="8"/>
      <c r="AH3874" s="122"/>
      <c r="AI3874" s="137"/>
      <c r="AJ3874" s="137"/>
      <c r="AK3874" s="137"/>
      <c r="AL3874" s="137"/>
      <c r="AM3874" s="138"/>
      <c r="AN3874" s="8"/>
      <c r="AO3874" s="8"/>
      <c r="AP3874" s="8"/>
      <c r="AQ3874" s="8"/>
      <c r="AR3874" s="122"/>
      <c r="AS3874" s="139"/>
      <c r="AT3874" s="139"/>
      <c r="AU3874" s="139"/>
      <c r="AV3874" s="139"/>
      <c r="AW3874" s="140"/>
      <c r="AX3874" s="8"/>
      <c r="AY3874" s="8"/>
      <c r="AZ3874" s="8"/>
      <c r="BA3874" s="8"/>
      <c r="BB3874" s="122"/>
      <c r="BC3874" s="141"/>
      <c r="BD3874" s="141"/>
      <c r="BE3874" s="141"/>
      <c r="BF3874" s="141"/>
      <c r="BG3874" s="142"/>
      <c r="BH3874" s="8"/>
      <c r="BI3874" s="8"/>
      <c r="BJ3874" s="8"/>
      <c r="BK3874" s="8"/>
      <c r="BL3874" s="122"/>
      <c r="BM3874" s="143"/>
      <c r="BN3874" s="143"/>
      <c r="BO3874" s="143"/>
      <c r="BP3874" s="143"/>
      <c r="BQ3874" s="144"/>
      <c r="BR3874" s="8"/>
      <c r="BS3874" s="8"/>
      <c r="BT3874" s="8"/>
      <c r="BU3874" s="8"/>
      <c r="BV3874" s="122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18" t="s">
        <v>5</v>
      </c>
      <c r="H3875" s="3">
        <v>2024</v>
      </c>
      <c r="I3875" s="20" t="s">
        <v>288</v>
      </c>
      <c r="J3875" s="185" t="s">
        <v>344</v>
      </c>
      <c r="K3875" s="185" t="s">
        <v>318</v>
      </c>
      <c r="L3875" s="187">
        <f t="shared" si="123"/>
        <v>0</v>
      </c>
      <c r="M3875" s="187">
        <f t="shared" si="124"/>
        <v>0</v>
      </c>
      <c r="N3875" s="186"/>
      <c r="O3875" s="53"/>
      <c r="P3875" s="53"/>
      <c r="Q3875" s="53"/>
      <c r="R3875" s="53"/>
      <c r="S3875" s="54"/>
      <c r="T3875" s="8"/>
      <c r="U3875" s="8"/>
      <c r="V3875" s="8"/>
      <c r="W3875" s="8"/>
      <c r="X3875" s="122"/>
      <c r="Y3875" s="135"/>
      <c r="Z3875" s="135"/>
      <c r="AA3875" s="135"/>
      <c r="AB3875" s="135"/>
      <c r="AC3875" s="136"/>
      <c r="AD3875" s="8"/>
      <c r="AE3875" s="8"/>
      <c r="AF3875" s="8"/>
      <c r="AG3875" s="8"/>
      <c r="AH3875" s="122"/>
      <c r="AI3875" s="137"/>
      <c r="AJ3875" s="137"/>
      <c r="AK3875" s="137"/>
      <c r="AL3875" s="137"/>
      <c r="AM3875" s="138"/>
      <c r="AN3875" s="8"/>
      <c r="AO3875" s="8"/>
      <c r="AP3875" s="8"/>
      <c r="AQ3875" s="8"/>
      <c r="AR3875" s="122"/>
      <c r="AS3875" s="139"/>
      <c r="AT3875" s="139"/>
      <c r="AU3875" s="139"/>
      <c r="AV3875" s="139"/>
      <c r="AW3875" s="140"/>
      <c r="AX3875" s="8"/>
      <c r="AY3875" s="8"/>
      <c r="AZ3875" s="8"/>
      <c r="BA3875" s="8"/>
      <c r="BB3875" s="122"/>
      <c r="BC3875" s="141"/>
      <c r="BD3875" s="141"/>
      <c r="BE3875" s="141"/>
      <c r="BF3875" s="141"/>
      <c r="BG3875" s="142"/>
      <c r="BH3875" s="8"/>
      <c r="BI3875" s="8"/>
      <c r="BJ3875" s="8"/>
      <c r="BK3875" s="8"/>
      <c r="BL3875" s="122"/>
      <c r="BM3875" s="143"/>
      <c r="BN3875" s="143"/>
      <c r="BO3875" s="143"/>
      <c r="BP3875" s="143"/>
      <c r="BQ3875" s="144"/>
      <c r="BR3875" s="8"/>
      <c r="BS3875" s="8"/>
      <c r="BT3875" s="8"/>
      <c r="BU3875" s="8"/>
      <c r="BV3875" s="122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18" t="s">
        <v>5</v>
      </c>
      <c r="H3876" s="3">
        <v>2024</v>
      </c>
      <c r="I3876" s="20" t="s">
        <v>288</v>
      </c>
      <c r="J3876" s="184" t="s">
        <v>351</v>
      </c>
      <c r="K3876" s="184" t="s">
        <v>318</v>
      </c>
      <c r="L3876" s="187">
        <f t="shared" si="123"/>
        <v>0</v>
      </c>
      <c r="M3876" s="187">
        <f t="shared" si="124"/>
        <v>0</v>
      </c>
      <c r="N3876" s="186"/>
      <c r="O3876" s="53"/>
      <c r="P3876" s="53"/>
      <c r="Q3876" s="53"/>
      <c r="R3876" s="53"/>
      <c r="S3876" s="54"/>
      <c r="T3876" s="8"/>
      <c r="U3876" s="8"/>
      <c r="V3876" s="8"/>
      <c r="W3876" s="8"/>
      <c r="X3876" s="122"/>
      <c r="Y3876" s="135"/>
      <c r="Z3876" s="135"/>
      <c r="AA3876" s="135"/>
      <c r="AB3876" s="135"/>
      <c r="AC3876" s="136"/>
      <c r="AD3876" s="8"/>
      <c r="AE3876" s="8"/>
      <c r="AF3876" s="8"/>
      <c r="AG3876" s="8"/>
      <c r="AH3876" s="122"/>
      <c r="AI3876" s="137"/>
      <c r="AJ3876" s="137"/>
      <c r="AK3876" s="137"/>
      <c r="AL3876" s="137"/>
      <c r="AM3876" s="138"/>
      <c r="AN3876" s="8"/>
      <c r="AO3876" s="8"/>
      <c r="AP3876" s="8"/>
      <c r="AQ3876" s="8"/>
      <c r="AR3876" s="122"/>
      <c r="AS3876" s="139"/>
      <c r="AT3876" s="139"/>
      <c r="AU3876" s="139"/>
      <c r="AV3876" s="139"/>
      <c r="AW3876" s="140"/>
      <c r="AX3876" s="8"/>
      <c r="AY3876" s="8"/>
      <c r="AZ3876" s="8"/>
      <c r="BA3876" s="8"/>
      <c r="BB3876" s="122"/>
      <c r="BC3876" s="141"/>
      <c r="BD3876" s="141"/>
      <c r="BE3876" s="141"/>
      <c r="BF3876" s="141"/>
      <c r="BG3876" s="142"/>
      <c r="BH3876" s="8"/>
      <c r="BI3876" s="8"/>
      <c r="BJ3876" s="8"/>
      <c r="BK3876" s="8"/>
      <c r="BL3876" s="122"/>
      <c r="BM3876" s="143"/>
      <c r="BN3876" s="143"/>
      <c r="BO3876" s="143"/>
      <c r="BP3876" s="143"/>
      <c r="BQ3876" s="144"/>
      <c r="BR3876" s="8"/>
      <c r="BS3876" s="8"/>
      <c r="BT3876" s="8"/>
      <c r="BU3876" s="8"/>
      <c r="BV3876" s="122"/>
    </row>
    <row r="3877" spans="1:74" ht="28.8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18" t="s">
        <v>5</v>
      </c>
      <c r="H3877" s="3">
        <v>2024</v>
      </c>
      <c r="I3877" s="20" t="s">
        <v>288</v>
      </c>
      <c r="J3877" s="184" t="s">
        <v>352</v>
      </c>
      <c r="K3877" s="184" t="s">
        <v>321</v>
      </c>
      <c r="L3877" s="187">
        <f t="shared" si="123"/>
        <v>0</v>
      </c>
      <c r="M3877" s="187">
        <f t="shared" si="124"/>
        <v>0</v>
      </c>
      <c r="N3877" s="186"/>
      <c r="O3877" s="33"/>
      <c r="P3877" s="33"/>
      <c r="Q3877" s="33"/>
      <c r="R3877" s="33"/>
      <c r="S3877" s="42"/>
      <c r="T3877" s="2"/>
      <c r="U3877" s="2"/>
      <c r="V3877" s="2"/>
      <c r="W3877" s="2"/>
      <c r="X3877" s="55"/>
      <c r="Y3877" s="62"/>
      <c r="Z3877" s="62"/>
      <c r="AA3877" s="62"/>
      <c r="AB3877" s="62"/>
      <c r="AC3877" s="68"/>
      <c r="AD3877" s="2"/>
      <c r="AE3877" s="2"/>
      <c r="AF3877" s="2"/>
      <c r="AG3877" s="2"/>
      <c r="AH3877" s="55"/>
      <c r="AI3877" s="72"/>
      <c r="AJ3877" s="72"/>
      <c r="AK3877" s="72"/>
      <c r="AL3877" s="72"/>
      <c r="AM3877" s="80"/>
      <c r="AN3877" s="2"/>
      <c r="AO3877" s="2"/>
      <c r="AP3877" s="2"/>
      <c r="AQ3877" s="2"/>
      <c r="AR3877" s="55"/>
      <c r="AS3877" s="85"/>
      <c r="AT3877" s="85"/>
      <c r="AU3877" s="85"/>
      <c r="AV3877" s="85"/>
      <c r="AW3877" s="100"/>
      <c r="AX3877" s="2"/>
      <c r="AY3877" s="2"/>
      <c r="AZ3877" s="2"/>
      <c r="BA3877" s="2"/>
      <c r="BB3877" s="55"/>
      <c r="BC3877" s="105"/>
      <c r="BD3877" s="105"/>
      <c r="BE3877" s="105"/>
      <c r="BF3877" s="105"/>
      <c r="BG3877" s="109"/>
      <c r="BH3877" s="2"/>
      <c r="BI3877" s="2"/>
      <c r="BJ3877" s="2"/>
      <c r="BK3877" s="2"/>
      <c r="BL3877" s="55"/>
      <c r="BM3877" s="48"/>
      <c r="BN3877" s="48"/>
      <c r="BO3877" s="48"/>
      <c r="BP3877" s="48"/>
      <c r="BQ3877" s="117"/>
      <c r="BR3877" s="2"/>
      <c r="BS3877" s="2"/>
      <c r="BT3877" s="2"/>
      <c r="BU3877" s="2"/>
      <c r="BV3877" s="55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18" t="s">
        <v>5</v>
      </c>
      <c r="H3878" s="3">
        <v>2024</v>
      </c>
      <c r="I3878" s="20" t="s">
        <v>288</v>
      </c>
      <c r="J3878" s="184" t="s">
        <v>345</v>
      </c>
      <c r="K3878" s="184" t="s">
        <v>318</v>
      </c>
      <c r="L3878" s="187">
        <f t="shared" si="123"/>
        <v>0</v>
      </c>
      <c r="M3878" s="187">
        <f t="shared" si="124"/>
        <v>0</v>
      </c>
      <c r="N3878" s="186"/>
      <c r="O3878" s="34"/>
      <c r="P3878" s="33"/>
      <c r="Q3878" s="33"/>
      <c r="R3878" s="33"/>
      <c r="S3878" s="42"/>
      <c r="T3878" s="3"/>
      <c r="U3878" s="2"/>
      <c r="V3878" s="2"/>
      <c r="W3878" s="2"/>
      <c r="X3878" s="55"/>
      <c r="Y3878" s="64"/>
      <c r="Z3878" s="62"/>
      <c r="AA3878" s="62"/>
      <c r="AB3878" s="62"/>
      <c r="AC3878" s="68"/>
      <c r="AD3878" s="3"/>
      <c r="AE3878" s="2"/>
      <c r="AF3878" s="2"/>
      <c r="AG3878" s="2"/>
      <c r="AH3878" s="55"/>
      <c r="AI3878" s="73"/>
      <c r="AJ3878" s="72"/>
      <c r="AK3878" s="72"/>
      <c r="AL3878" s="72"/>
      <c r="AM3878" s="80"/>
      <c r="AN3878" s="3"/>
      <c r="AO3878" s="2"/>
      <c r="AP3878" s="2"/>
      <c r="AQ3878" s="2"/>
      <c r="AR3878" s="55"/>
      <c r="AS3878" s="86"/>
      <c r="AT3878" s="85"/>
      <c r="AU3878" s="85"/>
      <c r="AV3878" s="85"/>
      <c r="AW3878" s="100"/>
      <c r="AX3878" s="3"/>
      <c r="AY3878" s="2"/>
      <c r="AZ3878" s="2"/>
      <c r="BA3878" s="2"/>
      <c r="BB3878" s="55"/>
      <c r="BC3878" s="106"/>
      <c r="BD3878" s="105"/>
      <c r="BE3878" s="105"/>
      <c r="BF3878" s="105"/>
      <c r="BG3878" s="109"/>
      <c r="BH3878" s="3"/>
      <c r="BI3878" s="2"/>
      <c r="BJ3878" s="2"/>
      <c r="BK3878" s="2"/>
      <c r="BL3878" s="55"/>
      <c r="BM3878" s="49"/>
      <c r="BN3878" s="48"/>
      <c r="BO3878" s="48"/>
      <c r="BP3878" s="48"/>
      <c r="BQ3878" s="117"/>
      <c r="BR3878" s="3"/>
      <c r="BS3878" s="2"/>
      <c r="BT3878" s="2"/>
      <c r="BU3878" s="2"/>
      <c r="BV3878" s="55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18" t="s">
        <v>5</v>
      </c>
      <c r="H3879" s="3">
        <v>2024</v>
      </c>
      <c r="I3879" s="20" t="s">
        <v>289</v>
      </c>
      <c r="J3879" s="184" t="s">
        <v>268</v>
      </c>
      <c r="K3879" s="184" t="s">
        <v>318</v>
      </c>
      <c r="L3879" s="187">
        <f t="shared" si="123"/>
        <v>0</v>
      </c>
      <c r="M3879" s="187">
        <f t="shared" si="124"/>
        <v>0</v>
      </c>
      <c r="N3879" s="186"/>
      <c r="O3879" s="33"/>
      <c r="P3879" s="33"/>
      <c r="Q3879" s="33"/>
      <c r="R3879" s="33"/>
      <c r="S3879" s="42"/>
      <c r="T3879" s="2"/>
      <c r="U3879" s="2"/>
      <c r="V3879" s="2"/>
      <c r="W3879" s="2"/>
      <c r="X3879" s="55"/>
      <c r="Y3879" s="62"/>
      <c r="Z3879" s="62"/>
      <c r="AA3879" s="62"/>
      <c r="AB3879" s="62"/>
      <c r="AC3879" s="68"/>
      <c r="AD3879" s="2"/>
      <c r="AE3879" s="2"/>
      <c r="AF3879" s="2"/>
      <c r="AG3879" s="2"/>
      <c r="AH3879" s="55"/>
      <c r="AI3879" s="72"/>
      <c r="AJ3879" s="72"/>
      <c r="AK3879" s="72"/>
      <c r="AL3879" s="72"/>
      <c r="AM3879" s="80"/>
      <c r="AN3879" s="2"/>
      <c r="AO3879" s="2"/>
      <c r="AP3879" s="2"/>
      <c r="AQ3879" s="2"/>
      <c r="AR3879" s="55"/>
      <c r="AS3879" s="85"/>
      <c r="AT3879" s="85"/>
      <c r="AU3879" s="85"/>
      <c r="AV3879" s="85"/>
      <c r="AW3879" s="100"/>
      <c r="AX3879" s="2"/>
      <c r="AY3879" s="2"/>
      <c r="AZ3879" s="2"/>
      <c r="BA3879" s="2"/>
      <c r="BB3879" s="55"/>
      <c r="BC3879" s="105"/>
      <c r="BD3879" s="105"/>
      <c r="BE3879" s="105"/>
      <c r="BF3879" s="105"/>
      <c r="BG3879" s="109"/>
      <c r="BH3879" s="2"/>
      <c r="BI3879" s="2"/>
      <c r="BJ3879" s="2"/>
      <c r="BK3879" s="2"/>
      <c r="BL3879" s="55"/>
      <c r="BM3879" s="48"/>
      <c r="BN3879" s="48"/>
      <c r="BO3879" s="48"/>
      <c r="BP3879" s="48"/>
      <c r="BQ3879" s="117"/>
      <c r="BR3879" s="2"/>
      <c r="BS3879" s="2"/>
      <c r="BT3879" s="2"/>
      <c r="BU3879" s="2"/>
      <c r="BV3879" s="55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18" t="s">
        <v>5</v>
      </c>
      <c r="H3880" s="3">
        <v>2024</v>
      </c>
      <c r="I3880" s="20" t="s">
        <v>289</v>
      </c>
      <c r="J3880" s="184" t="s">
        <v>292</v>
      </c>
      <c r="K3880" s="184" t="s">
        <v>318</v>
      </c>
      <c r="L3880" s="187">
        <f t="shared" si="123"/>
        <v>0</v>
      </c>
      <c r="M3880" s="187">
        <f t="shared" si="124"/>
        <v>0</v>
      </c>
      <c r="N3880" s="186"/>
      <c r="O3880" s="33"/>
      <c r="P3880" s="33"/>
      <c r="Q3880" s="33"/>
      <c r="R3880" s="33"/>
      <c r="S3880" s="42"/>
      <c r="T3880" s="2"/>
      <c r="U3880" s="2"/>
      <c r="V3880" s="2"/>
      <c r="W3880" s="2"/>
      <c r="X3880" s="55"/>
      <c r="Y3880" s="62"/>
      <c r="Z3880" s="62"/>
      <c r="AA3880" s="62"/>
      <c r="AB3880" s="62"/>
      <c r="AC3880" s="68"/>
      <c r="AD3880" s="2"/>
      <c r="AE3880" s="2"/>
      <c r="AF3880" s="2"/>
      <c r="AG3880" s="2"/>
      <c r="AH3880" s="55"/>
      <c r="AI3880" s="72"/>
      <c r="AJ3880" s="72"/>
      <c r="AK3880" s="72"/>
      <c r="AL3880" s="72"/>
      <c r="AM3880" s="80"/>
      <c r="AN3880" s="2"/>
      <c r="AO3880" s="2"/>
      <c r="AP3880" s="2"/>
      <c r="AQ3880" s="2"/>
      <c r="AR3880" s="55"/>
      <c r="AS3880" s="85"/>
      <c r="AT3880" s="85"/>
      <c r="AU3880" s="85"/>
      <c r="AV3880" s="85"/>
      <c r="AW3880" s="100"/>
      <c r="AX3880" s="2"/>
      <c r="AY3880" s="2"/>
      <c r="AZ3880" s="2"/>
      <c r="BA3880" s="2"/>
      <c r="BB3880" s="55"/>
      <c r="BC3880" s="105"/>
      <c r="BD3880" s="105"/>
      <c r="BE3880" s="105"/>
      <c r="BF3880" s="105"/>
      <c r="BG3880" s="109"/>
      <c r="BH3880" s="2"/>
      <c r="BI3880" s="2"/>
      <c r="BJ3880" s="2"/>
      <c r="BK3880" s="2"/>
      <c r="BL3880" s="55"/>
      <c r="BM3880" s="48"/>
      <c r="BN3880" s="48"/>
      <c r="BO3880" s="48"/>
      <c r="BP3880" s="48"/>
      <c r="BQ3880" s="117"/>
      <c r="BR3880" s="2"/>
      <c r="BS3880" s="2"/>
      <c r="BT3880" s="2"/>
      <c r="BU3880" s="2"/>
      <c r="BV3880" s="55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18" t="s">
        <v>5</v>
      </c>
      <c r="H3881" s="3">
        <v>2024</v>
      </c>
      <c r="I3881" s="20" t="s">
        <v>285</v>
      </c>
      <c r="J3881" s="184" t="s">
        <v>293</v>
      </c>
      <c r="K3881" s="184" t="s">
        <v>318</v>
      </c>
      <c r="L3881" s="187">
        <f t="shared" si="123"/>
        <v>0</v>
      </c>
      <c r="M3881" s="187">
        <f t="shared" si="124"/>
        <v>0</v>
      </c>
      <c r="N3881" s="186"/>
      <c r="O3881" s="33"/>
      <c r="P3881" s="33"/>
      <c r="Q3881" s="33"/>
      <c r="R3881" s="34"/>
      <c r="S3881" s="41"/>
      <c r="T3881" s="2"/>
      <c r="U3881" s="2"/>
      <c r="V3881" s="2"/>
      <c r="W3881" s="3"/>
      <c r="X3881" s="56"/>
      <c r="Y3881" s="62"/>
      <c r="Z3881" s="62"/>
      <c r="AA3881" s="62"/>
      <c r="AB3881" s="64"/>
      <c r="AC3881" s="69"/>
      <c r="AD3881" s="2"/>
      <c r="AE3881" s="2"/>
      <c r="AF3881" s="2"/>
      <c r="AG3881" s="3"/>
      <c r="AH3881" s="56"/>
      <c r="AI3881" s="72"/>
      <c r="AJ3881" s="72"/>
      <c r="AK3881" s="72"/>
      <c r="AL3881" s="73"/>
      <c r="AM3881" s="81"/>
      <c r="AN3881" s="2"/>
      <c r="AO3881" s="2"/>
      <c r="AP3881" s="2"/>
      <c r="AQ3881" s="3"/>
      <c r="AR3881" s="56"/>
      <c r="AS3881" s="85"/>
      <c r="AT3881" s="85"/>
      <c r="AU3881" s="85"/>
      <c r="AV3881" s="86"/>
      <c r="AW3881" s="101"/>
      <c r="AX3881" s="2"/>
      <c r="AY3881" s="2"/>
      <c r="AZ3881" s="2"/>
      <c r="BA3881" s="3"/>
      <c r="BB3881" s="56"/>
      <c r="BC3881" s="105"/>
      <c r="BD3881" s="105"/>
      <c r="BE3881" s="105"/>
      <c r="BF3881" s="106"/>
      <c r="BG3881" s="110"/>
      <c r="BH3881" s="2"/>
      <c r="BI3881" s="2"/>
      <c r="BJ3881" s="2"/>
      <c r="BK3881" s="3"/>
      <c r="BL3881" s="56"/>
      <c r="BM3881" s="48"/>
      <c r="BN3881" s="48"/>
      <c r="BO3881" s="48"/>
      <c r="BP3881" s="49"/>
      <c r="BQ3881" s="118"/>
      <c r="BR3881" s="2"/>
      <c r="BS3881" s="2"/>
      <c r="BT3881" s="2"/>
      <c r="BU3881" s="3"/>
      <c r="BV3881" s="56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18" t="s">
        <v>5</v>
      </c>
      <c r="H3882" s="3">
        <v>2024</v>
      </c>
      <c r="I3882" s="20" t="s">
        <v>287</v>
      </c>
      <c r="J3882" s="184" t="s">
        <v>269</v>
      </c>
      <c r="K3882" s="184" t="s">
        <v>320</v>
      </c>
      <c r="L3882" s="187">
        <f t="shared" si="123"/>
        <v>0</v>
      </c>
      <c r="M3882" s="187">
        <f t="shared" si="124"/>
        <v>0</v>
      </c>
      <c r="N3882" s="186"/>
      <c r="O3882" s="33"/>
      <c r="P3882" s="33"/>
      <c r="Q3882" s="33"/>
      <c r="R3882" s="33"/>
      <c r="S3882" s="42"/>
      <c r="T3882" s="2"/>
      <c r="U3882" s="2"/>
      <c r="V3882" s="2"/>
      <c r="W3882" s="2"/>
      <c r="X3882" s="55"/>
      <c r="Y3882" s="62"/>
      <c r="Z3882" s="62"/>
      <c r="AA3882" s="62"/>
      <c r="AB3882" s="64"/>
      <c r="AC3882" s="68"/>
      <c r="AD3882" s="2"/>
      <c r="AE3882" s="2"/>
      <c r="AF3882" s="2"/>
      <c r="AG3882" s="2"/>
      <c r="AH3882" s="55"/>
      <c r="AI3882" s="72"/>
      <c r="AJ3882" s="72"/>
      <c r="AK3882" s="72"/>
      <c r="AL3882" s="72"/>
      <c r="AM3882" s="80"/>
      <c r="AN3882" s="2"/>
      <c r="AO3882" s="2"/>
      <c r="AP3882" s="2"/>
      <c r="AQ3882" s="2"/>
      <c r="AR3882" s="55"/>
      <c r="AS3882" s="85"/>
      <c r="AT3882" s="85"/>
      <c r="AU3882" s="85"/>
      <c r="AV3882" s="85"/>
      <c r="AW3882" s="100"/>
      <c r="AX3882" s="2"/>
      <c r="AY3882" s="2"/>
      <c r="AZ3882" s="2"/>
      <c r="BA3882" s="2"/>
      <c r="BB3882" s="55"/>
      <c r="BC3882" s="105"/>
      <c r="BD3882" s="105"/>
      <c r="BE3882" s="105"/>
      <c r="BF3882" s="105"/>
      <c r="BG3882" s="109"/>
      <c r="BH3882" s="2"/>
      <c r="BI3882" s="2"/>
      <c r="BJ3882" s="2"/>
      <c r="BK3882" s="2"/>
      <c r="BL3882" s="55"/>
      <c r="BM3882" s="48"/>
      <c r="BN3882" s="48"/>
      <c r="BO3882" s="48"/>
      <c r="BP3882" s="48"/>
      <c r="BQ3882" s="117"/>
      <c r="BR3882" s="2"/>
      <c r="BS3882" s="2"/>
      <c r="BT3882" s="2"/>
      <c r="BU3882" s="2"/>
      <c r="BV3882" s="55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18" t="s">
        <v>5</v>
      </c>
      <c r="H3883" s="3">
        <v>2024</v>
      </c>
      <c r="I3883" s="20" t="s">
        <v>287</v>
      </c>
      <c r="J3883" s="184" t="s">
        <v>270</v>
      </c>
      <c r="K3883" s="184" t="s">
        <v>320</v>
      </c>
      <c r="L3883" s="187">
        <f t="shared" si="123"/>
        <v>0</v>
      </c>
      <c r="M3883" s="187">
        <f t="shared" si="124"/>
        <v>0</v>
      </c>
      <c r="N3883" s="186"/>
      <c r="O3883" s="33"/>
      <c r="P3883" s="33"/>
      <c r="Q3883" s="33"/>
      <c r="R3883" s="33"/>
      <c r="S3883" s="42"/>
      <c r="T3883" s="2"/>
      <c r="U3883" s="2"/>
      <c r="V3883" s="2"/>
      <c r="W3883" s="2"/>
      <c r="X3883" s="55"/>
      <c r="Y3883" s="62"/>
      <c r="Z3883" s="62"/>
      <c r="AA3883" s="62"/>
      <c r="AB3883" s="62"/>
      <c r="AC3883" s="68"/>
      <c r="AD3883" s="2"/>
      <c r="AE3883" s="2"/>
      <c r="AF3883" s="2"/>
      <c r="AG3883" s="2"/>
      <c r="AH3883" s="55"/>
      <c r="AI3883" s="72"/>
      <c r="AJ3883" s="72"/>
      <c r="AK3883" s="72"/>
      <c r="AL3883" s="72"/>
      <c r="AM3883" s="80"/>
      <c r="AN3883" s="2"/>
      <c r="AO3883" s="2"/>
      <c r="AP3883" s="2"/>
      <c r="AQ3883" s="2"/>
      <c r="AR3883" s="55"/>
      <c r="AS3883" s="85"/>
      <c r="AT3883" s="85"/>
      <c r="AU3883" s="85"/>
      <c r="AV3883" s="85"/>
      <c r="AW3883" s="100"/>
      <c r="AX3883" s="2"/>
      <c r="AY3883" s="2"/>
      <c r="AZ3883" s="2"/>
      <c r="BA3883" s="2"/>
      <c r="BB3883" s="55"/>
      <c r="BC3883" s="105"/>
      <c r="BD3883" s="105"/>
      <c r="BE3883" s="105"/>
      <c r="BF3883" s="105"/>
      <c r="BG3883" s="109"/>
      <c r="BH3883" s="2"/>
      <c r="BI3883" s="2"/>
      <c r="BJ3883" s="2"/>
      <c r="BK3883" s="2"/>
      <c r="BL3883" s="55"/>
      <c r="BM3883" s="48"/>
      <c r="BN3883" s="48"/>
      <c r="BO3883" s="48"/>
      <c r="BP3883" s="48"/>
      <c r="BQ3883" s="117"/>
      <c r="BR3883" s="2"/>
      <c r="BS3883" s="2"/>
      <c r="BT3883" s="2"/>
      <c r="BU3883" s="2"/>
      <c r="BV3883" s="55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18" t="s">
        <v>5</v>
      </c>
      <c r="H3884" s="3">
        <v>2024</v>
      </c>
      <c r="I3884" s="20" t="s">
        <v>290</v>
      </c>
      <c r="J3884" s="184" t="s">
        <v>271</v>
      </c>
      <c r="K3884" s="184" t="s">
        <v>321</v>
      </c>
      <c r="L3884" s="187">
        <f t="shared" si="123"/>
        <v>0</v>
      </c>
      <c r="M3884" s="187">
        <f t="shared" si="124"/>
        <v>0</v>
      </c>
      <c r="N3884" s="186"/>
      <c r="O3884" s="33"/>
      <c r="P3884" s="33"/>
      <c r="Q3884" s="33"/>
      <c r="R3884" s="33"/>
      <c r="S3884" s="42"/>
      <c r="T3884" s="2"/>
      <c r="U3884" s="2"/>
      <c r="V3884" s="2"/>
      <c r="W3884" s="2"/>
      <c r="X3884" s="55"/>
      <c r="Y3884" s="62"/>
      <c r="Z3884" s="62"/>
      <c r="AA3884" s="62"/>
      <c r="AB3884" s="62"/>
      <c r="AC3884" s="68"/>
      <c r="AD3884" s="2"/>
      <c r="AE3884" s="2"/>
      <c r="AF3884" s="2"/>
      <c r="AG3884" s="2"/>
      <c r="AH3884" s="55"/>
      <c r="AI3884" s="72"/>
      <c r="AJ3884" s="72"/>
      <c r="AK3884" s="72"/>
      <c r="AL3884" s="72"/>
      <c r="AM3884" s="80"/>
      <c r="AN3884" s="2"/>
      <c r="AO3884" s="2"/>
      <c r="AP3884" s="2"/>
      <c r="AQ3884" s="2"/>
      <c r="AR3884" s="55"/>
      <c r="AS3884" s="85"/>
      <c r="AT3884" s="85"/>
      <c r="AU3884" s="85"/>
      <c r="AV3884" s="85"/>
      <c r="AW3884" s="100"/>
      <c r="AX3884" s="2"/>
      <c r="AY3884" s="2"/>
      <c r="AZ3884" s="2"/>
      <c r="BA3884" s="2"/>
      <c r="BB3884" s="55"/>
      <c r="BC3884" s="105"/>
      <c r="BD3884" s="105"/>
      <c r="BE3884" s="105"/>
      <c r="BF3884" s="105"/>
      <c r="BG3884" s="109"/>
      <c r="BH3884" s="2"/>
      <c r="BI3884" s="2"/>
      <c r="BJ3884" s="2"/>
      <c r="BK3884" s="2"/>
      <c r="BL3884" s="55"/>
      <c r="BM3884" s="48"/>
      <c r="BN3884" s="48"/>
      <c r="BO3884" s="48"/>
      <c r="BP3884" s="48"/>
      <c r="BQ3884" s="117"/>
      <c r="BR3884" s="2"/>
      <c r="BS3884" s="2"/>
      <c r="BT3884" s="2"/>
      <c r="BU3884" s="2"/>
      <c r="BV3884" s="55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18" t="s">
        <v>5</v>
      </c>
      <c r="H3885" s="3">
        <v>2024</v>
      </c>
      <c r="I3885" s="20" t="s">
        <v>284</v>
      </c>
      <c r="J3885" s="184" t="s">
        <v>294</v>
      </c>
      <c r="K3885" s="184" t="s">
        <v>320</v>
      </c>
      <c r="L3885" s="187">
        <f t="shared" si="123"/>
        <v>0</v>
      </c>
      <c r="M3885" s="187">
        <f t="shared" si="124"/>
        <v>0</v>
      </c>
      <c r="N3885" s="186"/>
      <c r="O3885" s="33"/>
      <c r="P3885" s="33"/>
      <c r="Q3885" s="33"/>
      <c r="R3885" s="33"/>
      <c r="S3885" s="42"/>
      <c r="T3885" s="2"/>
      <c r="U3885" s="2"/>
      <c r="V3885" s="2"/>
      <c r="W3885" s="2"/>
      <c r="X3885" s="55"/>
      <c r="Y3885" s="62"/>
      <c r="Z3885" s="62"/>
      <c r="AA3885" s="62"/>
      <c r="AB3885" s="62"/>
      <c r="AC3885" s="68"/>
      <c r="AD3885" s="2"/>
      <c r="AE3885" s="2"/>
      <c r="AF3885" s="2"/>
      <c r="AG3885" s="2"/>
      <c r="AH3885" s="55"/>
      <c r="AI3885" s="72"/>
      <c r="AJ3885" s="72"/>
      <c r="AK3885" s="72"/>
      <c r="AL3885" s="72"/>
      <c r="AM3885" s="80"/>
      <c r="AN3885" s="2"/>
      <c r="AO3885" s="2"/>
      <c r="AP3885" s="2"/>
      <c r="AQ3885" s="2"/>
      <c r="AR3885" s="55"/>
      <c r="AS3885" s="85"/>
      <c r="AT3885" s="85"/>
      <c r="AU3885" s="85"/>
      <c r="AV3885" s="85"/>
      <c r="AW3885" s="100"/>
      <c r="AX3885" s="2"/>
      <c r="AY3885" s="2"/>
      <c r="AZ3885" s="2"/>
      <c r="BA3885" s="2"/>
      <c r="BB3885" s="55"/>
      <c r="BC3885" s="105"/>
      <c r="BD3885" s="105"/>
      <c r="BE3885" s="105"/>
      <c r="BF3885" s="105"/>
      <c r="BG3885" s="109"/>
      <c r="BH3885" s="2"/>
      <c r="BI3885" s="2"/>
      <c r="BJ3885" s="2"/>
      <c r="BK3885" s="2"/>
      <c r="BL3885" s="55"/>
      <c r="BM3885" s="48"/>
      <c r="BN3885" s="48"/>
      <c r="BO3885" s="48"/>
      <c r="BP3885" s="48"/>
      <c r="BQ3885" s="117"/>
      <c r="BR3885" s="2"/>
      <c r="BS3885" s="2"/>
      <c r="BT3885" s="2"/>
      <c r="BU3885" s="2"/>
      <c r="BV3885" s="55"/>
    </row>
    <row r="3886" spans="1:74" ht="28.8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18" t="s">
        <v>5</v>
      </c>
      <c r="H3886" s="3">
        <v>2024</v>
      </c>
      <c r="I3886" s="20" t="s">
        <v>284</v>
      </c>
      <c r="J3886" s="184" t="s">
        <v>346</v>
      </c>
      <c r="K3886" s="184" t="s">
        <v>320</v>
      </c>
      <c r="L3886" s="187">
        <f t="shared" si="123"/>
        <v>0</v>
      </c>
      <c r="M3886" s="187">
        <f t="shared" si="124"/>
        <v>0</v>
      </c>
      <c r="N3886" s="186"/>
      <c r="O3886" s="33"/>
      <c r="P3886" s="33"/>
      <c r="Q3886" s="33"/>
      <c r="R3886" s="33"/>
      <c r="S3886" s="42"/>
      <c r="T3886" s="2"/>
      <c r="U3886" s="2"/>
      <c r="V3886" s="2"/>
      <c r="W3886" s="2"/>
      <c r="X3886" s="55"/>
      <c r="Y3886" s="62"/>
      <c r="Z3886" s="62"/>
      <c r="AA3886" s="62"/>
      <c r="AB3886" s="62"/>
      <c r="AC3886" s="68"/>
      <c r="AD3886" s="2"/>
      <c r="AE3886" s="2"/>
      <c r="AF3886" s="2"/>
      <c r="AG3886" s="2"/>
      <c r="AH3886" s="55"/>
      <c r="AI3886" s="72"/>
      <c r="AJ3886" s="72"/>
      <c r="AK3886" s="72"/>
      <c r="AL3886" s="72"/>
      <c r="AM3886" s="80"/>
      <c r="AN3886" s="2"/>
      <c r="AO3886" s="2"/>
      <c r="AP3886" s="2"/>
      <c r="AQ3886" s="2"/>
      <c r="AR3886" s="55"/>
      <c r="AS3886" s="85"/>
      <c r="AT3886" s="85"/>
      <c r="AU3886" s="85"/>
      <c r="AV3886" s="85"/>
      <c r="AW3886" s="100"/>
      <c r="AX3886" s="2"/>
      <c r="AY3886" s="2"/>
      <c r="AZ3886" s="2"/>
      <c r="BA3886" s="2"/>
      <c r="BB3886" s="55"/>
      <c r="BC3886" s="105"/>
      <c r="BD3886" s="105"/>
      <c r="BE3886" s="105"/>
      <c r="BF3886" s="105"/>
      <c r="BG3886" s="109"/>
      <c r="BH3886" s="2"/>
      <c r="BI3886" s="2"/>
      <c r="BJ3886" s="2"/>
      <c r="BK3886" s="2"/>
      <c r="BL3886" s="55"/>
      <c r="BM3886" s="48"/>
      <c r="BN3886" s="48"/>
      <c r="BO3886" s="48"/>
      <c r="BP3886" s="48"/>
      <c r="BQ3886" s="117"/>
      <c r="BR3886" s="2"/>
      <c r="BS3886" s="2"/>
      <c r="BT3886" s="2"/>
      <c r="BU3886" s="2"/>
      <c r="BV3886" s="55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18" t="s">
        <v>5</v>
      </c>
      <c r="H3887" s="3">
        <v>2024</v>
      </c>
      <c r="I3887" s="20" t="s">
        <v>284</v>
      </c>
      <c r="J3887" s="184" t="s">
        <v>295</v>
      </c>
      <c r="K3887" s="184" t="s">
        <v>320</v>
      </c>
      <c r="L3887" s="187">
        <f t="shared" si="123"/>
        <v>0</v>
      </c>
      <c r="M3887" s="187">
        <f t="shared" si="124"/>
        <v>0</v>
      </c>
      <c r="N3887" s="186"/>
      <c r="O3887" s="33"/>
      <c r="P3887" s="33"/>
      <c r="Q3887" s="33"/>
      <c r="R3887" s="33"/>
      <c r="S3887" s="42"/>
      <c r="T3887" s="2"/>
      <c r="U3887" s="2"/>
      <c r="V3887" s="2"/>
      <c r="W3887" s="2"/>
      <c r="X3887" s="55"/>
      <c r="Y3887" s="62"/>
      <c r="Z3887" s="62"/>
      <c r="AA3887" s="62"/>
      <c r="AB3887" s="62"/>
      <c r="AC3887" s="68"/>
      <c r="AD3887" s="2"/>
      <c r="AE3887" s="2"/>
      <c r="AF3887" s="2"/>
      <c r="AG3887" s="2"/>
      <c r="AH3887" s="55"/>
      <c r="AI3887" s="72"/>
      <c r="AJ3887" s="72"/>
      <c r="AK3887" s="72"/>
      <c r="AL3887" s="72"/>
      <c r="AM3887" s="80"/>
      <c r="AN3887" s="2"/>
      <c r="AO3887" s="2"/>
      <c r="AP3887" s="2"/>
      <c r="AQ3887" s="2"/>
      <c r="AR3887" s="55"/>
      <c r="AS3887" s="85"/>
      <c r="AT3887" s="85"/>
      <c r="AU3887" s="85"/>
      <c r="AV3887" s="85"/>
      <c r="AW3887" s="100"/>
      <c r="AX3887" s="2"/>
      <c r="AY3887" s="2"/>
      <c r="AZ3887" s="2"/>
      <c r="BA3887" s="2"/>
      <c r="BB3887" s="55"/>
      <c r="BC3887" s="105"/>
      <c r="BD3887" s="105"/>
      <c r="BE3887" s="105"/>
      <c r="BF3887" s="105"/>
      <c r="BG3887" s="109"/>
      <c r="BH3887" s="2"/>
      <c r="BI3887" s="2"/>
      <c r="BJ3887" s="2"/>
      <c r="BK3887" s="2"/>
      <c r="BL3887" s="55"/>
      <c r="BM3887" s="48"/>
      <c r="BN3887" s="48"/>
      <c r="BO3887" s="48"/>
      <c r="BP3887" s="48"/>
      <c r="BQ3887" s="117"/>
      <c r="BR3887" s="2"/>
      <c r="BS3887" s="2"/>
      <c r="BT3887" s="2"/>
      <c r="BU3887" s="2"/>
      <c r="BV3887" s="55"/>
    </row>
    <row r="3888" spans="1:74" ht="28.8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18" t="s">
        <v>5</v>
      </c>
      <c r="H3888" s="3">
        <v>2024</v>
      </c>
      <c r="I3888" s="20" t="s">
        <v>290</v>
      </c>
      <c r="J3888" s="184" t="s">
        <v>299</v>
      </c>
      <c r="K3888" s="184" t="s">
        <v>318</v>
      </c>
      <c r="L3888" s="187">
        <f t="shared" si="123"/>
        <v>0</v>
      </c>
      <c r="M3888" s="187">
        <f t="shared" si="124"/>
        <v>0</v>
      </c>
      <c r="N3888" s="186"/>
      <c r="O3888" s="33"/>
      <c r="P3888" s="33"/>
      <c r="Q3888" s="33"/>
      <c r="R3888" s="33"/>
      <c r="S3888" s="42"/>
      <c r="T3888" s="2"/>
      <c r="U3888" s="2"/>
      <c r="V3888" s="2"/>
      <c r="W3888" s="2"/>
      <c r="X3888" s="55"/>
      <c r="Y3888" s="62"/>
      <c r="Z3888" s="62"/>
      <c r="AA3888" s="62"/>
      <c r="AB3888" s="62"/>
      <c r="AC3888" s="68"/>
      <c r="AD3888" s="2"/>
      <c r="AE3888" s="2"/>
      <c r="AF3888" s="2"/>
      <c r="AG3888" s="2"/>
      <c r="AH3888" s="55"/>
      <c r="AI3888" s="72"/>
      <c r="AJ3888" s="72"/>
      <c r="AK3888" s="72"/>
      <c r="AL3888" s="72"/>
      <c r="AM3888" s="80"/>
      <c r="AN3888" s="2"/>
      <c r="AO3888" s="2"/>
      <c r="AP3888" s="2"/>
      <c r="AQ3888" s="2"/>
      <c r="AR3888" s="55"/>
      <c r="AS3888" s="85"/>
      <c r="AT3888" s="85"/>
      <c r="AU3888" s="85"/>
      <c r="AV3888" s="85"/>
      <c r="AW3888" s="100"/>
      <c r="AX3888" s="2"/>
      <c r="AY3888" s="2"/>
      <c r="AZ3888" s="2"/>
      <c r="BA3888" s="2"/>
      <c r="BB3888" s="55"/>
      <c r="BC3888" s="105"/>
      <c r="BD3888" s="105"/>
      <c r="BE3888" s="105"/>
      <c r="BF3888" s="105"/>
      <c r="BG3888" s="109"/>
      <c r="BH3888" s="2"/>
      <c r="BI3888" s="2"/>
      <c r="BJ3888" s="2"/>
      <c r="BK3888" s="2"/>
      <c r="BL3888" s="55"/>
      <c r="BM3888" s="48"/>
      <c r="BN3888" s="48"/>
      <c r="BO3888" s="48"/>
      <c r="BP3888" s="48"/>
      <c r="BQ3888" s="117"/>
      <c r="BR3888" s="2"/>
      <c r="BS3888" s="2"/>
      <c r="BT3888" s="2"/>
      <c r="BU3888" s="2"/>
      <c r="BV3888" s="55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18" t="s">
        <v>5</v>
      </c>
      <c r="H3889" s="3">
        <v>2024</v>
      </c>
      <c r="I3889" s="20" t="s">
        <v>315</v>
      </c>
      <c r="J3889" s="184" t="s">
        <v>347</v>
      </c>
      <c r="K3889" s="184" t="s">
        <v>320</v>
      </c>
      <c r="L3889" s="187">
        <f t="shared" si="123"/>
        <v>0</v>
      </c>
      <c r="M3889" s="187">
        <f t="shared" si="124"/>
        <v>0</v>
      </c>
      <c r="N3889" s="186"/>
      <c r="O3889" s="33"/>
      <c r="P3889" s="33"/>
      <c r="Q3889" s="33"/>
      <c r="R3889" s="33"/>
      <c r="S3889" s="42"/>
      <c r="T3889" s="2"/>
      <c r="U3889" s="2"/>
      <c r="V3889" s="2"/>
      <c r="W3889" s="2"/>
      <c r="X3889" s="55"/>
      <c r="Y3889" s="62"/>
      <c r="Z3889" s="62"/>
      <c r="AA3889" s="62"/>
      <c r="AB3889" s="62"/>
      <c r="AC3889" s="68"/>
      <c r="AD3889" s="2"/>
      <c r="AE3889" s="2"/>
      <c r="AF3889" s="2"/>
      <c r="AG3889" s="2"/>
      <c r="AH3889" s="55"/>
      <c r="AI3889" s="72"/>
      <c r="AJ3889" s="72"/>
      <c r="AK3889" s="72"/>
      <c r="AL3889" s="72"/>
      <c r="AM3889" s="80"/>
      <c r="AN3889" s="2"/>
      <c r="AO3889" s="2"/>
      <c r="AP3889" s="2"/>
      <c r="AQ3889" s="2"/>
      <c r="AR3889" s="55"/>
      <c r="AS3889" s="85"/>
      <c r="AT3889" s="85"/>
      <c r="AU3889" s="85"/>
      <c r="AV3889" s="85"/>
      <c r="AW3889" s="100"/>
      <c r="AX3889" s="2"/>
      <c r="AY3889" s="2"/>
      <c r="AZ3889" s="2"/>
      <c r="BA3889" s="2"/>
      <c r="BB3889" s="55"/>
      <c r="BC3889" s="105"/>
      <c r="BD3889" s="105"/>
      <c r="BE3889" s="105"/>
      <c r="BF3889" s="105"/>
      <c r="BG3889" s="109"/>
      <c r="BH3889" s="2"/>
      <c r="BI3889" s="2"/>
      <c r="BJ3889" s="2"/>
      <c r="BK3889" s="2"/>
      <c r="BL3889" s="55"/>
      <c r="BM3889" s="48"/>
      <c r="BN3889" s="48"/>
      <c r="BO3889" s="48"/>
      <c r="BP3889" s="48"/>
      <c r="BQ3889" s="117"/>
      <c r="BR3889" s="2"/>
      <c r="BS3889" s="2"/>
      <c r="BT3889" s="2"/>
      <c r="BU3889" s="2"/>
      <c r="BV3889" s="55"/>
    </row>
    <row r="3890" spans="1:74" ht="28.8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18" t="s">
        <v>5</v>
      </c>
      <c r="H3890" s="3">
        <v>2024</v>
      </c>
      <c r="I3890" s="20" t="s">
        <v>315</v>
      </c>
      <c r="J3890" s="184" t="s">
        <v>296</v>
      </c>
      <c r="K3890" s="184" t="s">
        <v>321</v>
      </c>
      <c r="L3890" s="187">
        <f t="shared" si="123"/>
        <v>0</v>
      </c>
      <c r="M3890" s="187">
        <f t="shared" si="124"/>
        <v>0</v>
      </c>
      <c r="N3890" s="186"/>
      <c r="O3890" s="33"/>
      <c r="P3890" s="33"/>
      <c r="Q3890" s="33"/>
      <c r="R3890" s="33"/>
      <c r="S3890" s="42"/>
      <c r="T3890" s="2"/>
      <c r="U3890" s="2"/>
      <c r="V3890" s="2"/>
      <c r="W3890" s="2"/>
      <c r="X3890" s="55"/>
      <c r="Y3890" s="62"/>
      <c r="Z3890" s="62"/>
      <c r="AA3890" s="62"/>
      <c r="AB3890" s="62"/>
      <c r="AC3890" s="68"/>
      <c r="AD3890" s="2"/>
      <c r="AE3890" s="2"/>
      <c r="AF3890" s="2"/>
      <c r="AG3890" s="2"/>
      <c r="AH3890" s="55"/>
      <c r="AI3890" s="72"/>
      <c r="AJ3890" s="72"/>
      <c r="AK3890" s="72"/>
      <c r="AL3890" s="72"/>
      <c r="AM3890" s="80"/>
      <c r="AN3890" s="2"/>
      <c r="AO3890" s="2"/>
      <c r="AP3890" s="2"/>
      <c r="AQ3890" s="2"/>
      <c r="AR3890" s="55"/>
      <c r="AS3890" s="85"/>
      <c r="AT3890" s="85"/>
      <c r="AU3890" s="85"/>
      <c r="AV3890" s="85"/>
      <c r="AW3890" s="100"/>
      <c r="AX3890" s="2"/>
      <c r="AY3890" s="2"/>
      <c r="AZ3890" s="2"/>
      <c r="BA3890" s="2"/>
      <c r="BB3890" s="55"/>
      <c r="BC3890" s="105"/>
      <c r="BD3890" s="105"/>
      <c r="BE3890" s="105"/>
      <c r="BF3890" s="105"/>
      <c r="BG3890" s="109"/>
      <c r="BH3890" s="2"/>
      <c r="BI3890" s="2"/>
      <c r="BJ3890" s="2"/>
      <c r="BK3890" s="2"/>
      <c r="BL3890" s="55"/>
      <c r="BM3890" s="48"/>
      <c r="BN3890" s="48"/>
      <c r="BO3890" s="48"/>
      <c r="BP3890" s="48"/>
      <c r="BQ3890" s="117"/>
      <c r="BR3890" s="2"/>
      <c r="BS3890" s="2"/>
      <c r="BT3890" s="2"/>
      <c r="BU3890" s="2"/>
      <c r="BV3890" s="55"/>
    </row>
    <row r="3891" spans="1:74" ht="28.8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18" t="s">
        <v>5</v>
      </c>
      <c r="H3891" s="3">
        <v>2024</v>
      </c>
      <c r="I3891" s="20" t="s">
        <v>316</v>
      </c>
      <c r="J3891" s="184" t="s">
        <v>297</v>
      </c>
      <c r="K3891" s="184" t="s">
        <v>318</v>
      </c>
      <c r="L3891" s="187">
        <f t="shared" si="123"/>
        <v>0</v>
      </c>
      <c r="M3891" s="187">
        <f t="shared" si="124"/>
        <v>0</v>
      </c>
      <c r="N3891" s="186"/>
      <c r="O3891" s="33"/>
      <c r="P3891" s="33"/>
      <c r="Q3891" s="33"/>
      <c r="R3891" s="33"/>
      <c r="S3891" s="42"/>
      <c r="T3891" s="2"/>
      <c r="U3891" s="2"/>
      <c r="V3891" s="2"/>
      <c r="W3891" s="2"/>
      <c r="X3891" s="55"/>
      <c r="Y3891" s="62"/>
      <c r="Z3891" s="62"/>
      <c r="AA3891" s="62"/>
      <c r="AB3891" s="62"/>
      <c r="AC3891" s="68"/>
      <c r="AD3891" s="2"/>
      <c r="AE3891" s="2"/>
      <c r="AF3891" s="2"/>
      <c r="AG3891" s="2"/>
      <c r="AH3891" s="55"/>
      <c r="AI3891" s="72"/>
      <c r="AJ3891" s="72"/>
      <c r="AK3891" s="72"/>
      <c r="AL3891" s="72"/>
      <c r="AM3891" s="80"/>
      <c r="AN3891" s="2"/>
      <c r="AO3891" s="2"/>
      <c r="AP3891" s="2"/>
      <c r="AQ3891" s="2"/>
      <c r="AR3891" s="55"/>
      <c r="AS3891" s="85"/>
      <c r="AT3891" s="85"/>
      <c r="AU3891" s="85"/>
      <c r="AV3891" s="85"/>
      <c r="AW3891" s="100"/>
      <c r="AX3891" s="2"/>
      <c r="AY3891" s="2"/>
      <c r="AZ3891" s="2"/>
      <c r="BA3891" s="2"/>
      <c r="BB3891" s="55"/>
      <c r="BC3891" s="105"/>
      <c r="BD3891" s="105"/>
      <c r="BE3891" s="105"/>
      <c r="BF3891" s="105"/>
      <c r="BG3891" s="109"/>
      <c r="BH3891" s="2"/>
      <c r="BI3891" s="2"/>
      <c r="BJ3891" s="2"/>
      <c r="BK3891" s="2"/>
      <c r="BL3891" s="55"/>
      <c r="BM3891" s="48"/>
      <c r="BN3891" s="48"/>
      <c r="BO3891" s="48"/>
      <c r="BP3891" s="48"/>
      <c r="BQ3891" s="117"/>
      <c r="BR3891" s="2"/>
      <c r="BS3891" s="2"/>
      <c r="BT3891" s="2"/>
      <c r="BU3891" s="2"/>
      <c r="BV3891" s="55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18" t="s">
        <v>5</v>
      </c>
      <c r="H3892" s="3">
        <v>2024</v>
      </c>
      <c r="I3892" s="20" t="s">
        <v>316</v>
      </c>
      <c r="J3892" s="185" t="s">
        <v>348</v>
      </c>
      <c r="K3892" s="185" t="s">
        <v>320</v>
      </c>
      <c r="L3892" s="187">
        <f t="shared" si="123"/>
        <v>0</v>
      </c>
      <c r="M3892" s="187">
        <f t="shared" si="124"/>
        <v>0</v>
      </c>
      <c r="N3892" s="186"/>
      <c r="O3892" s="33"/>
      <c r="P3892" s="33"/>
      <c r="Q3892" s="33"/>
      <c r="R3892" s="33"/>
      <c r="S3892" s="42"/>
      <c r="T3892" s="2"/>
      <c r="U3892" s="2"/>
      <c r="V3892" s="2"/>
      <c r="W3892" s="2"/>
      <c r="X3892" s="55"/>
      <c r="Y3892" s="62"/>
      <c r="Z3892" s="62"/>
      <c r="AA3892" s="62"/>
      <c r="AB3892" s="62"/>
      <c r="AC3892" s="68"/>
      <c r="AD3892" s="2"/>
      <c r="AE3892" s="2"/>
      <c r="AF3892" s="2"/>
      <c r="AG3892" s="2"/>
      <c r="AH3892" s="55"/>
      <c r="AI3892" s="72"/>
      <c r="AJ3892" s="72"/>
      <c r="AK3892" s="72"/>
      <c r="AL3892" s="72"/>
      <c r="AM3892" s="80"/>
      <c r="AN3892" s="2"/>
      <c r="AO3892" s="2"/>
      <c r="AP3892" s="2"/>
      <c r="AQ3892" s="2"/>
      <c r="AR3892" s="55"/>
      <c r="AS3892" s="85"/>
      <c r="AT3892" s="85"/>
      <c r="AU3892" s="85"/>
      <c r="AV3892" s="85"/>
      <c r="AW3892" s="100"/>
      <c r="AX3892" s="2"/>
      <c r="AY3892" s="2"/>
      <c r="AZ3892" s="2"/>
      <c r="BA3892" s="2"/>
      <c r="BB3892" s="55"/>
      <c r="BC3892" s="105"/>
      <c r="BD3892" s="105"/>
      <c r="BE3892" s="105"/>
      <c r="BF3892" s="105"/>
      <c r="BG3892" s="109"/>
      <c r="BH3892" s="2"/>
      <c r="BI3892" s="2"/>
      <c r="BJ3892" s="2"/>
      <c r="BK3892" s="2"/>
      <c r="BL3892" s="55"/>
      <c r="BM3892" s="48"/>
      <c r="BN3892" s="48"/>
      <c r="BO3892" s="48"/>
      <c r="BP3892" s="48"/>
      <c r="BQ3892" s="117"/>
      <c r="BR3892" s="2"/>
      <c r="BS3892" s="2"/>
      <c r="BT3892" s="2"/>
      <c r="BU3892" s="2"/>
      <c r="BV3892" s="55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18" t="s">
        <v>5</v>
      </c>
      <c r="H3893" s="3">
        <v>2024</v>
      </c>
      <c r="I3893" s="20" t="s">
        <v>282</v>
      </c>
      <c r="J3893" s="184" t="s">
        <v>272</v>
      </c>
      <c r="K3893" s="184" t="s">
        <v>321</v>
      </c>
      <c r="L3893" s="187">
        <f t="shared" si="123"/>
        <v>0</v>
      </c>
      <c r="M3893" s="187">
        <f t="shared" si="124"/>
        <v>0</v>
      </c>
      <c r="N3893" s="186"/>
      <c r="O3893" s="33"/>
      <c r="P3893" s="33"/>
      <c r="Q3893" s="33"/>
      <c r="R3893" s="33"/>
      <c r="S3893" s="42"/>
      <c r="T3893" s="2"/>
      <c r="U3893" s="2"/>
      <c r="V3893" s="2"/>
      <c r="W3893" s="2"/>
      <c r="X3893" s="55"/>
      <c r="Y3893" s="62"/>
      <c r="Z3893" s="62"/>
      <c r="AA3893" s="62"/>
      <c r="AB3893" s="62"/>
      <c r="AC3893" s="68"/>
      <c r="AD3893" s="2"/>
      <c r="AE3893" s="2"/>
      <c r="AF3893" s="2"/>
      <c r="AG3893" s="2"/>
      <c r="AH3893" s="55"/>
      <c r="AI3893" s="72"/>
      <c r="AJ3893" s="72"/>
      <c r="AK3893" s="72"/>
      <c r="AL3893" s="72"/>
      <c r="AM3893" s="80"/>
      <c r="AN3893" s="2"/>
      <c r="AO3893" s="2"/>
      <c r="AP3893" s="2"/>
      <c r="AQ3893" s="2"/>
      <c r="AR3893" s="55"/>
      <c r="AS3893" s="85"/>
      <c r="AT3893" s="85"/>
      <c r="AU3893" s="85"/>
      <c r="AV3893" s="85"/>
      <c r="AW3893" s="100"/>
      <c r="AX3893" s="2"/>
      <c r="AY3893" s="2"/>
      <c r="AZ3893" s="2"/>
      <c r="BA3893" s="2"/>
      <c r="BB3893" s="55"/>
      <c r="BC3893" s="105"/>
      <c r="BD3893" s="105"/>
      <c r="BE3893" s="105"/>
      <c r="BF3893" s="105"/>
      <c r="BG3893" s="109"/>
      <c r="BH3893" s="2"/>
      <c r="BI3893" s="2"/>
      <c r="BJ3893" s="2"/>
      <c r="BK3893" s="2"/>
      <c r="BL3893" s="55"/>
      <c r="BM3893" s="48"/>
      <c r="BN3893" s="48"/>
      <c r="BO3893" s="48"/>
      <c r="BP3893" s="48"/>
      <c r="BQ3893" s="117"/>
      <c r="BR3893" s="2"/>
      <c r="BS3893" s="2"/>
      <c r="BT3893" s="2"/>
      <c r="BU3893" s="2"/>
      <c r="BV3893" s="55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18" t="s">
        <v>5</v>
      </c>
      <c r="H3894" s="3">
        <v>2024</v>
      </c>
      <c r="I3894" s="20" t="s">
        <v>282</v>
      </c>
      <c r="J3894" s="184" t="s">
        <v>273</v>
      </c>
      <c r="K3894" s="184" t="s">
        <v>321</v>
      </c>
      <c r="L3894" s="187">
        <f t="shared" si="123"/>
        <v>0</v>
      </c>
      <c r="M3894" s="187">
        <f t="shared" si="124"/>
        <v>0</v>
      </c>
      <c r="N3894" s="186"/>
      <c r="O3894" s="33"/>
      <c r="P3894" s="33"/>
      <c r="Q3894" s="33"/>
      <c r="R3894" s="33"/>
      <c r="S3894" s="42"/>
      <c r="T3894" s="2"/>
      <c r="U3894" s="2"/>
      <c r="V3894" s="2"/>
      <c r="W3894" s="2"/>
      <c r="X3894" s="55"/>
      <c r="Y3894" s="62"/>
      <c r="Z3894" s="62"/>
      <c r="AA3894" s="62"/>
      <c r="AB3894" s="62"/>
      <c r="AC3894" s="68"/>
      <c r="AD3894" s="2"/>
      <c r="AE3894" s="2"/>
      <c r="AF3894" s="2"/>
      <c r="AG3894" s="2"/>
      <c r="AH3894" s="55"/>
      <c r="AI3894" s="72"/>
      <c r="AJ3894" s="72"/>
      <c r="AK3894" s="72"/>
      <c r="AL3894" s="72"/>
      <c r="AM3894" s="80"/>
      <c r="AN3894" s="2"/>
      <c r="AO3894" s="2"/>
      <c r="AP3894" s="2"/>
      <c r="AQ3894" s="2"/>
      <c r="AR3894" s="55"/>
      <c r="AS3894" s="85"/>
      <c r="AT3894" s="85"/>
      <c r="AU3894" s="85"/>
      <c r="AV3894" s="85"/>
      <c r="AW3894" s="100"/>
      <c r="AX3894" s="2"/>
      <c r="AY3894" s="2"/>
      <c r="AZ3894" s="2"/>
      <c r="BA3894" s="2"/>
      <c r="BB3894" s="55"/>
      <c r="BC3894" s="105"/>
      <c r="BD3894" s="105"/>
      <c r="BE3894" s="105"/>
      <c r="BF3894" s="105"/>
      <c r="BG3894" s="109"/>
      <c r="BH3894" s="2"/>
      <c r="BI3894" s="2"/>
      <c r="BJ3894" s="2"/>
      <c r="BK3894" s="2"/>
      <c r="BL3894" s="55"/>
      <c r="BM3894" s="48"/>
      <c r="BN3894" s="48"/>
      <c r="BO3894" s="48"/>
      <c r="BP3894" s="48"/>
      <c r="BQ3894" s="117"/>
      <c r="BR3894" s="2"/>
      <c r="BS3894" s="2"/>
      <c r="BT3894" s="2"/>
      <c r="BU3894" s="2"/>
      <c r="BV3894" s="55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18" t="s">
        <v>5</v>
      </c>
      <c r="H3895" s="3">
        <v>2024</v>
      </c>
      <c r="I3895" s="20" t="s">
        <v>282</v>
      </c>
      <c r="J3895" s="184" t="s">
        <v>274</v>
      </c>
      <c r="K3895" s="184" t="s">
        <v>321</v>
      </c>
      <c r="L3895" s="187">
        <f t="shared" si="123"/>
        <v>0</v>
      </c>
      <c r="M3895" s="187">
        <f t="shared" si="124"/>
        <v>0</v>
      </c>
      <c r="N3895" s="186"/>
      <c r="O3895" s="33"/>
      <c r="P3895" s="33"/>
      <c r="Q3895" s="33"/>
      <c r="R3895" s="33"/>
      <c r="S3895" s="42"/>
      <c r="T3895" s="2"/>
      <c r="U3895" s="2"/>
      <c r="V3895" s="2"/>
      <c r="W3895" s="2"/>
      <c r="X3895" s="55"/>
      <c r="Y3895" s="62"/>
      <c r="Z3895" s="62"/>
      <c r="AA3895" s="62"/>
      <c r="AB3895" s="62"/>
      <c r="AC3895" s="68"/>
      <c r="AD3895" s="2"/>
      <c r="AE3895" s="2"/>
      <c r="AF3895" s="2"/>
      <c r="AG3895" s="2"/>
      <c r="AH3895" s="55"/>
      <c r="AI3895" s="72"/>
      <c r="AJ3895" s="72"/>
      <c r="AK3895" s="72"/>
      <c r="AL3895" s="72"/>
      <c r="AM3895" s="80"/>
      <c r="AN3895" s="2"/>
      <c r="AO3895" s="2"/>
      <c r="AP3895" s="2"/>
      <c r="AQ3895" s="2"/>
      <c r="AR3895" s="55"/>
      <c r="AS3895" s="85"/>
      <c r="AT3895" s="85"/>
      <c r="AU3895" s="85"/>
      <c r="AV3895" s="85"/>
      <c r="AW3895" s="100"/>
      <c r="AX3895" s="2"/>
      <c r="AY3895" s="2"/>
      <c r="AZ3895" s="2"/>
      <c r="BA3895" s="2"/>
      <c r="BB3895" s="55"/>
      <c r="BC3895" s="105"/>
      <c r="BD3895" s="105"/>
      <c r="BE3895" s="105"/>
      <c r="BF3895" s="105"/>
      <c r="BG3895" s="109"/>
      <c r="BH3895" s="2"/>
      <c r="BI3895" s="2"/>
      <c r="BJ3895" s="2"/>
      <c r="BK3895" s="2"/>
      <c r="BL3895" s="55"/>
      <c r="BM3895" s="48"/>
      <c r="BN3895" s="48"/>
      <c r="BO3895" s="48"/>
      <c r="BP3895" s="48"/>
      <c r="BQ3895" s="117"/>
      <c r="BR3895" s="2"/>
      <c r="BS3895" s="2"/>
      <c r="BT3895" s="2"/>
      <c r="BU3895" s="2"/>
      <c r="BV3895" s="55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18" t="s">
        <v>5</v>
      </c>
      <c r="H3896" s="3">
        <v>2024</v>
      </c>
      <c r="I3896" s="20" t="s">
        <v>282</v>
      </c>
      <c r="J3896" s="184" t="s">
        <v>275</v>
      </c>
      <c r="K3896" s="184" t="s">
        <v>321</v>
      </c>
      <c r="L3896" s="187">
        <f t="shared" si="123"/>
        <v>0</v>
      </c>
      <c r="M3896" s="187">
        <f t="shared" si="124"/>
        <v>0</v>
      </c>
      <c r="N3896" s="186"/>
      <c r="O3896" s="33"/>
      <c r="P3896" s="33"/>
      <c r="Q3896" s="33"/>
      <c r="R3896" s="33"/>
      <c r="S3896" s="42"/>
      <c r="T3896" s="2"/>
      <c r="U3896" s="2"/>
      <c r="V3896" s="2"/>
      <c r="W3896" s="2"/>
      <c r="X3896" s="55"/>
      <c r="Y3896" s="62"/>
      <c r="Z3896" s="62"/>
      <c r="AA3896" s="62"/>
      <c r="AB3896" s="62"/>
      <c r="AC3896" s="68"/>
      <c r="AD3896" s="2"/>
      <c r="AE3896" s="2"/>
      <c r="AF3896" s="2"/>
      <c r="AG3896" s="2"/>
      <c r="AH3896" s="55"/>
      <c r="AI3896" s="72"/>
      <c r="AJ3896" s="72"/>
      <c r="AK3896" s="72"/>
      <c r="AL3896" s="72"/>
      <c r="AM3896" s="80"/>
      <c r="AN3896" s="2"/>
      <c r="AO3896" s="2"/>
      <c r="AP3896" s="2"/>
      <c r="AQ3896" s="2"/>
      <c r="AR3896" s="55"/>
      <c r="AS3896" s="85"/>
      <c r="AT3896" s="85"/>
      <c r="AU3896" s="85"/>
      <c r="AV3896" s="85"/>
      <c r="AW3896" s="100"/>
      <c r="AX3896" s="2"/>
      <c r="AY3896" s="2"/>
      <c r="AZ3896" s="2"/>
      <c r="BA3896" s="2"/>
      <c r="BB3896" s="55"/>
      <c r="BC3896" s="105"/>
      <c r="BD3896" s="105"/>
      <c r="BE3896" s="105"/>
      <c r="BF3896" s="105"/>
      <c r="BG3896" s="109"/>
      <c r="BH3896" s="2"/>
      <c r="BI3896" s="2"/>
      <c r="BJ3896" s="2"/>
      <c r="BK3896" s="2"/>
      <c r="BL3896" s="55"/>
      <c r="BM3896" s="48"/>
      <c r="BN3896" s="48"/>
      <c r="BO3896" s="48"/>
      <c r="BP3896" s="48"/>
      <c r="BQ3896" s="117"/>
      <c r="BR3896" s="2"/>
      <c r="BS3896" s="2"/>
      <c r="BT3896" s="2"/>
      <c r="BU3896" s="2"/>
      <c r="BV3896" s="55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18" t="s">
        <v>5</v>
      </c>
      <c r="H3897" s="3">
        <v>2024</v>
      </c>
      <c r="I3897" s="20" t="s">
        <v>282</v>
      </c>
      <c r="J3897" s="184" t="s">
        <v>276</v>
      </c>
      <c r="K3897" s="184" t="s">
        <v>320</v>
      </c>
      <c r="L3897" s="187">
        <f t="shared" si="123"/>
        <v>0</v>
      </c>
      <c r="M3897" s="187">
        <f t="shared" si="124"/>
        <v>0</v>
      </c>
      <c r="N3897" s="186"/>
      <c r="O3897" s="33"/>
      <c r="P3897" s="33"/>
      <c r="Q3897" s="33"/>
      <c r="R3897" s="33"/>
      <c r="S3897" s="42"/>
      <c r="T3897" s="2"/>
      <c r="U3897" s="2"/>
      <c r="V3897" s="2"/>
      <c r="W3897" s="2"/>
      <c r="X3897" s="55"/>
      <c r="Y3897" s="62"/>
      <c r="Z3897" s="62"/>
      <c r="AA3897" s="62"/>
      <c r="AB3897" s="62"/>
      <c r="AC3897" s="68"/>
      <c r="AD3897" s="2"/>
      <c r="AE3897" s="2"/>
      <c r="AF3897" s="2"/>
      <c r="AG3897" s="2"/>
      <c r="AH3897" s="55"/>
      <c r="AI3897" s="72"/>
      <c r="AJ3897" s="72"/>
      <c r="AK3897" s="72"/>
      <c r="AL3897" s="72"/>
      <c r="AM3897" s="80"/>
      <c r="AN3897" s="2"/>
      <c r="AO3897" s="2"/>
      <c r="AP3897" s="2"/>
      <c r="AQ3897" s="2"/>
      <c r="AR3897" s="55"/>
      <c r="AS3897" s="85"/>
      <c r="AT3897" s="85"/>
      <c r="AU3897" s="85"/>
      <c r="AV3897" s="85"/>
      <c r="AW3897" s="100"/>
      <c r="AX3897" s="2"/>
      <c r="AY3897" s="2"/>
      <c r="AZ3897" s="2"/>
      <c r="BA3897" s="2"/>
      <c r="BB3897" s="55"/>
      <c r="BC3897" s="105"/>
      <c r="BD3897" s="105"/>
      <c r="BE3897" s="105"/>
      <c r="BF3897" s="105"/>
      <c r="BG3897" s="109"/>
      <c r="BH3897" s="2"/>
      <c r="BI3897" s="2"/>
      <c r="BJ3897" s="2"/>
      <c r="BK3897" s="2"/>
      <c r="BL3897" s="55"/>
      <c r="BM3897" s="48"/>
      <c r="BN3897" s="48"/>
      <c r="BO3897" s="48"/>
      <c r="BP3897" s="48"/>
      <c r="BQ3897" s="117"/>
      <c r="BR3897" s="2"/>
      <c r="BS3897" s="2"/>
      <c r="BT3897" s="2"/>
      <c r="BU3897" s="2"/>
      <c r="BV3897" s="55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18" t="s">
        <v>5</v>
      </c>
      <c r="H3898" s="3">
        <v>2024</v>
      </c>
      <c r="I3898" s="20" t="s">
        <v>282</v>
      </c>
      <c r="J3898" s="184" t="s">
        <v>277</v>
      </c>
      <c r="K3898" s="184" t="s">
        <v>320</v>
      </c>
      <c r="L3898" s="187">
        <f t="shared" si="123"/>
        <v>0</v>
      </c>
      <c r="M3898" s="187">
        <f t="shared" si="124"/>
        <v>0</v>
      </c>
      <c r="N3898" s="186"/>
      <c r="O3898" s="33"/>
      <c r="P3898" s="33"/>
      <c r="Q3898" s="33"/>
      <c r="R3898" s="33"/>
      <c r="S3898" s="42"/>
      <c r="T3898" s="2"/>
      <c r="U3898" s="2"/>
      <c r="V3898" s="2"/>
      <c r="W3898" s="2"/>
      <c r="X3898" s="55"/>
      <c r="Y3898" s="62"/>
      <c r="Z3898" s="62"/>
      <c r="AA3898" s="62"/>
      <c r="AB3898" s="62"/>
      <c r="AC3898" s="68"/>
      <c r="AD3898" s="2"/>
      <c r="AE3898" s="2"/>
      <c r="AF3898" s="2"/>
      <c r="AG3898" s="2"/>
      <c r="AH3898" s="55"/>
      <c r="AI3898" s="72"/>
      <c r="AJ3898" s="72"/>
      <c r="AK3898" s="72"/>
      <c r="AL3898" s="72"/>
      <c r="AM3898" s="80"/>
      <c r="AN3898" s="2"/>
      <c r="AO3898" s="2"/>
      <c r="AP3898" s="2"/>
      <c r="AQ3898" s="2"/>
      <c r="AR3898" s="55"/>
      <c r="AS3898" s="85"/>
      <c r="AT3898" s="85"/>
      <c r="AU3898" s="85"/>
      <c r="AV3898" s="85"/>
      <c r="AW3898" s="100"/>
      <c r="AX3898" s="2"/>
      <c r="AY3898" s="2"/>
      <c r="AZ3898" s="2"/>
      <c r="BA3898" s="2"/>
      <c r="BB3898" s="55"/>
      <c r="BC3898" s="105"/>
      <c r="BD3898" s="105"/>
      <c r="BE3898" s="105"/>
      <c r="BF3898" s="105"/>
      <c r="BG3898" s="109"/>
      <c r="BH3898" s="2"/>
      <c r="BI3898" s="2"/>
      <c r="BJ3898" s="2"/>
      <c r="BK3898" s="2"/>
      <c r="BL3898" s="55"/>
      <c r="BM3898" s="48"/>
      <c r="BN3898" s="48"/>
      <c r="BO3898" s="48"/>
      <c r="BP3898" s="48"/>
      <c r="BQ3898" s="117"/>
      <c r="BR3898" s="2"/>
      <c r="BS3898" s="2"/>
      <c r="BT3898" s="2"/>
      <c r="BU3898" s="2"/>
      <c r="BV3898" s="55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18" t="s">
        <v>5</v>
      </c>
      <c r="H3899" s="3">
        <v>2024</v>
      </c>
      <c r="I3899" s="20" t="s">
        <v>283</v>
      </c>
      <c r="J3899" s="184" t="s">
        <v>298</v>
      </c>
      <c r="K3899" s="184" t="s">
        <v>321</v>
      </c>
      <c r="L3899" s="187">
        <f t="shared" si="123"/>
        <v>0</v>
      </c>
      <c r="M3899" s="187">
        <f t="shared" si="124"/>
        <v>0</v>
      </c>
      <c r="N3899" s="186"/>
      <c r="O3899" s="33"/>
      <c r="P3899" s="33"/>
      <c r="Q3899" s="33"/>
      <c r="R3899" s="33"/>
      <c r="S3899" s="42"/>
      <c r="T3899" s="2"/>
      <c r="U3899" s="2"/>
      <c r="V3899" s="2"/>
      <c r="W3899" s="2"/>
      <c r="X3899" s="55"/>
      <c r="Y3899" s="62"/>
      <c r="Z3899" s="62"/>
      <c r="AA3899" s="62"/>
      <c r="AB3899" s="62"/>
      <c r="AC3899" s="68"/>
      <c r="AD3899" s="2"/>
      <c r="AE3899" s="2"/>
      <c r="AF3899" s="2"/>
      <c r="AG3899" s="2"/>
      <c r="AH3899" s="55"/>
      <c r="AI3899" s="72"/>
      <c r="AJ3899" s="72"/>
      <c r="AK3899" s="72"/>
      <c r="AL3899" s="72"/>
      <c r="AM3899" s="80"/>
      <c r="AN3899" s="2"/>
      <c r="AO3899" s="2"/>
      <c r="AP3899" s="2"/>
      <c r="AQ3899" s="2"/>
      <c r="AR3899" s="55"/>
      <c r="AS3899" s="85"/>
      <c r="AT3899" s="85"/>
      <c r="AU3899" s="85"/>
      <c r="AV3899" s="85"/>
      <c r="AW3899" s="100"/>
      <c r="AX3899" s="2"/>
      <c r="AY3899" s="2"/>
      <c r="AZ3899" s="2"/>
      <c r="BA3899" s="2"/>
      <c r="BB3899" s="55"/>
      <c r="BC3899" s="105"/>
      <c r="BD3899" s="105"/>
      <c r="BE3899" s="105"/>
      <c r="BF3899" s="105"/>
      <c r="BG3899" s="109"/>
      <c r="BH3899" s="2"/>
      <c r="BI3899" s="2"/>
      <c r="BJ3899" s="2"/>
      <c r="BK3899" s="2"/>
      <c r="BL3899" s="55"/>
      <c r="BM3899" s="48"/>
      <c r="BN3899" s="48"/>
      <c r="BO3899" s="48"/>
      <c r="BP3899" s="48"/>
      <c r="BQ3899" s="117"/>
      <c r="BR3899" s="2"/>
      <c r="BS3899" s="2"/>
      <c r="BT3899" s="2"/>
      <c r="BU3899" s="2"/>
      <c r="BV3899" s="55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18" t="s">
        <v>5</v>
      </c>
      <c r="H3900" s="3">
        <v>2024</v>
      </c>
      <c r="I3900" s="20" t="s">
        <v>283</v>
      </c>
      <c r="J3900" s="184" t="s">
        <v>278</v>
      </c>
      <c r="K3900" s="184" t="s">
        <v>320</v>
      </c>
      <c r="L3900" s="187">
        <f t="shared" si="123"/>
        <v>0</v>
      </c>
      <c r="M3900" s="187">
        <f t="shared" si="124"/>
        <v>0</v>
      </c>
      <c r="N3900" s="186"/>
      <c r="O3900" s="33"/>
      <c r="P3900" s="33"/>
      <c r="Q3900" s="33"/>
      <c r="R3900" s="33"/>
      <c r="S3900" s="42"/>
      <c r="T3900" s="2"/>
      <c r="U3900" s="2"/>
      <c r="V3900" s="2"/>
      <c r="W3900" s="2"/>
      <c r="X3900" s="55"/>
      <c r="Y3900" s="62"/>
      <c r="Z3900" s="62"/>
      <c r="AA3900" s="62"/>
      <c r="AB3900" s="62"/>
      <c r="AC3900" s="68"/>
      <c r="AD3900" s="2"/>
      <c r="AE3900" s="2"/>
      <c r="AF3900" s="2"/>
      <c r="AG3900" s="2"/>
      <c r="AH3900" s="55"/>
      <c r="AI3900" s="72"/>
      <c r="AJ3900" s="72"/>
      <c r="AK3900" s="72"/>
      <c r="AL3900" s="72"/>
      <c r="AM3900" s="80"/>
      <c r="AN3900" s="2"/>
      <c r="AO3900" s="2"/>
      <c r="AP3900" s="2"/>
      <c r="AQ3900" s="2"/>
      <c r="AR3900" s="55"/>
      <c r="AS3900" s="85"/>
      <c r="AT3900" s="85"/>
      <c r="AU3900" s="85"/>
      <c r="AV3900" s="85"/>
      <c r="AW3900" s="100"/>
      <c r="AX3900" s="2"/>
      <c r="AY3900" s="2"/>
      <c r="AZ3900" s="2"/>
      <c r="BA3900" s="2"/>
      <c r="BB3900" s="55"/>
      <c r="BC3900" s="105"/>
      <c r="BD3900" s="105"/>
      <c r="BE3900" s="105"/>
      <c r="BF3900" s="105"/>
      <c r="BG3900" s="109"/>
      <c r="BH3900" s="2"/>
      <c r="BI3900" s="2"/>
      <c r="BJ3900" s="2"/>
      <c r="BK3900" s="2"/>
      <c r="BL3900" s="55"/>
      <c r="BM3900" s="48"/>
      <c r="BN3900" s="48"/>
      <c r="BO3900" s="48"/>
      <c r="BP3900" s="48"/>
      <c r="BQ3900" s="117"/>
      <c r="BR3900" s="2"/>
      <c r="BS3900" s="2"/>
      <c r="BT3900" s="2"/>
      <c r="BU3900" s="2"/>
      <c r="BV3900" s="55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18" t="s">
        <v>5</v>
      </c>
      <c r="H3901" s="3">
        <v>2024</v>
      </c>
      <c r="I3901" s="20" t="s">
        <v>283</v>
      </c>
      <c r="J3901" s="184" t="s">
        <v>279</v>
      </c>
      <c r="K3901" s="184" t="s">
        <v>320</v>
      </c>
      <c r="L3901" s="187">
        <f t="shared" si="123"/>
        <v>0</v>
      </c>
      <c r="M3901" s="187">
        <f t="shared" si="124"/>
        <v>0</v>
      </c>
      <c r="N3901" s="186"/>
      <c r="O3901" s="33"/>
      <c r="P3901" s="33"/>
      <c r="Q3901" s="33"/>
      <c r="R3901" s="33"/>
      <c r="S3901" s="42"/>
      <c r="T3901" s="2"/>
      <c r="U3901" s="2"/>
      <c r="V3901" s="2"/>
      <c r="W3901" s="2"/>
      <c r="X3901" s="55"/>
      <c r="Y3901" s="62"/>
      <c r="Z3901" s="62"/>
      <c r="AA3901" s="62"/>
      <c r="AB3901" s="62"/>
      <c r="AC3901" s="68"/>
      <c r="AD3901" s="2"/>
      <c r="AE3901" s="2"/>
      <c r="AF3901" s="2"/>
      <c r="AG3901" s="2"/>
      <c r="AH3901" s="55"/>
      <c r="AI3901" s="72"/>
      <c r="AJ3901" s="72"/>
      <c r="AK3901" s="72"/>
      <c r="AL3901" s="72"/>
      <c r="AM3901" s="80"/>
      <c r="AN3901" s="2"/>
      <c r="AO3901" s="2"/>
      <c r="AP3901" s="2"/>
      <c r="AQ3901" s="2"/>
      <c r="AR3901" s="55"/>
      <c r="AS3901" s="85"/>
      <c r="AT3901" s="85"/>
      <c r="AU3901" s="85"/>
      <c r="AV3901" s="85"/>
      <c r="AW3901" s="100"/>
      <c r="AX3901" s="2"/>
      <c r="AY3901" s="2"/>
      <c r="AZ3901" s="2"/>
      <c r="BA3901" s="2"/>
      <c r="BB3901" s="55"/>
      <c r="BC3901" s="105"/>
      <c r="BD3901" s="105"/>
      <c r="BE3901" s="105"/>
      <c r="BF3901" s="105"/>
      <c r="BG3901" s="109"/>
      <c r="BH3901" s="2"/>
      <c r="BI3901" s="2"/>
      <c r="BJ3901" s="2"/>
      <c r="BK3901" s="2"/>
      <c r="BL3901" s="55"/>
      <c r="BM3901" s="48"/>
      <c r="BN3901" s="48"/>
      <c r="BO3901" s="48"/>
      <c r="BP3901" s="48"/>
      <c r="BQ3901" s="117"/>
      <c r="BR3901" s="2"/>
      <c r="BS3901" s="2"/>
      <c r="BT3901" s="2"/>
      <c r="BU3901" s="2"/>
      <c r="BV3901" s="55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18" t="s">
        <v>5</v>
      </c>
      <c r="H3902" s="3">
        <v>2024</v>
      </c>
      <c r="I3902" s="20" t="s">
        <v>286</v>
      </c>
      <c r="J3902" s="184" t="s">
        <v>280</v>
      </c>
      <c r="K3902" s="184" t="s">
        <v>319</v>
      </c>
      <c r="L3902" s="187">
        <f t="shared" si="123"/>
        <v>0</v>
      </c>
      <c r="M3902" s="187">
        <f t="shared" si="124"/>
        <v>0</v>
      </c>
      <c r="N3902" s="186"/>
      <c r="O3902" s="33"/>
      <c r="P3902" s="33"/>
      <c r="Q3902" s="33"/>
      <c r="R3902" s="33"/>
      <c r="S3902" s="42"/>
      <c r="T3902" s="2"/>
      <c r="U3902" s="2"/>
      <c r="V3902" s="2"/>
      <c r="W3902" s="2"/>
      <c r="X3902" s="55"/>
      <c r="Y3902" s="62"/>
      <c r="Z3902" s="62"/>
      <c r="AA3902" s="62"/>
      <c r="AB3902" s="62"/>
      <c r="AC3902" s="68"/>
      <c r="AD3902" s="2"/>
      <c r="AE3902" s="2"/>
      <c r="AF3902" s="2"/>
      <c r="AG3902" s="2"/>
      <c r="AH3902" s="55"/>
      <c r="AI3902" s="72"/>
      <c r="AJ3902" s="72"/>
      <c r="AK3902" s="72"/>
      <c r="AL3902" s="72"/>
      <c r="AM3902" s="80"/>
      <c r="AN3902" s="2"/>
      <c r="AO3902" s="2"/>
      <c r="AP3902" s="2"/>
      <c r="AQ3902" s="2"/>
      <c r="AR3902" s="55"/>
      <c r="AS3902" s="85"/>
      <c r="AT3902" s="85"/>
      <c r="AU3902" s="85"/>
      <c r="AV3902" s="85"/>
      <c r="AW3902" s="100"/>
      <c r="AX3902" s="2"/>
      <c r="AY3902" s="2"/>
      <c r="AZ3902" s="2"/>
      <c r="BA3902" s="2"/>
      <c r="BB3902" s="55"/>
      <c r="BC3902" s="105"/>
      <c r="BD3902" s="105"/>
      <c r="BE3902" s="105"/>
      <c r="BF3902" s="105"/>
      <c r="BG3902" s="109"/>
      <c r="BH3902" s="2"/>
      <c r="BI3902" s="2"/>
      <c r="BJ3902" s="2"/>
      <c r="BK3902" s="2"/>
      <c r="BL3902" s="55"/>
      <c r="BM3902" s="48"/>
      <c r="BN3902" s="48"/>
      <c r="BO3902" s="48"/>
      <c r="BP3902" s="48"/>
      <c r="BQ3902" s="117"/>
      <c r="BR3902" s="2"/>
      <c r="BS3902" s="2"/>
      <c r="BT3902" s="2"/>
      <c r="BU3902" s="2"/>
      <c r="BV3902" s="55"/>
    </row>
    <row r="3903" spans="1:74" ht="28.8" hidden="1" x14ac:dyDescent="0.3">
      <c r="A3903" s="2" t="s">
        <v>119</v>
      </c>
      <c r="B3903" s="2" t="s">
        <v>2</v>
      </c>
      <c r="C3903" s="2" t="s">
        <v>3</v>
      </c>
      <c r="D3903" s="2" t="s">
        <v>115</v>
      </c>
      <c r="E3903" s="5" t="s">
        <v>120</v>
      </c>
      <c r="F3903" s="3"/>
      <c r="G3903" s="18" t="s">
        <v>5</v>
      </c>
      <c r="H3903" s="3">
        <v>2024</v>
      </c>
      <c r="I3903" s="20" t="s">
        <v>286</v>
      </c>
      <c r="J3903" s="184" t="s">
        <v>281</v>
      </c>
      <c r="K3903" s="184" t="s">
        <v>319</v>
      </c>
      <c r="L3903" s="187">
        <f t="shared" si="123"/>
        <v>0</v>
      </c>
      <c r="M3903" s="187">
        <f t="shared" si="124"/>
        <v>5.9050000000000002</v>
      </c>
      <c r="N3903" s="186" t="s">
        <v>1482</v>
      </c>
      <c r="O3903" s="33"/>
      <c r="P3903" s="33"/>
      <c r="Q3903" s="33"/>
      <c r="R3903" s="33"/>
      <c r="S3903" s="42"/>
      <c r="T3903" s="2"/>
      <c r="U3903" s="2"/>
      <c r="V3903" s="2"/>
      <c r="W3903" s="2"/>
      <c r="X3903" s="55"/>
      <c r="Y3903" s="62"/>
      <c r="Z3903" s="62"/>
      <c r="AA3903" s="62"/>
      <c r="AB3903" s="62"/>
      <c r="AC3903" s="68"/>
      <c r="AD3903" s="2"/>
      <c r="AE3903" s="2"/>
      <c r="AF3903" s="2"/>
      <c r="AG3903" s="2"/>
      <c r="AH3903" s="55"/>
      <c r="AI3903" s="72"/>
      <c r="AJ3903" s="72"/>
      <c r="AK3903" s="72"/>
      <c r="AL3903" s="72"/>
      <c r="AM3903" s="80"/>
      <c r="AN3903" s="2"/>
      <c r="AO3903" s="2"/>
      <c r="AP3903" s="2"/>
      <c r="AQ3903" s="2"/>
      <c r="AR3903" s="55"/>
      <c r="AS3903" s="85"/>
      <c r="AT3903" s="85"/>
      <c r="AU3903" s="85"/>
      <c r="AV3903" s="85"/>
      <c r="AW3903" s="100"/>
      <c r="AX3903" s="2"/>
      <c r="AY3903" s="2"/>
      <c r="AZ3903" s="2"/>
      <c r="BA3903" s="2"/>
      <c r="BB3903" s="55"/>
      <c r="BC3903" s="105" t="s">
        <v>1061</v>
      </c>
      <c r="BD3903" s="105"/>
      <c r="BE3903" s="105"/>
      <c r="BF3903" s="105"/>
      <c r="BG3903" s="109">
        <v>4.5</v>
      </c>
      <c r="BH3903" s="2"/>
      <c r="BI3903" s="2"/>
      <c r="BJ3903" s="2"/>
      <c r="BK3903" s="2"/>
      <c r="BL3903" s="55"/>
      <c r="BM3903" s="48"/>
      <c r="BN3903" s="48"/>
      <c r="BO3903" s="48"/>
      <c r="BP3903" s="48"/>
      <c r="BQ3903" s="117"/>
      <c r="BR3903" s="2" t="s">
        <v>1256</v>
      </c>
      <c r="BS3903" s="2"/>
      <c r="BT3903" s="2"/>
      <c r="BU3903" s="2"/>
      <c r="BV3903" s="55">
        <v>1.405</v>
      </c>
    </row>
    <row r="3904" spans="1:74" s="13" customFormat="1" hidden="1" x14ac:dyDescent="0.3">
      <c r="A3904" s="12" t="s">
        <v>119</v>
      </c>
      <c r="B3904" s="12" t="s">
        <v>2</v>
      </c>
      <c r="C3904" s="12" t="s">
        <v>3</v>
      </c>
      <c r="D3904" s="12" t="s">
        <v>115</v>
      </c>
      <c r="E3904" s="6" t="s">
        <v>120</v>
      </c>
      <c r="F3904" s="7"/>
      <c r="G3904" s="19" t="s">
        <v>5</v>
      </c>
      <c r="H3904" s="7">
        <v>2024</v>
      </c>
      <c r="I3904" s="21"/>
      <c r="J3904" s="12" t="s">
        <v>314</v>
      </c>
      <c r="K3904" s="12"/>
      <c r="L3904" s="147"/>
      <c r="M3904" s="147">
        <f>SUM(M3866:M3903)</f>
        <v>5.9050000000000002</v>
      </c>
      <c r="N3904" s="183"/>
      <c r="O3904" s="12"/>
      <c r="P3904" s="12"/>
      <c r="Q3904" s="12"/>
      <c r="R3904" s="12"/>
      <c r="S3904" s="47">
        <f>SUM(S3866:S3903)</f>
        <v>0</v>
      </c>
      <c r="T3904" s="12"/>
      <c r="U3904" s="12"/>
      <c r="V3904" s="12"/>
      <c r="W3904" s="12"/>
      <c r="X3904" s="47">
        <f>SUM(X3866:X3903)</f>
        <v>0</v>
      </c>
      <c r="Y3904" s="12"/>
      <c r="Z3904" s="12"/>
      <c r="AA3904" s="12"/>
      <c r="AB3904" s="12"/>
      <c r="AC3904" s="47">
        <f>SUM(AC3866:AC3903)</f>
        <v>0</v>
      </c>
      <c r="AD3904" s="12"/>
      <c r="AE3904" s="12"/>
      <c r="AF3904" s="12"/>
      <c r="AG3904" s="12"/>
      <c r="AH3904" s="47">
        <f>SUM(AH3866:AH3903)</f>
        <v>0</v>
      </c>
      <c r="AI3904" s="12"/>
      <c r="AJ3904" s="12"/>
      <c r="AK3904" s="12"/>
      <c r="AL3904" s="12"/>
      <c r="AM3904" s="47">
        <f>SUM(AM3866:AM3903)</f>
        <v>0</v>
      </c>
      <c r="AN3904" s="12"/>
      <c r="AO3904" s="12"/>
      <c r="AP3904" s="12"/>
      <c r="AQ3904" s="12"/>
      <c r="AR3904" s="47">
        <f>SUM(AR3866:AR3903)</f>
        <v>0</v>
      </c>
      <c r="AS3904" s="12"/>
      <c r="AT3904" s="12"/>
      <c r="AU3904" s="12"/>
      <c r="AV3904" s="12"/>
      <c r="AW3904" s="47">
        <f>SUM(AW3866:AW3903)</f>
        <v>0</v>
      </c>
      <c r="AX3904" s="12"/>
      <c r="AY3904" s="12"/>
      <c r="AZ3904" s="12"/>
      <c r="BA3904" s="12"/>
      <c r="BB3904" s="47">
        <f>SUM(BB3866:BB3903)</f>
        <v>0</v>
      </c>
      <c r="BC3904" s="12"/>
      <c r="BD3904" s="12"/>
      <c r="BE3904" s="12"/>
      <c r="BF3904" s="12"/>
      <c r="BG3904" s="47">
        <f>SUM(BG3866:BG3903)</f>
        <v>4.5</v>
      </c>
      <c r="BH3904" s="12"/>
      <c r="BI3904" s="12"/>
      <c r="BJ3904" s="12"/>
      <c r="BK3904" s="12"/>
      <c r="BL3904" s="47">
        <f>SUM(BL3866:BL3903)</f>
        <v>0</v>
      </c>
      <c r="BM3904" s="12"/>
      <c r="BN3904" s="12"/>
      <c r="BO3904" s="12"/>
      <c r="BP3904" s="12"/>
      <c r="BQ3904" s="47">
        <f>SUM(BQ3866:BQ3903)</f>
        <v>0</v>
      </c>
      <c r="BR3904" s="12"/>
      <c r="BS3904" s="12"/>
      <c r="BT3904" s="12"/>
      <c r="BU3904" s="12"/>
      <c r="BV3904" s="47">
        <f>SUM(BV3866:BV3903)</f>
        <v>1.405</v>
      </c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18" t="s">
        <v>122</v>
      </c>
      <c r="H3905" s="3">
        <v>2024</v>
      </c>
      <c r="I3905" s="20" t="s">
        <v>287</v>
      </c>
      <c r="J3905" s="184" t="s">
        <v>267</v>
      </c>
      <c r="K3905" s="184" t="s">
        <v>318</v>
      </c>
      <c r="L3905" s="187">
        <f t="shared" si="123"/>
        <v>0</v>
      </c>
      <c r="M3905" s="187">
        <f t="shared" si="124"/>
        <v>0</v>
      </c>
      <c r="N3905" s="186"/>
      <c r="O3905" s="33"/>
      <c r="P3905" s="33"/>
      <c r="Q3905" s="33"/>
      <c r="R3905" s="33"/>
      <c r="S3905" s="42"/>
      <c r="T3905" s="2"/>
      <c r="U3905" s="2"/>
      <c r="V3905" s="2"/>
      <c r="W3905" s="2"/>
      <c r="X3905" s="55"/>
      <c r="Y3905" s="62"/>
      <c r="Z3905" s="62"/>
      <c r="AA3905" s="62"/>
      <c r="AB3905" s="62"/>
      <c r="AC3905" s="68"/>
      <c r="AD3905" s="2"/>
      <c r="AE3905" s="2"/>
      <c r="AF3905" s="2"/>
      <c r="AG3905" s="2"/>
      <c r="AH3905" s="55"/>
      <c r="AI3905" s="72"/>
      <c r="AJ3905" s="72"/>
      <c r="AK3905" s="72"/>
      <c r="AL3905" s="72"/>
      <c r="AM3905" s="80"/>
      <c r="AN3905" s="2"/>
      <c r="AO3905" s="2"/>
      <c r="AP3905" s="2"/>
      <c r="AQ3905" s="2"/>
      <c r="AR3905" s="55"/>
      <c r="AS3905" s="85"/>
      <c r="AT3905" s="85"/>
      <c r="AU3905" s="85"/>
      <c r="AV3905" s="85"/>
      <c r="AW3905" s="100"/>
      <c r="AX3905" s="2"/>
      <c r="AY3905" s="2"/>
      <c r="AZ3905" s="2"/>
      <c r="BA3905" s="2"/>
      <c r="BB3905" s="55"/>
      <c r="BC3905" s="105"/>
      <c r="BD3905" s="105"/>
      <c r="BE3905" s="105"/>
      <c r="BF3905" s="105"/>
      <c r="BG3905" s="109"/>
      <c r="BH3905" s="2"/>
      <c r="BI3905" s="2"/>
      <c r="BJ3905" s="2"/>
      <c r="BK3905" s="2"/>
      <c r="BL3905" s="55"/>
      <c r="BM3905" s="48"/>
      <c r="BN3905" s="48"/>
      <c r="BO3905" s="48"/>
      <c r="BP3905" s="48"/>
      <c r="BQ3905" s="117"/>
      <c r="BR3905" s="2"/>
      <c r="BS3905" s="2"/>
      <c r="BT3905" s="2"/>
      <c r="BU3905" s="2"/>
      <c r="BV3905" s="55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18" t="s">
        <v>122</v>
      </c>
      <c r="H3906" s="3">
        <v>2024</v>
      </c>
      <c r="I3906" s="20" t="s">
        <v>287</v>
      </c>
      <c r="J3906" s="184" t="s">
        <v>291</v>
      </c>
      <c r="K3906" s="184" t="s">
        <v>319</v>
      </c>
      <c r="L3906" s="187">
        <f t="shared" si="123"/>
        <v>0</v>
      </c>
      <c r="M3906" s="187">
        <f t="shared" si="124"/>
        <v>0</v>
      </c>
      <c r="N3906" s="186"/>
      <c r="O3906" s="33"/>
      <c r="P3906" s="33"/>
      <c r="Q3906" s="33"/>
      <c r="R3906" s="33"/>
      <c r="S3906" s="42"/>
      <c r="T3906" s="2"/>
      <c r="U3906" s="2"/>
      <c r="V3906" s="2"/>
      <c r="W3906" s="2"/>
      <c r="X3906" s="55"/>
      <c r="Y3906" s="62"/>
      <c r="Z3906" s="62"/>
      <c r="AA3906" s="62"/>
      <c r="AB3906" s="62"/>
      <c r="AC3906" s="68"/>
      <c r="AD3906" s="2"/>
      <c r="AE3906" s="2"/>
      <c r="AF3906" s="2"/>
      <c r="AG3906" s="2"/>
      <c r="AH3906" s="55"/>
      <c r="AI3906" s="72"/>
      <c r="AJ3906" s="72"/>
      <c r="AK3906" s="72"/>
      <c r="AL3906" s="72"/>
      <c r="AM3906" s="80"/>
      <c r="AN3906" s="2"/>
      <c r="AO3906" s="2"/>
      <c r="AP3906" s="2"/>
      <c r="AQ3906" s="2"/>
      <c r="AR3906" s="55"/>
      <c r="AS3906" s="85"/>
      <c r="AT3906" s="85"/>
      <c r="AU3906" s="85"/>
      <c r="AV3906" s="85"/>
      <c r="AW3906" s="100"/>
      <c r="AX3906" s="2"/>
      <c r="AY3906" s="2"/>
      <c r="AZ3906" s="2"/>
      <c r="BA3906" s="2"/>
      <c r="BB3906" s="55"/>
      <c r="BC3906" s="105"/>
      <c r="BD3906" s="105"/>
      <c r="BE3906" s="105"/>
      <c r="BF3906" s="105"/>
      <c r="BG3906" s="109"/>
      <c r="BH3906" s="2"/>
      <c r="BI3906" s="2"/>
      <c r="BJ3906" s="2"/>
      <c r="BK3906" s="2"/>
      <c r="BL3906" s="55"/>
      <c r="BM3906" s="48"/>
      <c r="BN3906" s="48"/>
      <c r="BO3906" s="48"/>
      <c r="BP3906" s="48"/>
      <c r="BQ3906" s="117"/>
      <c r="BR3906" s="2"/>
      <c r="BS3906" s="2"/>
      <c r="BT3906" s="2"/>
      <c r="BU3906" s="2"/>
      <c r="BV3906" s="55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18" t="s">
        <v>122</v>
      </c>
      <c r="H3907" s="3">
        <v>2024</v>
      </c>
      <c r="I3907" s="20" t="s">
        <v>286</v>
      </c>
      <c r="J3907" s="184" t="s">
        <v>336</v>
      </c>
      <c r="K3907" s="184" t="s">
        <v>319</v>
      </c>
      <c r="L3907" s="187">
        <f t="shared" si="123"/>
        <v>0</v>
      </c>
      <c r="M3907" s="187">
        <f t="shared" si="124"/>
        <v>0</v>
      </c>
      <c r="N3907" s="186"/>
      <c r="O3907" s="33"/>
      <c r="P3907" s="33"/>
      <c r="Q3907" s="33"/>
      <c r="R3907" s="33"/>
      <c r="S3907" s="42"/>
      <c r="T3907" s="2"/>
      <c r="U3907" s="2"/>
      <c r="V3907" s="2"/>
      <c r="W3907" s="2"/>
      <c r="X3907" s="55"/>
      <c r="Y3907" s="62"/>
      <c r="Z3907" s="62"/>
      <c r="AA3907" s="62"/>
      <c r="AB3907" s="62"/>
      <c r="AC3907" s="68"/>
      <c r="AD3907" s="2"/>
      <c r="AE3907" s="2"/>
      <c r="AF3907" s="2"/>
      <c r="AG3907" s="2"/>
      <c r="AH3907" s="55"/>
      <c r="AI3907" s="72"/>
      <c r="AJ3907" s="72"/>
      <c r="AK3907" s="72"/>
      <c r="AL3907" s="72"/>
      <c r="AM3907" s="80"/>
      <c r="AN3907" s="2"/>
      <c r="AO3907" s="2"/>
      <c r="AP3907" s="2"/>
      <c r="AQ3907" s="2"/>
      <c r="AR3907" s="55"/>
      <c r="AS3907" s="85"/>
      <c r="AT3907" s="85"/>
      <c r="AU3907" s="85"/>
      <c r="AV3907" s="85"/>
      <c r="AW3907" s="100"/>
      <c r="AX3907" s="2"/>
      <c r="AY3907" s="2"/>
      <c r="AZ3907" s="2"/>
      <c r="BA3907" s="2"/>
      <c r="BB3907" s="55"/>
      <c r="BC3907" s="105"/>
      <c r="BD3907" s="105"/>
      <c r="BE3907" s="105"/>
      <c r="BF3907" s="105"/>
      <c r="BG3907" s="109"/>
      <c r="BH3907" s="2"/>
      <c r="BI3907" s="2"/>
      <c r="BJ3907" s="2"/>
      <c r="BK3907" s="2"/>
      <c r="BL3907" s="55"/>
      <c r="BM3907" s="48"/>
      <c r="BN3907" s="48"/>
      <c r="BO3907" s="48"/>
      <c r="BP3907" s="48"/>
      <c r="BQ3907" s="117"/>
      <c r="BR3907" s="2"/>
      <c r="BS3907" s="2"/>
      <c r="BT3907" s="2"/>
      <c r="BU3907" s="2"/>
      <c r="BV3907" s="55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18" t="s">
        <v>122</v>
      </c>
      <c r="H3908" s="3">
        <v>2024</v>
      </c>
      <c r="I3908" s="20" t="s">
        <v>286</v>
      </c>
      <c r="J3908" s="185" t="s">
        <v>337</v>
      </c>
      <c r="K3908" s="185" t="s">
        <v>318</v>
      </c>
      <c r="L3908" s="187">
        <f t="shared" si="123"/>
        <v>0</v>
      </c>
      <c r="M3908" s="187">
        <f t="shared" si="124"/>
        <v>0</v>
      </c>
      <c r="N3908" s="186"/>
      <c r="O3908" s="53"/>
      <c r="P3908" s="53"/>
      <c r="Q3908" s="53"/>
      <c r="R3908" s="53"/>
      <c r="S3908" s="54"/>
      <c r="T3908" s="8"/>
      <c r="U3908" s="8"/>
      <c r="V3908" s="8"/>
      <c r="W3908" s="8"/>
      <c r="X3908" s="122"/>
      <c r="Y3908" s="135"/>
      <c r="Z3908" s="135"/>
      <c r="AA3908" s="135"/>
      <c r="AB3908" s="135"/>
      <c r="AC3908" s="136"/>
      <c r="AD3908" s="8"/>
      <c r="AE3908" s="8"/>
      <c r="AF3908" s="8"/>
      <c r="AG3908" s="8"/>
      <c r="AH3908" s="122"/>
      <c r="AI3908" s="137"/>
      <c r="AJ3908" s="137"/>
      <c r="AK3908" s="137"/>
      <c r="AL3908" s="137"/>
      <c r="AM3908" s="138"/>
      <c r="AN3908" s="8"/>
      <c r="AO3908" s="8"/>
      <c r="AP3908" s="8"/>
      <c r="AQ3908" s="8"/>
      <c r="AR3908" s="122"/>
      <c r="AS3908" s="139"/>
      <c r="AT3908" s="139"/>
      <c r="AU3908" s="139"/>
      <c r="AV3908" s="139"/>
      <c r="AW3908" s="140"/>
      <c r="AX3908" s="8"/>
      <c r="AY3908" s="8"/>
      <c r="AZ3908" s="8"/>
      <c r="BA3908" s="8"/>
      <c r="BB3908" s="122"/>
      <c r="BC3908" s="141"/>
      <c r="BD3908" s="141"/>
      <c r="BE3908" s="141"/>
      <c r="BF3908" s="141"/>
      <c r="BG3908" s="142"/>
      <c r="BH3908" s="8"/>
      <c r="BI3908" s="8"/>
      <c r="BJ3908" s="8"/>
      <c r="BK3908" s="8"/>
      <c r="BL3908" s="122"/>
      <c r="BM3908" s="143"/>
      <c r="BN3908" s="143"/>
      <c r="BO3908" s="143"/>
      <c r="BP3908" s="143"/>
      <c r="BQ3908" s="144"/>
      <c r="BR3908" s="8"/>
      <c r="BS3908" s="8"/>
      <c r="BT3908" s="8"/>
      <c r="BU3908" s="8"/>
      <c r="BV3908" s="122"/>
    </row>
    <row r="3909" spans="1:74" ht="28.8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18" t="s">
        <v>122</v>
      </c>
      <c r="H3909" s="3">
        <v>2024</v>
      </c>
      <c r="I3909" s="20" t="s">
        <v>286</v>
      </c>
      <c r="J3909" s="185" t="s">
        <v>338</v>
      </c>
      <c r="K3909" s="185" t="s">
        <v>339</v>
      </c>
      <c r="L3909" s="187">
        <f t="shared" si="123"/>
        <v>0</v>
      </c>
      <c r="M3909" s="187">
        <f t="shared" si="124"/>
        <v>0</v>
      </c>
      <c r="N3909" s="186"/>
      <c r="O3909" s="53"/>
      <c r="P3909" s="53"/>
      <c r="Q3909" s="53"/>
      <c r="R3909" s="53"/>
      <c r="S3909" s="54"/>
      <c r="T3909" s="8"/>
      <c r="U3909" s="8"/>
      <c r="V3909" s="8"/>
      <c r="W3909" s="8"/>
      <c r="X3909" s="122"/>
      <c r="Y3909" s="135"/>
      <c r="Z3909" s="135"/>
      <c r="AA3909" s="135"/>
      <c r="AB3909" s="135"/>
      <c r="AC3909" s="136"/>
      <c r="AD3909" s="8"/>
      <c r="AE3909" s="8"/>
      <c r="AF3909" s="8"/>
      <c r="AG3909" s="8"/>
      <c r="AH3909" s="122"/>
      <c r="AI3909" s="137"/>
      <c r="AJ3909" s="137"/>
      <c r="AK3909" s="137"/>
      <c r="AL3909" s="137"/>
      <c r="AM3909" s="138"/>
      <c r="AN3909" s="8"/>
      <c r="AO3909" s="8"/>
      <c r="AP3909" s="8"/>
      <c r="AQ3909" s="8"/>
      <c r="AR3909" s="122"/>
      <c r="AS3909" s="139"/>
      <c r="AT3909" s="139"/>
      <c r="AU3909" s="139"/>
      <c r="AV3909" s="139"/>
      <c r="AW3909" s="140"/>
      <c r="AX3909" s="8"/>
      <c r="AY3909" s="8"/>
      <c r="AZ3909" s="8"/>
      <c r="BA3909" s="8"/>
      <c r="BB3909" s="122"/>
      <c r="BC3909" s="141"/>
      <c r="BD3909" s="141"/>
      <c r="BE3909" s="141"/>
      <c r="BF3909" s="141"/>
      <c r="BG3909" s="142"/>
      <c r="BH3909" s="8"/>
      <c r="BI3909" s="8"/>
      <c r="BJ3909" s="8"/>
      <c r="BK3909" s="8"/>
      <c r="BL3909" s="122"/>
      <c r="BM3909" s="143"/>
      <c r="BN3909" s="143"/>
      <c r="BO3909" s="143"/>
      <c r="BP3909" s="143"/>
      <c r="BQ3909" s="144"/>
      <c r="BR3909" s="8"/>
      <c r="BS3909" s="8"/>
      <c r="BT3909" s="8"/>
      <c r="BU3909" s="8"/>
      <c r="BV3909" s="122"/>
    </row>
    <row r="3910" spans="1:74" ht="28.8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18" t="s">
        <v>122</v>
      </c>
      <c r="H3910" s="3">
        <v>2024</v>
      </c>
      <c r="I3910" s="20" t="s">
        <v>286</v>
      </c>
      <c r="J3910" s="185" t="s">
        <v>340</v>
      </c>
      <c r="K3910" s="185" t="s">
        <v>318</v>
      </c>
      <c r="L3910" s="187">
        <f t="shared" ref="L3910:L3973" si="125">SUM(R3910,W3910,AB3910,AG3910,AL3910,AQ3910,AV3910,BA3910,BF3910,BK3910,BP3910,BU3910)</f>
        <v>0</v>
      </c>
      <c r="M3910" s="187">
        <f t="shared" ref="M3910:M3973" si="126">SUM(S3910,X3910,AC3910,AH3910,AM3910,AR3910,AW3910,BB3910,BG3910,BL3910,BQ3910,BV3910)</f>
        <v>0</v>
      </c>
      <c r="N3910" s="186"/>
      <c r="O3910" s="53"/>
      <c r="P3910" s="53"/>
      <c r="Q3910" s="53"/>
      <c r="R3910" s="53"/>
      <c r="S3910" s="54"/>
      <c r="T3910" s="8"/>
      <c r="U3910" s="8"/>
      <c r="V3910" s="8"/>
      <c r="W3910" s="8"/>
      <c r="X3910" s="122"/>
      <c r="Y3910" s="135"/>
      <c r="Z3910" s="135"/>
      <c r="AA3910" s="135"/>
      <c r="AB3910" s="135"/>
      <c r="AC3910" s="136"/>
      <c r="AD3910" s="8"/>
      <c r="AE3910" s="8"/>
      <c r="AF3910" s="8"/>
      <c r="AG3910" s="8"/>
      <c r="AH3910" s="122"/>
      <c r="AI3910" s="137"/>
      <c r="AJ3910" s="137"/>
      <c r="AK3910" s="137"/>
      <c r="AL3910" s="137"/>
      <c r="AM3910" s="138"/>
      <c r="AN3910" s="8"/>
      <c r="AO3910" s="8"/>
      <c r="AP3910" s="8"/>
      <c r="AQ3910" s="8"/>
      <c r="AR3910" s="122"/>
      <c r="AS3910" s="139"/>
      <c r="AT3910" s="139"/>
      <c r="AU3910" s="139"/>
      <c r="AV3910" s="139"/>
      <c r="AW3910" s="140"/>
      <c r="AX3910" s="8"/>
      <c r="AY3910" s="8"/>
      <c r="AZ3910" s="8"/>
      <c r="BA3910" s="8"/>
      <c r="BB3910" s="122"/>
      <c r="BC3910" s="141"/>
      <c r="BD3910" s="141"/>
      <c r="BE3910" s="141"/>
      <c r="BF3910" s="141"/>
      <c r="BG3910" s="142"/>
      <c r="BH3910" s="8"/>
      <c r="BI3910" s="8"/>
      <c r="BJ3910" s="8"/>
      <c r="BK3910" s="8"/>
      <c r="BL3910" s="122"/>
      <c r="BM3910" s="143"/>
      <c r="BN3910" s="143"/>
      <c r="BO3910" s="143"/>
      <c r="BP3910" s="143"/>
      <c r="BQ3910" s="144"/>
      <c r="BR3910" s="8"/>
      <c r="BS3910" s="8"/>
      <c r="BT3910" s="8"/>
      <c r="BU3910" s="8"/>
      <c r="BV3910" s="122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18" t="s">
        <v>122</v>
      </c>
      <c r="H3911" s="3">
        <v>2024</v>
      </c>
      <c r="I3911" s="20" t="s">
        <v>286</v>
      </c>
      <c r="J3911" s="185" t="s">
        <v>341</v>
      </c>
      <c r="K3911" s="185" t="s">
        <v>320</v>
      </c>
      <c r="L3911" s="187">
        <f t="shared" si="125"/>
        <v>0</v>
      </c>
      <c r="M3911" s="187">
        <f t="shared" si="126"/>
        <v>0</v>
      </c>
      <c r="N3911" s="186"/>
      <c r="O3911" s="53"/>
      <c r="P3911" s="53"/>
      <c r="Q3911" s="53"/>
      <c r="R3911" s="53"/>
      <c r="S3911" s="54"/>
      <c r="T3911" s="8"/>
      <c r="U3911" s="8"/>
      <c r="V3911" s="8"/>
      <c r="W3911" s="8"/>
      <c r="X3911" s="122"/>
      <c r="Y3911" s="135"/>
      <c r="Z3911" s="135"/>
      <c r="AA3911" s="135"/>
      <c r="AB3911" s="135"/>
      <c r="AC3911" s="136"/>
      <c r="AD3911" s="8"/>
      <c r="AE3911" s="8"/>
      <c r="AF3911" s="8"/>
      <c r="AG3911" s="8"/>
      <c r="AH3911" s="122"/>
      <c r="AI3911" s="137"/>
      <c r="AJ3911" s="137"/>
      <c r="AK3911" s="137"/>
      <c r="AL3911" s="137"/>
      <c r="AM3911" s="138"/>
      <c r="AN3911" s="8"/>
      <c r="AO3911" s="8"/>
      <c r="AP3911" s="8"/>
      <c r="AQ3911" s="8"/>
      <c r="AR3911" s="122"/>
      <c r="AS3911" s="139"/>
      <c r="AT3911" s="139"/>
      <c r="AU3911" s="139"/>
      <c r="AV3911" s="139"/>
      <c r="AW3911" s="140"/>
      <c r="AX3911" s="8"/>
      <c r="AY3911" s="8"/>
      <c r="AZ3911" s="8"/>
      <c r="BA3911" s="8"/>
      <c r="BB3911" s="122"/>
      <c r="BC3911" s="141"/>
      <c r="BD3911" s="141"/>
      <c r="BE3911" s="141"/>
      <c r="BF3911" s="141"/>
      <c r="BG3911" s="142"/>
      <c r="BH3911" s="8"/>
      <c r="BI3911" s="8"/>
      <c r="BJ3911" s="8"/>
      <c r="BK3911" s="8"/>
      <c r="BL3911" s="122"/>
      <c r="BM3911" s="143"/>
      <c r="BN3911" s="143"/>
      <c r="BO3911" s="143"/>
      <c r="BP3911" s="143"/>
      <c r="BQ3911" s="144"/>
      <c r="BR3911" s="8"/>
      <c r="BS3911" s="8"/>
      <c r="BT3911" s="8"/>
      <c r="BU3911" s="8"/>
      <c r="BV3911" s="122"/>
    </row>
    <row r="3912" spans="1:74" ht="28.8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18" t="s">
        <v>122</v>
      </c>
      <c r="H3912" s="3">
        <v>2024</v>
      </c>
      <c r="I3912" s="20" t="s">
        <v>286</v>
      </c>
      <c r="J3912" s="185" t="s">
        <v>342</v>
      </c>
      <c r="K3912" s="185" t="s">
        <v>320</v>
      </c>
      <c r="L3912" s="187">
        <f t="shared" si="125"/>
        <v>0</v>
      </c>
      <c r="M3912" s="187">
        <f t="shared" si="126"/>
        <v>0</v>
      </c>
      <c r="N3912" s="186"/>
      <c r="O3912" s="53"/>
      <c r="P3912" s="53"/>
      <c r="Q3912" s="53"/>
      <c r="R3912" s="53"/>
      <c r="S3912" s="54"/>
      <c r="T3912" s="8"/>
      <c r="U3912" s="8"/>
      <c r="V3912" s="8"/>
      <c r="W3912" s="8"/>
      <c r="X3912" s="122"/>
      <c r="Y3912" s="135"/>
      <c r="Z3912" s="135"/>
      <c r="AA3912" s="135"/>
      <c r="AB3912" s="135"/>
      <c r="AC3912" s="136"/>
      <c r="AD3912" s="8"/>
      <c r="AE3912" s="8"/>
      <c r="AF3912" s="8"/>
      <c r="AG3912" s="8"/>
      <c r="AH3912" s="122"/>
      <c r="AI3912" s="137"/>
      <c r="AJ3912" s="137"/>
      <c r="AK3912" s="137"/>
      <c r="AL3912" s="137"/>
      <c r="AM3912" s="138"/>
      <c r="AN3912" s="8"/>
      <c r="AO3912" s="8"/>
      <c r="AP3912" s="8"/>
      <c r="AQ3912" s="8"/>
      <c r="AR3912" s="122"/>
      <c r="AS3912" s="139"/>
      <c r="AT3912" s="139"/>
      <c r="AU3912" s="139"/>
      <c r="AV3912" s="139"/>
      <c r="AW3912" s="140"/>
      <c r="AX3912" s="8"/>
      <c r="AY3912" s="8"/>
      <c r="AZ3912" s="8"/>
      <c r="BA3912" s="8"/>
      <c r="BB3912" s="122"/>
      <c r="BC3912" s="141"/>
      <c r="BD3912" s="141"/>
      <c r="BE3912" s="141"/>
      <c r="BF3912" s="141"/>
      <c r="BG3912" s="142"/>
      <c r="BH3912" s="8"/>
      <c r="BI3912" s="8"/>
      <c r="BJ3912" s="8"/>
      <c r="BK3912" s="8"/>
      <c r="BL3912" s="122"/>
      <c r="BM3912" s="143"/>
      <c r="BN3912" s="143"/>
      <c r="BO3912" s="143"/>
      <c r="BP3912" s="143"/>
      <c r="BQ3912" s="144"/>
      <c r="BR3912" s="8"/>
      <c r="BS3912" s="8"/>
      <c r="BT3912" s="8"/>
      <c r="BU3912" s="8"/>
      <c r="BV3912" s="122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18" t="s">
        <v>122</v>
      </c>
      <c r="H3913" s="3">
        <v>2024</v>
      </c>
      <c r="I3913" s="20" t="s">
        <v>286</v>
      </c>
      <c r="J3913" s="185" t="s">
        <v>343</v>
      </c>
      <c r="K3913" s="185" t="s">
        <v>339</v>
      </c>
      <c r="L3913" s="187">
        <f t="shared" si="125"/>
        <v>0</v>
      </c>
      <c r="M3913" s="187">
        <f t="shared" si="126"/>
        <v>0</v>
      </c>
      <c r="N3913" s="186"/>
      <c r="O3913" s="53"/>
      <c r="P3913" s="53"/>
      <c r="Q3913" s="53"/>
      <c r="R3913" s="53"/>
      <c r="S3913" s="54"/>
      <c r="T3913" s="8"/>
      <c r="U3913" s="8"/>
      <c r="V3913" s="8"/>
      <c r="W3913" s="8"/>
      <c r="X3913" s="122"/>
      <c r="Y3913" s="135"/>
      <c r="Z3913" s="135"/>
      <c r="AA3913" s="135"/>
      <c r="AB3913" s="135"/>
      <c r="AC3913" s="136"/>
      <c r="AD3913" s="8"/>
      <c r="AE3913" s="8"/>
      <c r="AF3913" s="8"/>
      <c r="AG3913" s="8"/>
      <c r="AH3913" s="122"/>
      <c r="AI3913" s="137"/>
      <c r="AJ3913" s="137"/>
      <c r="AK3913" s="137"/>
      <c r="AL3913" s="137"/>
      <c r="AM3913" s="138"/>
      <c r="AN3913" s="8"/>
      <c r="AO3913" s="8"/>
      <c r="AP3913" s="8"/>
      <c r="AQ3913" s="8"/>
      <c r="AR3913" s="122"/>
      <c r="AS3913" s="139"/>
      <c r="AT3913" s="139"/>
      <c r="AU3913" s="139"/>
      <c r="AV3913" s="139"/>
      <c r="AW3913" s="140"/>
      <c r="AX3913" s="8"/>
      <c r="AY3913" s="8"/>
      <c r="AZ3913" s="8"/>
      <c r="BA3913" s="8"/>
      <c r="BB3913" s="122"/>
      <c r="BC3913" s="141"/>
      <c r="BD3913" s="141"/>
      <c r="BE3913" s="141"/>
      <c r="BF3913" s="141"/>
      <c r="BG3913" s="142"/>
      <c r="BH3913" s="8"/>
      <c r="BI3913" s="8"/>
      <c r="BJ3913" s="8"/>
      <c r="BK3913" s="8"/>
      <c r="BL3913" s="122"/>
      <c r="BM3913" s="143"/>
      <c r="BN3913" s="143"/>
      <c r="BO3913" s="143"/>
      <c r="BP3913" s="143"/>
      <c r="BQ3913" s="144"/>
      <c r="BR3913" s="8"/>
      <c r="BS3913" s="8"/>
      <c r="BT3913" s="8"/>
      <c r="BU3913" s="8"/>
      <c r="BV3913" s="122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18" t="s">
        <v>122</v>
      </c>
      <c r="H3914" s="3">
        <v>2024</v>
      </c>
      <c r="I3914" s="20" t="s">
        <v>288</v>
      </c>
      <c r="J3914" s="185" t="s">
        <v>344</v>
      </c>
      <c r="K3914" s="185" t="s">
        <v>318</v>
      </c>
      <c r="L3914" s="187">
        <f t="shared" si="125"/>
        <v>0</v>
      </c>
      <c r="M3914" s="187">
        <f t="shared" si="126"/>
        <v>0</v>
      </c>
      <c r="N3914" s="186"/>
      <c r="O3914" s="53"/>
      <c r="P3914" s="53"/>
      <c r="Q3914" s="53"/>
      <c r="R3914" s="53"/>
      <c r="S3914" s="54"/>
      <c r="T3914" s="8"/>
      <c r="U3914" s="8"/>
      <c r="V3914" s="8"/>
      <c r="W3914" s="8"/>
      <c r="X3914" s="122"/>
      <c r="Y3914" s="135"/>
      <c r="Z3914" s="135"/>
      <c r="AA3914" s="135"/>
      <c r="AB3914" s="135"/>
      <c r="AC3914" s="136"/>
      <c r="AD3914" s="8"/>
      <c r="AE3914" s="8"/>
      <c r="AF3914" s="8"/>
      <c r="AG3914" s="8"/>
      <c r="AH3914" s="122"/>
      <c r="AI3914" s="137"/>
      <c r="AJ3914" s="137"/>
      <c r="AK3914" s="137"/>
      <c r="AL3914" s="137"/>
      <c r="AM3914" s="138"/>
      <c r="AN3914" s="8"/>
      <c r="AO3914" s="8"/>
      <c r="AP3914" s="8"/>
      <c r="AQ3914" s="8"/>
      <c r="AR3914" s="122"/>
      <c r="AS3914" s="139"/>
      <c r="AT3914" s="139"/>
      <c r="AU3914" s="139"/>
      <c r="AV3914" s="139"/>
      <c r="AW3914" s="140"/>
      <c r="AX3914" s="8"/>
      <c r="AY3914" s="8"/>
      <c r="AZ3914" s="8"/>
      <c r="BA3914" s="8"/>
      <c r="BB3914" s="122"/>
      <c r="BC3914" s="141"/>
      <c r="BD3914" s="141"/>
      <c r="BE3914" s="141"/>
      <c r="BF3914" s="141"/>
      <c r="BG3914" s="142"/>
      <c r="BH3914" s="8"/>
      <c r="BI3914" s="8"/>
      <c r="BJ3914" s="8"/>
      <c r="BK3914" s="8"/>
      <c r="BL3914" s="122"/>
      <c r="BM3914" s="143"/>
      <c r="BN3914" s="143"/>
      <c r="BO3914" s="143"/>
      <c r="BP3914" s="143"/>
      <c r="BQ3914" s="144"/>
      <c r="BR3914" s="8"/>
      <c r="BS3914" s="8"/>
      <c r="BT3914" s="8"/>
      <c r="BU3914" s="8"/>
      <c r="BV3914" s="122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18" t="s">
        <v>122</v>
      </c>
      <c r="H3915" s="3">
        <v>2024</v>
      </c>
      <c r="I3915" s="20" t="s">
        <v>288</v>
      </c>
      <c r="J3915" s="184" t="s">
        <v>351</v>
      </c>
      <c r="K3915" s="184" t="s">
        <v>318</v>
      </c>
      <c r="L3915" s="187">
        <f t="shared" si="125"/>
        <v>0</v>
      </c>
      <c r="M3915" s="187">
        <f t="shared" si="126"/>
        <v>0</v>
      </c>
      <c r="N3915" s="186"/>
      <c r="O3915" s="53"/>
      <c r="P3915" s="53"/>
      <c r="Q3915" s="53"/>
      <c r="R3915" s="53"/>
      <c r="S3915" s="54"/>
      <c r="T3915" s="8"/>
      <c r="U3915" s="8"/>
      <c r="V3915" s="8"/>
      <c r="W3915" s="8"/>
      <c r="X3915" s="122"/>
      <c r="Y3915" s="135"/>
      <c r="Z3915" s="135"/>
      <c r="AA3915" s="135"/>
      <c r="AB3915" s="135"/>
      <c r="AC3915" s="136"/>
      <c r="AD3915" s="8"/>
      <c r="AE3915" s="8"/>
      <c r="AF3915" s="8"/>
      <c r="AG3915" s="8"/>
      <c r="AH3915" s="122"/>
      <c r="AI3915" s="137"/>
      <c r="AJ3915" s="137"/>
      <c r="AK3915" s="137"/>
      <c r="AL3915" s="137"/>
      <c r="AM3915" s="138"/>
      <c r="AN3915" s="8"/>
      <c r="AO3915" s="8"/>
      <c r="AP3915" s="8"/>
      <c r="AQ3915" s="8"/>
      <c r="AR3915" s="122"/>
      <c r="AS3915" s="139"/>
      <c r="AT3915" s="139"/>
      <c r="AU3915" s="139"/>
      <c r="AV3915" s="139"/>
      <c r="AW3915" s="140"/>
      <c r="AX3915" s="8"/>
      <c r="AY3915" s="8"/>
      <c r="AZ3915" s="8"/>
      <c r="BA3915" s="8"/>
      <c r="BB3915" s="122"/>
      <c r="BC3915" s="141"/>
      <c r="BD3915" s="141"/>
      <c r="BE3915" s="141"/>
      <c r="BF3915" s="141"/>
      <c r="BG3915" s="142"/>
      <c r="BH3915" s="8"/>
      <c r="BI3915" s="8"/>
      <c r="BJ3915" s="8"/>
      <c r="BK3915" s="8"/>
      <c r="BL3915" s="122"/>
      <c r="BM3915" s="143"/>
      <c r="BN3915" s="143"/>
      <c r="BO3915" s="143"/>
      <c r="BP3915" s="143"/>
      <c r="BQ3915" s="144"/>
      <c r="BR3915" s="8"/>
      <c r="BS3915" s="8"/>
      <c r="BT3915" s="8"/>
      <c r="BU3915" s="8"/>
      <c r="BV3915" s="122"/>
    </row>
    <row r="3916" spans="1:74" ht="28.8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18" t="s">
        <v>122</v>
      </c>
      <c r="H3916" s="3">
        <v>2024</v>
      </c>
      <c r="I3916" s="20" t="s">
        <v>288</v>
      </c>
      <c r="J3916" s="184" t="s">
        <v>352</v>
      </c>
      <c r="K3916" s="184" t="s">
        <v>321</v>
      </c>
      <c r="L3916" s="187">
        <f t="shared" si="125"/>
        <v>0</v>
      </c>
      <c r="M3916" s="187">
        <f t="shared" si="126"/>
        <v>0</v>
      </c>
      <c r="N3916" s="186"/>
      <c r="O3916" s="33"/>
      <c r="P3916" s="33"/>
      <c r="Q3916" s="33"/>
      <c r="R3916" s="33"/>
      <c r="S3916" s="42"/>
      <c r="T3916" s="2"/>
      <c r="U3916" s="2"/>
      <c r="V3916" s="2"/>
      <c r="W3916" s="2"/>
      <c r="X3916" s="55"/>
      <c r="Y3916" s="62"/>
      <c r="Z3916" s="62"/>
      <c r="AA3916" s="62"/>
      <c r="AB3916" s="62"/>
      <c r="AC3916" s="68"/>
      <c r="AD3916" s="2"/>
      <c r="AE3916" s="2"/>
      <c r="AF3916" s="2"/>
      <c r="AG3916" s="2"/>
      <c r="AH3916" s="55"/>
      <c r="AI3916" s="72"/>
      <c r="AJ3916" s="72"/>
      <c r="AK3916" s="72"/>
      <c r="AL3916" s="72"/>
      <c r="AM3916" s="80"/>
      <c r="AN3916" s="2"/>
      <c r="AO3916" s="2"/>
      <c r="AP3916" s="2"/>
      <c r="AQ3916" s="2"/>
      <c r="AR3916" s="55"/>
      <c r="AS3916" s="85"/>
      <c r="AT3916" s="85"/>
      <c r="AU3916" s="85"/>
      <c r="AV3916" s="85"/>
      <c r="AW3916" s="100"/>
      <c r="AX3916" s="2"/>
      <c r="AY3916" s="2"/>
      <c r="AZ3916" s="2"/>
      <c r="BA3916" s="2"/>
      <c r="BB3916" s="55"/>
      <c r="BC3916" s="105"/>
      <c r="BD3916" s="105"/>
      <c r="BE3916" s="105"/>
      <c r="BF3916" s="105"/>
      <c r="BG3916" s="109"/>
      <c r="BH3916" s="2"/>
      <c r="BI3916" s="2"/>
      <c r="BJ3916" s="2"/>
      <c r="BK3916" s="2"/>
      <c r="BL3916" s="55"/>
      <c r="BM3916" s="48"/>
      <c r="BN3916" s="48"/>
      <c r="BO3916" s="48"/>
      <c r="BP3916" s="48"/>
      <c r="BQ3916" s="117"/>
      <c r="BR3916" s="2"/>
      <c r="BS3916" s="2"/>
      <c r="BT3916" s="2"/>
      <c r="BU3916" s="2"/>
      <c r="BV3916" s="55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18" t="s">
        <v>122</v>
      </c>
      <c r="H3917" s="3">
        <v>2024</v>
      </c>
      <c r="I3917" s="20" t="s">
        <v>288</v>
      </c>
      <c r="J3917" s="184" t="s">
        <v>345</v>
      </c>
      <c r="K3917" s="184" t="s">
        <v>318</v>
      </c>
      <c r="L3917" s="187">
        <f t="shared" si="125"/>
        <v>0</v>
      </c>
      <c r="M3917" s="187">
        <f t="shared" si="126"/>
        <v>0</v>
      </c>
      <c r="N3917" s="186"/>
      <c r="O3917" s="34"/>
      <c r="P3917" s="33"/>
      <c r="Q3917" s="33"/>
      <c r="R3917" s="33"/>
      <c r="S3917" s="42"/>
      <c r="T3917" s="3"/>
      <c r="U3917" s="2"/>
      <c r="V3917" s="2"/>
      <c r="W3917" s="2"/>
      <c r="X3917" s="55"/>
      <c r="Y3917" s="64"/>
      <c r="Z3917" s="62"/>
      <c r="AA3917" s="62"/>
      <c r="AB3917" s="62"/>
      <c r="AC3917" s="68"/>
      <c r="AD3917" s="3"/>
      <c r="AE3917" s="2"/>
      <c r="AF3917" s="2"/>
      <c r="AG3917" s="2"/>
      <c r="AH3917" s="55"/>
      <c r="AI3917" s="73"/>
      <c r="AJ3917" s="72"/>
      <c r="AK3917" s="72"/>
      <c r="AL3917" s="72"/>
      <c r="AM3917" s="80"/>
      <c r="AN3917" s="3"/>
      <c r="AO3917" s="2"/>
      <c r="AP3917" s="2"/>
      <c r="AQ3917" s="2"/>
      <c r="AR3917" s="55"/>
      <c r="AS3917" s="86"/>
      <c r="AT3917" s="85"/>
      <c r="AU3917" s="85"/>
      <c r="AV3917" s="85"/>
      <c r="AW3917" s="100"/>
      <c r="AX3917" s="3"/>
      <c r="AY3917" s="2"/>
      <c r="AZ3917" s="2"/>
      <c r="BA3917" s="2"/>
      <c r="BB3917" s="55"/>
      <c r="BC3917" s="106"/>
      <c r="BD3917" s="105"/>
      <c r="BE3917" s="105"/>
      <c r="BF3917" s="105"/>
      <c r="BG3917" s="109"/>
      <c r="BH3917" s="3"/>
      <c r="BI3917" s="2"/>
      <c r="BJ3917" s="2"/>
      <c r="BK3917" s="2"/>
      <c r="BL3917" s="55"/>
      <c r="BM3917" s="49"/>
      <c r="BN3917" s="48"/>
      <c r="BO3917" s="48"/>
      <c r="BP3917" s="48"/>
      <c r="BQ3917" s="117"/>
      <c r="BR3917" s="3"/>
      <c r="BS3917" s="2"/>
      <c r="BT3917" s="2"/>
      <c r="BU3917" s="2"/>
      <c r="BV3917" s="55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18" t="s">
        <v>122</v>
      </c>
      <c r="H3918" s="3">
        <v>2024</v>
      </c>
      <c r="I3918" s="20" t="s">
        <v>289</v>
      </c>
      <c r="J3918" s="184" t="s">
        <v>268</v>
      </c>
      <c r="K3918" s="184" t="s">
        <v>318</v>
      </c>
      <c r="L3918" s="187">
        <f t="shared" si="125"/>
        <v>0</v>
      </c>
      <c r="M3918" s="187">
        <f t="shared" si="126"/>
        <v>0</v>
      </c>
      <c r="N3918" s="186"/>
      <c r="O3918" s="33"/>
      <c r="P3918" s="33"/>
      <c r="Q3918" s="33"/>
      <c r="R3918" s="33"/>
      <c r="S3918" s="42"/>
      <c r="T3918" s="2"/>
      <c r="U3918" s="2"/>
      <c r="V3918" s="2"/>
      <c r="W3918" s="2"/>
      <c r="X3918" s="55"/>
      <c r="Y3918" s="62"/>
      <c r="Z3918" s="62"/>
      <c r="AA3918" s="62"/>
      <c r="AB3918" s="62"/>
      <c r="AC3918" s="68"/>
      <c r="AD3918" s="2"/>
      <c r="AE3918" s="2"/>
      <c r="AF3918" s="2"/>
      <c r="AG3918" s="2"/>
      <c r="AH3918" s="55"/>
      <c r="AI3918" s="72"/>
      <c r="AJ3918" s="72"/>
      <c r="AK3918" s="72"/>
      <c r="AL3918" s="72"/>
      <c r="AM3918" s="80"/>
      <c r="AN3918" s="2"/>
      <c r="AO3918" s="2"/>
      <c r="AP3918" s="2"/>
      <c r="AQ3918" s="2"/>
      <c r="AR3918" s="55"/>
      <c r="AS3918" s="85"/>
      <c r="AT3918" s="85"/>
      <c r="AU3918" s="85"/>
      <c r="AV3918" s="85"/>
      <c r="AW3918" s="100"/>
      <c r="AX3918" s="2"/>
      <c r="AY3918" s="2"/>
      <c r="AZ3918" s="2"/>
      <c r="BA3918" s="2"/>
      <c r="BB3918" s="55"/>
      <c r="BC3918" s="105"/>
      <c r="BD3918" s="105"/>
      <c r="BE3918" s="105"/>
      <c r="BF3918" s="105"/>
      <c r="BG3918" s="109"/>
      <c r="BH3918" s="2"/>
      <c r="BI3918" s="2"/>
      <c r="BJ3918" s="2"/>
      <c r="BK3918" s="2"/>
      <c r="BL3918" s="55"/>
      <c r="BM3918" s="48"/>
      <c r="BN3918" s="48"/>
      <c r="BO3918" s="48"/>
      <c r="BP3918" s="48"/>
      <c r="BQ3918" s="117"/>
      <c r="BR3918" s="2"/>
      <c r="BS3918" s="2"/>
      <c r="BT3918" s="2"/>
      <c r="BU3918" s="2"/>
      <c r="BV3918" s="55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18" t="s">
        <v>122</v>
      </c>
      <c r="H3919" s="3">
        <v>2024</v>
      </c>
      <c r="I3919" s="20" t="s">
        <v>289</v>
      </c>
      <c r="J3919" s="184" t="s">
        <v>292</v>
      </c>
      <c r="K3919" s="184" t="s">
        <v>318</v>
      </c>
      <c r="L3919" s="187">
        <f t="shared" si="125"/>
        <v>0</v>
      </c>
      <c r="M3919" s="187">
        <f t="shared" si="126"/>
        <v>0</v>
      </c>
      <c r="N3919" s="186"/>
      <c r="O3919" s="33"/>
      <c r="P3919" s="33"/>
      <c r="Q3919" s="33"/>
      <c r="R3919" s="33"/>
      <c r="S3919" s="42"/>
      <c r="T3919" s="2"/>
      <c r="U3919" s="2"/>
      <c r="V3919" s="2"/>
      <c r="W3919" s="2"/>
      <c r="X3919" s="55"/>
      <c r="Y3919" s="62"/>
      <c r="Z3919" s="62"/>
      <c r="AA3919" s="62"/>
      <c r="AB3919" s="62"/>
      <c r="AC3919" s="68"/>
      <c r="AD3919" s="2"/>
      <c r="AE3919" s="2"/>
      <c r="AF3919" s="2"/>
      <c r="AG3919" s="2"/>
      <c r="AH3919" s="55"/>
      <c r="AI3919" s="72"/>
      <c r="AJ3919" s="72"/>
      <c r="AK3919" s="72"/>
      <c r="AL3919" s="72"/>
      <c r="AM3919" s="80"/>
      <c r="AN3919" s="2"/>
      <c r="AO3919" s="2"/>
      <c r="AP3919" s="2"/>
      <c r="AQ3919" s="2"/>
      <c r="AR3919" s="55"/>
      <c r="AS3919" s="85"/>
      <c r="AT3919" s="85"/>
      <c r="AU3919" s="85"/>
      <c r="AV3919" s="85"/>
      <c r="AW3919" s="100"/>
      <c r="AX3919" s="2"/>
      <c r="AY3919" s="2"/>
      <c r="AZ3919" s="2"/>
      <c r="BA3919" s="2"/>
      <c r="BB3919" s="55"/>
      <c r="BC3919" s="105"/>
      <c r="BD3919" s="105"/>
      <c r="BE3919" s="105"/>
      <c r="BF3919" s="105"/>
      <c r="BG3919" s="109"/>
      <c r="BH3919" s="2"/>
      <c r="BI3919" s="2"/>
      <c r="BJ3919" s="2"/>
      <c r="BK3919" s="2"/>
      <c r="BL3919" s="55"/>
      <c r="BM3919" s="48"/>
      <c r="BN3919" s="48"/>
      <c r="BO3919" s="48"/>
      <c r="BP3919" s="48"/>
      <c r="BQ3919" s="117"/>
      <c r="BR3919" s="2"/>
      <c r="BS3919" s="2"/>
      <c r="BT3919" s="2"/>
      <c r="BU3919" s="2"/>
      <c r="BV3919" s="55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18" t="s">
        <v>122</v>
      </c>
      <c r="H3920" s="3">
        <v>2024</v>
      </c>
      <c r="I3920" s="20" t="s">
        <v>285</v>
      </c>
      <c r="J3920" s="184" t="s">
        <v>293</v>
      </c>
      <c r="K3920" s="184" t="s">
        <v>318</v>
      </c>
      <c r="L3920" s="187">
        <f t="shared" si="125"/>
        <v>0</v>
      </c>
      <c r="M3920" s="187">
        <f t="shared" si="126"/>
        <v>0</v>
      </c>
      <c r="N3920" s="186"/>
      <c r="O3920" s="33"/>
      <c r="P3920" s="33"/>
      <c r="Q3920" s="33"/>
      <c r="R3920" s="34"/>
      <c r="S3920" s="41"/>
      <c r="T3920" s="2"/>
      <c r="U3920" s="2"/>
      <c r="V3920" s="2"/>
      <c r="W3920" s="3"/>
      <c r="X3920" s="56"/>
      <c r="Y3920" s="62"/>
      <c r="Z3920" s="62"/>
      <c r="AA3920" s="62"/>
      <c r="AB3920" s="64"/>
      <c r="AC3920" s="69"/>
      <c r="AD3920" s="2"/>
      <c r="AE3920" s="2"/>
      <c r="AF3920" s="2"/>
      <c r="AG3920" s="3"/>
      <c r="AH3920" s="56"/>
      <c r="AI3920" s="72"/>
      <c r="AJ3920" s="72"/>
      <c r="AK3920" s="72"/>
      <c r="AL3920" s="73"/>
      <c r="AM3920" s="81"/>
      <c r="AN3920" s="2"/>
      <c r="AO3920" s="2"/>
      <c r="AP3920" s="2"/>
      <c r="AQ3920" s="3"/>
      <c r="AR3920" s="56"/>
      <c r="AS3920" s="85"/>
      <c r="AT3920" s="85"/>
      <c r="AU3920" s="85"/>
      <c r="AV3920" s="86"/>
      <c r="AW3920" s="101"/>
      <c r="AX3920" s="2"/>
      <c r="AY3920" s="2"/>
      <c r="AZ3920" s="2"/>
      <c r="BA3920" s="3"/>
      <c r="BB3920" s="56"/>
      <c r="BC3920" s="105"/>
      <c r="BD3920" s="105"/>
      <c r="BE3920" s="105"/>
      <c r="BF3920" s="106"/>
      <c r="BG3920" s="110"/>
      <c r="BH3920" s="2"/>
      <c r="BI3920" s="2"/>
      <c r="BJ3920" s="2"/>
      <c r="BK3920" s="3"/>
      <c r="BL3920" s="56"/>
      <c r="BM3920" s="48"/>
      <c r="BN3920" s="48"/>
      <c r="BO3920" s="48"/>
      <c r="BP3920" s="49"/>
      <c r="BQ3920" s="118"/>
      <c r="BR3920" s="2"/>
      <c r="BS3920" s="2"/>
      <c r="BT3920" s="2"/>
      <c r="BU3920" s="3"/>
      <c r="BV3920" s="56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18" t="s">
        <v>122</v>
      </c>
      <c r="H3921" s="3">
        <v>2024</v>
      </c>
      <c r="I3921" s="20" t="s">
        <v>287</v>
      </c>
      <c r="J3921" s="184" t="s">
        <v>269</v>
      </c>
      <c r="K3921" s="184" t="s">
        <v>320</v>
      </c>
      <c r="L3921" s="187">
        <f t="shared" si="125"/>
        <v>0</v>
      </c>
      <c r="M3921" s="187">
        <f t="shared" si="126"/>
        <v>0</v>
      </c>
      <c r="N3921" s="186"/>
      <c r="O3921" s="33"/>
      <c r="P3921" s="33"/>
      <c r="Q3921" s="33"/>
      <c r="R3921" s="33"/>
      <c r="S3921" s="42"/>
      <c r="T3921" s="2"/>
      <c r="U3921" s="2"/>
      <c r="V3921" s="2"/>
      <c r="W3921" s="2"/>
      <c r="X3921" s="55"/>
      <c r="Y3921" s="62"/>
      <c r="Z3921" s="62"/>
      <c r="AA3921" s="62"/>
      <c r="AB3921" s="64"/>
      <c r="AC3921" s="68"/>
      <c r="AD3921" s="2"/>
      <c r="AE3921" s="2"/>
      <c r="AF3921" s="2"/>
      <c r="AG3921" s="2"/>
      <c r="AH3921" s="55"/>
      <c r="AI3921" s="72"/>
      <c r="AJ3921" s="72"/>
      <c r="AK3921" s="72"/>
      <c r="AL3921" s="72"/>
      <c r="AM3921" s="80"/>
      <c r="AN3921" s="2"/>
      <c r="AO3921" s="2"/>
      <c r="AP3921" s="2"/>
      <c r="AQ3921" s="2"/>
      <c r="AR3921" s="55"/>
      <c r="AS3921" s="85"/>
      <c r="AT3921" s="85"/>
      <c r="AU3921" s="85"/>
      <c r="AV3921" s="85"/>
      <c r="AW3921" s="100"/>
      <c r="AX3921" s="2"/>
      <c r="AY3921" s="2"/>
      <c r="AZ3921" s="2"/>
      <c r="BA3921" s="2"/>
      <c r="BB3921" s="55"/>
      <c r="BC3921" s="105"/>
      <c r="BD3921" s="105"/>
      <c r="BE3921" s="105"/>
      <c r="BF3921" s="105"/>
      <c r="BG3921" s="109"/>
      <c r="BH3921" s="2"/>
      <c r="BI3921" s="2"/>
      <c r="BJ3921" s="2"/>
      <c r="BK3921" s="2"/>
      <c r="BL3921" s="55"/>
      <c r="BM3921" s="48"/>
      <c r="BN3921" s="48"/>
      <c r="BO3921" s="48"/>
      <c r="BP3921" s="48"/>
      <c r="BQ3921" s="117"/>
      <c r="BR3921" s="2"/>
      <c r="BS3921" s="2"/>
      <c r="BT3921" s="2"/>
      <c r="BU3921" s="2"/>
      <c r="BV3921" s="55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18" t="s">
        <v>122</v>
      </c>
      <c r="H3922" s="3">
        <v>2024</v>
      </c>
      <c r="I3922" s="20" t="s">
        <v>287</v>
      </c>
      <c r="J3922" s="184" t="s">
        <v>270</v>
      </c>
      <c r="K3922" s="184" t="s">
        <v>320</v>
      </c>
      <c r="L3922" s="187">
        <f t="shared" si="125"/>
        <v>0</v>
      </c>
      <c r="M3922" s="187">
        <f t="shared" si="126"/>
        <v>0</v>
      </c>
      <c r="N3922" s="186"/>
      <c r="O3922" s="33"/>
      <c r="P3922" s="33"/>
      <c r="Q3922" s="33"/>
      <c r="R3922" s="33"/>
      <c r="S3922" s="42"/>
      <c r="T3922" s="2"/>
      <c r="U3922" s="2"/>
      <c r="V3922" s="2"/>
      <c r="W3922" s="2"/>
      <c r="X3922" s="55"/>
      <c r="Y3922" s="62"/>
      <c r="Z3922" s="62"/>
      <c r="AA3922" s="62"/>
      <c r="AB3922" s="62"/>
      <c r="AC3922" s="68"/>
      <c r="AD3922" s="2"/>
      <c r="AE3922" s="2"/>
      <c r="AF3922" s="2"/>
      <c r="AG3922" s="2"/>
      <c r="AH3922" s="55"/>
      <c r="AI3922" s="72"/>
      <c r="AJ3922" s="72"/>
      <c r="AK3922" s="72"/>
      <c r="AL3922" s="72"/>
      <c r="AM3922" s="80"/>
      <c r="AN3922" s="2"/>
      <c r="AO3922" s="2"/>
      <c r="AP3922" s="2"/>
      <c r="AQ3922" s="2"/>
      <c r="AR3922" s="55"/>
      <c r="AS3922" s="85"/>
      <c r="AT3922" s="85"/>
      <c r="AU3922" s="85"/>
      <c r="AV3922" s="85"/>
      <c r="AW3922" s="100"/>
      <c r="AX3922" s="2"/>
      <c r="AY3922" s="2"/>
      <c r="AZ3922" s="2"/>
      <c r="BA3922" s="2"/>
      <c r="BB3922" s="55"/>
      <c r="BC3922" s="105"/>
      <c r="BD3922" s="105"/>
      <c r="BE3922" s="105"/>
      <c r="BF3922" s="105"/>
      <c r="BG3922" s="109"/>
      <c r="BH3922" s="2"/>
      <c r="BI3922" s="2"/>
      <c r="BJ3922" s="2"/>
      <c r="BK3922" s="2"/>
      <c r="BL3922" s="55"/>
      <c r="BM3922" s="48"/>
      <c r="BN3922" s="48"/>
      <c r="BO3922" s="48"/>
      <c r="BP3922" s="48"/>
      <c r="BQ3922" s="117"/>
      <c r="BR3922" s="2"/>
      <c r="BS3922" s="2"/>
      <c r="BT3922" s="2"/>
      <c r="BU3922" s="2"/>
      <c r="BV3922" s="55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18" t="s">
        <v>122</v>
      </c>
      <c r="H3923" s="3">
        <v>2024</v>
      </c>
      <c r="I3923" s="20" t="s">
        <v>290</v>
      </c>
      <c r="J3923" s="184" t="s">
        <v>271</v>
      </c>
      <c r="K3923" s="184" t="s">
        <v>321</v>
      </c>
      <c r="L3923" s="187">
        <f t="shared" si="125"/>
        <v>0</v>
      </c>
      <c r="M3923" s="187">
        <f t="shared" si="126"/>
        <v>0</v>
      </c>
      <c r="N3923" s="186"/>
      <c r="O3923" s="33"/>
      <c r="P3923" s="33"/>
      <c r="Q3923" s="33"/>
      <c r="R3923" s="33"/>
      <c r="S3923" s="42"/>
      <c r="T3923" s="2"/>
      <c r="U3923" s="2"/>
      <c r="V3923" s="2"/>
      <c r="W3923" s="2"/>
      <c r="X3923" s="55"/>
      <c r="Y3923" s="62"/>
      <c r="Z3923" s="62"/>
      <c r="AA3923" s="62"/>
      <c r="AB3923" s="62"/>
      <c r="AC3923" s="68"/>
      <c r="AD3923" s="2"/>
      <c r="AE3923" s="2"/>
      <c r="AF3923" s="2"/>
      <c r="AG3923" s="2"/>
      <c r="AH3923" s="55"/>
      <c r="AI3923" s="72"/>
      <c r="AJ3923" s="72"/>
      <c r="AK3923" s="72"/>
      <c r="AL3923" s="72"/>
      <c r="AM3923" s="80"/>
      <c r="AN3923" s="2"/>
      <c r="AO3923" s="2"/>
      <c r="AP3923" s="2"/>
      <c r="AQ3923" s="2"/>
      <c r="AR3923" s="55"/>
      <c r="AS3923" s="85"/>
      <c r="AT3923" s="85"/>
      <c r="AU3923" s="85"/>
      <c r="AV3923" s="85"/>
      <c r="AW3923" s="100"/>
      <c r="AX3923" s="2"/>
      <c r="AY3923" s="2"/>
      <c r="AZ3923" s="2"/>
      <c r="BA3923" s="2"/>
      <c r="BB3923" s="55"/>
      <c r="BC3923" s="105"/>
      <c r="BD3923" s="105"/>
      <c r="BE3923" s="105"/>
      <c r="BF3923" s="105"/>
      <c r="BG3923" s="109"/>
      <c r="BH3923" s="2"/>
      <c r="BI3923" s="2"/>
      <c r="BJ3923" s="2"/>
      <c r="BK3923" s="2"/>
      <c r="BL3923" s="55"/>
      <c r="BM3923" s="48"/>
      <c r="BN3923" s="48"/>
      <c r="BO3923" s="48"/>
      <c r="BP3923" s="48"/>
      <c r="BQ3923" s="117"/>
      <c r="BR3923" s="2"/>
      <c r="BS3923" s="2"/>
      <c r="BT3923" s="2"/>
      <c r="BU3923" s="2"/>
      <c r="BV3923" s="55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18" t="s">
        <v>122</v>
      </c>
      <c r="H3924" s="3">
        <v>2024</v>
      </c>
      <c r="I3924" s="20" t="s">
        <v>284</v>
      </c>
      <c r="J3924" s="184" t="s">
        <v>294</v>
      </c>
      <c r="K3924" s="184" t="s">
        <v>320</v>
      </c>
      <c r="L3924" s="187">
        <f t="shared" si="125"/>
        <v>0</v>
      </c>
      <c r="M3924" s="187">
        <f t="shared" si="126"/>
        <v>0</v>
      </c>
      <c r="N3924" s="186"/>
      <c r="O3924" s="33"/>
      <c r="P3924" s="33"/>
      <c r="Q3924" s="33"/>
      <c r="R3924" s="33"/>
      <c r="S3924" s="42"/>
      <c r="T3924" s="2"/>
      <c r="U3924" s="2"/>
      <c r="V3924" s="2"/>
      <c r="W3924" s="2"/>
      <c r="X3924" s="55"/>
      <c r="Y3924" s="62"/>
      <c r="Z3924" s="62"/>
      <c r="AA3924" s="62"/>
      <c r="AB3924" s="62"/>
      <c r="AC3924" s="68"/>
      <c r="AD3924" s="2"/>
      <c r="AE3924" s="2"/>
      <c r="AF3924" s="2"/>
      <c r="AG3924" s="2"/>
      <c r="AH3924" s="55"/>
      <c r="AI3924" s="72"/>
      <c r="AJ3924" s="72"/>
      <c r="AK3924" s="72"/>
      <c r="AL3924" s="72"/>
      <c r="AM3924" s="80"/>
      <c r="AN3924" s="2"/>
      <c r="AO3924" s="2"/>
      <c r="AP3924" s="2"/>
      <c r="AQ3924" s="2"/>
      <c r="AR3924" s="55"/>
      <c r="AS3924" s="85"/>
      <c r="AT3924" s="85"/>
      <c r="AU3924" s="85"/>
      <c r="AV3924" s="85"/>
      <c r="AW3924" s="100"/>
      <c r="AX3924" s="2"/>
      <c r="AY3924" s="2"/>
      <c r="AZ3924" s="2"/>
      <c r="BA3924" s="2"/>
      <c r="BB3924" s="55"/>
      <c r="BC3924" s="105"/>
      <c r="BD3924" s="105"/>
      <c r="BE3924" s="105"/>
      <c r="BF3924" s="105"/>
      <c r="BG3924" s="109"/>
      <c r="BH3924" s="2"/>
      <c r="BI3924" s="2"/>
      <c r="BJ3924" s="2"/>
      <c r="BK3924" s="2"/>
      <c r="BL3924" s="55"/>
      <c r="BM3924" s="48"/>
      <c r="BN3924" s="48"/>
      <c r="BO3924" s="48"/>
      <c r="BP3924" s="48"/>
      <c r="BQ3924" s="117"/>
      <c r="BR3924" s="2"/>
      <c r="BS3924" s="2"/>
      <c r="BT3924" s="2"/>
      <c r="BU3924" s="2"/>
      <c r="BV3924" s="55"/>
    </row>
    <row r="3925" spans="1:74" ht="28.8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18" t="s">
        <v>122</v>
      </c>
      <c r="H3925" s="3">
        <v>2024</v>
      </c>
      <c r="I3925" s="20" t="s">
        <v>284</v>
      </c>
      <c r="J3925" s="184" t="s">
        <v>346</v>
      </c>
      <c r="K3925" s="184" t="s">
        <v>320</v>
      </c>
      <c r="L3925" s="187">
        <f t="shared" si="125"/>
        <v>0</v>
      </c>
      <c r="M3925" s="187">
        <f t="shared" si="126"/>
        <v>0</v>
      </c>
      <c r="N3925" s="186"/>
      <c r="O3925" s="33"/>
      <c r="P3925" s="33"/>
      <c r="Q3925" s="33"/>
      <c r="R3925" s="33"/>
      <c r="S3925" s="42"/>
      <c r="T3925" s="2"/>
      <c r="U3925" s="2"/>
      <c r="V3925" s="2"/>
      <c r="W3925" s="2"/>
      <c r="X3925" s="55"/>
      <c r="Y3925" s="62"/>
      <c r="Z3925" s="62"/>
      <c r="AA3925" s="62"/>
      <c r="AB3925" s="62"/>
      <c r="AC3925" s="68"/>
      <c r="AD3925" s="2"/>
      <c r="AE3925" s="2"/>
      <c r="AF3925" s="2"/>
      <c r="AG3925" s="2"/>
      <c r="AH3925" s="55"/>
      <c r="AI3925" s="72"/>
      <c r="AJ3925" s="72"/>
      <c r="AK3925" s="72"/>
      <c r="AL3925" s="72"/>
      <c r="AM3925" s="80"/>
      <c r="AN3925" s="2"/>
      <c r="AO3925" s="2"/>
      <c r="AP3925" s="2"/>
      <c r="AQ3925" s="2"/>
      <c r="AR3925" s="55"/>
      <c r="AS3925" s="85"/>
      <c r="AT3925" s="85"/>
      <c r="AU3925" s="85"/>
      <c r="AV3925" s="85"/>
      <c r="AW3925" s="100"/>
      <c r="AX3925" s="2"/>
      <c r="AY3925" s="2"/>
      <c r="AZ3925" s="2"/>
      <c r="BA3925" s="2"/>
      <c r="BB3925" s="55"/>
      <c r="BC3925" s="105"/>
      <c r="BD3925" s="105"/>
      <c r="BE3925" s="105"/>
      <c r="BF3925" s="105"/>
      <c r="BG3925" s="109"/>
      <c r="BH3925" s="2"/>
      <c r="BI3925" s="2"/>
      <c r="BJ3925" s="2"/>
      <c r="BK3925" s="2"/>
      <c r="BL3925" s="55"/>
      <c r="BM3925" s="48"/>
      <c r="BN3925" s="48"/>
      <c r="BO3925" s="48"/>
      <c r="BP3925" s="48"/>
      <c r="BQ3925" s="117"/>
      <c r="BR3925" s="2"/>
      <c r="BS3925" s="2"/>
      <c r="BT3925" s="2"/>
      <c r="BU3925" s="2"/>
      <c r="BV3925" s="55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18" t="s">
        <v>122</v>
      </c>
      <c r="H3926" s="3">
        <v>2024</v>
      </c>
      <c r="I3926" s="20" t="s">
        <v>284</v>
      </c>
      <c r="J3926" s="184" t="s">
        <v>295</v>
      </c>
      <c r="K3926" s="184" t="s">
        <v>320</v>
      </c>
      <c r="L3926" s="187">
        <f t="shared" si="125"/>
        <v>0</v>
      </c>
      <c r="M3926" s="187">
        <f t="shared" si="126"/>
        <v>0</v>
      </c>
      <c r="N3926" s="186"/>
      <c r="O3926" s="33"/>
      <c r="P3926" s="33"/>
      <c r="Q3926" s="33"/>
      <c r="R3926" s="33"/>
      <c r="S3926" s="42"/>
      <c r="T3926" s="2"/>
      <c r="U3926" s="2"/>
      <c r="V3926" s="2"/>
      <c r="W3926" s="2"/>
      <c r="X3926" s="55"/>
      <c r="Y3926" s="62"/>
      <c r="Z3926" s="62"/>
      <c r="AA3926" s="62"/>
      <c r="AB3926" s="62"/>
      <c r="AC3926" s="68"/>
      <c r="AD3926" s="2"/>
      <c r="AE3926" s="2"/>
      <c r="AF3926" s="2"/>
      <c r="AG3926" s="2"/>
      <c r="AH3926" s="55"/>
      <c r="AI3926" s="72"/>
      <c r="AJ3926" s="72"/>
      <c r="AK3926" s="72"/>
      <c r="AL3926" s="72"/>
      <c r="AM3926" s="80"/>
      <c r="AN3926" s="2"/>
      <c r="AO3926" s="2"/>
      <c r="AP3926" s="2"/>
      <c r="AQ3926" s="2"/>
      <c r="AR3926" s="55"/>
      <c r="AS3926" s="85"/>
      <c r="AT3926" s="85"/>
      <c r="AU3926" s="85"/>
      <c r="AV3926" s="85"/>
      <c r="AW3926" s="100"/>
      <c r="AX3926" s="2"/>
      <c r="AY3926" s="2"/>
      <c r="AZ3926" s="2"/>
      <c r="BA3926" s="2"/>
      <c r="BB3926" s="55"/>
      <c r="BC3926" s="105"/>
      <c r="BD3926" s="105"/>
      <c r="BE3926" s="105"/>
      <c r="BF3926" s="105"/>
      <c r="BG3926" s="109"/>
      <c r="BH3926" s="2"/>
      <c r="BI3926" s="2"/>
      <c r="BJ3926" s="2"/>
      <c r="BK3926" s="2"/>
      <c r="BL3926" s="55"/>
      <c r="BM3926" s="48"/>
      <c r="BN3926" s="48"/>
      <c r="BO3926" s="48"/>
      <c r="BP3926" s="48"/>
      <c r="BQ3926" s="117"/>
      <c r="BR3926" s="2"/>
      <c r="BS3926" s="2"/>
      <c r="BT3926" s="2"/>
      <c r="BU3926" s="2"/>
      <c r="BV3926" s="55"/>
    </row>
    <row r="3927" spans="1:74" ht="28.8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18" t="s">
        <v>122</v>
      </c>
      <c r="H3927" s="3">
        <v>2024</v>
      </c>
      <c r="I3927" s="20" t="s">
        <v>290</v>
      </c>
      <c r="J3927" s="184" t="s">
        <v>299</v>
      </c>
      <c r="K3927" s="184" t="s">
        <v>318</v>
      </c>
      <c r="L3927" s="187">
        <f t="shared" si="125"/>
        <v>0</v>
      </c>
      <c r="M3927" s="187">
        <f t="shared" si="126"/>
        <v>0</v>
      </c>
      <c r="N3927" s="186"/>
      <c r="O3927" s="33"/>
      <c r="P3927" s="33"/>
      <c r="Q3927" s="33"/>
      <c r="R3927" s="33"/>
      <c r="S3927" s="42"/>
      <c r="T3927" s="2"/>
      <c r="U3927" s="2"/>
      <c r="V3927" s="2"/>
      <c r="W3927" s="2"/>
      <c r="X3927" s="55"/>
      <c r="Y3927" s="62"/>
      <c r="Z3927" s="62"/>
      <c r="AA3927" s="62"/>
      <c r="AB3927" s="62"/>
      <c r="AC3927" s="68"/>
      <c r="AD3927" s="2"/>
      <c r="AE3927" s="2"/>
      <c r="AF3927" s="2"/>
      <c r="AG3927" s="2"/>
      <c r="AH3927" s="55"/>
      <c r="AI3927" s="72"/>
      <c r="AJ3927" s="72"/>
      <c r="AK3927" s="72"/>
      <c r="AL3927" s="72"/>
      <c r="AM3927" s="80"/>
      <c r="AN3927" s="2"/>
      <c r="AO3927" s="2"/>
      <c r="AP3927" s="2"/>
      <c r="AQ3927" s="2"/>
      <c r="AR3927" s="55"/>
      <c r="AS3927" s="85"/>
      <c r="AT3927" s="85"/>
      <c r="AU3927" s="85"/>
      <c r="AV3927" s="85"/>
      <c r="AW3927" s="100"/>
      <c r="AX3927" s="2"/>
      <c r="AY3927" s="2"/>
      <c r="AZ3927" s="2"/>
      <c r="BA3927" s="2"/>
      <c r="BB3927" s="55"/>
      <c r="BC3927" s="105"/>
      <c r="BD3927" s="105"/>
      <c r="BE3927" s="105"/>
      <c r="BF3927" s="105"/>
      <c r="BG3927" s="109"/>
      <c r="BH3927" s="2"/>
      <c r="BI3927" s="2"/>
      <c r="BJ3927" s="2"/>
      <c r="BK3927" s="2"/>
      <c r="BL3927" s="55"/>
      <c r="BM3927" s="48"/>
      <c r="BN3927" s="48"/>
      <c r="BO3927" s="48"/>
      <c r="BP3927" s="48"/>
      <c r="BQ3927" s="117"/>
      <c r="BR3927" s="2"/>
      <c r="BS3927" s="2"/>
      <c r="BT3927" s="2"/>
      <c r="BU3927" s="2"/>
      <c r="BV3927" s="55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18" t="s">
        <v>122</v>
      </c>
      <c r="H3928" s="3">
        <v>2024</v>
      </c>
      <c r="I3928" s="20" t="s">
        <v>315</v>
      </c>
      <c r="J3928" s="184" t="s">
        <v>347</v>
      </c>
      <c r="K3928" s="184" t="s">
        <v>320</v>
      </c>
      <c r="L3928" s="187">
        <f t="shared" si="125"/>
        <v>0</v>
      </c>
      <c r="M3928" s="187">
        <f t="shared" si="126"/>
        <v>0</v>
      </c>
      <c r="N3928" s="186"/>
      <c r="O3928" s="33"/>
      <c r="P3928" s="33"/>
      <c r="Q3928" s="33"/>
      <c r="R3928" s="33"/>
      <c r="S3928" s="42"/>
      <c r="T3928" s="2"/>
      <c r="U3928" s="2"/>
      <c r="V3928" s="2"/>
      <c r="W3928" s="2"/>
      <c r="X3928" s="55"/>
      <c r="Y3928" s="62"/>
      <c r="Z3928" s="62"/>
      <c r="AA3928" s="62"/>
      <c r="AB3928" s="62"/>
      <c r="AC3928" s="68"/>
      <c r="AD3928" s="2"/>
      <c r="AE3928" s="2"/>
      <c r="AF3928" s="2"/>
      <c r="AG3928" s="2"/>
      <c r="AH3928" s="55"/>
      <c r="AI3928" s="72"/>
      <c r="AJ3928" s="72"/>
      <c r="AK3928" s="72"/>
      <c r="AL3928" s="72"/>
      <c r="AM3928" s="80"/>
      <c r="AN3928" s="2"/>
      <c r="AO3928" s="2"/>
      <c r="AP3928" s="2"/>
      <c r="AQ3928" s="2"/>
      <c r="AR3928" s="55"/>
      <c r="AS3928" s="85"/>
      <c r="AT3928" s="85"/>
      <c r="AU3928" s="85"/>
      <c r="AV3928" s="85"/>
      <c r="AW3928" s="100"/>
      <c r="AX3928" s="2"/>
      <c r="AY3928" s="2"/>
      <c r="AZ3928" s="2"/>
      <c r="BA3928" s="2"/>
      <c r="BB3928" s="55"/>
      <c r="BC3928" s="105"/>
      <c r="BD3928" s="105"/>
      <c r="BE3928" s="105"/>
      <c r="BF3928" s="105"/>
      <c r="BG3928" s="109"/>
      <c r="BH3928" s="2"/>
      <c r="BI3928" s="2"/>
      <c r="BJ3928" s="2"/>
      <c r="BK3928" s="2"/>
      <c r="BL3928" s="55"/>
      <c r="BM3928" s="48"/>
      <c r="BN3928" s="48"/>
      <c r="BO3928" s="48"/>
      <c r="BP3928" s="48"/>
      <c r="BQ3928" s="117"/>
      <c r="BR3928" s="2"/>
      <c r="BS3928" s="2"/>
      <c r="BT3928" s="2"/>
      <c r="BU3928" s="2"/>
      <c r="BV3928" s="55"/>
    </row>
    <row r="3929" spans="1:74" ht="28.8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18" t="s">
        <v>122</v>
      </c>
      <c r="H3929" s="3">
        <v>2024</v>
      </c>
      <c r="I3929" s="20" t="s">
        <v>315</v>
      </c>
      <c r="J3929" s="184" t="s">
        <v>296</v>
      </c>
      <c r="K3929" s="184" t="s">
        <v>321</v>
      </c>
      <c r="L3929" s="187">
        <f t="shared" si="125"/>
        <v>0</v>
      </c>
      <c r="M3929" s="187">
        <f t="shared" si="126"/>
        <v>0</v>
      </c>
      <c r="N3929" s="186"/>
      <c r="O3929" s="33"/>
      <c r="P3929" s="33"/>
      <c r="Q3929" s="33"/>
      <c r="R3929" s="33"/>
      <c r="S3929" s="42"/>
      <c r="T3929" s="2"/>
      <c r="U3929" s="2"/>
      <c r="V3929" s="2"/>
      <c r="W3929" s="2"/>
      <c r="X3929" s="55"/>
      <c r="Y3929" s="62"/>
      <c r="Z3929" s="62"/>
      <c r="AA3929" s="62"/>
      <c r="AB3929" s="62"/>
      <c r="AC3929" s="68"/>
      <c r="AD3929" s="2"/>
      <c r="AE3929" s="2"/>
      <c r="AF3929" s="2"/>
      <c r="AG3929" s="2"/>
      <c r="AH3929" s="55"/>
      <c r="AI3929" s="72"/>
      <c r="AJ3929" s="72"/>
      <c r="AK3929" s="72"/>
      <c r="AL3929" s="72"/>
      <c r="AM3929" s="80"/>
      <c r="AN3929" s="2"/>
      <c r="AO3929" s="2"/>
      <c r="AP3929" s="2"/>
      <c r="AQ3929" s="2"/>
      <c r="AR3929" s="55"/>
      <c r="AS3929" s="85"/>
      <c r="AT3929" s="85"/>
      <c r="AU3929" s="85"/>
      <c r="AV3929" s="85"/>
      <c r="AW3929" s="100"/>
      <c r="AX3929" s="2"/>
      <c r="AY3929" s="2"/>
      <c r="AZ3929" s="2"/>
      <c r="BA3929" s="2"/>
      <c r="BB3929" s="55"/>
      <c r="BC3929" s="105"/>
      <c r="BD3929" s="105"/>
      <c r="BE3929" s="105"/>
      <c r="BF3929" s="105"/>
      <c r="BG3929" s="109"/>
      <c r="BH3929" s="2"/>
      <c r="BI3929" s="2"/>
      <c r="BJ3929" s="2"/>
      <c r="BK3929" s="2"/>
      <c r="BL3929" s="55"/>
      <c r="BM3929" s="48"/>
      <c r="BN3929" s="48"/>
      <c r="BO3929" s="48"/>
      <c r="BP3929" s="48"/>
      <c r="BQ3929" s="117"/>
      <c r="BR3929" s="2"/>
      <c r="BS3929" s="2"/>
      <c r="BT3929" s="2"/>
      <c r="BU3929" s="2"/>
      <c r="BV3929" s="55"/>
    </row>
    <row r="3930" spans="1:74" ht="28.8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18" t="s">
        <v>122</v>
      </c>
      <c r="H3930" s="3">
        <v>2024</v>
      </c>
      <c r="I3930" s="20" t="s">
        <v>316</v>
      </c>
      <c r="J3930" s="184" t="s">
        <v>297</v>
      </c>
      <c r="K3930" s="184" t="s">
        <v>318</v>
      </c>
      <c r="L3930" s="187">
        <f t="shared" si="125"/>
        <v>0</v>
      </c>
      <c r="M3930" s="187">
        <f t="shared" si="126"/>
        <v>0</v>
      </c>
      <c r="N3930" s="186"/>
      <c r="O3930" s="33"/>
      <c r="P3930" s="33"/>
      <c r="Q3930" s="33"/>
      <c r="R3930" s="33"/>
      <c r="S3930" s="42"/>
      <c r="T3930" s="2"/>
      <c r="U3930" s="2"/>
      <c r="V3930" s="2"/>
      <c r="W3930" s="2"/>
      <c r="X3930" s="55"/>
      <c r="Y3930" s="62"/>
      <c r="Z3930" s="62"/>
      <c r="AA3930" s="62"/>
      <c r="AB3930" s="62"/>
      <c r="AC3930" s="68"/>
      <c r="AD3930" s="2"/>
      <c r="AE3930" s="2"/>
      <c r="AF3930" s="2"/>
      <c r="AG3930" s="2"/>
      <c r="AH3930" s="55"/>
      <c r="AI3930" s="72"/>
      <c r="AJ3930" s="72"/>
      <c r="AK3930" s="72"/>
      <c r="AL3930" s="72"/>
      <c r="AM3930" s="80"/>
      <c r="AN3930" s="2"/>
      <c r="AO3930" s="2"/>
      <c r="AP3930" s="2"/>
      <c r="AQ3930" s="2"/>
      <c r="AR3930" s="55"/>
      <c r="AS3930" s="85"/>
      <c r="AT3930" s="85"/>
      <c r="AU3930" s="85"/>
      <c r="AV3930" s="85"/>
      <c r="AW3930" s="100"/>
      <c r="AX3930" s="2"/>
      <c r="AY3930" s="2"/>
      <c r="AZ3930" s="2"/>
      <c r="BA3930" s="2"/>
      <c r="BB3930" s="55"/>
      <c r="BC3930" s="105"/>
      <c r="BD3930" s="105"/>
      <c r="BE3930" s="105"/>
      <c r="BF3930" s="105"/>
      <c r="BG3930" s="109"/>
      <c r="BH3930" s="2"/>
      <c r="BI3930" s="2"/>
      <c r="BJ3930" s="2"/>
      <c r="BK3930" s="2"/>
      <c r="BL3930" s="55"/>
      <c r="BM3930" s="48"/>
      <c r="BN3930" s="48"/>
      <c r="BO3930" s="48"/>
      <c r="BP3930" s="48"/>
      <c r="BQ3930" s="117"/>
      <c r="BR3930" s="2"/>
      <c r="BS3930" s="2"/>
      <c r="BT3930" s="2"/>
      <c r="BU3930" s="2"/>
      <c r="BV3930" s="55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18" t="s">
        <v>122</v>
      </c>
      <c r="H3931" s="3">
        <v>2024</v>
      </c>
      <c r="I3931" s="20" t="s">
        <v>316</v>
      </c>
      <c r="J3931" s="185" t="s">
        <v>348</v>
      </c>
      <c r="K3931" s="185" t="s">
        <v>320</v>
      </c>
      <c r="L3931" s="187">
        <f t="shared" si="125"/>
        <v>0</v>
      </c>
      <c r="M3931" s="187">
        <f t="shared" si="126"/>
        <v>0</v>
      </c>
      <c r="N3931" s="186"/>
      <c r="O3931" s="33"/>
      <c r="P3931" s="33"/>
      <c r="Q3931" s="33"/>
      <c r="R3931" s="33"/>
      <c r="S3931" s="42"/>
      <c r="T3931" s="2"/>
      <c r="U3931" s="2"/>
      <c r="V3931" s="2"/>
      <c r="W3931" s="2"/>
      <c r="X3931" s="55"/>
      <c r="Y3931" s="62"/>
      <c r="Z3931" s="62"/>
      <c r="AA3931" s="62"/>
      <c r="AB3931" s="62"/>
      <c r="AC3931" s="68"/>
      <c r="AD3931" s="2"/>
      <c r="AE3931" s="2"/>
      <c r="AF3931" s="2"/>
      <c r="AG3931" s="2"/>
      <c r="AH3931" s="55"/>
      <c r="AI3931" s="72"/>
      <c r="AJ3931" s="72"/>
      <c r="AK3931" s="72"/>
      <c r="AL3931" s="72"/>
      <c r="AM3931" s="80"/>
      <c r="AN3931" s="2"/>
      <c r="AO3931" s="2"/>
      <c r="AP3931" s="2"/>
      <c r="AQ3931" s="2"/>
      <c r="AR3931" s="55"/>
      <c r="AS3931" s="85"/>
      <c r="AT3931" s="85"/>
      <c r="AU3931" s="85"/>
      <c r="AV3931" s="85"/>
      <c r="AW3931" s="100"/>
      <c r="AX3931" s="2"/>
      <c r="AY3931" s="2"/>
      <c r="AZ3931" s="2"/>
      <c r="BA3931" s="2"/>
      <c r="BB3931" s="55"/>
      <c r="BC3931" s="105"/>
      <c r="BD3931" s="105"/>
      <c r="BE3931" s="105"/>
      <c r="BF3931" s="105"/>
      <c r="BG3931" s="109"/>
      <c r="BH3931" s="2"/>
      <c r="BI3931" s="2"/>
      <c r="BJ3931" s="2"/>
      <c r="BK3931" s="2"/>
      <c r="BL3931" s="55"/>
      <c r="BM3931" s="48"/>
      <c r="BN3931" s="48"/>
      <c r="BO3931" s="48"/>
      <c r="BP3931" s="48"/>
      <c r="BQ3931" s="117"/>
      <c r="BR3931" s="2"/>
      <c r="BS3931" s="2"/>
      <c r="BT3931" s="2"/>
      <c r="BU3931" s="2"/>
      <c r="BV3931" s="55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18" t="s">
        <v>122</v>
      </c>
      <c r="H3932" s="3">
        <v>2024</v>
      </c>
      <c r="I3932" s="20" t="s">
        <v>282</v>
      </c>
      <c r="J3932" s="184" t="s">
        <v>272</v>
      </c>
      <c r="K3932" s="184" t="s">
        <v>321</v>
      </c>
      <c r="L3932" s="187">
        <f t="shared" si="125"/>
        <v>0</v>
      </c>
      <c r="M3932" s="187">
        <f t="shared" si="126"/>
        <v>0</v>
      </c>
      <c r="N3932" s="186"/>
      <c r="O3932" s="33"/>
      <c r="P3932" s="33"/>
      <c r="Q3932" s="33"/>
      <c r="R3932" s="33"/>
      <c r="S3932" s="42"/>
      <c r="T3932" s="2"/>
      <c r="U3932" s="2"/>
      <c r="V3932" s="2"/>
      <c r="W3932" s="2"/>
      <c r="X3932" s="55"/>
      <c r="Y3932" s="62"/>
      <c r="Z3932" s="62"/>
      <c r="AA3932" s="62"/>
      <c r="AB3932" s="62"/>
      <c r="AC3932" s="68"/>
      <c r="AD3932" s="2"/>
      <c r="AE3932" s="2"/>
      <c r="AF3932" s="2"/>
      <c r="AG3932" s="2"/>
      <c r="AH3932" s="55"/>
      <c r="AI3932" s="72"/>
      <c r="AJ3932" s="72"/>
      <c r="AK3932" s="72"/>
      <c r="AL3932" s="72"/>
      <c r="AM3932" s="80"/>
      <c r="AN3932" s="2"/>
      <c r="AO3932" s="2"/>
      <c r="AP3932" s="2"/>
      <c r="AQ3932" s="2"/>
      <c r="AR3932" s="55"/>
      <c r="AS3932" s="85"/>
      <c r="AT3932" s="85"/>
      <c r="AU3932" s="85"/>
      <c r="AV3932" s="85"/>
      <c r="AW3932" s="100"/>
      <c r="AX3932" s="2"/>
      <c r="AY3932" s="2"/>
      <c r="AZ3932" s="2"/>
      <c r="BA3932" s="2"/>
      <c r="BB3932" s="55"/>
      <c r="BC3932" s="105"/>
      <c r="BD3932" s="105"/>
      <c r="BE3932" s="105"/>
      <c r="BF3932" s="105"/>
      <c r="BG3932" s="109"/>
      <c r="BH3932" s="2"/>
      <c r="BI3932" s="2"/>
      <c r="BJ3932" s="2"/>
      <c r="BK3932" s="2"/>
      <c r="BL3932" s="55"/>
      <c r="BM3932" s="48"/>
      <c r="BN3932" s="48"/>
      <c r="BO3932" s="48"/>
      <c r="BP3932" s="48"/>
      <c r="BQ3932" s="117"/>
      <c r="BR3932" s="2"/>
      <c r="BS3932" s="2"/>
      <c r="BT3932" s="2"/>
      <c r="BU3932" s="2"/>
      <c r="BV3932" s="55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18" t="s">
        <v>122</v>
      </c>
      <c r="H3933" s="3">
        <v>2024</v>
      </c>
      <c r="I3933" s="20" t="s">
        <v>282</v>
      </c>
      <c r="J3933" s="184" t="s">
        <v>273</v>
      </c>
      <c r="K3933" s="184" t="s">
        <v>321</v>
      </c>
      <c r="L3933" s="187">
        <f t="shared" si="125"/>
        <v>0</v>
      </c>
      <c r="M3933" s="187">
        <f t="shared" si="126"/>
        <v>0</v>
      </c>
      <c r="N3933" s="186"/>
      <c r="O3933" s="33"/>
      <c r="P3933" s="33"/>
      <c r="Q3933" s="33"/>
      <c r="R3933" s="33"/>
      <c r="S3933" s="42"/>
      <c r="T3933" s="2"/>
      <c r="U3933" s="2"/>
      <c r="V3933" s="2"/>
      <c r="W3933" s="2"/>
      <c r="X3933" s="55"/>
      <c r="Y3933" s="62"/>
      <c r="Z3933" s="62"/>
      <c r="AA3933" s="62"/>
      <c r="AB3933" s="62"/>
      <c r="AC3933" s="68"/>
      <c r="AD3933" s="2"/>
      <c r="AE3933" s="2"/>
      <c r="AF3933" s="2"/>
      <c r="AG3933" s="2"/>
      <c r="AH3933" s="55"/>
      <c r="AI3933" s="72"/>
      <c r="AJ3933" s="72"/>
      <c r="AK3933" s="72"/>
      <c r="AL3933" s="72"/>
      <c r="AM3933" s="80"/>
      <c r="AN3933" s="2"/>
      <c r="AO3933" s="2"/>
      <c r="AP3933" s="2"/>
      <c r="AQ3933" s="2"/>
      <c r="AR3933" s="55"/>
      <c r="AS3933" s="85"/>
      <c r="AT3933" s="85"/>
      <c r="AU3933" s="85"/>
      <c r="AV3933" s="85"/>
      <c r="AW3933" s="100"/>
      <c r="AX3933" s="2"/>
      <c r="AY3933" s="2"/>
      <c r="AZ3933" s="2"/>
      <c r="BA3933" s="2"/>
      <c r="BB3933" s="55"/>
      <c r="BC3933" s="105"/>
      <c r="BD3933" s="105"/>
      <c r="BE3933" s="105"/>
      <c r="BF3933" s="105"/>
      <c r="BG3933" s="109"/>
      <c r="BH3933" s="2"/>
      <c r="BI3933" s="2"/>
      <c r="BJ3933" s="2"/>
      <c r="BK3933" s="2"/>
      <c r="BL3933" s="55"/>
      <c r="BM3933" s="48"/>
      <c r="BN3933" s="48"/>
      <c r="BO3933" s="48"/>
      <c r="BP3933" s="48"/>
      <c r="BQ3933" s="117"/>
      <c r="BR3933" s="2"/>
      <c r="BS3933" s="2"/>
      <c r="BT3933" s="2"/>
      <c r="BU3933" s="2"/>
      <c r="BV3933" s="55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18" t="s">
        <v>122</v>
      </c>
      <c r="H3934" s="3">
        <v>2024</v>
      </c>
      <c r="I3934" s="20" t="s">
        <v>282</v>
      </c>
      <c r="J3934" s="184" t="s">
        <v>274</v>
      </c>
      <c r="K3934" s="184" t="s">
        <v>321</v>
      </c>
      <c r="L3934" s="187">
        <f t="shared" si="125"/>
        <v>0</v>
      </c>
      <c r="M3934" s="187">
        <f t="shared" si="126"/>
        <v>0</v>
      </c>
      <c r="N3934" s="186"/>
      <c r="O3934" s="33"/>
      <c r="P3934" s="33"/>
      <c r="Q3934" s="33"/>
      <c r="R3934" s="33"/>
      <c r="S3934" s="42"/>
      <c r="T3934" s="2"/>
      <c r="U3934" s="2"/>
      <c r="V3934" s="2"/>
      <c r="W3934" s="2"/>
      <c r="X3934" s="55"/>
      <c r="Y3934" s="62"/>
      <c r="Z3934" s="62"/>
      <c r="AA3934" s="62"/>
      <c r="AB3934" s="62"/>
      <c r="AC3934" s="68"/>
      <c r="AD3934" s="2"/>
      <c r="AE3934" s="2"/>
      <c r="AF3934" s="2"/>
      <c r="AG3934" s="2"/>
      <c r="AH3934" s="55"/>
      <c r="AI3934" s="72"/>
      <c r="AJ3934" s="72"/>
      <c r="AK3934" s="72"/>
      <c r="AL3934" s="72"/>
      <c r="AM3934" s="80"/>
      <c r="AN3934" s="2"/>
      <c r="AO3934" s="2"/>
      <c r="AP3934" s="2"/>
      <c r="AQ3934" s="2"/>
      <c r="AR3934" s="55"/>
      <c r="AS3934" s="85"/>
      <c r="AT3934" s="85"/>
      <c r="AU3934" s="85"/>
      <c r="AV3934" s="85"/>
      <c r="AW3934" s="100"/>
      <c r="AX3934" s="2"/>
      <c r="AY3934" s="2"/>
      <c r="AZ3934" s="2"/>
      <c r="BA3934" s="2"/>
      <c r="BB3934" s="55"/>
      <c r="BC3934" s="105"/>
      <c r="BD3934" s="105"/>
      <c r="BE3934" s="105"/>
      <c r="BF3934" s="105"/>
      <c r="BG3934" s="109"/>
      <c r="BH3934" s="2"/>
      <c r="BI3934" s="2"/>
      <c r="BJ3934" s="2"/>
      <c r="BK3934" s="2"/>
      <c r="BL3934" s="55"/>
      <c r="BM3934" s="48"/>
      <c r="BN3934" s="48"/>
      <c r="BO3934" s="48"/>
      <c r="BP3934" s="48"/>
      <c r="BQ3934" s="117"/>
      <c r="BR3934" s="2"/>
      <c r="BS3934" s="2"/>
      <c r="BT3934" s="2"/>
      <c r="BU3934" s="2"/>
      <c r="BV3934" s="55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18" t="s">
        <v>122</v>
      </c>
      <c r="H3935" s="3">
        <v>2024</v>
      </c>
      <c r="I3935" s="20" t="s">
        <v>282</v>
      </c>
      <c r="J3935" s="184" t="s">
        <v>275</v>
      </c>
      <c r="K3935" s="184" t="s">
        <v>321</v>
      </c>
      <c r="L3935" s="187">
        <f t="shared" si="125"/>
        <v>0</v>
      </c>
      <c r="M3935" s="187">
        <f t="shared" si="126"/>
        <v>0</v>
      </c>
      <c r="N3935" s="186"/>
      <c r="O3935" s="33"/>
      <c r="P3935" s="33"/>
      <c r="Q3935" s="33"/>
      <c r="R3935" s="33"/>
      <c r="S3935" s="42"/>
      <c r="T3935" s="2"/>
      <c r="U3935" s="2"/>
      <c r="V3935" s="2"/>
      <c r="W3935" s="2"/>
      <c r="X3935" s="55"/>
      <c r="Y3935" s="62"/>
      <c r="Z3935" s="62"/>
      <c r="AA3935" s="62"/>
      <c r="AB3935" s="62"/>
      <c r="AC3935" s="68"/>
      <c r="AD3935" s="2"/>
      <c r="AE3935" s="2"/>
      <c r="AF3935" s="2"/>
      <c r="AG3935" s="2"/>
      <c r="AH3935" s="55"/>
      <c r="AI3935" s="72"/>
      <c r="AJ3935" s="72"/>
      <c r="AK3935" s="72"/>
      <c r="AL3935" s="72"/>
      <c r="AM3935" s="80"/>
      <c r="AN3935" s="2"/>
      <c r="AO3935" s="2"/>
      <c r="AP3935" s="2"/>
      <c r="AQ3935" s="2"/>
      <c r="AR3935" s="55"/>
      <c r="AS3935" s="85"/>
      <c r="AT3935" s="85"/>
      <c r="AU3935" s="85"/>
      <c r="AV3935" s="85"/>
      <c r="AW3935" s="100"/>
      <c r="AX3935" s="2"/>
      <c r="AY3935" s="2"/>
      <c r="AZ3935" s="2"/>
      <c r="BA3935" s="2"/>
      <c r="BB3935" s="55"/>
      <c r="BC3935" s="105"/>
      <c r="BD3935" s="105"/>
      <c r="BE3935" s="105"/>
      <c r="BF3935" s="105"/>
      <c r="BG3935" s="109"/>
      <c r="BH3935" s="2"/>
      <c r="BI3935" s="2"/>
      <c r="BJ3935" s="2"/>
      <c r="BK3935" s="2"/>
      <c r="BL3935" s="55"/>
      <c r="BM3935" s="48"/>
      <c r="BN3935" s="48"/>
      <c r="BO3935" s="48"/>
      <c r="BP3935" s="48"/>
      <c r="BQ3935" s="117"/>
      <c r="BR3935" s="2"/>
      <c r="BS3935" s="2"/>
      <c r="BT3935" s="2"/>
      <c r="BU3935" s="2"/>
      <c r="BV3935" s="55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18" t="s">
        <v>122</v>
      </c>
      <c r="H3936" s="3">
        <v>2024</v>
      </c>
      <c r="I3936" s="20" t="s">
        <v>282</v>
      </c>
      <c r="J3936" s="184" t="s">
        <v>276</v>
      </c>
      <c r="K3936" s="184" t="s">
        <v>320</v>
      </c>
      <c r="L3936" s="187">
        <f t="shared" si="125"/>
        <v>0</v>
      </c>
      <c r="M3936" s="187">
        <f t="shared" si="126"/>
        <v>0</v>
      </c>
      <c r="N3936" s="186"/>
      <c r="O3936" s="33"/>
      <c r="P3936" s="33"/>
      <c r="Q3936" s="33"/>
      <c r="R3936" s="33"/>
      <c r="S3936" s="42"/>
      <c r="T3936" s="2"/>
      <c r="U3936" s="2"/>
      <c r="V3936" s="2"/>
      <c r="W3936" s="2"/>
      <c r="X3936" s="55"/>
      <c r="Y3936" s="62"/>
      <c r="Z3936" s="62"/>
      <c r="AA3936" s="62"/>
      <c r="AB3936" s="62"/>
      <c r="AC3936" s="68"/>
      <c r="AD3936" s="2"/>
      <c r="AE3936" s="2"/>
      <c r="AF3936" s="2"/>
      <c r="AG3936" s="2"/>
      <c r="AH3936" s="55"/>
      <c r="AI3936" s="72"/>
      <c r="AJ3936" s="72"/>
      <c r="AK3936" s="72"/>
      <c r="AL3936" s="72"/>
      <c r="AM3936" s="80"/>
      <c r="AN3936" s="2"/>
      <c r="AO3936" s="2"/>
      <c r="AP3936" s="2"/>
      <c r="AQ3936" s="2"/>
      <c r="AR3936" s="55"/>
      <c r="AS3936" s="85"/>
      <c r="AT3936" s="85"/>
      <c r="AU3936" s="85"/>
      <c r="AV3936" s="85"/>
      <c r="AW3936" s="100"/>
      <c r="AX3936" s="2"/>
      <c r="AY3936" s="2"/>
      <c r="AZ3936" s="2"/>
      <c r="BA3936" s="2"/>
      <c r="BB3936" s="55"/>
      <c r="BC3936" s="105"/>
      <c r="BD3936" s="105"/>
      <c r="BE3936" s="105"/>
      <c r="BF3936" s="105"/>
      <c r="BG3936" s="109"/>
      <c r="BH3936" s="2"/>
      <c r="BI3936" s="2"/>
      <c r="BJ3936" s="2"/>
      <c r="BK3936" s="2"/>
      <c r="BL3936" s="55"/>
      <c r="BM3936" s="48"/>
      <c r="BN3936" s="48"/>
      <c r="BO3936" s="48"/>
      <c r="BP3936" s="48"/>
      <c r="BQ3936" s="117"/>
      <c r="BR3936" s="2"/>
      <c r="BS3936" s="2"/>
      <c r="BT3936" s="2"/>
      <c r="BU3936" s="2"/>
      <c r="BV3936" s="55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18" t="s">
        <v>122</v>
      </c>
      <c r="H3937" s="3">
        <v>2024</v>
      </c>
      <c r="I3937" s="20" t="s">
        <v>282</v>
      </c>
      <c r="J3937" s="184" t="s">
        <v>277</v>
      </c>
      <c r="K3937" s="184" t="s">
        <v>320</v>
      </c>
      <c r="L3937" s="187">
        <f t="shared" si="125"/>
        <v>0</v>
      </c>
      <c r="M3937" s="187">
        <f t="shared" si="126"/>
        <v>0</v>
      </c>
      <c r="N3937" s="186"/>
      <c r="O3937" s="33"/>
      <c r="P3937" s="33"/>
      <c r="Q3937" s="33"/>
      <c r="R3937" s="33"/>
      <c r="S3937" s="42"/>
      <c r="T3937" s="2"/>
      <c r="U3937" s="2"/>
      <c r="V3937" s="2"/>
      <c r="W3937" s="2"/>
      <c r="X3937" s="55"/>
      <c r="Y3937" s="62"/>
      <c r="Z3937" s="62"/>
      <c r="AA3937" s="62"/>
      <c r="AB3937" s="62"/>
      <c r="AC3937" s="68"/>
      <c r="AD3937" s="2"/>
      <c r="AE3937" s="2"/>
      <c r="AF3937" s="2"/>
      <c r="AG3937" s="2"/>
      <c r="AH3937" s="55"/>
      <c r="AI3937" s="72"/>
      <c r="AJ3937" s="72"/>
      <c r="AK3937" s="72"/>
      <c r="AL3937" s="72"/>
      <c r="AM3937" s="80"/>
      <c r="AN3937" s="2"/>
      <c r="AO3937" s="2"/>
      <c r="AP3937" s="2"/>
      <c r="AQ3937" s="2"/>
      <c r="AR3937" s="55"/>
      <c r="AS3937" s="85"/>
      <c r="AT3937" s="85"/>
      <c r="AU3937" s="85"/>
      <c r="AV3937" s="85"/>
      <c r="AW3937" s="100"/>
      <c r="AX3937" s="2"/>
      <c r="AY3937" s="2"/>
      <c r="AZ3937" s="2"/>
      <c r="BA3937" s="2"/>
      <c r="BB3937" s="55"/>
      <c r="BC3937" s="105"/>
      <c r="BD3937" s="105"/>
      <c r="BE3937" s="105"/>
      <c r="BF3937" s="105"/>
      <c r="BG3937" s="109"/>
      <c r="BH3937" s="2"/>
      <c r="BI3937" s="2"/>
      <c r="BJ3937" s="2"/>
      <c r="BK3937" s="2"/>
      <c r="BL3937" s="55"/>
      <c r="BM3937" s="48"/>
      <c r="BN3937" s="48"/>
      <c r="BO3937" s="48"/>
      <c r="BP3937" s="48"/>
      <c r="BQ3937" s="117"/>
      <c r="BR3937" s="2"/>
      <c r="BS3937" s="2"/>
      <c r="BT3937" s="2"/>
      <c r="BU3937" s="2"/>
      <c r="BV3937" s="55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18" t="s">
        <v>122</v>
      </c>
      <c r="H3938" s="3">
        <v>2024</v>
      </c>
      <c r="I3938" s="20" t="s">
        <v>283</v>
      </c>
      <c r="J3938" s="184" t="s">
        <v>298</v>
      </c>
      <c r="K3938" s="184" t="s">
        <v>321</v>
      </c>
      <c r="L3938" s="187">
        <f t="shared" si="125"/>
        <v>0</v>
      </c>
      <c r="M3938" s="187">
        <f t="shared" si="126"/>
        <v>0</v>
      </c>
      <c r="N3938" s="186"/>
      <c r="O3938" s="33"/>
      <c r="P3938" s="33"/>
      <c r="Q3938" s="33"/>
      <c r="R3938" s="33"/>
      <c r="S3938" s="42"/>
      <c r="T3938" s="2"/>
      <c r="U3938" s="2"/>
      <c r="V3938" s="2"/>
      <c r="W3938" s="2"/>
      <c r="X3938" s="55"/>
      <c r="Y3938" s="62"/>
      <c r="Z3938" s="62"/>
      <c r="AA3938" s="62"/>
      <c r="AB3938" s="62"/>
      <c r="AC3938" s="68"/>
      <c r="AD3938" s="2"/>
      <c r="AE3938" s="2"/>
      <c r="AF3938" s="2"/>
      <c r="AG3938" s="2"/>
      <c r="AH3938" s="55"/>
      <c r="AI3938" s="72"/>
      <c r="AJ3938" s="72"/>
      <c r="AK3938" s="72"/>
      <c r="AL3938" s="72"/>
      <c r="AM3938" s="80"/>
      <c r="AN3938" s="2"/>
      <c r="AO3938" s="2"/>
      <c r="AP3938" s="2"/>
      <c r="AQ3938" s="2"/>
      <c r="AR3938" s="55"/>
      <c r="AS3938" s="85"/>
      <c r="AT3938" s="85"/>
      <c r="AU3938" s="85"/>
      <c r="AV3938" s="85"/>
      <c r="AW3938" s="100"/>
      <c r="AX3938" s="2"/>
      <c r="AY3938" s="2"/>
      <c r="AZ3938" s="2"/>
      <c r="BA3938" s="2"/>
      <c r="BB3938" s="55"/>
      <c r="BC3938" s="105"/>
      <c r="BD3938" s="105"/>
      <c r="BE3938" s="105"/>
      <c r="BF3938" s="105"/>
      <c r="BG3938" s="109"/>
      <c r="BH3938" s="2"/>
      <c r="BI3938" s="2"/>
      <c r="BJ3938" s="2"/>
      <c r="BK3938" s="2"/>
      <c r="BL3938" s="55"/>
      <c r="BM3938" s="48"/>
      <c r="BN3938" s="48"/>
      <c r="BO3938" s="48"/>
      <c r="BP3938" s="48"/>
      <c r="BQ3938" s="117"/>
      <c r="BR3938" s="2"/>
      <c r="BS3938" s="2"/>
      <c r="BT3938" s="2"/>
      <c r="BU3938" s="2"/>
      <c r="BV3938" s="55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18" t="s">
        <v>122</v>
      </c>
      <c r="H3939" s="3">
        <v>2024</v>
      </c>
      <c r="I3939" s="20" t="s">
        <v>283</v>
      </c>
      <c r="J3939" s="184" t="s">
        <v>278</v>
      </c>
      <c r="K3939" s="184" t="s">
        <v>320</v>
      </c>
      <c r="L3939" s="187">
        <f t="shared" si="125"/>
        <v>0</v>
      </c>
      <c r="M3939" s="187">
        <f t="shared" si="126"/>
        <v>0</v>
      </c>
      <c r="N3939" s="186"/>
      <c r="O3939" s="33"/>
      <c r="P3939" s="33"/>
      <c r="Q3939" s="33"/>
      <c r="R3939" s="33"/>
      <c r="S3939" s="42"/>
      <c r="T3939" s="2"/>
      <c r="U3939" s="2"/>
      <c r="V3939" s="2"/>
      <c r="W3939" s="2"/>
      <c r="X3939" s="55"/>
      <c r="Y3939" s="62"/>
      <c r="Z3939" s="62"/>
      <c r="AA3939" s="62"/>
      <c r="AB3939" s="62"/>
      <c r="AC3939" s="68"/>
      <c r="AD3939" s="2"/>
      <c r="AE3939" s="2"/>
      <c r="AF3939" s="2"/>
      <c r="AG3939" s="2"/>
      <c r="AH3939" s="55"/>
      <c r="AI3939" s="72"/>
      <c r="AJ3939" s="72"/>
      <c r="AK3939" s="72"/>
      <c r="AL3939" s="72"/>
      <c r="AM3939" s="80"/>
      <c r="AN3939" s="2"/>
      <c r="AO3939" s="2"/>
      <c r="AP3939" s="2"/>
      <c r="AQ3939" s="2"/>
      <c r="AR3939" s="55"/>
      <c r="AS3939" s="85"/>
      <c r="AT3939" s="85"/>
      <c r="AU3939" s="85"/>
      <c r="AV3939" s="85"/>
      <c r="AW3939" s="100"/>
      <c r="AX3939" s="2"/>
      <c r="AY3939" s="2"/>
      <c r="AZ3939" s="2"/>
      <c r="BA3939" s="2"/>
      <c r="BB3939" s="55"/>
      <c r="BC3939" s="105"/>
      <c r="BD3939" s="105"/>
      <c r="BE3939" s="105"/>
      <c r="BF3939" s="105"/>
      <c r="BG3939" s="109"/>
      <c r="BH3939" s="2"/>
      <c r="BI3939" s="2"/>
      <c r="BJ3939" s="2"/>
      <c r="BK3939" s="2"/>
      <c r="BL3939" s="55"/>
      <c r="BM3939" s="48"/>
      <c r="BN3939" s="48"/>
      <c r="BO3939" s="48"/>
      <c r="BP3939" s="48"/>
      <c r="BQ3939" s="117"/>
      <c r="BR3939" s="2"/>
      <c r="BS3939" s="2"/>
      <c r="BT3939" s="2"/>
      <c r="BU3939" s="2"/>
      <c r="BV3939" s="55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18" t="s">
        <v>122</v>
      </c>
      <c r="H3940" s="3">
        <v>2024</v>
      </c>
      <c r="I3940" s="20" t="s">
        <v>283</v>
      </c>
      <c r="J3940" s="184" t="s">
        <v>279</v>
      </c>
      <c r="K3940" s="184" t="s">
        <v>320</v>
      </c>
      <c r="L3940" s="187">
        <f t="shared" si="125"/>
        <v>0</v>
      </c>
      <c r="M3940" s="187">
        <f t="shared" si="126"/>
        <v>0</v>
      </c>
      <c r="N3940" s="186"/>
      <c r="O3940" s="33"/>
      <c r="P3940" s="33"/>
      <c r="Q3940" s="33"/>
      <c r="R3940" s="33"/>
      <c r="S3940" s="42"/>
      <c r="T3940" s="2"/>
      <c r="U3940" s="2"/>
      <c r="V3940" s="2"/>
      <c r="W3940" s="2"/>
      <c r="X3940" s="55"/>
      <c r="Y3940" s="62"/>
      <c r="Z3940" s="62"/>
      <c r="AA3940" s="62"/>
      <c r="AB3940" s="62"/>
      <c r="AC3940" s="68"/>
      <c r="AD3940" s="2"/>
      <c r="AE3940" s="2"/>
      <c r="AF3940" s="2"/>
      <c r="AG3940" s="2"/>
      <c r="AH3940" s="55"/>
      <c r="AI3940" s="72"/>
      <c r="AJ3940" s="72"/>
      <c r="AK3940" s="72"/>
      <c r="AL3940" s="72"/>
      <c r="AM3940" s="80"/>
      <c r="AN3940" s="2"/>
      <c r="AO3940" s="2"/>
      <c r="AP3940" s="2"/>
      <c r="AQ3940" s="2"/>
      <c r="AR3940" s="55"/>
      <c r="AS3940" s="85"/>
      <c r="AT3940" s="85"/>
      <c r="AU3940" s="85"/>
      <c r="AV3940" s="85"/>
      <c r="AW3940" s="100"/>
      <c r="AX3940" s="2"/>
      <c r="AY3940" s="2"/>
      <c r="AZ3940" s="2"/>
      <c r="BA3940" s="2"/>
      <c r="BB3940" s="55"/>
      <c r="BC3940" s="105"/>
      <c r="BD3940" s="105"/>
      <c r="BE3940" s="105"/>
      <c r="BF3940" s="105"/>
      <c r="BG3940" s="109"/>
      <c r="BH3940" s="2"/>
      <c r="BI3940" s="2"/>
      <c r="BJ3940" s="2"/>
      <c r="BK3940" s="2"/>
      <c r="BL3940" s="55"/>
      <c r="BM3940" s="48"/>
      <c r="BN3940" s="48"/>
      <c r="BO3940" s="48"/>
      <c r="BP3940" s="48"/>
      <c r="BQ3940" s="117"/>
      <c r="BR3940" s="2"/>
      <c r="BS3940" s="2"/>
      <c r="BT3940" s="2"/>
      <c r="BU3940" s="2"/>
      <c r="BV3940" s="55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18" t="s">
        <v>122</v>
      </c>
      <c r="H3941" s="3">
        <v>2024</v>
      </c>
      <c r="I3941" s="20" t="s">
        <v>286</v>
      </c>
      <c r="J3941" s="184" t="s">
        <v>280</v>
      </c>
      <c r="K3941" s="184" t="s">
        <v>319</v>
      </c>
      <c r="L3941" s="187">
        <f t="shared" si="125"/>
        <v>0</v>
      </c>
      <c r="M3941" s="187">
        <f t="shared" si="126"/>
        <v>0</v>
      </c>
      <c r="N3941" s="186"/>
      <c r="O3941" s="33"/>
      <c r="P3941" s="33"/>
      <c r="Q3941" s="33"/>
      <c r="R3941" s="33"/>
      <c r="S3941" s="42"/>
      <c r="T3941" s="2"/>
      <c r="U3941" s="2"/>
      <c r="V3941" s="2"/>
      <c r="W3941" s="2"/>
      <c r="X3941" s="55"/>
      <c r="Y3941" s="62"/>
      <c r="Z3941" s="62"/>
      <c r="AA3941" s="62"/>
      <c r="AB3941" s="62"/>
      <c r="AC3941" s="68"/>
      <c r="AD3941" s="2"/>
      <c r="AE3941" s="2"/>
      <c r="AF3941" s="2"/>
      <c r="AG3941" s="2"/>
      <c r="AH3941" s="55"/>
      <c r="AI3941" s="72"/>
      <c r="AJ3941" s="72"/>
      <c r="AK3941" s="72"/>
      <c r="AL3941" s="72"/>
      <c r="AM3941" s="80"/>
      <c r="AN3941" s="2"/>
      <c r="AO3941" s="2"/>
      <c r="AP3941" s="2"/>
      <c r="AQ3941" s="2"/>
      <c r="AR3941" s="55"/>
      <c r="AS3941" s="85"/>
      <c r="AT3941" s="85"/>
      <c r="AU3941" s="85"/>
      <c r="AV3941" s="85"/>
      <c r="AW3941" s="100"/>
      <c r="AX3941" s="2"/>
      <c r="AY3941" s="2"/>
      <c r="AZ3941" s="2"/>
      <c r="BA3941" s="2"/>
      <c r="BB3941" s="55"/>
      <c r="BC3941" s="105"/>
      <c r="BD3941" s="105"/>
      <c r="BE3941" s="105"/>
      <c r="BF3941" s="105"/>
      <c r="BG3941" s="109"/>
      <c r="BH3941" s="2"/>
      <c r="BI3941" s="2"/>
      <c r="BJ3941" s="2"/>
      <c r="BK3941" s="2"/>
      <c r="BL3941" s="55"/>
      <c r="BM3941" s="48"/>
      <c r="BN3941" s="48"/>
      <c r="BO3941" s="48"/>
      <c r="BP3941" s="48"/>
      <c r="BQ3941" s="117"/>
      <c r="BR3941" s="2"/>
      <c r="BS3941" s="2"/>
      <c r="BT3941" s="2"/>
      <c r="BU3941" s="2"/>
      <c r="BV3941" s="55"/>
    </row>
    <row r="3942" spans="1:74" ht="28.8" hidden="1" x14ac:dyDescent="0.3">
      <c r="A3942" s="2" t="s">
        <v>121</v>
      </c>
      <c r="B3942" s="2" t="s">
        <v>2</v>
      </c>
      <c r="C3942" s="2" t="s">
        <v>3</v>
      </c>
      <c r="D3942" s="2" t="s">
        <v>115</v>
      </c>
      <c r="E3942" s="5" t="s">
        <v>120</v>
      </c>
      <c r="F3942" s="3"/>
      <c r="G3942" s="18" t="s">
        <v>122</v>
      </c>
      <c r="H3942" s="3">
        <v>2024</v>
      </c>
      <c r="I3942" s="20" t="s">
        <v>286</v>
      </c>
      <c r="J3942" s="184" t="s">
        <v>281</v>
      </c>
      <c r="K3942" s="184" t="s">
        <v>319</v>
      </c>
      <c r="L3942" s="187">
        <f t="shared" si="125"/>
        <v>0</v>
      </c>
      <c r="M3942" s="187">
        <f t="shared" si="126"/>
        <v>11.164</v>
      </c>
      <c r="N3942" s="186" t="s">
        <v>1483</v>
      </c>
      <c r="O3942" s="33"/>
      <c r="P3942" s="33"/>
      <c r="Q3942" s="33"/>
      <c r="R3942" s="33"/>
      <c r="S3942" s="42"/>
      <c r="T3942" s="2"/>
      <c r="U3942" s="2"/>
      <c r="V3942" s="2"/>
      <c r="W3942" s="2"/>
      <c r="X3942" s="55"/>
      <c r="Y3942" s="62" t="s">
        <v>461</v>
      </c>
      <c r="Z3942" s="62"/>
      <c r="AA3942" s="62"/>
      <c r="AB3942" s="62"/>
      <c r="AC3942" s="68">
        <v>6.6639999999999997</v>
      </c>
      <c r="AD3942" s="2"/>
      <c r="AE3942" s="2"/>
      <c r="AF3942" s="2"/>
      <c r="AG3942" s="2"/>
      <c r="AH3942" s="55"/>
      <c r="AI3942" s="72"/>
      <c r="AJ3942" s="72"/>
      <c r="AK3942" s="72"/>
      <c r="AL3942" s="72"/>
      <c r="AM3942" s="80"/>
      <c r="AN3942" s="2"/>
      <c r="AO3942" s="2"/>
      <c r="AP3942" s="2"/>
      <c r="AQ3942" s="2"/>
      <c r="AR3942" s="55"/>
      <c r="AS3942" s="85"/>
      <c r="AT3942" s="85"/>
      <c r="AU3942" s="85"/>
      <c r="AV3942" s="85"/>
      <c r="AW3942" s="100"/>
      <c r="AX3942" s="2"/>
      <c r="AY3942" s="2"/>
      <c r="AZ3942" s="2"/>
      <c r="BA3942" s="2"/>
      <c r="BB3942" s="55"/>
      <c r="BC3942" s="105" t="s">
        <v>1061</v>
      </c>
      <c r="BD3942" s="105"/>
      <c r="BE3942" s="105"/>
      <c r="BF3942" s="105"/>
      <c r="BG3942" s="109">
        <v>4.5</v>
      </c>
      <c r="BH3942" s="2"/>
      <c r="BI3942" s="2"/>
      <c r="BJ3942" s="2"/>
      <c r="BK3942" s="2"/>
      <c r="BL3942" s="55"/>
      <c r="BM3942" s="48"/>
      <c r="BN3942" s="48"/>
      <c r="BO3942" s="48"/>
      <c r="BP3942" s="48"/>
      <c r="BQ3942" s="117"/>
      <c r="BR3942" s="2"/>
      <c r="BS3942" s="2"/>
      <c r="BT3942" s="2"/>
      <c r="BU3942" s="2"/>
      <c r="BV3942" s="55"/>
    </row>
    <row r="3943" spans="1:74" s="13" customFormat="1" hidden="1" x14ac:dyDescent="0.3">
      <c r="A3943" s="12" t="s">
        <v>121</v>
      </c>
      <c r="B3943" s="12" t="s">
        <v>2</v>
      </c>
      <c r="C3943" s="12" t="s">
        <v>3</v>
      </c>
      <c r="D3943" s="12" t="s">
        <v>115</v>
      </c>
      <c r="E3943" s="6" t="s">
        <v>120</v>
      </c>
      <c r="F3943" s="7"/>
      <c r="G3943" s="19" t="s">
        <v>122</v>
      </c>
      <c r="H3943" s="7">
        <v>2024</v>
      </c>
      <c r="I3943" s="21"/>
      <c r="J3943" s="12" t="s">
        <v>314</v>
      </c>
      <c r="K3943" s="12"/>
      <c r="L3943" s="147"/>
      <c r="M3943" s="147">
        <f>SUM(M3905:M3942)</f>
        <v>11.164</v>
      </c>
      <c r="N3943" s="183"/>
      <c r="O3943" s="12"/>
      <c r="P3943" s="12"/>
      <c r="Q3943" s="12"/>
      <c r="R3943" s="12"/>
      <c r="S3943" s="47">
        <f>SUM(S3905:S3942)</f>
        <v>0</v>
      </c>
      <c r="T3943" s="12"/>
      <c r="U3943" s="12"/>
      <c r="V3943" s="12"/>
      <c r="W3943" s="12"/>
      <c r="X3943" s="47">
        <f>SUM(X3905:X3942)</f>
        <v>0</v>
      </c>
      <c r="Y3943" s="12"/>
      <c r="Z3943" s="12"/>
      <c r="AA3943" s="12"/>
      <c r="AB3943" s="12"/>
      <c r="AC3943" s="47">
        <f>SUM(AC3905:AC3942)</f>
        <v>6.6639999999999997</v>
      </c>
      <c r="AD3943" s="12"/>
      <c r="AE3943" s="12"/>
      <c r="AF3943" s="12"/>
      <c r="AG3943" s="12"/>
      <c r="AH3943" s="47">
        <f>SUM(AH3905:AH3942)</f>
        <v>0</v>
      </c>
      <c r="AI3943" s="12"/>
      <c r="AJ3943" s="12"/>
      <c r="AK3943" s="12"/>
      <c r="AL3943" s="12"/>
      <c r="AM3943" s="47">
        <f>SUM(AM3905:AM3942)</f>
        <v>0</v>
      </c>
      <c r="AN3943" s="12"/>
      <c r="AO3943" s="12"/>
      <c r="AP3943" s="12"/>
      <c r="AQ3943" s="12"/>
      <c r="AR3943" s="47">
        <f>SUM(AR3905:AR3942)</f>
        <v>0</v>
      </c>
      <c r="AS3943" s="12"/>
      <c r="AT3943" s="12"/>
      <c r="AU3943" s="12"/>
      <c r="AV3943" s="12"/>
      <c r="AW3943" s="47">
        <f>SUM(AW3905:AW3942)</f>
        <v>0</v>
      </c>
      <c r="AX3943" s="12"/>
      <c r="AY3943" s="12"/>
      <c r="AZ3943" s="12"/>
      <c r="BA3943" s="12"/>
      <c r="BB3943" s="47">
        <f>SUM(BB3905:BB3942)</f>
        <v>0</v>
      </c>
      <c r="BC3943" s="12"/>
      <c r="BD3943" s="12"/>
      <c r="BE3943" s="12"/>
      <c r="BF3943" s="12"/>
      <c r="BG3943" s="47">
        <f>SUM(BG3905:BG3942)</f>
        <v>4.5</v>
      </c>
      <c r="BH3943" s="12"/>
      <c r="BI3943" s="12"/>
      <c r="BJ3943" s="12"/>
      <c r="BK3943" s="12"/>
      <c r="BL3943" s="47">
        <f>SUM(BL3905:BL3942)</f>
        <v>0</v>
      </c>
      <c r="BM3943" s="12"/>
      <c r="BN3943" s="12"/>
      <c r="BO3943" s="12"/>
      <c r="BP3943" s="12"/>
      <c r="BQ3943" s="47">
        <f>SUM(BQ3905:BQ3942)</f>
        <v>0</v>
      </c>
      <c r="BR3943" s="12"/>
      <c r="BS3943" s="12"/>
      <c r="BT3943" s="12"/>
      <c r="BU3943" s="12"/>
      <c r="BV3943" s="47">
        <f>SUM(BV3905:BV3942)</f>
        <v>0</v>
      </c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18" t="s">
        <v>5</v>
      </c>
      <c r="H3944" s="3">
        <v>2024</v>
      </c>
      <c r="I3944" s="20" t="s">
        <v>287</v>
      </c>
      <c r="J3944" s="2" t="s">
        <v>267</v>
      </c>
      <c r="K3944" s="2" t="s">
        <v>318</v>
      </c>
      <c r="L3944" s="163">
        <f t="shared" si="125"/>
        <v>0</v>
      </c>
      <c r="M3944" s="163">
        <f t="shared" si="126"/>
        <v>0</v>
      </c>
      <c r="N3944" s="181"/>
      <c r="O3944" s="33"/>
      <c r="P3944" s="33"/>
      <c r="Q3944" s="33"/>
      <c r="R3944" s="33"/>
      <c r="S3944" s="42"/>
      <c r="T3944" s="2"/>
      <c r="U3944" s="2"/>
      <c r="V3944" s="2"/>
      <c r="W3944" s="2"/>
      <c r="X3944" s="55"/>
      <c r="Y3944" s="62"/>
      <c r="Z3944" s="62"/>
      <c r="AA3944" s="62"/>
      <c r="AB3944" s="62"/>
      <c r="AC3944" s="68"/>
      <c r="AD3944" s="2"/>
      <c r="AE3944" s="2"/>
      <c r="AF3944" s="2"/>
      <c r="AG3944" s="2"/>
      <c r="AH3944" s="55"/>
      <c r="AI3944" s="72"/>
      <c r="AJ3944" s="72"/>
      <c r="AK3944" s="72"/>
      <c r="AL3944" s="72"/>
      <c r="AM3944" s="80"/>
      <c r="AN3944" s="2"/>
      <c r="AO3944" s="2"/>
      <c r="AP3944" s="2"/>
      <c r="AQ3944" s="2"/>
      <c r="AR3944" s="55"/>
      <c r="AS3944" s="85"/>
      <c r="AT3944" s="85"/>
      <c r="AU3944" s="85"/>
      <c r="AV3944" s="85"/>
      <c r="AW3944" s="100"/>
      <c r="AX3944" s="2"/>
      <c r="AY3944" s="2"/>
      <c r="AZ3944" s="2"/>
      <c r="BA3944" s="2"/>
      <c r="BB3944" s="55"/>
      <c r="BC3944" s="105"/>
      <c r="BD3944" s="105"/>
      <c r="BE3944" s="105"/>
      <c r="BF3944" s="105"/>
      <c r="BG3944" s="109"/>
      <c r="BH3944" s="2"/>
      <c r="BI3944" s="2"/>
      <c r="BJ3944" s="2"/>
      <c r="BK3944" s="2"/>
      <c r="BL3944" s="55"/>
      <c r="BM3944" s="48"/>
      <c r="BN3944" s="48"/>
      <c r="BO3944" s="48"/>
      <c r="BP3944" s="48"/>
      <c r="BQ3944" s="117"/>
      <c r="BR3944" s="2"/>
      <c r="BS3944" s="2"/>
      <c r="BT3944" s="2"/>
      <c r="BU3944" s="2"/>
      <c r="BV3944" s="55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18" t="s">
        <v>5</v>
      </c>
      <c r="H3945" s="3">
        <v>2024</v>
      </c>
      <c r="I3945" s="20" t="s">
        <v>287</v>
      </c>
      <c r="J3945" s="2" t="s">
        <v>291</v>
      </c>
      <c r="K3945" s="2" t="s">
        <v>319</v>
      </c>
      <c r="L3945" s="163">
        <f t="shared" si="125"/>
        <v>0</v>
      </c>
      <c r="M3945" s="163">
        <f t="shared" si="126"/>
        <v>0</v>
      </c>
      <c r="N3945" s="181"/>
      <c r="O3945" s="33"/>
      <c r="P3945" s="33"/>
      <c r="Q3945" s="33"/>
      <c r="R3945" s="33"/>
      <c r="S3945" s="42"/>
      <c r="T3945" s="2"/>
      <c r="U3945" s="2"/>
      <c r="V3945" s="2"/>
      <c r="W3945" s="2"/>
      <c r="X3945" s="55"/>
      <c r="Y3945" s="62"/>
      <c r="Z3945" s="62"/>
      <c r="AA3945" s="62"/>
      <c r="AB3945" s="62"/>
      <c r="AC3945" s="68"/>
      <c r="AD3945" s="2"/>
      <c r="AE3945" s="2"/>
      <c r="AF3945" s="2"/>
      <c r="AG3945" s="2"/>
      <c r="AH3945" s="55"/>
      <c r="AI3945" s="72"/>
      <c r="AJ3945" s="72"/>
      <c r="AK3945" s="72"/>
      <c r="AL3945" s="72"/>
      <c r="AM3945" s="80"/>
      <c r="AN3945" s="2"/>
      <c r="AO3945" s="2"/>
      <c r="AP3945" s="2"/>
      <c r="AQ3945" s="2"/>
      <c r="AR3945" s="55"/>
      <c r="AS3945" s="85"/>
      <c r="AT3945" s="85"/>
      <c r="AU3945" s="85"/>
      <c r="AV3945" s="85"/>
      <c r="AW3945" s="100"/>
      <c r="AX3945" s="2"/>
      <c r="AY3945" s="2"/>
      <c r="AZ3945" s="2"/>
      <c r="BA3945" s="2"/>
      <c r="BB3945" s="55"/>
      <c r="BC3945" s="105"/>
      <c r="BD3945" s="105"/>
      <c r="BE3945" s="105"/>
      <c r="BF3945" s="105"/>
      <c r="BG3945" s="109"/>
      <c r="BH3945" s="2"/>
      <c r="BI3945" s="2"/>
      <c r="BJ3945" s="2"/>
      <c r="BK3945" s="2"/>
      <c r="BL3945" s="55"/>
      <c r="BM3945" s="48"/>
      <c r="BN3945" s="48"/>
      <c r="BO3945" s="48"/>
      <c r="BP3945" s="48"/>
      <c r="BQ3945" s="117"/>
      <c r="BR3945" s="2"/>
      <c r="BS3945" s="2"/>
      <c r="BT3945" s="2"/>
      <c r="BU3945" s="2"/>
      <c r="BV3945" s="55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18" t="s">
        <v>5</v>
      </c>
      <c r="H3946" s="3">
        <v>2024</v>
      </c>
      <c r="I3946" s="20" t="s">
        <v>286</v>
      </c>
      <c r="J3946" s="2" t="s">
        <v>336</v>
      </c>
      <c r="K3946" s="2" t="s">
        <v>319</v>
      </c>
      <c r="L3946" s="163">
        <f t="shared" si="125"/>
        <v>0</v>
      </c>
      <c r="M3946" s="163">
        <f t="shared" si="126"/>
        <v>0</v>
      </c>
      <c r="N3946" s="181"/>
      <c r="O3946" s="33"/>
      <c r="P3946" s="33"/>
      <c r="Q3946" s="33"/>
      <c r="R3946" s="33"/>
      <c r="S3946" s="42"/>
      <c r="T3946" s="2"/>
      <c r="U3946" s="2"/>
      <c r="V3946" s="2"/>
      <c r="W3946" s="2"/>
      <c r="X3946" s="55"/>
      <c r="Y3946" s="62"/>
      <c r="Z3946" s="62"/>
      <c r="AA3946" s="62"/>
      <c r="AB3946" s="62"/>
      <c r="AC3946" s="68"/>
      <c r="AD3946" s="2"/>
      <c r="AE3946" s="2"/>
      <c r="AF3946" s="2"/>
      <c r="AG3946" s="2"/>
      <c r="AH3946" s="55"/>
      <c r="AI3946" s="72"/>
      <c r="AJ3946" s="72"/>
      <c r="AK3946" s="72"/>
      <c r="AL3946" s="72"/>
      <c r="AM3946" s="80"/>
      <c r="AN3946" s="2"/>
      <c r="AO3946" s="2"/>
      <c r="AP3946" s="2"/>
      <c r="AQ3946" s="2"/>
      <c r="AR3946" s="55"/>
      <c r="AS3946" s="85"/>
      <c r="AT3946" s="85"/>
      <c r="AU3946" s="85"/>
      <c r="AV3946" s="85"/>
      <c r="AW3946" s="100"/>
      <c r="AX3946" s="2"/>
      <c r="AY3946" s="2"/>
      <c r="AZ3946" s="2"/>
      <c r="BA3946" s="2"/>
      <c r="BB3946" s="55"/>
      <c r="BC3946" s="105"/>
      <c r="BD3946" s="105"/>
      <c r="BE3946" s="105"/>
      <c r="BF3946" s="105"/>
      <c r="BG3946" s="109"/>
      <c r="BH3946" s="2"/>
      <c r="BI3946" s="2"/>
      <c r="BJ3946" s="2"/>
      <c r="BK3946" s="2"/>
      <c r="BL3946" s="55"/>
      <c r="BM3946" s="48"/>
      <c r="BN3946" s="48"/>
      <c r="BO3946" s="48"/>
      <c r="BP3946" s="48"/>
      <c r="BQ3946" s="117"/>
      <c r="BR3946" s="2"/>
      <c r="BS3946" s="2"/>
      <c r="BT3946" s="2"/>
      <c r="BU3946" s="2"/>
      <c r="BV3946" s="55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18" t="s">
        <v>5</v>
      </c>
      <c r="H3947" s="3">
        <v>2024</v>
      </c>
      <c r="I3947" s="20" t="s">
        <v>286</v>
      </c>
      <c r="J3947" s="8" t="s">
        <v>337</v>
      </c>
      <c r="K3947" s="8" t="s">
        <v>318</v>
      </c>
      <c r="L3947" s="163">
        <f t="shared" si="125"/>
        <v>0</v>
      </c>
      <c r="M3947" s="163">
        <f t="shared" si="126"/>
        <v>0</v>
      </c>
      <c r="N3947" s="181"/>
      <c r="O3947" s="53"/>
      <c r="P3947" s="53"/>
      <c r="Q3947" s="53"/>
      <c r="R3947" s="53"/>
      <c r="S3947" s="54"/>
      <c r="T3947" s="8"/>
      <c r="U3947" s="8"/>
      <c r="V3947" s="8"/>
      <c r="W3947" s="8"/>
      <c r="X3947" s="122"/>
      <c r="Y3947" s="135"/>
      <c r="Z3947" s="135"/>
      <c r="AA3947" s="135"/>
      <c r="AB3947" s="135"/>
      <c r="AC3947" s="136"/>
      <c r="AD3947" s="8"/>
      <c r="AE3947" s="8"/>
      <c r="AF3947" s="8"/>
      <c r="AG3947" s="8"/>
      <c r="AH3947" s="122"/>
      <c r="AI3947" s="137"/>
      <c r="AJ3947" s="137"/>
      <c r="AK3947" s="137"/>
      <c r="AL3947" s="137"/>
      <c r="AM3947" s="138"/>
      <c r="AN3947" s="8"/>
      <c r="AO3947" s="8"/>
      <c r="AP3947" s="8"/>
      <c r="AQ3947" s="8"/>
      <c r="AR3947" s="122"/>
      <c r="AS3947" s="139"/>
      <c r="AT3947" s="139"/>
      <c r="AU3947" s="139"/>
      <c r="AV3947" s="139"/>
      <c r="AW3947" s="140"/>
      <c r="AX3947" s="8"/>
      <c r="AY3947" s="8"/>
      <c r="AZ3947" s="8"/>
      <c r="BA3947" s="8"/>
      <c r="BB3947" s="122"/>
      <c r="BC3947" s="141"/>
      <c r="BD3947" s="141"/>
      <c r="BE3947" s="141"/>
      <c r="BF3947" s="141"/>
      <c r="BG3947" s="142"/>
      <c r="BH3947" s="8"/>
      <c r="BI3947" s="8"/>
      <c r="BJ3947" s="8"/>
      <c r="BK3947" s="8"/>
      <c r="BL3947" s="122"/>
      <c r="BM3947" s="143"/>
      <c r="BN3947" s="143"/>
      <c r="BO3947" s="143"/>
      <c r="BP3947" s="143"/>
      <c r="BQ3947" s="144"/>
      <c r="BR3947" s="8"/>
      <c r="BS3947" s="8"/>
      <c r="BT3947" s="8"/>
      <c r="BU3947" s="8"/>
      <c r="BV3947" s="122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18" t="s">
        <v>5</v>
      </c>
      <c r="H3948" s="3">
        <v>2024</v>
      </c>
      <c r="I3948" s="20" t="s">
        <v>286</v>
      </c>
      <c r="J3948" s="8" t="s">
        <v>338</v>
      </c>
      <c r="K3948" s="8" t="s">
        <v>339</v>
      </c>
      <c r="L3948" s="163">
        <f t="shared" si="125"/>
        <v>0</v>
      </c>
      <c r="M3948" s="163">
        <f t="shared" si="126"/>
        <v>0</v>
      </c>
      <c r="N3948" s="181"/>
      <c r="O3948" s="53"/>
      <c r="P3948" s="53"/>
      <c r="Q3948" s="53"/>
      <c r="R3948" s="53"/>
      <c r="S3948" s="54"/>
      <c r="T3948" s="8"/>
      <c r="U3948" s="8"/>
      <c r="V3948" s="8"/>
      <c r="W3948" s="8"/>
      <c r="X3948" s="122"/>
      <c r="Y3948" s="135"/>
      <c r="Z3948" s="135"/>
      <c r="AA3948" s="135"/>
      <c r="AB3948" s="135"/>
      <c r="AC3948" s="136"/>
      <c r="AD3948" s="8"/>
      <c r="AE3948" s="8"/>
      <c r="AF3948" s="8"/>
      <c r="AG3948" s="8"/>
      <c r="AH3948" s="122"/>
      <c r="AI3948" s="137"/>
      <c r="AJ3948" s="137"/>
      <c r="AK3948" s="137"/>
      <c r="AL3948" s="137"/>
      <c r="AM3948" s="138"/>
      <c r="AN3948" s="8"/>
      <c r="AO3948" s="8"/>
      <c r="AP3948" s="8"/>
      <c r="AQ3948" s="8"/>
      <c r="AR3948" s="122"/>
      <c r="AS3948" s="139"/>
      <c r="AT3948" s="139"/>
      <c r="AU3948" s="139"/>
      <c r="AV3948" s="139"/>
      <c r="AW3948" s="140"/>
      <c r="AX3948" s="8"/>
      <c r="AY3948" s="8"/>
      <c r="AZ3948" s="8"/>
      <c r="BA3948" s="8"/>
      <c r="BB3948" s="122"/>
      <c r="BC3948" s="141"/>
      <c r="BD3948" s="141"/>
      <c r="BE3948" s="141"/>
      <c r="BF3948" s="141"/>
      <c r="BG3948" s="142"/>
      <c r="BH3948" s="8"/>
      <c r="BI3948" s="8"/>
      <c r="BJ3948" s="8"/>
      <c r="BK3948" s="8"/>
      <c r="BL3948" s="122"/>
      <c r="BM3948" s="143"/>
      <c r="BN3948" s="143"/>
      <c r="BO3948" s="143"/>
      <c r="BP3948" s="143"/>
      <c r="BQ3948" s="144"/>
      <c r="BR3948" s="8"/>
      <c r="BS3948" s="8"/>
      <c r="BT3948" s="8"/>
      <c r="BU3948" s="8"/>
      <c r="BV3948" s="122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18" t="s">
        <v>5</v>
      </c>
      <c r="H3949" s="3">
        <v>2024</v>
      </c>
      <c r="I3949" s="20" t="s">
        <v>286</v>
      </c>
      <c r="J3949" s="8" t="s">
        <v>340</v>
      </c>
      <c r="K3949" s="8" t="s">
        <v>318</v>
      </c>
      <c r="L3949" s="163">
        <f t="shared" si="125"/>
        <v>0</v>
      </c>
      <c r="M3949" s="163">
        <f t="shared" si="126"/>
        <v>0</v>
      </c>
      <c r="N3949" s="181"/>
      <c r="O3949" s="53"/>
      <c r="P3949" s="53"/>
      <c r="Q3949" s="53"/>
      <c r="R3949" s="53"/>
      <c r="S3949" s="54"/>
      <c r="T3949" s="8"/>
      <c r="U3949" s="8"/>
      <c r="V3949" s="8"/>
      <c r="W3949" s="8"/>
      <c r="X3949" s="122"/>
      <c r="Y3949" s="135"/>
      <c r="Z3949" s="135"/>
      <c r="AA3949" s="135"/>
      <c r="AB3949" s="135"/>
      <c r="AC3949" s="136"/>
      <c r="AD3949" s="8"/>
      <c r="AE3949" s="8"/>
      <c r="AF3949" s="8"/>
      <c r="AG3949" s="8"/>
      <c r="AH3949" s="122"/>
      <c r="AI3949" s="137"/>
      <c r="AJ3949" s="137"/>
      <c r="AK3949" s="137"/>
      <c r="AL3949" s="137"/>
      <c r="AM3949" s="138"/>
      <c r="AN3949" s="8"/>
      <c r="AO3949" s="8"/>
      <c r="AP3949" s="8"/>
      <c r="AQ3949" s="8"/>
      <c r="AR3949" s="122"/>
      <c r="AS3949" s="139"/>
      <c r="AT3949" s="139"/>
      <c r="AU3949" s="139"/>
      <c r="AV3949" s="139"/>
      <c r="AW3949" s="140"/>
      <c r="AX3949" s="8"/>
      <c r="AY3949" s="8"/>
      <c r="AZ3949" s="8"/>
      <c r="BA3949" s="8"/>
      <c r="BB3949" s="122"/>
      <c r="BC3949" s="141"/>
      <c r="BD3949" s="141"/>
      <c r="BE3949" s="141"/>
      <c r="BF3949" s="141"/>
      <c r="BG3949" s="142"/>
      <c r="BH3949" s="8"/>
      <c r="BI3949" s="8"/>
      <c r="BJ3949" s="8"/>
      <c r="BK3949" s="8"/>
      <c r="BL3949" s="122"/>
      <c r="BM3949" s="143"/>
      <c r="BN3949" s="143"/>
      <c r="BO3949" s="143"/>
      <c r="BP3949" s="143"/>
      <c r="BQ3949" s="144"/>
      <c r="BR3949" s="8"/>
      <c r="BS3949" s="8"/>
      <c r="BT3949" s="8"/>
      <c r="BU3949" s="8"/>
      <c r="BV3949" s="122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18" t="s">
        <v>5</v>
      </c>
      <c r="H3950" s="3">
        <v>2024</v>
      </c>
      <c r="I3950" s="20" t="s">
        <v>286</v>
      </c>
      <c r="J3950" s="8" t="s">
        <v>341</v>
      </c>
      <c r="K3950" s="8" t="s">
        <v>320</v>
      </c>
      <c r="L3950" s="163">
        <f t="shared" si="125"/>
        <v>0</v>
      </c>
      <c r="M3950" s="163">
        <f t="shared" si="126"/>
        <v>0</v>
      </c>
      <c r="N3950" s="181"/>
      <c r="O3950" s="53"/>
      <c r="P3950" s="53"/>
      <c r="Q3950" s="53"/>
      <c r="R3950" s="53"/>
      <c r="S3950" s="54"/>
      <c r="T3950" s="8"/>
      <c r="U3950" s="8"/>
      <c r="V3950" s="8"/>
      <c r="W3950" s="8"/>
      <c r="X3950" s="122"/>
      <c r="Y3950" s="135"/>
      <c r="Z3950" s="135"/>
      <c r="AA3950" s="135"/>
      <c r="AB3950" s="135"/>
      <c r="AC3950" s="136"/>
      <c r="AD3950" s="8"/>
      <c r="AE3950" s="8"/>
      <c r="AF3950" s="8"/>
      <c r="AG3950" s="8"/>
      <c r="AH3950" s="122"/>
      <c r="AI3950" s="137"/>
      <c r="AJ3950" s="137"/>
      <c r="AK3950" s="137"/>
      <c r="AL3950" s="137"/>
      <c r="AM3950" s="138"/>
      <c r="AN3950" s="8"/>
      <c r="AO3950" s="8"/>
      <c r="AP3950" s="8"/>
      <c r="AQ3950" s="8"/>
      <c r="AR3950" s="122"/>
      <c r="AS3950" s="139"/>
      <c r="AT3950" s="139"/>
      <c r="AU3950" s="139"/>
      <c r="AV3950" s="139"/>
      <c r="AW3950" s="140"/>
      <c r="AX3950" s="8"/>
      <c r="AY3950" s="8"/>
      <c r="AZ3950" s="8"/>
      <c r="BA3950" s="8"/>
      <c r="BB3950" s="122"/>
      <c r="BC3950" s="141"/>
      <c r="BD3950" s="141"/>
      <c r="BE3950" s="141"/>
      <c r="BF3950" s="141"/>
      <c r="BG3950" s="142"/>
      <c r="BH3950" s="8"/>
      <c r="BI3950" s="8"/>
      <c r="BJ3950" s="8"/>
      <c r="BK3950" s="8"/>
      <c r="BL3950" s="122"/>
      <c r="BM3950" s="143"/>
      <c r="BN3950" s="143"/>
      <c r="BO3950" s="143"/>
      <c r="BP3950" s="143"/>
      <c r="BQ3950" s="144"/>
      <c r="BR3950" s="8"/>
      <c r="BS3950" s="8"/>
      <c r="BT3950" s="8"/>
      <c r="BU3950" s="8"/>
      <c r="BV3950" s="122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18" t="s">
        <v>5</v>
      </c>
      <c r="H3951" s="3">
        <v>2024</v>
      </c>
      <c r="I3951" s="20" t="s">
        <v>286</v>
      </c>
      <c r="J3951" s="8" t="s">
        <v>342</v>
      </c>
      <c r="K3951" s="8" t="s">
        <v>320</v>
      </c>
      <c r="L3951" s="163">
        <f t="shared" si="125"/>
        <v>0</v>
      </c>
      <c r="M3951" s="163">
        <f t="shared" si="126"/>
        <v>0</v>
      </c>
      <c r="N3951" s="181"/>
      <c r="O3951" s="53"/>
      <c r="P3951" s="53"/>
      <c r="Q3951" s="53"/>
      <c r="R3951" s="53"/>
      <c r="S3951" s="54"/>
      <c r="T3951" s="8"/>
      <c r="U3951" s="8"/>
      <c r="V3951" s="8"/>
      <c r="W3951" s="8"/>
      <c r="X3951" s="122"/>
      <c r="Y3951" s="135"/>
      <c r="Z3951" s="135"/>
      <c r="AA3951" s="135"/>
      <c r="AB3951" s="135"/>
      <c r="AC3951" s="136"/>
      <c r="AD3951" s="8"/>
      <c r="AE3951" s="8"/>
      <c r="AF3951" s="8"/>
      <c r="AG3951" s="8"/>
      <c r="AH3951" s="122"/>
      <c r="AI3951" s="137"/>
      <c r="AJ3951" s="137"/>
      <c r="AK3951" s="137"/>
      <c r="AL3951" s="137"/>
      <c r="AM3951" s="138"/>
      <c r="AN3951" s="8"/>
      <c r="AO3951" s="8"/>
      <c r="AP3951" s="8"/>
      <c r="AQ3951" s="8"/>
      <c r="AR3951" s="122"/>
      <c r="AS3951" s="139"/>
      <c r="AT3951" s="139"/>
      <c r="AU3951" s="139"/>
      <c r="AV3951" s="139"/>
      <c r="AW3951" s="140"/>
      <c r="AX3951" s="8"/>
      <c r="AY3951" s="8"/>
      <c r="AZ3951" s="8"/>
      <c r="BA3951" s="8"/>
      <c r="BB3951" s="122"/>
      <c r="BC3951" s="141"/>
      <c r="BD3951" s="141"/>
      <c r="BE3951" s="141"/>
      <c r="BF3951" s="141"/>
      <c r="BG3951" s="142"/>
      <c r="BH3951" s="8"/>
      <c r="BI3951" s="8"/>
      <c r="BJ3951" s="8"/>
      <c r="BK3951" s="8"/>
      <c r="BL3951" s="122"/>
      <c r="BM3951" s="143"/>
      <c r="BN3951" s="143"/>
      <c r="BO3951" s="143"/>
      <c r="BP3951" s="143"/>
      <c r="BQ3951" s="144"/>
      <c r="BR3951" s="8"/>
      <c r="BS3951" s="8"/>
      <c r="BT3951" s="8"/>
      <c r="BU3951" s="8"/>
      <c r="BV3951" s="122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18" t="s">
        <v>5</v>
      </c>
      <c r="H3952" s="3">
        <v>2024</v>
      </c>
      <c r="I3952" s="20" t="s">
        <v>286</v>
      </c>
      <c r="J3952" s="8" t="s">
        <v>343</v>
      </c>
      <c r="K3952" s="8" t="s">
        <v>339</v>
      </c>
      <c r="L3952" s="163">
        <f t="shared" si="125"/>
        <v>0</v>
      </c>
      <c r="M3952" s="163">
        <f t="shared" si="126"/>
        <v>0</v>
      </c>
      <c r="N3952" s="181"/>
      <c r="O3952" s="53"/>
      <c r="P3952" s="53"/>
      <c r="Q3952" s="53"/>
      <c r="R3952" s="53"/>
      <c r="S3952" s="54"/>
      <c r="T3952" s="8"/>
      <c r="U3952" s="8"/>
      <c r="V3952" s="8"/>
      <c r="W3952" s="8"/>
      <c r="X3952" s="122"/>
      <c r="Y3952" s="135"/>
      <c r="Z3952" s="135"/>
      <c r="AA3952" s="135"/>
      <c r="AB3952" s="135"/>
      <c r="AC3952" s="136"/>
      <c r="AD3952" s="8"/>
      <c r="AE3952" s="8"/>
      <c r="AF3952" s="8"/>
      <c r="AG3952" s="8"/>
      <c r="AH3952" s="122"/>
      <c r="AI3952" s="137"/>
      <c r="AJ3952" s="137"/>
      <c r="AK3952" s="137"/>
      <c r="AL3952" s="137"/>
      <c r="AM3952" s="138"/>
      <c r="AN3952" s="8"/>
      <c r="AO3952" s="8"/>
      <c r="AP3952" s="8"/>
      <c r="AQ3952" s="8"/>
      <c r="AR3952" s="122"/>
      <c r="AS3952" s="139"/>
      <c r="AT3952" s="139"/>
      <c r="AU3952" s="139"/>
      <c r="AV3952" s="139"/>
      <c r="AW3952" s="140"/>
      <c r="AX3952" s="8"/>
      <c r="AY3952" s="8"/>
      <c r="AZ3952" s="8"/>
      <c r="BA3952" s="8"/>
      <c r="BB3952" s="122"/>
      <c r="BC3952" s="141"/>
      <c r="BD3952" s="141"/>
      <c r="BE3952" s="141"/>
      <c r="BF3952" s="141"/>
      <c r="BG3952" s="142"/>
      <c r="BH3952" s="8"/>
      <c r="BI3952" s="8"/>
      <c r="BJ3952" s="8"/>
      <c r="BK3952" s="8"/>
      <c r="BL3952" s="122"/>
      <c r="BM3952" s="143"/>
      <c r="BN3952" s="143"/>
      <c r="BO3952" s="143"/>
      <c r="BP3952" s="143"/>
      <c r="BQ3952" s="144"/>
      <c r="BR3952" s="8"/>
      <c r="BS3952" s="8"/>
      <c r="BT3952" s="8"/>
      <c r="BU3952" s="8"/>
      <c r="BV3952" s="122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18" t="s">
        <v>5</v>
      </c>
      <c r="H3953" s="3">
        <v>2024</v>
      </c>
      <c r="I3953" s="20" t="s">
        <v>288</v>
      </c>
      <c r="J3953" s="8" t="s">
        <v>344</v>
      </c>
      <c r="K3953" s="8" t="s">
        <v>318</v>
      </c>
      <c r="L3953" s="163">
        <f t="shared" si="125"/>
        <v>0</v>
      </c>
      <c r="M3953" s="163">
        <f t="shared" si="126"/>
        <v>0</v>
      </c>
      <c r="N3953" s="181"/>
      <c r="O3953" s="53"/>
      <c r="P3953" s="53"/>
      <c r="Q3953" s="53"/>
      <c r="R3953" s="53"/>
      <c r="S3953" s="54"/>
      <c r="T3953" s="8"/>
      <c r="U3953" s="8"/>
      <c r="V3953" s="8"/>
      <c r="W3953" s="8"/>
      <c r="X3953" s="122"/>
      <c r="Y3953" s="135"/>
      <c r="Z3953" s="135"/>
      <c r="AA3953" s="135"/>
      <c r="AB3953" s="135"/>
      <c r="AC3953" s="136"/>
      <c r="AD3953" s="8"/>
      <c r="AE3953" s="8"/>
      <c r="AF3953" s="8"/>
      <c r="AG3953" s="8"/>
      <c r="AH3953" s="122"/>
      <c r="AI3953" s="137"/>
      <c r="AJ3953" s="137"/>
      <c r="AK3953" s="137"/>
      <c r="AL3953" s="137"/>
      <c r="AM3953" s="138"/>
      <c r="AN3953" s="8"/>
      <c r="AO3953" s="8"/>
      <c r="AP3953" s="8"/>
      <c r="AQ3953" s="8"/>
      <c r="AR3953" s="122"/>
      <c r="AS3953" s="139"/>
      <c r="AT3953" s="139"/>
      <c r="AU3953" s="139"/>
      <c r="AV3953" s="139"/>
      <c r="AW3953" s="140"/>
      <c r="AX3953" s="8"/>
      <c r="AY3953" s="8"/>
      <c r="AZ3953" s="8"/>
      <c r="BA3953" s="8"/>
      <c r="BB3953" s="122"/>
      <c r="BC3953" s="141"/>
      <c r="BD3953" s="141"/>
      <c r="BE3953" s="141"/>
      <c r="BF3953" s="141"/>
      <c r="BG3953" s="142"/>
      <c r="BH3953" s="8"/>
      <c r="BI3953" s="8"/>
      <c r="BJ3953" s="8"/>
      <c r="BK3953" s="8"/>
      <c r="BL3953" s="122"/>
      <c r="BM3953" s="143"/>
      <c r="BN3953" s="143"/>
      <c r="BO3953" s="143"/>
      <c r="BP3953" s="143"/>
      <c r="BQ3953" s="144"/>
      <c r="BR3953" s="8"/>
      <c r="BS3953" s="8"/>
      <c r="BT3953" s="8"/>
      <c r="BU3953" s="8"/>
      <c r="BV3953" s="122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18" t="s">
        <v>5</v>
      </c>
      <c r="H3954" s="3">
        <v>2024</v>
      </c>
      <c r="I3954" s="20" t="s">
        <v>288</v>
      </c>
      <c r="J3954" s="2" t="s">
        <v>351</v>
      </c>
      <c r="K3954" s="2" t="s">
        <v>318</v>
      </c>
      <c r="L3954" s="163">
        <f t="shared" si="125"/>
        <v>0</v>
      </c>
      <c r="M3954" s="163">
        <f t="shared" si="126"/>
        <v>0</v>
      </c>
      <c r="N3954" s="181"/>
      <c r="O3954" s="53"/>
      <c r="P3954" s="53"/>
      <c r="Q3954" s="53"/>
      <c r="R3954" s="53"/>
      <c r="S3954" s="54"/>
      <c r="T3954" s="8"/>
      <c r="U3954" s="8"/>
      <c r="V3954" s="8"/>
      <c r="W3954" s="8"/>
      <c r="X3954" s="122"/>
      <c r="Y3954" s="135"/>
      <c r="Z3954" s="135"/>
      <c r="AA3954" s="135"/>
      <c r="AB3954" s="135"/>
      <c r="AC3954" s="136"/>
      <c r="AD3954" s="8"/>
      <c r="AE3954" s="8"/>
      <c r="AF3954" s="8"/>
      <c r="AG3954" s="8"/>
      <c r="AH3954" s="122"/>
      <c r="AI3954" s="137"/>
      <c r="AJ3954" s="137"/>
      <c r="AK3954" s="137"/>
      <c r="AL3954" s="137"/>
      <c r="AM3954" s="138"/>
      <c r="AN3954" s="8"/>
      <c r="AO3954" s="8"/>
      <c r="AP3954" s="8"/>
      <c r="AQ3954" s="8"/>
      <c r="AR3954" s="122"/>
      <c r="AS3954" s="139"/>
      <c r="AT3954" s="139"/>
      <c r="AU3954" s="139"/>
      <c r="AV3954" s="139"/>
      <c r="AW3954" s="140"/>
      <c r="AX3954" s="8"/>
      <c r="AY3954" s="8"/>
      <c r="AZ3954" s="8"/>
      <c r="BA3954" s="8"/>
      <c r="BB3954" s="122"/>
      <c r="BC3954" s="141"/>
      <c r="BD3954" s="141"/>
      <c r="BE3954" s="141"/>
      <c r="BF3954" s="141"/>
      <c r="BG3954" s="142"/>
      <c r="BH3954" s="8"/>
      <c r="BI3954" s="8"/>
      <c r="BJ3954" s="8"/>
      <c r="BK3954" s="8"/>
      <c r="BL3954" s="122"/>
      <c r="BM3954" s="143"/>
      <c r="BN3954" s="143"/>
      <c r="BO3954" s="143"/>
      <c r="BP3954" s="143"/>
      <c r="BQ3954" s="144"/>
      <c r="BR3954" s="8"/>
      <c r="BS3954" s="8"/>
      <c r="BT3954" s="8"/>
      <c r="BU3954" s="8"/>
      <c r="BV3954" s="122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18" t="s">
        <v>5</v>
      </c>
      <c r="H3955" s="3">
        <v>2024</v>
      </c>
      <c r="I3955" s="20" t="s">
        <v>288</v>
      </c>
      <c r="J3955" s="2" t="s">
        <v>352</v>
      </c>
      <c r="K3955" s="2" t="s">
        <v>321</v>
      </c>
      <c r="L3955" s="163">
        <f t="shared" si="125"/>
        <v>0</v>
      </c>
      <c r="M3955" s="163">
        <f t="shared" si="126"/>
        <v>0</v>
      </c>
      <c r="N3955" s="181"/>
      <c r="O3955" s="33"/>
      <c r="P3955" s="33"/>
      <c r="Q3955" s="33"/>
      <c r="R3955" s="33"/>
      <c r="S3955" s="42"/>
      <c r="T3955" s="2"/>
      <c r="U3955" s="2"/>
      <c r="V3955" s="2"/>
      <c r="W3955" s="2"/>
      <c r="X3955" s="55"/>
      <c r="Y3955" s="62"/>
      <c r="Z3955" s="62"/>
      <c r="AA3955" s="62"/>
      <c r="AB3955" s="62"/>
      <c r="AC3955" s="68"/>
      <c r="AD3955" s="2"/>
      <c r="AE3955" s="2"/>
      <c r="AF3955" s="2"/>
      <c r="AG3955" s="2"/>
      <c r="AH3955" s="55"/>
      <c r="AI3955" s="72"/>
      <c r="AJ3955" s="72"/>
      <c r="AK3955" s="72"/>
      <c r="AL3955" s="72"/>
      <c r="AM3955" s="80"/>
      <c r="AN3955" s="2"/>
      <c r="AO3955" s="2"/>
      <c r="AP3955" s="2"/>
      <c r="AQ3955" s="2"/>
      <c r="AR3955" s="55"/>
      <c r="AS3955" s="85"/>
      <c r="AT3955" s="85"/>
      <c r="AU3955" s="85"/>
      <c r="AV3955" s="85"/>
      <c r="AW3955" s="100"/>
      <c r="AX3955" s="2"/>
      <c r="AY3955" s="2"/>
      <c r="AZ3955" s="2"/>
      <c r="BA3955" s="2"/>
      <c r="BB3955" s="55"/>
      <c r="BC3955" s="105"/>
      <c r="BD3955" s="105"/>
      <c r="BE3955" s="105"/>
      <c r="BF3955" s="105"/>
      <c r="BG3955" s="109"/>
      <c r="BH3955" s="2"/>
      <c r="BI3955" s="2"/>
      <c r="BJ3955" s="2"/>
      <c r="BK3955" s="2"/>
      <c r="BL3955" s="55"/>
      <c r="BM3955" s="48"/>
      <c r="BN3955" s="48"/>
      <c r="BO3955" s="48"/>
      <c r="BP3955" s="48"/>
      <c r="BQ3955" s="117"/>
      <c r="BR3955" s="2"/>
      <c r="BS3955" s="2"/>
      <c r="BT3955" s="2"/>
      <c r="BU3955" s="2"/>
      <c r="BV3955" s="55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18" t="s">
        <v>5</v>
      </c>
      <c r="H3956" s="3">
        <v>2024</v>
      </c>
      <c r="I3956" s="20" t="s">
        <v>288</v>
      </c>
      <c r="J3956" s="2" t="s">
        <v>345</v>
      </c>
      <c r="K3956" s="2" t="s">
        <v>318</v>
      </c>
      <c r="L3956" s="163">
        <f t="shared" si="125"/>
        <v>0</v>
      </c>
      <c r="M3956" s="163">
        <f t="shared" si="126"/>
        <v>0</v>
      </c>
      <c r="N3956" s="181"/>
      <c r="O3956" s="34"/>
      <c r="P3956" s="33"/>
      <c r="Q3956" s="33"/>
      <c r="R3956" s="33"/>
      <c r="S3956" s="42"/>
      <c r="T3956" s="3"/>
      <c r="U3956" s="2"/>
      <c r="V3956" s="2"/>
      <c r="W3956" s="2"/>
      <c r="X3956" s="55"/>
      <c r="Y3956" s="64"/>
      <c r="Z3956" s="62"/>
      <c r="AA3956" s="62"/>
      <c r="AB3956" s="62"/>
      <c r="AC3956" s="68"/>
      <c r="AD3956" s="3"/>
      <c r="AE3956" s="2"/>
      <c r="AF3956" s="2"/>
      <c r="AG3956" s="2"/>
      <c r="AH3956" s="55"/>
      <c r="AI3956" s="73"/>
      <c r="AJ3956" s="72"/>
      <c r="AK3956" s="72"/>
      <c r="AL3956" s="72"/>
      <c r="AM3956" s="80"/>
      <c r="AN3956" s="3"/>
      <c r="AO3956" s="2"/>
      <c r="AP3956" s="2"/>
      <c r="AQ3956" s="2"/>
      <c r="AR3956" s="55"/>
      <c r="AS3956" s="86"/>
      <c r="AT3956" s="85"/>
      <c r="AU3956" s="85"/>
      <c r="AV3956" s="85"/>
      <c r="AW3956" s="100"/>
      <c r="AX3956" s="3"/>
      <c r="AY3956" s="2"/>
      <c r="AZ3956" s="2"/>
      <c r="BA3956" s="2"/>
      <c r="BB3956" s="55"/>
      <c r="BC3956" s="106"/>
      <c r="BD3956" s="105"/>
      <c r="BE3956" s="105"/>
      <c r="BF3956" s="105"/>
      <c r="BG3956" s="109"/>
      <c r="BH3956" s="3"/>
      <c r="BI3956" s="2"/>
      <c r="BJ3956" s="2"/>
      <c r="BK3956" s="2"/>
      <c r="BL3956" s="55"/>
      <c r="BM3956" s="49"/>
      <c r="BN3956" s="48"/>
      <c r="BO3956" s="48"/>
      <c r="BP3956" s="48"/>
      <c r="BQ3956" s="117"/>
      <c r="BR3956" s="3"/>
      <c r="BS3956" s="2"/>
      <c r="BT3956" s="2"/>
      <c r="BU3956" s="2"/>
      <c r="BV3956" s="55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18" t="s">
        <v>5</v>
      </c>
      <c r="H3957" s="3">
        <v>2024</v>
      </c>
      <c r="I3957" s="20" t="s">
        <v>289</v>
      </c>
      <c r="J3957" s="2" t="s">
        <v>268</v>
      </c>
      <c r="K3957" s="2" t="s">
        <v>318</v>
      </c>
      <c r="L3957" s="163">
        <f t="shared" si="125"/>
        <v>0</v>
      </c>
      <c r="M3957" s="163">
        <f t="shared" si="126"/>
        <v>0</v>
      </c>
      <c r="N3957" s="181"/>
      <c r="O3957" s="33"/>
      <c r="P3957" s="33"/>
      <c r="Q3957" s="33"/>
      <c r="R3957" s="33"/>
      <c r="S3957" s="42"/>
      <c r="T3957" s="2"/>
      <c r="U3957" s="2"/>
      <c r="V3957" s="2"/>
      <c r="W3957" s="2"/>
      <c r="X3957" s="55"/>
      <c r="Y3957" s="62"/>
      <c r="Z3957" s="62"/>
      <c r="AA3957" s="62"/>
      <c r="AB3957" s="62"/>
      <c r="AC3957" s="68"/>
      <c r="AD3957" s="2"/>
      <c r="AE3957" s="2"/>
      <c r="AF3957" s="2"/>
      <c r="AG3957" s="2"/>
      <c r="AH3957" s="55"/>
      <c r="AI3957" s="72"/>
      <c r="AJ3957" s="72"/>
      <c r="AK3957" s="72"/>
      <c r="AL3957" s="72"/>
      <c r="AM3957" s="80"/>
      <c r="AN3957" s="2"/>
      <c r="AO3957" s="2"/>
      <c r="AP3957" s="2"/>
      <c r="AQ3957" s="2"/>
      <c r="AR3957" s="55"/>
      <c r="AS3957" s="85"/>
      <c r="AT3957" s="85"/>
      <c r="AU3957" s="85"/>
      <c r="AV3957" s="85"/>
      <c r="AW3957" s="100"/>
      <c r="AX3957" s="2"/>
      <c r="AY3957" s="2"/>
      <c r="AZ3957" s="2"/>
      <c r="BA3957" s="2"/>
      <c r="BB3957" s="55"/>
      <c r="BC3957" s="105"/>
      <c r="BD3957" s="105"/>
      <c r="BE3957" s="105"/>
      <c r="BF3957" s="105"/>
      <c r="BG3957" s="109"/>
      <c r="BH3957" s="2"/>
      <c r="BI3957" s="2"/>
      <c r="BJ3957" s="2"/>
      <c r="BK3957" s="2"/>
      <c r="BL3957" s="55"/>
      <c r="BM3957" s="48"/>
      <c r="BN3957" s="48"/>
      <c r="BO3957" s="48"/>
      <c r="BP3957" s="48"/>
      <c r="BQ3957" s="117"/>
      <c r="BR3957" s="2"/>
      <c r="BS3957" s="2"/>
      <c r="BT3957" s="2"/>
      <c r="BU3957" s="2"/>
      <c r="BV3957" s="55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18" t="s">
        <v>5</v>
      </c>
      <c r="H3958" s="3">
        <v>2024</v>
      </c>
      <c r="I3958" s="20" t="s">
        <v>289</v>
      </c>
      <c r="J3958" s="2" t="s">
        <v>292</v>
      </c>
      <c r="K3958" s="2" t="s">
        <v>318</v>
      </c>
      <c r="L3958" s="163">
        <f t="shared" si="125"/>
        <v>0</v>
      </c>
      <c r="M3958" s="163">
        <f t="shared" si="126"/>
        <v>0</v>
      </c>
      <c r="N3958" s="181"/>
      <c r="O3958" s="33"/>
      <c r="P3958" s="33"/>
      <c r="Q3958" s="33"/>
      <c r="R3958" s="33"/>
      <c r="S3958" s="42"/>
      <c r="T3958" s="2"/>
      <c r="U3958" s="2"/>
      <c r="V3958" s="2"/>
      <c r="W3958" s="2"/>
      <c r="X3958" s="55"/>
      <c r="Y3958" s="62"/>
      <c r="Z3958" s="62"/>
      <c r="AA3958" s="62"/>
      <c r="AB3958" s="62"/>
      <c r="AC3958" s="68"/>
      <c r="AD3958" s="2"/>
      <c r="AE3958" s="2"/>
      <c r="AF3958" s="2"/>
      <c r="AG3958" s="2"/>
      <c r="AH3958" s="55"/>
      <c r="AI3958" s="72"/>
      <c r="AJ3958" s="72"/>
      <c r="AK3958" s="72"/>
      <c r="AL3958" s="72"/>
      <c r="AM3958" s="80"/>
      <c r="AN3958" s="2"/>
      <c r="AO3958" s="2"/>
      <c r="AP3958" s="2"/>
      <c r="AQ3958" s="2"/>
      <c r="AR3958" s="55"/>
      <c r="AS3958" s="85"/>
      <c r="AT3958" s="85"/>
      <c r="AU3958" s="85"/>
      <c r="AV3958" s="85"/>
      <c r="AW3958" s="100"/>
      <c r="AX3958" s="2"/>
      <c r="AY3958" s="2"/>
      <c r="AZ3958" s="2"/>
      <c r="BA3958" s="2"/>
      <c r="BB3958" s="55"/>
      <c r="BC3958" s="105"/>
      <c r="BD3958" s="105"/>
      <c r="BE3958" s="105"/>
      <c r="BF3958" s="105"/>
      <c r="BG3958" s="109"/>
      <c r="BH3958" s="2"/>
      <c r="BI3958" s="2"/>
      <c r="BJ3958" s="2"/>
      <c r="BK3958" s="2"/>
      <c r="BL3958" s="55"/>
      <c r="BM3958" s="48"/>
      <c r="BN3958" s="48"/>
      <c r="BO3958" s="48"/>
      <c r="BP3958" s="48"/>
      <c r="BQ3958" s="117"/>
      <c r="BR3958" s="2"/>
      <c r="BS3958" s="2"/>
      <c r="BT3958" s="2"/>
      <c r="BU3958" s="2"/>
      <c r="BV3958" s="55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18" t="s">
        <v>5</v>
      </c>
      <c r="H3959" s="3">
        <v>2024</v>
      </c>
      <c r="I3959" s="20" t="s">
        <v>285</v>
      </c>
      <c r="J3959" s="2" t="s">
        <v>293</v>
      </c>
      <c r="K3959" s="2" t="s">
        <v>318</v>
      </c>
      <c r="L3959" s="163">
        <f t="shared" si="125"/>
        <v>0</v>
      </c>
      <c r="M3959" s="163">
        <f t="shared" si="126"/>
        <v>0</v>
      </c>
      <c r="N3959" s="181"/>
      <c r="O3959" s="33"/>
      <c r="P3959" s="33"/>
      <c r="Q3959" s="33"/>
      <c r="R3959" s="34"/>
      <c r="S3959" s="41"/>
      <c r="T3959" s="2"/>
      <c r="U3959" s="2"/>
      <c r="V3959" s="2"/>
      <c r="W3959" s="3"/>
      <c r="X3959" s="56"/>
      <c r="Y3959" s="62"/>
      <c r="Z3959" s="62"/>
      <c r="AA3959" s="62"/>
      <c r="AB3959" s="64"/>
      <c r="AC3959" s="69"/>
      <c r="AD3959" s="2"/>
      <c r="AE3959" s="2"/>
      <c r="AF3959" s="2"/>
      <c r="AG3959" s="3"/>
      <c r="AH3959" s="56"/>
      <c r="AI3959" s="72"/>
      <c r="AJ3959" s="72"/>
      <c r="AK3959" s="72"/>
      <c r="AL3959" s="73"/>
      <c r="AM3959" s="81"/>
      <c r="AN3959" s="2"/>
      <c r="AO3959" s="2"/>
      <c r="AP3959" s="2"/>
      <c r="AQ3959" s="3"/>
      <c r="AR3959" s="56"/>
      <c r="AS3959" s="85"/>
      <c r="AT3959" s="85"/>
      <c r="AU3959" s="85"/>
      <c r="AV3959" s="86"/>
      <c r="AW3959" s="101"/>
      <c r="AX3959" s="2"/>
      <c r="AY3959" s="2"/>
      <c r="AZ3959" s="2"/>
      <c r="BA3959" s="3"/>
      <c r="BB3959" s="56"/>
      <c r="BC3959" s="105"/>
      <c r="BD3959" s="105"/>
      <c r="BE3959" s="105"/>
      <c r="BF3959" s="106"/>
      <c r="BG3959" s="110"/>
      <c r="BH3959" s="2"/>
      <c r="BI3959" s="2"/>
      <c r="BJ3959" s="2"/>
      <c r="BK3959" s="3"/>
      <c r="BL3959" s="56"/>
      <c r="BM3959" s="48"/>
      <c r="BN3959" s="48"/>
      <c r="BO3959" s="48"/>
      <c r="BP3959" s="49"/>
      <c r="BQ3959" s="118"/>
      <c r="BR3959" s="2"/>
      <c r="BS3959" s="2"/>
      <c r="BT3959" s="2"/>
      <c r="BU3959" s="3"/>
      <c r="BV3959" s="56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18" t="s">
        <v>5</v>
      </c>
      <c r="H3960" s="3">
        <v>2024</v>
      </c>
      <c r="I3960" s="20" t="s">
        <v>287</v>
      </c>
      <c r="J3960" s="2" t="s">
        <v>269</v>
      </c>
      <c r="K3960" s="2" t="s">
        <v>320</v>
      </c>
      <c r="L3960" s="163">
        <f t="shared" si="125"/>
        <v>0</v>
      </c>
      <c r="M3960" s="163">
        <f t="shared" si="126"/>
        <v>0</v>
      </c>
      <c r="N3960" s="181"/>
      <c r="O3960" s="33"/>
      <c r="P3960" s="33"/>
      <c r="Q3960" s="33"/>
      <c r="R3960" s="33"/>
      <c r="S3960" s="42"/>
      <c r="T3960" s="2"/>
      <c r="U3960" s="2"/>
      <c r="V3960" s="2"/>
      <c r="W3960" s="2"/>
      <c r="X3960" s="55"/>
      <c r="Y3960" s="62"/>
      <c r="Z3960" s="62"/>
      <c r="AA3960" s="62"/>
      <c r="AB3960" s="64"/>
      <c r="AC3960" s="68"/>
      <c r="AD3960" s="2"/>
      <c r="AE3960" s="2"/>
      <c r="AF3960" s="2"/>
      <c r="AG3960" s="2"/>
      <c r="AH3960" s="55"/>
      <c r="AI3960" s="72"/>
      <c r="AJ3960" s="72"/>
      <c r="AK3960" s="72"/>
      <c r="AL3960" s="72"/>
      <c r="AM3960" s="80"/>
      <c r="AN3960" s="2"/>
      <c r="AO3960" s="2"/>
      <c r="AP3960" s="2"/>
      <c r="AQ3960" s="2"/>
      <c r="AR3960" s="55"/>
      <c r="AS3960" s="85"/>
      <c r="AT3960" s="85"/>
      <c r="AU3960" s="85"/>
      <c r="AV3960" s="85"/>
      <c r="AW3960" s="100"/>
      <c r="AX3960" s="2"/>
      <c r="AY3960" s="2"/>
      <c r="AZ3960" s="2"/>
      <c r="BA3960" s="2"/>
      <c r="BB3960" s="55"/>
      <c r="BC3960" s="105"/>
      <c r="BD3960" s="105"/>
      <c r="BE3960" s="105"/>
      <c r="BF3960" s="105"/>
      <c r="BG3960" s="109"/>
      <c r="BH3960" s="2"/>
      <c r="BI3960" s="2"/>
      <c r="BJ3960" s="2"/>
      <c r="BK3960" s="2"/>
      <c r="BL3960" s="55"/>
      <c r="BM3960" s="48"/>
      <c r="BN3960" s="48"/>
      <c r="BO3960" s="48"/>
      <c r="BP3960" s="48"/>
      <c r="BQ3960" s="117"/>
      <c r="BR3960" s="2"/>
      <c r="BS3960" s="2"/>
      <c r="BT3960" s="2"/>
      <c r="BU3960" s="2"/>
      <c r="BV3960" s="55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18" t="s">
        <v>5</v>
      </c>
      <c r="H3961" s="3">
        <v>2024</v>
      </c>
      <c r="I3961" s="20" t="s">
        <v>287</v>
      </c>
      <c r="J3961" s="2" t="s">
        <v>270</v>
      </c>
      <c r="K3961" s="2" t="s">
        <v>320</v>
      </c>
      <c r="L3961" s="163">
        <f t="shared" si="125"/>
        <v>0</v>
      </c>
      <c r="M3961" s="163">
        <f t="shared" si="126"/>
        <v>0</v>
      </c>
      <c r="N3961" s="181"/>
      <c r="O3961" s="33"/>
      <c r="P3961" s="33"/>
      <c r="Q3961" s="33"/>
      <c r="R3961" s="33"/>
      <c r="S3961" s="42"/>
      <c r="T3961" s="2"/>
      <c r="U3961" s="2"/>
      <c r="V3961" s="2"/>
      <c r="W3961" s="2"/>
      <c r="X3961" s="55"/>
      <c r="Y3961" s="62"/>
      <c r="Z3961" s="62"/>
      <c r="AA3961" s="62"/>
      <c r="AB3961" s="62"/>
      <c r="AC3961" s="68"/>
      <c r="AD3961" s="2"/>
      <c r="AE3961" s="2"/>
      <c r="AF3961" s="2"/>
      <c r="AG3961" s="2"/>
      <c r="AH3961" s="55"/>
      <c r="AI3961" s="72"/>
      <c r="AJ3961" s="72"/>
      <c r="AK3961" s="72"/>
      <c r="AL3961" s="72"/>
      <c r="AM3961" s="80"/>
      <c r="AN3961" s="2"/>
      <c r="AO3961" s="2"/>
      <c r="AP3961" s="2"/>
      <c r="AQ3961" s="2"/>
      <c r="AR3961" s="55"/>
      <c r="AS3961" s="85"/>
      <c r="AT3961" s="85"/>
      <c r="AU3961" s="85"/>
      <c r="AV3961" s="85"/>
      <c r="AW3961" s="100"/>
      <c r="AX3961" s="2"/>
      <c r="AY3961" s="2"/>
      <c r="AZ3961" s="2"/>
      <c r="BA3961" s="2"/>
      <c r="BB3961" s="55"/>
      <c r="BC3961" s="105"/>
      <c r="BD3961" s="105"/>
      <c r="BE3961" s="105"/>
      <c r="BF3961" s="105"/>
      <c r="BG3961" s="109"/>
      <c r="BH3961" s="2"/>
      <c r="BI3961" s="2"/>
      <c r="BJ3961" s="2"/>
      <c r="BK3961" s="2"/>
      <c r="BL3961" s="55"/>
      <c r="BM3961" s="48"/>
      <c r="BN3961" s="48"/>
      <c r="BO3961" s="48"/>
      <c r="BP3961" s="48"/>
      <c r="BQ3961" s="117"/>
      <c r="BR3961" s="2"/>
      <c r="BS3961" s="2"/>
      <c r="BT3961" s="2"/>
      <c r="BU3961" s="2"/>
      <c r="BV3961" s="55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18" t="s">
        <v>5</v>
      </c>
      <c r="H3962" s="3">
        <v>2024</v>
      </c>
      <c r="I3962" s="20" t="s">
        <v>290</v>
      </c>
      <c r="J3962" s="2" t="s">
        <v>271</v>
      </c>
      <c r="K3962" s="2" t="s">
        <v>321</v>
      </c>
      <c r="L3962" s="163">
        <f t="shared" si="125"/>
        <v>0</v>
      </c>
      <c r="M3962" s="163">
        <f t="shared" si="126"/>
        <v>0</v>
      </c>
      <c r="N3962" s="181"/>
      <c r="O3962" s="33"/>
      <c r="P3962" s="33"/>
      <c r="Q3962" s="33"/>
      <c r="R3962" s="33"/>
      <c r="S3962" s="42"/>
      <c r="T3962" s="2"/>
      <c r="U3962" s="2"/>
      <c r="V3962" s="2"/>
      <c r="W3962" s="2"/>
      <c r="X3962" s="55"/>
      <c r="Y3962" s="62"/>
      <c r="Z3962" s="62"/>
      <c r="AA3962" s="62"/>
      <c r="AB3962" s="62"/>
      <c r="AC3962" s="68"/>
      <c r="AD3962" s="2"/>
      <c r="AE3962" s="2"/>
      <c r="AF3962" s="2"/>
      <c r="AG3962" s="2"/>
      <c r="AH3962" s="55"/>
      <c r="AI3962" s="72"/>
      <c r="AJ3962" s="72"/>
      <c r="AK3962" s="72"/>
      <c r="AL3962" s="72"/>
      <c r="AM3962" s="80"/>
      <c r="AN3962" s="2"/>
      <c r="AO3962" s="2"/>
      <c r="AP3962" s="2"/>
      <c r="AQ3962" s="2"/>
      <c r="AR3962" s="55"/>
      <c r="AS3962" s="85"/>
      <c r="AT3962" s="85"/>
      <c r="AU3962" s="85"/>
      <c r="AV3962" s="85"/>
      <c r="AW3962" s="100"/>
      <c r="AX3962" s="2"/>
      <c r="AY3962" s="2"/>
      <c r="AZ3962" s="2"/>
      <c r="BA3962" s="2"/>
      <c r="BB3962" s="55"/>
      <c r="BC3962" s="105"/>
      <c r="BD3962" s="105"/>
      <c r="BE3962" s="105"/>
      <c r="BF3962" s="105"/>
      <c r="BG3962" s="109"/>
      <c r="BH3962" s="2"/>
      <c r="BI3962" s="2"/>
      <c r="BJ3962" s="2"/>
      <c r="BK3962" s="2"/>
      <c r="BL3962" s="55"/>
      <c r="BM3962" s="48"/>
      <c r="BN3962" s="48"/>
      <c r="BO3962" s="48"/>
      <c r="BP3962" s="48"/>
      <c r="BQ3962" s="117"/>
      <c r="BR3962" s="2"/>
      <c r="BS3962" s="2"/>
      <c r="BT3962" s="2"/>
      <c r="BU3962" s="2"/>
      <c r="BV3962" s="55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18" t="s">
        <v>5</v>
      </c>
      <c r="H3963" s="3">
        <v>2024</v>
      </c>
      <c r="I3963" s="20" t="s">
        <v>284</v>
      </c>
      <c r="J3963" s="2" t="s">
        <v>294</v>
      </c>
      <c r="K3963" s="2" t="s">
        <v>320</v>
      </c>
      <c r="L3963" s="163">
        <f t="shared" si="125"/>
        <v>0</v>
      </c>
      <c r="M3963" s="163">
        <f t="shared" si="126"/>
        <v>0</v>
      </c>
      <c r="N3963" s="181"/>
      <c r="O3963" s="33"/>
      <c r="P3963" s="33"/>
      <c r="Q3963" s="33"/>
      <c r="R3963" s="33"/>
      <c r="S3963" s="42"/>
      <c r="T3963" s="2"/>
      <c r="U3963" s="2"/>
      <c r="V3963" s="2"/>
      <c r="W3963" s="2"/>
      <c r="X3963" s="55"/>
      <c r="Y3963" s="62"/>
      <c r="Z3963" s="62"/>
      <c r="AA3963" s="62"/>
      <c r="AB3963" s="62"/>
      <c r="AC3963" s="68"/>
      <c r="AD3963" s="2"/>
      <c r="AE3963" s="2"/>
      <c r="AF3963" s="2"/>
      <c r="AG3963" s="2"/>
      <c r="AH3963" s="55"/>
      <c r="AI3963" s="72"/>
      <c r="AJ3963" s="72"/>
      <c r="AK3963" s="72"/>
      <c r="AL3963" s="72"/>
      <c r="AM3963" s="80"/>
      <c r="AN3963" s="2"/>
      <c r="AO3963" s="2"/>
      <c r="AP3963" s="2"/>
      <c r="AQ3963" s="2"/>
      <c r="AR3963" s="55"/>
      <c r="AS3963" s="85"/>
      <c r="AT3963" s="85"/>
      <c r="AU3963" s="85"/>
      <c r="AV3963" s="85"/>
      <c r="AW3963" s="100"/>
      <c r="AX3963" s="2"/>
      <c r="AY3963" s="2"/>
      <c r="AZ3963" s="2"/>
      <c r="BA3963" s="2"/>
      <c r="BB3963" s="55"/>
      <c r="BC3963" s="105"/>
      <c r="BD3963" s="105"/>
      <c r="BE3963" s="105"/>
      <c r="BF3963" s="105"/>
      <c r="BG3963" s="109"/>
      <c r="BH3963" s="2"/>
      <c r="BI3963" s="2"/>
      <c r="BJ3963" s="2"/>
      <c r="BK3963" s="2"/>
      <c r="BL3963" s="55"/>
      <c r="BM3963" s="48"/>
      <c r="BN3963" s="48"/>
      <c r="BO3963" s="48"/>
      <c r="BP3963" s="48"/>
      <c r="BQ3963" s="117"/>
      <c r="BR3963" s="2"/>
      <c r="BS3963" s="2"/>
      <c r="BT3963" s="2"/>
      <c r="BU3963" s="2"/>
      <c r="BV3963" s="55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18" t="s">
        <v>5</v>
      </c>
      <c r="H3964" s="3">
        <v>2024</v>
      </c>
      <c r="I3964" s="20" t="s">
        <v>284</v>
      </c>
      <c r="J3964" s="2" t="s">
        <v>346</v>
      </c>
      <c r="K3964" s="2" t="s">
        <v>320</v>
      </c>
      <c r="L3964" s="163">
        <f t="shared" si="125"/>
        <v>0</v>
      </c>
      <c r="M3964" s="163">
        <f t="shared" si="126"/>
        <v>0</v>
      </c>
      <c r="N3964" s="181"/>
      <c r="O3964" s="33"/>
      <c r="P3964" s="33"/>
      <c r="Q3964" s="33"/>
      <c r="R3964" s="33"/>
      <c r="S3964" s="42"/>
      <c r="T3964" s="2"/>
      <c r="U3964" s="2"/>
      <c r="V3964" s="2"/>
      <c r="W3964" s="2"/>
      <c r="X3964" s="55"/>
      <c r="Y3964" s="62"/>
      <c r="Z3964" s="62"/>
      <c r="AA3964" s="62"/>
      <c r="AB3964" s="62"/>
      <c r="AC3964" s="68"/>
      <c r="AD3964" s="2"/>
      <c r="AE3964" s="2"/>
      <c r="AF3964" s="2"/>
      <c r="AG3964" s="2"/>
      <c r="AH3964" s="55"/>
      <c r="AI3964" s="72"/>
      <c r="AJ3964" s="72"/>
      <c r="AK3964" s="72"/>
      <c r="AL3964" s="72"/>
      <c r="AM3964" s="80"/>
      <c r="AN3964" s="2"/>
      <c r="AO3964" s="2"/>
      <c r="AP3964" s="2"/>
      <c r="AQ3964" s="2"/>
      <c r="AR3964" s="55"/>
      <c r="AS3964" s="85"/>
      <c r="AT3964" s="85"/>
      <c r="AU3964" s="85"/>
      <c r="AV3964" s="85"/>
      <c r="AW3964" s="100"/>
      <c r="AX3964" s="2"/>
      <c r="AY3964" s="2"/>
      <c r="AZ3964" s="2"/>
      <c r="BA3964" s="2"/>
      <c r="BB3964" s="55"/>
      <c r="BC3964" s="105"/>
      <c r="BD3964" s="105"/>
      <c r="BE3964" s="105"/>
      <c r="BF3964" s="105"/>
      <c r="BG3964" s="109"/>
      <c r="BH3964" s="2"/>
      <c r="BI3964" s="2"/>
      <c r="BJ3964" s="2"/>
      <c r="BK3964" s="2"/>
      <c r="BL3964" s="55"/>
      <c r="BM3964" s="48"/>
      <c r="BN3964" s="48"/>
      <c r="BO3964" s="48"/>
      <c r="BP3964" s="48"/>
      <c r="BQ3964" s="117"/>
      <c r="BR3964" s="2"/>
      <c r="BS3964" s="2"/>
      <c r="BT3964" s="2"/>
      <c r="BU3964" s="2"/>
      <c r="BV3964" s="55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18" t="s">
        <v>5</v>
      </c>
      <c r="H3965" s="3">
        <v>2024</v>
      </c>
      <c r="I3965" s="20" t="s">
        <v>284</v>
      </c>
      <c r="J3965" s="2" t="s">
        <v>295</v>
      </c>
      <c r="K3965" s="2" t="s">
        <v>320</v>
      </c>
      <c r="L3965" s="163">
        <f t="shared" si="125"/>
        <v>0</v>
      </c>
      <c r="M3965" s="163">
        <f t="shared" si="126"/>
        <v>0</v>
      </c>
      <c r="N3965" s="181"/>
      <c r="O3965" s="33"/>
      <c r="P3965" s="33"/>
      <c r="Q3965" s="33"/>
      <c r="R3965" s="33"/>
      <c r="S3965" s="42"/>
      <c r="T3965" s="2"/>
      <c r="U3965" s="2"/>
      <c r="V3965" s="2"/>
      <c r="W3965" s="2"/>
      <c r="X3965" s="55"/>
      <c r="Y3965" s="62"/>
      <c r="Z3965" s="62"/>
      <c r="AA3965" s="62"/>
      <c r="AB3965" s="62"/>
      <c r="AC3965" s="68"/>
      <c r="AD3965" s="2"/>
      <c r="AE3965" s="2"/>
      <c r="AF3965" s="2"/>
      <c r="AG3965" s="2"/>
      <c r="AH3965" s="55"/>
      <c r="AI3965" s="72"/>
      <c r="AJ3965" s="72"/>
      <c r="AK3965" s="72"/>
      <c r="AL3965" s="72"/>
      <c r="AM3965" s="80"/>
      <c r="AN3965" s="2"/>
      <c r="AO3965" s="2"/>
      <c r="AP3965" s="2"/>
      <c r="AQ3965" s="2"/>
      <c r="AR3965" s="55"/>
      <c r="AS3965" s="85"/>
      <c r="AT3965" s="85"/>
      <c r="AU3965" s="85"/>
      <c r="AV3965" s="85"/>
      <c r="AW3965" s="100"/>
      <c r="AX3965" s="2"/>
      <c r="AY3965" s="2"/>
      <c r="AZ3965" s="2"/>
      <c r="BA3965" s="2"/>
      <c r="BB3965" s="55"/>
      <c r="BC3965" s="105"/>
      <c r="BD3965" s="105"/>
      <c r="BE3965" s="105"/>
      <c r="BF3965" s="105"/>
      <c r="BG3965" s="109"/>
      <c r="BH3965" s="2"/>
      <c r="BI3965" s="2"/>
      <c r="BJ3965" s="2"/>
      <c r="BK3965" s="2"/>
      <c r="BL3965" s="55"/>
      <c r="BM3965" s="48"/>
      <c r="BN3965" s="48"/>
      <c r="BO3965" s="48"/>
      <c r="BP3965" s="48"/>
      <c r="BQ3965" s="117"/>
      <c r="BR3965" s="2"/>
      <c r="BS3965" s="2"/>
      <c r="BT3965" s="2"/>
      <c r="BU3965" s="2"/>
      <c r="BV3965" s="55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18" t="s">
        <v>5</v>
      </c>
      <c r="H3966" s="3">
        <v>2024</v>
      </c>
      <c r="I3966" s="20" t="s">
        <v>290</v>
      </c>
      <c r="J3966" s="2" t="s">
        <v>299</v>
      </c>
      <c r="K3966" s="2" t="s">
        <v>318</v>
      </c>
      <c r="L3966" s="163">
        <f t="shared" si="125"/>
        <v>0</v>
      </c>
      <c r="M3966" s="163">
        <f t="shared" si="126"/>
        <v>0</v>
      </c>
      <c r="N3966" s="181"/>
      <c r="O3966" s="33"/>
      <c r="P3966" s="33"/>
      <c r="Q3966" s="33"/>
      <c r="R3966" s="33"/>
      <c r="S3966" s="42"/>
      <c r="T3966" s="2"/>
      <c r="U3966" s="2"/>
      <c r="V3966" s="2"/>
      <c r="W3966" s="2"/>
      <c r="X3966" s="55"/>
      <c r="Y3966" s="62"/>
      <c r="Z3966" s="62"/>
      <c r="AA3966" s="62"/>
      <c r="AB3966" s="62"/>
      <c r="AC3966" s="68"/>
      <c r="AD3966" s="2"/>
      <c r="AE3966" s="2"/>
      <c r="AF3966" s="2"/>
      <c r="AG3966" s="2"/>
      <c r="AH3966" s="55"/>
      <c r="AI3966" s="72"/>
      <c r="AJ3966" s="72"/>
      <c r="AK3966" s="72"/>
      <c r="AL3966" s="72"/>
      <c r="AM3966" s="80"/>
      <c r="AN3966" s="2"/>
      <c r="AO3966" s="2"/>
      <c r="AP3966" s="2"/>
      <c r="AQ3966" s="2"/>
      <c r="AR3966" s="55"/>
      <c r="AS3966" s="85"/>
      <c r="AT3966" s="85"/>
      <c r="AU3966" s="85"/>
      <c r="AV3966" s="85"/>
      <c r="AW3966" s="100"/>
      <c r="AX3966" s="2"/>
      <c r="AY3966" s="2"/>
      <c r="AZ3966" s="2"/>
      <c r="BA3966" s="2"/>
      <c r="BB3966" s="55"/>
      <c r="BC3966" s="105"/>
      <c r="BD3966" s="105"/>
      <c r="BE3966" s="105"/>
      <c r="BF3966" s="105"/>
      <c r="BG3966" s="109"/>
      <c r="BH3966" s="2"/>
      <c r="BI3966" s="2"/>
      <c r="BJ3966" s="2"/>
      <c r="BK3966" s="2"/>
      <c r="BL3966" s="55"/>
      <c r="BM3966" s="48"/>
      <c r="BN3966" s="48"/>
      <c r="BO3966" s="48"/>
      <c r="BP3966" s="48"/>
      <c r="BQ3966" s="117"/>
      <c r="BR3966" s="2"/>
      <c r="BS3966" s="2"/>
      <c r="BT3966" s="2"/>
      <c r="BU3966" s="2"/>
      <c r="BV3966" s="55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18" t="s">
        <v>5</v>
      </c>
      <c r="H3967" s="3">
        <v>2024</v>
      </c>
      <c r="I3967" s="20" t="s">
        <v>315</v>
      </c>
      <c r="J3967" s="2" t="s">
        <v>347</v>
      </c>
      <c r="K3967" s="2" t="s">
        <v>320</v>
      </c>
      <c r="L3967" s="163">
        <f t="shared" si="125"/>
        <v>0</v>
      </c>
      <c r="M3967" s="163">
        <f t="shared" si="126"/>
        <v>0</v>
      </c>
      <c r="N3967" s="181"/>
      <c r="O3967" s="33"/>
      <c r="P3967" s="33"/>
      <c r="Q3967" s="33"/>
      <c r="R3967" s="33"/>
      <c r="S3967" s="42"/>
      <c r="T3967" s="2"/>
      <c r="U3967" s="2"/>
      <c r="V3967" s="2"/>
      <c r="W3967" s="2"/>
      <c r="X3967" s="55"/>
      <c r="Y3967" s="62"/>
      <c r="Z3967" s="62"/>
      <c r="AA3967" s="62"/>
      <c r="AB3967" s="62"/>
      <c r="AC3967" s="68"/>
      <c r="AD3967" s="2"/>
      <c r="AE3967" s="2"/>
      <c r="AF3967" s="2"/>
      <c r="AG3967" s="2"/>
      <c r="AH3967" s="55"/>
      <c r="AI3967" s="72"/>
      <c r="AJ3967" s="72"/>
      <c r="AK3967" s="72"/>
      <c r="AL3967" s="72"/>
      <c r="AM3967" s="80"/>
      <c r="AN3967" s="2"/>
      <c r="AO3967" s="2"/>
      <c r="AP3967" s="2"/>
      <c r="AQ3967" s="2"/>
      <c r="AR3967" s="55"/>
      <c r="AS3967" s="85"/>
      <c r="AT3967" s="85"/>
      <c r="AU3967" s="85"/>
      <c r="AV3967" s="85"/>
      <c r="AW3967" s="100"/>
      <c r="AX3967" s="2"/>
      <c r="AY3967" s="2"/>
      <c r="AZ3967" s="2"/>
      <c r="BA3967" s="2"/>
      <c r="BB3967" s="55"/>
      <c r="BC3967" s="105"/>
      <c r="BD3967" s="105"/>
      <c r="BE3967" s="105"/>
      <c r="BF3967" s="105"/>
      <c r="BG3967" s="109"/>
      <c r="BH3967" s="2"/>
      <c r="BI3967" s="2"/>
      <c r="BJ3967" s="2"/>
      <c r="BK3967" s="2"/>
      <c r="BL3967" s="55"/>
      <c r="BM3967" s="48"/>
      <c r="BN3967" s="48"/>
      <c r="BO3967" s="48"/>
      <c r="BP3967" s="48"/>
      <c r="BQ3967" s="117"/>
      <c r="BR3967" s="2"/>
      <c r="BS3967" s="2"/>
      <c r="BT3967" s="2"/>
      <c r="BU3967" s="2"/>
      <c r="BV3967" s="55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18" t="s">
        <v>5</v>
      </c>
      <c r="H3968" s="3">
        <v>2024</v>
      </c>
      <c r="I3968" s="20" t="s">
        <v>315</v>
      </c>
      <c r="J3968" s="2" t="s">
        <v>296</v>
      </c>
      <c r="K3968" s="2" t="s">
        <v>321</v>
      </c>
      <c r="L3968" s="163">
        <f t="shared" si="125"/>
        <v>0</v>
      </c>
      <c r="M3968" s="163">
        <f t="shared" si="126"/>
        <v>0</v>
      </c>
      <c r="N3968" s="181"/>
      <c r="O3968" s="33"/>
      <c r="P3968" s="33"/>
      <c r="Q3968" s="33"/>
      <c r="R3968" s="33"/>
      <c r="S3968" s="42"/>
      <c r="T3968" s="2"/>
      <c r="U3968" s="2"/>
      <c r="V3968" s="2"/>
      <c r="W3968" s="2"/>
      <c r="X3968" s="55"/>
      <c r="Y3968" s="62"/>
      <c r="Z3968" s="62"/>
      <c r="AA3968" s="62"/>
      <c r="AB3968" s="62"/>
      <c r="AC3968" s="68"/>
      <c r="AD3968" s="2"/>
      <c r="AE3968" s="2"/>
      <c r="AF3968" s="2"/>
      <c r="AG3968" s="2"/>
      <c r="AH3968" s="55"/>
      <c r="AI3968" s="72"/>
      <c r="AJ3968" s="72"/>
      <c r="AK3968" s="72"/>
      <c r="AL3968" s="72"/>
      <c r="AM3968" s="80"/>
      <c r="AN3968" s="2"/>
      <c r="AO3968" s="2"/>
      <c r="AP3968" s="2"/>
      <c r="AQ3968" s="2"/>
      <c r="AR3968" s="55"/>
      <c r="AS3968" s="85"/>
      <c r="AT3968" s="85"/>
      <c r="AU3968" s="85"/>
      <c r="AV3968" s="85"/>
      <c r="AW3968" s="100"/>
      <c r="AX3968" s="2"/>
      <c r="AY3968" s="2"/>
      <c r="AZ3968" s="2"/>
      <c r="BA3968" s="2"/>
      <c r="BB3968" s="55"/>
      <c r="BC3968" s="105"/>
      <c r="BD3968" s="105"/>
      <c r="BE3968" s="105"/>
      <c r="BF3968" s="105"/>
      <c r="BG3968" s="109"/>
      <c r="BH3968" s="2"/>
      <c r="BI3968" s="2"/>
      <c r="BJ3968" s="2"/>
      <c r="BK3968" s="2"/>
      <c r="BL3968" s="55"/>
      <c r="BM3968" s="48"/>
      <c r="BN3968" s="48"/>
      <c r="BO3968" s="48"/>
      <c r="BP3968" s="48"/>
      <c r="BQ3968" s="117"/>
      <c r="BR3968" s="2"/>
      <c r="BS3968" s="2"/>
      <c r="BT3968" s="2"/>
      <c r="BU3968" s="2"/>
      <c r="BV3968" s="55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18" t="s">
        <v>5</v>
      </c>
      <c r="H3969" s="3">
        <v>2024</v>
      </c>
      <c r="I3969" s="20" t="s">
        <v>316</v>
      </c>
      <c r="J3969" s="2" t="s">
        <v>297</v>
      </c>
      <c r="K3969" s="2" t="s">
        <v>318</v>
      </c>
      <c r="L3969" s="163">
        <f t="shared" si="125"/>
        <v>0</v>
      </c>
      <c r="M3969" s="163">
        <f t="shared" si="126"/>
        <v>0</v>
      </c>
      <c r="N3969" s="181"/>
      <c r="O3969" s="33"/>
      <c r="P3969" s="33"/>
      <c r="Q3969" s="33"/>
      <c r="R3969" s="33"/>
      <c r="S3969" s="42"/>
      <c r="T3969" s="2"/>
      <c r="U3969" s="2"/>
      <c r="V3969" s="2"/>
      <c r="W3969" s="2"/>
      <c r="X3969" s="55"/>
      <c r="Y3969" s="62"/>
      <c r="Z3969" s="62"/>
      <c r="AA3969" s="62"/>
      <c r="AB3969" s="62"/>
      <c r="AC3969" s="68"/>
      <c r="AD3969" s="2"/>
      <c r="AE3969" s="2"/>
      <c r="AF3969" s="2"/>
      <c r="AG3969" s="2"/>
      <c r="AH3969" s="55"/>
      <c r="AI3969" s="72"/>
      <c r="AJ3969" s="72"/>
      <c r="AK3969" s="72"/>
      <c r="AL3969" s="72"/>
      <c r="AM3969" s="80"/>
      <c r="AN3969" s="2"/>
      <c r="AO3969" s="2"/>
      <c r="AP3969" s="2"/>
      <c r="AQ3969" s="2"/>
      <c r="AR3969" s="55"/>
      <c r="AS3969" s="85"/>
      <c r="AT3969" s="85"/>
      <c r="AU3969" s="85"/>
      <c r="AV3969" s="85"/>
      <c r="AW3969" s="100"/>
      <c r="AX3969" s="2"/>
      <c r="AY3969" s="2"/>
      <c r="AZ3969" s="2"/>
      <c r="BA3969" s="2"/>
      <c r="BB3969" s="55"/>
      <c r="BC3969" s="105"/>
      <c r="BD3969" s="105"/>
      <c r="BE3969" s="105"/>
      <c r="BF3969" s="105"/>
      <c r="BG3969" s="109"/>
      <c r="BH3969" s="2"/>
      <c r="BI3969" s="2"/>
      <c r="BJ3969" s="2"/>
      <c r="BK3969" s="2"/>
      <c r="BL3969" s="55"/>
      <c r="BM3969" s="48"/>
      <c r="BN3969" s="48"/>
      <c r="BO3969" s="48"/>
      <c r="BP3969" s="48"/>
      <c r="BQ3969" s="117"/>
      <c r="BR3969" s="2"/>
      <c r="BS3969" s="2"/>
      <c r="BT3969" s="2"/>
      <c r="BU3969" s="2"/>
      <c r="BV3969" s="55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18" t="s">
        <v>5</v>
      </c>
      <c r="H3970" s="3">
        <v>2024</v>
      </c>
      <c r="I3970" s="20" t="s">
        <v>316</v>
      </c>
      <c r="J3970" s="8" t="s">
        <v>348</v>
      </c>
      <c r="K3970" s="8" t="s">
        <v>320</v>
      </c>
      <c r="L3970" s="163">
        <f t="shared" si="125"/>
        <v>0</v>
      </c>
      <c r="M3970" s="163">
        <f t="shared" si="126"/>
        <v>0</v>
      </c>
      <c r="N3970" s="181"/>
      <c r="O3970" s="33"/>
      <c r="P3970" s="33"/>
      <c r="Q3970" s="33"/>
      <c r="R3970" s="33"/>
      <c r="S3970" s="42"/>
      <c r="T3970" s="2"/>
      <c r="U3970" s="2"/>
      <c r="V3970" s="2"/>
      <c r="W3970" s="2"/>
      <c r="X3970" s="55"/>
      <c r="Y3970" s="62"/>
      <c r="Z3970" s="62"/>
      <c r="AA3970" s="62"/>
      <c r="AB3970" s="62"/>
      <c r="AC3970" s="68"/>
      <c r="AD3970" s="2"/>
      <c r="AE3970" s="2"/>
      <c r="AF3970" s="2"/>
      <c r="AG3970" s="2"/>
      <c r="AH3970" s="55"/>
      <c r="AI3970" s="72"/>
      <c r="AJ3970" s="72"/>
      <c r="AK3970" s="72"/>
      <c r="AL3970" s="72"/>
      <c r="AM3970" s="80"/>
      <c r="AN3970" s="2"/>
      <c r="AO3970" s="2"/>
      <c r="AP3970" s="2"/>
      <c r="AQ3970" s="2"/>
      <c r="AR3970" s="55"/>
      <c r="AS3970" s="85"/>
      <c r="AT3970" s="85"/>
      <c r="AU3970" s="85"/>
      <c r="AV3970" s="85"/>
      <c r="AW3970" s="100"/>
      <c r="AX3970" s="2"/>
      <c r="AY3970" s="2"/>
      <c r="AZ3970" s="2"/>
      <c r="BA3970" s="2"/>
      <c r="BB3970" s="55"/>
      <c r="BC3970" s="105"/>
      <c r="BD3970" s="105"/>
      <c r="BE3970" s="105"/>
      <c r="BF3970" s="105"/>
      <c r="BG3970" s="109"/>
      <c r="BH3970" s="2"/>
      <c r="BI3970" s="2"/>
      <c r="BJ3970" s="2"/>
      <c r="BK3970" s="2"/>
      <c r="BL3970" s="55"/>
      <c r="BM3970" s="48"/>
      <c r="BN3970" s="48"/>
      <c r="BO3970" s="48"/>
      <c r="BP3970" s="48"/>
      <c r="BQ3970" s="117"/>
      <c r="BR3970" s="2"/>
      <c r="BS3970" s="2"/>
      <c r="BT3970" s="2"/>
      <c r="BU3970" s="2"/>
      <c r="BV3970" s="55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18" t="s">
        <v>5</v>
      </c>
      <c r="H3971" s="3">
        <v>2024</v>
      </c>
      <c r="I3971" s="20" t="s">
        <v>282</v>
      </c>
      <c r="J3971" s="2" t="s">
        <v>272</v>
      </c>
      <c r="K3971" s="2" t="s">
        <v>321</v>
      </c>
      <c r="L3971" s="163">
        <f t="shared" si="125"/>
        <v>0</v>
      </c>
      <c r="M3971" s="163">
        <f t="shared" si="126"/>
        <v>0</v>
      </c>
      <c r="N3971" s="181"/>
      <c r="O3971" s="33"/>
      <c r="P3971" s="33"/>
      <c r="Q3971" s="33"/>
      <c r="R3971" s="33"/>
      <c r="S3971" s="42"/>
      <c r="T3971" s="2"/>
      <c r="U3971" s="2"/>
      <c r="V3971" s="2"/>
      <c r="W3971" s="2"/>
      <c r="X3971" s="55"/>
      <c r="Y3971" s="62"/>
      <c r="Z3971" s="62"/>
      <c r="AA3971" s="62"/>
      <c r="AB3971" s="62"/>
      <c r="AC3971" s="68"/>
      <c r="AD3971" s="2"/>
      <c r="AE3971" s="2"/>
      <c r="AF3971" s="2"/>
      <c r="AG3971" s="2"/>
      <c r="AH3971" s="55"/>
      <c r="AI3971" s="72"/>
      <c r="AJ3971" s="72"/>
      <c r="AK3971" s="72"/>
      <c r="AL3971" s="72"/>
      <c r="AM3971" s="80"/>
      <c r="AN3971" s="2"/>
      <c r="AO3971" s="2"/>
      <c r="AP3971" s="2"/>
      <c r="AQ3971" s="2"/>
      <c r="AR3971" s="55"/>
      <c r="AS3971" s="85"/>
      <c r="AT3971" s="85"/>
      <c r="AU3971" s="85"/>
      <c r="AV3971" s="85"/>
      <c r="AW3971" s="100"/>
      <c r="AX3971" s="2"/>
      <c r="AY3971" s="2"/>
      <c r="AZ3971" s="2"/>
      <c r="BA3971" s="2"/>
      <c r="BB3971" s="55"/>
      <c r="BC3971" s="105"/>
      <c r="BD3971" s="105"/>
      <c r="BE3971" s="105"/>
      <c r="BF3971" s="105"/>
      <c r="BG3971" s="109"/>
      <c r="BH3971" s="2"/>
      <c r="BI3971" s="2"/>
      <c r="BJ3971" s="2"/>
      <c r="BK3971" s="2"/>
      <c r="BL3971" s="55"/>
      <c r="BM3971" s="48"/>
      <c r="BN3971" s="48"/>
      <c r="BO3971" s="48"/>
      <c r="BP3971" s="48"/>
      <c r="BQ3971" s="117"/>
      <c r="BR3971" s="2"/>
      <c r="BS3971" s="2"/>
      <c r="BT3971" s="2"/>
      <c r="BU3971" s="2"/>
      <c r="BV3971" s="55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18" t="s">
        <v>5</v>
      </c>
      <c r="H3972" s="3">
        <v>2024</v>
      </c>
      <c r="I3972" s="20" t="s">
        <v>282</v>
      </c>
      <c r="J3972" s="2" t="s">
        <v>273</v>
      </c>
      <c r="K3972" s="2" t="s">
        <v>321</v>
      </c>
      <c r="L3972" s="163">
        <f t="shared" si="125"/>
        <v>0</v>
      </c>
      <c r="M3972" s="163">
        <f t="shared" si="126"/>
        <v>0</v>
      </c>
      <c r="N3972" s="181"/>
      <c r="O3972" s="33"/>
      <c r="P3972" s="33"/>
      <c r="Q3972" s="33"/>
      <c r="R3972" s="33"/>
      <c r="S3972" s="42"/>
      <c r="T3972" s="2"/>
      <c r="U3972" s="2"/>
      <c r="V3972" s="2"/>
      <c r="W3972" s="2"/>
      <c r="X3972" s="55"/>
      <c r="Y3972" s="62"/>
      <c r="Z3972" s="62"/>
      <c r="AA3972" s="62"/>
      <c r="AB3972" s="62"/>
      <c r="AC3972" s="68"/>
      <c r="AD3972" s="2"/>
      <c r="AE3972" s="2"/>
      <c r="AF3972" s="2"/>
      <c r="AG3972" s="2"/>
      <c r="AH3972" s="55"/>
      <c r="AI3972" s="72"/>
      <c r="AJ3972" s="72"/>
      <c r="AK3972" s="72"/>
      <c r="AL3972" s="72"/>
      <c r="AM3972" s="80"/>
      <c r="AN3972" s="2"/>
      <c r="AO3972" s="2"/>
      <c r="AP3972" s="2"/>
      <c r="AQ3972" s="2"/>
      <c r="AR3972" s="55"/>
      <c r="AS3972" s="85"/>
      <c r="AT3972" s="85"/>
      <c r="AU3972" s="85"/>
      <c r="AV3972" s="85"/>
      <c r="AW3972" s="100"/>
      <c r="AX3972" s="2"/>
      <c r="AY3972" s="2"/>
      <c r="AZ3972" s="2"/>
      <c r="BA3972" s="2"/>
      <c r="BB3972" s="55"/>
      <c r="BC3972" s="105"/>
      <c r="BD3972" s="105"/>
      <c r="BE3972" s="105"/>
      <c r="BF3972" s="105"/>
      <c r="BG3972" s="109"/>
      <c r="BH3972" s="2"/>
      <c r="BI3972" s="2"/>
      <c r="BJ3972" s="2"/>
      <c r="BK3972" s="2"/>
      <c r="BL3972" s="55"/>
      <c r="BM3972" s="48"/>
      <c r="BN3972" s="48"/>
      <c r="BO3972" s="48"/>
      <c r="BP3972" s="48"/>
      <c r="BQ3972" s="117"/>
      <c r="BR3972" s="2"/>
      <c r="BS3972" s="2"/>
      <c r="BT3972" s="2"/>
      <c r="BU3972" s="2"/>
      <c r="BV3972" s="55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18" t="s">
        <v>5</v>
      </c>
      <c r="H3973" s="3">
        <v>2024</v>
      </c>
      <c r="I3973" s="20" t="s">
        <v>282</v>
      </c>
      <c r="J3973" s="2" t="s">
        <v>274</v>
      </c>
      <c r="K3973" s="2" t="s">
        <v>321</v>
      </c>
      <c r="L3973" s="163">
        <f t="shared" si="125"/>
        <v>0</v>
      </c>
      <c r="M3973" s="163">
        <f t="shared" si="126"/>
        <v>0</v>
      </c>
      <c r="N3973" s="181"/>
      <c r="O3973" s="33"/>
      <c r="P3973" s="33"/>
      <c r="Q3973" s="33"/>
      <c r="R3973" s="33"/>
      <c r="S3973" s="42"/>
      <c r="T3973" s="2"/>
      <c r="U3973" s="2"/>
      <c r="V3973" s="2"/>
      <c r="W3973" s="2"/>
      <c r="X3973" s="55"/>
      <c r="Y3973" s="62"/>
      <c r="Z3973" s="62"/>
      <c r="AA3973" s="62"/>
      <c r="AB3973" s="62"/>
      <c r="AC3973" s="68"/>
      <c r="AD3973" s="2"/>
      <c r="AE3973" s="2"/>
      <c r="AF3973" s="2"/>
      <c r="AG3973" s="2"/>
      <c r="AH3973" s="55"/>
      <c r="AI3973" s="72"/>
      <c r="AJ3973" s="72"/>
      <c r="AK3973" s="72"/>
      <c r="AL3973" s="72"/>
      <c r="AM3973" s="80"/>
      <c r="AN3973" s="2"/>
      <c r="AO3973" s="2"/>
      <c r="AP3973" s="2"/>
      <c r="AQ3973" s="2"/>
      <c r="AR3973" s="55"/>
      <c r="AS3973" s="85"/>
      <c r="AT3973" s="85"/>
      <c r="AU3973" s="85"/>
      <c r="AV3973" s="85"/>
      <c r="AW3973" s="100"/>
      <c r="AX3973" s="2"/>
      <c r="AY3973" s="2"/>
      <c r="AZ3973" s="2"/>
      <c r="BA3973" s="2"/>
      <c r="BB3973" s="55"/>
      <c r="BC3973" s="105"/>
      <c r="BD3973" s="105"/>
      <c r="BE3973" s="105"/>
      <c r="BF3973" s="105"/>
      <c r="BG3973" s="109"/>
      <c r="BH3973" s="2"/>
      <c r="BI3973" s="2"/>
      <c r="BJ3973" s="2"/>
      <c r="BK3973" s="2"/>
      <c r="BL3973" s="55"/>
      <c r="BM3973" s="48"/>
      <c r="BN3973" s="48"/>
      <c r="BO3973" s="48"/>
      <c r="BP3973" s="48"/>
      <c r="BQ3973" s="117"/>
      <c r="BR3973" s="2"/>
      <c r="BS3973" s="2"/>
      <c r="BT3973" s="2"/>
      <c r="BU3973" s="2"/>
      <c r="BV3973" s="55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18" t="s">
        <v>5</v>
      </c>
      <c r="H3974" s="3">
        <v>2024</v>
      </c>
      <c r="I3974" s="20" t="s">
        <v>282</v>
      </c>
      <c r="J3974" s="2" t="s">
        <v>275</v>
      </c>
      <c r="K3974" s="2" t="s">
        <v>321</v>
      </c>
      <c r="L3974" s="163">
        <f t="shared" ref="L3974:L4037" si="127">SUM(R3974,W3974,AB3974,AG3974,AL3974,AQ3974,AV3974,BA3974,BF3974,BK3974,BP3974,BU3974)</f>
        <v>0</v>
      </c>
      <c r="M3974" s="163">
        <f t="shared" ref="M3974:M4037" si="128">SUM(S3974,X3974,AC3974,AH3974,AM3974,AR3974,AW3974,BB3974,BG3974,BL3974,BQ3974,BV3974)</f>
        <v>0</v>
      </c>
      <c r="N3974" s="181"/>
      <c r="O3974" s="33"/>
      <c r="P3974" s="33"/>
      <c r="Q3974" s="33"/>
      <c r="R3974" s="33"/>
      <c r="S3974" s="42"/>
      <c r="T3974" s="2"/>
      <c r="U3974" s="2"/>
      <c r="V3974" s="30"/>
      <c r="W3974" s="2"/>
      <c r="X3974" s="55"/>
      <c r="Y3974" s="62"/>
      <c r="Z3974" s="62"/>
      <c r="AA3974" s="62"/>
      <c r="AB3974" s="62"/>
      <c r="AC3974" s="68"/>
      <c r="AD3974" s="2"/>
      <c r="AE3974" s="2"/>
      <c r="AF3974" s="2"/>
      <c r="AG3974" s="2"/>
      <c r="AH3974" s="55"/>
      <c r="AI3974" s="72"/>
      <c r="AJ3974" s="72"/>
      <c r="AK3974" s="72"/>
      <c r="AL3974" s="72"/>
      <c r="AM3974" s="80"/>
      <c r="AN3974" s="2"/>
      <c r="AO3974" s="2"/>
      <c r="AP3974" s="2"/>
      <c r="AQ3974" s="2"/>
      <c r="AR3974" s="55"/>
      <c r="AS3974" s="85"/>
      <c r="AT3974" s="85"/>
      <c r="AU3974" s="85"/>
      <c r="AV3974" s="85"/>
      <c r="AW3974" s="100"/>
      <c r="AX3974" s="2"/>
      <c r="AY3974" s="2"/>
      <c r="AZ3974" s="2"/>
      <c r="BA3974" s="2"/>
      <c r="BB3974" s="55"/>
      <c r="BC3974" s="105"/>
      <c r="BD3974" s="105"/>
      <c r="BE3974" s="105"/>
      <c r="BF3974" s="105"/>
      <c r="BG3974" s="109"/>
      <c r="BH3974" s="2"/>
      <c r="BI3974" s="2"/>
      <c r="BJ3974" s="2"/>
      <c r="BK3974" s="2"/>
      <c r="BL3974" s="55"/>
      <c r="BM3974" s="48"/>
      <c r="BN3974" s="48"/>
      <c r="BO3974" s="48"/>
      <c r="BP3974" s="48"/>
      <c r="BQ3974" s="117"/>
      <c r="BR3974" s="2"/>
      <c r="BS3974" s="2"/>
      <c r="BT3974" s="2"/>
      <c r="BU3974" s="2"/>
      <c r="BV3974" s="55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18" t="s">
        <v>5</v>
      </c>
      <c r="H3975" s="3">
        <v>2024</v>
      </c>
      <c r="I3975" s="20" t="s">
        <v>282</v>
      </c>
      <c r="J3975" s="2" t="s">
        <v>276</v>
      </c>
      <c r="K3975" s="2" t="s">
        <v>320</v>
      </c>
      <c r="L3975" s="163">
        <f t="shared" si="127"/>
        <v>0</v>
      </c>
      <c r="M3975" s="163">
        <f t="shared" si="128"/>
        <v>0</v>
      </c>
      <c r="N3975" s="181"/>
      <c r="O3975" s="33"/>
      <c r="P3975" s="33"/>
      <c r="Q3975" s="33"/>
      <c r="R3975" s="33"/>
      <c r="S3975" s="42"/>
      <c r="T3975" s="2"/>
      <c r="U3975" s="2"/>
      <c r="V3975" s="2"/>
      <c r="W3975" s="2"/>
      <c r="X3975" s="55"/>
      <c r="Y3975" s="62"/>
      <c r="Z3975" s="62"/>
      <c r="AA3975" s="62"/>
      <c r="AB3975" s="62"/>
      <c r="AC3975" s="68"/>
      <c r="AD3975" s="2"/>
      <c r="AE3975" s="2"/>
      <c r="AF3975" s="2"/>
      <c r="AG3975" s="2"/>
      <c r="AH3975" s="55"/>
      <c r="AI3975" s="72"/>
      <c r="AJ3975" s="72"/>
      <c r="AK3975" s="72"/>
      <c r="AL3975" s="72"/>
      <c r="AM3975" s="80"/>
      <c r="AN3975" s="2"/>
      <c r="AO3975" s="2"/>
      <c r="AP3975" s="2"/>
      <c r="AQ3975" s="2"/>
      <c r="AR3975" s="55"/>
      <c r="AS3975" s="85"/>
      <c r="AT3975" s="85"/>
      <c r="AU3975" s="85"/>
      <c r="AV3975" s="85"/>
      <c r="AW3975" s="100"/>
      <c r="AX3975" s="2"/>
      <c r="AY3975" s="2"/>
      <c r="AZ3975" s="2"/>
      <c r="BA3975" s="2"/>
      <c r="BB3975" s="55"/>
      <c r="BC3975" s="105"/>
      <c r="BD3975" s="105"/>
      <c r="BE3975" s="105"/>
      <c r="BF3975" s="105"/>
      <c r="BG3975" s="109"/>
      <c r="BH3975" s="2"/>
      <c r="BI3975" s="2"/>
      <c r="BJ3975" s="2"/>
      <c r="BK3975" s="2"/>
      <c r="BL3975" s="55"/>
      <c r="BM3975" s="48"/>
      <c r="BN3975" s="48"/>
      <c r="BO3975" s="48"/>
      <c r="BP3975" s="48"/>
      <c r="BQ3975" s="117"/>
      <c r="BR3975" s="2"/>
      <c r="BS3975" s="2"/>
      <c r="BT3975" s="2"/>
      <c r="BU3975" s="2"/>
      <c r="BV3975" s="55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18" t="s">
        <v>5</v>
      </c>
      <c r="H3976" s="3">
        <v>2024</v>
      </c>
      <c r="I3976" s="20" t="s">
        <v>282</v>
      </c>
      <c r="J3976" s="2" t="s">
        <v>277</v>
      </c>
      <c r="K3976" s="2" t="s">
        <v>320</v>
      </c>
      <c r="L3976" s="163">
        <f t="shared" si="127"/>
        <v>0</v>
      </c>
      <c r="M3976" s="163">
        <f t="shared" si="128"/>
        <v>0</v>
      </c>
      <c r="N3976" s="181"/>
      <c r="O3976" s="33"/>
      <c r="P3976" s="33"/>
      <c r="Q3976" s="33"/>
      <c r="R3976" s="33"/>
      <c r="S3976" s="42"/>
      <c r="T3976" s="2"/>
      <c r="U3976" s="2"/>
      <c r="V3976" s="2"/>
      <c r="W3976" s="2"/>
      <c r="X3976" s="55"/>
      <c r="Y3976" s="62"/>
      <c r="Z3976" s="62"/>
      <c r="AA3976" s="62"/>
      <c r="AB3976" s="62"/>
      <c r="AC3976" s="68"/>
      <c r="AD3976" s="2"/>
      <c r="AE3976" s="2"/>
      <c r="AF3976" s="2"/>
      <c r="AG3976" s="2"/>
      <c r="AH3976" s="55"/>
      <c r="AI3976" s="72"/>
      <c r="AJ3976" s="72"/>
      <c r="AK3976" s="72"/>
      <c r="AL3976" s="72"/>
      <c r="AM3976" s="80"/>
      <c r="AN3976" s="2"/>
      <c r="AO3976" s="2"/>
      <c r="AP3976" s="2"/>
      <c r="AQ3976" s="2"/>
      <c r="AR3976" s="55"/>
      <c r="AS3976" s="85"/>
      <c r="AT3976" s="85"/>
      <c r="AU3976" s="85"/>
      <c r="AV3976" s="85"/>
      <c r="AW3976" s="100"/>
      <c r="AX3976" s="2"/>
      <c r="AY3976" s="2"/>
      <c r="AZ3976" s="2"/>
      <c r="BA3976" s="2"/>
      <c r="BB3976" s="55"/>
      <c r="BC3976" s="105"/>
      <c r="BD3976" s="105"/>
      <c r="BE3976" s="105"/>
      <c r="BF3976" s="105"/>
      <c r="BG3976" s="109"/>
      <c r="BH3976" s="2"/>
      <c r="BI3976" s="2"/>
      <c r="BJ3976" s="2"/>
      <c r="BK3976" s="2"/>
      <c r="BL3976" s="55"/>
      <c r="BM3976" s="48"/>
      <c r="BN3976" s="48"/>
      <c r="BO3976" s="48"/>
      <c r="BP3976" s="48"/>
      <c r="BQ3976" s="117"/>
      <c r="BR3976" s="2"/>
      <c r="BS3976" s="2"/>
      <c r="BT3976" s="2"/>
      <c r="BU3976" s="2"/>
      <c r="BV3976" s="55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18" t="s">
        <v>5</v>
      </c>
      <c r="H3977" s="3">
        <v>2024</v>
      </c>
      <c r="I3977" s="20" t="s">
        <v>283</v>
      </c>
      <c r="J3977" s="2" t="s">
        <v>298</v>
      </c>
      <c r="K3977" s="2" t="s">
        <v>321</v>
      </c>
      <c r="L3977" s="163">
        <f t="shared" si="127"/>
        <v>0</v>
      </c>
      <c r="M3977" s="163">
        <f t="shared" si="128"/>
        <v>0</v>
      </c>
      <c r="N3977" s="181"/>
      <c r="O3977" s="33"/>
      <c r="P3977" s="33"/>
      <c r="Q3977" s="33"/>
      <c r="R3977" s="33"/>
      <c r="S3977" s="42"/>
      <c r="T3977" s="2"/>
      <c r="U3977" s="2"/>
      <c r="V3977" s="2"/>
      <c r="W3977" s="2"/>
      <c r="X3977" s="55"/>
      <c r="Y3977" s="62"/>
      <c r="Z3977" s="62"/>
      <c r="AA3977" s="62"/>
      <c r="AB3977" s="62"/>
      <c r="AC3977" s="68"/>
      <c r="AD3977" s="2"/>
      <c r="AE3977" s="2"/>
      <c r="AF3977" s="2"/>
      <c r="AG3977" s="2"/>
      <c r="AH3977" s="55"/>
      <c r="AI3977" s="72"/>
      <c r="AJ3977" s="72"/>
      <c r="AK3977" s="72"/>
      <c r="AL3977" s="72"/>
      <c r="AM3977" s="80"/>
      <c r="AN3977" s="2"/>
      <c r="AO3977" s="2"/>
      <c r="AP3977" s="2"/>
      <c r="AQ3977" s="2"/>
      <c r="AR3977" s="55"/>
      <c r="AS3977" s="85"/>
      <c r="AT3977" s="85"/>
      <c r="AU3977" s="85"/>
      <c r="AV3977" s="85"/>
      <c r="AW3977" s="100"/>
      <c r="AX3977" s="2"/>
      <c r="AY3977" s="2"/>
      <c r="AZ3977" s="2"/>
      <c r="BA3977" s="2"/>
      <c r="BB3977" s="55"/>
      <c r="BC3977" s="105"/>
      <c r="BD3977" s="105"/>
      <c r="BE3977" s="105"/>
      <c r="BF3977" s="105"/>
      <c r="BG3977" s="109"/>
      <c r="BH3977" s="2"/>
      <c r="BI3977" s="2"/>
      <c r="BJ3977" s="2"/>
      <c r="BK3977" s="2"/>
      <c r="BL3977" s="55"/>
      <c r="BM3977" s="48"/>
      <c r="BN3977" s="48"/>
      <c r="BO3977" s="48"/>
      <c r="BP3977" s="48"/>
      <c r="BQ3977" s="117"/>
      <c r="BR3977" s="2"/>
      <c r="BS3977" s="2"/>
      <c r="BT3977" s="2"/>
      <c r="BU3977" s="2"/>
      <c r="BV3977" s="55"/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18" t="s">
        <v>5</v>
      </c>
      <c r="H3978" s="3">
        <v>2024</v>
      </c>
      <c r="I3978" s="20" t="s">
        <v>283</v>
      </c>
      <c r="J3978" s="2" t="s">
        <v>278</v>
      </c>
      <c r="K3978" s="2" t="s">
        <v>320</v>
      </c>
      <c r="L3978" s="163">
        <f t="shared" si="127"/>
        <v>1</v>
      </c>
      <c r="M3978" s="163">
        <f t="shared" si="128"/>
        <v>1.526</v>
      </c>
      <c r="N3978" s="181"/>
      <c r="O3978" s="33"/>
      <c r="P3978" s="33"/>
      <c r="Q3978" s="33"/>
      <c r="R3978" s="33"/>
      <c r="S3978" s="42"/>
      <c r="T3978" s="2"/>
      <c r="U3978" s="2"/>
      <c r="V3978" s="2"/>
      <c r="W3978" s="2"/>
      <c r="X3978" s="55"/>
      <c r="Y3978" s="62"/>
      <c r="Z3978" s="62"/>
      <c r="AA3978" s="62"/>
      <c r="AB3978" s="62"/>
      <c r="AC3978" s="68"/>
      <c r="AD3978" s="2"/>
      <c r="AE3978" s="2"/>
      <c r="AF3978" s="2"/>
      <c r="AG3978" s="2"/>
      <c r="AH3978" s="55"/>
      <c r="AI3978" s="72"/>
      <c r="AJ3978" s="72"/>
      <c r="AK3978" s="72"/>
      <c r="AL3978" s="72"/>
      <c r="AM3978" s="80"/>
      <c r="AN3978" s="2"/>
      <c r="AO3978" s="2"/>
      <c r="AP3978" s="2"/>
      <c r="AQ3978" s="2"/>
      <c r="AR3978" s="55"/>
      <c r="AS3978" s="85"/>
      <c r="AT3978" s="85"/>
      <c r="AU3978" s="85"/>
      <c r="AV3978" s="85"/>
      <c r="AW3978" s="100"/>
      <c r="AX3978" s="2" t="s">
        <v>811</v>
      </c>
      <c r="AY3978" s="2"/>
      <c r="AZ3978" s="2"/>
      <c r="BA3978" s="2">
        <v>1</v>
      </c>
      <c r="BB3978" s="55">
        <v>1.526</v>
      </c>
      <c r="BC3978" s="105"/>
      <c r="BD3978" s="105"/>
      <c r="BE3978" s="105"/>
      <c r="BF3978" s="105"/>
      <c r="BG3978" s="109"/>
      <c r="BH3978" s="2"/>
      <c r="BI3978" s="2"/>
      <c r="BJ3978" s="2"/>
      <c r="BK3978" s="2"/>
      <c r="BL3978" s="55"/>
      <c r="BM3978" s="48"/>
      <c r="BN3978" s="48"/>
      <c r="BO3978" s="48"/>
      <c r="BP3978" s="48"/>
      <c r="BQ3978" s="117"/>
      <c r="BR3978" s="2"/>
      <c r="BS3978" s="2"/>
      <c r="BT3978" s="2"/>
      <c r="BU3978" s="2"/>
      <c r="BV3978" s="55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18" t="s">
        <v>5</v>
      </c>
      <c r="H3979" s="3">
        <v>2024</v>
      </c>
      <c r="I3979" s="20" t="s">
        <v>283</v>
      </c>
      <c r="J3979" s="2" t="s">
        <v>279</v>
      </c>
      <c r="K3979" s="2" t="s">
        <v>320</v>
      </c>
      <c r="L3979" s="163">
        <f t="shared" si="127"/>
        <v>0</v>
      </c>
      <c r="M3979" s="163">
        <f t="shared" si="128"/>
        <v>0</v>
      </c>
      <c r="N3979" s="181"/>
      <c r="O3979" s="33"/>
      <c r="P3979" s="33"/>
      <c r="Q3979" s="33"/>
      <c r="R3979" s="33"/>
      <c r="S3979" s="42"/>
      <c r="T3979" s="2"/>
      <c r="U3979" s="2"/>
      <c r="V3979" s="2"/>
      <c r="W3979" s="2"/>
      <c r="X3979" s="55"/>
      <c r="Y3979" s="62"/>
      <c r="Z3979" s="62"/>
      <c r="AA3979" s="62"/>
      <c r="AB3979" s="62"/>
      <c r="AC3979" s="68"/>
      <c r="AD3979" s="2"/>
      <c r="AE3979" s="2"/>
      <c r="AF3979" s="2"/>
      <c r="AG3979" s="2"/>
      <c r="AH3979" s="55"/>
      <c r="AI3979" s="72"/>
      <c r="AJ3979" s="72"/>
      <c r="AK3979" s="72"/>
      <c r="AL3979" s="72"/>
      <c r="AM3979" s="80"/>
      <c r="AN3979" s="2"/>
      <c r="AO3979" s="2"/>
      <c r="AP3979" s="2"/>
      <c r="AQ3979" s="2"/>
      <c r="AR3979" s="55"/>
      <c r="AS3979" s="85"/>
      <c r="AT3979" s="85"/>
      <c r="AU3979" s="85"/>
      <c r="AV3979" s="85"/>
      <c r="AW3979" s="100"/>
      <c r="AX3979" s="2"/>
      <c r="AY3979" s="2"/>
      <c r="AZ3979" s="2"/>
      <c r="BA3979" s="2"/>
      <c r="BB3979" s="55"/>
      <c r="BC3979" s="105"/>
      <c r="BD3979" s="105"/>
      <c r="BE3979" s="105"/>
      <c r="BF3979" s="105"/>
      <c r="BG3979" s="109"/>
      <c r="BH3979" s="2"/>
      <c r="BI3979" s="2"/>
      <c r="BJ3979" s="2"/>
      <c r="BK3979" s="2"/>
      <c r="BL3979" s="55"/>
      <c r="BM3979" s="48"/>
      <c r="BN3979" s="48"/>
      <c r="BO3979" s="48"/>
      <c r="BP3979" s="48"/>
      <c r="BQ3979" s="117"/>
      <c r="BR3979" s="2"/>
      <c r="BS3979" s="2"/>
      <c r="BT3979" s="2"/>
      <c r="BU3979" s="2"/>
      <c r="BV3979" s="55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18" t="s">
        <v>5</v>
      </c>
      <c r="H3980" s="3">
        <v>2024</v>
      </c>
      <c r="I3980" s="20" t="s">
        <v>286</v>
      </c>
      <c r="J3980" s="2" t="s">
        <v>280</v>
      </c>
      <c r="K3980" s="2" t="s">
        <v>319</v>
      </c>
      <c r="L3980" s="163">
        <f t="shared" si="127"/>
        <v>0</v>
      </c>
      <c r="M3980" s="163">
        <f t="shared" si="128"/>
        <v>0</v>
      </c>
      <c r="N3980" s="181"/>
      <c r="O3980" s="33"/>
      <c r="P3980" s="33"/>
      <c r="Q3980" s="33"/>
      <c r="R3980" s="33"/>
      <c r="S3980" s="42"/>
      <c r="T3980" s="2"/>
      <c r="U3980" s="2"/>
      <c r="V3980" s="2"/>
      <c r="W3980" s="2"/>
      <c r="X3980" s="55"/>
      <c r="Y3980" s="62"/>
      <c r="Z3980" s="62"/>
      <c r="AA3980" s="62"/>
      <c r="AB3980" s="62"/>
      <c r="AC3980" s="68"/>
      <c r="AD3980" s="2"/>
      <c r="AE3980" s="2"/>
      <c r="AF3980" s="2"/>
      <c r="AG3980" s="2"/>
      <c r="AH3980" s="55"/>
      <c r="AI3980" s="72"/>
      <c r="AJ3980" s="72"/>
      <c r="AK3980" s="72"/>
      <c r="AL3980" s="72"/>
      <c r="AM3980" s="80"/>
      <c r="AN3980" s="2"/>
      <c r="AO3980" s="2"/>
      <c r="AP3980" s="2"/>
      <c r="AQ3980" s="2"/>
      <c r="AR3980" s="55"/>
      <c r="AS3980" s="85"/>
      <c r="AT3980" s="85"/>
      <c r="AU3980" s="85"/>
      <c r="AV3980" s="85"/>
      <c r="AW3980" s="100"/>
      <c r="AX3980" s="2"/>
      <c r="AY3980" s="2"/>
      <c r="AZ3980" s="2"/>
      <c r="BA3980" s="2"/>
      <c r="BB3980" s="55"/>
      <c r="BC3980" s="105"/>
      <c r="BD3980" s="105"/>
      <c r="BE3980" s="105"/>
      <c r="BF3980" s="105"/>
      <c r="BG3980" s="109"/>
      <c r="BH3980" s="2"/>
      <c r="BI3980" s="2"/>
      <c r="BJ3980" s="2"/>
      <c r="BK3980" s="2"/>
      <c r="BL3980" s="55"/>
      <c r="BM3980" s="48"/>
      <c r="BN3980" s="48"/>
      <c r="BO3980" s="48"/>
      <c r="BP3980" s="48"/>
      <c r="BQ3980" s="117"/>
      <c r="BR3980" s="2"/>
      <c r="BS3980" s="2"/>
      <c r="BT3980" s="2"/>
      <c r="BU3980" s="2"/>
      <c r="BV3980" s="55"/>
    </row>
    <row r="3981" spans="1:74" hidden="1" x14ac:dyDescent="0.3">
      <c r="A3981" s="2" t="s">
        <v>114</v>
      </c>
      <c r="B3981" s="2" t="s">
        <v>2</v>
      </c>
      <c r="C3981" s="2" t="s">
        <v>3</v>
      </c>
      <c r="D3981" s="2" t="s">
        <v>115</v>
      </c>
      <c r="E3981" s="5" t="s">
        <v>116</v>
      </c>
      <c r="F3981" s="3"/>
      <c r="G3981" s="18" t="s">
        <v>5</v>
      </c>
      <c r="H3981" s="3">
        <v>2024</v>
      </c>
      <c r="I3981" s="20" t="s">
        <v>286</v>
      </c>
      <c r="J3981" s="2" t="s">
        <v>281</v>
      </c>
      <c r="K3981" s="2" t="s">
        <v>319</v>
      </c>
      <c r="L3981" s="163">
        <f t="shared" si="127"/>
        <v>0</v>
      </c>
      <c r="M3981" s="163">
        <f t="shared" si="128"/>
        <v>8.6120000000000001</v>
      </c>
      <c r="N3981" s="181" t="s">
        <v>1061</v>
      </c>
      <c r="O3981" s="33"/>
      <c r="P3981" s="33"/>
      <c r="Q3981" s="33"/>
      <c r="R3981" s="33"/>
      <c r="S3981" s="42"/>
      <c r="T3981" s="2"/>
      <c r="U3981" s="2"/>
      <c r="V3981" s="2"/>
      <c r="W3981" s="2"/>
      <c r="X3981" s="55"/>
      <c r="Y3981" s="62"/>
      <c r="Z3981" s="62"/>
      <c r="AA3981" s="62"/>
      <c r="AB3981" s="62"/>
      <c r="AC3981" s="68"/>
      <c r="AD3981" s="2" t="s">
        <v>506</v>
      </c>
      <c r="AE3981" s="2"/>
      <c r="AF3981" s="2"/>
      <c r="AG3981" s="2"/>
      <c r="AH3981" s="55">
        <v>4.1120000000000001</v>
      </c>
      <c r="AI3981" s="72"/>
      <c r="AJ3981" s="72"/>
      <c r="AK3981" s="72"/>
      <c r="AL3981" s="72"/>
      <c r="AM3981" s="80"/>
      <c r="AN3981" s="2"/>
      <c r="AO3981" s="2"/>
      <c r="AP3981" s="2"/>
      <c r="AQ3981" s="2"/>
      <c r="AR3981" s="55"/>
      <c r="AS3981" s="85"/>
      <c r="AT3981" s="85"/>
      <c r="AU3981" s="85"/>
      <c r="AV3981" s="85"/>
      <c r="AW3981" s="100"/>
      <c r="AX3981" s="2"/>
      <c r="AY3981" s="2"/>
      <c r="AZ3981" s="2"/>
      <c r="BA3981" s="2"/>
      <c r="BB3981" s="55"/>
      <c r="BC3981" s="105" t="s">
        <v>1061</v>
      </c>
      <c r="BD3981" s="105"/>
      <c r="BE3981" s="105"/>
      <c r="BF3981" s="105"/>
      <c r="BG3981" s="109">
        <v>4.5</v>
      </c>
      <c r="BH3981" s="2"/>
      <c r="BI3981" s="2"/>
      <c r="BJ3981" s="2"/>
      <c r="BK3981" s="2"/>
      <c r="BL3981" s="55"/>
      <c r="BM3981" s="48"/>
      <c r="BN3981" s="48"/>
      <c r="BO3981" s="48"/>
      <c r="BP3981" s="48"/>
      <c r="BQ3981" s="117"/>
      <c r="BR3981" s="2"/>
      <c r="BS3981" s="2"/>
      <c r="BT3981" s="2"/>
      <c r="BU3981" s="2"/>
      <c r="BV3981" s="55"/>
    </row>
    <row r="3982" spans="1:74" s="13" customFormat="1" hidden="1" x14ac:dyDescent="0.3">
      <c r="A3982" s="12" t="s">
        <v>114</v>
      </c>
      <c r="B3982" s="12" t="s">
        <v>2</v>
      </c>
      <c r="C3982" s="12" t="s">
        <v>3</v>
      </c>
      <c r="D3982" s="12" t="s">
        <v>115</v>
      </c>
      <c r="E3982" s="6" t="s">
        <v>116</v>
      </c>
      <c r="F3982" s="7"/>
      <c r="G3982" s="19" t="s">
        <v>5</v>
      </c>
      <c r="H3982" s="7">
        <v>2024</v>
      </c>
      <c r="I3982" s="21"/>
      <c r="J3982" s="12" t="s">
        <v>314</v>
      </c>
      <c r="K3982" s="12"/>
      <c r="L3982" s="147"/>
      <c r="M3982" s="147">
        <f>SUM(M3944:M3981)</f>
        <v>10.138</v>
      </c>
      <c r="N3982" s="183"/>
      <c r="O3982" s="12"/>
      <c r="P3982" s="12"/>
      <c r="Q3982" s="12"/>
      <c r="R3982" s="12"/>
      <c r="S3982" s="47">
        <f>SUM(S3944:S3981)</f>
        <v>0</v>
      </c>
      <c r="T3982" s="12"/>
      <c r="U3982" s="12"/>
      <c r="V3982" s="12"/>
      <c r="W3982" s="12"/>
      <c r="X3982" s="47">
        <f>SUM(X3944:X3981)</f>
        <v>0</v>
      </c>
      <c r="Y3982" s="12"/>
      <c r="Z3982" s="12"/>
      <c r="AA3982" s="12"/>
      <c r="AB3982" s="12"/>
      <c r="AC3982" s="47">
        <f>SUM(AC3944:AC3981)</f>
        <v>0</v>
      </c>
      <c r="AD3982" s="12"/>
      <c r="AE3982" s="12"/>
      <c r="AF3982" s="12"/>
      <c r="AG3982" s="12"/>
      <c r="AH3982" s="47">
        <f>SUM(AH3944:AH3981)</f>
        <v>4.1120000000000001</v>
      </c>
      <c r="AI3982" s="12"/>
      <c r="AJ3982" s="12"/>
      <c r="AK3982" s="12"/>
      <c r="AL3982" s="12"/>
      <c r="AM3982" s="47">
        <f>SUM(AM3944:AM3981)</f>
        <v>0</v>
      </c>
      <c r="AN3982" s="12"/>
      <c r="AO3982" s="12"/>
      <c r="AP3982" s="12"/>
      <c r="AQ3982" s="12"/>
      <c r="AR3982" s="47">
        <f>SUM(AR3944:AR3981)</f>
        <v>0</v>
      </c>
      <c r="AS3982" s="12"/>
      <c r="AT3982" s="12"/>
      <c r="AU3982" s="12"/>
      <c r="AV3982" s="12"/>
      <c r="AW3982" s="47">
        <f>SUM(AW3944:AW3981)</f>
        <v>0</v>
      </c>
      <c r="AX3982" s="12"/>
      <c r="AY3982" s="12"/>
      <c r="AZ3982" s="12"/>
      <c r="BA3982" s="12"/>
      <c r="BB3982" s="47">
        <f>SUM(BB3944:BB3981)</f>
        <v>1.526</v>
      </c>
      <c r="BC3982" s="12"/>
      <c r="BD3982" s="12"/>
      <c r="BE3982" s="12"/>
      <c r="BF3982" s="12"/>
      <c r="BG3982" s="47">
        <f>SUM(BG3944:BG3981)</f>
        <v>4.5</v>
      </c>
      <c r="BH3982" s="12"/>
      <c r="BI3982" s="12"/>
      <c r="BJ3982" s="12"/>
      <c r="BK3982" s="12"/>
      <c r="BL3982" s="47">
        <f>SUM(BL3944:BL3981)</f>
        <v>0</v>
      </c>
      <c r="BM3982" s="12"/>
      <c r="BN3982" s="12"/>
      <c r="BO3982" s="12"/>
      <c r="BP3982" s="12"/>
      <c r="BQ3982" s="47">
        <f>SUM(BQ3944:BQ3981)</f>
        <v>0</v>
      </c>
      <c r="BR3982" s="12"/>
      <c r="BS3982" s="12"/>
      <c r="BT3982" s="12"/>
      <c r="BU3982" s="12"/>
      <c r="BV3982" s="47">
        <f>SUM(BV3944:BV3981)</f>
        <v>0</v>
      </c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18" t="s">
        <v>5</v>
      </c>
      <c r="H3983" s="3">
        <v>2024</v>
      </c>
      <c r="I3983" s="20" t="s">
        <v>287</v>
      </c>
      <c r="J3983" s="184" t="s">
        <v>267</v>
      </c>
      <c r="K3983" s="184" t="s">
        <v>318</v>
      </c>
      <c r="L3983" s="187">
        <f t="shared" si="127"/>
        <v>0</v>
      </c>
      <c r="M3983" s="187">
        <f t="shared" si="128"/>
        <v>0</v>
      </c>
      <c r="N3983" s="186"/>
      <c r="O3983" s="33"/>
      <c r="P3983" s="33"/>
      <c r="Q3983" s="33"/>
      <c r="R3983" s="33"/>
      <c r="S3983" s="42"/>
      <c r="T3983" s="2"/>
      <c r="U3983" s="2"/>
      <c r="V3983" s="2"/>
      <c r="W3983" s="2"/>
      <c r="X3983" s="55"/>
      <c r="Y3983" s="62"/>
      <c r="Z3983" s="62"/>
      <c r="AA3983" s="62"/>
      <c r="AB3983" s="62"/>
      <c r="AC3983" s="68"/>
      <c r="AD3983" s="2"/>
      <c r="AE3983" s="2"/>
      <c r="AF3983" s="2"/>
      <c r="AG3983" s="2"/>
      <c r="AH3983" s="55"/>
      <c r="AI3983" s="72"/>
      <c r="AJ3983" s="72"/>
      <c r="AK3983" s="72"/>
      <c r="AL3983" s="72"/>
      <c r="AM3983" s="80"/>
      <c r="AN3983" s="2"/>
      <c r="AO3983" s="2"/>
      <c r="AP3983" s="2"/>
      <c r="AQ3983" s="2"/>
      <c r="AR3983" s="55"/>
      <c r="AS3983" s="85"/>
      <c r="AT3983" s="85"/>
      <c r="AU3983" s="85"/>
      <c r="AV3983" s="85"/>
      <c r="AW3983" s="100"/>
      <c r="AX3983" s="2"/>
      <c r="AY3983" s="2"/>
      <c r="AZ3983" s="2"/>
      <c r="BA3983" s="2"/>
      <c r="BB3983" s="55"/>
      <c r="BC3983" s="105"/>
      <c r="BD3983" s="105"/>
      <c r="BE3983" s="105"/>
      <c r="BF3983" s="105"/>
      <c r="BG3983" s="109"/>
      <c r="BH3983" s="2"/>
      <c r="BI3983" s="2"/>
      <c r="BJ3983" s="2"/>
      <c r="BK3983" s="2"/>
      <c r="BL3983" s="55"/>
      <c r="BM3983" s="48"/>
      <c r="BN3983" s="48"/>
      <c r="BO3983" s="48"/>
      <c r="BP3983" s="48"/>
      <c r="BQ3983" s="117"/>
      <c r="BR3983" s="2"/>
      <c r="BS3983" s="2"/>
      <c r="BT3983" s="2"/>
      <c r="BU3983" s="2"/>
      <c r="BV3983" s="55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18" t="s">
        <v>5</v>
      </c>
      <c r="H3984" s="3">
        <v>2024</v>
      </c>
      <c r="I3984" s="20" t="s">
        <v>287</v>
      </c>
      <c r="J3984" s="184" t="s">
        <v>291</v>
      </c>
      <c r="K3984" s="184" t="s">
        <v>319</v>
      </c>
      <c r="L3984" s="187">
        <f t="shared" si="127"/>
        <v>0</v>
      </c>
      <c r="M3984" s="187">
        <f t="shared" si="128"/>
        <v>0</v>
      </c>
      <c r="N3984" s="186"/>
      <c r="O3984" s="33"/>
      <c r="P3984" s="33"/>
      <c r="Q3984" s="33"/>
      <c r="R3984" s="33"/>
      <c r="S3984" s="42"/>
      <c r="T3984" s="2"/>
      <c r="U3984" s="2"/>
      <c r="V3984" s="2"/>
      <c r="W3984" s="2"/>
      <c r="X3984" s="55"/>
      <c r="Y3984" s="62"/>
      <c r="Z3984" s="62"/>
      <c r="AA3984" s="62"/>
      <c r="AB3984" s="62"/>
      <c r="AC3984" s="68"/>
      <c r="AD3984" s="2"/>
      <c r="AE3984" s="2"/>
      <c r="AF3984" s="2"/>
      <c r="AG3984" s="2"/>
      <c r="AH3984" s="55"/>
      <c r="AI3984" s="72"/>
      <c r="AJ3984" s="72"/>
      <c r="AK3984" s="72"/>
      <c r="AL3984" s="72"/>
      <c r="AM3984" s="80"/>
      <c r="AN3984" s="2"/>
      <c r="AO3984" s="2"/>
      <c r="AP3984" s="2"/>
      <c r="AQ3984" s="2"/>
      <c r="AR3984" s="55"/>
      <c r="AS3984" s="85"/>
      <c r="AT3984" s="85"/>
      <c r="AU3984" s="85"/>
      <c r="AV3984" s="85"/>
      <c r="AW3984" s="100"/>
      <c r="AX3984" s="2"/>
      <c r="AY3984" s="2"/>
      <c r="AZ3984" s="2"/>
      <c r="BA3984" s="2"/>
      <c r="BB3984" s="55"/>
      <c r="BC3984" s="105"/>
      <c r="BD3984" s="105"/>
      <c r="BE3984" s="105"/>
      <c r="BF3984" s="105"/>
      <c r="BG3984" s="109"/>
      <c r="BH3984" s="2"/>
      <c r="BI3984" s="2"/>
      <c r="BJ3984" s="2"/>
      <c r="BK3984" s="2"/>
      <c r="BL3984" s="55"/>
      <c r="BM3984" s="48"/>
      <c r="BN3984" s="48"/>
      <c r="BO3984" s="48"/>
      <c r="BP3984" s="48"/>
      <c r="BQ3984" s="117"/>
      <c r="BR3984" s="2"/>
      <c r="BS3984" s="2"/>
      <c r="BT3984" s="2"/>
      <c r="BU3984" s="2"/>
      <c r="BV3984" s="55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18" t="s">
        <v>5</v>
      </c>
      <c r="H3985" s="3">
        <v>2024</v>
      </c>
      <c r="I3985" s="20" t="s">
        <v>286</v>
      </c>
      <c r="J3985" s="184" t="s">
        <v>336</v>
      </c>
      <c r="K3985" s="184" t="s">
        <v>319</v>
      </c>
      <c r="L3985" s="187">
        <f t="shared" si="127"/>
        <v>0</v>
      </c>
      <c r="M3985" s="187">
        <f t="shared" si="128"/>
        <v>0</v>
      </c>
      <c r="N3985" s="186"/>
      <c r="O3985" s="33"/>
      <c r="P3985" s="33"/>
      <c r="Q3985" s="33"/>
      <c r="R3985" s="33"/>
      <c r="S3985" s="42"/>
      <c r="T3985" s="2"/>
      <c r="U3985" s="2"/>
      <c r="V3985" s="2"/>
      <c r="W3985" s="2"/>
      <c r="X3985" s="55"/>
      <c r="Y3985" s="62"/>
      <c r="Z3985" s="62"/>
      <c r="AA3985" s="62"/>
      <c r="AB3985" s="62"/>
      <c r="AC3985" s="68"/>
      <c r="AD3985" s="2"/>
      <c r="AE3985" s="2"/>
      <c r="AF3985" s="2"/>
      <c r="AG3985" s="2"/>
      <c r="AH3985" s="55"/>
      <c r="AI3985" s="72"/>
      <c r="AJ3985" s="72"/>
      <c r="AK3985" s="72"/>
      <c r="AL3985" s="72"/>
      <c r="AM3985" s="80"/>
      <c r="AN3985" s="2"/>
      <c r="AO3985" s="2"/>
      <c r="AP3985" s="2"/>
      <c r="AQ3985" s="2"/>
      <c r="AR3985" s="55"/>
      <c r="AS3985" s="85"/>
      <c r="AT3985" s="85"/>
      <c r="AU3985" s="85"/>
      <c r="AV3985" s="85"/>
      <c r="AW3985" s="100"/>
      <c r="AX3985" s="2"/>
      <c r="AY3985" s="2"/>
      <c r="AZ3985" s="2"/>
      <c r="BA3985" s="2"/>
      <c r="BB3985" s="55"/>
      <c r="BC3985" s="105"/>
      <c r="BD3985" s="105"/>
      <c r="BE3985" s="105"/>
      <c r="BF3985" s="105"/>
      <c r="BG3985" s="109"/>
      <c r="BH3985" s="2"/>
      <c r="BI3985" s="2"/>
      <c r="BJ3985" s="2"/>
      <c r="BK3985" s="2"/>
      <c r="BL3985" s="55"/>
      <c r="BM3985" s="48"/>
      <c r="BN3985" s="48"/>
      <c r="BO3985" s="48"/>
      <c r="BP3985" s="48"/>
      <c r="BQ3985" s="117"/>
      <c r="BR3985" s="2"/>
      <c r="BS3985" s="2"/>
      <c r="BT3985" s="2"/>
      <c r="BU3985" s="2"/>
      <c r="BV3985" s="55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18" t="s">
        <v>5</v>
      </c>
      <c r="H3986" s="3">
        <v>2024</v>
      </c>
      <c r="I3986" s="20" t="s">
        <v>286</v>
      </c>
      <c r="J3986" s="185" t="s">
        <v>337</v>
      </c>
      <c r="K3986" s="185" t="s">
        <v>318</v>
      </c>
      <c r="L3986" s="187">
        <f t="shared" si="127"/>
        <v>0</v>
      </c>
      <c r="M3986" s="187">
        <f t="shared" si="128"/>
        <v>0</v>
      </c>
      <c r="N3986" s="186"/>
      <c r="O3986" s="53"/>
      <c r="P3986" s="53"/>
      <c r="Q3986" s="53"/>
      <c r="R3986" s="53"/>
      <c r="S3986" s="54"/>
      <c r="T3986" s="8"/>
      <c r="U3986" s="8"/>
      <c r="V3986" s="8"/>
      <c r="W3986" s="8"/>
      <c r="X3986" s="122"/>
      <c r="Y3986" s="135"/>
      <c r="Z3986" s="135"/>
      <c r="AA3986" s="135"/>
      <c r="AB3986" s="135"/>
      <c r="AC3986" s="136"/>
      <c r="AD3986" s="8"/>
      <c r="AE3986" s="8"/>
      <c r="AF3986" s="8"/>
      <c r="AG3986" s="8"/>
      <c r="AH3986" s="122"/>
      <c r="AI3986" s="137"/>
      <c r="AJ3986" s="137"/>
      <c r="AK3986" s="137"/>
      <c r="AL3986" s="137"/>
      <c r="AM3986" s="138"/>
      <c r="AN3986" s="8"/>
      <c r="AO3986" s="8"/>
      <c r="AP3986" s="8"/>
      <c r="AQ3986" s="8"/>
      <c r="AR3986" s="122"/>
      <c r="AS3986" s="139"/>
      <c r="AT3986" s="139"/>
      <c r="AU3986" s="139"/>
      <c r="AV3986" s="139"/>
      <c r="AW3986" s="140"/>
      <c r="AX3986" s="8"/>
      <c r="AY3986" s="8"/>
      <c r="AZ3986" s="8"/>
      <c r="BA3986" s="8"/>
      <c r="BB3986" s="122"/>
      <c r="BC3986" s="141"/>
      <c r="BD3986" s="141"/>
      <c r="BE3986" s="141"/>
      <c r="BF3986" s="141"/>
      <c r="BG3986" s="142"/>
      <c r="BH3986" s="8"/>
      <c r="BI3986" s="8"/>
      <c r="BJ3986" s="8"/>
      <c r="BK3986" s="8"/>
      <c r="BL3986" s="122"/>
      <c r="BM3986" s="143"/>
      <c r="BN3986" s="143"/>
      <c r="BO3986" s="143"/>
      <c r="BP3986" s="143"/>
      <c r="BQ3986" s="144"/>
      <c r="BR3986" s="8"/>
      <c r="BS3986" s="8"/>
      <c r="BT3986" s="8"/>
      <c r="BU3986" s="8"/>
      <c r="BV3986" s="122"/>
    </row>
    <row r="3987" spans="1:74" ht="28.8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18" t="s">
        <v>5</v>
      </c>
      <c r="H3987" s="3">
        <v>2024</v>
      </c>
      <c r="I3987" s="20" t="s">
        <v>286</v>
      </c>
      <c r="J3987" s="185" t="s">
        <v>338</v>
      </c>
      <c r="K3987" s="185" t="s">
        <v>339</v>
      </c>
      <c r="L3987" s="187">
        <f t="shared" si="127"/>
        <v>0</v>
      </c>
      <c r="M3987" s="187">
        <f t="shared" si="128"/>
        <v>0</v>
      </c>
      <c r="N3987" s="186"/>
      <c r="O3987" s="53"/>
      <c r="P3987" s="53"/>
      <c r="Q3987" s="53"/>
      <c r="R3987" s="53"/>
      <c r="S3987" s="54"/>
      <c r="T3987" s="8"/>
      <c r="U3987" s="8"/>
      <c r="V3987" s="8"/>
      <c r="W3987" s="8"/>
      <c r="X3987" s="122"/>
      <c r="Y3987" s="135"/>
      <c r="Z3987" s="135"/>
      <c r="AA3987" s="135"/>
      <c r="AB3987" s="135"/>
      <c r="AC3987" s="136"/>
      <c r="AD3987" s="8"/>
      <c r="AE3987" s="8"/>
      <c r="AF3987" s="8"/>
      <c r="AG3987" s="8"/>
      <c r="AH3987" s="122"/>
      <c r="AI3987" s="137"/>
      <c r="AJ3987" s="137"/>
      <c r="AK3987" s="137"/>
      <c r="AL3987" s="137"/>
      <c r="AM3987" s="138"/>
      <c r="AN3987" s="8"/>
      <c r="AO3987" s="8"/>
      <c r="AP3987" s="8"/>
      <c r="AQ3987" s="8"/>
      <c r="AR3987" s="122"/>
      <c r="AS3987" s="139"/>
      <c r="AT3987" s="139"/>
      <c r="AU3987" s="139"/>
      <c r="AV3987" s="139"/>
      <c r="AW3987" s="140"/>
      <c r="AX3987" s="8"/>
      <c r="AY3987" s="8"/>
      <c r="AZ3987" s="8"/>
      <c r="BA3987" s="8"/>
      <c r="BB3987" s="122"/>
      <c r="BC3987" s="141"/>
      <c r="BD3987" s="141"/>
      <c r="BE3987" s="141"/>
      <c r="BF3987" s="141"/>
      <c r="BG3987" s="142"/>
      <c r="BH3987" s="8"/>
      <c r="BI3987" s="8"/>
      <c r="BJ3987" s="8"/>
      <c r="BK3987" s="8"/>
      <c r="BL3987" s="122"/>
      <c r="BM3987" s="143"/>
      <c r="BN3987" s="143"/>
      <c r="BO3987" s="143"/>
      <c r="BP3987" s="143"/>
      <c r="BQ3987" s="144"/>
      <c r="BR3987" s="8"/>
      <c r="BS3987" s="8"/>
      <c r="BT3987" s="8"/>
      <c r="BU3987" s="8"/>
      <c r="BV3987" s="122"/>
    </row>
    <row r="3988" spans="1:74" ht="28.8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18" t="s">
        <v>5</v>
      </c>
      <c r="H3988" s="3">
        <v>2024</v>
      </c>
      <c r="I3988" s="20" t="s">
        <v>286</v>
      </c>
      <c r="J3988" s="185" t="s">
        <v>340</v>
      </c>
      <c r="K3988" s="185" t="s">
        <v>318</v>
      </c>
      <c r="L3988" s="187">
        <f t="shared" si="127"/>
        <v>0</v>
      </c>
      <c r="M3988" s="187">
        <f t="shared" si="128"/>
        <v>0</v>
      </c>
      <c r="N3988" s="186"/>
      <c r="O3988" s="53"/>
      <c r="P3988" s="53"/>
      <c r="Q3988" s="53"/>
      <c r="R3988" s="53"/>
      <c r="S3988" s="54"/>
      <c r="T3988" s="8"/>
      <c r="U3988" s="8"/>
      <c r="V3988" s="8"/>
      <c r="W3988" s="8"/>
      <c r="X3988" s="122"/>
      <c r="Y3988" s="135"/>
      <c r="Z3988" s="135"/>
      <c r="AA3988" s="135"/>
      <c r="AB3988" s="135"/>
      <c r="AC3988" s="136"/>
      <c r="AD3988" s="8"/>
      <c r="AE3988" s="8"/>
      <c r="AF3988" s="8"/>
      <c r="AG3988" s="8"/>
      <c r="AH3988" s="122"/>
      <c r="AI3988" s="137"/>
      <c r="AJ3988" s="137"/>
      <c r="AK3988" s="137"/>
      <c r="AL3988" s="137"/>
      <c r="AM3988" s="138"/>
      <c r="AN3988" s="8"/>
      <c r="AO3988" s="8"/>
      <c r="AP3988" s="8"/>
      <c r="AQ3988" s="8"/>
      <c r="AR3988" s="122"/>
      <c r="AS3988" s="139"/>
      <c r="AT3988" s="139"/>
      <c r="AU3988" s="139"/>
      <c r="AV3988" s="139"/>
      <c r="AW3988" s="140"/>
      <c r="AX3988" s="8"/>
      <c r="AY3988" s="8"/>
      <c r="AZ3988" s="8"/>
      <c r="BA3988" s="8"/>
      <c r="BB3988" s="122"/>
      <c r="BC3988" s="141"/>
      <c r="BD3988" s="141"/>
      <c r="BE3988" s="141"/>
      <c r="BF3988" s="141"/>
      <c r="BG3988" s="142"/>
      <c r="BH3988" s="8"/>
      <c r="BI3988" s="8"/>
      <c r="BJ3988" s="8"/>
      <c r="BK3988" s="8"/>
      <c r="BL3988" s="122"/>
      <c r="BM3988" s="143"/>
      <c r="BN3988" s="143"/>
      <c r="BO3988" s="143"/>
      <c r="BP3988" s="143"/>
      <c r="BQ3988" s="144"/>
      <c r="BR3988" s="8"/>
      <c r="BS3988" s="8"/>
      <c r="BT3988" s="8"/>
      <c r="BU3988" s="8"/>
      <c r="BV3988" s="122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18" t="s">
        <v>5</v>
      </c>
      <c r="H3989" s="3">
        <v>2024</v>
      </c>
      <c r="I3989" s="20" t="s">
        <v>286</v>
      </c>
      <c r="J3989" s="185" t="s">
        <v>341</v>
      </c>
      <c r="K3989" s="185" t="s">
        <v>320</v>
      </c>
      <c r="L3989" s="187">
        <f t="shared" si="127"/>
        <v>0</v>
      </c>
      <c r="M3989" s="187">
        <f t="shared" si="128"/>
        <v>0</v>
      </c>
      <c r="N3989" s="186"/>
      <c r="O3989" s="53"/>
      <c r="P3989" s="53"/>
      <c r="Q3989" s="53"/>
      <c r="R3989" s="53"/>
      <c r="S3989" s="54"/>
      <c r="T3989" s="8"/>
      <c r="U3989" s="8"/>
      <c r="V3989" s="8"/>
      <c r="W3989" s="8"/>
      <c r="X3989" s="122"/>
      <c r="Y3989" s="135"/>
      <c r="Z3989" s="135"/>
      <c r="AA3989" s="135"/>
      <c r="AB3989" s="135"/>
      <c r="AC3989" s="136"/>
      <c r="AD3989" s="8"/>
      <c r="AE3989" s="8"/>
      <c r="AF3989" s="8"/>
      <c r="AG3989" s="8"/>
      <c r="AH3989" s="122"/>
      <c r="AI3989" s="137"/>
      <c r="AJ3989" s="137"/>
      <c r="AK3989" s="137"/>
      <c r="AL3989" s="137"/>
      <c r="AM3989" s="138"/>
      <c r="AN3989" s="8"/>
      <c r="AO3989" s="8"/>
      <c r="AP3989" s="8"/>
      <c r="AQ3989" s="8"/>
      <c r="AR3989" s="122"/>
      <c r="AS3989" s="139"/>
      <c r="AT3989" s="139"/>
      <c r="AU3989" s="139"/>
      <c r="AV3989" s="139"/>
      <c r="AW3989" s="140"/>
      <c r="AX3989" s="8"/>
      <c r="AY3989" s="8"/>
      <c r="AZ3989" s="8"/>
      <c r="BA3989" s="8"/>
      <c r="BB3989" s="122"/>
      <c r="BC3989" s="141"/>
      <c r="BD3989" s="141"/>
      <c r="BE3989" s="141"/>
      <c r="BF3989" s="141"/>
      <c r="BG3989" s="142"/>
      <c r="BH3989" s="8"/>
      <c r="BI3989" s="8"/>
      <c r="BJ3989" s="8"/>
      <c r="BK3989" s="8"/>
      <c r="BL3989" s="122"/>
      <c r="BM3989" s="143"/>
      <c r="BN3989" s="143"/>
      <c r="BO3989" s="143"/>
      <c r="BP3989" s="143"/>
      <c r="BQ3989" s="144"/>
      <c r="BR3989" s="8"/>
      <c r="BS3989" s="8"/>
      <c r="BT3989" s="8"/>
      <c r="BU3989" s="8"/>
      <c r="BV3989" s="122"/>
    </row>
    <row r="3990" spans="1:74" ht="28.8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18" t="s">
        <v>5</v>
      </c>
      <c r="H3990" s="3">
        <v>2024</v>
      </c>
      <c r="I3990" s="20" t="s">
        <v>286</v>
      </c>
      <c r="J3990" s="185" t="s">
        <v>342</v>
      </c>
      <c r="K3990" s="185" t="s">
        <v>320</v>
      </c>
      <c r="L3990" s="187">
        <f t="shared" si="127"/>
        <v>0</v>
      </c>
      <c r="M3990" s="187">
        <f t="shared" si="128"/>
        <v>0</v>
      </c>
      <c r="N3990" s="186"/>
      <c r="O3990" s="53"/>
      <c r="P3990" s="53"/>
      <c r="Q3990" s="53"/>
      <c r="R3990" s="53"/>
      <c r="S3990" s="54"/>
      <c r="T3990" s="8"/>
      <c r="U3990" s="8"/>
      <c r="V3990" s="8"/>
      <c r="W3990" s="8"/>
      <c r="X3990" s="122"/>
      <c r="Y3990" s="135"/>
      <c r="Z3990" s="135"/>
      <c r="AA3990" s="135"/>
      <c r="AB3990" s="135"/>
      <c r="AC3990" s="136"/>
      <c r="AD3990" s="8"/>
      <c r="AE3990" s="8"/>
      <c r="AF3990" s="8"/>
      <c r="AG3990" s="8"/>
      <c r="AH3990" s="122"/>
      <c r="AI3990" s="137"/>
      <c r="AJ3990" s="137"/>
      <c r="AK3990" s="137"/>
      <c r="AL3990" s="137"/>
      <c r="AM3990" s="138"/>
      <c r="AN3990" s="8"/>
      <c r="AO3990" s="8"/>
      <c r="AP3990" s="8"/>
      <c r="AQ3990" s="8"/>
      <c r="AR3990" s="122"/>
      <c r="AS3990" s="139"/>
      <c r="AT3990" s="139"/>
      <c r="AU3990" s="139"/>
      <c r="AV3990" s="139"/>
      <c r="AW3990" s="140"/>
      <c r="AX3990" s="8"/>
      <c r="AY3990" s="8"/>
      <c r="AZ3990" s="8"/>
      <c r="BA3990" s="8"/>
      <c r="BB3990" s="122"/>
      <c r="BC3990" s="141"/>
      <c r="BD3990" s="141"/>
      <c r="BE3990" s="141"/>
      <c r="BF3990" s="141"/>
      <c r="BG3990" s="142"/>
      <c r="BH3990" s="8"/>
      <c r="BI3990" s="8"/>
      <c r="BJ3990" s="8"/>
      <c r="BK3990" s="8"/>
      <c r="BL3990" s="122"/>
      <c r="BM3990" s="143"/>
      <c r="BN3990" s="143"/>
      <c r="BO3990" s="143"/>
      <c r="BP3990" s="143"/>
      <c r="BQ3990" s="144"/>
      <c r="BR3990" s="8"/>
      <c r="BS3990" s="8"/>
      <c r="BT3990" s="8"/>
      <c r="BU3990" s="8"/>
      <c r="BV3990" s="122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18" t="s">
        <v>5</v>
      </c>
      <c r="H3991" s="3">
        <v>2024</v>
      </c>
      <c r="I3991" s="20" t="s">
        <v>286</v>
      </c>
      <c r="J3991" s="185" t="s">
        <v>343</v>
      </c>
      <c r="K3991" s="185" t="s">
        <v>339</v>
      </c>
      <c r="L3991" s="187">
        <f t="shared" si="127"/>
        <v>0</v>
      </c>
      <c r="M3991" s="187">
        <f t="shared" si="128"/>
        <v>0</v>
      </c>
      <c r="N3991" s="186"/>
      <c r="O3991" s="53"/>
      <c r="P3991" s="53"/>
      <c r="Q3991" s="53"/>
      <c r="R3991" s="53"/>
      <c r="S3991" s="54"/>
      <c r="T3991" s="8"/>
      <c r="U3991" s="8"/>
      <c r="V3991" s="8"/>
      <c r="W3991" s="8"/>
      <c r="X3991" s="122"/>
      <c r="Y3991" s="135"/>
      <c r="Z3991" s="135"/>
      <c r="AA3991" s="135"/>
      <c r="AB3991" s="135"/>
      <c r="AC3991" s="136"/>
      <c r="AD3991" s="8"/>
      <c r="AE3991" s="8"/>
      <c r="AF3991" s="8"/>
      <c r="AG3991" s="8"/>
      <c r="AH3991" s="122"/>
      <c r="AI3991" s="137"/>
      <c r="AJ3991" s="137"/>
      <c r="AK3991" s="137"/>
      <c r="AL3991" s="137"/>
      <c r="AM3991" s="138"/>
      <c r="AN3991" s="8"/>
      <c r="AO3991" s="8"/>
      <c r="AP3991" s="8"/>
      <c r="AQ3991" s="8"/>
      <c r="AR3991" s="122"/>
      <c r="AS3991" s="139"/>
      <c r="AT3991" s="139"/>
      <c r="AU3991" s="139"/>
      <c r="AV3991" s="139"/>
      <c r="AW3991" s="140"/>
      <c r="AX3991" s="8"/>
      <c r="AY3991" s="8"/>
      <c r="AZ3991" s="8"/>
      <c r="BA3991" s="8"/>
      <c r="BB3991" s="122"/>
      <c r="BC3991" s="141"/>
      <c r="BD3991" s="141"/>
      <c r="BE3991" s="141"/>
      <c r="BF3991" s="141"/>
      <c r="BG3991" s="142"/>
      <c r="BH3991" s="8"/>
      <c r="BI3991" s="8"/>
      <c r="BJ3991" s="8"/>
      <c r="BK3991" s="8"/>
      <c r="BL3991" s="122"/>
      <c r="BM3991" s="143"/>
      <c r="BN3991" s="143"/>
      <c r="BO3991" s="143"/>
      <c r="BP3991" s="143"/>
      <c r="BQ3991" s="144"/>
      <c r="BR3991" s="8"/>
      <c r="BS3991" s="8"/>
      <c r="BT3991" s="8"/>
      <c r="BU3991" s="8"/>
      <c r="BV3991" s="122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18" t="s">
        <v>5</v>
      </c>
      <c r="H3992" s="3">
        <v>2024</v>
      </c>
      <c r="I3992" s="20" t="s">
        <v>288</v>
      </c>
      <c r="J3992" s="185" t="s">
        <v>344</v>
      </c>
      <c r="K3992" s="185" t="s">
        <v>318</v>
      </c>
      <c r="L3992" s="187">
        <f t="shared" si="127"/>
        <v>0</v>
      </c>
      <c r="M3992" s="187">
        <f t="shared" si="128"/>
        <v>0</v>
      </c>
      <c r="N3992" s="186"/>
      <c r="O3992" s="53"/>
      <c r="P3992" s="53"/>
      <c r="Q3992" s="53"/>
      <c r="R3992" s="53"/>
      <c r="S3992" s="54"/>
      <c r="T3992" s="8"/>
      <c r="U3992" s="8"/>
      <c r="V3992" s="8"/>
      <c r="W3992" s="8"/>
      <c r="X3992" s="122"/>
      <c r="Y3992" s="135"/>
      <c r="Z3992" s="135"/>
      <c r="AA3992" s="135"/>
      <c r="AB3992" s="135"/>
      <c r="AC3992" s="136"/>
      <c r="AD3992" s="8"/>
      <c r="AE3992" s="8"/>
      <c r="AF3992" s="8"/>
      <c r="AG3992" s="8"/>
      <c r="AH3992" s="122"/>
      <c r="AI3992" s="137"/>
      <c r="AJ3992" s="137"/>
      <c r="AK3992" s="137"/>
      <c r="AL3992" s="137"/>
      <c r="AM3992" s="138"/>
      <c r="AN3992" s="8"/>
      <c r="AO3992" s="8"/>
      <c r="AP3992" s="8"/>
      <c r="AQ3992" s="8"/>
      <c r="AR3992" s="122"/>
      <c r="AS3992" s="139"/>
      <c r="AT3992" s="139"/>
      <c r="AU3992" s="139"/>
      <c r="AV3992" s="139"/>
      <c r="AW3992" s="140"/>
      <c r="AX3992" s="8"/>
      <c r="AY3992" s="8"/>
      <c r="AZ3992" s="8"/>
      <c r="BA3992" s="8"/>
      <c r="BB3992" s="122"/>
      <c r="BC3992" s="141"/>
      <c r="BD3992" s="141"/>
      <c r="BE3992" s="141"/>
      <c r="BF3992" s="141"/>
      <c r="BG3992" s="142"/>
      <c r="BH3992" s="8"/>
      <c r="BI3992" s="8"/>
      <c r="BJ3992" s="8"/>
      <c r="BK3992" s="8"/>
      <c r="BL3992" s="122"/>
      <c r="BM3992" s="143"/>
      <c r="BN3992" s="143"/>
      <c r="BO3992" s="143"/>
      <c r="BP3992" s="143"/>
      <c r="BQ3992" s="144"/>
      <c r="BR3992" s="8"/>
      <c r="BS3992" s="8"/>
      <c r="BT3992" s="8"/>
      <c r="BU3992" s="8"/>
      <c r="BV3992" s="122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18" t="s">
        <v>5</v>
      </c>
      <c r="H3993" s="3">
        <v>2024</v>
      </c>
      <c r="I3993" s="20" t="s">
        <v>288</v>
      </c>
      <c r="J3993" s="184" t="s">
        <v>351</v>
      </c>
      <c r="K3993" s="184" t="s">
        <v>318</v>
      </c>
      <c r="L3993" s="187">
        <f t="shared" si="127"/>
        <v>0</v>
      </c>
      <c r="M3993" s="187">
        <f t="shared" si="128"/>
        <v>0</v>
      </c>
      <c r="N3993" s="186"/>
      <c r="O3993" s="53"/>
      <c r="P3993" s="53"/>
      <c r="Q3993" s="53"/>
      <c r="R3993" s="53"/>
      <c r="S3993" s="54"/>
      <c r="T3993" s="8"/>
      <c r="U3993" s="8"/>
      <c r="V3993" s="8"/>
      <c r="W3993" s="8"/>
      <c r="X3993" s="122"/>
      <c r="Y3993" s="135"/>
      <c r="Z3993" s="135"/>
      <c r="AA3993" s="135"/>
      <c r="AB3993" s="135"/>
      <c r="AC3993" s="136"/>
      <c r="AD3993" s="8"/>
      <c r="AE3993" s="8"/>
      <c r="AF3993" s="8"/>
      <c r="AG3993" s="8"/>
      <c r="AH3993" s="122"/>
      <c r="AI3993" s="137"/>
      <c r="AJ3993" s="137"/>
      <c r="AK3993" s="137"/>
      <c r="AL3993" s="137"/>
      <c r="AM3993" s="138"/>
      <c r="AN3993" s="8"/>
      <c r="AO3993" s="8"/>
      <c r="AP3993" s="8"/>
      <c r="AQ3993" s="8"/>
      <c r="AR3993" s="122"/>
      <c r="AS3993" s="139"/>
      <c r="AT3993" s="139"/>
      <c r="AU3993" s="139"/>
      <c r="AV3993" s="139"/>
      <c r="AW3993" s="140"/>
      <c r="AX3993" s="8"/>
      <c r="AY3993" s="8"/>
      <c r="AZ3993" s="8"/>
      <c r="BA3993" s="8"/>
      <c r="BB3993" s="122"/>
      <c r="BC3993" s="141"/>
      <c r="BD3993" s="141"/>
      <c r="BE3993" s="141"/>
      <c r="BF3993" s="141"/>
      <c r="BG3993" s="142"/>
      <c r="BH3993" s="8"/>
      <c r="BI3993" s="8"/>
      <c r="BJ3993" s="8"/>
      <c r="BK3993" s="8"/>
      <c r="BL3993" s="122"/>
      <c r="BM3993" s="143"/>
      <c r="BN3993" s="143"/>
      <c r="BO3993" s="143"/>
      <c r="BP3993" s="143"/>
      <c r="BQ3993" s="144"/>
      <c r="BR3993" s="8"/>
      <c r="BS3993" s="8"/>
      <c r="BT3993" s="8"/>
      <c r="BU3993" s="8"/>
      <c r="BV3993" s="122"/>
    </row>
    <row r="3994" spans="1:74" ht="28.8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18" t="s">
        <v>5</v>
      </c>
      <c r="H3994" s="3">
        <v>2024</v>
      </c>
      <c r="I3994" s="20" t="s">
        <v>288</v>
      </c>
      <c r="J3994" s="184" t="s">
        <v>352</v>
      </c>
      <c r="K3994" s="184" t="s">
        <v>321</v>
      </c>
      <c r="L3994" s="187">
        <f t="shared" si="127"/>
        <v>0</v>
      </c>
      <c r="M3994" s="187">
        <f t="shared" si="128"/>
        <v>0</v>
      </c>
      <c r="N3994" s="186"/>
      <c r="O3994" s="33"/>
      <c r="P3994" s="33"/>
      <c r="Q3994" s="33"/>
      <c r="R3994" s="33"/>
      <c r="S3994" s="42"/>
      <c r="T3994" s="2"/>
      <c r="U3994" s="2"/>
      <c r="V3994" s="2"/>
      <c r="W3994" s="2"/>
      <c r="X3994" s="55"/>
      <c r="Y3994" s="62"/>
      <c r="Z3994" s="62"/>
      <c r="AA3994" s="62"/>
      <c r="AB3994" s="62"/>
      <c r="AC3994" s="68"/>
      <c r="AD3994" s="2"/>
      <c r="AE3994" s="2"/>
      <c r="AF3994" s="2"/>
      <c r="AG3994" s="2"/>
      <c r="AH3994" s="55"/>
      <c r="AI3994" s="72"/>
      <c r="AJ3994" s="72"/>
      <c r="AK3994" s="72"/>
      <c r="AL3994" s="72"/>
      <c r="AM3994" s="80"/>
      <c r="AN3994" s="2"/>
      <c r="AO3994" s="2"/>
      <c r="AP3994" s="2"/>
      <c r="AQ3994" s="2"/>
      <c r="AR3994" s="55"/>
      <c r="AS3994" s="85"/>
      <c r="AT3994" s="85"/>
      <c r="AU3994" s="85"/>
      <c r="AV3994" s="85"/>
      <c r="AW3994" s="100"/>
      <c r="AX3994" s="2"/>
      <c r="AY3994" s="2"/>
      <c r="AZ3994" s="2"/>
      <c r="BA3994" s="2"/>
      <c r="BB3994" s="55"/>
      <c r="BC3994" s="105"/>
      <c r="BD3994" s="105"/>
      <c r="BE3994" s="105"/>
      <c r="BF3994" s="105"/>
      <c r="BG3994" s="109"/>
      <c r="BH3994" s="2"/>
      <c r="BI3994" s="2"/>
      <c r="BJ3994" s="2"/>
      <c r="BK3994" s="2"/>
      <c r="BL3994" s="55"/>
      <c r="BM3994" s="48"/>
      <c r="BN3994" s="48"/>
      <c r="BO3994" s="48"/>
      <c r="BP3994" s="48"/>
      <c r="BQ3994" s="117"/>
      <c r="BR3994" s="2"/>
      <c r="BS3994" s="2"/>
      <c r="BT3994" s="2"/>
      <c r="BU3994" s="2"/>
      <c r="BV3994" s="55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18" t="s">
        <v>5</v>
      </c>
      <c r="H3995" s="3">
        <v>2024</v>
      </c>
      <c r="I3995" s="20" t="s">
        <v>288</v>
      </c>
      <c r="J3995" s="184" t="s">
        <v>345</v>
      </c>
      <c r="K3995" s="184" t="s">
        <v>318</v>
      </c>
      <c r="L3995" s="187">
        <f t="shared" si="127"/>
        <v>0</v>
      </c>
      <c r="M3995" s="187">
        <f t="shared" si="128"/>
        <v>0</v>
      </c>
      <c r="N3995" s="186"/>
      <c r="O3995" s="34"/>
      <c r="P3995" s="33"/>
      <c r="Q3995" s="33"/>
      <c r="R3995" s="33"/>
      <c r="S3995" s="42"/>
      <c r="T3995" s="3"/>
      <c r="U3995" s="2"/>
      <c r="V3995" s="2"/>
      <c r="W3995" s="2"/>
      <c r="X3995" s="55"/>
      <c r="Y3995" s="64"/>
      <c r="Z3995" s="62"/>
      <c r="AA3995" s="62"/>
      <c r="AB3995" s="62"/>
      <c r="AC3995" s="68"/>
      <c r="AD3995" s="3"/>
      <c r="AE3995" s="2"/>
      <c r="AF3995" s="2"/>
      <c r="AG3995" s="2"/>
      <c r="AH3995" s="55"/>
      <c r="AI3995" s="73"/>
      <c r="AJ3995" s="72"/>
      <c r="AK3995" s="72"/>
      <c r="AL3995" s="72"/>
      <c r="AM3995" s="80"/>
      <c r="AN3995" s="3"/>
      <c r="AO3995" s="2"/>
      <c r="AP3995" s="2"/>
      <c r="AQ3995" s="2"/>
      <c r="AR3995" s="55"/>
      <c r="AS3995" s="86"/>
      <c r="AT3995" s="85"/>
      <c r="AU3995" s="85"/>
      <c r="AV3995" s="85"/>
      <c r="AW3995" s="100"/>
      <c r="AX3995" s="3"/>
      <c r="AY3995" s="2"/>
      <c r="AZ3995" s="2"/>
      <c r="BA3995" s="2"/>
      <c r="BB3995" s="55"/>
      <c r="BC3995" s="106"/>
      <c r="BD3995" s="105"/>
      <c r="BE3995" s="105"/>
      <c r="BF3995" s="105"/>
      <c r="BG3995" s="109"/>
      <c r="BH3995" s="3"/>
      <c r="BI3995" s="2"/>
      <c r="BJ3995" s="2"/>
      <c r="BK3995" s="2"/>
      <c r="BL3995" s="55"/>
      <c r="BM3995" s="49"/>
      <c r="BN3995" s="48"/>
      <c r="BO3995" s="48"/>
      <c r="BP3995" s="48"/>
      <c r="BQ3995" s="117"/>
      <c r="BR3995" s="3"/>
      <c r="BS3995" s="2"/>
      <c r="BT3995" s="2"/>
      <c r="BU3995" s="2"/>
      <c r="BV3995" s="55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18" t="s">
        <v>5</v>
      </c>
      <c r="H3996" s="3">
        <v>2024</v>
      </c>
      <c r="I3996" s="20" t="s">
        <v>289</v>
      </c>
      <c r="J3996" s="184" t="s">
        <v>268</v>
      </c>
      <c r="K3996" s="184" t="s">
        <v>318</v>
      </c>
      <c r="L3996" s="187">
        <f t="shared" si="127"/>
        <v>0</v>
      </c>
      <c r="M3996" s="187">
        <f t="shared" si="128"/>
        <v>0</v>
      </c>
      <c r="N3996" s="186"/>
      <c r="O3996" s="33"/>
      <c r="P3996" s="33"/>
      <c r="Q3996" s="33"/>
      <c r="R3996" s="33"/>
      <c r="S3996" s="42"/>
      <c r="T3996" s="2"/>
      <c r="U3996" s="2"/>
      <c r="V3996" s="2"/>
      <c r="W3996" s="2"/>
      <c r="X3996" s="55"/>
      <c r="Y3996" s="62"/>
      <c r="Z3996" s="62"/>
      <c r="AA3996" s="62"/>
      <c r="AB3996" s="62"/>
      <c r="AC3996" s="68"/>
      <c r="AD3996" s="2"/>
      <c r="AE3996" s="2"/>
      <c r="AF3996" s="2"/>
      <c r="AG3996" s="2"/>
      <c r="AH3996" s="55"/>
      <c r="AI3996" s="72"/>
      <c r="AJ3996" s="72"/>
      <c r="AK3996" s="72"/>
      <c r="AL3996" s="72"/>
      <c r="AM3996" s="80"/>
      <c r="AN3996" s="2"/>
      <c r="AO3996" s="2"/>
      <c r="AP3996" s="2"/>
      <c r="AQ3996" s="2"/>
      <c r="AR3996" s="55"/>
      <c r="AS3996" s="85"/>
      <c r="AT3996" s="85"/>
      <c r="AU3996" s="85"/>
      <c r="AV3996" s="85"/>
      <c r="AW3996" s="100"/>
      <c r="AX3996" s="2"/>
      <c r="AY3996" s="2"/>
      <c r="AZ3996" s="2"/>
      <c r="BA3996" s="2"/>
      <c r="BB3996" s="55"/>
      <c r="BC3996" s="105"/>
      <c r="BD3996" s="105"/>
      <c r="BE3996" s="105"/>
      <c r="BF3996" s="105"/>
      <c r="BG3996" s="109"/>
      <c r="BH3996" s="2"/>
      <c r="BI3996" s="2"/>
      <c r="BJ3996" s="2"/>
      <c r="BK3996" s="2"/>
      <c r="BL3996" s="55"/>
      <c r="BM3996" s="48"/>
      <c r="BN3996" s="48"/>
      <c r="BO3996" s="48"/>
      <c r="BP3996" s="48"/>
      <c r="BQ3996" s="117"/>
      <c r="BR3996" s="2"/>
      <c r="BS3996" s="2"/>
      <c r="BT3996" s="2"/>
      <c r="BU3996" s="2"/>
      <c r="BV3996" s="55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18" t="s">
        <v>5</v>
      </c>
      <c r="H3997" s="3">
        <v>2024</v>
      </c>
      <c r="I3997" s="20" t="s">
        <v>289</v>
      </c>
      <c r="J3997" s="184" t="s">
        <v>292</v>
      </c>
      <c r="K3997" s="184" t="s">
        <v>318</v>
      </c>
      <c r="L3997" s="187">
        <f t="shared" si="127"/>
        <v>0</v>
      </c>
      <c r="M3997" s="187">
        <f t="shared" si="128"/>
        <v>0</v>
      </c>
      <c r="N3997" s="186"/>
      <c r="O3997" s="33"/>
      <c r="P3997" s="33"/>
      <c r="Q3997" s="33"/>
      <c r="R3997" s="33"/>
      <c r="S3997" s="42"/>
      <c r="T3997" s="2"/>
      <c r="U3997" s="2"/>
      <c r="V3997" s="2"/>
      <c r="W3997" s="2"/>
      <c r="X3997" s="55"/>
      <c r="Y3997" s="62"/>
      <c r="Z3997" s="62"/>
      <c r="AA3997" s="62"/>
      <c r="AB3997" s="62"/>
      <c r="AC3997" s="68"/>
      <c r="AD3997" s="2"/>
      <c r="AE3997" s="2"/>
      <c r="AF3997" s="2"/>
      <c r="AG3997" s="2"/>
      <c r="AH3997" s="55"/>
      <c r="AI3997" s="72"/>
      <c r="AJ3997" s="72"/>
      <c r="AK3997" s="72"/>
      <c r="AL3997" s="72"/>
      <c r="AM3997" s="80"/>
      <c r="AN3997" s="2"/>
      <c r="AO3997" s="2"/>
      <c r="AP3997" s="2"/>
      <c r="AQ3997" s="2"/>
      <c r="AR3997" s="55"/>
      <c r="AS3997" s="85"/>
      <c r="AT3997" s="85"/>
      <c r="AU3997" s="85"/>
      <c r="AV3997" s="85"/>
      <c r="AW3997" s="100"/>
      <c r="AX3997" s="2"/>
      <c r="AY3997" s="2"/>
      <c r="AZ3997" s="2"/>
      <c r="BA3997" s="2"/>
      <c r="BB3997" s="55"/>
      <c r="BC3997" s="105"/>
      <c r="BD3997" s="105"/>
      <c r="BE3997" s="105"/>
      <c r="BF3997" s="105"/>
      <c r="BG3997" s="109"/>
      <c r="BH3997" s="2"/>
      <c r="BI3997" s="2"/>
      <c r="BJ3997" s="2"/>
      <c r="BK3997" s="2"/>
      <c r="BL3997" s="55"/>
      <c r="BM3997" s="48"/>
      <c r="BN3997" s="48"/>
      <c r="BO3997" s="48"/>
      <c r="BP3997" s="48"/>
      <c r="BQ3997" s="117"/>
      <c r="BR3997" s="2"/>
      <c r="BS3997" s="2"/>
      <c r="BT3997" s="2"/>
      <c r="BU3997" s="2"/>
      <c r="BV3997" s="55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18" t="s">
        <v>5</v>
      </c>
      <c r="H3998" s="3">
        <v>2024</v>
      </c>
      <c r="I3998" s="20" t="s">
        <v>285</v>
      </c>
      <c r="J3998" s="184" t="s">
        <v>293</v>
      </c>
      <c r="K3998" s="184" t="s">
        <v>318</v>
      </c>
      <c r="L3998" s="187">
        <f t="shared" si="127"/>
        <v>0</v>
      </c>
      <c r="M3998" s="187">
        <f t="shared" si="128"/>
        <v>0</v>
      </c>
      <c r="N3998" s="186"/>
      <c r="O3998" s="33"/>
      <c r="P3998" s="33"/>
      <c r="Q3998" s="33"/>
      <c r="R3998" s="34"/>
      <c r="S3998" s="41"/>
      <c r="T3998" s="2"/>
      <c r="U3998" s="2"/>
      <c r="V3998" s="2"/>
      <c r="W3998" s="3"/>
      <c r="X3998" s="56"/>
      <c r="Y3998" s="62"/>
      <c r="Z3998" s="62"/>
      <c r="AA3998" s="62"/>
      <c r="AB3998" s="64"/>
      <c r="AC3998" s="69"/>
      <c r="AD3998" s="2"/>
      <c r="AE3998" s="2"/>
      <c r="AF3998" s="2"/>
      <c r="AG3998" s="3"/>
      <c r="AH3998" s="56"/>
      <c r="AI3998" s="72"/>
      <c r="AJ3998" s="72"/>
      <c r="AK3998" s="72"/>
      <c r="AL3998" s="73"/>
      <c r="AM3998" s="81"/>
      <c r="AN3998" s="2"/>
      <c r="AO3998" s="2"/>
      <c r="AP3998" s="2"/>
      <c r="AQ3998" s="3"/>
      <c r="AR3998" s="56"/>
      <c r="AS3998" s="85"/>
      <c r="AT3998" s="85"/>
      <c r="AU3998" s="85"/>
      <c r="AV3998" s="86"/>
      <c r="AW3998" s="101"/>
      <c r="AX3998" s="2"/>
      <c r="AY3998" s="2"/>
      <c r="AZ3998" s="2"/>
      <c r="BA3998" s="3"/>
      <c r="BB3998" s="56"/>
      <c r="BC3998" s="105"/>
      <c r="BD3998" s="105"/>
      <c r="BE3998" s="105"/>
      <c r="BF3998" s="106"/>
      <c r="BG3998" s="110"/>
      <c r="BH3998" s="2"/>
      <c r="BI3998" s="2"/>
      <c r="BJ3998" s="2"/>
      <c r="BK3998" s="3"/>
      <c r="BL3998" s="56"/>
      <c r="BM3998" s="48"/>
      <c r="BN3998" s="48"/>
      <c r="BO3998" s="48"/>
      <c r="BP3998" s="49"/>
      <c r="BQ3998" s="118"/>
      <c r="BR3998" s="2"/>
      <c r="BS3998" s="2"/>
      <c r="BT3998" s="2"/>
      <c r="BU3998" s="3"/>
      <c r="BV3998" s="56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18" t="s">
        <v>5</v>
      </c>
      <c r="H3999" s="3">
        <v>2024</v>
      </c>
      <c r="I3999" s="20" t="s">
        <v>287</v>
      </c>
      <c r="J3999" s="184" t="s">
        <v>269</v>
      </c>
      <c r="K3999" s="184" t="s">
        <v>320</v>
      </c>
      <c r="L3999" s="187">
        <f t="shared" si="127"/>
        <v>3</v>
      </c>
      <c r="M3999" s="187">
        <f t="shared" si="128"/>
        <v>7.1689999999999996</v>
      </c>
      <c r="N3999" s="186"/>
      <c r="O3999" s="33"/>
      <c r="P3999" s="33"/>
      <c r="Q3999" s="33"/>
      <c r="R3999" s="33"/>
      <c r="S3999" s="42"/>
      <c r="T3999" s="2"/>
      <c r="U3999" s="2"/>
      <c r="V3999" s="2"/>
      <c r="W3999" s="2"/>
      <c r="X3999" s="55"/>
      <c r="Y3999" s="62"/>
      <c r="Z3999" s="62"/>
      <c r="AA3999" s="62"/>
      <c r="AB3999" s="64"/>
      <c r="AC3999" s="68"/>
      <c r="AD3999" s="2"/>
      <c r="AE3999" s="2"/>
      <c r="AF3999" s="2"/>
      <c r="AG3999" s="2">
        <v>3</v>
      </c>
      <c r="AH3999" s="55">
        <v>7.1689999999999996</v>
      </c>
      <c r="AI3999" s="72"/>
      <c r="AJ3999" s="72"/>
      <c r="AK3999" s="72"/>
      <c r="AL3999" s="72"/>
      <c r="AM3999" s="80"/>
      <c r="AN3999" s="2"/>
      <c r="AO3999" s="2"/>
      <c r="AP3999" s="2"/>
      <c r="AQ3999" s="2"/>
      <c r="AR3999" s="55"/>
      <c r="AS3999" s="85"/>
      <c r="AT3999" s="85"/>
      <c r="AU3999" s="85"/>
      <c r="AV3999" s="85"/>
      <c r="AW3999" s="100"/>
      <c r="AX3999" s="2"/>
      <c r="AY3999" s="2"/>
      <c r="AZ3999" s="2"/>
      <c r="BA3999" s="2"/>
      <c r="BB3999" s="55"/>
      <c r="BC3999" s="105"/>
      <c r="BD3999" s="105"/>
      <c r="BE3999" s="105"/>
      <c r="BF3999" s="105"/>
      <c r="BG3999" s="109"/>
      <c r="BH3999" s="2"/>
      <c r="BI3999" s="2"/>
      <c r="BJ3999" s="2"/>
      <c r="BK3999" s="2"/>
      <c r="BL3999" s="55"/>
      <c r="BM3999" s="48"/>
      <c r="BN3999" s="48"/>
      <c r="BO3999" s="48"/>
      <c r="BP3999" s="48"/>
      <c r="BQ3999" s="117"/>
      <c r="BR3999" s="2"/>
      <c r="BS3999" s="2"/>
      <c r="BT3999" s="2"/>
      <c r="BU3999" s="2"/>
      <c r="BV3999" s="55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18" t="s">
        <v>5</v>
      </c>
      <c r="H4000" s="3">
        <v>2024</v>
      </c>
      <c r="I4000" s="20" t="s">
        <v>287</v>
      </c>
      <c r="J4000" s="184" t="s">
        <v>270</v>
      </c>
      <c r="K4000" s="184" t="s">
        <v>320</v>
      </c>
      <c r="L4000" s="187">
        <f t="shared" si="127"/>
        <v>0</v>
      </c>
      <c r="M4000" s="187">
        <f t="shared" si="128"/>
        <v>0</v>
      </c>
      <c r="N4000" s="186"/>
      <c r="O4000" s="33"/>
      <c r="P4000" s="33"/>
      <c r="Q4000" s="33"/>
      <c r="R4000" s="33"/>
      <c r="S4000" s="42"/>
      <c r="T4000" s="2"/>
      <c r="U4000" s="2"/>
      <c r="V4000" s="2"/>
      <c r="W4000" s="2"/>
      <c r="X4000" s="55"/>
      <c r="Y4000" s="62"/>
      <c r="Z4000" s="62"/>
      <c r="AA4000" s="62"/>
      <c r="AB4000" s="62"/>
      <c r="AC4000" s="68"/>
      <c r="AD4000" s="2"/>
      <c r="AE4000" s="2"/>
      <c r="AF4000" s="2"/>
      <c r="AG4000" s="2"/>
      <c r="AH4000" s="55"/>
      <c r="AI4000" s="72"/>
      <c r="AJ4000" s="72"/>
      <c r="AK4000" s="72"/>
      <c r="AL4000" s="72"/>
      <c r="AM4000" s="80"/>
      <c r="AN4000" s="2"/>
      <c r="AO4000" s="2"/>
      <c r="AP4000" s="2"/>
      <c r="AQ4000" s="2"/>
      <c r="AR4000" s="55"/>
      <c r="AS4000" s="85"/>
      <c r="AT4000" s="85"/>
      <c r="AU4000" s="85"/>
      <c r="AV4000" s="85"/>
      <c r="AW4000" s="100"/>
      <c r="AX4000" s="2"/>
      <c r="AY4000" s="2"/>
      <c r="AZ4000" s="2"/>
      <c r="BA4000" s="2"/>
      <c r="BB4000" s="55"/>
      <c r="BC4000" s="105"/>
      <c r="BD4000" s="105"/>
      <c r="BE4000" s="105"/>
      <c r="BF4000" s="105"/>
      <c r="BG4000" s="109"/>
      <c r="BH4000" s="2"/>
      <c r="BI4000" s="2"/>
      <c r="BJ4000" s="2"/>
      <c r="BK4000" s="2"/>
      <c r="BL4000" s="55"/>
      <c r="BM4000" s="48"/>
      <c r="BN4000" s="48"/>
      <c r="BO4000" s="48"/>
      <c r="BP4000" s="48"/>
      <c r="BQ4000" s="117"/>
      <c r="BR4000" s="2"/>
      <c r="BS4000" s="2"/>
      <c r="BT4000" s="2"/>
      <c r="BU4000" s="2"/>
      <c r="BV4000" s="55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18" t="s">
        <v>5</v>
      </c>
      <c r="H4001" s="3">
        <v>2024</v>
      </c>
      <c r="I4001" s="20" t="s">
        <v>290</v>
      </c>
      <c r="J4001" s="184" t="s">
        <v>271</v>
      </c>
      <c r="K4001" s="184" t="s">
        <v>321</v>
      </c>
      <c r="L4001" s="187">
        <f t="shared" si="127"/>
        <v>0</v>
      </c>
      <c r="M4001" s="187">
        <f t="shared" si="128"/>
        <v>0</v>
      </c>
      <c r="N4001" s="186"/>
      <c r="O4001" s="33"/>
      <c r="P4001" s="33"/>
      <c r="Q4001" s="33"/>
      <c r="R4001" s="33"/>
      <c r="S4001" s="42"/>
      <c r="T4001" s="2"/>
      <c r="U4001" s="2"/>
      <c r="V4001" s="2"/>
      <c r="W4001" s="2"/>
      <c r="X4001" s="55"/>
      <c r="Y4001" s="62"/>
      <c r="Z4001" s="62"/>
      <c r="AA4001" s="62"/>
      <c r="AB4001" s="62"/>
      <c r="AC4001" s="68"/>
      <c r="AD4001" s="2"/>
      <c r="AE4001" s="2"/>
      <c r="AF4001" s="2"/>
      <c r="AG4001" s="2"/>
      <c r="AH4001" s="55"/>
      <c r="AI4001" s="72"/>
      <c r="AJ4001" s="72"/>
      <c r="AK4001" s="72"/>
      <c r="AL4001" s="72"/>
      <c r="AM4001" s="80"/>
      <c r="AN4001" s="2"/>
      <c r="AO4001" s="2"/>
      <c r="AP4001" s="2"/>
      <c r="AQ4001" s="2"/>
      <c r="AR4001" s="55"/>
      <c r="AS4001" s="85"/>
      <c r="AT4001" s="85"/>
      <c r="AU4001" s="85"/>
      <c r="AV4001" s="85"/>
      <c r="AW4001" s="100"/>
      <c r="AX4001" s="2"/>
      <c r="AY4001" s="2"/>
      <c r="AZ4001" s="2"/>
      <c r="BA4001" s="2"/>
      <c r="BB4001" s="55"/>
      <c r="BC4001" s="105"/>
      <c r="BD4001" s="105"/>
      <c r="BE4001" s="105"/>
      <c r="BF4001" s="105"/>
      <c r="BG4001" s="109"/>
      <c r="BH4001" s="2"/>
      <c r="BI4001" s="2"/>
      <c r="BJ4001" s="2"/>
      <c r="BK4001" s="2"/>
      <c r="BL4001" s="55"/>
      <c r="BM4001" s="48"/>
      <c r="BN4001" s="48"/>
      <c r="BO4001" s="48"/>
      <c r="BP4001" s="48"/>
      <c r="BQ4001" s="117"/>
      <c r="BR4001" s="2"/>
      <c r="BS4001" s="2"/>
      <c r="BT4001" s="2"/>
      <c r="BU4001" s="2"/>
      <c r="BV4001" s="55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18" t="s">
        <v>5</v>
      </c>
      <c r="H4002" s="3">
        <v>2024</v>
      </c>
      <c r="I4002" s="20" t="s">
        <v>284</v>
      </c>
      <c r="J4002" s="184" t="s">
        <v>294</v>
      </c>
      <c r="K4002" s="184" t="s">
        <v>320</v>
      </c>
      <c r="L4002" s="187">
        <f t="shared" si="127"/>
        <v>0</v>
      </c>
      <c r="M4002" s="187">
        <f t="shared" si="128"/>
        <v>0</v>
      </c>
      <c r="N4002" s="186"/>
      <c r="O4002" s="33"/>
      <c r="P4002" s="33"/>
      <c r="Q4002" s="33"/>
      <c r="R4002" s="33"/>
      <c r="S4002" s="42"/>
      <c r="T4002" s="2"/>
      <c r="U4002" s="2"/>
      <c r="V4002" s="2"/>
      <c r="W4002" s="2"/>
      <c r="X4002" s="55"/>
      <c r="Y4002" s="62"/>
      <c r="Z4002" s="62"/>
      <c r="AA4002" s="62"/>
      <c r="AB4002" s="62"/>
      <c r="AC4002" s="68"/>
      <c r="AD4002" s="2"/>
      <c r="AE4002" s="2"/>
      <c r="AF4002" s="2"/>
      <c r="AG4002" s="2"/>
      <c r="AH4002" s="55"/>
      <c r="AI4002" s="72"/>
      <c r="AJ4002" s="72"/>
      <c r="AK4002" s="72"/>
      <c r="AL4002" s="72"/>
      <c r="AM4002" s="80"/>
      <c r="AN4002" s="2"/>
      <c r="AO4002" s="2"/>
      <c r="AP4002" s="2"/>
      <c r="AQ4002" s="2"/>
      <c r="AR4002" s="55"/>
      <c r="AS4002" s="85"/>
      <c r="AT4002" s="85"/>
      <c r="AU4002" s="85"/>
      <c r="AV4002" s="85"/>
      <c r="AW4002" s="100"/>
      <c r="AX4002" s="2"/>
      <c r="AY4002" s="2"/>
      <c r="AZ4002" s="2"/>
      <c r="BA4002" s="2"/>
      <c r="BB4002" s="55"/>
      <c r="BC4002" s="105"/>
      <c r="BD4002" s="105"/>
      <c r="BE4002" s="105"/>
      <c r="BF4002" s="105"/>
      <c r="BG4002" s="109"/>
      <c r="BH4002" s="2"/>
      <c r="BI4002" s="2"/>
      <c r="BJ4002" s="2"/>
      <c r="BK4002" s="2"/>
      <c r="BL4002" s="55"/>
      <c r="BM4002" s="48"/>
      <c r="BN4002" s="48"/>
      <c r="BO4002" s="48"/>
      <c r="BP4002" s="48"/>
      <c r="BQ4002" s="117"/>
      <c r="BR4002" s="2"/>
      <c r="BS4002" s="2"/>
      <c r="BT4002" s="2"/>
      <c r="BU4002" s="2"/>
      <c r="BV4002" s="55"/>
    </row>
    <row r="4003" spans="1:74" ht="28.8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18" t="s">
        <v>5</v>
      </c>
      <c r="H4003" s="3">
        <v>2024</v>
      </c>
      <c r="I4003" s="20" t="s">
        <v>284</v>
      </c>
      <c r="J4003" s="184" t="s">
        <v>346</v>
      </c>
      <c r="K4003" s="184" t="s">
        <v>320</v>
      </c>
      <c r="L4003" s="187">
        <f t="shared" si="127"/>
        <v>0</v>
      </c>
      <c r="M4003" s="187">
        <f t="shared" si="128"/>
        <v>0</v>
      </c>
      <c r="N4003" s="186"/>
      <c r="O4003" s="33"/>
      <c r="P4003" s="33"/>
      <c r="Q4003" s="33"/>
      <c r="R4003" s="33"/>
      <c r="S4003" s="42"/>
      <c r="T4003" s="2"/>
      <c r="U4003" s="2"/>
      <c r="V4003" s="2"/>
      <c r="W4003" s="2"/>
      <c r="X4003" s="55"/>
      <c r="Y4003" s="62"/>
      <c r="Z4003" s="62"/>
      <c r="AA4003" s="62"/>
      <c r="AB4003" s="62"/>
      <c r="AC4003" s="68"/>
      <c r="AD4003" s="2"/>
      <c r="AE4003" s="2"/>
      <c r="AF4003" s="2"/>
      <c r="AG4003" s="2"/>
      <c r="AH4003" s="55"/>
      <c r="AI4003" s="72"/>
      <c r="AJ4003" s="72"/>
      <c r="AK4003" s="72"/>
      <c r="AL4003" s="72"/>
      <c r="AM4003" s="80"/>
      <c r="AN4003" s="2"/>
      <c r="AO4003" s="2"/>
      <c r="AP4003" s="2"/>
      <c r="AQ4003" s="2"/>
      <c r="AR4003" s="55"/>
      <c r="AS4003" s="85"/>
      <c r="AT4003" s="85"/>
      <c r="AU4003" s="85"/>
      <c r="AV4003" s="85"/>
      <c r="AW4003" s="100"/>
      <c r="AX4003" s="2"/>
      <c r="AY4003" s="2"/>
      <c r="AZ4003" s="2"/>
      <c r="BA4003" s="2"/>
      <c r="BB4003" s="55"/>
      <c r="BC4003" s="105"/>
      <c r="BD4003" s="105"/>
      <c r="BE4003" s="105"/>
      <c r="BF4003" s="105"/>
      <c r="BG4003" s="109"/>
      <c r="BH4003" s="2"/>
      <c r="BI4003" s="2"/>
      <c r="BJ4003" s="2"/>
      <c r="BK4003" s="2"/>
      <c r="BL4003" s="55"/>
      <c r="BM4003" s="48"/>
      <c r="BN4003" s="48"/>
      <c r="BO4003" s="48"/>
      <c r="BP4003" s="48"/>
      <c r="BQ4003" s="117"/>
      <c r="BR4003" s="2"/>
      <c r="BS4003" s="2"/>
      <c r="BT4003" s="2"/>
      <c r="BU4003" s="2"/>
      <c r="BV4003" s="55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18" t="s">
        <v>5</v>
      </c>
      <c r="H4004" s="3">
        <v>2024</v>
      </c>
      <c r="I4004" s="20" t="s">
        <v>284</v>
      </c>
      <c r="J4004" s="184" t="s">
        <v>295</v>
      </c>
      <c r="K4004" s="184" t="s">
        <v>320</v>
      </c>
      <c r="L4004" s="187">
        <f t="shared" si="127"/>
        <v>15</v>
      </c>
      <c r="M4004" s="187">
        <f t="shared" si="128"/>
        <v>690.64</v>
      </c>
      <c r="N4004" s="186" t="s">
        <v>864</v>
      </c>
      <c r="O4004" s="33"/>
      <c r="P4004" s="33"/>
      <c r="Q4004" s="33"/>
      <c r="R4004" s="33"/>
      <c r="S4004" s="42"/>
      <c r="T4004" s="2"/>
      <c r="U4004" s="2"/>
      <c r="V4004" s="2"/>
      <c r="W4004" s="2"/>
      <c r="X4004" s="55"/>
      <c r="Y4004" s="62"/>
      <c r="Z4004" s="62"/>
      <c r="AA4004" s="62"/>
      <c r="AB4004" s="62"/>
      <c r="AC4004" s="68"/>
      <c r="AD4004" s="2"/>
      <c r="AE4004" s="2"/>
      <c r="AF4004" s="2"/>
      <c r="AG4004" s="2"/>
      <c r="AH4004" s="55"/>
      <c r="AI4004" s="72"/>
      <c r="AJ4004" s="72"/>
      <c r="AK4004" s="72"/>
      <c r="AL4004" s="72"/>
      <c r="AM4004" s="80"/>
      <c r="AN4004" s="2"/>
      <c r="AO4004" s="2"/>
      <c r="AP4004" s="2"/>
      <c r="AQ4004" s="2"/>
      <c r="AR4004" s="55"/>
      <c r="AS4004" s="85"/>
      <c r="AT4004" s="85"/>
      <c r="AU4004" s="85"/>
      <c r="AV4004" s="85"/>
      <c r="AW4004" s="100"/>
      <c r="AX4004" s="2"/>
      <c r="AY4004" s="2"/>
      <c r="AZ4004" s="2"/>
      <c r="BA4004" s="2"/>
      <c r="BB4004" s="55"/>
      <c r="BC4004" s="105" t="s">
        <v>864</v>
      </c>
      <c r="BD4004" s="105"/>
      <c r="BE4004" s="105"/>
      <c r="BF4004" s="105">
        <v>15</v>
      </c>
      <c r="BG4004" s="109">
        <v>690.64</v>
      </c>
      <c r="BH4004" s="2"/>
      <c r="BI4004" s="2"/>
      <c r="BJ4004" s="2"/>
      <c r="BK4004" s="2"/>
      <c r="BL4004" s="55"/>
      <c r="BM4004" s="48"/>
      <c r="BN4004" s="48"/>
      <c r="BO4004" s="48"/>
      <c r="BP4004" s="48"/>
      <c r="BQ4004" s="117"/>
      <c r="BR4004" s="2"/>
      <c r="BS4004" s="2"/>
      <c r="BT4004" s="2"/>
      <c r="BU4004" s="2"/>
      <c r="BV4004" s="55"/>
    </row>
    <row r="4005" spans="1:74" ht="28.8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18" t="s">
        <v>5</v>
      </c>
      <c r="H4005" s="3">
        <v>2024</v>
      </c>
      <c r="I4005" s="20" t="s">
        <v>290</v>
      </c>
      <c r="J4005" s="184" t="s">
        <v>299</v>
      </c>
      <c r="K4005" s="184" t="s">
        <v>318</v>
      </c>
      <c r="L4005" s="187">
        <f t="shared" si="127"/>
        <v>0</v>
      </c>
      <c r="M4005" s="187">
        <f t="shared" si="128"/>
        <v>0</v>
      </c>
      <c r="N4005" s="186"/>
      <c r="O4005" s="33"/>
      <c r="P4005" s="33"/>
      <c r="Q4005" s="33"/>
      <c r="R4005" s="33"/>
      <c r="S4005" s="42"/>
      <c r="T4005" s="2"/>
      <c r="U4005" s="2"/>
      <c r="V4005" s="2"/>
      <c r="W4005" s="2"/>
      <c r="X4005" s="55"/>
      <c r="Y4005" s="62"/>
      <c r="Z4005" s="62"/>
      <c r="AA4005" s="62"/>
      <c r="AB4005" s="62"/>
      <c r="AC4005" s="68"/>
      <c r="AD4005" s="2"/>
      <c r="AE4005" s="2"/>
      <c r="AF4005" s="2"/>
      <c r="AG4005" s="2"/>
      <c r="AH4005" s="55"/>
      <c r="AI4005" s="72"/>
      <c r="AJ4005" s="72"/>
      <c r="AK4005" s="72"/>
      <c r="AL4005" s="72"/>
      <c r="AM4005" s="80"/>
      <c r="AN4005" s="2"/>
      <c r="AO4005" s="2"/>
      <c r="AP4005" s="2"/>
      <c r="AQ4005" s="2"/>
      <c r="AR4005" s="55"/>
      <c r="AS4005" s="85"/>
      <c r="AT4005" s="85"/>
      <c r="AU4005" s="85"/>
      <c r="AV4005" s="85"/>
      <c r="AW4005" s="100"/>
      <c r="AX4005" s="2"/>
      <c r="AY4005" s="2"/>
      <c r="AZ4005" s="2"/>
      <c r="BA4005" s="2"/>
      <c r="BB4005" s="55"/>
      <c r="BC4005" s="105"/>
      <c r="BD4005" s="105"/>
      <c r="BE4005" s="105"/>
      <c r="BF4005" s="105"/>
      <c r="BG4005" s="109"/>
      <c r="BH4005" s="2"/>
      <c r="BI4005" s="2"/>
      <c r="BJ4005" s="2"/>
      <c r="BK4005" s="2"/>
      <c r="BL4005" s="55"/>
      <c r="BM4005" s="48"/>
      <c r="BN4005" s="48"/>
      <c r="BO4005" s="48"/>
      <c r="BP4005" s="48"/>
      <c r="BQ4005" s="117"/>
      <c r="BR4005" s="2"/>
      <c r="BS4005" s="2"/>
      <c r="BT4005" s="2"/>
      <c r="BU4005" s="2"/>
      <c r="BV4005" s="55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18" t="s">
        <v>5</v>
      </c>
      <c r="H4006" s="3">
        <v>2024</v>
      </c>
      <c r="I4006" s="20" t="s">
        <v>315</v>
      </c>
      <c r="J4006" s="184" t="s">
        <v>347</v>
      </c>
      <c r="K4006" s="184" t="s">
        <v>320</v>
      </c>
      <c r="L4006" s="187">
        <f t="shared" si="127"/>
        <v>0</v>
      </c>
      <c r="M4006" s="187">
        <f t="shared" si="128"/>
        <v>0</v>
      </c>
      <c r="N4006" s="186"/>
      <c r="O4006" s="33"/>
      <c r="P4006" s="33"/>
      <c r="Q4006" s="33"/>
      <c r="R4006" s="33"/>
      <c r="S4006" s="42"/>
      <c r="T4006" s="2"/>
      <c r="U4006" s="2"/>
      <c r="V4006" s="2"/>
      <c r="W4006" s="2"/>
      <c r="X4006" s="55"/>
      <c r="Y4006" s="62"/>
      <c r="Z4006" s="62"/>
      <c r="AA4006" s="62"/>
      <c r="AB4006" s="62"/>
      <c r="AC4006" s="68"/>
      <c r="AD4006" s="2"/>
      <c r="AE4006" s="2"/>
      <c r="AF4006" s="2"/>
      <c r="AG4006" s="2"/>
      <c r="AH4006" s="55"/>
      <c r="AI4006" s="72"/>
      <c r="AJ4006" s="72"/>
      <c r="AK4006" s="72"/>
      <c r="AL4006" s="72"/>
      <c r="AM4006" s="80"/>
      <c r="AN4006" s="2"/>
      <c r="AO4006" s="2"/>
      <c r="AP4006" s="2"/>
      <c r="AQ4006" s="2"/>
      <c r="AR4006" s="55"/>
      <c r="AS4006" s="85"/>
      <c r="AT4006" s="85"/>
      <c r="AU4006" s="85"/>
      <c r="AV4006" s="85"/>
      <c r="AW4006" s="100"/>
      <c r="AX4006" s="2"/>
      <c r="AY4006" s="2"/>
      <c r="AZ4006" s="2"/>
      <c r="BA4006" s="2"/>
      <c r="BB4006" s="55"/>
      <c r="BC4006" s="105"/>
      <c r="BD4006" s="105"/>
      <c r="BE4006" s="105"/>
      <c r="BF4006" s="105"/>
      <c r="BG4006" s="109"/>
      <c r="BH4006" s="2"/>
      <c r="BI4006" s="2"/>
      <c r="BJ4006" s="2"/>
      <c r="BK4006" s="2"/>
      <c r="BL4006" s="55"/>
      <c r="BM4006" s="48"/>
      <c r="BN4006" s="48"/>
      <c r="BO4006" s="48"/>
      <c r="BP4006" s="48"/>
      <c r="BQ4006" s="117"/>
      <c r="BR4006" s="2"/>
      <c r="BS4006" s="2"/>
      <c r="BT4006" s="2"/>
      <c r="BU4006" s="2"/>
      <c r="BV4006" s="55"/>
    </row>
    <row r="4007" spans="1:74" ht="28.8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18" t="s">
        <v>5</v>
      </c>
      <c r="H4007" s="3">
        <v>2024</v>
      </c>
      <c r="I4007" s="20" t="s">
        <v>315</v>
      </c>
      <c r="J4007" s="184" t="s">
        <v>296</v>
      </c>
      <c r="K4007" s="184" t="s">
        <v>321</v>
      </c>
      <c r="L4007" s="187">
        <f t="shared" si="127"/>
        <v>0</v>
      </c>
      <c r="M4007" s="187">
        <f t="shared" si="128"/>
        <v>0</v>
      </c>
      <c r="N4007" s="186"/>
      <c r="O4007" s="33"/>
      <c r="P4007" s="33"/>
      <c r="Q4007" s="33"/>
      <c r="R4007" s="33"/>
      <c r="S4007" s="42"/>
      <c r="T4007" s="2"/>
      <c r="U4007" s="2"/>
      <c r="V4007" s="2"/>
      <c r="W4007" s="2"/>
      <c r="X4007" s="55"/>
      <c r="Y4007" s="62"/>
      <c r="Z4007" s="62"/>
      <c r="AA4007" s="62"/>
      <c r="AB4007" s="62"/>
      <c r="AC4007" s="68"/>
      <c r="AD4007" s="2"/>
      <c r="AE4007" s="2"/>
      <c r="AF4007" s="2"/>
      <c r="AG4007" s="2"/>
      <c r="AH4007" s="55"/>
      <c r="AI4007" s="72"/>
      <c r="AJ4007" s="72"/>
      <c r="AK4007" s="72"/>
      <c r="AL4007" s="72"/>
      <c r="AM4007" s="80"/>
      <c r="AN4007" s="2"/>
      <c r="AO4007" s="2"/>
      <c r="AP4007" s="2"/>
      <c r="AQ4007" s="2"/>
      <c r="AR4007" s="55"/>
      <c r="AS4007" s="85"/>
      <c r="AT4007" s="85"/>
      <c r="AU4007" s="85"/>
      <c r="AV4007" s="85"/>
      <c r="AW4007" s="100"/>
      <c r="AX4007" s="2"/>
      <c r="AY4007" s="2"/>
      <c r="AZ4007" s="2"/>
      <c r="BA4007" s="2"/>
      <c r="BB4007" s="55"/>
      <c r="BC4007" s="105"/>
      <c r="BD4007" s="105"/>
      <c r="BE4007" s="105"/>
      <c r="BF4007" s="105"/>
      <c r="BG4007" s="109"/>
      <c r="BH4007" s="2"/>
      <c r="BI4007" s="2"/>
      <c r="BJ4007" s="2"/>
      <c r="BK4007" s="2"/>
      <c r="BL4007" s="55"/>
      <c r="BM4007" s="48"/>
      <c r="BN4007" s="48"/>
      <c r="BO4007" s="48"/>
      <c r="BP4007" s="48"/>
      <c r="BQ4007" s="117"/>
      <c r="BR4007" s="2"/>
      <c r="BS4007" s="2"/>
      <c r="BT4007" s="2"/>
      <c r="BU4007" s="2"/>
      <c r="BV4007" s="55"/>
    </row>
    <row r="4008" spans="1:74" ht="28.8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18" t="s">
        <v>5</v>
      </c>
      <c r="H4008" s="3">
        <v>2024</v>
      </c>
      <c r="I4008" s="20" t="s">
        <v>316</v>
      </c>
      <c r="J4008" s="184" t="s">
        <v>297</v>
      </c>
      <c r="K4008" s="184" t="s">
        <v>318</v>
      </c>
      <c r="L4008" s="187">
        <f t="shared" si="127"/>
        <v>0</v>
      </c>
      <c r="M4008" s="187">
        <f t="shared" si="128"/>
        <v>0</v>
      </c>
      <c r="N4008" s="186"/>
      <c r="O4008" s="33"/>
      <c r="P4008" s="33"/>
      <c r="Q4008" s="33"/>
      <c r="R4008" s="33"/>
      <c r="S4008" s="42"/>
      <c r="T4008" s="2"/>
      <c r="U4008" s="2"/>
      <c r="V4008" s="2"/>
      <c r="W4008" s="2"/>
      <c r="X4008" s="55"/>
      <c r="Y4008" s="62"/>
      <c r="Z4008" s="62"/>
      <c r="AA4008" s="62"/>
      <c r="AB4008" s="62"/>
      <c r="AC4008" s="68"/>
      <c r="AD4008" s="2"/>
      <c r="AE4008" s="2"/>
      <c r="AF4008" s="2"/>
      <c r="AG4008" s="2"/>
      <c r="AH4008" s="55"/>
      <c r="AI4008" s="72"/>
      <c r="AJ4008" s="72"/>
      <c r="AK4008" s="72"/>
      <c r="AL4008" s="72"/>
      <c r="AM4008" s="80"/>
      <c r="AN4008" s="2"/>
      <c r="AO4008" s="2"/>
      <c r="AP4008" s="2"/>
      <c r="AQ4008" s="2"/>
      <c r="AR4008" s="55"/>
      <c r="AS4008" s="85"/>
      <c r="AT4008" s="85"/>
      <c r="AU4008" s="85"/>
      <c r="AV4008" s="85"/>
      <c r="AW4008" s="100"/>
      <c r="AX4008" s="2"/>
      <c r="AY4008" s="2"/>
      <c r="AZ4008" s="2"/>
      <c r="BA4008" s="2"/>
      <c r="BB4008" s="55"/>
      <c r="BC4008" s="105"/>
      <c r="BD4008" s="105"/>
      <c r="BE4008" s="105"/>
      <c r="BF4008" s="105"/>
      <c r="BG4008" s="109"/>
      <c r="BH4008" s="2"/>
      <c r="BI4008" s="2"/>
      <c r="BJ4008" s="2"/>
      <c r="BK4008" s="2"/>
      <c r="BL4008" s="55"/>
      <c r="BM4008" s="48"/>
      <c r="BN4008" s="48"/>
      <c r="BO4008" s="48"/>
      <c r="BP4008" s="48"/>
      <c r="BQ4008" s="117"/>
      <c r="BR4008" s="2"/>
      <c r="BS4008" s="2"/>
      <c r="BT4008" s="2"/>
      <c r="BU4008" s="2"/>
      <c r="BV4008" s="55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18" t="s">
        <v>5</v>
      </c>
      <c r="H4009" s="3">
        <v>2024</v>
      </c>
      <c r="I4009" s="20" t="s">
        <v>316</v>
      </c>
      <c r="J4009" s="185" t="s">
        <v>348</v>
      </c>
      <c r="K4009" s="185" t="s">
        <v>320</v>
      </c>
      <c r="L4009" s="187">
        <f t="shared" si="127"/>
        <v>0</v>
      </c>
      <c r="M4009" s="187">
        <f t="shared" si="128"/>
        <v>0</v>
      </c>
      <c r="N4009" s="186"/>
      <c r="O4009" s="33"/>
      <c r="P4009" s="33"/>
      <c r="Q4009" s="33"/>
      <c r="R4009" s="33"/>
      <c r="S4009" s="42"/>
      <c r="T4009" s="2"/>
      <c r="U4009" s="2"/>
      <c r="V4009" s="2"/>
      <c r="W4009" s="2"/>
      <c r="X4009" s="55"/>
      <c r="Y4009" s="62"/>
      <c r="Z4009" s="62"/>
      <c r="AA4009" s="62"/>
      <c r="AB4009" s="62"/>
      <c r="AC4009" s="68"/>
      <c r="AD4009" s="2"/>
      <c r="AE4009" s="2"/>
      <c r="AF4009" s="2"/>
      <c r="AG4009" s="2"/>
      <c r="AH4009" s="55"/>
      <c r="AI4009" s="72"/>
      <c r="AJ4009" s="72"/>
      <c r="AK4009" s="72"/>
      <c r="AL4009" s="72"/>
      <c r="AM4009" s="80"/>
      <c r="AN4009" s="2"/>
      <c r="AO4009" s="2"/>
      <c r="AP4009" s="2"/>
      <c r="AQ4009" s="2"/>
      <c r="AR4009" s="55"/>
      <c r="AS4009" s="85"/>
      <c r="AT4009" s="85"/>
      <c r="AU4009" s="85"/>
      <c r="AV4009" s="85"/>
      <c r="AW4009" s="100"/>
      <c r="AX4009" s="2"/>
      <c r="AY4009" s="2"/>
      <c r="AZ4009" s="2"/>
      <c r="BA4009" s="2"/>
      <c r="BB4009" s="55"/>
      <c r="BC4009" s="105"/>
      <c r="BD4009" s="105"/>
      <c r="BE4009" s="105"/>
      <c r="BF4009" s="105"/>
      <c r="BG4009" s="109"/>
      <c r="BH4009" s="2"/>
      <c r="BI4009" s="2"/>
      <c r="BJ4009" s="2"/>
      <c r="BK4009" s="2"/>
      <c r="BL4009" s="55"/>
      <c r="BM4009" s="48"/>
      <c r="BN4009" s="48"/>
      <c r="BO4009" s="48"/>
      <c r="BP4009" s="48"/>
      <c r="BQ4009" s="117"/>
      <c r="BR4009" s="2"/>
      <c r="BS4009" s="2"/>
      <c r="BT4009" s="2"/>
      <c r="BU4009" s="2"/>
      <c r="BV4009" s="55"/>
    </row>
    <row r="4010" spans="1:74" ht="28.8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18" t="s">
        <v>5</v>
      </c>
      <c r="H4010" s="3">
        <v>2024</v>
      </c>
      <c r="I4010" s="20" t="s">
        <v>282</v>
      </c>
      <c r="J4010" s="184" t="s">
        <v>272</v>
      </c>
      <c r="K4010" s="184" t="s">
        <v>321</v>
      </c>
      <c r="L4010" s="187">
        <f t="shared" si="127"/>
        <v>3.6000000000000004E-2</v>
      </c>
      <c r="M4010" s="187">
        <f t="shared" si="128"/>
        <v>81.209999999999994</v>
      </c>
      <c r="N4010" s="186" t="s">
        <v>1484</v>
      </c>
      <c r="O4010" s="33"/>
      <c r="P4010" s="33"/>
      <c r="Q4010" s="33"/>
      <c r="R4010" s="33"/>
      <c r="S4010" s="42"/>
      <c r="T4010" s="2"/>
      <c r="U4010" s="2"/>
      <c r="V4010" s="2"/>
      <c r="W4010" s="2"/>
      <c r="X4010" s="55"/>
      <c r="Y4010" s="62"/>
      <c r="Z4010" s="62"/>
      <c r="AA4010" s="62"/>
      <c r="AB4010" s="62"/>
      <c r="AC4010" s="68"/>
      <c r="AD4010" s="2"/>
      <c r="AE4010" s="2"/>
      <c r="AF4010" s="2"/>
      <c r="AG4010" s="2"/>
      <c r="AH4010" s="55"/>
      <c r="AI4010" s="72"/>
      <c r="AJ4010" s="72"/>
      <c r="AK4010" s="72"/>
      <c r="AL4010" s="72"/>
      <c r="AM4010" s="80"/>
      <c r="AN4010" s="2"/>
      <c r="AO4010" s="2"/>
      <c r="AP4010" s="2" t="s">
        <v>636</v>
      </c>
      <c r="AQ4010" s="2">
        <v>2.4E-2</v>
      </c>
      <c r="AR4010" s="55">
        <v>52.94</v>
      </c>
      <c r="AS4010" s="85"/>
      <c r="AT4010" s="85"/>
      <c r="AU4010" s="85"/>
      <c r="AV4010" s="85"/>
      <c r="AW4010" s="100"/>
      <c r="AX4010" s="2"/>
      <c r="AY4010" s="2"/>
      <c r="AZ4010" s="2"/>
      <c r="BA4010" s="2"/>
      <c r="BB4010" s="55"/>
      <c r="BC4010" s="105"/>
      <c r="BD4010" s="105"/>
      <c r="BE4010" s="105"/>
      <c r="BF4010" s="105"/>
      <c r="BG4010" s="109"/>
      <c r="BH4010" s="2"/>
      <c r="BI4010" s="2"/>
      <c r="BJ4010" s="2"/>
      <c r="BK4010" s="2"/>
      <c r="BL4010" s="55"/>
      <c r="BM4010" s="48"/>
      <c r="BN4010" s="48"/>
      <c r="BO4010" s="48"/>
      <c r="BP4010" s="48"/>
      <c r="BQ4010" s="117"/>
      <c r="BR4010" s="2" t="s">
        <v>1197</v>
      </c>
      <c r="BS4010" s="2"/>
      <c r="BT4010" s="2"/>
      <c r="BU4010" s="2">
        <v>1.2E-2</v>
      </c>
      <c r="BV4010" s="55">
        <v>28.27</v>
      </c>
    </row>
    <row r="4011" spans="1:74" ht="28.8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18" t="s">
        <v>5</v>
      </c>
      <c r="H4011" s="3">
        <v>2024</v>
      </c>
      <c r="I4011" s="20" t="s">
        <v>282</v>
      </c>
      <c r="J4011" s="184" t="s">
        <v>273</v>
      </c>
      <c r="K4011" s="184" t="s">
        <v>321</v>
      </c>
      <c r="L4011" s="187">
        <f t="shared" si="127"/>
        <v>2.8000000000000001E-2</v>
      </c>
      <c r="M4011" s="187">
        <f t="shared" si="128"/>
        <v>59.021000000000001</v>
      </c>
      <c r="N4011" s="186" t="s">
        <v>1485</v>
      </c>
      <c r="O4011" s="33"/>
      <c r="P4011" s="33"/>
      <c r="Q4011" s="33"/>
      <c r="R4011" s="33"/>
      <c r="S4011" s="42"/>
      <c r="T4011" s="2"/>
      <c r="U4011" s="2"/>
      <c r="V4011" s="2"/>
      <c r="W4011" s="2"/>
      <c r="X4011" s="55"/>
      <c r="Y4011" s="62"/>
      <c r="Z4011" s="62"/>
      <c r="AA4011" s="62"/>
      <c r="AB4011" s="62"/>
      <c r="AC4011" s="68"/>
      <c r="AD4011" s="2"/>
      <c r="AE4011" s="2"/>
      <c r="AF4011" s="2"/>
      <c r="AG4011" s="2"/>
      <c r="AH4011" s="55"/>
      <c r="AI4011" s="72"/>
      <c r="AJ4011" s="72"/>
      <c r="AK4011" s="72"/>
      <c r="AL4011" s="72"/>
      <c r="AM4011" s="80"/>
      <c r="AN4011" s="2"/>
      <c r="AO4011" s="2"/>
      <c r="AP4011" s="2" t="s">
        <v>636</v>
      </c>
      <c r="AQ4011" s="2">
        <v>1.6E-2</v>
      </c>
      <c r="AR4011" s="55">
        <v>32.692</v>
      </c>
      <c r="AS4011" s="85"/>
      <c r="AT4011" s="85"/>
      <c r="AU4011" s="85"/>
      <c r="AV4011" s="85"/>
      <c r="AW4011" s="100"/>
      <c r="AX4011" s="2" t="s">
        <v>777</v>
      </c>
      <c r="AY4011" s="2"/>
      <c r="AZ4011" s="2"/>
      <c r="BA4011" s="2">
        <v>1.2E-2</v>
      </c>
      <c r="BB4011" s="55">
        <v>26.329000000000001</v>
      </c>
      <c r="BC4011" s="105"/>
      <c r="BD4011" s="105"/>
      <c r="BE4011" s="105"/>
      <c r="BF4011" s="105"/>
      <c r="BG4011" s="109"/>
      <c r="BH4011" s="2"/>
      <c r="BI4011" s="2"/>
      <c r="BJ4011" s="2"/>
      <c r="BK4011" s="2"/>
      <c r="BL4011" s="55"/>
      <c r="BM4011" s="48"/>
      <c r="BN4011" s="48"/>
      <c r="BO4011" s="48"/>
      <c r="BP4011" s="48"/>
      <c r="BQ4011" s="117"/>
      <c r="BR4011" s="2"/>
      <c r="BS4011" s="2"/>
      <c r="BT4011" s="2"/>
      <c r="BU4011" s="2"/>
      <c r="BV4011" s="55"/>
    </row>
    <row r="4012" spans="1:74" ht="28.8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18" t="s">
        <v>5</v>
      </c>
      <c r="H4012" s="3">
        <v>2024</v>
      </c>
      <c r="I4012" s="20" t="s">
        <v>282</v>
      </c>
      <c r="J4012" s="184" t="s">
        <v>274</v>
      </c>
      <c r="K4012" s="184" t="s">
        <v>321</v>
      </c>
      <c r="L4012" s="187">
        <f t="shared" si="127"/>
        <v>2.5000000000000001E-2</v>
      </c>
      <c r="M4012" s="187">
        <f t="shared" si="128"/>
        <v>51.959999999999994</v>
      </c>
      <c r="N4012" s="186" t="s">
        <v>1487</v>
      </c>
      <c r="O4012" s="33"/>
      <c r="P4012" s="33"/>
      <c r="Q4012" s="33"/>
      <c r="R4012" s="33"/>
      <c r="S4012" s="42"/>
      <c r="T4012" s="2"/>
      <c r="U4012" s="2"/>
      <c r="V4012" s="2">
        <v>13</v>
      </c>
      <c r="W4012" s="2">
        <v>1.5E-3</v>
      </c>
      <c r="X4012" s="55">
        <v>2.9889999999999999</v>
      </c>
      <c r="Y4012" s="62"/>
      <c r="Z4012" s="62"/>
      <c r="AA4012" s="62"/>
      <c r="AB4012" s="62"/>
      <c r="AC4012" s="68"/>
      <c r="AD4012" s="2" t="s">
        <v>484</v>
      </c>
      <c r="AE4012" s="2"/>
      <c r="AF4012" s="2"/>
      <c r="AG4012" s="2">
        <v>1.0999999999999999E-2</v>
      </c>
      <c r="AH4012" s="55">
        <v>20.263999999999999</v>
      </c>
      <c r="AI4012" s="72" t="s">
        <v>514</v>
      </c>
      <c r="AJ4012" s="72"/>
      <c r="AK4012" s="72" t="s">
        <v>545</v>
      </c>
      <c r="AL4012" s="72">
        <v>2.5000000000000001E-3</v>
      </c>
      <c r="AM4012" s="80">
        <v>6.4</v>
      </c>
      <c r="AN4012" s="2"/>
      <c r="AO4012" s="2"/>
      <c r="AP4012" s="2"/>
      <c r="AQ4012" s="2"/>
      <c r="AR4012" s="55"/>
      <c r="AS4012" s="85"/>
      <c r="AT4012" s="85"/>
      <c r="AU4012" s="85"/>
      <c r="AV4012" s="85"/>
      <c r="AW4012" s="100"/>
      <c r="AX4012" s="2"/>
      <c r="AY4012" s="2"/>
      <c r="AZ4012" s="2"/>
      <c r="BA4012" s="2"/>
      <c r="BB4012" s="55"/>
      <c r="BC4012" s="105"/>
      <c r="BD4012" s="105"/>
      <c r="BE4012" s="105"/>
      <c r="BF4012" s="105"/>
      <c r="BG4012" s="109"/>
      <c r="BH4012" s="2" t="s">
        <v>912</v>
      </c>
      <c r="BI4012" s="2"/>
      <c r="BJ4012" s="2"/>
      <c r="BK4012" s="2">
        <v>0.01</v>
      </c>
      <c r="BL4012" s="55">
        <v>22.306999999999999</v>
      </c>
      <c r="BM4012" s="48"/>
      <c r="BN4012" s="48"/>
      <c r="BO4012" s="48"/>
      <c r="BP4012" s="48"/>
      <c r="BQ4012" s="117"/>
      <c r="BR4012" s="2"/>
      <c r="BS4012" s="2"/>
      <c r="BT4012" s="2"/>
      <c r="BU4012" s="2"/>
      <c r="BV4012" s="55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18" t="s">
        <v>5</v>
      </c>
      <c r="H4013" s="3">
        <v>2024</v>
      </c>
      <c r="I4013" s="20" t="s">
        <v>282</v>
      </c>
      <c r="J4013" s="184" t="s">
        <v>275</v>
      </c>
      <c r="K4013" s="184" t="s">
        <v>321</v>
      </c>
      <c r="L4013" s="187">
        <f t="shared" si="127"/>
        <v>4.0000000000000001E-3</v>
      </c>
      <c r="M4013" s="187">
        <f t="shared" si="128"/>
        <v>4.4290000000000003</v>
      </c>
      <c r="N4013" s="186" t="s">
        <v>1488</v>
      </c>
      <c r="O4013" s="33"/>
      <c r="P4013" s="33"/>
      <c r="Q4013" s="33"/>
      <c r="R4013" s="33"/>
      <c r="S4013" s="42"/>
      <c r="T4013" s="2"/>
      <c r="U4013" s="2"/>
      <c r="V4013" s="2">
        <v>7</v>
      </c>
      <c r="W4013" s="2">
        <v>3.0000000000000001E-3</v>
      </c>
      <c r="X4013" s="55">
        <v>3.1259999999999999</v>
      </c>
      <c r="Y4013" s="62"/>
      <c r="Z4013" s="62"/>
      <c r="AA4013" s="62"/>
      <c r="AB4013" s="62"/>
      <c r="AC4013" s="68"/>
      <c r="AD4013" s="2"/>
      <c r="AE4013" s="2"/>
      <c r="AF4013" s="2"/>
      <c r="AG4013" s="2"/>
      <c r="AH4013" s="55"/>
      <c r="AI4013" s="72"/>
      <c r="AJ4013" s="72"/>
      <c r="AK4013" s="72"/>
      <c r="AL4013" s="72"/>
      <c r="AM4013" s="80"/>
      <c r="AN4013" s="2" t="s">
        <v>635</v>
      </c>
      <c r="AO4013" s="2"/>
      <c r="AP4013" s="2"/>
      <c r="AQ4013" s="2">
        <v>1E-3</v>
      </c>
      <c r="AR4013" s="55">
        <v>1.3029999999999999</v>
      </c>
      <c r="AS4013" s="85"/>
      <c r="AT4013" s="85"/>
      <c r="AU4013" s="85"/>
      <c r="AV4013" s="85"/>
      <c r="AW4013" s="100"/>
      <c r="AX4013" s="2"/>
      <c r="AY4013" s="2"/>
      <c r="AZ4013" s="2"/>
      <c r="BA4013" s="2"/>
      <c r="BB4013" s="55"/>
      <c r="BC4013" s="105"/>
      <c r="BD4013" s="105"/>
      <c r="BE4013" s="105"/>
      <c r="BF4013" s="105"/>
      <c r="BG4013" s="109"/>
      <c r="BH4013" s="2"/>
      <c r="BI4013" s="2"/>
      <c r="BJ4013" s="2"/>
      <c r="BK4013" s="2"/>
      <c r="BL4013" s="55"/>
      <c r="BM4013" s="48"/>
      <c r="BN4013" s="48"/>
      <c r="BO4013" s="48"/>
      <c r="BP4013" s="48"/>
      <c r="BQ4013" s="117"/>
      <c r="BR4013" s="2"/>
      <c r="BS4013" s="2"/>
      <c r="BT4013" s="2"/>
      <c r="BU4013" s="2"/>
      <c r="BV4013" s="55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18" t="s">
        <v>5</v>
      </c>
      <c r="H4014" s="3">
        <v>2024</v>
      </c>
      <c r="I4014" s="20" t="s">
        <v>282</v>
      </c>
      <c r="J4014" s="184" t="s">
        <v>276</v>
      </c>
      <c r="K4014" s="184" t="s">
        <v>320</v>
      </c>
      <c r="L4014" s="187">
        <f t="shared" si="127"/>
        <v>1</v>
      </c>
      <c r="M4014" s="187">
        <f t="shared" si="128"/>
        <v>10.606999999999999</v>
      </c>
      <c r="N4014" s="186"/>
      <c r="O4014" s="33"/>
      <c r="P4014" s="33"/>
      <c r="Q4014" s="33"/>
      <c r="R4014" s="33"/>
      <c r="S4014" s="42"/>
      <c r="T4014" s="2"/>
      <c r="U4014" s="2"/>
      <c r="V4014" s="2"/>
      <c r="W4014" s="2"/>
      <c r="X4014" s="55"/>
      <c r="Y4014" s="62"/>
      <c r="Z4014" s="62"/>
      <c r="AA4014" s="62"/>
      <c r="AB4014" s="62"/>
      <c r="AC4014" s="68"/>
      <c r="AD4014" s="2"/>
      <c r="AE4014" s="2"/>
      <c r="AF4014" s="2"/>
      <c r="AG4014" s="2"/>
      <c r="AH4014" s="55"/>
      <c r="AI4014" s="72"/>
      <c r="AJ4014" s="72"/>
      <c r="AK4014" s="72" t="s">
        <v>545</v>
      </c>
      <c r="AL4014" s="72">
        <v>1</v>
      </c>
      <c r="AM4014" s="80">
        <v>10.606999999999999</v>
      </c>
      <c r="AN4014" s="2"/>
      <c r="AO4014" s="2"/>
      <c r="AP4014" s="2"/>
      <c r="AQ4014" s="2"/>
      <c r="AR4014" s="55"/>
      <c r="AS4014" s="85"/>
      <c r="AT4014" s="85"/>
      <c r="AU4014" s="85"/>
      <c r="AV4014" s="85"/>
      <c r="AW4014" s="100"/>
      <c r="AX4014" s="2"/>
      <c r="AY4014" s="2"/>
      <c r="AZ4014" s="2"/>
      <c r="BA4014" s="2"/>
      <c r="BB4014" s="55"/>
      <c r="BC4014" s="105"/>
      <c r="BD4014" s="105"/>
      <c r="BE4014" s="105"/>
      <c r="BF4014" s="105"/>
      <c r="BG4014" s="109"/>
      <c r="BH4014" s="2"/>
      <c r="BI4014" s="2"/>
      <c r="BJ4014" s="2"/>
      <c r="BK4014" s="2"/>
      <c r="BL4014" s="55"/>
      <c r="BM4014" s="48"/>
      <c r="BN4014" s="48"/>
      <c r="BO4014" s="48"/>
      <c r="BP4014" s="48"/>
      <c r="BQ4014" s="117"/>
      <c r="BR4014" s="2"/>
      <c r="BS4014" s="2"/>
      <c r="BT4014" s="2"/>
      <c r="BU4014" s="2"/>
      <c r="BV4014" s="55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18" t="s">
        <v>5</v>
      </c>
      <c r="H4015" s="3">
        <v>2024</v>
      </c>
      <c r="I4015" s="20" t="s">
        <v>282</v>
      </c>
      <c r="J4015" s="184" t="s">
        <v>277</v>
      </c>
      <c r="K4015" s="184" t="s">
        <v>320</v>
      </c>
      <c r="L4015" s="187">
        <f t="shared" si="127"/>
        <v>2</v>
      </c>
      <c r="M4015" s="187">
        <f t="shared" si="128"/>
        <v>2.4009999999999998</v>
      </c>
      <c r="N4015" s="186" t="s">
        <v>1489</v>
      </c>
      <c r="O4015" s="33"/>
      <c r="P4015" s="33"/>
      <c r="Q4015" s="33"/>
      <c r="R4015" s="33"/>
      <c r="S4015" s="42"/>
      <c r="T4015" s="2"/>
      <c r="U4015" s="2"/>
      <c r="V4015" s="2">
        <v>13</v>
      </c>
      <c r="W4015" s="2">
        <v>2</v>
      </c>
      <c r="X4015" s="55">
        <v>2.4009999999999998</v>
      </c>
      <c r="Y4015" s="62"/>
      <c r="Z4015" s="62"/>
      <c r="AA4015" s="62"/>
      <c r="AB4015" s="62"/>
      <c r="AC4015" s="68"/>
      <c r="AD4015" s="2"/>
      <c r="AE4015" s="2"/>
      <c r="AF4015" s="2"/>
      <c r="AG4015" s="2"/>
      <c r="AH4015" s="55"/>
      <c r="AI4015" s="72"/>
      <c r="AJ4015" s="72"/>
      <c r="AK4015" s="72"/>
      <c r="AL4015" s="72"/>
      <c r="AM4015" s="80"/>
      <c r="AN4015" s="2"/>
      <c r="AO4015" s="2"/>
      <c r="AP4015" s="2"/>
      <c r="AQ4015" s="2"/>
      <c r="AR4015" s="55"/>
      <c r="AS4015" s="85"/>
      <c r="AT4015" s="85"/>
      <c r="AU4015" s="85"/>
      <c r="AV4015" s="85"/>
      <c r="AW4015" s="100"/>
      <c r="AX4015" s="2"/>
      <c r="AY4015" s="2"/>
      <c r="AZ4015" s="2"/>
      <c r="BA4015" s="2"/>
      <c r="BB4015" s="55"/>
      <c r="BC4015" s="105"/>
      <c r="BD4015" s="105"/>
      <c r="BE4015" s="105"/>
      <c r="BF4015" s="105"/>
      <c r="BG4015" s="109"/>
      <c r="BH4015" s="2"/>
      <c r="BI4015" s="2"/>
      <c r="BJ4015" s="2"/>
      <c r="BK4015" s="2"/>
      <c r="BL4015" s="55"/>
      <c r="BM4015" s="48"/>
      <c r="BN4015" s="48"/>
      <c r="BO4015" s="48"/>
      <c r="BP4015" s="48"/>
      <c r="BQ4015" s="117"/>
      <c r="BR4015" s="2"/>
      <c r="BS4015" s="2"/>
      <c r="BT4015" s="2"/>
      <c r="BU4015" s="2"/>
      <c r="BV4015" s="55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18" t="s">
        <v>5</v>
      </c>
      <c r="H4016" s="3">
        <v>2024</v>
      </c>
      <c r="I4016" s="20" t="s">
        <v>283</v>
      </c>
      <c r="J4016" s="184" t="s">
        <v>298</v>
      </c>
      <c r="K4016" s="184" t="s">
        <v>321</v>
      </c>
      <c r="L4016" s="187">
        <f t="shared" si="127"/>
        <v>0.02</v>
      </c>
      <c r="M4016" s="187">
        <f t="shared" si="128"/>
        <v>12.066000000000001</v>
      </c>
      <c r="N4016" s="186" t="s">
        <v>363</v>
      </c>
      <c r="O4016" s="33"/>
      <c r="P4016" s="33"/>
      <c r="Q4016" s="33"/>
      <c r="R4016" s="33"/>
      <c r="S4016" s="42"/>
      <c r="T4016" s="2"/>
      <c r="U4016" s="2"/>
      <c r="V4016" s="2"/>
      <c r="W4016" s="2"/>
      <c r="X4016" s="55"/>
      <c r="Y4016" s="62"/>
      <c r="Z4016" s="62"/>
      <c r="AA4016" s="62"/>
      <c r="AB4016" s="62"/>
      <c r="AC4016" s="68"/>
      <c r="AD4016" s="2"/>
      <c r="AE4016" s="2"/>
      <c r="AF4016" s="2"/>
      <c r="AG4016" s="2"/>
      <c r="AH4016" s="55"/>
      <c r="AI4016" s="72"/>
      <c r="AJ4016" s="72"/>
      <c r="AK4016" s="72"/>
      <c r="AL4016" s="72"/>
      <c r="AM4016" s="80"/>
      <c r="AN4016" s="2"/>
      <c r="AO4016" s="2"/>
      <c r="AP4016" s="2"/>
      <c r="AQ4016" s="2"/>
      <c r="AR4016" s="55"/>
      <c r="AS4016" s="85" t="s">
        <v>363</v>
      </c>
      <c r="AT4016" s="85"/>
      <c r="AU4016" s="85"/>
      <c r="AV4016" s="85">
        <v>0.02</v>
      </c>
      <c r="AW4016" s="100">
        <v>12.066000000000001</v>
      </c>
      <c r="AX4016" s="2"/>
      <c r="AY4016" s="2"/>
      <c r="AZ4016" s="2"/>
      <c r="BA4016" s="2"/>
      <c r="BB4016" s="55"/>
      <c r="BC4016" s="105"/>
      <c r="BD4016" s="105"/>
      <c r="BE4016" s="105"/>
      <c r="BF4016" s="105"/>
      <c r="BG4016" s="109"/>
      <c r="BH4016" s="2"/>
      <c r="BI4016" s="2"/>
      <c r="BJ4016" s="2"/>
      <c r="BK4016" s="2"/>
      <c r="BL4016" s="55"/>
      <c r="BM4016" s="48"/>
      <c r="BN4016" s="48"/>
      <c r="BO4016" s="48"/>
      <c r="BP4016" s="48"/>
      <c r="BQ4016" s="117"/>
      <c r="BR4016" s="2"/>
      <c r="BS4016" s="2"/>
      <c r="BT4016" s="2"/>
      <c r="BU4016" s="2"/>
      <c r="BV4016" s="55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18" t="s">
        <v>5</v>
      </c>
      <c r="H4017" s="3">
        <v>2024</v>
      </c>
      <c r="I4017" s="20" t="s">
        <v>283</v>
      </c>
      <c r="J4017" s="184" t="s">
        <v>278</v>
      </c>
      <c r="K4017" s="184" t="s">
        <v>320</v>
      </c>
      <c r="L4017" s="187">
        <f t="shared" si="127"/>
        <v>0</v>
      </c>
      <c r="M4017" s="187">
        <f t="shared" si="128"/>
        <v>0</v>
      </c>
      <c r="N4017" s="186"/>
      <c r="O4017" s="33"/>
      <c r="P4017" s="33"/>
      <c r="Q4017" s="33"/>
      <c r="R4017" s="33"/>
      <c r="S4017" s="42"/>
      <c r="T4017" s="2"/>
      <c r="U4017" s="2"/>
      <c r="V4017" s="2"/>
      <c r="W4017" s="2"/>
      <c r="X4017" s="55"/>
      <c r="Y4017" s="62"/>
      <c r="Z4017" s="62"/>
      <c r="AA4017" s="62"/>
      <c r="AB4017" s="62"/>
      <c r="AC4017" s="68"/>
      <c r="AD4017" s="2"/>
      <c r="AE4017" s="2"/>
      <c r="AF4017" s="2"/>
      <c r="AG4017" s="2"/>
      <c r="AH4017" s="55"/>
      <c r="AI4017" s="72"/>
      <c r="AJ4017" s="72"/>
      <c r="AK4017" s="72"/>
      <c r="AL4017" s="72"/>
      <c r="AM4017" s="80"/>
      <c r="AN4017" s="2"/>
      <c r="AO4017" s="2"/>
      <c r="AP4017" s="2"/>
      <c r="AQ4017" s="2"/>
      <c r="AR4017" s="55"/>
      <c r="AS4017" s="85"/>
      <c r="AT4017" s="85"/>
      <c r="AU4017" s="85"/>
      <c r="AV4017" s="85"/>
      <c r="AW4017" s="100"/>
      <c r="AX4017" s="2"/>
      <c r="AY4017" s="2"/>
      <c r="AZ4017" s="2"/>
      <c r="BA4017" s="2"/>
      <c r="BB4017" s="55"/>
      <c r="BC4017" s="105"/>
      <c r="BD4017" s="105"/>
      <c r="BE4017" s="105"/>
      <c r="BF4017" s="105"/>
      <c r="BG4017" s="109"/>
      <c r="BH4017" s="2"/>
      <c r="BI4017" s="2"/>
      <c r="BJ4017" s="2"/>
      <c r="BK4017" s="2"/>
      <c r="BL4017" s="55"/>
      <c r="BM4017" s="48"/>
      <c r="BN4017" s="48"/>
      <c r="BO4017" s="48"/>
      <c r="BP4017" s="48"/>
      <c r="BQ4017" s="117"/>
      <c r="BR4017" s="2"/>
      <c r="BS4017" s="2"/>
      <c r="BT4017" s="2"/>
      <c r="BU4017" s="2"/>
      <c r="BV4017" s="55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18" t="s">
        <v>5</v>
      </c>
      <c r="H4018" s="3">
        <v>2024</v>
      </c>
      <c r="I4018" s="20" t="s">
        <v>283</v>
      </c>
      <c r="J4018" s="184" t="s">
        <v>279</v>
      </c>
      <c r="K4018" s="184" t="s">
        <v>320</v>
      </c>
      <c r="L4018" s="187">
        <f t="shared" si="127"/>
        <v>0</v>
      </c>
      <c r="M4018" s="187">
        <f t="shared" si="128"/>
        <v>0</v>
      </c>
      <c r="N4018" s="186"/>
      <c r="O4018" s="33"/>
      <c r="P4018" s="33"/>
      <c r="Q4018" s="33"/>
      <c r="R4018" s="33"/>
      <c r="S4018" s="42"/>
      <c r="T4018" s="2"/>
      <c r="U4018" s="2"/>
      <c r="V4018" s="2"/>
      <c r="W4018" s="2"/>
      <c r="X4018" s="55"/>
      <c r="Y4018" s="62"/>
      <c r="Z4018" s="62"/>
      <c r="AA4018" s="62"/>
      <c r="AB4018" s="62"/>
      <c r="AC4018" s="68"/>
      <c r="AD4018" s="2"/>
      <c r="AE4018" s="2"/>
      <c r="AF4018" s="2"/>
      <c r="AG4018" s="2"/>
      <c r="AH4018" s="55"/>
      <c r="AI4018" s="72"/>
      <c r="AJ4018" s="72"/>
      <c r="AK4018" s="72"/>
      <c r="AL4018" s="72"/>
      <c r="AM4018" s="80"/>
      <c r="AN4018" s="2"/>
      <c r="AO4018" s="2"/>
      <c r="AP4018" s="2"/>
      <c r="AQ4018" s="2"/>
      <c r="AR4018" s="55"/>
      <c r="AS4018" s="85"/>
      <c r="AT4018" s="85"/>
      <c r="AU4018" s="85"/>
      <c r="AV4018" s="85"/>
      <c r="AW4018" s="100"/>
      <c r="AX4018" s="2"/>
      <c r="AY4018" s="2"/>
      <c r="AZ4018" s="2"/>
      <c r="BA4018" s="2"/>
      <c r="BB4018" s="55"/>
      <c r="BC4018" s="105"/>
      <c r="BD4018" s="105"/>
      <c r="BE4018" s="105"/>
      <c r="BF4018" s="105"/>
      <c r="BG4018" s="109"/>
      <c r="BH4018" s="2"/>
      <c r="BI4018" s="2"/>
      <c r="BJ4018" s="2"/>
      <c r="BK4018" s="2"/>
      <c r="BL4018" s="55"/>
      <c r="BM4018" s="48"/>
      <c r="BN4018" s="48"/>
      <c r="BO4018" s="48"/>
      <c r="BP4018" s="48"/>
      <c r="BQ4018" s="117"/>
      <c r="BR4018" s="2"/>
      <c r="BS4018" s="2"/>
      <c r="BT4018" s="2"/>
      <c r="BU4018" s="2"/>
      <c r="BV4018" s="55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18" t="s">
        <v>5</v>
      </c>
      <c r="H4019" s="3">
        <v>2024</v>
      </c>
      <c r="I4019" s="20" t="s">
        <v>286</v>
      </c>
      <c r="J4019" s="184" t="s">
        <v>280</v>
      </c>
      <c r="K4019" s="184" t="s">
        <v>319</v>
      </c>
      <c r="L4019" s="187">
        <f t="shared" si="127"/>
        <v>0</v>
      </c>
      <c r="M4019" s="187">
        <f t="shared" si="128"/>
        <v>0</v>
      </c>
      <c r="N4019" s="186"/>
      <c r="O4019" s="33"/>
      <c r="P4019" s="33"/>
      <c r="Q4019" s="33"/>
      <c r="R4019" s="33"/>
      <c r="S4019" s="42"/>
      <c r="T4019" s="2"/>
      <c r="U4019" s="2"/>
      <c r="V4019" s="2"/>
      <c r="W4019" s="2"/>
      <c r="X4019" s="55"/>
      <c r="Y4019" s="62"/>
      <c r="Z4019" s="62"/>
      <c r="AA4019" s="62"/>
      <c r="AB4019" s="62"/>
      <c r="AC4019" s="68"/>
      <c r="AD4019" s="2"/>
      <c r="AE4019" s="2"/>
      <c r="AF4019" s="2"/>
      <c r="AG4019" s="2"/>
      <c r="AH4019" s="55"/>
      <c r="AI4019" s="72"/>
      <c r="AJ4019" s="72"/>
      <c r="AK4019" s="72"/>
      <c r="AL4019" s="72"/>
      <c r="AM4019" s="80"/>
      <c r="AN4019" s="2"/>
      <c r="AO4019" s="2"/>
      <c r="AP4019" s="2"/>
      <c r="AQ4019" s="2"/>
      <c r="AR4019" s="55"/>
      <c r="AS4019" s="85"/>
      <c r="AT4019" s="85"/>
      <c r="AU4019" s="85"/>
      <c r="AV4019" s="85"/>
      <c r="AW4019" s="100"/>
      <c r="AX4019" s="2"/>
      <c r="AY4019" s="2"/>
      <c r="AZ4019" s="2"/>
      <c r="BA4019" s="2"/>
      <c r="BB4019" s="55"/>
      <c r="BC4019" s="105"/>
      <c r="BD4019" s="105"/>
      <c r="BE4019" s="105"/>
      <c r="BF4019" s="105"/>
      <c r="BG4019" s="109"/>
      <c r="BH4019" s="2"/>
      <c r="BI4019" s="2"/>
      <c r="BJ4019" s="2"/>
      <c r="BK4019" s="2"/>
      <c r="BL4019" s="55"/>
      <c r="BM4019" s="48"/>
      <c r="BN4019" s="48"/>
      <c r="BO4019" s="48"/>
      <c r="BP4019" s="48"/>
      <c r="BQ4019" s="117"/>
      <c r="BR4019" s="2"/>
      <c r="BS4019" s="2"/>
      <c r="BT4019" s="2"/>
      <c r="BU4019" s="2"/>
      <c r="BV4019" s="55"/>
    </row>
    <row r="4020" spans="1:74" ht="28.8" hidden="1" x14ac:dyDescent="0.3">
      <c r="A4020" s="2" t="s">
        <v>123</v>
      </c>
      <c r="B4020" s="2" t="s">
        <v>2</v>
      </c>
      <c r="C4020" s="2" t="s">
        <v>3</v>
      </c>
      <c r="D4020" s="2" t="s">
        <v>124</v>
      </c>
      <c r="E4020" s="5" t="s">
        <v>125</v>
      </c>
      <c r="F4020" s="3"/>
      <c r="G4020" s="18" t="s">
        <v>5</v>
      </c>
      <c r="H4020" s="3">
        <v>2024</v>
      </c>
      <c r="I4020" s="20" t="s">
        <v>286</v>
      </c>
      <c r="J4020" s="184" t="s">
        <v>281</v>
      </c>
      <c r="K4020" s="184" t="s">
        <v>319</v>
      </c>
      <c r="L4020" s="187">
        <f t="shared" si="127"/>
        <v>0</v>
      </c>
      <c r="M4020" s="187">
        <f t="shared" si="128"/>
        <v>22.706</v>
      </c>
      <c r="N4020" s="186" t="s">
        <v>1486</v>
      </c>
      <c r="O4020" s="33"/>
      <c r="P4020" s="33"/>
      <c r="Q4020" s="33"/>
      <c r="R4020" s="33"/>
      <c r="S4020" s="42"/>
      <c r="T4020" s="2"/>
      <c r="U4020" s="2"/>
      <c r="V4020" s="2"/>
      <c r="W4020" s="2"/>
      <c r="X4020" s="55"/>
      <c r="Y4020" s="62"/>
      <c r="Z4020" s="62"/>
      <c r="AA4020" s="62"/>
      <c r="AB4020" s="62"/>
      <c r="AC4020" s="68"/>
      <c r="AD4020" s="2"/>
      <c r="AE4020" s="2"/>
      <c r="AF4020" s="2"/>
      <c r="AG4020" s="2"/>
      <c r="AH4020" s="55"/>
      <c r="AI4020" s="72" t="s">
        <v>586</v>
      </c>
      <c r="AJ4020" s="72"/>
      <c r="AK4020" s="72"/>
      <c r="AL4020" s="72"/>
      <c r="AM4020" s="80">
        <v>4.3739999999999997</v>
      </c>
      <c r="AN4020" s="2" t="s">
        <v>637</v>
      </c>
      <c r="AO4020" s="2"/>
      <c r="AP4020" s="2"/>
      <c r="AQ4020" s="2"/>
      <c r="AR4020" s="55">
        <v>3.7629999999999999</v>
      </c>
      <c r="AS4020" s="85"/>
      <c r="AT4020" s="85"/>
      <c r="AU4020" s="85"/>
      <c r="AV4020" s="85"/>
      <c r="AW4020" s="100"/>
      <c r="AX4020" s="2"/>
      <c r="AY4020" s="2"/>
      <c r="AZ4020" s="2"/>
      <c r="BA4020" s="2"/>
      <c r="BB4020" s="55"/>
      <c r="BC4020" s="105"/>
      <c r="BD4020" s="105"/>
      <c r="BE4020" s="105"/>
      <c r="BF4020" s="105"/>
      <c r="BG4020" s="109"/>
      <c r="BH4020" s="2" t="s">
        <v>1037</v>
      </c>
      <c r="BI4020" s="2"/>
      <c r="BJ4020" s="2"/>
      <c r="BK4020" s="2"/>
      <c r="BL4020" s="55">
        <v>8.8490000000000002</v>
      </c>
      <c r="BM4020" s="48" t="s">
        <v>1016</v>
      </c>
      <c r="BN4020" s="48"/>
      <c r="BO4020" s="48"/>
      <c r="BP4020" s="48"/>
      <c r="BQ4020" s="117">
        <v>5.72</v>
      </c>
      <c r="BR4020" s="2"/>
      <c r="BS4020" s="2"/>
      <c r="BT4020" s="2"/>
      <c r="BU4020" s="2"/>
      <c r="BV4020" s="55"/>
    </row>
    <row r="4021" spans="1:74" s="13" customFormat="1" hidden="1" x14ac:dyDescent="0.3">
      <c r="A4021" s="12" t="s">
        <v>123</v>
      </c>
      <c r="B4021" s="12" t="s">
        <v>2</v>
      </c>
      <c r="C4021" s="12" t="s">
        <v>3</v>
      </c>
      <c r="D4021" s="12" t="s">
        <v>124</v>
      </c>
      <c r="E4021" s="6" t="s">
        <v>125</v>
      </c>
      <c r="F4021" s="7"/>
      <c r="G4021" s="19" t="s">
        <v>5</v>
      </c>
      <c r="H4021" s="7">
        <v>2024</v>
      </c>
      <c r="I4021" s="21"/>
      <c r="J4021" s="12" t="s">
        <v>314</v>
      </c>
      <c r="K4021" s="12"/>
      <c r="L4021" s="147"/>
      <c r="M4021" s="147">
        <f>SUM(M3983:M4020)</f>
        <v>942.20899999999995</v>
      </c>
      <c r="N4021" s="183"/>
      <c r="O4021" s="12"/>
      <c r="P4021" s="12"/>
      <c r="Q4021" s="12"/>
      <c r="R4021" s="12"/>
      <c r="S4021" s="47">
        <f>SUM(S3983:S4020)</f>
        <v>0</v>
      </c>
      <c r="T4021" s="12"/>
      <c r="U4021" s="12"/>
      <c r="V4021" s="12"/>
      <c r="W4021" s="12"/>
      <c r="X4021" s="47">
        <f>SUM(X3983:X4020)</f>
        <v>8.516</v>
      </c>
      <c r="Y4021" s="12"/>
      <c r="Z4021" s="12"/>
      <c r="AA4021" s="12"/>
      <c r="AB4021" s="12"/>
      <c r="AC4021" s="47">
        <f>SUM(AC3983:AC4020)</f>
        <v>0</v>
      </c>
      <c r="AD4021" s="12"/>
      <c r="AE4021" s="12"/>
      <c r="AF4021" s="12"/>
      <c r="AG4021" s="12"/>
      <c r="AH4021" s="47">
        <f>SUM(AH3983:AH4020)</f>
        <v>27.433</v>
      </c>
      <c r="AI4021" s="12"/>
      <c r="AJ4021" s="12"/>
      <c r="AK4021" s="12"/>
      <c r="AL4021" s="12"/>
      <c r="AM4021" s="47">
        <f>SUM(AM3983:AM4020)</f>
        <v>21.380999999999997</v>
      </c>
      <c r="AN4021" s="12"/>
      <c r="AO4021" s="12"/>
      <c r="AP4021" s="12"/>
      <c r="AQ4021" s="12"/>
      <c r="AR4021" s="47">
        <f>SUM(AR3983:AR4020)</f>
        <v>90.698000000000008</v>
      </c>
      <c r="AS4021" s="12"/>
      <c r="AT4021" s="12"/>
      <c r="AU4021" s="12"/>
      <c r="AV4021" s="12"/>
      <c r="AW4021" s="47">
        <f>SUM(AW3983:AW4020)</f>
        <v>12.066000000000001</v>
      </c>
      <c r="AX4021" s="12"/>
      <c r="AY4021" s="12"/>
      <c r="AZ4021" s="12"/>
      <c r="BA4021" s="12"/>
      <c r="BB4021" s="47">
        <f>SUM(BB3983:BB4020)</f>
        <v>26.329000000000001</v>
      </c>
      <c r="BC4021" s="12"/>
      <c r="BD4021" s="12"/>
      <c r="BE4021" s="12"/>
      <c r="BF4021" s="12"/>
      <c r="BG4021" s="47">
        <f>SUM(BG3983:BG4020)</f>
        <v>690.64</v>
      </c>
      <c r="BH4021" s="12"/>
      <c r="BI4021" s="12"/>
      <c r="BJ4021" s="12"/>
      <c r="BK4021" s="12"/>
      <c r="BL4021" s="47">
        <f>SUM(BL3983:BL4020)</f>
        <v>31.155999999999999</v>
      </c>
      <c r="BM4021" s="12"/>
      <c r="BN4021" s="12"/>
      <c r="BO4021" s="12"/>
      <c r="BP4021" s="12"/>
      <c r="BQ4021" s="47">
        <f>SUM(BQ3983:BQ4020)</f>
        <v>5.72</v>
      </c>
      <c r="BR4021" s="12"/>
      <c r="BS4021" s="12"/>
      <c r="BT4021" s="12"/>
      <c r="BU4021" s="12"/>
      <c r="BV4021" s="47">
        <f>SUM(BV3983:BV4020)</f>
        <v>28.27</v>
      </c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18" t="s">
        <v>5</v>
      </c>
      <c r="H4022" s="3">
        <v>2024</v>
      </c>
      <c r="I4022" s="20" t="s">
        <v>287</v>
      </c>
      <c r="J4022" s="184" t="s">
        <v>267</v>
      </c>
      <c r="K4022" s="184" t="s">
        <v>318</v>
      </c>
      <c r="L4022" s="187">
        <f t="shared" si="127"/>
        <v>0</v>
      </c>
      <c r="M4022" s="187">
        <f t="shared" si="128"/>
        <v>0</v>
      </c>
      <c r="N4022" s="186"/>
      <c r="O4022" s="33"/>
      <c r="P4022" s="33"/>
      <c r="Q4022" s="33"/>
      <c r="R4022" s="33"/>
      <c r="S4022" s="42"/>
      <c r="T4022" s="2"/>
      <c r="U4022" s="2"/>
      <c r="V4022" s="2"/>
      <c r="W4022" s="2"/>
      <c r="X4022" s="55"/>
      <c r="Y4022" s="62"/>
      <c r="Z4022" s="62"/>
      <c r="AA4022" s="62"/>
      <c r="AB4022" s="62"/>
      <c r="AC4022" s="68"/>
      <c r="AD4022" s="2"/>
      <c r="AE4022" s="2"/>
      <c r="AF4022" s="2"/>
      <c r="AG4022" s="2"/>
      <c r="AH4022" s="55"/>
      <c r="AI4022" s="72"/>
      <c r="AJ4022" s="72"/>
      <c r="AK4022" s="72"/>
      <c r="AL4022" s="72"/>
      <c r="AM4022" s="80"/>
      <c r="AN4022" s="2"/>
      <c r="AO4022" s="2"/>
      <c r="AP4022" s="2"/>
      <c r="AQ4022" s="2"/>
      <c r="AR4022" s="55"/>
      <c r="AS4022" s="85"/>
      <c r="AT4022" s="85"/>
      <c r="AU4022" s="85"/>
      <c r="AV4022" s="85"/>
      <c r="AW4022" s="100"/>
      <c r="AX4022" s="2"/>
      <c r="AY4022" s="2"/>
      <c r="AZ4022" s="2"/>
      <c r="BA4022" s="2"/>
      <c r="BB4022" s="55"/>
      <c r="BC4022" s="105"/>
      <c r="BD4022" s="105"/>
      <c r="BE4022" s="105"/>
      <c r="BF4022" s="105"/>
      <c r="BG4022" s="109"/>
      <c r="BH4022" s="2"/>
      <c r="BI4022" s="2"/>
      <c r="BJ4022" s="2"/>
      <c r="BK4022" s="2"/>
      <c r="BL4022" s="55"/>
      <c r="BM4022" s="48"/>
      <c r="BN4022" s="48"/>
      <c r="BO4022" s="48"/>
      <c r="BP4022" s="48"/>
      <c r="BQ4022" s="117"/>
      <c r="BR4022" s="2"/>
      <c r="BS4022" s="2"/>
      <c r="BT4022" s="2"/>
      <c r="BU4022" s="2"/>
      <c r="BV4022" s="55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18" t="s">
        <v>5</v>
      </c>
      <c r="H4023" s="3">
        <v>2024</v>
      </c>
      <c r="I4023" s="20" t="s">
        <v>287</v>
      </c>
      <c r="J4023" s="184" t="s">
        <v>291</v>
      </c>
      <c r="K4023" s="184" t="s">
        <v>319</v>
      </c>
      <c r="L4023" s="187">
        <f t="shared" si="127"/>
        <v>0</v>
      </c>
      <c r="M4023" s="187">
        <f t="shared" si="128"/>
        <v>0</v>
      </c>
      <c r="N4023" s="186"/>
      <c r="O4023" s="33"/>
      <c r="P4023" s="33"/>
      <c r="Q4023" s="33"/>
      <c r="R4023" s="33"/>
      <c r="S4023" s="42"/>
      <c r="T4023" s="2"/>
      <c r="U4023" s="2"/>
      <c r="V4023" s="2"/>
      <c r="W4023" s="2"/>
      <c r="X4023" s="55"/>
      <c r="Y4023" s="62"/>
      <c r="Z4023" s="62"/>
      <c r="AA4023" s="62"/>
      <c r="AB4023" s="62"/>
      <c r="AC4023" s="68"/>
      <c r="AD4023" s="2"/>
      <c r="AE4023" s="2"/>
      <c r="AF4023" s="2"/>
      <c r="AG4023" s="2"/>
      <c r="AH4023" s="55"/>
      <c r="AI4023" s="72"/>
      <c r="AJ4023" s="72"/>
      <c r="AK4023" s="72"/>
      <c r="AL4023" s="72"/>
      <c r="AM4023" s="80"/>
      <c r="AN4023" s="2"/>
      <c r="AO4023" s="2"/>
      <c r="AP4023" s="2"/>
      <c r="AQ4023" s="2"/>
      <c r="AR4023" s="55"/>
      <c r="AS4023" s="85"/>
      <c r="AT4023" s="85"/>
      <c r="AU4023" s="85"/>
      <c r="AV4023" s="85"/>
      <c r="AW4023" s="100"/>
      <c r="AX4023" s="2"/>
      <c r="AY4023" s="2"/>
      <c r="AZ4023" s="2"/>
      <c r="BA4023" s="2"/>
      <c r="BB4023" s="55"/>
      <c r="BC4023" s="105"/>
      <c r="BD4023" s="105"/>
      <c r="BE4023" s="105"/>
      <c r="BF4023" s="105"/>
      <c r="BG4023" s="109"/>
      <c r="BH4023" s="2"/>
      <c r="BI4023" s="2"/>
      <c r="BJ4023" s="2"/>
      <c r="BK4023" s="2"/>
      <c r="BL4023" s="55"/>
      <c r="BM4023" s="48"/>
      <c r="BN4023" s="48"/>
      <c r="BO4023" s="48"/>
      <c r="BP4023" s="48"/>
      <c r="BQ4023" s="117"/>
      <c r="BR4023" s="2"/>
      <c r="BS4023" s="2"/>
      <c r="BT4023" s="2"/>
      <c r="BU4023" s="2"/>
      <c r="BV4023" s="55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18" t="s">
        <v>5</v>
      </c>
      <c r="H4024" s="3">
        <v>2024</v>
      </c>
      <c r="I4024" s="20" t="s">
        <v>286</v>
      </c>
      <c r="J4024" s="184" t="s">
        <v>336</v>
      </c>
      <c r="K4024" s="184" t="s">
        <v>319</v>
      </c>
      <c r="L4024" s="187">
        <f t="shared" si="127"/>
        <v>0</v>
      </c>
      <c r="M4024" s="187">
        <f t="shared" si="128"/>
        <v>0</v>
      </c>
      <c r="N4024" s="186"/>
      <c r="O4024" s="33"/>
      <c r="P4024" s="33"/>
      <c r="Q4024" s="33"/>
      <c r="R4024" s="33"/>
      <c r="S4024" s="42"/>
      <c r="T4024" s="2"/>
      <c r="U4024" s="2"/>
      <c r="V4024" s="2"/>
      <c r="W4024" s="2"/>
      <c r="X4024" s="55"/>
      <c r="Y4024" s="62"/>
      <c r="Z4024" s="62"/>
      <c r="AA4024" s="62"/>
      <c r="AB4024" s="62"/>
      <c r="AC4024" s="68"/>
      <c r="AD4024" s="2"/>
      <c r="AE4024" s="2"/>
      <c r="AF4024" s="2"/>
      <c r="AG4024" s="2"/>
      <c r="AH4024" s="55"/>
      <c r="AI4024" s="72"/>
      <c r="AJ4024" s="72"/>
      <c r="AK4024" s="72"/>
      <c r="AL4024" s="72"/>
      <c r="AM4024" s="80"/>
      <c r="AN4024" s="2"/>
      <c r="AO4024" s="2"/>
      <c r="AP4024" s="2"/>
      <c r="AQ4024" s="2"/>
      <c r="AR4024" s="55"/>
      <c r="AS4024" s="85"/>
      <c r="AT4024" s="85"/>
      <c r="AU4024" s="85"/>
      <c r="AV4024" s="85"/>
      <c r="AW4024" s="100"/>
      <c r="AX4024" s="2"/>
      <c r="AY4024" s="2"/>
      <c r="AZ4024" s="2"/>
      <c r="BA4024" s="2"/>
      <c r="BB4024" s="55"/>
      <c r="BC4024" s="105"/>
      <c r="BD4024" s="105"/>
      <c r="BE4024" s="105"/>
      <c r="BF4024" s="105"/>
      <c r="BG4024" s="109"/>
      <c r="BH4024" s="2"/>
      <c r="BI4024" s="2"/>
      <c r="BJ4024" s="2"/>
      <c r="BK4024" s="2"/>
      <c r="BL4024" s="55"/>
      <c r="BM4024" s="48"/>
      <c r="BN4024" s="48"/>
      <c r="BO4024" s="48"/>
      <c r="BP4024" s="48"/>
      <c r="BQ4024" s="117"/>
      <c r="BR4024" s="2"/>
      <c r="BS4024" s="2"/>
      <c r="BT4024" s="2"/>
      <c r="BU4024" s="2"/>
      <c r="BV4024" s="55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18" t="s">
        <v>5</v>
      </c>
      <c r="H4025" s="3">
        <v>2024</v>
      </c>
      <c r="I4025" s="20" t="s">
        <v>286</v>
      </c>
      <c r="J4025" s="185" t="s">
        <v>337</v>
      </c>
      <c r="K4025" s="185" t="s">
        <v>318</v>
      </c>
      <c r="L4025" s="187">
        <f t="shared" si="127"/>
        <v>0</v>
      </c>
      <c r="M4025" s="187">
        <f t="shared" si="128"/>
        <v>0</v>
      </c>
      <c r="N4025" s="186"/>
      <c r="O4025" s="53"/>
      <c r="P4025" s="53"/>
      <c r="Q4025" s="53"/>
      <c r="R4025" s="53"/>
      <c r="S4025" s="54"/>
      <c r="T4025" s="8"/>
      <c r="U4025" s="8"/>
      <c r="V4025" s="8"/>
      <c r="W4025" s="8"/>
      <c r="X4025" s="122"/>
      <c r="Y4025" s="135"/>
      <c r="Z4025" s="135"/>
      <c r="AA4025" s="135"/>
      <c r="AB4025" s="135"/>
      <c r="AC4025" s="136"/>
      <c r="AD4025" s="8"/>
      <c r="AE4025" s="8"/>
      <c r="AF4025" s="8"/>
      <c r="AG4025" s="8"/>
      <c r="AH4025" s="122"/>
      <c r="AI4025" s="137"/>
      <c r="AJ4025" s="137"/>
      <c r="AK4025" s="137"/>
      <c r="AL4025" s="137"/>
      <c r="AM4025" s="138"/>
      <c r="AN4025" s="8"/>
      <c r="AO4025" s="8"/>
      <c r="AP4025" s="8"/>
      <c r="AQ4025" s="8"/>
      <c r="AR4025" s="122"/>
      <c r="AS4025" s="139"/>
      <c r="AT4025" s="139"/>
      <c r="AU4025" s="139"/>
      <c r="AV4025" s="139"/>
      <c r="AW4025" s="140"/>
      <c r="AX4025" s="8"/>
      <c r="AY4025" s="8"/>
      <c r="AZ4025" s="8"/>
      <c r="BA4025" s="8"/>
      <c r="BB4025" s="122"/>
      <c r="BC4025" s="141"/>
      <c r="BD4025" s="141"/>
      <c r="BE4025" s="141"/>
      <c r="BF4025" s="141"/>
      <c r="BG4025" s="142"/>
      <c r="BH4025" s="8"/>
      <c r="BI4025" s="8"/>
      <c r="BJ4025" s="8"/>
      <c r="BK4025" s="8"/>
      <c r="BL4025" s="122"/>
      <c r="BM4025" s="143"/>
      <c r="BN4025" s="143"/>
      <c r="BO4025" s="143"/>
      <c r="BP4025" s="143"/>
      <c r="BQ4025" s="144"/>
      <c r="BR4025" s="8"/>
      <c r="BS4025" s="8"/>
      <c r="BT4025" s="8"/>
      <c r="BU4025" s="8"/>
      <c r="BV4025" s="122"/>
    </row>
    <row r="4026" spans="1:74" ht="28.8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18" t="s">
        <v>5</v>
      </c>
      <c r="H4026" s="3">
        <v>2024</v>
      </c>
      <c r="I4026" s="20" t="s">
        <v>286</v>
      </c>
      <c r="J4026" s="185" t="s">
        <v>338</v>
      </c>
      <c r="K4026" s="185" t="s">
        <v>339</v>
      </c>
      <c r="L4026" s="187">
        <f t="shared" si="127"/>
        <v>0</v>
      </c>
      <c r="M4026" s="187">
        <f t="shared" si="128"/>
        <v>0</v>
      </c>
      <c r="N4026" s="186"/>
      <c r="O4026" s="53"/>
      <c r="P4026" s="53"/>
      <c r="Q4026" s="53"/>
      <c r="R4026" s="53"/>
      <c r="S4026" s="54"/>
      <c r="T4026" s="8"/>
      <c r="U4026" s="8"/>
      <c r="V4026" s="8"/>
      <c r="W4026" s="8"/>
      <c r="X4026" s="122"/>
      <c r="Y4026" s="135"/>
      <c r="Z4026" s="135"/>
      <c r="AA4026" s="135"/>
      <c r="AB4026" s="135"/>
      <c r="AC4026" s="136"/>
      <c r="AD4026" s="8"/>
      <c r="AE4026" s="8"/>
      <c r="AF4026" s="8"/>
      <c r="AG4026" s="8"/>
      <c r="AH4026" s="122"/>
      <c r="AI4026" s="137"/>
      <c r="AJ4026" s="137"/>
      <c r="AK4026" s="137"/>
      <c r="AL4026" s="137"/>
      <c r="AM4026" s="138"/>
      <c r="AN4026" s="8"/>
      <c r="AO4026" s="8"/>
      <c r="AP4026" s="8"/>
      <c r="AQ4026" s="8"/>
      <c r="AR4026" s="122"/>
      <c r="AS4026" s="139"/>
      <c r="AT4026" s="139"/>
      <c r="AU4026" s="139"/>
      <c r="AV4026" s="139"/>
      <c r="AW4026" s="140"/>
      <c r="AX4026" s="8"/>
      <c r="AY4026" s="8"/>
      <c r="AZ4026" s="8"/>
      <c r="BA4026" s="8"/>
      <c r="BB4026" s="122"/>
      <c r="BC4026" s="141"/>
      <c r="BD4026" s="141"/>
      <c r="BE4026" s="141"/>
      <c r="BF4026" s="141"/>
      <c r="BG4026" s="142"/>
      <c r="BH4026" s="8"/>
      <c r="BI4026" s="8"/>
      <c r="BJ4026" s="8"/>
      <c r="BK4026" s="8"/>
      <c r="BL4026" s="122"/>
      <c r="BM4026" s="143"/>
      <c r="BN4026" s="143"/>
      <c r="BO4026" s="143"/>
      <c r="BP4026" s="143"/>
      <c r="BQ4026" s="144"/>
      <c r="BR4026" s="8"/>
      <c r="BS4026" s="8"/>
      <c r="BT4026" s="8"/>
      <c r="BU4026" s="8"/>
      <c r="BV4026" s="122"/>
    </row>
    <row r="4027" spans="1:74" ht="28.8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18" t="s">
        <v>5</v>
      </c>
      <c r="H4027" s="3">
        <v>2024</v>
      </c>
      <c r="I4027" s="20" t="s">
        <v>286</v>
      </c>
      <c r="J4027" s="185" t="s">
        <v>340</v>
      </c>
      <c r="K4027" s="185" t="s">
        <v>318</v>
      </c>
      <c r="L4027" s="187">
        <f t="shared" si="127"/>
        <v>0</v>
      </c>
      <c r="M4027" s="187">
        <f t="shared" si="128"/>
        <v>0</v>
      </c>
      <c r="N4027" s="186"/>
      <c r="O4027" s="53"/>
      <c r="P4027" s="53"/>
      <c r="Q4027" s="53"/>
      <c r="R4027" s="53"/>
      <c r="S4027" s="54"/>
      <c r="T4027" s="8"/>
      <c r="U4027" s="8"/>
      <c r="V4027" s="8"/>
      <c r="W4027" s="8"/>
      <c r="X4027" s="122"/>
      <c r="Y4027" s="135"/>
      <c r="Z4027" s="135"/>
      <c r="AA4027" s="135"/>
      <c r="AB4027" s="135"/>
      <c r="AC4027" s="136"/>
      <c r="AD4027" s="8"/>
      <c r="AE4027" s="8"/>
      <c r="AF4027" s="8"/>
      <c r="AG4027" s="8"/>
      <c r="AH4027" s="122"/>
      <c r="AI4027" s="137"/>
      <c r="AJ4027" s="137"/>
      <c r="AK4027" s="137"/>
      <c r="AL4027" s="137"/>
      <c r="AM4027" s="138"/>
      <c r="AN4027" s="8"/>
      <c r="AO4027" s="8"/>
      <c r="AP4027" s="8"/>
      <c r="AQ4027" s="8"/>
      <c r="AR4027" s="122"/>
      <c r="AS4027" s="139"/>
      <c r="AT4027" s="139"/>
      <c r="AU4027" s="139"/>
      <c r="AV4027" s="139"/>
      <c r="AW4027" s="140"/>
      <c r="AX4027" s="8"/>
      <c r="AY4027" s="8"/>
      <c r="AZ4027" s="8"/>
      <c r="BA4027" s="8"/>
      <c r="BB4027" s="122"/>
      <c r="BC4027" s="141"/>
      <c r="BD4027" s="141"/>
      <c r="BE4027" s="141"/>
      <c r="BF4027" s="141"/>
      <c r="BG4027" s="142"/>
      <c r="BH4027" s="8"/>
      <c r="BI4027" s="8"/>
      <c r="BJ4027" s="8"/>
      <c r="BK4027" s="8"/>
      <c r="BL4027" s="122"/>
      <c r="BM4027" s="143"/>
      <c r="BN4027" s="143"/>
      <c r="BO4027" s="143"/>
      <c r="BP4027" s="143"/>
      <c r="BQ4027" s="144"/>
      <c r="BR4027" s="8"/>
      <c r="BS4027" s="8"/>
      <c r="BT4027" s="8"/>
      <c r="BU4027" s="8"/>
      <c r="BV4027" s="122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18" t="s">
        <v>5</v>
      </c>
      <c r="H4028" s="3">
        <v>2024</v>
      </c>
      <c r="I4028" s="20" t="s">
        <v>286</v>
      </c>
      <c r="J4028" s="185" t="s">
        <v>341</v>
      </c>
      <c r="K4028" s="185" t="s">
        <v>320</v>
      </c>
      <c r="L4028" s="187">
        <f t="shared" si="127"/>
        <v>0</v>
      </c>
      <c r="M4028" s="187">
        <f t="shared" si="128"/>
        <v>0</v>
      </c>
      <c r="N4028" s="186"/>
      <c r="O4028" s="53"/>
      <c r="P4028" s="53"/>
      <c r="Q4028" s="53"/>
      <c r="R4028" s="53"/>
      <c r="S4028" s="54"/>
      <c r="T4028" s="8"/>
      <c r="U4028" s="8"/>
      <c r="V4028" s="8"/>
      <c r="W4028" s="8"/>
      <c r="X4028" s="122"/>
      <c r="Y4028" s="135"/>
      <c r="Z4028" s="135"/>
      <c r="AA4028" s="135"/>
      <c r="AB4028" s="135"/>
      <c r="AC4028" s="136"/>
      <c r="AD4028" s="8"/>
      <c r="AE4028" s="8"/>
      <c r="AF4028" s="8"/>
      <c r="AG4028" s="8"/>
      <c r="AH4028" s="122"/>
      <c r="AI4028" s="137"/>
      <c r="AJ4028" s="137"/>
      <c r="AK4028" s="137"/>
      <c r="AL4028" s="137"/>
      <c r="AM4028" s="138"/>
      <c r="AN4028" s="8"/>
      <c r="AO4028" s="8"/>
      <c r="AP4028" s="8"/>
      <c r="AQ4028" s="8"/>
      <c r="AR4028" s="122"/>
      <c r="AS4028" s="139"/>
      <c r="AT4028" s="139"/>
      <c r="AU4028" s="139"/>
      <c r="AV4028" s="139"/>
      <c r="AW4028" s="140"/>
      <c r="AX4028" s="8"/>
      <c r="AY4028" s="8"/>
      <c r="AZ4028" s="8"/>
      <c r="BA4028" s="8"/>
      <c r="BB4028" s="122"/>
      <c r="BC4028" s="141"/>
      <c r="BD4028" s="141"/>
      <c r="BE4028" s="141"/>
      <c r="BF4028" s="141"/>
      <c r="BG4028" s="142"/>
      <c r="BH4028" s="8"/>
      <c r="BI4028" s="8"/>
      <c r="BJ4028" s="8"/>
      <c r="BK4028" s="8"/>
      <c r="BL4028" s="122"/>
      <c r="BM4028" s="143"/>
      <c r="BN4028" s="143"/>
      <c r="BO4028" s="143"/>
      <c r="BP4028" s="143"/>
      <c r="BQ4028" s="144"/>
      <c r="BR4028" s="8"/>
      <c r="BS4028" s="8"/>
      <c r="BT4028" s="8"/>
      <c r="BU4028" s="8"/>
      <c r="BV4028" s="122"/>
    </row>
    <row r="4029" spans="1:74" ht="28.8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18" t="s">
        <v>5</v>
      </c>
      <c r="H4029" s="3">
        <v>2024</v>
      </c>
      <c r="I4029" s="20" t="s">
        <v>286</v>
      </c>
      <c r="J4029" s="185" t="s">
        <v>342</v>
      </c>
      <c r="K4029" s="185" t="s">
        <v>320</v>
      </c>
      <c r="L4029" s="187">
        <f t="shared" si="127"/>
        <v>0</v>
      </c>
      <c r="M4029" s="187">
        <f t="shared" si="128"/>
        <v>0</v>
      </c>
      <c r="N4029" s="186"/>
      <c r="O4029" s="53"/>
      <c r="P4029" s="53"/>
      <c r="Q4029" s="53"/>
      <c r="R4029" s="53"/>
      <c r="S4029" s="54"/>
      <c r="T4029" s="8"/>
      <c r="U4029" s="8"/>
      <c r="V4029" s="8"/>
      <c r="W4029" s="8"/>
      <c r="X4029" s="122"/>
      <c r="Y4029" s="135"/>
      <c r="Z4029" s="135"/>
      <c r="AA4029" s="135"/>
      <c r="AB4029" s="135"/>
      <c r="AC4029" s="136"/>
      <c r="AD4029" s="8"/>
      <c r="AE4029" s="8"/>
      <c r="AF4029" s="8"/>
      <c r="AG4029" s="8"/>
      <c r="AH4029" s="122"/>
      <c r="AI4029" s="137"/>
      <c r="AJ4029" s="137"/>
      <c r="AK4029" s="137"/>
      <c r="AL4029" s="137"/>
      <c r="AM4029" s="138"/>
      <c r="AN4029" s="8"/>
      <c r="AO4029" s="8"/>
      <c r="AP4029" s="8"/>
      <c r="AQ4029" s="8"/>
      <c r="AR4029" s="122"/>
      <c r="AS4029" s="139"/>
      <c r="AT4029" s="139"/>
      <c r="AU4029" s="139"/>
      <c r="AV4029" s="139"/>
      <c r="AW4029" s="140"/>
      <c r="AX4029" s="8"/>
      <c r="AY4029" s="8"/>
      <c r="AZ4029" s="8"/>
      <c r="BA4029" s="8"/>
      <c r="BB4029" s="122"/>
      <c r="BC4029" s="141"/>
      <c r="BD4029" s="141"/>
      <c r="BE4029" s="141"/>
      <c r="BF4029" s="141"/>
      <c r="BG4029" s="142"/>
      <c r="BH4029" s="8"/>
      <c r="BI4029" s="8"/>
      <c r="BJ4029" s="8"/>
      <c r="BK4029" s="8"/>
      <c r="BL4029" s="122"/>
      <c r="BM4029" s="143"/>
      <c r="BN4029" s="143"/>
      <c r="BO4029" s="143"/>
      <c r="BP4029" s="143"/>
      <c r="BQ4029" s="144"/>
      <c r="BR4029" s="8"/>
      <c r="BS4029" s="8"/>
      <c r="BT4029" s="8"/>
      <c r="BU4029" s="8"/>
      <c r="BV4029" s="122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18" t="s">
        <v>5</v>
      </c>
      <c r="H4030" s="3">
        <v>2024</v>
      </c>
      <c r="I4030" s="20" t="s">
        <v>286</v>
      </c>
      <c r="J4030" s="185" t="s">
        <v>343</v>
      </c>
      <c r="K4030" s="185" t="s">
        <v>339</v>
      </c>
      <c r="L4030" s="187">
        <f t="shared" si="127"/>
        <v>0</v>
      </c>
      <c r="M4030" s="187">
        <f t="shared" si="128"/>
        <v>0</v>
      </c>
      <c r="N4030" s="186"/>
      <c r="O4030" s="53"/>
      <c r="P4030" s="53"/>
      <c r="Q4030" s="53"/>
      <c r="R4030" s="53"/>
      <c r="S4030" s="54"/>
      <c r="T4030" s="8"/>
      <c r="U4030" s="8"/>
      <c r="V4030" s="8"/>
      <c r="W4030" s="8"/>
      <c r="X4030" s="122"/>
      <c r="Y4030" s="135"/>
      <c r="Z4030" s="135"/>
      <c r="AA4030" s="135"/>
      <c r="AB4030" s="135"/>
      <c r="AC4030" s="136"/>
      <c r="AD4030" s="8"/>
      <c r="AE4030" s="8"/>
      <c r="AF4030" s="8"/>
      <c r="AG4030" s="8"/>
      <c r="AH4030" s="122"/>
      <c r="AI4030" s="137"/>
      <c r="AJ4030" s="137"/>
      <c r="AK4030" s="137"/>
      <c r="AL4030" s="137"/>
      <c r="AM4030" s="138"/>
      <c r="AN4030" s="8"/>
      <c r="AO4030" s="8"/>
      <c r="AP4030" s="8"/>
      <c r="AQ4030" s="8"/>
      <c r="AR4030" s="122"/>
      <c r="AS4030" s="139"/>
      <c r="AT4030" s="139"/>
      <c r="AU4030" s="139"/>
      <c r="AV4030" s="139"/>
      <c r="AW4030" s="140"/>
      <c r="AX4030" s="8"/>
      <c r="AY4030" s="8"/>
      <c r="AZ4030" s="8"/>
      <c r="BA4030" s="8"/>
      <c r="BB4030" s="122"/>
      <c r="BC4030" s="141"/>
      <c r="BD4030" s="141"/>
      <c r="BE4030" s="141"/>
      <c r="BF4030" s="141"/>
      <c r="BG4030" s="142"/>
      <c r="BH4030" s="8"/>
      <c r="BI4030" s="8"/>
      <c r="BJ4030" s="8"/>
      <c r="BK4030" s="8"/>
      <c r="BL4030" s="122"/>
      <c r="BM4030" s="143"/>
      <c r="BN4030" s="143"/>
      <c r="BO4030" s="143"/>
      <c r="BP4030" s="143"/>
      <c r="BQ4030" s="144"/>
      <c r="BR4030" s="8"/>
      <c r="BS4030" s="8"/>
      <c r="BT4030" s="8"/>
      <c r="BU4030" s="8"/>
      <c r="BV4030" s="122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18" t="s">
        <v>5</v>
      </c>
      <c r="H4031" s="3">
        <v>2024</v>
      </c>
      <c r="I4031" s="20" t="s">
        <v>288</v>
      </c>
      <c r="J4031" s="185" t="s">
        <v>344</v>
      </c>
      <c r="K4031" s="185" t="s">
        <v>318</v>
      </c>
      <c r="L4031" s="187">
        <f t="shared" si="127"/>
        <v>0</v>
      </c>
      <c r="M4031" s="187">
        <f t="shared" si="128"/>
        <v>0</v>
      </c>
      <c r="N4031" s="186"/>
      <c r="O4031" s="53"/>
      <c r="P4031" s="53"/>
      <c r="Q4031" s="53"/>
      <c r="R4031" s="53"/>
      <c r="S4031" s="54"/>
      <c r="T4031" s="8"/>
      <c r="U4031" s="8"/>
      <c r="V4031" s="8"/>
      <c r="W4031" s="8"/>
      <c r="X4031" s="122"/>
      <c r="Y4031" s="135"/>
      <c r="Z4031" s="135"/>
      <c r="AA4031" s="135"/>
      <c r="AB4031" s="135"/>
      <c r="AC4031" s="136"/>
      <c r="AD4031" s="8"/>
      <c r="AE4031" s="8"/>
      <c r="AF4031" s="8"/>
      <c r="AG4031" s="8"/>
      <c r="AH4031" s="122"/>
      <c r="AI4031" s="137"/>
      <c r="AJ4031" s="137"/>
      <c r="AK4031" s="137"/>
      <c r="AL4031" s="137"/>
      <c r="AM4031" s="138"/>
      <c r="AN4031" s="8"/>
      <c r="AO4031" s="8"/>
      <c r="AP4031" s="8"/>
      <c r="AQ4031" s="8"/>
      <c r="AR4031" s="122"/>
      <c r="AS4031" s="139"/>
      <c r="AT4031" s="139"/>
      <c r="AU4031" s="139"/>
      <c r="AV4031" s="139"/>
      <c r="AW4031" s="140"/>
      <c r="AX4031" s="8"/>
      <c r="AY4031" s="8"/>
      <c r="AZ4031" s="8"/>
      <c r="BA4031" s="8"/>
      <c r="BB4031" s="122"/>
      <c r="BC4031" s="141"/>
      <c r="BD4031" s="141"/>
      <c r="BE4031" s="141"/>
      <c r="BF4031" s="141"/>
      <c r="BG4031" s="142"/>
      <c r="BH4031" s="8"/>
      <c r="BI4031" s="8"/>
      <c r="BJ4031" s="8"/>
      <c r="BK4031" s="8"/>
      <c r="BL4031" s="122"/>
      <c r="BM4031" s="143"/>
      <c r="BN4031" s="143"/>
      <c r="BO4031" s="143"/>
      <c r="BP4031" s="143"/>
      <c r="BQ4031" s="144"/>
      <c r="BR4031" s="8"/>
      <c r="BS4031" s="8"/>
      <c r="BT4031" s="8"/>
      <c r="BU4031" s="8"/>
      <c r="BV4031" s="122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18" t="s">
        <v>5</v>
      </c>
      <c r="H4032" s="3">
        <v>2024</v>
      </c>
      <c r="I4032" s="20" t="s">
        <v>288</v>
      </c>
      <c r="J4032" s="184" t="s">
        <v>351</v>
      </c>
      <c r="K4032" s="184" t="s">
        <v>318</v>
      </c>
      <c r="L4032" s="187">
        <f t="shared" si="127"/>
        <v>0</v>
      </c>
      <c r="M4032" s="187">
        <f t="shared" si="128"/>
        <v>0</v>
      </c>
      <c r="N4032" s="186"/>
      <c r="O4032" s="53"/>
      <c r="P4032" s="53"/>
      <c r="Q4032" s="53"/>
      <c r="R4032" s="53"/>
      <c r="S4032" s="54"/>
      <c r="T4032" s="8"/>
      <c r="U4032" s="8"/>
      <c r="V4032" s="8"/>
      <c r="W4032" s="8"/>
      <c r="X4032" s="122"/>
      <c r="Y4032" s="135"/>
      <c r="Z4032" s="135"/>
      <c r="AA4032" s="135"/>
      <c r="AB4032" s="135"/>
      <c r="AC4032" s="136"/>
      <c r="AD4032" s="8"/>
      <c r="AE4032" s="8"/>
      <c r="AF4032" s="8"/>
      <c r="AG4032" s="8"/>
      <c r="AH4032" s="122"/>
      <c r="AI4032" s="137"/>
      <c r="AJ4032" s="137"/>
      <c r="AK4032" s="137"/>
      <c r="AL4032" s="137"/>
      <c r="AM4032" s="138"/>
      <c r="AN4032" s="8"/>
      <c r="AO4032" s="8"/>
      <c r="AP4032" s="8"/>
      <c r="AQ4032" s="8"/>
      <c r="AR4032" s="122"/>
      <c r="AS4032" s="139"/>
      <c r="AT4032" s="139"/>
      <c r="AU4032" s="139"/>
      <c r="AV4032" s="139"/>
      <c r="AW4032" s="140"/>
      <c r="AX4032" s="8"/>
      <c r="AY4032" s="8"/>
      <c r="AZ4032" s="8"/>
      <c r="BA4032" s="8"/>
      <c r="BB4032" s="122"/>
      <c r="BC4032" s="141"/>
      <c r="BD4032" s="141"/>
      <c r="BE4032" s="141"/>
      <c r="BF4032" s="141"/>
      <c r="BG4032" s="142"/>
      <c r="BH4032" s="8"/>
      <c r="BI4032" s="8"/>
      <c r="BJ4032" s="8"/>
      <c r="BK4032" s="8"/>
      <c r="BL4032" s="122"/>
      <c r="BM4032" s="143"/>
      <c r="BN4032" s="143"/>
      <c r="BO4032" s="143"/>
      <c r="BP4032" s="143"/>
      <c r="BQ4032" s="144"/>
      <c r="BR4032" s="8"/>
      <c r="BS4032" s="8"/>
      <c r="BT4032" s="8"/>
      <c r="BU4032" s="8"/>
      <c r="BV4032" s="122"/>
    </row>
    <row r="4033" spans="1:74" ht="28.8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18" t="s">
        <v>5</v>
      </c>
      <c r="H4033" s="3">
        <v>2024</v>
      </c>
      <c r="I4033" s="20" t="s">
        <v>288</v>
      </c>
      <c r="J4033" s="184" t="s">
        <v>352</v>
      </c>
      <c r="K4033" s="184" t="s">
        <v>321</v>
      </c>
      <c r="L4033" s="187">
        <f t="shared" si="127"/>
        <v>0</v>
      </c>
      <c r="M4033" s="187">
        <f t="shared" si="128"/>
        <v>0</v>
      </c>
      <c r="N4033" s="186"/>
      <c r="O4033" s="33"/>
      <c r="P4033" s="33"/>
      <c r="Q4033" s="33"/>
      <c r="R4033" s="33"/>
      <c r="S4033" s="42"/>
      <c r="T4033" s="2"/>
      <c r="U4033" s="2"/>
      <c r="V4033" s="2"/>
      <c r="W4033" s="2"/>
      <c r="X4033" s="55"/>
      <c r="Y4033" s="62"/>
      <c r="Z4033" s="62"/>
      <c r="AA4033" s="62"/>
      <c r="AB4033" s="62"/>
      <c r="AC4033" s="68"/>
      <c r="AD4033" s="2"/>
      <c r="AE4033" s="2"/>
      <c r="AF4033" s="2"/>
      <c r="AG4033" s="2"/>
      <c r="AH4033" s="55"/>
      <c r="AI4033" s="72"/>
      <c r="AJ4033" s="72"/>
      <c r="AK4033" s="72"/>
      <c r="AL4033" s="72"/>
      <c r="AM4033" s="80"/>
      <c r="AN4033" s="2"/>
      <c r="AO4033" s="2"/>
      <c r="AP4033" s="2"/>
      <c r="AQ4033" s="2"/>
      <c r="AR4033" s="55"/>
      <c r="AS4033" s="85"/>
      <c r="AT4033" s="85"/>
      <c r="AU4033" s="85"/>
      <c r="AV4033" s="85"/>
      <c r="AW4033" s="100"/>
      <c r="AX4033" s="2"/>
      <c r="AY4033" s="2"/>
      <c r="AZ4033" s="2"/>
      <c r="BA4033" s="2"/>
      <c r="BB4033" s="55"/>
      <c r="BC4033" s="105"/>
      <c r="BD4033" s="105"/>
      <c r="BE4033" s="105"/>
      <c r="BF4033" s="105"/>
      <c r="BG4033" s="109"/>
      <c r="BH4033" s="2"/>
      <c r="BI4033" s="2"/>
      <c r="BJ4033" s="2"/>
      <c r="BK4033" s="2"/>
      <c r="BL4033" s="55"/>
      <c r="BM4033" s="48"/>
      <c r="BN4033" s="48"/>
      <c r="BO4033" s="48"/>
      <c r="BP4033" s="48"/>
      <c r="BQ4033" s="117"/>
      <c r="BR4033" s="2"/>
      <c r="BS4033" s="2"/>
      <c r="BT4033" s="2"/>
      <c r="BU4033" s="2"/>
      <c r="BV4033" s="55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18" t="s">
        <v>5</v>
      </c>
      <c r="H4034" s="3">
        <v>2024</v>
      </c>
      <c r="I4034" s="20" t="s">
        <v>288</v>
      </c>
      <c r="J4034" s="184" t="s">
        <v>345</v>
      </c>
      <c r="K4034" s="184" t="s">
        <v>318</v>
      </c>
      <c r="L4034" s="187">
        <f t="shared" si="127"/>
        <v>0</v>
      </c>
      <c r="M4034" s="187">
        <f t="shared" si="128"/>
        <v>0</v>
      </c>
      <c r="N4034" s="186"/>
      <c r="O4034" s="34"/>
      <c r="P4034" s="33"/>
      <c r="Q4034" s="33"/>
      <c r="R4034" s="33"/>
      <c r="S4034" s="42"/>
      <c r="T4034" s="3"/>
      <c r="U4034" s="2"/>
      <c r="V4034" s="2"/>
      <c r="W4034" s="2"/>
      <c r="X4034" s="55"/>
      <c r="Y4034" s="64"/>
      <c r="Z4034" s="62"/>
      <c r="AA4034" s="62"/>
      <c r="AB4034" s="62"/>
      <c r="AC4034" s="68"/>
      <c r="AD4034" s="3"/>
      <c r="AE4034" s="2"/>
      <c r="AF4034" s="2"/>
      <c r="AG4034" s="2"/>
      <c r="AH4034" s="55"/>
      <c r="AI4034" s="73"/>
      <c r="AJ4034" s="72"/>
      <c r="AK4034" s="72"/>
      <c r="AL4034" s="72"/>
      <c r="AM4034" s="80"/>
      <c r="AN4034" s="3"/>
      <c r="AO4034" s="2"/>
      <c r="AP4034" s="2"/>
      <c r="AQ4034" s="2"/>
      <c r="AR4034" s="55"/>
      <c r="AS4034" s="86"/>
      <c r="AT4034" s="85"/>
      <c r="AU4034" s="85"/>
      <c r="AV4034" s="85"/>
      <c r="AW4034" s="100"/>
      <c r="AX4034" s="3"/>
      <c r="AY4034" s="2"/>
      <c r="AZ4034" s="2"/>
      <c r="BA4034" s="2"/>
      <c r="BB4034" s="55"/>
      <c r="BC4034" s="106"/>
      <c r="BD4034" s="105"/>
      <c r="BE4034" s="105"/>
      <c r="BF4034" s="105"/>
      <c r="BG4034" s="109"/>
      <c r="BH4034" s="3"/>
      <c r="BI4034" s="2"/>
      <c r="BJ4034" s="2"/>
      <c r="BK4034" s="2"/>
      <c r="BL4034" s="55"/>
      <c r="BM4034" s="49"/>
      <c r="BN4034" s="48"/>
      <c r="BO4034" s="48"/>
      <c r="BP4034" s="48"/>
      <c r="BQ4034" s="117"/>
      <c r="BR4034" s="3"/>
      <c r="BS4034" s="2"/>
      <c r="BT4034" s="2"/>
      <c r="BU4034" s="2"/>
      <c r="BV4034" s="55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18" t="s">
        <v>5</v>
      </c>
      <c r="H4035" s="3">
        <v>2024</v>
      </c>
      <c r="I4035" s="20" t="s">
        <v>289</v>
      </c>
      <c r="J4035" s="184" t="s">
        <v>268</v>
      </c>
      <c r="K4035" s="184" t="s">
        <v>318</v>
      </c>
      <c r="L4035" s="187">
        <f t="shared" si="127"/>
        <v>0.30199999999999999</v>
      </c>
      <c r="M4035" s="187">
        <f t="shared" si="128"/>
        <v>634.32799999999997</v>
      </c>
      <c r="N4035" s="186" t="s">
        <v>1491</v>
      </c>
      <c r="O4035" s="33"/>
      <c r="P4035" s="33"/>
      <c r="Q4035" s="33"/>
      <c r="R4035" s="33"/>
      <c r="S4035" s="42"/>
      <c r="T4035" s="2"/>
      <c r="U4035" s="2"/>
      <c r="V4035" s="2"/>
      <c r="W4035" s="2"/>
      <c r="X4035" s="55"/>
      <c r="Y4035" s="62">
        <v>6</v>
      </c>
      <c r="Z4035" s="62"/>
      <c r="AA4035" s="62"/>
      <c r="AB4035" s="62">
        <v>0.151</v>
      </c>
      <c r="AC4035" s="68">
        <v>292.11399999999998</v>
      </c>
      <c r="AD4035" s="2">
        <v>2</v>
      </c>
      <c r="AE4035" s="2"/>
      <c r="AF4035" s="2"/>
      <c r="AG4035" s="2">
        <v>0.151</v>
      </c>
      <c r="AH4035" s="55">
        <v>342.214</v>
      </c>
      <c r="AI4035" s="72"/>
      <c r="AJ4035" s="72"/>
      <c r="AK4035" s="72"/>
      <c r="AL4035" s="72"/>
      <c r="AM4035" s="80"/>
      <c r="AN4035" s="2"/>
      <c r="AO4035" s="2"/>
      <c r="AP4035" s="2"/>
      <c r="AQ4035" s="2"/>
      <c r="AR4035" s="55"/>
      <c r="AS4035" s="85"/>
      <c r="AT4035" s="85"/>
      <c r="AU4035" s="85"/>
      <c r="AV4035" s="85"/>
      <c r="AW4035" s="100"/>
      <c r="AX4035" s="2"/>
      <c r="AY4035" s="2"/>
      <c r="AZ4035" s="2"/>
      <c r="BA4035" s="2"/>
      <c r="BB4035" s="55"/>
      <c r="BC4035" s="105"/>
      <c r="BD4035" s="105"/>
      <c r="BE4035" s="105"/>
      <c r="BF4035" s="105"/>
      <c r="BG4035" s="109"/>
      <c r="BH4035" s="2"/>
      <c r="BI4035" s="2"/>
      <c r="BJ4035" s="2"/>
      <c r="BK4035" s="2"/>
      <c r="BL4035" s="55"/>
      <c r="BM4035" s="48"/>
      <c r="BN4035" s="48"/>
      <c r="BO4035" s="48"/>
      <c r="BP4035" s="48"/>
      <c r="BQ4035" s="117"/>
      <c r="BR4035" s="2"/>
      <c r="BS4035" s="2"/>
      <c r="BT4035" s="2"/>
      <c r="BU4035" s="2"/>
      <c r="BV4035" s="55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18" t="s">
        <v>5</v>
      </c>
      <c r="H4036" s="3">
        <v>2024</v>
      </c>
      <c r="I4036" s="20" t="s">
        <v>289</v>
      </c>
      <c r="J4036" s="184" t="s">
        <v>292</v>
      </c>
      <c r="K4036" s="184" t="s">
        <v>318</v>
      </c>
      <c r="L4036" s="187">
        <f t="shared" si="127"/>
        <v>0</v>
      </c>
      <c r="M4036" s="187">
        <f t="shared" si="128"/>
        <v>0</v>
      </c>
      <c r="N4036" s="186"/>
      <c r="O4036" s="33"/>
      <c r="P4036" s="33"/>
      <c r="Q4036" s="33"/>
      <c r="R4036" s="33"/>
      <c r="S4036" s="42"/>
      <c r="T4036" s="2"/>
      <c r="U4036" s="2"/>
      <c r="V4036" s="2"/>
      <c r="W4036" s="2"/>
      <c r="X4036" s="55"/>
      <c r="Y4036" s="62"/>
      <c r="Z4036" s="62"/>
      <c r="AA4036" s="62"/>
      <c r="AB4036" s="62"/>
      <c r="AC4036" s="68"/>
      <c r="AD4036" s="2"/>
      <c r="AE4036" s="2"/>
      <c r="AF4036" s="2"/>
      <c r="AG4036" s="2"/>
      <c r="AH4036" s="55"/>
      <c r="AI4036" s="72"/>
      <c r="AJ4036" s="72"/>
      <c r="AK4036" s="72"/>
      <c r="AL4036" s="72"/>
      <c r="AM4036" s="80"/>
      <c r="AN4036" s="2"/>
      <c r="AO4036" s="2"/>
      <c r="AP4036" s="2"/>
      <c r="AQ4036" s="2"/>
      <c r="AR4036" s="55"/>
      <c r="AS4036" s="85"/>
      <c r="AT4036" s="85"/>
      <c r="AU4036" s="85"/>
      <c r="AV4036" s="85"/>
      <c r="AW4036" s="100"/>
      <c r="AX4036" s="2"/>
      <c r="AY4036" s="2"/>
      <c r="AZ4036" s="2"/>
      <c r="BA4036" s="2"/>
      <c r="BB4036" s="55"/>
      <c r="BC4036" s="105"/>
      <c r="BD4036" s="105"/>
      <c r="BE4036" s="105"/>
      <c r="BF4036" s="105"/>
      <c r="BG4036" s="109"/>
      <c r="BH4036" s="2"/>
      <c r="BI4036" s="2"/>
      <c r="BJ4036" s="2"/>
      <c r="BK4036" s="2"/>
      <c r="BL4036" s="55"/>
      <c r="BM4036" s="48"/>
      <c r="BN4036" s="48"/>
      <c r="BO4036" s="48"/>
      <c r="BP4036" s="48"/>
      <c r="BQ4036" s="117"/>
      <c r="BR4036" s="2"/>
      <c r="BS4036" s="2"/>
      <c r="BT4036" s="2"/>
      <c r="BU4036" s="2"/>
      <c r="BV4036" s="55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18" t="s">
        <v>5</v>
      </c>
      <c r="H4037" s="3">
        <v>2024</v>
      </c>
      <c r="I4037" s="20" t="s">
        <v>285</v>
      </c>
      <c r="J4037" s="184" t="s">
        <v>293</v>
      </c>
      <c r="K4037" s="184" t="s">
        <v>318</v>
      </c>
      <c r="L4037" s="187">
        <f t="shared" si="127"/>
        <v>4.6600000000000003E-2</v>
      </c>
      <c r="M4037" s="187">
        <f t="shared" si="128"/>
        <v>397.94</v>
      </c>
      <c r="N4037" s="186" t="s">
        <v>1490</v>
      </c>
      <c r="O4037" s="33"/>
      <c r="P4037" s="33"/>
      <c r="Q4037" s="33"/>
      <c r="R4037" s="34"/>
      <c r="S4037" s="41"/>
      <c r="T4037" s="2"/>
      <c r="U4037" s="2"/>
      <c r="V4037" s="2"/>
      <c r="W4037" s="3"/>
      <c r="X4037" s="56"/>
      <c r="Y4037" s="62">
        <v>6.8</v>
      </c>
      <c r="Z4037" s="62"/>
      <c r="AA4037" s="62"/>
      <c r="AB4037" s="64">
        <v>4.6600000000000003E-2</v>
      </c>
      <c r="AC4037" s="69">
        <v>397.94</v>
      </c>
      <c r="AD4037" s="2"/>
      <c r="AE4037" s="2"/>
      <c r="AF4037" s="2"/>
      <c r="AG4037" s="3"/>
      <c r="AH4037" s="56"/>
      <c r="AI4037" s="72"/>
      <c r="AJ4037" s="72"/>
      <c r="AK4037" s="72"/>
      <c r="AL4037" s="73"/>
      <c r="AM4037" s="81"/>
      <c r="AN4037" s="2"/>
      <c r="AO4037" s="2"/>
      <c r="AP4037" s="2"/>
      <c r="AQ4037" s="3"/>
      <c r="AR4037" s="56"/>
      <c r="AS4037" s="85"/>
      <c r="AT4037" s="85"/>
      <c r="AU4037" s="85"/>
      <c r="AV4037" s="86"/>
      <c r="AW4037" s="101"/>
      <c r="AX4037" s="2"/>
      <c r="AY4037" s="2"/>
      <c r="AZ4037" s="2"/>
      <c r="BA4037" s="3"/>
      <c r="BB4037" s="56"/>
      <c r="BC4037" s="105"/>
      <c r="BD4037" s="105"/>
      <c r="BE4037" s="105"/>
      <c r="BF4037" s="106"/>
      <c r="BG4037" s="110"/>
      <c r="BH4037" s="2"/>
      <c r="BI4037" s="2"/>
      <c r="BJ4037" s="2"/>
      <c r="BK4037" s="3"/>
      <c r="BL4037" s="56"/>
      <c r="BM4037" s="48"/>
      <c r="BN4037" s="48"/>
      <c r="BO4037" s="48"/>
      <c r="BP4037" s="49"/>
      <c r="BQ4037" s="118"/>
      <c r="BR4037" s="2"/>
      <c r="BS4037" s="2"/>
      <c r="BT4037" s="2"/>
      <c r="BU4037" s="3"/>
      <c r="BV4037" s="56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18" t="s">
        <v>5</v>
      </c>
      <c r="H4038" s="3">
        <v>2024</v>
      </c>
      <c r="I4038" s="20" t="s">
        <v>287</v>
      </c>
      <c r="J4038" s="184" t="s">
        <v>269</v>
      </c>
      <c r="K4038" s="184" t="s">
        <v>320</v>
      </c>
      <c r="L4038" s="187">
        <f t="shared" ref="L4038:L4101" si="129">SUM(R4038,W4038,AB4038,AG4038,AL4038,AQ4038,AV4038,BA4038,BF4038,BK4038,BP4038,BU4038)</f>
        <v>0</v>
      </c>
      <c r="M4038" s="187">
        <f t="shared" ref="M4038:M4101" si="130">SUM(S4038,X4038,AC4038,AH4038,AM4038,AR4038,AW4038,BB4038,BG4038,BL4038,BQ4038,BV4038)</f>
        <v>0</v>
      </c>
      <c r="N4038" s="186"/>
      <c r="O4038" s="33"/>
      <c r="P4038" s="33"/>
      <c r="Q4038" s="33"/>
      <c r="R4038" s="33"/>
      <c r="S4038" s="42"/>
      <c r="T4038" s="2"/>
      <c r="U4038" s="2"/>
      <c r="V4038" s="2"/>
      <c r="W4038" s="2"/>
      <c r="X4038" s="55"/>
      <c r="Y4038" s="62"/>
      <c r="Z4038" s="62"/>
      <c r="AA4038" s="62"/>
      <c r="AB4038" s="64"/>
      <c r="AC4038" s="68"/>
      <c r="AD4038" s="2"/>
      <c r="AE4038" s="2"/>
      <c r="AF4038" s="2"/>
      <c r="AG4038" s="2"/>
      <c r="AH4038" s="55"/>
      <c r="AI4038" s="72"/>
      <c r="AJ4038" s="72"/>
      <c r="AK4038" s="72"/>
      <c r="AL4038" s="72"/>
      <c r="AM4038" s="80"/>
      <c r="AN4038" s="2"/>
      <c r="AO4038" s="2"/>
      <c r="AP4038" s="2"/>
      <c r="AQ4038" s="2"/>
      <c r="AR4038" s="55"/>
      <c r="AS4038" s="85"/>
      <c r="AT4038" s="85"/>
      <c r="AU4038" s="85"/>
      <c r="AV4038" s="85"/>
      <c r="AW4038" s="100"/>
      <c r="AX4038" s="2"/>
      <c r="AY4038" s="2"/>
      <c r="AZ4038" s="2"/>
      <c r="BA4038" s="2"/>
      <c r="BB4038" s="55"/>
      <c r="BC4038" s="105"/>
      <c r="BD4038" s="105"/>
      <c r="BE4038" s="105"/>
      <c r="BF4038" s="105"/>
      <c r="BG4038" s="109"/>
      <c r="BH4038" s="2"/>
      <c r="BI4038" s="2"/>
      <c r="BJ4038" s="2"/>
      <c r="BK4038" s="2"/>
      <c r="BL4038" s="55"/>
      <c r="BM4038" s="48"/>
      <c r="BN4038" s="48"/>
      <c r="BO4038" s="48"/>
      <c r="BP4038" s="48"/>
      <c r="BQ4038" s="117"/>
      <c r="BR4038" s="2"/>
      <c r="BS4038" s="2"/>
      <c r="BT4038" s="2"/>
      <c r="BU4038" s="2"/>
      <c r="BV4038" s="55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18" t="s">
        <v>5</v>
      </c>
      <c r="H4039" s="3">
        <v>2024</v>
      </c>
      <c r="I4039" s="20" t="s">
        <v>287</v>
      </c>
      <c r="J4039" s="184" t="s">
        <v>270</v>
      </c>
      <c r="K4039" s="184" t="s">
        <v>320</v>
      </c>
      <c r="L4039" s="187">
        <f t="shared" si="129"/>
        <v>0</v>
      </c>
      <c r="M4039" s="187">
        <f t="shared" si="130"/>
        <v>0</v>
      </c>
      <c r="N4039" s="186"/>
      <c r="O4039" s="33"/>
      <c r="P4039" s="33"/>
      <c r="Q4039" s="33"/>
      <c r="R4039" s="33"/>
      <c r="S4039" s="42"/>
      <c r="T4039" s="2"/>
      <c r="U4039" s="2"/>
      <c r="V4039" s="2"/>
      <c r="W4039" s="2"/>
      <c r="X4039" s="55"/>
      <c r="Y4039" s="62"/>
      <c r="Z4039" s="62"/>
      <c r="AA4039" s="62"/>
      <c r="AB4039" s="62"/>
      <c r="AC4039" s="68"/>
      <c r="AD4039" s="2"/>
      <c r="AE4039" s="2"/>
      <c r="AF4039" s="2"/>
      <c r="AG4039" s="2"/>
      <c r="AH4039" s="55"/>
      <c r="AI4039" s="72"/>
      <c r="AJ4039" s="72"/>
      <c r="AK4039" s="72"/>
      <c r="AL4039" s="72"/>
      <c r="AM4039" s="80"/>
      <c r="AN4039" s="2"/>
      <c r="AO4039" s="2"/>
      <c r="AP4039" s="2"/>
      <c r="AQ4039" s="2"/>
      <c r="AR4039" s="55"/>
      <c r="AS4039" s="85"/>
      <c r="AT4039" s="85"/>
      <c r="AU4039" s="85"/>
      <c r="AV4039" s="85"/>
      <c r="AW4039" s="100"/>
      <c r="AX4039" s="2"/>
      <c r="AY4039" s="2"/>
      <c r="AZ4039" s="2"/>
      <c r="BA4039" s="2"/>
      <c r="BB4039" s="55"/>
      <c r="BC4039" s="105"/>
      <c r="BD4039" s="105"/>
      <c r="BE4039" s="105"/>
      <c r="BF4039" s="105"/>
      <c r="BG4039" s="109"/>
      <c r="BH4039" s="2"/>
      <c r="BI4039" s="2"/>
      <c r="BJ4039" s="2"/>
      <c r="BK4039" s="2"/>
      <c r="BL4039" s="55"/>
      <c r="BM4039" s="48"/>
      <c r="BN4039" s="48"/>
      <c r="BO4039" s="48"/>
      <c r="BP4039" s="48"/>
      <c r="BQ4039" s="117"/>
      <c r="BR4039" s="2"/>
      <c r="BS4039" s="2"/>
      <c r="BT4039" s="2"/>
      <c r="BU4039" s="2"/>
      <c r="BV4039" s="55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18" t="s">
        <v>5</v>
      </c>
      <c r="H4040" s="3">
        <v>2024</v>
      </c>
      <c r="I4040" s="20" t="s">
        <v>290</v>
      </c>
      <c r="J4040" s="184" t="s">
        <v>271</v>
      </c>
      <c r="K4040" s="184" t="s">
        <v>321</v>
      </c>
      <c r="L4040" s="187">
        <f t="shared" si="129"/>
        <v>0</v>
      </c>
      <c r="M4040" s="187">
        <f t="shared" si="130"/>
        <v>0</v>
      </c>
      <c r="N4040" s="186"/>
      <c r="O4040" s="33"/>
      <c r="P4040" s="33"/>
      <c r="Q4040" s="33"/>
      <c r="R4040" s="33"/>
      <c r="S4040" s="42"/>
      <c r="T4040" s="2"/>
      <c r="U4040" s="2"/>
      <c r="V4040" s="2"/>
      <c r="W4040" s="2"/>
      <c r="X4040" s="55"/>
      <c r="Y4040" s="62"/>
      <c r="Z4040" s="62"/>
      <c r="AA4040" s="62"/>
      <c r="AB4040" s="62"/>
      <c r="AC4040" s="68"/>
      <c r="AD4040" s="2"/>
      <c r="AE4040" s="2"/>
      <c r="AF4040" s="2"/>
      <c r="AG4040" s="2"/>
      <c r="AH4040" s="55"/>
      <c r="AI4040" s="72"/>
      <c r="AJ4040" s="72"/>
      <c r="AK4040" s="72"/>
      <c r="AL4040" s="72"/>
      <c r="AM4040" s="80"/>
      <c r="AN4040" s="2"/>
      <c r="AO4040" s="2"/>
      <c r="AP4040" s="2"/>
      <c r="AQ4040" s="2"/>
      <c r="AR4040" s="55"/>
      <c r="AS4040" s="85"/>
      <c r="AT4040" s="85"/>
      <c r="AU4040" s="85"/>
      <c r="AV4040" s="85"/>
      <c r="AW4040" s="100"/>
      <c r="AX4040" s="2"/>
      <c r="AY4040" s="2"/>
      <c r="AZ4040" s="2"/>
      <c r="BA4040" s="2"/>
      <c r="BB4040" s="55"/>
      <c r="BC4040" s="105"/>
      <c r="BD4040" s="105"/>
      <c r="BE4040" s="105"/>
      <c r="BF4040" s="105"/>
      <c r="BG4040" s="109"/>
      <c r="BH4040" s="2"/>
      <c r="BI4040" s="2"/>
      <c r="BJ4040" s="2"/>
      <c r="BK4040" s="2"/>
      <c r="BL4040" s="55"/>
      <c r="BM4040" s="48"/>
      <c r="BN4040" s="48"/>
      <c r="BO4040" s="48"/>
      <c r="BP4040" s="48"/>
      <c r="BQ4040" s="117"/>
      <c r="BR4040" s="2"/>
      <c r="BS4040" s="2"/>
      <c r="BT4040" s="2"/>
      <c r="BU4040" s="2"/>
      <c r="BV4040" s="55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18" t="s">
        <v>5</v>
      </c>
      <c r="H4041" s="3">
        <v>2024</v>
      </c>
      <c r="I4041" s="20" t="s">
        <v>284</v>
      </c>
      <c r="J4041" s="184" t="s">
        <v>294</v>
      </c>
      <c r="K4041" s="184" t="s">
        <v>320</v>
      </c>
      <c r="L4041" s="187">
        <f t="shared" si="129"/>
        <v>0</v>
      </c>
      <c r="M4041" s="187">
        <f t="shared" si="130"/>
        <v>0</v>
      </c>
      <c r="N4041" s="186"/>
      <c r="O4041" s="33"/>
      <c r="P4041" s="33"/>
      <c r="Q4041" s="33"/>
      <c r="R4041" s="33"/>
      <c r="S4041" s="42"/>
      <c r="T4041" s="2"/>
      <c r="U4041" s="2"/>
      <c r="V4041" s="2"/>
      <c r="W4041" s="2"/>
      <c r="X4041" s="55"/>
      <c r="Y4041" s="62"/>
      <c r="Z4041" s="62"/>
      <c r="AA4041" s="62"/>
      <c r="AB4041" s="62"/>
      <c r="AC4041" s="68"/>
      <c r="AD4041" s="2"/>
      <c r="AE4041" s="2"/>
      <c r="AF4041" s="2"/>
      <c r="AG4041" s="2"/>
      <c r="AH4041" s="55"/>
      <c r="AI4041" s="72"/>
      <c r="AJ4041" s="72"/>
      <c r="AK4041" s="72"/>
      <c r="AL4041" s="72"/>
      <c r="AM4041" s="80"/>
      <c r="AN4041" s="2"/>
      <c r="AO4041" s="2"/>
      <c r="AP4041" s="2"/>
      <c r="AQ4041" s="2"/>
      <c r="AR4041" s="55"/>
      <c r="AS4041" s="85"/>
      <c r="AT4041" s="85"/>
      <c r="AU4041" s="85"/>
      <c r="AV4041" s="85"/>
      <c r="AW4041" s="100"/>
      <c r="AX4041" s="2"/>
      <c r="AY4041" s="2"/>
      <c r="AZ4041" s="2"/>
      <c r="BA4041" s="2"/>
      <c r="BB4041" s="55"/>
      <c r="BC4041" s="105"/>
      <c r="BD4041" s="105"/>
      <c r="BE4041" s="105"/>
      <c r="BF4041" s="105"/>
      <c r="BG4041" s="109"/>
      <c r="BH4041" s="2"/>
      <c r="BI4041" s="2"/>
      <c r="BJ4041" s="2"/>
      <c r="BK4041" s="2"/>
      <c r="BL4041" s="55"/>
      <c r="BM4041" s="48"/>
      <c r="BN4041" s="48"/>
      <c r="BO4041" s="48"/>
      <c r="BP4041" s="48"/>
      <c r="BQ4041" s="117"/>
      <c r="BR4041" s="2"/>
      <c r="BS4041" s="2"/>
      <c r="BT4041" s="2"/>
      <c r="BU4041" s="2"/>
      <c r="BV4041" s="55"/>
    </row>
    <row r="4042" spans="1:74" ht="28.8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18" t="s">
        <v>5</v>
      </c>
      <c r="H4042" s="3">
        <v>2024</v>
      </c>
      <c r="I4042" s="20" t="s">
        <v>284</v>
      </c>
      <c r="J4042" s="184" t="s">
        <v>346</v>
      </c>
      <c r="K4042" s="184" t="s">
        <v>320</v>
      </c>
      <c r="L4042" s="187">
        <f t="shared" si="129"/>
        <v>0</v>
      </c>
      <c r="M4042" s="187">
        <f t="shared" si="130"/>
        <v>0</v>
      </c>
      <c r="N4042" s="186"/>
      <c r="O4042" s="33"/>
      <c r="P4042" s="33"/>
      <c r="Q4042" s="33"/>
      <c r="R4042" s="33"/>
      <c r="S4042" s="42"/>
      <c r="T4042" s="2"/>
      <c r="U4042" s="2"/>
      <c r="V4042" s="2"/>
      <c r="W4042" s="2"/>
      <c r="X4042" s="55"/>
      <c r="Y4042" s="62"/>
      <c r="Z4042" s="62"/>
      <c r="AA4042" s="62"/>
      <c r="AB4042" s="62"/>
      <c r="AC4042" s="68"/>
      <c r="AD4042" s="2"/>
      <c r="AE4042" s="2"/>
      <c r="AF4042" s="2"/>
      <c r="AG4042" s="2"/>
      <c r="AH4042" s="55"/>
      <c r="AI4042" s="72"/>
      <c r="AJ4042" s="72"/>
      <c r="AK4042" s="72"/>
      <c r="AL4042" s="72"/>
      <c r="AM4042" s="80"/>
      <c r="AN4042" s="2"/>
      <c r="AO4042" s="2"/>
      <c r="AP4042" s="2"/>
      <c r="AQ4042" s="2"/>
      <c r="AR4042" s="55"/>
      <c r="AS4042" s="85"/>
      <c r="AT4042" s="85"/>
      <c r="AU4042" s="85"/>
      <c r="AV4042" s="85"/>
      <c r="AW4042" s="100"/>
      <c r="AX4042" s="2"/>
      <c r="AY4042" s="2"/>
      <c r="AZ4042" s="2"/>
      <c r="BA4042" s="2"/>
      <c r="BB4042" s="55"/>
      <c r="BC4042" s="105"/>
      <c r="BD4042" s="105"/>
      <c r="BE4042" s="105"/>
      <c r="BF4042" s="105"/>
      <c r="BG4042" s="109"/>
      <c r="BH4042" s="2"/>
      <c r="BI4042" s="2"/>
      <c r="BJ4042" s="2"/>
      <c r="BK4042" s="2"/>
      <c r="BL4042" s="55"/>
      <c r="BM4042" s="48"/>
      <c r="BN4042" s="48"/>
      <c r="BO4042" s="48"/>
      <c r="BP4042" s="48"/>
      <c r="BQ4042" s="117"/>
      <c r="BR4042" s="2"/>
      <c r="BS4042" s="2"/>
      <c r="BT4042" s="2"/>
      <c r="BU4042" s="2"/>
      <c r="BV4042" s="55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18" t="s">
        <v>5</v>
      </c>
      <c r="H4043" s="3">
        <v>2024</v>
      </c>
      <c r="I4043" s="20" t="s">
        <v>284</v>
      </c>
      <c r="J4043" s="184" t="s">
        <v>295</v>
      </c>
      <c r="K4043" s="184" t="s">
        <v>320</v>
      </c>
      <c r="L4043" s="187">
        <f t="shared" si="129"/>
        <v>0</v>
      </c>
      <c r="M4043" s="187">
        <f t="shared" si="130"/>
        <v>0</v>
      </c>
      <c r="N4043" s="186"/>
      <c r="O4043" s="33"/>
      <c r="P4043" s="33"/>
      <c r="Q4043" s="33"/>
      <c r="R4043" s="33"/>
      <c r="S4043" s="42"/>
      <c r="T4043" s="2"/>
      <c r="U4043" s="2"/>
      <c r="V4043" s="2"/>
      <c r="W4043" s="2"/>
      <c r="X4043" s="55"/>
      <c r="Y4043" s="62"/>
      <c r="Z4043" s="62"/>
      <c r="AA4043" s="62"/>
      <c r="AB4043" s="62"/>
      <c r="AC4043" s="68"/>
      <c r="AD4043" s="2"/>
      <c r="AE4043" s="2"/>
      <c r="AF4043" s="2"/>
      <c r="AG4043" s="2"/>
      <c r="AH4043" s="55"/>
      <c r="AI4043" s="72"/>
      <c r="AJ4043" s="72"/>
      <c r="AK4043" s="72"/>
      <c r="AL4043" s="72"/>
      <c r="AM4043" s="80"/>
      <c r="AN4043" s="2"/>
      <c r="AO4043" s="2"/>
      <c r="AP4043" s="2"/>
      <c r="AQ4043" s="2"/>
      <c r="AR4043" s="55"/>
      <c r="AS4043" s="85"/>
      <c r="AT4043" s="85"/>
      <c r="AU4043" s="85"/>
      <c r="AV4043" s="85"/>
      <c r="AW4043" s="100"/>
      <c r="AX4043" s="2"/>
      <c r="AY4043" s="2"/>
      <c r="AZ4043" s="2"/>
      <c r="BA4043" s="2"/>
      <c r="BB4043" s="55"/>
      <c r="BC4043" s="105"/>
      <c r="BD4043" s="105"/>
      <c r="BE4043" s="105"/>
      <c r="BF4043" s="105"/>
      <c r="BG4043" s="109"/>
      <c r="BH4043" s="2"/>
      <c r="BI4043" s="2"/>
      <c r="BJ4043" s="2"/>
      <c r="BK4043" s="2"/>
      <c r="BL4043" s="55"/>
      <c r="BM4043" s="48"/>
      <c r="BN4043" s="48"/>
      <c r="BO4043" s="48"/>
      <c r="BP4043" s="48"/>
      <c r="BQ4043" s="117"/>
      <c r="BR4043" s="2"/>
      <c r="BS4043" s="2"/>
      <c r="BT4043" s="2"/>
      <c r="BU4043" s="2"/>
      <c r="BV4043" s="55"/>
    </row>
    <row r="4044" spans="1:74" ht="28.8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18" t="s">
        <v>5</v>
      </c>
      <c r="H4044" s="3">
        <v>2024</v>
      </c>
      <c r="I4044" s="20" t="s">
        <v>290</v>
      </c>
      <c r="J4044" s="184" t="s">
        <v>299</v>
      </c>
      <c r="K4044" s="184" t="s">
        <v>318</v>
      </c>
      <c r="L4044" s="187">
        <f t="shared" si="129"/>
        <v>0</v>
      </c>
      <c r="M4044" s="187">
        <f t="shared" si="130"/>
        <v>0</v>
      </c>
      <c r="N4044" s="186"/>
      <c r="O4044" s="33"/>
      <c r="P4044" s="33"/>
      <c r="Q4044" s="33"/>
      <c r="R4044" s="33"/>
      <c r="S4044" s="42"/>
      <c r="T4044" s="2"/>
      <c r="U4044" s="2"/>
      <c r="V4044" s="2"/>
      <c r="W4044" s="2"/>
      <c r="X4044" s="55"/>
      <c r="Y4044" s="62"/>
      <c r="Z4044" s="62"/>
      <c r="AA4044" s="62"/>
      <c r="AB4044" s="62"/>
      <c r="AC4044" s="68"/>
      <c r="AD4044" s="2"/>
      <c r="AE4044" s="2"/>
      <c r="AF4044" s="2"/>
      <c r="AG4044" s="2"/>
      <c r="AH4044" s="55"/>
      <c r="AI4044" s="72"/>
      <c r="AJ4044" s="72"/>
      <c r="AK4044" s="72"/>
      <c r="AL4044" s="72"/>
      <c r="AM4044" s="80"/>
      <c r="AN4044" s="2"/>
      <c r="AO4044" s="2"/>
      <c r="AP4044" s="2"/>
      <c r="AQ4044" s="2"/>
      <c r="AR4044" s="55"/>
      <c r="AS4044" s="85"/>
      <c r="AT4044" s="85"/>
      <c r="AU4044" s="85"/>
      <c r="AV4044" s="85"/>
      <c r="AW4044" s="100"/>
      <c r="AX4044" s="2"/>
      <c r="AY4044" s="2"/>
      <c r="AZ4044" s="2"/>
      <c r="BA4044" s="2"/>
      <c r="BB4044" s="55"/>
      <c r="BC4044" s="105"/>
      <c r="BD4044" s="105"/>
      <c r="BE4044" s="105"/>
      <c r="BF4044" s="105"/>
      <c r="BG4044" s="109"/>
      <c r="BH4044" s="2"/>
      <c r="BI4044" s="2"/>
      <c r="BJ4044" s="2"/>
      <c r="BK4044" s="2"/>
      <c r="BL4044" s="55"/>
      <c r="BM4044" s="48"/>
      <c r="BN4044" s="48"/>
      <c r="BO4044" s="48"/>
      <c r="BP4044" s="48"/>
      <c r="BQ4044" s="117"/>
      <c r="BR4044" s="2"/>
      <c r="BS4044" s="2"/>
      <c r="BT4044" s="2"/>
      <c r="BU4044" s="2"/>
      <c r="BV4044" s="55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18" t="s">
        <v>5</v>
      </c>
      <c r="H4045" s="3">
        <v>2024</v>
      </c>
      <c r="I4045" s="20" t="s">
        <v>315</v>
      </c>
      <c r="J4045" s="184" t="s">
        <v>347</v>
      </c>
      <c r="K4045" s="184" t="s">
        <v>320</v>
      </c>
      <c r="L4045" s="187">
        <f t="shared" si="129"/>
        <v>0</v>
      </c>
      <c r="M4045" s="187">
        <f t="shared" si="130"/>
        <v>0</v>
      </c>
      <c r="N4045" s="186"/>
      <c r="O4045" s="33"/>
      <c r="P4045" s="33"/>
      <c r="Q4045" s="33"/>
      <c r="R4045" s="33"/>
      <c r="S4045" s="42"/>
      <c r="T4045" s="2"/>
      <c r="U4045" s="2"/>
      <c r="V4045" s="2"/>
      <c r="W4045" s="2"/>
      <c r="X4045" s="55"/>
      <c r="Y4045" s="62"/>
      <c r="Z4045" s="62"/>
      <c r="AA4045" s="62"/>
      <c r="AB4045" s="62"/>
      <c r="AC4045" s="68"/>
      <c r="AD4045" s="2"/>
      <c r="AE4045" s="2"/>
      <c r="AF4045" s="2"/>
      <c r="AG4045" s="2"/>
      <c r="AH4045" s="55"/>
      <c r="AI4045" s="72"/>
      <c r="AJ4045" s="72"/>
      <c r="AK4045" s="72"/>
      <c r="AL4045" s="72"/>
      <c r="AM4045" s="80"/>
      <c r="AN4045" s="2"/>
      <c r="AO4045" s="2"/>
      <c r="AP4045" s="2"/>
      <c r="AQ4045" s="2"/>
      <c r="AR4045" s="55"/>
      <c r="AS4045" s="85"/>
      <c r="AT4045" s="85"/>
      <c r="AU4045" s="85"/>
      <c r="AV4045" s="85"/>
      <c r="AW4045" s="100"/>
      <c r="AX4045" s="2"/>
      <c r="AY4045" s="2"/>
      <c r="AZ4045" s="2"/>
      <c r="BA4045" s="2"/>
      <c r="BB4045" s="55"/>
      <c r="BC4045" s="105"/>
      <c r="BD4045" s="105"/>
      <c r="BE4045" s="105"/>
      <c r="BF4045" s="105"/>
      <c r="BG4045" s="109"/>
      <c r="BH4045" s="2"/>
      <c r="BI4045" s="2"/>
      <c r="BJ4045" s="2"/>
      <c r="BK4045" s="2"/>
      <c r="BL4045" s="55"/>
      <c r="BM4045" s="48"/>
      <c r="BN4045" s="48"/>
      <c r="BO4045" s="48"/>
      <c r="BP4045" s="48"/>
      <c r="BQ4045" s="117"/>
      <c r="BR4045" s="2"/>
      <c r="BS4045" s="2"/>
      <c r="BT4045" s="2"/>
      <c r="BU4045" s="2"/>
      <c r="BV4045" s="55"/>
    </row>
    <row r="4046" spans="1:74" ht="28.8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18" t="s">
        <v>5</v>
      </c>
      <c r="H4046" s="3">
        <v>2024</v>
      </c>
      <c r="I4046" s="20" t="s">
        <v>315</v>
      </c>
      <c r="J4046" s="184" t="s">
        <v>296</v>
      </c>
      <c r="K4046" s="184" t="s">
        <v>321</v>
      </c>
      <c r="L4046" s="187">
        <f t="shared" si="129"/>
        <v>0</v>
      </c>
      <c r="M4046" s="187">
        <f t="shared" si="130"/>
        <v>0</v>
      </c>
      <c r="N4046" s="186"/>
      <c r="O4046" s="33"/>
      <c r="P4046" s="33"/>
      <c r="Q4046" s="33"/>
      <c r="R4046" s="33"/>
      <c r="S4046" s="42"/>
      <c r="T4046" s="2"/>
      <c r="U4046" s="2"/>
      <c r="V4046" s="2"/>
      <c r="W4046" s="2"/>
      <c r="X4046" s="55"/>
      <c r="Y4046" s="62"/>
      <c r="Z4046" s="62"/>
      <c r="AA4046" s="62"/>
      <c r="AB4046" s="62"/>
      <c r="AC4046" s="68"/>
      <c r="AD4046" s="2"/>
      <c r="AE4046" s="2"/>
      <c r="AF4046" s="2"/>
      <c r="AG4046" s="2"/>
      <c r="AH4046" s="55"/>
      <c r="AI4046" s="72"/>
      <c r="AJ4046" s="72"/>
      <c r="AK4046" s="72"/>
      <c r="AL4046" s="72"/>
      <c r="AM4046" s="80"/>
      <c r="AN4046" s="2"/>
      <c r="AO4046" s="2"/>
      <c r="AP4046" s="2"/>
      <c r="AQ4046" s="2"/>
      <c r="AR4046" s="55"/>
      <c r="AS4046" s="85"/>
      <c r="AT4046" s="85"/>
      <c r="AU4046" s="85"/>
      <c r="AV4046" s="85"/>
      <c r="AW4046" s="100"/>
      <c r="AX4046" s="2"/>
      <c r="AY4046" s="2"/>
      <c r="AZ4046" s="2"/>
      <c r="BA4046" s="2"/>
      <c r="BB4046" s="55"/>
      <c r="BC4046" s="105"/>
      <c r="BD4046" s="105"/>
      <c r="BE4046" s="105"/>
      <c r="BF4046" s="105"/>
      <c r="BG4046" s="109"/>
      <c r="BH4046" s="2"/>
      <c r="BI4046" s="2"/>
      <c r="BJ4046" s="2"/>
      <c r="BK4046" s="2"/>
      <c r="BL4046" s="55"/>
      <c r="BM4046" s="48"/>
      <c r="BN4046" s="48"/>
      <c r="BO4046" s="48"/>
      <c r="BP4046" s="48"/>
      <c r="BQ4046" s="117"/>
      <c r="BR4046" s="2"/>
      <c r="BS4046" s="2"/>
      <c r="BT4046" s="2"/>
      <c r="BU4046" s="2"/>
      <c r="BV4046" s="55"/>
    </row>
    <row r="4047" spans="1:74" ht="28.8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18" t="s">
        <v>5</v>
      </c>
      <c r="H4047" s="3">
        <v>2024</v>
      </c>
      <c r="I4047" s="20" t="s">
        <v>316</v>
      </c>
      <c r="J4047" s="184" t="s">
        <v>297</v>
      </c>
      <c r="K4047" s="184" t="s">
        <v>318</v>
      </c>
      <c r="L4047" s="187">
        <f t="shared" si="129"/>
        <v>0</v>
      </c>
      <c r="M4047" s="187">
        <f t="shared" si="130"/>
        <v>0</v>
      </c>
      <c r="N4047" s="186"/>
      <c r="O4047" s="33"/>
      <c r="P4047" s="33"/>
      <c r="Q4047" s="33"/>
      <c r="R4047" s="33"/>
      <c r="S4047" s="42"/>
      <c r="T4047" s="2"/>
      <c r="U4047" s="2"/>
      <c r="V4047" s="2"/>
      <c r="W4047" s="2"/>
      <c r="X4047" s="55"/>
      <c r="Y4047" s="62"/>
      <c r="Z4047" s="62"/>
      <c r="AA4047" s="62"/>
      <c r="AB4047" s="62"/>
      <c r="AC4047" s="68"/>
      <c r="AD4047" s="2"/>
      <c r="AE4047" s="2"/>
      <c r="AF4047" s="2"/>
      <c r="AG4047" s="2"/>
      <c r="AH4047" s="55"/>
      <c r="AI4047" s="72"/>
      <c r="AJ4047" s="72"/>
      <c r="AK4047" s="72"/>
      <c r="AL4047" s="72"/>
      <c r="AM4047" s="80"/>
      <c r="AN4047" s="2"/>
      <c r="AO4047" s="2"/>
      <c r="AP4047" s="2"/>
      <c r="AQ4047" s="2"/>
      <c r="AR4047" s="55"/>
      <c r="AS4047" s="85"/>
      <c r="AT4047" s="85"/>
      <c r="AU4047" s="85"/>
      <c r="AV4047" s="85"/>
      <c r="AW4047" s="100"/>
      <c r="AX4047" s="2"/>
      <c r="AY4047" s="2"/>
      <c r="AZ4047" s="2"/>
      <c r="BA4047" s="2"/>
      <c r="BB4047" s="55"/>
      <c r="BC4047" s="105"/>
      <c r="BD4047" s="105"/>
      <c r="BE4047" s="105"/>
      <c r="BF4047" s="105"/>
      <c r="BG4047" s="109"/>
      <c r="BH4047" s="2"/>
      <c r="BI4047" s="2"/>
      <c r="BJ4047" s="2"/>
      <c r="BK4047" s="2"/>
      <c r="BL4047" s="55"/>
      <c r="BM4047" s="48"/>
      <c r="BN4047" s="48"/>
      <c r="BO4047" s="48"/>
      <c r="BP4047" s="48"/>
      <c r="BQ4047" s="117"/>
      <c r="BR4047" s="2"/>
      <c r="BS4047" s="2"/>
      <c r="BT4047" s="2"/>
      <c r="BU4047" s="2"/>
      <c r="BV4047" s="55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18" t="s">
        <v>5</v>
      </c>
      <c r="H4048" s="3">
        <v>2024</v>
      </c>
      <c r="I4048" s="20" t="s">
        <v>316</v>
      </c>
      <c r="J4048" s="185" t="s">
        <v>348</v>
      </c>
      <c r="K4048" s="185" t="s">
        <v>320</v>
      </c>
      <c r="L4048" s="187">
        <f t="shared" si="129"/>
        <v>0</v>
      </c>
      <c r="M4048" s="187">
        <f t="shared" si="130"/>
        <v>0</v>
      </c>
      <c r="N4048" s="186"/>
      <c r="O4048" s="33"/>
      <c r="P4048" s="33"/>
      <c r="Q4048" s="33"/>
      <c r="R4048" s="33"/>
      <c r="S4048" s="42"/>
      <c r="T4048" s="2"/>
      <c r="U4048" s="2"/>
      <c r="V4048" s="2"/>
      <c r="W4048" s="2"/>
      <c r="X4048" s="55"/>
      <c r="Y4048" s="62"/>
      <c r="Z4048" s="62"/>
      <c r="AA4048" s="62"/>
      <c r="AB4048" s="62"/>
      <c r="AC4048" s="68"/>
      <c r="AD4048" s="2"/>
      <c r="AE4048" s="2"/>
      <c r="AF4048" s="2"/>
      <c r="AG4048" s="2"/>
      <c r="AH4048" s="55"/>
      <c r="AI4048" s="72"/>
      <c r="AJ4048" s="72"/>
      <c r="AK4048" s="72"/>
      <c r="AL4048" s="72"/>
      <c r="AM4048" s="80"/>
      <c r="AN4048" s="2"/>
      <c r="AO4048" s="2"/>
      <c r="AP4048" s="2"/>
      <c r="AQ4048" s="2"/>
      <c r="AR4048" s="55"/>
      <c r="AS4048" s="85"/>
      <c r="AT4048" s="85"/>
      <c r="AU4048" s="85"/>
      <c r="AV4048" s="85"/>
      <c r="AW4048" s="100"/>
      <c r="AX4048" s="2"/>
      <c r="AY4048" s="2"/>
      <c r="AZ4048" s="2"/>
      <c r="BA4048" s="2"/>
      <c r="BB4048" s="55"/>
      <c r="BC4048" s="105"/>
      <c r="BD4048" s="105"/>
      <c r="BE4048" s="105"/>
      <c r="BF4048" s="105"/>
      <c r="BG4048" s="109"/>
      <c r="BH4048" s="2"/>
      <c r="BI4048" s="2"/>
      <c r="BJ4048" s="2"/>
      <c r="BK4048" s="2"/>
      <c r="BL4048" s="55"/>
      <c r="BM4048" s="48"/>
      <c r="BN4048" s="48"/>
      <c r="BO4048" s="48"/>
      <c r="BP4048" s="48"/>
      <c r="BQ4048" s="117"/>
      <c r="BR4048" s="2"/>
      <c r="BS4048" s="2"/>
      <c r="BT4048" s="2"/>
      <c r="BU4048" s="2"/>
      <c r="BV4048" s="55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18" t="s">
        <v>5</v>
      </c>
      <c r="H4049" s="3">
        <v>2024</v>
      </c>
      <c r="I4049" s="20" t="s">
        <v>282</v>
      </c>
      <c r="J4049" s="184" t="s">
        <v>272</v>
      </c>
      <c r="K4049" s="184" t="s">
        <v>321</v>
      </c>
      <c r="L4049" s="187">
        <f t="shared" si="129"/>
        <v>0</v>
      </c>
      <c r="M4049" s="187">
        <f t="shared" si="130"/>
        <v>0</v>
      </c>
      <c r="N4049" s="186"/>
      <c r="O4049" s="33"/>
      <c r="P4049" s="33"/>
      <c r="Q4049" s="33"/>
      <c r="R4049" s="33"/>
      <c r="S4049" s="42"/>
      <c r="T4049" s="2"/>
      <c r="U4049" s="2"/>
      <c r="V4049" s="2"/>
      <c r="W4049" s="2"/>
      <c r="X4049" s="55"/>
      <c r="Y4049" s="62"/>
      <c r="Z4049" s="62"/>
      <c r="AA4049" s="62"/>
      <c r="AB4049" s="62"/>
      <c r="AC4049" s="68"/>
      <c r="AD4049" s="2"/>
      <c r="AE4049" s="2"/>
      <c r="AF4049" s="2"/>
      <c r="AG4049" s="2"/>
      <c r="AH4049" s="55"/>
      <c r="AI4049" s="72"/>
      <c r="AJ4049" s="72"/>
      <c r="AK4049" s="72"/>
      <c r="AL4049" s="72"/>
      <c r="AM4049" s="80"/>
      <c r="AN4049" s="2"/>
      <c r="AO4049" s="2"/>
      <c r="AP4049" s="2"/>
      <c r="AQ4049" s="2"/>
      <c r="AR4049" s="55"/>
      <c r="AS4049" s="85"/>
      <c r="AT4049" s="85"/>
      <c r="AU4049" s="85"/>
      <c r="AV4049" s="85"/>
      <c r="AW4049" s="100"/>
      <c r="AX4049" s="2"/>
      <c r="AY4049" s="2"/>
      <c r="AZ4049" s="2"/>
      <c r="BA4049" s="2"/>
      <c r="BB4049" s="55"/>
      <c r="BC4049" s="105"/>
      <c r="BD4049" s="105"/>
      <c r="BE4049" s="105"/>
      <c r="BF4049" s="105"/>
      <c r="BG4049" s="109"/>
      <c r="BH4049" s="2"/>
      <c r="BI4049" s="2"/>
      <c r="BJ4049" s="2"/>
      <c r="BK4049" s="2"/>
      <c r="BL4049" s="55"/>
      <c r="BM4049" s="48"/>
      <c r="BN4049" s="48"/>
      <c r="BO4049" s="48"/>
      <c r="BP4049" s="48"/>
      <c r="BQ4049" s="117"/>
      <c r="BR4049" s="2"/>
      <c r="BS4049" s="2"/>
      <c r="BT4049" s="2"/>
      <c r="BU4049" s="2"/>
      <c r="BV4049" s="55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18" t="s">
        <v>5</v>
      </c>
      <c r="H4050" s="3">
        <v>2024</v>
      </c>
      <c r="I4050" s="20" t="s">
        <v>282</v>
      </c>
      <c r="J4050" s="184" t="s">
        <v>273</v>
      </c>
      <c r="K4050" s="184" t="s">
        <v>321</v>
      </c>
      <c r="L4050" s="187">
        <f t="shared" si="129"/>
        <v>0</v>
      </c>
      <c r="M4050" s="187">
        <f t="shared" si="130"/>
        <v>0</v>
      </c>
      <c r="N4050" s="186"/>
      <c r="O4050" s="33"/>
      <c r="P4050" s="33"/>
      <c r="Q4050" s="33"/>
      <c r="R4050" s="33"/>
      <c r="S4050" s="42"/>
      <c r="T4050" s="2"/>
      <c r="U4050" s="2"/>
      <c r="V4050" s="2"/>
      <c r="W4050" s="2"/>
      <c r="X4050" s="55"/>
      <c r="Y4050" s="62"/>
      <c r="Z4050" s="62"/>
      <c r="AA4050" s="62"/>
      <c r="AB4050" s="62"/>
      <c r="AC4050" s="68"/>
      <c r="AD4050" s="2"/>
      <c r="AE4050" s="2"/>
      <c r="AF4050" s="2"/>
      <c r="AG4050" s="2"/>
      <c r="AH4050" s="55"/>
      <c r="AI4050" s="72"/>
      <c r="AJ4050" s="72"/>
      <c r="AK4050" s="72"/>
      <c r="AL4050" s="72"/>
      <c r="AM4050" s="80"/>
      <c r="AN4050" s="2"/>
      <c r="AO4050" s="2"/>
      <c r="AP4050" s="2"/>
      <c r="AQ4050" s="2"/>
      <c r="AR4050" s="55"/>
      <c r="AS4050" s="85"/>
      <c r="AT4050" s="85"/>
      <c r="AU4050" s="85"/>
      <c r="AV4050" s="85"/>
      <c r="AW4050" s="100"/>
      <c r="AX4050" s="2"/>
      <c r="AY4050" s="2"/>
      <c r="AZ4050" s="2"/>
      <c r="BA4050" s="2"/>
      <c r="BB4050" s="55"/>
      <c r="BC4050" s="105"/>
      <c r="BD4050" s="105"/>
      <c r="BE4050" s="108"/>
      <c r="BF4050" s="105"/>
      <c r="BG4050" s="109"/>
      <c r="BH4050" s="30"/>
      <c r="BI4050" s="2"/>
      <c r="BJ4050" s="2"/>
      <c r="BK4050" s="2"/>
      <c r="BL4050" s="55"/>
      <c r="BM4050" s="48"/>
      <c r="BN4050" s="48"/>
      <c r="BO4050" s="48"/>
      <c r="BP4050" s="48"/>
      <c r="BQ4050" s="117"/>
      <c r="BR4050" s="2"/>
      <c r="BS4050" s="2"/>
      <c r="BT4050" s="2"/>
      <c r="BU4050" s="2"/>
      <c r="BV4050" s="55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18" t="s">
        <v>5</v>
      </c>
      <c r="H4051" s="3">
        <v>2024</v>
      </c>
      <c r="I4051" s="20" t="s">
        <v>282</v>
      </c>
      <c r="J4051" s="184" t="s">
        <v>274</v>
      </c>
      <c r="K4051" s="184" t="s">
        <v>321</v>
      </c>
      <c r="L4051" s="187">
        <f t="shared" si="129"/>
        <v>0</v>
      </c>
      <c r="M4051" s="187">
        <f t="shared" si="130"/>
        <v>0</v>
      </c>
      <c r="N4051" s="186"/>
      <c r="O4051" s="33"/>
      <c r="P4051" s="33"/>
      <c r="Q4051" s="33"/>
      <c r="R4051" s="33"/>
      <c r="S4051" s="42"/>
      <c r="T4051" s="2"/>
      <c r="U4051" s="2"/>
      <c r="V4051" s="2"/>
      <c r="W4051" s="2"/>
      <c r="X4051" s="55"/>
      <c r="Y4051" s="62"/>
      <c r="Z4051" s="62"/>
      <c r="AA4051" s="62"/>
      <c r="AB4051" s="62"/>
      <c r="AC4051" s="68"/>
      <c r="AD4051" s="2"/>
      <c r="AE4051" s="2"/>
      <c r="AF4051" s="2"/>
      <c r="AG4051" s="2"/>
      <c r="AH4051" s="55"/>
      <c r="AI4051" s="72"/>
      <c r="AJ4051" s="72"/>
      <c r="AK4051" s="72"/>
      <c r="AL4051" s="72"/>
      <c r="AM4051" s="80"/>
      <c r="AN4051" s="2"/>
      <c r="AO4051" s="2"/>
      <c r="AP4051" s="2"/>
      <c r="AQ4051" s="2"/>
      <c r="AR4051" s="55"/>
      <c r="AS4051" s="85"/>
      <c r="AT4051" s="85"/>
      <c r="AU4051" s="85"/>
      <c r="AV4051" s="85"/>
      <c r="AW4051" s="100"/>
      <c r="AX4051" s="2"/>
      <c r="AY4051" s="2"/>
      <c r="AZ4051" s="2"/>
      <c r="BA4051" s="2"/>
      <c r="BB4051" s="55"/>
      <c r="BC4051" s="105"/>
      <c r="BD4051" s="105"/>
      <c r="BE4051" s="105"/>
      <c r="BF4051" s="105"/>
      <c r="BG4051" s="109"/>
      <c r="BH4051" s="2"/>
      <c r="BI4051" s="2"/>
      <c r="BJ4051" s="2"/>
      <c r="BK4051" s="2"/>
      <c r="BL4051" s="55"/>
      <c r="BM4051" s="48"/>
      <c r="BN4051" s="48"/>
      <c r="BO4051" s="48"/>
      <c r="BP4051" s="48"/>
      <c r="BQ4051" s="117"/>
      <c r="BR4051" s="2"/>
      <c r="BS4051" s="2"/>
      <c r="BT4051" s="2"/>
      <c r="BU4051" s="2"/>
      <c r="BV4051" s="55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18" t="s">
        <v>5</v>
      </c>
      <c r="H4052" s="3">
        <v>2024</v>
      </c>
      <c r="I4052" s="20" t="s">
        <v>282</v>
      </c>
      <c r="J4052" s="184" t="s">
        <v>275</v>
      </c>
      <c r="K4052" s="184" t="s">
        <v>321</v>
      </c>
      <c r="L4052" s="187">
        <f t="shared" si="129"/>
        <v>0</v>
      </c>
      <c r="M4052" s="187">
        <f t="shared" si="130"/>
        <v>0</v>
      </c>
      <c r="N4052" s="186"/>
      <c r="O4052" s="33"/>
      <c r="P4052" s="33"/>
      <c r="Q4052" s="33"/>
      <c r="R4052" s="33"/>
      <c r="S4052" s="42"/>
      <c r="T4052" s="2"/>
      <c r="U4052" s="2"/>
      <c r="V4052" s="2"/>
      <c r="W4052" s="2"/>
      <c r="X4052" s="55"/>
      <c r="Y4052" s="62"/>
      <c r="Z4052" s="62"/>
      <c r="AA4052" s="62"/>
      <c r="AB4052" s="62"/>
      <c r="AC4052" s="68"/>
      <c r="AD4052" s="2"/>
      <c r="AE4052" s="2"/>
      <c r="AF4052" s="2"/>
      <c r="AG4052" s="2"/>
      <c r="AH4052" s="55"/>
      <c r="AI4052" s="72"/>
      <c r="AJ4052" s="72"/>
      <c r="AK4052" s="72"/>
      <c r="AL4052" s="72"/>
      <c r="AM4052" s="80"/>
      <c r="AN4052" s="2"/>
      <c r="AO4052" s="2"/>
      <c r="AP4052" s="2"/>
      <c r="AQ4052" s="2"/>
      <c r="AR4052" s="55"/>
      <c r="AS4052" s="85"/>
      <c r="AT4052" s="85"/>
      <c r="AU4052" s="85"/>
      <c r="AV4052" s="85"/>
      <c r="AW4052" s="100"/>
      <c r="AX4052" s="2"/>
      <c r="AY4052" s="2"/>
      <c r="AZ4052" s="2"/>
      <c r="BA4052" s="2"/>
      <c r="BB4052" s="55"/>
      <c r="BC4052" s="105"/>
      <c r="BD4052" s="105"/>
      <c r="BE4052" s="105"/>
      <c r="BF4052" s="105"/>
      <c r="BG4052" s="109"/>
      <c r="BH4052" s="2"/>
      <c r="BI4052" s="2"/>
      <c r="BJ4052" s="2"/>
      <c r="BK4052" s="2"/>
      <c r="BL4052" s="55"/>
      <c r="BM4052" s="48"/>
      <c r="BN4052" s="48"/>
      <c r="BO4052" s="48"/>
      <c r="BP4052" s="48"/>
      <c r="BQ4052" s="117"/>
      <c r="BR4052" s="2"/>
      <c r="BS4052" s="2"/>
      <c r="BT4052" s="2"/>
      <c r="BU4052" s="2"/>
      <c r="BV4052" s="55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18" t="s">
        <v>5</v>
      </c>
      <c r="H4053" s="3">
        <v>2024</v>
      </c>
      <c r="I4053" s="20" t="s">
        <v>282</v>
      </c>
      <c r="J4053" s="184" t="s">
        <v>276</v>
      </c>
      <c r="K4053" s="184" t="s">
        <v>320</v>
      </c>
      <c r="L4053" s="187">
        <f t="shared" si="129"/>
        <v>0</v>
      </c>
      <c r="M4053" s="187">
        <f t="shared" si="130"/>
        <v>0</v>
      </c>
      <c r="N4053" s="186"/>
      <c r="O4053" s="33"/>
      <c r="P4053" s="33"/>
      <c r="Q4053" s="33"/>
      <c r="R4053" s="33"/>
      <c r="S4053" s="42"/>
      <c r="T4053" s="2"/>
      <c r="U4053" s="2"/>
      <c r="V4053" s="2"/>
      <c r="W4053" s="2"/>
      <c r="X4053" s="55"/>
      <c r="Y4053" s="62"/>
      <c r="Z4053" s="62"/>
      <c r="AA4053" s="62"/>
      <c r="AB4053" s="62"/>
      <c r="AC4053" s="68"/>
      <c r="AD4053" s="2"/>
      <c r="AE4053" s="2"/>
      <c r="AF4053" s="2"/>
      <c r="AG4053" s="2"/>
      <c r="AH4053" s="55"/>
      <c r="AI4053" s="72"/>
      <c r="AJ4053" s="72"/>
      <c r="AK4053" s="72"/>
      <c r="AL4053" s="72"/>
      <c r="AM4053" s="80"/>
      <c r="AN4053" s="2"/>
      <c r="AO4053" s="2"/>
      <c r="AP4053" s="2"/>
      <c r="AQ4053" s="2"/>
      <c r="AR4053" s="55"/>
      <c r="AS4053" s="85"/>
      <c r="AT4053" s="85"/>
      <c r="AU4053" s="85"/>
      <c r="AV4053" s="85"/>
      <c r="AW4053" s="100"/>
      <c r="AX4053" s="2"/>
      <c r="AY4053" s="2"/>
      <c r="AZ4053" s="2"/>
      <c r="BA4053" s="2"/>
      <c r="BB4053" s="55"/>
      <c r="BC4053" s="105"/>
      <c r="BD4053" s="105"/>
      <c r="BE4053" s="105"/>
      <c r="BF4053" s="105"/>
      <c r="BG4053" s="109"/>
      <c r="BH4053" s="2"/>
      <c r="BI4053" s="2"/>
      <c r="BJ4053" s="2"/>
      <c r="BK4053" s="2"/>
      <c r="BL4053" s="55"/>
      <c r="BM4053" s="48"/>
      <c r="BN4053" s="48"/>
      <c r="BO4053" s="48"/>
      <c r="BP4053" s="48"/>
      <c r="BQ4053" s="117"/>
      <c r="BR4053" s="2"/>
      <c r="BS4053" s="2"/>
      <c r="BT4053" s="2"/>
      <c r="BU4053" s="2"/>
      <c r="BV4053" s="55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18" t="s">
        <v>5</v>
      </c>
      <c r="H4054" s="3">
        <v>2024</v>
      </c>
      <c r="I4054" s="20" t="s">
        <v>282</v>
      </c>
      <c r="J4054" s="184" t="s">
        <v>277</v>
      </c>
      <c r="K4054" s="184" t="s">
        <v>320</v>
      </c>
      <c r="L4054" s="187">
        <f t="shared" si="129"/>
        <v>0</v>
      </c>
      <c r="M4054" s="187">
        <f t="shared" si="130"/>
        <v>0</v>
      </c>
      <c r="N4054" s="186"/>
      <c r="O4054" s="33"/>
      <c r="P4054" s="33"/>
      <c r="Q4054" s="33"/>
      <c r="R4054" s="33"/>
      <c r="S4054" s="42"/>
      <c r="T4054" s="2"/>
      <c r="U4054" s="2"/>
      <c r="V4054" s="2"/>
      <c r="W4054" s="2"/>
      <c r="X4054" s="55"/>
      <c r="Y4054" s="62"/>
      <c r="Z4054" s="62"/>
      <c r="AA4054" s="62"/>
      <c r="AB4054" s="62"/>
      <c r="AC4054" s="68"/>
      <c r="AD4054" s="2"/>
      <c r="AE4054" s="2"/>
      <c r="AF4054" s="2"/>
      <c r="AG4054" s="2"/>
      <c r="AH4054" s="55"/>
      <c r="AI4054" s="72"/>
      <c r="AJ4054" s="72"/>
      <c r="AK4054" s="72"/>
      <c r="AL4054" s="72"/>
      <c r="AM4054" s="80"/>
      <c r="AN4054" s="2"/>
      <c r="AO4054" s="2"/>
      <c r="AP4054" s="2"/>
      <c r="AQ4054" s="2"/>
      <c r="AR4054" s="55"/>
      <c r="AS4054" s="85"/>
      <c r="AT4054" s="85"/>
      <c r="AU4054" s="85"/>
      <c r="AV4054" s="85"/>
      <c r="AW4054" s="100"/>
      <c r="AX4054" s="2"/>
      <c r="AY4054" s="2"/>
      <c r="AZ4054" s="2"/>
      <c r="BA4054" s="2"/>
      <c r="BB4054" s="55"/>
      <c r="BC4054" s="105"/>
      <c r="BD4054" s="105"/>
      <c r="BE4054" s="108"/>
      <c r="BF4054" s="105"/>
      <c r="BG4054" s="109"/>
      <c r="BH4054" s="2"/>
      <c r="BI4054" s="2"/>
      <c r="BJ4054" s="2"/>
      <c r="BK4054" s="2"/>
      <c r="BL4054" s="55"/>
      <c r="BM4054" s="48"/>
      <c r="BN4054" s="48"/>
      <c r="BO4054" s="48"/>
      <c r="BP4054" s="48"/>
      <c r="BQ4054" s="117"/>
      <c r="BR4054" s="2"/>
      <c r="BS4054" s="2"/>
      <c r="BT4054" s="2"/>
      <c r="BU4054" s="2"/>
      <c r="BV4054" s="55"/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18" t="s">
        <v>5</v>
      </c>
      <c r="H4055" s="3">
        <v>2024</v>
      </c>
      <c r="I4055" s="20" t="s">
        <v>283</v>
      </c>
      <c r="J4055" s="184" t="s">
        <v>298</v>
      </c>
      <c r="K4055" s="184" t="s">
        <v>321</v>
      </c>
      <c r="L4055" s="187">
        <f t="shared" si="129"/>
        <v>0.28000000000000003</v>
      </c>
      <c r="M4055" s="187">
        <f t="shared" si="130"/>
        <v>137.172</v>
      </c>
      <c r="N4055" s="186" t="s">
        <v>1492</v>
      </c>
      <c r="O4055" s="33"/>
      <c r="P4055" s="33"/>
      <c r="Q4055" s="33"/>
      <c r="R4055" s="33"/>
      <c r="S4055" s="42"/>
      <c r="T4055" s="2"/>
      <c r="U4055" s="2"/>
      <c r="V4055" s="2"/>
      <c r="W4055" s="2"/>
      <c r="X4055" s="55"/>
      <c r="Y4055" s="62"/>
      <c r="Z4055" s="62"/>
      <c r="AA4055" s="62"/>
      <c r="AB4055" s="62"/>
      <c r="AC4055" s="68"/>
      <c r="AD4055" s="2">
        <v>2.6</v>
      </c>
      <c r="AE4055" s="2"/>
      <c r="AF4055" s="2"/>
      <c r="AG4055" s="2">
        <v>0.28000000000000003</v>
      </c>
      <c r="AH4055" s="55">
        <v>137.172</v>
      </c>
      <c r="AI4055" s="72"/>
      <c r="AJ4055" s="72"/>
      <c r="AK4055" s="72"/>
      <c r="AL4055" s="72"/>
      <c r="AM4055" s="80"/>
      <c r="AN4055" s="2"/>
      <c r="AO4055" s="2"/>
      <c r="AP4055" s="2"/>
      <c r="AQ4055" s="2"/>
      <c r="AR4055" s="55"/>
      <c r="AS4055" s="85"/>
      <c r="AT4055" s="85"/>
      <c r="AU4055" s="85"/>
      <c r="AV4055" s="85"/>
      <c r="AW4055" s="100"/>
      <c r="AX4055" s="2"/>
      <c r="AY4055" s="2"/>
      <c r="AZ4055" s="2"/>
      <c r="BA4055" s="2"/>
      <c r="BB4055" s="55"/>
      <c r="BC4055" s="105"/>
      <c r="BD4055" s="105"/>
      <c r="BE4055" s="105"/>
      <c r="BF4055" s="105"/>
      <c r="BG4055" s="109"/>
      <c r="BH4055" s="2"/>
      <c r="BI4055" s="2"/>
      <c r="BJ4055" s="2"/>
      <c r="BK4055" s="2"/>
      <c r="BL4055" s="55"/>
      <c r="BM4055" s="48"/>
      <c r="BN4055" s="48"/>
      <c r="BO4055" s="48"/>
      <c r="BP4055" s="48"/>
      <c r="BQ4055" s="117"/>
      <c r="BR4055" s="2"/>
      <c r="BS4055" s="2"/>
      <c r="BT4055" s="2"/>
      <c r="BU4055" s="2"/>
      <c r="BV4055" s="55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18" t="s">
        <v>5</v>
      </c>
      <c r="H4056" s="3">
        <v>2024</v>
      </c>
      <c r="I4056" s="20" t="s">
        <v>283</v>
      </c>
      <c r="J4056" s="184" t="s">
        <v>278</v>
      </c>
      <c r="K4056" s="184" t="s">
        <v>320</v>
      </c>
      <c r="L4056" s="187">
        <f t="shared" si="129"/>
        <v>0</v>
      </c>
      <c r="M4056" s="187">
        <f t="shared" si="130"/>
        <v>0</v>
      </c>
      <c r="N4056" s="186"/>
      <c r="O4056" s="33"/>
      <c r="P4056" s="33"/>
      <c r="Q4056" s="33"/>
      <c r="R4056" s="33"/>
      <c r="S4056" s="42"/>
      <c r="T4056" s="2"/>
      <c r="U4056" s="2"/>
      <c r="V4056" s="2"/>
      <c r="W4056" s="2"/>
      <c r="X4056" s="55"/>
      <c r="Y4056" s="62"/>
      <c r="Z4056" s="62"/>
      <c r="AA4056" s="62"/>
      <c r="AB4056" s="62"/>
      <c r="AC4056" s="68"/>
      <c r="AD4056" s="2"/>
      <c r="AE4056" s="2"/>
      <c r="AF4056" s="2"/>
      <c r="AG4056" s="2"/>
      <c r="AH4056" s="55"/>
      <c r="AI4056" s="72"/>
      <c r="AJ4056" s="72"/>
      <c r="AK4056" s="72"/>
      <c r="AL4056" s="72"/>
      <c r="AM4056" s="80"/>
      <c r="AN4056" s="2"/>
      <c r="AO4056" s="2"/>
      <c r="AP4056" s="2"/>
      <c r="AQ4056" s="2"/>
      <c r="AR4056" s="55"/>
      <c r="AS4056" s="85"/>
      <c r="AT4056" s="85"/>
      <c r="AU4056" s="85"/>
      <c r="AV4056" s="85"/>
      <c r="AW4056" s="100"/>
      <c r="AX4056" s="2"/>
      <c r="AY4056" s="2"/>
      <c r="AZ4056" s="2"/>
      <c r="BA4056" s="2"/>
      <c r="BB4056" s="55"/>
      <c r="BC4056" s="105"/>
      <c r="BD4056" s="105"/>
      <c r="BE4056" s="105"/>
      <c r="BF4056" s="105"/>
      <c r="BG4056" s="109"/>
      <c r="BH4056" s="2"/>
      <c r="BI4056" s="2"/>
      <c r="BJ4056" s="2"/>
      <c r="BK4056" s="2"/>
      <c r="BL4056" s="55"/>
      <c r="BM4056" s="48"/>
      <c r="BN4056" s="48"/>
      <c r="BO4056" s="48"/>
      <c r="BP4056" s="48"/>
      <c r="BQ4056" s="117"/>
      <c r="BR4056" s="2"/>
      <c r="BS4056" s="2"/>
      <c r="BT4056" s="2"/>
      <c r="BU4056" s="2"/>
      <c r="BV4056" s="55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18" t="s">
        <v>5</v>
      </c>
      <c r="H4057" s="3">
        <v>2024</v>
      </c>
      <c r="I4057" s="20" t="s">
        <v>283</v>
      </c>
      <c r="J4057" s="184" t="s">
        <v>279</v>
      </c>
      <c r="K4057" s="184" t="s">
        <v>320</v>
      </c>
      <c r="L4057" s="187">
        <f t="shared" si="129"/>
        <v>12</v>
      </c>
      <c r="M4057" s="187">
        <f t="shared" si="130"/>
        <v>87.522000000000006</v>
      </c>
      <c r="N4057" s="186" t="s">
        <v>1492</v>
      </c>
      <c r="O4057" s="33"/>
      <c r="P4057" s="33"/>
      <c r="Q4057" s="33"/>
      <c r="R4057" s="33"/>
      <c r="S4057" s="42"/>
      <c r="T4057" s="2"/>
      <c r="U4057" s="2"/>
      <c r="V4057" s="2"/>
      <c r="W4057" s="2"/>
      <c r="X4057" s="55"/>
      <c r="Y4057" s="62"/>
      <c r="Z4057" s="62"/>
      <c r="AA4057" s="62"/>
      <c r="AB4057" s="62"/>
      <c r="AC4057" s="68"/>
      <c r="AD4057" s="2">
        <v>2.6</v>
      </c>
      <c r="AE4057" s="2"/>
      <c r="AF4057" s="2"/>
      <c r="AG4057" s="2">
        <v>12</v>
      </c>
      <c r="AH4057" s="55">
        <v>87.522000000000006</v>
      </c>
      <c r="AI4057" s="72"/>
      <c r="AJ4057" s="72"/>
      <c r="AK4057" s="72"/>
      <c r="AL4057" s="72"/>
      <c r="AM4057" s="80"/>
      <c r="AN4057" s="2"/>
      <c r="AO4057" s="2"/>
      <c r="AP4057" s="2"/>
      <c r="AQ4057" s="2"/>
      <c r="AR4057" s="55"/>
      <c r="AS4057" s="85"/>
      <c r="AT4057" s="85"/>
      <c r="AU4057" s="85"/>
      <c r="AV4057" s="85"/>
      <c r="AW4057" s="100"/>
      <c r="AX4057" s="2"/>
      <c r="AY4057" s="2"/>
      <c r="AZ4057" s="2"/>
      <c r="BA4057" s="2"/>
      <c r="BB4057" s="55"/>
      <c r="BC4057" s="105"/>
      <c r="BD4057" s="105"/>
      <c r="BE4057" s="105"/>
      <c r="BF4057" s="105"/>
      <c r="BG4057" s="109"/>
      <c r="BH4057" s="2"/>
      <c r="BI4057" s="2"/>
      <c r="BJ4057" s="2"/>
      <c r="BK4057" s="2"/>
      <c r="BL4057" s="55"/>
      <c r="BM4057" s="48"/>
      <c r="BN4057" s="48"/>
      <c r="BO4057" s="48"/>
      <c r="BP4057" s="48"/>
      <c r="BQ4057" s="117"/>
      <c r="BR4057" s="2"/>
      <c r="BS4057" s="2"/>
      <c r="BT4057" s="2"/>
      <c r="BU4057" s="2"/>
      <c r="BV4057" s="55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18" t="s">
        <v>5</v>
      </c>
      <c r="H4058" s="3">
        <v>2024</v>
      </c>
      <c r="I4058" s="20" t="s">
        <v>286</v>
      </c>
      <c r="J4058" s="184" t="s">
        <v>280</v>
      </c>
      <c r="K4058" s="184" t="s">
        <v>319</v>
      </c>
      <c r="L4058" s="187">
        <f t="shared" si="129"/>
        <v>0</v>
      </c>
      <c r="M4058" s="187">
        <f t="shared" si="130"/>
        <v>0</v>
      </c>
      <c r="N4058" s="186"/>
      <c r="O4058" s="33"/>
      <c r="P4058" s="33"/>
      <c r="Q4058" s="33"/>
      <c r="R4058" s="33"/>
      <c r="S4058" s="42"/>
      <c r="T4058" s="2"/>
      <c r="U4058" s="2"/>
      <c r="V4058" s="2"/>
      <c r="W4058" s="2"/>
      <c r="X4058" s="55"/>
      <c r="Y4058" s="62"/>
      <c r="Z4058" s="62"/>
      <c r="AA4058" s="62"/>
      <c r="AB4058" s="62"/>
      <c r="AC4058" s="68"/>
      <c r="AD4058" s="2"/>
      <c r="AE4058" s="2"/>
      <c r="AF4058" s="2"/>
      <c r="AG4058" s="2"/>
      <c r="AH4058" s="55"/>
      <c r="AI4058" s="72"/>
      <c r="AJ4058" s="72"/>
      <c r="AK4058" s="72"/>
      <c r="AL4058" s="72"/>
      <c r="AM4058" s="80"/>
      <c r="AN4058" s="2"/>
      <c r="AO4058" s="2"/>
      <c r="AP4058" s="2"/>
      <c r="AQ4058" s="2"/>
      <c r="AR4058" s="55"/>
      <c r="AS4058" s="85"/>
      <c r="AT4058" s="85"/>
      <c r="AU4058" s="85"/>
      <c r="AV4058" s="85"/>
      <c r="AW4058" s="100"/>
      <c r="AX4058" s="2"/>
      <c r="AY4058" s="2"/>
      <c r="AZ4058" s="2"/>
      <c r="BA4058" s="2"/>
      <c r="BB4058" s="55"/>
      <c r="BC4058" s="105"/>
      <c r="BD4058" s="105"/>
      <c r="BE4058" s="105"/>
      <c r="BF4058" s="105"/>
      <c r="BG4058" s="109"/>
      <c r="BH4058" s="2"/>
      <c r="BI4058" s="2"/>
      <c r="BJ4058" s="2"/>
      <c r="BK4058" s="2"/>
      <c r="BL4058" s="55"/>
      <c r="BM4058" s="48"/>
      <c r="BN4058" s="48"/>
      <c r="BO4058" s="48"/>
      <c r="BP4058" s="48"/>
      <c r="BQ4058" s="117"/>
      <c r="BR4058" s="2"/>
      <c r="BS4058" s="2"/>
      <c r="BT4058" s="2"/>
      <c r="BU4058" s="2"/>
      <c r="BV4058" s="55"/>
    </row>
    <row r="4059" spans="1:74" hidden="1" x14ac:dyDescent="0.3">
      <c r="A4059" s="2" t="s">
        <v>126</v>
      </c>
      <c r="B4059" s="2" t="s">
        <v>2</v>
      </c>
      <c r="C4059" s="2" t="s">
        <v>3</v>
      </c>
      <c r="D4059" s="2" t="s">
        <v>124</v>
      </c>
      <c r="E4059" s="5" t="s">
        <v>127</v>
      </c>
      <c r="F4059" s="3"/>
      <c r="G4059" s="18" t="s">
        <v>5</v>
      </c>
      <c r="H4059" s="3">
        <v>2024</v>
      </c>
      <c r="I4059" s="20" t="s">
        <v>286</v>
      </c>
      <c r="J4059" s="184" t="s">
        <v>281</v>
      </c>
      <c r="K4059" s="184" t="s">
        <v>319</v>
      </c>
      <c r="L4059" s="187">
        <f t="shared" si="129"/>
        <v>0</v>
      </c>
      <c r="M4059" s="187">
        <f t="shared" si="130"/>
        <v>0</v>
      </c>
      <c r="N4059" s="186"/>
      <c r="O4059" s="33"/>
      <c r="P4059" s="33"/>
      <c r="Q4059" s="33"/>
      <c r="R4059" s="33"/>
      <c r="S4059" s="42"/>
      <c r="T4059" s="2"/>
      <c r="U4059" s="2"/>
      <c r="V4059" s="2"/>
      <c r="W4059" s="2"/>
      <c r="X4059" s="55"/>
      <c r="Y4059" s="62"/>
      <c r="Z4059" s="62"/>
      <c r="AA4059" s="62"/>
      <c r="AB4059" s="62"/>
      <c r="AC4059" s="68"/>
      <c r="AD4059" s="2"/>
      <c r="AE4059" s="2"/>
      <c r="AF4059" s="2"/>
      <c r="AG4059" s="2"/>
      <c r="AH4059" s="55"/>
      <c r="AI4059" s="72"/>
      <c r="AJ4059" s="72"/>
      <c r="AK4059" s="72"/>
      <c r="AL4059" s="72"/>
      <c r="AM4059" s="80"/>
      <c r="AN4059" s="2"/>
      <c r="AO4059" s="2"/>
      <c r="AP4059" s="2"/>
      <c r="AQ4059" s="2"/>
      <c r="AR4059" s="55"/>
      <c r="AS4059" s="85"/>
      <c r="AT4059" s="85"/>
      <c r="AU4059" s="85"/>
      <c r="AV4059" s="85"/>
      <c r="AW4059" s="100"/>
      <c r="AX4059" s="2"/>
      <c r="AY4059" s="2"/>
      <c r="AZ4059" s="2"/>
      <c r="BA4059" s="2"/>
      <c r="BB4059" s="55"/>
      <c r="BC4059" s="105"/>
      <c r="BD4059" s="105"/>
      <c r="BE4059" s="105"/>
      <c r="BF4059" s="105"/>
      <c r="BG4059" s="109"/>
      <c r="BH4059" s="2"/>
      <c r="BI4059" s="2"/>
      <c r="BJ4059" s="2"/>
      <c r="BK4059" s="2"/>
      <c r="BL4059" s="55"/>
      <c r="BM4059" s="48"/>
      <c r="BN4059" s="48"/>
      <c r="BO4059" s="48"/>
      <c r="BP4059" s="48"/>
      <c r="BQ4059" s="117"/>
      <c r="BR4059" s="2"/>
      <c r="BS4059" s="2"/>
      <c r="BT4059" s="2"/>
      <c r="BU4059" s="2"/>
      <c r="BV4059" s="55"/>
    </row>
    <row r="4060" spans="1:74" s="13" customFormat="1" hidden="1" x14ac:dyDescent="0.3">
      <c r="A4060" s="12" t="s">
        <v>126</v>
      </c>
      <c r="B4060" s="12" t="s">
        <v>2</v>
      </c>
      <c r="C4060" s="12" t="s">
        <v>3</v>
      </c>
      <c r="D4060" s="12" t="s">
        <v>124</v>
      </c>
      <c r="E4060" s="6" t="s">
        <v>127</v>
      </c>
      <c r="F4060" s="7"/>
      <c r="G4060" s="19" t="s">
        <v>5</v>
      </c>
      <c r="H4060" s="7">
        <v>2024</v>
      </c>
      <c r="I4060" s="21"/>
      <c r="J4060" s="12" t="s">
        <v>314</v>
      </c>
      <c r="K4060" s="12"/>
      <c r="L4060" s="147"/>
      <c r="M4060" s="147">
        <f>SUM(M4022:M4059)</f>
        <v>1256.962</v>
      </c>
      <c r="N4060" s="183"/>
      <c r="O4060" s="12"/>
      <c r="P4060" s="12"/>
      <c r="Q4060" s="12"/>
      <c r="R4060" s="12"/>
      <c r="S4060" s="47">
        <f>SUM(S4022:S4059)</f>
        <v>0</v>
      </c>
      <c r="T4060" s="12"/>
      <c r="U4060" s="12"/>
      <c r="V4060" s="12"/>
      <c r="W4060" s="12"/>
      <c r="X4060" s="47">
        <f>SUM(X4022:X4059)</f>
        <v>0</v>
      </c>
      <c r="Y4060" s="12"/>
      <c r="Z4060" s="12"/>
      <c r="AA4060" s="12"/>
      <c r="AB4060" s="12"/>
      <c r="AC4060" s="47">
        <f>SUM(AC4022:AC4059)</f>
        <v>690.05399999999997</v>
      </c>
      <c r="AD4060" s="12"/>
      <c r="AE4060" s="12"/>
      <c r="AF4060" s="12"/>
      <c r="AG4060" s="12"/>
      <c r="AH4060" s="47">
        <f>SUM(AH4022:AH4059)</f>
        <v>566.90800000000002</v>
      </c>
      <c r="AI4060" s="12"/>
      <c r="AJ4060" s="12"/>
      <c r="AK4060" s="12"/>
      <c r="AL4060" s="12"/>
      <c r="AM4060" s="47">
        <f>SUM(AM4022:AM4059)</f>
        <v>0</v>
      </c>
      <c r="AN4060" s="12"/>
      <c r="AO4060" s="12"/>
      <c r="AP4060" s="12"/>
      <c r="AQ4060" s="12"/>
      <c r="AR4060" s="47">
        <f>SUM(AR4022:AR4059)</f>
        <v>0</v>
      </c>
      <c r="AS4060" s="12"/>
      <c r="AT4060" s="12"/>
      <c r="AU4060" s="12"/>
      <c r="AV4060" s="12"/>
      <c r="AW4060" s="47">
        <f>SUM(AW4022:AW4059)</f>
        <v>0</v>
      </c>
      <c r="AX4060" s="12"/>
      <c r="AY4060" s="12"/>
      <c r="AZ4060" s="12"/>
      <c r="BA4060" s="12"/>
      <c r="BB4060" s="47">
        <f>SUM(BB4022:BB4059)</f>
        <v>0</v>
      </c>
      <c r="BC4060" s="12"/>
      <c r="BD4060" s="12"/>
      <c r="BE4060" s="12"/>
      <c r="BF4060" s="12"/>
      <c r="BG4060" s="47">
        <f>SUM(BG4022:BG4059)</f>
        <v>0</v>
      </c>
      <c r="BH4060" s="12"/>
      <c r="BI4060" s="12"/>
      <c r="BJ4060" s="12"/>
      <c r="BK4060" s="12"/>
      <c r="BL4060" s="47">
        <f>SUM(BL4022:BL4059)</f>
        <v>0</v>
      </c>
      <c r="BM4060" s="12"/>
      <c r="BN4060" s="12"/>
      <c r="BO4060" s="12"/>
      <c r="BP4060" s="12"/>
      <c r="BQ4060" s="47">
        <f>SUM(BQ4022:BQ4059)</f>
        <v>0</v>
      </c>
      <c r="BR4060" s="12"/>
      <c r="BS4060" s="12"/>
      <c r="BT4060" s="12"/>
      <c r="BU4060" s="12"/>
      <c r="BV4060" s="47">
        <f>SUM(BV4022:BV4059)</f>
        <v>0</v>
      </c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18" t="s">
        <v>5</v>
      </c>
      <c r="H4061" s="3">
        <v>2024</v>
      </c>
      <c r="I4061" s="20" t="s">
        <v>287</v>
      </c>
      <c r="J4061" s="184" t="s">
        <v>267</v>
      </c>
      <c r="K4061" s="184" t="s">
        <v>318</v>
      </c>
      <c r="L4061" s="187">
        <f t="shared" si="129"/>
        <v>0</v>
      </c>
      <c r="M4061" s="187">
        <f t="shared" si="130"/>
        <v>0</v>
      </c>
      <c r="N4061" s="186"/>
      <c r="O4061" s="33"/>
      <c r="P4061" s="33"/>
      <c r="Q4061" s="33"/>
      <c r="R4061" s="33"/>
      <c r="S4061" s="42"/>
      <c r="T4061" s="2"/>
      <c r="U4061" s="2"/>
      <c r="V4061" s="2"/>
      <c r="W4061" s="2"/>
      <c r="X4061" s="55"/>
      <c r="Y4061" s="62"/>
      <c r="Z4061" s="62"/>
      <c r="AA4061" s="62"/>
      <c r="AB4061" s="62"/>
      <c r="AC4061" s="68"/>
      <c r="AD4061" s="2"/>
      <c r="AE4061" s="2"/>
      <c r="AF4061" s="2"/>
      <c r="AG4061" s="2"/>
      <c r="AH4061" s="55"/>
      <c r="AI4061" s="72"/>
      <c r="AJ4061" s="72"/>
      <c r="AK4061" s="72"/>
      <c r="AL4061" s="72"/>
      <c r="AM4061" s="80"/>
      <c r="AN4061" s="2"/>
      <c r="AO4061" s="2"/>
      <c r="AP4061" s="2"/>
      <c r="AQ4061" s="2"/>
      <c r="AR4061" s="55"/>
      <c r="AS4061" s="85"/>
      <c r="AT4061" s="85"/>
      <c r="AU4061" s="85"/>
      <c r="AV4061" s="85"/>
      <c r="AW4061" s="100"/>
      <c r="AX4061" s="2"/>
      <c r="AY4061" s="2"/>
      <c r="AZ4061" s="2"/>
      <c r="BA4061" s="2"/>
      <c r="BB4061" s="55"/>
      <c r="BC4061" s="105"/>
      <c r="BD4061" s="105"/>
      <c r="BE4061" s="105"/>
      <c r="BF4061" s="105"/>
      <c r="BG4061" s="109"/>
      <c r="BH4061" s="2"/>
      <c r="BI4061" s="2"/>
      <c r="BJ4061" s="2"/>
      <c r="BK4061" s="2"/>
      <c r="BL4061" s="55"/>
      <c r="BM4061" s="48"/>
      <c r="BN4061" s="48"/>
      <c r="BO4061" s="48"/>
      <c r="BP4061" s="48"/>
      <c r="BQ4061" s="117"/>
      <c r="BR4061" s="2"/>
      <c r="BS4061" s="2"/>
      <c r="BT4061" s="2"/>
      <c r="BU4061" s="2"/>
      <c r="BV4061" s="55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18" t="s">
        <v>5</v>
      </c>
      <c r="H4062" s="3">
        <v>2024</v>
      </c>
      <c r="I4062" s="20" t="s">
        <v>287</v>
      </c>
      <c r="J4062" s="184" t="s">
        <v>291</v>
      </c>
      <c r="K4062" s="184" t="s">
        <v>319</v>
      </c>
      <c r="L4062" s="187">
        <f t="shared" si="129"/>
        <v>0</v>
      </c>
      <c r="M4062" s="187">
        <f t="shared" si="130"/>
        <v>0</v>
      </c>
      <c r="N4062" s="186"/>
      <c r="O4062" s="33"/>
      <c r="P4062" s="33"/>
      <c r="Q4062" s="33"/>
      <c r="R4062" s="33"/>
      <c r="S4062" s="42"/>
      <c r="T4062" s="2"/>
      <c r="U4062" s="2"/>
      <c r="V4062" s="2"/>
      <c r="W4062" s="2"/>
      <c r="X4062" s="55"/>
      <c r="Y4062" s="62"/>
      <c r="Z4062" s="62"/>
      <c r="AA4062" s="62"/>
      <c r="AB4062" s="62"/>
      <c r="AC4062" s="68"/>
      <c r="AD4062" s="2"/>
      <c r="AE4062" s="2"/>
      <c r="AF4062" s="2"/>
      <c r="AG4062" s="2"/>
      <c r="AH4062" s="55"/>
      <c r="AI4062" s="72"/>
      <c r="AJ4062" s="72"/>
      <c r="AK4062" s="72"/>
      <c r="AL4062" s="72"/>
      <c r="AM4062" s="80"/>
      <c r="AN4062" s="2"/>
      <c r="AO4062" s="2"/>
      <c r="AP4062" s="2"/>
      <c r="AQ4062" s="2"/>
      <c r="AR4062" s="55"/>
      <c r="AS4062" s="85"/>
      <c r="AT4062" s="85"/>
      <c r="AU4062" s="85"/>
      <c r="AV4062" s="85"/>
      <c r="AW4062" s="100"/>
      <c r="AX4062" s="2"/>
      <c r="AY4062" s="2"/>
      <c r="AZ4062" s="2"/>
      <c r="BA4062" s="2"/>
      <c r="BB4062" s="55"/>
      <c r="BC4062" s="105"/>
      <c r="BD4062" s="105"/>
      <c r="BE4062" s="105"/>
      <c r="BF4062" s="105"/>
      <c r="BG4062" s="109"/>
      <c r="BH4062" s="2"/>
      <c r="BI4062" s="2"/>
      <c r="BJ4062" s="2"/>
      <c r="BK4062" s="2"/>
      <c r="BL4062" s="55"/>
      <c r="BM4062" s="48"/>
      <c r="BN4062" s="48"/>
      <c r="BO4062" s="48"/>
      <c r="BP4062" s="48"/>
      <c r="BQ4062" s="117"/>
      <c r="BR4062" s="2"/>
      <c r="BS4062" s="2"/>
      <c r="BT4062" s="2"/>
      <c r="BU4062" s="2"/>
      <c r="BV4062" s="55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18" t="s">
        <v>5</v>
      </c>
      <c r="H4063" s="3">
        <v>2024</v>
      </c>
      <c r="I4063" s="20" t="s">
        <v>286</v>
      </c>
      <c r="J4063" s="184" t="s">
        <v>336</v>
      </c>
      <c r="K4063" s="184" t="s">
        <v>319</v>
      </c>
      <c r="L4063" s="187">
        <f t="shared" si="129"/>
        <v>0</v>
      </c>
      <c r="M4063" s="187">
        <f t="shared" si="130"/>
        <v>0</v>
      </c>
      <c r="N4063" s="186"/>
      <c r="O4063" s="33"/>
      <c r="P4063" s="33"/>
      <c r="Q4063" s="33"/>
      <c r="R4063" s="33"/>
      <c r="S4063" s="42"/>
      <c r="T4063" s="2"/>
      <c r="U4063" s="2"/>
      <c r="V4063" s="2"/>
      <c r="W4063" s="2"/>
      <c r="X4063" s="55"/>
      <c r="Y4063" s="62"/>
      <c r="Z4063" s="62"/>
      <c r="AA4063" s="62"/>
      <c r="AB4063" s="62"/>
      <c r="AC4063" s="68"/>
      <c r="AD4063" s="2"/>
      <c r="AE4063" s="2"/>
      <c r="AF4063" s="2"/>
      <c r="AG4063" s="2"/>
      <c r="AH4063" s="55"/>
      <c r="AI4063" s="72"/>
      <c r="AJ4063" s="72"/>
      <c r="AK4063" s="72"/>
      <c r="AL4063" s="72"/>
      <c r="AM4063" s="80"/>
      <c r="AN4063" s="2"/>
      <c r="AO4063" s="2"/>
      <c r="AP4063" s="2"/>
      <c r="AQ4063" s="2"/>
      <c r="AR4063" s="55"/>
      <c r="AS4063" s="85"/>
      <c r="AT4063" s="85"/>
      <c r="AU4063" s="85"/>
      <c r="AV4063" s="85"/>
      <c r="AW4063" s="100"/>
      <c r="AX4063" s="2"/>
      <c r="AY4063" s="2"/>
      <c r="AZ4063" s="2"/>
      <c r="BA4063" s="2"/>
      <c r="BB4063" s="55"/>
      <c r="BC4063" s="105"/>
      <c r="BD4063" s="105"/>
      <c r="BE4063" s="105"/>
      <c r="BF4063" s="105"/>
      <c r="BG4063" s="109"/>
      <c r="BH4063" s="2"/>
      <c r="BI4063" s="2"/>
      <c r="BJ4063" s="2"/>
      <c r="BK4063" s="2"/>
      <c r="BL4063" s="55"/>
      <c r="BM4063" s="48"/>
      <c r="BN4063" s="48"/>
      <c r="BO4063" s="48"/>
      <c r="BP4063" s="48"/>
      <c r="BQ4063" s="117"/>
      <c r="BR4063" s="2"/>
      <c r="BS4063" s="2"/>
      <c r="BT4063" s="2"/>
      <c r="BU4063" s="2"/>
      <c r="BV4063" s="55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18" t="s">
        <v>5</v>
      </c>
      <c r="H4064" s="3">
        <v>2024</v>
      </c>
      <c r="I4064" s="20" t="s">
        <v>286</v>
      </c>
      <c r="J4064" s="185" t="s">
        <v>337</v>
      </c>
      <c r="K4064" s="185" t="s">
        <v>318</v>
      </c>
      <c r="L4064" s="187">
        <f t="shared" si="129"/>
        <v>0</v>
      </c>
      <c r="M4064" s="187">
        <f t="shared" si="130"/>
        <v>0</v>
      </c>
      <c r="N4064" s="186"/>
      <c r="O4064" s="53"/>
      <c r="P4064" s="53"/>
      <c r="Q4064" s="53"/>
      <c r="R4064" s="53"/>
      <c r="S4064" s="54"/>
      <c r="T4064" s="8"/>
      <c r="U4064" s="8"/>
      <c r="V4064" s="8"/>
      <c r="W4064" s="8"/>
      <c r="X4064" s="122"/>
      <c r="Y4064" s="135"/>
      <c r="Z4064" s="135"/>
      <c r="AA4064" s="135"/>
      <c r="AB4064" s="135"/>
      <c r="AC4064" s="136"/>
      <c r="AD4064" s="8"/>
      <c r="AE4064" s="8"/>
      <c r="AF4064" s="8"/>
      <c r="AG4064" s="8"/>
      <c r="AH4064" s="122"/>
      <c r="AI4064" s="137"/>
      <c r="AJ4064" s="137"/>
      <c r="AK4064" s="137"/>
      <c r="AL4064" s="137"/>
      <c r="AM4064" s="138"/>
      <c r="AN4064" s="8"/>
      <c r="AO4064" s="8"/>
      <c r="AP4064" s="8"/>
      <c r="AQ4064" s="8"/>
      <c r="AR4064" s="122"/>
      <c r="AS4064" s="139"/>
      <c r="AT4064" s="139"/>
      <c r="AU4064" s="139"/>
      <c r="AV4064" s="139"/>
      <c r="AW4064" s="140"/>
      <c r="AX4064" s="8"/>
      <c r="AY4064" s="8"/>
      <c r="AZ4064" s="8"/>
      <c r="BA4064" s="8"/>
      <c r="BB4064" s="122"/>
      <c r="BC4064" s="141"/>
      <c r="BD4064" s="141"/>
      <c r="BE4064" s="141"/>
      <c r="BF4064" s="141"/>
      <c r="BG4064" s="142"/>
      <c r="BH4064" s="8"/>
      <c r="BI4064" s="8"/>
      <c r="BJ4064" s="8"/>
      <c r="BK4064" s="8"/>
      <c r="BL4064" s="122"/>
      <c r="BM4064" s="143"/>
      <c r="BN4064" s="143"/>
      <c r="BO4064" s="143"/>
      <c r="BP4064" s="143"/>
      <c r="BQ4064" s="144"/>
      <c r="BR4064" s="8"/>
      <c r="BS4064" s="8"/>
      <c r="BT4064" s="8"/>
      <c r="BU4064" s="8"/>
      <c r="BV4064" s="122"/>
    </row>
    <row r="4065" spans="1:74" ht="28.8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18" t="s">
        <v>5</v>
      </c>
      <c r="H4065" s="3">
        <v>2024</v>
      </c>
      <c r="I4065" s="20" t="s">
        <v>286</v>
      </c>
      <c r="J4065" s="185" t="s">
        <v>338</v>
      </c>
      <c r="K4065" s="185" t="s">
        <v>339</v>
      </c>
      <c r="L4065" s="187">
        <f t="shared" si="129"/>
        <v>0</v>
      </c>
      <c r="M4065" s="187">
        <f t="shared" si="130"/>
        <v>0</v>
      </c>
      <c r="N4065" s="186"/>
      <c r="O4065" s="53"/>
      <c r="P4065" s="53"/>
      <c r="Q4065" s="53"/>
      <c r="R4065" s="53"/>
      <c r="S4065" s="54"/>
      <c r="T4065" s="8"/>
      <c r="U4065" s="8"/>
      <c r="V4065" s="8"/>
      <c r="W4065" s="8"/>
      <c r="X4065" s="122"/>
      <c r="Y4065" s="135"/>
      <c r="Z4065" s="135"/>
      <c r="AA4065" s="135"/>
      <c r="AB4065" s="135"/>
      <c r="AC4065" s="136"/>
      <c r="AD4065" s="8"/>
      <c r="AE4065" s="8"/>
      <c r="AF4065" s="8"/>
      <c r="AG4065" s="8"/>
      <c r="AH4065" s="122"/>
      <c r="AI4065" s="137"/>
      <c r="AJ4065" s="137"/>
      <c r="AK4065" s="137"/>
      <c r="AL4065" s="137"/>
      <c r="AM4065" s="138"/>
      <c r="AN4065" s="8"/>
      <c r="AO4065" s="8"/>
      <c r="AP4065" s="8"/>
      <c r="AQ4065" s="8"/>
      <c r="AR4065" s="122"/>
      <c r="AS4065" s="139"/>
      <c r="AT4065" s="139"/>
      <c r="AU4065" s="139"/>
      <c r="AV4065" s="139"/>
      <c r="AW4065" s="140"/>
      <c r="AX4065" s="8"/>
      <c r="AY4065" s="8"/>
      <c r="AZ4065" s="8"/>
      <c r="BA4065" s="8"/>
      <c r="BB4065" s="122"/>
      <c r="BC4065" s="141"/>
      <c r="BD4065" s="141"/>
      <c r="BE4065" s="141"/>
      <c r="BF4065" s="141"/>
      <c r="BG4065" s="142"/>
      <c r="BH4065" s="8"/>
      <c r="BI4065" s="8"/>
      <c r="BJ4065" s="8"/>
      <c r="BK4065" s="8"/>
      <c r="BL4065" s="122"/>
      <c r="BM4065" s="143"/>
      <c r="BN4065" s="143"/>
      <c r="BO4065" s="143"/>
      <c r="BP4065" s="143"/>
      <c r="BQ4065" s="144"/>
      <c r="BR4065" s="8"/>
      <c r="BS4065" s="8"/>
      <c r="BT4065" s="8"/>
      <c r="BU4065" s="8"/>
      <c r="BV4065" s="122"/>
    </row>
    <row r="4066" spans="1:74" ht="28.8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18" t="s">
        <v>5</v>
      </c>
      <c r="H4066" s="3">
        <v>2024</v>
      </c>
      <c r="I4066" s="20" t="s">
        <v>286</v>
      </c>
      <c r="J4066" s="185" t="s">
        <v>340</v>
      </c>
      <c r="K4066" s="185" t="s">
        <v>318</v>
      </c>
      <c r="L4066" s="187">
        <f t="shared" si="129"/>
        <v>0</v>
      </c>
      <c r="M4066" s="187">
        <f t="shared" si="130"/>
        <v>0</v>
      </c>
      <c r="N4066" s="186"/>
      <c r="O4066" s="53"/>
      <c r="P4066" s="53"/>
      <c r="Q4066" s="53"/>
      <c r="R4066" s="53"/>
      <c r="S4066" s="54"/>
      <c r="T4066" s="8"/>
      <c r="U4066" s="8"/>
      <c r="V4066" s="8"/>
      <c r="W4066" s="8"/>
      <c r="X4066" s="122"/>
      <c r="Y4066" s="135"/>
      <c r="Z4066" s="135"/>
      <c r="AA4066" s="135"/>
      <c r="AB4066" s="135"/>
      <c r="AC4066" s="136"/>
      <c r="AD4066" s="8"/>
      <c r="AE4066" s="8"/>
      <c r="AF4066" s="8"/>
      <c r="AG4066" s="8"/>
      <c r="AH4066" s="122"/>
      <c r="AI4066" s="137"/>
      <c r="AJ4066" s="137"/>
      <c r="AK4066" s="137"/>
      <c r="AL4066" s="137"/>
      <c r="AM4066" s="138"/>
      <c r="AN4066" s="8"/>
      <c r="AO4066" s="8"/>
      <c r="AP4066" s="8"/>
      <c r="AQ4066" s="8"/>
      <c r="AR4066" s="122"/>
      <c r="AS4066" s="139"/>
      <c r="AT4066" s="139"/>
      <c r="AU4066" s="139"/>
      <c r="AV4066" s="139"/>
      <c r="AW4066" s="140"/>
      <c r="AX4066" s="8"/>
      <c r="AY4066" s="8"/>
      <c r="AZ4066" s="8"/>
      <c r="BA4066" s="8"/>
      <c r="BB4066" s="122"/>
      <c r="BC4066" s="141"/>
      <c r="BD4066" s="141"/>
      <c r="BE4066" s="141"/>
      <c r="BF4066" s="141"/>
      <c r="BG4066" s="142"/>
      <c r="BH4066" s="8"/>
      <c r="BI4066" s="8"/>
      <c r="BJ4066" s="8"/>
      <c r="BK4066" s="8"/>
      <c r="BL4066" s="122"/>
      <c r="BM4066" s="143"/>
      <c r="BN4066" s="143"/>
      <c r="BO4066" s="143"/>
      <c r="BP4066" s="143"/>
      <c r="BQ4066" s="144"/>
      <c r="BR4066" s="8"/>
      <c r="BS4066" s="8"/>
      <c r="BT4066" s="8"/>
      <c r="BU4066" s="8"/>
      <c r="BV4066" s="122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18" t="s">
        <v>5</v>
      </c>
      <c r="H4067" s="3">
        <v>2024</v>
      </c>
      <c r="I4067" s="20" t="s">
        <v>286</v>
      </c>
      <c r="J4067" s="185" t="s">
        <v>341</v>
      </c>
      <c r="K4067" s="185" t="s">
        <v>320</v>
      </c>
      <c r="L4067" s="187">
        <f t="shared" si="129"/>
        <v>0</v>
      </c>
      <c r="M4067" s="187">
        <f t="shared" si="130"/>
        <v>0</v>
      </c>
      <c r="N4067" s="186"/>
      <c r="O4067" s="53"/>
      <c r="P4067" s="53"/>
      <c r="Q4067" s="53"/>
      <c r="R4067" s="53"/>
      <c r="S4067" s="54"/>
      <c r="T4067" s="8"/>
      <c r="U4067" s="8"/>
      <c r="V4067" s="8"/>
      <c r="W4067" s="8"/>
      <c r="X4067" s="122"/>
      <c r="Y4067" s="135"/>
      <c r="Z4067" s="135"/>
      <c r="AA4067" s="135"/>
      <c r="AB4067" s="135"/>
      <c r="AC4067" s="136"/>
      <c r="AD4067" s="8"/>
      <c r="AE4067" s="8"/>
      <c r="AF4067" s="8"/>
      <c r="AG4067" s="8"/>
      <c r="AH4067" s="122"/>
      <c r="AI4067" s="137"/>
      <c r="AJ4067" s="137"/>
      <c r="AK4067" s="137"/>
      <c r="AL4067" s="137"/>
      <c r="AM4067" s="138"/>
      <c r="AN4067" s="8"/>
      <c r="AO4067" s="8"/>
      <c r="AP4067" s="8"/>
      <c r="AQ4067" s="8"/>
      <c r="AR4067" s="122"/>
      <c r="AS4067" s="139"/>
      <c r="AT4067" s="139"/>
      <c r="AU4067" s="139"/>
      <c r="AV4067" s="139"/>
      <c r="AW4067" s="140"/>
      <c r="AX4067" s="8"/>
      <c r="AY4067" s="8"/>
      <c r="AZ4067" s="8"/>
      <c r="BA4067" s="8"/>
      <c r="BB4067" s="122"/>
      <c r="BC4067" s="141"/>
      <c r="BD4067" s="141"/>
      <c r="BE4067" s="141"/>
      <c r="BF4067" s="141"/>
      <c r="BG4067" s="142"/>
      <c r="BH4067" s="8"/>
      <c r="BI4067" s="8"/>
      <c r="BJ4067" s="8"/>
      <c r="BK4067" s="8"/>
      <c r="BL4067" s="122"/>
      <c r="BM4067" s="143"/>
      <c r="BN4067" s="143"/>
      <c r="BO4067" s="143"/>
      <c r="BP4067" s="143"/>
      <c r="BQ4067" s="144"/>
      <c r="BR4067" s="8"/>
      <c r="BS4067" s="8"/>
      <c r="BT4067" s="8"/>
      <c r="BU4067" s="8"/>
      <c r="BV4067" s="122"/>
    </row>
    <row r="4068" spans="1:74" ht="28.8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18" t="s">
        <v>5</v>
      </c>
      <c r="H4068" s="3">
        <v>2024</v>
      </c>
      <c r="I4068" s="20" t="s">
        <v>286</v>
      </c>
      <c r="J4068" s="185" t="s">
        <v>342</v>
      </c>
      <c r="K4068" s="185" t="s">
        <v>320</v>
      </c>
      <c r="L4068" s="187">
        <f t="shared" si="129"/>
        <v>0</v>
      </c>
      <c r="M4068" s="187">
        <f t="shared" si="130"/>
        <v>0</v>
      </c>
      <c r="N4068" s="186"/>
      <c r="O4068" s="53"/>
      <c r="P4068" s="53"/>
      <c r="Q4068" s="53"/>
      <c r="R4068" s="53"/>
      <c r="S4068" s="54"/>
      <c r="T4068" s="8"/>
      <c r="U4068" s="8"/>
      <c r="V4068" s="8"/>
      <c r="W4068" s="8"/>
      <c r="X4068" s="122"/>
      <c r="Y4068" s="135"/>
      <c r="Z4068" s="135"/>
      <c r="AA4068" s="135"/>
      <c r="AB4068" s="135"/>
      <c r="AC4068" s="136"/>
      <c r="AD4068" s="8"/>
      <c r="AE4068" s="8"/>
      <c r="AF4068" s="8"/>
      <c r="AG4068" s="8"/>
      <c r="AH4068" s="122"/>
      <c r="AI4068" s="137"/>
      <c r="AJ4068" s="137"/>
      <c r="AK4068" s="137"/>
      <c r="AL4068" s="137"/>
      <c r="AM4068" s="138"/>
      <c r="AN4068" s="8"/>
      <c r="AO4068" s="8"/>
      <c r="AP4068" s="8"/>
      <c r="AQ4068" s="8"/>
      <c r="AR4068" s="122"/>
      <c r="AS4068" s="139"/>
      <c r="AT4068" s="139"/>
      <c r="AU4068" s="139"/>
      <c r="AV4068" s="139"/>
      <c r="AW4068" s="140"/>
      <c r="AX4068" s="8"/>
      <c r="AY4068" s="8"/>
      <c r="AZ4068" s="8"/>
      <c r="BA4068" s="8"/>
      <c r="BB4068" s="122"/>
      <c r="BC4068" s="141"/>
      <c r="BD4068" s="141"/>
      <c r="BE4068" s="141"/>
      <c r="BF4068" s="141"/>
      <c r="BG4068" s="142"/>
      <c r="BH4068" s="8"/>
      <c r="BI4068" s="8"/>
      <c r="BJ4068" s="8"/>
      <c r="BK4068" s="8"/>
      <c r="BL4068" s="122"/>
      <c r="BM4068" s="143"/>
      <c r="BN4068" s="143"/>
      <c r="BO4068" s="143"/>
      <c r="BP4068" s="143"/>
      <c r="BQ4068" s="144"/>
      <c r="BR4068" s="8"/>
      <c r="BS4068" s="8"/>
      <c r="BT4068" s="8"/>
      <c r="BU4068" s="8"/>
      <c r="BV4068" s="122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18" t="s">
        <v>5</v>
      </c>
      <c r="H4069" s="3">
        <v>2024</v>
      </c>
      <c r="I4069" s="20" t="s">
        <v>286</v>
      </c>
      <c r="J4069" s="185" t="s">
        <v>343</v>
      </c>
      <c r="K4069" s="185" t="s">
        <v>339</v>
      </c>
      <c r="L4069" s="187">
        <f t="shared" si="129"/>
        <v>0</v>
      </c>
      <c r="M4069" s="187">
        <f t="shared" si="130"/>
        <v>0</v>
      </c>
      <c r="N4069" s="186"/>
      <c r="O4069" s="53"/>
      <c r="P4069" s="53"/>
      <c r="Q4069" s="53"/>
      <c r="R4069" s="53"/>
      <c r="S4069" s="54"/>
      <c r="T4069" s="8"/>
      <c r="U4069" s="8"/>
      <c r="V4069" s="8"/>
      <c r="W4069" s="8"/>
      <c r="X4069" s="122"/>
      <c r="Y4069" s="135"/>
      <c r="Z4069" s="135"/>
      <c r="AA4069" s="135"/>
      <c r="AB4069" s="135"/>
      <c r="AC4069" s="136"/>
      <c r="AD4069" s="8"/>
      <c r="AE4069" s="8"/>
      <c r="AF4069" s="8"/>
      <c r="AG4069" s="8"/>
      <c r="AH4069" s="122"/>
      <c r="AI4069" s="137"/>
      <c r="AJ4069" s="137"/>
      <c r="AK4069" s="137"/>
      <c r="AL4069" s="137"/>
      <c r="AM4069" s="138"/>
      <c r="AN4069" s="8"/>
      <c r="AO4069" s="8"/>
      <c r="AP4069" s="8"/>
      <c r="AQ4069" s="8"/>
      <c r="AR4069" s="122"/>
      <c r="AS4069" s="139"/>
      <c r="AT4069" s="139"/>
      <c r="AU4069" s="139"/>
      <c r="AV4069" s="139"/>
      <c r="AW4069" s="140"/>
      <c r="AX4069" s="8"/>
      <c r="AY4069" s="8"/>
      <c r="AZ4069" s="8"/>
      <c r="BA4069" s="8"/>
      <c r="BB4069" s="122"/>
      <c r="BC4069" s="141"/>
      <c r="BD4069" s="141"/>
      <c r="BE4069" s="141"/>
      <c r="BF4069" s="141"/>
      <c r="BG4069" s="142"/>
      <c r="BH4069" s="8"/>
      <c r="BI4069" s="8"/>
      <c r="BJ4069" s="8"/>
      <c r="BK4069" s="8"/>
      <c r="BL4069" s="122"/>
      <c r="BM4069" s="143"/>
      <c r="BN4069" s="143"/>
      <c r="BO4069" s="143"/>
      <c r="BP4069" s="143"/>
      <c r="BQ4069" s="144"/>
      <c r="BR4069" s="8"/>
      <c r="BS4069" s="8"/>
      <c r="BT4069" s="8"/>
      <c r="BU4069" s="8"/>
      <c r="BV4069" s="122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18" t="s">
        <v>5</v>
      </c>
      <c r="H4070" s="3">
        <v>2024</v>
      </c>
      <c r="I4070" s="20" t="s">
        <v>288</v>
      </c>
      <c r="J4070" s="185" t="s">
        <v>344</v>
      </c>
      <c r="K4070" s="185" t="s">
        <v>318</v>
      </c>
      <c r="L4070" s="187">
        <f t="shared" si="129"/>
        <v>0.112</v>
      </c>
      <c r="M4070" s="187">
        <f t="shared" si="130"/>
        <v>125.188</v>
      </c>
      <c r="N4070" s="186"/>
      <c r="O4070" s="53"/>
      <c r="P4070" s="53"/>
      <c r="Q4070" s="53"/>
      <c r="R4070" s="53"/>
      <c r="S4070" s="54"/>
      <c r="T4070" s="8"/>
      <c r="U4070" s="8"/>
      <c r="V4070" s="8"/>
      <c r="W4070" s="8"/>
      <c r="X4070" s="122"/>
      <c r="Y4070" s="135"/>
      <c r="Z4070" s="135"/>
      <c r="AA4070" s="135"/>
      <c r="AB4070" s="135"/>
      <c r="AC4070" s="136"/>
      <c r="AD4070" s="8"/>
      <c r="AE4070" s="8"/>
      <c r="AF4070" s="8"/>
      <c r="AG4070" s="8"/>
      <c r="AH4070" s="122"/>
      <c r="AI4070" s="137"/>
      <c r="AJ4070" s="137"/>
      <c r="AK4070" s="137"/>
      <c r="AL4070" s="137"/>
      <c r="AM4070" s="138"/>
      <c r="AN4070" s="8"/>
      <c r="AO4070" s="8"/>
      <c r="AP4070" s="8"/>
      <c r="AQ4070" s="8"/>
      <c r="AR4070" s="122"/>
      <c r="AS4070" s="139"/>
      <c r="AT4070" s="139"/>
      <c r="AU4070" s="139"/>
      <c r="AV4070" s="139"/>
      <c r="AW4070" s="140"/>
      <c r="AX4070" s="8"/>
      <c r="AY4070" s="8"/>
      <c r="AZ4070" s="8"/>
      <c r="BA4070" s="8">
        <v>0.112</v>
      </c>
      <c r="BB4070" s="122">
        <v>125.188</v>
      </c>
      <c r="BC4070" s="141"/>
      <c r="BD4070" s="141"/>
      <c r="BE4070" s="141"/>
      <c r="BF4070" s="141"/>
      <c r="BG4070" s="142"/>
      <c r="BH4070" s="8"/>
      <c r="BI4070" s="8"/>
      <c r="BJ4070" s="8"/>
      <c r="BK4070" s="8"/>
      <c r="BL4070" s="122"/>
      <c r="BM4070" s="143"/>
      <c r="BN4070" s="143"/>
      <c r="BO4070" s="143"/>
      <c r="BP4070" s="143"/>
      <c r="BQ4070" s="144"/>
      <c r="BR4070" s="8"/>
      <c r="BS4070" s="8"/>
      <c r="BT4070" s="8"/>
      <c r="BU4070" s="8"/>
      <c r="BV4070" s="122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18" t="s">
        <v>5</v>
      </c>
      <c r="H4071" s="3">
        <v>2024</v>
      </c>
      <c r="I4071" s="20" t="s">
        <v>288</v>
      </c>
      <c r="J4071" s="184" t="s">
        <v>351</v>
      </c>
      <c r="K4071" s="184" t="s">
        <v>318</v>
      </c>
      <c r="L4071" s="187">
        <f t="shared" si="129"/>
        <v>0</v>
      </c>
      <c r="M4071" s="187">
        <f t="shared" si="130"/>
        <v>0</v>
      </c>
      <c r="N4071" s="186"/>
      <c r="O4071" s="53"/>
      <c r="P4071" s="53"/>
      <c r="Q4071" s="53"/>
      <c r="R4071" s="53"/>
      <c r="S4071" s="54"/>
      <c r="T4071" s="8"/>
      <c r="U4071" s="8"/>
      <c r="V4071" s="8"/>
      <c r="W4071" s="8"/>
      <c r="X4071" s="122"/>
      <c r="Y4071" s="135"/>
      <c r="Z4071" s="135"/>
      <c r="AA4071" s="135"/>
      <c r="AB4071" s="135"/>
      <c r="AC4071" s="136"/>
      <c r="AD4071" s="8"/>
      <c r="AE4071" s="8"/>
      <c r="AF4071" s="8"/>
      <c r="AG4071" s="8"/>
      <c r="AH4071" s="122"/>
      <c r="AI4071" s="137"/>
      <c r="AJ4071" s="137"/>
      <c r="AK4071" s="137"/>
      <c r="AL4071" s="137"/>
      <c r="AM4071" s="138"/>
      <c r="AN4071" s="8"/>
      <c r="AO4071" s="8"/>
      <c r="AP4071" s="8"/>
      <c r="AQ4071" s="8"/>
      <c r="AR4071" s="122"/>
      <c r="AS4071" s="139"/>
      <c r="AT4071" s="139"/>
      <c r="AU4071" s="139"/>
      <c r="AV4071" s="139"/>
      <c r="AW4071" s="140"/>
      <c r="AX4071" s="8"/>
      <c r="AY4071" s="8"/>
      <c r="AZ4071" s="8"/>
      <c r="BA4071" s="8"/>
      <c r="BB4071" s="122"/>
      <c r="BC4071" s="141"/>
      <c r="BD4071" s="141"/>
      <c r="BE4071" s="141"/>
      <c r="BF4071" s="141"/>
      <c r="BG4071" s="142"/>
      <c r="BH4071" s="8"/>
      <c r="BI4071" s="8"/>
      <c r="BJ4071" s="8"/>
      <c r="BK4071" s="8"/>
      <c r="BL4071" s="122"/>
      <c r="BM4071" s="143"/>
      <c r="BN4071" s="143"/>
      <c r="BO4071" s="143"/>
      <c r="BP4071" s="143"/>
      <c r="BQ4071" s="144"/>
      <c r="BR4071" s="8"/>
      <c r="BS4071" s="8"/>
      <c r="BT4071" s="8"/>
      <c r="BU4071" s="8"/>
      <c r="BV4071" s="122"/>
    </row>
    <row r="4072" spans="1:74" ht="28.8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18" t="s">
        <v>5</v>
      </c>
      <c r="H4072" s="3">
        <v>2024</v>
      </c>
      <c r="I4072" s="20" t="s">
        <v>288</v>
      </c>
      <c r="J4072" s="184" t="s">
        <v>352</v>
      </c>
      <c r="K4072" s="184" t="s">
        <v>321</v>
      </c>
      <c r="L4072" s="187">
        <f t="shared" si="129"/>
        <v>0</v>
      </c>
      <c r="M4072" s="187">
        <f t="shared" si="130"/>
        <v>0</v>
      </c>
      <c r="N4072" s="186"/>
      <c r="O4072" s="33"/>
      <c r="P4072" s="33"/>
      <c r="Q4072" s="33"/>
      <c r="R4072" s="33"/>
      <c r="S4072" s="42"/>
      <c r="T4072" s="2"/>
      <c r="U4072" s="2"/>
      <c r="V4072" s="2"/>
      <c r="W4072" s="2"/>
      <c r="X4072" s="55"/>
      <c r="Y4072" s="62"/>
      <c r="Z4072" s="62"/>
      <c r="AA4072" s="62"/>
      <c r="AB4072" s="62"/>
      <c r="AC4072" s="68"/>
      <c r="AD4072" s="2"/>
      <c r="AE4072" s="2"/>
      <c r="AF4072" s="2"/>
      <c r="AG4072" s="2"/>
      <c r="AH4072" s="55"/>
      <c r="AI4072" s="72"/>
      <c r="AJ4072" s="72"/>
      <c r="AK4072" s="72"/>
      <c r="AL4072" s="72"/>
      <c r="AM4072" s="80"/>
      <c r="AN4072" s="2"/>
      <c r="AO4072" s="2"/>
      <c r="AP4072" s="2"/>
      <c r="AQ4072" s="2"/>
      <c r="AR4072" s="55"/>
      <c r="AS4072" s="85"/>
      <c r="AT4072" s="85"/>
      <c r="AU4072" s="85"/>
      <c r="AV4072" s="85"/>
      <c r="AW4072" s="100"/>
      <c r="AX4072" s="2"/>
      <c r="AY4072" s="2"/>
      <c r="AZ4072" s="2"/>
      <c r="BA4072" s="2"/>
      <c r="BB4072" s="55"/>
      <c r="BC4072" s="105"/>
      <c r="BD4072" s="105"/>
      <c r="BE4072" s="105"/>
      <c r="BF4072" s="105"/>
      <c r="BG4072" s="109"/>
      <c r="BH4072" s="2"/>
      <c r="BI4072" s="2"/>
      <c r="BJ4072" s="2"/>
      <c r="BK4072" s="2"/>
      <c r="BL4072" s="55"/>
      <c r="BM4072" s="48"/>
      <c r="BN4072" s="48"/>
      <c r="BO4072" s="48"/>
      <c r="BP4072" s="48"/>
      <c r="BQ4072" s="117"/>
      <c r="BR4072" s="2"/>
      <c r="BS4072" s="2"/>
      <c r="BT4072" s="2"/>
      <c r="BU4072" s="2"/>
      <c r="BV4072" s="55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18" t="s">
        <v>5</v>
      </c>
      <c r="H4073" s="3">
        <v>2024</v>
      </c>
      <c r="I4073" s="20" t="s">
        <v>288</v>
      </c>
      <c r="J4073" s="184" t="s">
        <v>345</v>
      </c>
      <c r="K4073" s="184" t="s">
        <v>318</v>
      </c>
      <c r="L4073" s="187">
        <f t="shared" si="129"/>
        <v>0</v>
      </c>
      <c r="M4073" s="187">
        <f t="shared" si="130"/>
        <v>0</v>
      </c>
      <c r="N4073" s="186"/>
      <c r="O4073" s="34"/>
      <c r="P4073" s="33"/>
      <c r="Q4073" s="33"/>
      <c r="R4073" s="33"/>
      <c r="S4073" s="42"/>
      <c r="T4073" s="3"/>
      <c r="U4073" s="2"/>
      <c r="V4073" s="2"/>
      <c r="W4073" s="2"/>
      <c r="X4073" s="55"/>
      <c r="Y4073" s="64"/>
      <c r="Z4073" s="62"/>
      <c r="AA4073" s="62"/>
      <c r="AB4073" s="62"/>
      <c r="AC4073" s="68"/>
      <c r="AD4073" s="3"/>
      <c r="AE4073" s="2"/>
      <c r="AF4073" s="2"/>
      <c r="AG4073" s="2"/>
      <c r="AH4073" s="55"/>
      <c r="AI4073" s="73"/>
      <c r="AJ4073" s="72"/>
      <c r="AK4073" s="72"/>
      <c r="AL4073" s="72"/>
      <c r="AM4073" s="80"/>
      <c r="AN4073" s="3"/>
      <c r="AO4073" s="2"/>
      <c r="AP4073" s="2"/>
      <c r="AQ4073" s="2"/>
      <c r="AR4073" s="55"/>
      <c r="AS4073" s="86"/>
      <c r="AT4073" s="85"/>
      <c r="AU4073" s="85"/>
      <c r="AV4073" s="85"/>
      <c r="AW4073" s="100"/>
      <c r="AX4073" s="3"/>
      <c r="AY4073" s="2"/>
      <c r="AZ4073" s="2"/>
      <c r="BA4073" s="2"/>
      <c r="BB4073" s="55"/>
      <c r="BC4073" s="106"/>
      <c r="BD4073" s="105"/>
      <c r="BE4073" s="105"/>
      <c r="BF4073" s="105"/>
      <c r="BG4073" s="109"/>
      <c r="BH4073" s="3"/>
      <c r="BI4073" s="2"/>
      <c r="BJ4073" s="2"/>
      <c r="BK4073" s="2"/>
      <c r="BL4073" s="55"/>
      <c r="BM4073" s="49"/>
      <c r="BN4073" s="48"/>
      <c r="BO4073" s="48"/>
      <c r="BP4073" s="48"/>
      <c r="BQ4073" s="117"/>
      <c r="BR4073" s="3"/>
      <c r="BS4073" s="2"/>
      <c r="BT4073" s="2"/>
      <c r="BU4073" s="2"/>
      <c r="BV4073" s="55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18" t="s">
        <v>5</v>
      </c>
      <c r="H4074" s="3">
        <v>2024</v>
      </c>
      <c r="I4074" s="20" t="s">
        <v>289</v>
      </c>
      <c r="J4074" s="184" t="s">
        <v>268</v>
      </c>
      <c r="K4074" s="184" t="s">
        <v>318</v>
      </c>
      <c r="L4074" s="187">
        <f t="shared" si="129"/>
        <v>0.19400000000000001</v>
      </c>
      <c r="M4074" s="187">
        <f t="shared" si="130"/>
        <v>398.63800000000003</v>
      </c>
      <c r="N4074" s="186" t="s">
        <v>516</v>
      </c>
      <c r="O4074" s="33"/>
      <c r="P4074" s="33"/>
      <c r="Q4074" s="33"/>
      <c r="R4074" s="33"/>
      <c r="S4074" s="42"/>
      <c r="T4074" s="2"/>
      <c r="U4074" s="2"/>
      <c r="V4074" s="2"/>
      <c r="W4074" s="2"/>
      <c r="X4074" s="55"/>
      <c r="Y4074" s="62"/>
      <c r="Z4074" s="62"/>
      <c r="AA4074" s="62"/>
      <c r="AB4074" s="62"/>
      <c r="AC4074" s="68"/>
      <c r="AD4074" s="2"/>
      <c r="AE4074" s="2"/>
      <c r="AF4074" s="2"/>
      <c r="AG4074" s="2"/>
      <c r="AH4074" s="55"/>
      <c r="AI4074" s="72" t="s">
        <v>516</v>
      </c>
      <c r="AJ4074" s="72"/>
      <c r="AK4074" s="72"/>
      <c r="AL4074" s="72">
        <f>0.079+0.115</f>
        <v>0.19400000000000001</v>
      </c>
      <c r="AM4074" s="80">
        <f>240.794+157.844</f>
        <v>398.63800000000003</v>
      </c>
      <c r="AN4074" s="2"/>
      <c r="AO4074" s="2"/>
      <c r="AP4074" s="2"/>
      <c r="AQ4074" s="2"/>
      <c r="AR4074" s="55"/>
      <c r="AS4074" s="85"/>
      <c r="AT4074" s="85"/>
      <c r="AU4074" s="85"/>
      <c r="AV4074" s="85"/>
      <c r="AW4074" s="100"/>
      <c r="AX4074" s="2"/>
      <c r="AY4074" s="2"/>
      <c r="AZ4074" s="2"/>
      <c r="BA4074" s="2"/>
      <c r="BB4074" s="55"/>
      <c r="BC4074" s="105"/>
      <c r="BD4074" s="105"/>
      <c r="BE4074" s="105"/>
      <c r="BF4074" s="105"/>
      <c r="BG4074" s="109"/>
      <c r="BH4074" s="2"/>
      <c r="BI4074" s="2"/>
      <c r="BJ4074" s="2"/>
      <c r="BK4074" s="2"/>
      <c r="BL4074" s="55"/>
      <c r="BM4074" s="48"/>
      <c r="BN4074" s="48"/>
      <c r="BO4074" s="48"/>
      <c r="BP4074" s="48"/>
      <c r="BQ4074" s="117"/>
      <c r="BR4074" s="2"/>
      <c r="BS4074" s="2"/>
      <c r="BT4074" s="2"/>
      <c r="BU4074" s="2"/>
      <c r="BV4074" s="55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18" t="s">
        <v>5</v>
      </c>
      <c r="H4075" s="3">
        <v>2024</v>
      </c>
      <c r="I4075" s="20" t="s">
        <v>289</v>
      </c>
      <c r="J4075" s="184" t="s">
        <v>292</v>
      </c>
      <c r="K4075" s="184" t="s">
        <v>318</v>
      </c>
      <c r="L4075" s="187">
        <f t="shared" si="129"/>
        <v>0</v>
      </c>
      <c r="M4075" s="187">
        <f t="shared" si="130"/>
        <v>0</v>
      </c>
      <c r="N4075" s="186"/>
      <c r="O4075" s="33"/>
      <c r="P4075" s="33"/>
      <c r="Q4075" s="33"/>
      <c r="R4075" s="33"/>
      <c r="S4075" s="42"/>
      <c r="T4075" s="2"/>
      <c r="U4075" s="2"/>
      <c r="V4075" s="2"/>
      <c r="W4075" s="2"/>
      <c r="X4075" s="55"/>
      <c r="Y4075" s="62"/>
      <c r="Z4075" s="62"/>
      <c r="AA4075" s="62"/>
      <c r="AB4075" s="62"/>
      <c r="AC4075" s="68"/>
      <c r="AD4075" s="2"/>
      <c r="AE4075" s="2"/>
      <c r="AF4075" s="2"/>
      <c r="AG4075" s="2"/>
      <c r="AH4075" s="55"/>
      <c r="AI4075" s="72"/>
      <c r="AJ4075" s="72"/>
      <c r="AK4075" s="72"/>
      <c r="AL4075" s="72"/>
      <c r="AM4075" s="80"/>
      <c r="AN4075" s="2"/>
      <c r="AO4075" s="2"/>
      <c r="AP4075" s="2"/>
      <c r="AQ4075" s="2"/>
      <c r="AR4075" s="55"/>
      <c r="AS4075" s="85"/>
      <c r="AT4075" s="85"/>
      <c r="AU4075" s="85"/>
      <c r="AV4075" s="85"/>
      <c r="AW4075" s="100"/>
      <c r="AX4075" s="2"/>
      <c r="AY4075" s="2"/>
      <c r="AZ4075" s="2"/>
      <c r="BA4075" s="2"/>
      <c r="BB4075" s="55"/>
      <c r="BC4075" s="105"/>
      <c r="BD4075" s="105"/>
      <c r="BE4075" s="105"/>
      <c r="BF4075" s="105"/>
      <c r="BG4075" s="109"/>
      <c r="BH4075" s="2"/>
      <c r="BI4075" s="2"/>
      <c r="BJ4075" s="2"/>
      <c r="BK4075" s="2"/>
      <c r="BL4075" s="55"/>
      <c r="BM4075" s="48"/>
      <c r="BN4075" s="48"/>
      <c r="BO4075" s="48"/>
      <c r="BP4075" s="48"/>
      <c r="BQ4075" s="117"/>
      <c r="BR4075" s="2"/>
      <c r="BS4075" s="2"/>
      <c r="BT4075" s="2"/>
      <c r="BU4075" s="2"/>
      <c r="BV4075" s="55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18" t="s">
        <v>5</v>
      </c>
      <c r="H4076" s="3">
        <v>2024</v>
      </c>
      <c r="I4076" s="20" t="s">
        <v>285</v>
      </c>
      <c r="J4076" s="184" t="s">
        <v>293</v>
      </c>
      <c r="K4076" s="184" t="s">
        <v>318</v>
      </c>
      <c r="L4076" s="187">
        <f t="shared" si="129"/>
        <v>0</v>
      </c>
      <c r="M4076" s="187">
        <f t="shared" si="130"/>
        <v>0</v>
      </c>
      <c r="N4076" s="186"/>
      <c r="O4076" s="33"/>
      <c r="P4076" s="33"/>
      <c r="Q4076" s="33"/>
      <c r="R4076" s="34"/>
      <c r="S4076" s="42"/>
      <c r="T4076" s="2"/>
      <c r="U4076" s="2"/>
      <c r="V4076" s="2"/>
      <c r="W4076" s="3"/>
      <c r="X4076" s="55"/>
      <c r="Y4076" s="62"/>
      <c r="Z4076" s="62"/>
      <c r="AA4076" s="62"/>
      <c r="AB4076" s="64"/>
      <c r="AC4076" s="68"/>
      <c r="AD4076" s="2"/>
      <c r="AE4076" s="2"/>
      <c r="AF4076" s="2"/>
      <c r="AG4076" s="3"/>
      <c r="AH4076" s="55"/>
      <c r="AI4076" s="72"/>
      <c r="AJ4076" s="72"/>
      <c r="AK4076" s="72"/>
      <c r="AL4076" s="73"/>
      <c r="AM4076" s="80"/>
      <c r="AN4076" s="2"/>
      <c r="AO4076" s="2"/>
      <c r="AP4076" s="2"/>
      <c r="AQ4076" s="3"/>
      <c r="AR4076" s="55"/>
      <c r="AS4076" s="85"/>
      <c r="AT4076" s="85"/>
      <c r="AU4076" s="85"/>
      <c r="AV4076" s="86"/>
      <c r="AW4076" s="100"/>
      <c r="AX4076" s="2"/>
      <c r="AY4076" s="2"/>
      <c r="AZ4076" s="2"/>
      <c r="BA4076" s="3"/>
      <c r="BB4076" s="55"/>
      <c r="BC4076" s="105"/>
      <c r="BD4076" s="105"/>
      <c r="BE4076" s="105"/>
      <c r="BF4076" s="106"/>
      <c r="BG4076" s="109"/>
      <c r="BH4076" s="2"/>
      <c r="BI4076" s="2"/>
      <c r="BJ4076" s="2"/>
      <c r="BK4076" s="3"/>
      <c r="BL4076" s="55"/>
      <c r="BM4076" s="48"/>
      <c r="BN4076" s="48"/>
      <c r="BO4076" s="48"/>
      <c r="BP4076" s="49"/>
      <c r="BQ4076" s="117"/>
      <c r="BR4076" s="2"/>
      <c r="BS4076" s="2"/>
      <c r="BT4076" s="2"/>
      <c r="BU4076" s="3"/>
      <c r="BV4076" s="55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18" t="s">
        <v>5</v>
      </c>
      <c r="H4077" s="3">
        <v>2024</v>
      </c>
      <c r="I4077" s="20" t="s">
        <v>287</v>
      </c>
      <c r="J4077" s="184" t="s">
        <v>269</v>
      </c>
      <c r="K4077" s="184" t="s">
        <v>320</v>
      </c>
      <c r="L4077" s="187">
        <f t="shared" si="129"/>
        <v>0</v>
      </c>
      <c r="M4077" s="187">
        <f t="shared" si="130"/>
        <v>0</v>
      </c>
      <c r="N4077" s="186"/>
      <c r="O4077" s="33"/>
      <c r="P4077" s="33"/>
      <c r="Q4077" s="33"/>
      <c r="R4077" s="33"/>
      <c r="S4077" s="42"/>
      <c r="T4077" s="2"/>
      <c r="U4077" s="2"/>
      <c r="V4077" s="2"/>
      <c r="W4077" s="2"/>
      <c r="X4077" s="55"/>
      <c r="Y4077" s="62"/>
      <c r="Z4077" s="62"/>
      <c r="AA4077" s="62"/>
      <c r="AB4077" s="64"/>
      <c r="AC4077" s="68"/>
      <c r="AD4077" s="2"/>
      <c r="AE4077" s="2"/>
      <c r="AF4077" s="2"/>
      <c r="AG4077" s="2"/>
      <c r="AH4077" s="55"/>
      <c r="AI4077" s="72"/>
      <c r="AJ4077" s="72"/>
      <c r="AK4077" s="72"/>
      <c r="AL4077" s="72"/>
      <c r="AM4077" s="80"/>
      <c r="AN4077" s="2"/>
      <c r="AO4077" s="2"/>
      <c r="AP4077" s="2"/>
      <c r="AQ4077" s="2"/>
      <c r="AR4077" s="55"/>
      <c r="AS4077" s="85"/>
      <c r="AT4077" s="85"/>
      <c r="AU4077" s="85"/>
      <c r="AV4077" s="85"/>
      <c r="AW4077" s="100"/>
      <c r="AX4077" s="2"/>
      <c r="AY4077" s="2"/>
      <c r="AZ4077" s="2"/>
      <c r="BA4077" s="2"/>
      <c r="BB4077" s="55"/>
      <c r="BC4077" s="105"/>
      <c r="BD4077" s="105"/>
      <c r="BE4077" s="105"/>
      <c r="BF4077" s="105"/>
      <c r="BG4077" s="109"/>
      <c r="BH4077" s="2"/>
      <c r="BI4077" s="2"/>
      <c r="BJ4077" s="2"/>
      <c r="BK4077" s="2"/>
      <c r="BL4077" s="55"/>
      <c r="BM4077" s="48"/>
      <c r="BN4077" s="48"/>
      <c r="BO4077" s="48"/>
      <c r="BP4077" s="48"/>
      <c r="BQ4077" s="117"/>
      <c r="BR4077" s="2"/>
      <c r="BS4077" s="2"/>
      <c r="BT4077" s="2"/>
      <c r="BU4077" s="2"/>
      <c r="BV4077" s="55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18" t="s">
        <v>5</v>
      </c>
      <c r="H4078" s="3">
        <v>2024</v>
      </c>
      <c r="I4078" s="20" t="s">
        <v>287</v>
      </c>
      <c r="J4078" s="184" t="s">
        <v>270</v>
      </c>
      <c r="K4078" s="184" t="s">
        <v>320</v>
      </c>
      <c r="L4078" s="187">
        <f t="shared" si="129"/>
        <v>0</v>
      </c>
      <c r="M4078" s="187">
        <f t="shared" si="130"/>
        <v>0</v>
      </c>
      <c r="N4078" s="186"/>
      <c r="O4078" s="33"/>
      <c r="P4078" s="33"/>
      <c r="Q4078" s="33"/>
      <c r="R4078" s="33"/>
      <c r="S4078" s="42"/>
      <c r="T4078" s="2"/>
      <c r="U4078" s="2"/>
      <c r="V4078" s="2"/>
      <c r="W4078" s="2"/>
      <c r="X4078" s="55"/>
      <c r="Y4078" s="62"/>
      <c r="Z4078" s="62"/>
      <c r="AA4078" s="62"/>
      <c r="AB4078" s="62"/>
      <c r="AC4078" s="68"/>
      <c r="AD4078" s="2"/>
      <c r="AE4078" s="2"/>
      <c r="AF4078" s="2"/>
      <c r="AG4078" s="2"/>
      <c r="AH4078" s="55"/>
      <c r="AI4078" s="72"/>
      <c r="AJ4078" s="72"/>
      <c r="AK4078" s="72"/>
      <c r="AL4078" s="72"/>
      <c r="AM4078" s="80"/>
      <c r="AN4078" s="2"/>
      <c r="AO4078" s="2"/>
      <c r="AP4078" s="2"/>
      <c r="AQ4078" s="2"/>
      <c r="AR4078" s="55"/>
      <c r="AS4078" s="85"/>
      <c r="AT4078" s="85"/>
      <c r="AU4078" s="85"/>
      <c r="AV4078" s="85"/>
      <c r="AW4078" s="100"/>
      <c r="AX4078" s="2"/>
      <c r="AY4078" s="2"/>
      <c r="AZ4078" s="2"/>
      <c r="BA4078" s="2"/>
      <c r="BB4078" s="55"/>
      <c r="BC4078" s="105"/>
      <c r="BD4078" s="105"/>
      <c r="BE4078" s="105"/>
      <c r="BF4078" s="105"/>
      <c r="BG4078" s="109"/>
      <c r="BH4078" s="2"/>
      <c r="BI4078" s="2"/>
      <c r="BJ4078" s="2"/>
      <c r="BK4078" s="2"/>
      <c r="BL4078" s="55"/>
      <c r="BM4078" s="48"/>
      <c r="BN4078" s="48"/>
      <c r="BO4078" s="48"/>
      <c r="BP4078" s="48"/>
      <c r="BQ4078" s="117"/>
      <c r="BR4078" s="2"/>
      <c r="BS4078" s="2"/>
      <c r="BT4078" s="2"/>
      <c r="BU4078" s="2"/>
      <c r="BV4078" s="55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18" t="s">
        <v>5</v>
      </c>
      <c r="H4079" s="3">
        <v>2024</v>
      </c>
      <c r="I4079" s="20" t="s">
        <v>290</v>
      </c>
      <c r="J4079" s="184" t="s">
        <v>271</v>
      </c>
      <c r="K4079" s="184" t="s">
        <v>321</v>
      </c>
      <c r="L4079" s="187">
        <f t="shared" si="129"/>
        <v>0</v>
      </c>
      <c r="M4079" s="187">
        <f t="shared" si="130"/>
        <v>0</v>
      </c>
      <c r="N4079" s="186"/>
      <c r="O4079" s="33"/>
      <c r="P4079" s="33"/>
      <c r="Q4079" s="33"/>
      <c r="R4079" s="33"/>
      <c r="S4079" s="42"/>
      <c r="T4079" s="2"/>
      <c r="U4079" s="2"/>
      <c r="V4079" s="2"/>
      <c r="W4079" s="2"/>
      <c r="X4079" s="55"/>
      <c r="Y4079" s="62"/>
      <c r="Z4079" s="62"/>
      <c r="AA4079" s="62"/>
      <c r="AB4079" s="62"/>
      <c r="AC4079" s="68"/>
      <c r="AD4079" s="2"/>
      <c r="AE4079" s="2"/>
      <c r="AF4079" s="2"/>
      <c r="AG4079" s="2"/>
      <c r="AH4079" s="55"/>
      <c r="AI4079" s="72"/>
      <c r="AJ4079" s="72"/>
      <c r="AK4079" s="72"/>
      <c r="AL4079" s="72"/>
      <c r="AM4079" s="80"/>
      <c r="AN4079" s="2"/>
      <c r="AO4079" s="2"/>
      <c r="AP4079" s="2"/>
      <c r="AQ4079" s="2"/>
      <c r="AR4079" s="55"/>
      <c r="AS4079" s="85"/>
      <c r="AT4079" s="85"/>
      <c r="AU4079" s="85"/>
      <c r="AV4079" s="85"/>
      <c r="AW4079" s="100"/>
      <c r="AX4079" s="2"/>
      <c r="AY4079" s="2"/>
      <c r="AZ4079" s="2"/>
      <c r="BA4079" s="2"/>
      <c r="BB4079" s="55"/>
      <c r="BC4079" s="105"/>
      <c r="BD4079" s="105"/>
      <c r="BE4079" s="105"/>
      <c r="BF4079" s="105"/>
      <c r="BG4079" s="109"/>
      <c r="BH4079" s="2"/>
      <c r="BI4079" s="2"/>
      <c r="BJ4079" s="2"/>
      <c r="BK4079" s="2"/>
      <c r="BL4079" s="55"/>
      <c r="BM4079" s="48"/>
      <c r="BN4079" s="48"/>
      <c r="BO4079" s="48"/>
      <c r="BP4079" s="48"/>
      <c r="BQ4079" s="117"/>
      <c r="BR4079" s="2"/>
      <c r="BS4079" s="2"/>
      <c r="BT4079" s="2"/>
      <c r="BU4079" s="2"/>
      <c r="BV4079" s="55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18" t="s">
        <v>5</v>
      </c>
      <c r="H4080" s="3">
        <v>2024</v>
      </c>
      <c r="I4080" s="20" t="s">
        <v>284</v>
      </c>
      <c r="J4080" s="184" t="s">
        <v>294</v>
      </c>
      <c r="K4080" s="184" t="s">
        <v>320</v>
      </c>
      <c r="L4080" s="187">
        <f t="shared" si="129"/>
        <v>0</v>
      </c>
      <c r="M4080" s="187">
        <f t="shared" si="130"/>
        <v>0</v>
      </c>
      <c r="N4080" s="186"/>
      <c r="O4080" s="33"/>
      <c r="P4080" s="33"/>
      <c r="Q4080" s="33"/>
      <c r="R4080" s="33"/>
      <c r="S4080" s="42"/>
      <c r="T4080" s="2"/>
      <c r="U4080" s="2"/>
      <c r="V4080" s="2"/>
      <c r="W4080" s="2"/>
      <c r="X4080" s="55"/>
      <c r="Y4080" s="62"/>
      <c r="Z4080" s="62"/>
      <c r="AA4080" s="62"/>
      <c r="AB4080" s="62"/>
      <c r="AC4080" s="124"/>
      <c r="AD4080" s="2"/>
      <c r="AE4080" s="2"/>
      <c r="AF4080" s="2"/>
      <c r="AG4080" s="2"/>
      <c r="AH4080" s="55"/>
      <c r="AI4080" s="72"/>
      <c r="AJ4080" s="72"/>
      <c r="AK4080" s="72"/>
      <c r="AL4080" s="72"/>
      <c r="AM4080" s="80"/>
      <c r="AN4080" s="2"/>
      <c r="AO4080" s="2"/>
      <c r="AP4080" s="2"/>
      <c r="AQ4080" s="2"/>
      <c r="AR4080" s="55"/>
      <c r="AS4080" s="85"/>
      <c r="AT4080" s="85"/>
      <c r="AU4080" s="85"/>
      <c r="AV4080" s="85"/>
      <c r="AW4080" s="100"/>
      <c r="AX4080" s="2"/>
      <c r="AY4080" s="2"/>
      <c r="AZ4080" s="2"/>
      <c r="BA4080" s="2"/>
      <c r="BB4080" s="55"/>
      <c r="BC4080" s="105"/>
      <c r="BD4080" s="105"/>
      <c r="BE4080" s="105"/>
      <c r="BF4080" s="105"/>
      <c r="BG4080" s="109"/>
      <c r="BH4080" s="2"/>
      <c r="BI4080" s="2"/>
      <c r="BJ4080" s="2"/>
      <c r="BK4080" s="2"/>
      <c r="BL4080" s="55"/>
      <c r="BM4080" s="48"/>
      <c r="BN4080" s="48"/>
      <c r="BO4080" s="48"/>
      <c r="BP4080" s="48"/>
      <c r="BQ4080" s="117"/>
      <c r="BR4080" s="2"/>
      <c r="BS4080" s="2"/>
      <c r="BT4080" s="2"/>
      <c r="BU4080" s="2"/>
      <c r="BV4080" s="55"/>
    </row>
    <row r="4081" spans="1:74" ht="28.8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18" t="s">
        <v>5</v>
      </c>
      <c r="H4081" s="3">
        <v>2024</v>
      </c>
      <c r="I4081" s="20" t="s">
        <v>284</v>
      </c>
      <c r="J4081" s="184" t="s">
        <v>346</v>
      </c>
      <c r="K4081" s="184" t="s">
        <v>320</v>
      </c>
      <c r="L4081" s="187">
        <f t="shared" si="129"/>
        <v>0</v>
      </c>
      <c r="M4081" s="187">
        <f t="shared" si="130"/>
        <v>0</v>
      </c>
      <c r="N4081" s="186"/>
      <c r="O4081" s="33"/>
      <c r="P4081" s="33"/>
      <c r="Q4081" s="33"/>
      <c r="R4081" s="33"/>
      <c r="S4081" s="42"/>
      <c r="T4081" s="2"/>
      <c r="U4081" s="2"/>
      <c r="V4081" s="2"/>
      <c r="W4081" s="2"/>
      <c r="X4081" s="55"/>
      <c r="Y4081" s="62"/>
      <c r="Z4081" s="62"/>
      <c r="AA4081" s="62"/>
      <c r="AB4081" s="62"/>
      <c r="AC4081" s="68"/>
      <c r="AD4081" s="2"/>
      <c r="AE4081" s="2"/>
      <c r="AF4081" s="2"/>
      <c r="AG4081" s="2"/>
      <c r="AH4081" s="55"/>
      <c r="AI4081" s="72"/>
      <c r="AJ4081" s="72"/>
      <c r="AK4081" s="72"/>
      <c r="AL4081" s="72"/>
      <c r="AM4081" s="80"/>
      <c r="AN4081" s="2"/>
      <c r="AO4081" s="2"/>
      <c r="AP4081" s="2"/>
      <c r="AQ4081" s="2"/>
      <c r="AR4081" s="55"/>
      <c r="AS4081" s="85"/>
      <c r="AT4081" s="85"/>
      <c r="AU4081" s="85"/>
      <c r="AV4081" s="85"/>
      <c r="AW4081" s="100"/>
      <c r="AX4081" s="2"/>
      <c r="AY4081" s="2"/>
      <c r="AZ4081" s="2"/>
      <c r="BA4081" s="2"/>
      <c r="BB4081" s="55"/>
      <c r="BC4081" s="105"/>
      <c r="BD4081" s="105"/>
      <c r="BE4081" s="105"/>
      <c r="BF4081" s="105"/>
      <c r="BG4081" s="109"/>
      <c r="BH4081" s="2"/>
      <c r="BI4081" s="2"/>
      <c r="BJ4081" s="2"/>
      <c r="BK4081" s="2"/>
      <c r="BL4081" s="55"/>
      <c r="BM4081" s="48"/>
      <c r="BN4081" s="48"/>
      <c r="BO4081" s="48"/>
      <c r="BP4081" s="48"/>
      <c r="BQ4081" s="117"/>
      <c r="BR4081" s="2"/>
      <c r="BS4081" s="2"/>
      <c r="BT4081" s="2"/>
      <c r="BU4081" s="2"/>
      <c r="BV4081" s="55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18" t="s">
        <v>5</v>
      </c>
      <c r="H4082" s="3">
        <v>2024</v>
      </c>
      <c r="I4082" s="20" t="s">
        <v>284</v>
      </c>
      <c r="J4082" s="184" t="s">
        <v>295</v>
      </c>
      <c r="K4082" s="184" t="s">
        <v>320</v>
      </c>
      <c r="L4082" s="187">
        <f t="shared" si="129"/>
        <v>0</v>
      </c>
      <c r="M4082" s="187">
        <f t="shared" si="130"/>
        <v>0</v>
      </c>
      <c r="N4082" s="186"/>
      <c r="O4082" s="33"/>
      <c r="P4082" s="33"/>
      <c r="Q4082" s="33"/>
      <c r="R4082" s="33"/>
      <c r="S4082" s="42"/>
      <c r="T4082" s="2"/>
      <c r="U4082" s="2"/>
      <c r="V4082" s="2"/>
      <c r="W4082" s="2"/>
      <c r="X4082" s="55"/>
      <c r="Y4082" s="62"/>
      <c r="Z4082" s="62"/>
      <c r="AA4082" s="62"/>
      <c r="AB4082" s="62"/>
      <c r="AC4082" s="68"/>
      <c r="AD4082" s="2"/>
      <c r="AE4082" s="2"/>
      <c r="AF4082" s="2"/>
      <c r="AG4082" s="2"/>
      <c r="AH4082" s="55"/>
      <c r="AI4082" s="72"/>
      <c r="AJ4082" s="72"/>
      <c r="AK4082" s="72"/>
      <c r="AL4082" s="72"/>
      <c r="AM4082" s="80"/>
      <c r="AN4082" s="2"/>
      <c r="AO4082" s="2"/>
      <c r="AP4082" s="2"/>
      <c r="AQ4082" s="2"/>
      <c r="AR4082" s="55"/>
      <c r="AS4082" s="85"/>
      <c r="AT4082" s="85"/>
      <c r="AU4082" s="85"/>
      <c r="AV4082" s="85"/>
      <c r="AW4082" s="100"/>
      <c r="AX4082" s="2"/>
      <c r="AY4082" s="2"/>
      <c r="AZ4082" s="2"/>
      <c r="BA4082" s="2"/>
      <c r="BB4082" s="55"/>
      <c r="BC4082" s="105"/>
      <c r="BD4082" s="105"/>
      <c r="BE4082" s="105"/>
      <c r="BF4082" s="105"/>
      <c r="BG4082" s="109"/>
      <c r="BH4082" s="2"/>
      <c r="BI4082" s="2"/>
      <c r="BJ4082" s="2"/>
      <c r="BK4082" s="2"/>
      <c r="BL4082" s="55"/>
      <c r="BM4082" s="48"/>
      <c r="BN4082" s="48"/>
      <c r="BO4082" s="48"/>
      <c r="BP4082" s="48"/>
      <c r="BQ4082" s="117"/>
      <c r="BR4082" s="2"/>
      <c r="BS4082" s="2"/>
      <c r="BT4082" s="2"/>
      <c r="BU4082" s="2"/>
      <c r="BV4082" s="55"/>
    </row>
    <row r="4083" spans="1:74" ht="28.8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18" t="s">
        <v>5</v>
      </c>
      <c r="H4083" s="3">
        <v>2024</v>
      </c>
      <c r="I4083" s="20" t="s">
        <v>290</v>
      </c>
      <c r="J4083" s="184" t="s">
        <v>299</v>
      </c>
      <c r="K4083" s="184" t="s">
        <v>318</v>
      </c>
      <c r="L4083" s="187">
        <f t="shared" si="129"/>
        <v>0</v>
      </c>
      <c r="M4083" s="187">
        <f t="shared" si="130"/>
        <v>0</v>
      </c>
      <c r="N4083" s="186"/>
      <c r="O4083" s="33"/>
      <c r="P4083" s="33"/>
      <c r="Q4083" s="33"/>
      <c r="R4083" s="33"/>
      <c r="S4083" s="42"/>
      <c r="T4083" s="2"/>
      <c r="U4083" s="2"/>
      <c r="V4083" s="2"/>
      <c r="W4083" s="2"/>
      <c r="X4083" s="55"/>
      <c r="Y4083" s="62"/>
      <c r="Z4083" s="62"/>
      <c r="AA4083" s="62"/>
      <c r="AB4083" s="62"/>
      <c r="AC4083" s="68"/>
      <c r="AD4083" s="2"/>
      <c r="AE4083" s="2"/>
      <c r="AF4083" s="2"/>
      <c r="AG4083" s="2"/>
      <c r="AH4083" s="55"/>
      <c r="AI4083" s="72"/>
      <c r="AJ4083" s="72"/>
      <c r="AK4083" s="72"/>
      <c r="AL4083" s="72"/>
      <c r="AM4083" s="80"/>
      <c r="AN4083" s="2"/>
      <c r="AO4083" s="2"/>
      <c r="AP4083" s="2"/>
      <c r="AQ4083" s="2"/>
      <c r="AR4083" s="55"/>
      <c r="AS4083" s="85"/>
      <c r="AT4083" s="85"/>
      <c r="AU4083" s="85"/>
      <c r="AV4083" s="85"/>
      <c r="AW4083" s="100"/>
      <c r="AX4083" s="2"/>
      <c r="AY4083" s="2"/>
      <c r="AZ4083" s="2"/>
      <c r="BA4083" s="2"/>
      <c r="BB4083" s="55"/>
      <c r="BC4083" s="105"/>
      <c r="BD4083" s="105"/>
      <c r="BE4083" s="105"/>
      <c r="BF4083" s="105"/>
      <c r="BG4083" s="109"/>
      <c r="BH4083" s="2"/>
      <c r="BI4083" s="2"/>
      <c r="BJ4083" s="2"/>
      <c r="BK4083" s="2"/>
      <c r="BL4083" s="55"/>
      <c r="BM4083" s="48"/>
      <c r="BN4083" s="48"/>
      <c r="BO4083" s="48"/>
      <c r="BP4083" s="48"/>
      <c r="BQ4083" s="117"/>
      <c r="BR4083" s="2"/>
      <c r="BS4083" s="2"/>
      <c r="BT4083" s="2"/>
      <c r="BU4083" s="2"/>
      <c r="BV4083" s="55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18" t="s">
        <v>5</v>
      </c>
      <c r="H4084" s="3">
        <v>2024</v>
      </c>
      <c r="I4084" s="20" t="s">
        <v>315</v>
      </c>
      <c r="J4084" s="184" t="s">
        <v>347</v>
      </c>
      <c r="K4084" s="184" t="s">
        <v>320</v>
      </c>
      <c r="L4084" s="187">
        <f t="shared" si="129"/>
        <v>0</v>
      </c>
      <c r="M4084" s="187">
        <f t="shared" si="130"/>
        <v>0</v>
      </c>
      <c r="N4084" s="186"/>
      <c r="O4084" s="33"/>
      <c r="P4084" s="33"/>
      <c r="Q4084" s="33"/>
      <c r="R4084" s="33"/>
      <c r="S4084" s="42"/>
      <c r="T4084" s="2"/>
      <c r="U4084" s="2"/>
      <c r="V4084" s="2"/>
      <c r="W4084" s="2"/>
      <c r="X4084" s="55"/>
      <c r="Y4084" s="62"/>
      <c r="Z4084" s="62"/>
      <c r="AA4084" s="62"/>
      <c r="AB4084" s="62"/>
      <c r="AC4084" s="68"/>
      <c r="AD4084" s="2"/>
      <c r="AE4084" s="2"/>
      <c r="AF4084" s="2"/>
      <c r="AG4084" s="2"/>
      <c r="AH4084" s="55"/>
      <c r="AI4084" s="72"/>
      <c r="AJ4084" s="72"/>
      <c r="AK4084" s="72"/>
      <c r="AL4084" s="72"/>
      <c r="AM4084" s="80"/>
      <c r="AN4084" s="2"/>
      <c r="AO4084" s="2"/>
      <c r="AP4084" s="2"/>
      <c r="AQ4084" s="2"/>
      <c r="AR4084" s="55"/>
      <c r="AS4084" s="85"/>
      <c r="AT4084" s="85"/>
      <c r="AU4084" s="85"/>
      <c r="AV4084" s="85"/>
      <c r="AW4084" s="100"/>
      <c r="AX4084" s="2"/>
      <c r="AY4084" s="2"/>
      <c r="AZ4084" s="2"/>
      <c r="BA4084" s="2"/>
      <c r="BB4084" s="55"/>
      <c r="BC4084" s="105"/>
      <c r="BD4084" s="105"/>
      <c r="BE4084" s="105"/>
      <c r="BF4084" s="105"/>
      <c r="BG4084" s="109"/>
      <c r="BH4084" s="2"/>
      <c r="BI4084" s="2"/>
      <c r="BJ4084" s="2"/>
      <c r="BK4084" s="2"/>
      <c r="BL4084" s="55"/>
      <c r="BM4084" s="48"/>
      <c r="BN4084" s="48"/>
      <c r="BO4084" s="48"/>
      <c r="BP4084" s="48"/>
      <c r="BQ4084" s="117"/>
      <c r="BR4084" s="2"/>
      <c r="BS4084" s="2"/>
      <c r="BT4084" s="2"/>
      <c r="BU4084" s="2"/>
      <c r="BV4084" s="55"/>
    </row>
    <row r="4085" spans="1:74" ht="28.8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18" t="s">
        <v>5</v>
      </c>
      <c r="H4085" s="3">
        <v>2024</v>
      </c>
      <c r="I4085" s="20" t="s">
        <v>315</v>
      </c>
      <c r="J4085" s="184" t="s">
        <v>296</v>
      </c>
      <c r="K4085" s="184" t="s">
        <v>321</v>
      </c>
      <c r="L4085" s="187">
        <f t="shared" si="129"/>
        <v>0</v>
      </c>
      <c r="M4085" s="187">
        <f t="shared" si="130"/>
        <v>0</v>
      </c>
      <c r="N4085" s="186"/>
      <c r="O4085" s="33"/>
      <c r="P4085" s="33"/>
      <c r="Q4085" s="33"/>
      <c r="R4085" s="33"/>
      <c r="S4085" s="42"/>
      <c r="T4085" s="2"/>
      <c r="U4085" s="2"/>
      <c r="V4085" s="2"/>
      <c r="W4085" s="2"/>
      <c r="X4085" s="55"/>
      <c r="Y4085" s="62"/>
      <c r="Z4085" s="62"/>
      <c r="AA4085" s="62"/>
      <c r="AB4085" s="62"/>
      <c r="AC4085" s="68"/>
      <c r="AD4085" s="2"/>
      <c r="AE4085" s="2"/>
      <c r="AF4085" s="2"/>
      <c r="AG4085" s="2"/>
      <c r="AH4085" s="55"/>
      <c r="AI4085" s="72"/>
      <c r="AJ4085" s="72"/>
      <c r="AK4085" s="72"/>
      <c r="AL4085" s="72"/>
      <c r="AM4085" s="80"/>
      <c r="AN4085" s="2"/>
      <c r="AO4085" s="2"/>
      <c r="AP4085" s="2"/>
      <c r="AQ4085" s="2"/>
      <c r="AR4085" s="55"/>
      <c r="AS4085" s="85"/>
      <c r="AT4085" s="85"/>
      <c r="AU4085" s="85"/>
      <c r="AV4085" s="85"/>
      <c r="AW4085" s="100"/>
      <c r="AX4085" s="2"/>
      <c r="AY4085" s="2"/>
      <c r="AZ4085" s="2"/>
      <c r="BA4085" s="2"/>
      <c r="BB4085" s="55"/>
      <c r="BC4085" s="105"/>
      <c r="BD4085" s="105"/>
      <c r="BE4085" s="105"/>
      <c r="BF4085" s="105"/>
      <c r="BG4085" s="109"/>
      <c r="BH4085" s="2"/>
      <c r="BI4085" s="2"/>
      <c r="BJ4085" s="2"/>
      <c r="BK4085" s="2"/>
      <c r="BL4085" s="55"/>
      <c r="BM4085" s="48"/>
      <c r="BN4085" s="48"/>
      <c r="BO4085" s="48"/>
      <c r="BP4085" s="48"/>
      <c r="BQ4085" s="117"/>
      <c r="BR4085" s="2"/>
      <c r="BS4085" s="2"/>
      <c r="BT4085" s="2"/>
      <c r="BU4085" s="2"/>
      <c r="BV4085" s="55"/>
    </row>
    <row r="4086" spans="1:74" ht="28.8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18" t="s">
        <v>5</v>
      </c>
      <c r="H4086" s="3">
        <v>2024</v>
      </c>
      <c r="I4086" s="20" t="s">
        <v>316</v>
      </c>
      <c r="J4086" s="184" t="s">
        <v>297</v>
      </c>
      <c r="K4086" s="184" t="s">
        <v>318</v>
      </c>
      <c r="L4086" s="187">
        <f t="shared" si="129"/>
        <v>0</v>
      </c>
      <c r="M4086" s="187">
        <f t="shared" si="130"/>
        <v>0</v>
      </c>
      <c r="N4086" s="186"/>
      <c r="O4086" s="33"/>
      <c r="P4086" s="33"/>
      <c r="Q4086" s="33"/>
      <c r="R4086" s="33"/>
      <c r="S4086" s="42"/>
      <c r="T4086" s="2"/>
      <c r="U4086" s="2"/>
      <c r="V4086" s="2"/>
      <c r="W4086" s="2"/>
      <c r="X4086" s="55"/>
      <c r="Y4086" s="62"/>
      <c r="Z4086" s="62"/>
      <c r="AA4086" s="62"/>
      <c r="AB4086" s="62"/>
      <c r="AC4086" s="68"/>
      <c r="AD4086" s="2"/>
      <c r="AE4086" s="2"/>
      <c r="AF4086" s="2"/>
      <c r="AG4086" s="2"/>
      <c r="AH4086" s="55"/>
      <c r="AI4086" s="72"/>
      <c r="AJ4086" s="72"/>
      <c r="AK4086" s="72"/>
      <c r="AL4086" s="72"/>
      <c r="AM4086" s="80"/>
      <c r="AN4086" s="2"/>
      <c r="AO4086" s="2"/>
      <c r="AP4086" s="2"/>
      <c r="AQ4086" s="2"/>
      <c r="AR4086" s="55"/>
      <c r="AS4086" s="85"/>
      <c r="AT4086" s="85"/>
      <c r="AU4086" s="85"/>
      <c r="AV4086" s="85"/>
      <c r="AW4086" s="100"/>
      <c r="AX4086" s="2"/>
      <c r="AY4086" s="2"/>
      <c r="AZ4086" s="2"/>
      <c r="BA4086" s="2"/>
      <c r="BB4086" s="55"/>
      <c r="BC4086" s="105"/>
      <c r="BD4086" s="105"/>
      <c r="BE4086" s="105"/>
      <c r="BF4086" s="105"/>
      <c r="BG4086" s="109"/>
      <c r="BH4086" s="2"/>
      <c r="BI4086" s="2"/>
      <c r="BJ4086" s="2"/>
      <c r="BK4086" s="2"/>
      <c r="BL4086" s="55"/>
      <c r="BM4086" s="48"/>
      <c r="BN4086" s="48"/>
      <c r="BO4086" s="48"/>
      <c r="BP4086" s="48"/>
      <c r="BQ4086" s="117"/>
      <c r="BR4086" s="2"/>
      <c r="BS4086" s="2"/>
      <c r="BT4086" s="2"/>
      <c r="BU4086" s="2"/>
      <c r="BV4086" s="55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18" t="s">
        <v>5</v>
      </c>
      <c r="H4087" s="3">
        <v>2024</v>
      </c>
      <c r="I4087" s="20" t="s">
        <v>316</v>
      </c>
      <c r="J4087" s="185" t="s">
        <v>348</v>
      </c>
      <c r="K4087" s="185" t="s">
        <v>320</v>
      </c>
      <c r="L4087" s="187">
        <f t="shared" si="129"/>
        <v>4</v>
      </c>
      <c r="M4087" s="187">
        <f t="shared" si="130"/>
        <v>15.454000000000001</v>
      </c>
      <c r="N4087" s="186" t="s">
        <v>516</v>
      </c>
      <c r="O4087" s="33"/>
      <c r="P4087" s="33"/>
      <c r="Q4087" s="33"/>
      <c r="R4087" s="33"/>
      <c r="S4087" s="42"/>
      <c r="T4087" s="2"/>
      <c r="U4087" s="2"/>
      <c r="V4087" s="2"/>
      <c r="W4087" s="2"/>
      <c r="X4087" s="55"/>
      <c r="Y4087" s="62"/>
      <c r="Z4087" s="62"/>
      <c r="AA4087" s="62"/>
      <c r="AB4087" s="62"/>
      <c r="AC4087" s="68"/>
      <c r="AD4087" s="2"/>
      <c r="AE4087" s="2"/>
      <c r="AF4087" s="2"/>
      <c r="AG4087" s="2"/>
      <c r="AH4087" s="55"/>
      <c r="AI4087" s="72"/>
      <c r="AJ4087" s="72"/>
      <c r="AK4087" s="72"/>
      <c r="AL4087" s="72"/>
      <c r="AM4087" s="80"/>
      <c r="AN4087" s="2" t="s">
        <v>638</v>
      </c>
      <c r="AO4087" s="2"/>
      <c r="AP4087" s="2"/>
      <c r="AQ4087" s="2">
        <v>4</v>
      </c>
      <c r="AR4087" s="55">
        <v>15.454000000000001</v>
      </c>
      <c r="AS4087" s="85"/>
      <c r="AT4087" s="85"/>
      <c r="AU4087" s="85"/>
      <c r="AV4087" s="85"/>
      <c r="AW4087" s="100"/>
      <c r="AX4087" s="2"/>
      <c r="AY4087" s="2"/>
      <c r="AZ4087" s="2"/>
      <c r="BA4087" s="2"/>
      <c r="BB4087" s="55"/>
      <c r="BC4087" s="105"/>
      <c r="BD4087" s="105"/>
      <c r="BE4087" s="105"/>
      <c r="BF4087" s="105"/>
      <c r="BG4087" s="109"/>
      <c r="BH4087" s="2"/>
      <c r="BI4087" s="2"/>
      <c r="BJ4087" s="2"/>
      <c r="BK4087" s="2"/>
      <c r="BL4087" s="55"/>
      <c r="BM4087" s="48"/>
      <c r="BN4087" s="48"/>
      <c r="BO4087" s="48"/>
      <c r="BP4087" s="48"/>
      <c r="BQ4087" s="117"/>
      <c r="BR4087" s="2"/>
      <c r="BS4087" s="2"/>
      <c r="BT4087" s="2"/>
      <c r="BU4087" s="2"/>
      <c r="BV4087" s="55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18" t="s">
        <v>5</v>
      </c>
      <c r="H4088" s="3">
        <v>2024</v>
      </c>
      <c r="I4088" s="20" t="s">
        <v>282</v>
      </c>
      <c r="J4088" s="184" t="s">
        <v>272</v>
      </c>
      <c r="K4088" s="184" t="s">
        <v>321</v>
      </c>
      <c r="L4088" s="187">
        <f t="shared" si="129"/>
        <v>0</v>
      </c>
      <c r="M4088" s="187">
        <f t="shared" si="130"/>
        <v>0</v>
      </c>
      <c r="N4088" s="186"/>
      <c r="O4088" s="33"/>
      <c r="P4088" s="33"/>
      <c r="Q4088" s="33"/>
      <c r="R4088" s="33"/>
      <c r="S4088" s="42"/>
      <c r="T4088" s="2"/>
      <c r="U4088" s="2"/>
      <c r="V4088" s="2"/>
      <c r="W4088" s="2"/>
      <c r="X4088" s="55"/>
      <c r="Y4088" s="62"/>
      <c r="Z4088" s="62"/>
      <c r="AA4088" s="62"/>
      <c r="AB4088" s="62"/>
      <c r="AC4088" s="68"/>
      <c r="AD4088" s="2"/>
      <c r="AE4088" s="2"/>
      <c r="AF4088" s="2"/>
      <c r="AG4088" s="2"/>
      <c r="AH4088" s="55"/>
      <c r="AI4088" s="72"/>
      <c r="AJ4088" s="72"/>
      <c r="AK4088" s="72"/>
      <c r="AL4088" s="72"/>
      <c r="AM4088" s="80"/>
      <c r="AN4088" s="2"/>
      <c r="AO4088" s="2"/>
      <c r="AP4088" s="2"/>
      <c r="AQ4088" s="2"/>
      <c r="AR4088" s="55"/>
      <c r="AS4088" s="85"/>
      <c r="AT4088" s="85"/>
      <c r="AU4088" s="85"/>
      <c r="AV4088" s="85"/>
      <c r="AW4088" s="100"/>
      <c r="AX4088" s="2"/>
      <c r="AY4088" s="2"/>
      <c r="AZ4088" s="2"/>
      <c r="BA4088" s="2"/>
      <c r="BB4088" s="55"/>
      <c r="BC4088" s="105"/>
      <c r="BD4088" s="105"/>
      <c r="BE4088" s="105"/>
      <c r="BF4088" s="105"/>
      <c r="BG4088" s="109"/>
      <c r="BH4088" s="2"/>
      <c r="BI4088" s="2"/>
      <c r="BJ4088" s="2"/>
      <c r="BK4088" s="2"/>
      <c r="BL4088" s="55"/>
      <c r="BM4088" s="48"/>
      <c r="BN4088" s="48"/>
      <c r="BO4088" s="48"/>
      <c r="BP4088" s="48"/>
      <c r="BQ4088" s="117"/>
      <c r="BR4088" s="2"/>
      <c r="BS4088" s="2"/>
      <c r="BT4088" s="2"/>
      <c r="BU4088" s="2"/>
      <c r="BV4088" s="55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18" t="s">
        <v>5</v>
      </c>
      <c r="H4089" s="3">
        <v>2024</v>
      </c>
      <c r="I4089" s="20" t="s">
        <v>282</v>
      </c>
      <c r="J4089" s="184" t="s">
        <v>273</v>
      </c>
      <c r="K4089" s="184" t="s">
        <v>321</v>
      </c>
      <c r="L4089" s="187">
        <f t="shared" si="129"/>
        <v>0</v>
      </c>
      <c r="M4089" s="187">
        <f t="shared" si="130"/>
        <v>0</v>
      </c>
      <c r="N4089" s="186"/>
      <c r="O4089" s="33"/>
      <c r="P4089" s="33"/>
      <c r="Q4089" s="33"/>
      <c r="R4089" s="33"/>
      <c r="S4089" s="42"/>
      <c r="T4089" s="2"/>
      <c r="U4089" s="2"/>
      <c r="V4089" s="2"/>
      <c r="W4089" s="2"/>
      <c r="X4089" s="55"/>
      <c r="Y4089" s="62"/>
      <c r="Z4089" s="62"/>
      <c r="AA4089" s="62"/>
      <c r="AB4089" s="62"/>
      <c r="AC4089" s="68"/>
      <c r="AD4089" s="2"/>
      <c r="AE4089" s="2"/>
      <c r="AF4089" s="2"/>
      <c r="AG4089" s="2"/>
      <c r="AH4089" s="55"/>
      <c r="AI4089" s="72"/>
      <c r="AJ4089" s="72"/>
      <c r="AK4089" s="72"/>
      <c r="AL4089" s="72"/>
      <c r="AM4089" s="80"/>
      <c r="AN4089" s="2"/>
      <c r="AO4089" s="2"/>
      <c r="AP4089" s="2"/>
      <c r="AQ4089" s="2"/>
      <c r="AR4089" s="55"/>
      <c r="AS4089" s="85"/>
      <c r="AT4089" s="85"/>
      <c r="AU4089" s="85"/>
      <c r="AV4089" s="85"/>
      <c r="AW4089" s="100"/>
      <c r="AX4089" s="2"/>
      <c r="AY4089" s="2"/>
      <c r="AZ4089" s="2"/>
      <c r="BA4089" s="2"/>
      <c r="BB4089" s="55"/>
      <c r="BC4089" s="105"/>
      <c r="BD4089" s="105"/>
      <c r="BE4089" s="105"/>
      <c r="BF4089" s="105"/>
      <c r="BG4089" s="109"/>
      <c r="BH4089" s="2"/>
      <c r="BI4089" s="2"/>
      <c r="BJ4089" s="2"/>
      <c r="BK4089" s="2"/>
      <c r="BL4089" s="55"/>
      <c r="BM4089" s="48"/>
      <c r="BN4089" s="48"/>
      <c r="BO4089" s="48"/>
      <c r="BP4089" s="48"/>
      <c r="BQ4089" s="117"/>
      <c r="BR4089" s="2"/>
      <c r="BS4089" s="2"/>
      <c r="BT4089" s="2"/>
      <c r="BU4089" s="2"/>
      <c r="BV4089" s="55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18" t="s">
        <v>5</v>
      </c>
      <c r="H4090" s="3">
        <v>2024</v>
      </c>
      <c r="I4090" s="20" t="s">
        <v>282</v>
      </c>
      <c r="J4090" s="184" t="s">
        <v>274</v>
      </c>
      <c r="K4090" s="184" t="s">
        <v>321</v>
      </c>
      <c r="L4090" s="187">
        <f t="shared" si="129"/>
        <v>0</v>
      </c>
      <c r="M4090" s="187">
        <f t="shared" si="130"/>
        <v>0</v>
      </c>
      <c r="N4090" s="186"/>
      <c r="O4090" s="33"/>
      <c r="P4090" s="33"/>
      <c r="Q4090" s="33"/>
      <c r="R4090" s="33"/>
      <c r="S4090" s="42"/>
      <c r="T4090" s="2"/>
      <c r="U4090" s="2"/>
      <c r="V4090" s="2"/>
      <c r="W4090" s="2"/>
      <c r="X4090" s="55"/>
      <c r="Y4090" s="62"/>
      <c r="Z4090" s="62"/>
      <c r="AA4090" s="62"/>
      <c r="AB4090" s="62"/>
      <c r="AC4090" s="68"/>
      <c r="AD4090" s="2"/>
      <c r="AE4090" s="2"/>
      <c r="AF4090" s="2"/>
      <c r="AG4090" s="2"/>
      <c r="AH4090" s="55"/>
      <c r="AI4090" s="72"/>
      <c r="AJ4090" s="72"/>
      <c r="AK4090" s="72"/>
      <c r="AL4090" s="72"/>
      <c r="AM4090" s="80"/>
      <c r="AN4090" s="2"/>
      <c r="AO4090" s="2"/>
      <c r="AP4090" s="2"/>
      <c r="AQ4090" s="2"/>
      <c r="AR4090" s="55"/>
      <c r="AS4090" s="85"/>
      <c r="AT4090" s="85"/>
      <c r="AU4090" s="85"/>
      <c r="AV4090" s="85"/>
      <c r="AW4090" s="100"/>
      <c r="AX4090" s="2"/>
      <c r="AY4090" s="2"/>
      <c r="AZ4090" s="2"/>
      <c r="BA4090" s="2"/>
      <c r="BB4090" s="55"/>
      <c r="BC4090" s="105"/>
      <c r="BD4090" s="105"/>
      <c r="BE4090" s="105"/>
      <c r="BF4090" s="105"/>
      <c r="BG4090" s="109"/>
      <c r="BH4090" s="2"/>
      <c r="BI4090" s="2"/>
      <c r="BJ4090" s="2"/>
      <c r="BK4090" s="2"/>
      <c r="BL4090" s="55"/>
      <c r="BM4090" s="48"/>
      <c r="BN4090" s="48"/>
      <c r="BO4090" s="48"/>
      <c r="BP4090" s="48"/>
      <c r="BQ4090" s="117"/>
      <c r="BR4090" s="2"/>
      <c r="BS4090" s="2"/>
      <c r="BT4090" s="2"/>
      <c r="BU4090" s="2"/>
      <c r="BV4090" s="55"/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18" t="s">
        <v>5</v>
      </c>
      <c r="H4091" s="3">
        <v>2024</v>
      </c>
      <c r="I4091" s="20" t="s">
        <v>282</v>
      </c>
      <c r="J4091" s="184" t="s">
        <v>275</v>
      </c>
      <c r="K4091" s="184" t="s">
        <v>321</v>
      </c>
      <c r="L4091" s="187">
        <f t="shared" si="129"/>
        <v>0</v>
      </c>
      <c r="M4091" s="187">
        <f t="shared" si="130"/>
        <v>0</v>
      </c>
      <c r="N4091" s="186"/>
      <c r="O4091" s="33"/>
      <c r="P4091" s="33"/>
      <c r="Q4091" s="33"/>
      <c r="R4091" s="33"/>
      <c r="S4091" s="42"/>
      <c r="T4091" s="2"/>
      <c r="U4091" s="2"/>
      <c r="V4091" s="2"/>
      <c r="W4091" s="2"/>
      <c r="X4091" s="55"/>
      <c r="Y4091" s="62"/>
      <c r="Z4091" s="62"/>
      <c r="AA4091" s="62"/>
      <c r="AB4091" s="62"/>
      <c r="AC4091" s="68"/>
      <c r="AD4091" s="2"/>
      <c r="AE4091" s="2"/>
      <c r="AF4091" s="2"/>
      <c r="AG4091" s="2"/>
      <c r="AH4091" s="55"/>
      <c r="AI4091" s="72"/>
      <c r="AJ4091" s="72"/>
      <c r="AK4091" s="72"/>
      <c r="AL4091" s="72"/>
      <c r="AM4091" s="80"/>
      <c r="AN4091" s="2"/>
      <c r="AO4091" s="2"/>
      <c r="AP4091" s="2"/>
      <c r="AQ4091" s="2"/>
      <c r="AR4091" s="55"/>
      <c r="AS4091" s="85"/>
      <c r="AT4091" s="85"/>
      <c r="AU4091" s="85"/>
      <c r="AV4091" s="85"/>
      <c r="AW4091" s="100"/>
      <c r="AX4091" s="2"/>
      <c r="AY4091" s="2"/>
      <c r="AZ4091" s="2"/>
      <c r="BA4091" s="2"/>
      <c r="BB4091" s="55"/>
      <c r="BC4091" s="105"/>
      <c r="BD4091" s="105"/>
      <c r="BE4091" s="105"/>
      <c r="BF4091" s="105"/>
      <c r="BG4091" s="109"/>
      <c r="BH4091" s="2"/>
      <c r="BI4091" s="2"/>
      <c r="BJ4091" s="2"/>
      <c r="BK4091" s="2"/>
      <c r="BL4091" s="55"/>
      <c r="BM4091" s="48"/>
      <c r="BN4091" s="48"/>
      <c r="BO4091" s="48"/>
      <c r="BP4091" s="48"/>
      <c r="BQ4091" s="117"/>
      <c r="BR4091" s="2"/>
      <c r="BS4091" s="2"/>
      <c r="BT4091" s="2"/>
      <c r="BU4091" s="2"/>
      <c r="BV4091" s="55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18" t="s">
        <v>5</v>
      </c>
      <c r="H4092" s="3">
        <v>2024</v>
      </c>
      <c r="I4092" s="20" t="s">
        <v>282</v>
      </c>
      <c r="J4092" s="184" t="s">
        <v>276</v>
      </c>
      <c r="K4092" s="184" t="s">
        <v>320</v>
      </c>
      <c r="L4092" s="187">
        <f t="shared" si="129"/>
        <v>0</v>
      </c>
      <c r="M4092" s="187">
        <f t="shared" si="130"/>
        <v>0</v>
      </c>
      <c r="N4092" s="186"/>
      <c r="O4092" s="33"/>
      <c r="P4092" s="33"/>
      <c r="Q4092" s="33"/>
      <c r="R4092" s="33"/>
      <c r="S4092" s="42"/>
      <c r="T4092" s="2"/>
      <c r="U4092" s="2"/>
      <c r="V4092" s="2"/>
      <c r="W4092" s="2"/>
      <c r="X4092" s="55"/>
      <c r="Y4092" s="62"/>
      <c r="Z4092" s="62"/>
      <c r="AA4092" s="62"/>
      <c r="AB4092" s="62"/>
      <c r="AC4092" s="68"/>
      <c r="AD4092" s="2"/>
      <c r="AE4092" s="2"/>
      <c r="AF4092" s="2"/>
      <c r="AG4092" s="2"/>
      <c r="AH4092" s="55"/>
      <c r="AI4092" s="72"/>
      <c r="AJ4092" s="72"/>
      <c r="AK4092" s="72"/>
      <c r="AL4092" s="72"/>
      <c r="AM4092" s="80"/>
      <c r="AN4092" s="2"/>
      <c r="AO4092" s="2"/>
      <c r="AP4092" s="2"/>
      <c r="AQ4092" s="2"/>
      <c r="AR4092" s="55"/>
      <c r="AS4092" s="85"/>
      <c r="AT4092" s="85"/>
      <c r="AU4092" s="85"/>
      <c r="AV4092" s="85"/>
      <c r="AW4092" s="100"/>
      <c r="AX4092" s="2"/>
      <c r="AY4092" s="2"/>
      <c r="AZ4092" s="2"/>
      <c r="BA4092" s="2"/>
      <c r="BB4092" s="55"/>
      <c r="BC4092" s="105"/>
      <c r="BD4092" s="105"/>
      <c r="BE4092" s="105"/>
      <c r="BF4092" s="105"/>
      <c r="BG4092" s="109"/>
      <c r="BH4092" s="2"/>
      <c r="BI4092" s="2"/>
      <c r="BJ4092" s="2"/>
      <c r="BK4092" s="2"/>
      <c r="BL4092" s="55"/>
      <c r="BM4092" s="48"/>
      <c r="BN4092" s="48"/>
      <c r="BO4092" s="48"/>
      <c r="BP4092" s="48"/>
      <c r="BQ4092" s="117"/>
      <c r="BR4092" s="2"/>
      <c r="BS4092" s="2"/>
      <c r="BT4092" s="2"/>
      <c r="BU4092" s="2"/>
      <c r="BV4092" s="55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18" t="s">
        <v>5</v>
      </c>
      <c r="H4093" s="3">
        <v>2024</v>
      </c>
      <c r="I4093" s="20" t="s">
        <v>282</v>
      </c>
      <c r="J4093" s="184" t="s">
        <v>277</v>
      </c>
      <c r="K4093" s="184" t="s">
        <v>320</v>
      </c>
      <c r="L4093" s="187">
        <f t="shared" si="129"/>
        <v>0</v>
      </c>
      <c r="M4093" s="187">
        <f t="shared" si="130"/>
        <v>0</v>
      </c>
      <c r="N4093" s="186"/>
      <c r="O4093" s="33"/>
      <c r="P4093" s="33"/>
      <c r="Q4093" s="33"/>
      <c r="R4093" s="33"/>
      <c r="S4093" s="42"/>
      <c r="T4093" s="2"/>
      <c r="U4093" s="2"/>
      <c r="V4093" s="2"/>
      <c r="W4093" s="2"/>
      <c r="X4093" s="55"/>
      <c r="Y4093" s="62"/>
      <c r="Z4093" s="62"/>
      <c r="AA4093" s="62"/>
      <c r="AB4093" s="62"/>
      <c r="AC4093" s="68"/>
      <c r="AD4093" s="2"/>
      <c r="AE4093" s="2"/>
      <c r="AF4093" s="2"/>
      <c r="AG4093" s="2"/>
      <c r="AH4093" s="55"/>
      <c r="AI4093" s="72"/>
      <c r="AJ4093" s="72"/>
      <c r="AK4093" s="72"/>
      <c r="AL4093" s="72"/>
      <c r="AM4093" s="80"/>
      <c r="AN4093" s="2"/>
      <c r="AO4093" s="2"/>
      <c r="AP4093" s="2"/>
      <c r="AQ4093" s="2"/>
      <c r="AR4093" s="55"/>
      <c r="AS4093" s="85"/>
      <c r="AT4093" s="85"/>
      <c r="AU4093" s="85"/>
      <c r="AV4093" s="85"/>
      <c r="AW4093" s="100"/>
      <c r="AX4093" s="2"/>
      <c r="AY4093" s="2"/>
      <c r="AZ4093" s="2"/>
      <c r="BA4093" s="2"/>
      <c r="BB4093" s="55"/>
      <c r="BC4093" s="105"/>
      <c r="BD4093" s="105"/>
      <c r="BE4093" s="105"/>
      <c r="BF4093" s="105"/>
      <c r="BG4093" s="109"/>
      <c r="BH4093" s="2"/>
      <c r="BI4093" s="2"/>
      <c r="BJ4093" s="2"/>
      <c r="BK4093" s="2"/>
      <c r="BL4093" s="55"/>
      <c r="BM4093" s="48"/>
      <c r="BN4093" s="48"/>
      <c r="BO4093" s="48"/>
      <c r="BP4093" s="48"/>
      <c r="BQ4093" s="117"/>
      <c r="BR4093" s="2"/>
      <c r="BS4093" s="2"/>
      <c r="BT4093" s="2"/>
      <c r="BU4093" s="2"/>
      <c r="BV4093" s="55"/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18" t="s">
        <v>5</v>
      </c>
      <c r="H4094" s="3">
        <v>2024</v>
      </c>
      <c r="I4094" s="20" t="s">
        <v>283</v>
      </c>
      <c r="J4094" s="184" t="s">
        <v>298</v>
      </c>
      <c r="K4094" s="184" t="s">
        <v>321</v>
      </c>
      <c r="L4094" s="187">
        <f t="shared" si="129"/>
        <v>0.1</v>
      </c>
      <c r="M4094" s="187">
        <f t="shared" si="130"/>
        <v>48.405999999999999</v>
      </c>
      <c r="N4094" s="186" t="s">
        <v>513</v>
      </c>
      <c r="O4094" s="33" t="s">
        <v>595</v>
      </c>
      <c r="P4094" s="33"/>
      <c r="Q4094" s="33"/>
      <c r="R4094" s="33">
        <v>0.1</v>
      </c>
      <c r="S4094" s="42">
        <v>48.405999999999999</v>
      </c>
      <c r="T4094" s="2"/>
      <c r="U4094" s="2"/>
      <c r="V4094" s="2"/>
      <c r="W4094" s="2"/>
      <c r="X4094" s="55"/>
      <c r="Y4094" s="62"/>
      <c r="Z4094" s="62"/>
      <c r="AA4094" s="62"/>
      <c r="AB4094" s="62"/>
      <c r="AC4094" s="68"/>
      <c r="AD4094" s="2"/>
      <c r="AE4094" s="2"/>
      <c r="AF4094" s="2"/>
      <c r="AG4094" s="2"/>
      <c r="AH4094" s="55"/>
      <c r="AI4094" s="72"/>
      <c r="AJ4094" s="72"/>
      <c r="AK4094" s="72"/>
      <c r="AL4094" s="72"/>
      <c r="AM4094" s="80"/>
      <c r="AN4094" s="2"/>
      <c r="AO4094" s="2"/>
      <c r="AP4094" s="2"/>
      <c r="AQ4094" s="2"/>
      <c r="AR4094" s="55"/>
      <c r="AS4094" s="85"/>
      <c r="AT4094" s="85"/>
      <c r="AU4094" s="85"/>
      <c r="AV4094" s="85"/>
      <c r="AW4094" s="100"/>
      <c r="AX4094" s="2"/>
      <c r="AY4094" s="2"/>
      <c r="AZ4094" s="2"/>
      <c r="BA4094" s="2"/>
      <c r="BB4094" s="55"/>
      <c r="BC4094" s="105"/>
      <c r="BD4094" s="105"/>
      <c r="BE4094" s="105"/>
      <c r="BF4094" s="105"/>
      <c r="BG4094" s="109"/>
      <c r="BH4094" s="2"/>
      <c r="BI4094" s="2"/>
      <c r="BJ4094" s="2"/>
      <c r="BK4094" s="2"/>
      <c r="BL4094" s="55"/>
      <c r="BM4094" s="48"/>
      <c r="BN4094" s="48"/>
      <c r="BO4094" s="48"/>
      <c r="BP4094" s="48"/>
      <c r="BQ4094" s="117"/>
      <c r="BR4094" s="2"/>
      <c r="BS4094" s="2"/>
      <c r="BT4094" s="2"/>
      <c r="BU4094" s="2"/>
      <c r="BV4094" s="55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18" t="s">
        <v>5</v>
      </c>
      <c r="H4095" s="3">
        <v>2024</v>
      </c>
      <c r="I4095" s="20" t="s">
        <v>283</v>
      </c>
      <c r="J4095" s="184" t="s">
        <v>278</v>
      </c>
      <c r="K4095" s="184" t="s">
        <v>320</v>
      </c>
      <c r="L4095" s="187">
        <f t="shared" si="129"/>
        <v>13</v>
      </c>
      <c r="M4095" s="187">
        <f t="shared" si="130"/>
        <v>16.542999999999999</v>
      </c>
      <c r="N4095" s="186"/>
      <c r="O4095" s="33"/>
      <c r="P4095" s="33"/>
      <c r="Q4095" s="33"/>
      <c r="R4095" s="33"/>
      <c r="S4095" s="42"/>
      <c r="T4095" s="2"/>
      <c r="U4095" s="2"/>
      <c r="V4095" s="2"/>
      <c r="W4095" s="2"/>
      <c r="X4095" s="55"/>
      <c r="Y4095" s="62"/>
      <c r="Z4095" s="62"/>
      <c r="AA4095" s="62"/>
      <c r="AB4095" s="62"/>
      <c r="AC4095" s="68"/>
      <c r="AD4095" s="2"/>
      <c r="AE4095" s="2"/>
      <c r="AF4095" s="2"/>
      <c r="AG4095" s="2"/>
      <c r="AH4095" s="55"/>
      <c r="AI4095" s="72"/>
      <c r="AJ4095" s="72"/>
      <c r="AK4095" s="72"/>
      <c r="AL4095" s="72"/>
      <c r="AM4095" s="80"/>
      <c r="AN4095" s="2"/>
      <c r="AO4095" s="2"/>
      <c r="AP4095" s="2"/>
      <c r="AQ4095" s="2"/>
      <c r="AR4095" s="55"/>
      <c r="AS4095" s="85"/>
      <c r="AT4095" s="85"/>
      <c r="AU4095" s="85"/>
      <c r="AV4095" s="85">
        <v>13</v>
      </c>
      <c r="AW4095" s="100">
        <v>16.542999999999999</v>
      </c>
      <c r="AX4095" s="2"/>
      <c r="AY4095" s="2"/>
      <c r="AZ4095" s="2"/>
      <c r="BA4095" s="2"/>
      <c r="BB4095" s="55"/>
      <c r="BC4095" s="105"/>
      <c r="BD4095" s="105"/>
      <c r="BE4095" s="105"/>
      <c r="BF4095" s="105"/>
      <c r="BG4095" s="109"/>
      <c r="BH4095" s="2"/>
      <c r="BI4095" s="2"/>
      <c r="BJ4095" s="2"/>
      <c r="BK4095" s="2"/>
      <c r="BL4095" s="55"/>
      <c r="BM4095" s="48"/>
      <c r="BN4095" s="48"/>
      <c r="BO4095" s="48"/>
      <c r="BP4095" s="48"/>
      <c r="BQ4095" s="117"/>
      <c r="BR4095" s="2"/>
      <c r="BS4095" s="2"/>
      <c r="BT4095" s="2"/>
      <c r="BU4095" s="2"/>
      <c r="BV4095" s="55"/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18" t="s">
        <v>5</v>
      </c>
      <c r="H4096" s="3">
        <v>2024</v>
      </c>
      <c r="I4096" s="20" t="s">
        <v>283</v>
      </c>
      <c r="J4096" s="184" t="s">
        <v>279</v>
      </c>
      <c r="K4096" s="184" t="s">
        <v>320</v>
      </c>
      <c r="L4096" s="187">
        <f t="shared" si="129"/>
        <v>5</v>
      </c>
      <c r="M4096" s="187">
        <f t="shared" si="130"/>
        <v>37.555999999999997</v>
      </c>
      <c r="N4096" s="186" t="s">
        <v>513</v>
      </c>
      <c r="O4096" s="33">
        <v>4</v>
      </c>
      <c r="P4096" s="33"/>
      <c r="Q4096" s="33"/>
      <c r="R4096" s="33">
        <v>5</v>
      </c>
      <c r="S4096" s="42">
        <v>37.555999999999997</v>
      </c>
      <c r="T4096" s="2"/>
      <c r="U4096" s="2"/>
      <c r="V4096" s="2"/>
      <c r="W4096" s="2"/>
      <c r="X4096" s="55"/>
      <c r="Y4096" s="62"/>
      <c r="Z4096" s="62"/>
      <c r="AA4096" s="62"/>
      <c r="AB4096" s="62"/>
      <c r="AC4096" s="68"/>
      <c r="AD4096" s="2"/>
      <c r="AE4096" s="2"/>
      <c r="AF4096" s="2"/>
      <c r="AG4096" s="2"/>
      <c r="AH4096" s="55"/>
      <c r="AI4096" s="72"/>
      <c r="AJ4096" s="72"/>
      <c r="AK4096" s="72"/>
      <c r="AL4096" s="72"/>
      <c r="AM4096" s="80"/>
      <c r="AN4096" s="2"/>
      <c r="AO4096" s="2"/>
      <c r="AP4096" s="2"/>
      <c r="AQ4096" s="2"/>
      <c r="AR4096" s="55"/>
      <c r="AS4096" s="85"/>
      <c r="AT4096" s="85"/>
      <c r="AU4096" s="85"/>
      <c r="AV4096" s="85"/>
      <c r="AW4096" s="100"/>
      <c r="AX4096" s="2"/>
      <c r="AY4096" s="2"/>
      <c r="AZ4096" s="2"/>
      <c r="BA4096" s="2"/>
      <c r="BB4096" s="55"/>
      <c r="BC4096" s="105"/>
      <c r="BD4096" s="105"/>
      <c r="BE4096" s="105"/>
      <c r="BF4096" s="105"/>
      <c r="BG4096" s="109"/>
      <c r="BH4096" s="2"/>
      <c r="BI4096" s="2"/>
      <c r="BJ4096" s="2"/>
      <c r="BK4096" s="2"/>
      <c r="BL4096" s="55"/>
      <c r="BM4096" s="48"/>
      <c r="BN4096" s="48"/>
      <c r="BO4096" s="48"/>
      <c r="BP4096" s="48"/>
      <c r="BQ4096" s="117"/>
      <c r="BR4096" s="2"/>
      <c r="BS4096" s="2"/>
      <c r="BT4096" s="2"/>
      <c r="BU4096" s="2"/>
      <c r="BV4096" s="55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18" t="s">
        <v>5</v>
      </c>
      <c r="H4097" s="3">
        <v>2024</v>
      </c>
      <c r="I4097" s="20" t="s">
        <v>286</v>
      </c>
      <c r="J4097" s="184" t="s">
        <v>280</v>
      </c>
      <c r="K4097" s="184" t="s">
        <v>319</v>
      </c>
      <c r="L4097" s="187">
        <f t="shared" si="129"/>
        <v>0</v>
      </c>
      <c r="M4097" s="187">
        <f t="shared" si="130"/>
        <v>0</v>
      </c>
      <c r="N4097" s="186"/>
      <c r="O4097" s="33"/>
      <c r="P4097" s="33"/>
      <c r="Q4097" s="33"/>
      <c r="R4097" s="33"/>
      <c r="S4097" s="42"/>
      <c r="T4097" s="2"/>
      <c r="U4097" s="2"/>
      <c r="V4097" s="2"/>
      <c r="W4097" s="2"/>
      <c r="X4097" s="55"/>
      <c r="Y4097" s="62"/>
      <c r="Z4097" s="62"/>
      <c r="AA4097" s="62"/>
      <c r="AB4097" s="62"/>
      <c r="AC4097" s="68"/>
      <c r="AD4097" s="2"/>
      <c r="AE4097" s="2"/>
      <c r="AF4097" s="2"/>
      <c r="AG4097" s="2"/>
      <c r="AH4097" s="55"/>
      <c r="AI4097" s="72"/>
      <c r="AJ4097" s="72"/>
      <c r="AK4097" s="72"/>
      <c r="AL4097" s="72"/>
      <c r="AM4097" s="80"/>
      <c r="AN4097" s="2"/>
      <c r="AO4097" s="2"/>
      <c r="AP4097" s="2"/>
      <c r="AQ4097" s="2"/>
      <c r="AR4097" s="55"/>
      <c r="AS4097" s="85"/>
      <c r="AT4097" s="85"/>
      <c r="AU4097" s="85"/>
      <c r="AV4097" s="85"/>
      <c r="AW4097" s="100"/>
      <c r="AX4097" s="2"/>
      <c r="AY4097" s="2"/>
      <c r="AZ4097" s="2"/>
      <c r="BA4097" s="2"/>
      <c r="BB4097" s="55"/>
      <c r="BC4097" s="105"/>
      <c r="BD4097" s="105"/>
      <c r="BE4097" s="105"/>
      <c r="BF4097" s="105"/>
      <c r="BG4097" s="109"/>
      <c r="BH4097" s="2"/>
      <c r="BI4097" s="2"/>
      <c r="BJ4097" s="2"/>
      <c r="BK4097" s="2"/>
      <c r="BL4097" s="55"/>
      <c r="BM4097" s="48"/>
      <c r="BN4097" s="48"/>
      <c r="BO4097" s="48"/>
      <c r="BP4097" s="48"/>
      <c r="BQ4097" s="117"/>
      <c r="BR4097" s="2"/>
      <c r="BS4097" s="2"/>
      <c r="BT4097" s="2"/>
      <c r="BU4097" s="2"/>
      <c r="BV4097" s="55"/>
    </row>
    <row r="4098" spans="1:74" hidden="1" x14ac:dyDescent="0.3">
      <c r="A4098" s="2" t="s">
        <v>128</v>
      </c>
      <c r="B4098" s="2" t="s">
        <v>2</v>
      </c>
      <c r="C4098" s="2" t="s">
        <v>3</v>
      </c>
      <c r="D4098" s="2" t="s">
        <v>124</v>
      </c>
      <c r="E4098" s="5" t="s">
        <v>129</v>
      </c>
      <c r="F4098" s="3"/>
      <c r="G4098" s="18" t="s">
        <v>5</v>
      </c>
      <c r="H4098" s="3">
        <v>2024</v>
      </c>
      <c r="I4098" s="20" t="s">
        <v>286</v>
      </c>
      <c r="J4098" s="184" t="s">
        <v>281</v>
      </c>
      <c r="K4098" s="184" t="s">
        <v>319</v>
      </c>
      <c r="L4098" s="187">
        <f t="shared" si="129"/>
        <v>0</v>
      </c>
      <c r="M4098" s="187">
        <f t="shared" si="130"/>
        <v>2.3650000000000002</v>
      </c>
      <c r="N4098" s="186" t="s">
        <v>727</v>
      </c>
      <c r="O4098" s="33"/>
      <c r="P4098" s="33"/>
      <c r="Q4098" s="33"/>
      <c r="R4098" s="33"/>
      <c r="S4098" s="42"/>
      <c r="T4098" s="2"/>
      <c r="U4098" s="2"/>
      <c r="V4098" s="2"/>
      <c r="W4098" s="2"/>
      <c r="X4098" s="55"/>
      <c r="Y4098" s="62"/>
      <c r="Z4098" s="62"/>
      <c r="AA4098" s="62"/>
      <c r="AB4098" s="62"/>
      <c r="AC4098" s="68"/>
      <c r="AD4098" s="2"/>
      <c r="AE4098" s="2"/>
      <c r="AF4098" s="2"/>
      <c r="AG4098" s="2"/>
      <c r="AH4098" s="55"/>
      <c r="AI4098" s="72"/>
      <c r="AJ4098" s="72"/>
      <c r="AK4098" s="72"/>
      <c r="AL4098" s="72"/>
      <c r="AM4098" s="80"/>
      <c r="AN4098" s="2"/>
      <c r="AO4098" s="2"/>
      <c r="AP4098" s="2"/>
      <c r="AQ4098" s="2"/>
      <c r="AR4098" s="55"/>
      <c r="AS4098" s="85" t="s">
        <v>727</v>
      </c>
      <c r="AT4098" s="85"/>
      <c r="AU4098" s="85"/>
      <c r="AV4098" s="85"/>
      <c r="AW4098" s="100">
        <v>2.3650000000000002</v>
      </c>
      <c r="AX4098" s="2"/>
      <c r="AY4098" s="2"/>
      <c r="AZ4098" s="2"/>
      <c r="BA4098" s="2"/>
      <c r="BB4098" s="55"/>
      <c r="BC4098" s="105"/>
      <c r="BD4098" s="105"/>
      <c r="BE4098" s="105"/>
      <c r="BF4098" s="105"/>
      <c r="BG4098" s="109"/>
      <c r="BH4098" s="2"/>
      <c r="BI4098" s="2"/>
      <c r="BJ4098" s="2"/>
      <c r="BK4098" s="2"/>
      <c r="BL4098" s="55"/>
      <c r="BM4098" s="48"/>
      <c r="BN4098" s="48"/>
      <c r="BO4098" s="48"/>
      <c r="BP4098" s="48"/>
      <c r="BQ4098" s="117"/>
      <c r="BR4098" s="2"/>
      <c r="BS4098" s="2"/>
      <c r="BT4098" s="2"/>
      <c r="BU4098" s="2"/>
      <c r="BV4098" s="55"/>
    </row>
    <row r="4099" spans="1:74" s="13" customFormat="1" hidden="1" x14ac:dyDescent="0.3">
      <c r="A4099" s="12" t="s">
        <v>128</v>
      </c>
      <c r="B4099" s="12" t="s">
        <v>2</v>
      </c>
      <c r="C4099" s="12" t="s">
        <v>3</v>
      </c>
      <c r="D4099" s="12" t="s">
        <v>124</v>
      </c>
      <c r="E4099" s="6" t="s">
        <v>129</v>
      </c>
      <c r="F4099" s="7"/>
      <c r="G4099" s="19" t="s">
        <v>5</v>
      </c>
      <c r="H4099" s="7">
        <v>2024</v>
      </c>
      <c r="I4099" s="21"/>
      <c r="J4099" s="12" t="s">
        <v>314</v>
      </c>
      <c r="K4099" s="12"/>
      <c r="L4099" s="147"/>
      <c r="M4099" s="147">
        <f>SUM(M4061:M4098)</f>
        <v>644.15</v>
      </c>
      <c r="N4099" s="183"/>
      <c r="O4099" s="12"/>
      <c r="P4099" s="12"/>
      <c r="Q4099" s="12"/>
      <c r="R4099" s="12"/>
      <c r="S4099" s="47">
        <f>SUM(S4061:S4098)</f>
        <v>85.961999999999989</v>
      </c>
      <c r="T4099" s="12"/>
      <c r="U4099" s="12"/>
      <c r="V4099" s="12"/>
      <c r="W4099" s="12"/>
      <c r="X4099" s="47">
        <f>SUM(X4061:X4098)</f>
        <v>0</v>
      </c>
      <c r="Y4099" s="12"/>
      <c r="Z4099" s="12"/>
      <c r="AA4099" s="12"/>
      <c r="AB4099" s="12"/>
      <c r="AC4099" s="125">
        <f>SUM(AC4061:AC4098)</f>
        <v>0</v>
      </c>
      <c r="AD4099" s="12"/>
      <c r="AE4099" s="12"/>
      <c r="AF4099" s="12"/>
      <c r="AG4099" s="12"/>
      <c r="AH4099" s="47">
        <f>SUM(AH4061:AH4098)</f>
        <v>0</v>
      </c>
      <c r="AI4099" s="12"/>
      <c r="AJ4099" s="12"/>
      <c r="AK4099" s="12"/>
      <c r="AL4099" s="12"/>
      <c r="AM4099" s="47">
        <f>SUM(AM4061:AM4098)</f>
        <v>398.63800000000003</v>
      </c>
      <c r="AN4099" s="12"/>
      <c r="AO4099" s="12"/>
      <c r="AP4099" s="12"/>
      <c r="AQ4099" s="12"/>
      <c r="AR4099" s="47">
        <f>SUM(AR4061:AR4098)</f>
        <v>15.454000000000001</v>
      </c>
      <c r="AS4099" s="12"/>
      <c r="AT4099" s="12"/>
      <c r="AU4099" s="12"/>
      <c r="AV4099" s="12"/>
      <c r="AW4099" s="47">
        <f>SUM(AW4061:AW4098)</f>
        <v>18.908000000000001</v>
      </c>
      <c r="AX4099" s="12"/>
      <c r="AY4099" s="12"/>
      <c r="AZ4099" s="12"/>
      <c r="BA4099" s="12"/>
      <c r="BB4099" s="47">
        <f>SUM(BB4061:BB4098)</f>
        <v>125.188</v>
      </c>
      <c r="BC4099" s="12"/>
      <c r="BD4099" s="12"/>
      <c r="BE4099" s="12"/>
      <c r="BF4099" s="12"/>
      <c r="BG4099" s="47">
        <f>SUM(BG4061:BG4098)</f>
        <v>0</v>
      </c>
      <c r="BH4099" s="12"/>
      <c r="BI4099" s="12"/>
      <c r="BJ4099" s="12"/>
      <c r="BK4099" s="12"/>
      <c r="BL4099" s="47">
        <f>SUM(BL4061:BL4098)</f>
        <v>0</v>
      </c>
      <c r="BM4099" s="12"/>
      <c r="BN4099" s="12"/>
      <c r="BO4099" s="12"/>
      <c r="BP4099" s="12"/>
      <c r="BQ4099" s="47">
        <f>SUM(BQ4061:BQ4098)</f>
        <v>0</v>
      </c>
      <c r="BR4099" s="12"/>
      <c r="BS4099" s="12"/>
      <c r="BT4099" s="12"/>
      <c r="BU4099" s="12"/>
      <c r="BV4099" s="47">
        <f>SUM(BV4061:BV4098)</f>
        <v>0</v>
      </c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18" t="s">
        <v>5</v>
      </c>
      <c r="H4100" s="3">
        <v>2024</v>
      </c>
      <c r="I4100" s="20" t="s">
        <v>287</v>
      </c>
      <c r="J4100" s="184" t="s">
        <v>267</v>
      </c>
      <c r="K4100" s="184" t="s">
        <v>318</v>
      </c>
      <c r="L4100" s="187">
        <f t="shared" si="129"/>
        <v>0</v>
      </c>
      <c r="M4100" s="187">
        <f t="shared" si="130"/>
        <v>0</v>
      </c>
      <c r="N4100" s="186"/>
      <c r="O4100" s="33"/>
      <c r="P4100" s="33"/>
      <c r="Q4100" s="33"/>
      <c r="R4100" s="33"/>
      <c r="S4100" s="42"/>
      <c r="T4100" s="2"/>
      <c r="U4100" s="2"/>
      <c r="V4100" s="2"/>
      <c r="W4100" s="2"/>
      <c r="X4100" s="55"/>
      <c r="Y4100" s="62"/>
      <c r="Z4100" s="62"/>
      <c r="AA4100" s="62"/>
      <c r="AB4100" s="62"/>
      <c r="AC4100" s="68"/>
      <c r="AD4100" s="2"/>
      <c r="AE4100" s="2"/>
      <c r="AF4100" s="2"/>
      <c r="AG4100" s="2"/>
      <c r="AH4100" s="55"/>
      <c r="AI4100" s="72"/>
      <c r="AJ4100" s="72"/>
      <c r="AK4100" s="72"/>
      <c r="AL4100" s="72"/>
      <c r="AM4100" s="80"/>
      <c r="AN4100" s="2"/>
      <c r="AO4100" s="2"/>
      <c r="AP4100" s="2"/>
      <c r="AQ4100" s="2"/>
      <c r="AR4100" s="55"/>
      <c r="AS4100" s="85"/>
      <c r="AT4100" s="85"/>
      <c r="AU4100" s="85"/>
      <c r="AV4100" s="85"/>
      <c r="AW4100" s="100"/>
      <c r="AX4100" s="2"/>
      <c r="AY4100" s="2"/>
      <c r="AZ4100" s="2"/>
      <c r="BA4100" s="2"/>
      <c r="BB4100" s="55"/>
      <c r="BC4100" s="105"/>
      <c r="BD4100" s="105"/>
      <c r="BE4100" s="105"/>
      <c r="BF4100" s="105"/>
      <c r="BG4100" s="109"/>
      <c r="BH4100" s="2"/>
      <c r="BI4100" s="2"/>
      <c r="BJ4100" s="2"/>
      <c r="BK4100" s="2"/>
      <c r="BL4100" s="55"/>
      <c r="BM4100" s="48"/>
      <c r="BN4100" s="48"/>
      <c r="BO4100" s="48"/>
      <c r="BP4100" s="48"/>
      <c r="BQ4100" s="117"/>
      <c r="BR4100" s="2"/>
      <c r="BS4100" s="2"/>
      <c r="BT4100" s="2"/>
      <c r="BU4100" s="2"/>
      <c r="BV4100" s="55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18" t="s">
        <v>5</v>
      </c>
      <c r="H4101" s="3">
        <v>2024</v>
      </c>
      <c r="I4101" s="20" t="s">
        <v>287</v>
      </c>
      <c r="J4101" s="184" t="s">
        <v>291</v>
      </c>
      <c r="K4101" s="184" t="s">
        <v>319</v>
      </c>
      <c r="L4101" s="187">
        <f t="shared" si="129"/>
        <v>0</v>
      </c>
      <c r="M4101" s="187">
        <f t="shared" si="130"/>
        <v>0</v>
      </c>
      <c r="N4101" s="186"/>
      <c r="O4101" s="33"/>
      <c r="P4101" s="33"/>
      <c r="Q4101" s="33"/>
      <c r="R4101" s="33"/>
      <c r="S4101" s="42"/>
      <c r="T4101" s="2"/>
      <c r="U4101" s="2"/>
      <c r="V4101" s="2"/>
      <c r="W4101" s="2"/>
      <c r="X4101" s="55"/>
      <c r="Y4101" s="62"/>
      <c r="Z4101" s="62"/>
      <c r="AA4101" s="62"/>
      <c r="AB4101" s="62"/>
      <c r="AC4101" s="68"/>
      <c r="AD4101" s="2"/>
      <c r="AE4101" s="2"/>
      <c r="AF4101" s="2"/>
      <c r="AG4101" s="2"/>
      <c r="AH4101" s="55"/>
      <c r="AI4101" s="72"/>
      <c r="AJ4101" s="72"/>
      <c r="AK4101" s="72"/>
      <c r="AL4101" s="72"/>
      <c r="AM4101" s="80"/>
      <c r="AN4101" s="2"/>
      <c r="AO4101" s="2"/>
      <c r="AP4101" s="2"/>
      <c r="AQ4101" s="2"/>
      <c r="AR4101" s="55"/>
      <c r="AS4101" s="85"/>
      <c r="AT4101" s="85"/>
      <c r="AU4101" s="85"/>
      <c r="AV4101" s="85"/>
      <c r="AW4101" s="100"/>
      <c r="AX4101" s="2"/>
      <c r="AY4101" s="2"/>
      <c r="AZ4101" s="2"/>
      <c r="BA4101" s="2"/>
      <c r="BB4101" s="55"/>
      <c r="BC4101" s="105"/>
      <c r="BD4101" s="105"/>
      <c r="BE4101" s="105"/>
      <c r="BF4101" s="105"/>
      <c r="BG4101" s="109"/>
      <c r="BH4101" s="2"/>
      <c r="BI4101" s="2"/>
      <c r="BJ4101" s="2"/>
      <c r="BK4101" s="2"/>
      <c r="BL4101" s="55"/>
      <c r="BM4101" s="48"/>
      <c r="BN4101" s="48"/>
      <c r="BO4101" s="48"/>
      <c r="BP4101" s="48"/>
      <c r="BQ4101" s="117"/>
      <c r="BR4101" s="2"/>
      <c r="BS4101" s="2"/>
      <c r="BT4101" s="2"/>
      <c r="BU4101" s="2"/>
      <c r="BV4101" s="55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18" t="s">
        <v>5</v>
      </c>
      <c r="H4102" s="3">
        <v>2024</v>
      </c>
      <c r="I4102" s="20" t="s">
        <v>286</v>
      </c>
      <c r="J4102" s="184" t="s">
        <v>336</v>
      </c>
      <c r="K4102" s="184" t="s">
        <v>319</v>
      </c>
      <c r="L4102" s="187">
        <f t="shared" ref="L4102:L4165" si="131">SUM(R4102,W4102,AB4102,AG4102,AL4102,AQ4102,AV4102,BA4102,BF4102,BK4102,BP4102,BU4102)</f>
        <v>0</v>
      </c>
      <c r="M4102" s="187">
        <f t="shared" ref="M4102:M4165" si="132">SUM(S4102,X4102,AC4102,AH4102,AM4102,AR4102,AW4102,BB4102,BG4102,BL4102,BQ4102,BV4102)</f>
        <v>0</v>
      </c>
      <c r="N4102" s="186"/>
      <c r="O4102" s="33"/>
      <c r="P4102" s="33"/>
      <c r="Q4102" s="33"/>
      <c r="R4102" s="33"/>
      <c r="S4102" s="42"/>
      <c r="T4102" s="2"/>
      <c r="U4102" s="2"/>
      <c r="V4102" s="2"/>
      <c r="W4102" s="2"/>
      <c r="X4102" s="55"/>
      <c r="Y4102" s="62"/>
      <c r="Z4102" s="62"/>
      <c r="AA4102" s="62"/>
      <c r="AB4102" s="62"/>
      <c r="AC4102" s="68"/>
      <c r="AD4102" s="2"/>
      <c r="AE4102" s="2"/>
      <c r="AF4102" s="2"/>
      <c r="AG4102" s="2"/>
      <c r="AH4102" s="55"/>
      <c r="AI4102" s="72"/>
      <c r="AJ4102" s="72"/>
      <c r="AK4102" s="72"/>
      <c r="AL4102" s="72"/>
      <c r="AM4102" s="80"/>
      <c r="AN4102" s="2"/>
      <c r="AO4102" s="2"/>
      <c r="AP4102" s="2"/>
      <c r="AQ4102" s="2"/>
      <c r="AR4102" s="55"/>
      <c r="AS4102" s="85"/>
      <c r="AT4102" s="85"/>
      <c r="AU4102" s="85"/>
      <c r="AV4102" s="85"/>
      <c r="AW4102" s="100"/>
      <c r="AX4102" s="2"/>
      <c r="AY4102" s="2"/>
      <c r="AZ4102" s="2"/>
      <c r="BA4102" s="2"/>
      <c r="BB4102" s="55"/>
      <c r="BC4102" s="105"/>
      <c r="BD4102" s="105"/>
      <c r="BE4102" s="105"/>
      <c r="BF4102" s="105"/>
      <c r="BG4102" s="109"/>
      <c r="BH4102" s="2"/>
      <c r="BI4102" s="2"/>
      <c r="BJ4102" s="2"/>
      <c r="BK4102" s="2"/>
      <c r="BL4102" s="55"/>
      <c r="BM4102" s="48"/>
      <c r="BN4102" s="48"/>
      <c r="BO4102" s="48"/>
      <c r="BP4102" s="48"/>
      <c r="BQ4102" s="117"/>
      <c r="BR4102" s="2"/>
      <c r="BS4102" s="2"/>
      <c r="BT4102" s="2"/>
      <c r="BU4102" s="2"/>
      <c r="BV4102" s="55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18" t="s">
        <v>5</v>
      </c>
      <c r="H4103" s="3">
        <v>2024</v>
      </c>
      <c r="I4103" s="20" t="s">
        <v>286</v>
      </c>
      <c r="J4103" s="185" t="s">
        <v>337</v>
      </c>
      <c r="K4103" s="185" t="s">
        <v>318</v>
      </c>
      <c r="L4103" s="187">
        <f t="shared" si="131"/>
        <v>0</v>
      </c>
      <c r="M4103" s="187">
        <f t="shared" si="132"/>
        <v>0</v>
      </c>
      <c r="N4103" s="186"/>
      <c r="O4103" s="53"/>
      <c r="P4103" s="53"/>
      <c r="Q4103" s="53"/>
      <c r="R4103" s="53"/>
      <c r="S4103" s="54"/>
      <c r="T4103" s="8"/>
      <c r="U4103" s="8"/>
      <c r="V4103" s="8"/>
      <c r="W4103" s="8"/>
      <c r="X4103" s="122"/>
      <c r="Y4103" s="135"/>
      <c r="Z4103" s="135"/>
      <c r="AA4103" s="135"/>
      <c r="AB4103" s="135"/>
      <c r="AC4103" s="136"/>
      <c r="AD4103" s="8"/>
      <c r="AE4103" s="8"/>
      <c r="AF4103" s="8"/>
      <c r="AG4103" s="8"/>
      <c r="AH4103" s="122"/>
      <c r="AI4103" s="137"/>
      <c r="AJ4103" s="137"/>
      <c r="AK4103" s="137"/>
      <c r="AL4103" s="137"/>
      <c r="AM4103" s="138"/>
      <c r="AN4103" s="8"/>
      <c r="AO4103" s="8"/>
      <c r="AP4103" s="8"/>
      <c r="AQ4103" s="8"/>
      <c r="AR4103" s="122"/>
      <c r="AS4103" s="139"/>
      <c r="AT4103" s="139"/>
      <c r="AU4103" s="139"/>
      <c r="AV4103" s="139"/>
      <c r="AW4103" s="140"/>
      <c r="AX4103" s="8"/>
      <c r="AY4103" s="8"/>
      <c r="AZ4103" s="8"/>
      <c r="BA4103" s="8"/>
      <c r="BB4103" s="122"/>
      <c r="BC4103" s="141"/>
      <c r="BD4103" s="141"/>
      <c r="BE4103" s="141"/>
      <c r="BF4103" s="141"/>
      <c r="BG4103" s="142"/>
      <c r="BH4103" s="8"/>
      <c r="BI4103" s="8"/>
      <c r="BJ4103" s="8"/>
      <c r="BK4103" s="8"/>
      <c r="BL4103" s="122"/>
      <c r="BM4103" s="143"/>
      <c r="BN4103" s="143"/>
      <c r="BO4103" s="143"/>
      <c r="BP4103" s="143"/>
      <c r="BQ4103" s="144"/>
      <c r="BR4103" s="8"/>
      <c r="BS4103" s="8"/>
      <c r="BT4103" s="8"/>
      <c r="BU4103" s="8"/>
      <c r="BV4103" s="122"/>
    </row>
    <row r="4104" spans="1:74" ht="28.8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18" t="s">
        <v>5</v>
      </c>
      <c r="H4104" s="3">
        <v>2024</v>
      </c>
      <c r="I4104" s="20" t="s">
        <v>286</v>
      </c>
      <c r="J4104" s="185" t="s">
        <v>338</v>
      </c>
      <c r="K4104" s="185" t="s">
        <v>339</v>
      </c>
      <c r="L4104" s="187">
        <f t="shared" si="131"/>
        <v>0</v>
      </c>
      <c r="M4104" s="187">
        <f t="shared" si="132"/>
        <v>0</v>
      </c>
      <c r="N4104" s="186"/>
      <c r="O4104" s="53"/>
      <c r="P4104" s="53"/>
      <c r="Q4104" s="53"/>
      <c r="R4104" s="53"/>
      <c r="S4104" s="54"/>
      <c r="T4104" s="8"/>
      <c r="U4104" s="8"/>
      <c r="V4104" s="8"/>
      <c r="W4104" s="8"/>
      <c r="X4104" s="122"/>
      <c r="Y4104" s="135"/>
      <c r="Z4104" s="135"/>
      <c r="AA4104" s="135"/>
      <c r="AB4104" s="135"/>
      <c r="AC4104" s="136"/>
      <c r="AD4104" s="8"/>
      <c r="AE4104" s="8"/>
      <c r="AF4104" s="8"/>
      <c r="AG4104" s="8"/>
      <c r="AH4104" s="122"/>
      <c r="AI4104" s="137"/>
      <c r="AJ4104" s="137"/>
      <c r="AK4104" s="137"/>
      <c r="AL4104" s="137"/>
      <c r="AM4104" s="138"/>
      <c r="AN4104" s="8"/>
      <c r="AO4104" s="8"/>
      <c r="AP4104" s="8"/>
      <c r="AQ4104" s="8"/>
      <c r="AR4104" s="122"/>
      <c r="AS4104" s="139"/>
      <c r="AT4104" s="139"/>
      <c r="AU4104" s="139"/>
      <c r="AV4104" s="139"/>
      <c r="AW4104" s="140"/>
      <c r="AX4104" s="8"/>
      <c r="AY4104" s="8"/>
      <c r="AZ4104" s="8"/>
      <c r="BA4104" s="8"/>
      <c r="BB4104" s="122"/>
      <c r="BC4104" s="141"/>
      <c r="BD4104" s="141"/>
      <c r="BE4104" s="141"/>
      <c r="BF4104" s="141"/>
      <c r="BG4104" s="142"/>
      <c r="BH4104" s="8"/>
      <c r="BI4104" s="8"/>
      <c r="BJ4104" s="8"/>
      <c r="BK4104" s="8"/>
      <c r="BL4104" s="122"/>
      <c r="BM4104" s="143"/>
      <c r="BN4104" s="143"/>
      <c r="BO4104" s="143"/>
      <c r="BP4104" s="143"/>
      <c r="BQ4104" s="144"/>
      <c r="BR4104" s="8"/>
      <c r="BS4104" s="8"/>
      <c r="BT4104" s="8"/>
      <c r="BU4104" s="8"/>
      <c r="BV4104" s="122"/>
    </row>
    <row r="4105" spans="1:74" ht="28.8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18" t="s">
        <v>5</v>
      </c>
      <c r="H4105" s="3">
        <v>2024</v>
      </c>
      <c r="I4105" s="20" t="s">
        <v>286</v>
      </c>
      <c r="J4105" s="185" t="s">
        <v>340</v>
      </c>
      <c r="K4105" s="185" t="s">
        <v>318</v>
      </c>
      <c r="L4105" s="187">
        <f t="shared" si="131"/>
        <v>0</v>
      </c>
      <c r="M4105" s="187">
        <f t="shared" si="132"/>
        <v>0</v>
      </c>
      <c r="N4105" s="186"/>
      <c r="O4105" s="53"/>
      <c r="P4105" s="53"/>
      <c r="Q4105" s="53"/>
      <c r="R4105" s="53"/>
      <c r="S4105" s="54"/>
      <c r="T4105" s="8"/>
      <c r="U4105" s="8"/>
      <c r="V4105" s="8"/>
      <c r="W4105" s="8"/>
      <c r="X4105" s="122"/>
      <c r="Y4105" s="135"/>
      <c r="Z4105" s="135"/>
      <c r="AA4105" s="135"/>
      <c r="AB4105" s="135"/>
      <c r="AC4105" s="136"/>
      <c r="AD4105" s="8"/>
      <c r="AE4105" s="8"/>
      <c r="AF4105" s="8"/>
      <c r="AG4105" s="8"/>
      <c r="AH4105" s="122"/>
      <c r="AI4105" s="137"/>
      <c r="AJ4105" s="137"/>
      <c r="AK4105" s="137"/>
      <c r="AL4105" s="137"/>
      <c r="AM4105" s="138"/>
      <c r="AN4105" s="8"/>
      <c r="AO4105" s="8"/>
      <c r="AP4105" s="8"/>
      <c r="AQ4105" s="8"/>
      <c r="AR4105" s="122"/>
      <c r="AS4105" s="139"/>
      <c r="AT4105" s="139"/>
      <c r="AU4105" s="139"/>
      <c r="AV4105" s="139"/>
      <c r="AW4105" s="140"/>
      <c r="AX4105" s="8"/>
      <c r="AY4105" s="8"/>
      <c r="AZ4105" s="8"/>
      <c r="BA4105" s="8"/>
      <c r="BB4105" s="122"/>
      <c r="BC4105" s="141"/>
      <c r="BD4105" s="141"/>
      <c r="BE4105" s="141"/>
      <c r="BF4105" s="141"/>
      <c r="BG4105" s="142"/>
      <c r="BH4105" s="8"/>
      <c r="BI4105" s="8"/>
      <c r="BJ4105" s="8"/>
      <c r="BK4105" s="8"/>
      <c r="BL4105" s="122"/>
      <c r="BM4105" s="143"/>
      <c r="BN4105" s="143"/>
      <c r="BO4105" s="143"/>
      <c r="BP4105" s="143"/>
      <c r="BQ4105" s="144"/>
      <c r="BR4105" s="8"/>
      <c r="BS4105" s="8"/>
      <c r="BT4105" s="8"/>
      <c r="BU4105" s="8"/>
      <c r="BV4105" s="122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18" t="s">
        <v>5</v>
      </c>
      <c r="H4106" s="3">
        <v>2024</v>
      </c>
      <c r="I4106" s="20" t="s">
        <v>286</v>
      </c>
      <c r="J4106" s="185" t="s">
        <v>341</v>
      </c>
      <c r="K4106" s="185" t="s">
        <v>320</v>
      </c>
      <c r="L4106" s="187">
        <f t="shared" si="131"/>
        <v>0</v>
      </c>
      <c r="M4106" s="187">
        <f t="shared" si="132"/>
        <v>0</v>
      </c>
      <c r="N4106" s="186"/>
      <c r="O4106" s="53"/>
      <c r="P4106" s="53"/>
      <c r="Q4106" s="53"/>
      <c r="R4106" s="53"/>
      <c r="S4106" s="54"/>
      <c r="T4106" s="8"/>
      <c r="U4106" s="8"/>
      <c r="V4106" s="8"/>
      <c r="W4106" s="8"/>
      <c r="X4106" s="122"/>
      <c r="Y4106" s="135"/>
      <c r="Z4106" s="135"/>
      <c r="AA4106" s="135"/>
      <c r="AB4106" s="135"/>
      <c r="AC4106" s="136"/>
      <c r="AD4106" s="8"/>
      <c r="AE4106" s="8"/>
      <c r="AF4106" s="8"/>
      <c r="AG4106" s="8"/>
      <c r="AH4106" s="122"/>
      <c r="AI4106" s="137"/>
      <c r="AJ4106" s="137"/>
      <c r="AK4106" s="137"/>
      <c r="AL4106" s="137"/>
      <c r="AM4106" s="138"/>
      <c r="AN4106" s="8"/>
      <c r="AO4106" s="8"/>
      <c r="AP4106" s="8"/>
      <c r="AQ4106" s="8"/>
      <c r="AR4106" s="122"/>
      <c r="AS4106" s="139"/>
      <c r="AT4106" s="139"/>
      <c r="AU4106" s="139"/>
      <c r="AV4106" s="139"/>
      <c r="AW4106" s="140"/>
      <c r="AX4106" s="8"/>
      <c r="AY4106" s="8"/>
      <c r="AZ4106" s="8"/>
      <c r="BA4106" s="8"/>
      <c r="BB4106" s="122"/>
      <c r="BC4106" s="141"/>
      <c r="BD4106" s="141"/>
      <c r="BE4106" s="141"/>
      <c r="BF4106" s="141"/>
      <c r="BG4106" s="142"/>
      <c r="BH4106" s="8"/>
      <c r="BI4106" s="8"/>
      <c r="BJ4106" s="8"/>
      <c r="BK4106" s="8"/>
      <c r="BL4106" s="122"/>
      <c r="BM4106" s="143"/>
      <c r="BN4106" s="143"/>
      <c r="BO4106" s="143"/>
      <c r="BP4106" s="143"/>
      <c r="BQ4106" s="144"/>
      <c r="BR4106" s="8"/>
      <c r="BS4106" s="8"/>
      <c r="BT4106" s="8"/>
      <c r="BU4106" s="8"/>
      <c r="BV4106" s="122"/>
    </row>
    <row r="4107" spans="1:74" ht="28.8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18" t="s">
        <v>5</v>
      </c>
      <c r="H4107" s="3">
        <v>2024</v>
      </c>
      <c r="I4107" s="20" t="s">
        <v>286</v>
      </c>
      <c r="J4107" s="185" t="s">
        <v>342</v>
      </c>
      <c r="K4107" s="185" t="s">
        <v>320</v>
      </c>
      <c r="L4107" s="187">
        <f t="shared" si="131"/>
        <v>0</v>
      </c>
      <c r="M4107" s="187">
        <f t="shared" si="132"/>
        <v>0</v>
      </c>
      <c r="N4107" s="186"/>
      <c r="O4107" s="53"/>
      <c r="P4107" s="53"/>
      <c r="Q4107" s="53"/>
      <c r="R4107" s="53"/>
      <c r="S4107" s="54"/>
      <c r="T4107" s="8"/>
      <c r="U4107" s="8"/>
      <c r="V4107" s="8"/>
      <c r="W4107" s="8"/>
      <c r="X4107" s="122"/>
      <c r="Y4107" s="135"/>
      <c r="Z4107" s="135"/>
      <c r="AA4107" s="135"/>
      <c r="AB4107" s="135"/>
      <c r="AC4107" s="136"/>
      <c r="AD4107" s="8"/>
      <c r="AE4107" s="8"/>
      <c r="AF4107" s="8"/>
      <c r="AG4107" s="8"/>
      <c r="AH4107" s="122"/>
      <c r="AI4107" s="137"/>
      <c r="AJ4107" s="137"/>
      <c r="AK4107" s="137"/>
      <c r="AL4107" s="137"/>
      <c r="AM4107" s="138"/>
      <c r="AN4107" s="8"/>
      <c r="AO4107" s="8"/>
      <c r="AP4107" s="8"/>
      <c r="AQ4107" s="8"/>
      <c r="AR4107" s="122"/>
      <c r="AS4107" s="139"/>
      <c r="AT4107" s="139"/>
      <c r="AU4107" s="139"/>
      <c r="AV4107" s="139"/>
      <c r="AW4107" s="140"/>
      <c r="AX4107" s="8"/>
      <c r="AY4107" s="8"/>
      <c r="AZ4107" s="8"/>
      <c r="BA4107" s="8"/>
      <c r="BB4107" s="122"/>
      <c r="BC4107" s="141"/>
      <c r="BD4107" s="141"/>
      <c r="BE4107" s="141"/>
      <c r="BF4107" s="141"/>
      <c r="BG4107" s="142"/>
      <c r="BH4107" s="8"/>
      <c r="BI4107" s="8"/>
      <c r="BJ4107" s="8"/>
      <c r="BK4107" s="8"/>
      <c r="BL4107" s="122"/>
      <c r="BM4107" s="143"/>
      <c r="BN4107" s="143"/>
      <c r="BO4107" s="143"/>
      <c r="BP4107" s="143"/>
      <c r="BQ4107" s="144"/>
      <c r="BR4107" s="8"/>
      <c r="BS4107" s="8"/>
      <c r="BT4107" s="8"/>
      <c r="BU4107" s="8"/>
      <c r="BV4107" s="122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18" t="s">
        <v>5</v>
      </c>
      <c r="H4108" s="3">
        <v>2024</v>
      </c>
      <c r="I4108" s="20" t="s">
        <v>286</v>
      </c>
      <c r="J4108" s="185" t="s">
        <v>343</v>
      </c>
      <c r="K4108" s="185" t="s">
        <v>339</v>
      </c>
      <c r="L4108" s="187">
        <f t="shared" si="131"/>
        <v>0</v>
      </c>
      <c r="M4108" s="187">
        <f t="shared" si="132"/>
        <v>0</v>
      </c>
      <c r="N4108" s="186"/>
      <c r="O4108" s="53"/>
      <c r="P4108" s="53"/>
      <c r="Q4108" s="53"/>
      <c r="R4108" s="53"/>
      <c r="S4108" s="54"/>
      <c r="T4108" s="8"/>
      <c r="U4108" s="8"/>
      <c r="V4108" s="8"/>
      <c r="W4108" s="8"/>
      <c r="X4108" s="122"/>
      <c r="Y4108" s="135"/>
      <c r="Z4108" s="135"/>
      <c r="AA4108" s="135"/>
      <c r="AB4108" s="135"/>
      <c r="AC4108" s="136"/>
      <c r="AD4108" s="8"/>
      <c r="AE4108" s="8"/>
      <c r="AF4108" s="8"/>
      <c r="AG4108" s="8"/>
      <c r="AH4108" s="122"/>
      <c r="AI4108" s="137"/>
      <c r="AJ4108" s="137"/>
      <c r="AK4108" s="137"/>
      <c r="AL4108" s="137"/>
      <c r="AM4108" s="138"/>
      <c r="AN4108" s="8"/>
      <c r="AO4108" s="8"/>
      <c r="AP4108" s="8"/>
      <c r="AQ4108" s="8"/>
      <c r="AR4108" s="122"/>
      <c r="AS4108" s="139"/>
      <c r="AT4108" s="139"/>
      <c r="AU4108" s="139"/>
      <c r="AV4108" s="139"/>
      <c r="AW4108" s="140"/>
      <c r="AX4108" s="8"/>
      <c r="AY4108" s="8"/>
      <c r="AZ4108" s="8"/>
      <c r="BA4108" s="8"/>
      <c r="BB4108" s="122"/>
      <c r="BC4108" s="141"/>
      <c r="BD4108" s="141"/>
      <c r="BE4108" s="141"/>
      <c r="BF4108" s="141"/>
      <c r="BG4108" s="142"/>
      <c r="BH4108" s="8"/>
      <c r="BI4108" s="8"/>
      <c r="BJ4108" s="8"/>
      <c r="BK4108" s="8"/>
      <c r="BL4108" s="122"/>
      <c r="BM4108" s="143"/>
      <c r="BN4108" s="143"/>
      <c r="BO4108" s="143"/>
      <c r="BP4108" s="143"/>
      <c r="BQ4108" s="144"/>
      <c r="BR4108" s="8"/>
      <c r="BS4108" s="8"/>
      <c r="BT4108" s="8"/>
      <c r="BU4108" s="8"/>
      <c r="BV4108" s="122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18" t="s">
        <v>5</v>
      </c>
      <c r="H4109" s="3">
        <v>2024</v>
      </c>
      <c r="I4109" s="20" t="s">
        <v>288</v>
      </c>
      <c r="J4109" s="185" t="s">
        <v>344</v>
      </c>
      <c r="K4109" s="185" t="s">
        <v>318</v>
      </c>
      <c r="L4109" s="187">
        <f t="shared" si="131"/>
        <v>4.8599999999999997E-2</v>
      </c>
      <c r="M4109" s="187">
        <f t="shared" si="132"/>
        <v>62.527999999999999</v>
      </c>
      <c r="N4109" s="186"/>
      <c r="O4109" s="53"/>
      <c r="P4109" s="53"/>
      <c r="Q4109" s="53"/>
      <c r="R4109" s="53"/>
      <c r="S4109" s="54"/>
      <c r="T4109" s="8"/>
      <c r="U4109" s="8"/>
      <c r="V4109" s="8"/>
      <c r="W4109" s="8"/>
      <c r="X4109" s="122"/>
      <c r="Y4109" s="135"/>
      <c r="Z4109" s="135"/>
      <c r="AA4109" s="135"/>
      <c r="AB4109" s="135"/>
      <c r="AC4109" s="136"/>
      <c r="AD4109" s="8"/>
      <c r="AE4109" s="8"/>
      <c r="AF4109" s="8"/>
      <c r="AG4109" s="8"/>
      <c r="AH4109" s="122"/>
      <c r="AI4109" s="137"/>
      <c r="AJ4109" s="137"/>
      <c r="AK4109" s="137"/>
      <c r="AL4109" s="137"/>
      <c r="AM4109" s="138"/>
      <c r="AN4109" s="8"/>
      <c r="AO4109" s="8"/>
      <c r="AP4109" s="8"/>
      <c r="AQ4109" s="8"/>
      <c r="AR4109" s="122"/>
      <c r="AS4109" s="139"/>
      <c r="AT4109" s="139"/>
      <c r="AU4109" s="139"/>
      <c r="AV4109" s="139"/>
      <c r="AW4109" s="140"/>
      <c r="AX4109" s="8"/>
      <c r="AY4109" s="8"/>
      <c r="AZ4109" s="8"/>
      <c r="BA4109" s="8">
        <v>4.8599999999999997E-2</v>
      </c>
      <c r="BB4109" s="122">
        <v>62.527999999999999</v>
      </c>
      <c r="BC4109" s="141"/>
      <c r="BD4109" s="141"/>
      <c r="BE4109" s="141"/>
      <c r="BF4109" s="141"/>
      <c r="BG4109" s="142"/>
      <c r="BH4109" s="8"/>
      <c r="BI4109" s="8"/>
      <c r="BJ4109" s="8"/>
      <c r="BK4109" s="8"/>
      <c r="BL4109" s="122"/>
      <c r="BM4109" s="143"/>
      <c r="BN4109" s="143"/>
      <c r="BO4109" s="143"/>
      <c r="BP4109" s="143"/>
      <c r="BQ4109" s="144"/>
      <c r="BR4109" s="8"/>
      <c r="BS4109" s="8"/>
      <c r="BT4109" s="8"/>
      <c r="BU4109" s="8"/>
      <c r="BV4109" s="122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18" t="s">
        <v>5</v>
      </c>
      <c r="H4110" s="3">
        <v>2024</v>
      </c>
      <c r="I4110" s="20" t="s">
        <v>288</v>
      </c>
      <c r="J4110" s="184" t="s">
        <v>351</v>
      </c>
      <c r="K4110" s="184" t="s">
        <v>318</v>
      </c>
      <c r="L4110" s="187">
        <f t="shared" si="131"/>
        <v>0</v>
      </c>
      <c r="M4110" s="187">
        <f t="shared" si="132"/>
        <v>0</v>
      </c>
      <c r="N4110" s="186"/>
      <c r="O4110" s="53"/>
      <c r="P4110" s="53"/>
      <c r="Q4110" s="53"/>
      <c r="R4110" s="53"/>
      <c r="S4110" s="54"/>
      <c r="T4110" s="8"/>
      <c r="U4110" s="8"/>
      <c r="V4110" s="8"/>
      <c r="W4110" s="8"/>
      <c r="X4110" s="122"/>
      <c r="Y4110" s="135"/>
      <c r="Z4110" s="135"/>
      <c r="AA4110" s="135"/>
      <c r="AB4110" s="135"/>
      <c r="AC4110" s="136"/>
      <c r="AD4110" s="8"/>
      <c r="AE4110" s="8"/>
      <c r="AF4110" s="8"/>
      <c r="AG4110" s="8"/>
      <c r="AH4110" s="122"/>
      <c r="AI4110" s="137"/>
      <c r="AJ4110" s="137"/>
      <c r="AK4110" s="137"/>
      <c r="AL4110" s="137"/>
      <c r="AM4110" s="138"/>
      <c r="AN4110" s="8"/>
      <c r="AO4110" s="8"/>
      <c r="AP4110" s="8"/>
      <c r="AQ4110" s="8"/>
      <c r="AR4110" s="122"/>
      <c r="AS4110" s="139"/>
      <c r="AT4110" s="139"/>
      <c r="AU4110" s="139"/>
      <c r="AV4110" s="139"/>
      <c r="AW4110" s="140"/>
      <c r="AX4110" s="8"/>
      <c r="AY4110" s="8"/>
      <c r="AZ4110" s="8"/>
      <c r="BA4110" s="8"/>
      <c r="BB4110" s="122"/>
      <c r="BC4110" s="141"/>
      <c r="BD4110" s="141"/>
      <c r="BE4110" s="141"/>
      <c r="BF4110" s="141"/>
      <c r="BG4110" s="142"/>
      <c r="BH4110" s="8"/>
      <c r="BI4110" s="8"/>
      <c r="BJ4110" s="8"/>
      <c r="BK4110" s="8"/>
      <c r="BL4110" s="122"/>
      <c r="BM4110" s="143"/>
      <c r="BN4110" s="143"/>
      <c r="BO4110" s="143"/>
      <c r="BP4110" s="143"/>
      <c r="BQ4110" s="144"/>
      <c r="BR4110" s="8"/>
      <c r="BS4110" s="8"/>
      <c r="BT4110" s="8"/>
      <c r="BU4110" s="8"/>
      <c r="BV4110" s="122"/>
    </row>
    <row r="4111" spans="1:74" ht="28.8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18" t="s">
        <v>5</v>
      </c>
      <c r="H4111" s="3">
        <v>2024</v>
      </c>
      <c r="I4111" s="20" t="s">
        <v>288</v>
      </c>
      <c r="J4111" s="184" t="s">
        <v>352</v>
      </c>
      <c r="K4111" s="184" t="s">
        <v>321</v>
      </c>
      <c r="L4111" s="187">
        <f t="shared" si="131"/>
        <v>0</v>
      </c>
      <c r="M4111" s="187">
        <f t="shared" si="132"/>
        <v>0</v>
      </c>
      <c r="N4111" s="186"/>
      <c r="O4111" s="33"/>
      <c r="P4111" s="33"/>
      <c r="Q4111" s="33"/>
      <c r="R4111" s="33"/>
      <c r="S4111" s="42"/>
      <c r="T4111" s="2"/>
      <c r="U4111" s="2"/>
      <c r="V4111" s="2"/>
      <c r="W4111" s="2"/>
      <c r="X4111" s="55"/>
      <c r="Y4111" s="62"/>
      <c r="Z4111" s="62"/>
      <c r="AA4111" s="62"/>
      <c r="AB4111" s="62"/>
      <c r="AC4111" s="68"/>
      <c r="AD4111" s="2"/>
      <c r="AE4111" s="2"/>
      <c r="AF4111" s="2"/>
      <c r="AG4111" s="2"/>
      <c r="AH4111" s="55"/>
      <c r="AI4111" s="72"/>
      <c r="AJ4111" s="72"/>
      <c r="AK4111" s="72"/>
      <c r="AL4111" s="72"/>
      <c r="AM4111" s="80"/>
      <c r="AN4111" s="2"/>
      <c r="AO4111" s="2"/>
      <c r="AP4111" s="2"/>
      <c r="AQ4111" s="2"/>
      <c r="AR4111" s="55"/>
      <c r="AS4111" s="85"/>
      <c r="AT4111" s="85"/>
      <c r="AU4111" s="85"/>
      <c r="AV4111" s="85"/>
      <c r="AW4111" s="100"/>
      <c r="AX4111" s="2"/>
      <c r="AY4111" s="2"/>
      <c r="AZ4111" s="2"/>
      <c r="BA4111" s="2"/>
      <c r="BB4111" s="55"/>
      <c r="BC4111" s="105"/>
      <c r="BD4111" s="105"/>
      <c r="BE4111" s="105"/>
      <c r="BF4111" s="105"/>
      <c r="BG4111" s="109"/>
      <c r="BH4111" s="2"/>
      <c r="BI4111" s="2"/>
      <c r="BJ4111" s="2"/>
      <c r="BK4111" s="2"/>
      <c r="BL4111" s="55"/>
      <c r="BM4111" s="48"/>
      <c r="BN4111" s="48"/>
      <c r="BO4111" s="48"/>
      <c r="BP4111" s="48"/>
      <c r="BQ4111" s="117"/>
      <c r="BR4111" s="2"/>
      <c r="BS4111" s="2"/>
      <c r="BT4111" s="2"/>
      <c r="BU4111" s="2"/>
      <c r="BV4111" s="55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18" t="s">
        <v>5</v>
      </c>
      <c r="H4112" s="3">
        <v>2024</v>
      </c>
      <c r="I4112" s="20" t="s">
        <v>288</v>
      </c>
      <c r="J4112" s="184" t="s">
        <v>345</v>
      </c>
      <c r="K4112" s="184" t="s">
        <v>318</v>
      </c>
      <c r="L4112" s="187">
        <f t="shared" si="131"/>
        <v>0</v>
      </c>
      <c r="M4112" s="187">
        <f t="shared" si="132"/>
        <v>0</v>
      </c>
      <c r="N4112" s="186"/>
      <c r="O4112" s="34"/>
      <c r="P4112" s="33"/>
      <c r="Q4112" s="33"/>
      <c r="R4112" s="33"/>
      <c r="S4112" s="42"/>
      <c r="T4112" s="3"/>
      <c r="U4112" s="2"/>
      <c r="V4112" s="2"/>
      <c r="W4112" s="2"/>
      <c r="X4112" s="55"/>
      <c r="Y4112" s="64"/>
      <c r="Z4112" s="62"/>
      <c r="AA4112" s="62"/>
      <c r="AB4112" s="62"/>
      <c r="AC4112" s="68"/>
      <c r="AD4112" s="3"/>
      <c r="AE4112" s="2"/>
      <c r="AF4112" s="2"/>
      <c r="AG4112" s="2"/>
      <c r="AH4112" s="55"/>
      <c r="AI4112" s="73"/>
      <c r="AJ4112" s="72"/>
      <c r="AK4112" s="72"/>
      <c r="AL4112" s="72"/>
      <c r="AM4112" s="80"/>
      <c r="AN4112" s="3"/>
      <c r="AO4112" s="2"/>
      <c r="AP4112" s="2"/>
      <c r="AQ4112" s="2"/>
      <c r="AR4112" s="55"/>
      <c r="AS4112" s="86"/>
      <c r="AT4112" s="85"/>
      <c r="AU4112" s="85"/>
      <c r="AV4112" s="85"/>
      <c r="AW4112" s="100"/>
      <c r="AX4112" s="3"/>
      <c r="AY4112" s="2"/>
      <c r="AZ4112" s="2"/>
      <c r="BA4112" s="2"/>
      <c r="BB4112" s="55"/>
      <c r="BC4112" s="106"/>
      <c r="BD4112" s="105"/>
      <c r="BE4112" s="105"/>
      <c r="BF4112" s="105"/>
      <c r="BG4112" s="109"/>
      <c r="BH4112" s="3"/>
      <c r="BI4112" s="2"/>
      <c r="BJ4112" s="2"/>
      <c r="BK4112" s="2"/>
      <c r="BL4112" s="55"/>
      <c r="BM4112" s="49"/>
      <c r="BN4112" s="48"/>
      <c r="BO4112" s="48"/>
      <c r="BP4112" s="48"/>
      <c r="BQ4112" s="117"/>
      <c r="BR4112" s="3"/>
      <c r="BS4112" s="2"/>
      <c r="BT4112" s="2"/>
      <c r="BU4112" s="2"/>
      <c r="BV4112" s="55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18" t="s">
        <v>5</v>
      </c>
      <c r="H4113" s="3">
        <v>2024</v>
      </c>
      <c r="I4113" s="20" t="s">
        <v>289</v>
      </c>
      <c r="J4113" s="184" t="s">
        <v>268</v>
      </c>
      <c r="K4113" s="184" t="s">
        <v>318</v>
      </c>
      <c r="L4113" s="187">
        <f t="shared" si="131"/>
        <v>0.159</v>
      </c>
      <c r="M4113" s="187">
        <f t="shared" si="132"/>
        <v>454.15300000000002</v>
      </c>
      <c r="N4113" s="186" t="s">
        <v>517</v>
      </c>
      <c r="O4113" s="33"/>
      <c r="P4113" s="33"/>
      <c r="Q4113" s="33"/>
      <c r="R4113" s="33"/>
      <c r="S4113" s="42"/>
      <c r="T4113" s="2"/>
      <c r="U4113" s="2"/>
      <c r="V4113" s="2"/>
      <c r="W4113" s="2"/>
      <c r="X4113" s="55"/>
      <c r="Y4113" s="62"/>
      <c r="Z4113" s="62"/>
      <c r="AA4113" s="62"/>
      <c r="AB4113" s="62"/>
      <c r="AC4113" s="68"/>
      <c r="AD4113" s="2"/>
      <c r="AE4113" s="2"/>
      <c r="AF4113" s="2"/>
      <c r="AG4113" s="2"/>
      <c r="AH4113" s="55"/>
      <c r="AI4113" s="72"/>
      <c r="AJ4113" s="72"/>
      <c r="AK4113" s="72"/>
      <c r="AL4113" s="72"/>
      <c r="AM4113" s="80"/>
      <c r="AN4113" s="2"/>
      <c r="AO4113" s="2"/>
      <c r="AP4113" s="2"/>
      <c r="AQ4113" s="2"/>
      <c r="AR4113" s="55"/>
      <c r="AS4113" s="85"/>
      <c r="AT4113" s="85"/>
      <c r="AU4113" s="85"/>
      <c r="AV4113" s="85"/>
      <c r="AW4113" s="100"/>
      <c r="AX4113" s="2"/>
      <c r="AY4113" s="2"/>
      <c r="AZ4113" s="2"/>
      <c r="BA4113" s="2"/>
      <c r="BB4113" s="55"/>
      <c r="BC4113" s="105"/>
      <c r="BD4113" s="105"/>
      <c r="BE4113" s="105"/>
      <c r="BF4113" s="105"/>
      <c r="BG4113" s="109"/>
      <c r="BH4113" s="2" t="s">
        <v>517</v>
      </c>
      <c r="BI4113" s="2"/>
      <c r="BJ4113" s="2"/>
      <c r="BK4113" s="2">
        <v>0.159</v>
      </c>
      <c r="BL4113" s="55">
        <v>454.15300000000002</v>
      </c>
      <c r="BM4113" s="48"/>
      <c r="BN4113" s="48"/>
      <c r="BO4113" s="48"/>
      <c r="BP4113" s="48"/>
      <c r="BQ4113" s="117"/>
      <c r="BR4113" s="2"/>
      <c r="BS4113" s="2"/>
      <c r="BT4113" s="2"/>
      <c r="BU4113" s="2"/>
      <c r="BV4113" s="55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18" t="s">
        <v>5</v>
      </c>
      <c r="H4114" s="3">
        <v>2024</v>
      </c>
      <c r="I4114" s="20" t="s">
        <v>289</v>
      </c>
      <c r="J4114" s="184" t="s">
        <v>292</v>
      </c>
      <c r="K4114" s="184" t="s">
        <v>318</v>
      </c>
      <c r="L4114" s="187">
        <f t="shared" si="131"/>
        <v>0</v>
      </c>
      <c r="M4114" s="187">
        <f t="shared" si="132"/>
        <v>0</v>
      </c>
      <c r="N4114" s="186"/>
      <c r="O4114" s="33"/>
      <c r="P4114" s="33"/>
      <c r="Q4114" s="33"/>
      <c r="R4114" s="33"/>
      <c r="S4114" s="42"/>
      <c r="T4114" s="2"/>
      <c r="U4114" s="2"/>
      <c r="V4114" s="2"/>
      <c r="W4114" s="2"/>
      <c r="X4114" s="55"/>
      <c r="Y4114" s="62"/>
      <c r="Z4114" s="62"/>
      <c r="AA4114" s="62"/>
      <c r="AB4114" s="62"/>
      <c r="AC4114" s="68"/>
      <c r="AD4114" s="2"/>
      <c r="AE4114" s="2"/>
      <c r="AF4114" s="2"/>
      <c r="AG4114" s="2"/>
      <c r="AH4114" s="55"/>
      <c r="AI4114" s="72"/>
      <c r="AJ4114" s="72"/>
      <c r="AK4114" s="72"/>
      <c r="AL4114" s="72"/>
      <c r="AM4114" s="80"/>
      <c r="AN4114" s="2"/>
      <c r="AO4114" s="2"/>
      <c r="AP4114" s="2"/>
      <c r="AQ4114" s="2"/>
      <c r="AR4114" s="55"/>
      <c r="AS4114" s="85"/>
      <c r="AT4114" s="85"/>
      <c r="AU4114" s="85"/>
      <c r="AV4114" s="85"/>
      <c r="AW4114" s="100"/>
      <c r="AX4114" s="2"/>
      <c r="AY4114" s="2"/>
      <c r="AZ4114" s="2"/>
      <c r="BA4114" s="2"/>
      <c r="BB4114" s="55"/>
      <c r="BC4114" s="105"/>
      <c r="BD4114" s="105"/>
      <c r="BE4114" s="105"/>
      <c r="BF4114" s="105"/>
      <c r="BG4114" s="109"/>
      <c r="BH4114" s="2"/>
      <c r="BI4114" s="2"/>
      <c r="BJ4114" s="2"/>
      <c r="BK4114" s="2"/>
      <c r="BL4114" s="55"/>
      <c r="BM4114" s="48"/>
      <c r="BN4114" s="48"/>
      <c r="BO4114" s="48"/>
      <c r="BP4114" s="48"/>
      <c r="BQ4114" s="117"/>
      <c r="BR4114" s="2"/>
      <c r="BS4114" s="2"/>
      <c r="BT4114" s="2"/>
      <c r="BU4114" s="2"/>
      <c r="BV4114" s="55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18" t="s">
        <v>5</v>
      </c>
      <c r="H4115" s="3">
        <v>2024</v>
      </c>
      <c r="I4115" s="20" t="s">
        <v>285</v>
      </c>
      <c r="J4115" s="184" t="s">
        <v>293</v>
      </c>
      <c r="K4115" s="184" t="s">
        <v>318</v>
      </c>
      <c r="L4115" s="187">
        <f t="shared" si="131"/>
        <v>2E-3</v>
      </c>
      <c r="M4115" s="187">
        <f t="shared" si="132"/>
        <v>20.971</v>
      </c>
      <c r="N4115" s="186" t="s">
        <v>517</v>
      </c>
      <c r="O4115" s="33"/>
      <c r="P4115" s="33"/>
      <c r="Q4115" s="33"/>
      <c r="R4115" s="34"/>
      <c r="S4115" s="41"/>
      <c r="T4115" s="2"/>
      <c r="U4115" s="2"/>
      <c r="V4115" s="2"/>
      <c r="W4115" s="3"/>
      <c r="X4115" s="56"/>
      <c r="Y4115" s="62"/>
      <c r="Z4115" s="62"/>
      <c r="AA4115" s="62"/>
      <c r="AB4115" s="64"/>
      <c r="AC4115" s="69"/>
      <c r="AD4115" s="2">
        <v>1</v>
      </c>
      <c r="AE4115" s="2"/>
      <c r="AF4115" s="2"/>
      <c r="AG4115" s="3">
        <v>2E-3</v>
      </c>
      <c r="AH4115" s="56">
        <v>20.971</v>
      </c>
      <c r="AI4115" s="72"/>
      <c r="AJ4115" s="72"/>
      <c r="AK4115" s="72"/>
      <c r="AL4115" s="73"/>
      <c r="AM4115" s="81"/>
      <c r="AN4115" s="2"/>
      <c r="AO4115" s="2"/>
      <c r="AP4115" s="2"/>
      <c r="AQ4115" s="3"/>
      <c r="AR4115" s="56"/>
      <c r="AS4115" s="85"/>
      <c r="AT4115" s="85"/>
      <c r="AU4115" s="85"/>
      <c r="AV4115" s="86"/>
      <c r="AW4115" s="101"/>
      <c r="AX4115" s="2"/>
      <c r="AY4115" s="2"/>
      <c r="AZ4115" s="2"/>
      <c r="BA4115" s="3"/>
      <c r="BB4115" s="56"/>
      <c r="BC4115" s="105"/>
      <c r="BD4115" s="105"/>
      <c r="BE4115" s="105"/>
      <c r="BF4115" s="106"/>
      <c r="BG4115" s="110"/>
      <c r="BH4115" s="2"/>
      <c r="BI4115" s="2"/>
      <c r="BJ4115" s="2"/>
      <c r="BK4115" s="3"/>
      <c r="BL4115" s="56"/>
      <c r="BM4115" s="48"/>
      <c r="BN4115" s="48"/>
      <c r="BO4115" s="48"/>
      <c r="BP4115" s="49"/>
      <c r="BQ4115" s="118"/>
      <c r="BR4115" s="2"/>
      <c r="BS4115" s="2"/>
      <c r="BT4115" s="2"/>
      <c r="BU4115" s="3"/>
      <c r="BV4115" s="56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18" t="s">
        <v>5</v>
      </c>
      <c r="H4116" s="3">
        <v>2024</v>
      </c>
      <c r="I4116" s="20" t="s">
        <v>287</v>
      </c>
      <c r="J4116" s="184" t="s">
        <v>269</v>
      </c>
      <c r="K4116" s="184" t="s">
        <v>320</v>
      </c>
      <c r="L4116" s="187">
        <f t="shared" si="131"/>
        <v>0</v>
      </c>
      <c r="M4116" s="187">
        <f t="shared" si="132"/>
        <v>0</v>
      </c>
      <c r="N4116" s="186"/>
      <c r="O4116" s="33"/>
      <c r="P4116" s="33"/>
      <c r="Q4116" s="33"/>
      <c r="R4116" s="33"/>
      <c r="S4116" s="42"/>
      <c r="T4116" s="2"/>
      <c r="U4116" s="2"/>
      <c r="V4116" s="2"/>
      <c r="W4116" s="2"/>
      <c r="X4116" s="55"/>
      <c r="Y4116" s="62"/>
      <c r="Z4116" s="62"/>
      <c r="AA4116" s="62"/>
      <c r="AB4116" s="64"/>
      <c r="AC4116" s="68"/>
      <c r="AD4116" s="2"/>
      <c r="AE4116" s="2"/>
      <c r="AF4116" s="2"/>
      <c r="AG4116" s="2"/>
      <c r="AH4116" s="55"/>
      <c r="AI4116" s="72"/>
      <c r="AJ4116" s="72"/>
      <c r="AK4116" s="72"/>
      <c r="AL4116" s="72"/>
      <c r="AM4116" s="80"/>
      <c r="AN4116" s="2"/>
      <c r="AO4116" s="2"/>
      <c r="AP4116" s="2"/>
      <c r="AQ4116" s="2"/>
      <c r="AR4116" s="55"/>
      <c r="AS4116" s="85"/>
      <c r="AT4116" s="85"/>
      <c r="AU4116" s="85"/>
      <c r="AV4116" s="85"/>
      <c r="AW4116" s="100"/>
      <c r="AX4116" s="2"/>
      <c r="AY4116" s="2"/>
      <c r="AZ4116" s="2"/>
      <c r="BA4116" s="2"/>
      <c r="BB4116" s="55"/>
      <c r="BC4116" s="105"/>
      <c r="BD4116" s="105"/>
      <c r="BE4116" s="105"/>
      <c r="BF4116" s="105"/>
      <c r="BG4116" s="109"/>
      <c r="BH4116" s="2"/>
      <c r="BI4116" s="2"/>
      <c r="BJ4116" s="2"/>
      <c r="BK4116" s="2"/>
      <c r="BL4116" s="55"/>
      <c r="BM4116" s="48"/>
      <c r="BN4116" s="48"/>
      <c r="BO4116" s="48"/>
      <c r="BP4116" s="48"/>
      <c r="BQ4116" s="117"/>
      <c r="BR4116" s="2"/>
      <c r="BS4116" s="2"/>
      <c r="BT4116" s="2"/>
      <c r="BU4116" s="2"/>
      <c r="BV4116" s="55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18" t="s">
        <v>5</v>
      </c>
      <c r="H4117" s="3">
        <v>2024</v>
      </c>
      <c r="I4117" s="20" t="s">
        <v>287</v>
      </c>
      <c r="J4117" s="184" t="s">
        <v>270</v>
      </c>
      <c r="K4117" s="184" t="s">
        <v>320</v>
      </c>
      <c r="L4117" s="187">
        <f t="shared" si="131"/>
        <v>0</v>
      </c>
      <c r="M4117" s="187">
        <f t="shared" si="132"/>
        <v>0</v>
      </c>
      <c r="N4117" s="186"/>
      <c r="O4117" s="33"/>
      <c r="P4117" s="33"/>
      <c r="Q4117" s="33"/>
      <c r="R4117" s="33"/>
      <c r="S4117" s="42"/>
      <c r="T4117" s="2"/>
      <c r="U4117" s="2"/>
      <c r="V4117" s="2"/>
      <c r="W4117" s="2"/>
      <c r="X4117" s="55"/>
      <c r="Y4117" s="62"/>
      <c r="Z4117" s="62"/>
      <c r="AA4117" s="62"/>
      <c r="AB4117" s="62"/>
      <c r="AC4117" s="68"/>
      <c r="AD4117" s="2"/>
      <c r="AE4117" s="2"/>
      <c r="AF4117" s="2"/>
      <c r="AG4117" s="2"/>
      <c r="AH4117" s="55"/>
      <c r="AI4117" s="72"/>
      <c r="AJ4117" s="72"/>
      <c r="AK4117" s="72"/>
      <c r="AL4117" s="72"/>
      <c r="AM4117" s="80"/>
      <c r="AN4117" s="2"/>
      <c r="AO4117" s="2"/>
      <c r="AP4117" s="2"/>
      <c r="AQ4117" s="2"/>
      <c r="AR4117" s="55"/>
      <c r="AS4117" s="85"/>
      <c r="AT4117" s="85"/>
      <c r="AU4117" s="85"/>
      <c r="AV4117" s="85"/>
      <c r="AW4117" s="100"/>
      <c r="AX4117" s="2"/>
      <c r="AY4117" s="2"/>
      <c r="AZ4117" s="2"/>
      <c r="BA4117" s="2"/>
      <c r="BB4117" s="55"/>
      <c r="BC4117" s="105"/>
      <c r="BD4117" s="105"/>
      <c r="BE4117" s="105"/>
      <c r="BF4117" s="105"/>
      <c r="BG4117" s="109"/>
      <c r="BH4117" s="2"/>
      <c r="BI4117" s="2"/>
      <c r="BJ4117" s="2"/>
      <c r="BK4117" s="2"/>
      <c r="BL4117" s="55"/>
      <c r="BM4117" s="48"/>
      <c r="BN4117" s="48"/>
      <c r="BO4117" s="48"/>
      <c r="BP4117" s="48"/>
      <c r="BQ4117" s="117"/>
      <c r="BR4117" s="2"/>
      <c r="BS4117" s="2"/>
      <c r="BT4117" s="2"/>
      <c r="BU4117" s="2"/>
      <c r="BV4117" s="55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18" t="s">
        <v>5</v>
      </c>
      <c r="H4118" s="3">
        <v>2024</v>
      </c>
      <c r="I4118" s="20" t="s">
        <v>290</v>
      </c>
      <c r="J4118" s="184" t="s">
        <v>271</v>
      </c>
      <c r="K4118" s="184" t="s">
        <v>321</v>
      </c>
      <c r="L4118" s="187">
        <f t="shared" si="131"/>
        <v>0</v>
      </c>
      <c r="M4118" s="187">
        <f t="shared" si="132"/>
        <v>0</v>
      </c>
      <c r="N4118" s="186"/>
      <c r="O4118" s="33"/>
      <c r="P4118" s="33"/>
      <c r="Q4118" s="33"/>
      <c r="R4118" s="33"/>
      <c r="S4118" s="42"/>
      <c r="T4118" s="2"/>
      <c r="U4118" s="2"/>
      <c r="V4118" s="2"/>
      <c r="W4118" s="2"/>
      <c r="X4118" s="55"/>
      <c r="Y4118" s="62"/>
      <c r="Z4118" s="62"/>
      <c r="AA4118" s="62"/>
      <c r="AB4118" s="62"/>
      <c r="AC4118" s="68"/>
      <c r="AD4118" s="2"/>
      <c r="AE4118" s="2"/>
      <c r="AF4118" s="2"/>
      <c r="AG4118" s="2"/>
      <c r="AH4118" s="55"/>
      <c r="AI4118" s="72"/>
      <c r="AJ4118" s="72"/>
      <c r="AK4118" s="72"/>
      <c r="AL4118" s="72"/>
      <c r="AM4118" s="80"/>
      <c r="AN4118" s="2"/>
      <c r="AO4118" s="2"/>
      <c r="AP4118" s="2"/>
      <c r="AQ4118" s="2"/>
      <c r="AR4118" s="55"/>
      <c r="AS4118" s="85"/>
      <c r="AT4118" s="85"/>
      <c r="AU4118" s="85"/>
      <c r="AV4118" s="85"/>
      <c r="AW4118" s="100"/>
      <c r="AX4118" s="2"/>
      <c r="AY4118" s="2"/>
      <c r="AZ4118" s="2"/>
      <c r="BA4118" s="2"/>
      <c r="BB4118" s="55"/>
      <c r="BC4118" s="105"/>
      <c r="BD4118" s="105"/>
      <c r="BE4118" s="105"/>
      <c r="BF4118" s="105"/>
      <c r="BG4118" s="109"/>
      <c r="BH4118" s="2"/>
      <c r="BI4118" s="2"/>
      <c r="BJ4118" s="2"/>
      <c r="BK4118" s="2"/>
      <c r="BL4118" s="55"/>
      <c r="BM4118" s="48"/>
      <c r="BN4118" s="48"/>
      <c r="BO4118" s="48"/>
      <c r="BP4118" s="48"/>
      <c r="BQ4118" s="117"/>
      <c r="BR4118" s="2"/>
      <c r="BS4118" s="2"/>
      <c r="BT4118" s="2"/>
      <c r="BU4118" s="2"/>
      <c r="BV4118" s="55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18" t="s">
        <v>5</v>
      </c>
      <c r="H4119" s="3">
        <v>2024</v>
      </c>
      <c r="I4119" s="20" t="s">
        <v>284</v>
      </c>
      <c r="J4119" s="184" t="s">
        <v>294</v>
      </c>
      <c r="K4119" s="184" t="s">
        <v>320</v>
      </c>
      <c r="L4119" s="187">
        <f t="shared" si="131"/>
        <v>0</v>
      </c>
      <c r="M4119" s="187">
        <f t="shared" si="132"/>
        <v>0</v>
      </c>
      <c r="N4119" s="186"/>
      <c r="O4119" s="33"/>
      <c r="P4119" s="33"/>
      <c r="Q4119" s="33"/>
      <c r="R4119" s="33"/>
      <c r="S4119" s="42"/>
      <c r="T4119" s="2"/>
      <c r="U4119" s="2"/>
      <c r="V4119" s="2"/>
      <c r="W4119" s="2"/>
      <c r="X4119" s="55"/>
      <c r="Y4119" s="62"/>
      <c r="Z4119" s="62"/>
      <c r="AA4119" s="62"/>
      <c r="AB4119" s="62"/>
      <c r="AC4119" s="124"/>
      <c r="AD4119" s="2"/>
      <c r="AE4119" s="2"/>
      <c r="AF4119" s="2"/>
      <c r="AG4119" s="2"/>
      <c r="AH4119" s="55"/>
      <c r="AI4119" s="72"/>
      <c r="AJ4119" s="72"/>
      <c r="AK4119" s="72"/>
      <c r="AL4119" s="72"/>
      <c r="AM4119" s="80"/>
      <c r="AN4119" s="2"/>
      <c r="AO4119" s="2"/>
      <c r="AP4119" s="2"/>
      <c r="AQ4119" s="2"/>
      <c r="AR4119" s="55"/>
      <c r="AS4119" s="85"/>
      <c r="AT4119" s="85"/>
      <c r="AU4119" s="85"/>
      <c r="AV4119" s="85"/>
      <c r="AW4119" s="100"/>
      <c r="AX4119" s="2"/>
      <c r="AY4119" s="2"/>
      <c r="AZ4119" s="2"/>
      <c r="BA4119" s="2"/>
      <c r="BB4119" s="55"/>
      <c r="BC4119" s="105"/>
      <c r="BD4119" s="105"/>
      <c r="BE4119" s="105"/>
      <c r="BF4119" s="105"/>
      <c r="BG4119" s="109"/>
      <c r="BH4119" s="2"/>
      <c r="BI4119" s="2"/>
      <c r="BJ4119" s="2"/>
      <c r="BK4119" s="2"/>
      <c r="BL4119" s="55"/>
      <c r="BM4119" s="48"/>
      <c r="BN4119" s="48"/>
      <c r="BO4119" s="48"/>
      <c r="BP4119" s="48"/>
      <c r="BQ4119" s="117"/>
      <c r="BR4119" s="2"/>
      <c r="BS4119" s="2"/>
      <c r="BT4119" s="2"/>
      <c r="BU4119" s="2"/>
      <c r="BV4119" s="55"/>
    </row>
    <row r="4120" spans="1:74" ht="28.8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18" t="s">
        <v>5</v>
      </c>
      <c r="H4120" s="3">
        <v>2024</v>
      </c>
      <c r="I4120" s="20" t="s">
        <v>284</v>
      </c>
      <c r="J4120" s="184" t="s">
        <v>346</v>
      </c>
      <c r="K4120" s="184" t="s">
        <v>320</v>
      </c>
      <c r="L4120" s="187">
        <f t="shared" si="131"/>
        <v>0</v>
      </c>
      <c r="M4120" s="187">
        <f t="shared" si="132"/>
        <v>0</v>
      </c>
      <c r="N4120" s="186"/>
      <c r="O4120" s="33"/>
      <c r="P4120" s="33"/>
      <c r="Q4120" s="33"/>
      <c r="R4120" s="33"/>
      <c r="S4120" s="42"/>
      <c r="T4120" s="2"/>
      <c r="U4120" s="2"/>
      <c r="V4120" s="2"/>
      <c r="W4120" s="2"/>
      <c r="X4120" s="55"/>
      <c r="Y4120" s="62"/>
      <c r="Z4120" s="62"/>
      <c r="AA4120" s="62"/>
      <c r="AB4120" s="62"/>
      <c r="AC4120" s="68"/>
      <c r="AD4120" s="2"/>
      <c r="AE4120" s="2"/>
      <c r="AF4120" s="2"/>
      <c r="AG4120" s="2"/>
      <c r="AH4120" s="55"/>
      <c r="AI4120" s="72"/>
      <c r="AJ4120" s="72"/>
      <c r="AK4120" s="72"/>
      <c r="AL4120" s="72"/>
      <c r="AM4120" s="80"/>
      <c r="AN4120" s="2"/>
      <c r="AO4120" s="2"/>
      <c r="AP4120" s="2"/>
      <c r="AQ4120" s="2"/>
      <c r="AR4120" s="55"/>
      <c r="AS4120" s="85"/>
      <c r="AT4120" s="85"/>
      <c r="AU4120" s="85"/>
      <c r="AV4120" s="85"/>
      <c r="AW4120" s="100"/>
      <c r="AX4120" s="2"/>
      <c r="AY4120" s="2"/>
      <c r="AZ4120" s="2"/>
      <c r="BA4120" s="2"/>
      <c r="BB4120" s="55"/>
      <c r="BC4120" s="105"/>
      <c r="BD4120" s="105"/>
      <c r="BE4120" s="105"/>
      <c r="BF4120" s="105"/>
      <c r="BG4120" s="109"/>
      <c r="BH4120" s="2"/>
      <c r="BI4120" s="2"/>
      <c r="BJ4120" s="2"/>
      <c r="BK4120" s="2"/>
      <c r="BL4120" s="55"/>
      <c r="BM4120" s="48"/>
      <c r="BN4120" s="48"/>
      <c r="BO4120" s="48"/>
      <c r="BP4120" s="48"/>
      <c r="BQ4120" s="117"/>
      <c r="BR4120" s="2"/>
      <c r="BS4120" s="2"/>
      <c r="BT4120" s="2"/>
      <c r="BU4120" s="2"/>
      <c r="BV4120" s="55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18" t="s">
        <v>5</v>
      </c>
      <c r="H4121" s="3">
        <v>2024</v>
      </c>
      <c r="I4121" s="20" t="s">
        <v>284</v>
      </c>
      <c r="J4121" s="184" t="s">
        <v>295</v>
      </c>
      <c r="K4121" s="184" t="s">
        <v>320</v>
      </c>
      <c r="L4121" s="187">
        <f t="shared" si="131"/>
        <v>0</v>
      </c>
      <c r="M4121" s="187">
        <f t="shared" si="132"/>
        <v>0</v>
      </c>
      <c r="N4121" s="186"/>
      <c r="O4121" s="33"/>
      <c r="P4121" s="33"/>
      <c r="Q4121" s="33"/>
      <c r="R4121" s="33"/>
      <c r="S4121" s="42"/>
      <c r="T4121" s="2"/>
      <c r="U4121" s="2"/>
      <c r="V4121" s="2"/>
      <c r="W4121" s="2"/>
      <c r="X4121" s="55"/>
      <c r="Y4121" s="62"/>
      <c r="Z4121" s="62"/>
      <c r="AA4121" s="62"/>
      <c r="AB4121" s="62"/>
      <c r="AC4121" s="68"/>
      <c r="AD4121" s="2"/>
      <c r="AE4121" s="2"/>
      <c r="AF4121" s="2"/>
      <c r="AG4121" s="2"/>
      <c r="AH4121" s="55"/>
      <c r="AI4121" s="72"/>
      <c r="AJ4121" s="72"/>
      <c r="AK4121" s="72"/>
      <c r="AL4121" s="72"/>
      <c r="AM4121" s="80"/>
      <c r="AN4121" s="2"/>
      <c r="AO4121" s="2"/>
      <c r="AP4121" s="2"/>
      <c r="AQ4121" s="2"/>
      <c r="AR4121" s="55"/>
      <c r="AS4121" s="85"/>
      <c r="AT4121" s="85"/>
      <c r="AU4121" s="85"/>
      <c r="AV4121" s="85"/>
      <c r="AW4121" s="100"/>
      <c r="AX4121" s="2"/>
      <c r="AY4121" s="2"/>
      <c r="AZ4121" s="2"/>
      <c r="BA4121" s="2"/>
      <c r="BB4121" s="55"/>
      <c r="BC4121" s="105"/>
      <c r="BD4121" s="105"/>
      <c r="BE4121" s="105"/>
      <c r="BF4121" s="105"/>
      <c r="BG4121" s="109"/>
      <c r="BH4121" s="2"/>
      <c r="BI4121" s="2"/>
      <c r="BJ4121" s="2"/>
      <c r="BK4121" s="2"/>
      <c r="BL4121" s="55"/>
      <c r="BM4121" s="48"/>
      <c r="BN4121" s="48"/>
      <c r="BO4121" s="48"/>
      <c r="BP4121" s="48"/>
      <c r="BQ4121" s="117"/>
      <c r="BR4121" s="2"/>
      <c r="BS4121" s="2"/>
      <c r="BT4121" s="2"/>
      <c r="BU4121" s="2"/>
      <c r="BV4121" s="55"/>
    </row>
    <row r="4122" spans="1:74" ht="28.8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18" t="s">
        <v>5</v>
      </c>
      <c r="H4122" s="3">
        <v>2024</v>
      </c>
      <c r="I4122" s="20" t="s">
        <v>290</v>
      </c>
      <c r="J4122" s="184" t="s">
        <v>299</v>
      </c>
      <c r="K4122" s="184" t="s">
        <v>318</v>
      </c>
      <c r="L4122" s="187">
        <f t="shared" si="131"/>
        <v>0</v>
      </c>
      <c r="M4122" s="187">
        <f t="shared" si="132"/>
        <v>0</v>
      </c>
      <c r="N4122" s="186"/>
      <c r="O4122" s="33"/>
      <c r="P4122" s="33"/>
      <c r="Q4122" s="33"/>
      <c r="R4122" s="33"/>
      <c r="S4122" s="42"/>
      <c r="T4122" s="2"/>
      <c r="U4122" s="2"/>
      <c r="V4122" s="2"/>
      <c r="W4122" s="2"/>
      <c r="X4122" s="55"/>
      <c r="Y4122" s="62"/>
      <c r="Z4122" s="62"/>
      <c r="AA4122" s="62"/>
      <c r="AB4122" s="62"/>
      <c r="AC4122" s="68"/>
      <c r="AD4122" s="2"/>
      <c r="AE4122" s="2"/>
      <c r="AF4122" s="2"/>
      <c r="AG4122" s="2"/>
      <c r="AH4122" s="55"/>
      <c r="AI4122" s="72"/>
      <c r="AJ4122" s="72"/>
      <c r="AK4122" s="72"/>
      <c r="AL4122" s="72"/>
      <c r="AM4122" s="80"/>
      <c r="AN4122" s="2"/>
      <c r="AO4122" s="2"/>
      <c r="AP4122" s="2"/>
      <c r="AQ4122" s="2"/>
      <c r="AR4122" s="55"/>
      <c r="AS4122" s="85"/>
      <c r="AT4122" s="85"/>
      <c r="AU4122" s="85"/>
      <c r="AV4122" s="85"/>
      <c r="AW4122" s="100"/>
      <c r="AX4122" s="2"/>
      <c r="AY4122" s="2"/>
      <c r="AZ4122" s="2"/>
      <c r="BA4122" s="2"/>
      <c r="BB4122" s="55"/>
      <c r="BC4122" s="105"/>
      <c r="BD4122" s="105"/>
      <c r="BE4122" s="105"/>
      <c r="BF4122" s="105"/>
      <c r="BG4122" s="109"/>
      <c r="BH4122" s="2"/>
      <c r="BI4122" s="2"/>
      <c r="BJ4122" s="2"/>
      <c r="BK4122" s="2"/>
      <c r="BL4122" s="55"/>
      <c r="BM4122" s="48"/>
      <c r="BN4122" s="48"/>
      <c r="BO4122" s="48"/>
      <c r="BP4122" s="48"/>
      <c r="BQ4122" s="117"/>
      <c r="BR4122" s="2"/>
      <c r="BS4122" s="2"/>
      <c r="BT4122" s="2"/>
      <c r="BU4122" s="2"/>
      <c r="BV4122" s="55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18" t="s">
        <v>5</v>
      </c>
      <c r="H4123" s="3">
        <v>2024</v>
      </c>
      <c r="I4123" s="20" t="s">
        <v>315</v>
      </c>
      <c r="J4123" s="184" t="s">
        <v>347</v>
      </c>
      <c r="K4123" s="184" t="s">
        <v>320</v>
      </c>
      <c r="L4123" s="187">
        <f t="shared" si="131"/>
        <v>0</v>
      </c>
      <c r="M4123" s="187">
        <f t="shared" si="132"/>
        <v>0</v>
      </c>
      <c r="N4123" s="186"/>
      <c r="O4123" s="33"/>
      <c r="P4123" s="33"/>
      <c r="Q4123" s="33"/>
      <c r="R4123" s="33"/>
      <c r="S4123" s="42"/>
      <c r="T4123" s="2"/>
      <c r="U4123" s="2"/>
      <c r="V4123" s="2"/>
      <c r="W4123" s="2"/>
      <c r="X4123" s="55"/>
      <c r="Y4123" s="62"/>
      <c r="Z4123" s="62"/>
      <c r="AA4123" s="62"/>
      <c r="AB4123" s="62"/>
      <c r="AC4123" s="68"/>
      <c r="AD4123" s="2"/>
      <c r="AE4123" s="2"/>
      <c r="AF4123" s="2"/>
      <c r="AG4123" s="2"/>
      <c r="AH4123" s="55"/>
      <c r="AI4123" s="72"/>
      <c r="AJ4123" s="72"/>
      <c r="AK4123" s="72"/>
      <c r="AL4123" s="72"/>
      <c r="AM4123" s="80"/>
      <c r="AN4123" s="2"/>
      <c r="AO4123" s="2"/>
      <c r="AP4123" s="2"/>
      <c r="AQ4123" s="2"/>
      <c r="AR4123" s="55"/>
      <c r="AS4123" s="85"/>
      <c r="AT4123" s="85"/>
      <c r="AU4123" s="85"/>
      <c r="AV4123" s="85"/>
      <c r="AW4123" s="100"/>
      <c r="AX4123" s="2"/>
      <c r="AY4123" s="2"/>
      <c r="AZ4123" s="2"/>
      <c r="BA4123" s="2"/>
      <c r="BB4123" s="55"/>
      <c r="BC4123" s="105"/>
      <c r="BD4123" s="105"/>
      <c r="BE4123" s="105"/>
      <c r="BF4123" s="105"/>
      <c r="BG4123" s="109"/>
      <c r="BH4123" s="2"/>
      <c r="BI4123" s="2"/>
      <c r="BJ4123" s="2"/>
      <c r="BK4123" s="2"/>
      <c r="BL4123" s="55"/>
      <c r="BM4123" s="48"/>
      <c r="BN4123" s="48"/>
      <c r="BO4123" s="48"/>
      <c r="BP4123" s="48"/>
      <c r="BQ4123" s="117"/>
      <c r="BR4123" s="2"/>
      <c r="BS4123" s="2"/>
      <c r="BT4123" s="2"/>
      <c r="BU4123" s="2"/>
      <c r="BV4123" s="55"/>
    </row>
    <row r="4124" spans="1:74" ht="28.8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18" t="s">
        <v>5</v>
      </c>
      <c r="H4124" s="3">
        <v>2024</v>
      </c>
      <c r="I4124" s="20" t="s">
        <v>315</v>
      </c>
      <c r="J4124" s="184" t="s">
        <v>296</v>
      </c>
      <c r="K4124" s="184" t="s">
        <v>321</v>
      </c>
      <c r="L4124" s="187">
        <f t="shared" si="131"/>
        <v>0</v>
      </c>
      <c r="M4124" s="187">
        <f t="shared" si="132"/>
        <v>0</v>
      </c>
      <c r="N4124" s="186"/>
      <c r="O4124" s="33"/>
      <c r="P4124" s="33"/>
      <c r="Q4124" s="33"/>
      <c r="R4124" s="33"/>
      <c r="S4124" s="42"/>
      <c r="T4124" s="2"/>
      <c r="U4124" s="2"/>
      <c r="V4124" s="2"/>
      <c r="W4124" s="2"/>
      <c r="X4124" s="55"/>
      <c r="Y4124" s="62"/>
      <c r="Z4124" s="62"/>
      <c r="AA4124" s="62"/>
      <c r="AB4124" s="62"/>
      <c r="AC4124" s="68"/>
      <c r="AD4124" s="2"/>
      <c r="AE4124" s="2"/>
      <c r="AF4124" s="2"/>
      <c r="AG4124" s="2"/>
      <c r="AH4124" s="55"/>
      <c r="AI4124" s="72"/>
      <c r="AJ4124" s="72"/>
      <c r="AK4124" s="72"/>
      <c r="AL4124" s="72"/>
      <c r="AM4124" s="80"/>
      <c r="AN4124" s="2"/>
      <c r="AO4124" s="2"/>
      <c r="AP4124" s="2"/>
      <c r="AQ4124" s="2"/>
      <c r="AR4124" s="55"/>
      <c r="AS4124" s="85"/>
      <c r="AT4124" s="85"/>
      <c r="AU4124" s="85"/>
      <c r="AV4124" s="85"/>
      <c r="AW4124" s="100"/>
      <c r="AX4124" s="2"/>
      <c r="AY4124" s="2"/>
      <c r="AZ4124" s="2"/>
      <c r="BA4124" s="2"/>
      <c r="BB4124" s="55"/>
      <c r="BC4124" s="105"/>
      <c r="BD4124" s="105"/>
      <c r="BE4124" s="105"/>
      <c r="BF4124" s="105"/>
      <c r="BG4124" s="109"/>
      <c r="BH4124" s="2"/>
      <c r="BI4124" s="2"/>
      <c r="BJ4124" s="2"/>
      <c r="BK4124" s="2"/>
      <c r="BL4124" s="55"/>
      <c r="BM4124" s="48"/>
      <c r="BN4124" s="48"/>
      <c r="BO4124" s="48"/>
      <c r="BP4124" s="48"/>
      <c r="BQ4124" s="117"/>
      <c r="BR4124" s="2"/>
      <c r="BS4124" s="2"/>
      <c r="BT4124" s="2"/>
      <c r="BU4124" s="2"/>
      <c r="BV4124" s="55"/>
    </row>
    <row r="4125" spans="1:74" ht="28.8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18" t="s">
        <v>5</v>
      </c>
      <c r="H4125" s="3">
        <v>2024</v>
      </c>
      <c r="I4125" s="20" t="s">
        <v>316</v>
      </c>
      <c r="J4125" s="184" t="s">
        <v>297</v>
      </c>
      <c r="K4125" s="184" t="s">
        <v>318</v>
      </c>
      <c r="L4125" s="187">
        <f t="shared" si="131"/>
        <v>0</v>
      </c>
      <c r="M4125" s="187">
        <f t="shared" si="132"/>
        <v>0</v>
      </c>
      <c r="N4125" s="186"/>
      <c r="O4125" s="33"/>
      <c r="P4125" s="33"/>
      <c r="Q4125" s="33"/>
      <c r="R4125" s="33"/>
      <c r="S4125" s="42"/>
      <c r="T4125" s="2"/>
      <c r="U4125" s="2"/>
      <c r="V4125" s="2"/>
      <c r="W4125" s="2"/>
      <c r="X4125" s="55"/>
      <c r="Y4125" s="62"/>
      <c r="Z4125" s="62"/>
      <c r="AA4125" s="62"/>
      <c r="AB4125" s="62"/>
      <c r="AC4125" s="68"/>
      <c r="AD4125" s="2"/>
      <c r="AE4125" s="2"/>
      <c r="AF4125" s="2"/>
      <c r="AG4125" s="2"/>
      <c r="AH4125" s="55"/>
      <c r="AI4125" s="72"/>
      <c r="AJ4125" s="72"/>
      <c r="AK4125" s="72"/>
      <c r="AL4125" s="72"/>
      <c r="AM4125" s="80"/>
      <c r="AN4125" s="2"/>
      <c r="AO4125" s="2"/>
      <c r="AP4125" s="2"/>
      <c r="AQ4125" s="2"/>
      <c r="AR4125" s="55"/>
      <c r="AS4125" s="85"/>
      <c r="AT4125" s="85"/>
      <c r="AU4125" s="85"/>
      <c r="AV4125" s="85"/>
      <c r="AW4125" s="100"/>
      <c r="AX4125" s="2"/>
      <c r="AY4125" s="2"/>
      <c r="AZ4125" s="2"/>
      <c r="BA4125" s="2"/>
      <c r="BB4125" s="55"/>
      <c r="BC4125" s="105"/>
      <c r="BD4125" s="105"/>
      <c r="BE4125" s="105"/>
      <c r="BF4125" s="105"/>
      <c r="BG4125" s="109"/>
      <c r="BH4125" s="2"/>
      <c r="BI4125" s="2"/>
      <c r="BJ4125" s="2"/>
      <c r="BK4125" s="2"/>
      <c r="BL4125" s="55"/>
      <c r="BM4125" s="48"/>
      <c r="BN4125" s="48"/>
      <c r="BO4125" s="48"/>
      <c r="BP4125" s="48"/>
      <c r="BQ4125" s="117"/>
      <c r="BR4125" s="2"/>
      <c r="BS4125" s="2"/>
      <c r="BT4125" s="2"/>
      <c r="BU4125" s="2"/>
      <c r="BV4125" s="55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18" t="s">
        <v>5</v>
      </c>
      <c r="H4126" s="3">
        <v>2024</v>
      </c>
      <c r="I4126" s="20" t="s">
        <v>316</v>
      </c>
      <c r="J4126" s="185" t="s">
        <v>348</v>
      </c>
      <c r="K4126" s="185" t="s">
        <v>320</v>
      </c>
      <c r="L4126" s="187">
        <f t="shared" si="131"/>
        <v>0</v>
      </c>
      <c r="M4126" s="187">
        <f t="shared" si="132"/>
        <v>0</v>
      </c>
      <c r="N4126" s="186"/>
      <c r="O4126" s="33"/>
      <c r="P4126" s="33"/>
      <c r="Q4126" s="33"/>
      <c r="R4126" s="33"/>
      <c r="S4126" s="42"/>
      <c r="T4126" s="2"/>
      <c r="U4126" s="2"/>
      <c r="V4126" s="2"/>
      <c r="W4126" s="2"/>
      <c r="X4126" s="55"/>
      <c r="Y4126" s="62"/>
      <c r="Z4126" s="62"/>
      <c r="AA4126" s="62"/>
      <c r="AB4126" s="62"/>
      <c r="AC4126" s="68"/>
      <c r="AD4126" s="2"/>
      <c r="AE4126" s="2"/>
      <c r="AF4126" s="2"/>
      <c r="AG4126" s="2"/>
      <c r="AH4126" s="55"/>
      <c r="AI4126" s="72"/>
      <c r="AJ4126" s="72"/>
      <c r="AK4126" s="72"/>
      <c r="AL4126" s="72"/>
      <c r="AM4126" s="80"/>
      <c r="AN4126" s="2"/>
      <c r="AO4126" s="2"/>
      <c r="AP4126" s="2"/>
      <c r="AQ4126" s="2"/>
      <c r="AR4126" s="55"/>
      <c r="AS4126" s="85"/>
      <c r="AT4126" s="85"/>
      <c r="AU4126" s="85"/>
      <c r="AV4126" s="85"/>
      <c r="AW4126" s="100"/>
      <c r="AX4126" s="2"/>
      <c r="AY4126" s="2"/>
      <c r="AZ4126" s="2"/>
      <c r="BA4126" s="2"/>
      <c r="BB4126" s="55"/>
      <c r="BC4126" s="105"/>
      <c r="BD4126" s="105"/>
      <c r="BE4126" s="105"/>
      <c r="BF4126" s="105"/>
      <c r="BG4126" s="109"/>
      <c r="BH4126" s="2"/>
      <c r="BI4126" s="2"/>
      <c r="BJ4126" s="2"/>
      <c r="BK4126" s="2"/>
      <c r="BL4126" s="55"/>
      <c r="BM4126" s="48"/>
      <c r="BN4126" s="48"/>
      <c r="BO4126" s="48"/>
      <c r="BP4126" s="48"/>
      <c r="BQ4126" s="117"/>
      <c r="BR4126" s="2"/>
      <c r="BS4126" s="2"/>
      <c r="BT4126" s="2"/>
      <c r="BU4126" s="2"/>
      <c r="BV4126" s="55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18" t="s">
        <v>5</v>
      </c>
      <c r="H4127" s="3">
        <v>2024</v>
      </c>
      <c r="I4127" s="20" t="s">
        <v>282</v>
      </c>
      <c r="J4127" s="184" t="s">
        <v>272</v>
      </c>
      <c r="K4127" s="184" t="s">
        <v>321</v>
      </c>
      <c r="L4127" s="187">
        <f t="shared" si="131"/>
        <v>0</v>
      </c>
      <c r="M4127" s="187">
        <f t="shared" si="132"/>
        <v>0</v>
      </c>
      <c r="N4127" s="186"/>
      <c r="O4127" s="33"/>
      <c r="P4127" s="33"/>
      <c r="Q4127" s="33"/>
      <c r="R4127" s="33"/>
      <c r="S4127" s="42"/>
      <c r="T4127" s="2"/>
      <c r="U4127" s="2"/>
      <c r="V4127" s="2"/>
      <c r="W4127" s="2"/>
      <c r="X4127" s="55"/>
      <c r="Y4127" s="62"/>
      <c r="Z4127" s="62"/>
      <c r="AA4127" s="62"/>
      <c r="AB4127" s="62"/>
      <c r="AC4127" s="68"/>
      <c r="AD4127" s="2"/>
      <c r="AE4127" s="2"/>
      <c r="AF4127" s="2"/>
      <c r="AG4127" s="2"/>
      <c r="AH4127" s="55"/>
      <c r="AI4127" s="72"/>
      <c r="AJ4127" s="72"/>
      <c r="AK4127" s="72"/>
      <c r="AL4127" s="72"/>
      <c r="AM4127" s="80"/>
      <c r="AN4127" s="2"/>
      <c r="AO4127" s="2"/>
      <c r="AP4127" s="2"/>
      <c r="AQ4127" s="2"/>
      <c r="AR4127" s="55"/>
      <c r="AS4127" s="85"/>
      <c r="AT4127" s="85"/>
      <c r="AU4127" s="85"/>
      <c r="AV4127" s="85"/>
      <c r="AW4127" s="100"/>
      <c r="AX4127" s="2"/>
      <c r="AY4127" s="2"/>
      <c r="AZ4127" s="2"/>
      <c r="BA4127" s="2"/>
      <c r="BB4127" s="55"/>
      <c r="BC4127" s="105"/>
      <c r="BD4127" s="105"/>
      <c r="BE4127" s="105"/>
      <c r="BF4127" s="105"/>
      <c r="BG4127" s="109"/>
      <c r="BH4127" s="2"/>
      <c r="BI4127" s="2"/>
      <c r="BJ4127" s="2"/>
      <c r="BK4127" s="2"/>
      <c r="BL4127" s="55"/>
      <c r="BM4127" s="48"/>
      <c r="BN4127" s="48"/>
      <c r="BO4127" s="48"/>
      <c r="BP4127" s="48"/>
      <c r="BQ4127" s="117"/>
      <c r="BR4127" s="2"/>
      <c r="BS4127" s="2"/>
      <c r="BT4127" s="2"/>
      <c r="BU4127" s="2"/>
      <c r="BV4127" s="55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18" t="s">
        <v>5</v>
      </c>
      <c r="H4128" s="3">
        <v>2024</v>
      </c>
      <c r="I4128" s="20" t="s">
        <v>282</v>
      </c>
      <c r="J4128" s="184" t="s">
        <v>273</v>
      </c>
      <c r="K4128" s="184" t="s">
        <v>321</v>
      </c>
      <c r="L4128" s="187">
        <f t="shared" si="131"/>
        <v>0</v>
      </c>
      <c r="M4128" s="187">
        <f t="shared" si="132"/>
        <v>0</v>
      </c>
      <c r="N4128" s="186"/>
      <c r="O4128" s="33"/>
      <c r="P4128" s="33"/>
      <c r="Q4128" s="33"/>
      <c r="R4128" s="33"/>
      <c r="S4128" s="42"/>
      <c r="T4128" s="2"/>
      <c r="U4128" s="2"/>
      <c r="V4128" s="2"/>
      <c r="W4128" s="2"/>
      <c r="X4128" s="55"/>
      <c r="Y4128" s="62"/>
      <c r="Z4128" s="62"/>
      <c r="AA4128" s="62"/>
      <c r="AB4128" s="62"/>
      <c r="AC4128" s="68"/>
      <c r="AD4128" s="2"/>
      <c r="AE4128" s="2"/>
      <c r="AF4128" s="2"/>
      <c r="AG4128" s="2"/>
      <c r="AH4128" s="55"/>
      <c r="AI4128" s="72"/>
      <c r="AJ4128" s="72"/>
      <c r="AK4128" s="72"/>
      <c r="AL4128" s="72"/>
      <c r="AM4128" s="80"/>
      <c r="AN4128" s="2"/>
      <c r="AO4128" s="2"/>
      <c r="AP4128" s="2"/>
      <c r="AQ4128" s="2"/>
      <c r="AR4128" s="55"/>
      <c r="AS4128" s="85"/>
      <c r="AT4128" s="85"/>
      <c r="AU4128" s="85"/>
      <c r="AV4128" s="85"/>
      <c r="AW4128" s="100"/>
      <c r="AX4128" s="2"/>
      <c r="AY4128" s="2"/>
      <c r="AZ4128" s="2"/>
      <c r="BA4128" s="2"/>
      <c r="BB4128" s="55"/>
      <c r="BC4128" s="105"/>
      <c r="BD4128" s="105"/>
      <c r="BE4128" s="105"/>
      <c r="BF4128" s="105"/>
      <c r="BG4128" s="109"/>
      <c r="BH4128" s="2"/>
      <c r="BI4128" s="2"/>
      <c r="BJ4128" s="2"/>
      <c r="BK4128" s="2"/>
      <c r="BL4128" s="55"/>
      <c r="BM4128" s="48"/>
      <c r="BN4128" s="48"/>
      <c r="BO4128" s="48"/>
      <c r="BP4128" s="48"/>
      <c r="BQ4128" s="117"/>
      <c r="BR4128" s="2"/>
      <c r="BS4128" s="2"/>
      <c r="BT4128" s="2"/>
      <c r="BU4128" s="2"/>
      <c r="BV4128" s="55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18" t="s">
        <v>5</v>
      </c>
      <c r="H4129" s="3">
        <v>2024</v>
      </c>
      <c r="I4129" s="20" t="s">
        <v>282</v>
      </c>
      <c r="J4129" s="184" t="s">
        <v>274</v>
      </c>
      <c r="K4129" s="184" t="s">
        <v>321</v>
      </c>
      <c r="L4129" s="187">
        <f t="shared" si="131"/>
        <v>0</v>
      </c>
      <c r="M4129" s="187">
        <f t="shared" si="132"/>
        <v>0</v>
      </c>
      <c r="N4129" s="186"/>
      <c r="O4129" s="33"/>
      <c r="P4129" s="33"/>
      <c r="Q4129" s="33"/>
      <c r="R4129" s="33"/>
      <c r="S4129" s="42"/>
      <c r="T4129" s="2"/>
      <c r="U4129" s="2"/>
      <c r="V4129" s="2"/>
      <c r="W4129" s="2"/>
      <c r="X4129" s="55"/>
      <c r="Y4129" s="62"/>
      <c r="Z4129" s="62"/>
      <c r="AA4129" s="62"/>
      <c r="AB4129" s="62"/>
      <c r="AC4129" s="68"/>
      <c r="AD4129" s="2"/>
      <c r="AE4129" s="2"/>
      <c r="AF4129" s="2"/>
      <c r="AG4129" s="2"/>
      <c r="AH4129" s="55"/>
      <c r="AI4129" s="72"/>
      <c r="AJ4129" s="72"/>
      <c r="AK4129" s="72"/>
      <c r="AL4129" s="72"/>
      <c r="AM4129" s="80"/>
      <c r="AN4129" s="2"/>
      <c r="AO4129" s="2"/>
      <c r="AP4129" s="2"/>
      <c r="AQ4129" s="2"/>
      <c r="AR4129" s="55"/>
      <c r="AS4129" s="85"/>
      <c r="AT4129" s="85"/>
      <c r="AU4129" s="85"/>
      <c r="AV4129" s="85"/>
      <c r="AW4129" s="100"/>
      <c r="AX4129" s="2"/>
      <c r="AY4129" s="2"/>
      <c r="AZ4129" s="2"/>
      <c r="BA4129" s="2"/>
      <c r="BB4129" s="55"/>
      <c r="BC4129" s="105"/>
      <c r="BD4129" s="105"/>
      <c r="BE4129" s="105"/>
      <c r="BF4129" s="105"/>
      <c r="BG4129" s="109"/>
      <c r="BH4129" s="2"/>
      <c r="BI4129" s="2"/>
      <c r="BJ4129" s="2"/>
      <c r="BK4129" s="2"/>
      <c r="BL4129" s="55"/>
      <c r="BM4129" s="48"/>
      <c r="BN4129" s="48"/>
      <c r="BO4129" s="48"/>
      <c r="BP4129" s="48"/>
      <c r="BQ4129" s="117"/>
      <c r="BR4129" s="2"/>
      <c r="BS4129" s="2"/>
      <c r="BT4129" s="2"/>
      <c r="BU4129" s="2"/>
      <c r="BV4129" s="55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18" t="s">
        <v>5</v>
      </c>
      <c r="H4130" s="3">
        <v>2024</v>
      </c>
      <c r="I4130" s="20" t="s">
        <v>282</v>
      </c>
      <c r="J4130" s="184" t="s">
        <v>275</v>
      </c>
      <c r="K4130" s="184" t="s">
        <v>321</v>
      </c>
      <c r="L4130" s="187">
        <f t="shared" si="131"/>
        <v>0</v>
      </c>
      <c r="M4130" s="187">
        <f t="shared" si="132"/>
        <v>0</v>
      </c>
      <c r="N4130" s="186"/>
      <c r="O4130" s="33"/>
      <c r="P4130" s="33"/>
      <c r="Q4130" s="33"/>
      <c r="R4130" s="33"/>
      <c r="S4130" s="42"/>
      <c r="T4130" s="2"/>
      <c r="U4130" s="2"/>
      <c r="V4130" s="2"/>
      <c r="W4130" s="2"/>
      <c r="X4130" s="55"/>
      <c r="Y4130" s="62"/>
      <c r="Z4130" s="62"/>
      <c r="AA4130" s="62"/>
      <c r="AB4130" s="62"/>
      <c r="AC4130" s="68"/>
      <c r="AD4130" s="2"/>
      <c r="AE4130" s="2"/>
      <c r="AF4130" s="2"/>
      <c r="AG4130" s="2"/>
      <c r="AH4130" s="55"/>
      <c r="AI4130" s="72"/>
      <c r="AJ4130" s="72"/>
      <c r="AK4130" s="72"/>
      <c r="AL4130" s="72"/>
      <c r="AM4130" s="80"/>
      <c r="AN4130" s="2"/>
      <c r="AO4130" s="2"/>
      <c r="AP4130" s="2"/>
      <c r="AQ4130" s="2"/>
      <c r="AR4130" s="55"/>
      <c r="AS4130" s="85"/>
      <c r="AT4130" s="85"/>
      <c r="AU4130" s="85"/>
      <c r="AV4130" s="85"/>
      <c r="AW4130" s="100"/>
      <c r="AX4130" s="2"/>
      <c r="AY4130" s="2"/>
      <c r="AZ4130" s="2"/>
      <c r="BA4130" s="2"/>
      <c r="BB4130" s="55"/>
      <c r="BC4130" s="105"/>
      <c r="BD4130" s="105"/>
      <c r="BE4130" s="105"/>
      <c r="BF4130" s="105"/>
      <c r="BG4130" s="109"/>
      <c r="BH4130" s="2"/>
      <c r="BI4130" s="2"/>
      <c r="BJ4130" s="2"/>
      <c r="BK4130" s="2"/>
      <c r="BL4130" s="55"/>
      <c r="BM4130" s="48"/>
      <c r="BN4130" s="48"/>
      <c r="BO4130" s="48"/>
      <c r="BP4130" s="48"/>
      <c r="BQ4130" s="117"/>
      <c r="BR4130" s="2"/>
      <c r="BS4130" s="2"/>
      <c r="BT4130" s="2"/>
      <c r="BU4130" s="2"/>
      <c r="BV4130" s="55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18" t="s">
        <v>5</v>
      </c>
      <c r="H4131" s="3">
        <v>2024</v>
      </c>
      <c r="I4131" s="20" t="s">
        <v>282</v>
      </c>
      <c r="J4131" s="184" t="s">
        <v>276</v>
      </c>
      <c r="K4131" s="184" t="s">
        <v>320</v>
      </c>
      <c r="L4131" s="187">
        <f t="shared" si="131"/>
        <v>0</v>
      </c>
      <c r="M4131" s="187">
        <f t="shared" si="132"/>
        <v>0</v>
      </c>
      <c r="N4131" s="186"/>
      <c r="O4131" s="33"/>
      <c r="P4131" s="33"/>
      <c r="Q4131" s="33"/>
      <c r="R4131" s="33"/>
      <c r="S4131" s="42"/>
      <c r="T4131" s="2"/>
      <c r="U4131" s="2"/>
      <c r="V4131" s="2"/>
      <c r="W4131" s="2"/>
      <c r="X4131" s="55"/>
      <c r="Y4131" s="62"/>
      <c r="Z4131" s="62"/>
      <c r="AA4131" s="62"/>
      <c r="AB4131" s="62"/>
      <c r="AC4131" s="68"/>
      <c r="AD4131" s="2"/>
      <c r="AE4131" s="2"/>
      <c r="AF4131" s="2"/>
      <c r="AG4131" s="2"/>
      <c r="AH4131" s="55"/>
      <c r="AI4131" s="72"/>
      <c r="AJ4131" s="72"/>
      <c r="AK4131" s="72"/>
      <c r="AL4131" s="72"/>
      <c r="AM4131" s="80"/>
      <c r="AN4131" s="2"/>
      <c r="AO4131" s="2"/>
      <c r="AP4131" s="2"/>
      <c r="AQ4131" s="2"/>
      <c r="AR4131" s="55"/>
      <c r="AS4131" s="85"/>
      <c r="AT4131" s="85"/>
      <c r="AU4131" s="85"/>
      <c r="AV4131" s="85"/>
      <c r="AW4131" s="100"/>
      <c r="AX4131" s="2"/>
      <c r="AY4131" s="2"/>
      <c r="AZ4131" s="2"/>
      <c r="BA4131" s="2"/>
      <c r="BB4131" s="55"/>
      <c r="BC4131" s="105"/>
      <c r="BD4131" s="105"/>
      <c r="BE4131" s="105"/>
      <c r="BF4131" s="105"/>
      <c r="BG4131" s="109"/>
      <c r="BH4131" s="2"/>
      <c r="BI4131" s="2"/>
      <c r="BJ4131" s="2"/>
      <c r="BK4131" s="2"/>
      <c r="BL4131" s="55"/>
      <c r="BM4131" s="48"/>
      <c r="BN4131" s="48"/>
      <c r="BO4131" s="48"/>
      <c r="BP4131" s="48"/>
      <c r="BQ4131" s="117"/>
      <c r="BR4131" s="2"/>
      <c r="BS4131" s="2"/>
      <c r="BT4131" s="2"/>
      <c r="BU4131" s="2"/>
      <c r="BV4131" s="55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18" t="s">
        <v>5</v>
      </c>
      <c r="H4132" s="3">
        <v>2024</v>
      </c>
      <c r="I4132" s="20" t="s">
        <v>282</v>
      </c>
      <c r="J4132" s="184" t="s">
        <v>277</v>
      </c>
      <c r="K4132" s="184" t="s">
        <v>320</v>
      </c>
      <c r="L4132" s="187">
        <f t="shared" si="131"/>
        <v>0</v>
      </c>
      <c r="M4132" s="187">
        <f t="shared" si="132"/>
        <v>0</v>
      </c>
      <c r="N4132" s="186"/>
      <c r="O4132" s="33"/>
      <c r="P4132" s="33"/>
      <c r="Q4132" s="33"/>
      <c r="R4132" s="33"/>
      <c r="S4132" s="42"/>
      <c r="T4132" s="2"/>
      <c r="U4132" s="2"/>
      <c r="V4132" s="2"/>
      <c r="W4132" s="2"/>
      <c r="X4132" s="55"/>
      <c r="Y4132" s="62"/>
      <c r="Z4132" s="62"/>
      <c r="AA4132" s="62"/>
      <c r="AB4132" s="62"/>
      <c r="AC4132" s="68"/>
      <c r="AD4132" s="2"/>
      <c r="AE4132" s="2"/>
      <c r="AF4132" s="2"/>
      <c r="AG4132" s="2"/>
      <c r="AH4132" s="55"/>
      <c r="AI4132" s="72"/>
      <c r="AJ4132" s="72"/>
      <c r="AK4132" s="72"/>
      <c r="AL4132" s="72"/>
      <c r="AM4132" s="80"/>
      <c r="AN4132" s="2"/>
      <c r="AO4132" s="2"/>
      <c r="AP4132" s="2"/>
      <c r="AQ4132" s="2"/>
      <c r="AR4132" s="55"/>
      <c r="AS4132" s="85"/>
      <c r="AT4132" s="85"/>
      <c r="AU4132" s="85"/>
      <c r="AV4132" s="85"/>
      <c r="AW4132" s="100"/>
      <c r="AX4132" s="2"/>
      <c r="AY4132" s="2"/>
      <c r="AZ4132" s="2"/>
      <c r="BA4132" s="2"/>
      <c r="BB4132" s="55"/>
      <c r="BC4132" s="105"/>
      <c r="BD4132" s="105"/>
      <c r="BE4132" s="105"/>
      <c r="BF4132" s="105"/>
      <c r="BG4132" s="109"/>
      <c r="BH4132" s="2"/>
      <c r="BI4132" s="2"/>
      <c r="BJ4132" s="2"/>
      <c r="BK4132" s="2"/>
      <c r="BL4132" s="55"/>
      <c r="BM4132" s="48"/>
      <c r="BN4132" s="48"/>
      <c r="BO4132" s="48"/>
      <c r="BP4132" s="48"/>
      <c r="BQ4132" s="117"/>
      <c r="BR4132" s="2"/>
      <c r="BS4132" s="2"/>
      <c r="BT4132" s="2"/>
      <c r="BU4132" s="2"/>
      <c r="BV4132" s="55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18" t="s">
        <v>5</v>
      </c>
      <c r="H4133" s="3">
        <v>2024</v>
      </c>
      <c r="I4133" s="20" t="s">
        <v>283</v>
      </c>
      <c r="J4133" s="184" t="s">
        <v>298</v>
      </c>
      <c r="K4133" s="184" t="s">
        <v>321</v>
      </c>
      <c r="L4133" s="187">
        <f t="shared" si="131"/>
        <v>0</v>
      </c>
      <c r="M4133" s="187">
        <f t="shared" si="132"/>
        <v>0</v>
      </c>
      <c r="N4133" s="186"/>
      <c r="O4133" s="33"/>
      <c r="P4133" s="33"/>
      <c r="Q4133" s="33"/>
      <c r="R4133" s="33"/>
      <c r="S4133" s="42"/>
      <c r="T4133" s="2"/>
      <c r="U4133" s="2"/>
      <c r="V4133" s="2"/>
      <c r="W4133" s="2"/>
      <c r="X4133" s="55"/>
      <c r="Y4133" s="62"/>
      <c r="Z4133" s="62"/>
      <c r="AA4133" s="62"/>
      <c r="AB4133" s="62"/>
      <c r="AC4133" s="68"/>
      <c r="AD4133" s="2"/>
      <c r="AE4133" s="2"/>
      <c r="AF4133" s="2"/>
      <c r="AG4133" s="2"/>
      <c r="AH4133" s="55"/>
      <c r="AI4133" s="72"/>
      <c r="AJ4133" s="72"/>
      <c r="AK4133" s="72"/>
      <c r="AL4133" s="72"/>
      <c r="AM4133" s="80"/>
      <c r="AN4133" s="2"/>
      <c r="AO4133" s="2"/>
      <c r="AP4133" s="2"/>
      <c r="AQ4133" s="2"/>
      <c r="AR4133" s="55"/>
      <c r="AS4133" s="85"/>
      <c r="AT4133" s="85"/>
      <c r="AU4133" s="85"/>
      <c r="AV4133" s="85"/>
      <c r="AW4133" s="100"/>
      <c r="AX4133" s="2"/>
      <c r="AY4133" s="2"/>
      <c r="AZ4133" s="2"/>
      <c r="BA4133" s="2"/>
      <c r="BB4133" s="55"/>
      <c r="BC4133" s="105"/>
      <c r="BD4133" s="105"/>
      <c r="BE4133" s="105"/>
      <c r="BF4133" s="105"/>
      <c r="BG4133" s="109"/>
      <c r="BH4133" s="2"/>
      <c r="BI4133" s="2"/>
      <c r="BJ4133" s="2"/>
      <c r="BK4133" s="2"/>
      <c r="BL4133" s="55"/>
      <c r="BM4133" s="48"/>
      <c r="BN4133" s="48"/>
      <c r="BO4133" s="48"/>
      <c r="BP4133" s="48"/>
      <c r="BQ4133" s="117"/>
      <c r="BR4133" s="2"/>
      <c r="BS4133" s="2"/>
      <c r="BT4133" s="2"/>
      <c r="BU4133" s="2"/>
      <c r="BV4133" s="55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18" t="s">
        <v>5</v>
      </c>
      <c r="H4134" s="3">
        <v>2024</v>
      </c>
      <c r="I4134" s="20" t="s">
        <v>283</v>
      </c>
      <c r="J4134" s="184" t="s">
        <v>278</v>
      </c>
      <c r="K4134" s="184" t="s">
        <v>320</v>
      </c>
      <c r="L4134" s="187">
        <f t="shared" si="131"/>
        <v>8</v>
      </c>
      <c r="M4134" s="187">
        <f t="shared" si="132"/>
        <v>10.176</v>
      </c>
      <c r="N4134" s="186"/>
      <c r="O4134" s="33"/>
      <c r="P4134" s="33"/>
      <c r="Q4134" s="33"/>
      <c r="R4134" s="33"/>
      <c r="S4134" s="42"/>
      <c r="T4134" s="2"/>
      <c r="U4134" s="2"/>
      <c r="V4134" s="2"/>
      <c r="W4134" s="2"/>
      <c r="X4134" s="55"/>
      <c r="Y4134" s="62"/>
      <c r="Z4134" s="62"/>
      <c r="AA4134" s="62"/>
      <c r="AB4134" s="62"/>
      <c r="AC4134" s="68"/>
      <c r="AD4134" s="2"/>
      <c r="AE4134" s="2"/>
      <c r="AF4134" s="2"/>
      <c r="AG4134" s="2"/>
      <c r="AH4134" s="55"/>
      <c r="AI4134" s="72"/>
      <c r="AJ4134" s="72"/>
      <c r="AK4134" s="72"/>
      <c r="AL4134" s="72"/>
      <c r="AM4134" s="80"/>
      <c r="AN4134" s="2"/>
      <c r="AO4134" s="2"/>
      <c r="AP4134" s="2"/>
      <c r="AQ4134" s="2"/>
      <c r="AR4134" s="55"/>
      <c r="AS4134" s="85"/>
      <c r="AT4134" s="85"/>
      <c r="AU4134" s="85"/>
      <c r="AV4134" s="85">
        <v>8</v>
      </c>
      <c r="AW4134" s="100">
        <v>10.176</v>
      </c>
      <c r="AX4134" s="2"/>
      <c r="AY4134" s="2"/>
      <c r="AZ4134" s="2"/>
      <c r="BA4134" s="2"/>
      <c r="BB4134" s="55"/>
      <c r="BC4134" s="105"/>
      <c r="BD4134" s="105"/>
      <c r="BE4134" s="105"/>
      <c r="BF4134" s="105"/>
      <c r="BG4134" s="109"/>
      <c r="BH4134" s="2"/>
      <c r="BI4134" s="2"/>
      <c r="BJ4134" s="2"/>
      <c r="BK4134" s="2"/>
      <c r="BL4134" s="55"/>
      <c r="BM4134" s="48"/>
      <c r="BN4134" s="48"/>
      <c r="BO4134" s="48"/>
      <c r="BP4134" s="48"/>
      <c r="BQ4134" s="117"/>
      <c r="BR4134" s="2"/>
      <c r="BS4134" s="2"/>
      <c r="BT4134" s="2"/>
      <c r="BU4134" s="2"/>
      <c r="BV4134" s="55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18" t="s">
        <v>5</v>
      </c>
      <c r="H4135" s="3">
        <v>2024</v>
      </c>
      <c r="I4135" s="20" t="s">
        <v>283</v>
      </c>
      <c r="J4135" s="184" t="s">
        <v>279</v>
      </c>
      <c r="K4135" s="184" t="s">
        <v>320</v>
      </c>
      <c r="L4135" s="187">
        <f t="shared" si="131"/>
        <v>0</v>
      </c>
      <c r="M4135" s="187">
        <f t="shared" si="132"/>
        <v>0</v>
      </c>
      <c r="N4135" s="186"/>
      <c r="O4135" s="33"/>
      <c r="P4135" s="33"/>
      <c r="Q4135" s="33"/>
      <c r="R4135" s="33"/>
      <c r="S4135" s="42"/>
      <c r="T4135" s="2"/>
      <c r="U4135" s="2"/>
      <c r="V4135" s="2"/>
      <c r="W4135" s="2"/>
      <c r="X4135" s="55"/>
      <c r="Y4135" s="62"/>
      <c r="Z4135" s="62"/>
      <c r="AA4135" s="62"/>
      <c r="AB4135" s="62"/>
      <c r="AC4135" s="68"/>
      <c r="AD4135" s="2"/>
      <c r="AE4135" s="2"/>
      <c r="AF4135" s="2"/>
      <c r="AG4135" s="2"/>
      <c r="AH4135" s="55"/>
      <c r="AI4135" s="72"/>
      <c r="AJ4135" s="72"/>
      <c r="AK4135" s="72"/>
      <c r="AL4135" s="72"/>
      <c r="AM4135" s="80"/>
      <c r="AN4135" s="2"/>
      <c r="AO4135" s="2"/>
      <c r="AP4135" s="2"/>
      <c r="AQ4135" s="2"/>
      <c r="AR4135" s="55"/>
      <c r="AS4135" s="85"/>
      <c r="AT4135" s="85"/>
      <c r="AU4135" s="85"/>
      <c r="AV4135" s="85"/>
      <c r="AW4135" s="100"/>
      <c r="AX4135" s="2"/>
      <c r="AY4135" s="2"/>
      <c r="AZ4135" s="2"/>
      <c r="BA4135" s="2"/>
      <c r="BB4135" s="55"/>
      <c r="BC4135" s="105"/>
      <c r="BD4135" s="105"/>
      <c r="BE4135" s="105"/>
      <c r="BF4135" s="105"/>
      <c r="BG4135" s="109"/>
      <c r="BH4135" s="2"/>
      <c r="BI4135" s="2"/>
      <c r="BJ4135" s="2"/>
      <c r="BK4135" s="2"/>
      <c r="BL4135" s="55"/>
      <c r="BM4135" s="48"/>
      <c r="BN4135" s="48"/>
      <c r="BO4135" s="48"/>
      <c r="BP4135" s="48"/>
      <c r="BQ4135" s="117"/>
      <c r="BR4135" s="2"/>
      <c r="BS4135" s="2"/>
      <c r="BT4135" s="2"/>
      <c r="BU4135" s="2"/>
      <c r="BV4135" s="55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18" t="s">
        <v>5</v>
      </c>
      <c r="H4136" s="3">
        <v>2024</v>
      </c>
      <c r="I4136" s="20" t="s">
        <v>286</v>
      </c>
      <c r="J4136" s="184" t="s">
        <v>280</v>
      </c>
      <c r="K4136" s="184" t="s">
        <v>319</v>
      </c>
      <c r="L4136" s="187">
        <f t="shared" si="131"/>
        <v>0</v>
      </c>
      <c r="M4136" s="187">
        <f t="shared" si="132"/>
        <v>0</v>
      </c>
      <c r="N4136" s="186"/>
      <c r="O4136" s="33"/>
      <c r="P4136" s="33"/>
      <c r="Q4136" s="33"/>
      <c r="R4136" s="33"/>
      <c r="S4136" s="42"/>
      <c r="T4136" s="2"/>
      <c r="U4136" s="2"/>
      <c r="V4136" s="2"/>
      <c r="W4136" s="2"/>
      <c r="X4136" s="55"/>
      <c r="Y4136" s="62"/>
      <c r="Z4136" s="62"/>
      <c r="AA4136" s="62"/>
      <c r="AB4136" s="62"/>
      <c r="AC4136" s="68"/>
      <c r="AD4136" s="2"/>
      <c r="AE4136" s="2"/>
      <c r="AF4136" s="2"/>
      <c r="AG4136" s="2"/>
      <c r="AH4136" s="55"/>
      <c r="AI4136" s="72"/>
      <c r="AJ4136" s="72"/>
      <c r="AK4136" s="72"/>
      <c r="AL4136" s="72"/>
      <c r="AM4136" s="80"/>
      <c r="AN4136" s="2"/>
      <c r="AO4136" s="2"/>
      <c r="AP4136" s="2"/>
      <c r="AQ4136" s="2"/>
      <c r="AR4136" s="55"/>
      <c r="AS4136" s="85"/>
      <c r="AT4136" s="85"/>
      <c r="AU4136" s="85"/>
      <c r="AV4136" s="85"/>
      <c r="AW4136" s="100"/>
      <c r="AX4136" s="2"/>
      <c r="AY4136" s="2"/>
      <c r="AZ4136" s="2"/>
      <c r="BA4136" s="2"/>
      <c r="BB4136" s="55"/>
      <c r="BC4136" s="105"/>
      <c r="BD4136" s="105"/>
      <c r="BE4136" s="105"/>
      <c r="BF4136" s="105"/>
      <c r="BG4136" s="109"/>
      <c r="BH4136" s="2"/>
      <c r="BI4136" s="2"/>
      <c r="BJ4136" s="2"/>
      <c r="BK4136" s="2"/>
      <c r="BL4136" s="55"/>
      <c r="BM4136" s="48"/>
      <c r="BN4136" s="48"/>
      <c r="BO4136" s="48"/>
      <c r="BP4136" s="48"/>
      <c r="BQ4136" s="117"/>
      <c r="BR4136" s="2"/>
      <c r="BS4136" s="2"/>
      <c r="BT4136" s="2"/>
      <c r="BU4136" s="2"/>
      <c r="BV4136" s="55"/>
    </row>
    <row r="4137" spans="1:74" hidden="1" x14ac:dyDescent="0.3">
      <c r="A4137" s="2" t="s">
        <v>130</v>
      </c>
      <c r="B4137" s="2" t="s">
        <v>2</v>
      </c>
      <c r="C4137" s="2" t="s">
        <v>3</v>
      </c>
      <c r="D4137" s="2" t="s">
        <v>124</v>
      </c>
      <c r="E4137" s="5" t="s">
        <v>131</v>
      </c>
      <c r="F4137" s="3"/>
      <c r="G4137" s="18" t="s">
        <v>5</v>
      </c>
      <c r="H4137" s="3">
        <v>2024</v>
      </c>
      <c r="I4137" s="20" t="s">
        <v>286</v>
      </c>
      <c r="J4137" s="184" t="s">
        <v>281</v>
      </c>
      <c r="K4137" s="184" t="s">
        <v>319</v>
      </c>
      <c r="L4137" s="187">
        <f t="shared" si="131"/>
        <v>0</v>
      </c>
      <c r="M4137" s="187">
        <f t="shared" si="132"/>
        <v>9</v>
      </c>
      <c r="N4137" s="186" t="s">
        <v>1396</v>
      </c>
      <c r="O4137" s="33"/>
      <c r="P4137" s="33"/>
      <c r="Q4137" s="33"/>
      <c r="R4137" s="33"/>
      <c r="S4137" s="42"/>
      <c r="T4137" s="2"/>
      <c r="U4137" s="2"/>
      <c r="V4137" s="2"/>
      <c r="W4137" s="2"/>
      <c r="X4137" s="55"/>
      <c r="Y4137" s="62"/>
      <c r="Z4137" s="62"/>
      <c r="AA4137" s="62"/>
      <c r="AB4137" s="62"/>
      <c r="AC4137" s="68"/>
      <c r="AD4137" s="2"/>
      <c r="AE4137" s="2"/>
      <c r="AF4137" s="2"/>
      <c r="AG4137" s="2"/>
      <c r="AH4137" s="55"/>
      <c r="AI4137" s="72"/>
      <c r="AJ4137" s="72"/>
      <c r="AK4137" s="72"/>
      <c r="AL4137" s="72"/>
      <c r="AM4137" s="80"/>
      <c r="AN4137" s="2"/>
      <c r="AO4137" s="2"/>
      <c r="AP4137" s="2"/>
      <c r="AQ4137" s="2"/>
      <c r="AR4137" s="55"/>
      <c r="AS4137" s="85"/>
      <c r="AT4137" s="85"/>
      <c r="AU4137" s="85"/>
      <c r="AV4137" s="85"/>
      <c r="AW4137" s="100"/>
      <c r="AX4137" s="2"/>
      <c r="AY4137" s="2"/>
      <c r="AZ4137" s="2"/>
      <c r="BA4137" s="2"/>
      <c r="BB4137" s="55"/>
      <c r="BC4137" s="105" t="s">
        <v>1061</v>
      </c>
      <c r="BD4137" s="105"/>
      <c r="BE4137" s="105"/>
      <c r="BF4137" s="105"/>
      <c r="BG4137" s="109">
        <v>4.5</v>
      </c>
      <c r="BH4137" s="2"/>
      <c r="BI4137" s="2"/>
      <c r="BJ4137" s="2"/>
      <c r="BK4137" s="2"/>
      <c r="BL4137" s="55"/>
      <c r="BM4137" s="48" t="s">
        <v>1016</v>
      </c>
      <c r="BN4137" s="48"/>
      <c r="BO4137" s="48"/>
      <c r="BP4137" s="48"/>
      <c r="BQ4137" s="117">
        <v>4.5</v>
      </c>
      <c r="BR4137" s="2"/>
      <c r="BS4137" s="2"/>
      <c r="BT4137" s="2"/>
      <c r="BU4137" s="2"/>
      <c r="BV4137" s="55"/>
    </row>
    <row r="4138" spans="1:74" s="13" customFormat="1" hidden="1" x14ac:dyDescent="0.3">
      <c r="A4138" s="12" t="s">
        <v>130</v>
      </c>
      <c r="B4138" s="12" t="s">
        <v>2</v>
      </c>
      <c r="C4138" s="12" t="s">
        <v>3</v>
      </c>
      <c r="D4138" s="12" t="s">
        <v>124</v>
      </c>
      <c r="E4138" s="6" t="s">
        <v>131</v>
      </c>
      <c r="F4138" s="7"/>
      <c r="G4138" s="19" t="s">
        <v>5</v>
      </c>
      <c r="H4138" s="7">
        <v>2024</v>
      </c>
      <c r="I4138" s="21"/>
      <c r="J4138" s="12" t="s">
        <v>314</v>
      </c>
      <c r="K4138" s="12"/>
      <c r="L4138" s="147"/>
      <c r="M4138" s="147">
        <f>SUM(M4100:M4137)</f>
        <v>556.82800000000009</v>
      </c>
      <c r="N4138" s="183"/>
      <c r="O4138" s="12"/>
      <c r="P4138" s="12"/>
      <c r="Q4138" s="12"/>
      <c r="R4138" s="12"/>
      <c r="S4138" s="47">
        <f>SUM(S4100:S4137)</f>
        <v>0</v>
      </c>
      <c r="T4138" s="12"/>
      <c r="U4138" s="12"/>
      <c r="V4138" s="12"/>
      <c r="W4138" s="12"/>
      <c r="X4138" s="47">
        <f>SUM(X4100:X4137)</f>
        <v>0</v>
      </c>
      <c r="Y4138" s="12"/>
      <c r="Z4138" s="12"/>
      <c r="AA4138" s="12"/>
      <c r="AB4138" s="12"/>
      <c r="AC4138" s="125">
        <f>SUM(AC4100:AC4137)</f>
        <v>0</v>
      </c>
      <c r="AD4138" s="12"/>
      <c r="AE4138" s="12"/>
      <c r="AF4138" s="12"/>
      <c r="AG4138" s="12"/>
      <c r="AH4138" s="47">
        <f>SUM(AH4100:AH4137)</f>
        <v>20.971</v>
      </c>
      <c r="AI4138" s="12"/>
      <c r="AJ4138" s="12"/>
      <c r="AK4138" s="12"/>
      <c r="AL4138" s="12"/>
      <c r="AM4138" s="47">
        <f>SUM(AM4100:AM4137)</f>
        <v>0</v>
      </c>
      <c r="AN4138" s="12"/>
      <c r="AO4138" s="12"/>
      <c r="AP4138" s="12"/>
      <c r="AQ4138" s="12"/>
      <c r="AR4138" s="47">
        <f>SUM(AR4100:AR4137)</f>
        <v>0</v>
      </c>
      <c r="AS4138" s="12"/>
      <c r="AT4138" s="12"/>
      <c r="AU4138" s="12"/>
      <c r="AV4138" s="12"/>
      <c r="AW4138" s="47">
        <f>SUM(AW4100:AW4137)</f>
        <v>10.176</v>
      </c>
      <c r="AX4138" s="12"/>
      <c r="AY4138" s="12"/>
      <c r="AZ4138" s="12"/>
      <c r="BA4138" s="12"/>
      <c r="BB4138" s="47">
        <f>SUM(BB4100:BB4137)</f>
        <v>62.527999999999999</v>
      </c>
      <c r="BC4138" s="12"/>
      <c r="BD4138" s="12"/>
      <c r="BE4138" s="12"/>
      <c r="BF4138" s="12"/>
      <c r="BG4138" s="47">
        <f>SUM(BG4100:BG4137)</f>
        <v>4.5</v>
      </c>
      <c r="BH4138" s="12"/>
      <c r="BI4138" s="12"/>
      <c r="BJ4138" s="12"/>
      <c r="BK4138" s="12"/>
      <c r="BL4138" s="47">
        <f>SUM(BL4100:BL4137)</f>
        <v>454.15300000000002</v>
      </c>
      <c r="BM4138" s="12"/>
      <c r="BN4138" s="12"/>
      <c r="BO4138" s="12"/>
      <c r="BP4138" s="12"/>
      <c r="BQ4138" s="47">
        <f>SUM(BQ4100:BQ4137)</f>
        <v>4.5</v>
      </c>
      <c r="BR4138" s="12"/>
      <c r="BS4138" s="12"/>
      <c r="BT4138" s="12"/>
      <c r="BU4138" s="12"/>
      <c r="BV4138" s="47">
        <f>SUM(BV4100:BV4137)</f>
        <v>0</v>
      </c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18" t="s">
        <v>5</v>
      </c>
      <c r="H4139" s="3">
        <v>2024</v>
      </c>
      <c r="I4139" s="20" t="s">
        <v>287</v>
      </c>
      <c r="J4139" s="184" t="s">
        <v>267</v>
      </c>
      <c r="K4139" s="184" t="s">
        <v>318</v>
      </c>
      <c r="L4139" s="187">
        <f t="shared" si="131"/>
        <v>0</v>
      </c>
      <c r="M4139" s="187">
        <f t="shared" si="132"/>
        <v>0</v>
      </c>
      <c r="N4139" s="186"/>
      <c r="O4139" s="33"/>
      <c r="P4139" s="33"/>
      <c r="Q4139" s="33"/>
      <c r="R4139" s="33"/>
      <c r="S4139" s="42"/>
      <c r="T4139" s="2"/>
      <c r="U4139" s="2"/>
      <c r="V4139" s="2"/>
      <c r="W4139" s="2"/>
      <c r="X4139" s="55"/>
      <c r="Y4139" s="62"/>
      <c r="Z4139" s="62"/>
      <c r="AA4139" s="62"/>
      <c r="AB4139" s="62"/>
      <c r="AC4139" s="68"/>
      <c r="AD4139" s="2"/>
      <c r="AE4139" s="2"/>
      <c r="AF4139" s="2"/>
      <c r="AG4139" s="2"/>
      <c r="AH4139" s="55"/>
      <c r="AI4139" s="72"/>
      <c r="AJ4139" s="72"/>
      <c r="AK4139" s="72"/>
      <c r="AL4139" s="72"/>
      <c r="AM4139" s="80"/>
      <c r="AN4139" s="2"/>
      <c r="AO4139" s="2"/>
      <c r="AP4139" s="2"/>
      <c r="AQ4139" s="2"/>
      <c r="AR4139" s="55"/>
      <c r="AS4139" s="85"/>
      <c r="AT4139" s="85"/>
      <c r="AU4139" s="85"/>
      <c r="AV4139" s="85"/>
      <c r="AW4139" s="100"/>
      <c r="AX4139" s="2"/>
      <c r="AY4139" s="2"/>
      <c r="AZ4139" s="2"/>
      <c r="BA4139" s="2"/>
      <c r="BB4139" s="55"/>
      <c r="BC4139" s="105"/>
      <c r="BD4139" s="105"/>
      <c r="BE4139" s="105"/>
      <c r="BF4139" s="105"/>
      <c r="BG4139" s="109"/>
      <c r="BH4139" s="2"/>
      <c r="BI4139" s="2"/>
      <c r="BJ4139" s="2"/>
      <c r="BK4139" s="2"/>
      <c r="BL4139" s="55"/>
      <c r="BM4139" s="48"/>
      <c r="BN4139" s="48"/>
      <c r="BO4139" s="48"/>
      <c r="BP4139" s="48"/>
      <c r="BQ4139" s="117"/>
      <c r="BR4139" s="2"/>
      <c r="BS4139" s="2"/>
      <c r="BT4139" s="2"/>
      <c r="BU4139" s="2"/>
      <c r="BV4139" s="55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18" t="s">
        <v>5</v>
      </c>
      <c r="H4140" s="3">
        <v>2024</v>
      </c>
      <c r="I4140" s="20" t="s">
        <v>287</v>
      </c>
      <c r="J4140" s="184" t="s">
        <v>291</v>
      </c>
      <c r="K4140" s="184" t="s">
        <v>319</v>
      </c>
      <c r="L4140" s="187">
        <f t="shared" si="131"/>
        <v>0</v>
      </c>
      <c r="M4140" s="187">
        <f t="shared" si="132"/>
        <v>0</v>
      </c>
      <c r="N4140" s="186"/>
      <c r="O4140" s="33"/>
      <c r="P4140" s="33"/>
      <c r="Q4140" s="33"/>
      <c r="R4140" s="33"/>
      <c r="S4140" s="42"/>
      <c r="T4140" s="2"/>
      <c r="U4140" s="2"/>
      <c r="V4140" s="2"/>
      <c r="W4140" s="2"/>
      <c r="X4140" s="55"/>
      <c r="Y4140" s="62"/>
      <c r="Z4140" s="62"/>
      <c r="AA4140" s="62"/>
      <c r="AB4140" s="62"/>
      <c r="AC4140" s="68"/>
      <c r="AD4140" s="2"/>
      <c r="AE4140" s="2"/>
      <c r="AF4140" s="2"/>
      <c r="AG4140" s="2"/>
      <c r="AH4140" s="55"/>
      <c r="AI4140" s="72"/>
      <c r="AJ4140" s="72"/>
      <c r="AK4140" s="72"/>
      <c r="AL4140" s="72"/>
      <c r="AM4140" s="80"/>
      <c r="AN4140" s="2"/>
      <c r="AO4140" s="2"/>
      <c r="AP4140" s="2"/>
      <c r="AQ4140" s="2"/>
      <c r="AR4140" s="55"/>
      <c r="AS4140" s="85"/>
      <c r="AT4140" s="85"/>
      <c r="AU4140" s="85"/>
      <c r="AV4140" s="85"/>
      <c r="AW4140" s="100"/>
      <c r="AX4140" s="2"/>
      <c r="AY4140" s="2"/>
      <c r="AZ4140" s="2"/>
      <c r="BA4140" s="2"/>
      <c r="BB4140" s="55"/>
      <c r="BC4140" s="105"/>
      <c r="BD4140" s="105"/>
      <c r="BE4140" s="105"/>
      <c r="BF4140" s="105"/>
      <c r="BG4140" s="109"/>
      <c r="BH4140" s="2"/>
      <c r="BI4140" s="2"/>
      <c r="BJ4140" s="2"/>
      <c r="BK4140" s="2"/>
      <c r="BL4140" s="55"/>
      <c r="BM4140" s="48"/>
      <c r="BN4140" s="48"/>
      <c r="BO4140" s="48"/>
      <c r="BP4140" s="48"/>
      <c r="BQ4140" s="117"/>
      <c r="BR4140" s="2"/>
      <c r="BS4140" s="2"/>
      <c r="BT4140" s="2"/>
      <c r="BU4140" s="2"/>
      <c r="BV4140" s="55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18" t="s">
        <v>5</v>
      </c>
      <c r="H4141" s="3">
        <v>2024</v>
      </c>
      <c r="I4141" s="20" t="s">
        <v>286</v>
      </c>
      <c r="J4141" s="184" t="s">
        <v>336</v>
      </c>
      <c r="K4141" s="184" t="s">
        <v>319</v>
      </c>
      <c r="L4141" s="187">
        <f t="shared" si="131"/>
        <v>0</v>
      </c>
      <c r="M4141" s="187">
        <f t="shared" si="132"/>
        <v>0</v>
      </c>
      <c r="N4141" s="186"/>
      <c r="O4141" s="33"/>
      <c r="P4141" s="33"/>
      <c r="Q4141" s="33"/>
      <c r="R4141" s="33"/>
      <c r="S4141" s="42"/>
      <c r="T4141" s="2"/>
      <c r="U4141" s="2"/>
      <c r="V4141" s="2"/>
      <c r="W4141" s="2"/>
      <c r="X4141" s="55"/>
      <c r="Y4141" s="62"/>
      <c r="Z4141" s="62"/>
      <c r="AA4141" s="62"/>
      <c r="AB4141" s="62"/>
      <c r="AC4141" s="68"/>
      <c r="AD4141" s="2"/>
      <c r="AE4141" s="2"/>
      <c r="AF4141" s="2"/>
      <c r="AG4141" s="2"/>
      <c r="AH4141" s="55"/>
      <c r="AI4141" s="72"/>
      <c r="AJ4141" s="72"/>
      <c r="AK4141" s="72"/>
      <c r="AL4141" s="72"/>
      <c r="AM4141" s="80"/>
      <c r="AN4141" s="2"/>
      <c r="AO4141" s="2"/>
      <c r="AP4141" s="2"/>
      <c r="AQ4141" s="2"/>
      <c r="AR4141" s="55"/>
      <c r="AS4141" s="85"/>
      <c r="AT4141" s="85"/>
      <c r="AU4141" s="85"/>
      <c r="AV4141" s="85"/>
      <c r="AW4141" s="100"/>
      <c r="AX4141" s="2"/>
      <c r="AY4141" s="2"/>
      <c r="AZ4141" s="2"/>
      <c r="BA4141" s="2"/>
      <c r="BB4141" s="55"/>
      <c r="BC4141" s="105"/>
      <c r="BD4141" s="105"/>
      <c r="BE4141" s="105"/>
      <c r="BF4141" s="105"/>
      <c r="BG4141" s="109"/>
      <c r="BH4141" s="2"/>
      <c r="BI4141" s="2"/>
      <c r="BJ4141" s="2"/>
      <c r="BK4141" s="2"/>
      <c r="BL4141" s="55"/>
      <c r="BM4141" s="48"/>
      <c r="BN4141" s="48"/>
      <c r="BO4141" s="48"/>
      <c r="BP4141" s="48"/>
      <c r="BQ4141" s="117"/>
      <c r="BR4141" s="2"/>
      <c r="BS4141" s="2"/>
      <c r="BT4141" s="2"/>
      <c r="BU4141" s="2"/>
      <c r="BV4141" s="55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18" t="s">
        <v>5</v>
      </c>
      <c r="H4142" s="3">
        <v>2024</v>
      </c>
      <c r="I4142" s="20" t="s">
        <v>286</v>
      </c>
      <c r="J4142" s="185" t="s">
        <v>337</v>
      </c>
      <c r="K4142" s="185" t="s">
        <v>318</v>
      </c>
      <c r="L4142" s="187">
        <f t="shared" si="131"/>
        <v>0</v>
      </c>
      <c r="M4142" s="187">
        <f t="shared" si="132"/>
        <v>0</v>
      </c>
      <c r="N4142" s="186"/>
      <c r="O4142" s="53"/>
      <c r="P4142" s="53"/>
      <c r="Q4142" s="53"/>
      <c r="R4142" s="53"/>
      <c r="S4142" s="54"/>
      <c r="T4142" s="8"/>
      <c r="U4142" s="8"/>
      <c r="V4142" s="8"/>
      <c r="W4142" s="8"/>
      <c r="X4142" s="122"/>
      <c r="Y4142" s="135"/>
      <c r="Z4142" s="135"/>
      <c r="AA4142" s="135"/>
      <c r="AB4142" s="135"/>
      <c r="AC4142" s="136"/>
      <c r="AD4142" s="8"/>
      <c r="AE4142" s="8"/>
      <c r="AF4142" s="8"/>
      <c r="AG4142" s="8"/>
      <c r="AH4142" s="122"/>
      <c r="AI4142" s="137"/>
      <c r="AJ4142" s="137"/>
      <c r="AK4142" s="137"/>
      <c r="AL4142" s="137"/>
      <c r="AM4142" s="138"/>
      <c r="AN4142" s="8"/>
      <c r="AO4142" s="8"/>
      <c r="AP4142" s="8"/>
      <c r="AQ4142" s="8"/>
      <c r="AR4142" s="122"/>
      <c r="AS4142" s="139"/>
      <c r="AT4142" s="139"/>
      <c r="AU4142" s="139"/>
      <c r="AV4142" s="139"/>
      <c r="AW4142" s="140"/>
      <c r="AX4142" s="8"/>
      <c r="AY4142" s="8"/>
      <c r="AZ4142" s="8"/>
      <c r="BA4142" s="8"/>
      <c r="BB4142" s="122"/>
      <c r="BC4142" s="141"/>
      <c r="BD4142" s="141"/>
      <c r="BE4142" s="141"/>
      <c r="BF4142" s="141"/>
      <c r="BG4142" s="142"/>
      <c r="BH4142" s="8"/>
      <c r="BI4142" s="8"/>
      <c r="BJ4142" s="8"/>
      <c r="BK4142" s="8"/>
      <c r="BL4142" s="122"/>
      <c r="BM4142" s="143"/>
      <c r="BN4142" s="143"/>
      <c r="BO4142" s="143"/>
      <c r="BP4142" s="143"/>
      <c r="BQ4142" s="144"/>
      <c r="BR4142" s="8"/>
      <c r="BS4142" s="8"/>
      <c r="BT4142" s="8"/>
      <c r="BU4142" s="8"/>
      <c r="BV4142" s="122"/>
    </row>
    <row r="4143" spans="1:74" ht="28.8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18" t="s">
        <v>5</v>
      </c>
      <c r="H4143" s="3">
        <v>2024</v>
      </c>
      <c r="I4143" s="20" t="s">
        <v>286</v>
      </c>
      <c r="J4143" s="185" t="s">
        <v>338</v>
      </c>
      <c r="K4143" s="185" t="s">
        <v>339</v>
      </c>
      <c r="L4143" s="187">
        <f t="shared" si="131"/>
        <v>0</v>
      </c>
      <c r="M4143" s="187">
        <f t="shared" si="132"/>
        <v>0</v>
      </c>
      <c r="N4143" s="186"/>
      <c r="O4143" s="53"/>
      <c r="P4143" s="53"/>
      <c r="Q4143" s="53"/>
      <c r="R4143" s="53"/>
      <c r="S4143" s="54"/>
      <c r="T4143" s="8"/>
      <c r="U4143" s="8"/>
      <c r="V4143" s="8"/>
      <c r="W4143" s="8"/>
      <c r="X4143" s="122"/>
      <c r="Y4143" s="135"/>
      <c r="Z4143" s="135"/>
      <c r="AA4143" s="135"/>
      <c r="AB4143" s="135"/>
      <c r="AC4143" s="136"/>
      <c r="AD4143" s="8"/>
      <c r="AE4143" s="8"/>
      <c r="AF4143" s="8"/>
      <c r="AG4143" s="8"/>
      <c r="AH4143" s="122"/>
      <c r="AI4143" s="137"/>
      <c r="AJ4143" s="137"/>
      <c r="AK4143" s="137"/>
      <c r="AL4143" s="137"/>
      <c r="AM4143" s="138"/>
      <c r="AN4143" s="8"/>
      <c r="AO4143" s="8"/>
      <c r="AP4143" s="8"/>
      <c r="AQ4143" s="8"/>
      <c r="AR4143" s="122"/>
      <c r="AS4143" s="139"/>
      <c r="AT4143" s="139"/>
      <c r="AU4143" s="139"/>
      <c r="AV4143" s="139"/>
      <c r="AW4143" s="140"/>
      <c r="AX4143" s="8"/>
      <c r="AY4143" s="8"/>
      <c r="AZ4143" s="8"/>
      <c r="BA4143" s="8"/>
      <c r="BB4143" s="122"/>
      <c r="BC4143" s="141"/>
      <c r="BD4143" s="141"/>
      <c r="BE4143" s="141"/>
      <c r="BF4143" s="141"/>
      <c r="BG4143" s="142"/>
      <c r="BH4143" s="8"/>
      <c r="BI4143" s="8"/>
      <c r="BJ4143" s="8"/>
      <c r="BK4143" s="8"/>
      <c r="BL4143" s="122"/>
      <c r="BM4143" s="143"/>
      <c r="BN4143" s="143"/>
      <c r="BO4143" s="143"/>
      <c r="BP4143" s="143"/>
      <c r="BQ4143" s="144"/>
      <c r="BR4143" s="8"/>
      <c r="BS4143" s="8"/>
      <c r="BT4143" s="8"/>
      <c r="BU4143" s="8"/>
      <c r="BV4143" s="122"/>
    </row>
    <row r="4144" spans="1:74" ht="28.8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18" t="s">
        <v>5</v>
      </c>
      <c r="H4144" s="3">
        <v>2024</v>
      </c>
      <c r="I4144" s="20" t="s">
        <v>286</v>
      </c>
      <c r="J4144" s="185" t="s">
        <v>340</v>
      </c>
      <c r="K4144" s="185" t="s">
        <v>318</v>
      </c>
      <c r="L4144" s="187">
        <f t="shared" si="131"/>
        <v>0</v>
      </c>
      <c r="M4144" s="187">
        <f t="shared" si="132"/>
        <v>0</v>
      </c>
      <c r="N4144" s="186"/>
      <c r="O4144" s="53"/>
      <c r="P4144" s="53"/>
      <c r="Q4144" s="53"/>
      <c r="R4144" s="53"/>
      <c r="S4144" s="54"/>
      <c r="T4144" s="8"/>
      <c r="U4144" s="8"/>
      <c r="V4144" s="8"/>
      <c r="W4144" s="8"/>
      <c r="X4144" s="122"/>
      <c r="Y4144" s="135"/>
      <c r="Z4144" s="135"/>
      <c r="AA4144" s="135"/>
      <c r="AB4144" s="135"/>
      <c r="AC4144" s="136"/>
      <c r="AD4144" s="8"/>
      <c r="AE4144" s="8"/>
      <c r="AF4144" s="8"/>
      <c r="AG4144" s="8"/>
      <c r="AH4144" s="122"/>
      <c r="AI4144" s="137"/>
      <c r="AJ4144" s="137"/>
      <c r="AK4144" s="137"/>
      <c r="AL4144" s="137"/>
      <c r="AM4144" s="138"/>
      <c r="AN4144" s="8"/>
      <c r="AO4144" s="8"/>
      <c r="AP4144" s="8"/>
      <c r="AQ4144" s="8"/>
      <c r="AR4144" s="122"/>
      <c r="AS4144" s="139"/>
      <c r="AT4144" s="139"/>
      <c r="AU4144" s="139"/>
      <c r="AV4144" s="139"/>
      <c r="AW4144" s="140"/>
      <c r="AX4144" s="8"/>
      <c r="AY4144" s="8"/>
      <c r="AZ4144" s="8"/>
      <c r="BA4144" s="8"/>
      <c r="BB4144" s="122"/>
      <c r="BC4144" s="141"/>
      <c r="BD4144" s="141"/>
      <c r="BE4144" s="141"/>
      <c r="BF4144" s="141"/>
      <c r="BG4144" s="142"/>
      <c r="BH4144" s="8"/>
      <c r="BI4144" s="8"/>
      <c r="BJ4144" s="8"/>
      <c r="BK4144" s="8"/>
      <c r="BL4144" s="122"/>
      <c r="BM4144" s="143"/>
      <c r="BN4144" s="143"/>
      <c r="BO4144" s="143"/>
      <c r="BP4144" s="143"/>
      <c r="BQ4144" s="144"/>
      <c r="BR4144" s="8"/>
      <c r="BS4144" s="8"/>
      <c r="BT4144" s="8"/>
      <c r="BU4144" s="8"/>
      <c r="BV4144" s="122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18" t="s">
        <v>5</v>
      </c>
      <c r="H4145" s="3">
        <v>2024</v>
      </c>
      <c r="I4145" s="20" t="s">
        <v>286</v>
      </c>
      <c r="J4145" s="185" t="s">
        <v>341</v>
      </c>
      <c r="K4145" s="185" t="s">
        <v>320</v>
      </c>
      <c r="L4145" s="187">
        <f t="shared" si="131"/>
        <v>0</v>
      </c>
      <c r="M4145" s="187">
        <f t="shared" si="132"/>
        <v>0</v>
      </c>
      <c r="N4145" s="186"/>
      <c r="O4145" s="53"/>
      <c r="P4145" s="53"/>
      <c r="Q4145" s="53"/>
      <c r="R4145" s="53"/>
      <c r="S4145" s="54"/>
      <c r="T4145" s="8"/>
      <c r="U4145" s="8"/>
      <c r="V4145" s="8"/>
      <c r="W4145" s="8"/>
      <c r="X4145" s="122"/>
      <c r="Y4145" s="135"/>
      <c r="Z4145" s="135"/>
      <c r="AA4145" s="135"/>
      <c r="AB4145" s="135"/>
      <c r="AC4145" s="136"/>
      <c r="AD4145" s="8"/>
      <c r="AE4145" s="8"/>
      <c r="AF4145" s="8"/>
      <c r="AG4145" s="8"/>
      <c r="AH4145" s="122"/>
      <c r="AI4145" s="137"/>
      <c r="AJ4145" s="137"/>
      <c r="AK4145" s="137"/>
      <c r="AL4145" s="137"/>
      <c r="AM4145" s="138"/>
      <c r="AN4145" s="8"/>
      <c r="AO4145" s="8"/>
      <c r="AP4145" s="8"/>
      <c r="AQ4145" s="8"/>
      <c r="AR4145" s="122"/>
      <c r="AS4145" s="139"/>
      <c r="AT4145" s="139"/>
      <c r="AU4145" s="139"/>
      <c r="AV4145" s="139"/>
      <c r="AW4145" s="140"/>
      <c r="AX4145" s="8"/>
      <c r="AY4145" s="8"/>
      <c r="AZ4145" s="8"/>
      <c r="BA4145" s="8"/>
      <c r="BB4145" s="122"/>
      <c r="BC4145" s="141"/>
      <c r="BD4145" s="141"/>
      <c r="BE4145" s="141"/>
      <c r="BF4145" s="141"/>
      <c r="BG4145" s="142"/>
      <c r="BH4145" s="8"/>
      <c r="BI4145" s="8"/>
      <c r="BJ4145" s="8"/>
      <c r="BK4145" s="8"/>
      <c r="BL4145" s="122"/>
      <c r="BM4145" s="143"/>
      <c r="BN4145" s="143"/>
      <c r="BO4145" s="143"/>
      <c r="BP4145" s="143"/>
      <c r="BQ4145" s="144"/>
      <c r="BR4145" s="8"/>
      <c r="BS4145" s="8"/>
      <c r="BT4145" s="8"/>
      <c r="BU4145" s="8"/>
      <c r="BV4145" s="122"/>
    </row>
    <row r="4146" spans="1:74" ht="28.8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18" t="s">
        <v>5</v>
      </c>
      <c r="H4146" s="3">
        <v>2024</v>
      </c>
      <c r="I4146" s="20" t="s">
        <v>286</v>
      </c>
      <c r="J4146" s="185" t="s">
        <v>342</v>
      </c>
      <c r="K4146" s="185" t="s">
        <v>320</v>
      </c>
      <c r="L4146" s="187">
        <f t="shared" si="131"/>
        <v>0</v>
      </c>
      <c r="M4146" s="187">
        <f t="shared" si="132"/>
        <v>0</v>
      </c>
      <c r="N4146" s="186"/>
      <c r="O4146" s="53"/>
      <c r="P4146" s="53"/>
      <c r="Q4146" s="53"/>
      <c r="R4146" s="53"/>
      <c r="S4146" s="54"/>
      <c r="T4146" s="8"/>
      <c r="U4146" s="8"/>
      <c r="V4146" s="8"/>
      <c r="W4146" s="8"/>
      <c r="X4146" s="122"/>
      <c r="Y4146" s="135"/>
      <c r="Z4146" s="135"/>
      <c r="AA4146" s="135"/>
      <c r="AB4146" s="135"/>
      <c r="AC4146" s="136"/>
      <c r="AD4146" s="8"/>
      <c r="AE4146" s="8"/>
      <c r="AF4146" s="8"/>
      <c r="AG4146" s="8"/>
      <c r="AH4146" s="122"/>
      <c r="AI4146" s="137"/>
      <c r="AJ4146" s="137"/>
      <c r="AK4146" s="137"/>
      <c r="AL4146" s="137"/>
      <c r="AM4146" s="138"/>
      <c r="AN4146" s="8"/>
      <c r="AO4146" s="8"/>
      <c r="AP4146" s="8"/>
      <c r="AQ4146" s="8"/>
      <c r="AR4146" s="122"/>
      <c r="AS4146" s="139"/>
      <c r="AT4146" s="139"/>
      <c r="AU4146" s="139"/>
      <c r="AV4146" s="139"/>
      <c r="AW4146" s="140"/>
      <c r="AX4146" s="8"/>
      <c r="AY4146" s="8"/>
      <c r="AZ4146" s="8"/>
      <c r="BA4146" s="8"/>
      <c r="BB4146" s="122"/>
      <c r="BC4146" s="141"/>
      <c r="BD4146" s="141"/>
      <c r="BE4146" s="141"/>
      <c r="BF4146" s="141"/>
      <c r="BG4146" s="142"/>
      <c r="BH4146" s="8"/>
      <c r="BI4146" s="8"/>
      <c r="BJ4146" s="8"/>
      <c r="BK4146" s="8"/>
      <c r="BL4146" s="122"/>
      <c r="BM4146" s="143"/>
      <c r="BN4146" s="143"/>
      <c r="BO4146" s="143"/>
      <c r="BP4146" s="143"/>
      <c r="BQ4146" s="144"/>
      <c r="BR4146" s="8"/>
      <c r="BS4146" s="8"/>
      <c r="BT4146" s="8"/>
      <c r="BU4146" s="8"/>
      <c r="BV4146" s="122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18" t="s">
        <v>5</v>
      </c>
      <c r="H4147" s="3">
        <v>2024</v>
      </c>
      <c r="I4147" s="20" t="s">
        <v>286</v>
      </c>
      <c r="J4147" s="185" t="s">
        <v>343</v>
      </c>
      <c r="K4147" s="185" t="s">
        <v>339</v>
      </c>
      <c r="L4147" s="187">
        <f t="shared" si="131"/>
        <v>0</v>
      </c>
      <c r="M4147" s="187">
        <f t="shared" si="132"/>
        <v>0</v>
      </c>
      <c r="N4147" s="186"/>
      <c r="O4147" s="53"/>
      <c r="P4147" s="53"/>
      <c r="Q4147" s="53"/>
      <c r="R4147" s="53"/>
      <c r="S4147" s="54"/>
      <c r="T4147" s="8"/>
      <c r="U4147" s="8"/>
      <c r="V4147" s="8"/>
      <c r="W4147" s="8"/>
      <c r="X4147" s="122"/>
      <c r="Y4147" s="135"/>
      <c r="Z4147" s="135"/>
      <c r="AA4147" s="135"/>
      <c r="AB4147" s="135"/>
      <c r="AC4147" s="136"/>
      <c r="AD4147" s="8"/>
      <c r="AE4147" s="8"/>
      <c r="AF4147" s="8"/>
      <c r="AG4147" s="8"/>
      <c r="AH4147" s="122"/>
      <c r="AI4147" s="137"/>
      <c r="AJ4147" s="137"/>
      <c r="AK4147" s="137"/>
      <c r="AL4147" s="137"/>
      <c r="AM4147" s="138"/>
      <c r="AN4147" s="8"/>
      <c r="AO4147" s="8"/>
      <c r="AP4147" s="8"/>
      <c r="AQ4147" s="8"/>
      <c r="AR4147" s="122"/>
      <c r="AS4147" s="139"/>
      <c r="AT4147" s="139"/>
      <c r="AU4147" s="139"/>
      <c r="AV4147" s="139"/>
      <c r="AW4147" s="140"/>
      <c r="AX4147" s="8"/>
      <c r="AY4147" s="8"/>
      <c r="AZ4147" s="8"/>
      <c r="BA4147" s="8"/>
      <c r="BB4147" s="122"/>
      <c r="BC4147" s="141"/>
      <c r="BD4147" s="141"/>
      <c r="BE4147" s="141"/>
      <c r="BF4147" s="141"/>
      <c r="BG4147" s="142"/>
      <c r="BH4147" s="8"/>
      <c r="BI4147" s="8"/>
      <c r="BJ4147" s="8"/>
      <c r="BK4147" s="8"/>
      <c r="BL4147" s="122"/>
      <c r="BM4147" s="143"/>
      <c r="BN4147" s="143"/>
      <c r="BO4147" s="143"/>
      <c r="BP4147" s="143"/>
      <c r="BQ4147" s="144"/>
      <c r="BR4147" s="8"/>
      <c r="BS4147" s="8"/>
      <c r="BT4147" s="8"/>
      <c r="BU4147" s="8"/>
      <c r="BV4147" s="122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18" t="s">
        <v>5</v>
      </c>
      <c r="H4148" s="3">
        <v>2024</v>
      </c>
      <c r="I4148" s="20" t="s">
        <v>288</v>
      </c>
      <c r="J4148" s="185" t="s">
        <v>344</v>
      </c>
      <c r="K4148" s="185" t="s">
        <v>318</v>
      </c>
      <c r="L4148" s="187">
        <f t="shared" si="131"/>
        <v>0</v>
      </c>
      <c r="M4148" s="187">
        <f t="shared" si="132"/>
        <v>0</v>
      </c>
      <c r="N4148" s="186"/>
      <c r="O4148" s="53"/>
      <c r="P4148" s="53"/>
      <c r="Q4148" s="53"/>
      <c r="R4148" s="53"/>
      <c r="S4148" s="54"/>
      <c r="T4148" s="8"/>
      <c r="U4148" s="8"/>
      <c r="V4148" s="8"/>
      <c r="W4148" s="8"/>
      <c r="X4148" s="122"/>
      <c r="Y4148" s="135"/>
      <c r="Z4148" s="135"/>
      <c r="AA4148" s="135"/>
      <c r="AB4148" s="135"/>
      <c r="AC4148" s="136"/>
      <c r="AD4148" s="8"/>
      <c r="AE4148" s="8"/>
      <c r="AF4148" s="8"/>
      <c r="AG4148" s="8"/>
      <c r="AH4148" s="122"/>
      <c r="AI4148" s="137"/>
      <c r="AJ4148" s="137"/>
      <c r="AK4148" s="137"/>
      <c r="AL4148" s="137"/>
      <c r="AM4148" s="138"/>
      <c r="AN4148" s="8"/>
      <c r="AO4148" s="8"/>
      <c r="AP4148" s="8"/>
      <c r="AQ4148" s="8"/>
      <c r="AR4148" s="122"/>
      <c r="AS4148" s="139"/>
      <c r="AT4148" s="139"/>
      <c r="AU4148" s="139"/>
      <c r="AV4148" s="139"/>
      <c r="AW4148" s="140"/>
      <c r="AX4148" s="8"/>
      <c r="AY4148" s="8"/>
      <c r="AZ4148" s="8"/>
      <c r="BA4148" s="8"/>
      <c r="BB4148" s="122"/>
      <c r="BC4148" s="141"/>
      <c r="BD4148" s="141"/>
      <c r="BE4148" s="141"/>
      <c r="BF4148" s="141"/>
      <c r="BG4148" s="142"/>
      <c r="BH4148" s="8"/>
      <c r="BI4148" s="8"/>
      <c r="BJ4148" s="8"/>
      <c r="BK4148" s="8"/>
      <c r="BL4148" s="122"/>
      <c r="BM4148" s="143"/>
      <c r="BN4148" s="143"/>
      <c r="BO4148" s="143"/>
      <c r="BP4148" s="143"/>
      <c r="BQ4148" s="144"/>
      <c r="BR4148" s="8"/>
      <c r="BS4148" s="8"/>
      <c r="BT4148" s="8"/>
      <c r="BU4148" s="8"/>
      <c r="BV4148" s="122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18" t="s">
        <v>5</v>
      </c>
      <c r="H4149" s="3">
        <v>2024</v>
      </c>
      <c r="I4149" s="20" t="s">
        <v>288</v>
      </c>
      <c r="J4149" s="184" t="s">
        <v>351</v>
      </c>
      <c r="K4149" s="184" t="s">
        <v>318</v>
      </c>
      <c r="L4149" s="187">
        <f t="shared" si="131"/>
        <v>0</v>
      </c>
      <c r="M4149" s="187">
        <f t="shared" si="132"/>
        <v>0</v>
      </c>
      <c r="N4149" s="186"/>
      <c r="O4149" s="53"/>
      <c r="P4149" s="53"/>
      <c r="Q4149" s="53"/>
      <c r="R4149" s="53"/>
      <c r="S4149" s="54"/>
      <c r="T4149" s="8"/>
      <c r="U4149" s="8"/>
      <c r="V4149" s="8"/>
      <c r="W4149" s="8"/>
      <c r="X4149" s="122"/>
      <c r="Y4149" s="135"/>
      <c r="Z4149" s="135"/>
      <c r="AA4149" s="135"/>
      <c r="AB4149" s="135"/>
      <c r="AC4149" s="136"/>
      <c r="AD4149" s="8"/>
      <c r="AE4149" s="8"/>
      <c r="AF4149" s="8"/>
      <c r="AG4149" s="8"/>
      <c r="AH4149" s="122"/>
      <c r="AI4149" s="137"/>
      <c r="AJ4149" s="137"/>
      <c r="AK4149" s="137"/>
      <c r="AL4149" s="137"/>
      <c r="AM4149" s="138"/>
      <c r="AN4149" s="8"/>
      <c r="AO4149" s="8"/>
      <c r="AP4149" s="8"/>
      <c r="AQ4149" s="8"/>
      <c r="AR4149" s="122"/>
      <c r="AS4149" s="139"/>
      <c r="AT4149" s="139"/>
      <c r="AU4149" s="139"/>
      <c r="AV4149" s="139"/>
      <c r="AW4149" s="140"/>
      <c r="AX4149" s="8"/>
      <c r="AY4149" s="8"/>
      <c r="AZ4149" s="8"/>
      <c r="BA4149" s="8"/>
      <c r="BB4149" s="122"/>
      <c r="BC4149" s="141"/>
      <c r="BD4149" s="141"/>
      <c r="BE4149" s="141"/>
      <c r="BF4149" s="141"/>
      <c r="BG4149" s="142"/>
      <c r="BH4149" s="8"/>
      <c r="BI4149" s="8"/>
      <c r="BJ4149" s="8"/>
      <c r="BK4149" s="8"/>
      <c r="BL4149" s="122"/>
      <c r="BM4149" s="143"/>
      <c r="BN4149" s="143"/>
      <c r="BO4149" s="143"/>
      <c r="BP4149" s="143"/>
      <c r="BQ4149" s="144"/>
      <c r="BR4149" s="8"/>
      <c r="BS4149" s="8"/>
      <c r="BT4149" s="8"/>
      <c r="BU4149" s="8"/>
      <c r="BV4149" s="122"/>
    </row>
    <row r="4150" spans="1:74" ht="28.8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18" t="s">
        <v>5</v>
      </c>
      <c r="H4150" s="3">
        <v>2024</v>
      </c>
      <c r="I4150" s="20" t="s">
        <v>288</v>
      </c>
      <c r="J4150" s="184" t="s">
        <v>352</v>
      </c>
      <c r="K4150" s="184" t="s">
        <v>321</v>
      </c>
      <c r="L4150" s="187">
        <f t="shared" si="131"/>
        <v>0</v>
      </c>
      <c r="M4150" s="187">
        <f t="shared" si="132"/>
        <v>0</v>
      </c>
      <c r="N4150" s="186"/>
      <c r="O4150" s="33"/>
      <c r="P4150" s="33"/>
      <c r="Q4150" s="33"/>
      <c r="R4150" s="33"/>
      <c r="S4150" s="42"/>
      <c r="T4150" s="2"/>
      <c r="U4150" s="2"/>
      <c r="V4150" s="2"/>
      <c r="W4150" s="2"/>
      <c r="X4150" s="55"/>
      <c r="Y4150" s="62"/>
      <c r="Z4150" s="62"/>
      <c r="AA4150" s="62"/>
      <c r="AB4150" s="62"/>
      <c r="AC4150" s="68"/>
      <c r="AD4150" s="2"/>
      <c r="AE4150" s="2"/>
      <c r="AF4150" s="2"/>
      <c r="AG4150" s="2"/>
      <c r="AH4150" s="55"/>
      <c r="AI4150" s="72"/>
      <c r="AJ4150" s="72"/>
      <c r="AK4150" s="72"/>
      <c r="AL4150" s="72"/>
      <c r="AM4150" s="80"/>
      <c r="AN4150" s="2"/>
      <c r="AO4150" s="2"/>
      <c r="AP4150" s="2"/>
      <c r="AQ4150" s="2"/>
      <c r="AR4150" s="55"/>
      <c r="AS4150" s="85"/>
      <c r="AT4150" s="85"/>
      <c r="AU4150" s="85"/>
      <c r="AV4150" s="85"/>
      <c r="AW4150" s="100"/>
      <c r="AX4150" s="2"/>
      <c r="AY4150" s="2"/>
      <c r="AZ4150" s="2"/>
      <c r="BA4150" s="2"/>
      <c r="BB4150" s="55"/>
      <c r="BC4150" s="105"/>
      <c r="BD4150" s="105"/>
      <c r="BE4150" s="105"/>
      <c r="BF4150" s="105"/>
      <c r="BG4150" s="109"/>
      <c r="BH4150" s="2"/>
      <c r="BI4150" s="2"/>
      <c r="BJ4150" s="2"/>
      <c r="BK4150" s="2"/>
      <c r="BL4150" s="55"/>
      <c r="BM4150" s="48"/>
      <c r="BN4150" s="48"/>
      <c r="BO4150" s="48"/>
      <c r="BP4150" s="48"/>
      <c r="BQ4150" s="117"/>
      <c r="BR4150" s="2"/>
      <c r="BS4150" s="2"/>
      <c r="BT4150" s="2"/>
      <c r="BU4150" s="2"/>
      <c r="BV4150" s="55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18" t="s">
        <v>5</v>
      </c>
      <c r="H4151" s="3">
        <v>2024</v>
      </c>
      <c r="I4151" s="20" t="s">
        <v>288</v>
      </c>
      <c r="J4151" s="184" t="s">
        <v>345</v>
      </c>
      <c r="K4151" s="184" t="s">
        <v>318</v>
      </c>
      <c r="L4151" s="187">
        <f t="shared" si="131"/>
        <v>0</v>
      </c>
      <c r="M4151" s="187">
        <f t="shared" si="132"/>
        <v>0</v>
      </c>
      <c r="N4151" s="186"/>
      <c r="O4151" s="34"/>
      <c r="P4151" s="33"/>
      <c r="Q4151" s="33"/>
      <c r="R4151" s="33"/>
      <c r="S4151" s="42"/>
      <c r="T4151" s="3"/>
      <c r="U4151" s="2"/>
      <c r="V4151" s="2"/>
      <c r="W4151" s="2"/>
      <c r="X4151" s="55"/>
      <c r="Y4151" s="64"/>
      <c r="Z4151" s="62"/>
      <c r="AA4151" s="62"/>
      <c r="AB4151" s="62"/>
      <c r="AC4151" s="68"/>
      <c r="AD4151" s="3"/>
      <c r="AE4151" s="2"/>
      <c r="AF4151" s="2"/>
      <c r="AG4151" s="2"/>
      <c r="AH4151" s="55"/>
      <c r="AI4151" s="73"/>
      <c r="AJ4151" s="72"/>
      <c r="AK4151" s="72"/>
      <c r="AL4151" s="72"/>
      <c r="AM4151" s="80"/>
      <c r="AN4151" s="3"/>
      <c r="AO4151" s="2"/>
      <c r="AP4151" s="2"/>
      <c r="AQ4151" s="2"/>
      <c r="AR4151" s="55"/>
      <c r="AS4151" s="86"/>
      <c r="AT4151" s="85"/>
      <c r="AU4151" s="85"/>
      <c r="AV4151" s="85"/>
      <c r="AW4151" s="100"/>
      <c r="AX4151" s="3"/>
      <c r="AY4151" s="2"/>
      <c r="AZ4151" s="2"/>
      <c r="BA4151" s="2"/>
      <c r="BB4151" s="55"/>
      <c r="BC4151" s="106"/>
      <c r="BD4151" s="105"/>
      <c r="BE4151" s="105"/>
      <c r="BF4151" s="105"/>
      <c r="BG4151" s="109"/>
      <c r="BH4151" s="3"/>
      <c r="BI4151" s="2"/>
      <c r="BJ4151" s="2"/>
      <c r="BK4151" s="2"/>
      <c r="BL4151" s="55"/>
      <c r="BM4151" s="49"/>
      <c r="BN4151" s="48"/>
      <c r="BO4151" s="48"/>
      <c r="BP4151" s="48"/>
      <c r="BQ4151" s="117"/>
      <c r="BR4151" s="3"/>
      <c r="BS4151" s="2"/>
      <c r="BT4151" s="2"/>
      <c r="BU4151" s="2"/>
      <c r="BV4151" s="55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18" t="s">
        <v>5</v>
      </c>
      <c r="H4152" s="3">
        <v>2024</v>
      </c>
      <c r="I4152" s="20" t="s">
        <v>289</v>
      </c>
      <c r="J4152" s="184" t="s">
        <v>268</v>
      </c>
      <c r="K4152" s="184" t="s">
        <v>318</v>
      </c>
      <c r="L4152" s="187">
        <f t="shared" si="131"/>
        <v>0</v>
      </c>
      <c r="M4152" s="187">
        <f t="shared" si="132"/>
        <v>0</v>
      </c>
      <c r="N4152" s="186"/>
      <c r="O4152" s="33"/>
      <c r="P4152" s="33"/>
      <c r="Q4152" s="33"/>
      <c r="R4152" s="33"/>
      <c r="S4152" s="42"/>
      <c r="T4152" s="2"/>
      <c r="U4152" s="2"/>
      <c r="V4152" s="2"/>
      <c r="W4152" s="2"/>
      <c r="X4152" s="55"/>
      <c r="Y4152" s="62"/>
      <c r="Z4152" s="62"/>
      <c r="AA4152" s="62"/>
      <c r="AB4152" s="62"/>
      <c r="AC4152" s="68"/>
      <c r="AD4152" s="2"/>
      <c r="AE4152" s="2"/>
      <c r="AF4152" s="2"/>
      <c r="AG4152" s="2"/>
      <c r="AH4152" s="55"/>
      <c r="AI4152" s="72"/>
      <c r="AJ4152" s="72"/>
      <c r="AK4152" s="72"/>
      <c r="AL4152" s="72"/>
      <c r="AM4152" s="80"/>
      <c r="AN4152" s="2"/>
      <c r="AO4152" s="2"/>
      <c r="AP4152" s="2"/>
      <c r="AQ4152" s="2"/>
      <c r="AR4152" s="55"/>
      <c r="AS4152" s="85"/>
      <c r="AT4152" s="85"/>
      <c r="AU4152" s="85"/>
      <c r="AV4152" s="85"/>
      <c r="AW4152" s="100"/>
      <c r="AX4152" s="2"/>
      <c r="AY4152" s="2"/>
      <c r="AZ4152" s="2"/>
      <c r="BA4152" s="2"/>
      <c r="BB4152" s="55"/>
      <c r="BC4152" s="105"/>
      <c r="BD4152" s="105"/>
      <c r="BE4152" s="105"/>
      <c r="BF4152" s="105"/>
      <c r="BG4152" s="109"/>
      <c r="BH4152" s="2"/>
      <c r="BI4152" s="2"/>
      <c r="BJ4152" s="2"/>
      <c r="BK4152" s="2"/>
      <c r="BL4152" s="55"/>
      <c r="BM4152" s="48"/>
      <c r="BN4152" s="48"/>
      <c r="BO4152" s="48"/>
      <c r="BP4152" s="48"/>
      <c r="BQ4152" s="117"/>
      <c r="BR4152" s="2"/>
      <c r="BS4152" s="2"/>
      <c r="BT4152" s="2"/>
      <c r="BU4152" s="2"/>
      <c r="BV4152" s="55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18" t="s">
        <v>5</v>
      </c>
      <c r="H4153" s="3">
        <v>2024</v>
      </c>
      <c r="I4153" s="20" t="s">
        <v>289</v>
      </c>
      <c r="J4153" s="184" t="s">
        <v>292</v>
      </c>
      <c r="K4153" s="184" t="s">
        <v>318</v>
      </c>
      <c r="L4153" s="187">
        <f t="shared" si="131"/>
        <v>0</v>
      </c>
      <c r="M4153" s="187">
        <f t="shared" si="132"/>
        <v>0</v>
      </c>
      <c r="N4153" s="186"/>
      <c r="O4153" s="33"/>
      <c r="P4153" s="33"/>
      <c r="Q4153" s="33"/>
      <c r="R4153" s="33"/>
      <c r="S4153" s="42"/>
      <c r="T4153" s="2"/>
      <c r="U4153" s="2"/>
      <c r="V4153" s="2"/>
      <c r="W4153" s="2"/>
      <c r="X4153" s="55"/>
      <c r="Y4153" s="62"/>
      <c r="Z4153" s="62"/>
      <c r="AA4153" s="62"/>
      <c r="AB4153" s="62"/>
      <c r="AC4153" s="68"/>
      <c r="AD4153" s="2"/>
      <c r="AE4153" s="2"/>
      <c r="AF4153" s="2"/>
      <c r="AG4153" s="2"/>
      <c r="AH4153" s="55"/>
      <c r="AI4153" s="72"/>
      <c r="AJ4153" s="72"/>
      <c r="AK4153" s="72"/>
      <c r="AL4153" s="72"/>
      <c r="AM4153" s="80"/>
      <c r="AN4153" s="2"/>
      <c r="AO4153" s="2"/>
      <c r="AP4153" s="2"/>
      <c r="AQ4153" s="2"/>
      <c r="AR4153" s="55"/>
      <c r="AS4153" s="85"/>
      <c r="AT4153" s="85"/>
      <c r="AU4153" s="85"/>
      <c r="AV4153" s="85"/>
      <c r="AW4153" s="100"/>
      <c r="AX4153" s="2"/>
      <c r="AY4153" s="2"/>
      <c r="AZ4153" s="2"/>
      <c r="BA4153" s="2"/>
      <c r="BB4153" s="55"/>
      <c r="BC4153" s="105"/>
      <c r="BD4153" s="105"/>
      <c r="BE4153" s="105"/>
      <c r="BF4153" s="105"/>
      <c r="BG4153" s="109"/>
      <c r="BH4153" s="2"/>
      <c r="BI4153" s="2"/>
      <c r="BJ4153" s="2"/>
      <c r="BK4153" s="2"/>
      <c r="BL4153" s="55"/>
      <c r="BM4153" s="48"/>
      <c r="BN4153" s="48"/>
      <c r="BO4153" s="48"/>
      <c r="BP4153" s="48"/>
      <c r="BQ4153" s="117"/>
      <c r="BR4153" s="2"/>
      <c r="BS4153" s="2"/>
      <c r="BT4153" s="2"/>
      <c r="BU4153" s="2"/>
      <c r="BV4153" s="55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18" t="s">
        <v>5</v>
      </c>
      <c r="H4154" s="3">
        <v>2024</v>
      </c>
      <c r="I4154" s="20" t="s">
        <v>285</v>
      </c>
      <c r="J4154" s="184" t="s">
        <v>293</v>
      </c>
      <c r="K4154" s="184" t="s">
        <v>318</v>
      </c>
      <c r="L4154" s="187">
        <f t="shared" si="131"/>
        <v>0</v>
      </c>
      <c r="M4154" s="187">
        <f t="shared" si="132"/>
        <v>0</v>
      </c>
      <c r="N4154" s="186"/>
      <c r="O4154" s="33"/>
      <c r="P4154" s="33"/>
      <c r="Q4154" s="33"/>
      <c r="R4154" s="34"/>
      <c r="S4154" s="41"/>
      <c r="T4154" s="2"/>
      <c r="U4154" s="2"/>
      <c r="V4154" s="2"/>
      <c r="W4154" s="3"/>
      <c r="X4154" s="56"/>
      <c r="Y4154" s="62"/>
      <c r="Z4154" s="62"/>
      <c r="AA4154" s="62"/>
      <c r="AB4154" s="64"/>
      <c r="AC4154" s="69"/>
      <c r="AD4154" s="2"/>
      <c r="AE4154" s="2"/>
      <c r="AF4154" s="2"/>
      <c r="AG4154" s="3"/>
      <c r="AH4154" s="56"/>
      <c r="AI4154" s="72"/>
      <c r="AJ4154" s="72"/>
      <c r="AK4154" s="72"/>
      <c r="AL4154" s="73"/>
      <c r="AM4154" s="81"/>
      <c r="AN4154" s="2"/>
      <c r="AO4154" s="2"/>
      <c r="AP4154" s="2"/>
      <c r="AQ4154" s="3"/>
      <c r="AR4154" s="56"/>
      <c r="AS4154" s="85"/>
      <c r="AT4154" s="85"/>
      <c r="AU4154" s="85"/>
      <c r="AV4154" s="86"/>
      <c r="AW4154" s="101"/>
      <c r="AX4154" s="2"/>
      <c r="AY4154" s="2"/>
      <c r="AZ4154" s="2"/>
      <c r="BA4154" s="3"/>
      <c r="BB4154" s="56"/>
      <c r="BC4154" s="105"/>
      <c r="BD4154" s="105"/>
      <c r="BE4154" s="105"/>
      <c r="BF4154" s="106"/>
      <c r="BG4154" s="110"/>
      <c r="BH4154" s="2"/>
      <c r="BI4154" s="2"/>
      <c r="BJ4154" s="2"/>
      <c r="BK4154" s="3"/>
      <c r="BL4154" s="56"/>
      <c r="BM4154" s="48"/>
      <c r="BN4154" s="48"/>
      <c r="BO4154" s="48"/>
      <c r="BP4154" s="49"/>
      <c r="BQ4154" s="118"/>
      <c r="BR4154" s="2"/>
      <c r="BS4154" s="2"/>
      <c r="BT4154" s="2"/>
      <c r="BU4154" s="3"/>
      <c r="BV4154" s="56"/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18" t="s">
        <v>5</v>
      </c>
      <c r="H4155" s="3">
        <v>2024</v>
      </c>
      <c r="I4155" s="20" t="s">
        <v>287</v>
      </c>
      <c r="J4155" s="184" t="s">
        <v>269</v>
      </c>
      <c r="K4155" s="184" t="s">
        <v>320</v>
      </c>
      <c r="L4155" s="187">
        <f t="shared" si="131"/>
        <v>2</v>
      </c>
      <c r="M4155" s="187">
        <f t="shared" si="132"/>
        <v>2.3940000000000001</v>
      </c>
      <c r="N4155" s="186"/>
      <c r="O4155" s="33"/>
      <c r="P4155" s="33"/>
      <c r="Q4155" s="33"/>
      <c r="R4155" s="33"/>
      <c r="S4155" s="42"/>
      <c r="T4155" s="2"/>
      <c r="U4155" s="2"/>
      <c r="V4155" s="2"/>
      <c r="W4155" s="2"/>
      <c r="X4155" s="55"/>
      <c r="Y4155" s="62"/>
      <c r="Z4155" s="62"/>
      <c r="AA4155" s="62"/>
      <c r="AB4155" s="64"/>
      <c r="AC4155" s="68"/>
      <c r="AD4155" s="2"/>
      <c r="AE4155" s="2"/>
      <c r="AF4155" s="2"/>
      <c r="AG4155" s="2"/>
      <c r="AH4155" s="55"/>
      <c r="AI4155" s="72"/>
      <c r="AJ4155" s="72"/>
      <c r="AK4155" s="72"/>
      <c r="AL4155" s="72">
        <v>2</v>
      </c>
      <c r="AM4155" s="80">
        <v>2.3940000000000001</v>
      </c>
      <c r="AN4155" s="2"/>
      <c r="AO4155" s="2"/>
      <c r="AP4155" s="2"/>
      <c r="AQ4155" s="2"/>
      <c r="AR4155" s="55"/>
      <c r="AS4155" s="85"/>
      <c r="AT4155" s="85"/>
      <c r="AU4155" s="85"/>
      <c r="AV4155" s="85"/>
      <c r="AW4155" s="100"/>
      <c r="AX4155" s="2"/>
      <c r="AY4155" s="2"/>
      <c r="AZ4155" s="2"/>
      <c r="BA4155" s="2"/>
      <c r="BB4155" s="55"/>
      <c r="BC4155" s="105"/>
      <c r="BD4155" s="105"/>
      <c r="BE4155" s="105"/>
      <c r="BF4155" s="105"/>
      <c r="BG4155" s="109"/>
      <c r="BH4155" s="2"/>
      <c r="BI4155" s="2"/>
      <c r="BJ4155" s="2"/>
      <c r="BK4155" s="2"/>
      <c r="BL4155" s="55"/>
      <c r="BM4155" s="48"/>
      <c r="BN4155" s="48"/>
      <c r="BO4155" s="48"/>
      <c r="BP4155" s="48"/>
      <c r="BQ4155" s="117"/>
      <c r="BR4155" s="2"/>
      <c r="BS4155" s="2"/>
      <c r="BT4155" s="2"/>
      <c r="BU4155" s="2"/>
      <c r="BV4155" s="55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18" t="s">
        <v>5</v>
      </c>
      <c r="H4156" s="3">
        <v>2024</v>
      </c>
      <c r="I4156" s="20" t="s">
        <v>287</v>
      </c>
      <c r="J4156" s="184" t="s">
        <v>270</v>
      </c>
      <c r="K4156" s="184" t="s">
        <v>320</v>
      </c>
      <c r="L4156" s="187">
        <f t="shared" si="131"/>
        <v>0</v>
      </c>
      <c r="M4156" s="187">
        <f t="shared" si="132"/>
        <v>0</v>
      </c>
      <c r="N4156" s="186"/>
      <c r="O4156" s="33"/>
      <c r="P4156" s="33"/>
      <c r="Q4156" s="33"/>
      <c r="R4156" s="33"/>
      <c r="S4156" s="42"/>
      <c r="T4156" s="2"/>
      <c r="U4156" s="2"/>
      <c r="V4156" s="2"/>
      <c r="W4156" s="2"/>
      <c r="X4156" s="55"/>
      <c r="Y4156" s="62"/>
      <c r="Z4156" s="62"/>
      <c r="AA4156" s="62"/>
      <c r="AB4156" s="62"/>
      <c r="AC4156" s="68"/>
      <c r="AD4156" s="2"/>
      <c r="AE4156" s="2"/>
      <c r="AF4156" s="2"/>
      <c r="AG4156" s="2"/>
      <c r="AH4156" s="55"/>
      <c r="AI4156" s="72"/>
      <c r="AJ4156" s="72"/>
      <c r="AK4156" s="72"/>
      <c r="AL4156" s="72"/>
      <c r="AM4156" s="80"/>
      <c r="AN4156" s="2"/>
      <c r="AO4156" s="2"/>
      <c r="AP4156" s="2"/>
      <c r="AQ4156" s="2"/>
      <c r="AR4156" s="55"/>
      <c r="AS4156" s="85"/>
      <c r="AT4156" s="85"/>
      <c r="AU4156" s="85"/>
      <c r="AV4156" s="85"/>
      <c r="AW4156" s="100"/>
      <c r="AX4156" s="2"/>
      <c r="AY4156" s="2"/>
      <c r="AZ4156" s="2"/>
      <c r="BA4156" s="2"/>
      <c r="BB4156" s="55"/>
      <c r="BC4156" s="105"/>
      <c r="BD4156" s="105"/>
      <c r="BE4156" s="105"/>
      <c r="BF4156" s="105"/>
      <c r="BG4156" s="109"/>
      <c r="BH4156" s="2"/>
      <c r="BI4156" s="2"/>
      <c r="BJ4156" s="2"/>
      <c r="BK4156" s="2"/>
      <c r="BL4156" s="55"/>
      <c r="BM4156" s="48"/>
      <c r="BN4156" s="48"/>
      <c r="BO4156" s="48"/>
      <c r="BP4156" s="48"/>
      <c r="BQ4156" s="117"/>
      <c r="BR4156" s="2"/>
      <c r="BS4156" s="2"/>
      <c r="BT4156" s="2"/>
      <c r="BU4156" s="2"/>
      <c r="BV4156" s="55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18" t="s">
        <v>5</v>
      </c>
      <c r="H4157" s="3">
        <v>2024</v>
      </c>
      <c r="I4157" s="20" t="s">
        <v>290</v>
      </c>
      <c r="J4157" s="184" t="s">
        <v>271</v>
      </c>
      <c r="K4157" s="184" t="s">
        <v>321</v>
      </c>
      <c r="L4157" s="187">
        <f t="shared" si="131"/>
        <v>0</v>
      </c>
      <c r="M4157" s="187">
        <f t="shared" si="132"/>
        <v>0</v>
      </c>
      <c r="N4157" s="186"/>
      <c r="O4157" s="33"/>
      <c r="P4157" s="33"/>
      <c r="Q4157" s="33"/>
      <c r="R4157" s="33"/>
      <c r="S4157" s="42"/>
      <c r="T4157" s="2"/>
      <c r="U4157" s="2"/>
      <c r="V4157" s="2"/>
      <c r="W4157" s="2"/>
      <c r="X4157" s="55"/>
      <c r="Y4157" s="62"/>
      <c r="Z4157" s="62"/>
      <c r="AA4157" s="62"/>
      <c r="AB4157" s="62"/>
      <c r="AC4157" s="68"/>
      <c r="AD4157" s="2"/>
      <c r="AE4157" s="2"/>
      <c r="AF4157" s="2"/>
      <c r="AG4157" s="2"/>
      <c r="AH4157" s="55"/>
      <c r="AI4157" s="72"/>
      <c r="AJ4157" s="72"/>
      <c r="AK4157" s="72"/>
      <c r="AL4157" s="72"/>
      <c r="AM4157" s="80"/>
      <c r="AN4157" s="2"/>
      <c r="AO4157" s="2"/>
      <c r="AP4157" s="2"/>
      <c r="AQ4157" s="2"/>
      <c r="AR4157" s="55"/>
      <c r="AS4157" s="85"/>
      <c r="AT4157" s="85"/>
      <c r="AU4157" s="85"/>
      <c r="AV4157" s="85"/>
      <c r="AW4157" s="100"/>
      <c r="AX4157" s="2"/>
      <c r="AY4157" s="2"/>
      <c r="AZ4157" s="2"/>
      <c r="BA4157" s="2"/>
      <c r="BB4157" s="55"/>
      <c r="BC4157" s="105"/>
      <c r="BD4157" s="105"/>
      <c r="BE4157" s="105"/>
      <c r="BF4157" s="105"/>
      <c r="BG4157" s="109"/>
      <c r="BH4157" s="2"/>
      <c r="BI4157" s="2"/>
      <c r="BJ4157" s="2"/>
      <c r="BK4157" s="2"/>
      <c r="BL4157" s="55"/>
      <c r="BM4157" s="48"/>
      <c r="BN4157" s="48"/>
      <c r="BO4157" s="48"/>
      <c r="BP4157" s="48"/>
      <c r="BQ4157" s="117"/>
      <c r="BR4157" s="2"/>
      <c r="BS4157" s="2"/>
      <c r="BT4157" s="2"/>
      <c r="BU4157" s="2"/>
      <c r="BV4157" s="55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18" t="s">
        <v>5</v>
      </c>
      <c r="H4158" s="3">
        <v>2024</v>
      </c>
      <c r="I4158" s="20" t="s">
        <v>284</v>
      </c>
      <c r="J4158" s="184" t="s">
        <v>294</v>
      </c>
      <c r="K4158" s="184" t="s">
        <v>320</v>
      </c>
      <c r="L4158" s="187">
        <f t="shared" si="131"/>
        <v>0</v>
      </c>
      <c r="M4158" s="187">
        <f t="shared" si="132"/>
        <v>0</v>
      </c>
      <c r="N4158" s="186"/>
      <c r="O4158" s="33"/>
      <c r="P4158" s="33"/>
      <c r="Q4158" s="33"/>
      <c r="R4158" s="33"/>
      <c r="S4158" s="42"/>
      <c r="T4158" s="2"/>
      <c r="U4158" s="2"/>
      <c r="V4158" s="2"/>
      <c r="W4158" s="2"/>
      <c r="X4158" s="55"/>
      <c r="Y4158" s="62"/>
      <c r="Z4158" s="62"/>
      <c r="AA4158" s="62"/>
      <c r="AB4158" s="62"/>
      <c r="AC4158" s="68"/>
      <c r="AD4158" s="2"/>
      <c r="AE4158" s="2"/>
      <c r="AF4158" s="2"/>
      <c r="AG4158" s="2"/>
      <c r="AH4158" s="55"/>
      <c r="AI4158" s="72"/>
      <c r="AJ4158" s="72"/>
      <c r="AK4158" s="72"/>
      <c r="AL4158" s="72"/>
      <c r="AM4158" s="80"/>
      <c r="AN4158" s="2"/>
      <c r="AO4158" s="2"/>
      <c r="AP4158" s="2"/>
      <c r="AQ4158" s="2"/>
      <c r="AR4158" s="55"/>
      <c r="AS4158" s="85"/>
      <c r="AT4158" s="85"/>
      <c r="AU4158" s="85"/>
      <c r="AV4158" s="85"/>
      <c r="AW4158" s="100"/>
      <c r="AX4158" s="2"/>
      <c r="AY4158" s="2"/>
      <c r="AZ4158" s="2"/>
      <c r="BA4158" s="2"/>
      <c r="BB4158" s="55"/>
      <c r="BC4158" s="105"/>
      <c r="BD4158" s="105"/>
      <c r="BE4158" s="105"/>
      <c r="BF4158" s="105"/>
      <c r="BG4158" s="109"/>
      <c r="BH4158" s="2"/>
      <c r="BI4158" s="2"/>
      <c r="BJ4158" s="2"/>
      <c r="BK4158" s="2"/>
      <c r="BL4158" s="55"/>
      <c r="BM4158" s="48"/>
      <c r="BN4158" s="48"/>
      <c r="BO4158" s="48"/>
      <c r="BP4158" s="48"/>
      <c r="BQ4158" s="117"/>
      <c r="BR4158" s="2"/>
      <c r="BS4158" s="2"/>
      <c r="BT4158" s="2"/>
      <c r="BU4158" s="2"/>
      <c r="BV4158" s="55"/>
    </row>
    <row r="4159" spans="1:74" ht="28.8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18" t="s">
        <v>5</v>
      </c>
      <c r="H4159" s="3">
        <v>2024</v>
      </c>
      <c r="I4159" s="20" t="s">
        <v>284</v>
      </c>
      <c r="J4159" s="184" t="s">
        <v>346</v>
      </c>
      <c r="K4159" s="184" t="s">
        <v>320</v>
      </c>
      <c r="L4159" s="187">
        <f t="shared" si="131"/>
        <v>0</v>
      </c>
      <c r="M4159" s="187">
        <f t="shared" si="132"/>
        <v>0</v>
      </c>
      <c r="N4159" s="186"/>
      <c r="O4159" s="33"/>
      <c r="P4159" s="33"/>
      <c r="Q4159" s="33"/>
      <c r="R4159" s="33"/>
      <c r="S4159" s="42"/>
      <c r="T4159" s="2"/>
      <c r="U4159" s="2"/>
      <c r="V4159" s="2"/>
      <c r="W4159" s="2"/>
      <c r="X4159" s="55"/>
      <c r="Y4159" s="62"/>
      <c r="Z4159" s="62"/>
      <c r="AA4159" s="62"/>
      <c r="AB4159" s="62"/>
      <c r="AC4159" s="68"/>
      <c r="AD4159" s="2"/>
      <c r="AE4159" s="2"/>
      <c r="AF4159" s="2"/>
      <c r="AG4159" s="2"/>
      <c r="AH4159" s="55"/>
      <c r="AI4159" s="72"/>
      <c r="AJ4159" s="72"/>
      <c r="AK4159" s="72"/>
      <c r="AL4159" s="72"/>
      <c r="AM4159" s="80"/>
      <c r="AN4159" s="2"/>
      <c r="AO4159" s="2"/>
      <c r="AP4159" s="2"/>
      <c r="AQ4159" s="2"/>
      <c r="AR4159" s="55"/>
      <c r="AS4159" s="85"/>
      <c r="AT4159" s="85"/>
      <c r="AU4159" s="85"/>
      <c r="AV4159" s="85"/>
      <c r="AW4159" s="100"/>
      <c r="AX4159" s="2"/>
      <c r="AY4159" s="2"/>
      <c r="AZ4159" s="2"/>
      <c r="BA4159" s="2"/>
      <c r="BB4159" s="55"/>
      <c r="BC4159" s="105"/>
      <c r="BD4159" s="105"/>
      <c r="BE4159" s="105"/>
      <c r="BF4159" s="105"/>
      <c r="BG4159" s="109"/>
      <c r="BH4159" s="2"/>
      <c r="BI4159" s="2"/>
      <c r="BJ4159" s="2"/>
      <c r="BK4159" s="2"/>
      <c r="BL4159" s="55"/>
      <c r="BM4159" s="48"/>
      <c r="BN4159" s="48"/>
      <c r="BO4159" s="48"/>
      <c r="BP4159" s="48"/>
      <c r="BQ4159" s="117"/>
      <c r="BR4159" s="2"/>
      <c r="BS4159" s="2"/>
      <c r="BT4159" s="2"/>
      <c r="BU4159" s="2"/>
      <c r="BV4159" s="55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18" t="s">
        <v>5</v>
      </c>
      <c r="H4160" s="3">
        <v>2024</v>
      </c>
      <c r="I4160" s="20" t="s">
        <v>284</v>
      </c>
      <c r="J4160" s="184" t="s">
        <v>295</v>
      </c>
      <c r="K4160" s="184" t="s">
        <v>320</v>
      </c>
      <c r="L4160" s="187">
        <f t="shared" si="131"/>
        <v>0</v>
      </c>
      <c r="M4160" s="187">
        <f t="shared" si="132"/>
        <v>0</v>
      </c>
      <c r="N4160" s="186"/>
      <c r="O4160" s="33"/>
      <c r="P4160" s="33"/>
      <c r="Q4160" s="33"/>
      <c r="R4160" s="33"/>
      <c r="S4160" s="42"/>
      <c r="T4160" s="2"/>
      <c r="U4160" s="2"/>
      <c r="V4160" s="2"/>
      <c r="W4160" s="2"/>
      <c r="X4160" s="55"/>
      <c r="Y4160" s="62"/>
      <c r="Z4160" s="62"/>
      <c r="AA4160" s="62"/>
      <c r="AB4160" s="62"/>
      <c r="AC4160" s="68"/>
      <c r="AD4160" s="2"/>
      <c r="AE4160" s="2"/>
      <c r="AF4160" s="2"/>
      <c r="AG4160" s="2"/>
      <c r="AH4160" s="55"/>
      <c r="AI4160" s="72"/>
      <c r="AJ4160" s="72"/>
      <c r="AK4160" s="72"/>
      <c r="AL4160" s="72"/>
      <c r="AM4160" s="80"/>
      <c r="AN4160" s="2"/>
      <c r="AO4160" s="2"/>
      <c r="AP4160" s="2"/>
      <c r="AQ4160" s="2"/>
      <c r="AR4160" s="55"/>
      <c r="AS4160" s="85"/>
      <c r="AT4160" s="85"/>
      <c r="AU4160" s="85"/>
      <c r="AV4160" s="85"/>
      <c r="AW4160" s="100"/>
      <c r="AX4160" s="2"/>
      <c r="AY4160" s="2"/>
      <c r="AZ4160" s="2"/>
      <c r="BA4160" s="2"/>
      <c r="BB4160" s="55"/>
      <c r="BC4160" s="105"/>
      <c r="BD4160" s="105"/>
      <c r="BE4160" s="105"/>
      <c r="BF4160" s="105"/>
      <c r="BG4160" s="109"/>
      <c r="BH4160" s="2"/>
      <c r="BI4160" s="2"/>
      <c r="BJ4160" s="2"/>
      <c r="BK4160" s="2"/>
      <c r="BL4160" s="55"/>
      <c r="BM4160" s="48"/>
      <c r="BN4160" s="48"/>
      <c r="BO4160" s="48"/>
      <c r="BP4160" s="48"/>
      <c r="BQ4160" s="117"/>
      <c r="BR4160" s="2"/>
      <c r="BS4160" s="2"/>
      <c r="BT4160" s="2"/>
      <c r="BU4160" s="2"/>
      <c r="BV4160" s="55"/>
    </row>
    <row r="4161" spans="1:74" ht="28.8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18" t="s">
        <v>5</v>
      </c>
      <c r="H4161" s="3">
        <v>2024</v>
      </c>
      <c r="I4161" s="20" t="s">
        <v>290</v>
      </c>
      <c r="J4161" s="184" t="s">
        <v>299</v>
      </c>
      <c r="K4161" s="184" t="s">
        <v>318</v>
      </c>
      <c r="L4161" s="187">
        <f t="shared" si="131"/>
        <v>0</v>
      </c>
      <c r="M4161" s="187">
        <f t="shared" si="132"/>
        <v>0</v>
      </c>
      <c r="N4161" s="186"/>
      <c r="O4161" s="33"/>
      <c r="P4161" s="33"/>
      <c r="Q4161" s="33"/>
      <c r="R4161" s="33"/>
      <c r="S4161" s="42"/>
      <c r="T4161" s="2"/>
      <c r="U4161" s="2"/>
      <c r="V4161" s="2"/>
      <c r="W4161" s="2"/>
      <c r="X4161" s="55"/>
      <c r="Y4161" s="62"/>
      <c r="Z4161" s="62"/>
      <c r="AA4161" s="62"/>
      <c r="AB4161" s="62"/>
      <c r="AC4161" s="68"/>
      <c r="AD4161" s="2"/>
      <c r="AE4161" s="2"/>
      <c r="AF4161" s="2"/>
      <c r="AG4161" s="2"/>
      <c r="AH4161" s="55"/>
      <c r="AI4161" s="72"/>
      <c r="AJ4161" s="72"/>
      <c r="AK4161" s="72"/>
      <c r="AL4161" s="72"/>
      <c r="AM4161" s="80"/>
      <c r="AN4161" s="2"/>
      <c r="AO4161" s="2"/>
      <c r="AP4161" s="2"/>
      <c r="AQ4161" s="2"/>
      <c r="AR4161" s="55"/>
      <c r="AS4161" s="85"/>
      <c r="AT4161" s="85"/>
      <c r="AU4161" s="85"/>
      <c r="AV4161" s="85"/>
      <c r="AW4161" s="100"/>
      <c r="AX4161" s="2"/>
      <c r="AY4161" s="2"/>
      <c r="AZ4161" s="2"/>
      <c r="BA4161" s="2"/>
      <c r="BB4161" s="55"/>
      <c r="BC4161" s="105"/>
      <c r="BD4161" s="105"/>
      <c r="BE4161" s="105"/>
      <c r="BF4161" s="105"/>
      <c r="BG4161" s="109"/>
      <c r="BH4161" s="2"/>
      <c r="BI4161" s="2"/>
      <c r="BJ4161" s="2"/>
      <c r="BK4161" s="2"/>
      <c r="BL4161" s="55"/>
      <c r="BM4161" s="48"/>
      <c r="BN4161" s="48"/>
      <c r="BO4161" s="48"/>
      <c r="BP4161" s="48"/>
      <c r="BQ4161" s="117"/>
      <c r="BR4161" s="2"/>
      <c r="BS4161" s="2"/>
      <c r="BT4161" s="2"/>
      <c r="BU4161" s="2"/>
      <c r="BV4161" s="55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18" t="s">
        <v>5</v>
      </c>
      <c r="H4162" s="3">
        <v>2024</v>
      </c>
      <c r="I4162" s="20" t="s">
        <v>315</v>
      </c>
      <c r="J4162" s="184" t="s">
        <v>347</v>
      </c>
      <c r="K4162" s="184" t="s">
        <v>320</v>
      </c>
      <c r="L4162" s="187">
        <f t="shared" si="131"/>
        <v>0</v>
      </c>
      <c r="M4162" s="187">
        <f t="shared" si="132"/>
        <v>0</v>
      </c>
      <c r="N4162" s="186"/>
      <c r="O4162" s="33"/>
      <c r="P4162" s="33"/>
      <c r="Q4162" s="33"/>
      <c r="R4162" s="33"/>
      <c r="S4162" s="42"/>
      <c r="T4162" s="2"/>
      <c r="U4162" s="2"/>
      <c r="V4162" s="2"/>
      <c r="W4162" s="2"/>
      <c r="X4162" s="55"/>
      <c r="Y4162" s="62"/>
      <c r="Z4162" s="62"/>
      <c r="AA4162" s="62"/>
      <c r="AB4162" s="62"/>
      <c r="AC4162" s="68"/>
      <c r="AD4162" s="2"/>
      <c r="AE4162" s="2"/>
      <c r="AF4162" s="2"/>
      <c r="AG4162" s="2"/>
      <c r="AH4162" s="55"/>
      <c r="AI4162" s="72"/>
      <c r="AJ4162" s="72"/>
      <c r="AK4162" s="72"/>
      <c r="AL4162" s="72"/>
      <c r="AM4162" s="80"/>
      <c r="AN4162" s="2"/>
      <c r="AO4162" s="2"/>
      <c r="AP4162" s="2"/>
      <c r="AQ4162" s="2"/>
      <c r="AR4162" s="55"/>
      <c r="AS4162" s="85"/>
      <c r="AT4162" s="85"/>
      <c r="AU4162" s="85"/>
      <c r="AV4162" s="85"/>
      <c r="AW4162" s="100"/>
      <c r="AX4162" s="2"/>
      <c r="AY4162" s="2"/>
      <c r="AZ4162" s="2"/>
      <c r="BA4162" s="2"/>
      <c r="BB4162" s="55"/>
      <c r="BC4162" s="105"/>
      <c r="BD4162" s="105"/>
      <c r="BE4162" s="105"/>
      <c r="BF4162" s="105"/>
      <c r="BG4162" s="109"/>
      <c r="BH4162" s="2"/>
      <c r="BI4162" s="2"/>
      <c r="BJ4162" s="2"/>
      <c r="BK4162" s="2"/>
      <c r="BL4162" s="55"/>
      <c r="BM4162" s="48"/>
      <c r="BN4162" s="48"/>
      <c r="BO4162" s="48"/>
      <c r="BP4162" s="48"/>
      <c r="BQ4162" s="117"/>
      <c r="BR4162" s="2"/>
      <c r="BS4162" s="2"/>
      <c r="BT4162" s="2"/>
      <c r="BU4162" s="2"/>
      <c r="BV4162" s="55"/>
    </row>
    <row r="4163" spans="1:74" ht="28.8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18" t="s">
        <v>5</v>
      </c>
      <c r="H4163" s="3">
        <v>2024</v>
      </c>
      <c r="I4163" s="20" t="s">
        <v>315</v>
      </c>
      <c r="J4163" s="184" t="s">
        <v>296</v>
      </c>
      <c r="K4163" s="184" t="s">
        <v>321</v>
      </c>
      <c r="L4163" s="187">
        <f t="shared" si="131"/>
        <v>0</v>
      </c>
      <c r="M4163" s="187">
        <f t="shared" si="132"/>
        <v>0</v>
      </c>
      <c r="N4163" s="186"/>
      <c r="O4163" s="33"/>
      <c r="P4163" s="33"/>
      <c r="Q4163" s="33"/>
      <c r="R4163" s="33"/>
      <c r="S4163" s="42"/>
      <c r="T4163" s="2"/>
      <c r="U4163" s="2"/>
      <c r="V4163" s="2"/>
      <c r="W4163" s="2"/>
      <c r="X4163" s="55"/>
      <c r="Y4163" s="62"/>
      <c r="Z4163" s="62"/>
      <c r="AA4163" s="62"/>
      <c r="AB4163" s="62"/>
      <c r="AC4163" s="68"/>
      <c r="AD4163" s="2"/>
      <c r="AE4163" s="2"/>
      <c r="AF4163" s="2"/>
      <c r="AG4163" s="2"/>
      <c r="AH4163" s="55"/>
      <c r="AI4163" s="72"/>
      <c r="AJ4163" s="72"/>
      <c r="AK4163" s="72"/>
      <c r="AL4163" s="72"/>
      <c r="AM4163" s="80"/>
      <c r="AN4163" s="2"/>
      <c r="AO4163" s="2"/>
      <c r="AP4163" s="2"/>
      <c r="AQ4163" s="2"/>
      <c r="AR4163" s="55"/>
      <c r="AS4163" s="85"/>
      <c r="AT4163" s="85"/>
      <c r="AU4163" s="85"/>
      <c r="AV4163" s="85"/>
      <c r="AW4163" s="100"/>
      <c r="AX4163" s="2"/>
      <c r="AY4163" s="2"/>
      <c r="AZ4163" s="2"/>
      <c r="BA4163" s="2"/>
      <c r="BB4163" s="55"/>
      <c r="BC4163" s="105"/>
      <c r="BD4163" s="105"/>
      <c r="BE4163" s="105"/>
      <c r="BF4163" s="105"/>
      <c r="BG4163" s="109"/>
      <c r="BH4163" s="2"/>
      <c r="BI4163" s="2"/>
      <c r="BJ4163" s="2"/>
      <c r="BK4163" s="2"/>
      <c r="BL4163" s="55"/>
      <c r="BM4163" s="48"/>
      <c r="BN4163" s="48"/>
      <c r="BO4163" s="48"/>
      <c r="BP4163" s="48"/>
      <c r="BQ4163" s="117"/>
      <c r="BR4163" s="2"/>
      <c r="BS4163" s="2"/>
      <c r="BT4163" s="2"/>
      <c r="BU4163" s="2"/>
      <c r="BV4163" s="55"/>
    </row>
    <row r="4164" spans="1:74" ht="28.8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18" t="s">
        <v>5</v>
      </c>
      <c r="H4164" s="3">
        <v>2024</v>
      </c>
      <c r="I4164" s="20" t="s">
        <v>316</v>
      </c>
      <c r="J4164" s="184" t="s">
        <v>297</v>
      </c>
      <c r="K4164" s="184" t="s">
        <v>318</v>
      </c>
      <c r="L4164" s="187">
        <f t="shared" si="131"/>
        <v>0</v>
      </c>
      <c r="M4164" s="187">
        <f t="shared" si="132"/>
        <v>0</v>
      </c>
      <c r="N4164" s="186"/>
      <c r="O4164" s="33"/>
      <c r="P4164" s="33"/>
      <c r="Q4164" s="33"/>
      <c r="R4164" s="33"/>
      <c r="S4164" s="42"/>
      <c r="T4164" s="2"/>
      <c r="U4164" s="2"/>
      <c r="V4164" s="2"/>
      <c r="W4164" s="2"/>
      <c r="X4164" s="55"/>
      <c r="Y4164" s="62"/>
      <c r="Z4164" s="62"/>
      <c r="AA4164" s="62"/>
      <c r="AB4164" s="62"/>
      <c r="AC4164" s="68"/>
      <c r="AD4164" s="2"/>
      <c r="AE4164" s="2"/>
      <c r="AF4164" s="2"/>
      <c r="AG4164" s="2"/>
      <c r="AH4164" s="55"/>
      <c r="AI4164" s="72"/>
      <c r="AJ4164" s="72"/>
      <c r="AK4164" s="72"/>
      <c r="AL4164" s="72"/>
      <c r="AM4164" s="80"/>
      <c r="AN4164" s="2"/>
      <c r="AO4164" s="2"/>
      <c r="AP4164" s="2"/>
      <c r="AQ4164" s="2"/>
      <c r="AR4164" s="55"/>
      <c r="AS4164" s="85"/>
      <c r="AT4164" s="85"/>
      <c r="AU4164" s="85"/>
      <c r="AV4164" s="85"/>
      <c r="AW4164" s="100"/>
      <c r="AX4164" s="2"/>
      <c r="AY4164" s="2"/>
      <c r="AZ4164" s="2"/>
      <c r="BA4164" s="2"/>
      <c r="BB4164" s="55"/>
      <c r="BC4164" s="105"/>
      <c r="BD4164" s="105"/>
      <c r="BE4164" s="105"/>
      <c r="BF4164" s="105"/>
      <c r="BG4164" s="109"/>
      <c r="BH4164" s="2"/>
      <c r="BI4164" s="2"/>
      <c r="BJ4164" s="2"/>
      <c r="BK4164" s="2"/>
      <c r="BL4164" s="55"/>
      <c r="BM4164" s="48"/>
      <c r="BN4164" s="48"/>
      <c r="BO4164" s="48"/>
      <c r="BP4164" s="48"/>
      <c r="BQ4164" s="117"/>
      <c r="BR4164" s="2"/>
      <c r="BS4164" s="2"/>
      <c r="BT4164" s="2"/>
      <c r="BU4164" s="2"/>
      <c r="BV4164" s="55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18" t="s">
        <v>5</v>
      </c>
      <c r="H4165" s="3">
        <v>2024</v>
      </c>
      <c r="I4165" s="20" t="s">
        <v>316</v>
      </c>
      <c r="J4165" s="185" t="s">
        <v>348</v>
      </c>
      <c r="K4165" s="185" t="s">
        <v>320</v>
      </c>
      <c r="L4165" s="187">
        <f t="shared" si="131"/>
        <v>0</v>
      </c>
      <c r="M4165" s="187">
        <f t="shared" si="132"/>
        <v>0</v>
      </c>
      <c r="N4165" s="186"/>
      <c r="O4165" s="33"/>
      <c r="P4165" s="33"/>
      <c r="Q4165" s="33"/>
      <c r="R4165" s="33"/>
      <c r="S4165" s="42"/>
      <c r="T4165" s="2"/>
      <c r="U4165" s="2"/>
      <c r="V4165" s="2"/>
      <c r="W4165" s="2"/>
      <c r="X4165" s="55"/>
      <c r="Y4165" s="62"/>
      <c r="Z4165" s="62"/>
      <c r="AA4165" s="62"/>
      <c r="AB4165" s="62"/>
      <c r="AC4165" s="68"/>
      <c r="AD4165" s="2"/>
      <c r="AE4165" s="2"/>
      <c r="AF4165" s="2"/>
      <c r="AG4165" s="2"/>
      <c r="AH4165" s="55"/>
      <c r="AI4165" s="72"/>
      <c r="AJ4165" s="72"/>
      <c r="AK4165" s="72"/>
      <c r="AL4165" s="72"/>
      <c r="AM4165" s="80"/>
      <c r="AN4165" s="2"/>
      <c r="AO4165" s="2"/>
      <c r="AP4165" s="2"/>
      <c r="AQ4165" s="2"/>
      <c r="AR4165" s="55"/>
      <c r="AS4165" s="85"/>
      <c r="AT4165" s="85"/>
      <c r="AU4165" s="85"/>
      <c r="AV4165" s="85"/>
      <c r="AW4165" s="100"/>
      <c r="AX4165" s="2"/>
      <c r="AY4165" s="2"/>
      <c r="AZ4165" s="2"/>
      <c r="BA4165" s="2"/>
      <c r="BB4165" s="55"/>
      <c r="BC4165" s="105"/>
      <c r="BD4165" s="105"/>
      <c r="BE4165" s="105"/>
      <c r="BF4165" s="105"/>
      <c r="BG4165" s="109"/>
      <c r="BH4165" s="2"/>
      <c r="BI4165" s="2"/>
      <c r="BJ4165" s="2"/>
      <c r="BK4165" s="2"/>
      <c r="BL4165" s="55"/>
      <c r="BM4165" s="48"/>
      <c r="BN4165" s="48"/>
      <c r="BO4165" s="48"/>
      <c r="BP4165" s="48"/>
      <c r="BQ4165" s="117"/>
      <c r="BR4165" s="2"/>
      <c r="BS4165" s="2"/>
      <c r="BT4165" s="2"/>
      <c r="BU4165" s="2"/>
      <c r="BV4165" s="55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18" t="s">
        <v>5</v>
      </c>
      <c r="H4166" s="3">
        <v>2024</v>
      </c>
      <c r="I4166" s="20" t="s">
        <v>282</v>
      </c>
      <c r="J4166" s="184" t="s">
        <v>272</v>
      </c>
      <c r="K4166" s="184" t="s">
        <v>321</v>
      </c>
      <c r="L4166" s="187">
        <f t="shared" ref="L4166:L4229" si="133">SUM(R4166,W4166,AB4166,AG4166,AL4166,AQ4166,AV4166,BA4166,BF4166,BK4166,BP4166,BU4166)</f>
        <v>0</v>
      </c>
      <c r="M4166" s="187">
        <f t="shared" ref="M4166:M4229" si="134">SUM(S4166,X4166,AC4166,AH4166,AM4166,AR4166,AW4166,BB4166,BG4166,BL4166,BQ4166,BV4166)</f>
        <v>0</v>
      </c>
      <c r="N4166" s="186"/>
      <c r="O4166" s="33"/>
      <c r="P4166" s="33"/>
      <c r="Q4166" s="33"/>
      <c r="R4166" s="33"/>
      <c r="S4166" s="42"/>
      <c r="T4166" s="2"/>
      <c r="U4166" s="2"/>
      <c r="V4166" s="2"/>
      <c r="W4166" s="2"/>
      <c r="X4166" s="55"/>
      <c r="Y4166" s="62"/>
      <c r="Z4166" s="62"/>
      <c r="AA4166" s="62"/>
      <c r="AB4166" s="62"/>
      <c r="AC4166" s="68"/>
      <c r="AD4166" s="2"/>
      <c r="AE4166" s="2"/>
      <c r="AF4166" s="2"/>
      <c r="AG4166" s="2"/>
      <c r="AH4166" s="55"/>
      <c r="AI4166" s="72"/>
      <c r="AJ4166" s="72"/>
      <c r="AK4166" s="72"/>
      <c r="AL4166" s="72"/>
      <c r="AM4166" s="80"/>
      <c r="AN4166" s="2"/>
      <c r="AO4166" s="2"/>
      <c r="AP4166" s="2"/>
      <c r="AQ4166" s="2"/>
      <c r="AR4166" s="55"/>
      <c r="AS4166" s="85"/>
      <c r="AT4166" s="85"/>
      <c r="AU4166" s="85"/>
      <c r="AV4166" s="85"/>
      <c r="AW4166" s="100"/>
      <c r="AX4166" s="2"/>
      <c r="AY4166" s="2"/>
      <c r="AZ4166" s="2"/>
      <c r="BA4166" s="2"/>
      <c r="BB4166" s="55"/>
      <c r="BC4166" s="105"/>
      <c r="BD4166" s="105"/>
      <c r="BE4166" s="105"/>
      <c r="BF4166" s="105"/>
      <c r="BG4166" s="109"/>
      <c r="BH4166" s="2"/>
      <c r="BI4166" s="2"/>
      <c r="BJ4166" s="2"/>
      <c r="BK4166" s="2"/>
      <c r="BL4166" s="55"/>
      <c r="BM4166" s="48"/>
      <c r="BN4166" s="48"/>
      <c r="BO4166" s="48"/>
      <c r="BP4166" s="48"/>
      <c r="BQ4166" s="117"/>
      <c r="BR4166" s="2"/>
      <c r="BS4166" s="2"/>
      <c r="BT4166" s="2"/>
      <c r="BU4166" s="2"/>
      <c r="BV4166" s="55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18" t="s">
        <v>5</v>
      </c>
      <c r="H4167" s="3">
        <v>2024</v>
      </c>
      <c r="I4167" s="20" t="s">
        <v>282</v>
      </c>
      <c r="J4167" s="184" t="s">
        <v>273</v>
      </c>
      <c r="K4167" s="184" t="s">
        <v>321</v>
      </c>
      <c r="L4167" s="187">
        <f t="shared" si="133"/>
        <v>1.7000000000000001E-2</v>
      </c>
      <c r="M4167" s="187">
        <f t="shared" si="134"/>
        <v>37.146999999999998</v>
      </c>
      <c r="N4167" s="186" t="s">
        <v>1494</v>
      </c>
      <c r="O4167" s="33"/>
      <c r="P4167" s="33"/>
      <c r="Q4167" s="33"/>
      <c r="R4167" s="33"/>
      <c r="S4167" s="42"/>
      <c r="T4167" s="2"/>
      <c r="U4167" s="2" t="s">
        <v>383</v>
      </c>
      <c r="V4167" s="2"/>
      <c r="W4167" s="2">
        <v>3.0000000000000001E-3</v>
      </c>
      <c r="X4167" s="55">
        <v>6.4930000000000003</v>
      </c>
      <c r="Y4167" s="62"/>
      <c r="Z4167" s="62"/>
      <c r="AA4167" s="62"/>
      <c r="AB4167" s="62"/>
      <c r="AC4167" s="68"/>
      <c r="AD4167" s="2"/>
      <c r="AE4167" s="2"/>
      <c r="AF4167" s="2"/>
      <c r="AG4167" s="2"/>
      <c r="AH4167" s="55"/>
      <c r="AI4167" s="72"/>
      <c r="AJ4167" s="72"/>
      <c r="AK4167" s="72"/>
      <c r="AL4167" s="72"/>
      <c r="AM4167" s="80"/>
      <c r="AN4167" s="2"/>
      <c r="AO4167" s="2"/>
      <c r="AP4167" s="2"/>
      <c r="AQ4167" s="2"/>
      <c r="AR4167" s="55"/>
      <c r="AS4167" s="85"/>
      <c r="AT4167" s="85"/>
      <c r="AU4167" s="85" t="s">
        <v>684</v>
      </c>
      <c r="AV4167" s="85">
        <v>1.2E-2</v>
      </c>
      <c r="AW4167" s="100">
        <v>24.388999999999999</v>
      </c>
      <c r="AX4167" s="2"/>
      <c r="AY4167" s="2"/>
      <c r="AZ4167" s="2" t="s">
        <v>778</v>
      </c>
      <c r="BA4167" s="2">
        <v>2E-3</v>
      </c>
      <c r="BB4167" s="55">
        <v>6.2649999999999997</v>
      </c>
      <c r="BC4167" s="105"/>
      <c r="BD4167" s="105"/>
      <c r="BE4167" s="105"/>
      <c r="BF4167" s="105"/>
      <c r="BG4167" s="109"/>
      <c r="BH4167" s="2"/>
      <c r="BI4167" s="2"/>
      <c r="BJ4167" s="2"/>
      <c r="BK4167" s="2"/>
      <c r="BL4167" s="55"/>
      <c r="BM4167" s="48"/>
      <c r="BN4167" s="48"/>
      <c r="BO4167" s="48"/>
      <c r="BP4167" s="48"/>
      <c r="BQ4167" s="117"/>
      <c r="BR4167" s="2"/>
      <c r="BS4167" s="2"/>
      <c r="BT4167" s="2"/>
      <c r="BU4167" s="2"/>
      <c r="BV4167" s="55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18" t="s">
        <v>5</v>
      </c>
      <c r="H4168" s="3">
        <v>2024</v>
      </c>
      <c r="I4168" s="20" t="s">
        <v>282</v>
      </c>
      <c r="J4168" s="184" t="s">
        <v>274</v>
      </c>
      <c r="K4168" s="184" t="s">
        <v>321</v>
      </c>
      <c r="L4168" s="187">
        <f t="shared" si="133"/>
        <v>0</v>
      </c>
      <c r="M4168" s="187">
        <f t="shared" si="134"/>
        <v>0</v>
      </c>
      <c r="N4168" s="186"/>
      <c r="O4168" s="33"/>
      <c r="P4168" s="33"/>
      <c r="Q4168" s="33"/>
      <c r="R4168" s="33"/>
      <c r="S4168" s="42"/>
      <c r="T4168" s="2"/>
      <c r="U4168" s="2"/>
      <c r="V4168" s="2"/>
      <c r="W4168" s="2"/>
      <c r="X4168" s="55"/>
      <c r="Y4168" s="62"/>
      <c r="Z4168" s="62"/>
      <c r="AA4168" s="62"/>
      <c r="AB4168" s="62"/>
      <c r="AC4168" s="68"/>
      <c r="AD4168" s="2"/>
      <c r="AE4168" s="2"/>
      <c r="AF4168" s="2"/>
      <c r="AG4168" s="2"/>
      <c r="AH4168" s="55"/>
      <c r="AI4168" s="72"/>
      <c r="AJ4168" s="72"/>
      <c r="AK4168" s="72"/>
      <c r="AL4168" s="72"/>
      <c r="AM4168" s="80"/>
      <c r="AN4168" s="2"/>
      <c r="AO4168" s="2"/>
      <c r="AP4168" s="2"/>
      <c r="AQ4168" s="2"/>
      <c r="AR4168" s="55"/>
      <c r="AS4168" s="85"/>
      <c r="AT4168" s="85"/>
      <c r="AU4168" s="85"/>
      <c r="AV4168" s="85"/>
      <c r="AW4168" s="100"/>
      <c r="AX4168" s="2"/>
      <c r="AY4168" s="2"/>
      <c r="AZ4168" s="2"/>
      <c r="BA4168" s="2"/>
      <c r="BB4168" s="55"/>
      <c r="BC4168" s="105"/>
      <c r="BD4168" s="105"/>
      <c r="BE4168" s="105"/>
      <c r="BF4168" s="105"/>
      <c r="BG4168" s="109"/>
      <c r="BH4168" s="2"/>
      <c r="BI4168" s="2"/>
      <c r="BJ4168" s="2"/>
      <c r="BK4168" s="2"/>
      <c r="BL4168" s="55"/>
      <c r="BM4168" s="48"/>
      <c r="BN4168" s="48"/>
      <c r="BO4168" s="48"/>
      <c r="BP4168" s="48"/>
      <c r="BQ4168" s="117"/>
      <c r="BR4168" s="2"/>
      <c r="BS4168" s="2"/>
      <c r="BT4168" s="2"/>
      <c r="BU4168" s="2"/>
      <c r="BV4168" s="55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18" t="s">
        <v>5</v>
      </c>
      <c r="H4169" s="3">
        <v>2024</v>
      </c>
      <c r="I4169" s="20" t="s">
        <v>282</v>
      </c>
      <c r="J4169" s="184" t="s">
        <v>275</v>
      </c>
      <c r="K4169" s="184" t="s">
        <v>321</v>
      </c>
      <c r="L4169" s="187">
        <f t="shared" si="133"/>
        <v>5.4999999999999997E-3</v>
      </c>
      <c r="M4169" s="187">
        <f t="shared" si="134"/>
        <v>4.6909999999999998</v>
      </c>
      <c r="N4169" s="186" t="s">
        <v>702</v>
      </c>
      <c r="O4169" s="33"/>
      <c r="P4169" s="33"/>
      <c r="Q4169" s="33"/>
      <c r="R4169" s="33"/>
      <c r="S4169" s="42"/>
      <c r="T4169" s="2"/>
      <c r="U4169" s="2"/>
      <c r="V4169" s="2"/>
      <c r="W4169" s="2"/>
      <c r="X4169" s="55"/>
      <c r="Y4169" s="62"/>
      <c r="Z4169" s="62"/>
      <c r="AA4169" s="62"/>
      <c r="AB4169" s="62"/>
      <c r="AC4169" s="68"/>
      <c r="AD4169" s="2"/>
      <c r="AE4169" s="2"/>
      <c r="AF4169" s="2"/>
      <c r="AG4169" s="2"/>
      <c r="AH4169" s="55"/>
      <c r="AI4169" s="72"/>
      <c r="AJ4169" s="72"/>
      <c r="AK4169" s="72"/>
      <c r="AL4169" s="72"/>
      <c r="AM4169" s="80"/>
      <c r="AN4169" s="2"/>
      <c r="AO4169" s="2"/>
      <c r="AP4169" s="2"/>
      <c r="AQ4169" s="2"/>
      <c r="AR4169" s="55"/>
      <c r="AS4169" s="85"/>
      <c r="AT4169" s="85"/>
      <c r="AU4169" s="85" t="s">
        <v>702</v>
      </c>
      <c r="AV4169" s="85">
        <v>5.4999999999999997E-3</v>
      </c>
      <c r="AW4169" s="100">
        <v>4.6909999999999998</v>
      </c>
      <c r="AX4169" s="2"/>
      <c r="AY4169" s="2"/>
      <c r="AZ4169" s="2"/>
      <c r="BA4169" s="2"/>
      <c r="BB4169" s="55"/>
      <c r="BC4169" s="105"/>
      <c r="BD4169" s="105"/>
      <c r="BE4169" s="105"/>
      <c r="BF4169" s="105"/>
      <c r="BG4169" s="109"/>
      <c r="BH4169" s="2"/>
      <c r="BI4169" s="2"/>
      <c r="BJ4169" s="2"/>
      <c r="BK4169" s="2"/>
      <c r="BL4169" s="55"/>
      <c r="BM4169" s="48"/>
      <c r="BN4169" s="48"/>
      <c r="BO4169" s="48"/>
      <c r="BP4169" s="48"/>
      <c r="BQ4169" s="117"/>
      <c r="BR4169" s="2"/>
      <c r="BS4169" s="2"/>
      <c r="BT4169" s="2"/>
      <c r="BU4169" s="2"/>
      <c r="BV4169" s="55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18" t="s">
        <v>5</v>
      </c>
      <c r="H4170" s="3">
        <v>2024</v>
      </c>
      <c r="I4170" s="20" t="s">
        <v>282</v>
      </c>
      <c r="J4170" s="184" t="s">
        <v>276</v>
      </c>
      <c r="K4170" s="184" t="s">
        <v>320</v>
      </c>
      <c r="L4170" s="187">
        <f t="shared" si="133"/>
        <v>0</v>
      </c>
      <c r="M4170" s="187">
        <f t="shared" si="134"/>
        <v>0</v>
      </c>
      <c r="N4170" s="186"/>
      <c r="O4170" s="33"/>
      <c r="P4170" s="33"/>
      <c r="Q4170" s="33"/>
      <c r="R4170" s="33"/>
      <c r="S4170" s="42"/>
      <c r="T4170" s="2"/>
      <c r="U4170" s="2"/>
      <c r="V4170" s="2"/>
      <c r="W4170" s="2"/>
      <c r="X4170" s="55"/>
      <c r="Y4170" s="62"/>
      <c r="Z4170" s="62"/>
      <c r="AA4170" s="62"/>
      <c r="AB4170" s="62"/>
      <c r="AC4170" s="68"/>
      <c r="AD4170" s="2"/>
      <c r="AE4170" s="2"/>
      <c r="AF4170" s="2"/>
      <c r="AG4170" s="2"/>
      <c r="AH4170" s="55"/>
      <c r="AI4170" s="72"/>
      <c r="AJ4170" s="72"/>
      <c r="AK4170" s="72"/>
      <c r="AL4170" s="72"/>
      <c r="AM4170" s="80"/>
      <c r="AN4170" s="2"/>
      <c r="AO4170" s="2"/>
      <c r="AP4170" s="2"/>
      <c r="AQ4170" s="2"/>
      <c r="AR4170" s="55"/>
      <c r="AS4170" s="85"/>
      <c r="AT4170" s="85"/>
      <c r="AU4170" s="85"/>
      <c r="AV4170" s="85"/>
      <c r="AW4170" s="100"/>
      <c r="AX4170" s="2"/>
      <c r="AY4170" s="2"/>
      <c r="AZ4170" s="2"/>
      <c r="BA4170" s="2"/>
      <c r="BB4170" s="55"/>
      <c r="BC4170" s="105"/>
      <c r="BD4170" s="105"/>
      <c r="BE4170" s="105"/>
      <c r="BF4170" s="105"/>
      <c r="BG4170" s="109"/>
      <c r="BH4170" s="2"/>
      <c r="BI4170" s="2"/>
      <c r="BJ4170" s="2"/>
      <c r="BK4170" s="2"/>
      <c r="BL4170" s="55"/>
      <c r="BM4170" s="48"/>
      <c r="BN4170" s="48"/>
      <c r="BO4170" s="48"/>
      <c r="BP4170" s="48"/>
      <c r="BQ4170" s="117"/>
      <c r="BR4170" s="2"/>
      <c r="BS4170" s="2"/>
      <c r="BT4170" s="2"/>
      <c r="BU4170" s="2"/>
      <c r="BV4170" s="55"/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18" t="s">
        <v>5</v>
      </c>
      <c r="H4171" s="3">
        <v>2024</v>
      </c>
      <c r="I4171" s="20" t="s">
        <v>282</v>
      </c>
      <c r="J4171" s="184" t="s">
        <v>277</v>
      </c>
      <c r="K4171" s="184" t="s">
        <v>320</v>
      </c>
      <c r="L4171" s="187">
        <f t="shared" si="133"/>
        <v>1</v>
      </c>
      <c r="M4171" s="187">
        <f t="shared" si="134"/>
        <v>7.2430000000000003</v>
      </c>
      <c r="N4171" s="186" t="s">
        <v>977</v>
      </c>
      <c r="O4171" s="33"/>
      <c r="P4171" s="33"/>
      <c r="Q4171" s="33"/>
      <c r="R4171" s="33"/>
      <c r="S4171" s="42"/>
      <c r="T4171" s="2"/>
      <c r="U4171" s="2"/>
      <c r="V4171" s="2"/>
      <c r="W4171" s="2"/>
      <c r="X4171" s="55"/>
      <c r="Y4171" s="62"/>
      <c r="Z4171" s="62"/>
      <c r="AA4171" s="62"/>
      <c r="AB4171" s="62"/>
      <c r="AC4171" s="68"/>
      <c r="AD4171" s="2"/>
      <c r="AE4171" s="2"/>
      <c r="AF4171" s="2"/>
      <c r="AG4171" s="2"/>
      <c r="AH4171" s="55"/>
      <c r="AI4171" s="72"/>
      <c r="AJ4171" s="72"/>
      <c r="AK4171" s="72"/>
      <c r="AL4171" s="72"/>
      <c r="AM4171" s="80"/>
      <c r="AN4171" s="2"/>
      <c r="AO4171" s="2"/>
      <c r="AP4171" s="2"/>
      <c r="AQ4171" s="2"/>
      <c r="AR4171" s="55"/>
      <c r="AS4171" s="85"/>
      <c r="AT4171" s="85"/>
      <c r="AU4171" s="85"/>
      <c r="AV4171" s="85"/>
      <c r="AW4171" s="100"/>
      <c r="AX4171" s="2"/>
      <c r="AY4171" s="2"/>
      <c r="AZ4171" s="2"/>
      <c r="BA4171" s="2"/>
      <c r="BB4171" s="55"/>
      <c r="BC4171" s="105"/>
      <c r="BD4171" s="105"/>
      <c r="BE4171" s="105"/>
      <c r="BF4171" s="105"/>
      <c r="BG4171" s="109"/>
      <c r="BH4171" s="2" t="s">
        <v>977</v>
      </c>
      <c r="BI4171" s="2"/>
      <c r="BJ4171" s="2"/>
      <c r="BK4171" s="2">
        <v>1</v>
      </c>
      <c r="BL4171" s="55">
        <v>7.2430000000000003</v>
      </c>
      <c r="BM4171" s="48"/>
      <c r="BN4171" s="48"/>
      <c r="BO4171" s="48"/>
      <c r="BP4171" s="48"/>
      <c r="BQ4171" s="117"/>
      <c r="BR4171" s="2"/>
      <c r="BS4171" s="2"/>
      <c r="BT4171" s="2"/>
      <c r="BU4171" s="2"/>
      <c r="BV4171" s="55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18" t="s">
        <v>5</v>
      </c>
      <c r="H4172" s="3">
        <v>2024</v>
      </c>
      <c r="I4172" s="20" t="s">
        <v>283</v>
      </c>
      <c r="J4172" s="184" t="s">
        <v>298</v>
      </c>
      <c r="K4172" s="184" t="s">
        <v>321</v>
      </c>
      <c r="L4172" s="187">
        <f t="shared" si="133"/>
        <v>0</v>
      </c>
      <c r="M4172" s="187">
        <f t="shared" si="134"/>
        <v>0</v>
      </c>
      <c r="N4172" s="186"/>
      <c r="O4172" s="33"/>
      <c r="P4172" s="33"/>
      <c r="Q4172" s="33"/>
      <c r="R4172" s="33"/>
      <c r="S4172" s="42"/>
      <c r="T4172" s="2"/>
      <c r="U4172" s="2"/>
      <c r="V4172" s="2"/>
      <c r="W4172" s="2"/>
      <c r="X4172" s="55"/>
      <c r="Y4172" s="62"/>
      <c r="Z4172" s="62"/>
      <c r="AA4172" s="62"/>
      <c r="AB4172" s="62"/>
      <c r="AC4172" s="68"/>
      <c r="AD4172" s="2"/>
      <c r="AE4172" s="2"/>
      <c r="AF4172" s="2"/>
      <c r="AG4172" s="2"/>
      <c r="AH4172" s="55"/>
      <c r="AI4172" s="72"/>
      <c r="AJ4172" s="72"/>
      <c r="AK4172" s="72"/>
      <c r="AL4172" s="72"/>
      <c r="AM4172" s="80"/>
      <c r="AN4172" s="2"/>
      <c r="AO4172" s="2"/>
      <c r="AP4172" s="2"/>
      <c r="AQ4172" s="2"/>
      <c r="AR4172" s="55"/>
      <c r="AS4172" s="85"/>
      <c r="AT4172" s="85"/>
      <c r="AU4172" s="85"/>
      <c r="AV4172" s="85"/>
      <c r="AW4172" s="100"/>
      <c r="AX4172" s="2"/>
      <c r="AY4172" s="2"/>
      <c r="AZ4172" s="2"/>
      <c r="BA4172" s="2"/>
      <c r="BB4172" s="55"/>
      <c r="BC4172" s="105"/>
      <c r="BD4172" s="105"/>
      <c r="BE4172" s="105"/>
      <c r="BF4172" s="105"/>
      <c r="BG4172" s="109"/>
      <c r="BH4172" s="2"/>
      <c r="BI4172" s="2"/>
      <c r="BJ4172" s="2"/>
      <c r="BK4172" s="2"/>
      <c r="BL4172" s="55"/>
      <c r="BM4172" s="48"/>
      <c r="BN4172" s="48"/>
      <c r="BO4172" s="48"/>
      <c r="BP4172" s="48"/>
      <c r="BQ4172" s="117"/>
      <c r="BR4172" s="2"/>
      <c r="BS4172" s="2"/>
      <c r="BT4172" s="2"/>
      <c r="BU4172" s="2"/>
      <c r="BV4172" s="55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18" t="s">
        <v>5</v>
      </c>
      <c r="H4173" s="3">
        <v>2024</v>
      </c>
      <c r="I4173" s="20" t="s">
        <v>283</v>
      </c>
      <c r="J4173" s="184" t="s">
        <v>278</v>
      </c>
      <c r="K4173" s="184" t="s">
        <v>320</v>
      </c>
      <c r="L4173" s="187">
        <f t="shared" si="133"/>
        <v>0</v>
      </c>
      <c r="M4173" s="187">
        <f t="shared" si="134"/>
        <v>0</v>
      </c>
      <c r="N4173" s="186"/>
      <c r="O4173" s="33"/>
      <c r="P4173" s="33"/>
      <c r="Q4173" s="33"/>
      <c r="R4173" s="33"/>
      <c r="S4173" s="42"/>
      <c r="T4173" s="2"/>
      <c r="U4173" s="2"/>
      <c r="V4173" s="2"/>
      <c r="W4173" s="2"/>
      <c r="X4173" s="55"/>
      <c r="Y4173" s="62"/>
      <c r="Z4173" s="62"/>
      <c r="AA4173" s="62"/>
      <c r="AB4173" s="62"/>
      <c r="AC4173" s="68"/>
      <c r="AD4173" s="2"/>
      <c r="AE4173" s="2"/>
      <c r="AF4173" s="2"/>
      <c r="AG4173" s="2"/>
      <c r="AH4173" s="55"/>
      <c r="AI4173" s="72"/>
      <c r="AJ4173" s="72"/>
      <c r="AK4173" s="72"/>
      <c r="AL4173" s="72"/>
      <c r="AM4173" s="80"/>
      <c r="AN4173" s="2"/>
      <c r="AO4173" s="2"/>
      <c r="AP4173" s="2"/>
      <c r="AQ4173" s="2"/>
      <c r="AR4173" s="55"/>
      <c r="AS4173" s="85"/>
      <c r="AT4173" s="85"/>
      <c r="AU4173" s="85"/>
      <c r="AV4173" s="85"/>
      <c r="AW4173" s="100"/>
      <c r="AX4173" s="2"/>
      <c r="AY4173" s="2"/>
      <c r="AZ4173" s="2"/>
      <c r="BA4173" s="2"/>
      <c r="BB4173" s="55"/>
      <c r="BC4173" s="105"/>
      <c r="BD4173" s="105"/>
      <c r="BE4173" s="105"/>
      <c r="BF4173" s="105"/>
      <c r="BG4173" s="109"/>
      <c r="BH4173" s="2"/>
      <c r="BI4173" s="2"/>
      <c r="BJ4173" s="2"/>
      <c r="BK4173" s="2"/>
      <c r="BL4173" s="55"/>
      <c r="BM4173" s="48"/>
      <c r="BN4173" s="48"/>
      <c r="BO4173" s="48"/>
      <c r="BP4173" s="48"/>
      <c r="BQ4173" s="117"/>
      <c r="BR4173" s="2"/>
      <c r="BS4173" s="2"/>
      <c r="BT4173" s="2"/>
      <c r="BU4173" s="2"/>
      <c r="BV4173" s="55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18" t="s">
        <v>5</v>
      </c>
      <c r="H4174" s="3">
        <v>2024</v>
      </c>
      <c r="I4174" s="20" t="s">
        <v>283</v>
      </c>
      <c r="J4174" s="184" t="s">
        <v>279</v>
      </c>
      <c r="K4174" s="184" t="s">
        <v>320</v>
      </c>
      <c r="L4174" s="187">
        <f t="shared" si="133"/>
        <v>0</v>
      </c>
      <c r="M4174" s="187">
        <f t="shared" si="134"/>
        <v>0</v>
      </c>
      <c r="N4174" s="186"/>
      <c r="O4174" s="33"/>
      <c r="P4174" s="33"/>
      <c r="Q4174" s="33"/>
      <c r="R4174" s="33"/>
      <c r="S4174" s="42"/>
      <c r="T4174" s="2"/>
      <c r="U4174" s="2"/>
      <c r="V4174" s="2"/>
      <c r="W4174" s="2"/>
      <c r="X4174" s="55"/>
      <c r="Y4174" s="62"/>
      <c r="Z4174" s="62"/>
      <c r="AA4174" s="62"/>
      <c r="AB4174" s="62"/>
      <c r="AC4174" s="68"/>
      <c r="AD4174" s="2"/>
      <c r="AE4174" s="2"/>
      <c r="AF4174" s="2"/>
      <c r="AG4174" s="2"/>
      <c r="AH4174" s="55"/>
      <c r="AI4174" s="72"/>
      <c r="AJ4174" s="72"/>
      <c r="AK4174" s="72"/>
      <c r="AL4174" s="72"/>
      <c r="AM4174" s="80"/>
      <c r="AN4174" s="2"/>
      <c r="AO4174" s="2"/>
      <c r="AP4174" s="2"/>
      <c r="AQ4174" s="2"/>
      <c r="AR4174" s="55"/>
      <c r="AS4174" s="85"/>
      <c r="AT4174" s="85"/>
      <c r="AU4174" s="85"/>
      <c r="AV4174" s="85"/>
      <c r="AW4174" s="100"/>
      <c r="AX4174" s="2"/>
      <c r="AY4174" s="2"/>
      <c r="AZ4174" s="2"/>
      <c r="BA4174" s="2"/>
      <c r="BB4174" s="55"/>
      <c r="BC4174" s="105"/>
      <c r="BD4174" s="105"/>
      <c r="BE4174" s="105"/>
      <c r="BF4174" s="105"/>
      <c r="BG4174" s="109"/>
      <c r="BH4174" s="2"/>
      <c r="BI4174" s="2"/>
      <c r="BJ4174" s="2"/>
      <c r="BK4174" s="2"/>
      <c r="BL4174" s="55"/>
      <c r="BM4174" s="48"/>
      <c r="BN4174" s="48"/>
      <c r="BO4174" s="48"/>
      <c r="BP4174" s="48"/>
      <c r="BQ4174" s="117"/>
      <c r="BR4174" s="2"/>
      <c r="BS4174" s="2"/>
      <c r="BT4174" s="2"/>
      <c r="BU4174" s="2"/>
      <c r="BV4174" s="55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18" t="s">
        <v>5</v>
      </c>
      <c r="H4175" s="3">
        <v>2024</v>
      </c>
      <c r="I4175" s="20" t="s">
        <v>286</v>
      </c>
      <c r="J4175" s="184" t="s">
        <v>280</v>
      </c>
      <c r="K4175" s="184" t="s">
        <v>319</v>
      </c>
      <c r="L4175" s="187">
        <f t="shared" si="133"/>
        <v>0</v>
      </c>
      <c r="M4175" s="187">
        <f t="shared" si="134"/>
        <v>0</v>
      </c>
      <c r="N4175" s="186"/>
      <c r="O4175" s="33"/>
      <c r="P4175" s="33"/>
      <c r="Q4175" s="33"/>
      <c r="R4175" s="33"/>
      <c r="S4175" s="42"/>
      <c r="T4175" s="2"/>
      <c r="U4175" s="2"/>
      <c r="V4175" s="2"/>
      <c r="W4175" s="2"/>
      <c r="X4175" s="55"/>
      <c r="Y4175" s="62"/>
      <c r="Z4175" s="62"/>
      <c r="AA4175" s="62"/>
      <c r="AB4175" s="62"/>
      <c r="AC4175" s="68"/>
      <c r="AD4175" s="2"/>
      <c r="AE4175" s="2"/>
      <c r="AF4175" s="2"/>
      <c r="AG4175" s="2"/>
      <c r="AH4175" s="55"/>
      <c r="AI4175" s="72"/>
      <c r="AJ4175" s="72"/>
      <c r="AK4175" s="72"/>
      <c r="AL4175" s="72"/>
      <c r="AM4175" s="80"/>
      <c r="AN4175" s="2"/>
      <c r="AO4175" s="2"/>
      <c r="AP4175" s="2"/>
      <c r="AQ4175" s="2"/>
      <c r="AR4175" s="55"/>
      <c r="AS4175" s="85"/>
      <c r="AT4175" s="85"/>
      <c r="AU4175" s="85"/>
      <c r="AV4175" s="85"/>
      <c r="AW4175" s="100"/>
      <c r="AX4175" s="2"/>
      <c r="AY4175" s="2"/>
      <c r="AZ4175" s="2"/>
      <c r="BA4175" s="2"/>
      <c r="BB4175" s="55"/>
      <c r="BC4175" s="105"/>
      <c r="BD4175" s="105"/>
      <c r="BE4175" s="105"/>
      <c r="BF4175" s="105"/>
      <c r="BG4175" s="109"/>
      <c r="BH4175" s="2"/>
      <c r="BI4175" s="2"/>
      <c r="BJ4175" s="2"/>
      <c r="BK4175" s="2"/>
      <c r="BL4175" s="55"/>
      <c r="BM4175" s="48"/>
      <c r="BN4175" s="48"/>
      <c r="BO4175" s="48"/>
      <c r="BP4175" s="48"/>
      <c r="BQ4175" s="117"/>
      <c r="BR4175" s="2"/>
      <c r="BS4175" s="2"/>
      <c r="BT4175" s="2"/>
      <c r="BU4175" s="2"/>
      <c r="BV4175" s="55"/>
    </row>
    <row r="4176" spans="1:74" ht="57.6" hidden="1" x14ac:dyDescent="0.3">
      <c r="A4176" s="2" t="s">
        <v>132</v>
      </c>
      <c r="B4176" s="2" t="s">
        <v>2</v>
      </c>
      <c r="C4176" s="2" t="s">
        <v>3</v>
      </c>
      <c r="D4176" s="2" t="s">
        <v>124</v>
      </c>
      <c r="E4176" s="5" t="s">
        <v>133</v>
      </c>
      <c r="F4176" s="3"/>
      <c r="G4176" s="18" t="s">
        <v>5</v>
      </c>
      <c r="H4176" s="3">
        <v>2024</v>
      </c>
      <c r="I4176" s="20" t="s">
        <v>286</v>
      </c>
      <c r="J4176" s="184" t="s">
        <v>281</v>
      </c>
      <c r="K4176" s="184" t="s">
        <v>319</v>
      </c>
      <c r="L4176" s="187">
        <f t="shared" si="133"/>
        <v>0</v>
      </c>
      <c r="M4176" s="187">
        <f t="shared" si="134"/>
        <v>480.53800000000001</v>
      </c>
      <c r="N4176" s="186" t="s">
        <v>1493</v>
      </c>
      <c r="O4176" s="33"/>
      <c r="P4176" s="33"/>
      <c r="Q4176" s="33"/>
      <c r="R4176" s="33"/>
      <c r="S4176" s="42"/>
      <c r="T4176" s="2"/>
      <c r="U4176" s="2"/>
      <c r="V4176" s="2"/>
      <c r="W4176" s="2"/>
      <c r="X4176" s="55"/>
      <c r="Y4176" s="62"/>
      <c r="Z4176" s="62"/>
      <c r="AA4176" s="62"/>
      <c r="AB4176" s="62"/>
      <c r="AC4176" s="68"/>
      <c r="AD4176" s="2"/>
      <c r="AE4176" s="2"/>
      <c r="AF4176" s="2"/>
      <c r="AG4176" s="2"/>
      <c r="AH4176" s="55"/>
      <c r="AI4176" s="72"/>
      <c r="AJ4176" s="72"/>
      <c r="AK4176" s="72"/>
      <c r="AL4176" s="72"/>
      <c r="AM4176" s="80"/>
      <c r="AN4176" s="2"/>
      <c r="AO4176" s="2"/>
      <c r="AP4176" s="2"/>
      <c r="AQ4176" s="2"/>
      <c r="AR4176" s="55"/>
      <c r="AS4176" s="85" t="s">
        <v>727</v>
      </c>
      <c r="AT4176" s="85"/>
      <c r="AU4176" s="85"/>
      <c r="AV4176" s="85"/>
      <c r="AW4176" s="100">
        <v>4.7320000000000002</v>
      </c>
      <c r="AX4176" s="2"/>
      <c r="AY4176" s="2"/>
      <c r="AZ4176" s="2"/>
      <c r="BA4176" s="2"/>
      <c r="BB4176" s="55"/>
      <c r="BC4176" s="105" t="s">
        <v>1061</v>
      </c>
      <c r="BD4176" s="105"/>
      <c r="BE4176" s="105"/>
      <c r="BF4176" s="105"/>
      <c r="BG4176" s="109">
        <v>4.5</v>
      </c>
      <c r="BH4176" s="2" t="s">
        <v>1038</v>
      </c>
      <c r="BI4176" s="2"/>
      <c r="BJ4176" s="2"/>
      <c r="BK4176" s="2"/>
      <c r="BL4176" s="55">
        <v>107.806</v>
      </c>
      <c r="BM4176" s="48"/>
      <c r="BN4176" s="48"/>
      <c r="BO4176" s="48"/>
      <c r="BP4176" s="48"/>
      <c r="BQ4176" s="117"/>
      <c r="BR4176" s="2" t="s">
        <v>1273</v>
      </c>
      <c r="BS4176" s="2"/>
      <c r="BT4176" s="2"/>
      <c r="BU4176" s="2"/>
      <c r="BV4176" s="55">
        <f>32.3+331.2</f>
        <v>363.5</v>
      </c>
    </row>
    <row r="4177" spans="1:74" s="13" customFormat="1" hidden="1" x14ac:dyDescent="0.3">
      <c r="A4177" s="12" t="s">
        <v>132</v>
      </c>
      <c r="B4177" s="12" t="s">
        <v>2</v>
      </c>
      <c r="C4177" s="12" t="s">
        <v>3</v>
      </c>
      <c r="D4177" s="12" t="s">
        <v>124</v>
      </c>
      <c r="E4177" s="6" t="s">
        <v>133</v>
      </c>
      <c r="F4177" s="7"/>
      <c r="G4177" s="19" t="s">
        <v>5</v>
      </c>
      <c r="H4177" s="7">
        <v>2024</v>
      </c>
      <c r="I4177" s="21"/>
      <c r="J4177" s="12" t="s">
        <v>314</v>
      </c>
      <c r="K4177" s="12"/>
      <c r="L4177" s="147"/>
      <c r="M4177" s="147">
        <f>SUM(M4139:M4176)</f>
        <v>532.01300000000003</v>
      </c>
      <c r="N4177" s="183"/>
      <c r="O4177" s="12"/>
      <c r="P4177" s="12"/>
      <c r="Q4177" s="12"/>
      <c r="R4177" s="12"/>
      <c r="S4177" s="47">
        <f>SUM(S4139:S4176)</f>
        <v>0</v>
      </c>
      <c r="T4177" s="12"/>
      <c r="U4177" s="12"/>
      <c r="V4177" s="12"/>
      <c r="W4177" s="12"/>
      <c r="X4177" s="47">
        <f>SUM(X4139:X4176)</f>
        <v>6.4930000000000003</v>
      </c>
      <c r="Y4177" s="12"/>
      <c r="Z4177" s="12"/>
      <c r="AA4177" s="12"/>
      <c r="AB4177" s="12"/>
      <c r="AC4177" s="47">
        <f>SUM(AC4139:AC4176)</f>
        <v>0</v>
      </c>
      <c r="AD4177" s="12"/>
      <c r="AE4177" s="12"/>
      <c r="AF4177" s="12"/>
      <c r="AG4177" s="12"/>
      <c r="AH4177" s="47">
        <f>SUM(AH4139:AH4176)</f>
        <v>0</v>
      </c>
      <c r="AI4177" s="12"/>
      <c r="AJ4177" s="12"/>
      <c r="AK4177" s="12"/>
      <c r="AL4177" s="12"/>
      <c r="AM4177" s="47">
        <f>SUM(AM4139:AM4176)</f>
        <v>2.3940000000000001</v>
      </c>
      <c r="AN4177" s="12"/>
      <c r="AO4177" s="12"/>
      <c r="AP4177" s="12"/>
      <c r="AQ4177" s="12"/>
      <c r="AR4177" s="47">
        <f>SUM(AR4139:AR4176)</f>
        <v>0</v>
      </c>
      <c r="AS4177" s="12"/>
      <c r="AT4177" s="12"/>
      <c r="AU4177" s="12"/>
      <c r="AV4177" s="12"/>
      <c r="AW4177" s="47">
        <f>SUM(AW4139:AW4176)</f>
        <v>33.811999999999998</v>
      </c>
      <c r="AX4177" s="12"/>
      <c r="AY4177" s="12"/>
      <c r="AZ4177" s="12"/>
      <c r="BA4177" s="12"/>
      <c r="BB4177" s="47">
        <f>SUM(BB4139:BB4176)</f>
        <v>6.2649999999999997</v>
      </c>
      <c r="BC4177" s="12"/>
      <c r="BD4177" s="12"/>
      <c r="BE4177" s="12"/>
      <c r="BF4177" s="12"/>
      <c r="BG4177" s="47">
        <f>SUM(BG4139:BG4176)</f>
        <v>4.5</v>
      </c>
      <c r="BH4177" s="12"/>
      <c r="BI4177" s="12"/>
      <c r="BJ4177" s="12"/>
      <c r="BK4177" s="12"/>
      <c r="BL4177" s="47">
        <f>SUM(BL4139:BL4176)</f>
        <v>115.04899999999999</v>
      </c>
      <c r="BM4177" s="12"/>
      <c r="BN4177" s="12"/>
      <c r="BO4177" s="12"/>
      <c r="BP4177" s="12"/>
      <c r="BQ4177" s="47">
        <f>SUM(BQ4139:BQ4176)</f>
        <v>0</v>
      </c>
      <c r="BR4177" s="12"/>
      <c r="BS4177" s="12"/>
      <c r="BT4177" s="12"/>
      <c r="BU4177" s="12"/>
      <c r="BV4177" s="47">
        <f>SUM(BV4139:BV4176)</f>
        <v>363.5</v>
      </c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18" t="s">
        <v>5</v>
      </c>
      <c r="H4178" s="3">
        <v>2024</v>
      </c>
      <c r="I4178" s="20" t="s">
        <v>287</v>
      </c>
      <c r="J4178" s="184" t="s">
        <v>267</v>
      </c>
      <c r="K4178" s="184" t="s">
        <v>318</v>
      </c>
      <c r="L4178" s="187">
        <f t="shared" si="133"/>
        <v>0</v>
      </c>
      <c r="M4178" s="187">
        <f t="shared" si="134"/>
        <v>0</v>
      </c>
      <c r="N4178" s="186"/>
      <c r="O4178" s="33"/>
      <c r="P4178" s="33"/>
      <c r="Q4178" s="33"/>
      <c r="R4178" s="33"/>
      <c r="S4178" s="42"/>
      <c r="T4178" s="2"/>
      <c r="U4178" s="2"/>
      <c r="V4178" s="2"/>
      <c r="W4178" s="2"/>
      <c r="X4178" s="55"/>
      <c r="Y4178" s="62"/>
      <c r="Z4178" s="62"/>
      <c r="AA4178" s="62"/>
      <c r="AB4178" s="62"/>
      <c r="AC4178" s="68"/>
      <c r="AD4178" s="2"/>
      <c r="AE4178" s="2"/>
      <c r="AF4178" s="2"/>
      <c r="AG4178" s="2"/>
      <c r="AH4178" s="55"/>
      <c r="AI4178" s="72"/>
      <c r="AJ4178" s="72"/>
      <c r="AK4178" s="72"/>
      <c r="AL4178" s="72"/>
      <c r="AM4178" s="80"/>
      <c r="AN4178" s="2"/>
      <c r="AO4178" s="2"/>
      <c r="AP4178" s="2"/>
      <c r="AQ4178" s="2"/>
      <c r="AR4178" s="55"/>
      <c r="AS4178" s="85"/>
      <c r="AT4178" s="85"/>
      <c r="AU4178" s="85"/>
      <c r="AV4178" s="85"/>
      <c r="AW4178" s="100"/>
      <c r="AX4178" s="2"/>
      <c r="AY4178" s="2"/>
      <c r="AZ4178" s="2"/>
      <c r="BA4178" s="2"/>
      <c r="BB4178" s="55"/>
      <c r="BC4178" s="105"/>
      <c r="BD4178" s="105"/>
      <c r="BE4178" s="105"/>
      <c r="BF4178" s="105"/>
      <c r="BG4178" s="109"/>
      <c r="BH4178" s="2"/>
      <c r="BI4178" s="2"/>
      <c r="BJ4178" s="2"/>
      <c r="BK4178" s="2"/>
      <c r="BL4178" s="55"/>
      <c r="BM4178" s="48"/>
      <c r="BN4178" s="48"/>
      <c r="BO4178" s="48"/>
      <c r="BP4178" s="48"/>
      <c r="BQ4178" s="117"/>
      <c r="BR4178" s="2"/>
      <c r="BS4178" s="2"/>
      <c r="BT4178" s="2"/>
      <c r="BU4178" s="2"/>
      <c r="BV4178" s="55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18" t="s">
        <v>5</v>
      </c>
      <c r="H4179" s="3">
        <v>2024</v>
      </c>
      <c r="I4179" s="20" t="s">
        <v>287</v>
      </c>
      <c r="J4179" s="184" t="s">
        <v>291</v>
      </c>
      <c r="K4179" s="184" t="s">
        <v>319</v>
      </c>
      <c r="L4179" s="187">
        <f t="shared" si="133"/>
        <v>0</v>
      </c>
      <c r="M4179" s="187">
        <f t="shared" si="134"/>
        <v>0</v>
      </c>
      <c r="N4179" s="186"/>
      <c r="O4179" s="33"/>
      <c r="P4179" s="33"/>
      <c r="Q4179" s="33"/>
      <c r="R4179" s="33"/>
      <c r="S4179" s="42"/>
      <c r="T4179" s="2"/>
      <c r="U4179" s="2"/>
      <c r="V4179" s="2"/>
      <c r="W4179" s="2"/>
      <c r="X4179" s="55"/>
      <c r="Y4179" s="62"/>
      <c r="Z4179" s="62"/>
      <c r="AA4179" s="62"/>
      <c r="AB4179" s="62"/>
      <c r="AC4179" s="68"/>
      <c r="AD4179" s="2"/>
      <c r="AE4179" s="2"/>
      <c r="AF4179" s="2"/>
      <c r="AG4179" s="2"/>
      <c r="AH4179" s="55"/>
      <c r="AI4179" s="72"/>
      <c r="AJ4179" s="72"/>
      <c r="AK4179" s="72"/>
      <c r="AL4179" s="72"/>
      <c r="AM4179" s="80"/>
      <c r="AN4179" s="2"/>
      <c r="AO4179" s="2"/>
      <c r="AP4179" s="2"/>
      <c r="AQ4179" s="2"/>
      <c r="AR4179" s="55"/>
      <c r="AS4179" s="85"/>
      <c r="AT4179" s="85"/>
      <c r="AU4179" s="85"/>
      <c r="AV4179" s="85"/>
      <c r="AW4179" s="100"/>
      <c r="AX4179" s="2"/>
      <c r="AY4179" s="2"/>
      <c r="AZ4179" s="2"/>
      <c r="BA4179" s="2"/>
      <c r="BB4179" s="55"/>
      <c r="BC4179" s="105"/>
      <c r="BD4179" s="105"/>
      <c r="BE4179" s="105"/>
      <c r="BF4179" s="105"/>
      <c r="BG4179" s="109"/>
      <c r="BH4179" s="2"/>
      <c r="BI4179" s="2"/>
      <c r="BJ4179" s="2"/>
      <c r="BK4179" s="2"/>
      <c r="BL4179" s="55"/>
      <c r="BM4179" s="48"/>
      <c r="BN4179" s="48"/>
      <c r="BO4179" s="48"/>
      <c r="BP4179" s="48"/>
      <c r="BQ4179" s="117"/>
      <c r="BR4179" s="2"/>
      <c r="BS4179" s="2"/>
      <c r="BT4179" s="2"/>
      <c r="BU4179" s="2"/>
      <c r="BV4179" s="55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18" t="s">
        <v>5</v>
      </c>
      <c r="H4180" s="3">
        <v>2024</v>
      </c>
      <c r="I4180" s="20" t="s">
        <v>286</v>
      </c>
      <c r="J4180" s="184" t="s">
        <v>336</v>
      </c>
      <c r="K4180" s="184" t="s">
        <v>319</v>
      </c>
      <c r="L4180" s="187">
        <f t="shared" si="133"/>
        <v>0</v>
      </c>
      <c r="M4180" s="187">
        <f t="shared" si="134"/>
        <v>0</v>
      </c>
      <c r="N4180" s="186"/>
      <c r="O4180" s="33"/>
      <c r="P4180" s="33"/>
      <c r="Q4180" s="33"/>
      <c r="R4180" s="33"/>
      <c r="S4180" s="42"/>
      <c r="T4180" s="2"/>
      <c r="U4180" s="2"/>
      <c r="V4180" s="2"/>
      <c r="W4180" s="2"/>
      <c r="X4180" s="55"/>
      <c r="Y4180" s="62"/>
      <c r="Z4180" s="62"/>
      <c r="AA4180" s="62"/>
      <c r="AB4180" s="62"/>
      <c r="AC4180" s="68"/>
      <c r="AD4180" s="2"/>
      <c r="AE4180" s="2"/>
      <c r="AF4180" s="2"/>
      <c r="AG4180" s="2"/>
      <c r="AH4180" s="55"/>
      <c r="AI4180" s="72"/>
      <c r="AJ4180" s="72"/>
      <c r="AK4180" s="72"/>
      <c r="AL4180" s="72"/>
      <c r="AM4180" s="80"/>
      <c r="AN4180" s="2"/>
      <c r="AO4180" s="2"/>
      <c r="AP4180" s="2"/>
      <c r="AQ4180" s="2"/>
      <c r="AR4180" s="55"/>
      <c r="AS4180" s="85"/>
      <c r="AT4180" s="85"/>
      <c r="AU4180" s="85"/>
      <c r="AV4180" s="85"/>
      <c r="AW4180" s="100"/>
      <c r="AX4180" s="2"/>
      <c r="AY4180" s="2"/>
      <c r="AZ4180" s="2"/>
      <c r="BA4180" s="2"/>
      <c r="BB4180" s="55"/>
      <c r="BC4180" s="105"/>
      <c r="BD4180" s="105"/>
      <c r="BE4180" s="105"/>
      <c r="BF4180" s="105"/>
      <c r="BG4180" s="109"/>
      <c r="BH4180" s="2"/>
      <c r="BI4180" s="2"/>
      <c r="BJ4180" s="2"/>
      <c r="BK4180" s="2"/>
      <c r="BL4180" s="55"/>
      <c r="BM4180" s="48"/>
      <c r="BN4180" s="48"/>
      <c r="BO4180" s="48"/>
      <c r="BP4180" s="48"/>
      <c r="BQ4180" s="117"/>
      <c r="BR4180" s="2"/>
      <c r="BS4180" s="2"/>
      <c r="BT4180" s="2"/>
      <c r="BU4180" s="2"/>
      <c r="BV4180" s="55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18" t="s">
        <v>5</v>
      </c>
      <c r="H4181" s="3">
        <v>2024</v>
      </c>
      <c r="I4181" s="20" t="s">
        <v>286</v>
      </c>
      <c r="J4181" s="185" t="s">
        <v>337</v>
      </c>
      <c r="K4181" s="185" t="s">
        <v>318</v>
      </c>
      <c r="L4181" s="187">
        <f t="shared" si="133"/>
        <v>0</v>
      </c>
      <c r="M4181" s="187">
        <f t="shared" si="134"/>
        <v>0</v>
      </c>
      <c r="N4181" s="186"/>
      <c r="O4181" s="53"/>
      <c r="P4181" s="53"/>
      <c r="Q4181" s="53"/>
      <c r="R4181" s="53"/>
      <c r="S4181" s="54"/>
      <c r="T4181" s="8"/>
      <c r="U4181" s="8"/>
      <c r="V4181" s="8"/>
      <c r="W4181" s="8"/>
      <c r="X4181" s="122"/>
      <c r="Y4181" s="135"/>
      <c r="Z4181" s="135"/>
      <c r="AA4181" s="135"/>
      <c r="AB4181" s="135"/>
      <c r="AC4181" s="136"/>
      <c r="AD4181" s="8"/>
      <c r="AE4181" s="8"/>
      <c r="AF4181" s="8"/>
      <c r="AG4181" s="8"/>
      <c r="AH4181" s="122"/>
      <c r="AI4181" s="137"/>
      <c r="AJ4181" s="137"/>
      <c r="AK4181" s="137"/>
      <c r="AL4181" s="137"/>
      <c r="AM4181" s="138"/>
      <c r="AN4181" s="8"/>
      <c r="AO4181" s="8"/>
      <c r="AP4181" s="8"/>
      <c r="AQ4181" s="8"/>
      <c r="AR4181" s="122"/>
      <c r="AS4181" s="139"/>
      <c r="AT4181" s="139"/>
      <c r="AU4181" s="139"/>
      <c r="AV4181" s="139"/>
      <c r="AW4181" s="140"/>
      <c r="AX4181" s="8"/>
      <c r="AY4181" s="8"/>
      <c r="AZ4181" s="8"/>
      <c r="BA4181" s="8"/>
      <c r="BB4181" s="122"/>
      <c r="BC4181" s="141"/>
      <c r="BD4181" s="141"/>
      <c r="BE4181" s="141"/>
      <c r="BF4181" s="141"/>
      <c r="BG4181" s="142"/>
      <c r="BH4181" s="8"/>
      <c r="BI4181" s="8"/>
      <c r="BJ4181" s="8"/>
      <c r="BK4181" s="8"/>
      <c r="BL4181" s="122"/>
      <c r="BM4181" s="143"/>
      <c r="BN4181" s="143"/>
      <c r="BO4181" s="143"/>
      <c r="BP4181" s="143"/>
      <c r="BQ4181" s="144"/>
      <c r="BR4181" s="8"/>
      <c r="BS4181" s="8"/>
      <c r="BT4181" s="8"/>
      <c r="BU4181" s="8"/>
      <c r="BV4181" s="122"/>
    </row>
    <row r="4182" spans="1:74" ht="28.8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18" t="s">
        <v>5</v>
      </c>
      <c r="H4182" s="3">
        <v>2024</v>
      </c>
      <c r="I4182" s="20" t="s">
        <v>286</v>
      </c>
      <c r="J4182" s="185" t="s">
        <v>338</v>
      </c>
      <c r="K4182" s="185" t="s">
        <v>339</v>
      </c>
      <c r="L4182" s="187">
        <f t="shared" si="133"/>
        <v>0</v>
      </c>
      <c r="M4182" s="187">
        <f t="shared" si="134"/>
        <v>0</v>
      </c>
      <c r="N4182" s="186"/>
      <c r="O4182" s="53"/>
      <c r="P4182" s="53"/>
      <c r="Q4182" s="53"/>
      <c r="R4182" s="53"/>
      <c r="S4182" s="54"/>
      <c r="T4182" s="8"/>
      <c r="U4182" s="8"/>
      <c r="V4182" s="8"/>
      <c r="W4182" s="8"/>
      <c r="X4182" s="122"/>
      <c r="Y4182" s="135"/>
      <c r="Z4182" s="135"/>
      <c r="AA4182" s="135"/>
      <c r="AB4182" s="135"/>
      <c r="AC4182" s="136"/>
      <c r="AD4182" s="8"/>
      <c r="AE4182" s="8"/>
      <c r="AF4182" s="8"/>
      <c r="AG4182" s="8"/>
      <c r="AH4182" s="122"/>
      <c r="AI4182" s="137"/>
      <c r="AJ4182" s="137"/>
      <c r="AK4182" s="137"/>
      <c r="AL4182" s="137"/>
      <c r="AM4182" s="138"/>
      <c r="AN4182" s="8"/>
      <c r="AO4182" s="8"/>
      <c r="AP4182" s="8"/>
      <c r="AQ4182" s="8"/>
      <c r="AR4182" s="122"/>
      <c r="AS4182" s="139"/>
      <c r="AT4182" s="139"/>
      <c r="AU4182" s="139"/>
      <c r="AV4182" s="139"/>
      <c r="AW4182" s="140"/>
      <c r="AX4182" s="8"/>
      <c r="AY4182" s="8"/>
      <c r="AZ4182" s="8"/>
      <c r="BA4182" s="8"/>
      <c r="BB4182" s="122"/>
      <c r="BC4182" s="141"/>
      <c r="BD4182" s="141"/>
      <c r="BE4182" s="141"/>
      <c r="BF4182" s="141"/>
      <c r="BG4182" s="142"/>
      <c r="BH4182" s="8"/>
      <c r="BI4182" s="8"/>
      <c r="BJ4182" s="8"/>
      <c r="BK4182" s="8"/>
      <c r="BL4182" s="122"/>
      <c r="BM4182" s="143"/>
      <c r="BN4182" s="143"/>
      <c r="BO4182" s="143"/>
      <c r="BP4182" s="143"/>
      <c r="BQ4182" s="144"/>
      <c r="BR4182" s="8"/>
      <c r="BS4182" s="8"/>
      <c r="BT4182" s="8"/>
      <c r="BU4182" s="8"/>
      <c r="BV4182" s="122"/>
    </row>
    <row r="4183" spans="1:74" ht="28.8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18" t="s">
        <v>5</v>
      </c>
      <c r="H4183" s="3">
        <v>2024</v>
      </c>
      <c r="I4183" s="20" t="s">
        <v>286</v>
      </c>
      <c r="J4183" s="185" t="s">
        <v>340</v>
      </c>
      <c r="K4183" s="185" t="s">
        <v>318</v>
      </c>
      <c r="L4183" s="187">
        <f t="shared" si="133"/>
        <v>0</v>
      </c>
      <c r="M4183" s="187">
        <f t="shared" si="134"/>
        <v>0</v>
      </c>
      <c r="N4183" s="186"/>
      <c r="O4183" s="53"/>
      <c r="P4183" s="53"/>
      <c r="Q4183" s="53"/>
      <c r="R4183" s="53"/>
      <c r="S4183" s="54"/>
      <c r="T4183" s="8"/>
      <c r="U4183" s="8"/>
      <c r="V4183" s="8"/>
      <c r="W4183" s="8"/>
      <c r="X4183" s="122"/>
      <c r="Y4183" s="135"/>
      <c r="Z4183" s="135"/>
      <c r="AA4183" s="135"/>
      <c r="AB4183" s="135"/>
      <c r="AC4183" s="136"/>
      <c r="AD4183" s="8"/>
      <c r="AE4183" s="8"/>
      <c r="AF4183" s="8"/>
      <c r="AG4183" s="8"/>
      <c r="AH4183" s="122"/>
      <c r="AI4183" s="137"/>
      <c r="AJ4183" s="137"/>
      <c r="AK4183" s="137"/>
      <c r="AL4183" s="137"/>
      <c r="AM4183" s="138"/>
      <c r="AN4183" s="8"/>
      <c r="AO4183" s="8"/>
      <c r="AP4183" s="8"/>
      <c r="AQ4183" s="8"/>
      <c r="AR4183" s="122"/>
      <c r="AS4183" s="139"/>
      <c r="AT4183" s="139"/>
      <c r="AU4183" s="139"/>
      <c r="AV4183" s="139"/>
      <c r="AW4183" s="140"/>
      <c r="AX4183" s="8"/>
      <c r="AY4183" s="8"/>
      <c r="AZ4183" s="8"/>
      <c r="BA4183" s="8"/>
      <c r="BB4183" s="122"/>
      <c r="BC4183" s="141"/>
      <c r="BD4183" s="141"/>
      <c r="BE4183" s="141"/>
      <c r="BF4183" s="141"/>
      <c r="BG4183" s="142"/>
      <c r="BH4183" s="8"/>
      <c r="BI4183" s="8"/>
      <c r="BJ4183" s="8"/>
      <c r="BK4183" s="8"/>
      <c r="BL4183" s="122"/>
      <c r="BM4183" s="143"/>
      <c r="BN4183" s="143"/>
      <c r="BO4183" s="143"/>
      <c r="BP4183" s="143"/>
      <c r="BQ4183" s="144"/>
      <c r="BR4183" s="8"/>
      <c r="BS4183" s="8"/>
      <c r="BT4183" s="8"/>
      <c r="BU4183" s="8"/>
      <c r="BV4183" s="122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18" t="s">
        <v>5</v>
      </c>
      <c r="H4184" s="3">
        <v>2024</v>
      </c>
      <c r="I4184" s="20" t="s">
        <v>286</v>
      </c>
      <c r="J4184" s="185" t="s">
        <v>341</v>
      </c>
      <c r="K4184" s="185" t="s">
        <v>320</v>
      </c>
      <c r="L4184" s="187">
        <f t="shared" si="133"/>
        <v>0</v>
      </c>
      <c r="M4184" s="187">
        <f t="shared" si="134"/>
        <v>0</v>
      </c>
      <c r="N4184" s="186"/>
      <c r="O4184" s="53"/>
      <c r="P4184" s="53"/>
      <c r="Q4184" s="53"/>
      <c r="R4184" s="53"/>
      <c r="S4184" s="54"/>
      <c r="T4184" s="8"/>
      <c r="U4184" s="8"/>
      <c r="V4184" s="8"/>
      <c r="W4184" s="8"/>
      <c r="X4184" s="122"/>
      <c r="Y4184" s="135"/>
      <c r="Z4184" s="135"/>
      <c r="AA4184" s="135"/>
      <c r="AB4184" s="135"/>
      <c r="AC4184" s="136"/>
      <c r="AD4184" s="8"/>
      <c r="AE4184" s="8"/>
      <c r="AF4184" s="8"/>
      <c r="AG4184" s="8"/>
      <c r="AH4184" s="122"/>
      <c r="AI4184" s="137"/>
      <c r="AJ4184" s="137"/>
      <c r="AK4184" s="137"/>
      <c r="AL4184" s="137"/>
      <c r="AM4184" s="138"/>
      <c r="AN4184" s="8"/>
      <c r="AO4184" s="8"/>
      <c r="AP4184" s="8"/>
      <c r="AQ4184" s="8"/>
      <c r="AR4184" s="122"/>
      <c r="AS4184" s="139"/>
      <c r="AT4184" s="139"/>
      <c r="AU4184" s="139"/>
      <c r="AV4184" s="139"/>
      <c r="AW4184" s="140"/>
      <c r="AX4184" s="8"/>
      <c r="AY4184" s="8"/>
      <c r="AZ4184" s="8"/>
      <c r="BA4184" s="8"/>
      <c r="BB4184" s="122"/>
      <c r="BC4184" s="141"/>
      <c r="BD4184" s="141"/>
      <c r="BE4184" s="141"/>
      <c r="BF4184" s="141"/>
      <c r="BG4184" s="142"/>
      <c r="BH4184" s="8"/>
      <c r="BI4184" s="8"/>
      <c r="BJ4184" s="8"/>
      <c r="BK4184" s="8"/>
      <c r="BL4184" s="122"/>
      <c r="BM4184" s="143"/>
      <c r="BN4184" s="143"/>
      <c r="BO4184" s="143"/>
      <c r="BP4184" s="143"/>
      <c r="BQ4184" s="144"/>
      <c r="BR4184" s="8"/>
      <c r="BS4184" s="8"/>
      <c r="BT4184" s="8"/>
      <c r="BU4184" s="8"/>
      <c r="BV4184" s="122"/>
    </row>
    <row r="4185" spans="1:74" ht="28.8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18" t="s">
        <v>5</v>
      </c>
      <c r="H4185" s="3">
        <v>2024</v>
      </c>
      <c r="I4185" s="20" t="s">
        <v>286</v>
      </c>
      <c r="J4185" s="185" t="s">
        <v>342</v>
      </c>
      <c r="K4185" s="185" t="s">
        <v>320</v>
      </c>
      <c r="L4185" s="187">
        <f t="shared" si="133"/>
        <v>0</v>
      </c>
      <c r="M4185" s="187">
        <f t="shared" si="134"/>
        <v>0</v>
      </c>
      <c r="N4185" s="186"/>
      <c r="O4185" s="53"/>
      <c r="P4185" s="53"/>
      <c r="Q4185" s="53"/>
      <c r="R4185" s="53"/>
      <c r="S4185" s="54"/>
      <c r="T4185" s="8"/>
      <c r="U4185" s="8"/>
      <c r="V4185" s="8"/>
      <c r="W4185" s="8"/>
      <c r="X4185" s="122"/>
      <c r="Y4185" s="135"/>
      <c r="Z4185" s="135"/>
      <c r="AA4185" s="135"/>
      <c r="AB4185" s="135"/>
      <c r="AC4185" s="136"/>
      <c r="AD4185" s="8"/>
      <c r="AE4185" s="8"/>
      <c r="AF4185" s="8"/>
      <c r="AG4185" s="8"/>
      <c r="AH4185" s="122"/>
      <c r="AI4185" s="137"/>
      <c r="AJ4185" s="137"/>
      <c r="AK4185" s="137"/>
      <c r="AL4185" s="137"/>
      <c r="AM4185" s="138"/>
      <c r="AN4185" s="8"/>
      <c r="AO4185" s="8"/>
      <c r="AP4185" s="8"/>
      <c r="AQ4185" s="8"/>
      <c r="AR4185" s="122"/>
      <c r="AS4185" s="139"/>
      <c r="AT4185" s="139"/>
      <c r="AU4185" s="139"/>
      <c r="AV4185" s="139"/>
      <c r="AW4185" s="140"/>
      <c r="AX4185" s="8"/>
      <c r="AY4185" s="8"/>
      <c r="AZ4185" s="8"/>
      <c r="BA4185" s="8"/>
      <c r="BB4185" s="122"/>
      <c r="BC4185" s="141"/>
      <c r="BD4185" s="141"/>
      <c r="BE4185" s="141"/>
      <c r="BF4185" s="141"/>
      <c r="BG4185" s="142"/>
      <c r="BH4185" s="8"/>
      <c r="BI4185" s="8"/>
      <c r="BJ4185" s="8"/>
      <c r="BK4185" s="8"/>
      <c r="BL4185" s="122"/>
      <c r="BM4185" s="143"/>
      <c r="BN4185" s="143"/>
      <c r="BO4185" s="143"/>
      <c r="BP4185" s="143"/>
      <c r="BQ4185" s="144"/>
      <c r="BR4185" s="8"/>
      <c r="BS4185" s="8"/>
      <c r="BT4185" s="8"/>
      <c r="BU4185" s="8"/>
      <c r="BV4185" s="122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18" t="s">
        <v>5</v>
      </c>
      <c r="H4186" s="3">
        <v>2024</v>
      </c>
      <c r="I4186" s="20" t="s">
        <v>286</v>
      </c>
      <c r="J4186" s="185" t="s">
        <v>343</v>
      </c>
      <c r="K4186" s="185" t="s">
        <v>339</v>
      </c>
      <c r="L4186" s="187">
        <f t="shared" si="133"/>
        <v>0</v>
      </c>
      <c r="M4186" s="187">
        <f t="shared" si="134"/>
        <v>0</v>
      </c>
      <c r="N4186" s="186"/>
      <c r="O4186" s="53"/>
      <c r="P4186" s="53"/>
      <c r="Q4186" s="53"/>
      <c r="R4186" s="53"/>
      <c r="S4186" s="54"/>
      <c r="T4186" s="8"/>
      <c r="U4186" s="8"/>
      <c r="V4186" s="8"/>
      <c r="W4186" s="8"/>
      <c r="X4186" s="122"/>
      <c r="Y4186" s="135"/>
      <c r="Z4186" s="135"/>
      <c r="AA4186" s="135"/>
      <c r="AB4186" s="135"/>
      <c r="AC4186" s="136"/>
      <c r="AD4186" s="8"/>
      <c r="AE4186" s="8"/>
      <c r="AF4186" s="8"/>
      <c r="AG4186" s="8"/>
      <c r="AH4186" s="122"/>
      <c r="AI4186" s="137"/>
      <c r="AJ4186" s="137"/>
      <c r="AK4186" s="137"/>
      <c r="AL4186" s="137"/>
      <c r="AM4186" s="138"/>
      <c r="AN4186" s="8"/>
      <c r="AO4186" s="8"/>
      <c r="AP4186" s="8"/>
      <c r="AQ4186" s="8"/>
      <c r="AR4186" s="122"/>
      <c r="AS4186" s="139"/>
      <c r="AT4186" s="139"/>
      <c r="AU4186" s="139"/>
      <c r="AV4186" s="139"/>
      <c r="AW4186" s="140"/>
      <c r="AX4186" s="8"/>
      <c r="AY4186" s="8"/>
      <c r="AZ4186" s="8"/>
      <c r="BA4186" s="8"/>
      <c r="BB4186" s="122"/>
      <c r="BC4186" s="141"/>
      <c r="BD4186" s="141"/>
      <c r="BE4186" s="141"/>
      <c r="BF4186" s="141"/>
      <c r="BG4186" s="142"/>
      <c r="BH4186" s="8"/>
      <c r="BI4186" s="8"/>
      <c r="BJ4186" s="8"/>
      <c r="BK4186" s="8"/>
      <c r="BL4186" s="122"/>
      <c r="BM4186" s="143"/>
      <c r="BN4186" s="143"/>
      <c r="BO4186" s="143"/>
      <c r="BP4186" s="143"/>
      <c r="BQ4186" s="144"/>
      <c r="BR4186" s="8"/>
      <c r="BS4186" s="8"/>
      <c r="BT4186" s="8"/>
      <c r="BU4186" s="8"/>
      <c r="BV4186" s="122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18" t="s">
        <v>5</v>
      </c>
      <c r="H4187" s="3">
        <v>2024</v>
      </c>
      <c r="I4187" s="20" t="s">
        <v>288</v>
      </c>
      <c r="J4187" s="185" t="s">
        <v>344</v>
      </c>
      <c r="K4187" s="185" t="s">
        <v>318</v>
      </c>
      <c r="L4187" s="187">
        <f t="shared" si="133"/>
        <v>0</v>
      </c>
      <c r="M4187" s="187">
        <f t="shared" si="134"/>
        <v>0</v>
      </c>
      <c r="N4187" s="186"/>
      <c r="O4187" s="53"/>
      <c r="P4187" s="53"/>
      <c r="Q4187" s="53"/>
      <c r="R4187" s="53"/>
      <c r="S4187" s="54"/>
      <c r="T4187" s="8"/>
      <c r="U4187" s="8"/>
      <c r="V4187" s="8"/>
      <c r="W4187" s="8"/>
      <c r="X4187" s="122"/>
      <c r="Y4187" s="135"/>
      <c r="Z4187" s="135"/>
      <c r="AA4187" s="135"/>
      <c r="AB4187" s="135"/>
      <c r="AC4187" s="136"/>
      <c r="AD4187" s="8"/>
      <c r="AE4187" s="8"/>
      <c r="AF4187" s="8"/>
      <c r="AG4187" s="8"/>
      <c r="AH4187" s="122"/>
      <c r="AI4187" s="137"/>
      <c r="AJ4187" s="137"/>
      <c r="AK4187" s="137"/>
      <c r="AL4187" s="137"/>
      <c r="AM4187" s="138"/>
      <c r="AN4187" s="8"/>
      <c r="AO4187" s="8"/>
      <c r="AP4187" s="8"/>
      <c r="AQ4187" s="8"/>
      <c r="AR4187" s="122"/>
      <c r="AS4187" s="139"/>
      <c r="AT4187" s="139"/>
      <c r="AU4187" s="139"/>
      <c r="AV4187" s="139"/>
      <c r="AW4187" s="140"/>
      <c r="AX4187" s="8"/>
      <c r="AY4187" s="8"/>
      <c r="AZ4187" s="8"/>
      <c r="BA4187" s="8"/>
      <c r="BB4187" s="122"/>
      <c r="BC4187" s="141"/>
      <c r="BD4187" s="141"/>
      <c r="BE4187" s="141"/>
      <c r="BF4187" s="141"/>
      <c r="BG4187" s="142"/>
      <c r="BH4187" s="8"/>
      <c r="BI4187" s="8"/>
      <c r="BJ4187" s="8"/>
      <c r="BK4187" s="8"/>
      <c r="BL4187" s="122"/>
      <c r="BM4187" s="143"/>
      <c r="BN4187" s="143"/>
      <c r="BO4187" s="143"/>
      <c r="BP4187" s="143"/>
      <c r="BQ4187" s="144"/>
      <c r="BR4187" s="8"/>
      <c r="BS4187" s="8"/>
      <c r="BT4187" s="8"/>
      <c r="BU4187" s="8"/>
      <c r="BV4187" s="122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18" t="s">
        <v>5</v>
      </c>
      <c r="H4188" s="3">
        <v>2024</v>
      </c>
      <c r="I4188" s="20" t="s">
        <v>288</v>
      </c>
      <c r="J4188" s="184" t="s">
        <v>351</v>
      </c>
      <c r="K4188" s="184" t="s">
        <v>318</v>
      </c>
      <c r="L4188" s="187">
        <f t="shared" si="133"/>
        <v>0</v>
      </c>
      <c r="M4188" s="187">
        <f t="shared" si="134"/>
        <v>0</v>
      </c>
      <c r="N4188" s="186"/>
      <c r="O4188" s="53"/>
      <c r="P4188" s="53"/>
      <c r="Q4188" s="53"/>
      <c r="R4188" s="53"/>
      <c r="S4188" s="54"/>
      <c r="T4188" s="8"/>
      <c r="U4188" s="8"/>
      <c r="V4188" s="8"/>
      <c r="W4188" s="8"/>
      <c r="X4188" s="122"/>
      <c r="Y4188" s="135"/>
      <c r="Z4188" s="135"/>
      <c r="AA4188" s="135"/>
      <c r="AB4188" s="135"/>
      <c r="AC4188" s="136"/>
      <c r="AD4188" s="8"/>
      <c r="AE4188" s="8"/>
      <c r="AF4188" s="8"/>
      <c r="AG4188" s="8"/>
      <c r="AH4188" s="122"/>
      <c r="AI4188" s="137"/>
      <c r="AJ4188" s="137"/>
      <c r="AK4188" s="137"/>
      <c r="AL4188" s="137"/>
      <c r="AM4188" s="138"/>
      <c r="AN4188" s="8"/>
      <c r="AO4188" s="8"/>
      <c r="AP4188" s="8"/>
      <c r="AQ4188" s="8"/>
      <c r="AR4188" s="122"/>
      <c r="AS4188" s="139"/>
      <c r="AT4188" s="139"/>
      <c r="AU4188" s="139"/>
      <c r="AV4188" s="139"/>
      <c r="AW4188" s="140"/>
      <c r="AX4188" s="8"/>
      <c r="AY4188" s="8"/>
      <c r="AZ4188" s="8"/>
      <c r="BA4188" s="8"/>
      <c r="BB4188" s="122"/>
      <c r="BC4188" s="141"/>
      <c r="BD4188" s="141"/>
      <c r="BE4188" s="141"/>
      <c r="BF4188" s="141"/>
      <c r="BG4188" s="142"/>
      <c r="BH4188" s="8"/>
      <c r="BI4188" s="8"/>
      <c r="BJ4188" s="8"/>
      <c r="BK4188" s="8"/>
      <c r="BL4188" s="122"/>
      <c r="BM4188" s="143"/>
      <c r="BN4188" s="143"/>
      <c r="BO4188" s="143"/>
      <c r="BP4188" s="143"/>
      <c r="BQ4188" s="144"/>
      <c r="BR4188" s="8"/>
      <c r="BS4188" s="8"/>
      <c r="BT4188" s="8"/>
      <c r="BU4188" s="8"/>
      <c r="BV4188" s="122"/>
    </row>
    <row r="4189" spans="1:74" ht="28.8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18" t="s">
        <v>5</v>
      </c>
      <c r="H4189" s="3">
        <v>2024</v>
      </c>
      <c r="I4189" s="20" t="s">
        <v>288</v>
      </c>
      <c r="J4189" s="184" t="s">
        <v>352</v>
      </c>
      <c r="K4189" s="184" t="s">
        <v>321</v>
      </c>
      <c r="L4189" s="187">
        <f t="shared" si="133"/>
        <v>0</v>
      </c>
      <c r="M4189" s="187">
        <f t="shared" si="134"/>
        <v>0</v>
      </c>
      <c r="N4189" s="186"/>
      <c r="O4189" s="33"/>
      <c r="P4189" s="33"/>
      <c r="Q4189" s="33"/>
      <c r="R4189" s="33"/>
      <c r="S4189" s="42"/>
      <c r="T4189" s="2"/>
      <c r="U4189" s="2"/>
      <c r="V4189" s="2"/>
      <c r="W4189" s="2"/>
      <c r="X4189" s="55"/>
      <c r="Y4189" s="62"/>
      <c r="Z4189" s="62"/>
      <c r="AA4189" s="62"/>
      <c r="AB4189" s="62"/>
      <c r="AC4189" s="68"/>
      <c r="AD4189" s="2"/>
      <c r="AE4189" s="2"/>
      <c r="AF4189" s="2"/>
      <c r="AG4189" s="2"/>
      <c r="AH4189" s="55"/>
      <c r="AI4189" s="72"/>
      <c r="AJ4189" s="72"/>
      <c r="AK4189" s="72"/>
      <c r="AL4189" s="72"/>
      <c r="AM4189" s="80"/>
      <c r="AN4189" s="2"/>
      <c r="AO4189" s="2"/>
      <c r="AP4189" s="2"/>
      <c r="AQ4189" s="2"/>
      <c r="AR4189" s="55"/>
      <c r="AS4189" s="85"/>
      <c r="AT4189" s="85"/>
      <c r="AU4189" s="85"/>
      <c r="AV4189" s="85"/>
      <c r="AW4189" s="100"/>
      <c r="AX4189" s="2"/>
      <c r="AY4189" s="2"/>
      <c r="AZ4189" s="2"/>
      <c r="BA4189" s="2"/>
      <c r="BB4189" s="55"/>
      <c r="BC4189" s="105"/>
      <c r="BD4189" s="105"/>
      <c r="BE4189" s="105"/>
      <c r="BF4189" s="105"/>
      <c r="BG4189" s="109"/>
      <c r="BH4189" s="2"/>
      <c r="BI4189" s="2"/>
      <c r="BJ4189" s="2"/>
      <c r="BK4189" s="2"/>
      <c r="BL4189" s="55"/>
      <c r="BM4189" s="48"/>
      <c r="BN4189" s="48"/>
      <c r="BO4189" s="48"/>
      <c r="BP4189" s="48"/>
      <c r="BQ4189" s="117"/>
      <c r="BR4189" s="2"/>
      <c r="BS4189" s="2"/>
      <c r="BT4189" s="2"/>
      <c r="BU4189" s="2"/>
      <c r="BV4189" s="55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18" t="s">
        <v>5</v>
      </c>
      <c r="H4190" s="3">
        <v>2024</v>
      </c>
      <c r="I4190" s="20" t="s">
        <v>288</v>
      </c>
      <c r="J4190" s="184" t="s">
        <v>345</v>
      </c>
      <c r="K4190" s="184" t="s">
        <v>318</v>
      </c>
      <c r="L4190" s="187">
        <f t="shared" si="133"/>
        <v>0</v>
      </c>
      <c r="M4190" s="187">
        <f t="shared" si="134"/>
        <v>0</v>
      </c>
      <c r="N4190" s="186"/>
      <c r="O4190" s="34"/>
      <c r="P4190" s="33"/>
      <c r="Q4190" s="33"/>
      <c r="R4190" s="33"/>
      <c r="S4190" s="42"/>
      <c r="T4190" s="3"/>
      <c r="U4190" s="2"/>
      <c r="V4190" s="2"/>
      <c r="W4190" s="2"/>
      <c r="X4190" s="55"/>
      <c r="Y4190" s="64"/>
      <c r="Z4190" s="62"/>
      <c r="AA4190" s="62"/>
      <c r="AB4190" s="62"/>
      <c r="AC4190" s="68"/>
      <c r="AD4190" s="3"/>
      <c r="AE4190" s="2"/>
      <c r="AF4190" s="2"/>
      <c r="AG4190" s="2"/>
      <c r="AH4190" s="55"/>
      <c r="AI4190" s="73"/>
      <c r="AJ4190" s="72"/>
      <c r="AK4190" s="72"/>
      <c r="AL4190" s="72"/>
      <c r="AM4190" s="80"/>
      <c r="AN4190" s="3"/>
      <c r="AO4190" s="2"/>
      <c r="AP4190" s="2"/>
      <c r="AQ4190" s="2"/>
      <c r="AR4190" s="55"/>
      <c r="AS4190" s="86"/>
      <c r="AT4190" s="85"/>
      <c r="AU4190" s="85"/>
      <c r="AV4190" s="85"/>
      <c r="AW4190" s="100"/>
      <c r="AX4190" s="3"/>
      <c r="AY4190" s="2"/>
      <c r="AZ4190" s="2"/>
      <c r="BA4190" s="2"/>
      <c r="BB4190" s="55"/>
      <c r="BC4190" s="106"/>
      <c r="BD4190" s="105"/>
      <c r="BE4190" s="105"/>
      <c r="BF4190" s="105"/>
      <c r="BG4190" s="109"/>
      <c r="BH4190" s="3"/>
      <c r="BI4190" s="2"/>
      <c r="BJ4190" s="2"/>
      <c r="BK4190" s="2"/>
      <c r="BL4190" s="55"/>
      <c r="BM4190" s="49"/>
      <c r="BN4190" s="48"/>
      <c r="BO4190" s="48"/>
      <c r="BP4190" s="48"/>
      <c r="BQ4190" s="117"/>
      <c r="BR4190" s="3"/>
      <c r="BS4190" s="2"/>
      <c r="BT4190" s="2"/>
      <c r="BU4190" s="2"/>
      <c r="BV4190" s="55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18" t="s">
        <v>5</v>
      </c>
      <c r="H4191" s="3">
        <v>2024</v>
      </c>
      <c r="I4191" s="20" t="s">
        <v>289</v>
      </c>
      <c r="J4191" s="184" t="s">
        <v>268</v>
      </c>
      <c r="K4191" s="184" t="s">
        <v>318</v>
      </c>
      <c r="L4191" s="187">
        <f t="shared" si="133"/>
        <v>7.6999999999999999E-2</v>
      </c>
      <c r="M4191" s="187">
        <f t="shared" si="134"/>
        <v>230.31</v>
      </c>
      <c r="N4191" s="186" t="s">
        <v>517</v>
      </c>
      <c r="O4191" s="33"/>
      <c r="P4191" s="33"/>
      <c r="Q4191" s="33"/>
      <c r="R4191" s="33"/>
      <c r="S4191" s="42"/>
      <c r="T4191" s="2"/>
      <c r="U4191" s="2"/>
      <c r="V4191" s="2"/>
      <c r="W4191" s="2"/>
      <c r="X4191" s="55"/>
      <c r="Y4191" s="62"/>
      <c r="Z4191" s="62"/>
      <c r="AA4191" s="62"/>
      <c r="AB4191" s="62"/>
      <c r="AC4191" s="68"/>
      <c r="AD4191" s="2"/>
      <c r="AE4191" s="2"/>
      <c r="AF4191" s="2"/>
      <c r="AG4191" s="2"/>
      <c r="AH4191" s="55"/>
      <c r="AI4191" s="72"/>
      <c r="AJ4191" s="72"/>
      <c r="AK4191" s="72"/>
      <c r="AL4191" s="72"/>
      <c r="AM4191" s="80"/>
      <c r="AN4191" s="2"/>
      <c r="AO4191" s="2"/>
      <c r="AP4191" s="2"/>
      <c r="AQ4191" s="2"/>
      <c r="AR4191" s="55"/>
      <c r="AS4191" s="85"/>
      <c r="AT4191" s="85"/>
      <c r="AU4191" s="85"/>
      <c r="AV4191" s="85"/>
      <c r="AW4191" s="100"/>
      <c r="AX4191" s="2"/>
      <c r="AY4191" s="2"/>
      <c r="AZ4191" s="2"/>
      <c r="BA4191" s="2"/>
      <c r="BB4191" s="55"/>
      <c r="BC4191" s="105"/>
      <c r="BD4191" s="105"/>
      <c r="BE4191" s="105"/>
      <c r="BF4191" s="105"/>
      <c r="BG4191" s="109"/>
      <c r="BH4191" s="2"/>
      <c r="BI4191" s="2"/>
      <c r="BJ4191" s="2"/>
      <c r="BK4191" s="2"/>
      <c r="BL4191" s="55"/>
      <c r="BM4191" s="48"/>
      <c r="BN4191" s="48"/>
      <c r="BO4191" s="48"/>
      <c r="BP4191" s="48"/>
      <c r="BQ4191" s="117"/>
      <c r="BR4191" s="2" t="s">
        <v>517</v>
      </c>
      <c r="BS4191" s="2"/>
      <c r="BT4191" s="2"/>
      <c r="BU4191" s="2">
        <v>7.6999999999999999E-2</v>
      </c>
      <c r="BV4191" s="55">
        <v>230.31</v>
      </c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18" t="s">
        <v>5</v>
      </c>
      <c r="H4192" s="3">
        <v>2024</v>
      </c>
      <c r="I4192" s="20" t="s">
        <v>289</v>
      </c>
      <c r="J4192" s="184" t="s">
        <v>292</v>
      </c>
      <c r="K4192" s="184" t="s">
        <v>318</v>
      </c>
      <c r="L4192" s="187">
        <f t="shared" si="133"/>
        <v>0</v>
      </c>
      <c r="M4192" s="187">
        <f t="shared" si="134"/>
        <v>0</v>
      </c>
      <c r="N4192" s="186"/>
      <c r="O4192" s="33"/>
      <c r="P4192" s="33"/>
      <c r="Q4192" s="33"/>
      <c r="R4192" s="33"/>
      <c r="S4192" s="42"/>
      <c r="T4192" s="2"/>
      <c r="U4192" s="2"/>
      <c r="V4192" s="2"/>
      <c r="W4192" s="2"/>
      <c r="X4192" s="55"/>
      <c r="Y4192" s="62"/>
      <c r="Z4192" s="62"/>
      <c r="AA4192" s="62"/>
      <c r="AB4192" s="62"/>
      <c r="AC4192" s="68"/>
      <c r="AD4192" s="2"/>
      <c r="AE4192" s="2"/>
      <c r="AF4192" s="2"/>
      <c r="AG4192" s="2"/>
      <c r="AH4192" s="55"/>
      <c r="AI4192" s="72"/>
      <c r="AJ4192" s="72"/>
      <c r="AK4192" s="72"/>
      <c r="AL4192" s="72"/>
      <c r="AM4192" s="80"/>
      <c r="AN4192" s="2"/>
      <c r="AO4192" s="2"/>
      <c r="AP4192" s="2"/>
      <c r="AQ4192" s="2"/>
      <c r="AR4192" s="55"/>
      <c r="AS4192" s="85"/>
      <c r="AT4192" s="85"/>
      <c r="AU4192" s="85"/>
      <c r="AV4192" s="85"/>
      <c r="AW4192" s="100"/>
      <c r="AX4192" s="2"/>
      <c r="AY4192" s="2"/>
      <c r="AZ4192" s="2"/>
      <c r="BA4192" s="2"/>
      <c r="BB4192" s="55"/>
      <c r="BC4192" s="105"/>
      <c r="BD4192" s="105"/>
      <c r="BE4192" s="105"/>
      <c r="BF4192" s="105"/>
      <c r="BG4192" s="109"/>
      <c r="BH4192" s="2"/>
      <c r="BI4192" s="2"/>
      <c r="BJ4192" s="2"/>
      <c r="BK4192" s="2"/>
      <c r="BL4192" s="55"/>
      <c r="BM4192" s="48"/>
      <c r="BN4192" s="48"/>
      <c r="BO4192" s="48"/>
      <c r="BP4192" s="48"/>
      <c r="BQ4192" s="117"/>
      <c r="BR4192" s="2"/>
      <c r="BS4192" s="2"/>
      <c r="BT4192" s="2"/>
      <c r="BU4192" s="2"/>
      <c r="BV4192" s="55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18" t="s">
        <v>5</v>
      </c>
      <c r="H4193" s="3">
        <v>2024</v>
      </c>
      <c r="I4193" s="20" t="s">
        <v>285</v>
      </c>
      <c r="J4193" s="184" t="s">
        <v>293</v>
      </c>
      <c r="K4193" s="184" t="s">
        <v>318</v>
      </c>
      <c r="L4193" s="187">
        <f t="shared" si="133"/>
        <v>0</v>
      </c>
      <c r="M4193" s="187">
        <f t="shared" si="134"/>
        <v>0</v>
      </c>
      <c r="N4193" s="186"/>
      <c r="O4193" s="33"/>
      <c r="P4193" s="33"/>
      <c r="Q4193" s="33"/>
      <c r="R4193" s="34"/>
      <c r="S4193" s="41"/>
      <c r="T4193" s="2"/>
      <c r="U4193" s="2"/>
      <c r="V4193" s="2"/>
      <c r="W4193" s="3"/>
      <c r="X4193" s="56"/>
      <c r="Y4193" s="62"/>
      <c r="Z4193" s="62"/>
      <c r="AA4193" s="62"/>
      <c r="AB4193" s="64"/>
      <c r="AC4193" s="69"/>
      <c r="AD4193" s="2"/>
      <c r="AE4193" s="2"/>
      <c r="AF4193" s="2"/>
      <c r="AG4193" s="3"/>
      <c r="AH4193" s="56"/>
      <c r="AI4193" s="72"/>
      <c r="AJ4193" s="72"/>
      <c r="AK4193" s="72"/>
      <c r="AL4193" s="73"/>
      <c r="AM4193" s="81"/>
      <c r="AN4193" s="2"/>
      <c r="AO4193" s="2"/>
      <c r="AP4193" s="2"/>
      <c r="AQ4193" s="3"/>
      <c r="AR4193" s="56"/>
      <c r="AS4193" s="85"/>
      <c r="AT4193" s="85"/>
      <c r="AU4193" s="85"/>
      <c r="AV4193" s="86"/>
      <c r="AW4193" s="101"/>
      <c r="AX4193" s="2"/>
      <c r="AY4193" s="2"/>
      <c r="AZ4193" s="2"/>
      <c r="BA4193" s="3"/>
      <c r="BB4193" s="56"/>
      <c r="BC4193" s="105"/>
      <c r="BD4193" s="105"/>
      <c r="BE4193" s="105"/>
      <c r="BF4193" s="106"/>
      <c r="BG4193" s="110"/>
      <c r="BH4193" s="2"/>
      <c r="BI4193" s="2"/>
      <c r="BJ4193" s="2"/>
      <c r="BK4193" s="3"/>
      <c r="BL4193" s="56"/>
      <c r="BM4193" s="48"/>
      <c r="BN4193" s="48"/>
      <c r="BO4193" s="48"/>
      <c r="BP4193" s="49"/>
      <c r="BQ4193" s="118"/>
      <c r="BR4193" s="2"/>
      <c r="BS4193" s="2"/>
      <c r="BT4193" s="2"/>
      <c r="BU4193" s="3"/>
      <c r="BV4193" s="56"/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18" t="s">
        <v>5</v>
      </c>
      <c r="H4194" s="3">
        <v>2024</v>
      </c>
      <c r="I4194" s="20" t="s">
        <v>287</v>
      </c>
      <c r="J4194" s="184" t="s">
        <v>269</v>
      </c>
      <c r="K4194" s="184" t="s">
        <v>320</v>
      </c>
      <c r="L4194" s="187">
        <f t="shared" si="133"/>
        <v>0</v>
      </c>
      <c r="M4194" s="187">
        <f t="shared" si="134"/>
        <v>0</v>
      </c>
      <c r="N4194" s="186"/>
      <c r="O4194" s="33"/>
      <c r="P4194" s="33"/>
      <c r="Q4194" s="33"/>
      <c r="R4194" s="33"/>
      <c r="S4194" s="42"/>
      <c r="T4194" s="2"/>
      <c r="U4194" s="2"/>
      <c r="V4194" s="2"/>
      <c r="W4194" s="2"/>
      <c r="X4194" s="55"/>
      <c r="Y4194" s="62"/>
      <c r="Z4194" s="62"/>
      <c r="AA4194" s="62"/>
      <c r="AB4194" s="64"/>
      <c r="AC4194" s="68"/>
      <c r="AD4194" s="2"/>
      <c r="AE4194" s="2"/>
      <c r="AF4194" s="2"/>
      <c r="AG4194" s="2"/>
      <c r="AH4194" s="55"/>
      <c r="AI4194" s="72"/>
      <c r="AJ4194" s="72"/>
      <c r="AK4194" s="72"/>
      <c r="AL4194" s="72"/>
      <c r="AM4194" s="80"/>
      <c r="AN4194" s="2"/>
      <c r="AO4194" s="2"/>
      <c r="AP4194" s="2"/>
      <c r="AQ4194" s="2"/>
      <c r="AR4194" s="55"/>
      <c r="AS4194" s="85"/>
      <c r="AT4194" s="85"/>
      <c r="AU4194" s="85"/>
      <c r="AV4194" s="85"/>
      <c r="AW4194" s="100"/>
      <c r="AX4194" s="2"/>
      <c r="AY4194" s="2"/>
      <c r="AZ4194" s="2"/>
      <c r="BA4194" s="2"/>
      <c r="BB4194" s="55"/>
      <c r="BC4194" s="105"/>
      <c r="BD4194" s="105"/>
      <c r="BE4194" s="105"/>
      <c r="BF4194" s="105"/>
      <c r="BG4194" s="109"/>
      <c r="BH4194" s="2"/>
      <c r="BI4194" s="2"/>
      <c r="BJ4194" s="2"/>
      <c r="BK4194" s="2"/>
      <c r="BL4194" s="55"/>
      <c r="BM4194" s="48"/>
      <c r="BN4194" s="48"/>
      <c r="BO4194" s="48"/>
      <c r="BP4194" s="48"/>
      <c r="BQ4194" s="117"/>
      <c r="BR4194" s="2"/>
      <c r="BS4194" s="2"/>
      <c r="BT4194" s="2"/>
      <c r="BU4194" s="2"/>
      <c r="BV4194" s="55"/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18" t="s">
        <v>5</v>
      </c>
      <c r="H4195" s="3">
        <v>2024</v>
      </c>
      <c r="I4195" s="20" t="s">
        <v>287</v>
      </c>
      <c r="J4195" s="184" t="s">
        <v>270</v>
      </c>
      <c r="K4195" s="184" t="s">
        <v>320</v>
      </c>
      <c r="L4195" s="187">
        <f t="shared" si="133"/>
        <v>0</v>
      </c>
      <c r="M4195" s="187">
        <f t="shared" si="134"/>
        <v>0</v>
      </c>
      <c r="N4195" s="186"/>
      <c r="O4195" s="33"/>
      <c r="P4195" s="33"/>
      <c r="Q4195" s="33"/>
      <c r="R4195" s="33"/>
      <c r="S4195" s="42"/>
      <c r="T4195" s="2"/>
      <c r="U4195" s="2"/>
      <c r="V4195" s="2"/>
      <c r="W4195" s="2"/>
      <c r="X4195" s="55"/>
      <c r="Y4195" s="62"/>
      <c r="Z4195" s="62"/>
      <c r="AA4195" s="62"/>
      <c r="AB4195" s="62"/>
      <c r="AC4195" s="68"/>
      <c r="AD4195" s="2"/>
      <c r="AE4195" s="2"/>
      <c r="AF4195" s="2"/>
      <c r="AG4195" s="2"/>
      <c r="AH4195" s="55"/>
      <c r="AI4195" s="72"/>
      <c r="AJ4195" s="72"/>
      <c r="AK4195" s="72"/>
      <c r="AL4195" s="72"/>
      <c r="AM4195" s="80"/>
      <c r="AN4195" s="2"/>
      <c r="AO4195" s="2"/>
      <c r="AP4195" s="2"/>
      <c r="AQ4195" s="2"/>
      <c r="AR4195" s="55"/>
      <c r="AS4195" s="85"/>
      <c r="AT4195" s="85"/>
      <c r="AU4195" s="85"/>
      <c r="AV4195" s="85"/>
      <c r="AW4195" s="100"/>
      <c r="AX4195" s="2"/>
      <c r="AY4195" s="2"/>
      <c r="AZ4195" s="2"/>
      <c r="BA4195" s="2"/>
      <c r="BB4195" s="55"/>
      <c r="BC4195" s="105"/>
      <c r="BD4195" s="105"/>
      <c r="BE4195" s="105"/>
      <c r="BF4195" s="105"/>
      <c r="BG4195" s="109"/>
      <c r="BH4195" s="2"/>
      <c r="BI4195" s="2"/>
      <c r="BJ4195" s="2"/>
      <c r="BK4195" s="2"/>
      <c r="BL4195" s="55"/>
      <c r="BM4195" s="48"/>
      <c r="BN4195" s="48"/>
      <c r="BO4195" s="48"/>
      <c r="BP4195" s="48"/>
      <c r="BQ4195" s="117"/>
      <c r="BR4195" s="2"/>
      <c r="BS4195" s="2"/>
      <c r="BT4195" s="2"/>
      <c r="BU4195" s="2"/>
      <c r="BV4195" s="55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18" t="s">
        <v>5</v>
      </c>
      <c r="H4196" s="3">
        <v>2024</v>
      </c>
      <c r="I4196" s="20" t="s">
        <v>290</v>
      </c>
      <c r="J4196" s="184" t="s">
        <v>271</v>
      </c>
      <c r="K4196" s="184" t="s">
        <v>321</v>
      </c>
      <c r="L4196" s="187">
        <f t="shared" si="133"/>
        <v>0</v>
      </c>
      <c r="M4196" s="187">
        <f t="shared" si="134"/>
        <v>0</v>
      </c>
      <c r="N4196" s="186"/>
      <c r="O4196" s="33"/>
      <c r="P4196" s="33"/>
      <c r="Q4196" s="33"/>
      <c r="R4196" s="33"/>
      <c r="S4196" s="42"/>
      <c r="T4196" s="2"/>
      <c r="U4196" s="2"/>
      <c r="V4196" s="2"/>
      <c r="W4196" s="2"/>
      <c r="X4196" s="55"/>
      <c r="Y4196" s="62"/>
      <c r="Z4196" s="62"/>
      <c r="AA4196" s="62"/>
      <c r="AB4196" s="62"/>
      <c r="AC4196" s="68"/>
      <c r="AD4196" s="2"/>
      <c r="AE4196" s="2"/>
      <c r="AF4196" s="2"/>
      <c r="AG4196" s="2"/>
      <c r="AH4196" s="55"/>
      <c r="AI4196" s="72"/>
      <c r="AJ4196" s="72"/>
      <c r="AK4196" s="72"/>
      <c r="AL4196" s="72"/>
      <c r="AM4196" s="80"/>
      <c r="AN4196" s="2"/>
      <c r="AO4196" s="2"/>
      <c r="AP4196" s="2"/>
      <c r="AQ4196" s="2"/>
      <c r="AR4196" s="55"/>
      <c r="AS4196" s="85"/>
      <c r="AT4196" s="85"/>
      <c r="AU4196" s="85"/>
      <c r="AV4196" s="85"/>
      <c r="AW4196" s="100"/>
      <c r="AX4196" s="2"/>
      <c r="AY4196" s="2"/>
      <c r="AZ4196" s="2"/>
      <c r="BA4196" s="2"/>
      <c r="BB4196" s="55"/>
      <c r="BC4196" s="105"/>
      <c r="BD4196" s="105"/>
      <c r="BE4196" s="105"/>
      <c r="BF4196" s="105"/>
      <c r="BG4196" s="109"/>
      <c r="BH4196" s="2"/>
      <c r="BI4196" s="2"/>
      <c r="BJ4196" s="2"/>
      <c r="BK4196" s="2"/>
      <c r="BL4196" s="55"/>
      <c r="BM4196" s="48"/>
      <c r="BN4196" s="48"/>
      <c r="BO4196" s="48"/>
      <c r="BP4196" s="48"/>
      <c r="BQ4196" s="117"/>
      <c r="BR4196" s="2"/>
      <c r="BS4196" s="2"/>
      <c r="BT4196" s="2"/>
      <c r="BU4196" s="2"/>
      <c r="BV4196" s="55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18" t="s">
        <v>5</v>
      </c>
      <c r="H4197" s="3">
        <v>2024</v>
      </c>
      <c r="I4197" s="20" t="s">
        <v>284</v>
      </c>
      <c r="J4197" s="184" t="s">
        <v>294</v>
      </c>
      <c r="K4197" s="184" t="s">
        <v>320</v>
      </c>
      <c r="L4197" s="187">
        <f t="shared" si="133"/>
        <v>0</v>
      </c>
      <c r="M4197" s="187">
        <f t="shared" si="134"/>
        <v>0</v>
      </c>
      <c r="N4197" s="186"/>
      <c r="O4197" s="33"/>
      <c r="P4197" s="33"/>
      <c r="Q4197" s="33"/>
      <c r="R4197" s="33"/>
      <c r="S4197" s="42"/>
      <c r="T4197" s="2"/>
      <c r="U4197" s="2"/>
      <c r="V4197" s="2"/>
      <c r="W4197" s="2"/>
      <c r="X4197" s="55"/>
      <c r="Y4197" s="62"/>
      <c r="Z4197" s="62"/>
      <c r="AA4197" s="62"/>
      <c r="AB4197" s="62"/>
      <c r="AC4197" s="124"/>
      <c r="AD4197" s="2"/>
      <c r="AE4197" s="2"/>
      <c r="AF4197" s="2"/>
      <c r="AG4197" s="2"/>
      <c r="AH4197" s="55"/>
      <c r="AI4197" s="72"/>
      <c r="AJ4197" s="72"/>
      <c r="AK4197" s="72"/>
      <c r="AL4197" s="72"/>
      <c r="AM4197" s="80"/>
      <c r="AN4197" s="2"/>
      <c r="AO4197" s="2"/>
      <c r="AP4197" s="2"/>
      <c r="AQ4197" s="2"/>
      <c r="AR4197" s="55"/>
      <c r="AS4197" s="85"/>
      <c r="AT4197" s="85"/>
      <c r="AU4197" s="85"/>
      <c r="AV4197" s="85"/>
      <c r="AW4197" s="100"/>
      <c r="AX4197" s="2"/>
      <c r="AY4197" s="2"/>
      <c r="AZ4197" s="2"/>
      <c r="BA4197" s="2"/>
      <c r="BB4197" s="55"/>
      <c r="BC4197" s="105"/>
      <c r="BD4197" s="105"/>
      <c r="BE4197" s="105"/>
      <c r="BF4197" s="105"/>
      <c r="BG4197" s="109"/>
      <c r="BH4197" s="2"/>
      <c r="BI4197" s="2"/>
      <c r="BJ4197" s="2"/>
      <c r="BK4197" s="2"/>
      <c r="BL4197" s="55"/>
      <c r="BM4197" s="48"/>
      <c r="BN4197" s="48"/>
      <c r="BO4197" s="48"/>
      <c r="BP4197" s="48"/>
      <c r="BQ4197" s="117"/>
      <c r="BR4197" s="2"/>
      <c r="BS4197" s="2"/>
      <c r="BT4197" s="2"/>
      <c r="BU4197" s="2"/>
      <c r="BV4197" s="55"/>
    </row>
    <row r="4198" spans="1:74" ht="28.8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18" t="s">
        <v>5</v>
      </c>
      <c r="H4198" s="3">
        <v>2024</v>
      </c>
      <c r="I4198" s="20" t="s">
        <v>284</v>
      </c>
      <c r="J4198" s="184" t="s">
        <v>346</v>
      </c>
      <c r="K4198" s="184" t="s">
        <v>320</v>
      </c>
      <c r="L4198" s="187">
        <f t="shared" si="133"/>
        <v>0</v>
      </c>
      <c r="M4198" s="187">
        <f t="shared" si="134"/>
        <v>0</v>
      </c>
      <c r="N4198" s="186"/>
      <c r="O4198" s="33"/>
      <c r="P4198" s="33"/>
      <c r="Q4198" s="33"/>
      <c r="R4198" s="33"/>
      <c r="S4198" s="42"/>
      <c r="T4198" s="2"/>
      <c r="U4198" s="2"/>
      <c r="V4198" s="2"/>
      <c r="W4198" s="2"/>
      <c r="X4198" s="55"/>
      <c r="Y4198" s="62"/>
      <c r="Z4198" s="62"/>
      <c r="AA4198" s="62"/>
      <c r="AB4198" s="62"/>
      <c r="AC4198" s="68"/>
      <c r="AD4198" s="2"/>
      <c r="AE4198" s="2"/>
      <c r="AF4198" s="2"/>
      <c r="AG4198" s="2"/>
      <c r="AH4198" s="55"/>
      <c r="AI4198" s="72"/>
      <c r="AJ4198" s="72"/>
      <c r="AK4198" s="72"/>
      <c r="AL4198" s="72"/>
      <c r="AM4198" s="80"/>
      <c r="AN4198" s="2"/>
      <c r="AO4198" s="2"/>
      <c r="AP4198" s="2"/>
      <c r="AQ4198" s="2"/>
      <c r="AR4198" s="55"/>
      <c r="AS4198" s="85"/>
      <c r="AT4198" s="85"/>
      <c r="AU4198" s="85"/>
      <c r="AV4198" s="85"/>
      <c r="AW4198" s="100"/>
      <c r="AX4198" s="2"/>
      <c r="AY4198" s="2"/>
      <c r="AZ4198" s="2"/>
      <c r="BA4198" s="2"/>
      <c r="BB4198" s="55"/>
      <c r="BC4198" s="105"/>
      <c r="BD4198" s="105"/>
      <c r="BE4198" s="105"/>
      <c r="BF4198" s="105"/>
      <c r="BG4198" s="109"/>
      <c r="BH4198" s="2"/>
      <c r="BI4198" s="2"/>
      <c r="BJ4198" s="2"/>
      <c r="BK4198" s="2"/>
      <c r="BL4198" s="55"/>
      <c r="BM4198" s="48"/>
      <c r="BN4198" s="48"/>
      <c r="BO4198" s="48"/>
      <c r="BP4198" s="48"/>
      <c r="BQ4198" s="117"/>
      <c r="BR4198" s="2"/>
      <c r="BS4198" s="2"/>
      <c r="BT4198" s="2"/>
      <c r="BU4198" s="2"/>
      <c r="BV4198" s="55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18" t="s">
        <v>5</v>
      </c>
      <c r="H4199" s="3">
        <v>2024</v>
      </c>
      <c r="I4199" s="20" t="s">
        <v>284</v>
      </c>
      <c r="J4199" s="184" t="s">
        <v>295</v>
      </c>
      <c r="K4199" s="184" t="s">
        <v>320</v>
      </c>
      <c r="L4199" s="187">
        <f t="shared" si="133"/>
        <v>0</v>
      </c>
      <c r="M4199" s="187">
        <f t="shared" si="134"/>
        <v>0</v>
      </c>
      <c r="N4199" s="186"/>
      <c r="O4199" s="33"/>
      <c r="P4199" s="33"/>
      <c r="Q4199" s="33"/>
      <c r="R4199" s="33"/>
      <c r="S4199" s="42"/>
      <c r="T4199" s="2"/>
      <c r="U4199" s="2"/>
      <c r="V4199" s="2"/>
      <c r="W4199" s="2"/>
      <c r="X4199" s="55"/>
      <c r="Y4199" s="62"/>
      <c r="Z4199" s="62"/>
      <c r="AA4199" s="62"/>
      <c r="AB4199" s="62"/>
      <c r="AC4199" s="68"/>
      <c r="AD4199" s="2"/>
      <c r="AE4199" s="2"/>
      <c r="AF4199" s="2"/>
      <c r="AG4199" s="2"/>
      <c r="AH4199" s="55"/>
      <c r="AI4199" s="72"/>
      <c r="AJ4199" s="72"/>
      <c r="AK4199" s="72"/>
      <c r="AL4199" s="72"/>
      <c r="AM4199" s="80"/>
      <c r="AN4199" s="2"/>
      <c r="AO4199" s="2"/>
      <c r="AP4199" s="2"/>
      <c r="AQ4199" s="2"/>
      <c r="AR4199" s="55"/>
      <c r="AS4199" s="85"/>
      <c r="AT4199" s="85"/>
      <c r="AU4199" s="85"/>
      <c r="AV4199" s="85"/>
      <c r="AW4199" s="100"/>
      <c r="AX4199" s="2"/>
      <c r="AY4199" s="2"/>
      <c r="AZ4199" s="2"/>
      <c r="BA4199" s="2"/>
      <c r="BB4199" s="55"/>
      <c r="BC4199" s="105"/>
      <c r="BD4199" s="105"/>
      <c r="BE4199" s="105"/>
      <c r="BF4199" s="105"/>
      <c r="BG4199" s="109"/>
      <c r="BH4199" s="2"/>
      <c r="BI4199" s="2"/>
      <c r="BJ4199" s="2"/>
      <c r="BK4199" s="2"/>
      <c r="BL4199" s="55"/>
      <c r="BM4199" s="48"/>
      <c r="BN4199" s="48"/>
      <c r="BO4199" s="48"/>
      <c r="BP4199" s="48"/>
      <c r="BQ4199" s="117"/>
      <c r="BR4199" s="2"/>
      <c r="BS4199" s="2"/>
      <c r="BT4199" s="2"/>
      <c r="BU4199" s="2"/>
      <c r="BV4199" s="55"/>
    </row>
    <row r="4200" spans="1:74" ht="28.8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18" t="s">
        <v>5</v>
      </c>
      <c r="H4200" s="3">
        <v>2024</v>
      </c>
      <c r="I4200" s="20" t="s">
        <v>290</v>
      </c>
      <c r="J4200" s="184" t="s">
        <v>299</v>
      </c>
      <c r="K4200" s="184" t="s">
        <v>318</v>
      </c>
      <c r="L4200" s="187">
        <f t="shared" si="133"/>
        <v>0</v>
      </c>
      <c r="M4200" s="187">
        <f t="shared" si="134"/>
        <v>0</v>
      </c>
      <c r="N4200" s="186"/>
      <c r="O4200" s="33"/>
      <c r="P4200" s="33"/>
      <c r="Q4200" s="33"/>
      <c r="R4200" s="33"/>
      <c r="S4200" s="42"/>
      <c r="T4200" s="2"/>
      <c r="U4200" s="2"/>
      <c r="V4200" s="2"/>
      <c r="W4200" s="2"/>
      <c r="X4200" s="55"/>
      <c r="Y4200" s="62"/>
      <c r="Z4200" s="62"/>
      <c r="AA4200" s="62"/>
      <c r="AB4200" s="62"/>
      <c r="AC4200" s="68"/>
      <c r="AD4200" s="2"/>
      <c r="AE4200" s="2"/>
      <c r="AF4200" s="2"/>
      <c r="AG4200" s="2"/>
      <c r="AH4200" s="55"/>
      <c r="AI4200" s="72"/>
      <c r="AJ4200" s="72"/>
      <c r="AK4200" s="72"/>
      <c r="AL4200" s="72"/>
      <c r="AM4200" s="80"/>
      <c r="AN4200" s="2"/>
      <c r="AO4200" s="2"/>
      <c r="AP4200" s="2"/>
      <c r="AQ4200" s="2"/>
      <c r="AR4200" s="55"/>
      <c r="AS4200" s="85"/>
      <c r="AT4200" s="85"/>
      <c r="AU4200" s="85"/>
      <c r="AV4200" s="85"/>
      <c r="AW4200" s="100"/>
      <c r="AX4200" s="2"/>
      <c r="AY4200" s="2"/>
      <c r="AZ4200" s="2"/>
      <c r="BA4200" s="2"/>
      <c r="BB4200" s="55"/>
      <c r="BC4200" s="105"/>
      <c r="BD4200" s="105"/>
      <c r="BE4200" s="105"/>
      <c r="BF4200" s="105"/>
      <c r="BG4200" s="109"/>
      <c r="BH4200" s="2"/>
      <c r="BI4200" s="2"/>
      <c r="BJ4200" s="2"/>
      <c r="BK4200" s="2"/>
      <c r="BL4200" s="55"/>
      <c r="BM4200" s="48"/>
      <c r="BN4200" s="48"/>
      <c r="BO4200" s="48"/>
      <c r="BP4200" s="48"/>
      <c r="BQ4200" s="117"/>
      <c r="BR4200" s="2"/>
      <c r="BS4200" s="2"/>
      <c r="BT4200" s="2"/>
      <c r="BU4200" s="2"/>
      <c r="BV4200" s="55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18" t="s">
        <v>5</v>
      </c>
      <c r="H4201" s="3">
        <v>2024</v>
      </c>
      <c r="I4201" s="20" t="s">
        <v>315</v>
      </c>
      <c r="J4201" s="184" t="s">
        <v>347</v>
      </c>
      <c r="K4201" s="184" t="s">
        <v>320</v>
      </c>
      <c r="L4201" s="187">
        <f t="shared" si="133"/>
        <v>0</v>
      </c>
      <c r="M4201" s="187">
        <f t="shared" si="134"/>
        <v>0</v>
      </c>
      <c r="N4201" s="186"/>
      <c r="O4201" s="33"/>
      <c r="P4201" s="33"/>
      <c r="Q4201" s="33"/>
      <c r="R4201" s="33"/>
      <c r="S4201" s="42"/>
      <c r="T4201" s="2"/>
      <c r="U4201" s="2"/>
      <c r="V4201" s="2"/>
      <c r="W4201" s="2"/>
      <c r="X4201" s="55"/>
      <c r="Y4201" s="62"/>
      <c r="Z4201" s="62"/>
      <c r="AA4201" s="62"/>
      <c r="AB4201" s="62"/>
      <c r="AC4201" s="68"/>
      <c r="AD4201" s="2"/>
      <c r="AE4201" s="2"/>
      <c r="AF4201" s="2"/>
      <c r="AG4201" s="2"/>
      <c r="AH4201" s="55"/>
      <c r="AI4201" s="72"/>
      <c r="AJ4201" s="72"/>
      <c r="AK4201" s="72"/>
      <c r="AL4201" s="72"/>
      <c r="AM4201" s="80"/>
      <c r="AN4201" s="2"/>
      <c r="AO4201" s="2"/>
      <c r="AP4201" s="2"/>
      <c r="AQ4201" s="2"/>
      <c r="AR4201" s="55"/>
      <c r="AS4201" s="85"/>
      <c r="AT4201" s="85"/>
      <c r="AU4201" s="85"/>
      <c r="AV4201" s="85"/>
      <c r="AW4201" s="100"/>
      <c r="AX4201" s="2"/>
      <c r="AY4201" s="2"/>
      <c r="AZ4201" s="2"/>
      <c r="BA4201" s="2"/>
      <c r="BB4201" s="55"/>
      <c r="BC4201" s="105"/>
      <c r="BD4201" s="105"/>
      <c r="BE4201" s="105"/>
      <c r="BF4201" s="105"/>
      <c r="BG4201" s="109"/>
      <c r="BH4201" s="2"/>
      <c r="BI4201" s="2"/>
      <c r="BJ4201" s="2"/>
      <c r="BK4201" s="2"/>
      <c r="BL4201" s="55"/>
      <c r="BM4201" s="48"/>
      <c r="BN4201" s="48"/>
      <c r="BO4201" s="48"/>
      <c r="BP4201" s="48"/>
      <c r="BQ4201" s="117"/>
      <c r="BR4201" s="2"/>
      <c r="BS4201" s="2"/>
      <c r="BT4201" s="2"/>
      <c r="BU4201" s="2"/>
      <c r="BV4201" s="55"/>
    </row>
    <row r="4202" spans="1:74" ht="28.8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18" t="s">
        <v>5</v>
      </c>
      <c r="H4202" s="3">
        <v>2024</v>
      </c>
      <c r="I4202" s="20" t="s">
        <v>315</v>
      </c>
      <c r="J4202" s="184" t="s">
        <v>296</v>
      </c>
      <c r="K4202" s="184" t="s">
        <v>321</v>
      </c>
      <c r="L4202" s="187">
        <f t="shared" si="133"/>
        <v>0</v>
      </c>
      <c r="M4202" s="187">
        <f t="shared" si="134"/>
        <v>0</v>
      </c>
      <c r="N4202" s="186"/>
      <c r="O4202" s="33"/>
      <c r="P4202" s="33"/>
      <c r="Q4202" s="33"/>
      <c r="R4202" s="33"/>
      <c r="S4202" s="42"/>
      <c r="T4202" s="2"/>
      <c r="U4202" s="2"/>
      <c r="V4202" s="2"/>
      <c r="W4202" s="2"/>
      <c r="X4202" s="55"/>
      <c r="Y4202" s="62"/>
      <c r="Z4202" s="62"/>
      <c r="AA4202" s="62"/>
      <c r="AB4202" s="62"/>
      <c r="AC4202" s="68"/>
      <c r="AD4202" s="2"/>
      <c r="AE4202" s="2"/>
      <c r="AF4202" s="2"/>
      <c r="AG4202" s="2"/>
      <c r="AH4202" s="55"/>
      <c r="AI4202" s="72"/>
      <c r="AJ4202" s="72"/>
      <c r="AK4202" s="72"/>
      <c r="AL4202" s="72"/>
      <c r="AM4202" s="80"/>
      <c r="AN4202" s="2"/>
      <c r="AO4202" s="2"/>
      <c r="AP4202" s="2"/>
      <c r="AQ4202" s="2"/>
      <c r="AR4202" s="55"/>
      <c r="AS4202" s="85"/>
      <c r="AT4202" s="85"/>
      <c r="AU4202" s="85"/>
      <c r="AV4202" s="85"/>
      <c r="AW4202" s="100"/>
      <c r="AX4202" s="2"/>
      <c r="AY4202" s="2"/>
      <c r="AZ4202" s="2"/>
      <c r="BA4202" s="2"/>
      <c r="BB4202" s="55"/>
      <c r="BC4202" s="105"/>
      <c r="BD4202" s="105"/>
      <c r="BE4202" s="105"/>
      <c r="BF4202" s="105"/>
      <c r="BG4202" s="109"/>
      <c r="BH4202" s="2"/>
      <c r="BI4202" s="2"/>
      <c r="BJ4202" s="2"/>
      <c r="BK4202" s="2"/>
      <c r="BL4202" s="55"/>
      <c r="BM4202" s="48"/>
      <c r="BN4202" s="48"/>
      <c r="BO4202" s="48"/>
      <c r="BP4202" s="48"/>
      <c r="BQ4202" s="117"/>
      <c r="BR4202" s="2"/>
      <c r="BS4202" s="2"/>
      <c r="BT4202" s="2"/>
      <c r="BU4202" s="2"/>
      <c r="BV4202" s="55"/>
    </row>
    <row r="4203" spans="1:74" ht="28.8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18" t="s">
        <v>5</v>
      </c>
      <c r="H4203" s="3">
        <v>2024</v>
      </c>
      <c r="I4203" s="20" t="s">
        <v>316</v>
      </c>
      <c r="J4203" s="184" t="s">
        <v>297</v>
      </c>
      <c r="K4203" s="184" t="s">
        <v>318</v>
      </c>
      <c r="L4203" s="187">
        <f t="shared" si="133"/>
        <v>0</v>
      </c>
      <c r="M4203" s="187">
        <f t="shared" si="134"/>
        <v>0</v>
      </c>
      <c r="N4203" s="186"/>
      <c r="O4203" s="33"/>
      <c r="P4203" s="33"/>
      <c r="Q4203" s="33"/>
      <c r="R4203" s="33"/>
      <c r="S4203" s="42"/>
      <c r="T4203" s="2"/>
      <c r="U4203" s="2"/>
      <c r="V4203" s="2"/>
      <c r="W4203" s="2"/>
      <c r="X4203" s="55"/>
      <c r="Y4203" s="62"/>
      <c r="Z4203" s="62"/>
      <c r="AA4203" s="62"/>
      <c r="AB4203" s="62"/>
      <c r="AC4203" s="68"/>
      <c r="AD4203" s="2"/>
      <c r="AE4203" s="2"/>
      <c r="AF4203" s="2"/>
      <c r="AG4203" s="2"/>
      <c r="AH4203" s="55"/>
      <c r="AI4203" s="72"/>
      <c r="AJ4203" s="72"/>
      <c r="AK4203" s="72"/>
      <c r="AL4203" s="72"/>
      <c r="AM4203" s="80"/>
      <c r="AN4203" s="2"/>
      <c r="AO4203" s="2"/>
      <c r="AP4203" s="2"/>
      <c r="AQ4203" s="2"/>
      <c r="AR4203" s="55"/>
      <c r="AS4203" s="85"/>
      <c r="AT4203" s="85"/>
      <c r="AU4203" s="85"/>
      <c r="AV4203" s="85"/>
      <c r="AW4203" s="100"/>
      <c r="AX4203" s="2"/>
      <c r="AY4203" s="2"/>
      <c r="AZ4203" s="2"/>
      <c r="BA4203" s="2"/>
      <c r="BB4203" s="55"/>
      <c r="BC4203" s="105"/>
      <c r="BD4203" s="105"/>
      <c r="BE4203" s="105"/>
      <c r="BF4203" s="105"/>
      <c r="BG4203" s="109"/>
      <c r="BH4203" s="2"/>
      <c r="BI4203" s="2"/>
      <c r="BJ4203" s="2"/>
      <c r="BK4203" s="2"/>
      <c r="BL4203" s="55"/>
      <c r="BM4203" s="48"/>
      <c r="BN4203" s="48"/>
      <c r="BO4203" s="48"/>
      <c r="BP4203" s="48"/>
      <c r="BQ4203" s="117"/>
      <c r="BR4203" s="2"/>
      <c r="BS4203" s="2"/>
      <c r="BT4203" s="2"/>
      <c r="BU4203" s="2"/>
      <c r="BV4203" s="55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18" t="s">
        <v>5</v>
      </c>
      <c r="H4204" s="3">
        <v>2024</v>
      </c>
      <c r="I4204" s="20" t="s">
        <v>316</v>
      </c>
      <c r="J4204" s="185" t="s">
        <v>348</v>
      </c>
      <c r="K4204" s="185" t="s">
        <v>320</v>
      </c>
      <c r="L4204" s="187">
        <f t="shared" si="133"/>
        <v>0</v>
      </c>
      <c r="M4204" s="187">
        <f t="shared" si="134"/>
        <v>0</v>
      </c>
      <c r="N4204" s="186"/>
      <c r="O4204" s="33"/>
      <c r="P4204" s="33"/>
      <c r="Q4204" s="33"/>
      <c r="R4204" s="33"/>
      <c r="S4204" s="42"/>
      <c r="T4204" s="2"/>
      <c r="U4204" s="2"/>
      <c r="V4204" s="2"/>
      <c r="W4204" s="2"/>
      <c r="X4204" s="55"/>
      <c r="Y4204" s="62"/>
      <c r="Z4204" s="62"/>
      <c r="AA4204" s="62"/>
      <c r="AB4204" s="62"/>
      <c r="AC4204" s="68"/>
      <c r="AD4204" s="2"/>
      <c r="AE4204" s="2"/>
      <c r="AF4204" s="2"/>
      <c r="AG4204" s="2"/>
      <c r="AH4204" s="55"/>
      <c r="AI4204" s="72"/>
      <c r="AJ4204" s="72"/>
      <c r="AK4204" s="72"/>
      <c r="AL4204" s="72"/>
      <c r="AM4204" s="80"/>
      <c r="AN4204" s="2"/>
      <c r="AO4204" s="2"/>
      <c r="AP4204" s="2"/>
      <c r="AQ4204" s="2"/>
      <c r="AR4204" s="55"/>
      <c r="AS4204" s="85"/>
      <c r="AT4204" s="85"/>
      <c r="AU4204" s="85"/>
      <c r="AV4204" s="85"/>
      <c r="AW4204" s="100"/>
      <c r="AX4204" s="2"/>
      <c r="AY4204" s="2"/>
      <c r="AZ4204" s="2"/>
      <c r="BA4204" s="2"/>
      <c r="BB4204" s="55"/>
      <c r="BC4204" s="105"/>
      <c r="BD4204" s="105"/>
      <c r="BE4204" s="105"/>
      <c r="BF4204" s="105"/>
      <c r="BG4204" s="109"/>
      <c r="BH4204" s="2"/>
      <c r="BI4204" s="2"/>
      <c r="BJ4204" s="2"/>
      <c r="BK4204" s="2"/>
      <c r="BL4204" s="55"/>
      <c r="BM4204" s="48"/>
      <c r="BN4204" s="48"/>
      <c r="BO4204" s="48"/>
      <c r="BP4204" s="48"/>
      <c r="BQ4204" s="117"/>
      <c r="BR4204" s="2"/>
      <c r="BS4204" s="2"/>
      <c r="BT4204" s="2"/>
      <c r="BU4204" s="2"/>
      <c r="BV4204" s="55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18" t="s">
        <v>5</v>
      </c>
      <c r="H4205" s="3">
        <v>2024</v>
      </c>
      <c r="I4205" s="20" t="s">
        <v>282</v>
      </c>
      <c r="J4205" s="184" t="s">
        <v>272</v>
      </c>
      <c r="K4205" s="184" t="s">
        <v>321</v>
      </c>
      <c r="L4205" s="187">
        <f t="shared" si="133"/>
        <v>0</v>
      </c>
      <c r="M4205" s="187">
        <f t="shared" si="134"/>
        <v>0</v>
      </c>
      <c r="N4205" s="186"/>
      <c r="O4205" s="33"/>
      <c r="P4205" s="33"/>
      <c r="Q4205" s="33"/>
      <c r="R4205" s="33"/>
      <c r="S4205" s="42"/>
      <c r="T4205" s="2"/>
      <c r="U4205" s="2"/>
      <c r="V4205" s="2"/>
      <c r="W4205" s="2"/>
      <c r="X4205" s="55"/>
      <c r="Y4205" s="62"/>
      <c r="Z4205" s="62"/>
      <c r="AA4205" s="62"/>
      <c r="AB4205" s="62"/>
      <c r="AC4205" s="68"/>
      <c r="AD4205" s="2"/>
      <c r="AE4205" s="2"/>
      <c r="AF4205" s="2"/>
      <c r="AG4205" s="2"/>
      <c r="AH4205" s="55"/>
      <c r="AI4205" s="72"/>
      <c r="AJ4205" s="72"/>
      <c r="AK4205" s="72"/>
      <c r="AL4205" s="72"/>
      <c r="AM4205" s="80"/>
      <c r="AN4205" s="2"/>
      <c r="AO4205" s="2"/>
      <c r="AP4205" s="2"/>
      <c r="AQ4205" s="2"/>
      <c r="AR4205" s="55"/>
      <c r="AS4205" s="85"/>
      <c r="AT4205" s="85"/>
      <c r="AU4205" s="85"/>
      <c r="AV4205" s="85"/>
      <c r="AW4205" s="100"/>
      <c r="AX4205" s="2"/>
      <c r="AY4205" s="2"/>
      <c r="AZ4205" s="2"/>
      <c r="BA4205" s="2"/>
      <c r="BB4205" s="55"/>
      <c r="BC4205" s="105"/>
      <c r="BD4205" s="105"/>
      <c r="BE4205" s="105"/>
      <c r="BF4205" s="105"/>
      <c r="BG4205" s="109"/>
      <c r="BH4205" s="2"/>
      <c r="BI4205" s="2"/>
      <c r="BJ4205" s="2"/>
      <c r="BK4205" s="2"/>
      <c r="BL4205" s="55"/>
      <c r="BM4205" s="48"/>
      <c r="BN4205" s="48"/>
      <c r="BO4205" s="48"/>
      <c r="BP4205" s="48"/>
      <c r="BQ4205" s="117"/>
      <c r="BR4205" s="2"/>
      <c r="BS4205" s="2"/>
      <c r="BT4205" s="2"/>
      <c r="BU4205" s="2"/>
      <c r="BV4205" s="55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18" t="s">
        <v>5</v>
      </c>
      <c r="H4206" s="3">
        <v>2024</v>
      </c>
      <c r="I4206" s="20" t="s">
        <v>282</v>
      </c>
      <c r="J4206" s="184" t="s">
        <v>273</v>
      </c>
      <c r="K4206" s="184" t="s">
        <v>321</v>
      </c>
      <c r="L4206" s="187">
        <f t="shared" si="133"/>
        <v>0</v>
      </c>
      <c r="M4206" s="187">
        <f t="shared" si="134"/>
        <v>0</v>
      </c>
      <c r="N4206" s="186"/>
      <c r="O4206" s="33"/>
      <c r="P4206" s="33"/>
      <c r="Q4206" s="33"/>
      <c r="R4206" s="33"/>
      <c r="S4206" s="42"/>
      <c r="T4206" s="2"/>
      <c r="U4206" s="2"/>
      <c r="V4206" s="2"/>
      <c r="W4206" s="2"/>
      <c r="X4206" s="55"/>
      <c r="Y4206" s="62"/>
      <c r="Z4206" s="62"/>
      <c r="AA4206" s="62"/>
      <c r="AB4206" s="62"/>
      <c r="AC4206" s="68"/>
      <c r="AD4206" s="2"/>
      <c r="AE4206" s="2"/>
      <c r="AF4206" s="2"/>
      <c r="AG4206" s="2"/>
      <c r="AH4206" s="55"/>
      <c r="AI4206" s="72"/>
      <c r="AJ4206" s="72"/>
      <c r="AK4206" s="72"/>
      <c r="AL4206" s="72"/>
      <c r="AM4206" s="80"/>
      <c r="AN4206" s="2"/>
      <c r="AO4206" s="2"/>
      <c r="AP4206" s="2"/>
      <c r="AQ4206" s="2"/>
      <c r="AR4206" s="55"/>
      <c r="AS4206" s="85"/>
      <c r="AT4206" s="85"/>
      <c r="AU4206" s="85"/>
      <c r="AV4206" s="85"/>
      <c r="AW4206" s="100"/>
      <c r="AX4206" s="2"/>
      <c r="AY4206" s="2"/>
      <c r="AZ4206" s="2"/>
      <c r="BA4206" s="2"/>
      <c r="BB4206" s="55"/>
      <c r="BC4206" s="105"/>
      <c r="BD4206" s="105"/>
      <c r="BE4206" s="105"/>
      <c r="BF4206" s="105"/>
      <c r="BG4206" s="109"/>
      <c r="BH4206" s="2"/>
      <c r="BI4206" s="2"/>
      <c r="BJ4206" s="2"/>
      <c r="BK4206" s="2"/>
      <c r="BL4206" s="55"/>
      <c r="BM4206" s="48"/>
      <c r="BN4206" s="48"/>
      <c r="BO4206" s="48"/>
      <c r="BP4206" s="48"/>
      <c r="BQ4206" s="117"/>
      <c r="BR4206" s="2"/>
      <c r="BS4206" s="2"/>
      <c r="BT4206" s="2"/>
      <c r="BU4206" s="2"/>
      <c r="BV4206" s="55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18" t="s">
        <v>5</v>
      </c>
      <c r="H4207" s="3">
        <v>2024</v>
      </c>
      <c r="I4207" s="20" t="s">
        <v>282</v>
      </c>
      <c r="J4207" s="184" t="s">
        <v>274</v>
      </c>
      <c r="K4207" s="184" t="s">
        <v>321</v>
      </c>
      <c r="L4207" s="187">
        <f t="shared" si="133"/>
        <v>0</v>
      </c>
      <c r="M4207" s="187">
        <f t="shared" si="134"/>
        <v>0</v>
      </c>
      <c r="N4207" s="186"/>
      <c r="O4207" s="33"/>
      <c r="P4207" s="33"/>
      <c r="Q4207" s="33"/>
      <c r="R4207" s="33"/>
      <c r="S4207" s="42"/>
      <c r="T4207" s="2"/>
      <c r="U4207" s="2"/>
      <c r="V4207" s="2"/>
      <c r="W4207" s="2"/>
      <c r="X4207" s="55"/>
      <c r="Y4207" s="62"/>
      <c r="Z4207" s="62"/>
      <c r="AA4207" s="62"/>
      <c r="AB4207" s="62"/>
      <c r="AC4207" s="68"/>
      <c r="AD4207" s="2"/>
      <c r="AE4207" s="2"/>
      <c r="AF4207" s="2"/>
      <c r="AG4207" s="2"/>
      <c r="AH4207" s="55"/>
      <c r="AI4207" s="72"/>
      <c r="AJ4207" s="72"/>
      <c r="AK4207" s="72"/>
      <c r="AL4207" s="72"/>
      <c r="AM4207" s="80"/>
      <c r="AN4207" s="2"/>
      <c r="AO4207" s="2"/>
      <c r="AP4207" s="2"/>
      <c r="AQ4207" s="2"/>
      <c r="AR4207" s="55"/>
      <c r="AS4207" s="85"/>
      <c r="AT4207" s="85"/>
      <c r="AU4207" s="85"/>
      <c r="AV4207" s="85"/>
      <c r="AW4207" s="100"/>
      <c r="AX4207" s="2"/>
      <c r="AY4207" s="2"/>
      <c r="AZ4207" s="2"/>
      <c r="BA4207" s="2"/>
      <c r="BB4207" s="55"/>
      <c r="BC4207" s="105"/>
      <c r="BD4207" s="105"/>
      <c r="BE4207" s="105"/>
      <c r="BF4207" s="105"/>
      <c r="BG4207" s="109"/>
      <c r="BH4207" s="2"/>
      <c r="BI4207" s="2"/>
      <c r="BJ4207" s="2"/>
      <c r="BK4207" s="2"/>
      <c r="BL4207" s="55"/>
      <c r="BM4207" s="48"/>
      <c r="BN4207" s="48"/>
      <c r="BO4207" s="48"/>
      <c r="BP4207" s="48"/>
      <c r="BQ4207" s="117"/>
      <c r="BR4207" s="2"/>
      <c r="BS4207" s="2"/>
      <c r="BT4207" s="2"/>
      <c r="BU4207" s="2"/>
      <c r="BV4207" s="55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18" t="s">
        <v>5</v>
      </c>
      <c r="H4208" s="3">
        <v>2024</v>
      </c>
      <c r="I4208" s="20" t="s">
        <v>282</v>
      </c>
      <c r="J4208" s="184" t="s">
        <v>275</v>
      </c>
      <c r="K4208" s="184" t="s">
        <v>321</v>
      </c>
      <c r="L4208" s="187">
        <f t="shared" si="133"/>
        <v>0</v>
      </c>
      <c r="M4208" s="187">
        <f t="shared" si="134"/>
        <v>0</v>
      </c>
      <c r="N4208" s="186"/>
      <c r="O4208" s="33"/>
      <c r="P4208" s="33"/>
      <c r="Q4208" s="33"/>
      <c r="R4208" s="33"/>
      <c r="S4208" s="42"/>
      <c r="T4208" s="2"/>
      <c r="U4208" s="2"/>
      <c r="V4208" s="2"/>
      <c r="W4208" s="2"/>
      <c r="X4208" s="55"/>
      <c r="Y4208" s="62"/>
      <c r="Z4208" s="62"/>
      <c r="AA4208" s="62"/>
      <c r="AB4208" s="62"/>
      <c r="AC4208" s="68"/>
      <c r="AD4208" s="2"/>
      <c r="AE4208" s="2"/>
      <c r="AF4208" s="2"/>
      <c r="AG4208" s="2"/>
      <c r="AH4208" s="55"/>
      <c r="AI4208" s="72"/>
      <c r="AJ4208" s="72"/>
      <c r="AK4208" s="72"/>
      <c r="AL4208" s="72"/>
      <c r="AM4208" s="80"/>
      <c r="AN4208" s="2"/>
      <c r="AO4208" s="2"/>
      <c r="AP4208" s="2"/>
      <c r="AQ4208" s="2"/>
      <c r="AR4208" s="55"/>
      <c r="AS4208" s="85"/>
      <c r="AT4208" s="85"/>
      <c r="AU4208" s="85"/>
      <c r="AV4208" s="85"/>
      <c r="AW4208" s="100"/>
      <c r="AX4208" s="2"/>
      <c r="AY4208" s="2"/>
      <c r="AZ4208" s="2"/>
      <c r="BA4208" s="2"/>
      <c r="BB4208" s="55"/>
      <c r="BC4208" s="105"/>
      <c r="BD4208" s="105"/>
      <c r="BE4208" s="105"/>
      <c r="BF4208" s="105"/>
      <c r="BG4208" s="109"/>
      <c r="BH4208" s="2"/>
      <c r="BI4208" s="2"/>
      <c r="BJ4208" s="2"/>
      <c r="BK4208" s="2"/>
      <c r="BL4208" s="55"/>
      <c r="BM4208" s="48"/>
      <c r="BN4208" s="48"/>
      <c r="BO4208" s="48"/>
      <c r="BP4208" s="48"/>
      <c r="BQ4208" s="117"/>
      <c r="BR4208" s="2"/>
      <c r="BS4208" s="2"/>
      <c r="BT4208" s="2"/>
      <c r="BU4208" s="2"/>
      <c r="BV4208" s="55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18" t="s">
        <v>5</v>
      </c>
      <c r="H4209" s="3">
        <v>2024</v>
      </c>
      <c r="I4209" s="20" t="s">
        <v>282</v>
      </c>
      <c r="J4209" s="184" t="s">
        <v>276</v>
      </c>
      <c r="K4209" s="184" t="s">
        <v>320</v>
      </c>
      <c r="L4209" s="187">
        <f t="shared" si="133"/>
        <v>0</v>
      </c>
      <c r="M4209" s="187">
        <f t="shared" si="134"/>
        <v>0</v>
      </c>
      <c r="N4209" s="186"/>
      <c r="O4209" s="33"/>
      <c r="P4209" s="33"/>
      <c r="Q4209" s="33"/>
      <c r="R4209" s="33"/>
      <c r="S4209" s="42"/>
      <c r="T4209" s="2"/>
      <c r="U4209" s="2"/>
      <c r="V4209" s="2"/>
      <c r="W4209" s="2"/>
      <c r="X4209" s="55"/>
      <c r="Y4209" s="62"/>
      <c r="Z4209" s="62"/>
      <c r="AA4209" s="62"/>
      <c r="AB4209" s="62"/>
      <c r="AC4209" s="68"/>
      <c r="AD4209" s="2"/>
      <c r="AE4209" s="2"/>
      <c r="AF4209" s="2"/>
      <c r="AG4209" s="2"/>
      <c r="AH4209" s="55"/>
      <c r="AI4209" s="72"/>
      <c r="AJ4209" s="72"/>
      <c r="AK4209" s="72"/>
      <c r="AL4209" s="72"/>
      <c r="AM4209" s="80"/>
      <c r="AN4209" s="2"/>
      <c r="AO4209" s="2"/>
      <c r="AP4209" s="2"/>
      <c r="AQ4209" s="2"/>
      <c r="AR4209" s="55"/>
      <c r="AS4209" s="85"/>
      <c r="AT4209" s="85"/>
      <c r="AU4209" s="85"/>
      <c r="AV4209" s="85"/>
      <c r="AW4209" s="100"/>
      <c r="AX4209" s="2"/>
      <c r="AY4209" s="2"/>
      <c r="AZ4209" s="2"/>
      <c r="BA4209" s="2"/>
      <c r="BB4209" s="55"/>
      <c r="BC4209" s="105"/>
      <c r="BD4209" s="105"/>
      <c r="BE4209" s="105"/>
      <c r="BF4209" s="105"/>
      <c r="BG4209" s="109"/>
      <c r="BH4209" s="2"/>
      <c r="BI4209" s="2"/>
      <c r="BJ4209" s="2"/>
      <c r="BK4209" s="2"/>
      <c r="BL4209" s="55"/>
      <c r="BM4209" s="48"/>
      <c r="BN4209" s="48"/>
      <c r="BO4209" s="48"/>
      <c r="BP4209" s="48"/>
      <c r="BQ4209" s="117"/>
      <c r="BR4209" s="2"/>
      <c r="BS4209" s="2"/>
      <c r="BT4209" s="2"/>
      <c r="BU4209" s="2"/>
      <c r="BV4209" s="55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18" t="s">
        <v>5</v>
      </c>
      <c r="H4210" s="3">
        <v>2024</v>
      </c>
      <c r="I4210" s="20" t="s">
        <v>282</v>
      </c>
      <c r="J4210" s="184" t="s">
        <v>277</v>
      </c>
      <c r="K4210" s="184" t="s">
        <v>320</v>
      </c>
      <c r="L4210" s="187">
        <f t="shared" si="133"/>
        <v>0</v>
      </c>
      <c r="M4210" s="187">
        <f t="shared" si="134"/>
        <v>0</v>
      </c>
      <c r="N4210" s="186"/>
      <c r="O4210" s="33"/>
      <c r="P4210" s="33"/>
      <c r="Q4210" s="33"/>
      <c r="R4210" s="33"/>
      <c r="S4210" s="42"/>
      <c r="T4210" s="2"/>
      <c r="U4210" s="2"/>
      <c r="V4210" s="2"/>
      <c r="W4210" s="2"/>
      <c r="X4210" s="55"/>
      <c r="Y4210" s="62"/>
      <c r="Z4210" s="62"/>
      <c r="AA4210" s="62"/>
      <c r="AB4210" s="62"/>
      <c r="AC4210" s="68"/>
      <c r="AD4210" s="2"/>
      <c r="AE4210" s="2"/>
      <c r="AF4210" s="2"/>
      <c r="AG4210" s="2"/>
      <c r="AH4210" s="55"/>
      <c r="AI4210" s="72"/>
      <c r="AJ4210" s="72"/>
      <c r="AK4210" s="72"/>
      <c r="AL4210" s="72"/>
      <c r="AM4210" s="80"/>
      <c r="AN4210" s="2"/>
      <c r="AO4210" s="2"/>
      <c r="AP4210" s="2"/>
      <c r="AQ4210" s="2"/>
      <c r="AR4210" s="55"/>
      <c r="AS4210" s="85"/>
      <c r="AT4210" s="85"/>
      <c r="AU4210" s="85"/>
      <c r="AV4210" s="85"/>
      <c r="AW4210" s="100"/>
      <c r="AX4210" s="2"/>
      <c r="AY4210" s="2"/>
      <c r="AZ4210" s="2"/>
      <c r="BA4210" s="2"/>
      <c r="BB4210" s="55"/>
      <c r="BC4210" s="105"/>
      <c r="BD4210" s="105"/>
      <c r="BE4210" s="105"/>
      <c r="BF4210" s="105"/>
      <c r="BG4210" s="109"/>
      <c r="BH4210" s="2"/>
      <c r="BI4210" s="2"/>
      <c r="BJ4210" s="2"/>
      <c r="BK4210" s="2"/>
      <c r="BL4210" s="55"/>
      <c r="BM4210" s="48"/>
      <c r="BN4210" s="48"/>
      <c r="BO4210" s="48"/>
      <c r="BP4210" s="48"/>
      <c r="BQ4210" s="117"/>
      <c r="BR4210" s="2"/>
      <c r="BS4210" s="2"/>
      <c r="BT4210" s="2"/>
      <c r="BU4210" s="2"/>
      <c r="BV4210" s="55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18" t="s">
        <v>5</v>
      </c>
      <c r="H4211" s="3">
        <v>2024</v>
      </c>
      <c r="I4211" s="20" t="s">
        <v>283</v>
      </c>
      <c r="J4211" s="184" t="s">
        <v>298</v>
      </c>
      <c r="K4211" s="184" t="s">
        <v>321</v>
      </c>
      <c r="L4211" s="187">
        <f t="shared" si="133"/>
        <v>0</v>
      </c>
      <c r="M4211" s="187">
        <f t="shared" si="134"/>
        <v>0</v>
      </c>
      <c r="N4211" s="186"/>
      <c r="O4211" s="33"/>
      <c r="P4211" s="33"/>
      <c r="Q4211" s="33"/>
      <c r="R4211" s="33"/>
      <c r="S4211" s="42"/>
      <c r="T4211" s="2"/>
      <c r="U4211" s="2"/>
      <c r="V4211" s="2"/>
      <c r="W4211" s="2"/>
      <c r="X4211" s="55"/>
      <c r="Y4211" s="62"/>
      <c r="Z4211" s="62"/>
      <c r="AA4211" s="62"/>
      <c r="AB4211" s="62"/>
      <c r="AC4211" s="68"/>
      <c r="AD4211" s="2"/>
      <c r="AE4211" s="2"/>
      <c r="AF4211" s="2"/>
      <c r="AG4211" s="2"/>
      <c r="AH4211" s="55"/>
      <c r="AI4211" s="72"/>
      <c r="AJ4211" s="72"/>
      <c r="AK4211" s="72"/>
      <c r="AL4211" s="72"/>
      <c r="AM4211" s="80"/>
      <c r="AN4211" s="2"/>
      <c r="AO4211" s="2"/>
      <c r="AP4211" s="2"/>
      <c r="AQ4211" s="2"/>
      <c r="AR4211" s="55"/>
      <c r="AS4211" s="85"/>
      <c r="AT4211" s="85"/>
      <c r="AU4211" s="85"/>
      <c r="AV4211" s="85"/>
      <c r="AW4211" s="100"/>
      <c r="AX4211" s="2"/>
      <c r="AY4211" s="2"/>
      <c r="AZ4211" s="2"/>
      <c r="BA4211" s="2"/>
      <c r="BB4211" s="55"/>
      <c r="BC4211" s="105"/>
      <c r="BD4211" s="105"/>
      <c r="BE4211" s="105"/>
      <c r="BF4211" s="105"/>
      <c r="BG4211" s="109"/>
      <c r="BH4211" s="2"/>
      <c r="BI4211" s="2"/>
      <c r="BJ4211" s="2"/>
      <c r="BK4211" s="2"/>
      <c r="BL4211" s="55"/>
      <c r="BM4211" s="48"/>
      <c r="BN4211" s="48"/>
      <c r="BO4211" s="48"/>
      <c r="BP4211" s="48"/>
      <c r="BQ4211" s="117"/>
      <c r="BR4211" s="2"/>
      <c r="BS4211" s="2"/>
      <c r="BT4211" s="2"/>
      <c r="BU4211" s="2"/>
      <c r="BV4211" s="55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18" t="s">
        <v>5</v>
      </c>
      <c r="H4212" s="3">
        <v>2024</v>
      </c>
      <c r="I4212" s="20" t="s">
        <v>283</v>
      </c>
      <c r="J4212" s="184" t="s">
        <v>278</v>
      </c>
      <c r="K4212" s="184" t="s">
        <v>320</v>
      </c>
      <c r="L4212" s="187">
        <f t="shared" si="133"/>
        <v>0</v>
      </c>
      <c r="M4212" s="187">
        <f t="shared" si="134"/>
        <v>0</v>
      </c>
      <c r="N4212" s="186"/>
      <c r="O4212" s="33"/>
      <c r="P4212" s="33"/>
      <c r="Q4212" s="33"/>
      <c r="R4212" s="33"/>
      <c r="S4212" s="42"/>
      <c r="T4212" s="2"/>
      <c r="U4212" s="2"/>
      <c r="V4212" s="2"/>
      <c r="W4212" s="2"/>
      <c r="X4212" s="55"/>
      <c r="Y4212" s="62"/>
      <c r="Z4212" s="62"/>
      <c r="AA4212" s="62"/>
      <c r="AB4212" s="62"/>
      <c r="AC4212" s="68"/>
      <c r="AD4212" s="2"/>
      <c r="AE4212" s="2"/>
      <c r="AF4212" s="2"/>
      <c r="AG4212" s="2"/>
      <c r="AH4212" s="55"/>
      <c r="AI4212" s="72"/>
      <c r="AJ4212" s="72"/>
      <c r="AK4212" s="72"/>
      <c r="AL4212" s="72"/>
      <c r="AM4212" s="80"/>
      <c r="AN4212" s="2"/>
      <c r="AO4212" s="2"/>
      <c r="AP4212" s="2"/>
      <c r="AQ4212" s="2"/>
      <c r="AR4212" s="55"/>
      <c r="AS4212" s="85"/>
      <c r="AT4212" s="85"/>
      <c r="AU4212" s="85"/>
      <c r="AV4212" s="85"/>
      <c r="AW4212" s="100"/>
      <c r="AX4212" s="2"/>
      <c r="AY4212" s="2"/>
      <c r="AZ4212" s="2"/>
      <c r="BA4212" s="2"/>
      <c r="BB4212" s="55"/>
      <c r="BC4212" s="105"/>
      <c r="BD4212" s="105"/>
      <c r="BE4212" s="105"/>
      <c r="BF4212" s="105"/>
      <c r="BG4212" s="109"/>
      <c r="BH4212" s="2"/>
      <c r="BI4212" s="2"/>
      <c r="BJ4212" s="2"/>
      <c r="BK4212" s="2"/>
      <c r="BL4212" s="55"/>
      <c r="BM4212" s="48"/>
      <c r="BN4212" s="48"/>
      <c r="BO4212" s="48"/>
      <c r="BP4212" s="48"/>
      <c r="BQ4212" s="117"/>
      <c r="BR4212" s="2"/>
      <c r="BS4212" s="2"/>
      <c r="BT4212" s="2"/>
      <c r="BU4212" s="2"/>
      <c r="BV4212" s="55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18" t="s">
        <v>5</v>
      </c>
      <c r="H4213" s="3">
        <v>2024</v>
      </c>
      <c r="I4213" s="20" t="s">
        <v>283</v>
      </c>
      <c r="J4213" s="184" t="s">
        <v>279</v>
      </c>
      <c r="K4213" s="184" t="s">
        <v>320</v>
      </c>
      <c r="L4213" s="187">
        <f t="shared" si="133"/>
        <v>0</v>
      </c>
      <c r="M4213" s="187">
        <f t="shared" si="134"/>
        <v>0</v>
      </c>
      <c r="N4213" s="186"/>
      <c r="O4213" s="33"/>
      <c r="P4213" s="33"/>
      <c r="Q4213" s="33"/>
      <c r="R4213" s="33"/>
      <c r="S4213" s="42"/>
      <c r="T4213" s="2"/>
      <c r="U4213" s="2"/>
      <c r="V4213" s="2"/>
      <c r="W4213" s="2"/>
      <c r="X4213" s="55"/>
      <c r="Y4213" s="62"/>
      <c r="Z4213" s="62"/>
      <c r="AA4213" s="62"/>
      <c r="AB4213" s="62"/>
      <c r="AC4213" s="68"/>
      <c r="AD4213" s="2"/>
      <c r="AE4213" s="2"/>
      <c r="AF4213" s="2"/>
      <c r="AG4213" s="2"/>
      <c r="AH4213" s="55"/>
      <c r="AI4213" s="72"/>
      <c r="AJ4213" s="72"/>
      <c r="AK4213" s="72"/>
      <c r="AL4213" s="72"/>
      <c r="AM4213" s="80"/>
      <c r="AN4213" s="2"/>
      <c r="AO4213" s="2"/>
      <c r="AP4213" s="2"/>
      <c r="AQ4213" s="2"/>
      <c r="AR4213" s="55"/>
      <c r="AS4213" s="85"/>
      <c r="AT4213" s="85"/>
      <c r="AU4213" s="85"/>
      <c r="AV4213" s="85"/>
      <c r="AW4213" s="100"/>
      <c r="AX4213" s="2"/>
      <c r="AY4213" s="2"/>
      <c r="AZ4213" s="2"/>
      <c r="BA4213" s="2"/>
      <c r="BB4213" s="55"/>
      <c r="BC4213" s="105"/>
      <c r="BD4213" s="105"/>
      <c r="BE4213" s="105"/>
      <c r="BF4213" s="105"/>
      <c r="BG4213" s="109"/>
      <c r="BH4213" s="2"/>
      <c r="BI4213" s="2"/>
      <c r="BJ4213" s="2"/>
      <c r="BK4213" s="2"/>
      <c r="BL4213" s="55"/>
      <c r="BM4213" s="48"/>
      <c r="BN4213" s="48"/>
      <c r="BO4213" s="48"/>
      <c r="BP4213" s="48"/>
      <c r="BQ4213" s="117"/>
      <c r="BR4213" s="2"/>
      <c r="BS4213" s="2"/>
      <c r="BT4213" s="2"/>
      <c r="BU4213" s="2"/>
      <c r="BV4213" s="55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18" t="s">
        <v>5</v>
      </c>
      <c r="H4214" s="3">
        <v>2024</v>
      </c>
      <c r="I4214" s="20" t="s">
        <v>286</v>
      </c>
      <c r="J4214" s="184" t="s">
        <v>280</v>
      </c>
      <c r="K4214" s="184" t="s">
        <v>319</v>
      </c>
      <c r="L4214" s="187">
        <f t="shared" si="133"/>
        <v>0</v>
      </c>
      <c r="M4214" s="187">
        <f t="shared" si="134"/>
        <v>0</v>
      </c>
      <c r="N4214" s="186"/>
      <c r="O4214" s="33"/>
      <c r="P4214" s="33"/>
      <c r="Q4214" s="33"/>
      <c r="R4214" s="33"/>
      <c r="S4214" s="42"/>
      <c r="T4214" s="2"/>
      <c r="U4214" s="2"/>
      <c r="V4214" s="2"/>
      <c r="W4214" s="2"/>
      <c r="X4214" s="55"/>
      <c r="Y4214" s="62"/>
      <c r="Z4214" s="62"/>
      <c r="AA4214" s="62"/>
      <c r="AB4214" s="62"/>
      <c r="AC4214" s="68"/>
      <c r="AD4214" s="2"/>
      <c r="AE4214" s="2"/>
      <c r="AF4214" s="2"/>
      <c r="AG4214" s="2"/>
      <c r="AH4214" s="55"/>
      <c r="AI4214" s="72"/>
      <c r="AJ4214" s="72"/>
      <c r="AK4214" s="72"/>
      <c r="AL4214" s="72"/>
      <c r="AM4214" s="80"/>
      <c r="AN4214" s="2"/>
      <c r="AO4214" s="2"/>
      <c r="AP4214" s="2"/>
      <c r="AQ4214" s="2"/>
      <c r="AR4214" s="55"/>
      <c r="AS4214" s="85"/>
      <c r="AT4214" s="85"/>
      <c r="AU4214" s="85"/>
      <c r="AV4214" s="85"/>
      <c r="AW4214" s="100"/>
      <c r="AX4214" s="2"/>
      <c r="AY4214" s="2"/>
      <c r="AZ4214" s="2"/>
      <c r="BA4214" s="2"/>
      <c r="BB4214" s="55"/>
      <c r="BC4214" s="105"/>
      <c r="BD4214" s="105"/>
      <c r="BE4214" s="105"/>
      <c r="BF4214" s="105"/>
      <c r="BG4214" s="109"/>
      <c r="BH4214" s="2"/>
      <c r="BI4214" s="2"/>
      <c r="BJ4214" s="2"/>
      <c r="BK4214" s="2"/>
      <c r="BL4214" s="55"/>
      <c r="BM4214" s="48"/>
      <c r="BN4214" s="48"/>
      <c r="BO4214" s="48"/>
      <c r="BP4214" s="48"/>
      <c r="BQ4214" s="117"/>
      <c r="BR4214" s="2"/>
      <c r="BS4214" s="2"/>
      <c r="BT4214" s="2"/>
      <c r="BU4214" s="2"/>
      <c r="BV4214" s="55"/>
    </row>
    <row r="4215" spans="1:74" hidden="1" x14ac:dyDescent="0.3">
      <c r="A4215" s="2" t="s">
        <v>134</v>
      </c>
      <c r="B4215" s="2" t="s">
        <v>2</v>
      </c>
      <c r="C4215" s="2" t="s">
        <v>3</v>
      </c>
      <c r="D4215" s="2" t="s">
        <v>124</v>
      </c>
      <c r="E4215" s="5" t="s">
        <v>135</v>
      </c>
      <c r="F4215" s="3"/>
      <c r="G4215" s="18" t="s">
        <v>5</v>
      </c>
      <c r="H4215" s="3">
        <v>2024</v>
      </c>
      <c r="I4215" s="20" t="s">
        <v>286</v>
      </c>
      <c r="J4215" s="184" t="s">
        <v>281</v>
      </c>
      <c r="K4215" s="184" t="s">
        <v>319</v>
      </c>
      <c r="L4215" s="187">
        <f t="shared" si="133"/>
        <v>0</v>
      </c>
      <c r="M4215" s="187">
        <f t="shared" si="134"/>
        <v>37.728000000000002</v>
      </c>
      <c r="N4215" s="186" t="s">
        <v>1396</v>
      </c>
      <c r="O4215" s="33"/>
      <c r="P4215" s="33"/>
      <c r="Q4215" s="33"/>
      <c r="R4215" s="33"/>
      <c r="S4215" s="42"/>
      <c r="T4215" s="2"/>
      <c r="U4215" s="2"/>
      <c r="V4215" s="2"/>
      <c r="W4215" s="2"/>
      <c r="X4215" s="55"/>
      <c r="Y4215" s="62"/>
      <c r="Z4215" s="62"/>
      <c r="AA4215" s="62"/>
      <c r="AB4215" s="62"/>
      <c r="AC4215" s="68"/>
      <c r="AD4215" s="2"/>
      <c r="AE4215" s="2"/>
      <c r="AF4215" s="2"/>
      <c r="AG4215" s="2"/>
      <c r="AH4215" s="55"/>
      <c r="AI4215" s="72"/>
      <c r="AJ4215" s="72"/>
      <c r="AK4215" s="72"/>
      <c r="AL4215" s="72"/>
      <c r="AM4215" s="80"/>
      <c r="AN4215" s="2"/>
      <c r="AO4215" s="2"/>
      <c r="AP4215" s="2"/>
      <c r="AQ4215" s="2"/>
      <c r="AR4215" s="55"/>
      <c r="AS4215" s="85"/>
      <c r="AT4215" s="85"/>
      <c r="AU4215" s="85"/>
      <c r="AV4215" s="85"/>
      <c r="AW4215" s="100"/>
      <c r="AX4215" s="2"/>
      <c r="AY4215" s="2"/>
      <c r="AZ4215" s="2"/>
      <c r="BA4215" s="2"/>
      <c r="BB4215" s="55"/>
      <c r="BC4215" s="105" t="s">
        <v>1061</v>
      </c>
      <c r="BD4215" s="105"/>
      <c r="BE4215" s="105"/>
      <c r="BF4215" s="105"/>
      <c r="BG4215" s="109">
        <v>4.5</v>
      </c>
      <c r="BH4215" s="2"/>
      <c r="BI4215" s="2"/>
      <c r="BJ4215" s="2"/>
      <c r="BK4215" s="2"/>
      <c r="BL4215" s="55"/>
      <c r="BM4215" s="48" t="s">
        <v>1016</v>
      </c>
      <c r="BN4215" s="48"/>
      <c r="BO4215" s="48"/>
      <c r="BP4215" s="48"/>
      <c r="BQ4215" s="117">
        <v>33.228000000000002</v>
      </c>
      <c r="BR4215" s="2"/>
      <c r="BS4215" s="2"/>
      <c r="BT4215" s="2"/>
      <c r="BU4215" s="2"/>
      <c r="BV4215" s="55"/>
    </row>
    <row r="4216" spans="1:74" s="13" customFormat="1" hidden="1" x14ac:dyDescent="0.3">
      <c r="A4216" s="12" t="s">
        <v>134</v>
      </c>
      <c r="B4216" s="12" t="s">
        <v>2</v>
      </c>
      <c r="C4216" s="12" t="s">
        <v>3</v>
      </c>
      <c r="D4216" s="12" t="s">
        <v>124</v>
      </c>
      <c r="E4216" s="6" t="s">
        <v>135</v>
      </c>
      <c r="F4216" s="7"/>
      <c r="G4216" s="19" t="s">
        <v>5</v>
      </c>
      <c r="H4216" s="7">
        <v>2024</v>
      </c>
      <c r="I4216" s="21"/>
      <c r="J4216" s="12" t="s">
        <v>314</v>
      </c>
      <c r="K4216" s="12"/>
      <c r="L4216" s="147"/>
      <c r="M4216" s="147">
        <f>SUM(M4178:M4215)</f>
        <v>268.03800000000001</v>
      </c>
      <c r="N4216" s="183"/>
      <c r="O4216" s="12"/>
      <c r="P4216" s="12"/>
      <c r="Q4216" s="12"/>
      <c r="R4216" s="12"/>
      <c r="S4216" s="47">
        <f>SUM(S4178:S4215)</f>
        <v>0</v>
      </c>
      <c r="T4216" s="12"/>
      <c r="U4216" s="12"/>
      <c r="V4216" s="12"/>
      <c r="W4216" s="12"/>
      <c r="X4216" s="47">
        <f>SUM(X4178:X4215)</f>
        <v>0</v>
      </c>
      <c r="Y4216" s="12"/>
      <c r="Z4216" s="12"/>
      <c r="AA4216" s="12"/>
      <c r="AB4216" s="12"/>
      <c r="AC4216" s="125">
        <f>SUM(AC4178:AC4215)</f>
        <v>0</v>
      </c>
      <c r="AD4216" s="12"/>
      <c r="AE4216" s="12"/>
      <c r="AF4216" s="12"/>
      <c r="AG4216" s="12"/>
      <c r="AH4216" s="47">
        <f>SUM(AH4178:AH4215)</f>
        <v>0</v>
      </c>
      <c r="AI4216" s="12"/>
      <c r="AJ4216" s="12"/>
      <c r="AK4216" s="12"/>
      <c r="AL4216" s="12"/>
      <c r="AM4216" s="47">
        <f>SUM(AM4178:AM4215)</f>
        <v>0</v>
      </c>
      <c r="AN4216" s="12"/>
      <c r="AO4216" s="12"/>
      <c r="AP4216" s="12"/>
      <c r="AQ4216" s="12"/>
      <c r="AR4216" s="47">
        <f>SUM(AR4178:AR4215)</f>
        <v>0</v>
      </c>
      <c r="AS4216" s="12"/>
      <c r="AT4216" s="12"/>
      <c r="AU4216" s="12"/>
      <c r="AV4216" s="12"/>
      <c r="AW4216" s="47">
        <f>SUM(AW4178:AW4215)</f>
        <v>0</v>
      </c>
      <c r="AX4216" s="12"/>
      <c r="AY4216" s="12"/>
      <c r="AZ4216" s="12"/>
      <c r="BA4216" s="12"/>
      <c r="BB4216" s="47">
        <f>SUM(BB4178:BB4215)</f>
        <v>0</v>
      </c>
      <c r="BC4216" s="12"/>
      <c r="BD4216" s="12"/>
      <c r="BE4216" s="12"/>
      <c r="BF4216" s="12"/>
      <c r="BG4216" s="47">
        <f>SUM(BG4178:BG4215)</f>
        <v>4.5</v>
      </c>
      <c r="BH4216" s="12"/>
      <c r="BI4216" s="12"/>
      <c r="BJ4216" s="12"/>
      <c r="BK4216" s="12"/>
      <c r="BL4216" s="47">
        <f>SUM(BL4178:BL4215)</f>
        <v>0</v>
      </c>
      <c r="BM4216" s="12"/>
      <c r="BN4216" s="12"/>
      <c r="BO4216" s="12"/>
      <c r="BP4216" s="12"/>
      <c r="BQ4216" s="47">
        <f>SUM(BQ4178:BQ4215)</f>
        <v>33.228000000000002</v>
      </c>
      <c r="BR4216" s="12"/>
      <c r="BS4216" s="12"/>
      <c r="BT4216" s="12"/>
      <c r="BU4216" s="12"/>
      <c r="BV4216" s="47">
        <f>SUM(BV4178:BV4215)</f>
        <v>230.31</v>
      </c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18" t="s">
        <v>5</v>
      </c>
      <c r="H4217" s="3">
        <v>2024</v>
      </c>
      <c r="I4217" s="20" t="s">
        <v>287</v>
      </c>
      <c r="J4217" s="184" t="s">
        <v>267</v>
      </c>
      <c r="K4217" s="184" t="s">
        <v>318</v>
      </c>
      <c r="L4217" s="187">
        <f t="shared" si="133"/>
        <v>0</v>
      </c>
      <c r="M4217" s="187">
        <f t="shared" si="134"/>
        <v>0</v>
      </c>
      <c r="N4217" s="186"/>
      <c r="O4217" s="33"/>
      <c r="P4217" s="33"/>
      <c r="Q4217" s="33"/>
      <c r="R4217" s="33"/>
      <c r="S4217" s="42"/>
      <c r="T4217" s="2"/>
      <c r="U4217" s="2"/>
      <c r="V4217" s="2"/>
      <c r="W4217" s="2"/>
      <c r="X4217" s="55"/>
      <c r="Y4217" s="62"/>
      <c r="Z4217" s="62"/>
      <c r="AA4217" s="62"/>
      <c r="AB4217" s="62"/>
      <c r="AC4217" s="68"/>
      <c r="AD4217" s="2"/>
      <c r="AE4217" s="2"/>
      <c r="AF4217" s="2"/>
      <c r="AG4217" s="2"/>
      <c r="AH4217" s="55"/>
      <c r="AI4217" s="72"/>
      <c r="AJ4217" s="72"/>
      <c r="AK4217" s="72"/>
      <c r="AL4217" s="72"/>
      <c r="AM4217" s="80"/>
      <c r="AN4217" s="2"/>
      <c r="AO4217" s="2"/>
      <c r="AP4217" s="2"/>
      <c r="AQ4217" s="2"/>
      <c r="AR4217" s="55"/>
      <c r="AS4217" s="85"/>
      <c r="AT4217" s="85"/>
      <c r="AU4217" s="85"/>
      <c r="AV4217" s="85"/>
      <c r="AW4217" s="100"/>
      <c r="AX4217" s="2"/>
      <c r="AY4217" s="2"/>
      <c r="AZ4217" s="2"/>
      <c r="BA4217" s="2"/>
      <c r="BB4217" s="55"/>
      <c r="BC4217" s="105"/>
      <c r="BD4217" s="105"/>
      <c r="BE4217" s="105"/>
      <c r="BF4217" s="105"/>
      <c r="BG4217" s="109"/>
      <c r="BH4217" s="2"/>
      <c r="BI4217" s="2"/>
      <c r="BJ4217" s="2"/>
      <c r="BK4217" s="2"/>
      <c r="BL4217" s="55"/>
      <c r="BM4217" s="48"/>
      <c r="BN4217" s="48"/>
      <c r="BO4217" s="48"/>
      <c r="BP4217" s="48"/>
      <c r="BQ4217" s="117"/>
      <c r="BR4217" s="2"/>
      <c r="BS4217" s="2"/>
      <c r="BT4217" s="2"/>
      <c r="BU4217" s="2"/>
      <c r="BV4217" s="55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18" t="s">
        <v>5</v>
      </c>
      <c r="H4218" s="3">
        <v>2024</v>
      </c>
      <c r="I4218" s="20" t="s">
        <v>287</v>
      </c>
      <c r="J4218" s="184" t="s">
        <v>291</v>
      </c>
      <c r="K4218" s="184" t="s">
        <v>319</v>
      </c>
      <c r="L4218" s="187">
        <f t="shared" si="133"/>
        <v>0</v>
      </c>
      <c r="M4218" s="187">
        <f t="shared" si="134"/>
        <v>0</v>
      </c>
      <c r="N4218" s="186"/>
      <c r="O4218" s="33"/>
      <c r="P4218" s="33"/>
      <c r="Q4218" s="33"/>
      <c r="R4218" s="33"/>
      <c r="S4218" s="42"/>
      <c r="T4218" s="2"/>
      <c r="U4218" s="2"/>
      <c r="V4218" s="2"/>
      <c r="W4218" s="2"/>
      <c r="X4218" s="55"/>
      <c r="Y4218" s="62"/>
      <c r="Z4218" s="62"/>
      <c r="AA4218" s="62"/>
      <c r="AB4218" s="62"/>
      <c r="AC4218" s="68"/>
      <c r="AD4218" s="2"/>
      <c r="AE4218" s="2"/>
      <c r="AF4218" s="2"/>
      <c r="AG4218" s="2"/>
      <c r="AH4218" s="55"/>
      <c r="AI4218" s="72"/>
      <c r="AJ4218" s="72"/>
      <c r="AK4218" s="72"/>
      <c r="AL4218" s="72"/>
      <c r="AM4218" s="80"/>
      <c r="AN4218" s="2"/>
      <c r="AO4218" s="2"/>
      <c r="AP4218" s="2"/>
      <c r="AQ4218" s="2"/>
      <c r="AR4218" s="55"/>
      <c r="AS4218" s="85"/>
      <c r="AT4218" s="85"/>
      <c r="AU4218" s="85"/>
      <c r="AV4218" s="85"/>
      <c r="AW4218" s="100"/>
      <c r="AX4218" s="2"/>
      <c r="AY4218" s="2"/>
      <c r="AZ4218" s="2"/>
      <c r="BA4218" s="2"/>
      <c r="BB4218" s="55"/>
      <c r="BC4218" s="105"/>
      <c r="BD4218" s="105"/>
      <c r="BE4218" s="105"/>
      <c r="BF4218" s="105"/>
      <c r="BG4218" s="109"/>
      <c r="BH4218" s="2"/>
      <c r="BI4218" s="2"/>
      <c r="BJ4218" s="2"/>
      <c r="BK4218" s="2"/>
      <c r="BL4218" s="55"/>
      <c r="BM4218" s="48"/>
      <c r="BN4218" s="48"/>
      <c r="BO4218" s="48"/>
      <c r="BP4218" s="48"/>
      <c r="BQ4218" s="117"/>
      <c r="BR4218" s="2"/>
      <c r="BS4218" s="2"/>
      <c r="BT4218" s="2"/>
      <c r="BU4218" s="2"/>
      <c r="BV4218" s="55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18" t="s">
        <v>5</v>
      </c>
      <c r="H4219" s="3">
        <v>2024</v>
      </c>
      <c r="I4219" s="20" t="s">
        <v>286</v>
      </c>
      <c r="J4219" s="184" t="s">
        <v>336</v>
      </c>
      <c r="K4219" s="184" t="s">
        <v>319</v>
      </c>
      <c r="L4219" s="187">
        <f t="shared" si="133"/>
        <v>0</v>
      </c>
      <c r="M4219" s="187">
        <f t="shared" si="134"/>
        <v>0</v>
      </c>
      <c r="N4219" s="186"/>
      <c r="O4219" s="33"/>
      <c r="P4219" s="33"/>
      <c r="Q4219" s="33"/>
      <c r="R4219" s="33"/>
      <c r="S4219" s="42"/>
      <c r="T4219" s="2"/>
      <c r="U4219" s="2"/>
      <c r="V4219" s="2"/>
      <c r="W4219" s="2"/>
      <c r="X4219" s="55"/>
      <c r="Y4219" s="62"/>
      <c r="Z4219" s="62"/>
      <c r="AA4219" s="62"/>
      <c r="AB4219" s="62"/>
      <c r="AC4219" s="68"/>
      <c r="AD4219" s="2"/>
      <c r="AE4219" s="2"/>
      <c r="AF4219" s="2"/>
      <c r="AG4219" s="2"/>
      <c r="AH4219" s="55"/>
      <c r="AI4219" s="72"/>
      <c r="AJ4219" s="72"/>
      <c r="AK4219" s="72"/>
      <c r="AL4219" s="72"/>
      <c r="AM4219" s="80"/>
      <c r="AN4219" s="2"/>
      <c r="AO4219" s="2"/>
      <c r="AP4219" s="2"/>
      <c r="AQ4219" s="2"/>
      <c r="AR4219" s="55"/>
      <c r="AS4219" s="85"/>
      <c r="AT4219" s="85"/>
      <c r="AU4219" s="85"/>
      <c r="AV4219" s="85"/>
      <c r="AW4219" s="100"/>
      <c r="AX4219" s="2"/>
      <c r="AY4219" s="2"/>
      <c r="AZ4219" s="2"/>
      <c r="BA4219" s="2"/>
      <c r="BB4219" s="55"/>
      <c r="BC4219" s="105"/>
      <c r="BD4219" s="105"/>
      <c r="BE4219" s="105"/>
      <c r="BF4219" s="105"/>
      <c r="BG4219" s="109"/>
      <c r="BH4219" s="2"/>
      <c r="BI4219" s="2"/>
      <c r="BJ4219" s="2"/>
      <c r="BK4219" s="2"/>
      <c r="BL4219" s="55"/>
      <c r="BM4219" s="48"/>
      <c r="BN4219" s="48"/>
      <c r="BO4219" s="48"/>
      <c r="BP4219" s="48"/>
      <c r="BQ4219" s="117"/>
      <c r="BR4219" s="2"/>
      <c r="BS4219" s="2"/>
      <c r="BT4219" s="2"/>
      <c r="BU4219" s="2"/>
      <c r="BV4219" s="55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18" t="s">
        <v>5</v>
      </c>
      <c r="H4220" s="3">
        <v>2024</v>
      </c>
      <c r="I4220" s="20" t="s">
        <v>286</v>
      </c>
      <c r="J4220" s="185" t="s">
        <v>337</v>
      </c>
      <c r="K4220" s="185" t="s">
        <v>318</v>
      </c>
      <c r="L4220" s="187">
        <f t="shared" si="133"/>
        <v>0</v>
      </c>
      <c r="M4220" s="187">
        <f t="shared" si="134"/>
        <v>0</v>
      </c>
      <c r="N4220" s="186"/>
      <c r="O4220" s="53"/>
      <c r="P4220" s="53"/>
      <c r="Q4220" s="53"/>
      <c r="R4220" s="53"/>
      <c r="S4220" s="54"/>
      <c r="T4220" s="8"/>
      <c r="U4220" s="8"/>
      <c r="V4220" s="8"/>
      <c r="W4220" s="8"/>
      <c r="X4220" s="122"/>
      <c r="Y4220" s="135"/>
      <c r="Z4220" s="135"/>
      <c r="AA4220" s="135"/>
      <c r="AB4220" s="135"/>
      <c r="AC4220" s="136"/>
      <c r="AD4220" s="8"/>
      <c r="AE4220" s="8"/>
      <c r="AF4220" s="8"/>
      <c r="AG4220" s="8"/>
      <c r="AH4220" s="122"/>
      <c r="AI4220" s="137"/>
      <c r="AJ4220" s="137"/>
      <c r="AK4220" s="137"/>
      <c r="AL4220" s="137"/>
      <c r="AM4220" s="138"/>
      <c r="AN4220" s="8"/>
      <c r="AO4220" s="8"/>
      <c r="AP4220" s="8"/>
      <c r="AQ4220" s="8"/>
      <c r="AR4220" s="122"/>
      <c r="AS4220" s="139"/>
      <c r="AT4220" s="139"/>
      <c r="AU4220" s="139"/>
      <c r="AV4220" s="139"/>
      <c r="AW4220" s="140"/>
      <c r="AX4220" s="8"/>
      <c r="AY4220" s="8"/>
      <c r="AZ4220" s="8"/>
      <c r="BA4220" s="8"/>
      <c r="BB4220" s="122"/>
      <c r="BC4220" s="141"/>
      <c r="BD4220" s="141"/>
      <c r="BE4220" s="141"/>
      <c r="BF4220" s="141"/>
      <c r="BG4220" s="142"/>
      <c r="BH4220" s="8"/>
      <c r="BI4220" s="8"/>
      <c r="BJ4220" s="8"/>
      <c r="BK4220" s="8"/>
      <c r="BL4220" s="122"/>
      <c r="BM4220" s="143"/>
      <c r="BN4220" s="143"/>
      <c r="BO4220" s="143"/>
      <c r="BP4220" s="143"/>
      <c r="BQ4220" s="144"/>
      <c r="BR4220" s="8"/>
      <c r="BS4220" s="8"/>
      <c r="BT4220" s="8"/>
      <c r="BU4220" s="8"/>
      <c r="BV4220" s="122"/>
    </row>
    <row r="4221" spans="1:74" ht="28.8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18" t="s">
        <v>5</v>
      </c>
      <c r="H4221" s="3">
        <v>2024</v>
      </c>
      <c r="I4221" s="20" t="s">
        <v>286</v>
      </c>
      <c r="J4221" s="185" t="s">
        <v>338</v>
      </c>
      <c r="K4221" s="185" t="s">
        <v>339</v>
      </c>
      <c r="L4221" s="187">
        <f t="shared" si="133"/>
        <v>0</v>
      </c>
      <c r="M4221" s="187">
        <f t="shared" si="134"/>
        <v>0</v>
      </c>
      <c r="N4221" s="186"/>
      <c r="O4221" s="53"/>
      <c r="P4221" s="53"/>
      <c r="Q4221" s="53"/>
      <c r="R4221" s="53"/>
      <c r="S4221" s="54"/>
      <c r="T4221" s="8"/>
      <c r="U4221" s="8"/>
      <c r="V4221" s="8"/>
      <c r="W4221" s="8"/>
      <c r="X4221" s="122"/>
      <c r="Y4221" s="135"/>
      <c r="Z4221" s="135"/>
      <c r="AA4221" s="135"/>
      <c r="AB4221" s="135"/>
      <c r="AC4221" s="136"/>
      <c r="AD4221" s="8"/>
      <c r="AE4221" s="8"/>
      <c r="AF4221" s="8"/>
      <c r="AG4221" s="8"/>
      <c r="AH4221" s="122"/>
      <c r="AI4221" s="137"/>
      <c r="AJ4221" s="137"/>
      <c r="AK4221" s="137"/>
      <c r="AL4221" s="137"/>
      <c r="AM4221" s="138"/>
      <c r="AN4221" s="8"/>
      <c r="AO4221" s="8"/>
      <c r="AP4221" s="8"/>
      <c r="AQ4221" s="8"/>
      <c r="AR4221" s="122"/>
      <c r="AS4221" s="139"/>
      <c r="AT4221" s="139"/>
      <c r="AU4221" s="139"/>
      <c r="AV4221" s="139"/>
      <c r="AW4221" s="140"/>
      <c r="AX4221" s="8"/>
      <c r="AY4221" s="8"/>
      <c r="AZ4221" s="8"/>
      <c r="BA4221" s="8"/>
      <c r="BB4221" s="122"/>
      <c r="BC4221" s="141"/>
      <c r="BD4221" s="141"/>
      <c r="BE4221" s="141"/>
      <c r="BF4221" s="141"/>
      <c r="BG4221" s="142"/>
      <c r="BH4221" s="8"/>
      <c r="BI4221" s="8"/>
      <c r="BJ4221" s="8"/>
      <c r="BK4221" s="8"/>
      <c r="BL4221" s="122"/>
      <c r="BM4221" s="143"/>
      <c r="BN4221" s="143"/>
      <c r="BO4221" s="143"/>
      <c r="BP4221" s="143"/>
      <c r="BQ4221" s="144"/>
      <c r="BR4221" s="8"/>
      <c r="BS4221" s="8"/>
      <c r="BT4221" s="8"/>
      <c r="BU4221" s="8"/>
      <c r="BV4221" s="122"/>
    </row>
    <row r="4222" spans="1:74" ht="28.8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18" t="s">
        <v>5</v>
      </c>
      <c r="H4222" s="3">
        <v>2024</v>
      </c>
      <c r="I4222" s="20" t="s">
        <v>286</v>
      </c>
      <c r="J4222" s="185" t="s">
        <v>340</v>
      </c>
      <c r="K4222" s="185" t="s">
        <v>318</v>
      </c>
      <c r="L4222" s="187">
        <f t="shared" si="133"/>
        <v>0</v>
      </c>
      <c r="M4222" s="187">
        <f t="shared" si="134"/>
        <v>0</v>
      </c>
      <c r="N4222" s="186"/>
      <c r="O4222" s="53"/>
      <c r="P4222" s="53"/>
      <c r="Q4222" s="53"/>
      <c r="R4222" s="53"/>
      <c r="S4222" s="54"/>
      <c r="T4222" s="8"/>
      <c r="U4222" s="8"/>
      <c r="V4222" s="8"/>
      <c r="W4222" s="8"/>
      <c r="X4222" s="122"/>
      <c r="Y4222" s="135"/>
      <c r="Z4222" s="135"/>
      <c r="AA4222" s="135"/>
      <c r="AB4222" s="135"/>
      <c r="AC4222" s="136"/>
      <c r="AD4222" s="8"/>
      <c r="AE4222" s="8"/>
      <c r="AF4222" s="8"/>
      <c r="AG4222" s="8"/>
      <c r="AH4222" s="122"/>
      <c r="AI4222" s="137"/>
      <c r="AJ4222" s="137"/>
      <c r="AK4222" s="137"/>
      <c r="AL4222" s="137"/>
      <c r="AM4222" s="138"/>
      <c r="AN4222" s="8"/>
      <c r="AO4222" s="8"/>
      <c r="AP4222" s="8"/>
      <c r="AQ4222" s="8"/>
      <c r="AR4222" s="122"/>
      <c r="AS4222" s="139"/>
      <c r="AT4222" s="139"/>
      <c r="AU4222" s="139"/>
      <c r="AV4222" s="139"/>
      <c r="AW4222" s="140"/>
      <c r="AX4222" s="8"/>
      <c r="AY4222" s="8"/>
      <c r="AZ4222" s="8"/>
      <c r="BA4222" s="8"/>
      <c r="BB4222" s="122"/>
      <c r="BC4222" s="141"/>
      <c r="BD4222" s="141"/>
      <c r="BE4222" s="141"/>
      <c r="BF4222" s="141"/>
      <c r="BG4222" s="142"/>
      <c r="BH4222" s="8"/>
      <c r="BI4222" s="8"/>
      <c r="BJ4222" s="8"/>
      <c r="BK4222" s="8"/>
      <c r="BL4222" s="122"/>
      <c r="BM4222" s="143"/>
      <c r="BN4222" s="143"/>
      <c r="BO4222" s="143"/>
      <c r="BP4222" s="143"/>
      <c r="BQ4222" s="144"/>
      <c r="BR4222" s="8"/>
      <c r="BS4222" s="8"/>
      <c r="BT4222" s="8"/>
      <c r="BU4222" s="8"/>
      <c r="BV4222" s="122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18" t="s">
        <v>5</v>
      </c>
      <c r="H4223" s="3">
        <v>2024</v>
      </c>
      <c r="I4223" s="20" t="s">
        <v>286</v>
      </c>
      <c r="J4223" s="185" t="s">
        <v>341</v>
      </c>
      <c r="K4223" s="185" t="s">
        <v>320</v>
      </c>
      <c r="L4223" s="187">
        <f t="shared" si="133"/>
        <v>0</v>
      </c>
      <c r="M4223" s="187">
        <f t="shared" si="134"/>
        <v>0</v>
      </c>
      <c r="N4223" s="186"/>
      <c r="O4223" s="53"/>
      <c r="P4223" s="53"/>
      <c r="Q4223" s="53"/>
      <c r="R4223" s="53"/>
      <c r="S4223" s="54"/>
      <c r="T4223" s="8"/>
      <c r="U4223" s="8"/>
      <c r="V4223" s="8"/>
      <c r="W4223" s="8"/>
      <c r="X4223" s="122"/>
      <c r="Y4223" s="135"/>
      <c r="Z4223" s="135"/>
      <c r="AA4223" s="135"/>
      <c r="AB4223" s="135"/>
      <c r="AC4223" s="136"/>
      <c r="AD4223" s="8"/>
      <c r="AE4223" s="8"/>
      <c r="AF4223" s="8"/>
      <c r="AG4223" s="8"/>
      <c r="AH4223" s="122"/>
      <c r="AI4223" s="137"/>
      <c r="AJ4223" s="137"/>
      <c r="AK4223" s="137"/>
      <c r="AL4223" s="137"/>
      <c r="AM4223" s="138"/>
      <c r="AN4223" s="8"/>
      <c r="AO4223" s="8"/>
      <c r="AP4223" s="8"/>
      <c r="AQ4223" s="8"/>
      <c r="AR4223" s="122"/>
      <c r="AS4223" s="139"/>
      <c r="AT4223" s="139"/>
      <c r="AU4223" s="139"/>
      <c r="AV4223" s="139"/>
      <c r="AW4223" s="140"/>
      <c r="AX4223" s="8"/>
      <c r="AY4223" s="8"/>
      <c r="AZ4223" s="8"/>
      <c r="BA4223" s="8"/>
      <c r="BB4223" s="122"/>
      <c r="BC4223" s="141"/>
      <c r="BD4223" s="141"/>
      <c r="BE4223" s="141"/>
      <c r="BF4223" s="141"/>
      <c r="BG4223" s="142"/>
      <c r="BH4223" s="8"/>
      <c r="BI4223" s="8"/>
      <c r="BJ4223" s="8"/>
      <c r="BK4223" s="8"/>
      <c r="BL4223" s="122"/>
      <c r="BM4223" s="143"/>
      <c r="BN4223" s="143"/>
      <c r="BO4223" s="143"/>
      <c r="BP4223" s="143"/>
      <c r="BQ4223" s="144"/>
      <c r="BR4223" s="8"/>
      <c r="BS4223" s="8"/>
      <c r="BT4223" s="8"/>
      <c r="BU4223" s="8"/>
      <c r="BV4223" s="122"/>
    </row>
    <row r="4224" spans="1:74" ht="28.8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18" t="s">
        <v>5</v>
      </c>
      <c r="H4224" s="3">
        <v>2024</v>
      </c>
      <c r="I4224" s="20" t="s">
        <v>286</v>
      </c>
      <c r="J4224" s="185" t="s">
        <v>342</v>
      </c>
      <c r="K4224" s="185" t="s">
        <v>320</v>
      </c>
      <c r="L4224" s="187">
        <f t="shared" si="133"/>
        <v>0</v>
      </c>
      <c r="M4224" s="187">
        <f t="shared" si="134"/>
        <v>0</v>
      </c>
      <c r="N4224" s="186"/>
      <c r="O4224" s="53"/>
      <c r="P4224" s="53"/>
      <c r="Q4224" s="53"/>
      <c r="R4224" s="53"/>
      <c r="S4224" s="54"/>
      <c r="T4224" s="8"/>
      <c r="U4224" s="8"/>
      <c r="V4224" s="8"/>
      <c r="W4224" s="8"/>
      <c r="X4224" s="122"/>
      <c r="Y4224" s="135"/>
      <c r="Z4224" s="135"/>
      <c r="AA4224" s="135"/>
      <c r="AB4224" s="135"/>
      <c r="AC4224" s="136"/>
      <c r="AD4224" s="8"/>
      <c r="AE4224" s="8"/>
      <c r="AF4224" s="8"/>
      <c r="AG4224" s="8"/>
      <c r="AH4224" s="122"/>
      <c r="AI4224" s="137"/>
      <c r="AJ4224" s="137"/>
      <c r="AK4224" s="137"/>
      <c r="AL4224" s="137"/>
      <c r="AM4224" s="138"/>
      <c r="AN4224" s="8"/>
      <c r="AO4224" s="8"/>
      <c r="AP4224" s="8"/>
      <c r="AQ4224" s="8"/>
      <c r="AR4224" s="122"/>
      <c r="AS4224" s="139"/>
      <c r="AT4224" s="139"/>
      <c r="AU4224" s="139"/>
      <c r="AV4224" s="139"/>
      <c r="AW4224" s="140"/>
      <c r="AX4224" s="8"/>
      <c r="AY4224" s="8"/>
      <c r="AZ4224" s="8"/>
      <c r="BA4224" s="8"/>
      <c r="BB4224" s="122"/>
      <c r="BC4224" s="141"/>
      <c r="BD4224" s="141"/>
      <c r="BE4224" s="141"/>
      <c r="BF4224" s="141"/>
      <c r="BG4224" s="142"/>
      <c r="BH4224" s="8"/>
      <c r="BI4224" s="8"/>
      <c r="BJ4224" s="8"/>
      <c r="BK4224" s="8"/>
      <c r="BL4224" s="122"/>
      <c r="BM4224" s="143"/>
      <c r="BN4224" s="143"/>
      <c r="BO4224" s="143"/>
      <c r="BP4224" s="143"/>
      <c r="BQ4224" s="144"/>
      <c r="BR4224" s="8"/>
      <c r="BS4224" s="8"/>
      <c r="BT4224" s="8"/>
      <c r="BU4224" s="8"/>
      <c r="BV4224" s="122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18" t="s">
        <v>5</v>
      </c>
      <c r="H4225" s="3">
        <v>2024</v>
      </c>
      <c r="I4225" s="20" t="s">
        <v>286</v>
      </c>
      <c r="J4225" s="185" t="s">
        <v>343</v>
      </c>
      <c r="K4225" s="185" t="s">
        <v>339</v>
      </c>
      <c r="L4225" s="187">
        <f t="shared" si="133"/>
        <v>0</v>
      </c>
      <c r="M4225" s="187">
        <f t="shared" si="134"/>
        <v>0</v>
      </c>
      <c r="N4225" s="186"/>
      <c r="O4225" s="53"/>
      <c r="P4225" s="53"/>
      <c r="Q4225" s="53"/>
      <c r="R4225" s="53"/>
      <c r="S4225" s="54"/>
      <c r="T4225" s="8"/>
      <c r="U4225" s="8"/>
      <c r="V4225" s="8"/>
      <c r="W4225" s="8"/>
      <c r="X4225" s="122"/>
      <c r="Y4225" s="135"/>
      <c r="Z4225" s="135"/>
      <c r="AA4225" s="135"/>
      <c r="AB4225" s="135"/>
      <c r="AC4225" s="136"/>
      <c r="AD4225" s="8"/>
      <c r="AE4225" s="8"/>
      <c r="AF4225" s="8"/>
      <c r="AG4225" s="8"/>
      <c r="AH4225" s="122"/>
      <c r="AI4225" s="137"/>
      <c r="AJ4225" s="137"/>
      <c r="AK4225" s="137"/>
      <c r="AL4225" s="137"/>
      <c r="AM4225" s="138"/>
      <c r="AN4225" s="8"/>
      <c r="AO4225" s="8"/>
      <c r="AP4225" s="8"/>
      <c r="AQ4225" s="8"/>
      <c r="AR4225" s="122"/>
      <c r="AS4225" s="139"/>
      <c r="AT4225" s="139"/>
      <c r="AU4225" s="139"/>
      <c r="AV4225" s="139"/>
      <c r="AW4225" s="140"/>
      <c r="AX4225" s="8"/>
      <c r="AY4225" s="8"/>
      <c r="AZ4225" s="8"/>
      <c r="BA4225" s="8"/>
      <c r="BB4225" s="122"/>
      <c r="BC4225" s="141"/>
      <c r="BD4225" s="141"/>
      <c r="BE4225" s="141"/>
      <c r="BF4225" s="141"/>
      <c r="BG4225" s="142"/>
      <c r="BH4225" s="8"/>
      <c r="BI4225" s="8"/>
      <c r="BJ4225" s="8"/>
      <c r="BK4225" s="8"/>
      <c r="BL4225" s="122"/>
      <c r="BM4225" s="143"/>
      <c r="BN4225" s="143"/>
      <c r="BO4225" s="143"/>
      <c r="BP4225" s="143"/>
      <c r="BQ4225" s="144"/>
      <c r="BR4225" s="8"/>
      <c r="BS4225" s="8"/>
      <c r="BT4225" s="8"/>
      <c r="BU4225" s="8"/>
      <c r="BV4225" s="122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18" t="s">
        <v>5</v>
      </c>
      <c r="H4226" s="3">
        <v>2024</v>
      </c>
      <c r="I4226" s="20" t="s">
        <v>288</v>
      </c>
      <c r="J4226" s="185" t="s">
        <v>344</v>
      </c>
      <c r="K4226" s="185" t="s">
        <v>318</v>
      </c>
      <c r="L4226" s="187">
        <f t="shared" si="133"/>
        <v>5.8599999999999999E-2</v>
      </c>
      <c r="M4226" s="187">
        <f t="shared" si="134"/>
        <v>88.997</v>
      </c>
      <c r="N4226" s="186"/>
      <c r="O4226" s="53"/>
      <c r="P4226" s="53"/>
      <c r="Q4226" s="53"/>
      <c r="R4226" s="53"/>
      <c r="S4226" s="54"/>
      <c r="T4226" s="8"/>
      <c r="U4226" s="8"/>
      <c r="V4226" s="8"/>
      <c r="W4226" s="8"/>
      <c r="X4226" s="122"/>
      <c r="Y4226" s="135"/>
      <c r="Z4226" s="135"/>
      <c r="AA4226" s="135"/>
      <c r="AB4226" s="135"/>
      <c r="AC4226" s="136"/>
      <c r="AD4226" s="8"/>
      <c r="AE4226" s="8"/>
      <c r="AF4226" s="8"/>
      <c r="AG4226" s="8"/>
      <c r="AH4226" s="122"/>
      <c r="AI4226" s="137"/>
      <c r="AJ4226" s="137"/>
      <c r="AK4226" s="137"/>
      <c r="AL4226" s="137"/>
      <c r="AM4226" s="138"/>
      <c r="AN4226" s="8"/>
      <c r="AO4226" s="8"/>
      <c r="AP4226" s="8"/>
      <c r="AQ4226" s="8"/>
      <c r="AR4226" s="122"/>
      <c r="AS4226" s="139"/>
      <c r="AT4226" s="139"/>
      <c r="AU4226" s="139"/>
      <c r="AV4226" s="139"/>
      <c r="AW4226" s="140"/>
      <c r="AX4226" s="8"/>
      <c r="AY4226" s="8"/>
      <c r="AZ4226" s="8"/>
      <c r="BA4226" s="8">
        <v>5.8599999999999999E-2</v>
      </c>
      <c r="BB4226" s="122">
        <v>88.997</v>
      </c>
      <c r="BC4226" s="141"/>
      <c r="BD4226" s="141"/>
      <c r="BE4226" s="141"/>
      <c r="BF4226" s="141"/>
      <c r="BG4226" s="142"/>
      <c r="BH4226" s="8"/>
      <c r="BI4226" s="8"/>
      <c r="BJ4226" s="8"/>
      <c r="BK4226" s="8"/>
      <c r="BL4226" s="122"/>
      <c r="BM4226" s="143"/>
      <c r="BN4226" s="143"/>
      <c r="BO4226" s="143"/>
      <c r="BP4226" s="143"/>
      <c r="BQ4226" s="144"/>
      <c r="BR4226" s="8"/>
      <c r="BS4226" s="8"/>
      <c r="BT4226" s="8"/>
      <c r="BU4226" s="8"/>
      <c r="BV4226" s="122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18" t="s">
        <v>5</v>
      </c>
      <c r="H4227" s="3">
        <v>2024</v>
      </c>
      <c r="I4227" s="20" t="s">
        <v>288</v>
      </c>
      <c r="J4227" s="184" t="s">
        <v>351</v>
      </c>
      <c r="K4227" s="184" t="s">
        <v>318</v>
      </c>
      <c r="L4227" s="187">
        <f t="shared" si="133"/>
        <v>0</v>
      </c>
      <c r="M4227" s="187">
        <f t="shared" si="134"/>
        <v>0</v>
      </c>
      <c r="N4227" s="186"/>
      <c r="O4227" s="53"/>
      <c r="P4227" s="53"/>
      <c r="Q4227" s="53"/>
      <c r="R4227" s="53"/>
      <c r="S4227" s="54"/>
      <c r="T4227" s="8"/>
      <c r="U4227" s="8"/>
      <c r="V4227" s="8"/>
      <c r="W4227" s="8"/>
      <c r="X4227" s="122"/>
      <c r="Y4227" s="135"/>
      <c r="Z4227" s="135"/>
      <c r="AA4227" s="135"/>
      <c r="AB4227" s="135"/>
      <c r="AC4227" s="136"/>
      <c r="AD4227" s="8"/>
      <c r="AE4227" s="8"/>
      <c r="AF4227" s="8"/>
      <c r="AG4227" s="8"/>
      <c r="AH4227" s="122"/>
      <c r="AI4227" s="137"/>
      <c r="AJ4227" s="137"/>
      <c r="AK4227" s="137"/>
      <c r="AL4227" s="137"/>
      <c r="AM4227" s="138"/>
      <c r="AN4227" s="8"/>
      <c r="AO4227" s="8"/>
      <c r="AP4227" s="8"/>
      <c r="AQ4227" s="8"/>
      <c r="AR4227" s="122"/>
      <c r="AS4227" s="139"/>
      <c r="AT4227" s="139"/>
      <c r="AU4227" s="139"/>
      <c r="AV4227" s="139"/>
      <c r="AW4227" s="140"/>
      <c r="AX4227" s="8"/>
      <c r="AY4227" s="8"/>
      <c r="AZ4227" s="8"/>
      <c r="BA4227" s="8"/>
      <c r="BB4227" s="122"/>
      <c r="BC4227" s="141"/>
      <c r="BD4227" s="141"/>
      <c r="BE4227" s="141"/>
      <c r="BF4227" s="141"/>
      <c r="BG4227" s="142"/>
      <c r="BH4227" s="8"/>
      <c r="BI4227" s="8"/>
      <c r="BJ4227" s="8"/>
      <c r="BK4227" s="8"/>
      <c r="BL4227" s="122"/>
      <c r="BM4227" s="143"/>
      <c r="BN4227" s="143"/>
      <c r="BO4227" s="143"/>
      <c r="BP4227" s="143"/>
      <c r="BQ4227" s="144"/>
      <c r="BR4227" s="8"/>
      <c r="BS4227" s="8"/>
      <c r="BT4227" s="8"/>
      <c r="BU4227" s="8"/>
      <c r="BV4227" s="122"/>
    </row>
    <row r="4228" spans="1:74" ht="28.8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18" t="s">
        <v>5</v>
      </c>
      <c r="H4228" s="3">
        <v>2024</v>
      </c>
      <c r="I4228" s="20" t="s">
        <v>288</v>
      </c>
      <c r="J4228" s="184" t="s">
        <v>352</v>
      </c>
      <c r="K4228" s="184" t="s">
        <v>321</v>
      </c>
      <c r="L4228" s="187">
        <f t="shared" si="133"/>
        <v>0</v>
      </c>
      <c r="M4228" s="187">
        <f t="shared" si="134"/>
        <v>0</v>
      </c>
      <c r="N4228" s="186"/>
      <c r="O4228" s="33"/>
      <c r="P4228" s="33"/>
      <c r="Q4228" s="33"/>
      <c r="R4228" s="33"/>
      <c r="S4228" s="42"/>
      <c r="T4228" s="2"/>
      <c r="U4228" s="2"/>
      <c r="V4228" s="2"/>
      <c r="W4228" s="2"/>
      <c r="X4228" s="55"/>
      <c r="Y4228" s="62"/>
      <c r="Z4228" s="62"/>
      <c r="AA4228" s="62"/>
      <c r="AB4228" s="62"/>
      <c r="AC4228" s="68"/>
      <c r="AD4228" s="2"/>
      <c r="AE4228" s="2"/>
      <c r="AF4228" s="2"/>
      <c r="AG4228" s="2"/>
      <c r="AH4228" s="55"/>
      <c r="AI4228" s="72"/>
      <c r="AJ4228" s="72"/>
      <c r="AK4228" s="72"/>
      <c r="AL4228" s="72"/>
      <c r="AM4228" s="80"/>
      <c r="AN4228" s="2"/>
      <c r="AO4228" s="2"/>
      <c r="AP4228" s="2"/>
      <c r="AQ4228" s="2"/>
      <c r="AR4228" s="55"/>
      <c r="AS4228" s="85"/>
      <c r="AT4228" s="85"/>
      <c r="AU4228" s="85"/>
      <c r="AV4228" s="85"/>
      <c r="AW4228" s="100"/>
      <c r="AX4228" s="2"/>
      <c r="AY4228" s="2"/>
      <c r="AZ4228" s="2"/>
      <c r="BA4228" s="2"/>
      <c r="BB4228" s="55"/>
      <c r="BC4228" s="105"/>
      <c r="BD4228" s="105"/>
      <c r="BE4228" s="105"/>
      <c r="BF4228" s="105"/>
      <c r="BG4228" s="109"/>
      <c r="BH4228" s="2"/>
      <c r="BI4228" s="2"/>
      <c r="BJ4228" s="2"/>
      <c r="BK4228" s="2"/>
      <c r="BL4228" s="55"/>
      <c r="BM4228" s="48"/>
      <c r="BN4228" s="48"/>
      <c r="BO4228" s="48"/>
      <c r="BP4228" s="48"/>
      <c r="BQ4228" s="117"/>
      <c r="BR4228" s="2"/>
      <c r="BS4228" s="2"/>
      <c r="BT4228" s="2"/>
      <c r="BU4228" s="2"/>
      <c r="BV4228" s="55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18" t="s">
        <v>5</v>
      </c>
      <c r="H4229" s="3">
        <v>2024</v>
      </c>
      <c r="I4229" s="20" t="s">
        <v>288</v>
      </c>
      <c r="J4229" s="184" t="s">
        <v>345</v>
      </c>
      <c r="K4229" s="184" t="s">
        <v>318</v>
      </c>
      <c r="L4229" s="187">
        <f t="shared" si="133"/>
        <v>0</v>
      </c>
      <c r="M4229" s="187">
        <f t="shared" si="134"/>
        <v>0</v>
      </c>
      <c r="N4229" s="186"/>
      <c r="O4229" s="34"/>
      <c r="P4229" s="33"/>
      <c r="Q4229" s="33"/>
      <c r="R4229" s="33"/>
      <c r="S4229" s="42"/>
      <c r="T4229" s="3"/>
      <c r="U4229" s="2"/>
      <c r="V4229" s="2"/>
      <c r="W4229" s="2"/>
      <c r="X4229" s="55"/>
      <c r="Y4229" s="64"/>
      <c r="Z4229" s="62"/>
      <c r="AA4229" s="62"/>
      <c r="AB4229" s="62"/>
      <c r="AC4229" s="68"/>
      <c r="AD4229" s="3"/>
      <c r="AE4229" s="2"/>
      <c r="AF4229" s="2"/>
      <c r="AG4229" s="2"/>
      <c r="AH4229" s="55"/>
      <c r="AI4229" s="73"/>
      <c r="AJ4229" s="72"/>
      <c r="AK4229" s="72"/>
      <c r="AL4229" s="72"/>
      <c r="AM4229" s="80"/>
      <c r="AN4229" s="3"/>
      <c r="AO4229" s="2"/>
      <c r="AP4229" s="2"/>
      <c r="AQ4229" s="2"/>
      <c r="AR4229" s="55"/>
      <c r="AS4229" s="86"/>
      <c r="AT4229" s="85"/>
      <c r="AU4229" s="85"/>
      <c r="AV4229" s="85"/>
      <c r="AW4229" s="100"/>
      <c r="AX4229" s="3"/>
      <c r="AY4229" s="2"/>
      <c r="AZ4229" s="2"/>
      <c r="BA4229" s="2"/>
      <c r="BB4229" s="55"/>
      <c r="BC4229" s="106"/>
      <c r="BD4229" s="105"/>
      <c r="BE4229" s="105"/>
      <c r="BF4229" s="105"/>
      <c r="BG4229" s="109"/>
      <c r="BH4229" s="3"/>
      <c r="BI4229" s="2"/>
      <c r="BJ4229" s="2"/>
      <c r="BK4229" s="2"/>
      <c r="BL4229" s="55"/>
      <c r="BM4229" s="49"/>
      <c r="BN4229" s="48"/>
      <c r="BO4229" s="48"/>
      <c r="BP4229" s="48"/>
      <c r="BQ4229" s="117"/>
      <c r="BR4229" s="3"/>
      <c r="BS4229" s="2"/>
      <c r="BT4229" s="2"/>
      <c r="BU4229" s="2"/>
      <c r="BV4229" s="55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18" t="s">
        <v>5</v>
      </c>
      <c r="H4230" s="3">
        <v>2024</v>
      </c>
      <c r="I4230" s="20" t="s">
        <v>289</v>
      </c>
      <c r="J4230" s="184" t="s">
        <v>268</v>
      </c>
      <c r="K4230" s="184" t="s">
        <v>318</v>
      </c>
      <c r="L4230" s="187">
        <f t="shared" ref="L4230:L4293" si="135">SUM(R4230,W4230,AB4230,AG4230,AL4230,AQ4230,AV4230,BA4230,BF4230,BK4230,BP4230,BU4230)</f>
        <v>0.13400000000000001</v>
      </c>
      <c r="M4230" s="187">
        <f t="shared" ref="M4230:M4293" si="136">SUM(S4230,X4230,AC4230,AH4230,AM4230,AR4230,AW4230,BB4230,BG4230,BL4230,BQ4230,BV4230)</f>
        <v>314.27800000000002</v>
      </c>
      <c r="N4230" s="186" t="s">
        <v>515</v>
      </c>
      <c r="O4230" s="33"/>
      <c r="P4230" s="33"/>
      <c r="Q4230" s="33"/>
      <c r="R4230" s="33"/>
      <c r="S4230" s="42"/>
      <c r="T4230" s="2"/>
      <c r="U4230" s="2"/>
      <c r="V4230" s="2"/>
      <c r="W4230" s="2"/>
      <c r="X4230" s="55"/>
      <c r="Y4230" s="62"/>
      <c r="Z4230" s="62"/>
      <c r="AA4230" s="62"/>
      <c r="AB4230" s="62"/>
      <c r="AC4230" s="68"/>
      <c r="AD4230" s="2"/>
      <c r="AE4230" s="2"/>
      <c r="AF4230" s="2"/>
      <c r="AG4230" s="2"/>
      <c r="AH4230" s="55"/>
      <c r="AI4230" s="72" t="s">
        <v>515</v>
      </c>
      <c r="AJ4230" s="72"/>
      <c r="AK4230" s="72"/>
      <c r="AL4230" s="72">
        <v>0.13400000000000001</v>
      </c>
      <c r="AM4230" s="80">
        <v>314.27800000000002</v>
      </c>
      <c r="AN4230" s="2"/>
      <c r="AO4230" s="2"/>
      <c r="AP4230" s="2"/>
      <c r="AQ4230" s="2"/>
      <c r="AR4230" s="55"/>
      <c r="AS4230" s="85"/>
      <c r="AT4230" s="85"/>
      <c r="AU4230" s="85"/>
      <c r="AV4230" s="85"/>
      <c r="AW4230" s="100"/>
      <c r="AX4230" s="2"/>
      <c r="AY4230" s="2"/>
      <c r="AZ4230" s="2"/>
      <c r="BA4230" s="2"/>
      <c r="BB4230" s="55"/>
      <c r="BC4230" s="105"/>
      <c r="BD4230" s="105"/>
      <c r="BE4230" s="105"/>
      <c r="BF4230" s="105"/>
      <c r="BG4230" s="109"/>
      <c r="BH4230" s="2"/>
      <c r="BI4230" s="2"/>
      <c r="BJ4230" s="2"/>
      <c r="BK4230" s="2"/>
      <c r="BL4230" s="55"/>
      <c r="BM4230" s="48"/>
      <c r="BN4230" s="48"/>
      <c r="BO4230" s="48"/>
      <c r="BP4230" s="48"/>
      <c r="BQ4230" s="117"/>
      <c r="BR4230" s="2"/>
      <c r="BS4230" s="2"/>
      <c r="BT4230" s="2"/>
      <c r="BU4230" s="2"/>
      <c r="BV4230" s="55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18" t="s">
        <v>5</v>
      </c>
      <c r="H4231" s="3">
        <v>2024</v>
      </c>
      <c r="I4231" s="20" t="s">
        <v>289</v>
      </c>
      <c r="J4231" s="184" t="s">
        <v>292</v>
      </c>
      <c r="K4231" s="184" t="s">
        <v>318</v>
      </c>
      <c r="L4231" s="187">
        <f t="shared" si="135"/>
        <v>0</v>
      </c>
      <c r="M4231" s="187">
        <f t="shared" si="136"/>
        <v>0</v>
      </c>
      <c r="N4231" s="186"/>
      <c r="O4231" s="33"/>
      <c r="P4231" s="33"/>
      <c r="Q4231" s="33"/>
      <c r="R4231" s="33"/>
      <c r="S4231" s="42"/>
      <c r="T4231" s="2"/>
      <c r="U4231" s="2"/>
      <c r="V4231" s="2"/>
      <c r="W4231" s="2"/>
      <c r="X4231" s="55"/>
      <c r="Y4231" s="62"/>
      <c r="Z4231" s="62"/>
      <c r="AA4231" s="62"/>
      <c r="AB4231" s="62"/>
      <c r="AC4231" s="68"/>
      <c r="AD4231" s="2"/>
      <c r="AE4231" s="2"/>
      <c r="AF4231" s="2"/>
      <c r="AG4231" s="2"/>
      <c r="AH4231" s="55"/>
      <c r="AI4231" s="72"/>
      <c r="AJ4231" s="72"/>
      <c r="AK4231" s="72"/>
      <c r="AL4231" s="72"/>
      <c r="AM4231" s="80"/>
      <c r="AN4231" s="2"/>
      <c r="AO4231" s="2"/>
      <c r="AP4231" s="2"/>
      <c r="AQ4231" s="2"/>
      <c r="AR4231" s="55"/>
      <c r="AS4231" s="85"/>
      <c r="AT4231" s="85"/>
      <c r="AU4231" s="85"/>
      <c r="AV4231" s="85"/>
      <c r="AW4231" s="100"/>
      <c r="AX4231" s="2"/>
      <c r="AY4231" s="2"/>
      <c r="AZ4231" s="2"/>
      <c r="BA4231" s="2"/>
      <c r="BB4231" s="55"/>
      <c r="BC4231" s="105"/>
      <c r="BD4231" s="105"/>
      <c r="BE4231" s="105"/>
      <c r="BF4231" s="105"/>
      <c r="BG4231" s="109"/>
      <c r="BH4231" s="2"/>
      <c r="BI4231" s="2"/>
      <c r="BJ4231" s="2"/>
      <c r="BK4231" s="2"/>
      <c r="BL4231" s="55"/>
      <c r="BM4231" s="48"/>
      <c r="BN4231" s="48"/>
      <c r="BO4231" s="48"/>
      <c r="BP4231" s="48"/>
      <c r="BQ4231" s="117"/>
      <c r="BR4231" s="2"/>
      <c r="BS4231" s="2"/>
      <c r="BT4231" s="2"/>
      <c r="BU4231" s="2"/>
      <c r="BV4231" s="55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18" t="s">
        <v>5</v>
      </c>
      <c r="H4232" s="3">
        <v>2024</v>
      </c>
      <c r="I4232" s="20" t="s">
        <v>285</v>
      </c>
      <c r="J4232" s="184" t="s">
        <v>293</v>
      </c>
      <c r="K4232" s="184" t="s">
        <v>318</v>
      </c>
      <c r="L4232" s="187">
        <f t="shared" si="135"/>
        <v>0</v>
      </c>
      <c r="M4232" s="187">
        <f t="shared" si="136"/>
        <v>0</v>
      </c>
      <c r="N4232" s="186"/>
      <c r="O4232" s="33"/>
      <c r="P4232" s="33"/>
      <c r="Q4232" s="33"/>
      <c r="R4232" s="34"/>
      <c r="S4232" s="41"/>
      <c r="T4232" s="2"/>
      <c r="U4232" s="2"/>
      <c r="V4232" s="2"/>
      <c r="W4232" s="3"/>
      <c r="X4232" s="56"/>
      <c r="Y4232" s="62"/>
      <c r="Z4232" s="62"/>
      <c r="AA4232" s="62"/>
      <c r="AB4232" s="64"/>
      <c r="AC4232" s="69"/>
      <c r="AD4232" s="2"/>
      <c r="AE4232" s="2"/>
      <c r="AF4232" s="2"/>
      <c r="AG4232" s="3"/>
      <c r="AH4232" s="56"/>
      <c r="AI4232" s="72"/>
      <c r="AJ4232" s="72"/>
      <c r="AK4232" s="72"/>
      <c r="AL4232" s="73"/>
      <c r="AM4232" s="81"/>
      <c r="AN4232" s="2"/>
      <c r="AO4232" s="2"/>
      <c r="AP4232" s="2"/>
      <c r="AQ4232" s="3"/>
      <c r="AR4232" s="56"/>
      <c r="AS4232" s="85"/>
      <c r="AT4232" s="85"/>
      <c r="AU4232" s="85"/>
      <c r="AV4232" s="86"/>
      <c r="AW4232" s="101"/>
      <c r="AX4232" s="2"/>
      <c r="AY4232" s="2"/>
      <c r="AZ4232" s="2"/>
      <c r="BA4232" s="3"/>
      <c r="BB4232" s="56"/>
      <c r="BC4232" s="105"/>
      <c r="BD4232" s="105"/>
      <c r="BE4232" s="105"/>
      <c r="BF4232" s="106"/>
      <c r="BG4232" s="110"/>
      <c r="BH4232" s="2"/>
      <c r="BI4232" s="2"/>
      <c r="BJ4232" s="2"/>
      <c r="BK4232" s="3"/>
      <c r="BL4232" s="56"/>
      <c r="BM4232" s="48"/>
      <c r="BN4232" s="48"/>
      <c r="BO4232" s="48"/>
      <c r="BP4232" s="49"/>
      <c r="BQ4232" s="118"/>
      <c r="BR4232" s="2"/>
      <c r="BS4232" s="2"/>
      <c r="BT4232" s="2"/>
      <c r="BU4232" s="3"/>
      <c r="BV4232" s="56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18" t="s">
        <v>5</v>
      </c>
      <c r="H4233" s="3">
        <v>2024</v>
      </c>
      <c r="I4233" s="20" t="s">
        <v>287</v>
      </c>
      <c r="J4233" s="184" t="s">
        <v>269</v>
      </c>
      <c r="K4233" s="184" t="s">
        <v>320</v>
      </c>
      <c r="L4233" s="187">
        <f t="shared" si="135"/>
        <v>0</v>
      </c>
      <c r="M4233" s="187">
        <f t="shared" si="136"/>
        <v>0</v>
      </c>
      <c r="N4233" s="186"/>
      <c r="O4233" s="33"/>
      <c r="P4233" s="33"/>
      <c r="Q4233" s="33"/>
      <c r="R4233" s="33"/>
      <c r="S4233" s="42"/>
      <c r="T4233" s="2"/>
      <c r="U4233" s="2"/>
      <c r="V4233" s="2"/>
      <c r="W4233" s="2"/>
      <c r="X4233" s="55"/>
      <c r="Y4233" s="62"/>
      <c r="Z4233" s="62"/>
      <c r="AA4233" s="62"/>
      <c r="AB4233" s="64"/>
      <c r="AC4233" s="68"/>
      <c r="AD4233" s="2"/>
      <c r="AE4233" s="2"/>
      <c r="AF4233" s="2"/>
      <c r="AG4233" s="2"/>
      <c r="AH4233" s="55"/>
      <c r="AI4233" s="72"/>
      <c r="AJ4233" s="72"/>
      <c r="AK4233" s="72"/>
      <c r="AL4233" s="72"/>
      <c r="AM4233" s="80"/>
      <c r="AN4233" s="2"/>
      <c r="AO4233" s="2"/>
      <c r="AP4233" s="2"/>
      <c r="AQ4233" s="2"/>
      <c r="AR4233" s="55"/>
      <c r="AS4233" s="85"/>
      <c r="AT4233" s="85"/>
      <c r="AU4233" s="85"/>
      <c r="AV4233" s="85"/>
      <c r="AW4233" s="100"/>
      <c r="AX4233" s="2"/>
      <c r="AY4233" s="2"/>
      <c r="AZ4233" s="2"/>
      <c r="BA4233" s="2"/>
      <c r="BB4233" s="55"/>
      <c r="BC4233" s="105"/>
      <c r="BD4233" s="105"/>
      <c r="BE4233" s="105"/>
      <c r="BF4233" s="105"/>
      <c r="BG4233" s="109"/>
      <c r="BH4233" s="2"/>
      <c r="BI4233" s="2"/>
      <c r="BJ4233" s="2"/>
      <c r="BK4233" s="2"/>
      <c r="BL4233" s="55"/>
      <c r="BM4233" s="48"/>
      <c r="BN4233" s="48"/>
      <c r="BO4233" s="48"/>
      <c r="BP4233" s="48"/>
      <c r="BQ4233" s="117"/>
      <c r="BR4233" s="2"/>
      <c r="BS4233" s="2"/>
      <c r="BT4233" s="2"/>
      <c r="BU4233" s="2"/>
      <c r="BV4233" s="55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18" t="s">
        <v>5</v>
      </c>
      <c r="H4234" s="3">
        <v>2024</v>
      </c>
      <c r="I4234" s="20" t="s">
        <v>287</v>
      </c>
      <c r="J4234" s="184" t="s">
        <v>270</v>
      </c>
      <c r="K4234" s="184" t="s">
        <v>320</v>
      </c>
      <c r="L4234" s="187">
        <f t="shared" si="135"/>
        <v>0</v>
      </c>
      <c r="M4234" s="187">
        <f t="shared" si="136"/>
        <v>0</v>
      </c>
      <c r="N4234" s="186"/>
      <c r="O4234" s="33"/>
      <c r="P4234" s="33"/>
      <c r="Q4234" s="33"/>
      <c r="R4234" s="33"/>
      <c r="S4234" s="42"/>
      <c r="T4234" s="2"/>
      <c r="U4234" s="2"/>
      <c r="V4234" s="2"/>
      <c r="W4234" s="2"/>
      <c r="X4234" s="55"/>
      <c r="Y4234" s="62"/>
      <c r="Z4234" s="62"/>
      <c r="AA4234" s="62"/>
      <c r="AB4234" s="62"/>
      <c r="AC4234" s="68"/>
      <c r="AD4234" s="2"/>
      <c r="AE4234" s="2"/>
      <c r="AF4234" s="2"/>
      <c r="AG4234" s="2"/>
      <c r="AH4234" s="55"/>
      <c r="AI4234" s="72"/>
      <c r="AJ4234" s="72"/>
      <c r="AK4234" s="72"/>
      <c r="AL4234" s="72"/>
      <c r="AM4234" s="80"/>
      <c r="AN4234" s="2"/>
      <c r="AO4234" s="2"/>
      <c r="AP4234" s="2"/>
      <c r="AQ4234" s="2"/>
      <c r="AR4234" s="55"/>
      <c r="AS4234" s="85"/>
      <c r="AT4234" s="85"/>
      <c r="AU4234" s="85"/>
      <c r="AV4234" s="85"/>
      <c r="AW4234" s="100"/>
      <c r="AX4234" s="2"/>
      <c r="AY4234" s="2"/>
      <c r="AZ4234" s="2"/>
      <c r="BA4234" s="2"/>
      <c r="BB4234" s="55"/>
      <c r="BC4234" s="105"/>
      <c r="BD4234" s="105"/>
      <c r="BE4234" s="105"/>
      <c r="BF4234" s="105"/>
      <c r="BG4234" s="109"/>
      <c r="BH4234" s="2"/>
      <c r="BI4234" s="2"/>
      <c r="BJ4234" s="2"/>
      <c r="BK4234" s="2"/>
      <c r="BL4234" s="55"/>
      <c r="BM4234" s="48"/>
      <c r="BN4234" s="48"/>
      <c r="BO4234" s="48"/>
      <c r="BP4234" s="48"/>
      <c r="BQ4234" s="117"/>
      <c r="BR4234" s="2"/>
      <c r="BS4234" s="2"/>
      <c r="BT4234" s="2"/>
      <c r="BU4234" s="2"/>
      <c r="BV4234" s="55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18" t="s">
        <v>5</v>
      </c>
      <c r="H4235" s="3">
        <v>2024</v>
      </c>
      <c r="I4235" s="20" t="s">
        <v>290</v>
      </c>
      <c r="J4235" s="184" t="s">
        <v>271</v>
      </c>
      <c r="K4235" s="184" t="s">
        <v>321</v>
      </c>
      <c r="L4235" s="187">
        <f t="shared" si="135"/>
        <v>0</v>
      </c>
      <c r="M4235" s="187">
        <f t="shared" si="136"/>
        <v>0</v>
      </c>
      <c r="N4235" s="186"/>
      <c r="O4235" s="33"/>
      <c r="P4235" s="33"/>
      <c r="Q4235" s="33"/>
      <c r="R4235" s="33"/>
      <c r="S4235" s="42"/>
      <c r="T4235" s="2"/>
      <c r="U4235" s="2"/>
      <c r="V4235" s="2"/>
      <c r="W4235" s="2"/>
      <c r="X4235" s="55"/>
      <c r="Y4235" s="62"/>
      <c r="Z4235" s="62"/>
      <c r="AA4235" s="62"/>
      <c r="AB4235" s="62"/>
      <c r="AC4235" s="68"/>
      <c r="AD4235" s="2"/>
      <c r="AE4235" s="2"/>
      <c r="AF4235" s="2"/>
      <c r="AG4235" s="2"/>
      <c r="AH4235" s="55"/>
      <c r="AI4235" s="72"/>
      <c r="AJ4235" s="72"/>
      <c r="AK4235" s="72"/>
      <c r="AL4235" s="72"/>
      <c r="AM4235" s="80"/>
      <c r="AN4235" s="2"/>
      <c r="AO4235" s="2"/>
      <c r="AP4235" s="2"/>
      <c r="AQ4235" s="2"/>
      <c r="AR4235" s="55"/>
      <c r="AS4235" s="85"/>
      <c r="AT4235" s="85"/>
      <c r="AU4235" s="85"/>
      <c r="AV4235" s="85"/>
      <c r="AW4235" s="100"/>
      <c r="AX4235" s="2"/>
      <c r="AY4235" s="2"/>
      <c r="AZ4235" s="2"/>
      <c r="BA4235" s="2"/>
      <c r="BB4235" s="55"/>
      <c r="BC4235" s="105"/>
      <c r="BD4235" s="105"/>
      <c r="BE4235" s="105"/>
      <c r="BF4235" s="105"/>
      <c r="BG4235" s="109"/>
      <c r="BH4235" s="2"/>
      <c r="BI4235" s="2"/>
      <c r="BJ4235" s="2"/>
      <c r="BK4235" s="2"/>
      <c r="BL4235" s="55"/>
      <c r="BM4235" s="48"/>
      <c r="BN4235" s="48"/>
      <c r="BO4235" s="48"/>
      <c r="BP4235" s="48"/>
      <c r="BQ4235" s="117"/>
      <c r="BR4235" s="2"/>
      <c r="BS4235" s="2"/>
      <c r="BT4235" s="2"/>
      <c r="BU4235" s="2"/>
      <c r="BV4235" s="55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18" t="s">
        <v>5</v>
      </c>
      <c r="H4236" s="3">
        <v>2024</v>
      </c>
      <c r="I4236" s="20" t="s">
        <v>284</v>
      </c>
      <c r="J4236" s="184" t="s">
        <v>294</v>
      </c>
      <c r="K4236" s="184" t="s">
        <v>320</v>
      </c>
      <c r="L4236" s="187">
        <f t="shared" si="135"/>
        <v>0</v>
      </c>
      <c r="M4236" s="187">
        <f t="shared" si="136"/>
        <v>0</v>
      </c>
      <c r="N4236" s="186"/>
      <c r="O4236" s="33"/>
      <c r="P4236" s="33"/>
      <c r="Q4236" s="33"/>
      <c r="R4236" s="33"/>
      <c r="S4236" s="42"/>
      <c r="T4236" s="2"/>
      <c r="U4236" s="2"/>
      <c r="V4236" s="2"/>
      <c r="W4236" s="2"/>
      <c r="X4236" s="55"/>
      <c r="Y4236" s="62"/>
      <c r="Z4236" s="62"/>
      <c r="AA4236" s="62"/>
      <c r="AB4236" s="62"/>
      <c r="AC4236" s="124"/>
      <c r="AD4236" s="2"/>
      <c r="AE4236" s="2"/>
      <c r="AF4236" s="2"/>
      <c r="AG4236" s="2"/>
      <c r="AH4236" s="55"/>
      <c r="AI4236" s="72"/>
      <c r="AJ4236" s="72"/>
      <c r="AK4236" s="72"/>
      <c r="AL4236" s="72"/>
      <c r="AM4236" s="80"/>
      <c r="AN4236" s="2"/>
      <c r="AO4236" s="2"/>
      <c r="AP4236" s="2"/>
      <c r="AQ4236" s="2"/>
      <c r="AR4236" s="55"/>
      <c r="AS4236" s="85"/>
      <c r="AT4236" s="85"/>
      <c r="AU4236" s="85"/>
      <c r="AV4236" s="85"/>
      <c r="AW4236" s="100"/>
      <c r="AX4236" s="2"/>
      <c r="AY4236" s="2"/>
      <c r="AZ4236" s="2"/>
      <c r="BA4236" s="2"/>
      <c r="BB4236" s="55"/>
      <c r="BC4236" s="105"/>
      <c r="BD4236" s="105"/>
      <c r="BE4236" s="105"/>
      <c r="BF4236" s="105"/>
      <c r="BG4236" s="109"/>
      <c r="BH4236" s="2"/>
      <c r="BI4236" s="2"/>
      <c r="BJ4236" s="2"/>
      <c r="BK4236" s="2"/>
      <c r="BL4236" s="55"/>
      <c r="BM4236" s="48"/>
      <c r="BN4236" s="48"/>
      <c r="BO4236" s="48"/>
      <c r="BP4236" s="48"/>
      <c r="BQ4236" s="117"/>
      <c r="BR4236" s="2"/>
      <c r="BS4236" s="2"/>
      <c r="BT4236" s="2"/>
      <c r="BU4236" s="2"/>
      <c r="BV4236" s="55"/>
    </row>
    <row r="4237" spans="1:74" ht="28.8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18" t="s">
        <v>5</v>
      </c>
      <c r="H4237" s="3">
        <v>2024</v>
      </c>
      <c r="I4237" s="20" t="s">
        <v>284</v>
      </c>
      <c r="J4237" s="184" t="s">
        <v>346</v>
      </c>
      <c r="K4237" s="184" t="s">
        <v>320</v>
      </c>
      <c r="L4237" s="187">
        <f t="shared" si="135"/>
        <v>0</v>
      </c>
      <c r="M4237" s="187">
        <f t="shared" si="136"/>
        <v>0</v>
      </c>
      <c r="N4237" s="186"/>
      <c r="O4237" s="33"/>
      <c r="P4237" s="33"/>
      <c r="Q4237" s="33"/>
      <c r="R4237" s="33"/>
      <c r="S4237" s="42"/>
      <c r="T4237" s="2"/>
      <c r="U4237" s="2"/>
      <c r="V4237" s="2"/>
      <c r="W4237" s="2"/>
      <c r="X4237" s="55"/>
      <c r="Y4237" s="62"/>
      <c r="Z4237" s="62"/>
      <c r="AA4237" s="62"/>
      <c r="AB4237" s="62"/>
      <c r="AC4237" s="68"/>
      <c r="AD4237" s="2"/>
      <c r="AE4237" s="2"/>
      <c r="AF4237" s="2"/>
      <c r="AG4237" s="2"/>
      <c r="AH4237" s="55"/>
      <c r="AI4237" s="72"/>
      <c r="AJ4237" s="72"/>
      <c r="AK4237" s="72"/>
      <c r="AL4237" s="72"/>
      <c r="AM4237" s="80"/>
      <c r="AN4237" s="2"/>
      <c r="AO4237" s="2"/>
      <c r="AP4237" s="2"/>
      <c r="AQ4237" s="2"/>
      <c r="AR4237" s="55"/>
      <c r="AS4237" s="85"/>
      <c r="AT4237" s="85"/>
      <c r="AU4237" s="85"/>
      <c r="AV4237" s="85"/>
      <c r="AW4237" s="100"/>
      <c r="AX4237" s="2"/>
      <c r="AY4237" s="2"/>
      <c r="AZ4237" s="2"/>
      <c r="BA4237" s="2"/>
      <c r="BB4237" s="55"/>
      <c r="BC4237" s="105"/>
      <c r="BD4237" s="105"/>
      <c r="BE4237" s="105"/>
      <c r="BF4237" s="105"/>
      <c r="BG4237" s="109"/>
      <c r="BH4237" s="2"/>
      <c r="BI4237" s="2"/>
      <c r="BJ4237" s="2"/>
      <c r="BK4237" s="2"/>
      <c r="BL4237" s="55"/>
      <c r="BM4237" s="48"/>
      <c r="BN4237" s="48"/>
      <c r="BO4237" s="48"/>
      <c r="BP4237" s="48"/>
      <c r="BQ4237" s="117"/>
      <c r="BR4237" s="2"/>
      <c r="BS4237" s="2"/>
      <c r="BT4237" s="2"/>
      <c r="BU4237" s="2"/>
      <c r="BV4237" s="55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18" t="s">
        <v>5</v>
      </c>
      <c r="H4238" s="3">
        <v>2024</v>
      </c>
      <c r="I4238" s="20" t="s">
        <v>284</v>
      </c>
      <c r="J4238" s="184" t="s">
        <v>295</v>
      </c>
      <c r="K4238" s="184" t="s">
        <v>320</v>
      </c>
      <c r="L4238" s="187">
        <f t="shared" si="135"/>
        <v>0</v>
      </c>
      <c r="M4238" s="187">
        <f t="shared" si="136"/>
        <v>0</v>
      </c>
      <c r="N4238" s="186"/>
      <c r="O4238" s="33"/>
      <c r="P4238" s="33"/>
      <c r="Q4238" s="33"/>
      <c r="R4238" s="33"/>
      <c r="S4238" s="42"/>
      <c r="T4238" s="2"/>
      <c r="U4238" s="2"/>
      <c r="V4238" s="2"/>
      <c r="W4238" s="2"/>
      <c r="X4238" s="55"/>
      <c r="Y4238" s="62"/>
      <c r="Z4238" s="62"/>
      <c r="AA4238" s="62"/>
      <c r="AB4238" s="62"/>
      <c r="AC4238" s="68"/>
      <c r="AD4238" s="2"/>
      <c r="AE4238" s="2"/>
      <c r="AF4238" s="2"/>
      <c r="AG4238" s="2"/>
      <c r="AH4238" s="55"/>
      <c r="AI4238" s="72"/>
      <c r="AJ4238" s="72"/>
      <c r="AK4238" s="72"/>
      <c r="AL4238" s="72"/>
      <c r="AM4238" s="80"/>
      <c r="AN4238" s="2"/>
      <c r="AO4238" s="2"/>
      <c r="AP4238" s="2"/>
      <c r="AQ4238" s="2"/>
      <c r="AR4238" s="55"/>
      <c r="AS4238" s="85"/>
      <c r="AT4238" s="85"/>
      <c r="AU4238" s="85"/>
      <c r="AV4238" s="85"/>
      <c r="AW4238" s="100"/>
      <c r="AX4238" s="2"/>
      <c r="AY4238" s="2"/>
      <c r="AZ4238" s="2"/>
      <c r="BA4238" s="2"/>
      <c r="BB4238" s="55"/>
      <c r="BC4238" s="105"/>
      <c r="BD4238" s="105"/>
      <c r="BE4238" s="105"/>
      <c r="BF4238" s="105"/>
      <c r="BG4238" s="109"/>
      <c r="BH4238" s="2"/>
      <c r="BI4238" s="2"/>
      <c r="BJ4238" s="2"/>
      <c r="BK4238" s="2"/>
      <c r="BL4238" s="55"/>
      <c r="BM4238" s="48"/>
      <c r="BN4238" s="48"/>
      <c r="BO4238" s="48"/>
      <c r="BP4238" s="48"/>
      <c r="BQ4238" s="117"/>
      <c r="BR4238" s="2"/>
      <c r="BS4238" s="2"/>
      <c r="BT4238" s="2"/>
      <c r="BU4238" s="2"/>
      <c r="BV4238" s="55"/>
    </row>
    <row r="4239" spans="1:74" ht="28.8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18" t="s">
        <v>5</v>
      </c>
      <c r="H4239" s="3">
        <v>2024</v>
      </c>
      <c r="I4239" s="20" t="s">
        <v>290</v>
      </c>
      <c r="J4239" s="184" t="s">
        <v>299</v>
      </c>
      <c r="K4239" s="184" t="s">
        <v>318</v>
      </c>
      <c r="L4239" s="187">
        <f t="shared" si="135"/>
        <v>0</v>
      </c>
      <c r="M4239" s="187">
        <f t="shared" si="136"/>
        <v>0</v>
      </c>
      <c r="N4239" s="186"/>
      <c r="O4239" s="33"/>
      <c r="P4239" s="33"/>
      <c r="Q4239" s="33"/>
      <c r="R4239" s="33"/>
      <c r="S4239" s="42"/>
      <c r="T4239" s="2"/>
      <c r="U4239" s="2"/>
      <c r="V4239" s="2"/>
      <c r="W4239" s="2"/>
      <c r="X4239" s="55"/>
      <c r="Y4239" s="62"/>
      <c r="Z4239" s="62"/>
      <c r="AA4239" s="62"/>
      <c r="AB4239" s="62"/>
      <c r="AC4239" s="68"/>
      <c r="AD4239" s="2"/>
      <c r="AE4239" s="2"/>
      <c r="AF4239" s="2"/>
      <c r="AG4239" s="2"/>
      <c r="AH4239" s="55"/>
      <c r="AI4239" s="72"/>
      <c r="AJ4239" s="72"/>
      <c r="AK4239" s="72"/>
      <c r="AL4239" s="72"/>
      <c r="AM4239" s="80"/>
      <c r="AN4239" s="2"/>
      <c r="AO4239" s="2"/>
      <c r="AP4239" s="2"/>
      <c r="AQ4239" s="2"/>
      <c r="AR4239" s="55"/>
      <c r="AS4239" s="85"/>
      <c r="AT4239" s="85"/>
      <c r="AU4239" s="85"/>
      <c r="AV4239" s="85"/>
      <c r="AW4239" s="100"/>
      <c r="AX4239" s="2"/>
      <c r="AY4239" s="2"/>
      <c r="AZ4239" s="2"/>
      <c r="BA4239" s="2"/>
      <c r="BB4239" s="55"/>
      <c r="BC4239" s="105"/>
      <c r="BD4239" s="105"/>
      <c r="BE4239" s="105"/>
      <c r="BF4239" s="105"/>
      <c r="BG4239" s="109"/>
      <c r="BH4239" s="2"/>
      <c r="BI4239" s="2"/>
      <c r="BJ4239" s="2"/>
      <c r="BK4239" s="2"/>
      <c r="BL4239" s="55"/>
      <c r="BM4239" s="48"/>
      <c r="BN4239" s="48"/>
      <c r="BO4239" s="48"/>
      <c r="BP4239" s="48"/>
      <c r="BQ4239" s="117"/>
      <c r="BR4239" s="2"/>
      <c r="BS4239" s="2"/>
      <c r="BT4239" s="2"/>
      <c r="BU4239" s="2"/>
      <c r="BV4239" s="55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18" t="s">
        <v>5</v>
      </c>
      <c r="H4240" s="3">
        <v>2024</v>
      </c>
      <c r="I4240" s="20" t="s">
        <v>315</v>
      </c>
      <c r="J4240" s="184" t="s">
        <v>347</v>
      </c>
      <c r="K4240" s="184" t="s">
        <v>320</v>
      </c>
      <c r="L4240" s="187">
        <f t="shared" si="135"/>
        <v>0</v>
      </c>
      <c r="M4240" s="187">
        <f t="shared" si="136"/>
        <v>0</v>
      </c>
      <c r="N4240" s="186"/>
      <c r="O4240" s="33"/>
      <c r="P4240" s="33"/>
      <c r="Q4240" s="33"/>
      <c r="R4240" s="33"/>
      <c r="S4240" s="42"/>
      <c r="T4240" s="2"/>
      <c r="U4240" s="2"/>
      <c r="V4240" s="2"/>
      <c r="W4240" s="2"/>
      <c r="X4240" s="55"/>
      <c r="Y4240" s="62"/>
      <c r="Z4240" s="62"/>
      <c r="AA4240" s="62"/>
      <c r="AB4240" s="62"/>
      <c r="AC4240" s="68"/>
      <c r="AD4240" s="2"/>
      <c r="AE4240" s="2"/>
      <c r="AF4240" s="2"/>
      <c r="AG4240" s="2"/>
      <c r="AH4240" s="55"/>
      <c r="AI4240" s="72"/>
      <c r="AJ4240" s="72"/>
      <c r="AK4240" s="72"/>
      <c r="AL4240" s="72"/>
      <c r="AM4240" s="80"/>
      <c r="AN4240" s="2"/>
      <c r="AO4240" s="2"/>
      <c r="AP4240" s="2"/>
      <c r="AQ4240" s="2"/>
      <c r="AR4240" s="55"/>
      <c r="AS4240" s="85"/>
      <c r="AT4240" s="85"/>
      <c r="AU4240" s="85"/>
      <c r="AV4240" s="85"/>
      <c r="AW4240" s="100"/>
      <c r="AX4240" s="2"/>
      <c r="AY4240" s="2"/>
      <c r="AZ4240" s="2"/>
      <c r="BA4240" s="2"/>
      <c r="BB4240" s="55"/>
      <c r="BC4240" s="105"/>
      <c r="BD4240" s="105"/>
      <c r="BE4240" s="105"/>
      <c r="BF4240" s="105"/>
      <c r="BG4240" s="109"/>
      <c r="BH4240" s="2"/>
      <c r="BI4240" s="2"/>
      <c r="BJ4240" s="2"/>
      <c r="BK4240" s="2"/>
      <c r="BL4240" s="55"/>
      <c r="BM4240" s="48"/>
      <c r="BN4240" s="48"/>
      <c r="BO4240" s="48"/>
      <c r="BP4240" s="48"/>
      <c r="BQ4240" s="117"/>
      <c r="BR4240" s="2"/>
      <c r="BS4240" s="2"/>
      <c r="BT4240" s="2"/>
      <c r="BU4240" s="2"/>
      <c r="BV4240" s="55"/>
    </row>
    <row r="4241" spans="1:74" ht="28.8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18" t="s">
        <v>5</v>
      </c>
      <c r="H4241" s="3">
        <v>2024</v>
      </c>
      <c r="I4241" s="20" t="s">
        <v>315</v>
      </c>
      <c r="J4241" s="184" t="s">
        <v>296</v>
      </c>
      <c r="K4241" s="184" t="s">
        <v>321</v>
      </c>
      <c r="L4241" s="187">
        <f t="shared" si="135"/>
        <v>0</v>
      </c>
      <c r="M4241" s="187">
        <f t="shared" si="136"/>
        <v>0</v>
      </c>
      <c r="N4241" s="186"/>
      <c r="O4241" s="33"/>
      <c r="P4241" s="33"/>
      <c r="Q4241" s="33"/>
      <c r="R4241" s="33"/>
      <c r="S4241" s="42"/>
      <c r="T4241" s="2"/>
      <c r="U4241" s="2"/>
      <c r="V4241" s="2"/>
      <c r="W4241" s="2"/>
      <c r="X4241" s="55"/>
      <c r="Y4241" s="62"/>
      <c r="Z4241" s="62"/>
      <c r="AA4241" s="62"/>
      <c r="AB4241" s="62"/>
      <c r="AC4241" s="68"/>
      <c r="AD4241" s="2"/>
      <c r="AE4241" s="2"/>
      <c r="AF4241" s="2"/>
      <c r="AG4241" s="2"/>
      <c r="AH4241" s="55"/>
      <c r="AI4241" s="72"/>
      <c r="AJ4241" s="72"/>
      <c r="AK4241" s="72"/>
      <c r="AL4241" s="72"/>
      <c r="AM4241" s="80"/>
      <c r="AN4241" s="2"/>
      <c r="AO4241" s="2"/>
      <c r="AP4241" s="2"/>
      <c r="AQ4241" s="2"/>
      <c r="AR4241" s="55"/>
      <c r="AS4241" s="85"/>
      <c r="AT4241" s="85"/>
      <c r="AU4241" s="85"/>
      <c r="AV4241" s="85"/>
      <c r="AW4241" s="100"/>
      <c r="AX4241" s="2"/>
      <c r="AY4241" s="2"/>
      <c r="AZ4241" s="2"/>
      <c r="BA4241" s="2"/>
      <c r="BB4241" s="55"/>
      <c r="BC4241" s="105"/>
      <c r="BD4241" s="105"/>
      <c r="BE4241" s="105"/>
      <c r="BF4241" s="105"/>
      <c r="BG4241" s="109"/>
      <c r="BH4241" s="2"/>
      <c r="BI4241" s="2"/>
      <c r="BJ4241" s="2"/>
      <c r="BK4241" s="2"/>
      <c r="BL4241" s="55"/>
      <c r="BM4241" s="48"/>
      <c r="BN4241" s="48"/>
      <c r="BO4241" s="48"/>
      <c r="BP4241" s="48"/>
      <c r="BQ4241" s="117"/>
      <c r="BR4241" s="2"/>
      <c r="BS4241" s="2"/>
      <c r="BT4241" s="2"/>
      <c r="BU4241" s="2"/>
      <c r="BV4241" s="55"/>
    </row>
    <row r="4242" spans="1:74" ht="28.8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18" t="s">
        <v>5</v>
      </c>
      <c r="H4242" s="3">
        <v>2024</v>
      </c>
      <c r="I4242" s="20" t="s">
        <v>316</v>
      </c>
      <c r="J4242" s="184" t="s">
        <v>297</v>
      </c>
      <c r="K4242" s="184" t="s">
        <v>318</v>
      </c>
      <c r="L4242" s="187">
        <f t="shared" si="135"/>
        <v>0</v>
      </c>
      <c r="M4242" s="187">
        <f t="shared" si="136"/>
        <v>0</v>
      </c>
      <c r="N4242" s="186"/>
      <c r="O4242" s="33"/>
      <c r="P4242" s="33"/>
      <c r="Q4242" s="33"/>
      <c r="R4242" s="33"/>
      <c r="S4242" s="42"/>
      <c r="T4242" s="2"/>
      <c r="U4242" s="2"/>
      <c r="V4242" s="2"/>
      <c r="W4242" s="2"/>
      <c r="X4242" s="55"/>
      <c r="Y4242" s="62"/>
      <c r="Z4242" s="62"/>
      <c r="AA4242" s="62"/>
      <c r="AB4242" s="62"/>
      <c r="AC4242" s="68"/>
      <c r="AD4242" s="2"/>
      <c r="AE4242" s="2"/>
      <c r="AF4242" s="2"/>
      <c r="AG4242" s="2"/>
      <c r="AH4242" s="55"/>
      <c r="AI4242" s="72"/>
      <c r="AJ4242" s="72"/>
      <c r="AK4242" s="72"/>
      <c r="AL4242" s="72"/>
      <c r="AM4242" s="80"/>
      <c r="AN4242" s="2"/>
      <c r="AO4242" s="2"/>
      <c r="AP4242" s="2"/>
      <c r="AQ4242" s="2"/>
      <c r="AR4242" s="55"/>
      <c r="AS4242" s="85"/>
      <c r="AT4242" s="85"/>
      <c r="AU4242" s="85"/>
      <c r="AV4242" s="85"/>
      <c r="AW4242" s="100"/>
      <c r="AX4242" s="2"/>
      <c r="AY4242" s="2"/>
      <c r="AZ4242" s="2"/>
      <c r="BA4242" s="2"/>
      <c r="BB4242" s="55"/>
      <c r="BC4242" s="105"/>
      <c r="BD4242" s="105"/>
      <c r="BE4242" s="105"/>
      <c r="BF4242" s="105"/>
      <c r="BG4242" s="109"/>
      <c r="BH4242" s="2"/>
      <c r="BI4242" s="2"/>
      <c r="BJ4242" s="2"/>
      <c r="BK4242" s="2"/>
      <c r="BL4242" s="55"/>
      <c r="BM4242" s="48"/>
      <c r="BN4242" s="48"/>
      <c r="BO4242" s="48"/>
      <c r="BP4242" s="48"/>
      <c r="BQ4242" s="117"/>
      <c r="BR4242" s="2"/>
      <c r="BS4242" s="2"/>
      <c r="BT4242" s="2"/>
      <c r="BU4242" s="2"/>
      <c r="BV4242" s="55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18" t="s">
        <v>5</v>
      </c>
      <c r="H4243" s="3">
        <v>2024</v>
      </c>
      <c r="I4243" s="20" t="s">
        <v>316</v>
      </c>
      <c r="J4243" s="185" t="s">
        <v>348</v>
      </c>
      <c r="K4243" s="185" t="s">
        <v>320</v>
      </c>
      <c r="L4243" s="187">
        <f t="shared" si="135"/>
        <v>0</v>
      </c>
      <c r="M4243" s="187">
        <f t="shared" si="136"/>
        <v>0</v>
      </c>
      <c r="N4243" s="186"/>
      <c r="O4243" s="33"/>
      <c r="P4243" s="33"/>
      <c r="Q4243" s="33"/>
      <c r="R4243" s="33"/>
      <c r="S4243" s="42"/>
      <c r="T4243" s="2"/>
      <c r="U4243" s="2"/>
      <c r="V4243" s="2"/>
      <c r="W4243" s="2"/>
      <c r="X4243" s="55"/>
      <c r="Y4243" s="62"/>
      <c r="Z4243" s="62"/>
      <c r="AA4243" s="62"/>
      <c r="AB4243" s="62"/>
      <c r="AC4243" s="68"/>
      <c r="AD4243" s="2"/>
      <c r="AE4243" s="2"/>
      <c r="AF4243" s="2"/>
      <c r="AG4243" s="2"/>
      <c r="AH4243" s="55"/>
      <c r="AI4243" s="72"/>
      <c r="AJ4243" s="72"/>
      <c r="AK4243" s="72"/>
      <c r="AL4243" s="72"/>
      <c r="AM4243" s="80"/>
      <c r="AN4243" s="2"/>
      <c r="AO4243" s="2"/>
      <c r="AP4243" s="2"/>
      <c r="AQ4243" s="2"/>
      <c r="AR4243" s="55"/>
      <c r="AS4243" s="85"/>
      <c r="AT4243" s="85"/>
      <c r="AU4243" s="85"/>
      <c r="AV4243" s="85"/>
      <c r="AW4243" s="100"/>
      <c r="AX4243" s="2"/>
      <c r="AY4243" s="2"/>
      <c r="AZ4243" s="2"/>
      <c r="BA4243" s="2"/>
      <c r="BB4243" s="55"/>
      <c r="BC4243" s="105"/>
      <c r="BD4243" s="105"/>
      <c r="BE4243" s="105"/>
      <c r="BF4243" s="105"/>
      <c r="BG4243" s="109"/>
      <c r="BH4243" s="2"/>
      <c r="BI4243" s="2"/>
      <c r="BJ4243" s="2"/>
      <c r="BK4243" s="2"/>
      <c r="BL4243" s="55"/>
      <c r="BM4243" s="48"/>
      <c r="BN4243" s="48"/>
      <c r="BO4243" s="48"/>
      <c r="BP4243" s="48"/>
      <c r="BQ4243" s="117"/>
      <c r="BR4243" s="2"/>
      <c r="BS4243" s="2"/>
      <c r="BT4243" s="2"/>
      <c r="BU4243" s="2"/>
      <c r="BV4243" s="55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18" t="s">
        <v>5</v>
      </c>
      <c r="H4244" s="3">
        <v>2024</v>
      </c>
      <c r="I4244" s="20" t="s">
        <v>282</v>
      </c>
      <c r="J4244" s="184" t="s">
        <v>272</v>
      </c>
      <c r="K4244" s="184" t="s">
        <v>321</v>
      </c>
      <c r="L4244" s="187">
        <f t="shared" si="135"/>
        <v>0</v>
      </c>
      <c r="M4244" s="187">
        <f t="shared" si="136"/>
        <v>0</v>
      </c>
      <c r="N4244" s="186"/>
      <c r="O4244" s="33"/>
      <c r="P4244" s="33"/>
      <c r="Q4244" s="33"/>
      <c r="R4244" s="33"/>
      <c r="S4244" s="42"/>
      <c r="T4244" s="2"/>
      <c r="U4244" s="2"/>
      <c r="V4244" s="2"/>
      <c r="W4244" s="2"/>
      <c r="X4244" s="55"/>
      <c r="Y4244" s="62"/>
      <c r="Z4244" s="62"/>
      <c r="AA4244" s="62"/>
      <c r="AB4244" s="62"/>
      <c r="AC4244" s="68"/>
      <c r="AD4244" s="2"/>
      <c r="AE4244" s="2"/>
      <c r="AF4244" s="2"/>
      <c r="AG4244" s="2"/>
      <c r="AH4244" s="55"/>
      <c r="AI4244" s="72"/>
      <c r="AJ4244" s="72"/>
      <c r="AK4244" s="72"/>
      <c r="AL4244" s="72"/>
      <c r="AM4244" s="80"/>
      <c r="AN4244" s="2"/>
      <c r="AO4244" s="2"/>
      <c r="AP4244" s="2"/>
      <c r="AQ4244" s="2"/>
      <c r="AR4244" s="55"/>
      <c r="AS4244" s="85"/>
      <c r="AT4244" s="85"/>
      <c r="AU4244" s="85"/>
      <c r="AV4244" s="85"/>
      <c r="AW4244" s="100"/>
      <c r="AX4244" s="2"/>
      <c r="AY4244" s="2"/>
      <c r="AZ4244" s="2"/>
      <c r="BA4244" s="2"/>
      <c r="BB4244" s="55"/>
      <c r="BC4244" s="105"/>
      <c r="BD4244" s="105"/>
      <c r="BE4244" s="105"/>
      <c r="BF4244" s="105"/>
      <c r="BG4244" s="109"/>
      <c r="BH4244" s="2"/>
      <c r="BI4244" s="2"/>
      <c r="BJ4244" s="2"/>
      <c r="BK4244" s="2"/>
      <c r="BL4244" s="55"/>
      <c r="BM4244" s="48"/>
      <c r="BN4244" s="48"/>
      <c r="BO4244" s="48"/>
      <c r="BP4244" s="48"/>
      <c r="BQ4244" s="117"/>
      <c r="BR4244" s="2"/>
      <c r="BS4244" s="2"/>
      <c r="BT4244" s="2"/>
      <c r="BU4244" s="2"/>
      <c r="BV4244" s="55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18" t="s">
        <v>5</v>
      </c>
      <c r="H4245" s="3">
        <v>2024</v>
      </c>
      <c r="I4245" s="20" t="s">
        <v>282</v>
      </c>
      <c r="J4245" s="184" t="s">
        <v>273</v>
      </c>
      <c r="K4245" s="184" t="s">
        <v>321</v>
      </c>
      <c r="L4245" s="187">
        <f t="shared" si="135"/>
        <v>0</v>
      </c>
      <c r="M4245" s="187">
        <f t="shared" si="136"/>
        <v>0</v>
      </c>
      <c r="N4245" s="186"/>
      <c r="O4245" s="33"/>
      <c r="P4245" s="33"/>
      <c r="Q4245" s="33"/>
      <c r="R4245" s="33"/>
      <c r="S4245" s="42"/>
      <c r="T4245" s="2"/>
      <c r="U4245" s="2"/>
      <c r="V4245" s="2"/>
      <c r="W4245" s="2"/>
      <c r="X4245" s="55"/>
      <c r="Y4245" s="62"/>
      <c r="Z4245" s="62"/>
      <c r="AA4245" s="62"/>
      <c r="AB4245" s="62"/>
      <c r="AC4245" s="68"/>
      <c r="AD4245" s="2"/>
      <c r="AE4245" s="2"/>
      <c r="AF4245" s="2"/>
      <c r="AG4245" s="2"/>
      <c r="AH4245" s="55"/>
      <c r="AI4245" s="72"/>
      <c r="AJ4245" s="72"/>
      <c r="AK4245" s="72"/>
      <c r="AL4245" s="72"/>
      <c r="AM4245" s="80"/>
      <c r="AN4245" s="2"/>
      <c r="AO4245" s="2"/>
      <c r="AP4245" s="2"/>
      <c r="AQ4245" s="2"/>
      <c r="AR4245" s="55"/>
      <c r="AS4245" s="85"/>
      <c r="AT4245" s="85"/>
      <c r="AU4245" s="85"/>
      <c r="AV4245" s="85"/>
      <c r="AW4245" s="100"/>
      <c r="AX4245" s="2"/>
      <c r="AY4245" s="2"/>
      <c r="AZ4245" s="2"/>
      <c r="BA4245" s="2"/>
      <c r="BB4245" s="55"/>
      <c r="BC4245" s="105"/>
      <c r="BD4245" s="105"/>
      <c r="BE4245" s="105"/>
      <c r="BF4245" s="105"/>
      <c r="BG4245" s="109"/>
      <c r="BH4245" s="2"/>
      <c r="BI4245" s="2"/>
      <c r="BJ4245" s="2"/>
      <c r="BK4245" s="2"/>
      <c r="BL4245" s="55"/>
      <c r="BM4245" s="48"/>
      <c r="BN4245" s="48"/>
      <c r="BO4245" s="48"/>
      <c r="BP4245" s="48"/>
      <c r="BQ4245" s="117"/>
      <c r="BR4245" s="2"/>
      <c r="BS4245" s="2"/>
      <c r="BT4245" s="2"/>
      <c r="BU4245" s="2"/>
      <c r="BV4245" s="55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18" t="s">
        <v>5</v>
      </c>
      <c r="H4246" s="3">
        <v>2024</v>
      </c>
      <c r="I4246" s="20" t="s">
        <v>282</v>
      </c>
      <c r="J4246" s="184" t="s">
        <v>274</v>
      </c>
      <c r="K4246" s="184" t="s">
        <v>321</v>
      </c>
      <c r="L4246" s="187">
        <f t="shared" si="135"/>
        <v>0</v>
      </c>
      <c r="M4246" s="187">
        <f t="shared" si="136"/>
        <v>0</v>
      </c>
      <c r="N4246" s="186"/>
      <c r="O4246" s="33"/>
      <c r="P4246" s="33"/>
      <c r="Q4246" s="33"/>
      <c r="R4246" s="33"/>
      <c r="S4246" s="42"/>
      <c r="T4246" s="2"/>
      <c r="U4246" s="2"/>
      <c r="V4246" s="2"/>
      <c r="W4246" s="2"/>
      <c r="X4246" s="55"/>
      <c r="Y4246" s="62"/>
      <c r="Z4246" s="62"/>
      <c r="AA4246" s="62"/>
      <c r="AB4246" s="62"/>
      <c r="AC4246" s="68"/>
      <c r="AD4246" s="2"/>
      <c r="AE4246" s="2"/>
      <c r="AF4246" s="2"/>
      <c r="AG4246" s="2"/>
      <c r="AH4246" s="55"/>
      <c r="AI4246" s="72"/>
      <c r="AJ4246" s="72"/>
      <c r="AK4246" s="72"/>
      <c r="AL4246" s="72"/>
      <c r="AM4246" s="80"/>
      <c r="AN4246" s="2"/>
      <c r="AO4246" s="2"/>
      <c r="AP4246" s="2"/>
      <c r="AQ4246" s="2"/>
      <c r="AR4246" s="55"/>
      <c r="AS4246" s="85"/>
      <c r="AT4246" s="85"/>
      <c r="AU4246" s="85"/>
      <c r="AV4246" s="85"/>
      <c r="AW4246" s="100"/>
      <c r="AX4246" s="2"/>
      <c r="AY4246" s="2"/>
      <c r="AZ4246" s="2"/>
      <c r="BA4246" s="2"/>
      <c r="BB4246" s="55"/>
      <c r="BC4246" s="105"/>
      <c r="BD4246" s="105"/>
      <c r="BE4246" s="105"/>
      <c r="BF4246" s="105"/>
      <c r="BG4246" s="109"/>
      <c r="BH4246" s="2"/>
      <c r="BI4246" s="2"/>
      <c r="BJ4246" s="2"/>
      <c r="BK4246" s="2"/>
      <c r="BL4246" s="55"/>
      <c r="BM4246" s="48"/>
      <c r="BN4246" s="48"/>
      <c r="BO4246" s="48"/>
      <c r="BP4246" s="48"/>
      <c r="BQ4246" s="117"/>
      <c r="BR4246" s="2"/>
      <c r="BS4246" s="2"/>
      <c r="BT4246" s="2"/>
      <c r="BU4246" s="2"/>
      <c r="BV4246" s="55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18" t="s">
        <v>5</v>
      </c>
      <c r="H4247" s="3">
        <v>2024</v>
      </c>
      <c r="I4247" s="20" t="s">
        <v>282</v>
      </c>
      <c r="J4247" s="184" t="s">
        <v>275</v>
      </c>
      <c r="K4247" s="184" t="s">
        <v>321</v>
      </c>
      <c r="L4247" s="187">
        <f t="shared" si="135"/>
        <v>2E-3</v>
      </c>
      <c r="M4247" s="187">
        <f t="shared" si="136"/>
        <v>2.1949999999999998</v>
      </c>
      <c r="N4247" s="186" t="s">
        <v>1495</v>
      </c>
      <c r="O4247" s="33"/>
      <c r="P4247" s="33"/>
      <c r="Q4247" s="33"/>
      <c r="R4247" s="33"/>
      <c r="S4247" s="42"/>
      <c r="T4247" s="2"/>
      <c r="U4247" s="2"/>
      <c r="V4247" s="2"/>
      <c r="W4247" s="2"/>
      <c r="X4247" s="55"/>
      <c r="Y4247" s="62"/>
      <c r="Z4247" s="62"/>
      <c r="AA4247" s="62"/>
      <c r="AB4247" s="62"/>
      <c r="AC4247" s="68"/>
      <c r="AD4247" s="2"/>
      <c r="AE4247" s="2"/>
      <c r="AF4247" s="2"/>
      <c r="AG4247" s="2"/>
      <c r="AH4247" s="55"/>
      <c r="AI4247" s="72"/>
      <c r="AJ4247" s="72"/>
      <c r="AK4247" s="72"/>
      <c r="AL4247" s="72"/>
      <c r="AM4247" s="80"/>
      <c r="AN4247" s="2"/>
      <c r="AO4247" s="2"/>
      <c r="AP4247" s="2"/>
      <c r="AQ4247" s="2"/>
      <c r="AR4247" s="55"/>
      <c r="AS4247" s="85"/>
      <c r="AT4247" s="85"/>
      <c r="AU4247" s="85"/>
      <c r="AV4247" s="85"/>
      <c r="AW4247" s="100"/>
      <c r="AX4247" s="2"/>
      <c r="AY4247" s="2"/>
      <c r="AZ4247" s="2">
        <v>25</v>
      </c>
      <c r="BA4247" s="2">
        <v>2E-3</v>
      </c>
      <c r="BB4247" s="55">
        <v>2.1949999999999998</v>
      </c>
      <c r="BC4247" s="105"/>
      <c r="BD4247" s="105"/>
      <c r="BE4247" s="105"/>
      <c r="BF4247" s="105"/>
      <c r="BG4247" s="109"/>
      <c r="BH4247" s="2"/>
      <c r="BI4247" s="2"/>
      <c r="BJ4247" s="2"/>
      <c r="BK4247" s="2"/>
      <c r="BL4247" s="55"/>
      <c r="BM4247" s="48"/>
      <c r="BN4247" s="48"/>
      <c r="BO4247" s="48"/>
      <c r="BP4247" s="48"/>
      <c r="BQ4247" s="117"/>
      <c r="BR4247" s="2"/>
      <c r="BS4247" s="2"/>
      <c r="BT4247" s="2"/>
      <c r="BU4247" s="2"/>
      <c r="BV4247" s="55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18" t="s">
        <v>5</v>
      </c>
      <c r="H4248" s="3">
        <v>2024</v>
      </c>
      <c r="I4248" s="20" t="s">
        <v>282</v>
      </c>
      <c r="J4248" s="184" t="s">
        <v>276</v>
      </c>
      <c r="K4248" s="184" t="s">
        <v>320</v>
      </c>
      <c r="L4248" s="187">
        <f t="shared" si="135"/>
        <v>0</v>
      </c>
      <c r="M4248" s="187">
        <f t="shared" si="136"/>
        <v>0</v>
      </c>
      <c r="N4248" s="186"/>
      <c r="O4248" s="33"/>
      <c r="P4248" s="33"/>
      <c r="Q4248" s="33"/>
      <c r="R4248" s="33"/>
      <c r="S4248" s="42"/>
      <c r="T4248" s="2"/>
      <c r="U4248" s="2"/>
      <c r="V4248" s="2"/>
      <c r="W4248" s="2"/>
      <c r="X4248" s="55"/>
      <c r="Y4248" s="62"/>
      <c r="Z4248" s="62"/>
      <c r="AA4248" s="62"/>
      <c r="AB4248" s="62"/>
      <c r="AC4248" s="68"/>
      <c r="AD4248" s="2"/>
      <c r="AE4248" s="2"/>
      <c r="AF4248" s="2"/>
      <c r="AG4248" s="2"/>
      <c r="AH4248" s="55"/>
      <c r="AI4248" s="72"/>
      <c r="AJ4248" s="72"/>
      <c r="AK4248" s="72"/>
      <c r="AL4248" s="72"/>
      <c r="AM4248" s="80"/>
      <c r="AN4248" s="2"/>
      <c r="AO4248" s="2"/>
      <c r="AP4248" s="2"/>
      <c r="AQ4248" s="2"/>
      <c r="AR4248" s="55"/>
      <c r="AS4248" s="85"/>
      <c r="AT4248" s="85"/>
      <c r="AU4248" s="85"/>
      <c r="AV4248" s="85"/>
      <c r="AW4248" s="100"/>
      <c r="AX4248" s="2"/>
      <c r="AY4248" s="2"/>
      <c r="AZ4248" s="2"/>
      <c r="BA4248" s="2"/>
      <c r="BB4248" s="55"/>
      <c r="BC4248" s="105"/>
      <c r="BD4248" s="105"/>
      <c r="BE4248" s="105"/>
      <c r="BF4248" s="105"/>
      <c r="BG4248" s="109"/>
      <c r="BH4248" s="2"/>
      <c r="BI4248" s="2"/>
      <c r="BJ4248" s="2"/>
      <c r="BK4248" s="2"/>
      <c r="BL4248" s="55"/>
      <c r="BM4248" s="48"/>
      <c r="BN4248" s="48"/>
      <c r="BO4248" s="48"/>
      <c r="BP4248" s="48"/>
      <c r="BQ4248" s="117"/>
      <c r="BR4248" s="2"/>
      <c r="BS4248" s="2"/>
      <c r="BT4248" s="2"/>
      <c r="BU4248" s="2"/>
      <c r="BV4248" s="55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18" t="s">
        <v>5</v>
      </c>
      <c r="H4249" s="3">
        <v>2024</v>
      </c>
      <c r="I4249" s="20" t="s">
        <v>282</v>
      </c>
      <c r="J4249" s="184" t="s">
        <v>277</v>
      </c>
      <c r="K4249" s="184" t="s">
        <v>320</v>
      </c>
      <c r="L4249" s="187">
        <f t="shared" si="135"/>
        <v>0</v>
      </c>
      <c r="M4249" s="187">
        <f t="shared" si="136"/>
        <v>0</v>
      </c>
      <c r="N4249" s="186"/>
      <c r="O4249" s="33"/>
      <c r="P4249" s="33"/>
      <c r="Q4249" s="33"/>
      <c r="R4249" s="33"/>
      <c r="S4249" s="42"/>
      <c r="T4249" s="2"/>
      <c r="U4249" s="2"/>
      <c r="V4249" s="2"/>
      <c r="W4249" s="2"/>
      <c r="X4249" s="55"/>
      <c r="Y4249" s="62"/>
      <c r="Z4249" s="62"/>
      <c r="AA4249" s="62"/>
      <c r="AB4249" s="62"/>
      <c r="AC4249" s="68"/>
      <c r="AD4249" s="2"/>
      <c r="AE4249" s="2"/>
      <c r="AF4249" s="2"/>
      <c r="AG4249" s="2"/>
      <c r="AH4249" s="55"/>
      <c r="AI4249" s="72"/>
      <c r="AJ4249" s="72"/>
      <c r="AK4249" s="72"/>
      <c r="AL4249" s="72"/>
      <c r="AM4249" s="80"/>
      <c r="AN4249" s="2"/>
      <c r="AO4249" s="2"/>
      <c r="AP4249" s="2"/>
      <c r="AQ4249" s="2"/>
      <c r="AR4249" s="55"/>
      <c r="AS4249" s="85"/>
      <c r="AT4249" s="85"/>
      <c r="AU4249" s="85"/>
      <c r="AV4249" s="85"/>
      <c r="AW4249" s="100"/>
      <c r="AX4249" s="2"/>
      <c r="AY4249" s="2"/>
      <c r="AZ4249" s="2"/>
      <c r="BA4249" s="2"/>
      <c r="BB4249" s="55"/>
      <c r="BC4249" s="105"/>
      <c r="BD4249" s="105"/>
      <c r="BE4249" s="105"/>
      <c r="BF4249" s="105"/>
      <c r="BG4249" s="109"/>
      <c r="BH4249" s="2"/>
      <c r="BI4249" s="2"/>
      <c r="BJ4249" s="2"/>
      <c r="BK4249" s="2"/>
      <c r="BL4249" s="55"/>
      <c r="BM4249" s="48"/>
      <c r="BN4249" s="48"/>
      <c r="BO4249" s="48"/>
      <c r="BP4249" s="48"/>
      <c r="BQ4249" s="117"/>
      <c r="BR4249" s="2"/>
      <c r="BS4249" s="2"/>
      <c r="BT4249" s="2"/>
      <c r="BU4249" s="2"/>
      <c r="BV4249" s="55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18" t="s">
        <v>5</v>
      </c>
      <c r="H4250" s="3">
        <v>2024</v>
      </c>
      <c r="I4250" s="20" t="s">
        <v>283</v>
      </c>
      <c r="J4250" s="184" t="s">
        <v>298</v>
      </c>
      <c r="K4250" s="184" t="s">
        <v>321</v>
      </c>
      <c r="L4250" s="187">
        <f t="shared" si="135"/>
        <v>0</v>
      </c>
      <c r="M4250" s="187">
        <f t="shared" si="136"/>
        <v>0</v>
      </c>
      <c r="N4250" s="186"/>
      <c r="O4250" s="33"/>
      <c r="P4250" s="33"/>
      <c r="Q4250" s="33"/>
      <c r="R4250" s="33"/>
      <c r="S4250" s="42"/>
      <c r="T4250" s="2"/>
      <c r="U4250" s="2"/>
      <c r="V4250" s="2"/>
      <c r="W4250" s="2"/>
      <c r="X4250" s="55"/>
      <c r="Y4250" s="62"/>
      <c r="Z4250" s="62"/>
      <c r="AA4250" s="62"/>
      <c r="AB4250" s="62"/>
      <c r="AC4250" s="68"/>
      <c r="AD4250" s="2"/>
      <c r="AE4250" s="2"/>
      <c r="AF4250" s="2"/>
      <c r="AG4250" s="2"/>
      <c r="AH4250" s="55"/>
      <c r="AI4250" s="72"/>
      <c r="AJ4250" s="72"/>
      <c r="AK4250" s="72"/>
      <c r="AL4250" s="72"/>
      <c r="AM4250" s="80"/>
      <c r="AN4250" s="2"/>
      <c r="AO4250" s="2"/>
      <c r="AP4250" s="2"/>
      <c r="AQ4250" s="2"/>
      <c r="AR4250" s="55"/>
      <c r="AS4250" s="85"/>
      <c r="AT4250" s="85"/>
      <c r="AU4250" s="85"/>
      <c r="AV4250" s="85"/>
      <c r="AW4250" s="100"/>
      <c r="AX4250" s="2"/>
      <c r="AY4250" s="2"/>
      <c r="AZ4250" s="2"/>
      <c r="BA4250" s="2"/>
      <c r="BB4250" s="55"/>
      <c r="BC4250" s="105"/>
      <c r="BD4250" s="105"/>
      <c r="BE4250" s="105"/>
      <c r="BF4250" s="105"/>
      <c r="BG4250" s="109"/>
      <c r="BH4250" s="2"/>
      <c r="BI4250" s="2"/>
      <c r="BJ4250" s="2"/>
      <c r="BK4250" s="2"/>
      <c r="BL4250" s="55"/>
      <c r="BM4250" s="48"/>
      <c r="BN4250" s="48"/>
      <c r="BO4250" s="48"/>
      <c r="BP4250" s="48"/>
      <c r="BQ4250" s="117"/>
      <c r="BR4250" s="2"/>
      <c r="BS4250" s="2"/>
      <c r="BT4250" s="2"/>
      <c r="BU4250" s="2"/>
      <c r="BV4250" s="55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18" t="s">
        <v>5</v>
      </c>
      <c r="H4251" s="3">
        <v>2024</v>
      </c>
      <c r="I4251" s="20" t="s">
        <v>283</v>
      </c>
      <c r="J4251" s="184" t="s">
        <v>278</v>
      </c>
      <c r="K4251" s="184" t="s">
        <v>320</v>
      </c>
      <c r="L4251" s="187">
        <f t="shared" si="135"/>
        <v>0</v>
      </c>
      <c r="M4251" s="187">
        <f t="shared" si="136"/>
        <v>0</v>
      </c>
      <c r="N4251" s="186"/>
      <c r="O4251" s="33"/>
      <c r="P4251" s="33"/>
      <c r="Q4251" s="33"/>
      <c r="R4251" s="33"/>
      <c r="S4251" s="42"/>
      <c r="T4251" s="2"/>
      <c r="U4251" s="2"/>
      <c r="V4251" s="2"/>
      <c r="W4251" s="2"/>
      <c r="X4251" s="55"/>
      <c r="Y4251" s="62"/>
      <c r="Z4251" s="62"/>
      <c r="AA4251" s="62"/>
      <c r="AB4251" s="62"/>
      <c r="AC4251" s="68"/>
      <c r="AD4251" s="2"/>
      <c r="AE4251" s="2"/>
      <c r="AF4251" s="2"/>
      <c r="AG4251" s="2"/>
      <c r="AH4251" s="55"/>
      <c r="AI4251" s="72"/>
      <c r="AJ4251" s="72"/>
      <c r="AK4251" s="72"/>
      <c r="AL4251" s="72"/>
      <c r="AM4251" s="80"/>
      <c r="AN4251" s="2"/>
      <c r="AO4251" s="2"/>
      <c r="AP4251" s="2"/>
      <c r="AQ4251" s="2"/>
      <c r="AR4251" s="55"/>
      <c r="AS4251" s="85"/>
      <c r="AT4251" s="85"/>
      <c r="AU4251" s="85"/>
      <c r="AV4251" s="85"/>
      <c r="AW4251" s="100"/>
      <c r="AX4251" s="2"/>
      <c r="AY4251" s="2"/>
      <c r="AZ4251" s="2"/>
      <c r="BA4251" s="2"/>
      <c r="BB4251" s="55"/>
      <c r="BC4251" s="105"/>
      <c r="BD4251" s="105"/>
      <c r="BE4251" s="105"/>
      <c r="BF4251" s="105"/>
      <c r="BG4251" s="109"/>
      <c r="BH4251" s="2"/>
      <c r="BI4251" s="2"/>
      <c r="BJ4251" s="2"/>
      <c r="BK4251" s="2"/>
      <c r="BL4251" s="55"/>
      <c r="BM4251" s="48"/>
      <c r="BN4251" s="48"/>
      <c r="BO4251" s="48"/>
      <c r="BP4251" s="48"/>
      <c r="BQ4251" s="117"/>
      <c r="BR4251" s="2"/>
      <c r="BS4251" s="2"/>
      <c r="BT4251" s="2"/>
      <c r="BU4251" s="2"/>
      <c r="BV4251" s="55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18" t="s">
        <v>5</v>
      </c>
      <c r="H4252" s="3">
        <v>2024</v>
      </c>
      <c r="I4252" s="20" t="s">
        <v>283</v>
      </c>
      <c r="J4252" s="184" t="s">
        <v>279</v>
      </c>
      <c r="K4252" s="184" t="s">
        <v>320</v>
      </c>
      <c r="L4252" s="187">
        <f t="shared" si="135"/>
        <v>0</v>
      </c>
      <c r="M4252" s="187">
        <f t="shared" si="136"/>
        <v>0</v>
      </c>
      <c r="N4252" s="186"/>
      <c r="O4252" s="33"/>
      <c r="P4252" s="33"/>
      <c r="Q4252" s="33"/>
      <c r="R4252" s="33"/>
      <c r="S4252" s="42"/>
      <c r="T4252" s="2"/>
      <c r="U4252" s="2"/>
      <c r="V4252" s="2"/>
      <c r="W4252" s="2"/>
      <c r="X4252" s="55"/>
      <c r="Y4252" s="62"/>
      <c r="Z4252" s="62"/>
      <c r="AA4252" s="62"/>
      <c r="AB4252" s="62"/>
      <c r="AC4252" s="68"/>
      <c r="AD4252" s="2"/>
      <c r="AE4252" s="2"/>
      <c r="AF4252" s="2"/>
      <c r="AG4252" s="2"/>
      <c r="AH4252" s="55"/>
      <c r="AI4252" s="72"/>
      <c r="AJ4252" s="72"/>
      <c r="AK4252" s="72"/>
      <c r="AL4252" s="72"/>
      <c r="AM4252" s="80"/>
      <c r="AN4252" s="2"/>
      <c r="AO4252" s="2"/>
      <c r="AP4252" s="2"/>
      <c r="AQ4252" s="2"/>
      <c r="AR4252" s="55"/>
      <c r="AS4252" s="85"/>
      <c r="AT4252" s="85"/>
      <c r="AU4252" s="85"/>
      <c r="AV4252" s="85"/>
      <c r="AW4252" s="100"/>
      <c r="AX4252" s="2"/>
      <c r="AY4252" s="2"/>
      <c r="AZ4252" s="2"/>
      <c r="BA4252" s="2"/>
      <c r="BB4252" s="55"/>
      <c r="BC4252" s="105"/>
      <c r="BD4252" s="105"/>
      <c r="BE4252" s="105"/>
      <c r="BF4252" s="105"/>
      <c r="BG4252" s="109"/>
      <c r="BH4252" s="2"/>
      <c r="BI4252" s="2"/>
      <c r="BJ4252" s="2"/>
      <c r="BK4252" s="2"/>
      <c r="BL4252" s="55"/>
      <c r="BM4252" s="48"/>
      <c r="BN4252" s="48"/>
      <c r="BO4252" s="48"/>
      <c r="BP4252" s="48"/>
      <c r="BQ4252" s="117"/>
      <c r="BR4252" s="2"/>
      <c r="BS4252" s="2"/>
      <c r="BT4252" s="2"/>
      <c r="BU4252" s="2"/>
      <c r="BV4252" s="55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18" t="s">
        <v>5</v>
      </c>
      <c r="H4253" s="3">
        <v>2024</v>
      </c>
      <c r="I4253" s="20" t="s">
        <v>286</v>
      </c>
      <c r="J4253" s="184" t="s">
        <v>280</v>
      </c>
      <c r="K4253" s="184" t="s">
        <v>319</v>
      </c>
      <c r="L4253" s="187">
        <f t="shared" si="135"/>
        <v>0</v>
      </c>
      <c r="M4253" s="187">
        <f t="shared" si="136"/>
        <v>0</v>
      </c>
      <c r="N4253" s="186"/>
      <c r="O4253" s="33"/>
      <c r="P4253" s="33"/>
      <c r="Q4253" s="33"/>
      <c r="R4253" s="33"/>
      <c r="S4253" s="42"/>
      <c r="T4253" s="2"/>
      <c r="U4253" s="2"/>
      <c r="V4253" s="2"/>
      <c r="W4253" s="2"/>
      <c r="X4253" s="55"/>
      <c r="Y4253" s="62"/>
      <c r="Z4253" s="62"/>
      <c r="AA4253" s="62"/>
      <c r="AB4253" s="62"/>
      <c r="AC4253" s="68"/>
      <c r="AD4253" s="2"/>
      <c r="AE4253" s="2"/>
      <c r="AF4253" s="2"/>
      <c r="AG4253" s="2"/>
      <c r="AH4253" s="55"/>
      <c r="AI4253" s="72"/>
      <c r="AJ4253" s="72"/>
      <c r="AK4253" s="72"/>
      <c r="AL4253" s="72"/>
      <c r="AM4253" s="80"/>
      <c r="AN4253" s="2"/>
      <c r="AO4253" s="2"/>
      <c r="AP4253" s="2"/>
      <c r="AQ4253" s="2"/>
      <c r="AR4253" s="55"/>
      <c r="AS4253" s="85"/>
      <c r="AT4253" s="85"/>
      <c r="AU4253" s="85"/>
      <c r="AV4253" s="85"/>
      <c r="AW4253" s="100"/>
      <c r="AX4253" s="2"/>
      <c r="AY4253" s="2"/>
      <c r="AZ4253" s="2"/>
      <c r="BA4253" s="2"/>
      <c r="BB4253" s="55"/>
      <c r="BC4253" s="105"/>
      <c r="BD4253" s="105"/>
      <c r="BE4253" s="105"/>
      <c r="BF4253" s="105"/>
      <c r="BG4253" s="109"/>
      <c r="BH4253" s="2"/>
      <c r="BI4253" s="2"/>
      <c r="BJ4253" s="2"/>
      <c r="BK4253" s="2"/>
      <c r="BL4253" s="55"/>
      <c r="BM4253" s="48"/>
      <c r="BN4253" s="48"/>
      <c r="BO4253" s="48"/>
      <c r="BP4253" s="48"/>
      <c r="BQ4253" s="117"/>
      <c r="BR4253" s="2"/>
      <c r="BS4253" s="2"/>
      <c r="BT4253" s="2"/>
      <c r="BU4253" s="2"/>
      <c r="BV4253" s="55"/>
    </row>
    <row r="4254" spans="1:74" ht="28.8" hidden="1" x14ac:dyDescent="0.3">
      <c r="A4254" s="2" t="s">
        <v>138</v>
      </c>
      <c r="B4254" s="2" t="s">
        <v>2</v>
      </c>
      <c r="C4254" s="2" t="s">
        <v>3</v>
      </c>
      <c r="D4254" s="2" t="s">
        <v>124</v>
      </c>
      <c r="E4254" s="5" t="s">
        <v>137</v>
      </c>
      <c r="F4254" s="3"/>
      <c r="G4254" s="18" t="s">
        <v>5</v>
      </c>
      <c r="H4254" s="3">
        <v>2024</v>
      </c>
      <c r="I4254" s="20" t="s">
        <v>286</v>
      </c>
      <c r="J4254" s="184" t="s">
        <v>281</v>
      </c>
      <c r="K4254" s="184" t="s">
        <v>319</v>
      </c>
      <c r="L4254" s="187">
        <f t="shared" si="135"/>
        <v>0</v>
      </c>
      <c r="M4254" s="187">
        <f t="shared" si="136"/>
        <v>11.654</v>
      </c>
      <c r="N4254" s="186" t="s">
        <v>1496</v>
      </c>
      <c r="O4254" s="33"/>
      <c r="P4254" s="33"/>
      <c r="Q4254" s="33"/>
      <c r="R4254" s="33"/>
      <c r="S4254" s="42"/>
      <c r="T4254" s="2"/>
      <c r="U4254" s="2"/>
      <c r="V4254" s="2"/>
      <c r="W4254" s="2"/>
      <c r="X4254" s="55"/>
      <c r="Y4254" s="62"/>
      <c r="Z4254" s="62"/>
      <c r="AA4254" s="62"/>
      <c r="AB4254" s="62"/>
      <c r="AC4254" s="68"/>
      <c r="AD4254" s="2"/>
      <c r="AE4254" s="2"/>
      <c r="AF4254" s="2"/>
      <c r="AG4254" s="2"/>
      <c r="AH4254" s="55"/>
      <c r="AI4254" s="72"/>
      <c r="AJ4254" s="72"/>
      <c r="AK4254" s="72"/>
      <c r="AL4254" s="72"/>
      <c r="AM4254" s="80"/>
      <c r="AN4254" s="2"/>
      <c r="AO4254" s="2"/>
      <c r="AP4254" s="2"/>
      <c r="AQ4254" s="2"/>
      <c r="AR4254" s="55"/>
      <c r="AS4254" s="85"/>
      <c r="AT4254" s="85"/>
      <c r="AU4254" s="85"/>
      <c r="AV4254" s="85"/>
      <c r="AW4254" s="100"/>
      <c r="AX4254" s="2"/>
      <c r="AY4254" s="2"/>
      <c r="AZ4254" s="2"/>
      <c r="BA4254" s="2"/>
      <c r="BB4254" s="55"/>
      <c r="BC4254" s="105" t="s">
        <v>1061</v>
      </c>
      <c r="BD4254" s="105"/>
      <c r="BE4254" s="105"/>
      <c r="BF4254" s="105"/>
      <c r="BG4254" s="109">
        <v>4.5</v>
      </c>
      <c r="BH4254" s="2" t="s">
        <v>1039</v>
      </c>
      <c r="BI4254" s="2"/>
      <c r="BJ4254" s="2"/>
      <c r="BK4254" s="2"/>
      <c r="BL4254" s="55">
        <v>7.1539999999999999</v>
      </c>
      <c r="BM4254" s="48"/>
      <c r="BN4254" s="48"/>
      <c r="BO4254" s="48"/>
      <c r="BP4254" s="48"/>
      <c r="BQ4254" s="117"/>
      <c r="BR4254" s="2"/>
      <c r="BS4254" s="2"/>
      <c r="BT4254" s="2"/>
      <c r="BU4254" s="2"/>
      <c r="BV4254" s="55"/>
    </row>
    <row r="4255" spans="1:74" s="13" customFormat="1" hidden="1" x14ac:dyDescent="0.3">
      <c r="A4255" s="12" t="s">
        <v>138</v>
      </c>
      <c r="B4255" s="12" t="s">
        <v>2</v>
      </c>
      <c r="C4255" s="12" t="s">
        <v>3</v>
      </c>
      <c r="D4255" s="12" t="s">
        <v>124</v>
      </c>
      <c r="E4255" s="6" t="s">
        <v>137</v>
      </c>
      <c r="F4255" s="7"/>
      <c r="G4255" s="19" t="s">
        <v>5</v>
      </c>
      <c r="H4255" s="7">
        <v>2024</v>
      </c>
      <c r="I4255" s="21"/>
      <c r="J4255" s="12" t="s">
        <v>314</v>
      </c>
      <c r="K4255" s="12"/>
      <c r="L4255" s="147"/>
      <c r="M4255" s="147">
        <f>SUM(M4217:M4254)</f>
        <v>417.12400000000002</v>
      </c>
      <c r="N4255" s="183"/>
      <c r="O4255" s="12"/>
      <c r="P4255" s="12"/>
      <c r="Q4255" s="12"/>
      <c r="R4255" s="12"/>
      <c r="S4255" s="47">
        <f>SUM(S4217:S4254)</f>
        <v>0</v>
      </c>
      <c r="T4255" s="12"/>
      <c r="U4255" s="12"/>
      <c r="V4255" s="12"/>
      <c r="W4255" s="12"/>
      <c r="X4255" s="47">
        <f>SUM(X4217:X4254)</f>
        <v>0</v>
      </c>
      <c r="Y4255" s="12"/>
      <c r="Z4255" s="12"/>
      <c r="AA4255" s="12"/>
      <c r="AB4255" s="12"/>
      <c r="AC4255" s="125">
        <f>SUM(AC4217:AC4254)</f>
        <v>0</v>
      </c>
      <c r="AD4255" s="12"/>
      <c r="AE4255" s="12"/>
      <c r="AF4255" s="12"/>
      <c r="AG4255" s="12"/>
      <c r="AH4255" s="47">
        <f>SUM(AH4217:AH4254)</f>
        <v>0</v>
      </c>
      <c r="AI4255" s="12"/>
      <c r="AJ4255" s="12"/>
      <c r="AK4255" s="12"/>
      <c r="AL4255" s="12"/>
      <c r="AM4255" s="47">
        <f>SUM(AM4217:AM4254)</f>
        <v>314.27800000000002</v>
      </c>
      <c r="AN4255" s="12"/>
      <c r="AO4255" s="12"/>
      <c r="AP4255" s="12"/>
      <c r="AQ4255" s="12"/>
      <c r="AR4255" s="47">
        <f>SUM(AR4217:AR4254)</f>
        <v>0</v>
      </c>
      <c r="AS4255" s="12"/>
      <c r="AT4255" s="12"/>
      <c r="AU4255" s="12"/>
      <c r="AV4255" s="12"/>
      <c r="AW4255" s="47">
        <f>SUM(AW4217:AW4254)</f>
        <v>0</v>
      </c>
      <c r="AX4255" s="12"/>
      <c r="AY4255" s="12"/>
      <c r="AZ4255" s="12"/>
      <c r="BA4255" s="12"/>
      <c r="BB4255" s="47">
        <f>SUM(BB4217:BB4254)</f>
        <v>91.191999999999993</v>
      </c>
      <c r="BC4255" s="12"/>
      <c r="BD4255" s="12"/>
      <c r="BE4255" s="12"/>
      <c r="BF4255" s="12"/>
      <c r="BG4255" s="47">
        <f>SUM(BG4217:BG4254)</f>
        <v>4.5</v>
      </c>
      <c r="BH4255" s="12"/>
      <c r="BI4255" s="12"/>
      <c r="BJ4255" s="12"/>
      <c r="BK4255" s="12"/>
      <c r="BL4255" s="47">
        <f>SUM(BL4217:BL4254)</f>
        <v>7.1539999999999999</v>
      </c>
      <c r="BM4255" s="12"/>
      <c r="BN4255" s="12"/>
      <c r="BO4255" s="12"/>
      <c r="BP4255" s="12"/>
      <c r="BQ4255" s="47">
        <f>SUM(BQ4217:BQ4254)</f>
        <v>0</v>
      </c>
      <c r="BR4255" s="12"/>
      <c r="BS4255" s="12"/>
      <c r="BT4255" s="12"/>
      <c r="BU4255" s="12"/>
      <c r="BV4255" s="47">
        <f>SUM(BV4217:BV4254)</f>
        <v>0</v>
      </c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18">
        <v>3</v>
      </c>
      <c r="H4256" s="3">
        <v>2024</v>
      </c>
      <c r="I4256" s="20" t="s">
        <v>287</v>
      </c>
      <c r="J4256" s="184" t="s">
        <v>267</v>
      </c>
      <c r="K4256" s="184" t="s">
        <v>318</v>
      </c>
      <c r="L4256" s="187">
        <f t="shared" si="135"/>
        <v>0</v>
      </c>
      <c r="M4256" s="187">
        <f t="shared" si="136"/>
        <v>0</v>
      </c>
      <c r="N4256" s="186"/>
      <c r="O4256" s="33"/>
      <c r="P4256" s="33"/>
      <c r="Q4256" s="33"/>
      <c r="R4256" s="33"/>
      <c r="S4256" s="42"/>
      <c r="T4256" s="2"/>
      <c r="U4256" s="2"/>
      <c r="V4256" s="2"/>
      <c r="W4256" s="2"/>
      <c r="X4256" s="55"/>
      <c r="Y4256" s="62"/>
      <c r="Z4256" s="62"/>
      <c r="AA4256" s="62"/>
      <c r="AB4256" s="62"/>
      <c r="AC4256" s="68"/>
      <c r="AD4256" s="2"/>
      <c r="AE4256" s="2"/>
      <c r="AF4256" s="2"/>
      <c r="AG4256" s="2"/>
      <c r="AH4256" s="55"/>
      <c r="AI4256" s="72"/>
      <c r="AJ4256" s="72"/>
      <c r="AK4256" s="72"/>
      <c r="AL4256" s="72"/>
      <c r="AM4256" s="80"/>
      <c r="AN4256" s="2"/>
      <c r="AO4256" s="2"/>
      <c r="AP4256" s="2"/>
      <c r="AQ4256" s="2"/>
      <c r="AR4256" s="55"/>
      <c r="AS4256" s="85"/>
      <c r="AT4256" s="85"/>
      <c r="AU4256" s="85"/>
      <c r="AV4256" s="85"/>
      <c r="AW4256" s="100"/>
      <c r="AX4256" s="2"/>
      <c r="AY4256" s="2"/>
      <c r="AZ4256" s="2"/>
      <c r="BA4256" s="2"/>
      <c r="BB4256" s="55"/>
      <c r="BC4256" s="105"/>
      <c r="BD4256" s="105"/>
      <c r="BE4256" s="105"/>
      <c r="BF4256" s="105"/>
      <c r="BG4256" s="109"/>
      <c r="BH4256" s="2"/>
      <c r="BI4256" s="2"/>
      <c r="BJ4256" s="2"/>
      <c r="BK4256" s="2"/>
      <c r="BL4256" s="55"/>
      <c r="BM4256" s="48"/>
      <c r="BN4256" s="48"/>
      <c r="BO4256" s="48"/>
      <c r="BP4256" s="48"/>
      <c r="BQ4256" s="117"/>
      <c r="BR4256" s="2"/>
      <c r="BS4256" s="2"/>
      <c r="BT4256" s="2"/>
      <c r="BU4256" s="2"/>
      <c r="BV4256" s="55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18">
        <v>3</v>
      </c>
      <c r="H4257" s="3">
        <v>2024</v>
      </c>
      <c r="I4257" s="20" t="s">
        <v>287</v>
      </c>
      <c r="J4257" s="184" t="s">
        <v>291</v>
      </c>
      <c r="K4257" s="184" t="s">
        <v>319</v>
      </c>
      <c r="L4257" s="187">
        <f t="shared" si="135"/>
        <v>0</v>
      </c>
      <c r="M4257" s="187">
        <f t="shared" si="136"/>
        <v>0</v>
      </c>
      <c r="N4257" s="186"/>
      <c r="O4257" s="33"/>
      <c r="P4257" s="33"/>
      <c r="Q4257" s="33"/>
      <c r="R4257" s="33"/>
      <c r="S4257" s="42"/>
      <c r="T4257" s="2"/>
      <c r="U4257" s="2"/>
      <c r="V4257" s="2"/>
      <c r="W4257" s="2"/>
      <c r="X4257" s="55"/>
      <c r="Y4257" s="62"/>
      <c r="Z4257" s="62"/>
      <c r="AA4257" s="62"/>
      <c r="AB4257" s="62"/>
      <c r="AC4257" s="68"/>
      <c r="AD4257" s="2"/>
      <c r="AE4257" s="2"/>
      <c r="AF4257" s="2"/>
      <c r="AG4257" s="2"/>
      <c r="AH4257" s="55"/>
      <c r="AI4257" s="72"/>
      <c r="AJ4257" s="72"/>
      <c r="AK4257" s="72"/>
      <c r="AL4257" s="72"/>
      <c r="AM4257" s="80"/>
      <c r="AN4257" s="2"/>
      <c r="AO4257" s="2"/>
      <c r="AP4257" s="2"/>
      <c r="AQ4257" s="2"/>
      <c r="AR4257" s="55"/>
      <c r="AS4257" s="85"/>
      <c r="AT4257" s="85"/>
      <c r="AU4257" s="85"/>
      <c r="AV4257" s="85"/>
      <c r="AW4257" s="100"/>
      <c r="AX4257" s="2"/>
      <c r="AY4257" s="2"/>
      <c r="AZ4257" s="2"/>
      <c r="BA4257" s="2"/>
      <c r="BB4257" s="55"/>
      <c r="BC4257" s="105"/>
      <c r="BD4257" s="105"/>
      <c r="BE4257" s="105"/>
      <c r="BF4257" s="105"/>
      <c r="BG4257" s="109"/>
      <c r="BH4257" s="2"/>
      <c r="BI4257" s="2"/>
      <c r="BJ4257" s="2"/>
      <c r="BK4257" s="2"/>
      <c r="BL4257" s="55"/>
      <c r="BM4257" s="48"/>
      <c r="BN4257" s="48"/>
      <c r="BO4257" s="48"/>
      <c r="BP4257" s="48"/>
      <c r="BQ4257" s="117"/>
      <c r="BR4257" s="2"/>
      <c r="BS4257" s="2"/>
      <c r="BT4257" s="2"/>
      <c r="BU4257" s="2"/>
      <c r="BV4257" s="55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18">
        <v>3</v>
      </c>
      <c r="H4258" s="3">
        <v>2024</v>
      </c>
      <c r="I4258" s="20" t="s">
        <v>286</v>
      </c>
      <c r="J4258" s="184" t="s">
        <v>336</v>
      </c>
      <c r="K4258" s="184" t="s">
        <v>319</v>
      </c>
      <c r="L4258" s="187">
        <f t="shared" si="135"/>
        <v>0</v>
      </c>
      <c r="M4258" s="187">
        <f t="shared" si="136"/>
        <v>0</v>
      </c>
      <c r="N4258" s="186"/>
      <c r="O4258" s="33"/>
      <c r="P4258" s="33"/>
      <c r="Q4258" s="33"/>
      <c r="R4258" s="33"/>
      <c r="S4258" s="42"/>
      <c r="T4258" s="2"/>
      <c r="U4258" s="2"/>
      <c r="V4258" s="2"/>
      <c r="W4258" s="2"/>
      <c r="X4258" s="55"/>
      <c r="Y4258" s="62"/>
      <c r="Z4258" s="62"/>
      <c r="AA4258" s="62"/>
      <c r="AB4258" s="62"/>
      <c r="AC4258" s="68"/>
      <c r="AD4258" s="2"/>
      <c r="AE4258" s="2"/>
      <c r="AF4258" s="2"/>
      <c r="AG4258" s="2"/>
      <c r="AH4258" s="55"/>
      <c r="AI4258" s="72"/>
      <c r="AJ4258" s="72"/>
      <c r="AK4258" s="72"/>
      <c r="AL4258" s="72"/>
      <c r="AM4258" s="80"/>
      <c r="AN4258" s="2"/>
      <c r="AO4258" s="2"/>
      <c r="AP4258" s="2"/>
      <c r="AQ4258" s="2"/>
      <c r="AR4258" s="55"/>
      <c r="AS4258" s="85"/>
      <c r="AT4258" s="85"/>
      <c r="AU4258" s="85"/>
      <c r="AV4258" s="85"/>
      <c r="AW4258" s="100"/>
      <c r="AX4258" s="2"/>
      <c r="AY4258" s="2"/>
      <c r="AZ4258" s="2"/>
      <c r="BA4258" s="2"/>
      <c r="BB4258" s="55"/>
      <c r="BC4258" s="105"/>
      <c r="BD4258" s="105"/>
      <c r="BE4258" s="105"/>
      <c r="BF4258" s="105"/>
      <c r="BG4258" s="109"/>
      <c r="BH4258" s="2"/>
      <c r="BI4258" s="2"/>
      <c r="BJ4258" s="2"/>
      <c r="BK4258" s="2"/>
      <c r="BL4258" s="55"/>
      <c r="BM4258" s="48"/>
      <c r="BN4258" s="48"/>
      <c r="BO4258" s="48"/>
      <c r="BP4258" s="48"/>
      <c r="BQ4258" s="117"/>
      <c r="BR4258" s="2"/>
      <c r="BS4258" s="2"/>
      <c r="BT4258" s="2"/>
      <c r="BU4258" s="2"/>
      <c r="BV4258" s="55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18">
        <v>3</v>
      </c>
      <c r="H4259" s="3">
        <v>2024</v>
      </c>
      <c r="I4259" s="20" t="s">
        <v>286</v>
      </c>
      <c r="J4259" s="185" t="s">
        <v>337</v>
      </c>
      <c r="K4259" s="185" t="s">
        <v>318</v>
      </c>
      <c r="L4259" s="187">
        <f t="shared" si="135"/>
        <v>0</v>
      </c>
      <c r="M4259" s="187">
        <f t="shared" si="136"/>
        <v>0</v>
      </c>
      <c r="N4259" s="186"/>
      <c r="O4259" s="53"/>
      <c r="P4259" s="53"/>
      <c r="Q4259" s="53"/>
      <c r="R4259" s="53"/>
      <c r="S4259" s="54"/>
      <c r="T4259" s="8"/>
      <c r="U4259" s="8"/>
      <c r="V4259" s="8"/>
      <c r="W4259" s="8"/>
      <c r="X4259" s="122"/>
      <c r="Y4259" s="135"/>
      <c r="Z4259" s="135"/>
      <c r="AA4259" s="135"/>
      <c r="AB4259" s="135"/>
      <c r="AC4259" s="136"/>
      <c r="AD4259" s="8"/>
      <c r="AE4259" s="8"/>
      <c r="AF4259" s="8"/>
      <c r="AG4259" s="8"/>
      <c r="AH4259" s="122"/>
      <c r="AI4259" s="137"/>
      <c r="AJ4259" s="137"/>
      <c r="AK4259" s="137"/>
      <c r="AL4259" s="137"/>
      <c r="AM4259" s="138"/>
      <c r="AN4259" s="8"/>
      <c r="AO4259" s="8"/>
      <c r="AP4259" s="8"/>
      <c r="AQ4259" s="8"/>
      <c r="AR4259" s="122"/>
      <c r="AS4259" s="139"/>
      <c r="AT4259" s="139"/>
      <c r="AU4259" s="139"/>
      <c r="AV4259" s="139"/>
      <c r="AW4259" s="140"/>
      <c r="AX4259" s="8"/>
      <c r="AY4259" s="8"/>
      <c r="AZ4259" s="8"/>
      <c r="BA4259" s="8"/>
      <c r="BB4259" s="122"/>
      <c r="BC4259" s="141"/>
      <c r="BD4259" s="141"/>
      <c r="BE4259" s="141"/>
      <c r="BF4259" s="141"/>
      <c r="BG4259" s="142"/>
      <c r="BH4259" s="8"/>
      <c r="BI4259" s="8"/>
      <c r="BJ4259" s="8"/>
      <c r="BK4259" s="8"/>
      <c r="BL4259" s="122"/>
      <c r="BM4259" s="143"/>
      <c r="BN4259" s="143"/>
      <c r="BO4259" s="143"/>
      <c r="BP4259" s="143"/>
      <c r="BQ4259" s="144"/>
      <c r="BR4259" s="8"/>
      <c r="BS4259" s="8"/>
      <c r="BT4259" s="8"/>
      <c r="BU4259" s="8"/>
      <c r="BV4259" s="122"/>
    </row>
    <row r="4260" spans="1:74" ht="28.8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18">
        <v>3</v>
      </c>
      <c r="H4260" s="3">
        <v>2024</v>
      </c>
      <c r="I4260" s="20" t="s">
        <v>286</v>
      </c>
      <c r="J4260" s="185" t="s">
        <v>338</v>
      </c>
      <c r="K4260" s="185" t="s">
        <v>339</v>
      </c>
      <c r="L4260" s="187">
        <f t="shared" si="135"/>
        <v>0</v>
      </c>
      <c r="M4260" s="187">
        <f t="shared" si="136"/>
        <v>0</v>
      </c>
      <c r="N4260" s="186"/>
      <c r="O4260" s="53"/>
      <c r="P4260" s="53"/>
      <c r="Q4260" s="53"/>
      <c r="R4260" s="53"/>
      <c r="S4260" s="54"/>
      <c r="T4260" s="8"/>
      <c r="U4260" s="8"/>
      <c r="V4260" s="8"/>
      <c r="W4260" s="8"/>
      <c r="X4260" s="122"/>
      <c r="Y4260" s="135"/>
      <c r="Z4260" s="135"/>
      <c r="AA4260" s="135"/>
      <c r="AB4260" s="135"/>
      <c r="AC4260" s="136"/>
      <c r="AD4260" s="8"/>
      <c r="AE4260" s="8"/>
      <c r="AF4260" s="8"/>
      <c r="AG4260" s="8"/>
      <c r="AH4260" s="122"/>
      <c r="AI4260" s="137"/>
      <c r="AJ4260" s="137"/>
      <c r="AK4260" s="137"/>
      <c r="AL4260" s="137"/>
      <c r="AM4260" s="138"/>
      <c r="AN4260" s="8"/>
      <c r="AO4260" s="8"/>
      <c r="AP4260" s="8"/>
      <c r="AQ4260" s="8"/>
      <c r="AR4260" s="122"/>
      <c r="AS4260" s="139"/>
      <c r="AT4260" s="139"/>
      <c r="AU4260" s="139"/>
      <c r="AV4260" s="139"/>
      <c r="AW4260" s="140"/>
      <c r="AX4260" s="8"/>
      <c r="AY4260" s="8"/>
      <c r="AZ4260" s="8"/>
      <c r="BA4260" s="8"/>
      <c r="BB4260" s="122"/>
      <c r="BC4260" s="141"/>
      <c r="BD4260" s="141"/>
      <c r="BE4260" s="141"/>
      <c r="BF4260" s="141"/>
      <c r="BG4260" s="142"/>
      <c r="BH4260" s="8"/>
      <c r="BI4260" s="8"/>
      <c r="BJ4260" s="8"/>
      <c r="BK4260" s="8"/>
      <c r="BL4260" s="122"/>
      <c r="BM4260" s="143"/>
      <c r="BN4260" s="143"/>
      <c r="BO4260" s="143"/>
      <c r="BP4260" s="143"/>
      <c r="BQ4260" s="144"/>
      <c r="BR4260" s="8"/>
      <c r="BS4260" s="8"/>
      <c r="BT4260" s="8"/>
      <c r="BU4260" s="8"/>
      <c r="BV4260" s="122"/>
    </row>
    <row r="4261" spans="1:74" ht="28.8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18">
        <v>3</v>
      </c>
      <c r="H4261" s="3">
        <v>2024</v>
      </c>
      <c r="I4261" s="20" t="s">
        <v>286</v>
      </c>
      <c r="J4261" s="185" t="s">
        <v>340</v>
      </c>
      <c r="K4261" s="185" t="s">
        <v>318</v>
      </c>
      <c r="L4261" s="187">
        <f t="shared" si="135"/>
        <v>0</v>
      </c>
      <c r="M4261" s="187">
        <f t="shared" si="136"/>
        <v>0</v>
      </c>
      <c r="N4261" s="186"/>
      <c r="O4261" s="53"/>
      <c r="P4261" s="53"/>
      <c r="Q4261" s="53"/>
      <c r="R4261" s="53"/>
      <c r="S4261" s="54"/>
      <c r="T4261" s="8"/>
      <c r="U4261" s="8"/>
      <c r="V4261" s="8"/>
      <c r="W4261" s="8"/>
      <c r="X4261" s="122"/>
      <c r="Y4261" s="135"/>
      <c r="Z4261" s="135"/>
      <c r="AA4261" s="135"/>
      <c r="AB4261" s="135"/>
      <c r="AC4261" s="136"/>
      <c r="AD4261" s="8"/>
      <c r="AE4261" s="8"/>
      <c r="AF4261" s="8"/>
      <c r="AG4261" s="8"/>
      <c r="AH4261" s="122"/>
      <c r="AI4261" s="137"/>
      <c r="AJ4261" s="137"/>
      <c r="AK4261" s="137"/>
      <c r="AL4261" s="137"/>
      <c r="AM4261" s="138"/>
      <c r="AN4261" s="8"/>
      <c r="AO4261" s="8"/>
      <c r="AP4261" s="8"/>
      <c r="AQ4261" s="8"/>
      <c r="AR4261" s="122"/>
      <c r="AS4261" s="139"/>
      <c r="AT4261" s="139"/>
      <c r="AU4261" s="139"/>
      <c r="AV4261" s="139"/>
      <c r="AW4261" s="140"/>
      <c r="AX4261" s="8"/>
      <c r="AY4261" s="8"/>
      <c r="AZ4261" s="8"/>
      <c r="BA4261" s="8"/>
      <c r="BB4261" s="122"/>
      <c r="BC4261" s="141"/>
      <c r="BD4261" s="141"/>
      <c r="BE4261" s="141"/>
      <c r="BF4261" s="141"/>
      <c r="BG4261" s="142"/>
      <c r="BH4261" s="8"/>
      <c r="BI4261" s="8"/>
      <c r="BJ4261" s="8"/>
      <c r="BK4261" s="8"/>
      <c r="BL4261" s="122"/>
      <c r="BM4261" s="143"/>
      <c r="BN4261" s="143"/>
      <c r="BO4261" s="143"/>
      <c r="BP4261" s="143"/>
      <c r="BQ4261" s="144"/>
      <c r="BR4261" s="8"/>
      <c r="BS4261" s="8"/>
      <c r="BT4261" s="8"/>
      <c r="BU4261" s="8"/>
      <c r="BV4261" s="122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18">
        <v>3</v>
      </c>
      <c r="H4262" s="3">
        <v>2024</v>
      </c>
      <c r="I4262" s="20" t="s">
        <v>286</v>
      </c>
      <c r="J4262" s="185" t="s">
        <v>341</v>
      </c>
      <c r="K4262" s="185" t="s">
        <v>320</v>
      </c>
      <c r="L4262" s="187">
        <f t="shared" si="135"/>
        <v>0</v>
      </c>
      <c r="M4262" s="187">
        <f t="shared" si="136"/>
        <v>0</v>
      </c>
      <c r="N4262" s="186"/>
      <c r="O4262" s="53"/>
      <c r="P4262" s="53"/>
      <c r="Q4262" s="53"/>
      <c r="R4262" s="53"/>
      <c r="S4262" s="54"/>
      <c r="T4262" s="8"/>
      <c r="U4262" s="8"/>
      <c r="V4262" s="8"/>
      <c r="W4262" s="8"/>
      <c r="X4262" s="122"/>
      <c r="Y4262" s="135"/>
      <c r="Z4262" s="135"/>
      <c r="AA4262" s="135"/>
      <c r="AB4262" s="135"/>
      <c r="AC4262" s="136"/>
      <c r="AD4262" s="8"/>
      <c r="AE4262" s="8"/>
      <c r="AF4262" s="8"/>
      <c r="AG4262" s="8"/>
      <c r="AH4262" s="122"/>
      <c r="AI4262" s="137"/>
      <c r="AJ4262" s="137"/>
      <c r="AK4262" s="137"/>
      <c r="AL4262" s="137"/>
      <c r="AM4262" s="138"/>
      <c r="AN4262" s="8"/>
      <c r="AO4262" s="8"/>
      <c r="AP4262" s="8"/>
      <c r="AQ4262" s="8"/>
      <c r="AR4262" s="122"/>
      <c r="AS4262" s="139"/>
      <c r="AT4262" s="139"/>
      <c r="AU4262" s="139"/>
      <c r="AV4262" s="139"/>
      <c r="AW4262" s="140"/>
      <c r="AX4262" s="8"/>
      <c r="AY4262" s="8"/>
      <c r="AZ4262" s="8"/>
      <c r="BA4262" s="8"/>
      <c r="BB4262" s="122"/>
      <c r="BC4262" s="141"/>
      <c r="BD4262" s="141"/>
      <c r="BE4262" s="141"/>
      <c r="BF4262" s="141"/>
      <c r="BG4262" s="142"/>
      <c r="BH4262" s="8"/>
      <c r="BI4262" s="8"/>
      <c r="BJ4262" s="8"/>
      <c r="BK4262" s="8"/>
      <c r="BL4262" s="122"/>
      <c r="BM4262" s="143"/>
      <c r="BN4262" s="143"/>
      <c r="BO4262" s="143"/>
      <c r="BP4262" s="143"/>
      <c r="BQ4262" s="144"/>
      <c r="BR4262" s="8"/>
      <c r="BS4262" s="8"/>
      <c r="BT4262" s="8"/>
      <c r="BU4262" s="8"/>
      <c r="BV4262" s="122"/>
    </row>
    <row r="4263" spans="1:74" ht="28.8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18">
        <v>3</v>
      </c>
      <c r="H4263" s="3">
        <v>2024</v>
      </c>
      <c r="I4263" s="20" t="s">
        <v>286</v>
      </c>
      <c r="J4263" s="185" t="s">
        <v>342</v>
      </c>
      <c r="K4263" s="185" t="s">
        <v>320</v>
      </c>
      <c r="L4263" s="187">
        <f t="shared" si="135"/>
        <v>0</v>
      </c>
      <c r="M4263" s="187">
        <f t="shared" si="136"/>
        <v>0</v>
      </c>
      <c r="N4263" s="186"/>
      <c r="O4263" s="53"/>
      <c r="P4263" s="53"/>
      <c r="Q4263" s="53"/>
      <c r="R4263" s="53"/>
      <c r="S4263" s="54"/>
      <c r="T4263" s="8"/>
      <c r="U4263" s="8"/>
      <c r="V4263" s="8"/>
      <c r="W4263" s="8"/>
      <c r="X4263" s="122"/>
      <c r="Y4263" s="135"/>
      <c r="Z4263" s="135"/>
      <c r="AA4263" s="135"/>
      <c r="AB4263" s="135"/>
      <c r="AC4263" s="136"/>
      <c r="AD4263" s="8"/>
      <c r="AE4263" s="8"/>
      <c r="AF4263" s="8"/>
      <c r="AG4263" s="8"/>
      <c r="AH4263" s="122"/>
      <c r="AI4263" s="137"/>
      <c r="AJ4263" s="137"/>
      <c r="AK4263" s="137"/>
      <c r="AL4263" s="137"/>
      <c r="AM4263" s="138"/>
      <c r="AN4263" s="8"/>
      <c r="AO4263" s="8"/>
      <c r="AP4263" s="8"/>
      <c r="AQ4263" s="8"/>
      <c r="AR4263" s="122"/>
      <c r="AS4263" s="139"/>
      <c r="AT4263" s="139"/>
      <c r="AU4263" s="139"/>
      <c r="AV4263" s="139"/>
      <c r="AW4263" s="140"/>
      <c r="AX4263" s="8"/>
      <c r="AY4263" s="8"/>
      <c r="AZ4263" s="8"/>
      <c r="BA4263" s="8"/>
      <c r="BB4263" s="122"/>
      <c r="BC4263" s="141"/>
      <c r="BD4263" s="141"/>
      <c r="BE4263" s="141"/>
      <c r="BF4263" s="141"/>
      <c r="BG4263" s="142"/>
      <c r="BH4263" s="8"/>
      <c r="BI4263" s="8"/>
      <c r="BJ4263" s="8"/>
      <c r="BK4263" s="8"/>
      <c r="BL4263" s="122"/>
      <c r="BM4263" s="143"/>
      <c r="BN4263" s="143"/>
      <c r="BO4263" s="143"/>
      <c r="BP4263" s="143"/>
      <c r="BQ4263" s="144"/>
      <c r="BR4263" s="8"/>
      <c r="BS4263" s="8"/>
      <c r="BT4263" s="8"/>
      <c r="BU4263" s="8"/>
      <c r="BV4263" s="122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18">
        <v>3</v>
      </c>
      <c r="H4264" s="3">
        <v>2024</v>
      </c>
      <c r="I4264" s="20" t="s">
        <v>286</v>
      </c>
      <c r="J4264" s="185" t="s">
        <v>343</v>
      </c>
      <c r="K4264" s="185" t="s">
        <v>339</v>
      </c>
      <c r="L4264" s="187">
        <f t="shared" si="135"/>
        <v>0</v>
      </c>
      <c r="M4264" s="187">
        <f t="shared" si="136"/>
        <v>0</v>
      </c>
      <c r="N4264" s="186"/>
      <c r="O4264" s="53"/>
      <c r="P4264" s="53"/>
      <c r="Q4264" s="53"/>
      <c r="R4264" s="53"/>
      <c r="S4264" s="54"/>
      <c r="T4264" s="8"/>
      <c r="U4264" s="8"/>
      <c r="V4264" s="8"/>
      <c r="W4264" s="8"/>
      <c r="X4264" s="122"/>
      <c r="Y4264" s="135"/>
      <c r="Z4264" s="135"/>
      <c r="AA4264" s="135"/>
      <c r="AB4264" s="135"/>
      <c r="AC4264" s="136"/>
      <c r="AD4264" s="8"/>
      <c r="AE4264" s="8"/>
      <c r="AF4264" s="8"/>
      <c r="AG4264" s="8"/>
      <c r="AH4264" s="122"/>
      <c r="AI4264" s="137"/>
      <c r="AJ4264" s="137"/>
      <c r="AK4264" s="137"/>
      <c r="AL4264" s="137"/>
      <c r="AM4264" s="138"/>
      <c r="AN4264" s="8"/>
      <c r="AO4264" s="8"/>
      <c r="AP4264" s="8"/>
      <c r="AQ4264" s="8"/>
      <c r="AR4264" s="122"/>
      <c r="AS4264" s="139"/>
      <c r="AT4264" s="139"/>
      <c r="AU4264" s="139"/>
      <c r="AV4264" s="139"/>
      <c r="AW4264" s="140"/>
      <c r="AX4264" s="8"/>
      <c r="AY4264" s="8"/>
      <c r="AZ4264" s="8"/>
      <c r="BA4264" s="8"/>
      <c r="BB4264" s="122"/>
      <c r="BC4264" s="141"/>
      <c r="BD4264" s="141"/>
      <c r="BE4264" s="141"/>
      <c r="BF4264" s="141"/>
      <c r="BG4264" s="142"/>
      <c r="BH4264" s="8"/>
      <c r="BI4264" s="8"/>
      <c r="BJ4264" s="8"/>
      <c r="BK4264" s="8"/>
      <c r="BL4264" s="122"/>
      <c r="BM4264" s="143"/>
      <c r="BN4264" s="143"/>
      <c r="BO4264" s="143"/>
      <c r="BP4264" s="143"/>
      <c r="BQ4264" s="144"/>
      <c r="BR4264" s="8"/>
      <c r="BS4264" s="8"/>
      <c r="BT4264" s="8"/>
      <c r="BU4264" s="8"/>
      <c r="BV4264" s="122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18">
        <v>3</v>
      </c>
      <c r="H4265" s="3">
        <v>2024</v>
      </c>
      <c r="I4265" s="20" t="s">
        <v>288</v>
      </c>
      <c r="J4265" s="185" t="s">
        <v>344</v>
      </c>
      <c r="K4265" s="185" t="s">
        <v>318</v>
      </c>
      <c r="L4265" s="187">
        <f t="shared" si="135"/>
        <v>0</v>
      </c>
      <c r="M4265" s="187">
        <f t="shared" si="136"/>
        <v>0</v>
      </c>
      <c r="N4265" s="186"/>
      <c r="O4265" s="53"/>
      <c r="P4265" s="53"/>
      <c r="Q4265" s="53"/>
      <c r="R4265" s="53"/>
      <c r="S4265" s="54"/>
      <c r="T4265" s="8"/>
      <c r="U4265" s="8"/>
      <c r="V4265" s="8"/>
      <c r="W4265" s="8"/>
      <c r="X4265" s="122"/>
      <c r="Y4265" s="135"/>
      <c r="Z4265" s="135"/>
      <c r="AA4265" s="135"/>
      <c r="AB4265" s="135"/>
      <c r="AC4265" s="136"/>
      <c r="AD4265" s="8"/>
      <c r="AE4265" s="8"/>
      <c r="AF4265" s="8"/>
      <c r="AG4265" s="8"/>
      <c r="AH4265" s="122"/>
      <c r="AI4265" s="137"/>
      <c r="AJ4265" s="137"/>
      <c r="AK4265" s="137"/>
      <c r="AL4265" s="137"/>
      <c r="AM4265" s="138"/>
      <c r="AN4265" s="8"/>
      <c r="AO4265" s="8"/>
      <c r="AP4265" s="8"/>
      <c r="AQ4265" s="8"/>
      <c r="AR4265" s="122"/>
      <c r="AS4265" s="139"/>
      <c r="AT4265" s="139"/>
      <c r="AU4265" s="139"/>
      <c r="AV4265" s="139"/>
      <c r="AW4265" s="140"/>
      <c r="AX4265" s="8"/>
      <c r="AY4265" s="8"/>
      <c r="AZ4265" s="8"/>
      <c r="BA4265" s="8"/>
      <c r="BB4265" s="122"/>
      <c r="BC4265" s="141"/>
      <c r="BD4265" s="141"/>
      <c r="BE4265" s="141"/>
      <c r="BF4265" s="141"/>
      <c r="BG4265" s="142"/>
      <c r="BH4265" s="8"/>
      <c r="BI4265" s="8"/>
      <c r="BJ4265" s="8"/>
      <c r="BK4265" s="8"/>
      <c r="BL4265" s="122"/>
      <c r="BM4265" s="143"/>
      <c r="BN4265" s="143"/>
      <c r="BO4265" s="143"/>
      <c r="BP4265" s="143"/>
      <c r="BQ4265" s="144"/>
      <c r="BR4265" s="8"/>
      <c r="BS4265" s="8"/>
      <c r="BT4265" s="8"/>
      <c r="BU4265" s="8"/>
      <c r="BV4265" s="122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18">
        <v>3</v>
      </c>
      <c r="H4266" s="3">
        <v>2024</v>
      </c>
      <c r="I4266" s="20" t="s">
        <v>288</v>
      </c>
      <c r="J4266" s="184" t="s">
        <v>351</v>
      </c>
      <c r="K4266" s="184" t="s">
        <v>318</v>
      </c>
      <c r="L4266" s="187">
        <f t="shared" si="135"/>
        <v>0</v>
      </c>
      <c r="M4266" s="187">
        <f t="shared" si="136"/>
        <v>0</v>
      </c>
      <c r="N4266" s="186"/>
      <c r="O4266" s="53"/>
      <c r="P4266" s="53"/>
      <c r="Q4266" s="53"/>
      <c r="R4266" s="53"/>
      <c r="S4266" s="54"/>
      <c r="T4266" s="8"/>
      <c r="U4266" s="8"/>
      <c r="V4266" s="8"/>
      <c r="W4266" s="8"/>
      <c r="X4266" s="122"/>
      <c r="Y4266" s="135"/>
      <c r="Z4266" s="135"/>
      <c r="AA4266" s="135"/>
      <c r="AB4266" s="135"/>
      <c r="AC4266" s="136"/>
      <c r="AD4266" s="8"/>
      <c r="AE4266" s="8"/>
      <c r="AF4266" s="8"/>
      <c r="AG4266" s="8"/>
      <c r="AH4266" s="122"/>
      <c r="AI4266" s="137"/>
      <c r="AJ4266" s="137"/>
      <c r="AK4266" s="137"/>
      <c r="AL4266" s="137"/>
      <c r="AM4266" s="138"/>
      <c r="AN4266" s="8"/>
      <c r="AO4266" s="8"/>
      <c r="AP4266" s="8"/>
      <c r="AQ4266" s="8"/>
      <c r="AR4266" s="122"/>
      <c r="AS4266" s="139"/>
      <c r="AT4266" s="139"/>
      <c r="AU4266" s="139"/>
      <c r="AV4266" s="139"/>
      <c r="AW4266" s="140"/>
      <c r="AX4266" s="8"/>
      <c r="AY4266" s="8"/>
      <c r="AZ4266" s="8"/>
      <c r="BA4266" s="8"/>
      <c r="BB4266" s="122"/>
      <c r="BC4266" s="141"/>
      <c r="BD4266" s="141"/>
      <c r="BE4266" s="141"/>
      <c r="BF4266" s="141"/>
      <c r="BG4266" s="142"/>
      <c r="BH4266" s="8"/>
      <c r="BI4266" s="8"/>
      <c r="BJ4266" s="8"/>
      <c r="BK4266" s="8"/>
      <c r="BL4266" s="122"/>
      <c r="BM4266" s="143"/>
      <c r="BN4266" s="143"/>
      <c r="BO4266" s="143"/>
      <c r="BP4266" s="143"/>
      <c r="BQ4266" s="144"/>
      <c r="BR4266" s="8"/>
      <c r="BS4266" s="8"/>
      <c r="BT4266" s="8"/>
      <c r="BU4266" s="8"/>
      <c r="BV4266" s="122"/>
    </row>
    <row r="4267" spans="1:74" ht="28.8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18">
        <v>3</v>
      </c>
      <c r="H4267" s="3">
        <v>2024</v>
      </c>
      <c r="I4267" s="20" t="s">
        <v>288</v>
      </c>
      <c r="J4267" s="184" t="s">
        <v>352</v>
      </c>
      <c r="K4267" s="184" t="s">
        <v>321</v>
      </c>
      <c r="L4267" s="187">
        <f t="shared" si="135"/>
        <v>0</v>
      </c>
      <c r="M4267" s="187">
        <f t="shared" si="136"/>
        <v>0</v>
      </c>
      <c r="N4267" s="186"/>
      <c r="O4267" s="33"/>
      <c r="P4267" s="33"/>
      <c r="Q4267" s="33"/>
      <c r="R4267" s="33"/>
      <c r="S4267" s="42"/>
      <c r="T4267" s="2"/>
      <c r="U4267" s="2"/>
      <c r="V4267" s="2"/>
      <c r="W4267" s="2"/>
      <c r="X4267" s="55"/>
      <c r="Y4267" s="62"/>
      <c r="Z4267" s="62"/>
      <c r="AA4267" s="62"/>
      <c r="AB4267" s="62"/>
      <c r="AC4267" s="68"/>
      <c r="AD4267" s="2"/>
      <c r="AE4267" s="2"/>
      <c r="AF4267" s="2"/>
      <c r="AG4267" s="2"/>
      <c r="AH4267" s="55"/>
      <c r="AI4267" s="72"/>
      <c r="AJ4267" s="72"/>
      <c r="AK4267" s="72"/>
      <c r="AL4267" s="72"/>
      <c r="AM4267" s="80"/>
      <c r="AN4267" s="2"/>
      <c r="AO4267" s="2"/>
      <c r="AP4267" s="2"/>
      <c r="AQ4267" s="2"/>
      <c r="AR4267" s="55"/>
      <c r="AS4267" s="85"/>
      <c r="AT4267" s="85"/>
      <c r="AU4267" s="85"/>
      <c r="AV4267" s="85"/>
      <c r="AW4267" s="100"/>
      <c r="AX4267" s="2"/>
      <c r="AY4267" s="2"/>
      <c r="AZ4267" s="2"/>
      <c r="BA4267" s="2"/>
      <c r="BB4267" s="55"/>
      <c r="BC4267" s="105"/>
      <c r="BD4267" s="105"/>
      <c r="BE4267" s="105"/>
      <c r="BF4267" s="105"/>
      <c r="BG4267" s="109"/>
      <c r="BH4267" s="2"/>
      <c r="BI4267" s="2"/>
      <c r="BJ4267" s="2"/>
      <c r="BK4267" s="2"/>
      <c r="BL4267" s="55"/>
      <c r="BM4267" s="48"/>
      <c r="BN4267" s="48"/>
      <c r="BO4267" s="48"/>
      <c r="BP4267" s="48"/>
      <c r="BQ4267" s="117"/>
      <c r="BR4267" s="2"/>
      <c r="BS4267" s="2"/>
      <c r="BT4267" s="2"/>
      <c r="BU4267" s="2"/>
      <c r="BV4267" s="55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18">
        <v>3</v>
      </c>
      <c r="H4268" s="3">
        <v>2024</v>
      </c>
      <c r="I4268" s="20" t="s">
        <v>288</v>
      </c>
      <c r="J4268" s="184" t="s">
        <v>345</v>
      </c>
      <c r="K4268" s="184" t="s">
        <v>318</v>
      </c>
      <c r="L4268" s="187">
        <f t="shared" si="135"/>
        <v>0</v>
      </c>
      <c r="M4268" s="187">
        <f t="shared" si="136"/>
        <v>0</v>
      </c>
      <c r="N4268" s="186"/>
      <c r="O4268" s="34"/>
      <c r="P4268" s="33"/>
      <c r="Q4268" s="33"/>
      <c r="R4268" s="33"/>
      <c r="S4268" s="42"/>
      <c r="T4268" s="3"/>
      <c r="U4268" s="2"/>
      <c r="V4268" s="2"/>
      <c r="W4268" s="2"/>
      <c r="X4268" s="55"/>
      <c r="Y4268" s="64"/>
      <c r="Z4268" s="62"/>
      <c r="AA4268" s="62"/>
      <c r="AB4268" s="62"/>
      <c r="AC4268" s="68"/>
      <c r="AD4268" s="3"/>
      <c r="AE4268" s="2"/>
      <c r="AF4268" s="2"/>
      <c r="AG4268" s="2"/>
      <c r="AH4268" s="55"/>
      <c r="AI4268" s="73"/>
      <c r="AJ4268" s="72"/>
      <c r="AK4268" s="72"/>
      <c r="AL4268" s="72"/>
      <c r="AM4268" s="80"/>
      <c r="AN4268" s="3"/>
      <c r="AO4268" s="2"/>
      <c r="AP4268" s="2"/>
      <c r="AQ4268" s="2"/>
      <c r="AR4268" s="55"/>
      <c r="AS4268" s="86"/>
      <c r="AT4268" s="85"/>
      <c r="AU4268" s="85"/>
      <c r="AV4268" s="85"/>
      <c r="AW4268" s="100"/>
      <c r="AX4268" s="3"/>
      <c r="AY4268" s="2"/>
      <c r="AZ4268" s="2"/>
      <c r="BA4268" s="2"/>
      <c r="BB4268" s="55"/>
      <c r="BC4268" s="106"/>
      <c r="BD4268" s="105"/>
      <c r="BE4268" s="105"/>
      <c r="BF4268" s="105"/>
      <c r="BG4268" s="109"/>
      <c r="BH4268" s="3"/>
      <c r="BI4268" s="2"/>
      <c r="BJ4268" s="2"/>
      <c r="BK4268" s="2"/>
      <c r="BL4268" s="55"/>
      <c r="BM4268" s="49"/>
      <c r="BN4268" s="48"/>
      <c r="BO4268" s="48"/>
      <c r="BP4268" s="48"/>
      <c r="BQ4268" s="117"/>
      <c r="BR4268" s="3"/>
      <c r="BS4268" s="2"/>
      <c r="BT4268" s="2"/>
      <c r="BU4268" s="2"/>
      <c r="BV4268" s="55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18">
        <v>3</v>
      </c>
      <c r="H4269" s="3">
        <v>2024</v>
      </c>
      <c r="I4269" s="20" t="s">
        <v>289</v>
      </c>
      <c r="J4269" s="184" t="s">
        <v>268</v>
      </c>
      <c r="K4269" s="184" t="s">
        <v>318</v>
      </c>
      <c r="L4269" s="187">
        <f t="shared" si="135"/>
        <v>0.154</v>
      </c>
      <c r="M4269" s="187">
        <f t="shared" si="136"/>
        <v>364.916</v>
      </c>
      <c r="N4269" s="186" t="s">
        <v>517</v>
      </c>
      <c r="O4269" s="33"/>
      <c r="P4269" s="33"/>
      <c r="Q4269" s="33"/>
      <c r="R4269" s="33"/>
      <c r="S4269" s="42"/>
      <c r="T4269" s="2"/>
      <c r="U4269" s="2"/>
      <c r="V4269" s="2"/>
      <c r="W4269" s="2"/>
      <c r="X4269" s="55"/>
      <c r="Y4269" s="62"/>
      <c r="Z4269" s="62"/>
      <c r="AA4269" s="62"/>
      <c r="AB4269" s="62"/>
      <c r="AC4269" s="68"/>
      <c r="AD4269" s="2"/>
      <c r="AE4269" s="2"/>
      <c r="AF4269" s="2"/>
      <c r="AG4269" s="2"/>
      <c r="AH4269" s="55"/>
      <c r="AI4269" s="72"/>
      <c r="AJ4269" s="72"/>
      <c r="AK4269" s="72"/>
      <c r="AL4269" s="72"/>
      <c r="AM4269" s="80"/>
      <c r="AN4269" s="2">
        <v>1</v>
      </c>
      <c r="AO4269" s="2"/>
      <c r="AP4269" s="2"/>
      <c r="AQ4269" s="2">
        <v>0.154</v>
      </c>
      <c r="AR4269" s="55">
        <v>364.916</v>
      </c>
      <c r="AS4269" s="85"/>
      <c r="AT4269" s="85"/>
      <c r="AU4269" s="85"/>
      <c r="AV4269" s="85"/>
      <c r="AW4269" s="100"/>
      <c r="AX4269" s="2"/>
      <c r="AY4269" s="2"/>
      <c r="AZ4269" s="2"/>
      <c r="BA4269" s="2"/>
      <c r="BB4269" s="55"/>
      <c r="BC4269" s="105"/>
      <c r="BD4269" s="105"/>
      <c r="BE4269" s="105"/>
      <c r="BF4269" s="105"/>
      <c r="BG4269" s="109"/>
      <c r="BH4269" s="2"/>
      <c r="BI4269" s="2"/>
      <c r="BJ4269" s="2"/>
      <c r="BK4269" s="2"/>
      <c r="BL4269" s="55"/>
      <c r="BM4269" s="48"/>
      <c r="BN4269" s="48"/>
      <c r="BO4269" s="48"/>
      <c r="BP4269" s="48"/>
      <c r="BQ4269" s="117"/>
      <c r="BR4269" s="2"/>
      <c r="BS4269" s="2"/>
      <c r="BT4269" s="2"/>
      <c r="BU4269" s="2"/>
      <c r="BV4269" s="55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18">
        <v>3</v>
      </c>
      <c r="H4270" s="3">
        <v>2024</v>
      </c>
      <c r="I4270" s="20" t="s">
        <v>289</v>
      </c>
      <c r="J4270" s="184" t="s">
        <v>292</v>
      </c>
      <c r="K4270" s="184" t="s">
        <v>318</v>
      </c>
      <c r="L4270" s="187">
        <f t="shared" si="135"/>
        <v>0</v>
      </c>
      <c r="M4270" s="187">
        <f t="shared" si="136"/>
        <v>0</v>
      </c>
      <c r="N4270" s="186"/>
      <c r="O4270" s="33"/>
      <c r="P4270" s="33"/>
      <c r="Q4270" s="33"/>
      <c r="R4270" s="33"/>
      <c r="S4270" s="42"/>
      <c r="T4270" s="2"/>
      <c r="U4270" s="2"/>
      <c r="V4270" s="2"/>
      <c r="W4270" s="2"/>
      <c r="X4270" s="55"/>
      <c r="Y4270" s="62"/>
      <c r="Z4270" s="62"/>
      <c r="AA4270" s="62"/>
      <c r="AB4270" s="62"/>
      <c r="AC4270" s="68"/>
      <c r="AD4270" s="2"/>
      <c r="AE4270" s="2"/>
      <c r="AF4270" s="2"/>
      <c r="AG4270" s="2"/>
      <c r="AH4270" s="55"/>
      <c r="AI4270" s="72"/>
      <c r="AJ4270" s="72"/>
      <c r="AK4270" s="72"/>
      <c r="AL4270" s="72"/>
      <c r="AM4270" s="80"/>
      <c r="AN4270" s="2"/>
      <c r="AO4270" s="2"/>
      <c r="AP4270" s="2"/>
      <c r="AQ4270" s="2"/>
      <c r="AR4270" s="55"/>
      <c r="AS4270" s="85"/>
      <c r="AT4270" s="85"/>
      <c r="AU4270" s="85"/>
      <c r="AV4270" s="85"/>
      <c r="AW4270" s="100"/>
      <c r="AX4270" s="2"/>
      <c r="AY4270" s="2"/>
      <c r="AZ4270" s="2"/>
      <c r="BA4270" s="2"/>
      <c r="BB4270" s="55"/>
      <c r="BC4270" s="105"/>
      <c r="BD4270" s="105"/>
      <c r="BE4270" s="105"/>
      <c r="BF4270" s="105"/>
      <c r="BG4270" s="109"/>
      <c r="BH4270" s="2"/>
      <c r="BI4270" s="2"/>
      <c r="BJ4270" s="2"/>
      <c r="BK4270" s="2"/>
      <c r="BL4270" s="55"/>
      <c r="BM4270" s="48"/>
      <c r="BN4270" s="48"/>
      <c r="BO4270" s="48"/>
      <c r="BP4270" s="48"/>
      <c r="BQ4270" s="117"/>
      <c r="BR4270" s="2"/>
      <c r="BS4270" s="2"/>
      <c r="BT4270" s="2"/>
      <c r="BU4270" s="2"/>
      <c r="BV4270" s="55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18">
        <v>3</v>
      </c>
      <c r="H4271" s="3">
        <v>2024</v>
      </c>
      <c r="I4271" s="20" t="s">
        <v>285</v>
      </c>
      <c r="J4271" s="184" t="s">
        <v>293</v>
      </c>
      <c r="K4271" s="184" t="s">
        <v>318</v>
      </c>
      <c r="L4271" s="187">
        <f t="shared" si="135"/>
        <v>0</v>
      </c>
      <c r="M4271" s="187">
        <f t="shared" si="136"/>
        <v>0</v>
      </c>
      <c r="N4271" s="186"/>
      <c r="O4271" s="33"/>
      <c r="P4271" s="33"/>
      <c r="Q4271" s="33"/>
      <c r="R4271" s="34"/>
      <c r="S4271" s="41"/>
      <c r="T4271" s="2"/>
      <c r="U4271" s="2"/>
      <c r="V4271" s="2"/>
      <c r="W4271" s="3"/>
      <c r="X4271" s="56"/>
      <c r="Y4271" s="62"/>
      <c r="Z4271" s="62"/>
      <c r="AA4271" s="62"/>
      <c r="AB4271" s="64"/>
      <c r="AC4271" s="69"/>
      <c r="AD4271" s="2"/>
      <c r="AE4271" s="2"/>
      <c r="AF4271" s="2"/>
      <c r="AG4271" s="3"/>
      <c r="AH4271" s="56"/>
      <c r="AI4271" s="72"/>
      <c r="AJ4271" s="72"/>
      <c r="AK4271" s="72"/>
      <c r="AL4271" s="73"/>
      <c r="AM4271" s="81"/>
      <c r="AN4271" s="2"/>
      <c r="AO4271" s="2"/>
      <c r="AP4271" s="2"/>
      <c r="AQ4271" s="3"/>
      <c r="AR4271" s="56"/>
      <c r="AS4271" s="85"/>
      <c r="AT4271" s="85"/>
      <c r="AU4271" s="85"/>
      <c r="AV4271" s="86"/>
      <c r="AW4271" s="101"/>
      <c r="AX4271" s="2"/>
      <c r="AY4271" s="2"/>
      <c r="AZ4271" s="2"/>
      <c r="BA4271" s="3"/>
      <c r="BB4271" s="56"/>
      <c r="BC4271" s="105"/>
      <c r="BD4271" s="105"/>
      <c r="BE4271" s="105"/>
      <c r="BF4271" s="106"/>
      <c r="BG4271" s="110"/>
      <c r="BH4271" s="2"/>
      <c r="BI4271" s="2"/>
      <c r="BJ4271" s="2"/>
      <c r="BK4271" s="3"/>
      <c r="BL4271" s="56"/>
      <c r="BM4271" s="48"/>
      <c r="BN4271" s="48"/>
      <c r="BO4271" s="48"/>
      <c r="BP4271" s="49"/>
      <c r="BQ4271" s="118"/>
      <c r="BR4271" s="2"/>
      <c r="BS4271" s="2"/>
      <c r="BT4271" s="2"/>
      <c r="BU4271" s="3"/>
      <c r="BV4271" s="56"/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18">
        <v>3</v>
      </c>
      <c r="H4272" s="3">
        <v>2024</v>
      </c>
      <c r="I4272" s="20" t="s">
        <v>287</v>
      </c>
      <c r="J4272" s="184" t="s">
        <v>269</v>
      </c>
      <c r="K4272" s="184" t="s">
        <v>320</v>
      </c>
      <c r="L4272" s="187">
        <f t="shared" si="135"/>
        <v>0</v>
      </c>
      <c r="M4272" s="187">
        <f t="shared" si="136"/>
        <v>0</v>
      </c>
      <c r="N4272" s="186"/>
      <c r="O4272" s="33"/>
      <c r="P4272" s="33"/>
      <c r="Q4272" s="33"/>
      <c r="R4272" s="33"/>
      <c r="S4272" s="42"/>
      <c r="T4272" s="2"/>
      <c r="U4272" s="2"/>
      <c r="V4272" s="2"/>
      <c r="W4272" s="2"/>
      <c r="X4272" s="55"/>
      <c r="Y4272" s="62"/>
      <c r="Z4272" s="62"/>
      <c r="AA4272" s="62"/>
      <c r="AB4272" s="64"/>
      <c r="AC4272" s="68"/>
      <c r="AD4272" s="2"/>
      <c r="AE4272" s="2"/>
      <c r="AF4272" s="2"/>
      <c r="AG4272" s="2"/>
      <c r="AH4272" s="55"/>
      <c r="AI4272" s="72"/>
      <c r="AJ4272" s="72"/>
      <c r="AK4272" s="72"/>
      <c r="AL4272" s="72"/>
      <c r="AM4272" s="80"/>
      <c r="AN4272" s="2"/>
      <c r="AO4272" s="2"/>
      <c r="AP4272" s="2"/>
      <c r="AQ4272" s="2"/>
      <c r="AR4272" s="55"/>
      <c r="AS4272" s="85"/>
      <c r="AT4272" s="85"/>
      <c r="AU4272" s="85"/>
      <c r="AV4272" s="85"/>
      <c r="AW4272" s="100"/>
      <c r="AX4272" s="2"/>
      <c r="AY4272" s="2"/>
      <c r="AZ4272" s="2"/>
      <c r="BA4272" s="2"/>
      <c r="BB4272" s="55"/>
      <c r="BC4272" s="105"/>
      <c r="BD4272" s="105"/>
      <c r="BE4272" s="105"/>
      <c r="BF4272" s="105"/>
      <c r="BG4272" s="109"/>
      <c r="BH4272" s="2"/>
      <c r="BI4272" s="2"/>
      <c r="BJ4272" s="2"/>
      <c r="BK4272" s="2"/>
      <c r="BL4272" s="55"/>
      <c r="BM4272" s="48"/>
      <c r="BN4272" s="48"/>
      <c r="BO4272" s="48"/>
      <c r="BP4272" s="48"/>
      <c r="BQ4272" s="117"/>
      <c r="BR4272" s="2"/>
      <c r="BS4272" s="2"/>
      <c r="BT4272" s="2"/>
      <c r="BU4272" s="2"/>
      <c r="BV4272" s="55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18">
        <v>3</v>
      </c>
      <c r="H4273" s="3">
        <v>2024</v>
      </c>
      <c r="I4273" s="20" t="s">
        <v>287</v>
      </c>
      <c r="J4273" s="184" t="s">
        <v>270</v>
      </c>
      <c r="K4273" s="184" t="s">
        <v>320</v>
      </c>
      <c r="L4273" s="187">
        <f t="shared" si="135"/>
        <v>0</v>
      </c>
      <c r="M4273" s="187">
        <f t="shared" si="136"/>
        <v>0</v>
      </c>
      <c r="N4273" s="186"/>
      <c r="O4273" s="33"/>
      <c r="P4273" s="33"/>
      <c r="Q4273" s="33"/>
      <c r="R4273" s="33"/>
      <c r="S4273" s="42"/>
      <c r="T4273" s="2"/>
      <c r="U4273" s="2"/>
      <c r="V4273" s="2"/>
      <c r="W4273" s="2"/>
      <c r="X4273" s="55"/>
      <c r="Y4273" s="62"/>
      <c r="Z4273" s="62"/>
      <c r="AA4273" s="62"/>
      <c r="AB4273" s="62"/>
      <c r="AC4273" s="68"/>
      <c r="AD4273" s="2"/>
      <c r="AE4273" s="2"/>
      <c r="AF4273" s="2"/>
      <c r="AG4273" s="2"/>
      <c r="AH4273" s="55"/>
      <c r="AI4273" s="72"/>
      <c r="AJ4273" s="72"/>
      <c r="AK4273" s="72"/>
      <c r="AL4273" s="72"/>
      <c r="AM4273" s="80"/>
      <c r="AN4273" s="2"/>
      <c r="AO4273" s="2"/>
      <c r="AP4273" s="2"/>
      <c r="AQ4273" s="2"/>
      <c r="AR4273" s="55"/>
      <c r="AS4273" s="85"/>
      <c r="AT4273" s="85"/>
      <c r="AU4273" s="85"/>
      <c r="AV4273" s="85"/>
      <c r="AW4273" s="100"/>
      <c r="AX4273" s="2"/>
      <c r="AY4273" s="2"/>
      <c r="AZ4273" s="2"/>
      <c r="BA4273" s="2"/>
      <c r="BB4273" s="55"/>
      <c r="BC4273" s="105"/>
      <c r="BD4273" s="105"/>
      <c r="BE4273" s="105"/>
      <c r="BF4273" s="105"/>
      <c r="BG4273" s="109"/>
      <c r="BH4273" s="2"/>
      <c r="BI4273" s="2"/>
      <c r="BJ4273" s="2"/>
      <c r="BK4273" s="2"/>
      <c r="BL4273" s="55"/>
      <c r="BM4273" s="48"/>
      <c r="BN4273" s="48"/>
      <c r="BO4273" s="48"/>
      <c r="BP4273" s="48"/>
      <c r="BQ4273" s="117"/>
      <c r="BR4273" s="2"/>
      <c r="BS4273" s="2"/>
      <c r="BT4273" s="2"/>
      <c r="BU4273" s="2"/>
      <c r="BV4273" s="55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18">
        <v>3</v>
      </c>
      <c r="H4274" s="3">
        <v>2024</v>
      </c>
      <c r="I4274" s="20" t="s">
        <v>290</v>
      </c>
      <c r="J4274" s="184" t="s">
        <v>271</v>
      </c>
      <c r="K4274" s="184" t="s">
        <v>321</v>
      </c>
      <c r="L4274" s="187">
        <f t="shared" si="135"/>
        <v>0</v>
      </c>
      <c r="M4274" s="187">
        <f t="shared" si="136"/>
        <v>0</v>
      </c>
      <c r="N4274" s="186"/>
      <c r="O4274" s="33"/>
      <c r="P4274" s="33"/>
      <c r="Q4274" s="33"/>
      <c r="R4274" s="33"/>
      <c r="S4274" s="42"/>
      <c r="T4274" s="2"/>
      <c r="U4274" s="2"/>
      <c r="V4274" s="2"/>
      <c r="W4274" s="2"/>
      <c r="X4274" s="55"/>
      <c r="Y4274" s="62"/>
      <c r="Z4274" s="62"/>
      <c r="AA4274" s="62"/>
      <c r="AB4274" s="62"/>
      <c r="AC4274" s="68"/>
      <c r="AD4274" s="2"/>
      <c r="AE4274" s="2"/>
      <c r="AF4274" s="2"/>
      <c r="AG4274" s="2"/>
      <c r="AH4274" s="55"/>
      <c r="AI4274" s="72"/>
      <c r="AJ4274" s="72"/>
      <c r="AK4274" s="72"/>
      <c r="AL4274" s="72"/>
      <c r="AM4274" s="80"/>
      <c r="AN4274" s="2"/>
      <c r="AO4274" s="2"/>
      <c r="AP4274" s="2"/>
      <c r="AQ4274" s="2"/>
      <c r="AR4274" s="55"/>
      <c r="AS4274" s="85"/>
      <c r="AT4274" s="85"/>
      <c r="AU4274" s="85"/>
      <c r="AV4274" s="85"/>
      <c r="AW4274" s="100"/>
      <c r="AX4274" s="2"/>
      <c r="AY4274" s="2"/>
      <c r="AZ4274" s="2"/>
      <c r="BA4274" s="2"/>
      <c r="BB4274" s="55"/>
      <c r="BC4274" s="105"/>
      <c r="BD4274" s="105"/>
      <c r="BE4274" s="105"/>
      <c r="BF4274" s="105"/>
      <c r="BG4274" s="109"/>
      <c r="BH4274" s="2"/>
      <c r="BI4274" s="2"/>
      <c r="BJ4274" s="2"/>
      <c r="BK4274" s="2"/>
      <c r="BL4274" s="55"/>
      <c r="BM4274" s="48"/>
      <c r="BN4274" s="48"/>
      <c r="BO4274" s="48"/>
      <c r="BP4274" s="48"/>
      <c r="BQ4274" s="117"/>
      <c r="BR4274" s="2"/>
      <c r="BS4274" s="2"/>
      <c r="BT4274" s="2"/>
      <c r="BU4274" s="2"/>
      <c r="BV4274" s="55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18">
        <v>3</v>
      </c>
      <c r="H4275" s="3">
        <v>2024</v>
      </c>
      <c r="I4275" s="20" t="s">
        <v>284</v>
      </c>
      <c r="J4275" s="184" t="s">
        <v>294</v>
      </c>
      <c r="K4275" s="184" t="s">
        <v>320</v>
      </c>
      <c r="L4275" s="187">
        <f t="shared" si="135"/>
        <v>0</v>
      </c>
      <c r="M4275" s="187">
        <f t="shared" si="136"/>
        <v>0</v>
      </c>
      <c r="N4275" s="186"/>
      <c r="O4275" s="33"/>
      <c r="P4275" s="33"/>
      <c r="Q4275" s="33"/>
      <c r="R4275" s="33"/>
      <c r="S4275" s="42"/>
      <c r="T4275" s="2"/>
      <c r="U4275" s="2"/>
      <c r="V4275" s="2"/>
      <c r="W4275" s="2"/>
      <c r="X4275" s="55"/>
      <c r="Y4275" s="62"/>
      <c r="Z4275" s="62"/>
      <c r="AA4275" s="62"/>
      <c r="AB4275" s="62"/>
      <c r="AC4275" s="124"/>
      <c r="AD4275" s="2"/>
      <c r="AE4275" s="2"/>
      <c r="AF4275" s="2"/>
      <c r="AG4275" s="2"/>
      <c r="AH4275" s="55"/>
      <c r="AI4275" s="72"/>
      <c r="AJ4275" s="72"/>
      <c r="AK4275" s="72"/>
      <c r="AL4275" s="72"/>
      <c r="AM4275" s="80"/>
      <c r="AN4275" s="2"/>
      <c r="AO4275" s="2"/>
      <c r="AP4275" s="2"/>
      <c r="AQ4275" s="2"/>
      <c r="AR4275" s="55"/>
      <c r="AS4275" s="85"/>
      <c r="AT4275" s="85"/>
      <c r="AU4275" s="85"/>
      <c r="AV4275" s="85"/>
      <c r="AW4275" s="100"/>
      <c r="AX4275" s="2"/>
      <c r="AY4275" s="2"/>
      <c r="AZ4275" s="2"/>
      <c r="BA4275" s="2"/>
      <c r="BB4275" s="55"/>
      <c r="BC4275" s="105"/>
      <c r="BD4275" s="105"/>
      <c r="BE4275" s="105"/>
      <c r="BF4275" s="105"/>
      <c r="BG4275" s="109"/>
      <c r="BH4275" s="2"/>
      <c r="BI4275" s="2"/>
      <c r="BJ4275" s="2"/>
      <c r="BK4275" s="2"/>
      <c r="BL4275" s="55"/>
      <c r="BM4275" s="48"/>
      <c r="BN4275" s="48"/>
      <c r="BO4275" s="48"/>
      <c r="BP4275" s="48"/>
      <c r="BQ4275" s="117"/>
      <c r="BR4275" s="2"/>
      <c r="BS4275" s="2"/>
      <c r="BT4275" s="2"/>
      <c r="BU4275" s="2"/>
      <c r="BV4275" s="55"/>
    </row>
    <row r="4276" spans="1:74" ht="28.8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18">
        <v>3</v>
      </c>
      <c r="H4276" s="3">
        <v>2024</v>
      </c>
      <c r="I4276" s="20" t="s">
        <v>284</v>
      </c>
      <c r="J4276" s="184" t="s">
        <v>346</v>
      </c>
      <c r="K4276" s="184" t="s">
        <v>320</v>
      </c>
      <c r="L4276" s="187">
        <f t="shared" si="135"/>
        <v>0</v>
      </c>
      <c r="M4276" s="187">
        <f t="shared" si="136"/>
        <v>0</v>
      </c>
      <c r="N4276" s="186"/>
      <c r="O4276" s="33"/>
      <c r="P4276" s="33"/>
      <c r="Q4276" s="33"/>
      <c r="R4276" s="33"/>
      <c r="S4276" s="42"/>
      <c r="T4276" s="2"/>
      <c r="U4276" s="2"/>
      <c r="V4276" s="2"/>
      <c r="W4276" s="2"/>
      <c r="X4276" s="55"/>
      <c r="Y4276" s="62"/>
      <c r="Z4276" s="62"/>
      <c r="AA4276" s="62"/>
      <c r="AB4276" s="62"/>
      <c r="AC4276" s="68"/>
      <c r="AD4276" s="2"/>
      <c r="AE4276" s="2"/>
      <c r="AF4276" s="2"/>
      <c r="AG4276" s="2"/>
      <c r="AH4276" s="55"/>
      <c r="AI4276" s="72"/>
      <c r="AJ4276" s="72"/>
      <c r="AK4276" s="72"/>
      <c r="AL4276" s="72"/>
      <c r="AM4276" s="80"/>
      <c r="AN4276" s="2"/>
      <c r="AO4276" s="2"/>
      <c r="AP4276" s="2"/>
      <c r="AQ4276" s="2"/>
      <c r="AR4276" s="55"/>
      <c r="AS4276" s="85"/>
      <c r="AT4276" s="85"/>
      <c r="AU4276" s="85"/>
      <c r="AV4276" s="85"/>
      <c r="AW4276" s="100"/>
      <c r="AX4276" s="2"/>
      <c r="AY4276" s="2"/>
      <c r="AZ4276" s="2"/>
      <c r="BA4276" s="2"/>
      <c r="BB4276" s="55"/>
      <c r="BC4276" s="105"/>
      <c r="BD4276" s="105"/>
      <c r="BE4276" s="105"/>
      <c r="BF4276" s="105"/>
      <c r="BG4276" s="109"/>
      <c r="BH4276" s="2"/>
      <c r="BI4276" s="2"/>
      <c r="BJ4276" s="2"/>
      <c r="BK4276" s="2"/>
      <c r="BL4276" s="55"/>
      <c r="BM4276" s="48"/>
      <c r="BN4276" s="48"/>
      <c r="BO4276" s="48"/>
      <c r="BP4276" s="48"/>
      <c r="BQ4276" s="117"/>
      <c r="BR4276" s="2"/>
      <c r="BS4276" s="2"/>
      <c r="BT4276" s="2"/>
      <c r="BU4276" s="2"/>
      <c r="BV4276" s="55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18">
        <v>3</v>
      </c>
      <c r="H4277" s="3">
        <v>2024</v>
      </c>
      <c r="I4277" s="20" t="s">
        <v>284</v>
      </c>
      <c r="J4277" s="184" t="s">
        <v>295</v>
      </c>
      <c r="K4277" s="184" t="s">
        <v>320</v>
      </c>
      <c r="L4277" s="187">
        <f t="shared" si="135"/>
        <v>0</v>
      </c>
      <c r="M4277" s="187">
        <f t="shared" si="136"/>
        <v>0</v>
      </c>
      <c r="N4277" s="186"/>
      <c r="O4277" s="33"/>
      <c r="P4277" s="33"/>
      <c r="Q4277" s="33"/>
      <c r="R4277" s="33"/>
      <c r="S4277" s="42"/>
      <c r="T4277" s="2"/>
      <c r="U4277" s="2"/>
      <c r="V4277" s="2"/>
      <c r="W4277" s="2"/>
      <c r="X4277" s="55"/>
      <c r="Y4277" s="62"/>
      <c r="Z4277" s="62"/>
      <c r="AA4277" s="62"/>
      <c r="AB4277" s="62"/>
      <c r="AC4277" s="68"/>
      <c r="AD4277" s="2"/>
      <c r="AE4277" s="2"/>
      <c r="AF4277" s="2"/>
      <c r="AG4277" s="2"/>
      <c r="AH4277" s="55"/>
      <c r="AI4277" s="72"/>
      <c r="AJ4277" s="72"/>
      <c r="AK4277" s="72"/>
      <c r="AL4277" s="72"/>
      <c r="AM4277" s="80"/>
      <c r="AN4277" s="2"/>
      <c r="AO4277" s="2"/>
      <c r="AP4277" s="2"/>
      <c r="AQ4277" s="2"/>
      <c r="AR4277" s="55"/>
      <c r="AS4277" s="85"/>
      <c r="AT4277" s="85"/>
      <c r="AU4277" s="85"/>
      <c r="AV4277" s="85"/>
      <c r="AW4277" s="100"/>
      <c r="AX4277" s="2"/>
      <c r="AY4277" s="2"/>
      <c r="AZ4277" s="2"/>
      <c r="BA4277" s="2"/>
      <c r="BB4277" s="55"/>
      <c r="BC4277" s="105"/>
      <c r="BD4277" s="105"/>
      <c r="BE4277" s="105"/>
      <c r="BF4277" s="105"/>
      <c r="BG4277" s="109"/>
      <c r="BH4277" s="2"/>
      <c r="BI4277" s="2"/>
      <c r="BJ4277" s="2"/>
      <c r="BK4277" s="2"/>
      <c r="BL4277" s="55"/>
      <c r="BM4277" s="48"/>
      <c r="BN4277" s="48"/>
      <c r="BO4277" s="48"/>
      <c r="BP4277" s="48"/>
      <c r="BQ4277" s="117"/>
      <c r="BR4277" s="2"/>
      <c r="BS4277" s="2"/>
      <c r="BT4277" s="2"/>
      <c r="BU4277" s="2"/>
      <c r="BV4277" s="55"/>
    </row>
    <row r="4278" spans="1:74" ht="28.8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18">
        <v>3</v>
      </c>
      <c r="H4278" s="3">
        <v>2024</v>
      </c>
      <c r="I4278" s="20" t="s">
        <v>290</v>
      </c>
      <c r="J4278" s="184" t="s">
        <v>299</v>
      </c>
      <c r="K4278" s="184" t="s">
        <v>318</v>
      </c>
      <c r="L4278" s="187">
        <f t="shared" si="135"/>
        <v>0</v>
      </c>
      <c r="M4278" s="187">
        <f t="shared" si="136"/>
        <v>0</v>
      </c>
      <c r="N4278" s="186"/>
      <c r="O4278" s="33"/>
      <c r="P4278" s="33"/>
      <c r="Q4278" s="33"/>
      <c r="R4278" s="33"/>
      <c r="S4278" s="42"/>
      <c r="T4278" s="2"/>
      <c r="U4278" s="2"/>
      <c r="V4278" s="2"/>
      <c r="W4278" s="2"/>
      <c r="X4278" s="55"/>
      <c r="Y4278" s="62"/>
      <c r="Z4278" s="62"/>
      <c r="AA4278" s="62"/>
      <c r="AB4278" s="62"/>
      <c r="AC4278" s="68"/>
      <c r="AD4278" s="2"/>
      <c r="AE4278" s="2"/>
      <c r="AF4278" s="2"/>
      <c r="AG4278" s="2"/>
      <c r="AH4278" s="55"/>
      <c r="AI4278" s="72"/>
      <c r="AJ4278" s="72"/>
      <c r="AK4278" s="72"/>
      <c r="AL4278" s="72"/>
      <c r="AM4278" s="80"/>
      <c r="AN4278" s="2"/>
      <c r="AO4278" s="2"/>
      <c r="AP4278" s="2"/>
      <c r="AQ4278" s="2"/>
      <c r="AR4278" s="55"/>
      <c r="AS4278" s="85"/>
      <c r="AT4278" s="85"/>
      <c r="AU4278" s="85"/>
      <c r="AV4278" s="85"/>
      <c r="AW4278" s="100"/>
      <c r="AX4278" s="2"/>
      <c r="AY4278" s="2"/>
      <c r="AZ4278" s="2"/>
      <c r="BA4278" s="2"/>
      <c r="BB4278" s="55"/>
      <c r="BC4278" s="105"/>
      <c r="BD4278" s="105"/>
      <c r="BE4278" s="105"/>
      <c r="BF4278" s="105"/>
      <c r="BG4278" s="109"/>
      <c r="BH4278" s="2"/>
      <c r="BI4278" s="2"/>
      <c r="BJ4278" s="2"/>
      <c r="BK4278" s="2"/>
      <c r="BL4278" s="55"/>
      <c r="BM4278" s="48"/>
      <c r="BN4278" s="48"/>
      <c r="BO4278" s="48"/>
      <c r="BP4278" s="48"/>
      <c r="BQ4278" s="117"/>
      <c r="BR4278" s="2"/>
      <c r="BS4278" s="2"/>
      <c r="BT4278" s="2"/>
      <c r="BU4278" s="2"/>
      <c r="BV4278" s="55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18">
        <v>3</v>
      </c>
      <c r="H4279" s="3">
        <v>2024</v>
      </c>
      <c r="I4279" s="20" t="s">
        <v>315</v>
      </c>
      <c r="J4279" s="184" t="s">
        <v>347</v>
      </c>
      <c r="K4279" s="184" t="s">
        <v>320</v>
      </c>
      <c r="L4279" s="187">
        <f t="shared" si="135"/>
        <v>0</v>
      </c>
      <c r="M4279" s="187">
        <f t="shared" si="136"/>
        <v>0</v>
      </c>
      <c r="N4279" s="186"/>
      <c r="O4279" s="33"/>
      <c r="P4279" s="33"/>
      <c r="Q4279" s="33"/>
      <c r="R4279" s="33"/>
      <c r="S4279" s="42"/>
      <c r="T4279" s="2"/>
      <c r="U4279" s="2"/>
      <c r="V4279" s="2"/>
      <c r="W4279" s="2"/>
      <c r="X4279" s="55"/>
      <c r="Y4279" s="62"/>
      <c r="Z4279" s="62"/>
      <c r="AA4279" s="62"/>
      <c r="AB4279" s="62"/>
      <c r="AC4279" s="68"/>
      <c r="AD4279" s="2"/>
      <c r="AE4279" s="2"/>
      <c r="AF4279" s="2"/>
      <c r="AG4279" s="2"/>
      <c r="AH4279" s="55"/>
      <c r="AI4279" s="72"/>
      <c r="AJ4279" s="72"/>
      <c r="AK4279" s="72"/>
      <c r="AL4279" s="72"/>
      <c r="AM4279" s="80"/>
      <c r="AN4279" s="2"/>
      <c r="AO4279" s="2"/>
      <c r="AP4279" s="2"/>
      <c r="AQ4279" s="2"/>
      <c r="AR4279" s="55"/>
      <c r="AS4279" s="85"/>
      <c r="AT4279" s="85"/>
      <c r="AU4279" s="85"/>
      <c r="AV4279" s="85"/>
      <c r="AW4279" s="100"/>
      <c r="AX4279" s="2"/>
      <c r="AY4279" s="2"/>
      <c r="AZ4279" s="2"/>
      <c r="BA4279" s="2"/>
      <c r="BB4279" s="55"/>
      <c r="BC4279" s="105"/>
      <c r="BD4279" s="105"/>
      <c r="BE4279" s="105"/>
      <c r="BF4279" s="105"/>
      <c r="BG4279" s="109"/>
      <c r="BH4279" s="2"/>
      <c r="BI4279" s="2"/>
      <c r="BJ4279" s="2"/>
      <c r="BK4279" s="2"/>
      <c r="BL4279" s="55"/>
      <c r="BM4279" s="48"/>
      <c r="BN4279" s="48"/>
      <c r="BO4279" s="48"/>
      <c r="BP4279" s="48"/>
      <c r="BQ4279" s="117"/>
      <c r="BR4279" s="2"/>
      <c r="BS4279" s="2"/>
      <c r="BT4279" s="2"/>
      <c r="BU4279" s="2"/>
      <c r="BV4279" s="55"/>
    </row>
    <row r="4280" spans="1:74" ht="28.8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18">
        <v>3</v>
      </c>
      <c r="H4280" s="3">
        <v>2024</v>
      </c>
      <c r="I4280" s="20" t="s">
        <v>315</v>
      </c>
      <c r="J4280" s="184" t="s">
        <v>296</v>
      </c>
      <c r="K4280" s="184" t="s">
        <v>321</v>
      </c>
      <c r="L4280" s="187">
        <f t="shared" si="135"/>
        <v>0</v>
      </c>
      <c r="M4280" s="187">
        <f t="shared" si="136"/>
        <v>0</v>
      </c>
      <c r="N4280" s="186"/>
      <c r="O4280" s="33"/>
      <c r="P4280" s="33"/>
      <c r="Q4280" s="33"/>
      <c r="R4280" s="33"/>
      <c r="S4280" s="42"/>
      <c r="T4280" s="2"/>
      <c r="U4280" s="2"/>
      <c r="V4280" s="2"/>
      <c r="W4280" s="2"/>
      <c r="X4280" s="55"/>
      <c r="Y4280" s="62"/>
      <c r="Z4280" s="62"/>
      <c r="AA4280" s="62"/>
      <c r="AB4280" s="62"/>
      <c r="AC4280" s="68"/>
      <c r="AD4280" s="2"/>
      <c r="AE4280" s="2"/>
      <c r="AF4280" s="2"/>
      <c r="AG4280" s="2"/>
      <c r="AH4280" s="55"/>
      <c r="AI4280" s="72"/>
      <c r="AJ4280" s="72"/>
      <c r="AK4280" s="72"/>
      <c r="AL4280" s="72"/>
      <c r="AM4280" s="80"/>
      <c r="AN4280" s="2"/>
      <c r="AO4280" s="2"/>
      <c r="AP4280" s="2"/>
      <c r="AQ4280" s="2"/>
      <c r="AR4280" s="55"/>
      <c r="AS4280" s="85"/>
      <c r="AT4280" s="85"/>
      <c r="AU4280" s="85"/>
      <c r="AV4280" s="85"/>
      <c r="AW4280" s="100"/>
      <c r="AX4280" s="2"/>
      <c r="AY4280" s="2"/>
      <c r="AZ4280" s="2"/>
      <c r="BA4280" s="2"/>
      <c r="BB4280" s="55"/>
      <c r="BC4280" s="105"/>
      <c r="BD4280" s="105"/>
      <c r="BE4280" s="105"/>
      <c r="BF4280" s="105"/>
      <c r="BG4280" s="109"/>
      <c r="BH4280" s="2"/>
      <c r="BI4280" s="2"/>
      <c r="BJ4280" s="2"/>
      <c r="BK4280" s="2"/>
      <c r="BL4280" s="55"/>
      <c r="BM4280" s="48"/>
      <c r="BN4280" s="48"/>
      <c r="BO4280" s="48"/>
      <c r="BP4280" s="48"/>
      <c r="BQ4280" s="117"/>
      <c r="BR4280" s="2"/>
      <c r="BS4280" s="2"/>
      <c r="BT4280" s="2"/>
      <c r="BU4280" s="2"/>
      <c r="BV4280" s="55"/>
    </row>
    <row r="4281" spans="1:74" ht="28.8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18">
        <v>3</v>
      </c>
      <c r="H4281" s="3">
        <v>2024</v>
      </c>
      <c r="I4281" s="20" t="s">
        <v>316</v>
      </c>
      <c r="J4281" s="184" t="s">
        <v>297</v>
      </c>
      <c r="K4281" s="184" t="s">
        <v>318</v>
      </c>
      <c r="L4281" s="187">
        <f t="shared" si="135"/>
        <v>0</v>
      </c>
      <c r="M4281" s="187">
        <f t="shared" si="136"/>
        <v>0</v>
      </c>
      <c r="N4281" s="186"/>
      <c r="O4281" s="33"/>
      <c r="P4281" s="33"/>
      <c r="Q4281" s="33"/>
      <c r="R4281" s="33"/>
      <c r="S4281" s="42"/>
      <c r="T4281" s="2"/>
      <c r="U4281" s="2"/>
      <c r="V4281" s="2"/>
      <c r="W4281" s="2"/>
      <c r="X4281" s="55"/>
      <c r="Y4281" s="62"/>
      <c r="Z4281" s="62"/>
      <c r="AA4281" s="62"/>
      <c r="AB4281" s="62"/>
      <c r="AC4281" s="68"/>
      <c r="AD4281" s="2"/>
      <c r="AE4281" s="2"/>
      <c r="AF4281" s="2"/>
      <c r="AG4281" s="2"/>
      <c r="AH4281" s="55"/>
      <c r="AI4281" s="72"/>
      <c r="AJ4281" s="72"/>
      <c r="AK4281" s="72"/>
      <c r="AL4281" s="72"/>
      <c r="AM4281" s="80"/>
      <c r="AN4281" s="2"/>
      <c r="AO4281" s="2"/>
      <c r="AP4281" s="2"/>
      <c r="AQ4281" s="2"/>
      <c r="AR4281" s="55"/>
      <c r="AS4281" s="85"/>
      <c r="AT4281" s="85"/>
      <c r="AU4281" s="85"/>
      <c r="AV4281" s="85"/>
      <c r="AW4281" s="100"/>
      <c r="AX4281" s="2"/>
      <c r="AY4281" s="2"/>
      <c r="AZ4281" s="2"/>
      <c r="BA4281" s="2"/>
      <c r="BB4281" s="55"/>
      <c r="BC4281" s="105"/>
      <c r="BD4281" s="105"/>
      <c r="BE4281" s="105"/>
      <c r="BF4281" s="105"/>
      <c r="BG4281" s="109"/>
      <c r="BH4281" s="2"/>
      <c r="BI4281" s="2"/>
      <c r="BJ4281" s="2"/>
      <c r="BK4281" s="2"/>
      <c r="BL4281" s="55"/>
      <c r="BM4281" s="48"/>
      <c r="BN4281" s="48"/>
      <c r="BO4281" s="48"/>
      <c r="BP4281" s="48"/>
      <c r="BQ4281" s="117"/>
      <c r="BR4281" s="2"/>
      <c r="BS4281" s="2"/>
      <c r="BT4281" s="2"/>
      <c r="BU4281" s="2"/>
      <c r="BV4281" s="55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18">
        <v>3</v>
      </c>
      <c r="H4282" s="3">
        <v>2024</v>
      </c>
      <c r="I4282" s="20" t="s">
        <v>316</v>
      </c>
      <c r="J4282" s="185" t="s">
        <v>348</v>
      </c>
      <c r="K4282" s="185" t="s">
        <v>320</v>
      </c>
      <c r="L4282" s="187">
        <f t="shared" si="135"/>
        <v>0</v>
      </c>
      <c r="M4282" s="187">
        <f t="shared" si="136"/>
        <v>0</v>
      </c>
      <c r="N4282" s="186"/>
      <c r="O4282" s="33"/>
      <c r="P4282" s="33"/>
      <c r="Q4282" s="33"/>
      <c r="R4282" s="33"/>
      <c r="S4282" s="42"/>
      <c r="T4282" s="2"/>
      <c r="U4282" s="2"/>
      <c r="V4282" s="2"/>
      <c r="W4282" s="2"/>
      <c r="X4282" s="55"/>
      <c r="Y4282" s="62"/>
      <c r="Z4282" s="62"/>
      <c r="AA4282" s="62"/>
      <c r="AB4282" s="62"/>
      <c r="AC4282" s="68"/>
      <c r="AD4282" s="2"/>
      <c r="AE4282" s="2"/>
      <c r="AF4282" s="2"/>
      <c r="AG4282" s="2"/>
      <c r="AH4282" s="55"/>
      <c r="AI4282" s="72"/>
      <c r="AJ4282" s="72"/>
      <c r="AK4282" s="72"/>
      <c r="AL4282" s="72"/>
      <c r="AM4282" s="80"/>
      <c r="AN4282" s="2"/>
      <c r="AO4282" s="2"/>
      <c r="AP4282" s="2"/>
      <c r="AQ4282" s="2"/>
      <c r="AR4282" s="55"/>
      <c r="AS4282" s="85"/>
      <c r="AT4282" s="85"/>
      <c r="AU4282" s="85"/>
      <c r="AV4282" s="85"/>
      <c r="AW4282" s="100"/>
      <c r="AX4282" s="2"/>
      <c r="AY4282" s="2"/>
      <c r="AZ4282" s="2"/>
      <c r="BA4282" s="2"/>
      <c r="BB4282" s="55"/>
      <c r="BC4282" s="105"/>
      <c r="BD4282" s="105"/>
      <c r="BE4282" s="105"/>
      <c r="BF4282" s="105"/>
      <c r="BG4282" s="109"/>
      <c r="BH4282" s="2"/>
      <c r="BI4282" s="2"/>
      <c r="BJ4282" s="2"/>
      <c r="BK4282" s="2"/>
      <c r="BL4282" s="55"/>
      <c r="BM4282" s="48"/>
      <c r="BN4282" s="48"/>
      <c r="BO4282" s="48"/>
      <c r="BP4282" s="48"/>
      <c r="BQ4282" s="117"/>
      <c r="BR4282" s="2"/>
      <c r="BS4282" s="2"/>
      <c r="BT4282" s="2"/>
      <c r="BU4282" s="2"/>
      <c r="BV4282" s="55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18">
        <v>3</v>
      </c>
      <c r="H4283" s="3">
        <v>2024</v>
      </c>
      <c r="I4283" s="20" t="s">
        <v>282</v>
      </c>
      <c r="J4283" s="184" t="s">
        <v>272</v>
      </c>
      <c r="K4283" s="184" t="s">
        <v>321</v>
      </c>
      <c r="L4283" s="187">
        <f t="shared" si="135"/>
        <v>0</v>
      </c>
      <c r="M4283" s="187">
        <f t="shared" si="136"/>
        <v>0</v>
      </c>
      <c r="N4283" s="186"/>
      <c r="O4283" s="33"/>
      <c r="P4283" s="33"/>
      <c r="Q4283" s="33"/>
      <c r="R4283" s="33"/>
      <c r="S4283" s="42"/>
      <c r="T4283" s="2"/>
      <c r="U4283" s="2"/>
      <c r="V4283" s="2"/>
      <c r="W4283" s="2"/>
      <c r="X4283" s="55"/>
      <c r="Y4283" s="62"/>
      <c r="Z4283" s="62"/>
      <c r="AA4283" s="62"/>
      <c r="AB4283" s="62"/>
      <c r="AC4283" s="68"/>
      <c r="AD4283" s="2"/>
      <c r="AE4283" s="2"/>
      <c r="AF4283" s="2"/>
      <c r="AG4283" s="2"/>
      <c r="AH4283" s="55"/>
      <c r="AI4283" s="72"/>
      <c r="AJ4283" s="72"/>
      <c r="AK4283" s="72"/>
      <c r="AL4283" s="72"/>
      <c r="AM4283" s="80"/>
      <c r="AN4283" s="2"/>
      <c r="AO4283" s="2"/>
      <c r="AP4283" s="2"/>
      <c r="AQ4283" s="2"/>
      <c r="AR4283" s="55"/>
      <c r="AS4283" s="85"/>
      <c r="AT4283" s="85"/>
      <c r="AU4283" s="85"/>
      <c r="AV4283" s="85"/>
      <c r="AW4283" s="100"/>
      <c r="AX4283" s="2"/>
      <c r="AY4283" s="2"/>
      <c r="AZ4283" s="2"/>
      <c r="BA4283" s="2"/>
      <c r="BB4283" s="55"/>
      <c r="BC4283" s="105"/>
      <c r="BD4283" s="105"/>
      <c r="BE4283" s="105"/>
      <c r="BF4283" s="105"/>
      <c r="BG4283" s="109"/>
      <c r="BH4283" s="2"/>
      <c r="BI4283" s="2"/>
      <c r="BJ4283" s="2"/>
      <c r="BK4283" s="2"/>
      <c r="BL4283" s="55"/>
      <c r="BM4283" s="48"/>
      <c r="BN4283" s="48"/>
      <c r="BO4283" s="48"/>
      <c r="BP4283" s="48"/>
      <c r="BQ4283" s="117"/>
      <c r="BR4283" s="2"/>
      <c r="BS4283" s="2"/>
      <c r="BT4283" s="2"/>
      <c r="BU4283" s="2"/>
      <c r="BV4283" s="55"/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18">
        <v>3</v>
      </c>
      <c r="H4284" s="3">
        <v>2024</v>
      </c>
      <c r="I4284" s="20" t="s">
        <v>282</v>
      </c>
      <c r="J4284" s="184" t="s">
        <v>273</v>
      </c>
      <c r="K4284" s="184" t="s">
        <v>321</v>
      </c>
      <c r="L4284" s="187">
        <f t="shared" si="135"/>
        <v>0</v>
      </c>
      <c r="M4284" s="187">
        <f t="shared" si="136"/>
        <v>0</v>
      </c>
      <c r="N4284" s="186"/>
      <c r="O4284" s="33"/>
      <c r="P4284" s="33"/>
      <c r="Q4284" s="33"/>
      <c r="R4284" s="33"/>
      <c r="S4284" s="42"/>
      <c r="T4284" s="2"/>
      <c r="U4284" s="2"/>
      <c r="V4284" s="2"/>
      <c r="W4284" s="2"/>
      <c r="X4284" s="55"/>
      <c r="Y4284" s="62"/>
      <c r="Z4284" s="62"/>
      <c r="AA4284" s="62"/>
      <c r="AB4284" s="62"/>
      <c r="AC4284" s="68"/>
      <c r="AD4284" s="2"/>
      <c r="AE4284" s="2"/>
      <c r="AF4284" s="2"/>
      <c r="AG4284" s="2"/>
      <c r="AH4284" s="55"/>
      <c r="AI4284" s="72"/>
      <c r="AJ4284" s="72"/>
      <c r="AK4284" s="72"/>
      <c r="AL4284" s="72"/>
      <c r="AM4284" s="80"/>
      <c r="AN4284" s="2"/>
      <c r="AO4284" s="2"/>
      <c r="AP4284" s="2"/>
      <c r="AQ4284" s="2"/>
      <c r="AR4284" s="55"/>
      <c r="AS4284" s="85"/>
      <c r="AT4284" s="85"/>
      <c r="AU4284" s="85"/>
      <c r="AV4284" s="85"/>
      <c r="AW4284" s="100"/>
      <c r="AX4284" s="2"/>
      <c r="AY4284" s="2"/>
      <c r="AZ4284" s="2"/>
      <c r="BA4284" s="2"/>
      <c r="BB4284" s="55"/>
      <c r="BC4284" s="105"/>
      <c r="BD4284" s="105"/>
      <c r="BE4284" s="105"/>
      <c r="BF4284" s="105"/>
      <c r="BG4284" s="109"/>
      <c r="BH4284" s="2"/>
      <c r="BI4284" s="2"/>
      <c r="BJ4284" s="2"/>
      <c r="BK4284" s="2"/>
      <c r="BL4284" s="55"/>
      <c r="BM4284" s="48"/>
      <c r="BN4284" s="48"/>
      <c r="BO4284" s="48"/>
      <c r="BP4284" s="48"/>
      <c r="BQ4284" s="117"/>
      <c r="BR4284" s="2"/>
      <c r="BS4284" s="2"/>
      <c r="BT4284" s="2"/>
      <c r="BU4284" s="2"/>
      <c r="BV4284" s="55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18">
        <v>3</v>
      </c>
      <c r="H4285" s="3">
        <v>2024</v>
      </c>
      <c r="I4285" s="20" t="s">
        <v>282</v>
      </c>
      <c r="J4285" s="184" t="s">
        <v>274</v>
      </c>
      <c r="K4285" s="184" t="s">
        <v>321</v>
      </c>
      <c r="L4285" s="187">
        <f t="shared" si="135"/>
        <v>0</v>
      </c>
      <c r="M4285" s="187">
        <f t="shared" si="136"/>
        <v>0</v>
      </c>
      <c r="N4285" s="186"/>
      <c r="O4285" s="33"/>
      <c r="P4285" s="33"/>
      <c r="Q4285" s="33"/>
      <c r="R4285" s="33"/>
      <c r="S4285" s="42"/>
      <c r="T4285" s="2"/>
      <c r="U4285" s="2"/>
      <c r="V4285" s="2"/>
      <c r="W4285" s="2"/>
      <c r="X4285" s="55"/>
      <c r="Y4285" s="62"/>
      <c r="Z4285" s="62"/>
      <c r="AA4285" s="62"/>
      <c r="AB4285" s="62"/>
      <c r="AC4285" s="68"/>
      <c r="AD4285" s="2"/>
      <c r="AE4285" s="2"/>
      <c r="AF4285" s="2"/>
      <c r="AG4285" s="2"/>
      <c r="AH4285" s="55"/>
      <c r="AI4285" s="72"/>
      <c r="AJ4285" s="72"/>
      <c r="AK4285" s="72"/>
      <c r="AL4285" s="72"/>
      <c r="AM4285" s="80"/>
      <c r="AN4285" s="2"/>
      <c r="AO4285" s="2"/>
      <c r="AP4285" s="2"/>
      <c r="AQ4285" s="2"/>
      <c r="AR4285" s="55"/>
      <c r="AS4285" s="85"/>
      <c r="AT4285" s="85"/>
      <c r="AU4285" s="85"/>
      <c r="AV4285" s="85"/>
      <c r="AW4285" s="100"/>
      <c r="AX4285" s="2"/>
      <c r="AY4285" s="2"/>
      <c r="AZ4285" s="2"/>
      <c r="BA4285" s="2"/>
      <c r="BB4285" s="55"/>
      <c r="BC4285" s="105"/>
      <c r="BD4285" s="105"/>
      <c r="BE4285" s="105"/>
      <c r="BF4285" s="105"/>
      <c r="BG4285" s="109"/>
      <c r="BH4285" s="2"/>
      <c r="BI4285" s="2"/>
      <c r="BJ4285" s="2"/>
      <c r="BK4285" s="2"/>
      <c r="BL4285" s="55"/>
      <c r="BM4285" s="48"/>
      <c r="BN4285" s="48"/>
      <c r="BO4285" s="48"/>
      <c r="BP4285" s="48"/>
      <c r="BQ4285" s="117"/>
      <c r="BR4285" s="2"/>
      <c r="BS4285" s="2"/>
      <c r="BT4285" s="2"/>
      <c r="BU4285" s="2"/>
      <c r="BV4285" s="55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18">
        <v>3</v>
      </c>
      <c r="H4286" s="3">
        <v>2024</v>
      </c>
      <c r="I4286" s="20" t="s">
        <v>282</v>
      </c>
      <c r="J4286" s="184" t="s">
        <v>275</v>
      </c>
      <c r="K4286" s="184" t="s">
        <v>321</v>
      </c>
      <c r="L4286" s="187">
        <f t="shared" si="135"/>
        <v>0</v>
      </c>
      <c r="M4286" s="187">
        <f t="shared" si="136"/>
        <v>0</v>
      </c>
      <c r="N4286" s="186"/>
      <c r="O4286" s="33"/>
      <c r="P4286" s="33"/>
      <c r="Q4286" s="33"/>
      <c r="R4286" s="33"/>
      <c r="S4286" s="42"/>
      <c r="T4286" s="2"/>
      <c r="U4286" s="2"/>
      <c r="V4286" s="2"/>
      <c r="W4286" s="2"/>
      <c r="X4286" s="55"/>
      <c r="Y4286" s="62"/>
      <c r="Z4286" s="62"/>
      <c r="AA4286" s="62"/>
      <c r="AB4286" s="62"/>
      <c r="AC4286" s="68"/>
      <c r="AD4286" s="2"/>
      <c r="AE4286" s="2"/>
      <c r="AF4286" s="2"/>
      <c r="AG4286" s="2"/>
      <c r="AH4286" s="55"/>
      <c r="AI4286" s="72"/>
      <c r="AJ4286" s="72"/>
      <c r="AK4286" s="72"/>
      <c r="AL4286" s="72"/>
      <c r="AM4286" s="80"/>
      <c r="AN4286" s="2"/>
      <c r="AO4286" s="2"/>
      <c r="AP4286" s="2"/>
      <c r="AQ4286" s="2"/>
      <c r="AR4286" s="55"/>
      <c r="AS4286" s="85"/>
      <c r="AT4286" s="85"/>
      <c r="AU4286" s="85"/>
      <c r="AV4286" s="85"/>
      <c r="AW4286" s="100"/>
      <c r="AX4286" s="2"/>
      <c r="AY4286" s="2"/>
      <c r="AZ4286" s="2"/>
      <c r="BA4286" s="2"/>
      <c r="BB4286" s="55"/>
      <c r="BC4286" s="105"/>
      <c r="BD4286" s="105"/>
      <c r="BE4286" s="105"/>
      <c r="BF4286" s="105"/>
      <c r="BG4286" s="109"/>
      <c r="BH4286" s="2"/>
      <c r="BI4286" s="2"/>
      <c r="BJ4286" s="2"/>
      <c r="BK4286" s="2"/>
      <c r="BL4286" s="55"/>
      <c r="BM4286" s="48"/>
      <c r="BN4286" s="48"/>
      <c r="BO4286" s="48"/>
      <c r="BP4286" s="48"/>
      <c r="BQ4286" s="117"/>
      <c r="BR4286" s="2"/>
      <c r="BS4286" s="2"/>
      <c r="BT4286" s="2"/>
      <c r="BU4286" s="2"/>
      <c r="BV4286" s="55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18">
        <v>3</v>
      </c>
      <c r="H4287" s="3">
        <v>2024</v>
      </c>
      <c r="I4287" s="20" t="s">
        <v>282</v>
      </c>
      <c r="J4287" s="184" t="s">
        <v>276</v>
      </c>
      <c r="K4287" s="184" t="s">
        <v>320</v>
      </c>
      <c r="L4287" s="187">
        <f t="shared" si="135"/>
        <v>0</v>
      </c>
      <c r="M4287" s="187">
        <f t="shared" si="136"/>
        <v>0</v>
      </c>
      <c r="N4287" s="186"/>
      <c r="O4287" s="33"/>
      <c r="P4287" s="33"/>
      <c r="Q4287" s="33"/>
      <c r="R4287" s="33"/>
      <c r="S4287" s="42"/>
      <c r="T4287" s="2"/>
      <c r="U4287" s="2"/>
      <c r="V4287" s="2"/>
      <c r="W4287" s="2"/>
      <c r="X4287" s="55"/>
      <c r="Y4287" s="62"/>
      <c r="Z4287" s="62"/>
      <c r="AA4287" s="62"/>
      <c r="AB4287" s="62"/>
      <c r="AC4287" s="68"/>
      <c r="AD4287" s="2"/>
      <c r="AE4287" s="2"/>
      <c r="AF4287" s="2"/>
      <c r="AG4287" s="2"/>
      <c r="AH4287" s="55"/>
      <c r="AI4287" s="72"/>
      <c r="AJ4287" s="72"/>
      <c r="AK4287" s="72"/>
      <c r="AL4287" s="72"/>
      <c r="AM4287" s="80"/>
      <c r="AN4287" s="2"/>
      <c r="AO4287" s="2"/>
      <c r="AP4287" s="2"/>
      <c r="AQ4287" s="2"/>
      <c r="AR4287" s="55"/>
      <c r="AS4287" s="85"/>
      <c r="AT4287" s="85"/>
      <c r="AU4287" s="85"/>
      <c r="AV4287" s="85"/>
      <c r="AW4287" s="100"/>
      <c r="AX4287" s="2"/>
      <c r="AY4287" s="2"/>
      <c r="AZ4287" s="2"/>
      <c r="BA4287" s="2"/>
      <c r="BB4287" s="55"/>
      <c r="BC4287" s="105"/>
      <c r="BD4287" s="105"/>
      <c r="BE4287" s="105"/>
      <c r="BF4287" s="105"/>
      <c r="BG4287" s="109"/>
      <c r="BH4287" s="2"/>
      <c r="BI4287" s="2"/>
      <c r="BJ4287" s="2"/>
      <c r="BK4287" s="2"/>
      <c r="BL4287" s="55"/>
      <c r="BM4287" s="48"/>
      <c r="BN4287" s="48"/>
      <c r="BO4287" s="48"/>
      <c r="BP4287" s="48"/>
      <c r="BQ4287" s="117"/>
      <c r="BR4287" s="2"/>
      <c r="BS4287" s="2"/>
      <c r="BT4287" s="2"/>
      <c r="BU4287" s="2"/>
      <c r="BV4287" s="55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18">
        <v>3</v>
      </c>
      <c r="H4288" s="3">
        <v>2024</v>
      </c>
      <c r="I4288" s="20" t="s">
        <v>282</v>
      </c>
      <c r="J4288" s="184" t="s">
        <v>277</v>
      </c>
      <c r="K4288" s="184" t="s">
        <v>320</v>
      </c>
      <c r="L4288" s="187">
        <f t="shared" si="135"/>
        <v>0</v>
      </c>
      <c r="M4288" s="187">
        <f t="shared" si="136"/>
        <v>0</v>
      </c>
      <c r="N4288" s="186"/>
      <c r="O4288" s="33"/>
      <c r="P4288" s="33"/>
      <c r="Q4288" s="33"/>
      <c r="R4288" s="33"/>
      <c r="S4288" s="42"/>
      <c r="T4288" s="2"/>
      <c r="U4288" s="2"/>
      <c r="V4288" s="2"/>
      <c r="W4288" s="2"/>
      <c r="X4288" s="55"/>
      <c r="Y4288" s="62"/>
      <c r="Z4288" s="62"/>
      <c r="AA4288" s="62"/>
      <c r="AB4288" s="62"/>
      <c r="AC4288" s="68"/>
      <c r="AD4288" s="2"/>
      <c r="AE4288" s="2"/>
      <c r="AF4288" s="2"/>
      <c r="AG4288" s="2"/>
      <c r="AH4288" s="55"/>
      <c r="AI4288" s="72"/>
      <c r="AJ4288" s="72"/>
      <c r="AK4288" s="72"/>
      <c r="AL4288" s="72"/>
      <c r="AM4288" s="80"/>
      <c r="AN4288" s="2"/>
      <c r="AO4288" s="2"/>
      <c r="AP4288" s="2"/>
      <c r="AQ4288" s="2"/>
      <c r="AR4288" s="55"/>
      <c r="AS4288" s="85"/>
      <c r="AT4288" s="85"/>
      <c r="AU4288" s="85"/>
      <c r="AV4288" s="85"/>
      <c r="AW4288" s="100"/>
      <c r="AX4288" s="2"/>
      <c r="AY4288" s="2"/>
      <c r="AZ4288" s="2"/>
      <c r="BA4288" s="2"/>
      <c r="BB4288" s="55"/>
      <c r="BC4288" s="105"/>
      <c r="BD4288" s="105"/>
      <c r="BE4288" s="105"/>
      <c r="BF4288" s="105"/>
      <c r="BG4288" s="109"/>
      <c r="BH4288" s="2"/>
      <c r="BI4288" s="2"/>
      <c r="BJ4288" s="2"/>
      <c r="BK4288" s="2"/>
      <c r="BL4288" s="55"/>
      <c r="BM4288" s="48"/>
      <c r="BN4288" s="48"/>
      <c r="BO4288" s="48"/>
      <c r="BP4288" s="48"/>
      <c r="BQ4288" s="117"/>
      <c r="BR4288" s="2"/>
      <c r="BS4288" s="2"/>
      <c r="BT4288" s="2"/>
      <c r="BU4288" s="2"/>
      <c r="BV4288" s="55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18">
        <v>3</v>
      </c>
      <c r="H4289" s="3">
        <v>2024</v>
      </c>
      <c r="I4289" s="20" t="s">
        <v>283</v>
      </c>
      <c r="J4289" s="184" t="s">
        <v>298</v>
      </c>
      <c r="K4289" s="184" t="s">
        <v>321</v>
      </c>
      <c r="L4289" s="187">
        <f t="shared" si="135"/>
        <v>0</v>
      </c>
      <c r="M4289" s="187">
        <f t="shared" si="136"/>
        <v>0</v>
      </c>
      <c r="N4289" s="186"/>
      <c r="O4289" s="33"/>
      <c r="P4289" s="33"/>
      <c r="Q4289" s="33"/>
      <c r="R4289" s="33"/>
      <c r="S4289" s="42"/>
      <c r="T4289" s="2"/>
      <c r="U4289" s="2"/>
      <c r="V4289" s="2"/>
      <c r="W4289" s="2"/>
      <c r="X4289" s="55"/>
      <c r="Y4289" s="62"/>
      <c r="Z4289" s="62"/>
      <c r="AA4289" s="62"/>
      <c r="AB4289" s="62"/>
      <c r="AC4289" s="68"/>
      <c r="AD4289" s="2"/>
      <c r="AE4289" s="2"/>
      <c r="AF4289" s="2"/>
      <c r="AG4289" s="2"/>
      <c r="AH4289" s="55"/>
      <c r="AI4289" s="72"/>
      <c r="AJ4289" s="72"/>
      <c r="AK4289" s="72"/>
      <c r="AL4289" s="72"/>
      <c r="AM4289" s="80"/>
      <c r="AN4289" s="2"/>
      <c r="AO4289" s="2"/>
      <c r="AP4289" s="2"/>
      <c r="AQ4289" s="2"/>
      <c r="AR4289" s="55"/>
      <c r="AS4289" s="85"/>
      <c r="AT4289" s="85"/>
      <c r="AU4289" s="85"/>
      <c r="AV4289" s="85"/>
      <c r="AW4289" s="100"/>
      <c r="AX4289" s="2"/>
      <c r="AY4289" s="2"/>
      <c r="AZ4289" s="2"/>
      <c r="BA4289" s="2"/>
      <c r="BB4289" s="55"/>
      <c r="BC4289" s="105"/>
      <c r="BD4289" s="105"/>
      <c r="BE4289" s="105"/>
      <c r="BF4289" s="105"/>
      <c r="BG4289" s="109"/>
      <c r="BH4289" s="2"/>
      <c r="BI4289" s="2"/>
      <c r="BJ4289" s="2"/>
      <c r="BK4289" s="2"/>
      <c r="BL4289" s="55"/>
      <c r="BM4289" s="48"/>
      <c r="BN4289" s="48"/>
      <c r="BO4289" s="48"/>
      <c r="BP4289" s="48"/>
      <c r="BQ4289" s="117"/>
      <c r="BR4289" s="2"/>
      <c r="BS4289" s="2"/>
      <c r="BT4289" s="2"/>
      <c r="BU4289" s="2"/>
      <c r="BV4289" s="55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18">
        <v>3</v>
      </c>
      <c r="H4290" s="3">
        <v>2024</v>
      </c>
      <c r="I4290" s="20" t="s">
        <v>283</v>
      </c>
      <c r="J4290" s="184" t="s">
        <v>278</v>
      </c>
      <c r="K4290" s="184" t="s">
        <v>320</v>
      </c>
      <c r="L4290" s="187">
        <f t="shared" si="135"/>
        <v>7</v>
      </c>
      <c r="M4290" s="187">
        <f t="shared" si="136"/>
        <v>10.124000000000001</v>
      </c>
      <c r="N4290" s="186" t="s">
        <v>517</v>
      </c>
      <c r="O4290" s="33"/>
      <c r="P4290" s="33"/>
      <c r="Q4290" s="33"/>
      <c r="R4290" s="33"/>
      <c r="S4290" s="42"/>
      <c r="T4290" s="2"/>
      <c r="U4290" s="2"/>
      <c r="V4290" s="2"/>
      <c r="W4290" s="2"/>
      <c r="X4290" s="55"/>
      <c r="Y4290" s="62"/>
      <c r="Z4290" s="62"/>
      <c r="AA4290" s="62"/>
      <c r="AB4290" s="62"/>
      <c r="AC4290" s="68"/>
      <c r="AD4290" s="2"/>
      <c r="AE4290" s="2"/>
      <c r="AF4290" s="2"/>
      <c r="AG4290" s="2"/>
      <c r="AH4290" s="55"/>
      <c r="AI4290" s="72"/>
      <c r="AJ4290" s="72"/>
      <c r="AK4290" s="72"/>
      <c r="AL4290" s="72"/>
      <c r="AM4290" s="80"/>
      <c r="AN4290" s="2"/>
      <c r="AO4290" s="2"/>
      <c r="AP4290" s="2"/>
      <c r="AQ4290" s="2"/>
      <c r="AR4290" s="55"/>
      <c r="AS4290" s="85"/>
      <c r="AT4290" s="85"/>
      <c r="AU4290" s="85"/>
      <c r="AV4290" s="85"/>
      <c r="AW4290" s="100"/>
      <c r="AX4290" s="2" t="s">
        <v>812</v>
      </c>
      <c r="AY4290" s="2"/>
      <c r="AZ4290" s="2"/>
      <c r="BA4290" s="2">
        <v>7</v>
      </c>
      <c r="BB4290" s="55">
        <v>10.124000000000001</v>
      </c>
      <c r="BC4290" s="105"/>
      <c r="BD4290" s="105"/>
      <c r="BE4290" s="105"/>
      <c r="BF4290" s="105"/>
      <c r="BG4290" s="109"/>
      <c r="BH4290" s="2"/>
      <c r="BI4290" s="2"/>
      <c r="BJ4290" s="2"/>
      <c r="BK4290" s="2"/>
      <c r="BL4290" s="55"/>
      <c r="BM4290" s="48"/>
      <c r="BN4290" s="48"/>
      <c r="BO4290" s="48"/>
      <c r="BP4290" s="48"/>
      <c r="BQ4290" s="117"/>
      <c r="BR4290" s="2"/>
      <c r="BS4290" s="2"/>
      <c r="BT4290" s="2"/>
      <c r="BU4290" s="2"/>
      <c r="BV4290" s="55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18">
        <v>3</v>
      </c>
      <c r="H4291" s="3">
        <v>2024</v>
      </c>
      <c r="I4291" s="20" t="s">
        <v>283</v>
      </c>
      <c r="J4291" s="184" t="s">
        <v>279</v>
      </c>
      <c r="K4291" s="184" t="s">
        <v>320</v>
      </c>
      <c r="L4291" s="187">
        <f t="shared" si="135"/>
        <v>0</v>
      </c>
      <c r="M4291" s="187">
        <f t="shared" si="136"/>
        <v>0</v>
      </c>
      <c r="N4291" s="186"/>
      <c r="O4291" s="33"/>
      <c r="P4291" s="33"/>
      <c r="Q4291" s="33"/>
      <c r="R4291" s="33"/>
      <c r="S4291" s="42"/>
      <c r="T4291" s="2"/>
      <c r="U4291" s="2"/>
      <c r="V4291" s="2"/>
      <c r="W4291" s="2"/>
      <c r="X4291" s="55"/>
      <c r="Y4291" s="62"/>
      <c r="Z4291" s="62"/>
      <c r="AA4291" s="62"/>
      <c r="AB4291" s="62"/>
      <c r="AC4291" s="68"/>
      <c r="AD4291" s="2"/>
      <c r="AE4291" s="2"/>
      <c r="AF4291" s="2"/>
      <c r="AG4291" s="2"/>
      <c r="AH4291" s="55"/>
      <c r="AI4291" s="72"/>
      <c r="AJ4291" s="72"/>
      <c r="AK4291" s="72"/>
      <c r="AL4291" s="72"/>
      <c r="AM4291" s="80"/>
      <c r="AN4291" s="2"/>
      <c r="AO4291" s="2"/>
      <c r="AP4291" s="2"/>
      <c r="AQ4291" s="2"/>
      <c r="AR4291" s="55"/>
      <c r="AS4291" s="85"/>
      <c r="AT4291" s="85"/>
      <c r="AU4291" s="85"/>
      <c r="AV4291" s="85"/>
      <c r="AW4291" s="100"/>
      <c r="AX4291" s="2"/>
      <c r="AY4291" s="2"/>
      <c r="AZ4291" s="2"/>
      <c r="BA4291" s="2"/>
      <c r="BB4291" s="55"/>
      <c r="BC4291" s="105"/>
      <c r="BD4291" s="105"/>
      <c r="BE4291" s="105"/>
      <c r="BF4291" s="105"/>
      <c r="BG4291" s="109"/>
      <c r="BH4291" s="2"/>
      <c r="BI4291" s="2"/>
      <c r="BJ4291" s="2"/>
      <c r="BK4291" s="2"/>
      <c r="BL4291" s="55"/>
      <c r="BM4291" s="48"/>
      <c r="BN4291" s="48"/>
      <c r="BO4291" s="48"/>
      <c r="BP4291" s="48"/>
      <c r="BQ4291" s="117"/>
      <c r="BR4291" s="2"/>
      <c r="BS4291" s="2"/>
      <c r="BT4291" s="2"/>
      <c r="BU4291" s="2"/>
      <c r="BV4291" s="55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18">
        <v>3</v>
      </c>
      <c r="H4292" s="3">
        <v>2024</v>
      </c>
      <c r="I4292" s="20" t="s">
        <v>286</v>
      </c>
      <c r="J4292" s="184" t="s">
        <v>280</v>
      </c>
      <c r="K4292" s="184" t="s">
        <v>319</v>
      </c>
      <c r="L4292" s="187">
        <f t="shared" si="135"/>
        <v>0</v>
      </c>
      <c r="M4292" s="187">
        <f t="shared" si="136"/>
        <v>0</v>
      </c>
      <c r="N4292" s="186"/>
      <c r="O4292" s="33"/>
      <c r="P4292" s="33"/>
      <c r="Q4292" s="33"/>
      <c r="R4292" s="33"/>
      <c r="S4292" s="42"/>
      <c r="T4292" s="2"/>
      <c r="U4292" s="2"/>
      <c r="V4292" s="2"/>
      <c r="W4292" s="2"/>
      <c r="X4292" s="55"/>
      <c r="Y4292" s="62"/>
      <c r="Z4292" s="62"/>
      <c r="AA4292" s="62"/>
      <c r="AB4292" s="62"/>
      <c r="AC4292" s="68"/>
      <c r="AD4292" s="2"/>
      <c r="AE4292" s="2"/>
      <c r="AF4292" s="2"/>
      <c r="AG4292" s="2"/>
      <c r="AH4292" s="55"/>
      <c r="AI4292" s="72"/>
      <c r="AJ4292" s="72"/>
      <c r="AK4292" s="72"/>
      <c r="AL4292" s="72"/>
      <c r="AM4292" s="80"/>
      <c r="AN4292" s="2"/>
      <c r="AO4292" s="2"/>
      <c r="AP4292" s="2"/>
      <c r="AQ4292" s="2"/>
      <c r="AR4292" s="55"/>
      <c r="AS4292" s="85"/>
      <c r="AT4292" s="85"/>
      <c r="AU4292" s="85"/>
      <c r="AV4292" s="85"/>
      <c r="AW4292" s="100"/>
      <c r="AX4292" s="2"/>
      <c r="AY4292" s="2"/>
      <c r="AZ4292" s="2"/>
      <c r="BA4292" s="2"/>
      <c r="BB4292" s="55"/>
      <c r="BC4292" s="105"/>
      <c r="BD4292" s="105"/>
      <c r="BE4292" s="105"/>
      <c r="BF4292" s="105"/>
      <c r="BG4292" s="109"/>
      <c r="BH4292" s="2"/>
      <c r="BI4292" s="2"/>
      <c r="BJ4292" s="2"/>
      <c r="BK4292" s="2"/>
      <c r="BL4292" s="55"/>
      <c r="BM4292" s="48"/>
      <c r="BN4292" s="48"/>
      <c r="BO4292" s="48"/>
      <c r="BP4292" s="48"/>
      <c r="BQ4292" s="117"/>
      <c r="BR4292" s="2"/>
      <c r="BS4292" s="2"/>
      <c r="BT4292" s="2"/>
      <c r="BU4292" s="2"/>
      <c r="BV4292" s="55"/>
    </row>
    <row r="4293" spans="1:74" hidden="1" x14ac:dyDescent="0.3">
      <c r="A4293" s="2" t="s">
        <v>136</v>
      </c>
      <c r="B4293" s="2" t="s">
        <v>2</v>
      </c>
      <c r="C4293" s="2" t="s">
        <v>3</v>
      </c>
      <c r="D4293" s="2" t="s">
        <v>124</v>
      </c>
      <c r="E4293" s="5" t="s">
        <v>137</v>
      </c>
      <c r="F4293" s="3"/>
      <c r="G4293" s="18">
        <v>3</v>
      </c>
      <c r="H4293" s="3">
        <v>2024</v>
      </c>
      <c r="I4293" s="20" t="s">
        <v>286</v>
      </c>
      <c r="J4293" s="184" t="s">
        <v>281</v>
      </c>
      <c r="K4293" s="184" t="s">
        <v>319</v>
      </c>
      <c r="L4293" s="187">
        <f t="shared" si="135"/>
        <v>0</v>
      </c>
      <c r="M4293" s="187">
        <f t="shared" si="136"/>
        <v>4.5</v>
      </c>
      <c r="N4293" s="186" t="s">
        <v>1061</v>
      </c>
      <c r="O4293" s="33"/>
      <c r="P4293" s="33"/>
      <c r="Q4293" s="33"/>
      <c r="R4293" s="33"/>
      <c r="S4293" s="42"/>
      <c r="T4293" s="2"/>
      <c r="U4293" s="2"/>
      <c r="V4293" s="2"/>
      <c r="W4293" s="2"/>
      <c r="X4293" s="55"/>
      <c r="Y4293" s="62"/>
      <c r="Z4293" s="62"/>
      <c r="AA4293" s="62"/>
      <c r="AB4293" s="62"/>
      <c r="AC4293" s="68"/>
      <c r="AD4293" s="2"/>
      <c r="AE4293" s="2"/>
      <c r="AF4293" s="2"/>
      <c r="AG4293" s="2"/>
      <c r="AH4293" s="55"/>
      <c r="AI4293" s="72"/>
      <c r="AJ4293" s="72"/>
      <c r="AK4293" s="72"/>
      <c r="AL4293" s="72"/>
      <c r="AM4293" s="80"/>
      <c r="AN4293" s="2"/>
      <c r="AO4293" s="2"/>
      <c r="AP4293" s="2"/>
      <c r="AQ4293" s="2"/>
      <c r="AR4293" s="55"/>
      <c r="AS4293" s="85"/>
      <c r="AT4293" s="85"/>
      <c r="AU4293" s="85"/>
      <c r="AV4293" s="85"/>
      <c r="AW4293" s="100"/>
      <c r="AX4293" s="2"/>
      <c r="AY4293" s="2"/>
      <c r="AZ4293" s="2"/>
      <c r="BA4293" s="2"/>
      <c r="BB4293" s="55"/>
      <c r="BC4293" s="105" t="s">
        <v>1061</v>
      </c>
      <c r="BD4293" s="105"/>
      <c r="BE4293" s="105"/>
      <c r="BF4293" s="105"/>
      <c r="BG4293" s="109">
        <v>4.5</v>
      </c>
      <c r="BH4293" s="2"/>
      <c r="BI4293" s="2"/>
      <c r="BJ4293" s="2"/>
      <c r="BK4293" s="2"/>
      <c r="BL4293" s="55"/>
      <c r="BM4293" s="48"/>
      <c r="BN4293" s="48"/>
      <c r="BO4293" s="48"/>
      <c r="BP4293" s="48"/>
      <c r="BQ4293" s="117"/>
      <c r="BR4293" s="2"/>
      <c r="BS4293" s="2"/>
      <c r="BT4293" s="2"/>
      <c r="BU4293" s="2"/>
      <c r="BV4293" s="55"/>
    </row>
    <row r="4294" spans="1:74" s="13" customFormat="1" hidden="1" x14ac:dyDescent="0.3">
      <c r="A4294" s="12" t="s">
        <v>136</v>
      </c>
      <c r="B4294" s="12" t="s">
        <v>2</v>
      </c>
      <c r="C4294" s="12" t="s">
        <v>3</v>
      </c>
      <c r="D4294" s="12" t="s">
        <v>124</v>
      </c>
      <c r="E4294" s="6" t="s">
        <v>137</v>
      </c>
      <c r="F4294" s="7"/>
      <c r="G4294" s="19">
        <v>3</v>
      </c>
      <c r="H4294" s="7">
        <v>2024</v>
      </c>
      <c r="I4294" s="21"/>
      <c r="J4294" s="12" t="s">
        <v>314</v>
      </c>
      <c r="K4294" s="12"/>
      <c r="L4294" s="147"/>
      <c r="M4294" s="147">
        <f>SUM(M4256:M4293)</f>
        <v>379.54</v>
      </c>
      <c r="N4294" s="183"/>
      <c r="O4294" s="12"/>
      <c r="P4294" s="12"/>
      <c r="Q4294" s="12"/>
      <c r="R4294" s="12"/>
      <c r="S4294" s="47">
        <f>SUM(S4256:S4293)</f>
        <v>0</v>
      </c>
      <c r="T4294" s="12"/>
      <c r="U4294" s="12"/>
      <c r="V4294" s="12"/>
      <c r="W4294" s="12"/>
      <c r="X4294" s="47">
        <f>SUM(X4256:X4293)</f>
        <v>0</v>
      </c>
      <c r="Y4294" s="12"/>
      <c r="Z4294" s="12"/>
      <c r="AA4294" s="12"/>
      <c r="AB4294" s="12"/>
      <c r="AC4294" s="125">
        <f>SUM(AC4256:AC4293)</f>
        <v>0</v>
      </c>
      <c r="AD4294" s="12"/>
      <c r="AE4294" s="12"/>
      <c r="AF4294" s="12"/>
      <c r="AG4294" s="12"/>
      <c r="AH4294" s="47">
        <f>SUM(AH4256:AH4293)</f>
        <v>0</v>
      </c>
      <c r="AI4294" s="12"/>
      <c r="AJ4294" s="12"/>
      <c r="AK4294" s="12"/>
      <c r="AL4294" s="12"/>
      <c r="AM4294" s="47">
        <f>SUM(AM4256:AM4293)</f>
        <v>0</v>
      </c>
      <c r="AN4294" s="12"/>
      <c r="AO4294" s="12"/>
      <c r="AP4294" s="12"/>
      <c r="AQ4294" s="12"/>
      <c r="AR4294" s="47">
        <f>SUM(AR4256:AR4293)</f>
        <v>364.916</v>
      </c>
      <c r="AS4294" s="12"/>
      <c r="AT4294" s="12"/>
      <c r="AU4294" s="12"/>
      <c r="AV4294" s="12"/>
      <c r="AW4294" s="47">
        <f>SUM(AW4256:AW4293)</f>
        <v>0</v>
      </c>
      <c r="AX4294" s="12"/>
      <c r="AY4294" s="12"/>
      <c r="AZ4294" s="12"/>
      <c r="BA4294" s="12"/>
      <c r="BB4294" s="47">
        <f>SUM(BB4256:BB4293)</f>
        <v>10.124000000000001</v>
      </c>
      <c r="BC4294" s="12"/>
      <c r="BD4294" s="12"/>
      <c r="BE4294" s="12"/>
      <c r="BF4294" s="12"/>
      <c r="BG4294" s="47">
        <f>SUM(BG4256:BG4293)</f>
        <v>4.5</v>
      </c>
      <c r="BH4294" s="12"/>
      <c r="BI4294" s="12"/>
      <c r="BJ4294" s="12"/>
      <c r="BK4294" s="12"/>
      <c r="BL4294" s="47">
        <f>SUM(BL4256:BL4293)</f>
        <v>0</v>
      </c>
      <c r="BM4294" s="12"/>
      <c r="BN4294" s="12"/>
      <c r="BO4294" s="12"/>
      <c r="BP4294" s="12"/>
      <c r="BQ4294" s="47">
        <f>SUM(BQ4256:BQ4293)</f>
        <v>0</v>
      </c>
      <c r="BR4294" s="12"/>
      <c r="BS4294" s="12"/>
      <c r="BT4294" s="12"/>
      <c r="BU4294" s="12"/>
      <c r="BV4294" s="47">
        <f>SUM(BV4256:BV4293)</f>
        <v>0</v>
      </c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18" t="s">
        <v>71</v>
      </c>
      <c r="H4295" s="3">
        <v>2024</v>
      </c>
      <c r="I4295" s="20" t="s">
        <v>287</v>
      </c>
      <c r="J4295" s="184" t="s">
        <v>267</v>
      </c>
      <c r="K4295" s="184" t="s">
        <v>318</v>
      </c>
      <c r="L4295" s="187">
        <f t="shared" ref="L4295:L4357" si="137">SUM(R4295,W4295,AB4295,AG4295,AL4295,AQ4295,AV4295,BA4295,BF4295,BK4295,BP4295,BU4295)</f>
        <v>0</v>
      </c>
      <c r="M4295" s="187">
        <f t="shared" ref="M4295:M4357" si="138">SUM(S4295,X4295,AC4295,AH4295,AM4295,AR4295,AW4295,BB4295,BG4295,BL4295,BQ4295,BV4295)</f>
        <v>0</v>
      </c>
      <c r="N4295" s="186"/>
      <c r="O4295" s="33"/>
      <c r="P4295" s="33"/>
      <c r="Q4295" s="33"/>
      <c r="R4295" s="33"/>
      <c r="S4295" s="42"/>
      <c r="T4295" s="2"/>
      <c r="U4295" s="2"/>
      <c r="V4295" s="2"/>
      <c r="W4295" s="2"/>
      <c r="X4295" s="55"/>
      <c r="Y4295" s="62"/>
      <c r="Z4295" s="62"/>
      <c r="AA4295" s="62"/>
      <c r="AB4295" s="62"/>
      <c r="AC4295" s="68"/>
      <c r="AD4295" s="2"/>
      <c r="AE4295" s="2"/>
      <c r="AF4295" s="2"/>
      <c r="AG4295" s="2"/>
      <c r="AH4295" s="55"/>
      <c r="AI4295" s="72"/>
      <c r="AJ4295" s="72"/>
      <c r="AK4295" s="72"/>
      <c r="AL4295" s="72"/>
      <c r="AM4295" s="80"/>
      <c r="AN4295" s="2"/>
      <c r="AO4295" s="2"/>
      <c r="AP4295" s="2"/>
      <c r="AQ4295" s="2"/>
      <c r="AR4295" s="55"/>
      <c r="AS4295" s="85"/>
      <c r="AT4295" s="85"/>
      <c r="AU4295" s="85"/>
      <c r="AV4295" s="85"/>
      <c r="AW4295" s="100"/>
      <c r="AX4295" s="2"/>
      <c r="AY4295" s="2"/>
      <c r="AZ4295" s="2"/>
      <c r="BA4295" s="2"/>
      <c r="BB4295" s="55"/>
      <c r="BC4295" s="105"/>
      <c r="BD4295" s="105"/>
      <c r="BE4295" s="105"/>
      <c r="BF4295" s="105"/>
      <c r="BG4295" s="109"/>
      <c r="BH4295" s="2"/>
      <c r="BI4295" s="2"/>
      <c r="BJ4295" s="2"/>
      <c r="BK4295" s="2"/>
      <c r="BL4295" s="55"/>
      <c r="BM4295" s="48"/>
      <c r="BN4295" s="48"/>
      <c r="BO4295" s="48"/>
      <c r="BP4295" s="48"/>
      <c r="BQ4295" s="117"/>
      <c r="BR4295" s="2"/>
      <c r="BS4295" s="2"/>
      <c r="BT4295" s="2"/>
      <c r="BU4295" s="2"/>
      <c r="BV4295" s="55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18" t="s">
        <v>71</v>
      </c>
      <c r="H4296" s="3">
        <v>2024</v>
      </c>
      <c r="I4296" s="20" t="s">
        <v>287</v>
      </c>
      <c r="J4296" s="184" t="s">
        <v>291</v>
      </c>
      <c r="K4296" s="184" t="s">
        <v>319</v>
      </c>
      <c r="L4296" s="187">
        <f t="shared" si="137"/>
        <v>0</v>
      </c>
      <c r="M4296" s="187">
        <f t="shared" si="138"/>
        <v>0</v>
      </c>
      <c r="N4296" s="186"/>
      <c r="O4296" s="33"/>
      <c r="P4296" s="33"/>
      <c r="Q4296" s="33"/>
      <c r="R4296" s="33"/>
      <c r="S4296" s="42"/>
      <c r="T4296" s="2"/>
      <c r="U4296" s="2"/>
      <c r="V4296" s="2"/>
      <c r="W4296" s="2"/>
      <c r="X4296" s="55"/>
      <c r="Y4296" s="62"/>
      <c r="Z4296" s="62"/>
      <c r="AA4296" s="62"/>
      <c r="AB4296" s="62"/>
      <c r="AC4296" s="68"/>
      <c r="AD4296" s="2"/>
      <c r="AE4296" s="2"/>
      <c r="AF4296" s="2"/>
      <c r="AG4296" s="2"/>
      <c r="AH4296" s="55"/>
      <c r="AI4296" s="72"/>
      <c r="AJ4296" s="72"/>
      <c r="AK4296" s="72"/>
      <c r="AL4296" s="72"/>
      <c r="AM4296" s="80"/>
      <c r="AN4296" s="2"/>
      <c r="AO4296" s="2"/>
      <c r="AP4296" s="2"/>
      <c r="AQ4296" s="2"/>
      <c r="AR4296" s="55"/>
      <c r="AS4296" s="85"/>
      <c r="AT4296" s="85"/>
      <c r="AU4296" s="85"/>
      <c r="AV4296" s="85"/>
      <c r="AW4296" s="100"/>
      <c r="AX4296" s="2"/>
      <c r="AY4296" s="2"/>
      <c r="AZ4296" s="2"/>
      <c r="BA4296" s="2"/>
      <c r="BB4296" s="55"/>
      <c r="BC4296" s="105"/>
      <c r="BD4296" s="105"/>
      <c r="BE4296" s="105"/>
      <c r="BF4296" s="105"/>
      <c r="BG4296" s="109"/>
      <c r="BH4296" s="2"/>
      <c r="BI4296" s="2"/>
      <c r="BJ4296" s="2"/>
      <c r="BK4296" s="2"/>
      <c r="BL4296" s="55"/>
      <c r="BM4296" s="48"/>
      <c r="BN4296" s="48"/>
      <c r="BO4296" s="48"/>
      <c r="BP4296" s="48"/>
      <c r="BQ4296" s="117"/>
      <c r="BR4296" s="2"/>
      <c r="BS4296" s="2"/>
      <c r="BT4296" s="2"/>
      <c r="BU4296" s="2"/>
      <c r="BV4296" s="55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18" t="s">
        <v>71</v>
      </c>
      <c r="H4297" s="3">
        <v>2024</v>
      </c>
      <c r="I4297" s="20" t="s">
        <v>286</v>
      </c>
      <c r="J4297" s="184" t="s">
        <v>336</v>
      </c>
      <c r="K4297" s="184" t="s">
        <v>319</v>
      </c>
      <c r="L4297" s="187">
        <f t="shared" si="137"/>
        <v>0</v>
      </c>
      <c r="M4297" s="187">
        <f t="shared" si="138"/>
        <v>0</v>
      </c>
      <c r="N4297" s="186"/>
      <c r="O4297" s="33"/>
      <c r="P4297" s="33"/>
      <c r="Q4297" s="33"/>
      <c r="R4297" s="33"/>
      <c r="S4297" s="42"/>
      <c r="T4297" s="2"/>
      <c r="U4297" s="2"/>
      <c r="V4297" s="2"/>
      <c r="W4297" s="2"/>
      <c r="X4297" s="55"/>
      <c r="Y4297" s="62"/>
      <c r="Z4297" s="62"/>
      <c r="AA4297" s="62"/>
      <c r="AB4297" s="62"/>
      <c r="AC4297" s="68"/>
      <c r="AD4297" s="2"/>
      <c r="AE4297" s="2"/>
      <c r="AF4297" s="2"/>
      <c r="AG4297" s="2"/>
      <c r="AH4297" s="55"/>
      <c r="AI4297" s="72"/>
      <c r="AJ4297" s="72"/>
      <c r="AK4297" s="72"/>
      <c r="AL4297" s="72"/>
      <c r="AM4297" s="80"/>
      <c r="AN4297" s="2"/>
      <c r="AO4297" s="2"/>
      <c r="AP4297" s="2"/>
      <c r="AQ4297" s="2"/>
      <c r="AR4297" s="55"/>
      <c r="AS4297" s="85"/>
      <c r="AT4297" s="85"/>
      <c r="AU4297" s="85"/>
      <c r="AV4297" s="85"/>
      <c r="AW4297" s="100"/>
      <c r="AX4297" s="2"/>
      <c r="AY4297" s="2"/>
      <c r="AZ4297" s="2"/>
      <c r="BA4297" s="2"/>
      <c r="BB4297" s="55"/>
      <c r="BC4297" s="105"/>
      <c r="BD4297" s="105"/>
      <c r="BE4297" s="105"/>
      <c r="BF4297" s="105"/>
      <c r="BG4297" s="109"/>
      <c r="BH4297" s="2"/>
      <c r="BI4297" s="2"/>
      <c r="BJ4297" s="2"/>
      <c r="BK4297" s="2"/>
      <c r="BL4297" s="55"/>
      <c r="BM4297" s="48"/>
      <c r="BN4297" s="48"/>
      <c r="BO4297" s="48"/>
      <c r="BP4297" s="48"/>
      <c r="BQ4297" s="117"/>
      <c r="BR4297" s="2"/>
      <c r="BS4297" s="2"/>
      <c r="BT4297" s="2"/>
      <c r="BU4297" s="2"/>
      <c r="BV4297" s="55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18" t="s">
        <v>71</v>
      </c>
      <c r="H4298" s="3">
        <v>2024</v>
      </c>
      <c r="I4298" s="20" t="s">
        <v>286</v>
      </c>
      <c r="J4298" s="185" t="s">
        <v>337</v>
      </c>
      <c r="K4298" s="185" t="s">
        <v>318</v>
      </c>
      <c r="L4298" s="187">
        <f t="shared" si="137"/>
        <v>0</v>
      </c>
      <c r="M4298" s="187">
        <f t="shared" si="138"/>
        <v>0</v>
      </c>
      <c r="N4298" s="186"/>
      <c r="O4298" s="53"/>
      <c r="P4298" s="53"/>
      <c r="Q4298" s="53"/>
      <c r="R4298" s="53"/>
      <c r="S4298" s="54"/>
      <c r="T4298" s="8"/>
      <c r="U4298" s="8"/>
      <c r="V4298" s="8"/>
      <c r="W4298" s="8"/>
      <c r="X4298" s="122"/>
      <c r="Y4298" s="135"/>
      <c r="Z4298" s="135"/>
      <c r="AA4298" s="135"/>
      <c r="AB4298" s="135"/>
      <c r="AC4298" s="136"/>
      <c r="AD4298" s="8"/>
      <c r="AE4298" s="8"/>
      <c r="AF4298" s="8"/>
      <c r="AG4298" s="8"/>
      <c r="AH4298" s="122"/>
      <c r="AI4298" s="137"/>
      <c r="AJ4298" s="137"/>
      <c r="AK4298" s="137"/>
      <c r="AL4298" s="137"/>
      <c r="AM4298" s="138"/>
      <c r="AN4298" s="8"/>
      <c r="AO4298" s="8"/>
      <c r="AP4298" s="8"/>
      <c r="AQ4298" s="8"/>
      <c r="AR4298" s="122"/>
      <c r="AS4298" s="139"/>
      <c r="AT4298" s="139"/>
      <c r="AU4298" s="139"/>
      <c r="AV4298" s="139"/>
      <c r="AW4298" s="140"/>
      <c r="AX4298" s="8"/>
      <c r="AY4298" s="8"/>
      <c r="AZ4298" s="8"/>
      <c r="BA4298" s="8"/>
      <c r="BB4298" s="122"/>
      <c r="BC4298" s="141"/>
      <c r="BD4298" s="141"/>
      <c r="BE4298" s="141"/>
      <c r="BF4298" s="141"/>
      <c r="BG4298" s="142"/>
      <c r="BH4298" s="8"/>
      <c r="BI4298" s="8"/>
      <c r="BJ4298" s="8"/>
      <c r="BK4298" s="8"/>
      <c r="BL4298" s="122"/>
      <c r="BM4298" s="143"/>
      <c r="BN4298" s="143"/>
      <c r="BO4298" s="143"/>
      <c r="BP4298" s="143"/>
      <c r="BQ4298" s="144"/>
      <c r="BR4298" s="8"/>
      <c r="BS4298" s="8"/>
      <c r="BT4298" s="8"/>
      <c r="BU4298" s="8"/>
      <c r="BV4298" s="122"/>
    </row>
    <row r="4299" spans="1:74" ht="28.8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18" t="s">
        <v>71</v>
      </c>
      <c r="H4299" s="3">
        <v>2024</v>
      </c>
      <c r="I4299" s="20" t="s">
        <v>286</v>
      </c>
      <c r="J4299" s="185" t="s">
        <v>338</v>
      </c>
      <c r="K4299" s="185" t="s">
        <v>339</v>
      </c>
      <c r="L4299" s="187">
        <f t="shared" si="137"/>
        <v>0</v>
      </c>
      <c r="M4299" s="187">
        <f t="shared" si="138"/>
        <v>0</v>
      </c>
      <c r="N4299" s="186"/>
      <c r="O4299" s="53"/>
      <c r="P4299" s="53"/>
      <c r="Q4299" s="53"/>
      <c r="R4299" s="53"/>
      <c r="S4299" s="54"/>
      <c r="T4299" s="8"/>
      <c r="U4299" s="8"/>
      <c r="V4299" s="8"/>
      <c r="W4299" s="8"/>
      <c r="X4299" s="122"/>
      <c r="Y4299" s="135"/>
      <c r="Z4299" s="135"/>
      <c r="AA4299" s="135"/>
      <c r="AB4299" s="135"/>
      <c r="AC4299" s="136"/>
      <c r="AD4299" s="8"/>
      <c r="AE4299" s="8"/>
      <c r="AF4299" s="8"/>
      <c r="AG4299" s="8"/>
      <c r="AH4299" s="122"/>
      <c r="AI4299" s="137"/>
      <c r="AJ4299" s="137"/>
      <c r="AK4299" s="137"/>
      <c r="AL4299" s="137"/>
      <c r="AM4299" s="138"/>
      <c r="AN4299" s="8"/>
      <c r="AO4299" s="8"/>
      <c r="AP4299" s="8"/>
      <c r="AQ4299" s="8"/>
      <c r="AR4299" s="122"/>
      <c r="AS4299" s="139"/>
      <c r="AT4299" s="139"/>
      <c r="AU4299" s="139"/>
      <c r="AV4299" s="139"/>
      <c r="AW4299" s="140"/>
      <c r="AX4299" s="8"/>
      <c r="AY4299" s="8"/>
      <c r="AZ4299" s="8"/>
      <c r="BA4299" s="8"/>
      <c r="BB4299" s="122"/>
      <c r="BC4299" s="141"/>
      <c r="BD4299" s="141"/>
      <c r="BE4299" s="141"/>
      <c r="BF4299" s="141"/>
      <c r="BG4299" s="142"/>
      <c r="BH4299" s="8"/>
      <c r="BI4299" s="8"/>
      <c r="BJ4299" s="8"/>
      <c r="BK4299" s="8"/>
      <c r="BL4299" s="122"/>
      <c r="BM4299" s="143"/>
      <c r="BN4299" s="143"/>
      <c r="BO4299" s="143"/>
      <c r="BP4299" s="143"/>
      <c r="BQ4299" s="144"/>
      <c r="BR4299" s="8"/>
      <c r="BS4299" s="8"/>
      <c r="BT4299" s="8"/>
      <c r="BU4299" s="8"/>
      <c r="BV4299" s="122"/>
    </row>
    <row r="4300" spans="1:74" ht="28.8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18" t="s">
        <v>71</v>
      </c>
      <c r="H4300" s="3">
        <v>2024</v>
      </c>
      <c r="I4300" s="20" t="s">
        <v>286</v>
      </c>
      <c r="J4300" s="185" t="s">
        <v>340</v>
      </c>
      <c r="K4300" s="185" t="s">
        <v>318</v>
      </c>
      <c r="L4300" s="187">
        <f t="shared" si="137"/>
        <v>0</v>
      </c>
      <c r="M4300" s="187">
        <f t="shared" si="138"/>
        <v>0</v>
      </c>
      <c r="N4300" s="186"/>
      <c r="O4300" s="53"/>
      <c r="P4300" s="53"/>
      <c r="Q4300" s="53"/>
      <c r="R4300" s="53"/>
      <c r="S4300" s="54"/>
      <c r="T4300" s="8"/>
      <c r="U4300" s="8"/>
      <c r="V4300" s="8"/>
      <c r="W4300" s="8"/>
      <c r="X4300" s="122"/>
      <c r="Y4300" s="135"/>
      <c r="Z4300" s="135"/>
      <c r="AA4300" s="135"/>
      <c r="AB4300" s="135"/>
      <c r="AC4300" s="136"/>
      <c r="AD4300" s="8"/>
      <c r="AE4300" s="8"/>
      <c r="AF4300" s="8"/>
      <c r="AG4300" s="8"/>
      <c r="AH4300" s="122"/>
      <c r="AI4300" s="137"/>
      <c r="AJ4300" s="137"/>
      <c r="AK4300" s="137"/>
      <c r="AL4300" s="137"/>
      <c r="AM4300" s="138"/>
      <c r="AN4300" s="8"/>
      <c r="AO4300" s="8"/>
      <c r="AP4300" s="8"/>
      <c r="AQ4300" s="8"/>
      <c r="AR4300" s="122"/>
      <c r="AS4300" s="139"/>
      <c r="AT4300" s="139"/>
      <c r="AU4300" s="139"/>
      <c r="AV4300" s="139"/>
      <c r="AW4300" s="140"/>
      <c r="AX4300" s="8"/>
      <c r="AY4300" s="8"/>
      <c r="AZ4300" s="8"/>
      <c r="BA4300" s="8"/>
      <c r="BB4300" s="122"/>
      <c r="BC4300" s="141"/>
      <c r="BD4300" s="141"/>
      <c r="BE4300" s="141"/>
      <c r="BF4300" s="141"/>
      <c r="BG4300" s="142"/>
      <c r="BH4300" s="8"/>
      <c r="BI4300" s="8"/>
      <c r="BJ4300" s="8"/>
      <c r="BK4300" s="8"/>
      <c r="BL4300" s="122"/>
      <c r="BM4300" s="143"/>
      <c r="BN4300" s="143"/>
      <c r="BO4300" s="143"/>
      <c r="BP4300" s="143"/>
      <c r="BQ4300" s="144"/>
      <c r="BR4300" s="8"/>
      <c r="BS4300" s="8"/>
      <c r="BT4300" s="8"/>
      <c r="BU4300" s="8"/>
      <c r="BV4300" s="122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18" t="s">
        <v>71</v>
      </c>
      <c r="H4301" s="3">
        <v>2024</v>
      </c>
      <c r="I4301" s="20" t="s">
        <v>286</v>
      </c>
      <c r="J4301" s="185" t="s">
        <v>341</v>
      </c>
      <c r="K4301" s="185" t="s">
        <v>320</v>
      </c>
      <c r="L4301" s="187">
        <f t="shared" si="137"/>
        <v>0</v>
      </c>
      <c r="M4301" s="187">
        <f t="shared" si="138"/>
        <v>0</v>
      </c>
      <c r="N4301" s="186"/>
      <c r="O4301" s="53"/>
      <c r="P4301" s="53"/>
      <c r="Q4301" s="53"/>
      <c r="R4301" s="53"/>
      <c r="S4301" s="54"/>
      <c r="T4301" s="8"/>
      <c r="U4301" s="8"/>
      <c r="V4301" s="8"/>
      <c r="W4301" s="8"/>
      <c r="X4301" s="122"/>
      <c r="Y4301" s="135"/>
      <c r="Z4301" s="135"/>
      <c r="AA4301" s="135"/>
      <c r="AB4301" s="135"/>
      <c r="AC4301" s="136"/>
      <c r="AD4301" s="8"/>
      <c r="AE4301" s="8"/>
      <c r="AF4301" s="8"/>
      <c r="AG4301" s="8"/>
      <c r="AH4301" s="122"/>
      <c r="AI4301" s="137"/>
      <c r="AJ4301" s="137"/>
      <c r="AK4301" s="137"/>
      <c r="AL4301" s="137"/>
      <c r="AM4301" s="138"/>
      <c r="AN4301" s="8"/>
      <c r="AO4301" s="8"/>
      <c r="AP4301" s="8"/>
      <c r="AQ4301" s="8"/>
      <c r="AR4301" s="122"/>
      <c r="AS4301" s="139"/>
      <c r="AT4301" s="139"/>
      <c r="AU4301" s="139"/>
      <c r="AV4301" s="139"/>
      <c r="AW4301" s="140"/>
      <c r="AX4301" s="8"/>
      <c r="AY4301" s="8"/>
      <c r="AZ4301" s="8"/>
      <c r="BA4301" s="8"/>
      <c r="BB4301" s="122"/>
      <c r="BC4301" s="141"/>
      <c r="BD4301" s="141"/>
      <c r="BE4301" s="141"/>
      <c r="BF4301" s="141"/>
      <c r="BG4301" s="142"/>
      <c r="BH4301" s="8"/>
      <c r="BI4301" s="8"/>
      <c r="BJ4301" s="8"/>
      <c r="BK4301" s="8"/>
      <c r="BL4301" s="122"/>
      <c r="BM4301" s="143"/>
      <c r="BN4301" s="143"/>
      <c r="BO4301" s="143"/>
      <c r="BP4301" s="143"/>
      <c r="BQ4301" s="144"/>
      <c r="BR4301" s="8"/>
      <c r="BS4301" s="8"/>
      <c r="BT4301" s="8"/>
      <c r="BU4301" s="8"/>
      <c r="BV4301" s="122"/>
    </row>
    <row r="4302" spans="1:74" ht="28.8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18" t="s">
        <v>71</v>
      </c>
      <c r="H4302" s="3">
        <v>2024</v>
      </c>
      <c r="I4302" s="20" t="s">
        <v>286</v>
      </c>
      <c r="J4302" s="185" t="s">
        <v>342</v>
      </c>
      <c r="K4302" s="185" t="s">
        <v>320</v>
      </c>
      <c r="L4302" s="187">
        <f t="shared" si="137"/>
        <v>0</v>
      </c>
      <c r="M4302" s="187">
        <f t="shared" si="138"/>
        <v>0</v>
      </c>
      <c r="N4302" s="186"/>
      <c r="O4302" s="53"/>
      <c r="P4302" s="53"/>
      <c r="Q4302" s="53"/>
      <c r="R4302" s="53"/>
      <c r="S4302" s="54"/>
      <c r="T4302" s="8"/>
      <c r="U4302" s="8"/>
      <c r="V4302" s="8"/>
      <c r="W4302" s="8"/>
      <c r="X4302" s="122"/>
      <c r="Y4302" s="135"/>
      <c r="Z4302" s="135"/>
      <c r="AA4302" s="135"/>
      <c r="AB4302" s="135"/>
      <c r="AC4302" s="136"/>
      <c r="AD4302" s="8"/>
      <c r="AE4302" s="8"/>
      <c r="AF4302" s="8"/>
      <c r="AG4302" s="8"/>
      <c r="AH4302" s="122"/>
      <c r="AI4302" s="137"/>
      <c r="AJ4302" s="137"/>
      <c r="AK4302" s="137"/>
      <c r="AL4302" s="137"/>
      <c r="AM4302" s="138"/>
      <c r="AN4302" s="8"/>
      <c r="AO4302" s="8"/>
      <c r="AP4302" s="8"/>
      <c r="AQ4302" s="8"/>
      <c r="AR4302" s="122"/>
      <c r="AS4302" s="139"/>
      <c r="AT4302" s="139"/>
      <c r="AU4302" s="139"/>
      <c r="AV4302" s="139"/>
      <c r="AW4302" s="140"/>
      <c r="AX4302" s="8"/>
      <c r="AY4302" s="8"/>
      <c r="AZ4302" s="8"/>
      <c r="BA4302" s="8"/>
      <c r="BB4302" s="122"/>
      <c r="BC4302" s="141"/>
      <c r="BD4302" s="141"/>
      <c r="BE4302" s="141"/>
      <c r="BF4302" s="141"/>
      <c r="BG4302" s="142"/>
      <c r="BH4302" s="8"/>
      <c r="BI4302" s="8"/>
      <c r="BJ4302" s="8"/>
      <c r="BK4302" s="8"/>
      <c r="BL4302" s="122"/>
      <c r="BM4302" s="143"/>
      <c r="BN4302" s="143"/>
      <c r="BO4302" s="143"/>
      <c r="BP4302" s="143"/>
      <c r="BQ4302" s="144"/>
      <c r="BR4302" s="8"/>
      <c r="BS4302" s="8"/>
      <c r="BT4302" s="8"/>
      <c r="BU4302" s="8"/>
      <c r="BV4302" s="122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18" t="s">
        <v>71</v>
      </c>
      <c r="H4303" s="3">
        <v>2024</v>
      </c>
      <c r="I4303" s="20" t="s">
        <v>286</v>
      </c>
      <c r="J4303" s="185" t="s">
        <v>343</v>
      </c>
      <c r="K4303" s="185" t="s">
        <v>339</v>
      </c>
      <c r="L4303" s="187">
        <f t="shared" si="137"/>
        <v>0</v>
      </c>
      <c r="M4303" s="187">
        <f t="shared" si="138"/>
        <v>0</v>
      </c>
      <c r="N4303" s="186"/>
      <c r="O4303" s="53"/>
      <c r="P4303" s="53"/>
      <c r="Q4303" s="53"/>
      <c r="R4303" s="53"/>
      <c r="S4303" s="54"/>
      <c r="T4303" s="8"/>
      <c r="U4303" s="8"/>
      <c r="V4303" s="8"/>
      <c r="W4303" s="8"/>
      <c r="X4303" s="122"/>
      <c r="Y4303" s="135"/>
      <c r="Z4303" s="135"/>
      <c r="AA4303" s="135"/>
      <c r="AB4303" s="135"/>
      <c r="AC4303" s="136"/>
      <c r="AD4303" s="8"/>
      <c r="AE4303" s="8"/>
      <c r="AF4303" s="8"/>
      <c r="AG4303" s="8"/>
      <c r="AH4303" s="122"/>
      <c r="AI4303" s="137"/>
      <c r="AJ4303" s="137"/>
      <c r="AK4303" s="137"/>
      <c r="AL4303" s="137"/>
      <c r="AM4303" s="138"/>
      <c r="AN4303" s="8"/>
      <c r="AO4303" s="8"/>
      <c r="AP4303" s="8"/>
      <c r="AQ4303" s="8"/>
      <c r="AR4303" s="122"/>
      <c r="AS4303" s="139"/>
      <c r="AT4303" s="139"/>
      <c r="AU4303" s="139"/>
      <c r="AV4303" s="139"/>
      <c r="AW4303" s="140"/>
      <c r="AX4303" s="8"/>
      <c r="AY4303" s="8"/>
      <c r="AZ4303" s="8"/>
      <c r="BA4303" s="8"/>
      <c r="BB4303" s="122"/>
      <c r="BC4303" s="141"/>
      <c r="BD4303" s="141"/>
      <c r="BE4303" s="141"/>
      <c r="BF4303" s="141"/>
      <c r="BG4303" s="142"/>
      <c r="BH4303" s="8"/>
      <c r="BI4303" s="8"/>
      <c r="BJ4303" s="8"/>
      <c r="BK4303" s="8"/>
      <c r="BL4303" s="122"/>
      <c r="BM4303" s="143"/>
      <c r="BN4303" s="143"/>
      <c r="BO4303" s="143"/>
      <c r="BP4303" s="143"/>
      <c r="BQ4303" s="144"/>
      <c r="BR4303" s="8"/>
      <c r="BS4303" s="8"/>
      <c r="BT4303" s="8"/>
      <c r="BU4303" s="8"/>
      <c r="BV4303" s="122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18" t="s">
        <v>71</v>
      </c>
      <c r="H4304" s="3">
        <v>2024</v>
      </c>
      <c r="I4304" s="20" t="s">
        <v>288</v>
      </c>
      <c r="J4304" s="185" t="s">
        <v>344</v>
      </c>
      <c r="K4304" s="185" t="s">
        <v>318</v>
      </c>
      <c r="L4304" s="187">
        <f t="shared" si="137"/>
        <v>4.8000000000000001E-2</v>
      </c>
      <c r="M4304" s="187">
        <f t="shared" si="138"/>
        <v>62.494999999999997</v>
      </c>
      <c r="N4304" s="186"/>
      <c r="O4304" s="53"/>
      <c r="P4304" s="53"/>
      <c r="Q4304" s="53"/>
      <c r="R4304" s="53"/>
      <c r="S4304" s="54"/>
      <c r="T4304" s="8"/>
      <c r="U4304" s="8"/>
      <c r="V4304" s="8"/>
      <c r="W4304" s="8"/>
      <c r="X4304" s="122"/>
      <c r="Y4304" s="135"/>
      <c r="Z4304" s="135"/>
      <c r="AA4304" s="135"/>
      <c r="AB4304" s="135"/>
      <c r="AC4304" s="136"/>
      <c r="AD4304" s="8"/>
      <c r="AE4304" s="8"/>
      <c r="AF4304" s="8"/>
      <c r="AG4304" s="8"/>
      <c r="AH4304" s="122"/>
      <c r="AI4304" s="137"/>
      <c r="AJ4304" s="137"/>
      <c r="AK4304" s="137"/>
      <c r="AL4304" s="137"/>
      <c r="AM4304" s="138"/>
      <c r="AN4304" s="8"/>
      <c r="AO4304" s="8"/>
      <c r="AP4304" s="8"/>
      <c r="AQ4304" s="8"/>
      <c r="AR4304" s="122"/>
      <c r="AS4304" s="139"/>
      <c r="AT4304" s="139"/>
      <c r="AU4304" s="139"/>
      <c r="AV4304" s="139"/>
      <c r="AW4304" s="140"/>
      <c r="AX4304" s="8"/>
      <c r="AY4304" s="8"/>
      <c r="AZ4304" s="8"/>
      <c r="BA4304" s="8">
        <v>4.8000000000000001E-2</v>
      </c>
      <c r="BB4304" s="122">
        <v>62.494999999999997</v>
      </c>
      <c r="BC4304" s="141"/>
      <c r="BD4304" s="141"/>
      <c r="BE4304" s="141"/>
      <c r="BF4304" s="141"/>
      <c r="BG4304" s="142"/>
      <c r="BH4304" s="8"/>
      <c r="BI4304" s="8"/>
      <c r="BJ4304" s="8"/>
      <c r="BK4304" s="8"/>
      <c r="BL4304" s="122"/>
      <c r="BM4304" s="143"/>
      <c r="BN4304" s="143"/>
      <c r="BO4304" s="143"/>
      <c r="BP4304" s="143"/>
      <c r="BQ4304" s="144"/>
      <c r="BR4304" s="8"/>
      <c r="BS4304" s="8"/>
      <c r="BT4304" s="8"/>
      <c r="BU4304" s="8"/>
      <c r="BV4304" s="122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18" t="s">
        <v>71</v>
      </c>
      <c r="H4305" s="3">
        <v>2024</v>
      </c>
      <c r="I4305" s="20" t="s">
        <v>288</v>
      </c>
      <c r="J4305" s="184" t="s">
        <v>351</v>
      </c>
      <c r="K4305" s="184" t="s">
        <v>318</v>
      </c>
      <c r="L4305" s="187">
        <f t="shared" si="137"/>
        <v>0</v>
      </c>
      <c r="M4305" s="187">
        <f t="shared" si="138"/>
        <v>0</v>
      </c>
      <c r="N4305" s="186"/>
      <c r="O4305" s="53"/>
      <c r="P4305" s="53"/>
      <c r="Q4305" s="53"/>
      <c r="R4305" s="53"/>
      <c r="S4305" s="54"/>
      <c r="T4305" s="8"/>
      <c r="U4305" s="8"/>
      <c r="V4305" s="8"/>
      <c r="W4305" s="8"/>
      <c r="X4305" s="122"/>
      <c r="Y4305" s="135"/>
      <c r="Z4305" s="135"/>
      <c r="AA4305" s="135"/>
      <c r="AB4305" s="135"/>
      <c r="AC4305" s="136"/>
      <c r="AD4305" s="8"/>
      <c r="AE4305" s="8"/>
      <c r="AF4305" s="8"/>
      <c r="AG4305" s="8"/>
      <c r="AH4305" s="122"/>
      <c r="AI4305" s="137"/>
      <c r="AJ4305" s="137"/>
      <c r="AK4305" s="137"/>
      <c r="AL4305" s="137"/>
      <c r="AM4305" s="138"/>
      <c r="AN4305" s="8"/>
      <c r="AO4305" s="8"/>
      <c r="AP4305" s="8"/>
      <c r="AQ4305" s="8"/>
      <c r="AR4305" s="122"/>
      <c r="AS4305" s="139"/>
      <c r="AT4305" s="139"/>
      <c r="AU4305" s="139"/>
      <c r="AV4305" s="139"/>
      <c r="AW4305" s="140"/>
      <c r="AX4305" s="8"/>
      <c r="AY4305" s="8"/>
      <c r="AZ4305" s="8"/>
      <c r="BA4305" s="8"/>
      <c r="BB4305" s="122"/>
      <c r="BC4305" s="141"/>
      <c r="BD4305" s="141"/>
      <c r="BE4305" s="141"/>
      <c r="BF4305" s="141"/>
      <c r="BG4305" s="142"/>
      <c r="BH4305" s="8"/>
      <c r="BI4305" s="8"/>
      <c r="BJ4305" s="8"/>
      <c r="BK4305" s="8"/>
      <c r="BL4305" s="122"/>
      <c r="BM4305" s="143"/>
      <c r="BN4305" s="143"/>
      <c r="BO4305" s="143"/>
      <c r="BP4305" s="143"/>
      <c r="BQ4305" s="144"/>
      <c r="BR4305" s="8"/>
      <c r="BS4305" s="8"/>
      <c r="BT4305" s="8"/>
      <c r="BU4305" s="8"/>
      <c r="BV4305" s="122"/>
    </row>
    <row r="4306" spans="1:74" ht="28.8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18" t="s">
        <v>71</v>
      </c>
      <c r="H4306" s="3">
        <v>2024</v>
      </c>
      <c r="I4306" s="20" t="s">
        <v>288</v>
      </c>
      <c r="J4306" s="184" t="s">
        <v>352</v>
      </c>
      <c r="K4306" s="184" t="s">
        <v>321</v>
      </c>
      <c r="L4306" s="187">
        <f t="shared" si="137"/>
        <v>0</v>
      </c>
      <c r="M4306" s="187">
        <f t="shared" si="138"/>
        <v>0</v>
      </c>
      <c r="N4306" s="186"/>
      <c r="O4306" s="33"/>
      <c r="P4306" s="33"/>
      <c r="Q4306" s="33"/>
      <c r="R4306" s="33"/>
      <c r="S4306" s="42"/>
      <c r="T4306" s="2"/>
      <c r="U4306" s="2"/>
      <c r="V4306" s="2"/>
      <c r="W4306" s="2"/>
      <c r="X4306" s="55"/>
      <c r="Y4306" s="62"/>
      <c r="Z4306" s="62"/>
      <c r="AA4306" s="62"/>
      <c r="AB4306" s="62"/>
      <c r="AC4306" s="68"/>
      <c r="AD4306" s="2"/>
      <c r="AE4306" s="2"/>
      <c r="AF4306" s="2"/>
      <c r="AG4306" s="2"/>
      <c r="AH4306" s="55"/>
      <c r="AI4306" s="72"/>
      <c r="AJ4306" s="72"/>
      <c r="AK4306" s="72"/>
      <c r="AL4306" s="72"/>
      <c r="AM4306" s="80"/>
      <c r="AN4306" s="2"/>
      <c r="AO4306" s="2"/>
      <c r="AP4306" s="2"/>
      <c r="AQ4306" s="2"/>
      <c r="AR4306" s="55"/>
      <c r="AS4306" s="85"/>
      <c r="AT4306" s="85"/>
      <c r="AU4306" s="85"/>
      <c r="AV4306" s="85"/>
      <c r="AW4306" s="100"/>
      <c r="AX4306" s="2"/>
      <c r="AY4306" s="2"/>
      <c r="AZ4306" s="2"/>
      <c r="BA4306" s="2"/>
      <c r="BB4306" s="55"/>
      <c r="BC4306" s="105"/>
      <c r="BD4306" s="105"/>
      <c r="BE4306" s="105"/>
      <c r="BF4306" s="105"/>
      <c r="BG4306" s="109"/>
      <c r="BH4306" s="2"/>
      <c r="BI4306" s="2"/>
      <c r="BJ4306" s="2"/>
      <c r="BK4306" s="2"/>
      <c r="BL4306" s="55"/>
      <c r="BM4306" s="48"/>
      <c r="BN4306" s="48"/>
      <c r="BO4306" s="48"/>
      <c r="BP4306" s="48"/>
      <c r="BQ4306" s="117"/>
      <c r="BR4306" s="2"/>
      <c r="BS4306" s="2"/>
      <c r="BT4306" s="2"/>
      <c r="BU4306" s="2"/>
      <c r="BV4306" s="55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18" t="s">
        <v>71</v>
      </c>
      <c r="H4307" s="3">
        <v>2024</v>
      </c>
      <c r="I4307" s="20" t="s">
        <v>288</v>
      </c>
      <c r="J4307" s="184" t="s">
        <v>345</v>
      </c>
      <c r="K4307" s="184" t="s">
        <v>318</v>
      </c>
      <c r="L4307" s="187">
        <f t="shared" si="137"/>
        <v>0</v>
      </c>
      <c r="M4307" s="187">
        <f t="shared" si="138"/>
        <v>0</v>
      </c>
      <c r="N4307" s="186"/>
      <c r="O4307" s="34"/>
      <c r="P4307" s="33"/>
      <c r="Q4307" s="33"/>
      <c r="R4307" s="33"/>
      <c r="S4307" s="42"/>
      <c r="T4307" s="3"/>
      <c r="U4307" s="2"/>
      <c r="V4307" s="2"/>
      <c r="W4307" s="2"/>
      <c r="X4307" s="55"/>
      <c r="Y4307" s="64"/>
      <c r="Z4307" s="62"/>
      <c r="AA4307" s="62"/>
      <c r="AB4307" s="62"/>
      <c r="AC4307" s="68"/>
      <c r="AD4307" s="3"/>
      <c r="AE4307" s="2"/>
      <c r="AF4307" s="2"/>
      <c r="AG4307" s="2"/>
      <c r="AH4307" s="55"/>
      <c r="AI4307" s="73"/>
      <c r="AJ4307" s="72"/>
      <c r="AK4307" s="72"/>
      <c r="AL4307" s="72"/>
      <c r="AM4307" s="80"/>
      <c r="AN4307" s="3"/>
      <c r="AO4307" s="2"/>
      <c r="AP4307" s="2"/>
      <c r="AQ4307" s="2"/>
      <c r="AR4307" s="55"/>
      <c r="AS4307" s="86"/>
      <c r="AT4307" s="85"/>
      <c r="AU4307" s="85"/>
      <c r="AV4307" s="85"/>
      <c r="AW4307" s="100"/>
      <c r="AX4307" s="3"/>
      <c r="AY4307" s="2"/>
      <c r="AZ4307" s="2"/>
      <c r="BA4307" s="2"/>
      <c r="BB4307" s="55"/>
      <c r="BC4307" s="106"/>
      <c r="BD4307" s="105"/>
      <c r="BE4307" s="105"/>
      <c r="BF4307" s="105"/>
      <c r="BG4307" s="109"/>
      <c r="BH4307" s="3"/>
      <c r="BI4307" s="2"/>
      <c r="BJ4307" s="2"/>
      <c r="BK4307" s="2"/>
      <c r="BL4307" s="55"/>
      <c r="BM4307" s="49"/>
      <c r="BN4307" s="48"/>
      <c r="BO4307" s="48"/>
      <c r="BP4307" s="48"/>
      <c r="BQ4307" s="117"/>
      <c r="BR4307" s="3"/>
      <c r="BS4307" s="2"/>
      <c r="BT4307" s="2"/>
      <c r="BU4307" s="2"/>
      <c r="BV4307" s="55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18" t="s">
        <v>71</v>
      </c>
      <c r="H4308" s="3">
        <v>2024</v>
      </c>
      <c r="I4308" s="20" t="s">
        <v>289</v>
      </c>
      <c r="J4308" s="184" t="s">
        <v>268</v>
      </c>
      <c r="K4308" s="184" t="s">
        <v>318</v>
      </c>
      <c r="L4308" s="187">
        <f t="shared" si="137"/>
        <v>0</v>
      </c>
      <c r="M4308" s="187">
        <f t="shared" si="138"/>
        <v>0</v>
      </c>
      <c r="N4308" s="186"/>
      <c r="O4308" s="33"/>
      <c r="P4308" s="33"/>
      <c r="Q4308" s="33"/>
      <c r="R4308" s="33"/>
      <c r="S4308" s="42"/>
      <c r="T4308" s="2"/>
      <c r="U4308" s="2"/>
      <c r="V4308" s="2"/>
      <c r="W4308" s="2"/>
      <c r="X4308" s="55"/>
      <c r="Y4308" s="62"/>
      <c r="Z4308" s="62"/>
      <c r="AA4308" s="62"/>
      <c r="AB4308" s="62"/>
      <c r="AC4308" s="68"/>
      <c r="AD4308" s="2"/>
      <c r="AE4308" s="2"/>
      <c r="AF4308" s="2"/>
      <c r="AG4308" s="2"/>
      <c r="AH4308" s="55"/>
      <c r="AI4308" s="72"/>
      <c r="AJ4308" s="72"/>
      <c r="AK4308" s="72"/>
      <c r="AL4308" s="72"/>
      <c r="AM4308" s="80"/>
      <c r="AN4308" s="2"/>
      <c r="AO4308" s="2"/>
      <c r="AP4308" s="2"/>
      <c r="AQ4308" s="2"/>
      <c r="AR4308" s="55"/>
      <c r="AS4308" s="85"/>
      <c r="AT4308" s="85"/>
      <c r="AU4308" s="85"/>
      <c r="AV4308" s="85"/>
      <c r="AW4308" s="100"/>
      <c r="AX4308" s="2"/>
      <c r="AY4308" s="2"/>
      <c r="AZ4308" s="2"/>
      <c r="BA4308" s="2"/>
      <c r="BB4308" s="55"/>
      <c r="BC4308" s="105"/>
      <c r="BD4308" s="105"/>
      <c r="BE4308" s="105"/>
      <c r="BF4308" s="105"/>
      <c r="BG4308" s="109"/>
      <c r="BH4308" s="2"/>
      <c r="BI4308" s="2"/>
      <c r="BJ4308" s="2"/>
      <c r="BK4308" s="2"/>
      <c r="BL4308" s="55"/>
      <c r="BM4308" s="48"/>
      <c r="BN4308" s="48"/>
      <c r="BO4308" s="48"/>
      <c r="BP4308" s="48"/>
      <c r="BQ4308" s="117"/>
      <c r="BR4308" s="2"/>
      <c r="BS4308" s="2"/>
      <c r="BT4308" s="2"/>
      <c r="BU4308" s="2"/>
      <c r="BV4308" s="55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18" t="s">
        <v>71</v>
      </c>
      <c r="H4309" s="3">
        <v>2024</v>
      </c>
      <c r="I4309" s="20" t="s">
        <v>289</v>
      </c>
      <c r="J4309" s="184" t="s">
        <v>292</v>
      </c>
      <c r="K4309" s="184" t="s">
        <v>318</v>
      </c>
      <c r="L4309" s="187">
        <f t="shared" si="137"/>
        <v>0</v>
      </c>
      <c r="M4309" s="187">
        <f t="shared" si="138"/>
        <v>0</v>
      </c>
      <c r="N4309" s="186"/>
      <c r="O4309" s="33"/>
      <c r="P4309" s="33"/>
      <c r="Q4309" s="33"/>
      <c r="R4309" s="33"/>
      <c r="S4309" s="42"/>
      <c r="T4309" s="2"/>
      <c r="U4309" s="2"/>
      <c r="V4309" s="2"/>
      <c r="W4309" s="2"/>
      <c r="X4309" s="55"/>
      <c r="Y4309" s="62"/>
      <c r="Z4309" s="62"/>
      <c r="AA4309" s="62"/>
      <c r="AB4309" s="62"/>
      <c r="AC4309" s="68"/>
      <c r="AD4309" s="2"/>
      <c r="AE4309" s="2"/>
      <c r="AF4309" s="2"/>
      <c r="AG4309" s="2"/>
      <c r="AH4309" s="55"/>
      <c r="AI4309" s="72"/>
      <c r="AJ4309" s="72"/>
      <c r="AK4309" s="72"/>
      <c r="AL4309" s="72"/>
      <c r="AM4309" s="80"/>
      <c r="AN4309" s="2"/>
      <c r="AO4309" s="2"/>
      <c r="AP4309" s="2"/>
      <c r="AQ4309" s="2"/>
      <c r="AR4309" s="55"/>
      <c r="AS4309" s="85"/>
      <c r="AT4309" s="85"/>
      <c r="AU4309" s="85"/>
      <c r="AV4309" s="85"/>
      <c r="AW4309" s="100"/>
      <c r="AX4309" s="2"/>
      <c r="AY4309" s="2"/>
      <c r="AZ4309" s="2"/>
      <c r="BA4309" s="2"/>
      <c r="BB4309" s="55"/>
      <c r="BC4309" s="105"/>
      <c r="BD4309" s="105"/>
      <c r="BE4309" s="105"/>
      <c r="BF4309" s="105"/>
      <c r="BG4309" s="109"/>
      <c r="BH4309" s="2"/>
      <c r="BI4309" s="2"/>
      <c r="BJ4309" s="2"/>
      <c r="BK4309" s="2"/>
      <c r="BL4309" s="55"/>
      <c r="BM4309" s="48"/>
      <c r="BN4309" s="48"/>
      <c r="BO4309" s="48"/>
      <c r="BP4309" s="48"/>
      <c r="BQ4309" s="117"/>
      <c r="BR4309" s="2"/>
      <c r="BS4309" s="2"/>
      <c r="BT4309" s="2"/>
      <c r="BU4309" s="2"/>
      <c r="BV4309" s="55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18" t="s">
        <v>71</v>
      </c>
      <c r="H4310" s="3">
        <v>2024</v>
      </c>
      <c r="I4310" s="20" t="s">
        <v>285</v>
      </c>
      <c r="J4310" s="184" t="s">
        <v>293</v>
      </c>
      <c r="K4310" s="184" t="s">
        <v>318</v>
      </c>
      <c r="L4310" s="187">
        <f t="shared" si="137"/>
        <v>0</v>
      </c>
      <c r="M4310" s="187">
        <f t="shared" si="138"/>
        <v>0</v>
      </c>
      <c r="N4310" s="186"/>
      <c r="O4310" s="33"/>
      <c r="P4310" s="33"/>
      <c r="Q4310" s="33"/>
      <c r="R4310" s="34"/>
      <c r="S4310" s="41"/>
      <c r="T4310" s="2"/>
      <c r="U4310" s="2"/>
      <c r="V4310" s="2"/>
      <c r="W4310" s="3"/>
      <c r="X4310" s="56"/>
      <c r="Y4310" s="62"/>
      <c r="Z4310" s="62"/>
      <c r="AA4310" s="62"/>
      <c r="AB4310" s="64"/>
      <c r="AC4310" s="69"/>
      <c r="AD4310" s="2"/>
      <c r="AE4310" s="2"/>
      <c r="AF4310" s="2"/>
      <c r="AG4310" s="3"/>
      <c r="AH4310" s="56"/>
      <c r="AI4310" s="72"/>
      <c r="AJ4310" s="72"/>
      <c r="AK4310" s="72"/>
      <c r="AL4310" s="73"/>
      <c r="AM4310" s="81"/>
      <c r="AN4310" s="2"/>
      <c r="AO4310" s="2"/>
      <c r="AP4310" s="2"/>
      <c r="AQ4310" s="3"/>
      <c r="AR4310" s="56"/>
      <c r="AS4310" s="85"/>
      <c r="AT4310" s="85"/>
      <c r="AU4310" s="85"/>
      <c r="AV4310" s="86"/>
      <c r="AW4310" s="101"/>
      <c r="AX4310" s="2"/>
      <c r="AY4310" s="2"/>
      <c r="AZ4310" s="2"/>
      <c r="BA4310" s="3"/>
      <c r="BB4310" s="56"/>
      <c r="BC4310" s="105"/>
      <c r="BD4310" s="105"/>
      <c r="BE4310" s="105"/>
      <c r="BF4310" s="106"/>
      <c r="BG4310" s="110"/>
      <c r="BH4310" s="2"/>
      <c r="BI4310" s="2"/>
      <c r="BJ4310" s="2"/>
      <c r="BK4310" s="3"/>
      <c r="BL4310" s="56"/>
      <c r="BM4310" s="48"/>
      <c r="BN4310" s="48"/>
      <c r="BO4310" s="48"/>
      <c r="BP4310" s="49"/>
      <c r="BQ4310" s="118"/>
      <c r="BR4310" s="2"/>
      <c r="BS4310" s="2"/>
      <c r="BT4310" s="2"/>
      <c r="BU4310" s="3"/>
      <c r="BV4310" s="56"/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18" t="s">
        <v>71</v>
      </c>
      <c r="H4311" s="3">
        <v>2024</v>
      </c>
      <c r="I4311" s="20" t="s">
        <v>287</v>
      </c>
      <c r="J4311" s="184" t="s">
        <v>269</v>
      </c>
      <c r="K4311" s="184" t="s">
        <v>320</v>
      </c>
      <c r="L4311" s="187">
        <f t="shared" si="137"/>
        <v>0</v>
      </c>
      <c r="M4311" s="187">
        <f t="shared" si="138"/>
        <v>0</v>
      </c>
      <c r="N4311" s="186"/>
      <c r="O4311" s="33"/>
      <c r="P4311" s="33"/>
      <c r="Q4311" s="33"/>
      <c r="R4311" s="33"/>
      <c r="S4311" s="42"/>
      <c r="T4311" s="2"/>
      <c r="U4311" s="2"/>
      <c r="V4311" s="2"/>
      <c r="W4311" s="2"/>
      <c r="X4311" s="55"/>
      <c r="Y4311" s="62"/>
      <c r="Z4311" s="62"/>
      <c r="AA4311" s="62"/>
      <c r="AB4311" s="64"/>
      <c r="AC4311" s="68"/>
      <c r="AD4311" s="2"/>
      <c r="AE4311" s="2"/>
      <c r="AF4311" s="2"/>
      <c r="AG4311" s="2"/>
      <c r="AH4311" s="55"/>
      <c r="AI4311" s="72"/>
      <c r="AJ4311" s="72"/>
      <c r="AK4311" s="72"/>
      <c r="AL4311" s="72"/>
      <c r="AM4311" s="80"/>
      <c r="AN4311" s="2"/>
      <c r="AO4311" s="2"/>
      <c r="AP4311" s="2"/>
      <c r="AQ4311" s="2"/>
      <c r="AR4311" s="55"/>
      <c r="AS4311" s="85"/>
      <c r="AT4311" s="85"/>
      <c r="AU4311" s="85"/>
      <c r="AV4311" s="85"/>
      <c r="AW4311" s="100"/>
      <c r="AX4311" s="2"/>
      <c r="AY4311" s="2"/>
      <c r="AZ4311" s="2"/>
      <c r="BA4311" s="2"/>
      <c r="BB4311" s="55"/>
      <c r="BC4311" s="105"/>
      <c r="BD4311" s="105"/>
      <c r="BE4311" s="105"/>
      <c r="BF4311" s="105"/>
      <c r="BG4311" s="109"/>
      <c r="BH4311" s="2"/>
      <c r="BI4311" s="2"/>
      <c r="BJ4311" s="2"/>
      <c r="BK4311" s="2"/>
      <c r="BL4311" s="55"/>
      <c r="BM4311" s="48"/>
      <c r="BN4311" s="48"/>
      <c r="BO4311" s="48"/>
      <c r="BP4311" s="48"/>
      <c r="BQ4311" s="117"/>
      <c r="BR4311" s="2"/>
      <c r="BS4311" s="2"/>
      <c r="BT4311" s="2"/>
      <c r="BU4311" s="2"/>
      <c r="BV4311" s="55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18" t="s">
        <v>71</v>
      </c>
      <c r="H4312" s="3">
        <v>2024</v>
      </c>
      <c r="I4312" s="20" t="s">
        <v>287</v>
      </c>
      <c r="J4312" s="184" t="s">
        <v>270</v>
      </c>
      <c r="K4312" s="184" t="s">
        <v>320</v>
      </c>
      <c r="L4312" s="187">
        <f t="shared" si="137"/>
        <v>0</v>
      </c>
      <c r="M4312" s="187">
        <f t="shared" si="138"/>
        <v>0</v>
      </c>
      <c r="N4312" s="186"/>
      <c r="O4312" s="33"/>
      <c r="P4312" s="33"/>
      <c r="Q4312" s="33"/>
      <c r="R4312" s="33"/>
      <c r="S4312" s="42"/>
      <c r="T4312" s="2"/>
      <c r="U4312" s="2"/>
      <c r="V4312" s="2"/>
      <c r="W4312" s="2"/>
      <c r="X4312" s="55"/>
      <c r="Y4312" s="62"/>
      <c r="Z4312" s="62"/>
      <c r="AA4312" s="62"/>
      <c r="AB4312" s="62"/>
      <c r="AC4312" s="68"/>
      <c r="AD4312" s="2"/>
      <c r="AE4312" s="2"/>
      <c r="AF4312" s="2"/>
      <c r="AG4312" s="2"/>
      <c r="AH4312" s="55"/>
      <c r="AI4312" s="72"/>
      <c r="AJ4312" s="72"/>
      <c r="AK4312" s="72"/>
      <c r="AL4312" s="72"/>
      <c r="AM4312" s="80"/>
      <c r="AN4312" s="2"/>
      <c r="AO4312" s="2"/>
      <c r="AP4312" s="2"/>
      <c r="AQ4312" s="2"/>
      <c r="AR4312" s="55"/>
      <c r="AS4312" s="85"/>
      <c r="AT4312" s="85"/>
      <c r="AU4312" s="85"/>
      <c r="AV4312" s="85"/>
      <c r="AW4312" s="100"/>
      <c r="AX4312" s="2"/>
      <c r="AY4312" s="2"/>
      <c r="AZ4312" s="2"/>
      <c r="BA4312" s="2"/>
      <c r="BB4312" s="55"/>
      <c r="BC4312" s="105"/>
      <c r="BD4312" s="105"/>
      <c r="BE4312" s="105"/>
      <c r="BF4312" s="105"/>
      <c r="BG4312" s="109"/>
      <c r="BH4312" s="2"/>
      <c r="BI4312" s="2"/>
      <c r="BJ4312" s="2"/>
      <c r="BK4312" s="2"/>
      <c r="BL4312" s="55"/>
      <c r="BM4312" s="48"/>
      <c r="BN4312" s="48"/>
      <c r="BO4312" s="48"/>
      <c r="BP4312" s="48"/>
      <c r="BQ4312" s="117"/>
      <c r="BR4312" s="2"/>
      <c r="BS4312" s="2"/>
      <c r="BT4312" s="2"/>
      <c r="BU4312" s="2"/>
      <c r="BV4312" s="55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18" t="s">
        <v>71</v>
      </c>
      <c r="H4313" s="3">
        <v>2024</v>
      </c>
      <c r="I4313" s="20" t="s">
        <v>290</v>
      </c>
      <c r="J4313" s="184" t="s">
        <v>271</v>
      </c>
      <c r="K4313" s="184" t="s">
        <v>321</v>
      </c>
      <c r="L4313" s="187">
        <f t="shared" si="137"/>
        <v>0</v>
      </c>
      <c r="M4313" s="187">
        <f t="shared" si="138"/>
        <v>0</v>
      </c>
      <c r="N4313" s="186"/>
      <c r="O4313" s="33"/>
      <c r="P4313" s="33"/>
      <c r="Q4313" s="33"/>
      <c r="R4313" s="33"/>
      <c r="S4313" s="42"/>
      <c r="T4313" s="2"/>
      <c r="U4313" s="2"/>
      <c r="V4313" s="2"/>
      <c r="W4313" s="2"/>
      <c r="X4313" s="55"/>
      <c r="Y4313" s="62"/>
      <c r="Z4313" s="62"/>
      <c r="AA4313" s="62"/>
      <c r="AB4313" s="62"/>
      <c r="AC4313" s="68"/>
      <c r="AD4313" s="2"/>
      <c r="AE4313" s="2"/>
      <c r="AF4313" s="2"/>
      <c r="AG4313" s="2"/>
      <c r="AH4313" s="55"/>
      <c r="AI4313" s="72"/>
      <c r="AJ4313" s="72"/>
      <c r="AK4313" s="72"/>
      <c r="AL4313" s="72"/>
      <c r="AM4313" s="80"/>
      <c r="AN4313" s="2"/>
      <c r="AO4313" s="2"/>
      <c r="AP4313" s="2"/>
      <c r="AQ4313" s="2"/>
      <c r="AR4313" s="55"/>
      <c r="AS4313" s="85"/>
      <c r="AT4313" s="85"/>
      <c r="AU4313" s="85"/>
      <c r="AV4313" s="85"/>
      <c r="AW4313" s="100"/>
      <c r="AX4313" s="2"/>
      <c r="AY4313" s="2"/>
      <c r="AZ4313" s="2"/>
      <c r="BA4313" s="2"/>
      <c r="BB4313" s="55"/>
      <c r="BC4313" s="105"/>
      <c r="BD4313" s="105"/>
      <c r="BE4313" s="105"/>
      <c r="BF4313" s="105"/>
      <c r="BG4313" s="109"/>
      <c r="BH4313" s="2"/>
      <c r="BI4313" s="2"/>
      <c r="BJ4313" s="2"/>
      <c r="BK4313" s="2"/>
      <c r="BL4313" s="55"/>
      <c r="BM4313" s="48"/>
      <c r="BN4313" s="48"/>
      <c r="BO4313" s="48"/>
      <c r="BP4313" s="48"/>
      <c r="BQ4313" s="117"/>
      <c r="BR4313" s="2"/>
      <c r="BS4313" s="2"/>
      <c r="BT4313" s="2"/>
      <c r="BU4313" s="2"/>
      <c r="BV4313" s="55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18" t="s">
        <v>71</v>
      </c>
      <c r="H4314" s="3">
        <v>2024</v>
      </c>
      <c r="I4314" s="20" t="s">
        <v>284</v>
      </c>
      <c r="J4314" s="184" t="s">
        <v>294</v>
      </c>
      <c r="K4314" s="184" t="s">
        <v>320</v>
      </c>
      <c r="L4314" s="187">
        <f t="shared" si="137"/>
        <v>0</v>
      </c>
      <c r="M4314" s="187">
        <f t="shared" si="138"/>
        <v>0</v>
      </c>
      <c r="N4314" s="186"/>
      <c r="O4314" s="33"/>
      <c r="P4314" s="33"/>
      <c r="Q4314" s="33"/>
      <c r="R4314" s="33"/>
      <c r="S4314" s="42"/>
      <c r="T4314" s="2"/>
      <c r="U4314" s="2"/>
      <c r="V4314" s="2"/>
      <c r="W4314" s="2"/>
      <c r="X4314" s="55"/>
      <c r="Y4314" s="62"/>
      <c r="Z4314" s="62"/>
      <c r="AA4314" s="62"/>
      <c r="AB4314" s="62"/>
      <c r="AC4314" s="68"/>
      <c r="AD4314" s="2"/>
      <c r="AE4314" s="2"/>
      <c r="AF4314" s="2"/>
      <c r="AG4314" s="2"/>
      <c r="AH4314" s="55"/>
      <c r="AI4314" s="72"/>
      <c r="AJ4314" s="72"/>
      <c r="AK4314" s="72"/>
      <c r="AL4314" s="72"/>
      <c r="AM4314" s="80"/>
      <c r="AN4314" s="2"/>
      <c r="AO4314" s="2"/>
      <c r="AP4314" s="2"/>
      <c r="AQ4314" s="2"/>
      <c r="AR4314" s="55"/>
      <c r="AS4314" s="85"/>
      <c r="AT4314" s="85"/>
      <c r="AU4314" s="85"/>
      <c r="AV4314" s="85"/>
      <c r="AW4314" s="100"/>
      <c r="AX4314" s="2"/>
      <c r="AY4314" s="2"/>
      <c r="AZ4314" s="2"/>
      <c r="BA4314" s="2"/>
      <c r="BB4314" s="55"/>
      <c r="BC4314" s="105"/>
      <c r="BD4314" s="105"/>
      <c r="BE4314" s="105"/>
      <c r="BF4314" s="105"/>
      <c r="BG4314" s="109"/>
      <c r="BH4314" s="2"/>
      <c r="BI4314" s="2"/>
      <c r="BJ4314" s="2"/>
      <c r="BK4314" s="2"/>
      <c r="BL4314" s="55"/>
      <c r="BM4314" s="48"/>
      <c r="BN4314" s="48"/>
      <c r="BO4314" s="48"/>
      <c r="BP4314" s="48"/>
      <c r="BQ4314" s="117"/>
      <c r="BR4314" s="2"/>
      <c r="BS4314" s="2"/>
      <c r="BT4314" s="2"/>
      <c r="BU4314" s="2"/>
      <c r="BV4314" s="55"/>
    </row>
    <row r="4315" spans="1:74" ht="28.8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18" t="s">
        <v>71</v>
      </c>
      <c r="H4315" s="3">
        <v>2024</v>
      </c>
      <c r="I4315" s="20" t="s">
        <v>284</v>
      </c>
      <c r="J4315" s="184" t="s">
        <v>346</v>
      </c>
      <c r="K4315" s="184" t="s">
        <v>320</v>
      </c>
      <c r="L4315" s="187">
        <f t="shared" si="137"/>
        <v>0</v>
      </c>
      <c r="M4315" s="187">
        <f t="shared" si="138"/>
        <v>0</v>
      </c>
      <c r="N4315" s="186"/>
      <c r="O4315" s="33"/>
      <c r="P4315" s="33"/>
      <c r="Q4315" s="33"/>
      <c r="R4315" s="33"/>
      <c r="S4315" s="42"/>
      <c r="T4315" s="2"/>
      <c r="U4315" s="2"/>
      <c r="V4315" s="2"/>
      <c r="W4315" s="2"/>
      <c r="X4315" s="55"/>
      <c r="Y4315" s="62"/>
      <c r="Z4315" s="62"/>
      <c r="AA4315" s="62"/>
      <c r="AB4315" s="62"/>
      <c r="AC4315" s="68"/>
      <c r="AD4315" s="2"/>
      <c r="AE4315" s="2"/>
      <c r="AF4315" s="2"/>
      <c r="AG4315" s="2"/>
      <c r="AH4315" s="55"/>
      <c r="AI4315" s="72"/>
      <c r="AJ4315" s="72"/>
      <c r="AK4315" s="72"/>
      <c r="AL4315" s="72"/>
      <c r="AM4315" s="80"/>
      <c r="AN4315" s="2"/>
      <c r="AO4315" s="2"/>
      <c r="AP4315" s="2"/>
      <c r="AQ4315" s="2"/>
      <c r="AR4315" s="55"/>
      <c r="AS4315" s="85"/>
      <c r="AT4315" s="85"/>
      <c r="AU4315" s="85"/>
      <c r="AV4315" s="85"/>
      <c r="AW4315" s="100"/>
      <c r="AX4315" s="2"/>
      <c r="AY4315" s="2"/>
      <c r="AZ4315" s="2"/>
      <c r="BA4315" s="2"/>
      <c r="BB4315" s="55"/>
      <c r="BC4315" s="105"/>
      <c r="BD4315" s="105"/>
      <c r="BE4315" s="105"/>
      <c r="BF4315" s="105"/>
      <c r="BG4315" s="109"/>
      <c r="BH4315" s="2"/>
      <c r="BI4315" s="2"/>
      <c r="BJ4315" s="2"/>
      <c r="BK4315" s="2"/>
      <c r="BL4315" s="55"/>
      <c r="BM4315" s="48"/>
      <c r="BN4315" s="48"/>
      <c r="BO4315" s="48"/>
      <c r="BP4315" s="48"/>
      <c r="BQ4315" s="117"/>
      <c r="BR4315" s="2"/>
      <c r="BS4315" s="2"/>
      <c r="BT4315" s="2"/>
      <c r="BU4315" s="2"/>
      <c r="BV4315" s="55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18" t="s">
        <v>71</v>
      </c>
      <c r="H4316" s="3">
        <v>2024</v>
      </c>
      <c r="I4316" s="20" t="s">
        <v>284</v>
      </c>
      <c r="J4316" s="184" t="s">
        <v>295</v>
      </c>
      <c r="K4316" s="184" t="s">
        <v>320</v>
      </c>
      <c r="L4316" s="187">
        <f t="shared" si="137"/>
        <v>0</v>
      </c>
      <c r="M4316" s="187">
        <f t="shared" si="138"/>
        <v>0</v>
      </c>
      <c r="N4316" s="186"/>
      <c r="O4316" s="33"/>
      <c r="P4316" s="33"/>
      <c r="Q4316" s="33"/>
      <c r="R4316" s="33"/>
      <c r="S4316" s="42"/>
      <c r="T4316" s="2"/>
      <c r="U4316" s="2"/>
      <c r="V4316" s="2"/>
      <c r="W4316" s="2"/>
      <c r="X4316" s="55"/>
      <c r="Y4316" s="62"/>
      <c r="Z4316" s="62"/>
      <c r="AA4316" s="62"/>
      <c r="AB4316" s="62"/>
      <c r="AC4316" s="68"/>
      <c r="AD4316" s="2"/>
      <c r="AE4316" s="2"/>
      <c r="AF4316" s="2"/>
      <c r="AG4316" s="2"/>
      <c r="AH4316" s="55"/>
      <c r="AI4316" s="72"/>
      <c r="AJ4316" s="72"/>
      <c r="AK4316" s="72"/>
      <c r="AL4316" s="72"/>
      <c r="AM4316" s="80"/>
      <c r="AN4316" s="2"/>
      <c r="AO4316" s="2"/>
      <c r="AP4316" s="2"/>
      <c r="AQ4316" s="2"/>
      <c r="AR4316" s="55"/>
      <c r="AS4316" s="85"/>
      <c r="AT4316" s="85"/>
      <c r="AU4316" s="85"/>
      <c r="AV4316" s="85"/>
      <c r="AW4316" s="100"/>
      <c r="AX4316" s="2"/>
      <c r="AY4316" s="2"/>
      <c r="AZ4316" s="2"/>
      <c r="BA4316" s="2"/>
      <c r="BB4316" s="55"/>
      <c r="BC4316" s="105"/>
      <c r="BD4316" s="105"/>
      <c r="BE4316" s="105"/>
      <c r="BF4316" s="105"/>
      <c r="BG4316" s="109"/>
      <c r="BH4316" s="2"/>
      <c r="BI4316" s="2"/>
      <c r="BJ4316" s="2"/>
      <c r="BK4316" s="2"/>
      <c r="BL4316" s="55"/>
      <c r="BM4316" s="48"/>
      <c r="BN4316" s="48"/>
      <c r="BO4316" s="48"/>
      <c r="BP4316" s="48"/>
      <c r="BQ4316" s="117"/>
      <c r="BR4316" s="2"/>
      <c r="BS4316" s="2"/>
      <c r="BT4316" s="2"/>
      <c r="BU4316" s="2"/>
      <c r="BV4316" s="55"/>
    </row>
    <row r="4317" spans="1:74" ht="28.8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18" t="s">
        <v>71</v>
      </c>
      <c r="H4317" s="3">
        <v>2024</v>
      </c>
      <c r="I4317" s="20" t="s">
        <v>290</v>
      </c>
      <c r="J4317" s="184" t="s">
        <v>299</v>
      </c>
      <c r="K4317" s="184" t="s">
        <v>318</v>
      </c>
      <c r="L4317" s="187">
        <f t="shared" si="137"/>
        <v>0</v>
      </c>
      <c r="M4317" s="187">
        <f t="shared" si="138"/>
        <v>0</v>
      </c>
      <c r="N4317" s="186"/>
      <c r="O4317" s="33"/>
      <c r="P4317" s="33"/>
      <c r="Q4317" s="33"/>
      <c r="R4317" s="33"/>
      <c r="S4317" s="42"/>
      <c r="T4317" s="2"/>
      <c r="U4317" s="2"/>
      <c r="V4317" s="2"/>
      <c r="W4317" s="2"/>
      <c r="X4317" s="55"/>
      <c r="Y4317" s="62"/>
      <c r="Z4317" s="62"/>
      <c r="AA4317" s="62"/>
      <c r="AB4317" s="62"/>
      <c r="AC4317" s="68"/>
      <c r="AD4317" s="2"/>
      <c r="AE4317" s="2"/>
      <c r="AF4317" s="2"/>
      <c r="AG4317" s="2"/>
      <c r="AH4317" s="55"/>
      <c r="AI4317" s="72"/>
      <c r="AJ4317" s="72"/>
      <c r="AK4317" s="72"/>
      <c r="AL4317" s="72"/>
      <c r="AM4317" s="80"/>
      <c r="AN4317" s="2"/>
      <c r="AO4317" s="2"/>
      <c r="AP4317" s="2"/>
      <c r="AQ4317" s="2"/>
      <c r="AR4317" s="55"/>
      <c r="AS4317" s="85"/>
      <c r="AT4317" s="85"/>
      <c r="AU4317" s="85"/>
      <c r="AV4317" s="85"/>
      <c r="AW4317" s="100"/>
      <c r="AX4317" s="2"/>
      <c r="AY4317" s="2"/>
      <c r="AZ4317" s="2"/>
      <c r="BA4317" s="2"/>
      <c r="BB4317" s="55"/>
      <c r="BC4317" s="105"/>
      <c r="BD4317" s="105"/>
      <c r="BE4317" s="105"/>
      <c r="BF4317" s="105"/>
      <c r="BG4317" s="109"/>
      <c r="BH4317" s="2"/>
      <c r="BI4317" s="2"/>
      <c r="BJ4317" s="2"/>
      <c r="BK4317" s="2"/>
      <c r="BL4317" s="55"/>
      <c r="BM4317" s="48"/>
      <c r="BN4317" s="48"/>
      <c r="BO4317" s="48"/>
      <c r="BP4317" s="48"/>
      <c r="BQ4317" s="117"/>
      <c r="BR4317" s="2"/>
      <c r="BS4317" s="2"/>
      <c r="BT4317" s="2"/>
      <c r="BU4317" s="2"/>
      <c r="BV4317" s="55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18" t="s">
        <v>71</v>
      </c>
      <c r="H4318" s="3">
        <v>2024</v>
      </c>
      <c r="I4318" s="20" t="s">
        <v>315</v>
      </c>
      <c r="J4318" s="184" t="s">
        <v>347</v>
      </c>
      <c r="K4318" s="184" t="s">
        <v>320</v>
      </c>
      <c r="L4318" s="187">
        <f t="shared" si="137"/>
        <v>0</v>
      </c>
      <c r="M4318" s="187">
        <f t="shared" si="138"/>
        <v>0</v>
      </c>
      <c r="N4318" s="186"/>
      <c r="O4318" s="33"/>
      <c r="P4318" s="33"/>
      <c r="Q4318" s="33"/>
      <c r="R4318" s="33"/>
      <c r="S4318" s="42"/>
      <c r="T4318" s="2"/>
      <c r="U4318" s="2"/>
      <c r="V4318" s="2"/>
      <c r="W4318" s="2"/>
      <c r="X4318" s="55"/>
      <c r="Y4318" s="62"/>
      <c r="Z4318" s="62"/>
      <c r="AA4318" s="62"/>
      <c r="AB4318" s="62"/>
      <c r="AC4318" s="68"/>
      <c r="AD4318" s="2"/>
      <c r="AE4318" s="2"/>
      <c r="AF4318" s="2"/>
      <c r="AG4318" s="2"/>
      <c r="AH4318" s="55"/>
      <c r="AI4318" s="72"/>
      <c r="AJ4318" s="72"/>
      <c r="AK4318" s="72"/>
      <c r="AL4318" s="72"/>
      <c r="AM4318" s="80"/>
      <c r="AN4318" s="2"/>
      <c r="AO4318" s="2"/>
      <c r="AP4318" s="2"/>
      <c r="AQ4318" s="2"/>
      <c r="AR4318" s="55"/>
      <c r="AS4318" s="85"/>
      <c r="AT4318" s="85"/>
      <c r="AU4318" s="85"/>
      <c r="AV4318" s="85"/>
      <c r="AW4318" s="100"/>
      <c r="AX4318" s="2"/>
      <c r="AY4318" s="2"/>
      <c r="AZ4318" s="2"/>
      <c r="BA4318" s="2"/>
      <c r="BB4318" s="55"/>
      <c r="BC4318" s="105"/>
      <c r="BD4318" s="105"/>
      <c r="BE4318" s="105"/>
      <c r="BF4318" s="105"/>
      <c r="BG4318" s="109"/>
      <c r="BH4318" s="2"/>
      <c r="BI4318" s="2"/>
      <c r="BJ4318" s="2"/>
      <c r="BK4318" s="2"/>
      <c r="BL4318" s="55"/>
      <c r="BM4318" s="48"/>
      <c r="BN4318" s="48"/>
      <c r="BO4318" s="48"/>
      <c r="BP4318" s="48"/>
      <c r="BQ4318" s="117"/>
      <c r="BR4318" s="2"/>
      <c r="BS4318" s="2"/>
      <c r="BT4318" s="2"/>
      <c r="BU4318" s="2"/>
      <c r="BV4318" s="55"/>
    </row>
    <row r="4319" spans="1:74" ht="28.8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18" t="s">
        <v>71</v>
      </c>
      <c r="H4319" s="3">
        <v>2024</v>
      </c>
      <c r="I4319" s="20" t="s">
        <v>315</v>
      </c>
      <c r="J4319" s="184" t="s">
        <v>296</v>
      </c>
      <c r="K4319" s="184" t="s">
        <v>321</v>
      </c>
      <c r="L4319" s="187">
        <f t="shared" si="137"/>
        <v>0</v>
      </c>
      <c r="M4319" s="187">
        <f t="shared" si="138"/>
        <v>0</v>
      </c>
      <c r="N4319" s="186"/>
      <c r="O4319" s="33"/>
      <c r="P4319" s="33"/>
      <c r="Q4319" s="33"/>
      <c r="R4319" s="33"/>
      <c r="S4319" s="42"/>
      <c r="T4319" s="2"/>
      <c r="U4319" s="2"/>
      <c r="V4319" s="2"/>
      <c r="W4319" s="2"/>
      <c r="X4319" s="55"/>
      <c r="Y4319" s="62"/>
      <c r="Z4319" s="62"/>
      <c r="AA4319" s="62"/>
      <c r="AB4319" s="62"/>
      <c r="AC4319" s="68"/>
      <c r="AD4319" s="2"/>
      <c r="AE4319" s="2"/>
      <c r="AF4319" s="2"/>
      <c r="AG4319" s="2"/>
      <c r="AH4319" s="55"/>
      <c r="AI4319" s="72"/>
      <c r="AJ4319" s="72"/>
      <c r="AK4319" s="72"/>
      <c r="AL4319" s="72"/>
      <c r="AM4319" s="80"/>
      <c r="AN4319" s="2"/>
      <c r="AO4319" s="2"/>
      <c r="AP4319" s="2"/>
      <c r="AQ4319" s="2"/>
      <c r="AR4319" s="55"/>
      <c r="AS4319" s="85"/>
      <c r="AT4319" s="85"/>
      <c r="AU4319" s="85"/>
      <c r="AV4319" s="85"/>
      <c r="AW4319" s="100"/>
      <c r="AX4319" s="2"/>
      <c r="AY4319" s="2"/>
      <c r="AZ4319" s="2"/>
      <c r="BA4319" s="2"/>
      <c r="BB4319" s="55"/>
      <c r="BC4319" s="105"/>
      <c r="BD4319" s="105"/>
      <c r="BE4319" s="105"/>
      <c r="BF4319" s="105"/>
      <c r="BG4319" s="109"/>
      <c r="BH4319" s="2"/>
      <c r="BI4319" s="2"/>
      <c r="BJ4319" s="2"/>
      <c r="BK4319" s="2"/>
      <c r="BL4319" s="55"/>
      <c r="BM4319" s="48"/>
      <c r="BN4319" s="48"/>
      <c r="BO4319" s="48"/>
      <c r="BP4319" s="48"/>
      <c r="BQ4319" s="117"/>
      <c r="BR4319" s="2"/>
      <c r="BS4319" s="2"/>
      <c r="BT4319" s="2"/>
      <c r="BU4319" s="2"/>
      <c r="BV4319" s="55"/>
    </row>
    <row r="4320" spans="1:74" ht="28.8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18" t="s">
        <v>71</v>
      </c>
      <c r="H4320" s="3">
        <v>2024</v>
      </c>
      <c r="I4320" s="20" t="s">
        <v>316</v>
      </c>
      <c r="J4320" s="184" t="s">
        <v>297</v>
      </c>
      <c r="K4320" s="184" t="s">
        <v>318</v>
      </c>
      <c r="L4320" s="187">
        <f t="shared" si="137"/>
        <v>0</v>
      </c>
      <c r="M4320" s="187">
        <f t="shared" si="138"/>
        <v>0</v>
      </c>
      <c r="N4320" s="186"/>
      <c r="O4320" s="33"/>
      <c r="P4320" s="33"/>
      <c r="Q4320" s="33"/>
      <c r="R4320" s="33"/>
      <c r="S4320" s="42"/>
      <c r="T4320" s="2"/>
      <c r="U4320" s="2"/>
      <c r="V4320" s="2"/>
      <c r="W4320" s="2"/>
      <c r="X4320" s="55"/>
      <c r="Y4320" s="62"/>
      <c r="Z4320" s="62"/>
      <c r="AA4320" s="62"/>
      <c r="AB4320" s="62"/>
      <c r="AC4320" s="68"/>
      <c r="AD4320" s="2"/>
      <c r="AE4320" s="2"/>
      <c r="AF4320" s="2"/>
      <c r="AG4320" s="2"/>
      <c r="AH4320" s="55"/>
      <c r="AI4320" s="72"/>
      <c r="AJ4320" s="72"/>
      <c r="AK4320" s="72"/>
      <c r="AL4320" s="72"/>
      <c r="AM4320" s="80"/>
      <c r="AN4320" s="2"/>
      <c r="AO4320" s="2"/>
      <c r="AP4320" s="2"/>
      <c r="AQ4320" s="2"/>
      <c r="AR4320" s="55"/>
      <c r="AS4320" s="85"/>
      <c r="AT4320" s="85"/>
      <c r="AU4320" s="85"/>
      <c r="AV4320" s="85"/>
      <c r="AW4320" s="100"/>
      <c r="AX4320" s="2"/>
      <c r="AY4320" s="2"/>
      <c r="AZ4320" s="2"/>
      <c r="BA4320" s="2"/>
      <c r="BB4320" s="55"/>
      <c r="BC4320" s="105"/>
      <c r="BD4320" s="105"/>
      <c r="BE4320" s="105"/>
      <c r="BF4320" s="105"/>
      <c r="BG4320" s="109"/>
      <c r="BH4320" s="2"/>
      <c r="BI4320" s="2"/>
      <c r="BJ4320" s="2"/>
      <c r="BK4320" s="2"/>
      <c r="BL4320" s="55"/>
      <c r="BM4320" s="48"/>
      <c r="BN4320" s="48"/>
      <c r="BO4320" s="48"/>
      <c r="BP4320" s="48"/>
      <c r="BQ4320" s="117"/>
      <c r="BR4320" s="2"/>
      <c r="BS4320" s="2"/>
      <c r="BT4320" s="2"/>
      <c r="BU4320" s="2"/>
      <c r="BV4320" s="55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18" t="s">
        <v>71</v>
      </c>
      <c r="H4321" s="3">
        <v>2024</v>
      </c>
      <c r="I4321" s="20" t="s">
        <v>316</v>
      </c>
      <c r="J4321" s="185" t="s">
        <v>348</v>
      </c>
      <c r="K4321" s="185" t="s">
        <v>320</v>
      </c>
      <c r="L4321" s="187">
        <f t="shared" si="137"/>
        <v>0</v>
      </c>
      <c r="M4321" s="187">
        <f t="shared" si="138"/>
        <v>0</v>
      </c>
      <c r="N4321" s="186"/>
      <c r="O4321" s="33"/>
      <c r="P4321" s="33"/>
      <c r="Q4321" s="33"/>
      <c r="R4321" s="33"/>
      <c r="S4321" s="42"/>
      <c r="T4321" s="2"/>
      <c r="U4321" s="2"/>
      <c r="V4321" s="2"/>
      <c r="W4321" s="2"/>
      <c r="X4321" s="55"/>
      <c r="Y4321" s="62"/>
      <c r="Z4321" s="62"/>
      <c r="AA4321" s="62"/>
      <c r="AB4321" s="62"/>
      <c r="AC4321" s="68"/>
      <c r="AD4321" s="2"/>
      <c r="AE4321" s="2"/>
      <c r="AF4321" s="2"/>
      <c r="AG4321" s="2"/>
      <c r="AH4321" s="55"/>
      <c r="AI4321" s="72"/>
      <c r="AJ4321" s="72"/>
      <c r="AK4321" s="72"/>
      <c r="AL4321" s="72"/>
      <c r="AM4321" s="80"/>
      <c r="AN4321" s="2"/>
      <c r="AO4321" s="2"/>
      <c r="AP4321" s="2"/>
      <c r="AQ4321" s="2"/>
      <c r="AR4321" s="55"/>
      <c r="AS4321" s="85"/>
      <c r="AT4321" s="85"/>
      <c r="AU4321" s="85"/>
      <c r="AV4321" s="85"/>
      <c r="AW4321" s="100"/>
      <c r="AX4321" s="2"/>
      <c r="AY4321" s="2"/>
      <c r="AZ4321" s="2"/>
      <c r="BA4321" s="2"/>
      <c r="BB4321" s="55"/>
      <c r="BC4321" s="105"/>
      <c r="BD4321" s="105"/>
      <c r="BE4321" s="105"/>
      <c r="BF4321" s="105"/>
      <c r="BG4321" s="109"/>
      <c r="BH4321" s="2"/>
      <c r="BI4321" s="2"/>
      <c r="BJ4321" s="2"/>
      <c r="BK4321" s="2"/>
      <c r="BL4321" s="55"/>
      <c r="BM4321" s="48"/>
      <c r="BN4321" s="48"/>
      <c r="BO4321" s="48"/>
      <c r="BP4321" s="48"/>
      <c r="BQ4321" s="117"/>
      <c r="BR4321" s="2"/>
      <c r="BS4321" s="2"/>
      <c r="BT4321" s="2"/>
      <c r="BU4321" s="2"/>
      <c r="BV4321" s="55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18" t="s">
        <v>71</v>
      </c>
      <c r="H4322" s="3">
        <v>2024</v>
      </c>
      <c r="I4322" s="20" t="s">
        <v>282</v>
      </c>
      <c r="J4322" s="184" t="s">
        <v>272</v>
      </c>
      <c r="K4322" s="184" t="s">
        <v>321</v>
      </c>
      <c r="L4322" s="187">
        <f t="shared" si="137"/>
        <v>0</v>
      </c>
      <c r="M4322" s="187">
        <f t="shared" si="138"/>
        <v>0</v>
      </c>
      <c r="N4322" s="186"/>
      <c r="O4322" s="33"/>
      <c r="P4322" s="33"/>
      <c r="Q4322" s="33"/>
      <c r="R4322" s="33"/>
      <c r="S4322" s="42"/>
      <c r="T4322" s="2"/>
      <c r="U4322" s="2"/>
      <c r="V4322" s="2"/>
      <c r="W4322" s="2"/>
      <c r="X4322" s="55"/>
      <c r="Y4322" s="62"/>
      <c r="Z4322" s="62"/>
      <c r="AA4322" s="62"/>
      <c r="AB4322" s="62"/>
      <c r="AC4322" s="68"/>
      <c r="AD4322" s="2"/>
      <c r="AE4322" s="2"/>
      <c r="AF4322" s="2"/>
      <c r="AG4322" s="2"/>
      <c r="AH4322" s="55"/>
      <c r="AI4322" s="72"/>
      <c r="AJ4322" s="72"/>
      <c r="AK4322" s="72"/>
      <c r="AL4322" s="72"/>
      <c r="AM4322" s="80"/>
      <c r="AN4322" s="2"/>
      <c r="AO4322" s="2"/>
      <c r="AP4322" s="2"/>
      <c r="AQ4322" s="2"/>
      <c r="AR4322" s="55"/>
      <c r="AS4322" s="85"/>
      <c r="AT4322" s="85"/>
      <c r="AU4322" s="85"/>
      <c r="AV4322" s="85"/>
      <c r="AW4322" s="100"/>
      <c r="AX4322" s="2"/>
      <c r="AY4322" s="2"/>
      <c r="AZ4322" s="2"/>
      <c r="BA4322" s="2"/>
      <c r="BB4322" s="55"/>
      <c r="BC4322" s="105"/>
      <c r="BD4322" s="105"/>
      <c r="BE4322" s="105"/>
      <c r="BF4322" s="105"/>
      <c r="BG4322" s="109"/>
      <c r="BH4322" s="2"/>
      <c r="BI4322" s="2"/>
      <c r="BJ4322" s="2"/>
      <c r="BK4322" s="2"/>
      <c r="BL4322" s="55"/>
      <c r="BM4322" s="48"/>
      <c r="BN4322" s="48"/>
      <c r="BO4322" s="48"/>
      <c r="BP4322" s="48"/>
      <c r="BQ4322" s="117"/>
      <c r="BR4322" s="2"/>
      <c r="BS4322" s="2"/>
      <c r="BT4322" s="2"/>
      <c r="BU4322" s="2"/>
      <c r="BV4322" s="55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18" t="s">
        <v>71</v>
      </c>
      <c r="H4323" s="3">
        <v>2024</v>
      </c>
      <c r="I4323" s="20" t="s">
        <v>282</v>
      </c>
      <c r="J4323" s="184" t="s">
        <v>273</v>
      </c>
      <c r="K4323" s="184" t="s">
        <v>321</v>
      </c>
      <c r="L4323" s="187">
        <f t="shared" si="137"/>
        <v>0</v>
      </c>
      <c r="M4323" s="187">
        <f t="shared" si="138"/>
        <v>0</v>
      </c>
      <c r="N4323" s="186"/>
      <c r="O4323" s="33"/>
      <c r="P4323" s="33"/>
      <c r="Q4323" s="33"/>
      <c r="R4323" s="33"/>
      <c r="S4323" s="42"/>
      <c r="T4323" s="2"/>
      <c r="U4323" s="2"/>
      <c r="V4323" s="2"/>
      <c r="W4323" s="2"/>
      <c r="X4323" s="55"/>
      <c r="Y4323" s="62"/>
      <c r="Z4323" s="62"/>
      <c r="AA4323" s="62"/>
      <c r="AB4323" s="62"/>
      <c r="AC4323" s="68"/>
      <c r="AD4323" s="2"/>
      <c r="AE4323" s="2"/>
      <c r="AF4323" s="2"/>
      <c r="AG4323" s="2"/>
      <c r="AH4323" s="55"/>
      <c r="AI4323" s="72"/>
      <c r="AJ4323" s="72"/>
      <c r="AK4323" s="72"/>
      <c r="AL4323" s="72"/>
      <c r="AM4323" s="80"/>
      <c r="AN4323" s="2"/>
      <c r="AO4323" s="2"/>
      <c r="AP4323" s="2"/>
      <c r="AQ4323" s="2"/>
      <c r="AR4323" s="55"/>
      <c r="AS4323" s="85"/>
      <c r="AT4323" s="85"/>
      <c r="AU4323" s="85"/>
      <c r="AV4323" s="85"/>
      <c r="AW4323" s="100"/>
      <c r="AX4323" s="2"/>
      <c r="AY4323" s="2"/>
      <c r="AZ4323" s="2"/>
      <c r="BA4323" s="2"/>
      <c r="BB4323" s="55"/>
      <c r="BC4323" s="105"/>
      <c r="BD4323" s="105"/>
      <c r="BE4323" s="105"/>
      <c r="BF4323" s="105"/>
      <c r="BG4323" s="109"/>
      <c r="BH4323" s="2"/>
      <c r="BI4323" s="2"/>
      <c r="BJ4323" s="2"/>
      <c r="BK4323" s="2"/>
      <c r="BL4323" s="55"/>
      <c r="BM4323" s="48"/>
      <c r="BN4323" s="48"/>
      <c r="BO4323" s="48"/>
      <c r="BP4323" s="48"/>
      <c r="BQ4323" s="117"/>
      <c r="BR4323" s="2"/>
      <c r="BS4323" s="2"/>
      <c r="BT4323" s="2"/>
      <c r="BU4323" s="2"/>
      <c r="BV4323" s="55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18" t="s">
        <v>71</v>
      </c>
      <c r="H4324" s="3">
        <v>2024</v>
      </c>
      <c r="I4324" s="20" t="s">
        <v>282</v>
      </c>
      <c r="J4324" s="184" t="s">
        <v>274</v>
      </c>
      <c r="K4324" s="184" t="s">
        <v>321</v>
      </c>
      <c r="L4324" s="187">
        <f t="shared" si="137"/>
        <v>0</v>
      </c>
      <c r="M4324" s="187">
        <f t="shared" si="138"/>
        <v>0</v>
      </c>
      <c r="N4324" s="186"/>
      <c r="O4324" s="33"/>
      <c r="P4324" s="33"/>
      <c r="Q4324" s="33"/>
      <c r="R4324" s="33"/>
      <c r="S4324" s="42"/>
      <c r="T4324" s="2"/>
      <c r="U4324" s="2"/>
      <c r="V4324" s="2"/>
      <c r="W4324" s="2"/>
      <c r="X4324" s="55"/>
      <c r="Y4324" s="62"/>
      <c r="Z4324" s="62"/>
      <c r="AA4324" s="62"/>
      <c r="AB4324" s="62"/>
      <c r="AC4324" s="68"/>
      <c r="AD4324" s="2"/>
      <c r="AE4324" s="2"/>
      <c r="AF4324" s="2"/>
      <c r="AG4324" s="2"/>
      <c r="AH4324" s="55"/>
      <c r="AI4324" s="72"/>
      <c r="AJ4324" s="72"/>
      <c r="AK4324" s="72"/>
      <c r="AL4324" s="72"/>
      <c r="AM4324" s="80"/>
      <c r="AN4324" s="2"/>
      <c r="AO4324" s="2"/>
      <c r="AP4324" s="2"/>
      <c r="AQ4324" s="2"/>
      <c r="AR4324" s="55"/>
      <c r="AS4324" s="85"/>
      <c r="AT4324" s="85"/>
      <c r="AU4324" s="85"/>
      <c r="AV4324" s="85"/>
      <c r="AW4324" s="100"/>
      <c r="AX4324" s="2"/>
      <c r="AY4324" s="2"/>
      <c r="AZ4324" s="2"/>
      <c r="BA4324" s="2"/>
      <c r="BB4324" s="55"/>
      <c r="BC4324" s="105"/>
      <c r="BD4324" s="105"/>
      <c r="BE4324" s="105"/>
      <c r="BF4324" s="105"/>
      <c r="BG4324" s="109"/>
      <c r="BH4324" s="2"/>
      <c r="BI4324" s="2"/>
      <c r="BJ4324" s="2"/>
      <c r="BK4324" s="2"/>
      <c r="BL4324" s="55"/>
      <c r="BM4324" s="48"/>
      <c r="BN4324" s="48"/>
      <c r="BO4324" s="48"/>
      <c r="BP4324" s="48"/>
      <c r="BQ4324" s="117"/>
      <c r="BR4324" s="2"/>
      <c r="BS4324" s="2"/>
      <c r="BT4324" s="2"/>
      <c r="BU4324" s="2"/>
      <c r="BV4324" s="55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18" t="s">
        <v>71</v>
      </c>
      <c r="H4325" s="3">
        <v>2024</v>
      </c>
      <c r="I4325" s="20" t="s">
        <v>282</v>
      </c>
      <c r="J4325" s="184" t="s">
        <v>275</v>
      </c>
      <c r="K4325" s="184" t="s">
        <v>321</v>
      </c>
      <c r="L4325" s="187">
        <f t="shared" si="137"/>
        <v>6.0000000000000001E-3</v>
      </c>
      <c r="M4325" s="187">
        <f t="shared" si="138"/>
        <v>5.609</v>
      </c>
      <c r="N4325" s="186"/>
      <c r="O4325" s="33"/>
      <c r="P4325" s="33"/>
      <c r="Q4325" s="33"/>
      <c r="R4325" s="33"/>
      <c r="S4325" s="42"/>
      <c r="T4325" s="2"/>
      <c r="U4325" s="2"/>
      <c r="V4325" s="2">
        <v>49.53</v>
      </c>
      <c r="W4325" s="2">
        <v>6.0000000000000001E-3</v>
      </c>
      <c r="X4325" s="55">
        <v>5.609</v>
      </c>
      <c r="Y4325" s="62"/>
      <c r="Z4325" s="62"/>
      <c r="AA4325" s="62"/>
      <c r="AB4325" s="62"/>
      <c r="AC4325" s="68"/>
      <c r="AD4325" s="2"/>
      <c r="AE4325" s="2"/>
      <c r="AF4325" s="2"/>
      <c r="AG4325" s="2"/>
      <c r="AH4325" s="55"/>
      <c r="AI4325" s="72"/>
      <c r="AJ4325" s="72"/>
      <c r="AK4325" s="72"/>
      <c r="AL4325" s="72"/>
      <c r="AM4325" s="80"/>
      <c r="AN4325" s="2"/>
      <c r="AO4325" s="2"/>
      <c r="AP4325" s="2"/>
      <c r="AQ4325" s="2"/>
      <c r="AR4325" s="55"/>
      <c r="AS4325" s="85"/>
      <c r="AT4325" s="85"/>
      <c r="AU4325" s="85"/>
      <c r="AV4325" s="85"/>
      <c r="AW4325" s="100"/>
      <c r="AX4325" s="2"/>
      <c r="AY4325" s="2"/>
      <c r="AZ4325" s="2"/>
      <c r="BA4325" s="2"/>
      <c r="BB4325" s="55"/>
      <c r="BC4325" s="105"/>
      <c r="BD4325" s="105"/>
      <c r="BE4325" s="105"/>
      <c r="BF4325" s="105"/>
      <c r="BG4325" s="109"/>
      <c r="BH4325" s="2"/>
      <c r="BI4325" s="2"/>
      <c r="BJ4325" s="2"/>
      <c r="BK4325" s="2"/>
      <c r="BL4325" s="55"/>
      <c r="BM4325" s="48"/>
      <c r="BN4325" s="48"/>
      <c r="BO4325" s="48"/>
      <c r="BP4325" s="48"/>
      <c r="BQ4325" s="117"/>
      <c r="BR4325" s="2"/>
      <c r="BS4325" s="2"/>
      <c r="BT4325" s="2"/>
      <c r="BU4325" s="2"/>
      <c r="BV4325" s="55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18" t="s">
        <v>71</v>
      </c>
      <c r="H4326" s="3">
        <v>2024</v>
      </c>
      <c r="I4326" s="20" t="s">
        <v>282</v>
      </c>
      <c r="J4326" s="184" t="s">
        <v>276</v>
      </c>
      <c r="K4326" s="184" t="s">
        <v>320</v>
      </c>
      <c r="L4326" s="187">
        <f t="shared" si="137"/>
        <v>0</v>
      </c>
      <c r="M4326" s="187">
        <f t="shared" si="138"/>
        <v>0</v>
      </c>
      <c r="N4326" s="186"/>
      <c r="O4326" s="33"/>
      <c r="P4326" s="33"/>
      <c r="Q4326" s="33"/>
      <c r="R4326" s="33"/>
      <c r="S4326" s="42"/>
      <c r="T4326" s="2"/>
      <c r="U4326" s="2"/>
      <c r="V4326" s="2"/>
      <c r="W4326" s="2"/>
      <c r="X4326" s="55"/>
      <c r="Y4326" s="62"/>
      <c r="Z4326" s="62"/>
      <c r="AA4326" s="62"/>
      <c r="AB4326" s="62"/>
      <c r="AC4326" s="68"/>
      <c r="AD4326" s="2"/>
      <c r="AE4326" s="2"/>
      <c r="AF4326" s="2"/>
      <c r="AG4326" s="2"/>
      <c r="AH4326" s="55"/>
      <c r="AI4326" s="72"/>
      <c r="AJ4326" s="72"/>
      <c r="AK4326" s="72"/>
      <c r="AL4326" s="72"/>
      <c r="AM4326" s="80"/>
      <c r="AN4326" s="2"/>
      <c r="AO4326" s="2"/>
      <c r="AP4326" s="2"/>
      <c r="AQ4326" s="2"/>
      <c r="AR4326" s="55"/>
      <c r="AS4326" s="85"/>
      <c r="AT4326" s="85"/>
      <c r="AU4326" s="85"/>
      <c r="AV4326" s="85"/>
      <c r="AW4326" s="100"/>
      <c r="AX4326" s="2"/>
      <c r="AY4326" s="2"/>
      <c r="AZ4326" s="2"/>
      <c r="BA4326" s="2"/>
      <c r="BB4326" s="55"/>
      <c r="BC4326" s="105"/>
      <c r="BD4326" s="105"/>
      <c r="BE4326" s="105"/>
      <c r="BF4326" s="105"/>
      <c r="BG4326" s="109"/>
      <c r="BH4326" s="2"/>
      <c r="BI4326" s="2"/>
      <c r="BJ4326" s="2"/>
      <c r="BK4326" s="2"/>
      <c r="BL4326" s="55"/>
      <c r="BM4326" s="48"/>
      <c r="BN4326" s="48"/>
      <c r="BO4326" s="48"/>
      <c r="BP4326" s="48"/>
      <c r="BQ4326" s="117"/>
      <c r="BR4326" s="2"/>
      <c r="BS4326" s="2"/>
      <c r="BT4326" s="2"/>
      <c r="BU4326" s="2"/>
      <c r="BV4326" s="55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18" t="s">
        <v>71</v>
      </c>
      <c r="H4327" s="3">
        <v>2024</v>
      </c>
      <c r="I4327" s="20" t="s">
        <v>282</v>
      </c>
      <c r="J4327" s="184" t="s">
        <v>277</v>
      </c>
      <c r="K4327" s="184" t="s">
        <v>320</v>
      </c>
      <c r="L4327" s="187">
        <f t="shared" si="137"/>
        <v>0</v>
      </c>
      <c r="M4327" s="187">
        <f t="shared" si="138"/>
        <v>0</v>
      </c>
      <c r="N4327" s="186"/>
      <c r="O4327" s="33"/>
      <c r="P4327" s="33"/>
      <c r="Q4327" s="33"/>
      <c r="R4327" s="33"/>
      <c r="S4327" s="42"/>
      <c r="T4327" s="2"/>
      <c r="U4327" s="2"/>
      <c r="V4327" s="2"/>
      <c r="W4327" s="2"/>
      <c r="X4327" s="55"/>
      <c r="Y4327" s="62"/>
      <c r="Z4327" s="62"/>
      <c r="AA4327" s="62"/>
      <c r="AB4327" s="62"/>
      <c r="AC4327" s="68"/>
      <c r="AD4327" s="2"/>
      <c r="AE4327" s="2"/>
      <c r="AF4327" s="2"/>
      <c r="AG4327" s="2"/>
      <c r="AH4327" s="55"/>
      <c r="AI4327" s="72"/>
      <c r="AJ4327" s="72"/>
      <c r="AK4327" s="72"/>
      <c r="AL4327" s="72"/>
      <c r="AM4327" s="80"/>
      <c r="AN4327" s="2"/>
      <c r="AO4327" s="2"/>
      <c r="AP4327" s="2"/>
      <c r="AQ4327" s="2"/>
      <c r="AR4327" s="55"/>
      <c r="AS4327" s="85"/>
      <c r="AT4327" s="85"/>
      <c r="AU4327" s="85"/>
      <c r="AV4327" s="85"/>
      <c r="AW4327" s="100"/>
      <c r="AX4327" s="2"/>
      <c r="AY4327" s="2"/>
      <c r="AZ4327" s="2"/>
      <c r="BA4327" s="2"/>
      <c r="BB4327" s="55"/>
      <c r="BC4327" s="105"/>
      <c r="BD4327" s="105"/>
      <c r="BE4327" s="105"/>
      <c r="BF4327" s="105"/>
      <c r="BG4327" s="109"/>
      <c r="BH4327" s="2"/>
      <c r="BI4327" s="2"/>
      <c r="BJ4327" s="2"/>
      <c r="BK4327" s="2"/>
      <c r="BL4327" s="55"/>
      <c r="BM4327" s="48"/>
      <c r="BN4327" s="48"/>
      <c r="BO4327" s="48"/>
      <c r="BP4327" s="48"/>
      <c r="BQ4327" s="117"/>
      <c r="BR4327" s="2"/>
      <c r="BS4327" s="2"/>
      <c r="BT4327" s="2"/>
      <c r="BU4327" s="2"/>
      <c r="BV4327" s="55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18" t="s">
        <v>71</v>
      </c>
      <c r="H4328" s="3">
        <v>2024</v>
      </c>
      <c r="I4328" s="20" t="s">
        <v>283</v>
      </c>
      <c r="J4328" s="184" t="s">
        <v>298</v>
      </c>
      <c r="K4328" s="184" t="s">
        <v>321</v>
      </c>
      <c r="L4328" s="187">
        <f t="shared" si="137"/>
        <v>0</v>
      </c>
      <c r="M4328" s="187">
        <f t="shared" si="138"/>
        <v>0</v>
      </c>
      <c r="N4328" s="186"/>
      <c r="O4328" s="33"/>
      <c r="P4328" s="33"/>
      <c r="Q4328" s="33"/>
      <c r="R4328" s="33"/>
      <c r="S4328" s="42"/>
      <c r="T4328" s="2"/>
      <c r="U4328" s="2"/>
      <c r="V4328" s="2"/>
      <c r="W4328" s="2"/>
      <c r="X4328" s="55"/>
      <c r="Y4328" s="62"/>
      <c r="Z4328" s="62"/>
      <c r="AA4328" s="62"/>
      <c r="AB4328" s="62"/>
      <c r="AC4328" s="68"/>
      <c r="AD4328" s="2"/>
      <c r="AE4328" s="2"/>
      <c r="AF4328" s="2"/>
      <c r="AG4328" s="2"/>
      <c r="AH4328" s="55"/>
      <c r="AI4328" s="72"/>
      <c r="AJ4328" s="72"/>
      <c r="AK4328" s="72"/>
      <c r="AL4328" s="72"/>
      <c r="AM4328" s="80"/>
      <c r="AN4328" s="2"/>
      <c r="AO4328" s="2"/>
      <c r="AP4328" s="2"/>
      <c r="AQ4328" s="2"/>
      <c r="AR4328" s="55"/>
      <c r="AS4328" s="85"/>
      <c r="AT4328" s="85"/>
      <c r="AU4328" s="85"/>
      <c r="AV4328" s="85"/>
      <c r="AW4328" s="100"/>
      <c r="AX4328" s="2"/>
      <c r="AY4328" s="2"/>
      <c r="AZ4328" s="2"/>
      <c r="BA4328" s="2"/>
      <c r="BB4328" s="55"/>
      <c r="BC4328" s="105"/>
      <c r="BD4328" s="105"/>
      <c r="BE4328" s="105"/>
      <c r="BF4328" s="105"/>
      <c r="BG4328" s="109"/>
      <c r="BH4328" s="2"/>
      <c r="BI4328" s="2"/>
      <c r="BJ4328" s="2"/>
      <c r="BK4328" s="2"/>
      <c r="BL4328" s="55"/>
      <c r="BM4328" s="48"/>
      <c r="BN4328" s="48"/>
      <c r="BO4328" s="48"/>
      <c r="BP4328" s="48"/>
      <c r="BQ4328" s="117"/>
      <c r="BR4328" s="2"/>
      <c r="BS4328" s="2"/>
      <c r="BT4328" s="2"/>
      <c r="BU4328" s="2"/>
      <c r="BV4328" s="55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18" t="s">
        <v>71</v>
      </c>
      <c r="H4329" s="3">
        <v>2024</v>
      </c>
      <c r="I4329" s="20" t="s">
        <v>283</v>
      </c>
      <c r="J4329" s="184" t="s">
        <v>278</v>
      </c>
      <c r="K4329" s="184" t="s">
        <v>320</v>
      </c>
      <c r="L4329" s="187">
        <f t="shared" si="137"/>
        <v>0</v>
      </c>
      <c r="M4329" s="187">
        <f t="shared" si="138"/>
        <v>0</v>
      </c>
      <c r="N4329" s="186"/>
      <c r="O4329" s="33"/>
      <c r="P4329" s="33"/>
      <c r="Q4329" s="33"/>
      <c r="R4329" s="33"/>
      <c r="S4329" s="42"/>
      <c r="T4329" s="2"/>
      <c r="U4329" s="2"/>
      <c r="V4329" s="2"/>
      <c r="W4329" s="2"/>
      <c r="X4329" s="55"/>
      <c r="Y4329" s="62"/>
      <c r="Z4329" s="62"/>
      <c r="AA4329" s="62"/>
      <c r="AB4329" s="62"/>
      <c r="AC4329" s="68"/>
      <c r="AD4329" s="2"/>
      <c r="AE4329" s="2"/>
      <c r="AF4329" s="2"/>
      <c r="AG4329" s="2"/>
      <c r="AH4329" s="55"/>
      <c r="AI4329" s="72"/>
      <c r="AJ4329" s="72"/>
      <c r="AK4329" s="72"/>
      <c r="AL4329" s="72"/>
      <c r="AM4329" s="80"/>
      <c r="AN4329" s="2"/>
      <c r="AO4329" s="2"/>
      <c r="AP4329" s="2"/>
      <c r="AQ4329" s="2"/>
      <c r="AR4329" s="55"/>
      <c r="AS4329" s="85"/>
      <c r="AT4329" s="85"/>
      <c r="AU4329" s="85"/>
      <c r="AV4329" s="85"/>
      <c r="AW4329" s="100"/>
      <c r="AX4329" s="2"/>
      <c r="AY4329" s="2"/>
      <c r="AZ4329" s="2"/>
      <c r="BA4329" s="2"/>
      <c r="BB4329" s="55"/>
      <c r="BC4329" s="105"/>
      <c r="BD4329" s="105"/>
      <c r="BE4329" s="105"/>
      <c r="BF4329" s="105"/>
      <c r="BG4329" s="109"/>
      <c r="BH4329" s="2"/>
      <c r="BI4329" s="2"/>
      <c r="BJ4329" s="2"/>
      <c r="BK4329" s="2"/>
      <c r="BL4329" s="55"/>
      <c r="BM4329" s="48"/>
      <c r="BN4329" s="48"/>
      <c r="BO4329" s="48"/>
      <c r="BP4329" s="48"/>
      <c r="BQ4329" s="117"/>
      <c r="BR4329" s="2"/>
      <c r="BS4329" s="2"/>
      <c r="BT4329" s="2"/>
      <c r="BU4329" s="2"/>
      <c r="BV4329" s="55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18" t="s">
        <v>71</v>
      </c>
      <c r="H4330" s="3">
        <v>2024</v>
      </c>
      <c r="I4330" s="20" t="s">
        <v>283</v>
      </c>
      <c r="J4330" s="184" t="s">
        <v>279</v>
      </c>
      <c r="K4330" s="184" t="s">
        <v>320</v>
      </c>
      <c r="L4330" s="187">
        <f t="shared" si="137"/>
        <v>0</v>
      </c>
      <c r="M4330" s="187">
        <f t="shared" si="138"/>
        <v>0</v>
      </c>
      <c r="N4330" s="186"/>
      <c r="O4330" s="33"/>
      <c r="P4330" s="33"/>
      <c r="Q4330" s="33"/>
      <c r="R4330" s="33"/>
      <c r="S4330" s="42"/>
      <c r="T4330" s="2"/>
      <c r="U4330" s="2"/>
      <c r="V4330" s="2"/>
      <c r="W4330" s="2"/>
      <c r="X4330" s="55"/>
      <c r="Y4330" s="62"/>
      <c r="Z4330" s="62"/>
      <c r="AA4330" s="62"/>
      <c r="AB4330" s="62"/>
      <c r="AC4330" s="68"/>
      <c r="AD4330" s="2"/>
      <c r="AE4330" s="2"/>
      <c r="AF4330" s="2"/>
      <c r="AG4330" s="2"/>
      <c r="AH4330" s="55"/>
      <c r="AI4330" s="72"/>
      <c r="AJ4330" s="72"/>
      <c r="AK4330" s="72"/>
      <c r="AL4330" s="72"/>
      <c r="AM4330" s="80"/>
      <c r="AN4330" s="2"/>
      <c r="AO4330" s="2"/>
      <c r="AP4330" s="2"/>
      <c r="AQ4330" s="2"/>
      <c r="AR4330" s="55"/>
      <c r="AS4330" s="85"/>
      <c r="AT4330" s="85"/>
      <c r="AU4330" s="85"/>
      <c r="AV4330" s="85"/>
      <c r="AW4330" s="100"/>
      <c r="AX4330" s="2"/>
      <c r="AY4330" s="2"/>
      <c r="AZ4330" s="2"/>
      <c r="BA4330" s="2"/>
      <c r="BB4330" s="55"/>
      <c r="BC4330" s="105"/>
      <c r="BD4330" s="105"/>
      <c r="BE4330" s="105"/>
      <c r="BF4330" s="105"/>
      <c r="BG4330" s="109"/>
      <c r="BH4330" s="2"/>
      <c r="BI4330" s="2"/>
      <c r="BJ4330" s="2"/>
      <c r="BK4330" s="2"/>
      <c r="BL4330" s="55"/>
      <c r="BM4330" s="48"/>
      <c r="BN4330" s="48"/>
      <c r="BO4330" s="48"/>
      <c r="BP4330" s="48"/>
      <c r="BQ4330" s="117"/>
      <c r="BR4330" s="2"/>
      <c r="BS4330" s="2"/>
      <c r="BT4330" s="2"/>
      <c r="BU4330" s="2"/>
      <c r="BV4330" s="55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18" t="s">
        <v>71</v>
      </c>
      <c r="H4331" s="3">
        <v>2024</v>
      </c>
      <c r="I4331" s="20" t="s">
        <v>286</v>
      </c>
      <c r="J4331" s="184" t="s">
        <v>280</v>
      </c>
      <c r="K4331" s="184" t="s">
        <v>319</v>
      </c>
      <c r="L4331" s="187">
        <f t="shared" si="137"/>
        <v>0</v>
      </c>
      <c r="M4331" s="187">
        <f t="shared" si="138"/>
        <v>0</v>
      </c>
      <c r="N4331" s="186"/>
      <c r="O4331" s="33"/>
      <c r="P4331" s="33"/>
      <c r="Q4331" s="33"/>
      <c r="R4331" s="33"/>
      <c r="S4331" s="42"/>
      <c r="T4331" s="2"/>
      <c r="U4331" s="2"/>
      <c r="V4331" s="2"/>
      <c r="W4331" s="2"/>
      <c r="X4331" s="55"/>
      <c r="Y4331" s="62"/>
      <c r="Z4331" s="62"/>
      <c r="AA4331" s="62"/>
      <c r="AB4331" s="62"/>
      <c r="AC4331" s="68"/>
      <c r="AD4331" s="2"/>
      <c r="AE4331" s="2"/>
      <c r="AF4331" s="2"/>
      <c r="AG4331" s="2"/>
      <c r="AH4331" s="55"/>
      <c r="AI4331" s="72"/>
      <c r="AJ4331" s="72"/>
      <c r="AK4331" s="72"/>
      <c r="AL4331" s="72"/>
      <c r="AM4331" s="80"/>
      <c r="AN4331" s="2"/>
      <c r="AO4331" s="2"/>
      <c r="AP4331" s="2"/>
      <c r="AQ4331" s="2"/>
      <c r="AR4331" s="55"/>
      <c r="AS4331" s="85"/>
      <c r="AT4331" s="85"/>
      <c r="AU4331" s="85"/>
      <c r="AV4331" s="85"/>
      <c r="AW4331" s="100"/>
      <c r="AX4331" s="2"/>
      <c r="AY4331" s="2"/>
      <c r="AZ4331" s="2"/>
      <c r="BA4331" s="2"/>
      <c r="BB4331" s="55"/>
      <c r="BC4331" s="105"/>
      <c r="BD4331" s="105"/>
      <c r="BE4331" s="105"/>
      <c r="BF4331" s="105"/>
      <c r="BG4331" s="109"/>
      <c r="BH4331" s="2"/>
      <c r="BI4331" s="2"/>
      <c r="BJ4331" s="2"/>
      <c r="BK4331" s="2"/>
      <c r="BL4331" s="55"/>
      <c r="BM4331" s="48"/>
      <c r="BN4331" s="48"/>
      <c r="BO4331" s="48"/>
      <c r="BP4331" s="48"/>
      <c r="BQ4331" s="117"/>
      <c r="BR4331" s="2"/>
      <c r="BS4331" s="2"/>
      <c r="BT4331" s="2"/>
      <c r="BU4331" s="2"/>
      <c r="BV4331" s="55"/>
    </row>
    <row r="4332" spans="1:74" ht="43.2" hidden="1" x14ac:dyDescent="0.3">
      <c r="A4332" s="2" t="s">
        <v>139</v>
      </c>
      <c r="B4332" s="2" t="s">
        <v>2</v>
      </c>
      <c r="C4332" s="2" t="s">
        <v>3</v>
      </c>
      <c r="D4332" s="2" t="s">
        <v>124</v>
      </c>
      <c r="E4332" s="5" t="s">
        <v>140</v>
      </c>
      <c r="F4332" s="3"/>
      <c r="G4332" s="18" t="s">
        <v>71</v>
      </c>
      <c r="H4332" s="3">
        <v>2024</v>
      </c>
      <c r="I4332" s="20" t="s">
        <v>286</v>
      </c>
      <c r="J4332" s="184" t="s">
        <v>281</v>
      </c>
      <c r="K4332" s="184" t="s">
        <v>319</v>
      </c>
      <c r="L4332" s="187">
        <f t="shared" si="137"/>
        <v>0</v>
      </c>
      <c r="M4332" s="187">
        <f t="shared" si="138"/>
        <v>126.72900000000001</v>
      </c>
      <c r="N4332" s="186" t="s">
        <v>1497</v>
      </c>
      <c r="O4332" s="33"/>
      <c r="P4332" s="33"/>
      <c r="Q4332" s="33"/>
      <c r="R4332" s="33"/>
      <c r="S4332" s="42"/>
      <c r="T4332" s="2"/>
      <c r="U4332" s="2"/>
      <c r="V4332" s="2"/>
      <c r="W4332" s="2"/>
      <c r="X4332" s="55"/>
      <c r="Y4332" s="62"/>
      <c r="Z4332" s="62"/>
      <c r="AA4332" s="62"/>
      <c r="AB4332" s="62"/>
      <c r="AC4332" s="68"/>
      <c r="AD4332" s="2"/>
      <c r="AE4332" s="2"/>
      <c r="AF4332" s="2"/>
      <c r="AG4332" s="2"/>
      <c r="AH4332" s="55"/>
      <c r="AI4332" s="72"/>
      <c r="AJ4332" s="72"/>
      <c r="AK4332" s="72"/>
      <c r="AL4332" s="72"/>
      <c r="AM4332" s="80"/>
      <c r="AN4332" s="2" t="s">
        <v>639</v>
      </c>
      <c r="AO4332" s="2"/>
      <c r="AP4332" s="2"/>
      <c r="AQ4332" s="2"/>
      <c r="AR4332" s="55">
        <v>116.31100000000001</v>
      </c>
      <c r="AS4332" s="85" t="s">
        <v>727</v>
      </c>
      <c r="AT4332" s="85"/>
      <c r="AU4332" s="85"/>
      <c r="AV4332" s="85"/>
      <c r="AW4332" s="100">
        <v>1.59</v>
      </c>
      <c r="AX4332" s="2"/>
      <c r="AY4332" s="2"/>
      <c r="AZ4332" s="2"/>
      <c r="BA4332" s="2"/>
      <c r="BB4332" s="55"/>
      <c r="BC4332" s="105" t="s">
        <v>1061</v>
      </c>
      <c r="BD4332" s="105"/>
      <c r="BE4332" s="105"/>
      <c r="BF4332" s="105"/>
      <c r="BG4332" s="109">
        <v>4.5</v>
      </c>
      <c r="BH4332" s="2"/>
      <c r="BI4332" s="2"/>
      <c r="BJ4332" s="2"/>
      <c r="BK4332" s="2"/>
      <c r="BL4332" s="55"/>
      <c r="BM4332" s="48" t="s">
        <v>1155</v>
      </c>
      <c r="BN4332" s="48"/>
      <c r="BO4332" s="48"/>
      <c r="BP4332" s="48"/>
      <c r="BQ4332" s="117">
        <v>4.3280000000000003</v>
      </c>
      <c r="BR4332" s="2"/>
      <c r="BS4332" s="2"/>
      <c r="BT4332" s="2"/>
      <c r="BU4332" s="2"/>
      <c r="BV4332" s="55"/>
    </row>
    <row r="4333" spans="1:74" s="13" customFormat="1" hidden="1" x14ac:dyDescent="0.3">
      <c r="A4333" s="12" t="s">
        <v>139</v>
      </c>
      <c r="B4333" s="12" t="s">
        <v>2</v>
      </c>
      <c r="C4333" s="12" t="s">
        <v>3</v>
      </c>
      <c r="D4333" s="12" t="s">
        <v>124</v>
      </c>
      <c r="E4333" s="6" t="s">
        <v>140</v>
      </c>
      <c r="F4333" s="7"/>
      <c r="G4333" s="19" t="s">
        <v>71</v>
      </c>
      <c r="H4333" s="7">
        <v>2024</v>
      </c>
      <c r="I4333" s="21"/>
      <c r="J4333" s="12" t="s">
        <v>314</v>
      </c>
      <c r="K4333" s="12"/>
      <c r="L4333" s="147"/>
      <c r="M4333" s="147">
        <f>SUM(M4295:M4332)</f>
        <v>194.83300000000003</v>
      </c>
      <c r="N4333" s="183"/>
      <c r="O4333" s="12"/>
      <c r="P4333" s="12"/>
      <c r="Q4333" s="12"/>
      <c r="R4333" s="12"/>
      <c r="S4333" s="47">
        <f>SUM(S4295:S4332)</f>
        <v>0</v>
      </c>
      <c r="T4333" s="12"/>
      <c r="U4333" s="12"/>
      <c r="V4333" s="12"/>
      <c r="W4333" s="12"/>
      <c r="X4333" s="47">
        <f>SUM(X4295:X4332)</f>
        <v>5.609</v>
      </c>
      <c r="Y4333" s="12"/>
      <c r="Z4333" s="12"/>
      <c r="AA4333" s="12"/>
      <c r="AB4333" s="12"/>
      <c r="AC4333" s="47">
        <f>SUM(AC4295:AC4332)</f>
        <v>0</v>
      </c>
      <c r="AD4333" s="12"/>
      <c r="AE4333" s="12"/>
      <c r="AF4333" s="12"/>
      <c r="AG4333" s="12"/>
      <c r="AH4333" s="47">
        <f>SUM(AH4295:AH4332)</f>
        <v>0</v>
      </c>
      <c r="AI4333" s="12"/>
      <c r="AJ4333" s="12"/>
      <c r="AK4333" s="12"/>
      <c r="AL4333" s="12"/>
      <c r="AM4333" s="47">
        <f>SUM(AM4295:AM4332)</f>
        <v>0</v>
      </c>
      <c r="AN4333" s="12"/>
      <c r="AO4333" s="12"/>
      <c r="AP4333" s="12"/>
      <c r="AQ4333" s="12"/>
      <c r="AR4333" s="47">
        <f>SUM(AR4295:AR4332)</f>
        <v>116.31100000000001</v>
      </c>
      <c r="AS4333" s="12"/>
      <c r="AT4333" s="12"/>
      <c r="AU4333" s="12"/>
      <c r="AV4333" s="12"/>
      <c r="AW4333" s="47">
        <f>SUM(AW4295:AW4332)</f>
        <v>1.59</v>
      </c>
      <c r="AX4333" s="12"/>
      <c r="AY4333" s="12"/>
      <c r="AZ4333" s="12"/>
      <c r="BA4333" s="12"/>
      <c r="BB4333" s="47">
        <f>SUM(BB4295:BB4332)</f>
        <v>62.494999999999997</v>
      </c>
      <c r="BC4333" s="12"/>
      <c r="BD4333" s="12"/>
      <c r="BE4333" s="12"/>
      <c r="BF4333" s="12"/>
      <c r="BG4333" s="47">
        <f>SUM(BG4295:BG4332)</f>
        <v>4.5</v>
      </c>
      <c r="BH4333" s="12"/>
      <c r="BI4333" s="12"/>
      <c r="BJ4333" s="12"/>
      <c r="BK4333" s="12"/>
      <c r="BL4333" s="47">
        <f>SUM(BL4295:BL4332)</f>
        <v>0</v>
      </c>
      <c r="BM4333" s="12"/>
      <c r="BN4333" s="12"/>
      <c r="BO4333" s="12"/>
      <c r="BP4333" s="12"/>
      <c r="BQ4333" s="47">
        <f>SUM(BQ4295:BQ4332)</f>
        <v>4.3280000000000003</v>
      </c>
      <c r="BR4333" s="12"/>
      <c r="BS4333" s="12"/>
      <c r="BT4333" s="12"/>
      <c r="BU4333" s="12"/>
      <c r="BV4333" s="47">
        <f>SUM(BV4295:BV4332)</f>
        <v>0</v>
      </c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18" t="s">
        <v>5</v>
      </c>
      <c r="H4334" s="3">
        <v>2024</v>
      </c>
      <c r="I4334" s="20" t="s">
        <v>287</v>
      </c>
      <c r="J4334" s="184" t="s">
        <v>267</v>
      </c>
      <c r="K4334" s="184" t="s">
        <v>318</v>
      </c>
      <c r="L4334" s="187">
        <f t="shared" si="137"/>
        <v>0.13200000000000001</v>
      </c>
      <c r="M4334" s="187">
        <f t="shared" si="138"/>
        <v>372.80500000000001</v>
      </c>
      <c r="N4334" s="186"/>
      <c r="O4334" s="33"/>
      <c r="P4334" s="33"/>
      <c r="Q4334" s="33"/>
      <c r="R4334" s="33"/>
      <c r="S4334" s="42"/>
      <c r="T4334" s="2"/>
      <c r="U4334" s="2"/>
      <c r="V4334" s="2"/>
      <c r="W4334" s="2"/>
      <c r="X4334" s="55"/>
      <c r="Y4334" s="62"/>
      <c r="Z4334" s="62"/>
      <c r="AA4334" s="62"/>
      <c r="AB4334" s="62"/>
      <c r="AC4334" s="68"/>
      <c r="AD4334" s="2"/>
      <c r="AE4334" s="2"/>
      <c r="AF4334" s="2"/>
      <c r="AG4334" s="2">
        <v>0.13200000000000001</v>
      </c>
      <c r="AH4334" s="55">
        <v>372.80500000000001</v>
      </c>
      <c r="AI4334" s="72"/>
      <c r="AJ4334" s="72"/>
      <c r="AK4334" s="72"/>
      <c r="AL4334" s="72"/>
      <c r="AM4334" s="80"/>
      <c r="AN4334" s="2"/>
      <c r="AO4334" s="2"/>
      <c r="AP4334" s="2"/>
      <c r="AQ4334" s="2"/>
      <c r="AR4334" s="55"/>
      <c r="AS4334" s="85"/>
      <c r="AT4334" s="85"/>
      <c r="AU4334" s="85"/>
      <c r="AV4334" s="85"/>
      <c r="AW4334" s="100"/>
      <c r="AX4334" s="2"/>
      <c r="AY4334" s="2"/>
      <c r="AZ4334" s="2"/>
      <c r="BA4334" s="2"/>
      <c r="BB4334" s="55"/>
      <c r="BC4334" s="105"/>
      <c r="BD4334" s="105"/>
      <c r="BE4334" s="105"/>
      <c r="BF4334" s="105"/>
      <c r="BG4334" s="109"/>
      <c r="BH4334" s="2"/>
      <c r="BI4334" s="2"/>
      <c r="BJ4334" s="2"/>
      <c r="BK4334" s="2"/>
      <c r="BL4334" s="55"/>
      <c r="BM4334" s="48"/>
      <c r="BN4334" s="48"/>
      <c r="BO4334" s="48"/>
      <c r="BP4334" s="48"/>
      <c r="BQ4334" s="117"/>
      <c r="BR4334" s="2"/>
      <c r="BS4334" s="2"/>
      <c r="BT4334" s="2"/>
      <c r="BU4334" s="2"/>
      <c r="BV4334" s="55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18" t="s">
        <v>5</v>
      </c>
      <c r="H4335" s="3">
        <v>2024</v>
      </c>
      <c r="I4335" s="20" t="s">
        <v>287</v>
      </c>
      <c r="J4335" s="184" t="s">
        <v>291</v>
      </c>
      <c r="K4335" s="184" t="s">
        <v>319</v>
      </c>
      <c r="L4335" s="187">
        <f t="shared" si="137"/>
        <v>0</v>
      </c>
      <c r="M4335" s="187">
        <f t="shared" si="138"/>
        <v>0</v>
      </c>
      <c r="N4335" s="186"/>
      <c r="O4335" s="33"/>
      <c r="P4335" s="33"/>
      <c r="Q4335" s="33"/>
      <c r="R4335" s="33"/>
      <c r="S4335" s="42"/>
      <c r="T4335" s="2"/>
      <c r="U4335" s="2"/>
      <c r="V4335" s="2"/>
      <c r="W4335" s="2"/>
      <c r="X4335" s="55"/>
      <c r="Y4335" s="62"/>
      <c r="Z4335" s="62"/>
      <c r="AA4335" s="62"/>
      <c r="AB4335" s="62"/>
      <c r="AC4335" s="68"/>
      <c r="AD4335" s="2"/>
      <c r="AE4335" s="2"/>
      <c r="AF4335" s="2"/>
      <c r="AG4335" s="2"/>
      <c r="AH4335" s="55"/>
      <c r="AI4335" s="72"/>
      <c r="AJ4335" s="72"/>
      <c r="AK4335" s="72"/>
      <c r="AL4335" s="72"/>
      <c r="AM4335" s="80"/>
      <c r="AN4335" s="2"/>
      <c r="AO4335" s="2"/>
      <c r="AP4335" s="2"/>
      <c r="AQ4335" s="2"/>
      <c r="AR4335" s="55"/>
      <c r="AS4335" s="85"/>
      <c r="AT4335" s="85"/>
      <c r="AU4335" s="85"/>
      <c r="AV4335" s="85"/>
      <c r="AW4335" s="100"/>
      <c r="AX4335" s="2"/>
      <c r="AY4335" s="2"/>
      <c r="AZ4335" s="2"/>
      <c r="BA4335" s="2"/>
      <c r="BB4335" s="55"/>
      <c r="BC4335" s="105"/>
      <c r="BD4335" s="105"/>
      <c r="BE4335" s="105"/>
      <c r="BF4335" s="105"/>
      <c r="BG4335" s="109"/>
      <c r="BH4335" s="2"/>
      <c r="BI4335" s="2"/>
      <c r="BJ4335" s="2"/>
      <c r="BK4335" s="2"/>
      <c r="BL4335" s="55"/>
      <c r="BM4335" s="48"/>
      <c r="BN4335" s="48"/>
      <c r="BO4335" s="48"/>
      <c r="BP4335" s="48"/>
      <c r="BQ4335" s="117"/>
      <c r="BR4335" s="2"/>
      <c r="BS4335" s="2"/>
      <c r="BT4335" s="2"/>
      <c r="BU4335" s="2"/>
      <c r="BV4335" s="55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18" t="s">
        <v>5</v>
      </c>
      <c r="H4336" s="3">
        <v>2024</v>
      </c>
      <c r="I4336" s="20" t="s">
        <v>286</v>
      </c>
      <c r="J4336" s="184" t="s">
        <v>336</v>
      </c>
      <c r="K4336" s="184" t="s">
        <v>319</v>
      </c>
      <c r="L4336" s="187">
        <f t="shared" si="137"/>
        <v>0</v>
      </c>
      <c r="M4336" s="187">
        <f t="shared" si="138"/>
        <v>0</v>
      </c>
      <c r="N4336" s="186"/>
      <c r="O4336" s="33"/>
      <c r="P4336" s="33"/>
      <c r="Q4336" s="33"/>
      <c r="R4336" s="33"/>
      <c r="S4336" s="42"/>
      <c r="T4336" s="2"/>
      <c r="U4336" s="2"/>
      <c r="V4336" s="2"/>
      <c r="W4336" s="2"/>
      <c r="X4336" s="55"/>
      <c r="Y4336" s="62"/>
      <c r="Z4336" s="62"/>
      <c r="AA4336" s="62"/>
      <c r="AB4336" s="62"/>
      <c r="AC4336" s="68"/>
      <c r="AD4336" s="2"/>
      <c r="AE4336" s="2"/>
      <c r="AF4336" s="2"/>
      <c r="AG4336" s="2"/>
      <c r="AH4336" s="55"/>
      <c r="AI4336" s="72"/>
      <c r="AJ4336" s="72"/>
      <c r="AK4336" s="72"/>
      <c r="AL4336" s="72"/>
      <c r="AM4336" s="80"/>
      <c r="AN4336" s="2"/>
      <c r="AO4336" s="2"/>
      <c r="AP4336" s="2"/>
      <c r="AQ4336" s="2"/>
      <c r="AR4336" s="55"/>
      <c r="AS4336" s="85"/>
      <c r="AT4336" s="85"/>
      <c r="AU4336" s="85"/>
      <c r="AV4336" s="85"/>
      <c r="AW4336" s="100"/>
      <c r="AX4336" s="2"/>
      <c r="AY4336" s="2"/>
      <c r="AZ4336" s="2"/>
      <c r="BA4336" s="2"/>
      <c r="BB4336" s="55"/>
      <c r="BC4336" s="105"/>
      <c r="BD4336" s="105"/>
      <c r="BE4336" s="105"/>
      <c r="BF4336" s="105"/>
      <c r="BG4336" s="109"/>
      <c r="BH4336" s="2"/>
      <c r="BI4336" s="2"/>
      <c r="BJ4336" s="2"/>
      <c r="BK4336" s="2"/>
      <c r="BL4336" s="55"/>
      <c r="BM4336" s="48"/>
      <c r="BN4336" s="48"/>
      <c r="BO4336" s="48"/>
      <c r="BP4336" s="48"/>
      <c r="BQ4336" s="117"/>
      <c r="BR4336" s="2"/>
      <c r="BS4336" s="2"/>
      <c r="BT4336" s="2"/>
      <c r="BU4336" s="2"/>
      <c r="BV4336" s="55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18" t="s">
        <v>5</v>
      </c>
      <c r="H4337" s="3">
        <v>2024</v>
      </c>
      <c r="I4337" s="20" t="s">
        <v>286</v>
      </c>
      <c r="J4337" s="185" t="s">
        <v>337</v>
      </c>
      <c r="K4337" s="185" t="s">
        <v>318</v>
      </c>
      <c r="L4337" s="187">
        <f t="shared" si="137"/>
        <v>0</v>
      </c>
      <c r="M4337" s="187">
        <f t="shared" si="138"/>
        <v>0</v>
      </c>
      <c r="N4337" s="186"/>
      <c r="O4337" s="53"/>
      <c r="P4337" s="53"/>
      <c r="Q4337" s="53"/>
      <c r="R4337" s="53"/>
      <c r="S4337" s="54"/>
      <c r="T4337" s="8"/>
      <c r="U4337" s="8"/>
      <c r="V4337" s="8"/>
      <c r="W4337" s="8"/>
      <c r="X4337" s="122"/>
      <c r="Y4337" s="135"/>
      <c r="Z4337" s="135"/>
      <c r="AA4337" s="135"/>
      <c r="AB4337" s="135"/>
      <c r="AC4337" s="136"/>
      <c r="AD4337" s="8"/>
      <c r="AE4337" s="8"/>
      <c r="AF4337" s="8"/>
      <c r="AG4337" s="8"/>
      <c r="AH4337" s="122"/>
      <c r="AI4337" s="137"/>
      <c r="AJ4337" s="137"/>
      <c r="AK4337" s="137"/>
      <c r="AL4337" s="137"/>
      <c r="AM4337" s="138"/>
      <c r="AN4337" s="8"/>
      <c r="AO4337" s="8"/>
      <c r="AP4337" s="8"/>
      <c r="AQ4337" s="8"/>
      <c r="AR4337" s="122"/>
      <c r="AS4337" s="139"/>
      <c r="AT4337" s="139"/>
      <c r="AU4337" s="139"/>
      <c r="AV4337" s="139"/>
      <c r="AW4337" s="140"/>
      <c r="AX4337" s="8"/>
      <c r="AY4337" s="8"/>
      <c r="AZ4337" s="8"/>
      <c r="BA4337" s="8"/>
      <c r="BB4337" s="122"/>
      <c r="BC4337" s="141"/>
      <c r="BD4337" s="141"/>
      <c r="BE4337" s="141"/>
      <c r="BF4337" s="141"/>
      <c r="BG4337" s="142"/>
      <c r="BH4337" s="8"/>
      <c r="BI4337" s="8"/>
      <c r="BJ4337" s="8"/>
      <c r="BK4337" s="8"/>
      <c r="BL4337" s="122"/>
      <c r="BM4337" s="143"/>
      <c r="BN4337" s="143"/>
      <c r="BO4337" s="143"/>
      <c r="BP4337" s="143"/>
      <c r="BQ4337" s="144"/>
      <c r="BR4337" s="8"/>
      <c r="BS4337" s="8"/>
      <c r="BT4337" s="8"/>
      <c r="BU4337" s="8"/>
      <c r="BV4337" s="122"/>
    </row>
    <row r="4338" spans="1:74" ht="28.8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18" t="s">
        <v>5</v>
      </c>
      <c r="H4338" s="3">
        <v>2024</v>
      </c>
      <c r="I4338" s="20" t="s">
        <v>286</v>
      </c>
      <c r="J4338" s="185" t="s">
        <v>338</v>
      </c>
      <c r="K4338" s="185" t="s">
        <v>339</v>
      </c>
      <c r="L4338" s="187">
        <f t="shared" si="137"/>
        <v>0</v>
      </c>
      <c r="M4338" s="187">
        <f t="shared" si="138"/>
        <v>0</v>
      </c>
      <c r="N4338" s="186"/>
      <c r="O4338" s="53"/>
      <c r="P4338" s="53"/>
      <c r="Q4338" s="53"/>
      <c r="R4338" s="53"/>
      <c r="S4338" s="54"/>
      <c r="T4338" s="8"/>
      <c r="U4338" s="8"/>
      <c r="V4338" s="8"/>
      <c r="W4338" s="8"/>
      <c r="X4338" s="122"/>
      <c r="Y4338" s="135"/>
      <c r="Z4338" s="135"/>
      <c r="AA4338" s="135"/>
      <c r="AB4338" s="135"/>
      <c r="AC4338" s="136"/>
      <c r="AD4338" s="8"/>
      <c r="AE4338" s="8"/>
      <c r="AF4338" s="8"/>
      <c r="AG4338" s="8"/>
      <c r="AH4338" s="122"/>
      <c r="AI4338" s="137"/>
      <c r="AJ4338" s="137"/>
      <c r="AK4338" s="137"/>
      <c r="AL4338" s="137"/>
      <c r="AM4338" s="138"/>
      <c r="AN4338" s="8"/>
      <c r="AO4338" s="8"/>
      <c r="AP4338" s="8"/>
      <c r="AQ4338" s="8"/>
      <c r="AR4338" s="122"/>
      <c r="AS4338" s="139"/>
      <c r="AT4338" s="139"/>
      <c r="AU4338" s="139"/>
      <c r="AV4338" s="139"/>
      <c r="AW4338" s="140"/>
      <c r="AX4338" s="8"/>
      <c r="AY4338" s="8"/>
      <c r="AZ4338" s="8"/>
      <c r="BA4338" s="8"/>
      <c r="BB4338" s="122"/>
      <c r="BC4338" s="141"/>
      <c r="BD4338" s="141"/>
      <c r="BE4338" s="141"/>
      <c r="BF4338" s="141"/>
      <c r="BG4338" s="142"/>
      <c r="BH4338" s="8"/>
      <c r="BI4338" s="8"/>
      <c r="BJ4338" s="8"/>
      <c r="BK4338" s="8"/>
      <c r="BL4338" s="122"/>
      <c r="BM4338" s="143"/>
      <c r="BN4338" s="143"/>
      <c r="BO4338" s="143"/>
      <c r="BP4338" s="143"/>
      <c r="BQ4338" s="144"/>
      <c r="BR4338" s="8"/>
      <c r="BS4338" s="8"/>
      <c r="BT4338" s="8"/>
      <c r="BU4338" s="8"/>
      <c r="BV4338" s="122"/>
    </row>
    <row r="4339" spans="1:74" ht="28.8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18" t="s">
        <v>5</v>
      </c>
      <c r="H4339" s="3">
        <v>2024</v>
      </c>
      <c r="I4339" s="20" t="s">
        <v>286</v>
      </c>
      <c r="J4339" s="185" t="s">
        <v>340</v>
      </c>
      <c r="K4339" s="185" t="s">
        <v>318</v>
      </c>
      <c r="L4339" s="187">
        <f t="shared" si="137"/>
        <v>0</v>
      </c>
      <c r="M4339" s="187">
        <f t="shared" si="138"/>
        <v>0</v>
      </c>
      <c r="N4339" s="186"/>
      <c r="O4339" s="53"/>
      <c r="P4339" s="53"/>
      <c r="Q4339" s="53"/>
      <c r="R4339" s="53"/>
      <c r="S4339" s="54"/>
      <c r="T4339" s="8"/>
      <c r="U4339" s="8"/>
      <c r="V4339" s="8"/>
      <c r="W4339" s="8"/>
      <c r="X4339" s="122"/>
      <c r="Y4339" s="135"/>
      <c r="Z4339" s="135"/>
      <c r="AA4339" s="135"/>
      <c r="AB4339" s="135"/>
      <c r="AC4339" s="136"/>
      <c r="AD4339" s="8"/>
      <c r="AE4339" s="8"/>
      <c r="AF4339" s="8"/>
      <c r="AG4339" s="8"/>
      <c r="AH4339" s="122"/>
      <c r="AI4339" s="137"/>
      <c r="AJ4339" s="137"/>
      <c r="AK4339" s="137"/>
      <c r="AL4339" s="137"/>
      <c r="AM4339" s="138"/>
      <c r="AN4339" s="8"/>
      <c r="AO4339" s="8"/>
      <c r="AP4339" s="8"/>
      <c r="AQ4339" s="8"/>
      <c r="AR4339" s="122"/>
      <c r="AS4339" s="139"/>
      <c r="AT4339" s="139"/>
      <c r="AU4339" s="139"/>
      <c r="AV4339" s="139"/>
      <c r="AW4339" s="140"/>
      <c r="AX4339" s="8"/>
      <c r="AY4339" s="8"/>
      <c r="AZ4339" s="8"/>
      <c r="BA4339" s="8"/>
      <c r="BB4339" s="122"/>
      <c r="BC4339" s="141"/>
      <c r="BD4339" s="141"/>
      <c r="BE4339" s="141"/>
      <c r="BF4339" s="141"/>
      <c r="BG4339" s="142"/>
      <c r="BH4339" s="8"/>
      <c r="BI4339" s="8"/>
      <c r="BJ4339" s="8"/>
      <c r="BK4339" s="8"/>
      <c r="BL4339" s="122"/>
      <c r="BM4339" s="143"/>
      <c r="BN4339" s="143"/>
      <c r="BO4339" s="143"/>
      <c r="BP4339" s="143"/>
      <c r="BQ4339" s="144"/>
      <c r="BR4339" s="8"/>
      <c r="BS4339" s="8"/>
      <c r="BT4339" s="8"/>
      <c r="BU4339" s="8"/>
      <c r="BV4339" s="122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18" t="s">
        <v>5</v>
      </c>
      <c r="H4340" s="3">
        <v>2024</v>
      </c>
      <c r="I4340" s="20" t="s">
        <v>286</v>
      </c>
      <c r="J4340" s="185" t="s">
        <v>341</v>
      </c>
      <c r="K4340" s="185" t="s">
        <v>320</v>
      </c>
      <c r="L4340" s="187">
        <f t="shared" si="137"/>
        <v>0</v>
      </c>
      <c r="M4340" s="187">
        <f t="shared" si="138"/>
        <v>0</v>
      </c>
      <c r="N4340" s="186"/>
      <c r="O4340" s="53"/>
      <c r="P4340" s="53"/>
      <c r="Q4340" s="53"/>
      <c r="R4340" s="53"/>
      <c r="S4340" s="54"/>
      <c r="T4340" s="8"/>
      <c r="U4340" s="8"/>
      <c r="V4340" s="8"/>
      <c r="W4340" s="8"/>
      <c r="X4340" s="122"/>
      <c r="Y4340" s="135"/>
      <c r="Z4340" s="135"/>
      <c r="AA4340" s="135"/>
      <c r="AB4340" s="135"/>
      <c r="AC4340" s="136"/>
      <c r="AD4340" s="8"/>
      <c r="AE4340" s="8"/>
      <c r="AF4340" s="8"/>
      <c r="AG4340" s="8"/>
      <c r="AH4340" s="122"/>
      <c r="AI4340" s="137"/>
      <c r="AJ4340" s="137"/>
      <c r="AK4340" s="137"/>
      <c r="AL4340" s="137"/>
      <c r="AM4340" s="138"/>
      <c r="AN4340" s="8"/>
      <c r="AO4340" s="8"/>
      <c r="AP4340" s="8"/>
      <c r="AQ4340" s="8"/>
      <c r="AR4340" s="122"/>
      <c r="AS4340" s="139"/>
      <c r="AT4340" s="139"/>
      <c r="AU4340" s="139"/>
      <c r="AV4340" s="139"/>
      <c r="AW4340" s="140"/>
      <c r="AX4340" s="8"/>
      <c r="AY4340" s="8"/>
      <c r="AZ4340" s="8"/>
      <c r="BA4340" s="8"/>
      <c r="BB4340" s="122"/>
      <c r="BC4340" s="141"/>
      <c r="BD4340" s="141"/>
      <c r="BE4340" s="141"/>
      <c r="BF4340" s="141"/>
      <c r="BG4340" s="142"/>
      <c r="BH4340" s="8"/>
      <c r="BI4340" s="8"/>
      <c r="BJ4340" s="8"/>
      <c r="BK4340" s="8"/>
      <c r="BL4340" s="122"/>
      <c r="BM4340" s="143"/>
      <c r="BN4340" s="143"/>
      <c r="BO4340" s="143"/>
      <c r="BP4340" s="143"/>
      <c r="BQ4340" s="144"/>
      <c r="BR4340" s="8"/>
      <c r="BS4340" s="8"/>
      <c r="BT4340" s="8"/>
      <c r="BU4340" s="8"/>
      <c r="BV4340" s="122"/>
    </row>
    <row r="4341" spans="1:74" ht="28.8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18" t="s">
        <v>5</v>
      </c>
      <c r="H4341" s="3">
        <v>2024</v>
      </c>
      <c r="I4341" s="20" t="s">
        <v>286</v>
      </c>
      <c r="J4341" s="185" t="s">
        <v>342</v>
      </c>
      <c r="K4341" s="185" t="s">
        <v>320</v>
      </c>
      <c r="L4341" s="187">
        <f t="shared" si="137"/>
        <v>0</v>
      </c>
      <c r="M4341" s="187">
        <f t="shared" si="138"/>
        <v>0</v>
      </c>
      <c r="N4341" s="186"/>
      <c r="O4341" s="53"/>
      <c r="P4341" s="53"/>
      <c r="Q4341" s="53"/>
      <c r="R4341" s="53"/>
      <c r="S4341" s="54"/>
      <c r="T4341" s="8"/>
      <c r="U4341" s="8"/>
      <c r="V4341" s="8"/>
      <c r="W4341" s="8"/>
      <c r="X4341" s="122"/>
      <c r="Y4341" s="135"/>
      <c r="Z4341" s="135"/>
      <c r="AA4341" s="135"/>
      <c r="AB4341" s="135"/>
      <c r="AC4341" s="136"/>
      <c r="AD4341" s="8"/>
      <c r="AE4341" s="8"/>
      <c r="AF4341" s="8"/>
      <c r="AG4341" s="8"/>
      <c r="AH4341" s="122"/>
      <c r="AI4341" s="137"/>
      <c r="AJ4341" s="137"/>
      <c r="AK4341" s="137"/>
      <c r="AL4341" s="137"/>
      <c r="AM4341" s="138"/>
      <c r="AN4341" s="8"/>
      <c r="AO4341" s="8"/>
      <c r="AP4341" s="8"/>
      <c r="AQ4341" s="8"/>
      <c r="AR4341" s="122"/>
      <c r="AS4341" s="139"/>
      <c r="AT4341" s="139"/>
      <c r="AU4341" s="139"/>
      <c r="AV4341" s="139"/>
      <c r="AW4341" s="140"/>
      <c r="AX4341" s="8"/>
      <c r="AY4341" s="8"/>
      <c r="AZ4341" s="8"/>
      <c r="BA4341" s="8"/>
      <c r="BB4341" s="122"/>
      <c r="BC4341" s="141"/>
      <c r="BD4341" s="141"/>
      <c r="BE4341" s="141"/>
      <c r="BF4341" s="141"/>
      <c r="BG4341" s="142"/>
      <c r="BH4341" s="8"/>
      <c r="BI4341" s="8"/>
      <c r="BJ4341" s="8"/>
      <c r="BK4341" s="8"/>
      <c r="BL4341" s="122"/>
      <c r="BM4341" s="143"/>
      <c r="BN4341" s="143"/>
      <c r="BO4341" s="143"/>
      <c r="BP4341" s="143"/>
      <c r="BQ4341" s="144"/>
      <c r="BR4341" s="8"/>
      <c r="BS4341" s="8"/>
      <c r="BT4341" s="8"/>
      <c r="BU4341" s="8"/>
      <c r="BV4341" s="122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18" t="s">
        <v>5</v>
      </c>
      <c r="H4342" s="3">
        <v>2024</v>
      </c>
      <c r="I4342" s="20" t="s">
        <v>286</v>
      </c>
      <c r="J4342" s="185" t="s">
        <v>343</v>
      </c>
      <c r="K4342" s="185" t="s">
        <v>339</v>
      </c>
      <c r="L4342" s="187">
        <f t="shared" si="137"/>
        <v>0</v>
      </c>
      <c r="M4342" s="187">
        <f t="shared" si="138"/>
        <v>0</v>
      </c>
      <c r="N4342" s="186"/>
      <c r="O4342" s="53"/>
      <c r="P4342" s="53"/>
      <c r="Q4342" s="53"/>
      <c r="R4342" s="53"/>
      <c r="S4342" s="54"/>
      <c r="T4342" s="8"/>
      <c r="U4342" s="8"/>
      <c r="V4342" s="8"/>
      <c r="W4342" s="8"/>
      <c r="X4342" s="122"/>
      <c r="Y4342" s="135"/>
      <c r="Z4342" s="135"/>
      <c r="AA4342" s="135"/>
      <c r="AB4342" s="135"/>
      <c r="AC4342" s="136"/>
      <c r="AD4342" s="8"/>
      <c r="AE4342" s="8"/>
      <c r="AF4342" s="8"/>
      <c r="AG4342" s="8"/>
      <c r="AH4342" s="122"/>
      <c r="AI4342" s="137"/>
      <c r="AJ4342" s="137"/>
      <c r="AK4342" s="137"/>
      <c r="AL4342" s="137"/>
      <c r="AM4342" s="138"/>
      <c r="AN4342" s="8"/>
      <c r="AO4342" s="8"/>
      <c r="AP4342" s="8"/>
      <c r="AQ4342" s="8"/>
      <c r="AR4342" s="122"/>
      <c r="AS4342" s="139"/>
      <c r="AT4342" s="139"/>
      <c r="AU4342" s="139"/>
      <c r="AV4342" s="139"/>
      <c r="AW4342" s="140"/>
      <c r="AX4342" s="8"/>
      <c r="AY4342" s="8"/>
      <c r="AZ4342" s="8"/>
      <c r="BA4342" s="8"/>
      <c r="BB4342" s="122"/>
      <c r="BC4342" s="141"/>
      <c r="BD4342" s="141"/>
      <c r="BE4342" s="141"/>
      <c r="BF4342" s="141"/>
      <c r="BG4342" s="142"/>
      <c r="BH4342" s="8"/>
      <c r="BI4342" s="8"/>
      <c r="BJ4342" s="8"/>
      <c r="BK4342" s="8"/>
      <c r="BL4342" s="122"/>
      <c r="BM4342" s="143"/>
      <c r="BN4342" s="143"/>
      <c r="BO4342" s="143"/>
      <c r="BP4342" s="143"/>
      <c r="BQ4342" s="144"/>
      <c r="BR4342" s="8"/>
      <c r="BS4342" s="8"/>
      <c r="BT4342" s="8"/>
      <c r="BU4342" s="8"/>
      <c r="BV4342" s="122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18" t="s">
        <v>5</v>
      </c>
      <c r="H4343" s="3">
        <v>2024</v>
      </c>
      <c r="I4343" s="20" t="s">
        <v>288</v>
      </c>
      <c r="J4343" s="185" t="s">
        <v>344</v>
      </c>
      <c r="K4343" s="185" t="s">
        <v>318</v>
      </c>
      <c r="L4343" s="187">
        <f t="shared" si="137"/>
        <v>9.1999999999999998E-2</v>
      </c>
      <c r="M4343" s="187">
        <f t="shared" si="138"/>
        <v>252.16300000000001</v>
      </c>
      <c r="N4343" s="186"/>
      <c r="O4343" s="53"/>
      <c r="P4343" s="53"/>
      <c r="Q4343" s="53"/>
      <c r="R4343" s="53"/>
      <c r="S4343" s="54"/>
      <c r="T4343" s="8"/>
      <c r="U4343" s="8"/>
      <c r="V4343" s="8"/>
      <c r="W4343" s="8"/>
      <c r="X4343" s="122"/>
      <c r="Y4343" s="135"/>
      <c r="Z4343" s="135"/>
      <c r="AA4343" s="135"/>
      <c r="AB4343" s="135"/>
      <c r="AC4343" s="136"/>
      <c r="AD4343" s="8"/>
      <c r="AE4343" s="8"/>
      <c r="AF4343" s="8"/>
      <c r="AG4343" s="8"/>
      <c r="AH4343" s="122"/>
      <c r="AI4343" s="137"/>
      <c r="AJ4343" s="137"/>
      <c r="AK4343" s="137"/>
      <c r="AL4343" s="137"/>
      <c r="AM4343" s="138"/>
      <c r="AN4343" s="8"/>
      <c r="AO4343" s="8"/>
      <c r="AP4343" s="8"/>
      <c r="AQ4343" s="8"/>
      <c r="AR4343" s="122"/>
      <c r="AS4343" s="139"/>
      <c r="AT4343" s="139"/>
      <c r="AU4343" s="139"/>
      <c r="AV4343" s="139"/>
      <c r="AW4343" s="140"/>
      <c r="AX4343" s="8"/>
      <c r="AY4343" s="8"/>
      <c r="AZ4343" s="8"/>
      <c r="BA4343" s="8">
        <v>9.1999999999999998E-2</v>
      </c>
      <c r="BB4343" s="122">
        <v>252.16300000000001</v>
      </c>
      <c r="BC4343" s="141"/>
      <c r="BD4343" s="141"/>
      <c r="BE4343" s="141"/>
      <c r="BF4343" s="141"/>
      <c r="BG4343" s="142"/>
      <c r="BH4343" s="8"/>
      <c r="BI4343" s="8"/>
      <c r="BJ4343" s="8"/>
      <c r="BK4343" s="8"/>
      <c r="BL4343" s="122"/>
      <c r="BM4343" s="143"/>
      <c r="BN4343" s="143"/>
      <c r="BO4343" s="143"/>
      <c r="BP4343" s="143"/>
      <c r="BQ4343" s="144"/>
      <c r="BR4343" s="8"/>
      <c r="BS4343" s="8"/>
      <c r="BT4343" s="8"/>
      <c r="BU4343" s="8"/>
      <c r="BV4343" s="122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18" t="s">
        <v>5</v>
      </c>
      <c r="H4344" s="3">
        <v>2024</v>
      </c>
      <c r="I4344" s="20" t="s">
        <v>288</v>
      </c>
      <c r="J4344" s="184" t="s">
        <v>351</v>
      </c>
      <c r="K4344" s="184" t="s">
        <v>318</v>
      </c>
      <c r="L4344" s="187">
        <f t="shared" si="137"/>
        <v>0</v>
      </c>
      <c r="M4344" s="187">
        <f t="shared" si="138"/>
        <v>0</v>
      </c>
      <c r="N4344" s="186"/>
      <c r="O4344" s="53"/>
      <c r="P4344" s="53"/>
      <c r="Q4344" s="53"/>
      <c r="R4344" s="53"/>
      <c r="S4344" s="54"/>
      <c r="T4344" s="8"/>
      <c r="U4344" s="8"/>
      <c r="V4344" s="8"/>
      <c r="W4344" s="8"/>
      <c r="X4344" s="122"/>
      <c r="Y4344" s="135"/>
      <c r="Z4344" s="135"/>
      <c r="AA4344" s="135"/>
      <c r="AB4344" s="135"/>
      <c r="AC4344" s="136"/>
      <c r="AD4344" s="8"/>
      <c r="AE4344" s="8"/>
      <c r="AF4344" s="8"/>
      <c r="AG4344" s="8"/>
      <c r="AH4344" s="122"/>
      <c r="AI4344" s="137"/>
      <c r="AJ4344" s="137"/>
      <c r="AK4344" s="137"/>
      <c r="AL4344" s="137"/>
      <c r="AM4344" s="138"/>
      <c r="AN4344" s="8"/>
      <c r="AO4344" s="8"/>
      <c r="AP4344" s="8"/>
      <c r="AQ4344" s="8"/>
      <c r="AR4344" s="122"/>
      <c r="AS4344" s="139"/>
      <c r="AT4344" s="139"/>
      <c r="AU4344" s="139"/>
      <c r="AV4344" s="139"/>
      <c r="AW4344" s="140"/>
      <c r="AX4344" s="8"/>
      <c r="AY4344" s="8"/>
      <c r="AZ4344" s="8"/>
      <c r="BA4344" s="8"/>
      <c r="BB4344" s="122"/>
      <c r="BC4344" s="141"/>
      <c r="BD4344" s="141"/>
      <c r="BE4344" s="141"/>
      <c r="BF4344" s="141"/>
      <c r="BG4344" s="142"/>
      <c r="BH4344" s="8"/>
      <c r="BI4344" s="8"/>
      <c r="BJ4344" s="8"/>
      <c r="BK4344" s="8"/>
      <c r="BL4344" s="122"/>
      <c r="BM4344" s="143"/>
      <c r="BN4344" s="143"/>
      <c r="BO4344" s="143"/>
      <c r="BP4344" s="143"/>
      <c r="BQ4344" s="144"/>
      <c r="BR4344" s="8"/>
      <c r="BS4344" s="8"/>
      <c r="BT4344" s="8"/>
      <c r="BU4344" s="8"/>
      <c r="BV4344" s="122"/>
    </row>
    <row r="4345" spans="1:74" ht="28.8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18" t="s">
        <v>5</v>
      </c>
      <c r="H4345" s="3">
        <v>2024</v>
      </c>
      <c r="I4345" s="20" t="s">
        <v>288</v>
      </c>
      <c r="J4345" s="184" t="s">
        <v>352</v>
      </c>
      <c r="K4345" s="184" t="s">
        <v>321</v>
      </c>
      <c r="L4345" s="187">
        <f t="shared" si="137"/>
        <v>0</v>
      </c>
      <c r="M4345" s="187">
        <f t="shared" si="138"/>
        <v>0</v>
      </c>
      <c r="N4345" s="186"/>
      <c r="O4345" s="33"/>
      <c r="P4345" s="33"/>
      <c r="Q4345" s="33"/>
      <c r="R4345" s="33"/>
      <c r="S4345" s="42"/>
      <c r="T4345" s="2"/>
      <c r="U4345" s="2"/>
      <c r="V4345" s="2"/>
      <c r="W4345" s="2"/>
      <c r="X4345" s="55"/>
      <c r="Y4345" s="62"/>
      <c r="Z4345" s="62"/>
      <c r="AA4345" s="62"/>
      <c r="AB4345" s="62"/>
      <c r="AC4345" s="68"/>
      <c r="AD4345" s="2"/>
      <c r="AE4345" s="2"/>
      <c r="AF4345" s="2"/>
      <c r="AG4345" s="2"/>
      <c r="AH4345" s="55"/>
      <c r="AI4345" s="72"/>
      <c r="AJ4345" s="72"/>
      <c r="AK4345" s="72"/>
      <c r="AL4345" s="72"/>
      <c r="AM4345" s="80"/>
      <c r="AN4345" s="2"/>
      <c r="AO4345" s="2"/>
      <c r="AP4345" s="2"/>
      <c r="AQ4345" s="2"/>
      <c r="AR4345" s="55"/>
      <c r="AS4345" s="85"/>
      <c r="AT4345" s="85"/>
      <c r="AU4345" s="85"/>
      <c r="AV4345" s="85"/>
      <c r="AW4345" s="100"/>
      <c r="AX4345" s="2"/>
      <c r="AY4345" s="2"/>
      <c r="AZ4345" s="2"/>
      <c r="BA4345" s="2"/>
      <c r="BB4345" s="55"/>
      <c r="BC4345" s="105"/>
      <c r="BD4345" s="105"/>
      <c r="BE4345" s="105"/>
      <c r="BF4345" s="105"/>
      <c r="BG4345" s="109"/>
      <c r="BH4345" s="2"/>
      <c r="BI4345" s="2"/>
      <c r="BJ4345" s="2"/>
      <c r="BK4345" s="2"/>
      <c r="BL4345" s="55"/>
      <c r="BM4345" s="48"/>
      <c r="BN4345" s="48"/>
      <c r="BO4345" s="48"/>
      <c r="BP4345" s="48"/>
      <c r="BQ4345" s="117"/>
      <c r="BR4345" s="2"/>
      <c r="BS4345" s="2"/>
      <c r="BT4345" s="2"/>
      <c r="BU4345" s="2"/>
      <c r="BV4345" s="55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18" t="s">
        <v>5</v>
      </c>
      <c r="H4346" s="3">
        <v>2024</v>
      </c>
      <c r="I4346" s="20" t="s">
        <v>288</v>
      </c>
      <c r="J4346" s="184" t="s">
        <v>345</v>
      </c>
      <c r="K4346" s="184" t="s">
        <v>318</v>
      </c>
      <c r="L4346" s="187">
        <f t="shared" si="137"/>
        <v>0</v>
      </c>
      <c r="M4346" s="187">
        <f t="shared" si="138"/>
        <v>0</v>
      </c>
      <c r="N4346" s="186"/>
      <c r="O4346" s="34"/>
      <c r="P4346" s="33"/>
      <c r="Q4346" s="33"/>
      <c r="R4346" s="33"/>
      <c r="S4346" s="42"/>
      <c r="T4346" s="3"/>
      <c r="U4346" s="2"/>
      <c r="V4346" s="2"/>
      <c r="W4346" s="2"/>
      <c r="X4346" s="55"/>
      <c r="Y4346" s="64"/>
      <c r="Z4346" s="62"/>
      <c r="AA4346" s="62"/>
      <c r="AB4346" s="62"/>
      <c r="AC4346" s="68"/>
      <c r="AD4346" s="3"/>
      <c r="AE4346" s="2"/>
      <c r="AF4346" s="2"/>
      <c r="AG4346" s="2"/>
      <c r="AH4346" s="55"/>
      <c r="AI4346" s="73"/>
      <c r="AJ4346" s="72"/>
      <c r="AK4346" s="72"/>
      <c r="AL4346" s="72"/>
      <c r="AM4346" s="80"/>
      <c r="AN4346" s="3"/>
      <c r="AO4346" s="2"/>
      <c r="AP4346" s="2"/>
      <c r="AQ4346" s="2"/>
      <c r="AR4346" s="55"/>
      <c r="AS4346" s="86"/>
      <c r="AT4346" s="85"/>
      <c r="AU4346" s="85"/>
      <c r="AV4346" s="85"/>
      <c r="AW4346" s="100"/>
      <c r="AX4346" s="3"/>
      <c r="AY4346" s="2"/>
      <c r="AZ4346" s="2"/>
      <c r="BA4346" s="2"/>
      <c r="BB4346" s="55"/>
      <c r="BC4346" s="106"/>
      <c r="BD4346" s="105"/>
      <c r="BE4346" s="105"/>
      <c r="BF4346" s="105"/>
      <c r="BG4346" s="109"/>
      <c r="BH4346" s="3"/>
      <c r="BI4346" s="2"/>
      <c r="BJ4346" s="2"/>
      <c r="BK4346" s="2"/>
      <c r="BL4346" s="55"/>
      <c r="BM4346" s="49"/>
      <c r="BN4346" s="48"/>
      <c r="BO4346" s="48"/>
      <c r="BP4346" s="48"/>
      <c r="BQ4346" s="117"/>
      <c r="BR4346" s="3"/>
      <c r="BS4346" s="2"/>
      <c r="BT4346" s="2"/>
      <c r="BU4346" s="2"/>
      <c r="BV4346" s="55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18" t="s">
        <v>5</v>
      </c>
      <c r="H4347" s="3">
        <v>2024</v>
      </c>
      <c r="I4347" s="20" t="s">
        <v>289</v>
      </c>
      <c r="J4347" s="184" t="s">
        <v>268</v>
      </c>
      <c r="K4347" s="184" t="s">
        <v>318</v>
      </c>
      <c r="L4347" s="187">
        <f t="shared" si="137"/>
        <v>0</v>
      </c>
      <c r="M4347" s="187">
        <f t="shared" si="138"/>
        <v>0</v>
      </c>
      <c r="N4347" s="186"/>
      <c r="O4347" s="33"/>
      <c r="P4347" s="33"/>
      <c r="Q4347" s="33"/>
      <c r="R4347" s="33"/>
      <c r="S4347" s="42"/>
      <c r="T4347" s="2"/>
      <c r="U4347" s="2"/>
      <c r="V4347" s="2"/>
      <c r="W4347" s="2"/>
      <c r="X4347" s="55"/>
      <c r="Y4347" s="62"/>
      <c r="Z4347" s="62"/>
      <c r="AA4347" s="62"/>
      <c r="AB4347" s="62"/>
      <c r="AC4347" s="68"/>
      <c r="AD4347" s="2"/>
      <c r="AE4347" s="2"/>
      <c r="AF4347" s="2"/>
      <c r="AG4347" s="2"/>
      <c r="AH4347" s="55"/>
      <c r="AI4347" s="72"/>
      <c r="AJ4347" s="72"/>
      <c r="AK4347" s="72"/>
      <c r="AL4347" s="72"/>
      <c r="AM4347" s="80"/>
      <c r="AN4347" s="2"/>
      <c r="AO4347" s="2"/>
      <c r="AP4347" s="2"/>
      <c r="AQ4347" s="2"/>
      <c r="AR4347" s="55"/>
      <c r="AS4347" s="85"/>
      <c r="AT4347" s="85"/>
      <c r="AU4347" s="85"/>
      <c r="AV4347" s="85"/>
      <c r="AW4347" s="100"/>
      <c r="AX4347" s="2"/>
      <c r="AY4347" s="2"/>
      <c r="AZ4347" s="2"/>
      <c r="BA4347" s="2"/>
      <c r="BB4347" s="55"/>
      <c r="BC4347" s="105"/>
      <c r="BD4347" s="105"/>
      <c r="BE4347" s="105"/>
      <c r="BF4347" s="105"/>
      <c r="BG4347" s="109"/>
      <c r="BH4347" s="2"/>
      <c r="BI4347" s="2"/>
      <c r="BJ4347" s="2"/>
      <c r="BK4347" s="2"/>
      <c r="BL4347" s="55"/>
      <c r="BM4347" s="48"/>
      <c r="BN4347" s="48"/>
      <c r="BO4347" s="48"/>
      <c r="BP4347" s="48"/>
      <c r="BQ4347" s="117"/>
      <c r="BR4347" s="2"/>
      <c r="BS4347" s="2"/>
      <c r="BT4347" s="2"/>
      <c r="BU4347" s="2"/>
      <c r="BV4347" s="55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18" t="s">
        <v>5</v>
      </c>
      <c r="H4348" s="3">
        <v>2024</v>
      </c>
      <c r="I4348" s="20" t="s">
        <v>289</v>
      </c>
      <c r="J4348" s="184" t="s">
        <v>292</v>
      </c>
      <c r="K4348" s="184" t="s">
        <v>318</v>
      </c>
      <c r="L4348" s="187">
        <f t="shared" si="137"/>
        <v>0</v>
      </c>
      <c r="M4348" s="187">
        <f t="shared" si="138"/>
        <v>0</v>
      </c>
      <c r="N4348" s="186"/>
      <c r="O4348" s="33"/>
      <c r="P4348" s="33"/>
      <c r="Q4348" s="33"/>
      <c r="R4348" s="33"/>
      <c r="S4348" s="42"/>
      <c r="T4348" s="2"/>
      <c r="U4348" s="2"/>
      <c r="V4348" s="2"/>
      <c r="W4348" s="2"/>
      <c r="X4348" s="55"/>
      <c r="Y4348" s="62"/>
      <c r="Z4348" s="62"/>
      <c r="AA4348" s="62"/>
      <c r="AB4348" s="62"/>
      <c r="AC4348" s="68"/>
      <c r="AD4348" s="2"/>
      <c r="AE4348" s="2"/>
      <c r="AF4348" s="2"/>
      <c r="AG4348" s="2"/>
      <c r="AH4348" s="55"/>
      <c r="AI4348" s="72"/>
      <c r="AJ4348" s="72"/>
      <c r="AK4348" s="72"/>
      <c r="AL4348" s="72"/>
      <c r="AM4348" s="80"/>
      <c r="AN4348" s="2"/>
      <c r="AO4348" s="2"/>
      <c r="AP4348" s="2"/>
      <c r="AQ4348" s="2"/>
      <c r="AR4348" s="55"/>
      <c r="AS4348" s="85"/>
      <c r="AT4348" s="85"/>
      <c r="AU4348" s="85"/>
      <c r="AV4348" s="85"/>
      <c r="AW4348" s="100"/>
      <c r="AX4348" s="2"/>
      <c r="AY4348" s="2"/>
      <c r="AZ4348" s="2"/>
      <c r="BA4348" s="2"/>
      <c r="BB4348" s="55"/>
      <c r="BC4348" s="105"/>
      <c r="BD4348" s="105"/>
      <c r="BE4348" s="105"/>
      <c r="BF4348" s="105"/>
      <c r="BG4348" s="109"/>
      <c r="BH4348" s="2"/>
      <c r="BI4348" s="2"/>
      <c r="BJ4348" s="2"/>
      <c r="BK4348" s="2"/>
      <c r="BL4348" s="55"/>
      <c r="BM4348" s="48"/>
      <c r="BN4348" s="48"/>
      <c r="BO4348" s="48"/>
      <c r="BP4348" s="48"/>
      <c r="BQ4348" s="117"/>
      <c r="BR4348" s="2"/>
      <c r="BS4348" s="2"/>
      <c r="BT4348" s="2"/>
      <c r="BU4348" s="2"/>
      <c r="BV4348" s="55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18" t="s">
        <v>5</v>
      </c>
      <c r="H4349" s="3">
        <v>2024</v>
      </c>
      <c r="I4349" s="20" t="s">
        <v>285</v>
      </c>
      <c r="J4349" s="184" t="s">
        <v>293</v>
      </c>
      <c r="K4349" s="184" t="s">
        <v>318</v>
      </c>
      <c r="L4349" s="187">
        <f t="shared" si="137"/>
        <v>0</v>
      </c>
      <c r="M4349" s="187">
        <f t="shared" si="138"/>
        <v>0</v>
      </c>
      <c r="N4349" s="186"/>
      <c r="O4349" s="33"/>
      <c r="P4349" s="33"/>
      <c r="Q4349" s="33"/>
      <c r="R4349" s="34"/>
      <c r="S4349" s="41"/>
      <c r="T4349" s="2"/>
      <c r="U4349" s="2"/>
      <c r="V4349" s="2"/>
      <c r="W4349" s="3"/>
      <c r="X4349" s="56"/>
      <c r="Y4349" s="62"/>
      <c r="Z4349" s="62"/>
      <c r="AA4349" s="62"/>
      <c r="AB4349" s="64"/>
      <c r="AC4349" s="69"/>
      <c r="AD4349" s="2"/>
      <c r="AE4349" s="2"/>
      <c r="AF4349" s="2"/>
      <c r="AG4349" s="3"/>
      <c r="AH4349" s="56"/>
      <c r="AI4349" s="72"/>
      <c r="AJ4349" s="72"/>
      <c r="AK4349" s="72"/>
      <c r="AL4349" s="73"/>
      <c r="AM4349" s="81"/>
      <c r="AN4349" s="2"/>
      <c r="AO4349" s="2"/>
      <c r="AP4349" s="2"/>
      <c r="AQ4349" s="3"/>
      <c r="AR4349" s="56"/>
      <c r="AS4349" s="85"/>
      <c r="AT4349" s="85"/>
      <c r="AU4349" s="85"/>
      <c r="AV4349" s="86"/>
      <c r="AW4349" s="101"/>
      <c r="AX4349" s="2"/>
      <c r="AY4349" s="2"/>
      <c r="AZ4349" s="2"/>
      <c r="BA4349" s="3"/>
      <c r="BB4349" s="56"/>
      <c r="BC4349" s="105"/>
      <c r="BD4349" s="105"/>
      <c r="BE4349" s="105"/>
      <c r="BF4349" s="106"/>
      <c r="BG4349" s="110"/>
      <c r="BH4349" s="2"/>
      <c r="BI4349" s="2"/>
      <c r="BJ4349" s="2"/>
      <c r="BK4349" s="3"/>
      <c r="BL4349" s="56"/>
      <c r="BM4349" s="48"/>
      <c r="BN4349" s="48"/>
      <c r="BO4349" s="48"/>
      <c r="BP4349" s="49"/>
      <c r="BQ4349" s="118"/>
      <c r="BR4349" s="2"/>
      <c r="BS4349" s="2"/>
      <c r="BT4349" s="2"/>
      <c r="BU4349" s="3"/>
      <c r="BV4349" s="56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18" t="s">
        <v>5</v>
      </c>
      <c r="H4350" s="3">
        <v>2024</v>
      </c>
      <c r="I4350" s="20" t="s">
        <v>287</v>
      </c>
      <c r="J4350" s="184" t="s">
        <v>269</v>
      </c>
      <c r="K4350" s="184" t="s">
        <v>320</v>
      </c>
      <c r="L4350" s="187">
        <f t="shared" si="137"/>
        <v>0</v>
      </c>
      <c r="M4350" s="187">
        <f t="shared" si="138"/>
        <v>0</v>
      </c>
      <c r="N4350" s="186"/>
      <c r="O4350" s="33"/>
      <c r="P4350" s="33"/>
      <c r="Q4350" s="33"/>
      <c r="R4350" s="33"/>
      <c r="S4350" s="42"/>
      <c r="T4350" s="2"/>
      <c r="U4350" s="2"/>
      <c r="V4350" s="2"/>
      <c r="W4350" s="2"/>
      <c r="X4350" s="55"/>
      <c r="Y4350" s="62"/>
      <c r="Z4350" s="62"/>
      <c r="AA4350" s="62"/>
      <c r="AB4350" s="64"/>
      <c r="AC4350" s="68"/>
      <c r="AD4350" s="2"/>
      <c r="AE4350" s="2"/>
      <c r="AF4350" s="2"/>
      <c r="AG4350" s="2"/>
      <c r="AH4350" s="55"/>
      <c r="AI4350" s="72"/>
      <c r="AJ4350" s="72"/>
      <c r="AK4350" s="72"/>
      <c r="AL4350" s="72"/>
      <c r="AM4350" s="80"/>
      <c r="AN4350" s="2"/>
      <c r="AO4350" s="2"/>
      <c r="AP4350" s="2"/>
      <c r="AQ4350" s="2"/>
      <c r="AR4350" s="55"/>
      <c r="AS4350" s="85"/>
      <c r="AT4350" s="85"/>
      <c r="AU4350" s="85"/>
      <c r="AV4350" s="85"/>
      <c r="AW4350" s="100"/>
      <c r="AX4350" s="2"/>
      <c r="AY4350" s="2"/>
      <c r="AZ4350" s="2"/>
      <c r="BA4350" s="2"/>
      <c r="BB4350" s="55"/>
      <c r="BC4350" s="105"/>
      <c r="BD4350" s="105"/>
      <c r="BE4350" s="105"/>
      <c r="BF4350" s="105"/>
      <c r="BG4350" s="109"/>
      <c r="BH4350" s="2"/>
      <c r="BI4350" s="2"/>
      <c r="BJ4350" s="2"/>
      <c r="BK4350" s="2"/>
      <c r="BL4350" s="55"/>
      <c r="BM4350" s="48"/>
      <c r="BN4350" s="48"/>
      <c r="BO4350" s="48"/>
      <c r="BP4350" s="48"/>
      <c r="BQ4350" s="117"/>
      <c r="BR4350" s="2"/>
      <c r="BS4350" s="2"/>
      <c r="BT4350" s="2"/>
      <c r="BU4350" s="2"/>
      <c r="BV4350" s="55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18" t="s">
        <v>5</v>
      </c>
      <c r="H4351" s="3">
        <v>2024</v>
      </c>
      <c r="I4351" s="20" t="s">
        <v>287</v>
      </c>
      <c r="J4351" s="184" t="s">
        <v>270</v>
      </c>
      <c r="K4351" s="184" t="s">
        <v>320</v>
      </c>
      <c r="L4351" s="187">
        <f t="shared" si="137"/>
        <v>0</v>
      </c>
      <c r="M4351" s="187">
        <f t="shared" si="138"/>
        <v>0</v>
      </c>
      <c r="N4351" s="186"/>
      <c r="O4351" s="33"/>
      <c r="P4351" s="33"/>
      <c r="Q4351" s="33"/>
      <c r="R4351" s="33"/>
      <c r="S4351" s="42"/>
      <c r="T4351" s="2"/>
      <c r="U4351" s="2"/>
      <c r="V4351" s="2"/>
      <c r="W4351" s="2"/>
      <c r="X4351" s="55"/>
      <c r="Y4351" s="62"/>
      <c r="Z4351" s="62"/>
      <c r="AA4351" s="62"/>
      <c r="AB4351" s="62"/>
      <c r="AC4351" s="68"/>
      <c r="AD4351" s="2"/>
      <c r="AE4351" s="2"/>
      <c r="AF4351" s="2"/>
      <c r="AG4351" s="2"/>
      <c r="AH4351" s="55"/>
      <c r="AI4351" s="72"/>
      <c r="AJ4351" s="72"/>
      <c r="AK4351" s="72"/>
      <c r="AL4351" s="72"/>
      <c r="AM4351" s="80"/>
      <c r="AN4351" s="2"/>
      <c r="AO4351" s="2"/>
      <c r="AP4351" s="2"/>
      <c r="AQ4351" s="2"/>
      <c r="AR4351" s="55"/>
      <c r="AS4351" s="85"/>
      <c r="AT4351" s="85"/>
      <c r="AU4351" s="85"/>
      <c r="AV4351" s="85"/>
      <c r="AW4351" s="100"/>
      <c r="AX4351" s="2"/>
      <c r="AY4351" s="2"/>
      <c r="AZ4351" s="2"/>
      <c r="BA4351" s="2"/>
      <c r="BB4351" s="55"/>
      <c r="BC4351" s="105"/>
      <c r="BD4351" s="105"/>
      <c r="BE4351" s="105"/>
      <c r="BF4351" s="105"/>
      <c r="BG4351" s="109"/>
      <c r="BH4351" s="2"/>
      <c r="BI4351" s="2"/>
      <c r="BJ4351" s="2"/>
      <c r="BK4351" s="2"/>
      <c r="BL4351" s="55"/>
      <c r="BM4351" s="48"/>
      <c r="BN4351" s="48"/>
      <c r="BO4351" s="48"/>
      <c r="BP4351" s="48"/>
      <c r="BQ4351" s="117"/>
      <c r="BR4351" s="2"/>
      <c r="BS4351" s="2"/>
      <c r="BT4351" s="2"/>
      <c r="BU4351" s="2"/>
      <c r="BV4351" s="55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18" t="s">
        <v>5</v>
      </c>
      <c r="H4352" s="3">
        <v>2024</v>
      </c>
      <c r="I4352" s="20" t="s">
        <v>290</v>
      </c>
      <c r="J4352" s="184" t="s">
        <v>271</v>
      </c>
      <c r="K4352" s="184" t="s">
        <v>321</v>
      </c>
      <c r="L4352" s="187">
        <f t="shared" si="137"/>
        <v>0</v>
      </c>
      <c r="M4352" s="187">
        <f t="shared" si="138"/>
        <v>0</v>
      </c>
      <c r="N4352" s="186"/>
      <c r="O4352" s="33"/>
      <c r="P4352" s="33"/>
      <c r="Q4352" s="33"/>
      <c r="R4352" s="33"/>
      <c r="S4352" s="42"/>
      <c r="T4352" s="2"/>
      <c r="U4352" s="2"/>
      <c r="V4352" s="2"/>
      <c r="W4352" s="2"/>
      <c r="X4352" s="55"/>
      <c r="Y4352" s="62"/>
      <c r="Z4352" s="62"/>
      <c r="AA4352" s="62"/>
      <c r="AB4352" s="62"/>
      <c r="AC4352" s="68"/>
      <c r="AD4352" s="2"/>
      <c r="AE4352" s="2"/>
      <c r="AF4352" s="2"/>
      <c r="AG4352" s="2"/>
      <c r="AH4352" s="55"/>
      <c r="AI4352" s="72"/>
      <c r="AJ4352" s="72"/>
      <c r="AK4352" s="72"/>
      <c r="AL4352" s="72"/>
      <c r="AM4352" s="80"/>
      <c r="AN4352" s="2"/>
      <c r="AO4352" s="2"/>
      <c r="AP4352" s="2"/>
      <c r="AQ4352" s="2"/>
      <c r="AR4352" s="55"/>
      <c r="AS4352" s="85"/>
      <c r="AT4352" s="85"/>
      <c r="AU4352" s="85"/>
      <c r="AV4352" s="85"/>
      <c r="AW4352" s="100"/>
      <c r="AX4352" s="2"/>
      <c r="AY4352" s="2"/>
      <c r="AZ4352" s="2"/>
      <c r="BA4352" s="2"/>
      <c r="BB4352" s="55"/>
      <c r="BC4352" s="105"/>
      <c r="BD4352" s="105"/>
      <c r="BE4352" s="105"/>
      <c r="BF4352" s="105"/>
      <c r="BG4352" s="109"/>
      <c r="BH4352" s="2"/>
      <c r="BI4352" s="2"/>
      <c r="BJ4352" s="2"/>
      <c r="BK4352" s="2"/>
      <c r="BL4352" s="55"/>
      <c r="BM4352" s="48"/>
      <c r="BN4352" s="48"/>
      <c r="BO4352" s="48"/>
      <c r="BP4352" s="48"/>
      <c r="BQ4352" s="117"/>
      <c r="BR4352" s="2"/>
      <c r="BS4352" s="2"/>
      <c r="BT4352" s="2"/>
      <c r="BU4352" s="2"/>
      <c r="BV4352" s="55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18" t="s">
        <v>5</v>
      </c>
      <c r="H4353" s="3">
        <v>2024</v>
      </c>
      <c r="I4353" s="20" t="s">
        <v>284</v>
      </c>
      <c r="J4353" s="184" t="s">
        <v>294</v>
      </c>
      <c r="K4353" s="184" t="s">
        <v>320</v>
      </c>
      <c r="L4353" s="187">
        <f t="shared" si="137"/>
        <v>0</v>
      </c>
      <c r="M4353" s="187">
        <f t="shared" si="138"/>
        <v>0</v>
      </c>
      <c r="N4353" s="186"/>
      <c r="O4353" s="33"/>
      <c r="P4353" s="33"/>
      <c r="Q4353" s="33"/>
      <c r="R4353" s="33"/>
      <c r="S4353" s="42"/>
      <c r="T4353" s="2"/>
      <c r="U4353" s="2"/>
      <c r="V4353" s="2"/>
      <c r="W4353" s="2"/>
      <c r="X4353" s="55"/>
      <c r="Y4353" s="62"/>
      <c r="Z4353" s="62"/>
      <c r="AA4353" s="62"/>
      <c r="AB4353" s="62"/>
      <c r="AC4353" s="68"/>
      <c r="AD4353" s="2"/>
      <c r="AE4353" s="2"/>
      <c r="AF4353" s="2"/>
      <c r="AG4353" s="2"/>
      <c r="AH4353" s="55"/>
      <c r="AI4353" s="72"/>
      <c r="AJ4353" s="72"/>
      <c r="AK4353" s="72"/>
      <c r="AL4353" s="72"/>
      <c r="AM4353" s="80"/>
      <c r="AN4353" s="2"/>
      <c r="AO4353" s="2"/>
      <c r="AP4353" s="2"/>
      <c r="AQ4353" s="2"/>
      <c r="AR4353" s="55"/>
      <c r="AS4353" s="85"/>
      <c r="AT4353" s="85"/>
      <c r="AU4353" s="85"/>
      <c r="AV4353" s="85"/>
      <c r="AW4353" s="100"/>
      <c r="AX4353" s="2"/>
      <c r="AY4353" s="2"/>
      <c r="AZ4353" s="2"/>
      <c r="BA4353" s="2"/>
      <c r="BB4353" s="55"/>
      <c r="BC4353" s="105"/>
      <c r="BD4353" s="105"/>
      <c r="BE4353" s="105"/>
      <c r="BF4353" s="105"/>
      <c r="BG4353" s="109"/>
      <c r="BH4353" s="2"/>
      <c r="BI4353" s="2"/>
      <c r="BJ4353" s="2"/>
      <c r="BK4353" s="2"/>
      <c r="BL4353" s="55"/>
      <c r="BM4353" s="48"/>
      <c r="BN4353" s="48"/>
      <c r="BO4353" s="48"/>
      <c r="BP4353" s="48"/>
      <c r="BQ4353" s="117"/>
      <c r="BR4353" s="2"/>
      <c r="BS4353" s="2"/>
      <c r="BT4353" s="2"/>
      <c r="BU4353" s="2"/>
      <c r="BV4353" s="55"/>
    </row>
    <row r="4354" spans="1:74" ht="28.8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18" t="s">
        <v>5</v>
      </c>
      <c r="H4354" s="3">
        <v>2024</v>
      </c>
      <c r="I4354" s="20" t="s">
        <v>284</v>
      </c>
      <c r="J4354" s="184" t="s">
        <v>346</v>
      </c>
      <c r="K4354" s="184" t="s">
        <v>320</v>
      </c>
      <c r="L4354" s="187">
        <f t="shared" si="137"/>
        <v>0</v>
      </c>
      <c r="M4354" s="187">
        <f t="shared" si="138"/>
        <v>0</v>
      </c>
      <c r="N4354" s="186"/>
      <c r="O4354" s="33"/>
      <c r="P4354" s="33"/>
      <c r="Q4354" s="33"/>
      <c r="R4354" s="33"/>
      <c r="S4354" s="42"/>
      <c r="T4354" s="2"/>
      <c r="U4354" s="2"/>
      <c r="V4354" s="2"/>
      <c r="W4354" s="2"/>
      <c r="X4354" s="55"/>
      <c r="Y4354" s="62"/>
      <c r="Z4354" s="62"/>
      <c r="AA4354" s="62"/>
      <c r="AB4354" s="62"/>
      <c r="AC4354" s="68"/>
      <c r="AD4354" s="2"/>
      <c r="AE4354" s="2"/>
      <c r="AF4354" s="2"/>
      <c r="AG4354" s="2"/>
      <c r="AH4354" s="55"/>
      <c r="AI4354" s="72"/>
      <c r="AJ4354" s="72"/>
      <c r="AK4354" s="72"/>
      <c r="AL4354" s="72"/>
      <c r="AM4354" s="80"/>
      <c r="AN4354" s="2"/>
      <c r="AO4354" s="2"/>
      <c r="AP4354" s="2"/>
      <c r="AQ4354" s="2"/>
      <c r="AR4354" s="55"/>
      <c r="AS4354" s="85"/>
      <c r="AT4354" s="85"/>
      <c r="AU4354" s="85"/>
      <c r="AV4354" s="85"/>
      <c r="AW4354" s="100"/>
      <c r="AX4354" s="2"/>
      <c r="AY4354" s="2"/>
      <c r="AZ4354" s="2"/>
      <c r="BA4354" s="2"/>
      <c r="BB4354" s="55"/>
      <c r="BC4354" s="105"/>
      <c r="BD4354" s="105"/>
      <c r="BE4354" s="105"/>
      <c r="BF4354" s="105"/>
      <c r="BG4354" s="109"/>
      <c r="BH4354" s="2"/>
      <c r="BI4354" s="2"/>
      <c r="BJ4354" s="2"/>
      <c r="BK4354" s="2"/>
      <c r="BL4354" s="55"/>
      <c r="BM4354" s="48"/>
      <c r="BN4354" s="48"/>
      <c r="BO4354" s="48"/>
      <c r="BP4354" s="48"/>
      <c r="BQ4354" s="117"/>
      <c r="BR4354" s="2"/>
      <c r="BS4354" s="2"/>
      <c r="BT4354" s="2"/>
      <c r="BU4354" s="2"/>
      <c r="BV4354" s="55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18" t="s">
        <v>5</v>
      </c>
      <c r="H4355" s="3">
        <v>2024</v>
      </c>
      <c r="I4355" s="20" t="s">
        <v>284</v>
      </c>
      <c r="J4355" s="184" t="s">
        <v>295</v>
      </c>
      <c r="K4355" s="184" t="s">
        <v>320</v>
      </c>
      <c r="L4355" s="187">
        <f t="shared" si="137"/>
        <v>0</v>
      </c>
      <c r="M4355" s="187">
        <f t="shared" si="138"/>
        <v>0</v>
      </c>
      <c r="N4355" s="186"/>
      <c r="O4355" s="33"/>
      <c r="P4355" s="33"/>
      <c r="Q4355" s="33"/>
      <c r="R4355" s="33"/>
      <c r="S4355" s="42"/>
      <c r="T4355" s="2"/>
      <c r="U4355" s="2"/>
      <c r="V4355" s="2"/>
      <c r="W4355" s="2"/>
      <c r="X4355" s="55"/>
      <c r="Y4355" s="62"/>
      <c r="Z4355" s="62"/>
      <c r="AA4355" s="62"/>
      <c r="AB4355" s="62"/>
      <c r="AC4355" s="68"/>
      <c r="AD4355" s="2"/>
      <c r="AE4355" s="2"/>
      <c r="AF4355" s="2"/>
      <c r="AG4355" s="2"/>
      <c r="AH4355" s="55"/>
      <c r="AI4355" s="72"/>
      <c r="AJ4355" s="72"/>
      <c r="AK4355" s="72"/>
      <c r="AL4355" s="72"/>
      <c r="AM4355" s="80"/>
      <c r="AN4355" s="2"/>
      <c r="AO4355" s="2"/>
      <c r="AP4355" s="2"/>
      <c r="AQ4355" s="2"/>
      <c r="AR4355" s="55"/>
      <c r="AS4355" s="85"/>
      <c r="AT4355" s="85"/>
      <c r="AU4355" s="85"/>
      <c r="AV4355" s="85"/>
      <c r="AW4355" s="100"/>
      <c r="AX4355" s="2"/>
      <c r="AY4355" s="2"/>
      <c r="AZ4355" s="2"/>
      <c r="BA4355" s="2"/>
      <c r="BB4355" s="55"/>
      <c r="BC4355" s="105"/>
      <c r="BD4355" s="105"/>
      <c r="BE4355" s="105"/>
      <c r="BF4355" s="105"/>
      <c r="BG4355" s="109"/>
      <c r="BH4355" s="2"/>
      <c r="BI4355" s="2"/>
      <c r="BJ4355" s="2"/>
      <c r="BK4355" s="2"/>
      <c r="BL4355" s="55"/>
      <c r="BM4355" s="48"/>
      <c r="BN4355" s="48"/>
      <c r="BO4355" s="48"/>
      <c r="BP4355" s="48"/>
      <c r="BQ4355" s="117"/>
      <c r="BR4355" s="2"/>
      <c r="BS4355" s="2"/>
      <c r="BT4355" s="2"/>
      <c r="BU4355" s="2"/>
      <c r="BV4355" s="55"/>
    </row>
    <row r="4356" spans="1:74" ht="28.8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18" t="s">
        <v>5</v>
      </c>
      <c r="H4356" s="3">
        <v>2024</v>
      </c>
      <c r="I4356" s="20" t="s">
        <v>290</v>
      </c>
      <c r="J4356" s="184" t="s">
        <v>299</v>
      </c>
      <c r="K4356" s="184" t="s">
        <v>318</v>
      </c>
      <c r="L4356" s="187">
        <f t="shared" si="137"/>
        <v>0</v>
      </c>
      <c r="M4356" s="187">
        <f t="shared" si="138"/>
        <v>0</v>
      </c>
      <c r="N4356" s="186"/>
      <c r="O4356" s="33"/>
      <c r="P4356" s="33"/>
      <c r="Q4356" s="33"/>
      <c r="R4356" s="33"/>
      <c r="S4356" s="42"/>
      <c r="T4356" s="2"/>
      <c r="U4356" s="2"/>
      <c r="V4356" s="2"/>
      <c r="W4356" s="2"/>
      <c r="X4356" s="55"/>
      <c r="Y4356" s="62"/>
      <c r="Z4356" s="62"/>
      <c r="AA4356" s="62"/>
      <c r="AB4356" s="62"/>
      <c r="AC4356" s="68"/>
      <c r="AD4356" s="2"/>
      <c r="AE4356" s="2"/>
      <c r="AF4356" s="2"/>
      <c r="AG4356" s="2"/>
      <c r="AH4356" s="55"/>
      <c r="AI4356" s="72"/>
      <c r="AJ4356" s="72"/>
      <c r="AK4356" s="72"/>
      <c r="AL4356" s="72"/>
      <c r="AM4356" s="80"/>
      <c r="AN4356" s="2"/>
      <c r="AO4356" s="2"/>
      <c r="AP4356" s="2"/>
      <c r="AQ4356" s="2"/>
      <c r="AR4356" s="55"/>
      <c r="AS4356" s="85"/>
      <c r="AT4356" s="85"/>
      <c r="AU4356" s="85"/>
      <c r="AV4356" s="85"/>
      <c r="AW4356" s="100"/>
      <c r="AX4356" s="2"/>
      <c r="AY4356" s="2"/>
      <c r="AZ4356" s="2"/>
      <c r="BA4356" s="2"/>
      <c r="BB4356" s="55"/>
      <c r="BC4356" s="105"/>
      <c r="BD4356" s="105"/>
      <c r="BE4356" s="105"/>
      <c r="BF4356" s="105"/>
      <c r="BG4356" s="109"/>
      <c r="BH4356" s="2"/>
      <c r="BI4356" s="2"/>
      <c r="BJ4356" s="2"/>
      <c r="BK4356" s="2"/>
      <c r="BL4356" s="55"/>
      <c r="BM4356" s="48"/>
      <c r="BN4356" s="48"/>
      <c r="BO4356" s="48"/>
      <c r="BP4356" s="48"/>
      <c r="BQ4356" s="117"/>
      <c r="BR4356" s="2"/>
      <c r="BS4356" s="2"/>
      <c r="BT4356" s="2"/>
      <c r="BU4356" s="2"/>
      <c r="BV4356" s="55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18" t="s">
        <v>5</v>
      </c>
      <c r="H4357" s="3">
        <v>2024</v>
      </c>
      <c r="I4357" s="20" t="s">
        <v>315</v>
      </c>
      <c r="J4357" s="184" t="s">
        <v>347</v>
      </c>
      <c r="K4357" s="184" t="s">
        <v>320</v>
      </c>
      <c r="L4357" s="187">
        <f t="shared" si="137"/>
        <v>0</v>
      </c>
      <c r="M4357" s="187">
        <f t="shared" si="138"/>
        <v>0</v>
      </c>
      <c r="N4357" s="186"/>
      <c r="O4357" s="33"/>
      <c r="P4357" s="33"/>
      <c r="Q4357" s="33"/>
      <c r="R4357" s="33"/>
      <c r="S4357" s="42"/>
      <c r="T4357" s="2"/>
      <c r="U4357" s="2"/>
      <c r="V4357" s="2"/>
      <c r="W4357" s="2"/>
      <c r="X4357" s="55"/>
      <c r="Y4357" s="62"/>
      <c r="Z4357" s="62"/>
      <c r="AA4357" s="62"/>
      <c r="AB4357" s="62"/>
      <c r="AC4357" s="68"/>
      <c r="AD4357" s="2"/>
      <c r="AE4357" s="2"/>
      <c r="AF4357" s="2"/>
      <c r="AG4357" s="2"/>
      <c r="AH4357" s="55"/>
      <c r="AI4357" s="72"/>
      <c r="AJ4357" s="72"/>
      <c r="AK4357" s="72"/>
      <c r="AL4357" s="72"/>
      <c r="AM4357" s="80"/>
      <c r="AN4357" s="2"/>
      <c r="AO4357" s="2"/>
      <c r="AP4357" s="2"/>
      <c r="AQ4357" s="2"/>
      <c r="AR4357" s="55"/>
      <c r="AS4357" s="85"/>
      <c r="AT4357" s="85"/>
      <c r="AU4357" s="85"/>
      <c r="AV4357" s="85"/>
      <c r="AW4357" s="100"/>
      <c r="AX4357" s="2"/>
      <c r="AY4357" s="2"/>
      <c r="AZ4357" s="2"/>
      <c r="BA4357" s="2"/>
      <c r="BB4357" s="55"/>
      <c r="BC4357" s="105"/>
      <c r="BD4357" s="105"/>
      <c r="BE4357" s="105"/>
      <c r="BF4357" s="105"/>
      <c r="BG4357" s="109"/>
      <c r="BH4357" s="2"/>
      <c r="BI4357" s="2"/>
      <c r="BJ4357" s="2"/>
      <c r="BK4357" s="2"/>
      <c r="BL4357" s="55"/>
      <c r="BM4357" s="48"/>
      <c r="BN4357" s="48"/>
      <c r="BO4357" s="48"/>
      <c r="BP4357" s="48"/>
      <c r="BQ4357" s="117"/>
      <c r="BR4357" s="2"/>
      <c r="BS4357" s="2"/>
      <c r="BT4357" s="2"/>
      <c r="BU4357" s="2"/>
      <c r="BV4357" s="55"/>
    </row>
    <row r="4358" spans="1:74" ht="28.8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18" t="s">
        <v>5</v>
      </c>
      <c r="H4358" s="3">
        <v>2024</v>
      </c>
      <c r="I4358" s="20" t="s">
        <v>315</v>
      </c>
      <c r="J4358" s="184" t="s">
        <v>296</v>
      </c>
      <c r="K4358" s="184" t="s">
        <v>321</v>
      </c>
      <c r="L4358" s="187">
        <f t="shared" ref="L4358:L4421" si="139">SUM(R4358,W4358,AB4358,AG4358,AL4358,AQ4358,AV4358,BA4358,BF4358,BK4358,BP4358,BU4358)</f>
        <v>0</v>
      </c>
      <c r="M4358" s="187">
        <f t="shared" ref="M4358:M4421" si="140">SUM(S4358,X4358,AC4358,AH4358,AM4358,AR4358,AW4358,BB4358,BG4358,BL4358,BQ4358,BV4358)</f>
        <v>0</v>
      </c>
      <c r="N4358" s="186"/>
      <c r="O4358" s="33"/>
      <c r="P4358" s="33"/>
      <c r="Q4358" s="33"/>
      <c r="R4358" s="33"/>
      <c r="S4358" s="42"/>
      <c r="T4358" s="2"/>
      <c r="U4358" s="2"/>
      <c r="V4358" s="2"/>
      <c r="W4358" s="2"/>
      <c r="X4358" s="55"/>
      <c r="Y4358" s="62"/>
      <c r="Z4358" s="62"/>
      <c r="AA4358" s="62"/>
      <c r="AB4358" s="62"/>
      <c r="AC4358" s="68"/>
      <c r="AD4358" s="2"/>
      <c r="AE4358" s="2"/>
      <c r="AF4358" s="2"/>
      <c r="AG4358" s="2"/>
      <c r="AH4358" s="55"/>
      <c r="AI4358" s="72"/>
      <c r="AJ4358" s="72"/>
      <c r="AK4358" s="72"/>
      <c r="AL4358" s="72"/>
      <c r="AM4358" s="80"/>
      <c r="AN4358" s="2"/>
      <c r="AO4358" s="2"/>
      <c r="AP4358" s="2"/>
      <c r="AQ4358" s="2"/>
      <c r="AR4358" s="55"/>
      <c r="AS4358" s="85"/>
      <c r="AT4358" s="85"/>
      <c r="AU4358" s="85"/>
      <c r="AV4358" s="85"/>
      <c r="AW4358" s="100"/>
      <c r="AX4358" s="2"/>
      <c r="AY4358" s="2"/>
      <c r="AZ4358" s="2"/>
      <c r="BA4358" s="2"/>
      <c r="BB4358" s="55"/>
      <c r="BC4358" s="105"/>
      <c r="BD4358" s="105"/>
      <c r="BE4358" s="105"/>
      <c r="BF4358" s="105"/>
      <c r="BG4358" s="109"/>
      <c r="BH4358" s="2"/>
      <c r="BI4358" s="2"/>
      <c r="BJ4358" s="2"/>
      <c r="BK4358" s="2"/>
      <c r="BL4358" s="55"/>
      <c r="BM4358" s="48"/>
      <c r="BN4358" s="48"/>
      <c r="BO4358" s="48"/>
      <c r="BP4358" s="48"/>
      <c r="BQ4358" s="117"/>
      <c r="BR4358" s="2"/>
      <c r="BS4358" s="2"/>
      <c r="BT4358" s="2"/>
      <c r="BU4358" s="2"/>
      <c r="BV4358" s="55"/>
    </row>
    <row r="4359" spans="1:74" ht="28.8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18" t="s">
        <v>5</v>
      </c>
      <c r="H4359" s="3">
        <v>2024</v>
      </c>
      <c r="I4359" s="20" t="s">
        <v>316</v>
      </c>
      <c r="J4359" s="184" t="s">
        <v>297</v>
      </c>
      <c r="K4359" s="184" t="s">
        <v>318</v>
      </c>
      <c r="L4359" s="187">
        <f t="shared" si="139"/>
        <v>0</v>
      </c>
      <c r="M4359" s="187">
        <f t="shared" si="140"/>
        <v>0</v>
      </c>
      <c r="N4359" s="186"/>
      <c r="O4359" s="33"/>
      <c r="P4359" s="33"/>
      <c r="Q4359" s="33"/>
      <c r="R4359" s="33"/>
      <c r="S4359" s="42"/>
      <c r="T4359" s="2"/>
      <c r="U4359" s="2"/>
      <c r="V4359" s="2"/>
      <c r="W4359" s="2"/>
      <c r="X4359" s="55"/>
      <c r="Y4359" s="62"/>
      <c r="Z4359" s="62"/>
      <c r="AA4359" s="62"/>
      <c r="AB4359" s="62"/>
      <c r="AC4359" s="68"/>
      <c r="AD4359" s="2"/>
      <c r="AE4359" s="2"/>
      <c r="AF4359" s="2"/>
      <c r="AG4359" s="2"/>
      <c r="AH4359" s="55"/>
      <c r="AI4359" s="72"/>
      <c r="AJ4359" s="72"/>
      <c r="AK4359" s="72"/>
      <c r="AL4359" s="72"/>
      <c r="AM4359" s="80"/>
      <c r="AN4359" s="2"/>
      <c r="AO4359" s="2"/>
      <c r="AP4359" s="2"/>
      <c r="AQ4359" s="2"/>
      <c r="AR4359" s="55"/>
      <c r="AS4359" s="85"/>
      <c r="AT4359" s="85"/>
      <c r="AU4359" s="85"/>
      <c r="AV4359" s="85"/>
      <c r="AW4359" s="100"/>
      <c r="AX4359" s="2"/>
      <c r="AY4359" s="2"/>
      <c r="AZ4359" s="2"/>
      <c r="BA4359" s="2"/>
      <c r="BB4359" s="55"/>
      <c r="BC4359" s="105"/>
      <c r="BD4359" s="105"/>
      <c r="BE4359" s="105"/>
      <c r="BF4359" s="105"/>
      <c r="BG4359" s="109"/>
      <c r="BH4359" s="2"/>
      <c r="BI4359" s="2"/>
      <c r="BJ4359" s="2"/>
      <c r="BK4359" s="2"/>
      <c r="BL4359" s="55"/>
      <c r="BM4359" s="48"/>
      <c r="BN4359" s="48"/>
      <c r="BO4359" s="48"/>
      <c r="BP4359" s="48"/>
      <c r="BQ4359" s="117"/>
      <c r="BR4359" s="2"/>
      <c r="BS4359" s="2"/>
      <c r="BT4359" s="2"/>
      <c r="BU4359" s="2"/>
      <c r="BV4359" s="55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18" t="s">
        <v>5</v>
      </c>
      <c r="H4360" s="3">
        <v>2024</v>
      </c>
      <c r="I4360" s="20" t="s">
        <v>316</v>
      </c>
      <c r="J4360" s="185" t="s">
        <v>348</v>
      </c>
      <c r="K4360" s="185" t="s">
        <v>320</v>
      </c>
      <c r="L4360" s="187">
        <f t="shared" si="139"/>
        <v>0</v>
      </c>
      <c r="M4360" s="187">
        <f t="shared" si="140"/>
        <v>0</v>
      </c>
      <c r="N4360" s="186"/>
      <c r="O4360" s="33"/>
      <c r="P4360" s="33"/>
      <c r="Q4360" s="33"/>
      <c r="R4360" s="33"/>
      <c r="S4360" s="42"/>
      <c r="T4360" s="2"/>
      <c r="U4360" s="2"/>
      <c r="V4360" s="2"/>
      <c r="W4360" s="2"/>
      <c r="X4360" s="55"/>
      <c r="Y4360" s="62"/>
      <c r="Z4360" s="62"/>
      <c r="AA4360" s="62"/>
      <c r="AB4360" s="62"/>
      <c r="AC4360" s="68"/>
      <c r="AD4360" s="2"/>
      <c r="AE4360" s="2"/>
      <c r="AF4360" s="2"/>
      <c r="AG4360" s="2"/>
      <c r="AH4360" s="55"/>
      <c r="AI4360" s="72"/>
      <c r="AJ4360" s="72"/>
      <c r="AK4360" s="72"/>
      <c r="AL4360" s="72"/>
      <c r="AM4360" s="80"/>
      <c r="AN4360" s="2"/>
      <c r="AO4360" s="2"/>
      <c r="AP4360" s="2"/>
      <c r="AQ4360" s="2"/>
      <c r="AR4360" s="55"/>
      <c r="AS4360" s="85"/>
      <c r="AT4360" s="85"/>
      <c r="AU4360" s="85"/>
      <c r="AV4360" s="85"/>
      <c r="AW4360" s="100"/>
      <c r="AX4360" s="2"/>
      <c r="AY4360" s="2"/>
      <c r="AZ4360" s="2"/>
      <c r="BA4360" s="2"/>
      <c r="BB4360" s="55"/>
      <c r="BC4360" s="105"/>
      <c r="BD4360" s="105"/>
      <c r="BE4360" s="105"/>
      <c r="BF4360" s="105"/>
      <c r="BG4360" s="109"/>
      <c r="BH4360" s="2"/>
      <c r="BI4360" s="2"/>
      <c r="BJ4360" s="2"/>
      <c r="BK4360" s="2"/>
      <c r="BL4360" s="55"/>
      <c r="BM4360" s="48"/>
      <c r="BN4360" s="48"/>
      <c r="BO4360" s="48"/>
      <c r="BP4360" s="48"/>
      <c r="BQ4360" s="117"/>
      <c r="BR4360" s="2"/>
      <c r="BS4360" s="2"/>
      <c r="BT4360" s="2"/>
      <c r="BU4360" s="2"/>
      <c r="BV4360" s="55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18" t="s">
        <v>5</v>
      </c>
      <c r="H4361" s="3">
        <v>2024</v>
      </c>
      <c r="I4361" s="20" t="s">
        <v>282</v>
      </c>
      <c r="J4361" s="184" t="s">
        <v>272</v>
      </c>
      <c r="K4361" s="184" t="s">
        <v>321</v>
      </c>
      <c r="L4361" s="187">
        <f t="shared" si="139"/>
        <v>0</v>
      </c>
      <c r="M4361" s="187">
        <f t="shared" si="140"/>
        <v>0</v>
      </c>
      <c r="N4361" s="186"/>
      <c r="O4361" s="33"/>
      <c r="P4361" s="33"/>
      <c r="Q4361" s="33"/>
      <c r="R4361" s="33"/>
      <c r="S4361" s="42"/>
      <c r="T4361" s="2"/>
      <c r="U4361" s="2"/>
      <c r="V4361" s="2"/>
      <c r="W4361" s="2"/>
      <c r="X4361" s="55"/>
      <c r="Y4361" s="62"/>
      <c r="Z4361" s="62"/>
      <c r="AA4361" s="62"/>
      <c r="AB4361" s="62"/>
      <c r="AC4361" s="68"/>
      <c r="AD4361" s="2"/>
      <c r="AE4361" s="2"/>
      <c r="AF4361" s="2"/>
      <c r="AG4361" s="2"/>
      <c r="AH4361" s="55"/>
      <c r="AI4361" s="72"/>
      <c r="AJ4361" s="72"/>
      <c r="AK4361" s="72"/>
      <c r="AL4361" s="72"/>
      <c r="AM4361" s="80"/>
      <c r="AN4361" s="2"/>
      <c r="AO4361" s="2"/>
      <c r="AP4361" s="2"/>
      <c r="AQ4361" s="2"/>
      <c r="AR4361" s="55"/>
      <c r="AS4361" s="85"/>
      <c r="AT4361" s="85"/>
      <c r="AU4361" s="85"/>
      <c r="AV4361" s="85"/>
      <c r="AW4361" s="100"/>
      <c r="AX4361" s="2"/>
      <c r="AY4361" s="2"/>
      <c r="AZ4361" s="2"/>
      <c r="BA4361" s="2"/>
      <c r="BB4361" s="55"/>
      <c r="BC4361" s="105"/>
      <c r="BD4361" s="105"/>
      <c r="BE4361" s="105"/>
      <c r="BF4361" s="105"/>
      <c r="BG4361" s="109"/>
      <c r="BH4361" s="2"/>
      <c r="BI4361" s="2"/>
      <c r="BJ4361" s="2"/>
      <c r="BK4361" s="2"/>
      <c r="BL4361" s="55"/>
      <c r="BM4361" s="48"/>
      <c r="BN4361" s="48"/>
      <c r="BO4361" s="48"/>
      <c r="BP4361" s="48"/>
      <c r="BQ4361" s="117"/>
      <c r="BR4361" s="2"/>
      <c r="BS4361" s="2"/>
      <c r="BT4361" s="2"/>
      <c r="BU4361" s="2"/>
      <c r="BV4361" s="55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18" t="s">
        <v>5</v>
      </c>
      <c r="H4362" s="3">
        <v>2024</v>
      </c>
      <c r="I4362" s="20" t="s">
        <v>282</v>
      </c>
      <c r="J4362" s="184" t="s">
        <v>273</v>
      </c>
      <c r="K4362" s="184" t="s">
        <v>321</v>
      </c>
      <c r="L4362" s="187">
        <f t="shared" si="139"/>
        <v>0</v>
      </c>
      <c r="M4362" s="187">
        <f t="shared" si="140"/>
        <v>0</v>
      </c>
      <c r="N4362" s="186"/>
      <c r="O4362" s="33"/>
      <c r="P4362" s="33"/>
      <c r="Q4362" s="33"/>
      <c r="R4362" s="33"/>
      <c r="S4362" s="42"/>
      <c r="T4362" s="2"/>
      <c r="U4362" s="2"/>
      <c r="V4362" s="2"/>
      <c r="W4362" s="2"/>
      <c r="X4362" s="55"/>
      <c r="Y4362" s="62"/>
      <c r="Z4362" s="62"/>
      <c r="AA4362" s="62"/>
      <c r="AB4362" s="62"/>
      <c r="AC4362" s="68"/>
      <c r="AD4362" s="2"/>
      <c r="AE4362" s="2"/>
      <c r="AF4362" s="2"/>
      <c r="AG4362" s="2"/>
      <c r="AH4362" s="55"/>
      <c r="AI4362" s="72"/>
      <c r="AJ4362" s="72"/>
      <c r="AK4362" s="72"/>
      <c r="AL4362" s="72"/>
      <c r="AM4362" s="80"/>
      <c r="AN4362" s="2"/>
      <c r="AO4362" s="2"/>
      <c r="AP4362" s="2"/>
      <c r="AQ4362" s="2"/>
      <c r="AR4362" s="55"/>
      <c r="AS4362" s="85"/>
      <c r="AT4362" s="85"/>
      <c r="AU4362" s="85"/>
      <c r="AV4362" s="85"/>
      <c r="AW4362" s="100"/>
      <c r="AX4362" s="2"/>
      <c r="AY4362" s="2"/>
      <c r="AZ4362" s="2"/>
      <c r="BA4362" s="2"/>
      <c r="BB4362" s="55"/>
      <c r="BC4362" s="105"/>
      <c r="BD4362" s="105"/>
      <c r="BE4362" s="105"/>
      <c r="BF4362" s="105"/>
      <c r="BG4362" s="109"/>
      <c r="BH4362" s="2"/>
      <c r="BI4362" s="2"/>
      <c r="BJ4362" s="2"/>
      <c r="BK4362" s="2"/>
      <c r="BL4362" s="55"/>
      <c r="BM4362" s="48"/>
      <c r="BN4362" s="48"/>
      <c r="BO4362" s="48"/>
      <c r="BP4362" s="48"/>
      <c r="BQ4362" s="117"/>
      <c r="BR4362" s="2"/>
      <c r="BS4362" s="2"/>
      <c r="BT4362" s="2"/>
      <c r="BU4362" s="2"/>
      <c r="BV4362" s="55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18" t="s">
        <v>5</v>
      </c>
      <c r="H4363" s="3">
        <v>2024</v>
      </c>
      <c r="I4363" s="20" t="s">
        <v>282</v>
      </c>
      <c r="J4363" s="184" t="s">
        <v>274</v>
      </c>
      <c r="K4363" s="184" t="s">
        <v>321</v>
      </c>
      <c r="L4363" s="187">
        <f t="shared" si="139"/>
        <v>0</v>
      </c>
      <c r="M4363" s="187">
        <f t="shared" si="140"/>
        <v>0</v>
      </c>
      <c r="N4363" s="186"/>
      <c r="O4363" s="33"/>
      <c r="P4363" s="33"/>
      <c r="Q4363" s="33"/>
      <c r="R4363" s="33"/>
      <c r="S4363" s="33"/>
      <c r="T4363" s="2"/>
      <c r="U4363" s="2"/>
      <c r="V4363" s="2"/>
      <c r="W4363" s="2"/>
      <c r="X4363" s="55"/>
      <c r="Y4363" s="62"/>
      <c r="Z4363" s="62"/>
      <c r="AA4363" s="62"/>
      <c r="AB4363" s="62"/>
      <c r="AC4363" s="68"/>
      <c r="AD4363" s="2"/>
      <c r="AE4363" s="2"/>
      <c r="AF4363" s="2"/>
      <c r="AG4363" s="2"/>
      <c r="AH4363" s="55"/>
      <c r="AI4363" s="72"/>
      <c r="AJ4363" s="72"/>
      <c r="AK4363" s="72"/>
      <c r="AL4363" s="72"/>
      <c r="AM4363" s="80"/>
      <c r="AN4363" s="2"/>
      <c r="AO4363" s="2"/>
      <c r="AP4363" s="2"/>
      <c r="AQ4363" s="2"/>
      <c r="AR4363" s="55"/>
      <c r="AS4363" s="85"/>
      <c r="AT4363" s="85"/>
      <c r="AU4363" s="85"/>
      <c r="AV4363" s="85"/>
      <c r="AW4363" s="100"/>
      <c r="AX4363" s="2"/>
      <c r="AY4363" s="2"/>
      <c r="AZ4363" s="2"/>
      <c r="BA4363" s="2"/>
      <c r="BB4363" s="55"/>
      <c r="BC4363" s="105"/>
      <c r="BD4363" s="105"/>
      <c r="BE4363" s="105"/>
      <c r="BF4363" s="105"/>
      <c r="BG4363" s="109"/>
      <c r="BH4363" s="2"/>
      <c r="BI4363" s="2"/>
      <c r="BJ4363" s="2"/>
      <c r="BK4363" s="2"/>
      <c r="BL4363" s="55"/>
      <c r="BM4363" s="48"/>
      <c r="BN4363" s="48"/>
      <c r="BO4363" s="48"/>
      <c r="BP4363" s="48"/>
      <c r="BQ4363" s="117"/>
      <c r="BR4363" s="2"/>
      <c r="BS4363" s="2"/>
      <c r="BT4363" s="2"/>
      <c r="BU4363" s="2"/>
      <c r="BV4363" s="55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18" t="s">
        <v>5</v>
      </c>
      <c r="H4364" s="3">
        <v>2024</v>
      </c>
      <c r="I4364" s="20" t="s">
        <v>282</v>
      </c>
      <c r="J4364" s="184" t="s">
        <v>275</v>
      </c>
      <c r="K4364" s="184" t="s">
        <v>321</v>
      </c>
      <c r="L4364" s="187">
        <f t="shared" si="139"/>
        <v>0</v>
      </c>
      <c r="M4364" s="187">
        <f t="shared" si="140"/>
        <v>0</v>
      </c>
      <c r="N4364" s="186"/>
      <c r="O4364" s="33"/>
      <c r="P4364" s="33"/>
      <c r="Q4364" s="33"/>
      <c r="R4364" s="33"/>
      <c r="S4364" s="33"/>
      <c r="T4364" s="2"/>
      <c r="U4364" s="2"/>
      <c r="V4364" s="2"/>
      <c r="W4364" s="2"/>
      <c r="X4364" s="55"/>
      <c r="Y4364" s="62"/>
      <c r="Z4364" s="62"/>
      <c r="AA4364" s="62"/>
      <c r="AB4364" s="62"/>
      <c r="AC4364" s="68"/>
      <c r="AD4364" s="2"/>
      <c r="AE4364" s="2"/>
      <c r="AF4364" s="2"/>
      <c r="AG4364" s="2"/>
      <c r="AH4364" s="55"/>
      <c r="AI4364" s="72"/>
      <c r="AJ4364" s="72"/>
      <c r="AK4364" s="72"/>
      <c r="AL4364" s="72"/>
      <c r="AM4364" s="80"/>
      <c r="AN4364" s="2"/>
      <c r="AO4364" s="2"/>
      <c r="AP4364" s="2"/>
      <c r="AQ4364" s="2"/>
      <c r="AR4364" s="55"/>
      <c r="AS4364" s="85"/>
      <c r="AT4364" s="85"/>
      <c r="AU4364" s="85"/>
      <c r="AV4364" s="85"/>
      <c r="AW4364" s="100"/>
      <c r="AX4364" s="2"/>
      <c r="AY4364" s="2"/>
      <c r="AZ4364" s="2"/>
      <c r="BA4364" s="2"/>
      <c r="BB4364" s="55"/>
      <c r="BC4364" s="105"/>
      <c r="BD4364" s="105"/>
      <c r="BE4364" s="105"/>
      <c r="BF4364" s="105"/>
      <c r="BG4364" s="109"/>
      <c r="BH4364" s="2"/>
      <c r="BI4364" s="2"/>
      <c r="BJ4364" s="2"/>
      <c r="BK4364" s="2"/>
      <c r="BL4364" s="55"/>
      <c r="BM4364" s="48"/>
      <c r="BN4364" s="48"/>
      <c r="BO4364" s="48"/>
      <c r="BP4364" s="48"/>
      <c r="BQ4364" s="117"/>
      <c r="BR4364" s="2"/>
      <c r="BS4364" s="2"/>
      <c r="BT4364" s="2"/>
      <c r="BU4364" s="2"/>
      <c r="BV4364" s="55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18" t="s">
        <v>5</v>
      </c>
      <c r="H4365" s="3">
        <v>2024</v>
      </c>
      <c r="I4365" s="20" t="s">
        <v>282</v>
      </c>
      <c r="J4365" s="184" t="s">
        <v>276</v>
      </c>
      <c r="K4365" s="184" t="s">
        <v>320</v>
      </c>
      <c r="L4365" s="187">
        <f t="shared" si="139"/>
        <v>0</v>
      </c>
      <c r="M4365" s="187">
        <f t="shared" si="140"/>
        <v>0</v>
      </c>
      <c r="N4365" s="186"/>
      <c r="O4365" s="33"/>
      <c r="P4365" s="33"/>
      <c r="Q4365" s="33"/>
      <c r="R4365" s="33"/>
      <c r="S4365" s="33"/>
      <c r="T4365" s="2"/>
      <c r="U4365" s="2"/>
      <c r="V4365" s="2"/>
      <c r="W4365" s="2"/>
      <c r="X4365" s="55"/>
      <c r="Y4365" s="62"/>
      <c r="Z4365" s="62"/>
      <c r="AA4365" s="62"/>
      <c r="AB4365" s="62"/>
      <c r="AC4365" s="68"/>
      <c r="AD4365" s="2"/>
      <c r="AE4365" s="2"/>
      <c r="AF4365" s="2"/>
      <c r="AG4365" s="2"/>
      <c r="AH4365" s="55"/>
      <c r="AI4365" s="72"/>
      <c r="AJ4365" s="72"/>
      <c r="AK4365" s="72"/>
      <c r="AL4365" s="72"/>
      <c r="AM4365" s="80"/>
      <c r="AN4365" s="2"/>
      <c r="AO4365" s="2"/>
      <c r="AP4365" s="2"/>
      <c r="AQ4365" s="2"/>
      <c r="AR4365" s="55"/>
      <c r="AS4365" s="85"/>
      <c r="AT4365" s="85"/>
      <c r="AU4365" s="85"/>
      <c r="AV4365" s="85"/>
      <c r="AW4365" s="100"/>
      <c r="AX4365" s="2"/>
      <c r="AY4365" s="2"/>
      <c r="AZ4365" s="2"/>
      <c r="BA4365" s="2"/>
      <c r="BB4365" s="55"/>
      <c r="BC4365" s="105"/>
      <c r="BD4365" s="105"/>
      <c r="BE4365" s="105"/>
      <c r="BF4365" s="105"/>
      <c r="BG4365" s="109"/>
      <c r="BH4365" s="2"/>
      <c r="BI4365" s="2"/>
      <c r="BJ4365" s="2"/>
      <c r="BK4365" s="2"/>
      <c r="BL4365" s="55"/>
      <c r="BM4365" s="48"/>
      <c r="BN4365" s="48"/>
      <c r="BO4365" s="48"/>
      <c r="BP4365" s="48"/>
      <c r="BQ4365" s="117"/>
      <c r="BR4365" s="2"/>
      <c r="BS4365" s="2"/>
      <c r="BT4365" s="2"/>
      <c r="BU4365" s="2"/>
      <c r="BV4365" s="55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18" t="s">
        <v>5</v>
      </c>
      <c r="H4366" s="3">
        <v>2024</v>
      </c>
      <c r="I4366" s="20" t="s">
        <v>282</v>
      </c>
      <c r="J4366" s="184" t="s">
        <v>277</v>
      </c>
      <c r="K4366" s="184" t="s">
        <v>320</v>
      </c>
      <c r="L4366" s="187">
        <f t="shared" si="139"/>
        <v>0</v>
      </c>
      <c r="M4366" s="187">
        <f t="shared" si="140"/>
        <v>0</v>
      </c>
      <c r="N4366" s="186"/>
      <c r="O4366" s="33"/>
      <c r="P4366" s="33"/>
      <c r="Q4366" s="33"/>
      <c r="R4366" s="33"/>
      <c r="S4366" s="33"/>
      <c r="T4366" s="2"/>
      <c r="U4366" s="2"/>
      <c r="V4366" s="2"/>
      <c r="W4366" s="2"/>
      <c r="X4366" s="55"/>
      <c r="Y4366" s="62"/>
      <c r="Z4366" s="62"/>
      <c r="AA4366" s="62"/>
      <c r="AB4366" s="62"/>
      <c r="AC4366" s="68"/>
      <c r="AD4366" s="2"/>
      <c r="AE4366" s="2"/>
      <c r="AF4366" s="2"/>
      <c r="AG4366" s="2"/>
      <c r="AH4366" s="55"/>
      <c r="AI4366" s="72"/>
      <c r="AJ4366" s="72"/>
      <c r="AK4366" s="72"/>
      <c r="AL4366" s="72"/>
      <c r="AM4366" s="80"/>
      <c r="AN4366" s="2"/>
      <c r="AO4366" s="2"/>
      <c r="AP4366" s="2"/>
      <c r="AQ4366" s="2"/>
      <c r="AR4366" s="55"/>
      <c r="AS4366" s="85"/>
      <c r="AT4366" s="85"/>
      <c r="AU4366" s="85"/>
      <c r="AV4366" s="85"/>
      <c r="AW4366" s="100"/>
      <c r="AX4366" s="2"/>
      <c r="AY4366" s="2"/>
      <c r="AZ4366" s="2"/>
      <c r="BA4366" s="2"/>
      <c r="BB4366" s="55"/>
      <c r="BC4366" s="105"/>
      <c r="BD4366" s="105"/>
      <c r="BE4366" s="105"/>
      <c r="BF4366" s="105"/>
      <c r="BG4366" s="109"/>
      <c r="BH4366" s="2"/>
      <c r="BI4366" s="2"/>
      <c r="BJ4366" s="2"/>
      <c r="BK4366" s="2"/>
      <c r="BL4366" s="55"/>
      <c r="BM4366" s="48"/>
      <c r="BN4366" s="48"/>
      <c r="BO4366" s="48"/>
      <c r="BP4366" s="48"/>
      <c r="BQ4366" s="117"/>
      <c r="BR4366" s="2"/>
      <c r="BS4366" s="2"/>
      <c r="BT4366" s="2"/>
      <c r="BU4366" s="2"/>
      <c r="BV4366" s="55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18" t="s">
        <v>5</v>
      </c>
      <c r="H4367" s="3">
        <v>2024</v>
      </c>
      <c r="I4367" s="20" t="s">
        <v>283</v>
      </c>
      <c r="J4367" s="184" t="s">
        <v>298</v>
      </c>
      <c r="K4367" s="184" t="s">
        <v>321</v>
      </c>
      <c r="L4367" s="187">
        <f t="shared" si="139"/>
        <v>0</v>
      </c>
      <c r="M4367" s="187">
        <f t="shared" si="140"/>
        <v>0</v>
      </c>
      <c r="N4367" s="186"/>
      <c r="O4367" s="33"/>
      <c r="P4367" s="33"/>
      <c r="Q4367" s="33"/>
      <c r="R4367" s="33"/>
      <c r="S4367" s="33"/>
      <c r="T4367" s="2"/>
      <c r="U4367" s="2"/>
      <c r="V4367" s="2"/>
      <c r="W4367" s="2"/>
      <c r="X4367" s="55"/>
      <c r="Y4367" s="62"/>
      <c r="Z4367" s="62"/>
      <c r="AA4367" s="62"/>
      <c r="AB4367" s="62"/>
      <c r="AC4367" s="68"/>
      <c r="AD4367" s="2"/>
      <c r="AE4367" s="2"/>
      <c r="AF4367" s="2"/>
      <c r="AG4367" s="2"/>
      <c r="AH4367" s="55"/>
      <c r="AI4367" s="72"/>
      <c r="AJ4367" s="72"/>
      <c r="AK4367" s="72"/>
      <c r="AL4367" s="72"/>
      <c r="AM4367" s="80"/>
      <c r="AN4367" s="2"/>
      <c r="AO4367" s="2"/>
      <c r="AP4367" s="2"/>
      <c r="AQ4367" s="2"/>
      <c r="AR4367" s="55"/>
      <c r="AS4367" s="85"/>
      <c r="AT4367" s="85"/>
      <c r="AU4367" s="85"/>
      <c r="AV4367" s="85"/>
      <c r="AW4367" s="100"/>
      <c r="AX4367" s="2"/>
      <c r="AY4367" s="2"/>
      <c r="AZ4367" s="2"/>
      <c r="BA4367" s="2"/>
      <c r="BB4367" s="55"/>
      <c r="BC4367" s="105"/>
      <c r="BD4367" s="105"/>
      <c r="BE4367" s="105"/>
      <c r="BF4367" s="105"/>
      <c r="BG4367" s="109"/>
      <c r="BH4367" s="2"/>
      <c r="BI4367" s="2"/>
      <c r="BJ4367" s="2"/>
      <c r="BK4367" s="2"/>
      <c r="BL4367" s="55"/>
      <c r="BM4367" s="48"/>
      <c r="BN4367" s="48"/>
      <c r="BO4367" s="48"/>
      <c r="BP4367" s="48"/>
      <c r="BQ4367" s="117"/>
      <c r="BR4367" s="2"/>
      <c r="BS4367" s="2"/>
      <c r="BT4367" s="2"/>
      <c r="BU4367" s="2"/>
      <c r="BV4367" s="55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18" t="s">
        <v>5</v>
      </c>
      <c r="H4368" s="3">
        <v>2024</v>
      </c>
      <c r="I4368" s="20" t="s">
        <v>283</v>
      </c>
      <c r="J4368" s="184" t="s">
        <v>278</v>
      </c>
      <c r="K4368" s="184" t="s">
        <v>320</v>
      </c>
      <c r="L4368" s="187">
        <f t="shared" si="139"/>
        <v>0</v>
      </c>
      <c r="M4368" s="187">
        <f t="shared" si="140"/>
        <v>0</v>
      </c>
      <c r="N4368" s="186"/>
      <c r="O4368" s="33"/>
      <c r="P4368" s="33"/>
      <c r="Q4368" s="33"/>
      <c r="R4368" s="33"/>
      <c r="S4368" s="33"/>
      <c r="T4368" s="2"/>
      <c r="U4368" s="2"/>
      <c r="V4368" s="2"/>
      <c r="W4368" s="2"/>
      <c r="X4368" s="55"/>
      <c r="Y4368" s="62"/>
      <c r="Z4368" s="62"/>
      <c r="AA4368" s="62"/>
      <c r="AB4368" s="62"/>
      <c r="AC4368" s="68"/>
      <c r="AD4368" s="2"/>
      <c r="AE4368" s="2"/>
      <c r="AF4368" s="2"/>
      <c r="AG4368" s="2"/>
      <c r="AH4368" s="55"/>
      <c r="AI4368" s="72"/>
      <c r="AJ4368" s="72"/>
      <c r="AK4368" s="72"/>
      <c r="AL4368" s="72"/>
      <c r="AM4368" s="80"/>
      <c r="AN4368" s="2"/>
      <c r="AO4368" s="2"/>
      <c r="AP4368" s="2"/>
      <c r="AQ4368" s="2"/>
      <c r="AR4368" s="55"/>
      <c r="AS4368" s="85"/>
      <c r="AT4368" s="85"/>
      <c r="AU4368" s="85"/>
      <c r="AV4368" s="85"/>
      <c r="AW4368" s="100"/>
      <c r="AX4368" s="2"/>
      <c r="AY4368" s="2"/>
      <c r="AZ4368" s="2"/>
      <c r="BA4368" s="2"/>
      <c r="BB4368" s="55"/>
      <c r="BC4368" s="105"/>
      <c r="BD4368" s="105"/>
      <c r="BE4368" s="105"/>
      <c r="BF4368" s="105"/>
      <c r="BG4368" s="109"/>
      <c r="BH4368" s="2"/>
      <c r="BI4368" s="2"/>
      <c r="BJ4368" s="2"/>
      <c r="BK4368" s="2"/>
      <c r="BL4368" s="55"/>
      <c r="BM4368" s="48"/>
      <c r="BN4368" s="48"/>
      <c r="BO4368" s="48"/>
      <c r="BP4368" s="48"/>
      <c r="BQ4368" s="117"/>
      <c r="BR4368" s="2"/>
      <c r="BS4368" s="2"/>
      <c r="BT4368" s="2"/>
      <c r="BU4368" s="2"/>
      <c r="BV4368" s="55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18" t="s">
        <v>5</v>
      </c>
      <c r="H4369" s="3">
        <v>2024</v>
      </c>
      <c r="I4369" s="20" t="s">
        <v>283</v>
      </c>
      <c r="J4369" s="184" t="s">
        <v>279</v>
      </c>
      <c r="K4369" s="184" t="s">
        <v>320</v>
      </c>
      <c r="L4369" s="187">
        <f t="shared" si="139"/>
        <v>0</v>
      </c>
      <c r="M4369" s="187">
        <f t="shared" si="140"/>
        <v>0</v>
      </c>
      <c r="N4369" s="186"/>
      <c r="O4369" s="33"/>
      <c r="P4369" s="33"/>
      <c r="Q4369" s="33"/>
      <c r="R4369" s="33"/>
      <c r="S4369" s="33"/>
      <c r="T4369" s="2"/>
      <c r="U4369" s="2"/>
      <c r="V4369" s="2"/>
      <c r="W4369" s="2"/>
      <c r="X4369" s="55"/>
      <c r="Y4369" s="62"/>
      <c r="Z4369" s="62"/>
      <c r="AA4369" s="62"/>
      <c r="AB4369" s="62"/>
      <c r="AC4369" s="68"/>
      <c r="AD4369" s="2"/>
      <c r="AE4369" s="2"/>
      <c r="AF4369" s="2"/>
      <c r="AG4369" s="2"/>
      <c r="AH4369" s="55"/>
      <c r="AI4369" s="72"/>
      <c r="AJ4369" s="72"/>
      <c r="AK4369" s="72"/>
      <c r="AL4369" s="72"/>
      <c r="AM4369" s="80"/>
      <c r="AN4369" s="2"/>
      <c r="AO4369" s="2"/>
      <c r="AP4369" s="2"/>
      <c r="AQ4369" s="2"/>
      <c r="AR4369" s="55"/>
      <c r="AS4369" s="85"/>
      <c r="AT4369" s="85"/>
      <c r="AU4369" s="85"/>
      <c r="AV4369" s="85"/>
      <c r="AW4369" s="100"/>
      <c r="AX4369" s="2"/>
      <c r="AY4369" s="2"/>
      <c r="AZ4369" s="2"/>
      <c r="BA4369" s="2"/>
      <c r="BB4369" s="55"/>
      <c r="BC4369" s="105"/>
      <c r="BD4369" s="105"/>
      <c r="BE4369" s="105"/>
      <c r="BF4369" s="105"/>
      <c r="BG4369" s="109"/>
      <c r="BH4369" s="2"/>
      <c r="BI4369" s="2"/>
      <c r="BJ4369" s="2"/>
      <c r="BK4369" s="2"/>
      <c r="BL4369" s="55"/>
      <c r="BM4369" s="48"/>
      <c r="BN4369" s="48"/>
      <c r="BO4369" s="48"/>
      <c r="BP4369" s="48"/>
      <c r="BQ4369" s="117"/>
      <c r="BR4369" s="2"/>
      <c r="BS4369" s="2"/>
      <c r="BT4369" s="2"/>
      <c r="BU4369" s="2"/>
      <c r="BV4369" s="55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18" t="s">
        <v>5</v>
      </c>
      <c r="H4370" s="3">
        <v>2024</v>
      </c>
      <c r="I4370" s="20" t="s">
        <v>286</v>
      </c>
      <c r="J4370" s="184" t="s">
        <v>280</v>
      </c>
      <c r="K4370" s="184" t="s">
        <v>319</v>
      </c>
      <c r="L4370" s="187">
        <f t="shared" si="139"/>
        <v>0</v>
      </c>
      <c r="M4370" s="187">
        <f t="shared" si="140"/>
        <v>0</v>
      </c>
      <c r="N4370" s="186"/>
      <c r="O4370" s="33"/>
      <c r="P4370" s="33"/>
      <c r="Q4370" s="33"/>
      <c r="R4370" s="33"/>
      <c r="S4370" s="33"/>
      <c r="T4370" s="2"/>
      <c r="U4370" s="2"/>
      <c r="V4370" s="2"/>
      <c r="W4370" s="2"/>
      <c r="X4370" s="55"/>
      <c r="Y4370" s="62"/>
      <c r="Z4370" s="62"/>
      <c r="AA4370" s="62"/>
      <c r="AB4370" s="62"/>
      <c r="AC4370" s="68"/>
      <c r="AD4370" s="2"/>
      <c r="AE4370" s="2"/>
      <c r="AF4370" s="2"/>
      <c r="AG4370" s="2"/>
      <c r="AH4370" s="55"/>
      <c r="AI4370" s="72"/>
      <c r="AJ4370" s="72"/>
      <c r="AK4370" s="72"/>
      <c r="AL4370" s="72"/>
      <c r="AM4370" s="80"/>
      <c r="AN4370" s="2"/>
      <c r="AO4370" s="2"/>
      <c r="AP4370" s="2"/>
      <c r="AQ4370" s="2"/>
      <c r="AR4370" s="55"/>
      <c r="AS4370" s="85"/>
      <c r="AT4370" s="85"/>
      <c r="AU4370" s="85"/>
      <c r="AV4370" s="85"/>
      <c r="AW4370" s="100"/>
      <c r="AX4370" s="2"/>
      <c r="AY4370" s="2"/>
      <c r="AZ4370" s="2"/>
      <c r="BA4370" s="2"/>
      <c r="BB4370" s="55"/>
      <c r="BC4370" s="105"/>
      <c r="BD4370" s="105"/>
      <c r="BE4370" s="105"/>
      <c r="BF4370" s="105"/>
      <c r="BG4370" s="109"/>
      <c r="BH4370" s="2"/>
      <c r="BI4370" s="2"/>
      <c r="BJ4370" s="2"/>
      <c r="BK4370" s="2"/>
      <c r="BL4370" s="55"/>
      <c r="BM4370" s="48"/>
      <c r="BN4370" s="48"/>
      <c r="BO4370" s="48"/>
      <c r="BP4370" s="48"/>
      <c r="BQ4370" s="117"/>
      <c r="BR4370" s="2"/>
      <c r="BS4370" s="2"/>
      <c r="BT4370" s="2"/>
      <c r="BU4370" s="2"/>
      <c r="BV4370" s="55"/>
    </row>
    <row r="4371" spans="1:74" ht="28.8" hidden="1" x14ac:dyDescent="0.3">
      <c r="A4371" s="2" t="s">
        <v>141</v>
      </c>
      <c r="B4371" s="2" t="s">
        <v>2</v>
      </c>
      <c r="C4371" s="2" t="s">
        <v>3</v>
      </c>
      <c r="D4371" s="2" t="s">
        <v>124</v>
      </c>
      <c r="E4371" s="5" t="s">
        <v>142</v>
      </c>
      <c r="F4371" s="3"/>
      <c r="G4371" s="18" t="s">
        <v>5</v>
      </c>
      <c r="H4371" s="3">
        <v>2024</v>
      </c>
      <c r="I4371" s="20" t="s">
        <v>286</v>
      </c>
      <c r="J4371" s="184" t="s">
        <v>281</v>
      </c>
      <c r="K4371" s="184" t="s">
        <v>319</v>
      </c>
      <c r="L4371" s="187">
        <f t="shared" si="139"/>
        <v>0</v>
      </c>
      <c r="M4371" s="187">
        <f t="shared" si="140"/>
        <v>135.749</v>
      </c>
      <c r="N4371" s="186" t="s">
        <v>1498</v>
      </c>
      <c r="O4371" s="33"/>
      <c r="P4371" s="33"/>
      <c r="Q4371" s="33"/>
      <c r="R4371" s="33"/>
      <c r="S4371" s="33"/>
      <c r="T4371" s="2"/>
      <c r="U4371" s="2"/>
      <c r="V4371" s="2"/>
      <c r="W4371" s="2"/>
      <c r="X4371" s="55"/>
      <c r="Y4371" s="62"/>
      <c r="Z4371" s="62"/>
      <c r="AA4371" s="62"/>
      <c r="AB4371" s="62"/>
      <c r="AC4371" s="68"/>
      <c r="AD4371" s="2"/>
      <c r="AE4371" s="2"/>
      <c r="AF4371" s="2"/>
      <c r="AG4371" s="2"/>
      <c r="AH4371" s="55"/>
      <c r="AI4371" s="72"/>
      <c r="AJ4371" s="72"/>
      <c r="AK4371" s="72"/>
      <c r="AL4371" s="72"/>
      <c r="AM4371" s="80"/>
      <c r="AN4371" s="2" t="s">
        <v>639</v>
      </c>
      <c r="AO4371" s="2"/>
      <c r="AP4371" s="2"/>
      <c r="AQ4371" s="2"/>
      <c r="AR4371" s="55">
        <v>131.249</v>
      </c>
      <c r="AS4371" s="85"/>
      <c r="AT4371" s="85"/>
      <c r="AU4371" s="85"/>
      <c r="AV4371" s="85"/>
      <c r="AW4371" s="100"/>
      <c r="AX4371" s="2"/>
      <c r="AY4371" s="2"/>
      <c r="AZ4371" s="2"/>
      <c r="BA4371" s="2"/>
      <c r="BB4371" s="55"/>
      <c r="BC4371" s="105" t="s">
        <v>1061</v>
      </c>
      <c r="BD4371" s="105"/>
      <c r="BE4371" s="105"/>
      <c r="BF4371" s="105"/>
      <c r="BG4371" s="109">
        <v>4.5</v>
      </c>
      <c r="BH4371" s="2"/>
      <c r="BI4371" s="2"/>
      <c r="BJ4371" s="2"/>
      <c r="BK4371" s="2"/>
      <c r="BL4371" s="55"/>
      <c r="BM4371" s="48"/>
      <c r="BN4371" s="48"/>
      <c r="BO4371" s="48"/>
      <c r="BP4371" s="48"/>
      <c r="BQ4371" s="117"/>
      <c r="BR4371" s="2"/>
      <c r="BS4371" s="2"/>
      <c r="BT4371" s="2"/>
      <c r="BU4371" s="2"/>
      <c r="BV4371" s="55"/>
    </row>
    <row r="4372" spans="1:74" s="13" customFormat="1" hidden="1" x14ac:dyDescent="0.3">
      <c r="A4372" s="12" t="s">
        <v>141</v>
      </c>
      <c r="B4372" s="12" t="s">
        <v>2</v>
      </c>
      <c r="C4372" s="12" t="s">
        <v>3</v>
      </c>
      <c r="D4372" s="12" t="s">
        <v>124</v>
      </c>
      <c r="E4372" s="6" t="s">
        <v>142</v>
      </c>
      <c r="F4372" s="7"/>
      <c r="G4372" s="19" t="s">
        <v>5</v>
      </c>
      <c r="H4372" s="7">
        <v>2024</v>
      </c>
      <c r="I4372" s="21"/>
      <c r="J4372" s="12" t="s">
        <v>314</v>
      </c>
      <c r="K4372" s="12"/>
      <c r="L4372" s="147"/>
      <c r="M4372" s="147">
        <f>SUM(M4334:M4371)</f>
        <v>760.7170000000001</v>
      </c>
      <c r="N4372" s="183"/>
      <c r="O4372" s="12"/>
      <c r="P4372" s="12"/>
      <c r="Q4372" s="12"/>
      <c r="R4372" s="12"/>
      <c r="S4372" s="22">
        <f>SUM(S4334:S4371)</f>
        <v>0</v>
      </c>
      <c r="T4372" s="12"/>
      <c r="U4372" s="12"/>
      <c r="V4372" s="12"/>
      <c r="W4372" s="12"/>
      <c r="X4372" s="47">
        <f>SUM(X4334:X4371)</f>
        <v>0</v>
      </c>
      <c r="Y4372" s="12"/>
      <c r="Z4372" s="12"/>
      <c r="AA4372" s="12"/>
      <c r="AB4372" s="12"/>
      <c r="AC4372" s="47">
        <f>SUM(AC4334:AC4371)</f>
        <v>0</v>
      </c>
      <c r="AD4372" s="12"/>
      <c r="AE4372" s="12"/>
      <c r="AF4372" s="12"/>
      <c r="AG4372" s="12"/>
      <c r="AH4372" s="47">
        <f>SUM(AH4334:AH4371)</f>
        <v>372.80500000000001</v>
      </c>
      <c r="AI4372" s="12"/>
      <c r="AJ4372" s="12"/>
      <c r="AK4372" s="12"/>
      <c r="AL4372" s="12"/>
      <c r="AM4372" s="47">
        <f>SUM(AM4334:AM4371)</f>
        <v>0</v>
      </c>
      <c r="AN4372" s="12"/>
      <c r="AO4372" s="12"/>
      <c r="AP4372" s="12"/>
      <c r="AQ4372" s="12"/>
      <c r="AR4372" s="47">
        <f>SUM(AR4334:AR4371)</f>
        <v>131.249</v>
      </c>
      <c r="AS4372" s="12"/>
      <c r="AT4372" s="12"/>
      <c r="AU4372" s="12"/>
      <c r="AV4372" s="12"/>
      <c r="AW4372" s="47">
        <f>SUM(AW4334:AW4371)</f>
        <v>0</v>
      </c>
      <c r="AX4372" s="12"/>
      <c r="AY4372" s="12"/>
      <c r="AZ4372" s="12"/>
      <c r="BA4372" s="12"/>
      <c r="BB4372" s="47">
        <f>SUM(BB4334:BB4371)</f>
        <v>252.16300000000001</v>
      </c>
      <c r="BC4372" s="12"/>
      <c r="BD4372" s="12"/>
      <c r="BE4372" s="12"/>
      <c r="BF4372" s="12"/>
      <c r="BG4372" s="47">
        <f>SUM(BG4334:BG4371)</f>
        <v>4.5</v>
      </c>
      <c r="BH4372" s="12"/>
      <c r="BI4372" s="12"/>
      <c r="BJ4372" s="12"/>
      <c r="BK4372" s="12"/>
      <c r="BL4372" s="47">
        <f>SUM(BL4334:BL4371)</f>
        <v>0</v>
      </c>
      <c r="BM4372" s="12"/>
      <c r="BN4372" s="12"/>
      <c r="BO4372" s="12"/>
      <c r="BP4372" s="12"/>
      <c r="BQ4372" s="47">
        <f>SUM(BQ4334:BQ4371)</f>
        <v>0</v>
      </c>
      <c r="BR4372" s="12"/>
      <c r="BS4372" s="12"/>
      <c r="BT4372" s="12"/>
      <c r="BU4372" s="12"/>
      <c r="BV4372" s="47">
        <f>SUM(BV4334:BV4371)</f>
        <v>0</v>
      </c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18" t="s">
        <v>144</v>
      </c>
      <c r="H4373" s="3">
        <v>2024</v>
      </c>
      <c r="I4373" s="20" t="s">
        <v>287</v>
      </c>
      <c r="J4373" s="184" t="s">
        <v>267</v>
      </c>
      <c r="K4373" s="184" t="s">
        <v>318</v>
      </c>
      <c r="L4373" s="187">
        <f t="shared" si="139"/>
        <v>0</v>
      </c>
      <c r="M4373" s="187">
        <f t="shared" si="140"/>
        <v>0</v>
      </c>
      <c r="N4373" s="186"/>
      <c r="O4373" s="33"/>
      <c r="P4373" s="33"/>
      <c r="Q4373" s="33"/>
      <c r="R4373" s="33"/>
      <c r="S4373" s="33"/>
      <c r="T4373" s="2"/>
      <c r="U4373" s="2"/>
      <c r="V4373" s="2"/>
      <c r="W4373" s="2"/>
      <c r="X4373" s="55"/>
      <c r="Y4373" s="62"/>
      <c r="Z4373" s="62"/>
      <c r="AA4373" s="62"/>
      <c r="AB4373" s="62"/>
      <c r="AC4373" s="68"/>
      <c r="AD4373" s="2"/>
      <c r="AE4373" s="2"/>
      <c r="AF4373" s="2"/>
      <c r="AG4373" s="2"/>
      <c r="AH4373" s="55"/>
      <c r="AI4373" s="72"/>
      <c r="AJ4373" s="72"/>
      <c r="AK4373" s="72"/>
      <c r="AL4373" s="72"/>
      <c r="AM4373" s="80"/>
      <c r="AN4373" s="2"/>
      <c r="AO4373" s="2"/>
      <c r="AP4373" s="2"/>
      <c r="AQ4373" s="2"/>
      <c r="AR4373" s="55"/>
      <c r="AS4373" s="85"/>
      <c r="AT4373" s="85"/>
      <c r="AU4373" s="85"/>
      <c r="AV4373" s="85"/>
      <c r="AW4373" s="100"/>
      <c r="AX4373" s="2"/>
      <c r="AY4373" s="2"/>
      <c r="AZ4373" s="2"/>
      <c r="BA4373" s="2"/>
      <c r="BB4373" s="55"/>
      <c r="BC4373" s="105"/>
      <c r="BD4373" s="105"/>
      <c r="BE4373" s="105"/>
      <c r="BF4373" s="105"/>
      <c r="BG4373" s="109"/>
      <c r="BH4373" s="2"/>
      <c r="BI4373" s="2"/>
      <c r="BJ4373" s="2"/>
      <c r="BK4373" s="2"/>
      <c r="BL4373" s="55"/>
      <c r="BM4373" s="48"/>
      <c r="BN4373" s="48"/>
      <c r="BO4373" s="48"/>
      <c r="BP4373" s="48"/>
      <c r="BQ4373" s="117"/>
      <c r="BR4373" s="2"/>
      <c r="BS4373" s="2"/>
      <c r="BT4373" s="2"/>
      <c r="BU4373" s="2"/>
      <c r="BV4373" s="55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18" t="s">
        <v>144</v>
      </c>
      <c r="H4374" s="3">
        <v>2024</v>
      </c>
      <c r="I4374" s="20" t="s">
        <v>287</v>
      </c>
      <c r="J4374" s="184" t="s">
        <v>291</v>
      </c>
      <c r="K4374" s="184" t="s">
        <v>319</v>
      </c>
      <c r="L4374" s="187">
        <f t="shared" si="139"/>
        <v>0</v>
      </c>
      <c r="M4374" s="187">
        <f t="shared" si="140"/>
        <v>0</v>
      </c>
      <c r="N4374" s="186"/>
      <c r="O4374" s="33"/>
      <c r="P4374" s="33"/>
      <c r="Q4374" s="33"/>
      <c r="R4374" s="33"/>
      <c r="S4374" s="33"/>
      <c r="T4374" s="2"/>
      <c r="U4374" s="2"/>
      <c r="V4374" s="2"/>
      <c r="W4374" s="2"/>
      <c r="X4374" s="55"/>
      <c r="Y4374" s="62"/>
      <c r="Z4374" s="62"/>
      <c r="AA4374" s="62"/>
      <c r="AB4374" s="62"/>
      <c r="AC4374" s="68"/>
      <c r="AD4374" s="2"/>
      <c r="AE4374" s="2"/>
      <c r="AF4374" s="2"/>
      <c r="AG4374" s="2"/>
      <c r="AH4374" s="55"/>
      <c r="AI4374" s="72"/>
      <c r="AJ4374" s="72"/>
      <c r="AK4374" s="72"/>
      <c r="AL4374" s="72"/>
      <c r="AM4374" s="80"/>
      <c r="AN4374" s="2"/>
      <c r="AO4374" s="2"/>
      <c r="AP4374" s="2"/>
      <c r="AQ4374" s="2"/>
      <c r="AR4374" s="55"/>
      <c r="AS4374" s="85"/>
      <c r="AT4374" s="85"/>
      <c r="AU4374" s="85"/>
      <c r="AV4374" s="85"/>
      <c r="AW4374" s="100"/>
      <c r="AX4374" s="2"/>
      <c r="AY4374" s="2"/>
      <c r="AZ4374" s="2"/>
      <c r="BA4374" s="2"/>
      <c r="BB4374" s="55"/>
      <c r="BC4374" s="105"/>
      <c r="BD4374" s="105"/>
      <c r="BE4374" s="105"/>
      <c r="BF4374" s="105"/>
      <c r="BG4374" s="109"/>
      <c r="BH4374" s="2"/>
      <c r="BI4374" s="2"/>
      <c r="BJ4374" s="2"/>
      <c r="BK4374" s="2"/>
      <c r="BL4374" s="55"/>
      <c r="BM4374" s="48"/>
      <c r="BN4374" s="48"/>
      <c r="BO4374" s="48"/>
      <c r="BP4374" s="48"/>
      <c r="BQ4374" s="117"/>
      <c r="BR4374" s="2"/>
      <c r="BS4374" s="2"/>
      <c r="BT4374" s="2"/>
      <c r="BU4374" s="2"/>
      <c r="BV4374" s="55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18" t="s">
        <v>144</v>
      </c>
      <c r="H4375" s="3">
        <v>2024</v>
      </c>
      <c r="I4375" s="20" t="s">
        <v>286</v>
      </c>
      <c r="J4375" s="184" t="s">
        <v>336</v>
      </c>
      <c r="K4375" s="184" t="s">
        <v>319</v>
      </c>
      <c r="L4375" s="187">
        <f t="shared" si="139"/>
        <v>0</v>
      </c>
      <c r="M4375" s="187">
        <f t="shared" si="140"/>
        <v>0</v>
      </c>
      <c r="N4375" s="186"/>
      <c r="O4375" s="33"/>
      <c r="P4375" s="33"/>
      <c r="Q4375" s="33"/>
      <c r="R4375" s="33"/>
      <c r="S4375" s="33"/>
      <c r="T4375" s="2"/>
      <c r="U4375" s="2"/>
      <c r="V4375" s="2"/>
      <c r="W4375" s="2"/>
      <c r="X4375" s="55"/>
      <c r="Y4375" s="62"/>
      <c r="Z4375" s="62"/>
      <c r="AA4375" s="62"/>
      <c r="AB4375" s="62"/>
      <c r="AC4375" s="68"/>
      <c r="AD4375" s="2"/>
      <c r="AE4375" s="2"/>
      <c r="AF4375" s="2"/>
      <c r="AG4375" s="2"/>
      <c r="AH4375" s="55"/>
      <c r="AI4375" s="72"/>
      <c r="AJ4375" s="72"/>
      <c r="AK4375" s="72"/>
      <c r="AL4375" s="72"/>
      <c r="AM4375" s="80"/>
      <c r="AN4375" s="2"/>
      <c r="AO4375" s="2"/>
      <c r="AP4375" s="2"/>
      <c r="AQ4375" s="2"/>
      <c r="AR4375" s="55"/>
      <c r="AS4375" s="85"/>
      <c r="AT4375" s="85"/>
      <c r="AU4375" s="85"/>
      <c r="AV4375" s="85"/>
      <c r="AW4375" s="100"/>
      <c r="AX4375" s="2"/>
      <c r="AY4375" s="2"/>
      <c r="AZ4375" s="2"/>
      <c r="BA4375" s="2"/>
      <c r="BB4375" s="55"/>
      <c r="BC4375" s="105"/>
      <c r="BD4375" s="105"/>
      <c r="BE4375" s="105"/>
      <c r="BF4375" s="105"/>
      <c r="BG4375" s="109"/>
      <c r="BH4375" s="2"/>
      <c r="BI4375" s="2"/>
      <c r="BJ4375" s="2"/>
      <c r="BK4375" s="2"/>
      <c r="BL4375" s="55"/>
      <c r="BM4375" s="48"/>
      <c r="BN4375" s="48"/>
      <c r="BO4375" s="48"/>
      <c r="BP4375" s="48"/>
      <c r="BQ4375" s="117"/>
      <c r="BR4375" s="2"/>
      <c r="BS4375" s="2"/>
      <c r="BT4375" s="2"/>
      <c r="BU4375" s="2"/>
      <c r="BV4375" s="55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18" t="s">
        <v>144</v>
      </c>
      <c r="H4376" s="3">
        <v>2024</v>
      </c>
      <c r="I4376" s="20" t="s">
        <v>286</v>
      </c>
      <c r="J4376" s="185" t="s">
        <v>337</v>
      </c>
      <c r="K4376" s="185" t="s">
        <v>318</v>
      </c>
      <c r="L4376" s="187">
        <f t="shared" si="139"/>
        <v>0</v>
      </c>
      <c r="M4376" s="187">
        <f t="shared" si="140"/>
        <v>0</v>
      </c>
      <c r="N4376" s="186"/>
      <c r="O4376" s="53"/>
      <c r="P4376" s="53"/>
      <c r="Q4376" s="53"/>
      <c r="R4376" s="53"/>
      <c r="S4376" s="53"/>
      <c r="T4376" s="8"/>
      <c r="U4376" s="8"/>
      <c r="V4376" s="8"/>
      <c r="W4376" s="8"/>
      <c r="X4376" s="122"/>
      <c r="Y4376" s="135"/>
      <c r="Z4376" s="135"/>
      <c r="AA4376" s="135"/>
      <c r="AB4376" s="135"/>
      <c r="AC4376" s="136"/>
      <c r="AD4376" s="8"/>
      <c r="AE4376" s="8"/>
      <c r="AF4376" s="8"/>
      <c r="AG4376" s="8"/>
      <c r="AH4376" s="122"/>
      <c r="AI4376" s="137"/>
      <c r="AJ4376" s="137"/>
      <c r="AK4376" s="137"/>
      <c r="AL4376" s="137"/>
      <c r="AM4376" s="138"/>
      <c r="AN4376" s="8"/>
      <c r="AO4376" s="8"/>
      <c r="AP4376" s="8"/>
      <c r="AQ4376" s="8"/>
      <c r="AR4376" s="122"/>
      <c r="AS4376" s="139"/>
      <c r="AT4376" s="139"/>
      <c r="AU4376" s="139"/>
      <c r="AV4376" s="139"/>
      <c r="AW4376" s="140"/>
      <c r="AX4376" s="8"/>
      <c r="AY4376" s="8"/>
      <c r="AZ4376" s="8"/>
      <c r="BA4376" s="8"/>
      <c r="BB4376" s="122"/>
      <c r="BC4376" s="141"/>
      <c r="BD4376" s="141"/>
      <c r="BE4376" s="141"/>
      <c r="BF4376" s="141"/>
      <c r="BG4376" s="142"/>
      <c r="BH4376" s="8"/>
      <c r="BI4376" s="8"/>
      <c r="BJ4376" s="8"/>
      <c r="BK4376" s="8"/>
      <c r="BL4376" s="122"/>
      <c r="BM4376" s="143"/>
      <c r="BN4376" s="143"/>
      <c r="BO4376" s="143"/>
      <c r="BP4376" s="143"/>
      <c r="BQ4376" s="144"/>
      <c r="BR4376" s="8"/>
      <c r="BS4376" s="8"/>
      <c r="BT4376" s="8"/>
      <c r="BU4376" s="8"/>
      <c r="BV4376" s="122"/>
    </row>
    <row r="4377" spans="1:74" ht="28.8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18" t="s">
        <v>144</v>
      </c>
      <c r="H4377" s="3">
        <v>2024</v>
      </c>
      <c r="I4377" s="20" t="s">
        <v>286</v>
      </c>
      <c r="J4377" s="185" t="s">
        <v>338</v>
      </c>
      <c r="K4377" s="185" t="s">
        <v>339</v>
      </c>
      <c r="L4377" s="187">
        <f t="shared" si="139"/>
        <v>0</v>
      </c>
      <c r="M4377" s="187">
        <f t="shared" si="140"/>
        <v>0</v>
      </c>
      <c r="N4377" s="186"/>
      <c r="O4377" s="53"/>
      <c r="P4377" s="53"/>
      <c r="Q4377" s="53"/>
      <c r="R4377" s="53"/>
      <c r="S4377" s="53"/>
      <c r="T4377" s="8"/>
      <c r="U4377" s="8"/>
      <c r="V4377" s="8"/>
      <c r="W4377" s="8"/>
      <c r="X4377" s="122"/>
      <c r="Y4377" s="135"/>
      <c r="Z4377" s="135"/>
      <c r="AA4377" s="135"/>
      <c r="AB4377" s="135"/>
      <c r="AC4377" s="136"/>
      <c r="AD4377" s="8"/>
      <c r="AE4377" s="8"/>
      <c r="AF4377" s="8"/>
      <c r="AG4377" s="8"/>
      <c r="AH4377" s="122"/>
      <c r="AI4377" s="137"/>
      <c r="AJ4377" s="137"/>
      <c r="AK4377" s="137"/>
      <c r="AL4377" s="137"/>
      <c r="AM4377" s="138"/>
      <c r="AN4377" s="8"/>
      <c r="AO4377" s="8"/>
      <c r="AP4377" s="8"/>
      <c r="AQ4377" s="8"/>
      <c r="AR4377" s="122"/>
      <c r="AS4377" s="139"/>
      <c r="AT4377" s="139"/>
      <c r="AU4377" s="139"/>
      <c r="AV4377" s="139"/>
      <c r="AW4377" s="140"/>
      <c r="AX4377" s="8"/>
      <c r="AY4377" s="8"/>
      <c r="AZ4377" s="8"/>
      <c r="BA4377" s="8"/>
      <c r="BB4377" s="122"/>
      <c r="BC4377" s="141"/>
      <c r="BD4377" s="141"/>
      <c r="BE4377" s="141"/>
      <c r="BF4377" s="141"/>
      <c r="BG4377" s="142"/>
      <c r="BH4377" s="8"/>
      <c r="BI4377" s="8"/>
      <c r="BJ4377" s="8"/>
      <c r="BK4377" s="8"/>
      <c r="BL4377" s="122"/>
      <c r="BM4377" s="143"/>
      <c r="BN4377" s="143"/>
      <c r="BO4377" s="143"/>
      <c r="BP4377" s="143"/>
      <c r="BQ4377" s="144"/>
      <c r="BR4377" s="8"/>
      <c r="BS4377" s="8"/>
      <c r="BT4377" s="8"/>
      <c r="BU4377" s="8"/>
      <c r="BV4377" s="122"/>
    </row>
    <row r="4378" spans="1:74" ht="28.8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18" t="s">
        <v>144</v>
      </c>
      <c r="H4378" s="3">
        <v>2024</v>
      </c>
      <c r="I4378" s="20" t="s">
        <v>286</v>
      </c>
      <c r="J4378" s="185" t="s">
        <v>340</v>
      </c>
      <c r="K4378" s="185" t="s">
        <v>318</v>
      </c>
      <c r="L4378" s="187">
        <f t="shared" si="139"/>
        <v>0</v>
      </c>
      <c r="M4378" s="187">
        <f t="shared" si="140"/>
        <v>0</v>
      </c>
      <c r="N4378" s="186"/>
      <c r="O4378" s="53"/>
      <c r="P4378" s="53"/>
      <c r="Q4378" s="53"/>
      <c r="R4378" s="53"/>
      <c r="S4378" s="53"/>
      <c r="T4378" s="8"/>
      <c r="U4378" s="8"/>
      <c r="V4378" s="8"/>
      <c r="W4378" s="8"/>
      <c r="X4378" s="122"/>
      <c r="Y4378" s="135"/>
      <c r="Z4378" s="135"/>
      <c r="AA4378" s="135"/>
      <c r="AB4378" s="135"/>
      <c r="AC4378" s="136"/>
      <c r="AD4378" s="8"/>
      <c r="AE4378" s="8"/>
      <c r="AF4378" s="8"/>
      <c r="AG4378" s="8"/>
      <c r="AH4378" s="122"/>
      <c r="AI4378" s="137"/>
      <c r="AJ4378" s="137"/>
      <c r="AK4378" s="137"/>
      <c r="AL4378" s="137"/>
      <c r="AM4378" s="138"/>
      <c r="AN4378" s="8"/>
      <c r="AO4378" s="8"/>
      <c r="AP4378" s="8"/>
      <c r="AQ4378" s="8"/>
      <c r="AR4378" s="122"/>
      <c r="AS4378" s="139"/>
      <c r="AT4378" s="139"/>
      <c r="AU4378" s="139"/>
      <c r="AV4378" s="139"/>
      <c r="AW4378" s="140"/>
      <c r="AX4378" s="8"/>
      <c r="AY4378" s="8"/>
      <c r="AZ4378" s="8"/>
      <c r="BA4378" s="8"/>
      <c r="BB4378" s="122"/>
      <c r="BC4378" s="141"/>
      <c r="BD4378" s="141"/>
      <c r="BE4378" s="141"/>
      <c r="BF4378" s="141"/>
      <c r="BG4378" s="142"/>
      <c r="BH4378" s="8"/>
      <c r="BI4378" s="8"/>
      <c r="BJ4378" s="8"/>
      <c r="BK4378" s="8"/>
      <c r="BL4378" s="122"/>
      <c r="BM4378" s="143"/>
      <c r="BN4378" s="143"/>
      <c r="BO4378" s="143"/>
      <c r="BP4378" s="143"/>
      <c r="BQ4378" s="144"/>
      <c r="BR4378" s="8"/>
      <c r="BS4378" s="8"/>
      <c r="BT4378" s="8"/>
      <c r="BU4378" s="8"/>
      <c r="BV4378" s="122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18" t="s">
        <v>144</v>
      </c>
      <c r="H4379" s="3">
        <v>2024</v>
      </c>
      <c r="I4379" s="20" t="s">
        <v>286</v>
      </c>
      <c r="J4379" s="185" t="s">
        <v>341</v>
      </c>
      <c r="K4379" s="185" t="s">
        <v>320</v>
      </c>
      <c r="L4379" s="187">
        <f t="shared" si="139"/>
        <v>0</v>
      </c>
      <c r="M4379" s="187">
        <f t="shared" si="140"/>
        <v>0</v>
      </c>
      <c r="N4379" s="186"/>
      <c r="O4379" s="53"/>
      <c r="P4379" s="53"/>
      <c r="Q4379" s="53"/>
      <c r="R4379" s="53"/>
      <c r="S4379" s="53"/>
      <c r="T4379" s="8"/>
      <c r="U4379" s="8"/>
      <c r="V4379" s="8"/>
      <c r="W4379" s="8"/>
      <c r="X4379" s="122"/>
      <c r="Y4379" s="135"/>
      <c r="Z4379" s="135"/>
      <c r="AA4379" s="135"/>
      <c r="AB4379" s="135"/>
      <c r="AC4379" s="136"/>
      <c r="AD4379" s="8"/>
      <c r="AE4379" s="8"/>
      <c r="AF4379" s="8"/>
      <c r="AG4379" s="8"/>
      <c r="AH4379" s="122"/>
      <c r="AI4379" s="137"/>
      <c r="AJ4379" s="137"/>
      <c r="AK4379" s="137"/>
      <c r="AL4379" s="137"/>
      <c r="AM4379" s="138"/>
      <c r="AN4379" s="8"/>
      <c r="AO4379" s="8"/>
      <c r="AP4379" s="8"/>
      <c r="AQ4379" s="8"/>
      <c r="AR4379" s="122"/>
      <c r="AS4379" s="139"/>
      <c r="AT4379" s="139"/>
      <c r="AU4379" s="139"/>
      <c r="AV4379" s="139"/>
      <c r="AW4379" s="140"/>
      <c r="AX4379" s="8"/>
      <c r="AY4379" s="8"/>
      <c r="AZ4379" s="8"/>
      <c r="BA4379" s="8"/>
      <c r="BB4379" s="122"/>
      <c r="BC4379" s="141"/>
      <c r="BD4379" s="141"/>
      <c r="BE4379" s="141"/>
      <c r="BF4379" s="141"/>
      <c r="BG4379" s="142"/>
      <c r="BH4379" s="8"/>
      <c r="BI4379" s="8"/>
      <c r="BJ4379" s="8"/>
      <c r="BK4379" s="8"/>
      <c r="BL4379" s="122"/>
      <c r="BM4379" s="143"/>
      <c r="BN4379" s="143"/>
      <c r="BO4379" s="143"/>
      <c r="BP4379" s="143"/>
      <c r="BQ4379" s="144"/>
      <c r="BR4379" s="8"/>
      <c r="BS4379" s="8"/>
      <c r="BT4379" s="8"/>
      <c r="BU4379" s="8"/>
      <c r="BV4379" s="122"/>
    </row>
    <row r="4380" spans="1:74" ht="28.8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18" t="s">
        <v>144</v>
      </c>
      <c r="H4380" s="3">
        <v>2024</v>
      </c>
      <c r="I4380" s="20" t="s">
        <v>286</v>
      </c>
      <c r="J4380" s="185" t="s">
        <v>342</v>
      </c>
      <c r="K4380" s="185" t="s">
        <v>320</v>
      </c>
      <c r="L4380" s="187">
        <f t="shared" si="139"/>
        <v>0</v>
      </c>
      <c r="M4380" s="187">
        <f t="shared" si="140"/>
        <v>0</v>
      </c>
      <c r="N4380" s="186"/>
      <c r="O4380" s="53"/>
      <c r="P4380" s="53"/>
      <c r="Q4380" s="53"/>
      <c r="R4380" s="53"/>
      <c r="S4380" s="53"/>
      <c r="T4380" s="8"/>
      <c r="U4380" s="8"/>
      <c r="V4380" s="8"/>
      <c r="W4380" s="8"/>
      <c r="X4380" s="122"/>
      <c r="Y4380" s="135"/>
      <c r="Z4380" s="135"/>
      <c r="AA4380" s="135"/>
      <c r="AB4380" s="135"/>
      <c r="AC4380" s="136"/>
      <c r="AD4380" s="8"/>
      <c r="AE4380" s="8"/>
      <c r="AF4380" s="8"/>
      <c r="AG4380" s="8"/>
      <c r="AH4380" s="122"/>
      <c r="AI4380" s="137"/>
      <c r="AJ4380" s="137"/>
      <c r="AK4380" s="137"/>
      <c r="AL4380" s="137"/>
      <c r="AM4380" s="138"/>
      <c r="AN4380" s="8"/>
      <c r="AO4380" s="8"/>
      <c r="AP4380" s="8"/>
      <c r="AQ4380" s="8"/>
      <c r="AR4380" s="122"/>
      <c r="AS4380" s="139"/>
      <c r="AT4380" s="139"/>
      <c r="AU4380" s="139"/>
      <c r="AV4380" s="139"/>
      <c r="AW4380" s="140"/>
      <c r="AX4380" s="8"/>
      <c r="AY4380" s="8"/>
      <c r="AZ4380" s="8"/>
      <c r="BA4380" s="8"/>
      <c r="BB4380" s="122"/>
      <c r="BC4380" s="141"/>
      <c r="BD4380" s="141"/>
      <c r="BE4380" s="141"/>
      <c r="BF4380" s="141"/>
      <c r="BG4380" s="142"/>
      <c r="BH4380" s="8"/>
      <c r="BI4380" s="8"/>
      <c r="BJ4380" s="8"/>
      <c r="BK4380" s="8"/>
      <c r="BL4380" s="122"/>
      <c r="BM4380" s="143"/>
      <c r="BN4380" s="143"/>
      <c r="BO4380" s="143"/>
      <c r="BP4380" s="143"/>
      <c r="BQ4380" s="144"/>
      <c r="BR4380" s="8"/>
      <c r="BS4380" s="8"/>
      <c r="BT4380" s="8"/>
      <c r="BU4380" s="8"/>
      <c r="BV4380" s="122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18" t="s">
        <v>144</v>
      </c>
      <c r="H4381" s="3">
        <v>2024</v>
      </c>
      <c r="I4381" s="20" t="s">
        <v>286</v>
      </c>
      <c r="J4381" s="185" t="s">
        <v>343</v>
      </c>
      <c r="K4381" s="185" t="s">
        <v>339</v>
      </c>
      <c r="L4381" s="187">
        <f t="shared" si="139"/>
        <v>0</v>
      </c>
      <c r="M4381" s="187">
        <f t="shared" si="140"/>
        <v>0</v>
      </c>
      <c r="N4381" s="186"/>
      <c r="O4381" s="53"/>
      <c r="P4381" s="53"/>
      <c r="Q4381" s="53"/>
      <c r="R4381" s="53"/>
      <c r="S4381" s="53"/>
      <c r="T4381" s="8"/>
      <c r="U4381" s="8"/>
      <c r="V4381" s="8"/>
      <c r="W4381" s="8"/>
      <c r="X4381" s="122"/>
      <c r="Y4381" s="135"/>
      <c r="Z4381" s="135"/>
      <c r="AA4381" s="135"/>
      <c r="AB4381" s="135"/>
      <c r="AC4381" s="136"/>
      <c r="AD4381" s="8"/>
      <c r="AE4381" s="8"/>
      <c r="AF4381" s="8"/>
      <c r="AG4381" s="8"/>
      <c r="AH4381" s="122"/>
      <c r="AI4381" s="137"/>
      <c r="AJ4381" s="137"/>
      <c r="AK4381" s="137"/>
      <c r="AL4381" s="137"/>
      <c r="AM4381" s="138"/>
      <c r="AN4381" s="8"/>
      <c r="AO4381" s="8"/>
      <c r="AP4381" s="8"/>
      <c r="AQ4381" s="8"/>
      <c r="AR4381" s="122"/>
      <c r="AS4381" s="139"/>
      <c r="AT4381" s="139"/>
      <c r="AU4381" s="139"/>
      <c r="AV4381" s="139"/>
      <c r="AW4381" s="140"/>
      <c r="AX4381" s="8"/>
      <c r="AY4381" s="8"/>
      <c r="AZ4381" s="8"/>
      <c r="BA4381" s="8"/>
      <c r="BB4381" s="122"/>
      <c r="BC4381" s="141"/>
      <c r="BD4381" s="141"/>
      <c r="BE4381" s="141"/>
      <c r="BF4381" s="141"/>
      <c r="BG4381" s="142"/>
      <c r="BH4381" s="8"/>
      <c r="BI4381" s="8"/>
      <c r="BJ4381" s="8"/>
      <c r="BK4381" s="8"/>
      <c r="BL4381" s="122"/>
      <c r="BM4381" s="143"/>
      <c r="BN4381" s="143"/>
      <c r="BO4381" s="143"/>
      <c r="BP4381" s="143"/>
      <c r="BQ4381" s="144"/>
      <c r="BR4381" s="8"/>
      <c r="BS4381" s="8"/>
      <c r="BT4381" s="8"/>
      <c r="BU4381" s="8"/>
      <c r="BV4381" s="122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18" t="s">
        <v>144</v>
      </c>
      <c r="H4382" s="3">
        <v>2024</v>
      </c>
      <c r="I4382" s="20" t="s">
        <v>288</v>
      </c>
      <c r="J4382" s="185" t="s">
        <v>344</v>
      </c>
      <c r="K4382" s="185" t="s">
        <v>318</v>
      </c>
      <c r="L4382" s="187">
        <f t="shared" si="139"/>
        <v>0</v>
      </c>
      <c r="M4382" s="187">
        <f t="shared" si="140"/>
        <v>0</v>
      </c>
      <c r="N4382" s="186"/>
      <c r="O4382" s="53"/>
      <c r="P4382" s="53"/>
      <c r="Q4382" s="53"/>
      <c r="R4382" s="53"/>
      <c r="S4382" s="53"/>
      <c r="T4382" s="8"/>
      <c r="U4382" s="8"/>
      <c r="V4382" s="8"/>
      <c r="W4382" s="8"/>
      <c r="X4382" s="122"/>
      <c r="Y4382" s="135"/>
      <c r="Z4382" s="135"/>
      <c r="AA4382" s="135"/>
      <c r="AB4382" s="135"/>
      <c r="AC4382" s="136"/>
      <c r="AD4382" s="8"/>
      <c r="AE4382" s="8"/>
      <c r="AF4382" s="8"/>
      <c r="AG4382" s="8"/>
      <c r="AH4382" s="122"/>
      <c r="AI4382" s="137"/>
      <c r="AJ4382" s="137"/>
      <c r="AK4382" s="137"/>
      <c r="AL4382" s="137"/>
      <c r="AM4382" s="138"/>
      <c r="AN4382" s="8"/>
      <c r="AO4382" s="8"/>
      <c r="AP4382" s="8"/>
      <c r="AQ4382" s="8"/>
      <c r="AR4382" s="122"/>
      <c r="AS4382" s="139"/>
      <c r="AT4382" s="139"/>
      <c r="AU4382" s="139"/>
      <c r="AV4382" s="139"/>
      <c r="AW4382" s="140"/>
      <c r="AX4382" s="8"/>
      <c r="AY4382" s="8"/>
      <c r="AZ4382" s="8"/>
      <c r="BA4382" s="8"/>
      <c r="BB4382" s="122"/>
      <c r="BC4382" s="141"/>
      <c r="BD4382" s="141"/>
      <c r="BE4382" s="141"/>
      <c r="BF4382" s="141"/>
      <c r="BG4382" s="142"/>
      <c r="BH4382" s="8"/>
      <c r="BI4382" s="8"/>
      <c r="BJ4382" s="8"/>
      <c r="BK4382" s="8"/>
      <c r="BL4382" s="122"/>
      <c r="BM4382" s="143"/>
      <c r="BN4382" s="143"/>
      <c r="BO4382" s="143"/>
      <c r="BP4382" s="143"/>
      <c r="BQ4382" s="144"/>
      <c r="BR4382" s="8"/>
      <c r="BS4382" s="8"/>
      <c r="BT4382" s="8"/>
      <c r="BU4382" s="8"/>
      <c r="BV4382" s="122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18" t="s">
        <v>144</v>
      </c>
      <c r="H4383" s="3">
        <v>2024</v>
      </c>
      <c r="I4383" s="20" t="s">
        <v>288</v>
      </c>
      <c r="J4383" s="184" t="s">
        <v>351</v>
      </c>
      <c r="K4383" s="184" t="s">
        <v>318</v>
      </c>
      <c r="L4383" s="187">
        <f t="shared" si="139"/>
        <v>0</v>
      </c>
      <c r="M4383" s="187">
        <f t="shared" si="140"/>
        <v>0</v>
      </c>
      <c r="N4383" s="186"/>
      <c r="O4383" s="53"/>
      <c r="P4383" s="53"/>
      <c r="Q4383" s="53"/>
      <c r="R4383" s="53"/>
      <c r="S4383" s="53"/>
      <c r="T4383" s="8"/>
      <c r="U4383" s="8"/>
      <c r="V4383" s="8"/>
      <c r="W4383" s="8"/>
      <c r="X4383" s="122"/>
      <c r="Y4383" s="135"/>
      <c r="Z4383" s="135"/>
      <c r="AA4383" s="135"/>
      <c r="AB4383" s="135"/>
      <c r="AC4383" s="136"/>
      <c r="AD4383" s="8"/>
      <c r="AE4383" s="8"/>
      <c r="AF4383" s="8"/>
      <c r="AG4383" s="8"/>
      <c r="AH4383" s="122"/>
      <c r="AI4383" s="137"/>
      <c r="AJ4383" s="137"/>
      <c r="AK4383" s="137"/>
      <c r="AL4383" s="137"/>
      <c r="AM4383" s="138"/>
      <c r="AN4383" s="8"/>
      <c r="AO4383" s="8"/>
      <c r="AP4383" s="8"/>
      <c r="AQ4383" s="8"/>
      <c r="AR4383" s="122"/>
      <c r="AS4383" s="139"/>
      <c r="AT4383" s="139"/>
      <c r="AU4383" s="139"/>
      <c r="AV4383" s="139"/>
      <c r="AW4383" s="140"/>
      <c r="AX4383" s="8"/>
      <c r="AY4383" s="8"/>
      <c r="AZ4383" s="8"/>
      <c r="BA4383" s="8"/>
      <c r="BB4383" s="122"/>
      <c r="BC4383" s="141"/>
      <c r="BD4383" s="141"/>
      <c r="BE4383" s="141"/>
      <c r="BF4383" s="141"/>
      <c r="BG4383" s="142"/>
      <c r="BH4383" s="8"/>
      <c r="BI4383" s="8"/>
      <c r="BJ4383" s="8"/>
      <c r="BK4383" s="8"/>
      <c r="BL4383" s="122"/>
      <c r="BM4383" s="143"/>
      <c r="BN4383" s="143"/>
      <c r="BO4383" s="143"/>
      <c r="BP4383" s="143"/>
      <c r="BQ4383" s="144"/>
      <c r="BR4383" s="8"/>
      <c r="BS4383" s="8"/>
      <c r="BT4383" s="8"/>
      <c r="BU4383" s="8"/>
      <c r="BV4383" s="122"/>
    </row>
    <row r="4384" spans="1:74" ht="28.8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18" t="s">
        <v>144</v>
      </c>
      <c r="H4384" s="3">
        <v>2024</v>
      </c>
      <c r="I4384" s="20" t="s">
        <v>288</v>
      </c>
      <c r="J4384" s="184" t="s">
        <v>352</v>
      </c>
      <c r="K4384" s="184" t="s">
        <v>321</v>
      </c>
      <c r="L4384" s="187">
        <f t="shared" si="139"/>
        <v>0</v>
      </c>
      <c r="M4384" s="187">
        <f t="shared" si="140"/>
        <v>0</v>
      </c>
      <c r="N4384" s="186"/>
      <c r="O4384" s="33"/>
      <c r="P4384" s="33"/>
      <c r="Q4384" s="33"/>
      <c r="R4384" s="33"/>
      <c r="S4384" s="33"/>
      <c r="T4384" s="2"/>
      <c r="U4384" s="2"/>
      <c r="V4384" s="2"/>
      <c r="W4384" s="2"/>
      <c r="X4384" s="55"/>
      <c r="Y4384" s="62"/>
      <c r="Z4384" s="62"/>
      <c r="AA4384" s="62"/>
      <c r="AB4384" s="62"/>
      <c r="AC4384" s="68"/>
      <c r="AD4384" s="2"/>
      <c r="AE4384" s="2"/>
      <c r="AF4384" s="2"/>
      <c r="AG4384" s="2"/>
      <c r="AH4384" s="55"/>
      <c r="AI4384" s="72"/>
      <c r="AJ4384" s="72"/>
      <c r="AK4384" s="72"/>
      <c r="AL4384" s="72"/>
      <c r="AM4384" s="80"/>
      <c r="AN4384" s="2"/>
      <c r="AO4384" s="2"/>
      <c r="AP4384" s="2"/>
      <c r="AQ4384" s="2"/>
      <c r="AR4384" s="55"/>
      <c r="AS4384" s="85"/>
      <c r="AT4384" s="85"/>
      <c r="AU4384" s="85"/>
      <c r="AV4384" s="85"/>
      <c r="AW4384" s="100"/>
      <c r="AX4384" s="2"/>
      <c r="AY4384" s="2"/>
      <c r="AZ4384" s="2"/>
      <c r="BA4384" s="2"/>
      <c r="BB4384" s="130"/>
      <c r="BC4384" s="105"/>
      <c r="BD4384" s="105"/>
      <c r="BE4384" s="105"/>
      <c r="BF4384" s="105"/>
      <c r="BG4384" s="109"/>
      <c r="BH4384" s="2"/>
      <c r="BI4384" s="2"/>
      <c r="BJ4384" s="2"/>
      <c r="BK4384" s="2"/>
      <c r="BL4384" s="55"/>
      <c r="BM4384" s="48"/>
      <c r="BN4384" s="48"/>
      <c r="BO4384" s="48"/>
      <c r="BP4384" s="48"/>
      <c r="BQ4384" s="117"/>
      <c r="BR4384" s="2"/>
      <c r="BS4384" s="2"/>
      <c r="BT4384" s="2"/>
      <c r="BU4384" s="2"/>
      <c r="BV4384" s="55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18" t="s">
        <v>144</v>
      </c>
      <c r="H4385" s="3">
        <v>2024</v>
      </c>
      <c r="I4385" s="20" t="s">
        <v>288</v>
      </c>
      <c r="J4385" s="184" t="s">
        <v>345</v>
      </c>
      <c r="K4385" s="184" t="s">
        <v>318</v>
      </c>
      <c r="L4385" s="187">
        <f t="shared" si="139"/>
        <v>0</v>
      </c>
      <c r="M4385" s="187">
        <f t="shared" si="140"/>
        <v>0</v>
      </c>
      <c r="N4385" s="186"/>
      <c r="O4385" s="34"/>
      <c r="P4385" s="33"/>
      <c r="Q4385" s="33"/>
      <c r="R4385" s="33"/>
      <c r="S4385" s="33"/>
      <c r="T4385" s="3"/>
      <c r="U4385" s="2"/>
      <c r="V4385" s="2"/>
      <c r="W4385" s="2"/>
      <c r="X4385" s="55"/>
      <c r="Y4385" s="64"/>
      <c r="Z4385" s="62"/>
      <c r="AA4385" s="62"/>
      <c r="AB4385" s="62"/>
      <c r="AC4385" s="68"/>
      <c r="AD4385" s="3"/>
      <c r="AE4385" s="2"/>
      <c r="AF4385" s="2"/>
      <c r="AG4385" s="2"/>
      <c r="AH4385" s="55"/>
      <c r="AI4385" s="73"/>
      <c r="AJ4385" s="72"/>
      <c r="AK4385" s="72"/>
      <c r="AL4385" s="72"/>
      <c r="AM4385" s="80"/>
      <c r="AN4385" s="3"/>
      <c r="AO4385" s="2"/>
      <c r="AP4385" s="2"/>
      <c r="AQ4385" s="2"/>
      <c r="AR4385" s="55"/>
      <c r="AS4385" s="86"/>
      <c r="AT4385" s="85"/>
      <c r="AU4385" s="85"/>
      <c r="AV4385" s="85"/>
      <c r="AW4385" s="100"/>
      <c r="AX4385" s="3"/>
      <c r="AY4385" s="2"/>
      <c r="AZ4385" s="2"/>
      <c r="BA4385" s="2"/>
      <c r="BB4385" s="55"/>
      <c r="BC4385" s="106"/>
      <c r="BD4385" s="105"/>
      <c r="BE4385" s="105"/>
      <c r="BF4385" s="105"/>
      <c r="BG4385" s="109"/>
      <c r="BH4385" s="3"/>
      <c r="BI4385" s="2"/>
      <c r="BJ4385" s="2"/>
      <c r="BK4385" s="2"/>
      <c r="BL4385" s="55"/>
      <c r="BM4385" s="49"/>
      <c r="BN4385" s="48"/>
      <c r="BO4385" s="48"/>
      <c r="BP4385" s="48"/>
      <c r="BQ4385" s="117"/>
      <c r="BR4385" s="3"/>
      <c r="BS4385" s="2"/>
      <c r="BT4385" s="2"/>
      <c r="BU4385" s="2"/>
      <c r="BV4385" s="55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18" t="s">
        <v>144</v>
      </c>
      <c r="H4386" s="3">
        <v>2024</v>
      </c>
      <c r="I4386" s="20" t="s">
        <v>289</v>
      </c>
      <c r="J4386" s="184" t="s">
        <v>268</v>
      </c>
      <c r="K4386" s="184" t="s">
        <v>318</v>
      </c>
      <c r="L4386" s="187">
        <f t="shared" si="139"/>
        <v>7.0999999999999994E-2</v>
      </c>
      <c r="M4386" s="187">
        <f t="shared" si="140"/>
        <v>181.34299999999999</v>
      </c>
      <c r="N4386" s="186" t="s">
        <v>1499</v>
      </c>
      <c r="O4386" s="33"/>
      <c r="P4386" s="33"/>
      <c r="Q4386" s="33"/>
      <c r="R4386" s="33"/>
      <c r="S4386" s="33"/>
      <c r="T4386" s="2"/>
      <c r="U4386" s="2"/>
      <c r="V4386" s="2"/>
      <c r="W4386" s="2"/>
      <c r="X4386" s="55"/>
      <c r="Y4386" s="62"/>
      <c r="Z4386" s="62"/>
      <c r="AA4386" s="62"/>
      <c r="AB4386" s="62"/>
      <c r="AC4386" s="68"/>
      <c r="AD4386" s="2"/>
      <c r="AE4386" s="2"/>
      <c r="AF4386" s="2"/>
      <c r="AG4386" s="2"/>
      <c r="AH4386" s="55"/>
      <c r="AI4386" s="72"/>
      <c r="AJ4386" s="72"/>
      <c r="AK4386" s="72"/>
      <c r="AL4386" s="72"/>
      <c r="AM4386" s="80"/>
      <c r="AN4386" s="2"/>
      <c r="AO4386" s="2"/>
      <c r="AP4386" s="2"/>
      <c r="AQ4386" s="2"/>
      <c r="AR4386" s="55"/>
      <c r="AS4386" s="85"/>
      <c r="AT4386" s="85"/>
      <c r="AU4386" s="85"/>
      <c r="AV4386" s="85"/>
      <c r="AW4386" s="100"/>
      <c r="AX4386" s="2"/>
      <c r="AY4386" s="2"/>
      <c r="AZ4386" s="2"/>
      <c r="BA4386" s="2"/>
      <c r="BB4386" s="55"/>
      <c r="BC4386" s="105"/>
      <c r="BD4386" s="105"/>
      <c r="BE4386" s="105"/>
      <c r="BF4386" s="105"/>
      <c r="BG4386" s="109"/>
      <c r="BH4386" s="2"/>
      <c r="BI4386" s="2"/>
      <c r="BJ4386" s="2"/>
      <c r="BK4386" s="2"/>
      <c r="BL4386" s="55"/>
      <c r="BM4386" s="48"/>
      <c r="BN4386" s="48"/>
      <c r="BO4386" s="48"/>
      <c r="BP4386" s="48"/>
      <c r="BQ4386" s="117"/>
      <c r="BR4386" s="2" t="s">
        <v>513</v>
      </c>
      <c r="BS4386" s="2"/>
      <c r="BT4386" s="2"/>
      <c r="BU4386" s="2">
        <v>7.0999999999999994E-2</v>
      </c>
      <c r="BV4386" s="55">
        <v>181.34299999999999</v>
      </c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18" t="s">
        <v>144</v>
      </c>
      <c r="H4387" s="3">
        <v>2024</v>
      </c>
      <c r="I4387" s="20" t="s">
        <v>289</v>
      </c>
      <c r="J4387" s="184" t="s">
        <v>292</v>
      </c>
      <c r="K4387" s="184" t="s">
        <v>318</v>
      </c>
      <c r="L4387" s="187">
        <f t="shared" si="139"/>
        <v>0</v>
      </c>
      <c r="M4387" s="187">
        <f t="shared" si="140"/>
        <v>0</v>
      </c>
      <c r="N4387" s="186"/>
      <c r="O4387" s="33"/>
      <c r="P4387" s="33"/>
      <c r="Q4387" s="33"/>
      <c r="R4387" s="33"/>
      <c r="S4387" s="33"/>
      <c r="T4387" s="2"/>
      <c r="U4387" s="2"/>
      <c r="V4387" s="2"/>
      <c r="W4387" s="2"/>
      <c r="X4387" s="55"/>
      <c r="Y4387" s="62"/>
      <c r="Z4387" s="62"/>
      <c r="AA4387" s="62"/>
      <c r="AB4387" s="62"/>
      <c r="AC4387" s="68"/>
      <c r="AD4387" s="2"/>
      <c r="AE4387" s="2"/>
      <c r="AF4387" s="2"/>
      <c r="AG4387" s="2"/>
      <c r="AH4387" s="55"/>
      <c r="AI4387" s="72"/>
      <c r="AJ4387" s="72"/>
      <c r="AK4387" s="72"/>
      <c r="AL4387" s="72"/>
      <c r="AM4387" s="80"/>
      <c r="AN4387" s="2"/>
      <c r="AO4387" s="2"/>
      <c r="AP4387" s="2"/>
      <c r="AQ4387" s="2"/>
      <c r="AR4387" s="55"/>
      <c r="AS4387" s="85"/>
      <c r="AT4387" s="85"/>
      <c r="AU4387" s="85"/>
      <c r="AV4387" s="85"/>
      <c r="AW4387" s="100"/>
      <c r="AX4387" s="2"/>
      <c r="AY4387" s="2"/>
      <c r="AZ4387" s="2"/>
      <c r="BA4387" s="2"/>
      <c r="BB4387" s="55"/>
      <c r="BC4387" s="105"/>
      <c r="BD4387" s="105"/>
      <c r="BE4387" s="105"/>
      <c r="BF4387" s="105"/>
      <c r="BG4387" s="109"/>
      <c r="BH4387" s="2"/>
      <c r="BI4387" s="2"/>
      <c r="BJ4387" s="2"/>
      <c r="BK4387" s="2"/>
      <c r="BL4387" s="55"/>
      <c r="BM4387" s="48"/>
      <c r="BN4387" s="48"/>
      <c r="BO4387" s="48"/>
      <c r="BP4387" s="48"/>
      <c r="BQ4387" s="117"/>
      <c r="BR4387" s="2"/>
      <c r="BS4387" s="2"/>
      <c r="BT4387" s="2"/>
      <c r="BU4387" s="2"/>
      <c r="BV4387" s="55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18" t="s">
        <v>144</v>
      </c>
      <c r="H4388" s="3">
        <v>2024</v>
      </c>
      <c r="I4388" s="20" t="s">
        <v>285</v>
      </c>
      <c r="J4388" s="184" t="s">
        <v>293</v>
      </c>
      <c r="K4388" s="184" t="s">
        <v>318</v>
      </c>
      <c r="L4388" s="187">
        <f t="shared" si="139"/>
        <v>2.0799999999999999E-2</v>
      </c>
      <c r="M4388" s="187">
        <f t="shared" si="140"/>
        <v>183.61799999999999</v>
      </c>
      <c r="N4388" s="186" t="s">
        <v>1499</v>
      </c>
      <c r="O4388" s="33"/>
      <c r="P4388" s="33"/>
      <c r="Q4388" s="33"/>
      <c r="R4388" s="34"/>
      <c r="S4388" s="33"/>
      <c r="T4388" s="2"/>
      <c r="U4388" s="2"/>
      <c r="V4388" s="2"/>
      <c r="W4388" s="3"/>
      <c r="X4388" s="56"/>
      <c r="Y4388" s="62">
        <v>4</v>
      </c>
      <c r="Z4388" s="62"/>
      <c r="AA4388" s="62"/>
      <c r="AB4388" s="64">
        <v>2.0799999999999999E-2</v>
      </c>
      <c r="AC4388" s="69">
        <v>183.61799999999999</v>
      </c>
      <c r="AD4388" s="2"/>
      <c r="AE4388" s="2"/>
      <c r="AF4388" s="2"/>
      <c r="AG4388" s="3"/>
      <c r="AH4388" s="56"/>
      <c r="AI4388" s="72"/>
      <c r="AJ4388" s="72"/>
      <c r="AK4388" s="72"/>
      <c r="AL4388" s="73"/>
      <c r="AM4388" s="81"/>
      <c r="AN4388" s="2"/>
      <c r="AO4388" s="2"/>
      <c r="AP4388" s="2"/>
      <c r="AQ4388" s="3"/>
      <c r="AR4388" s="56"/>
      <c r="AS4388" s="85"/>
      <c r="AT4388" s="85"/>
      <c r="AU4388" s="85"/>
      <c r="AV4388" s="86"/>
      <c r="AW4388" s="101"/>
      <c r="AX4388" s="2"/>
      <c r="AY4388" s="2"/>
      <c r="AZ4388" s="2"/>
      <c r="BA4388" s="3"/>
      <c r="BB4388" s="56"/>
      <c r="BC4388" s="105"/>
      <c r="BD4388" s="105"/>
      <c r="BE4388" s="105"/>
      <c r="BF4388" s="106"/>
      <c r="BG4388" s="110"/>
      <c r="BH4388" s="2"/>
      <c r="BI4388" s="2"/>
      <c r="BJ4388" s="2"/>
      <c r="BK4388" s="3"/>
      <c r="BL4388" s="56"/>
      <c r="BM4388" s="48"/>
      <c r="BN4388" s="48"/>
      <c r="BO4388" s="48"/>
      <c r="BP4388" s="49"/>
      <c r="BQ4388" s="118"/>
      <c r="BR4388" s="2"/>
      <c r="BS4388" s="2"/>
      <c r="BT4388" s="2"/>
      <c r="BU4388" s="3"/>
      <c r="BV4388" s="56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18" t="s">
        <v>144</v>
      </c>
      <c r="H4389" s="3">
        <v>2024</v>
      </c>
      <c r="I4389" s="20" t="s">
        <v>287</v>
      </c>
      <c r="J4389" s="184" t="s">
        <v>269</v>
      </c>
      <c r="K4389" s="184" t="s">
        <v>320</v>
      </c>
      <c r="L4389" s="187">
        <f t="shared" si="139"/>
        <v>1</v>
      </c>
      <c r="M4389" s="187">
        <f t="shared" si="140"/>
        <v>2.2370000000000001</v>
      </c>
      <c r="N4389" s="186"/>
      <c r="O4389" s="33"/>
      <c r="P4389" s="33"/>
      <c r="Q4389" s="33"/>
      <c r="R4389" s="33"/>
      <c r="S4389" s="33"/>
      <c r="T4389" s="2"/>
      <c r="U4389" s="2"/>
      <c r="V4389" s="2"/>
      <c r="W4389" s="2"/>
      <c r="X4389" s="55"/>
      <c r="Y4389" s="62"/>
      <c r="Z4389" s="62"/>
      <c r="AA4389" s="62"/>
      <c r="AB4389" s="64">
        <v>1</v>
      </c>
      <c r="AC4389" s="68">
        <v>2.2370000000000001</v>
      </c>
      <c r="AD4389" s="2"/>
      <c r="AE4389" s="2"/>
      <c r="AF4389" s="2"/>
      <c r="AG4389" s="2"/>
      <c r="AH4389" s="55"/>
      <c r="AI4389" s="72"/>
      <c r="AJ4389" s="72"/>
      <c r="AK4389" s="72"/>
      <c r="AL4389" s="72"/>
      <c r="AM4389" s="80"/>
      <c r="AN4389" s="2"/>
      <c r="AO4389" s="2"/>
      <c r="AP4389" s="2"/>
      <c r="AQ4389" s="2"/>
      <c r="AR4389" s="55"/>
      <c r="AS4389" s="85"/>
      <c r="AT4389" s="85"/>
      <c r="AU4389" s="85"/>
      <c r="AV4389" s="85"/>
      <c r="AW4389" s="100"/>
      <c r="AX4389" s="2"/>
      <c r="AY4389" s="2"/>
      <c r="AZ4389" s="2"/>
      <c r="BA4389" s="2"/>
      <c r="BB4389" s="55"/>
      <c r="BC4389" s="105"/>
      <c r="BD4389" s="105"/>
      <c r="BE4389" s="105"/>
      <c r="BF4389" s="105"/>
      <c r="BG4389" s="109"/>
      <c r="BH4389" s="2"/>
      <c r="BI4389" s="2"/>
      <c r="BJ4389" s="2"/>
      <c r="BK4389" s="2"/>
      <c r="BL4389" s="55"/>
      <c r="BM4389" s="48"/>
      <c r="BN4389" s="48"/>
      <c r="BO4389" s="48"/>
      <c r="BP4389" s="48"/>
      <c r="BQ4389" s="117"/>
      <c r="BR4389" s="2"/>
      <c r="BS4389" s="2"/>
      <c r="BT4389" s="2"/>
      <c r="BU4389" s="2"/>
      <c r="BV4389" s="55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18" t="s">
        <v>144</v>
      </c>
      <c r="H4390" s="3">
        <v>2024</v>
      </c>
      <c r="I4390" s="20" t="s">
        <v>287</v>
      </c>
      <c r="J4390" s="184" t="s">
        <v>270</v>
      </c>
      <c r="K4390" s="184" t="s">
        <v>320</v>
      </c>
      <c r="L4390" s="187">
        <f t="shared" si="139"/>
        <v>1</v>
      </c>
      <c r="M4390" s="187">
        <f t="shared" si="140"/>
        <v>3.0649999999999999</v>
      </c>
      <c r="N4390" s="186"/>
      <c r="O4390" s="33"/>
      <c r="P4390" s="33"/>
      <c r="Q4390" s="33"/>
      <c r="R4390" s="33"/>
      <c r="S4390" s="33"/>
      <c r="T4390" s="2"/>
      <c r="U4390" s="2"/>
      <c r="V4390" s="2"/>
      <c r="W4390" s="2"/>
      <c r="X4390" s="55"/>
      <c r="Y4390" s="62"/>
      <c r="Z4390" s="62"/>
      <c r="AA4390" s="62"/>
      <c r="AB4390" s="62">
        <v>1</v>
      </c>
      <c r="AC4390" s="68">
        <v>3.0649999999999999</v>
      </c>
      <c r="AD4390" s="2"/>
      <c r="AE4390" s="2"/>
      <c r="AF4390" s="2"/>
      <c r="AG4390" s="2"/>
      <c r="AH4390" s="55"/>
      <c r="AI4390" s="72"/>
      <c r="AJ4390" s="72"/>
      <c r="AK4390" s="72"/>
      <c r="AL4390" s="72"/>
      <c r="AM4390" s="80"/>
      <c r="AN4390" s="2"/>
      <c r="AO4390" s="2"/>
      <c r="AP4390" s="2"/>
      <c r="AQ4390" s="2"/>
      <c r="AR4390" s="55"/>
      <c r="AS4390" s="85"/>
      <c r="AT4390" s="85"/>
      <c r="AU4390" s="85"/>
      <c r="AV4390" s="85"/>
      <c r="AW4390" s="100"/>
      <c r="AX4390" s="2"/>
      <c r="AY4390" s="2"/>
      <c r="AZ4390" s="2"/>
      <c r="BA4390" s="2"/>
      <c r="BB4390" s="55"/>
      <c r="BC4390" s="105"/>
      <c r="BD4390" s="105"/>
      <c r="BE4390" s="105"/>
      <c r="BF4390" s="105"/>
      <c r="BG4390" s="109"/>
      <c r="BH4390" s="2"/>
      <c r="BI4390" s="2"/>
      <c r="BJ4390" s="2"/>
      <c r="BK4390" s="2"/>
      <c r="BL4390" s="55"/>
      <c r="BM4390" s="48"/>
      <c r="BN4390" s="48"/>
      <c r="BO4390" s="48"/>
      <c r="BP4390" s="48"/>
      <c r="BQ4390" s="117"/>
      <c r="BR4390" s="2"/>
      <c r="BS4390" s="2"/>
      <c r="BT4390" s="2"/>
      <c r="BU4390" s="2"/>
      <c r="BV4390" s="55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18" t="s">
        <v>144</v>
      </c>
      <c r="H4391" s="3">
        <v>2024</v>
      </c>
      <c r="I4391" s="20" t="s">
        <v>290</v>
      </c>
      <c r="J4391" s="184" t="s">
        <v>271</v>
      </c>
      <c r="K4391" s="184" t="s">
        <v>321</v>
      </c>
      <c r="L4391" s="187">
        <f t="shared" si="139"/>
        <v>0</v>
      </c>
      <c r="M4391" s="187">
        <f t="shared" si="140"/>
        <v>0</v>
      </c>
      <c r="N4391" s="186"/>
      <c r="O4391" s="33"/>
      <c r="P4391" s="33"/>
      <c r="Q4391" s="33"/>
      <c r="R4391" s="33"/>
      <c r="S4391" s="33"/>
      <c r="T4391" s="2"/>
      <c r="U4391" s="2"/>
      <c r="V4391" s="2"/>
      <c r="W4391" s="2"/>
      <c r="X4391" s="55"/>
      <c r="Y4391" s="62"/>
      <c r="Z4391" s="62"/>
      <c r="AA4391" s="62"/>
      <c r="AB4391" s="62"/>
      <c r="AC4391" s="68"/>
      <c r="AD4391" s="2"/>
      <c r="AE4391" s="2"/>
      <c r="AF4391" s="2"/>
      <c r="AG4391" s="2"/>
      <c r="AH4391" s="55"/>
      <c r="AI4391" s="72"/>
      <c r="AJ4391" s="72"/>
      <c r="AK4391" s="72"/>
      <c r="AL4391" s="72"/>
      <c r="AM4391" s="80"/>
      <c r="AN4391" s="2"/>
      <c r="AO4391" s="2"/>
      <c r="AP4391" s="2"/>
      <c r="AQ4391" s="2"/>
      <c r="AR4391" s="55"/>
      <c r="AS4391" s="85"/>
      <c r="AT4391" s="85"/>
      <c r="AU4391" s="85"/>
      <c r="AV4391" s="85"/>
      <c r="AW4391" s="100"/>
      <c r="AX4391" s="2"/>
      <c r="AY4391" s="2"/>
      <c r="AZ4391" s="2"/>
      <c r="BA4391" s="2"/>
      <c r="BB4391" s="55"/>
      <c r="BC4391" s="105"/>
      <c r="BD4391" s="105"/>
      <c r="BE4391" s="105"/>
      <c r="BF4391" s="105"/>
      <c r="BG4391" s="109"/>
      <c r="BH4391" s="2"/>
      <c r="BI4391" s="2"/>
      <c r="BJ4391" s="2"/>
      <c r="BK4391" s="2"/>
      <c r="BL4391" s="55"/>
      <c r="BM4391" s="48"/>
      <c r="BN4391" s="48"/>
      <c r="BO4391" s="48"/>
      <c r="BP4391" s="48"/>
      <c r="BQ4391" s="117"/>
      <c r="BR4391" s="2"/>
      <c r="BS4391" s="2"/>
      <c r="BT4391" s="2"/>
      <c r="BU4391" s="2"/>
      <c r="BV4391" s="55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18" t="s">
        <v>144</v>
      </c>
      <c r="H4392" s="3">
        <v>2024</v>
      </c>
      <c r="I4392" s="20" t="s">
        <v>284</v>
      </c>
      <c r="J4392" s="184" t="s">
        <v>294</v>
      </c>
      <c r="K4392" s="184" t="s">
        <v>320</v>
      </c>
      <c r="L4392" s="187">
        <f t="shared" si="139"/>
        <v>0</v>
      </c>
      <c r="M4392" s="187">
        <f t="shared" si="140"/>
        <v>0</v>
      </c>
      <c r="N4392" s="186"/>
      <c r="O4392" s="33"/>
      <c r="P4392" s="33"/>
      <c r="Q4392" s="33"/>
      <c r="R4392" s="33"/>
      <c r="S4392" s="33"/>
      <c r="T4392" s="2"/>
      <c r="U4392" s="2"/>
      <c r="V4392" s="2"/>
      <c r="W4392" s="2"/>
      <c r="X4392" s="55"/>
      <c r="Y4392" s="62"/>
      <c r="Z4392" s="62"/>
      <c r="AA4392" s="62"/>
      <c r="AB4392" s="62"/>
      <c r="AC4392" s="68"/>
      <c r="AD4392" s="2"/>
      <c r="AE4392" s="2"/>
      <c r="AF4392" s="2"/>
      <c r="AG4392" s="2"/>
      <c r="AH4392" s="55"/>
      <c r="AI4392" s="72"/>
      <c r="AJ4392" s="72"/>
      <c r="AK4392" s="72"/>
      <c r="AL4392" s="72"/>
      <c r="AM4392" s="80"/>
      <c r="AN4392" s="2"/>
      <c r="AO4392" s="2"/>
      <c r="AP4392" s="2"/>
      <c r="AQ4392" s="2"/>
      <c r="AR4392" s="55"/>
      <c r="AS4392" s="85"/>
      <c r="AT4392" s="85"/>
      <c r="AU4392" s="85"/>
      <c r="AV4392" s="85"/>
      <c r="AW4392" s="100"/>
      <c r="AX4392" s="2"/>
      <c r="AY4392" s="2"/>
      <c r="AZ4392" s="2"/>
      <c r="BA4392" s="2"/>
      <c r="BB4392" s="55"/>
      <c r="BC4392" s="105"/>
      <c r="BD4392" s="105"/>
      <c r="BE4392" s="105"/>
      <c r="BF4392" s="105"/>
      <c r="BG4392" s="109"/>
      <c r="BH4392" s="2"/>
      <c r="BI4392" s="2"/>
      <c r="BJ4392" s="2"/>
      <c r="BK4392" s="2"/>
      <c r="BL4392" s="55"/>
      <c r="BM4392" s="48"/>
      <c r="BN4392" s="48"/>
      <c r="BO4392" s="48"/>
      <c r="BP4392" s="48"/>
      <c r="BQ4392" s="117"/>
      <c r="BR4392" s="2"/>
      <c r="BS4392" s="2"/>
      <c r="BT4392" s="2"/>
      <c r="BU4392" s="2"/>
      <c r="BV4392" s="55"/>
    </row>
    <row r="4393" spans="1:74" ht="28.8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18" t="s">
        <v>144</v>
      </c>
      <c r="H4393" s="3">
        <v>2024</v>
      </c>
      <c r="I4393" s="20" t="s">
        <v>284</v>
      </c>
      <c r="J4393" s="184" t="s">
        <v>346</v>
      </c>
      <c r="K4393" s="184" t="s">
        <v>320</v>
      </c>
      <c r="L4393" s="187">
        <f t="shared" si="139"/>
        <v>0</v>
      </c>
      <c r="M4393" s="187">
        <f t="shared" si="140"/>
        <v>0</v>
      </c>
      <c r="N4393" s="186"/>
      <c r="O4393" s="33"/>
      <c r="P4393" s="33"/>
      <c r="Q4393" s="33"/>
      <c r="R4393" s="33"/>
      <c r="S4393" s="33"/>
      <c r="T4393" s="2"/>
      <c r="U4393" s="2"/>
      <c r="V4393" s="2"/>
      <c r="W4393" s="2"/>
      <c r="X4393" s="55"/>
      <c r="Y4393" s="62"/>
      <c r="Z4393" s="62"/>
      <c r="AA4393" s="62"/>
      <c r="AB4393" s="62"/>
      <c r="AC4393" s="68"/>
      <c r="AD4393" s="2"/>
      <c r="AE4393" s="2"/>
      <c r="AF4393" s="2"/>
      <c r="AG4393" s="2"/>
      <c r="AH4393" s="55"/>
      <c r="AI4393" s="72"/>
      <c r="AJ4393" s="72"/>
      <c r="AK4393" s="72"/>
      <c r="AL4393" s="72"/>
      <c r="AM4393" s="80"/>
      <c r="AN4393" s="2"/>
      <c r="AO4393" s="2"/>
      <c r="AP4393" s="2"/>
      <c r="AQ4393" s="2"/>
      <c r="AR4393" s="55"/>
      <c r="AS4393" s="85"/>
      <c r="AT4393" s="85"/>
      <c r="AU4393" s="85"/>
      <c r="AV4393" s="85"/>
      <c r="AW4393" s="100"/>
      <c r="AX4393" s="2"/>
      <c r="AY4393" s="2"/>
      <c r="AZ4393" s="2"/>
      <c r="BA4393" s="2"/>
      <c r="BB4393" s="55"/>
      <c r="BC4393" s="105"/>
      <c r="BD4393" s="105"/>
      <c r="BE4393" s="105"/>
      <c r="BF4393" s="105"/>
      <c r="BG4393" s="109"/>
      <c r="BH4393" s="2"/>
      <c r="BI4393" s="2"/>
      <c r="BJ4393" s="2"/>
      <c r="BK4393" s="2"/>
      <c r="BL4393" s="55"/>
      <c r="BM4393" s="48"/>
      <c r="BN4393" s="48"/>
      <c r="BO4393" s="48"/>
      <c r="BP4393" s="48"/>
      <c r="BQ4393" s="117"/>
      <c r="BR4393" s="2"/>
      <c r="BS4393" s="2"/>
      <c r="BT4393" s="2"/>
      <c r="BU4393" s="2"/>
      <c r="BV4393" s="55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18" t="s">
        <v>144</v>
      </c>
      <c r="H4394" s="3">
        <v>2024</v>
      </c>
      <c r="I4394" s="20" t="s">
        <v>284</v>
      </c>
      <c r="J4394" s="184" t="s">
        <v>295</v>
      </c>
      <c r="K4394" s="184" t="s">
        <v>320</v>
      </c>
      <c r="L4394" s="187">
        <f t="shared" si="139"/>
        <v>0</v>
      </c>
      <c r="M4394" s="187">
        <f t="shared" si="140"/>
        <v>0</v>
      </c>
      <c r="N4394" s="186"/>
      <c r="O4394" s="33"/>
      <c r="P4394" s="33"/>
      <c r="Q4394" s="33"/>
      <c r="R4394" s="33"/>
      <c r="S4394" s="33"/>
      <c r="T4394" s="2"/>
      <c r="U4394" s="2"/>
      <c r="V4394" s="2"/>
      <c r="W4394" s="2"/>
      <c r="X4394" s="55"/>
      <c r="Y4394" s="62"/>
      <c r="Z4394" s="62"/>
      <c r="AA4394" s="62"/>
      <c r="AB4394" s="62"/>
      <c r="AC4394" s="68"/>
      <c r="AD4394" s="2"/>
      <c r="AE4394" s="2"/>
      <c r="AF4394" s="2"/>
      <c r="AG4394" s="2"/>
      <c r="AH4394" s="55"/>
      <c r="AI4394" s="72"/>
      <c r="AJ4394" s="72"/>
      <c r="AK4394" s="72"/>
      <c r="AL4394" s="72"/>
      <c r="AM4394" s="80"/>
      <c r="AN4394" s="2"/>
      <c r="AO4394" s="2"/>
      <c r="AP4394" s="2"/>
      <c r="AQ4394" s="2"/>
      <c r="AR4394" s="55"/>
      <c r="AS4394" s="85"/>
      <c r="AT4394" s="85"/>
      <c r="AU4394" s="85"/>
      <c r="AV4394" s="85"/>
      <c r="AW4394" s="100"/>
      <c r="AX4394" s="2"/>
      <c r="AY4394" s="2"/>
      <c r="AZ4394" s="2"/>
      <c r="BA4394" s="2"/>
      <c r="BB4394" s="55"/>
      <c r="BC4394" s="105"/>
      <c r="BD4394" s="105"/>
      <c r="BE4394" s="105"/>
      <c r="BF4394" s="105"/>
      <c r="BG4394" s="109"/>
      <c r="BH4394" s="2"/>
      <c r="BI4394" s="2"/>
      <c r="BJ4394" s="2"/>
      <c r="BK4394" s="2"/>
      <c r="BL4394" s="55"/>
      <c r="BM4394" s="48"/>
      <c r="BN4394" s="48"/>
      <c r="BO4394" s="48"/>
      <c r="BP4394" s="48"/>
      <c r="BQ4394" s="117"/>
      <c r="BR4394" s="2"/>
      <c r="BS4394" s="2"/>
      <c r="BT4394" s="2"/>
      <c r="BU4394" s="2"/>
      <c r="BV4394" s="55"/>
    </row>
    <row r="4395" spans="1:74" ht="28.8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18" t="s">
        <v>144</v>
      </c>
      <c r="H4395" s="3">
        <v>2024</v>
      </c>
      <c r="I4395" s="20" t="s">
        <v>290</v>
      </c>
      <c r="J4395" s="184" t="s">
        <v>299</v>
      </c>
      <c r="K4395" s="184" t="s">
        <v>318</v>
      </c>
      <c r="L4395" s="187">
        <f t="shared" si="139"/>
        <v>0</v>
      </c>
      <c r="M4395" s="187">
        <f t="shared" si="140"/>
        <v>0</v>
      </c>
      <c r="N4395" s="186"/>
      <c r="O4395" s="33"/>
      <c r="P4395" s="33"/>
      <c r="Q4395" s="33"/>
      <c r="R4395" s="33"/>
      <c r="S4395" s="33"/>
      <c r="T4395" s="2"/>
      <c r="U4395" s="2"/>
      <c r="V4395" s="2"/>
      <c r="W4395" s="2"/>
      <c r="X4395" s="55"/>
      <c r="Y4395" s="62"/>
      <c r="Z4395" s="62"/>
      <c r="AA4395" s="62"/>
      <c r="AB4395" s="62"/>
      <c r="AC4395" s="68"/>
      <c r="AD4395" s="2"/>
      <c r="AE4395" s="2"/>
      <c r="AF4395" s="2"/>
      <c r="AG4395" s="2"/>
      <c r="AH4395" s="55"/>
      <c r="AI4395" s="72"/>
      <c r="AJ4395" s="72"/>
      <c r="AK4395" s="72"/>
      <c r="AL4395" s="72"/>
      <c r="AM4395" s="80"/>
      <c r="AN4395" s="2"/>
      <c r="AO4395" s="2"/>
      <c r="AP4395" s="2"/>
      <c r="AQ4395" s="2"/>
      <c r="AR4395" s="55"/>
      <c r="AS4395" s="85"/>
      <c r="AT4395" s="85"/>
      <c r="AU4395" s="85"/>
      <c r="AV4395" s="85"/>
      <c r="AW4395" s="100"/>
      <c r="AX4395" s="2"/>
      <c r="AY4395" s="2"/>
      <c r="AZ4395" s="2"/>
      <c r="BA4395" s="2"/>
      <c r="BB4395" s="55"/>
      <c r="BC4395" s="105"/>
      <c r="BD4395" s="105"/>
      <c r="BE4395" s="105"/>
      <c r="BF4395" s="105"/>
      <c r="BG4395" s="109"/>
      <c r="BH4395" s="2"/>
      <c r="BI4395" s="2"/>
      <c r="BJ4395" s="2"/>
      <c r="BK4395" s="2"/>
      <c r="BL4395" s="55"/>
      <c r="BM4395" s="48"/>
      <c r="BN4395" s="48"/>
      <c r="BO4395" s="48"/>
      <c r="BP4395" s="48"/>
      <c r="BQ4395" s="117"/>
      <c r="BR4395" s="2"/>
      <c r="BS4395" s="2"/>
      <c r="BT4395" s="2"/>
      <c r="BU4395" s="2"/>
      <c r="BV4395" s="55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18" t="s">
        <v>144</v>
      </c>
      <c r="H4396" s="3">
        <v>2024</v>
      </c>
      <c r="I4396" s="20" t="s">
        <v>315</v>
      </c>
      <c r="J4396" s="184" t="s">
        <v>347</v>
      </c>
      <c r="K4396" s="184" t="s">
        <v>320</v>
      </c>
      <c r="L4396" s="187">
        <f t="shared" si="139"/>
        <v>0</v>
      </c>
      <c r="M4396" s="187">
        <f t="shared" si="140"/>
        <v>0</v>
      </c>
      <c r="N4396" s="186"/>
      <c r="O4396" s="33"/>
      <c r="P4396" s="33"/>
      <c r="Q4396" s="33"/>
      <c r="R4396" s="33"/>
      <c r="S4396" s="33"/>
      <c r="T4396" s="2"/>
      <c r="U4396" s="2"/>
      <c r="V4396" s="2"/>
      <c r="W4396" s="2"/>
      <c r="X4396" s="55"/>
      <c r="Y4396" s="62"/>
      <c r="Z4396" s="62"/>
      <c r="AA4396" s="62"/>
      <c r="AB4396" s="62"/>
      <c r="AC4396" s="68"/>
      <c r="AD4396" s="2"/>
      <c r="AE4396" s="2"/>
      <c r="AF4396" s="2"/>
      <c r="AG4396" s="2"/>
      <c r="AH4396" s="55"/>
      <c r="AI4396" s="72"/>
      <c r="AJ4396" s="72"/>
      <c r="AK4396" s="72"/>
      <c r="AL4396" s="72"/>
      <c r="AM4396" s="80"/>
      <c r="AN4396" s="2"/>
      <c r="AO4396" s="2"/>
      <c r="AP4396" s="2"/>
      <c r="AQ4396" s="2"/>
      <c r="AR4396" s="55"/>
      <c r="AS4396" s="85"/>
      <c r="AT4396" s="85"/>
      <c r="AU4396" s="85"/>
      <c r="AV4396" s="85"/>
      <c r="AW4396" s="100"/>
      <c r="AX4396" s="2"/>
      <c r="AY4396" s="2"/>
      <c r="AZ4396" s="2"/>
      <c r="BA4396" s="2"/>
      <c r="BB4396" s="55"/>
      <c r="BC4396" s="105"/>
      <c r="BD4396" s="105"/>
      <c r="BE4396" s="105"/>
      <c r="BF4396" s="105"/>
      <c r="BG4396" s="109"/>
      <c r="BH4396" s="2"/>
      <c r="BI4396" s="2"/>
      <c r="BJ4396" s="2"/>
      <c r="BK4396" s="2"/>
      <c r="BL4396" s="55"/>
      <c r="BM4396" s="48"/>
      <c r="BN4396" s="48"/>
      <c r="BO4396" s="48"/>
      <c r="BP4396" s="48"/>
      <c r="BQ4396" s="117"/>
      <c r="BR4396" s="2"/>
      <c r="BS4396" s="2"/>
      <c r="BT4396" s="2"/>
      <c r="BU4396" s="2"/>
      <c r="BV4396" s="55"/>
    </row>
    <row r="4397" spans="1:74" ht="28.8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18" t="s">
        <v>144</v>
      </c>
      <c r="H4397" s="3">
        <v>2024</v>
      </c>
      <c r="I4397" s="20" t="s">
        <v>315</v>
      </c>
      <c r="J4397" s="184" t="s">
        <v>296</v>
      </c>
      <c r="K4397" s="184" t="s">
        <v>321</v>
      </c>
      <c r="L4397" s="187">
        <f t="shared" si="139"/>
        <v>0</v>
      </c>
      <c r="M4397" s="187">
        <f t="shared" si="140"/>
        <v>0</v>
      </c>
      <c r="N4397" s="186"/>
      <c r="O4397" s="33"/>
      <c r="P4397" s="33"/>
      <c r="Q4397" s="33"/>
      <c r="R4397" s="33"/>
      <c r="S4397" s="33"/>
      <c r="T4397" s="2"/>
      <c r="U4397" s="2"/>
      <c r="V4397" s="2"/>
      <c r="W4397" s="2"/>
      <c r="X4397" s="55"/>
      <c r="Y4397" s="62"/>
      <c r="Z4397" s="62"/>
      <c r="AA4397" s="62"/>
      <c r="AB4397" s="62"/>
      <c r="AC4397" s="68"/>
      <c r="AD4397" s="2"/>
      <c r="AE4397" s="2"/>
      <c r="AF4397" s="2"/>
      <c r="AG4397" s="2"/>
      <c r="AH4397" s="55"/>
      <c r="AI4397" s="72"/>
      <c r="AJ4397" s="72"/>
      <c r="AK4397" s="72"/>
      <c r="AL4397" s="72"/>
      <c r="AM4397" s="80"/>
      <c r="AN4397" s="2"/>
      <c r="AO4397" s="2"/>
      <c r="AP4397" s="2"/>
      <c r="AQ4397" s="2"/>
      <c r="AR4397" s="55"/>
      <c r="AS4397" s="85"/>
      <c r="AT4397" s="85"/>
      <c r="AU4397" s="85"/>
      <c r="AV4397" s="85"/>
      <c r="AW4397" s="100"/>
      <c r="AX4397" s="2"/>
      <c r="AY4397" s="2"/>
      <c r="AZ4397" s="2"/>
      <c r="BA4397" s="2"/>
      <c r="BB4397" s="55"/>
      <c r="BC4397" s="105"/>
      <c r="BD4397" s="105"/>
      <c r="BE4397" s="105"/>
      <c r="BF4397" s="105"/>
      <c r="BG4397" s="109"/>
      <c r="BH4397" s="2"/>
      <c r="BI4397" s="2"/>
      <c r="BJ4397" s="2"/>
      <c r="BK4397" s="2"/>
      <c r="BL4397" s="55"/>
      <c r="BM4397" s="48"/>
      <c r="BN4397" s="48"/>
      <c r="BO4397" s="48"/>
      <c r="BP4397" s="48"/>
      <c r="BQ4397" s="117"/>
      <c r="BR4397" s="2"/>
      <c r="BS4397" s="2"/>
      <c r="BT4397" s="2"/>
      <c r="BU4397" s="2"/>
      <c r="BV4397" s="55"/>
    </row>
    <row r="4398" spans="1:74" ht="28.8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18" t="s">
        <v>144</v>
      </c>
      <c r="H4398" s="3">
        <v>2024</v>
      </c>
      <c r="I4398" s="20" t="s">
        <v>316</v>
      </c>
      <c r="J4398" s="184" t="s">
        <v>297</v>
      </c>
      <c r="K4398" s="184" t="s">
        <v>318</v>
      </c>
      <c r="L4398" s="187">
        <f t="shared" si="139"/>
        <v>0</v>
      </c>
      <c r="M4398" s="187">
        <f t="shared" si="140"/>
        <v>0</v>
      </c>
      <c r="N4398" s="186"/>
      <c r="O4398" s="33"/>
      <c r="P4398" s="33"/>
      <c r="Q4398" s="33"/>
      <c r="R4398" s="33"/>
      <c r="S4398" s="33"/>
      <c r="T4398" s="2"/>
      <c r="U4398" s="2"/>
      <c r="V4398" s="2"/>
      <c r="W4398" s="2"/>
      <c r="X4398" s="55"/>
      <c r="Y4398" s="62"/>
      <c r="Z4398" s="62"/>
      <c r="AA4398" s="62"/>
      <c r="AB4398" s="62"/>
      <c r="AC4398" s="68"/>
      <c r="AD4398" s="2"/>
      <c r="AE4398" s="2"/>
      <c r="AF4398" s="2"/>
      <c r="AG4398" s="2"/>
      <c r="AH4398" s="55"/>
      <c r="AI4398" s="72"/>
      <c r="AJ4398" s="72"/>
      <c r="AK4398" s="72"/>
      <c r="AL4398" s="72"/>
      <c r="AM4398" s="80"/>
      <c r="AN4398" s="2"/>
      <c r="AO4398" s="2"/>
      <c r="AP4398" s="2"/>
      <c r="AQ4398" s="2"/>
      <c r="AR4398" s="55"/>
      <c r="AS4398" s="85"/>
      <c r="AT4398" s="85"/>
      <c r="AU4398" s="85"/>
      <c r="AV4398" s="85"/>
      <c r="AW4398" s="100"/>
      <c r="AX4398" s="2"/>
      <c r="AY4398" s="2"/>
      <c r="AZ4398" s="2"/>
      <c r="BA4398" s="2"/>
      <c r="BB4398" s="55"/>
      <c r="BC4398" s="105"/>
      <c r="BD4398" s="105"/>
      <c r="BE4398" s="105"/>
      <c r="BF4398" s="105"/>
      <c r="BG4398" s="109"/>
      <c r="BH4398" s="2"/>
      <c r="BI4398" s="2"/>
      <c r="BJ4398" s="2"/>
      <c r="BK4398" s="2"/>
      <c r="BL4398" s="55"/>
      <c r="BM4398" s="48"/>
      <c r="BN4398" s="48"/>
      <c r="BO4398" s="48"/>
      <c r="BP4398" s="48"/>
      <c r="BQ4398" s="117"/>
      <c r="BR4398" s="2"/>
      <c r="BS4398" s="2"/>
      <c r="BT4398" s="2"/>
      <c r="BU4398" s="2"/>
      <c r="BV4398" s="55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18" t="s">
        <v>144</v>
      </c>
      <c r="H4399" s="3">
        <v>2024</v>
      </c>
      <c r="I4399" s="20" t="s">
        <v>316</v>
      </c>
      <c r="J4399" s="185" t="s">
        <v>348</v>
      </c>
      <c r="K4399" s="185" t="s">
        <v>320</v>
      </c>
      <c r="L4399" s="187">
        <f t="shared" si="139"/>
        <v>0</v>
      </c>
      <c r="M4399" s="187">
        <f t="shared" si="140"/>
        <v>0</v>
      </c>
      <c r="N4399" s="186"/>
      <c r="O4399" s="33"/>
      <c r="P4399" s="33"/>
      <c r="Q4399" s="33"/>
      <c r="R4399" s="33"/>
      <c r="S4399" s="33"/>
      <c r="T4399" s="2"/>
      <c r="U4399" s="2"/>
      <c r="V4399" s="2"/>
      <c r="W4399" s="2"/>
      <c r="X4399" s="55"/>
      <c r="Y4399" s="62"/>
      <c r="Z4399" s="62"/>
      <c r="AA4399" s="62"/>
      <c r="AB4399" s="62"/>
      <c r="AC4399" s="68"/>
      <c r="AD4399" s="2"/>
      <c r="AE4399" s="2"/>
      <c r="AF4399" s="2"/>
      <c r="AG4399" s="2"/>
      <c r="AH4399" s="55"/>
      <c r="AI4399" s="72"/>
      <c r="AJ4399" s="72"/>
      <c r="AK4399" s="72"/>
      <c r="AL4399" s="72"/>
      <c r="AM4399" s="80"/>
      <c r="AN4399" s="2"/>
      <c r="AO4399" s="2"/>
      <c r="AP4399" s="2"/>
      <c r="AQ4399" s="2"/>
      <c r="AR4399" s="55"/>
      <c r="AS4399" s="85"/>
      <c r="AT4399" s="85"/>
      <c r="AU4399" s="85"/>
      <c r="AV4399" s="85"/>
      <c r="AW4399" s="100"/>
      <c r="AX4399" s="2"/>
      <c r="AY4399" s="2"/>
      <c r="AZ4399" s="2"/>
      <c r="BA4399" s="2"/>
      <c r="BB4399" s="55"/>
      <c r="BC4399" s="105"/>
      <c r="BD4399" s="105"/>
      <c r="BE4399" s="105"/>
      <c r="BF4399" s="105"/>
      <c r="BG4399" s="109"/>
      <c r="BH4399" s="2"/>
      <c r="BI4399" s="2"/>
      <c r="BJ4399" s="2"/>
      <c r="BK4399" s="2"/>
      <c r="BL4399" s="55"/>
      <c r="BM4399" s="48"/>
      <c r="BN4399" s="48"/>
      <c r="BO4399" s="48"/>
      <c r="BP4399" s="48"/>
      <c r="BQ4399" s="117"/>
      <c r="BR4399" s="2"/>
      <c r="BS4399" s="2"/>
      <c r="BT4399" s="2"/>
      <c r="BU4399" s="2"/>
      <c r="BV4399" s="55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18" t="s">
        <v>144</v>
      </c>
      <c r="H4400" s="3">
        <v>2024</v>
      </c>
      <c r="I4400" s="20" t="s">
        <v>282</v>
      </c>
      <c r="J4400" s="184" t="s">
        <v>272</v>
      </c>
      <c r="K4400" s="184" t="s">
        <v>321</v>
      </c>
      <c r="L4400" s="187">
        <f t="shared" si="139"/>
        <v>0</v>
      </c>
      <c r="M4400" s="187">
        <f t="shared" si="140"/>
        <v>0</v>
      </c>
      <c r="N4400" s="186"/>
      <c r="O4400" s="33"/>
      <c r="P4400" s="33"/>
      <c r="Q4400" s="33"/>
      <c r="R4400" s="33"/>
      <c r="S4400" s="33"/>
      <c r="T4400" s="2"/>
      <c r="U4400" s="2"/>
      <c r="V4400" s="2"/>
      <c r="W4400" s="2"/>
      <c r="X4400" s="55"/>
      <c r="Y4400" s="62"/>
      <c r="Z4400" s="62"/>
      <c r="AA4400" s="62"/>
      <c r="AB4400" s="62"/>
      <c r="AC4400" s="68"/>
      <c r="AD4400" s="2"/>
      <c r="AE4400" s="2"/>
      <c r="AF4400" s="2"/>
      <c r="AG4400" s="2"/>
      <c r="AH4400" s="55"/>
      <c r="AI4400" s="72"/>
      <c r="AJ4400" s="72"/>
      <c r="AK4400" s="72"/>
      <c r="AL4400" s="72"/>
      <c r="AM4400" s="80"/>
      <c r="AN4400" s="2"/>
      <c r="AO4400" s="2"/>
      <c r="AP4400" s="2"/>
      <c r="AQ4400" s="2"/>
      <c r="AR4400" s="55"/>
      <c r="AS4400" s="85"/>
      <c r="AT4400" s="85"/>
      <c r="AU4400" s="85"/>
      <c r="AV4400" s="85"/>
      <c r="AW4400" s="100"/>
      <c r="AX4400" s="2"/>
      <c r="AY4400" s="2"/>
      <c r="AZ4400" s="2"/>
      <c r="BA4400" s="2"/>
      <c r="BB4400" s="55"/>
      <c r="BC4400" s="105"/>
      <c r="BD4400" s="105"/>
      <c r="BE4400" s="105"/>
      <c r="BF4400" s="105"/>
      <c r="BG4400" s="109"/>
      <c r="BH4400" s="2"/>
      <c r="BI4400" s="2"/>
      <c r="BJ4400" s="2"/>
      <c r="BK4400" s="2"/>
      <c r="BL4400" s="55"/>
      <c r="BM4400" s="48"/>
      <c r="BN4400" s="48"/>
      <c r="BO4400" s="48"/>
      <c r="BP4400" s="48"/>
      <c r="BQ4400" s="117"/>
      <c r="BR4400" s="2"/>
      <c r="BS4400" s="2"/>
      <c r="BT4400" s="2"/>
      <c r="BU4400" s="2"/>
      <c r="BV4400" s="55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18" t="s">
        <v>144</v>
      </c>
      <c r="H4401" s="3">
        <v>2024</v>
      </c>
      <c r="I4401" s="20" t="s">
        <v>282</v>
      </c>
      <c r="J4401" s="184" t="s">
        <v>273</v>
      </c>
      <c r="K4401" s="184" t="s">
        <v>321</v>
      </c>
      <c r="L4401" s="187">
        <f t="shared" si="139"/>
        <v>0</v>
      </c>
      <c r="M4401" s="187">
        <f t="shared" si="140"/>
        <v>0</v>
      </c>
      <c r="N4401" s="186"/>
      <c r="O4401" s="33"/>
      <c r="P4401" s="33"/>
      <c r="Q4401" s="33"/>
      <c r="R4401" s="33"/>
      <c r="S4401" s="33"/>
      <c r="T4401" s="2"/>
      <c r="U4401" s="2"/>
      <c r="V4401" s="2"/>
      <c r="W4401" s="2"/>
      <c r="X4401" s="55"/>
      <c r="Y4401" s="62"/>
      <c r="Z4401" s="62"/>
      <c r="AA4401" s="62"/>
      <c r="AB4401" s="62"/>
      <c r="AC4401" s="68"/>
      <c r="AD4401" s="2"/>
      <c r="AE4401" s="2"/>
      <c r="AF4401" s="2"/>
      <c r="AG4401" s="2"/>
      <c r="AH4401" s="55"/>
      <c r="AI4401" s="72"/>
      <c r="AJ4401" s="72"/>
      <c r="AK4401" s="72"/>
      <c r="AL4401" s="72"/>
      <c r="AM4401" s="80"/>
      <c r="AN4401" s="2"/>
      <c r="AO4401" s="2"/>
      <c r="AP4401" s="2"/>
      <c r="AQ4401" s="2"/>
      <c r="AR4401" s="55"/>
      <c r="AS4401" s="85"/>
      <c r="AT4401" s="85"/>
      <c r="AU4401" s="85"/>
      <c r="AV4401" s="85"/>
      <c r="AW4401" s="100"/>
      <c r="AX4401" s="2"/>
      <c r="AY4401" s="2"/>
      <c r="AZ4401" s="2"/>
      <c r="BA4401" s="2"/>
      <c r="BB4401" s="55"/>
      <c r="BC4401" s="105"/>
      <c r="BD4401" s="105"/>
      <c r="BE4401" s="105"/>
      <c r="BF4401" s="105"/>
      <c r="BG4401" s="109"/>
      <c r="BH4401" s="2"/>
      <c r="BI4401" s="2"/>
      <c r="BJ4401" s="2"/>
      <c r="BK4401" s="2"/>
      <c r="BL4401" s="55"/>
      <c r="BM4401" s="48"/>
      <c r="BN4401" s="48"/>
      <c r="BO4401" s="48"/>
      <c r="BP4401" s="48"/>
      <c r="BQ4401" s="117"/>
      <c r="BR4401" s="2"/>
      <c r="BS4401" s="2"/>
      <c r="BT4401" s="2"/>
      <c r="BU4401" s="2"/>
      <c r="BV4401" s="55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18" t="s">
        <v>144</v>
      </c>
      <c r="H4402" s="3">
        <v>2024</v>
      </c>
      <c r="I4402" s="20" t="s">
        <v>282</v>
      </c>
      <c r="J4402" s="184" t="s">
        <v>274</v>
      </c>
      <c r="K4402" s="184" t="s">
        <v>321</v>
      </c>
      <c r="L4402" s="187">
        <f t="shared" si="139"/>
        <v>0</v>
      </c>
      <c r="M4402" s="187">
        <f t="shared" si="140"/>
        <v>0</v>
      </c>
      <c r="N4402" s="186"/>
      <c r="O4402" s="33"/>
      <c r="P4402" s="33"/>
      <c r="Q4402" s="33"/>
      <c r="R4402" s="33"/>
      <c r="S4402" s="33"/>
      <c r="T4402" s="2"/>
      <c r="U4402" s="2"/>
      <c r="V4402" s="2"/>
      <c r="W4402" s="2"/>
      <c r="X4402" s="55"/>
      <c r="Y4402" s="62"/>
      <c r="Z4402" s="62"/>
      <c r="AA4402" s="62"/>
      <c r="AB4402" s="62"/>
      <c r="AC4402" s="68"/>
      <c r="AD4402" s="2"/>
      <c r="AE4402" s="2"/>
      <c r="AF4402" s="2"/>
      <c r="AG4402" s="2"/>
      <c r="AH4402" s="55"/>
      <c r="AI4402" s="72"/>
      <c r="AJ4402" s="72"/>
      <c r="AK4402" s="72"/>
      <c r="AL4402" s="72"/>
      <c r="AM4402" s="80"/>
      <c r="AN4402" s="2"/>
      <c r="AO4402" s="2"/>
      <c r="AP4402" s="2"/>
      <c r="AQ4402" s="2"/>
      <c r="AR4402" s="55"/>
      <c r="AS4402" s="85"/>
      <c r="AT4402" s="85"/>
      <c r="AU4402" s="85"/>
      <c r="AV4402" s="85"/>
      <c r="AW4402" s="100"/>
      <c r="AX4402" s="2"/>
      <c r="AY4402" s="2"/>
      <c r="AZ4402" s="2"/>
      <c r="BA4402" s="2"/>
      <c r="BB4402" s="55"/>
      <c r="BC4402" s="105"/>
      <c r="BD4402" s="105"/>
      <c r="BE4402" s="105"/>
      <c r="BF4402" s="105"/>
      <c r="BG4402" s="109"/>
      <c r="BH4402" s="2"/>
      <c r="BI4402" s="2"/>
      <c r="BJ4402" s="2"/>
      <c r="BK4402" s="2"/>
      <c r="BL4402" s="55"/>
      <c r="BM4402" s="48"/>
      <c r="BN4402" s="48"/>
      <c r="BO4402" s="48"/>
      <c r="BP4402" s="48"/>
      <c r="BQ4402" s="117"/>
      <c r="BR4402" s="2"/>
      <c r="BS4402" s="2"/>
      <c r="BT4402" s="2"/>
      <c r="BU4402" s="2"/>
      <c r="BV4402" s="55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18" t="s">
        <v>144</v>
      </c>
      <c r="H4403" s="3">
        <v>2024</v>
      </c>
      <c r="I4403" s="20" t="s">
        <v>282</v>
      </c>
      <c r="J4403" s="184" t="s">
        <v>275</v>
      </c>
      <c r="K4403" s="184" t="s">
        <v>321</v>
      </c>
      <c r="L4403" s="187">
        <f t="shared" si="139"/>
        <v>0</v>
      </c>
      <c r="M4403" s="187">
        <f t="shared" si="140"/>
        <v>0</v>
      </c>
      <c r="N4403" s="186"/>
      <c r="O4403" s="33"/>
      <c r="P4403" s="33"/>
      <c r="Q4403" s="33"/>
      <c r="R4403" s="33"/>
      <c r="S4403" s="33"/>
      <c r="T4403" s="2"/>
      <c r="U4403" s="2"/>
      <c r="V4403" s="2"/>
      <c r="W4403" s="2"/>
      <c r="X4403" s="55"/>
      <c r="Y4403" s="62"/>
      <c r="Z4403" s="62"/>
      <c r="AA4403" s="62"/>
      <c r="AB4403" s="62"/>
      <c r="AC4403" s="68"/>
      <c r="AD4403" s="2"/>
      <c r="AE4403" s="2"/>
      <c r="AF4403" s="2"/>
      <c r="AG4403" s="2"/>
      <c r="AH4403" s="55"/>
      <c r="AI4403" s="72"/>
      <c r="AJ4403" s="72"/>
      <c r="AK4403" s="72"/>
      <c r="AL4403" s="72"/>
      <c r="AM4403" s="80"/>
      <c r="AN4403" s="2"/>
      <c r="AO4403" s="2"/>
      <c r="AP4403" s="2"/>
      <c r="AQ4403" s="2"/>
      <c r="AR4403" s="55"/>
      <c r="AS4403" s="85"/>
      <c r="AT4403" s="85"/>
      <c r="AU4403" s="85"/>
      <c r="AV4403" s="85"/>
      <c r="AW4403" s="100"/>
      <c r="AX4403" s="2"/>
      <c r="AY4403" s="2"/>
      <c r="AZ4403" s="2"/>
      <c r="BA4403" s="2"/>
      <c r="BB4403" s="55"/>
      <c r="BC4403" s="105"/>
      <c r="BD4403" s="105"/>
      <c r="BE4403" s="105"/>
      <c r="BF4403" s="105"/>
      <c r="BG4403" s="109"/>
      <c r="BH4403" s="2"/>
      <c r="BI4403" s="2"/>
      <c r="BJ4403" s="2"/>
      <c r="BK4403" s="2"/>
      <c r="BL4403" s="55"/>
      <c r="BM4403" s="48"/>
      <c r="BN4403" s="48"/>
      <c r="BO4403" s="48"/>
      <c r="BP4403" s="48"/>
      <c r="BQ4403" s="117"/>
      <c r="BR4403" s="2"/>
      <c r="BS4403" s="2"/>
      <c r="BT4403" s="2"/>
      <c r="BU4403" s="2"/>
      <c r="BV4403" s="55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18" t="s">
        <v>144</v>
      </c>
      <c r="H4404" s="3">
        <v>2024</v>
      </c>
      <c r="I4404" s="20" t="s">
        <v>282</v>
      </c>
      <c r="J4404" s="184" t="s">
        <v>276</v>
      </c>
      <c r="K4404" s="184" t="s">
        <v>320</v>
      </c>
      <c r="L4404" s="187">
        <f t="shared" si="139"/>
        <v>0</v>
      </c>
      <c r="M4404" s="187">
        <f t="shared" si="140"/>
        <v>0</v>
      </c>
      <c r="N4404" s="186"/>
      <c r="O4404" s="33"/>
      <c r="P4404" s="33"/>
      <c r="Q4404" s="33"/>
      <c r="R4404" s="33"/>
      <c r="S4404" s="33"/>
      <c r="T4404" s="2"/>
      <c r="U4404" s="2"/>
      <c r="V4404" s="2"/>
      <c r="W4404" s="2"/>
      <c r="X4404" s="55"/>
      <c r="Y4404" s="62"/>
      <c r="Z4404" s="62"/>
      <c r="AA4404" s="62"/>
      <c r="AB4404" s="62"/>
      <c r="AC4404" s="68"/>
      <c r="AD4404" s="2"/>
      <c r="AE4404" s="2"/>
      <c r="AF4404" s="2"/>
      <c r="AG4404" s="2"/>
      <c r="AH4404" s="55"/>
      <c r="AI4404" s="72"/>
      <c r="AJ4404" s="72"/>
      <c r="AK4404" s="72"/>
      <c r="AL4404" s="72"/>
      <c r="AM4404" s="80"/>
      <c r="AN4404" s="2"/>
      <c r="AO4404" s="2"/>
      <c r="AP4404" s="2"/>
      <c r="AQ4404" s="2"/>
      <c r="AR4404" s="55"/>
      <c r="AS4404" s="85"/>
      <c r="AT4404" s="85"/>
      <c r="AU4404" s="85"/>
      <c r="AV4404" s="85"/>
      <c r="AW4404" s="100"/>
      <c r="AX4404" s="2"/>
      <c r="AY4404" s="2"/>
      <c r="AZ4404" s="2"/>
      <c r="BA4404" s="2"/>
      <c r="BB4404" s="55"/>
      <c r="BC4404" s="105"/>
      <c r="BD4404" s="105"/>
      <c r="BE4404" s="105"/>
      <c r="BF4404" s="105"/>
      <c r="BG4404" s="109"/>
      <c r="BH4404" s="2"/>
      <c r="BI4404" s="2"/>
      <c r="BJ4404" s="2"/>
      <c r="BK4404" s="2"/>
      <c r="BL4404" s="55"/>
      <c r="BM4404" s="48"/>
      <c r="BN4404" s="48"/>
      <c r="BO4404" s="48"/>
      <c r="BP4404" s="48"/>
      <c r="BQ4404" s="117"/>
      <c r="BR4404" s="2"/>
      <c r="BS4404" s="2"/>
      <c r="BT4404" s="2"/>
      <c r="BU4404" s="2"/>
      <c r="BV4404" s="55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18" t="s">
        <v>144</v>
      </c>
      <c r="H4405" s="3">
        <v>2024</v>
      </c>
      <c r="I4405" s="20" t="s">
        <v>282</v>
      </c>
      <c r="J4405" s="184" t="s">
        <v>277</v>
      </c>
      <c r="K4405" s="184" t="s">
        <v>320</v>
      </c>
      <c r="L4405" s="187">
        <f t="shared" si="139"/>
        <v>0</v>
      </c>
      <c r="M4405" s="187">
        <f t="shared" si="140"/>
        <v>0</v>
      </c>
      <c r="N4405" s="186"/>
      <c r="O4405" s="33"/>
      <c r="P4405" s="33"/>
      <c r="Q4405" s="33"/>
      <c r="R4405" s="33"/>
      <c r="S4405" s="33"/>
      <c r="T4405" s="2"/>
      <c r="U4405" s="2"/>
      <c r="V4405" s="2"/>
      <c r="W4405" s="2"/>
      <c r="X4405" s="55"/>
      <c r="Y4405" s="62"/>
      <c r="Z4405" s="62"/>
      <c r="AA4405" s="62"/>
      <c r="AB4405" s="62"/>
      <c r="AC4405" s="68"/>
      <c r="AD4405" s="2"/>
      <c r="AE4405" s="2"/>
      <c r="AF4405" s="2"/>
      <c r="AG4405" s="2"/>
      <c r="AH4405" s="55"/>
      <c r="AI4405" s="72"/>
      <c r="AJ4405" s="72"/>
      <c r="AK4405" s="72"/>
      <c r="AL4405" s="72"/>
      <c r="AM4405" s="80"/>
      <c r="AN4405" s="2"/>
      <c r="AO4405" s="2"/>
      <c r="AP4405" s="2"/>
      <c r="AQ4405" s="2"/>
      <c r="AR4405" s="55"/>
      <c r="AS4405" s="85"/>
      <c r="AT4405" s="85"/>
      <c r="AU4405" s="85"/>
      <c r="AV4405" s="85"/>
      <c r="AW4405" s="100"/>
      <c r="AX4405" s="2"/>
      <c r="AY4405" s="2"/>
      <c r="AZ4405" s="2"/>
      <c r="BA4405" s="2"/>
      <c r="BB4405" s="55"/>
      <c r="BC4405" s="105"/>
      <c r="BD4405" s="105"/>
      <c r="BE4405" s="105"/>
      <c r="BF4405" s="105"/>
      <c r="BG4405" s="109"/>
      <c r="BH4405" s="2"/>
      <c r="BI4405" s="2"/>
      <c r="BJ4405" s="2"/>
      <c r="BK4405" s="2"/>
      <c r="BL4405" s="55"/>
      <c r="BM4405" s="48"/>
      <c r="BN4405" s="48"/>
      <c r="BO4405" s="48"/>
      <c r="BP4405" s="48"/>
      <c r="BQ4405" s="117"/>
      <c r="BR4405" s="2"/>
      <c r="BS4405" s="2"/>
      <c r="BT4405" s="2"/>
      <c r="BU4405" s="2"/>
      <c r="BV4405" s="55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18" t="s">
        <v>144</v>
      </c>
      <c r="H4406" s="3">
        <v>2024</v>
      </c>
      <c r="I4406" s="20" t="s">
        <v>283</v>
      </c>
      <c r="J4406" s="184" t="s">
        <v>298</v>
      </c>
      <c r="K4406" s="184" t="s">
        <v>321</v>
      </c>
      <c r="L4406" s="187">
        <f t="shared" si="139"/>
        <v>0</v>
      </c>
      <c r="M4406" s="187">
        <f t="shared" si="140"/>
        <v>0</v>
      </c>
      <c r="N4406" s="186"/>
      <c r="O4406" s="33"/>
      <c r="P4406" s="33"/>
      <c r="Q4406" s="33"/>
      <c r="R4406" s="33"/>
      <c r="S4406" s="33"/>
      <c r="T4406" s="2"/>
      <c r="U4406" s="2"/>
      <c r="V4406" s="2"/>
      <c r="W4406" s="2"/>
      <c r="X4406" s="55"/>
      <c r="Y4406" s="62"/>
      <c r="Z4406" s="62"/>
      <c r="AA4406" s="62"/>
      <c r="AB4406" s="62"/>
      <c r="AC4406" s="68"/>
      <c r="AD4406" s="2"/>
      <c r="AE4406" s="2"/>
      <c r="AF4406" s="2"/>
      <c r="AG4406" s="2"/>
      <c r="AH4406" s="55"/>
      <c r="AI4406" s="72"/>
      <c r="AJ4406" s="72"/>
      <c r="AK4406" s="72"/>
      <c r="AL4406" s="72"/>
      <c r="AM4406" s="80"/>
      <c r="AN4406" s="2"/>
      <c r="AO4406" s="2"/>
      <c r="AP4406" s="2"/>
      <c r="AQ4406" s="2"/>
      <c r="AR4406" s="55"/>
      <c r="AS4406" s="85"/>
      <c r="AT4406" s="85"/>
      <c r="AU4406" s="85"/>
      <c r="AV4406" s="85"/>
      <c r="AW4406" s="100"/>
      <c r="AX4406" s="2"/>
      <c r="AY4406" s="2"/>
      <c r="AZ4406" s="2"/>
      <c r="BA4406" s="2"/>
      <c r="BB4406" s="55"/>
      <c r="BC4406" s="105"/>
      <c r="BD4406" s="105"/>
      <c r="BE4406" s="105"/>
      <c r="BF4406" s="105"/>
      <c r="BG4406" s="109"/>
      <c r="BH4406" s="2"/>
      <c r="BI4406" s="2"/>
      <c r="BJ4406" s="2"/>
      <c r="BK4406" s="2"/>
      <c r="BL4406" s="55"/>
      <c r="BM4406" s="48"/>
      <c r="BN4406" s="48"/>
      <c r="BO4406" s="48"/>
      <c r="BP4406" s="48"/>
      <c r="BQ4406" s="117"/>
      <c r="BR4406" s="2"/>
      <c r="BS4406" s="2"/>
      <c r="BT4406" s="2"/>
      <c r="BU4406" s="2"/>
      <c r="BV4406" s="55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18" t="s">
        <v>144</v>
      </c>
      <c r="H4407" s="3">
        <v>2024</v>
      </c>
      <c r="I4407" s="20" t="s">
        <v>283</v>
      </c>
      <c r="J4407" s="184" t="s">
        <v>278</v>
      </c>
      <c r="K4407" s="184" t="s">
        <v>320</v>
      </c>
      <c r="L4407" s="187">
        <f t="shared" si="139"/>
        <v>0</v>
      </c>
      <c r="M4407" s="187">
        <f t="shared" si="140"/>
        <v>0</v>
      </c>
      <c r="N4407" s="186"/>
      <c r="O4407" s="33"/>
      <c r="P4407" s="33"/>
      <c r="Q4407" s="33"/>
      <c r="R4407" s="33"/>
      <c r="S4407" s="33"/>
      <c r="T4407" s="2"/>
      <c r="U4407" s="2"/>
      <c r="V4407" s="2"/>
      <c r="W4407" s="2"/>
      <c r="X4407" s="55"/>
      <c r="Y4407" s="62"/>
      <c r="Z4407" s="62"/>
      <c r="AA4407" s="62"/>
      <c r="AB4407" s="62"/>
      <c r="AC4407" s="68"/>
      <c r="AD4407" s="2"/>
      <c r="AE4407" s="2"/>
      <c r="AF4407" s="2"/>
      <c r="AG4407" s="2"/>
      <c r="AH4407" s="55"/>
      <c r="AI4407" s="72"/>
      <c r="AJ4407" s="72"/>
      <c r="AK4407" s="72"/>
      <c r="AL4407" s="72"/>
      <c r="AM4407" s="80"/>
      <c r="AN4407" s="2"/>
      <c r="AO4407" s="2"/>
      <c r="AP4407" s="2"/>
      <c r="AQ4407" s="2"/>
      <c r="AR4407" s="55"/>
      <c r="AS4407" s="85"/>
      <c r="AT4407" s="85"/>
      <c r="AU4407" s="85"/>
      <c r="AV4407" s="85"/>
      <c r="AW4407" s="100"/>
      <c r="AX4407" s="2"/>
      <c r="AY4407" s="2"/>
      <c r="AZ4407" s="2"/>
      <c r="BA4407" s="2"/>
      <c r="BB4407" s="55"/>
      <c r="BC4407" s="105"/>
      <c r="BD4407" s="105"/>
      <c r="BE4407" s="105"/>
      <c r="BF4407" s="105"/>
      <c r="BG4407" s="109"/>
      <c r="BH4407" s="2"/>
      <c r="BI4407" s="2"/>
      <c r="BJ4407" s="2"/>
      <c r="BK4407" s="2"/>
      <c r="BL4407" s="55"/>
      <c r="BM4407" s="48"/>
      <c r="BN4407" s="48"/>
      <c r="BO4407" s="48"/>
      <c r="BP4407" s="48"/>
      <c r="BQ4407" s="117"/>
      <c r="BR4407" s="2"/>
      <c r="BS4407" s="2"/>
      <c r="BT4407" s="2"/>
      <c r="BU4407" s="2"/>
      <c r="BV4407" s="55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18" t="s">
        <v>144</v>
      </c>
      <c r="H4408" s="3">
        <v>2024</v>
      </c>
      <c r="I4408" s="20" t="s">
        <v>283</v>
      </c>
      <c r="J4408" s="184" t="s">
        <v>279</v>
      </c>
      <c r="K4408" s="184" t="s">
        <v>320</v>
      </c>
      <c r="L4408" s="187">
        <f t="shared" si="139"/>
        <v>0</v>
      </c>
      <c r="M4408" s="187">
        <f t="shared" si="140"/>
        <v>0</v>
      </c>
      <c r="N4408" s="186"/>
      <c r="O4408" s="33"/>
      <c r="P4408" s="33"/>
      <c r="Q4408" s="33"/>
      <c r="R4408" s="33"/>
      <c r="S4408" s="33"/>
      <c r="T4408" s="2"/>
      <c r="U4408" s="2"/>
      <c r="V4408" s="2"/>
      <c r="W4408" s="2"/>
      <c r="X4408" s="55"/>
      <c r="Y4408" s="62"/>
      <c r="Z4408" s="62"/>
      <c r="AA4408" s="62"/>
      <c r="AB4408" s="62"/>
      <c r="AC4408" s="68"/>
      <c r="AD4408" s="2"/>
      <c r="AE4408" s="2"/>
      <c r="AF4408" s="2"/>
      <c r="AG4408" s="2"/>
      <c r="AH4408" s="55"/>
      <c r="AI4408" s="72"/>
      <c r="AJ4408" s="72"/>
      <c r="AK4408" s="72"/>
      <c r="AL4408" s="72"/>
      <c r="AM4408" s="80"/>
      <c r="AN4408" s="2"/>
      <c r="AO4408" s="2"/>
      <c r="AP4408" s="2"/>
      <c r="AQ4408" s="2"/>
      <c r="AR4408" s="55"/>
      <c r="AS4408" s="85"/>
      <c r="AT4408" s="85"/>
      <c r="AU4408" s="85"/>
      <c r="AV4408" s="85"/>
      <c r="AW4408" s="100"/>
      <c r="AX4408" s="2"/>
      <c r="AY4408" s="2"/>
      <c r="AZ4408" s="2"/>
      <c r="BA4408" s="2"/>
      <c r="BB4408" s="55"/>
      <c r="BC4408" s="105"/>
      <c r="BD4408" s="105"/>
      <c r="BE4408" s="105"/>
      <c r="BF4408" s="105"/>
      <c r="BG4408" s="109"/>
      <c r="BH4408" s="2"/>
      <c r="BI4408" s="2"/>
      <c r="BJ4408" s="2"/>
      <c r="BK4408" s="2"/>
      <c r="BL4408" s="55"/>
      <c r="BM4408" s="48"/>
      <c r="BN4408" s="48"/>
      <c r="BO4408" s="48"/>
      <c r="BP4408" s="48"/>
      <c r="BQ4408" s="117"/>
      <c r="BR4408" s="2"/>
      <c r="BS4408" s="2"/>
      <c r="BT4408" s="2"/>
      <c r="BU4408" s="2"/>
      <c r="BV4408" s="55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18" t="s">
        <v>144</v>
      </c>
      <c r="H4409" s="3">
        <v>2024</v>
      </c>
      <c r="I4409" s="20" t="s">
        <v>286</v>
      </c>
      <c r="J4409" s="184" t="s">
        <v>280</v>
      </c>
      <c r="K4409" s="184" t="s">
        <v>319</v>
      </c>
      <c r="L4409" s="187">
        <f t="shared" si="139"/>
        <v>0</v>
      </c>
      <c r="M4409" s="187">
        <f t="shared" si="140"/>
        <v>0</v>
      </c>
      <c r="N4409" s="186"/>
      <c r="O4409" s="33"/>
      <c r="P4409" s="33"/>
      <c r="Q4409" s="33"/>
      <c r="R4409" s="33"/>
      <c r="S4409" s="33"/>
      <c r="T4409" s="2"/>
      <c r="U4409" s="2"/>
      <c r="V4409" s="2"/>
      <c r="W4409" s="2"/>
      <c r="X4409" s="55"/>
      <c r="Y4409" s="62"/>
      <c r="Z4409" s="62"/>
      <c r="AA4409" s="62"/>
      <c r="AB4409" s="62"/>
      <c r="AC4409" s="68"/>
      <c r="AD4409" s="2"/>
      <c r="AE4409" s="2"/>
      <c r="AF4409" s="2"/>
      <c r="AG4409" s="2"/>
      <c r="AH4409" s="55"/>
      <c r="AI4409" s="72"/>
      <c r="AJ4409" s="72"/>
      <c r="AK4409" s="72"/>
      <c r="AL4409" s="72"/>
      <c r="AM4409" s="80"/>
      <c r="AN4409" s="2"/>
      <c r="AO4409" s="2"/>
      <c r="AP4409" s="2"/>
      <c r="AQ4409" s="2"/>
      <c r="AR4409" s="55"/>
      <c r="AS4409" s="85"/>
      <c r="AT4409" s="85"/>
      <c r="AU4409" s="85"/>
      <c r="AV4409" s="85"/>
      <c r="AW4409" s="100"/>
      <c r="AX4409" s="2"/>
      <c r="AY4409" s="2"/>
      <c r="AZ4409" s="2"/>
      <c r="BA4409" s="2"/>
      <c r="BB4409" s="55"/>
      <c r="BC4409" s="105"/>
      <c r="BD4409" s="105"/>
      <c r="BE4409" s="105"/>
      <c r="BF4409" s="105"/>
      <c r="BG4409" s="109"/>
      <c r="BH4409" s="2"/>
      <c r="BI4409" s="2"/>
      <c r="BJ4409" s="2"/>
      <c r="BK4409" s="2"/>
      <c r="BL4409" s="55"/>
      <c r="BM4409" s="48"/>
      <c r="BN4409" s="48"/>
      <c r="BO4409" s="48"/>
      <c r="BP4409" s="48"/>
      <c r="BQ4409" s="117"/>
      <c r="BR4409" s="2"/>
      <c r="BS4409" s="2"/>
      <c r="BT4409" s="2"/>
      <c r="BU4409" s="2"/>
      <c r="BV4409" s="55"/>
    </row>
    <row r="4410" spans="1:74" hidden="1" x14ac:dyDescent="0.3">
      <c r="A4410" s="2" t="s">
        <v>143</v>
      </c>
      <c r="B4410" s="2" t="s">
        <v>2</v>
      </c>
      <c r="C4410" s="2" t="s">
        <v>3</v>
      </c>
      <c r="D4410" s="2" t="s">
        <v>124</v>
      </c>
      <c r="E4410" s="5" t="s">
        <v>142</v>
      </c>
      <c r="F4410" s="3"/>
      <c r="G4410" s="18" t="s">
        <v>144</v>
      </c>
      <c r="H4410" s="3">
        <v>2024</v>
      </c>
      <c r="I4410" s="20" t="s">
        <v>286</v>
      </c>
      <c r="J4410" s="184" t="s">
        <v>281</v>
      </c>
      <c r="K4410" s="184" t="s">
        <v>319</v>
      </c>
      <c r="L4410" s="187">
        <f t="shared" si="139"/>
        <v>0</v>
      </c>
      <c r="M4410" s="187">
        <f t="shared" si="140"/>
        <v>14.302</v>
      </c>
      <c r="N4410" s="186" t="s">
        <v>1500</v>
      </c>
      <c r="O4410" s="33"/>
      <c r="P4410" s="33"/>
      <c r="Q4410" s="33"/>
      <c r="R4410" s="33"/>
      <c r="S4410" s="33"/>
      <c r="T4410" s="2"/>
      <c r="U4410" s="2"/>
      <c r="V4410" s="2"/>
      <c r="W4410" s="2"/>
      <c r="X4410" s="55"/>
      <c r="Y4410" s="62"/>
      <c r="Z4410" s="62"/>
      <c r="AA4410" s="62"/>
      <c r="AB4410" s="62"/>
      <c r="AC4410" s="68"/>
      <c r="AD4410" s="2"/>
      <c r="AE4410" s="2"/>
      <c r="AF4410" s="2"/>
      <c r="AG4410" s="2"/>
      <c r="AH4410" s="55"/>
      <c r="AI4410" s="72"/>
      <c r="AJ4410" s="72"/>
      <c r="AK4410" s="72"/>
      <c r="AL4410" s="72"/>
      <c r="AM4410" s="80"/>
      <c r="AN4410" s="2"/>
      <c r="AO4410" s="2"/>
      <c r="AP4410" s="2"/>
      <c r="AQ4410" s="2"/>
      <c r="AR4410" s="55"/>
      <c r="AS4410" s="85"/>
      <c r="AT4410" s="85"/>
      <c r="AU4410" s="85"/>
      <c r="AV4410" s="85"/>
      <c r="AW4410" s="100"/>
      <c r="AX4410" s="2" t="s">
        <v>823</v>
      </c>
      <c r="AY4410" s="2"/>
      <c r="AZ4410" s="2"/>
      <c r="BA4410" s="2"/>
      <c r="BB4410" s="55">
        <v>9.8019999999999996</v>
      </c>
      <c r="BC4410" s="105" t="s">
        <v>1061</v>
      </c>
      <c r="BD4410" s="105"/>
      <c r="BE4410" s="105"/>
      <c r="BF4410" s="105"/>
      <c r="BG4410" s="109">
        <v>4.5</v>
      </c>
      <c r="BH4410" s="2"/>
      <c r="BI4410" s="2"/>
      <c r="BJ4410" s="2"/>
      <c r="BK4410" s="2"/>
      <c r="BL4410" s="55"/>
      <c r="BM4410" s="48"/>
      <c r="BN4410" s="48"/>
      <c r="BO4410" s="48"/>
      <c r="BP4410" s="48"/>
      <c r="BQ4410" s="117"/>
      <c r="BR4410" s="2"/>
      <c r="BS4410" s="2"/>
      <c r="BT4410" s="2"/>
      <c r="BU4410" s="2"/>
      <c r="BV4410" s="55"/>
    </row>
    <row r="4411" spans="1:74" s="13" customFormat="1" hidden="1" x14ac:dyDescent="0.3">
      <c r="A4411" s="12" t="s">
        <v>143</v>
      </c>
      <c r="B4411" s="12" t="s">
        <v>2</v>
      </c>
      <c r="C4411" s="12" t="s">
        <v>3</v>
      </c>
      <c r="D4411" s="12" t="s">
        <v>124</v>
      </c>
      <c r="E4411" s="6" t="s">
        <v>142</v>
      </c>
      <c r="F4411" s="7"/>
      <c r="G4411" s="19" t="s">
        <v>144</v>
      </c>
      <c r="H4411" s="7">
        <v>2024</v>
      </c>
      <c r="I4411" s="21"/>
      <c r="J4411" s="12" t="s">
        <v>314</v>
      </c>
      <c r="K4411" s="12"/>
      <c r="L4411" s="147"/>
      <c r="M4411" s="147">
        <f>SUM(M4373:M4410)</f>
        <v>384.56500000000005</v>
      </c>
      <c r="N4411" s="183"/>
      <c r="O4411" s="12"/>
      <c r="P4411" s="12"/>
      <c r="Q4411" s="12"/>
      <c r="R4411" s="12"/>
      <c r="S4411" s="147">
        <f>SUM(S4373:S4410)</f>
        <v>0</v>
      </c>
      <c r="T4411" s="12"/>
      <c r="U4411" s="12"/>
      <c r="V4411" s="12"/>
      <c r="W4411" s="12"/>
      <c r="X4411" s="47">
        <f>SUM(X4373:X4410)</f>
        <v>0</v>
      </c>
      <c r="Y4411" s="12"/>
      <c r="Z4411" s="12"/>
      <c r="AA4411" s="12"/>
      <c r="AB4411" s="12"/>
      <c r="AC4411" s="47">
        <f>SUM(AC4373:AC4410)</f>
        <v>188.92</v>
      </c>
      <c r="AD4411" s="12"/>
      <c r="AE4411" s="12"/>
      <c r="AF4411" s="12"/>
      <c r="AG4411" s="12"/>
      <c r="AH4411" s="47">
        <f>SUM(AH4373:AH4410)</f>
        <v>0</v>
      </c>
      <c r="AI4411" s="12"/>
      <c r="AJ4411" s="12"/>
      <c r="AK4411" s="12"/>
      <c r="AL4411" s="12"/>
      <c r="AM4411" s="47">
        <f>SUM(AM4373:AM4410)</f>
        <v>0</v>
      </c>
      <c r="AN4411" s="12"/>
      <c r="AO4411" s="12"/>
      <c r="AP4411" s="12"/>
      <c r="AQ4411" s="12"/>
      <c r="AR4411" s="47">
        <f>SUM(AR4373:AR4410)</f>
        <v>0</v>
      </c>
      <c r="AS4411" s="12"/>
      <c r="AT4411" s="12"/>
      <c r="AU4411" s="12"/>
      <c r="AV4411" s="12"/>
      <c r="AW4411" s="47">
        <f>SUM(AW4373:AW4410)</f>
        <v>0</v>
      </c>
      <c r="AX4411" s="12"/>
      <c r="AY4411" s="12"/>
      <c r="AZ4411" s="12"/>
      <c r="BA4411" s="12"/>
      <c r="BB4411" s="47">
        <f>SUM(BB4373:BB4410)</f>
        <v>9.8019999999999996</v>
      </c>
      <c r="BC4411" s="12"/>
      <c r="BD4411" s="12"/>
      <c r="BE4411" s="12"/>
      <c r="BF4411" s="12"/>
      <c r="BG4411" s="47">
        <f>SUM(BG4373:BG4410)</f>
        <v>4.5</v>
      </c>
      <c r="BH4411" s="12"/>
      <c r="BI4411" s="12"/>
      <c r="BJ4411" s="12"/>
      <c r="BK4411" s="12"/>
      <c r="BL4411" s="47">
        <f>SUM(BL4373:BL4410)</f>
        <v>0</v>
      </c>
      <c r="BM4411" s="12"/>
      <c r="BN4411" s="12"/>
      <c r="BO4411" s="12"/>
      <c r="BP4411" s="12"/>
      <c r="BQ4411" s="47">
        <f>SUM(BQ4373:BQ4410)</f>
        <v>0</v>
      </c>
      <c r="BR4411" s="12"/>
      <c r="BS4411" s="12"/>
      <c r="BT4411" s="12"/>
      <c r="BU4411" s="12"/>
      <c r="BV4411" s="47">
        <f>SUM(BV4373:BV4410)</f>
        <v>181.34299999999999</v>
      </c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18" t="s">
        <v>73</v>
      </c>
      <c r="H4412" s="3">
        <v>2024</v>
      </c>
      <c r="I4412" s="20" t="s">
        <v>287</v>
      </c>
      <c r="J4412" s="184" t="s">
        <v>267</v>
      </c>
      <c r="K4412" s="184" t="s">
        <v>318</v>
      </c>
      <c r="L4412" s="187">
        <f t="shared" si="139"/>
        <v>0</v>
      </c>
      <c r="M4412" s="187">
        <f t="shared" si="140"/>
        <v>0</v>
      </c>
      <c r="N4412" s="186"/>
      <c r="O4412" s="33"/>
      <c r="P4412" s="33"/>
      <c r="Q4412" s="33"/>
      <c r="R4412" s="33"/>
      <c r="S4412" s="33"/>
      <c r="T4412" s="2"/>
      <c r="U4412" s="2"/>
      <c r="V4412" s="2"/>
      <c r="W4412" s="2"/>
      <c r="X4412" s="55"/>
      <c r="Y4412" s="62"/>
      <c r="Z4412" s="62"/>
      <c r="AA4412" s="62"/>
      <c r="AB4412" s="62"/>
      <c r="AC4412" s="68"/>
      <c r="AD4412" s="2"/>
      <c r="AE4412" s="2"/>
      <c r="AF4412" s="2"/>
      <c r="AG4412" s="2"/>
      <c r="AH4412" s="55"/>
      <c r="AI4412" s="72"/>
      <c r="AJ4412" s="72"/>
      <c r="AK4412" s="72"/>
      <c r="AL4412" s="72"/>
      <c r="AM4412" s="80"/>
      <c r="AN4412" s="2"/>
      <c r="AO4412" s="2"/>
      <c r="AP4412" s="2"/>
      <c r="AQ4412" s="2"/>
      <c r="AR4412" s="55"/>
      <c r="AS4412" s="85"/>
      <c r="AT4412" s="85"/>
      <c r="AU4412" s="85"/>
      <c r="AV4412" s="85"/>
      <c r="AW4412" s="100"/>
      <c r="AX4412" s="2"/>
      <c r="AY4412" s="2"/>
      <c r="AZ4412" s="2"/>
      <c r="BA4412" s="2"/>
      <c r="BB4412" s="55"/>
      <c r="BC4412" s="105"/>
      <c r="BD4412" s="105"/>
      <c r="BE4412" s="105"/>
      <c r="BF4412" s="105"/>
      <c r="BG4412" s="109"/>
      <c r="BH4412" s="2"/>
      <c r="BI4412" s="2"/>
      <c r="BJ4412" s="2"/>
      <c r="BK4412" s="2"/>
      <c r="BL4412" s="55"/>
      <c r="BM4412" s="48"/>
      <c r="BN4412" s="48"/>
      <c r="BO4412" s="48"/>
      <c r="BP4412" s="48"/>
      <c r="BQ4412" s="117"/>
      <c r="BR4412" s="2"/>
      <c r="BS4412" s="2"/>
      <c r="BT4412" s="2"/>
      <c r="BU4412" s="2"/>
      <c r="BV4412" s="55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18" t="s">
        <v>73</v>
      </c>
      <c r="H4413" s="3">
        <v>2024</v>
      </c>
      <c r="I4413" s="20" t="s">
        <v>287</v>
      </c>
      <c r="J4413" s="184" t="s">
        <v>291</v>
      </c>
      <c r="K4413" s="184" t="s">
        <v>319</v>
      </c>
      <c r="L4413" s="187">
        <f t="shared" si="139"/>
        <v>0</v>
      </c>
      <c r="M4413" s="187">
        <f t="shared" si="140"/>
        <v>0</v>
      </c>
      <c r="N4413" s="186"/>
      <c r="O4413" s="33"/>
      <c r="P4413" s="33"/>
      <c r="Q4413" s="33"/>
      <c r="R4413" s="33"/>
      <c r="S4413" s="33"/>
      <c r="T4413" s="2"/>
      <c r="U4413" s="2"/>
      <c r="V4413" s="2"/>
      <c r="W4413" s="2"/>
      <c r="X4413" s="55"/>
      <c r="Y4413" s="62"/>
      <c r="Z4413" s="62"/>
      <c r="AA4413" s="62"/>
      <c r="AB4413" s="62"/>
      <c r="AC4413" s="68"/>
      <c r="AD4413" s="2"/>
      <c r="AE4413" s="2"/>
      <c r="AF4413" s="2"/>
      <c r="AG4413" s="2"/>
      <c r="AH4413" s="55"/>
      <c r="AI4413" s="72"/>
      <c r="AJ4413" s="72"/>
      <c r="AK4413" s="72"/>
      <c r="AL4413" s="72"/>
      <c r="AM4413" s="80"/>
      <c r="AN4413" s="2"/>
      <c r="AO4413" s="2"/>
      <c r="AP4413" s="2"/>
      <c r="AQ4413" s="2"/>
      <c r="AR4413" s="55"/>
      <c r="AS4413" s="85"/>
      <c r="AT4413" s="85"/>
      <c r="AU4413" s="85"/>
      <c r="AV4413" s="85"/>
      <c r="AW4413" s="100"/>
      <c r="AX4413" s="2"/>
      <c r="AY4413" s="2"/>
      <c r="AZ4413" s="2"/>
      <c r="BA4413" s="2"/>
      <c r="BB4413" s="55"/>
      <c r="BC4413" s="105"/>
      <c r="BD4413" s="105"/>
      <c r="BE4413" s="105"/>
      <c r="BF4413" s="105"/>
      <c r="BG4413" s="109"/>
      <c r="BH4413" s="2"/>
      <c r="BI4413" s="2"/>
      <c r="BJ4413" s="2"/>
      <c r="BK4413" s="2"/>
      <c r="BL4413" s="55"/>
      <c r="BM4413" s="48"/>
      <c r="BN4413" s="48"/>
      <c r="BO4413" s="48"/>
      <c r="BP4413" s="48"/>
      <c r="BQ4413" s="117"/>
      <c r="BR4413" s="2"/>
      <c r="BS4413" s="2"/>
      <c r="BT4413" s="2"/>
      <c r="BU4413" s="2"/>
      <c r="BV4413" s="55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18" t="s">
        <v>73</v>
      </c>
      <c r="H4414" s="3">
        <v>2024</v>
      </c>
      <c r="I4414" s="20" t="s">
        <v>286</v>
      </c>
      <c r="J4414" s="184" t="s">
        <v>336</v>
      </c>
      <c r="K4414" s="184" t="s">
        <v>319</v>
      </c>
      <c r="L4414" s="187">
        <f t="shared" si="139"/>
        <v>0</v>
      </c>
      <c r="M4414" s="187">
        <f t="shared" si="140"/>
        <v>0</v>
      </c>
      <c r="N4414" s="186"/>
      <c r="O4414" s="33"/>
      <c r="P4414" s="33"/>
      <c r="Q4414" s="33"/>
      <c r="R4414" s="33"/>
      <c r="S4414" s="33"/>
      <c r="T4414" s="2"/>
      <c r="U4414" s="2"/>
      <c r="V4414" s="2"/>
      <c r="W4414" s="2"/>
      <c r="X4414" s="55"/>
      <c r="Y4414" s="62"/>
      <c r="Z4414" s="62"/>
      <c r="AA4414" s="62"/>
      <c r="AB4414" s="62"/>
      <c r="AC4414" s="68"/>
      <c r="AD4414" s="2"/>
      <c r="AE4414" s="2"/>
      <c r="AF4414" s="2"/>
      <c r="AG4414" s="2"/>
      <c r="AH4414" s="55"/>
      <c r="AI4414" s="72"/>
      <c r="AJ4414" s="72"/>
      <c r="AK4414" s="72"/>
      <c r="AL4414" s="72"/>
      <c r="AM4414" s="80"/>
      <c r="AN4414" s="2"/>
      <c r="AO4414" s="2"/>
      <c r="AP4414" s="2"/>
      <c r="AQ4414" s="2"/>
      <c r="AR4414" s="55"/>
      <c r="AS4414" s="85"/>
      <c r="AT4414" s="85"/>
      <c r="AU4414" s="85"/>
      <c r="AV4414" s="85"/>
      <c r="AW4414" s="100"/>
      <c r="AX4414" s="2"/>
      <c r="AY4414" s="2"/>
      <c r="AZ4414" s="2"/>
      <c r="BA4414" s="2"/>
      <c r="BB4414" s="55"/>
      <c r="BC4414" s="105"/>
      <c r="BD4414" s="105"/>
      <c r="BE4414" s="105"/>
      <c r="BF4414" s="105"/>
      <c r="BG4414" s="109"/>
      <c r="BH4414" s="2"/>
      <c r="BI4414" s="2"/>
      <c r="BJ4414" s="2"/>
      <c r="BK4414" s="2"/>
      <c r="BL4414" s="55"/>
      <c r="BM4414" s="48"/>
      <c r="BN4414" s="48"/>
      <c r="BO4414" s="48"/>
      <c r="BP4414" s="48"/>
      <c r="BQ4414" s="117"/>
      <c r="BR4414" s="2"/>
      <c r="BS4414" s="2"/>
      <c r="BT4414" s="2"/>
      <c r="BU4414" s="2"/>
      <c r="BV4414" s="55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18" t="s">
        <v>73</v>
      </c>
      <c r="H4415" s="3">
        <v>2024</v>
      </c>
      <c r="I4415" s="20" t="s">
        <v>286</v>
      </c>
      <c r="J4415" s="185" t="s">
        <v>337</v>
      </c>
      <c r="K4415" s="185" t="s">
        <v>318</v>
      </c>
      <c r="L4415" s="187">
        <f t="shared" si="139"/>
        <v>0</v>
      </c>
      <c r="M4415" s="187">
        <f t="shared" si="140"/>
        <v>0</v>
      </c>
      <c r="N4415" s="186"/>
      <c r="O4415" s="53"/>
      <c r="P4415" s="53"/>
      <c r="Q4415" s="53"/>
      <c r="R4415" s="53"/>
      <c r="S4415" s="53"/>
      <c r="T4415" s="8"/>
      <c r="U4415" s="8"/>
      <c r="V4415" s="8"/>
      <c r="W4415" s="8"/>
      <c r="X4415" s="122"/>
      <c r="Y4415" s="135"/>
      <c r="Z4415" s="135"/>
      <c r="AA4415" s="135"/>
      <c r="AB4415" s="135"/>
      <c r="AC4415" s="136"/>
      <c r="AD4415" s="8"/>
      <c r="AE4415" s="8"/>
      <c r="AF4415" s="8"/>
      <c r="AG4415" s="8"/>
      <c r="AH4415" s="122"/>
      <c r="AI4415" s="137"/>
      <c r="AJ4415" s="137"/>
      <c r="AK4415" s="137"/>
      <c r="AL4415" s="137"/>
      <c r="AM4415" s="138"/>
      <c r="AN4415" s="8"/>
      <c r="AO4415" s="8"/>
      <c r="AP4415" s="8"/>
      <c r="AQ4415" s="8"/>
      <c r="AR4415" s="122"/>
      <c r="AS4415" s="139"/>
      <c r="AT4415" s="139"/>
      <c r="AU4415" s="139"/>
      <c r="AV4415" s="139"/>
      <c r="AW4415" s="140"/>
      <c r="AX4415" s="8"/>
      <c r="AY4415" s="8"/>
      <c r="AZ4415" s="8"/>
      <c r="BA4415" s="8"/>
      <c r="BB4415" s="122"/>
      <c r="BC4415" s="141"/>
      <c r="BD4415" s="141"/>
      <c r="BE4415" s="141"/>
      <c r="BF4415" s="141"/>
      <c r="BG4415" s="142"/>
      <c r="BH4415" s="8"/>
      <c r="BI4415" s="8"/>
      <c r="BJ4415" s="8"/>
      <c r="BK4415" s="8"/>
      <c r="BL4415" s="122"/>
      <c r="BM4415" s="143"/>
      <c r="BN4415" s="143"/>
      <c r="BO4415" s="143"/>
      <c r="BP4415" s="143"/>
      <c r="BQ4415" s="144"/>
      <c r="BR4415" s="8"/>
      <c r="BS4415" s="8"/>
      <c r="BT4415" s="8"/>
      <c r="BU4415" s="8"/>
      <c r="BV4415" s="122"/>
    </row>
    <row r="4416" spans="1:74" ht="28.8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18" t="s">
        <v>73</v>
      </c>
      <c r="H4416" s="3">
        <v>2024</v>
      </c>
      <c r="I4416" s="20" t="s">
        <v>286</v>
      </c>
      <c r="J4416" s="185" t="s">
        <v>338</v>
      </c>
      <c r="K4416" s="185" t="s">
        <v>339</v>
      </c>
      <c r="L4416" s="187">
        <f t="shared" si="139"/>
        <v>0</v>
      </c>
      <c r="M4416" s="187">
        <f t="shared" si="140"/>
        <v>0</v>
      </c>
      <c r="N4416" s="186"/>
      <c r="O4416" s="53"/>
      <c r="P4416" s="53"/>
      <c r="Q4416" s="53"/>
      <c r="R4416" s="53"/>
      <c r="S4416" s="53"/>
      <c r="T4416" s="8"/>
      <c r="U4416" s="8"/>
      <c r="V4416" s="8"/>
      <c r="W4416" s="8"/>
      <c r="X4416" s="122"/>
      <c r="Y4416" s="135"/>
      <c r="Z4416" s="135"/>
      <c r="AA4416" s="135"/>
      <c r="AB4416" s="135"/>
      <c r="AC4416" s="136"/>
      <c r="AD4416" s="8"/>
      <c r="AE4416" s="8"/>
      <c r="AF4416" s="8"/>
      <c r="AG4416" s="8"/>
      <c r="AH4416" s="122"/>
      <c r="AI4416" s="137"/>
      <c r="AJ4416" s="137"/>
      <c r="AK4416" s="137"/>
      <c r="AL4416" s="137"/>
      <c r="AM4416" s="138"/>
      <c r="AN4416" s="8"/>
      <c r="AO4416" s="8"/>
      <c r="AP4416" s="8"/>
      <c r="AQ4416" s="8"/>
      <c r="AR4416" s="122"/>
      <c r="AS4416" s="139"/>
      <c r="AT4416" s="139"/>
      <c r="AU4416" s="139"/>
      <c r="AV4416" s="139"/>
      <c r="AW4416" s="140"/>
      <c r="AX4416" s="8"/>
      <c r="AY4416" s="8"/>
      <c r="AZ4416" s="8"/>
      <c r="BA4416" s="8"/>
      <c r="BB4416" s="122"/>
      <c r="BC4416" s="141"/>
      <c r="BD4416" s="141"/>
      <c r="BE4416" s="141"/>
      <c r="BF4416" s="141"/>
      <c r="BG4416" s="142"/>
      <c r="BH4416" s="8"/>
      <c r="BI4416" s="8"/>
      <c r="BJ4416" s="8"/>
      <c r="BK4416" s="8"/>
      <c r="BL4416" s="122"/>
      <c r="BM4416" s="143"/>
      <c r="BN4416" s="143"/>
      <c r="BO4416" s="143"/>
      <c r="BP4416" s="143"/>
      <c r="BQ4416" s="144"/>
      <c r="BR4416" s="8"/>
      <c r="BS4416" s="8"/>
      <c r="BT4416" s="8"/>
      <c r="BU4416" s="8"/>
      <c r="BV4416" s="122"/>
    </row>
    <row r="4417" spans="1:74" ht="28.8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18" t="s">
        <v>73</v>
      </c>
      <c r="H4417" s="3">
        <v>2024</v>
      </c>
      <c r="I4417" s="20" t="s">
        <v>286</v>
      </c>
      <c r="J4417" s="185" t="s">
        <v>340</v>
      </c>
      <c r="K4417" s="185" t="s">
        <v>318</v>
      </c>
      <c r="L4417" s="187">
        <f t="shared" si="139"/>
        <v>0</v>
      </c>
      <c r="M4417" s="187">
        <f t="shared" si="140"/>
        <v>0</v>
      </c>
      <c r="N4417" s="186"/>
      <c r="O4417" s="53"/>
      <c r="P4417" s="53"/>
      <c r="Q4417" s="53"/>
      <c r="R4417" s="53"/>
      <c r="S4417" s="53"/>
      <c r="T4417" s="8"/>
      <c r="U4417" s="8"/>
      <c r="V4417" s="8"/>
      <c r="W4417" s="8"/>
      <c r="X4417" s="122"/>
      <c r="Y4417" s="135"/>
      <c r="Z4417" s="135"/>
      <c r="AA4417" s="135"/>
      <c r="AB4417" s="135"/>
      <c r="AC4417" s="136"/>
      <c r="AD4417" s="8"/>
      <c r="AE4417" s="8"/>
      <c r="AF4417" s="8"/>
      <c r="AG4417" s="8"/>
      <c r="AH4417" s="122"/>
      <c r="AI4417" s="137"/>
      <c r="AJ4417" s="137"/>
      <c r="AK4417" s="137"/>
      <c r="AL4417" s="137"/>
      <c r="AM4417" s="138"/>
      <c r="AN4417" s="8"/>
      <c r="AO4417" s="8"/>
      <c r="AP4417" s="8"/>
      <c r="AQ4417" s="8"/>
      <c r="AR4417" s="122"/>
      <c r="AS4417" s="139"/>
      <c r="AT4417" s="139"/>
      <c r="AU4417" s="139"/>
      <c r="AV4417" s="139"/>
      <c r="AW4417" s="140"/>
      <c r="AX4417" s="8"/>
      <c r="AY4417" s="8"/>
      <c r="AZ4417" s="8"/>
      <c r="BA4417" s="8"/>
      <c r="BB4417" s="122"/>
      <c r="BC4417" s="141"/>
      <c r="BD4417" s="141"/>
      <c r="BE4417" s="141"/>
      <c r="BF4417" s="141"/>
      <c r="BG4417" s="142"/>
      <c r="BH4417" s="8"/>
      <c r="BI4417" s="8"/>
      <c r="BJ4417" s="8"/>
      <c r="BK4417" s="8"/>
      <c r="BL4417" s="122"/>
      <c r="BM4417" s="143"/>
      <c r="BN4417" s="143"/>
      <c r="BO4417" s="143"/>
      <c r="BP4417" s="143"/>
      <c r="BQ4417" s="144"/>
      <c r="BR4417" s="8"/>
      <c r="BS4417" s="8"/>
      <c r="BT4417" s="8"/>
      <c r="BU4417" s="8"/>
      <c r="BV4417" s="122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18" t="s">
        <v>73</v>
      </c>
      <c r="H4418" s="3">
        <v>2024</v>
      </c>
      <c r="I4418" s="20" t="s">
        <v>286</v>
      </c>
      <c r="J4418" s="185" t="s">
        <v>341</v>
      </c>
      <c r="K4418" s="185" t="s">
        <v>320</v>
      </c>
      <c r="L4418" s="187">
        <f t="shared" si="139"/>
        <v>0</v>
      </c>
      <c r="M4418" s="187">
        <f t="shared" si="140"/>
        <v>0</v>
      </c>
      <c r="N4418" s="186"/>
      <c r="O4418" s="53"/>
      <c r="P4418" s="53"/>
      <c r="Q4418" s="53"/>
      <c r="R4418" s="53"/>
      <c r="S4418" s="53"/>
      <c r="T4418" s="8"/>
      <c r="U4418" s="8"/>
      <c r="V4418" s="8"/>
      <c r="W4418" s="8"/>
      <c r="X4418" s="122"/>
      <c r="Y4418" s="135"/>
      <c r="Z4418" s="135"/>
      <c r="AA4418" s="135"/>
      <c r="AB4418" s="135"/>
      <c r="AC4418" s="136"/>
      <c r="AD4418" s="8"/>
      <c r="AE4418" s="8"/>
      <c r="AF4418" s="8"/>
      <c r="AG4418" s="8"/>
      <c r="AH4418" s="122"/>
      <c r="AI4418" s="137"/>
      <c r="AJ4418" s="137"/>
      <c r="AK4418" s="137"/>
      <c r="AL4418" s="137"/>
      <c r="AM4418" s="138"/>
      <c r="AN4418" s="8"/>
      <c r="AO4418" s="8"/>
      <c r="AP4418" s="8"/>
      <c r="AQ4418" s="8"/>
      <c r="AR4418" s="122"/>
      <c r="AS4418" s="139"/>
      <c r="AT4418" s="139"/>
      <c r="AU4418" s="139"/>
      <c r="AV4418" s="139"/>
      <c r="AW4418" s="140"/>
      <c r="AX4418" s="8"/>
      <c r="AY4418" s="8"/>
      <c r="AZ4418" s="8"/>
      <c r="BA4418" s="8"/>
      <c r="BB4418" s="122"/>
      <c r="BC4418" s="141"/>
      <c r="BD4418" s="141"/>
      <c r="BE4418" s="141"/>
      <c r="BF4418" s="141"/>
      <c r="BG4418" s="142"/>
      <c r="BH4418" s="8"/>
      <c r="BI4418" s="8"/>
      <c r="BJ4418" s="8"/>
      <c r="BK4418" s="8"/>
      <c r="BL4418" s="122"/>
      <c r="BM4418" s="143"/>
      <c r="BN4418" s="143"/>
      <c r="BO4418" s="143"/>
      <c r="BP4418" s="143"/>
      <c r="BQ4418" s="144"/>
      <c r="BR4418" s="8"/>
      <c r="BS4418" s="8"/>
      <c r="BT4418" s="8"/>
      <c r="BU4418" s="8"/>
      <c r="BV4418" s="122"/>
    </row>
    <row r="4419" spans="1:74" ht="28.8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18" t="s">
        <v>73</v>
      </c>
      <c r="H4419" s="3">
        <v>2024</v>
      </c>
      <c r="I4419" s="20" t="s">
        <v>286</v>
      </c>
      <c r="J4419" s="185" t="s">
        <v>342</v>
      </c>
      <c r="K4419" s="185" t="s">
        <v>320</v>
      </c>
      <c r="L4419" s="187">
        <f t="shared" si="139"/>
        <v>0</v>
      </c>
      <c r="M4419" s="187">
        <f t="shared" si="140"/>
        <v>0</v>
      </c>
      <c r="N4419" s="186"/>
      <c r="O4419" s="53"/>
      <c r="P4419" s="53"/>
      <c r="Q4419" s="53"/>
      <c r="R4419" s="53"/>
      <c r="S4419" s="53"/>
      <c r="T4419" s="8"/>
      <c r="U4419" s="8"/>
      <c r="V4419" s="8"/>
      <c r="W4419" s="8"/>
      <c r="X4419" s="122"/>
      <c r="Y4419" s="135"/>
      <c r="Z4419" s="135"/>
      <c r="AA4419" s="135"/>
      <c r="AB4419" s="135"/>
      <c r="AC4419" s="136"/>
      <c r="AD4419" s="8"/>
      <c r="AE4419" s="8"/>
      <c r="AF4419" s="8"/>
      <c r="AG4419" s="8"/>
      <c r="AH4419" s="122"/>
      <c r="AI4419" s="137"/>
      <c r="AJ4419" s="137"/>
      <c r="AK4419" s="137"/>
      <c r="AL4419" s="137"/>
      <c r="AM4419" s="138"/>
      <c r="AN4419" s="8"/>
      <c r="AO4419" s="8"/>
      <c r="AP4419" s="8"/>
      <c r="AQ4419" s="8"/>
      <c r="AR4419" s="122"/>
      <c r="AS4419" s="139"/>
      <c r="AT4419" s="139"/>
      <c r="AU4419" s="139"/>
      <c r="AV4419" s="139"/>
      <c r="AW4419" s="140"/>
      <c r="AX4419" s="8"/>
      <c r="AY4419" s="8"/>
      <c r="AZ4419" s="8"/>
      <c r="BA4419" s="8"/>
      <c r="BB4419" s="122"/>
      <c r="BC4419" s="141"/>
      <c r="BD4419" s="141"/>
      <c r="BE4419" s="141"/>
      <c r="BF4419" s="141"/>
      <c r="BG4419" s="142"/>
      <c r="BH4419" s="8"/>
      <c r="BI4419" s="8"/>
      <c r="BJ4419" s="8"/>
      <c r="BK4419" s="8"/>
      <c r="BL4419" s="122"/>
      <c r="BM4419" s="143"/>
      <c r="BN4419" s="143"/>
      <c r="BO4419" s="143"/>
      <c r="BP4419" s="143"/>
      <c r="BQ4419" s="144"/>
      <c r="BR4419" s="8"/>
      <c r="BS4419" s="8"/>
      <c r="BT4419" s="8"/>
      <c r="BU4419" s="8"/>
      <c r="BV4419" s="122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18" t="s">
        <v>73</v>
      </c>
      <c r="H4420" s="3">
        <v>2024</v>
      </c>
      <c r="I4420" s="20" t="s">
        <v>286</v>
      </c>
      <c r="J4420" s="185" t="s">
        <v>343</v>
      </c>
      <c r="K4420" s="185" t="s">
        <v>339</v>
      </c>
      <c r="L4420" s="187">
        <f t="shared" si="139"/>
        <v>0</v>
      </c>
      <c r="M4420" s="187">
        <f t="shared" si="140"/>
        <v>0</v>
      </c>
      <c r="N4420" s="186"/>
      <c r="O4420" s="53"/>
      <c r="P4420" s="53"/>
      <c r="Q4420" s="53"/>
      <c r="R4420" s="53"/>
      <c r="S4420" s="53"/>
      <c r="T4420" s="8"/>
      <c r="U4420" s="8"/>
      <c r="V4420" s="8"/>
      <c r="W4420" s="8"/>
      <c r="X4420" s="122"/>
      <c r="Y4420" s="135"/>
      <c r="Z4420" s="135"/>
      <c r="AA4420" s="135"/>
      <c r="AB4420" s="135"/>
      <c r="AC4420" s="136"/>
      <c r="AD4420" s="8"/>
      <c r="AE4420" s="8"/>
      <c r="AF4420" s="8"/>
      <c r="AG4420" s="8"/>
      <c r="AH4420" s="122"/>
      <c r="AI4420" s="137"/>
      <c r="AJ4420" s="137"/>
      <c r="AK4420" s="137"/>
      <c r="AL4420" s="137"/>
      <c r="AM4420" s="138"/>
      <c r="AN4420" s="8"/>
      <c r="AO4420" s="8"/>
      <c r="AP4420" s="8"/>
      <c r="AQ4420" s="8"/>
      <c r="AR4420" s="122"/>
      <c r="AS4420" s="139"/>
      <c r="AT4420" s="139"/>
      <c r="AU4420" s="139"/>
      <c r="AV4420" s="139"/>
      <c r="AW4420" s="140"/>
      <c r="AX4420" s="8"/>
      <c r="AY4420" s="8"/>
      <c r="AZ4420" s="8"/>
      <c r="BA4420" s="8"/>
      <c r="BB4420" s="122"/>
      <c r="BC4420" s="141"/>
      <c r="BD4420" s="141"/>
      <c r="BE4420" s="141"/>
      <c r="BF4420" s="141"/>
      <c r="BG4420" s="142"/>
      <c r="BH4420" s="8"/>
      <c r="BI4420" s="8"/>
      <c r="BJ4420" s="8"/>
      <c r="BK4420" s="8"/>
      <c r="BL4420" s="122"/>
      <c r="BM4420" s="143"/>
      <c r="BN4420" s="143"/>
      <c r="BO4420" s="143"/>
      <c r="BP4420" s="143"/>
      <c r="BQ4420" s="144"/>
      <c r="BR4420" s="8"/>
      <c r="BS4420" s="8"/>
      <c r="BT4420" s="8"/>
      <c r="BU4420" s="8"/>
      <c r="BV4420" s="122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18" t="s">
        <v>73</v>
      </c>
      <c r="H4421" s="3">
        <v>2024</v>
      </c>
      <c r="I4421" s="20" t="s">
        <v>288</v>
      </c>
      <c r="J4421" s="185" t="s">
        <v>344</v>
      </c>
      <c r="K4421" s="185" t="s">
        <v>318</v>
      </c>
      <c r="L4421" s="187">
        <f t="shared" si="139"/>
        <v>4.9000000000000002E-2</v>
      </c>
      <c r="M4421" s="187">
        <f t="shared" si="140"/>
        <v>57.048999999999999</v>
      </c>
      <c r="N4421" s="186"/>
      <c r="O4421" s="53"/>
      <c r="P4421" s="53"/>
      <c r="Q4421" s="53"/>
      <c r="R4421" s="53"/>
      <c r="S4421" s="53"/>
      <c r="T4421" s="8"/>
      <c r="U4421" s="8"/>
      <c r="V4421" s="8"/>
      <c r="W4421" s="8"/>
      <c r="X4421" s="122"/>
      <c r="Y4421" s="135"/>
      <c r="Z4421" s="135"/>
      <c r="AA4421" s="135"/>
      <c r="AB4421" s="135"/>
      <c r="AC4421" s="136"/>
      <c r="AD4421" s="8"/>
      <c r="AE4421" s="8"/>
      <c r="AF4421" s="8"/>
      <c r="AG4421" s="8"/>
      <c r="AH4421" s="122"/>
      <c r="AI4421" s="137"/>
      <c r="AJ4421" s="137"/>
      <c r="AK4421" s="137"/>
      <c r="AL4421" s="137"/>
      <c r="AM4421" s="138"/>
      <c r="AN4421" s="8"/>
      <c r="AO4421" s="8"/>
      <c r="AP4421" s="8"/>
      <c r="AQ4421" s="8"/>
      <c r="AR4421" s="122"/>
      <c r="AS4421" s="139"/>
      <c r="AT4421" s="139"/>
      <c r="AU4421" s="139"/>
      <c r="AV4421" s="139"/>
      <c r="AW4421" s="140"/>
      <c r="AX4421" s="8"/>
      <c r="AY4421" s="8"/>
      <c r="AZ4421" s="8"/>
      <c r="BA4421" s="8">
        <v>4.9000000000000002E-2</v>
      </c>
      <c r="BB4421" s="122">
        <v>57.048999999999999</v>
      </c>
      <c r="BC4421" s="141"/>
      <c r="BD4421" s="141"/>
      <c r="BE4421" s="141"/>
      <c r="BF4421" s="141"/>
      <c r="BG4421" s="142"/>
      <c r="BH4421" s="8"/>
      <c r="BI4421" s="8"/>
      <c r="BJ4421" s="8"/>
      <c r="BK4421" s="8"/>
      <c r="BL4421" s="122"/>
      <c r="BM4421" s="143"/>
      <c r="BN4421" s="143"/>
      <c r="BO4421" s="143"/>
      <c r="BP4421" s="143"/>
      <c r="BQ4421" s="144"/>
      <c r="BR4421" s="8"/>
      <c r="BS4421" s="8"/>
      <c r="BT4421" s="8"/>
      <c r="BU4421" s="8"/>
      <c r="BV4421" s="122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18" t="s">
        <v>73</v>
      </c>
      <c r="H4422" s="3">
        <v>2024</v>
      </c>
      <c r="I4422" s="20" t="s">
        <v>288</v>
      </c>
      <c r="J4422" s="184" t="s">
        <v>351</v>
      </c>
      <c r="K4422" s="184" t="s">
        <v>318</v>
      </c>
      <c r="L4422" s="187">
        <f t="shared" ref="L4422:L4485" si="141">SUM(R4422,W4422,AB4422,AG4422,AL4422,AQ4422,AV4422,BA4422,BF4422,BK4422,BP4422,BU4422)</f>
        <v>0</v>
      </c>
      <c r="M4422" s="187">
        <f t="shared" ref="M4422:M4485" si="142">SUM(S4422,X4422,AC4422,AH4422,AM4422,AR4422,AW4422,BB4422,BG4422,BL4422,BQ4422,BV4422)</f>
        <v>0</v>
      </c>
      <c r="N4422" s="186"/>
      <c r="O4422" s="53"/>
      <c r="P4422" s="53"/>
      <c r="Q4422" s="53"/>
      <c r="R4422" s="53"/>
      <c r="S4422" s="53"/>
      <c r="T4422" s="8"/>
      <c r="U4422" s="8"/>
      <c r="V4422" s="8"/>
      <c r="W4422" s="8"/>
      <c r="X4422" s="122"/>
      <c r="Y4422" s="135"/>
      <c r="Z4422" s="135"/>
      <c r="AA4422" s="135"/>
      <c r="AB4422" s="135"/>
      <c r="AC4422" s="136"/>
      <c r="AD4422" s="8"/>
      <c r="AE4422" s="8"/>
      <c r="AF4422" s="8"/>
      <c r="AG4422" s="8"/>
      <c r="AH4422" s="122"/>
      <c r="AI4422" s="137"/>
      <c r="AJ4422" s="137"/>
      <c r="AK4422" s="137"/>
      <c r="AL4422" s="137"/>
      <c r="AM4422" s="138"/>
      <c r="AN4422" s="8"/>
      <c r="AO4422" s="8"/>
      <c r="AP4422" s="8"/>
      <c r="AQ4422" s="8"/>
      <c r="AR4422" s="122"/>
      <c r="AS4422" s="139"/>
      <c r="AT4422" s="139"/>
      <c r="AU4422" s="139"/>
      <c r="AV4422" s="139"/>
      <c r="AW4422" s="140"/>
      <c r="AX4422" s="8"/>
      <c r="AY4422" s="8"/>
      <c r="AZ4422" s="8"/>
      <c r="BA4422" s="8"/>
      <c r="BB4422" s="122"/>
      <c r="BC4422" s="141"/>
      <c r="BD4422" s="141"/>
      <c r="BE4422" s="141"/>
      <c r="BF4422" s="141"/>
      <c r="BG4422" s="142"/>
      <c r="BH4422" s="8"/>
      <c r="BI4422" s="8"/>
      <c r="BJ4422" s="8"/>
      <c r="BK4422" s="8"/>
      <c r="BL4422" s="122"/>
      <c r="BM4422" s="143"/>
      <c r="BN4422" s="143"/>
      <c r="BO4422" s="143"/>
      <c r="BP4422" s="143"/>
      <c r="BQ4422" s="144"/>
      <c r="BR4422" s="8"/>
      <c r="BS4422" s="8"/>
      <c r="BT4422" s="8"/>
      <c r="BU4422" s="8"/>
      <c r="BV4422" s="122"/>
    </row>
    <row r="4423" spans="1:74" ht="28.8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18" t="s">
        <v>73</v>
      </c>
      <c r="H4423" s="3">
        <v>2024</v>
      </c>
      <c r="I4423" s="20" t="s">
        <v>288</v>
      </c>
      <c r="J4423" s="184" t="s">
        <v>352</v>
      </c>
      <c r="K4423" s="184" t="s">
        <v>321</v>
      </c>
      <c r="L4423" s="187">
        <f t="shared" si="141"/>
        <v>0</v>
      </c>
      <c r="M4423" s="187">
        <f t="shared" si="142"/>
        <v>0</v>
      </c>
      <c r="N4423" s="186"/>
      <c r="O4423" s="33"/>
      <c r="P4423" s="33"/>
      <c r="Q4423" s="33"/>
      <c r="R4423" s="33"/>
      <c r="S4423" s="33"/>
      <c r="T4423" s="2"/>
      <c r="U4423" s="2"/>
      <c r="V4423" s="2"/>
      <c r="W4423" s="2"/>
      <c r="X4423" s="55"/>
      <c r="Y4423" s="62"/>
      <c r="Z4423" s="62"/>
      <c r="AA4423" s="62"/>
      <c r="AB4423" s="62"/>
      <c r="AC4423" s="68"/>
      <c r="AD4423" s="2"/>
      <c r="AE4423" s="2"/>
      <c r="AF4423" s="2"/>
      <c r="AG4423" s="2"/>
      <c r="AH4423" s="55"/>
      <c r="AI4423" s="72"/>
      <c r="AJ4423" s="72"/>
      <c r="AK4423" s="72"/>
      <c r="AL4423" s="72"/>
      <c r="AM4423" s="80"/>
      <c r="AN4423" s="2"/>
      <c r="AO4423" s="2"/>
      <c r="AP4423" s="2"/>
      <c r="AQ4423" s="2"/>
      <c r="AR4423" s="55"/>
      <c r="AS4423" s="85"/>
      <c r="AT4423" s="85"/>
      <c r="AU4423" s="85"/>
      <c r="AV4423" s="85"/>
      <c r="AW4423" s="100"/>
      <c r="AX4423" s="2"/>
      <c r="AY4423" s="2"/>
      <c r="AZ4423" s="2"/>
      <c r="BA4423" s="2"/>
      <c r="BB4423" s="55"/>
      <c r="BC4423" s="105"/>
      <c r="BD4423" s="105"/>
      <c r="BE4423" s="105"/>
      <c r="BF4423" s="105"/>
      <c r="BG4423" s="109"/>
      <c r="BH4423" s="2"/>
      <c r="BI4423" s="2"/>
      <c r="BJ4423" s="2"/>
      <c r="BK4423" s="2"/>
      <c r="BL4423" s="55"/>
      <c r="BM4423" s="48"/>
      <c r="BN4423" s="48"/>
      <c r="BO4423" s="48"/>
      <c r="BP4423" s="48"/>
      <c r="BQ4423" s="117"/>
      <c r="BR4423" s="2"/>
      <c r="BS4423" s="2"/>
      <c r="BT4423" s="2"/>
      <c r="BU4423" s="2"/>
      <c r="BV4423" s="55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18" t="s">
        <v>73</v>
      </c>
      <c r="H4424" s="3">
        <v>2024</v>
      </c>
      <c r="I4424" s="20" t="s">
        <v>288</v>
      </c>
      <c r="J4424" s="184" t="s">
        <v>345</v>
      </c>
      <c r="K4424" s="184" t="s">
        <v>318</v>
      </c>
      <c r="L4424" s="187">
        <f t="shared" si="141"/>
        <v>0</v>
      </c>
      <c r="M4424" s="187">
        <f t="shared" si="142"/>
        <v>0</v>
      </c>
      <c r="N4424" s="186"/>
      <c r="O4424" s="34"/>
      <c r="P4424" s="33"/>
      <c r="Q4424" s="33"/>
      <c r="R4424" s="33"/>
      <c r="S4424" s="33"/>
      <c r="T4424" s="3"/>
      <c r="U4424" s="2"/>
      <c r="V4424" s="2"/>
      <c r="W4424" s="2"/>
      <c r="X4424" s="55"/>
      <c r="Y4424" s="64"/>
      <c r="Z4424" s="62"/>
      <c r="AA4424" s="62"/>
      <c r="AB4424" s="62"/>
      <c r="AC4424" s="68"/>
      <c r="AD4424" s="3"/>
      <c r="AE4424" s="2"/>
      <c r="AF4424" s="2"/>
      <c r="AG4424" s="2"/>
      <c r="AH4424" s="55"/>
      <c r="AI4424" s="73"/>
      <c r="AJ4424" s="72"/>
      <c r="AK4424" s="72"/>
      <c r="AL4424" s="72"/>
      <c r="AM4424" s="80"/>
      <c r="AN4424" s="3"/>
      <c r="AO4424" s="2"/>
      <c r="AP4424" s="2"/>
      <c r="AQ4424" s="2"/>
      <c r="AR4424" s="55"/>
      <c r="AS4424" s="86"/>
      <c r="AT4424" s="85"/>
      <c r="AU4424" s="85"/>
      <c r="AV4424" s="85"/>
      <c r="AW4424" s="100"/>
      <c r="AX4424" s="3"/>
      <c r="AY4424" s="2"/>
      <c r="AZ4424" s="2"/>
      <c r="BA4424" s="2"/>
      <c r="BB4424" s="55"/>
      <c r="BC4424" s="106"/>
      <c r="BD4424" s="105"/>
      <c r="BE4424" s="105"/>
      <c r="BF4424" s="105"/>
      <c r="BG4424" s="109"/>
      <c r="BH4424" s="3"/>
      <c r="BI4424" s="2"/>
      <c r="BJ4424" s="2"/>
      <c r="BK4424" s="2"/>
      <c r="BL4424" s="55"/>
      <c r="BM4424" s="49"/>
      <c r="BN4424" s="48"/>
      <c r="BO4424" s="48"/>
      <c r="BP4424" s="48"/>
      <c r="BQ4424" s="117"/>
      <c r="BR4424" s="3"/>
      <c r="BS4424" s="2"/>
      <c r="BT4424" s="2"/>
      <c r="BU4424" s="2"/>
      <c r="BV4424" s="55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18" t="s">
        <v>73</v>
      </c>
      <c r="H4425" s="3">
        <v>2024</v>
      </c>
      <c r="I4425" s="20" t="s">
        <v>289</v>
      </c>
      <c r="J4425" s="184" t="s">
        <v>268</v>
      </c>
      <c r="K4425" s="184" t="s">
        <v>318</v>
      </c>
      <c r="L4425" s="187">
        <f t="shared" si="141"/>
        <v>0</v>
      </c>
      <c r="M4425" s="187">
        <f t="shared" si="142"/>
        <v>0</v>
      </c>
      <c r="N4425" s="186"/>
      <c r="O4425" s="33"/>
      <c r="P4425" s="33"/>
      <c r="Q4425" s="33"/>
      <c r="R4425" s="33"/>
      <c r="S4425" s="33"/>
      <c r="T4425" s="2"/>
      <c r="U4425" s="2"/>
      <c r="V4425" s="2"/>
      <c r="W4425" s="2"/>
      <c r="X4425" s="55"/>
      <c r="Y4425" s="62"/>
      <c r="Z4425" s="62"/>
      <c r="AA4425" s="62"/>
      <c r="AB4425" s="62"/>
      <c r="AC4425" s="68"/>
      <c r="AD4425" s="2"/>
      <c r="AE4425" s="2"/>
      <c r="AF4425" s="2"/>
      <c r="AG4425" s="2"/>
      <c r="AH4425" s="55"/>
      <c r="AI4425" s="72"/>
      <c r="AJ4425" s="72"/>
      <c r="AK4425" s="72"/>
      <c r="AL4425" s="72"/>
      <c r="AM4425" s="80"/>
      <c r="AN4425" s="2"/>
      <c r="AO4425" s="2"/>
      <c r="AP4425" s="2"/>
      <c r="AQ4425" s="2"/>
      <c r="AR4425" s="55"/>
      <c r="AS4425" s="85"/>
      <c r="AT4425" s="85"/>
      <c r="AU4425" s="85"/>
      <c r="AV4425" s="85"/>
      <c r="AW4425" s="100"/>
      <c r="AX4425" s="2"/>
      <c r="AY4425" s="2"/>
      <c r="AZ4425" s="2"/>
      <c r="BA4425" s="2"/>
      <c r="BB4425" s="55"/>
      <c r="BC4425" s="105"/>
      <c r="BD4425" s="105"/>
      <c r="BE4425" s="105"/>
      <c r="BF4425" s="105"/>
      <c r="BG4425" s="109"/>
      <c r="BH4425" s="2"/>
      <c r="BI4425" s="2"/>
      <c r="BJ4425" s="2"/>
      <c r="BK4425" s="2"/>
      <c r="BL4425" s="55"/>
      <c r="BM4425" s="48"/>
      <c r="BN4425" s="48"/>
      <c r="BO4425" s="48"/>
      <c r="BP4425" s="48"/>
      <c r="BQ4425" s="117"/>
      <c r="BR4425" s="2"/>
      <c r="BS4425" s="2"/>
      <c r="BT4425" s="2"/>
      <c r="BU4425" s="2"/>
      <c r="BV4425" s="55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18" t="s">
        <v>73</v>
      </c>
      <c r="H4426" s="3">
        <v>2024</v>
      </c>
      <c r="I4426" s="20" t="s">
        <v>289</v>
      </c>
      <c r="J4426" s="184" t="s">
        <v>292</v>
      </c>
      <c r="K4426" s="184" t="s">
        <v>318</v>
      </c>
      <c r="L4426" s="187">
        <f t="shared" si="141"/>
        <v>0</v>
      </c>
      <c r="M4426" s="187">
        <f t="shared" si="142"/>
        <v>0</v>
      </c>
      <c r="N4426" s="186"/>
      <c r="O4426" s="33"/>
      <c r="P4426" s="33"/>
      <c r="Q4426" s="33"/>
      <c r="R4426" s="33"/>
      <c r="S4426" s="33"/>
      <c r="T4426" s="2"/>
      <c r="U4426" s="2"/>
      <c r="V4426" s="2"/>
      <c r="W4426" s="2"/>
      <c r="X4426" s="55"/>
      <c r="Y4426" s="62"/>
      <c r="Z4426" s="62"/>
      <c r="AA4426" s="62"/>
      <c r="AB4426" s="62"/>
      <c r="AC4426" s="68"/>
      <c r="AD4426" s="2"/>
      <c r="AE4426" s="2"/>
      <c r="AF4426" s="2"/>
      <c r="AG4426" s="2"/>
      <c r="AH4426" s="55"/>
      <c r="AI4426" s="72"/>
      <c r="AJ4426" s="72"/>
      <c r="AK4426" s="72"/>
      <c r="AL4426" s="72"/>
      <c r="AM4426" s="80"/>
      <c r="AN4426" s="2"/>
      <c r="AO4426" s="2"/>
      <c r="AP4426" s="2"/>
      <c r="AQ4426" s="2"/>
      <c r="AR4426" s="55"/>
      <c r="AS4426" s="85"/>
      <c r="AT4426" s="85"/>
      <c r="AU4426" s="85"/>
      <c r="AV4426" s="85"/>
      <c r="AW4426" s="100"/>
      <c r="AX4426" s="2"/>
      <c r="AY4426" s="2"/>
      <c r="AZ4426" s="2"/>
      <c r="BA4426" s="2"/>
      <c r="BB4426" s="55"/>
      <c r="BC4426" s="105"/>
      <c r="BD4426" s="105"/>
      <c r="BE4426" s="105"/>
      <c r="BF4426" s="105"/>
      <c r="BG4426" s="109"/>
      <c r="BH4426" s="2"/>
      <c r="BI4426" s="2"/>
      <c r="BJ4426" s="2"/>
      <c r="BK4426" s="2"/>
      <c r="BL4426" s="55"/>
      <c r="BM4426" s="48"/>
      <c r="BN4426" s="48"/>
      <c r="BO4426" s="48"/>
      <c r="BP4426" s="48"/>
      <c r="BQ4426" s="117"/>
      <c r="BR4426" s="2"/>
      <c r="BS4426" s="2"/>
      <c r="BT4426" s="2"/>
      <c r="BU4426" s="2"/>
      <c r="BV4426" s="55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18" t="s">
        <v>73</v>
      </c>
      <c r="H4427" s="3">
        <v>2024</v>
      </c>
      <c r="I4427" s="20" t="s">
        <v>285</v>
      </c>
      <c r="J4427" s="184" t="s">
        <v>293</v>
      </c>
      <c r="K4427" s="184" t="s">
        <v>318</v>
      </c>
      <c r="L4427" s="187">
        <f t="shared" si="141"/>
        <v>0</v>
      </c>
      <c r="M4427" s="187">
        <f t="shared" si="142"/>
        <v>0</v>
      </c>
      <c r="N4427" s="186"/>
      <c r="O4427" s="33"/>
      <c r="P4427" s="33"/>
      <c r="Q4427" s="33"/>
      <c r="R4427" s="34"/>
      <c r="S4427" s="33"/>
      <c r="T4427" s="2"/>
      <c r="U4427" s="2"/>
      <c r="V4427" s="2"/>
      <c r="W4427" s="3"/>
      <c r="X4427" s="56"/>
      <c r="Y4427" s="62"/>
      <c r="Z4427" s="62"/>
      <c r="AA4427" s="62"/>
      <c r="AB4427" s="64"/>
      <c r="AC4427" s="69"/>
      <c r="AD4427" s="2"/>
      <c r="AE4427" s="2"/>
      <c r="AF4427" s="2"/>
      <c r="AG4427" s="3"/>
      <c r="AH4427" s="56"/>
      <c r="AI4427" s="72"/>
      <c r="AJ4427" s="72"/>
      <c r="AK4427" s="72"/>
      <c r="AL4427" s="73"/>
      <c r="AM4427" s="81"/>
      <c r="AN4427" s="2"/>
      <c r="AO4427" s="2"/>
      <c r="AP4427" s="2"/>
      <c r="AQ4427" s="3"/>
      <c r="AR4427" s="56"/>
      <c r="AS4427" s="85"/>
      <c r="AT4427" s="85"/>
      <c r="AU4427" s="85"/>
      <c r="AV4427" s="86"/>
      <c r="AW4427" s="101"/>
      <c r="AX4427" s="2"/>
      <c r="AY4427" s="2"/>
      <c r="AZ4427" s="2"/>
      <c r="BA4427" s="3"/>
      <c r="BB4427" s="56"/>
      <c r="BC4427" s="105"/>
      <c r="BD4427" s="105"/>
      <c r="BE4427" s="105"/>
      <c r="BF4427" s="106"/>
      <c r="BG4427" s="110"/>
      <c r="BH4427" s="2"/>
      <c r="BI4427" s="2"/>
      <c r="BJ4427" s="2"/>
      <c r="BK4427" s="3"/>
      <c r="BL4427" s="56"/>
      <c r="BM4427" s="48"/>
      <c r="BN4427" s="48"/>
      <c r="BO4427" s="48"/>
      <c r="BP4427" s="49"/>
      <c r="BQ4427" s="118"/>
      <c r="BR4427" s="2"/>
      <c r="BS4427" s="2"/>
      <c r="BT4427" s="2"/>
      <c r="BU4427" s="3"/>
      <c r="BV4427" s="56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18" t="s">
        <v>73</v>
      </c>
      <c r="H4428" s="3">
        <v>2024</v>
      </c>
      <c r="I4428" s="20" t="s">
        <v>287</v>
      </c>
      <c r="J4428" s="184" t="s">
        <v>269</v>
      </c>
      <c r="K4428" s="184" t="s">
        <v>320</v>
      </c>
      <c r="L4428" s="187">
        <f t="shared" si="141"/>
        <v>0</v>
      </c>
      <c r="M4428" s="187">
        <f t="shared" si="142"/>
        <v>0</v>
      </c>
      <c r="N4428" s="186"/>
      <c r="O4428" s="33"/>
      <c r="P4428" s="33"/>
      <c r="Q4428" s="33"/>
      <c r="R4428" s="33"/>
      <c r="S4428" s="33"/>
      <c r="T4428" s="2"/>
      <c r="U4428" s="2"/>
      <c r="V4428" s="2"/>
      <c r="W4428" s="2"/>
      <c r="X4428" s="55"/>
      <c r="Y4428" s="62"/>
      <c r="Z4428" s="62"/>
      <c r="AA4428" s="62"/>
      <c r="AB4428" s="64"/>
      <c r="AC4428" s="68"/>
      <c r="AD4428" s="2"/>
      <c r="AE4428" s="2"/>
      <c r="AF4428" s="2"/>
      <c r="AG4428" s="2"/>
      <c r="AH4428" s="55"/>
      <c r="AI4428" s="72"/>
      <c r="AJ4428" s="72"/>
      <c r="AK4428" s="72"/>
      <c r="AL4428" s="72"/>
      <c r="AM4428" s="80"/>
      <c r="AN4428" s="2"/>
      <c r="AO4428" s="2"/>
      <c r="AP4428" s="2"/>
      <c r="AQ4428" s="2"/>
      <c r="AR4428" s="55"/>
      <c r="AS4428" s="85"/>
      <c r="AT4428" s="85"/>
      <c r="AU4428" s="85"/>
      <c r="AV4428" s="85"/>
      <c r="AW4428" s="100"/>
      <c r="AX4428" s="2"/>
      <c r="AY4428" s="2"/>
      <c r="AZ4428" s="2"/>
      <c r="BA4428" s="2"/>
      <c r="BB4428" s="55"/>
      <c r="BC4428" s="105"/>
      <c r="BD4428" s="105"/>
      <c r="BE4428" s="105"/>
      <c r="BF4428" s="105"/>
      <c r="BG4428" s="109"/>
      <c r="BH4428" s="2"/>
      <c r="BI4428" s="2"/>
      <c r="BJ4428" s="2"/>
      <c r="BK4428" s="2"/>
      <c r="BL4428" s="55"/>
      <c r="BM4428" s="48"/>
      <c r="BN4428" s="48"/>
      <c r="BO4428" s="48"/>
      <c r="BP4428" s="48"/>
      <c r="BQ4428" s="117"/>
      <c r="BR4428" s="2"/>
      <c r="BS4428" s="2"/>
      <c r="BT4428" s="2"/>
      <c r="BU4428" s="2"/>
      <c r="BV4428" s="55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18" t="s">
        <v>73</v>
      </c>
      <c r="H4429" s="3">
        <v>2024</v>
      </c>
      <c r="I4429" s="20" t="s">
        <v>287</v>
      </c>
      <c r="J4429" s="184" t="s">
        <v>270</v>
      </c>
      <c r="K4429" s="184" t="s">
        <v>320</v>
      </c>
      <c r="L4429" s="187">
        <f t="shared" si="141"/>
        <v>0</v>
      </c>
      <c r="M4429" s="187">
        <f t="shared" si="142"/>
        <v>0</v>
      </c>
      <c r="N4429" s="186"/>
      <c r="O4429" s="33"/>
      <c r="P4429" s="33"/>
      <c r="Q4429" s="33"/>
      <c r="R4429" s="33"/>
      <c r="S4429" s="33"/>
      <c r="T4429" s="2"/>
      <c r="U4429" s="2"/>
      <c r="V4429" s="2"/>
      <c r="W4429" s="2"/>
      <c r="X4429" s="55"/>
      <c r="Y4429" s="62"/>
      <c r="Z4429" s="62"/>
      <c r="AA4429" s="62"/>
      <c r="AB4429" s="62"/>
      <c r="AC4429" s="68"/>
      <c r="AD4429" s="2"/>
      <c r="AE4429" s="2"/>
      <c r="AF4429" s="2"/>
      <c r="AG4429" s="2"/>
      <c r="AH4429" s="55"/>
      <c r="AI4429" s="72"/>
      <c r="AJ4429" s="72"/>
      <c r="AK4429" s="72"/>
      <c r="AL4429" s="72"/>
      <c r="AM4429" s="80"/>
      <c r="AN4429" s="2"/>
      <c r="AO4429" s="2"/>
      <c r="AP4429" s="2"/>
      <c r="AQ4429" s="2"/>
      <c r="AR4429" s="55"/>
      <c r="AS4429" s="85"/>
      <c r="AT4429" s="85"/>
      <c r="AU4429" s="85"/>
      <c r="AV4429" s="85"/>
      <c r="AW4429" s="100"/>
      <c r="AX4429" s="2"/>
      <c r="AY4429" s="2"/>
      <c r="AZ4429" s="2"/>
      <c r="BA4429" s="2"/>
      <c r="BB4429" s="55"/>
      <c r="BC4429" s="105"/>
      <c r="BD4429" s="105"/>
      <c r="BE4429" s="105"/>
      <c r="BF4429" s="105"/>
      <c r="BG4429" s="109"/>
      <c r="BH4429" s="2"/>
      <c r="BI4429" s="2"/>
      <c r="BJ4429" s="2"/>
      <c r="BK4429" s="2"/>
      <c r="BL4429" s="55"/>
      <c r="BM4429" s="48"/>
      <c r="BN4429" s="48"/>
      <c r="BO4429" s="48"/>
      <c r="BP4429" s="48"/>
      <c r="BQ4429" s="117"/>
      <c r="BR4429" s="2"/>
      <c r="BS4429" s="2"/>
      <c r="BT4429" s="2"/>
      <c r="BU4429" s="2"/>
      <c r="BV4429" s="55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18" t="s">
        <v>73</v>
      </c>
      <c r="H4430" s="3">
        <v>2024</v>
      </c>
      <c r="I4430" s="20" t="s">
        <v>290</v>
      </c>
      <c r="J4430" s="184" t="s">
        <v>271</v>
      </c>
      <c r="K4430" s="184" t="s">
        <v>321</v>
      </c>
      <c r="L4430" s="187">
        <f t="shared" si="141"/>
        <v>0</v>
      </c>
      <c r="M4430" s="187">
        <f t="shared" si="142"/>
        <v>0</v>
      </c>
      <c r="N4430" s="186"/>
      <c r="O4430" s="33"/>
      <c r="P4430" s="33"/>
      <c r="Q4430" s="33"/>
      <c r="R4430" s="33"/>
      <c r="S4430" s="33"/>
      <c r="T4430" s="2"/>
      <c r="U4430" s="2"/>
      <c r="V4430" s="2"/>
      <c r="W4430" s="2"/>
      <c r="X4430" s="55"/>
      <c r="Y4430" s="62"/>
      <c r="Z4430" s="62"/>
      <c r="AA4430" s="62"/>
      <c r="AB4430" s="62"/>
      <c r="AC4430" s="68"/>
      <c r="AD4430" s="2"/>
      <c r="AE4430" s="2"/>
      <c r="AF4430" s="2"/>
      <c r="AG4430" s="2"/>
      <c r="AH4430" s="55"/>
      <c r="AI4430" s="72"/>
      <c r="AJ4430" s="72"/>
      <c r="AK4430" s="72"/>
      <c r="AL4430" s="72"/>
      <c r="AM4430" s="80"/>
      <c r="AN4430" s="2"/>
      <c r="AO4430" s="2"/>
      <c r="AP4430" s="2"/>
      <c r="AQ4430" s="2"/>
      <c r="AR4430" s="55"/>
      <c r="AS4430" s="85"/>
      <c r="AT4430" s="85"/>
      <c r="AU4430" s="85"/>
      <c r="AV4430" s="85"/>
      <c r="AW4430" s="100"/>
      <c r="AX4430" s="2"/>
      <c r="AY4430" s="2"/>
      <c r="AZ4430" s="2"/>
      <c r="BA4430" s="2"/>
      <c r="BB4430" s="55"/>
      <c r="BC4430" s="105"/>
      <c r="BD4430" s="105"/>
      <c r="BE4430" s="105"/>
      <c r="BF4430" s="105"/>
      <c r="BG4430" s="109"/>
      <c r="BH4430" s="2"/>
      <c r="BI4430" s="2"/>
      <c r="BJ4430" s="2"/>
      <c r="BK4430" s="2"/>
      <c r="BL4430" s="55"/>
      <c r="BM4430" s="48"/>
      <c r="BN4430" s="48"/>
      <c r="BO4430" s="48"/>
      <c r="BP4430" s="48"/>
      <c r="BQ4430" s="117"/>
      <c r="BR4430" s="2"/>
      <c r="BS4430" s="2"/>
      <c r="BT4430" s="2"/>
      <c r="BU4430" s="2"/>
      <c r="BV4430" s="55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18" t="s">
        <v>73</v>
      </c>
      <c r="H4431" s="3">
        <v>2024</v>
      </c>
      <c r="I4431" s="20" t="s">
        <v>284</v>
      </c>
      <c r="J4431" s="184" t="s">
        <v>294</v>
      </c>
      <c r="K4431" s="184" t="s">
        <v>320</v>
      </c>
      <c r="L4431" s="187">
        <f t="shared" si="141"/>
        <v>0</v>
      </c>
      <c r="M4431" s="187">
        <f t="shared" si="142"/>
        <v>0</v>
      </c>
      <c r="N4431" s="186"/>
      <c r="O4431" s="33"/>
      <c r="P4431" s="33"/>
      <c r="Q4431" s="33"/>
      <c r="R4431" s="33"/>
      <c r="S4431" s="33"/>
      <c r="T4431" s="2"/>
      <c r="U4431" s="2"/>
      <c r="V4431" s="2"/>
      <c r="W4431" s="2"/>
      <c r="X4431" s="55"/>
      <c r="Y4431" s="62"/>
      <c r="Z4431" s="62"/>
      <c r="AA4431" s="62"/>
      <c r="AB4431" s="62"/>
      <c r="AC4431" s="68"/>
      <c r="AD4431" s="2"/>
      <c r="AE4431" s="2"/>
      <c r="AF4431" s="2"/>
      <c r="AG4431" s="2"/>
      <c r="AH4431" s="55"/>
      <c r="AI4431" s="72"/>
      <c r="AJ4431" s="72"/>
      <c r="AK4431" s="72"/>
      <c r="AL4431" s="72"/>
      <c r="AM4431" s="80"/>
      <c r="AN4431" s="2"/>
      <c r="AO4431" s="2"/>
      <c r="AP4431" s="2"/>
      <c r="AQ4431" s="2"/>
      <c r="AR4431" s="55"/>
      <c r="AS4431" s="85"/>
      <c r="AT4431" s="85"/>
      <c r="AU4431" s="85"/>
      <c r="AV4431" s="85"/>
      <c r="AW4431" s="100"/>
      <c r="AX4431" s="2"/>
      <c r="AY4431" s="2"/>
      <c r="AZ4431" s="2"/>
      <c r="BA4431" s="2"/>
      <c r="BB4431" s="55"/>
      <c r="BC4431" s="105"/>
      <c r="BD4431" s="105"/>
      <c r="BE4431" s="105"/>
      <c r="BF4431" s="105"/>
      <c r="BG4431" s="109"/>
      <c r="BH4431" s="2"/>
      <c r="BI4431" s="2"/>
      <c r="BJ4431" s="2"/>
      <c r="BK4431" s="2"/>
      <c r="BL4431" s="55"/>
      <c r="BM4431" s="48"/>
      <c r="BN4431" s="48"/>
      <c r="BO4431" s="48"/>
      <c r="BP4431" s="48"/>
      <c r="BQ4431" s="117"/>
      <c r="BR4431" s="2"/>
      <c r="BS4431" s="2"/>
      <c r="BT4431" s="2"/>
      <c r="BU4431" s="2"/>
      <c r="BV4431" s="55"/>
    </row>
    <row r="4432" spans="1:74" ht="28.8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18" t="s">
        <v>73</v>
      </c>
      <c r="H4432" s="3">
        <v>2024</v>
      </c>
      <c r="I4432" s="20" t="s">
        <v>284</v>
      </c>
      <c r="J4432" s="184" t="s">
        <v>346</v>
      </c>
      <c r="K4432" s="184" t="s">
        <v>320</v>
      </c>
      <c r="L4432" s="189">
        <f t="shared" si="141"/>
        <v>0</v>
      </c>
      <c r="M4432" s="187">
        <f t="shared" si="142"/>
        <v>0</v>
      </c>
      <c r="N4432" s="186"/>
      <c r="O4432" s="33"/>
      <c r="P4432" s="33"/>
      <c r="Q4432" s="33"/>
      <c r="R4432" s="33"/>
      <c r="S4432" s="33"/>
      <c r="T4432" s="2"/>
      <c r="U4432" s="2"/>
      <c r="V4432" s="2"/>
      <c r="W4432" s="2"/>
      <c r="X4432" s="55"/>
      <c r="Y4432" s="62"/>
      <c r="Z4432" s="62"/>
      <c r="AA4432" s="62"/>
      <c r="AB4432" s="62"/>
      <c r="AC4432" s="68"/>
      <c r="AD4432" s="2"/>
      <c r="AE4432" s="2"/>
      <c r="AF4432" s="2"/>
      <c r="AG4432" s="2"/>
      <c r="AH4432" s="55"/>
      <c r="AI4432" s="72"/>
      <c r="AJ4432" s="72"/>
      <c r="AK4432" s="72"/>
      <c r="AL4432" s="72"/>
      <c r="AM4432" s="80"/>
      <c r="AN4432" s="2"/>
      <c r="AO4432" s="2"/>
      <c r="AP4432" s="2"/>
      <c r="AQ4432" s="2"/>
      <c r="AR4432" s="55"/>
      <c r="AS4432" s="85"/>
      <c r="AT4432" s="85"/>
      <c r="AU4432" s="85"/>
      <c r="AV4432" s="85"/>
      <c r="AW4432" s="100"/>
      <c r="AX4432" s="2"/>
      <c r="AY4432" s="2"/>
      <c r="AZ4432" s="2"/>
      <c r="BA4432" s="2"/>
      <c r="BB4432" s="55"/>
      <c r="BC4432" s="105"/>
      <c r="BD4432" s="105"/>
      <c r="BE4432" s="105"/>
      <c r="BF4432" s="105"/>
      <c r="BG4432" s="109"/>
      <c r="BH4432" s="2"/>
      <c r="BI4432" s="2"/>
      <c r="BJ4432" s="2"/>
      <c r="BK4432" s="2"/>
      <c r="BL4432" s="55"/>
      <c r="BM4432" s="48"/>
      <c r="BN4432" s="48"/>
      <c r="BO4432" s="48"/>
      <c r="BP4432" s="48"/>
      <c r="BQ4432" s="117"/>
      <c r="BR4432" s="2"/>
      <c r="BS4432" s="2"/>
      <c r="BT4432" s="2"/>
      <c r="BU4432" s="2"/>
      <c r="BV4432" s="55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18" t="s">
        <v>73</v>
      </c>
      <c r="H4433" s="3">
        <v>2024</v>
      </c>
      <c r="I4433" s="20" t="s">
        <v>284</v>
      </c>
      <c r="J4433" s="184" t="s">
        <v>295</v>
      </c>
      <c r="K4433" s="184" t="s">
        <v>320</v>
      </c>
      <c r="L4433" s="187">
        <f t="shared" si="141"/>
        <v>0</v>
      </c>
      <c r="M4433" s="187">
        <f t="shared" si="142"/>
        <v>0</v>
      </c>
      <c r="N4433" s="186"/>
      <c r="O4433" s="33"/>
      <c r="P4433" s="33"/>
      <c r="Q4433" s="33"/>
      <c r="R4433" s="33"/>
      <c r="S4433" s="33"/>
      <c r="T4433" s="2"/>
      <c r="U4433" s="2"/>
      <c r="V4433" s="2"/>
      <c r="W4433" s="2"/>
      <c r="X4433" s="55"/>
      <c r="Y4433" s="62"/>
      <c r="Z4433" s="62"/>
      <c r="AA4433" s="62"/>
      <c r="AB4433" s="62"/>
      <c r="AC4433" s="68"/>
      <c r="AD4433" s="2"/>
      <c r="AE4433" s="2"/>
      <c r="AF4433" s="2"/>
      <c r="AG4433" s="2"/>
      <c r="AH4433" s="55"/>
      <c r="AI4433" s="72"/>
      <c r="AJ4433" s="72"/>
      <c r="AK4433" s="72"/>
      <c r="AL4433" s="72"/>
      <c r="AM4433" s="80"/>
      <c r="AN4433" s="2"/>
      <c r="AO4433" s="2"/>
      <c r="AP4433" s="2"/>
      <c r="AQ4433" s="2"/>
      <c r="AR4433" s="55"/>
      <c r="AS4433" s="85"/>
      <c r="AT4433" s="85"/>
      <c r="AU4433" s="85"/>
      <c r="AV4433" s="85"/>
      <c r="AW4433" s="100"/>
      <c r="AX4433" s="2"/>
      <c r="AY4433" s="2"/>
      <c r="AZ4433" s="2"/>
      <c r="BA4433" s="2"/>
      <c r="BB4433" s="55"/>
      <c r="BC4433" s="105"/>
      <c r="BD4433" s="105"/>
      <c r="BE4433" s="105"/>
      <c r="BF4433" s="105"/>
      <c r="BG4433" s="109"/>
      <c r="BH4433" s="2"/>
      <c r="BI4433" s="2"/>
      <c r="BJ4433" s="2"/>
      <c r="BK4433" s="2"/>
      <c r="BL4433" s="55"/>
      <c r="BM4433" s="48"/>
      <c r="BN4433" s="48"/>
      <c r="BO4433" s="48"/>
      <c r="BP4433" s="48"/>
      <c r="BQ4433" s="117"/>
      <c r="BR4433" s="2"/>
      <c r="BS4433" s="2"/>
      <c r="BT4433" s="2"/>
      <c r="BU4433" s="2"/>
      <c r="BV4433" s="55"/>
    </row>
    <row r="4434" spans="1:74" ht="28.8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18" t="s">
        <v>73</v>
      </c>
      <c r="H4434" s="3">
        <v>2024</v>
      </c>
      <c r="I4434" s="20" t="s">
        <v>290</v>
      </c>
      <c r="J4434" s="184" t="s">
        <v>299</v>
      </c>
      <c r="K4434" s="184" t="s">
        <v>318</v>
      </c>
      <c r="L4434" s="187">
        <f t="shared" si="141"/>
        <v>0</v>
      </c>
      <c r="M4434" s="187">
        <f t="shared" si="142"/>
        <v>0</v>
      </c>
      <c r="N4434" s="186"/>
      <c r="O4434" s="33"/>
      <c r="P4434" s="33"/>
      <c r="Q4434" s="33"/>
      <c r="R4434" s="33"/>
      <c r="S4434" s="33"/>
      <c r="T4434" s="2"/>
      <c r="U4434" s="2"/>
      <c r="V4434" s="2"/>
      <c r="W4434" s="2"/>
      <c r="X4434" s="55"/>
      <c r="Y4434" s="62"/>
      <c r="Z4434" s="62"/>
      <c r="AA4434" s="62"/>
      <c r="AB4434" s="62"/>
      <c r="AC4434" s="68"/>
      <c r="AD4434" s="2"/>
      <c r="AE4434" s="2"/>
      <c r="AF4434" s="2"/>
      <c r="AG4434" s="2"/>
      <c r="AH4434" s="55"/>
      <c r="AI4434" s="72"/>
      <c r="AJ4434" s="72"/>
      <c r="AK4434" s="72"/>
      <c r="AL4434" s="72"/>
      <c r="AM4434" s="80"/>
      <c r="AN4434" s="2"/>
      <c r="AO4434" s="2"/>
      <c r="AP4434" s="2"/>
      <c r="AQ4434" s="2"/>
      <c r="AR4434" s="55"/>
      <c r="AS4434" s="85"/>
      <c r="AT4434" s="85"/>
      <c r="AU4434" s="85"/>
      <c r="AV4434" s="85"/>
      <c r="AW4434" s="100"/>
      <c r="AX4434" s="2"/>
      <c r="AY4434" s="2"/>
      <c r="AZ4434" s="2"/>
      <c r="BA4434" s="2"/>
      <c r="BB4434" s="55"/>
      <c r="BC4434" s="105"/>
      <c r="BD4434" s="105"/>
      <c r="BE4434" s="105"/>
      <c r="BF4434" s="105"/>
      <c r="BG4434" s="109"/>
      <c r="BH4434" s="2"/>
      <c r="BI4434" s="2"/>
      <c r="BJ4434" s="2"/>
      <c r="BK4434" s="2"/>
      <c r="BL4434" s="55"/>
      <c r="BM4434" s="48"/>
      <c r="BN4434" s="48"/>
      <c r="BO4434" s="48"/>
      <c r="BP4434" s="48"/>
      <c r="BQ4434" s="117"/>
      <c r="BR4434" s="2"/>
      <c r="BS4434" s="2"/>
      <c r="BT4434" s="2"/>
      <c r="BU4434" s="2"/>
      <c r="BV4434" s="55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18" t="s">
        <v>73</v>
      </c>
      <c r="H4435" s="3">
        <v>2024</v>
      </c>
      <c r="I4435" s="20" t="s">
        <v>315</v>
      </c>
      <c r="J4435" s="184" t="s">
        <v>347</v>
      </c>
      <c r="K4435" s="184" t="s">
        <v>320</v>
      </c>
      <c r="L4435" s="187">
        <f t="shared" si="141"/>
        <v>0</v>
      </c>
      <c r="M4435" s="187">
        <f t="shared" si="142"/>
        <v>0</v>
      </c>
      <c r="N4435" s="186"/>
      <c r="O4435" s="33"/>
      <c r="P4435" s="33"/>
      <c r="Q4435" s="33"/>
      <c r="R4435" s="33"/>
      <c r="S4435" s="33"/>
      <c r="T4435" s="2"/>
      <c r="U4435" s="2"/>
      <c r="V4435" s="2"/>
      <c r="W4435" s="2"/>
      <c r="X4435" s="55"/>
      <c r="Y4435" s="62"/>
      <c r="Z4435" s="62"/>
      <c r="AA4435" s="62"/>
      <c r="AB4435" s="62"/>
      <c r="AC4435" s="68"/>
      <c r="AD4435" s="2"/>
      <c r="AE4435" s="2"/>
      <c r="AF4435" s="2"/>
      <c r="AG4435" s="2"/>
      <c r="AH4435" s="55"/>
      <c r="AI4435" s="72"/>
      <c r="AJ4435" s="72"/>
      <c r="AK4435" s="72"/>
      <c r="AL4435" s="72"/>
      <c r="AM4435" s="80"/>
      <c r="AN4435" s="2"/>
      <c r="AO4435" s="2"/>
      <c r="AP4435" s="2"/>
      <c r="AQ4435" s="2"/>
      <c r="AR4435" s="55"/>
      <c r="AS4435" s="85"/>
      <c r="AT4435" s="85"/>
      <c r="AU4435" s="85"/>
      <c r="AV4435" s="85"/>
      <c r="AW4435" s="100"/>
      <c r="AX4435" s="2"/>
      <c r="AY4435" s="2"/>
      <c r="AZ4435" s="2"/>
      <c r="BA4435" s="2"/>
      <c r="BB4435" s="55"/>
      <c r="BC4435" s="105"/>
      <c r="BD4435" s="105"/>
      <c r="BE4435" s="105"/>
      <c r="BF4435" s="105"/>
      <c r="BG4435" s="109"/>
      <c r="BH4435" s="2"/>
      <c r="BI4435" s="2"/>
      <c r="BJ4435" s="2"/>
      <c r="BK4435" s="2"/>
      <c r="BL4435" s="55"/>
      <c r="BM4435" s="48"/>
      <c r="BN4435" s="48"/>
      <c r="BO4435" s="48"/>
      <c r="BP4435" s="48"/>
      <c r="BQ4435" s="117"/>
      <c r="BR4435" s="2"/>
      <c r="BS4435" s="2"/>
      <c r="BT4435" s="2"/>
      <c r="BU4435" s="2"/>
      <c r="BV4435" s="55"/>
    </row>
    <row r="4436" spans="1:74" ht="28.8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18" t="s">
        <v>73</v>
      </c>
      <c r="H4436" s="3">
        <v>2024</v>
      </c>
      <c r="I4436" s="20" t="s">
        <v>315</v>
      </c>
      <c r="J4436" s="184" t="s">
        <v>296</v>
      </c>
      <c r="K4436" s="184" t="s">
        <v>321</v>
      </c>
      <c r="L4436" s="187">
        <f t="shared" si="141"/>
        <v>0</v>
      </c>
      <c r="M4436" s="187">
        <f t="shared" si="142"/>
        <v>0</v>
      </c>
      <c r="N4436" s="186"/>
      <c r="O4436" s="33"/>
      <c r="P4436" s="33"/>
      <c r="Q4436" s="33"/>
      <c r="R4436" s="33"/>
      <c r="S4436" s="33"/>
      <c r="T4436" s="2"/>
      <c r="U4436" s="2"/>
      <c r="V4436" s="2"/>
      <c r="W4436" s="2"/>
      <c r="X4436" s="55"/>
      <c r="Y4436" s="62"/>
      <c r="Z4436" s="62"/>
      <c r="AA4436" s="62"/>
      <c r="AB4436" s="62"/>
      <c r="AC4436" s="68"/>
      <c r="AD4436" s="2"/>
      <c r="AE4436" s="2"/>
      <c r="AF4436" s="2"/>
      <c r="AG4436" s="2"/>
      <c r="AH4436" s="55"/>
      <c r="AI4436" s="72"/>
      <c r="AJ4436" s="72"/>
      <c r="AK4436" s="72"/>
      <c r="AL4436" s="72"/>
      <c r="AM4436" s="80"/>
      <c r="AN4436" s="2"/>
      <c r="AO4436" s="2"/>
      <c r="AP4436" s="2"/>
      <c r="AQ4436" s="2"/>
      <c r="AR4436" s="55"/>
      <c r="AS4436" s="85"/>
      <c r="AT4436" s="85"/>
      <c r="AU4436" s="85"/>
      <c r="AV4436" s="85"/>
      <c r="AW4436" s="100"/>
      <c r="AX4436" s="2"/>
      <c r="AY4436" s="2"/>
      <c r="AZ4436" s="2"/>
      <c r="BA4436" s="2"/>
      <c r="BB4436" s="55"/>
      <c r="BC4436" s="105"/>
      <c r="BD4436" s="105"/>
      <c r="BE4436" s="105"/>
      <c r="BF4436" s="105"/>
      <c r="BG4436" s="109"/>
      <c r="BH4436" s="2"/>
      <c r="BI4436" s="2"/>
      <c r="BJ4436" s="2"/>
      <c r="BK4436" s="2"/>
      <c r="BL4436" s="55"/>
      <c r="BM4436" s="48"/>
      <c r="BN4436" s="48"/>
      <c r="BO4436" s="48"/>
      <c r="BP4436" s="48"/>
      <c r="BQ4436" s="117"/>
      <c r="BR4436" s="2"/>
      <c r="BS4436" s="2"/>
      <c r="BT4436" s="2"/>
      <c r="BU4436" s="2"/>
      <c r="BV4436" s="55"/>
    </row>
    <row r="4437" spans="1:74" ht="28.8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18" t="s">
        <v>73</v>
      </c>
      <c r="H4437" s="3">
        <v>2024</v>
      </c>
      <c r="I4437" s="20" t="s">
        <v>316</v>
      </c>
      <c r="J4437" s="184" t="s">
        <v>297</v>
      </c>
      <c r="K4437" s="184" t="s">
        <v>318</v>
      </c>
      <c r="L4437" s="187">
        <f t="shared" si="141"/>
        <v>0</v>
      </c>
      <c r="M4437" s="187">
        <f t="shared" si="142"/>
        <v>0</v>
      </c>
      <c r="N4437" s="186"/>
      <c r="O4437" s="33"/>
      <c r="P4437" s="33"/>
      <c r="Q4437" s="33"/>
      <c r="R4437" s="33"/>
      <c r="S4437" s="33"/>
      <c r="T4437" s="2"/>
      <c r="U4437" s="2"/>
      <c r="V4437" s="2"/>
      <c r="W4437" s="2"/>
      <c r="X4437" s="55"/>
      <c r="Y4437" s="62"/>
      <c r="Z4437" s="62"/>
      <c r="AA4437" s="62"/>
      <c r="AB4437" s="62"/>
      <c r="AC4437" s="68"/>
      <c r="AD4437" s="2"/>
      <c r="AE4437" s="2"/>
      <c r="AF4437" s="2"/>
      <c r="AG4437" s="2"/>
      <c r="AH4437" s="55"/>
      <c r="AI4437" s="72"/>
      <c r="AJ4437" s="72"/>
      <c r="AK4437" s="72"/>
      <c r="AL4437" s="72"/>
      <c r="AM4437" s="80"/>
      <c r="AN4437" s="2"/>
      <c r="AO4437" s="2"/>
      <c r="AP4437" s="2"/>
      <c r="AQ4437" s="2"/>
      <c r="AR4437" s="55"/>
      <c r="AS4437" s="85"/>
      <c r="AT4437" s="85"/>
      <c r="AU4437" s="85"/>
      <c r="AV4437" s="85"/>
      <c r="AW4437" s="100"/>
      <c r="AX4437" s="2"/>
      <c r="AY4437" s="2"/>
      <c r="AZ4437" s="2"/>
      <c r="BA4437" s="2"/>
      <c r="BB4437" s="55"/>
      <c r="BC4437" s="105"/>
      <c r="BD4437" s="105"/>
      <c r="BE4437" s="105"/>
      <c r="BF4437" s="105"/>
      <c r="BG4437" s="109"/>
      <c r="BH4437" s="2"/>
      <c r="BI4437" s="2"/>
      <c r="BJ4437" s="2"/>
      <c r="BK4437" s="2"/>
      <c r="BL4437" s="55"/>
      <c r="BM4437" s="48"/>
      <c r="BN4437" s="48"/>
      <c r="BO4437" s="48"/>
      <c r="BP4437" s="48"/>
      <c r="BQ4437" s="117"/>
      <c r="BR4437" s="2"/>
      <c r="BS4437" s="2"/>
      <c r="BT4437" s="2"/>
      <c r="BU4437" s="2"/>
      <c r="BV4437" s="55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18" t="s">
        <v>73</v>
      </c>
      <c r="H4438" s="3">
        <v>2024</v>
      </c>
      <c r="I4438" s="20" t="s">
        <v>316</v>
      </c>
      <c r="J4438" s="185" t="s">
        <v>348</v>
      </c>
      <c r="K4438" s="185" t="s">
        <v>320</v>
      </c>
      <c r="L4438" s="187">
        <f t="shared" si="141"/>
        <v>0</v>
      </c>
      <c r="M4438" s="187">
        <f t="shared" si="142"/>
        <v>0</v>
      </c>
      <c r="N4438" s="186"/>
      <c r="O4438" s="33"/>
      <c r="P4438" s="33"/>
      <c r="Q4438" s="33"/>
      <c r="R4438" s="33"/>
      <c r="S4438" s="33"/>
      <c r="T4438" s="2"/>
      <c r="U4438" s="2"/>
      <c r="V4438" s="2"/>
      <c r="W4438" s="2"/>
      <c r="X4438" s="55"/>
      <c r="Y4438" s="62"/>
      <c r="Z4438" s="62"/>
      <c r="AA4438" s="62"/>
      <c r="AB4438" s="62"/>
      <c r="AC4438" s="68"/>
      <c r="AD4438" s="2"/>
      <c r="AE4438" s="2"/>
      <c r="AF4438" s="2"/>
      <c r="AG4438" s="2"/>
      <c r="AH4438" s="55"/>
      <c r="AI4438" s="72"/>
      <c r="AJ4438" s="72"/>
      <c r="AK4438" s="72"/>
      <c r="AL4438" s="72"/>
      <c r="AM4438" s="80"/>
      <c r="AN4438" s="2"/>
      <c r="AO4438" s="2"/>
      <c r="AP4438" s="2"/>
      <c r="AQ4438" s="2"/>
      <c r="AR4438" s="55"/>
      <c r="AS4438" s="85"/>
      <c r="AT4438" s="85"/>
      <c r="AU4438" s="85"/>
      <c r="AV4438" s="85"/>
      <c r="AW4438" s="100"/>
      <c r="AX4438" s="2"/>
      <c r="AY4438" s="2"/>
      <c r="AZ4438" s="2"/>
      <c r="BA4438" s="2"/>
      <c r="BB4438" s="55"/>
      <c r="BC4438" s="105"/>
      <c r="BD4438" s="105"/>
      <c r="BE4438" s="105"/>
      <c r="BF4438" s="105"/>
      <c r="BG4438" s="109"/>
      <c r="BH4438" s="2"/>
      <c r="BI4438" s="2"/>
      <c r="BJ4438" s="2"/>
      <c r="BK4438" s="2"/>
      <c r="BL4438" s="55"/>
      <c r="BM4438" s="48"/>
      <c r="BN4438" s="48"/>
      <c r="BO4438" s="48"/>
      <c r="BP4438" s="48"/>
      <c r="BQ4438" s="117"/>
      <c r="BR4438" s="2"/>
      <c r="BS4438" s="2"/>
      <c r="BT4438" s="2"/>
      <c r="BU4438" s="2"/>
      <c r="BV4438" s="55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18" t="s">
        <v>73</v>
      </c>
      <c r="H4439" s="3">
        <v>2024</v>
      </c>
      <c r="I4439" s="20" t="s">
        <v>282</v>
      </c>
      <c r="J4439" s="184" t="s">
        <v>272</v>
      </c>
      <c r="K4439" s="184" t="s">
        <v>321</v>
      </c>
      <c r="L4439" s="187">
        <f t="shared" si="141"/>
        <v>0</v>
      </c>
      <c r="M4439" s="187">
        <f t="shared" si="142"/>
        <v>0</v>
      </c>
      <c r="N4439" s="186"/>
      <c r="O4439" s="33"/>
      <c r="P4439" s="33"/>
      <c r="Q4439" s="33"/>
      <c r="R4439" s="33"/>
      <c r="S4439" s="33"/>
      <c r="U4439" s="2"/>
      <c r="V4439" s="2"/>
      <c r="W4439" s="2"/>
      <c r="X4439" s="55"/>
      <c r="Y4439" s="62"/>
      <c r="Z4439" s="62"/>
      <c r="AA4439" s="62"/>
      <c r="AB4439" s="62"/>
      <c r="AC4439" s="68"/>
      <c r="AD4439" s="2"/>
      <c r="AE4439" s="2"/>
      <c r="AF4439" s="2"/>
      <c r="AG4439" s="2"/>
      <c r="AH4439" s="55"/>
      <c r="AI4439" s="72"/>
      <c r="AJ4439" s="72"/>
      <c r="AK4439" s="72"/>
      <c r="AL4439" s="72"/>
      <c r="AM4439" s="80"/>
      <c r="AN4439" s="2"/>
      <c r="AO4439" s="2"/>
      <c r="AP4439" s="2"/>
      <c r="AQ4439" s="2"/>
      <c r="AR4439" s="55"/>
      <c r="AS4439" s="85"/>
      <c r="AT4439" s="85"/>
      <c r="AU4439" s="85"/>
      <c r="AV4439" s="85"/>
      <c r="AW4439" s="100"/>
      <c r="AX4439" s="2"/>
      <c r="AY4439" s="2"/>
      <c r="AZ4439" s="2"/>
      <c r="BA4439" s="2"/>
      <c r="BB4439" s="55"/>
      <c r="BC4439" s="105"/>
      <c r="BD4439" s="105"/>
      <c r="BE4439" s="105"/>
      <c r="BF4439" s="105"/>
      <c r="BG4439" s="109"/>
      <c r="BH4439" s="2"/>
      <c r="BI4439" s="2"/>
      <c r="BJ4439" s="2"/>
      <c r="BK4439" s="2"/>
      <c r="BL4439" s="55"/>
      <c r="BM4439" s="48"/>
      <c r="BN4439" s="48"/>
      <c r="BO4439" s="48"/>
      <c r="BP4439" s="48"/>
      <c r="BQ4439" s="117"/>
      <c r="BR4439" s="2"/>
      <c r="BS4439" s="2"/>
      <c r="BT4439" s="2"/>
      <c r="BU4439" s="2"/>
      <c r="BV4439" s="55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18" t="s">
        <v>73</v>
      </c>
      <c r="H4440" s="3">
        <v>2024</v>
      </c>
      <c r="I4440" s="20" t="s">
        <v>282</v>
      </c>
      <c r="J4440" s="184" t="s">
        <v>273</v>
      </c>
      <c r="K4440" s="184" t="s">
        <v>321</v>
      </c>
      <c r="L4440" s="187">
        <f t="shared" si="141"/>
        <v>0</v>
      </c>
      <c r="M4440" s="187">
        <f t="shared" si="142"/>
        <v>0</v>
      </c>
      <c r="N4440" s="186"/>
      <c r="O4440" s="33"/>
      <c r="P4440" s="33"/>
      <c r="Q4440" s="33"/>
      <c r="R4440" s="33"/>
      <c r="S4440" s="33"/>
      <c r="T4440" s="2"/>
      <c r="U4440" s="2"/>
      <c r="V4440" s="2"/>
      <c r="W4440" s="2"/>
      <c r="X4440" s="55"/>
      <c r="Y4440" s="62"/>
      <c r="Z4440" s="62"/>
      <c r="AA4440" s="62"/>
      <c r="AB4440" s="62"/>
      <c r="AC4440" s="68"/>
      <c r="AD4440" s="2"/>
      <c r="AE4440" s="2"/>
      <c r="AF4440" s="2"/>
      <c r="AG4440" s="2"/>
      <c r="AH4440" s="55"/>
      <c r="AI4440" s="72"/>
      <c r="AJ4440" s="72"/>
      <c r="AK4440" s="72"/>
      <c r="AL4440" s="72"/>
      <c r="AM4440" s="80"/>
      <c r="AN4440" s="2"/>
      <c r="AO4440" s="2"/>
      <c r="AP4440" s="2"/>
      <c r="AQ4440" s="2"/>
      <c r="AR4440" s="55"/>
      <c r="AS4440" s="85"/>
      <c r="AT4440" s="85"/>
      <c r="AU4440" s="85"/>
      <c r="AV4440" s="85"/>
      <c r="AW4440" s="100"/>
      <c r="AX4440" s="2"/>
      <c r="AY4440" s="2"/>
      <c r="AZ4440" s="2"/>
      <c r="BA4440" s="2"/>
      <c r="BB4440" s="55"/>
      <c r="BC4440" s="105"/>
      <c r="BD4440" s="105"/>
      <c r="BE4440" s="105"/>
      <c r="BF4440" s="105"/>
      <c r="BG4440" s="109"/>
      <c r="BH4440" s="2"/>
      <c r="BI4440" s="2"/>
      <c r="BJ4440" s="2"/>
      <c r="BK4440" s="2"/>
      <c r="BL4440" s="55"/>
      <c r="BM4440" s="48"/>
      <c r="BN4440" s="48"/>
      <c r="BO4440" s="48"/>
      <c r="BP4440" s="48"/>
      <c r="BQ4440" s="117"/>
      <c r="BR4440" s="2"/>
      <c r="BS4440" s="2"/>
      <c r="BT4440" s="2"/>
      <c r="BU4440" s="2"/>
      <c r="BV4440" s="55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18" t="s">
        <v>73</v>
      </c>
      <c r="H4441" s="3">
        <v>2024</v>
      </c>
      <c r="I4441" s="20" t="s">
        <v>282</v>
      </c>
      <c r="J4441" s="184" t="s">
        <v>274</v>
      </c>
      <c r="K4441" s="184" t="s">
        <v>321</v>
      </c>
      <c r="L4441" s="187">
        <f t="shared" si="141"/>
        <v>0</v>
      </c>
      <c r="M4441" s="187">
        <f t="shared" si="142"/>
        <v>0</v>
      </c>
      <c r="N4441" s="186"/>
      <c r="O4441" s="33"/>
      <c r="P4441" s="33"/>
      <c r="Q4441" s="33"/>
      <c r="R4441" s="33"/>
      <c r="S4441" s="33"/>
      <c r="T4441" s="2"/>
      <c r="U4441" s="2"/>
      <c r="V4441" s="2"/>
      <c r="W4441" s="2"/>
      <c r="X4441" s="55"/>
      <c r="Y4441" s="62"/>
      <c r="Z4441" s="62"/>
      <c r="AA4441" s="62"/>
      <c r="AB4441" s="62"/>
      <c r="AC4441" s="68"/>
      <c r="AD4441" s="2"/>
      <c r="AE4441" s="2"/>
      <c r="AF4441" s="2"/>
      <c r="AG4441" s="2"/>
      <c r="AH4441" s="55"/>
      <c r="AI4441" s="72"/>
      <c r="AJ4441" s="72"/>
      <c r="AK4441" s="72"/>
      <c r="AL4441" s="72"/>
      <c r="AM4441" s="80"/>
      <c r="AN4441" s="2"/>
      <c r="AO4441" s="2"/>
      <c r="AP4441" s="2"/>
      <c r="AQ4441" s="2"/>
      <c r="AR4441" s="55"/>
      <c r="AS4441" s="85"/>
      <c r="AT4441" s="85"/>
      <c r="AU4441" s="85"/>
      <c r="AV4441" s="85"/>
      <c r="AW4441" s="100"/>
      <c r="AX4441" s="2"/>
      <c r="AY4441" s="2"/>
      <c r="AZ4441" s="2"/>
      <c r="BA4441" s="2"/>
      <c r="BB4441" s="55"/>
      <c r="BC4441" s="105"/>
      <c r="BD4441" s="105"/>
      <c r="BE4441" s="105"/>
      <c r="BF4441" s="105"/>
      <c r="BG4441" s="109"/>
      <c r="BH4441" s="2"/>
      <c r="BI4441" s="2"/>
      <c r="BJ4441" s="2"/>
      <c r="BK4441" s="2"/>
      <c r="BL4441" s="55"/>
      <c r="BM4441" s="48"/>
      <c r="BN4441" s="48"/>
      <c r="BO4441" s="48"/>
      <c r="BP4441" s="48"/>
      <c r="BQ4441" s="117"/>
      <c r="BR4441" s="2"/>
      <c r="BS4441" s="2"/>
      <c r="BT4441" s="2"/>
      <c r="BU4441" s="2"/>
      <c r="BV4441" s="55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18" t="s">
        <v>73</v>
      </c>
      <c r="H4442" s="3">
        <v>2024</v>
      </c>
      <c r="I4442" s="20" t="s">
        <v>282</v>
      </c>
      <c r="J4442" s="184" t="s">
        <v>275</v>
      </c>
      <c r="K4442" s="184" t="s">
        <v>321</v>
      </c>
      <c r="L4442" s="187">
        <f t="shared" si="141"/>
        <v>0</v>
      </c>
      <c r="M4442" s="187">
        <f t="shared" si="142"/>
        <v>0</v>
      </c>
      <c r="N4442" s="186"/>
      <c r="O4442" s="33"/>
      <c r="P4442" s="33"/>
      <c r="Q4442" s="33"/>
      <c r="R4442" s="33"/>
      <c r="S4442" s="42"/>
      <c r="T4442" s="2"/>
      <c r="U4442" s="2"/>
      <c r="V4442" s="2"/>
      <c r="W4442" s="2"/>
      <c r="X4442" s="55"/>
      <c r="Y4442" s="62"/>
      <c r="Z4442" s="62"/>
      <c r="AA4442" s="62"/>
      <c r="AB4442" s="62"/>
      <c r="AC4442" s="68"/>
      <c r="AD4442" s="2"/>
      <c r="AE4442" s="2"/>
      <c r="AF4442" s="2"/>
      <c r="AG4442" s="2"/>
      <c r="AH4442" s="55"/>
      <c r="AI4442" s="72"/>
      <c r="AJ4442" s="72"/>
      <c r="AK4442" s="72"/>
      <c r="AL4442" s="72"/>
      <c r="AM4442" s="80"/>
      <c r="AN4442" s="2"/>
      <c r="AO4442" s="2"/>
      <c r="AP4442" s="2"/>
      <c r="AQ4442" s="2"/>
      <c r="AR4442" s="55"/>
      <c r="AS4442" s="85"/>
      <c r="AT4442" s="85"/>
      <c r="AU4442" s="85"/>
      <c r="AV4442" s="85"/>
      <c r="AW4442" s="100"/>
      <c r="AX4442" s="2"/>
      <c r="AY4442" s="2"/>
      <c r="AZ4442" s="2"/>
      <c r="BA4442" s="2"/>
      <c r="BB4442" s="55"/>
      <c r="BC4442" s="105"/>
      <c r="BD4442" s="105"/>
      <c r="BE4442" s="105"/>
      <c r="BF4442" s="105"/>
      <c r="BG4442" s="109"/>
      <c r="BH4442" s="2"/>
      <c r="BI4442" s="2"/>
      <c r="BJ4442" s="2"/>
      <c r="BK4442" s="2"/>
      <c r="BL4442" s="55"/>
      <c r="BM4442" s="48"/>
      <c r="BN4442" s="48"/>
      <c r="BO4442" s="48"/>
      <c r="BP4442" s="48"/>
      <c r="BQ4442" s="117"/>
      <c r="BR4442" s="2"/>
      <c r="BS4442" s="2"/>
      <c r="BT4442" s="2"/>
      <c r="BU4442" s="2"/>
      <c r="BV4442" s="55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18" t="s">
        <v>73</v>
      </c>
      <c r="H4443" s="3">
        <v>2024</v>
      </c>
      <c r="I4443" s="20" t="s">
        <v>282</v>
      </c>
      <c r="J4443" s="184" t="s">
        <v>276</v>
      </c>
      <c r="K4443" s="184" t="s">
        <v>320</v>
      </c>
      <c r="L4443" s="187">
        <f t="shared" si="141"/>
        <v>0</v>
      </c>
      <c r="M4443" s="187">
        <f t="shared" si="142"/>
        <v>0</v>
      </c>
      <c r="N4443" s="186"/>
      <c r="O4443" s="33"/>
      <c r="P4443" s="33"/>
      <c r="Q4443" s="33"/>
      <c r="R4443" s="33"/>
      <c r="S4443" s="42"/>
      <c r="T4443" s="2"/>
      <c r="U4443" s="2"/>
      <c r="V4443" s="2"/>
      <c r="W4443" s="2"/>
      <c r="X4443" s="55"/>
      <c r="Y4443" s="62"/>
      <c r="Z4443" s="62"/>
      <c r="AA4443" s="62"/>
      <c r="AB4443" s="62"/>
      <c r="AC4443" s="68"/>
      <c r="AD4443" s="2"/>
      <c r="AE4443" s="2"/>
      <c r="AF4443" s="2"/>
      <c r="AG4443" s="2"/>
      <c r="AH4443" s="55"/>
      <c r="AI4443" s="72"/>
      <c r="AJ4443" s="72"/>
      <c r="AK4443" s="72"/>
      <c r="AL4443" s="72"/>
      <c r="AM4443" s="80"/>
      <c r="AN4443" s="2"/>
      <c r="AO4443" s="2"/>
      <c r="AP4443" s="2"/>
      <c r="AQ4443" s="2"/>
      <c r="AR4443" s="55"/>
      <c r="AS4443" s="85"/>
      <c r="AT4443" s="85"/>
      <c r="AU4443" s="85"/>
      <c r="AV4443" s="85"/>
      <c r="AW4443" s="100"/>
      <c r="AX4443" s="2"/>
      <c r="AY4443" s="2"/>
      <c r="AZ4443" s="2"/>
      <c r="BA4443" s="2"/>
      <c r="BB4443" s="55"/>
      <c r="BC4443" s="105"/>
      <c r="BD4443" s="105"/>
      <c r="BE4443" s="105"/>
      <c r="BF4443" s="105"/>
      <c r="BG4443" s="109"/>
      <c r="BH4443" s="2"/>
      <c r="BI4443" s="2"/>
      <c r="BJ4443" s="2"/>
      <c r="BK4443" s="2"/>
      <c r="BL4443" s="55"/>
      <c r="BM4443" s="48"/>
      <c r="BN4443" s="48"/>
      <c r="BO4443" s="48"/>
      <c r="BP4443" s="48"/>
      <c r="BQ4443" s="117"/>
      <c r="BR4443" s="2"/>
      <c r="BS4443" s="2"/>
      <c r="BT4443" s="2"/>
      <c r="BU4443" s="2"/>
      <c r="BV4443" s="55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18" t="s">
        <v>73</v>
      </c>
      <c r="H4444" s="3">
        <v>2024</v>
      </c>
      <c r="I4444" s="20" t="s">
        <v>282</v>
      </c>
      <c r="J4444" s="184" t="s">
        <v>277</v>
      </c>
      <c r="K4444" s="184" t="s">
        <v>320</v>
      </c>
      <c r="L4444" s="187">
        <f t="shared" si="141"/>
        <v>0</v>
      </c>
      <c r="M4444" s="187">
        <f t="shared" si="142"/>
        <v>0</v>
      </c>
      <c r="N4444" s="186"/>
      <c r="O4444" s="33"/>
      <c r="P4444" s="33"/>
      <c r="Q4444" s="33"/>
      <c r="R4444" s="33"/>
      <c r="S4444" s="42"/>
      <c r="T4444" s="2"/>
      <c r="U4444" s="2"/>
      <c r="V4444" s="2"/>
      <c r="W4444" s="2"/>
      <c r="X4444" s="55"/>
      <c r="Y4444" s="62"/>
      <c r="Z4444" s="62"/>
      <c r="AA4444" s="62"/>
      <c r="AB4444" s="62"/>
      <c r="AC4444" s="68"/>
      <c r="AD4444" s="2"/>
      <c r="AE4444" s="2"/>
      <c r="AF4444" s="2"/>
      <c r="AG4444" s="2"/>
      <c r="AH4444" s="55"/>
      <c r="AI4444" s="72"/>
      <c r="AJ4444" s="72"/>
      <c r="AK4444" s="72"/>
      <c r="AL4444" s="72"/>
      <c r="AM4444" s="80"/>
      <c r="AN4444" s="2"/>
      <c r="AO4444" s="2"/>
      <c r="AP4444" s="2"/>
      <c r="AQ4444" s="2"/>
      <c r="AR4444" s="55"/>
      <c r="AS4444" s="85"/>
      <c r="AT4444" s="85"/>
      <c r="AU4444" s="85"/>
      <c r="AV4444" s="85"/>
      <c r="AW4444" s="100"/>
      <c r="AX4444" s="2"/>
      <c r="AY4444" s="2"/>
      <c r="AZ4444" s="2"/>
      <c r="BA4444" s="2"/>
      <c r="BB4444" s="55"/>
      <c r="BC4444" s="105"/>
      <c r="BD4444" s="105"/>
      <c r="BE4444" s="105"/>
      <c r="BF4444" s="105"/>
      <c r="BG4444" s="109"/>
      <c r="BH4444" s="2"/>
      <c r="BI4444" s="2"/>
      <c r="BJ4444" s="2"/>
      <c r="BK4444" s="2"/>
      <c r="BL4444" s="55"/>
      <c r="BM4444" s="48"/>
      <c r="BN4444" s="48"/>
      <c r="BO4444" s="48"/>
      <c r="BP4444" s="48"/>
      <c r="BQ4444" s="117"/>
      <c r="BR4444" s="2"/>
      <c r="BS4444" s="2"/>
      <c r="BT4444" s="2"/>
      <c r="BU4444" s="2"/>
      <c r="BV4444" s="55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18" t="s">
        <v>73</v>
      </c>
      <c r="H4445" s="3">
        <v>2024</v>
      </c>
      <c r="I4445" s="20" t="s">
        <v>283</v>
      </c>
      <c r="J4445" s="184" t="s">
        <v>298</v>
      </c>
      <c r="K4445" s="184" t="s">
        <v>321</v>
      </c>
      <c r="L4445" s="187">
        <f t="shared" si="141"/>
        <v>0</v>
      </c>
      <c r="M4445" s="187">
        <f t="shared" si="142"/>
        <v>0</v>
      </c>
      <c r="N4445" s="186"/>
      <c r="O4445" s="33"/>
      <c r="P4445" s="33"/>
      <c r="Q4445" s="33"/>
      <c r="R4445" s="33"/>
      <c r="S4445" s="42"/>
      <c r="T4445" s="2"/>
      <c r="U4445" s="2"/>
      <c r="V4445" s="2"/>
      <c r="W4445" s="2"/>
      <c r="X4445" s="55"/>
      <c r="Y4445" s="62"/>
      <c r="Z4445" s="62"/>
      <c r="AA4445" s="62"/>
      <c r="AB4445" s="62"/>
      <c r="AC4445" s="68"/>
      <c r="AD4445" s="2"/>
      <c r="AE4445" s="2"/>
      <c r="AF4445" s="2"/>
      <c r="AG4445" s="2"/>
      <c r="AH4445" s="55"/>
      <c r="AI4445" s="72"/>
      <c r="AJ4445" s="72"/>
      <c r="AK4445" s="72"/>
      <c r="AL4445" s="72"/>
      <c r="AM4445" s="80"/>
      <c r="AN4445" s="2"/>
      <c r="AO4445" s="2"/>
      <c r="AP4445" s="2"/>
      <c r="AQ4445" s="2"/>
      <c r="AR4445" s="55"/>
      <c r="AS4445" s="85"/>
      <c r="AT4445" s="85"/>
      <c r="AU4445" s="85"/>
      <c r="AV4445" s="85"/>
      <c r="AW4445" s="100"/>
      <c r="AX4445" s="2"/>
      <c r="AY4445" s="2"/>
      <c r="AZ4445" s="2"/>
      <c r="BA4445" s="2"/>
      <c r="BB4445" s="55"/>
      <c r="BC4445" s="105"/>
      <c r="BD4445" s="105"/>
      <c r="BE4445" s="105"/>
      <c r="BF4445" s="105"/>
      <c r="BG4445" s="109"/>
      <c r="BH4445" s="2"/>
      <c r="BI4445" s="2"/>
      <c r="BJ4445" s="2"/>
      <c r="BK4445" s="2"/>
      <c r="BL4445" s="55"/>
      <c r="BM4445" s="48"/>
      <c r="BN4445" s="48"/>
      <c r="BO4445" s="48"/>
      <c r="BP4445" s="48"/>
      <c r="BQ4445" s="117"/>
      <c r="BR4445" s="2"/>
      <c r="BS4445" s="2"/>
      <c r="BT4445" s="2"/>
      <c r="BU4445" s="2"/>
      <c r="BV4445" s="55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18" t="s">
        <v>73</v>
      </c>
      <c r="H4446" s="3">
        <v>2024</v>
      </c>
      <c r="I4446" s="20" t="s">
        <v>283</v>
      </c>
      <c r="J4446" s="184" t="s">
        <v>278</v>
      </c>
      <c r="K4446" s="184" t="s">
        <v>320</v>
      </c>
      <c r="L4446" s="187">
        <f t="shared" si="141"/>
        <v>0</v>
      </c>
      <c r="M4446" s="187">
        <f t="shared" si="142"/>
        <v>0</v>
      </c>
      <c r="N4446" s="186"/>
      <c r="O4446" s="33"/>
      <c r="P4446" s="33"/>
      <c r="Q4446" s="33"/>
      <c r="R4446" s="33"/>
      <c r="S4446" s="42"/>
      <c r="T4446" s="2"/>
      <c r="U4446" s="2"/>
      <c r="V4446" s="2"/>
      <c r="W4446" s="2"/>
      <c r="X4446" s="55"/>
      <c r="Y4446" s="62"/>
      <c r="Z4446" s="62"/>
      <c r="AA4446" s="62"/>
      <c r="AB4446" s="62"/>
      <c r="AC4446" s="68"/>
      <c r="AD4446" s="2"/>
      <c r="AE4446" s="2"/>
      <c r="AF4446" s="2"/>
      <c r="AG4446" s="2"/>
      <c r="AH4446" s="55"/>
      <c r="AI4446" s="72"/>
      <c r="AJ4446" s="72"/>
      <c r="AK4446" s="72"/>
      <c r="AL4446" s="72"/>
      <c r="AM4446" s="80"/>
      <c r="AN4446" s="2"/>
      <c r="AO4446" s="2"/>
      <c r="AP4446" s="2"/>
      <c r="AQ4446" s="2"/>
      <c r="AR4446" s="55"/>
      <c r="AS4446" s="85"/>
      <c r="AT4446" s="85"/>
      <c r="AU4446" s="85"/>
      <c r="AV4446" s="85"/>
      <c r="AW4446" s="100"/>
      <c r="AX4446" s="2"/>
      <c r="AY4446" s="2"/>
      <c r="AZ4446" s="2"/>
      <c r="BA4446" s="2"/>
      <c r="BB4446" s="55"/>
      <c r="BC4446" s="105"/>
      <c r="BD4446" s="105"/>
      <c r="BE4446" s="105"/>
      <c r="BF4446" s="105"/>
      <c r="BG4446" s="109"/>
      <c r="BH4446" s="2"/>
      <c r="BI4446" s="2"/>
      <c r="BJ4446" s="2"/>
      <c r="BK4446" s="2"/>
      <c r="BL4446" s="55"/>
      <c r="BM4446" s="48"/>
      <c r="BN4446" s="48"/>
      <c r="BO4446" s="48"/>
      <c r="BP4446" s="48"/>
      <c r="BQ4446" s="117"/>
      <c r="BR4446" s="2"/>
      <c r="BS4446" s="2"/>
      <c r="BT4446" s="2"/>
      <c r="BU4446" s="2"/>
      <c r="BV4446" s="55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18" t="s">
        <v>73</v>
      </c>
      <c r="H4447" s="3">
        <v>2024</v>
      </c>
      <c r="I4447" s="20" t="s">
        <v>283</v>
      </c>
      <c r="J4447" s="184" t="s">
        <v>279</v>
      </c>
      <c r="K4447" s="184" t="s">
        <v>320</v>
      </c>
      <c r="L4447" s="187">
        <f t="shared" si="141"/>
        <v>0</v>
      </c>
      <c r="M4447" s="187">
        <f t="shared" si="142"/>
        <v>0</v>
      </c>
      <c r="N4447" s="186"/>
      <c r="O4447" s="33"/>
      <c r="P4447" s="33"/>
      <c r="Q4447" s="33"/>
      <c r="R4447" s="33"/>
      <c r="S4447" s="42"/>
      <c r="T4447" s="2"/>
      <c r="U4447" s="2"/>
      <c r="V4447" s="2"/>
      <c r="W4447" s="2"/>
      <c r="X4447" s="55"/>
      <c r="Y4447" s="62"/>
      <c r="Z4447" s="62"/>
      <c r="AA4447" s="62"/>
      <c r="AB4447" s="62"/>
      <c r="AC4447" s="68"/>
      <c r="AD4447" s="2"/>
      <c r="AE4447" s="2"/>
      <c r="AF4447" s="2"/>
      <c r="AG4447" s="2"/>
      <c r="AH4447" s="55"/>
      <c r="AI4447" s="72"/>
      <c r="AJ4447" s="72"/>
      <c r="AK4447" s="72"/>
      <c r="AL4447" s="72"/>
      <c r="AM4447" s="80"/>
      <c r="AN4447" s="2"/>
      <c r="AO4447" s="2"/>
      <c r="AP4447" s="2"/>
      <c r="AQ4447" s="2"/>
      <c r="AR4447" s="55"/>
      <c r="AS4447" s="85"/>
      <c r="AT4447" s="85"/>
      <c r="AU4447" s="85"/>
      <c r="AV4447" s="85"/>
      <c r="AW4447" s="100"/>
      <c r="AX4447" s="2"/>
      <c r="AY4447" s="2"/>
      <c r="AZ4447" s="2"/>
      <c r="BA4447" s="2"/>
      <c r="BB4447" s="55"/>
      <c r="BC4447" s="105"/>
      <c r="BD4447" s="105"/>
      <c r="BE4447" s="105"/>
      <c r="BF4447" s="105"/>
      <c r="BG4447" s="109"/>
      <c r="BH4447" s="2"/>
      <c r="BI4447" s="2"/>
      <c r="BJ4447" s="2"/>
      <c r="BK4447" s="2"/>
      <c r="BL4447" s="55"/>
      <c r="BM4447" s="48"/>
      <c r="BN4447" s="48"/>
      <c r="BO4447" s="48"/>
      <c r="BP4447" s="48"/>
      <c r="BQ4447" s="117"/>
      <c r="BR4447" s="2"/>
      <c r="BS4447" s="2"/>
      <c r="BT4447" s="2"/>
      <c r="BU4447" s="2"/>
      <c r="BV4447" s="55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18" t="s">
        <v>73</v>
      </c>
      <c r="H4448" s="3">
        <v>2024</v>
      </c>
      <c r="I4448" s="20" t="s">
        <v>286</v>
      </c>
      <c r="J4448" s="184" t="s">
        <v>280</v>
      </c>
      <c r="K4448" s="184" t="s">
        <v>319</v>
      </c>
      <c r="L4448" s="187">
        <f t="shared" si="141"/>
        <v>0</v>
      </c>
      <c r="M4448" s="187">
        <f t="shared" si="142"/>
        <v>0</v>
      </c>
      <c r="N4448" s="186"/>
      <c r="O4448" s="33"/>
      <c r="P4448" s="33"/>
      <c r="Q4448" s="33"/>
      <c r="R4448" s="33"/>
      <c r="S4448" s="42"/>
      <c r="T4448" s="2"/>
      <c r="U4448" s="2"/>
      <c r="V4448" s="2"/>
      <c r="W4448" s="2"/>
      <c r="X4448" s="55"/>
      <c r="Y4448" s="62"/>
      <c r="Z4448" s="62"/>
      <c r="AA4448" s="62"/>
      <c r="AB4448" s="62"/>
      <c r="AC4448" s="68"/>
      <c r="AD4448" s="2"/>
      <c r="AE4448" s="2"/>
      <c r="AF4448" s="2"/>
      <c r="AG4448" s="2"/>
      <c r="AH4448" s="55"/>
      <c r="AI4448" s="72"/>
      <c r="AJ4448" s="72"/>
      <c r="AK4448" s="72"/>
      <c r="AL4448" s="72"/>
      <c r="AM4448" s="80"/>
      <c r="AN4448" s="2"/>
      <c r="AO4448" s="2"/>
      <c r="AP4448" s="2"/>
      <c r="AQ4448" s="2"/>
      <c r="AR4448" s="55"/>
      <c r="AS4448" s="85"/>
      <c r="AT4448" s="85"/>
      <c r="AU4448" s="85"/>
      <c r="AV4448" s="85"/>
      <c r="AW4448" s="100"/>
      <c r="AX4448" s="2"/>
      <c r="AY4448" s="2"/>
      <c r="AZ4448" s="2"/>
      <c r="BA4448" s="2"/>
      <c r="BB4448" s="55"/>
      <c r="BC4448" s="105"/>
      <c r="BD4448" s="105"/>
      <c r="BE4448" s="105"/>
      <c r="BF4448" s="105"/>
      <c r="BG4448" s="109"/>
      <c r="BH4448" s="2"/>
      <c r="BI4448" s="2"/>
      <c r="BJ4448" s="2"/>
      <c r="BK4448" s="2"/>
      <c r="BL4448" s="55"/>
      <c r="BM4448" s="48"/>
      <c r="BN4448" s="48"/>
      <c r="BO4448" s="48"/>
      <c r="BP4448" s="48"/>
      <c r="BQ4448" s="117"/>
      <c r="BR4448" s="2"/>
      <c r="BS4448" s="2"/>
      <c r="BT4448" s="2"/>
      <c r="BU4448" s="2"/>
      <c r="BV4448" s="55"/>
    </row>
    <row r="4449" spans="1:74" hidden="1" x14ac:dyDescent="0.3">
      <c r="A4449" s="2" t="s">
        <v>145</v>
      </c>
      <c r="B4449" s="2" t="s">
        <v>2</v>
      </c>
      <c r="C4449" s="2" t="s">
        <v>3</v>
      </c>
      <c r="D4449" s="2" t="s">
        <v>124</v>
      </c>
      <c r="E4449" s="5" t="s">
        <v>146</v>
      </c>
      <c r="F4449" s="3"/>
      <c r="G4449" s="18" t="s">
        <v>73</v>
      </c>
      <c r="H4449" s="3">
        <v>2024</v>
      </c>
      <c r="I4449" s="20" t="s">
        <v>286</v>
      </c>
      <c r="J4449" s="184" t="s">
        <v>281</v>
      </c>
      <c r="K4449" s="184" t="s">
        <v>319</v>
      </c>
      <c r="L4449" s="187">
        <f t="shared" si="141"/>
        <v>0</v>
      </c>
      <c r="M4449" s="187">
        <f t="shared" si="142"/>
        <v>6.09</v>
      </c>
      <c r="N4449" s="186" t="s">
        <v>1501</v>
      </c>
      <c r="O4449" s="33"/>
      <c r="P4449" s="33"/>
      <c r="Q4449" s="33"/>
      <c r="R4449" s="33"/>
      <c r="S4449" s="42"/>
      <c r="T4449" s="2"/>
      <c r="U4449" s="2"/>
      <c r="V4449" s="2"/>
      <c r="W4449" s="2"/>
      <c r="X4449" s="55"/>
      <c r="Y4449" s="62"/>
      <c r="Z4449" s="62"/>
      <c r="AA4449" s="62"/>
      <c r="AB4449" s="62"/>
      <c r="AC4449" s="68"/>
      <c r="AD4449" s="2"/>
      <c r="AE4449" s="2"/>
      <c r="AF4449" s="2"/>
      <c r="AG4449" s="2"/>
      <c r="AH4449" s="55"/>
      <c r="AI4449" s="72"/>
      <c r="AJ4449" s="72"/>
      <c r="AK4449" s="72"/>
      <c r="AL4449" s="72"/>
      <c r="AM4449" s="80"/>
      <c r="AN4449" s="2"/>
      <c r="AO4449" s="2"/>
      <c r="AP4449" s="2"/>
      <c r="AQ4449" s="2"/>
      <c r="AR4449" s="55"/>
      <c r="AS4449" s="85" t="s">
        <v>727</v>
      </c>
      <c r="AT4449" s="85"/>
      <c r="AU4449" s="85"/>
      <c r="AV4449" s="85"/>
      <c r="AW4449" s="100">
        <v>1.59</v>
      </c>
      <c r="AX4449" s="2"/>
      <c r="AY4449" s="2"/>
      <c r="AZ4449" s="2"/>
      <c r="BA4449" s="2"/>
      <c r="BB4449" s="55"/>
      <c r="BC4449" s="105" t="s">
        <v>1061</v>
      </c>
      <c r="BD4449" s="105"/>
      <c r="BE4449" s="105"/>
      <c r="BF4449" s="105"/>
      <c r="BG4449" s="109">
        <v>4.5</v>
      </c>
      <c r="BH4449" s="2"/>
      <c r="BI4449" s="2"/>
      <c r="BJ4449" s="2"/>
      <c r="BK4449" s="2"/>
      <c r="BL4449" s="55"/>
      <c r="BM4449" s="48"/>
      <c r="BN4449" s="48"/>
      <c r="BO4449" s="48"/>
      <c r="BP4449" s="48"/>
      <c r="BQ4449" s="117"/>
      <c r="BR4449" s="2"/>
      <c r="BS4449" s="2"/>
      <c r="BT4449" s="2"/>
      <c r="BU4449" s="2"/>
      <c r="BV4449" s="55"/>
    </row>
    <row r="4450" spans="1:74" s="13" customFormat="1" hidden="1" x14ac:dyDescent="0.3">
      <c r="A4450" s="12" t="s">
        <v>145</v>
      </c>
      <c r="B4450" s="12" t="s">
        <v>2</v>
      </c>
      <c r="C4450" s="12" t="s">
        <v>3</v>
      </c>
      <c r="D4450" s="12" t="s">
        <v>124</v>
      </c>
      <c r="E4450" s="6" t="s">
        <v>146</v>
      </c>
      <c r="F4450" s="7"/>
      <c r="G4450" s="19" t="s">
        <v>73</v>
      </c>
      <c r="H4450" s="7">
        <v>2024</v>
      </c>
      <c r="I4450" s="21"/>
      <c r="J4450" s="12" t="s">
        <v>314</v>
      </c>
      <c r="K4450" s="12"/>
      <c r="L4450" s="147"/>
      <c r="M4450" s="147">
        <f>SUM(M4412:M4449)</f>
        <v>63.138999999999996</v>
      </c>
      <c r="N4450" s="183"/>
      <c r="O4450" s="12"/>
      <c r="P4450" s="12"/>
      <c r="Q4450" s="12"/>
      <c r="R4450" s="12"/>
      <c r="S4450" s="47">
        <f>SUM(S4412:S4449)</f>
        <v>0</v>
      </c>
      <c r="T4450" s="12"/>
      <c r="U4450" s="12"/>
      <c r="V4450" s="12"/>
      <c r="W4450" s="12"/>
      <c r="X4450" s="47">
        <f>SUM(X4412:X4449)</f>
        <v>0</v>
      </c>
      <c r="Y4450" s="12"/>
      <c r="Z4450" s="12"/>
      <c r="AA4450" s="12"/>
      <c r="AB4450" s="12"/>
      <c r="AC4450" s="47">
        <f>SUM(AC4412:AC4449)</f>
        <v>0</v>
      </c>
      <c r="AD4450" s="12"/>
      <c r="AE4450" s="12"/>
      <c r="AF4450" s="12"/>
      <c r="AG4450" s="12"/>
      <c r="AH4450" s="47">
        <f>SUM(AH4412:AH4449)</f>
        <v>0</v>
      </c>
      <c r="AI4450" s="12"/>
      <c r="AJ4450" s="12"/>
      <c r="AK4450" s="12"/>
      <c r="AL4450" s="12"/>
      <c r="AM4450" s="47">
        <f>SUM(AM4412:AM4449)</f>
        <v>0</v>
      </c>
      <c r="AN4450" s="12"/>
      <c r="AO4450" s="12"/>
      <c r="AP4450" s="12"/>
      <c r="AQ4450" s="12"/>
      <c r="AR4450" s="47">
        <f>SUM(AR4412:AR4449)</f>
        <v>0</v>
      </c>
      <c r="AS4450" s="12"/>
      <c r="AT4450" s="12"/>
      <c r="AU4450" s="12"/>
      <c r="AV4450" s="12"/>
      <c r="AW4450" s="47">
        <f>SUM(AW4412:AW4449)</f>
        <v>1.59</v>
      </c>
      <c r="AX4450" s="12"/>
      <c r="AY4450" s="12"/>
      <c r="AZ4450" s="12"/>
      <c r="BA4450" s="12"/>
      <c r="BB4450" s="47">
        <f>SUM(BB4412:BB4449)</f>
        <v>57.048999999999999</v>
      </c>
      <c r="BC4450" s="12"/>
      <c r="BD4450" s="12"/>
      <c r="BE4450" s="12"/>
      <c r="BF4450" s="12"/>
      <c r="BG4450" s="47">
        <f>SUM(BG4412:BG4449)</f>
        <v>4.5</v>
      </c>
      <c r="BH4450" s="12"/>
      <c r="BI4450" s="12"/>
      <c r="BJ4450" s="12"/>
      <c r="BK4450" s="12"/>
      <c r="BL4450" s="47">
        <f>SUM(BL4412:BL4449)</f>
        <v>0</v>
      </c>
      <c r="BM4450" s="12"/>
      <c r="BN4450" s="12"/>
      <c r="BO4450" s="12"/>
      <c r="BP4450" s="12"/>
      <c r="BQ4450" s="47">
        <f>SUM(BQ4412:BQ4449)</f>
        <v>0</v>
      </c>
      <c r="BR4450" s="12"/>
      <c r="BS4450" s="12"/>
      <c r="BT4450" s="12"/>
      <c r="BU4450" s="12"/>
      <c r="BV4450" s="47">
        <f>SUM(BV4412:BV4449)</f>
        <v>0</v>
      </c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350</v>
      </c>
      <c r="F4451" s="10"/>
      <c r="G4451" s="18" t="s">
        <v>5</v>
      </c>
      <c r="H4451" s="129">
        <v>2024</v>
      </c>
      <c r="I4451" s="20" t="s">
        <v>287</v>
      </c>
      <c r="J4451" s="184" t="s">
        <v>267</v>
      </c>
      <c r="K4451" s="184" t="s">
        <v>318</v>
      </c>
      <c r="L4451" s="187">
        <f t="shared" si="141"/>
        <v>0</v>
      </c>
      <c r="M4451" s="187">
        <f t="shared" si="142"/>
        <v>0</v>
      </c>
      <c r="N4451" s="181"/>
      <c r="O4451" s="53"/>
      <c r="P4451" s="53"/>
      <c r="Q4451" s="53"/>
      <c r="R4451" s="53"/>
      <c r="S4451" s="53"/>
      <c r="T4451" s="8"/>
      <c r="U4451" s="8"/>
      <c r="V4451" s="8"/>
      <c r="W4451" s="8"/>
      <c r="X4451" s="122"/>
      <c r="Y4451" s="62"/>
      <c r="Z4451" s="62"/>
      <c r="AA4451" s="62"/>
      <c r="AB4451" s="62"/>
      <c r="AC4451" s="62"/>
      <c r="AD4451" s="8"/>
      <c r="AE4451" s="8"/>
      <c r="AF4451" s="8"/>
      <c r="AG4451" s="8"/>
      <c r="AH4451" s="122"/>
      <c r="AI4451" s="72"/>
      <c r="AJ4451" s="72"/>
      <c r="AK4451" s="72"/>
      <c r="AL4451" s="72"/>
      <c r="AM4451" s="72"/>
      <c r="AN4451" s="8"/>
      <c r="AO4451" s="8"/>
      <c r="AP4451" s="8"/>
      <c r="AQ4451" s="8"/>
      <c r="AR4451" s="122"/>
      <c r="AS4451" s="85"/>
      <c r="AT4451" s="85"/>
      <c r="AU4451" s="85"/>
      <c r="AV4451" s="85"/>
      <c r="AW4451" s="85"/>
      <c r="AX4451" s="8"/>
      <c r="AY4451" s="8"/>
      <c r="AZ4451" s="8"/>
      <c r="BA4451" s="8"/>
      <c r="BB4451" s="122"/>
      <c r="BC4451" s="105"/>
      <c r="BD4451" s="105"/>
      <c r="BE4451" s="105"/>
      <c r="BF4451" s="105"/>
      <c r="BG4451" s="105"/>
      <c r="BH4451" s="8"/>
      <c r="BI4451" s="8"/>
      <c r="BJ4451" s="8"/>
      <c r="BK4451" s="8"/>
      <c r="BL4451" s="122"/>
      <c r="BM4451" s="48"/>
      <c r="BN4451" s="48"/>
      <c r="BO4451" s="48"/>
      <c r="BP4451" s="48"/>
      <c r="BQ4451" s="48"/>
      <c r="BR4451" s="8"/>
      <c r="BS4451" s="8"/>
      <c r="BT4451" s="8"/>
      <c r="BU4451" s="8"/>
      <c r="BV4451" s="122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350</v>
      </c>
      <c r="F4452" s="10"/>
      <c r="G4452" s="18" t="s">
        <v>5</v>
      </c>
      <c r="H4452" s="129">
        <v>2024</v>
      </c>
      <c r="I4452" s="20" t="s">
        <v>287</v>
      </c>
      <c r="J4452" s="184" t="s">
        <v>291</v>
      </c>
      <c r="K4452" s="184" t="s">
        <v>319</v>
      </c>
      <c r="L4452" s="187">
        <f t="shared" si="141"/>
        <v>0</v>
      </c>
      <c r="M4452" s="187">
        <f t="shared" si="142"/>
        <v>0</v>
      </c>
      <c r="N4452" s="181"/>
      <c r="O4452" s="53"/>
      <c r="P4452" s="53"/>
      <c r="Q4452" s="53"/>
      <c r="R4452" s="53"/>
      <c r="S4452" s="53"/>
      <c r="T4452" s="8"/>
      <c r="U4452" s="8"/>
      <c r="V4452" s="8"/>
      <c r="W4452" s="8"/>
      <c r="X4452" s="122"/>
      <c r="Y4452" s="62"/>
      <c r="Z4452" s="62"/>
      <c r="AA4452" s="62"/>
      <c r="AB4452" s="62"/>
      <c r="AC4452" s="62"/>
      <c r="AD4452" s="8"/>
      <c r="AE4452" s="8"/>
      <c r="AF4452" s="8"/>
      <c r="AG4452" s="8"/>
      <c r="AH4452" s="122"/>
      <c r="AI4452" s="72"/>
      <c r="AJ4452" s="72"/>
      <c r="AK4452" s="72"/>
      <c r="AL4452" s="72"/>
      <c r="AM4452" s="72"/>
      <c r="AN4452" s="8"/>
      <c r="AO4452" s="8"/>
      <c r="AP4452" s="8"/>
      <c r="AQ4452" s="8"/>
      <c r="AR4452" s="122"/>
      <c r="AS4452" s="85"/>
      <c r="AT4452" s="85"/>
      <c r="AU4452" s="85"/>
      <c r="AV4452" s="85"/>
      <c r="AW4452" s="85"/>
      <c r="AX4452" s="8"/>
      <c r="AY4452" s="8"/>
      <c r="AZ4452" s="8"/>
      <c r="BA4452" s="8"/>
      <c r="BB4452" s="122"/>
      <c r="BC4452" s="105"/>
      <c r="BD4452" s="105"/>
      <c r="BE4452" s="105"/>
      <c r="BF4452" s="105"/>
      <c r="BG4452" s="105"/>
      <c r="BH4452" s="8"/>
      <c r="BI4452" s="8"/>
      <c r="BJ4452" s="8"/>
      <c r="BK4452" s="8"/>
      <c r="BL4452" s="122"/>
      <c r="BM4452" s="48"/>
      <c r="BN4452" s="48"/>
      <c r="BO4452" s="48"/>
      <c r="BP4452" s="48"/>
      <c r="BQ4452" s="48"/>
      <c r="BR4452" s="8"/>
      <c r="BS4452" s="8"/>
      <c r="BT4452" s="8"/>
      <c r="BU4452" s="8"/>
      <c r="BV4452" s="122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350</v>
      </c>
      <c r="F4453" s="10"/>
      <c r="G4453" s="18" t="s">
        <v>5</v>
      </c>
      <c r="H4453" s="129">
        <v>2024</v>
      </c>
      <c r="I4453" s="20" t="s">
        <v>286</v>
      </c>
      <c r="J4453" s="184" t="s">
        <v>336</v>
      </c>
      <c r="K4453" s="184" t="s">
        <v>319</v>
      </c>
      <c r="L4453" s="187">
        <f t="shared" si="141"/>
        <v>0</v>
      </c>
      <c r="M4453" s="187">
        <f t="shared" si="142"/>
        <v>0</v>
      </c>
      <c r="N4453" s="181"/>
      <c r="O4453" s="53"/>
      <c r="P4453" s="53"/>
      <c r="Q4453" s="53"/>
      <c r="R4453" s="53"/>
      <c r="S4453" s="53"/>
      <c r="T4453" s="8"/>
      <c r="U4453" s="8"/>
      <c r="V4453" s="8"/>
      <c r="W4453" s="8"/>
      <c r="X4453" s="122"/>
      <c r="Y4453" s="62"/>
      <c r="Z4453" s="62"/>
      <c r="AA4453" s="62"/>
      <c r="AB4453" s="62"/>
      <c r="AC4453" s="62"/>
      <c r="AD4453" s="8"/>
      <c r="AE4453" s="8"/>
      <c r="AF4453" s="8"/>
      <c r="AG4453" s="8"/>
      <c r="AH4453" s="122"/>
      <c r="AI4453" s="72"/>
      <c r="AJ4453" s="72"/>
      <c r="AK4453" s="72"/>
      <c r="AL4453" s="72"/>
      <c r="AM4453" s="72"/>
      <c r="AN4453" s="8"/>
      <c r="AO4453" s="8"/>
      <c r="AP4453" s="8"/>
      <c r="AQ4453" s="8"/>
      <c r="AR4453" s="122"/>
      <c r="AS4453" s="85"/>
      <c r="AT4453" s="85"/>
      <c r="AU4453" s="85"/>
      <c r="AV4453" s="85"/>
      <c r="AW4453" s="85"/>
      <c r="AX4453" s="8"/>
      <c r="AY4453" s="8"/>
      <c r="AZ4453" s="8"/>
      <c r="BA4453" s="8"/>
      <c r="BB4453" s="122"/>
      <c r="BC4453" s="105"/>
      <c r="BD4453" s="105"/>
      <c r="BE4453" s="105"/>
      <c r="BF4453" s="105"/>
      <c r="BG4453" s="105"/>
      <c r="BH4453" s="8"/>
      <c r="BI4453" s="8"/>
      <c r="BJ4453" s="8"/>
      <c r="BK4453" s="8"/>
      <c r="BL4453" s="122"/>
      <c r="BM4453" s="48"/>
      <c r="BN4453" s="48"/>
      <c r="BO4453" s="48"/>
      <c r="BP4453" s="48"/>
      <c r="BQ4453" s="48"/>
      <c r="BR4453" s="8"/>
      <c r="BS4453" s="8"/>
      <c r="BT4453" s="8"/>
      <c r="BU4453" s="8"/>
      <c r="BV4453" s="122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350</v>
      </c>
      <c r="F4454" s="10"/>
      <c r="G4454" s="18" t="s">
        <v>5</v>
      </c>
      <c r="H4454" s="129">
        <v>2024</v>
      </c>
      <c r="I4454" s="20" t="s">
        <v>286</v>
      </c>
      <c r="J4454" s="185" t="s">
        <v>337</v>
      </c>
      <c r="K4454" s="185" t="s">
        <v>318</v>
      </c>
      <c r="L4454" s="187">
        <f t="shared" si="141"/>
        <v>0</v>
      </c>
      <c r="M4454" s="187">
        <f t="shared" si="142"/>
        <v>0</v>
      </c>
      <c r="N4454" s="181"/>
      <c r="O4454" s="53"/>
      <c r="P4454" s="53"/>
      <c r="Q4454" s="53"/>
      <c r="R4454" s="53"/>
      <c r="S4454" s="53"/>
      <c r="T4454" s="8"/>
      <c r="U4454" s="8"/>
      <c r="V4454" s="8"/>
      <c r="W4454" s="8"/>
      <c r="X4454" s="122"/>
      <c r="Y4454" s="135"/>
      <c r="Z4454" s="135"/>
      <c r="AA4454" s="135"/>
      <c r="AB4454" s="135"/>
      <c r="AC4454" s="135"/>
      <c r="AD4454" s="8"/>
      <c r="AE4454" s="8"/>
      <c r="AF4454" s="8"/>
      <c r="AG4454" s="8"/>
      <c r="AH4454" s="122"/>
      <c r="AI4454" s="137"/>
      <c r="AJ4454" s="137"/>
      <c r="AK4454" s="137"/>
      <c r="AL4454" s="137"/>
      <c r="AM4454" s="137"/>
      <c r="AN4454" s="8"/>
      <c r="AO4454" s="8"/>
      <c r="AP4454" s="8"/>
      <c r="AQ4454" s="8"/>
      <c r="AR4454" s="122"/>
      <c r="AS4454" s="139"/>
      <c r="AT4454" s="139"/>
      <c r="AU4454" s="139"/>
      <c r="AV4454" s="139"/>
      <c r="AW4454" s="139"/>
      <c r="AX4454" s="8"/>
      <c r="AY4454" s="8"/>
      <c r="AZ4454" s="8"/>
      <c r="BA4454" s="8"/>
      <c r="BB4454" s="122"/>
      <c r="BC4454" s="141"/>
      <c r="BD4454" s="141"/>
      <c r="BE4454" s="141"/>
      <c r="BF4454" s="141"/>
      <c r="BG4454" s="141"/>
      <c r="BH4454" s="8"/>
      <c r="BI4454" s="8"/>
      <c r="BJ4454" s="8"/>
      <c r="BK4454" s="8"/>
      <c r="BL4454" s="122"/>
      <c r="BM4454" s="143"/>
      <c r="BN4454" s="143"/>
      <c r="BO4454" s="143"/>
      <c r="BP4454" s="143"/>
      <c r="BQ4454" s="143"/>
      <c r="BR4454" s="8"/>
      <c r="BS4454" s="8"/>
      <c r="BT4454" s="8"/>
      <c r="BU4454" s="8"/>
      <c r="BV4454" s="122"/>
    </row>
    <row r="4455" spans="1:74" ht="28.8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350</v>
      </c>
      <c r="F4455" s="10"/>
      <c r="G4455" s="18" t="s">
        <v>5</v>
      </c>
      <c r="H4455" s="129">
        <v>2024</v>
      </c>
      <c r="I4455" s="20" t="s">
        <v>286</v>
      </c>
      <c r="J4455" s="185" t="s">
        <v>338</v>
      </c>
      <c r="K4455" s="185" t="s">
        <v>339</v>
      </c>
      <c r="L4455" s="187">
        <f t="shared" si="141"/>
        <v>0</v>
      </c>
      <c r="M4455" s="187">
        <f t="shared" si="142"/>
        <v>0</v>
      </c>
      <c r="N4455" s="181"/>
      <c r="O4455" s="53"/>
      <c r="P4455" s="53"/>
      <c r="Q4455" s="53"/>
      <c r="R4455" s="53"/>
      <c r="S4455" s="53"/>
      <c r="T4455" s="8"/>
      <c r="U4455" s="8"/>
      <c r="V4455" s="8"/>
      <c r="W4455" s="8"/>
      <c r="X4455" s="122"/>
      <c r="Y4455" s="135"/>
      <c r="Z4455" s="135"/>
      <c r="AA4455" s="135"/>
      <c r="AB4455" s="135"/>
      <c r="AC4455" s="135"/>
      <c r="AD4455" s="8"/>
      <c r="AE4455" s="8"/>
      <c r="AF4455" s="8"/>
      <c r="AG4455" s="8"/>
      <c r="AH4455" s="122"/>
      <c r="AI4455" s="137"/>
      <c r="AJ4455" s="137"/>
      <c r="AK4455" s="137"/>
      <c r="AL4455" s="137"/>
      <c r="AM4455" s="137"/>
      <c r="AN4455" s="8"/>
      <c r="AO4455" s="8"/>
      <c r="AP4455" s="8"/>
      <c r="AQ4455" s="8"/>
      <c r="AR4455" s="122"/>
      <c r="AS4455" s="139"/>
      <c r="AT4455" s="139"/>
      <c r="AU4455" s="139"/>
      <c r="AV4455" s="139"/>
      <c r="AW4455" s="139"/>
      <c r="AX4455" s="8"/>
      <c r="AY4455" s="8"/>
      <c r="AZ4455" s="8"/>
      <c r="BA4455" s="8"/>
      <c r="BB4455" s="122"/>
      <c r="BC4455" s="141"/>
      <c r="BD4455" s="141"/>
      <c r="BE4455" s="141"/>
      <c r="BF4455" s="141"/>
      <c r="BG4455" s="141"/>
      <c r="BH4455" s="8"/>
      <c r="BI4455" s="8"/>
      <c r="BJ4455" s="8"/>
      <c r="BK4455" s="8"/>
      <c r="BL4455" s="122"/>
      <c r="BM4455" s="143"/>
      <c r="BN4455" s="143"/>
      <c r="BO4455" s="143"/>
      <c r="BP4455" s="143"/>
      <c r="BQ4455" s="143"/>
      <c r="BR4455" s="8"/>
      <c r="BS4455" s="8"/>
      <c r="BT4455" s="8"/>
      <c r="BU4455" s="8"/>
      <c r="BV4455" s="122"/>
    </row>
    <row r="4456" spans="1:74" ht="28.8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350</v>
      </c>
      <c r="F4456" s="10"/>
      <c r="G4456" s="18" t="s">
        <v>5</v>
      </c>
      <c r="H4456" s="129">
        <v>2024</v>
      </c>
      <c r="I4456" s="20" t="s">
        <v>286</v>
      </c>
      <c r="J4456" s="185" t="s">
        <v>340</v>
      </c>
      <c r="K4456" s="185" t="s">
        <v>318</v>
      </c>
      <c r="L4456" s="187">
        <f t="shared" si="141"/>
        <v>0</v>
      </c>
      <c r="M4456" s="187">
        <f t="shared" si="142"/>
        <v>0</v>
      </c>
      <c r="N4456" s="181"/>
      <c r="O4456" s="53"/>
      <c r="P4456" s="53"/>
      <c r="Q4456" s="53"/>
      <c r="R4456" s="53"/>
      <c r="S4456" s="53"/>
      <c r="T4456" s="8"/>
      <c r="U4456" s="8"/>
      <c r="V4456" s="8"/>
      <c r="W4456" s="8"/>
      <c r="X4456" s="122"/>
      <c r="Y4456" s="135"/>
      <c r="Z4456" s="135"/>
      <c r="AA4456" s="135"/>
      <c r="AB4456" s="135"/>
      <c r="AC4456" s="135"/>
      <c r="AD4456" s="8"/>
      <c r="AE4456" s="8"/>
      <c r="AF4456" s="8"/>
      <c r="AG4456" s="8"/>
      <c r="AH4456" s="122"/>
      <c r="AI4456" s="137"/>
      <c r="AJ4456" s="137"/>
      <c r="AK4456" s="137"/>
      <c r="AL4456" s="137"/>
      <c r="AM4456" s="137"/>
      <c r="AN4456" s="8"/>
      <c r="AO4456" s="8"/>
      <c r="AP4456" s="8"/>
      <c r="AQ4456" s="8"/>
      <c r="AR4456" s="122"/>
      <c r="AS4456" s="139"/>
      <c r="AT4456" s="139"/>
      <c r="AU4456" s="139"/>
      <c r="AV4456" s="139"/>
      <c r="AW4456" s="139"/>
      <c r="AX4456" s="8"/>
      <c r="AY4456" s="8"/>
      <c r="AZ4456" s="8"/>
      <c r="BA4456" s="8"/>
      <c r="BB4456" s="122"/>
      <c r="BC4456" s="141"/>
      <c r="BD4456" s="141"/>
      <c r="BE4456" s="141"/>
      <c r="BF4456" s="141"/>
      <c r="BG4456" s="141"/>
      <c r="BH4456" s="8"/>
      <c r="BI4456" s="8"/>
      <c r="BJ4456" s="8"/>
      <c r="BK4456" s="8"/>
      <c r="BL4456" s="122"/>
      <c r="BM4456" s="143"/>
      <c r="BN4456" s="143"/>
      <c r="BO4456" s="143"/>
      <c r="BP4456" s="143"/>
      <c r="BQ4456" s="143"/>
      <c r="BR4456" s="8"/>
      <c r="BS4456" s="8"/>
      <c r="BT4456" s="8"/>
      <c r="BU4456" s="8"/>
      <c r="BV4456" s="122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350</v>
      </c>
      <c r="F4457" s="10"/>
      <c r="G4457" s="18" t="s">
        <v>5</v>
      </c>
      <c r="H4457" s="129">
        <v>2024</v>
      </c>
      <c r="I4457" s="20" t="s">
        <v>286</v>
      </c>
      <c r="J4457" s="185" t="s">
        <v>341</v>
      </c>
      <c r="K4457" s="185" t="s">
        <v>320</v>
      </c>
      <c r="L4457" s="187">
        <f t="shared" si="141"/>
        <v>0</v>
      </c>
      <c r="M4457" s="187">
        <f t="shared" si="142"/>
        <v>0</v>
      </c>
      <c r="N4457" s="181"/>
      <c r="O4457" s="53"/>
      <c r="P4457" s="53"/>
      <c r="Q4457" s="53"/>
      <c r="R4457" s="53"/>
      <c r="S4457" s="53"/>
      <c r="T4457" s="8"/>
      <c r="U4457" s="8"/>
      <c r="V4457" s="8"/>
      <c r="W4457" s="8"/>
      <c r="X4457" s="122"/>
      <c r="Y4457" s="135"/>
      <c r="Z4457" s="135"/>
      <c r="AA4457" s="135"/>
      <c r="AB4457" s="135"/>
      <c r="AC4457" s="135"/>
      <c r="AD4457" s="8"/>
      <c r="AE4457" s="8"/>
      <c r="AF4457" s="8"/>
      <c r="AG4457" s="8"/>
      <c r="AH4457" s="122"/>
      <c r="AI4457" s="137"/>
      <c r="AJ4457" s="137"/>
      <c r="AK4457" s="137"/>
      <c r="AL4457" s="137"/>
      <c r="AM4457" s="137"/>
      <c r="AN4457" s="8"/>
      <c r="AO4457" s="8"/>
      <c r="AP4457" s="8"/>
      <c r="AQ4457" s="8"/>
      <c r="AR4457" s="122"/>
      <c r="AS4457" s="139"/>
      <c r="AT4457" s="139"/>
      <c r="AU4457" s="139"/>
      <c r="AV4457" s="139"/>
      <c r="AW4457" s="139"/>
      <c r="AX4457" s="8"/>
      <c r="AY4457" s="8"/>
      <c r="AZ4457" s="8"/>
      <c r="BA4457" s="8"/>
      <c r="BB4457" s="122"/>
      <c r="BC4457" s="141"/>
      <c r="BD4457" s="141"/>
      <c r="BE4457" s="141"/>
      <c r="BF4457" s="141"/>
      <c r="BG4457" s="141"/>
      <c r="BH4457" s="8"/>
      <c r="BI4457" s="8"/>
      <c r="BJ4457" s="8"/>
      <c r="BK4457" s="8"/>
      <c r="BL4457" s="122"/>
      <c r="BM4457" s="143"/>
      <c r="BN4457" s="143"/>
      <c r="BO4457" s="143"/>
      <c r="BP4457" s="143"/>
      <c r="BQ4457" s="143"/>
      <c r="BR4457" s="8"/>
      <c r="BS4457" s="8"/>
      <c r="BT4457" s="8"/>
      <c r="BU4457" s="8"/>
      <c r="BV4457" s="122"/>
    </row>
    <row r="4458" spans="1:74" ht="28.8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350</v>
      </c>
      <c r="F4458" s="10"/>
      <c r="G4458" s="18" t="s">
        <v>5</v>
      </c>
      <c r="H4458" s="129">
        <v>2024</v>
      </c>
      <c r="I4458" s="20" t="s">
        <v>286</v>
      </c>
      <c r="J4458" s="185" t="s">
        <v>342</v>
      </c>
      <c r="K4458" s="185" t="s">
        <v>320</v>
      </c>
      <c r="L4458" s="187">
        <f t="shared" si="141"/>
        <v>0</v>
      </c>
      <c r="M4458" s="187">
        <f t="shared" si="142"/>
        <v>0</v>
      </c>
      <c r="N4458" s="181"/>
      <c r="O4458" s="53"/>
      <c r="P4458" s="53"/>
      <c r="Q4458" s="53"/>
      <c r="R4458" s="53"/>
      <c r="S4458" s="53"/>
      <c r="T4458" s="8"/>
      <c r="U4458" s="8"/>
      <c r="V4458" s="8"/>
      <c r="W4458" s="8"/>
      <c r="X4458" s="122"/>
      <c r="Y4458" s="135"/>
      <c r="Z4458" s="135"/>
      <c r="AA4458" s="135"/>
      <c r="AB4458" s="135"/>
      <c r="AC4458" s="135"/>
      <c r="AD4458" s="8"/>
      <c r="AE4458" s="8"/>
      <c r="AF4458" s="8"/>
      <c r="AG4458" s="8"/>
      <c r="AH4458" s="122"/>
      <c r="AI4458" s="137"/>
      <c r="AJ4458" s="137"/>
      <c r="AK4458" s="137"/>
      <c r="AL4458" s="137"/>
      <c r="AM4458" s="137"/>
      <c r="AN4458" s="8"/>
      <c r="AO4458" s="8"/>
      <c r="AP4458" s="8"/>
      <c r="AQ4458" s="8"/>
      <c r="AR4458" s="122"/>
      <c r="AS4458" s="139"/>
      <c r="AT4458" s="139"/>
      <c r="AU4458" s="139"/>
      <c r="AV4458" s="139"/>
      <c r="AW4458" s="139"/>
      <c r="AX4458" s="8"/>
      <c r="AY4458" s="8"/>
      <c r="AZ4458" s="8"/>
      <c r="BA4458" s="8"/>
      <c r="BB4458" s="122"/>
      <c r="BC4458" s="141"/>
      <c r="BD4458" s="141"/>
      <c r="BE4458" s="141"/>
      <c r="BF4458" s="141"/>
      <c r="BG4458" s="141"/>
      <c r="BH4458" s="8"/>
      <c r="BI4458" s="8"/>
      <c r="BJ4458" s="8"/>
      <c r="BK4458" s="8"/>
      <c r="BL4458" s="122"/>
      <c r="BM4458" s="143"/>
      <c r="BN4458" s="143"/>
      <c r="BO4458" s="143"/>
      <c r="BP4458" s="143"/>
      <c r="BQ4458" s="143"/>
      <c r="BR4458" s="8"/>
      <c r="BS4458" s="8"/>
      <c r="BT4458" s="8"/>
      <c r="BU4458" s="8"/>
      <c r="BV4458" s="122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350</v>
      </c>
      <c r="F4459" s="10"/>
      <c r="G4459" s="18" t="s">
        <v>5</v>
      </c>
      <c r="H4459" s="129">
        <v>2024</v>
      </c>
      <c r="I4459" s="20" t="s">
        <v>286</v>
      </c>
      <c r="J4459" s="185" t="s">
        <v>343</v>
      </c>
      <c r="K4459" s="185" t="s">
        <v>339</v>
      </c>
      <c r="L4459" s="187">
        <f t="shared" si="141"/>
        <v>0</v>
      </c>
      <c r="M4459" s="187">
        <f t="shared" si="142"/>
        <v>0</v>
      </c>
      <c r="N4459" s="181"/>
      <c r="O4459" s="53"/>
      <c r="P4459" s="53"/>
      <c r="Q4459" s="53"/>
      <c r="R4459" s="53"/>
      <c r="S4459" s="53"/>
      <c r="T4459" s="8"/>
      <c r="U4459" s="8"/>
      <c r="V4459" s="8"/>
      <c r="W4459" s="8"/>
      <c r="X4459" s="122"/>
      <c r="Y4459" s="135"/>
      <c r="Z4459" s="135"/>
      <c r="AA4459" s="135"/>
      <c r="AB4459" s="135"/>
      <c r="AC4459" s="135"/>
      <c r="AD4459" s="8"/>
      <c r="AE4459" s="8"/>
      <c r="AF4459" s="8"/>
      <c r="AG4459" s="8"/>
      <c r="AH4459" s="122"/>
      <c r="AI4459" s="137"/>
      <c r="AJ4459" s="137"/>
      <c r="AK4459" s="137"/>
      <c r="AL4459" s="137"/>
      <c r="AM4459" s="137"/>
      <c r="AN4459" s="8"/>
      <c r="AO4459" s="8"/>
      <c r="AP4459" s="8"/>
      <c r="AQ4459" s="8"/>
      <c r="AR4459" s="122"/>
      <c r="AS4459" s="139"/>
      <c r="AT4459" s="139"/>
      <c r="AU4459" s="139"/>
      <c r="AV4459" s="139"/>
      <c r="AW4459" s="139"/>
      <c r="AX4459" s="8"/>
      <c r="AY4459" s="8"/>
      <c r="AZ4459" s="8"/>
      <c r="BA4459" s="8"/>
      <c r="BB4459" s="122"/>
      <c r="BC4459" s="141"/>
      <c r="BD4459" s="141"/>
      <c r="BE4459" s="141"/>
      <c r="BF4459" s="141"/>
      <c r="BG4459" s="141"/>
      <c r="BH4459" s="8"/>
      <c r="BI4459" s="8"/>
      <c r="BJ4459" s="8"/>
      <c r="BK4459" s="8"/>
      <c r="BL4459" s="122"/>
      <c r="BM4459" s="143"/>
      <c r="BN4459" s="143"/>
      <c r="BO4459" s="143"/>
      <c r="BP4459" s="143"/>
      <c r="BQ4459" s="143"/>
      <c r="BR4459" s="8"/>
      <c r="BS4459" s="8"/>
      <c r="BT4459" s="8"/>
      <c r="BU4459" s="8"/>
      <c r="BV4459" s="122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350</v>
      </c>
      <c r="F4460" s="10"/>
      <c r="G4460" s="18" t="s">
        <v>5</v>
      </c>
      <c r="H4460" s="129">
        <v>2024</v>
      </c>
      <c r="I4460" s="20" t="s">
        <v>288</v>
      </c>
      <c r="J4460" s="185" t="s">
        <v>344</v>
      </c>
      <c r="K4460" s="185" t="s">
        <v>318</v>
      </c>
      <c r="L4460" s="187">
        <f t="shared" si="141"/>
        <v>6.3600000000000004E-2</v>
      </c>
      <c r="M4460" s="187">
        <f t="shared" si="142"/>
        <v>74.611000000000004</v>
      </c>
      <c r="N4460" s="181"/>
      <c r="O4460" s="53"/>
      <c r="P4460" s="53"/>
      <c r="Q4460" s="53"/>
      <c r="R4460" s="53"/>
      <c r="S4460" s="53"/>
      <c r="T4460" s="8"/>
      <c r="U4460" s="8"/>
      <c r="V4460" s="8"/>
      <c r="W4460" s="8"/>
      <c r="X4460" s="122"/>
      <c r="Y4460" s="135"/>
      <c r="Z4460" s="135"/>
      <c r="AA4460" s="135"/>
      <c r="AB4460" s="135"/>
      <c r="AC4460" s="135"/>
      <c r="AD4460" s="8"/>
      <c r="AE4460" s="8"/>
      <c r="AF4460" s="8"/>
      <c r="AG4460" s="8"/>
      <c r="AH4460" s="122"/>
      <c r="AI4460" s="137"/>
      <c r="AJ4460" s="137"/>
      <c r="AK4460" s="137"/>
      <c r="AL4460" s="137"/>
      <c r="AM4460" s="137"/>
      <c r="AN4460" s="8"/>
      <c r="AO4460" s="8"/>
      <c r="AP4460" s="8"/>
      <c r="AQ4460" s="8"/>
      <c r="AR4460" s="122"/>
      <c r="AS4460" s="139"/>
      <c r="AT4460" s="139"/>
      <c r="AU4460" s="139"/>
      <c r="AV4460" s="139"/>
      <c r="AW4460" s="139"/>
      <c r="AX4460" s="8"/>
      <c r="AY4460" s="8"/>
      <c r="AZ4460" s="8"/>
      <c r="BA4460" s="8">
        <v>6.3600000000000004E-2</v>
      </c>
      <c r="BB4460" s="122">
        <v>74.611000000000004</v>
      </c>
      <c r="BC4460" s="141"/>
      <c r="BD4460" s="141"/>
      <c r="BE4460" s="141"/>
      <c r="BF4460" s="141"/>
      <c r="BG4460" s="141"/>
      <c r="BH4460" s="8"/>
      <c r="BI4460" s="8"/>
      <c r="BJ4460" s="8"/>
      <c r="BK4460" s="8"/>
      <c r="BL4460" s="122"/>
      <c r="BM4460" s="143"/>
      <c r="BN4460" s="143"/>
      <c r="BO4460" s="143"/>
      <c r="BP4460" s="143"/>
      <c r="BQ4460" s="143"/>
      <c r="BR4460" s="8"/>
      <c r="BS4460" s="8"/>
      <c r="BT4460" s="8"/>
      <c r="BU4460" s="8"/>
      <c r="BV4460" s="122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350</v>
      </c>
      <c r="F4461" s="10"/>
      <c r="G4461" s="18" t="s">
        <v>5</v>
      </c>
      <c r="H4461" s="129">
        <v>2024</v>
      </c>
      <c r="I4461" s="20" t="s">
        <v>288</v>
      </c>
      <c r="J4461" s="184" t="s">
        <v>351</v>
      </c>
      <c r="K4461" s="184" t="s">
        <v>318</v>
      </c>
      <c r="L4461" s="187">
        <f t="shared" si="141"/>
        <v>0</v>
      </c>
      <c r="M4461" s="187">
        <f t="shared" si="142"/>
        <v>0</v>
      </c>
      <c r="N4461" s="181"/>
      <c r="O4461" s="53"/>
      <c r="P4461" s="53"/>
      <c r="Q4461" s="53"/>
      <c r="R4461" s="53"/>
      <c r="S4461" s="53"/>
      <c r="T4461" s="8"/>
      <c r="U4461" s="8"/>
      <c r="V4461" s="8"/>
      <c r="W4461" s="8"/>
      <c r="X4461" s="122"/>
      <c r="Y4461" s="135"/>
      <c r="Z4461" s="135"/>
      <c r="AA4461" s="135"/>
      <c r="AB4461" s="135"/>
      <c r="AC4461" s="135"/>
      <c r="AD4461" s="8"/>
      <c r="AE4461" s="8"/>
      <c r="AF4461" s="8"/>
      <c r="AG4461" s="8"/>
      <c r="AH4461" s="122"/>
      <c r="AI4461" s="137"/>
      <c r="AJ4461" s="137"/>
      <c r="AK4461" s="137"/>
      <c r="AL4461" s="137"/>
      <c r="AM4461" s="137"/>
      <c r="AN4461" s="8"/>
      <c r="AO4461" s="8"/>
      <c r="AP4461" s="8"/>
      <c r="AQ4461" s="8"/>
      <c r="AR4461" s="122"/>
      <c r="AS4461" s="139"/>
      <c r="AT4461" s="139"/>
      <c r="AU4461" s="139"/>
      <c r="AV4461" s="139"/>
      <c r="AW4461" s="139"/>
      <c r="AX4461" s="8"/>
      <c r="AY4461" s="8"/>
      <c r="AZ4461" s="8"/>
      <c r="BA4461" s="8"/>
      <c r="BB4461" s="122"/>
      <c r="BC4461" s="141"/>
      <c r="BD4461" s="141"/>
      <c r="BE4461" s="141"/>
      <c r="BF4461" s="141"/>
      <c r="BG4461" s="141"/>
      <c r="BH4461" s="8"/>
      <c r="BI4461" s="8"/>
      <c r="BJ4461" s="8"/>
      <c r="BK4461" s="8"/>
      <c r="BL4461" s="122"/>
      <c r="BM4461" s="143"/>
      <c r="BN4461" s="143"/>
      <c r="BO4461" s="143"/>
      <c r="BP4461" s="143"/>
      <c r="BQ4461" s="143"/>
      <c r="BR4461" s="8"/>
      <c r="BS4461" s="8"/>
      <c r="BT4461" s="8"/>
      <c r="BU4461" s="8"/>
      <c r="BV4461" s="122"/>
    </row>
    <row r="4462" spans="1:74" ht="28.8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350</v>
      </c>
      <c r="F4462" s="10"/>
      <c r="G4462" s="18" t="s">
        <v>5</v>
      </c>
      <c r="H4462" s="129">
        <v>2024</v>
      </c>
      <c r="I4462" s="20" t="s">
        <v>288</v>
      </c>
      <c r="J4462" s="184" t="s">
        <v>352</v>
      </c>
      <c r="K4462" s="184" t="s">
        <v>321</v>
      </c>
      <c r="L4462" s="187">
        <f t="shared" si="141"/>
        <v>0</v>
      </c>
      <c r="M4462" s="187">
        <f t="shared" si="142"/>
        <v>0</v>
      </c>
      <c r="N4462" s="181"/>
      <c r="O4462" s="53"/>
      <c r="P4462" s="53"/>
      <c r="Q4462" s="53"/>
      <c r="R4462" s="53"/>
      <c r="S4462" s="53"/>
      <c r="T4462" s="8"/>
      <c r="U4462" s="8"/>
      <c r="V4462" s="8"/>
      <c r="W4462" s="8"/>
      <c r="X4462" s="122"/>
      <c r="Y4462" s="62"/>
      <c r="Z4462" s="62"/>
      <c r="AA4462" s="62"/>
      <c r="AB4462" s="62"/>
      <c r="AC4462" s="62"/>
      <c r="AD4462" s="8"/>
      <c r="AE4462" s="8"/>
      <c r="AF4462" s="8"/>
      <c r="AG4462" s="8"/>
      <c r="AH4462" s="122"/>
      <c r="AI4462" s="72"/>
      <c r="AJ4462" s="72"/>
      <c r="AK4462" s="72"/>
      <c r="AL4462" s="72"/>
      <c r="AM4462" s="72"/>
      <c r="AN4462" s="8"/>
      <c r="AO4462" s="8"/>
      <c r="AP4462" s="8"/>
      <c r="AQ4462" s="8"/>
      <c r="AR4462" s="122"/>
      <c r="AS4462" s="85"/>
      <c r="AT4462" s="85"/>
      <c r="AU4462" s="85"/>
      <c r="AV4462" s="85"/>
      <c r="AW4462" s="85"/>
      <c r="AX4462" s="8"/>
      <c r="AY4462" s="8"/>
      <c r="AZ4462" s="8"/>
      <c r="BA4462" s="8"/>
      <c r="BB4462" s="122"/>
      <c r="BC4462" s="105"/>
      <c r="BD4462" s="105"/>
      <c r="BE4462" s="105"/>
      <c r="BF4462" s="105"/>
      <c r="BG4462" s="105"/>
      <c r="BH4462" s="8"/>
      <c r="BI4462" s="8"/>
      <c r="BJ4462" s="8"/>
      <c r="BK4462" s="8"/>
      <c r="BL4462" s="122"/>
      <c r="BM4462" s="48"/>
      <c r="BN4462" s="48"/>
      <c r="BO4462" s="48"/>
      <c r="BP4462" s="48"/>
      <c r="BQ4462" s="48"/>
      <c r="BR4462" s="8"/>
      <c r="BS4462" s="8"/>
      <c r="BT4462" s="8"/>
      <c r="BU4462" s="8"/>
      <c r="BV4462" s="122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350</v>
      </c>
      <c r="F4463" s="10"/>
      <c r="G4463" s="18" t="s">
        <v>5</v>
      </c>
      <c r="H4463" s="129">
        <v>2024</v>
      </c>
      <c r="I4463" s="20" t="s">
        <v>288</v>
      </c>
      <c r="J4463" s="184" t="s">
        <v>345</v>
      </c>
      <c r="K4463" s="184" t="s">
        <v>318</v>
      </c>
      <c r="L4463" s="187">
        <f t="shared" si="141"/>
        <v>0</v>
      </c>
      <c r="M4463" s="187">
        <f t="shared" si="142"/>
        <v>0</v>
      </c>
      <c r="N4463" s="181"/>
      <c r="O4463" s="53"/>
      <c r="P4463" s="53"/>
      <c r="Q4463" s="53"/>
      <c r="R4463" s="53"/>
      <c r="S4463" s="53"/>
      <c r="T4463" s="8"/>
      <c r="U4463" s="8"/>
      <c r="V4463" s="8"/>
      <c r="W4463" s="8"/>
      <c r="X4463" s="122"/>
      <c r="Y4463" s="62"/>
      <c r="Z4463" s="62"/>
      <c r="AA4463" s="62"/>
      <c r="AB4463" s="62"/>
      <c r="AC4463" s="62"/>
      <c r="AD4463" s="8"/>
      <c r="AE4463" s="8"/>
      <c r="AF4463" s="8"/>
      <c r="AG4463" s="8"/>
      <c r="AH4463" s="122"/>
      <c r="AI4463" s="72"/>
      <c r="AJ4463" s="72"/>
      <c r="AK4463" s="72"/>
      <c r="AL4463" s="72"/>
      <c r="AM4463" s="72"/>
      <c r="AN4463" s="8"/>
      <c r="AO4463" s="8"/>
      <c r="AP4463" s="8"/>
      <c r="AQ4463" s="8"/>
      <c r="AR4463" s="122"/>
      <c r="AS4463" s="85"/>
      <c r="AT4463" s="85"/>
      <c r="AU4463" s="85"/>
      <c r="AV4463" s="85"/>
      <c r="AW4463" s="85"/>
      <c r="AX4463" s="8"/>
      <c r="AY4463" s="8"/>
      <c r="AZ4463" s="8"/>
      <c r="BA4463" s="8"/>
      <c r="BB4463" s="122"/>
      <c r="BC4463" s="105"/>
      <c r="BD4463" s="105"/>
      <c r="BE4463" s="105"/>
      <c r="BF4463" s="105"/>
      <c r="BG4463" s="105"/>
      <c r="BH4463" s="8"/>
      <c r="BI4463" s="8"/>
      <c r="BJ4463" s="8"/>
      <c r="BK4463" s="8"/>
      <c r="BL4463" s="122"/>
      <c r="BM4463" s="48"/>
      <c r="BN4463" s="48"/>
      <c r="BO4463" s="48"/>
      <c r="BP4463" s="48"/>
      <c r="BQ4463" s="48"/>
      <c r="BR4463" s="8"/>
      <c r="BS4463" s="8"/>
      <c r="BT4463" s="8"/>
      <c r="BU4463" s="8"/>
      <c r="BV4463" s="122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350</v>
      </c>
      <c r="F4464" s="10"/>
      <c r="G4464" s="18" t="s">
        <v>5</v>
      </c>
      <c r="H4464" s="129">
        <v>2024</v>
      </c>
      <c r="I4464" s="20" t="s">
        <v>289</v>
      </c>
      <c r="J4464" s="184" t="s">
        <v>268</v>
      </c>
      <c r="K4464" s="184" t="s">
        <v>318</v>
      </c>
      <c r="L4464" s="187">
        <f t="shared" si="141"/>
        <v>0</v>
      </c>
      <c r="M4464" s="187">
        <f t="shared" si="142"/>
        <v>0</v>
      </c>
      <c r="N4464" s="181"/>
      <c r="O4464" s="53"/>
      <c r="P4464" s="53"/>
      <c r="Q4464" s="53"/>
      <c r="R4464" s="53"/>
      <c r="S4464" s="53"/>
      <c r="T4464" s="8"/>
      <c r="U4464" s="8"/>
      <c r="V4464" s="8"/>
      <c r="W4464" s="8"/>
      <c r="X4464" s="122"/>
      <c r="Y4464" s="62"/>
      <c r="Z4464" s="62"/>
      <c r="AA4464" s="62"/>
      <c r="AB4464" s="62"/>
      <c r="AC4464" s="62"/>
      <c r="AD4464" s="8"/>
      <c r="AE4464" s="8"/>
      <c r="AF4464" s="8"/>
      <c r="AG4464" s="8"/>
      <c r="AH4464" s="122"/>
      <c r="AI4464" s="72"/>
      <c r="AJ4464" s="72"/>
      <c r="AK4464" s="72"/>
      <c r="AL4464" s="72"/>
      <c r="AM4464" s="72"/>
      <c r="AN4464" s="8"/>
      <c r="AO4464" s="8"/>
      <c r="AP4464" s="8"/>
      <c r="AQ4464" s="8"/>
      <c r="AR4464" s="122"/>
      <c r="AS4464" s="85"/>
      <c r="AT4464" s="85"/>
      <c r="AU4464" s="85"/>
      <c r="AV4464" s="85"/>
      <c r="AW4464" s="85"/>
      <c r="AX4464" s="8"/>
      <c r="AY4464" s="8"/>
      <c r="AZ4464" s="8"/>
      <c r="BA4464" s="8"/>
      <c r="BB4464" s="122"/>
      <c r="BC4464" s="105"/>
      <c r="BD4464" s="105"/>
      <c r="BE4464" s="105"/>
      <c r="BF4464" s="105"/>
      <c r="BG4464" s="105"/>
      <c r="BH4464" s="8"/>
      <c r="BI4464" s="8"/>
      <c r="BJ4464" s="8"/>
      <c r="BK4464" s="8"/>
      <c r="BL4464" s="122"/>
      <c r="BM4464" s="48"/>
      <c r="BN4464" s="48"/>
      <c r="BO4464" s="48"/>
      <c r="BP4464" s="48"/>
      <c r="BQ4464" s="48"/>
      <c r="BR4464" s="8"/>
      <c r="BS4464" s="8"/>
      <c r="BT4464" s="8"/>
      <c r="BU4464" s="8"/>
      <c r="BV4464" s="122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350</v>
      </c>
      <c r="F4465" s="10"/>
      <c r="G4465" s="18" t="s">
        <v>5</v>
      </c>
      <c r="H4465" s="129">
        <v>2024</v>
      </c>
      <c r="I4465" s="20" t="s">
        <v>289</v>
      </c>
      <c r="J4465" s="184" t="s">
        <v>292</v>
      </c>
      <c r="K4465" s="184" t="s">
        <v>318</v>
      </c>
      <c r="L4465" s="187">
        <f t="shared" si="141"/>
        <v>0</v>
      </c>
      <c r="M4465" s="187">
        <f t="shared" si="142"/>
        <v>0</v>
      </c>
      <c r="N4465" s="181"/>
      <c r="O4465" s="53"/>
      <c r="P4465" s="53"/>
      <c r="Q4465" s="53"/>
      <c r="R4465" s="53"/>
      <c r="S4465" s="53"/>
      <c r="T4465" s="8"/>
      <c r="U4465" s="8"/>
      <c r="V4465" s="8"/>
      <c r="W4465" s="8"/>
      <c r="X4465" s="122"/>
      <c r="Y4465" s="62"/>
      <c r="Z4465" s="62"/>
      <c r="AA4465" s="62"/>
      <c r="AB4465" s="62"/>
      <c r="AC4465" s="62"/>
      <c r="AD4465" s="8"/>
      <c r="AE4465" s="8"/>
      <c r="AF4465" s="8"/>
      <c r="AG4465" s="8"/>
      <c r="AH4465" s="122"/>
      <c r="AI4465" s="72"/>
      <c r="AJ4465" s="72"/>
      <c r="AK4465" s="72"/>
      <c r="AL4465" s="72"/>
      <c r="AM4465" s="72"/>
      <c r="AN4465" s="8"/>
      <c r="AO4465" s="8"/>
      <c r="AP4465" s="8"/>
      <c r="AQ4465" s="8"/>
      <c r="AR4465" s="122"/>
      <c r="AS4465" s="85"/>
      <c r="AT4465" s="85"/>
      <c r="AU4465" s="85"/>
      <c r="AV4465" s="85"/>
      <c r="AW4465" s="85"/>
      <c r="AX4465" s="8"/>
      <c r="AY4465" s="8"/>
      <c r="AZ4465" s="8"/>
      <c r="BA4465" s="8"/>
      <c r="BB4465" s="122"/>
      <c r="BC4465" s="105"/>
      <c r="BD4465" s="105"/>
      <c r="BE4465" s="105"/>
      <c r="BF4465" s="105"/>
      <c r="BG4465" s="105"/>
      <c r="BH4465" s="8"/>
      <c r="BI4465" s="8"/>
      <c r="BJ4465" s="8"/>
      <c r="BK4465" s="8"/>
      <c r="BL4465" s="122"/>
      <c r="BM4465" s="48"/>
      <c r="BN4465" s="48"/>
      <c r="BO4465" s="48"/>
      <c r="BP4465" s="48"/>
      <c r="BQ4465" s="48"/>
      <c r="BR4465" s="8"/>
      <c r="BS4465" s="8"/>
      <c r="BT4465" s="8"/>
      <c r="BU4465" s="8"/>
      <c r="BV4465" s="122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350</v>
      </c>
      <c r="F4466" s="10"/>
      <c r="G4466" s="18" t="s">
        <v>5</v>
      </c>
      <c r="H4466" s="129">
        <v>2024</v>
      </c>
      <c r="I4466" s="20" t="s">
        <v>285</v>
      </c>
      <c r="J4466" s="184" t="s">
        <v>293</v>
      </c>
      <c r="K4466" s="184" t="s">
        <v>318</v>
      </c>
      <c r="L4466" s="188">
        <f t="shared" si="141"/>
        <v>0</v>
      </c>
      <c r="M4466" s="187">
        <f t="shared" si="142"/>
        <v>0</v>
      </c>
      <c r="N4466" s="181"/>
      <c r="O4466" s="53"/>
      <c r="P4466" s="53"/>
      <c r="Q4466" s="53"/>
      <c r="R4466" s="53"/>
      <c r="S4466" s="53"/>
      <c r="T4466" s="8"/>
      <c r="U4466" s="8"/>
      <c r="V4466" s="8"/>
      <c r="W4466" s="8"/>
      <c r="X4466" s="122"/>
      <c r="Y4466" s="62"/>
      <c r="Z4466" s="62"/>
      <c r="AA4466" s="62"/>
      <c r="AB4466" s="62"/>
      <c r="AC4466" s="62"/>
      <c r="AD4466" s="8"/>
      <c r="AE4466" s="8"/>
      <c r="AF4466" s="8"/>
      <c r="AG4466" s="8"/>
      <c r="AH4466" s="122"/>
      <c r="AI4466" s="72"/>
      <c r="AJ4466" s="72"/>
      <c r="AK4466" s="72"/>
      <c r="AL4466" s="72"/>
      <c r="AM4466" s="72"/>
      <c r="AN4466" s="8"/>
      <c r="AO4466" s="8"/>
      <c r="AP4466" s="8"/>
      <c r="AQ4466" s="8"/>
      <c r="AR4466" s="122"/>
      <c r="AS4466" s="85"/>
      <c r="AT4466" s="85"/>
      <c r="AU4466" s="85"/>
      <c r="AV4466" s="85"/>
      <c r="AW4466" s="85"/>
      <c r="AX4466" s="8"/>
      <c r="AY4466" s="8"/>
      <c r="AZ4466" s="8"/>
      <c r="BA4466" s="8"/>
      <c r="BB4466" s="122"/>
      <c r="BC4466" s="105"/>
      <c r="BD4466" s="105"/>
      <c r="BE4466" s="105"/>
      <c r="BF4466" s="105"/>
      <c r="BG4466" s="105"/>
      <c r="BH4466" s="8"/>
      <c r="BI4466" s="8"/>
      <c r="BJ4466" s="8"/>
      <c r="BK4466" s="8"/>
      <c r="BL4466" s="122"/>
      <c r="BM4466" s="48"/>
      <c r="BN4466" s="48"/>
      <c r="BO4466" s="48"/>
      <c r="BP4466" s="48"/>
      <c r="BQ4466" s="48"/>
      <c r="BR4466" s="8"/>
      <c r="BS4466" s="8"/>
      <c r="BT4466" s="8"/>
      <c r="BU4466" s="8"/>
      <c r="BV4466" s="122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350</v>
      </c>
      <c r="F4467" s="10"/>
      <c r="G4467" s="18" t="s">
        <v>5</v>
      </c>
      <c r="H4467" s="129">
        <v>2024</v>
      </c>
      <c r="I4467" s="20" t="s">
        <v>287</v>
      </c>
      <c r="J4467" s="184" t="s">
        <v>269</v>
      </c>
      <c r="K4467" s="184" t="s">
        <v>320</v>
      </c>
      <c r="L4467" s="187">
        <f t="shared" si="141"/>
        <v>0</v>
      </c>
      <c r="M4467" s="187">
        <f t="shared" si="142"/>
        <v>0</v>
      </c>
      <c r="N4467" s="181"/>
      <c r="O4467" s="53"/>
      <c r="P4467" s="53"/>
      <c r="Q4467" s="53"/>
      <c r="R4467" s="53"/>
      <c r="S4467" s="53"/>
      <c r="T4467" s="8"/>
      <c r="U4467" s="8"/>
      <c r="V4467" s="8"/>
      <c r="W4467" s="8"/>
      <c r="X4467" s="122"/>
      <c r="Y4467" s="62"/>
      <c r="Z4467" s="62"/>
      <c r="AA4467" s="62"/>
      <c r="AB4467" s="64"/>
      <c r="AC4467" s="62"/>
      <c r="AD4467" s="8"/>
      <c r="AE4467" s="8"/>
      <c r="AF4467" s="8"/>
      <c r="AG4467" s="8"/>
      <c r="AH4467" s="122"/>
      <c r="AI4467" s="72"/>
      <c r="AJ4467" s="72"/>
      <c r="AK4467" s="72"/>
      <c r="AL4467" s="72"/>
      <c r="AM4467" s="72"/>
      <c r="AN4467" s="8"/>
      <c r="AO4467" s="8"/>
      <c r="AP4467" s="8"/>
      <c r="AQ4467" s="8"/>
      <c r="AR4467" s="122"/>
      <c r="AS4467" s="85"/>
      <c r="AT4467" s="85"/>
      <c r="AU4467" s="85"/>
      <c r="AV4467" s="85"/>
      <c r="AW4467" s="85"/>
      <c r="AX4467" s="8"/>
      <c r="AY4467" s="8"/>
      <c r="AZ4467" s="8"/>
      <c r="BA4467" s="8"/>
      <c r="BB4467" s="122"/>
      <c r="BC4467" s="105"/>
      <c r="BD4467" s="105"/>
      <c r="BE4467" s="105"/>
      <c r="BF4467" s="105"/>
      <c r="BG4467" s="105"/>
      <c r="BH4467" s="8"/>
      <c r="BI4467" s="8"/>
      <c r="BJ4467" s="8"/>
      <c r="BK4467" s="8"/>
      <c r="BL4467" s="122"/>
      <c r="BM4467" s="48"/>
      <c r="BN4467" s="48"/>
      <c r="BO4467" s="48"/>
      <c r="BP4467" s="48"/>
      <c r="BQ4467" s="48"/>
      <c r="BR4467" s="8"/>
      <c r="BS4467" s="8"/>
      <c r="BT4467" s="8"/>
      <c r="BU4467" s="8"/>
      <c r="BV4467" s="122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350</v>
      </c>
      <c r="F4468" s="10"/>
      <c r="G4468" s="18" t="s">
        <v>5</v>
      </c>
      <c r="H4468" s="129">
        <v>2024</v>
      </c>
      <c r="I4468" s="20" t="s">
        <v>287</v>
      </c>
      <c r="J4468" s="184" t="s">
        <v>270</v>
      </c>
      <c r="K4468" s="184" t="s">
        <v>320</v>
      </c>
      <c r="L4468" s="187">
        <f t="shared" si="141"/>
        <v>0</v>
      </c>
      <c r="M4468" s="187">
        <f t="shared" si="142"/>
        <v>0</v>
      </c>
      <c r="N4468" s="181"/>
      <c r="O4468" s="53"/>
      <c r="P4468" s="53"/>
      <c r="Q4468" s="53"/>
      <c r="R4468" s="53"/>
      <c r="S4468" s="53"/>
      <c r="T4468" s="8"/>
      <c r="U4468" s="8"/>
      <c r="V4468" s="8"/>
      <c r="W4468" s="8"/>
      <c r="X4468" s="122"/>
      <c r="Y4468" s="62"/>
      <c r="Z4468" s="62"/>
      <c r="AA4468" s="62"/>
      <c r="AB4468" s="62"/>
      <c r="AC4468" s="62"/>
      <c r="AD4468" s="8"/>
      <c r="AE4468" s="8"/>
      <c r="AF4468" s="8"/>
      <c r="AG4468" s="8"/>
      <c r="AH4468" s="122"/>
      <c r="AI4468" s="72"/>
      <c r="AJ4468" s="72"/>
      <c r="AK4468" s="72"/>
      <c r="AL4468" s="72"/>
      <c r="AM4468" s="72"/>
      <c r="AN4468" s="8"/>
      <c r="AO4468" s="8"/>
      <c r="AP4468" s="8"/>
      <c r="AQ4468" s="8"/>
      <c r="AR4468" s="122"/>
      <c r="AS4468" s="85"/>
      <c r="AT4468" s="85"/>
      <c r="AU4468" s="85"/>
      <c r="AV4468" s="85"/>
      <c r="AW4468" s="85"/>
      <c r="AX4468" s="8"/>
      <c r="AY4468" s="8"/>
      <c r="AZ4468" s="8"/>
      <c r="BA4468" s="8"/>
      <c r="BB4468" s="122"/>
      <c r="BC4468" s="105"/>
      <c r="BD4468" s="105"/>
      <c r="BE4468" s="105"/>
      <c r="BF4468" s="105"/>
      <c r="BG4468" s="105"/>
      <c r="BH4468" s="8"/>
      <c r="BI4468" s="8"/>
      <c r="BJ4468" s="8"/>
      <c r="BK4468" s="8"/>
      <c r="BL4468" s="122"/>
      <c r="BM4468" s="48"/>
      <c r="BN4468" s="48"/>
      <c r="BO4468" s="48"/>
      <c r="BP4468" s="48"/>
      <c r="BQ4468" s="48"/>
      <c r="BR4468" s="8"/>
      <c r="BS4468" s="8"/>
      <c r="BT4468" s="8"/>
      <c r="BU4468" s="8"/>
      <c r="BV4468" s="122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350</v>
      </c>
      <c r="F4469" s="10"/>
      <c r="G4469" s="18" t="s">
        <v>5</v>
      </c>
      <c r="H4469" s="129">
        <v>2024</v>
      </c>
      <c r="I4469" s="20" t="s">
        <v>290</v>
      </c>
      <c r="J4469" s="184" t="s">
        <v>271</v>
      </c>
      <c r="K4469" s="184" t="s">
        <v>321</v>
      </c>
      <c r="L4469" s="187">
        <f t="shared" si="141"/>
        <v>0</v>
      </c>
      <c r="M4469" s="187">
        <f t="shared" si="142"/>
        <v>0</v>
      </c>
      <c r="N4469" s="181"/>
      <c r="O4469" s="53"/>
      <c r="P4469" s="53"/>
      <c r="Q4469" s="53"/>
      <c r="R4469" s="53"/>
      <c r="S4469" s="53"/>
      <c r="T4469" s="8"/>
      <c r="U4469" s="8"/>
      <c r="V4469" s="8"/>
      <c r="W4469" s="8"/>
      <c r="X4469" s="122"/>
      <c r="Y4469" s="62"/>
      <c r="Z4469" s="62"/>
      <c r="AA4469" s="62"/>
      <c r="AB4469" s="62"/>
      <c r="AC4469" s="62"/>
      <c r="AD4469" s="8"/>
      <c r="AE4469" s="8"/>
      <c r="AF4469" s="8"/>
      <c r="AG4469" s="8"/>
      <c r="AH4469" s="122"/>
      <c r="AI4469" s="72"/>
      <c r="AJ4469" s="72"/>
      <c r="AK4469" s="72"/>
      <c r="AL4469" s="72"/>
      <c r="AM4469" s="72"/>
      <c r="AN4469" s="8"/>
      <c r="AO4469" s="8"/>
      <c r="AP4469" s="8"/>
      <c r="AQ4469" s="8"/>
      <c r="AR4469" s="122"/>
      <c r="AS4469" s="85"/>
      <c r="AT4469" s="85"/>
      <c r="AU4469" s="85"/>
      <c r="AV4469" s="85"/>
      <c r="AW4469" s="85"/>
      <c r="AX4469" s="8"/>
      <c r="AY4469" s="8"/>
      <c r="AZ4469" s="8"/>
      <c r="BA4469" s="8"/>
      <c r="BB4469" s="122"/>
      <c r="BC4469" s="105"/>
      <c r="BD4469" s="105"/>
      <c r="BE4469" s="105"/>
      <c r="BF4469" s="105"/>
      <c r="BG4469" s="105"/>
      <c r="BH4469" s="8"/>
      <c r="BI4469" s="8"/>
      <c r="BJ4469" s="8"/>
      <c r="BK4469" s="8"/>
      <c r="BL4469" s="122"/>
      <c r="BM4469" s="48"/>
      <c r="BN4469" s="48"/>
      <c r="BO4469" s="48"/>
      <c r="BP4469" s="48"/>
      <c r="BQ4469" s="48"/>
      <c r="BR4469" s="8"/>
      <c r="BS4469" s="8"/>
      <c r="BT4469" s="8"/>
      <c r="BU4469" s="8"/>
      <c r="BV4469" s="122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350</v>
      </c>
      <c r="F4470" s="10"/>
      <c r="G4470" s="18" t="s">
        <v>5</v>
      </c>
      <c r="H4470" s="129">
        <v>2024</v>
      </c>
      <c r="I4470" s="20" t="s">
        <v>284</v>
      </c>
      <c r="J4470" s="184" t="s">
        <v>294</v>
      </c>
      <c r="K4470" s="184" t="s">
        <v>320</v>
      </c>
      <c r="L4470" s="187">
        <f t="shared" si="141"/>
        <v>0</v>
      </c>
      <c r="M4470" s="187">
        <f t="shared" si="142"/>
        <v>0</v>
      </c>
      <c r="N4470" s="181"/>
      <c r="O4470" s="53"/>
      <c r="P4470" s="53"/>
      <c r="Q4470" s="53"/>
      <c r="R4470" s="53"/>
      <c r="S4470" s="53"/>
      <c r="T4470" s="8"/>
      <c r="U4470" s="8"/>
      <c r="V4470" s="8"/>
      <c r="W4470" s="8"/>
      <c r="X4470" s="122"/>
      <c r="Y4470" s="62"/>
      <c r="Z4470" s="62"/>
      <c r="AA4470" s="62"/>
      <c r="AB4470" s="62"/>
      <c r="AC4470" s="62"/>
      <c r="AD4470" s="8"/>
      <c r="AE4470" s="8"/>
      <c r="AF4470" s="8"/>
      <c r="AG4470" s="8"/>
      <c r="AH4470" s="122"/>
      <c r="AI4470" s="72"/>
      <c r="AJ4470" s="72"/>
      <c r="AK4470" s="72"/>
      <c r="AL4470" s="72"/>
      <c r="AM4470" s="72"/>
      <c r="AN4470" s="8"/>
      <c r="AO4470" s="8"/>
      <c r="AP4470" s="8"/>
      <c r="AQ4470" s="8"/>
      <c r="AR4470" s="122"/>
      <c r="AS4470" s="85"/>
      <c r="AT4470" s="85"/>
      <c r="AU4470" s="85"/>
      <c r="AV4470" s="85"/>
      <c r="AW4470" s="85"/>
      <c r="AX4470" s="8"/>
      <c r="AY4470" s="8"/>
      <c r="AZ4470" s="8"/>
      <c r="BA4470" s="8"/>
      <c r="BB4470" s="122"/>
      <c r="BC4470" s="105"/>
      <c r="BD4470" s="105"/>
      <c r="BE4470" s="105"/>
      <c r="BF4470" s="105"/>
      <c r="BG4470" s="105"/>
      <c r="BH4470" s="8"/>
      <c r="BI4470" s="8"/>
      <c r="BJ4470" s="8"/>
      <c r="BK4470" s="8"/>
      <c r="BL4470" s="122"/>
      <c r="BM4470" s="48"/>
      <c r="BN4470" s="48"/>
      <c r="BO4470" s="48"/>
      <c r="BP4470" s="48"/>
      <c r="BQ4470" s="48"/>
      <c r="BR4470" s="8"/>
      <c r="BS4470" s="8"/>
      <c r="BT4470" s="8"/>
      <c r="BU4470" s="8"/>
      <c r="BV4470" s="122"/>
    </row>
    <row r="4471" spans="1:74" ht="28.8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350</v>
      </c>
      <c r="F4471" s="10"/>
      <c r="G4471" s="18" t="s">
        <v>5</v>
      </c>
      <c r="H4471" s="129">
        <v>2024</v>
      </c>
      <c r="I4471" s="20" t="s">
        <v>284</v>
      </c>
      <c r="J4471" s="184" t="s">
        <v>346</v>
      </c>
      <c r="K4471" s="184" t="s">
        <v>320</v>
      </c>
      <c r="L4471" s="187">
        <f t="shared" si="141"/>
        <v>0</v>
      </c>
      <c r="M4471" s="187">
        <f t="shared" si="142"/>
        <v>0</v>
      </c>
      <c r="N4471" s="181"/>
      <c r="O4471" s="53"/>
      <c r="P4471" s="53"/>
      <c r="Q4471" s="53"/>
      <c r="R4471" s="53"/>
      <c r="S4471" s="53"/>
      <c r="T4471" s="8"/>
      <c r="U4471" s="8"/>
      <c r="V4471" s="8"/>
      <c r="W4471" s="8"/>
      <c r="X4471" s="122"/>
      <c r="Y4471" s="62"/>
      <c r="Z4471" s="62"/>
      <c r="AA4471" s="62"/>
      <c r="AB4471" s="62"/>
      <c r="AC4471" s="62"/>
      <c r="AD4471" s="8"/>
      <c r="AE4471" s="8"/>
      <c r="AF4471" s="8"/>
      <c r="AG4471" s="8"/>
      <c r="AH4471" s="122"/>
      <c r="AI4471" s="72"/>
      <c r="AJ4471" s="72"/>
      <c r="AK4471" s="72"/>
      <c r="AL4471" s="72"/>
      <c r="AM4471" s="72"/>
      <c r="AN4471" s="8"/>
      <c r="AO4471" s="8"/>
      <c r="AP4471" s="8"/>
      <c r="AQ4471" s="8"/>
      <c r="AR4471" s="122"/>
      <c r="AS4471" s="85"/>
      <c r="AT4471" s="85"/>
      <c r="AU4471" s="85"/>
      <c r="AV4471" s="85"/>
      <c r="AW4471" s="85"/>
      <c r="AX4471" s="8"/>
      <c r="AY4471" s="8"/>
      <c r="AZ4471" s="8"/>
      <c r="BA4471" s="8"/>
      <c r="BB4471" s="122"/>
      <c r="BC4471" s="105"/>
      <c r="BD4471" s="105"/>
      <c r="BE4471" s="105"/>
      <c r="BF4471" s="105"/>
      <c r="BG4471" s="105"/>
      <c r="BH4471" s="8"/>
      <c r="BI4471" s="8"/>
      <c r="BJ4471" s="8"/>
      <c r="BK4471" s="8"/>
      <c r="BL4471" s="122"/>
      <c r="BM4471" s="48"/>
      <c r="BN4471" s="48"/>
      <c r="BO4471" s="48"/>
      <c r="BP4471" s="48"/>
      <c r="BQ4471" s="48"/>
      <c r="BR4471" s="8"/>
      <c r="BS4471" s="8"/>
      <c r="BT4471" s="8"/>
      <c r="BU4471" s="8"/>
      <c r="BV4471" s="122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350</v>
      </c>
      <c r="F4472" s="10"/>
      <c r="G4472" s="18" t="s">
        <v>5</v>
      </c>
      <c r="H4472" s="129">
        <v>2024</v>
      </c>
      <c r="I4472" s="20" t="s">
        <v>284</v>
      </c>
      <c r="J4472" s="184" t="s">
        <v>295</v>
      </c>
      <c r="K4472" s="184" t="s">
        <v>320</v>
      </c>
      <c r="L4472" s="187">
        <f t="shared" si="141"/>
        <v>0</v>
      </c>
      <c r="M4472" s="187">
        <f t="shared" si="142"/>
        <v>0</v>
      </c>
      <c r="N4472" s="181"/>
      <c r="O4472" s="53"/>
      <c r="P4472" s="53"/>
      <c r="Q4472" s="53"/>
      <c r="R4472" s="53"/>
      <c r="S4472" s="53"/>
      <c r="T4472" s="8"/>
      <c r="U4472" s="8"/>
      <c r="V4472" s="8"/>
      <c r="W4472" s="8"/>
      <c r="X4472" s="122"/>
      <c r="Y4472" s="62"/>
      <c r="Z4472" s="62"/>
      <c r="AA4472" s="62"/>
      <c r="AB4472" s="62"/>
      <c r="AC4472" s="62"/>
      <c r="AD4472" s="8"/>
      <c r="AE4472" s="8"/>
      <c r="AF4472" s="8"/>
      <c r="AG4472" s="8"/>
      <c r="AH4472" s="122"/>
      <c r="AI4472" s="72"/>
      <c r="AJ4472" s="72"/>
      <c r="AK4472" s="72"/>
      <c r="AL4472" s="72"/>
      <c r="AM4472" s="72"/>
      <c r="AN4472" s="8"/>
      <c r="AO4472" s="8"/>
      <c r="AP4472" s="8"/>
      <c r="AQ4472" s="8"/>
      <c r="AR4472" s="122"/>
      <c r="AS4472" s="85"/>
      <c r="AT4472" s="85"/>
      <c r="AU4472" s="85"/>
      <c r="AV4472" s="85"/>
      <c r="AW4472" s="85"/>
      <c r="AX4472" s="8"/>
      <c r="AY4472" s="8"/>
      <c r="AZ4472" s="8"/>
      <c r="BA4472" s="8"/>
      <c r="BB4472" s="122"/>
      <c r="BC4472" s="105"/>
      <c r="BD4472" s="105"/>
      <c r="BE4472" s="105"/>
      <c r="BF4472" s="105"/>
      <c r="BG4472" s="105"/>
      <c r="BH4472" s="8"/>
      <c r="BI4472" s="8"/>
      <c r="BJ4472" s="8"/>
      <c r="BK4472" s="8"/>
      <c r="BL4472" s="122"/>
      <c r="BM4472" s="48"/>
      <c r="BN4472" s="48"/>
      <c r="BO4472" s="48"/>
      <c r="BP4472" s="48"/>
      <c r="BQ4472" s="48"/>
      <c r="BR4472" s="8"/>
      <c r="BS4472" s="8"/>
      <c r="BT4472" s="8"/>
      <c r="BU4472" s="8"/>
      <c r="BV4472" s="122"/>
    </row>
    <row r="4473" spans="1:74" ht="28.8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350</v>
      </c>
      <c r="F4473" s="10"/>
      <c r="G4473" s="18" t="s">
        <v>5</v>
      </c>
      <c r="H4473" s="129">
        <v>2024</v>
      </c>
      <c r="I4473" s="20" t="s">
        <v>290</v>
      </c>
      <c r="J4473" s="184" t="s">
        <v>299</v>
      </c>
      <c r="K4473" s="184" t="s">
        <v>318</v>
      </c>
      <c r="L4473" s="187">
        <f t="shared" si="141"/>
        <v>0</v>
      </c>
      <c r="M4473" s="187">
        <f t="shared" si="142"/>
        <v>0</v>
      </c>
      <c r="N4473" s="181"/>
      <c r="O4473" s="53"/>
      <c r="P4473" s="53"/>
      <c r="Q4473" s="53"/>
      <c r="R4473" s="53"/>
      <c r="S4473" s="53"/>
      <c r="T4473" s="8"/>
      <c r="U4473" s="8"/>
      <c r="V4473" s="8"/>
      <c r="W4473" s="8"/>
      <c r="X4473" s="122"/>
      <c r="Y4473" s="62"/>
      <c r="Z4473" s="62"/>
      <c r="AA4473" s="62"/>
      <c r="AB4473" s="62"/>
      <c r="AC4473" s="62"/>
      <c r="AD4473" s="8"/>
      <c r="AE4473" s="8"/>
      <c r="AF4473" s="8"/>
      <c r="AG4473" s="8"/>
      <c r="AH4473" s="122"/>
      <c r="AI4473" s="72"/>
      <c r="AJ4473" s="72"/>
      <c r="AK4473" s="72"/>
      <c r="AL4473" s="72"/>
      <c r="AM4473" s="72"/>
      <c r="AN4473" s="8"/>
      <c r="AO4473" s="8"/>
      <c r="AP4473" s="8"/>
      <c r="AQ4473" s="8"/>
      <c r="AR4473" s="122"/>
      <c r="AS4473" s="85"/>
      <c r="AT4473" s="85"/>
      <c r="AU4473" s="85"/>
      <c r="AV4473" s="85"/>
      <c r="AW4473" s="85"/>
      <c r="AX4473" s="8"/>
      <c r="AY4473" s="8"/>
      <c r="AZ4473" s="8"/>
      <c r="BA4473" s="8"/>
      <c r="BB4473" s="122"/>
      <c r="BC4473" s="105"/>
      <c r="BD4473" s="105"/>
      <c r="BE4473" s="105"/>
      <c r="BF4473" s="105"/>
      <c r="BG4473" s="105"/>
      <c r="BH4473" s="8"/>
      <c r="BI4473" s="8"/>
      <c r="BJ4473" s="8"/>
      <c r="BK4473" s="8"/>
      <c r="BL4473" s="122"/>
      <c r="BM4473" s="48"/>
      <c r="BN4473" s="48"/>
      <c r="BO4473" s="48"/>
      <c r="BP4473" s="48"/>
      <c r="BQ4473" s="48"/>
      <c r="BR4473" s="8"/>
      <c r="BS4473" s="8"/>
      <c r="BT4473" s="8"/>
      <c r="BU4473" s="8"/>
      <c r="BV4473" s="122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350</v>
      </c>
      <c r="F4474" s="10"/>
      <c r="G4474" s="18" t="s">
        <v>5</v>
      </c>
      <c r="H4474" s="129">
        <v>2024</v>
      </c>
      <c r="I4474" s="20" t="s">
        <v>315</v>
      </c>
      <c r="J4474" s="184" t="s">
        <v>347</v>
      </c>
      <c r="K4474" s="184" t="s">
        <v>320</v>
      </c>
      <c r="L4474" s="187">
        <f t="shared" si="141"/>
        <v>0</v>
      </c>
      <c r="M4474" s="187">
        <f t="shared" si="142"/>
        <v>0</v>
      </c>
      <c r="N4474" s="181"/>
      <c r="O4474" s="53"/>
      <c r="P4474" s="53"/>
      <c r="Q4474" s="53"/>
      <c r="R4474" s="53"/>
      <c r="S4474" s="53"/>
      <c r="T4474" s="8"/>
      <c r="U4474" s="8"/>
      <c r="V4474" s="8"/>
      <c r="W4474" s="8"/>
      <c r="X4474" s="122"/>
      <c r="Y4474" s="62"/>
      <c r="Z4474" s="62"/>
      <c r="AA4474" s="62"/>
      <c r="AB4474" s="62"/>
      <c r="AC4474" s="62"/>
      <c r="AD4474" s="8"/>
      <c r="AE4474" s="8"/>
      <c r="AF4474" s="8"/>
      <c r="AG4474" s="8"/>
      <c r="AH4474" s="122"/>
      <c r="AI4474" s="72"/>
      <c r="AJ4474" s="72"/>
      <c r="AK4474" s="72"/>
      <c r="AL4474" s="72"/>
      <c r="AM4474" s="72"/>
      <c r="AN4474" s="8"/>
      <c r="AO4474" s="8"/>
      <c r="AP4474" s="8"/>
      <c r="AQ4474" s="8"/>
      <c r="AR4474" s="122"/>
      <c r="AS4474" s="85"/>
      <c r="AT4474" s="85"/>
      <c r="AU4474" s="85"/>
      <c r="AV4474" s="85"/>
      <c r="AW4474" s="85"/>
      <c r="AX4474" s="8"/>
      <c r="AY4474" s="8"/>
      <c r="AZ4474" s="8"/>
      <c r="BA4474" s="8"/>
      <c r="BB4474" s="122"/>
      <c r="BC4474" s="105"/>
      <c r="BD4474" s="105"/>
      <c r="BE4474" s="105"/>
      <c r="BF4474" s="105"/>
      <c r="BG4474" s="105"/>
      <c r="BH4474" s="8"/>
      <c r="BI4474" s="8"/>
      <c r="BJ4474" s="8"/>
      <c r="BK4474" s="8"/>
      <c r="BL4474" s="122"/>
      <c r="BM4474" s="48"/>
      <c r="BN4474" s="48"/>
      <c r="BO4474" s="48"/>
      <c r="BP4474" s="48"/>
      <c r="BQ4474" s="48"/>
      <c r="BR4474" s="8"/>
      <c r="BS4474" s="8"/>
      <c r="BT4474" s="8"/>
      <c r="BU4474" s="8"/>
      <c r="BV4474" s="122"/>
    </row>
    <row r="4475" spans="1:74" ht="28.8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350</v>
      </c>
      <c r="F4475" s="10"/>
      <c r="G4475" s="18" t="s">
        <v>5</v>
      </c>
      <c r="H4475" s="129">
        <v>2024</v>
      </c>
      <c r="I4475" s="20" t="s">
        <v>315</v>
      </c>
      <c r="J4475" s="184" t="s">
        <v>296</v>
      </c>
      <c r="K4475" s="184" t="s">
        <v>321</v>
      </c>
      <c r="L4475" s="187">
        <f t="shared" si="141"/>
        <v>0</v>
      </c>
      <c r="M4475" s="187">
        <f t="shared" si="142"/>
        <v>0</v>
      </c>
      <c r="N4475" s="181"/>
      <c r="O4475" s="53"/>
      <c r="P4475" s="53"/>
      <c r="Q4475" s="53"/>
      <c r="R4475" s="53"/>
      <c r="S4475" s="53"/>
      <c r="T4475" s="8"/>
      <c r="U4475" s="8"/>
      <c r="V4475" s="8"/>
      <c r="W4475" s="8"/>
      <c r="X4475" s="122"/>
      <c r="Y4475" s="62"/>
      <c r="Z4475" s="62"/>
      <c r="AA4475" s="62"/>
      <c r="AB4475" s="62"/>
      <c r="AC4475" s="62"/>
      <c r="AD4475" s="8"/>
      <c r="AE4475" s="8"/>
      <c r="AF4475" s="8"/>
      <c r="AG4475" s="8"/>
      <c r="AH4475" s="122"/>
      <c r="AI4475" s="72"/>
      <c r="AJ4475" s="72"/>
      <c r="AK4475" s="72"/>
      <c r="AL4475" s="72"/>
      <c r="AM4475" s="72"/>
      <c r="AN4475" s="8"/>
      <c r="AO4475" s="8"/>
      <c r="AP4475" s="8"/>
      <c r="AQ4475" s="8"/>
      <c r="AR4475" s="122"/>
      <c r="AS4475" s="85"/>
      <c r="AT4475" s="85"/>
      <c r="AU4475" s="85"/>
      <c r="AV4475" s="85"/>
      <c r="AW4475" s="85"/>
      <c r="AX4475" s="8"/>
      <c r="AY4475" s="8"/>
      <c r="AZ4475" s="8"/>
      <c r="BA4475" s="8"/>
      <c r="BB4475" s="122"/>
      <c r="BC4475" s="105"/>
      <c r="BD4475" s="105"/>
      <c r="BE4475" s="105"/>
      <c r="BF4475" s="105"/>
      <c r="BG4475" s="105"/>
      <c r="BH4475" s="8"/>
      <c r="BI4475" s="8"/>
      <c r="BJ4475" s="8"/>
      <c r="BK4475" s="8"/>
      <c r="BL4475" s="122"/>
      <c r="BM4475" s="48"/>
      <c r="BN4475" s="48"/>
      <c r="BO4475" s="48"/>
      <c r="BP4475" s="48"/>
      <c r="BQ4475" s="48"/>
      <c r="BR4475" s="8"/>
      <c r="BS4475" s="8"/>
      <c r="BT4475" s="8"/>
      <c r="BU4475" s="8"/>
      <c r="BV4475" s="122"/>
    </row>
    <row r="4476" spans="1:74" ht="28.8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350</v>
      </c>
      <c r="F4476" s="10"/>
      <c r="G4476" s="18" t="s">
        <v>5</v>
      </c>
      <c r="H4476" s="129">
        <v>2024</v>
      </c>
      <c r="I4476" s="20" t="s">
        <v>316</v>
      </c>
      <c r="J4476" s="184" t="s">
        <v>297</v>
      </c>
      <c r="K4476" s="184" t="s">
        <v>318</v>
      </c>
      <c r="L4476" s="187">
        <f t="shared" si="141"/>
        <v>0</v>
      </c>
      <c r="M4476" s="187">
        <f t="shared" si="142"/>
        <v>0</v>
      </c>
      <c r="N4476" s="181"/>
      <c r="O4476" s="53"/>
      <c r="P4476" s="53"/>
      <c r="Q4476" s="53"/>
      <c r="R4476" s="53"/>
      <c r="S4476" s="53"/>
      <c r="T4476" s="8"/>
      <c r="U4476" s="8"/>
      <c r="V4476" s="8"/>
      <c r="W4476" s="8"/>
      <c r="X4476" s="122"/>
      <c r="Y4476" s="62"/>
      <c r="Z4476" s="62"/>
      <c r="AA4476" s="62"/>
      <c r="AB4476" s="62"/>
      <c r="AC4476" s="62"/>
      <c r="AD4476" s="8"/>
      <c r="AE4476" s="8"/>
      <c r="AF4476" s="8"/>
      <c r="AG4476" s="8"/>
      <c r="AH4476" s="122"/>
      <c r="AI4476" s="72"/>
      <c r="AJ4476" s="72"/>
      <c r="AK4476" s="72"/>
      <c r="AL4476" s="72"/>
      <c r="AM4476" s="72"/>
      <c r="AN4476" s="8"/>
      <c r="AO4476" s="8"/>
      <c r="AP4476" s="8"/>
      <c r="AQ4476" s="8"/>
      <c r="AR4476" s="122"/>
      <c r="AS4476" s="85"/>
      <c r="AT4476" s="85"/>
      <c r="AU4476" s="85"/>
      <c r="AV4476" s="85"/>
      <c r="AW4476" s="85"/>
      <c r="AX4476" s="8"/>
      <c r="AY4476" s="8"/>
      <c r="AZ4476" s="8"/>
      <c r="BA4476" s="8"/>
      <c r="BB4476" s="122"/>
      <c r="BC4476" s="105"/>
      <c r="BD4476" s="105"/>
      <c r="BE4476" s="105"/>
      <c r="BF4476" s="105"/>
      <c r="BG4476" s="105"/>
      <c r="BH4476" s="8"/>
      <c r="BI4476" s="8"/>
      <c r="BJ4476" s="8"/>
      <c r="BK4476" s="8"/>
      <c r="BL4476" s="122"/>
      <c r="BM4476" s="48"/>
      <c r="BN4476" s="48"/>
      <c r="BO4476" s="48"/>
      <c r="BP4476" s="48"/>
      <c r="BQ4476" s="48"/>
      <c r="BR4476" s="8"/>
      <c r="BS4476" s="8"/>
      <c r="BT4476" s="8"/>
      <c r="BU4476" s="8"/>
      <c r="BV4476" s="122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350</v>
      </c>
      <c r="F4477" s="10"/>
      <c r="G4477" s="18" t="s">
        <v>5</v>
      </c>
      <c r="H4477" s="129">
        <v>2024</v>
      </c>
      <c r="I4477" s="20" t="s">
        <v>316</v>
      </c>
      <c r="J4477" s="185" t="s">
        <v>348</v>
      </c>
      <c r="K4477" s="185" t="s">
        <v>320</v>
      </c>
      <c r="L4477" s="187">
        <f t="shared" si="141"/>
        <v>0</v>
      </c>
      <c r="M4477" s="187">
        <f t="shared" si="142"/>
        <v>0</v>
      </c>
      <c r="N4477" s="181"/>
      <c r="O4477" s="53"/>
      <c r="P4477" s="53"/>
      <c r="Q4477" s="53"/>
      <c r="R4477" s="53"/>
      <c r="S4477" s="53"/>
      <c r="T4477" s="8"/>
      <c r="U4477" s="8"/>
      <c r="V4477" s="8"/>
      <c r="W4477" s="8"/>
      <c r="X4477" s="122"/>
      <c r="Y4477" s="62"/>
      <c r="Z4477" s="62"/>
      <c r="AA4477" s="62"/>
      <c r="AB4477" s="62"/>
      <c r="AC4477" s="62"/>
      <c r="AD4477" s="8"/>
      <c r="AE4477" s="8"/>
      <c r="AF4477" s="8"/>
      <c r="AG4477" s="8"/>
      <c r="AH4477" s="122"/>
      <c r="AI4477" s="72"/>
      <c r="AJ4477" s="72"/>
      <c r="AK4477" s="72"/>
      <c r="AL4477" s="72"/>
      <c r="AM4477" s="72"/>
      <c r="AN4477" s="8"/>
      <c r="AO4477" s="8"/>
      <c r="AP4477" s="8"/>
      <c r="AQ4477" s="8"/>
      <c r="AR4477" s="122"/>
      <c r="AS4477" s="85"/>
      <c r="AT4477" s="85"/>
      <c r="AU4477" s="85"/>
      <c r="AV4477" s="85"/>
      <c r="AW4477" s="85"/>
      <c r="AX4477" s="8"/>
      <c r="AY4477" s="8"/>
      <c r="AZ4477" s="8"/>
      <c r="BA4477" s="8"/>
      <c r="BB4477" s="122"/>
      <c r="BC4477" s="105"/>
      <c r="BD4477" s="105"/>
      <c r="BE4477" s="105"/>
      <c r="BF4477" s="105"/>
      <c r="BG4477" s="105"/>
      <c r="BH4477" s="8"/>
      <c r="BI4477" s="8"/>
      <c r="BJ4477" s="8"/>
      <c r="BK4477" s="8"/>
      <c r="BL4477" s="122"/>
      <c r="BM4477" s="48"/>
      <c r="BN4477" s="48"/>
      <c r="BO4477" s="48"/>
      <c r="BP4477" s="48"/>
      <c r="BQ4477" s="48"/>
      <c r="BR4477" s="8"/>
      <c r="BS4477" s="8"/>
      <c r="BT4477" s="8"/>
      <c r="BU4477" s="8"/>
      <c r="BV4477" s="122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350</v>
      </c>
      <c r="F4478" s="10"/>
      <c r="G4478" s="18" t="s">
        <v>5</v>
      </c>
      <c r="H4478" s="129">
        <v>2024</v>
      </c>
      <c r="I4478" s="20" t="s">
        <v>282</v>
      </c>
      <c r="J4478" s="184" t="s">
        <v>272</v>
      </c>
      <c r="K4478" s="184" t="s">
        <v>321</v>
      </c>
      <c r="L4478" s="187">
        <f t="shared" si="141"/>
        <v>0</v>
      </c>
      <c r="M4478" s="187">
        <f t="shared" si="142"/>
        <v>0</v>
      </c>
      <c r="N4478" s="181"/>
      <c r="O4478" s="53"/>
      <c r="P4478" s="53"/>
      <c r="Q4478" s="53"/>
      <c r="R4478" s="53"/>
      <c r="S4478" s="53"/>
      <c r="T4478" s="8"/>
      <c r="U4478" s="8"/>
      <c r="V4478" s="8"/>
      <c r="W4478" s="8"/>
      <c r="X4478" s="122"/>
      <c r="Y4478" s="62"/>
      <c r="Z4478" s="62"/>
      <c r="AA4478" s="62"/>
      <c r="AB4478" s="62"/>
      <c r="AC4478" s="62"/>
      <c r="AD4478" s="8"/>
      <c r="AE4478" s="8"/>
      <c r="AF4478" s="8"/>
      <c r="AG4478" s="8"/>
      <c r="AH4478" s="122"/>
      <c r="AI4478" s="72"/>
      <c r="AJ4478" s="72"/>
      <c r="AK4478" s="72"/>
      <c r="AL4478" s="72"/>
      <c r="AM4478" s="72"/>
      <c r="AN4478" s="8"/>
      <c r="AO4478" s="8"/>
      <c r="AP4478" s="8"/>
      <c r="AQ4478" s="8"/>
      <c r="AR4478" s="122"/>
      <c r="AS4478" s="85"/>
      <c r="AT4478" s="85"/>
      <c r="AU4478" s="85"/>
      <c r="AV4478" s="85"/>
      <c r="AW4478" s="85"/>
      <c r="AX4478" s="8"/>
      <c r="AY4478" s="8"/>
      <c r="AZ4478" s="8"/>
      <c r="BA4478" s="8"/>
      <c r="BB4478" s="122"/>
      <c r="BC4478" s="105"/>
      <c r="BD4478" s="105"/>
      <c r="BE4478" s="105"/>
      <c r="BF4478" s="105"/>
      <c r="BG4478" s="105"/>
      <c r="BH4478" s="8"/>
      <c r="BI4478" s="8"/>
      <c r="BJ4478" s="8"/>
      <c r="BK4478" s="8"/>
      <c r="BL4478" s="122"/>
      <c r="BM4478" s="48"/>
      <c r="BN4478" s="48"/>
      <c r="BO4478" s="48"/>
      <c r="BP4478" s="48"/>
      <c r="BQ4478" s="48"/>
      <c r="BR4478" s="8"/>
      <c r="BS4478" s="8"/>
      <c r="BT4478" s="8"/>
      <c r="BU4478" s="8"/>
      <c r="BV4478" s="122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350</v>
      </c>
      <c r="F4479" s="10"/>
      <c r="G4479" s="18" t="s">
        <v>5</v>
      </c>
      <c r="H4479" s="129">
        <v>2024</v>
      </c>
      <c r="I4479" s="20" t="s">
        <v>282</v>
      </c>
      <c r="J4479" s="184" t="s">
        <v>273</v>
      </c>
      <c r="K4479" s="184" t="s">
        <v>321</v>
      </c>
      <c r="L4479" s="187">
        <f t="shared" si="141"/>
        <v>0</v>
      </c>
      <c r="M4479" s="187">
        <f t="shared" si="142"/>
        <v>0</v>
      </c>
      <c r="N4479" s="181"/>
      <c r="O4479" s="53"/>
      <c r="P4479" s="53"/>
      <c r="Q4479" s="53"/>
      <c r="R4479" s="53"/>
      <c r="S4479" s="53"/>
      <c r="T4479" s="8"/>
      <c r="U4479" s="8"/>
      <c r="V4479" s="8"/>
      <c r="W4479" s="8"/>
      <c r="X4479" s="122"/>
      <c r="Y4479" s="62"/>
      <c r="Z4479" s="62"/>
      <c r="AA4479" s="62"/>
      <c r="AB4479" s="62"/>
      <c r="AC4479" s="62"/>
      <c r="AD4479" s="8"/>
      <c r="AE4479" s="8"/>
      <c r="AF4479" s="8"/>
      <c r="AG4479" s="8"/>
      <c r="AH4479" s="122"/>
      <c r="AI4479" s="72"/>
      <c r="AJ4479" s="72"/>
      <c r="AK4479" s="72"/>
      <c r="AL4479" s="72"/>
      <c r="AM4479" s="72"/>
      <c r="AN4479" s="8"/>
      <c r="AO4479" s="8"/>
      <c r="AP4479" s="8"/>
      <c r="AQ4479" s="8"/>
      <c r="AR4479" s="122"/>
      <c r="AS4479" s="85"/>
      <c r="AT4479" s="85"/>
      <c r="AU4479" s="85"/>
      <c r="AV4479" s="85"/>
      <c r="AW4479" s="85"/>
      <c r="AX4479" s="8"/>
      <c r="AY4479" s="8"/>
      <c r="AZ4479" s="8"/>
      <c r="BA4479" s="8"/>
      <c r="BB4479" s="122"/>
      <c r="BC4479" s="105"/>
      <c r="BD4479" s="105"/>
      <c r="BE4479" s="105"/>
      <c r="BF4479" s="105"/>
      <c r="BG4479" s="105"/>
      <c r="BH4479" s="8"/>
      <c r="BI4479" s="8"/>
      <c r="BJ4479" s="8"/>
      <c r="BK4479" s="8"/>
      <c r="BL4479" s="122"/>
      <c r="BM4479" s="48"/>
      <c r="BN4479" s="48"/>
      <c r="BO4479" s="48"/>
      <c r="BP4479" s="48"/>
      <c r="BQ4479" s="48"/>
      <c r="BR4479" s="8"/>
      <c r="BS4479" s="8"/>
      <c r="BT4479" s="8"/>
      <c r="BU4479" s="8"/>
      <c r="BV4479" s="122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350</v>
      </c>
      <c r="F4480" s="10"/>
      <c r="G4480" s="18" t="s">
        <v>5</v>
      </c>
      <c r="H4480" s="129">
        <v>2024</v>
      </c>
      <c r="I4480" s="20" t="s">
        <v>282</v>
      </c>
      <c r="J4480" s="184" t="s">
        <v>274</v>
      </c>
      <c r="K4480" s="184" t="s">
        <v>321</v>
      </c>
      <c r="L4480" s="187">
        <f t="shared" si="141"/>
        <v>0</v>
      </c>
      <c r="M4480" s="187">
        <f t="shared" si="142"/>
        <v>0</v>
      </c>
      <c r="N4480" s="181"/>
      <c r="O4480" s="53"/>
      <c r="P4480" s="53"/>
      <c r="Q4480" s="53"/>
      <c r="R4480" s="53"/>
      <c r="S4480" s="53"/>
      <c r="T4480" s="8"/>
      <c r="U4480" s="8"/>
      <c r="V4480" s="8"/>
      <c r="W4480" s="8"/>
      <c r="X4480" s="122"/>
      <c r="Y4480" s="62"/>
      <c r="Z4480" s="62"/>
      <c r="AA4480" s="62"/>
      <c r="AB4480" s="62"/>
      <c r="AC4480" s="62"/>
      <c r="AD4480" s="8"/>
      <c r="AE4480" s="8"/>
      <c r="AF4480" s="8"/>
      <c r="AG4480" s="8"/>
      <c r="AH4480" s="122"/>
      <c r="AI4480" s="72"/>
      <c r="AJ4480" s="72"/>
      <c r="AK4480" s="72"/>
      <c r="AL4480" s="72"/>
      <c r="AM4480" s="72"/>
      <c r="AN4480" s="8"/>
      <c r="AO4480" s="8"/>
      <c r="AP4480" s="8"/>
      <c r="AQ4480" s="8"/>
      <c r="AR4480" s="122"/>
      <c r="AS4480" s="85"/>
      <c r="AT4480" s="85"/>
      <c r="AU4480" s="85"/>
      <c r="AV4480" s="85"/>
      <c r="AW4480" s="85"/>
      <c r="AX4480" s="8"/>
      <c r="AY4480" s="8"/>
      <c r="AZ4480" s="8"/>
      <c r="BA4480" s="8"/>
      <c r="BB4480" s="122"/>
      <c r="BC4480" s="105"/>
      <c r="BD4480" s="105"/>
      <c r="BE4480" s="105"/>
      <c r="BF4480" s="105"/>
      <c r="BG4480" s="105"/>
      <c r="BH4480" s="8"/>
      <c r="BI4480" s="8"/>
      <c r="BJ4480" s="8"/>
      <c r="BK4480" s="8"/>
      <c r="BL4480" s="122"/>
      <c r="BM4480" s="48"/>
      <c r="BN4480" s="48"/>
      <c r="BO4480" s="48"/>
      <c r="BP4480" s="48"/>
      <c r="BQ4480" s="48"/>
      <c r="BR4480" s="8"/>
      <c r="BS4480" s="8"/>
      <c r="BT4480" s="8"/>
      <c r="BU4480" s="8"/>
      <c r="BV4480" s="122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350</v>
      </c>
      <c r="F4481" s="10"/>
      <c r="G4481" s="18" t="s">
        <v>5</v>
      </c>
      <c r="H4481" s="129">
        <v>2024</v>
      </c>
      <c r="I4481" s="20" t="s">
        <v>282</v>
      </c>
      <c r="J4481" s="184" t="s">
        <v>275</v>
      </c>
      <c r="K4481" s="184" t="s">
        <v>321</v>
      </c>
      <c r="L4481" s="187">
        <f t="shared" si="141"/>
        <v>0</v>
      </c>
      <c r="M4481" s="187">
        <f t="shared" si="142"/>
        <v>0</v>
      </c>
      <c r="N4481" s="181"/>
      <c r="O4481" s="53"/>
      <c r="P4481" s="53"/>
      <c r="Q4481" s="53"/>
      <c r="R4481" s="53"/>
      <c r="S4481" s="53"/>
      <c r="T4481" s="8"/>
      <c r="U4481" s="8"/>
      <c r="V4481" s="8"/>
      <c r="W4481" s="8"/>
      <c r="X4481" s="122"/>
      <c r="Y4481" s="62"/>
      <c r="Z4481" s="62"/>
      <c r="AA4481" s="62"/>
      <c r="AB4481" s="62"/>
      <c r="AC4481" s="62"/>
      <c r="AD4481" s="8"/>
      <c r="AE4481" s="8"/>
      <c r="AF4481" s="8"/>
      <c r="AG4481" s="8"/>
      <c r="AH4481" s="122"/>
      <c r="AI4481" s="72"/>
      <c r="AJ4481" s="72"/>
      <c r="AK4481" s="72"/>
      <c r="AL4481" s="72"/>
      <c r="AM4481" s="72"/>
      <c r="AN4481" s="8"/>
      <c r="AO4481" s="8"/>
      <c r="AP4481" s="8"/>
      <c r="AQ4481" s="8"/>
      <c r="AR4481" s="122"/>
      <c r="AS4481" s="85"/>
      <c r="AT4481" s="85"/>
      <c r="AU4481" s="85"/>
      <c r="AV4481" s="85"/>
      <c r="AW4481" s="85"/>
      <c r="AX4481" s="8"/>
      <c r="AY4481" s="8"/>
      <c r="AZ4481" s="8"/>
      <c r="BA4481" s="8"/>
      <c r="BB4481" s="122"/>
      <c r="BC4481" s="105"/>
      <c r="BD4481" s="105"/>
      <c r="BE4481" s="105"/>
      <c r="BF4481" s="105"/>
      <c r="BG4481" s="105"/>
      <c r="BH4481" s="8"/>
      <c r="BI4481" s="8"/>
      <c r="BJ4481" s="8"/>
      <c r="BK4481" s="8"/>
      <c r="BL4481" s="122"/>
      <c r="BM4481" s="48"/>
      <c r="BN4481" s="48"/>
      <c r="BO4481" s="48"/>
      <c r="BP4481" s="48"/>
      <c r="BQ4481" s="48"/>
      <c r="BR4481" s="8"/>
      <c r="BS4481" s="8"/>
      <c r="BT4481" s="8"/>
      <c r="BU4481" s="8"/>
      <c r="BV4481" s="122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350</v>
      </c>
      <c r="F4482" s="10"/>
      <c r="G4482" s="18" t="s">
        <v>5</v>
      </c>
      <c r="H4482" s="129">
        <v>2024</v>
      </c>
      <c r="I4482" s="20" t="s">
        <v>282</v>
      </c>
      <c r="J4482" s="184" t="s">
        <v>276</v>
      </c>
      <c r="K4482" s="184" t="s">
        <v>320</v>
      </c>
      <c r="L4482" s="187">
        <f t="shared" si="141"/>
        <v>0</v>
      </c>
      <c r="M4482" s="187">
        <f t="shared" si="142"/>
        <v>0</v>
      </c>
      <c r="N4482" s="181"/>
      <c r="O4482" s="53"/>
      <c r="P4482" s="53"/>
      <c r="Q4482" s="53"/>
      <c r="R4482" s="53"/>
      <c r="S4482" s="53"/>
      <c r="T4482" s="8"/>
      <c r="U4482" s="8"/>
      <c r="V4482" s="8"/>
      <c r="W4482" s="8"/>
      <c r="X4482" s="122"/>
      <c r="Y4482" s="62"/>
      <c r="Z4482" s="62"/>
      <c r="AA4482" s="62"/>
      <c r="AB4482" s="62"/>
      <c r="AC4482" s="62"/>
      <c r="AD4482" s="8"/>
      <c r="AE4482" s="8"/>
      <c r="AF4482" s="8"/>
      <c r="AG4482" s="8"/>
      <c r="AH4482" s="122"/>
      <c r="AI4482" s="72"/>
      <c r="AJ4482" s="72"/>
      <c r="AK4482" s="72"/>
      <c r="AL4482" s="72"/>
      <c r="AM4482" s="72"/>
      <c r="AN4482" s="8"/>
      <c r="AO4482" s="8"/>
      <c r="AP4482" s="8"/>
      <c r="AQ4482" s="8"/>
      <c r="AR4482" s="122"/>
      <c r="AS4482" s="85"/>
      <c r="AT4482" s="85"/>
      <c r="AU4482" s="85"/>
      <c r="AV4482" s="85"/>
      <c r="AW4482" s="85"/>
      <c r="AX4482" s="8"/>
      <c r="AY4482" s="8"/>
      <c r="AZ4482" s="8"/>
      <c r="BA4482" s="8"/>
      <c r="BB4482" s="122"/>
      <c r="BC4482" s="105"/>
      <c r="BD4482" s="105"/>
      <c r="BE4482" s="105"/>
      <c r="BF4482" s="105"/>
      <c r="BG4482" s="105"/>
      <c r="BH4482" s="8"/>
      <c r="BI4482" s="8"/>
      <c r="BJ4482" s="8"/>
      <c r="BK4482" s="8"/>
      <c r="BL4482" s="122"/>
      <c r="BM4482" s="48"/>
      <c r="BN4482" s="48"/>
      <c r="BO4482" s="48"/>
      <c r="BP4482" s="48"/>
      <c r="BQ4482" s="48"/>
      <c r="BR4482" s="8"/>
      <c r="BS4482" s="8"/>
      <c r="BT4482" s="8"/>
      <c r="BU4482" s="8"/>
      <c r="BV4482" s="122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350</v>
      </c>
      <c r="F4483" s="10"/>
      <c r="G4483" s="18" t="s">
        <v>5</v>
      </c>
      <c r="H4483" s="129">
        <v>2024</v>
      </c>
      <c r="I4483" s="20" t="s">
        <v>282</v>
      </c>
      <c r="J4483" s="184" t="s">
        <v>277</v>
      </c>
      <c r="K4483" s="184" t="s">
        <v>320</v>
      </c>
      <c r="L4483" s="187">
        <f t="shared" si="141"/>
        <v>0</v>
      </c>
      <c r="M4483" s="187">
        <f t="shared" si="142"/>
        <v>0</v>
      </c>
      <c r="N4483" s="181"/>
      <c r="O4483" s="53"/>
      <c r="P4483" s="53"/>
      <c r="Q4483" s="53"/>
      <c r="R4483" s="53"/>
      <c r="S4483" s="53"/>
      <c r="T4483" s="8"/>
      <c r="U4483" s="8"/>
      <c r="V4483" s="8"/>
      <c r="W4483" s="8"/>
      <c r="X4483" s="122"/>
      <c r="Y4483" s="62"/>
      <c r="Z4483" s="62"/>
      <c r="AA4483" s="62"/>
      <c r="AB4483" s="62"/>
      <c r="AC4483" s="62"/>
      <c r="AD4483" s="8"/>
      <c r="AE4483" s="8"/>
      <c r="AF4483" s="8"/>
      <c r="AG4483" s="8"/>
      <c r="AH4483" s="122"/>
      <c r="AI4483" s="72"/>
      <c r="AJ4483" s="72"/>
      <c r="AK4483" s="72"/>
      <c r="AL4483" s="72"/>
      <c r="AM4483" s="72"/>
      <c r="AN4483" s="8"/>
      <c r="AO4483" s="8"/>
      <c r="AP4483" s="8"/>
      <c r="AQ4483" s="8"/>
      <c r="AR4483" s="122"/>
      <c r="AS4483" s="85"/>
      <c r="AT4483" s="85"/>
      <c r="AU4483" s="85"/>
      <c r="AV4483" s="85"/>
      <c r="AW4483" s="85"/>
      <c r="AX4483" s="8"/>
      <c r="AY4483" s="8"/>
      <c r="AZ4483" s="8"/>
      <c r="BA4483" s="8"/>
      <c r="BB4483" s="122"/>
      <c r="BC4483" s="105"/>
      <c r="BD4483" s="105"/>
      <c r="BE4483" s="105"/>
      <c r="BF4483" s="105"/>
      <c r="BG4483" s="105"/>
      <c r="BH4483" s="8"/>
      <c r="BI4483" s="8"/>
      <c r="BJ4483" s="8"/>
      <c r="BK4483" s="8"/>
      <c r="BL4483" s="122"/>
      <c r="BM4483" s="48"/>
      <c r="BN4483" s="48"/>
      <c r="BO4483" s="48"/>
      <c r="BP4483" s="48"/>
      <c r="BQ4483" s="48"/>
      <c r="BR4483" s="8"/>
      <c r="BS4483" s="8"/>
      <c r="BT4483" s="8"/>
      <c r="BU4483" s="8"/>
      <c r="BV4483" s="122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350</v>
      </c>
      <c r="F4484" s="10"/>
      <c r="G4484" s="18" t="s">
        <v>5</v>
      </c>
      <c r="H4484" s="129">
        <v>2024</v>
      </c>
      <c r="I4484" s="20" t="s">
        <v>283</v>
      </c>
      <c r="J4484" s="184" t="s">
        <v>298</v>
      </c>
      <c r="K4484" s="184" t="s">
        <v>321</v>
      </c>
      <c r="L4484" s="187">
        <f t="shared" si="141"/>
        <v>0</v>
      </c>
      <c r="M4484" s="187">
        <f t="shared" si="142"/>
        <v>0</v>
      </c>
      <c r="N4484" s="181"/>
      <c r="O4484" s="53"/>
      <c r="P4484" s="53"/>
      <c r="Q4484" s="53"/>
      <c r="R4484" s="53"/>
      <c r="S4484" s="53"/>
      <c r="T4484" s="8"/>
      <c r="U4484" s="8"/>
      <c r="V4484" s="8"/>
      <c r="W4484" s="8"/>
      <c r="X4484" s="122"/>
      <c r="Y4484" s="62"/>
      <c r="Z4484" s="62"/>
      <c r="AA4484" s="62"/>
      <c r="AB4484" s="62"/>
      <c r="AC4484" s="62"/>
      <c r="AD4484" s="8"/>
      <c r="AE4484" s="8"/>
      <c r="AF4484" s="8"/>
      <c r="AG4484" s="8"/>
      <c r="AH4484" s="122"/>
      <c r="AI4484" s="72"/>
      <c r="AJ4484" s="72"/>
      <c r="AK4484" s="72"/>
      <c r="AL4484" s="72"/>
      <c r="AM4484" s="72"/>
      <c r="AN4484" s="8"/>
      <c r="AO4484" s="8"/>
      <c r="AP4484" s="8"/>
      <c r="AQ4484" s="8"/>
      <c r="AR4484" s="122"/>
      <c r="AS4484" s="85"/>
      <c r="AT4484" s="85"/>
      <c r="AU4484" s="85"/>
      <c r="AV4484" s="85"/>
      <c r="AW4484" s="85"/>
      <c r="AX4484" s="8"/>
      <c r="AY4484" s="8"/>
      <c r="AZ4484" s="8"/>
      <c r="BA4484" s="8"/>
      <c r="BB4484" s="122"/>
      <c r="BC4484" s="105"/>
      <c r="BD4484" s="105"/>
      <c r="BE4484" s="105"/>
      <c r="BF4484" s="105"/>
      <c r="BG4484" s="105"/>
      <c r="BH4484" s="8"/>
      <c r="BI4484" s="8"/>
      <c r="BJ4484" s="8"/>
      <c r="BK4484" s="8"/>
      <c r="BL4484" s="122"/>
      <c r="BM4484" s="48"/>
      <c r="BN4484" s="48"/>
      <c r="BO4484" s="48"/>
      <c r="BP4484" s="48"/>
      <c r="BQ4484" s="48"/>
      <c r="BR4484" s="8"/>
      <c r="BS4484" s="8"/>
      <c r="BT4484" s="8"/>
      <c r="BU4484" s="8"/>
      <c r="BV4484" s="122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350</v>
      </c>
      <c r="F4485" s="10"/>
      <c r="G4485" s="18" t="s">
        <v>5</v>
      </c>
      <c r="H4485" s="129">
        <v>2024</v>
      </c>
      <c r="I4485" s="20" t="s">
        <v>283</v>
      </c>
      <c r="J4485" s="184" t="s">
        <v>278</v>
      </c>
      <c r="K4485" s="184" t="s">
        <v>320</v>
      </c>
      <c r="L4485" s="187">
        <f t="shared" si="141"/>
        <v>0</v>
      </c>
      <c r="M4485" s="187">
        <f t="shared" si="142"/>
        <v>0</v>
      </c>
      <c r="N4485" s="181"/>
      <c r="O4485" s="53"/>
      <c r="P4485" s="53"/>
      <c r="Q4485" s="53"/>
      <c r="R4485" s="53"/>
      <c r="S4485" s="53"/>
      <c r="T4485" s="8"/>
      <c r="U4485" s="8"/>
      <c r="V4485" s="8"/>
      <c r="W4485" s="8"/>
      <c r="X4485" s="122"/>
      <c r="Y4485" s="62"/>
      <c r="Z4485" s="62"/>
      <c r="AA4485" s="62"/>
      <c r="AB4485" s="62"/>
      <c r="AC4485" s="62"/>
      <c r="AD4485" s="8"/>
      <c r="AE4485" s="8"/>
      <c r="AF4485" s="8"/>
      <c r="AG4485" s="8"/>
      <c r="AH4485" s="122"/>
      <c r="AI4485" s="72"/>
      <c r="AJ4485" s="72"/>
      <c r="AK4485" s="72"/>
      <c r="AL4485" s="72"/>
      <c r="AM4485" s="72"/>
      <c r="AN4485" s="8"/>
      <c r="AO4485" s="8"/>
      <c r="AP4485" s="8"/>
      <c r="AQ4485" s="8"/>
      <c r="AR4485" s="122"/>
      <c r="AS4485" s="85"/>
      <c r="AT4485" s="85"/>
      <c r="AU4485" s="85"/>
      <c r="AV4485" s="85"/>
      <c r="AW4485" s="85"/>
      <c r="AX4485" s="8"/>
      <c r="AY4485" s="8"/>
      <c r="AZ4485" s="8"/>
      <c r="BA4485" s="8"/>
      <c r="BB4485" s="122"/>
      <c r="BC4485" s="105"/>
      <c r="BD4485" s="105"/>
      <c r="BE4485" s="105"/>
      <c r="BF4485" s="105"/>
      <c r="BG4485" s="105"/>
      <c r="BH4485" s="8"/>
      <c r="BI4485" s="8"/>
      <c r="BJ4485" s="8"/>
      <c r="BK4485" s="8"/>
      <c r="BL4485" s="122"/>
      <c r="BM4485" s="48"/>
      <c r="BN4485" s="48"/>
      <c r="BO4485" s="48"/>
      <c r="BP4485" s="48"/>
      <c r="BQ4485" s="48"/>
      <c r="BR4485" s="8"/>
      <c r="BS4485" s="8"/>
      <c r="BT4485" s="8"/>
      <c r="BU4485" s="8"/>
      <c r="BV4485" s="122"/>
    </row>
    <row r="4486" spans="1:74" hidden="1" x14ac:dyDescent="0.3">
      <c r="A4486" s="8"/>
      <c r="B4486" s="2" t="s">
        <v>2</v>
      </c>
      <c r="C4486" s="2" t="s">
        <v>3</v>
      </c>
      <c r="D4486" s="8" t="s">
        <v>124</v>
      </c>
      <c r="E4486" s="9" t="s">
        <v>350</v>
      </c>
      <c r="F4486" s="10"/>
      <c r="G4486" s="18" t="s">
        <v>5</v>
      </c>
      <c r="H4486" s="129">
        <v>2024</v>
      </c>
      <c r="I4486" s="20" t="s">
        <v>283</v>
      </c>
      <c r="J4486" s="184" t="s">
        <v>279</v>
      </c>
      <c r="K4486" s="184" t="s">
        <v>320</v>
      </c>
      <c r="L4486" s="187">
        <f t="shared" ref="L4486:L4549" si="143">SUM(R4486,W4486,AB4486,AG4486,AL4486,AQ4486,AV4486,BA4486,BF4486,BK4486,BP4486,BU4486)</f>
        <v>0</v>
      </c>
      <c r="M4486" s="187">
        <f t="shared" ref="M4486:M4549" si="144">SUM(S4486,X4486,AC4486,AH4486,AM4486,AR4486,AW4486,BB4486,BG4486,BL4486,BQ4486,BV4486)</f>
        <v>0</v>
      </c>
      <c r="N4486" s="181"/>
      <c r="O4486" s="53"/>
      <c r="P4486" s="53"/>
      <c r="Q4486" s="53"/>
      <c r="R4486" s="53"/>
      <c r="S4486" s="53"/>
      <c r="T4486" s="8"/>
      <c r="U4486" s="8"/>
      <c r="V4486" s="8"/>
      <c r="W4486" s="8"/>
      <c r="X4486" s="122"/>
      <c r="Y4486" s="62"/>
      <c r="Z4486" s="62"/>
      <c r="AA4486" s="62"/>
      <c r="AB4486" s="62"/>
      <c r="AC4486" s="62"/>
      <c r="AD4486" s="8"/>
      <c r="AE4486" s="8"/>
      <c r="AF4486" s="8"/>
      <c r="AG4486" s="8"/>
      <c r="AH4486" s="122"/>
      <c r="AI4486" s="72"/>
      <c r="AJ4486" s="72"/>
      <c r="AK4486" s="72"/>
      <c r="AL4486" s="72"/>
      <c r="AM4486" s="72"/>
      <c r="AN4486" s="8"/>
      <c r="AO4486" s="8"/>
      <c r="AP4486" s="8"/>
      <c r="AQ4486" s="8"/>
      <c r="AR4486" s="122"/>
      <c r="AS4486" s="85"/>
      <c r="AT4486" s="85"/>
      <c r="AU4486" s="85"/>
      <c r="AV4486" s="85"/>
      <c r="AW4486" s="85"/>
      <c r="AX4486" s="8"/>
      <c r="AY4486" s="8"/>
      <c r="AZ4486" s="8"/>
      <c r="BA4486" s="8"/>
      <c r="BB4486" s="122"/>
      <c r="BC4486" s="105"/>
      <c r="BD4486" s="105"/>
      <c r="BE4486" s="105"/>
      <c r="BF4486" s="105"/>
      <c r="BG4486" s="105"/>
      <c r="BH4486" s="8"/>
      <c r="BI4486" s="8"/>
      <c r="BJ4486" s="8"/>
      <c r="BK4486" s="8"/>
      <c r="BL4486" s="122"/>
      <c r="BM4486" s="48"/>
      <c r="BN4486" s="48"/>
      <c r="BO4486" s="48"/>
      <c r="BP4486" s="48"/>
      <c r="BQ4486" s="48"/>
      <c r="BR4486" s="8"/>
      <c r="BS4486" s="8"/>
      <c r="BT4486" s="8"/>
      <c r="BU4486" s="8"/>
      <c r="BV4486" s="122"/>
    </row>
    <row r="4487" spans="1:74" hidden="1" x14ac:dyDescent="0.3">
      <c r="A4487" s="8"/>
      <c r="B4487" s="2" t="s">
        <v>3</v>
      </c>
      <c r="C4487" s="2" t="s">
        <v>3</v>
      </c>
      <c r="D4487" s="8" t="s">
        <v>124</v>
      </c>
      <c r="E4487" s="9" t="s">
        <v>350</v>
      </c>
      <c r="F4487" s="10"/>
      <c r="G4487" s="18" t="s">
        <v>5</v>
      </c>
      <c r="H4487" s="129">
        <v>2024</v>
      </c>
      <c r="I4487" s="20" t="s">
        <v>286</v>
      </c>
      <c r="J4487" s="184" t="s">
        <v>280</v>
      </c>
      <c r="K4487" s="184" t="s">
        <v>319</v>
      </c>
      <c r="L4487" s="187">
        <f t="shared" si="143"/>
        <v>0</v>
      </c>
      <c r="M4487" s="187">
        <f t="shared" si="144"/>
        <v>0</v>
      </c>
      <c r="N4487" s="181"/>
      <c r="O4487" s="53"/>
      <c r="P4487" s="53"/>
      <c r="Q4487" s="53"/>
      <c r="R4487" s="53"/>
      <c r="S4487" s="53"/>
      <c r="T4487" s="8"/>
      <c r="U4487" s="8"/>
      <c r="V4487" s="8"/>
      <c r="W4487" s="8"/>
      <c r="X4487" s="122"/>
      <c r="Y4487" s="62"/>
      <c r="Z4487" s="62"/>
      <c r="AA4487" s="62"/>
      <c r="AB4487" s="62"/>
      <c r="AC4487" s="62"/>
      <c r="AD4487" s="8"/>
      <c r="AE4487" s="8"/>
      <c r="AF4487" s="8"/>
      <c r="AG4487" s="8"/>
      <c r="AH4487" s="122"/>
      <c r="AI4487" s="72"/>
      <c r="AJ4487" s="72"/>
      <c r="AK4487" s="72"/>
      <c r="AL4487" s="72"/>
      <c r="AM4487" s="72"/>
      <c r="AN4487" s="8"/>
      <c r="AO4487" s="8"/>
      <c r="AP4487" s="8"/>
      <c r="AQ4487" s="8"/>
      <c r="AR4487" s="122"/>
      <c r="AS4487" s="85"/>
      <c r="AT4487" s="85"/>
      <c r="AU4487" s="85"/>
      <c r="AV4487" s="85"/>
      <c r="AW4487" s="85"/>
      <c r="AX4487" s="8"/>
      <c r="AY4487" s="8"/>
      <c r="AZ4487" s="8"/>
      <c r="BA4487" s="8"/>
      <c r="BB4487" s="122"/>
      <c r="BC4487" s="105"/>
      <c r="BD4487" s="105"/>
      <c r="BE4487" s="105"/>
      <c r="BF4487" s="105"/>
      <c r="BG4487" s="105"/>
      <c r="BH4487" s="8"/>
      <c r="BI4487" s="8"/>
      <c r="BJ4487" s="8"/>
      <c r="BK4487" s="8"/>
      <c r="BL4487" s="122"/>
      <c r="BM4487" s="156"/>
      <c r="BN4487" s="48"/>
      <c r="BO4487" s="48"/>
      <c r="BP4487" s="48"/>
      <c r="BQ4487" s="48"/>
      <c r="BR4487" s="8"/>
      <c r="BS4487" s="8"/>
      <c r="BT4487" s="8"/>
      <c r="BU4487" s="8"/>
      <c r="BV4487" s="122"/>
    </row>
    <row r="4488" spans="1:74" hidden="1" x14ac:dyDescent="0.3">
      <c r="A4488" s="8"/>
      <c r="B4488" s="2" t="s">
        <v>2</v>
      </c>
      <c r="C4488" s="2" t="s">
        <v>3</v>
      </c>
      <c r="D4488" s="8" t="s">
        <v>124</v>
      </c>
      <c r="E4488" s="9" t="s">
        <v>350</v>
      </c>
      <c r="F4488" s="10"/>
      <c r="G4488" s="18" t="s">
        <v>5</v>
      </c>
      <c r="H4488" s="129">
        <v>2024</v>
      </c>
      <c r="I4488" s="20" t="s">
        <v>286</v>
      </c>
      <c r="J4488" s="184" t="s">
        <v>281</v>
      </c>
      <c r="K4488" s="184" t="s">
        <v>319</v>
      </c>
      <c r="L4488" s="187">
        <f t="shared" si="143"/>
        <v>0</v>
      </c>
      <c r="M4488" s="187">
        <f t="shared" si="144"/>
        <v>1.59</v>
      </c>
      <c r="N4488" s="181" t="s">
        <v>727</v>
      </c>
      <c r="O4488" s="53"/>
      <c r="P4488" s="53"/>
      <c r="Q4488" s="53"/>
      <c r="R4488" s="53"/>
      <c r="S4488" s="53"/>
      <c r="T4488" s="8"/>
      <c r="U4488" s="8"/>
      <c r="V4488" s="8"/>
      <c r="W4488" s="8"/>
      <c r="X4488" s="122"/>
      <c r="Y4488" s="62"/>
      <c r="Z4488" s="62"/>
      <c r="AA4488" s="62"/>
      <c r="AB4488" s="62"/>
      <c r="AC4488" s="62"/>
      <c r="AD4488" s="2"/>
      <c r="AE4488" s="8"/>
      <c r="AF4488" s="8"/>
      <c r="AG4488" s="8"/>
      <c r="AH4488" s="122"/>
      <c r="AI4488" s="72"/>
      <c r="AJ4488" s="72"/>
      <c r="AK4488" s="72"/>
      <c r="AL4488" s="72"/>
      <c r="AM4488" s="72"/>
      <c r="AN4488" s="8"/>
      <c r="AO4488" s="8"/>
      <c r="AP4488" s="8"/>
      <c r="AQ4488" s="8"/>
      <c r="AR4488" s="122"/>
      <c r="AS4488" s="85" t="s">
        <v>727</v>
      </c>
      <c r="AT4488" s="85"/>
      <c r="AU4488" s="85"/>
      <c r="AV4488" s="85"/>
      <c r="AW4488" s="100">
        <v>1.59</v>
      </c>
      <c r="AX4488" s="8"/>
      <c r="AY4488" s="8"/>
      <c r="AZ4488" s="8"/>
      <c r="BA4488" s="8"/>
      <c r="BB4488" s="122"/>
      <c r="BC4488" s="105"/>
      <c r="BD4488" s="105"/>
      <c r="BE4488" s="105"/>
      <c r="BF4488" s="105"/>
      <c r="BG4488" s="105"/>
      <c r="BH4488" s="8"/>
      <c r="BI4488" s="8"/>
      <c r="BJ4488" s="8"/>
      <c r="BK4488" s="8"/>
      <c r="BL4488" s="122"/>
      <c r="BM4488" s="48"/>
      <c r="BN4488" s="48"/>
      <c r="BO4488" s="48"/>
      <c r="BP4488" s="48"/>
      <c r="BQ4488" s="48"/>
      <c r="BR4488" s="8"/>
      <c r="BS4488" s="8"/>
      <c r="BT4488" s="8"/>
      <c r="BU4488" s="8"/>
      <c r="BV4488" s="122"/>
    </row>
    <row r="4489" spans="1:74" s="13" customFormat="1" hidden="1" x14ac:dyDescent="0.3">
      <c r="A4489" s="15"/>
      <c r="B4489" s="12" t="s">
        <v>2</v>
      </c>
      <c r="C4489" s="12" t="s">
        <v>3</v>
      </c>
      <c r="D4489" s="15" t="s">
        <v>124</v>
      </c>
      <c r="E4489" s="16" t="s">
        <v>350</v>
      </c>
      <c r="F4489" s="17"/>
      <c r="G4489" s="19" t="s">
        <v>5</v>
      </c>
      <c r="H4489" s="128">
        <v>2024</v>
      </c>
      <c r="I4489" s="21"/>
      <c r="J4489" s="12" t="s">
        <v>314</v>
      </c>
      <c r="K4489" s="12"/>
      <c r="L4489" s="147"/>
      <c r="M4489" s="147">
        <f>SUM(M4451:M4488)</f>
        <v>76.201000000000008</v>
      </c>
      <c r="N4489" s="183"/>
      <c r="O4489" s="15"/>
      <c r="P4489" s="15"/>
      <c r="Q4489" s="15"/>
      <c r="R4489" s="15"/>
      <c r="S4489" s="123">
        <f>SUM(S4451:S4488)</f>
        <v>0</v>
      </c>
      <c r="T4489" s="123"/>
      <c r="U4489" s="123"/>
      <c r="V4489" s="123"/>
      <c r="W4489" s="123">
        <f t="shared" ref="W4489:BV4489" si="145">SUM(W4451:W4488)</f>
        <v>0</v>
      </c>
      <c r="X4489" s="123">
        <f>SUM(X4451:X4488)</f>
        <v>0</v>
      </c>
      <c r="Y4489" s="123"/>
      <c r="Z4489" s="123"/>
      <c r="AA4489" s="123"/>
      <c r="AB4489" s="123">
        <f t="shared" si="145"/>
        <v>0</v>
      </c>
      <c r="AC4489" s="123">
        <f>SUM(AC4451:AC4488)</f>
        <v>0</v>
      </c>
      <c r="AD4489" s="123"/>
      <c r="AE4489" s="123"/>
      <c r="AF4489" s="123"/>
      <c r="AG4489" s="123">
        <f t="shared" si="145"/>
        <v>0</v>
      </c>
      <c r="AH4489" s="123">
        <f t="shared" si="145"/>
        <v>0</v>
      </c>
      <c r="AI4489" s="123"/>
      <c r="AJ4489" s="123"/>
      <c r="AK4489" s="123"/>
      <c r="AL4489" s="123">
        <f t="shared" si="145"/>
        <v>0</v>
      </c>
      <c r="AM4489" s="123">
        <f t="shared" si="145"/>
        <v>0</v>
      </c>
      <c r="AN4489" s="123"/>
      <c r="AO4489" s="123"/>
      <c r="AP4489" s="123"/>
      <c r="AQ4489" s="123"/>
      <c r="AR4489" s="123">
        <f t="shared" si="145"/>
        <v>0</v>
      </c>
      <c r="AS4489" s="123"/>
      <c r="AT4489" s="123"/>
      <c r="AU4489" s="123"/>
      <c r="AV4489" s="123"/>
      <c r="AW4489" s="123">
        <f t="shared" si="145"/>
        <v>1.59</v>
      </c>
      <c r="AX4489" s="123"/>
      <c r="AY4489" s="123"/>
      <c r="AZ4489" s="123"/>
      <c r="BA4489" s="123"/>
      <c r="BB4489" s="123">
        <f t="shared" si="145"/>
        <v>74.611000000000004</v>
      </c>
      <c r="BC4489" s="123"/>
      <c r="BD4489" s="123"/>
      <c r="BE4489" s="123"/>
      <c r="BF4489" s="123"/>
      <c r="BG4489" s="123">
        <f t="shared" si="145"/>
        <v>0</v>
      </c>
      <c r="BH4489" s="123"/>
      <c r="BI4489" s="123"/>
      <c r="BJ4489" s="123"/>
      <c r="BK4489" s="123"/>
      <c r="BL4489" s="123">
        <f t="shared" si="145"/>
        <v>0</v>
      </c>
      <c r="BM4489" s="123"/>
      <c r="BN4489" s="123"/>
      <c r="BO4489" s="123"/>
      <c r="BP4489" s="123"/>
      <c r="BQ4489" s="123">
        <f t="shared" si="145"/>
        <v>0</v>
      </c>
      <c r="BR4489" s="123"/>
      <c r="BS4489" s="123"/>
      <c r="BT4489" s="123"/>
      <c r="BU4489" s="123"/>
      <c r="BV4489" s="123">
        <f t="shared" si="145"/>
        <v>0</v>
      </c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350</v>
      </c>
      <c r="F4490" s="10"/>
      <c r="G4490" s="18" t="s">
        <v>71</v>
      </c>
      <c r="H4490" s="129">
        <v>2024</v>
      </c>
      <c r="I4490" s="20" t="s">
        <v>287</v>
      </c>
      <c r="J4490" s="2" t="s">
        <v>267</v>
      </c>
      <c r="K4490" s="2" t="s">
        <v>318</v>
      </c>
      <c r="L4490" s="163">
        <f t="shared" si="143"/>
        <v>0</v>
      </c>
      <c r="M4490" s="163">
        <f t="shared" si="144"/>
        <v>0</v>
      </c>
      <c r="N4490" s="181"/>
      <c r="O4490" s="53"/>
      <c r="P4490" s="53"/>
      <c r="Q4490" s="53"/>
      <c r="R4490" s="53"/>
      <c r="S4490" s="53"/>
      <c r="T4490" s="8"/>
      <c r="U4490" s="8"/>
      <c r="V4490" s="8"/>
      <c r="W4490" s="8"/>
      <c r="X4490" s="122"/>
      <c r="Y4490" s="62"/>
      <c r="Z4490" s="62"/>
      <c r="AA4490" s="62"/>
      <c r="AB4490" s="62"/>
      <c r="AC4490" s="62"/>
      <c r="AD4490" s="8"/>
      <c r="AE4490" s="8"/>
      <c r="AF4490" s="8"/>
      <c r="AG4490" s="8"/>
      <c r="AH4490" s="122"/>
      <c r="AI4490" s="72"/>
      <c r="AJ4490" s="72"/>
      <c r="AK4490" s="72"/>
      <c r="AL4490" s="72"/>
      <c r="AM4490" s="72"/>
      <c r="AN4490" s="8"/>
      <c r="AO4490" s="8"/>
      <c r="AP4490" s="8"/>
      <c r="AQ4490" s="8"/>
      <c r="AR4490" s="122"/>
      <c r="AS4490" s="85"/>
      <c r="AT4490" s="85"/>
      <c r="AU4490" s="85"/>
      <c r="AV4490" s="85"/>
      <c r="AW4490" s="85"/>
      <c r="AX4490" s="8"/>
      <c r="AY4490" s="8"/>
      <c r="AZ4490" s="8"/>
      <c r="BA4490" s="8"/>
      <c r="BB4490" s="122"/>
      <c r="BC4490" s="105"/>
      <c r="BD4490" s="105"/>
      <c r="BE4490" s="105"/>
      <c r="BF4490" s="105"/>
      <c r="BG4490" s="105"/>
      <c r="BH4490" s="8"/>
      <c r="BI4490" s="8"/>
      <c r="BJ4490" s="8"/>
      <c r="BK4490" s="8"/>
      <c r="BL4490" s="122"/>
      <c r="BM4490" s="48"/>
      <c r="BN4490" s="48"/>
      <c r="BO4490" s="48"/>
      <c r="BP4490" s="48"/>
      <c r="BQ4490" s="48"/>
      <c r="BR4490" s="8"/>
      <c r="BS4490" s="8"/>
      <c r="BT4490" s="8"/>
      <c r="BU4490" s="8"/>
      <c r="BV4490" s="122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350</v>
      </c>
      <c r="F4491" s="10"/>
      <c r="G4491" s="18" t="s">
        <v>71</v>
      </c>
      <c r="H4491" s="129">
        <v>2024</v>
      </c>
      <c r="I4491" s="20" t="s">
        <v>287</v>
      </c>
      <c r="J4491" s="2" t="s">
        <v>291</v>
      </c>
      <c r="K4491" s="2" t="s">
        <v>319</v>
      </c>
      <c r="L4491" s="163">
        <f t="shared" si="143"/>
        <v>0</v>
      </c>
      <c r="M4491" s="163">
        <f t="shared" si="144"/>
        <v>0</v>
      </c>
      <c r="N4491" s="181"/>
      <c r="O4491" s="53"/>
      <c r="P4491" s="53"/>
      <c r="Q4491" s="53"/>
      <c r="R4491" s="53"/>
      <c r="S4491" s="53"/>
      <c r="T4491" s="8"/>
      <c r="U4491" s="8"/>
      <c r="V4491" s="8"/>
      <c r="W4491" s="8"/>
      <c r="X4491" s="122"/>
      <c r="Y4491" s="62"/>
      <c r="Z4491" s="62"/>
      <c r="AA4491" s="62"/>
      <c r="AB4491" s="62"/>
      <c r="AC4491" s="62"/>
      <c r="AD4491" s="8"/>
      <c r="AE4491" s="8"/>
      <c r="AF4491" s="8"/>
      <c r="AG4491" s="8"/>
      <c r="AH4491" s="122"/>
      <c r="AI4491" s="72"/>
      <c r="AJ4491" s="72"/>
      <c r="AK4491" s="72"/>
      <c r="AL4491" s="72"/>
      <c r="AM4491" s="72"/>
      <c r="AN4491" s="8"/>
      <c r="AO4491" s="8"/>
      <c r="AP4491" s="8"/>
      <c r="AQ4491" s="8"/>
      <c r="AR4491" s="122"/>
      <c r="AS4491" s="85"/>
      <c r="AT4491" s="85"/>
      <c r="AU4491" s="85"/>
      <c r="AV4491" s="85"/>
      <c r="AW4491" s="85"/>
      <c r="AX4491" s="8"/>
      <c r="AY4491" s="8"/>
      <c r="AZ4491" s="8"/>
      <c r="BA4491" s="8"/>
      <c r="BB4491" s="122"/>
      <c r="BC4491" s="105"/>
      <c r="BD4491" s="105"/>
      <c r="BE4491" s="105"/>
      <c r="BF4491" s="105"/>
      <c r="BG4491" s="105"/>
      <c r="BH4491" s="8"/>
      <c r="BI4491" s="8"/>
      <c r="BJ4491" s="8"/>
      <c r="BK4491" s="8"/>
      <c r="BL4491" s="122"/>
      <c r="BM4491" s="48"/>
      <c r="BN4491" s="48"/>
      <c r="BO4491" s="48"/>
      <c r="BP4491" s="48"/>
      <c r="BQ4491" s="48"/>
      <c r="BR4491" s="8"/>
      <c r="BS4491" s="8"/>
      <c r="BT4491" s="8"/>
      <c r="BU4491" s="8"/>
      <c r="BV4491" s="122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350</v>
      </c>
      <c r="F4492" s="10"/>
      <c r="G4492" s="18" t="s">
        <v>71</v>
      </c>
      <c r="H4492" s="129">
        <v>2024</v>
      </c>
      <c r="I4492" s="20" t="s">
        <v>286</v>
      </c>
      <c r="J4492" s="2" t="s">
        <v>336</v>
      </c>
      <c r="K4492" s="2" t="s">
        <v>319</v>
      </c>
      <c r="L4492" s="163">
        <f t="shared" si="143"/>
        <v>0</v>
      </c>
      <c r="M4492" s="163">
        <f t="shared" si="144"/>
        <v>0</v>
      </c>
      <c r="N4492" s="181"/>
      <c r="O4492" s="53"/>
      <c r="P4492" s="53"/>
      <c r="Q4492" s="53"/>
      <c r="R4492" s="53"/>
      <c r="S4492" s="53"/>
      <c r="T4492" s="8"/>
      <c r="U4492" s="8"/>
      <c r="V4492" s="8"/>
      <c r="W4492" s="8"/>
      <c r="X4492" s="122"/>
      <c r="Y4492" s="62"/>
      <c r="Z4492" s="62"/>
      <c r="AA4492" s="62"/>
      <c r="AB4492" s="62"/>
      <c r="AC4492" s="62"/>
      <c r="AD4492" s="8"/>
      <c r="AE4492" s="8"/>
      <c r="AF4492" s="8"/>
      <c r="AG4492" s="8"/>
      <c r="AH4492" s="122"/>
      <c r="AI4492" s="72"/>
      <c r="AJ4492" s="72"/>
      <c r="AK4492" s="72"/>
      <c r="AL4492" s="72"/>
      <c r="AM4492" s="72"/>
      <c r="AN4492" s="8"/>
      <c r="AO4492" s="8"/>
      <c r="AP4492" s="8"/>
      <c r="AQ4492" s="8"/>
      <c r="AR4492" s="122"/>
      <c r="AS4492" s="85"/>
      <c r="AT4492" s="85"/>
      <c r="AU4492" s="85"/>
      <c r="AV4492" s="85"/>
      <c r="AW4492" s="85"/>
      <c r="AX4492" s="8"/>
      <c r="AY4492" s="8"/>
      <c r="AZ4492" s="8"/>
      <c r="BA4492" s="8"/>
      <c r="BB4492" s="122"/>
      <c r="BC4492" s="105"/>
      <c r="BD4492" s="105"/>
      <c r="BE4492" s="105"/>
      <c r="BF4492" s="105"/>
      <c r="BG4492" s="105"/>
      <c r="BH4492" s="8"/>
      <c r="BI4492" s="8"/>
      <c r="BJ4492" s="8"/>
      <c r="BK4492" s="8"/>
      <c r="BL4492" s="122"/>
      <c r="BM4492" s="48"/>
      <c r="BN4492" s="48"/>
      <c r="BO4492" s="48"/>
      <c r="BP4492" s="48"/>
      <c r="BQ4492" s="48"/>
      <c r="BR4492" s="8"/>
      <c r="BS4492" s="8"/>
      <c r="BT4492" s="8"/>
      <c r="BU4492" s="8"/>
      <c r="BV4492" s="122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350</v>
      </c>
      <c r="F4493" s="10"/>
      <c r="G4493" s="18" t="s">
        <v>71</v>
      </c>
      <c r="H4493" s="129">
        <v>2024</v>
      </c>
      <c r="I4493" s="20" t="s">
        <v>286</v>
      </c>
      <c r="J4493" s="8" t="s">
        <v>337</v>
      </c>
      <c r="K4493" s="8" t="s">
        <v>318</v>
      </c>
      <c r="L4493" s="163">
        <f t="shared" si="143"/>
        <v>0</v>
      </c>
      <c r="M4493" s="163">
        <f t="shared" si="144"/>
        <v>0</v>
      </c>
      <c r="N4493" s="181"/>
      <c r="O4493" s="53"/>
      <c r="P4493" s="53"/>
      <c r="Q4493" s="53"/>
      <c r="R4493" s="53"/>
      <c r="S4493" s="53"/>
      <c r="T4493" s="8"/>
      <c r="U4493" s="8"/>
      <c r="V4493" s="8"/>
      <c r="W4493" s="8"/>
      <c r="X4493" s="122"/>
      <c r="Y4493" s="135"/>
      <c r="Z4493" s="135"/>
      <c r="AA4493" s="135"/>
      <c r="AB4493" s="135"/>
      <c r="AC4493" s="135"/>
      <c r="AD4493" s="8"/>
      <c r="AE4493" s="8"/>
      <c r="AF4493" s="8"/>
      <c r="AG4493" s="8"/>
      <c r="AH4493" s="122"/>
      <c r="AI4493" s="137"/>
      <c r="AJ4493" s="137"/>
      <c r="AK4493" s="137"/>
      <c r="AL4493" s="137"/>
      <c r="AM4493" s="137"/>
      <c r="AN4493" s="8"/>
      <c r="AO4493" s="8"/>
      <c r="AP4493" s="8"/>
      <c r="AQ4493" s="8"/>
      <c r="AR4493" s="122"/>
      <c r="AS4493" s="139"/>
      <c r="AT4493" s="139"/>
      <c r="AU4493" s="139"/>
      <c r="AV4493" s="139"/>
      <c r="AW4493" s="139"/>
      <c r="AX4493" s="8"/>
      <c r="AY4493" s="8"/>
      <c r="AZ4493" s="8"/>
      <c r="BA4493" s="8"/>
      <c r="BB4493" s="122"/>
      <c r="BC4493" s="141"/>
      <c r="BD4493" s="141"/>
      <c r="BE4493" s="141"/>
      <c r="BF4493" s="141"/>
      <c r="BG4493" s="141"/>
      <c r="BH4493" s="8"/>
      <c r="BI4493" s="8"/>
      <c r="BJ4493" s="8"/>
      <c r="BK4493" s="8"/>
      <c r="BL4493" s="122"/>
      <c r="BM4493" s="143"/>
      <c r="BN4493" s="143"/>
      <c r="BO4493" s="143"/>
      <c r="BP4493" s="143"/>
      <c r="BQ4493" s="143"/>
      <c r="BR4493" s="8"/>
      <c r="BS4493" s="8"/>
      <c r="BT4493" s="8"/>
      <c r="BU4493" s="8"/>
      <c r="BV4493" s="122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350</v>
      </c>
      <c r="F4494" s="10"/>
      <c r="G4494" s="18" t="s">
        <v>71</v>
      </c>
      <c r="H4494" s="129">
        <v>2024</v>
      </c>
      <c r="I4494" s="20" t="s">
        <v>286</v>
      </c>
      <c r="J4494" s="8" t="s">
        <v>338</v>
      </c>
      <c r="K4494" s="8" t="s">
        <v>339</v>
      </c>
      <c r="L4494" s="163">
        <f t="shared" si="143"/>
        <v>0</v>
      </c>
      <c r="M4494" s="163">
        <f t="shared" si="144"/>
        <v>0</v>
      </c>
      <c r="N4494" s="181"/>
      <c r="O4494" s="53"/>
      <c r="P4494" s="53"/>
      <c r="Q4494" s="53"/>
      <c r="R4494" s="53"/>
      <c r="S4494" s="53"/>
      <c r="T4494" s="8"/>
      <c r="U4494" s="8"/>
      <c r="V4494" s="8"/>
      <c r="W4494" s="8"/>
      <c r="X4494" s="122"/>
      <c r="Y4494" s="135"/>
      <c r="Z4494" s="135"/>
      <c r="AA4494" s="135"/>
      <c r="AB4494" s="135"/>
      <c r="AC4494" s="135"/>
      <c r="AD4494" s="8"/>
      <c r="AE4494" s="8"/>
      <c r="AF4494" s="8"/>
      <c r="AG4494" s="8"/>
      <c r="AH4494" s="122"/>
      <c r="AI4494" s="137"/>
      <c r="AJ4494" s="137"/>
      <c r="AK4494" s="137"/>
      <c r="AL4494" s="137"/>
      <c r="AM4494" s="137"/>
      <c r="AN4494" s="8"/>
      <c r="AO4494" s="8"/>
      <c r="AP4494" s="8"/>
      <c r="AQ4494" s="8"/>
      <c r="AR4494" s="122"/>
      <c r="AS4494" s="139"/>
      <c r="AT4494" s="139"/>
      <c r="AU4494" s="139"/>
      <c r="AV4494" s="139"/>
      <c r="AW4494" s="139"/>
      <c r="AX4494" s="8"/>
      <c r="AY4494" s="8"/>
      <c r="AZ4494" s="8"/>
      <c r="BA4494" s="8"/>
      <c r="BB4494" s="122"/>
      <c r="BC4494" s="141"/>
      <c r="BD4494" s="141"/>
      <c r="BE4494" s="141"/>
      <c r="BF4494" s="141"/>
      <c r="BG4494" s="141"/>
      <c r="BH4494" s="8"/>
      <c r="BI4494" s="8"/>
      <c r="BJ4494" s="8"/>
      <c r="BK4494" s="8"/>
      <c r="BL4494" s="122"/>
      <c r="BM4494" s="143"/>
      <c r="BN4494" s="143"/>
      <c r="BO4494" s="143"/>
      <c r="BP4494" s="143"/>
      <c r="BQ4494" s="143"/>
      <c r="BR4494" s="8"/>
      <c r="BS4494" s="8"/>
      <c r="BT4494" s="8"/>
      <c r="BU4494" s="8"/>
      <c r="BV4494" s="122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350</v>
      </c>
      <c r="F4495" s="10"/>
      <c r="G4495" s="18" t="s">
        <v>71</v>
      </c>
      <c r="H4495" s="129">
        <v>2024</v>
      </c>
      <c r="I4495" s="20" t="s">
        <v>286</v>
      </c>
      <c r="J4495" s="8" t="s">
        <v>340</v>
      </c>
      <c r="K4495" s="8" t="s">
        <v>318</v>
      </c>
      <c r="L4495" s="163">
        <f t="shared" si="143"/>
        <v>0</v>
      </c>
      <c r="M4495" s="163">
        <f t="shared" si="144"/>
        <v>0</v>
      </c>
      <c r="N4495" s="181"/>
      <c r="O4495" s="53"/>
      <c r="P4495" s="53"/>
      <c r="Q4495" s="53"/>
      <c r="R4495" s="53"/>
      <c r="S4495" s="53"/>
      <c r="T4495" s="8"/>
      <c r="U4495" s="8"/>
      <c r="V4495" s="8"/>
      <c r="W4495" s="8"/>
      <c r="X4495" s="122"/>
      <c r="Y4495" s="135"/>
      <c r="Z4495" s="135"/>
      <c r="AA4495" s="135"/>
      <c r="AB4495" s="135"/>
      <c r="AC4495" s="135"/>
      <c r="AD4495" s="8"/>
      <c r="AE4495" s="8"/>
      <c r="AF4495" s="8"/>
      <c r="AG4495" s="8"/>
      <c r="AH4495" s="122"/>
      <c r="AI4495" s="137"/>
      <c r="AJ4495" s="137"/>
      <c r="AK4495" s="137"/>
      <c r="AL4495" s="137"/>
      <c r="AM4495" s="137"/>
      <c r="AN4495" s="8"/>
      <c r="AO4495" s="8"/>
      <c r="AP4495" s="8"/>
      <c r="AQ4495" s="8"/>
      <c r="AR4495" s="122"/>
      <c r="AS4495" s="139"/>
      <c r="AT4495" s="139"/>
      <c r="AU4495" s="139"/>
      <c r="AV4495" s="139"/>
      <c r="AW4495" s="139"/>
      <c r="AX4495" s="8"/>
      <c r="AY4495" s="8"/>
      <c r="AZ4495" s="8"/>
      <c r="BA4495" s="8"/>
      <c r="BB4495" s="122"/>
      <c r="BC4495" s="141"/>
      <c r="BD4495" s="141"/>
      <c r="BE4495" s="141"/>
      <c r="BF4495" s="141"/>
      <c r="BG4495" s="141"/>
      <c r="BH4495" s="8"/>
      <c r="BI4495" s="8"/>
      <c r="BJ4495" s="8"/>
      <c r="BK4495" s="8"/>
      <c r="BL4495" s="122"/>
      <c r="BM4495" s="143"/>
      <c r="BN4495" s="143"/>
      <c r="BO4495" s="143"/>
      <c r="BP4495" s="143"/>
      <c r="BQ4495" s="143"/>
      <c r="BR4495" s="8"/>
      <c r="BS4495" s="8"/>
      <c r="BT4495" s="8"/>
      <c r="BU4495" s="8"/>
      <c r="BV4495" s="122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350</v>
      </c>
      <c r="F4496" s="10"/>
      <c r="G4496" s="18" t="s">
        <v>71</v>
      </c>
      <c r="H4496" s="129">
        <v>2024</v>
      </c>
      <c r="I4496" s="20" t="s">
        <v>286</v>
      </c>
      <c r="J4496" s="8" t="s">
        <v>341</v>
      </c>
      <c r="K4496" s="8" t="s">
        <v>320</v>
      </c>
      <c r="L4496" s="163">
        <f t="shared" si="143"/>
        <v>0</v>
      </c>
      <c r="M4496" s="163">
        <f t="shared" si="144"/>
        <v>0</v>
      </c>
      <c r="N4496" s="181"/>
      <c r="O4496" s="53"/>
      <c r="P4496" s="53"/>
      <c r="Q4496" s="53"/>
      <c r="R4496" s="53"/>
      <c r="S4496" s="53"/>
      <c r="T4496" s="8"/>
      <c r="U4496" s="8"/>
      <c r="V4496" s="8"/>
      <c r="W4496" s="8"/>
      <c r="X4496" s="122"/>
      <c r="Y4496" s="135"/>
      <c r="Z4496" s="135"/>
      <c r="AA4496" s="135"/>
      <c r="AB4496" s="135"/>
      <c r="AC4496" s="135"/>
      <c r="AD4496" s="8"/>
      <c r="AE4496" s="8"/>
      <c r="AF4496" s="8"/>
      <c r="AG4496" s="8"/>
      <c r="AH4496" s="122"/>
      <c r="AI4496" s="137"/>
      <c r="AJ4496" s="137"/>
      <c r="AK4496" s="137"/>
      <c r="AL4496" s="137"/>
      <c r="AM4496" s="137"/>
      <c r="AN4496" s="8"/>
      <c r="AO4496" s="8"/>
      <c r="AP4496" s="8"/>
      <c r="AQ4496" s="8"/>
      <c r="AR4496" s="122"/>
      <c r="AS4496" s="139"/>
      <c r="AT4496" s="139"/>
      <c r="AU4496" s="139"/>
      <c r="AV4496" s="139"/>
      <c r="AW4496" s="139"/>
      <c r="AX4496" s="8"/>
      <c r="AY4496" s="8"/>
      <c r="AZ4496" s="8"/>
      <c r="BA4496" s="8"/>
      <c r="BB4496" s="122"/>
      <c r="BC4496" s="141"/>
      <c r="BD4496" s="141"/>
      <c r="BE4496" s="141"/>
      <c r="BF4496" s="141"/>
      <c r="BG4496" s="141"/>
      <c r="BH4496" s="8"/>
      <c r="BI4496" s="8"/>
      <c r="BJ4496" s="8"/>
      <c r="BK4496" s="8"/>
      <c r="BL4496" s="122"/>
      <c r="BM4496" s="143"/>
      <c r="BN4496" s="143"/>
      <c r="BO4496" s="143"/>
      <c r="BP4496" s="143"/>
      <c r="BQ4496" s="143"/>
      <c r="BR4496" s="8"/>
      <c r="BS4496" s="8"/>
      <c r="BT4496" s="8"/>
      <c r="BU4496" s="8"/>
      <c r="BV4496" s="122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350</v>
      </c>
      <c r="F4497" s="10"/>
      <c r="G4497" s="18" t="s">
        <v>71</v>
      </c>
      <c r="H4497" s="129">
        <v>2024</v>
      </c>
      <c r="I4497" s="20" t="s">
        <v>286</v>
      </c>
      <c r="J4497" s="8" t="s">
        <v>342</v>
      </c>
      <c r="K4497" s="8" t="s">
        <v>320</v>
      </c>
      <c r="L4497" s="163">
        <f t="shared" si="143"/>
        <v>0</v>
      </c>
      <c r="M4497" s="163">
        <f t="shared" si="144"/>
        <v>0</v>
      </c>
      <c r="N4497" s="181"/>
      <c r="O4497" s="53"/>
      <c r="P4497" s="53"/>
      <c r="Q4497" s="53"/>
      <c r="R4497" s="53"/>
      <c r="S4497" s="53"/>
      <c r="T4497" s="8"/>
      <c r="U4497" s="8"/>
      <c r="V4497" s="8"/>
      <c r="W4497" s="8"/>
      <c r="X4497" s="122"/>
      <c r="Y4497" s="135"/>
      <c r="Z4497" s="135"/>
      <c r="AA4497" s="135"/>
      <c r="AB4497" s="135"/>
      <c r="AC4497" s="135"/>
      <c r="AD4497" s="8"/>
      <c r="AE4497" s="8"/>
      <c r="AF4497" s="8"/>
      <c r="AG4497" s="8"/>
      <c r="AH4497" s="122"/>
      <c r="AI4497" s="137"/>
      <c r="AJ4497" s="137"/>
      <c r="AK4497" s="137"/>
      <c r="AL4497" s="137"/>
      <c r="AM4497" s="137"/>
      <c r="AN4497" s="8"/>
      <c r="AO4497" s="8"/>
      <c r="AP4497" s="8"/>
      <c r="AQ4497" s="8"/>
      <c r="AR4497" s="122"/>
      <c r="AS4497" s="139"/>
      <c r="AT4497" s="139"/>
      <c r="AU4497" s="139"/>
      <c r="AV4497" s="139"/>
      <c r="AW4497" s="139"/>
      <c r="AX4497" s="8"/>
      <c r="AY4497" s="8"/>
      <c r="AZ4497" s="8"/>
      <c r="BA4497" s="8"/>
      <c r="BB4497" s="122"/>
      <c r="BC4497" s="141"/>
      <c r="BD4497" s="141"/>
      <c r="BE4497" s="141"/>
      <c r="BF4497" s="141"/>
      <c r="BG4497" s="141"/>
      <c r="BH4497" s="8"/>
      <c r="BI4497" s="8"/>
      <c r="BJ4497" s="8"/>
      <c r="BK4497" s="8"/>
      <c r="BL4497" s="122"/>
      <c r="BM4497" s="143"/>
      <c r="BN4497" s="143"/>
      <c r="BO4497" s="143"/>
      <c r="BP4497" s="143"/>
      <c r="BQ4497" s="143"/>
      <c r="BR4497" s="8"/>
      <c r="BS4497" s="8"/>
      <c r="BT4497" s="8"/>
      <c r="BU4497" s="8"/>
      <c r="BV4497" s="122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350</v>
      </c>
      <c r="F4498" s="10"/>
      <c r="G4498" s="18" t="s">
        <v>71</v>
      </c>
      <c r="H4498" s="129">
        <v>2024</v>
      </c>
      <c r="I4498" s="20" t="s">
        <v>286</v>
      </c>
      <c r="J4498" s="8" t="s">
        <v>343</v>
      </c>
      <c r="K4498" s="8" t="s">
        <v>339</v>
      </c>
      <c r="L4498" s="163">
        <f t="shared" si="143"/>
        <v>0</v>
      </c>
      <c r="M4498" s="163">
        <f t="shared" si="144"/>
        <v>0</v>
      </c>
      <c r="N4498" s="181"/>
      <c r="O4498" s="53"/>
      <c r="P4498" s="53"/>
      <c r="Q4498" s="53"/>
      <c r="R4498" s="53"/>
      <c r="S4498" s="53"/>
      <c r="T4498" s="8"/>
      <c r="U4498" s="8"/>
      <c r="V4498" s="8"/>
      <c r="W4498" s="8"/>
      <c r="X4498" s="122"/>
      <c r="Y4498" s="135"/>
      <c r="Z4498" s="135"/>
      <c r="AA4498" s="135"/>
      <c r="AB4498" s="135"/>
      <c r="AC4498" s="135"/>
      <c r="AD4498" s="8"/>
      <c r="AE4498" s="8"/>
      <c r="AF4498" s="8"/>
      <c r="AG4498" s="8"/>
      <c r="AH4498" s="122"/>
      <c r="AI4498" s="137"/>
      <c r="AJ4498" s="137"/>
      <c r="AK4498" s="137"/>
      <c r="AL4498" s="137"/>
      <c r="AM4498" s="137"/>
      <c r="AN4498" s="8"/>
      <c r="AO4498" s="8"/>
      <c r="AP4498" s="8"/>
      <c r="AQ4498" s="8"/>
      <c r="AR4498" s="122"/>
      <c r="AS4498" s="139"/>
      <c r="AT4498" s="139"/>
      <c r="AU4498" s="139"/>
      <c r="AV4498" s="139"/>
      <c r="AW4498" s="139"/>
      <c r="AX4498" s="8"/>
      <c r="AY4498" s="8"/>
      <c r="AZ4498" s="8"/>
      <c r="BA4498" s="8"/>
      <c r="BB4498" s="122"/>
      <c r="BC4498" s="141"/>
      <c r="BD4498" s="141"/>
      <c r="BE4498" s="141"/>
      <c r="BF4498" s="141"/>
      <c r="BG4498" s="141"/>
      <c r="BH4498" s="8"/>
      <c r="BI4498" s="8"/>
      <c r="BJ4498" s="8"/>
      <c r="BK4498" s="8"/>
      <c r="BL4498" s="122"/>
      <c r="BM4498" s="143"/>
      <c r="BN4498" s="143"/>
      <c r="BO4498" s="143"/>
      <c r="BP4498" s="143"/>
      <c r="BQ4498" s="143"/>
      <c r="BR4498" s="8"/>
      <c r="BS4498" s="8"/>
      <c r="BT4498" s="8"/>
      <c r="BU4498" s="8"/>
      <c r="BV4498" s="122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350</v>
      </c>
      <c r="F4499" s="10"/>
      <c r="G4499" s="18" t="s">
        <v>71</v>
      </c>
      <c r="H4499" s="129">
        <v>2024</v>
      </c>
      <c r="I4499" s="20" t="s">
        <v>288</v>
      </c>
      <c r="J4499" s="8" t="s">
        <v>344</v>
      </c>
      <c r="K4499" s="8" t="s">
        <v>318</v>
      </c>
      <c r="L4499" s="163">
        <f t="shared" si="143"/>
        <v>0</v>
      </c>
      <c r="M4499" s="163">
        <f t="shared" si="144"/>
        <v>0</v>
      </c>
      <c r="N4499" s="181"/>
      <c r="O4499" s="53"/>
      <c r="P4499" s="53"/>
      <c r="Q4499" s="53"/>
      <c r="R4499" s="53"/>
      <c r="S4499" s="53"/>
      <c r="T4499" s="8"/>
      <c r="U4499" s="8"/>
      <c r="V4499" s="8"/>
      <c r="W4499" s="8"/>
      <c r="X4499" s="122"/>
      <c r="Y4499" s="135"/>
      <c r="Z4499" s="135"/>
      <c r="AA4499" s="135"/>
      <c r="AB4499" s="135"/>
      <c r="AC4499" s="135"/>
      <c r="AD4499" s="8"/>
      <c r="AE4499" s="8"/>
      <c r="AF4499" s="8"/>
      <c r="AG4499" s="8"/>
      <c r="AH4499" s="122"/>
      <c r="AI4499" s="137"/>
      <c r="AJ4499" s="137"/>
      <c r="AK4499" s="137"/>
      <c r="AL4499" s="137"/>
      <c r="AM4499" s="137"/>
      <c r="AN4499" s="8"/>
      <c r="AO4499" s="8"/>
      <c r="AP4499" s="8"/>
      <c r="AQ4499" s="8"/>
      <c r="AR4499" s="122"/>
      <c r="AS4499" s="139"/>
      <c r="AT4499" s="139"/>
      <c r="AU4499" s="139"/>
      <c r="AV4499" s="139"/>
      <c r="AW4499" s="139"/>
      <c r="AX4499" s="8"/>
      <c r="AY4499" s="8"/>
      <c r="AZ4499" s="8"/>
      <c r="BA4499" s="8"/>
      <c r="BB4499" s="122"/>
      <c r="BC4499" s="141"/>
      <c r="BD4499" s="141"/>
      <c r="BE4499" s="141"/>
      <c r="BF4499" s="141"/>
      <c r="BG4499" s="141"/>
      <c r="BH4499" s="8"/>
      <c r="BI4499" s="8"/>
      <c r="BJ4499" s="8"/>
      <c r="BK4499" s="8"/>
      <c r="BL4499" s="122"/>
      <c r="BM4499" s="143"/>
      <c r="BN4499" s="143"/>
      <c r="BO4499" s="143"/>
      <c r="BP4499" s="143"/>
      <c r="BQ4499" s="143"/>
      <c r="BR4499" s="8"/>
      <c r="BS4499" s="8"/>
      <c r="BT4499" s="8"/>
      <c r="BU4499" s="8"/>
      <c r="BV4499" s="122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350</v>
      </c>
      <c r="F4500" s="10"/>
      <c r="G4500" s="18" t="s">
        <v>71</v>
      </c>
      <c r="H4500" s="129">
        <v>2024</v>
      </c>
      <c r="I4500" s="20" t="s">
        <v>288</v>
      </c>
      <c r="J4500" s="2" t="s">
        <v>351</v>
      </c>
      <c r="K4500" s="2" t="s">
        <v>318</v>
      </c>
      <c r="L4500" s="163">
        <f t="shared" si="143"/>
        <v>0</v>
      </c>
      <c r="M4500" s="163">
        <f t="shared" si="144"/>
        <v>0</v>
      </c>
      <c r="N4500" s="181"/>
      <c r="O4500" s="53"/>
      <c r="P4500" s="53"/>
      <c r="Q4500" s="53"/>
      <c r="R4500" s="53"/>
      <c r="S4500" s="53"/>
      <c r="T4500" s="8"/>
      <c r="U4500" s="8"/>
      <c r="V4500" s="8"/>
      <c r="W4500" s="8"/>
      <c r="X4500" s="122"/>
      <c r="Y4500" s="135"/>
      <c r="Z4500" s="135"/>
      <c r="AA4500" s="135"/>
      <c r="AB4500" s="135"/>
      <c r="AC4500" s="135"/>
      <c r="AD4500" s="8"/>
      <c r="AE4500" s="8"/>
      <c r="AF4500" s="8"/>
      <c r="AG4500" s="8"/>
      <c r="AH4500" s="122"/>
      <c r="AI4500" s="137"/>
      <c r="AJ4500" s="137"/>
      <c r="AK4500" s="137"/>
      <c r="AL4500" s="137"/>
      <c r="AM4500" s="137"/>
      <c r="AN4500" s="8"/>
      <c r="AO4500" s="8"/>
      <c r="AP4500" s="8"/>
      <c r="AQ4500" s="8"/>
      <c r="AR4500" s="122"/>
      <c r="AS4500" s="139"/>
      <c r="AT4500" s="139"/>
      <c r="AU4500" s="139"/>
      <c r="AV4500" s="139"/>
      <c r="AW4500" s="139"/>
      <c r="AX4500" s="8"/>
      <c r="AY4500" s="8"/>
      <c r="AZ4500" s="8"/>
      <c r="BA4500" s="8"/>
      <c r="BB4500" s="122"/>
      <c r="BC4500" s="141"/>
      <c r="BD4500" s="141"/>
      <c r="BE4500" s="141"/>
      <c r="BF4500" s="141"/>
      <c r="BG4500" s="141"/>
      <c r="BH4500" s="8"/>
      <c r="BI4500" s="8"/>
      <c r="BJ4500" s="8"/>
      <c r="BK4500" s="8"/>
      <c r="BL4500" s="122"/>
      <c r="BM4500" s="143"/>
      <c r="BN4500" s="143"/>
      <c r="BO4500" s="143"/>
      <c r="BP4500" s="143"/>
      <c r="BQ4500" s="143"/>
      <c r="BR4500" s="8"/>
      <c r="BS4500" s="8"/>
      <c r="BT4500" s="8"/>
      <c r="BU4500" s="8"/>
      <c r="BV4500" s="122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350</v>
      </c>
      <c r="F4501" s="10"/>
      <c r="G4501" s="18" t="s">
        <v>71</v>
      </c>
      <c r="H4501" s="129">
        <v>2024</v>
      </c>
      <c r="I4501" s="20" t="s">
        <v>288</v>
      </c>
      <c r="J4501" s="2" t="s">
        <v>352</v>
      </c>
      <c r="K4501" s="2" t="s">
        <v>321</v>
      </c>
      <c r="L4501" s="163">
        <f t="shared" si="143"/>
        <v>0</v>
      </c>
      <c r="M4501" s="163">
        <f t="shared" si="144"/>
        <v>0</v>
      </c>
      <c r="N4501" s="181"/>
      <c r="O4501" s="53"/>
      <c r="P4501" s="53"/>
      <c r="Q4501" s="53"/>
      <c r="R4501" s="53"/>
      <c r="S4501" s="53"/>
      <c r="T4501" s="8"/>
      <c r="U4501" s="8"/>
      <c r="V4501" s="8"/>
      <c r="W4501" s="8"/>
      <c r="X4501" s="122"/>
      <c r="Y4501" s="62"/>
      <c r="Z4501" s="62"/>
      <c r="AA4501" s="62"/>
      <c r="AB4501" s="62"/>
      <c r="AC4501" s="62"/>
      <c r="AD4501" s="8"/>
      <c r="AE4501" s="8"/>
      <c r="AF4501" s="8"/>
      <c r="AG4501" s="8"/>
      <c r="AH4501" s="122"/>
      <c r="AI4501" s="72"/>
      <c r="AJ4501" s="72"/>
      <c r="AK4501" s="72"/>
      <c r="AL4501" s="72"/>
      <c r="AM4501" s="72"/>
      <c r="AN4501" s="8"/>
      <c r="AO4501" s="8"/>
      <c r="AP4501" s="8"/>
      <c r="AQ4501" s="8"/>
      <c r="AR4501" s="122"/>
      <c r="AS4501" s="85"/>
      <c r="AT4501" s="85"/>
      <c r="AU4501" s="85"/>
      <c r="AV4501" s="85"/>
      <c r="AW4501" s="85"/>
      <c r="AX4501" s="8"/>
      <c r="AY4501" s="8"/>
      <c r="AZ4501" s="8"/>
      <c r="BA4501" s="8"/>
      <c r="BB4501" s="122"/>
      <c r="BC4501" s="105"/>
      <c r="BD4501" s="105"/>
      <c r="BE4501" s="105"/>
      <c r="BF4501" s="105"/>
      <c r="BG4501" s="105"/>
      <c r="BH4501" s="8"/>
      <c r="BI4501" s="8"/>
      <c r="BJ4501" s="8"/>
      <c r="BK4501" s="8"/>
      <c r="BL4501" s="122"/>
      <c r="BM4501" s="48"/>
      <c r="BN4501" s="48"/>
      <c r="BO4501" s="48"/>
      <c r="BP4501" s="48"/>
      <c r="BQ4501" s="48"/>
      <c r="BR4501" s="8"/>
      <c r="BS4501" s="8"/>
      <c r="BT4501" s="8"/>
      <c r="BU4501" s="8"/>
      <c r="BV4501" s="122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350</v>
      </c>
      <c r="F4502" s="10"/>
      <c r="G4502" s="18" t="s">
        <v>71</v>
      </c>
      <c r="H4502" s="129">
        <v>2024</v>
      </c>
      <c r="I4502" s="20" t="s">
        <v>288</v>
      </c>
      <c r="J4502" s="2" t="s">
        <v>345</v>
      </c>
      <c r="K4502" s="2" t="s">
        <v>318</v>
      </c>
      <c r="L4502" s="163">
        <f t="shared" si="143"/>
        <v>0</v>
      </c>
      <c r="M4502" s="163">
        <f t="shared" si="144"/>
        <v>0</v>
      </c>
      <c r="N4502" s="181"/>
      <c r="O4502" s="53"/>
      <c r="P4502" s="53"/>
      <c r="Q4502" s="53"/>
      <c r="R4502" s="53"/>
      <c r="S4502" s="53"/>
      <c r="T4502" s="8"/>
      <c r="U4502" s="8"/>
      <c r="V4502" s="8"/>
      <c r="W4502" s="8"/>
      <c r="X4502" s="122"/>
      <c r="Y4502" s="62"/>
      <c r="Z4502" s="62"/>
      <c r="AA4502" s="62"/>
      <c r="AB4502" s="62"/>
      <c r="AC4502" s="62"/>
      <c r="AD4502" s="8"/>
      <c r="AE4502" s="8"/>
      <c r="AF4502" s="8"/>
      <c r="AG4502" s="8"/>
      <c r="AH4502" s="122"/>
      <c r="AI4502" s="72"/>
      <c r="AJ4502" s="72"/>
      <c r="AK4502" s="72"/>
      <c r="AL4502" s="72"/>
      <c r="AM4502" s="72"/>
      <c r="AN4502" s="8"/>
      <c r="AO4502" s="8"/>
      <c r="AP4502" s="8"/>
      <c r="AQ4502" s="8"/>
      <c r="AR4502" s="122"/>
      <c r="AS4502" s="85"/>
      <c r="AT4502" s="85"/>
      <c r="AU4502" s="85"/>
      <c r="AV4502" s="85"/>
      <c r="AW4502" s="85"/>
      <c r="AX4502" s="8"/>
      <c r="AY4502" s="8"/>
      <c r="AZ4502" s="8"/>
      <c r="BA4502" s="8"/>
      <c r="BB4502" s="122"/>
      <c r="BC4502" s="105"/>
      <c r="BD4502" s="105"/>
      <c r="BE4502" s="105"/>
      <c r="BF4502" s="105"/>
      <c r="BG4502" s="105"/>
      <c r="BH4502" s="8"/>
      <c r="BI4502" s="8"/>
      <c r="BJ4502" s="8"/>
      <c r="BK4502" s="8"/>
      <c r="BL4502" s="122"/>
      <c r="BM4502" s="48"/>
      <c r="BN4502" s="48"/>
      <c r="BO4502" s="48"/>
      <c r="BP4502" s="48"/>
      <c r="BQ4502" s="48"/>
      <c r="BR4502" s="8"/>
      <c r="BS4502" s="8"/>
      <c r="BT4502" s="8"/>
      <c r="BU4502" s="8"/>
      <c r="BV4502" s="122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350</v>
      </c>
      <c r="F4503" s="10"/>
      <c r="G4503" s="18" t="s">
        <v>71</v>
      </c>
      <c r="H4503" s="129">
        <v>2024</v>
      </c>
      <c r="I4503" s="20" t="s">
        <v>289</v>
      </c>
      <c r="J4503" s="2" t="s">
        <v>268</v>
      </c>
      <c r="K4503" s="2" t="s">
        <v>318</v>
      </c>
      <c r="L4503" s="163">
        <f t="shared" si="143"/>
        <v>0</v>
      </c>
      <c r="M4503" s="163">
        <f t="shared" si="144"/>
        <v>0</v>
      </c>
      <c r="N4503" s="181"/>
      <c r="O4503" s="53"/>
      <c r="P4503" s="53"/>
      <c r="Q4503" s="53"/>
      <c r="R4503" s="53"/>
      <c r="S4503" s="53"/>
      <c r="T4503" s="8"/>
      <c r="U4503" s="8"/>
      <c r="V4503" s="8"/>
      <c r="W4503" s="8"/>
      <c r="X4503" s="122"/>
      <c r="Y4503" s="62"/>
      <c r="Z4503" s="62"/>
      <c r="AA4503" s="62"/>
      <c r="AB4503" s="62"/>
      <c r="AC4503" s="62"/>
      <c r="AD4503" s="8"/>
      <c r="AE4503" s="8"/>
      <c r="AF4503" s="8"/>
      <c r="AG4503" s="8"/>
      <c r="AH4503" s="122"/>
      <c r="AI4503" s="72"/>
      <c r="AJ4503" s="72"/>
      <c r="AK4503" s="72"/>
      <c r="AL4503" s="72"/>
      <c r="AM4503" s="72"/>
      <c r="AN4503" s="8"/>
      <c r="AO4503" s="8"/>
      <c r="AP4503" s="8"/>
      <c r="AQ4503" s="8"/>
      <c r="AR4503" s="122"/>
      <c r="AS4503" s="85"/>
      <c r="AT4503" s="85"/>
      <c r="AU4503" s="85"/>
      <c r="AV4503" s="85"/>
      <c r="AW4503" s="85"/>
      <c r="AX4503" s="8"/>
      <c r="AY4503" s="8"/>
      <c r="AZ4503" s="8"/>
      <c r="BA4503" s="8"/>
      <c r="BB4503" s="122"/>
      <c r="BC4503" s="105"/>
      <c r="BD4503" s="105"/>
      <c r="BE4503" s="105"/>
      <c r="BF4503" s="105"/>
      <c r="BG4503" s="105"/>
      <c r="BH4503" s="8"/>
      <c r="BI4503" s="8"/>
      <c r="BJ4503" s="8"/>
      <c r="BK4503" s="8"/>
      <c r="BL4503" s="122"/>
      <c r="BM4503" s="48"/>
      <c r="BN4503" s="48"/>
      <c r="BO4503" s="48"/>
      <c r="BP4503" s="48"/>
      <c r="BQ4503" s="48"/>
      <c r="BR4503" s="8"/>
      <c r="BS4503" s="8"/>
      <c r="BT4503" s="8"/>
      <c r="BU4503" s="8"/>
      <c r="BV4503" s="122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350</v>
      </c>
      <c r="F4504" s="10"/>
      <c r="G4504" s="18" t="s">
        <v>71</v>
      </c>
      <c r="H4504" s="129">
        <v>2024</v>
      </c>
      <c r="I4504" s="20" t="s">
        <v>289</v>
      </c>
      <c r="J4504" s="2" t="s">
        <v>292</v>
      </c>
      <c r="K4504" s="2" t="s">
        <v>318</v>
      </c>
      <c r="L4504" s="163">
        <f t="shared" si="143"/>
        <v>0</v>
      </c>
      <c r="M4504" s="163">
        <f t="shared" si="144"/>
        <v>0</v>
      </c>
      <c r="N4504" s="181"/>
      <c r="O4504" s="53"/>
      <c r="P4504" s="53"/>
      <c r="Q4504" s="53"/>
      <c r="R4504" s="53"/>
      <c r="S4504" s="53"/>
      <c r="T4504" s="8"/>
      <c r="U4504" s="8"/>
      <c r="V4504" s="8"/>
      <c r="W4504" s="8"/>
      <c r="X4504" s="122"/>
      <c r="Y4504" s="62"/>
      <c r="Z4504" s="62"/>
      <c r="AA4504" s="62"/>
      <c r="AB4504" s="62"/>
      <c r="AC4504" s="62"/>
      <c r="AD4504" s="8"/>
      <c r="AE4504" s="8"/>
      <c r="AF4504" s="8"/>
      <c r="AG4504" s="8"/>
      <c r="AH4504" s="122"/>
      <c r="AI4504" s="72"/>
      <c r="AJ4504" s="72"/>
      <c r="AK4504" s="72"/>
      <c r="AL4504" s="72"/>
      <c r="AM4504" s="72"/>
      <c r="AN4504" s="8"/>
      <c r="AO4504" s="8"/>
      <c r="AP4504" s="8"/>
      <c r="AQ4504" s="8"/>
      <c r="AR4504" s="122"/>
      <c r="AS4504" s="85"/>
      <c r="AT4504" s="85"/>
      <c r="AU4504" s="85"/>
      <c r="AV4504" s="85"/>
      <c r="AW4504" s="85"/>
      <c r="AX4504" s="8"/>
      <c r="AY4504" s="8"/>
      <c r="AZ4504" s="8"/>
      <c r="BA4504" s="8"/>
      <c r="BB4504" s="122"/>
      <c r="BC4504" s="105"/>
      <c r="BD4504" s="105"/>
      <c r="BE4504" s="105"/>
      <c r="BF4504" s="105"/>
      <c r="BG4504" s="105"/>
      <c r="BH4504" s="8"/>
      <c r="BI4504" s="8"/>
      <c r="BJ4504" s="8"/>
      <c r="BK4504" s="8"/>
      <c r="BL4504" s="122"/>
      <c r="BM4504" s="48"/>
      <c r="BN4504" s="48"/>
      <c r="BO4504" s="48"/>
      <c r="BP4504" s="48"/>
      <c r="BQ4504" s="48"/>
      <c r="BR4504" s="8"/>
      <c r="BS4504" s="8"/>
      <c r="BT4504" s="8"/>
      <c r="BU4504" s="8"/>
      <c r="BV4504" s="122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350</v>
      </c>
      <c r="F4505" s="10"/>
      <c r="G4505" s="18" t="s">
        <v>71</v>
      </c>
      <c r="H4505" s="129">
        <v>2024</v>
      </c>
      <c r="I4505" s="20" t="s">
        <v>285</v>
      </c>
      <c r="J4505" s="2" t="s">
        <v>293</v>
      </c>
      <c r="K4505" s="2" t="s">
        <v>318</v>
      </c>
      <c r="L4505" s="163">
        <f t="shared" si="143"/>
        <v>0</v>
      </c>
      <c r="M4505" s="163">
        <f t="shared" si="144"/>
        <v>0</v>
      </c>
      <c r="N4505" s="181"/>
      <c r="O4505" s="53"/>
      <c r="P4505" s="53"/>
      <c r="Q4505" s="53"/>
      <c r="R4505" s="53"/>
      <c r="S4505" s="53"/>
      <c r="T4505" s="8"/>
      <c r="U4505" s="8"/>
      <c r="V4505" s="8"/>
      <c r="W4505" s="8"/>
      <c r="X4505" s="122"/>
      <c r="Y4505" s="62"/>
      <c r="Z4505" s="62"/>
      <c r="AA4505" s="62"/>
      <c r="AB4505" s="62"/>
      <c r="AC4505" s="62"/>
      <c r="AD4505" s="8"/>
      <c r="AE4505" s="8"/>
      <c r="AF4505" s="8"/>
      <c r="AG4505" s="8"/>
      <c r="AH4505" s="122"/>
      <c r="AI4505" s="72"/>
      <c r="AJ4505" s="72"/>
      <c r="AK4505" s="72"/>
      <c r="AL4505" s="72"/>
      <c r="AM4505" s="72"/>
      <c r="AN4505" s="8"/>
      <c r="AO4505" s="8"/>
      <c r="AP4505" s="8"/>
      <c r="AQ4505" s="8"/>
      <c r="AR4505" s="122"/>
      <c r="AS4505" s="85"/>
      <c r="AT4505" s="85"/>
      <c r="AU4505" s="85"/>
      <c r="AV4505" s="85"/>
      <c r="AW4505" s="85"/>
      <c r="AX4505" s="8"/>
      <c r="AY4505" s="8"/>
      <c r="AZ4505" s="8"/>
      <c r="BA4505" s="8"/>
      <c r="BB4505" s="122"/>
      <c r="BC4505" s="105"/>
      <c r="BD4505" s="105"/>
      <c r="BE4505" s="105"/>
      <c r="BF4505" s="105"/>
      <c r="BG4505" s="105"/>
      <c r="BH4505" s="8"/>
      <c r="BI4505" s="8"/>
      <c r="BJ4505" s="8"/>
      <c r="BK4505" s="8"/>
      <c r="BL4505" s="122"/>
      <c r="BM4505" s="48"/>
      <c r="BN4505" s="48"/>
      <c r="BO4505" s="48"/>
      <c r="BP4505" s="48"/>
      <c r="BQ4505" s="48"/>
      <c r="BR4505" s="8"/>
      <c r="BS4505" s="8"/>
      <c r="BT4505" s="8"/>
      <c r="BU4505" s="8"/>
      <c r="BV4505" s="122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350</v>
      </c>
      <c r="F4506" s="10"/>
      <c r="G4506" s="18" t="s">
        <v>71</v>
      </c>
      <c r="H4506" s="129">
        <v>2024</v>
      </c>
      <c r="I4506" s="20" t="s">
        <v>287</v>
      </c>
      <c r="J4506" s="2" t="s">
        <v>269</v>
      </c>
      <c r="K4506" s="2" t="s">
        <v>320</v>
      </c>
      <c r="L4506" s="163">
        <f t="shared" si="143"/>
        <v>0</v>
      </c>
      <c r="M4506" s="163">
        <f t="shared" si="144"/>
        <v>0</v>
      </c>
      <c r="N4506" s="181"/>
      <c r="O4506" s="53"/>
      <c r="P4506" s="53"/>
      <c r="Q4506" s="53"/>
      <c r="R4506" s="53"/>
      <c r="S4506" s="53"/>
      <c r="T4506" s="8"/>
      <c r="U4506" s="8"/>
      <c r="V4506" s="8"/>
      <c r="W4506" s="8"/>
      <c r="X4506" s="122"/>
      <c r="Y4506" s="62"/>
      <c r="Z4506" s="62"/>
      <c r="AA4506" s="62"/>
      <c r="AB4506" s="64"/>
      <c r="AC4506" s="62"/>
      <c r="AD4506" s="8"/>
      <c r="AE4506" s="8"/>
      <c r="AF4506" s="8"/>
      <c r="AG4506" s="8"/>
      <c r="AH4506" s="122"/>
      <c r="AI4506" s="72"/>
      <c r="AJ4506" s="72"/>
      <c r="AK4506" s="72"/>
      <c r="AL4506" s="72"/>
      <c r="AM4506" s="72"/>
      <c r="AN4506" s="8"/>
      <c r="AO4506" s="8"/>
      <c r="AP4506" s="8"/>
      <c r="AQ4506" s="8"/>
      <c r="AR4506" s="122"/>
      <c r="AS4506" s="85"/>
      <c r="AT4506" s="85"/>
      <c r="AU4506" s="85"/>
      <c r="AV4506" s="85"/>
      <c r="AW4506" s="85"/>
      <c r="AX4506" s="8"/>
      <c r="AY4506" s="8"/>
      <c r="AZ4506" s="8"/>
      <c r="BA4506" s="8"/>
      <c r="BB4506" s="122"/>
      <c r="BC4506" s="105"/>
      <c r="BD4506" s="105"/>
      <c r="BE4506" s="105"/>
      <c r="BF4506" s="105"/>
      <c r="BG4506" s="105"/>
      <c r="BH4506" s="8"/>
      <c r="BI4506" s="8"/>
      <c r="BJ4506" s="8"/>
      <c r="BK4506" s="8"/>
      <c r="BL4506" s="122"/>
      <c r="BM4506" s="48"/>
      <c r="BN4506" s="48"/>
      <c r="BO4506" s="48"/>
      <c r="BP4506" s="48"/>
      <c r="BQ4506" s="48"/>
      <c r="BR4506" s="8"/>
      <c r="BS4506" s="8"/>
      <c r="BT4506" s="8"/>
      <c r="BU4506" s="8"/>
      <c r="BV4506" s="122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350</v>
      </c>
      <c r="F4507" s="10"/>
      <c r="G4507" s="18" t="s">
        <v>71</v>
      </c>
      <c r="H4507" s="129">
        <v>2024</v>
      </c>
      <c r="I4507" s="20" t="s">
        <v>287</v>
      </c>
      <c r="J4507" s="2" t="s">
        <v>270</v>
      </c>
      <c r="K4507" s="2" t="s">
        <v>320</v>
      </c>
      <c r="L4507" s="163">
        <f t="shared" si="143"/>
        <v>0</v>
      </c>
      <c r="M4507" s="163">
        <f t="shared" si="144"/>
        <v>0</v>
      </c>
      <c r="N4507" s="181"/>
      <c r="O4507" s="53"/>
      <c r="P4507" s="53"/>
      <c r="Q4507" s="53"/>
      <c r="R4507" s="53"/>
      <c r="S4507" s="53"/>
      <c r="T4507" s="8"/>
      <c r="U4507" s="8"/>
      <c r="V4507" s="8"/>
      <c r="W4507" s="8"/>
      <c r="X4507" s="122"/>
      <c r="Y4507" s="62"/>
      <c r="Z4507" s="62"/>
      <c r="AA4507" s="62"/>
      <c r="AB4507" s="62"/>
      <c r="AC4507" s="62"/>
      <c r="AD4507" s="8"/>
      <c r="AE4507" s="8"/>
      <c r="AF4507" s="8"/>
      <c r="AG4507" s="8"/>
      <c r="AH4507" s="122"/>
      <c r="AI4507" s="72"/>
      <c r="AJ4507" s="72"/>
      <c r="AK4507" s="72"/>
      <c r="AL4507" s="72"/>
      <c r="AM4507" s="72"/>
      <c r="AN4507" s="8"/>
      <c r="AO4507" s="8"/>
      <c r="AP4507" s="8"/>
      <c r="AQ4507" s="8"/>
      <c r="AR4507" s="122"/>
      <c r="AS4507" s="85"/>
      <c r="AT4507" s="85"/>
      <c r="AU4507" s="85"/>
      <c r="AV4507" s="85"/>
      <c r="AW4507" s="85"/>
      <c r="AX4507" s="8"/>
      <c r="AY4507" s="8"/>
      <c r="AZ4507" s="8"/>
      <c r="BA4507" s="8"/>
      <c r="BB4507" s="122"/>
      <c r="BC4507" s="105"/>
      <c r="BD4507" s="105"/>
      <c r="BE4507" s="105"/>
      <c r="BF4507" s="105"/>
      <c r="BG4507" s="105"/>
      <c r="BH4507" s="8"/>
      <c r="BI4507" s="8"/>
      <c r="BJ4507" s="8"/>
      <c r="BK4507" s="8"/>
      <c r="BL4507" s="122"/>
      <c r="BM4507" s="48"/>
      <c r="BN4507" s="48"/>
      <c r="BO4507" s="48"/>
      <c r="BP4507" s="48"/>
      <c r="BQ4507" s="48"/>
      <c r="BR4507" s="8"/>
      <c r="BS4507" s="8"/>
      <c r="BT4507" s="8"/>
      <c r="BU4507" s="8"/>
      <c r="BV4507" s="122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350</v>
      </c>
      <c r="F4508" s="10"/>
      <c r="G4508" s="18" t="s">
        <v>71</v>
      </c>
      <c r="H4508" s="129">
        <v>2024</v>
      </c>
      <c r="I4508" s="20" t="s">
        <v>290</v>
      </c>
      <c r="J4508" s="2" t="s">
        <v>271</v>
      </c>
      <c r="K4508" s="2" t="s">
        <v>321</v>
      </c>
      <c r="L4508" s="163">
        <f t="shared" si="143"/>
        <v>0</v>
      </c>
      <c r="M4508" s="163">
        <f t="shared" si="144"/>
        <v>0</v>
      </c>
      <c r="N4508" s="181"/>
      <c r="O4508" s="53"/>
      <c r="P4508" s="53"/>
      <c r="Q4508" s="53"/>
      <c r="R4508" s="53"/>
      <c r="S4508" s="53"/>
      <c r="T4508" s="8"/>
      <c r="U4508" s="8"/>
      <c r="V4508" s="8"/>
      <c r="W4508" s="8"/>
      <c r="X4508" s="122"/>
      <c r="Y4508" s="62"/>
      <c r="Z4508" s="62"/>
      <c r="AA4508" s="62"/>
      <c r="AB4508" s="62"/>
      <c r="AC4508" s="62"/>
      <c r="AD4508" s="8"/>
      <c r="AE4508" s="8"/>
      <c r="AF4508" s="8"/>
      <c r="AG4508" s="8"/>
      <c r="AH4508" s="122"/>
      <c r="AI4508" s="72"/>
      <c r="AJ4508" s="72"/>
      <c r="AK4508" s="72"/>
      <c r="AL4508" s="72"/>
      <c r="AM4508" s="72"/>
      <c r="AN4508" s="8"/>
      <c r="AO4508" s="8"/>
      <c r="AP4508" s="8"/>
      <c r="AQ4508" s="8"/>
      <c r="AR4508" s="122"/>
      <c r="AS4508" s="85"/>
      <c r="AT4508" s="85"/>
      <c r="AU4508" s="85"/>
      <c r="AV4508" s="85"/>
      <c r="AW4508" s="85"/>
      <c r="AX4508" s="8"/>
      <c r="AY4508" s="8"/>
      <c r="AZ4508" s="8"/>
      <c r="BA4508" s="8"/>
      <c r="BB4508" s="122"/>
      <c r="BC4508" s="105"/>
      <c r="BD4508" s="105"/>
      <c r="BE4508" s="105"/>
      <c r="BF4508" s="105"/>
      <c r="BG4508" s="105"/>
      <c r="BH4508" s="8"/>
      <c r="BI4508" s="8"/>
      <c r="BJ4508" s="8"/>
      <c r="BK4508" s="8"/>
      <c r="BL4508" s="122"/>
      <c r="BM4508" s="48"/>
      <c r="BN4508" s="48"/>
      <c r="BO4508" s="48"/>
      <c r="BP4508" s="48"/>
      <c r="BQ4508" s="48"/>
      <c r="BR4508" s="8"/>
      <c r="BS4508" s="8"/>
      <c r="BT4508" s="8"/>
      <c r="BU4508" s="8"/>
      <c r="BV4508" s="122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350</v>
      </c>
      <c r="F4509" s="10"/>
      <c r="G4509" s="18" t="s">
        <v>71</v>
      </c>
      <c r="H4509" s="129">
        <v>2024</v>
      </c>
      <c r="I4509" s="20" t="s">
        <v>284</v>
      </c>
      <c r="J4509" s="2" t="s">
        <v>294</v>
      </c>
      <c r="K4509" s="2" t="s">
        <v>320</v>
      </c>
      <c r="L4509" s="163">
        <f t="shared" si="143"/>
        <v>0</v>
      </c>
      <c r="M4509" s="163">
        <f t="shared" si="144"/>
        <v>0</v>
      </c>
      <c r="N4509" s="181"/>
      <c r="O4509" s="53"/>
      <c r="P4509" s="53"/>
      <c r="Q4509" s="53"/>
      <c r="R4509" s="53"/>
      <c r="S4509" s="53"/>
      <c r="T4509" s="8"/>
      <c r="U4509" s="8"/>
      <c r="V4509" s="8"/>
      <c r="W4509" s="8"/>
      <c r="X4509" s="122"/>
      <c r="Y4509" s="62"/>
      <c r="Z4509" s="62"/>
      <c r="AA4509" s="62"/>
      <c r="AB4509" s="62"/>
      <c r="AC4509" s="62"/>
      <c r="AD4509" s="8"/>
      <c r="AE4509" s="8"/>
      <c r="AF4509" s="8"/>
      <c r="AG4509" s="8"/>
      <c r="AH4509" s="122"/>
      <c r="AI4509" s="72"/>
      <c r="AJ4509" s="72"/>
      <c r="AK4509" s="72"/>
      <c r="AL4509" s="72"/>
      <c r="AM4509" s="72"/>
      <c r="AN4509" s="8"/>
      <c r="AO4509" s="8"/>
      <c r="AP4509" s="8"/>
      <c r="AQ4509" s="8"/>
      <c r="AR4509" s="122"/>
      <c r="AS4509" s="85"/>
      <c r="AT4509" s="85"/>
      <c r="AU4509" s="85"/>
      <c r="AV4509" s="85"/>
      <c r="AW4509" s="85"/>
      <c r="AX4509" s="8"/>
      <c r="AY4509" s="8"/>
      <c r="AZ4509" s="8"/>
      <c r="BA4509" s="8"/>
      <c r="BB4509" s="122"/>
      <c r="BC4509" s="105"/>
      <c r="BD4509" s="105"/>
      <c r="BE4509" s="105"/>
      <c r="BF4509" s="105"/>
      <c r="BG4509" s="105"/>
      <c r="BH4509" s="8"/>
      <c r="BI4509" s="8"/>
      <c r="BJ4509" s="8"/>
      <c r="BK4509" s="8"/>
      <c r="BL4509" s="122"/>
      <c r="BM4509" s="48"/>
      <c r="BN4509" s="48"/>
      <c r="BO4509" s="48"/>
      <c r="BP4509" s="48"/>
      <c r="BQ4509" s="48"/>
      <c r="BR4509" s="8"/>
      <c r="BS4509" s="8"/>
      <c r="BT4509" s="8"/>
      <c r="BU4509" s="8"/>
      <c r="BV4509" s="122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350</v>
      </c>
      <c r="F4510" s="10"/>
      <c r="G4510" s="18" t="s">
        <v>71</v>
      </c>
      <c r="H4510" s="129">
        <v>2024</v>
      </c>
      <c r="I4510" s="20" t="s">
        <v>284</v>
      </c>
      <c r="J4510" s="2" t="s">
        <v>346</v>
      </c>
      <c r="K4510" s="2" t="s">
        <v>320</v>
      </c>
      <c r="L4510" s="163">
        <f t="shared" si="143"/>
        <v>0</v>
      </c>
      <c r="M4510" s="163">
        <f t="shared" si="144"/>
        <v>0</v>
      </c>
      <c r="N4510" s="181"/>
      <c r="O4510" s="53"/>
      <c r="P4510" s="53"/>
      <c r="Q4510" s="53"/>
      <c r="R4510" s="53"/>
      <c r="S4510" s="53"/>
      <c r="T4510" s="8"/>
      <c r="U4510" s="8"/>
      <c r="V4510" s="8"/>
      <c r="W4510" s="8"/>
      <c r="X4510" s="122"/>
      <c r="Y4510" s="62"/>
      <c r="Z4510" s="62"/>
      <c r="AA4510" s="62"/>
      <c r="AB4510" s="62"/>
      <c r="AC4510" s="62"/>
      <c r="AD4510" s="8"/>
      <c r="AE4510" s="8"/>
      <c r="AF4510" s="8"/>
      <c r="AG4510" s="8"/>
      <c r="AH4510" s="122"/>
      <c r="AI4510" s="72"/>
      <c r="AJ4510" s="72"/>
      <c r="AK4510" s="72"/>
      <c r="AL4510" s="72"/>
      <c r="AM4510" s="72"/>
      <c r="AN4510" s="8"/>
      <c r="AO4510" s="8"/>
      <c r="AP4510" s="8"/>
      <c r="AQ4510" s="8"/>
      <c r="AR4510" s="122"/>
      <c r="AS4510" s="85"/>
      <c r="AT4510" s="85"/>
      <c r="AU4510" s="85"/>
      <c r="AV4510" s="85"/>
      <c r="AW4510" s="85"/>
      <c r="AX4510" s="8"/>
      <c r="AY4510" s="8"/>
      <c r="AZ4510" s="8"/>
      <c r="BA4510" s="8"/>
      <c r="BB4510" s="122"/>
      <c r="BC4510" s="105"/>
      <c r="BD4510" s="105"/>
      <c r="BE4510" s="105"/>
      <c r="BF4510" s="105"/>
      <c r="BG4510" s="105"/>
      <c r="BH4510" s="8"/>
      <c r="BI4510" s="8"/>
      <c r="BJ4510" s="8"/>
      <c r="BK4510" s="8"/>
      <c r="BL4510" s="122"/>
      <c r="BM4510" s="48"/>
      <c r="BN4510" s="48"/>
      <c r="BO4510" s="48"/>
      <c r="BP4510" s="48"/>
      <c r="BQ4510" s="48"/>
      <c r="BR4510" s="8"/>
      <c r="BS4510" s="8"/>
      <c r="BT4510" s="8"/>
      <c r="BU4510" s="8"/>
      <c r="BV4510" s="122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350</v>
      </c>
      <c r="F4511" s="10"/>
      <c r="G4511" s="18" t="s">
        <v>71</v>
      </c>
      <c r="H4511" s="129">
        <v>2024</v>
      </c>
      <c r="I4511" s="20" t="s">
        <v>284</v>
      </c>
      <c r="J4511" s="2" t="s">
        <v>295</v>
      </c>
      <c r="K4511" s="2" t="s">
        <v>320</v>
      </c>
      <c r="L4511" s="163">
        <f t="shared" si="143"/>
        <v>0</v>
      </c>
      <c r="M4511" s="163">
        <f t="shared" si="144"/>
        <v>0</v>
      </c>
      <c r="N4511" s="181"/>
      <c r="O4511" s="53"/>
      <c r="P4511" s="53"/>
      <c r="Q4511" s="53"/>
      <c r="R4511" s="53"/>
      <c r="S4511" s="53"/>
      <c r="T4511" s="8"/>
      <c r="U4511" s="8"/>
      <c r="V4511" s="8"/>
      <c r="W4511" s="8"/>
      <c r="X4511" s="122"/>
      <c r="Y4511" s="62"/>
      <c r="Z4511" s="62"/>
      <c r="AA4511" s="62"/>
      <c r="AB4511" s="62"/>
      <c r="AC4511" s="62"/>
      <c r="AD4511" s="8"/>
      <c r="AE4511" s="8"/>
      <c r="AF4511" s="8"/>
      <c r="AG4511" s="8"/>
      <c r="AH4511" s="122"/>
      <c r="AI4511" s="72"/>
      <c r="AJ4511" s="72"/>
      <c r="AK4511" s="72"/>
      <c r="AL4511" s="72"/>
      <c r="AM4511" s="72"/>
      <c r="AN4511" s="8"/>
      <c r="AO4511" s="8"/>
      <c r="AP4511" s="8"/>
      <c r="AQ4511" s="8"/>
      <c r="AR4511" s="122"/>
      <c r="AS4511" s="85"/>
      <c r="AT4511" s="85"/>
      <c r="AU4511" s="85"/>
      <c r="AV4511" s="85"/>
      <c r="AW4511" s="85"/>
      <c r="AX4511" s="8"/>
      <c r="AY4511" s="8"/>
      <c r="AZ4511" s="8"/>
      <c r="BA4511" s="8"/>
      <c r="BB4511" s="122"/>
      <c r="BC4511" s="105"/>
      <c r="BD4511" s="105"/>
      <c r="BE4511" s="105"/>
      <c r="BF4511" s="105"/>
      <c r="BG4511" s="105"/>
      <c r="BH4511" s="8"/>
      <c r="BI4511" s="8"/>
      <c r="BJ4511" s="8"/>
      <c r="BK4511" s="8"/>
      <c r="BL4511" s="122"/>
      <c r="BM4511" s="48"/>
      <c r="BN4511" s="48"/>
      <c r="BO4511" s="48"/>
      <c r="BP4511" s="48"/>
      <c r="BQ4511" s="48"/>
      <c r="BR4511" s="8"/>
      <c r="BS4511" s="8"/>
      <c r="BT4511" s="8"/>
      <c r="BU4511" s="8"/>
      <c r="BV4511" s="122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350</v>
      </c>
      <c r="F4512" s="10"/>
      <c r="G4512" s="18" t="s">
        <v>71</v>
      </c>
      <c r="H4512" s="129">
        <v>2024</v>
      </c>
      <c r="I4512" s="20" t="s">
        <v>290</v>
      </c>
      <c r="J4512" s="2" t="s">
        <v>299</v>
      </c>
      <c r="K4512" s="2" t="s">
        <v>318</v>
      </c>
      <c r="L4512" s="163">
        <f t="shared" si="143"/>
        <v>0</v>
      </c>
      <c r="M4512" s="163">
        <f t="shared" si="144"/>
        <v>0</v>
      </c>
      <c r="N4512" s="181"/>
      <c r="O4512" s="53"/>
      <c r="P4512" s="53"/>
      <c r="Q4512" s="53"/>
      <c r="R4512" s="53"/>
      <c r="S4512" s="53"/>
      <c r="T4512" s="8"/>
      <c r="U4512" s="8"/>
      <c r="V4512" s="8"/>
      <c r="W4512" s="8"/>
      <c r="X4512" s="122"/>
      <c r="Y4512" s="62"/>
      <c r="Z4512" s="62"/>
      <c r="AA4512" s="62"/>
      <c r="AB4512" s="62"/>
      <c r="AC4512" s="62"/>
      <c r="AD4512" s="8"/>
      <c r="AE4512" s="8"/>
      <c r="AF4512" s="8"/>
      <c r="AG4512" s="8"/>
      <c r="AH4512" s="122"/>
      <c r="AI4512" s="72"/>
      <c r="AJ4512" s="72"/>
      <c r="AK4512" s="72"/>
      <c r="AL4512" s="72"/>
      <c r="AM4512" s="72"/>
      <c r="AN4512" s="8"/>
      <c r="AO4512" s="8"/>
      <c r="AP4512" s="8"/>
      <c r="AQ4512" s="8"/>
      <c r="AR4512" s="122"/>
      <c r="AS4512" s="85"/>
      <c r="AT4512" s="85"/>
      <c r="AU4512" s="85"/>
      <c r="AV4512" s="85"/>
      <c r="AW4512" s="85"/>
      <c r="AX4512" s="8"/>
      <c r="AY4512" s="8"/>
      <c r="AZ4512" s="8"/>
      <c r="BA4512" s="8"/>
      <c r="BB4512" s="122"/>
      <c r="BC4512" s="105"/>
      <c r="BD4512" s="105"/>
      <c r="BE4512" s="105"/>
      <c r="BF4512" s="105"/>
      <c r="BG4512" s="105"/>
      <c r="BH4512" s="8"/>
      <c r="BI4512" s="8"/>
      <c r="BJ4512" s="8"/>
      <c r="BK4512" s="8"/>
      <c r="BL4512" s="122"/>
      <c r="BM4512" s="48"/>
      <c r="BN4512" s="48"/>
      <c r="BO4512" s="48"/>
      <c r="BP4512" s="48"/>
      <c r="BQ4512" s="48"/>
      <c r="BR4512" s="8"/>
      <c r="BS4512" s="8"/>
      <c r="BT4512" s="8"/>
      <c r="BU4512" s="8"/>
      <c r="BV4512" s="122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350</v>
      </c>
      <c r="F4513" s="10"/>
      <c r="G4513" s="18" t="s">
        <v>71</v>
      </c>
      <c r="H4513" s="129">
        <v>2024</v>
      </c>
      <c r="I4513" s="20" t="s">
        <v>315</v>
      </c>
      <c r="J4513" s="2" t="s">
        <v>347</v>
      </c>
      <c r="K4513" s="2" t="s">
        <v>320</v>
      </c>
      <c r="L4513" s="163">
        <f t="shared" si="143"/>
        <v>0</v>
      </c>
      <c r="M4513" s="163">
        <f t="shared" si="144"/>
        <v>0</v>
      </c>
      <c r="N4513" s="181"/>
      <c r="O4513" s="53"/>
      <c r="P4513" s="53"/>
      <c r="Q4513" s="53"/>
      <c r="R4513" s="53"/>
      <c r="S4513" s="53"/>
      <c r="T4513" s="8"/>
      <c r="U4513" s="8"/>
      <c r="V4513" s="8"/>
      <c r="W4513" s="8"/>
      <c r="X4513" s="122"/>
      <c r="Y4513" s="62"/>
      <c r="Z4513" s="62"/>
      <c r="AA4513" s="62"/>
      <c r="AB4513" s="62"/>
      <c r="AC4513" s="62"/>
      <c r="AD4513" s="8"/>
      <c r="AE4513" s="8"/>
      <c r="AF4513" s="8"/>
      <c r="AG4513" s="8"/>
      <c r="AH4513" s="122"/>
      <c r="AI4513" s="72"/>
      <c r="AJ4513" s="72"/>
      <c r="AK4513" s="72"/>
      <c r="AL4513" s="72"/>
      <c r="AM4513" s="72"/>
      <c r="AN4513" s="8"/>
      <c r="AO4513" s="8"/>
      <c r="AP4513" s="8"/>
      <c r="AQ4513" s="8"/>
      <c r="AR4513" s="122"/>
      <c r="AS4513" s="85"/>
      <c r="AT4513" s="85"/>
      <c r="AU4513" s="85"/>
      <c r="AV4513" s="85"/>
      <c r="AW4513" s="85"/>
      <c r="AX4513" s="8"/>
      <c r="AY4513" s="8"/>
      <c r="AZ4513" s="8"/>
      <c r="BA4513" s="8"/>
      <c r="BB4513" s="122"/>
      <c r="BC4513" s="105"/>
      <c r="BD4513" s="105"/>
      <c r="BE4513" s="105"/>
      <c r="BF4513" s="105"/>
      <c r="BG4513" s="105"/>
      <c r="BH4513" s="8"/>
      <c r="BI4513" s="8"/>
      <c r="BJ4513" s="8"/>
      <c r="BK4513" s="8"/>
      <c r="BL4513" s="122"/>
      <c r="BM4513" s="48"/>
      <c r="BN4513" s="48"/>
      <c r="BO4513" s="48"/>
      <c r="BP4513" s="48"/>
      <c r="BQ4513" s="48"/>
      <c r="BR4513" s="8"/>
      <c r="BS4513" s="8"/>
      <c r="BT4513" s="8"/>
      <c r="BU4513" s="8"/>
      <c r="BV4513" s="122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350</v>
      </c>
      <c r="F4514" s="10"/>
      <c r="G4514" s="18" t="s">
        <v>71</v>
      </c>
      <c r="H4514" s="129">
        <v>2024</v>
      </c>
      <c r="I4514" s="20" t="s">
        <v>315</v>
      </c>
      <c r="J4514" s="2" t="s">
        <v>296</v>
      </c>
      <c r="K4514" s="2" t="s">
        <v>321</v>
      </c>
      <c r="L4514" s="163">
        <f t="shared" si="143"/>
        <v>0</v>
      </c>
      <c r="M4514" s="163">
        <f t="shared" si="144"/>
        <v>0</v>
      </c>
      <c r="N4514" s="181"/>
      <c r="O4514" s="53"/>
      <c r="P4514" s="53"/>
      <c r="Q4514" s="53"/>
      <c r="R4514" s="53"/>
      <c r="S4514" s="53"/>
      <c r="T4514" s="8"/>
      <c r="U4514" s="8"/>
      <c r="V4514" s="8"/>
      <c r="W4514" s="8"/>
      <c r="X4514" s="122"/>
      <c r="Y4514" s="62"/>
      <c r="Z4514" s="62"/>
      <c r="AA4514" s="62"/>
      <c r="AB4514" s="62"/>
      <c r="AC4514" s="62"/>
      <c r="AD4514" s="8"/>
      <c r="AE4514" s="8"/>
      <c r="AF4514" s="8"/>
      <c r="AG4514" s="8"/>
      <c r="AH4514" s="122"/>
      <c r="AI4514" s="72"/>
      <c r="AJ4514" s="72"/>
      <c r="AK4514" s="72"/>
      <c r="AL4514" s="72"/>
      <c r="AM4514" s="72"/>
      <c r="AN4514" s="8"/>
      <c r="AO4514" s="8"/>
      <c r="AP4514" s="8"/>
      <c r="AQ4514" s="8"/>
      <c r="AR4514" s="122"/>
      <c r="AS4514" s="85"/>
      <c r="AT4514" s="85"/>
      <c r="AU4514" s="85"/>
      <c r="AV4514" s="85"/>
      <c r="AW4514" s="85"/>
      <c r="AX4514" s="8"/>
      <c r="AY4514" s="8"/>
      <c r="AZ4514" s="8"/>
      <c r="BA4514" s="8"/>
      <c r="BB4514" s="122"/>
      <c r="BC4514" s="105"/>
      <c r="BD4514" s="105"/>
      <c r="BE4514" s="105"/>
      <c r="BF4514" s="105"/>
      <c r="BG4514" s="105"/>
      <c r="BH4514" s="8"/>
      <c r="BI4514" s="8"/>
      <c r="BJ4514" s="8"/>
      <c r="BK4514" s="8"/>
      <c r="BL4514" s="122"/>
      <c r="BM4514" s="48"/>
      <c r="BN4514" s="48"/>
      <c r="BO4514" s="48"/>
      <c r="BP4514" s="48"/>
      <c r="BQ4514" s="48"/>
      <c r="BR4514" s="8"/>
      <c r="BS4514" s="8"/>
      <c r="BT4514" s="8"/>
      <c r="BU4514" s="8"/>
      <c r="BV4514" s="122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350</v>
      </c>
      <c r="F4515" s="10"/>
      <c r="G4515" s="18" t="s">
        <v>71</v>
      </c>
      <c r="H4515" s="129">
        <v>2024</v>
      </c>
      <c r="I4515" s="20" t="s">
        <v>316</v>
      </c>
      <c r="J4515" s="2" t="s">
        <v>297</v>
      </c>
      <c r="K4515" s="2" t="s">
        <v>318</v>
      </c>
      <c r="L4515" s="163">
        <f t="shared" si="143"/>
        <v>0</v>
      </c>
      <c r="M4515" s="163">
        <f t="shared" si="144"/>
        <v>0</v>
      </c>
      <c r="N4515" s="181"/>
      <c r="O4515" s="53"/>
      <c r="P4515" s="53"/>
      <c r="Q4515" s="53"/>
      <c r="R4515" s="53"/>
      <c r="S4515" s="53"/>
      <c r="T4515" s="8"/>
      <c r="U4515" s="8"/>
      <c r="V4515" s="8"/>
      <c r="W4515" s="8"/>
      <c r="X4515" s="122"/>
      <c r="Y4515" s="62"/>
      <c r="Z4515" s="62"/>
      <c r="AA4515" s="62"/>
      <c r="AB4515" s="62"/>
      <c r="AC4515" s="62"/>
      <c r="AD4515" s="8"/>
      <c r="AE4515" s="8"/>
      <c r="AF4515" s="8"/>
      <c r="AG4515" s="8"/>
      <c r="AH4515" s="122"/>
      <c r="AI4515" s="72"/>
      <c r="AJ4515" s="72"/>
      <c r="AK4515" s="72"/>
      <c r="AL4515" s="72"/>
      <c r="AM4515" s="72"/>
      <c r="AN4515" s="8"/>
      <c r="AO4515" s="8"/>
      <c r="AP4515" s="8"/>
      <c r="AQ4515" s="8"/>
      <c r="AR4515" s="122"/>
      <c r="AS4515" s="85"/>
      <c r="AT4515" s="85"/>
      <c r="AU4515" s="85"/>
      <c r="AV4515" s="85"/>
      <c r="AW4515" s="85"/>
      <c r="AX4515" s="8"/>
      <c r="AY4515" s="8"/>
      <c r="AZ4515" s="8"/>
      <c r="BA4515" s="8"/>
      <c r="BB4515" s="122"/>
      <c r="BC4515" s="105"/>
      <c r="BD4515" s="105"/>
      <c r="BE4515" s="105"/>
      <c r="BF4515" s="105"/>
      <c r="BG4515" s="105"/>
      <c r="BH4515" s="8"/>
      <c r="BI4515" s="8"/>
      <c r="BJ4515" s="8"/>
      <c r="BK4515" s="8"/>
      <c r="BL4515" s="122"/>
      <c r="BM4515" s="48"/>
      <c r="BN4515" s="48"/>
      <c r="BO4515" s="48"/>
      <c r="BP4515" s="48"/>
      <c r="BQ4515" s="48"/>
      <c r="BR4515" s="8"/>
      <c r="BS4515" s="8"/>
      <c r="BT4515" s="8"/>
      <c r="BU4515" s="8"/>
      <c r="BV4515" s="122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350</v>
      </c>
      <c r="F4516" s="10"/>
      <c r="G4516" s="18" t="s">
        <v>71</v>
      </c>
      <c r="H4516" s="129">
        <v>2024</v>
      </c>
      <c r="I4516" s="20" t="s">
        <v>316</v>
      </c>
      <c r="J4516" s="8" t="s">
        <v>348</v>
      </c>
      <c r="K4516" s="8" t="s">
        <v>320</v>
      </c>
      <c r="L4516" s="163">
        <f t="shared" si="143"/>
        <v>0</v>
      </c>
      <c r="M4516" s="163">
        <f t="shared" si="144"/>
        <v>0</v>
      </c>
      <c r="N4516" s="181"/>
      <c r="O4516" s="53"/>
      <c r="P4516" s="53"/>
      <c r="Q4516" s="53"/>
      <c r="R4516" s="53"/>
      <c r="S4516" s="53"/>
      <c r="T4516" s="8"/>
      <c r="U4516" s="8"/>
      <c r="V4516" s="8"/>
      <c r="W4516" s="8"/>
      <c r="X4516" s="122"/>
      <c r="Y4516" s="62"/>
      <c r="Z4516" s="62"/>
      <c r="AA4516" s="62"/>
      <c r="AB4516" s="62"/>
      <c r="AC4516" s="62"/>
      <c r="AD4516" s="8"/>
      <c r="AE4516" s="8"/>
      <c r="AF4516" s="8"/>
      <c r="AG4516" s="8"/>
      <c r="AH4516" s="122"/>
      <c r="AI4516" s="72"/>
      <c r="AJ4516" s="72"/>
      <c r="AK4516" s="72"/>
      <c r="AL4516" s="72"/>
      <c r="AM4516" s="72"/>
      <c r="AN4516" s="8"/>
      <c r="AO4516" s="8"/>
      <c r="AP4516" s="8"/>
      <c r="AQ4516" s="8"/>
      <c r="AR4516" s="122"/>
      <c r="AS4516" s="85"/>
      <c r="AT4516" s="85"/>
      <c r="AU4516" s="85"/>
      <c r="AV4516" s="85"/>
      <c r="AW4516" s="85"/>
      <c r="AX4516" s="8"/>
      <c r="AY4516" s="8"/>
      <c r="AZ4516" s="8"/>
      <c r="BA4516" s="8"/>
      <c r="BB4516" s="122"/>
      <c r="BC4516" s="105"/>
      <c r="BD4516" s="105"/>
      <c r="BE4516" s="105"/>
      <c r="BF4516" s="105"/>
      <c r="BG4516" s="105"/>
      <c r="BH4516" s="8"/>
      <c r="BI4516" s="8"/>
      <c r="BJ4516" s="8"/>
      <c r="BK4516" s="8"/>
      <c r="BL4516" s="122"/>
      <c r="BM4516" s="48"/>
      <c r="BN4516" s="48"/>
      <c r="BO4516" s="48"/>
      <c r="BP4516" s="48"/>
      <c r="BQ4516" s="48"/>
      <c r="BR4516" s="8"/>
      <c r="BS4516" s="8"/>
      <c r="BT4516" s="8"/>
      <c r="BU4516" s="8"/>
      <c r="BV4516" s="122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350</v>
      </c>
      <c r="F4517" s="10"/>
      <c r="G4517" s="18" t="s">
        <v>71</v>
      </c>
      <c r="H4517" s="129">
        <v>2024</v>
      </c>
      <c r="I4517" s="20" t="s">
        <v>282</v>
      </c>
      <c r="J4517" s="2" t="s">
        <v>272</v>
      </c>
      <c r="K4517" s="2" t="s">
        <v>321</v>
      </c>
      <c r="L4517" s="163">
        <f t="shared" si="143"/>
        <v>0</v>
      </c>
      <c r="M4517" s="163">
        <f t="shared" si="144"/>
        <v>0</v>
      </c>
      <c r="N4517" s="181"/>
      <c r="O4517" s="53"/>
      <c r="P4517" s="53"/>
      <c r="Q4517" s="53"/>
      <c r="R4517" s="53"/>
      <c r="S4517" s="53"/>
      <c r="T4517" s="8"/>
      <c r="U4517" s="8"/>
      <c r="V4517" s="8"/>
      <c r="W4517" s="8"/>
      <c r="X4517" s="122"/>
      <c r="Y4517" s="62"/>
      <c r="Z4517" s="62"/>
      <c r="AA4517" s="62"/>
      <c r="AB4517" s="62"/>
      <c r="AC4517" s="62"/>
      <c r="AD4517" s="8"/>
      <c r="AE4517" s="8"/>
      <c r="AF4517" s="8"/>
      <c r="AG4517" s="8"/>
      <c r="AH4517" s="122"/>
      <c r="AI4517" s="72"/>
      <c r="AJ4517" s="72"/>
      <c r="AK4517" s="72"/>
      <c r="AL4517" s="72"/>
      <c r="AM4517" s="72"/>
      <c r="AN4517" s="8"/>
      <c r="AO4517" s="8"/>
      <c r="AP4517" s="8"/>
      <c r="AQ4517" s="8"/>
      <c r="AR4517" s="122"/>
      <c r="AS4517" s="85"/>
      <c r="AT4517" s="85"/>
      <c r="AU4517" s="85"/>
      <c r="AV4517" s="85"/>
      <c r="AW4517" s="85"/>
      <c r="AX4517" s="8"/>
      <c r="AY4517" s="8"/>
      <c r="AZ4517" s="8"/>
      <c r="BA4517" s="8"/>
      <c r="BB4517" s="122"/>
      <c r="BC4517" s="105"/>
      <c r="BD4517" s="105"/>
      <c r="BE4517" s="105"/>
      <c r="BF4517" s="105"/>
      <c r="BG4517" s="105"/>
      <c r="BH4517" s="8"/>
      <c r="BI4517" s="8"/>
      <c r="BJ4517" s="8"/>
      <c r="BK4517" s="8"/>
      <c r="BL4517" s="122"/>
      <c r="BM4517" s="48"/>
      <c r="BN4517" s="48"/>
      <c r="BO4517" s="48"/>
      <c r="BP4517" s="48"/>
      <c r="BQ4517" s="48"/>
      <c r="BR4517" s="8"/>
      <c r="BS4517" s="8"/>
      <c r="BT4517" s="8"/>
      <c r="BU4517" s="8"/>
      <c r="BV4517" s="122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350</v>
      </c>
      <c r="F4518" s="10"/>
      <c r="G4518" s="18" t="s">
        <v>71</v>
      </c>
      <c r="H4518" s="129">
        <v>2024</v>
      </c>
      <c r="I4518" s="20" t="s">
        <v>282</v>
      </c>
      <c r="J4518" s="2" t="s">
        <v>273</v>
      </c>
      <c r="K4518" s="2" t="s">
        <v>321</v>
      </c>
      <c r="L4518" s="163">
        <f t="shared" si="143"/>
        <v>0</v>
      </c>
      <c r="M4518" s="163">
        <f t="shared" si="144"/>
        <v>0</v>
      </c>
      <c r="N4518" s="181"/>
      <c r="O4518" s="53"/>
      <c r="P4518" s="53"/>
      <c r="Q4518" s="53"/>
      <c r="R4518" s="53"/>
      <c r="S4518" s="53"/>
      <c r="T4518" s="8"/>
      <c r="U4518" s="8"/>
      <c r="V4518" s="8"/>
      <c r="W4518" s="8"/>
      <c r="X4518" s="122"/>
      <c r="Y4518" s="62"/>
      <c r="Z4518" s="62"/>
      <c r="AA4518" s="62"/>
      <c r="AB4518" s="62"/>
      <c r="AC4518" s="62"/>
      <c r="AD4518" s="8"/>
      <c r="AE4518" s="8"/>
      <c r="AF4518" s="8"/>
      <c r="AG4518" s="8"/>
      <c r="AH4518" s="122"/>
      <c r="AI4518" s="72"/>
      <c r="AJ4518" s="72"/>
      <c r="AK4518" s="72"/>
      <c r="AL4518" s="72"/>
      <c r="AM4518" s="72"/>
      <c r="AN4518" s="8"/>
      <c r="AO4518" s="8"/>
      <c r="AP4518" s="8"/>
      <c r="AQ4518" s="8"/>
      <c r="AR4518" s="122"/>
      <c r="AS4518" s="85"/>
      <c r="AT4518" s="85"/>
      <c r="AU4518" s="85"/>
      <c r="AV4518" s="85"/>
      <c r="AW4518" s="85"/>
      <c r="AX4518" s="8"/>
      <c r="AY4518" s="8"/>
      <c r="AZ4518" s="8"/>
      <c r="BA4518" s="8"/>
      <c r="BB4518" s="122"/>
      <c r="BC4518" s="105"/>
      <c r="BD4518" s="105"/>
      <c r="BE4518" s="105"/>
      <c r="BF4518" s="105"/>
      <c r="BG4518" s="105"/>
      <c r="BH4518" s="8"/>
      <c r="BI4518" s="8"/>
      <c r="BJ4518" s="8"/>
      <c r="BK4518" s="8"/>
      <c r="BL4518" s="122"/>
      <c r="BM4518" s="48"/>
      <c r="BN4518" s="48"/>
      <c r="BO4518" s="48"/>
      <c r="BP4518" s="48"/>
      <c r="BQ4518" s="48"/>
      <c r="BR4518" s="8"/>
      <c r="BS4518" s="8"/>
      <c r="BT4518" s="8"/>
      <c r="BU4518" s="8"/>
      <c r="BV4518" s="122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350</v>
      </c>
      <c r="F4519" s="10"/>
      <c r="G4519" s="18" t="s">
        <v>71</v>
      </c>
      <c r="H4519" s="129">
        <v>2024</v>
      </c>
      <c r="I4519" s="20" t="s">
        <v>282</v>
      </c>
      <c r="J4519" s="2" t="s">
        <v>274</v>
      </c>
      <c r="K4519" s="2" t="s">
        <v>321</v>
      </c>
      <c r="L4519" s="163">
        <f t="shared" si="143"/>
        <v>0</v>
      </c>
      <c r="M4519" s="163">
        <f t="shared" si="144"/>
        <v>0</v>
      </c>
      <c r="N4519" s="181"/>
      <c r="O4519" s="53"/>
      <c r="P4519" s="53"/>
      <c r="Q4519" s="53"/>
      <c r="R4519" s="53"/>
      <c r="S4519" s="53"/>
      <c r="T4519" s="8"/>
      <c r="U4519" s="8"/>
      <c r="V4519" s="8"/>
      <c r="W4519" s="8"/>
      <c r="X4519" s="122"/>
      <c r="Y4519" s="62"/>
      <c r="Z4519" s="62"/>
      <c r="AA4519" s="62"/>
      <c r="AB4519" s="62"/>
      <c r="AC4519" s="62"/>
      <c r="AD4519" s="8"/>
      <c r="AE4519" s="8"/>
      <c r="AF4519" s="8"/>
      <c r="AG4519" s="8"/>
      <c r="AH4519" s="122"/>
      <c r="AI4519" s="72"/>
      <c r="AJ4519" s="72"/>
      <c r="AK4519" s="72"/>
      <c r="AL4519" s="72"/>
      <c r="AM4519" s="72"/>
      <c r="AN4519" s="8"/>
      <c r="AO4519" s="8"/>
      <c r="AP4519" s="8"/>
      <c r="AQ4519" s="8"/>
      <c r="AR4519" s="122"/>
      <c r="AS4519" s="85"/>
      <c r="AT4519" s="85"/>
      <c r="AU4519" s="85"/>
      <c r="AV4519" s="85"/>
      <c r="AW4519" s="85"/>
      <c r="AX4519" s="8"/>
      <c r="AY4519" s="8"/>
      <c r="AZ4519" s="8"/>
      <c r="BA4519" s="8"/>
      <c r="BB4519" s="122"/>
      <c r="BC4519" s="105"/>
      <c r="BD4519" s="105"/>
      <c r="BE4519" s="105"/>
      <c r="BF4519" s="105"/>
      <c r="BG4519" s="105"/>
      <c r="BH4519" s="8"/>
      <c r="BI4519" s="8"/>
      <c r="BJ4519" s="8"/>
      <c r="BK4519" s="8"/>
      <c r="BL4519" s="122"/>
      <c r="BM4519" s="48"/>
      <c r="BN4519" s="48"/>
      <c r="BO4519" s="48"/>
      <c r="BP4519" s="48"/>
      <c r="BQ4519" s="48"/>
      <c r="BR4519" s="8"/>
      <c r="BS4519" s="8"/>
      <c r="BT4519" s="8"/>
      <c r="BU4519" s="8"/>
      <c r="BV4519" s="122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350</v>
      </c>
      <c r="F4520" s="10"/>
      <c r="G4520" s="18" t="s">
        <v>71</v>
      </c>
      <c r="H4520" s="129">
        <v>2024</v>
      </c>
      <c r="I4520" s="20" t="s">
        <v>282</v>
      </c>
      <c r="J4520" s="2" t="s">
        <v>275</v>
      </c>
      <c r="K4520" s="2" t="s">
        <v>321</v>
      </c>
      <c r="L4520" s="163">
        <f t="shared" si="143"/>
        <v>0</v>
      </c>
      <c r="M4520" s="163">
        <f t="shared" si="144"/>
        <v>0</v>
      </c>
      <c r="N4520" s="181"/>
      <c r="O4520" s="53"/>
      <c r="P4520" s="53"/>
      <c r="Q4520" s="53"/>
      <c r="R4520" s="53"/>
      <c r="S4520" s="53"/>
      <c r="T4520" s="8"/>
      <c r="U4520" s="8"/>
      <c r="V4520" s="8"/>
      <c r="W4520" s="8"/>
      <c r="X4520" s="122"/>
      <c r="Y4520" s="62"/>
      <c r="Z4520" s="62"/>
      <c r="AA4520" s="62"/>
      <c r="AB4520" s="62"/>
      <c r="AC4520" s="62"/>
      <c r="AD4520" s="8"/>
      <c r="AE4520" s="8"/>
      <c r="AF4520" s="8"/>
      <c r="AG4520" s="8"/>
      <c r="AH4520" s="122"/>
      <c r="AI4520" s="72"/>
      <c r="AJ4520" s="72"/>
      <c r="AK4520" s="72"/>
      <c r="AL4520" s="72"/>
      <c r="AM4520" s="72"/>
      <c r="AN4520" s="8"/>
      <c r="AO4520" s="8"/>
      <c r="AP4520" s="8"/>
      <c r="AQ4520" s="8"/>
      <c r="AR4520" s="122"/>
      <c r="AS4520" s="85"/>
      <c r="AT4520" s="85"/>
      <c r="AU4520" s="85"/>
      <c r="AV4520" s="85"/>
      <c r="AW4520" s="85"/>
      <c r="AX4520" s="8"/>
      <c r="AY4520" s="8"/>
      <c r="AZ4520" s="8"/>
      <c r="BA4520" s="8"/>
      <c r="BB4520" s="122"/>
      <c r="BC4520" s="105"/>
      <c r="BD4520" s="105"/>
      <c r="BE4520" s="105"/>
      <c r="BF4520" s="105"/>
      <c r="BG4520" s="105"/>
      <c r="BH4520" s="8"/>
      <c r="BI4520" s="8"/>
      <c r="BJ4520" s="8"/>
      <c r="BK4520" s="8"/>
      <c r="BL4520" s="122"/>
      <c r="BM4520" s="48"/>
      <c r="BN4520" s="48"/>
      <c r="BO4520" s="48"/>
      <c r="BP4520" s="48"/>
      <c r="BQ4520" s="48"/>
      <c r="BR4520" s="8"/>
      <c r="BS4520" s="8"/>
      <c r="BT4520" s="8"/>
      <c r="BU4520" s="8"/>
      <c r="BV4520" s="122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350</v>
      </c>
      <c r="F4521" s="10"/>
      <c r="G4521" s="18" t="s">
        <v>71</v>
      </c>
      <c r="H4521" s="129">
        <v>2024</v>
      </c>
      <c r="I4521" s="20" t="s">
        <v>282</v>
      </c>
      <c r="J4521" s="2" t="s">
        <v>276</v>
      </c>
      <c r="K4521" s="2" t="s">
        <v>320</v>
      </c>
      <c r="L4521" s="163">
        <f t="shared" si="143"/>
        <v>0</v>
      </c>
      <c r="M4521" s="163">
        <f t="shared" si="144"/>
        <v>0</v>
      </c>
      <c r="N4521" s="181"/>
      <c r="O4521" s="53"/>
      <c r="P4521" s="53"/>
      <c r="Q4521" s="53"/>
      <c r="R4521" s="53"/>
      <c r="S4521" s="53"/>
      <c r="T4521" s="8"/>
      <c r="U4521" s="8"/>
      <c r="V4521" s="8"/>
      <c r="W4521" s="8"/>
      <c r="X4521" s="122"/>
      <c r="Y4521" s="62"/>
      <c r="Z4521" s="62"/>
      <c r="AA4521" s="62"/>
      <c r="AB4521" s="62"/>
      <c r="AC4521" s="62"/>
      <c r="AD4521" s="8"/>
      <c r="AE4521" s="8"/>
      <c r="AF4521" s="8"/>
      <c r="AG4521" s="8"/>
      <c r="AH4521" s="122"/>
      <c r="AI4521" s="72"/>
      <c r="AJ4521" s="72"/>
      <c r="AK4521" s="72"/>
      <c r="AL4521" s="72"/>
      <c r="AM4521" s="72"/>
      <c r="AN4521" s="8"/>
      <c r="AO4521" s="8"/>
      <c r="AP4521" s="8"/>
      <c r="AQ4521" s="8"/>
      <c r="AR4521" s="122"/>
      <c r="AS4521" s="85"/>
      <c r="AT4521" s="85"/>
      <c r="AU4521" s="85"/>
      <c r="AV4521" s="85"/>
      <c r="AW4521" s="85"/>
      <c r="AX4521" s="8"/>
      <c r="AY4521" s="8"/>
      <c r="AZ4521" s="8"/>
      <c r="BA4521" s="8"/>
      <c r="BB4521" s="122"/>
      <c r="BC4521" s="105"/>
      <c r="BD4521" s="105"/>
      <c r="BE4521" s="105"/>
      <c r="BF4521" s="105"/>
      <c r="BG4521" s="105"/>
      <c r="BH4521" s="8"/>
      <c r="BI4521" s="8"/>
      <c r="BJ4521" s="8"/>
      <c r="BK4521" s="8"/>
      <c r="BL4521" s="122"/>
      <c r="BM4521" s="48"/>
      <c r="BN4521" s="48"/>
      <c r="BO4521" s="48"/>
      <c r="BP4521" s="48"/>
      <c r="BQ4521" s="48"/>
      <c r="BR4521" s="8"/>
      <c r="BS4521" s="8"/>
      <c r="BT4521" s="8"/>
      <c r="BU4521" s="8"/>
      <c r="BV4521" s="122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350</v>
      </c>
      <c r="F4522" s="10"/>
      <c r="G4522" s="18" t="s">
        <v>71</v>
      </c>
      <c r="H4522" s="129">
        <v>2024</v>
      </c>
      <c r="I4522" s="20" t="s">
        <v>282</v>
      </c>
      <c r="J4522" s="2" t="s">
        <v>277</v>
      </c>
      <c r="K4522" s="2" t="s">
        <v>320</v>
      </c>
      <c r="L4522" s="163">
        <f t="shared" si="143"/>
        <v>0</v>
      </c>
      <c r="M4522" s="163">
        <f t="shared" si="144"/>
        <v>0</v>
      </c>
      <c r="N4522" s="181"/>
      <c r="O4522" s="53"/>
      <c r="P4522" s="53"/>
      <c r="Q4522" s="53"/>
      <c r="R4522" s="53"/>
      <c r="S4522" s="53"/>
      <c r="T4522" s="8"/>
      <c r="U4522" s="8"/>
      <c r="V4522" s="8"/>
      <c r="W4522" s="8"/>
      <c r="X4522" s="122"/>
      <c r="Y4522" s="62"/>
      <c r="Z4522" s="62"/>
      <c r="AA4522" s="62"/>
      <c r="AB4522" s="62"/>
      <c r="AC4522" s="62"/>
      <c r="AD4522" s="8"/>
      <c r="AE4522" s="8"/>
      <c r="AF4522" s="8"/>
      <c r="AG4522" s="8"/>
      <c r="AH4522" s="122"/>
      <c r="AI4522" s="72"/>
      <c r="AJ4522" s="72"/>
      <c r="AK4522" s="72"/>
      <c r="AL4522" s="72"/>
      <c r="AM4522" s="72"/>
      <c r="AN4522" s="8"/>
      <c r="AO4522" s="8"/>
      <c r="AP4522" s="8"/>
      <c r="AQ4522" s="8"/>
      <c r="AR4522" s="122"/>
      <c r="AS4522" s="85"/>
      <c r="AT4522" s="85"/>
      <c r="AU4522" s="85"/>
      <c r="AV4522" s="85"/>
      <c r="AW4522" s="85"/>
      <c r="AX4522" s="8"/>
      <c r="AY4522" s="8"/>
      <c r="AZ4522" s="8"/>
      <c r="BA4522" s="8"/>
      <c r="BB4522" s="122"/>
      <c r="BC4522" s="105"/>
      <c r="BD4522" s="105"/>
      <c r="BE4522" s="105"/>
      <c r="BF4522" s="105"/>
      <c r="BG4522" s="105"/>
      <c r="BH4522" s="8"/>
      <c r="BI4522" s="8"/>
      <c r="BJ4522" s="8"/>
      <c r="BK4522" s="8"/>
      <c r="BL4522" s="122"/>
      <c r="BM4522" s="48"/>
      <c r="BN4522" s="48"/>
      <c r="BO4522" s="48"/>
      <c r="BP4522" s="48"/>
      <c r="BQ4522" s="48"/>
      <c r="BR4522" s="8"/>
      <c r="BS4522" s="8"/>
      <c r="BT4522" s="8"/>
      <c r="BU4522" s="8"/>
      <c r="BV4522" s="122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350</v>
      </c>
      <c r="F4523" s="10"/>
      <c r="G4523" s="18" t="s">
        <v>71</v>
      </c>
      <c r="H4523" s="129">
        <v>2024</v>
      </c>
      <c r="I4523" s="20" t="s">
        <v>283</v>
      </c>
      <c r="J4523" s="2" t="s">
        <v>298</v>
      </c>
      <c r="K4523" s="2" t="s">
        <v>321</v>
      </c>
      <c r="L4523" s="163">
        <f t="shared" si="143"/>
        <v>0</v>
      </c>
      <c r="M4523" s="163">
        <f t="shared" si="144"/>
        <v>0</v>
      </c>
      <c r="N4523" s="181"/>
      <c r="O4523" s="53"/>
      <c r="P4523" s="53"/>
      <c r="Q4523" s="53"/>
      <c r="R4523" s="53"/>
      <c r="S4523" s="53"/>
      <c r="T4523" s="8"/>
      <c r="U4523" s="8"/>
      <c r="V4523" s="8"/>
      <c r="W4523" s="8"/>
      <c r="X4523" s="122"/>
      <c r="Y4523" s="62"/>
      <c r="Z4523" s="62"/>
      <c r="AA4523" s="62"/>
      <c r="AB4523" s="62"/>
      <c r="AC4523" s="62"/>
      <c r="AD4523" s="8"/>
      <c r="AE4523" s="8"/>
      <c r="AF4523" s="8"/>
      <c r="AG4523" s="8"/>
      <c r="AH4523" s="122"/>
      <c r="AI4523" s="72"/>
      <c r="AJ4523" s="72"/>
      <c r="AK4523" s="72"/>
      <c r="AL4523" s="72"/>
      <c r="AM4523" s="72"/>
      <c r="AN4523" s="8"/>
      <c r="AO4523" s="8"/>
      <c r="AP4523" s="8"/>
      <c r="AQ4523" s="8"/>
      <c r="AR4523" s="122"/>
      <c r="AS4523" s="85"/>
      <c r="AT4523" s="85"/>
      <c r="AU4523" s="85"/>
      <c r="AV4523" s="85"/>
      <c r="AW4523" s="85"/>
      <c r="AX4523" s="8"/>
      <c r="AY4523" s="8"/>
      <c r="AZ4523" s="8"/>
      <c r="BA4523" s="8"/>
      <c r="BB4523" s="122"/>
      <c r="BC4523" s="105"/>
      <c r="BD4523" s="105"/>
      <c r="BE4523" s="105"/>
      <c r="BF4523" s="105"/>
      <c r="BG4523" s="105"/>
      <c r="BH4523" s="8"/>
      <c r="BI4523" s="8"/>
      <c r="BJ4523" s="8"/>
      <c r="BK4523" s="8"/>
      <c r="BL4523" s="122"/>
      <c r="BM4523" s="48"/>
      <c r="BN4523" s="48"/>
      <c r="BO4523" s="48"/>
      <c r="BP4523" s="48"/>
      <c r="BQ4523" s="48"/>
      <c r="BR4523" s="8"/>
      <c r="BS4523" s="8"/>
      <c r="BT4523" s="8"/>
      <c r="BU4523" s="8"/>
      <c r="BV4523" s="122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350</v>
      </c>
      <c r="F4524" s="10"/>
      <c r="G4524" s="18" t="s">
        <v>71</v>
      </c>
      <c r="H4524" s="129">
        <v>2024</v>
      </c>
      <c r="I4524" s="20" t="s">
        <v>283</v>
      </c>
      <c r="J4524" s="2" t="s">
        <v>278</v>
      </c>
      <c r="K4524" s="2" t="s">
        <v>320</v>
      </c>
      <c r="L4524" s="163">
        <f t="shared" si="143"/>
        <v>0</v>
      </c>
      <c r="M4524" s="163">
        <f t="shared" si="144"/>
        <v>0</v>
      </c>
      <c r="N4524" s="181"/>
      <c r="O4524" s="53"/>
      <c r="P4524" s="53"/>
      <c r="Q4524" s="53"/>
      <c r="R4524" s="53"/>
      <c r="S4524" s="53"/>
      <c r="T4524" s="8"/>
      <c r="U4524" s="8"/>
      <c r="V4524" s="8"/>
      <c r="W4524" s="8"/>
      <c r="X4524" s="122"/>
      <c r="Y4524" s="62"/>
      <c r="Z4524" s="62"/>
      <c r="AA4524" s="62"/>
      <c r="AB4524" s="62"/>
      <c r="AC4524" s="62"/>
      <c r="AD4524" s="8"/>
      <c r="AE4524" s="8"/>
      <c r="AF4524" s="8"/>
      <c r="AG4524" s="8"/>
      <c r="AH4524" s="122"/>
      <c r="AI4524" s="72"/>
      <c r="AJ4524" s="72"/>
      <c r="AK4524" s="72"/>
      <c r="AL4524" s="72"/>
      <c r="AM4524" s="72"/>
      <c r="AN4524" s="8"/>
      <c r="AO4524" s="8"/>
      <c r="AP4524" s="8"/>
      <c r="AQ4524" s="8"/>
      <c r="AR4524" s="122"/>
      <c r="AS4524" s="85"/>
      <c r="AT4524" s="85"/>
      <c r="AU4524" s="85"/>
      <c r="AV4524" s="85"/>
      <c r="AW4524" s="85"/>
      <c r="AX4524" s="8"/>
      <c r="AY4524" s="8"/>
      <c r="AZ4524" s="8"/>
      <c r="BA4524" s="8"/>
      <c r="BB4524" s="122"/>
      <c r="BC4524" s="105"/>
      <c r="BD4524" s="105"/>
      <c r="BE4524" s="105"/>
      <c r="BF4524" s="105"/>
      <c r="BG4524" s="105"/>
      <c r="BH4524" s="8"/>
      <c r="BI4524" s="8"/>
      <c r="BJ4524" s="8"/>
      <c r="BK4524" s="8"/>
      <c r="BL4524" s="122"/>
      <c r="BM4524" s="48"/>
      <c r="BN4524" s="48"/>
      <c r="BO4524" s="48"/>
      <c r="BP4524" s="48"/>
      <c r="BQ4524" s="48"/>
      <c r="BR4524" s="8"/>
      <c r="BS4524" s="8"/>
      <c r="BT4524" s="8"/>
      <c r="BU4524" s="8"/>
      <c r="BV4524" s="122"/>
    </row>
    <row r="4525" spans="1:74" hidden="1" x14ac:dyDescent="0.3">
      <c r="A4525" s="8"/>
      <c r="B4525" s="2" t="s">
        <v>2</v>
      </c>
      <c r="C4525" s="2" t="s">
        <v>3</v>
      </c>
      <c r="D4525" s="8" t="s">
        <v>124</v>
      </c>
      <c r="E4525" s="9" t="s">
        <v>350</v>
      </c>
      <c r="F4525" s="10"/>
      <c r="G4525" s="18" t="s">
        <v>71</v>
      </c>
      <c r="H4525" s="129">
        <v>2024</v>
      </c>
      <c r="I4525" s="20" t="s">
        <v>283</v>
      </c>
      <c r="J4525" s="2" t="s">
        <v>279</v>
      </c>
      <c r="K4525" s="2" t="s">
        <v>320</v>
      </c>
      <c r="L4525" s="163">
        <f t="shared" si="143"/>
        <v>0</v>
      </c>
      <c r="M4525" s="163">
        <f t="shared" si="144"/>
        <v>0</v>
      </c>
      <c r="N4525" s="181"/>
      <c r="O4525" s="53"/>
      <c r="P4525" s="53"/>
      <c r="Q4525" s="53"/>
      <c r="R4525" s="53"/>
      <c r="S4525" s="53"/>
      <c r="T4525" s="8"/>
      <c r="U4525" s="8"/>
      <c r="V4525" s="8"/>
      <c r="W4525" s="8"/>
      <c r="X4525" s="122"/>
      <c r="Y4525" s="62"/>
      <c r="Z4525" s="62"/>
      <c r="AA4525" s="62"/>
      <c r="AB4525" s="62"/>
      <c r="AC4525" s="62"/>
      <c r="AD4525" s="8"/>
      <c r="AE4525" s="8"/>
      <c r="AF4525" s="8"/>
      <c r="AG4525" s="8"/>
      <c r="AH4525" s="122"/>
      <c r="AI4525" s="72"/>
      <c r="AJ4525" s="72"/>
      <c r="AK4525" s="72"/>
      <c r="AL4525" s="72"/>
      <c r="AM4525" s="72"/>
      <c r="AN4525" s="8"/>
      <c r="AO4525" s="8"/>
      <c r="AP4525" s="8"/>
      <c r="AQ4525" s="8"/>
      <c r="AR4525" s="122"/>
      <c r="AS4525" s="85"/>
      <c r="AT4525" s="85"/>
      <c r="AU4525" s="85"/>
      <c r="AV4525" s="85"/>
      <c r="AW4525" s="85"/>
      <c r="AX4525" s="8"/>
      <c r="AY4525" s="8"/>
      <c r="AZ4525" s="8"/>
      <c r="BA4525" s="8"/>
      <c r="BB4525" s="122"/>
      <c r="BC4525" s="105"/>
      <c r="BD4525" s="105"/>
      <c r="BE4525" s="105"/>
      <c r="BF4525" s="105"/>
      <c r="BG4525" s="105"/>
      <c r="BH4525" s="8"/>
      <c r="BI4525" s="8"/>
      <c r="BJ4525" s="8"/>
      <c r="BK4525" s="8"/>
      <c r="BL4525" s="122"/>
      <c r="BM4525" s="48"/>
      <c r="BN4525" s="48"/>
      <c r="BO4525" s="48"/>
      <c r="BP4525" s="48"/>
      <c r="BQ4525" s="48"/>
      <c r="BR4525" s="8"/>
      <c r="BS4525" s="8"/>
      <c r="BT4525" s="8"/>
      <c r="BU4525" s="8"/>
      <c r="BV4525" s="122"/>
    </row>
    <row r="4526" spans="1:74" hidden="1" x14ac:dyDescent="0.3">
      <c r="A4526" s="8"/>
      <c r="B4526" s="2" t="s">
        <v>3</v>
      </c>
      <c r="C4526" s="2" t="s">
        <v>3</v>
      </c>
      <c r="D4526" s="8" t="s">
        <v>124</v>
      </c>
      <c r="E4526" s="9" t="s">
        <v>350</v>
      </c>
      <c r="F4526" s="10"/>
      <c r="G4526" s="18" t="s">
        <v>71</v>
      </c>
      <c r="H4526" s="129">
        <v>2024</v>
      </c>
      <c r="I4526" s="20" t="s">
        <v>286</v>
      </c>
      <c r="J4526" s="2" t="s">
        <v>280</v>
      </c>
      <c r="K4526" s="2" t="s">
        <v>319</v>
      </c>
      <c r="L4526" s="163">
        <f t="shared" si="143"/>
        <v>0</v>
      </c>
      <c r="M4526" s="163">
        <f t="shared" si="144"/>
        <v>0</v>
      </c>
      <c r="N4526" s="181"/>
      <c r="O4526" s="53"/>
      <c r="P4526" s="53"/>
      <c r="Q4526" s="53"/>
      <c r="R4526" s="53"/>
      <c r="S4526" s="53"/>
      <c r="T4526" s="8"/>
      <c r="U4526" s="8"/>
      <c r="V4526" s="8"/>
      <c r="W4526" s="8"/>
      <c r="X4526" s="122"/>
      <c r="Y4526" s="62"/>
      <c r="Z4526" s="62"/>
      <c r="AA4526" s="62"/>
      <c r="AB4526" s="62"/>
      <c r="AC4526" s="62"/>
      <c r="AD4526" s="8"/>
      <c r="AE4526" s="8"/>
      <c r="AF4526" s="8"/>
      <c r="AG4526" s="8"/>
      <c r="AH4526" s="122"/>
      <c r="AI4526" s="72"/>
      <c r="AJ4526" s="72"/>
      <c r="AK4526" s="72"/>
      <c r="AL4526" s="72"/>
      <c r="AM4526" s="72"/>
      <c r="AN4526" s="8"/>
      <c r="AO4526" s="8"/>
      <c r="AP4526" s="8"/>
      <c r="AQ4526" s="8"/>
      <c r="AR4526" s="122"/>
      <c r="AS4526" s="85"/>
      <c r="AT4526" s="85"/>
      <c r="AU4526" s="85"/>
      <c r="AV4526" s="85"/>
      <c r="AW4526" s="85"/>
      <c r="AX4526" s="8"/>
      <c r="AY4526" s="8"/>
      <c r="AZ4526" s="8"/>
      <c r="BA4526" s="8"/>
      <c r="BB4526" s="122"/>
      <c r="BC4526" s="105"/>
      <c r="BD4526" s="105"/>
      <c r="BE4526" s="105"/>
      <c r="BF4526" s="105"/>
      <c r="BG4526" s="105"/>
      <c r="BH4526" s="8"/>
      <c r="BI4526" s="8"/>
      <c r="BJ4526" s="8"/>
      <c r="BK4526" s="8"/>
      <c r="BL4526" s="122"/>
      <c r="BM4526" s="156"/>
      <c r="BN4526" s="48"/>
      <c r="BO4526" s="48"/>
      <c r="BP4526" s="48"/>
      <c r="BQ4526" s="48"/>
      <c r="BR4526" s="8"/>
      <c r="BS4526" s="8"/>
      <c r="BT4526" s="8"/>
      <c r="BU4526" s="8"/>
      <c r="BV4526" s="122"/>
    </row>
    <row r="4527" spans="1:74" hidden="1" x14ac:dyDescent="0.3">
      <c r="A4527" s="8"/>
      <c r="B4527" s="2" t="s">
        <v>2</v>
      </c>
      <c r="C4527" s="2" t="s">
        <v>3</v>
      </c>
      <c r="D4527" s="8" t="s">
        <v>124</v>
      </c>
      <c r="E4527" s="9" t="s">
        <v>350</v>
      </c>
      <c r="F4527" s="10"/>
      <c r="G4527" s="18" t="s">
        <v>71</v>
      </c>
      <c r="H4527" s="129">
        <v>2024</v>
      </c>
      <c r="I4527" s="20" t="s">
        <v>286</v>
      </c>
      <c r="J4527" s="2" t="s">
        <v>281</v>
      </c>
      <c r="K4527" s="2" t="s">
        <v>319</v>
      </c>
      <c r="L4527" s="163">
        <f t="shared" si="143"/>
        <v>0</v>
      </c>
      <c r="M4527" s="163">
        <f t="shared" si="144"/>
        <v>0</v>
      </c>
      <c r="N4527" s="181"/>
      <c r="O4527" s="53"/>
      <c r="P4527" s="53"/>
      <c r="Q4527" s="53"/>
      <c r="R4527" s="53"/>
      <c r="S4527" s="53"/>
      <c r="T4527" s="8"/>
      <c r="U4527" s="8"/>
      <c r="V4527" s="8"/>
      <c r="W4527" s="8"/>
      <c r="X4527" s="122"/>
      <c r="Y4527" s="62"/>
      <c r="Z4527" s="62"/>
      <c r="AA4527" s="62"/>
      <c r="AB4527" s="62"/>
      <c r="AC4527" s="62"/>
      <c r="AD4527" s="2"/>
      <c r="AE4527" s="8"/>
      <c r="AF4527" s="8"/>
      <c r="AG4527" s="8"/>
      <c r="AH4527" s="122"/>
      <c r="AI4527" s="72"/>
      <c r="AJ4527" s="72"/>
      <c r="AK4527" s="72"/>
      <c r="AL4527" s="72"/>
      <c r="AM4527" s="72"/>
      <c r="AN4527" s="8"/>
      <c r="AO4527" s="8"/>
      <c r="AP4527" s="8"/>
      <c r="AQ4527" s="8"/>
      <c r="AR4527" s="122"/>
      <c r="AS4527" s="85"/>
      <c r="AT4527" s="85"/>
      <c r="AU4527" s="85"/>
      <c r="AV4527" s="85"/>
      <c r="AW4527" s="85"/>
      <c r="AX4527" s="8"/>
      <c r="AY4527" s="8"/>
      <c r="AZ4527" s="8"/>
      <c r="BA4527" s="8"/>
      <c r="BB4527" s="122"/>
      <c r="BC4527" s="105"/>
      <c r="BD4527" s="105"/>
      <c r="BE4527" s="105"/>
      <c r="BF4527" s="105"/>
      <c r="BG4527" s="105"/>
      <c r="BH4527" s="8"/>
      <c r="BI4527" s="8"/>
      <c r="BJ4527" s="8"/>
      <c r="BK4527" s="8"/>
      <c r="BL4527" s="122"/>
      <c r="BM4527" s="48"/>
      <c r="BN4527" s="48"/>
      <c r="BO4527" s="48"/>
      <c r="BP4527" s="48"/>
      <c r="BQ4527" s="48"/>
      <c r="BR4527" s="8"/>
      <c r="BS4527" s="8"/>
      <c r="BT4527" s="8"/>
      <c r="BU4527" s="8"/>
      <c r="BV4527" s="122"/>
    </row>
    <row r="4528" spans="1:74" s="13" customFormat="1" hidden="1" x14ac:dyDescent="0.3">
      <c r="A4528" s="15"/>
      <c r="B4528" s="12" t="s">
        <v>2</v>
      </c>
      <c r="C4528" s="12" t="s">
        <v>3</v>
      </c>
      <c r="D4528" s="15" t="s">
        <v>124</v>
      </c>
      <c r="E4528" s="16" t="s">
        <v>350</v>
      </c>
      <c r="F4528" s="17"/>
      <c r="G4528" s="19" t="s">
        <v>71</v>
      </c>
      <c r="H4528" s="128">
        <v>2024</v>
      </c>
      <c r="I4528" s="21"/>
      <c r="J4528" s="12" t="s">
        <v>314</v>
      </c>
      <c r="K4528" s="12"/>
      <c r="L4528" s="147"/>
      <c r="M4528" s="147">
        <f>SUM(M4490:M4527)</f>
        <v>0</v>
      </c>
      <c r="N4528" s="183"/>
      <c r="O4528" s="15"/>
      <c r="P4528" s="15"/>
      <c r="Q4528" s="15"/>
      <c r="R4528" s="15"/>
      <c r="S4528" s="123">
        <f>SUM(S4490:S4527)</f>
        <v>0</v>
      </c>
      <c r="T4528" s="123"/>
      <c r="U4528" s="123"/>
      <c r="V4528" s="123"/>
      <c r="W4528" s="123">
        <f t="shared" ref="W4528" si="146">SUM(W4490:W4527)</f>
        <v>0</v>
      </c>
      <c r="X4528" s="123">
        <f>SUM(X4490:X4527)</f>
        <v>0</v>
      </c>
      <c r="Y4528" s="123"/>
      <c r="Z4528" s="123"/>
      <c r="AA4528" s="123"/>
      <c r="AB4528" s="123">
        <f t="shared" ref="AB4528" si="147">SUM(AB4490:AB4527)</f>
        <v>0</v>
      </c>
      <c r="AC4528" s="123">
        <f>SUM(AC4490:AC4527)</f>
        <v>0</v>
      </c>
      <c r="AD4528" s="123"/>
      <c r="AE4528" s="123"/>
      <c r="AF4528" s="123"/>
      <c r="AG4528" s="123">
        <f t="shared" ref="AG4528:AH4528" si="148">SUM(AG4490:AG4527)</f>
        <v>0</v>
      </c>
      <c r="AH4528" s="123">
        <f t="shared" si="148"/>
        <v>0</v>
      </c>
      <c r="AI4528" s="123"/>
      <c r="AJ4528" s="123"/>
      <c r="AK4528" s="123"/>
      <c r="AL4528" s="123">
        <f t="shared" ref="AL4528:AM4528" si="149">SUM(AL4490:AL4527)</f>
        <v>0</v>
      </c>
      <c r="AM4528" s="123">
        <f t="shared" si="149"/>
        <v>0</v>
      </c>
      <c r="AN4528" s="123"/>
      <c r="AO4528" s="123"/>
      <c r="AP4528" s="123"/>
      <c r="AQ4528" s="123"/>
      <c r="AR4528" s="123">
        <f t="shared" ref="AR4528" si="150">SUM(AR4490:AR4527)</f>
        <v>0</v>
      </c>
      <c r="AS4528" s="123"/>
      <c r="AT4528" s="123"/>
      <c r="AU4528" s="123"/>
      <c r="AV4528" s="123"/>
      <c r="AW4528" s="123">
        <f t="shared" ref="AW4528" si="151">SUM(AW4490:AW4527)</f>
        <v>0</v>
      </c>
      <c r="AX4528" s="123"/>
      <c r="AY4528" s="123"/>
      <c r="AZ4528" s="123"/>
      <c r="BA4528" s="123"/>
      <c r="BB4528" s="123">
        <f t="shared" ref="BB4528" si="152">SUM(BB4490:BB4527)</f>
        <v>0</v>
      </c>
      <c r="BC4528" s="123"/>
      <c r="BD4528" s="123"/>
      <c r="BE4528" s="123"/>
      <c r="BF4528" s="123"/>
      <c r="BG4528" s="123">
        <f t="shared" ref="BG4528" si="153">SUM(BG4490:BG4527)</f>
        <v>0</v>
      </c>
      <c r="BH4528" s="123"/>
      <c r="BI4528" s="123"/>
      <c r="BJ4528" s="123"/>
      <c r="BK4528" s="123"/>
      <c r="BL4528" s="123">
        <f t="shared" ref="BL4528" si="154">SUM(BL4490:BL4527)</f>
        <v>0</v>
      </c>
      <c r="BM4528" s="123"/>
      <c r="BN4528" s="123"/>
      <c r="BO4528" s="123"/>
      <c r="BP4528" s="123"/>
      <c r="BQ4528" s="123">
        <f t="shared" ref="BQ4528" si="155">SUM(BQ4490:BQ4527)</f>
        <v>0</v>
      </c>
      <c r="BR4528" s="123"/>
      <c r="BS4528" s="123"/>
      <c r="BT4528" s="123"/>
      <c r="BU4528" s="123"/>
      <c r="BV4528" s="123">
        <f t="shared" ref="BV4528" si="156">SUM(BV4490:BV4527)</f>
        <v>0</v>
      </c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18" t="s">
        <v>5</v>
      </c>
      <c r="H4529" s="3">
        <v>2024</v>
      </c>
      <c r="I4529" s="20" t="s">
        <v>287</v>
      </c>
      <c r="J4529" s="184" t="s">
        <v>267</v>
      </c>
      <c r="K4529" s="184" t="s">
        <v>318</v>
      </c>
      <c r="L4529" s="187">
        <f t="shared" si="143"/>
        <v>0</v>
      </c>
      <c r="M4529" s="187">
        <f t="shared" si="144"/>
        <v>0</v>
      </c>
      <c r="N4529" s="186"/>
      <c r="O4529" s="33"/>
      <c r="P4529" s="33"/>
      <c r="Q4529" s="33"/>
      <c r="R4529" s="33"/>
      <c r="S4529" s="42"/>
      <c r="T4529" s="2"/>
      <c r="U4529" s="2"/>
      <c r="V4529" s="2"/>
      <c r="W4529" s="2"/>
      <c r="X4529" s="55"/>
      <c r="Y4529" s="62"/>
      <c r="Z4529" s="62"/>
      <c r="AA4529" s="62"/>
      <c r="AB4529" s="62"/>
      <c r="AC4529" s="68"/>
      <c r="AD4529" s="2"/>
      <c r="AE4529" s="2"/>
      <c r="AF4529" s="2"/>
      <c r="AG4529" s="2"/>
      <c r="AH4529" s="55"/>
      <c r="AI4529" s="72"/>
      <c r="AJ4529" s="72"/>
      <c r="AK4529" s="72"/>
      <c r="AL4529" s="72"/>
      <c r="AM4529" s="80"/>
      <c r="AN4529" s="2"/>
      <c r="AO4529" s="2"/>
      <c r="AP4529" s="2"/>
      <c r="AQ4529" s="2"/>
      <c r="AR4529" s="55"/>
      <c r="AS4529" s="85"/>
      <c r="AT4529" s="85"/>
      <c r="AU4529" s="85"/>
      <c r="AV4529" s="85"/>
      <c r="AW4529" s="100"/>
      <c r="AX4529" s="2"/>
      <c r="AY4529" s="2"/>
      <c r="AZ4529" s="2"/>
      <c r="BA4529" s="2"/>
      <c r="BB4529" s="55"/>
      <c r="BC4529" s="105"/>
      <c r="BD4529" s="105"/>
      <c r="BE4529" s="105"/>
      <c r="BF4529" s="105"/>
      <c r="BG4529" s="109"/>
      <c r="BH4529" s="2"/>
      <c r="BI4529" s="2"/>
      <c r="BJ4529" s="2"/>
      <c r="BK4529" s="2"/>
      <c r="BL4529" s="55"/>
      <c r="BM4529" s="48"/>
      <c r="BN4529" s="48"/>
      <c r="BO4529" s="48"/>
      <c r="BP4529" s="48"/>
      <c r="BQ4529" s="117"/>
      <c r="BR4529" s="2"/>
      <c r="BS4529" s="2"/>
      <c r="BT4529" s="2"/>
      <c r="BU4529" s="2"/>
      <c r="BV4529" s="55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18" t="s">
        <v>5</v>
      </c>
      <c r="H4530" s="3">
        <v>2024</v>
      </c>
      <c r="I4530" s="20" t="s">
        <v>287</v>
      </c>
      <c r="J4530" s="184" t="s">
        <v>291</v>
      </c>
      <c r="K4530" s="184" t="s">
        <v>319</v>
      </c>
      <c r="L4530" s="187">
        <f t="shared" si="143"/>
        <v>0</v>
      </c>
      <c r="M4530" s="187">
        <f t="shared" si="144"/>
        <v>0</v>
      </c>
      <c r="N4530" s="186"/>
      <c r="O4530" s="33"/>
      <c r="P4530" s="33"/>
      <c r="Q4530" s="33"/>
      <c r="R4530" s="33"/>
      <c r="S4530" s="42"/>
      <c r="T4530" s="2"/>
      <c r="U4530" s="2"/>
      <c r="V4530" s="2"/>
      <c r="W4530" s="2"/>
      <c r="X4530" s="55"/>
      <c r="Y4530" s="62"/>
      <c r="Z4530" s="62"/>
      <c r="AA4530" s="62"/>
      <c r="AB4530" s="62"/>
      <c r="AC4530" s="68"/>
      <c r="AD4530" s="2"/>
      <c r="AE4530" s="2"/>
      <c r="AF4530" s="2"/>
      <c r="AG4530" s="2"/>
      <c r="AH4530" s="55"/>
      <c r="AI4530" s="72"/>
      <c r="AJ4530" s="72"/>
      <c r="AK4530" s="72"/>
      <c r="AL4530" s="72"/>
      <c r="AM4530" s="80"/>
      <c r="AN4530" s="2"/>
      <c r="AO4530" s="2"/>
      <c r="AP4530" s="2"/>
      <c r="AQ4530" s="2"/>
      <c r="AR4530" s="55"/>
      <c r="AS4530" s="85"/>
      <c r="AT4530" s="85"/>
      <c r="AU4530" s="85"/>
      <c r="AV4530" s="85"/>
      <c r="AW4530" s="100"/>
      <c r="AX4530" s="2"/>
      <c r="AY4530" s="2"/>
      <c r="AZ4530" s="2"/>
      <c r="BA4530" s="2"/>
      <c r="BB4530" s="55"/>
      <c r="BC4530" s="105"/>
      <c r="BD4530" s="105"/>
      <c r="BE4530" s="105"/>
      <c r="BF4530" s="105"/>
      <c r="BG4530" s="109"/>
      <c r="BH4530" s="2"/>
      <c r="BI4530" s="2"/>
      <c r="BJ4530" s="2"/>
      <c r="BK4530" s="2"/>
      <c r="BL4530" s="55"/>
      <c r="BM4530" s="48"/>
      <c r="BN4530" s="48"/>
      <c r="BO4530" s="48"/>
      <c r="BP4530" s="48"/>
      <c r="BQ4530" s="117"/>
      <c r="BR4530" s="2"/>
      <c r="BS4530" s="2"/>
      <c r="BT4530" s="2"/>
      <c r="BU4530" s="2"/>
      <c r="BV4530" s="55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18" t="s">
        <v>5</v>
      </c>
      <c r="H4531" s="3">
        <v>2024</v>
      </c>
      <c r="I4531" s="20" t="s">
        <v>286</v>
      </c>
      <c r="J4531" s="184" t="s">
        <v>336</v>
      </c>
      <c r="K4531" s="184" t="s">
        <v>319</v>
      </c>
      <c r="L4531" s="187">
        <f t="shared" si="143"/>
        <v>0</v>
      </c>
      <c r="M4531" s="187">
        <f t="shared" si="144"/>
        <v>0</v>
      </c>
      <c r="N4531" s="186"/>
      <c r="O4531" s="33"/>
      <c r="P4531" s="33"/>
      <c r="Q4531" s="33"/>
      <c r="R4531" s="33"/>
      <c r="S4531" s="42"/>
      <c r="T4531" s="2"/>
      <c r="U4531" s="2"/>
      <c r="V4531" s="2"/>
      <c r="W4531" s="2"/>
      <c r="X4531" s="55"/>
      <c r="Y4531" s="62"/>
      <c r="Z4531" s="62"/>
      <c r="AA4531" s="62"/>
      <c r="AB4531" s="62"/>
      <c r="AC4531" s="68"/>
      <c r="AD4531" s="2"/>
      <c r="AE4531" s="2"/>
      <c r="AF4531" s="2"/>
      <c r="AG4531" s="2"/>
      <c r="AH4531" s="55"/>
      <c r="AI4531" s="72"/>
      <c r="AJ4531" s="72"/>
      <c r="AK4531" s="72"/>
      <c r="AL4531" s="72"/>
      <c r="AM4531" s="80"/>
      <c r="AN4531" s="2"/>
      <c r="AO4531" s="2"/>
      <c r="AP4531" s="2"/>
      <c r="AQ4531" s="2"/>
      <c r="AR4531" s="55"/>
      <c r="AS4531" s="85"/>
      <c r="AT4531" s="85"/>
      <c r="AU4531" s="85"/>
      <c r="AV4531" s="85"/>
      <c r="AW4531" s="100"/>
      <c r="AX4531" s="2"/>
      <c r="AY4531" s="2"/>
      <c r="AZ4531" s="2"/>
      <c r="BA4531" s="2"/>
      <c r="BB4531" s="55"/>
      <c r="BC4531" s="105"/>
      <c r="BD4531" s="105"/>
      <c r="BE4531" s="105"/>
      <c r="BF4531" s="105"/>
      <c r="BG4531" s="109"/>
      <c r="BH4531" s="2"/>
      <c r="BI4531" s="2"/>
      <c r="BJ4531" s="2"/>
      <c r="BK4531" s="2"/>
      <c r="BL4531" s="55"/>
      <c r="BM4531" s="48"/>
      <c r="BN4531" s="48"/>
      <c r="BO4531" s="48"/>
      <c r="BP4531" s="48"/>
      <c r="BQ4531" s="117"/>
      <c r="BR4531" s="2"/>
      <c r="BS4531" s="2"/>
      <c r="BT4531" s="2"/>
      <c r="BU4531" s="2"/>
      <c r="BV4531" s="55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18" t="s">
        <v>5</v>
      </c>
      <c r="H4532" s="3">
        <v>2024</v>
      </c>
      <c r="I4532" s="20" t="s">
        <v>286</v>
      </c>
      <c r="J4532" s="185" t="s">
        <v>337</v>
      </c>
      <c r="K4532" s="185" t="s">
        <v>318</v>
      </c>
      <c r="L4532" s="187">
        <f t="shared" si="143"/>
        <v>0</v>
      </c>
      <c r="M4532" s="187">
        <f t="shared" si="144"/>
        <v>0</v>
      </c>
      <c r="N4532" s="186"/>
      <c r="O4532" s="53"/>
      <c r="P4532" s="53"/>
      <c r="Q4532" s="53"/>
      <c r="R4532" s="53"/>
      <c r="S4532" s="54"/>
      <c r="T4532" s="8"/>
      <c r="U4532" s="8"/>
      <c r="V4532" s="8"/>
      <c r="W4532" s="8"/>
      <c r="X4532" s="122"/>
      <c r="Y4532" s="135"/>
      <c r="Z4532" s="135"/>
      <c r="AA4532" s="135"/>
      <c r="AB4532" s="135"/>
      <c r="AC4532" s="136"/>
      <c r="AD4532" s="8"/>
      <c r="AE4532" s="8"/>
      <c r="AF4532" s="8"/>
      <c r="AG4532" s="8"/>
      <c r="AH4532" s="122"/>
      <c r="AI4532" s="137"/>
      <c r="AJ4532" s="137"/>
      <c r="AK4532" s="137"/>
      <c r="AL4532" s="137"/>
      <c r="AM4532" s="138"/>
      <c r="AN4532" s="8"/>
      <c r="AO4532" s="8"/>
      <c r="AP4532" s="8"/>
      <c r="AQ4532" s="8"/>
      <c r="AR4532" s="122"/>
      <c r="AS4532" s="139"/>
      <c r="AT4532" s="139"/>
      <c r="AU4532" s="139"/>
      <c r="AV4532" s="139"/>
      <c r="AW4532" s="140"/>
      <c r="AX4532" s="8"/>
      <c r="AY4532" s="8"/>
      <c r="AZ4532" s="8"/>
      <c r="BA4532" s="8"/>
      <c r="BB4532" s="122"/>
      <c r="BC4532" s="141"/>
      <c r="BD4532" s="141"/>
      <c r="BE4532" s="141"/>
      <c r="BF4532" s="141"/>
      <c r="BG4532" s="142"/>
      <c r="BH4532" s="8"/>
      <c r="BI4532" s="8"/>
      <c r="BJ4532" s="8"/>
      <c r="BK4532" s="8"/>
      <c r="BL4532" s="122"/>
      <c r="BM4532" s="143"/>
      <c r="BN4532" s="143"/>
      <c r="BO4532" s="143"/>
      <c r="BP4532" s="143"/>
      <c r="BQ4532" s="144"/>
      <c r="BR4532" s="8"/>
      <c r="BS4532" s="8"/>
      <c r="BT4532" s="8"/>
      <c r="BU4532" s="8"/>
      <c r="BV4532" s="122"/>
    </row>
    <row r="4533" spans="1:74" ht="28.8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18" t="s">
        <v>5</v>
      </c>
      <c r="H4533" s="3">
        <v>2024</v>
      </c>
      <c r="I4533" s="20" t="s">
        <v>286</v>
      </c>
      <c r="J4533" s="185" t="s">
        <v>338</v>
      </c>
      <c r="K4533" s="185" t="s">
        <v>339</v>
      </c>
      <c r="L4533" s="187">
        <f t="shared" si="143"/>
        <v>0</v>
      </c>
      <c r="M4533" s="187">
        <f t="shared" si="144"/>
        <v>0</v>
      </c>
      <c r="N4533" s="186"/>
      <c r="O4533" s="53"/>
      <c r="P4533" s="53"/>
      <c r="Q4533" s="53"/>
      <c r="R4533" s="53"/>
      <c r="S4533" s="54"/>
      <c r="T4533" s="8"/>
      <c r="U4533" s="8"/>
      <c r="V4533" s="8"/>
      <c r="W4533" s="8"/>
      <c r="X4533" s="122"/>
      <c r="Y4533" s="135"/>
      <c r="Z4533" s="135"/>
      <c r="AA4533" s="135"/>
      <c r="AB4533" s="135"/>
      <c r="AC4533" s="136"/>
      <c r="AD4533" s="8"/>
      <c r="AE4533" s="8"/>
      <c r="AF4533" s="8"/>
      <c r="AG4533" s="8"/>
      <c r="AH4533" s="122"/>
      <c r="AI4533" s="137"/>
      <c r="AJ4533" s="137"/>
      <c r="AK4533" s="137"/>
      <c r="AL4533" s="137"/>
      <c r="AM4533" s="138"/>
      <c r="AN4533" s="8"/>
      <c r="AO4533" s="8"/>
      <c r="AP4533" s="8"/>
      <c r="AQ4533" s="8"/>
      <c r="AR4533" s="122"/>
      <c r="AS4533" s="139"/>
      <c r="AT4533" s="139"/>
      <c r="AU4533" s="139"/>
      <c r="AV4533" s="139"/>
      <c r="AW4533" s="140"/>
      <c r="AX4533" s="8"/>
      <c r="AY4533" s="8"/>
      <c r="AZ4533" s="8"/>
      <c r="BA4533" s="8"/>
      <c r="BB4533" s="122"/>
      <c r="BC4533" s="141"/>
      <c r="BD4533" s="141"/>
      <c r="BE4533" s="141"/>
      <c r="BF4533" s="141"/>
      <c r="BG4533" s="142"/>
      <c r="BH4533" s="8"/>
      <c r="BI4533" s="8"/>
      <c r="BJ4533" s="8"/>
      <c r="BK4533" s="8"/>
      <c r="BL4533" s="122"/>
      <c r="BM4533" s="143"/>
      <c r="BN4533" s="143"/>
      <c r="BO4533" s="143"/>
      <c r="BP4533" s="143"/>
      <c r="BQ4533" s="144"/>
      <c r="BR4533" s="8"/>
      <c r="BS4533" s="8"/>
      <c r="BT4533" s="8"/>
      <c r="BU4533" s="8"/>
      <c r="BV4533" s="122"/>
    </row>
    <row r="4534" spans="1:74" ht="28.8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18" t="s">
        <v>5</v>
      </c>
      <c r="H4534" s="3">
        <v>2024</v>
      </c>
      <c r="I4534" s="20" t="s">
        <v>286</v>
      </c>
      <c r="J4534" s="185" t="s">
        <v>340</v>
      </c>
      <c r="K4534" s="185" t="s">
        <v>318</v>
      </c>
      <c r="L4534" s="187">
        <f t="shared" si="143"/>
        <v>0</v>
      </c>
      <c r="M4534" s="187">
        <f t="shared" si="144"/>
        <v>0</v>
      </c>
      <c r="N4534" s="186"/>
      <c r="O4534" s="53"/>
      <c r="P4534" s="53"/>
      <c r="Q4534" s="53"/>
      <c r="R4534" s="53"/>
      <c r="S4534" s="54"/>
      <c r="T4534" s="8"/>
      <c r="U4534" s="8"/>
      <c r="V4534" s="8"/>
      <c r="W4534" s="8"/>
      <c r="X4534" s="122"/>
      <c r="Y4534" s="135"/>
      <c r="Z4534" s="135"/>
      <c r="AA4534" s="135"/>
      <c r="AB4534" s="135"/>
      <c r="AC4534" s="136"/>
      <c r="AD4534" s="8"/>
      <c r="AE4534" s="8"/>
      <c r="AF4534" s="8"/>
      <c r="AG4534" s="8"/>
      <c r="AH4534" s="122"/>
      <c r="AI4534" s="137"/>
      <c r="AJ4534" s="137"/>
      <c r="AK4534" s="137"/>
      <c r="AL4534" s="137"/>
      <c r="AM4534" s="138"/>
      <c r="AN4534" s="8"/>
      <c r="AO4534" s="8"/>
      <c r="AP4534" s="8"/>
      <c r="AQ4534" s="8"/>
      <c r="AR4534" s="122"/>
      <c r="AS4534" s="139"/>
      <c r="AT4534" s="139"/>
      <c r="AU4534" s="139"/>
      <c r="AV4534" s="139"/>
      <c r="AW4534" s="140"/>
      <c r="AX4534" s="8"/>
      <c r="AY4534" s="8"/>
      <c r="AZ4534" s="8"/>
      <c r="BA4534" s="8"/>
      <c r="BB4534" s="122"/>
      <c r="BC4534" s="141"/>
      <c r="BD4534" s="141"/>
      <c r="BE4534" s="141"/>
      <c r="BF4534" s="141"/>
      <c r="BG4534" s="142"/>
      <c r="BH4534" s="8"/>
      <c r="BI4534" s="8"/>
      <c r="BJ4534" s="8"/>
      <c r="BK4534" s="8"/>
      <c r="BL4534" s="122"/>
      <c r="BM4534" s="143"/>
      <c r="BN4534" s="143"/>
      <c r="BO4534" s="143"/>
      <c r="BP4534" s="143"/>
      <c r="BQ4534" s="144"/>
      <c r="BR4534" s="8"/>
      <c r="BS4534" s="8"/>
      <c r="BT4534" s="8"/>
      <c r="BU4534" s="8"/>
      <c r="BV4534" s="122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18" t="s">
        <v>5</v>
      </c>
      <c r="H4535" s="3">
        <v>2024</v>
      </c>
      <c r="I4535" s="20" t="s">
        <v>286</v>
      </c>
      <c r="J4535" s="185" t="s">
        <v>341</v>
      </c>
      <c r="K4535" s="185" t="s">
        <v>320</v>
      </c>
      <c r="L4535" s="187">
        <f t="shared" si="143"/>
        <v>0</v>
      </c>
      <c r="M4535" s="187">
        <f t="shared" si="144"/>
        <v>0</v>
      </c>
      <c r="N4535" s="186"/>
      <c r="O4535" s="53"/>
      <c r="P4535" s="53"/>
      <c r="Q4535" s="53"/>
      <c r="R4535" s="53"/>
      <c r="S4535" s="54"/>
      <c r="T4535" s="8"/>
      <c r="U4535" s="8"/>
      <c r="V4535" s="8"/>
      <c r="W4535" s="8"/>
      <c r="X4535" s="122"/>
      <c r="Y4535" s="135"/>
      <c r="Z4535" s="135"/>
      <c r="AA4535" s="135"/>
      <c r="AB4535" s="135"/>
      <c r="AC4535" s="136"/>
      <c r="AD4535" s="8"/>
      <c r="AE4535" s="8"/>
      <c r="AF4535" s="8"/>
      <c r="AG4535" s="8"/>
      <c r="AH4535" s="122"/>
      <c r="AI4535" s="137"/>
      <c r="AJ4535" s="137"/>
      <c r="AK4535" s="137"/>
      <c r="AL4535" s="137"/>
      <c r="AM4535" s="138"/>
      <c r="AN4535" s="8"/>
      <c r="AO4535" s="8"/>
      <c r="AP4535" s="8"/>
      <c r="AQ4535" s="8"/>
      <c r="AR4535" s="122"/>
      <c r="AS4535" s="139"/>
      <c r="AT4535" s="139"/>
      <c r="AU4535" s="139"/>
      <c r="AV4535" s="139"/>
      <c r="AW4535" s="140"/>
      <c r="AX4535" s="8"/>
      <c r="AY4535" s="8"/>
      <c r="AZ4535" s="8"/>
      <c r="BA4535" s="8"/>
      <c r="BB4535" s="122"/>
      <c r="BC4535" s="141"/>
      <c r="BD4535" s="141"/>
      <c r="BE4535" s="141"/>
      <c r="BF4535" s="141"/>
      <c r="BG4535" s="142"/>
      <c r="BH4535" s="8"/>
      <c r="BI4535" s="8"/>
      <c r="BJ4535" s="8"/>
      <c r="BK4535" s="8"/>
      <c r="BL4535" s="122"/>
      <c r="BM4535" s="143"/>
      <c r="BN4535" s="143"/>
      <c r="BO4535" s="143"/>
      <c r="BP4535" s="143"/>
      <c r="BQ4535" s="144"/>
      <c r="BR4535" s="8"/>
      <c r="BS4535" s="8"/>
      <c r="BT4535" s="8"/>
      <c r="BU4535" s="8"/>
      <c r="BV4535" s="122"/>
    </row>
    <row r="4536" spans="1:74" ht="28.8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18" t="s">
        <v>5</v>
      </c>
      <c r="H4536" s="3">
        <v>2024</v>
      </c>
      <c r="I4536" s="20" t="s">
        <v>286</v>
      </c>
      <c r="J4536" s="185" t="s">
        <v>342</v>
      </c>
      <c r="K4536" s="185" t="s">
        <v>320</v>
      </c>
      <c r="L4536" s="187">
        <f t="shared" si="143"/>
        <v>0</v>
      </c>
      <c r="M4536" s="187">
        <f t="shared" si="144"/>
        <v>0</v>
      </c>
      <c r="N4536" s="186"/>
      <c r="O4536" s="53"/>
      <c r="P4536" s="53"/>
      <c r="Q4536" s="53"/>
      <c r="R4536" s="53"/>
      <c r="S4536" s="54"/>
      <c r="T4536" s="8"/>
      <c r="U4536" s="8"/>
      <c r="V4536" s="8"/>
      <c r="W4536" s="8"/>
      <c r="X4536" s="122"/>
      <c r="Y4536" s="135"/>
      <c r="Z4536" s="135"/>
      <c r="AA4536" s="135"/>
      <c r="AB4536" s="135"/>
      <c r="AC4536" s="136"/>
      <c r="AD4536" s="8"/>
      <c r="AE4536" s="8"/>
      <c r="AF4536" s="8"/>
      <c r="AG4536" s="8"/>
      <c r="AH4536" s="122"/>
      <c r="AI4536" s="137"/>
      <c r="AJ4536" s="137"/>
      <c r="AK4536" s="137"/>
      <c r="AL4536" s="137"/>
      <c r="AM4536" s="138"/>
      <c r="AN4536" s="8"/>
      <c r="AO4536" s="8"/>
      <c r="AP4536" s="8"/>
      <c r="AQ4536" s="8"/>
      <c r="AR4536" s="122"/>
      <c r="AS4536" s="139"/>
      <c r="AT4536" s="139"/>
      <c r="AU4536" s="139"/>
      <c r="AV4536" s="139"/>
      <c r="AW4536" s="140"/>
      <c r="AX4536" s="8"/>
      <c r="AY4536" s="8"/>
      <c r="AZ4536" s="8"/>
      <c r="BA4536" s="8"/>
      <c r="BB4536" s="122"/>
      <c r="BC4536" s="141"/>
      <c r="BD4536" s="141"/>
      <c r="BE4536" s="141"/>
      <c r="BF4536" s="141"/>
      <c r="BG4536" s="142"/>
      <c r="BH4536" s="8"/>
      <c r="BI4536" s="8"/>
      <c r="BJ4536" s="8"/>
      <c r="BK4536" s="8"/>
      <c r="BL4536" s="122"/>
      <c r="BM4536" s="143"/>
      <c r="BN4536" s="143"/>
      <c r="BO4536" s="143"/>
      <c r="BP4536" s="143"/>
      <c r="BQ4536" s="144"/>
      <c r="BR4536" s="8"/>
      <c r="BS4536" s="8"/>
      <c r="BT4536" s="8"/>
      <c r="BU4536" s="8"/>
      <c r="BV4536" s="122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18" t="s">
        <v>5</v>
      </c>
      <c r="H4537" s="3">
        <v>2024</v>
      </c>
      <c r="I4537" s="20" t="s">
        <v>286</v>
      </c>
      <c r="J4537" s="185" t="s">
        <v>343</v>
      </c>
      <c r="K4537" s="185" t="s">
        <v>339</v>
      </c>
      <c r="L4537" s="187">
        <f t="shared" si="143"/>
        <v>0</v>
      </c>
      <c r="M4537" s="187">
        <f t="shared" si="144"/>
        <v>0</v>
      </c>
      <c r="N4537" s="186"/>
      <c r="O4537" s="53"/>
      <c r="P4537" s="53"/>
      <c r="Q4537" s="53"/>
      <c r="R4537" s="53"/>
      <c r="S4537" s="54"/>
      <c r="T4537" s="8"/>
      <c r="U4537" s="8"/>
      <c r="V4537" s="8"/>
      <c r="W4537" s="8"/>
      <c r="X4537" s="122"/>
      <c r="Y4537" s="135"/>
      <c r="Z4537" s="135"/>
      <c r="AA4537" s="135"/>
      <c r="AB4537" s="135"/>
      <c r="AC4537" s="136"/>
      <c r="AD4537" s="8"/>
      <c r="AE4537" s="8"/>
      <c r="AF4537" s="8"/>
      <c r="AG4537" s="8"/>
      <c r="AH4537" s="122"/>
      <c r="AI4537" s="137"/>
      <c r="AJ4537" s="137"/>
      <c r="AK4537" s="137"/>
      <c r="AL4537" s="137"/>
      <c r="AM4537" s="138"/>
      <c r="AN4537" s="8"/>
      <c r="AO4537" s="8"/>
      <c r="AP4537" s="8"/>
      <c r="AQ4537" s="8"/>
      <c r="AR4537" s="122"/>
      <c r="AS4537" s="139"/>
      <c r="AT4537" s="139"/>
      <c r="AU4537" s="139"/>
      <c r="AV4537" s="139"/>
      <c r="AW4537" s="140"/>
      <c r="AX4537" s="8"/>
      <c r="AY4537" s="8"/>
      <c r="AZ4537" s="8"/>
      <c r="BA4537" s="8"/>
      <c r="BB4537" s="122"/>
      <c r="BC4537" s="141"/>
      <c r="BD4537" s="141"/>
      <c r="BE4537" s="141"/>
      <c r="BF4537" s="141"/>
      <c r="BG4537" s="142"/>
      <c r="BH4537" s="8"/>
      <c r="BI4537" s="8"/>
      <c r="BJ4537" s="8"/>
      <c r="BK4537" s="8"/>
      <c r="BL4537" s="122"/>
      <c r="BM4537" s="143"/>
      <c r="BN4537" s="143"/>
      <c r="BO4537" s="143"/>
      <c r="BP4537" s="143"/>
      <c r="BQ4537" s="144"/>
      <c r="BR4537" s="8"/>
      <c r="BS4537" s="8"/>
      <c r="BT4537" s="8"/>
      <c r="BU4537" s="8"/>
      <c r="BV4537" s="122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18" t="s">
        <v>5</v>
      </c>
      <c r="H4538" s="3">
        <v>2024</v>
      </c>
      <c r="I4538" s="20" t="s">
        <v>288</v>
      </c>
      <c r="J4538" s="185" t="s">
        <v>344</v>
      </c>
      <c r="K4538" s="185" t="s">
        <v>318</v>
      </c>
      <c r="L4538" s="187">
        <f t="shared" si="143"/>
        <v>0.13800000000000001</v>
      </c>
      <c r="M4538" s="187">
        <f t="shared" si="144"/>
        <v>134.42599999999999</v>
      </c>
      <c r="N4538" s="186"/>
      <c r="O4538" s="53"/>
      <c r="P4538" s="53"/>
      <c r="Q4538" s="53"/>
      <c r="R4538" s="53"/>
      <c r="S4538" s="54"/>
      <c r="T4538" s="8"/>
      <c r="U4538" s="8"/>
      <c r="V4538" s="8"/>
      <c r="W4538" s="8"/>
      <c r="X4538" s="122"/>
      <c r="Y4538" s="135"/>
      <c r="Z4538" s="135"/>
      <c r="AA4538" s="135"/>
      <c r="AB4538" s="135"/>
      <c r="AC4538" s="136"/>
      <c r="AD4538" s="8"/>
      <c r="AE4538" s="8"/>
      <c r="AF4538" s="8"/>
      <c r="AG4538" s="8"/>
      <c r="AH4538" s="122"/>
      <c r="AI4538" s="137"/>
      <c r="AJ4538" s="137"/>
      <c r="AK4538" s="137"/>
      <c r="AL4538" s="137"/>
      <c r="AM4538" s="138"/>
      <c r="AN4538" s="8"/>
      <c r="AO4538" s="8"/>
      <c r="AP4538" s="8"/>
      <c r="AQ4538" s="8"/>
      <c r="AR4538" s="122"/>
      <c r="AS4538" s="139"/>
      <c r="AT4538" s="139"/>
      <c r="AU4538" s="139"/>
      <c r="AV4538" s="139"/>
      <c r="AW4538" s="140"/>
      <c r="AX4538" s="8"/>
      <c r="AY4538" s="8"/>
      <c r="AZ4538" s="8"/>
      <c r="BA4538" s="8">
        <v>0.13800000000000001</v>
      </c>
      <c r="BB4538" s="122">
        <v>134.42599999999999</v>
      </c>
      <c r="BC4538" s="141"/>
      <c r="BD4538" s="141"/>
      <c r="BE4538" s="141"/>
      <c r="BF4538" s="141"/>
      <c r="BG4538" s="142"/>
      <c r="BH4538" s="8"/>
      <c r="BI4538" s="8"/>
      <c r="BJ4538" s="8"/>
      <c r="BK4538" s="8"/>
      <c r="BL4538" s="122"/>
      <c r="BM4538" s="143"/>
      <c r="BN4538" s="143"/>
      <c r="BO4538" s="143"/>
      <c r="BP4538" s="143"/>
      <c r="BQ4538" s="144"/>
      <c r="BR4538" s="8"/>
      <c r="BS4538" s="8"/>
      <c r="BT4538" s="8"/>
      <c r="BU4538" s="8"/>
      <c r="BV4538" s="122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18" t="s">
        <v>5</v>
      </c>
      <c r="H4539" s="3">
        <v>2024</v>
      </c>
      <c r="I4539" s="20" t="s">
        <v>288</v>
      </c>
      <c r="J4539" s="184" t="s">
        <v>351</v>
      </c>
      <c r="K4539" s="184" t="s">
        <v>318</v>
      </c>
      <c r="L4539" s="187">
        <f t="shared" si="143"/>
        <v>0</v>
      </c>
      <c r="M4539" s="187">
        <f t="shared" si="144"/>
        <v>0</v>
      </c>
      <c r="N4539" s="186"/>
      <c r="O4539" s="53"/>
      <c r="P4539" s="53"/>
      <c r="Q4539" s="53"/>
      <c r="R4539" s="53"/>
      <c r="S4539" s="54"/>
      <c r="T4539" s="8"/>
      <c r="U4539" s="8"/>
      <c r="V4539" s="8"/>
      <c r="W4539" s="8"/>
      <c r="X4539" s="122"/>
      <c r="Y4539" s="135"/>
      <c r="Z4539" s="135"/>
      <c r="AA4539" s="135"/>
      <c r="AB4539" s="135"/>
      <c r="AC4539" s="136"/>
      <c r="AD4539" s="8"/>
      <c r="AE4539" s="8"/>
      <c r="AF4539" s="8"/>
      <c r="AG4539" s="8"/>
      <c r="AH4539" s="122"/>
      <c r="AI4539" s="137"/>
      <c r="AJ4539" s="137"/>
      <c r="AK4539" s="137"/>
      <c r="AL4539" s="137"/>
      <c r="AM4539" s="138"/>
      <c r="AN4539" s="8"/>
      <c r="AO4539" s="8"/>
      <c r="AP4539" s="8"/>
      <c r="AQ4539" s="8"/>
      <c r="AR4539" s="122"/>
      <c r="AS4539" s="139"/>
      <c r="AT4539" s="139"/>
      <c r="AU4539" s="139"/>
      <c r="AV4539" s="139"/>
      <c r="AW4539" s="140"/>
      <c r="AX4539" s="8"/>
      <c r="AY4539" s="8"/>
      <c r="AZ4539" s="8"/>
      <c r="BA4539" s="8"/>
      <c r="BB4539" s="122"/>
      <c r="BC4539" s="141"/>
      <c r="BD4539" s="141"/>
      <c r="BE4539" s="141"/>
      <c r="BF4539" s="141"/>
      <c r="BG4539" s="142"/>
      <c r="BH4539" s="8"/>
      <c r="BI4539" s="8"/>
      <c r="BJ4539" s="8"/>
      <c r="BK4539" s="8"/>
      <c r="BL4539" s="122"/>
      <c r="BM4539" s="143"/>
      <c r="BN4539" s="143"/>
      <c r="BO4539" s="143"/>
      <c r="BP4539" s="143"/>
      <c r="BQ4539" s="144"/>
      <c r="BR4539" s="8"/>
      <c r="BS4539" s="8"/>
      <c r="BT4539" s="8"/>
      <c r="BU4539" s="8"/>
      <c r="BV4539" s="122"/>
    </row>
    <row r="4540" spans="1:74" ht="28.8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18" t="s">
        <v>5</v>
      </c>
      <c r="H4540" s="3">
        <v>2024</v>
      </c>
      <c r="I4540" s="20" t="s">
        <v>288</v>
      </c>
      <c r="J4540" s="184" t="s">
        <v>352</v>
      </c>
      <c r="K4540" s="184" t="s">
        <v>321</v>
      </c>
      <c r="L4540" s="187">
        <f t="shared" si="143"/>
        <v>0</v>
      </c>
      <c r="M4540" s="187">
        <f t="shared" si="144"/>
        <v>0</v>
      </c>
      <c r="N4540" s="186"/>
      <c r="O4540" s="33"/>
      <c r="P4540" s="33"/>
      <c r="Q4540" s="33"/>
      <c r="R4540" s="33"/>
      <c r="S4540" s="42"/>
      <c r="T4540" s="2"/>
      <c r="U4540" s="2"/>
      <c r="V4540" s="2"/>
      <c r="W4540" s="2"/>
      <c r="X4540" s="55"/>
      <c r="Y4540" s="62"/>
      <c r="Z4540" s="62"/>
      <c r="AA4540" s="62"/>
      <c r="AB4540" s="62"/>
      <c r="AC4540" s="68"/>
      <c r="AD4540" s="2"/>
      <c r="AE4540" s="2"/>
      <c r="AF4540" s="2"/>
      <c r="AG4540" s="2"/>
      <c r="AH4540" s="55"/>
      <c r="AI4540" s="72"/>
      <c r="AJ4540" s="72"/>
      <c r="AK4540" s="72"/>
      <c r="AL4540" s="72"/>
      <c r="AM4540" s="80"/>
      <c r="AN4540" s="2"/>
      <c r="AO4540" s="2"/>
      <c r="AP4540" s="2"/>
      <c r="AQ4540" s="2"/>
      <c r="AR4540" s="55"/>
      <c r="AS4540" s="85"/>
      <c r="AT4540" s="85"/>
      <c r="AU4540" s="85"/>
      <c r="AV4540" s="85"/>
      <c r="AW4540" s="100"/>
      <c r="AX4540" s="2"/>
      <c r="AY4540" s="2"/>
      <c r="AZ4540" s="2"/>
      <c r="BA4540" s="2"/>
      <c r="BB4540" s="55"/>
      <c r="BC4540" s="105"/>
      <c r="BD4540" s="105"/>
      <c r="BE4540" s="105"/>
      <c r="BF4540" s="105"/>
      <c r="BG4540" s="109"/>
      <c r="BH4540" s="2"/>
      <c r="BI4540" s="2"/>
      <c r="BJ4540" s="2"/>
      <c r="BK4540" s="2"/>
      <c r="BL4540" s="55"/>
      <c r="BM4540" s="48"/>
      <c r="BN4540" s="48"/>
      <c r="BO4540" s="48"/>
      <c r="BP4540" s="48"/>
      <c r="BQ4540" s="117"/>
      <c r="BR4540" s="2"/>
      <c r="BS4540" s="2"/>
      <c r="BT4540" s="2"/>
      <c r="BU4540" s="2"/>
      <c r="BV4540" s="55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18" t="s">
        <v>5</v>
      </c>
      <c r="H4541" s="3">
        <v>2024</v>
      </c>
      <c r="I4541" s="20" t="s">
        <v>288</v>
      </c>
      <c r="J4541" s="184" t="s">
        <v>345</v>
      </c>
      <c r="K4541" s="184" t="s">
        <v>318</v>
      </c>
      <c r="L4541" s="187">
        <f t="shared" si="143"/>
        <v>0</v>
      </c>
      <c r="M4541" s="187">
        <f t="shared" si="144"/>
        <v>0</v>
      </c>
      <c r="N4541" s="186"/>
      <c r="O4541" s="34"/>
      <c r="P4541" s="33"/>
      <c r="Q4541" s="33"/>
      <c r="R4541" s="33"/>
      <c r="S4541" s="42"/>
      <c r="T4541" s="3"/>
      <c r="U4541" s="2"/>
      <c r="V4541" s="2"/>
      <c r="W4541" s="2"/>
      <c r="X4541" s="55"/>
      <c r="Y4541" s="64"/>
      <c r="Z4541" s="62"/>
      <c r="AA4541" s="62"/>
      <c r="AB4541" s="62"/>
      <c r="AC4541" s="68"/>
      <c r="AD4541" s="3"/>
      <c r="AE4541" s="2"/>
      <c r="AF4541" s="2"/>
      <c r="AG4541" s="2"/>
      <c r="AH4541" s="55"/>
      <c r="AI4541" s="73"/>
      <c r="AJ4541" s="72"/>
      <c r="AK4541" s="72"/>
      <c r="AL4541" s="72"/>
      <c r="AM4541" s="80"/>
      <c r="AN4541" s="3"/>
      <c r="AO4541" s="2"/>
      <c r="AP4541" s="2"/>
      <c r="AQ4541" s="2"/>
      <c r="AR4541" s="55"/>
      <c r="AS4541" s="86"/>
      <c r="AT4541" s="85"/>
      <c r="AU4541" s="85"/>
      <c r="AV4541" s="85"/>
      <c r="AW4541" s="100"/>
      <c r="AX4541" s="3"/>
      <c r="AY4541" s="2"/>
      <c r="AZ4541" s="2"/>
      <c r="BA4541" s="2"/>
      <c r="BB4541" s="55"/>
      <c r="BC4541" s="106"/>
      <c r="BD4541" s="105"/>
      <c r="BE4541" s="105"/>
      <c r="BF4541" s="105"/>
      <c r="BG4541" s="109"/>
      <c r="BH4541" s="3"/>
      <c r="BI4541" s="2"/>
      <c r="BJ4541" s="2"/>
      <c r="BK4541" s="2"/>
      <c r="BL4541" s="55"/>
      <c r="BM4541" s="49"/>
      <c r="BN4541" s="48"/>
      <c r="BO4541" s="48"/>
      <c r="BP4541" s="48"/>
      <c r="BQ4541" s="117"/>
      <c r="BR4541" s="3"/>
      <c r="BS4541" s="2"/>
      <c r="BT4541" s="2"/>
      <c r="BU4541" s="2"/>
      <c r="BV4541" s="55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18" t="s">
        <v>5</v>
      </c>
      <c r="H4542" s="3">
        <v>2024</v>
      </c>
      <c r="I4542" s="20" t="s">
        <v>289</v>
      </c>
      <c r="J4542" s="184" t="s">
        <v>268</v>
      </c>
      <c r="K4542" s="184" t="s">
        <v>318</v>
      </c>
      <c r="L4542" s="187">
        <f t="shared" si="143"/>
        <v>0</v>
      </c>
      <c r="M4542" s="187">
        <f t="shared" si="144"/>
        <v>0</v>
      </c>
      <c r="N4542" s="186"/>
      <c r="O4542" s="33"/>
      <c r="P4542" s="33"/>
      <c r="Q4542" s="33"/>
      <c r="R4542" s="33"/>
      <c r="S4542" s="42"/>
      <c r="T4542" s="2"/>
      <c r="U4542" s="2"/>
      <c r="V4542" s="2"/>
      <c r="W4542" s="2"/>
      <c r="X4542" s="55"/>
      <c r="Y4542" s="62"/>
      <c r="Z4542" s="62"/>
      <c r="AA4542" s="62"/>
      <c r="AB4542" s="62"/>
      <c r="AC4542" s="68"/>
      <c r="AD4542" s="2"/>
      <c r="AE4542" s="2"/>
      <c r="AF4542" s="2"/>
      <c r="AG4542" s="2"/>
      <c r="AH4542" s="55"/>
      <c r="AI4542" s="72"/>
      <c r="AJ4542" s="72"/>
      <c r="AK4542" s="72"/>
      <c r="AL4542" s="72"/>
      <c r="AM4542" s="80"/>
      <c r="AN4542" s="2"/>
      <c r="AO4542" s="2"/>
      <c r="AP4542" s="2"/>
      <c r="AQ4542" s="2"/>
      <c r="AR4542" s="55"/>
      <c r="AS4542" s="85"/>
      <c r="AT4542" s="85"/>
      <c r="AU4542" s="85"/>
      <c r="AV4542" s="85"/>
      <c r="AW4542" s="100"/>
      <c r="AX4542" s="2"/>
      <c r="AY4542" s="2"/>
      <c r="AZ4542" s="2"/>
      <c r="BA4542" s="2"/>
      <c r="BB4542" s="55"/>
      <c r="BC4542" s="105"/>
      <c r="BD4542" s="105"/>
      <c r="BE4542" s="105"/>
      <c r="BF4542" s="105"/>
      <c r="BG4542" s="109"/>
      <c r="BH4542" s="2"/>
      <c r="BI4542" s="2"/>
      <c r="BJ4542" s="2"/>
      <c r="BK4542" s="2"/>
      <c r="BL4542" s="55"/>
      <c r="BM4542" s="48"/>
      <c r="BN4542" s="48"/>
      <c r="BO4542" s="48"/>
      <c r="BP4542" s="48"/>
      <c r="BQ4542" s="117"/>
      <c r="BR4542" s="2"/>
      <c r="BS4542" s="2"/>
      <c r="BT4542" s="2"/>
      <c r="BU4542" s="2"/>
      <c r="BV4542" s="55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18" t="s">
        <v>5</v>
      </c>
      <c r="H4543" s="3">
        <v>2024</v>
      </c>
      <c r="I4543" s="20" t="s">
        <v>289</v>
      </c>
      <c r="J4543" s="184" t="s">
        <v>292</v>
      </c>
      <c r="K4543" s="184" t="s">
        <v>318</v>
      </c>
      <c r="L4543" s="187">
        <f t="shared" si="143"/>
        <v>0</v>
      </c>
      <c r="M4543" s="187">
        <f t="shared" si="144"/>
        <v>0</v>
      </c>
      <c r="N4543" s="186"/>
      <c r="O4543" s="33"/>
      <c r="P4543" s="33"/>
      <c r="Q4543" s="33"/>
      <c r="R4543" s="33"/>
      <c r="S4543" s="42"/>
      <c r="T4543" s="2"/>
      <c r="U4543" s="2"/>
      <c r="V4543" s="2"/>
      <c r="W4543" s="2"/>
      <c r="X4543" s="55"/>
      <c r="Y4543" s="62"/>
      <c r="Z4543" s="62"/>
      <c r="AA4543" s="62"/>
      <c r="AB4543" s="62"/>
      <c r="AC4543" s="68"/>
      <c r="AD4543" s="2"/>
      <c r="AE4543" s="2"/>
      <c r="AF4543" s="2"/>
      <c r="AG4543" s="2"/>
      <c r="AH4543" s="55"/>
      <c r="AI4543" s="72"/>
      <c r="AJ4543" s="72"/>
      <c r="AK4543" s="72"/>
      <c r="AL4543" s="72"/>
      <c r="AM4543" s="80"/>
      <c r="AN4543" s="2"/>
      <c r="AO4543" s="2"/>
      <c r="AP4543" s="2"/>
      <c r="AQ4543" s="2"/>
      <c r="AR4543" s="55"/>
      <c r="AS4543" s="85"/>
      <c r="AT4543" s="85"/>
      <c r="AU4543" s="85"/>
      <c r="AV4543" s="85"/>
      <c r="AW4543" s="100"/>
      <c r="AX4543" s="2"/>
      <c r="AY4543" s="2"/>
      <c r="AZ4543" s="2"/>
      <c r="BA4543" s="2"/>
      <c r="BB4543" s="55"/>
      <c r="BC4543" s="105"/>
      <c r="BD4543" s="105"/>
      <c r="BE4543" s="105"/>
      <c r="BF4543" s="105"/>
      <c r="BG4543" s="109"/>
      <c r="BH4543" s="2"/>
      <c r="BI4543" s="2"/>
      <c r="BJ4543" s="2"/>
      <c r="BK4543" s="2"/>
      <c r="BL4543" s="55"/>
      <c r="BM4543" s="48"/>
      <c r="BN4543" s="48"/>
      <c r="BO4543" s="48"/>
      <c r="BP4543" s="48"/>
      <c r="BQ4543" s="117"/>
      <c r="BR4543" s="2"/>
      <c r="BS4543" s="2"/>
      <c r="BT4543" s="2"/>
      <c r="BU4543" s="2"/>
      <c r="BV4543" s="55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18" t="s">
        <v>5</v>
      </c>
      <c r="H4544" s="3">
        <v>2024</v>
      </c>
      <c r="I4544" s="20" t="s">
        <v>285</v>
      </c>
      <c r="J4544" s="184" t="s">
        <v>293</v>
      </c>
      <c r="K4544" s="184" t="s">
        <v>318</v>
      </c>
      <c r="L4544" s="188">
        <f t="shared" si="143"/>
        <v>0</v>
      </c>
      <c r="M4544" s="187">
        <f t="shared" si="144"/>
        <v>0</v>
      </c>
      <c r="N4544" s="186"/>
      <c r="O4544" s="33"/>
      <c r="P4544" s="33"/>
      <c r="Q4544" s="33"/>
      <c r="R4544" s="34"/>
      <c r="S4544" s="42"/>
      <c r="T4544" s="2"/>
      <c r="U4544" s="2"/>
      <c r="V4544" s="2"/>
      <c r="W4544" s="3"/>
      <c r="X4544" s="55"/>
      <c r="Y4544" s="62"/>
      <c r="Z4544" s="62"/>
      <c r="AA4544" s="62"/>
      <c r="AB4544" s="64"/>
      <c r="AC4544" s="68"/>
      <c r="AD4544" s="2"/>
      <c r="AE4544" s="2"/>
      <c r="AF4544" s="2"/>
      <c r="AG4544" s="3"/>
      <c r="AH4544" s="55"/>
      <c r="AI4544" s="72"/>
      <c r="AJ4544" s="72"/>
      <c r="AK4544" s="72"/>
      <c r="AL4544" s="73"/>
      <c r="AM4544" s="80"/>
      <c r="AN4544" s="2"/>
      <c r="AO4544" s="2"/>
      <c r="AP4544" s="2"/>
      <c r="AQ4544" s="3"/>
      <c r="AR4544" s="55"/>
      <c r="AS4544" s="85"/>
      <c r="AT4544" s="85"/>
      <c r="AU4544" s="85"/>
      <c r="AV4544" s="86"/>
      <c r="AW4544" s="100"/>
      <c r="AX4544" s="2"/>
      <c r="AY4544" s="2"/>
      <c r="AZ4544" s="2"/>
      <c r="BA4544" s="3"/>
      <c r="BB4544" s="55"/>
      <c r="BC4544" s="105"/>
      <c r="BD4544" s="105"/>
      <c r="BE4544" s="105"/>
      <c r="BF4544" s="106"/>
      <c r="BG4544" s="109"/>
      <c r="BH4544" s="2"/>
      <c r="BI4544" s="2"/>
      <c r="BJ4544" s="2"/>
      <c r="BK4544" s="3"/>
      <c r="BL4544" s="55"/>
      <c r="BM4544" s="48"/>
      <c r="BN4544" s="48"/>
      <c r="BO4544" s="48"/>
      <c r="BP4544" s="49"/>
      <c r="BQ4544" s="117"/>
      <c r="BR4544" s="2"/>
      <c r="BS4544" s="2"/>
      <c r="BT4544" s="2"/>
      <c r="BU4544" s="3"/>
      <c r="BV4544" s="55"/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18" t="s">
        <v>5</v>
      </c>
      <c r="H4545" s="3">
        <v>2024</v>
      </c>
      <c r="I4545" s="20" t="s">
        <v>287</v>
      </c>
      <c r="J4545" s="184" t="s">
        <v>269</v>
      </c>
      <c r="K4545" s="184" t="s">
        <v>320</v>
      </c>
      <c r="L4545" s="187">
        <f t="shared" si="143"/>
        <v>2</v>
      </c>
      <c r="M4545" s="187">
        <f t="shared" si="144"/>
        <v>2.605</v>
      </c>
      <c r="N4545" s="186"/>
      <c r="O4545" s="33"/>
      <c r="P4545" s="33"/>
      <c r="Q4545" s="33"/>
      <c r="R4545" s="33"/>
      <c r="S4545" s="42"/>
      <c r="T4545" s="2"/>
      <c r="U4545" s="2"/>
      <c r="V4545" s="2"/>
      <c r="W4545" s="2"/>
      <c r="X4545" s="55"/>
      <c r="Y4545" s="62"/>
      <c r="Z4545" s="62"/>
      <c r="AA4545" s="62"/>
      <c r="AB4545" s="64"/>
      <c r="AC4545" s="68"/>
      <c r="AD4545" s="2"/>
      <c r="AE4545" s="2"/>
      <c r="AF4545" s="2"/>
      <c r="AG4545" s="2">
        <v>2</v>
      </c>
      <c r="AH4545" s="55">
        <v>2.605</v>
      </c>
      <c r="AI4545" s="72"/>
      <c r="AJ4545" s="72"/>
      <c r="AK4545" s="72"/>
      <c r="AL4545" s="72"/>
      <c r="AM4545" s="80"/>
      <c r="AN4545" s="2"/>
      <c r="AO4545" s="2"/>
      <c r="AP4545" s="2"/>
      <c r="AQ4545" s="2"/>
      <c r="AR4545" s="55"/>
      <c r="AS4545" s="85"/>
      <c r="AT4545" s="85"/>
      <c r="AU4545" s="85"/>
      <c r="AV4545" s="85"/>
      <c r="AW4545" s="100"/>
      <c r="AX4545" s="2"/>
      <c r="AY4545" s="2"/>
      <c r="AZ4545" s="2"/>
      <c r="BA4545" s="2"/>
      <c r="BB4545" s="55"/>
      <c r="BC4545" s="105"/>
      <c r="BD4545" s="105"/>
      <c r="BE4545" s="105"/>
      <c r="BF4545" s="105"/>
      <c r="BG4545" s="109"/>
      <c r="BH4545" s="2"/>
      <c r="BI4545" s="2"/>
      <c r="BJ4545" s="2"/>
      <c r="BK4545" s="2"/>
      <c r="BL4545" s="55"/>
      <c r="BM4545" s="48"/>
      <c r="BN4545" s="48"/>
      <c r="BO4545" s="48"/>
      <c r="BP4545" s="48"/>
      <c r="BQ4545" s="117"/>
      <c r="BR4545" s="2"/>
      <c r="BS4545" s="2"/>
      <c r="BT4545" s="2"/>
      <c r="BU4545" s="2"/>
      <c r="BV4545" s="55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18" t="s">
        <v>5</v>
      </c>
      <c r="H4546" s="3">
        <v>2024</v>
      </c>
      <c r="I4546" s="20" t="s">
        <v>287</v>
      </c>
      <c r="J4546" s="184" t="s">
        <v>270</v>
      </c>
      <c r="K4546" s="184" t="s">
        <v>320</v>
      </c>
      <c r="L4546" s="187">
        <f t="shared" si="143"/>
        <v>0</v>
      </c>
      <c r="M4546" s="187">
        <f t="shared" si="144"/>
        <v>0</v>
      </c>
      <c r="N4546" s="186"/>
      <c r="O4546" s="33"/>
      <c r="P4546" s="33"/>
      <c r="Q4546" s="33"/>
      <c r="R4546" s="33"/>
      <c r="S4546" s="42"/>
      <c r="T4546" s="2"/>
      <c r="U4546" s="2"/>
      <c r="V4546" s="2"/>
      <c r="W4546" s="2"/>
      <c r="X4546" s="55"/>
      <c r="Y4546" s="62"/>
      <c r="Z4546" s="62"/>
      <c r="AA4546" s="62"/>
      <c r="AB4546" s="62"/>
      <c r="AC4546" s="68"/>
      <c r="AD4546" s="2"/>
      <c r="AE4546" s="2"/>
      <c r="AF4546" s="2"/>
      <c r="AG4546" s="2"/>
      <c r="AH4546" s="55"/>
      <c r="AI4546" s="72"/>
      <c r="AJ4546" s="72"/>
      <c r="AK4546" s="72"/>
      <c r="AL4546" s="72"/>
      <c r="AM4546" s="80"/>
      <c r="AN4546" s="2"/>
      <c r="AO4546" s="2"/>
      <c r="AP4546" s="2"/>
      <c r="AQ4546" s="2"/>
      <c r="AR4546" s="55"/>
      <c r="AS4546" s="85"/>
      <c r="AT4546" s="85"/>
      <c r="AU4546" s="85"/>
      <c r="AV4546" s="85"/>
      <c r="AW4546" s="100"/>
      <c r="AX4546" s="2"/>
      <c r="AY4546" s="2"/>
      <c r="AZ4546" s="2"/>
      <c r="BA4546" s="2"/>
      <c r="BB4546" s="55"/>
      <c r="BC4546" s="105"/>
      <c r="BD4546" s="105"/>
      <c r="BE4546" s="105"/>
      <c r="BF4546" s="105"/>
      <c r="BG4546" s="109"/>
      <c r="BH4546" s="2"/>
      <c r="BI4546" s="2"/>
      <c r="BJ4546" s="2"/>
      <c r="BK4546" s="2"/>
      <c r="BL4546" s="55"/>
      <c r="BM4546" s="48"/>
      <c r="BN4546" s="48"/>
      <c r="BO4546" s="48"/>
      <c r="BP4546" s="48"/>
      <c r="BQ4546" s="117"/>
      <c r="BR4546" s="2"/>
      <c r="BS4546" s="2"/>
      <c r="BT4546" s="2"/>
      <c r="BU4546" s="2"/>
      <c r="BV4546" s="55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18" t="s">
        <v>5</v>
      </c>
      <c r="H4547" s="3">
        <v>2024</v>
      </c>
      <c r="I4547" s="20" t="s">
        <v>290</v>
      </c>
      <c r="J4547" s="184" t="s">
        <v>271</v>
      </c>
      <c r="K4547" s="184" t="s">
        <v>321</v>
      </c>
      <c r="L4547" s="187">
        <f t="shared" si="143"/>
        <v>0</v>
      </c>
      <c r="M4547" s="187">
        <f t="shared" si="144"/>
        <v>0</v>
      </c>
      <c r="N4547" s="186"/>
      <c r="O4547" s="33"/>
      <c r="P4547" s="33"/>
      <c r="Q4547" s="33"/>
      <c r="R4547" s="33"/>
      <c r="S4547" s="42"/>
      <c r="T4547" s="2"/>
      <c r="U4547" s="2"/>
      <c r="V4547" s="2"/>
      <c r="W4547" s="2"/>
      <c r="X4547" s="55"/>
      <c r="Y4547" s="62"/>
      <c r="Z4547" s="62"/>
      <c r="AA4547" s="62"/>
      <c r="AB4547" s="62"/>
      <c r="AC4547" s="68"/>
      <c r="AD4547" s="2"/>
      <c r="AE4547" s="2"/>
      <c r="AF4547" s="2"/>
      <c r="AG4547" s="2"/>
      <c r="AH4547" s="55"/>
      <c r="AI4547" s="72"/>
      <c r="AJ4547" s="72"/>
      <c r="AK4547" s="72"/>
      <c r="AL4547" s="72"/>
      <c r="AM4547" s="80"/>
      <c r="AN4547" s="2"/>
      <c r="AO4547" s="2"/>
      <c r="AP4547" s="2"/>
      <c r="AQ4547" s="2"/>
      <c r="AR4547" s="55"/>
      <c r="AS4547" s="85"/>
      <c r="AT4547" s="85"/>
      <c r="AU4547" s="85"/>
      <c r="AV4547" s="85"/>
      <c r="AW4547" s="100"/>
      <c r="AX4547" s="2"/>
      <c r="AY4547" s="2"/>
      <c r="AZ4547" s="2"/>
      <c r="BA4547" s="2"/>
      <c r="BB4547" s="55"/>
      <c r="BC4547" s="105"/>
      <c r="BD4547" s="105"/>
      <c r="BE4547" s="105"/>
      <c r="BF4547" s="105"/>
      <c r="BG4547" s="109"/>
      <c r="BH4547" s="2"/>
      <c r="BI4547" s="2"/>
      <c r="BJ4547" s="2"/>
      <c r="BK4547" s="2"/>
      <c r="BL4547" s="55"/>
      <c r="BM4547" s="48"/>
      <c r="BN4547" s="48"/>
      <c r="BO4547" s="48"/>
      <c r="BP4547" s="48"/>
      <c r="BQ4547" s="117"/>
      <c r="BR4547" s="2"/>
      <c r="BS4547" s="2"/>
      <c r="BT4547" s="2"/>
      <c r="BU4547" s="2"/>
      <c r="BV4547" s="55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18" t="s">
        <v>5</v>
      </c>
      <c r="H4548" s="3">
        <v>2024</v>
      </c>
      <c r="I4548" s="20" t="s">
        <v>284</v>
      </c>
      <c r="J4548" s="184" t="s">
        <v>294</v>
      </c>
      <c r="K4548" s="184" t="s">
        <v>320</v>
      </c>
      <c r="L4548" s="187">
        <f t="shared" si="143"/>
        <v>0</v>
      </c>
      <c r="M4548" s="187">
        <f t="shared" si="144"/>
        <v>0</v>
      </c>
      <c r="N4548" s="186"/>
      <c r="O4548" s="33"/>
      <c r="P4548" s="33"/>
      <c r="Q4548" s="33"/>
      <c r="R4548" s="33"/>
      <c r="S4548" s="42"/>
      <c r="T4548" s="2"/>
      <c r="U4548" s="2"/>
      <c r="V4548" s="2"/>
      <c r="W4548" s="2"/>
      <c r="X4548" s="55"/>
      <c r="Y4548" s="62"/>
      <c r="Z4548" s="62"/>
      <c r="AA4548" s="62"/>
      <c r="AB4548" s="62"/>
      <c r="AC4548" s="68"/>
      <c r="AD4548" s="2"/>
      <c r="AE4548" s="2"/>
      <c r="AF4548" s="2"/>
      <c r="AG4548" s="2"/>
      <c r="AH4548" s="55"/>
      <c r="AI4548" s="72"/>
      <c r="AJ4548" s="72"/>
      <c r="AK4548" s="72"/>
      <c r="AL4548" s="72"/>
      <c r="AM4548" s="80"/>
      <c r="AN4548" s="2"/>
      <c r="AO4548" s="2"/>
      <c r="AP4548" s="2"/>
      <c r="AQ4548" s="2"/>
      <c r="AR4548" s="55"/>
      <c r="AS4548" s="85"/>
      <c r="AT4548" s="85"/>
      <c r="AU4548" s="85"/>
      <c r="AV4548" s="85"/>
      <c r="AW4548" s="100"/>
      <c r="AX4548" s="2"/>
      <c r="AY4548" s="2"/>
      <c r="AZ4548" s="2"/>
      <c r="BA4548" s="2"/>
      <c r="BB4548" s="55"/>
      <c r="BC4548" s="105"/>
      <c r="BD4548" s="105"/>
      <c r="BE4548" s="105"/>
      <c r="BF4548" s="105"/>
      <c r="BG4548" s="109"/>
      <c r="BH4548" s="2"/>
      <c r="BI4548" s="2"/>
      <c r="BJ4548" s="2"/>
      <c r="BK4548" s="2"/>
      <c r="BL4548" s="55"/>
      <c r="BM4548" s="48"/>
      <c r="BN4548" s="48"/>
      <c r="BO4548" s="48"/>
      <c r="BP4548" s="48"/>
      <c r="BQ4548" s="117"/>
      <c r="BR4548" s="2"/>
      <c r="BS4548" s="2"/>
      <c r="BT4548" s="2"/>
      <c r="BU4548" s="2"/>
      <c r="BV4548" s="55"/>
    </row>
    <row r="4549" spans="1:74" ht="28.8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18" t="s">
        <v>5</v>
      </c>
      <c r="H4549" s="3">
        <v>2024</v>
      </c>
      <c r="I4549" s="20" t="s">
        <v>284</v>
      </c>
      <c r="J4549" s="184" t="s">
        <v>346</v>
      </c>
      <c r="K4549" s="184" t="s">
        <v>320</v>
      </c>
      <c r="L4549" s="187">
        <f t="shared" si="143"/>
        <v>0</v>
      </c>
      <c r="M4549" s="187">
        <f t="shared" si="144"/>
        <v>0</v>
      </c>
      <c r="N4549" s="186"/>
      <c r="O4549" s="33"/>
      <c r="P4549" s="33"/>
      <c r="Q4549" s="33"/>
      <c r="R4549" s="33"/>
      <c r="S4549" s="42"/>
      <c r="T4549" s="2"/>
      <c r="U4549" s="2"/>
      <c r="V4549" s="2"/>
      <c r="W4549" s="2"/>
      <c r="X4549" s="55"/>
      <c r="Y4549" s="62"/>
      <c r="Z4549" s="62"/>
      <c r="AA4549" s="62"/>
      <c r="AB4549" s="62"/>
      <c r="AC4549" s="68"/>
      <c r="AD4549" s="2"/>
      <c r="AE4549" s="2"/>
      <c r="AF4549" s="2"/>
      <c r="AG4549" s="2"/>
      <c r="AH4549" s="55"/>
      <c r="AI4549" s="72"/>
      <c r="AJ4549" s="72"/>
      <c r="AK4549" s="72"/>
      <c r="AL4549" s="72"/>
      <c r="AM4549" s="80"/>
      <c r="AN4549" s="2"/>
      <c r="AO4549" s="2"/>
      <c r="AP4549" s="2"/>
      <c r="AQ4549" s="2"/>
      <c r="AR4549" s="55"/>
      <c r="AS4549" s="85"/>
      <c r="AT4549" s="85"/>
      <c r="AU4549" s="85"/>
      <c r="AV4549" s="85"/>
      <c r="AW4549" s="100"/>
      <c r="AX4549" s="2"/>
      <c r="AY4549" s="2"/>
      <c r="AZ4549" s="2"/>
      <c r="BA4549" s="2"/>
      <c r="BB4549" s="55"/>
      <c r="BC4549" s="105"/>
      <c r="BD4549" s="105"/>
      <c r="BE4549" s="105"/>
      <c r="BF4549" s="105"/>
      <c r="BG4549" s="109"/>
      <c r="BH4549" s="2"/>
      <c r="BI4549" s="2"/>
      <c r="BJ4549" s="2"/>
      <c r="BK4549" s="2"/>
      <c r="BL4549" s="55"/>
      <c r="BM4549" s="48"/>
      <c r="BN4549" s="48"/>
      <c r="BO4549" s="48"/>
      <c r="BP4549" s="48"/>
      <c r="BQ4549" s="117"/>
      <c r="BR4549" s="2"/>
      <c r="BS4549" s="2"/>
      <c r="BT4549" s="2"/>
      <c r="BU4549" s="2"/>
      <c r="BV4549" s="55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18" t="s">
        <v>5</v>
      </c>
      <c r="H4550" s="3">
        <v>2024</v>
      </c>
      <c r="I4550" s="20" t="s">
        <v>284</v>
      </c>
      <c r="J4550" s="184" t="s">
        <v>295</v>
      </c>
      <c r="K4550" s="184" t="s">
        <v>320</v>
      </c>
      <c r="L4550" s="187">
        <f t="shared" ref="L4550:L4613" si="157">SUM(R4550,W4550,AB4550,AG4550,AL4550,AQ4550,AV4550,BA4550,BF4550,BK4550,BP4550,BU4550)</f>
        <v>0</v>
      </c>
      <c r="M4550" s="187">
        <f t="shared" ref="M4550:M4613" si="158">SUM(S4550,X4550,AC4550,AH4550,AM4550,AR4550,AW4550,BB4550,BG4550,BL4550,BQ4550,BV4550)</f>
        <v>0</v>
      </c>
      <c r="N4550" s="186"/>
      <c r="O4550" s="33"/>
      <c r="P4550" s="33"/>
      <c r="Q4550" s="33"/>
      <c r="R4550" s="33"/>
      <c r="S4550" s="42"/>
      <c r="T4550" s="2"/>
      <c r="U4550" s="2"/>
      <c r="V4550" s="2"/>
      <c r="W4550" s="2"/>
      <c r="X4550" s="55"/>
      <c r="Y4550" s="62"/>
      <c r="Z4550" s="62"/>
      <c r="AA4550" s="62"/>
      <c r="AB4550" s="62"/>
      <c r="AC4550" s="68"/>
      <c r="AD4550" s="2"/>
      <c r="AE4550" s="2"/>
      <c r="AF4550" s="2"/>
      <c r="AG4550" s="2"/>
      <c r="AH4550" s="55"/>
      <c r="AI4550" s="72"/>
      <c r="AJ4550" s="72"/>
      <c r="AK4550" s="72"/>
      <c r="AL4550" s="72"/>
      <c r="AM4550" s="80"/>
      <c r="AN4550" s="2"/>
      <c r="AO4550" s="2"/>
      <c r="AP4550" s="2"/>
      <c r="AQ4550" s="2"/>
      <c r="AR4550" s="55"/>
      <c r="AS4550" s="85"/>
      <c r="AT4550" s="85"/>
      <c r="AU4550" s="85"/>
      <c r="AV4550" s="85"/>
      <c r="AW4550" s="100"/>
      <c r="AX4550" s="2"/>
      <c r="AY4550" s="2"/>
      <c r="AZ4550" s="2"/>
      <c r="BA4550" s="2"/>
      <c r="BB4550" s="55"/>
      <c r="BC4550" s="105"/>
      <c r="BD4550" s="105"/>
      <c r="BE4550" s="105"/>
      <c r="BF4550" s="105"/>
      <c r="BG4550" s="109"/>
      <c r="BH4550" s="2"/>
      <c r="BI4550" s="2"/>
      <c r="BJ4550" s="2"/>
      <c r="BK4550" s="2"/>
      <c r="BL4550" s="55"/>
      <c r="BM4550" s="48"/>
      <c r="BN4550" s="48"/>
      <c r="BO4550" s="48"/>
      <c r="BP4550" s="48"/>
      <c r="BQ4550" s="117"/>
      <c r="BR4550" s="2"/>
      <c r="BS4550" s="2"/>
      <c r="BT4550" s="2"/>
      <c r="BU4550" s="2"/>
      <c r="BV4550" s="55"/>
    </row>
    <row r="4551" spans="1:74" ht="28.8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18" t="s">
        <v>5</v>
      </c>
      <c r="H4551" s="3">
        <v>2024</v>
      </c>
      <c r="I4551" s="20" t="s">
        <v>290</v>
      </c>
      <c r="J4551" s="184" t="s">
        <v>299</v>
      </c>
      <c r="K4551" s="184" t="s">
        <v>318</v>
      </c>
      <c r="L4551" s="187">
        <f t="shared" si="157"/>
        <v>0</v>
      </c>
      <c r="M4551" s="187">
        <f t="shared" si="158"/>
        <v>0</v>
      </c>
      <c r="N4551" s="186"/>
      <c r="O4551" s="33"/>
      <c r="P4551" s="33"/>
      <c r="Q4551" s="33"/>
      <c r="R4551" s="33"/>
      <c r="S4551" s="42"/>
      <c r="T4551" s="2"/>
      <c r="U4551" s="2"/>
      <c r="V4551" s="2"/>
      <c r="W4551" s="2"/>
      <c r="X4551" s="55"/>
      <c r="Y4551" s="62"/>
      <c r="Z4551" s="62"/>
      <c r="AA4551" s="62"/>
      <c r="AB4551" s="62"/>
      <c r="AC4551" s="68"/>
      <c r="AD4551" s="2"/>
      <c r="AE4551" s="2"/>
      <c r="AF4551" s="2"/>
      <c r="AG4551" s="2"/>
      <c r="AH4551" s="55"/>
      <c r="AI4551" s="72"/>
      <c r="AJ4551" s="72"/>
      <c r="AK4551" s="72"/>
      <c r="AL4551" s="72"/>
      <c r="AM4551" s="80"/>
      <c r="AN4551" s="2"/>
      <c r="AO4551" s="2"/>
      <c r="AP4551" s="2"/>
      <c r="AQ4551" s="2"/>
      <c r="AR4551" s="55"/>
      <c r="AS4551" s="85"/>
      <c r="AT4551" s="85"/>
      <c r="AU4551" s="85"/>
      <c r="AV4551" s="85"/>
      <c r="AW4551" s="100"/>
      <c r="AX4551" s="2"/>
      <c r="AY4551" s="2"/>
      <c r="AZ4551" s="2"/>
      <c r="BA4551" s="2"/>
      <c r="BB4551" s="55"/>
      <c r="BC4551" s="105"/>
      <c r="BD4551" s="105"/>
      <c r="BE4551" s="105"/>
      <c r="BF4551" s="105"/>
      <c r="BG4551" s="109"/>
      <c r="BH4551" s="2"/>
      <c r="BI4551" s="2"/>
      <c r="BJ4551" s="2"/>
      <c r="BK4551" s="2"/>
      <c r="BL4551" s="55"/>
      <c r="BM4551" s="48"/>
      <c r="BN4551" s="48"/>
      <c r="BO4551" s="48"/>
      <c r="BP4551" s="48"/>
      <c r="BQ4551" s="117"/>
      <c r="BR4551" s="2"/>
      <c r="BS4551" s="2"/>
      <c r="BT4551" s="2"/>
      <c r="BU4551" s="2"/>
      <c r="BV4551" s="55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18" t="s">
        <v>5</v>
      </c>
      <c r="H4552" s="3">
        <v>2024</v>
      </c>
      <c r="I4552" s="20" t="s">
        <v>315</v>
      </c>
      <c r="J4552" s="184" t="s">
        <v>347</v>
      </c>
      <c r="K4552" s="184" t="s">
        <v>320</v>
      </c>
      <c r="L4552" s="187">
        <f t="shared" si="157"/>
        <v>0</v>
      </c>
      <c r="M4552" s="187">
        <f t="shared" si="158"/>
        <v>0</v>
      </c>
      <c r="N4552" s="186"/>
      <c r="O4552" s="33"/>
      <c r="P4552" s="33"/>
      <c r="Q4552" s="33"/>
      <c r="R4552" s="33"/>
      <c r="S4552" s="42"/>
      <c r="T4552" s="2"/>
      <c r="U4552" s="2"/>
      <c r="V4552" s="2"/>
      <c r="W4552" s="2"/>
      <c r="X4552" s="55"/>
      <c r="Y4552" s="62"/>
      <c r="Z4552" s="62"/>
      <c r="AA4552" s="62"/>
      <c r="AB4552" s="62"/>
      <c r="AC4552" s="68"/>
      <c r="AD4552" s="2"/>
      <c r="AE4552" s="2"/>
      <c r="AF4552" s="2"/>
      <c r="AG4552" s="2"/>
      <c r="AH4552" s="55"/>
      <c r="AI4552" s="72"/>
      <c r="AJ4552" s="72"/>
      <c r="AK4552" s="72"/>
      <c r="AL4552" s="72"/>
      <c r="AM4552" s="80"/>
      <c r="AN4552" s="2"/>
      <c r="AO4552" s="2"/>
      <c r="AP4552" s="2"/>
      <c r="AQ4552" s="2"/>
      <c r="AR4552" s="55"/>
      <c r="AS4552" s="85"/>
      <c r="AT4552" s="85"/>
      <c r="AU4552" s="85"/>
      <c r="AV4552" s="85"/>
      <c r="AW4552" s="100"/>
      <c r="AX4552" s="2"/>
      <c r="AY4552" s="2"/>
      <c r="AZ4552" s="2"/>
      <c r="BA4552" s="2"/>
      <c r="BB4552" s="55"/>
      <c r="BC4552" s="105"/>
      <c r="BD4552" s="105"/>
      <c r="BE4552" s="105"/>
      <c r="BF4552" s="105"/>
      <c r="BG4552" s="109"/>
      <c r="BH4552" s="2"/>
      <c r="BI4552" s="2"/>
      <c r="BJ4552" s="2"/>
      <c r="BK4552" s="2"/>
      <c r="BL4552" s="55"/>
      <c r="BM4552" s="48"/>
      <c r="BN4552" s="48"/>
      <c r="BO4552" s="48"/>
      <c r="BP4552" s="48"/>
      <c r="BQ4552" s="117"/>
      <c r="BR4552" s="2"/>
      <c r="BS4552" s="2"/>
      <c r="BT4552" s="2"/>
      <c r="BU4552" s="2"/>
      <c r="BV4552" s="55"/>
    </row>
    <row r="4553" spans="1:74" ht="28.8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18" t="s">
        <v>5</v>
      </c>
      <c r="H4553" s="3">
        <v>2024</v>
      </c>
      <c r="I4553" s="20" t="s">
        <v>315</v>
      </c>
      <c r="J4553" s="184" t="s">
        <v>296</v>
      </c>
      <c r="K4553" s="184" t="s">
        <v>321</v>
      </c>
      <c r="L4553" s="187">
        <f t="shared" si="157"/>
        <v>0</v>
      </c>
      <c r="M4553" s="187">
        <f t="shared" si="158"/>
        <v>0</v>
      </c>
      <c r="N4553" s="186"/>
      <c r="O4553" s="33"/>
      <c r="P4553" s="33"/>
      <c r="Q4553" s="33"/>
      <c r="R4553" s="33"/>
      <c r="S4553" s="42"/>
      <c r="T4553" s="2"/>
      <c r="U4553" s="2"/>
      <c r="V4553" s="2"/>
      <c r="W4553" s="2"/>
      <c r="X4553" s="55"/>
      <c r="Y4553" s="62"/>
      <c r="Z4553" s="62"/>
      <c r="AA4553" s="62"/>
      <c r="AB4553" s="62"/>
      <c r="AC4553" s="68"/>
      <c r="AD4553" s="2"/>
      <c r="AE4553" s="2"/>
      <c r="AF4553" s="2"/>
      <c r="AG4553" s="2"/>
      <c r="AH4553" s="55"/>
      <c r="AI4553" s="72"/>
      <c r="AJ4553" s="72"/>
      <c r="AK4553" s="72"/>
      <c r="AL4553" s="72"/>
      <c r="AM4553" s="80"/>
      <c r="AN4553" s="2"/>
      <c r="AO4553" s="2"/>
      <c r="AP4553" s="2"/>
      <c r="AQ4553" s="2"/>
      <c r="AR4553" s="55"/>
      <c r="AS4553" s="85"/>
      <c r="AT4553" s="85"/>
      <c r="AU4553" s="85"/>
      <c r="AV4553" s="85"/>
      <c r="AW4553" s="100"/>
      <c r="AX4553" s="2"/>
      <c r="AY4553" s="2"/>
      <c r="AZ4553" s="2"/>
      <c r="BA4553" s="2"/>
      <c r="BB4553" s="55"/>
      <c r="BC4553" s="105"/>
      <c r="BD4553" s="105"/>
      <c r="BE4553" s="105"/>
      <c r="BF4553" s="105"/>
      <c r="BG4553" s="109"/>
      <c r="BH4553" s="2"/>
      <c r="BI4553" s="2"/>
      <c r="BJ4553" s="2"/>
      <c r="BK4553" s="2"/>
      <c r="BL4553" s="55"/>
      <c r="BM4553" s="48"/>
      <c r="BN4553" s="48"/>
      <c r="BO4553" s="48"/>
      <c r="BP4553" s="48"/>
      <c r="BQ4553" s="117"/>
      <c r="BR4553" s="2"/>
      <c r="BS4553" s="2"/>
      <c r="BT4553" s="2"/>
      <c r="BU4553" s="2"/>
      <c r="BV4553" s="55"/>
    </row>
    <row r="4554" spans="1:74" ht="28.8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18" t="s">
        <v>5</v>
      </c>
      <c r="H4554" s="3">
        <v>2024</v>
      </c>
      <c r="I4554" s="20" t="s">
        <v>316</v>
      </c>
      <c r="J4554" s="184" t="s">
        <v>297</v>
      </c>
      <c r="K4554" s="184" t="s">
        <v>318</v>
      </c>
      <c r="L4554" s="187">
        <f t="shared" si="157"/>
        <v>0</v>
      </c>
      <c r="M4554" s="187">
        <f t="shared" si="158"/>
        <v>0</v>
      </c>
      <c r="N4554" s="186"/>
      <c r="O4554" s="33"/>
      <c r="P4554" s="33"/>
      <c r="Q4554" s="33"/>
      <c r="R4554" s="33"/>
      <c r="S4554" s="42"/>
      <c r="T4554" s="2"/>
      <c r="U4554" s="2"/>
      <c r="V4554" s="2"/>
      <c r="W4554" s="2"/>
      <c r="X4554" s="55"/>
      <c r="Y4554" s="62"/>
      <c r="Z4554" s="62"/>
      <c r="AA4554" s="62"/>
      <c r="AB4554" s="62"/>
      <c r="AC4554" s="68"/>
      <c r="AD4554" s="2"/>
      <c r="AE4554" s="2"/>
      <c r="AF4554" s="2"/>
      <c r="AG4554" s="2"/>
      <c r="AH4554" s="55"/>
      <c r="AI4554" s="72"/>
      <c r="AJ4554" s="72"/>
      <c r="AK4554" s="72"/>
      <c r="AL4554" s="72"/>
      <c r="AM4554" s="80"/>
      <c r="AN4554" s="2"/>
      <c r="AO4554" s="2"/>
      <c r="AP4554" s="2"/>
      <c r="AQ4554" s="2"/>
      <c r="AR4554" s="55"/>
      <c r="AS4554" s="85"/>
      <c r="AT4554" s="85"/>
      <c r="AU4554" s="85"/>
      <c r="AV4554" s="85"/>
      <c r="AW4554" s="100"/>
      <c r="AX4554" s="2"/>
      <c r="AY4554" s="2"/>
      <c r="AZ4554" s="2"/>
      <c r="BA4554" s="2"/>
      <c r="BB4554" s="55"/>
      <c r="BC4554" s="105"/>
      <c r="BD4554" s="105"/>
      <c r="BE4554" s="105"/>
      <c r="BF4554" s="105"/>
      <c r="BG4554" s="109"/>
      <c r="BH4554" s="2"/>
      <c r="BI4554" s="2"/>
      <c r="BJ4554" s="2"/>
      <c r="BK4554" s="2"/>
      <c r="BL4554" s="55"/>
      <c r="BM4554" s="48"/>
      <c r="BN4554" s="48"/>
      <c r="BO4554" s="48"/>
      <c r="BP4554" s="48"/>
      <c r="BQ4554" s="117"/>
      <c r="BR4554" s="2"/>
      <c r="BS4554" s="2"/>
      <c r="BT4554" s="2"/>
      <c r="BU4554" s="2"/>
      <c r="BV4554" s="55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18" t="s">
        <v>5</v>
      </c>
      <c r="H4555" s="3">
        <v>2024</v>
      </c>
      <c r="I4555" s="20" t="s">
        <v>316</v>
      </c>
      <c r="J4555" s="185" t="s">
        <v>348</v>
      </c>
      <c r="K4555" s="185" t="s">
        <v>320</v>
      </c>
      <c r="L4555" s="187">
        <f t="shared" si="157"/>
        <v>0</v>
      </c>
      <c r="M4555" s="187">
        <f t="shared" si="158"/>
        <v>0</v>
      </c>
      <c r="N4555" s="186"/>
      <c r="O4555" s="33"/>
      <c r="P4555" s="33"/>
      <c r="Q4555" s="33"/>
      <c r="R4555" s="33"/>
      <c r="S4555" s="42"/>
      <c r="T4555" s="2"/>
      <c r="U4555" s="2"/>
      <c r="V4555" s="2"/>
      <c r="W4555" s="2"/>
      <c r="X4555" s="55"/>
      <c r="Y4555" s="62"/>
      <c r="Z4555" s="62"/>
      <c r="AA4555" s="62"/>
      <c r="AB4555" s="62"/>
      <c r="AC4555" s="68"/>
      <c r="AD4555" s="2"/>
      <c r="AE4555" s="2"/>
      <c r="AF4555" s="2"/>
      <c r="AG4555" s="2"/>
      <c r="AH4555" s="55"/>
      <c r="AI4555" s="72"/>
      <c r="AJ4555" s="72"/>
      <c r="AK4555" s="72"/>
      <c r="AL4555" s="72"/>
      <c r="AM4555" s="80"/>
      <c r="AN4555" s="2"/>
      <c r="AO4555" s="2"/>
      <c r="AP4555" s="2"/>
      <c r="AQ4555" s="2"/>
      <c r="AR4555" s="55"/>
      <c r="AS4555" s="85"/>
      <c r="AT4555" s="85"/>
      <c r="AU4555" s="85"/>
      <c r="AV4555" s="85"/>
      <c r="AW4555" s="100"/>
      <c r="AX4555" s="2"/>
      <c r="AY4555" s="2"/>
      <c r="AZ4555" s="2"/>
      <c r="BA4555" s="2"/>
      <c r="BB4555" s="55"/>
      <c r="BC4555" s="105"/>
      <c r="BD4555" s="105"/>
      <c r="BE4555" s="105"/>
      <c r="BF4555" s="105"/>
      <c r="BG4555" s="109"/>
      <c r="BH4555" s="2"/>
      <c r="BI4555" s="2"/>
      <c r="BJ4555" s="2"/>
      <c r="BK4555" s="2"/>
      <c r="BL4555" s="55"/>
      <c r="BM4555" s="48"/>
      <c r="BN4555" s="48"/>
      <c r="BO4555" s="48"/>
      <c r="BP4555" s="48"/>
      <c r="BQ4555" s="117"/>
      <c r="BR4555" s="2"/>
      <c r="BS4555" s="2"/>
      <c r="BT4555" s="2"/>
      <c r="BU4555" s="2"/>
      <c r="BV4555" s="55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18" t="s">
        <v>5</v>
      </c>
      <c r="H4556" s="3">
        <v>2024</v>
      </c>
      <c r="I4556" s="20" t="s">
        <v>282</v>
      </c>
      <c r="J4556" s="184" t="s">
        <v>272</v>
      </c>
      <c r="K4556" s="184" t="s">
        <v>321</v>
      </c>
      <c r="L4556" s="187">
        <f t="shared" si="157"/>
        <v>0</v>
      </c>
      <c r="M4556" s="187">
        <f t="shared" si="158"/>
        <v>0</v>
      </c>
      <c r="N4556" s="186"/>
      <c r="O4556" s="33"/>
      <c r="P4556" s="33"/>
      <c r="Q4556" s="33"/>
      <c r="R4556" s="33"/>
      <c r="S4556" s="42"/>
      <c r="T4556" s="2"/>
      <c r="U4556" s="2"/>
      <c r="V4556" s="2"/>
      <c r="W4556" s="2"/>
      <c r="X4556" s="55"/>
      <c r="Y4556" s="62"/>
      <c r="Z4556" s="62"/>
      <c r="AA4556" s="62"/>
      <c r="AB4556" s="62"/>
      <c r="AC4556" s="68"/>
      <c r="AD4556" s="2"/>
      <c r="AE4556" s="2"/>
      <c r="AF4556" s="2"/>
      <c r="AG4556" s="2"/>
      <c r="AH4556" s="55"/>
      <c r="AI4556" s="72"/>
      <c r="AJ4556" s="72"/>
      <c r="AK4556" s="72"/>
      <c r="AL4556" s="72"/>
      <c r="AM4556" s="80"/>
      <c r="AN4556" s="2"/>
      <c r="AO4556" s="2"/>
      <c r="AP4556" s="2"/>
      <c r="AQ4556" s="2"/>
      <c r="AR4556" s="55"/>
      <c r="AS4556" s="85"/>
      <c r="AT4556" s="85"/>
      <c r="AU4556" s="85"/>
      <c r="AV4556" s="85"/>
      <c r="AW4556" s="100"/>
      <c r="AX4556" s="2"/>
      <c r="AY4556" s="2"/>
      <c r="AZ4556" s="2"/>
      <c r="BA4556" s="2"/>
      <c r="BB4556" s="55"/>
      <c r="BC4556" s="105"/>
      <c r="BD4556" s="105"/>
      <c r="BE4556" s="105"/>
      <c r="BF4556" s="105"/>
      <c r="BG4556" s="109"/>
      <c r="BH4556" s="2"/>
      <c r="BI4556" s="2"/>
      <c r="BJ4556" s="2"/>
      <c r="BK4556" s="2"/>
      <c r="BL4556" s="55"/>
      <c r="BM4556" s="48"/>
      <c r="BN4556" s="48"/>
      <c r="BO4556" s="48"/>
      <c r="BP4556" s="48"/>
      <c r="BQ4556" s="117"/>
      <c r="BR4556" s="2"/>
      <c r="BS4556" s="2"/>
      <c r="BT4556" s="2"/>
      <c r="BU4556" s="2"/>
      <c r="BV4556" s="55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18" t="s">
        <v>5</v>
      </c>
      <c r="H4557" s="3">
        <v>2024</v>
      </c>
      <c r="I4557" s="20" t="s">
        <v>282</v>
      </c>
      <c r="J4557" s="184" t="s">
        <v>273</v>
      </c>
      <c r="K4557" s="184" t="s">
        <v>321</v>
      </c>
      <c r="L4557" s="187">
        <f t="shared" si="157"/>
        <v>1.1999999999999999E-3</v>
      </c>
      <c r="M4557" s="187">
        <f t="shared" si="158"/>
        <v>4.9400000000000004</v>
      </c>
      <c r="N4557" s="186" t="s">
        <v>479</v>
      </c>
      <c r="O4557" s="33"/>
      <c r="P4557" s="33"/>
      <c r="Q4557" s="33"/>
      <c r="R4557" s="33"/>
      <c r="S4557" s="42"/>
      <c r="T4557" s="2"/>
      <c r="U4557" s="2"/>
      <c r="V4557" s="2"/>
      <c r="W4557" s="2"/>
      <c r="X4557" s="55"/>
      <c r="Y4557" s="62"/>
      <c r="Z4557" s="62"/>
      <c r="AA4557" s="62"/>
      <c r="AB4557" s="62"/>
      <c r="AC4557" s="68"/>
      <c r="AD4557" s="2"/>
      <c r="AE4557" s="2" t="s">
        <v>479</v>
      </c>
      <c r="AF4557" s="2"/>
      <c r="AG4557" s="2">
        <v>1.1999999999999999E-3</v>
      </c>
      <c r="AH4557" s="55">
        <v>4.9400000000000004</v>
      </c>
      <c r="AI4557" s="72"/>
      <c r="AJ4557" s="72"/>
      <c r="AK4557" s="72"/>
      <c r="AL4557" s="72"/>
      <c r="AM4557" s="80"/>
      <c r="AN4557" s="2"/>
      <c r="AO4557" s="2"/>
      <c r="AP4557" s="2"/>
      <c r="AQ4557" s="2"/>
      <c r="AR4557" s="55"/>
      <c r="AS4557" s="85"/>
      <c r="AT4557" s="85"/>
      <c r="AU4557" s="85"/>
      <c r="AV4557" s="85"/>
      <c r="AW4557" s="100"/>
      <c r="AX4557" s="2"/>
      <c r="AY4557" s="2"/>
      <c r="AZ4557" s="2"/>
      <c r="BA4557" s="2"/>
      <c r="BB4557" s="55"/>
      <c r="BC4557" s="105"/>
      <c r="BD4557" s="105"/>
      <c r="BE4557" s="105"/>
      <c r="BF4557" s="105"/>
      <c r="BG4557" s="109"/>
      <c r="BH4557" s="2"/>
      <c r="BI4557" s="2"/>
      <c r="BJ4557" s="2"/>
      <c r="BK4557" s="2"/>
      <c r="BL4557" s="55"/>
      <c r="BM4557" s="48"/>
      <c r="BN4557" s="48"/>
      <c r="BO4557" s="48"/>
      <c r="BP4557" s="48"/>
      <c r="BQ4557" s="117"/>
      <c r="BR4557" s="2"/>
      <c r="BS4557" s="2"/>
      <c r="BT4557" s="2"/>
      <c r="BU4557" s="2"/>
      <c r="BV4557" s="55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18" t="s">
        <v>5</v>
      </c>
      <c r="H4558" s="3">
        <v>2024</v>
      </c>
      <c r="I4558" s="20" t="s">
        <v>282</v>
      </c>
      <c r="J4558" s="184" t="s">
        <v>274</v>
      </c>
      <c r="K4558" s="184" t="s">
        <v>321</v>
      </c>
      <c r="L4558" s="187">
        <f t="shared" si="157"/>
        <v>0</v>
      </c>
      <c r="M4558" s="187">
        <f t="shared" si="158"/>
        <v>0</v>
      </c>
      <c r="N4558" s="186"/>
      <c r="O4558" s="33"/>
      <c r="P4558" s="33"/>
      <c r="Q4558" s="33"/>
      <c r="R4558" s="33"/>
      <c r="S4558" s="42"/>
      <c r="T4558" s="2"/>
      <c r="U4558" s="2"/>
      <c r="V4558" s="2"/>
      <c r="W4558" s="2"/>
      <c r="X4558" s="55"/>
      <c r="Y4558" s="62"/>
      <c r="Z4558" s="62"/>
      <c r="AA4558" s="62"/>
      <c r="AB4558" s="62"/>
      <c r="AC4558" s="68"/>
      <c r="AD4558" s="2"/>
      <c r="AE4558" s="2"/>
      <c r="AF4558" s="2"/>
      <c r="AG4558" s="2"/>
      <c r="AH4558" s="55"/>
      <c r="AI4558" s="72"/>
      <c r="AJ4558" s="72"/>
      <c r="AK4558" s="72"/>
      <c r="AL4558" s="72"/>
      <c r="AM4558" s="80"/>
      <c r="AN4558" s="2"/>
      <c r="AO4558" s="2"/>
      <c r="AP4558" s="2"/>
      <c r="AQ4558" s="2"/>
      <c r="AR4558" s="55"/>
      <c r="AS4558" s="85"/>
      <c r="AT4558" s="85"/>
      <c r="AU4558" s="85"/>
      <c r="AV4558" s="85"/>
      <c r="AW4558" s="100"/>
      <c r="AX4558" s="2"/>
      <c r="AY4558" s="2"/>
      <c r="AZ4558" s="2"/>
      <c r="BA4558" s="2"/>
      <c r="BB4558" s="55"/>
      <c r="BC4558" s="105"/>
      <c r="BD4558" s="105"/>
      <c r="BE4558" s="105"/>
      <c r="BF4558" s="105"/>
      <c r="BG4558" s="109"/>
      <c r="BH4558" s="2"/>
      <c r="BI4558" s="2"/>
      <c r="BJ4558" s="2"/>
      <c r="BK4558" s="2"/>
      <c r="BL4558" s="55"/>
      <c r="BM4558" s="48"/>
      <c r="BN4558" s="48"/>
      <c r="BO4558" s="48"/>
      <c r="BP4558" s="48"/>
      <c r="BQ4558" s="117"/>
      <c r="BR4558" s="2"/>
      <c r="BS4558" s="2"/>
      <c r="BT4558" s="2"/>
      <c r="BU4558" s="2"/>
      <c r="BV4558" s="55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18" t="s">
        <v>5</v>
      </c>
      <c r="H4559" s="3">
        <v>2024</v>
      </c>
      <c r="I4559" s="20" t="s">
        <v>282</v>
      </c>
      <c r="J4559" s="184" t="s">
        <v>275</v>
      </c>
      <c r="K4559" s="184" t="s">
        <v>321</v>
      </c>
      <c r="L4559" s="187">
        <f t="shared" si="157"/>
        <v>0</v>
      </c>
      <c r="M4559" s="187">
        <f t="shared" si="158"/>
        <v>0</v>
      </c>
      <c r="N4559" s="186"/>
      <c r="O4559" s="33"/>
      <c r="P4559" s="33"/>
      <c r="Q4559" s="33"/>
      <c r="R4559" s="33"/>
      <c r="S4559" s="42"/>
      <c r="T4559" s="2"/>
      <c r="U4559" s="2"/>
      <c r="V4559" s="2"/>
      <c r="W4559" s="2"/>
      <c r="X4559" s="55"/>
      <c r="Y4559" s="62"/>
      <c r="Z4559" s="62"/>
      <c r="AA4559" s="62"/>
      <c r="AB4559" s="62"/>
      <c r="AC4559" s="68"/>
      <c r="AD4559" s="2"/>
      <c r="AE4559" s="2"/>
      <c r="AF4559" s="2"/>
      <c r="AG4559" s="2"/>
      <c r="AH4559" s="55"/>
      <c r="AI4559" s="72"/>
      <c r="AJ4559" s="72"/>
      <c r="AK4559" s="72"/>
      <c r="AL4559" s="72"/>
      <c r="AM4559" s="80"/>
      <c r="AN4559" s="2"/>
      <c r="AO4559" s="2"/>
      <c r="AP4559" s="2"/>
      <c r="AQ4559" s="2"/>
      <c r="AR4559" s="55"/>
      <c r="AS4559" s="85"/>
      <c r="AT4559" s="85"/>
      <c r="AU4559" s="85"/>
      <c r="AV4559" s="85"/>
      <c r="AW4559" s="100"/>
      <c r="AX4559" s="2"/>
      <c r="AY4559" s="2"/>
      <c r="AZ4559" s="2"/>
      <c r="BA4559" s="2"/>
      <c r="BB4559" s="55"/>
      <c r="BC4559" s="105"/>
      <c r="BD4559" s="105"/>
      <c r="BE4559" s="105"/>
      <c r="BF4559" s="105"/>
      <c r="BG4559" s="109"/>
      <c r="BH4559" s="2"/>
      <c r="BI4559" s="2"/>
      <c r="BJ4559" s="2"/>
      <c r="BK4559" s="2"/>
      <c r="BL4559" s="55"/>
      <c r="BM4559" s="48"/>
      <c r="BN4559" s="48"/>
      <c r="BO4559" s="48"/>
      <c r="BP4559" s="48"/>
      <c r="BQ4559" s="117"/>
      <c r="BR4559" s="2"/>
      <c r="BS4559" s="2"/>
      <c r="BT4559" s="2"/>
      <c r="BU4559" s="2"/>
      <c r="BV4559" s="55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18" t="s">
        <v>5</v>
      </c>
      <c r="H4560" s="3">
        <v>2024</v>
      </c>
      <c r="I4560" s="20" t="s">
        <v>282</v>
      </c>
      <c r="J4560" s="184" t="s">
        <v>276</v>
      </c>
      <c r="K4560" s="184" t="s">
        <v>320</v>
      </c>
      <c r="L4560" s="187">
        <f t="shared" si="157"/>
        <v>0</v>
      </c>
      <c r="M4560" s="187">
        <f t="shared" si="158"/>
        <v>0</v>
      </c>
      <c r="N4560" s="186"/>
      <c r="O4560" s="33"/>
      <c r="P4560" s="33"/>
      <c r="Q4560" s="33"/>
      <c r="R4560" s="33"/>
      <c r="S4560" s="42"/>
      <c r="T4560" s="2"/>
      <c r="U4560" s="2"/>
      <c r="V4560" s="2"/>
      <c r="W4560" s="2"/>
      <c r="X4560" s="55"/>
      <c r="Y4560" s="62"/>
      <c r="Z4560" s="62"/>
      <c r="AA4560" s="62"/>
      <c r="AB4560" s="62"/>
      <c r="AC4560" s="68"/>
      <c r="AD4560" s="2"/>
      <c r="AE4560" s="2"/>
      <c r="AF4560" s="2"/>
      <c r="AG4560" s="2"/>
      <c r="AH4560" s="55"/>
      <c r="AI4560" s="72"/>
      <c r="AJ4560" s="72"/>
      <c r="AK4560" s="72"/>
      <c r="AL4560" s="72"/>
      <c r="AM4560" s="80"/>
      <c r="AN4560" s="2"/>
      <c r="AO4560" s="2"/>
      <c r="AP4560" s="2"/>
      <c r="AQ4560" s="2"/>
      <c r="AR4560" s="55"/>
      <c r="AS4560" s="85"/>
      <c r="AT4560" s="85"/>
      <c r="AU4560" s="85"/>
      <c r="AV4560" s="85"/>
      <c r="AW4560" s="100"/>
      <c r="AX4560" s="2"/>
      <c r="AY4560" s="2"/>
      <c r="AZ4560" s="2"/>
      <c r="BA4560" s="2"/>
      <c r="BB4560" s="55"/>
      <c r="BC4560" s="105"/>
      <c r="BD4560" s="105"/>
      <c r="BE4560" s="105"/>
      <c r="BF4560" s="105"/>
      <c r="BG4560" s="109"/>
      <c r="BH4560" s="2"/>
      <c r="BI4560" s="2"/>
      <c r="BJ4560" s="2"/>
      <c r="BK4560" s="2"/>
      <c r="BL4560" s="55"/>
      <c r="BM4560" s="48"/>
      <c r="BN4560" s="48"/>
      <c r="BO4560" s="48"/>
      <c r="BP4560" s="48"/>
      <c r="BQ4560" s="117"/>
      <c r="BR4560" s="2"/>
      <c r="BS4560" s="2"/>
      <c r="BT4560" s="2"/>
      <c r="BU4560" s="2"/>
      <c r="BV4560" s="55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18" t="s">
        <v>5</v>
      </c>
      <c r="H4561" s="3">
        <v>2024</v>
      </c>
      <c r="I4561" s="20" t="s">
        <v>282</v>
      </c>
      <c r="J4561" s="184" t="s">
        <v>277</v>
      </c>
      <c r="K4561" s="184" t="s">
        <v>320</v>
      </c>
      <c r="L4561" s="187">
        <f t="shared" si="157"/>
        <v>2</v>
      </c>
      <c r="M4561" s="187">
        <f t="shared" si="158"/>
        <v>4.0359999999999996</v>
      </c>
      <c r="N4561" s="186" t="s">
        <v>640</v>
      </c>
      <c r="O4561" s="33"/>
      <c r="P4561" s="33"/>
      <c r="Q4561" s="33"/>
      <c r="R4561" s="33"/>
      <c r="S4561" s="42"/>
      <c r="T4561" s="2"/>
      <c r="U4561" s="2"/>
      <c r="V4561" s="2"/>
      <c r="W4561" s="2"/>
      <c r="X4561" s="55"/>
      <c r="Y4561" s="62"/>
      <c r="Z4561" s="62"/>
      <c r="AA4561" s="62"/>
      <c r="AB4561" s="62"/>
      <c r="AC4561" s="68"/>
      <c r="AD4561" s="2"/>
      <c r="AE4561" s="2"/>
      <c r="AF4561" s="2"/>
      <c r="AG4561" s="2"/>
      <c r="AH4561" s="55"/>
      <c r="AI4561" s="72"/>
      <c r="AJ4561" s="72"/>
      <c r="AK4561" s="72"/>
      <c r="AL4561" s="72"/>
      <c r="AM4561" s="80"/>
      <c r="AN4561" s="2" t="s">
        <v>640</v>
      </c>
      <c r="AO4561" s="2"/>
      <c r="AP4561" s="2"/>
      <c r="AQ4561" s="2">
        <v>2</v>
      </c>
      <c r="AR4561" s="55">
        <v>4.0359999999999996</v>
      </c>
      <c r="AS4561" s="85"/>
      <c r="AT4561" s="85"/>
      <c r="AU4561" s="85"/>
      <c r="AV4561" s="85"/>
      <c r="AW4561" s="100"/>
      <c r="AX4561" s="2"/>
      <c r="AY4561" s="2"/>
      <c r="AZ4561" s="2"/>
      <c r="BA4561" s="2"/>
      <c r="BB4561" s="55"/>
      <c r="BC4561" s="105"/>
      <c r="BD4561" s="105"/>
      <c r="BE4561" s="105"/>
      <c r="BF4561" s="105"/>
      <c r="BG4561" s="109"/>
      <c r="BH4561" s="2"/>
      <c r="BI4561" s="2"/>
      <c r="BJ4561" s="2"/>
      <c r="BK4561" s="2"/>
      <c r="BL4561" s="55"/>
      <c r="BM4561" s="48"/>
      <c r="BN4561" s="48"/>
      <c r="BO4561" s="48"/>
      <c r="BP4561" s="48"/>
      <c r="BQ4561" s="117"/>
      <c r="BR4561" s="2"/>
      <c r="BS4561" s="2"/>
      <c r="BT4561" s="2"/>
      <c r="BU4561" s="2"/>
      <c r="BV4561" s="55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18" t="s">
        <v>5</v>
      </c>
      <c r="H4562" s="3">
        <v>2024</v>
      </c>
      <c r="I4562" s="20" t="s">
        <v>283</v>
      </c>
      <c r="J4562" s="184" t="s">
        <v>298</v>
      </c>
      <c r="K4562" s="184" t="s">
        <v>321</v>
      </c>
      <c r="L4562" s="187">
        <f t="shared" si="157"/>
        <v>0</v>
      </c>
      <c r="M4562" s="187">
        <f t="shared" si="158"/>
        <v>0</v>
      </c>
      <c r="N4562" s="186"/>
      <c r="O4562" s="33"/>
      <c r="P4562" s="33"/>
      <c r="Q4562" s="33"/>
      <c r="R4562" s="33"/>
      <c r="S4562" s="42"/>
      <c r="T4562" s="2"/>
      <c r="U4562" s="2"/>
      <c r="V4562" s="2"/>
      <c r="W4562" s="2"/>
      <c r="X4562" s="55"/>
      <c r="Y4562" s="62"/>
      <c r="Z4562" s="62"/>
      <c r="AA4562" s="62"/>
      <c r="AB4562" s="62"/>
      <c r="AC4562" s="68"/>
      <c r="AD4562" s="2"/>
      <c r="AE4562" s="2"/>
      <c r="AF4562" s="2"/>
      <c r="AG4562" s="2"/>
      <c r="AH4562" s="55"/>
      <c r="AI4562" s="72"/>
      <c r="AJ4562" s="72"/>
      <c r="AK4562" s="72"/>
      <c r="AL4562" s="72"/>
      <c r="AM4562" s="80"/>
      <c r="AN4562" s="2"/>
      <c r="AO4562" s="2"/>
      <c r="AP4562" s="2"/>
      <c r="AQ4562" s="2"/>
      <c r="AR4562" s="55"/>
      <c r="AS4562" s="85"/>
      <c r="AT4562" s="85"/>
      <c r="AU4562" s="85"/>
      <c r="AV4562" s="85"/>
      <c r="AW4562" s="100"/>
      <c r="AX4562" s="2"/>
      <c r="AY4562" s="2"/>
      <c r="AZ4562" s="2"/>
      <c r="BA4562" s="2"/>
      <c r="BB4562" s="55"/>
      <c r="BC4562" s="105"/>
      <c r="BD4562" s="105"/>
      <c r="BE4562" s="105"/>
      <c r="BF4562" s="105"/>
      <c r="BG4562" s="109"/>
      <c r="BH4562" s="2"/>
      <c r="BI4562" s="2"/>
      <c r="BJ4562" s="2"/>
      <c r="BK4562" s="2"/>
      <c r="BL4562" s="55"/>
      <c r="BM4562" s="48"/>
      <c r="BN4562" s="48"/>
      <c r="BO4562" s="48"/>
      <c r="BP4562" s="48"/>
      <c r="BQ4562" s="117"/>
      <c r="BR4562" s="2"/>
      <c r="BS4562" s="2"/>
      <c r="BT4562" s="2"/>
      <c r="BU4562" s="2"/>
      <c r="BV4562" s="55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18" t="s">
        <v>5</v>
      </c>
      <c r="H4563" s="3">
        <v>2024</v>
      </c>
      <c r="I4563" s="20" t="s">
        <v>283</v>
      </c>
      <c r="J4563" s="184" t="s">
        <v>278</v>
      </c>
      <c r="K4563" s="184" t="s">
        <v>320</v>
      </c>
      <c r="L4563" s="187">
        <f t="shared" si="157"/>
        <v>0</v>
      </c>
      <c r="M4563" s="187">
        <f t="shared" si="158"/>
        <v>0</v>
      </c>
      <c r="N4563" s="186"/>
      <c r="O4563" s="33"/>
      <c r="P4563" s="33"/>
      <c r="Q4563" s="33"/>
      <c r="R4563" s="33"/>
      <c r="S4563" s="42"/>
      <c r="T4563" s="2"/>
      <c r="U4563" s="2"/>
      <c r="V4563" s="2"/>
      <c r="W4563" s="2"/>
      <c r="X4563" s="55"/>
      <c r="Y4563" s="62"/>
      <c r="Z4563" s="62"/>
      <c r="AA4563" s="62"/>
      <c r="AB4563" s="62"/>
      <c r="AC4563" s="68"/>
      <c r="AD4563" s="2"/>
      <c r="AE4563" s="2"/>
      <c r="AF4563" s="2"/>
      <c r="AG4563" s="2"/>
      <c r="AH4563" s="55"/>
      <c r="AI4563" s="72"/>
      <c r="AJ4563" s="72"/>
      <c r="AK4563" s="72"/>
      <c r="AL4563" s="72"/>
      <c r="AM4563" s="80"/>
      <c r="AN4563" s="2"/>
      <c r="AO4563" s="2"/>
      <c r="AP4563" s="2"/>
      <c r="AQ4563" s="2"/>
      <c r="AR4563" s="55"/>
      <c r="AS4563" s="85"/>
      <c r="AT4563" s="85"/>
      <c r="AU4563" s="85"/>
      <c r="AV4563" s="85"/>
      <c r="AW4563" s="100"/>
      <c r="AX4563" s="2"/>
      <c r="AY4563" s="2"/>
      <c r="AZ4563" s="2"/>
      <c r="BA4563" s="2"/>
      <c r="BB4563" s="55"/>
      <c r="BC4563" s="105"/>
      <c r="BD4563" s="105"/>
      <c r="BE4563" s="105"/>
      <c r="BF4563" s="105"/>
      <c r="BG4563" s="109"/>
      <c r="BH4563" s="2"/>
      <c r="BI4563" s="2"/>
      <c r="BJ4563" s="2"/>
      <c r="BK4563" s="2"/>
      <c r="BL4563" s="55"/>
      <c r="BM4563" s="48"/>
      <c r="BN4563" s="48"/>
      <c r="BO4563" s="48"/>
      <c r="BP4563" s="48"/>
      <c r="BQ4563" s="117"/>
      <c r="BR4563" s="2"/>
      <c r="BS4563" s="2"/>
      <c r="BT4563" s="2"/>
      <c r="BU4563" s="2"/>
      <c r="BV4563" s="55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18" t="s">
        <v>5</v>
      </c>
      <c r="H4564" s="3">
        <v>2024</v>
      </c>
      <c r="I4564" s="20" t="s">
        <v>283</v>
      </c>
      <c r="J4564" s="184" t="s">
        <v>279</v>
      </c>
      <c r="K4564" s="184" t="s">
        <v>320</v>
      </c>
      <c r="L4564" s="187">
        <f t="shared" si="157"/>
        <v>0</v>
      </c>
      <c r="M4564" s="187">
        <f t="shared" si="158"/>
        <v>0</v>
      </c>
      <c r="N4564" s="186"/>
      <c r="O4564" s="33"/>
      <c r="P4564" s="33"/>
      <c r="Q4564" s="33"/>
      <c r="R4564" s="33"/>
      <c r="S4564" s="42"/>
      <c r="T4564" s="2"/>
      <c r="U4564" s="2"/>
      <c r="V4564" s="2"/>
      <c r="W4564" s="2"/>
      <c r="X4564" s="55"/>
      <c r="Y4564" s="62"/>
      <c r="Z4564" s="62"/>
      <c r="AA4564" s="62"/>
      <c r="AB4564" s="62"/>
      <c r="AC4564" s="68"/>
      <c r="AD4564" s="2"/>
      <c r="AE4564" s="2"/>
      <c r="AF4564" s="2"/>
      <c r="AG4564" s="2"/>
      <c r="AH4564" s="55"/>
      <c r="AI4564" s="72"/>
      <c r="AJ4564" s="72"/>
      <c r="AK4564" s="72"/>
      <c r="AL4564" s="72"/>
      <c r="AM4564" s="80"/>
      <c r="AN4564" s="2"/>
      <c r="AO4564" s="2"/>
      <c r="AP4564" s="2"/>
      <c r="AQ4564" s="2"/>
      <c r="AR4564" s="55"/>
      <c r="AS4564" s="85"/>
      <c r="AT4564" s="85"/>
      <c r="AU4564" s="85"/>
      <c r="AV4564" s="85"/>
      <c r="AW4564" s="100"/>
      <c r="AX4564" s="2"/>
      <c r="AY4564" s="2"/>
      <c r="AZ4564" s="2"/>
      <c r="BA4564" s="2"/>
      <c r="BB4564" s="55"/>
      <c r="BC4564" s="105"/>
      <c r="BD4564" s="105"/>
      <c r="BE4564" s="105"/>
      <c r="BF4564" s="105"/>
      <c r="BG4564" s="109"/>
      <c r="BH4564" s="2"/>
      <c r="BI4564" s="2"/>
      <c r="BJ4564" s="2"/>
      <c r="BK4564" s="2"/>
      <c r="BL4564" s="55"/>
      <c r="BM4564" s="48"/>
      <c r="BN4564" s="48"/>
      <c r="BO4564" s="48"/>
      <c r="BP4564" s="48"/>
      <c r="BQ4564" s="117"/>
      <c r="BR4564" s="2"/>
      <c r="BS4564" s="2"/>
      <c r="BT4564" s="2"/>
      <c r="BU4564" s="2"/>
      <c r="BV4564" s="55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18" t="s">
        <v>5</v>
      </c>
      <c r="H4565" s="3">
        <v>2024</v>
      </c>
      <c r="I4565" s="20" t="s">
        <v>286</v>
      </c>
      <c r="J4565" s="184" t="s">
        <v>280</v>
      </c>
      <c r="K4565" s="184" t="s">
        <v>319</v>
      </c>
      <c r="L4565" s="187">
        <f t="shared" si="157"/>
        <v>0</v>
      </c>
      <c r="M4565" s="187">
        <f t="shared" si="158"/>
        <v>0</v>
      </c>
      <c r="N4565" s="186"/>
      <c r="O4565" s="33"/>
      <c r="P4565" s="33"/>
      <c r="Q4565" s="33"/>
      <c r="R4565" s="33"/>
      <c r="S4565" s="42"/>
      <c r="T4565" s="2"/>
      <c r="U4565" s="2"/>
      <c r="V4565" s="2"/>
      <c r="W4565" s="2"/>
      <c r="X4565" s="55"/>
      <c r="Y4565" s="62"/>
      <c r="Z4565" s="62"/>
      <c r="AA4565" s="62"/>
      <c r="AB4565" s="62"/>
      <c r="AC4565" s="68"/>
      <c r="AD4565" s="2"/>
      <c r="AE4565" s="2"/>
      <c r="AF4565" s="2"/>
      <c r="AG4565" s="2"/>
      <c r="AH4565" s="55"/>
      <c r="AI4565" s="72"/>
      <c r="AJ4565" s="72"/>
      <c r="AK4565" s="72"/>
      <c r="AL4565" s="72"/>
      <c r="AM4565" s="80"/>
      <c r="AN4565" s="2"/>
      <c r="AO4565" s="2"/>
      <c r="AP4565" s="2"/>
      <c r="AQ4565" s="2"/>
      <c r="AR4565" s="55"/>
      <c r="AS4565" s="85"/>
      <c r="AT4565" s="85"/>
      <c r="AU4565" s="85"/>
      <c r="AV4565" s="85"/>
      <c r="AW4565" s="100"/>
      <c r="AX4565" s="2"/>
      <c r="AY4565" s="2"/>
      <c r="AZ4565" s="2"/>
      <c r="BA4565" s="2"/>
      <c r="BB4565" s="55"/>
      <c r="BC4565" s="105"/>
      <c r="BD4565" s="105"/>
      <c r="BE4565" s="105"/>
      <c r="BF4565" s="105"/>
      <c r="BG4565" s="109"/>
      <c r="BH4565" s="2"/>
      <c r="BI4565" s="2"/>
      <c r="BJ4565" s="2"/>
      <c r="BK4565" s="2"/>
      <c r="BL4565" s="55"/>
      <c r="BM4565" s="48"/>
      <c r="BN4565" s="48"/>
      <c r="BO4565" s="48"/>
      <c r="BP4565" s="48"/>
      <c r="BQ4565" s="117"/>
      <c r="BR4565" s="2"/>
      <c r="BS4565" s="2"/>
      <c r="BT4565" s="2"/>
      <c r="BU4565" s="2"/>
      <c r="BV4565" s="55"/>
    </row>
    <row r="4566" spans="1:74" ht="28.8" hidden="1" x14ac:dyDescent="0.3">
      <c r="A4566" s="2" t="s">
        <v>147</v>
      </c>
      <c r="B4566" s="2" t="s">
        <v>2</v>
      </c>
      <c r="C4566" s="2" t="s">
        <v>3</v>
      </c>
      <c r="D4566" s="2" t="s">
        <v>124</v>
      </c>
      <c r="E4566" s="5" t="s">
        <v>148</v>
      </c>
      <c r="F4566" s="3"/>
      <c r="G4566" s="18" t="s">
        <v>5</v>
      </c>
      <c r="H4566" s="3">
        <v>2024</v>
      </c>
      <c r="I4566" s="20" t="s">
        <v>286</v>
      </c>
      <c r="J4566" s="184" t="s">
        <v>281</v>
      </c>
      <c r="K4566" s="184" t="s">
        <v>319</v>
      </c>
      <c r="L4566" s="187">
        <f t="shared" si="157"/>
        <v>0</v>
      </c>
      <c r="M4566" s="187">
        <f t="shared" si="158"/>
        <v>18.195450000000001</v>
      </c>
      <c r="N4566" s="186" t="s">
        <v>1502</v>
      </c>
      <c r="O4566" s="33"/>
      <c r="P4566" s="33"/>
      <c r="Q4566" s="33"/>
      <c r="R4566" s="33"/>
      <c r="S4566" s="42"/>
      <c r="T4566" s="2"/>
      <c r="U4566" s="2"/>
      <c r="V4566" s="2"/>
      <c r="W4566" s="2"/>
      <c r="X4566" s="55"/>
      <c r="Y4566" s="62"/>
      <c r="Z4566" s="62"/>
      <c r="AA4566" s="62"/>
      <c r="AB4566" s="62"/>
      <c r="AC4566" s="68"/>
      <c r="AD4566" s="2"/>
      <c r="AE4566" s="2"/>
      <c r="AF4566" s="2"/>
      <c r="AG4566" s="2"/>
      <c r="AH4566" s="55"/>
      <c r="AI4566" s="72"/>
      <c r="AJ4566" s="72"/>
      <c r="AK4566" s="72"/>
      <c r="AL4566" s="72"/>
      <c r="AM4566" s="80"/>
      <c r="AN4566" s="2"/>
      <c r="AO4566" s="2"/>
      <c r="AP4566" s="2"/>
      <c r="AQ4566" s="2"/>
      <c r="AR4566" s="55"/>
      <c r="AS4566" s="85" t="s">
        <v>743</v>
      </c>
      <c r="AT4566" s="85"/>
      <c r="AU4566" s="85"/>
      <c r="AV4566" s="85"/>
      <c r="AW4566" s="100">
        <f>1.59+12.10545</f>
        <v>13.695449999999999</v>
      </c>
      <c r="AX4566" s="2"/>
      <c r="AY4566" s="2"/>
      <c r="AZ4566" s="2"/>
      <c r="BA4566" s="2"/>
      <c r="BB4566" s="55"/>
      <c r="BC4566" s="105" t="s">
        <v>1061</v>
      </c>
      <c r="BD4566" s="105"/>
      <c r="BE4566" s="105"/>
      <c r="BF4566" s="105"/>
      <c r="BG4566" s="109">
        <v>4.5</v>
      </c>
      <c r="BH4566" s="2"/>
      <c r="BI4566" s="2"/>
      <c r="BJ4566" s="2"/>
      <c r="BK4566" s="2"/>
      <c r="BL4566" s="55"/>
      <c r="BM4566" s="48"/>
      <c r="BN4566" s="48"/>
      <c r="BO4566" s="48"/>
      <c r="BP4566" s="48"/>
      <c r="BQ4566" s="117"/>
      <c r="BR4566" s="2"/>
      <c r="BS4566" s="2"/>
      <c r="BT4566" s="2"/>
      <c r="BU4566" s="2"/>
      <c r="BV4566" s="55"/>
    </row>
    <row r="4567" spans="1:74" s="13" customFormat="1" hidden="1" x14ac:dyDescent="0.3">
      <c r="A4567" s="12" t="s">
        <v>147</v>
      </c>
      <c r="B4567" s="12" t="s">
        <v>2</v>
      </c>
      <c r="C4567" s="12" t="s">
        <v>3</v>
      </c>
      <c r="D4567" s="12" t="s">
        <v>124</v>
      </c>
      <c r="E4567" s="6" t="s">
        <v>148</v>
      </c>
      <c r="F4567" s="7"/>
      <c r="G4567" s="19" t="s">
        <v>5</v>
      </c>
      <c r="H4567" s="7">
        <v>2024</v>
      </c>
      <c r="I4567" s="21"/>
      <c r="J4567" s="12" t="s">
        <v>314</v>
      </c>
      <c r="K4567" s="12"/>
      <c r="L4567" s="147"/>
      <c r="M4567" s="147">
        <f>SUM(M4529:M4566)</f>
        <v>164.20244999999997</v>
      </c>
      <c r="N4567" s="183"/>
      <c r="O4567" s="12"/>
      <c r="P4567" s="12"/>
      <c r="Q4567" s="12"/>
      <c r="R4567" s="12"/>
      <c r="S4567" s="47">
        <f>SUM(S4529:S4566)</f>
        <v>0</v>
      </c>
      <c r="T4567" s="12"/>
      <c r="U4567" s="12"/>
      <c r="V4567" s="12"/>
      <c r="W4567" s="12"/>
      <c r="X4567" s="47">
        <f>SUM(X4529:X4566)</f>
        <v>0</v>
      </c>
      <c r="Y4567" s="12"/>
      <c r="Z4567" s="12"/>
      <c r="AA4567" s="12"/>
      <c r="AB4567" s="12"/>
      <c r="AC4567" s="47">
        <f>SUM(AC4529:AC4566)</f>
        <v>0</v>
      </c>
      <c r="AD4567" s="12"/>
      <c r="AE4567" s="12"/>
      <c r="AF4567" s="12"/>
      <c r="AG4567" s="12"/>
      <c r="AH4567" s="47">
        <f>SUM(AH4529:AH4566)</f>
        <v>7.5449999999999999</v>
      </c>
      <c r="AI4567" s="12"/>
      <c r="AJ4567" s="12"/>
      <c r="AK4567" s="12"/>
      <c r="AL4567" s="12"/>
      <c r="AM4567" s="47">
        <f>SUM(AM4529:AM4566)</f>
        <v>0</v>
      </c>
      <c r="AN4567" s="12"/>
      <c r="AO4567" s="12"/>
      <c r="AP4567" s="12"/>
      <c r="AQ4567" s="12"/>
      <c r="AR4567" s="47">
        <f>SUM(AR4529:AR4566)</f>
        <v>4.0359999999999996</v>
      </c>
      <c r="AS4567" s="12"/>
      <c r="AT4567" s="12"/>
      <c r="AU4567" s="12"/>
      <c r="AV4567" s="12"/>
      <c r="AW4567" s="47">
        <f>SUM(AW4529:AW4566)</f>
        <v>13.695449999999999</v>
      </c>
      <c r="AX4567" s="12"/>
      <c r="AY4567" s="12"/>
      <c r="AZ4567" s="12"/>
      <c r="BA4567" s="12"/>
      <c r="BB4567" s="47">
        <f>SUM(BB4529:BB4566)</f>
        <v>134.42599999999999</v>
      </c>
      <c r="BC4567" s="12"/>
      <c r="BD4567" s="12"/>
      <c r="BE4567" s="12"/>
      <c r="BF4567" s="12"/>
      <c r="BG4567" s="47">
        <f>SUM(BG4529:BG4566)</f>
        <v>4.5</v>
      </c>
      <c r="BH4567" s="12"/>
      <c r="BI4567" s="12"/>
      <c r="BJ4567" s="12"/>
      <c r="BK4567" s="12"/>
      <c r="BL4567" s="47">
        <f>SUM(BL4529:BL4566)</f>
        <v>0</v>
      </c>
      <c r="BM4567" s="12"/>
      <c r="BN4567" s="12"/>
      <c r="BO4567" s="12"/>
      <c r="BP4567" s="12"/>
      <c r="BQ4567" s="47">
        <f>SUM(BQ4529:BQ4566)</f>
        <v>0</v>
      </c>
      <c r="BR4567" s="12"/>
      <c r="BS4567" s="12"/>
      <c r="BT4567" s="12"/>
      <c r="BU4567" s="12"/>
      <c r="BV4567" s="47">
        <f>SUM(BV4529:BV4566)</f>
        <v>0</v>
      </c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18" t="s">
        <v>71</v>
      </c>
      <c r="H4568" s="3">
        <v>2024</v>
      </c>
      <c r="I4568" s="20" t="s">
        <v>287</v>
      </c>
      <c r="J4568" s="184" t="s">
        <v>267</v>
      </c>
      <c r="K4568" s="184" t="s">
        <v>318</v>
      </c>
      <c r="L4568" s="187">
        <f t="shared" si="157"/>
        <v>0</v>
      </c>
      <c r="M4568" s="187">
        <f t="shared" si="158"/>
        <v>0</v>
      </c>
      <c r="N4568" s="186"/>
      <c r="O4568" s="33"/>
      <c r="P4568" s="33"/>
      <c r="Q4568" s="33"/>
      <c r="R4568" s="33"/>
      <c r="S4568" s="42"/>
      <c r="T4568" s="2"/>
      <c r="U4568" s="2"/>
      <c r="V4568" s="2"/>
      <c r="W4568" s="2"/>
      <c r="X4568" s="55"/>
      <c r="Y4568" s="62"/>
      <c r="Z4568" s="62"/>
      <c r="AA4568" s="62"/>
      <c r="AB4568" s="62"/>
      <c r="AC4568" s="68"/>
      <c r="AD4568" s="2"/>
      <c r="AE4568" s="2"/>
      <c r="AF4568" s="2"/>
      <c r="AG4568" s="2"/>
      <c r="AH4568" s="55"/>
      <c r="AI4568" s="72"/>
      <c r="AJ4568" s="72"/>
      <c r="AK4568" s="72"/>
      <c r="AL4568" s="72"/>
      <c r="AM4568" s="80"/>
      <c r="AN4568" s="2"/>
      <c r="AO4568" s="2"/>
      <c r="AP4568" s="2"/>
      <c r="AQ4568" s="2"/>
      <c r="AR4568" s="55"/>
      <c r="AS4568" s="85"/>
      <c r="AT4568" s="85"/>
      <c r="AU4568" s="85"/>
      <c r="AV4568" s="85"/>
      <c r="AW4568" s="100"/>
      <c r="AX4568" s="2"/>
      <c r="AY4568" s="2"/>
      <c r="AZ4568" s="2"/>
      <c r="BA4568" s="2"/>
      <c r="BB4568" s="55"/>
      <c r="BC4568" s="105"/>
      <c r="BD4568" s="105"/>
      <c r="BE4568" s="105"/>
      <c r="BF4568" s="105"/>
      <c r="BG4568" s="109"/>
      <c r="BH4568" s="2"/>
      <c r="BI4568" s="2"/>
      <c r="BJ4568" s="2"/>
      <c r="BK4568" s="2"/>
      <c r="BL4568" s="55"/>
      <c r="BM4568" s="48"/>
      <c r="BN4568" s="48"/>
      <c r="BO4568" s="48"/>
      <c r="BP4568" s="48"/>
      <c r="BQ4568" s="117"/>
      <c r="BR4568" s="2"/>
      <c r="BS4568" s="2"/>
      <c r="BT4568" s="2"/>
      <c r="BU4568" s="2"/>
      <c r="BV4568" s="55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18" t="s">
        <v>71</v>
      </c>
      <c r="H4569" s="3">
        <v>2024</v>
      </c>
      <c r="I4569" s="20" t="s">
        <v>287</v>
      </c>
      <c r="J4569" s="184" t="s">
        <v>291</v>
      </c>
      <c r="K4569" s="184" t="s">
        <v>319</v>
      </c>
      <c r="L4569" s="187">
        <f t="shared" si="157"/>
        <v>0</v>
      </c>
      <c r="M4569" s="187">
        <f t="shared" si="158"/>
        <v>0</v>
      </c>
      <c r="N4569" s="186"/>
      <c r="O4569" s="33"/>
      <c r="P4569" s="33"/>
      <c r="Q4569" s="33"/>
      <c r="R4569" s="33"/>
      <c r="S4569" s="42"/>
      <c r="T4569" s="2"/>
      <c r="U4569" s="2"/>
      <c r="V4569" s="2"/>
      <c r="W4569" s="2"/>
      <c r="X4569" s="55"/>
      <c r="Y4569" s="62"/>
      <c r="Z4569" s="62"/>
      <c r="AA4569" s="62"/>
      <c r="AB4569" s="62"/>
      <c r="AC4569" s="68"/>
      <c r="AD4569" s="2"/>
      <c r="AE4569" s="2"/>
      <c r="AF4569" s="2"/>
      <c r="AG4569" s="2"/>
      <c r="AH4569" s="55"/>
      <c r="AI4569" s="72"/>
      <c r="AJ4569" s="72"/>
      <c r="AK4569" s="72"/>
      <c r="AL4569" s="72"/>
      <c r="AM4569" s="80"/>
      <c r="AN4569" s="2"/>
      <c r="AO4569" s="2"/>
      <c r="AP4569" s="2"/>
      <c r="AQ4569" s="2"/>
      <c r="AR4569" s="55"/>
      <c r="AS4569" s="85"/>
      <c r="AT4569" s="85"/>
      <c r="AU4569" s="85"/>
      <c r="AV4569" s="85"/>
      <c r="AW4569" s="100"/>
      <c r="AX4569" s="2"/>
      <c r="AY4569" s="2"/>
      <c r="AZ4569" s="2"/>
      <c r="BA4569" s="2"/>
      <c r="BB4569" s="55"/>
      <c r="BC4569" s="105"/>
      <c r="BD4569" s="105"/>
      <c r="BE4569" s="105"/>
      <c r="BF4569" s="105"/>
      <c r="BG4569" s="109"/>
      <c r="BH4569" s="2"/>
      <c r="BI4569" s="2"/>
      <c r="BJ4569" s="2"/>
      <c r="BK4569" s="2"/>
      <c r="BL4569" s="55"/>
      <c r="BM4569" s="48"/>
      <c r="BN4569" s="48"/>
      <c r="BO4569" s="48"/>
      <c r="BP4569" s="48"/>
      <c r="BQ4569" s="117"/>
      <c r="BR4569" s="2"/>
      <c r="BS4569" s="2"/>
      <c r="BT4569" s="2"/>
      <c r="BU4569" s="2"/>
      <c r="BV4569" s="55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18" t="s">
        <v>71</v>
      </c>
      <c r="H4570" s="3">
        <v>2024</v>
      </c>
      <c r="I4570" s="20" t="s">
        <v>286</v>
      </c>
      <c r="J4570" s="184" t="s">
        <v>336</v>
      </c>
      <c r="K4570" s="184" t="s">
        <v>319</v>
      </c>
      <c r="L4570" s="187">
        <f t="shared" si="157"/>
        <v>0</v>
      </c>
      <c r="M4570" s="187">
        <f t="shared" si="158"/>
        <v>0</v>
      </c>
      <c r="N4570" s="186"/>
      <c r="O4570" s="33"/>
      <c r="P4570" s="33"/>
      <c r="Q4570" s="33"/>
      <c r="R4570" s="33"/>
      <c r="S4570" s="42"/>
      <c r="T4570" s="2"/>
      <c r="U4570" s="2"/>
      <c r="V4570" s="2"/>
      <c r="W4570" s="2"/>
      <c r="X4570" s="55"/>
      <c r="Y4570" s="62"/>
      <c r="Z4570" s="62"/>
      <c r="AA4570" s="62"/>
      <c r="AB4570" s="62"/>
      <c r="AC4570" s="68"/>
      <c r="AD4570" s="2"/>
      <c r="AE4570" s="2"/>
      <c r="AF4570" s="2"/>
      <c r="AG4570" s="2"/>
      <c r="AH4570" s="55"/>
      <c r="AI4570" s="72"/>
      <c r="AJ4570" s="72"/>
      <c r="AK4570" s="72"/>
      <c r="AL4570" s="72"/>
      <c r="AM4570" s="80"/>
      <c r="AN4570" s="2"/>
      <c r="AO4570" s="2"/>
      <c r="AP4570" s="2"/>
      <c r="AQ4570" s="2"/>
      <c r="AR4570" s="55"/>
      <c r="AS4570" s="85"/>
      <c r="AT4570" s="85"/>
      <c r="AU4570" s="85"/>
      <c r="AV4570" s="85"/>
      <c r="AW4570" s="100"/>
      <c r="AX4570" s="2"/>
      <c r="AY4570" s="2"/>
      <c r="AZ4570" s="2"/>
      <c r="BA4570" s="2"/>
      <c r="BB4570" s="55"/>
      <c r="BC4570" s="105"/>
      <c r="BD4570" s="105"/>
      <c r="BE4570" s="105"/>
      <c r="BF4570" s="105"/>
      <c r="BG4570" s="109"/>
      <c r="BH4570" s="2"/>
      <c r="BI4570" s="2"/>
      <c r="BJ4570" s="2"/>
      <c r="BK4570" s="2"/>
      <c r="BL4570" s="55"/>
      <c r="BM4570" s="48"/>
      <c r="BN4570" s="48"/>
      <c r="BO4570" s="48"/>
      <c r="BP4570" s="48"/>
      <c r="BQ4570" s="117"/>
      <c r="BR4570" s="2"/>
      <c r="BS4570" s="2"/>
      <c r="BT4570" s="2"/>
      <c r="BU4570" s="2"/>
      <c r="BV4570" s="55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18" t="s">
        <v>71</v>
      </c>
      <c r="H4571" s="3">
        <v>2024</v>
      </c>
      <c r="I4571" s="20" t="s">
        <v>286</v>
      </c>
      <c r="J4571" s="185" t="s">
        <v>337</v>
      </c>
      <c r="K4571" s="185" t="s">
        <v>318</v>
      </c>
      <c r="L4571" s="187">
        <f t="shared" si="157"/>
        <v>0</v>
      </c>
      <c r="M4571" s="187">
        <f t="shared" si="158"/>
        <v>0</v>
      </c>
      <c r="N4571" s="186"/>
      <c r="O4571" s="53"/>
      <c r="P4571" s="53"/>
      <c r="Q4571" s="53"/>
      <c r="R4571" s="53"/>
      <c r="S4571" s="54"/>
      <c r="T4571" s="8"/>
      <c r="U4571" s="8"/>
      <c r="V4571" s="8"/>
      <c r="W4571" s="8"/>
      <c r="X4571" s="122"/>
      <c r="Y4571" s="135"/>
      <c r="Z4571" s="135"/>
      <c r="AA4571" s="135"/>
      <c r="AB4571" s="135"/>
      <c r="AC4571" s="136"/>
      <c r="AD4571" s="8"/>
      <c r="AE4571" s="8"/>
      <c r="AF4571" s="8"/>
      <c r="AG4571" s="8"/>
      <c r="AH4571" s="122"/>
      <c r="AI4571" s="137"/>
      <c r="AJ4571" s="137"/>
      <c r="AK4571" s="137"/>
      <c r="AL4571" s="137"/>
      <c r="AM4571" s="138"/>
      <c r="AN4571" s="8"/>
      <c r="AO4571" s="8"/>
      <c r="AP4571" s="8"/>
      <c r="AQ4571" s="8"/>
      <c r="AR4571" s="122"/>
      <c r="AS4571" s="139"/>
      <c r="AT4571" s="139"/>
      <c r="AU4571" s="139"/>
      <c r="AV4571" s="139"/>
      <c r="AW4571" s="140"/>
      <c r="AX4571" s="8"/>
      <c r="AY4571" s="8"/>
      <c r="AZ4571" s="8"/>
      <c r="BA4571" s="8"/>
      <c r="BB4571" s="122"/>
      <c r="BC4571" s="141"/>
      <c r="BD4571" s="141"/>
      <c r="BE4571" s="141"/>
      <c r="BF4571" s="141"/>
      <c r="BG4571" s="142"/>
      <c r="BH4571" s="8"/>
      <c r="BI4571" s="8"/>
      <c r="BJ4571" s="8"/>
      <c r="BK4571" s="8"/>
      <c r="BL4571" s="122"/>
      <c r="BM4571" s="143"/>
      <c r="BN4571" s="143"/>
      <c r="BO4571" s="143"/>
      <c r="BP4571" s="143"/>
      <c r="BQ4571" s="144"/>
      <c r="BR4571" s="8"/>
      <c r="BS4571" s="8"/>
      <c r="BT4571" s="8"/>
      <c r="BU4571" s="8"/>
      <c r="BV4571" s="122"/>
    </row>
    <row r="4572" spans="1:74" ht="28.8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18" t="s">
        <v>71</v>
      </c>
      <c r="H4572" s="3">
        <v>2024</v>
      </c>
      <c r="I4572" s="20" t="s">
        <v>286</v>
      </c>
      <c r="J4572" s="185" t="s">
        <v>338</v>
      </c>
      <c r="K4572" s="185" t="s">
        <v>339</v>
      </c>
      <c r="L4572" s="187">
        <f t="shared" si="157"/>
        <v>0</v>
      </c>
      <c r="M4572" s="187">
        <f t="shared" si="158"/>
        <v>0</v>
      </c>
      <c r="N4572" s="186"/>
      <c r="O4572" s="53"/>
      <c r="P4572" s="53"/>
      <c r="Q4572" s="53"/>
      <c r="R4572" s="53"/>
      <c r="S4572" s="54"/>
      <c r="T4572" s="8"/>
      <c r="U4572" s="8"/>
      <c r="V4572" s="8"/>
      <c r="W4572" s="8"/>
      <c r="X4572" s="122"/>
      <c r="Y4572" s="135"/>
      <c r="Z4572" s="135"/>
      <c r="AA4572" s="135"/>
      <c r="AB4572" s="135"/>
      <c r="AC4572" s="136"/>
      <c r="AD4572" s="8"/>
      <c r="AE4572" s="8"/>
      <c r="AF4572" s="8"/>
      <c r="AG4572" s="8"/>
      <c r="AH4572" s="122"/>
      <c r="AI4572" s="137"/>
      <c r="AJ4572" s="137"/>
      <c r="AK4572" s="137"/>
      <c r="AL4572" s="137"/>
      <c r="AM4572" s="138"/>
      <c r="AN4572" s="8"/>
      <c r="AO4572" s="8"/>
      <c r="AP4572" s="8"/>
      <c r="AQ4572" s="8"/>
      <c r="AR4572" s="122"/>
      <c r="AS4572" s="139"/>
      <c r="AT4572" s="139"/>
      <c r="AU4572" s="139"/>
      <c r="AV4572" s="139"/>
      <c r="AW4572" s="140"/>
      <c r="AX4572" s="8"/>
      <c r="AY4572" s="8"/>
      <c r="AZ4572" s="8"/>
      <c r="BA4572" s="8"/>
      <c r="BB4572" s="122"/>
      <c r="BC4572" s="141"/>
      <c r="BD4572" s="141"/>
      <c r="BE4572" s="141"/>
      <c r="BF4572" s="141"/>
      <c r="BG4572" s="142"/>
      <c r="BH4572" s="8"/>
      <c r="BI4572" s="8"/>
      <c r="BJ4572" s="8"/>
      <c r="BK4572" s="8"/>
      <c r="BL4572" s="122"/>
      <c r="BM4572" s="143"/>
      <c r="BN4572" s="143"/>
      <c r="BO4572" s="143"/>
      <c r="BP4572" s="143"/>
      <c r="BQ4572" s="144"/>
      <c r="BR4572" s="8"/>
      <c r="BS4572" s="8"/>
      <c r="BT4572" s="8"/>
      <c r="BU4572" s="8"/>
      <c r="BV4572" s="122"/>
    </row>
    <row r="4573" spans="1:74" ht="28.8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18" t="s">
        <v>71</v>
      </c>
      <c r="H4573" s="3">
        <v>2024</v>
      </c>
      <c r="I4573" s="20" t="s">
        <v>286</v>
      </c>
      <c r="J4573" s="185" t="s">
        <v>340</v>
      </c>
      <c r="K4573" s="185" t="s">
        <v>318</v>
      </c>
      <c r="L4573" s="187">
        <f t="shared" si="157"/>
        <v>0</v>
      </c>
      <c r="M4573" s="187">
        <f t="shared" si="158"/>
        <v>0</v>
      </c>
      <c r="N4573" s="186"/>
      <c r="O4573" s="53"/>
      <c r="P4573" s="53"/>
      <c r="Q4573" s="53"/>
      <c r="R4573" s="53"/>
      <c r="S4573" s="54"/>
      <c r="T4573" s="8"/>
      <c r="U4573" s="8"/>
      <c r="V4573" s="8"/>
      <c r="W4573" s="8"/>
      <c r="X4573" s="122"/>
      <c r="Y4573" s="135"/>
      <c r="Z4573" s="135"/>
      <c r="AA4573" s="135"/>
      <c r="AB4573" s="135"/>
      <c r="AC4573" s="136"/>
      <c r="AD4573" s="8"/>
      <c r="AE4573" s="8"/>
      <c r="AF4573" s="8"/>
      <c r="AG4573" s="8"/>
      <c r="AH4573" s="122"/>
      <c r="AI4573" s="137"/>
      <c r="AJ4573" s="137"/>
      <c r="AK4573" s="137"/>
      <c r="AL4573" s="137"/>
      <c r="AM4573" s="138"/>
      <c r="AN4573" s="8"/>
      <c r="AO4573" s="8"/>
      <c r="AP4573" s="8"/>
      <c r="AQ4573" s="8"/>
      <c r="AR4573" s="122"/>
      <c r="AS4573" s="139"/>
      <c r="AT4573" s="139"/>
      <c r="AU4573" s="139"/>
      <c r="AV4573" s="139"/>
      <c r="AW4573" s="140"/>
      <c r="AX4573" s="8"/>
      <c r="AY4573" s="8"/>
      <c r="AZ4573" s="8"/>
      <c r="BA4573" s="8"/>
      <c r="BB4573" s="122"/>
      <c r="BC4573" s="141"/>
      <c r="BD4573" s="141"/>
      <c r="BE4573" s="141"/>
      <c r="BF4573" s="141"/>
      <c r="BG4573" s="142"/>
      <c r="BH4573" s="8"/>
      <c r="BI4573" s="8"/>
      <c r="BJ4573" s="8"/>
      <c r="BK4573" s="8"/>
      <c r="BL4573" s="122"/>
      <c r="BM4573" s="143"/>
      <c r="BN4573" s="143"/>
      <c r="BO4573" s="143"/>
      <c r="BP4573" s="143"/>
      <c r="BQ4573" s="144"/>
      <c r="BR4573" s="8"/>
      <c r="BS4573" s="8"/>
      <c r="BT4573" s="8"/>
      <c r="BU4573" s="8"/>
      <c r="BV4573" s="122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18" t="s">
        <v>71</v>
      </c>
      <c r="H4574" s="3">
        <v>2024</v>
      </c>
      <c r="I4574" s="20" t="s">
        <v>286</v>
      </c>
      <c r="J4574" s="185" t="s">
        <v>341</v>
      </c>
      <c r="K4574" s="185" t="s">
        <v>320</v>
      </c>
      <c r="L4574" s="187">
        <f t="shared" si="157"/>
        <v>0</v>
      </c>
      <c r="M4574" s="187">
        <f t="shared" si="158"/>
        <v>0</v>
      </c>
      <c r="N4574" s="186"/>
      <c r="O4574" s="53"/>
      <c r="P4574" s="53"/>
      <c r="Q4574" s="53"/>
      <c r="R4574" s="53"/>
      <c r="S4574" s="54"/>
      <c r="T4574" s="8"/>
      <c r="U4574" s="8"/>
      <c r="V4574" s="8"/>
      <c r="W4574" s="8"/>
      <c r="X4574" s="122"/>
      <c r="Y4574" s="135"/>
      <c r="Z4574" s="135"/>
      <c r="AA4574" s="135"/>
      <c r="AB4574" s="135"/>
      <c r="AC4574" s="136"/>
      <c r="AD4574" s="8"/>
      <c r="AE4574" s="8"/>
      <c r="AF4574" s="8"/>
      <c r="AG4574" s="8"/>
      <c r="AH4574" s="122"/>
      <c r="AI4574" s="137"/>
      <c r="AJ4574" s="137"/>
      <c r="AK4574" s="137"/>
      <c r="AL4574" s="137"/>
      <c r="AM4574" s="138"/>
      <c r="AN4574" s="8"/>
      <c r="AO4574" s="8"/>
      <c r="AP4574" s="8"/>
      <c r="AQ4574" s="8"/>
      <c r="AR4574" s="122"/>
      <c r="AS4574" s="139"/>
      <c r="AT4574" s="139"/>
      <c r="AU4574" s="139"/>
      <c r="AV4574" s="139"/>
      <c r="AW4574" s="140"/>
      <c r="AX4574" s="8"/>
      <c r="AY4574" s="8"/>
      <c r="AZ4574" s="8"/>
      <c r="BA4574" s="8"/>
      <c r="BB4574" s="122"/>
      <c r="BC4574" s="141"/>
      <c r="BD4574" s="141"/>
      <c r="BE4574" s="141"/>
      <c r="BF4574" s="141"/>
      <c r="BG4574" s="142"/>
      <c r="BH4574" s="8"/>
      <c r="BI4574" s="8"/>
      <c r="BJ4574" s="8"/>
      <c r="BK4574" s="8"/>
      <c r="BL4574" s="122"/>
      <c r="BM4574" s="143"/>
      <c r="BN4574" s="143"/>
      <c r="BO4574" s="143"/>
      <c r="BP4574" s="143"/>
      <c r="BQ4574" s="144"/>
      <c r="BR4574" s="8"/>
      <c r="BS4574" s="8"/>
      <c r="BT4574" s="8"/>
      <c r="BU4574" s="8"/>
      <c r="BV4574" s="122"/>
    </row>
    <row r="4575" spans="1:74" ht="28.8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18" t="s">
        <v>71</v>
      </c>
      <c r="H4575" s="3">
        <v>2024</v>
      </c>
      <c r="I4575" s="20" t="s">
        <v>286</v>
      </c>
      <c r="J4575" s="185" t="s">
        <v>342</v>
      </c>
      <c r="K4575" s="185" t="s">
        <v>320</v>
      </c>
      <c r="L4575" s="187">
        <f t="shared" si="157"/>
        <v>0</v>
      </c>
      <c r="M4575" s="187">
        <f t="shared" si="158"/>
        <v>0</v>
      </c>
      <c r="N4575" s="186"/>
      <c r="O4575" s="53"/>
      <c r="P4575" s="53"/>
      <c r="Q4575" s="53"/>
      <c r="R4575" s="53"/>
      <c r="S4575" s="54"/>
      <c r="T4575" s="8"/>
      <c r="U4575" s="8"/>
      <c r="V4575" s="8"/>
      <c r="W4575" s="8"/>
      <c r="X4575" s="122"/>
      <c r="Y4575" s="135"/>
      <c r="Z4575" s="135"/>
      <c r="AA4575" s="135"/>
      <c r="AB4575" s="135"/>
      <c r="AC4575" s="136"/>
      <c r="AD4575" s="8"/>
      <c r="AE4575" s="8"/>
      <c r="AF4575" s="8"/>
      <c r="AG4575" s="8"/>
      <c r="AH4575" s="122"/>
      <c r="AI4575" s="137"/>
      <c r="AJ4575" s="137"/>
      <c r="AK4575" s="137"/>
      <c r="AL4575" s="137"/>
      <c r="AM4575" s="138"/>
      <c r="AN4575" s="8"/>
      <c r="AO4575" s="8"/>
      <c r="AP4575" s="8"/>
      <c r="AQ4575" s="8"/>
      <c r="AR4575" s="122"/>
      <c r="AS4575" s="139"/>
      <c r="AT4575" s="139"/>
      <c r="AU4575" s="139"/>
      <c r="AV4575" s="139"/>
      <c r="AW4575" s="140"/>
      <c r="AX4575" s="8"/>
      <c r="AY4575" s="8"/>
      <c r="AZ4575" s="8"/>
      <c r="BA4575" s="8"/>
      <c r="BB4575" s="122"/>
      <c r="BC4575" s="141"/>
      <c r="BD4575" s="141"/>
      <c r="BE4575" s="141"/>
      <c r="BF4575" s="141"/>
      <c r="BG4575" s="142"/>
      <c r="BH4575" s="8"/>
      <c r="BI4575" s="8"/>
      <c r="BJ4575" s="8"/>
      <c r="BK4575" s="8"/>
      <c r="BL4575" s="122"/>
      <c r="BM4575" s="143"/>
      <c r="BN4575" s="143"/>
      <c r="BO4575" s="143"/>
      <c r="BP4575" s="143"/>
      <c r="BQ4575" s="144"/>
      <c r="BR4575" s="8"/>
      <c r="BS4575" s="8"/>
      <c r="BT4575" s="8"/>
      <c r="BU4575" s="8"/>
      <c r="BV4575" s="122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18" t="s">
        <v>71</v>
      </c>
      <c r="H4576" s="3">
        <v>2024</v>
      </c>
      <c r="I4576" s="20" t="s">
        <v>286</v>
      </c>
      <c r="J4576" s="185" t="s">
        <v>343</v>
      </c>
      <c r="K4576" s="185" t="s">
        <v>339</v>
      </c>
      <c r="L4576" s="187">
        <f t="shared" si="157"/>
        <v>0</v>
      </c>
      <c r="M4576" s="187">
        <f t="shared" si="158"/>
        <v>0</v>
      </c>
      <c r="N4576" s="186"/>
      <c r="O4576" s="53"/>
      <c r="P4576" s="53"/>
      <c r="Q4576" s="53"/>
      <c r="R4576" s="53"/>
      <c r="S4576" s="54"/>
      <c r="T4576" s="8"/>
      <c r="U4576" s="8"/>
      <c r="V4576" s="8"/>
      <c r="W4576" s="8"/>
      <c r="X4576" s="122"/>
      <c r="Y4576" s="135"/>
      <c r="Z4576" s="135"/>
      <c r="AA4576" s="135"/>
      <c r="AB4576" s="135"/>
      <c r="AC4576" s="136"/>
      <c r="AD4576" s="8"/>
      <c r="AE4576" s="8"/>
      <c r="AF4576" s="8"/>
      <c r="AG4576" s="8"/>
      <c r="AH4576" s="122"/>
      <c r="AI4576" s="137"/>
      <c r="AJ4576" s="137"/>
      <c r="AK4576" s="137"/>
      <c r="AL4576" s="137"/>
      <c r="AM4576" s="138"/>
      <c r="AN4576" s="8"/>
      <c r="AO4576" s="8"/>
      <c r="AP4576" s="8"/>
      <c r="AQ4576" s="8"/>
      <c r="AR4576" s="122"/>
      <c r="AS4576" s="139"/>
      <c r="AT4576" s="139"/>
      <c r="AU4576" s="139"/>
      <c r="AV4576" s="139"/>
      <c r="AW4576" s="140"/>
      <c r="AX4576" s="8"/>
      <c r="AY4576" s="8"/>
      <c r="AZ4576" s="8"/>
      <c r="BA4576" s="8"/>
      <c r="BB4576" s="122"/>
      <c r="BC4576" s="141"/>
      <c r="BD4576" s="141"/>
      <c r="BE4576" s="141"/>
      <c r="BF4576" s="141"/>
      <c r="BG4576" s="142"/>
      <c r="BH4576" s="8"/>
      <c r="BI4576" s="8"/>
      <c r="BJ4576" s="8"/>
      <c r="BK4576" s="8"/>
      <c r="BL4576" s="122"/>
      <c r="BM4576" s="143"/>
      <c r="BN4576" s="143"/>
      <c r="BO4576" s="143"/>
      <c r="BP4576" s="143"/>
      <c r="BQ4576" s="144"/>
      <c r="BR4576" s="8"/>
      <c r="BS4576" s="8"/>
      <c r="BT4576" s="8"/>
      <c r="BU4576" s="8"/>
      <c r="BV4576" s="122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18" t="s">
        <v>71</v>
      </c>
      <c r="H4577" s="3">
        <v>2024</v>
      </c>
      <c r="I4577" s="20" t="s">
        <v>288</v>
      </c>
      <c r="J4577" s="185" t="s">
        <v>344</v>
      </c>
      <c r="K4577" s="185" t="s">
        <v>318</v>
      </c>
      <c r="L4577" s="187">
        <f t="shared" si="157"/>
        <v>0</v>
      </c>
      <c r="M4577" s="187">
        <f t="shared" si="158"/>
        <v>0</v>
      </c>
      <c r="N4577" s="186"/>
      <c r="O4577" s="53"/>
      <c r="P4577" s="53"/>
      <c r="Q4577" s="53"/>
      <c r="R4577" s="53"/>
      <c r="S4577" s="54"/>
      <c r="T4577" s="8"/>
      <c r="U4577" s="8"/>
      <c r="V4577" s="8"/>
      <c r="W4577" s="8"/>
      <c r="X4577" s="122"/>
      <c r="Y4577" s="135"/>
      <c r="Z4577" s="135"/>
      <c r="AA4577" s="135"/>
      <c r="AB4577" s="135"/>
      <c r="AC4577" s="136"/>
      <c r="AD4577" s="8"/>
      <c r="AE4577" s="8"/>
      <c r="AF4577" s="8"/>
      <c r="AG4577" s="8"/>
      <c r="AH4577" s="122"/>
      <c r="AI4577" s="137"/>
      <c r="AJ4577" s="137"/>
      <c r="AK4577" s="137"/>
      <c r="AL4577" s="137"/>
      <c r="AM4577" s="138"/>
      <c r="AN4577" s="8"/>
      <c r="AO4577" s="8"/>
      <c r="AP4577" s="8"/>
      <c r="AQ4577" s="8"/>
      <c r="AR4577" s="122"/>
      <c r="AS4577" s="139"/>
      <c r="AT4577" s="139"/>
      <c r="AU4577" s="139"/>
      <c r="AV4577" s="139"/>
      <c r="AW4577" s="140"/>
      <c r="AX4577" s="8"/>
      <c r="AY4577" s="8"/>
      <c r="AZ4577" s="8"/>
      <c r="BA4577" s="8"/>
      <c r="BB4577" s="122"/>
      <c r="BC4577" s="141"/>
      <c r="BD4577" s="141"/>
      <c r="BE4577" s="141"/>
      <c r="BF4577" s="141"/>
      <c r="BG4577" s="142"/>
      <c r="BH4577" s="8"/>
      <c r="BI4577" s="8"/>
      <c r="BJ4577" s="8"/>
      <c r="BK4577" s="8"/>
      <c r="BL4577" s="122"/>
      <c r="BM4577" s="143"/>
      <c r="BN4577" s="143"/>
      <c r="BO4577" s="143"/>
      <c r="BP4577" s="143"/>
      <c r="BQ4577" s="144"/>
      <c r="BR4577" s="8"/>
      <c r="BS4577" s="8"/>
      <c r="BT4577" s="8"/>
      <c r="BU4577" s="8"/>
      <c r="BV4577" s="122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18" t="s">
        <v>71</v>
      </c>
      <c r="H4578" s="3">
        <v>2024</v>
      </c>
      <c r="I4578" s="20" t="s">
        <v>288</v>
      </c>
      <c r="J4578" s="184" t="s">
        <v>351</v>
      </c>
      <c r="K4578" s="184" t="s">
        <v>318</v>
      </c>
      <c r="L4578" s="187">
        <f t="shared" si="157"/>
        <v>0</v>
      </c>
      <c r="M4578" s="187">
        <f t="shared" si="158"/>
        <v>0</v>
      </c>
      <c r="N4578" s="186"/>
      <c r="O4578" s="53"/>
      <c r="P4578" s="53"/>
      <c r="Q4578" s="53"/>
      <c r="R4578" s="53"/>
      <c r="S4578" s="54"/>
      <c r="T4578" s="8"/>
      <c r="U4578" s="8"/>
      <c r="V4578" s="8"/>
      <c r="W4578" s="8"/>
      <c r="X4578" s="122"/>
      <c r="Y4578" s="135"/>
      <c r="Z4578" s="135"/>
      <c r="AA4578" s="135"/>
      <c r="AB4578" s="135"/>
      <c r="AC4578" s="136"/>
      <c r="AD4578" s="8"/>
      <c r="AE4578" s="8"/>
      <c r="AF4578" s="8"/>
      <c r="AG4578" s="8"/>
      <c r="AH4578" s="122"/>
      <c r="AI4578" s="137"/>
      <c r="AJ4578" s="137"/>
      <c r="AK4578" s="137"/>
      <c r="AL4578" s="137"/>
      <c r="AM4578" s="138"/>
      <c r="AN4578" s="8"/>
      <c r="AO4578" s="8"/>
      <c r="AP4578" s="8"/>
      <c r="AQ4578" s="8"/>
      <c r="AR4578" s="122"/>
      <c r="AS4578" s="139"/>
      <c r="AT4578" s="139"/>
      <c r="AU4578" s="139"/>
      <c r="AV4578" s="139"/>
      <c r="AW4578" s="140"/>
      <c r="AX4578" s="8"/>
      <c r="AY4578" s="8"/>
      <c r="AZ4578" s="8"/>
      <c r="BA4578" s="8"/>
      <c r="BB4578" s="122"/>
      <c r="BC4578" s="141"/>
      <c r="BD4578" s="141"/>
      <c r="BE4578" s="141"/>
      <c r="BF4578" s="141"/>
      <c r="BG4578" s="142"/>
      <c r="BH4578" s="8"/>
      <c r="BI4578" s="8"/>
      <c r="BJ4578" s="8"/>
      <c r="BK4578" s="8"/>
      <c r="BL4578" s="122"/>
      <c r="BM4578" s="143"/>
      <c r="BN4578" s="143"/>
      <c r="BO4578" s="143"/>
      <c r="BP4578" s="143"/>
      <c r="BQ4578" s="144"/>
      <c r="BR4578" s="8"/>
      <c r="BS4578" s="8"/>
      <c r="BT4578" s="8"/>
      <c r="BU4578" s="8"/>
      <c r="BV4578" s="122"/>
    </row>
    <row r="4579" spans="1:74" ht="28.8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18" t="s">
        <v>71</v>
      </c>
      <c r="H4579" s="3">
        <v>2024</v>
      </c>
      <c r="I4579" s="20" t="s">
        <v>288</v>
      </c>
      <c r="J4579" s="184" t="s">
        <v>352</v>
      </c>
      <c r="K4579" s="184" t="s">
        <v>321</v>
      </c>
      <c r="L4579" s="187">
        <f t="shared" si="157"/>
        <v>0</v>
      </c>
      <c r="M4579" s="187">
        <f t="shared" si="158"/>
        <v>0</v>
      </c>
      <c r="N4579" s="186"/>
      <c r="O4579" s="33"/>
      <c r="P4579" s="33"/>
      <c r="Q4579" s="33"/>
      <c r="R4579" s="33"/>
      <c r="S4579" s="42"/>
      <c r="T4579" s="2"/>
      <c r="U4579" s="2"/>
      <c r="V4579" s="2"/>
      <c r="W4579" s="2"/>
      <c r="X4579" s="55"/>
      <c r="Y4579" s="62"/>
      <c r="Z4579" s="62"/>
      <c r="AA4579" s="62"/>
      <c r="AB4579" s="62"/>
      <c r="AC4579" s="68"/>
      <c r="AD4579" s="2"/>
      <c r="AE4579" s="2"/>
      <c r="AF4579" s="2"/>
      <c r="AG4579" s="2"/>
      <c r="AH4579" s="55"/>
      <c r="AI4579" s="72"/>
      <c r="AJ4579" s="72"/>
      <c r="AK4579" s="72"/>
      <c r="AL4579" s="72"/>
      <c r="AM4579" s="80"/>
      <c r="AN4579" s="2"/>
      <c r="AO4579" s="2"/>
      <c r="AP4579" s="2"/>
      <c r="AQ4579" s="2"/>
      <c r="AR4579" s="55"/>
      <c r="AS4579" s="85"/>
      <c r="AT4579" s="85"/>
      <c r="AU4579" s="85"/>
      <c r="AV4579" s="85"/>
      <c r="AW4579" s="100"/>
      <c r="AX4579" s="2"/>
      <c r="AY4579" s="2"/>
      <c r="AZ4579" s="2"/>
      <c r="BA4579" s="2"/>
      <c r="BB4579" s="55"/>
      <c r="BC4579" s="105"/>
      <c r="BD4579" s="105"/>
      <c r="BE4579" s="105"/>
      <c r="BF4579" s="105"/>
      <c r="BG4579" s="109"/>
      <c r="BH4579" s="2"/>
      <c r="BI4579" s="2"/>
      <c r="BJ4579" s="2"/>
      <c r="BK4579" s="2"/>
      <c r="BL4579" s="55"/>
      <c r="BM4579" s="48"/>
      <c r="BN4579" s="48"/>
      <c r="BO4579" s="48"/>
      <c r="BP4579" s="48"/>
      <c r="BQ4579" s="117"/>
      <c r="BR4579" s="2"/>
      <c r="BS4579" s="2"/>
      <c r="BT4579" s="2"/>
      <c r="BU4579" s="2"/>
      <c r="BV4579" s="55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18" t="s">
        <v>71</v>
      </c>
      <c r="H4580" s="3">
        <v>2024</v>
      </c>
      <c r="I4580" s="20" t="s">
        <v>288</v>
      </c>
      <c r="J4580" s="184" t="s">
        <v>345</v>
      </c>
      <c r="K4580" s="184" t="s">
        <v>318</v>
      </c>
      <c r="L4580" s="187">
        <f t="shared" si="157"/>
        <v>0</v>
      </c>
      <c r="M4580" s="187">
        <f t="shared" si="158"/>
        <v>0</v>
      </c>
      <c r="N4580" s="186"/>
      <c r="O4580" s="34"/>
      <c r="P4580" s="33"/>
      <c r="Q4580" s="33"/>
      <c r="R4580" s="33"/>
      <c r="S4580" s="42"/>
      <c r="T4580" s="3"/>
      <c r="U4580" s="2"/>
      <c r="V4580" s="2"/>
      <c r="W4580" s="2"/>
      <c r="X4580" s="55"/>
      <c r="Y4580" s="64"/>
      <c r="Z4580" s="62"/>
      <c r="AA4580" s="62"/>
      <c r="AB4580" s="62"/>
      <c r="AC4580" s="68"/>
      <c r="AD4580" s="3"/>
      <c r="AE4580" s="2"/>
      <c r="AF4580" s="2"/>
      <c r="AG4580" s="2"/>
      <c r="AH4580" s="55"/>
      <c r="AI4580" s="73"/>
      <c r="AJ4580" s="72"/>
      <c r="AK4580" s="72"/>
      <c r="AL4580" s="72"/>
      <c r="AM4580" s="80"/>
      <c r="AN4580" s="3"/>
      <c r="AO4580" s="2"/>
      <c r="AP4580" s="2"/>
      <c r="AQ4580" s="2"/>
      <c r="AR4580" s="55"/>
      <c r="AS4580" s="86"/>
      <c r="AT4580" s="85"/>
      <c r="AU4580" s="85"/>
      <c r="AV4580" s="85"/>
      <c r="AW4580" s="100"/>
      <c r="AX4580" s="3"/>
      <c r="AY4580" s="2"/>
      <c r="AZ4580" s="2"/>
      <c r="BA4580" s="2"/>
      <c r="BB4580" s="55"/>
      <c r="BC4580" s="106"/>
      <c r="BD4580" s="105"/>
      <c r="BE4580" s="105"/>
      <c r="BF4580" s="105"/>
      <c r="BG4580" s="109"/>
      <c r="BH4580" s="3"/>
      <c r="BI4580" s="2"/>
      <c r="BJ4580" s="2"/>
      <c r="BK4580" s="2"/>
      <c r="BL4580" s="55"/>
      <c r="BM4580" s="49"/>
      <c r="BN4580" s="48"/>
      <c r="BO4580" s="48"/>
      <c r="BP4580" s="48"/>
      <c r="BQ4580" s="117"/>
      <c r="BR4580" s="3"/>
      <c r="BS4580" s="2"/>
      <c r="BT4580" s="2"/>
      <c r="BU4580" s="2"/>
      <c r="BV4580" s="55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18" t="s">
        <v>71</v>
      </c>
      <c r="H4581" s="3">
        <v>2024</v>
      </c>
      <c r="I4581" s="20" t="s">
        <v>289</v>
      </c>
      <c r="J4581" s="184" t="s">
        <v>268</v>
      </c>
      <c r="K4581" s="184" t="s">
        <v>318</v>
      </c>
      <c r="L4581" s="187">
        <f t="shared" si="157"/>
        <v>0</v>
      </c>
      <c r="M4581" s="187">
        <f t="shared" si="158"/>
        <v>0</v>
      </c>
      <c r="N4581" s="186"/>
      <c r="O4581" s="33"/>
      <c r="P4581" s="33"/>
      <c r="Q4581" s="33"/>
      <c r="R4581" s="33"/>
      <c r="S4581" s="42"/>
      <c r="T4581" s="2"/>
      <c r="U4581" s="2"/>
      <c r="V4581" s="2"/>
      <c r="W4581" s="2"/>
      <c r="X4581" s="55"/>
      <c r="Y4581" s="62"/>
      <c r="Z4581" s="62"/>
      <c r="AA4581" s="62"/>
      <c r="AB4581" s="62"/>
      <c r="AC4581" s="68"/>
      <c r="AD4581" s="2"/>
      <c r="AE4581" s="2"/>
      <c r="AF4581" s="2"/>
      <c r="AG4581" s="2"/>
      <c r="AH4581" s="55"/>
      <c r="AI4581" s="72"/>
      <c r="AJ4581" s="72"/>
      <c r="AK4581" s="72"/>
      <c r="AL4581" s="72"/>
      <c r="AM4581" s="80"/>
      <c r="AN4581" s="2"/>
      <c r="AO4581" s="2"/>
      <c r="AP4581" s="2"/>
      <c r="AQ4581" s="2"/>
      <c r="AR4581" s="55"/>
      <c r="AS4581" s="85"/>
      <c r="AT4581" s="85"/>
      <c r="AU4581" s="85"/>
      <c r="AV4581" s="85"/>
      <c r="AW4581" s="100"/>
      <c r="AX4581" s="2"/>
      <c r="AY4581" s="2"/>
      <c r="AZ4581" s="2"/>
      <c r="BA4581" s="2"/>
      <c r="BB4581" s="55"/>
      <c r="BC4581" s="105"/>
      <c r="BD4581" s="105"/>
      <c r="BE4581" s="105"/>
      <c r="BF4581" s="105"/>
      <c r="BG4581" s="109"/>
      <c r="BH4581" s="2"/>
      <c r="BI4581" s="2"/>
      <c r="BJ4581" s="2"/>
      <c r="BK4581" s="2"/>
      <c r="BL4581" s="55"/>
      <c r="BM4581" s="48"/>
      <c r="BN4581" s="48"/>
      <c r="BO4581" s="48"/>
      <c r="BP4581" s="48"/>
      <c r="BQ4581" s="117"/>
      <c r="BR4581" s="2"/>
      <c r="BS4581" s="2"/>
      <c r="BT4581" s="2"/>
      <c r="BU4581" s="2"/>
      <c r="BV4581" s="55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18" t="s">
        <v>71</v>
      </c>
      <c r="H4582" s="3">
        <v>2024</v>
      </c>
      <c r="I4582" s="20" t="s">
        <v>289</v>
      </c>
      <c r="J4582" s="184" t="s">
        <v>292</v>
      </c>
      <c r="K4582" s="184" t="s">
        <v>318</v>
      </c>
      <c r="L4582" s="187">
        <f t="shared" si="157"/>
        <v>0</v>
      </c>
      <c r="M4582" s="187">
        <f t="shared" si="158"/>
        <v>0</v>
      </c>
      <c r="N4582" s="186"/>
      <c r="O4582" s="33"/>
      <c r="P4582" s="33"/>
      <c r="Q4582" s="33"/>
      <c r="R4582" s="33"/>
      <c r="S4582" s="42"/>
      <c r="T4582" s="2"/>
      <c r="U4582" s="2"/>
      <c r="V4582" s="2"/>
      <c r="W4582" s="2"/>
      <c r="X4582" s="55"/>
      <c r="Y4582" s="62"/>
      <c r="Z4582" s="62"/>
      <c r="AA4582" s="62"/>
      <c r="AB4582" s="62"/>
      <c r="AC4582" s="68"/>
      <c r="AD4582" s="2"/>
      <c r="AE4582" s="2"/>
      <c r="AF4582" s="2"/>
      <c r="AG4582" s="2"/>
      <c r="AH4582" s="55"/>
      <c r="AI4582" s="72"/>
      <c r="AJ4582" s="72"/>
      <c r="AK4582" s="72"/>
      <c r="AL4582" s="72"/>
      <c r="AM4582" s="80"/>
      <c r="AN4582" s="2"/>
      <c r="AO4582" s="2"/>
      <c r="AP4582" s="2"/>
      <c r="AQ4582" s="2"/>
      <c r="AR4582" s="55"/>
      <c r="AS4582" s="85"/>
      <c r="AT4582" s="85"/>
      <c r="AU4582" s="85"/>
      <c r="AV4582" s="85"/>
      <c r="AW4582" s="100"/>
      <c r="AX4582" s="2"/>
      <c r="AY4582" s="2"/>
      <c r="AZ4582" s="2"/>
      <c r="BA4582" s="2"/>
      <c r="BB4582" s="55"/>
      <c r="BC4582" s="105"/>
      <c r="BD4582" s="105"/>
      <c r="BE4582" s="105"/>
      <c r="BF4582" s="105"/>
      <c r="BG4582" s="109"/>
      <c r="BH4582" s="2"/>
      <c r="BI4582" s="2"/>
      <c r="BJ4582" s="2"/>
      <c r="BK4582" s="2"/>
      <c r="BL4582" s="55"/>
      <c r="BM4582" s="48"/>
      <c r="BN4582" s="48"/>
      <c r="BO4582" s="48"/>
      <c r="BP4582" s="48"/>
      <c r="BQ4582" s="117"/>
      <c r="BR4582" s="2"/>
      <c r="BS4582" s="2"/>
      <c r="BT4582" s="2"/>
      <c r="BU4582" s="2"/>
      <c r="BV4582" s="55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18" t="s">
        <v>71</v>
      </c>
      <c r="H4583" s="3">
        <v>2024</v>
      </c>
      <c r="I4583" s="20" t="s">
        <v>285</v>
      </c>
      <c r="J4583" s="184" t="s">
        <v>293</v>
      </c>
      <c r="K4583" s="184" t="s">
        <v>318</v>
      </c>
      <c r="L4583" s="187">
        <f t="shared" si="157"/>
        <v>0</v>
      </c>
      <c r="M4583" s="187">
        <f t="shared" si="158"/>
        <v>0</v>
      </c>
      <c r="N4583" s="186"/>
      <c r="O4583" s="33"/>
      <c r="P4583" s="33"/>
      <c r="Q4583" s="33"/>
      <c r="R4583" s="34"/>
      <c r="S4583" s="42"/>
      <c r="T4583" s="2"/>
      <c r="U4583" s="2"/>
      <c r="V4583" s="2"/>
      <c r="W4583" s="3"/>
      <c r="X4583" s="55"/>
      <c r="Y4583" s="62"/>
      <c r="Z4583" s="62"/>
      <c r="AA4583" s="62"/>
      <c r="AB4583" s="64"/>
      <c r="AC4583" s="68"/>
      <c r="AD4583" s="2"/>
      <c r="AE4583" s="2"/>
      <c r="AF4583" s="2"/>
      <c r="AG4583" s="3"/>
      <c r="AH4583" s="55"/>
      <c r="AI4583" s="72"/>
      <c r="AJ4583" s="72"/>
      <c r="AK4583" s="72"/>
      <c r="AL4583" s="73"/>
      <c r="AM4583" s="80"/>
      <c r="AN4583" s="2"/>
      <c r="AO4583" s="2"/>
      <c r="AP4583" s="2"/>
      <c r="AQ4583" s="3"/>
      <c r="AR4583" s="55"/>
      <c r="AS4583" s="85"/>
      <c r="AT4583" s="85"/>
      <c r="AU4583" s="85"/>
      <c r="AV4583" s="86"/>
      <c r="AW4583" s="100"/>
      <c r="AX4583" s="2"/>
      <c r="AY4583" s="2"/>
      <c r="AZ4583" s="2"/>
      <c r="BA4583" s="3"/>
      <c r="BB4583" s="55"/>
      <c r="BC4583" s="105"/>
      <c r="BD4583" s="105"/>
      <c r="BE4583" s="105"/>
      <c r="BF4583" s="106"/>
      <c r="BG4583" s="109"/>
      <c r="BH4583" s="2"/>
      <c r="BI4583" s="2"/>
      <c r="BJ4583" s="2"/>
      <c r="BK4583" s="3"/>
      <c r="BL4583" s="55"/>
      <c r="BM4583" s="48"/>
      <c r="BN4583" s="48"/>
      <c r="BO4583" s="48"/>
      <c r="BP4583" s="49"/>
      <c r="BQ4583" s="117"/>
      <c r="BR4583" s="2"/>
      <c r="BS4583" s="2"/>
      <c r="BT4583" s="2"/>
      <c r="BU4583" s="3"/>
      <c r="BV4583" s="55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18" t="s">
        <v>71</v>
      </c>
      <c r="H4584" s="3">
        <v>2024</v>
      </c>
      <c r="I4584" s="20" t="s">
        <v>287</v>
      </c>
      <c r="J4584" s="184" t="s">
        <v>269</v>
      </c>
      <c r="K4584" s="184" t="s">
        <v>320</v>
      </c>
      <c r="L4584" s="187">
        <f>SUM(R4584,W4584,AB4584,AG4584,AL4584,AQ4584,AV4584,BA4584,BF4584,BK4584,BP4584,BU4584)</f>
        <v>0</v>
      </c>
      <c r="M4584" s="187">
        <f>SUM(S4584,X4584,AC4584,AH4584,AM4584,AR4584,AW4584,BB4584,BG4584,BL4584,BQ4584,BV4584)</f>
        <v>0</v>
      </c>
      <c r="N4584" s="186"/>
      <c r="O4584" s="33"/>
      <c r="P4584" s="33"/>
      <c r="Q4584" s="33"/>
      <c r="R4584" s="33"/>
      <c r="S4584" s="42"/>
      <c r="T4584" s="2"/>
      <c r="U4584" s="2"/>
      <c r="V4584" s="2"/>
      <c r="W4584" s="2"/>
      <c r="X4584" s="55"/>
      <c r="Y4584" s="62"/>
      <c r="Z4584" s="62"/>
      <c r="AA4584" s="62"/>
      <c r="AB4584" s="64"/>
      <c r="AC4584" s="68"/>
      <c r="AD4584" s="2"/>
      <c r="AE4584" s="2"/>
      <c r="AF4584" s="2"/>
      <c r="AG4584" s="2"/>
      <c r="AH4584" s="55"/>
      <c r="AI4584" s="72"/>
      <c r="AJ4584" s="72"/>
      <c r="AK4584" s="72"/>
      <c r="AL4584" s="72"/>
      <c r="AM4584" s="80"/>
      <c r="AN4584" s="2"/>
      <c r="AO4584" s="2"/>
      <c r="AP4584" s="2"/>
      <c r="AQ4584" s="2"/>
      <c r="AR4584" s="55"/>
      <c r="AS4584" s="85"/>
      <c r="AT4584" s="85"/>
      <c r="AU4584" s="85"/>
      <c r="AV4584" s="85"/>
      <c r="AW4584" s="100"/>
      <c r="AX4584" s="2"/>
      <c r="AY4584" s="2"/>
      <c r="AZ4584" s="2"/>
      <c r="BA4584" s="2"/>
      <c r="BB4584" s="55"/>
      <c r="BC4584" s="105"/>
      <c r="BD4584" s="105"/>
      <c r="BE4584" s="105"/>
      <c r="BF4584" s="105"/>
      <c r="BG4584" s="109"/>
      <c r="BH4584" s="2"/>
      <c r="BI4584" s="2"/>
      <c r="BJ4584" s="2"/>
      <c r="BK4584" s="2"/>
      <c r="BL4584" s="55"/>
      <c r="BM4584" s="48"/>
      <c r="BN4584" s="48"/>
      <c r="BO4584" s="48"/>
      <c r="BP4584" s="48"/>
      <c r="BQ4584" s="117"/>
      <c r="BR4584" s="2"/>
      <c r="BS4584" s="2"/>
      <c r="BT4584" s="2"/>
      <c r="BU4584" s="2"/>
      <c r="BV4584" s="55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18" t="s">
        <v>71</v>
      </c>
      <c r="H4585" s="3">
        <v>2024</v>
      </c>
      <c r="I4585" s="20" t="s">
        <v>287</v>
      </c>
      <c r="J4585" s="184" t="s">
        <v>270</v>
      </c>
      <c r="K4585" s="184" t="s">
        <v>320</v>
      </c>
      <c r="L4585" s="187">
        <f t="shared" si="157"/>
        <v>0</v>
      </c>
      <c r="M4585" s="187">
        <f t="shared" si="158"/>
        <v>0</v>
      </c>
      <c r="N4585" s="186"/>
      <c r="O4585" s="33"/>
      <c r="P4585" s="33"/>
      <c r="Q4585" s="33"/>
      <c r="R4585" s="33"/>
      <c r="S4585" s="42"/>
      <c r="T4585" s="2"/>
      <c r="U4585" s="2"/>
      <c r="V4585" s="2"/>
      <c r="W4585" s="2"/>
      <c r="X4585" s="55"/>
      <c r="Y4585" s="62"/>
      <c r="Z4585" s="62"/>
      <c r="AA4585" s="62"/>
      <c r="AB4585" s="62"/>
      <c r="AC4585" s="68"/>
      <c r="AD4585" s="2"/>
      <c r="AE4585" s="2"/>
      <c r="AF4585" s="2"/>
      <c r="AG4585" s="2"/>
      <c r="AH4585" s="55"/>
      <c r="AI4585" s="72"/>
      <c r="AJ4585" s="72"/>
      <c r="AK4585" s="72"/>
      <c r="AL4585" s="72"/>
      <c r="AM4585" s="80"/>
      <c r="AN4585" s="2"/>
      <c r="AO4585" s="2"/>
      <c r="AP4585" s="2"/>
      <c r="AQ4585" s="2"/>
      <c r="AR4585" s="55"/>
      <c r="AS4585" s="85"/>
      <c r="AT4585" s="85"/>
      <c r="AU4585" s="85"/>
      <c r="AV4585" s="85"/>
      <c r="AW4585" s="100"/>
      <c r="AX4585" s="2"/>
      <c r="AY4585" s="2"/>
      <c r="AZ4585" s="2"/>
      <c r="BA4585" s="2"/>
      <c r="BB4585" s="55"/>
      <c r="BC4585" s="105"/>
      <c r="BD4585" s="105"/>
      <c r="BE4585" s="105"/>
      <c r="BF4585" s="105"/>
      <c r="BG4585" s="109"/>
      <c r="BH4585" s="2"/>
      <c r="BI4585" s="2"/>
      <c r="BJ4585" s="2"/>
      <c r="BK4585" s="2"/>
      <c r="BL4585" s="55"/>
      <c r="BM4585" s="48"/>
      <c r="BN4585" s="48"/>
      <c r="BO4585" s="48"/>
      <c r="BP4585" s="48"/>
      <c r="BQ4585" s="117"/>
      <c r="BR4585" s="2"/>
      <c r="BS4585" s="2"/>
      <c r="BT4585" s="2"/>
      <c r="BU4585" s="2"/>
      <c r="BV4585" s="55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18" t="s">
        <v>71</v>
      </c>
      <c r="H4586" s="3">
        <v>2024</v>
      </c>
      <c r="I4586" s="20" t="s">
        <v>290</v>
      </c>
      <c r="J4586" s="184" t="s">
        <v>271</v>
      </c>
      <c r="K4586" s="184" t="s">
        <v>321</v>
      </c>
      <c r="L4586" s="187">
        <f t="shared" si="157"/>
        <v>0</v>
      </c>
      <c r="M4586" s="187">
        <f t="shared" si="158"/>
        <v>0</v>
      </c>
      <c r="N4586" s="186"/>
      <c r="O4586" s="33"/>
      <c r="P4586" s="33"/>
      <c r="Q4586" s="33"/>
      <c r="R4586" s="33"/>
      <c r="S4586" s="42"/>
      <c r="T4586" s="2"/>
      <c r="U4586" s="2"/>
      <c r="V4586" s="2"/>
      <c r="W4586" s="2"/>
      <c r="X4586" s="55"/>
      <c r="Y4586" s="62"/>
      <c r="Z4586" s="62"/>
      <c r="AA4586" s="62"/>
      <c r="AB4586" s="62"/>
      <c r="AC4586" s="68"/>
      <c r="AD4586" s="2"/>
      <c r="AE4586" s="2"/>
      <c r="AF4586" s="2"/>
      <c r="AG4586" s="2"/>
      <c r="AH4586" s="55"/>
      <c r="AI4586" s="72"/>
      <c r="AJ4586" s="72"/>
      <c r="AK4586" s="72"/>
      <c r="AL4586" s="72"/>
      <c r="AM4586" s="80"/>
      <c r="AN4586" s="2"/>
      <c r="AO4586" s="2"/>
      <c r="AP4586" s="2"/>
      <c r="AQ4586" s="2"/>
      <c r="AR4586" s="55"/>
      <c r="AS4586" s="85"/>
      <c r="AT4586" s="85"/>
      <c r="AU4586" s="85"/>
      <c r="AV4586" s="85"/>
      <c r="AW4586" s="100"/>
      <c r="AX4586" s="2"/>
      <c r="AY4586" s="2"/>
      <c r="AZ4586" s="2"/>
      <c r="BA4586" s="2"/>
      <c r="BB4586" s="55"/>
      <c r="BC4586" s="105"/>
      <c r="BD4586" s="105"/>
      <c r="BE4586" s="105"/>
      <c r="BF4586" s="105"/>
      <c r="BG4586" s="109"/>
      <c r="BH4586" s="2"/>
      <c r="BI4586" s="2"/>
      <c r="BJ4586" s="2"/>
      <c r="BK4586" s="2"/>
      <c r="BL4586" s="55"/>
      <c r="BM4586" s="48"/>
      <c r="BN4586" s="48"/>
      <c r="BO4586" s="48"/>
      <c r="BP4586" s="48"/>
      <c r="BQ4586" s="117"/>
      <c r="BR4586" s="2"/>
      <c r="BS4586" s="2"/>
      <c r="BT4586" s="2"/>
      <c r="BU4586" s="2"/>
      <c r="BV4586" s="55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18" t="s">
        <v>71</v>
      </c>
      <c r="H4587" s="3">
        <v>2024</v>
      </c>
      <c r="I4587" s="20" t="s">
        <v>284</v>
      </c>
      <c r="J4587" s="184" t="s">
        <v>294</v>
      </c>
      <c r="K4587" s="184" t="s">
        <v>320</v>
      </c>
      <c r="L4587" s="187">
        <f t="shared" si="157"/>
        <v>0</v>
      </c>
      <c r="M4587" s="187">
        <f t="shared" si="158"/>
        <v>0</v>
      </c>
      <c r="N4587" s="186"/>
      <c r="O4587" s="33"/>
      <c r="P4587" s="33"/>
      <c r="Q4587" s="33"/>
      <c r="R4587" s="33"/>
      <c r="S4587" s="42"/>
      <c r="T4587" s="2"/>
      <c r="U4587" s="2"/>
      <c r="V4587" s="2"/>
      <c r="W4587" s="2"/>
      <c r="X4587" s="55"/>
      <c r="Y4587" s="62"/>
      <c r="Z4587" s="62"/>
      <c r="AA4587" s="62"/>
      <c r="AB4587" s="62"/>
      <c r="AC4587" s="124"/>
      <c r="AD4587" s="2"/>
      <c r="AE4587" s="2"/>
      <c r="AF4587" s="2"/>
      <c r="AG4587" s="2"/>
      <c r="AH4587" s="55"/>
      <c r="AI4587" s="72"/>
      <c r="AJ4587" s="72"/>
      <c r="AK4587" s="72"/>
      <c r="AL4587" s="72"/>
      <c r="AM4587" s="80"/>
      <c r="AN4587" s="2"/>
      <c r="AO4587" s="2"/>
      <c r="AP4587" s="2"/>
      <c r="AQ4587" s="2"/>
      <c r="AR4587" s="55"/>
      <c r="AS4587" s="85"/>
      <c r="AT4587" s="85"/>
      <c r="AU4587" s="85"/>
      <c r="AV4587" s="85"/>
      <c r="AW4587" s="100"/>
      <c r="AX4587" s="2"/>
      <c r="AY4587" s="2"/>
      <c r="AZ4587" s="2"/>
      <c r="BA4587" s="2"/>
      <c r="BB4587" s="55"/>
      <c r="BC4587" s="105"/>
      <c r="BD4587" s="105"/>
      <c r="BE4587" s="105"/>
      <c r="BF4587" s="105"/>
      <c r="BG4587" s="109"/>
      <c r="BH4587" s="2"/>
      <c r="BI4587" s="2"/>
      <c r="BJ4587" s="2"/>
      <c r="BK4587" s="2"/>
      <c r="BL4587" s="55"/>
      <c r="BM4587" s="48"/>
      <c r="BN4587" s="48"/>
      <c r="BO4587" s="48"/>
      <c r="BP4587" s="48"/>
      <c r="BQ4587" s="117"/>
      <c r="BR4587" s="2"/>
      <c r="BS4587" s="2"/>
      <c r="BT4587" s="2"/>
      <c r="BU4587" s="2"/>
      <c r="BV4587" s="55"/>
    </row>
    <row r="4588" spans="1:74" ht="28.8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18" t="s">
        <v>71</v>
      </c>
      <c r="H4588" s="3">
        <v>2024</v>
      </c>
      <c r="I4588" s="20" t="s">
        <v>284</v>
      </c>
      <c r="J4588" s="184" t="s">
        <v>346</v>
      </c>
      <c r="K4588" s="184" t="s">
        <v>320</v>
      </c>
      <c r="L4588" s="187">
        <f t="shared" si="157"/>
        <v>0</v>
      </c>
      <c r="M4588" s="187">
        <f t="shared" si="158"/>
        <v>0</v>
      </c>
      <c r="N4588" s="186"/>
      <c r="O4588" s="33"/>
      <c r="P4588" s="33"/>
      <c r="Q4588" s="33"/>
      <c r="R4588" s="33"/>
      <c r="S4588" s="42"/>
      <c r="T4588" s="2"/>
      <c r="U4588" s="2"/>
      <c r="V4588" s="2"/>
      <c r="W4588" s="2"/>
      <c r="X4588" s="55"/>
      <c r="Y4588" s="62"/>
      <c r="Z4588" s="62"/>
      <c r="AA4588" s="62"/>
      <c r="AB4588" s="62"/>
      <c r="AC4588" s="68"/>
      <c r="AD4588" s="2"/>
      <c r="AE4588" s="2"/>
      <c r="AF4588" s="2"/>
      <c r="AG4588" s="2"/>
      <c r="AH4588" s="55"/>
      <c r="AI4588" s="72"/>
      <c r="AJ4588" s="72"/>
      <c r="AK4588" s="72"/>
      <c r="AL4588" s="72"/>
      <c r="AM4588" s="80"/>
      <c r="AN4588" s="2"/>
      <c r="AO4588" s="2"/>
      <c r="AP4588" s="2"/>
      <c r="AQ4588" s="2"/>
      <c r="AR4588" s="55"/>
      <c r="AS4588" s="85"/>
      <c r="AT4588" s="85"/>
      <c r="AU4588" s="85"/>
      <c r="AV4588" s="85"/>
      <c r="AW4588" s="100"/>
      <c r="AX4588" s="2"/>
      <c r="AY4588" s="2"/>
      <c r="AZ4588" s="2"/>
      <c r="BA4588" s="2"/>
      <c r="BB4588" s="55"/>
      <c r="BC4588" s="105"/>
      <c r="BD4588" s="105"/>
      <c r="BE4588" s="105"/>
      <c r="BF4588" s="105"/>
      <c r="BG4588" s="109"/>
      <c r="BH4588" s="2"/>
      <c r="BI4588" s="2"/>
      <c r="BJ4588" s="2"/>
      <c r="BK4588" s="2"/>
      <c r="BL4588" s="55"/>
      <c r="BM4588" s="48"/>
      <c r="BN4588" s="48"/>
      <c r="BO4588" s="48"/>
      <c r="BP4588" s="48"/>
      <c r="BQ4588" s="117"/>
      <c r="BR4588" s="2"/>
      <c r="BS4588" s="2"/>
      <c r="BT4588" s="2"/>
      <c r="BU4588" s="2"/>
      <c r="BV4588" s="55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18" t="s">
        <v>71</v>
      </c>
      <c r="H4589" s="3">
        <v>2024</v>
      </c>
      <c r="I4589" s="20" t="s">
        <v>284</v>
      </c>
      <c r="J4589" s="184" t="s">
        <v>295</v>
      </c>
      <c r="K4589" s="184" t="s">
        <v>320</v>
      </c>
      <c r="L4589" s="187">
        <f t="shared" si="157"/>
        <v>0</v>
      </c>
      <c r="M4589" s="187">
        <f t="shared" si="158"/>
        <v>0</v>
      </c>
      <c r="N4589" s="186"/>
      <c r="O4589" s="33"/>
      <c r="P4589" s="33"/>
      <c r="Q4589" s="33"/>
      <c r="R4589" s="33"/>
      <c r="S4589" s="42"/>
      <c r="T4589" s="2"/>
      <c r="U4589" s="2"/>
      <c r="V4589" s="2"/>
      <c r="W4589" s="2"/>
      <c r="X4589" s="55"/>
      <c r="Y4589" s="62"/>
      <c r="Z4589" s="62"/>
      <c r="AA4589" s="62"/>
      <c r="AB4589" s="62"/>
      <c r="AC4589" s="68"/>
      <c r="AD4589" s="2"/>
      <c r="AE4589" s="2"/>
      <c r="AF4589" s="2"/>
      <c r="AG4589" s="2"/>
      <c r="AH4589" s="55"/>
      <c r="AI4589" s="72"/>
      <c r="AJ4589" s="72"/>
      <c r="AK4589" s="72"/>
      <c r="AL4589" s="72"/>
      <c r="AM4589" s="80"/>
      <c r="AN4589" s="2"/>
      <c r="AO4589" s="2"/>
      <c r="AP4589" s="2"/>
      <c r="AQ4589" s="2"/>
      <c r="AR4589" s="55"/>
      <c r="AS4589" s="85"/>
      <c r="AT4589" s="85"/>
      <c r="AU4589" s="85"/>
      <c r="AV4589" s="85"/>
      <c r="AW4589" s="100"/>
      <c r="AX4589" s="2"/>
      <c r="AY4589" s="2"/>
      <c r="AZ4589" s="2"/>
      <c r="BA4589" s="2"/>
      <c r="BB4589" s="55"/>
      <c r="BC4589" s="105"/>
      <c r="BD4589" s="105"/>
      <c r="BE4589" s="105"/>
      <c r="BF4589" s="105"/>
      <c r="BG4589" s="109"/>
      <c r="BH4589" s="2"/>
      <c r="BI4589" s="2"/>
      <c r="BJ4589" s="2"/>
      <c r="BK4589" s="2"/>
      <c r="BL4589" s="55"/>
      <c r="BM4589" s="48"/>
      <c r="BN4589" s="48"/>
      <c r="BO4589" s="48"/>
      <c r="BP4589" s="48"/>
      <c r="BQ4589" s="117"/>
      <c r="BR4589" s="2"/>
      <c r="BS4589" s="2"/>
      <c r="BT4589" s="2"/>
      <c r="BU4589" s="2"/>
      <c r="BV4589" s="55"/>
    </row>
    <row r="4590" spans="1:74" ht="28.8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18" t="s">
        <v>71</v>
      </c>
      <c r="H4590" s="3">
        <v>2024</v>
      </c>
      <c r="I4590" s="20" t="s">
        <v>290</v>
      </c>
      <c r="J4590" s="184" t="s">
        <v>299</v>
      </c>
      <c r="K4590" s="184" t="s">
        <v>318</v>
      </c>
      <c r="L4590" s="187">
        <f t="shared" si="157"/>
        <v>0</v>
      </c>
      <c r="M4590" s="187">
        <f t="shared" si="158"/>
        <v>0</v>
      </c>
      <c r="N4590" s="186"/>
      <c r="O4590" s="33"/>
      <c r="P4590" s="33"/>
      <c r="Q4590" s="33"/>
      <c r="R4590" s="33"/>
      <c r="S4590" s="42"/>
      <c r="T4590" s="2"/>
      <c r="U4590" s="2"/>
      <c r="V4590" s="2"/>
      <c r="W4590" s="2"/>
      <c r="X4590" s="55"/>
      <c r="Y4590" s="62"/>
      <c r="Z4590" s="62"/>
      <c r="AA4590" s="62"/>
      <c r="AB4590" s="62"/>
      <c r="AC4590" s="68"/>
      <c r="AD4590" s="2"/>
      <c r="AE4590" s="2"/>
      <c r="AF4590" s="2"/>
      <c r="AG4590" s="2"/>
      <c r="AH4590" s="55"/>
      <c r="AI4590" s="72"/>
      <c r="AJ4590" s="72"/>
      <c r="AK4590" s="72"/>
      <c r="AL4590" s="72"/>
      <c r="AM4590" s="80"/>
      <c r="AN4590" s="2"/>
      <c r="AO4590" s="2"/>
      <c r="AP4590" s="2"/>
      <c r="AQ4590" s="2"/>
      <c r="AR4590" s="55"/>
      <c r="AS4590" s="85"/>
      <c r="AT4590" s="85"/>
      <c r="AU4590" s="85"/>
      <c r="AV4590" s="85"/>
      <c r="AW4590" s="100"/>
      <c r="AX4590" s="2"/>
      <c r="AY4590" s="2"/>
      <c r="AZ4590" s="2"/>
      <c r="BA4590" s="2"/>
      <c r="BB4590" s="55"/>
      <c r="BC4590" s="105"/>
      <c r="BD4590" s="105"/>
      <c r="BE4590" s="105"/>
      <c r="BF4590" s="105"/>
      <c r="BG4590" s="109"/>
      <c r="BH4590" s="2"/>
      <c r="BI4590" s="2"/>
      <c r="BJ4590" s="2"/>
      <c r="BK4590" s="2"/>
      <c r="BL4590" s="55"/>
      <c r="BM4590" s="48"/>
      <c r="BN4590" s="48"/>
      <c r="BO4590" s="48"/>
      <c r="BP4590" s="48"/>
      <c r="BQ4590" s="117"/>
      <c r="BR4590" s="2"/>
      <c r="BS4590" s="2"/>
      <c r="BT4590" s="2"/>
      <c r="BU4590" s="2"/>
      <c r="BV4590" s="55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18" t="s">
        <v>71</v>
      </c>
      <c r="H4591" s="3">
        <v>2024</v>
      </c>
      <c r="I4591" s="20" t="s">
        <v>315</v>
      </c>
      <c r="J4591" s="184" t="s">
        <v>347</v>
      </c>
      <c r="K4591" s="184" t="s">
        <v>320</v>
      </c>
      <c r="L4591" s="187">
        <f t="shared" si="157"/>
        <v>0</v>
      </c>
      <c r="M4591" s="187">
        <f t="shared" si="158"/>
        <v>0</v>
      </c>
      <c r="N4591" s="186"/>
      <c r="O4591" s="33"/>
      <c r="P4591" s="33"/>
      <c r="Q4591" s="33"/>
      <c r="R4591" s="33"/>
      <c r="S4591" s="42"/>
      <c r="T4591" s="2"/>
      <c r="U4591" s="2"/>
      <c r="V4591" s="2"/>
      <c r="W4591" s="2"/>
      <c r="X4591" s="55"/>
      <c r="Y4591" s="62"/>
      <c r="Z4591" s="62"/>
      <c r="AA4591" s="62"/>
      <c r="AB4591" s="62"/>
      <c r="AC4591" s="68"/>
      <c r="AD4591" s="2"/>
      <c r="AE4591" s="2"/>
      <c r="AF4591" s="2"/>
      <c r="AG4591" s="2"/>
      <c r="AH4591" s="55"/>
      <c r="AI4591" s="72"/>
      <c r="AJ4591" s="72"/>
      <c r="AK4591" s="72"/>
      <c r="AL4591" s="72"/>
      <c r="AM4591" s="80"/>
      <c r="AN4591" s="2"/>
      <c r="AO4591" s="2"/>
      <c r="AP4591" s="2"/>
      <c r="AQ4591" s="2"/>
      <c r="AR4591" s="55"/>
      <c r="AS4591" s="85"/>
      <c r="AT4591" s="85"/>
      <c r="AU4591" s="85"/>
      <c r="AV4591" s="85"/>
      <c r="AW4591" s="100"/>
      <c r="AX4591" s="2"/>
      <c r="AY4591" s="2"/>
      <c r="AZ4591" s="2"/>
      <c r="BA4591" s="2"/>
      <c r="BB4591" s="55"/>
      <c r="BC4591" s="105"/>
      <c r="BD4591" s="105"/>
      <c r="BE4591" s="105"/>
      <c r="BF4591" s="105"/>
      <c r="BG4591" s="109"/>
      <c r="BH4591" s="2"/>
      <c r="BI4591" s="2"/>
      <c r="BJ4591" s="2"/>
      <c r="BK4591" s="2"/>
      <c r="BL4591" s="55"/>
      <c r="BM4591" s="48"/>
      <c r="BN4591" s="48"/>
      <c r="BO4591" s="48"/>
      <c r="BP4591" s="48"/>
      <c r="BQ4591" s="117"/>
      <c r="BR4591" s="2"/>
      <c r="BS4591" s="2"/>
      <c r="BT4591" s="2"/>
      <c r="BU4591" s="2"/>
      <c r="BV4591" s="55"/>
    </row>
    <row r="4592" spans="1:74" ht="28.8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18" t="s">
        <v>71</v>
      </c>
      <c r="H4592" s="3">
        <v>2024</v>
      </c>
      <c r="I4592" s="20" t="s">
        <v>315</v>
      </c>
      <c r="J4592" s="184" t="s">
        <v>296</v>
      </c>
      <c r="K4592" s="184" t="s">
        <v>321</v>
      </c>
      <c r="L4592" s="187">
        <f t="shared" si="157"/>
        <v>0</v>
      </c>
      <c r="M4592" s="187">
        <f t="shared" si="158"/>
        <v>0</v>
      </c>
      <c r="N4592" s="186"/>
      <c r="O4592" s="33"/>
      <c r="P4592" s="33"/>
      <c r="Q4592" s="33"/>
      <c r="R4592" s="33"/>
      <c r="S4592" s="42"/>
      <c r="T4592" s="2"/>
      <c r="U4592" s="2"/>
      <c r="V4592" s="2"/>
      <c r="W4592" s="2"/>
      <c r="X4592" s="55"/>
      <c r="Y4592" s="62"/>
      <c r="Z4592" s="62"/>
      <c r="AA4592" s="62"/>
      <c r="AB4592" s="62"/>
      <c r="AC4592" s="68"/>
      <c r="AD4592" s="2"/>
      <c r="AE4592" s="2"/>
      <c r="AF4592" s="2"/>
      <c r="AG4592" s="2"/>
      <c r="AH4592" s="55"/>
      <c r="AI4592" s="72"/>
      <c r="AJ4592" s="72"/>
      <c r="AK4592" s="72"/>
      <c r="AL4592" s="72"/>
      <c r="AM4592" s="80"/>
      <c r="AN4592" s="2"/>
      <c r="AO4592" s="2"/>
      <c r="AP4592" s="2"/>
      <c r="AQ4592" s="2"/>
      <c r="AR4592" s="55"/>
      <c r="AS4592" s="85"/>
      <c r="AT4592" s="85"/>
      <c r="AU4592" s="85"/>
      <c r="AV4592" s="85"/>
      <c r="AW4592" s="100"/>
      <c r="AX4592" s="2"/>
      <c r="AY4592" s="2"/>
      <c r="AZ4592" s="2"/>
      <c r="BA4592" s="2"/>
      <c r="BB4592" s="55"/>
      <c r="BC4592" s="105"/>
      <c r="BD4592" s="105"/>
      <c r="BE4592" s="105"/>
      <c r="BF4592" s="105"/>
      <c r="BG4592" s="109"/>
      <c r="BH4592" s="2"/>
      <c r="BI4592" s="2"/>
      <c r="BJ4592" s="2"/>
      <c r="BK4592" s="2"/>
      <c r="BL4592" s="55"/>
      <c r="BM4592" s="48"/>
      <c r="BN4592" s="48"/>
      <c r="BO4592" s="48"/>
      <c r="BP4592" s="48"/>
      <c r="BQ4592" s="117"/>
      <c r="BR4592" s="2"/>
      <c r="BS4592" s="2"/>
      <c r="BT4592" s="2"/>
      <c r="BU4592" s="2"/>
      <c r="BV4592" s="55"/>
    </row>
    <row r="4593" spans="1:74" ht="28.8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18" t="s">
        <v>71</v>
      </c>
      <c r="H4593" s="3">
        <v>2024</v>
      </c>
      <c r="I4593" s="20" t="s">
        <v>316</v>
      </c>
      <c r="J4593" s="184" t="s">
        <v>297</v>
      </c>
      <c r="K4593" s="184" t="s">
        <v>318</v>
      </c>
      <c r="L4593" s="187">
        <f t="shared" si="157"/>
        <v>0</v>
      </c>
      <c r="M4593" s="187">
        <f t="shared" si="158"/>
        <v>0</v>
      </c>
      <c r="N4593" s="186"/>
      <c r="O4593" s="33"/>
      <c r="P4593" s="33"/>
      <c r="Q4593" s="33"/>
      <c r="R4593" s="33"/>
      <c r="S4593" s="42"/>
      <c r="T4593" s="2"/>
      <c r="U4593" s="2"/>
      <c r="V4593" s="2"/>
      <c r="W4593" s="2"/>
      <c r="X4593" s="55"/>
      <c r="Y4593" s="62"/>
      <c r="Z4593" s="62"/>
      <c r="AA4593" s="62"/>
      <c r="AB4593" s="62"/>
      <c r="AC4593" s="68"/>
      <c r="AD4593" s="2"/>
      <c r="AE4593" s="2"/>
      <c r="AF4593" s="2"/>
      <c r="AG4593" s="2"/>
      <c r="AH4593" s="55"/>
      <c r="AI4593" s="72"/>
      <c r="AJ4593" s="72"/>
      <c r="AK4593" s="72"/>
      <c r="AL4593" s="72"/>
      <c r="AM4593" s="80"/>
      <c r="AN4593" s="2"/>
      <c r="AO4593" s="2"/>
      <c r="AP4593" s="2"/>
      <c r="AQ4593" s="2"/>
      <c r="AR4593" s="55"/>
      <c r="AS4593" s="85"/>
      <c r="AT4593" s="85"/>
      <c r="AU4593" s="85"/>
      <c r="AV4593" s="85"/>
      <c r="AW4593" s="100"/>
      <c r="AX4593" s="2"/>
      <c r="AY4593" s="2"/>
      <c r="AZ4593" s="2"/>
      <c r="BA4593" s="2"/>
      <c r="BB4593" s="55"/>
      <c r="BC4593" s="105"/>
      <c r="BD4593" s="105"/>
      <c r="BE4593" s="105"/>
      <c r="BF4593" s="105"/>
      <c r="BG4593" s="109"/>
      <c r="BH4593" s="2"/>
      <c r="BI4593" s="2"/>
      <c r="BJ4593" s="2"/>
      <c r="BK4593" s="2"/>
      <c r="BL4593" s="55"/>
      <c r="BM4593" s="48"/>
      <c r="BN4593" s="48"/>
      <c r="BO4593" s="48"/>
      <c r="BP4593" s="48"/>
      <c r="BQ4593" s="117"/>
      <c r="BR4593" s="2"/>
      <c r="BS4593" s="2"/>
      <c r="BT4593" s="2"/>
      <c r="BU4593" s="2"/>
      <c r="BV4593" s="55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18" t="s">
        <v>71</v>
      </c>
      <c r="H4594" s="3">
        <v>2024</v>
      </c>
      <c r="I4594" s="20" t="s">
        <v>316</v>
      </c>
      <c r="J4594" s="185" t="s">
        <v>348</v>
      </c>
      <c r="K4594" s="185" t="s">
        <v>320</v>
      </c>
      <c r="L4594" s="187">
        <f t="shared" si="157"/>
        <v>0</v>
      </c>
      <c r="M4594" s="187">
        <f t="shared" si="158"/>
        <v>0</v>
      </c>
      <c r="N4594" s="186"/>
      <c r="O4594" s="33"/>
      <c r="P4594" s="33"/>
      <c r="Q4594" s="33"/>
      <c r="R4594" s="33"/>
      <c r="S4594" s="42"/>
      <c r="T4594" s="2"/>
      <c r="U4594" s="2"/>
      <c r="V4594" s="2"/>
      <c r="W4594" s="2"/>
      <c r="X4594" s="55"/>
      <c r="Y4594" s="62"/>
      <c r="Z4594" s="62"/>
      <c r="AA4594" s="62"/>
      <c r="AB4594" s="62"/>
      <c r="AC4594" s="68"/>
      <c r="AD4594" s="2"/>
      <c r="AE4594" s="2"/>
      <c r="AF4594" s="2"/>
      <c r="AG4594" s="2"/>
      <c r="AH4594" s="55"/>
      <c r="AI4594" s="72"/>
      <c r="AJ4594" s="72"/>
      <c r="AK4594" s="72"/>
      <c r="AL4594" s="72"/>
      <c r="AM4594" s="80"/>
      <c r="AN4594" s="2"/>
      <c r="AO4594" s="2"/>
      <c r="AP4594" s="2"/>
      <c r="AQ4594" s="2"/>
      <c r="AR4594" s="55"/>
      <c r="AS4594" s="85"/>
      <c r="AT4594" s="85"/>
      <c r="AU4594" s="85"/>
      <c r="AV4594" s="85"/>
      <c r="AW4594" s="100"/>
      <c r="AX4594" s="2"/>
      <c r="AY4594" s="2"/>
      <c r="AZ4594" s="2"/>
      <c r="BA4594" s="2"/>
      <c r="BB4594" s="55"/>
      <c r="BC4594" s="105"/>
      <c r="BD4594" s="105"/>
      <c r="BE4594" s="105"/>
      <c r="BF4594" s="105"/>
      <c r="BG4594" s="109"/>
      <c r="BH4594" s="2"/>
      <c r="BI4594" s="2"/>
      <c r="BJ4594" s="2"/>
      <c r="BK4594" s="2"/>
      <c r="BL4594" s="55"/>
      <c r="BM4594" s="48"/>
      <c r="BN4594" s="48"/>
      <c r="BO4594" s="48"/>
      <c r="BP4594" s="48"/>
      <c r="BQ4594" s="117"/>
      <c r="BR4594" s="2"/>
      <c r="BS4594" s="2"/>
      <c r="BT4594" s="2"/>
      <c r="BU4594" s="2"/>
      <c r="BV4594" s="55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18" t="s">
        <v>71</v>
      </c>
      <c r="H4595" s="3">
        <v>2024</v>
      </c>
      <c r="I4595" s="20" t="s">
        <v>282</v>
      </c>
      <c r="J4595" s="184" t="s">
        <v>272</v>
      </c>
      <c r="K4595" s="184" t="s">
        <v>321</v>
      </c>
      <c r="L4595" s="187">
        <f t="shared" si="157"/>
        <v>0</v>
      </c>
      <c r="M4595" s="187">
        <f t="shared" si="158"/>
        <v>0</v>
      </c>
      <c r="N4595" s="186"/>
      <c r="O4595" s="33"/>
      <c r="P4595" s="33"/>
      <c r="Q4595" s="33"/>
      <c r="R4595" s="33"/>
      <c r="S4595" s="42"/>
      <c r="T4595" s="2"/>
      <c r="U4595" s="2"/>
      <c r="V4595" s="2"/>
      <c r="W4595" s="2"/>
      <c r="X4595" s="55"/>
      <c r="Y4595" s="62"/>
      <c r="Z4595" s="62"/>
      <c r="AA4595" s="62"/>
      <c r="AB4595" s="62"/>
      <c r="AC4595" s="68"/>
      <c r="AD4595" s="2"/>
      <c r="AE4595" s="2"/>
      <c r="AF4595" s="2"/>
      <c r="AG4595" s="2"/>
      <c r="AH4595" s="55"/>
      <c r="AI4595" s="72"/>
      <c r="AJ4595" s="72"/>
      <c r="AK4595" s="72"/>
      <c r="AL4595" s="72"/>
      <c r="AM4595" s="80"/>
      <c r="AN4595" s="2"/>
      <c r="AO4595" s="2"/>
      <c r="AP4595" s="2"/>
      <c r="AQ4595" s="2"/>
      <c r="AR4595" s="55"/>
      <c r="AS4595" s="85"/>
      <c r="AT4595" s="85"/>
      <c r="AU4595" s="85"/>
      <c r="AV4595" s="85"/>
      <c r="AW4595" s="100"/>
      <c r="AX4595" s="2"/>
      <c r="AY4595" s="2"/>
      <c r="AZ4595" s="2"/>
      <c r="BA4595" s="2"/>
      <c r="BB4595" s="55"/>
      <c r="BC4595" s="105"/>
      <c r="BD4595" s="105"/>
      <c r="BE4595" s="105"/>
      <c r="BF4595" s="105"/>
      <c r="BG4595" s="109"/>
      <c r="BH4595" s="2"/>
      <c r="BI4595" s="2"/>
      <c r="BJ4595" s="2"/>
      <c r="BK4595" s="2"/>
      <c r="BL4595" s="55"/>
      <c r="BM4595" s="48"/>
      <c r="BN4595" s="48"/>
      <c r="BO4595" s="48"/>
      <c r="BP4595" s="48"/>
      <c r="BQ4595" s="117"/>
      <c r="BR4595" s="2"/>
      <c r="BS4595" s="2"/>
      <c r="BT4595" s="2"/>
      <c r="BU4595" s="2"/>
      <c r="BV4595" s="55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18" t="s">
        <v>71</v>
      </c>
      <c r="H4596" s="3">
        <v>2024</v>
      </c>
      <c r="I4596" s="20" t="s">
        <v>282</v>
      </c>
      <c r="J4596" s="184" t="s">
        <v>273</v>
      </c>
      <c r="K4596" s="184" t="s">
        <v>321</v>
      </c>
      <c r="L4596" s="187">
        <f t="shared" si="157"/>
        <v>0</v>
      </c>
      <c r="M4596" s="187">
        <f t="shared" si="158"/>
        <v>0</v>
      </c>
      <c r="N4596" s="186"/>
      <c r="O4596" s="33"/>
      <c r="P4596" s="33"/>
      <c r="Q4596" s="33"/>
      <c r="R4596" s="33"/>
      <c r="S4596" s="42"/>
      <c r="T4596" s="2"/>
      <c r="U4596" s="2"/>
      <c r="V4596" s="2"/>
      <c r="W4596" s="2"/>
      <c r="X4596" s="55"/>
      <c r="Y4596" s="62"/>
      <c r="Z4596" s="62"/>
      <c r="AA4596" s="62"/>
      <c r="AB4596" s="62"/>
      <c r="AC4596" s="68"/>
      <c r="AD4596" s="2"/>
      <c r="AE4596" s="2"/>
      <c r="AF4596" s="2"/>
      <c r="AG4596" s="2"/>
      <c r="AH4596" s="55"/>
      <c r="AI4596" s="72"/>
      <c r="AJ4596" s="72"/>
      <c r="AK4596" s="72"/>
      <c r="AL4596" s="72"/>
      <c r="AM4596" s="80"/>
      <c r="AN4596" s="2"/>
      <c r="AO4596" s="2"/>
      <c r="AP4596" s="2"/>
      <c r="AQ4596" s="2"/>
      <c r="AR4596" s="55"/>
      <c r="AS4596" s="85"/>
      <c r="AT4596" s="85"/>
      <c r="AU4596" s="85"/>
      <c r="AV4596" s="85"/>
      <c r="AW4596" s="100"/>
      <c r="AX4596" s="2"/>
      <c r="AY4596" s="2"/>
      <c r="AZ4596" s="2"/>
      <c r="BA4596" s="2"/>
      <c r="BB4596" s="55"/>
      <c r="BC4596" s="105"/>
      <c r="BD4596" s="105"/>
      <c r="BE4596" s="105"/>
      <c r="BF4596" s="105"/>
      <c r="BG4596" s="109"/>
      <c r="BH4596" s="2"/>
      <c r="BI4596" s="2"/>
      <c r="BJ4596" s="2"/>
      <c r="BK4596" s="2"/>
      <c r="BL4596" s="55"/>
      <c r="BM4596" s="48"/>
      <c r="BN4596" s="48"/>
      <c r="BO4596" s="48"/>
      <c r="BP4596" s="48"/>
      <c r="BQ4596" s="117"/>
      <c r="BR4596" s="2"/>
      <c r="BS4596" s="2"/>
      <c r="BT4596" s="2"/>
      <c r="BU4596" s="2"/>
      <c r="BV4596" s="55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18" t="s">
        <v>71</v>
      </c>
      <c r="H4597" s="3">
        <v>2024</v>
      </c>
      <c r="I4597" s="20" t="s">
        <v>282</v>
      </c>
      <c r="J4597" s="184" t="s">
        <v>274</v>
      </c>
      <c r="K4597" s="184" t="s">
        <v>321</v>
      </c>
      <c r="L4597" s="187">
        <f t="shared" si="157"/>
        <v>0</v>
      </c>
      <c r="M4597" s="187">
        <f t="shared" si="158"/>
        <v>0</v>
      </c>
      <c r="N4597" s="186"/>
      <c r="O4597" s="33"/>
      <c r="P4597" s="33"/>
      <c r="Q4597" s="33"/>
      <c r="R4597" s="33"/>
      <c r="S4597" s="42"/>
      <c r="T4597" s="2"/>
      <c r="U4597" s="2"/>
      <c r="V4597" s="2"/>
      <c r="W4597" s="2"/>
      <c r="X4597" s="55"/>
      <c r="Y4597" s="62"/>
      <c r="Z4597" s="62"/>
      <c r="AA4597" s="62"/>
      <c r="AB4597" s="62"/>
      <c r="AC4597" s="68"/>
      <c r="AD4597" s="2"/>
      <c r="AE4597" s="2"/>
      <c r="AF4597" s="2"/>
      <c r="AG4597" s="2"/>
      <c r="AH4597" s="55"/>
      <c r="AI4597" s="72"/>
      <c r="AJ4597" s="72"/>
      <c r="AK4597" s="72"/>
      <c r="AL4597" s="72"/>
      <c r="AM4597" s="80"/>
      <c r="AN4597" s="2"/>
      <c r="AO4597" s="2"/>
      <c r="AP4597" s="2"/>
      <c r="AQ4597" s="2"/>
      <c r="AR4597" s="55"/>
      <c r="AS4597" s="85"/>
      <c r="AT4597" s="85"/>
      <c r="AU4597" s="85"/>
      <c r="AV4597" s="85"/>
      <c r="AW4597" s="100"/>
      <c r="AX4597" s="2"/>
      <c r="AY4597" s="2"/>
      <c r="AZ4597" s="2"/>
      <c r="BA4597" s="2"/>
      <c r="BB4597" s="55"/>
      <c r="BC4597" s="105"/>
      <c r="BD4597" s="105"/>
      <c r="BE4597" s="105"/>
      <c r="BF4597" s="105"/>
      <c r="BG4597" s="109"/>
      <c r="BH4597" s="2"/>
      <c r="BI4597" s="2"/>
      <c r="BJ4597" s="2"/>
      <c r="BK4597" s="2"/>
      <c r="BL4597" s="55"/>
      <c r="BM4597" s="48"/>
      <c r="BN4597" s="48"/>
      <c r="BO4597" s="48"/>
      <c r="BP4597" s="48"/>
      <c r="BQ4597" s="117"/>
      <c r="BR4597" s="2"/>
      <c r="BS4597" s="2"/>
      <c r="BT4597" s="2"/>
      <c r="BU4597" s="2"/>
      <c r="BV4597" s="55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18" t="s">
        <v>71</v>
      </c>
      <c r="H4598" s="3">
        <v>2024</v>
      </c>
      <c r="I4598" s="20" t="s">
        <v>282</v>
      </c>
      <c r="J4598" s="184" t="s">
        <v>275</v>
      </c>
      <c r="K4598" s="184" t="s">
        <v>321</v>
      </c>
      <c r="L4598" s="187">
        <f t="shared" si="157"/>
        <v>0</v>
      </c>
      <c r="M4598" s="187">
        <f t="shared" si="158"/>
        <v>0</v>
      </c>
      <c r="N4598" s="186"/>
      <c r="O4598" s="33"/>
      <c r="P4598" s="33"/>
      <c r="Q4598" s="33"/>
      <c r="R4598" s="33"/>
      <c r="S4598" s="42"/>
      <c r="T4598" s="2"/>
      <c r="U4598" s="2"/>
      <c r="V4598" s="2"/>
      <c r="W4598" s="2"/>
      <c r="X4598" s="55"/>
      <c r="Y4598" s="62"/>
      <c r="Z4598" s="62"/>
      <c r="AA4598" s="62"/>
      <c r="AB4598" s="62"/>
      <c r="AC4598" s="68"/>
      <c r="AD4598" s="2"/>
      <c r="AE4598" s="2"/>
      <c r="AF4598" s="2"/>
      <c r="AG4598" s="2"/>
      <c r="AH4598" s="55"/>
      <c r="AI4598" s="72"/>
      <c r="AJ4598" s="72"/>
      <c r="AK4598" s="72"/>
      <c r="AL4598" s="72"/>
      <c r="AM4598" s="80"/>
      <c r="AN4598" s="2"/>
      <c r="AO4598" s="2"/>
      <c r="AP4598" s="2"/>
      <c r="AQ4598" s="2"/>
      <c r="AR4598" s="55"/>
      <c r="AS4598" s="85"/>
      <c r="AT4598" s="85"/>
      <c r="AU4598" s="85"/>
      <c r="AV4598" s="85"/>
      <c r="AW4598" s="100"/>
      <c r="AX4598" s="2"/>
      <c r="AY4598" s="2"/>
      <c r="AZ4598" s="2"/>
      <c r="BA4598" s="2"/>
      <c r="BB4598" s="55"/>
      <c r="BC4598" s="105"/>
      <c r="BD4598" s="105"/>
      <c r="BE4598" s="105"/>
      <c r="BF4598" s="105"/>
      <c r="BG4598" s="109"/>
      <c r="BH4598" s="2"/>
      <c r="BI4598" s="2"/>
      <c r="BJ4598" s="2"/>
      <c r="BK4598" s="2"/>
      <c r="BL4598" s="55"/>
      <c r="BM4598" s="48"/>
      <c r="BN4598" s="48"/>
      <c r="BO4598" s="48"/>
      <c r="BP4598" s="48"/>
      <c r="BQ4598" s="117"/>
      <c r="BR4598" s="2"/>
      <c r="BS4598" s="2"/>
      <c r="BT4598" s="2"/>
      <c r="BU4598" s="2"/>
      <c r="BV4598" s="55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18" t="s">
        <v>71</v>
      </c>
      <c r="H4599" s="3">
        <v>2024</v>
      </c>
      <c r="I4599" s="20" t="s">
        <v>282</v>
      </c>
      <c r="J4599" s="184" t="s">
        <v>276</v>
      </c>
      <c r="K4599" s="184" t="s">
        <v>320</v>
      </c>
      <c r="L4599" s="187">
        <f t="shared" si="157"/>
        <v>0</v>
      </c>
      <c r="M4599" s="187">
        <f t="shared" si="158"/>
        <v>0</v>
      </c>
      <c r="N4599" s="186"/>
      <c r="O4599" s="33"/>
      <c r="P4599" s="33"/>
      <c r="Q4599" s="33"/>
      <c r="R4599" s="33"/>
      <c r="S4599" s="42"/>
      <c r="T4599" s="2"/>
      <c r="U4599" s="2"/>
      <c r="V4599" s="2"/>
      <c r="W4599" s="2"/>
      <c r="X4599" s="55"/>
      <c r="Y4599" s="62"/>
      <c r="Z4599" s="62"/>
      <c r="AA4599" s="62"/>
      <c r="AB4599" s="62"/>
      <c r="AC4599" s="68"/>
      <c r="AD4599" s="2"/>
      <c r="AE4599" s="2"/>
      <c r="AF4599" s="2"/>
      <c r="AG4599" s="2"/>
      <c r="AH4599" s="55"/>
      <c r="AI4599" s="72"/>
      <c r="AJ4599" s="72"/>
      <c r="AK4599" s="72"/>
      <c r="AL4599" s="72"/>
      <c r="AM4599" s="80"/>
      <c r="AN4599" s="2"/>
      <c r="AO4599" s="2"/>
      <c r="AP4599" s="2"/>
      <c r="AQ4599" s="2"/>
      <c r="AR4599" s="55"/>
      <c r="AS4599" s="85"/>
      <c r="AT4599" s="85"/>
      <c r="AU4599" s="85"/>
      <c r="AV4599" s="85"/>
      <c r="AW4599" s="100"/>
      <c r="AX4599" s="2"/>
      <c r="AY4599" s="2"/>
      <c r="AZ4599" s="2"/>
      <c r="BA4599" s="2"/>
      <c r="BB4599" s="55"/>
      <c r="BC4599" s="105"/>
      <c r="BD4599" s="105"/>
      <c r="BE4599" s="105"/>
      <c r="BF4599" s="105"/>
      <c r="BG4599" s="109"/>
      <c r="BH4599" s="2"/>
      <c r="BI4599" s="2"/>
      <c r="BJ4599" s="2"/>
      <c r="BK4599" s="2"/>
      <c r="BL4599" s="55"/>
      <c r="BM4599" s="48"/>
      <c r="BN4599" s="48"/>
      <c r="BO4599" s="48"/>
      <c r="BP4599" s="48"/>
      <c r="BQ4599" s="117"/>
      <c r="BR4599" s="2"/>
      <c r="BS4599" s="2"/>
      <c r="BT4599" s="2"/>
      <c r="BU4599" s="2"/>
      <c r="BV4599" s="55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18" t="s">
        <v>71</v>
      </c>
      <c r="H4600" s="3">
        <v>2024</v>
      </c>
      <c r="I4600" s="20" t="s">
        <v>282</v>
      </c>
      <c r="J4600" s="184" t="s">
        <v>277</v>
      </c>
      <c r="K4600" s="184" t="s">
        <v>320</v>
      </c>
      <c r="L4600" s="187">
        <f t="shared" si="157"/>
        <v>0</v>
      </c>
      <c r="M4600" s="187">
        <f t="shared" si="158"/>
        <v>0</v>
      </c>
      <c r="N4600" s="186"/>
      <c r="O4600" s="33"/>
      <c r="P4600" s="33"/>
      <c r="Q4600" s="33"/>
      <c r="R4600" s="33"/>
      <c r="S4600" s="42"/>
      <c r="T4600" s="2"/>
      <c r="U4600" s="2"/>
      <c r="V4600" s="2"/>
      <c r="W4600" s="2"/>
      <c r="X4600" s="55"/>
      <c r="Y4600" s="62"/>
      <c r="Z4600" s="62"/>
      <c r="AA4600" s="62"/>
      <c r="AB4600" s="62"/>
      <c r="AC4600" s="68"/>
      <c r="AD4600" s="2"/>
      <c r="AE4600" s="2"/>
      <c r="AF4600" s="2"/>
      <c r="AG4600" s="2"/>
      <c r="AH4600" s="55"/>
      <c r="AI4600" s="72"/>
      <c r="AJ4600" s="72"/>
      <c r="AK4600" s="72"/>
      <c r="AL4600" s="72"/>
      <c r="AM4600" s="80"/>
      <c r="AN4600" s="2"/>
      <c r="AO4600" s="2"/>
      <c r="AP4600" s="2"/>
      <c r="AQ4600" s="2"/>
      <c r="AR4600" s="55"/>
      <c r="AS4600" s="85"/>
      <c r="AT4600" s="85"/>
      <c r="AU4600" s="85"/>
      <c r="AV4600" s="85"/>
      <c r="AW4600" s="100"/>
      <c r="AX4600" s="2"/>
      <c r="AY4600" s="2"/>
      <c r="AZ4600" s="2"/>
      <c r="BA4600" s="2"/>
      <c r="BB4600" s="55"/>
      <c r="BC4600" s="105"/>
      <c r="BD4600" s="105"/>
      <c r="BE4600" s="105"/>
      <c r="BF4600" s="105"/>
      <c r="BG4600" s="109"/>
      <c r="BH4600" s="2"/>
      <c r="BI4600" s="2"/>
      <c r="BJ4600" s="2"/>
      <c r="BK4600" s="2"/>
      <c r="BL4600" s="55"/>
      <c r="BM4600" s="48"/>
      <c r="BN4600" s="48"/>
      <c r="BO4600" s="48"/>
      <c r="BP4600" s="48"/>
      <c r="BQ4600" s="117"/>
      <c r="BR4600" s="2"/>
      <c r="BS4600" s="2"/>
      <c r="BT4600" s="2"/>
      <c r="BU4600" s="2"/>
      <c r="BV4600" s="55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18" t="s">
        <v>71</v>
      </c>
      <c r="H4601" s="3">
        <v>2024</v>
      </c>
      <c r="I4601" s="20" t="s">
        <v>283</v>
      </c>
      <c r="J4601" s="184" t="s">
        <v>298</v>
      </c>
      <c r="K4601" s="184" t="s">
        <v>321</v>
      </c>
      <c r="L4601" s="187">
        <f t="shared" si="157"/>
        <v>0</v>
      </c>
      <c r="M4601" s="187">
        <f t="shared" si="158"/>
        <v>0</v>
      </c>
      <c r="N4601" s="186"/>
      <c r="O4601" s="33"/>
      <c r="P4601" s="33"/>
      <c r="Q4601" s="33"/>
      <c r="R4601" s="33"/>
      <c r="S4601" s="42"/>
      <c r="T4601" s="2"/>
      <c r="U4601" s="2"/>
      <c r="V4601" s="2"/>
      <c r="W4601" s="2"/>
      <c r="X4601" s="55"/>
      <c r="Y4601" s="62"/>
      <c r="Z4601" s="62"/>
      <c r="AA4601" s="62"/>
      <c r="AB4601" s="62"/>
      <c r="AC4601" s="68"/>
      <c r="AD4601" s="2"/>
      <c r="AE4601" s="2"/>
      <c r="AF4601" s="2"/>
      <c r="AG4601" s="2"/>
      <c r="AH4601" s="55"/>
      <c r="AI4601" s="72"/>
      <c r="AJ4601" s="72"/>
      <c r="AK4601" s="72"/>
      <c r="AL4601" s="72"/>
      <c r="AM4601" s="80"/>
      <c r="AN4601" s="2"/>
      <c r="AO4601" s="2"/>
      <c r="AP4601" s="2"/>
      <c r="AQ4601" s="2"/>
      <c r="AR4601" s="55"/>
      <c r="AS4601" s="85"/>
      <c r="AT4601" s="85"/>
      <c r="AU4601" s="85"/>
      <c r="AV4601" s="85"/>
      <c r="AW4601" s="100"/>
      <c r="AX4601" s="2"/>
      <c r="AY4601" s="2"/>
      <c r="AZ4601" s="2"/>
      <c r="BA4601" s="2"/>
      <c r="BB4601" s="55"/>
      <c r="BC4601" s="105"/>
      <c r="BD4601" s="105"/>
      <c r="BE4601" s="105"/>
      <c r="BF4601" s="105"/>
      <c r="BG4601" s="109"/>
      <c r="BH4601" s="2"/>
      <c r="BI4601" s="2"/>
      <c r="BJ4601" s="2"/>
      <c r="BK4601" s="2"/>
      <c r="BL4601" s="55"/>
      <c r="BM4601" s="48"/>
      <c r="BN4601" s="48"/>
      <c r="BO4601" s="48"/>
      <c r="BP4601" s="48"/>
      <c r="BQ4601" s="117"/>
      <c r="BR4601" s="2"/>
      <c r="BS4601" s="2"/>
      <c r="BT4601" s="2"/>
      <c r="BU4601" s="2"/>
      <c r="BV4601" s="55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18" t="s">
        <v>71</v>
      </c>
      <c r="H4602" s="3">
        <v>2024</v>
      </c>
      <c r="I4602" s="20" t="s">
        <v>283</v>
      </c>
      <c r="J4602" s="184" t="s">
        <v>278</v>
      </c>
      <c r="K4602" s="184" t="s">
        <v>320</v>
      </c>
      <c r="L4602" s="187">
        <f t="shared" si="157"/>
        <v>1</v>
      </c>
      <c r="M4602" s="187">
        <f t="shared" si="158"/>
        <v>1.891</v>
      </c>
      <c r="N4602" s="186" t="s">
        <v>517</v>
      </c>
      <c r="O4602" s="33">
        <v>1</v>
      </c>
      <c r="P4602" s="33"/>
      <c r="Q4602" s="33"/>
      <c r="R4602" s="33">
        <v>1</v>
      </c>
      <c r="S4602" s="42">
        <v>1.891</v>
      </c>
      <c r="T4602" s="2"/>
      <c r="U4602" s="2"/>
      <c r="V4602" s="2"/>
      <c r="W4602" s="2"/>
      <c r="X4602" s="55"/>
      <c r="Y4602" s="62"/>
      <c r="Z4602" s="62"/>
      <c r="AA4602" s="62"/>
      <c r="AB4602" s="62"/>
      <c r="AC4602" s="68"/>
      <c r="AD4602" s="2"/>
      <c r="AE4602" s="2"/>
      <c r="AF4602" s="2"/>
      <c r="AG4602" s="2"/>
      <c r="AH4602" s="55"/>
      <c r="AI4602" s="72"/>
      <c r="AJ4602" s="72"/>
      <c r="AK4602" s="72"/>
      <c r="AL4602" s="72"/>
      <c r="AM4602" s="80"/>
      <c r="AN4602" s="2"/>
      <c r="AO4602" s="2"/>
      <c r="AP4602" s="2"/>
      <c r="AQ4602" s="2"/>
      <c r="AR4602" s="55"/>
      <c r="AS4602" s="85"/>
      <c r="AT4602" s="85"/>
      <c r="AU4602" s="85"/>
      <c r="AV4602" s="85"/>
      <c r="AW4602" s="100"/>
      <c r="AX4602" s="2"/>
      <c r="AY4602" s="2"/>
      <c r="AZ4602" s="2"/>
      <c r="BA4602" s="2"/>
      <c r="BB4602" s="55"/>
      <c r="BC4602" s="105"/>
      <c r="BD4602" s="105"/>
      <c r="BE4602" s="105"/>
      <c r="BF4602" s="105"/>
      <c r="BG4602" s="109"/>
      <c r="BH4602" s="2"/>
      <c r="BI4602" s="2"/>
      <c r="BJ4602" s="2"/>
      <c r="BK4602" s="2"/>
      <c r="BL4602" s="55"/>
      <c r="BM4602" s="48"/>
      <c r="BN4602" s="48"/>
      <c r="BO4602" s="48"/>
      <c r="BP4602" s="48"/>
      <c r="BQ4602" s="117"/>
      <c r="BR4602" s="2"/>
      <c r="BS4602" s="2"/>
      <c r="BT4602" s="2"/>
      <c r="BU4602" s="2"/>
      <c r="BV4602" s="55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18" t="s">
        <v>71</v>
      </c>
      <c r="H4603" s="3">
        <v>2024</v>
      </c>
      <c r="I4603" s="20" t="s">
        <v>283</v>
      </c>
      <c r="J4603" s="184" t="s">
        <v>279</v>
      </c>
      <c r="K4603" s="184" t="s">
        <v>320</v>
      </c>
      <c r="L4603" s="187">
        <f t="shared" si="157"/>
        <v>0</v>
      </c>
      <c r="M4603" s="187">
        <f t="shared" si="158"/>
        <v>0</v>
      </c>
      <c r="N4603" s="186"/>
      <c r="O4603" s="33"/>
      <c r="P4603" s="33"/>
      <c r="Q4603" s="33"/>
      <c r="R4603" s="33"/>
      <c r="S4603" s="42"/>
      <c r="T4603" s="2"/>
      <c r="U4603" s="2"/>
      <c r="V4603" s="2"/>
      <c r="W4603" s="2"/>
      <c r="X4603" s="55"/>
      <c r="Y4603" s="62"/>
      <c r="Z4603" s="62"/>
      <c r="AA4603" s="62"/>
      <c r="AB4603" s="62"/>
      <c r="AC4603" s="68"/>
      <c r="AD4603" s="2"/>
      <c r="AE4603" s="2"/>
      <c r="AF4603" s="2"/>
      <c r="AG4603" s="2"/>
      <c r="AH4603" s="55"/>
      <c r="AI4603" s="72"/>
      <c r="AJ4603" s="72"/>
      <c r="AK4603" s="72"/>
      <c r="AL4603" s="72"/>
      <c r="AM4603" s="80"/>
      <c r="AN4603" s="2"/>
      <c r="AO4603" s="2"/>
      <c r="AP4603" s="2"/>
      <c r="AQ4603" s="2"/>
      <c r="AR4603" s="55"/>
      <c r="AS4603" s="85"/>
      <c r="AT4603" s="85"/>
      <c r="AU4603" s="85"/>
      <c r="AV4603" s="85"/>
      <c r="AW4603" s="100"/>
      <c r="AX4603" s="2"/>
      <c r="AY4603" s="2"/>
      <c r="AZ4603" s="2"/>
      <c r="BA4603" s="2"/>
      <c r="BB4603" s="55"/>
      <c r="BC4603" s="105"/>
      <c r="BD4603" s="105"/>
      <c r="BE4603" s="105"/>
      <c r="BF4603" s="105"/>
      <c r="BG4603" s="109"/>
      <c r="BH4603" s="2"/>
      <c r="BI4603" s="2"/>
      <c r="BJ4603" s="2"/>
      <c r="BK4603" s="2"/>
      <c r="BL4603" s="55"/>
      <c r="BM4603" s="48"/>
      <c r="BN4603" s="48"/>
      <c r="BO4603" s="48"/>
      <c r="BP4603" s="48"/>
      <c r="BQ4603" s="117"/>
      <c r="BR4603" s="2"/>
      <c r="BS4603" s="2"/>
      <c r="BT4603" s="2"/>
      <c r="BU4603" s="2"/>
      <c r="BV4603" s="55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18" t="s">
        <v>71</v>
      </c>
      <c r="H4604" s="3">
        <v>2024</v>
      </c>
      <c r="I4604" s="20" t="s">
        <v>286</v>
      </c>
      <c r="J4604" s="184" t="s">
        <v>280</v>
      </c>
      <c r="K4604" s="184" t="s">
        <v>319</v>
      </c>
      <c r="L4604" s="187">
        <f t="shared" si="157"/>
        <v>0</v>
      </c>
      <c r="M4604" s="187">
        <f t="shared" si="158"/>
        <v>0</v>
      </c>
      <c r="N4604" s="186"/>
      <c r="O4604" s="33"/>
      <c r="P4604" s="33"/>
      <c r="Q4604" s="33"/>
      <c r="R4604" s="33"/>
      <c r="S4604" s="42"/>
      <c r="T4604" s="2"/>
      <c r="U4604" s="2"/>
      <c r="V4604" s="2"/>
      <c r="W4604" s="2"/>
      <c r="X4604" s="55"/>
      <c r="Y4604" s="62"/>
      <c r="Z4604" s="62"/>
      <c r="AA4604" s="62"/>
      <c r="AB4604" s="62"/>
      <c r="AC4604" s="68"/>
      <c r="AD4604" s="2"/>
      <c r="AE4604" s="2"/>
      <c r="AF4604" s="2"/>
      <c r="AG4604" s="2"/>
      <c r="AH4604" s="55"/>
      <c r="AI4604" s="72"/>
      <c r="AJ4604" s="72"/>
      <c r="AK4604" s="72"/>
      <c r="AL4604" s="72"/>
      <c r="AM4604" s="80"/>
      <c r="AN4604" s="2"/>
      <c r="AO4604" s="2"/>
      <c r="AP4604" s="2"/>
      <c r="AQ4604" s="2"/>
      <c r="AR4604" s="55"/>
      <c r="AS4604" s="85"/>
      <c r="AT4604" s="85"/>
      <c r="AU4604" s="85"/>
      <c r="AV4604" s="85"/>
      <c r="AW4604" s="100"/>
      <c r="AX4604" s="2"/>
      <c r="AY4604" s="2"/>
      <c r="AZ4604" s="2"/>
      <c r="BA4604" s="2"/>
      <c r="BB4604" s="55"/>
      <c r="BC4604" s="105"/>
      <c r="BD4604" s="105"/>
      <c r="BE4604" s="105"/>
      <c r="BF4604" s="105"/>
      <c r="BG4604" s="109"/>
      <c r="BH4604" s="2"/>
      <c r="BI4604" s="2"/>
      <c r="BJ4604" s="2"/>
      <c r="BK4604" s="2"/>
      <c r="BL4604" s="55"/>
      <c r="BM4604" s="48"/>
      <c r="BN4604" s="48"/>
      <c r="BO4604" s="48"/>
      <c r="BP4604" s="48"/>
      <c r="BQ4604" s="117"/>
      <c r="BR4604" s="2"/>
      <c r="BS4604" s="2"/>
      <c r="BT4604" s="2"/>
      <c r="BU4604" s="2"/>
      <c r="BV4604" s="55"/>
    </row>
    <row r="4605" spans="1:74" hidden="1" x14ac:dyDescent="0.3">
      <c r="A4605" s="2" t="s">
        <v>149</v>
      </c>
      <c r="B4605" s="2" t="s">
        <v>2</v>
      </c>
      <c r="C4605" s="2" t="s">
        <v>3</v>
      </c>
      <c r="D4605" s="2" t="s">
        <v>124</v>
      </c>
      <c r="E4605" s="5" t="s">
        <v>148</v>
      </c>
      <c r="F4605" s="3"/>
      <c r="G4605" s="18" t="s">
        <v>71</v>
      </c>
      <c r="H4605" s="3">
        <v>2024</v>
      </c>
      <c r="I4605" s="20" t="s">
        <v>286</v>
      </c>
      <c r="J4605" s="184" t="s">
        <v>281</v>
      </c>
      <c r="K4605" s="184" t="s">
        <v>319</v>
      </c>
      <c r="L4605" s="187">
        <f t="shared" si="157"/>
        <v>0</v>
      </c>
      <c r="M4605" s="187">
        <f t="shared" si="158"/>
        <v>4.5</v>
      </c>
      <c r="N4605" s="186" t="s">
        <v>1061</v>
      </c>
      <c r="O4605" s="33"/>
      <c r="P4605" s="33"/>
      <c r="Q4605" s="33"/>
      <c r="R4605" s="33"/>
      <c r="S4605" s="42"/>
      <c r="T4605" s="2"/>
      <c r="U4605" s="2"/>
      <c r="V4605" s="2"/>
      <c r="W4605" s="2"/>
      <c r="X4605" s="55"/>
      <c r="Y4605" s="62"/>
      <c r="Z4605" s="62"/>
      <c r="AA4605" s="62"/>
      <c r="AB4605" s="62"/>
      <c r="AC4605" s="68"/>
      <c r="AD4605" s="2"/>
      <c r="AE4605" s="2"/>
      <c r="AF4605" s="2"/>
      <c r="AG4605" s="2"/>
      <c r="AH4605" s="55"/>
      <c r="AI4605" s="72"/>
      <c r="AJ4605" s="72"/>
      <c r="AK4605" s="72"/>
      <c r="AL4605" s="72"/>
      <c r="AM4605" s="80"/>
      <c r="AN4605" s="2"/>
      <c r="AO4605" s="2"/>
      <c r="AP4605" s="2"/>
      <c r="AQ4605" s="2"/>
      <c r="AR4605" s="55"/>
      <c r="AS4605" s="85"/>
      <c r="AT4605" s="85"/>
      <c r="AU4605" s="85"/>
      <c r="AV4605" s="85"/>
      <c r="AW4605" s="100"/>
      <c r="AX4605" s="2"/>
      <c r="AY4605" s="2"/>
      <c r="AZ4605" s="2"/>
      <c r="BA4605" s="2"/>
      <c r="BB4605" s="55"/>
      <c r="BC4605" s="105" t="s">
        <v>1061</v>
      </c>
      <c r="BD4605" s="105"/>
      <c r="BE4605" s="105"/>
      <c r="BF4605" s="105"/>
      <c r="BG4605" s="109">
        <v>4.5</v>
      </c>
      <c r="BH4605" s="2"/>
      <c r="BI4605" s="2"/>
      <c r="BJ4605" s="2"/>
      <c r="BK4605" s="2"/>
      <c r="BL4605" s="55"/>
      <c r="BM4605" s="48"/>
      <c r="BN4605" s="48"/>
      <c r="BO4605" s="48"/>
      <c r="BP4605" s="48"/>
      <c r="BQ4605" s="117"/>
      <c r="BR4605" s="2"/>
      <c r="BS4605" s="2"/>
      <c r="BT4605" s="2"/>
      <c r="BU4605" s="2"/>
      <c r="BV4605" s="55"/>
    </row>
    <row r="4606" spans="1:74" s="13" customFormat="1" hidden="1" x14ac:dyDescent="0.3">
      <c r="A4606" s="12" t="s">
        <v>149</v>
      </c>
      <c r="B4606" s="12" t="s">
        <v>2</v>
      </c>
      <c r="C4606" s="12" t="s">
        <v>3</v>
      </c>
      <c r="D4606" s="12" t="s">
        <v>124</v>
      </c>
      <c r="E4606" s="6" t="s">
        <v>148</v>
      </c>
      <c r="F4606" s="7"/>
      <c r="G4606" s="19" t="s">
        <v>71</v>
      </c>
      <c r="H4606" s="7">
        <v>2024</v>
      </c>
      <c r="I4606" s="21"/>
      <c r="J4606" s="12" t="s">
        <v>314</v>
      </c>
      <c r="K4606" s="12"/>
      <c r="L4606" s="147"/>
      <c r="M4606" s="147">
        <f>SUM(M4568:M4605)</f>
        <v>6.391</v>
      </c>
      <c r="N4606" s="183"/>
      <c r="O4606" s="12"/>
      <c r="P4606" s="12"/>
      <c r="Q4606" s="12"/>
      <c r="R4606" s="12"/>
      <c r="S4606" s="47">
        <f>SUM(S4568:S4605)</f>
        <v>1.891</v>
      </c>
      <c r="T4606" s="12"/>
      <c r="U4606" s="12"/>
      <c r="V4606" s="12"/>
      <c r="W4606" s="12"/>
      <c r="X4606" s="47">
        <f>SUM(X4568:X4605)</f>
        <v>0</v>
      </c>
      <c r="Y4606" s="12"/>
      <c r="Z4606" s="12"/>
      <c r="AA4606" s="12"/>
      <c r="AB4606" s="12"/>
      <c r="AC4606" s="125">
        <f>SUM(AC4568:AC4605)</f>
        <v>0</v>
      </c>
      <c r="AD4606" s="12"/>
      <c r="AE4606" s="12"/>
      <c r="AF4606" s="12"/>
      <c r="AG4606" s="12"/>
      <c r="AH4606" s="47">
        <f>SUM(AH4568:AH4605)</f>
        <v>0</v>
      </c>
      <c r="AI4606" s="12"/>
      <c r="AJ4606" s="12"/>
      <c r="AK4606" s="12"/>
      <c r="AL4606" s="12"/>
      <c r="AM4606" s="47">
        <f>SUM(AM4568:AM4605)</f>
        <v>0</v>
      </c>
      <c r="AN4606" s="12"/>
      <c r="AO4606" s="12"/>
      <c r="AP4606" s="12"/>
      <c r="AQ4606" s="12"/>
      <c r="AR4606" s="47">
        <f>SUM(AR4568:AR4605)</f>
        <v>0</v>
      </c>
      <c r="AS4606" s="12"/>
      <c r="AT4606" s="12"/>
      <c r="AU4606" s="12"/>
      <c r="AV4606" s="12"/>
      <c r="AW4606" s="47">
        <f>SUM(AW4568:AW4605)</f>
        <v>0</v>
      </c>
      <c r="AX4606" s="12"/>
      <c r="AY4606" s="12"/>
      <c r="AZ4606" s="12"/>
      <c r="BA4606" s="12"/>
      <c r="BB4606" s="47">
        <f>SUM(BB4568:BB4605)</f>
        <v>0</v>
      </c>
      <c r="BC4606" s="12"/>
      <c r="BD4606" s="12"/>
      <c r="BE4606" s="12"/>
      <c r="BF4606" s="12"/>
      <c r="BG4606" s="47">
        <f>SUM(BG4568:BG4605)</f>
        <v>4.5</v>
      </c>
      <c r="BH4606" s="12"/>
      <c r="BI4606" s="12"/>
      <c r="BJ4606" s="12"/>
      <c r="BK4606" s="12"/>
      <c r="BL4606" s="47">
        <f>SUM(BL4568:BL4605)</f>
        <v>0</v>
      </c>
      <c r="BM4606" s="12"/>
      <c r="BN4606" s="12"/>
      <c r="BO4606" s="12"/>
      <c r="BP4606" s="12"/>
      <c r="BQ4606" s="47">
        <f>SUM(BQ4568:BQ4605)</f>
        <v>0</v>
      </c>
      <c r="BR4606" s="12"/>
      <c r="BS4606" s="12"/>
      <c r="BT4606" s="12"/>
      <c r="BU4606" s="12"/>
      <c r="BV4606" s="47">
        <f>SUM(BV4568:BV4605)</f>
        <v>0</v>
      </c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18" t="s">
        <v>5</v>
      </c>
      <c r="H4607" s="3">
        <v>2024</v>
      </c>
      <c r="I4607" s="20" t="s">
        <v>287</v>
      </c>
      <c r="J4607" s="184" t="s">
        <v>267</v>
      </c>
      <c r="K4607" s="184" t="s">
        <v>318</v>
      </c>
      <c r="L4607" s="187">
        <f t="shared" si="157"/>
        <v>1.83E-2</v>
      </c>
      <c r="M4607" s="187">
        <f t="shared" si="158"/>
        <v>172.596</v>
      </c>
      <c r="N4607" s="186" t="s">
        <v>764</v>
      </c>
      <c r="O4607" s="33"/>
      <c r="P4607" s="33"/>
      <c r="Q4607" s="33"/>
      <c r="R4607" s="33"/>
      <c r="S4607" s="42"/>
      <c r="T4607" s="2"/>
      <c r="U4607" s="2"/>
      <c r="V4607" s="2"/>
      <c r="W4607" s="2"/>
      <c r="X4607" s="55"/>
      <c r="Y4607" s="62"/>
      <c r="Z4607" s="62"/>
      <c r="AA4607" s="62"/>
      <c r="AB4607" s="62"/>
      <c r="AC4607" s="68"/>
      <c r="AD4607" s="2"/>
      <c r="AE4607" s="2"/>
      <c r="AF4607" s="2"/>
      <c r="AG4607" s="2"/>
      <c r="AH4607" s="55"/>
      <c r="AI4607" s="72"/>
      <c r="AJ4607" s="72"/>
      <c r="AK4607" s="72"/>
      <c r="AL4607" s="72"/>
      <c r="AM4607" s="80"/>
      <c r="AN4607" s="2"/>
      <c r="AO4607" s="2"/>
      <c r="AP4607" s="2"/>
      <c r="AQ4607" s="2"/>
      <c r="AR4607" s="55"/>
      <c r="AS4607" s="85"/>
      <c r="AT4607" s="85"/>
      <c r="AU4607" s="85"/>
      <c r="AV4607" s="85"/>
      <c r="AW4607" s="100"/>
      <c r="AX4607" s="2" t="s">
        <v>764</v>
      </c>
      <c r="AY4607" s="2"/>
      <c r="AZ4607" s="2"/>
      <c r="BA4607" s="2">
        <v>1.83E-2</v>
      </c>
      <c r="BB4607" s="55">
        <v>172.596</v>
      </c>
      <c r="BC4607" s="105"/>
      <c r="BD4607" s="105"/>
      <c r="BE4607" s="105"/>
      <c r="BF4607" s="105"/>
      <c r="BG4607" s="109"/>
      <c r="BH4607" s="2"/>
      <c r="BI4607" s="2"/>
      <c r="BJ4607" s="2"/>
      <c r="BK4607" s="2"/>
      <c r="BL4607" s="55"/>
      <c r="BM4607" s="48"/>
      <c r="BN4607" s="48"/>
      <c r="BO4607" s="48"/>
      <c r="BP4607" s="48"/>
      <c r="BQ4607" s="117"/>
      <c r="BR4607" s="2"/>
      <c r="BS4607" s="2"/>
      <c r="BT4607" s="2"/>
      <c r="BU4607" s="2"/>
      <c r="BV4607" s="55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18" t="s">
        <v>5</v>
      </c>
      <c r="H4608" s="3">
        <v>2024</v>
      </c>
      <c r="I4608" s="20" t="s">
        <v>287</v>
      </c>
      <c r="J4608" s="184" t="s">
        <v>291</v>
      </c>
      <c r="K4608" s="184" t="s">
        <v>319</v>
      </c>
      <c r="L4608" s="187">
        <f t="shared" si="157"/>
        <v>0</v>
      </c>
      <c r="M4608" s="187">
        <f t="shared" si="158"/>
        <v>0</v>
      </c>
      <c r="N4608" s="186"/>
      <c r="O4608" s="33"/>
      <c r="P4608" s="33"/>
      <c r="Q4608" s="33"/>
      <c r="R4608" s="33"/>
      <c r="S4608" s="42"/>
      <c r="T4608" s="2"/>
      <c r="U4608" s="2"/>
      <c r="V4608" s="2"/>
      <c r="W4608" s="2"/>
      <c r="X4608" s="55"/>
      <c r="Y4608" s="62"/>
      <c r="Z4608" s="62"/>
      <c r="AA4608" s="62"/>
      <c r="AB4608" s="62"/>
      <c r="AC4608" s="68"/>
      <c r="AD4608" s="2"/>
      <c r="AE4608" s="2"/>
      <c r="AF4608" s="2"/>
      <c r="AG4608" s="2"/>
      <c r="AH4608" s="55"/>
      <c r="AI4608" s="72"/>
      <c r="AJ4608" s="72"/>
      <c r="AK4608" s="72"/>
      <c r="AL4608" s="72"/>
      <c r="AM4608" s="80"/>
      <c r="AN4608" s="2"/>
      <c r="AO4608" s="2"/>
      <c r="AP4608" s="2"/>
      <c r="AQ4608" s="2"/>
      <c r="AR4608" s="55"/>
      <c r="AS4608" s="85"/>
      <c r="AT4608" s="85"/>
      <c r="AU4608" s="85"/>
      <c r="AV4608" s="85"/>
      <c r="AW4608" s="100"/>
      <c r="AX4608" s="2"/>
      <c r="AY4608" s="2"/>
      <c r="AZ4608" s="2"/>
      <c r="BA4608" s="2"/>
      <c r="BB4608" s="55"/>
      <c r="BC4608" s="105"/>
      <c r="BD4608" s="105"/>
      <c r="BE4608" s="105"/>
      <c r="BF4608" s="105"/>
      <c r="BG4608" s="109"/>
      <c r="BH4608" s="2"/>
      <c r="BI4608" s="2"/>
      <c r="BJ4608" s="2"/>
      <c r="BK4608" s="2"/>
      <c r="BL4608" s="55"/>
      <c r="BM4608" s="48"/>
      <c r="BN4608" s="48"/>
      <c r="BO4608" s="48"/>
      <c r="BP4608" s="48"/>
      <c r="BQ4608" s="117"/>
      <c r="BR4608" s="2"/>
      <c r="BS4608" s="2"/>
      <c r="BT4608" s="2"/>
      <c r="BU4608" s="2"/>
      <c r="BV4608" s="55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18" t="s">
        <v>5</v>
      </c>
      <c r="H4609" s="3">
        <v>2024</v>
      </c>
      <c r="I4609" s="20" t="s">
        <v>286</v>
      </c>
      <c r="J4609" s="184" t="s">
        <v>336</v>
      </c>
      <c r="K4609" s="184" t="s">
        <v>319</v>
      </c>
      <c r="L4609" s="187">
        <f t="shared" si="157"/>
        <v>0</v>
      </c>
      <c r="M4609" s="187">
        <f t="shared" si="158"/>
        <v>0</v>
      </c>
      <c r="N4609" s="186"/>
      <c r="O4609" s="33"/>
      <c r="P4609" s="33"/>
      <c r="Q4609" s="33"/>
      <c r="R4609" s="33"/>
      <c r="S4609" s="42"/>
      <c r="T4609" s="2"/>
      <c r="U4609" s="2"/>
      <c r="V4609" s="2"/>
      <c r="W4609" s="2"/>
      <c r="X4609" s="55"/>
      <c r="Y4609" s="62"/>
      <c r="Z4609" s="62"/>
      <c r="AA4609" s="62"/>
      <c r="AB4609" s="62"/>
      <c r="AC4609" s="68"/>
      <c r="AD4609" s="2"/>
      <c r="AE4609" s="2"/>
      <c r="AF4609" s="2"/>
      <c r="AG4609" s="2"/>
      <c r="AH4609" s="55"/>
      <c r="AI4609" s="72"/>
      <c r="AJ4609" s="72"/>
      <c r="AK4609" s="72"/>
      <c r="AL4609" s="72"/>
      <c r="AM4609" s="80"/>
      <c r="AN4609" s="2"/>
      <c r="AO4609" s="2"/>
      <c r="AP4609" s="2"/>
      <c r="AQ4609" s="2"/>
      <c r="AR4609" s="55"/>
      <c r="AS4609" s="85"/>
      <c r="AT4609" s="85"/>
      <c r="AU4609" s="85"/>
      <c r="AV4609" s="85"/>
      <c r="AW4609" s="100"/>
      <c r="AX4609" s="2"/>
      <c r="AY4609" s="2"/>
      <c r="AZ4609" s="2"/>
      <c r="BA4609" s="2"/>
      <c r="BB4609" s="55"/>
      <c r="BC4609" s="105"/>
      <c r="BD4609" s="105"/>
      <c r="BE4609" s="105"/>
      <c r="BF4609" s="105"/>
      <c r="BG4609" s="109"/>
      <c r="BH4609" s="2"/>
      <c r="BI4609" s="2"/>
      <c r="BJ4609" s="2"/>
      <c r="BK4609" s="2"/>
      <c r="BL4609" s="55"/>
      <c r="BM4609" s="48"/>
      <c r="BN4609" s="48"/>
      <c r="BO4609" s="48"/>
      <c r="BP4609" s="48"/>
      <c r="BQ4609" s="117"/>
      <c r="BR4609" s="2"/>
      <c r="BS4609" s="2"/>
      <c r="BT4609" s="2"/>
      <c r="BU4609" s="2"/>
      <c r="BV4609" s="55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18" t="s">
        <v>5</v>
      </c>
      <c r="H4610" s="3">
        <v>2024</v>
      </c>
      <c r="I4610" s="20" t="s">
        <v>286</v>
      </c>
      <c r="J4610" s="185" t="s">
        <v>337</v>
      </c>
      <c r="K4610" s="185" t="s">
        <v>318</v>
      </c>
      <c r="L4610" s="187">
        <f t="shared" si="157"/>
        <v>0</v>
      </c>
      <c r="M4610" s="187">
        <f t="shared" si="158"/>
        <v>0</v>
      </c>
      <c r="N4610" s="186"/>
      <c r="O4610" s="53"/>
      <c r="P4610" s="53"/>
      <c r="Q4610" s="53"/>
      <c r="R4610" s="53"/>
      <c r="S4610" s="54"/>
      <c r="T4610" s="8"/>
      <c r="U4610" s="8"/>
      <c r="V4610" s="8"/>
      <c r="W4610" s="8"/>
      <c r="X4610" s="122"/>
      <c r="Y4610" s="135"/>
      <c r="Z4610" s="135"/>
      <c r="AA4610" s="135"/>
      <c r="AB4610" s="135"/>
      <c r="AC4610" s="136"/>
      <c r="AD4610" s="8"/>
      <c r="AE4610" s="8"/>
      <c r="AF4610" s="8"/>
      <c r="AG4610" s="8"/>
      <c r="AH4610" s="122"/>
      <c r="AI4610" s="137"/>
      <c r="AJ4610" s="137"/>
      <c r="AK4610" s="137"/>
      <c r="AL4610" s="137"/>
      <c r="AM4610" s="138"/>
      <c r="AN4610" s="8"/>
      <c r="AO4610" s="8"/>
      <c r="AP4610" s="8"/>
      <c r="AQ4610" s="8"/>
      <c r="AR4610" s="122"/>
      <c r="AS4610" s="139"/>
      <c r="AT4610" s="139"/>
      <c r="AU4610" s="139"/>
      <c r="AV4610" s="139"/>
      <c r="AW4610" s="140"/>
      <c r="AX4610" s="8"/>
      <c r="AY4610" s="8"/>
      <c r="AZ4610" s="8"/>
      <c r="BA4610" s="8"/>
      <c r="BB4610" s="122"/>
      <c r="BC4610" s="141"/>
      <c r="BD4610" s="141"/>
      <c r="BE4610" s="141"/>
      <c r="BF4610" s="141"/>
      <c r="BG4610" s="142"/>
      <c r="BH4610" s="8"/>
      <c r="BI4610" s="8"/>
      <c r="BJ4610" s="8"/>
      <c r="BK4610" s="8"/>
      <c r="BL4610" s="122"/>
      <c r="BM4610" s="143"/>
      <c r="BN4610" s="143"/>
      <c r="BO4610" s="143"/>
      <c r="BP4610" s="143"/>
      <c r="BQ4610" s="144"/>
      <c r="BR4610" s="8"/>
      <c r="BS4610" s="8"/>
      <c r="BT4610" s="8"/>
      <c r="BU4610" s="8"/>
      <c r="BV4610" s="122"/>
    </row>
    <row r="4611" spans="1:74" ht="28.8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18" t="s">
        <v>5</v>
      </c>
      <c r="H4611" s="3">
        <v>2024</v>
      </c>
      <c r="I4611" s="20" t="s">
        <v>286</v>
      </c>
      <c r="J4611" s="185" t="s">
        <v>338</v>
      </c>
      <c r="K4611" s="185" t="s">
        <v>339</v>
      </c>
      <c r="L4611" s="187">
        <f t="shared" si="157"/>
        <v>0</v>
      </c>
      <c r="M4611" s="187">
        <f t="shared" si="158"/>
        <v>0</v>
      </c>
      <c r="N4611" s="186"/>
      <c r="O4611" s="53"/>
      <c r="P4611" s="53"/>
      <c r="Q4611" s="53"/>
      <c r="R4611" s="53"/>
      <c r="S4611" s="54"/>
      <c r="T4611" s="8"/>
      <c r="U4611" s="8"/>
      <c r="V4611" s="8"/>
      <c r="W4611" s="8"/>
      <c r="X4611" s="122"/>
      <c r="Y4611" s="135"/>
      <c r="Z4611" s="135"/>
      <c r="AA4611" s="135"/>
      <c r="AB4611" s="135"/>
      <c r="AC4611" s="136"/>
      <c r="AD4611" s="8"/>
      <c r="AE4611" s="8"/>
      <c r="AF4611" s="8"/>
      <c r="AG4611" s="8"/>
      <c r="AH4611" s="122"/>
      <c r="AI4611" s="137"/>
      <c r="AJ4611" s="137"/>
      <c r="AK4611" s="137"/>
      <c r="AL4611" s="137"/>
      <c r="AM4611" s="138"/>
      <c r="AN4611" s="8"/>
      <c r="AO4611" s="8"/>
      <c r="AP4611" s="8"/>
      <c r="AQ4611" s="8"/>
      <c r="AR4611" s="122"/>
      <c r="AS4611" s="139"/>
      <c r="AT4611" s="139"/>
      <c r="AU4611" s="139"/>
      <c r="AV4611" s="139"/>
      <c r="AW4611" s="140"/>
      <c r="AX4611" s="8"/>
      <c r="AY4611" s="8"/>
      <c r="AZ4611" s="8"/>
      <c r="BA4611" s="8"/>
      <c r="BB4611" s="122"/>
      <c r="BC4611" s="141"/>
      <c r="BD4611" s="141"/>
      <c r="BE4611" s="141"/>
      <c r="BF4611" s="141"/>
      <c r="BG4611" s="142"/>
      <c r="BH4611" s="8"/>
      <c r="BI4611" s="8"/>
      <c r="BJ4611" s="8"/>
      <c r="BK4611" s="8"/>
      <c r="BL4611" s="122"/>
      <c r="BM4611" s="143"/>
      <c r="BN4611" s="143"/>
      <c r="BO4611" s="143"/>
      <c r="BP4611" s="143"/>
      <c r="BQ4611" s="144"/>
      <c r="BR4611" s="8"/>
      <c r="BS4611" s="8"/>
      <c r="BT4611" s="8"/>
      <c r="BU4611" s="8"/>
      <c r="BV4611" s="122"/>
    </row>
    <row r="4612" spans="1:74" ht="28.8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18" t="s">
        <v>5</v>
      </c>
      <c r="H4612" s="3">
        <v>2024</v>
      </c>
      <c r="I4612" s="20" t="s">
        <v>286</v>
      </c>
      <c r="J4612" s="185" t="s">
        <v>340</v>
      </c>
      <c r="K4612" s="185" t="s">
        <v>318</v>
      </c>
      <c r="L4612" s="187">
        <f t="shared" si="157"/>
        <v>0</v>
      </c>
      <c r="M4612" s="187">
        <f t="shared" si="158"/>
        <v>0</v>
      </c>
      <c r="N4612" s="186"/>
      <c r="O4612" s="53"/>
      <c r="P4612" s="53"/>
      <c r="Q4612" s="53"/>
      <c r="R4612" s="53"/>
      <c r="S4612" s="54"/>
      <c r="T4612" s="8"/>
      <c r="U4612" s="8"/>
      <c r="V4612" s="8"/>
      <c r="W4612" s="8"/>
      <c r="X4612" s="122"/>
      <c r="Y4612" s="135"/>
      <c r="Z4612" s="135"/>
      <c r="AA4612" s="135"/>
      <c r="AB4612" s="135"/>
      <c r="AC4612" s="136"/>
      <c r="AD4612" s="8"/>
      <c r="AE4612" s="8"/>
      <c r="AF4612" s="8"/>
      <c r="AG4612" s="8"/>
      <c r="AH4612" s="122"/>
      <c r="AI4612" s="137"/>
      <c r="AJ4612" s="137"/>
      <c r="AK4612" s="137"/>
      <c r="AL4612" s="137"/>
      <c r="AM4612" s="138"/>
      <c r="AN4612" s="8"/>
      <c r="AO4612" s="8"/>
      <c r="AP4612" s="8"/>
      <c r="AQ4612" s="8"/>
      <c r="AR4612" s="122"/>
      <c r="AS4612" s="139"/>
      <c r="AT4612" s="139"/>
      <c r="AU4612" s="139"/>
      <c r="AV4612" s="139"/>
      <c r="AW4612" s="140"/>
      <c r="AX4612" s="8"/>
      <c r="AY4612" s="8"/>
      <c r="AZ4612" s="8"/>
      <c r="BA4612" s="8"/>
      <c r="BB4612" s="122"/>
      <c r="BC4612" s="141"/>
      <c r="BD4612" s="141"/>
      <c r="BE4612" s="141"/>
      <c r="BF4612" s="141"/>
      <c r="BG4612" s="142"/>
      <c r="BH4612" s="8"/>
      <c r="BI4612" s="8"/>
      <c r="BJ4612" s="8"/>
      <c r="BK4612" s="8"/>
      <c r="BL4612" s="122"/>
      <c r="BM4612" s="143"/>
      <c r="BN4612" s="143"/>
      <c r="BO4612" s="143"/>
      <c r="BP4612" s="143"/>
      <c r="BQ4612" s="144"/>
      <c r="BR4612" s="8"/>
      <c r="BS4612" s="8"/>
      <c r="BT4612" s="8"/>
      <c r="BU4612" s="8"/>
      <c r="BV4612" s="122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18" t="s">
        <v>5</v>
      </c>
      <c r="H4613" s="3">
        <v>2024</v>
      </c>
      <c r="I4613" s="20" t="s">
        <v>286</v>
      </c>
      <c r="J4613" s="185" t="s">
        <v>341</v>
      </c>
      <c r="K4613" s="185" t="s">
        <v>320</v>
      </c>
      <c r="L4613" s="187">
        <f t="shared" si="157"/>
        <v>0</v>
      </c>
      <c r="M4613" s="187">
        <f t="shared" si="158"/>
        <v>0</v>
      </c>
      <c r="N4613" s="186"/>
      <c r="O4613" s="53"/>
      <c r="P4613" s="53"/>
      <c r="Q4613" s="53"/>
      <c r="R4613" s="53"/>
      <c r="S4613" s="54"/>
      <c r="T4613" s="8"/>
      <c r="U4613" s="8"/>
      <c r="V4613" s="8"/>
      <c r="W4613" s="8"/>
      <c r="X4613" s="122"/>
      <c r="Y4613" s="135"/>
      <c r="Z4613" s="135"/>
      <c r="AA4613" s="135"/>
      <c r="AB4613" s="135"/>
      <c r="AC4613" s="136"/>
      <c r="AD4613" s="8"/>
      <c r="AE4613" s="8"/>
      <c r="AF4613" s="8"/>
      <c r="AG4613" s="8"/>
      <c r="AH4613" s="122"/>
      <c r="AI4613" s="137"/>
      <c r="AJ4613" s="137"/>
      <c r="AK4613" s="137"/>
      <c r="AL4613" s="137"/>
      <c r="AM4613" s="138"/>
      <c r="AN4613" s="8"/>
      <c r="AO4613" s="8"/>
      <c r="AP4613" s="8"/>
      <c r="AQ4613" s="8"/>
      <c r="AR4613" s="122"/>
      <c r="AS4613" s="139"/>
      <c r="AT4613" s="139"/>
      <c r="AU4613" s="139"/>
      <c r="AV4613" s="139"/>
      <c r="AW4613" s="140"/>
      <c r="AX4613" s="8"/>
      <c r="AY4613" s="8"/>
      <c r="AZ4613" s="8"/>
      <c r="BA4613" s="8"/>
      <c r="BB4613" s="122"/>
      <c r="BC4613" s="141"/>
      <c r="BD4613" s="141"/>
      <c r="BE4613" s="141"/>
      <c r="BF4613" s="141"/>
      <c r="BG4613" s="142"/>
      <c r="BH4613" s="8"/>
      <c r="BI4613" s="8"/>
      <c r="BJ4613" s="8"/>
      <c r="BK4613" s="8"/>
      <c r="BL4613" s="122"/>
      <c r="BM4613" s="143"/>
      <c r="BN4613" s="143"/>
      <c r="BO4613" s="143"/>
      <c r="BP4613" s="143"/>
      <c r="BQ4613" s="144"/>
      <c r="BR4613" s="8"/>
      <c r="BS4613" s="8"/>
      <c r="BT4613" s="8"/>
      <c r="BU4613" s="8"/>
      <c r="BV4613" s="122"/>
    </row>
    <row r="4614" spans="1:74" ht="28.8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18" t="s">
        <v>5</v>
      </c>
      <c r="H4614" s="3">
        <v>2024</v>
      </c>
      <c r="I4614" s="20" t="s">
        <v>286</v>
      </c>
      <c r="J4614" s="185" t="s">
        <v>342</v>
      </c>
      <c r="K4614" s="185" t="s">
        <v>320</v>
      </c>
      <c r="L4614" s="187">
        <f t="shared" ref="L4614:L4677" si="159">SUM(R4614,W4614,AB4614,AG4614,AL4614,AQ4614,AV4614,BA4614,BF4614,BK4614,BP4614,BU4614)</f>
        <v>0</v>
      </c>
      <c r="M4614" s="187">
        <f t="shared" ref="M4614:M4677" si="160">SUM(S4614,X4614,AC4614,AH4614,AM4614,AR4614,AW4614,BB4614,BG4614,BL4614,BQ4614,BV4614)</f>
        <v>0</v>
      </c>
      <c r="N4614" s="186"/>
      <c r="O4614" s="53"/>
      <c r="P4614" s="53"/>
      <c r="Q4614" s="53"/>
      <c r="R4614" s="53"/>
      <c r="S4614" s="54"/>
      <c r="T4614" s="8"/>
      <c r="U4614" s="8"/>
      <c r="V4614" s="8"/>
      <c r="W4614" s="8"/>
      <c r="X4614" s="122"/>
      <c r="Y4614" s="135"/>
      <c r="Z4614" s="135"/>
      <c r="AA4614" s="135"/>
      <c r="AB4614" s="135"/>
      <c r="AC4614" s="136"/>
      <c r="AD4614" s="8"/>
      <c r="AE4614" s="8"/>
      <c r="AF4614" s="8"/>
      <c r="AG4614" s="8"/>
      <c r="AH4614" s="122"/>
      <c r="AI4614" s="137"/>
      <c r="AJ4614" s="137"/>
      <c r="AK4614" s="137"/>
      <c r="AL4614" s="137"/>
      <c r="AM4614" s="138"/>
      <c r="AN4614" s="8"/>
      <c r="AO4614" s="8"/>
      <c r="AP4614" s="8"/>
      <c r="AQ4614" s="8"/>
      <c r="AR4614" s="122"/>
      <c r="AS4614" s="139"/>
      <c r="AT4614" s="139"/>
      <c r="AU4614" s="139"/>
      <c r="AV4614" s="139"/>
      <c r="AW4614" s="140"/>
      <c r="AX4614" s="8"/>
      <c r="AY4614" s="8"/>
      <c r="AZ4614" s="8"/>
      <c r="BA4614" s="8"/>
      <c r="BB4614" s="122"/>
      <c r="BC4614" s="141"/>
      <c r="BD4614" s="141"/>
      <c r="BE4614" s="141"/>
      <c r="BF4614" s="141"/>
      <c r="BG4614" s="142"/>
      <c r="BH4614" s="8"/>
      <c r="BI4614" s="8"/>
      <c r="BJ4614" s="8"/>
      <c r="BK4614" s="8"/>
      <c r="BL4614" s="122"/>
      <c r="BM4614" s="143"/>
      <c r="BN4614" s="143"/>
      <c r="BO4614" s="143"/>
      <c r="BP4614" s="143"/>
      <c r="BQ4614" s="144"/>
      <c r="BR4614" s="8"/>
      <c r="BS4614" s="8"/>
      <c r="BT4614" s="8"/>
      <c r="BU4614" s="8"/>
      <c r="BV4614" s="122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18" t="s">
        <v>5</v>
      </c>
      <c r="H4615" s="3">
        <v>2024</v>
      </c>
      <c r="I4615" s="20" t="s">
        <v>286</v>
      </c>
      <c r="J4615" s="185" t="s">
        <v>343</v>
      </c>
      <c r="K4615" s="185" t="s">
        <v>339</v>
      </c>
      <c r="L4615" s="187">
        <f t="shared" si="159"/>
        <v>0</v>
      </c>
      <c r="M4615" s="187">
        <f t="shared" si="160"/>
        <v>0</v>
      </c>
      <c r="N4615" s="186"/>
      <c r="O4615" s="53"/>
      <c r="P4615" s="53"/>
      <c r="Q4615" s="53"/>
      <c r="R4615" s="53"/>
      <c r="S4615" s="54"/>
      <c r="T4615" s="8"/>
      <c r="U4615" s="8"/>
      <c r="V4615" s="8"/>
      <c r="W4615" s="8"/>
      <c r="X4615" s="122"/>
      <c r="Y4615" s="135"/>
      <c r="Z4615" s="135"/>
      <c r="AA4615" s="135"/>
      <c r="AB4615" s="135"/>
      <c r="AC4615" s="136"/>
      <c r="AD4615" s="8"/>
      <c r="AE4615" s="8"/>
      <c r="AF4615" s="8"/>
      <c r="AG4615" s="8"/>
      <c r="AH4615" s="122"/>
      <c r="AI4615" s="137"/>
      <c r="AJ4615" s="137"/>
      <c r="AK4615" s="137"/>
      <c r="AL4615" s="137"/>
      <c r="AM4615" s="138"/>
      <c r="AN4615" s="8"/>
      <c r="AO4615" s="8"/>
      <c r="AP4615" s="8"/>
      <c r="AQ4615" s="8"/>
      <c r="AR4615" s="122"/>
      <c r="AS4615" s="139"/>
      <c r="AT4615" s="139"/>
      <c r="AU4615" s="139"/>
      <c r="AV4615" s="139"/>
      <c r="AW4615" s="140"/>
      <c r="AX4615" s="8"/>
      <c r="AY4615" s="8"/>
      <c r="AZ4615" s="8"/>
      <c r="BA4615" s="8"/>
      <c r="BB4615" s="122"/>
      <c r="BC4615" s="141"/>
      <c r="BD4615" s="141"/>
      <c r="BE4615" s="141"/>
      <c r="BF4615" s="141"/>
      <c r="BG4615" s="142"/>
      <c r="BH4615" s="8"/>
      <c r="BI4615" s="8"/>
      <c r="BJ4615" s="8"/>
      <c r="BK4615" s="8"/>
      <c r="BL4615" s="122"/>
      <c r="BM4615" s="143"/>
      <c r="BN4615" s="143"/>
      <c r="BO4615" s="143"/>
      <c r="BP4615" s="143"/>
      <c r="BQ4615" s="144"/>
      <c r="BR4615" s="8"/>
      <c r="BS4615" s="8"/>
      <c r="BT4615" s="8"/>
      <c r="BU4615" s="8"/>
      <c r="BV4615" s="122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18" t="s">
        <v>5</v>
      </c>
      <c r="H4616" s="3">
        <v>2024</v>
      </c>
      <c r="I4616" s="20" t="s">
        <v>288</v>
      </c>
      <c r="J4616" s="185" t="s">
        <v>344</v>
      </c>
      <c r="K4616" s="185" t="s">
        <v>318</v>
      </c>
      <c r="L4616" s="187">
        <f t="shared" si="159"/>
        <v>0</v>
      </c>
      <c r="M4616" s="187">
        <f t="shared" si="160"/>
        <v>0</v>
      </c>
      <c r="N4616" s="186"/>
      <c r="O4616" s="53"/>
      <c r="P4616" s="53"/>
      <c r="Q4616" s="53"/>
      <c r="R4616" s="33"/>
      <c r="S4616" s="42"/>
      <c r="T4616" s="8"/>
      <c r="U4616" s="8"/>
      <c r="V4616" s="8"/>
      <c r="W4616" s="8"/>
      <c r="X4616" s="122"/>
      <c r="Y4616" s="135"/>
      <c r="Z4616" s="135"/>
      <c r="AA4616" s="135"/>
      <c r="AB4616" s="135"/>
      <c r="AC4616" s="136"/>
      <c r="AD4616" s="8"/>
      <c r="AE4616" s="8"/>
      <c r="AF4616" s="8"/>
      <c r="AG4616" s="8"/>
      <c r="AH4616" s="122"/>
      <c r="AI4616" s="137"/>
      <c r="AJ4616" s="137"/>
      <c r="AK4616" s="137"/>
      <c r="AL4616" s="137"/>
      <c r="AM4616" s="138"/>
      <c r="AN4616" s="8"/>
      <c r="AO4616" s="8"/>
      <c r="AP4616" s="8"/>
      <c r="AQ4616" s="8"/>
      <c r="AR4616" s="122"/>
      <c r="AS4616" s="139"/>
      <c r="AT4616" s="139"/>
      <c r="AU4616" s="139"/>
      <c r="AV4616" s="139"/>
      <c r="AW4616" s="140"/>
      <c r="AX4616" s="8"/>
      <c r="AY4616" s="8"/>
      <c r="AZ4616" s="8"/>
      <c r="BA4616" s="8"/>
      <c r="BB4616" s="122"/>
      <c r="BC4616" s="141"/>
      <c r="BD4616" s="141"/>
      <c r="BE4616" s="141"/>
      <c r="BF4616" s="141"/>
      <c r="BG4616" s="142"/>
      <c r="BH4616" s="8"/>
      <c r="BI4616" s="8"/>
      <c r="BJ4616" s="8"/>
      <c r="BK4616" s="8"/>
      <c r="BL4616" s="122"/>
      <c r="BM4616" s="143"/>
      <c r="BN4616" s="143"/>
      <c r="BO4616" s="143"/>
      <c r="BP4616" s="143"/>
      <c r="BQ4616" s="144"/>
      <c r="BR4616" s="8"/>
      <c r="BS4616" s="8"/>
      <c r="BT4616" s="8"/>
      <c r="BU4616" s="8"/>
      <c r="BV4616" s="122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18" t="s">
        <v>5</v>
      </c>
      <c r="H4617" s="3">
        <v>2024</v>
      </c>
      <c r="I4617" s="20" t="s">
        <v>288</v>
      </c>
      <c r="J4617" s="184" t="s">
        <v>351</v>
      </c>
      <c r="K4617" s="184" t="s">
        <v>318</v>
      </c>
      <c r="L4617" s="187">
        <f t="shared" si="159"/>
        <v>0</v>
      </c>
      <c r="M4617" s="187">
        <f t="shared" si="160"/>
        <v>0</v>
      </c>
      <c r="N4617" s="186"/>
      <c r="O4617" s="34"/>
      <c r="P4617" s="33"/>
      <c r="Q4617" s="33"/>
      <c r="R4617" s="33"/>
      <c r="S4617" s="42"/>
      <c r="T4617" s="8"/>
      <c r="U4617" s="8"/>
      <c r="V4617" s="8"/>
      <c r="W4617" s="8"/>
      <c r="X4617" s="122"/>
      <c r="Y4617" s="135"/>
      <c r="Z4617" s="135"/>
      <c r="AA4617" s="135"/>
      <c r="AB4617" s="135"/>
      <c r="AC4617" s="136"/>
      <c r="AD4617" s="8"/>
      <c r="AE4617" s="8"/>
      <c r="AF4617" s="8"/>
      <c r="AG4617" s="8"/>
      <c r="AH4617" s="122"/>
      <c r="AI4617" s="137"/>
      <c r="AJ4617" s="137"/>
      <c r="AK4617" s="137"/>
      <c r="AL4617" s="137"/>
      <c r="AM4617" s="138"/>
      <c r="AN4617" s="8"/>
      <c r="AO4617" s="8"/>
      <c r="AP4617" s="8"/>
      <c r="AQ4617" s="8"/>
      <c r="AR4617" s="122"/>
      <c r="AS4617" s="139"/>
      <c r="AT4617" s="139"/>
      <c r="AU4617" s="139"/>
      <c r="AV4617" s="139"/>
      <c r="AW4617" s="140"/>
      <c r="AX4617" s="8"/>
      <c r="AY4617" s="8"/>
      <c r="AZ4617" s="8"/>
      <c r="BA4617" s="8"/>
      <c r="BB4617" s="122"/>
      <c r="BC4617" s="141"/>
      <c r="BD4617" s="141"/>
      <c r="BE4617" s="141"/>
      <c r="BF4617" s="141"/>
      <c r="BG4617" s="142"/>
      <c r="BH4617" s="8"/>
      <c r="BI4617" s="8"/>
      <c r="BJ4617" s="8"/>
      <c r="BK4617" s="8"/>
      <c r="BL4617" s="122"/>
      <c r="BM4617" s="143"/>
      <c r="BN4617" s="143"/>
      <c r="BO4617" s="143"/>
      <c r="BP4617" s="143"/>
      <c r="BQ4617" s="144"/>
      <c r="BR4617" s="8"/>
      <c r="BS4617" s="8"/>
      <c r="BT4617" s="8"/>
      <c r="BU4617" s="8"/>
      <c r="BV4617" s="122"/>
    </row>
    <row r="4618" spans="1:74" ht="28.8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18" t="s">
        <v>5</v>
      </c>
      <c r="H4618" s="3">
        <v>2024</v>
      </c>
      <c r="I4618" s="20" t="s">
        <v>288</v>
      </c>
      <c r="J4618" s="184" t="s">
        <v>352</v>
      </c>
      <c r="K4618" s="184" t="s">
        <v>321</v>
      </c>
      <c r="L4618" s="187">
        <f t="shared" si="159"/>
        <v>0</v>
      </c>
      <c r="M4618" s="187">
        <f t="shared" si="160"/>
        <v>0</v>
      </c>
      <c r="N4618" s="186"/>
      <c r="O4618" s="33"/>
      <c r="P4618" s="33"/>
      <c r="Q4618" s="33"/>
      <c r="R4618" s="33"/>
      <c r="S4618" s="42"/>
      <c r="T4618" s="2"/>
      <c r="U4618" s="2"/>
      <c r="V4618" s="2"/>
      <c r="W4618" s="2"/>
      <c r="X4618" s="55"/>
      <c r="Y4618" s="62"/>
      <c r="Z4618" s="62"/>
      <c r="AA4618" s="62"/>
      <c r="AB4618" s="62"/>
      <c r="AC4618" s="68"/>
      <c r="AD4618" s="2"/>
      <c r="AE4618" s="2"/>
      <c r="AF4618" s="2"/>
      <c r="AG4618" s="2"/>
      <c r="AH4618" s="55"/>
      <c r="AI4618" s="72"/>
      <c r="AJ4618" s="72"/>
      <c r="AK4618" s="72"/>
      <c r="AL4618" s="72"/>
      <c r="AM4618" s="80"/>
      <c r="AN4618" s="2"/>
      <c r="AO4618" s="2"/>
      <c r="AP4618" s="2"/>
      <c r="AQ4618" s="2"/>
      <c r="AR4618" s="55"/>
      <c r="AS4618" s="85"/>
      <c r="AT4618" s="85"/>
      <c r="AU4618" s="85"/>
      <c r="AV4618" s="85"/>
      <c r="AW4618" s="100"/>
      <c r="AX4618" s="2"/>
      <c r="AY4618" s="2"/>
      <c r="AZ4618" s="2"/>
      <c r="BA4618" s="2"/>
      <c r="BB4618" s="55"/>
      <c r="BC4618" s="105"/>
      <c r="BD4618" s="105"/>
      <c r="BE4618" s="105"/>
      <c r="BF4618" s="105"/>
      <c r="BG4618" s="109"/>
      <c r="BH4618" s="2"/>
      <c r="BI4618" s="2"/>
      <c r="BJ4618" s="2"/>
      <c r="BK4618" s="2"/>
      <c r="BL4618" s="55"/>
      <c r="BM4618" s="48"/>
      <c r="BN4618" s="48"/>
      <c r="BO4618" s="48"/>
      <c r="BP4618" s="48"/>
      <c r="BQ4618" s="117"/>
      <c r="BR4618" s="2"/>
      <c r="BS4618" s="2"/>
      <c r="BT4618" s="2"/>
      <c r="BU4618" s="2"/>
      <c r="BV4618" s="55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18" t="s">
        <v>5</v>
      </c>
      <c r="H4619" s="3">
        <v>2024</v>
      </c>
      <c r="I4619" s="20" t="s">
        <v>288</v>
      </c>
      <c r="J4619" s="184" t="s">
        <v>345</v>
      </c>
      <c r="K4619" s="184" t="s">
        <v>318</v>
      </c>
      <c r="L4619" s="187">
        <f t="shared" si="159"/>
        <v>0</v>
      </c>
      <c r="M4619" s="187">
        <f t="shared" si="160"/>
        <v>0</v>
      </c>
      <c r="N4619" s="186"/>
      <c r="O4619" s="34"/>
      <c r="P4619" s="33"/>
      <c r="Q4619" s="33"/>
      <c r="R4619" s="33"/>
      <c r="S4619" s="42"/>
      <c r="T4619" s="3"/>
      <c r="U4619" s="2"/>
      <c r="V4619" s="2"/>
      <c r="W4619" s="2"/>
      <c r="X4619" s="55"/>
      <c r="Y4619" s="64"/>
      <c r="Z4619" s="62"/>
      <c r="AA4619" s="62"/>
      <c r="AB4619" s="62"/>
      <c r="AC4619" s="68"/>
      <c r="AD4619" s="3"/>
      <c r="AE4619" s="2"/>
      <c r="AF4619" s="2"/>
      <c r="AG4619" s="2"/>
      <c r="AH4619" s="55"/>
      <c r="AI4619" s="73"/>
      <c r="AJ4619" s="72"/>
      <c r="AK4619" s="72"/>
      <c r="AL4619" s="72"/>
      <c r="AM4619" s="80"/>
      <c r="AN4619" s="3"/>
      <c r="AO4619" s="2"/>
      <c r="AP4619" s="2"/>
      <c r="AQ4619" s="2"/>
      <c r="AR4619" s="55"/>
      <c r="AS4619" s="86"/>
      <c r="AT4619" s="85"/>
      <c r="AU4619" s="85"/>
      <c r="AV4619" s="85"/>
      <c r="AW4619" s="100"/>
      <c r="AX4619" s="3"/>
      <c r="AY4619" s="2"/>
      <c r="AZ4619" s="2"/>
      <c r="BA4619" s="2"/>
      <c r="BB4619" s="55"/>
      <c r="BC4619" s="106"/>
      <c r="BD4619" s="105"/>
      <c r="BE4619" s="105"/>
      <c r="BF4619" s="105"/>
      <c r="BG4619" s="109"/>
      <c r="BH4619" s="3"/>
      <c r="BI4619" s="2"/>
      <c r="BJ4619" s="2"/>
      <c r="BK4619" s="2"/>
      <c r="BL4619" s="55"/>
      <c r="BM4619" s="49"/>
      <c r="BN4619" s="48"/>
      <c r="BO4619" s="48"/>
      <c r="BP4619" s="48"/>
      <c r="BQ4619" s="117"/>
      <c r="BR4619" s="3"/>
      <c r="BS4619" s="2"/>
      <c r="BT4619" s="2"/>
      <c r="BU4619" s="2"/>
      <c r="BV4619" s="55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18" t="s">
        <v>5</v>
      </c>
      <c r="H4620" s="3">
        <v>2024</v>
      </c>
      <c r="I4620" s="20" t="s">
        <v>289</v>
      </c>
      <c r="J4620" s="184" t="s">
        <v>268</v>
      </c>
      <c r="K4620" s="184" t="s">
        <v>318</v>
      </c>
      <c r="L4620" s="187">
        <f t="shared" si="159"/>
        <v>0.47399999999999998</v>
      </c>
      <c r="M4620" s="187">
        <f t="shared" si="160"/>
        <v>1013.8069999999999</v>
      </c>
      <c r="N4620" s="2" t="s">
        <v>1504</v>
      </c>
      <c r="O4620" s="33"/>
      <c r="P4620" s="33"/>
      <c r="Q4620" s="33"/>
      <c r="R4620" s="33"/>
      <c r="S4620" s="42"/>
      <c r="T4620" s="2"/>
      <c r="U4620" s="2"/>
      <c r="V4620" s="2"/>
      <c r="W4620" s="2"/>
      <c r="X4620" s="55"/>
      <c r="Y4620" s="62"/>
      <c r="Z4620" s="62"/>
      <c r="AA4620" s="62"/>
      <c r="AB4620" s="62"/>
      <c r="AC4620" s="68"/>
      <c r="AD4620" s="2"/>
      <c r="AE4620" s="2"/>
      <c r="AF4620" s="2"/>
      <c r="AG4620" s="2"/>
      <c r="AH4620" s="55"/>
      <c r="AI4620" s="72" t="s">
        <v>517</v>
      </c>
      <c r="AJ4620" s="72"/>
      <c r="AK4620" s="72"/>
      <c r="AL4620" s="72">
        <v>0.14299999999999999</v>
      </c>
      <c r="AM4620" s="80">
        <v>340.41199999999998</v>
      </c>
      <c r="AN4620" s="2" t="s">
        <v>515</v>
      </c>
      <c r="AO4620" s="2"/>
      <c r="AP4620" s="2"/>
      <c r="AQ4620" s="2">
        <v>0.14899999999999999</v>
      </c>
      <c r="AR4620" s="55">
        <v>310.81299999999999</v>
      </c>
      <c r="AS4620" s="85" t="s">
        <v>513</v>
      </c>
      <c r="AT4620" s="85"/>
      <c r="AU4620" s="85"/>
      <c r="AV4620" s="85">
        <v>0.182</v>
      </c>
      <c r="AW4620" s="100">
        <v>362.58199999999999</v>
      </c>
      <c r="AX4620" s="2"/>
      <c r="AY4620" s="2"/>
      <c r="AZ4620" s="2"/>
      <c r="BA4620" s="2"/>
      <c r="BB4620" s="55"/>
      <c r="BC4620" s="105"/>
      <c r="BD4620" s="105"/>
      <c r="BE4620" s="105"/>
      <c r="BF4620" s="105"/>
      <c r="BG4620" s="109"/>
      <c r="BH4620" s="2"/>
      <c r="BI4620" s="2"/>
      <c r="BJ4620" s="2"/>
      <c r="BK4620" s="2"/>
      <c r="BL4620" s="55"/>
      <c r="BM4620" s="48"/>
      <c r="BN4620" s="48"/>
      <c r="BO4620" s="48"/>
      <c r="BP4620" s="48"/>
      <c r="BQ4620" s="117"/>
      <c r="BR4620" s="2"/>
      <c r="BS4620" s="2"/>
      <c r="BT4620" s="2"/>
      <c r="BU4620" s="2"/>
      <c r="BV4620" s="55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18" t="s">
        <v>5</v>
      </c>
      <c r="H4621" s="3">
        <v>2024</v>
      </c>
      <c r="I4621" s="20" t="s">
        <v>289</v>
      </c>
      <c r="J4621" s="184" t="s">
        <v>292</v>
      </c>
      <c r="K4621" s="184" t="s">
        <v>318</v>
      </c>
      <c r="L4621" s="187">
        <f t="shared" si="159"/>
        <v>0</v>
      </c>
      <c r="M4621" s="187">
        <f t="shared" si="160"/>
        <v>0</v>
      </c>
      <c r="N4621" s="186"/>
      <c r="O4621" s="33"/>
      <c r="P4621" s="33"/>
      <c r="Q4621" s="33"/>
      <c r="R4621" s="33"/>
      <c r="S4621" s="42"/>
      <c r="T4621" s="2"/>
      <c r="U4621" s="2"/>
      <c r="V4621" s="2"/>
      <c r="W4621" s="2"/>
      <c r="X4621" s="55"/>
      <c r="Y4621" s="62"/>
      <c r="Z4621" s="62"/>
      <c r="AA4621" s="62"/>
      <c r="AB4621" s="62"/>
      <c r="AC4621" s="68"/>
      <c r="AD4621" s="2"/>
      <c r="AE4621" s="2"/>
      <c r="AF4621" s="2"/>
      <c r="AG4621" s="2"/>
      <c r="AH4621" s="55"/>
      <c r="AI4621" s="72"/>
      <c r="AJ4621" s="72"/>
      <c r="AK4621" s="72"/>
      <c r="AL4621" s="72"/>
      <c r="AM4621" s="80"/>
      <c r="AN4621" s="2"/>
      <c r="AO4621" s="2"/>
      <c r="AP4621" s="2"/>
      <c r="AQ4621" s="2"/>
      <c r="AR4621" s="55"/>
      <c r="AS4621" s="85"/>
      <c r="AT4621" s="85"/>
      <c r="AU4621" s="85"/>
      <c r="AV4621" s="85"/>
      <c r="AW4621" s="100"/>
      <c r="AX4621" s="2"/>
      <c r="AY4621" s="2"/>
      <c r="AZ4621" s="2"/>
      <c r="BA4621" s="2"/>
      <c r="BB4621" s="55"/>
      <c r="BC4621" s="105"/>
      <c r="BD4621" s="105"/>
      <c r="BE4621" s="105"/>
      <c r="BF4621" s="105"/>
      <c r="BG4621" s="109"/>
      <c r="BH4621" s="2"/>
      <c r="BI4621" s="2"/>
      <c r="BJ4621" s="2"/>
      <c r="BK4621" s="2"/>
      <c r="BL4621" s="55"/>
      <c r="BM4621" s="48"/>
      <c r="BN4621" s="48"/>
      <c r="BO4621" s="48"/>
      <c r="BP4621" s="48"/>
      <c r="BQ4621" s="117"/>
      <c r="BR4621" s="2"/>
      <c r="BS4621" s="2"/>
      <c r="BT4621" s="2"/>
      <c r="BU4621" s="2"/>
      <c r="BV4621" s="55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18" t="s">
        <v>5</v>
      </c>
      <c r="H4622" s="3">
        <v>2024</v>
      </c>
      <c r="I4622" s="20" t="s">
        <v>285</v>
      </c>
      <c r="J4622" s="184" t="s">
        <v>293</v>
      </c>
      <c r="K4622" s="184" t="s">
        <v>318</v>
      </c>
      <c r="L4622" s="187">
        <f t="shared" si="159"/>
        <v>0</v>
      </c>
      <c r="M4622" s="187">
        <f t="shared" si="160"/>
        <v>0</v>
      </c>
      <c r="N4622" s="186"/>
      <c r="O4622" s="33"/>
      <c r="P4622" s="33"/>
      <c r="Q4622" s="33"/>
      <c r="R4622" s="34"/>
      <c r="S4622" s="41"/>
      <c r="T4622" s="2"/>
      <c r="U4622" s="2"/>
      <c r="V4622" s="2"/>
      <c r="W4622" s="3"/>
      <c r="X4622" s="56"/>
      <c r="Y4622" s="62"/>
      <c r="Z4622" s="62"/>
      <c r="AA4622" s="62"/>
      <c r="AB4622" s="64"/>
      <c r="AC4622" s="69"/>
      <c r="AD4622" s="2"/>
      <c r="AE4622" s="2"/>
      <c r="AF4622" s="2"/>
      <c r="AG4622" s="3"/>
      <c r="AH4622" s="56"/>
      <c r="AI4622" s="72"/>
      <c r="AJ4622" s="72"/>
      <c r="AK4622" s="72"/>
      <c r="AL4622" s="73"/>
      <c r="AM4622" s="81"/>
      <c r="AN4622" s="2"/>
      <c r="AO4622" s="2"/>
      <c r="AP4622" s="2"/>
      <c r="AQ4622" s="3"/>
      <c r="AR4622" s="56"/>
      <c r="AS4622" s="85"/>
      <c r="AT4622" s="85"/>
      <c r="AU4622" s="85"/>
      <c r="AV4622" s="86"/>
      <c r="AW4622" s="101"/>
      <c r="AX4622" s="2"/>
      <c r="AY4622" s="2"/>
      <c r="AZ4622" s="2"/>
      <c r="BA4622" s="3"/>
      <c r="BB4622" s="56"/>
      <c r="BC4622" s="105"/>
      <c r="BD4622" s="105"/>
      <c r="BE4622" s="105"/>
      <c r="BF4622" s="106"/>
      <c r="BG4622" s="110"/>
      <c r="BH4622" s="2"/>
      <c r="BI4622" s="2"/>
      <c r="BJ4622" s="2"/>
      <c r="BK4622" s="3"/>
      <c r="BL4622" s="56"/>
      <c r="BM4622" s="48"/>
      <c r="BN4622" s="48"/>
      <c r="BO4622" s="48"/>
      <c r="BP4622" s="49"/>
      <c r="BQ4622" s="118"/>
      <c r="BR4622" s="2"/>
      <c r="BS4622" s="2"/>
      <c r="BT4622" s="2"/>
      <c r="BU4622" s="3"/>
      <c r="BV4622" s="56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18" t="s">
        <v>5</v>
      </c>
      <c r="H4623" s="3">
        <v>2024</v>
      </c>
      <c r="I4623" s="20" t="s">
        <v>287</v>
      </c>
      <c r="J4623" s="184" t="s">
        <v>269</v>
      </c>
      <c r="K4623" s="184" t="s">
        <v>320</v>
      </c>
      <c r="L4623" s="187">
        <f>SUM(R4623,W4623,AB4623,AG4623,AL4623,AQ4623,AV4623,BA4623,BF4623,BK4623,BP4623,BU4623)</f>
        <v>12</v>
      </c>
      <c r="M4623" s="187">
        <f>SUM(S4623,X4623,AC4623,AH4623,AM4623,AR4623,AW4623,BB4623,BG4623,BL4623,BQ4623,BV4623)</f>
        <v>22.411000000000001</v>
      </c>
      <c r="N4623" s="186"/>
      <c r="O4623" s="33"/>
      <c r="P4623" s="33"/>
      <c r="Q4623" s="33"/>
      <c r="R4623" s="33"/>
      <c r="S4623" s="42"/>
      <c r="T4623" s="2"/>
      <c r="U4623" s="2"/>
      <c r="V4623" s="2"/>
      <c r="W4623" s="2"/>
      <c r="X4623" s="55"/>
      <c r="Y4623" s="62"/>
      <c r="Z4623" s="62"/>
      <c r="AA4623" s="62"/>
      <c r="AB4623" s="64"/>
      <c r="AC4623" s="68"/>
      <c r="AD4623" s="2"/>
      <c r="AE4623" s="2"/>
      <c r="AF4623" s="2"/>
      <c r="AG4623" s="2">
        <v>12</v>
      </c>
      <c r="AH4623" s="55">
        <v>22.411000000000001</v>
      </c>
      <c r="AI4623" s="72"/>
      <c r="AJ4623" s="72"/>
      <c r="AK4623" s="72"/>
      <c r="AL4623" s="72"/>
      <c r="AM4623" s="80"/>
      <c r="AN4623" s="2"/>
      <c r="AO4623" s="2"/>
      <c r="AP4623" s="2"/>
      <c r="AQ4623" s="2"/>
      <c r="AR4623" s="55"/>
      <c r="AS4623" s="85"/>
      <c r="AT4623" s="85"/>
      <c r="AU4623" s="85"/>
      <c r="AV4623" s="85"/>
      <c r="AW4623" s="100"/>
      <c r="AX4623" s="2"/>
      <c r="AY4623" s="2"/>
      <c r="AZ4623" s="2"/>
      <c r="BA4623" s="2"/>
      <c r="BB4623" s="55"/>
      <c r="BC4623" s="105"/>
      <c r="BD4623" s="105"/>
      <c r="BE4623" s="105"/>
      <c r="BF4623" s="105"/>
      <c r="BG4623" s="109"/>
      <c r="BH4623" s="2"/>
      <c r="BI4623" s="2"/>
      <c r="BJ4623" s="2"/>
      <c r="BK4623" s="2"/>
      <c r="BL4623" s="55"/>
      <c r="BM4623" s="48"/>
      <c r="BN4623" s="48"/>
      <c r="BO4623" s="48"/>
      <c r="BP4623" s="48"/>
      <c r="BQ4623" s="117"/>
      <c r="BR4623" s="2"/>
      <c r="BS4623" s="2"/>
      <c r="BT4623" s="2"/>
      <c r="BU4623" s="2"/>
      <c r="BV4623" s="55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18" t="s">
        <v>5</v>
      </c>
      <c r="H4624" s="3">
        <v>2024</v>
      </c>
      <c r="I4624" s="20" t="s">
        <v>287</v>
      </c>
      <c r="J4624" s="184" t="s">
        <v>270</v>
      </c>
      <c r="K4624" s="184" t="s">
        <v>320</v>
      </c>
      <c r="L4624" s="187">
        <f t="shared" si="159"/>
        <v>1</v>
      </c>
      <c r="M4624" s="187">
        <f t="shared" si="160"/>
        <v>3.0649999999999999</v>
      </c>
      <c r="N4624" s="186"/>
      <c r="O4624" s="33"/>
      <c r="P4624" s="33"/>
      <c r="Q4624" s="33"/>
      <c r="R4624" s="33"/>
      <c r="S4624" s="42"/>
      <c r="T4624" s="2"/>
      <c r="U4624" s="2"/>
      <c r="V4624" s="2"/>
      <c r="W4624" s="2"/>
      <c r="X4624" s="55"/>
      <c r="Y4624" s="62"/>
      <c r="Z4624" s="62"/>
      <c r="AA4624" s="62"/>
      <c r="AB4624" s="62">
        <v>1</v>
      </c>
      <c r="AC4624" s="68">
        <v>3.0649999999999999</v>
      </c>
      <c r="AD4624" s="2"/>
      <c r="AE4624" s="2"/>
      <c r="AF4624" s="2"/>
      <c r="AG4624" s="2"/>
      <c r="AH4624" s="55"/>
      <c r="AI4624" s="72"/>
      <c r="AJ4624" s="72"/>
      <c r="AK4624" s="72"/>
      <c r="AL4624" s="72"/>
      <c r="AM4624" s="80"/>
      <c r="AN4624" s="2"/>
      <c r="AO4624" s="2"/>
      <c r="AP4624" s="2"/>
      <c r="AQ4624" s="2"/>
      <c r="AR4624" s="55"/>
      <c r="AS4624" s="85"/>
      <c r="AT4624" s="85"/>
      <c r="AU4624" s="85"/>
      <c r="AV4624" s="85"/>
      <c r="AW4624" s="100"/>
      <c r="AX4624" s="2"/>
      <c r="AY4624" s="2"/>
      <c r="AZ4624" s="2"/>
      <c r="BA4624" s="2"/>
      <c r="BB4624" s="55"/>
      <c r="BC4624" s="105"/>
      <c r="BD4624" s="105"/>
      <c r="BE4624" s="105"/>
      <c r="BF4624" s="105"/>
      <c r="BG4624" s="109"/>
      <c r="BH4624" s="2"/>
      <c r="BI4624" s="2"/>
      <c r="BJ4624" s="2"/>
      <c r="BK4624" s="2"/>
      <c r="BL4624" s="55"/>
      <c r="BM4624" s="48"/>
      <c r="BN4624" s="48"/>
      <c r="BO4624" s="48"/>
      <c r="BP4624" s="48"/>
      <c r="BQ4624" s="117"/>
      <c r="BR4624" s="2"/>
      <c r="BS4624" s="2"/>
      <c r="BT4624" s="2"/>
      <c r="BU4624" s="2"/>
      <c r="BV4624" s="55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18" t="s">
        <v>5</v>
      </c>
      <c r="H4625" s="3">
        <v>2024</v>
      </c>
      <c r="I4625" s="20" t="s">
        <v>290</v>
      </c>
      <c r="J4625" s="184" t="s">
        <v>271</v>
      </c>
      <c r="K4625" s="184" t="s">
        <v>321</v>
      </c>
      <c r="L4625" s="187">
        <f t="shared" si="159"/>
        <v>0</v>
      </c>
      <c r="M4625" s="187">
        <f t="shared" si="160"/>
        <v>0</v>
      </c>
      <c r="N4625" s="186"/>
      <c r="O4625" s="33"/>
      <c r="P4625" s="33"/>
      <c r="Q4625" s="33"/>
      <c r="R4625" s="33"/>
      <c r="S4625" s="42"/>
      <c r="T4625" s="2"/>
      <c r="U4625" s="2"/>
      <c r="V4625" s="2"/>
      <c r="W4625" s="2"/>
      <c r="X4625" s="55"/>
      <c r="Y4625" s="62"/>
      <c r="Z4625" s="62"/>
      <c r="AA4625" s="62"/>
      <c r="AB4625" s="62"/>
      <c r="AC4625" s="68"/>
      <c r="AD4625" s="2"/>
      <c r="AE4625" s="2"/>
      <c r="AF4625" s="2"/>
      <c r="AG4625" s="2"/>
      <c r="AH4625" s="55"/>
      <c r="AI4625" s="72"/>
      <c r="AJ4625" s="72"/>
      <c r="AK4625" s="72"/>
      <c r="AL4625" s="72"/>
      <c r="AM4625" s="80"/>
      <c r="AN4625" s="2"/>
      <c r="AO4625" s="2"/>
      <c r="AP4625" s="2"/>
      <c r="AQ4625" s="2"/>
      <c r="AR4625" s="55"/>
      <c r="AS4625" s="85"/>
      <c r="AT4625" s="85"/>
      <c r="AU4625" s="85"/>
      <c r="AV4625" s="85"/>
      <c r="AW4625" s="100"/>
      <c r="AX4625" s="2"/>
      <c r="AY4625" s="2"/>
      <c r="AZ4625" s="2"/>
      <c r="BA4625" s="2"/>
      <c r="BB4625" s="55"/>
      <c r="BC4625" s="105"/>
      <c r="BD4625" s="105"/>
      <c r="BE4625" s="105"/>
      <c r="BF4625" s="105"/>
      <c r="BG4625" s="109"/>
      <c r="BH4625" s="2"/>
      <c r="BI4625" s="2"/>
      <c r="BJ4625" s="2"/>
      <c r="BK4625" s="2"/>
      <c r="BL4625" s="55"/>
      <c r="BM4625" s="48"/>
      <c r="BN4625" s="48"/>
      <c r="BO4625" s="48"/>
      <c r="BP4625" s="48"/>
      <c r="BQ4625" s="117"/>
      <c r="BR4625" s="2"/>
      <c r="BS4625" s="2"/>
      <c r="BT4625" s="2"/>
      <c r="BU4625" s="2"/>
      <c r="BV4625" s="55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18" t="s">
        <v>5</v>
      </c>
      <c r="H4626" s="3">
        <v>2024</v>
      </c>
      <c r="I4626" s="20" t="s">
        <v>284</v>
      </c>
      <c r="J4626" s="184" t="s">
        <v>294</v>
      </c>
      <c r="K4626" s="184" t="s">
        <v>320</v>
      </c>
      <c r="L4626" s="187">
        <f t="shared" si="159"/>
        <v>0</v>
      </c>
      <c r="M4626" s="187">
        <f t="shared" si="160"/>
        <v>0</v>
      </c>
      <c r="N4626" s="186"/>
      <c r="O4626" s="33"/>
      <c r="P4626" s="33"/>
      <c r="Q4626" s="33"/>
      <c r="R4626" s="33"/>
      <c r="S4626" s="42"/>
      <c r="T4626" s="2"/>
      <c r="U4626" s="2"/>
      <c r="V4626" s="2"/>
      <c r="W4626" s="2"/>
      <c r="X4626" s="55"/>
      <c r="Y4626" s="62"/>
      <c r="Z4626" s="62"/>
      <c r="AA4626" s="62"/>
      <c r="AB4626" s="62"/>
      <c r="AC4626" s="124"/>
      <c r="AD4626" s="2"/>
      <c r="AE4626" s="2"/>
      <c r="AF4626" s="2"/>
      <c r="AG4626" s="2"/>
      <c r="AH4626" s="55"/>
      <c r="AI4626" s="72"/>
      <c r="AJ4626" s="72"/>
      <c r="AK4626" s="72"/>
      <c r="AL4626" s="72"/>
      <c r="AM4626" s="80"/>
      <c r="AN4626" s="2"/>
      <c r="AO4626" s="2"/>
      <c r="AP4626" s="2"/>
      <c r="AQ4626" s="2"/>
      <c r="AR4626" s="55"/>
      <c r="AS4626" s="85"/>
      <c r="AT4626" s="85"/>
      <c r="AU4626" s="85"/>
      <c r="AV4626" s="85"/>
      <c r="AW4626" s="100"/>
      <c r="AX4626" s="2"/>
      <c r="AY4626" s="2"/>
      <c r="AZ4626" s="2"/>
      <c r="BA4626" s="2"/>
      <c r="BB4626" s="55"/>
      <c r="BC4626" s="105"/>
      <c r="BD4626" s="105"/>
      <c r="BE4626" s="105"/>
      <c r="BF4626" s="105"/>
      <c r="BG4626" s="109"/>
      <c r="BH4626" s="2"/>
      <c r="BI4626" s="2"/>
      <c r="BJ4626" s="2"/>
      <c r="BK4626" s="2"/>
      <c r="BL4626" s="55"/>
      <c r="BM4626" s="48"/>
      <c r="BN4626" s="48"/>
      <c r="BO4626" s="48"/>
      <c r="BP4626" s="48"/>
      <c r="BQ4626" s="117"/>
      <c r="BR4626" s="2"/>
      <c r="BS4626" s="2"/>
      <c r="BT4626" s="2"/>
      <c r="BU4626" s="2"/>
      <c r="BV4626" s="55"/>
    </row>
    <row r="4627" spans="1:74" ht="28.8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18" t="s">
        <v>5</v>
      </c>
      <c r="H4627" s="3">
        <v>2024</v>
      </c>
      <c r="I4627" s="20" t="s">
        <v>284</v>
      </c>
      <c r="J4627" s="184" t="s">
        <v>346</v>
      </c>
      <c r="K4627" s="184" t="s">
        <v>320</v>
      </c>
      <c r="L4627" s="189">
        <f t="shared" si="159"/>
        <v>0</v>
      </c>
      <c r="M4627" s="187">
        <f t="shared" si="160"/>
        <v>0</v>
      </c>
      <c r="N4627" s="186"/>
      <c r="O4627" s="33"/>
      <c r="P4627" s="33"/>
      <c r="Q4627" s="33"/>
      <c r="R4627" s="33"/>
      <c r="S4627" s="42"/>
      <c r="T4627" s="2"/>
      <c r="U4627" s="2"/>
      <c r="V4627" s="2"/>
      <c r="W4627" s="2"/>
      <c r="X4627" s="55"/>
      <c r="Y4627" s="62"/>
      <c r="Z4627" s="62"/>
      <c r="AA4627" s="62"/>
      <c r="AB4627" s="62"/>
      <c r="AC4627" s="68"/>
      <c r="AD4627" s="2"/>
      <c r="AE4627" s="2"/>
      <c r="AF4627" s="2"/>
      <c r="AG4627" s="2"/>
      <c r="AH4627" s="55"/>
      <c r="AI4627" s="72"/>
      <c r="AJ4627" s="72"/>
      <c r="AK4627" s="72"/>
      <c r="AL4627" s="72"/>
      <c r="AM4627" s="80"/>
      <c r="AN4627" s="2"/>
      <c r="AO4627" s="2"/>
      <c r="AP4627" s="2"/>
      <c r="AQ4627" s="2"/>
      <c r="AR4627" s="55"/>
      <c r="AS4627" s="85"/>
      <c r="AT4627" s="85"/>
      <c r="AU4627" s="85"/>
      <c r="AV4627" s="85"/>
      <c r="AW4627" s="100"/>
      <c r="AX4627" s="2"/>
      <c r="AY4627" s="2"/>
      <c r="AZ4627" s="2"/>
      <c r="BA4627" s="2"/>
      <c r="BB4627" s="55"/>
      <c r="BC4627" s="105"/>
      <c r="BD4627" s="105"/>
      <c r="BE4627" s="105"/>
      <c r="BF4627" s="105"/>
      <c r="BG4627" s="109"/>
      <c r="BH4627" s="2"/>
      <c r="BI4627" s="2"/>
      <c r="BJ4627" s="2"/>
      <c r="BK4627" s="2"/>
      <c r="BL4627" s="55"/>
      <c r="BM4627" s="48"/>
      <c r="BN4627" s="48"/>
      <c r="BO4627" s="48"/>
      <c r="BP4627" s="48"/>
      <c r="BQ4627" s="117"/>
      <c r="BR4627" s="2"/>
      <c r="BS4627" s="2"/>
      <c r="BT4627" s="2"/>
      <c r="BU4627" s="2"/>
      <c r="BV4627" s="55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18" t="s">
        <v>5</v>
      </c>
      <c r="H4628" s="3">
        <v>2024</v>
      </c>
      <c r="I4628" s="20" t="s">
        <v>284</v>
      </c>
      <c r="J4628" s="184" t="s">
        <v>295</v>
      </c>
      <c r="K4628" s="184" t="s">
        <v>320</v>
      </c>
      <c r="L4628" s="187">
        <f t="shared" si="159"/>
        <v>0</v>
      </c>
      <c r="M4628" s="187">
        <f t="shared" si="160"/>
        <v>0</v>
      </c>
      <c r="N4628" s="186"/>
      <c r="O4628" s="33"/>
      <c r="P4628" s="33"/>
      <c r="Q4628" s="33"/>
      <c r="R4628" s="33"/>
      <c r="S4628" s="42"/>
      <c r="T4628" s="2"/>
      <c r="U4628" s="2"/>
      <c r="V4628" s="2"/>
      <c r="W4628" s="2"/>
      <c r="X4628" s="55"/>
      <c r="Y4628" s="62"/>
      <c r="Z4628" s="62"/>
      <c r="AA4628" s="62"/>
      <c r="AB4628" s="62"/>
      <c r="AC4628" s="68"/>
      <c r="AD4628" s="2"/>
      <c r="AE4628" s="2"/>
      <c r="AF4628" s="2"/>
      <c r="AG4628" s="2"/>
      <c r="AH4628" s="55"/>
      <c r="AI4628" s="72"/>
      <c r="AJ4628" s="72"/>
      <c r="AK4628" s="72"/>
      <c r="AL4628" s="72"/>
      <c r="AM4628" s="80"/>
      <c r="AN4628" s="2"/>
      <c r="AO4628" s="2"/>
      <c r="AP4628" s="2"/>
      <c r="AQ4628" s="2"/>
      <c r="AR4628" s="55"/>
      <c r="AS4628" s="85"/>
      <c r="AT4628" s="85"/>
      <c r="AU4628" s="85"/>
      <c r="AV4628" s="85"/>
      <c r="AW4628" s="100"/>
      <c r="AX4628" s="2"/>
      <c r="AY4628" s="2"/>
      <c r="AZ4628" s="2"/>
      <c r="BA4628" s="2"/>
      <c r="BB4628" s="55"/>
      <c r="BC4628" s="105"/>
      <c r="BD4628" s="105"/>
      <c r="BE4628" s="105"/>
      <c r="BF4628" s="105"/>
      <c r="BG4628" s="109"/>
      <c r="BH4628" s="2"/>
      <c r="BI4628" s="2"/>
      <c r="BJ4628" s="2"/>
      <c r="BK4628" s="2"/>
      <c r="BL4628" s="55"/>
      <c r="BM4628" s="48"/>
      <c r="BN4628" s="48"/>
      <c r="BO4628" s="48"/>
      <c r="BP4628" s="48"/>
      <c r="BQ4628" s="117"/>
      <c r="BR4628" s="2"/>
      <c r="BS4628" s="2"/>
      <c r="BT4628" s="2"/>
      <c r="BU4628" s="2"/>
      <c r="BV4628" s="55"/>
    </row>
    <row r="4629" spans="1:74" ht="28.8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18" t="s">
        <v>5</v>
      </c>
      <c r="H4629" s="3">
        <v>2024</v>
      </c>
      <c r="I4629" s="20" t="s">
        <v>290</v>
      </c>
      <c r="J4629" s="184" t="s">
        <v>299</v>
      </c>
      <c r="K4629" s="184" t="s">
        <v>318</v>
      </c>
      <c r="L4629" s="187">
        <f t="shared" si="159"/>
        <v>0</v>
      </c>
      <c r="M4629" s="187">
        <f t="shared" si="160"/>
        <v>0</v>
      </c>
      <c r="N4629" s="186"/>
      <c r="O4629" s="33"/>
      <c r="P4629" s="33"/>
      <c r="Q4629" s="33"/>
      <c r="R4629" s="33"/>
      <c r="S4629" s="42"/>
      <c r="T4629" s="2"/>
      <c r="U4629" s="2"/>
      <c r="V4629" s="2"/>
      <c r="W4629" s="2"/>
      <c r="X4629" s="55"/>
      <c r="Y4629" s="62"/>
      <c r="Z4629" s="62"/>
      <c r="AA4629" s="62"/>
      <c r="AB4629" s="62"/>
      <c r="AC4629" s="68"/>
      <c r="AD4629" s="2"/>
      <c r="AE4629" s="2"/>
      <c r="AF4629" s="2"/>
      <c r="AG4629" s="2"/>
      <c r="AH4629" s="55"/>
      <c r="AI4629" s="72"/>
      <c r="AJ4629" s="72"/>
      <c r="AK4629" s="72"/>
      <c r="AL4629" s="72"/>
      <c r="AM4629" s="80"/>
      <c r="AN4629" s="2"/>
      <c r="AO4629" s="2"/>
      <c r="AP4629" s="2"/>
      <c r="AQ4629" s="2"/>
      <c r="AR4629" s="55"/>
      <c r="AS4629" s="85"/>
      <c r="AT4629" s="85"/>
      <c r="AU4629" s="85"/>
      <c r="AV4629" s="85"/>
      <c r="AW4629" s="100"/>
      <c r="AX4629" s="2"/>
      <c r="AY4629" s="2"/>
      <c r="AZ4629" s="2"/>
      <c r="BA4629" s="2"/>
      <c r="BB4629" s="55"/>
      <c r="BC4629" s="105"/>
      <c r="BD4629" s="105"/>
      <c r="BE4629" s="105"/>
      <c r="BF4629" s="105"/>
      <c r="BG4629" s="109"/>
      <c r="BH4629" s="2"/>
      <c r="BI4629" s="2"/>
      <c r="BJ4629" s="2"/>
      <c r="BK4629" s="2"/>
      <c r="BL4629" s="55"/>
      <c r="BM4629" s="48"/>
      <c r="BN4629" s="48"/>
      <c r="BO4629" s="48"/>
      <c r="BP4629" s="48"/>
      <c r="BQ4629" s="117"/>
      <c r="BR4629" s="2"/>
      <c r="BS4629" s="2"/>
      <c r="BT4629" s="2"/>
      <c r="BU4629" s="2"/>
      <c r="BV4629" s="55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18" t="s">
        <v>5</v>
      </c>
      <c r="H4630" s="3">
        <v>2024</v>
      </c>
      <c r="I4630" s="20" t="s">
        <v>315</v>
      </c>
      <c r="J4630" s="184" t="s">
        <v>347</v>
      </c>
      <c r="K4630" s="184" t="s">
        <v>320</v>
      </c>
      <c r="L4630" s="187">
        <f t="shared" si="159"/>
        <v>0</v>
      </c>
      <c r="M4630" s="187">
        <f t="shared" si="160"/>
        <v>0</v>
      </c>
      <c r="N4630" s="186"/>
      <c r="O4630" s="33"/>
      <c r="P4630" s="33"/>
      <c r="Q4630" s="33"/>
      <c r="R4630" s="33"/>
      <c r="S4630" s="42"/>
      <c r="T4630" s="2"/>
      <c r="U4630" s="2"/>
      <c r="V4630" s="2"/>
      <c r="W4630" s="2"/>
      <c r="X4630" s="55"/>
      <c r="Y4630" s="62"/>
      <c r="Z4630" s="62"/>
      <c r="AA4630" s="62"/>
      <c r="AB4630" s="62"/>
      <c r="AC4630" s="68"/>
      <c r="AD4630" s="2"/>
      <c r="AE4630" s="2"/>
      <c r="AF4630" s="2"/>
      <c r="AG4630" s="2"/>
      <c r="AH4630" s="55"/>
      <c r="AI4630" s="72"/>
      <c r="AJ4630" s="72"/>
      <c r="AK4630" s="72"/>
      <c r="AL4630" s="72"/>
      <c r="AM4630" s="80"/>
      <c r="AN4630" s="2"/>
      <c r="AO4630" s="2"/>
      <c r="AP4630" s="2"/>
      <c r="AQ4630" s="2"/>
      <c r="AR4630" s="55"/>
      <c r="AS4630" s="85"/>
      <c r="AT4630" s="85"/>
      <c r="AU4630" s="85"/>
      <c r="AV4630" s="85"/>
      <c r="AW4630" s="100"/>
      <c r="AX4630" s="2"/>
      <c r="AY4630" s="2"/>
      <c r="AZ4630" s="2"/>
      <c r="BA4630" s="2"/>
      <c r="BB4630" s="55"/>
      <c r="BC4630" s="105"/>
      <c r="BD4630" s="105"/>
      <c r="BE4630" s="105"/>
      <c r="BF4630" s="105"/>
      <c r="BG4630" s="109"/>
      <c r="BH4630" s="2"/>
      <c r="BI4630" s="2"/>
      <c r="BJ4630" s="2"/>
      <c r="BK4630" s="2"/>
      <c r="BL4630" s="55"/>
      <c r="BM4630" s="48"/>
      <c r="BN4630" s="48"/>
      <c r="BO4630" s="48"/>
      <c r="BP4630" s="48"/>
      <c r="BQ4630" s="117"/>
      <c r="BR4630" s="2"/>
      <c r="BS4630" s="2"/>
      <c r="BT4630" s="2"/>
      <c r="BU4630" s="2"/>
      <c r="BV4630" s="55"/>
    </row>
    <row r="4631" spans="1:74" ht="28.8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18" t="s">
        <v>5</v>
      </c>
      <c r="H4631" s="3">
        <v>2024</v>
      </c>
      <c r="I4631" s="20" t="s">
        <v>315</v>
      </c>
      <c r="J4631" s="184" t="s">
        <v>296</v>
      </c>
      <c r="K4631" s="184" t="s">
        <v>321</v>
      </c>
      <c r="L4631" s="187">
        <f t="shared" si="159"/>
        <v>0</v>
      </c>
      <c r="M4631" s="187">
        <f t="shared" si="160"/>
        <v>0</v>
      </c>
      <c r="N4631" s="186"/>
      <c r="O4631" s="33"/>
      <c r="P4631" s="33"/>
      <c r="Q4631" s="33"/>
      <c r="R4631" s="33"/>
      <c r="S4631" s="42"/>
      <c r="T4631" s="2"/>
      <c r="U4631" s="2"/>
      <c r="V4631" s="2"/>
      <c r="W4631" s="2"/>
      <c r="X4631" s="55"/>
      <c r="Y4631" s="62"/>
      <c r="Z4631" s="62"/>
      <c r="AA4631" s="62"/>
      <c r="AB4631" s="62"/>
      <c r="AC4631" s="68"/>
      <c r="AD4631" s="2"/>
      <c r="AE4631" s="2"/>
      <c r="AF4631" s="2"/>
      <c r="AG4631" s="2"/>
      <c r="AH4631" s="55"/>
      <c r="AI4631" s="72"/>
      <c r="AJ4631" s="72"/>
      <c r="AK4631" s="72"/>
      <c r="AL4631" s="72"/>
      <c r="AM4631" s="80"/>
      <c r="AN4631" s="2"/>
      <c r="AO4631" s="2"/>
      <c r="AP4631" s="2"/>
      <c r="AQ4631" s="2"/>
      <c r="AR4631" s="55"/>
      <c r="AS4631" s="85"/>
      <c r="AT4631" s="85"/>
      <c r="AU4631" s="85"/>
      <c r="AV4631" s="85"/>
      <c r="AW4631" s="100"/>
      <c r="AX4631" s="2"/>
      <c r="AY4631" s="2"/>
      <c r="AZ4631" s="2"/>
      <c r="BA4631" s="2"/>
      <c r="BB4631" s="55"/>
      <c r="BC4631" s="105"/>
      <c r="BD4631" s="105"/>
      <c r="BE4631" s="105"/>
      <c r="BF4631" s="105"/>
      <c r="BG4631" s="109"/>
      <c r="BH4631" s="2"/>
      <c r="BI4631" s="2"/>
      <c r="BJ4631" s="2"/>
      <c r="BK4631" s="2"/>
      <c r="BL4631" s="55"/>
      <c r="BM4631" s="48"/>
      <c r="BN4631" s="48"/>
      <c r="BO4631" s="48"/>
      <c r="BP4631" s="48"/>
      <c r="BQ4631" s="117"/>
      <c r="BR4631" s="2"/>
      <c r="BS4631" s="2"/>
      <c r="BT4631" s="2"/>
      <c r="BU4631" s="2"/>
      <c r="BV4631" s="55"/>
    </row>
    <row r="4632" spans="1:74" ht="28.8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18" t="s">
        <v>5</v>
      </c>
      <c r="H4632" s="3">
        <v>2024</v>
      </c>
      <c r="I4632" s="20" t="s">
        <v>316</v>
      </c>
      <c r="J4632" s="184" t="s">
        <v>297</v>
      </c>
      <c r="K4632" s="184" t="s">
        <v>318</v>
      </c>
      <c r="L4632" s="187">
        <f t="shared" si="159"/>
        <v>0</v>
      </c>
      <c r="M4632" s="187">
        <f t="shared" si="160"/>
        <v>0</v>
      </c>
      <c r="N4632" s="186"/>
      <c r="O4632" s="33"/>
      <c r="P4632" s="33"/>
      <c r="Q4632" s="33"/>
      <c r="R4632" s="33"/>
      <c r="S4632" s="42"/>
      <c r="T4632" s="2"/>
      <c r="U4632" s="2"/>
      <c r="V4632" s="2"/>
      <c r="W4632" s="2"/>
      <c r="X4632" s="55"/>
      <c r="Y4632" s="62"/>
      <c r="Z4632" s="62"/>
      <c r="AA4632" s="62"/>
      <c r="AB4632" s="62"/>
      <c r="AC4632" s="68"/>
      <c r="AD4632" s="2"/>
      <c r="AE4632" s="2"/>
      <c r="AF4632" s="2"/>
      <c r="AG4632" s="2"/>
      <c r="AH4632" s="55"/>
      <c r="AI4632" s="72"/>
      <c r="AJ4632" s="72"/>
      <c r="AK4632" s="72"/>
      <c r="AL4632" s="72"/>
      <c r="AM4632" s="80"/>
      <c r="AN4632" s="2"/>
      <c r="AO4632" s="2"/>
      <c r="AP4632" s="2"/>
      <c r="AQ4632" s="2"/>
      <c r="AR4632" s="55"/>
      <c r="AS4632" s="85"/>
      <c r="AT4632" s="85"/>
      <c r="AU4632" s="85"/>
      <c r="AV4632" s="85"/>
      <c r="AW4632" s="100"/>
      <c r="AX4632" s="2"/>
      <c r="AY4632" s="2"/>
      <c r="AZ4632" s="2"/>
      <c r="BA4632" s="2"/>
      <c r="BB4632" s="55"/>
      <c r="BC4632" s="105"/>
      <c r="BD4632" s="105"/>
      <c r="BE4632" s="105"/>
      <c r="BF4632" s="105"/>
      <c r="BG4632" s="109"/>
      <c r="BH4632" s="2"/>
      <c r="BI4632" s="2"/>
      <c r="BJ4632" s="2"/>
      <c r="BK4632" s="2"/>
      <c r="BL4632" s="55"/>
      <c r="BM4632" s="48"/>
      <c r="BN4632" s="48"/>
      <c r="BO4632" s="48"/>
      <c r="BP4632" s="48"/>
      <c r="BQ4632" s="117"/>
      <c r="BR4632" s="2"/>
      <c r="BS4632" s="2"/>
      <c r="BT4632" s="2"/>
      <c r="BU4632" s="2"/>
      <c r="BV4632" s="55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18" t="s">
        <v>5</v>
      </c>
      <c r="H4633" s="3">
        <v>2024</v>
      </c>
      <c r="I4633" s="20" t="s">
        <v>316</v>
      </c>
      <c r="J4633" s="185" t="s">
        <v>348</v>
      </c>
      <c r="K4633" s="185" t="s">
        <v>320</v>
      </c>
      <c r="L4633" s="187">
        <f t="shared" si="159"/>
        <v>0</v>
      </c>
      <c r="M4633" s="187">
        <f t="shared" si="160"/>
        <v>0</v>
      </c>
      <c r="N4633" s="186"/>
      <c r="O4633" s="33"/>
      <c r="P4633" s="33"/>
      <c r="Q4633" s="33"/>
      <c r="R4633" s="33"/>
      <c r="S4633" s="42"/>
      <c r="T4633" s="2"/>
      <c r="U4633" s="2"/>
      <c r="V4633" s="2"/>
      <c r="W4633" s="2"/>
      <c r="X4633" s="55"/>
      <c r="Y4633" s="62"/>
      <c r="Z4633" s="62"/>
      <c r="AA4633" s="62"/>
      <c r="AB4633" s="62"/>
      <c r="AC4633" s="68"/>
      <c r="AD4633" s="2"/>
      <c r="AE4633" s="2"/>
      <c r="AF4633" s="2"/>
      <c r="AG4633" s="2"/>
      <c r="AH4633" s="55"/>
      <c r="AI4633" s="72"/>
      <c r="AJ4633" s="72"/>
      <c r="AK4633" s="72"/>
      <c r="AL4633" s="72"/>
      <c r="AM4633" s="80"/>
      <c r="AN4633" s="2"/>
      <c r="AO4633" s="2"/>
      <c r="AP4633" s="2"/>
      <c r="AQ4633" s="2"/>
      <c r="AR4633" s="55"/>
      <c r="AS4633" s="85"/>
      <c r="AT4633" s="85"/>
      <c r="AU4633" s="85"/>
      <c r="AV4633" s="85"/>
      <c r="AW4633" s="100"/>
      <c r="AX4633" s="2"/>
      <c r="AY4633" s="2"/>
      <c r="AZ4633" s="2"/>
      <c r="BA4633" s="2"/>
      <c r="BB4633" s="55"/>
      <c r="BC4633" s="105"/>
      <c r="BD4633" s="105"/>
      <c r="BE4633" s="105"/>
      <c r="BF4633" s="105"/>
      <c r="BG4633" s="109"/>
      <c r="BH4633" s="2"/>
      <c r="BI4633" s="2"/>
      <c r="BJ4633" s="2"/>
      <c r="BK4633" s="2"/>
      <c r="BL4633" s="55"/>
      <c r="BM4633" s="48"/>
      <c r="BN4633" s="48"/>
      <c r="BO4633" s="48"/>
      <c r="BP4633" s="48"/>
      <c r="BQ4633" s="117"/>
      <c r="BR4633" s="2"/>
      <c r="BS4633" s="2"/>
      <c r="BT4633" s="2"/>
      <c r="BU4633" s="2"/>
      <c r="BV4633" s="55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18" t="s">
        <v>5</v>
      </c>
      <c r="H4634" s="3">
        <v>2024</v>
      </c>
      <c r="I4634" s="20" t="s">
        <v>282</v>
      </c>
      <c r="J4634" s="184" t="s">
        <v>272</v>
      </c>
      <c r="K4634" s="184" t="s">
        <v>321</v>
      </c>
      <c r="L4634" s="187">
        <f t="shared" si="159"/>
        <v>0</v>
      </c>
      <c r="M4634" s="187">
        <f t="shared" si="160"/>
        <v>0</v>
      </c>
      <c r="N4634" s="186"/>
      <c r="O4634" s="33"/>
      <c r="P4634" s="33"/>
      <c r="Q4634" s="33"/>
      <c r="R4634" s="33"/>
      <c r="S4634" s="42"/>
      <c r="T4634" s="2"/>
      <c r="U4634" s="2"/>
      <c r="V4634" s="2"/>
      <c r="W4634" s="2"/>
      <c r="X4634" s="55"/>
      <c r="Y4634" s="62"/>
      <c r="Z4634" s="62"/>
      <c r="AA4634" s="62"/>
      <c r="AB4634" s="62"/>
      <c r="AC4634" s="68"/>
      <c r="AD4634" s="2"/>
      <c r="AE4634" s="2"/>
      <c r="AF4634" s="2"/>
      <c r="AG4634" s="2"/>
      <c r="AH4634" s="55"/>
      <c r="AI4634" s="72"/>
      <c r="AJ4634" s="72"/>
      <c r="AK4634" s="72"/>
      <c r="AL4634" s="72"/>
      <c r="AM4634" s="80"/>
      <c r="AN4634" s="2"/>
      <c r="AO4634" s="2"/>
      <c r="AP4634" s="2"/>
      <c r="AQ4634" s="2"/>
      <c r="AR4634" s="55"/>
      <c r="AS4634" s="85"/>
      <c r="AT4634" s="85"/>
      <c r="AU4634" s="85"/>
      <c r="AV4634" s="85"/>
      <c r="AW4634" s="100"/>
      <c r="AX4634" s="2"/>
      <c r="AY4634" s="2"/>
      <c r="AZ4634" s="2"/>
      <c r="BA4634" s="2"/>
      <c r="BB4634" s="55"/>
      <c r="BC4634" s="105"/>
      <c r="BD4634" s="105"/>
      <c r="BE4634" s="105"/>
      <c r="BF4634" s="105"/>
      <c r="BG4634" s="109"/>
      <c r="BH4634" s="2"/>
      <c r="BI4634" s="2"/>
      <c r="BJ4634" s="2"/>
      <c r="BK4634" s="2"/>
      <c r="BL4634" s="55"/>
      <c r="BM4634" s="48"/>
      <c r="BN4634" s="48"/>
      <c r="BO4634" s="48"/>
      <c r="BP4634" s="48"/>
      <c r="BQ4634" s="117"/>
      <c r="BR4634" s="2"/>
      <c r="BS4634" s="2"/>
      <c r="BT4634" s="2"/>
      <c r="BU4634" s="2"/>
      <c r="BV4634" s="55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18" t="s">
        <v>5</v>
      </c>
      <c r="H4635" s="3">
        <v>2024</v>
      </c>
      <c r="I4635" s="20" t="s">
        <v>282</v>
      </c>
      <c r="J4635" s="184" t="s">
        <v>273</v>
      </c>
      <c r="K4635" s="184" t="s">
        <v>321</v>
      </c>
      <c r="L4635" s="187">
        <f t="shared" si="159"/>
        <v>3.0000000000000001E-3</v>
      </c>
      <c r="M4635" s="187">
        <f t="shared" si="160"/>
        <v>8.5549999999999997</v>
      </c>
      <c r="N4635" s="2" t="s">
        <v>533</v>
      </c>
      <c r="O4635" s="33"/>
      <c r="P4635" s="33"/>
      <c r="Q4635" s="33"/>
      <c r="R4635" s="33"/>
      <c r="S4635" s="42"/>
      <c r="T4635" s="2"/>
      <c r="U4635" s="2"/>
      <c r="V4635" s="2"/>
      <c r="W4635" s="2"/>
      <c r="X4635" s="55"/>
      <c r="Y4635" s="62"/>
      <c r="Z4635" s="62"/>
      <c r="AA4635" s="62"/>
      <c r="AB4635" s="62"/>
      <c r="AC4635" s="68"/>
      <c r="AD4635" s="2"/>
      <c r="AE4635" s="2"/>
      <c r="AF4635" s="2"/>
      <c r="AG4635" s="2"/>
      <c r="AH4635" s="55"/>
      <c r="AI4635" s="72"/>
      <c r="AJ4635" s="72"/>
      <c r="AK4635" s="72"/>
      <c r="AL4635" s="72"/>
      <c r="AM4635" s="80"/>
      <c r="AN4635" s="2"/>
      <c r="AO4635" s="2"/>
      <c r="AP4635" s="2"/>
      <c r="AQ4635" s="2"/>
      <c r="AR4635" s="55"/>
      <c r="AS4635" s="85"/>
      <c r="AT4635" s="85"/>
      <c r="AU4635" s="85"/>
      <c r="AV4635" s="85"/>
      <c r="AW4635" s="100"/>
      <c r="AX4635" s="2"/>
      <c r="AY4635" s="2"/>
      <c r="AZ4635" s="2"/>
      <c r="BA4635" s="2"/>
      <c r="BB4635" s="55"/>
      <c r="BC4635" s="105"/>
      <c r="BD4635" s="105"/>
      <c r="BE4635" s="105"/>
      <c r="BF4635" s="105"/>
      <c r="BG4635" s="109"/>
      <c r="BH4635" s="2"/>
      <c r="BI4635" s="2"/>
      <c r="BJ4635" s="2"/>
      <c r="BK4635" s="2"/>
      <c r="BL4635" s="55"/>
      <c r="BM4635" s="48"/>
      <c r="BN4635" s="48"/>
      <c r="BO4635" s="48"/>
      <c r="BP4635" s="48"/>
      <c r="BQ4635" s="117"/>
      <c r="BR4635" s="2" t="s">
        <v>533</v>
      </c>
      <c r="BS4635" s="2"/>
      <c r="BT4635" s="2"/>
      <c r="BU4635" s="2">
        <v>3.0000000000000001E-3</v>
      </c>
      <c r="BV4635" s="55">
        <v>8.5549999999999997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18" t="s">
        <v>5</v>
      </c>
      <c r="H4636" s="3">
        <v>2024</v>
      </c>
      <c r="I4636" s="20" t="s">
        <v>282</v>
      </c>
      <c r="J4636" s="184" t="s">
        <v>274</v>
      </c>
      <c r="K4636" s="184" t="s">
        <v>321</v>
      </c>
      <c r="L4636" s="187">
        <f t="shared" si="159"/>
        <v>6.0000000000000001E-3</v>
      </c>
      <c r="M4636" s="187">
        <f t="shared" si="160"/>
        <v>15.137</v>
      </c>
      <c r="N4636" s="186" t="s">
        <v>1222</v>
      </c>
      <c r="O4636" s="33"/>
      <c r="P4636" s="33"/>
      <c r="Q4636" s="33"/>
      <c r="R4636" s="33"/>
      <c r="S4636" s="42"/>
      <c r="T4636" s="2"/>
      <c r="U4636" s="2"/>
      <c r="V4636" s="2"/>
      <c r="W4636" s="2"/>
      <c r="X4636" s="55"/>
      <c r="Y4636" s="62"/>
      <c r="Z4636" s="62"/>
      <c r="AA4636" s="62"/>
      <c r="AB4636" s="62"/>
      <c r="AC4636" s="68"/>
      <c r="AD4636" s="2"/>
      <c r="AE4636" s="2"/>
      <c r="AF4636" s="2"/>
      <c r="AG4636" s="2"/>
      <c r="AH4636" s="55"/>
      <c r="AI4636" s="72"/>
      <c r="AJ4636" s="72"/>
      <c r="AK4636" s="72"/>
      <c r="AL4636" s="72"/>
      <c r="AM4636" s="80"/>
      <c r="AN4636" s="2"/>
      <c r="AO4636" s="2"/>
      <c r="AP4636" s="2"/>
      <c r="AQ4636" s="2"/>
      <c r="AR4636" s="55"/>
      <c r="AS4636" s="85"/>
      <c r="AT4636" s="85"/>
      <c r="AU4636" s="85"/>
      <c r="AV4636" s="85"/>
      <c r="AW4636" s="100"/>
      <c r="AX4636" s="2"/>
      <c r="AY4636" s="2"/>
      <c r="AZ4636" s="2"/>
      <c r="BA4636" s="2"/>
      <c r="BB4636" s="55"/>
      <c r="BC4636" s="105"/>
      <c r="BD4636" s="105"/>
      <c r="BE4636" s="105"/>
      <c r="BF4636" s="105"/>
      <c r="BG4636" s="109"/>
      <c r="BH4636" s="2"/>
      <c r="BI4636" s="2"/>
      <c r="BJ4636" s="2"/>
      <c r="BK4636" s="2"/>
      <c r="BL4636" s="55"/>
      <c r="BM4636" s="48"/>
      <c r="BN4636" s="48"/>
      <c r="BO4636" s="48"/>
      <c r="BP4636" s="48"/>
      <c r="BQ4636" s="117"/>
      <c r="BR4636" s="2" t="s">
        <v>1222</v>
      </c>
      <c r="BS4636" s="2"/>
      <c r="BT4636" s="2"/>
      <c r="BU4636" s="2">
        <v>6.0000000000000001E-3</v>
      </c>
      <c r="BV4636" s="55">
        <v>15.137</v>
      </c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18" t="s">
        <v>5</v>
      </c>
      <c r="H4637" s="3">
        <v>2024</v>
      </c>
      <c r="I4637" s="20" t="s">
        <v>282</v>
      </c>
      <c r="J4637" s="184" t="s">
        <v>275</v>
      </c>
      <c r="K4637" s="184" t="s">
        <v>321</v>
      </c>
      <c r="L4637" s="187">
        <f t="shared" si="159"/>
        <v>4.0000000000000001E-3</v>
      </c>
      <c r="M4637" s="187">
        <f t="shared" si="160"/>
        <v>3.3639999999999999</v>
      </c>
      <c r="N4637" s="186" t="s">
        <v>703</v>
      </c>
      <c r="O4637" s="33"/>
      <c r="P4637" s="33"/>
      <c r="Q4637" s="33"/>
      <c r="R4637" s="33"/>
      <c r="S4637" s="42"/>
      <c r="T4637" s="2"/>
      <c r="U4637" s="2"/>
      <c r="V4637" s="2"/>
      <c r="W4637" s="2"/>
      <c r="X4637" s="55"/>
      <c r="Y4637" s="62"/>
      <c r="Z4637" s="62"/>
      <c r="AA4637" s="62"/>
      <c r="AB4637" s="62"/>
      <c r="AC4637" s="68"/>
      <c r="AD4637" s="2"/>
      <c r="AE4637" s="2"/>
      <c r="AF4637" s="2"/>
      <c r="AG4637" s="2"/>
      <c r="AH4637" s="55"/>
      <c r="AI4637" s="72"/>
      <c r="AJ4637" s="72"/>
      <c r="AK4637" s="72"/>
      <c r="AL4637" s="72"/>
      <c r="AM4637" s="80"/>
      <c r="AN4637" s="2"/>
      <c r="AO4637" s="2"/>
      <c r="AP4637" s="2"/>
      <c r="AQ4637" s="2"/>
      <c r="AR4637" s="55"/>
      <c r="AS4637" s="85"/>
      <c r="AT4637" s="85"/>
      <c r="AU4637" s="85" t="s">
        <v>703</v>
      </c>
      <c r="AV4637" s="85">
        <v>4.0000000000000001E-3</v>
      </c>
      <c r="AW4637" s="100">
        <v>3.3639999999999999</v>
      </c>
      <c r="AX4637" s="2"/>
      <c r="AY4637" s="2"/>
      <c r="AZ4637" s="2"/>
      <c r="BA4637" s="2"/>
      <c r="BB4637" s="55"/>
      <c r="BC4637" s="105"/>
      <c r="BD4637" s="105"/>
      <c r="BE4637" s="105"/>
      <c r="BF4637" s="105"/>
      <c r="BG4637" s="109"/>
      <c r="BH4637" s="2"/>
      <c r="BI4637" s="2"/>
      <c r="BJ4637" s="2"/>
      <c r="BK4637" s="2"/>
      <c r="BL4637" s="55"/>
      <c r="BM4637" s="48"/>
      <c r="BN4637" s="48"/>
      <c r="BO4637" s="48"/>
      <c r="BP4637" s="48"/>
      <c r="BQ4637" s="117"/>
      <c r="BR4637" s="2"/>
      <c r="BS4637" s="2"/>
      <c r="BT4637" s="2"/>
      <c r="BU4637" s="2"/>
      <c r="BV4637" s="55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18" t="s">
        <v>5</v>
      </c>
      <c r="H4638" s="3">
        <v>2024</v>
      </c>
      <c r="I4638" s="20" t="s">
        <v>282</v>
      </c>
      <c r="J4638" s="184" t="s">
        <v>276</v>
      </c>
      <c r="K4638" s="184" t="s">
        <v>320</v>
      </c>
      <c r="L4638" s="187">
        <f t="shared" si="159"/>
        <v>0</v>
      </c>
      <c r="M4638" s="187">
        <f t="shared" si="160"/>
        <v>0</v>
      </c>
      <c r="N4638" s="186"/>
      <c r="O4638" s="33"/>
      <c r="P4638" s="33"/>
      <c r="Q4638" s="33"/>
      <c r="R4638" s="33"/>
      <c r="S4638" s="42"/>
      <c r="T4638" s="2"/>
      <c r="U4638" s="2"/>
      <c r="V4638" s="2"/>
      <c r="W4638" s="2"/>
      <c r="X4638" s="55"/>
      <c r="Y4638" s="62"/>
      <c r="Z4638" s="62"/>
      <c r="AA4638" s="62"/>
      <c r="AB4638" s="62"/>
      <c r="AC4638" s="68"/>
      <c r="AD4638" s="2"/>
      <c r="AE4638" s="2"/>
      <c r="AF4638" s="2"/>
      <c r="AG4638" s="2"/>
      <c r="AH4638" s="55"/>
      <c r="AI4638" s="72"/>
      <c r="AJ4638" s="72"/>
      <c r="AK4638" s="72"/>
      <c r="AL4638" s="72"/>
      <c r="AM4638" s="80"/>
      <c r="AN4638" s="2"/>
      <c r="AO4638" s="2"/>
      <c r="AP4638" s="2"/>
      <c r="AQ4638" s="2"/>
      <c r="AR4638" s="55"/>
      <c r="AS4638" s="85"/>
      <c r="AT4638" s="85"/>
      <c r="AU4638" s="85"/>
      <c r="AV4638" s="85"/>
      <c r="AW4638" s="100"/>
      <c r="AX4638" s="2"/>
      <c r="AY4638" s="2"/>
      <c r="AZ4638" s="2"/>
      <c r="BA4638" s="2"/>
      <c r="BB4638" s="55"/>
      <c r="BC4638" s="105"/>
      <c r="BD4638" s="105"/>
      <c r="BE4638" s="105"/>
      <c r="BF4638" s="105"/>
      <c r="BG4638" s="109"/>
      <c r="BH4638" s="2"/>
      <c r="BI4638" s="2"/>
      <c r="BJ4638" s="2"/>
      <c r="BK4638" s="2"/>
      <c r="BL4638" s="55"/>
      <c r="BM4638" s="48"/>
      <c r="BN4638" s="48"/>
      <c r="BO4638" s="48"/>
      <c r="BP4638" s="48"/>
      <c r="BQ4638" s="117"/>
      <c r="BR4638" s="2"/>
      <c r="BS4638" s="2"/>
      <c r="BT4638" s="2"/>
      <c r="BU4638" s="2"/>
      <c r="BV4638" s="55"/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18" t="s">
        <v>5</v>
      </c>
      <c r="H4639" s="3">
        <v>2024</v>
      </c>
      <c r="I4639" s="20" t="s">
        <v>282</v>
      </c>
      <c r="J4639" s="184" t="s">
        <v>277</v>
      </c>
      <c r="K4639" s="184" t="s">
        <v>320</v>
      </c>
      <c r="L4639" s="187">
        <f t="shared" si="159"/>
        <v>0</v>
      </c>
      <c r="M4639" s="187">
        <f t="shared" si="160"/>
        <v>0</v>
      </c>
      <c r="N4639" s="186"/>
      <c r="O4639" s="33"/>
      <c r="P4639" s="33"/>
      <c r="Q4639" s="33"/>
      <c r="R4639" s="33"/>
      <c r="S4639" s="42"/>
      <c r="T4639" s="2"/>
      <c r="U4639" s="2"/>
      <c r="V4639" s="2"/>
      <c r="W4639" s="2"/>
      <c r="X4639" s="55"/>
      <c r="Y4639" s="62"/>
      <c r="Z4639" s="62"/>
      <c r="AA4639" s="62"/>
      <c r="AB4639" s="62"/>
      <c r="AC4639" s="68"/>
      <c r="AD4639" s="2"/>
      <c r="AE4639" s="2"/>
      <c r="AF4639" s="2"/>
      <c r="AG4639" s="2"/>
      <c r="AH4639" s="55"/>
      <c r="AI4639" s="72"/>
      <c r="AJ4639" s="72"/>
      <c r="AK4639" s="72"/>
      <c r="AL4639" s="72"/>
      <c r="AM4639" s="80"/>
      <c r="AN4639" s="2"/>
      <c r="AO4639" s="2"/>
      <c r="AP4639" s="2"/>
      <c r="AQ4639" s="2"/>
      <c r="AR4639" s="55"/>
      <c r="AS4639" s="85"/>
      <c r="AT4639" s="85"/>
      <c r="AU4639" s="85"/>
      <c r="AV4639" s="85"/>
      <c r="AW4639" s="100"/>
      <c r="AX4639" s="2"/>
      <c r="AY4639" s="2"/>
      <c r="AZ4639" s="2"/>
      <c r="BA4639" s="2"/>
      <c r="BB4639" s="55"/>
      <c r="BC4639" s="105"/>
      <c r="BD4639" s="105"/>
      <c r="BE4639" s="105"/>
      <c r="BF4639" s="105"/>
      <c r="BG4639" s="109"/>
      <c r="BH4639" s="2"/>
      <c r="BI4639" s="2"/>
      <c r="BJ4639" s="2"/>
      <c r="BK4639" s="2"/>
      <c r="BL4639" s="55"/>
      <c r="BM4639" s="48"/>
      <c r="BN4639" s="48"/>
      <c r="BO4639" s="48"/>
      <c r="BP4639" s="48"/>
      <c r="BQ4639" s="117"/>
      <c r="BR4639" s="2"/>
      <c r="BS4639" s="2"/>
      <c r="BT4639" s="2"/>
      <c r="BU4639" s="2"/>
      <c r="BV4639" s="55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18" t="s">
        <v>5</v>
      </c>
      <c r="H4640" s="3">
        <v>2024</v>
      </c>
      <c r="I4640" s="20" t="s">
        <v>283</v>
      </c>
      <c r="J4640" s="184" t="s">
        <v>298</v>
      </c>
      <c r="K4640" s="184" t="s">
        <v>321</v>
      </c>
      <c r="L4640" s="187">
        <f t="shared" si="159"/>
        <v>5.0000000000000001E-3</v>
      </c>
      <c r="M4640" s="187">
        <f t="shared" si="160"/>
        <v>2.8730000000000002</v>
      </c>
      <c r="N4640" s="186" t="s">
        <v>567</v>
      </c>
      <c r="O4640" s="33"/>
      <c r="P4640" s="33"/>
      <c r="Q4640" s="33"/>
      <c r="R4640" s="33"/>
      <c r="S4640" s="42"/>
      <c r="T4640" s="2"/>
      <c r="U4640" s="2"/>
      <c r="V4640" s="2"/>
      <c r="W4640" s="2"/>
      <c r="X4640" s="55"/>
      <c r="Y4640" s="62"/>
      <c r="Z4640" s="62"/>
      <c r="AA4640" s="62"/>
      <c r="AB4640" s="62"/>
      <c r="AC4640" s="68"/>
      <c r="AD4640" s="2"/>
      <c r="AE4640" s="2"/>
      <c r="AF4640" s="2"/>
      <c r="AG4640" s="2"/>
      <c r="AH4640" s="55"/>
      <c r="AI4640" s="72"/>
      <c r="AJ4640" s="72"/>
      <c r="AK4640" s="72" t="s">
        <v>567</v>
      </c>
      <c r="AL4640" s="72">
        <v>5.0000000000000001E-3</v>
      </c>
      <c r="AM4640" s="80">
        <v>2.8730000000000002</v>
      </c>
      <c r="AN4640" s="2"/>
      <c r="AO4640" s="2"/>
      <c r="AP4640" s="2"/>
      <c r="AQ4640" s="2"/>
      <c r="AR4640" s="55"/>
      <c r="AS4640" s="85"/>
      <c r="AT4640" s="85"/>
      <c r="AU4640" s="85"/>
      <c r="AV4640" s="85"/>
      <c r="AW4640" s="100"/>
      <c r="AX4640" s="2"/>
      <c r="AY4640" s="2"/>
      <c r="AZ4640" s="2"/>
      <c r="BA4640" s="2"/>
      <c r="BB4640" s="55"/>
      <c r="BC4640" s="105"/>
      <c r="BD4640" s="105"/>
      <c r="BE4640" s="105"/>
      <c r="BF4640" s="105"/>
      <c r="BG4640" s="109"/>
      <c r="BH4640" s="2"/>
      <c r="BI4640" s="2"/>
      <c r="BJ4640" s="2"/>
      <c r="BK4640" s="2"/>
      <c r="BL4640" s="55"/>
      <c r="BM4640" s="48"/>
      <c r="BN4640" s="48"/>
      <c r="BO4640" s="48"/>
      <c r="BP4640" s="48"/>
      <c r="BQ4640" s="117"/>
      <c r="BR4640" s="2"/>
      <c r="BS4640" s="2"/>
      <c r="BT4640" s="2"/>
      <c r="BU4640" s="2"/>
      <c r="BV4640" s="55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18" t="s">
        <v>5</v>
      </c>
      <c r="H4641" s="3">
        <v>2024</v>
      </c>
      <c r="I4641" s="20" t="s">
        <v>283</v>
      </c>
      <c r="J4641" s="184" t="s">
        <v>278</v>
      </c>
      <c r="K4641" s="184" t="s">
        <v>320</v>
      </c>
      <c r="L4641" s="187">
        <f t="shared" si="159"/>
        <v>0</v>
      </c>
      <c r="M4641" s="187">
        <f t="shared" si="160"/>
        <v>0</v>
      </c>
      <c r="N4641" s="186"/>
      <c r="O4641" s="33"/>
      <c r="P4641" s="33"/>
      <c r="Q4641" s="33"/>
      <c r="R4641" s="33"/>
      <c r="S4641" s="42"/>
      <c r="T4641" s="2"/>
      <c r="U4641" s="2"/>
      <c r="V4641" s="2"/>
      <c r="W4641" s="2"/>
      <c r="X4641" s="55"/>
      <c r="Y4641" s="62"/>
      <c r="Z4641" s="62"/>
      <c r="AA4641" s="62"/>
      <c r="AB4641" s="62"/>
      <c r="AC4641" s="68"/>
      <c r="AD4641" s="2"/>
      <c r="AE4641" s="2"/>
      <c r="AF4641" s="2"/>
      <c r="AG4641" s="2"/>
      <c r="AH4641" s="55"/>
      <c r="AI4641" s="72"/>
      <c r="AJ4641" s="72"/>
      <c r="AK4641" s="72"/>
      <c r="AL4641" s="72"/>
      <c r="AM4641" s="80"/>
      <c r="AN4641" s="2"/>
      <c r="AO4641" s="2"/>
      <c r="AP4641" s="2"/>
      <c r="AQ4641" s="2"/>
      <c r="AR4641" s="55"/>
      <c r="AS4641" s="85"/>
      <c r="AT4641" s="85"/>
      <c r="AU4641" s="85"/>
      <c r="AV4641" s="85"/>
      <c r="AW4641" s="100"/>
      <c r="AX4641" s="2"/>
      <c r="AY4641" s="2"/>
      <c r="AZ4641" s="2"/>
      <c r="BA4641" s="2"/>
      <c r="BB4641" s="55"/>
      <c r="BC4641" s="105"/>
      <c r="BD4641" s="105"/>
      <c r="BE4641" s="105"/>
      <c r="BF4641" s="105"/>
      <c r="BG4641" s="109"/>
      <c r="BH4641" s="2"/>
      <c r="BI4641" s="2"/>
      <c r="BJ4641" s="2"/>
      <c r="BK4641" s="2"/>
      <c r="BL4641" s="55"/>
      <c r="BM4641" s="48"/>
      <c r="BN4641" s="48"/>
      <c r="BO4641" s="48"/>
      <c r="BP4641" s="48"/>
      <c r="BQ4641" s="117"/>
      <c r="BR4641" s="2"/>
      <c r="BS4641" s="2"/>
      <c r="BT4641" s="2"/>
      <c r="BU4641" s="2"/>
      <c r="BV4641" s="55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18" t="s">
        <v>5</v>
      </c>
      <c r="H4642" s="3">
        <v>2024</v>
      </c>
      <c r="I4642" s="20" t="s">
        <v>283</v>
      </c>
      <c r="J4642" s="184" t="s">
        <v>279</v>
      </c>
      <c r="K4642" s="184" t="s">
        <v>320</v>
      </c>
      <c r="L4642" s="187">
        <f t="shared" si="159"/>
        <v>2</v>
      </c>
      <c r="M4642" s="187">
        <f t="shared" si="160"/>
        <v>15.634</v>
      </c>
      <c r="N4642" s="186" t="s">
        <v>567</v>
      </c>
      <c r="O4642" s="33"/>
      <c r="P4642" s="33"/>
      <c r="Q4642" s="33"/>
      <c r="R4642" s="33"/>
      <c r="S4642" s="42"/>
      <c r="T4642" s="2"/>
      <c r="U4642" s="2"/>
      <c r="V4642" s="2"/>
      <c r="W4642" s="2"/>
      <c r="X4642" s="55"/>
      <c r="Y4642" s="62"/>
      <c r="Z4642" s="62"/>
      <c r="AA4642" s="62"/>
      <c r="AB4642" s="62"/>
      <c r="AC4642" s="68"/>
      <c r="AD4642" s="2"/>
      <c r="AE4642" s="2"/>
      <c r="AF4642" s="2"/>
      <c r="AG4642" s="2"/>
      <c r="AH4642" s="55"/>
      <c r="AI4642" s="72"/>
      <c r="AJ4642" s="72"/>
      <c r="AK4642" s="72"/>
      <c r="AL4642" s="72">
        <v>1</v>
      </c>
      <c r="AM4642" s="80">
        <v>8.4060000000000006</v>
      </c>
      <c r="AN4642" s="2"/>
      <c r="AO4642" s="2"/>
      <c r="AP4642" s="2" t="s">
        <v>567</v>
      </c>
      <c r="AQ4642" s="2">
        <v>1</v>
      </c>
      <c r="AR4642" s="55">
        <v>7.2279999999999998</v>
      </c>
      <c r="AS4642" s="85"/>
      <c r="AT4642" s="85"/>
      <c r="AU4642" s="85"/>
      <c r="AV4642" s="85"/>
      <c r="AW4642" s="100"/>
      <c r="AX4642" s="2"/>
      <c r="AY4642" s="2"/>
      <c r="AZ4642" s="2"/>
      <c r="BA4642" s="2"/>
      <c r="BB4642" s="55"/>
      <c r="BC4642" s="105"/>
      <c r="BD4642" s="105"/>
      <c r="BE4642" s="105"/>
      <c r="BF4642" s="105"/>
      <c r="BG4642" s="109"/>
      <c r="BH4642" s="2"/>
      <c r="BI4642" s="2"/>
      <c r="BJ4642" s="2"/>
      <c r="BK4642" s="2"/>
      <c r="BL4642" s="55"/>
      <c r="BM4642" s="48"/>
      <c r="BN4642" s="48"/>
      <c r="BO4642" s="48"/>
      <c r="BP4642" s="48"/>
      <c r="BQ4642" s="117"/>
      <c r="BR4642" s="2"/>
      <c r="BS4642" s="2"/>
      <c r="BT4642" s="2"/>
      <c r="BU4642" s="2"/>
      <c r="BV4642" s="55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18" t="s">
        <v>5</v>
      </c>
      <c r="H4643" s="3">
        <v>2024</v>
      </c>
      <c r="I4643" s="20" t="s">
        <v>286</v>
      </c>
      <c r="J4643" s="184" t="s">
        <v>280</v>
      </c>
      <c r="K4643" s="184" t="s">
        <v>319</v>
      </c>
      <c r="L4643" s="187">
        <f t="shared" si="159"/>
        <v>0</v>
      </c>
      <c r="M4643" s="187">
        <f t="shared" si="160"/>
        <v>0</v>
      </c>
      <c r="N4643" s="186"/>
      <c r="O4643" s="33"/>
      <c r="P4643" s="33"/>
      <c r="Q4643" s="33"/>
      <c r="R4643" s="33"/>
      <c r="S4643" s="42"/>
      <c r="T4643" s="2"/>
      <c r="U4643" s="2"/>
      <c r="V4643" s="2"/>
      <c r="W4643" s="2"/>
      <c r="X4643" s="55"/>
      <c r="Y4643" s="62"/>
      <c r="Z4643" s="62"/>
      <c r="AA4643" s="62"/>
      <c r="AB4643" s="62"/>
      <c r="AC4643" s="68"/>
      <c r="AD4643" s="2"/>
      <c r="AE4643" s="2"/>
      <c r="AF4643" s="2"/>
      <c r="AG4643" s="2"/>
      <c r="AH4643" s="55"/>
      <c r="AI4643" s="72"/>
      <c r="AJ4643" s="72"/>
      <c r="AK4643" s="72"/>
      <c r="AL4643" s="72"/>
      <c r="AM4643" s="80"/>
      <c r="AN4643" s="2"/>
      <c r="AO4643" s="2"/>
      <c r="AP4643" s="2"/>
      <c r="AQ4643" s="2"/>
      <c r="AR4643" s="55"/>
      <c r="AS4643" s="85"/>
      <c r="AT4643" s="85"/>
      <c r="AU4643" s="85"/>
      <c r="AV4643" s="85"/>
      <c r="AW4643" s="100"/>
      <c r="AX4643" s="2"/>
      <c r="AY4643" s="2"/>
      <c r="AZ4643" s="2"/>
      <c r="BA4643" s="2"/>
      <c r="BB4643" s="55"/>
      <c r="BC4643" s="105"/>
      <c r="BD4643" s="105"/>
      <c r="BE4643" s="105"/>
      <c r="BF4643" s="105"/>
      <c r="BG4643" s="109"/>
      <c r="BH4643" s="2"/>
      <c r="BI4643" s="2"/>
      <c r="BJ4643" s="2"/>
      <c r="BK4643" s="2"/>
      <c r="BL4643" s="55"/>
      <c r="BM4643" s="48"/>
      <c r="BN4643" s="48"/>
      <c r="BO4643" s="48"/>
      <c r="BP4643" s="48"/>
      <c r="BQ4643" s="117"/>
      <c r="BR4643" s="2"/>
      <c r="BS4643" s="2"/>
      <c r="BT4643" s="2"/>
      <c r="BU4643" s="2"/>
      <c r="BV4643" s="55"/>
    </row>
    <row r="4644" spans="1:74" ht="72" hidden="1" x14ac:dyDescent="0.3">
      <c r="A4644" s="2" t="s">
        <v>150</v>
      </c>
      <c r="B4644" s="2" t="s">
        <v>2</v>
      </c>
      <c r="C4644" s="2" t="s">
        <v>3</v>
      </c>
      <c r="D4644" s="2" t="s">
        <v>124</v>
      </c>
      <c r="E4644" s="5" t="s">
        <v>151</v>
      </c>
      <c r="F4644" s="3"/>
      <c r="G4644" s="18" t="s">
        <v>5</v>
      </c>
      <c r="H4644" s="3">
        <v>2024</v>
      </c>
      <c r="I4644" s="20" t="s">
        <v>286</v>
      </c>
      <c r="J4644" s="184" t="s">
        <v>281</v>
      </c>
      <c r="K4644" s="184" t="s">
        <v>319</v>
      </c>
      <c r="L4644" s="187">
        <f t="shared" si="159"/>
        <v>0</v>
      </c>
      <c r="M4644" s="187">
        <f t="shared" si="160"/>
        <v>59.886449999999996</v>
      </c>
      <c r="N4644" s="186" t="s">
        <v>1505</v>
      </c>
      <c r="O4644" s="33"/>
      <c r="P4644" s="33"/>
      <c r="Q4644" s="33"/>
      <c r="R4644" s="33"/>
      <c r="S4644" s="42"/>
      <c r="T4644" s="2"/>
      <c r="U4644" s="2"/>
      <c r="V4644" s="2"/>
      <c r="W4644" s="2"/>
      <c r="X4644" s="55"/>
      <c r="Y4644" s="62"/>
      <c r="Z4644" s="62"/>
      <c r="AA4644" s="62"/>
      <c r="AB4644" s="62"/>
      <c r="AC4644" s="68"/>
      <c r="AD4644" s="2" t="s">
        <v>496</v>
      </c>
      <c r="AE4644" s="2"/>
      <c r="AF4644" s="2"/>
      <c r="AG4644" s="2"/>
      <c r="AH4644" s="55">
        <v>8.266</v>
      </c>
      <c r="AI4644" s="72"/>
      <c r="AJ4644" s="72"/>
      <c r="AK4644" s="72"/>
      <c r="AL4644" s="72"/>
      <c r="AM4644" s="80"/>
      <c r="AN4644" s="2"/>
      <c r="AO4644" s="2"/>
      <c r="AP4644" s="2"/>
      <c r="AQ4644" s="2"/>
      <c r="AR4644" s="55"/>
      <c r="AS4644" s="85" t="s">
        <v>744</v>
      </c>
      <c r="AT4644" s="85"/>
      <c r="AU4644" s="85"/>
      <c r="AV4644" s="85"/>
      <c r="AW4644" s="100">
        <f>3.539+12.10545</f>
        <v>15.644449999999999</v>
      </c>
      <c r="AX4644" s="2" t="s">
        <v>823</v>
      </c>
      <c r="AY4644" s="2"/>
      <c r="AZ4644" s="2"/>
      <c r="BA4644" s="2"/>
      <c r="BB4644" s="55">
        <v>14.711</v>
      </c>
      <c r="BC4644" s="105" t="s">
        <v>1061</v>
      </c>
      <c r="BD4644" s="105"/>
      <c r="BE4644" s="105"/>
      <c r="BF4644" s="105"/>
      <c r="BG4644" s="109">
        <v>4.5</v>
      </c>
      <c r="BH4644" s="2"/>
      <c r="BI4644" s="2"/>
      <c r="BJ4644" s="2"/>
      <c r="BK4644" s="2"/>
      <c r="BL4644" s="55"/>
      <c r="BM4644" s="48" t="s">
        <v>1156</v>
      </c>
      <c r="BN4644" s="48"/>
      <c r="BO4644" s="48"/>
      <c r="BP4644" s="48"/>
      <c r="BQ4644" s="117">
        <v>14.678000000000001</v>
      </c>
      <c r="BR4644" s="2" t="s">
        <v>1257</v>
      </c>
      <c r="BS4644" s="2"/>
      <c r="BT4644" s="2"/>
      <c r="BU4644" s="2"/>
      <c r="BV4644" s="55">
        <v>2.0870000000000002</v>
      </c>
    </row>
    <row r="4645" spans="1:74" s="13" customFormat="1" hidden="1" x14ac:dyDescent="0.3">
      <c r="A4645" s="12" t="s">
        <v>150</v>
      </c>
      <c r="B4645" s="12" t="s">
        <v>2</v>
      </c>
      <c r="C4645" s="12" t="s">
        <v>3</v>
      </c>
      <c r="D4645" s="12" t="s">
        <v>124</v>
      </c>
      <c r="E4645" s="6" t="s">
        <v>151</v>
      </c>
      <c r="F4645" s="7"/>
      <c r="G4645" s="19" t="s">
        <v>5</v>
      </c>
      <c r="H4645" s="7">
        <v>2024</v>
      </c>
      <c r="I4645" s="21"/>
      <c r="J4645" s="12" t="s">
        <v>314</v>
      </c>
      <c r="K4645" s="12"/>
      <c r="L4645" s="147"/>
      <c r="M4645" s="147">
        <f>SUM(M4607:M4644)</f>
        <v>1317.32845</v>
      </c>
      <c r="N4645" s="183"/>
      <c r="O4645" s="12"/>
      <c r="P4645" s="12"/>
      <c r="Q4645" s="12"/>
      <c r="R4645" s="12"/>
      <c r="S4645" s="47">
        <f>SUM(S4607:S4644)</f>
        <v>0</v>
      </c>
      <c r="T4645" s="12"/>
      <c r="U4645" s="12"/>
      <c r="V4645" s="12"/>
      <c r="W4645" s="12"/>
      <c r="X4645" s="47">
        <f>SUM(X4607:X4644)</f>
        <v>0</v>
      </c>
      <c r="Y4645" s="12"/>
      <c r="Z4645" s="12"/>
      <c r="AA4645" s="12"/>
      <c r="AB4645" s="12"/>
      <c r="AC4645" s="125">
        <f>SUM(AC4607:AC4644)</f>
        <v>3.0649999999999999</v>
      </c>
      <c r="AD4645" s="12"/>
      <c r="AE4645" s="12"/>
      <c r="AF4645" s="12"/>
      <c r="AG4645" s="12"/>
      <c r="AH4645" s="47">
        <f>SUM(AH4607:AH4644)</f>
        <v>30.677</v>
      </c>
      <c r="AI4645" s="12"/>
      <c r="AJ4645" s="12"/>
      <c r="AK4645" s="12"/>
      <c r="AL4645" s="12"/>
      <c r="AM4645" s="47">
        <f>SUM(AM4607:AM4644)</f>
        <v>351.69099999999997</v>
      </c>
      <c r="AN4645" s="12"/>
      <c r="AO4645" s="12"/>
      <c r="AP4645" s="12"/>
      <c r="AQ4645" s="12"/>
      <c r="AR4645" s="47">
        <f>SUM(AR4607:AR4644)</f>
        <v>318.041</v>
      </c>
      <c r="AS4645" s="12"/>
      <c r="AT4645" s="12"/>
      <c r="AU4645" s="12"/>
      <c r="AV4645" s="12"/>
      <c r="AW4645" s="47">
        <f>SUM(AW4607:AW4644)</f>
        <v>381.59044999999998</v>
      </c>
      <c r="AX4645" s="12"/>
      <c r="AY4645" s="12"/>
      <c r="AZ4645" s="12"/>
      <c r="BA4645" s="12"/>
      <c r="BB4645" s="47">
        <f>SUM(BB4607:BB4644)</f>
        <v>187.30700000000002</v>
      </c>
      <c r="BC4645" s="12"/>
      <c r="BD4645" s="12"/>
      <c r="BE4645" s="12"/>
      <c r="BF4645" s="12"/>
      <c r="BG4645" s="47">
        <f>SUM(BG4607:BG4644)</f>
        <v>4.5</v>
      </c>
      <c r="BH4645" s="12"/>
      <c r="BI4645" s="12"/>
      <c r="BJ4645" s="12"/>
      <c r="BK4645" s="12"/>
      <c r="BL4645" s="47">
        <f>SUM(BL4607:BL4644)</f>
        <v>0</v>
      </c>
      <c r="BM4645" s="12"/>
      <c r="BN4645" s="12"/>
      <c r="BO4645" s="12"/>
      <c r="BP4645" s="12"/>
      <c r="BQ4645" s="47">
        <f>SUM(BQ4607:BQ4644)</f>
        <v>14.678000000000001</v>
      </c>
      <c r="BR4645" s="12"/>
      <c r="BS4645" s="12"/>
      <c r="BT4645" s="12"/>
      <c r="BU4645" s="12"/>
      <c r="BV4645" s="47">
        <f>SUM(BV4607:BV4644)</f>
        <v>25.779</v>
      </c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18" t="s">
        <v>5</v>
      </c>
      <c r="H4646" s="3">
        <v>2024</v>
      </c>
      <c r="I4646" s="20" t="s">
        <v>287</v>
      </c>
      <c r="J4646" s="184" t="s">
        <v>267</v>
      </c>
      <c r="K4646" s="184" t="s">
        <v>318</v>
      </c>
      <c r="L4646" s="187">
        <f t="shared" si="159"/>
        <v>0</v>
      </c>
      <c r="M4646" s="187">
        <f t="shared" si="160"/>
        <v>0</v>
      </c>
      <c r="N4646" s="186"/>
      <c r="O4646" s="33"/>
      <c r="P4646" s="33"/>
      <c r="Q4646" s="33"/>
      <c r="R4646" s="33"/>
      <c r="S4646" s="42"/>
      <c r="T4646" s="2"/>
      <c r="U4646" s="2"/>
      <c r="V4646" s="2"/>
      <c r="W4646" s="2"/>
      <c r="X4646" s="55"/>
      <c r="Y4646" s="62"/>
      <c r="Z4646" s="62"/>
      <c r="AA4646" s="62"/>
      <c r="AB4646" s="62"/>
      <c r="AC4646" s="68"/>
      <c r="AD4646" s="2"/>
      <c r="AE4646" s="2"/>
      <c r="AF4646" s="2"/>
      <c r="AG4646" s="2"/>
      <c r="AH4646" s="55"/>
      <c r="AI4646" s="72"/>
      <c r="AJ4646" s="72"/>
      <c r="AK4646" s="72"/>
      <c r="AL4646" s="72"/>
      <c r="AM4646" s="80"/>
      <c r="AN4646" s="2"/>
      <c r="AO4646" s="2"/>
      <c r="AP4646" s="2"/>
      <c r="AQ4646" s="2"/>
      <c r="AR4646" s="55"/>
      <c r="AS4646" s="85"/>
      <c r="AT4646" s="85"/>
      <c r="AU4646" s="85"/>
      <c r="AV4646" s="85"/>
      <c r="AW4646" s="100"/>
      <c r="AX4646" s="2"/>
      <c r="AY4646" s="2"/>
      <c r="AZ4646" s="2"/>
      <c r="BA4646" s="2"/>
      <c r="BB4646" s="55"/>
      <c r="BC4646" s="105"/>
      <c r="BD4646" s="105"/>
      <c r="BE4646" s="105"/>
      <c r="BF4646" s="105"/>
      <c r="BG4646" s="109"/>
      <c r="BH4646" s="2"/>
      <c r="BI4646" s="2"/>
      <c r="BJ4646" s="2"/>
      <c r="BK4646" s="2"/>
      <c r="BL4646" s="55"/>
      <c r="BM4646" s="48"/>
      <c r="BN4646" s="48"/>
      <c r="BO4646" s="48"/>
      <c r="BP4646" s="48"/>
      <c r="BQ4646" s="117"/>
      <c r="BR4646" s="2"/>
      <c r="BS4646" s="2"/>
      <c r="BT4646" s="2"/>
      <c r="BU4646" s="2"/>
      <c r="BV4646" s="55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18" t="s">
        <v>5</v>
      </c>
      <c r="H4647" s="3">
        <v>2024</v>
      </c>
      <c r="I4647" s="20" t="s">
        <v>287</v>
      </c>
      <c r="J4647" s="184" t="s">
        <v>291</v>
      </c>
      <c r="K4647" s="184" t="s">
        <v>319</v>
      </c>
      <c r="L4647" s="187">
        <f t="shared" si="159"/>
        <v>0</v>
      </c>
      <c r="M4647" s="187">
        <f t="shared" si="160"/>
        <v>0</v>
      </c>
      <c r="N4647" s="186"/>
      <c r="O4647" s="33"/>
      <c r="P4647" s="33"/>
      <c r="Q4647" s="33"/>
      <c r="R4647" s="33"/>
      <c r="S4647" s="42"/>
      <c r="T4647" s="2"/>
      <c r="U4647" s="2"/>
      <c r="V4647" s="2"/>
      <c r="W4647" s="2"/>
      <c r="X4647" s="55"/>
      <c r="Y4647" s="62"/>
      <c r="Z4647" s="62"/>
      <c r="AA4647" s="62"/>
      <c r="AB4647" s="62"/>
      <c r="AC4647" s="68"/>
      <c r="AD4647" s="2"/>
      <c r="AE4647" s="2"/>
      <c r="AF4647" s="2"/>
      <c r="AG4647" s="2"/>
      <c r="AH4647" s="55"/>
      <c r="AI4647" s="72"/>
      <c r="AJ4647" s="72"/>
      <c r="AK4647" s="72"/>
      <c r="AL4647" s="72"/>
      <c r="AM4647" s="80"/>
      <c r="AN4647" s="2"/>
      <c r="AO4647" s="2"/>
      <c r="AP4647" s="2"/>
      <c r="AQ4647" s="2"/>
      <c r="AR4647" s="55"/>
      <c r="AS4647" s="85"/>
      <c r="AT4647" s="85"/>
      <c r="AU4647" s="85"/>
      <c r="AV4647" s="85"/>
      <c r="AW4647" s="100"/>
      <c r="AX4647" s="2"/>
      <c r="AY4647" s="2"/>
      <c r="AZ4647" s="2"/>
      <c r="BA4647" s="2"/>
      <c r="BB4647" s="55"/>
      <c r="BC4647" s="105"/>
      <c r="BD4647" s="105"/>
      <c r="BE4647" s="105"/>
      <c r="BF4647" s="105"/>
      <c r="BG4647" s="109"/>
      <c r="BH4647" s="2"/>
      <c r="BI4647" s="2"/>
      <c r="BJ4647" s="2"/>
      <c r="BK4647" s="2"/>
      <c r="BL4647" s="55"/>
      <c r="BM4647" s="48"/>
      <c r="BN4647" s="48"/>
      <c r="BO4647" s="48"/>
      <c r="BP4647" s="48"/>
      <c r="BQ4647" s="117"/>
      <c r="BR4647" s="2"/>
      <c r="BS4647" s="2"/>
      <c r="BT4647" s="2"/>
      <c r="BU4647" s="2"/>
      <c r="BV4647" s="55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18" t="s">
        <v>5</v>
      </c>
      <c r="H4648" s="3">
        <v>2024</v>
      </c>
      <c r="I4648" s="20" t="s">
        <v>286</v>
      </c>
      <c r="J4648" s="184" t="s">
        <v>336</v>
      </c>
      <c r="K4648" s="184" t="s">
        <v>319</v>
      </c>
      <c r="L4648" s="187">
        <f t="shared" si="159"/>
        <v>0</v>
      </c>
      <c r="M4648" s="187">
        <f t="shared" si="160"/>
        <v>0</v>
      </c>
      <c r="N4648" s="186"/>
      <c r="O4648" s="33"/>
      <c r="P4648" s="33"/>
      <c r="Q4648" s="33"/>
      <c r="R4648" s="33"/>
      <c r="S4648" s="42"/>
      <c r="T4648" s="2"/>
      <c r="U4648" s="2"/>
      <c r="V4648" s="2"/>
      <c r="W4648" s="2"/>
      <c r="X4648" s="55"/>
      <c r="Y4648" s="62"/>
      <c r="Z4648" s="62"/>
      <c r="AA4648" s="62"/>
      <c r="AB4648" s="62"/>
      <c r="AC4648" s="68"/>
      <c r="AD4648" s="2"/>
      <c r="AE4648" s="2"/>
      <c r="AF4648" s="2"/>
      <c r="AG4648" s="2"/>
      <c r="AH4648" s="55"/>
      <c r="AI4648" s="72"/>
      <c r="AJ4648" s="72"/>
      <c r="AK4648" s="72"/>
      <c r="AL4648" s="72"/>
      <c r="AM4648" s="80"/>
      <c r="AN4648" s="2"/>
      <c r="AO4648" s="2"/>
      <c r="AP4648" s="2"/>
      <c r="AQ4648" s="2"/>
      <c r="AR4648" s="55"/>
      <c r="AS4648" s="85"/>
      <c r="AT4648" s="85"/>
      <c r="AU4648" s="85"/>
      <c r="AV4648" s="85"/>
      <c r="AW4648" s="100"/>
      <c r="AX4648" s="2"/>
      <c r="AY4648" s="2"/>
      <c r="AZ4648" s="2"/>
      <c r="BA4648" s="2"/>
      <c r="BB4648" s="55"/>
      <c r="BC4648" s="105"/>
      <c r="BD4648" s="105"/>
      <c r="BE4648" s="105"/>
      <c r="BF4648" s="105"/>
      <c r="BG4648" s="109"/>
      <c r="BH4648" s="2"/>
      <c r="BI4648" s="2"/>
      <c r="BJ4648" s="2"/>
      <c r="BK4648" s="2"/>
      <c r="BL4648" s="55"/>
      <c r="BM4648" s="48"/>
      <c r="BN4648" s="48"/>
      <c r="BO4648" s="48"/>
      <c r="BP4648" s="48"/>
      <c r="BQ4648" s="117"/>
      <c r="BR4648" s="2"/>
      <c r="BS4648" s="2"/>
      <c r="BT4648" s="2"/>
      <c r="BU4648" s="2"/>
      <c r="BV4648" s="55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18" t="s">
        <v>5</v>
      </c>
      <c r="H4649" s="3">
        <v>2024</v>
      </c>
      <c r="I4649" s="20" t="s">
        <v>286</v>
      </c>
      <c r="J4649" s="185" t="s">
        <v>337</v>
      </c>
      <c r="K4649" s="185" t="s">
        <v>318</v>
      </c>
      <c r="L4649" s="187">
        <f t="shared" si="159"/>
        <v>0</v>
      </c>
      <c r="M4649" s="187">
        <f t="shared" si="160"/>
        <v>0</v>
      </c>
      <c r="N4649" s="186"/>
      <c r="O4649" s="53"/>
      <c r="P4649" s="53"/>
      <c r="Q4649" s="53"/>
      <c r="R4649" s="53"/>
      <c r="S4649" s="54"/>
      <c r="T4649" s="8"/>
      <c r="U4649" s="8"/>
      <c r="V4649" s="8"/>
      <c r="W4649" s="8"/>
      <c r="X4649" s="122"/>
      <c r="Y4649" s="135"/>
      <c r="Z4649" s="135"/>
      <c r="AA4649" s="135"/>
      <c r="AB4649" s="135"/>
      <c r="AC4649" s="136"/>
      <c r="AD4649" s="8"/>
      <c r="AE4649" s="8"/>
      <c r="AF4649" s="8"/>
      <c r="AG4649" s="8"/>
      <c r="AH4649" s="122"/>
      <c r="AI4649" s="137"/>
      <c r="AJ4649" s="137"/>
      <c r="AK4649" s="137"/>
      <c r="AL4649" s="137"/>
      <c r="AM4649" s="138"/>
      <c r="AN4649" s="8"/>
      <c r="AO4649" s="8"/>
      <c r="AP4649" s="8"/>
      <c r="AQ4649" s="8"/>
      <c r="AR4649" s="122"/>
      <c r="AS4649" s="139"/>
      <c r="AT4649" s="139"/>
      <c r="AU4649" s="139"/>
      <c r="AV4649" s="139"/>
      <c r="AW4649" s="140"/>
      <c r="AX4649" s="8"/>
      <c r="AY4649" s="8"/>
      <c r="AZ4649" s="8"/>
      <c r="BA4649" s="8"/>
      <c r="BB4649" s="122"/>
      <c r="BC4649" s="141"/>
      <c r="BD4649" s="141"/>
      <c r="BE4649" s="141"/>
      <c r="BF4649" s="141"/>
      <c r="BG4649" s="142"/>
      <c r="BH4649" s="8"/>
      <c r="BI4649" s="8"/>
      <c r="BJ4649" s="8"/>
      <c r="BK4649" s="8"/>
      <c r="BL4649" s="122"/>
      <c r="BM4649" s="143"/>
      <c r="BN4649" s="143"/>
      <c r="BO4649" s="143"/>
      <c r="BP4649" s="143"/>
      <c r="BQ4649" s="144"/>
      <c r="BR4649" s="8"/>
      <c r="BS4649" s="8"/>
      <c r="BT4649" s="8"/>
      <c r="BU4649" s="8"/>
      <c r="BV4649" s="122"/>
    </row>
    <row r="4650" spans="1:74" ht="28.8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18" t="s">
        <v>5</v>
      </c>
      <c r="H4650" s="3">
        <v>2024</v>
      </c>
      <c r="I4650" s="20" t="s">
        <v>286</v>
      </c>
      <c r="J4650" s="185" t="s">
        <v>338</v>
      </c>
      <c r="K4650" s="185" t="s">
        <v>339</v>
      </c>
      <c r="L4650" s="187">
        <f t="shared" si="159"/>
        <v>0</v>
      </c>
      <c r="M4650" s="187">
        <f t="shared" si="160"/>
        <v>0</v>
      </c>
      <c r="N4650" s="186"/>
      <c r="O4650" s="53"/>
      <c r="P4650" s="53"/>
      <c r="Q4650" s="53"/>
      <c r="R4650" s="53"/>
      <c r="S4650" s="54"/>
      <c r="T4650" s="8"/>
      <c r="U4650" s="8"/>
      <c r="V4650" s="8"/>
      <c r="W4650" s="8"/>
      <c r="X4650" s="122"/>
      <c r="Y4650" s="135"/>
      <c r="Z4650" s="135"/>
      <c r="AA4650" s="135"/>
      <c r="AB4650" s="135"/>
      <c r="AC4650" s="136"/>
      <c r="AD4650" s="8"/>
      <c r="AE4650" s="8"/>
      <c r="AF4650" s="8"/>
      <c r="AG4650" s="8"/>
      <c r="AH4650" s="122"/>
      <c r="AI4650" s="137"/>
      <c r="AJ4650" s="137"/>
      <c r="AK4650" s="137"/>
      <c r="AL4650" s="137"/>
      <c r="AM4650" s="138"/>
      <c r="AN4650" s="8"/>
      <c r="AO4650" s="8"/>
      <c r="AP4650" s="8"/>
      <c r="AQ4650" s="8"/>
      <c r="AR4650" s="122"/>
      <c r="AS4650" s="139"/>
      <c r="AT4650" s="139"/>
      <c r="AU4650" s="139"/>
      <c r="AV4650" s="139"/>
      <c r="AW4650" s="140"/>
      <c r="AX4650" s="8"/>
      <c r="AY4650" s="8"/>
      <c r="AZ4650" s="8"/>
      <c r="BA4650" s="8"/>
      <c r="BB4650" s="122"/>
      <c r="BC4650" s="141"/>
      <c r="BD4650" s="141"/>
      <c r="BE4650" s="141"/>
      <c r="BF4650" s="141"/>
      <c r="BG4650" s="142"/>
      <c r="BH4650" s="8"/>
      <c r="BI4650" s="8"/>
      <c r="BJ4650" s="8"/>
      <c r="BK4650" s="8"/>
      <c r="BL4650" s="122"/>
      <c r="BM4650" s="143"/>
      <c r="BN4650" s="143"/>
      <c r="BO4650" s="143"/>
      <c r="BP4650" s="143"/>
      <c r="BQ4650" s="144"/>
      <c r="BR4650" s="8"/>
      <c r="BS4650" s="8"/>
      <c r="BT4650" s="8"/>
      <c r="BU4650" s="8"/>
      <c r="BV4650" s="122"/>
    </row>
    <row r="4651" spans="1:74" ht="28.8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18" t="s">
        <v>5</v>
      </c>
      <c r="H4651" s="3">
        <v>2024</v>
      </c>
      <c r="I4651" s="20" t="s">
        <v>286</v>
      </c>
      <c r="J4651" s="185" t="s">
        <v>340</v>
      </c>
      <c r="K4651" s="185" t="s">
        <v>318</v>
      </c>
      <c r="L4651" s="187">
        <f t="shared" si="159"/>
        <v>0</v>
      </c>
      <c r="M4651" s="187">
        <f t="shared" si="160"/>
        <v>0</v>
      </c>
      <c r="N4651" s="186"/>
      <c r="O4651" s="53"/>
      <c r="P4651" s="53"/>
      <c r="Q4651" s="53"/>
      <c r="R4651" s="53"/>
      <c r="S4651" s="54"/>
      <c r="T4651" s="8"/>
      <c r="U4651" s="8"/>
      <c r="V4651" s="8"/>
      <c r="W4651" s="8"/>
      <c r="X4651" s="122"/>
      <c r="Y4651" s="135"/>
      <c r="Z4651" s="135"/>
      <c r="AA4651" s="135"/>
      <c r="AB4651" s="135"/>
      <c r="AC4651" s="136"/>
      <c r="AD4651" s="8"/>
      <c r="AE4651" s="8"/>
      <c r="AF4651" s="8"/>
      <c r="AG4651" s="8"/>
      <c r="AH4651" s="122"/>
      <c r="AI4651" s="137"/>
      <c r="AJ4651" s="137"/>
      <c r="AK4651" s="137"/>
      <c r="AL4651" s="137"/>
      <c r="AM4651" s="138"/>
      <c r="AN4651" s="8"/>
      <c r="AO4651" s="8"/>
      <c r="AP4651" s="8"/>
      <c r="AQ4651" s="8"/>
      <c r="AR4651" s="122"/>
      <c r="AS4651" s="139"/>
      <c r="AT4651" s="139"/>
      <c r="AU4651" s="139"/>
      <c r="AV4651" s="139"/>
      <c r="AW4651" s="140"/>
      <c r="AX4651" s="8"/>
      <c r="AY4651" s="8"/>
      <c r="AZ4651" s="8"/>
      <c r="BA4651" s="8"/>
      <c r="BB4651" s="122"/>
      <c r="BC4651" s="141"/>
      <c r="BD4651" s="141"/>
      <c r="BE4651" s="141"/>
      <c r="BF4651" s="141"/>
      <c r="BG4651" s="142"/>
      <c r="BH4651" s="8"/>
      <c r="BI4651" s="8"/>
      <c r="BJ4651" s="8"/>
      <c r="BK4651" s="8"/>
      <c r="BL4651" s="122"/>
      <c r="BM4651" s="143"/>
      <c r="BN4651" s="143"/>
      <c r="BO4651" s="143"/>
      <c r="BP4651" s="143"/>
      <c r="BQ4651" s="144"/>
      <c r="BR4651" s="8"/>
      <c r="BS4651" s="8"/>
      <c r="BT4651" s="8"/>
      <c r="BU4651" s="8"/>
      <c r="BV4651" s="122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18" t="s">
        <v>5</v>
      </c>
      <c r="H4652" s="3">
        <v>2024</v>
      </c>
      <c r="I4652" s="20" t="s">
        <v>286</v>
      </c>
      <c r="J4652" s="185" t="s">
        <v>341</v>
      </c>
      <c r="K4652" s="185" t="s">
        <v>320</v>
      </c>
      <c r="L4652" s="187">
        <f t="shared" si="159"/>
        <v>0</v>
      </c>
      <c r="M4652" s="187">
        <f t="shared" si="160"/>
        <v>0</v>
      </c>
      <c r="N4652" s="186"/>
      <c r="O4652" s="53"/>
      <c r="P4652" s="53"/>
      <c r="Q4652" s="53"/>
      <c r="R4652" s="53"/>
      <c r="S4652" s="54"/>
      <c r="T4652" s="8"/>
      <c r="U4652" s="8"/>
      <c r="V4652" s="8"/>
      <c r="W4652" s="8"/>
      <c r="X4652" s="122"/>
      <c r="Y4652" s="135"/>
      <c r="Z4652" s="135"/>
      <c r="AA4652" s="135"/>
      <c r="AB4652" s="135"/>
      <c r="AC4652" s="136"/>
      <c r="AD4652" s="8"/>
      <c r="AE4652" s="8"/>
      <c r="AF4652" s="8"/>
      <c r="AG4652" s="8"/>
      <c r="AH4652" s="122"/>
      <c r="AI4652" s="137"/>
      <c r="AJ4652" s="137"/>
      <c r="AK4652" s="137"/>
      <c r="AL4652" s="137"/>
      <c r="AM4652" s="138"/>
      <c r="AN4652" s="8"/>
      <c r="AO4652" s="8"/>
      <c r="AP4652" s="8"/>
      <c r="AQ4652" s="8"/>
      <c r="AR4652" s="122"/>
      <c r="AS4652" s="139"/>
      <c r="AT4652" s="139"/>
      <c r="AU4652" s="139"/>
      <c r="AV4652" s="139"/>
      <c r="AW4652" s="140"/>
      <c r="AX4652" s="8"/>
      <c r="AY4652" s="8"/>
      <c r="AZ4652" s="8"/>
      <c r="BA4652" s="8"/>
      <c r="BB4652" s="122"/>
      <c r="BC4652" s="141"/>
      <c r="BD4652" s="141"/>
      <c r="BE4652" s="141"/>
      <c r="BF4652" s="141"/>
      <c r="BG4652" s="142"/>
      <c r="BH4652" s="8"/>
      <c r="BI4652" s="8"/>
      <c r="BJ4652" s="8"/>
      <c r="BK4652" s="8"/>
      <c r="BL4652" s="122"/>
      <c r="BM4652" s="143"/>
      <c r="BN4652" s="143"/>
      <c r="BO4652" s="143"/>
      <c r="BP4652" s="143"/>
      <c r="BQ4652" s="144"/>
      <c r="BR4652" s="8"/>
      <c r="BS4652" s="8"/>
      <c r="BT4652" s="8"/>
      <c r="BU4652" s="8"/>
      <c r="BV4652" s="122"/>
    </row>
    <row r="4653" spans="1:74" ht="28.8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18" t="s">
        <v>5</v>
      </c>
      <c r="H4653" s="3">
        <v>2024</v>
      </c>
      <c r="I4653" s="20" t="s">
        <v>286</v>
      </c>
      <c r="J4653" s="185" t="s">
        <v>342</v>
      </c>
      <c r="K4653" s="185" t="s">
        <v>320</v>
      </c>
      <c r="L4653" s="187">
        <f t="shared" si="159"/>
        <v>0</v>
      </c>
      <c r="M4653" s="187">
        <f t="shared" si="160"/>
        <v>0</v>
      </c>
      <c r="N4653" s="186"/>
      <c r="O4653" s="53"/>
      <c r="P4653" s="53"/>
      <c r="Q4653" s="53"/>
      <c r="R4653" s="53"/>
      <c r="S4653" s="54"/>
      <c r="T4653" s="8"/>
      <c r="U4653" s="8"/>
      <c r="V4653" s="8"/>
      <c r="W4653" s="8"/>
      <c r="X4653" s="122"/>
      <c r="Y4653" s="135"/>
      <c r="Z4653" s="135"/>
      <c r="AA4653" s="135"/>
      <c r="AB4653" s="135"/>
      <c r="AC4653" s="136"/>
      <c r="AD4653" s="8"/>
      <c r="AE4653" s="8"/>
      <c r="AF4653" s="8"/>
      <c r="AG4653" s="8"/>
      <c r="AH4653" s="122"/>
      <c r="AI4653" s="137"/>
      <c r="AJ4653" s="137"/>
      <c r="AK4653" s="137"/>
      <c r="AL4653" s="137"/>
      <c r="AM4653" s="138"/>
      <c r="AN4653" s="8"/>
      <c r="AO4653" s="8"/>
      <c r="AP4653" s="8"/>
      <c r="AQ4653" s="8"/>
      <c r="AR4653" s="122"/>
      <c r="AS4653" s="139"/>
      <c r="AT4653" s="139"/>
      <c r="AU4653" s="139"/>
      <c r="AV4653" s="139"/>
      <c r="AW4653" s="140"/>
      <c r="AX4653" s="8"/>
      <c r="AY4653" s="8"/>
      <c r="AZ4653" s="8"/>
      <c r="BA4653" s="8"/>
      <c r="BB4653" s="122"/>
      <c r="BC4653" s="141"/>
      <c r="BD4653" s="141"/>
      <c r="BE4653" s="141"/>
      <c r="BF4653" s="141"/>
      <c r="BG4653" s="142"/>
      <c r="BH4653" s="8"/>
      <c r="BI4653" s="8"/>
      <c r="BJ4653" s="8"/>
      <c r="BK4653" s="8"/>
      <c r="BL4653" s="122"/>
      <c r="BM4653" s="143"/>
      <c r="BN4653" s="143"/>
      <c r="BO4653" s="143"/>
      <c r="BP4653" s="143"/>
      <c r="BQ4653" s="144"/>
      <c r="BR4653" s="8"/>
      <c r="BS4653" s="8"/>
      <c r="BT4653" s="8"/>
      <c r="BU4653" s="8"/>
      <c r="BV4653" s="122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18" t="s">
        <v>5</v>
      </c>
      <c r="H4654" s="3">
        <v>2024</v>
      </c>
      <c r="I4654" s="20" t="s">
        <v>286</v>
      </c>
      <c r="J4654" s="185" t="s">
        <v>343</v>
      </c>
      <c r="K4654" s="185" t="s">
        <v>339</v>
      </c>
      <c r="L4654" s="187">
        <f t="shared" si="159"/>
        <v>0</v>
      </c>
      <c r="M4654" s="187">
        <f t="shared" si="160"/>
        <v>0</v>
      </c>
      <c r="N4654" s="186"/>
      <c r="O4654" s="53"/>
      <c r="P4654" s="53"/>
      <c r="Q4654" s="53"/>
      <c r="R4654" s="53"/>
      <c r="S4654" s="54"/>
      <c r="T4654" s="8"/>
      <c r="U4654" s="8"/>
      <c r="V4654" s="8"/>
      <c r="W4654" s="8"/>
      <c r="X4654" s="122"/>
      <c r="Y4654" s="135"/>
      <c r="Z4654" s="135"/>
      <c r="AA4654" s="135"/>
      <c r="AB4654" s="135"/>
      <c r="AC4654" s="136"/>
      <c r="AD4654" s="8"/>
      <c r="AE4654" s="8"/>
      <c r="AF4654" s="8"/>
      <c r="AG4654" s="8"/>
      <c r="AH4654" s="122"/>
      <c r="AI4654" s="137"/>
      <c r="AJ4654" s="137"/>
      <c r="AK4654" s="137"/>
      <c r="AL4654" s="137"/>
      <c r="AM4654" s="138"/>
      <c r="AN4654" s="8"/>
      <c r="AO4654" s="8"/>
      <c r="AP4654" s="8"/>
      <c r="AQ4654" s="8"/>
      <c r="AR4654" s="122"/>
      <c r="AS4654" s="139"/>
      <c r="AT4654" s="139"/>
      <c r="AU4654" s="139"/>
      <c r="AV4654" s="139"/>
      <c r="AW4654" s="140"/>
      <c r="AX4654" s="8"/>
      <c r="AY4654" s="8"/>
      <c r="AZ4654" s="8"/>
      <c r="BA4654" s="8"/>
      <c r="BB4654" s="122"/>
      <c r="BC4654" s="141"/>
      <c r="BD4654" s="141"/>
      <c r="BE4654" s="141"/>
      <c r="BF4654" s="141"/>
      <c r="BG4654" s="142"/>
      <c r="BH4654" s="8"/>
      <c r="BI4654" s="8"/>
      <c r="BJ4654" s="8"/>
      <c r="BK4654" s="8"/>
      <c r="BL4654" s="122"/>
      <c r="BM4654" s="143"/>
      <c r="BN4654" s="143"/>
      <c r="BO4654" s="143"/>
      <c r="BP4654" s="143"/>
      <c r="BQ4654" s="144"/>
      <c r="BR4654" s="8"/>
      <c r="BS4654" s="8"/>
      <c r="BT4654" s="8"/>
      <c r="BU4654" s="8"/>
      <c r="BV4654" s="122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18" t="s">
        <v>5</v>
      </c>
      <c r="H4655" s="3">
        <v>2024</v>
      </c>
      <c r="I4655" s="20" t="s">
        <v>288</v>
      </c>
      <c r="J4655" s="185" t="s">
        <v>344</v>
      </c>
      <c r="K4655" s="185" t="s">
        <v>318</v>
      </c>
      <c r="L4655" s="187">
        <f t="shared" si="159"/>
        <v>0</v>
      </c>
      <c r="M4655" s="187">
        <f t="shared" si="160"/>
        <v>0</v>
      </c>
      <c r="N4655" s="186"/>
      <c r="O4655" s="53"/>
      <c r="P4655" s="53"/>
      <c r="Q4655" s="53"/>
      <c r="R4655" s="53"/>
      <c r="S4655" s="54"/>
      <c r="T4655" s="8"/>
      <c r="U4655" s="8"/>
      <c r="V4655" s="8"/>
      <c r="W4655" s="8"/>
      <c r="X4655" s="122"/>
      <c r="Y4655" s="135"/>
      <c r="Z4655" s="135"/>
      <c r="AA4655" s="135"/>
      <c r="AB4655" s="135"/>
      <c r="AC4655" s="136"/>
      <c r="AD4655" s="8"/>
      <c r="AE4655" s="8"/>
      <c r="AF4655" s="8"/>
      <c r="AG4655" s="8"/>
      <c r="AH4655" s="122"/>
      <c r="AI4655" s="137"/>
      <c r="AJ4655" s="137"/>
      <c r="AK4655" s="137"/>
      <c r="AL4655" s="137"/>
      <c r="AM4655" s="138"/>
      <c r="AN4655" s="8"/>
      <c r="AO4655" s="8"/>
      <c r="AP4655" s="8"/>
      <c r="AQ4655" s="8"/>
      <c r="AR4655" s="122"/>
      <c r="AS4655" s="139"/>
      <c r="AT4655" s="139"/>
      <c r="AU4655" s="139"/>
      <c r="AV4655" s="139"/>
      <c r="AW4655" s="140"/>
      <c r="AX4655" s="8"/>
      <c r="AY4655" s="8"/>
      <c r="AZ4655" s="8"/>
      <c r="BA4655" s="8"/>
      <c r="BB4655" s="122"/>
      <c r="BC4655" s="141"/>
      <c r="BD4655" s="141"/>
      <c r="BE4655" s="141"/>
      <c r="BF4655" s="141"/>
      <c r="BG4655" s="142"/>
      <c r="BH4655" s="8"/>
      <c r="BI4655" s="8"/>
      <c r="BJ4655" s="8"/>
      <c r="BK4655" s="8"/>
      <c r="BL4655" s="122"/>
      <c r="BM4655" s="143"/>
      <c r="BN4655" s="143"/>
      <c r="BO4655" s="143"/>
      <c r="BP4655" s="143"/>
      <c r="BQ4655" s="144"/>
      <c r="BR4655" s="8"/>
      <c r="BS4655" s="8"/>
      <c r="BT4655" s="8"/>
      <c r="BU4655" s="8"/>
      <c r="BV4655" s="122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18" t="s">
        <v>5</v>
      </c>
      <c r="H4656" s="3">
        <v>2024</v>
      </c>
      <c r="I4656" s="20" t="s">
        <v>288</v>
      </c>
      <c r="J4656" s="184" t="s">
        <v>351</v>
      </c>
      <c r="K4656" s="184" t="s">
        <v>318</v>
      </c>
      <c r="L4656" s="187">
        <f t="shared" si="159"/>
        <v>0</v>
      </c>
      <c r="M4656" s="187">
        <f t="shared" si="160"/>
        <v>0</v>
      </c>
      <c r="N4656" s="186"/>
      <c r="O4656" s="53"/>
      <c r="P4656" s="53"/>
      <c r="Q4656" s="53"/>
      <c r="R4656" s="53"/>
      <c r="S4656" s="54"/>
      <c r="T4656" s="8"/>
      <c r="U4656" s="8"/>
      <c r="V4656" s="8"/>
      <c r="W4656" s="8"/>
      <c r="X4656" s="122"/>
      <c r="Y4656" s="135"/>
      <c r="Z4656" s="135"/>
      <c r="AA4656" s="135"/>
      <c r="AB4656" s="135"/>
      <c r="AC4656" s="136"/>
      <c r="AD4656" s="8"/>
      <c r="AE4656" s="8"/>
      <c r="AF4656" s="8"/>
      <c r="AG4656" s="8"/>
      <c r="AH4656" s="122"/>
      <c r="AI4656" s="137"/>
      <c r="AJ4656" s="137"/>
      <c r="AK4656" s="137"/>
      <c r="AL4656" s="137"/>
      <c r="AM4656" s="138"/>
      <c r="AN4656" s="8"/>
      <c r="AO4656" s="8"/>
      <c r="AP4656" s="8"/>
      <c r="AQ4656" s="8"/>
      <c r="AR4656" s="122"/>
      <c r="AS4656" s="139"/>
      <c r="AT4656" s="139"/>
      <c r="AU4656" s="139"/>
      <c r="AV4656" s="139"/>
      <c r="AW4656" s="140"/>
      <c r="AX4656" s="8"/>
      <c r="AY4656" s="8"/>
      <c r="AZ4656" s="8"/>
      <c r="BA4656" s="8"/>
      <c r="BB4656" s="122"/>
      <c r="BC4656" s="141"/>
      <c r="BD4656" s="141"/>
      <c r="BE4656" s="141"/>
      <c r="BF4656" s="141"/>
      <c r="BG4656" s="142"/>
      <c r="BH4656" s="8"/>
      <c r="BI4656" s="8"/>
      <c r="BJ4656" s="8"/>
      <c r="BK4656" s="8"/>
      <c r="BL4656" s="122"/>
      <c r="BM4656" s="143"/>
      <c r="BN4656" s="143"/>
      <c r="BO4656" s="143"/>
      <c r="BP4656" s="143"/>
      <c r="BQ4656" s="144"/>
      <c r="BR4656" s="8"/>
      <c r="BS4656" s="8"/>
      <c r="BT4656" s="8"/>
      <c r="BU4656" s="8"/>
      <c r="BV4656" s="122"/>
    </row>
    <row r="4657" spans="1:74" ht="28.8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18" t="s">
        <v>5</v>
      </c>
      <c r="H4657" s="3">
        <v>2024</v>
      </c>
      <c r="I4657" s="20" t="s">
        <v>288</v>
      </c>
      <c r="J4657" s="184" t="s">
        <v>352</v>
      </c>
      <c r="K4657" s="184" t="s">
        <v>321</v>
      </c>
      <c r="L4657" s="187">
        <f t="shared" si="159"/>
        <v>0</v>
      </c>
      <c r="M4657" s="187">
        <f t="shared" si="160"/>
        <v>0</v>
      </c>
      <c r="N4657" s="186"/>
      <c r="O4657" s="33"/>
      <c r="P4657" s="33"/>
      <c r="Q4657" s="33"/>
      <c r="R4657" s="33"/>
      <c r="S4657" s="42"/>
      <c r="T4657" s="2"/>
      <c r="U4657" s="2"/>
      <c r="V4657" s="2"/>
      <c r="W4657" s="2"/>
      <c r="X4657" s="55"/>
      <c r="Y4657" s="62"/>
      <c r="Z4657" s="62"/>
      <c r="AA4657" s="62"/>
      <c r="AB4657" s="62"/>
      <c r="AC4657" s="68"/>
      <c r="AD4657" s="2"/>
      <c r="AE4657" s="2"/>
      <c r="AF4657" s="2"/>
      <c r="AG4657" s="2"/>
      <c r="AH4657" s="55"/>
      <c r="AI4657" s="72"/>
      <c r="AJ4657" s="72"/>
      <c r="AK4657" s="72"/>
      <c r="AL4657" s="72"/>
      <c r="AM4657" s="80"/>
      <c r="AN4657" s="2"/>
      <c r="AO4657" s="2"/>
      <c r="AP4657" s="2"/>
      <c r="AQ4657" s="2"/>
      <c r="AR4657" s="55"/>
      <c r="AS4657" s="85"/>
      <c r="AT4657" s="85"/>
      <c r="AU4657" s="85"/>
      <c r="AV4657" s="85"/>
      <c r="AW4657" s="100"/>
      <c r="AX4657" s="2"/>
      <c r="AY4657" s="2"/>
      <c r="AZ4657" s="2"/>
      <c r="BA4657" s="2"/>
      <c r="BB4657" s="55"/>
      <c r="BC4657" s="105"/>
      <c r="BD4657" s="105"/>
      <c r="BE4657" s="105"/>
      <c r="BF4657" s="105"/>
      <c r="BG4657" s="109"/>
      <c r="BH4657" s="2"/>
      <c r="BI4657" s="2"/>
      <c r="BJ4657" s="2"/>
      <c r="BK4657" s="2"/>
      <c r="BL4657" s="55"/>
      <c r="BM4657" s="48"/>
      <c r="BN4657" s="48"/>
      <c r="BO4657" s="48"/>
      <c r="BP4657" s="48"/>
      <c r="BQ4657" s="117"/>
      <c r="BR4657" s="2"/>
      <c r="BS4657" s="2"/>
      <c r="BT4657" s="2"/>
      <c r="BU4657" s="2"/>
      <c r="BV4657" s="55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18" t="s">
        <v>5</v>
      </c>
      <c r="H4658" s="3">
        <v>2024</v>
      </c>
      <c r="I4658" s="20" t="s">
        <v>288</v>
      </c>
      <c r="J4658" s="184" t="s">
        <v>345</v>
      </c>
      <c r="K4658" s="184" t="s">
        <v>318</v>
      </c>
      <c r="L4658" s="187">
        <f t="shared" si="159"/>
        <v>0</v>
      </c>
      <c r="M4658" s="187">
        <f t="shared" si="160"/>
        <v>0</v>
      </c>
      <c r="N4658" s="186"/>
      <c r="O4658" s="34"/>
      <c r="P4658" s="33"/>
      <c r="Q4658" s="33"/>
      <c r="R4658" s="33"/>
      <c r="S4658" s="42"/>
      <c r="T4658" s="3"/>
      <c r="U4658" s="2"/>
      <c r="V4658" s="2"/>
      <c r="W4658" s="2"/>
      <c r="X4658" s="55"/>
      <c r="Y4658" s="64"/>
      <c r="Z4658" s="62"/>
      <c r="AA4658" s="62"/>
      <c r="AB4658" s="62"/>
      <c r="AC4658" s="68"/>
      <c r="AD4658" s="3"/>
      <c r="AE4658" s="2"/>
      <c r="AF4658" s="2"/>
      <c r="AG4658" s="2"/>
      <c r="AH4658" s="55"/>
      <c r="AI4658" s="73"/>
      <c r="AJ4658" s="72"/>
      <c r="AK4658" s="72"/>
      <c r="AL4658" s="72"/>
      <c r="AM4658" s="80"/>
      <c r="AN4658" s="3"/>
      <c r="AO4658" s="2"/>
      <c r="AP4658" s="2"/>
      <c r="AQ4658" s="2"/>
      <c r="AR4658" s="55"/>
      <c r="AS4658" s="86"/>
      <c r="AT4658" s="85"/>
      <c r="AU4658" s="85"/>
      <c r="AV4658" s="85"/>
      <c r="AW4658" s="100"/>
      <c r="AX4658" s="3"/>
      <c r="AY4658" s="2"/>
      <c r="AZ4658" s="2"/>
      <c r="BA4658" s="2"/>
      <c r="BB4658" s="55"/>
      <c r="BC4658" s="106"/>
      <c r="BD4658" s="105"/>
      <c r="BE4658" s="105"/>
      <c r="BF4658" s="105"/>
      <c r="BG4658" s="109"/>
      <c r="BH4658" s="3"/>
      <c r="BI4658" s="2"/>
      <c r="BJ4658" s="2"/>
      <c r="BK4658" s="2"/>
      <c r="BL4658" s="55"/>
      <c r="BM4658" s="49"/>
      <c r="BN4658" s="48"/>
      <c r="BO4658" s="48"/>
      <c r="BP4658" s="48"/>
      <c r="BQ4658" s="117"/>
      <c r="BR4658" s="3"/>
      <c r="BS4658" s="2"/>
      <c r="BT4658" s="2"/>
      <c r="BU4658" s="2"/>
      <c r="BV4658" s="55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18" t="s">
        <v>5</v>
      </c>
      <c r="H4659" s="3">
        <v>2024</v>
      </c>
      <c r="I4659" s="20" t="s">
        <v>289</v>
      </c>
      <c r="J4659" s="184" t="s">
        <v>268</v>
      </c>
      <c r="K4659" s="184" t="s">
        <v>318</v>
      </c>
      <c r="L4659" s="187">
        <f t="shared" si="159"/>
        <v>0</v>
      </c>
      <c r="M4659" s="187">
        <f t="shared" si="160"/>
        <v>0</v>
      </c>
      <c r="N4659" s="186"/>
      <c r="O4659" s="33"/>
      <c r="P4659" s="33"/>
      <c r="Q4659" s="33"/>
      <c r="R4659" s="33"/>
      <c r="S4659" s="42"/>
      <c r="T4659" s="2"/>
      <c r="U4659" s="2"/>
      <c r="V4659" s="2"/>
      <c r="W4659" s="2"/>
      <c r="X4659" s="55"/>
      <c r="Y4659" s="62"/>
      <c r="Z4659" s="62"/>
      <c r="AA4659" s="62"/>
      <c r="AB4659" s="62"/>
      <c r="AC4659" s="68"/>
      <c r="AD4659" s="2"/>
      <c r="AE4659" s="2"/>
      <c r="AF4659" s="2"/>
      <c r="AG4659" s="2"/>
      <c r="AH4659" s="55"/>
      <c r="AI4659" s="72"/>
      <c r="AJ4659" s="72"/>
      <c r="AK4659" s="72"/>
      <c r="AL4659" s="72"/>
      <c r="AM4659" s="80"/>
      <c r="AN4659" s="2"/>
      <c r="AO4659" s="2"/>
      <c r="AP4659" s="2"/>
      <c r="AQ4659" s="2"/>
      <c r="AR4659" s="55"/>
      <c r="AS4659" s="85"/>
      <c r="AT4659" s="85"/>
      <c r="AU4659" s="85"/>
      <c r="AV4659" s="85"/>
      <c r="AW4659" s="100"/>
      <c r="AX4659" s="2"/>
      <c r="AY4659" s="2"/>
      <c r="AZ4659" s="2"/>
      <c r="BA4659" s="2"/>
      <c r="BB4659" s="55"/>
      <c r="BC4659" s="105"/>
      <c r="BD4659" s="105"/>
      <c r="BE4659" s="105"/>
      <c r="BF4659" s="105"/>
      <c r="BG4659" s="109"/>
      <c r="BH4659" s="2"/>
      <c r="BI4659" s="2"/>
      <c r="BJ4659" s="2"/>
      <c r="BK4659" s="2"/>
      <c r="BL4659" s="55"/>
      <c r="BM4659" s="48"/>
      <c r="BN4659" s="48"/>
      <c r="BO4659" s="48"/>
      <c r="BP4659" s="48"/>
      <c r="BQ4659" s="117"/>
      <c r="BR4659" s="2"/>
      <c r="BS4659" s="2"/>
      <c r="BT4659" s="2"/>
      <c r="BU4659" s="2"/>
      <c r="BV4659" s="55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18" t="s">
        <v>5</v>
      </c>
      <c r="H4660" s="3">
        <v>2024</v>
      </c>
      <c r="I4660" s="20" t="s">
        <v>289</v>
      </c>
      <c r="J4660" s="184" t="s">
        <v>292</v>
      </c>
      <c r="K4660" s="184" t="s">
        <v>318</v>
      </c>
      <c r="L4660" s="187">
        <f t="shared" si="159"/>
        <v>0</v>
      </c>
      <c r="M4660" s="187">
        <f t="shared" si="160"/>
        <v>0</v>
      </c>
      <c r="N4660" s="186"/>
      <c r="O4660" s="33"/>
      <c r="P4660" s="33"/>
      <c r="Q4660" s="33"/>
      <c r="R4660" s="33"/>
      <c r="S4660" s="42"/>
      <c r="T4660" s="2"/>
      <c r="U4660" s="2"/>
      <c r="V4660" s="2"/>
      <c r="W4660" s="2"/>
      <c r="X4660" s="55"/>
      <c r="Y4660" s="62"/>
      <c r="Z4660" s="62"/>
      <c r="AA4660" s="62"/>
      <c r="AB4660" s="62"/>
      <c r="AC4660" s="68"/>
      <c r="AD4660" s="2"/>
      <c r="AE4660" s="2"/>
      <c r="AF4660" s="2"/>
      <c r="AG4660" s="2"/>
      <c r="AH4660" s="55"/>
      <c r="AI4660" s="72"/>
      <c r="AJ4660" s="72"/>
      <c r="AK4660" s="72"/>
      <c r="AL4660" s="72"/>
      <c r="AM4660" s="80"/>
      <c r="AN4660" s="2"/>
      <c r="AO4660" s="2"/>
      <c r="AP4660" s="2"/>
      <c r="AQ4660" s="2"/>
      <c r="AR4660" s="55"/>
      <c r="AS4660" s="85"/>
      <c r="AT4660" s="85"/>
      <c r="AU4660" s="85"/>
      <c r="AV4660" s="85"/>
      <c r="AW4660" s="100"/>
      <c r="AX4660" s="2"/>
      <c r="AY4660" s="2"/>
      <c r="AZ4660" s="2"/>
      <c r="BA4660" s="2"/>
      <c r="BB4660" s="55"/>
      <c r="BC4660" s="105"/>
      <c r="BD4660" s="105"/>
      <c r="BE4660" s="105"/>
      <c r="BF4660" s="105"/>
      <c r="BG4660" s="109"/>
      <c r="BH4660" s="2"/>
      <c r="BI4660" s="2"/>
      <c r="BJ4660" s="2"/>
      <c r="BK4660" s="2"/>
      <c r="BL4660" s="55"/>
      <c r="BM4660" s="48"/>
      <c r="BN4660" s="48"/>
      <c r="BO4660" s="48"/>
      <c r="BP4660" s="48"/>
      <c r="BQ4660" s="117"/>
      <c r="BR4660" s="2"/>
      <c r="BS4660" s="2"/>
      <c r="BT4660" s="2"/>
      <c r="BU4660" s="2"/>
      <c r="BV4660" s="55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18" t="s">
        <v>5</v>
      </c>
      <c r="H4661" s="3">
        <v>2024</v>
      </c>
      <c r="I4661" s="20" t="s">
        <v>285</v>
      </c>
      <c r="J4661" s="184" t="s">
        <v>293</v>
      </c>
      <c r="K4661" s="184" t="s">
        <v>318</v>
      </c>
      <c r="L4661" s="187">
        <f t="shared" si="159"/>
        <v>0</v>
      </c>
      <c r="M4661" s="187">
        <f t="shared" si="160"/>
        <v>0</v>
      </c>
      <c r="N4661" s="186"/>
      <c r="O4661" s="33"/>
      <c r="P4661" s="33"/>
      <c r="Q4661" s="33"/>
      <c r="R4661" s="34"/>
      <c r="S4661" s="42"/>
      <c r="T4661" s="2"/>
      <c r="U4661" s="2"/>
      <c r="V4661" s="2"/>
      <c r="W4661" s="3"/>
      <c r="X4661" s="55"/>
      <c r="Y4661" s="62"/>
      <c r="Z4661" s="62"/>
      <c r="AA4661" s="62"/>
      <c r="AB4661" s="64"/>
      <c r="AC4661" s="68"/>
      <c r="AD4661" s="2"/>
      <c r="AE4661" s="2"/>
      <c r="AF4661" s="2"/>
      <c r="AG4661" s="3"/>
      <c r="AH4661" s="55"/>
      <c r="AI4661" s="72"/>
      <c r="AJ4661" s="72"/>
      <c r="AK4661" s="72"/>
      <c r="AL4661" s="73"/>
      <c r="AM4661" s="80"/>
      <c r="AN4661" s="2"/>
      <c r="AO4661" s="2"/>
      <c r="AP4661" s="2"/>
      <c r="AQ4661" s="3"/>
      <c r="AR4661" s="55"/>
      <c r="AS4661" s="85"/>
      <c r="AT4661" s="85"/>
      <c r="AU4661" s="85"/>
      <c r="AV4661" s="86"/>
      <c r="AW4661" s="100"/>
      <c r="AX4661" s="2"/>
      <c r="AY4661" s="2"/>
      <c r="AZ4661" s="2"/>
      <c r="BA4661" s="3"/>
      <c r="BB4661" s="55"/>
      <c r="BC4661" s="105"/>
      <c r="BD4661" s="105"/>
      <c r="BE4661" s="105"/>
      <c r="BF4661" s="106"/>
      <c r="BG4661" s="109"/>
      <c r="BH4661" s="2"/>
      <c r="BI4661" s="2"/>
      <c r="BJ4661" s="2"/>
      <c r="BK4661" s="3"/>
      <c r="BL4661" s="55"/>
      <c r="BM4661" s="48"/>
      <c r="BN4661" s="48"/>
      <c r="BO4661" s="48"/>
      <c r="BP4661" s="49"/>
      <c r="BQ4661" s="117"/>
      <c r="BR4661" s="2"/>
      <c r="BS4661" s="2"/>
      <c r="BT4661" s="2"/>
      <c r="BU4661" s="3"/>
      <c r="BV4661" s="55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18" t="s">
        <v>5</v>
      </c>
      <c r="H4662" s="3">
        <v>2024</v>
      </c>
      <c r="I4662" s="20" t="s">
        <v>287</v>
      </c>
      <c r="J4662" s="184" t="s">
        <v>269</v>
      </c>
      <c r="K4662" s="184" t="s">
        <v>320</v>
      </c>
      <c r="L4662" s="187">
        <f t="shared" si="159"/>
        <v>2</v>
      </c>
      <c r="M4662" s="187">
        <f t="shared" si="160"/>
        <v>2.1560000000000001</v>
      </c>
      <c r="N4662" s="186"/>
      <c r="O4662" s="33"/>
      <c r="P4662" s="33"/>
      <c r="Q4662" s="33"/>
      <c r="R4662" s="33"/>
      <c r="S4662" s="42"/>
      <c r="T4662" s="2"/>
      <c r="U4662" s="2"/>
      <c r="V4662" s="2"/>
      <c r="W4662" s="2"/>
      <c r="X4662" s="55"/>
      <c r="Y4662" s="62"/>
      <c r="Z4662" s="62"/>
      <c r="AA4662" s="62"/>
      <c r="AB4662" s="64"/>
      <c r="AC4662" s="68"/>
      <c r="AD4662" s="2"/>
      <c r="AE4662" s="2"/>
      <c r="AF4662" s="2"/>
      <c r="AG4662" s="2"/>
      <c r="AH4662" s="55"/>
      <c r="AI4662" s="72"/>
      <c r="AJ4662" s="72"/>
      <c r="AK4662" s="72"/>
      <c r="AL4662" s="72">
        <v>2</v>
      </c>
      <c r="AM4662" s="80">
        <v>2.1560000000000001</v>
      </c>
      <c r="AN4662" s="2"/>
      <c r="AO4662" s="2"/>
      <c r="AP4662" s="2"/>
      <c r="AQ4662" s="2"/>
      <c r="AR4662" s="55"/>
      <c r="AS4662" s="85"/>
      <c r="AT4662" s="85"/>
      <c r="AU4662" s="85"/>
      <c r="AV4662" s="85"/>
      <c r="AW4662" s="100"/>
      <c r="AX4662" s="2"/>
      <c r="AY4662" s="2"/>
      <c r="AZ4662" s="2"/>
      <c r="BA4662" s="2"/>
      <c r="BB4662" s="55"/>
      <c r="BC4662" s="105"/>
      <c r="BD4662" s="105"/>
      <c r="BE4662" s="105"/>
      <c r="BF4662" s="105"/>
      <c r="BG4662" s="109"/>
      <c r="BH4662" s="2"/>
      <c r="BI4662" s="2"/>
      <c r="BJ4662" s="2"/>
      <c r="BK4662" s="2"/>
      <c r="BL4662" s="55"/>
      <c r="BM4662" s="48"/>
      <c r="BN4662" s="48"/>
      <c r="BO4662" s="48"/>
      <c r="BP4662" s="48"/>
      <c r="BQ4662" s="117"/>
      <c r="BR4662" s="2"/>
      <c r="BS4662" s="2"/>
      <c r="BT4662" s="2"/>
      <c r="BU4662" s="2"/>
      <c r="BV4662" s="55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18" t="s">
        <v>5</v>
      </c>
      <c r="H4663" s="3">
        <v>2024</v>
      </c>
      <c r="I4663" s="20" t="s">
        <v>287</v>
      </c>
      <c r="J4663" s="184" t="s">
        <v>270</v>
      </c>
      <c r="K4663" s="184" t="s">
        <v>320</v>
      </c>
      <c r="L4663" s="187">
        <f t="shared" si="159"/>
        <v>0</v>
      </c>
      <c r="M4663" s="187">
        <f t="shared" si="160"/>
        <v>0</v>
      </c>
      <c r="N4663" s="186"/>
      <c r="O4663" s="33"/>
      <c r="P4663" s="33"/>
      <c r="Q4663" s="33"/>
      <c r="R4663" s="33"/>
      <c r="S4663" s="42"/>
      <c r="T4663" s="2"/>
      <c r="U4663" s="2"/>
      <c r="V4663" s="2"/>
      <c r="W4663" s="2"/>
      <c r="X4663" s="55"/>
      <c r="Y4663" s="62"/>
      <c r="Z4663" s="62"/>
      <c r="AA4663" s="62"/>
      <c r="AB4663" s="62"/>
      <c r="AC4663" s="68"/>
      <c r="AD4663" s="2"/>
      <c r="AE4663" s="2"/>
      <c r="AF4663" s="2"/>
      <c r="AG4663" s="2"/>
      <c r="AH4663" s="55"/>
      <c r="AI4663" s="72"/>
      <c r="AJ4663" s="72"/>
      <c r="AK4663" s="72"/>
      <c r="AL4663" s="72"/>
      <c r="AM4663" s="80"/>
      <c r="AN4663" s="2"/>
      <c r="AO4663" s="2"/>
      <c r="AP4663" s="2"/>
      <c r="AQ4663" s="2"/>
      <c r="AR4663" s="55"/>
      <c r="AS4663" s="85"/>
      <c r="AT4663" s="85"/>
      <c r="AU4663" s="85"/>
      <c r="AV4663" s="85"/>
      <c r="AW4663" s="100"/>
      <c r="AX4663" s="2"/>
      <c r="AY4663" s="2"/>
      <c r="AZ4663" s="2"/>
      <c r="BA4663" s="2"/>
      <c r="BB4663" s="55"/>
      <c r="BC4663" s="105"/>
      <c r="BD4663" s="105"/>
      <c r="BE4663" s="105"/>
      <c r="BF4663" s="105"/>
      <c r="BG4663" s="109"/>
      <c r="BH4663" s="2"/>
      <c r="BI4663" s="2"/>
      <c r="BJ4663" s="2"/>
      <c r="BK4663" s="2"/>
      <c r="BL4663" s="55"/>
      <c r="BM4663" s="48"/>
      <c r="BN4663" s="48"/>
      <c r="BO4663" s="48"/>
      <c r="BP4663" s="48"/>
      <c r="BQ4663" s="117"/>
      <c r="BR4663" s="2"/>
      <c r="BS4663" s="2"/>
      <c r="BT4663" s="2"/>
      <c r="BU4663" s="2"/>
      <c r="BV4663" s="55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18" t="s">
        <v>5</v>
      </c>
      <c r="H4664" s="3">
        <v>2024</v>
      </c>
      <c r="I4664" s="20" t="s">
        <v>290</v>
      </c>
      <c r="J4664" s="184" t="s">
        <v>271</v>
      </c>
      <c r="K4664" s="184" t="s">
        <v>321</v>
      </c>
      <c r="L4664" s="187">
        <f t="shared" si="159"/>
        <v>0</v>
      </c>
      <c r="M4664" s="187">
        <f t="shared" si="160"/>
        <v>0</v>
      </c>
      <c r="N4664" s="186"/>
      <c r="O4664" s="33"/>
      <c r="P4664" s="33"/>
      <c r="Q4664" s="33"/>
      <c r="R4664" s="33"/>
      <c r="S4664" s="42"/>
      <c r="T4664" s="2"/>
      <c r="U4664" s="2"/>
      <c r="V4664" s="2"/>
      <c r="W4664" s="2"/>
      <c r="X4664" s="55"/>
      <c r="Y4664" s="62"/>
      <c r="Z4664" s="62"/>
      <c r="AA4664" s="62"/>
      <c r="AB4664" s="62"/>
      <c r="AC4664" s="68"/>
      <c r="AD4664" s="2"/>
      <c r="AE4664" s="2"/>
      <c r="AF4664" s="2"/>
      <c r="AG4664" s="2"/>
      <c r="AH4664" s="55"/>
      <c r="AI4664" s="72"/>
      <c r="AJ4664" s="72"/>
      <c r="AK4664" s="72"/>
      <c r="AL4664" s="72"/>
      <c r="AM4664" s="80"/>
      <c r="AN4664" s="2"/>
      <c r="AO4664" s="2"/>
      <c r="AP4664" s="2"/>
      <c r="AQ4664" s="2"/>
      <c r="AR4664" s="55"/>
      <c r="AS4664" s="85"/>
      <c r="AT4664" s="85"/>
      <c r="AU4664" s="85"/>
      <c r="AV4664" s="85"/>
      <c r="AW4664" s="100"/>
      <c r="AX4664" s="2"/>
      <c r="AY4664" s="2"/>
      <c r="AZ4664" s="2"/>
      <c r="BA4664" s="2"/>
      <c r="BB4664" s="55"/>
      <c r="BC4664" s="105"/>
      <c r="BD4664" s="105"/>
      <c r="BE4664" s="105"/>
      <c r="BF4664" s="105"/>
      <c r="BG4664" s="109"/>
      <c r="BH4664" s="2"/>
      <c r="BI4664" s="2"/>
      <c r="BJ4664" s="2"/>
      <c r="BK4664" s="2"/>
      <c r="BL4664" s="55"/>
      <c r="BM4664" s="48"/>
      <c r="BN4664" s="48"/>
      <c r="BO4664" s="48"/>
      <c r="BP4664" s="48"/>
      <c r="BQ4664" s="117"/>
      <c r="BR4664" s="2"/>
      <c r="BS4664" s="2"/>
      <c r="BT4664" s="2"/>
      <c r="BU4664" s="2"/>
      <c r="BV4664" s="55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18" t="s">
        <v>5</v>
      </c>
      <c r="H4665" s="3">
        <v>2024</v>
      </c>
      <c r="I4665" s="20" t="s">
        <v>284</v>
      </c>
      <c r="J4665" s="184" t="s">
        <v>294</v>
      </c>
      <c r="K4665" s="184" t="s">
        <v>320</v>
      </c>
      <c r="L4665" s="187">
        <f t="shared" si="159"/>
        <v>0</v>
      </c>
      <c r="M4665" s="187">
        <f t="shared" si="160"/>
        <v>0</v>
      </c>
      <c r="N4665" s="186"/>
      <c r="O4665" s="33"/>
      <c r="P4665" s="33"/>
      <c r="Q4665" s="33"/>
      <c r="R4665" s="33"/>
      <c r="S4665" s="42"/>
      <c r="T4665" s="2"/>
      <c r="U4665" s="2"/>
      <c r="V4665" s="2"/>
      <c r="W4665" s="2"/>
      <c r="X4665" s="55"/>
      <c r="Y4665" s="62"/>
      <c r="Z4665" s="62"/>
      <c r="AA4665" s="62"/>
      <c r="AB4665" s="62"/>
      <c r="AC4665" s="68"/>
      <c r="AD4665" s="2"/>
      <c r="AE4665" s="2"/>
      <c r="AF4665" s="2"/>
      <c r="AG4665" s="2"/>
      <c r="AH4665" s="55"/>
      <c r="AI4665" s="72"/>
      <c r="AJ4665" s="72"/>
      <c r="AK4665" s="72"/>
      <c r="AL4665" s="72"/>
      <c r="AM4665" s="80"/>
      <c r="AN4665" s="2"/>
      <c r="AO4665" s="2"/>
      <c r="AP4665" s="2"/>
      <c r="AQ4665" s="2"/>
      <c r="AR4665" s="55"/>
      <c r="AS4665" s="85"/>
      <c r="AT4665" s="85"/>
      <c r="AU4665" s="85"/>
      <c r="AV4665" s="85"/>
      <c r="AW4665" s="100"/>
      <c r="AX4665" s="2"/>
      <c r="AY4665" s="2"/>
      <c r="AZ4665" s="2"/>
      <c r="BA4665" s="2"/>
      <c r="BB4665" s="55"/>
      <c r="BC4665" s="105"/>
      <c r="BD4665" s="105"/>
      <c r="BE4665" s="105"/>
      <c r="BF4665" s="105"/>
      <c r="BG4665" s="109"/>
      <c r="BH4665" s="2"/>
      <c r="BI4665" s="2"/>
      <c r="BJ4665" s="2"/>
      <c r="BK4665" s="2"/>
      <c r="BL4665" s="55"/>
      <c r="BM4665" s="48"/>
      <c r="BN4665" s="48"/>
      <c r="BO4665" s="48"/>
      <c r="BP4665" s="48"/>
      <c r="BQ4665" s="117"/>
      <c r="BR4665" s="2"/>
      <c r="BS4665" s="2"/>
      <c r="BT4665" s="2"/>
      <c r="BU4665" s="2"/>
      <c r="BV4665" s="55"/>
    </row>
    <row r="4666" spans="1:74" ht="28.8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18" t="s">
        <v>5</v>
      </c>
      <c r="H4666" s="3">
        <v>2024</v>
      </c>
      <c r="I4666" s="20" t="s">
        <v>284</v>
      </c>
      <c r="J4666" s="184" t="s">
        <v>346</v>
      </c>
      <c r="K4666" s="184" t="s">
        <v>320</v>
      </c>
      <c r="L4666" s="187">
        <f t="shared" si="159"/>
        <v>0</v>
      </c>
      <c r="M4666" s="187">
        <f t="shared" si="160"/>
        <v>0</v>
      </c>
      <c r="N4666" s="186"/>
      <c r="O4666" s="33"/>
      <c r="P4666" s="33"/>
      <c r="Q4666" s="33"/>
      <c r="R4666" s="33"/>
      <c r="S4666" s="42"/>
      <c r="T4666" s="2"/>
      <c r="U4666" s="2"/>
      <c r="V4666" s="2"/>
      <c r="W4666" s="2"/>
      <c r="X4666" s="55"/>
      <c r="Y4666" s="62"/>
      <c r="Z4666" s="62"/>
      <c r="AA4666" s="62"/>
      <c r="AB4666" s="62"/>
      <c r="AC4666" s="68"/>
      <c r="AD4666" s="2"/>
      <c r="AE4666" s="2"/>
      <c r="AF4666" s="2"/>
      <c r="AG4666" s="2"/>
      <c r="AH4666" s="55"/>
      <c r="AI4666" s="72"/>
      <c r="AJ4666" s="72"/>
      <c r="AK4666" s="72"/>
      <c r="AL4666" s="72"/>
      <c r="AM4666" s="80"/>
      <c r="AN4666" s="2"/>
      <c r="AO4666" s="2"/>
      <c r="AP4666" s="2"/>
      <c r="AQ4666" s="2"/>
      <c r="AR4666" s="55"/>
      <c r="AS4666" s="85"/>
      <c r="AT4666" s="85"/>
      <c r="AU4666" s="85"/>
      <c r="AV4666" s="85"/>
      <c r="AW4666" s="100"/>
      <c r="AX4666" s="2"/>
      <c r="AY4666" s="2"/>
      <c r="AZ4666" s="2"/>
      <c r="BA4666" s="2"/>
      <c r="BB4666" s="55"/>
      <c r="BC4666" s="105"/>
      <c r="BD4666" s="105"/>
      <c r="BE4666" s="105"/>
      <c r="BF4666" s="105"/>
      <c r="BG4666" s="109"/>
      <c r="BH4666" s="2"/>
      <c r="BI4666" s="2"/>
      <c r="BJ4666" s="2"/>
      <c r="BK4666" s="2"/>
      <c r="BL4666" s="55"/>
      <c r="BM4666" s="48"/>
      <c r="BN4666" s="48"/>
      <c r="BO4666" s="48"/>
      <c r="BP4666" s="48"/>
      <c r="BQ4666" s="117"/>
      <c r="BR4666" s="2"/>
      <c r="BS4666" s="2"/>
      <c r="BT4666" s="2"/>
      <c r="BU4666" s="2"/>
      <c r="BV4666" s="55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18" t="s">
        <v>5</v>
      </c>
      <c r="H4667" s="3">
        <v>2024</v>
      </c>
      <c r="I4667" s="20" t="s">
        <v>284</v>
      </c>
      <c r="J4667" s="184" t="s">
        <v>295</v>
      </c>
      <c r="K4667" s="184" t="s">
        <v>320</v>
      </c>
      <c r="L4667" s="187">
        <f t="shared" si="159"/>
        <v>0</v>
      </c>
      <c r="M4667" s="187">
        <f t="shared" si="160"/>
        <v>0</v>
      </c>
      <c r="N4667" s="186"/>
      <c r="O4667" s="33"/>
      <c r="P4667" s="33"/>
      <c r="Q4667" s="33"/>
      <c r="R4667" s="33"/>
      <c r="S4667" s="42"/>
      <c r="T4667" s="2"/>
      <c r="U4667" s="2"/>
      <c r="V4667" s="2"/>
      <c r="W4667" s="2"/>
      <c r="X4667" s="55"/>
      <c r="Y4667" s="62"/>
      <c r="Z4667" s="62"/>
      <c r="AA4667" s="62"/>
      <c r="AB4667" s="62"/>
      <c r="AC4667" s="68"/>
      <c r="AD4667" s="2"/>
      <c r="AE4667" s="2"/>
      <c r="AF4667" s="2"/>
      <c r="AG4667" s="2"/>
      <c r="AH4667" s="55"/>
      <c r="AI4667" s="72"/>
      <c r="AJ4667" s="72"/>
      <c r="AK4667" s="72"/>
      <c r="AL4667" s="72"/>
      <c r="AM4667" s="80"/>
      <c r="AN4667" s="2"/>
      <c r="AO4667" s="2"/>
      <c r="AP4667" s="2"/>
      <c r="AQ4667" s="2"/>
      <c r="AR4667" s="55"/>
      <c r="AS4667" s="85"/>
      <c r="AT4667" s="85"/>
      <c r="AU4667" s="85"/>
      <c r="AV4667" s="85"/>
      <c r="AW4667" s="100"/>
      <c r="AX4667" s="2"/>
      <c r="AY4667" s="2"/>
      <c r="AZ4667" s="2"/>
      <c r="BA4667" s="2"/>
      <c r="BB4667" s="55"/>
      <c r="BC4667" s="105"/>
      <c r="BD4667" s="105"/>
      <c r="BE4667" s="105"/>
      <c r="BF4667" s="105"/>
      <c r="BG4667" s="109"/>
      <c r="BH4667" s="2"/>
      <c r="BI4667" s="2"/>
      <c r="BJ4667" s="2"/>
      <c r="BK4667" s="2"/>
      <c r="BL4667" s="55"/>
      <c r="BM4667" s="48"/>
      <c r="BN4667" s="48"/>
      <c r="BO4667" s="48"/>
      <c r="BP4667" s="48"/>
      <c r="BQ4667" s="117"/>
      <c r="BR4667" s="2"/>
      <c r="BS4667" s="2"/>
      <c r="BT4667" s="2"/>
      <c r="BU4667" s="2"/>
      <c r="BV4667" s="55"/>
    </row>
    <row r="4668" spans="1:74" ht="28.8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18" t="s">
        <v>5</v>
      </c>
      <c r="H4668" s="3">
        <v>2024</v>
      </c>
      <c r="I4668" s="20" t="s">
        <v>290</v>
      </c>
      <c r="J4668" s="184" t="s">
        <v>299</v>
      </c>
      <c r="K4668" s="184" t="s">
        <v>318</v>
      </c>
      <c r="L4668" s="187">
        <f t="shared" si="159"/>
        <v>0</v>
      </c>
      <c r="M4668" s="187">
        <f t="shared" si="160"/>
        <v>0</v>
      </c>
      <c r="N4668" s="186"/>
      <c r="O4668" s="33"/>
      <c r="P4668" s="33"/>
      <c r="Q4668" s="33"/>
      <c r="R4668" s="33"/>
      <c r="S4668" s="42"/>
      <c r="T4668" s="2"/>
      <c r="U4668" s="2"/>
      <c r="V4668" s="2"/>
      <c r="W4668" s="2"/>
      <c r="X4668" s="55"/>
      <c r="Y4668" s="62"/>
      <c r="Z4668" s="62"/>
      <c r="AA4668" s="62"/>
      <c r="AB4668" s="62"/>
      <c r="AC4668" s="68"/>
      <c r="AD4668" s="2"/>
      <c r="AE4668" s="2"/>
      <c r="AF4668" s="2"/>
      <c r="AG4668" s="2"/>
      <c r="AH4668" s="55"/>
      <c r="AI4668" s="72"/>
      <c r="AJ4668" s="72"/>
      <c r="AK4668" s="72"/>
      <c r="AL4668" s="72"/>
      <c r="AM4668" s="80"/>
      <c r="AN4668" s="2"/>
      <c r="AO4668" s="2"/>
      <c r="AP4668" s="2"/>
      <c r="AQ4668" s="2"/>
      <c r="AR4668" s="55"/>
      <c r="AS4668" s="85"/>
      <c r="AT4668" s="85"/>
      <c r="AU4668" s="85"/>
      <c r="AV4668" s="85"/>
      <c r="AW4668" s="100"/>
      <c r="AX4668" s="2"/>
      <c r="AY4668" s="2"/>
      <c r="AZ4668" s="2"/>
      <c r="BA4668" s="2"/>
      <c r="BB4668" s="55"/>
      <c r="BC4668" s="105"/>
      <c r="BD4668" s="105"/>
      <c r="BE4668" s="105"/>
      <c r="BF4668" s="105"/>
      <c r="BG4668" s="109"/>
      <c r="BH4668" s="2"/>
      <c r="BI4668" s="2"/>
      <c r="BJ4668" s="2"/>
      <c r="BK4668" s="2"/>
      <c r="BL4668" s="55"/>
      <c r="BM4668" s="48"/>
      <c r="BN4668" s="48"/>
      <c r="BO4668" s="48"/>
      <c r="BP4668" s="48"/>
      <c r="BQ4668" s="117"/>
      <c r="BR4668" s="2"/>
      <c r="BS4668" s="2"/>
      <c r="BT4668" s="2"/>
      <c r="BU4668" s="2"/>
      <c r="BV4668" s="55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18" t="s">
        <v>5</v>
      </c>
      <c r="H4669" s="3">
        <v>2024</v>
      </c>
      <c r="I4669" s="20" t="s">
        <v>315</v>
      </c>
      <c r="J4669" s="184" t="s">
        <v>347</v>
      </c>
      <c r="K4669" s="184" t="s">
        <v>320</v>
      </c>
      <c r="L4669" s="187">
        <f t="shared" si="159"/>
        <v>0</v>
      </c>
      <c r="M4669" s="187">
        <f t="shared" si="160"/>
        <v>0</v>
      </c>
      <c r="N4669" s="186"/>
      <c r="O4669" s="33"/>
      <c r="P4669" s="33"/>
      <c r="Q4669" s="33"/>
      <c r="R4669" s="33"/>
      <c r="S4669" s="42"/>
      <c r="T4669" s="2"/>
      <c r="U4669" s="2"/>
      <c r="V4669" s="2"/>
      <c r="W4669" s="2"/>
      <c r="X4669" s="55"/>
      <c r="Y4669" s="62"/>
      <c r="Z4669" s="62"/>
      <c r="AA4669" s="62"/>
      <c r="AB4669" s="62"/>
      <c r="AC4669" s="68"/>
      <c r="AD4669" s="2"/>
      <c r="AE4669" s="2"/>
      <c r="AF4669" s="2"/>
      <c r="AG4669" s="2"/>
      <c r="AH4669" s="55"/>
      <c r="AI4669" s="72"/>
      <c r="AJ4669" s="72"/>
      <c r="AK4669" s="72"/>
      <c r="AL4669" s="72"/>
      <c r="AM4669" s="80"/>
      <c r="AN4669" s="2"/>
      <c r="AO4669" s="2"/>
      <c r="AP4669" s="2"/>
      <c r="AQ4669" s="2"/>
      <c r="AR4669" s="55"/>
      <c r="AS4669" s="85"/>
      <c r="AT4669" s="85"/>
      <c r="AU4669" s="85"/>
      <c r="AV4669" s="85"/>
      <c r="AW4669" s="100"/>
      <c r="AX4669" s="2"/>
      <c r="AY4669" s="2"/>
      <c r="AZ4669" s="2"/>
      <c r="BA4669" s="2"/>
      <c r="BB4669" s="55"/>
      <c r="BC4669" s="105"/>
      <c r="BD4669" s="105"/>
      <c r="BE4669" s="105"/>
      <c r="BF4669" s="105"/>
      <c r="BG4669" s="109"/>
      <c r="BH4669" s="2"/>
      <c r="BI4669" s="2"/>
      <c r="BJ4669" s="2"/>
      <c r="BK4669" s="2"/>
      <c r="BL4669" s="55"/>
      <c r="BM4669" s="48"/>
      <c r="BN4669" s="48"/>
      <c r="BO4669" s="48"/>
      <c r="BP4669" s="48"/>
      <c r="BQ4669" s="117"/>
      <c r="BR4669" s="2"/>
      <c r="BS4669" s="2"/>
      <c r="BT4669" s="2"/>
      <c r="BU4669" s="2"/>
      <c r="BV4669" s="55"/>
    </row>
    <row r="4670" spans="1:74" ht="28.8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18" t="s">
        <v>5</v>
      </c>
      <c r="H4670" s="3">
        <v>2024</v>
      </c>
      <c r="I4670" s="20" t="s">
        <v>315</v>
      </c>
      <c r="J4670" s="184" t="s">
        <v>296</v>
      </c>
      <c r="K4670" s="184" t="s">
        <v>321</v>
      </c>
      <c r="L4670" s="187">
        <f t="shared" si="159"/>
        <v>0</v>
      </c>
      <c r="M4670" s="187">
        <f t="shared" si="160"/>
        <v>0</v>
      </c>
      <c r="N4670" s="186"/>
      <c r="O4670" s="33"/>
      <c r="P4670" s="33"/>
      <c r="Q4670" s="33"/>
      <c r="R4670" s="33"/>
      <c r="S4670" s="42"/>
      <c r="T4670" s="2"/>
      <c r="U4670" s="2"/>
      <c r="V4670" s="2"/>
      <c r="W4670" s="2"/>
      <c r="X4670" s="55"/>
      <c r="Y4670" s="62"/>
      <c r="Z4670" s="62"/>
      <c r="AA4670" s="62"/>
      <c r="AB4670" s="62"/>
      <c r="AC4670" s="68"/>
      <c r="AD4670" s="2"/>
      <c r="AE4670" s="2"/>
      <c r="AF4670" s="2"/>
      <c r="AG4670" s="2"/>
      <c r="AH4670" s="55"/>
      <c r="AI4670" s="72"/>
      <c r="AJ4670" s="72"/>
      <c r="AK4670" s="72"/>
      <c r="AL4670" s="72"/>
      <c r="AM4670" s="80"/>
      <c r="AN4670" s="2"/>
      <c r="AO4670" s="2"/>
      <c r="AP4670" s="2"/>
      <c r="AQ4670" s="2"/>
      <c r="AR4670" s="55"/>
      <c r="AS4670" s="85"/>
      <c r="AT4670" s="85"/>
      <c r="AU4670" s="85"/>
      <c r="AV4670" s="85"/>
      <c r="AW4670" s="100"/>
      <c r="AX4670" s="2"/>
      <c r="AY4670" s="2"/>
      <c r="AZ4670" s="2"/>
      <c r="BA4670" s="2"/>
      <c r="BB4670" s="55"/>
      <c r="BC4670" s="105"/>
      <c r="BD4670" s="105"/>
      <c r="BE4670" s="105"/>
      <c r="BF4670" s="105"/>
      <c r="BG4670" s="109"/>
      <c r="BH4670" s="2"/>
      <c r="BI4670" s="2"/>
      <c r="BJ4670" s="2"/>
      <c r="BK4670" s="2"/>
      <c r="BL4670" s="55"/>
      <c r="BM4670" s="48"/>
      <c r="BN4670" s="48"/>
      <c r="BO4670" s="48"/>
      <c r="BP4670" s="48"/>
      <c r="BQ4670" s="117"/>
      <c r="BR4670" s="2"/>
      <c r="BS4670" s="2"/>
      <c r="BT4670" s="2"/>
      <c r="BU4670" s="2"/>
      <c r="BV4670" s="55"/>
    </row>
    <row r="4671" spans="1:74" ht="28.8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18" t="s">
        <v>5</v>
      </c>
      <c r="H4671" s="3">
        <v>2024</v>
      </c>
      <c r="I4671" s="20" t="s">
        <v>316</v>
      </c>
      <c r="J4671" s="184" t="s">
        <v>297</v>
      </c>
      <c r="K4671" s="184" t="s">
        <v>318</v>
      </c>
      <c r="L4671" s="187">
        <f t="shared" si="159"/>
        <v>0</v>
      </c>
      <c r="M4671" s="187">
        <f t="shared" si="160"/>
        <v>0</v>
      </c>
      <c r="N4671" s="186"/>
      <c r="O4671" s="33"/>
      <c r="P4671" s="33"/>
      <c r="Q4671" s="33"/>
      <c r="R4671" s="33"/>
      <c r="S4671" s="42"/>
      <c r="T4671" s="2"/>
      <c r="U4671" s="2"/>
      <c r="V4671" s="2"/>
      <c r="W4671" s="2"/>
      <c r="X4671" s="55"/>
      <c r="Y4671" s="62"/>
      <c r="Z4671" s="62"/>
      <c r="AA4671" s="62"/>
      <c r="AB4671" s="62"/>
      <c r="AC4671" s="68"/>
      <c r="AD4671" s="2"/>
      <c r="AE4671" s="2"/>
      <c r="AF4671" s="2"/>
      <c r="AG4671" s="2"/>
      <c r="AH4671" s="55"/>
      <c r="AI4671" s="72"/>
      <c r="AJ4671" s="72"/>
      <c r="AK4671" s="72"/>
      <c r="AL4671" s="72"/>
      <c r="AM4671" s="80"/>
      <c r="AN4671" s="2"/>
      <c r="AO4671" s="2"/>
      <c r="AP4671" s="2"/>
      <c r="AQ4671" s="2"/>
      <c r="AR4671" s="55"/>
      <c r="AS4671" s="85"/>
      <c r="AT4671" s="85"/>
      <c r="AU4671" s="85"/>
      <c r="AV4671" s="85"/>
      <c r="AW4671" s="100"/>
      <c r="AX4671" s="2"/>
      <c r="AY4671" s="2"/>
      <c r="AZ4671" s="2"/>
      <c r="BA4671" s="2"/>
      <c r="BB4671" s="55"/>
      <c r="BC4671" s="105"/>
      <c r="BD4671" s="105"/>
      <c r="BE4671" s="105"/>
      <c r="BF4671" s="105"/>
      <c r="BG4671" s="109"/>
      <c r="BH4671" s="2"/>
      <c r="BI4671" s="2"/>
      <c r="BJ4671" s="2"/>
      <c r="BK4671" s="2"/>
      <c r="BL4671" s="55"/>
      <c r="BM4671" s="48"/>
      <c r="BN4671" s="48"/>
      <c r="BO4671" s="48"/>
      <c r="BP4671" s="48"/>
      <c r="BQ4671" s="117"/>
      <c r="BR4671" s="2"/>
      <c r="BS4671" s="2"/>
      <c r="BT4671" s="2"/>
      <c r="BU4671" s="2"/>
      <c r="BV4671" s="55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18" t="s">
        <v>5</v>
      </c>
      <c r="H4672" s="3">
        <v>2024</v>
      </c>
      <c r="I4672" s="20" t="s">
        <v>316</v>
      </c>
      <c r="J4672" s="185" t="s">
        <v>348</v>
      </c>
      <c r="K4672" s="185" t="s">
        <v>320</v>
      </c>
      <c r="L4672" s="187">
        <f t="shared" si="159"/>
        <v>0</v>
      </c>
      <c r="M4672" s="187">
        <f t="shared" si="160"/>
        <v>0</v>
      </c>
      <c r="N4672" s="186"/>
      <c r="O4672" s="33"/>
      <c r="P4672" s="33"/>
      <c r="Q4672" s="33"/>
      <c r="R4672" s="33"/>
      <c r="S4672" s="42"/>
      <c r="T4672" s="2"/>
      <c r="U4672" s="2"/>
      <c r="V4672" s="2"/>
      <c r="W4672" s="2"/>
      <c r="X4672" s="55"/>
      <c r="Y4672" s="62"/>
      <c r="Z4672" s="62"/>
      <c r="AA4672" s="62"/>
      <c r="AB4672" s="62"/>
      <c r="AC4672" s="68"/>
      <c r="AD4672" s="2"/>
      <c r="AE4672" s="2"/>
      <c r="AF4672" s="2"/>
      <c r="AG4672" s="2"/>
      <c r="AH4672" s="55"/>
      <c r="AI4672" s="72"/>
      <c r="AJ4672" s="72"/>
      <c r="AK4672" s="72"/>
      <c r="AL4672" s="72"/>
      <c r="AM4672" s="80"/>
      <c r="AN4672" s="2"/>
      <c r="AO4672" s="2"/>
      <c r="AP4672" s="2"/>
      <c r="AQ4672" s="2"/>
      <c r="AR4672" s="55"/>
      <c r="AS4672" s="85"/>
      <c r="AT4672" s="85"/>
      <c r="AU4672" s="85"/>
      <c r="AV4672" s="85"/>
      <c r="AW4672" s="100"/>
      <c r="AX4672" s="2"/>
      <c r="AY4672" s="2"/>
      <c r="AZ4672" s="2"/>
      <c r="BA4672" s="2"/>
      <c r="BB4672" s="55"/>
      <c r="BC4672" s="105"/>
      <c r="BD4672" s="105"/>
      <c r="BE4672" s="105"/>
      <c r="BF4672" s="105"/>
      <c r="BG4672" s="109"/>
      <c r="BH4672" s="2"/>
      <c r="BI4672" s="2"/>
      <c r="BJ4672" s="2"/>
      <c r="BK4672" s="2"/>
      <c r="BL4672" s="55"/>
      <c r="BM4672" s="48"/>
      <c r="BN4672" s="48"/>
      <c r="BO4672" s="48"/>
      <c r="BP4672" s="48"/>
      <c r="BQ4672" s="117"/>
      <c r="BR4672" s="2"/>
      <c r="BS4672" s="2"/>
      <c r="BT4672" s="2"/>
      <c r="BU4672" s="2"/>
      <c r="BV4672" s="55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18" t="s">
        <v>5</v>
      </c>
      <c r="H4673" s="3">
        <v>2024</v>
      </c>
      <c r="I4673" s="20" t="s">
        <v>282</v>
      </c>
      <c r="J4673" s="184" t="s">
        <v>272</v>
      </c>
      <c r="K4673" s="184" t="s">
        <v>321</v>
      </c>
      <c r="L4673" s="187">
        <f t="shared" si="159"/>
        <v>0</v>
      </c>
      <c r="M4673" s="187">
        <f t="shared" si="160"/>
        <v>0</v>
      </c>
      <c r="N4673" s="186"/>
      <c r="O4673" s="33"/>
      <c r="P4673" s="33"/>
      <c r="Q4673" s="33"/>
      <c r="R4673" s="33"/>
      <c r="S4673" s="42"/>
      <c r="T4673" s="2"/>
      <c r="U4673" s="2"/>
      <c r="V4673" s="2"/>
      <c r="W4673" s="2"/>
      <c r="X4673" s="55"/>
      <c r="Y4673" s="62"/>
      <c r="Z4673" s="62"/>
      <c r="AA4673" s="62"/>
      <c r="AB4673" s="62"/>
      <c r="AC4673" s="68"/>
      <c r="AD4673" s="2"/>
      <c r="AE4673" s="2"/>
      <c r="AF4673" s="2"/>
      <c r="AG4673" s="2"/>
      <c r="AH4673" s="55"/>
      <c r="AI4673" s="72"/>
      <c r="AJ4673" s="72"/>
      <c r="AK4673" s="72"/>
      <c r="AL4673" s="72"/>
      <c r="AM4673" s="80"/>
      <c r="AN4673" s="2"/>
      <c r="AO4673" s="2"/>
      <c r="AP4673" s="2"/>
      <c r="AQ4673" s="2"/>
      <c r="AR4673" s="55"/>
      <c r="AS4673" s="85"/>
      <c r="AT4673" s="85"/>
      <c r="AU4673" s="85"/>
      <c r="AV4673" s="85"/>
      <c r="AW4673" s="100"/>
      <c r="AX4673" s="2"/>
      <c r="AY4673" s="2"/>
      <c r="AZ4673" s="2"/>
      <c r="BA4673" s="2"/>
      <c r="BB4673" s="55"/>
      <c r="BC4673" s="105"/>
      <c r="BD4673" s="105"/>
      <c r="BE4673" s="105"/>
      <c r="BF4673" s="105"/>
      <c r="BG4673" s="109"/>
      <c r="BH4673" s="2"/>
      <c r="BI4673" s="2"/>
      <c r="BJ4673" s="2"/>
      <c r="BK4673" s="2"/>
      <c r="BL4673" s="55"/>
      <c r="BM4673" s="48"/>
      <c r="BN4673" s="48"/>
      <c r="BO4673" s="48"/>
      <c r="BP4673" s="48"/>
      <c r="BQ4673" s="117"/>
      <c r="BR4673" s="2"/>
      <c r="BS4673" s="2"/>
      <c r="BT4673" s="2"/>
      <c r="BU4673" s="2"/>
      <c r="BV4673" s="55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18" t="s">
        <v>5</v>
      </c>
      <c r="H4674" s="3">
        <v>2024</v>
      </c>
      <c r="I4674" s="20" t="s">
        <v>282</v>
      </c>
      <c r="J4674" s="184" t="s">
        <v>273</v>
      </c>
      <c r="K4674" s="184" t="s">
        <v>321</v>
      </c>
      <c r="L4674" s="187">
        <f t="shared" si="159"/>
        <v>0</v>
      </c>
      <c r="M4674" s="187">
        <f t="shared" si="160"/>
        <v>0</v>
      </c>
      <c r="N4674" s="186"/>
      <c r="O4674" s="33"/>
      <c r="P4674" s="33"/>
      <c r="Q4674" s="33"/>
      <c r="R4674" s="33"/>
      <c r="S4674" s="42"/>
      <c r="T4674" s="2"/>
      <c r="U4674" s="2"/>
      <c r="V4674" s="2"/>
      <c r="W4674" s="2"/>
      <c r="X4674" s="55"/>
      <c r="Y4674" s="62"/>
      <c r="Z4674" s="62"/>
      <c r="AA4674" s="62"/>
      <c r="AB4674" s="62"/>
      <c r="AC4674" s="68"/>
      <c r="AD4674" s="2"/>
      <c r="AE4674" s="2"/>
      <c r="AF4674" s="2"/>
      <c r="AG4674" s="2"/>
      <c r="AH4674" s="55"/>
      <c r="AI4674" s="72"/>
      <c r="AJ4674" s="72"/>
      <c r="AK4674" s="72"/>
      <c r="AL4674" s="72"/>
      <c r="AM4674" s="80"/>
      <c r="AN4674" s="2"/>
      <c r="AO4674" s="2"/>
      <c r="AP4674" s="2"/>
      <c r="AQ4674" s="2"/>
      <c r="AR4674" s="55"/>
      <c r="AS4674" s="85"/>
      <c r="AT4674" s="85"/>
      <c r="AU4674" s="85"/>
      <c r="AV4674" s="85"/>
      <c r="AW4674" s="100"/>
      <c r="AX4674" s="2"/>
      <c r="AY4674" s="2"/>
      <c r="AZ4674" s="2"/>
      <c r="BA4674" s="2"/>
      <c r="BB4674" s="55"/>
      <c r="BC4674" s="105"/>
      <c r="BD4674" s="105"/>
      <c r="BE4674" s="105"/>
      <c r="BF4674" s="105"/>
      <c r="BG4674" s="109"/>
      <c r="BH4674" s="2"/>
      <c r="BI4674" s="2"/>
      <c r="BJ4674" s="2"/>
      <c r="BK4674" s="2"/>
      <c r="BL4674" s="55"/>
      <c r="BM4674" s="48"/>
      <c r="BN4674" s="48"/>
      <c r="BO4674" s="48"/>
      <c r="BP4674" s="48"/>
      <c r="BQ4674" s="117"/>
      <c r="BR4674" s="2"/>
      <c r="BS4674" s="2"/>
      <c r="BT4674" s="2"/>
      <c r="BU4674" s="2"/>
      <c r="BV4674" s="55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18" t="s">
        <v>5</v>
      </c>
      <c r="H4675" s="3">
        <v>2024</v>
      </c>
      <c r="I4675" s="20" t="s">
        <v>282</v>
      </c>
      <c r="J4675" s="184" t="s">
        <v>274</v>
      </c>
      <c r="K4675" s="184" t="s">
        <v>321</v>
      </c>
      <c r="L4675" s="187">
        <f t="shared" si="159"/>
        <v>0</v>
      </c>
      <c r="M4675" s="187">
        <f t="shared" si="160"/>
        <v>0</v>
      </c>
      <c r="N4675" s="186"/>
      <c r="O4675" s="33"/>
      <c r="P4675" s="33"/>
      <c r="Q4675" s="33"/>
      <c r="R4675" s="33"/>
      <c r="S4675" s="42"/>
      <c r="T4675" s="2"/>
      <c r="U4675" s="2"/>
      <c r="V4675" s="2"/>
      <c r="W4675" s="2"/>
      <c r="X4675" s="55"/>
      <c r="Y4675" s="62"/>
      <c r="Z4675" s="62"/>
      <c r="AA4675" s="62"/>
      <c r="AB4675" s="62"/>
      <c r="AC4675" s="68"/>
      <c r="AD4675" s="2"/>
      <c r="AE4675" s="2"/>
      <c r="AF4675" s="2"/>
      <c r="AG4675" s="2"/>
      <c r="AH4675" s="55"/>
      <c r="AI4675" s="72"/>
      <c r="AJ4675" s="72"/>
      <c r="AK4675" s="72"/>
      <c r="AL4675" s="72"/>
      <c r="AM4675" s="80"/>
      <c r="AN4675" s="2"/>
      <c r="AO4675" s="2"/>
      <c r="AP4675" s="2"/>
      <c r="AQ4675" s="2"/>
      <c r="AR4675" s="55"/>
      <c r="AS4675" s="85"/>
      <c r="AT4675" s="85"/>
      <c r="AU4675" s="85"/>
      <c r="AV4675" s="85"/>
      <c r="AW4675" s="100"/>
      <c r="AX4675" s="2"/>
      <c r="AY4675" s="2"/>
      <c r="AZ4675" s="2"/>
      <c r="BA4675" s="2"/>
      <c r="BB4675" s="55"/>
      <c r="BC4675" s="105"/>
      <c r="BD4675" s="105"/>
      <c r="BE4675" s="105"/>
      <c r="BF4675" s="105"/>
      <c r="BG4675" s="109"/>
      <c r="BH4675" s="2"/>
      <c r="BI4675" s="2"/>
      <c r="BJ4675" s="2"/>
      <c r="BK4675" s="2"/>
      <c r="BL4675" s="55"/>
      <c r="BM4675" s="48"/>
      <c r="BN4675" s="48"/>
      <c r="BO4675" s="48"/>
      <c r="BP4675" s="48"/>
      <c r="BQ4675" s="117"/>
      <c r="BR4675" s="2"/>
      <c r="BS4675" s="2"/>
      <c r="BT4675" s="2"/>
      <c r="BU4675" s="2"/>
      <c r="BV4675" s="55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18" t="s">
        <v>5</v>
      </c>
      <c r="H4676" s="3">
        <v>2024</v>
      </c>
      <c r="I4676" s="20" t="s">
        <v>282</v>
      </c>
      <c r="J4676" s="184" t="s">
        <v>275</v>
      </c>
      <c r="K4676" s="184" t="s">
        <v>321</v>
      </c>
      <c r="L4676" s="187">
        <f t="shared" si="159"/>
        <v>0</v>
      </c>
      <c r="M4676" s="187">
        <f t="shared" si="160"/>
        <v>0</v>
      </c>
      <c r="N4676" s="186"/>
      <c r="O4676" s="33"/>
      <c r="P4676" s="33"/>
      <c r="Q4676" s="33"/>
      <c r="R4676" s="33"/>
      <c r="S4676" s="42"/>
      <c r="T4676" s="2"/>
      <c r="U4676" s="2"/>
      <c r="V4676" s="2"/>
      <c r="W4676" s="2"/>
      <c r="X4676" s="55"/>
      <c r="Y4676" s="62"/>
      <c r="Z4676" s="62"/>
      <c r="AA4676" s="62"/>
      <c r="AB4676" s="62"/>
      <c r="AC4676" s="68"/>
      <c r="AD4676" s="2"/>
      <c r="AE4676" s="2"/>
      <c r="AF4676" s="2"/>
      <c r="AG4676" s="2"/>
      <c r="AH4676" s="55"/>
      <c r="AI4676" s="72"/>
      <c r="AJ4676" s="72"/>
      <c r="AK4676" s="72"/>
      <c r="AL4676" s="72"/>
      <c r="AM4676" s="80"/>
      <c r="AN4676" s="2"/>
      <c r="AO4676" s="2"/>
      <c r="AP4676" s="2"/>
      <c r="AQ4676" s="2"/>
      <c r="AR4676" s="55"/>
      <c r="AS4676" s="85"/>
      <c r="AT4676" s="85"/>
      <c r="AU4676" s="85"/>
      <c r="AV4676" s="85"/>
      <c r="AW4676" s="100"/>
      <c r="AX4676" s="2"/>
      <c r="AY4676" s="2"/>
      <c r="AZ4676" s="2"/>
      <c r="BA4676" s="2"/>
      <c r="BB4676" s="55"/>
      <c r="BC4676" s="105"/>
      <c r="BD4676" s="105"/>
      <c r="BE4676" s="105"/>
      <c r="BF4676" s="105"/>
      <c r="BG4676" s="109"/>
      <c r="BH4676" s="2"/>
      <c r="BI4676" s="2"/>
      <c r="BJ4676" s="2"/>
      <c r="BK4676" s="2"/>
      <c r="BL4676" s="55"/>
      <c r="BM4676" s="48"/>
      <c r="BN4676" s="48"/>
      <c r="BO4676" s="48"/>
      <c r="BP4676" s="48"/>
      <c r="BQ4676" s="117"/>
      <c r="BR4676" s="2"/>
      <c r="BS4676" s="2"/>
      <c r="BT4676" s="2"/>
      <c r="BU4676" s="2"/>
      <c r="BV4676" s="55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18" t="s">
        <v>5</v>
      </c>
      <c r="H4677" s="3">
        <v>2024</v>
      </c>
      <c r="I4677" s="20" t="s">
        <v>282</v>
      </c>
      <c r="J4677" s="184" t="s">
        <v>276</v>
      </c>
      <c r="K4677" s="184" t="s">
        <v>320</v>
      </c>
      <c r="L4677" s="187">
        <f t="shared" si="159"/>
        <v>0</v>
      </c>
      <c r="M4677" s="187">
        <f t="shared" si="160"/>
        <v>0</v>
      </c>
      <c r="N4677" s="186"/>
      <c r="O4677" s="33"/>
      <c r="P4677" s="33"/>
      <c r="Q4677" s="33"/>
      <c r="R4677" s="33"/>
      <c r="S4677" s="42"/>
      <c r="T4677" s="2"/>
      <c r="U4677" s="2"/>
      <c r="V4677" s="2"/>
      <c r="W4677" s="2"/>
      <c r="X4677" s="55"/>
      <c r="Y4677" s="62"/>
      <c r="Z4677" s="62"/>
      <c r="AA4677" s="62"/>
      <c r="AB4677" s="62"/>
      <c r="AC4677" s="68"/>
      <c r="AD4677" s="2"/>
      <c r="AE4677" s="2"/>
      <c r="AF4677" s="2"/>
      <c r="AG4677" s="2"/>
      <c r="AH4677" s="55"/>
      <c r="AI4677" s="72"/>
      <c r="AJ4677" s="72"/>
      <c r="AK4677" s="72"/>
      <c r="AL4677" s="72"/>
      <c r="AM4677" s="80"/>
      <c r="AN4677" s="2"/>
      <c r="AO4677" s="2"/>
      <c r="AP4677" s="2"/>
      <c r="AQ4677" s="2"/>
      <c r="AR4677" s="55"/>
      <c r="AS4677" s="85"/>
      <c r="AT4677" s="85"/>
      <c r="AU4677" s="85"/>
      <c r="AV4677" s="85"/>
      <c r="AW4677" s="100"/>
      <c r="AX4677" s="2"/>
      <c r="AY4677" s="2"/>
      <c r="AZ4677" s="2"/>
      <c r="BA4677" s="2"/>
      <c r="BB4677" s="55"/>
      <c r="BC4677" s="105"/>
      <c r="BD4677" s="105"/>
      <c r="BE4677" s="105"/>
      <c r="BF4677" s="105"/>
      <c r="BG4677" s="109"/>
      <c r="BH4677" s="2"/>
      <c r="BI4677" s="2"/>
      <c r="BJ4677" s="2"/>
      <c r="BK4677" s="2"/>
      <c r="BL4677" s="55"/>
      <c r="BM4677" s="48"/>
      <c r="BN4677" s="48"/>
      <c r="BO4677" s="48"/>
      <c r="BP4677" s="48"/>
      <c r="BQ4677" s="117"/>
      <c r="BR4677" s="2"/>
      <c r="BS4677" s="2"/>
      <c r="BT4677" s="2"/>
      <c r="BU4677" s="2"/>
      <c r="BV4677" s="55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18" t="s">
        <v>5</v>
      </c>
      <c r="H4678" s="3">
        <v>2024</v>
      </c>
      <c r="I4678" s="20" t="s">
        <v>282</v>
      </c>
      <c r="J4678" s="184" t="s">
        <v>277</v>
      </c>
      <c r="K4678" s="184" t="s">
        <v>320</v>
      </c>
      <c r="L4678" s="187">
        <f t="shared" ref="L4678:L4741" si="161">SUM(R4678,W4678,AB4678,AG4678,AL4678,AQ4678,AV4678,BA4678,BF4678,BK4678,BP4678,BU4678)</f>
        <v>0</v>
      </c>
      <c r="M4678" s="187">
        <f t="shared" ref="M4678:M4741" si="162">SUM(S4678,X4678,AC4678,AH4678,AM4678,AR4678,AW4678,BB4678,BG4678,BL4678,BQ4678,BV4678)</f>
        <v>0</v>
      </c>
      <c r="N4678" s="186"/>
      <c r="O4678" s="33"/>
      <c r="P4678" s="33"/>
      <c r="Q4678" s="33"/>
      <c r="R4678" s="33"/>
      <c r="S4678" s="42"/>
      <c r="T4678" s="2"/>
      <c r="U4678" s="2"/>
      <c r="V4678" s="2"/>
      <c r="W4678" s="2"/>
      <c r="X4678" s="55"/>
      <c r="Y4678" s="62"/>
      <c r="Z4678" s="62"/>
      <c r="AA4678" s="62"/>
      <c r="AB4678" s="62"/>
      <c r="AC4678" s="68"/>
      <c r="AD4678" s="2"/>
      <c r="AE4678" s="2"/>
      <c r="AF4678" s="2"/>
      <c r="AG4678" s="2"/>
      <c r="AH4678" s="55"/>
      <c r="AI4678" s="72"/>
      <c r="AJ4678" s="72"/>
      <c r="AK4678" s="72"/>
      <c r="AL4678" s="72"/>
      <c r="AM4678" s="80"/>
      <c r="AN4678" s="2"/>
      <c r="AO4678" s="2"/>
      <c r="AP4678" s="2"/>
      <c r="AQ4678" s="2"/>
      <c r="AR4678" s="55"/>
      <c r="AS4678" s="85"/>
      <c r="AT4678" s="85"/>
      <c r="AU4678" s="85"/>
      <c r="AV4678" s="85"/>
      <c r="AW4678" s="100"/>
      <c r="AX4678" s="2"/>
      <c r="AY4678" s="2"/>
      <c r="AZ4678" s="2"/>
      <c r="BA4678" s="2"/>
      <c r="BB4678" s="55"/>
      <c r="BC4678" s="105"/>
      <c r="BD4678" s="105"/>
      <c r="BE4678" s="105"/>
      <c r="BF4678" s="105"/>
      <c r="BG4678" s="109"/>
      <c r="BH4678" s="2"/>
      <c r="BI4678" s="2"/>
      <c r="BJ4678" s="2"/>
      <c r="BK4678" s="2"/>
      <c r="BL4678" s="55"/>
      <c r="BM4678" s="48"/>
      <c r="BN4678" s="48"/>
      <c r="BO4678" s="48"/>
      <c r="BP4678" s="48"/>
      <c r="BQ4678" s="117"/>
      <c r="BR4678" s="2"/>
      <c r="BS4678" s="2"/>
      <c r="BT4678" s="2"/>
      <c r="BU4678" s="2"/>
      <c r="BV4678" s="55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18" t="s">
        <v>5</v>
      </c>
      <c r="H4679" s="3">
        <v>2024</v>
      </c>
      <c r="I4679" s="20" t="s">
        <v>283</v>
      </c>
      <c r="J4679" s="184" t="s">
        <v>298</v>
      </c>
      <c r="K4679" s="184" t="s">
        <v>321</v>
      </c>
      <c r="L4679" s="187">
        <f t="shared" si="161"/>
        <v>0</v>
      </c>
      <c r="M4679" s="187">
        <f t="shared" si="162"/>
        <v>0</v>
      </c>
      <c r="N4679" s="186"/>
      <c r="O4679" s="33"/>
      <c r="P4679" s="33"/>
      <c r="Q4679" s="33"/>
      <c r="R4679" s="33"/>
      <c r="S4679" s="42"/>
      <c r="T4679" s="2"/>
      <c r="U4679" s="2"/>
      <c r="V4679" s="2"/>
      <c r="W4679" s="2"/>
      <c r="X4679" s="55"/>
      <c r="Y4679" s="62"/>
      <c r="Z4679" s="62"/>
      <c r="AA4679" s="62"/>
      <c r="AB4679" s="62"/>
      <c r="AC4679" s="68"/>
      <c r="AD4679" s="2"/>
      <c r="AE4679" s="2"/>
      <c r="AF4679" s="2"/>
      <c r="AG4679" s="2"/>
      <c r="AH4679" s="55"/>
      <c r="AI4679" s="72"/>
      <c r="AJ4679" s="72"/>
      <c r="AK4679" s="72"/>
      <c r="AL4679" s="72"/>
      <c r="AM4679" s="80"/>
      <c r="AN4679" s="2"/>
      <c r="AO4679" s="2"/>
      <c r="AP4679" s="2"/>
      <c r="AQ4679" s="2"/>
      <c r="AR4679" s="55"/>
      <c r="AS4679" s="85"/>
      <c r="AT4679" s="85"/>
      <c r="AU4679" s="85"/>
      <c r="AV4679" s="85"/>
      <c r="AW4679" s="100"/>
      <c r="AX4679" s="2"/>
      <c r="AY4679" s="2"/>
      <c r="AZ4679" s="2"/>
      <c r="BA4679" s="2"/>
      <c r="BB4679" s="55"/>
      <c r="BC4679" s="105"/>
      <c r="BD4679" s="105"/>
      <c r="BE4679" s="105"/>
      <c r="BF4679" s="105"/>
      <c r="BG4679" s="109"/>
      <c r="BH4679" s="2"/>
      <c r="BI4679" s="2"/>
      <c r="BJ4679" s="2"/>
      <c r="BK4679" s="2"/>
      <c r="BL4679" s="55"/>
      <c r="BM4679" s="48"/>
      <c r="BN4679" s="48"/>
      <c r="BO4679" s="48"/>
      <c r="BP4679" s="48"/>
      <c r="BQ4679" s="117"/>
      <c r="BR4679" s="2"/>
      <c r="BS4679" s="2"/>
      <c r="BT4679" s="2"/>
      <c r="BU4679" s="2"/>
      <c r="BV4679" s="55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18" t="s">
        <v>5</v>
      </c>
      <c r="H4680" s="3">
        <v>2024</v>
      </c>
      <c r="I4680" s="20" t="s">
        <v>283</v>
      </c>
      <c r="J4680" s="184" t="s">
        <v>278</v>
      </c>
      <c r="K4680" s="184" t="s">
        <v>320</v>
      </c>
      <c r="L4680" s="187">
        <f t="shared" si="161"/>
        <v>0</v>
      </c>
      <c r="M4680" s="187">
        <f t="shared" si="162"/>
        <v>0</v>
      </c>
      <c r="N4680" s="186"/>
      <c r="O4680" s="33"/>
      <c r="P4680" s="33"/>
      <c r="Q4680" s="33"/>
      <c r="R4680" s="33"/>
      <c r="S4680" s="42"/>
      <c r="T4680" s="2"/>
      <c r="U4680" s="2"/>
      <c r="V4680" s="2"/>
      <c r="W4680" s="2"/>
      <c r="X4680" s="55"/>
      <c r="Y4680" s="62"/>
      <c r="Z4680" s="62"/>
      <c r="AA4680" s="62"/>
      <c r="AB4680" s="62"/>
      <c r="AC4680" s="68"/>
      <c r="AD4680" s="2"/>
      <c r="AE4680" s="2"/>
      <c r="AF4680" s="2"/>
      <c r="AG4680" s="2"/>
      <c r="AH4680" s="55"/>
      <c r="AI4680" s="72"/>
      <c r="AJ4680" s="72"/>
      <c r="AK4680" s="72"/>
      <c r="AL4680" s="72"/>
      <c r="AM4680" s="80"/>
      <c r="AN4680" s="2"/>
      <c r="AO4680" s="2"/>
      <c r="AP4680" s="2"/>
      <c r="AQ4680" s="2"/>
      <c r="AR4680" s="55"/>
      <c r="AS4680" s="85"/>
      <c r="AT4680" s="85"/>
      <c r="AU4680" s="85"/>
      <c r="AV4680" s="85"/>
      <c r="AW4680" s="100"/>
      <c r="AX4680" s="2"/>
      <c r="AY4680" s="2"/>
      <c r="AZ4680" s="2"/>
      <c r="BA4680" s="2"/>
      <c r="BB4680" s="55"/>
      <c r="BC4680" s="105"/>
      <c r="BD4680" s="105"/>
      <c r="BE4680" s="105"/>
      <c r="BF4680" s="105"/>
      <c r="BG4680" s="109"/>
      <c r="BH4680" s="2"/>
      <c r="BI4680" s="2"/>
      <c r="BJ4680" s="2"/>
      <c r="BK4680" s="2"/>
      <c r="BL4680" s="55"/>
      <c r="BM4680" s="48"/>
      <c r="BN4680" s="48"/>
      <c r="BO4680" s="48"/>
      <c r="BP4680" s="48"/>
      <c r="BQ4680" s="117"/>
      <c r="BR4680" s="2"/>
      <c r="BS4680" s="2"/>
      <c r="BT4680" s="2"/>
      <c r="BU4680" s="2"/>
      <c r="BV4680" s="55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18" t="s">
        <v>5</v>
      </c>
      <c r="H4681" s="3">
        <v>2024</v>
      </c>
      <c r="I4681" s="20" t="s">
        <v>283</v>
      </c>
      <c r="J4681" s="184" t="s">
        <v>279</v>
      </c>
      <c r="K4681" s="184" t="s">
        <v>320</v>
      </c>
      <c r="L4681" s="187">
        <f t="shared" si="161"/>
        <v>0</v>
      </c>
      <c r="M4681" s="187">
        <f t="shared" si="162"/>
        <v>0</v>
      </c>
      <c r="N4681" s="186"/>
      <c r="O4681" s="33"/>
      <c r="P4681" s="33"/>
      <c r="Q4681" s="33"/>
      <c r="R4681" s="33"/>
      <c r="S4681" s="42"/>
      <c r="T4681" s="2"/>
      <c r="U4681" s="2"/>
      <c r="V4681" s="2"/>
      <c r="W4681" s="2"/>
      <c r="X4681" s="55"/>
      <c r="Y4681" s="62"/>
      <c r="Z4681" s="62"/>
      <c r="AA4681" s="62"/>
      <c r="AB4681" s="62"/>
      <c r="AC4681" s="68"/>
      <c r="AD4681" s="2"/>
      <c r="AE4681" s="2"/>
      <c r="AF4681" s="2"/>
      <c r="AG4681" s="2"/>
      <c r="AH4681" s="55"/>
      <c r="AI4681" s="72"/>
      <c r="AJ4681" s="72"/>
      <c r="AK4681" s="72"/>
      <c r="AL4681" s="72"/>
      <c r="AM4681" s="80"/>
      <c r="AN4681" s="2"/>
      <c r="AO4681" s="2"/>
      <c r="AP4681" s="2"/>
      <c r="AQ4681" s="2"/>
      <c r="AR4681" s="55"/>
      <c r="AS4681" s="85"/>
      <c r="AT4681" s="85"/>
      <c r="AU4681" s="85"/>
      <c r="AV4681" s="85"/>
      <c r="AW4681" s="100"/>
      <c r="AX4681" s="2"/>
      <c r="AY4681" s="2"/>
      <c r="AZ4681" s="2"/>
      <c r="BA4681" s="2"/>
      <c r="BB4681" s="55"/>
      <c r="BC4681" s="105"/>
      <c r="BD4681" s="105"/>
      <c r="BE4681" s="105"/>
      <c r="BF4681" s="105"/>
      <c r="BG4681" s="109"/>
      <c r="BH4681" s="2"/>
      <c r="BI4681" s="2"/>
      <c r="BJ4681" s="2"/>
      <c r="BK4681" s="2"/>
      <c r="BL4681" s="55"/>
      <c r="BM4681" s="48"/>
      <c r="BN4681" s="48"/>
      <c r="BO4681" s="48"/>
      <c r="BP4681" s="48"/>
      <c r="BQ4681" s="117"/>
      <c r="BR4681" s="2"/>
      <c r="BS4681" s="2"/>
      <c r="BT4681" s="2"/>
      <c r="BU4681" s="2"/>
      <c r="BV4681" s="55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18" t="s">
        <v>5</v>
      </c>
      <c r="H4682" s="3">
        <v>2024</v>
      </c>
      <c r="I4682" s="20" t="s">
        <v>286</v>
      </c>
      <c r="J4682" s="184" t="s">
        <v>280</v>
      </c>
      <c r="K4682" s="184" t="s">
        <v>319</v>
      </c>
      <c r="L4682" s="187">
        <f t="shared" si="161"/>
        <v>0</v>
      </c>
      <c r="M4682" s="187">
        <f t="shared" si="162"/>
        <v>0</v>
      </c>
      <c r="N4682" s="186"/>
      <c r="O4682" s="33"/>
      <c r="P4682" s="33"/>
      <c r="Q4682" s="33"/>
      <c r="R4682" s="33"/>
      <c r="S4682" s="42"/>
      <c r="T4682" s="2"/>
      <c r="U4682" s="2"/>
      <c r="V4682" s="2"/>
      <c r="W4682" s="2"/>
      <c r="X4682" s="55"/>
      <c r="Y4682" s="62"/>
      <c r="Z4682" s="62"/>
      <c r="AA4682" s="62"/>
      <c r="AB4682" s="62"/>
      <c r="AC4682" s="68"/>
      <c r="AD4682" s="2"/>
      <c r="AE4682" s="2"/>
      <c r="AF4682" s="2"/>
      <c r="AG4682" s="2"/>
      <c r="AH4682" s="55"/>
      <c r="AI4682" s="72"/>
      <c r="AJ4682" s="72"/>
      <c r="AK4682" s="72"/>
      <c r="AL4682" s="72"/>
      <c r="AM4682" s="80"/>
      <c r="AN4682" s="2"/>
      <c r="AO4682" s="2"/>
      <c r="AP4682" s="2"/>
      <c r="AQ4682" s="2"/>
      <c r="AR4682" s="55"/>
      <c r="AS4682" s="85"/>
      <c r="AT4682" s="85"/>
      <c r="AU4682" s="85"/>
      <c r="AV4682" s="85"/>
      <c r="AW4682" s="100"/>
      <c r="AX4682" s="2"/>
      <c r="AY4682" s="2"/>
      <c r="AZ4682" s="2"/>
      <c r="BA4682" s="2"/>
      <c r="BB4682" s="55"/>
      <c r="BC4682" s="105"/>
      <c r="BD4682" s="105"/>
      <c r="BE4682" s="105"/>
      <c r="BF4682" s="105"/>
      <c r="BG4682" s="109"/>
      <c r="BH4682" s="2"/>
      <c r="BI4682" s="2"/>
      <c r="BJ4682" s="2"/>
      <c r="BK4682" s="2"/>
      <c r="BL4682" s="55"/>
      <c r="BM4682" s="48"/>
      <c r="BN4682" s="48"/>
      <c r="BO4682" s="48"/>
      <c r="BP4682" s="48"/>
      <c r="BQ4682" s="117"/>
      <c r="BR4682" s="2"/>
      <c r="BS4682" s="2"/>
      <c r="BT4682" s="2"/>
      <c r="BU4682" s="2"/>
      <c r="BV4682" s="55"/>
    </row>
    <row r="4683" spans="1:74" hidden="1" x14ac:dyDescent="0.3">
      <c r="A4683" s="2" t="s">
        <v>152</v>
      </c>
      <c r="B4683" s="2" t="s">
        <v>2</v>
      </c>
      <c r="C4683" s="2" t="s">
        <v>3</v>
      </c>
      <c r="D4683" s="2" t="s">
        <v>124</v>
      </c>
      <c r="E4683" s="5" t="s">
        <v>151</v>
      </c>
      <c r="F4683" s="3">
        <v>3</v>
      </c>
      <c r="G4683" s="18" t="s">
        <v>5</v>
      </c>
      <c r="H4683" s="3">
        <v>2024</v>
      </c>
      <c r="I4683" s="20" t="s">
        <v>286</v>
      </c>
      <c r="J4683" s="184" t="s">
        <v>281</v>
      </c>
      <c r="K4683" s="184" t="s">
        <v>319</v>
      </c>
      <c r="L4683" s="187">
        <f t="shared" si="161"/>
        <v>0</v>
      </c>
      <c r="M4683" s="187">
        <f t="shared" si="162"/>
        <v>104.5</v>
      </c>
      <c r="N4683" s="186" t="s">
        <v>1503</v>
      </c>
      <c r="O4683" s="33"/>
      <c r="P4683" s="33"/>
      <c r="Q4683" s="33"/>
      <c r="R4683" s="33"/>
      <c r="S4683" s="42"/>
      <c r="T4683" s="2"/>
      <c r="U4683" s="2"/>
      <c r="V4683" s="2"/>
      <c r="W4683" s="2"/>
      <c r="X4683" s="55"/>
      <c r="Y4683" s="62"/>
      <c r="Z4683" s="62"/>
      <c r="AA4683" s="62"/>
      <c r="AB4683" s="62"/>
      <c r="AC4683" s="68"/>
      <c r="AD4683" s="2"/>
      <c r="AE4683" s="2"/>
      <c r="AF4683" s="2"/>
      <c r="AG4683" s="2"/>
      <c r="AH4683" s="55"/>
      <c r="AI4683" s="72"/>
      <c r="AJ4683" s="72"/>
      <c r="AK4683" s="72"/>
      <c r="AL4683" s="72"/>
      <c r="AM4683" s="80"/>
      <c r="AN4683" s="2"/>
      <c r="AO4683" s="2"/>
      <c r="AP4683" s="2"/>
      <c r="AQ4683" s="2"/>
      <c r="AR4683" s="55"/>
      <c r="AS4683" s="85"/>
      <c r="AT4683" s="85"/>
      <c r="AU4683" s="85"/>
      <c r="AV4683" s="85"/>
      <c r="AW4683" s="100"/>
      <c r="AX4683" s="2"/>
      <c r="AY4683" s="2"/>
      <c r="AZ4683" s="2"/>
      <c r="BA4683" s="2"/>
      <c r="BB4683" s="55"/>
      <c r="BC4683" s="105" t="s">
        <v>1061</v>
      </c>
      <c r="BD4683" s="105"/>
      <c r="BE4683" s="105"/>
      <c r="BF4683" s="105"/>
      <c r="BG4683" s="109">
        <v>4.5</v>
      </c>
      <c r="BH4683" s="2"/>
      <c r="BI4683" s="2"/>
      <c r="BJ4683" s="2"/>
      <c r="BK4683" s="2"/>
      <c r="BL4683" s="55"/>
      <c r="BM4683" s="48"/>
      <c r="BN4683" s="48"/>
      <c r="BO4683" s="48"/>
      <c r="BP4683" s="48"/>
      <c r="BQ4683" s="117"/>
      <c r="BR4683" s="2" t="s">
        <v>1264</v>
      </c>
      <c r="BS4683" s="2"/>
      <c r="BT4683" s="2"/>
      <c r="BU4683" s="2"/>
      <c r="BV4683" s="55">
        <v>100</v>
      </c>
    </row>
    <row r="4684" spans="1:74" s="13" customFormat="1" hidden="1" x14ac:dyDescent="0.3">
      <c r="A4684" s="12" t="s">
        <v>152</v>
      </c>
      <c r="B4684" s="12" t="s">
        <v>2</v>
      </c>
      <c r="C4684" s="12" t="s">
        <v>3</v>
      </c>
      <c r="D4684" s="12" t="s">
        <v>124</v>
      </c>
      <c r="E4684" s="6" t="s">
        <v>151</v>
      </c>
      <c r="F4684" s="7">
        <v>3</v>
      </c>
      <c r="G4684" s="19" t="s">
        <v>5</v>
      </c>
      <c r="H4684" s="7">
        <v>2024</v>
      </c>
      <c r="I4684" s="21"/>
      <c r="J4684" s="12" t="s">
        <v>314</v>
      </c>
      <c r="K4684" s="12"/>
      <c r="L4684" s="147"/>
      <c r="M4684" s="147">
        <f>SUM(M4646:M4683)</f>
        <v>106.65600000000001</v>
      </c>
      <c r="N4684" s="183"/>
      <c r="O4684" s="12"/>
      <c r="P4684" s="12"/>
      <c r="Q4684" s="12"/>
      <c r="R4684" s="12"/>
      <c r="S4684" s="47">
        <f>SUBTOTAL(9,S4646:S4683)</f>
        <v>0</v>
      </c>
      <c r="T4684" s="12"/>
      <c r="U4684" s="12"/>
      <c r="V4684" s="12"/>
      <c r="W4684" s="12"/>
      <c r="X4684" s="47">
        <f>SUBTOTAL(9,X4646:X4683)</f>
        <v>0</v>
      </c>
      <c r="Y4684" s="12"/>
      <c r="Z4684" s="12"/>
      <c r="AA4684" s="12"/>
      <c r="AB4684" s="12"/>
      <c r="AC4684" s="47">
        <f>SUM(AC4646:AC4683)</f>
        <v>0</v>
      </c>
      <c r="AD4684" s="12"/>
      <c r="AE4684" s="12"/>
      <c r="AF4684" s="12"/>
      <c r="AG4684" s="12"/>
      <c r="AH4684" s="47">
        <f>SUM(AH4646:AH4683)</f>
        <v>0</v>
      </c>
      <c r="AI4684" s="12"/>
      <c r="AJ4684" s="12"/>
      <c r="AK4684" s="12"/>
      <c r="AL4684" s="12"/>
      <c r="AM4684" s="47">
        <f>SUBTOTAL(9,AM4646:AM4683)</f>
        <v>0</v>
      </c>
      <c r="AN4684" s="12"/>
      <c r="AO4684" s="12"/>
      <c r="AP4684" s="12"/>
      <c r="AQ4684" s="12"/>
      <c r="AR4684" s="47">
        <f>SUBTOTAL(9,AR4646:AR4683)</f>
        <v>0</v>
      </c>
      <c r="AS4684" s="12"/>
      <c r="AT4684" s="12"/>
      <c r="AU4684" s="12"/>
      <c r="AV4684" s="12"/>
      <c r="AW4684" s="47">
        <f>SUBTOTAL(9,AW4646:AW4683)</f>
        <v>0</v>
      </c>
      <c r="AX4684" s="12"/>
      <c r="AY4684" s="12"/>
      <c r="AZ4684" s="12"/>
      <c r="BA4684" s="12"/>
      <c r="BB4684" s="47">
        <f>SUBTOTAL(9,BB4646:BB4683)</f>
        <v>0</v>
      </c>
      <c r="BC4684" s="12"/>
      <c r="BD4684" s="12"/>
      <c r="BE4684" s="12"/>
      <c r="BF4684" s="12"/>
      <c r="BG4684" s="47">
        <f>SUBTOTAL(9,BG4646:BG4683)</f>
        <v>0</v>
      </c>
      <c r="BH4684" s="12"/>
      <c r="BI4684" s="12"/>
      <c r="BJ4684" s="12"/>
      <c r="BK4684" s="12"/>
      <c r="BL4684" s="47">
        <f>SUBTOTAL(9,BL4646:BL4683)</f>
        <v>0</v>
      </c>
      <c r="BM4684" s="12"/>
      <c r="BN4684" s="12"/>
      <c r="BO4684" s="12"/>
      <c r="BP4684" s="12"/>
      <c r="BQ4684" s="47">
        <f>SUBTOTAL(9,BQ4646:BQ4683)</f>
        <v>0</v>
      </c>
      <c r="BR4684" s="12"/>
      <c r="BS4684" s="12"/>
      <c r="BT4684" s="12"/>
      <c r="BU4684" s="12"/>
      <c r="BV4684" s="47">
        <v>100</v>
      </c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18" t="s">
        <v>5</v>
      </c>
      <c r="H4685" s="3">
        <v>2024</v>
      </c>
      <c r="I4685" s="20" t="s">
        <v>287</v>
      </c>
      <c r="J4685" s="184" t="s">
        <v>267</v>
      </c>
      <c r="K4685" s="184" t="s">
        <v>318</v>
      </c>
      <c r="L4685" s="187">
        <f t="shared" si="161"/>
        <v>0</v>
      </c>
      <c r="M4685" s="187">
        <f t="shared" si="162"/>
        <v>0</v>
      </c>
      <c r="N4685" s="186"/>
      <c r="O4685" s="33"/>
      <c r="P4685" s="33"/>
      <c r="Q4685" s="33"/>
      <c r="R4685" s="33"/>
      <c r="S4685" s="42"/>
      <c r="T4685" s="2"/>
      <c r="U4685" s="2"/>
      <c r="V4685" s="2"/>
      <c r="W4685" s="2"/>
      <c r="X4685" s="55"/>
      <c r="Y4685" s="62"/>
      <c r="Z4685" s="62"/>
      <c r="AA4685" s="62"/>
      <c r="AB4685" s="62"/>
      <c r="AC4685" s="68"/>
      <c r="AD4685" s="2"/>
      <c r="AE4685" s="2"/>
      <c r="AF4685" s="2"/>
      <c r="AG4685" s="2"/>
      <c r="AH4685" s="55"/>
      <c r="AI4685" s="72"/>
      <c r="AJ4685" s="72"/>
      <c r="AK4685" s="72"/>
      <c r="AL4685" s="72"/>
      <c r="AM4685" s="80"/>
      <c r="AN4685" s="2"/>
      <c r="AO4685" s="2"/>
      <c r="AP4685" s="2"/>
      <c r="AQ4685" s="2"/>
      <c r="AR4685" s="55"/>
      <c r="AS4685" s="85"/>
      <c r="AT4685" s="85"/>
      <c r="AU4685" s="85"/>
      <c r="AV4685" s="85"/>
      <c r="AW4685" s="100"/>
      <c r="AX4685" s="2"/>
      <c r="AY4685" s="2"/>
      <c r="AZ4685" s="2"/>
      <c r="BA4685" s="2"/>
      <c r="BB4685" s="55"/>
      <c r="BC4685" s="105"/>
      <c r="BD4685" s="105"/>
      <c r="BE4685" s="105"/>
      <c r="BF4685" s="105"/>
      <c r="BG4685" s="109"/>
      <c r="BH4685" s="2"/>
      <c r="BI4685" s="2"/>
      <c r="BJ4685" s="2"/>
      <c r="BK4685" s="2"/>
      <c r="BL4685" s="55"/>
      <c r="BM4685" s="48"/>
      <c r="BN4685" s="48"/>
      <c r="BO4685" s="48"/>
      <c r="BP4685" s="48"/>
      <c r="BQ4685" s="117"/>
      <c r="BR4685" s="2"/>
      <c r="BS4685" s="2"/>
      <c r="BT4685" s="2"/>
      <c r="BU4685" s="2"/>
      <c r="BV4685" s="55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18" t="s">
        <v>5</v>
      </c>
      <c r="H4686" s="3">
        <v>2024</v>
      </c>
      <c r="I4686" s="20" t="s">
        <v>287</v>
      </c>
      <c r="J4686" s="184" t="s">
        <v>291</v>
      </c>
      <c r="K4686" s="184" t="s">
        <v>319</v>
      </c>
      <c r="L4686" s="187">
        <f t="shared" si="161"/>
        <v>0</v>
      </c>
      <c r="M4686" s="187">
        <f t="shared" si="162"/>
        <v>0</v>
      </c>
      <c r="N4686" s="186"/>
      <c r="O4686" s="33"/>
      <c r="P4686" s="33"/>
      <c r="Q4686" s="33"/>
      <c r="R4686" s="33"/>
      <c r="S4686" s="42"/>
      <c r="T4686" s="2"/>
      <c r="U4686" s="2"/>
      <c r="V4686" s="2"/>
      <c r="W4686" s="2"/>
      <c r="X4686" s="55"/>
      <c r="Y4686" s="62"/>
      <c r="Z4686" s="62"/>
      <c r="AA4686" s="62"/>
      <c r="AB4686" s="62"/>
      <c r="AC4686" s="68"/>
      <c r="AD4686" s="2"/>
      <c r="AE4686" s="2"/>
      <c r="AF4686" s="2"/>
      <c r="AG4686" s="2"/>
      <c r="AH4686" s="55"/>
      <c r="AI4686" s="72"/>
      <c r="AJ4686" s="72"/>
      <c r="AK4686" s="72"/>
      <c r="AL4686" s="72"/>
      <c r="AM4686" s="80"/>
      <c r="AN4686" s="2"/>
      <c r="AO4686" s="2"/>
      <c r="AP4686" s="2"/>
      <c r="AQ4686" s="2"/>
      <c r="AR4686" s="55"/>
      <c r="AS4686" s="85"/>
      <c r="AT4686" s="85"/>
      <c r="AU4686" s="85"/>
      <c r="AV4686" s="85"/>
      <c r="AW4686" s="100"/>
      <c r="AX4686" s="2"/>
      <c r="AY4686" s="2"/>
      <c r="AZ4686" s="2"/>
      <c r="BA4686" s="2"/>
      <c r="BB4686" s="55"/>
      <c r="BC4686" s="105"/>
      <c r="BD4686" s="105"/>
      <c r="BE4686" s="105"/>
      <c r="BF4686" s="105"/>
      <c r="BG4686" s="109"/>
      <c r="BH4686" s="2"/>
      <c r="BI4686" s="2"/>
      <c r="BJ4686" s="2"/>
      <c r="BK4686" s="2"/>
      <c r="BL4686" s="55"/>
      <c r="BM4686" s="48"/>
      <c r="BN4686" s="48"/>
      <c r="BO4686" s="48"/>
      <c r="BP4686" s="48"/>
      <c r="BQ4686" s="117"/>
      <c r="BR4686" s="2"/>
      <c r="BS4686" s="2"/>
      <c r="BT4686" s="2"/>
      <c r="BU4686" s="2"/>
      <c r="BV4686" s="55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18" t="s">
        <v>5</v>
      </c>
      <c r="H4687" s="3">
        <v>2024</v>
      </c>
      <c r="I4687" s="20" t="s">
        <v>286</v>
      </c>
      <c r="J4687" s="184" t="s">
        <v>336</v>
      </c>
      <c r="K4687" s="184" t="s">
        <v>319</v>
      </c>
      <c r="L4687" s="187">
        <f t="shared" si="161"/>
        <v>0</v>
      </c>
      <c r="M4687" s="187">
        <f t="shared" si="162"/>
        <v>0</v>
      </c>
      <c r="N4687" s="186"/>
      <c r="O4687" s="33"/>
      <c r="P4687" s="33"/>
      <c r="Q4687" s="33"/>
      <c r="R4687" s="33"/>
      <c r="S4687" s="42"/>
      <c r="T4687" s="2"/>
      <c r="U4687" s="2"/>
      <c r="V4687" s="2"/>
      <c r="W4687" s="2"/>
      <c r="X4687" s="55"/>
      <c r="Y4687" s="62"/>
      <c r="Z4687" s="62"/>
      <c r="AA4687" s="62"/>
      <c r="AB4687" s="62"/>
      <c r="AC4687" s="68"/>
      <c r="AD4687" s="2"/>
      <c r="AE4687" s="2"/>
      <c r="AF4687" s="2"/>
      <c r="AG4687" s="2"/>
      <c r="AH4687" s="55"/>
      <c r="AI4687" s="72"/>
      <c r="AJ4687" s="72"/>
      <c r="AK4687" s="72"/>
      <c r="AL4687" s="72"/>
      <c r="AM4687" s="80"/>
      <c r="AN4687" s="2"/>
      <c r="AO4687" s="2"/>
      <c r="AP4687" s="2"/>
      <c r="AQ4687" s="2"/>
      <c r="AR4687" s="55"/>
      <c r="AS4687" s="85"/>
      <c r="AT4687" s="85"/>
      <c r="AU4687" s="85"/>
      <c r="AV4687" s="85"/>
      <c r="AW4687" s="100"/>
      <c r="AX4687" s="2"/>
      <c r="AY4687" s="2"/>
      <c r="AZ4687" s="2"/>
      <c r="BA4687" s="2"/>
      <c r="BB4687" s="55"/>
      <c r="BC4687" s="105"/>
      <c r="BD4687" s="105"/>
      <c r="BE4687" s="105"/>
      <c r="BF4687" s="105"/>
      <c r="BG4687" s="109"/>
      <c r="BH4687" s="2"/>
      <c r="BI4687" s="2"/>
      <c r="BJ4687" s="2"/>
      <c r="BK4687" s="2"/>
      <c r="BL4687" s="55"/>
      <c r="BM4687" s="48"/>
      <c r="BN4687" s="48"/>
      <c r="BO4687" s="48"/>
      <c r="BP4687" s="48"/>
      <c r="BQ4687" s="117"/>
      <c r="BR4687" s="2"/>
      <c r="BS4687" s="2"/>
      <c r="BT4687" s="2"/>
      <c r="BU4687" s="2"/>
      <c r="BV4687" s="55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18" t="s">
        <v>5</v>
      </c>
      <c r="H4688" s="3">
        <v>2024</v>
      </c>
      <c r="I4688" s="20" t="s">
        <v>286</v>
      </c>
      <c r="J4688" s="185" t="s">
        <v>337</v>
      </c>
      <c r="K4688" s="185" t="s">
        <v>318</v>
      </c>
      <c r="L4688" s="187">
        <f t="shared" si="161"/>
        <v>0</v>
      </c>
      <c r="M4688" s="187">
        <f t="shared" si="162"/>
        <v>0</v>
      </c>
      <c r="N4688" s="186"/>
      <c r="O4688" s="53"/>
      <c r="P4688" s="53"/>
      <c r="Q4688" s="53"/>
      <c r="R4688" s="53"/>
      <c r="S4688" s="54"/>
      <c r="T4688" s="8"/>
      <c r="U4688" s="8"/>
      <c r="V4688" s="8"/>
      <c r="W4688" s="8"/>
      <c r="X4688" s="122"/>
      <c r="Y4688" s="135"/>
      <c r="Z4688" s="135"/>
      <c r="AA4688" s="135"/>
      <c r="AB4688" s="135"/>
      <c r="AC4688" s="136"/>
      <c r="AD4688" s="8"/>
      <c r="AE4688" s="8"/>
      <c r="AF4688" s="8"/>
      <c r="AG4688" s="8"/>
      <c r="AH4688" s="122"/>
      <c r="AI4688" s="137"/>
      <c r="AJ4688" s="137"/>
      <c r="AK4688" s="137"/>
      <c r="AL4688" s="137"/>
      <c r="AM4688" s="138"/>
      <c r="AN4688" s="8"/>
      <c r="AO4688" s="8"/>
      <c r="AP4688" s="8"/>
      <c r="AQ4688" s="8"/>
      <c r="AR4688" s="122"/>
      <c r="AS4688" s="139"/>
      <c r="AT4688" s="139"/>
      <c r="AU4688" s="139"/>
      <c r="AV4688" s="139"/>
      <c r="AW4688" s="140"/>
      <c r="AX4688" s="8"/>
      <c r="AY4688" s="8"/>
      <c r="AZ4688" s="8"/>
      <c r="BA4688" s="8"/>
      <c r="BB4688" s="122"/>
      <c r="BC4688" s="141"/>
      <c r="BD4688" s="141"/>
      <c r="BE4688" s="141"/>
      <c r="BF4688" s="141"/>
      <c r="BG4688" s="142"/>
      <c r="BH4688" s="8"/>
      <c r="BI4688" s="8"/>
      <c r="BJ4688" s="8"/>
      <c r="BK4688" s="8"/>
      <c r="BL4688" s="122"/>
      <c r="BM4688" s="143"/>
      <c r="BN4688" s="143"/>
      <c r="BO4688" s="143"/>
      <c r="BP4688" s="143"/>
      <c r="BQ4688" s="144"/>
      <c r="BR4688" s="8"/>
      <c r="BS4688" s="8"/>
      <c r="BT4688" s="8"/>
      <c r="BU4688" s="8"/>
      <c r="BV4688" s="122"/>
    </row>
    <row r="4689" spans="1:74" ht="28.8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18" t="s">
        <v>5</v>
      </c>
      <c r="H4689" s="3">
        <v>2024</v>
      </c>
      <c r="I4689" s="20" t="s">
        <v>286</v>
      </c>
      <c r="J4689" s="185" t="s">
        <v>338</v>
      </c>
      <c r="K4689" s="185" t="s">
        <v>339</v>
      </c>
      <c r="L4689" s="187">
        <f t="shared" si="161"/>
        <v>0</v>
      </c>
      <c r="M4689" s="187">
        <f t="shared" si="162"/>
        <v>0</v>
      </c>
      <c r="N4689" s="186"/>
      <c r="O4689" s="53"/>
      <c r="P4689" s="53"/>
      <c r="Q4689" s="53"/>
      <c r="R4689" s="53"/>
      <c r="S4689" s="54"/>
      <c r="T4689" s="8"/>
      <c r="U4689" s="8"/>
      <c r="V4689" s="8"/>
      <c r="W4689" s="8"/>
      <c r="X4689" s="122"/>
      <c r="Y4689" s="135"/>
      <c r="Z4689" s="135"/>
      <c r="AA4689" s="135"/>
      <c r="AB4689" s="135"/>
      <c r="AC4689" s="136"/>
      <c r="AD4689" s="8"/>
      <c r="AE4689" s="8"/>
      <c r="AF4689" s="8"/>
      <c r="AG4689" s="8"/>
      <c r="AH4689" s="122"/>
      <c r="AI4689" s="137"/>
      <c r="AJ4689" s="137"/>
      <c r="AK4689" s="137"/>
      <c r="AL4689" s="137"/>
      <c r="AM4689" s="138"/>
      <c r="AN4689" s="8"/>
      <c r="AO4689" s="8"/>
      <c r="AP4689" s="8"/>
      <c r="AQ4689" s="8"/>
      <c r="AR4689" s="122"/>
      <c r="AS4689" s="139"/>
      <c r="AT4689" s="139"/>
      <c r="AU4689" s="139"/>
      <c r="AV4689" s="139"/>
      <c r="AW4689" s="140"/>
      <c r="AX4689" s="8"/>
      <c r="AY4689" s="8"/>
      <c r="AZ4689" s="8"/>
      <c r="BA4689" s="8"/>
      <c r="BB4689" s="122"/>
      <c r="BC4689" s="141"/>
      <c r="BD4689" s="141"/>
      <c r="BE4689" s="141"/>
      <c r="BF4689" s="141"/>
      <c r="BG4689" s="142"/>
      <c r="BH4689" s="8"/>
      <c r="BI4689" s="8"/>
      <c r="BJ4689" s="8"/>
      <c r="BK4689" s="8"/>
      <c r="BL4689" s="122"/>
      <c r="BM4689" s="143"/>
      <c r="BN4689" s="143"/>
      <c r="BO4689" s="143"/>
      <c r="BP4689" s="143"/>
      <c r="BQ4689" s="144"/>
      <c r="BR4689" s="8"/>
      <c r="BS4689" s="8"/>
      <c r="BT4689" s="8"/>
      <c r="BU4689" s="8"/>
      <c r="BV4689" s="122"/>
    </row>
    <row r="4690" spans="1:74" ht="28.8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18" t="s">
        <v>5</v>
      </c>
      <c r="H4690" s="3">
        <v>2024</v>
      </c>
      <c r="I4690" s="20" t="s">
        <v>286</v>
      </c>
      <c r="J4690" s="185" t="s">
        <v>340</v>
      </c>
      <c r="K4690" s="185" t="s">
        <v>318</v>
      </c>
      <c r="L4690" s="187">
        <f t="shared" si="161"/>
        <v>0</v>
      </c>
      <c r="M4690" s="187">
        <f t="shared" si="162"/>
        <v>0</v>
      </c>
      <c r="N4690" s="186"/>
      <c r="O4690" s="53"/>
      <c r="P4690" s="53"/>
      <c r="Q4690" s="53"/>
      <c r="R4690" s="53"/>
      <c r="S4690" s="54"/>
      <c r="T4690" s="8"/>
      <c r="U4690" s="8"/>
      <c r="V4690" s="8"/>
      <c r="W4690" s="8"/>
      <c r="X4690" s="122"/>
      <c r="Y4690" s="135"/>
      <c r="Z4690" s="135"/>
      <c r="AA4690" s="135"/>
      <c r="AB4690" s="135"/>
      <c r="AC4690" s="136"/>
      <c r="AD4690" s="8"/>
      <c r="AE4690" s="8"/>
      <c r="AF4690" s="8"/>
      <c r="AG4690" s="8"/>
      <c r="AH4690" s="122"/>
      <c r="AI4690" s="137"/>
      <c r="AJ4690" s="137"/>
      <c r="AK4690" s="137"/>
      <c r="AL4690" s="137"/>
      <c r="AM4690" s="138"/>
      <c r="AN4690" s="8"/>
      <c r="AO4690" s="8"/>
      <c r="AP4690" s="8"/>
      <c r="AQ4690" s="8"/>
      <c r="AR4690" s="122"/>
      <c r="AS4690" s="139"/>
      <c r="AT4690" s="139"/>
      <c r="AU4690" s="139"/>
      <c r="AV4690" s="139"/>
      <c r="AW4690" s="140"/>
      <c r="AX4690" s="8"/>
      <c r="AY4690" s="8"/>
      <c r="AZ4690" s="8"/>
      <c r="BA4690" s="8"/>
      <c r="BB4690" s="122"/>
      <c r="BC4690" s="141"/>
      <c r="BD4690" s="141"/>
      <c r="BE4690" s="141"/>
      <c r="BF4690" s="141"/>
      <c r="BG4690" s="142"/>
      <c r="BH4690" s="8"/>
      <c r="BI4690" s="8"/>
      <c r="BJ4690" s="8"/>
      <c r="BK4690" s="8"/>
      <c r="BL4690" s="122"/>
      <c r="BM4690" s="143"/>
      <c r="BN4690" s="143"/>
      <c r="BO4690" s="143"/>
      <c r="BP4690" s="143"/>
      <c r="BQ4690" s="144"/>
      <c r="BR4690" s="8"/>
      <c r="BS4690" s="8"/>
      <c r="BT4690" s="8"/>
      <c r="BU4690" s="8"/>
      <c r="BV4690" s="122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18" t="s">
        <v>5</v>
      </c>
      <c r="H4691" s="3">
        <v>2024</v>
      </c>
      <c r="I4691" s="20" t="s">
        <v>286</v>
      </c>
      <c r="J4691" s="185" t="s">
        <v>341</v>
      </c>
      <c r="K4691" s="185" t="s">
        <v>320</v>
      </c>
      <c r="L4691" s="187">
        <f t="shared" si="161"/>
        <v>0</v>
      </c>
      <c r="M4691" s="187">
        <f t="shared" si="162"/>
        <v>0</v>
      </c>
      <c r="N4691" s="186"/>
      <c r="O4691" s="53"/>
      <c r="P4691" s="53"/>
      <c r="Q4691" s="53"/>
      <c r="R4691" s="53"/>
      <c r="S4691" s="54"/>
      <c r="T4691" s="8"/>
      <c r="U4691" s="8"/>
      <c r="V4691" s="8"/>
      <c r="W4691" s="8"/>
      <c r="X4691" s="122"/>
      <c r="Y4691" s="135"/>
      <c r="Z4691" s="135"/>
      <c r="AA4691" s="135"/>
      <c r="AB4691" s="135"/>
      <c r="AC4691" s="136"/>
      <c r="AD4691" s="8"/>
      <c r="AE4691" s="8"/>
      <c r="AF4691" s="8"/>
      <c r="AG4691" s="8"/>
      <c r="AH4691" s="122"/>
      <c r="AI4691" s="137"/>
      <c r="AJ4691" s="137"/>
      <c r="AK4691" s="137"/>
      <c r="AL4691" s="137"/>
      <c r="AM4691" s="138"/>
      <c r="AN4691" s="8"/>
      <c r="AO4691" s="8"/>
      <c r="AP4691" s="8"/>
      <c r="AQ4691" s="8"/>
      <c r="AR4691" s="122"/>
      <c r="AS4691" s="139"/>
      <c r="AT4691" s="139"/>
      <c r="AU4691" s="139"/>
      <c r="AV4691" s="139"/>
      <c r="AW4691" s="140"/>
      <c r="AX4691" s="8"/>
      <c r="AY4691" s="8"/>
      <c r="AZ4691" s="8"/>
      <c r="BA4691" s="8"/>
      <c r="BB4691" s="122"/>
      <c r="BC4691" s="141"/>
      <c r="BD4691" s="141"/>
      <c r="BE4691" s="141"/>
      <c r="BF4691" s="141"/>
      <c r="BG4691" s="142"/>
      <c r="BH4691" s="8"/>
      <c r="BI4691" s="8"/>
      <c r="BJ4691" s="8"/>
      <c r="BK4691" s="8"/>
      <c r="BL4691" s="122"/>
      <c r="BM4691" s="143"/>
      <c r="BN4691" s="143"/>
      <c r="BO4691" s="143"/>
      <c r="BP4691" s="143"/>
      <c r="BQ4691" s="144"/>
      <c r="BR4691" s="8"/>
      <c r="BS4691" s="8"/>
      <c r="BT4691" s="8"/>
      <c r="BU4691" s="8"/>
      <c r="BV4691" s="122"/>
    </row>
    <row r="4692" spans="1:74" ht="28.8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18" t="s">
        <v>5</v>
      </c>
      <c r="H4692" s="3">
        <v>2024</v>
      </c>
      <c r="I4692" s="20" t="s">
        <v>286</v>
      </c>
      <c r="J4692" s="185" t="s">
        <v>342</v>
      </c>
      <c r="K4692" s="185" t="s">
        <v>320</v>
      </c>
      <c r="L4692" s="187">
        <f t="shared" si="161"/>
        <v>0</v>
      </c>
      <c r="M4692" s="187">
        <f t="shared" si="162"/>
        <v>0</v>
      </c>
      <c r="N4692" s="186"/>
      <c r="O4692" s="53"/>
      <c r="P4692" s="53"/>
      <c r="Q4692" s="53"/>
      <c r="R4692" s="53"/>
      <c r="S4692" s="54"/>
      <c r="T4692" s="8"/>
      <c r="U4692" s="8"/>
      <c r="V4692" s="8"/>
      <c r="W4692" s="8"/>
      <c r="X4692" s="122"/>
      <c r="Y4692" s="135"/>
      <c r="Z4692" s="135"/>
      <c r="AA4692" s="135"/>
      <c r="AB4692" s="135"/>
      <c r="AC4692" s="136"/>
      <c r="AD4692" s="8"/>
      <c r="AE4692" s="8"/>
      <c r="AF4692" s="8"/>
      <c r="AG4692" s="8"/>
      <c r="AH4692" s="122"/>
      <c r="AI4692" s="137"/>
      <c r="AJ4692" s="137"/>
      <c r="AK4692" s="137"/>
      <c r="AL4692" s="137"/>
      <c r="AM4692" s="138"/>
      <c r="AN4692" s="8"/>
      <c r="AO4692" s="8"/>
      <c r="AP4692" s="8"/>
      <c r="AQ4692" s="8"/>
      <c r="AR4692" s="122"/>
      <c r="AS4692" s="139"/>
      <c r="AT4692" s="139"/>
      <c r="AU4692" s="139"/>
      <c r="AV4692" s="139"/>
      <c r="AW4692" s="140"/>
      <c r="AX4692" s="8"/>
      <c r="AY4692" s="8"/>
      <c r="AZ4692" s="8"/>
      <c r="BA4692" s="8"/>
      <c r="BB4692" s="122"/>
      <c r="BC4692" s="141"/>
      <c r="BD4692" s="141"/>
      <c r="BE4692" s="141"/>
      <c r="BF4692" s="141"/>
      <c r="BG4692" s="142"/>
      <c r="BH4692" s="8"/>
      <c r="BI4692" s="8"/>
      <c r="BJ4692" s="8"/>
      <c r="BK4692" s="8"/>
      <c r="BL4692" s="122"/>
      <c r="BM4692" s="143"/>
      <c r="BN4692" s="143"/>
      <c r="BO4692" s="143"/>
      <c r="BP4692" s="143"/>
      <c r="BQ4692" s="144"/>
      <c r="BR4692" s="8"/>
      <c r="BS4692" s="8"/>
      <c r="BT4692" s="8"/>
      <c r="BU4692" s="8"/>
      <c r="BV4692" s="122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18" t="s">
        <v>5</v>
      </c>
      <c r="H4693" s="3">
        <v>2024</v>
      </c>
      <c r="I4693" s="20" t="s">
        <v>286</v>
      </c>
      <c r="J4693" s="185" t="s">
        <v>343</v>
      </c>
      <c r="K4693" s="185" t="s">
        <v>339</v>
      </c>
      <c r="L4693" s="187">
        <f t="shared" si="161"/>
        <v>0</v>
      </c>
      <c r="M4693" s="187">
        <f t="shared" si="162"/>
        <v>0</v>
      </c>
      <c r="N4693" s="186"/>
      <c r="O4693" s="53"/>
      <c r="P4693" s="53"/>
      <c r="Q4693" s="53"/>
      <c r="R4693" s="53"/>
      <c r="S4693" s="54"/>
      <c r="T4693" s="8"/>
      <c r="U4693" s="8"/>
      <c r="V4693" s="8"/>
      <c r="W4693" s="8"/>
      <c r="X4693" s="122"/>
      <c r="Y4693" s="135"/>
      <c r="Z4693" s="135"/>
      <c r="AA4693" s="135"/>
      <c r="AB4693" s="135"/>
      <c r="AC4693" s="136"/>
      <c r="AD4693" s="8"/>
      <c r="AE4693" s="8"/>
      <c r="AF4693" s="8"/>
      <c r="AG4693" s="8"/>
      <c r="AH4693" s="122"/>
      <c r="AI4693" s="137"/>
      <c r="AJ4693" s="137"/>
      <c r="AK4693" s="137"/>
      <c r="AL4693" s="137"/>
      <c r="AM4693" s="138"/>
      <c r="AN4693" s="8"/>
      <c r="AO4693" s="8"/>
      <c r="AP4693" s="8"/>
      <c r="AQ4693" s="8"/>
      <c r="AR4693" s="122"/>
      <c r="AS4693" s="139"/>
      <c r="AT4693" s="139"/>
      <c r="AU4693" s="139"/>
      <c r="AV4693" s="139"/>
      <c r="AW4693" s="140"/>
      <c r="AX4693" s="8"/>
      <c r="AY4693" s="8"/>
      <c r="AZ4693" s="8"/>
      <c r="BA4693" s="8"/>
      <c r="BB4693" s="122"/>
      <c r="BC4693" s="141"/>
      <c r="BD4693" s="141"/>
      <c r="BE4693" s="141"/>
      <c r="BF4693" s="141"/>
      <c r="BG4693" s="142"/>
      <c r="BH4693" s="8"/>
      <c r="BI4693" s="8"/>
      <c r="BJ4693" s="8"/>
      <c r="BK4693" s="8"/>
      <c r="BL4693" s="122"/>
      <c r="BM4693" s="143"/>
      <c r="BN4693" s="143"/>
      <c r="BO4693" s="143"/>
      <c r="BP4693" s="143"/>
      <c r="BQ4693" s="144"/>
      <c r="BR4693" s="8"/>
      <c r="BS4693" s="8"/>
      <c r="BT4693" s="8"/>
      <c r="BU4693" s="8"/>
      <c r="BV4693" s="122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18" t="s">
        <v>5</v>
      </c>
      <c r="H4694" s="3">
        <v>2024</v>
      </c>
      <c r="I4694" s="20" t="s">
        <v>288</v>
      </c>
      <c r="J4694" s="185" t="s">
        <v>344</v>
      </c>
      <c r="K4694" s="185" t="s">
        <v>318</v>
      </c>
      <c r="L4694" s="187">
        <f t="shared" si="161"/>
        <v>0</v>
      </c>
      <c r="M4694" s="187">
        <f t="shared" si="162"/>
        <v>0</v>
      </c>
      <c r="N4694" s="186"/>
      <c r="O4694" s="53"/>
      <c r="P4694" s="53"/>
      <c r="Q4694" s="53"/>
      <c r="R4694" s="53"/>
      <c r="S4694" s="54"/>
      <c r="T4694" s="8"/>
      <c r="U4694" s="8"/>
      <c r="V4694" s="8"/>
      <c r="W4694" s="8"/>
      <c r="X4694" s="122"/>
      <c r="Y4694" s="135"/>
      <c r="Z4694" s="135"/>
      <c r="AA4694" s="135"/>
      <c r="AB4694" s="135"/>
      <c r="AC4694" s="136"/>
      <c r="AD4694" s="8"/>
      <c r="AE4694" s="8"/>
      <c r="AF4694" s="8"/>
      <c r="AG4694" s="8"/>
      <c r="AH4694" s="122"/>
      <c r="AI4694" s="137"/>
      <c r="AJ4694" s="137"/>
      <c r="AK4694" s="137"/>
      <c r="AL4694" s="137"/>
      <c r="AM4694" s="138"/>
      <c r="AN4694" s="8"/>
      <c r="AO4694" s="8"/>
      <c r="AP4694" s="8"/>
      <c r="AQ4694" s="8"/>
      <c r="AR4694" s="122"/>
      <c r="AS4694" s="139"/>
      <c r="AT4694" s="139"/>
      <c r="AU4694" s="139"/>
      <c r="AV4694" s="139"/>
      <c r="AW4694" s="140"/>
      <c r="AX4694" s="8"/>
      <c r="AY4694" s="8"/>
      <c r="AZ4694" s="8"/>
      <c r="BA4694" s="8"/>
      <c r="BB4694" s="122"/>
      <c r="BC4694" s="141"/>
      <c r="BD4694" s="141"/>
      <c r="BE4694" s="141"/>
      <c r="BF4694" s="141"/>
      <c r="BG4694" s="142"/>
      <c r="BH4694" s="8"/>
      <c r="BI4694" s="8"/>
      <c r="BJ4694" s="8"/>
      <c r="BK4694" s="8"/>
      <c r="BL4694" s="122"/>
      <c r="BM4694" s="143"/>
      <c r="BN4694" s="143"/>
      <c r="BO4694" s="143"/>
      <c r="BP4694" s="143"/>
      <c r="BQ4694" s="144"/>
      <c r="BR4694" s="8"/>
      <c r="BS4694" s="8"/>
      <c r="BT4694" s="8"/>
      <c r="BU4694" s="8"/>
      <c r="BV4694" s="122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18" t="s">
        <v>5</v>
      </c>
      <c r="H4695" s="3">
        <v>2024</v>
      </c>
      <c r="I4695" s="20" t="s">
        <v>288</v>
      </c>
      <c r="J4695" s="184" t="s">
        <v>351</v>
      </c>
      <c r="K4695" s="184" t="s">
        <v>318</v>
      </c>
      <c r="L4695" s="187">
        <f t="shared" si="161"/>
        <v>0</v>
      </c>
      <c r="M4695" s="187">
        <f t="shared" si="162"/>
        <v>0</v>
      </c>
      <c r="N4695" s="186"/>
      <c r="O4695" s="53"/>
      <c r="P4695" s="53"/>
      <c r="Q4695" s="53"/>
      <c r="R4695" s="53"/>
      <c r="S4695" s="54"/>
      <c r="T4695" s="8"/>
      <c r="U4695" s="8"/>
      <c r="V4695" s="8"/>
      <c r="W4695" s="8"/>
      <c r="X4695" s="122"/>
      <c r="Y4695" s="135"/>
      <c r="Z4695" s="135"/>
      <c r="AA4695" s="135"/>
      <c r="AB4695" s="135"/>
      <c r="AC4695" s="136"/>
      <c r="AD4695" s="8"/>
      <c r="AE4695" s="8"/>
      <c r="AF4695" s="8"/>
      <c r="AG4695" s="8"/>
      <c r="AH4695" s="122"/>
      <c r="AI4695" s="137"/>
      <c r="AJ4695" s="137"/>
      <c r="AK4695" s="137"/>
      <c r="AL4695" s="137"/>
      <c r="AM4695" s="138"/>
      <c r="AN4695" s="8"/>
      <c r="AO4695" s="8"/>
      <c r="AP4695" s="8"/>
      <c r="AQ4695" s="8"/>
      <c r="AR4695" s="122"/>
      <c r="AS4695" s="139"/>
      <c r="AT4695" s="139"/>
      <c r="AU4695" s="139"/>
      <c r="AV4695" s="139"/>
      <c r="AW4695" s="140"/>
      <c r="AX4695" s="8"/>
      <c r="AY4695" s="8"/>
      <c r="AZ4695" s="8"/>
      <c r="BA4695" s="8"/>
      <c r="BB4695" s="122"/>
      <c r="BC4695" s="141"/>
      <c r="BD4695" s="141"/>
      <c r="BE4695" s="141"/>
      <c r="BF4695" s="141"/>
      <c r="BG4695" s="142"/>
      <c r="BH4695" s="8"/>
      <c r="BI4695" s="8"/>
      <c r="BJ4695" s="8"/>
      <c r="BK4695" s="8"/>
      <c r="BL4695" s="122"/>
      <c r="BM4695" s="143"/>
      <c r="BN4695" s="143"/>
      <c r="BO4695" s="143"/>
      <c r="BP4695" s="143"/>
      <c r="BQ4695" s="144"/>
      <c r="BR4695" s="8"/>
      <c r="BS4695" s="8"/>
      <c r="BT4695" s="8"/>
      <c r="BU4695" s="8"/>
      <c r="BV4695" s="122"/>
    </row>
    <row r="4696" spans="1:74" ht="28.8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18" t="s">
        <v>5</v>
      </c>
      <c r="H4696" s="3">
        <v>2024</v>
      </c>
      <c r="I4696" s="20" t="s">
        <v>288</v>
      </c>
      <c r="J4696" s="184" t="s">
        <v>352</v>
      </c>
      <c r="K4696" s="184" t="s">
        <v>321</v>
      </c>
      <c r="L4696" s="187">
        <f t="shared" si="161"/>
        <v>0</v>
      </c>
      <c r="M4696" s="187">
        <f t="shared" si="162"/>
        <v>0</v>
      </c>
      <c r="N4696" s="186"/>
      <c r="O4696" s="33"/>
      <c r="P4696" s="33"/>
      <c r="Q4696" s="33"/>
      <c r="R4696" s="33"/>
      <c r="S4696" s="42"/>
      <c r="T4696" s="2"/>
      <c r="U4696" s="2"/>
      <c r="V4696" s="2"/>
      <c r="W4696" s="2"/>
      <c r="X4696" s="55"/>
      <c r="Y4696" s="62"/>
      <c r="Z4696" s="62"/>
      <c r="AA4696" s="62"/>
      <c r="AB4696" s="62"/>
      <c r="AC4696" s="68"/>
      <c r="AD4696" s="2"/>
      <c r="AE4696" s="2"/>
      <c r="AF4696" s="2"/>
      <c r="AG4696" s="2"/>
      <c r="AH4696" s="55"/>
      <c r="AI4696" s="72"/>
      <c r="AJ4696" s="72"/>
      <c r="AK4696" s="72"/>
      <c r="AL4696" s="72"/>
      <c r="AM4696" s="80"/>
      <c r="AN4696" s="2"/>
      <c r="AO4696" s="2"/>
      <c r="AP4696" s="2"/>
      <c r="AQ4696" s="2"/>
      <c r="AR4696" s="55"/>
      <c r="AS4696" s="85"/>
      <c r="AT4696" s="85"/>
      <c r="AU4696" s="85"/>
      <c r="AV4696" s="85"/>
      <c r="AW4696" s="100"/>
      <c r="AX4696" s="2"/>
      <c r="AY4696" s="2"/>
      <c r="AZ4696" s="2"/>
      <c r="BA4696" s="2"/>
      <c r="BB4696" s="55"/>
      <c r="BC4696" s="105"/>
      <c r="BD4696" s="105"/>
      <c r="BE4696" s="105"/>
      <c r="BF4696" s="105"/>
      <c r="BG4696" s="109"/>
      <c r="BH4696" s="2"/>
      <c r="BI4696" s="2"/>
      <c r="BJ4696" s="2"/>
      <c r="BK4696" s="2"/>
      <c r="BL4696" s="55"/>
      <c r="BM4696" s="48"/>
      <c r="BN4696" s="48"/>
      <c r="BO4696" s="48"/>
      <c r="BP4696" s="48"/>
      <c r="BQ4696" s="117"/>
      <c r="BR4696" s="2"/>
      <c r="BS4696" s="2"/>
      <c r="BT4696" s="2"/>
      <c r="BU4696" s="2"/>
      <c r="BV4696" s="55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18" t="s">
        <v>5</v>
      </c>
      <c r="H4697" s="3">
        <v>2024</v>
      </c>
      <c r="I4697" s="20" t="s">
        <v>288</v>
      </c>
      <c r="J4697" s="184" t="s">
        <v>345</v>
      </c>
      <c r="K4697" s="184" t="s">
        <v>318</v>
      </c>
      <c r="L4697" s="187">
        <f t="shared" si="161"/>
        <v>0</v>
      </c>
      <c r="M4697" s="187">
        <f t="shared" si="162"/>
        <v>0</v>
      </c>
      <c r="N4697" s="186"/>
      <c r="O4697" s="34"/>
      <c r="P4697" s="33"/>
      <c r="Q4697" s="33"/>
      <c r="R4697" s="33"/>
      <c r="S4697" s="42"/>
      <c r="T4697" s="3"/>
      <c r="U4697" s="2"/>
      <c r="V4697" s="2"/>
      <c r="W4697" s="2"/>
      <c r="X4697" s="55"/>
      <c r="Y4697" s="64"/>
      <c r="Z4697" s="62"/>
      <c r="AA4697" s="62"/>
      <c r="AB4697" s="62"/>
      <c r="AC4697" s="68"/>
      <c r="AD4697" s="3"/>
      <c r="AE4697" s="2"/>
      <c r="AF4697" s="2"/>
      <c r="AG4697" s="2"/>
      <c r="AH4697" s="55"/>
      <c r="AI4697" s="73"/>
      <c r="AJ4697" s="72"/>
      <c r="AK4697" s="72"/>
      <c r="AL4697" s="72"/>
      <c r="AM4697" s="80"/>
      <c r="AN4697" s="3"/>
      <c r="AO4697" s="2"/>
      <c r="AP4697" s="2"/>
      <c r="AQ4697" s="2"/>
      <c r="AR4697" s="55"/>
      <c r="AS4697" s="86"/>
      <c r="AT4697" s="85"/>
      <c r="AU4697" s="85"/>
      <c r="AV4697" s="85"/>
      <c r="AW4697" s="100"/>
      <c r="AX4697" s="3"/>
      <c r="AY4697" s="2"/>
      <c r="AZ4697" s="2"/>
      <c r="BA4697" s="2"/>
      <c r="BB4697" s="55"/>
      <c r="BC4697" s="106"/>
      <c r="BD4697" s="105"/>
      <c r="BE4697" s="105"/>
      <c r="BF4697" s="105"/>
      <c r="BG4697" s="109"/>
      <c r="BH4697" s="3"/>
      <c r="BI4697" s="2"/>
      <c r="BJ4697" s="2"/>
      <c r="BK4697" s="2"/>
      <c r="BL4697" s="55"/>
      <c r="BM4697" s="49"/>
      <c r="BN4697" s="48"/>
      <c r="BO4697" s="48"/>
      <c r="BP4697" s="48"/>
      <c r="BQ4697" s="117"/>
      <c r="BR4697" s="3"/>
      <c r="BS4697" s="2"/>
      <c r="BT4697" s="2"/>
      <c r="BU4697" s="2"/>
      <c r="BV4697" s="55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18" t="s">
        <v>5</v>
      </c>
      <c r="H4698" s="3">
        <v>2024</v>
      </c>
      <c r="I4698" s="20" t="s">
        <v>289</v>
      </c>
      <c r="J4698" s="184" t="s">
        <v>268</v>
      </c>
      <c r="K4698" s="184" t="s">
        <v>318</v>
      </c>
      <c r="L4698" s="187">
        <f t="shared" si="161"/>
        <v>0</v>
      </c>
      <c r="M4698" s="187">
        <f t="shared" si="162"/>
        <v>0</v>
      </c>
      <c r="N4698" s="186"/>
      <c r="O4698" s="33"/>
      <c r="P4698" s="33"/>
      <c r="Q4698" s="33"/>
      <c r="R4698" s="33"/>
      <c r="S4698" s="42"/>
      <c r="T4698" s="2"/>
      <c r="U4698" s="2"/>
      <c r="V4698" s="2"/>
      <c r="W4698" s="2"/>
      <c r="X4698" s="55"/>
      <c r="Y4698" s="62"/>
      <c r="Z4698" s="62"/>
      <c r="AA4698" s="62"/>
      <c r="AB4698" s="62"/>
      <c r="AC4698" s="68"/>
      <c r="AD4698" s="2"/>
      <c r="AE4698" s="2"/>
      <c r="AF4698" s="2"/>
      <c r="AG4698" s="2"/>
      <c r="AH4698" s="55"/>
      <c r="AI4698" s="72"/>
      <c r="AJ4698" s="72"/>
      <c r="AK4698" s="72"/>
      <c r="AL4698" s="72"/>
      <c r="AM4698" s="80"/>
      <c r="AN4698" s="2"/>
      <c r="AO4698" s="2"/>
      <c r="AP4698" s="2"/>
      <c r="AQ4698" s="2"/>
      <c r="AR4698" s="55"/>
      <c r="AS4698" s="85"/>
      <c r="AT4698" s="85"/>
      <c r="AU4698" s="85"/>
      <c r="AV4698" s="85"/>
      <c r="AW4698" s="100"/>
      <c r="AX4698" s="2"/>
      <c r="AY4698" s="2"/>
      <c r="AZ4698" s="2"/>
      <c r="BA4698" s="2"/>
      <c r="BB4698" s="55"/>
      <c r="BC4698" s="105"/>
      <c r="BD4698" s="105"/>
      <c r="BE4698" s="105"/>
      <c r="BF4698" s="105"/>
      <c r="BG4698" s="109"/>
      <c r="BH4698" s="2"/>
      <c r="BI4698" s="2"/>
      <c r="BJ4698" s="2"/>
      <c r="BK4698" s="2"/>
      <c r="BL4698" s="55"/>
      <c r="BM4698" s="48"/>
      <c r="BN4698" s="48"/>
      <c r="BO4698" s="48"/>
      <c r="BP4698" s="48"/>
      <c r="BQ4698" s="117"/>
      <c r="BR4698" s="2"/>
      <c r="BS4698" s="2"/>
      <c r="BT4698" s="2"/>
      <c r="BU4698" s="2"/>
      <c r="BV4698" s="55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18" t="s">
        <v>5</v>
      </c>
      <c r="H4699" s="3">
        <v>2024</v>
      </c>
      <c r="I4699" s="20" t="s">
        <v>289</v>
      </c>
      <c r="J4699" s="184" t="s">
        <v>292</v>
      </c>
      <c r="K4699" s="184" t="s">
        <v>318</v>
      </c>
      <c r="L4699" s="187">
        <f t="shared" si="161"/>
        <v>0</v>
      </c>
      <c r="M4699" s="187">
        <f t="shared" si="162"/>
        <v>0</v>
      </c>
      <c r="N4699" s="186"/>
      <c r="O4699" s="33"/>
      <c r="P4699" s="33"/>
      <c r="Q4699" s="33"/>
      <c r="R4699" s="33"/>
      <c r="S4699" s="42"/>
      <c r="T4699" s="2"/>
      <c r="U4699" s="2"/>
      <c r="V4699" s="2"/>
      <c r="W4699" s="2"/>
      <c r="X4699" s="55"/>
      <c r="Y4699" s="62"/>
      <c r="Z4699" s="62"/>
      <c r="AA4699" s="62"/>
      <c r="AB4699" s="62"/>
      <c r="AC4699" s="68"/>
      <c r="AD4699" s="2"/>
      <c r="AE4699" s="2"/>
      <c r="AF4699" s="2"/>
      <c r="AG4699" s="2"/>
      <c r="AH4699" s="55"/>
      <c r="AI4699" s="72"/>
      <c r="AJ4699" s="72"/>
      <c r="AK4699" s="72"/>
      <c r="AL4699" s="72"/>
      <c r="AM4699" s="80"/>
      <c r="AN4699" s="2"/>
      <c r="AO4699" s="2"/>
      <c r="AP4699" s="2"/>
      <c r="AQ4699" s="2"/>
      <c r="AR4699" s="55"/>
      <c r="AS4699" s="85"/>
      <c r="AT4699" s="85"/>
      <c r="AU4699" s="85"/>
      <c r="AV4699" s="85"/>
      <c r="AW4699" s="100"/>
      <c r="AX4699" s="2"/>
      <c r="AY4699" s="2"/>
      <c r="AZ4699" s="2"/>
      <c r="BA4699" s="2"/>
      <c r="BB4699" s="55"/>
      <c r="BC4699" s="105"/>
      <c r="BD4699" s="105"/>
      <c r="BE4699" s="105"/>
      <c r="BF4699" s="105"/>
      <c r="BG4699" s="109"/>
      <c r="BH4699" s="2"/>
      <c r="BI4699" s="2"/>
      <c r="BJ4699" s="2"/>
      <c r="BK4699" s="2"/>
      <c r="BL4699" s="55"/>
      <c r="BM4699" s="48"/>
      <c r="BN4699" s="48"/>
      <c r="BO4699" s="48"/>
      <c r="BP4699" s="48"/>
      <c r="BQ4699" s="117"/>
      <c r="BR4699" s="2"/>
      <c r="BS4699" s="2"/>
      <c r="BT4699" s="2"/>
      <c r="BU4699" s="2"/>
      <c r="BV4699" s="55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18" t="s">
        <v>5</v>
      </c>
      <c r="H4700" s="3">
        <v>2024</v>
      </c>
      <c r="I4700" s="20" t="s">
        <v>285</v>
      </c>
      <c r="J4700" s="184" t="s">
        <v>293</v>
      </c>
      <c r="K4700" s="184" t="s">
        <v>318</v>
      </c>
      <c r="L4700" s="187">
        <f t="shared" si="161"/>
        <v>0</v>
      </c>
      <c r="M4700" s="187">
        <f t="shared" si="162"/>
        <v>0</v>
      </c>
      <c r="N4700" s="186"/>
      <c r="O4700" s="33"/>
      <c r="P4700" s="33"/>
      <c r="Q4700" s="33"/>
      <c r="R4700" s="34"/>
      <c r="S4700" s="41"/>
      <c r="T4700" s="2"/>
      <c r="U4700" s="2"/>
      <c r="V4700" s="2"/>
      <c r="W4700" s="3"/>
      <c r="X4700" s="56"/>
      <c r="Y4700" s="62"/>
      <c r="Z4700" s="62"/>
      <c r="AA4700" s="62"/>
      <c r="AB4700" s="64"/>
      <c r="AC4700" s="69"/>
      <c r="AD4700" s="2"/>
      <c r="AE4700" s="2"/>
      <c r="AF4700" s="2"/>
      <c r="AG4700" s="3"/>
      <c r="AH4700" s="56"/>
      <c r="AI4700" s="72"/>
      <c r="AJ4700" s="72"/>
      <c r="AK4700" s="72"/>
      <c r="AL4700" s="73"/>
      <c r="AM4700" s="81"/>
      <c r="AN4700" s="2"/>
      <c r="AO4700" s="2"/>
      <c r="AP4700" s="2"/>
      <c r="AQ4700" s="3"/>
      <c r="AR4700" s="56"/>
      <c r="AS4700" s="85"/>
      <c r="AT4700" s="85"/>
      <c r="AU4700" s="85"/>
      <c r="AV4700" s="86"/>
      <c r="AW4700" s="101"/>
      <c r="AX4700" s="2"/>
      <c r="AY4700" s="2"/>
      <c r="AZ4700" s="2"/>
      <c r="BA4700" s="3"/>
      <c r="BB4700" s="56"/>
      <c r="BC4700" s="105"/>
      <c r="BD4700" s="105"/>
      <c r="BE4700" s="105"/>
      <c r="BF4700" s="106"/>
      <c r="BG4700" s="110"/>
      <c r="BH4700" s="2"/>
      <c r="BI4700" s="2"/>
      <c r="BJ4700" s="2"/>
      <c r="BK4700" s="3"/>
      <c r="BL4700" s="56"/>
      <c r="BM4700" s="48"/>
      <c r="BN4700" s="48"/>
      <c r="BO4700" s="48"/>
      <c r="BP4700" s="49"/>
      <c r="BQ4700" s="118"/>
      <c r="BR4700" s="2"/>
      <c r="BS4700" s="2"/>
      <c r="BT4700" s="2"/>
      <c r="BU4700" s="3"/>
      <c r="BV4700" s="56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18" t="s">
        <v>5</v>
      </c>
      <c r="H4701" s="3">
        <v>2024</v>
      </c>
      <c r="I4701" s="20" t="s">
        <v>287</v>
      </c>
      <c r="J4701" s="184" t="s">
        <v>269</v>
      </c>
      <c r="K4701" s="184" t="s">
        <v>320</v>
      </c>
      <c r="L4701" s="187">
        <f t="shared" si="161"/>
        <v>0</v>
      </c>
      <c r="M4701" s="187">
        <f t="shared" si="162"/>
        <v>0</v>
      </c>
      <c r="N4701" s="186"/>
      <c r="O4701" s="33"/>
      <c r="P4701" s="33"/>
      <c r="Q4701" s="33"/>
      <c r="R4701" s="33"/>
      <c r="S4701" s="42"/>
      <c r="T4701" s="2"/>
      <c r="U4701" s="2"/>
      <c r="V4701" s="2"/>
      <c r="W4701" s="2"/>
      <c r="X4701" s="55"/>
      <c r="Y4701" s="62"/>
      <c r="Z4701" s="62"/>
      <c r="AA4701" s="62"/>
      <c r="AB4701" s="64"/>
      <c r="AC4701" s="68"/>
      <c r="AD4701" s="2"/>
      <c r="AE4701" s="2"/>
      <c r="AF4701" s="2"/>
      <c r="AG4701" s="2"/>
      <c r="AH4701" s="55"/>
      <c r="AI4701" s="72"/>
      <c r="AJ4701" s="72"/>
      <c r="AK4701" s="72"/>
      <c r="AL4701" s="72"/>
      <c r="AM4701" s="80"/>
      <c r="AN4701" s="2"/>
      <c r="AO4701" s="2"/>
      <c r="AP4701" s="2"/>
      <c r="AQ4701" s="2"/>
      <c r="AR4701" s="55"/>
      <c r="AS4701" s="85"/>
      <c r="AT4701" s="85"/>
      <c r="AU4701" s="85"/>
      <c r="AV4701" s="85"/>
      <c r="AW4701" s="100"/>
      <c r="AX4701" s="2"/>
      <c r="AY4701" s="2"/>
      <c r="AZ4701" s="2"/>
      <c r="BA4701" s="2"/>
      <c r="BB4701" s="55"/>
      <c r="BC4701" s="105"/>
      <c r="BD4701" s="105"/>
      <c r="BE4701" s="105"/>
      <c r="BF4701" s="105"/>
      <c r="BG4701" s="109"/>
      <c r="BH4701" s="2"/>
      <c r="BI4701" s="2"/>
      <c r="BJ4701" s="2"/>
      <c r="BK4701" s="2"/>
      <c r="BL4701" s="55"/>
      <c r="BM4701" s="48"/>
      <c r="BN4701" s="48"/>
      <c r="BO4701" s="48"/>
      <c r="BP4701" s="48"/>
      <c r="BQ4701" s="117"/>
      <c r="BR4701" s="2"/>
      <c r="BS4701" s="2"/>
      <c r="BT4701" s="2"/>
      <c r="BU4701" s="2"/>
      <c r="BV4701" s="55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18" t="s">
        <v>5</v>
      </c>
      <c r="H4702" s="3">
        <v>2024</v>
      </c>
      <c r="I4702" s="20" t="s">
        <v>287</v>
      </c>
      <c r="J4702" s="184" t="s">
        <v>270</v>
      </c>
      <c r="K4702" s="184" t="s">
        <v>320</v>
      </c>
      <c r="L4702" s="187">
        <f t="shared" si="161"/>
        <v>0</v>
      </c>
      <c r="M4702" s="187">
        <f t="shared" si="162"/>
        <v>0</v>
      </c>
      <c r="N4702" s="186"/>
      <c r="O4702" s="33"/>
      <c r="P4702" s="33"/>
      <c r="Q4702" s="33"/>
      <c r="R4702" s="33"/>
      <c r="S4702" s="42"/>
      <c r="T4702" s="2"/>
      <c r="U4702" s="2"/>
      <c r="V4702" s="2"/>
      <c r="W4702" s="2"/>
      <c r="X4702" s="55"/>
      <c r="Y4702" s="62"/>
      <c r="Z4702" s="62"/>
      <c r="AA4702" s="62"/>
      <c r="AB4702" s="62"/>
      <c r="AC4702" s="68"/>
      <c r="AD4702" s="2"/>
      <c r="AE4702" s="2"/>
      <c r="AF4702" s="2"/>
      <c r="AG4702" s="2"/>
      <c r="AH4702" s="55"/>
      <c r="AI4702" s="72"/>
      <c r="AJ4702" s="72"/>
      <c r="AK4702" s="72"/>
      <c r="AL4702" s="72"/>
      <c r="AM4702" s="80"/>
      <c r="AN4702" s="2"/>
      <c r="AO4702" s="2"/>
      <c r="AP4702" s="2"/>
      <c r="AQ4702" s="2"/>
      <c r="AR4702" s="55"/>
      <c r="AS4702" s="85"/>
      <c r="AT4702" s="85"/>
      <c r="AU4702" s="85"/>
      <c r="AV4702" s="85"/>
      <c r="AW4702" s="100"/>
      <c r="AX4702" s="2"/>
      <c r="AY4702" s="2"/>
      <c r="AZ4702" s="2"/>
      <c r="BA4702" s="2"/>
      <c r="BB4702" s="55"/>
      <c r="BC4702" s="105"/>
      <c r="BD4702" s="105"/>
      <c r="BE4702" s="105"/>
      <c r="BF4702" s="105"/>
      <c r="BG4702" s="109"/>
      <c r="BH4702" s="2"/>
      <c r="BI4702" s="2"/>
      <c r="BJ4702" s="2"/>
      <c r="BK4702" s="2"/>
      <c r="BL4702" s="55"/>
      <c r="BM4702" s="48"/>
      <c r="BN4702" s="48"/>
      <c r="BO4702" s="48"/>
      <c r="BP4702" s="48"/>
      <c r="BQ4702" s="117"/>
      <c r="BR4702" s="2"/>
      <c r="BS4702" s="2"/>
      <c r="BT4702" s="2"/>
      <c r="BU4702" s="2"/>
      <c r="BV4702" s="55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18" t="s">
        <v>5</v>
      </c>
      <c r="H4703" s="3">
        <v>2024</v>
      </c>
      <c r="I4703" s="20" t="s">
        <v>290</v>
      </c>
      <c r="J4703" s="184" t="s">
        <v>271</v>
      </c>
      <c r="K4703" s="184" t="s">
        <v>321</v>
      </c>
      <c r="L4703" s="187">
        <f t="shared" si="161"/>
        <v>0</v>
      </c>
      <c r="M4703" s="187">
        <f t="shared" si="162"/>
        <v>0</v>
      </c>
      <c r="N4703" s="186"/>
      <c r="O4703" s="33"/>
      <c r="P4703" s="33"/>
      <c r="Q4703" s="33"/>
      <c r="R4703" s="33"/>
      <c r="S4703" s="42"/>
      <c r="T4703" s="2"/>
      <c r="U4703" s="2"/>
      <c r="V4703" s="2"/>
      <c r="W4703" s="2"/>
      <c r="X4703" s="55"/>
      <c r="Y4703" s="62"/>
      <c r="Z4703" s="62"/>
      <c r="AA4703" s="62"/>
      <c r="AB4703" s="62"/>
      <c r="AC4703" s="68"/>
      <c r="AD4703" s="2"/>
      <c r="AE4703" s="2"/>
      <c r="AF4703" s="2"/>
      <c r="AG4703" s="2"/>
      <c r="AH4703" s="55"/>
      <c r="AI4703" s="72"/>
      <c r="AJ4703" s="72"/>
      <c r="AK4703" s="72"/>
      <c r="AL4703" s="72"/>
      <c r="AM4703" s="80"/>
      <c r="AN4703" s="2"/>
      <c r="AO4703" s="2"/>
      <c r="AP4703" s="2"/>
      <c r="AQ4703" s="2"/>
      <c r="AR4703" s="55"/>
      <c r="AS4703" s="85"/>
      <c r="AT4703" s="85"/>
      <c r="AU4703" s="85"/>
      <c r="AV4703" s="85"/>
      <c r="AW4703" s="100"/>
      <c r="AX4703" s="2"/>
      <c r="AY4703" s="2"/>
      <c r="AZ4703" s="2"/>
      <c r="BA4703" s="2"/>
      <c r="BB4703" s="55"/>
      <c r="BC4703" s="105"/>
      <c r="BD4703" s="105"/>
      <c r="BE4703" s="105"/>
      <c r="BF4703" s="105"/>
      <c r="BG4703" s="109"/>
      <c r="BH4703" s="2"/>
      <c r="BI4703" s="2"/>
      <c r="BJ4703" s="2"/>
      <c r="BK4703" s="2"/>
      <c r="BL4703" s="55"/>
      <c r="BM4703" s="48"/>
      <c r="BN4703" s="48"/>
      <c r="BO4703" s="48"/>
      <c r="BP4703" s="48"/>
      <c r="BQ4703" s="117"/>
      <c r="BR4703" s="2"/>
      <c r="BS4703" s="2"/>
      <c r="BT4703" s="2"/>
      <c r="BU4703" s="2"/>
      <c r="BV4703" s="55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18" t="s">
        <v>5</v>
      </c>
      <c r="H4704" s="3">
        <v>2024</v>
      </c>
      <c r="I4704" s="20" t="s">
        <v>284</v>
      </c>
      <c r="J4704" s="184" t="s">
        <v>294</v>
      </c>
      <c r="K4704" s="184" t="s">
        <v>320</v>
      </c>
      <c r="L4704" s="187">
        <f t="shared" si="161"/>
        <v>0</v>
      </c>
      <c r="M4704" s="187">
        <f t="shared" si="162"/>
        <v>0</v>
      </c>
      <c r="N4704" s="186"/>
      <c r="O4704" s="33"/>
      <c r="P4704" s="33"/>
      <c r="Q4704" s="33"/>
      <c r="R4704" s="33"/>
      <c r="S4704" s="42"/>
      <c r="T4704" s="2"/>
      <c r="U4704" s="2"/>
      <c r="V4704" s="2"/>
      <c r="W4704" s="2"/>
      <c r="X4704" s="55"/>
      <c r="Y4704" s="62"/>
      <c r="Z4704" s="62"/>
      <c r="AA4704" s="62"/>
      <c r="AB4704" s="62"/>
      <c r="AC4704" s="68"/>
      <c r="AD4704" s="2"/>
      <c r="AE4704" s="2"/>
      <c r="AF4704" s="2"/>
      <c r="AG4704" s="2"/>
      <c r="AH4704" s="55"/>
      <c r="AI4704" s="72"/>
      <c r="AJ4704" s="72"/>
      <c r="AK4704" s="72"/>
      <c r="AL4704" s="72"/>
      <c r="AM4704" s="80"/>
      <c r="AN4704" s="2"/>
      <c r="AO4704" s="2"/>
      <c r="AP4704" s="2"/>
      <c r="AQ4704" s="2"/>
      <c r="AR4704" s="55"/>
      <c r="AS4704" s="85"/>
      <c r="AT4704" s="85"/>
      <c r="AU4704" s="85"/>
      <c r="AV4704" s="85"/>
      <c r="AW4704" s="100"/>
      <c r="AX4704" s="2"/>
      <c r="AY4704" s="2"/>
      <c r="AZ4704" s="2"/>
      <c r="BA4704" s="2"/>
      <c r="BB4704" s="55"/>
      <c r="BC4704" s="105"/>
      <c r="BD4704" s="105"/>
      <c r="BE4704" s="105"/>
      <c r="BF4704" s="105"/>
      <c r="BG4704" s="109"/>
      <c r="BH4704" s="2"/>
      <c r="BI4704" s="2"/>
      <c r="BJ4704" s="2"/>
      <c r="BK4704" s="2"/>
      <c r="BL4704" s="55"/>
      <c r="BM4704" s="48"/>
      <c r="BN4704" s="48"/>
      <c r="BO4704" s="48"/>
      <c r="BP4704" s="48"/>
      <c r="BQ4704" s="117"/>
      <c r="BR4704" s="2"/>
      <c r="BS4704" s="2"/>
      <c r="BT4704" s="2"/>
      <c r="BU4704" s="2"/>
      <c r="BV4704" s="55"/>
    </row>
    <row r="4705" spans="1:74" ht="28.8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18" t="s">
        <v>5</v>
      </c>
      <c r="H4705" s="3">
        <v>2024</v>
      </c>
      <c r="I4705" s="20" t="s">
        <v>284</v>
      </c>
      <c r="J4705" s="184" t="s">
        <v>346</v>
      </c>
      <c r="K4705" s="184" t="s">
        <v>320</v>
      </c>
      <c r="L4705" s="187">
        <f t="shared" si="161"/>
        <v>0</v>
      </c>
      <c r="M4705" s="187">
        <f t="shared" si="162"/>
        <v>0</v>
      </c>
      <c r="N4705" s="186"/>
      <c r="O4705" s="33"/>
      <c r="P4705" s="33"/>
      <c r="Q4705" s="33"/>
      <c r="R4705" s="33"/>
      <c r="S4705" s="42"/>
      <c r="T4705" s="2"/>
      <c r="U4705" s="2"/>
      <c r="V4705" s="2"/>
      <c r="W4705" s="2"/>
      <c r="X4705" s="55"/>
      <c r="Y4705" s="62"/>
      <c r="Z4705" s="62"/>
      <c r="AA4705" s="62"/>
      <c r="AB4705" s="62"/>
      <c r="AC4705" s="68"/>
      <c r="AD4705" s="2"/>
      <c r="AE4705" s="2"/>
      <c r="AF4705" s="2"/>
      <c r="AG4705" s="2"/>
      <c r="AH4705" s="55"/>
      <c r="AI4705" s="72"/>
      <c r="AJ4705" s="72"/>
      <c r="AK4705" s="72"/>
      <c r="AL4705" s="72"/>
      <c r="AM4705" s="80"/>
      <c r="AN4705" s="2"/>
      <c r="AO4705" s="2"/>
      <c r="AP4705" s="2"/>
      <c r="AQ4705" s="2"/>
      <c r="AR4705" s="55"/>
      <c r="AS4705" s="85"/>
      <c r="AT4705" s="85"/>
      <c r="AU4705" s="85"/>
      <c r="AV4705" s="85"/>
      <c r="AW4705" s="100"/>
      <c r="AX4705" s="2"/>
      <c r="AY4705" s="2"/>
      <c r="AZ4705" s="2"/>
      <c r="BA4705" s="2"/>
      <c r="BB4705" s="55"/>
      <c r="BC4705" s="105"/>
      <c r="BD4705" s="105"/>
      <c r="BE4705" s="105"/>
      <c r="BF4705" s="105"/>
      <c r="BG4705" s="109"/>
      <c r="BH4705" s="2"/>
      <c r="BI4705" s="2"/>
      <c r="BJ4705" s="2"/>
      <c r="BK4705" s="2"/>
      <c r="BL4705" s="55"/>
      <c r="BM4705" s="48"/>
      <c r="BN4705" s="48"/>
      <c r="BO4705" s="48"/>
      <c r="BP4705" s="48"/>
      <c r="BQ4705" s="117"/>
      <c r="BR4705" s="2"/>
      <c r="BS4705" s="2"/>
      <c r="BT4705" s="2"/>
      <c r="BU4705" s="2"/>
      <c r="BV4705" s="55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18" t="s">
        <v>5</v>
      </c>
      <c r="H4706" s="3">
        <v>2024</v>
      </c>
      <c r="I4706" s="20" t="s">
        <v>284</v>
      </c>
      <c r="J4706" s="184" t="s">
        <v>295</v>
      </c>
      <c r="K4706" s="184" t="s">
        <v>320</v>
      </c>
      <c r="L4706" s="187">
        <f t="shared" si="161"/>
        <v>0</v>
      </c>
      <c r="M4706" s="187">
        <f t="shared" si="162"/>
        <v>0</v>
      </c>
      <c r="N4706" s="186"/>
      <c r="O4706" s="33"/>
      <c r="P4706" s="33"/>
      <c r="Q4706" s="33"/>
      <c r="R4706" s="33"/>
      <c r="S4706" s="42"/>
      <c r="T4706" s="2"/>
      <c r="U4706" s="2"/>
      <c r="V4706" s="2"/>
      <c r="W4706" s="2"/>
      <c r="X4706" s="55"/>
      <c r="Y4706" s="62"/>
      <c r="Z4706" s="62"/>
      <c r="AA4706" s="62"/>
      <c r="AB4706" s="62"/>
      <c r="AC4706" s="68"/>
      <c r="AD4706" s="2"/>
      <c r="AE4706" s="2"/>
      <c r="AF4706" s="2"/>
      <c r="AG4706" s="2"/>
      <c r="AH4706" s="55"/>
      <c r="AI4706" s="72"/>
      <c r="AJ4706" s="72"/>
      <c r="AK4706" s="72"/>
      <c r="AL4706" s="72"/>
      <c r="AM4706" s="80"/>
      <c r="AN4706" s="2"/>
      <c r="AO4706" s="2"/>
      <c r="AP4706" s="2"/>
      <c r="AQ4706" s="2"/>
      <c r="AR4706" s="55"/>
      <c r="AS4706" s="85"/>
      <c r="AT4706" s="85"/>
      <c r="AU4706" s="85"/>
      <c r="AV4706" s="85"/>
      <c r="AW4706" s="100"/>
      <c r="AX4706" s="2"/>
      <c r="AY4706" s="2"/>
      <c r="AZ4706" s="2"/>
      <c r="BA4706" s="2"/>
      <c r="BB4706" s="55"/>
      <c r="BC4706" s="105"/>
      <c r="BD4706" s="105"/>
      <c r="BE4706" s="105"/>
      <c r="BF4706" s="105"/>
      <c r="BG4706" s="109"/>
      <c r="BH4706" s="2"/>
      <c r="BI4706" s="2"/>
      <c r="BJ4706" s="2"/>
      <c r="BK4706" s="2"/>
      <c r="BL4706" s="55"/>
      <c r="BM4706" s="48"/>
      <c r="BN4706" s="48"/>
      <c r="BO4706" s="48"/>
      <c r="BP4706" s="48"/>
      <c r="BQ4706" s="117"/>
      <c r="BR4706" s="2"/>
      <c r="BS4706" s="2"/>
      <c r="BT4706" s="2"/>
      <c r="BU4706" s="2"/>
      <c r="BV4706" s="55"/>
    </row>
    <row r="4707" spans="1:74" ht="28.8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18" t="s">
        <v>5</v>
      </c>
      <c r="H4707" s="3">
        <v>2024</v>
      </c>
      <c r="I4707" s="20" t="s">
        <v>290</v>
      </c>
      <c r="J4707" s="184" t="s">
        <v>299</v>
      </c>
      <c r="K4707" s="184" t="s">
        <v>318</v>
      </c>
      <c r="L4707" s="187">
        <f t="shared" si="161"/>
        <v>0</v>
      </c>
      <c r="M4707" s="187">
        <f t="shared" si="162"/>
        <v>0</v>
      </c>
      <c r="N4707" s="186"/>
      <c r="O4707" s="33"/>
      <c r="P4707" s="33"/>
      <c r="Q4707" s="33"/>
      <c r="R4707" s="33"/>
      <c r="S4707" s="42"/>
      <c r="T4707" s="2"/>
      <c r="U4707" s="2"/>
      <c r="V4707" s="2"/>
      <c r="W4707" s="2"/>
      <c r="X4707" s="55"/>
      <c r="Y4707" s="62"/>
      <c r="Z4707" s="62"/>
      <c r="AA4707" s="62"/>
      <c r="AB4707" s="62"/>
      <c r="AC4707" s="68"/>
      <c r="AD4707" s="2"/>
      <c r="AE4707" s="2"/>
      <c r="AF4707" s="2"/>
      <c r="AG4707" s="2"/>
      <c r="AH4707" s="55"/>
      <c r="AI4707" s="72"/>
      <c r="AJ4707" s="72"/>
      <c r="AK4707" s="72"/>
      <c r="AL4707" s="72"/>
      <c r="AM4707" s="80"/>
      <c r="AN4707" s="2"/>
      <c r="AO4707" s="2"/>
      <c r="AP4707" s="2"/>
      <c r="AQ4707" s="2"/>
      <c r="AR4707" s="55"/>
      <c r="AS4707" s="85"/>
      <c r="AT4707" s="85"/>
      <c r="AU4707" s="85"/>
      <c r="AV4707" s="85"/>
      <c r="AW4707" s="100"/>
      <c r="AX4707" s="2"/>
      <c r="AY4707" s="2"/>
      <c r="AZ4707" s="2"/>
      <c r="BA4707" s="2"/>
      <c r="BB4707" s="55"/>
      <c r="BC4707" s="105"/>
      <c r="BD4707" s="105"/>
      <c r="BE4707" s="105"/>
      <c r="BF4707" s="105"/>
      <c r="BG4707" s="109"/>
      <c r="BH4707" s="2"/>
      <c r="BI4707" s="2"/>
      <c r="BJ4707" s="2"/>
      <c r="BK4707" s="2"/>
      <c r="BL4707" s="55"/>
      <c r="BM4707" s="48"/>
      <c r="BN4707" s="48"/>
      <c r="BO4707" s="48"/>
      <c r="BP4707" s="48"/>
      <c r="BQ4707" s="117"/>
      <c r="BR4707" s="2"/>
      <c r="BS4707" s="2"/>
      <c r="BT4707" s="2"/>
      <c r="BU4707" s="2"/>
      <c r="BV4707" s="55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18" t="s">
        <v>5</v>
      </c>
      <c r="H4708" s="3">
        <v>2024</v>
      </c>
      <c r="I4708" s="20" t="s">
        <v>315</v>
      </c>
      <c r="J4708" s="184" t="s">
        <v>347</v>
      </c>
      <c r="K4708" s="184" t="s">
        <v>320</v>
      </c>
      <c r="L4708" s="187">
        <f t="shared" si="161"/>
        <v>0</v>
      </c>
      <c r="M4708" s="187">
        <f t="shared" si="162"/>
        <v>0</v>
      </c>
      <c r="N4708" s="186"/>
      <c r="O4708" s="33"/>
      <c r="P4708" s="33"/>
      <c r="Q4708" s="33"/>
      <c r="R4708" s="33"/>
      <c r="S4708" s="42"/>
      <c r="T4708" s="2"/>
      <c r="U4708" s="2"/>
      <c r="V4708" s="2"/>
      <c r="W4708" s="2"/>
      <c r="X4708" s="55"/>
      <c r="Y4708" s="62"/>
      <c r="Z4708" s="62"/>
      <c r="AA4708" s="62"/>
      <c r="AB4708" s="62"/>
      <c r="AC4708" s="68"/>
      <c r="AD4708" s="2"/>
      <c r="AE4708" s="2"/>
      <c r="AF4708" s="2"/>
      <c r="AG4708" s="2"/>
      <c r="AH4708" s="55"/>
      <c r="AI4708" s="72"/>
      <c r="AJ4708" s="72"/>
      <c r="AK4708" s="72"/>
      <c r="AL4708" s="72"/>
      <c r="AM4708" s="80"/>
      <c r="AN4708" s="2"/>
      <c r="AO4708" s="2"/>
      <c r="AP4708" s="2"/>
      <c r="AQ4708" s="2"/>
      <c r="AR4708" s="55"/>
      <c r="AS4708" s="85"/>
      <c r="AT4708" s="85"/>
      <c r="AU4708" s="85"/>
      <c r="AV4708" s="85"/>
      <c r="AW4708" s="100"/>
      <c r="AX4708" s="2"/>
      <c r="AY4708" s="2"/>
      <c r="AZ4708" s="2"/>
      <c r="BA4708" s="2"/>
      <c r="BB4708" s="55"/>
      <c r="BC4708" s="105"/>
      <c r="BD4708" s="105"/>
      <c r="BE4708" s="105"/>
      <c r="BF4708" s="105"/>
      <c r="BG4708" s="109"/>
      <c r="BH4708" s="2"/>
      <c r="BI4708" s="2"/>
      <c r="BJ4708" s="2"/>
      <c r="BK4708" s="2"/>
      <c r="BL4708" s="55"/>
      <c r="BM4708" s="48"/>
      <c r="BN4708" s="48"/>
      <c r="BO4708" s="48"/>
      <c r="BP4708" s="48"/>
      <c r="BQ4708" s="117"/>
      <c r="BR4708" s="2"/>
      <c r="BS4708" s="2"/>
      <c r="BT4708" s="2"/>
      <c r="BU4708" s="2"/>
      <c r="BV4708" s="55"/>
    </row>
    <row r="4709" spans="1:74" ht="28.8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18" t="s">
        <v>5</v>
      </c>
      <c r="H4709" s="3">
        <v>2024</v>
      </c>
      <c r="I4709" s="20" t="s">
        <v>315</v>
      </c>
      <c r="J4709" s="184" t="s">
        <v>296</v>
      </c>
      <c r="K4709" s="184" t="s">
        <v>321</v>
      </c>
      <c r="L4709" s="187">
        <f t="shared" si="161"/>
        <v>0</v>
      </c>
      <c r="M4709" s="187">
        <f t="shared" si="162"/>
        <v>0</v>
      </c>
      <c r="N4709" s="186"/>
      <c r="O4709" s="33"/>
      <c r="P4709" s="33"/>
      <c r="Q4709" s="33"/>
      <c r="R4709" s="33"/>
      <c r="S4709" s="42"/>
      <c r="T4709" s="2"/>
      <c r="U4709" s="2"/>
      <c r="V4709" s="2"/>
      <c r="W4709" s="2"/>
      <c r="X4709" s="55"/>
      <c r="Y4709" s="62"/>
      <c r="Z4709" s="62"/>
      <c r="AA4709" s="62"/>
      <c r="AB4709" s="62"/>
      <c r="AC4709" s="68"/>
      <c r="AD4709" s="2"/>
      <c r="AE4709" s="2"/>
      <c r="AF4709" s="2"/>
      <c r="AG4709" s="2"/>
      <c r="AH4709" s="55"/>
      <c r="AI4709" s="72"/>
      <c r="AJ4709" s="72"/>
      <c r="AK4709" s="72"/>
      <c r="AL4709" s="72"/>
      <c r="AM4709" s="80"/>
      <c r="AN4709" s="2"/>
      <c r="AO4709" s="2"/>
      <c r="AP4709" s="2"/>
      <c r="AQ4709" s="2"/>
      <c r="AR4709" s="55"/>
      <c r="AS4709" s="85"/>
      <c r="AT4709" s="85"/>
      <c r="AU4709" s="85"/>
      <c r="AV4709" s="85"/>
      <c r="AW4709" s="100"/>
      <c r="AX4709" s="2"/>
      <c r="AY4709" s="2"/>
      <c r="AZ4709" s="2"/>
      <c r="BA4709" s="2"/>
      <c r="BB4709" s="55"/>
      <c r="BC4709" s="105"/>
      <c r="BD4709" s="105"/>
      <c r="BE4709" s="105"/>
      <c r="BF4709" s="105"/>
      <c r="BG4709" s="109"/>
      <c r="BH4709" s="2"/>
      <c r="BI4709" s="2"/>
      <c r="BJ4709" s="2"/>
      <c r="BK4709" s="2"/>
      <c r="BL4709" s="55"/>
      <c r="BM4709" s="48"/>
      <c r="BN4709" s="48"/>
      <c r="BO4709" s="48"/>
      <c r="BP4709" s="48"/>
      <c r="BQ4709" s="117"/>
      <c r="BR4709" s="2"/>
      <c r="BS4709" s="2"/>
      <c r="BT4709" s="2"/>
      <c r="BU4709" s="2"/>
      <c r="BV4709" s="55"/>
    </row>
    <row r="4710" spans="1:74" ht="28.8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18" t="s">
        <v>5</v>
      </c>
      <c r="H4710" s="3">
        <v>2024</v>
      </c>
      <c r="I4710" s="20" t="s">
        <v>316</v>
      </c>
      <c r="J4710" s="184" t="s">
        <v>297</v>
      </c>
      <c r="K4710" s="184" t="s">
        <v>318</v>
      </c>
      <c r="L4710" s="187">
        <f t="shared" si="161"/>
        <v>0</v>
      </c>
      <c r="M4710" s="187">
        <f t="shared" si="162"/>
        <v>0</v>
      </c>
      <c r="N4710" s="186"/>
      <c r="O4710" s="33"/>
      <c r="P4710" s="33"/>
      <c r="Q4710" s="33"/>
      <c r="R4710" s="33"/>
      <c r="S4710" s="42"/>
      <c r="T4710" s="2"/>
      <c r="U4710" s="2"/>
      <c r="V4710" s="2"/>
      <c r="W4710" s="2"/>
      <c r="X4710" s="55"/>
      <c r="Y4710" s="62"/>
      <c r="Z4710" s="62"/>
      <c r="AA4710" s="62"/>
      <c r="AB4710" s="62"/>
      <c r="AC4710" s="68"/>
      <c r="AD4710" s="2"/>
      <c r="AE4710" s="2"/>
      <c r="AF4710" s="2"/>
      <c r="AG4710" s="2"/>
      <c r="AH4710" s="55"/>
      <c r="AI4710" s="72"/>
      <c r="AJ4710" s="72"/>
      <c r="AK4710" s="72"/>
      <c r="AL4710" s="72"/>
      <c r="AM4710" s="80"/>
      <c r="AN4710" s="2"/>
      <c r="AO4710" s="2"/>
      <c r="AP4710" s="2"/>
      <c r="AQ4710" s="2"/>
      <c r="AR4710" s="55"/>
      <c r="AS4710" s="85"/>
      <c r="AT4710" s="85"/>
      <c r="AU4710" s="85"/>
      <c r="AV4710" s="85"/>
      <c r="AW4710" s="100"/>
      <c r="AX4710" s="2"/>
      <c r="AY4710" s="2"/>
      <c r="AZ4710" s="2"/>
      <c r="BA4710" s="2"/>
      <c r="BB4710" s="55"/>
      <c r="BC4710" s="105"/>
      <c r="BD4710" s="105"/>
      <c r="BE4710" s="105"/>
      <c r="BF4710" s="105"/>
      <c r="BG4710" s="109"/>
      <c r="BH4710" s="2"/>
      <c r="BI4710" s="2"/>
      <c r="BJ4710" s="2"/>
      <c r="BK4710" s="2"/>
      <c r="BL4710" s="55"/>
      <c r="BM4710" s="48"/>
      <c r="BN4710" s="48"/>
      <c r="BO4710" s="48"/>
      <c r="BP4710" s="48"/>
      <c r="BQ4710" s="117"/>
      <c r="BR4710" s="2"/>
      <c r="BS4710" s="2"/>
      <c r="BT4710" s="2"/>
      <c r="BU4710" s="2"/>
      <c r="BV4710" s="55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18" t="s">
        <v>5</v>
      </c>
      <c r="H4711" s="3">
        <v>2024</v>
      </c>
      <c r="I4711" s="20" t="s">
        <v>316</v>
      </c>
      <c r="J4711" s="185" t="s">
        <v>348</v>
      </c>
      <c r="K4711" s="185" t="s">
        <v>320</v>
      </c>
      <c r="L4711" s="187">
        <f t="shared" si="161"/>
        <v>0</v>
      </c>
      <c r="M4711" s="187">
        <f t="shared" si="162"/>
        <v>0</v>
      </c>
      <c r="N4711" s="186"/>
      <c r="O4711" s="33"/>
      <c r="P4711" s="33"/>
      <c r="Q4711" s="33"/>
      <c r="R4711" s="33"/>
      <c r="S4711" s="42"/>
      <c r="T4711" s="2"/>
      <c r="U4711" s="2"/>
      <c r="V4711" s="2"/>
      <c r="W4711" s="2"/>
      <c r="X4711" s="55"/>
      <c r="Y4711" s="62"/>
      <c r="Z4711" s="62"/>
      <c r="AA4711" s="62"/>
      <c r="AB4711" s="62"/>
      <c r="AC4711" s="68"/>
      <c r="AD4711" s="2"/>
      <c r="AE4711" s="2"/>
      <c r="AF4711" s="2"/>
      <c r="AG4711" s="2"/>
      <c r="AH4711" s="55"/>
      <c r="AI4711" s="72"/>
      <c r="AJ4711" s="72"/>
      <c r="AK4711" s="72"/>
      <c r="AL4711" s="72"/>
      <c r="AM4711" s="80"/>
      <c r="AN4711" s="2"/>
      <c r="AO4711" s="2"/>
      <c r="AP4711" s="2"/>
      <c r="AQ4711" s="2"/>
      <c r="AR4711" s="55"/>
      <c r="AS4711" s="85"/>
      <c r="AT4711" s="85"/>
      <c r="AU4711" s="85"/>
      <c r="AV4711" s="85"/>
      <c r="AW4711" s="100"/>
      <c r="AX4711" s="2"/>
      <c r="AY4711" s="2"/>
      <c r="AZ4711" s="2"/>
      <c r="BA4711" s="2"/>
      <c r="BB4711" s="55"/>
      <c r="BC4711" s="105"/>
      <c r="BD4711" s="105"/>
      <c r="BE4711" s="105"/>
      <c r="BF4711" s="105"/>
      <c r="BG4711" s="109"/>
      <c r="BH4711" s="2"/>
      <c r="BI4711" s="2"/>
      <c r="BJ4711" s="2"/>
      <c r="BK4711" s="2"/>
      <c r="BL4711" s="55"/>
      <c r="BM4711" s="48"/>
      <c r="BN4711" s="48"/>
      <c r="BO4711" s="48"/>
      <c r="BP4711" s="48"/>
      <c r="BQ4711" s="117"/>
      <c r="BR4711" s="2"/>
      <c r="BS4711" s="2"/>
      <c r="BT4711" s="2"/>
      <c r="BU4711" s="2"/>
      <c r="BV4711" s="55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18" t="s">
        <v>5</v>
      </c>
      <c r="H4712" s="3">
        <v>2024</v>
      </c>
      <c r="I4712" s="20" t="s">
        <v>282</v>
      </c>
      <c r="J4712" s="184" t="s">
        <v>272</v>
      </c>
      <c r="K4712" s="184" t="s">
        <v>321</v>
      </c>
      <c r="L4712" s="187">
        <f t="shared" si="161"/>
        <v>8.0000000000000002E-3</v>
      </c>
      <c r="M4712" s="187">
        <f t="shared" si="162"/>
        <v>16.937000000000001</v>
      </c>
      <c r="N4712" s="186" t="s">
        <v>521</v>
      </c>
      <c r="O4712" s="33"/>
      <c r="P4712" s="33"/>
      <c r="Q4712" s="33"/>
      <c r="R4712" s="33"/>
      <c r="S4712" s="42"/>
      <c r="T4712" s="2"/>
      <c r="U4712" s="2"/>
      <c r="V4712" s="2"/>
      <c r="W4712" s="2"/>
      <c r="X4712" s="55"/>
      <c r="Y4712" s="62"/>
      <c r="Z4712" s="62"/>
      <c r="AA4712" s="62"/>
      <c r="AB4712" s="62"/>
      <c r="AC4712" s="68"/>
      <c r="AD4712" s="2"/>
      <c r="AE4712" s="2"/>
      <c r="AF4712" s="2"/>
      <c r="AG4712" s="2"/>
      <c r="AH4712" s="55"/>
      <c r="AI4712" s="72"/>
      <c r="AJ4712" s="72"/>
      <c r="AK4712" s="72" t="s">
        <v>521</v>
      </c>
      <c r="AL4712" s="72">
        <v>8.0000000000000002E-3</v>
      </c>
      <c r="AM4712" s="80">
        <v>16.937000000000001</v>
      </c>
      <c r="AN4712" s="2"/>
      <c r="AO4712" s="2"/>
      <c r="AP4712" s="2"/>
      <c r="AQ4712" s="2"/>
      <c r="AR4712" s="55"/>
      <c r="AS4712" s="85"/>
      <c r="AT4712" s="85"/>
      <c r="AU4712" s="85"/>
      <c r="AV4712" s="85"/>
      <c r="AW4712" s="100"/>
      <c r="AX4712" s="2"/>
      <c r="AY4712" s="2"/>
      <c r="AZ4712" s="2"/>
      <c r="BA4712" s="2"/>
      <c r="BB4712" s="55"/>
      <c r="BC4712" s="105"/>
      <c r="BD4712" s="105"/>
      <c r="BE4712" s="105"/>
      <c r="BF4712" s="105"/>
      <c r="BG4712" s="109"/>
      <c r="BH4712" s="2"/>
      <c r="BI4712" s="2"/>
      <c r="BJ4712" s="2"/>
      <c r="BK4712" s="2"/>
      <c r="BL4712" s="55"/>
      <c r="BM4712" s="48"/>
      <c r="BN4712" s="48"/>
      <c r="BO4712" s="48"/>
      <c r="BP4712" s="48"/>
      <c r="BQ4712" s="117"/>
      <c r="BR4712" s="2"/>
      <c r="BS4712" s="2"/>
      <c r="BT4712" s="2"/>
      <c r="BU4712" s="2"/>
      <c r="BV4712" s="55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18" t="s">
        <v>5</v>
      </c>
      <c r="H4713" s="3">
        <v>2024</v>
      </c>
      <c r="I4713" s="20" t="s">
        <v>282</v>
      </c>
      <c r="J4713" s="184" t="s">
        <v>273</v>
      </c>
      <c r="K4713" s="184" t="s">
        <v>321</v>
      </c>
      <c r="L4713" s="187">
        <f t="shared" si="161"/>
        <v>1.2E-2</v>
      </c>
      <c r="M4713" s="187">
        <f t="shared" si="162"/>
        <v>25.442</v>
      </c>
      <c r="N4713" s="186" t="s">
        <v>521</v>
      </c>
      <c r="O4713" s="33"/>
      <c r="P4713" s="33"/>
      <c r="Q4713" s="33"/>
      <c r="R4713" s="33"/>
      <c r="S4713" s="42"/>
      <c r="T4713" s="2"/>
      <c r="U4713" s="2"/>
      <c r="V4713" s="2"/>
      <c r="W4713" s="2"/>
      <c r="X4713" s="55"/>
      <c r="Y4713" s="62"/>
      <c r="Z4713" s="62"/>
      <c r="AA4713" s="62"/>
      <c r="AB4713" s="62"/>
      <c r="AC4713" s="68"/>
      <c r="AD4713" s="2"/>
      <c r="AE4713" s="2"/>
      <c r="AF4713" s="2"/>
      <c r="AG4713" s="2"/>
      <c r="AH4713" s="55"/>
      <c r="AI4713" s="72"/>
      <c r="AJ4713" s="72"/>
      <c r="AK4713" s="72" t="s">
        <v>521</v>
      </c>
      <c r="AL4713" s="72">
        <v>1.2E-2</v>
      </c>
      <c r="AM4713" s="80">
        <v>25.442</v>
      </c>
      <c r="AN4713" s="2"/>
      <c r="AO4713" s="2"/>
      <c r="AP4713" s="2"/>
      <c r="AQ4713" s="2"/>
      <c r="AR4713" s="55"/>
      <c r="AS4713" s="85"/>
      <c r="AT4713" s="85"/>
      <c r="AU4713" s="85"/>
      <c r="AV4713" s="85"/>
      <c r="AW4713" s="100"/>
      <c r="AX4713" s="2"/>
      <c r="AY4713" s="2"/>
      <c r="AZ4713" s="2"/>
      <c r="BA4713" s="2"/>
      <c r="BB4713" s="55"/>
      <c r="BC4713" s="105"/>
      <c r="BD4713" s="105"/>
      <c r="BE4713" s="105"/>
      <c r="BF4713" s="105"/>
      <c r="BG4713" s="109"/>
      <c r="BH4713" s="2"/>
      <c r="BI4713" s="2"/>
      <c r="BJ4713" s="2"/>
      <c r="BK4713" s="2"/>
      <c r="BL4713" s="55"/>
      <c r="BM4713" s="48"/>
      <c r="BN4713" s="48"/>
      <c r="BO4713" s="48"/>
      <c r="BP4713" s="48"/>
      <c r="BQ4713" s="117"/>
      <c r="BR4713" s="2"/>
      <c r="BS4713" s="2"/>
      <c r="BT4713" s="2"/>
      <c r="BU4713" s="2"/>
      <c r="BV4713" s="55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18" t="s">
        <v>5</v>
      </c>
      <c r="H4714" s="3">
        <v>2024</v>
      </c>
      <c r="I4714" s="20" t="s">
        <v>282</v>
      </c>
      <c r="J4714" s="184" t="s">
        <v>274</v>
      </c>
      <c r="K4714" s="184" t="s">
        <v>321</v>
      </c>
      <c r="L4714" s="188">
        <f t="shared" si="161"/>
        <v>1.5E-3</v>
      </c>
      <c r="M4714" s="187">
        <f t="shared" si="162"/>
        <v>3.2330000000000001</v>
      </c>
      <c r="N4714" s="186" t="s">
        <v>1506</v>
      </c>
      <c r="O4714" s="33"/>
      <c r="P4714" s="33"/>
      <c r="Q4714" s="33"/>
      <c r="R4714" s="33"/>
      <c r="S4714" s="42"/>
      <c r="T4714" s="2"/>
      <c r="U4714" s="2"/>
      <c r="V4714" s="2"/>
      <c r="W4714" s="2"/>
      <c r="X4714" s="55"/>
      <c r="Y4714" s="62"/>
      <c r="Z4714" s="62"/>
      <c r="AA4714" s="62"/>
      <c r="AB4714" s="62"/>
      <c r="AC4714" s="68"/>
      <c r="AD4714" s="2"/>
      <c r="AE4714" s="2"/>
      <c r="AF4714" s="2">
        <v>27</v>
      </c>
      <c r="AG4714" s="2">
        <v>5.0000000000000001E-4</v>
      </c>
      <c r="AH4714" s="55">
        <v>1.276</v>
      </c>
      <c r="AI4714" s="72" t="s">
        <v>546</v>
      </c>
      <c r="AJ4714" s="72"/>
      <c r="AK4714" s="72"/>
      <c r="AL4714" s="72">
        <v>1E-3</v>
      </c>
      <c r="AM4714" s="80">
        <v>1.9570000000000001</v>
      </c>
      <c r="AN4714" s="2"/>
      <c r="AO4714" s="2"/>
      <c r="AP4714" s="2"/>
      <c r="AQ4714" s="2"/>
      <c r="AR4714" s="55"/>
      <c r="AS4714" s="85"/>
      <c r="AT4714" s="85"/>
      <c r="AU4714" s="85"/>
      <c r="AV4714" s="85"/>
      <c r="AW4714" s="100"/>
      <c r="AX4714" s="2"/>
      <c r="AY4714" s="2"/>
      <c r="AZ4714" s="2"/>
      <c r="BA4714" s="2"/>
      <c r="BB4714" s="55"/>
      <c r="BC4714" s="105"/>
      <c r="BD4714" s="105"/>
      <c r="BE4714" s="105"/>
      <c r="BF4714" s="105"/>
      <c r="BG4714" s="109"/>
      <c r="BH4714" s="2"/>
      <c r="BI4714" s="2"/>
      <c r="BJ4714" s="2"/>
      <c r="BK4714" s="2"/>
      <c r="BL4714" s="55"/>
      <c r="BM4714" s="48"/>
      <c r="BN4714" s="48"/>
      <c r="BO4714" s="48"/>
      <c r="BP4714" s="48"/>
      <c r="BQ4714" s="117"/>
      <c r="BR4714" s="2"/>
      <c r="BS4714" s="2"/>
      <c r="BT4714" s="2"/>
      <c r="BU4714" s="2"/>
      <c r="BV4714" s="55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18" t="s">
        <v>5</v>
      </c>
      <c r="H4715" s="3">
        <v>2024</v>
      </c>
      <c r="I4715" s="20" t="s">
        <v>282</v>
      </c>
      <c r="J4715" s="184" t="s">
        <v>275</v>
      </c>
      <c r="K4715" s="184" t="s">
        <v>321</v>
      </c>
      <c r="L4715" s="187">
        <f t="shared" si="161"/>
        <v>0</v>
      </c>
      <c r="M4715" s="187">
        <f t="shared" si="162"/>
        <v>0</v>
      </c>
      <c r="N4715" s="186"/>
      <c r="O4715" s="33"/>
      <c r="P4715" s="33"/>
      <c r="Q4715" s="33"/>
      <c r="R4715" s="33"/>
      <c r="S4715" s="42"/>
      <c r="T4715" s="2"/>
      <c r="U4715" s="2"/>
      <c r="V4715" s="2"/>
      <c r="W4715" s="2"/>
      <c r="X4715" s="55"/>
      <c r="Y4715" s="62"/>
      <c r="Z4715" s="62"/>
      <c r="AA4715" s="62"/>
      <c r="AB4715" s="62"/>
      <c r="AC4715" s="68"/>
      <c r="AD4715" s="2"/>
      <c r="AE4715" s="2"/>
      <c r="AF4715" s="2"/>
      <c r="AG4715" s="2"/>
      <c r="AH4715" s="55"/>
      <c r="AI4715" s="72"/>
      <c r="AJ4715" s="72"/>
      <c r="AK4715" s="72"/>
      <c r="AL4715" s="72"/>
      <c r="AM4715" s="80"/>
      <c r="AN4715" s="2"/>
      <c r="AO4715" s="2"/>
      <c r="AP4715" s="2"/>
      <c r="AQ4715" s="2"/>
      <c r="AR4715" s="55"/>
      <c r="AS4715" s="85"/>
      <c r="AT4715" s="85"/>
      <c r="AU4715" s="85"/>
      <c r="AV4715" s="85"/>
      <c r="AW4715" s="100"/>
      <c r="AX4715" s="2"/>
      <c r="AY4715" s="2"/>
      <c r="AZ4715" s="2"/>
      <c r="BA4715" s="2"/>
      <c r="BB4715" s="55"/>
      <c r="BC4715" s="105"/>
      <c r="BD4715" s="105"/>
      <c r="BE4715" s="105"/>
      <c r="BF4715" s="105"/>
      <c r="BG4715" s="109"/>
      <c r="BH4715" s="2"/>
      <c r="BI4715" s="2"/>
      <c r="BJ4715" s="2"/>
      <c r="BK4715" s="2"/>
      <c r="BL4715" s="55"/>
      <c r="BM4715" s="48"/>
      <c r="BN4715" s="48"/>
      <c r="BO4715" s="48"/>
      <c r="BP4715" s="48"/>
      <c r="BQ4715" s="117"/>
      <c r="BR4715" s="2"/>
      <c r="BS4715" s="2"/>
      <c r="BT4715" s="2"/>
      <c r="BU4715" s="2"/>
      <c r="BV4715" s="55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18" t="s">
        <v>5</v>
      </c>
      <c r="H4716" s="3">
        <v>2024</v>
      </c>
      <c r="I4716" s="20" t="s">
        <v>282</v>
      </c>
      <c r="J4716" s="184" t="s">
        <v>276</v>
      </c>
      <c r="K4716" s="184" t="s">
        <v>320</v>
      </c>
      <c r="L4716" s="187">
        <f t="shared" si="161"/>
        <v>0</v>
      </c>
      <c r="M4716" s="187">
        <f t="shared" si="162"/>
        <v>0</v>
      </c>
      <c r="N4716" s="186"/>
      <c r="O4716" s="33"/>
      <c r="P4716" s="33"/>
      <c r="Q4716" s="33"/>
      <c r="R4716" s="33"/>
      <c r="S4716" s="42"/>
      <c r="T4716" s="2"/>
      <c r="U4716" s="2"/>
      <c r="V4716" s="2"/>
      <c r="W4716" s="2"/>
      <c r="X4716" s="55"/>
      <c r="Y4716" s="62"/>
      <c r="Z4716" s="62"/>
      <c r="AA4716" s="62"/>
      <c r="AB4716" s="62"/>
      <c r="AC4716" s="68"/>
      <c r="AD4716" s="2"/>
      <c r="AE4716" s="2"/>
      <c r="AF4716" s="2"/>
      <c r="AG4716" s="2"/>
      <c r="AH4716" s="55"/>
      <c r="AI4716" s="72"/>
      <c r="AJ4716" s="72"/>
      <c r="AK4716" s="72"/>
      <c r="AL4716" s="72"/>
      <c r="AM4716" s="80"/>
      <c r="AN4716" s="2"/>
      <c r="AO4716" s="2"/>
      <c r="AP4716" s="2"/>
      <c r="AQ4716" s="2"/>
      <c r="AR4716" s="55"/>
      <c r="AS4716" s="85"/>
      <c r="AT4716" s="85"/>
      <c r="AU4716" s="85"/>
      <c r="AV4716" s="85"/>
      <c r="AW4716" s="100"/>
      <c r="AX4716" s="2"/>
      <c r="AY4716" s="2"/>
      <c r="AZ4716" s="2"/>
      <c r="BA4716" s="2"/>
      <c r="BB4716" s="55"/>
      <c r="BC4716" s="105"/>
      <c r="BD4716" s="105"/>
      <c r="BE4716" s="105"/>
      <c r="BF4716" s="105"/>
      <c r="BG4716" s="109"/>
      <c r="BH4716" s="2"/>
      <c r="BI4716" s="2"/>
      <c r="BJ4716" s="2"/>
      <c r="BK4716" s="2"/>
      <c r="BL4716" s="55"/>
      <c r="BM4716" s="48"/>
      <c r="BN4716" s="48"/>
      <c r="BO4716" s="48"/>
      <c r="BP4716" s="48"/>
      <c r="BQ4716" s="117"/>
      <c r="BR4716" s="2"/>
      <c r="BS4716" s="2"/>
      <c r="BT4716" s="2"/>
      <c r="BU4716" s="2"/>
      <c r="BV4716" s="55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18" t="s">
        <v>5</v>
      </c>
      <c r="H4717" s="3">
        <v>2024</v>
      </c>
      <c r="I4717" s="20" t="s">
        <v>282</v>
      </c>
      <c r="J4717" s="184" t="s">
        <v>277</v>
      </c>
      <c r="K4717" s="184" t="s">
        <v>320</v>
      </c>
      <c r="L4717" s="187">
        <f t="shared" si="161"/>
        <v>2</v>
      </c>
      <c r="M4717" s="187">
        <f t="shared" si="162"/>
        <v>2.5870000000000002</v>
      </c>
      <c r="N4717" s="186" t="s">
        <v>546</v>
      </c>
      <c r="O4717" s="33"/>
      <c r="P4717" s="33"/>
      <c r="Q4717" s="33"/>
      <c r="R4717" s="33"/>
      <c r="S4717" s="42"/>
      <c r="T4717" s="2"/>
      <c r="U4717" s="2"/>
      <c r="V4717" s="2"/>
      <c r="W4717" s="2"/>
      <c r="X4717" s="55"/>
      <c r="Y4717" s="62"/>
      <c r="Z4717" s="62"/>
      <c r="AA4717" s="62"/>
      <c r="AB4717" s="62"/>
      <c r="AC4717" s="68"/>
      <c r="AD4717" s="2"/>
      <c r="AE4717" s="2"/>
      <c r="AF4717" s="2"/>
      <c r="AG4717" s="2"/>
      <c r="AH4717" s="55"/>
      <c r="AI4717" s="72" t="s">
        <v>562</v>
      </c>
      <c r="AJ4717" s="72"/>
      <c r="AK4717" s="72"/>
      <c r="AL4717" s="72">
        <v>2</v>
      </c>
      <c r="AM4717" s="80">
        <v>2.5870000000000002</v>
      </c>
      <c r="AN4717" s="2"/>
      <c r="AO4717" s="2"/>
      <c r="AP4717" s="2"/>
      <c r="AQ4717" s="2"/>
      <c r="AR4717" s="55"/>
      <c r="AS4717" s="85"/>
      <c r="AT4717" s="85"/>
      <c r="AU4717" s="85"/>
      <c r="AV4717" s="85"/>
      <c r="AW4717" s="100"/>
      <c r="AX4717" s="2"/>
      <c r="AY4717" s="2"/>
      <c r="AZ4717" s="2"/>
      <c r="BA4717" s="2"/>
      <c r="BB4717" s="55"/>
      <c r="BC4717" s="105"/>
      <c r="BD4717" s="105"/>
      <c r="BE4717" s="105"/>
      <c r="BF4717" s="105"/>
      <c r="BG4717" s="109"/>
      <c r="BH4717" s="2"/>
      <c r="BI4717" s="2"/>
      <c r="BJ4717" s="2"/>
      <c r="BK4717" s="2"/>
      <c r="BL4717" s="55"/>
      <c r="BM4717" s="48"/>
      <c r="BN4717" s="48"/>
      <c r="BO4717" s="48"/>
      <c r="BP4717" s="48"/>
      <c r="BQ4717" s="117"/>
      <c r="BR4717" s="2"/>
      <c r="BS4717" s="2"/>
      <c r="BT4717" s="2"/>
      <c r="BU4717" s="2"/>
      <c r="BV4717" s="55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18" t="s">
        <v>5</v>
      </c>
      <c r="H4718" s="3">
        <v>2024</v>
      </c>
      <c r="I4718" s="20" t="s">
        <v>283</v>
      </c>
      <c r="J4718" s="184" t="s">
        <v>298</v>
      </c>
      <c r="K4718" s="184" t="s">
        <v>321</v>
      </c>
      <c r="L4718" s="187">
        <f t="shared" si="161"/>
        <v>0.34</v>
      </c>
      <c r="M4718" s="187">
        <f t="shared" si="162"/>
        <v>164.58</v>
      </c>
      <c r="N4718" s="186" t="s">
        <v>515</v>
      </c>
      <c r="O4718" s="33" t="s">
        <v>369</v>
      </c>
      <c r="P4718" s="33"/>
      <c r="Q4718" s="33"/>
      <c r="R4718" s="33">
        <v>0.34</v>
      </c>
      <c r="S4718" s="42">
        <v>164.58</v>
      </c>
      <c r="T4718" s="2"/>
      <c r="U4718" s="2"/>
      <c r="V4718" s="2"/>
      <c r="W4718" s="2"/>
      <c r="X4718" s="55"/>
      <c r="Y4718" s="62"/>
      <c r="Z4718" s="62"/>
      <c r="AA4718" s="62"/>
      <c r="AB4718" s="62"/>
      <c r="AC4718" s="68"/>
      <c r="AD4718" s="2"/>
      <c r="AE4718" s="2"/>
      <c r="AF4718" s="2"/>
      <c r="AG4718" s="2"/>
      <c r="AH4718" s="55"/>
      <c r="AI4718" s="72"/>
      <c r="AJ4718" s="72"/>
      <c r="AK4718" s="72"/>
      <c r="AL4718" s="72"/>
      <c r="AM4718" s="80"/>
      <c r="AN4718" s="2"/>
      <c r="AO4718" s="2"/>
      <c r="AP4718" s="2"/>
      <c r="AQ4718" s="2"/>
      <c r="AR4718" s="55"/>
      <c r="AS4718" s="85"/>
      <c r="AT4718" s="85"/>
      <c r="AU4718" s="85"/>
      <c r="AV4718" s="85"/>
      <c r="AW4718" s="100"/>
      <c r="AX4718" s="2"/>
      <c r="AY4718" s="2"/>
      <c r="AZ4718" s="2"/>
      <c r="BA4718" s="2"/>
      <c r="BB4718" s="55"/>
      <c r="BC4718" s="105"/>
      <c r="BD4718" s="105"/>
      <c r="BE4718" s="105"/>
      <c r="BF4718" s="105"/>
      <c r="BG4718" s="109"/>
      <c r="BH4718" s="2"/>
      <c r="BI4718" s="2"/>
      <c r="BJ4718" s="2"/>
      <c r="BK4718" s="2"/>
      <c r="BL4718" s="55"/>
      <c r="BM4718" s="48"/>
      <c r="BN4718" s="48"/>
      <c r="BO4718" s="48"/>
      <c r="BP4718" s="48"/>
      <c r="BQ4718" s="117"/>
      <c r="BR4718" s="2"/>
      <c r="BS4718" s="2"/>
      <c r="BT4718" s="2"/>
      <c r="BU4718" s="2"/>
      <c r="BV4718" s="55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18" t="s">
        <v>5</v>
      </c>
      <c r="H4719" s="3">
        <v>2024</v>
      </c>
      <c r="I4719" s="20" t="s">
        <v>283</v>
      </c>
      <c r="J4719" s="184" t="s">
        <v>278</v>
      </c>
      <c r="K4719" s="184" t="s">
        <v>320</v>
      </c>
      <c r="L4719" s="187">
        <f t="shared" si="161"/>
        <v>1</v>
      </c>
      <c r="M4719" s="187">
        <f t="shared" si="162"/>
        <v>1.8839999999999999</v>
      </c>
      <c r="N4719" s="186" t="s">
        <v>517</v>
      </c>
      <c r="O4719" s="33"/>
      <c r="P4719" s="33"/>
      <c r="Q4719" s="33"/>
      <c r="R4719" s="33"/>
      <c r="S4719" s="42"/>
      <c r="T4719" s="2"/>
      <c r="U4719" s="2"/>
      <c r="V4719" s="2"/>
      <c r="W4719" s="2"/>
      <c r="X4719" s="55"/>
      <c r="Y4719" s="62">
        <v>1</v>
      </c>
      <c r="Z4719" s="62"/>
      <c r="AA4719" s="62"/>
      <c r="AB4719" s="62">
        <v>1</v>
      </c>
      <c r="AC4719" s="68">
        <v>1.8839999999999999</v>
      </c>
      <c r="AD4719" s="2"/>
      <c r="AE4719" s="2"/>
      <c r="AF4719" s="2"/>
      <c r="AG4719" s="2"/>
      <c r="AH4719" s="55"/>
      <c r="AI4719" s="72"/>
      <c r="AJ4719" s="72"/>
      <c r="AK4719" s="72"/>
      <c r="AL4719" s="72"/>
      <c r="AM4719" s="80"/>
      <c r="AN4719" s="2"/>
      <c r="AO4719" s="2"/>
      <c r="AP4719" s="2"/>
      <c r="AQ4719" s="2"/>
      <c r="AR4719" s="55"/>
      <c r="AS4719" s="85"/>
      <c r="AT4719" s="85"/>
      <c r="AU4719" s="85"/>
      <c r="AV4719" s="85"/>
      <c r="AW4719" s="100"/>
      <c r="AX4719" s="2"/>
      <c r="AY4719" s="2"/>
      <c r="AZ4719" s="2"/>
      <c r="BA4719" s="2"/>
      <c r="BB4719" s="55"/>
      <c r="BC4719" s="105"/>
      <c r="BD4719" s="105"/>
      <c r="BE4719" s="105"/>
      <c r="BF4719" s="105"/>
      <c r="BG4719" s="109"/>
      <c r="BH4719" s="2"/>
      <c r="BI4719" s="2"/>
      <c r="BJ4719" s="2"/>
      <c r="BK4719" s="2"/>
      <c r="BL4719" s="55"/>
      <c r="BM4719" s="48"/>
      <c r="BN4719" s="48"/>
      <c r="BO4719" s="48"/>
      <c r="BP4719" s="48"/>
      <c r="BQ4719" s="117"/>
      <c r="BR4719" s="2"/>
      <c r="BS4719" s="2"/>
      <c r="BT4719" s="2"/>
      <c r="BU4719" s="2"/>
      <c r="BV4719" s="55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18" t="s">
        <v>5</v>
      </c>
      <c r="H4720" s="3">
        <v>2024</v>
      </c>
      <c r="I4720" s="20" t="s">
        <v>283</v>
      </c>
      <c r="J4720" s="184" t="s">
        <v>279</v>
      </c>
      <c r="K4720" s="184" t="s">
        <v>320</v>
      </c>
      <c r="L4720" s="187">
        <f t="shared" si="161"/>
        <v>7</v>
      </c>
      <c r="M4720" s="187">
        <f t="shared" si="162"/>
        <v>61.249000000000002</v>
      </c>
      <c r="N4720" s="186" t="s">
        <v>515</v>
      </c>
      <c r="O4720" s="33">
        <v>3</v>
      </c>
      <c r="P4720" s="33"/>
      <c r="Q4720" s="33"/>
      <c r="R4720" s="33">
        <v>7</v>
      </c>
      <c r="S4720" s="42">
        <v>61.249000000000002</v>
      </c>
      <c r="T4720" s="2"/>
      <c r="U4720" s="2"/>
      <c r="V4720" s="2"/>
      <c r="W4720" s="2"/>
      <c r="X4720" s="55"/>
      <c r="Y4720" s="62"/>
      <c r="Z4720" s="62"/>
      <c r="AA4720" s="62"/>
      <c r="AB4720" s="62"/>
      <c r="AC4720" s="68"/>
      <c r="AD4720" s="2"/>
      <c r="AE4720" s="2"/>
      <c r="AF4720" s="2"/>
      <c r="AG4720" s="2"/>
      <c r="AH4720" s="55"/>
      <c r="AI4720" s="72"/>
      <c r="AJ4720" s="72"/>
      <c r="AK4720" s="72"/>
      <c r="AL4720" s="72"/>
      <c r="AM4720" s="80"/>
      <c r="AN4720" s="2"/>
      <c r="AO4720" s="2"/>
      <c r="AP4720" s="2"/>
      <c r="AQ4720" s="2"/>
      <c r="AR4720" s="55"/>
      <c r="AS4720" s="85"/>
      <c r="AT4720" s="85"/>
      <c r="AU4720" s="85"/>
      <c r="AV4720" s="85"/>
      <c r="AW4720" s="100"/>
      <c r="AX4720" s="2"/>
      <c r="AY4720" s="2"/>
      <c r="AZ4720" s="2"/>
      <c r="BA4720" s="2"/>
      <c r="BB4720" s="55"/>
      <c r="BC4720" s="105"/>
      <c r="BD4720" s="105"/>
      <c r="BE4720" s="105"/>
      <c r="BF4720" s="105"/>
      <c r="BG4720" s="109"/>
      <c r="BH4720" s="2"/>
      <c r="BI4720" s="2"/>
      <c r="BJ4720" s="2"/>
      <c r="BK4720" s="2"/>
      <c r="BL4720" s="55"/>
      <c r="BM4720" s="48"/>
      <c r="BN4720" s="48"/>
      <c r="BO4720" s="48"/>
      <c r="BP4720" s="48"/>
      <c r="BQ4720" s="117"/>
      <c r="BR4720" s="2"/>
      <c r="BS4720" s="2"/>
      <c r="BT4720" s="2"/>
      <c r="BU4720" s="2"/>
      <c r="BV4720" s="55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18" t="s">
        <v>5</v>
      </c>
      <c r="H4721" s="3">
        <v>2024</v>
      </c>
      <c r="I4721" s="20" t="s">
        <v>286</v>
      </c>
      <c r="J4721" s="184" t="s">
        <v>280</v>
      </c>
      <c r="K4721" s="184" t="s">
        <v>319</v>
      </c>
      <c r="L4721" s="187">
        <f t="shared" si="161"/>
        <v>0</v>
      </c>
      <c r="M4721" s="187">
        <f t="shared" si="162"/>
        <v>0</v>
      </c>
      <c r="N4721" s="186"/>
      <c r="O4721" s="33"/>
      <c r="P4721" s="33"/>
      <c r="Q4721" s="33"/>
      <c r="R4721" s="33"/>
      <c r="S4721" s="42"/>
      <c r="T4721" s="2"/>
      <c r="U4721" s="2"/>
      <c r="V4721" s="2"/>
      <c r="W4721" s="2"/>
      <c r="X4721" s="55"/>
      <c r="Y4721" s="62"/>
      <c r="Z4721" s="62"/>
      <c r="AA4721" s="62"/>
      <c r="AB4721" s="62"/>
      <c r="AC4721" s="68"/>
      <c r="AD4721" s="2"/>
      <c r="AE4721" s="2"/>
      <c r="AF4721" s="2"/>
      <c r="AG4721" s="2"/>
      <c r="AH4721" s="55"/>
      <c r="AI4721" s="72"/>
      <c r="AJ4721" s="72"/>
      <c r="AK4721" s="72"/>
      <c r="AL4721" s="72"/>
      <c r="AM4721" s="80"/>
      <c r="AN4721" s="2"/>
      <c r="AO4721" s="2"/>
      <c r="AP4721" s="2"/>
      <c r="AQ4721" s="2"/>
      <c r="AR4721" s="55"/>
      <c r="AS4721" s="85"/>
      <c r="AT4721" s="85"/>
      <c r="AU4721" s="85"/>
      <c r="AV4721" s="85"/>
      <c r="AW4721" s="100"/>
      <c r="AX4721" s="2"/>
      <c r="AY4721" s="2"/>
      <c r="AZ4721" s="2"/>
      <c r="BA4721" s="2"/>
      <c r="BB4721" s="55"/>
      <c r="BC4721" s="105"/>
      <c r="BD4721" s="105"/>
      <c r="BE4721" s="105"/>
      <c r="BF4721" s="105"/>
      <c r="BG4721" s="109"/>
      <c r="BH4721" s="2"/>
      <c r="BI4721" s="2"/>
      <c r="BJ4721" s="2"/>
      <c r="BK4721" s="2"/>
      <c r="BL4721" s="55"/>
      <c r="BM4721" s="48"/>
      <c r="BN4721" s="48"/>
      <c r="BO4721" s="48"/>
      <c r="BP4721" s="48"/>
      <c r="BQ4721" s="117"/>
      <c r="BR4721" s="2"/>
      <c r="BS4721" s="2"/>
      <c r="BT4721" s="2"/>
      <c r="BU4721" s="2"/>
      <c r="BV4721" s="55"/>
    </row>
    <row r="4722" spans="1:74" ht="28.8" hidden="1" x14ac:dyDescent="0.3">
      <c r="A4722" s="2" t="s">
        <v>153</v>
      </c>
      <c r="B4722" s="2" t="s">
        <v>2</v>
      </c>
      <c r="C4722" s="2" t="s">
        <v>3</v>
      </c>
      <c r="D4722" s="2" t="s">
        <v>124</v>
      </c>
      <c r="E4722" s="5" t="s">
        <v>154</v>
      </c>
      <c r="F4722" s="3"/>
      <c r="G4722" s="18" t="s">
        <v>5</v>
      </c>
      <c r="H4722" s="3">
        <v>2024</v>
      </c>
      <c r="I4722" s="20" t="s">
        <v>286</v>
      </c>
      <c r="J4722" s="184" t="s">
        <v>281</v>
      </c>
      <c r="K4722" s="184" t="s">
        <v>319</v>
      </c>
      <c r="L4722" s="187">
        <f t="shared" si="161"/>
        <v>0</v>
      </c>
      <c r="M4722" s="187">
        <f t="shared" si="162"/>
        <v>13.668000000000001</v>
      </c>
      <c r="N4722" s="186" t="s">
        <v>1507</v>
      </c>
      <c r="O4722" s="33"/>
      <c r="P4722" s="33"/>
      <c r="Q4722" s="33"/>
      <c r="R4722" s="33"/>
      <c r="S4722" s="42"/>
      <c r="T4722" s="2" t="s">
        <v>410</v>
      </c>
      <c r="U4722" s="2"/>
      <c r="V4722" s="2"/>
      <c r="W4722" s="2"/>
      <c r="X4722" s="55">
        <v>2.569</v>
      </c>
      <c r="Y4722" s="62"/>
      <c r="Z4722" s="62"/>
      <c r="AA4722" s="62"/>
      <c r="AB4722" s="62"/>
      <c r="AC4722" s="68"/>
      <c r="AD4722" s="2"/>
      <c r="AE4722" s="2"/>
      <c r="AF4722" s="2"/>
      <c r="AG4722" s="2"/>
      <c r="AH4722" s="55"/>
      <c r="AI4722" s="72" t="s">
        <v>587</v>
      </c>
      <c r="AJ4722" s="72"/>
      <c r="AK4722" s="72"/>
      <c r="AL4722" s="72"/>
      <c r="AM4722" s="80">
        <v>3.2080000000000002</v>
      </c>
      <c r="AN4722" s="2"/>
      <c r="AO4722" s="2"/>
      <c r="AP4722" s="2"/>
      <c r="AQ4722" s="2"/>
      <c r="AR4722" s="55"/>
      <c r="AS4722" s="85"/>
      <c r="AT4722" s="85"/>
      <c r="AU4722" s="85"/>
      <c r="AV4722" s="85"/>
      <c r="AW4722" s="100"/>
      <c r="AX4722" s="2"/>
      <c r="AY4722" s="2"/>
      <c r="AZ4722" s="2"/>
      <c r="BA4722" s="2"/>
      <c r="BB4722" s="55"/>
      <c r="BC4722" s="105" t="s">
        <v>1061</v>
      </c>
      <c r="BD4722" s="105"/>
      <c r="BE4722" s="105"/>
      <c r="BF4722" s="105"/>
      <c r="BG4722" s="109">
        <v>4.5</v>
      </c>
      <c r="BH4722" s="2"/>
      <c r="BI4722" s="2"/>
      <c r="BJ4722" s="2"/>
      <c r="BK4722" s="2"/>
      <c r="BL4722" s="55"/>
      <c r="BM4722" s="48" t="s">
        <v>1157</v>
      </c>
      <c r="BN4722" s="48"/>
      <c r="BO4722" s="48"/>
      <c r="BP4722" s="48"/>
      <c r="BQ4722" s="117">
        <f>0.678+2.713</f>
        <v>3.391</v>
      </c>
      <c r="BR4722" s="2"/>
      <c r="BS4722" s="2"/>
      <c r="BT4722" s="2"/>
      <c r="BU4722" s="2"/>
      <c r="BV4722" s="55"/>
    </row>
    <row r="4723" spans="1:74" s="13" customFormat="1" hidden="1" x14ac:dyDescent="0.3">
      <c r="A4723" s="12" t="s">
        <v>153</v>
      </c>
      <c r="B4723" s="12" t="s">
        <v>2</v>
      </c>
      <c r="C4723" s="12" t="s">
        <v>3</v>
      </c>
      <c r="D4723" s="12" t="s">
        <v>124</v>
      </c>
      <c r="E4723" s="6" t="s">
        <v>154</v>
      </c>
      <c r="F4723" s="7"/>
      <c r="G4723" s="19" t="s">
        <v>5</v>
      </c>
      <c r="H4723" s="7">
        <v>2024</v>
      </c>
      <c r="I4723" s="21"/>
      <c r="J4723" s="12" t="s">
        <v>314</v>
      </c>
      <c r="K4723" s="12"/>
      <c r="L4723" s="147"/>
      <c r="M4723" s="147">
        <f>SUM(M4685:M4722)</f>
        <v>289.58000000000004</v>
      </c>
      <c r="N4723" s="183"/>
      <c r="O4723" s="12"/>
      <c r="P4723" s="12"/>
      <c r="Q4723" s="12"/>
      <c r="R4723" s="12"/>
      <c r="S4723" s="47">
        <f>SUM(S4685:S4722)</f>
        <v>225.82900000000001</v>
      </c>
      <c r="T4723" s="12"/>
      <c r="U4723" s="12"/>
      <c r="V4723" s="12"/>
      <c r="W4723" s="12"/>
      <c r="X4723" s="47">
        <f>SUM(X4685:X4722)</f>
        <v>2.569</v>
      </c>
      <c r="Y4723" s="12"/>
      <c r="Z4723" s="12"/>
      <c r="AA4723" s="12"/>
      <c r="AB4723" s="12"/>
      <c r="AC4723" s="47">
        <f>SUM(AC4685:AC4722)</f>
        <v>1.8839999999999999</v>
      </c>
      <c r="AD4723" s="12"/>
      <c r="AE4723" s="12"/>
      <c r="AF4723" s="12"/>
      <c r="AG4723" s="12"/>
      <c r="AH4723" s="47">
        <f>SUM(AH4685:AH4722)</f>
        <v>1.276</v>
      </c>
      <c r="AI4723" s="12"/>
      <c r="AJ4723" s="12"/>
      <c r="AK4723" s="12"/>
      <c r="AL4723" s="12"/>
      <c r="AM4723" s="47">
        <f>SUM(AM4685:AM4722)</f>
        <v>50.131000000000007</v>
      </c>
      <c r="AN4723" s="12"/>
      <c r="AO4723" s="12"/>
      <c r="AP4723" s="12"/>
      <c r="AQ4723" s="12"/>
      <c r="AR4723" s="47">
        <f>SUM(AR4685:AR4722)</f>
        <v>0</v>
      </c>
      <c r="AS4723" s="12"/>
      <c r="AT4723" s="12"/>
      <c r="AU4723" s="12"/>
      <c r="AV4723" s="12"/>
      <c r="AW4723" s="47">
        <f>SUM(AW4685:AW4722)</f>
        <v>0</v>
      </c>
      <c r="AX4723" s="12"/>
      <c r="AY4723" s="12"/>
      <c r="AZ4723" s="12"/>
      <c r="BA4723" s="12"/>
      <c r="BB4723" s="47">
        <f>SUM(BB4685:BB4722)</f>
        <v>0</v>
      </c>
      <c r="BC4723" s="12"/>
      <c r="BD4723" s="12"/>
      <c r="BE4723" s="12"/>
      <c r="BF4723" s="12"/>
      <c r="BG4723" s="47">
        <f>SUM(BG4685:BG4722)</f>
        <v>4.5</v>
      </c>
      <c r="BH4723" s="12"/>
      <c r="BI4723" s="12"/>
      <c r="BJ4723" s="12"/>
      <c r="BK4723" s="12"/>
      <c r="BL4723" s="47">
        <f>SUM(BL4685:BL4722)</f>
        <v>0</v>
      </c>
      <c r="BM4723" s="12"/>
      <c r="BN4723" s="12"/>
      <c r="BO4723" s="12"/>
      <c r="BP4723" s="12"/>
      <c r="BQ4723" s="47">
        <f>SUM(BQ4685:BQ4722)</f>
        <v>3.391</v>
      </c>
      <c r="BR4723" s="12"/>
      <c r="BS4723" s="12"/>
      <c r="BT4723" s="12"/>
      <c r="BU4723" s="12"/>
      <c r="BV4723" s="47">
        <f>SUM(BV4685:BV4722)</f>
        <v>0</v>
      </c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18" t="s">
        <v>5</v>
      </c>
      <c r="H4724" s="3">
        <v>2024</v>
      </c>
      <c r="I4724" s="20" t="s">
        <v>287</v>
      </c>
      <c r="J4724" s="184" t="s">
        <v>267</v>
      </c>
      <c r="K4724" s="184" t="s">
        <v>318</v>
      </c>
      <c r="L4724" s="187">
        <f t="shared" si="161"/>
        <v>0</v>
      </c>
      <c r="M4724" s="187">
        <f t="shared" si="162"/>
        <v>0</v>
      </c>
      <c r="N4724" s="186"/>
      <c r="O4724" s="33"/>
      <c r="P4724" s="33"/>
      <c r="Q4724" s="33"/>
      <c r="R4724" s="33"/>
      <c r="S4724" s="42"/>
      <c r="T4724" s="2"/>
      <c r="U4724" s="2"/>
      <c r="V4724" s="2"/>
      <c r="W4724" s="2"/>
      <c r="X4724" s="55"/>
      <c r="Y4724" s="62"/>
      <c r="Z4724" s="62"/>
      <c r="AA4724" s="62"/>
      <c r="AB4724" s="62"/>
      <c r="AC4724" s="68"/>
      <c r="AD4724" s="2"/>
      <c r="AE4724" s="2"/>
      <c r="AF4724" s="2"/>
      <c r="AG4724" s="2"/>
      <c r="AH4724" s="55"/>
      <c r="AI4724" s="72"/>
      <c r="AJ4724" s="72"/>
      <c r="AK4724" s="72"/>
      <c r="AL4724" s="72"/>
      <c r="AM4724" s="80"/>
      <c r="AN4724" s="2"/>
      <c r="AO4724" s="2"/>
      <c r="AP4724" s="2"/>
      <c r="AQ4724" s="2"/>
      <c r="AR4724" s="55"/>
      <c r="AS4724" s="85"/>
      <c r="AT4724" s="85"/>
      <c r="AU4724" s="85"/>
      <c r="AV4724" s="85"/>
      <c r="AW4724" s="100"/>
      <c r="AX4724" s="2"/>
      <c r="AY4724" s="2"/>
      <c r="AZ4724" s="2"/>
      <c r="BA4724" s="2"/>
      <c r="BB4724" s="55"/>
      <c r="BC4724" s="105"/>
      <c r="BD4724" s="105"/>
      <c r="BE4724" s="105"/>
      <c r="BF4724" s="105"/>
      <c r="BG4724" s="109"/>
      <c r="BH4724" s="2"/>
      <c r="BI4724" s="2"/>
      <c r="BJ4724" s="2"/>
      <c r="BK4724" s="2"/>
      <c r="BL4724" s="55"/>
      <c r="BM4724" s="48"/>
      <c r="BN4724" s="48"/>
      <c r="BO4724" s="48"/>
      <c r="BP4724" s="48"/>
      <c r="BQ4724" s="117"/>
      <c r="BR4724" s="2"/>
      <c r="BS4724" s="2"/>
      <c r="BT4724" s="2"/>
      <c r="BU4724" s="2"/>
      <c r="BV4724" s="55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18" t="s">
        <v>5</v>
      </c>
      <c r="H4725" s="3">
        <v>2024</v>
      </c>
      <c r="I4725" s="20" t="s">
        <v>287</v>
      </c>
      <c r="J4725" s="184" t="s">
        <v>291</v>
      </c>
      <c r="K4725" s="184" t="s">
        <v>319</v>
      </c>
      <c r="L4725" s="187">
        <f t="shared" si="161"/>
        <v>0</v>
      </c>
      <c r="M4725" s="187">
        <f t="shared" si="162"/>
        <v>0</v>
      </c>
      <c r="N4725" s="186"/>
      <c r="O4725" s="33"/>
      <c r="P4725" s="33"/>
      <c r="Q4725" s="33"/>
      <c r="R4725" s="33"/>
      <c r="S4725" s="42"/>
      <c r="T4725" s="2"/>
      <c r="U4725" s="2"/>
      <c r="V4725" s="2"/>
      <c r="W4725" s="2"/>
      <c r="X4725" s="55"/>
      <c r="Y4725" s="62"/>
      <c r="Z4725" s="62"/>
      <c r="AA4725" s="62"/>
      <c r="AB4725" s="62"/>
      <c r="AC4725" s="68"/>
      <c r="AD4725" s="2"/>
      <c r="AE4725" s="2"/>
      <c r="AF4725" s="2"/>
      <c r="AG4725" s="2"/>
      <c r="AH4725" s="55"/>
      <c r="AI4725" s="72"/>
      <c r="AJ4725" s="72"/>
      <c r="AK4725" s="72"/>
      <c r="AL4725" s="72"/>
      <c r="AM4725" s="80"/>
      <c r="AN4725" s="2"/>
      <c r="AO4725" s="2"/>
      <c r="AP4725" s="2"/>
      <c r="AQ4725" s="2"/>
      <c r="AR4725" s="55"/>
      <c r="AS4725" s="85"/>
      <c r="AT4725" s="85"/>
      <c r="AU4725" s="85"/>
      <c r="AV4725" s="85"/>
      <c r="AW4725" s="100"/>
      <c r="AX4725" s="2"/>
      <c r="AY4725" s="2"/>
      <c r="AZ4725" s="2"/>
      <c r="BA4725" s="2"/>
      <c r="BB4725" s="55"/>
      <c r="BC4725" s="105"/>
      <c r="BD4725" s="105"/>
      <c r="BE4725" s="105"/>
      <c r="BF4725" s="105"/>
      <c r="BG4725" s="109"/>
      <c r="BH4725" s="2"/>
      <c r="BI4725" s="2"/>
      <c r="BJ4725" s="2"/>
      <c r="BK4725" s="2"/>
      <c r="BL4725" s="55"/>
      <c r="BM4725" s="48"/>
      <c r="BN4725" s="48"/>
      <c r="BO4725" s="48"/>
      <c r="BP4725" s="48"/>
      <c r="BQ4725" s="117"/>
      <c r="BR4725" s="2"/>
      <c r="BS4725" s="2"/>
      <c r="BT4725" s="2"/>
      <c r="BU4725" s="2"/>
      <c r="BV4725" s="55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18" t="s">
        <v>5</v>
      </c>
      <c r="H4726" s="3">
        <v>2024</v>
      </c>
      <c r="I4726" s="20" t="s">
        <v>286</v>
      </c>
      <c r="J4726" s="184" t="s">
        <v>336</v>
      </c>
      <c r="K4726" s="184" t="s">
        <v>319</v>
      </c>
      <c r="L4726" s="187">
        <f t="shared" si="161"/>
        <v>0</v>
      </c>
      <c r="M4726" s="187">
        <f t="shared" si="162"/>
        <v>0</v>
      </c>
      <c r="N4726" s="186"/>
      <c r="O4726" s="33"/>
      <c r="P4726" s="33"/>
      <c r="Q4726" s="33"/>
      <c r="R4726" s="33"/>
      <c r="S4726" s="42"/>
      <c r="T4726" s="2"/>
      <c r="U4726" s="2"/>
      <c r="V4726" s="2"/>
      <c r="W4726" s="2"/>
      <c r="X4726" s="55"/>
      <c r="Y4726" s="62"/>
      <c r="Z4726" s="62"/>
      <c r="AA4726" s="62"/>
      <c r="AB4726" s="62"/>
      <c r="AC4726" s="68"/>
      <c r="AD4726" s="2"/>
      <c r="AE4726" s="2"/>
      <c r="AF4726" s="2"/>
      <c r="AG4726" s="2"/>
      <c r="AH4726" s="55"/>
      <c r="AI4726" s="72"/>
      <c r="AJ4726" s="72"/>
      <c r="AK4726" s="72"/>
      <c r="AL4726" s="72"/>
      <c r="AM4726" s="80"/>
      <c r="AN4726" s="2"/>
      <c r="AO4726" s="2"/>
      <c r="AP4726" s="2"/>
      <c r="AQ4726" s="2"/>
      <c r="AR4726" s="55"/>
      <c r="AS4726" s="85"/>
      <c r="AT4726" s="85"/>
      <c r="AU4726" s="85"/>
      <c r="AV4726" s="85"/>
      <c r="AW4726" s="100"/>
      <c r="AX4726" s="2"/>
      <c r="AY4726" s="2"/>
      <c r="AZ4726" s="2"/>
      <c r="BA4726" s="2"/>
      <c r="BB4726" s="55"/>
      <c r="BC4726" s="105"/>
      <c r="BD4726" s="105"/>
      <c r="BE4726" s="105"/>
      <c r="BF4726" s="105"/>
      <c r="BG4726" s="109"/>
      <c r="BH4726" s="2"/>
      <c r="BI4726" s="2"/>
      <c r="BJ4726" s="2"/>
      <c r="BK4726" s="2"/>
      <c r="BL4726" s="55"/>
      <c r="BM4726" s="48"/>
      <c r="BN4726" s="48"/>
      <c r="BO4726" s="48"/>
      <c r="BP4726" s="48"/>
      <c r="BQ4726" s="117"/>
      <c r="BR4726" s="2"/>
      <c r="BS4726" s="2"/>
      <c r="BT4726" s="2"/>
      <c r="BU4726" s="2"/>
      <c r="BV4726" s="55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18" t="s">
        <v>5</v>
      </c>
      <c r="H4727" s="3">
        <v>2024</v>
      </c>
      <c r="I4727" s="20" t="s">
        <v>286</v>
      </c>
      <c r="J4727" s="185" t="s">
        <v>337</v>
      </c>
      <c r="K4727" s="185" t="s">
        <v>318</v>
      </c>
      <c r="L4727" s="187">
        <f t="shared" si="161"/>
        <v>0</v>
      </c>
      <c r="M4727" s="187">
        <f t="shared" si="162"/>
        <v>0</v>
      </c>
      <c r="N4727" s="186"/>
      <c r="O4727" s="53"/>
      <c r="P4727" s="53"/>
      <c r="Q4727" s="53"/>
      <c r="R4727" s="53"/>
      <c r="S4727" s="54"/>
      <c r="T4727" s="8"/>
      <c r="U4727" s="8"/>
      <c r="V4727" s="8"/>
      <c r="W4727" s="8"/>
      <c r="X4727" s="122"/>
      <c r="Y4727" s="135"/>
      <c r="Z4727" s="135"/>
      <c r="AA4727" s="135"/>
      <c r="AB4727" s="135"/>
      <c r="AC4727" s="136"/>
      <c r="AD4727" s="8"/>
      <c r="AE4727" s="8"/>
      <c r="AF4727" s="8"/>
      <c r="AG4727" s="8"/>
      <c r="AH4727" s="122"/>
      <c r="AI4727" s="137"/>
      <c r="AJ4727" s="137"/>
      <c r="AK4727" s="137"/>
      <c r="AL4727" s="137"/>
      <c r="AM4727" s="138"/>
      <c r="AN4727" s="8"/>
      <c r="AO4727" s="8"/>
      <c r="AP4727" s="8"/>
      <c r="AQ4727" s="8"/>
      <c r="AR4727" s="122"/>
      <c r="AS4727" s="139"/>
      <c r="AT4727" s="139"/>
      <c r="AU4727" s="139"/>
      <c r="AV4727" s="139"/>
      <c r="AW4727" s="140"/>
      <c r="AX4727" s="8"/>
      <c r="AY4727" s="8"/>
      <c r="AZ4727" s="8"/>
      <c r="BA4727" s="8"/>
      <c r="BB4727" s="122"/>
      <c r="BC4727" s="141"/>
      <c r="BD4727" s="141"/>
      <c r="BE4727" s="141"/>
      <c r="BF4727" s="141"/>
      <c r="BG4727" s="142"/>
      <c r="BH4727" s="8"/>
      <c r="BI4727" s="8"/>
      <c r="BJ4727" s="8"/>
      <c r="BK4727" s="8"/>
      <c r="BL4727" s="122"/>
      <c r="BM4727" s="143"/>
      <c r="BN4727" s="143"/>
      <c r="BO4727" s="143"/>
      <c r="BP4727" s="143"/>
      <c r="BQ4727" s="144"/>
      <c r="BR4727" s="8"/>
      <c r="BS4727" s="8"/>
      <c r="BT4727" s="8"/>
      <c r="BU4727" s="8"/>
      <c r="BV4727" s="122"/>
    </row>
    <row r="4728" spans="1:74" ht="28.8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18" t="s">
        <v>5</v>
      </c>
      <c r="H4728" s="3">
        <v>2024</v>
      </c>
      <c r="I4728" s="20" t="s">
        <v>286</v>
      </c>
      <c r="J4728" s="185" t="s">
        <v>338</v>
      </c>
      <c r="K4728" s="185" t="s">
        <v>339</v>
      </c>
      <c r="L4728" s="187">
        <f t="shared" si="161"/>
        <v>0</v>
      </c>
      <c r="M4728" s="187">
        <f t="shared" si="162"/>
        <v>0</v>
      </c>
      <c r="N4728" s="186"/>
      <c r="O4728" s="53"/>
      <c r="P4728" s="53"/>
      <c r="Q4728" s="53"/>
      <c r="R4728" s="53"/>
      <c r="S4728" s="54"/>
      <c r="T4728" s="8"/>
      <c r="U4728" s="8"/>
      <c r="V4728" s="8"/>
      <c r="W4728" s="8"/>
      <c r="X4728" s="122"/>
      <c r="Y4728" s="135"/>
      <c r="Z4728" s="135"/>
      <c r="AA4728" s="135"/>
      <c r="AB4728" s="135"/>
      <c r="AC4728" s="136"/>
      <c r="AD4728" s="8"/>
      <c r="AE4728" s="8"/>
      <c r="AF4728" s="8"/>
      <c r="AG4728" s="8"/>
      <c r="AH4728" s="122"/>
      <c r="AI4728" s="137"/>
      <c r="AJ4728" s="137"/>
      <c r="AK4728" s="137"/>
      <c r="AL4728" s="137"/>
      <c r="AM4728" s="138"/>
      <c r="AN4728" s="8"/>
      <c r="AO4728" s="8"/>
      <c r="AP4728" s="8"/>
      <c r="AQ4728" s="8"/>
      <c r="AR4728" s="122"/>
      <c r="AS4728" s="139"/>
      <c r="AT4728" s="139"/>
      <c r="AU4728" s="139"/>
      <c r="AV4728" s="139"/>
      <c r="AW4728" s="140"/>
      <c r="AX4728" s="8"/>
      <c r="AY4728" s="8"/>
      <c r="AZ4728" s="8"/>
      <c r="BA4728" s="8"/>
      <c r="BB4728" s="122"/>
      <c r="BC4728" s="141"/>
      <c r="BD4728" s="141"/>
      <c r="BE4728" s="141"/>
      <c r="BF4728" s="141"/>
      <c r="BG4728" s="142"/>
      <c r="BH4728" s="8"/>
      <c r="BI4728" s="8"/>
      <c r="BJ4728" s="8"/>
      <c r="BK4728" s="8"/>
      <c r="BL4728" s="122"/>
      <c r="BM4728" s="143"/>
      <c r="BN4728" s="143"/>
      <c r="BO4728" s="143"/>
      <c r="BP4728" s="143"/>
      <c r="BQ4728" s="144"/>
      <c r="BR4728" s="8"/>
      <c r="BS4728" s="8"/>
      <c r="BT4728" s="8"/>
      <c r="BU4728" s="8"/>
      <c r="BV4728" s="122"/>
    </row>
    <row r="4729" spans="1:74" ht="28.8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18" t="s">
        <v>5</v>
      </c>
      <c r="H4729" s="3">
        <v>2024</v>
      </c>
      <c r="I4729" s="20" t="s">
        <v>286</v>
      </c>
      <c r="J4729" s="185" t="s">
        <v>340</v>
      </c>
      <c r="K4729" s="185" t="s">
        <v>318</v>
      </c>
      <c r="L4729" s="187">
        <f t="shared" si="161"/>
        <v>0</v>
      </c>
      <c r="M4729" s="187">
        <f t="shared" si="162"/>
        <v>0</v>
      </c>
      <c r="N4729" s="186"/>
      <c r="O4729" s="53"/>
      <c r="P4729" s="53"/>
      <c r="Q4729" s="53"/>
      <c r="R4729" s="53"/>
      <c r="S4729" s="54"/>
      <c r="T4729" s="8"/>
      <c r="U4729" s="8"/>
      <c r="V4729" s="8"/>
      <c r="W4729" s="8"/>
      <c r="X4729" s="122"/>
      <c r="Y4729" s="135"/>
      <c r="Z4729" s="135"/>
      <c r="AA4729" s="135"/>
      <c r="AB4729" s="135"/>
      <c r="AC4729" s="136"/>
      <c r="AD4729" s="8"/>
      <c r="AE4729" s="8"/>
      <c r="AF4729" s="8"/>
      <c r="AG4729" s="8"/>
      <c r="AH4729" s="122"/>
      <c r="AI4729" s="137"/>
      <c r="AJ4729" s="137"/>
      <c r="AK4729" s="137"/>
      <c r="AL4729" s="137"/>
      <c r="AM4729" s="138"/>
      <c r="AN4729" s="8"/>
      <c r="AO4729" s="8"/>
      <c r="AP4729" s="8"/>
      <c r="AQ4729" s="8"/>
      <c r="AR4729" s="122"/>
      <c r="AS4729" s="139"/>
      <c r="AT4729" s="139"/>
      <c r="AU4729" s="139"/>
      <c r="AV4729" s="139"/>
      <c r="AW4729" s="140"/>
      <c r="AX4729" s="8"/>
      <c r="AY4729" s="8"/>
      <c r="AZ4729" s="8"/>
      <c r="BA4729" s="8"/>
      <c r="BB4729" s="122"/>
      <c r="BC4729" s="141"/>
      <c r="BD4729" s="141"/>
      <c r="BE4729" s="141"/>
      <c r="BF4729" s="141"/>
      <c r="BG4729" s="142"/>
      <c r="BH4729" s="8"/>
      <c r="BI4729" s="8"/>
      <c r="BJ4729" s="8"/>
      <c r="BK4729" s="8"/>
      <c r="BL4729" s="122"/>
      <c r="BM4729" s="143"/>
      <c r="BN4729" s="143"/>
      <c r="BO4729" s="143"/>
      <c r="BP4729" s="143"/>
      <c r="BQ4729" s="144"/>
      <c r="BR4729" s="8"/>
      <c r="BS4729" s="8"/>
      <c r="BT4729" s="8"/>
      <c r="BU4729" s="8"/>
      <c r="BV4729" s="122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18" t="s">
        <v>5</v>
      </c>
      <c r="H4730" s="3">
        <v>2024</v>
      </c>
      <c r="I4730" s="20" t="s">
        <v>286</v>
      </c>
      <c r="J4730" s="185" t="s">
        <v>341</v>
      </c>
      <c r="K4730" s="185" t="s">
        <v>320</v>
      </c>
      <c r="L4730" s="187">
        <f t="shared" si="161"/>
        <v>0</v>
      </c>
      <c r="M4730" s="187">
        <f t="shared" si="162"/>
        <v>0</v>
      </c>
      <c r="N4730" s="186"/>
      <c r="O4730" s="53"/>
      <c r="P4730" s="53"/>
      <c r="Q4730" s="53"/>
      <c r="R4730" s="53"/>
      <c r="S4730" s="54"/>
      <c r="T4730" s="8"/>
      <c r="U4730" s="8"/>
      <c r="V4730" s="8"/>
      <c r="W4730" s="8"/>
      <c r="X4730" s="122"/>
      <c r="Y4730" s="135"/>
      <c r="Z4730" s="135"/>
      <c r="AA4730" s="135"/>
      <c r="AB4730" s="135"/>
      <c r="AC4730" s="136"/>
      <c r="AD4730" s="8"/>
      <c r="AE4730" s="8"/>
      <c r="AF4730" s="8"/>
      <c r="AG4730" s="8"/>
      <c r="AH4730" s="122"/>
      <c r="AI4730" s="137"/>
      <c r="AJ4730" s="137"/>
      <c r="AK4730" s="137"/>
      <c r="AL4730" s="137"/>
      <c r="AM4730" s="138"/>
      <c r="AN4730" s="8"/>
      <c r="AO4730" s="8"/>
      <c r="AP4730" s="8"/>
      <c r="AQ4730" s="8"/>
      <c r="AR4730" s="122"/>
      <c r="AS4730" s="139"/>
      <c r="AT4730" s="139"/>
      <c r="AU4730" s="139"/>
      <c r="AV4730" s="139"/>
      <c r="AW4730" s="140"/>
      <c r="AX4730" s="8"/>
      <c r="AY4730" s="8"/>
      <c r="AZ4730" s="8"/>
      <c r="BA4730" s="8"/>
      <c r="BB4730" s="122"/>
      <c r="BC4730" s="141"/>
      <c r="BD4730" s="141"/>
      <c r="BE4730" s="141"/>
      <c r="BF4730" s="141"/>
      <c r="BG4730" s="142"/>
      <c r="BH4730" s="8"/>
      <c r="BI4730" s="8"/>
      <c r="BJ4730" s="8"/>
      <c r="BK4730" s="8"/>
      <c r="BL4730" s="122"/>
      <c r="BM4730" s="143"/>
      <c r="BN4730" s="143"/>
      <c r="BO4730" s="143"/>
      <c r="BP4730" s="143"/>
      <c r="BQ4730" s="144"/>
      <c r="BR4730" s="8"/>
      <c r="BS4730" s="8"/>
      <c r="BT4730" s="8"/>
      <c r="BU4730" s="8"/>
      <c r="BV4730" s="122"/>
    </row>
    <row r="4731" spans="1:74" ht="28.8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18" t="s">
        <v>5</v>
      </c>
      <c r="H4731" s="3">
        <v>2024</v>
      </c>
      <c r="I4731" s="20" t="s">
        <v>286</v>
      </c>
      <c r="J4731" s="185" t="s">
        <v>342</v>
      </c>
      <c r="K4731" s="185" t="s">
        <v>320</v>
      </c>
      <c r="L4731" s="187">
        <f t="shared" si="161"/>
        <v>0</v>
      </c>
      <c r="M4731" s="187">
        <f t="shared" si="162"/>
        <v>0</v>
      </c>
      <c r="N4731" s="186"/>
      <c r="O4731" s="53"/>
      <c r="P4731" s="53"/>
      <c r="Q4731" s="53"/>
      <c r="R4731" s="53"/>
      <c r="S4731" s="54"/>
      <c r="T4731" s="8"/>
      <c r="U4731" s="8"/>
      <c r="V4731" s="8"/>
      <c r="W4731" s="8"/>
      <c r="X4731" s="122"/>
      <c r="Y4731" s="135"/>
      <c r="Z4731" s="135"/>
      <c r="AA4731" s="135"/>
      <c r="AB4731" s="135"/>
      <c r="AC4731" s="136"/>
      <c r="AD4731" s="8"/>
      <c r="AE4731" s="8"/>
      <c r="AF4731" s="8"/>
      <c r="AG4731" s="8"/>
      <c r="AH4731" s="122"/>
      <c r="AI4731" s="137"/>
      <c r="AJ4731" s="137"/>
      <c r="AK4731" s="137"/>
      <c r="AL4731" s="137"/>
      <c r="AM4731" s="138"/>
      <c r="AN4731" s="8"/>
      <c r="AO4731" s="8"/>
      <c r="AP4731" s="8"/>
      <c r="AQ4731" s="8"/>
      <c r="AR4731" s="122"/>
      <c r="AS4731" s="139"/>
      <c r="AT4731" s="139"/>
      <c r="AU4731" s="139"/>
      <c r="AV4731" s="139"/>
      <c r="AW4731" s="140"/>
      <c r="AX4731" s="8"/>
      <c r="AY4731" s="8"/>
      <c r="AZ4731" s="8"/>
      <c r="BA4731" s="8"/>
      <c r="BB4731" s="122"/>
      <c r="BC4731" s="141"/>
      <c r="BD4731" s="141"/>
      <c r="BE4731" s="141"/>
      <c r="BF4731" s="141"/>
      <c r="BG4731" s="142"/>
      <c r="BH4731" s="8"/>
      <c r="BI4731" s="8"/>
      <c r="BJ4731" s="8"/>
      <c r="BK4731" s="8"/>
      <c r="BL4731" s="122"/>
      <c r="BM4731" s="143"/>
      <c r="BN4731" s="143"/>
      <c r="BO4731" s="143"/>
      <c r="BP4731" s="143"/>
      <c r="BQ4731" s="144"/>
      <c r="BR4731" s="8"/>
      <c r="BS4731" s="8"/>
      <c r="BT4731" s="8"/>
      <c r="BU4731" s="8"/>
      <c r="BV4731" s="122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18" t="s">
        <v>5</v>
      </c>
      <c r="H4732" s="3">
        <v>2024</v>
      </c>
      <c r="I4732" s="20" t="s">
        <v>286</v>
      </c>
      <c r="J4732" s="185" t="s">
        <v>343</v>
      </c>
      <c r="K4732" s="185" t="s">
        <v>339</v>
      </c>
      <c r="L4732" s="187">
        <f t="shared" si="161"/>
        <v>0</v>
      </c>
      <c r="M4732" s="187">
        <f t="shared" si="162"/>
        <v>0</v>
      </c>
      <c r="N4732" s="186"/>
      <c r="O4732" s="53"/>
      <c r="P4732" s="53"/>
      <c r="Q4732" s="53"/>
      <c r="R4732" s="53"/>
      <c r="S4732" s="54"/>
      <c r="T4732" s="8"/>
      <c r="U4732" s="8"/>
      <c r="V4732" s="8"/>
      <c r="W4732" s="8"/>
      <c r="X4732" s="122"/>
      <c r="Y4732" s="135"/>
      <c r="Z4732" s="135"/>
      <c r="AA4732" s="135"/>
      <c r="AB4732" s="135"/>
      <c r="AC4732" s="136"/>
      <c r="AD4732" s="8"/>
      <c r="AE4732" s="8"/>
      <c r="AF4732" s="8"/>
      <c r="AG4732" s="8"/>
      <c r="AH4732" s="122"/>
      <c r="AI4732" s="137"/>
      <c r="AJ4732" s="137"/>
      <c r="AK4732" s="137"/>
      <c r="AL4732" s="137"/>
      <c r="AM4732" s="138"/>
      <c r="AN4732" s="8"/>
      <c r="AO4732" s="8"/>
      <c r="AP4732" s="8"/>
      <c r="AQ4732" s="8"/>
      <c r="AR4732" s="122"/>
      <c r="AS4732" s="139"/>
      <c r="AT4732" s="139"/>
      <c r="AU4732" s="139"/>
      <c r="AV4732" s="139"/>
      <c r="AW4732" s="140"/>
      <c r="AX4732" s="8"/>
      <c r="AY4732" s="8"/>
      <c r="AZ4732" s="8"/>
      <c r="BA4732" s="8"/>
      <c r="BB4732" s="122"/>
      <c r="BC4732" s="141"/>
      <c r="BD4732" s="141"/>
      <c r="BE4732" s="141"/>
      <c r="BF4732" s="141"/>
      <c r="BG4732" s="142"/>
      <c r="BH4732" s="8"/>
      <c r="BI4732" s="8"/>
      <c r="BJ4732" s="8"/>
      <c r="BK4732" s="8"/>
      <c r="BL4732" s="122"/>
      <c r="BM4732" s="143"/>
      <c r="BN4732" s="143"/>
      <c r="BO4732" s="143"/>
      <c r="BP4732" s="143"/>
      <c r="BQ4732" s="144"/>
      <c r="BR4732" s="8"/>
      <c r="BS4732" s="8"/>
      <c r="BT4732" s="8"/>
      <c r="BU4732" s="8"/>
      <c r="BV4732" s="122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18" t="s">
        <v>5</v>
      </c>
      <c r="H4733" s="3">
        <v>2024</v>
      </c>
      <c r="I4733" s="20" t="s">
        <v>288</v>
      </c>
      <c r="J4733" s="185" t="s">
        <v>344</v>
      </c>
      <c r="K4733" s="185" t="s">
        <v>318</v>
      </c>
      <c r="L4733" s="187">
        <f t="shared" si="161"/>
        <v>0</v>
      </c>
      <c r="M4733" s="187">
        <f t="shared" si="162"/>
        <v>0</v>
      </c>
      <c r="N4733" s="186"/>
      <c r="O4733" s="53"/>
      <c r="P4733" s="53"/>
      <c r="Q4733" s="53"/>
      <c r="R4733" s="53"/>
      <c r="S4733" s="54"/>
      <c r="T4733" s="8"/>
      <c r="U4733" s="8"/>
      <c r="V4733" s="8"/>
      <c r="W4733" s="8"/>
      <c r="X4733" s="122"/>
      <c r="Y4733" s="135"/>
      <c r="Z4733" s="135"/>
      <c r="AA4733" s="135"/>
      <c r="AB4733" s="135"/>
      <c r="AC4733" s="136"/>
      <c r="AD4733" s="8"/>
      <c r="AE4733" s="8"/>
      <c r="AF4733" s="8"/>
      <c r="AG4733" s="8"/>
      <c r="AH4733" s="122"/>
      <c r="AI4733" s="137"/>
      <c r="AJ4733" s="137"/>
      <c r="AK4733" s="137"/>
      <c r="AL4733" s="137"/>
      <c r="AM4733" s="138"/>
      <c r="AN4733" s="8"/>
      <c r="AO4733" s="8"/>
      <c r="AP4733" s="8"/>
      <c r="AQ4733" s="8"/>
      <c r="AR4733" s="122"/>
      <c r="AS4733" s="139"/>
      <c r="AT4733" s="139"/>
      <c r="AU4733" s="139"/>
      <c r="AV4733" s="139"/>
      <c r="AW4733" s="140"/>
      <c r="AX4733" s="8"/>
      <c r="AY4733" s="8"/>
      <c r="AZ4733" s="8"/>
      <c r="BA4733" s="8"/>
      <c r="BB4733" s="122"/>
      <c r="BC4733" s="141"/>
      <c r="BD4733" s="141"/>
      <c r="BE4733" s="141"/>
      <c r="BF4733" s="141"/>
      <c r="BG4733" s="142"/>
      <c r="BH4733" s="8"/>
      <c r="BI4733" s="8"/>
      <c r="BJ4733" s="8"/>
      <c r="BK4733" s="8"/>
      <c r="BL4733" s="122"/>
      <c r="BM4733" s="143"/>
      <c r="BN4733" s="143"/>
      <c r="BO4733" s="143"/>
      <c r="BP4733" s="143"/>
      <c r="BQ4733" s="144"/>
      <c r="BR4733" s="8"/>
      <c r="BS4733" s="8"/>
      <c r="BT4733" s="8"/>
      <c r="BU4733" s="8"/>
      <c r="BV4733" s="122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18" t="s">
        <v>5</v>
      </c>
      <c r="H4734" s="3">
        <v>2024</v>
      </c>
      <c r="I4734" s="20" t="s">
        <v>288</v>
      </c>
      <c r="J4734" s="184" t="s">
        <v>351</v>
      </c>
      <c r="K4734" s="184" t="s">
        <v>318</v>
      </c>
      <c r="L4734" s="187">
        <f t="shared" si="161"/>
        <v>0</v>
      </c>
      <c r="M4734" s="187">
        <f t="shared" si="162"/>
        <v>0</v>
      </c>
      <c r="N4734" s="186"/>
      <c r="O4734" s="53"/>
      <c r="P4734" s="53"/>
      <c r="Q4734" s="53"/>
      <c r="R4734" s="53"/>
      <c r="S4734" s="54"/>
      <c r="T4734" s="8"/>
      <c r="U4734" s="8"/>
      <c r="V4734" s="8"/>
      <c r="W4734" s="8"/>
      <c r="X4734" s="122"/>
      <c r="Y4734" s="135"/>
      <c r="Z4734" s="135"/>
      <c r="AA4734" s="135"/>
      <c r="AB4734" s="135"/>
      <c r="AC4734" s="136"/>
      <c r="AD4734" s="8"/>
      <c r="AE4734" s="8"/>
      <c r="AF4734" s="8"/>
      <c r="AG4734" s="8"/>
      <c r="AH4734" s="122"/>
      <c r="AI4734" s="137"/>
      <c r="AJ4734" s="137"/>
      <c r="AK4734" s="137"/>
      <c r="AL4734" s="137"/>
      <c r="AM4734" s="138"/>
      <c r="AN4734" s="8"/>
      <c r="AO4734" s="8"/>
      <c r="AP4734" s="8"/>
      <c r="AQ4734" s="8"/>
      <c r="AR4734" s="122"/>
      <c r="AS4734" s="139"/>
      <c r="AT4734" s="139"/>
      <c r="AU4734" s="139"/>
      <c r="AV4734" s="139"/>
      <c r="AW4734" s="140"/>
      <c r="AX4734" s="8"/>
      <c r="AY4734" s="8"/>
      <c r="AZ4734" s="8"/>
      <c r="BA4734" s="8"/>
      <c r="BB4734" s="122"/>
      <c r="BC4734" s="141"/>
      <c r="BD4734" s="141"/>
      <c r="BE4734" s="141"/>
      <c r="BF4734" s="141"/>
      <c r="BG4734" s="142"/>
      <c r="BH4734" s="8"/>
      <c r="BI4734" s="8"/>
      <c r="BJ4734" s="8"/>
      <c r="BK4734" s="8"/>
      <c r="BL4734" s="122"/>
      <c r="BM4734" s="143"/>
      <c r="BN4734" s="143"/>
      <c r="BO4734" s="143"/>
      <c r="BP4734" s="143"/>
      <c r="BQ4734" s="144"/>
      <c r="BR4734" s="8"/>
      <c r="BS4734" s="8"/>
      <c r="BT4734" s="8"/>
      <c r="BU4734" s="8"/>
      <c r="BV4734" s="122"/>
    </row>
    <row r="4735" spans="1:74" ht="28.8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18" t="s">
        <v>5</v>
      </c>
      <c r="H4735" s="3">
        <v>2024</v>
      </c>
      <c r="I4735" s="20" t="s">
        <v>288</v>
      </c>
      <c r="J4735" s="184" t="s">
        <v>352</v>
      </c>
      <c r="K4735" s="184" t="s">
        <v>321</v>
      </c>
      <c r="L4735" s="187">
        <f t="shared" si="161"/>
        <v>0</v>
      </c>
      <c r="M4735" s="187">
        <f t="shared" si="162"/>
        <v>0</v>
      </c>
      <c r="N4735" s="186"/>
      <c r="O4735" s="33"/>
      <c r="P4735" s="33"/>
      <c r="Q4735" s="33"/>
      <c r="R4735" s="33"/>
      <c r="S4735" s="42"/>
      <c r="T4735" s="2"/>
      <c r="U4735" s="2"/>
      <c r="V4735" s="2"/>
      <c r="W4735" s="2"/>
      <c r="X4735" s="55"/>
      <c r="Y4735" s="62"/>
      <c r="Z4735" s="62"/>
      <c r="AA4735" s="62"/>
      <c r="AB4735" s="62"/>
      <c r="AC4735" s="68"/>
      <c r="AD4735" s="2"/>
      <c r="AE4735" s="2"/>
      <c r="AF4735" s="2"/>
      <c r="AG4735" s="2"/>
      <c r="AH4735" s="55"/>
      <c r="AI4735" s="72"/>
      <c r="AJ4735" s="72"/>
      <c r="AK4735" s="72"/>
      <c r="AL4735" s="72"/>
      <c r="AM4735" s="80"/>
      <c r="AN4735" s="2"/>
      <c r="AO4735" s="2"/>
      <c r="AP4735" s="2"/>
      <c r="AQ4735" s="2"/>
      <c r="AR4735" s="55"/>
      <c r="AS4735" s="85"/>
      <c r="AT4735" s="85"/>
      <c r="AU4735" s="85"/>
      <c r="AV4735" s="85"/>
      <c r="AW4735" s="100"/>
      <c r="AX4735" s="2"/>
      <c r="AY4735" s="2"/>
      <c r="AZ4735" s="2"/>
      <c r="BA4735" s="2"/>
      <c r="BB4735" s="55"/>
      <c r="BC4735" s="105"/>
      <c r="BD4735" s="105"/>
      <c r="BE4735" s="105"/>
      <c r="BF4735" s="105"/>
      <c r="BG4735" s="109"/>
      <c r="BH4735" s="2"/>
      <c r="BI4735" s="2"/>
      <c r="BJ4735" s="2"/>
      <c r="BK4735" s="2"/>
      <c r="BL4735" s="55"/>
      <c r="BM4735" s="48"/>
      <c r="BN4735" s="48"/>
      <c r="BO4735" s="48"/>
      <c r="BP4735" s="48"/>
      <c r="BQ4735" s="117"/>
      <c r="BR4735" s="2"/>
      <c r="BS4735" s="2"/>
      <c r="BT4735" s="2"/>
      <c r="BU4735" s="2"/>
      <c r="BV4735" s="55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18" t="s">
        <v>5</v>
      </c>
      <c r="H4736" s="3">
        <v>2024</v>
      </c>
      <c r="I4736" s="20" t="s">
        <v>288</v>
      </c>
      <c r="J4736" s="184" t="s">
        <v>345</v>
      </c>
      <c r="K4736" s="184" t="s">
        <v>318</v>
      </c>
      <c r="L4736" s="187">
        <f t="shared" si="161"/>
        <v>0</v>
      </c>
      <c r="M4736" s="187">
        <f t="shared" si="162"/>
        <v>0</v>
      </c>
      <c r="N4736" s="186"/>
      <c r="O4736" s="34"/>
      <c r="P4736" s="33"/>
      <c r="Q4736" s="33"/>
      <c r="R4736" s="33"/>
      <c r="S4736" s="42"/>
      <c r="T4736" s="3"/>
      <c r="U4736" s="2"/>
      <c r="V4736" s="2"/>
      <c r="W4736" s="2"/>
      <c r="X4736" s="55"/>
      <c r="Y4736" s="64"/>
      <c r="Z4736" s="62"/>
      <c r="AA4736" s="62"/>
      <c r="AB4736" s="62"/>
      <c r="AC4736" s="68"/>
      <c r="AD4736" s="3"/>
      <c r="AE4736" s="2"/>
      <c r="AF4736" s="2"/>
      <c r="AG4736" s="2"/>
      <c r="AH4736" s="55"/>
      <c r="AI4736" s="73"/>
      <c r="AJ4736" s="72"/>
      <c r="AK4736" s="72"/>
      <c r="AL4736" s="72"/>
      <c r="AM4736" s="80"/>
      <c r="AN4736" s="3"/>
      <c r="AO4736" s="2"/>
      <c r="AP4736" s="2"/>
      <c r="AQ4736" s="2"/>
      <c r="AR4736" s="55"/>
      <c r="AS4736" s="86"/>
      <c r="AT4736" s="85"/>
      <c r="AU4736" s="85"/>
      <c r="AV4736" s="85"/>
      <c r="AW4736" s="100"/>
      <c r="AX4736" s="3"/>
      <c r="AY4736" s="2"/>
      <c r="AZ4736" s="2"/>
      <c r="BA4736" s="2"/>
      <c r="BB4736" s="55"/>
      <c r="BC4736" s="106"/>
      <c r="BD4736" s="105"/>
      <c r="BE4736" s="105"/>
      <c r="BF4736" s="105"/>
      <c r="BG4736" s="109"/>
      <c r="BH4736" s="3"/>
      <c r="BI4736" s="2"/>
      <c r="BJ4736" s="2"/>
      <c r="BK4736" s="2"/>
      <c r="BL4736" s="55"/>
      <c r="BM4736" s="49"/>
      <c r="BN4736" s="48"/>
      <c r="BO4736" s="48"/>
      <c r="BP4736" s="48"/>
      <c r="BQ4736" s="117"/>
      <c r="BR4736" s="3"/>
      <c r="BS4736" s="2"/>
      <c r="BT4736" s="2"/>
      <c r="BU4736" s="2"/>
      <c r="BV4736" s="55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18" t="s">
        <v>5</v>
      </c>
      <c r="H4737" s="3">
        <v>2024</v>
      </c>
      <c r="I4737" s="20" t="s">
        <v>289</v>
      </c>
      <c r="J4737" s="184" t="s">
        <v>268</v>
      </c>
      <c r="K4737" s="184" t="s">
        <v>318</v>
      </c>
      <c r="L4737" s="187">
        <f t="shared" si="161"/>
        <v>0</v>
      </c>
      <c r="M4737" s="187">
        <f t="shared" si="162"/>
        <v>0</v>
      </c>
      <c r="N4737" s="186"/>
      <c r="O4737" s="33"/>
      <c r="P4737" s="33"/>
      <c r="Q4737" s="33"/>
      <c r="R4737" s="33"/>
      <c r="S4737" s="42"/>
      <c r="T4737" s="2"/>
      <c r="U4737" s="2"/>
      <c r="V4737" s="2"/>
      <c r="W4737" s="2"/>
      <c r="X4737" s="55"/>
      <c r="Y4737" s="62"/>
      <c r="Z4737" s="62"/>
      <c r="AA4737" s="62"/>
      <c r="AB4737" s="62"/>
      <c r="AC4737" s="68"/>
      <c r="AD4737" s="2"/>
      <c r="AE4737" s="2"/>
      <c r="AF4737" s="2"/>
      <c r="AG4737" s="2"/>
      <c r="AH4737" s="55"/>
      <c r="AI4737" s="72"/>
      <c r="AJ4737" s="72"/>
      <c r="AK4737" s="72"/>
      <c r="AL4737" s="72"/>
      <c r="AM4737" s="80"/>
      <c r="AN4737" s="2"/>
      <c r="AO4737" s="2"/>
      <c r="AP4737" s="2"/>
      <c r="AQ4737" s="2"/>
      <c r="AR4737" s="55"/>
      <c r="AS4737" s="85"/>
      <c r="AT4737" s="85"/>
      <c r="AU4737" s="85"/>
      <c r="AV4737" s="85"/>
      <c r="AW4737" s="100"/>
      <c r="AX4737" s="2"/>
      <c r="AY4737" s="2"/>
      <c r="AZ4737" s="2"/>
      <c r="BA4737" s="2"/>
      <c r="BB4737" s="55"/>
      <c r="BC4737" s="105"/>
      <c r="BD4737" s="105"/>
      <c r="BE4737" s="105"/>
      <c r="BF4737" s="105"/>
      <c r="BG4737" s="109"/>
      <c r="BH4737" s="2"/>
      <c r="BI4737" s="2"/>
      <c r="BJ4737" s="2"/>
      <c r="BK4737" s="2"/>
      <c r="BL4737" s="55"/>
      <c r="BM4737" s="48"/>
      <c r="BN4737" s="48"/>
      <c r="BO4737" s="48"/>
      <c r="BP4737" s="48"/>
      <c r="BQ4737" s="117"/>
      <c r="BR4737" s="2"/>
      <c r="BS4737" s="2"/>
      <c r="BT4737" s="2"/>
      <c r="BU4737" s="2"/>
      <c r="BV4737" s="55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18" t="s">
        <v>5</v>
      </c>
      <c r="H4738" s="3">
        <v>2024</v>
      </c>
      <c r="I4738" s="20" t="s">
        <v>289</v>
      </c>
      <c r="J4738" s="184" t="s">
        <v>292</v>
      </c>
      <c r="K4738" s="184" t="s">
        <v>318</v>
      </c>
      <c r="L4738" s="187">
        <f t="shared" si="161"/>
        <v>0</v>
      </c>
      <c r="M4738" s="187">
        <f t="shared" si="162"/>
        <v>0</v>
      </c>
      <c r="N4738" s="186"/>
      <c r="O4738" s="33"/>
      <c r="P4738" s="33"/>
      <c r="Q4738" s="33"/>
      <c r="R4738" s="33"/>
      <c r="S4738" s="42"/>
      <c r="T4738" s="2"/>
      <c r="U4738" s="2"/>
      <c r="V4738" s="2"/>
      <c r="W4738" s="2"/>
      <c r="X4738" s="55"/>
      <c r="Y4738" s="62"/>
      <c r="Z4738" s="62"/>
      <c r="AA4738" s="62"/>
      <c r="AB4738" s="62"/>
      <c r="AC4738" s="68"/>
      <c r="AD4738" s="2"/>
      <c r="AE4738" s="2"/>
      <c r="AF4738" s="2"/>
      <c r="AG4738" s="2"/>
      <c r="AH4738" s="55"/>
      <c r="AI4738" s="72"/>
      <c r="AJ4738" s="72"/>
      <c r="AK4738" s="72"/>
      <c r="AL4738" s="72"/>
      <c r="AM4738" s="80"/>
      <c r="AN4738" s="2"/>
      <c r="AO4738" s="2"/>
      <c r="AP4738" s="2"/>
      <c r="AQ4738" s="2"/>
      <c r="AR4738" s="55"/>
      <c r="AS4738" s="85"/>
      <c r="AT4738" s="85"/>
      <c r="AU4738" s="85"/>
      <c r="AV4738" s="85"/>
      <c r="AW4738" s="100"/>
      <c r="AX4738" s="2"/>
      <c r="AY4738" s="2"/>
      <c r="AZ4738" s="2"/>
      <c r="BA4738" s="2"/>
      <c r="BB4738" s="55"/>
      <c r="BC4738" s="105"/>
      <c r="BD4738" s="105"/>
      <c r="BE4738" s="105"/>
      <c r="BF4738" s="105"/>
      <c r="BG4738" s="109"/>
      <c r="BH4738" s="2"/>
      <c r="BI4738" s="2"/>
      <c r="BJ4738" s="2"/>
      <c r="BK4738" s="2"/>
      <c r="BL4738" s="55"/>
      <c r="BM4738" s="48"/>
      <c r="BN4738" s="48"/>
      <c r="BO4738" s="48"/>
      <c r="BP4738" s="48"/>
      <c r="BQ4738" s="117"/>
      <c r="BR4738" s="2"/>
      <c r="BS4738" s="2"/>
      <c r="BT4738" s="2"/>
      <c r="BU4738" s="2"/>
      <c r="BV4738" s="55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18" t="s">
        <v>5</v>
      </c>
      <c r="H4739" s="3">
        <v>2024</v>
      </c>
      <c r="I4739" s="20" t="s">
        <v>285</v>
      </c>
      <c r="J4739" s="184" t="s">
        <v>293</v>
      </c>
      <c r="K4739" s="184" t="s">
        <v>318</v>
      </c>
      <c r="L4739" s="187">
        <f t="shared" si="161"/>
        <v>2.1499999999999998E-2</v>
      </c>
      <c r="M4739" s="187">
        <f t="shared" si="162"/>
        <v>143.48500000000001</v>
      </c>
      <c r="N4739" s="186" t="s">
        <v>517</v>
      </c>
      <c r="O4739" s="33"/>
      <c r="P4739" s="33"/>
      <c r="Q4739" s="33"/>
      <c r="R4739" s="34"/>
      <c r="S4739" s="41"/>
      <c r="T4739" s="2"/>
      <c r="U4739" s="2"/>
      <c r="V4739" s="2"/>
      <c r="W4739" s="3"/>
      <c r="X4739" s="56"/>
      <c r="Y4739" s="62">
        <v>1</v>
      </c>
      <c r="Z4739" s="62"/>
      <c r="AA4739" s="62"/>
      <c r="AB4739" s="64">
        <v>2.1499999999999998E-2</v>
      </c>
      <c r="AC4739" s="69">
        <v>143.48500000000001</v>
      </c>
      <c r="AD4739" s="2"/>
      <c r="AE4739" s="2"/>
      <c r="AF4739" s="2"/>
      <c r="AG4739" s="3"/>
      <c r="AH4739" s="56"/>
      <c r="AI4739" s="72"/>
      <c r="AJ4739" s="72"/>
      <c r="AK4739" s="72"/>
      <c r="AL4739" s="73"/>
      <c r="AM4739" s="81"/>
      <c r="AN4739" s="2"/>
      <c r="AO4739" s="2"/>
      <c r="AP4739" s="2"/>
      <c r="AQ4739" s="3"/>
      <c r="AR4739" s="56"/>
      <c r="AS4739" s="85"/>
      <c r="AT4739" s="85"/>
      <c r="AU4739" s="85"/>
      <c r="AV4739" s="86"/>
      <c r="AW4739" s="101"/>
      <c r="AX4739" s="2"/>
      <c r="AY4739" s="2"/>
      <c r="AZ4739" s="2"/>
      <c r="BA4739" s="3"/>
      <c r="BB4739" s="56"/>
      <c r="BC4739" s="105"/>
      <c r="BD4739" s="105"/>
      <c r="BE4739" s="105"/>
      <c r="BF4739" s="106"/>
      <c r="BG4739" s="110"/>
      <c r="BH4739" s="2"/>
      <c r="BI4739" s="2"/>
      <c r="BJ4739" s="2"/>
      <c r="BK4739" s="3"/>
      <c r="BL4739" s="56"/>
      <c r="BM4739" s="48"/>
      <c r="BN4739" s="48"/>
      <c r="BO4739" s="48"/>
      <c r="BP4739" s="49"/>
      <c r="BQ4739" s="118"/>
      <c r="BR4739" s="2"/>
      <c r="BS4739" s="2"/>
      <c r="BT4739" s="2"/>
      <c r="BU4739" s="3"/>
      <c r="BV4739" s="56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18" t="s">
        <v>5</v>
      </c>
      <c r="H4740" s="3">
        <v>2024</v>
      </c>
      <c r="I4740" s="20" t="s">
        <v>287</v>
      </c>
      <c r="J4740" s="184" t="s">
        <v>269</v>
      </c>
      <c r="K4740" s="184" t="s">
        <v>320</v>
      </c>
      <c r="L4740" s="187">
        <f t="shared" si="161"/>
        <v>0</v>
      </c>
      <c r="M4740" s="187">
        <f t="shared" si="162"/>
        <v>0</v>
      </c>
      <c r="N4740" s="186"/>
      <c r="O4740" s="33"/>
      <c r="P4740" s="33"/>
      <c r="Q4740" s="33"/>
      <c r="R4740" s="33"/>
      <c r="S4740" s="42"/>
      <c r="T4740" s="2"/>
      <c r="U4740" s="2"/>
      <c r="V4740" s="2"/>
      <c r="W4740" s="2"/>
      <c r="X4740" s="55"/>
      <c r="Y4740" s="62"/>
      <c r="Z4740" s="62"/>
      <c r="AA4740" s="62"/>
      <c r="AB4740" s="64"/>
      <c r="AC4740" s="68"/>
      <c r="AD4740" s="2"/>
      <c r="AE4740" s="2"/>
      <c r="AF4740" s="2"/>
      <c r="AG4740" s="2"/>
      <c r="AH4740" s="55"/>
      <c r="AI4740" s="72"/>
      <c r="AJ4740" s="72"/>
      <c r="AK4740" s="72"/>
      <c r="AL4740" s="72"/>
      <c r="AM4740" s="80"/>
      <c r="AN4740" s="2"/>
      <c r="AO4740" s="2"/>
      <c r="AP4740" s="2"/>
      <c r="AQ4740" s="2"/>
      <c r="AR4740" s="55"/>
      <c r="AS4740" s="85"/>
      <c r="AT4740" s="85"/>
      <c r="AU4740" s="85"/>
      <c r="AV4740" s="85"/>
      <c r="AW4740" s="100"/>
      <c r="AX4740" s="2"/>
      <c r="AY4740" s="2"/>
      <c r="AZ4740" s="2"/>
      <c r="BA4740" s="2"/>
      <c r="BB4740" s="55"/>
      <c r="BC4740" s="105"/>
      <c r="BD4740" s="105"/>
      <c r="BE4740" s="105"/>
      <c r="BF4740" s="105"/>
      <c r="BG4740" s="109"/>
      <c r="BH4740" s="2"/>
      <c r="BI4740" s="2"/>
      <c r="BJ4740" s="2"/>
      <c r="BK4740" s="2"/>
      <c r="BL4740" s="55"/>
      <c r="BM4740" s="48"/>
      <c r="BN4740" s="48"/>
      <c r="BO4740" s="48"/>
      <c r="BP4740" s="48"/>
      <c r="BQ4740" s="117"/>
      <c r="BR4740" s="2"/>
      <c r="BS4740" s="2"/>
      <c r="BT4740" s="2"/>
      <c r="BU4740" s="2"/>
      <c r="BV4740" s="55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18" t="s">
        <v>5</v>
      </c>
      <c r="H4741" s="3">
        <v>2024</v>
      </c>
      <c r="I4741" s="20" t="s">
        <v>287</v>
      </c>
      <c r="J4741" s="184" t="s">
        <v>270</v>
      </c>
      <c r="K4741" s="184" t="s">
        <v>320</v>
      </c>
      <c r="L4741" s="187">
        <f t="shared" si="161"/>
        <v>0</v>
      </c>
      <c r="M4741" s="187">
        <f t="shared" si="162"/>
        <v>0</v>
      </c>
      <c r="N4741" s="186"/>
      <c r="O4741" s="33"/>
      <c r="P4741" s="33"/>
      <c r="Q4741" s="33"/>
      <c r="R4741" s="33"/>
      <c r="S4741" s="42"/>
      <c r="T4741" s="2"/>
      <c r="U4741" s="2"/>
      <c r="V4741" s="2"/>
      <c r="W4741" s="2"/>
      <c r="X4741" s="55"/>
      <c r="Y4741" s="62"/>
      <c r="Z4741" s="62"/>
      <c r="AA4741" s="62"/>
      <c r="AB4741" s="62"/>
      <c r="AC4741" s="68"/>
      <c r="AD4741" s="2"/>
      <c r="AE4741" s="2"/>
      <c r="AF4741" s="2"/>
      <c r="AG4741" s="2"/>
      <c r="AH4741" s="55"/>
      <c r="AI4741" s="72"/>
      <c r="AJ4741" s="72"/>
      <c r="AK4741" s="72"/>
      <c r="AL4741" s="72"/>
      <c r="AM4741" s="80"/>
      <c r="AN4741" s="2"/>
      <c r="AO4741" s="2"/>
      <c r="AP4741" s="2"/>
      <c r="AQ4741" s="2"/>
      <c r="AR4741" s="55"/>
      <c r="AS4741" s="85"/>
      <c r="AT4741" s="85"/>
      <c r="AU4741" s="85"/>
      <c r="AV4741" s="85"/>
      <c r="AW4741" s="100"/>
      <c r="AX4741" s="2"/>
      <c r="AY4741" s="2"/>
      <c r="AZ4741" s="2"/>
      <c r="BA4741" s="2"/>
      <c r="BB4741" s="55"/>
      <c r="BC4741" s="105"/>
      <c r="BD4741" s="105"/>
      <c r="BE4741" s="105"/>
      <c r="BF4741" s="105"/>
      <c r="BG4741" s="109"/>
      <c r="BH4741" s="2"/>
      <c r="BI4741" s="2"/>
      <c r="BJ4741" s="2"/>
      <c r="BK4741" s="2"/>
      <c r="BL4741" s="55"/>
      <c r="BM4741" s="48"/>
      <c r="BN4741" s="48"/>
      <c r="BO4741" s="48"/>
      <c r="BP4741" s="48"/>
      <c r="BQ4741" s="117"/>
      <c r="BR4741" s="2"/>
      <c r="BS4741" s="2"/>
      <c r="BT4741" s="2"/>
      <c r="BU4741" s="2"/>
      <c r="BV4741" s="55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18" t="s">
        <v>5</v>
      </c>
      <c r="H4742" s="3">
        <v>2024</v>
      </c>
      <c r="I4742" s="20" t="s">
        <v>290</v>
      </c>
      <c r="J4742" s="184" t="s">
        <v>271</v>
      </c>
      <c r="K4742" s="184" t="s">
        <v>321</v>
      </c>
      <c r="L4742" s="187">
        <f t="shared" ref="L4742:L4805" si="163">SUM(R4742,W4742,AB4742,AG4742,AL4742,AQ4742,AV4742,BA4742,BF4742,BK4742,BP4742,BU4742)</f>
        <v>0</v>
      </c>
      <c r="M4742" s="187">
        <f t="shared" ref="M4742:M4805" si="164">SUM(S4742,X4742,AC4742,AH4742,AM4742,AR4742,AW4742,BB4742,BG4742,BL4742,BQ4742,BV4742)</f>
        <v>0</v>
      </c>
      <c r="N4742" s="186"/>
      <c r="O4742" s="33"/>
      <c r="P4742" s="33"/>
      <c r="Q4742" s="33"/>
      <c r="R4742" s="33"/>
      <c r="S4742" s="42"/>
      <c r="T4742" s="2"/>
      <c r="U4742" s="2"/>
      <c r="V4742" s="2"/>
      <c r="W4742" s="2"/>
      <c r="X4742" s="55"/>
      <c r="Y4742" s="62"/>
      <c r="Z4742" s="62"/>
      <c r="AA4742" s="62"/>
      <c r="AB4742" s="62"/>
      <c r="AC4742" s="68"/>
      <c r="AD4742" s="2"/>
      <c r="AE4742" s="2"/>
      <c r="AF4742" s="2"/>
      <c r="AG4742" s="2"/>
      <c r="AH4742" s="55"/>
      <c r="AI4742" s="72"/>
      <c r="AJ4742" s="72"/>
      <c r="AK4742" s="72"/>
      <c r="AL4742" s="72"/>
      <c r="AM4742" s="80"/>
      <c r="AN4742" s="2"/>
      <c r="AO4742" s="2"/>
      <c r="AP4742" s="2"/>
      <c r="AQ4742" s="2"/>
      <c r="AR4742" s="55"/>
      <c r="AS4742" s="85"/>
      <c r="AT4742" s="85"/>
      <c r="AU4742" s="85"/>
      <c r="AV4742" s="85"/>
      <c r="AW4742" s="100"/>
      <c r="AX4742" s="2"/>
      <c r="AY4742" s="2"/>
      <c r="AZ4742" s="2"/>
      <c r="BA4742" s="2"/>
      <c r="BB4742" s="55"/>
      <c r="BC4742" s="105"/>
      <c r="BD4742" s="105"/>
      <c r="BE4742" s="105"/>
      <c r="BF4742" s="105"/>
      <c r="BG4742" s="109"/>
      <c r="BH4742" s="2"/>
      <c r="BI4742" s="2"/>
      <c r="BJ4742" s="2"/>
      <c r="BK4742" s="2"/>
      <c r="BL4742" s="55"/>
      <c r="BM4742" s="48"/>
      <c r="BN4742" s="48"/>
      <c r="BO4742" s="48"/>
      <c r="BP4742" s="48"/>
      <c r="BQ4742" s="117"/>
      <c r="BR4742" s="2"/>
      <c r="BS4742" s="2"/>
      <c r="BT4742" s="2"/>
      <c r="BU4742" s="2"/>
      <c r="BV4742" s="55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18" t="s">
        <v>5</v>
      </c>
      <c r="H4743" s="3">
        <v>2024</v>
      </c>
      <c r="I4743" s="20" t="s">
        <v>284</v>
      </c>
      <c r="J4743" s="184" t="s">
        <v>294</v>
      </c>
      <c r="K4743" s="184" t="s">
        <v>320</v>
      </c>
      <c r="L4743" s="187">
        <f t="shared" si="163"/>
        <v>0</v>
      </c>
      <c r="M4743" s="187">
        <f t="shared" si="164"/>
        <v>0</v>
      </c>
      <c r="N4743" s="186"/>
      <c r="O4743" s="33"/>
      <c r="P4743" s="33"/>
      <c r="Q4743" s="33"/>
      <c r="R4743" s="33"/>
      <c r="S4743" s="42"/>
      <c r="T4743" s="2"/>
      <c r="U4743" s="2"/>
      <c r="V4743" s="2"/>
      <c r="W4743" s="2"/>
      <c r="X4743" s="55"/>
      <c r="Y4743" s="62"/>
      <c r="Z4743" s="62"/>
      <c r="AA4743" s="62"/>
      <c r="AB4743" s="62"/>
      <c r="AC4743" s="68"/>
      <c r="AD4743" s="2"/>
      <c r="AE4743" s="2"/>
      <c r="AF4743" s="2"/>
      <c r="AG4743" s="2"/>
      <c r="AH4743" s="55"/>
      <c r="AI4743" s="72"/>
      <c r="AJ4743" s="72"/>
      <c r="AK4743" s="72"/>
      <c r="AL4743" s="72"/>
      <c r="AM4743" s="80"/>
      <c r="AN4743" s="2"/>
      <c r="AO4743" s="2"/>
      <c r="AP4743" s="2"/>
      <c r="AQ4743" s="2"/>
      <c r="AR4743" s="55"/>
      <c r="AS4743" s="85"/>
      <c r="AT4743" s="85"/>
      <c r="AU4743" s="85"/>
      <c r="AV4743" s="85"/>
      <c r="AW4743" s="100"/>
      <c r="AX4743" s="2"/>
      <c r="AY4743" s="2"/>
      <c r="AZ4743" s="2"/>
      <c r="BA4743" s="2"/>
      <c r="BB4743" s="55"/>
      <c r="BC4743" s="105"/>
      <c r="BD4743" s="105"/>
      <c r="BE4743" s="105"/>
      <c r="BF4743" s="105"/>
      <c r="BG4743" s="109"/>
      <c r="BH4743" s="2"/>
      <c r="BI4743" s="2"/>
      <c r="BJ4743" s="2"/>
      <c r="BK4743" s="2"/>
      <c r="BL4743" s="55"/>
      <c r="BM4743" s="48"/>
      <c r="BN4743" s="48"/>
      <c r="BO4743" s="48"/>
      <c r="BP4743" s="48"/>
      <c r="BQ4743" s="117"/>
      <c r="BR4743" s="2"/>
      <c r="BS4743" s="2"/>
      <c r="BT4743" s="2"/>
      <c r="BU4743" s="2"/>
      <c r="BV4743" s="55"/>
    </row>
    <row r="4744" spans="1:74" ht="28.8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18" t="s">
        <v>5</v>
      </c>
      <c r="H4744" s="3">
        <v>2024</v>
      </c>
      <c r="I4744" s="20" t="s">
        <v>284</v>
      </c>
      <c r="J4744" s="184" t="s">
        <v>346</v>
      </c>
      <c r="K4744" s="184" t="s">
        <v>320</v>
      </c>
      <c r="L4744" s="187">
        <f t="shared" si="163"/>
        <v>0</v>
      </c>
      <c r="M4744" s="187">
        <f t="shared" si="164"/>
        <v>0</v>
      </c>
      <c r="N4744" s="186"/>
      <c r="O4744" s="33"/>
      <c r="P4744" s="33"/>
      <c r="Q4744" s="33"/>
      <c r="R4744" s="33"/>
      <c r="S4744" s="42"/>
      <c r="T4744" s="2"/>
      <c r="U4744" s="2"/>
      <c r="V4744" s="2"/>
      <c r="W4744" s="2"/>
      <c r="X4744" s="55"/>
      <c r="Y4744" s="62"/>
      <c r="Z4744" s="62"/>
      <c r="AA4744" s="62"/>
      <c r="AB4744" s="62"/>
      <c r="AC4744" s="68"/>
      <c r="AD4744" s="2"/>
      <c r="AE4744" s="2"/>
      <c r="AF4744" s="2"/>
      <c r="AG4744" s="2"/>
      <c r="AH4744" s="55"/>
      <c r="AI4744" s="72"/>
      <c r="AJ4744" s="72"/>
      <c r="AK4744" s="72"/>
      <c r="AL4744" s="72"/>
      <c r="AM4744" s="80"/>
      <c r="AN4744" s="2"/>
      <c r="AO4744" s="2"/>
      <c r="AP4744" s="2"/>
      <c r="AQ4744" s="2"/>
      <c r="AR4744" s="55"/>
      <c r="AS4744" s="85"/>
      <c r="AT4744" s="85"/>
      <c r="AU4744" s="85"/>
      <c r="AV4744" s="85"/>
      <c r="AW4744" s="100"/>
      <c r="AX4744" s="2"/>
      <c r="AY4744" s="2"/>
      <c r="AZ4744" s="2"/>
      <c r="BA4744" s="2"/>
      <c r="BB4744" s="55"/>
      <c r="BC4744" s="105"/>
      <c r="BD4744" s="105"/>
      <c r="BE4744" s="105"/>
      <c r="BF4744" s="105"/>
      <c r="BG4744" s="109"/>
      <c r="BH4744" s="2"/>
      <c r="BI4744" s="2"/>
      <c r="BJ4744" s="2"/>
      <c r="BK4744" s="2"/>
      <c r="BL4744" s="55"/>
      <c r="BM4744" s="48"/>
      <c r="BN4744" s="48"/>
      <c r="BO4744" s="48"/>
      <c r="BP4744" s="48"/>
      <c r="BQ4744" s="117"/>
      <c r="BR4744" s="2"/>
      <c r="BS4744" s="2"/>
      <c r="BT4744" s="2"/>
      <c r="BU4744" s="2"/>
      <c r="BV4744" s="55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18" t="s">
        <v>5</v>
      </c>
      <c r="H4745" s="3">
        <v>2024</v>
      </c>
      <c r="I4745" s="20" t="s">
        <v>284</v>
      </c>
      <c r="J4745" s="184" t="s">
        <v>295</v>
      </c>
      <c r="K4745" s="184" t="s">
        <v>320</v>
      </c>
      <c r="L4745" s="187">
        <f t="shared" si="163"/>
        <v>0</v>
      </c>
      <c r="M4745" s="187">
        <f t="shared" si="164"/>
        <v>0</v>
      </c>
      <c r="N4745" s="186"/>
      <c r="O4745" s="33"/>
      <c r="P4745" s="33"/>
      <c r="Q4745" s="33"/>
      <c r="R4745" s="33"/>
      <c r="S4745" s="42"/>
      <c r="T4745" s="2"/>
      <c r="U4745" s="2"/>
      <c r="V4745" s="2"/>
      <c r="W4745" s="2"/>
      <c r="X4745" s="55"/>
      <c r="Y4745" s="62"/>
      <c r="Z4745" s="62"/>
      <c r="AA4745" s="62"/>
      <c r="AB4745" s="62"/>
      <c r="AC4745" s="68"/>
      <c r="AD4745" s="2"/>
      <c r="AE4745" s="2"/>
      <c r="AF4745" s="2"/>
      <c r="AG4745" s="2"/>
      <c r="AH4745" s="55"/>
      <c r="AI4745" s="72"/>
      <c r="AJ4745" s="72"/>
      <c r="AK4745" s="72"/>
      <c r="AL4745" s="72"/>
      <c r="AM4745" s="80"/>
      <c r="AN4745" s="2"/>
      <c r="AO4745" s="2"/>
      <c r="AP4745" s="2"/>
      <c r="AQ4745" s="2"/>
      <c r="AR4745" s="55"/>
      <c r="AS4745" s="85"/>
      <c r="AT4745" s="85"/>
      <c r="AU4745" s="85"/>
      <c r="AV4745" s="85"/>
      <c r="AW4745" s="100"/>
      <c r="AX4745" s="2"/>
      <c r="AY4745" s="2"/>
      <c r="AZ4745" s="2"/>
      <c r="BA4745" s="2"/>
      <c r="BB4745" s="55"/>
      <c r="BC4745" s="105"/>
      <c r="BD4745" s="105"/>
      <c r="BE4745" s="105"/>
      <c r="BF4745" s="105"/>
      <c r="BG4745" s="109"/>
      <c r="BH4745" s="2"/>
      <c r="BI4745" s="2"/>
      <c r="BJ4745" s="2"/>
      <c r="BK4745" s="2"/>
      <c r="BL4745" s="55"/>
      <c r="BM4745" s="48"/>
      <c r="BN4745" s="48"/>
      <c r="BO4745" s="48"/>
      <c r="BP4745" s="48"/>
      <c r="BQ4745" s="117"/>
      <c r="BR4745" s="2"/>
      <c r="BS4745" s="2"/>
      <c r="BT4745" s="2"/>
      <c r="BU4745" s="2"/>
      <c r="BV4745" s="55"/>
    </row>
    <row r="4746" spans="1:74" ht="28.8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18" t="s">
        <v>5</v>
      </c>
      <c r="H4746" s="3">
        <v>2024</v>
      </c>
      <c r="I4746" s="20" t="s">
        <v>290</v>
      </c>
      <c r="J4746" s="184" t="s">
        <v>299</v>
      </c>
      <c r="K4746" s="184" t="s">
        <v>318</v>
      </c>
      <c r="L4746" s="187">
        <f t="shared" si="163"/>
        <v>0</v>
      </c>
      <c r="M4746" s="187">
        <f t="shared" si="164"/>
        <v>0</v>
      </c>
      <c r="N4746" s="186"/>
      <c r="O4746" s="33"/>
      <c r="P4746" s="33"/>
      <c r="Q4746" s="33"/>
      <c r="R4746" s="33"/>
      <c r="S4746" s="42"/>
      <c r="T4746" s="2"/>
      <c r="U4746" s="2"/>
      <c r="V4746" s="2"/>
      <c r="W4746" s="2"/>
      <c r="X4746" s="55"/>
      <c r="Y4746" s="62"/>
      <c r="Z4746" s="62"/>
      <c r="AA4746" s="62"/>
      <c r="AB4746" s="62"/>
      <c r="AC4746" s="68"/>
      <c r="AD4746" s="2"/>
      <c r="AE4746" s="2"/>
      <c r="AF4746" s="2"/>
      <c r="AG4746" s="2"/>
      <c r="AH4746" s="55"/>
      <c r="AI4746" s="72"/>
      <c r="AJ4746" s="72"/>
      <c r="AK4746" s="72"/>
      <c r="AL4746" s="72"/>
      <c r="AM4746" s="80"/>
      <c r="AN4746" s="2"/>
      <c r="AO4746" s="2"/>
      <c r="AP4746" s="2"/>
      <c r="AQ4746" s="2"/>
      <c r="AR4746" s="55"/>
      <c r="AS4746" s="85"/>
      <c r="AT4746" s="85"/>
      <c r="AU4746" s="85"/>
      <c r="AV4746" s="85"/>
      <c r="AW4746" s="100"/>
      <c r="AX4746" s="2"/>
      <c r="AY4746" s="2"/>
      <c r="AZ4746" s="2"/>
      <c r="BA4746" s="2"/>
      <c r="BB4746" s="55"/>
      <c r="BC4746" s="105"/>
      <c r="BD4746" s="105"/>
      <c r="BE4746" s="105"/>
      <c r="BF4746" s="105"/>
      <c r="BG4746" s="109"/>
      <c r="BH4746" s="2"/>
      <c r="BI4746" s="2"/>
      <c r="BJ4746" s="2"/>
      <c r="BK4746" s="2"/>
      <c r="BL4746" s="55"/>
      <c r="BM4746" s="48"/>
      <c r="BN4746" s="48"/>
      <c r="BO4746" s="48"/>
      <c r="BP4746" s="48"/>
      <c r="BQ4746" s="117"/>
      <c r="BR4746" s="2"/>
      <c r="BS4746" s="2"/>
      <c r="BT4746" s="2"/>
      <c r="BU4746" s="2"/>
      <c r="BV4746" s="55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18" t="s">
        <v>5</v>
      </c>
      <c r="H4747" s="3">
        <v>2024</v>
      </c>
      <c r="I4747" s="20" t="s">
        <v>315</v>
      </c>
      <c r="J4747" s="184" t="s">
        <v>347</v>
      </c>
      <c r="K4747" s="184" t="s">
        <v>320</v>
      </c>
      <c r="L4747" s="187">
        <f t="shared" si="163"/>
        <v>0</v>
      </c>
      <c r="M4747" s="187">
        <f t="shared" si="164"/>
        <v>0</v>
      </c>
      <c r="N4747" s="186"/>
      <c r="O4747" s="33"/>
      <c r="P4747" s="33"/>
      <c r="Q4747" s="33"/>
      <c r="R4747" s="33"/>
      <c r="S4747" s="42"/>
      <c r="T4747" s="2"/>
      <c r="U4747" s="2"/>
      <c r="V4747" s="2"/>
      <c r="W4747" s="2"/>
      <c r="X4747" s="55"/>
      <c r="Y4747" s="62"/>
      <c r="Z4747" s="62"/>
      <c r="AA4747" s="62"/>
      <c r="AB4747" s="62"/>
      <c r="AC4747" s="68"/>
      <c r="AD4747" s="2"/>
      <c r="AE4747" s="2"/>
      <c r="AF4747" s="2"/>
      <c r="AG4747" s="2"/>
      <c r="AH4747" s="55"/>
      <c r="AI4747" s="72"/>
      <c r="AJ4747" s="72"/>
      <c r="AK4747" s="72"/>
      <c r="AL4747" s="72"/>
      <c r="AM4747" s="80"/>
      <c r="AN4747" s="2"/>
      <c r="AO4747" s="2"/>
      <c r="AP4747" s="2"/>
      <c r="AQ4747" s="2"/>
      <c r="AR4747" s="55"/>
      <c r="AS4747" s="85"/>
      <c r="AT4747" s="85"/>
      <c r="AU4747" s="85"/>
      <c r="AV4747" s="85"/>
      <c r="AW4747" s="100"/>
      <c r="AX4747" s="2"/>
      <c r="AY4747" s="2"/>
      <c r="AZ4747" s="2"/>
      <c r="BA4747" s="2"/>
      <c r="BB4747" s="55"/>
      <c r="BC4747" s="105"/>
      <c r="BD4747" s="105"/>
      <c r="BE4747" s="105"/>
      <c r="BF4747" s="105"/>
      <c r="BG4747" s="109"/>
      <c r="BH4747" s="2"/>
      <c r="BI4747" s="2"/>
      <c r="BJ4747" s="2"/>
      <c r="BK4747" s="2"/>
      <c r="BL4747" s="55"/>
      <c r="BM4747" s="48"/>
      <c r="BN4747" s="48"/>
      <c r="BO4747" s="48"/>
      <c r="BP4747" s="48"/>
      <c r="BQ4747" s="117"/>
      <c r="BR4747" s="2"/>
      <c r="BS4747" s="2"/>
      <c r="BT4747" s="2"/>
      <c r="BU4747" s="2"/>
      <c r="BV4747" s="55"/>
    </row>
    <row r="4748" spans="1:74" ht="28.8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18" t="s">
        <v>5</v>
      </c>
      <c r="H4748" s="3">
        <v>2024</v>
      </c>
      <c r="I4748" s="20" t="s">
        <v>315</v>
      </c>
      <c r="J4748" s="184" t="s">
        <v>296</v>
      </c>
      <c r="K4748" s="184" t="s">
        <v>321</v>
      </c>
      <c r="L4748" s="187">
        <f t="shared" si="163"/>
        <v>0</v>
      </c>
      <c r="M4748" s="187">
        <f t="shared" si="164"/>
        <v>0</v>
      </c>
      <c r="N4748" s="186"/>
      <c r="O4748" s="33"/>
      <c r="P4748" s="33"/>
      <c r="Q4748" s="33"/>
      <c r="R4748" s="33"/>
      <c r="S4748" s="42"/>
      <c r="T4748" s="2"/>
      <c r="U4748" s="2"/>
      <c r="V4748" s="2"/>
      <c r="W4748" s="2"/>
      <c r="X4748" s="55"/>
      <c r="Y4748" s="62"/>
      <c r="Z4748" s="62"/>
      <c r="AA4748" s="62"/>
      <c r="AB4748" s="62"/>
      <c r="AC4748" s="68"/>
      <c r="AD4748" s="2"/>
      <c r="AE4748" s="2"/>
      <c r="AF4748" s="2"/>
      <c r="AG4748" s="2"/>
      <c r="AH4748" s="55"/>
      <c r="AI4748" s="72"/>
      <c r="AJ4748" s="72"/>
      <c r="AK4748" s="72"/>
      <c r="AL4748" s="72"/>
      <c r="AM4748" s="80"/>
      <c r="AN4748" s="2"/>
      <c r="AO4748" s="2"/>
      <c r="AP4748" s="2"/>
      <c r="AQ4748" s="2"/>
      <c r="AR4748" s="55"/>
      <c r="AS4748" s="85"/>
      <c r="AT4748" s="85"/>
      <c r="AU4748" s="85"/>
      <c r="AV4748" s="85"/>
      <c r="AW4748" s="100"/>
      <c r="AX4748" s="2"/>
      <c r="AY4748" s="2"/>
      <c r="AZ4748" s="2"/>
      <c r="BA4748" s="2"/>
      <c r="BB4748" s="55"/>
      <c r="BC4748" s="105"/>
      <c r="BD4748" s="105"/>
      <c r="BE4748" s="105"/>
      <c r="BF4748" s="105"/>
      <c r="BG4748" s="109"/>
      <c r="BH4748" s="2"/>
      <c r="BI4748" s="2"/>
      <c r="BJ4748" s="2"/>
      <c r="BK4748" s="2"/>
      <c r="BL4748" s="55"/>
      <c r="BM4748" s="48"/>
      <c r="BN4748" s="48"/>
      <c r="BO4748" s="48"/>
      <c r="BP4748" s="48"/>
      <c r="BQ4748" s="117"/>
      <c r="BR4748" s="2"/>
      <c r="BS4748" s="2"/>
      <c r="BT4748" s="2"/>
      <c r="BU4748" s="2"/>
      <c r="BV4748" s="55"/>
    </row>
    <row r="4749" spans="1:74" ht="28.8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18" t="s">
        <v>5</v>
      </c>
      <c r="H4749" s="3">
        <v>2024</v>
      </c>
      <c r="I4749" s="20" t="s">
        <v>316</v>
      </c>
      <c r="J4749" s="184" t="s">
        <v>297</v>
      </c>
      <c r="K4749" s="184" t="s">
        <v>318</v>
      </c>
      <c r="L4749" s="187">
        <f t="shared" si="163"/>
        <v>0</v>
      </c>
      <c r="M4749" s="187">
        <f t="shared" si="164"/>
        <v>0</v>
      </c>
      <c r="N4749" s="186"/>
      <c r="O4749" s="33"/>
      <c r="P4749" s="33"/>
      <c r="Q4749" s="33"/>
      <c r="R4749" s="33"/>
      <c r="S4749" s="42"/>
      <c r="T4749" s="2"/>
      <c r="U4749" s="2"/>
      <c r="V4749" s="2"/>
      <c r="W4749" s="2"/>
      <c r="X4749" s="55"/>
      <c r="Y4749" s="62"/>
      <c r="Z4749" s="62"/>
      <c r="AA4749" s="62"/>
      <c r="AB4749" s="62"/>
      <c r="AC4749" s="68"/>
      <c r="AD4749" s="2"/>
      <c r="AE4749" s="2"/>
      <c r="AF4749" s="2"/>
      <c r="AG4749" s="2"/>
      <c r="AH4749" s="55"/>
      <c r="AI4749" s="72"/>
      <c r="AJ4749" s="72"/>
      <c r="AK4749" s="72"/>
      <c r="AL4749" s="72"/>
      <c r="AM4749" s="80"/>
      <c r="AN4749" s="2"/>
      <c r="AO4749" s="2"/>
      <c r="AP4749" s="2"/>
      <c r="AQ4749" s="2"/>
      <c r="AR4749" s="55"/>
      <c r="AS4749" s="85"/>
      <c r="AT4749" s="85"/>
      <c r="AU4749" s="85"/>
      <c r="AV4749" s="85"/>
      <c r="AW4749" s="100"/>
      <c r="AX4749" s="2"/>
      <c r="AY4749" s="2"/>
      <c r="AZ4749" s="2"/>
      <c r="BA4749" s="2"/>
      <c r="BB4749" s="55"/>
      <c r="BC4749" s="105"/>
      <c r="BD4749" s="105"/>
      <c r="BE4749" s="105"/>
      <c r="BF4749" s="105"/>
      <c r="BG4749" s="109"/>
      <c r="BH4749" s="2"/>
      <c r="BI4749" s="2"/>
      <c r="BJ4749" s="2"/>
      <c r="BK4749" s="2"/>
      <c r="BL4749" s="55"/>
      <c r="BM4749" s="48"/>
      <c r="BN4749" s="48"/>
      <c r="BO4749" s="48"/>
      <c r="BP4749" s="48"/>
      <c r="BQ4749" s="117"/>
      <c r="BR4749" s="2"/>
      <c r="BS4749" s="2"/>
      <c r="BT4749" s="2"/>
      <c r="BU4749" s="2"/>
      <c r="BV4749" s="55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18" t="s">
        <v>5</v>
      </c>
      <c r="H4750" s="3">
        <v>2024</v>
      </c>
      <c r="I4750" s="20" t="s">
        <v>316</v>
      </c>
      <c r="J4750" s="185" t="s">
        <v>348</v>
      </c>
      <c r="K4750" s="185" t="s">
        <v>320</v>
      </c>
      <c r="L4750" s="187">
        <f t="shared" si="163"/>
        <v>0</v>
      </c>
      <c r="M4750" s="187">
        <f t="shared" si="164"/>
        <v>0</v>
      </c>
      <c r="N4750" s="186"/>
      <c r="O4750" s="33"/>
      <c r="P4750" s="33"/>
      <c r="Q4750" s="33"/>
      <c r="R4750" s="33"/>
      <c r="S4750" s="42"/>
      <c r="T4750" s="2"/>
      <c r="U4750" s="2"/>
      <c r="V4750" s="2"/>
      <c r="W4750" s="2"/>
      <c r="X4750" s="55"/>
      <c r="Y4750" s="62"/>
      <c r="Z4750" s="62"/>
      <c r="AA4750" s="62"/>
      <c r="AB4750" s="62"/>
      <c r="AC4750" s="68"/>
      <c r="AD4750" s="2"/>
      <c r="AE4750" s="2"/>
      <c r="AF4750" s="2"/>
      <c r="AG4750" s="2"/>
      <c r="AH4750" s="55"/>
      <c r="AI4750" s="72"/>
      <c r="AJ4750" s="72"/>
      <c r="AK4750" s="72"/>
      <c r="AL4750" s="72"/>
      <c r="AM4750" s="80"/>
      <c r="AN4750" s="2"/>
      <c r="AO4750" s="2"/>
      <c r="AP4750" s="2"/>
      <c r="AQ4750" s="2"/>
      <c r="AR4750" s="55"/>
      <c r="AS4750" s="85"/>
      <c r="AT4750" s="85"/>
      <c r="AU4750" s="85"/>
      <c r="AV4750" s="85"/>
      <c r="AW4750" s="100"/>
      <c r="AX4750" s="2"/>
      <c r="AY4750" s="2"/>
      <c r="AZ4750" s="2"/>
      <c r="BA4750" s="2"/>
      <c r="BB4750" s="55"/>
      <c r="BC4750" s="105"/>
      <c r="BD4750" s="105"/>
      <c r="BE4750" s="105"/>
      <c r="BF4750" s="105"/>
      <c r="BG4750" s="109"/>
      <c r="BH4750" s="2"/>
      <c r="BI4750" s="2"/>
      <c r="BJ4750" s="2"/>
      <c r="BK4750" s="2"/>
      <c r="BL4750" s="55"/>
      <c r="BM4750" s="48"/>
      <c r="BN4750" s="48"/>
      <c r="BO4750" s="48"/>
      <c r="BP4750" s="48"/>
      <c r="BQ4750" s="117"/>
      <c r="BR4750" s="2"/>
      <c r="BS4750" s="2"/>
      <c r="BT4750" s="2"/>
      <c r="BU4750" s="2"/>
      <c r="BV4750" s="55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18" t="s">
        <v>5</v>
      </c>
      <c r="H4751" s="3">
        <v>2024</v>
      </c>
      <c r="I4751" s="20" t="s">
        <v>282</v>
      </c>
      <c r="J4751" s="184" t="s">
        <v>272</v>
      </c>
      <c r="K4751" s="184" t="s">
        <v>321</v>
      </c>
      <c r="L4751" s="187">
        <f t="shared" si="163"/>
        <v>0</v>
      </c>
      <c r="M4751" s="187">
        <f t="shared" si="164"/>
        <v>0</v>
      </c>
      <c r="N4751" s="186"/>
      <c r="O4751" s="33"/>
      <c r="P4751" s="33"/>
      <c r="Q4751" s="33"/>
      <c r="R4751" s="33"/>
      <c r="S4751" s="42"/>
      <c r="T4751" s="2"/>
      <c r="U4751" s="2"/>
      <c r="V4751" s="2"/>
      <c r="W4751" s="2"/>
      <c r="X4751" s="55"/>
      <c r="Y4751" s="62"/>
      <c r="Z4751" s="62"/>
      <c r="AA4751" s="62"/>
      <c r="AB4751" s="62"/>
      <c r="AC4751" s="68"/>
      <c r="AD4751" s="2"/>
      <c r="AE4751" s="2"/>
      <c r="AF4751" s="2"/>
      <c r="AG4751" s="2"/>
      <c r="AH4751" s="55"/>
      <c r="AI4751" s="72"/>
      <c r="AJ4751" s="72"/>
      <c r="AK4751" s="72"/>
      <c r="AL4751" s="72"/>
      <c r="AM4751" s="80"/>
      <c r="AN4751" s="2"/>
      <c r="AO4751" s="2"/>
      <c r="AP4751" s="2"/>
      <c r="AQ4751" s="2"/>
      <c r="AR4751" s="55"/>
      <c r="AS4751" s="85"/>
      <c r="AT4751" s="85"/>
      <c r="AU4751" s="85"/>
      <c r="AV4751" s="85"/>
      <c r="AW4751" s="100"/>
      <c r="AX4751" s="2"/>
      <c r="AY4751" s="2"/>
      <c r="AZ4751" s="2"/>
      <c r="BA4751" s="2"/>
      <c r="BB4751" s="55"/>
      <c r="BC4751" s="105"/>
      <c r="BD4751" s="105"/>
      <c r="BE4751" s="105"/>
      <c r="BF4751" s="105"/>
      <c r="BG4751" s="109"/>
      <c r="BH4751" s="2"/>
      <c r="BI4751" s="2"/>
      <c r="BJ4751" s="2"/>
      <c r="BK4751" s="2"/>
      <c r="BL4751" s="55"/>
      <c r="BM4751" s="48"/>
      <c r="BN4751" s="48"/>
      <c r="BO4751" s="48"/>
      <c r="BP4751" s="48"/>
      <c r="BQ4751" s="117"/>
      <c r="BR4751" s="2"/>
      <c r="BS4751" s="2"/>
      <c r="BT4751" s="2"/>
      <c r="BU4751" s="2"/>
      <c r="BV4751" s="55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18" t="s">
        <v>5</v>
      </c>
      <c r="H4752" s="3">
        <v>2024</v>
      </c>
      <c r="I4752" s="20" t="s">
        <v>282</v>
      </c>
      <c r="J4752" s="184" t="s">
        <v>273</v>
      </c>
      <c r="K4752" s="184" t="s">
        <v>321</v>
      </c>
      <c r="L4752" s="187">
        <f t="shared" si="163"/>
        <v>0</v>
      </c>
      <c r="M4752" s="187">
        <f t="shared" si="164"/>
        <v>0</v>
      </c>
      <c r="N4752" s="186"/>
      <c r="O4752" s="33"/>
      <c r="P4752" s="33"/>
      <c r="Q4752" s="33"/>
      <c r="R4752" s="33"/>
      <c r="S4752" s="42"/>
      <c r="T4752" s="2"/>
      <c r="U4752" s="2"/>
      <c r="V4752" s="2"/>
      <c r="W4752" s="2"/>
      <c r="X4752" s="55"/>
      <c r="Y4752" s="62"/>
      <c r="Z4752" s="62"/>
      <c r="AA4752" s="62"/>
      <c r="AB4752" s="62"/>
      <c r="AC4752" s="68"/>
      <c r="AD4752" s="2"/>
      <c r="AE4752" s="2"/>
      <c r="AF4752" s="2"/>
      <c r="AG4752" s="2"/>
      <c r="AH4752" s="55"/>
      <c r="AI4752" s="72"/>
      <c r="AJ4752" s="72"/>
      <c r="AK4752" s="72"/>
      <c r="AL4752" s="72"/>
      <c r="AM4752" s="80"/>
      <c r="AN4752" s="2"/>
      <c r="AO4752" s="2"/>
      <c r="AP4752" s="2"/>
      <c r="AQ4752" s="2"/>
      <c r="AR4752" s="55"/>
      <c r="AS4752" s="85"/>
      <c r="AT4752" s="85"/>
      <c r="AU4752" s="85"/>
      <c r="AV4752" s="85"/>
      <c r="AW4752" s="100"/>
      <c r="AX4752" s="2"/>
      <c r="AY4752" s="2"/>
      <c r="AZ4752" s="2"/>
      <c r="BA4752" s="2"/>
      <c r="BB4752" s="55"/>
      <c r="BC4752" s="105"/>
      <c r="BD4752" s="105"/>
      <c r="BE4752" s="105"/>
      <c r="BF4752" s="105"/>
      <c r="BG4752" s="109"/>
      <c r="BH4752" s="2"/>
      <c r="BI4752" s="2"/>
      <c r="BJ4752" s="2"/>
      <c r="BK4752" s="2"/>
      <c r="BL4752" s="55"/>
      <c r="BM4752" s="48"/>
      <c r="BN4752" s="48"/>
      <c r="BO4752" s="48"/>
      <c r="BP4752" s="48"/>
      <c r="BQ4752" s="117"/>
      <c r="BR4752" s="2"/>
      <c r="BS4752" s="2"/>
      <c r="BT4752" s="2"/>
      <c r="BU4752" s="2"/>
      <c r="BV4752" s="55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18" t="s">
        <v>5</v>
      </c>
      <c r="H4753" s="3">
        <v>2024</v>
      </c>
      <c r="I4753" s="20" t="s">
        <v>282</v>
      </c>
      <c r="J4753" s="184" t="s">
        <v>274</v>
      </c>
      <c r="K4753" s="184" t="s">
        <v>321</v>
      </c>
      <c r="L4753" s="187">
        <f t="shared" si="163"/>
        <v>0</v>
      </c>
      <c r="M4753" s="187">
        <f t="shared" si="164"/>
        <v>0</v>
      </c>
      <c r="N4753" s="186"/>
      <c r="O4753" s="33"/>
      <c r="P4753" s="33"/>
      <c r="Q4753" s="33"/>
      <c r="R4753" s="33"/>
      <c r="S4753" s="42"/>
      <c r="T4753" s="2"/>
      <c r="U4753" s="2"/>
      <c r="V4753" s="2"/>
      <c r="W4753" s="2"/>
      <c r="X4753" s="55"/>
      <c r="Y4753" s="62"/>
      <c r="Z4753" s="62"/>
      <c r="AA4753" s="62"/>
      <c r="AB4753" s="62"/>
      <c r="AC4753" s="68"/>
      <c r="AD4753" s="2"/>
      <c r="AE4753" s="2"/>
      <c r="AF4753" s="2"/>
      <c r="AG4753" s="2"/>
      <c r="AH4753" s="55"/>
      <c r="AI4753" s="72"/>
      <c r="AJ4753" s="72"/>
      <c r="AK4753" s="72"/>
      <c r="AL4753" s="72"/>
      <c r="AM4753" s="80"/>
      <c r="AN4753" s="2"/>
      <c r="AO4753" s="2"/>
      <c r="AP4753" s="2"/>
      <c r="AQ4753" s="2"/>
      <c r="AR4753" s="55"/>
      <c r="AS4753" s="85"/>
      <c r="AT4753" s="85"/>
      <c r="AU4753" s="85"/>
      <c r="AV4753" s="85"/>
      <c r="AW4753" s="100"/>
      <c r="AX4753" s="2"/>
      <c r="AY4753" s="2"/>
      <c r="AZ4753" s="2"/>
      <c r="BA4753" s="2"/>
      <c r="BB4753" s="55"/>
      <c r="BC4753" s="105"/>
      <c r="BD4753" s="105"/>
      <c r="BE4753" s="105"/>
      <c r="BF4753" s="105"/>
      <c r="BG4753" s="109"/>
      <c r="BH4753" s="2"/>
      <c r="BI4753" s="2"/>
      <c r="BJ4753" s="30"/>
      <c r="BK4753" s="2"/>
      <c r="BL4753" s="55"/>
      <c r="BM4753" s="48"/>
      <c r="BN4753" s="48"/>
      <c r="BO4753" s="48"/>
      <c r="BP4753" s="48"/>
      <c r="BQ4753" s="117"/>
      <c r="BR4753" s="2"/>
      <c r="BS4753" s="2"/>
      <c r="BT4753" s="2"/>
      <c r="BU4753" s="2"/>
      <c r="BV4753" s="55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18" t="s">
        <v>5</v>
      </c>
      <c r="H4754" s="3">
        <v>2024</v>
      </c>
      <c r="I4754" s="20" t="s">
        <v>282</v>
      </c>
      <c r="J4754" s="184" t="s">
        <v>275</v>
      </c>
      <c r="K4754" s="184" t="s">
        <v>321</v>
      </c>
      <c r="L4754" s="187">
        <f t="shared" si="163"/>
        <v>0</v>
      </c>
      <c r="M4754" s="187">
        <f t="shared" si="164"/>
        <v>0</v>
      </c>
      <c r="N4754" s="186"/>
      <c r="O4754" s="33"/>
      <c r="P4754" s="33"/>
      <c r="Q4754" s="33"/>
      <c r="R4754" s="33"/>
      <c r="S4754" s="42"/>
      <c r="T4754" s="2"/>
      <c r="U4754" s="2"/>
      <c r="V4754" s="2"/>
      <c r="W4754" s="2"/>
      <c r="X4754" s="55"/>
      <c r="Y4754" s="62"/>
      <c r="Z4754" s="62"/>
      <c r="AA4754" s="62"/>
      <c r="AB4754" s="62"/>
      <c r="AC4754" s="68"/>
      <c r="AD4754" s="2"/>
      <c r="AE4754" s="2"/>
      <c r="AF4754" s="2"/>
      <c r="AG4754" s="2"/>
      <c r="AH4754" s="55"/>
      <c r="AI4754" s="72"/>
      <c r="AJ4754" s="72"/>
      <c r="AK4754" s="72"/>
      <c r="AL4754" s="72"/>
      <c r="AM4754" s="80"/>
      <c r="AN4754" s="2"/>
      <c r="AO4754" s="2"/>
      <c r="AP4754" s="2"/>
      <c r="AQ4754" s="2"/>
      <c r="AR4754" s="55"/>
      <c r="AS4754" s="85"/>
      <c r="AT4754" s="85"/>
      <c r="AU4754" s="85"/>
      <c r="AV4754" s="85"/>
      <c r="AW4754" s="100"/>
      <c r="AX4754" s="2"/>
      <c r="AY4754" s="2"/>
      <c r="AZ4754" s="2"/>
      <c r="BA4754" s="2"/>
      <c r="BB4754" s="55"/>
      <c r="BC4754" s="105"/>
      <c r="BD4754" s="105"/>
      <c r="BE4754" s="105"/>
      <c r="BF4754" s="105"/>
      <c r="BG4754" s="109"/>
      <c r="BH4754" s="2"/>
      <c r="BI4754" s="2"/>
      <c r="BJ4754" s="2"/>
      <c r="BK4754" s="2"/>
      <c r="BL4754" s="55"/>
      <c r="BM4754" s="48"/>
      <c r="BN4754" s="48"/>
      <c r="BO4754" s="48"/>
      <c r="BP4754" s="48"/>
      <c r="BQ4754" s="117"/>
      <c r="BR4754" s="2"/>
      <c r="BS4754" s="2"/>
      <c r="BT4754" s="2"/>
      <c r="BU4754" s="2"/>
      <c r="BV4754" s="55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18" t="s">
        <v>5</v>
      </c>
      <c r="H4755" s="3">
        <v>2024</v>
      </c>
      <c r="I4755" s="20" t="s">
        <v>282</v>
      </c>
      <c r="J4755" s="184" t="s">
        <v>276</v>
      </c>
      <c r="K4755" s="184" t="s">
        <v>320</v>
      </c>
      <c r="L4755" s="187">
        <f t="shared" si="163"/>
        <v>0</v>
      </c>
      <c r="M4755" s="187">
        <f t="shared" si="164"/>
        <v>0</v>
      </c>
      <c r="N4755" s="186"/>
      <c r="O4755" s="33"/>
      <c r="P4755" s="33"/>
      <c r="Q4755" s="33"/>
      <c r="R4755" s="33"/>
      <c r="S4755" s="42"/>
      <c r="T4755" s="2"/>
      <c r="U4755" s="2"/>
      <c r="V4755" s="2"/>
      <c r="W4755" s="2"/>
      <c r="X4755" s="55"/>
      <c r="Y4755" s="62"/>
      <c r="Z4755" s="62"/>
      <c r="AA4755" s="62"/>
      <c r="AB4755" s="62"/>
      <c r="AC4755" s="68"/>
      <c r="AD4755" s="2"/>
      <c r="AE4755" s="2"/>
      <c r="AF4755" s="2"/>
      <c r="AG4755" s="2"/>
      <c r="AH4755" s="55"/>
      <c r="AI4755" s="72"/>
      <c r="AJ4755" s="72"/>
      <c r="AK4755" s="72"/>
      <c r="AL4755" s="72"/>
      <c r="AM4755" s="80"/>
      <c r="AN4755" s="2"/>
      <c r="AO4755" s="2"/>
      <c r="AP4755" s="2"/>
      <c r="AQ4755" s="2"/>
      <c r="AR4755" s="55"/>
      <c r="AS4755" s="85"/>
      <c r="AT4755" s="85"/>
      <c r="AU4755" s="85"/>
      <c r="AV4755" s="85"/>
      <c r="AW4755" s="100"/>
      <c r="AX4755" s="2"/>
      <c r="AY4755" s="2"/>
      <c r="AZ4755" s="2"/>
      <c r="BA4755" s="2"/>
      <c r="BB4755" s="55"/>
      <c r="BC4755" s="105"/>
      <c r="BD4755" s="105"/>
      <c r="BE4755" s="105"/>
      <c r="BF4755" s="105"/>
      <c r="BG4755" s="109"/>
      <c r="BH4755" s="2"/>
      <c r="BI4755" s="2"/>
      <c r="BJ4755" s="2"/>
      <c r="BK4755" s="2"/>
      <c r="BL4755" s="55"/>
      <c r="BM4755" s="48"/>
      <c r="BN4755" s="48"/>
      <c r="BO4755" s="48"/>
      <c r="BP4755" s="48"/>
      <c r="BQ4755" s="117"/>
      <c r="BR4755" s="2"/>
      <c r="BS4755" s="2"/>
      <c r="BT4755" s="2"/>
      <c r="BU4755" s="2"/>
      <c r="BV4755" s="55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18" t="s">
        <v>5</v>
      </c>
      <c r="H4756" s="3">
        <v>2024</v>
      </c>
      <c r="I4756" s="20" t="s">
        <v>282</v>
      </c>
      <c r="J4756" s="184" t="s">
        <v>277</v>
      </c>
      <c r="K4756" s="184" t="s">
        <v>320</v>
      </c>
      <c r="L4756" s="187">
        <f t="shared" si="163"/>
        <v>0</v>
      </c>
      <c r="M4756" s="187">
        <f t="shared" si="164"/>
        <v>0</v>
      </c>
      <c r="N4756" s="186"/>
      <c r="O4756" s="33"/>
      <c r="P4756" s="33"/>
      <c r="Q4756" s="33"/>
      <c r="R4756" s="33"/>
      <c r="S4756" s="42"/>
      <c r="T4756" s="2"/>
      <c r="U4756" s="2"/>
      <c r="V4756" s="2"/>
      <c r="W4756" s="2"/>
      <c r="X4756" s="55"/>
      <c r="Y4756" s="62"/>
      <c r="Z4756" s="62"/>
      <c r="AA4756" s="62"/>
      <c r="AB4756" s="62"/>
      <c r="AC4756" s="68"/>
      <c r="AD4756" s="2"/>
      <c r="AE4756" s="2"/>
      <c r="AF4756" s="2"/>
      <c r="AG4756" s="2"/>
      <c r="AH4756" s="55"/>
      <c r="AI4756" s="72"/>
      <c r="AJ4756" s="72"/>
      <c r="AK4756" s="72"/>
      <c r="AL4756" s="72"/>
      <c r="AM4756" s="80"/>
      <c r="AN4756" s="2"/>
      <c r="AO4756" s="2"/>
      <c r="AP4756" s="2"/>
      <c r="AQ4756" s="2"/>
      <c r="AR4756" s="55"/>
      <c r="AS4756" s="85"/>
      <c r="AT4756" s="85"/>
      <c r="AU4756" s="85"/>
      <c r="AV4756" s="85"/>
      <c r="AW4756" s="100"/>
      <c r="AX4756" s="2"/>
      <c r="AY4756" s="2"/>
      <c r="AZ4756" s="2"/>
      <c r="BA4756" s="2"/>
      <c r="BB4756" s="55"/>
      <c r="BC4756" s="105"/>
      <c r="BD4756" s="105"/>
      <c r="BE4756" s="105"/>
      <c r="BF4756" s="105"/>
      <c r="BG4756" s="109"/>
      <c r="BH4756" s="2"/>
      <c r="BI4756" s="2"/>
      <c r="BJ4756" s="2"/>
      <c r="BK4756" s="2"/>
      <c r="BL4756" s="55"/>
      <c r="BM4756" s="48"/>
      <c r="BN4756" s="48"/>
      <c r="BO4756" s="48"/>
      <c r="BP4756" s="48"/>
      <c r="BQ4756" s="117"/>
      <c r="BR4756" s="2"/>
      <c r="BS4756" s="2"/>
      <c r="BT4756" s="2"/>
      <c r="BU4756" s="2"/>
      <c r="BV4756" s="55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18" t="s">
        <v>5</v>
      </c>
      <c r="H4757" s="3">
        <v>2024</v>
      </c>
      <c r="I4757" s="20" t="s">
        <v>283</v>
      </c>
      <c r="J4757" s="184" t="s">
        <v>298</v>
      </c>
      <c r="K4757" s="184" t="s">
        <v>321</v>
      </c>
      <c r="L4757" s="187">
        <f t="shared" si="163"/>
        <v>0</v>
      </c>
      <c r="M4757" s="187">
        <f t="shared" si="164"/>
        <v>0</v>
      </c>
      <c r="N4757" s="186"/>
      <c r="O4757" s="33"/>
      <c r="P4757" s="33"/>
      <c r="Q4757" s="33"/>
      <c r="R4757" s="33"/>
      <c r="S4757" s="42"/>
      <c r="T4757" s="2"/>
      <c r="U4757" s="2"/>
      <c r="V4757" s="2"/>
      <c r="W4757" s="2"/>
      <c r="X4757" s="55"/>
      <c r="Y4757" s="62"/>
      <c r="Z4757" s="62"/>
      <c r="AA4757" s="62"/>
      <c r="AB4757" s="62"/>
      <c r="AC4757" s="68"/>
      <c r="AD4757" s="2"/>
      <c r="AE4757" s="2"/>
      <c r="AF4757" s="2"/>
      <c r="AG4757" s="2"/>
      <c r="AH4757" s="55"/>
      <c r="AI4757" s="72"/>
      <c r="AJ4757" s="72"/>
      <c r="AK4757" s="72"/>
      <c r="AL4757" s="72"/>
      <c r="AM4757" s="80"/>
      <c r="AN4757" s="2"/>
      <c r="AO4757" s="2"/>
      <c r="AP4757" s="2"/>
      <c r="AQ4757" s="2"/>
      <c r="AR4757" s="55"/>
      <c r="AS4757" s="85"/>
      <c r="AT4757" s="85"/>
      <c r="AU4757" s="85"/>
      <c r="AV4757" s="85"/>
      <c r="AW4757" s="100"/>
      <c r="AX4757" s="2"/>
      <c r="AY4757" s="2"/>
      <c r="AZ4757" s="2"/>
      <c r="BA4757" s="2"/>
      <c r="BB4757" s="55"/>
      <c r="BC4757" s="105"/>
      <c r="BD4757" s="105"/>
      <c r="BE4757" s="105"/>
      <c r="BF4757" s="105"/>
      <c r="BG4757" s="109"/>
      <c r="BH4757" s="2"/>
      <c r="BI4757" s="2"/>
      <c r="BJ4757" s="2"/>
      <c r="BK4757" s="2"/>
      <c r="BL4757" s="55"/>
      <c r="BM4757" s="48"/>
      <c r="BN4757" s="48"/>
      <c r="BO4757" s="48"/>
      <c r="BP4757" s="48"/>
      <c r="BQ4757" s="117"/>
      <c r="BR4757" s="2"/>
      <c r="BS4757" s="2"/>
      <c r="BT4757" s="2"/>
      <c r="BU4757" s="2"/>
      <c r="BV4757" s="55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18" t="s">
        <v>5</v>
      </c>
      <c r="H4758" s="3">
        <v>2024</v>
      </c>
      <c r="I4758" s="20" t="s">
        <v>283</v>
      </c>
      <c r="J4758" s="184" t="s">
        <v>278</v>
      </c>
      <c r="K4758" s="184" t="s">
        <v>320</v>
      </c>
      <c r="L4758" s="187">
        <f t="shared" si="163"/>
        <v>1</v>
      </c>
      <c r="M4758" s="187">
        <f t="shared" si="164"/>
        <v>1.8839999999999999</v>
      </c>
      <c r="N4758" s="186" t="s">
        <v>517</v>
      </c>
      <c r="O4758" s="33"/>
      <c r="P4758" s="33"/>
      <c r="Q4758" s="33"/>
      <c r="R4758" s="33"/>
      <c r="S4758" s="42"/>
      <c r="T4758" s="2"/>
      <c r="U4758" s="2"/>
      <c r="V4758" s="2"/>
      <c r="W4758" s="2"/>
      <c r="X4758" s="55"/>
      <c r="Y4758" s="62">
        <v>1</v>
      </c>
      <c r="Z4758" s="62"/>
      <c r="AA4758" s="62"/>
      <c r="AB4758" s="62">
        <v>1</v>
      </c>
      <c r="AC4758" s="68">
        <v>1.8839999999999999</v>
      </c>
      <c r="AD4758" s="2"/>
      <c r="AE4758" s="2"/>
      <c r="AF4758" s="2"/>
      <c r="AG4758" s="2"/>
      <c r="AH4758" s="55"/>
      <c r="AI4758" s="72"/>
      <c r="AJ4758" s="72"/>
      <c r="AK4758" s="72"/>
      <c r="AL4758" s="72"/>
      <c r="AM4758" s="80"/>
      <c r="AN4758" s="2"/>
      <c r="AO4758" s="2"/>
      <c r="AP4758" s="2"/>
      <c r="AQ4758" s="2"/>
      <c r="AR4758" s="55"/>
      <c r="AS4758" s="85"/>
      <c r="AT4758" s="85"/>
      <c r="AU4758" s="85"/>
      <c r="AV4758" s="85"/>
      <c r="AW4758" s="100"/>
      <c r="AX4758" s="2"/>
      <c r="AY4758" s="2"/>
      <c r="AZ4758" s="2"/>
      <c r="BA4758" s="2"/>
      <c r="BB4758" s="55"/>
      <c r="BC4758" s="105"/>
      <c r="BD4758" s="105"/>
      <c r="BE4758" s="105"/>
      <c r="BF4758" s="105"/>
      <c r="BG4758" s="109"/>
      <c r="BH4758" s="2"/>
      <c r="BI4758" s="2"/>
      <c r="BJ4758" s="2"/>
      <c r="BK4758" s="2"/>
      <c r="BL4758" s="55"/>
      <c r="BM4758" s="48"/>
      <c r="BN4758" s="48"/>
      <c r="BO4758" s="48"/>
      <c r="BP4758" s="48"/>
      <c r="BQ4758" s="117"/>
      <c r="BR4758" s="2"/>
      <c r="BS4758" s="2"/>
      <c r="BT4758" s="2"/>
      <c r="BU4758" s="2"/>
      <c r="BV4758" s="55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18" t="s">
        <v>5</v>
      </c>
      <c r="H4759" s="3">
        <v>2024</v>
      </c>
      <c r="I4759" s="20" t="s">
        <v>283</v>
      </c>
      <c r="J4759" s="184" t="s">
        <v>279</v>
      </c>
      <c r="K4759" s="184" t="s">
        <v>320</v>
      </c>
      <c r="L4759" s="187">
        <f t="shared" si="163"/>
        <v>0</v>
      </c>
      <c r="M4759" s="187">
        <f t="shared" si="164"/>
        <v>0</v>
      </c>
      <c r="N4759" s="186"/>
      <c r="O4759" s="33"/>
      <c r="P4759" s="33"/>
      <c r="Q4759" s="33"/>
      <c r="R4759" s="33"/>
      <c r="S4759" s="42"/>
      <c r="T4759" s="2"/>
      <c r="U4759" s="2"/>
      <c r="V4759" s="2"/>
      <c r="W4759" s="2"/>
      <c r="X4759" s="55"/>
      <c r="Y4759" s="62"/>
      <c r="Z4759" s="62"/>
      <c r="AA4759" s="62"/>
      <c r="AB4759" s="62"/>
      <c r="AC4759" s="68"/>
      <c r="AD4759" s="2"/>
      <c r="AE4759" s="2"/>
      <c r="AF4759" s="2"/>
      <c r="AG4759" s="2"/>
      <c r="AH4759" s="55"/>
      <c r="AI4759" s="72"/>
      <c r="AJ4759" s="72"/>
      <c r="AK4759" s="72"/>
      <c r="AL4759" s="72"/>
      <c r="AM4759" s="80"/>
      <c r="AN4759" s="2"/>
      <c r="AO4759" s="2"/>
      <c r="AP4759" s="2"/>
      <c r="AQ4759" s="2"/>
      <c r="AR4759" s="55"/>
      <c r="AS4759" s="85"/>
      <c r="AT4759" s="85"/>
      <c r="AU4759" s="85"/>
      <c r="AV4759" s="85"/>
      <c r="AW4759" s="100"/>
      <c r="AX4759" s="2"/>
      <c r="AY4759" s="2"/>
      <c r="AZ4759" s="2"/>
      <c r="BA4759" s="2"/>
      <c r="BB4759" s="55"/>
      <c r="BC4759" s="105"/>
      <c r="BD4759" s="105"/>
      <c r="BE4759" s="105"/>
      <c r="BF4759" s="105"/>
      <c r="BG4759" s="109"/>
      <c r="BH4759" s="2"/>
      <c r="BI4759" s="2"/>
      <c r="BJ4759" s="2"/>
      <c r="BK4759" s="2"/>
      <c r="BL4759" s="55"/>
      <c r="BM4759" s="48"/>
      <c r="BN4759" s="48"/>
      <c r="BO4759" s="48"/>
      <c r="BP4759" s="48"/>
      <c r="BQ4759" s="117"/>
      <c r="BR4759" s="2"/>
      <c r="BS4759" s="2"/>
      <c r="BT4759" s="2"/>
      <c r="BU4759" s="2"/>
      <c r="BV4759" s="55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18" t="s">
        <v>5</v>
      </c>
      <c r="H4760" s="3">
        <v>2024</v>
      </c>
      <c r="I4760" s="20" t="s">
        <v>286</v>
      </c>
      <c r="J4760" s="184" t="s">
        <v>280</v>
      </c>
      <c r="K4760" s="184" t="s">
        <v>319</v>
      </c>
      <c r="L4760" s="187">
        <f t="shared" si="163"/>
        <v>0</v>
      </c>
      <c r="M4760" s="187">
        <f t="shared" si="164"/>
        <v>0</v>
      </c>
      <c r="N4760" s="186"/>
      <c r="O4760" s="33"/>
      <c r="P4760" s="33"/>
      <c r="Q4760" s="33"/>
      <c r="R4760" s="33"/>
      <c r="S4760" s="42"/>
      <c r="T4760" s="2"/>
      <c r="U4760" s="2"/>
      <c r="V4760" s="2"/>
      <c r="W4760" s="2"/>
      <c r="X4760" s="55"/>
      <c r="Y4760" s="62"/>
      <c r="Z4760" s="62"/>
      <c r="AA4760" s="62"/>
      <c r="AB4760" s="62"/>
      <c r="AC4760" s="68"/>
      <c r="AD4760" s="2"/>
      <c r="AE4760" s="2"/>
      <c r="AF4760" s="2"/>
      <c r="AG4760" s="2"/>
      <c r="AH4760" s="55"/>
      <c r="AI4760" s="72"/>
      <c r="AJ4760" s="72"/>
      <c r="AK4760" s="72"/>
      <c r="AL4760" s="72"/>
      <c r="AM4760" s="80"/>
      <c r="AN4760" s="2"/>
      <c r="AO4760" s="2"/>
      <c r="AP4760" s="2"/>
      <c r="AQ4760" s="2"/>
      <c r="AR4760" s="55"/>
      <c r="AS4760" s="85"/>
      <c r="AT4760" s="85"/>
      <c r="AU4760" s="85"/>
      <c r="AV4760" s="85"/>
      <c r="AW4760" s="100"/>
      <c r="AX4760" s="2"/>
      <c r="AY4760" s="2"/>
      <c r="AZ4760" s="2"/>
      <c r="BA4760" s="2"/>
      <c r="BB4760" s="55"/>
      <c r="BC4760" s="105"/>
      <c r="BD4760" s="105"/>
      <c r="BE4760" s="105"/>
      <c r="BF4760" s="105"/>
      <c r="BG4760" s="109"/>
      <c r="BH4760" s="2"/>
      <c r="BI4760" s="2"/>
      <c r="BJ4760" s="2"/>
      <c r="BK4760" s="2"/>
      <c r="BL4760" s="55"/>
      <c r="BM4760" s="48"/>
      <c r="BN4760" s="48"/>
      <c r="BO4760" s="48"/>
      <c r="BP4760" s="48"/>
      <c r="BQ4760" s="117"/>
      <c r="BR4760" s="2"/>
      <c r="BS4760" s="2"/>
      <c r="BT4760" s="2"/>
      <c r="BU4760" s="2"/>
      <c r="BV4760" s="55"/>
    </row>
    <row r="4761" spans="1:74" ht="57.6" hidden="1" x14ac:dyDescent="0.3">
      <c r="A4761" s="2" t="s">
        <v>155</v>
      </c>
      <c r="B4761" s="2" t="s">
        <v>2</v>
      </c>
      <c r="C4761" s="2" t="s">
        <v>3</v>
      </c>
      <c r="D4761" s="2" t="s">
        <v>124</v>
      </c>
      <c r="E4761" s="5" t="s">
        <v>156</v>
      </c>
      <c r="F4761" s="3"/>
      <c r="G4761" s="18" t="s">
        <v>5</v>
      </c>
      <c r="H4761" s="3">
        <v>2024</v>
      </c>
      <c r="I4761" s="20" t="s">
        <v>286</v>
      </c>
      <c r="J4761" s="184" t="s">
        <v>281</v>
      </c>
      <c r="K4761" s="184" t="s">
        <v>319</v>
      </c>
      <c r="L4761" s="187">
        <f t="shared" si="163"/>
        <v>0</v>
      </c>
      <c r="M4761" s="187">
        <f t="shared" si="164"/>
        <v>111.884</v>
      </c>
      <c r="N4761" s="186" t="s">
        <v>1508</v>
      </c>
      <c r="O4761" s="33"/>
      <c r="P4761" s="33"/>
      <c r="Q4761" s="33"/>
      <c r="R4761" s="33"/>
      <c r="S4761" s="42"/>
      <c r="T4761" s="2" t="s">
        <v>419</v>
      </c>
      <c r="U4761" s="2"/>
      <c r="V4761" s="2"/>
      <c r="W4761" s="2"/>
      <c r="X4761" s="55">
        <v>37.213999999999999</v>
      </c>
      <c r="Y4761" s="62"/>
      <c r="Z4761" s="62"/>
      <c r="AA4761" s="62"/>
      <c r="AB4761" s="62"/>
      <c r="AC4761" s="68"/>
      <c r="AD4761" s="2"/>
      <c r="AE4761" s="2"/>
      <c r="AF4761" s="2"/>
      <c r="AG4761" s="2"/>
      <c r="AH4761" s="55"/>
      <c r="AI4761" s="72"/>
      <c r="AJ4761" s="72"/>
      <c r="AK4761" s="72"/>
      <c r="AL4761" s="72"/>
      <c r="AM4761" s="80"/>
      <c r="AN4761" s="2"/>
      <c r="AO4761" s="2"/>
      <c r="AP4761" s="2"/>
      <c r="AQ4761" s="2"/>
      <c r="AR4761" s="55"/>
      <c r="AS4761" s="85"/>
      <c r="AT4761" s="85"/>
      <c r="AU4761" s="85"/>
      <c r="AV4761" s="85"/>
      <c r="AW4761" s="100"/>
      <c r="AX4761" s="2"/>
      <c r="AY4761" s="2"/>
      <c r="AZ4761" s="2"/>
      <c r="BA4761" s="2"/>
      <c r="BB4761" s="55"/>
      <c r="BC4761" s="105" t="s">
        <v>1061</v>
      </c>
      <c r="BD4761" s="105"/>
      <c r="BE4761" s="105"/>
      <c r="BF4761" s="105"/>
      <c r="BG4761" s="109">
        <v>4.5</v>
      </c>
      <c r="BH4761" s="2" t="s">
        <v>1040</v>
      </c>
      <c r="BI4761" s="2"/>
      <c r="BJ4761" s="2"/>
      <c r="BK4761" s="2"/>
      <c r="BL4761" s="55">
        <v>10.592000000000001</v>
      </c>
      <c r="BM4761" s="48" t="s">
        <v>1158</v>
      </c>
      <c r="BN4761" s="48"/>
      <c r="BO4761" s="48"/>
      <c r="BP4761" s="48"/>
      <c r="BQ4761" s="117">
        <f>43+16.578</f>
        <v>59.578000000000003</v>
      </c>
      <c r="BR4761" s="2"/>
      <c r="BS4761" s="2"/>
      <c r="BT4761" s="2"/>
      <c r="BU4761" s="2"/>
      <c r="BV4761" s="55"/>
    </row>
    <row r="4762" spans="1:74" s="13" customFormat="1" hidden="1" x14ac:dyDescent="0.3">
      <c r="A4762" s="12" t="s">
        <v>155</v>
      </c>
      <c r="B4762" s="12" t="s">
        <v>2</v>
      </c>
      <c r="C4762" s="12" t="s">
        <v>3</v>
      </c>
      <c r="D4762" s="12" t="s">
        <v>124</v>
      </c>
      <c r="E4762" s="6" t="s">
        <v>156</v>
      </c>
      <c r="F4762" s="7"/>
      <c r="G4762" s="19" t="s">
        <v>5</v>
      </c>
      <c r="H4762" s="7">
        <v>2024</v>
      </c>
      <c r="I4762" s="21"/>
      <c r="J4762" s="12" t="s">
        <v>314</v>
      </c>
      <c r="K4762" s="12"/>
      <c r="L4762" s="147"/>
      <c r="M4762" s="147">
        <f>SUM(M4724:M4761)</f>
        <v>257.25299999999999</v>
      </c>
      <c r="N4762" s="183"/>
      <c r="O4762" s="12"/>
      <c r="P4762" s="12"/>
      <c r="Q4762" s="12"/>
      <c r="R4762" s="12"/>
      <c r="S4762" s="47">
        <f>SUM(S4724:S4761)</f>
        <v>0</v>
      </c>
      <c r="T4762" s="12"/>
      <c r="U4762" s="12"/>
      <c r="V4762" s="12"/>
      <c r="W4762" s="12"/>
      <c r="X4762" s="47">
        <f>SUM(X4724:X4761)</f>
        <v>37.213999999999999</v>
      </c>
      <c r="Y4762" s="12"/>
      <c r="Z4762" s="12"/>
      <c r="AA4762" s="12"/>
      <c r="AB4762" s="12"/>
      <c r="AC4762" s="47">
        <f>SUM(AC4724:AC4761)</f>
        <v>145.369</v>
      </c>
      <c r="AD4762" s="12"/>
      <c r="AE4762" s="12"/>
      <c r="AF4762" s="12"/>
      <c r="AG4762" s="12"/>
      <c r="AH4762" s="47">
        <f>SUM(AH4724:AH4761)</f>
        <v>0</v>
      </c>
      <c r="AI4762" s="12"/>
      <c r="AJ4762" s="12"/>
      <c r="AK4762" s="12"/>
      <c r="AL4762" s="12"/>
      <c r="AM4762" s="47">
        <f>SUM(AM4724:AM4761)</f>
        <v>0</v>
      </c>
      <c r="AN4762" s="12"/>
      <c r="AO4762" s="12"/>
      <c r="AP4762" s="12"/>
      <c r="AQ4762" s="12"/>
      <c r="AR4762" s="47">
        <f>SUM(AR4724:AR4761)</f>
        <v>0</v>
      </c>
      <c r="AS4762" s="12"/>
      <c r="AT4762" s="12"/>
      <c r="AU4762" s="12"/>
      <c r="AV4762" s="12"/>
      <c r="AW4762" s="47">
        <f>SUM(AW4724:AW4761)</f>
        <v>0</v>
      </c>
      <c r="AX4762" s="12"/>
      <c r="AY4762" s="12"/>
      <c r="AZ4762" s="12"/>
      <c r="BA4762" s="12"/>
      <c r="BB4762" s="47">
        <f>SUM(BB4724:BB4761)</f>
        <v>0</v>
      </c>
      <c r="BC4762" s="12"/>
      <c r="BD4762" s="12"/>
      <c r="BE4762" s="12"/>
      <c r="BF4762" s="12"/>
      <c r="BG4762" s="47">
        <f>SUM(BG4724:BG4761)</f>
        <v>4.5</v>
      </c>
      <c r="BH4762" s="12"/>
      <c r="BI4762" s="12"/>
      <c r="BJ4762" s="12"/>
      <c r="BK4762" s="12"/>
      <c r="BL4762" s="47">
        <f>SUM(BL4724:BL4761)</f>
        <v>10.592000000000001</v>
      </c>
      <c r="BM4762" s="12"/>
      <c r="BN4762" s="12"/>
      <c r="BO4762" s="12"/>
      <c r="BP4762" s="12"/>
      <c r="BQ4762" s="47">
        <f>SUM(BQ4724:BQ4761)</f>
        <v>59.578000000000003</v>
      </c>
      <c r="BR4762" s="12"/>
      <c r="BS4762" s="12"/>
      <c r="BT4762" s="12"/>
      <c r="BU4762" s="12"/>
      <c r="BV4762" s="47">
        <f>SUM(BV4724:BV4761)</f>
        <v>0</v>
      </c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18" t="s">
        <v>5</v>
      </c>
      <c r="H4763" s="3">
        <v>2024</v>
      </c>
      <c r="I4763" s="20" t="s">
        <v>287</v>
      </c>
      <c r="J4763" s="184" t="s">
        <v>267</v>
      </c>
      <c r="K4763" s="184" t="s">
        <v>318</v>
      </c>
      <c r="L4763" s="187">
        <f t="shared" si="163"/>
        <v>0</v>
      </c>
      <c r="M4763" s="187">
        <f t="shared" si="164"/>
        <v>0</v>
      </c>
      <c r="N4763" s="186"/>
      <c r="O4763" s="33"/>
      <c r="P4763" s="33"/>
      <c r="Q4763" s="33"/>
      <c r="R4763" s="33"/>
      <c r="S4763" s="42"/>
      <c r="T4763" s="2"/>
      <c r="U4763" s="2"/>
      <c r="V4763" s="2"/>
      <c r="W4763" s="2"/>
      <c r="X4763" s="55"/>
      <c r="Y4763" s="62"/>
      <c r="Z4763" s="62"/>
      <c r="AA4763" s="62"/>
      <c r="AB4763" s="62"/>
      <c r="AC4763" s="68"/>
      <c r="AD4763" s="2"/>
      <c r="AE4763" s="2"/>
      <c r="AF4763" s="2"/>
      <c r="AG4763" s="2"/>
      <c r="AH4763" s="55"/>
      <c r="AI4763" s="72"/>
      <c r="AJ4763" s="72"/>
      <c r="AK4763" s="72"/>
      <c r="AL4763" s="72"/>
      <c r="AM4763" s="80"/>
      <c r="AN4763" s="2"/>
      <c r="AO4763" s="2"/>
      <c r="AP4763" s="2"/>
      <c r="AQ4763" s="2"/>
      <c r="AR4763" s="55"/>
      <c r="AS4763" s="85"/>
      <c r="AT4763" s="85"/>
      <c r="AU4763" s="85"/>
      <c r="AV4763" s="85"/>
      <c r="AW4763" s="100"/>
      <c r="AX4763" s="2"/>
      <c r="AY4763" s="2"/>
      <c r="AZ4763" s="2"/>
      <c r="BA4763" s="2"/>
      <c r="BB4763" s="55"/>
      <c r="BC4763" s="105"/>
      <c r="BD4763" s="105"/>
      <c r="BE4763" s="105"/>
      <c r="BF4763" s="105"/>
      <c r="BG4763" s="109"/>
      <c r="BH4763" s="2"/>
      <c r="BI4763" s="2"/>
      <c r="BJ4763" s="2"/>
      <c r="BK4763" s="2"/>
      <c r="BL4763" s="55"/>
      <c r="BM4763" s="48"/>
      <c r="BN4763" s="48"/>
      <c r="BO4763" s="48"/>
      <c r="BP4763" s="48"/>
      <c r="BQ4763" s="117"/>
      <c r="BR4763" s="2"/>
      <c r="BS4763" s="2"/>
      <c r="BT4763" s="2"/>
      <c r="BU4763" s="2"/>
      <c r="BV4763" s="55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18" t="s">
        <v>5</v>
      </c>
      <c r="H4764" s="3">
        <v>2024</v>
      </c>
      <c r="I4764" s="20" t="s">
        <v>287</v>
      </c>
      <c r="J4764" s="184" t="s">
        <v>291</v>
      </c>
      <c r="K4764" s="184" t="s">
        <v>319</v>
      </c>
      <c r="L4764" s="187">
        <f t="shared" si="163"/>
        <v>0</v>
      </c>
      <c r="M4764" s="187">
        <f t="shared" si="164"/>
        <v>0</v>
      </c>
      <c r="N4764" s="186"/>
      <c r="O4764" s="33"/>
      <c r="P4764" s="33"/>
      <c r="Q4764" s="33"/>
      <c r="R4764" s="33"/>
      <c r="S4764" s="42"/>
      <c r="T4764" s="2"/>
      <c r="U4764" s="2"/>
      <c r="V4764" s="2"/>
      <c r="W4764" s="2"/>
      <c r="X4764" s="55"/>
      <c r="Y4764" s="62"/>
      <c r="Z4764" s="62"/>
      <c r="AA4764" s="62"/>
      <c r="AB4764" s="62"/>
      <c r="AC4764" s="68"/>
      <c r="AD4764" s="2"/>
      <c r="AE4764" s="2"/>
      <c r="AF4764" s="2"/>
      <c r="AG4764" s="2"/>
      <c r="AH4764" s="55"/>
      <c r="AI4764" s="72"/>
      <c r="AJ4764" s="72"/>
      <c r="AK4764" s="72"/>
      <c r="AL4764" s="72"/>
      <c r="AM4764" s="80"/>
      <c r="AN4764" s="2"/>
      <c r="AO4764" s="2"/>
      <c r="AP4764" s="2"/>
      <c r="AQ4764" s="2"/>
      <c r="AR4764" s="55"/>
      <c r="AS4764" s="85"/>
      <c r="AT4764" s="85"/>
      <c r="AU4764" s="85"/>
      <c r="AV4764" s="85"/>
      <c r="AW4764" s="100"/>
      <c r="AX4764" s="2"/>
      <c r="AY4764" s="2"/>
      <c r="AZ4764" s="2"/>
      <c r="BA4764" s="2"/>
      <c r="BB4764" s="55"/>
      <c r="BC4764" s="105"/>
      <c r="BD4764" s="105"/>
      <c r="BE4764" s="105"/>
      <c r="BF4764" s="105"/>
      <c r="BG4764" s="109"/>
      <c r="BH4764" s="2"/>
      <c r="BI4764" s="2"/>
      <c r="BJ4764" s="2"/>
      <c r="BK4764" s="2"/>
      <c r="BL4764" s="55"/>
      <c r="BM4764" s="48"/>
      <c r="BN4764" s="48"/>
      <c r="BO4764" s="48"/>
      <c r="BP4764" s="48"/>
      <c r="BQ4764" s="117"/>
      <c r="BR4764" s="2"/>
      <c r="BS4764" s="2"/>
      <c r="BT4764" s="2"/>
      <c r="BU4764" s="2"/>
      <c r="BV4764" s="55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18" t="s">
        <v>5</v>
      </c>
      <c r="H4765" s="3">
        <v>2024</v>
      </c>
      <c r="I4765" s="20" t="s">
        <v>286</v>
      </c>
      <c r="J4765" s="184" t="s">
        <v>336</v>
      </c>
      <c r="K4765" s="184" t="s">
        <v>319</v>
      </c>
      <c r="L4765" s="187">
        <f t="shared" si="163"/>
        <v>0</v>
      </c>
      <c r="M4765" s="187">
        <f t="shared" si="164"/>
        <v>0</v>
      </c>
      <c r="N4765" s="186"/>
      <c r="O4765" s="33"/>
      <c r="P4765" s="33"/>
      <c r="Q4765" s="33"/>
      <c r="R4765" s="33"/>
      <c r="S4765" s="42"/>
      <c r="T4765" s="2"/>
      <c r="U4765" s="2"/>
      <c r="V4765" s="2"/>
      <c r="W4765" s="2"/>
      <c r="X4765" s="55"/>
      <c r="Y4765" s="62"/>
      <c r="Z4765" s="62"/>
      <c r="AA4765" s="62"/>
      <c r="AB4765" s="62"/>
      <c r="AC4765" s="68"/>
      <c r="AD4765" s="2"/>
      <c r="AE4765" s="2"/>
      <c r="AF4765" s="2"/>
      <c r="AG4765" s="2"/>
      <c r="AH4765" s="55"/>
      <c r="AI4765" s="72"/>
      <c r="AJ4765" s="72"/>
      <c r="AK4765" s="72"/>
      <c r="AL4765" s="72"/>
      <c r="AM4765" s="80"/>
      <c r="AN4765" s="2"/>
      <c r="AO4765" s="2"/>
      <c r="AP4765" s="2"/>
      <c r="AQ4765" s="2"/>
      <c r="AR4765" s="55"/>
      <c r="AS4765" s="85"/>
      <c r="AT4765" s="85"/>
      <c r="AU4765" s="85"/>
      <c r="AV4765" s="85"/>
      <c r="AW4765" s="100"/>
      <c r="AX4765" s="2"/>
      <c r="AY4765" s="2"/>
      <c r="AZ4765" s="2"/>
      <c r="BA4765" s="2"/>
      <c r="BB4765" s="55"/>
      <c r="BC4765" s="105"/>
      <c r="BD4765" s="105"/>
      <c r="BE4765" s="105"/>
      <c r="BF4765" s="105"/>
      <c r="BG4765" s="109"/>
      <c r="BH4765" s="2"/>
      <c r="BI4765" s="2"/>
      <c r="BJ4765" s="2"/>
      <c r="BK4765" s="2"/>
      <c r="BL4765" s="55"/>
      <c r="BM4765" s="48"/>
      <c r="BN4765" s="48"/>
      <c r="BO4765" s="48"/>
      <c r="BP4765" s="48"/>
      <c r="BQ4765" s="117"/>
      <c r="BR4765" s="2"/>
      <c r="BS4765" s="2"/>
      <c r="BT4765" s="2"/>
      <c r="BU4765" s="2"/>
      <c r="BV4765" s="55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18" t="s">
        <v>5</v>
      </c>
      <c r="H4766" s="3">
        <v>2024</v>
      </c>
      <c r="I4766" s="20" t="s">
        <v>286</v>
      </c>
      <c r="J4766" s="185" t="s">
        <v>337</v>
      </c>
      <c r="K4766" s="185" t="s">
        <v>318</v>
      </c>
      <c r="L4766" s="187">
        <f t="shared" si="163"/>
        <v>0</v>
      </c>
      <c r="M4766" s="187">
        <f t="shared" si="164"/>
        <v>0</v>
      </c>
      <c r="N4766" s="186"/>
      <c r="O4766" s="53"/>
      <c r="P4766" s="53"/>
      <c r="Q4766" s="53"/>
      <c r="R4766" s="53"/>
      <c r="S4766" s="54"/>
      <c r="T4766" s="8"/>
      <c r="U4766" s="8"/>
      <c r="V4766" s="8"/>
      <c r="W4766" s="8"/>
      <c r="X4766" s="122"/>
      <c r="Y4766" s="135"/>
      <c r="Z4766" s="135"/>
      <c r="AA4766" s="135"/>
      <c r="AB4766" s="135"/>
      <c r="AC4766" s="136"/>
      <c r="AD4766" s="8"/>
      <c r="AE4766" s="8"/>
      <c r="AF4766" s="8"/>
      <c r="AG4766" s="8"/>
      <c r="AH4766" s="122"/>
      <c r="AI4766" s="137"/>
      <c r="AJ4766" s="137"/>
      <c r="AK4766" s="137"/>
      <c r="AL4766" s="137"/>
      <c r="AM4766" s="138"/>
      <c r="AN4766" s="8"/>
      <c r="AO4766" s="8"/>
      <c r="AP4766" s="8"/>
      <c r="AQ4766" s="8"/>
      <c r="AR4766" s="122"/>
      <c r="AS4766" s="139"/>
      <c r="AT4766" s="139"/>
      <c r="AU4766" s="139"/>
      <c r="AV4766" s="139"/>
      <c r="AW4766" s="140"/>
      <c r="AX4766" s="8"/>
      <c r="AY4766" s="8"/>
      <c r="AZ4766" s="8"/>
      <c r="BA4766" s="8"/>
      <c r="BB4766" s="122"/>
      <c r="BC4766" s="141"/>
      <c r="BD4766" s="141"/>
      <c r="BE4766" s="141"/>
      <c r="BF4766" s="141"/>
      <c r="BG4766" s="142"/>
      <c r="BH4766" s="8"/>
      <c r="BI4766" s="8"/>
      <c r="BJ4766" s="8"/>
      <c r="BK4766" s="8"/>
      <c r="BL4766" s="122"/>
      <c r="BM4766" s="143"/>
      <c r="BN4766" s="143"/>
      <c r="BO4766" s="143"/>
      <c r="BP4766" s="143"/>
      <c r="BQ4766" s="144"/>
      <c r="BR4766" s="8"/>
      <c r="BS4766" s="8"/>
      <c r="BT4766" s="8"/>
      <c r="BU4766" s="8"/>
      <c r="BV4766" s="122"/>
    </row>
    <row r="4767" spans="1:74" ht="28.8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18" t="s">
        <v>5</v>
      </c>
      <c r="H4767" s="3">
        <v>2024</v>
      </c>
      <c r="I4767" s="20" t="s">
        <v>286</v>
      </c>
      <c r="J4767" s="185" t="s">
        <v>338</v>
      </c>
      <c r="K4767" s="185" t="s">
        <v>339</v>
      </c>
      <c r="L4767" s="187">
        <f t="shared" si="163"/>
        <v>0</v>
      </c>
      <c r="M4767" s="187">
        <f t="shared" si="164"/>
        <v>0</v>
      </c>
      <c r="N4767" s="186"/>
      <c r="O4767" s="53"/>
      <c r="P4767" s="53"/>
      <c r="Q4767" s="53"/>
      <c r="R4767" s="53"/>
      <c r="S4767" s="54"/>
      <c r="T4767" s="8"/>
      <c r="U4767" s="8"/>
      <c r="V4767" s="8"/>
      <c r="W4767" s="8"/>
      <c r="X4767" s="122"/>
      <c r="Y4767" s="135"/>
      <c r="Z4767" s="135"/>
      <c r="AA4767" s="135"/>
      <c r="AB4767" s="135"/>
      <c r="AC4767" s="136"/>
      <c r="AD4767" s="8"/>
      <c r="AE4767" s="8"/>
      <c r="AF4767" s="8"/>
      <c r="AG4767" s="8"/>
      <c r="AH4767" s="122"/>
      <c r="AI4767" s="137"/>
      <c r="AJ4767" s="137"/>
      <c r="AK4767" s="137"/>
      <c r="AL4767" s="137"/>
      <c r="AM4767" s="138"/>
      <c r="AN4767" s="8"/>
      <c r="AO4767" s="8"/>
      <c r="AP4767" s="8"/>
      <c r="AQ4767" s="8"/>
      <c r="AR4767" s="122"/>
      <c r="AS4767" s="139"/>
      <c r="AT4767" s="139"/>
      <c r="AU4767" s="139"/>
      <c r="AV4767" s="139"/>
      <c r="AW4767" s="140"/>
      <c r="AX4767" s="8"/>
      <c r="AY4767" s="8"/>
      <c r="AZ4767" s="8"/>
      <c r="BA4767" s="8"/>
      <c r="BB4767" s="122"/>
      <c r="BC4767" s="141"/>
      <c r="BD4767" s="141"/>
      <c r="BE4767" s="141"/>
      <c r="BF4767" s="141"/>
      <c r="BG4767" s="142"/>
      <c r="BH4767" s="8"/>
      <c r="BI4767" s="8"/>
      <c r="BJ4767" s="8"/>
      <c r="BK4767" s="8"/>
      <c r="BL4767" s="122"/>
      <c r="BM4767" s="143"/>
      <c r="BN4767" s="143"/>
      <c r="BO4767" s="143"/>
      <c r="BP4767" s="143"/>
      <c r="BQ4767" s="144"/>
      <c r="BR4767" s="8"/>
      <c r="BS4767" s="8"/>
      <c r="BT4767" s="8"/>
      <c r="BU4767" s="8"/>
      <c r="BV4767" s="122"/>
    </row>
    <row r="4768" spans="1:74" ht="28.8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18" t="s">
        <v>5</v>
      </c>
      <c r="H4768" s="3">
        <v>2024</v>
      </c>
      <c r="I4768" s="20" t="s">
        <v>286</v>
      </c>
      <c r="J4768" s="185" t="s">
        <v>340</v>
      </c>
      <c r="K4768" s="185" t="s">
        <v>318</v>
      </c>
      <c r="L4768" s="187">
        <f t="shared" si="163"/>
        <v>0</v>
      </c>
      <c r="M4768" s="187">
        <f t="shared" si="164"/>
        <v>0</v>
      </c>
      <c r="N4768" s="186"/>
      <c r="O4768" s="53"/>
      <c r="P4768" s="53"/>
      <c r="Q4768" s="53"/>
      <c r="R4768" s="53"/>
      <c r="S4768" s="54"/>
      <c r="T4768" s="8"/>
      <c r="U4768" s="8"/>
      <c r="V4768" s="8"/>
      <c r="W4768" s="8"/>
      <c r="X4768" s="122"/>
      <c r="Y4768" s="135"/>
      <c r="Z4768" s="135"/>
      <c r="AA4768" s="135"/>
      <c r="AB4768" s="135"/>
      <c r="AC4768" s="136"/>
      <c r="AD4768" s="8"/>
      <c r="AE4768" s="8"/>
      <c r="AF4768" s="8"/>
      <c r="AG4768" s="8"/>
      <c r="AH4768" s="122"/>
      <c r="AI4768" s="137"/>
      <c r="AJ4768" s="137"/>
      <c r="AK4768" s="137"/>
      <c r="AL4768" s="137"/>
      <c r="AM4768" s="138"/>
      <c r="AN4768" s="8"/>
      <c r="AO4768" s="8"/>
      <c r="AP4768" s="8"/>
      <c r="AQ4768" s="8"/>
      <c r="AR4768" s="122"/>
      <c r="AS4768" s="139"/>
      <c r="AT4768" s="139"/>
      <c r="AU4768" s="139"/>
      <c r="AV4768" s="139"/>
      <c r="AW4768" s="140"/>
      <c r="AX4768" s="8"/>
      <c r="AY4768" s="8"/>
      <c r="AZ4768" s="8"/>
      <c r="BA4768" s="8"/>
      <c r="BB4768" s="122"/>
      <c r="BC4768" s="141"/>
      <c r="BD4768" s="141"/>
      <c r="BE4768" s="141"/>
      <c r="BF4768" s="141"/>
      <c r="BG4768" s="142"/>
      <c r="BH4768" s="8"/>
      <c r="BI4768" s="8"/>
      <c r="BJ4768" s="8"/>
      <c r="BK4768" s="8"/>
      <c r="BL4768" s="122"/>
      <c r="BM4768" s="143"/>
      <c r="BN4768" s="143"/>
      <c r="BO4768" s="143"/>
      <c r="BP4768" s="143"/>
      <c r="BQ4768" s="144"/>
      <c r="BR4768" s="8"/>
      <c r="BS4768" s="8"/>
      <c r="BT4768" s="8"/>
      <c r="BU4768" s="8"/>
      <c r="BV4768" s="122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18" t="s">
        <v>5</v>
      </c>
      <c r="H4769" s="3">
        <v>2024</v>
      </c>
      <c r="I4769" s="20" t="s">
        <v>286</v>
      </c>
      <c r="J4769" s="185" t="s">
        <v>341</v>
      </c>
      <c r="K4769" s="185" t="s">
        <v>320</v>
      </c>
      <c r="L4769" s="187">
        <f t="shared" si="163"/>
        <v>0</v>
      </c>
      <c r="M4769" s="187">
        <f t="shared" si="164"/>
        <v>0</v>
      </c>
      <c r="N4769" s="186"/>
      <c r="O4769" s="53"/>
      <c r="P4769" s="53"/>
      <c r="Q4769" s="53"/>
      <c r="R4769" s="53"/>
      <c r="S4769" s="54"/>
      <c r="T4769" s="8"/>
      <c r="U4769" s="8"/>
      <c r="V4769" s="8"/>
      <c r="W4769" s="8"/>
      <c r="X4769" s="122"/>
      <c r="Y4769" s="135"/>
      <c r="Z4769" s="135"/>
      <c r="AA4769" s="135"/>
      <c r="AB4769" s="135"/>
      <c r="AC4769" s="136"/>
      <c r="AD4769" s="8"/>
      <c r="AE4769" s="8"/>
      <c r="AF4769" s="8"/>
      <c r="AG4769" s="8"/>
      <c r="AH4769" s="122"/>
      <c r="AI4769" s="137"/>
      <c r="AJ4769" s="137"/>
      <c r="AK4769" s="137"/>
      <c r="AL4769" s="137"/>
      <c r="AM4769" s="138"/>
      <c r="AN4769" s="8"/>
      <c r="AO4769" s="8"/>
      <c r="AP4769" s="8"/>
      <c r="AQ4769" s="8"/>
      <c r="AR4769" s="122"/>
      <c r="AS4769" s="139"/>
      <c r="AT4769" s="139"/>
      <c r="AU4769" s="139"/>
      <c r="AV4769" s="139"/>
      <c r="AW4769" s="140"/>
      <c r="AX4769" s="8"/>
      <c r="AY4769" s="8"/>
      <c r="AZ4769" s="8"/>
      <c r="BA4769" s="8"/>
      <c r="BB4769" s="122"/>
      <c r="BC4769" s="141"/>
      <c r="BD4769" s="141"/>
      <c r="BE4769" s="141"/>
      <c r="BF4769" s="141"/>
      <c r="BG4769" s="142"/>
      <c r="BH4769" s="8"/>
      <c r="BI4769" s="8"/>
      <c r="BJ4769" s="8"/>
      <c r="BK4769" s="8"/>
      <c r="BL4769" s="122"/>
      <c r="BM4769" s="143"/>
      <c r="BN4769" s="143"/>
      <c r="BO4769" s="143"/>
      <c r="BP4769" s="143"/>
      <c r="BQ4769" s="144"/>
      <c r="BR4769" s="8"/>
      <c r="BS4769" s="8"/>
      <c r="BT4769" s="8"/>
      <c r="BU4769" s="8"/>
      <c r="BV4769" s="122"/>
    </row>
    <row r="4770" spans="1:74" ht="28.8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18" t="s">
        <v>5</v>
      </c>
      <c r="H4770" s="3">
        <v>2024</v>
      </c>
      <c r="I4770" s="20" t="s">
        <v>286</v>
      </c>
      <c r="J4770" s="185" t="s">
        <v>342</v>
      </c>
      <c r="K4770" s="185" t="s">
        <v>320</v>
      </c>
      <c r="L4770" s="187">
        <f t="shared" si="163"/>
        <v>0</v>
      </c>
      <c r="M4770" s="187">
        <f t="shared" si="164"/>
        <v>0</v>
      </c>
      <c r="N4770" s="186"/>
      <c r="O4770" s="53"/>
      <c r="P4770" s="53"/>
      <c r="Q4770" s="53"/>
      <c r="R4770" s="53"/>
      <c r="S4770" s="54"/>
      <c r="T4770" s="8"/>
      <c r="U4770" s="8"/>
      <c r="V4770" s="8"/>
      <c r="W4770" s="8"/>
      <c r="X4770" s="122"/>
      <c r="Y4770" s="135"/>
      <c r="Z4770" s="135"/>
      <c r="AA4770" s="135"/>
      <c r="AB4770" s="135"/>
      <c r="AC4770" s="136"/>
      <c r="AD4770" s="8"/>
      <c r="AE4770" s="8"/>
      <c r="AF4770" s="8"/>
      <c r="AG4770" s="8"/>
      <c r="AH4770" s="122"/>
      <c r="AI4770" s="137"/>
      <c r="AJ4770" s="137"/>
      <c r="AK4770" s="137"/>
      <c r="AL4770" s="137"/>
      <c r="AM4770" s="138"/>
      <c r="AN4770" s="8"/>
      <c r="AO4770" s="8"/>
      <c r="AP4770" s="8"/>
      <c r="AQ4770" s="8"/>
      <c r="AR4770" s="122"/>
      <c r="AS4770" s="139"/>
      <c r="AT4770" s="139"/>
      <c r="AU4770" s="139"/>
      <c r="AV4770" s="139"/>
      <c r="AW4770" s="140"/>
      <c r="AX4770" s="8"/>
      <c r="AY4770" s="8"/>
      <c r="AZ4770" s="8"/>
      <c r="BA4770" s="8"/>
      <c r="BB4770" s="122"/>
      <c r="BC4770" s="141"/>
      <c r="BD4770" s="141"/>
      <c r="BE4770" s="141"/>
      <c r="BF4770" s="141"/>
      <c r="BG4770" s="142"/>
      <c r="BH4770" s="8"/>
      <c r="BI4770" s="8"/>
      <c r="BJ4770" s="8"/>
      <c r="BK4770" s="8"/>
      <c r="BL4770" s="122"/>
      <c r="BM4770" s="143"/>
      <c r="BN4770" s="143"/>
      <c r="BO4770" s="143"/>
      <c r="BP4770" s="143"/>
      <c r="BQ4770" s="144"/>
      <c r="BR4770" s="8"/>
      <c r="BS4770" s="8"/>
      <c r="BT4770" s="8"/>
      <c r="BU4770" s="8"/>
      <c r="BV4770" s="122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18" t="s">
        <v>5</v>
      </c>
      <c r="H4771" s="3">
        <v>2024</v>
      </c>
      <c r="I4771" s="20" t="s">
        <v>286</v>
      </c>
      <c r="J4771" s="185" t="s">
        <v>343</v>
      </c>
      <c r="K4771" s="185" t="s">
        <v>339</v>
      </c>
      <c r="L4771" s="187">
        <f t="shared" si="163"/>
        <v>0</v>
      </c>
      <c r="M4771" s="187">
        <f t="shared" si="164"/>
        <v>0</v>
      </c>
      <c r="N4771" s="186"/>
      <c r="O4771" s="53"/>
      <c r="P4771" s="53"/>
      <c r="Q4771" s="53"/>
      <c r="R4771" s="53"/>
      <c r="S4771" s="54"/>
      <c r="T4771" s="8"/>
      <c r="U4771" s="8"/>
      <c r="V4771" s="8"/>
      <c r="W4771" s="8"/>
      <c r="X4771" s="122"/>
      <c r="Y4771" s="135"/>
      <c r="Z4771" s="135"/>
      <c r="AA4771" s="135"/>
      <c r="AB4771" s="135"/>
      <c r="AC4771" s="136"/>
      <c r="AD4771" s="8"/>
      <c r="AE4771" s="8"/>
      <c r="AF4771" s="8"/>
      <c r="AG4771" s="8"/>
      <c r="AH4771" s="122"/>
      <c r="AI4771" s="137"/>
      <c r="AJ4771" s="137"/>
      <c r="AK4771" s="137"/>
      <c r="AL4771" s="137"/>
      <c r="AM4771" s="138"/>
      <c r="AN4771" s="8"/>
      <c r="AO4771" s="8"/>
      <c r="AP4771" s="8"/>
      <c r="AQ4771" s="8"/>
      <c r="AR4771" s="122"/>
      <c r="AS4771" s="139"/>
      <c r="AT4771" s="139"/>
      <c r="AU4771" s="139"/>
      <c r="AV4771" s="139"/>
      <c r="AW4771" s="140"/>
      <c r="AX4771" s="8"/>
      <c r="AY4771" s="8"/>
      <c r="AZ4771" s="8"/>
      <c r="BA4771" s="8"/>
      <c r="BB4771" s="122"/>
      <c r="BC4771" s="141"/>
      <c r="BD4771" s="141"/>
      <c r="BE4771" s="141"/>
      <c r="BF4771" s="141"/>
      <c r="BG4771" s="142"/>
      <c r="BH4771" s="8"/>
      <c r="BI4771" s="8"/>
      <c r="BJ4771" s="8"/>
      <c r="BK4771" s="8"/>
      <c r="BL4771" s="122"/>
      <c r="BM4771" s="143"/>
      <c r="BN4771" s="143"/>
      <c r="BO4771" s="143"/>
      <c r="BP4771" s="143"/>
      <c r="BQ4771" s="144"/>
      <c r="BR4771" s="8"/>
      <c r="BS4771" s="8"/>
      <c r="BT4771" s="8"/>
      <c r="BU4771" s="8"/>
      <c r="BV4771" s="122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18" t="s">
        <v>5</v>
      </c>
      <c r="H4772" s="3">
        <v>2024</v>
      </c>
      <c r="I4772" s="20" t="s">
        <v>288</v>
      </c>
      <c r="J4772" s="185" t="s">
        <v>344</v>
      </c>
      <c r="K4772" s="185" t="s">
        <v>318</v>
      </c>
      <c r="L4772" s="187">
        <f t="shared" si="163"/>
        <v>0</v>
      </c>
      <c r="M4772" s="187">
        <f t="shared" si="164"/>
        <v>0</v>
      </c>
      <c r="N4772" s="186"/>
      <c r="O4772" s="53"/>
      <c r="P4772" s="53"/>
      <c r="Q4772" s="53"/>
      <c r="R4772" s="53"/>
      <c r="S4772" s="54"/>
      <c r="T4772" s="8"/>
      <c r="U4772" s="8"/>
      <c r="V4772" s="8"/>
      <c r="W4772" s="8"/>
      <c r="X4772" s="122"/>
      <c r="Y4772" s="135"/>
      <c r="Z4772" s="135"/>
      <c r="AA4772" s="135"/>
      <c r="AB4772" s="135"/>
      <c r="AC4772" s="136"/>
      <c r="AD4772" s="8"/>
      <c r="AE4772" s="8"/>
      <c r="AF4772" s="8"/>
      <c r="AG4772" s="8"/>
      <c r="AH4772" s="122"/>
      <c r="AI4772" s="137"/>
      <c r="AJ4772" s="137"/>
      <c r="AK4772" s="137"/>
      <c r="AL4772" s="137"/>
      <c r="AM4772" s="138"/>
      <c r="AN4772" s="8"/>
      <c r="AO4772" s="8"/>
      <c r="AP4772" s="8"/>
      <c r="AQ4772" s="8"/>
      <c r="AR4772" s="122"/>
      <c r="AS4772" s="139"/>
      <c r="AT4772" s="139"/>
      <c r="AU4772" s="139"/>
      <c r="AV4772" s="139"/>
      <c r="AW4772" s="140"/>
      <c r="AX4772" s="8"/>
      <c r="AY4772" s="8"/>
      <c r="AZ4772" s="8"/>
      <c r="BA4772" s="8"/>
      <c r="BB4772" s="122"/>
      <c r="BC4772" s="141"/>
      <c r="BD4772" s="141"/>
      <c r="BE4772" s="141"/>
      <c r="BF4772" s="141"/>
      <c r="BG4772" s="142"/>
      <c r="BH4772" s="8"/>
      <c r="BI4772" s="8"/>
      <c r="BJ4772" s="8"/>
      <c r="BK4772" s="8"/>
      <c r="BL4772" s="122"/>
      <c r="BM4772" s="143"/>
      <c r="BN4772" s="143"/>
      <c r="BO4772" s="143"/>
      <c r="BP4772" s="143"/>
      <c r="BQ4772" s="144"/>
      <c r="BR4772" s="8"/>
      <c r="BS4772" s="8"/>
      <c r="BT4772" s="8"/>
      <c r="BU4772" s="8"/>
      <c r="BV4772" s="122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18" t="s">
        <v>5</v>
      </c>
      <c r="H4773" s="3">
        <v>2024</v>
      </c>
      <c r="I4773" s="20" t="s">
        <v>288</v>
      </c>
      <c r="J4773" s="184" t="s">
        <v>351</v>
      </c>
      <c r="K4773" s="184" t="s">
        <v>318</v>
      </c>
      <c r="L4773" s="187">
        <f t="shared" si="163"/>
        <v>0</v>
      </c>
      <c r="M4773" s="187">
        <f t="shared" si="164"/>
        <v>0</v>
      </c>
      <c r="N4773" s="186"/>
      <c r="O4773" s="53"/>
      <c r="P4773" s="53"/>
      <c r="Q4773" s="53"/>
      <c r="R4773" s="53"/>
      <c r="S4773" s="54"/>
      <c r="T4773" s="8"/>
      <c r="U4773" s="8"/>
      <c r="V4773" s="8"/>
      <c r="W4773" s="8"/>
      <c r="X4773" s="122"/>
      <c r="Y4773" s="135"/>
      <c r="Z4773" s="135"/>
      <c r="AA4773" s="135"/>
      <c r="AB4773" s="135"/>
      <c r="AC4773" s="136"/>
      <c r="AD4773" s="8"/>
      <c r="AE4773" s="8"/>
      <c r="AF4773" s="8"/>
      <c r="AG4773" s="8"/>
      <c r="AH4773" s="122"/>
      <c r="AI4773" s="137"/>
      <c r="AJ4773" s="137"/>
      <c r="AK4773" s="137"/>
      <c r="AL4773" s="137"/>
      <c r="AM4773" s="138"/>
      <c r="AN4773" s="8"/>
      <c r="AO4773" s="8"/>
      <c r="AP4773" s="8"/>
      <c r="AQ4773" s="8"/>
      <c r="AR4773" s="122"/>
      <c r="AS4773" s="139"/>
      <c r="AT4773" s="139"/>
      <c r="AU4773" s="139"/>
      <c r="AV4773" s="139"/>
      <c r="AW4773" s="140"/>
      <c r="AX4773" s="8"/>
      <c r="AY4773" s="8"/>
      <c r="AZ4773" s="8"/>
      <c r="BA4773" s="8"/>
      <c r="BB4773" s="122"/>
      <c r="BC4773" s="141"/>
      <c r="BD4773" s="141"/>
      <c r="BE4773" s="141"/>
      <c r="BF4773" s="141"/>
      <c r="BG4773" s="142"/>
      <c r="BH4773" s="8"/>
      <c r="BI4773" s="8"/>
      <c r="BJ4773" s="8"/>
      <c r="BK4773" s="8"/>
      <c r="BL4773" s="122"/>
      <c r="BM4773" s="143"/>
      <c r="BN4773" s="143"/>
      <c r="BO4773" s="143"/>
      <c r="BP4773" s="143"/>
      <c r="BQ4773" s="144"/>
      <c r="BR4773" s="8"/>
      <c r="BS4773" s="8"/>
      <c r="BT4773" s="8"/>
      <c r="BU4773" s="8"/>
      <c r="BV4773" s="122"/>
    </row>
    <row r="4774" spans="1:74" ht="28.8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18" t="s">
        <v>5</v>
      </c>
      <c r="H4774" s="3">
        <v>2024</v>
      </c>
      <c r="I4774" s="20" t="s">
        <v>288</v>
      </c>
      <c r="J4774" s="184" t="s">
        <v>352</v>
      </c>
      <c r="K4774" s="184" t="s">
        <v>321</v>
      </c>
      <c r="L4774" s="187">
        <f t="shared" si="163"/>
        <v>0</v>
      </c>
      <c r="M4774" s="187">
        <f t="shared" si="164"/>
        <v>0</v>
      </c>
      <c r="N4774" s="186"/>
      <c r="O4774" s="33"/>
      <c r="P4774" s="33"/>
      <c r="Q4774" s="33"/>
      <c r="R4774" s="33"/>
      <c r="S4774" s="42"/>
      <c r="T4774" s="2"/>
      <c r="U4774" s="2"/>
      <c r="V4774" s="2"/>
      <c r="W4774" s="2"/>
      <c r="X4774" s="55"/>
      <c r="Y4774" s="62"/>
      <c r="Z4774" s="62"/>
      <c r="AA4774" s="62"/>
      <c r="AB4774" s="62"/>
      <c r="AC4774" s="68"/>
      <c r="AD4774" s="2"/>
      <c r="AE4774" s="2"/>
      <c r="AF4774" s="2"/>
      <c r="AG4774" s="2"/>
      <c r="AH4774" s="55"/>
      <c r="AI4774" s="72"/>
      <c r="AJ4774" s="72"/>
      <c r="AK4774" s="72"/>
      <c r="AL4774" s="72"/>
      <c r="AM4774" s="80"/>
      <c r="AN4774" s="2"/>
      <c r="AO4774" s="2"/>
      <c r="AP4774" s="2"/>
      <c r="AQ4774" s="2"/>
      <c r="AR4774" s="55"/>
      <c r="AS4774" s="85"/>
      <c r="AT4774" s="85"/>
      <c r="AU4774" s="85"/>
      <c r="AV4774" s="85"/>
      <c r="AW4774" s="100"/>
      <c r="AX4774" s="2"/>
      <c r="AY4774" s="2"/>
      <c r="AZ4774" s="2"/>
      <c r="BA4774" s="2"/>
      <c r="BB4774" s="55"/>
      <c r="BC4774" s="105"/>
      <c r="BD4774" s="105"/>
      <c r="BE4774" s="105"/>
      <c r="BF4774" s="105"/>
      <c r="BG4774" s="109"/>
      <c r="BH4774" s="2"/>
      <c r="BI4774" s="2"/>
      <c r="BJ4774" s="2"/>
      <c r="BK4774" s="2"/>
      <c r="BL4774" s="55"/>
      <c r="BM4774" s="48"/>
      <c r="BN4774" s="48"/>
      <c r="BO4774" s="48"/>
      <c r="BP4774" s="48"/>
      <c r="BQ4774" s="117"/>
      <c r="BR4774" s="2"/>
      <c r="BS4774" s="2"/>
      <c r="BT4774" s="2"/>
      <c r="BU4774" s="2"/>
      <c r="BV4774" s="55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18" t="s">
        <v>5</v>
      </c>
      <c r="H4775" s="3">
        <v>2024</v>
      </c>
      <c r="I4775" s="20" t="s">
        <v>288</v>
      </c>
      <c r="J4775" s="184" t="s">
        <v>345</v>
      </c>
      <c r="K4775" s="184" t="s">
        <v>318</v>
      </c>
      <c r="L4775" s="187">
        <f t="shared" si="163"/>
        <v>0</v>
      </c>
      <c r="M4775" s="187">
        <f t="shared" si="164"/>
        <v>0</v>
      </c>
      <c r="N4775" s="186"/>
      <c r="O4775" s="34"/>
      <c r="P4775" s="33"/>
      <c r="Q4775" s="33"/>
      <c r="R4775" s="33"/>
      <c r="S4775" s="42"/>
      <c r="T4775" s="3"/>
      <c r="U4775" s="2"/>
      <c r="V4775" s="2"/>
      <c r="W4775" s="2"/>
      <c r="X4775" s="55"/>
      <c r="Y4775" s="64"/>
      <c r="Z4775" s="62"/>
      <c r="AA4775" s="62"/>
      <c r="AB4775" s="62"/>
      <c r="AC4775" s="68"/>
      <c r="AD4775" s="3"/>
      <c r="AE4775" s="2"/>
      <c r="AF4775" s="2"/>
      <c r="AG4775" s="2"/>
      <c r="AH4775" s="55"/>
      <c r="AI4775" s="73"/>
      <c r="AJ4775" s="72"/>
      <c r="AK4775" s="72"/>
      <c r="AL4775" s="72"/>
      <c r="AM4775" s="80"/>
      <c r="AN4775" s="3"/>
      <c r="AO4775" s="2"/>
      <c r="AP4775" s="2"/>
      <c r="AQ4775" s="2"/>
      <c r="AR4775" s="55"/>
      <c r="AS4775" s="86"/>
      <c r="AT4775" s="85"/>
      <c r="AU4775" s="85"/>
      <c r="AV4775" s="85"/>
      <c r="AW4775" s="100"/>
      <c r="AX4775" s="3"/>
      <c r="AY4775" s="2"/>
      <c r="AZ4775" s="2"/>
      <c r="BA4775" s="2"/>
      <c r="BB4775" s="55"/>
      <c r="BC4775" s="106"/>
      <c r="BD4775" s="105"/>
      <c r="BE4775" s="105"/>
      <c r="BF4775" s="105"/>
      <c r="BG4775" s="109"/>
      <c r="BH4775" s="3"/>
      <c r="BI4775" s="2"/>
      <c r="BJ4775" s="2"/>
      <c r="BK4775" s="2"/>
      <c r="BL4775" s="55"/>
      <c r="BM4775" s="49"/>
      <c r="BN4775" s="48"/>
      <c r="BO4775" s="48"/>
      <c r="BP4775" s="48"/>
      <c r="BQ4775" s="117"/>
      <c r="BR4775" s="3"/>
      <c r="BS4775" s="2"/>
      <c r="BT4775" s="2"/>
      <c r="BU4775" s="2"/>
      <c r="BV4775" s="55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18" t="s">
        <v>5</v>
      </c>
      <c r="H4776" s="3">
        <v>2024</v>
      </c>
      <c r="I4776" s="20" t="s">
        <v>289</v>
      </c>
      <c r="J4776" s="184" t="s">
        <v>268</v>
      </c>
      <c r="K4776" s="184" t="s">
        <v>318</v>
      </c>
      <c r="L4776" s="187">
        <f t="shared" si="163"/>
        <v>0.432</v>
      </c>
      <c r="M4776" s="187">
        <f t="shared" si="164"/>
        <v>859.16899999999998</v>
      </c>
      <c r="N4776" s="186" t="s">
        <v>1509</v>
      </c>
      <c r="O4776" s="33"/>
      <c r="P4776" s="33"/>
      <c r="Q4776" s="33"/>
      <c r="R4776" s="33"/>
      <c r="S4776" s="42"/>
      <c r="T4776" s="2"/>
      <c r="U4776" s="2"/>
      <c r="V4776" s="2"/>
      <c r="W4776" s="2"/>
      <c r="X4776" s="55"/>
      <c r="Y4776" s="62"/>
      <c r="Z4776" s="62"/>
      <c r="AA4776" s="62"/>
      <c r="AB4776" s="62"/>
      <c r="AC4776" s="68"/>
      <c r="AD4776" s="2"/>
      <c r="AE4776" s="2"/>
      <c r="AF4776" s="2"/>
      <c r="AG4776" s="2"/>
      <c r="AH4776" s="55"/>
      <c r="AI4776" s="72"/>
      <c r="AJ4776" s="72"/>
      <c r="AK4776" s="72"/>
      <c r="AL4776" s="72"/>
      <c r="AM4776" s="80"/>
      <c r="AN4776" s="2" t="s">
        <v>517</v>
      </c>
      <c r="AO4776" s="2"/>
      <c r="AP4776" s="2"/>
      <c r="AQ4776" s="2">
        <v>0.21</v>
      </c>
      <c r="AR4776" s="55">
        <v>412.18599999999998</v>
      </c>
      <c r="AS4776" s="85" t="s">
        <v>514</v>
      </c>
      <c r="AT4776" s="85"/>
      <c r="AU4776" s="85"/>
      <c r="AV4776" s="85">
        <v>0.222</v>
      </c>
      <c r="AW4776" s="100">
        <v>446.983</v>
      </c>
      <c r="AX4776" s="2"/>
      <c r="AY4776" s="2"/>
      <c r="AZ4776" s="2"/>
      <c r="BA4776" s="2"/>
      <c r="BB4776" s="55"/>
      <c r="BC4776" s="105"/>
      <c r="BD4776" s="105"/>
      <c r="BE4776" s="105"/>
      <c r="BF4776" s="105"/>
      <c r="BG4776" s="109"/>
      <c r="BH4776" s="2"/>
      <c r="BI4776" s="2"/>
      <c r="BJ4776" s="2"/>
      <c r="BK4776" s="2"/>
      <c r="BL4776" s="55"/>
      <c r="BM4776" s="48"/>
      <c r="BN4776" s="48"/>
      <c r="BO4776" s="48"/>
      <c r="BP4776" s="48"/>
      <c r="BQ4776" s="117"/>
      <c r="BR4776" s="2"/>
      <c r="BS4776" s="2"/>
      <c r="BT4776" s="2"/>
      <c r="BU4776" s="2"/>
      <c r="BV4776" s="55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18" t="s">
        <v>5</v>
      </c>
      <c r="H4777" s="3">
        <v>2024</v>
      </c>
      <c r="I4777" s="20" t="s">
        <v>289</v>
      </c>
      <c r="J4777" s="184" t="s">
        <v>292</v>
      </c>
      <c r="K4777" s="184" t="s">
        <v>318</v>
      </c>
      <c r="L4777" s="187">
        <f t="shared" si="163"/>
        <v>0</v>
      </c>
      <c r="M4777" s="187">
        <f t="shared" si="164"/>
        <v>0</v>
      </c>
      <c r="N4777" s="186"/>
      <c r="O4777" s="33"/>
      <c r="P4777" s="33"/>
      <c r="Q4777" s="33"/>
      <c r="R4777" s="33"/>
      <c r="S4777" s="42"/>
      <c r="T4777" s="2"/>
      <c r="U4777" s="2"/>
      <c r="V4777" s="2"/>
      <c r="W4777" s="2"/>
      <c r="X4777" s="55"/>
      <c r="Y4777" s="62"/>
      <c r="Z4777" s="62"/>
      <c r="AA4777" s="62"/>
      <c r="AB4777" s="62"/>
      <c r="AC4777" s="68"/>
      <c r="AD4777" s="2"/>
      <c r="AE4777" s="2"/>
      <c r="AF4777" s="2"/>
      <c r="AG4777" s="2"/>
      <c r="AH4777" s="55"/>
      <c r="AI4777" s="72"/>
      <c r="AJ4777" s="72"/>
      <c r="AK4777" s="72"/>
      <c r="AL4777" s="72"/>
      <c r="AM4777" s="80"/>
      <c r="AN4777" s="2"/>
      <c r="AO4777" s="2"/>
      <c r="AP4777" s="2"/>
      <c r="AQ4777" s="2"/>
      <c r="AR4777" s="55"/>
      <c r="AS4777" s="85"/>
      <c r="AT4777" s="85"/>
      <c r="AU4777" s="85"/>
      <c r="AV4777" s="85"/>
      <c r="AW4777" s="100"/>
      <c r="AX4777" s="2"/>
      <c r="AY4777" s="2"/>
      <c r="AZ4777" s="2"/>
      <c r="BA4777" s="2"/>
      <c r="BB4777" s="55"/>
      <c r="BC4777" s="105"/>
      <c r="BD4777" s="105"/>
      <c r="BE4777" s="105"/>
      <c r="BF4777" s="105"/>
      <c r="BG4777" s="109"/>
      <c r="BH4777" s="2"/>
      <c r="BI4777" s="2"/>
      <c r="BJ4777" s="2"/>
      <c r="BK4777" s="2"/>
      <c r="BL4777" s="55"/>
      <c r="BM4777" s="48"/>
      <c r="BN4777" s="48"/>
      <c r="BO4777" s="48"/>
      <c r="BP4777" s="48"/>
      <c r="BQ4777" s="117"/>
      <c r="BR4777" s="2"/>
      <c r="BS4777" s="2"/>
      <c r="BT4777" s="2"/>
      <c r="BU4777" s="2"/>
      <c r="BV4777" s="55"/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18" t="s">
        <v>5</v>
      </c>
      <c r="H4778" s="3">
        <v>2024</v>
      </c>
      <c r="I4778" s="20" t="s">
        <v>285</v>
      </c>
      <c r="J4778" s="184" t="s">
        <v>293</v>
      </c>
      <c r="K4778" s="184" t="s">
        <v>318</v>
      </c>
      <c r="L4778" s="188">
        <f t="shared" si="163"/>
        <v>1.6999999999999999E-3</v>
      </c>
      <c r="M4778" s="187">
        <f t="shared" si="164"/>
        <v>13.058</v>
      </c>
      <c r="N4778" s="186" t="s">
        <v>515</v>
      </c>
      <c r="O4778" s="33"/>
      <c r="P4778" s="33"/>
      <c r="Q4778" s="33"/>
      <c r="R4778" s="34"/>
      <c r="S4778" s="41"/>
      <c r="T4778" s="2"/>
      <c r="U4778" s="2"/>
      <c r="V4778" s="2"/>
      <c r="W4778" s="3"/>
      <c r="X4778" s="56"/>
      <c r="Y4778" s="62"/>
      <c r="Z4778" s="62"/>
      <c r="AA4778" s="62"/>
      <c r="AB4778" s="64"/>
      <c r="AC4778" s="69"/>
      <c r="AD4778" s="2">
        <v>3</v>
      </c>
      <c r="AE4778" s="2"/>
      <c r="AF4778" s="2"/>
      <c r="AG4778" s="3">
        <v>1.6999999999999999E-3</v>
      </c>
      <c r="AH4778" s="56">
        <v>13.058</v>
      </c>
      <c r="AI4778" s="72"/>
      <c r="AJ4778" s="72"/>
      <c r="AK4778" s="72"/>
      <c r="AL4778" s="73"/>
      <c r="AM4778" s="81"/>
      <c r="AN4778" s="2"/>
      <c r="AO4778" s="2"/>
      <c r="AP4778" s="2"/>
      <c r="AQ4778" s="3"/>
      <c r="AR4778" s="56"/>
      <c r="AS4778" s="85"/>
      <c r="AT4778" s="85"/>
      <c r="AU4778" s="85"/>
      <c r="AV4778" s="86"/>
      <c r="AW4778" s="101"/>
      <c r="AX4778" s="2"/>
      <c r="AY4778" s="2"/>
      <c r="AZ4778" s="2"/>
      <c r="BA4778" s="3"/>
      <c r="BB4778" s="56"/>
      <c r="BC4778" s="105"/>
      <c r="BD4778" s="105"/>
      <c r="BE4778" s="105"/>
      <c r="BF4778" s="106"/>
      <c r="BG4778" s="110"/>
      <c r="BH4778" s="2"/>
      <c r="BI4778" s="2"/>
      <c r="BJ4778" s="2"/>
      <c r="BK4778" s="3"/>
      <c r="BL4778" s="56"/>
      <c r="BM4778" s="48"/>
      <c r="BN4778" s="48"/>
      <c r="BO4778" s="48"/>
      <c r="BP4778" s="49"/>
      <c r="BQ4778" s="118"/>
      <c r="BR4778" s="2"/>
      <c r="BS4778" s="2"/>
      <c r="BT4778" s="2"/>
      <c r="BU4778" s="3"/>
      <c r="BV4778" s="56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18" t="s">
        <v>5</v>
      </c>
      <c r="H4779" s="3">
        <v>2024</v>
      </c>
      <c r="I4779" s="20" t="s">
        <v>287</v>
      </c>
      <c r="J4779" s="184" t="s">
        <v>269</v>
      </c>
      <c r="K4779" s="184" t="s">
        <v>320</v>
      </c>
      <c r="L4779" s="187">
        <f t="shared" si="163"/>
        <v>2</v>
      </c>
      <c r="M4779" s="187">
        <f t="shared" si="164"/>
        <v>2.6080000000000001</v>
      </c>
      <c r="N4779" s="186"/>
      <c r="O4779" s="33"/>
      <c r="P4779" s="33"/>
      <c r="Q4779" s="33"/>
      <c r="R4779" s="33"/>
      <c r="S4779" s="42"/>
      <c r="T4779" s="2"/>
      <c r="U4779" s="2"/>
      <c r="V4779" s="2"/>
      <c r="W4779" s="2"/>
      <c r="X4779" s="55"/>
      <c r="Y4779" s="62"/>
      <c r="Z4779" s="62"/>
      <c r="AA4779" s="62"/>
      <c r="AB4779" s="64">
        <v>2</v>
      </c>
      <c r="AC4779" s="170">
        <v>2.6080000000000001</v>
      </c>
      <c r="AD4779" s="2"/>
      <c r="AE4779" s="2"/>
      <c r="AF4779" s="2"/>
      <c r="AG4779" s="2"/>
      <c r="AH4779" s="55"/>
      <c r="AI4779" s="72"/>
      <c r="AJ4779" s="72"/>
      <c r="AK4779" s="72"/>
      <c r="AL4779" s="72"/>
      <c r="AM4779" s="80"/>
      <c r="AN4779" s="2"/>
      <c r="AO4779" s="2"/>
      <c r="AP4779" s="2"/>
      <c r="AQ4779" s="2"/>
      <c r="AR4779" s="55"/>
      <c r="AS4779" s="85"/>
      <c r="AT4779" s="85"/>
      <c r="AU4779" s="85"/>
      <c r="AV4779" s="85"/>
      <c r="AW4779" s="100"/>
      <c r="AX4779" s="2"/>
      <c r="AY4779" s="2"/>
      <c r="AZ4779" s="2"/>
      <c r="BA4779" s="2"/>
      <c r="BB4779" s="55"/>
      <c r="BC4779" s="105"/>
      <c r="BD4779" s="105"/>
      <c r="BE4779" s="105"/>
      <c r="BF4779" s="105"/>
      <c r="BG4779" s="109"/>
      <c r="BH4779" s="2"/>
      <c r="BI4779" s="2"/>
      <c r="BJ4779" s="2"/>
      <c r="BK4779" s="2"/>
      <c r="BL4779" s="55"/>
      <c r="BM4779" s="48"/>
      <c r="BN4779" s="48"/>
      <c r="BO4779" s="48"/>
      <c r="BP4779" s="48"/>
      <c r="BQ4779" s="117"/>
      <c r="BR4779" s="2"/>
      <c r="BS4779" s="2"/>
      <c r="BT4779" s="2"/>
      <c r="BU4779" s="2"/>
      <c r="BV4779" s="55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18" t="s">
        <v>5</v>
      </c>
      <c r="H4780" s="3">
        <v>2024</v>
      </c>
      <c r="I4780" s="20" t="s">
        <v>287</v>
      </c>
      <c r="J4780" s="184" t="s">
        <v>270</v>
      </c>
      <c r="K4780" s="184" t="s">
        <v>320</v>
      </c>
      <c r="L4780" s="187">
        <f t="shared" si="163"/>
        <v>0</v>
      </c>
      <c r="M4780" s="187">
        <f t="shared" si="164"/>
        <v>0</v>
      </c>
      <c r="N4780" s="186"/>
      <c r="O4780" s="33"/>
      <c r="P4780" s="33"/>
      <c r="Q4780" s="33"/>
      <c r="R4780" s="33"/>
      <c r="S4780" s="42"/>
      <c r="T4780" s="2"/>
      <c r="U4780" s="2"/>
      <c r="V4780" s="2"/>
      <c r="W4780" s="2"/>
      <c r="X4780" s="55"/>
      <c r="Y4780" s="62"/>
      <c r="Z4780" s="62"/>
      <c r="AA4780" s="62"/>
      <c r="AB4780" s="62"/>
      <c r="AC4780" s="68"/>
      <c r="AD4780" s="2"/>
      <c r="AE4780" s="2"/>
      <c r="AF4780" s="2"/>
      <c r="AG4780" s="2"/>
      <c r="AH4780" s="55"/>
      <c r="AI4780" s="72"/>
      <c r="AJ4780" s="72"/>
      <c r="AK4780" s="72"/>
      <c r="AL4780" s="72"/>
      <c r="AM4780" s="80"/>
      <c r="AN4780" s="2"/>
      <c r="AO4780" s="2"/>
      <c r="AP4780" s="2"/>
      <c r="AQ4780" s="2"/>
      <c r="AR4780" s="55"/>
      <c r="AS4780" s="85"/>
      <c r="AT4780" s="85"/>
      <c r="AU4780" s="85"/>
      <c r="AV4780" s="85"/>
      <c r="AW4780" s="100"/>
      <c r="AX4780" s="2"/>
      <c r="AY4780" s="2"/>
      <c r="AZ4780" s="2"/>
      <c r="BA4780" s="2"/>
      <c r="BB4780" s="55"/>
      <c r="BC4780" s="105"/>
      <c r="BD4780" s="105"/>
      <c r="BE4780" s="105"/>
      <c r="BF4780" s="105"/>
      <c r="BG4780" s="109"/>
      <c r="BH4780" s="2"/>
      <c r="BI4780" s="2"/>
      <c r="BJ4780" s="2"/>
      <c r="BK4780" s="2"/>
      <c r="BL4780" s="55"/>
      <c r="BM4780" s="48"/>
      <c r="BN4780" s="48"/>
      <c r="BO4780" s="48"/>
      <c r="BP4780" s="48"/>
      <c r="BQ4780" s="117"/>
      <c r="BR4780" s="2"/>
      <c r="BS4780" s="2"/>
      <c r="BT4780" s="2"/>
      <c r="BU4780" s="2"/>
      <c r="BV4780" s="55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18" t="s">
        <v>5</v>
      </c>
      <c r="H4781" s="3">
        <v>2024</v>
      </c>
      <c r="I4781" s="20" t="s">
        <v>290</v>
      </c>
      <c r="J4781" s="184" t="s">
        <v>271</v>
      </c>
      <c r="K4781" s="184" t="s">
        <v>321</v>
      </c>
      <c r="L4781" s="187">
        <f t="shared" si="163"/>
        <v>0</v>
      </c>
      <c r="M4781" s="187">
        <f t="shared" si="164"/>
        <v>0</v>
      </c>
      <c r="N4781" s="186"/>
      <c r="O4781" s="33"/>
      <c r="P4781" s="33"/>
      <c r="Q4781" s="33"/>
      <c r="R4781" s="33"/>
      <c r="S4781" s="42"/>
      <c r="T4781" s="2"/>
      <c r="U4781" s="2"/>
      <c r="V4781" s="2"/>
      <c r="W4781" s="2"/>
      <c r="X4781" s="55"/>
      <c r="Y4781" s="62"/>
      <c r="Z4781" s="62"/>
      <c r="AA4781" s="62"/>
      <c r="AB4781" s="62"/>
      <c r="AC4781" s="68"/>
      <c r="AD4781" s="2"/>
      <c r="AE4781" s="2"/>
      <c r="AF4781" s="2"/>
      <c r="AG4781" s="2"/>
      <c r="AH4781" s="55"/>
      <c r="AI4781" s="72"/>
      <c r="AJ4781" s="72"/>
      <c r="AK4781" s="72"/>
      <c r="AL4781" s="72"/>
      <c r="AM4781" s="80"/>
      <c r="AN4781" s="2"/>
      <c r="AO4781" s="2"/>
      <c r="AP4781" s="2"/>
      <c r="AQ4781" s="2"/>
      <c r="AR4781" s="55"/>
      <c r="AS4781" s="85"/>
      <c r="AT4781" s="85"/>
      <c r="AU4781" s="85"/>
      <c r="AV4781" s="85"/>
      <c r="AW4781" s="100"/>
      <c r="AX4781" s="2"/>
      <c r="AY4781" s="2"/>
      <c r="AZ4781" s="2"/>
      <c r="BA4781" s="2"/>
      <c r="BB4781" s="55"/>
      <c r="BC4781" s="105"/>
      <c r="BD4781" s="105"/>
      <c r="BE4781" s="105"/>
      <c r="BF4781" s="105"/>
      <c r="BG4781" s="109"/>
      <c r="BH4781" s="2"/>
      <c r="BI4781" s="2"/>
      <c r="BJ4781" s="2"/>
      <c r="BK4781" s="2"/>
      <c r="BL4781" s="55"/>
      <c r="BM4781" s="48"/>
      <c r="BN4781" s="48"/>
      <c r="BO4781" s="48"/>
      <c r="BP4781" s="48"/>
      <c r="BQ4781" s="117"/>
      <c r="BR4781" s="2"/>
      <c r="BS4781" s="2"/>
      <c r="BT4781" s="2"/>
      <c r="BU4781" s="2"/>
      <c r="BV4781" s="55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18" t="s">
        <v>5</v>
      </c>
      <c r="H4782" s="3">
        <v>2024</v>
      </c>
      <c r="I4782" s="20" t="s">
        <v>284</v>
      </c>
      <c r="J4782" s="184" t="s">
        <v>294</v>
      </c>
      <c r="K4782" s="184" t="s">
        <v>320</v>
      </c>
      <c r="L4782" s="187">
        <f t="shared" si="163"/>
        <v>0</v>
      </c>
      <c r="M4782" s="187">
        <f t="shared" si="164"/>
        <v>0</v>
      </c>
      <c r="N4782" s="186"/>
      <c r="O4782" s="33"/>
      <c r="P4782" s="33"/>
      <c r="Q4782" s="33"/>
      <c r="R4782" s="33"/>
      <c r="S4782" s="42"/>
      <c r="T4782" s="2"/>
      <c r="U4782" s="2"/>
      <c r="V4782" s="2"/>
      <c r="W4782" s="2"/>
      <c r="X4782" s="55"/>
      <c r="Y4782" s="62"/>
      <c r="Z4782" s="62"/>
      <c r="AA4782" s="62"/>
      <c r="AB4782" s="62"/>
      <c r="AC4782" s="68"/>
      <c r="AD4782" s="2"/>
      <c r="AE4782" s="2"/>
      <c r="AF4782" s="2"/>
      <c r="AG4782" s="2"/>
      <c r="AH4782" s="55"/>
      <c r="AI4782" s="72"/>
      <c r="AJ4782" s="72"/>
      <c r="AK4782" s="72"/>
      <c r="AL4782" s="72"/>
      <c r="AM4782" s="80"/>
      <c r="AN4782" s="2"/>
      <c r="AO4782" s="2"/>
      <c r="AP4782" s="2"/>
      <c r="AQ4782" s="2"/>
      <c r="AR4782" s="55"/>
      <c r="AS4782" s="85"/>
      <c r="AT4782" s="85"/>
      <c r="AU4782" s="85"/>
      <c r="AV4782" s="85"/>
      <c r="AW4782" s="100"/>
      <c r="AX4782" s="2"/>
      <c r="AY4782" s="2"/>
      <c r="AZ4782" s="2"/>
      <c r="BA4782" s="2"/>
      <c r="BB4782" s="55"/>
      <c r="BC4782" s="105"/>
      <c r="BD4782" s="105"/>
      <c r="BE4782" s="105"/>
      <c r="BF4782" s="105"/>
      <c r="BG4782" s="109"/>
      <c r="BH4782" s="2"/>
      <c r="BI4782" s="2"/>
      <c r="BJ4782" s="2"/>
      <c r="BK4782" s="2"/>
      <c r="BL4782" s="55"/>
      <c r="BM4782" s="48"/>
      <c r="BN4782" s="48"/>
      <c r="BO4782" s="48"/>
      <c r="BP4782" s="48"/>
      <c r="BQ4782" s="117"/>
      <c r="BR4782" s="2"/>
      <c r="BS4782" s="2"/>
      <c r="BT4782" s="2"/>
      <c r="BU4782" s="2"/>
      <c r="BV4782" s="55"/>
    </row>
    <row r="4783" spans="1:74" ht="28.8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18" t="s">
        <v>5</v>
      </c>
      <c r="H4783" s="3">
        <v>2024</v>
      </c>
      <c r="I4783" s="20" t="s">
        <v>284</v>
      </c>
      <c r="J4783" s="184" t="s">
        <v>346</v>
      </c>
      <c r="K4783" s="184" t="s">
        <v>320</v>
      </c>
      <c r="L4783" s="187">
        <f t="shared" si="163"/>
        <v>0</v>
      </c>
      <c r="M4783" s="187">
        <f t="shared" si="164"/>
        <v>0</v>
      </c>
      <c r="N4783" s="186"/>
      <c r="O4783" s="33"/>
      <c r="P4783" s="33"/>
      <c r="Q4783" s="33"/>
      <c r="R4783" s="33"/>
      <c r="S4783" s="42"/>
      <c r="T4783" s="2"/>
      <c r="U4783" s="2"/>
      <c r="V4783" s="2"/>
      <c r="W4783" s="2"/>
      <c r="X4783" s="55"/>
      <c r="Y4783" s="62"/>
      <c r="Z4783" s="62"/>
      <c r="AA4783" s="62"/>
      <c r="AB4783" s="62"/>
      <c r="AC4783" s="68"/>
      <c r="AD4783" s="2"/>
      <c r="AE4783" s="2"/>
      <c r="AF4783" s="2"/>
      <c r="AG4783" s="2"/>
      <c r="AH4783" s="55"/>
      <c r="AI4783" s="72"/>
      <c r="AJ4783" s="72"/>
      <c r="AK4783" s="72"/>
      <c r="AL4783" s="72"/>
      <c r="AM4783" s="80"/>
      <c r="AN4783" s="2"/>
      <c r="AO4783" s="2"/>
      <c r="AP4783" s="2"/>
      <c r="AQ4783" s="2"/>
      <c r="AR4783" s="55"/>
      <c r="AS4783" s="85"/>
      <c r="AT4783" s="85"/>
      <c r="AU4783" s="85"/>
      <c r="AV4783" s="85"/>
      <c r="AW4783" s="100"/>
      <c r="AX4783" s="2"/>
      <c r="AY4783" s="2"/>
      <c r="AZ4783" s="2"/>
      <c r="BA4783" s="2"/>
      <c r="BB4783" s="55"/>
      <c r="BC4783" s="105"/>
      <c r="BD4783" s="105"/>
      <c r="BE4783" s="105"/>
      <c r="BF4783" s="105"/>
      <c r="BG4783" s="109"/>
      <c r="BH4783" s="2"/>
      <c r="BI4783" s="2"/>
      <c r="BJ4783" s="2"/>
      <c r="BK4783" s="2"/>
      <c r="BL4783" s="55"/>
      <c r="BM4783" s="48"/>
      <c r="BN4783" s="48"/>
      <c r="BO4783" s="48"/>
      <c r="BP4783" s="48"/>
      <c r="BQ4783" s="117"/>
      <c r="BR4783" s="2"/>
      <c r="BS4783" s="2"/>
      <c r="BT4783" s="2"/>
      <c r="BU4783" s="2"/>
      <c r="BV4783" s="55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18" t="s">
        <v>5</v>
      </c>
      <c r="H4784" s="3">
        <v>2024</v>
      </c>
      <c r="I4784" s="20" t="s">
        <v>284</v>
      </c>
      <c r="J4784" s="184" t="s">
        <v>295</v>
      </c>
      <c r="K4784" s="184" t="s">
        <v>320</v>
      </c>
      <c r="L4784" s="187">
        <f t="shared" si="163"/>
        <v>6</v>
      </c>
      <c r="M4784" s="187">
        <f t="shared" si="164"/>
        <v>10.709999999999999</v>
      </c>
      <c r="N4784" s="186" t="s">
        <v>1510</v>
      </c>
      <c r="O4784" s="33"/>
      <c r="P4784" s="33"/>
      <c r="Q4784" s="33"/>
      <c r="R4784" s="33"/>
      <c r="S4784" s="42"/>
      <c r="T4784" s="2"/>
      <c r="U4784" s="2"/>
      <c r="V4784" s="2"/>
      <c r="W4784" s="2"/>
      <c r="X4784" s="55"/>
      <c r="Y4784" s="62"/>
      <c r="Z4784" s="62"/>
      <c r="AA4784" s="62"/>
      <c r="AB4784" s="62"/>
      <c r="AC4784" s="68"/>
      <c r="AD4784" s="2"/>
      <c r="AE4784" s="2"/>
      <c r="AF4784" s="2"/>
      <c r="AG4784" s="2"/>
      <c r="AH4784" s="55"/>
      <c r="AI4784" s="72"/>
      <c r="AJ4784" s="72"/>
      <c r="AK4784" s="72"/>
      <c r="AL4784" s="72">
        <v>3</v>
      </c>
      <c r="AM4784" s="80">
        <v>4.3609999999999998</v>
      </c>
      <c r="AN4784" s="2" t="s">
        <v>642</v>
      </c>
      <c r="AO4784" s="2"/>
      <c r="AP4784" s="2"/>
      <c r="AQ4784" s="2">
        <v>2</v>
      </c>
      <c r="AR4784" s="55">
        <v>2.7709999999999999</v>
      </c>
      <c r="AS4784" s="85" t="s">
        <v>675</v>
      </c>
      <c r="AT4784" s="85"/>
      <c r="AU4784" s="85"/>
      <c r="AV4784" s="85">
        <v>1</v>
      </c>
      <c r="AW4784" s="100">
        <v>3.5779999999999998</v>
      </c>
      <c r="AX4784" s="2"/>
      <c r="AY4784" s="2"/>
      <c r="AZ4784" s="2"/>
      <c r="BA4784" s="2"/>
      <c r="BB4784" s="55"/>
      <c r="BC4784" s="105"/>
      <c r="BD4784" s="105"/>
      <c r="BE4784" s="105"/>
      <c r="BF4784" s="105"/>
      <c r="BG4784" s="109"/>
      <c r="BH4784" s="2"/>
      <c r="BI4784" s="2"/>
      <c r="BJ4784" s="2"/>
      <c r="BK4784" s="2"/>
      <c r="BL4784" s="55"/>
      <c r="BM4784" s="48"/>
      <c r="BN4784" s="48"/>
      <c r="BO4784" s="48"/>
      <c r="BP4784" s="48"/>
      <c r="BQ4784" s="117"/>
      <c r="BR4784" s="2"/>
      <c r="BS4784" s="2"/>
      <c r="BT4784" s="2"/>
      <c r="BU4784" s="2"/>
      <c r="BV4784" s="55"/>
    </row>
    <row r="4785" spans="1:74" ht="28.8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18" t="s">
        <v>5</v>
      </c>
      <c r="H4785" s="3">
        <v>2024</v>
      </c>
      <c r="I4785" s="20" t="s">
        <v>290</v>
      </c>
      <c r="J4785" s="184" t="s">
        <v>299</v>
      </c>
      <c r="K4785" s="184" t="s">
        <v>318</v>
      </c>
      <c r="L4785" s="187">
        <f t="shared" si="163"/>
        <v>0</v>
      </c>
      <c r="M4785" s="187">
        <f t="shared" si="164"/>
        <v>0</v>
      </c>
      <c r="N4785" s="186"/>
      <c r="O4785" s="33"/>
      <c r="P4785" s="33"/>
      <c r="Q4785" s="33"/>
      <c r="R4785" s="33"/>
      <c r="S4785" s="42"/>
      <c r="T4785" s="2"/>
      <c r="U4785" s="2"/>
      <c r="V4785" s="2"/>
      <c r="W4785" s="2"/>
      <c r="X4785" s="55"/>
      <c r="Y4785" s="62"/>
      <c r="Z4785" s="62"/>
      <c r="AA4785" s="62"/>
      <c r="AB4785" s="62"/>
      <c r="AC4785" s="68"/>
      <c r="AD4785" s="2"/>
      <c r="AE4785" s="2"/>
      <c r="AF4785" s="2"/>
      <c r="AG4785" s="2"/>
      <c r="AH4785" s="55"/>
      <c r="AI4785" s="72"/>
      <c r="AJ4785" s="72"/>
      <c r="AK4785" s="72"/>
      <c r="AL4785" s="72"/>
      <c r="AM4785" s="80"/>
      <c r="AN4785" s="2"/>
      <c r="AO4785" s="2"/>
      <c r="AP4785" s="2"/>
      <c r="AQ4785" s="2"/>
      <c r="AR4785" s="55"/>
      <c r="AS4785" s="85"/>
      <c r="AT4785" s="85"/>
      <c r="AU4785" s="85"/>
      <c r="AV4785" s="85"/>
      <c r="AW4785" s="100"/>
      <c r="AX4785" s="2"/>
      <c r="AY4785" s="2"/>
      <c r="AZ4785" s="2"/>
      <c r="BA4785" s="2"/>
      <c r="BB4785" s="55"/>
      <c r="BC4785" s="105"/>
      <c r="BD4785" s="105"/>
      <c r="BE4785" s="105"/>
      <c r="BF4785" s="105"/>
      <c r="BG4785" s="109"/>
      <c r="BH4785" s="2"/>
      <c r="BI4785" s="2"/>
      <c r="BJ4785" s="2"/>
      <c r="BK4785" s="2"/>
      <c r="BL4785" s="55"/>
      <c r="BM4785" s="48"/>
      <c r="BN4785" s="48"/>
      <c r="BO4785" s="48"/>
      <c r="BP4785" s="48"/>
      <c r="BQ4785" s="117"/>
      <c r="BR4785" s="2"/>
      <c r="BS4785" s="2"/>
      <c r="BT4785" s="2"/>
      <c r="BU4785" s="2"/>
      <c r="BV4785" s="55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18" t="s">
        <v>5</v>
      </c>
      <c r="H4786" s="3">
        <v>2024</v>
      </c>
      <c r="I4786" s="20" t="s">
        <v>315</v>
      </c>
      <c r="J4786" s="184" t="s">
        <v>347</v>
      </c>
      <c r="K4786" s="184" t="s">
        <v>320</v>
      </c>
      <c r="L4786" s="187">
        <f t="shared" si="163"/>
        <v>0</v>
      </c>
      <c r="M4786" s="187">
        <f t="shared" si="164"/>
        <v>0</v>
      </c>
      <c r="N4786" s="186"/>
      <c r="O4786" s="33"/>
      <c r="P4786" s="33"/>
      <c r="Q4786" s="33"/>
      <c r="R4786" s="33"/>
      <c r="S4786" s="42"/>
      <c r="T4786" s="2"/>
      <c r="U4786" s="2"/>
      <c r="V4786" s="2"/>
      <c r="W4786" s="2"/>
      <c r="X4786" s="55"/>
      <c r="Y4786" s="62"/>
      <c r="Z4786" s="62"/>
      <c r="AA4786" s="62"/>
      <c r="AB4786" s="62"/>
      <c r="AC4786" s="68"/>
      <c r="AD4786" s="2"/>
      <c r="AE4786" s="2"/>
      <c r="AF4786" s="2"/>
      <c r="AG4786" s="2"/>
      <c r="AH4786" s="55"/>
      <c r="AI4786" s="72"/>
      <c r="AJ4786" s="72"/>
      <c r="AK4786" s="72"/>
      <c r="AL4786" s="72"/>
      <c r="AM4786" s="80"/>
      <c r="AN4786" s="2"/>
      <c r="AO4786" s="2"/>
      <c r="AP4786" s="2"/>
      <c r="AQ4786" s="2"/>
      <c r="AR4786" s="55"/>
      <c r="AS4786" s="85"/>
      <c r="AT4786" s="85"/>
      <c r="AU4786" s="85"/>
      <c r="AV4786" s="85"/>
      <c r="AW4786" s="100"/>
      <c r="AX4786" s="2"/>
      <c r="AY4786" s="2"/>
      <c r="AZ4786" s="2"/>
      <c r="BA4786" s="2"/>
      <c r="BB4786" s="55"/>
      <c r="BC4786" s="105"/>
      <c r="BD4786" s="105"/>
      <c r="BE4786" s="105"/>
      <c r="BF4786" s="105"/>
      <c r="BG4786" s="109"/>
      <c r="BH4786" s="2"/>
      <c r="BI4786" s="2"/>
      <c r="BJ4786" s="2"/>
      <c r="BK4786" s="2"/>
      <c r="BL4786" s="55"/>
      <c r="BM4786" s="48"/>
      <c r="BN4786" s="48"/>
      <c r="BO4786" s="48"/>
      <c r="BP4786" s="48"/>
      <c r="BQ4786" s="117"/>
      <c r="BR4786" s="2"/>
      <c r="BS4786" s="2"/>
      <c r="BT4786" s="2"/>
      <c r="BU4786" s="2"/>
      <c r="BV4786" s="55"/>
    </row>
    <row r="4787" spans="1:74" ht="28.8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18" t="s">
        <v>5</v>
      </c>
      <c r="H4787" s="3">
        <v>2024</v>
      </c>
      <c r="I4787" s="20" t="s">
        <v>315</v>
      </c>
      <c r="J4787" s="184" t="s">
        <v>296</v>
      </c>
      <c r="K4787" s="184" t="s">
        <v>321</v>
      </c>
      <c r="L4787" s="187">
        <f t="shared" si="163"/>
        <v>0</v>
      </c>
      <c r="M4787" s="187">
        <f t="shared" si="164"/>
        <v>0</v>
      </c>
      <c r="N4787" s="186"/>
      <c r="O4787" s="33"/>
      <c r="P4787" s="33"/>
      <c r="Q4787" s="33"/>
      <c r="R4787" s="33"/>
      <c r="S4787" s="42"/>
      <c r="T4787" s="2"/>
      <c r="U4787" s="2"/>
      <c r="V4787" s="2"/>
      <c r="W4787" s="2"/>
      <c r="X4787" s="55"/>
      <c r="Y4787" s="62"/>
      <c r="Z4787" s="62"/>
      <c r="AA4787" s="62"/>
      <c r="AB4787" s="62"/>
      <c r="AC4787" s="68"/>
      <c r="AD4787" s="2"/>
      <c r="AE4787" s="2"/>
      <c r="AF4787" s="2"/>
      <c r="AG4787" s="2"/>
      <c r="AH4787" s="55"/>
      <c r="AI4787" s="72"/>
      <c r="AJ4787" s="72"/>
      <c r="AK4787" s="72"/>
      <c r="AL4787" s="72"/>
      <c r="AM4787" s="80"/>
      <c r="AN4787" s="2"/>
      <c r="AO4787" s="2"/>
      <c r="AP4787" s="2"/>
      <c r="AQ4787" s="2"/>
      <c r="AR4787" s="55"/>
      <c r="AS4787" s="85"/>
      <c r="AT4787" s="85"/>
      <c r="AU4787" s="85"/>
      <c r="AV4787" s="85"/>
      <c r="AW4787" s="100"/>
      <c r="AX4787" s="2"/>
      <c r="AY4787" s="2"/>
      <c r="AZ4787" s="2"/>
      <c r="BA4787" s="2"/>
      <c r="BB4787" s="55"/>
      <c r="BC4787" s="105"/>
      <c r="BD4787" s="105"/>
      <c r="BE4787" s="105"/>
      <c r="BF4787" s="105"/>
      <c r="BG4787" s="109"/>
      <c r="BH4787" s="2"/>
      <c r="BI4787" s="2"/>
      <c r="BJ4787" s="2"/>
      <c r="BK4787" s="2"/>
      <c r="BL4787" s="55"/>
      <c r="BM4787" s="48"/>
      <c r="BN4787" s="48"/>
      <c r="BO4787" s="48"/>
      <c r="BP4787" s="48"/>
      <c r="BQ4787" s="117"/>
      <c r="BR4787" s="2"/>
      <c r="BS4787" s="2"/>
      <c r="BT4787" s="2"/>
      <c r="BU4787" s="2"/>
      <c r="BV4787" s="55"/>
    </row>
    <row r="4788" spans="1:74" ht="28.8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18" t="s">
        <v>5</v>
      </c>
      <c r="H4788" s="3">
        <v>2024</v>
      </c>
      <c r="I4788" s="20" t="s">
        <v>316</v>
      </c>
      <c r="J4788" s="184" t="s">
        <v>297</v>
      </c>
      <c r="K4788" s="184" t="s">
        <v>318</v>
      </c>
      <c r="L4788" s="187">
        <f t="shared" si="163"/>
        <v>0</v>
      </c>
      <c r="M4788" s="187">
        <f t="shared" si="164"/>
        <v>0</v>
      </c>
      <c r="N4788" s="186"/>
      <c r="O4788" s="33"/>
      <c r="P4788" s="33"/>
      <c r="Q4788" s="33"/>
      <c r="R4788" s="33"/>
      <c r="S4788" s="42"/>
      <c r="T4788" s="2"/>
      <c r="U4788" s="2"/>
      <c r="V4788" s="2"/>
      <c r="W4788" s="2"/>
      <c r="X4788" s="55"/>
      <c r="Y4788" s="62"/>
      <c r="Z4788" s="62"/>
      <c r="AA4788" s="62"/>
      <c r="AB4788" s="62"/>
      <c r="AC4788" s="68"/>
      <c r="AD4788" s="2"/>
      <c r="AE4788" s="2"/>
      <c r="AF4788" s="2"/>
      <c r="AG4788" s="2"/>
      <c r="AH4788" s="55"/>
      <c r="AI4788" s="72"/>
      <c r="AJ4788" s="72"/>
      <c r="AK4788" s="72"/>
      <c r="AL4788" s="72"/>
      <c r="AM4788" s="80"/>
      <c r="AN4788" s="2"/>
      <c r="AO4788" s="2"/>
      <c r="AP4788" s="2"/>
      <c r="AQ4788" s="2"/>
      <c r="AR4788" s="55"/>
      <c r="AS4788" s="85"/>
      <c r="AT4788" s="85"/>
      <c r="AU4788" s="85"/>
      <c r="AV4788" s="85"/>
      <c r="AW4788" s="100"/>
      <c r="AX4788" s="2"/>
      <c r="AY4788" s="2"/>
      <c r="AZ4788" s="2"/>
      <c r="BA4788" s="2"/>
      <c r="BB4788" s="55"/>
      <c r="BC4788" s="105"/>
      <c r="BD4788" s="105"/>
      <c r="BE4788" s="105"/>
      <c r="BF4788" s="105"/>
      <c r="BG4788" s="109"/>
      <c r="BH4788" s="2"/>
      <c r="BI4788" s="2"/>
      <c r="BJ4788" s="2"/>
      <c r="BK4788" s="2"/>
      <c r="BL4788" s="55"/>
      <c r="BM4788" s="48"/>
      <c r="BN4788" s="48"/>
      <c r="BO4788" s="48"/>
      <c r="BP4788" s="48"/>
      <c r="BQ4788" s="117"/>
      <c r="BR4788" s="2"/>
      <c r="BS4788" s="2"/>
      <c r="BT4788" s="2"/>
      <c r="BU4788" s="2"/>
      <c r="BV4788" s="55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18" t="s">
        <v>5</v>
      </c>
      <c r="H4789" s="3">
        <v>2024</v>
      </c>
      <c r="I4789" s="20" t="s">
        <v>316</v>
      </c>
      <c r="J4789" s="185" t="s">
        <v>348</v>
      </c>
      <c r="K4789" s="185" t="s">
        <v>320</v>
      </c>
      <c r="L4789" s="187">
        <f t="shared" si="163"/>
        <v>0</v>
      </c>
      <c r="M4789" s="187">
        <f t="shared" si="164"/>
        <v>0</v>
      </c>
      <c r="N4789" s="186"/>
      <c r="O4789" s="33"/>
      <c r="P4789" s="33"/>
      <c r="Q4789" s="33"/>
      <c r="R4789" s="33"/>
      <c r="S4789" s="42"/>
      <c r="T4789" s="2"/>
      <c r="U4789" s="2"/>
      <c r="V4789" s="2"/>
      <c r="W4789" s="2"/>
      <c r="X4789" s="55"/>
      <c r="Y4789" s="62"/>
      <c r="Z4789" s="62"/>
      <c r="AA4789" s="62"/>
      <c r="AB4789" s="62"/>
      <c r="AC4789" s="68"/>
      <c r="AD4789" s="2"/>
      <c r="AE4789" s="2"/>
      <c r="AF4789" s="2"/>
      <c r="AG4789" s="2"/>
      <c r="AH4789" s="55"/>
      <c r="AI4789" s="72"/>
      <c r="AJ4789" s="72"/>
      <c r="AK4789" s="72"/>
      <c r="AL4789" s="72"/>
      <c r="AM4789" s="80"/>
      <c r="AN4789" s="2"/>
      <c r="AO4789" s="2"/>
      <c r="AP4789" s="2"/>
      <c r="AQ4789" s="2"/>
      <c r="AR4789" s="55"/>
      <c r="AS4789" s="85"/>
      <c r="AT4789" s="85"/>
      <c r="AU4789" s="85"/>
      <c r="AV4789" s="85"/>
      <c r="AW4789" s="100"/>
      <c r="AX4789" s="2"/>
      <c r="AY4789" s="2"/>
      <c r="AZ4789" s="2"/>
      <c r="BA4789" s="2"/>
      <c r="BB4789" s="55"/>
      <c r="BC4789" s="105"/>
      <c r="BD4789" s="105"/>
      <c r="BE4789" s="105"/>
      <c r="BF4789" s="105"/>
      <c r="BG4789" s="109"/>
      <c r="BH4789" s="2"/>
      <c r="BI4789" s="2"/>
      <c r="BJ4789" s="2"/>
      <c r="BK4789" s="2"/>
      <c r="BL4789" s="55"/>
      <c r="BM4789" s="48"/>
      <c r="BN4789" s="48"/>
      <c r="BO4789" s="48"/>
      <c r="BP4789" s="48"/>
      <c r="BQ4789" s="117"/>
      <c r="BR4789" s="2"/>
      <c r="BS4789" s="2"/>
      <c r="BT4789" s="2"/>
      <c r="BU4789" s="2"/>
      <c r="BV4789" s="55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18" t="s">
        <v>5</v>
      </c>
      <c r="H4790" s="3">
        <v>2024</v>
      </c>
      <c r="I4790" s="20" t="s">
        <v>282</v>
      </c>
      <c r="J4790" s="184" t="s">
        <v>272</v>
      </c>
      <c r="K4790" s="184" t="s">
        <v>321</v>
      </c>
      <c r="L4790" s="187">
        <f t="shared" si="163"/>
        <v>0</v>
      </c>
      <c r="M4790" s="187">
        <f t="shared" si="164"/>
        <v>0</v>
      </c>
      <c r="N4790" s="186"/>
      <c r="O4790" s="33"/>
      <c r="P4790" s="33"/>
      <c r="Q4790" s="33"/>
      <c r="R4790" s="33"/>
      <c r="S4790" s="42"/>
      <c r="T4790" s="2"/>
      <c r="U4790" s="2"/>
      <c r="V4790" s="2"/>
      <c r="W4790" s="2"/>
      <c r="X4790" s="55"/>
      <c r="Y4790" s="62"/>
      <c r="Z4790" s="62"/>
      <c r="AA4790" s="62"/>
      <c r="AB4790" s="62"/>
      <c r="AC4790" s="68"/>
      <c r="AD4790" s="2"/>
      <c r="AE4790" s="2"/>
      <c r="AF4790" s="2"/>
      <c r="AG4790" s="2"/>
      <c r="AH4790" s="55"/>
      <c r="AI4790" s="72"/>
      <c r="AJ4790" s="72"/>
      <c r="AK4790" s="72"/>
      <c r="AL4790" s="72"/>
      <c r="AM4790" s="80"/>
      <c r="AN4790" s="2"/>
      <c r="AO4790" s="2"/>
      <c r="AP4790" s="2"/>
      <c r="AQ4790" s="2"/>
      <c r="AR4790" s="55"/>
      <c r="AS4790" s="85"/>
      <c r="AT4790" s="85"/>
      <c r="AU4790" s="85"/>
      <c r="AV4790" s="85"/>
      <c r="AW4790" s="100"/>
      <c r="AX4790" s="2"/>
      <c r="AY4790" s="2"/>
      <c r="AZ4790" s="2"/>
      <c r="BA4790" s="2"/>
      <c r="BB4790" s="55"/>
      <c r="BC4790" s="105"/>
      <c r="BD4790" s="105"/>
      <c r="BE4790" s="105"/>
      <c r="BF4790" s="105"/>
      <c r="BG4790" s="109"/>
      <c r="BH4790" s="2"/>
      <c r="BI4790" s="2"/>
      <c r="BJ4790" s="2"/>
      <c r="BK4790" s="2"/>
      <c r="BL4790" s="55"/>
      <c r="BM4790" s="48"/>
      <c r="BN4790" s="48"/>
      <c r="BO4790" s="48"/>
      <c r="BP4790" s="48"/>
      <c r="BQ4790" s="117"/>
      <c r="BR4790" s="2"/>
      <c r="BS4790" s="2"/>
      <c r="BT4790" s="2"/>
      <c r="BU4790" s="2"/>
      <c r="BV4790" s="55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18" t="s">
        <v>5</v>
      </c>
      <c r="H4791" s="3">
        <v>2024</v>
      </c>
      <c r="I4791" s="20" t="s">
        <v>282</v>
      </c>
      <c r="J4791" s="184" t="s">
        <v>273</v>
      </c>
      <c r="K4791" s="184" t="s">
        <v>321</v>
      </c>
      <c r="L4791" s="187">
        <f t="shared" si="163"/>
        <v>0</v>
      </c>
      <c r="M4791" s="187">
        <f t="shared" si="164"/>
        <v>0</v>
      </c>
      <c r="N4791" s="186"/>
      <c r="O4791" s="33"/>
      <c r="P4791" s="33"/>
      <c r="Q4791" s="36"/>
      <c r="R4791" s="33"/>
      <c r="S4791" s="42"/>
      <c r="T4791" s="2"/>
      <c r="U4791" s="2"/>
      <c r="V4791" s="2"/>
      <c r="W4791" s="2"/>
      <c r="X4791" s="55"/>
      <c r="Y4791" s="62"/>
      <c r="Z4791" s="62"/>
      <c r="AA4791" s="62"/>
      <c r="AB4791" s="62"/>
      <c r="AC4791" s="68"/>
      <c r="AD4791" s="2"/>
      <c r="AE4791" s="2"/>
      <c r="AF4791" s="2"/>
      <c r="AG4791" s="2"/>
      <c r="AH4791" s="55"/>
      <c r="AI4791" s="72"/>
      <c r="AJ4791" s="72"/>
      <c r="AK4791" s="72"/>
      <c r="AL4791" s="72"/>
      <c r="AM4791" s="80"/>
      <c r="AN4791" s="2"/>
      <c r="AO4791" s="2"/>
      <c r="AP4791" s="2"/>
      <c r="AQ4791" s="2"/>
      <c r="AR4791" s="55"/>
      <c r="AS4791" s="85"/>
      <c r="AT4791" s="85"/>
      <c r="AU4791" s="85"/>
      <c r="AV4791" s="85"/>
      <c r="AW4791" s="100"/>
      <c r="AX4791" s="2"/>
      <c r="AY4791" s="2"/>
      <c r="AZ4791" s="2"/>
      <c r="BA4791" s="2"/>
      <c r="BB4791" s="55"/>
      <c r="BC4791" s="105"/>
      <c r="BD4791" s="105"/>
      <c r="BE4791" s="105"/>
      <c r="BF4791" s="105"/>
      <c r="BG4791" s="109"/>
      <c r="BH4791" s="2"/>
      <c r="BI4791" s="2"/>
      <c r="BJ4791" s="2"/>
      <c r="BK4791" s="2"/>
      <c r="BL4791" s="55"/>
      <c r="BM4791" s="48"/>
      <c r="BN4791" s="48"/>
      <c r="BO4791" s="48"/>
      <c r="BP4791" s="48"/>
      <c r="BQ4791" s="117"/>
      <c r="BR4791" s="2"/>
      <c r="BS4791" s="2"/>
      <c r="BT4791" s="2"/>
      <c r="BU4791" s="2"/>
      <c r="BV4791" s="55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18" t="s">
        <v>5</v>
      </c>
      <c r="H4792" s="3">
        <v>2024</v>
      </c>
      <c r="I4792" s="20" t="s">
        <v>282</v>
      </c>
      <c r="J4792" s="184" t="s">
        <v>274</v>
      </c>
      <c r="K4792" s="184" t="s">
        <v>321</v>
      </c>
      <c r="L4792" s="187">
        <f t="shared" si="163"/>
        <v>0</v>
      </c>
      <c r="M4792" s="187">
        <f t="shared" si="164"/>
        <v>0</v>
      </c>
      <c r="N4792" s="186"/>
      <c r="O4792" s="33"/>
      <c r="P4792" s="33"/>
      <c r="Q4792" s="33"/>
      <c r="R4792" s="33"/>
      <c r="S4792" s="42"/>
      <c r="T4792" s="2"/>
      <c r="U4792" s="2"/>
      <c r="V4792" s="2"/>
      <c r="W4792" s="2"/>
      <c r="X4792" s="55"/>
      <c r="Y4792" s="62"/>
      <c r="Z4792" s="62"/>
      <c r="AA4792" s="62"/>
      <c r="AB4792" s="62"/>
      <c r="AC4792" s="68"/>
      <c r="AD4792" s="2"/>
      <c r="AE4792" s="2"/>
      <c r="AF4792" s="2"/>
      <c r="AG4792" s="2"/>
      <c r="AH4792" s="55"/>
      <c r="AI4792" s="72"/>
      <c r="AJ4792" s="72"/>
      <c r="AK4792" s="72"/>
      <c r="AL4792" s="72"/>
      <c r="AM4792" s="80"/>
      <c r="AN4792" s="2"/>
      <c r="AO4792" s="2"/>
      <c r="AP4792" s="2"/>
      <c r="AQ4792" s="2"/>
      <c r="AR4792" s="55"/>
      <c r="AS4792" s="85"/>
      <c r="AT4792" s="85"/>
      <c r="AU4792" s="85"/>
      <c r="AV4792" s="85"/>
      <c r="AW4792" s="100"/>
      <c r="AX4792" s="2"/>
      <c r="AY4792" s="2"/>
      <c r="AZ4792" s="2"/>
      <c r="BA4792" s="2"/>
      <c r="BB4792" s="55"/>
      <c r="BC4792" s="105"/>
      <c r="BD4792" s="105"/>
      <c r="BE4792" s="105"/>
      <c r="BF4792" s="105"/>
      <c r="BG4792" s="109"/>
      <c r="BH4792" s="2"/>
      <c r="BI4792" s="2"/>
      <c r="BJ4792" s="2"/>
      <c r="BK4792" s="2"/>
      <c r="BL4792" s="55"/>
      <c r="BM4792" s="48"/>
      <c r="BN4792" s="48"/>
      <c r="BO4792" s="48"/>
      <c r="BP4792" s="48"/>
      <c r="BQ4792" s="117"/>
      <c r="BR4792" s="2"/>
      <c r="BS4792" s="2"/>
      <c r="BT4792" s="2"/>
      <c r="BU4792" s="2"/>
      <c r="BV4792" s="55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18" t="s">
        <v>5</v>
      </c>
      <c r="H4793" s="3">
        <v>2024</v>
      </c>
      <c r="I4793" s="20" t="s">
        <v>282</v>
      </c>
      <c r="J4793" s="184" t="s">
        <v>275</v>
      </c>
      <c r="K4793" s="184" t="s">
        <v>321</v>
      </c>
      <c r="L4793" s="187">
        <f t="shared" si="163"/>
        <v>0</v>
      </c>
      <c r="M4793" s="187">
        <f t="shared" si="164"/>
        <v>0</v>
      </c>
      <c r="N4793" s="186"/>
      <c r="O4793" s="33"/>
      <c r="P4793" s="33"/>
      <c r="Q4793" s="33"/>
      <c r="R4793" s="33"/>
      <c r="S4793" s="42"/>
      <c r="T4793" s="2"/>
      <c r="U4793" s="2"/>
      <c r="V4793" s="2"/>
      <c r="W4793" s="2"/>
      <c r="X4793" s="55"/>
      <c r="Y4793" s="62"/>
      <c r="Z4793" s="62"/>
      <c r="AA4793" s="62"/>
      <c r="AB4793" s="62"/>
      <c r="AC4793" s="68"/>
      <c r="AD4793" s="2"/>
      <c r="AE4793" s="2"/>
      <c r="AF4793" s="2"/>
      <c r="AG4793" s="2"/>
      <c r="AH4793" s="55"/>
      <c r="AI4793" s="72"/>
      <c r="AJ4793" s="72"/>
      <c r="AK4793" s="72"/>
      <c r="AL4793" s="72"/>
      <c r="AM4793" s="80"/>
      <c r="AN4793" s="2"/>
      <c r="AO4793" s="2"/>
      <c r="AP4793" s="2"/>
      <c r="AQ4793" s="2"/>
      <c r="AR4793" s="55"/>
      <c r="AS4793" s="85"/>
      <c r="AT4793" s="85"/>
      <c r="AU4793" s="85"/>
      <c r="AV4793" s="85"/>
      <c r="AW4793" s="100"/>
      <c r="AX4793" s="2"/>
      <c r="AY4793" s="2"/>
      <c r="AZ4793" s="2"/>
      <c r="BA4793" s="2"/>
      <c r="BB4793" s="55"/>
      <c r="BC4793" s="105"/>
      <c r="BD4793" s="105"/>
      <c r="BE4793" s="105"/>
      <c r="BF4793" s="105"/>
      <c r="BG4793" s="109"/>
      <c r="BH4793" s="2"/>
      <c r="BI4793" s="2"/>
      <c r="BJ4793" s="2"/>
      <c r="BK4793" s="2"/>
      <c r="BL4793" s="55"/>
      <c r="BM4793" s="48"/>
      <c r="BN4793" s="48"/>
      <c r="BO4793" s="48"/>
      <c r="BP4793" s="48"/>
      <c r="BQ4793" s="117"/>
      <c r="BR4793" s="2"/>
      <c r="BS4793" s="2"/>
      <c r="BT4793" s="2"/>
      <c r="BU4793" s="2"/>
      <c r="BV4793" s="55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18" t="s">
        <v>5</v>
      </c>
      <c r="H4794" s="3">
        <v>2024</v>
      </c>
      <c r="I4794" s="20" t="s">
        <v>282</v>
      </c>
      <c r="J4794" s="184" t="s">
        <v>276</v>
      </c>
      <c r="K4794" s="184" t="s">
        <v>320</v>
      </c>
      <c r="L4794" s="187">
        <f t="shared" si="163"/>
        <v>0</v>
      </c>
      <c r="M4794" s="187">
        <f t="shared" si="164"/>
        <v>0</v>
      </c>
      <c r="N4794" s="186"/>
      <c r="O4794" s="33"/>
      <c r="P4794" s="33"/>
      <c r="Q4794" s="33"/>
      <c r="R4794" s="33"/>
      <c r="S4794" s="42"/>
      <c r="T4794" s="2"/>
      <c r="U4794" s="2"/>
      <c r="V4794" s="2"/>
      <c r="W4794" s="2"/>
      <c r="X4794" s="55"/>
      <c r="Y4794" s="62"/>
      <c r="Z4794" s="62"/>
      <c r="AA4794" s="62"/>
      <c r="AB4794" s="62"/>
      <c r="AC4794" s="68"/>
      <c r="AD4794" s="2"/>
      <c r="AE4794" s="2"/>
      <c r="AF4794" s="2"/>
      <c r="AG4794" s="2"/>
      <c r="AH4794" s="55"/>
      <c r="AI4794" s="72"/>
      <c r="AJ4794" s="72"/>
      <c r="AK4794" s="72"/>
      <c r="AL4794" s="72"/>
      <c r="AM4794" s="80"/>
      <c r="AN4794" s="2"/>
      <c r="AO4794" s="2"/>
      <c r="AP4794" s="2"/>
      <c r="AQ4794" s="2"/>
      <c r="AR4794" s="55"/>
      <c r="AS4794" s="85"/>
      <c r="AT4794" s="85"/>
      <c r="AU4794" s="85"/>
      <c r="AV4794" s="85"/>
      <c r="AW4794" s="100"/>
      <c r="AX4794" s="2"/>
      <c r="AY4794" s="2"/>
      <c r="AZ4794" s="2"/>
      <c r="BA4794" s="2"/>
      <c r="BB4794" s="55"/>
      <c r="BC4794" s="105"/>
      <c r="BD4794" s="105"/>
      <c r="BE4794" s="105"/>
      <c r="BF4794" s="105"/>
      <c r="BG4794" s="109"/>
      <c r="BH4794" s="2"/>
      <c r="BI4794" s="2"/>
      <c r="BJ4794" s="2"/>
      <c r="BK4794" s="2"/>
      <c r="BL4794" s="55"/>
      <c r="BM4794" s="48"/>
      <c r="BN4794" s="48"/>
      <c r="BO4794" s="48"/>
      <c r="BP4794" s="48"/>
      <c r="BQ4794" s="117"/>
      <c r="BR4794" s="2"/>
      <c r="BS4794" s="2"/>
      <c r="BT4794" s="2"/>
      <c r="BU4794" s="2"/>
      <c r="BV4794" s="55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18" t="s">
        <v>5</v>
      </c>
      <c r="H4795" s="3">
        <v>2024</v>
      </c>
      <c r="I4795" s="20" t="s">
        <v>282</v>
      </c>
      <c r="J4795" s="184" t="s">
        <v>277</v>
      </c>
      <c r="K4795" s="184" t="s">
        <v>320</v>
      </c>
      <c r="L4795" s="187">
        <f t="shared" si="163"/>
        <v>0</v>
      </c>
      <c r="M4795" s="187">
        <f t="shared" si="164"/>
        <v>0</v>
      </c>
      <c r="N4795" s="186"/>
      <c r="O4795" s="33"/>
      <c r="P4795" s="33"/>
      <c r="Q4795" s="36"/>
      <c r="R4795" s="33"/>
      <c r="S4795" s="42"/>
      <c r="T4795" s="2"/>
      <c r="U4795" s="2"/>
      <c r="V4795" s="2"/>
      <c r="W4795" s="2"/>
      <c r="X4795" s="55"/>
      <c r="Y4795" s="62"/>
      <c r="Z4795" s="62"/>
      <c r="AA4795" s="62"/>
      <c r="AB4795" s="62"/>
      <c r="AC4795" s="68"/>
      <c r="AD4795" s="2"/>
      <c r="AE4795" s="2"/>
      <c r="AF4795" s="2"/>
      <c r="AG4795" s="2"/>
      <c r="AH4795" s="55"/>
      <c r="AI4795" s="72"/>
      <c r="AJ4795" s="72"/>
      <c r="AK4795" s="72"/>
      <c r="AL4795" s="72"/>
      <c r="AM4795" s="80"/>
      <c r="AN4795" s="2"/>
      <c r="AO4795" s="2"/>
      <c r="AP4795" s="2"/>
      <c r="AQ4795" s="2"/>
      <c r="AR4795" s="55"/>
      <c r="AS4795" s="85"/>
      <c r="AT4795" s="85"/>
      <c r="AU4795" s="85"/>
      <c r="AV4795" s="85"/>
      <c r="AW4795" s="100"/>
      <c r="AX4795" s="2"/>
      <c r="AY4795" s="2"/>
      <c r="AZ4795" s="2"/>
      <c r="BA4795" s="2"/>
      <c r="BB4795" s="55"/>
      <c r="BC4795" s="105"/>
      <c r="BD4795" s="105"/>
      <c r="BE4795" s="105"/>
      <c r="BF4795" s="105"/>
      <c r="BG4795" s="109"/>
      <c r="BH4795" s="2"/>
      <c r="BI4795" s="2"/>
      <c r="BJ4795" s="2"/>
      <c r="BK4795" s="2"/>
      <c r="BL4795" s="55"/>
      <c r="BM4795" s="48"/>
      <c r="BN4795" s="48"/>
      <c r="BO4795" s="48"/>
      <c r="BP4795" s="48"/>
      <c r="BQ4795" s="117"/>
      <c r="BR4795" s="2"/>
      <c r="BS4795" s="2"/>
      <c r="BT4795" s="2"/>
      <c r="BU4795" s="2"/>
      <c r="BV4795" s="55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18" t="s">
        <v>5</v>
      </c>
      <c r="H4796" s="3">
        <v>2024</v>
      </c>
      <c r="I4796" s="20" t="s">
        <v>283</v>
      </c>
      <c r="J4796" s="184" t="s">
        <v>298</v>
      </c>
      <c r="K4796" s="184" t="s">
        <v>321</v>
      </c>
      <c r="L4796" s="187">
        <f t="shared" si="163"/>
        <v>0</v>
      </c>
      <c r="M4796" s="187">
        <f t="shared" si="164"/>
        <v>0</v>
      </c>
      <c r="N4796" s="186"/>
      <c r="O4796" s="33"/>
      <c r="P4796" s="33"/>
      <c r="Q4796" s="33"/>
      <c r="R4796" s="33"/>
      <c r="S4796" s="42"/>
      <c r="T4796" s="2"/>
      <c r="U4796" s="2"/>
      <c r="V4796" s="2"/>
      <c r="W4796" s="2"/>
      <c r="X4796" s="55"/>
      <c r="Y4796" s="62"/>
      <c r="Z4796" s="62"/>
      <c r="AA4796" s="62"/>
      <c r="AB4796" s="62"/>
      <c r="AC4796" s="68"/>
      <c r="AD4796" s="2"/>
      <c r="AE4796" s="2"/>
      <c r="AF4796" s="2"/>
      <c r="AG4796" s="2"/>
      <c r="AH4796" s="55"/>
      <c r="AI4796" s="72"/>
      <c r="AJ4796" s="72"/>
      <c r="AK4796" s="72"/>
      <c r="AL4796" s="72"/>
      <c r="AM4796" s="80"/>
      <c r="AN4796" s="2"/>
      <c r="AO4796" s="2"/>
      <c r="AP4796" s="2"/>
      <c r="AQ4796" s="2"/>
      <c r="AR4796" s="55"/>
      <c r="AS4796" s="85"/>
      <c r="AT4796" s="85"/>
      <c r="AU4796" s="85"/>
      <c r="AV4796" s="85"/>
      <c r="AW4796" s="100"/>
      <c r="AX4796" s="2"/>
      <c r="AY4796" s="2"/>
      <c r="AZ4796" s="2"/>
      <c r="BA4796" s="2"/>
      <c r="BB4796" s="55"/>
      <c r="BC4796" s="105"/>
      <c r="BD4796" s="105"/>
      <c r="BE4796" s="105"/>
      <c r="BF4796" s="105"/>
      <c r="BG4796" s="109"/>
      <c r="BH4796" s="2"/>
      <c r="BI4796" s="2"/>
      <c r="BJ4796" s="2"/>
      <c r="BK4796" s="2"/>
      <c r="BL4796" s="55"/>
      <c r="BM4796" s="48"/>
      <c r="BN4796" s="48"/>
      <c r="BO4796" s="48"/>
      <c r="BP4796" s="48"/>
      <c r="BQ4796" s="117"/>
      <c r="BR4796" s="2"/>
      <c r="BS4796" s="2"/>
      <c r="BT4796" s="2"/>
      <c r="BU4796" s="2"/>
      <c r="BV4796" s="55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18" t="s">
        <v>5</v>
      </c>
      <c r="H4797" s="3">
        <v>2024</v>
      </c>
      <c r="I4797" s="20" t="s">
        <v>283</v>
      </c>
      <c r="J4797" s="184" t="s">
        <v>278</v>
      </c>
      <c r="K4797" s="184" t="s">
        <v>320</v>
      </c>
      <c r="L4797" s="187">
        <f t="shared" si="163"/>
        <v>0</v>
      </c>
      <c r="M4797" s="187">
        <f t="shared" si="164"/>
        <v>0</v>
      </c>
      <c r="N4797" s="186"/>
      <c r="O4797" s="33"/>
      <c r="P4797" s="33"/>
      <c r="Q4797" s="33"/>
      <c r="R4797" s="33"/>
      <c r="S4797" s="42"/>
      <c r="T4797" s="2"/>
      <c r="U4797" s="2"/>
      <c r="V4797" s="2"/>
      <c r="W4797" s="2"/>
      <c r="X4797" s="55"/>
      <c r="Y4797" s="62"/>
      <c r="Z4797" s="62"/>
      <c r="AA4797" s="62"/>
      <c r="AB4797" s="62"/>
      <c r="AC4797" s="68"/>
      <c r="AD4797" s="2"/>
      <c r="AE4797" s="2"/>
      <c r="AF4797" s="2"/>
      <c r="AG4797" s="2"/>
      <c r="AH4797" s="55"/>
      <c r="AI4797" s="72"/>
      <c r="AJ4797" s="72"/>
      <c r="AK4797" s="72"/>
      <c r="AL4797" s="72"/>
      <c r="AM4797" s="80"/>
      <c r="AN4797" s="2"/>
      <c r="AO4797" s="2"/>
      <c r="AP4797" s="2"/>
      <c r="AQ4797" s="2"/>
      <c r="AR4797" s="55"/>
      <c r="AS4797" s="85"/>
      <c r="AT4797" s="85"/>
      <c r="AU4797" s="85"/>
      <c r="AV4797" s="85"/>
      <c r="AW4797" s="100"/>
      <c r="AX4797" s="2"/>
      <c r="AY4797" s="2"/>
      <c r="AZ4797" s="2"/>
      <c r="BA4797" s="2"/>
      <c r="BB4797" s="55"/>
      <c r="BC4797" s="105"/>
      <c r="BD4797" s="105"/>
      <c r="BE4797" s="105"/>
      <c r="BF4797" s="105"/>
      <c r="BG4797" s="109"/>
      <c r="BH4797" s="2"/>
      <c r="BI4797" s="2"/>
      <c r="BJ4797" s="2"/>
      <c r="BK4797" s="2"/>
      <c r="BL4797" s="55"/>
      <c r="BM4797" s="48"/>
      <c r="BN4797" s="48"/>
      <c r="BO4797" s="48"/>
      <c r="BP4797" s="48"/>
      <c r="BQ4797" s="117"/>
      <c r="BR4797" s="2"/>
      <c r="BS4797" s="2"/>
      <c r="BT4797" s="2"/>
      <c r="BU4797" s="2"/>
      <c r="BV4797" s="55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18" t="s">
        <v>5</v>
      </c>
      <c r="H4798" s="3">
        <v>2024</v>
      </c>
      <c r="I4798" s="20" t="s">
        <v>283</v>
      </c>
      <c r="J4798" s="184" t="s">
        <v>279</v>
      </c>
      <c r="K4798" s="184" t="s">
        <v>320</v>
      </c>
      <c r="L4798" s="187">
        <f t="shared" si="163"/>
        <v>0</v>
      </c>
      <c r="M4798" s="187">
        <f t="shared" si="164"/>
        <v>0</v>
      </c>
      <c r="N4798" s="186"/>
      <c r="O4798" s="33"/>
      <c r="P4798" s="33"/>
      <c r="Q4798" s="33"/>
      <c r="R4798" s="33"/>
      <c r="S4798" s="42"/>
      <c r="T4798" s="2"/>
      <c r="U4798" s="2"/>
      <c r="V4798" s="2"/>
      <c r="W4798" s="2"/>
      <c r="X4798" s="55"/>
      <c r="Y4798" s="62"/>
      <c r="Z4798" s="62"/>
      <c r="AA4798" s="62"/>
      <c r="AB4798" s="62"/>
      <c r="AC4798" s="68"/>
      <c r="AD4798" s="2"/>
      <c r="AE4798" s="2"/>
      <c r="AF4798" s="2"/>
      <c r="AG4798" s="2"/>
      <c r="AH4798" s="55"/>
      <c r="AI4798" s="72"/>
      <c r="AJ4798" s="72"/>
      <c r="AK4798" s="72"/>
      <c r="AL4798" s="72"/>
      <c r="AM4798" s="80"/>
      <c r="AN4798" s="2"/>
      <c r="AO4798" s="2"/>
      <c r="AP4798" s="2"/>
      <c r="AQ4798" s="2"/>
      <c r="AR4798" s="55"/>
      <c r="AS4798" s="85"/>
      <c r="AT4798" s="85"/>
      <c r="AU4798" s="85"/>
      <c r="AV4798" s="85"/>
      <c r="AW4798" s="100"/>
      <c r="AX4798" s="2"/>
      <c r="AY4798" s="2"/>
      <c r="AZ4798" s="2"/>
      <c r="BA4798" s="2"/>
      <c r="BB4798" s="55"/>
      <c r="BC4798" s="105"/>
      <c r="BD4798" s="105"/>
      <c r="BE4798" s="105"/>
      <c r="BF4798" s="105"/>
      <c r="BG4798" s="109"/>
      <c r="BH4798" s="2"/>
      <c r="BI4798" s="2"/>
      <c r="BJ4798" s="2"/>
      <c r="BK4798" s="2"/>
      <c r="BL4798" s="55"/>
      <c r="BM4798" s="48"/>
      <c r="BN4798" s="48"/>
      <c r="BO4798" s="48"/>
      <c r="BP4798" s="48"/>
      <c r="BQ4798" s="117"/>
      <c r="BR4798" s="2"/>
      <c r="BS4798" s="2"/>
      <c r="BT4798" s="2"/>
      <c r="BU4798" s="2"/>
      <c r="BV4798" s="55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18" t="s">
        <v>5</v>
      </c>
      <c r="H4799" s="3">
        <v>2024</v>
      </c>
      <c r="I4799" s="20" t="s">
        <v>286</v>
      </c>
      <c r="J4799" s="184" t="s">
        <v>280</v>
      </c>
      <c r="K4799" s="184" t="s">
        <v>319</v>
      </c>
      <c r="L4799" s="187">
        <f t="shared" si="163"/>
        <v>0</v>
      </c>
      <c r="M4799" s="187">
        <f t="shared" si="164"/>
        <v>0</v>
      </c>
      <c r="N4799" s="186"/>
      <c r="O4799" s="33"/>
      <c r="P4799" s="33"/>
      <c r="Q4799" s="33"/>
      <c r="R4799" s="33"/>
      <c r="S4799" s="42"/>
      <c r="T4799" s="2"/>
      <c r="U4799" s="2"/>
      <c r="V4799" s="2"/>
      <c r="W4799" s="2"/>
      <c r="X4799" s="55"/>
      <c r="Y4799" s="62"/>
      <c r="Z4799" s="62"/>
      <c r="AA4799" s="62"/>
      <c r="AB4799" s="62"/>
      <c r="AC4799" s="68"/>
      <c r="AD4799" s="2"/>
      <c r="AE4799" s="2"/>
      <c r="AF4799" s="2"/>
      <c r="AG4799" s="2"/>
      <c r="AH4799" s="55"/>
      <c r="AI4799" s="72"/>
      <c r="AJ4799" s="72"/>
      <c r="AK4799" s="72"/>
      <c r="AL4799" s="72"/>
      <c r="AM4799" s="80"/>
      <c r="AN4799" s="2"/>
      <c r="AO4799" s="2"/>
      <c r="AP4799" s="2"/>
      <c r="AQ4799" s="2"/>
      <c r="AR4799" s="55"/>
      <c r="AS4799" s="85"/>
      <c r="AT4799" s="85"/>
      <c r="AU4799" s="85"/>
      <c r="AV4799" s="85"/>
      <c r="AW4799" s="100"/>
      <c r="AX4799" s="2"/>
      <c r="AY4799" s="2"/>
      <c r="AZ4799" s="2"/>
      <c r="BA4799" s="2"/>
      <c r="BB4799" s="55"/>
      <c r="BC4799" s="105"/>
      <c r="BD4799" s="105"/>
      <c r="BE4799" s="105"/>
      <c r="BF4799" s="105"/>
      <c r="BG4799" s="109"/>
      <c r="BH4799" s="2"/>
      <c r="BI4799" s="2"/>
      <c r="BJ4799" s="2"/>
      <c r="BK4799" s="2"/>
      <c r="BL4799" s="55"/>
      <c r="BM4799" s="48"/>
      <c r="BN4799" s="48"/>
      <c r="BO4799" s="48"/>
      <c r="BP4799" s="48"/>
      <c r="BQ4799" s="117"/>
      <c r="BR4799" s="2"/>
      <c r="BS4799" s="2"/>
      <c r="BT4799" s="2"/>
      <c r="BU4799" s="2"/>
      <c r="BV4799" s="55"/>
    </row>
    <row r="4800" spans="1:74" ht="43.2" hidden="1" x14ac:dyDescent="0.3">
      <c r="A4800" s="2" t="s">
        <v>157</v>
      </c>
      <c r="B4800" s="2" t="s">
        <v>2</v>
      </c>
      <c r="C4800" s="2" t="s">
        <v>3</v>
      </c>
      <c r="D4800" s="2" t="s">
        <v>124</v>
      </c>
      <c r="E4800" s="5" t="s">
        <v>158</v>
      </c>
      <c r="F4800" s="3"/>
      <c r="G4800" s="18" t="s">
        <v>5</v>
      </c>
      <c r="H4800" s="3">
        <v>2024</v>
      </c>
      <c r="I4800" s="20" t="s">
        <v>286</v>
      </c>
      <c r="J4800" s="184" t="s">
        <v>281</v>
      </c>
      <c r="K4800" s="184" t="s">
        <v>319</v>
      </c>
      <c r="L4800" s="187">
        <f t="shared" si="163"/>
        <v>0</v>
      </c>
      <c r="M4800" s="187">
        <f t="shared" si="164"/>
        <v>44</v>
      </c>
      <c r="N4800" s="186" t="s">
        <v>1511</v>
      </c>
      <c r="O4800" s="33"/>
      <c r="P4800" s="33"/>
      <c r="Q4800" s="33"/>
      <c r="R4800" s="33"/>
      <c r="S4800" s="42"/>
      <c r="T4800" s="2" t="s">
        <v>420</v>
      </c>
      <c r="U4800" s="2"/>
      <c r="V4800" s="2"/>
      <c r="W4800" s="2"/>
      <c r="X4800" s="55">
        <v>7.9420000000000002</v>
      </c>
      <c r="Y4800" s="62"/>
      <c r="Z4800" s="62"/>
      <c r="AA4800" s="62"/>
      <c r="AB4800" s="62"/>
      <c r="AC4800" s="68"/>
      <c r="AD4800" s="2"/>
      <c r="AE4800" s="2"/>
      <c r="AF4800" s="2"/>
      <c r="AG4800" s="2"/>
      <c r="AH4800" s="55"/>
      <c r="AI4800" s="72"/>
      <c r="AJ4800" s="72"/>
      <c r="AK4800" s="72"/>
      <c r="AL4800" s="72"/>
      <c r="AM4800" s="80"/>
      <c r="AN4800" s="2" t="s">
        <v>641</v>
      </c>
      <c r="AO4800" s="2"/>
      <c r="AP4800" s="2"/>
      <c r="AQ4800" s="2"/>
      <c r="AR4800" s="55">
        <v>3.7429999999999999</v>
      </c>
      <c r="AS4800" s="85"/>
      <c r="AT4800" s="85"/>
      <c r="AU4800" s="85"/>
      <c r="AV4800" s="85"/>
      <c r="AW4800" s="100"/>
      <c r="AX4800" s="2"/>
      <c r="AY4800" s="2"/>
      <c r="AZ4800" s="2"/>
      <c r="BA4800" s="2"/>
      <c r="BB4800" s="55"/>
      <c r="BC4800" s="105" t="s">
        <v>1061</v>
      </c>
      <c r="BD4800" s="105"/>
      <c r="BE4800" s="105"/>
      <c r="BF4800" s="105"/>
      <c r="BG4800" s="109">
        <v>4.5</v>
      </c>
      <c r="BH4800" s="2"/>
      <c r="BI4800" s="2"/>
      <c r="BJ4800" s="2"/>
      <c r="BK4800" s="2"/>
      <c r="BL4800" s="55"/>
      <c r="BM4800" s="48" t="s">
        <v>1159</v>
      </c>
      <c r="BN4800" s="48"/>
      <c r="BO4800" s="48"/>
      <c r="BP4800" s="48"/>
      <c r="BQ4800" s="117">
        <f>3.1+24.715</f>
        <v>27.815000000000001</v>
      </c>
      <c r="BR4800" s="2"/>
      <c r="BS4800" s="2"/>
      <c r="BT4800" s="2"/>
      <c r="BU4800" s="2"/>
      <c r="BV4800" s="55"/>
    </row>
    <row r="4801" spans="1:74" s="13" customFormat="1" hidden="1" x14ac:dyDescent="0.3">
      <c r="A4801" s="12" t="s">
        <v>157</v>
      </c>
      <c r="B4801" s="12" t="s">
        <v>2</v>
      </c>
      <c r="C4801" s="12" t="s">
        <v>3</v>
      </c>
      <c r="D4801" s="12" t="s">
        <v>124</v>
      </c>
      <c r="E4801" s="6" t="s">
        <v>158</v>
      </c>
      <c r="F4801" s="7"/>
      <c r="G4801" s="19" t="s">
        <v>5</v>
      </c>
      <c r="H4801" s="7">
        <v>2024</v>
      </c>
      <c r="I4801" s="21"/>
      <c r="J4801" s="12" t="s">
        <v>314</v>
      </c>
      <c r="K4801" s="12"/>
      <c r="L4801" s="147"/>
      <c r="M4801" s="147">
        <f>SUM(M4763:M4800)</f>
        <v>929.54499999999996</v>
      </c>
      <c r="N4801" s="183"/>
      <c r="O4801" s="12"/>
      <c r="P4801" s="12"/>
      <c r="Q4801" s="12"/>
      <c r="R4801" s="12"/>
      <c r="S4801" s="47">
        <f>SUM(S4763:S4800)</f>
        <v>0</v>
      </c>
      <c r="T4801" s="12"/>
      <c r="U4801" s="12"/>
      <c r="V4801" s="12"/>
      <c r="W4801" s="12"/>
      <c r="X4801" s="47">
        <f>SUM(X4763:X4800)</f>
        <v>7.9420000000000002</v>
      </c>
      <c r="Y4801" s="12"/>
      <c r="Z4801" s="12"/>
      <c r="AA4801" s="12"/>
      <c r="AB4801" s="12"/>
      <c r="AC4801" s="47">
        <f>SUM(AC4763:AD4800)</f>
        <v>5.6080000000000005</v>
      </c>
      <c r="AD4801" s="12"/>
      <c r="AE4801" s="12"/>
      <c r="AF4801" s="12"/>
      <c r="AG4801" s="12"/>
      <c r="AH4801" s="47">
        <f>SUM(AH4763:AH4800)</f>
        <v>13.058</v>
      </c>
      <c r="AI4801" s="12"/>
      <c r="AJ4801" s="12"/>
      <c r="AK4801" s="12"/>
      <c r="AL4801" s="12"/>
      <c r="AM4801" s="47">
        <f>SUM(AM4763:AM4800)</f>
        <v>4.3609999999999998</v>
      </c>
      <c r="AN4801" s="12"/>
      <c r="AO4801" s="12"/>
      <c r="AP4801" s="12"/>
      <c r="AQ4801" s="12"/>
      <c r="AR4801" s="47">
        <f>SUM(AR4763:AR4800)</f>
        <v>418.7</v>
      </c>
      <c r="AS4801" s="12"/>
      <c r="AT4801" s="12"/>
      <c r="AU4801" s="12"/>
      <c r="AV4801" s="12"/>
      <c r="AW4801" s="47">
        <f>SUM(AW4763:AW4800)</f>
        <v>450.56099999999998</v>
      </c>
      <c r="AX4801" s="12"/>
      <c r="AY4801" s="12"/>
      <c r="AZ4801" s="12"/>
      <c r="BA4801" s="12"/>
      <c r="BB4801" s="47">
        <f>SUM(BB4763:BB4800)</f>
        <v>0</v>
      </c>
      <c r="BC4801" s="12"/>
      <c r="BD4801" s="12"/>
      <c r="BE4801" s="12"/>
      <c r="BF4801" s="12"/>
      <c r="BG4801" s="47">
        <f>SUM(BG4763:BG4800)</f>
        <v>4.5</v>
      </c>
      <c r="BH4801" s="12"/>
      <c r="BI4801" s="12"/>
      <c r="BJ4801" s="12"/>
      <c r="BK4801" s="12"/>
      <c r="BL4801" s="47">
        <f>SUM(BL4763:BL4800)</f>
        <v>0</v>
      </c>
      <c r="BM4801" s="12"/>
      <c r="BN4801" s="12"/>
      <c r="BO4801" s="12"/>
      <c r="BP4801" s="12"/>
      <c r="BQ4801" s="47">
        <f>SUM(BQ4763:BQ4800)</f>
        <v>27.815000000000001</v>
      </c>
      <c r="BR4801" s="12"/>
      <c r="BS4801" s="12"/>
      <c r="BT4801" s="12"/>
      <c r="BU4801" s="12"/>
      <c r="BV4801" s="47">
        <f>SUM(BV4763:BV4800)</f>
        <v>0</v>
      </c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18" t="s">
        <v>5</v>
      </c>
      <c r="H4802" s="3">
        <v>2024</v>
      </c>
      <c r="I4802" s="20" t="s">
        <v>287</v>
      </c>
      <c r="J4802" s="184" t="s">
        <v>267</v>
      </c>
      <c r="K4802" s="184" t="s">
        <v>318</v>
      </c>
      <c r="L4802" s="187">
        <f t="shared" si="163"/>
        <v>0</v>
      </c>
      <c r="M4802" s="187">
        <f t="shared" si="164"/>
        <v>0</v>
      </c>
      <c r="N4802" s="186"/>
      <c r="O4802" s="33"/>
      <c r="P4802" s="33"/>
      <c r="Q4802" s="33"/>
      <c r="R4802" s="33"/>
      <c r="S4802" s="42"/>
      <c r="T4802" s="2"/>
      <c r="U4802" s="2"/>
      <c r="V4802" s="2"/>
      <c r="W4802" s="2"/>
      <c r="X4802" s="55"/>
      <c r="Y4802" s="62"/>
      <c r="Z4802" s="62"/>
      <c r="AA4802" s="62"/>
      <c r="AB4802" s="62"/>
      <c r="AC4802" s="68"/>
      <c r="AD4802" s="2"/>
      <c r="AE4802" s="2"/>
      <c r="AF4802" s="2"/>
      <c r="AG4802" s="2"/>
      <c r="AH4802" s="55"/>
      <c r="AI4802" s="72"/>
      <c r="AJ4802" s="72"/>
      <c r="AK4802" s="72"/>
      <c r="AL4802" s="72"/>
      <c r="AM4802" s="80"/>
      <c r="AN4802" s="2"/>
      <c r="AO4802" s="2"/>
      <c r="AP4802" s="2"/>
      <c r="AQ4802" s="2"/>
      <c r="AR4802" s="55"/>
      <c r="AS4802" s="85"/>
      <c r="AT4802" s="85"/>
      <c r="AU4802" s="85"/>
      <c r="AV4802" s="85"/>
      <c r="AW4802" s="100"/>
      <c r="AX4802" s="2"/>
      <c r="AY4802" s="2"/>
      <c r="AZ4802" s="2"/>
      <c r="BA4802" s="2"/>
      <c r="BB4802" s="55"/>
      <c r="BC4802" s="105"/>
      <c r="BD4802" s="105"/>
      <c r="BE4802" s="105"/>
      <c r="BF4802" s="105"/>
      <c r="BG4802" s="109"/>
      <c r="BH4802" s="2"/>
      <c r="BI4802" s="2"/>
      <c r="BJ4802" s="2"/>
      <c r="BK4802" s="2"/>
      <c r="BL4802" s="55"/>
      <c r="BM4802" s="48"/>
      <c r="BN4802" s="48"/>
      <c r="BO4802" s="48"/>
      <c r="BP4802" s="48"/>
      <c r="BQ4802" s="117"/>
      <c r="BR4802" s="2"/>
      <c r="BS4802" s="2"/>
      <c r="BT4802" s="2"/>
      <c r="BU4802" s="2"/>
      <c r="BV4802" s="55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18" t="s">
        <v>5</v>
      </c>
      <c r="H4803" s="3">
        <v>2024</v>
      </c>
      <c r="I4803" s="20" t="s">
        <v>287</v>
      </c>
      <c r="J4803" s="184" t="s">
        <v>291</v>
      </c>
      <c r="K4803" s="184" t="s">
        <v>319</v>
      </c>
      <c r="L4803" s="187">
        <f t="shared" si="163"/>
        <v>0</v>
      </c>
      <c r="M4803" s="187">
        <f t="shared" si="164"/>
        <v>0</v>
      </c>
      <c r="N4803" s="186"/>
      <c r="O4803" s="33"/>
      <c r="P4803" s="33"/>
      <c r="Q4803" s="33"/>
      <c r="R4803" s="33"/>
      <c r="S4803" s="42"/>
      <c r="T4803" s="2"/>
      <c r="U4803" s="2"/>
      <c r="V4803" s="2"/>
      <c r="W4803" s="2"/>
      <c r="X4803" s="55"/>
      <c r="Y4803" s="62"/>
      <c r="Z4803" s="62"/>
      <c r="AA4803" s="62"/>
      <c r="AB4803" s="62"/>
      <c r="AC4803" s="68"/>
      <c r="AD4803" s="2"/>
      <c r="AE4803" s="2"/>
      <c r="AF4803" s="2"/>
      <c r="AG4803" s="2"/>
      <c r="AH4803" s="55"/>
      <c r="AI4803" s="72"/>
      <c r="AJ4803" s="72"/>
      <c r="AK4803" s="72"/>
      <c r="AL4803" s="72"/>
      <c r="AM4803" s="80"/>
      <c r="AN4803" s="2"/>
      <c r="AO4803" s="2"/>
      <c r="AP4803" s="2"/>
      <c r="AQ4803" s="2"/>
      <c r="AR4803" s="55"/>
      <c r="AS4803" s="85"/>
      <c r="AT4803" s="85"/>
      <c r="AU4803" s="85"/>
      <c r="AV4803" s="85"/>
      <c r="AW4803" s="100"/>
      <c r="AX4803" s="2"/>
      <c r="AY4803" s="2"/>
      <c r="AZ4803" s="2"/>
      <c r="BA4803" s="2"/>
      <c r="BB4803" s="55"/>
      <c r="BC4803" s="105"/>
      <c r="BD4803" s="105"/>
      <c r="BE4803" s="105"/>
      <c r="BF4803" s="105"/>
      <c r="BG4803" s="109"/>
      <c r="BH4803" s="2"/>
      <c r="BI4803" s="2"/>
      <c r="BJ4803" s="2"/>
      <c r="BK4803" s="2"/>
      <c r="BL4803" s="55"/>
      <c r="BM4803" s="48"/>
      <c r="BN4803" s="48"/>
      <c r="BO4803" s="48"/>
      <c r="BP4803" s="48"/>
      <c r="BQ4803" s="117"/>
      <c r="BR4803" s="2"/>
      <c r="BS4803" s="2"/>
      <c r="BT4803" s="2"/>
      <c r="BU4803" s="2"/>
      <c r="BV4803" s="55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18" t="s">
        <v>5</v>
      </c>
      <c r="H4804" s="3">
        <v>2024</v>
      </c>
      <c r="I4804" s="20" t="s">
        <v>286</v>
      </c>
      <c r="J4804" s="184" t="s">
        <v>336</v>
      </c>
      <c r="K4804" s="184" t="s">
        <v>319</v>
      </c>
      <c r="L4804" s="187">
        <f t="shared" si="163"/>
        <v>0</v>
      </c>
      <c r="M4804" s="187">
        <f t="shared" si="164"/>
        <v>0</v>
      </c>
      <c r="N4804" s="186"/>
      <c r="O4804" s="33"/>
      <c r="P4804" s="33"/>
      <c r="Q4804" s="33"/>
      <c r="R4804" s="33"/>
      <c r="S4804" s="42"/>
      <c r="T4804" s="2"/>
      <c r="U4804" s="2"/>
      <c r="V4804" s="2"/>
      <c r="W4804" s="2"/>
      <c r="X4804" s="55"/>
      <c r="Y4804" s="62"/>
      <c r="Z4804" s="62"/>
      <c r="AA4804" s="62"/>
      <c r="AB4804" s="62"/>
      <c r="AC4804" s="68"/>
      <c r="AD4804" s="2"/>
      <c r="AE4804" s="2"/>
      <c r="AF4804" s="2"/>
      <c r="AG4804" s="2"/>
      <c r="AH4804" s="55"/>
      <c r="AI4804" s="72"/>
      <c r="AJ4804" s="72"/>
      <c r="AK4804" s="72"/>
      <c r="AL4804" s="72"/>
      <c r="AM4804" s="80"/>
      <c r="AN4804" s="2"/>
      <c r="AO4804" s="2"/>
      <c r="AP4804" s="2"/>
      <c r="AQ4804" s="2"/>
      <c r="AR4804" s="55"/>
      <c r="AS4804" s="85"/>
      <c r="AT4804" s="85"/>
      <c r="AU4804" s="85"/>
      <c r="AV4804" s="85"/>
      <c r="AW4804" s="100"/>
      <c r="AX4804" s="2"/>
      <c r="AY4804" s="2"/>
      <c r="AZ4804" s="2"/>
      <c r="BA4804" s="2"/>
      <c r="BB4804" s="55"/>
      <c r="BC4804" s="105"/>
      <c r="BD4804" s="105"/>
      <c r="BE4804" s="105"/>
      <c r="BF4804" s="105"/>
      <c r="BG4804" s="109"/>
      <c r="BH4804" s="2"/>
      <c r="BI4804" s="2"/>
      <c r="BJ4804" s="2"/>
      <c r="BK4804" s="2"/>
      <c r="BL4804" s="55"/>
      <c r="BM4804" s="48"/>
      <c r="BN4804" s="48"/>
      <c r="BO4804" s="48"/>
      <c r="BP4804" s="48"/>
      <c r="BQ4804" s="117"/>
      <c r="BR4804" s="2"/>
      <c r="BS4804" s="2"/>
      <c r="BT4804" s="2"/>
      <c r="BU4804" s="2"/>
      <c r="BV4804" s="55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18" t="s">
        <v>5</v>
      </c>
      <c r="H4805" s="3">
        <v>2024</v>
      </c>
      <c r="I4805" s="20" t="s">
        <v>286</v>
      </c>
      <c r="J4805" s="185" t="s">
        <v>337</v>
      </c>
      <c r="K4805" s="185" t="s">
        <v>318</v>
      </c>
      <c r="L4805" s="187">
        <f t="shared" si="163"/>
        <v>0</v>
      </c>
      <c r="M4805" s="187">
        <f t="shared" si="164"/>
        <v>0</v>
      </c>
      <c r="N4805" s="186"/>
      <c r="O4805" s="53"/>
      <c r="P4805" s="53"/>
      <c r="Q4805" s="53"/>
      <c r="R4805" s="53"/>
      <c r="S4805" s="54"/>
      <c r="T4805" s="8"/>
      <c r="U4805" s="8"/>
      <c r="V4805" s="8"/>
      <c r="W4805" s="8"/>
      <c r="X4805" s="122"/>
      <c r="Y4805" s="135"/>
      <c r="Z4805" s="135"/>
      <c r="AA4805" s="135"/>
      <c r="AB4805" s="135"/>
      <c r="AC4805" s="136"/>
      <c r="AD4805" s="8"/>
      <c r="AE4805" s="8"/>
      <c r="AF4805" s="8"/>
      <c r="AG4805" s="8"/>
      <c r="AH4805" s="122"/>
      <c r="AI4805" s="137"/>
      <c r="AJ4805" s="137"/>
      <c r="AK4805" s="137"/>
      <c r="AL4805" s="137"/>
      <c r="AM4805" s="138"/>
      <c r="AN4805" s="8"/>
      <c r="AO4805" s="8"/>
      <c r="AP4805" s="8"/>
      <c r="AQ4805" s="8"/>
      <c r="AR4805" s="122"/>
      <c r="AS4805" s="139"/>
      <c r="AT4805" s="139"/>
      <c r="AU4805" s="139"/>
      <c r="AV4805" s="139"/>
      <c r="AW4805" s="140"/>
      <c r="AX4805" s="8"/>
      <c r="AY4805" s="8"/>
      <c r="AZ4805" s="8"/>
      <c r="BA4805" s="8"/>
      <c r="BB4805" s="122"/>
      <c r="BC4805" s="141"/>
      <c r="BD4805" s="141"/>
      <c r="BE4805" s="141"/>
      <c r="BF4805" s="141"/>
      <c r="BG4805" s="142"/>
      <c r="BH4805" s="8"/>
      <c r="BI4805" s="8"/>
      <c r="BJ4805" s="8"/>
      <c r="BK4805" s="8"/>
      <c r="BL4805" s="122"/>
      <c r="BM4805" s="143"/>
      <c r="BN4805" s="143"/>
      <c r="BO4805" s="143"/>
      <c r="BP4805" s="143"/>
      <c r="BQ4805" s="144"/>
      <c r="BR4805" s="8"/>
      <c r="BS4805" s="8"/>
      <c r="BT4805" s="8"/>
      <c r="BU4805" s="8"/>
      <c r="BV4805" s="122"/>
    </row>
    <row r="4806" spans="1:74" ht="28.8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18" t="s">
        <v>5</v>
      </c>
      <c r="H4806" s="3">
        <v>2024</v>
      </c>
      <c r="I4806" s="20" t="s">
        <v>286</v>
      </c>
      <c r="J4806" s="185" t="s">
        <v>338</v>
      </c>
      <c r="K4806" s="185" t="s">
        <v>339</v>
      </c>
      <c r="L4806" s="187">
        <f t="shared" ref="L4806:L4869" si="165">SUM(R4806,W4806,AB4806,AG4806,AL4806,AQ4806,AV4806,BA4806,BF4806,BK4806,BP4806,BU4806)</f>
        <v>0</v>
      </c>
      <c r="M4806" s="187">
        <f t="shared" ref="M4806:M4869" si="166">SUM(S4806,X4806,AC4806,AH4806,AM4806,AR4806,AW4806,BB4806,BG4806,BL4806,BQ4806,BV4806)</f>
        <v>0</v>
      </c>
      <c r="N4806" s="186"/>
      <c r="O4806" s="53"/>
      <c r="P4806" s="53"/>
      <c r="Q4806" s="53"/>
      <c r="R4806" s="53"/>
      <c r="S4806" s="54"/>
      <c r="T4806" s="8"/>
      <c r="U4806" s="8"/>
      <c r="V4806" s="8"/>
      <c r="W4806" s="8"/>
      <c r="X4806" s="122"/>
      <c r="Y4806" s="135"/>
      <c r="Z4806" s="135"/>
      <c r="AA4806" s="135"/>
      <c r="AB4806" s="135"/>
      <c r="AC4806" s="136"/>
      <c r="AD4806" s="8"/>
      <c r="AE4806" s="8"/>
      <c r="AF4806" s="8"/>
      <c r="AG4806" s="8"/>
      <c r="AH4806" s="122"/>
      <c r="AI4806" s="137"/>
      <c r="AJ4806" s="137"/>
      <c r="AK4806" s="137"/>
      <c r="AL4806" s="137"/>
      <c r="AM4806" s="138"/>
      <c r="AN4806" s="8"/>
      <c r="AO4806" s="8"/>
      <c r="AP4806" s="8"/>
      <c r="AQ4806" s="8"/>
      <c r="AR4806" s="122"/>
      <c r="AS4806" s="139"/>
      <c r="AT4806" s="139"/>
      <c r="AU4806" s="139"/>
      <c r="AV4806" s="139"/>
      <c r="AW4806" s="140"/>
      <c r="AX4806" s="8"/>
      <c r="AY4806" s="8"/>
      <c r="AZ4806" s="8"/>
      <c r="BA4806" s="8"/>
      <c r="BB4806" s="122"/>
      <c r="BC4806" s="141"/>
      <c r="BD4806" s="141"/>
      <c r="BE4806" s="141"/>
      <c r="BF4806" s="141"/>
      <c r="BG4806" s="142"/>
      <c r="BH4806" s="8"/>
      <c r="BI4806" s="8"/>
      <c r="BJ4806" s="8"/>
      <c r="BK4806" s="8"/>
      <c r="BL4806" s="122"/>
      <c r="BM4806" s="143"/>
      <c r="BN4806" s="143"/>
      <c r="BO4806" s="143"/>
      <c r="BP4806" s="143"/>
      <c r="BQ4806" s="144"/>
      <c r="BR4806" s="8"/>
      <c r="BS4806" s="8"/>
      <c r="BT4806" s="8"/>
      <c r="BU4806" s="8"/>
      <c r="BV4806" s="122"/>
    </row>
    <row r="4807" spans="1:74" ht="28.8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18" t="s">
        <v>5</v>
      </c>
      <c r="H4807" s="3">
        <v>2024</v>
      </c>
      <c r="I4807" s="20" t="s">
        <v>286</v>
      </c>
      <c r="J4807" s="185" t="s">
        <v>340</v>
      </c>
      <c r="K4807" s="185" t="s">
        <v>318</v>
      </c>
      <c r="L4807" s="187">
        <f t="shared" si="165"/>
        <v>0</v>
      </c>
      <c r="M4807" s="187">
        <f t="shared" si="166"/>
        <v>0</v>
      </c>
      <c r="N4807" s="186"/>
      <c r="O4807" s="53"/>
      <c r="P4807" s="53"/>
      <c r="Q4807" s="53"/>
      <c r="R4807" s="53"/>
      <c r="S4807" s="54"/>
      <c r="T4807" s="8"/>
      <c r="U4807" s="8"/>
      <c r="V4807" s="8"/>
      <c r="W4807" s="8"/>
      <c r="X4807" s="122"/>
      <c r="Y4807" s="135"/>
      <c r="Z4807" s="135"/>
      <c r="AA4807" s="135"/>
      <c r="AB4807" s="135"/>
      <c r="AC4807" s="136"/>
      <c r="AD4807" s="8"/>
      <c r="AE4807" s="8"/>
      <c r="AF4807" s="8"/>
      <c r="AG4807" s="8"/>
      <c r="AH4807" s="122"/>
      <c r="AI4807" s="137"/>
      <c r="AJ4807" s="137"/>
      <c r="AK4807" s="137"/>
      <c r="AL4807" s="137"/>
      <c r="AM4807" s="138"/>
      <c r="AN4807" s="8"/>
      <c r="AO4807" s="8"/>
      <c r="AP4807" s="8"/>
      <c r="AQ4807" s="8"/>
      <c r="AR4807" s="122"/>
      <c r="AS4807" s="139"/>
      <c r="AT4807" s="139"/>
      <c r="AU4807" s="139"/>
      <c r="AV4807" s="139"/>
      <c r="AW4807" s="140"/>
      <c r="AX4807" s="8"/>
      <c r="AY4807" s="8"/>
      <c r="AZ4807" s="8"/>
      <c r="BA4807" s="8"/>
      <c r="BB4807" s="122"/>
      <c r="BC4807" s="141"/>
      <c r="BD4807" s="141"/>
      <c r="BE4807" s="141"/>
      <c r="BF4807" s="141"/>
      <c r="BG4807" s="142"/>
      <c r="BH4807" s="8"/>
      <c r="BI4807" s="8"/>
      <c r="BJ4807" s="8"/>
      <c r="BK4807" s="8"/>
      <c r="BL4807" s="122"/>
      <c r="BM4807" s="143"/>
      <c r="BN4807" s="143"/>
      <c r="BO4807" s="143"/>
      <c r="BP4807" s="143"/>
      <c r="BQ4807" s="144"/>
      <c r="BR4807" s="8"/>
      <c r="BS4807" s="8"/>
      <c r="BT4807" s="8"/>
      <c r="BU4807" s="8"/>
      <c r="BV4807" s="122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18" t="s">
        <v>5</v>
      </c>
      <c r="H4808" s="3">
        <v>2024</v>
      </c>
      <c r="I4808" s="20" t="s">
        <v>286</v>
      </c>
      <c r="J4808" s="185" t="s">
        <v>341</v>
      </c>
      <c r="K4808" s="185" t="s">
        <v>320</v>
      </c>
      <c r="L4808" s="187">
        <f t="shared" si="165"/>
        <v>0</v>
      </c>
      <c r="M4808" s="187">
        <f t="shared" si="166"/>
        <v>0</v>
      </c>
      <c r="N4808" s="186"/>
      <c r="O4808" s="53"/>
      <c r="P4808" s="53"/>
      <c r="Q4808" s="53"/>
      <c r="R4808" s="53"/>
      <c r="S4808" s="54"/>
      <c r="T4808" s="8"/>
      <c r="U4808" s="8"/>
      <c r="V4808" s="8"/>
      <c r="W4808" s="8"/>
      <c r="X4808" s="122"/>
      <c r="Y4808" s="135"/>
      <c r="Z4808" s="135"/>
      <c r="AA4808" s="135"/>
      <c r="AB4808" s="135"/>
      <c r="AC4808" s="136"/>
      <c r="AD4808" s="8"/>
      <c r="AE4808" s="8"/>
      <c r="AF4808" s="8"/>
      <c r="AG4808" s="8"/>
      <c r="AH4808" s="122"/>
      <c r="AI4808" s="137"/>
      <c r="AJ4808" s="137"/>
      <c r="AK4808" s="137"/>
      <c r="AL4808" s="137"/>
      <c r="AM4808" s="138"/>
      <c r="AN4808" s="8"/>
      <c r="AO4808" s="8"/>
      <c r="AP4808" s="8"/>
      <c r="AQ4808" s="8"/>
      <c r="AR4808" s="122"/>
      <c r="AS4808" s="139"/>
      <c r="AT4808" s="139"/>
      <c r="AU4808" s="139"/>
      <c r="AV4808" s="139"/>
      <c r="AW4808" s="140"/>
      <c r="AX4808" s="8"/>
      <c r="AY4808" s="8"/>
      <c r="AZ4808" s="8"/>
      <c r="BA4808" s="8"/>
      <c r="BB4808" s="122"/>
      <c r="BC4808" s="141"/>
      <c r="BD4808" s="141"/>
      <c r="BE4808" s="141"/>
      <c r="BF4808" s="141"/>
      <c r="BG4808" s="142"/>
      <c r="BH4808" s="8"/>
      <c r="BI4808" s="8"/>
      <c r="BJ4808" s="8"/>
      <c r="BK4808" s="8"/>
      <c r="BL4808" s="122"/>
      <c r="BM4808" s="143"/>
      <c r="BN4808" s="143"/>
      <c r="BO4808" s="143"/>
      <c r="BP4808" s="143"/>
      <c r="BQ4808" s="144"/>
      <c r="BR4808" s="8"/>
      <c r="BS4808" s="8"/>
      <c r="BT4808" s="8"/>
      <c r="BU4808" s="8"/>
      <c r="BV4808" s="122"/>
    </row>
    <row r="4809" spans="1:74" ht="28.8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18" t="s">
        <v>5</v>
      </c>
      <c r="H4809" s="3">
        <v>2024</v>
      </c>
      <c r="I4809" s="20" t="s">
        <v>286</v>
      </c>
      <c r="J4809" s="185" t="s">
        <v>342</v>
      </c>
      <c r="K4809" s="185" t="s">
        <v>320</v>
      </c>
      <c r="L4809" s="187">
        <f t="shared" si="165"/>
        <v>0</v>
      </c>
      <c r="M4809" s="187">
        <f t="shared" si="166"/>
        <v>0</v>
      </c>
      <c r="N4809" s="186"/>
      <c r="O4809" s="53"/>
      <c r="P4809" s="53"/>
      <c r="Q4809" s="53"/>
      <c r="R4809" s="53"/>
      <c r="S4809" s="54"/>
      <c r="T4809" s="8"/>
      <c r="U4809" s="8"/>
      <c r="V4809" s="8"/>
      <c r="W4809" s="8"/>
      <c r="X4809" s="122"/>
      <c r="Y4809" s="135"/>
      <c r="Z4809" s="135"/>
      <c r="AA4809" s="135"/>
      <c r="AB4809" s="135"/>
      <c r="AC4809" s="136"/>
      <c r="AD4809" s="8"/>
      <c r="AE4809" s="8"/>
      <c r="AF4809" s="8"/>
      <c r="AG4809" s="8"/>
      <c r="AH4809" s="122"/>
      <c r="AI4809" s="137"/>
      <c r="AJ4809" s="137"/>
      <c r="AK4809" s="137"/>
      <c r="AL4809" s="137"/>
      <c r="AM4809" s="138"/>
      <c r="AN4809" s="8"/>
      <c r="AO4809" s="8"/>
      <c r="AP4809" s="8"/>
      <c r="AQ4809" s="8"/>
      <c r="AR4809" s="122"/>
      <c r="AS4809" s="139"/>
      <c r="AT4809" s="139"/>
      <c r="AU4809" s="139"/>
      <c r="AV4809" s="139"/>
      <c r="AW4809" s="140"/>
      <c r="AX4809" s="8"/>
      <c r="AY4809" s="8"/>
      <c r="AZ4809" s="8"/>
      <c r="BA4809" s="8"/>
      <c r="BB4809" s="122"/>
      <c r="BC4809" s="141"/>
      <c r="BD4809" s="141"/>
      <c r="BE4809" s="141"/>
      <c r="BF4809" s="141"/>
      <c r="BG4809" s="142"/>
      <c r="BH4809" s="8"/>
      <c r="BI4809" s="8"/>
      <c r="BJ4809" s="8"/>
      <c r="BK4809" s="8"/>
      <c r="BL4809" s="122"/>
      <c r="BM4809" s="143"/>
      <c r="BN4809" s="143"/>
      <c r="BO4809" s="143"/>
      <c r="BP4809" s="143"/>
      <c r="BQ4809" s="144"/>
      <c r="BR4809" s="8"/>
      <c r="BS4809" s="8"/>
      <c r="BT4809" s="8"/>
      <c r="BU4809" s="8"/>
      <c r="BV4809" s="122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18" t="s">
        <v>5</v>
      </c>
      <c r="H4810" s="3">
        <v>2024</v>
      </c>
      <c r="I4810" s="20" t="s">
        <v>286</v>
      </c>
      <c r="J4810" s="185" t="s">
        <v>343</v>
      </c>
      <c r="K4810" s="185" t="s">
        <v>339</v>
      </c>
      <c r="L4810" s="187">
        <f t="shared" si="165"/>
        <v>0</v>
      </c>
      <c r="M4810" s="187">
        <f t="shared" si="166"/>
        <v>0</v>
      </c>
      <c r="N4810" s="186"/>
      <c r="O4810" s="53"/>
      <c r="P4810" s="53"/>
      <c r="Q4810" s="53"/>
      <c r="R4810" s="53"/>
      <c r="S4810" s="54"/>
      <c r="T4810" s="8"/>
      <c r="U4810" s="8"/>
      <c r="V4810" s="8"/>
      <c r="W4810" s="8"/>
      <c r="X4810" s="122"/>
      <c r="Y4810" s="135"/>
      <c r="Z4810" s="135"/>
      <c r="AA4810" s="135"/>
      <c r="AB4810" s="135"/>
      <c r="AC4810" s="136"/>
      <c r="AD4810" s="8"/>
      <c r="AE4810" s="8"/>
      <c r="AF4810" s="8"/>
      <c r="AG4810" s="8"/>
      <c r="AH4810" s="122"/>
      <c r="AI4810" s="137"/>
      <c r="AJ4810" s="137"/>
      <c r="AK4810" s="137"/>
      <c r="AL4810" s="137"/>
      <c r="AM4810" s="138"/>
      <c r="AN4810" s="8"/>
      <c r="AO4810" s="8"/>
      <c r="AP4810" s="8"/>
      <c r="AQ4810" s="8"/>
      <c r="AR4810" s="122"/>
      <c r="AS4810" s="139"/>
      <c r="AT4810" s="139"/>
      <c r="AU4810" s="139"/>
      <c r="AV4810" s="139"/>
      <c r="AW4810" s="140"/>
      <c r="AX4810" s="8"/>
      <c r="AY4810" s="8"/>
      <c r="AZ4810" s="8"/>
      <c r="BA4810" s="8"/>
      <c r="BB4810" s="122"/>
      <c r="BC4810" s="141"/>
      <c r="BD4810" s="141"/>
      <c r="BE4810" s="141"/>
      <c r="BF4810" s="141"/>
      <c r="BG4810" s="142"/>
      <c r="BH4810" s="8"/>
      <c r="BI4810" s="8"/>
      <c r="BJ4810" s="8"/>
      <c r="BK4810" s="8"/>
      <c r="BL4810" s="122"/>
      <c r="BM4810" s="143"/>
      <c r="BN4810" s="143"/>
      <c r="BO4810" s="143"/>
      <c r="BP4810" s="143"/>
      <c r="BQ4810" s="144"/>
      <c r="BR4810" s="8"/>
      <c r="BS4810" s="8"/>
      <c r="BT4810" s="8"/>
      <c r="BU4810" s="8"/>
      <c r="BV4810" s="122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18" t="s">
        <v>5</v>
      </c>
      <c r="H4811" s="3">
        <v>2024</v>
      </c>
      <c r="I4811" s="20" t="s">
        <v>288</v>
      </c>
      <c r="J4811" s="185" t="s">
        <v>344</v>
      </c>
      <c r="K4811" s="185" t="s">
        <v>318</v>
      </c>
      <c r="L4811" s="187">
        <f t="shared" si="165"/>
        <v>0</v>
      </c>
      <c r="M4811" s="187">
        <f t="shared" si="166"/>
        <v>0</v>
      </c>
      <c r="N4811" s="186"/>
      <c r="O4811" s="53"/>
      <c r="P4811" s="53"/>
      <c r="Q4811" s="53"/>
      <c r="R4811" s="53"/>
      <c r="S4811" s="54"/>
      <c r="T4811" s="8"/>
      <c r="U4811" s="8"/>
      <c r="V4811" s="8"/>
      <c r="W4811" s="8"/>
      <c r="X4811" s="122"/>
      <c r="Y4811" s="135"/>
      <c r="Z4811" s="135"/>
      <c r="AA4811" s="135"/>
      <c r="AB4811" s="135"/>
      <c r="AC4811" s="136"/>
      <c r="AD4811" s="8"/>
      <c r="AE4811" s="8"/>
      <c r="AF4811" s="8"/>
      <c r="AG4811" s="8"/>
      <c r="AH4811" s="122"/>
      <c r="AI4811" s="137"/>
      <c r="AJ4811" s="137"/>
      <c r="AK4811" s="137"/>
      <c r="AL4811" s="137"/>
      <c r="AM4811" s="138"/>
      <c r="AN4811" s="8"/>
      <c r="AO4811" s="8"/>
      <c r="AP4811" s="8"/>
      <c r="AQ4811" s="8"/>
      <c r="AR4811" s="122"/>
      <c r="AS4811" s="139"/>
      <c r="AT4811" s="139"/>
      <c r="AU4811" s="139"/>
      <c r="AV4811" s="139"/>
      <c r="AW4811" s="140"/>
      <c r="AX4811" s="8"/>
      <c r="AY4811" s="8"/>
      <c r="AZ4811" s="8"/>
      <c r="BA4811" s="8"/>
      <c r="BB4811" s="122"/>
      <c r="BC4811" s="141"/>
      <c r="BD4811" s="141"/>
      <c r="BE4811" s="141"/>
      <c r="BF4811" s="141"/>
      <c r="BG4811" s="142"/>
      <c r="BH4811" s="8"/>
      <c r="BI4811" s="8"/>
      <c r="BJ4811" s="8"/>
      <c r="BK4811" s="8"/>
      <c r="BL4811" s="122"/>
      <c r="BM4811" s="143"/>
      <c r="BN4811" s="143"/>
      <c r="BO4811" s="143"/>
      <c r="BP4811" s="143"/>
      <c r="BQ4811" s="144"/>
      <c r="BR4811" s="8"/>
      <c r="BS4811" s="8"/>
      <c r="BT4811" s="8"/>
      <c r="BU4811" s="8"/>
      <c r="BV4811" s="122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18" t="s">
        <v>5</v>
      </c>
      <c r="H4812" s="3">
        <v>2024</v>
      </c>
      <c r="I4812" s="20" t="s">
        <v>288</v>
      </c>
      <c r="J4812" s="184" t="s">
        <v>351</v>
      </c>
      <c r="K4812" s="184" t="s">
        <v>318</v>
      </c>
      <c r="L4812" s="187">
        <f t="shared" si="165"/>
        <v>0</v>
      </c>
      <c r="M4812" s="187">
        <f t="shared" si="166"/>
        <v>0</v>
      </c>
      <c r="N4812" s="186"/>
      <c r="O4812" s="53"/>
      <c r="P4812" s="53"/>
      <c r="Q4812" s="53"/>
      <c r="R4812" s="53"/>
      <c r="S4812" s="54"/>
      <c r="T4812" s="8"/>
      <c r="U4812" s="8"/>
      <c r="V4812" s="8"/>
      <c r="W4812" s="8"/>
      <c r="X4812" s="122"/>
      <c r="Y4812" s="135"/>
      <c r="Z4812" s="135"/>
      <c r="AA4812" s="135"/>
      <c r="AB4812" s="135"/>
      <c r="AC4812" s="136"/>
      <c r="AD4812" s="8"/>
      <c r="AE4812" s="8"/>
      <c r="AF4812" s="8"/>
      <c r="AG4812" s="8"/>
      <c r="AH4812" s="122"/>
      <c r="AI4812" s="137"/>
      <c r="AJ4812" s="137"/>
      <c r="AK4812" s="137"/>
      <c r="AL4812" s="137"/>
      <c r="AM4812" s="138"/>
      <c r="AN4812" s="8"/>
      <c r="AO4812" s="8"/>
      <c r="AP4812" s="8"/>
      <c r="AQ4812" s="8"/>
      <c r="AR4812" s="122"/>
      <c r="AS4812" s="139"/>
      <c r="AT4812" s="139"/>
      <c r="AU4812" s="139"/>
      <c r="AV4812" s="139"/>
      <c r="AW4812" s="140"/>
      <c r="AX4812" s="8"/>
      <c r="AY4812" s="8"/>
      <c r="AZ4812" s="8"/>
      <c r="BA4812" s="8"/>
      <c r="BB4812" s="122"/>
      <c r="BC4812" s="141"/>
      <c r="BD4812" s="141"/>
      <c r="BE4812" s="141"/>
      <c r="BF4812" s="141"/>
      <c r="BG4812" s="142"/>
      <c r="BH4812" s="8"/>
      <c r="BI4812" s="8"/>
      <c r="BJ4812" s="8"/>
      <c r="BK4812" s="8"/>
      <c r="BL4812" s="122"/>
      <c r="BM4812" s="143"/>
      <c r="BN4812" s="143"/>
      <c r="BO4812" s="143"/>
      <c r="BP4812" s="143"/>
      <c r="BQ4812" s="144"/>
      <c r="BR4812" s="8"/>
      <c r="BS4812" s="8"/>
      <c r="BT4812" s="8"/>
      <c r="BU4812" s="8"/>
      <c r="BV4812" s="122"/>
    </row>
    <row r="4813" spans="1:74" ht="28.8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18" t="s">
        <v>5</v>
      </c>
      <c r="H4813" s="3">
        <v>2024</v>
      </c>
      <c r="I4813" s="20" t="s">
        <v>288</v>
      </c>
      <c r="J4813" s="184" t="s">
        <v>352</v>
      </c>
      <c r="K4813" s="184" t="s">
        <v>321</v>
      </c>
      <c r="L4813" s="187">
        <f t="shared" si="165"/>
        <v>0</v>
      </c>
      <c r="M4813" s="187">
        <f t="shared" si="166"/>
        <v>0</v>
      </c>
      <c r="N4813" s="186"/>
      <c r="O4813" s="33"/>
      <c r="P4813" s="33"/>
      <c r="Q4813" s="33"/>
      <c r="R4813" s="33"/>
      <c r="S4813" s="42"/>
      <c r="T4813" s="2"/>
      <c r="U4813" s="2"/>
      <c r="V4813" s="2"/>
      <c r="W4813" s="2"/>
      <c r="X4813" s="55"/>
      <c r="Y4813" s="62"/>
      <c r="Z4813" s="62"/>
      <c r="AA4813" s="62"/>
      <c r="AB4813" s="62"/>
      <c r="AC4813" s="68"/>
      <c r="AD4813" s="2"/>
      <c r="AE4813" s="2"/>
      <c r="AF4813" s="2"/>
      <c r="AG4813" s="2"/>
      <c r="AH4813" s="55"/>
      <c r="AI4813" s="72"/>
      <c r="AJ4813" s="72"/>
      <c r="AK4813" s="72"/>
      <c r="AL4813" s="72"/>
      <c r="AM4813" s="80"/>
      <c r="AN4813" s="2"/>
      <c r="AO4813" s="2"/>
      <c r="AP4813" s="2"/>
      <c r="AQ4813" s="2"/>
      <c r="AR4813" s="55"/>
      <c r="AS4813" s="85"/>
      <c r="AT4813" s="85"/>
      <c r="AU4813" s="85"/>
      <c r="AV4813" s="85"/>
      <c r="AW4813" s="100"/>
      <c r="AX4813" s="2"/>
      <c r="AY4813" s="2"/>
      <c r="AZ4813" s="2"/>
      <c r="BA4813" s="2"/>
      <c r="BB4813" s="55"/>
      <c r="BC4813" s="105"/>
      <c r="BD4813" s="105"/>
      <c r="BE4813" s="105"/>
      <c r="BF4813" s="105"/>
      <c r="BG4813" s="109"/>
      <c r="BH4813" s="2"/>
      <c r="BI4813" s="2"/>
      <c r="BJ4813" s="2"/>
      <c r="BK4813" s="2"/>
      <c r="BL4813" s="55"/>
      <c r="BM4813" s="48"/>
      <c r="BN4813" s="48"/>
      <c r="BO4813" s="48"/>
      <c r="BP4813" s="48"/>
      <c r="BQ4813" s="117"/>
      <c r="BR4813" s="2"/>
      <c r="BS4813" s="2"/>
      <c r="BT4813" s="2"/>
      <c r="BU4813" s="2"/>
      <c r="BV4813" s="55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18" t="s">
        <v>5</v>
      </c>
      <c r="H4814" s="3">
        <v>2024</v>
      </c>
      <c r="I4814" s="20" t="s">
        <v>288</v>
      </c>
      <c r="J4814" s="184" t="s">
        <v>345</v>
      </c>
      <c r="K4814" s="184" t="s">
        <v>318</v>
      </c>
      <c r="L4814" s="187">
        <f t="shared" si="165"/>
        <v>0</v>
      </c>
      <c r="M4814" s="187">
        <f t="shared" si="166"/>
        <v>0</v>
      </c>
      <c r="N4814" s="186"/>
      <c r="O4814" s="34"/>
      <c r="P4814" s="33"/>
      <c r="Q4814" s="33"/>
      <c r="R4814" s="33"/>
      <c r="S4814" s="42"/>
      <c r="T4814" s="3"/>
      <c r="U4814" s="2"/>
      <c r="V4814" s="2"/>
      <c r="W4814" s="2"/>
      <c r="X4814" s="55"/>
      <c r="Y4814" s="64"/>
      <c r="Z4814" s="62"/>
      <c r="AA4814" s="62"/>
      <c r="AB4814" s="62"/>
      <c r="AC4814" s="68"/>
      <c r="AD4814" s="3"/>
      <c r="AE4814" s="2"/>
      <c r="AF4814" s="2"/>
      <c r="AG4814" s="2"/>
      <c r="AH4814" s="55"/>
      <c r="AI4814" s="73"/>
      <c r="AJ4814" s="72"/>
      <c r="AK4814" s="72"/>
      <c r="AL4814" s="72"/>
      <c r="AM4814" s="80"/>
      <c r="AN4814" s="3"/>
      <c r="AO4814" s="2"/>
      <c r="AP4814" s="2"/>
      <c r="AQ4814" s="2"/>
      <c r="AR4814" s="55"/>
      <c r="AS4814" s="86"/>
      <c r="AT4814" s="85"/>
      <c r="AU4814" s="85"/>
      <c r="AV4814" s="85"/>
      <c r="AW4814" s="100"/>
      <c r="AX4814" s="3"/>
      <c r="AY4814" s="2"/>
      <c r="AZ4814" s="2"/>
      <c r="BA4814" s="2"/>
      <c r="BB4814" s="55"/>
      <c r="BC4814" s="106"/>
      <c r="BD4814" s="105"/>
      <c r="BE4814" s="105"/>
      <c r="BF4814" s="105"/>
      <c r="BG4814" s="109"/>
      <c r="BH4814" s="3"/>
      <c r="BI4814" s="2"/>
      <c r="BJ4814" s="2"/>
      <c r="BK4814" s="2"/>
      <c r="BL4814" s="55"/>
      <c r="BM4814" s="49"/>
      <c r="BN4814" s="48"/>
      <c r="BO4814" s="48"/>
      <c r="BP4814" s="48"/>
      <c r="BQ4814" s="117"/>
      <c r="BR4814" s="3"/>
      <c r="BS4814" s="2"/>
      <c r="BT4814" s="2"/>
      <c r="BU4814" s="2"/>
      <c r="BV4814" s="55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18" t="s">
        <v>5</v>
      </c>
      <c r="H4815" s="3">
        <v>2024</v>
      </c>
      <c r="I4815" s="20" t="s">
        <v>289</v>
      </c>
      <c r="J4815" s="184" t="s">
        <v>268</v>
      </c>
      <c r="K4815" s="184" t="s">
        <v>318</v>
      </c>
      <c r="L4815" s="187">
        <f t="shared" si="165"/>
        <v>0</v>
      </c>
      <c r="M4815" s="187">
        <f t="shared" si="166"/>
        <v>0</v>
      </c>
      <c r="N4815" s="186"/>
      <c r="O4815" s="33"/>
      <c r="P4815" s="33"/>
      <c r="Q4815" s="33"/>
      <c r="R4815" s="33"/>
      <c r="S4815" s="42"/>
      <c r="T4815" s="2"/>
      <c r="U4815" s="2"/>
      <c r="V4815" s="2"/>
      <c r="W4815" s="2"/>
      <c r="X4815" s="55"/>
      <c r="Y4815" s="62"/>
      <c r="Z4815" s="62"/>
      <c r="AA4815" s="62"/>
      <c r="AB4815" s="62"/>
      <c r="AC4815" s="68"/>
      <c r="AD4815" s="2"/>
      <c r="AE4815" s="2"/>
      <c r="AF4815" s="2"/>
      <c r="AG4815" s="2"/>
      <c r="AH4815" s="55"/>
      <c r="AI4815" s="72"/>
      <c r="AJ4815" s="72"/>
      <c r="AK4815" s="72"/>
      <c r="AL4815" s="72"/>
      <c r="AM4815" s="80"/>
      <c r="AN4815" s="2"/>
      <c r="AO4815" s="2"/>
      <c r="AP4815" s="2"/>
      <c r="AQ4815" s="2"/>
      <c r="AR4815" s="55"/>
      <c r="AS4815" s="85"/>
      <c r="AT4815" s="85"/>
      <c r="AU4815" s="85"/>
      <c r="AV4815" s="85"/>
      <c r="AW4815" s="100"/>
      <c r="AX4815" s="2"/>
      <c r="AY4815" s="2"/>
      <c r="AZ4815" s="2"/>
      <c r="BA4815" s="2"/>
      <c r="BB4815" s="55"/>
      <c r="BC4815" s="105"/>
      <c r="BD4815" s="105"/>
      <c r="BE4815" s="105"/>
      <c r="BF4815" s="105"/>
      <c r="BG4815" s="109"/>
      <c r="BH4815" s="2"/>
      <c r="BI4815" s="2"/>
      <c r="BJ4815" s="2"/>
      <c r="BK4815" s="2"/>
      <c r="BL4815" s="55"/>
      <c r="BM4815" s="48"/>
      <c r="BN4815" s="48"/>
      <c r="BO4815" s="48"/>
      <c r="BP4815" s="48"/>
      <c r="BQ4815" s="117"/>
      <c r="BR4815" s="2"/>
      <c r="BS4815" s="2"/>
      <c r="BT4815" s="2"/>
      <c r="BU4815" s="2"/>
      <c r="BV4815" s="55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18" t="s">
        <v>5</v>
      </c>
      <c r="H4816" s="3">
        <v>2024</v>
      </c>
      <c r="I4816" s="20" t="s">
        <v>289</v>
      </c>
      <c r="J4816" s="184" t="s">
        <v>292</v>
      </c>
      <c r="K4816" s="184" t="s">
        <v>318</v>
      </c>
      <c r="L4816" s="187">
        <f t="shared" si="165"/>
        <v>0</v>
      </c>
      <c r="M4816" s="187">
        <f t="shared" si="166"/>
        <v>0</v>
      </c>
      <c r="N4816" s="186"/>
      <c r="O4816" s="33"/>
      <c r="P4816" s="33"/>
      <c r="Q4816" s="33"/>
      <c r="R4816" s="33"/>
      <c r="S4816" s="42"/>
      <c r="T4816" s="2"/>
      <c r="U4816" s="2"/>
      <c r="V4816" s="2"/>
      <c r="W4816" s="2"/>
      <c r="X4816" s="55"/>
      <c r="Y4816" s="62"/>
      <c r="Z4816" s="62"/>
      <c r="AA4816" s="62"/>
      <c r="AB4816" s="62"/>
      <c r="AC4816" s="68"/>
      <c r="AD4816" s="2"/>
      <c r="AE4816" s="2"/>
      <c r="AF4816" s="2"/>
      <c r="AG4816" s="2"/>
      <c r="AH4816" s="55"/>
      <c r="AI4816" s="72"/>
      <c r="AJ4816" s="72"/>
      <c r="AK4816" s="72"/>
      <c r="AL4816" s="72"/>
      <c r="AM4816" s="80"/>
      <c r="AN4816" s="2"/>
      <c r="AO4816" s="2"/>
      <c r="AP4816" s="2"/>
      <c r="AQ4816" s="2"/>
      <c r="AR4816" s="55"/>
      <c r="AS4816" s="85"/>
      <c r="AT4816" s="85"/>
      <c r="AU4816" s="85"/>
      <c r="AV4816" s="85"/>
      <c r="AW4816" s="100"/>
      <c r="AX4816" s="2"/>
      <c r="AY4816" s="2"/>
      <c r="AZ4816" s="2"/>
      <c r="BA4816" s="2"/>
      <c r="BB4816" s="55"/>
      <c r="BC4816" s="105"/>
      <c r="BD4816" s="105"/>
      <c r="BE4816" s="105"/>
      <c r="BF4816" s="105"/>
      <c r="BG4816" s="109"/>
      <c r="BH4816" s="2"/>
      <c r="BI4816" s="2"/>
      <c r="BJ4816" s="2"/>
      <c r="BK4816" s="2"/>
      <c r="BL4816" s="55"/>
      <c r="BM4816" s="48"/>
      <c r="BN4816" s="48"/>
      <c r="BO4816" s="48"/>
      <c r="BP4816" s="48"/>
      <c r="BQ4816" s="117"/>
      <c r="BR4816" s="2"/>
      <c r="BS4816" s="2"/>
      <c r="BT4816" s="2"/>
      <c r="BU4816" s="2"/>
      <c r="BV4816" s="55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18" t="s">
        <v>5</v>
      </c>
      <c r="H4817" s="3">
        <v>2024</v>
      </c>
      <c r="I4817" s="20" t="s">
        <v>285</v>
      </c>
      <c r="J4817" s="184" t="s">
        <v>293</v>
      </c>
      <c r="K4817" s="184" t="s">
        <v>318</v>
      </c>
      <c r="L4817" s="187">
        <f t="shared" si="165"/>
        <v>0</v>
      </c>
      <c r="M4817" s="187">
        <f t="shared" si="166"/>
        <v>0</v>
      </c>
      <c r="N4817" s="186"/>
      <c r="O4817" s="33"/>
      <c r="P4817" s="33"/>
      <c r="Q4817" s="33"/>
      <c r="R4817" s="34"/>
      <c r="S4817" s="42"/>
      <c r="T4817" s="2"/>
      <c r="U4817" s="2"/>
      <c r="V4817" s="2"/>
      <c r="W4817" s="3"/>
      <c r="X4817" s="55"/>
      <c r="Y4817" s="62"/>
      <c r="Z4817" s="62"/>
      <c r="AA4817" s="62"/>
      <c r="AB4817" s="64"/>
      <c r="AC4817" s="68"/>
      <c r="AD4817" s="2"/>
      <c r="AE4817" s="2"/>
      <c r="AF4817" s="2"/>
      <c r="AG4817" s="3"/>
      <c r="AH4817" s="55"/>
      <c r="AI4817" s="72"/>
      <c r="AJ4817" s="72"/>
      <c r="AK4817" s="72"/>
      <c r="AL4817" s="73"/>
      <c r="AM4817" s="80"/>
      <c r="AN4817" s="2"/>
      <c r="AO4817" s="2"/>
      <c r="AP4817" s="2"/>
      <c r="AQ4817" s="3"/>
      <c r="AR4817" s="55"/>
      <c r="AS4817" s="85"/>
      <c r="AT4817" s="85"/>
      <c r="AU4817" s="85"/>
      <c r="AV4817" s="86"/>
      <c r="AW4817" s="100"/>
      <c r="AX4817" s="2"/>
      <c r="AY4817" s="2"/>
      <c r="AZ4817" s="2"/>
      <c r="BA4817" s="3"/>
      <c r="BB4817" s="55"/>
      <c r="BC4817" s="105"/>
      <c r="BD4817" s="105"/>
      <c r="BE4817" s="105"/>
      <c r="BF4817" s="106"/>
      <c r="BG4817" s="109"/>
      <c r="BH4817" s="2"/>
      <c r="BI4817" s="2"/>
      <c r="BJ4817" s="2"/>
      <c r="BK4817" s="3"/>
      <c r="BL4817" s="55"/>
      <c r="BM4817" s="48"/>
      <c r="BN4817" s="48"/>
      <c r="BO4817" s="48"/>
      <c r="BP4817" s="49"/>
      <c r="BQ4817" s="117"/>
      <c r="BR4817" s="2"/>
      <c r="BS4817" s="2"/>
      <c r="BT4817" s="2"/>
      <c r="BU4817" s="3"/>
      <c r="BV4817" s="55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18" t="s">
        <v>5</v>
      </c>
      <c r="H4818" s="3">
        <v>2024</v>
      </c>
      <c r="I4818" s="20" t="s">
        <v>287</v>
      </c>
      <c r="J4818" s="184" t="s">
        <v>269</v>
      </c>
      <c r="K4818" s="184" t="s">
        <v>320</v>
      </c>
      <c r="L4818" s="187">
        <f t="shared" si="165"/>
        <v>0</v>
      </c>
      <c r="M4818" s="187">
        <f t="shared" si="166"/>
        <v>0</v>
      </c>
      <c r="N4818" s="186"/>
      <c r="O4818" s="33"/>
      <c r="P4818" s="33"/>
      <c r="Q4818" s="33"/>
      <c r="R4818" s="33"/>
      <c r="S4818" s="42"/>
      <c r="T4818" s="2"/>
      <c r="U4818" s="2"/>
      <c r="V4818" s="2"/>
      <c r="W4818" s="2"/>
      <c r="X4818" s="55"/>
      <c r="Y4818" s="62"/>
      <c r="Z4818" s="62"/>
      <c r="AA4818" s="62"/>
      <c r="AB4818" s="64"/>
      <c r="AC4818" s="68"/>
      <c r="AD4818" s="2"/>
      <c r="AE4818" s="2"/>
      <c r="AF4818" s="2"/>
      <c r="AG4818" s="2"/>
      <c r="AH4818" s="55"/>
      <c r="AI4818" s="72"/>
      <c r="AJ4818" s="72"/>
      <c r="AK4818" s="72"/>
      <c r="AL4818" s="72"/>
      <c r="AM4818" s="80"/>
      <c r="AN4818" s="2"/>
      <c r="AO4818" s="2"/>
      <c r="AP4818" s="2"/>
      <c r="AQ4818" s="2"/>
      <c r="AR4818" s="55"/>
      <c r="AS4818" s="85"/>
      <c r="AT4818" s="85"/>
      <c r="AU4818" s="85"/>
      <c r="AV4818" s="85"/>
      <c r="AW4818" s="100"/>
      <c r="AX4818" s="2"/>
      <c r="AY4818" s="2"/>
      <c r="AZ4818" s="2"/>
      <c r="BA4818" s="2"/>
      <c r="BB4818" s="55"/>
      <c r="BC4818" s="105"/>
      <c r="BD4818" s="105"/>
      <c r="BE4818" s="105"/>
      <c r="BF4818" s="105"/>
      <c r="BG4818" s="109"/>
      <c r="BH4818" s="2"/>
      <c r="BI4818" s="2"/>
      <c r="BJ4818" s="2"/>
      <c r="BK4818" s="2"/>
      <c r="BL4818" s="55"/>
      <c r="BM4818" s="48"/>
      <c r="BN4818" s="48"/>
      <c r="BO4818" s="48"/>
      <c r="BP4818" s="48"/>
      <c r="BQ4818" s="117"/>
      <c r="BR4818" s="2"/>
      <c r="BS4818" s="2"/>
      <c r="BT4818" s="2"/>
      <c r="BU4818" s="2"/>
      <c r="BV4818" s="55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18" t="s">
        <v>5</v>
      </c>
      <c r="H4819" s="3">
        <v>2024</v>
      </c>
      <c r="I4819" s="20" t="s">
        <v>287</v>
      </c>
      <c r="J4819" s="184" t="s">
        <v>270</v>
      </c>
      <c r="K4819" s="184" t="s">
        <v>320</v>
      </c>
      <c r="L4819" s="187">
        <f t="shared" si="165"/>
        <v>0</v>
      </c>
      <c r="M4819" s="187">
        <f t="shared" si="166"/>
        <v>0</v>
      </c>
      <c r="N4819" s="186"/>
      <c r="O4819" s="33"/>
      <c r="P4819" s="33"/>
      <c r="Q4819" s="33"/>
      <c r="R4819" s="33"/>
      <c r="S4819" s="42"/>
      <c r="T4819" s="2"/>
      <c r="U4819" s="2"/>
      <c r="V4819" s="2"/>
      <c r="W4819" s="2"/>
      <c r="X4819" s="55"/>
      <c r="Y4819" s="62"/>
      <c r="Z4819" s="62"/>
      <c r="AA4819" s="62"/>
      <c r="AB4819" s="62"/>
      <c r="AC4819" s="68"/>
      <c r="AD4819" s="2"/>
      <c r="AE4819" s="2"/>
      <c r="AF4819" s="2"/>
      <c r="AG4819" s="2"/>
      <c r="AH4819" s="55"/>
      <c r="AI4819" s="72"/>
      <c r="AJ4819" s="72"/>
      <c r="AK4819" s="72"/>
      <c r="AL4819" s="72"/>
      <c r="AM4819" s="80"/>
      <c r="AN4819" s="2"/>
      <c r="AO4819" s="2"/>
      <c r="AP4819" s="2"/>
      <c r="AQ4819" s="2"/>
      <c r="AR4819" s="55"/>
      <c r="AS4819" s="85"/>
      <c r="AT4819" s="85"/>
      <c r="AU4819" s="85"/>
      <c r="AV4819" s="85"/>
      <c r="AW4819" s="100"/>
      <c r="AX4819" s="2"/>
      <c r="AY4819" s="2"/>
      <c r="AZ4819" s="2"/>
      <c r="BA4819" s="2"/>
      <c r="BB4819" s="55"/>
      <c r="BC4819" s="105"/>
      <c r="BD4819" s="105"/>
      <c r="BE4819" s="105"/>
      <c r="BF4819" s="105"/>
      <c r="BG4819" s="109"/>
      <c r="BH4819" s="2"/>
      <c r="BI4819" s="2"/>
      <c r="BJ4819" s="2"/>
      <c r="BK4819" s="2"/>
      <c r="BL4819" s="55"/>
      <c r="BM4819" s="48"/>
      <c r="BN4819" s="48"/>
      <c r="BO4819" s="48"/>
      <c r="BP4819" s="48"/>
      <c r="BQ4819" s="117"/>
      <c r="BR4819" s="2"/>
      <c r="BS4819" s="2"/>
      <c r="BT4819" s="2"/>
      <c r="BU4819" s="2"/>
      <c r="BV4819" s="55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18" t="s">
        <v>5</v>
      </c>
      <c r="H4820" s="3">
        <v>2024</v>
      </c>
      <c r="I4820" s="20" t="s">
        <v>290</v>
      </c>
      <c r="J4820" s="184" t="s">
        <v>271</v>
      </c>
      <c r="K4820" s="184" t="s">
        <v>321</v>
      </c>
      <c r="L4820" s="187">
        <f t="shared" si="165"/>
        <v>0</v>
      </c>
      <c r="M4820" s="187">
        <f t="shared" si="166"/>
        <v>0</v>
      </c>
      <c r="N4820" s="186"/>
      <c r="O4820" s="33"/>
      <c r="P4820" s="33"/>
      <c r="Q4820" s="33"/>
      <c r="R4820" s="33"/>
      <c r="S4820" s="42"/>
      <c r="T4820" s="2"/>
      <c r="U4820" s="2"/>
      <c r="V4820" s="2"/>
      <c r="W4820" s="2"/>
      <c r="X4820" s="55"/>
      <c r="Y4820" s="62"/>
      <c r="Z4820" s="62"/>
      <c r="AA4820" s="62"/>
      <c r="AB4820" s="62"/>
      <c r="AC4820" s="68"/>
      <c r="AD4820" s="2"/>
      <c r="AE4820" s="2"/>
      <c r="AF4820" s="2"/>
      <c r="AG4820" s="2"/>
      <c r="AH4820" s="55"/>
      <c r="AI4820" s="72"/>
      <c r="AJ4820" s="72"/>
      <c r="AK4820" s="72"/>
      <c r="AL4820" s="72"/>
      <c r="AM4820" s="80"/>
      <c r="AN4820" s="2"/>
      <c r="AO4820" s="2"/>
      <c r="AP4820" s="2"/>
      <c r="AQ4820" s="2"/>
      <c r="AR4820" s="55"/>
      <c r="AS4820" s="85"/>
      <c r="AT4820" s="85"/>
      <c r="AU4820" s="85"/>
      <c r="AV4820" s="85"/>
      <c r="AW4820" s="100"/>
      <c r="AX4820" s="2"/>
      <c r="AY4820" s="2"/>
      <c r="AZ4820" s="2"/>
      <c r="BA4820" s="2"/>
      <c r="BB4820" s="55"/>
      <c r="BC4820" s="105"/>
      <c r="BD4820" s="105"/>
      <c r="BE4820" s="105"/>
      <c r="BF4820" s="105"/>
      <c r="BG4820" s="109"/>
      <c r="BH4820" s="2"/>
      <c r="BI4820" s="2"/>
      <c r="BJ4820" s="2"/>
      <c r="BK4820" s="2"/>
      <c r="BL4820" s="55"/>
      <c r="BM4820" s="48"/>
      <c r="BN4820" s="48"/>
      <c r="BO4820" s="48"/>
      <c r="BP4820" s="48"/>
      <c r="BQ4820" s="117"/>
      <c r="BR4820" s="2"/>
      <c r="BS4820" s="2"/>
      <c r="BT4820" s="2"/>
      <c r="BU4820" s="2"/>
      <c r="BV4820" s="55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18" t="s">
        <v>5</v>
      </c>
      <c r="H4821" s="3">
        <v>2024</v>
      </c>
      <c r="I4821" s="20" t="s">
        <v>284</v>
      </c>
      <c r="J4821" s="184" t="s">
        <v>294</v>
      </c>
      <c r="K4821" s="184" t="s">
        <v>320</v>
      </c>
      <c r="L4821" s="187">
        <f t="shared" si="165"/>
        <v>0</v>
      </c>
      <c r="M4821" s="187">
        <f t="shared" si="166"/>
        <v>0</v>
      </c>
      <c r="N4821" s="186"/>
      <c r="O4821" s="33"/>
      <c r="P4821" s="33"/>
      <c r="Q4821" s="33"/>
      <c r="R4821" s="33"/>
      <c r="S4821" s="42"/>
      <c r="T4821" s="2"/>
      <c r="U4821" s="2"/>
      <c r="V4821" s="2"/>
      <c r="W4821" s="2"/>
      <c r="X4821" s="55"/>
      <c r="Y4821" s="62"/>
      <c r="Z4821" s="62"/>
      <c r="AA4821" s="62"/>
      <c r="AB4821" s="62"/>
      <c r="AC4821" s="68"/>
      <c r="AD4821" s="2"/>
      <c r="AE4821" s="2"/>
      <c r="AF4821" s="2"/>
      <c r="AG4821" s="2"/>
      <c r="AH4821" s="55"/>
      <c r="AI4821" s="72"/>
      <c r="AJ4821" s="72"/>
      <c r="AK4821" s="72"/>
      <c r="AL4821" s="72"/>
      <c r="AM4821" s="80"/>
      <c r="AN4821" s="2"/>
      <c r="AO4821" s="2"/>
      <c r="AP4821" s="2"/>
      <c r="AQ4821" s="2"/>
      <c r="AR4821" s="55"/>
      <c r="AS4821" s="85"/>
      <c r="AT4821" s="85"/>
      <c r="AU4821" s="85"/>
      <c r="AV4821" s="85"/>
      <c r="AW4821" s="100"/>
      <c r="AX4821" s="2"/>
      <c r="AY4821" s="2"/>
      <c r="AZ4821" s="2"/>
      <c r="BA4821" s="2"/>
      <c r="BB4821" s="55"/>
      <c r="BC4821" s="105"/>
      <c r="BD4821" s="105"/>
      <c r="BE4821" s="105"/>
      <c r="BF4821" s="105"/>
      <c r="BG4821" s="109"/>
      <c r="BH4821" s="2"/>
      <c r="BI4821" s="2"/>
      <c r="BJ4821" s="2"/>
      <c r="BK4821" s="2"/>
      <c r="BL4821" s="55"/>
      <c r="BM4821" s="48"/>
      <c r="BN4821" s="48"/>
      <c r="BO4821" s="48"/>
      <c r="BP4821" s="48"/>
      <c r="BQ4821" s="117"/>
      <c r="BR4821" s="2"/>
      <c r="BS4821" s="2"/>
      <c r="BT4821" s="2"/>
      <c r="BU4821" s="2"/>
      <c r="BV4821" s="55"/>
    </row>
    <row r="4822" spans="1:74" ht="28.8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18" t="s">
        <v>5</v>
      </c>
      <c r="H4822" s="3">
        <v>2024</v>
      </c>
      <c r="I4822" s="20" t="s">
        <v>284</v>
      </c>
      <c r="J4822" s="184" t="s">
        <v>346</v>
      </c>
      <c r="K4822" s="184" t="s">
        <v>320</v>
      </c>
      <c r="L4822" s="187">
        <f t="shared" si="165"/>
        <v>0</v>
      </c>
      <c r="M4822" s="187">
        <f t="shared" si="166"/>
        <v>0</v>
      </c>
      <c r="N4822" s="186"/>
      <c r="O4822" s="33"/>
      <c r="P4822" s="33"/>
      <c r="Q4822" s="33"/>
      <c r="R4822" s="33"/>
      <c r="S4822" s="42"/>
      <c r="T4822" s="2"/>
      <c r="U4822" s="2"/>
      <c r="V4822" s="2"/>
      <c r="W4822" s="2"/>
      <c r="X4822" s="55"/>
      <c r="Y4822" s="62"/>
      <c r="Z4822" s="62"/>
      <c r="AA4822" s="62"/>
      <c r="AB4822" s="62"/>
      <c r="AC4822" s="68"/>
      <c r="AD4822" s="2"/>
      <c r="AE4822" s="2"/>
      <c r="AF4822" s="2"/>
      <c r="AG4822" s="2"/>
      <c r="AH4822" s="55"/>
      <c r="AI4822" s="72"/>
      <c r="AJ4822" s="72"/>
      <c r="AK4822" s="72"/>
      <c r="AL4822" s="72"/>
      <c r="AM4822" s="80"/>
      <c r="AN4822" s="2"/>
      <c r="AO4822" s="2"/>
      <c r="AP4822" s="2"/>
      <c r="AQ4822" s="2"/>
      <c r="AR4822" s="55"/>
      <c r="AS4822" s="85"/>
      <c r="AT4822" s="85"/>
      <c r="AU4822" s="85"/>
      <c r="AV4822" s="85"/>
      <c r="AW4822" s="100"/>
      <c r="AX4822" s="2"/>
      <c r="AY4822" s="2"/>
      <c r="AZ4822" s="2"/>
      <c r="BA4822" s="2"/>
      <c r="BB4822" s="55"/>
      <c r="BC4822" s="105"/>
      <c r="BD4822" s="105"/>
      <c r="BE4822" s="105"/>
      <c r="BF4822" s="105"/>
      <c r="BG4822" s="109"/>
      <c r="BH4822" s="2"/>
      <c r="BI4822" s="2"/>
      <c r="BJ4822" s="2"/>
      <c r="BK4822" s="2"/>
      <c r="BL4822" s="55"/>
      <c r="BM4822" s="48"/>
      <c r="BN4822" s="48"/>
      <c r="BO4822" s="48"/>
      <c r="BP4822" s="48"/>
      <c r="BQ4822" s="117"/>
      <c r="BR4822" s="2"/>
      <c r="BS4822" s="2"/>
      <c r="BT4822" s="2"/>
      <c r="BU4822" s="2"/>
      <c r="BV4822" s="55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18" t="s">
        <v>5</v>
      </c>
      <c r="H4823" s="3">
        <v>2024</v>
      </c>
      <c r="I4823" s="20" t="s">
        <v>284</v>
      </c>
      <c r="J4823" s="184" t="s">
        <v>295</v>
      </c>
      <c r="K4823" s="184" t="s">
        <v>320</v>
      </c>
      <c r="L4823" s="187">
        <f t="shared" si="165"/>
        <v>0</v>
      </c>
      <c r="M4823" s="187">
        <f t="shared" si="166"/>
        <v>0</v>
      </c>
      <c r="N4823" s="186"/>
      <c r="O4823" s="33"/>
      <c r="P4823" s="33"/>
      <c r="Q4823" s="33"/>
      <c r="R4823" s="33"/>
      <c r="S4823" s="42"/>
      <c r="T4823" s="2"/>
      <c r="U4823" s="2"/>
      <c r="V4823" s="2"/>
      <c r="W4823" s="2"/>
      <c r="X4823" s="55"/>
      <c r="Y4823" s="62"/>
      <c r="Z4823" s="62"/>
      <c r="AA4823" s="62"/>
      <c r="AB4823" s="62"/>
      <c r="AC4823" s="68"/>
      <c r="AD4823" s="2"/>
      <c r="AE4823" s="2"/>
      <c r="AF4823" s="2"/>
      <c r="AG4823" s="2"/>
      <c r="AH4823" s="55"/>
      <c r="AI4823" s="72"/>
      <c r="AJ4823" s="72"/>
      <c r="AK4823" s="72"/>
      <c r="AL4823" s="72"/>
      <c r="AM4823" s="80"/>
      <c r="AN4823" s="2"/>
      <c r="AO4823" s="2"/>
      <c r="AP4823" s="2"/>
      <c r="AQ4823" s="2"/>
      <c r="AR4823" s="55"/>
      <c r="AS4823" s="85"/>
      <c r="AT4823" s="85"/>
      <c r="AU4823" s="85"/>
      <c r="AV4823" s="85"/>
      <c r="AW4823" s="100"/>
      <c r="AX4823" s="2"/>
      <c r="AY4823" s="2"/>
      <c r="AZ4823" s="2"/>
      <c r="BA4823" s="2"/>
      <c r="BB4823" s="55"/>
      <c r="BC4823" s="105"/>
      <c r="BD4823" s="105"/>
      <c r="BE4823" s="105"/>
      <c r="BF4823" s="105"/>
      <c r="BG4823" s="109"/>
      <c r="BH4823" s="2"/>
      <c r="BI4823" s="2"/>
      <c r="BJ4823" s="2"/>
      <c r="BK4823" s="2"/>
      <c r="BL4823" s="55"/>
      <c r="BM4823" s="48"/>
      <c r="BN4823" s="48"/>
      <c r="BO4823" s="48"/>
      <c r="BP4823" s="48"/>
      <c r="BQ4823" s="117"/>
      <c r="BR4823" s="2"/>
      <c r="BS4823" s="2"/>
      <c r="BT4823" s="2"/>
      <c r="BU4823" s="2"/>
      <c r="BV4823" s="55"/>
    </row>
    <row r="4824" spans="1:74" ht="28.8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18" t="s">
        <v>5</v>
      </c>
      <c r="H4824" s="3">
        <v>2024</v>
      </c>
      <c r="I4824" s="20" t="s">
        <v>290</v>
      </c>
      <c r="J4824" s="184" t="s">
        <v>299</v>
      </c>
      <c r="K4824" s="184" t="s">
        <v>318</v>
      </c>
      <c r="L4824" s="187">
        <f t="shared" si="165"/>
        <v>0</v>
      </c>
      <c r="M4824" s="187">
        <f t="shared" si="166"/>
        <v>0</v>
      </c>
      <c r="N4824" s="186"/>
      <c r="O4824" s="33"/>
      <c r="P4824" s="33"/>
      <c r="Q4824" s="33"/>
      <c r="R4824" s="33"/>
      <c r="S4824" s="42"/>
      <c r="T4824" s="2"/>
      <c r="U4824" s="2"/>
      <c r="V4824" s="2"/>
      <c r="W4824" s="2"/>
      <c r="X4824" s="55"/>
      <c r="Y4824" s="62"/>
      <c r="Z4824" s="62"/>
      <c r="AA4824" s="62"/>
      <c r="AB4824" s="62"/>
      <c r="AC4824" s="68"/>
      <c r="AD4824" s="2"/>
      <c r="AE4824" s="2"/>
      <c r="AF4824" s="2"/>
      <c r="AG4824" s="2"/>
      <c r="AH4824" s="55"/>
      <c r="AI4824" s="72"/>
      <c r="AJ4824" s="72"/>
      <c r="AK4824" s="72"/>
      <c r="AL4824" s="72"/>
      <c r="AM4824" s="80"/>
      <c r="AN4824" s="2"/>
      <c r="AO4824" s="2"/>
      <c r="AP4824" s="2"/>
      <c r="AQ4824" s="2"/>
      <c r="AR4824" s="55"/>
      <c r="AS4824" s="85"/>
      <c r="AT4824" s="85"/>
      <c r="AU4824" s="85"/>
      <c r="AV4824" s="85"/>
      <c r="AW4824" s="100"/>
      <c r="AX4824" s="2"/>
      <c r="AY4824" s="2"/>
      <c r="AZ4824" s="2"/>
      <c r="BA4824" s="2"/>
      <c r="BB4824" s="55"/>
      <c r="BC4824" s="105"/>
      <c r="BD4824" s="105"/>
      <c r="BE4824" s="105"/>
      <c r="BF4824" s="105"/>
      <c r="BG4824" s="109"/>
      <c r="BH4824" s="2"/>
      <c r="BI4824" s="2"/>
      <c r="BJ4824" s="2"/>
      <c r="BK4824" s="2"/>
      <c r="BL4824" s="55"/>
      <c r="BM4824" s="48"/>
      <c r="BN4824" s="48"/>
      <c r="BO4824" s="48"/>
      <c r="BP4824" s="48"/>
      <c r="BQ4824" s="117"/>
      <c r="BR4824" s="2"/>
      <c r="BS4824" s="2"/>
      <c r="BT4824" s="2"/>
      <c r="BU4824" s="2"/>
      <c r="BV4824" s="55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18" t="s">
        <v>5</v>
      </c>
      <c r="H4825" s="3">
        <v>2024</v>
      </c>
      <c r="I4825" s="20" t="s">
        <v>315</v>
      </c>
      <c r="J4825" s="184" t="s">
        <v>347</v>
      </c>
      <c r="K4825" s="184" t="s">
        <v>320</v>
      </c>
      <c r="L4825" s="187">
        <f t="shared" si="165"/>
        <v>0</v>
      </c>
      <c r="M4825" s="187">
        <f t="shared" si="166"/>
        <v>0</v>
      </c>
      <c r="N4825" s="186"/>
      <c r="O4825" s="33"/>
      <c r="P4825" s="33"/>
      <c r="Q4825" s="33"/>
      <c r="R4825" s="33"/>
      <c r="S4825" s="42"/>
      <c r="T4825" s="2"/>
      <c r="U4825" s="2"/>
      <c r="V4825" s="2"/>
      <c r="W4825" s="2"/>
      <c r="X4825" s="55"/>
      <c r="Y4825" s="62"/>
      <c r="Z4825" s="62"/>
      <c r="AA4825" s="62"/>
      <c r="AB4825" s="62"/>
      <c r="AC4825" s="68"/>
      <c r="AD4825" s="2"/>
      <c r="AE4825" s="2"/>
      <c r="AF4825" s="2"/>
      <c r="AG4825" s="2"/>
      <c r="AH4825" s="55"/>
      <c r="AI4825" s="72"/>
      <c r="AJ4825" s="72"/>
      <c r="AK4825" s="72"/>
      <c r="AL4825" s="72"/>
      <c r="AM4825" s="80"/>
      <c r="AN4825" s="2"/>
      <c r="AO4825" s="2"/>
      <c r="AP4825" s="2"/>
      <c r="AQ4825" s="2"/>
      <c r="AR4825" s="55"/>
      <c r="AS4825" s="85"/>
      <c r="AT4825" s="85"/>
      <c r="AU4825" s="85"/>
      <c r="AV4825" s="85"/>
      <c r="AW4825" s="100"/>
      <c r="AX4825" s="2"/>
      <c r="AY4825" s="2"/>
      <c r="AZ4825" s="2"/>
      <c r="BA4825" s="2"/>
      <c r="BB4825" s="55"/>
      <c r="BC4825" s="105"/>
      <c r="BD4825" s="105"/>
      <c r="BE4825" s="105"/>
      <c r="BF4825" s="105"/>
      <c r="BG4825" s="109"/>
      <c r="BH4825" s="2"/>
      <c r="BI4825" s="2"/>
      <c r="BJ4825" s="2"/>
      <c r="BK4825" s="2"/>
      <c r="BL4825" s="55"/>
      <c r="BM4825" s="48"/>
      <c r="BN4825" s="48"/>
      <c r="BO4825" s="48"/>
      <c r="BP4825" s="48"/>
      <c r="BQ4825" s="117"/>
      <c r="BR4825" s="2"/>
      <c r="BS4825" s="2"/>
      <c r="BT4825" s="2"/>
      <c r="BU4825" s="2"/>
      <c r="BV4825" s="55"/>
    </row>
    <row r="4826" spans="1:74" ht="28.8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18" t="s">
        <v>5</v>
      </c>
      <c r="H4826" s="3">
        <v>2024</v>
      </c>
      <c r="I4826" s="20" t="s">
        <v>315</v>
      </c>
      <c r="J4826" s="184" t="s">
        <v>296</v>
      </c>
      <c r="K4826" s="184" t="s">
        <v>321</v>
      </c>
      <c r="L4826" s="187">
        <f t="shared" si="165"/>
        <v>0</v>
      </c>
      <c r="M4826" s="187">
        <f t="shared" si="166"/>
        <v>0</v>
      </c>
      <c r="N4826" s="186"/>
      <c r="O4826" s="33"/>
      <c r="P4826" s="33"/>
      <c r="Q4826" s="33"/>
      <c r="R4826" s="33"/>
      <c r="S4826" s="42"/>
      <c r="T4826" s="2"/>
      <c r="U4826" s="2"/>
      <c r="V4826" s="2"/>
      <c r="W4826" s="2"/>
      <c r="X4826" s="55"/>
      <c r="Y4826" s="62"/>
      <c r="Z4826" s="62"/>
      <c r="AA4826" s="62"/>
      <c r="AB4826" s="62"/>
      <c r="AC4826" s="68"/>
      <c r="AD4826" s="2"/>
      <c r="AE4826" s="2"/>
      <c r="AF4826" s="2"/>
      <c r="AG4826" s="2"/>
      <c r="AH4826" s="55"/>
      <c r="AI4826" s="72"/>
      <c r="AJ4826" s="72"/>
      <c r="AK4826" s="72"/>
      <c r="AL4826" s="72"/>
      <c r="AM4826" s="80"/>
      <c r="AN4826" s="2"/>
      <c r="AO4826" s="2"/>
      <c r="AP4826" s="2"/>
      <c r="AQ4826" s="2"/>
      <c r="AR4826" s="55"/>
      <c r="AS4826" s="85"/>
      <c r="AT4826" s="85"/>
      <c r="AU4826" s="85"/>
      <c r="AV4826" s="85"/>
      <c r="AW4826" s="100"/>
      <c r="AX4826" s="2"/>
      <c r="AY4826" s="2"/>
      <c r="AZ4826" s="2"/>
      <c r="BA4826" s="2"/>
      <c r="BB4826" s="55"/>
      <c r="BC4826" s="105"/>
      <c r="BD4826" s="105"/>
      <c r="BE4826" s="105"/>
      <c r="BF4826" s="105"/>
      <c r="BG4826" s="109"/>
      <c r="BH4826" s="2"/>
      <c r="BI4826" s="2"/>
      <c r="BJ4826" s="2"/>
      <c r="BK4826" s="2"/>
      <c r="BL4826" s="55"/>
      <c r="BM4826" s="48"/>
      <c r="BN4826" s="48"/>
      <c r="BO4826" s="48"/>
      <c r="BP4826" s="48"/>
      <c r="BQ4826" s="117"/>
      <c r="BR4826" s="2"/>
      <c r="BS4826" s="2"/>
      <c r="BT4826" s="2"/>
      <c r="BU4826" s="2"/>
      <c r="BV4826" s="55"/>
    </row>
    <row r="4827" spans="1:74" ht="28.8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18" t="s">
        <v>5</v>
      </c>
      <c r="H4827" s="3">
        <v>2024</v>
      </c>
      <c r="I4827" s="20" t="s">
        <v>316</v>
      </c>
      <c r="J4827" s="184" t="s">
        <v>297</v>
      </c>
      <c r="K4827" s="184" t="s">
        <v>318</v>
      </c>
      <c r="L4827" s="187">
        <f t="shared" si="165"/>
        <v>0</v>
      </c>
      <c r="M4827" s="187">
        <f t="shared" si="166"/>
        <v>0</v>
      </c>
      <c r="N4827" s="186"/>
      <c r="O4827" s="33"/>
      <c r="P4827" s="33"/>
      <c r="Q4827" s="33"/>
      <c r="R4827" s="33"/>
      <c r="S4827" s="42"/>
      <c r="T4827" s="2"/>
      <c r="U4827" s="2"/>
      <c r="V4827" s="2"/>
      <c r="W4827" s="2"/>
      <c r="X4827" s="55"/>
      <c r="Y4827" s="62"/>
      <c r="Z4827" s="62"/>
      <c r="AA4827" s="62"/>
      <c r="AB4827" s="62"/>
      <c r="AC4827" s="68"/>
      <c r="AD4827" s="2"/>
      <c r="AE4827" s="2"/>
      <c r="AF4827" s="2"/>
      <c r="AG4827" s="2"/>
      <c r="AH4827" s="55"/>
      <c r="AI4827" s="72"/>
      <c r="AJ4827" s="72"/>
      <c r="AK4827" s="72"/>
      <c r="AL4827" s="72"/>
      <c r="AM4827" s="80"/>
      <c r="AN4827" s="2"/>
      <c r="AO4827" s="2"/>
      <c r="AP4827" s="2"/>
      <c r="AQ4827" s="2"/>
      <c r="AR4827" s="55"/>
      <c r="AS4827" s="85"/>
      <c r="AT4827" s="85"/>
      <c r="AU4827" s="85"/>
      <c r="AV4827" s="85"/>
      <c r="AW4827" s="100"/>
      <c r="AX4827" s="2"/>
      <c r="AY4827" s="2"/>
      <c r="AZ4827" s="2"/>
      <c r="BA4827" s="2"/>
      <c r="BB4827" s="55"/>
      <c r="BC4827" s="105"/>
      <c r="BD4827" s="105"/>
      <c r="BE4827" s="105"/>
      <c r="BF4827" s="105"/>
      <c r="BG4827" s="109"/>
      <c r="BH4827" s="2"/>
      <c r="BI4827" s="2"/>
      <c r="BJ4827" s="2"/>
      <c r="BK4827" s="2"/>
      <c r="BL4827" s="55"/>
      <c r="BM4827" s="48"/>
      <c r="BN4827" s="48"/>
      <c r="BO4827" s="48"/>
      <c r="BP4827" s="48"/>
      <c r="BQ4827" s="117"/>
      <c r="BR4827" s="2"/>
      <c r="BS4827" s="2"/>
      <c r="BT4827" s="2"/>
      <c r="BU4827" s="2"/>
      <c r="BV4827" s="55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18" t="s">
        <v>5</v>
      </c>
      <c r="H4828" s="3">
        <v>2024</v>
      </c>
      <c r="I4828" s="20" t="s">
        <v>316</v>
      </c>
      <c r="J4828" s="185" t="s">
        <v>348</v>
      </c>
      <c r="K4828" s="185" t="s">
        <v>320</v>
      </c>
      <c r="L4828" s="187">
        <f t="shared" si="165"/>
        <v>0</v>
      </c>
      <c r="M4828" s="187">
        <f t="shared" si="166"/>
        <v>0</v>
      </c>
      <c r="N4828" s="186"/>
      <c r="O4828" s="33"/>
      <c r="P4828" s="33"/>
      <c r="Q4828" s="33"/>
      <c r="R4828" s="33"/>
      <c r="S4828" s="42"/>
      <c r="T4828" s="2"/>
      <c r="U4828" s="2"/>
      <c r="V4828" s="2"/>
      <c r="W4828" s="2"/>
      <c r="X4828" s="55"/>
      <c r="Y4828" s="62"/>
      <c r="Z4828" s="62"/>
      <c r="AA4828" s="62"/>
      <c r="AB4828" s="62"/>
      <c r="AC4828" s="68"/>
      <c r="AD4828" s="2"/>
      <c r="AE4828" s="2"/>
      <c r="AF4828" s="2"/>
      <c r="AG4828" s="2"/>
      <c r="AH4828" s="55"/>
      <c r="AI4828" s="72"/>
      <c r="AJ4828" s="72"/>
      <c r="AK4828" s="72"/>
      <c r="AL4828" s="72"/>
      <c r="AM4828" s="80"/>
      <c r="AN4828" s="2"/>
      <c r="AO4828" s="2"/>
      <c r="AP4828" s="2"/>
      <c r="AQ4828" s="2"/>
      <c r="AR4828" s="55"/>
      <c r="AS4828" s="85"/>
      <c r="AT4828" s="85"/>
      <c r="AU4828" s="85"/>
      <c r="AV4828" s="85"/>
      <c r="AW4828" s="100"/>
      <c r="AX4828" s="2"/>
      <c r="AY4828" s="2"/>
      <c r="AZ4828" s="2"/>
      <c r="BA4828" s="2"/>
      <c r="BB4828" s="55"/>
      <c r="BC4828" s="105"/>
      <c r="BD4828" s="105"/>
      <c r="BE4828" s="105"/>
      <c r="BF4828" s="105"/>
      <c r="BG4828" s="109"/>
      <c r="BH4828" s="2"/>
      <c r="BI4828" s="2"/>
      <c r="BJ4828" s="2"/>
      <c r="BK4828" s="2"/>
      <c r="BL4828" s="55"/>
      <c r="BM4828" s="48"/>
      <c r="BN4828" s="48"/>
      <c r="BO4828" s="48"/>
      <c r="BP4828" s="48"/>
      <c r="BQ4828" s="117"/>
      <c r="BR4828" s="2"/>
      <c r="BS4828" s="2"/>
      <c r="BT4828" s="2"/>
      <c r="BU4828" s="2"/>
      <c r="BV4828" s="55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18" t="s">
        <v>5</v>
      </c>
      <c r="H4829" s="3">
        <v>2024</v>
      </c>
      <c r="I4829" s="20" t="s">
        <v>282</v>
      </c>
      <c r="J4829" s="184" t="s">
        <v>272</v>
      </c>
      <c r="K4829" s="184" t="s">
        <v>321</v>
      </c>
      <c r="L4829" s="187">
        <f t="shared" si="165"/>
        <v>0</v>
      </c>
      <c r="M4829" s="187">
        <f t="shared" si="166"/>
        <v>0</v>
      </c>
      <c r="N4829" s="186"/>
      <c r="O4829" s="33"/>
      <c r="P4829" s="33"/>
      <c r="Q4829" s="33"/>
      <c r="R4829" s="33"/>
      <c r="S4829" s="42"/>
      <c r="T4829" s="2"/>
      <c r="U4829" s="2"/>
      <c r="V4829" s="2"/>
      <c r="W4829" s="2"/>
      <c r="X4829" s="55"/>
      <c r="Y4829" s="62"/>
      <c r="Z4829" s="62"/>
      <c r="AA4829" s="62"/>
      <c r="AB4829" s="62"/>
      <c r="AC4829" s="68"/>
      <c r="AD4829" s="2"/>
      <c r="AE4829" s="2"/>
      <c r="AF4829" s="2"/>
      <c r="AG4829" s="2"/>
      <c r="AH4829" s="55"/>
      <c r="AI4829" s="72"/>
      <c r="AJ4829" s="72"/>
      <c r="AK4829" s="72"/>
      <c r="AL4829" s="72"/>
      <c r="AM4829" s="80"/>
      <c r="AN4829" s="2"/>
      <c r="AO4829" s="2"/>
      <c r="AP4829" s="2"/>
      <c r="AQ4829" s="2"/>
      <c r="AR4829" s="55"/>
      <c r="AS4829" s="85"/>
      <c r="AT4829" s="85"/>
      <c r="AU4829" s="85"/>
      <c r="AV4829" s="85"/>
      <c r="AW4829" s="100"/>
      <c r="AX4829" s="2"/>
      <c r="AY4829" s="2"/>
      <c r="AZ4829" s="2"/>
      <c r="BA4829" s="2"/>
      <c r="BB4829" s="55"/>
      <c r="BC4829" s="105"/>
      <c r="BD4829" s="105"/>
      <c r="BE4829" s="105"/>
      <c r="BF4829" s="105"/>
      <c r="BG4829" s="109"/>
      <c r="BH4829" s="2"/>
      <c r="BI4829" s="2"/>
      <c r="BJ4829" s="2"/>
      <c r="BK4829" s="2"/>
      <c r="BL4829" s="55"/>
      <c r="BM4829" s="48"/>
      <c r="BN4829" s="48"/>
      <c r="BO4829" s="48"/>
      <c r="BP4829" s="48"/>
      <c r="BQ4829" s="117"/>
      <c r="BR4829" s="2"/>
      <c r="BS4829" s="2"/>
      <c r="BT4829" s="2"/>
      <c r="BU4829" s="2"/>
      <c r="BV4829" s="55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18" t="s">
        <v>5</v>
      </c>
      <c r="H4830" s="3">
        <v>2024</v>
      </c>
      <c r="I4830" s="20" t="s">
        <v>282</v>
      </c>
      <c r="J4830" s="184" t="s">
        <v>273</v>
      </c>
      <c r="K4830" s="184" t="s">
        <v>321</v>
      </c>
      <c r="L4830" s="187">
        <f t="shared" si="165"/>
        <v>8.0000000000000002E-3</v>
      </c>
      <c r="M4830" s="187">
        <f t="shared" si="166"/>
        <v>19.126999999999999</v>
      </c>
      <c r="N4830" s="186" t="s">
        <v>528</v>
      </c>
      <c r="O4830" s="33"/>
      <c r="P4830" s="33"/>
      <c r="Q4830" s="33"/>
      <c r="R4830" s="33"/>
      <c r="S4830" s="42"/>
      <c r="T4830" s="2"/>
      <c r="U4830" s="2"/>
      <c r="V4830" s="2"/>
      <c r="W4830" s="2"/>
      <c r="X4830" s="55"/>
      <c r="Y4830" s="62"/>
      <c r="Z4830" s="62"/>
      <c r="AA4830" s="62"/>
      <c r="AB4830" s="62"/>
      <c r="AC4830" s="68"/>
      <c r="AD4830" s="2"/>
      <c r="AE4830" s="2"/>
      <c r="AF4830" s="2"/>
      <c r="AG4830" s="2"/>
      <c r="AH4830" s="55"/>
      <c r="AI4830" s="72"/>
      <c r="AJ4830" s="72"/>
      <c r="AK4830" s="72" t="s">
        <v>528</v>
      </c>
      <c r="AL4830" s="72">
        <v>8.0000000000000002E-3</v>
      </c>
      <c r="AM4830" s="80">
        <v>19.126999999999999</v>
      </c>
      <c r="AN4830" s="2"/>
      <c r="AO4830" s="2"/>
      <c r="AP4830" s="2"/>
      <c r="AQ4830" s="2"/>
      <c r="AR4830" s="55"/>
      <c r="AS4830" s="85"/>
      <c r="AT4830" s="85"/>
      <c r="AU4830" s="85"/>
      <c r="AV4830" s="85"/>
      <c r="AW4830" s="100"/>
      <c r="AX4830" s="2"/>
      <c r="AY4830" s="2"/>
      <c r="AZ4830" s="2"/>
      <c r="BA4830" s="2"/>
      <c r="BB4830" s="55"/>
      <c r="BC4830" s="105"/>
      <c r="BD4830" s="105"/>
      <c r="BE4830" s="105"/>
      <c r="BF4830" s="105"/>
      <c r="BG4830" s="109"/>
      <c r="BH4830" s="2"/>
      <c r="BI4830" s="2"/>
      <c r="BJ4830" s="2"/>
      <c r="BK4830" s="2"/>
      <c r="BL4830" s="55"/>
      <c r="BM4830" s="48"/>
      <c r="BN4830" s="48"/>
      <c r="BO4830" s="48"/>
      <c r="BP4830" s="48"/>
      <c r="BQ4830" s="117"/>
      <c r="BR4830" s="2"/>
      <c r="BS4830" s="2"/>
      <c r="BT4830" s="2"/>
      <c r="BU4830" s="2"/>
      <c r="BV4830" s="55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18" t="s">
        <v>5</v>
      </c>
      <c r="H4831" s="3">
        <v>2024</v>
      </c>
      <c r="I4831" s="20" t="s">
        <v>282</v>
      </c>
      <c r="J4831" s="184" t="s">
        <v>274</v>
      </c>
      <c r="K4831" s="184" t="s">
        <v>321</v>
      </c>
      <c r="L4831" s="187">
        <f t="shared" si="165"/>
        <v>0</v>
      </c>
      <c r="M4831" s="187">
        <f t="shared" si="166"/>
        <v>0</v>
      </c>
      <c r="N4831" s="186"/>
      <c r="O4831" s="33"/>
      <c r="P4831" s="33"/>
      <c r="Q4831" s="33"/>
      <c r="R4831" s="33"/>
      <c r="S4831" s="42"/>
      <c r="T4831" s="2"/>
      <c r="U4831" s="2"/>
      <c r="V4831" s="2"/>
      <c r="W4831" s="2"/>
      <c r="X4831" s="55"/>
      <c r="Y4831" s="62"/>
      <c r="Z4831" s="62"/>
      <c r="AA4831" s="62"/>
      <c r="AB4831" s="62"/>
      <c r="AC4831" s="68"/>
      <c r="AD4831" s="2"/>
      <c r="AE4831" s="2"/>
      <c r="AF4831" s="2"/>
      <c r="AG4831" s="2"/>
      <c r="AH4831" s="55"/>
      <c r="AI4831" s="72"/>
      <c r="AJ4831" s="72"/>
      <c r="AK4831" s="72"/>
      <c r="AL4831" s="72"/>
      <c r="AM4831" s="80"/>
      <c r="AN4831" s="2"/>
      <c r="AO4831" s="2"/>
      <c r="AP4831" s="2"/>
      <c r="AQ4831" s="2"/>
      <c r="AR4831" s="55"/>
      <c r="AS4831" s="85"/>
      <c r="AT4831" s="85"/>
      <c r="AU4831" s="85"/>
      <c r="AV4831" s="85"/>
      <c r="AW4831" s="100"/>
      <c r="AX4831" s="2"/>
      <c r="AY4831" s="2"/>
      <c r="AZ4831" s="2"/>
      <c r="BA4831" s="2"/>
      <c r="BB4831" s="55"/>
      <c r="BC4831" s="105"/>
      <c r="BD4831" s="105"/>
      <c r="BE4831" s="105"/>
      <c r="BF4831" s="105"/>
      <c r="BG4831" s="109"/>
      <c r="BH4831" s="2"/>
      <c r="BI4831" s="2"/>
      <c r="BJ4831" s="2"/>
      <c r="BK4831" s="2"/>
      <c r="BL4831" s="55"/>
      <c r="BM4831" s="48"/>
      <c r="BN4831" s="48"/>
      <c r="BO4831" s="48"/>
      <c r="BP4831" s="48"/>
      <c r="BQ4831" s="117"/>
      <c r="BR4831" s="2"/>
      <c r="BS4831" s="2"/>
      <c r="BT4831" s="2"/>
      <c r="BU4831" s="2"/>
      <c r="BV4831" s="55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18" t="s">
        <v>5</v>
      </c>
      <c r="H4832" s="3">
        <v>2024</v>
      </c>
      <c r="I4832" s="20" t="s">
        <v>282</v>
      </c>
      <c r="J4832" s="184" t="s">
        <v>275</v>
      </c>
      <c r="K4832" s="184" t="s">
        <v>321</v>
      </c>
      <c r="L4832" s="187">
        <f t="shared" si="165"/>
        <v>2.5000000000000001E-3</v>
      </c>
      <c r="M4832" s="187">
        <f t="shared" si="166"/>
        <v>7.3520000000000003</v>
      </c>
      <c r="N4832" s="186" t="s">
        <v>1229</v>
      </c>
      <c r="O4832" s="33"/>
      <c r="P4832" s="33"/>
      <c r="Q4832" s="33"/>
      <c r="R4832" s="33"/>
      <c r="S4832" s="42"/>
      <c r="T4832" s="2"/>
      <c r="U4832" s="2"/>
      <c r="V4832" s="2"/>
      <c r="W4832" s="2"/>
      <c r="X4832" s="55"/>
      <c r="Y4832" s="62"/>
      <c r="Z4832" s="62"/>
      <c r="AA4832" s="62"/>
      <c r="AB4832" s="62"/>
      <c r="AC4832" s="68"/>
      <c r="AD4832" s="2"/>
      <c r="AE4832" s="2"/>
      <c r="AF4832" s="2"/>
      <c r="AG4832" s="2"/>
      <c r="AH4832" s="55"/>
      <c r="AI4832" s="72"/>
      <c r="AJ4832" s="72"/>
      <c r="AK4832" s="72"/>
      <c r="AL4832" s="72"/>
      <c r="AM4832" s="80"/>
      <c r="AN4832" s="2"/>
      <c r="AO4832" s="2"/>
      <c r="AP4832" s="2"/>
      <c r="AQ4832" s="2"/>
      <c r="AR4832" s="55"/>
      <c r="AS4832" s="85"/>
      <c r="AT4832" s="85"/>
      <c r="AU4832" s="85"/>
      <c r="AV4832" s="85"/>
      <c r="AW4832" s="100"/>
      <c r="AX4832" s="2"/>
      <c r="AY4832" s="2"/>
      <c r="AZ4832" s="2"/>
      <c r="BA4832" s="2"/>
      <c r="BB4832" s="55"/>
      <c r="BC4832" s="105"/>
      <c r="BD4832" s="105"/>
      <c r="BE4832" s="105"/>
      <c r="BF4832" s="105"/>
      <c r="BG4832" s="109"/>
      <c r="BH4832" s="2"/>
      <c r="BI4832" s="2"/>
      <c r="BJ4832" s="2"/>
      <c r="BK4832" s="2"/>
      <c r="BL4832" s="55"/>
      <c r="BM4832" s="48"/>
      <c r="BN4832" s="48"/>
      <c r="BO4832" s="48"/>
      <c r="BP4832" s="48"/>
      <c r="BQ4832" s="117"/>
      <c r="BR4832" s="2" t="s">
        <v>1229</v>
      </c>
      <c r="BS4832" s="2"/>
      <c r="BT4832" s="2"/>
      <c r="BU4832" s="2">
        <v>2.5000000000000001E-3</v>
      </c>
      <c r="BV4832" s="55">
        <v>7.3520000000000003</v>
      </c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18" t="s">
        <v>5</v>
      </c>
      <c r="H4833" s="3">
        <v>2024</v>
      </c>
      <c r="I4833" s="20" t="s">
        <v>282</v>
      </c>
      <c r="J4833" s="184" t="s">
        <v>276</v>
      </c>
      <c r="K4833" s="184" t="s">
        <v>320</v>
      </c>
      <c r="L4833" s="187">
        <f t="shared" si="165"/>
        <v>0</v>
      </c>
      <c r="M4833" s="187">
        <f t="shared" si="166"/>
        <v>0</v>
      </c>
      <c r="N4833" s="186"/>
      <c r="O4833" s="33"/>
      <c r="P4833" s="33"/>
      <c r="Q4833" s="33"/>
      <c r="R4833" s="33"/>
      <c r="S4833" s="42"/>
      <c r="T4833" s="2"/>
      <c r="U4833" s="2"/>
      <c r="V4833" s="2"/>
      <c r="W4833" s="2"/>
      <c r="X4833" s="55"/>
      <c r="Y4833" s="62"/>
      <c r="Z4833" s="62"/>
      <c r="AA4833" s="62"/>
      <c r="AB4833" s="62"/>
      <c r="AC4833" s="68"/>
      <c r="AD4833" s="2"/>
      <c r="AE4833" s="2"/>
      <c r="AF4833" s="2"/>
      <c r="AG4833" s="2"/>
      <c r="AH4833" s="55"/>
      <c r="AI4833" s="72"/>
      <c r="AJ4833" s="72"/>
      <c r="AK4833" s="72"/>
      <c r="AL4833" s="72"/>
      <c r="AM4833" s="80"/>
      <c r="AN4833" s="2"/>
      <c r="AO4833" s="2"/>
      <c r="AP4833" s="2"/>
      <c r="AQ4833" s="2"/>
      <c r="AR4833" s="55"/>
      <c r="AS4833" s="85"/>
      <c r="AT4833" s="85"/>
      <c r="AU4833" s="85"/>
      <c r="AV4833" s="85"/>
      <c r="AW4833" s="100"/>
      <c r="AX4833" s="2"/>
      <c r="AY4833" s="2"/>
      <c r="AZ4833" s="2"/>
      <c r="BA4833" s="2"/>
      <c r="BB4833" s="55"/>
      <c r="BC4833" s="105"/>
      <c r="BD4833" s="105"/>
      <c r="BE4833" s="105"/>
      <c r="BF4833" s="105"/>
      <c r="BG4833" s="109"/>
      <c r="BH4833" s="2"/>
      <c r="BI4833" s="2"/>
      <c r="BJ4833" s="2"/>
      <c r="BK4833" s="2"/>
      <c r="BL4833" s="55"/>
      <c r="BM4833" s="48"/>
      <c r="BN4833" s="48"/>
      <c r="BO4833" s="48"/>
      <c r="BP4833" s="48"/>
      <c r="BQ4833" s="117"/>
      <c r="BR4833" s="2"/>
      <c r="BS4833" s="2"/>
      <c r="BT4833" s="2"/>
      <c r="BU4833" s="2"/>
      <c r="BV4833" s="55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18" t="s">
        <v>5</v>
      </c>
      <c r="H4834" s="3">
        <v>2024</v>
      </c>
      <c r="I4834" s="20" t="s">
        <v>282</v>
      </c>
      <c r="J4834" s="184" t="s">
        <v>277</v>
      </c>
      <c r="K4834" s="184" t="s">
        <v>320</v>
      </c>
      <c r="L4834" s="187">
        <f t="shared" si="165"/>
        <v>2</v>
      </c>
      <c r="M4834" s="187">
        <f t="shared" si="166"/>
        <v>2.5779999999999998</v>
      </c>
      <c r="N4834" s="186" t="s">
        <v>528</v>
      </c>
      <c r="O4834" s="33"/>
      <c r="P4834" s="33"/>
      <c r="Q4834" s="33"/>
      <c r="R4834" s="33"/>
      <c r="S4834" s="42"/>
      <c r="T4834" s="2"/>
      <c r="U4834" s="2"/>
      <c r="V4834" s="2"/>
      <c r="W4834" s="2"/>
      <c r="X4834" s="55"/>
      <c r="Y4834" s="62"/>
      <c r="Z4834" s="62"/>
      <c r="AA4834" s="62"/>
      <c r="AB4834" s="62"/>
      <c r="AC4834" s="68"/>
      <c r="AD4834" s="2"/>
      <c r="AE4834" s="2"/>
      <c r="AF4834" s="2"/>
      <c r="AG4834" s="2"/>
      <c r="AH4834" s="55"/>
      <c r="AI4834" s="72"/>
      <c r="AJ4834" s="72"/>
      <c r="AK4834" s="72" t="s">
        <v>528</v>
      </c>
      <c r="AL4834" s="72">
        <v>2</v>
      </c>
      <c r="AM4834" s="80">
        <v>2.5779999999999998</v>
      </c>
      <c r="AN4834" s="2"/>
      <c r="AO4834" s="2"/>
      <c r="AP4834" s="2"/>
      <c r="AQ4834" s="2"/>
      <c r="AR4834" s="55"/>
      <c r="AS4834" s="85"/>
      <c r="AT4834" s="85"/>
      <c r="AU4834" s="85"/>
      <c r="AV4834" s="85"/>
      <c r="AW4834" s="100"/>
      <c r="AX4834" s="2"/>
      <c r="AY4834" s="2"/>
      <c r="AZ4834" s="2"/>
      <c r="BA4834" s="2"/>
      <c r="BB4834" s="55"/>
      <c r="BC4834" s="105"/>
      <c r="BD4834" s="105"/>
      <c r="BE4834" s="105"/>
      <c r="BF4834" s="105"/>
      <c r="BG4834" s="109"/>
      <c r="BH4834" s="2"/>
      <c r="BI4834" s="2"/>
      <c r="BJ4834" s="2"/>
      <c r="BK4834" s="2"/>
      <c r="BL4834" s="55"/>
      <c r="BM4834" s="48"/>
      <c r="BN4834" s="48"/>
      <c r="BO4834" s="48"/>
      <c r="BP4834" s="48"/>
      <c r="BQ4834" s="117"/>
      <c r="BR4834" s="2"/>
      <c r="BS4834" s="2"/>
      <c r="BT4834" s="2"/>
      <c r="BU4834" s="2"/>
      <c r="BV4834" s="55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18" t="s">
        <v>5</v>
      </c>
      <c r="H4835" s="3">
        <v>2024</v>
      </c>
      <c r="I4835" s="20" t="s">
        <v>283</v>
      </c>
      <c r="J4835" s="184" t="s">
        <v>298</v>
      </c>
      <c r="K4835" s="184" t="s">
        <v>321</v>
      </c>
      <c r="L4835" s="187">
        <f t="shared" si="165"/>
        <v>0</v>
      </c>
      <c r="M4835" s="187">
        <f t="shared" si="166"/>
        <v>0</v>
      </c>
      <c r="N4835" s="186"/>
      <c r="O4835" s="33"/>
      <c r="P4835" s="33"/>
      <c r="Q4835" s="33"/>
      <c r="R4835" s="33"/>
      <c r="S4835" s="42"/>
      <c r="T4835" s="2"/>
      <c r="U4835" s="2"/>
      <c r="V4835" s="2"/>
      <c r="W4835" s="2"/>
      <c r="X4835" s="55"/>
      <c r="Y4835" s="62"/>
      <c r="Z4835" s="62"/>
      <c r="AA4835" s="62"/>
      <c r="AB4835" s="62"/>
      <c r="AC4835" s="68"/>
      <c r="AD4835" s="2"/>
      <c r="AE4835" s="2"/>
      <c r="AF4835" s="2"/>
      <c r="AG4835" s="2"/>
      <c r="AH4835" s="55"/>
      <c r="AI4835" s="72"/>
      <c r="AJ4835" s="72"/>
      <c r="AK4835" s="72"/>
      <c r="AL4835" s="72"/>
      <c r="AM4835" s="80"/>
      <c r="AN4835" s="2"/>
      <c r="AO4835" s="2"/>
      <c r="AP4835" s="2"/>
      <c r="AQ4835" s="2"/>
      <c r="AR4835" s="55"/>
      <c r="AS4835" s="85"/>
      <c r="AT4835" s="85"/>
      <c r="AU4835" s="85"/>
      <c r="AV4835" s="85"/>
      <c r="AW4835" s="100"/>
      <c r="AX4835" s="2"/>
      <c r="AY4835" s="2"/>
      <c r="AZ4835" s="2"/>
      <c r="BA4835" s="2"/>
      <c r="BB4835" s="55"/>
      <c r="BC4835" s="105"/>
      <c r="BD4835" s="105"/>
      <c r="BE4835" s="105"/>
      <c r="BF4835" s="105"/>
      <c r="BG4835" s="109"/>
      <c r="BH4835" s="2"/>
      <c r="BI4835" s="2"/>
      <c r="BJ4835" s="2"/>
      <c r="BK4835" s="2"/>
      <c r="BL4835" s="55"/>
      <c r="BM4835" s="48"/>
      <c r="BN4835" s="48"/>
      <c r="BO4835" s="48"/>
      <c r="BP4835" s="48"/>
      <c r="BQ4835" s="117"/>
      <c r="BR4835" s="2"/>
      <c r="BS4835" s="2"/>
      <c r="BT4835" s="2"/>
      <c r="BU4835" s="2"/>
      <c r="BV4835" s="55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18" t="s">
        <v>5</v>
      </c>
      <c r="H4836" s="3">
        <v>2024</v>
      </c>
      <c r="I4836" s="20" t="s">
        <v>283</v>
      </c>
      <c r="J4836" s="184" t="s">
        <v>278</v>
      </c>
      <c r="K4836" s="184" t="s">
        <v>320</v>
      </c>
      <c r="L4836" s="187">
        <f t="shared" si="165"/>
        <v>0</v>
      </c>
      <c r="M4836" s="187">
        <f t="shared" si="166"/>
        <v>0</v>
      </c>
      <c r="N4836" s="186"/>
      <c r="O4836" s="33"/>
      <c r="P4836" s="33"/>
      <c r="Q4836" s="33"/>
      <c r="R4836" s="33"/>
      <c r="S4836" s="42"/>
      <c r="T4836" s="2"/>
      <c r="U4836" s="2"/>
      <c r="V4836" s="2"/>
      <c r="W4836" s="2"/>
      <c r="X4836" s="55"/>
      <c r="Y4836" s="62"/>
      <c r="Z4836" s="62"/>
      <c r="AA4836" s="62"/>
      <c r="AB4836" s="62"/>
      <c r="AC4836" s="68"/>
      <c r="AD4836" s="2"/>
      <c r="AE4836" s="2"/>
      <c r="AF4836" s="2"/>
      <c r="AG4836" s="2"/>
      <c r="AH4836" s="55"/>
      <c r="AI4836" s="72"/>
      <c r="AJ4836" s="72"/>
      <c r="AK4836" s="72"/>
      <c r="AL4836" s="72"/>
      <c r="AM4836" s="80"/>
      <c r="AN4836" s="2"/>
      <c r="AO4836" s="2"/>
      <c r="AP4836" s="2"/>
      <c r="AQ4836" s="2"/>
      <c r="AR4836" s="55"/>
      <c r="AS4836" s="85"/>
      <c r="AT4836" s="85"/>
      <c r="AU4836" s="85"/>
      <c r="AV4836" s="85"/>
      <c r="AW4836" s="100"/>
      <c r="AX4836" s="2"/>
      <c r="AY4836" s="2"/>
      <c r="AZ4836" s="2"/>
      <c r="BA4836" s="2"/>
      <c r="BB4836" s="55"/>
      <c r="BC4836" s="105"/>
      <c r="BD4836" s="105"/>
      <c r="BE4836" s="105"/>
      <c r="BF4836" s="105"/>
      <c r="BG4836" s="109"/>
      <c r="BH4836" s="2"/>
      <c r="BI4836" s="2"/>
      <c r="BJ4836" s="2"/>
      <c r="BK4836" s="2"/>
      <c r="BL4836" s="55"/>
      <c r="BM4836" s="48"/>
      <c r="BN4836" s="48"/>
      <c r="BO4836" s="48"/>
      <c r="BP4836" s="48"/>
      <c r="BQ4836" s="117"/>
      <c r="BR4836" s="2"/>
      <c r="BS4836" s="2"/>
      <c r="BT4836" s="2"/>
      <c r="BU4836" s="2"/>
      <c r="BV4836" s="55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18" t="s">
        <v>5</v>
      </c>
      <c r="H4837" s="3">
        <v>2024</v>
      </c>
      <c r="I4837" s="20" t="s">
        <v>283</v>
      </c>
      <c r="J4837" s="184" t="s">
        <v>279</v>
      </c>
      <c r="K4837" s="184" t="s">
        <v>320</v>
      </c>
      <c r="L4837" s="187">
        <f t="shared" si="165"/>
        <v>0</v>
      </c>
      <c r="M4837" s="187">
        <f t="shared" si="166"/>
        <v>0</v>
      </c>
      <c r="N4837" s="186"/>
      <c r="O4837" s="33"/>
      <c r="P4837" s="33"/>
      <c r="Q4837" s="33"/>
      <c r="R4837" s="33"/>
      <c r="S4837" s="42"/>
      <c r="T4837" s="2"/>
      <c r="U4837" s="2"/>
      <c r="V4837" s="2"/>
      <c r="W4837" s="2"/>
      <c r="X4837" s="55"/>
      <c r="Y4837" s="62"/>
      <c r="Z4837" s="62"/>
      <c r="AA4837" s="62"/>
      <c r="AB4837" s="62"/>
      <c r="AC4837" s="68"/>
      <c r="AD4837" s="2"/>
      <c r="AE4837" s="2"/>
      <c r="AF4837" s="2"/>
      <c r="AG4837" s="2"/>
      <c r="AH4837" s="55"/>
      <c r="AI4837" s="72"/>
      <c r="AJ4837" s="72"/>
      <c r="AK4837" s="72"/>
      <c r="AL4837" s="72"/>
      <c r="AM4837" s="80"/>
      <c r="AN4837" s="2"/>
      <c r="AO4837" s="2"/>
      <c r="AP4837" s="2"/>
      <c r="AQ4837" s="2"/>
      <c r="AR4837" s="55"/>
      <c r="AS4837" s="85"/>
      <c r="AT4837" s="85"/>
      <c r="AU4837" s="85"/>
      <c r="AV4837" s="85"/>
      <c r="AW4837" s="100"/>
      <c r="AX4837" s="2"/>
      <c r="AY4837" s="2"/>
      <c r="AZ4837" s="2"/>
      <c r="BA4837" s="2"/>
      <c r="BB4837" s="55"/>
      <c r="BC4837" s="105"/>
      <c r="BD4837" s="105"/>
      <c r="BE4837" s="105"/>
      <c r="BF4837" s="105"/>
      <c r="BG4837" s="109"/>
      <c r="BH4837" s="2"/>
      <c r="BI4837" s="2"/>
      <c r="BJ4837" s="2"/>
      <c r="BK4837" s="2"/>
      <c r="BL4837" s="55"/>
      <c r="BM4837" s="48"/>
      <c r="BN4837" s="48"/>
      <c r="BO4837" s="48"/>
      <c r="BP4837" s="48"/>
      <c r="BQ4837" s="117"/>
      <c r="BR4837" s="2"/>
      <c r="BS4837" s="2"/>
      <c r="BT4837" s="2"/>
      <c r="BU4837" s="2"/>
      <c r="BV4837" s="55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18" t="s">
        <v>5</v>
      </c>
      <c r="H4838" s="3">
        <v>2024</v>
      </c>
      <c r="I4838" s="20" t="s">
        <v>286</v>
      </c>
      <c r="J4838" s="184" t="s">
        <v>280</v>
      </c>
      <c r="K4838" s="184" t="s">
        <v>319</v>
      </c>
      <c r="L4838" s="187">
        <f t="shared" si="165"/>
        <v>0</v>
      </c>
      <c r="M4838" s="187">
        <f t="shared" si="166"/>
        <v>0</v>
      </c>
      <c r="N4838" s="186"/>
      <c r="O4838" s="33"/>
      <c r="P4838" s="33"/>
      <c r="Q4838" s="33"/>
      <c r="R4838" s="33"/>
      <c r="S4838" s="42"/>
      <c r="T4838" s="2"/>
      <c r="U4838" s="2"/>
      <c r="V4838" s="2"/>
      <c r="W4838" s="2"/>
      <c r="X4838" s="55"/>
      <c r="Y4838" s="62"/>
      <c r="Z4838" s="62"/>
      <c r="AA4838" s="62"/>
      <c r="AB4838" s="62"/>
      <c r="AC4838" s="68"/>
      <c r="AD4838" s="2"/>
      <c r="AE4838" s="2"/>
      <c r="AF4838" s="2"/>
      <c r="AG4838" s="2"/>
      <c r="AH4838" s="55"/>
      <c r="AI4838" s="72"/>
      <c r="AJ4838" s="72"/>
      <c r="AK4838" s="72"/>
      <c r="AL4838" s="72"/>
      <c r="AM4838" s="80"/>
      <c r="AN4838" s="2"/>
      <c r="AO4838" s="2"/>
      <c r="AP4838" s="2"/>
      <c r="AQ4838" s="2"/>
      <c r="AR4838" s="55"/>
      <c r="AS4838" s="85"/>
      <c r="AT4838" s="85"/>
      <c r="AU4838" s="85"/>
      <c r="AV4838" s="85"/>
      <c r="AW4838" s="100"/>
      <c r="AX4838" s="2"/>
      <c r="AY4838" s="2"/>
      <c r="AZ4838" s="2"/>
      <c r="BA4838" s="2"/>
      <c r="BB4838" s="55"/>
      <c r="BC4838" s="105"/>
      <c r="BD4838" s="105"/>
      <c r="BE4838" s="105"/>
      <c r="BF4838" s="105"/>
      <c r="BG4838" s="109"/>
      <c r="BH4838" s="2"/>
      <c r="BI4838" s="2"/>
      <c r="BJ4838" s="2"/>
      <c r="BK4838" s="2"/>
      <c r="BL4838" s="55"/>
      <c r="BM4838" s="48"/>
      <c r="BN4838" s="48"/>
      <c r="BO4838" s="48"/>
      <c r="BP4838" s="48"/>
      <c r="BQ4838" s="117"/>
      <c r="BR4838" s="2"/>
      <c r="BS4838" s="2"/>
      <c r="BT4838" s="2"/>
      <c r="BU4838" s="2"/>
      <c r="BV4838" s="55"/>
    </row>
    <row r="4839" spans="1:74" ht="28.8" hidden="1" x14ac:dyDescent="0.3">
      <c r="A4839" s="4" t="s">
        <v>159</v>
      </c>
      <c r="B4839" s="2" t="s">
        <v>2</v>
      </c>
      <c r="C4839" s="2" t="s">
        <v>3</v>
      </c>
      <c r="D4839" s="2" t="s">
        <v>124</v>
      </c>
      <c r="E4839" s="5" t="s">
        <v>160</v>
      </c>
      <c r="F4839" s="3"/>
      <c r="G4839" s="18" t="s">
        <v>5</v>
      </c>
      <c r="H4839" s="3">
        <v>2024</v>
      </c>
      <c r="I4839" s="20" t="s">
        <v>286</v>
      </c>
      <c r="J4839" s="184" t="s">
        <v>281</v>
      </c>
      <c r="K4839" s="184" t="s">
        <v>319</v>
      </c>
      <c r="L4839" s="187">
        <f t="shared" si="165"/>
        <v>0</v>
      </c>
      <c r="M4839" s="187">
        <f t="shared" si="166"/>
        <v>17.766999999999999</v>
      </c>
      <c r="N4839" s="186" t="s">
        <v>1512</v>
      </c>
      <c r="O4839" s="33"/>
      <c r="P4839" s="33"/>
      <c r="Q4839" s="33"/>
      <c r="R4839" s="33"/>
      <c r="S4839" s="42"/>
      <c r="T4839" s="2"/>
      <c r="U4839" s="2"/>
      <c r="V4839" s="2"/>
      <c r="W4839" s="2"/>
      <c r="X4839" s="55"/>
      <c r="Y4839" s="62"/>
      <c r="Z4839" s="62"/>
      <c r="AA4839" s="62"/>
      <c r="AB4839" s="62"/>
      <c r="AC4839" s="68"/>
      <c r="AD4839" s="2"/>
      <c r="AE4839" s="2"/>
      <c r="AF4839" s="2"/>
      <c r="AG4839" s="2"/>
      <c r="AH4839" s="55"/>
      <c r="AI4839" s="72" t="s">
        <v>586</v>
      </c>
      <c r="AJ4839" s="72"/>
      <c r="AK4839" s="72"/>
      <c r="AL4839" s="72"/>
      <c r="AM4839" s="80">
        <v>4.1440000000000001</v>
      </c>
      <c r="AN4839" s="2"/>
      <c r="AO4839" s="2"/>
      <c r="AP4839" s="2"/>
      <c r="AQ4839" s="2"/>
      <c r="AR4839" s="55"/>
      <c r="AS4839" s="85"/>
      <c r="AT4839" s="85"/>
      <c r="AU4839" s="85"/>
      <c r="AV4839" s="85"/>
      <c r="AW4839" s="100"/>
      <c r="AX4839" s="2"/>
      <c r="AY4839" s="2"/>
      <c r="AZ4839" s="2"/>
      <c r="BA4839" s="2"/>
      <c r="BB4839" s="55"/>
      <c r="BC4839" s="105" t="s">
        <v>1061</v>
      </c>
      <c r="BD4839" s="105"/>
      <c r="BE4839" s="105"/>
      <c r="BF4839" s="105"/>
      <c r="BG4839" s="109">
        <v>4.5</v>
      </c>
      <c r="BH4839" s="2"/>
      <c r="BI4839" s="2"/>
      <c r="BJ4839" s="2"/>
      <c r="BK4839" s="2"/>
      <c r="BL4839" s="55"/>
      <c r="BM4839" s="48" t="s">
        <v>1160</v>
      </c>
      <c r="BN4839" s="48"/>
      <c r="BO4839" s="48"/>
      <c r="BP4839" s="48"/>
      <c r="BQ4839" s="117">
        <f>7.463+1.66</f>
        <v>9.1229999999999993</v>
      </c>
      <c r="BR4839" s="2"/>
      <c r="BS4839" s="2"/>
      <c r="BT4839" s="2"/>
      <c r="BU4839" s="2"/>
      <c r="BV4839" s="55"/>
    </row>
    <row r="4840" spans="1:74" s="13" customFormat="1" hidden="1" x14ac:dyDescent="0.3">
      <c r="A4840" s="14" t="s">
        <v>159</v>
      </c>
      <c r="B4840" s="12" t="s">
        <v>2</v>
      </c>
      <c r="C4840" s="12" t="s">
        <v>3</v>
      </c>
      <c r="D4840" s="12" t="s">
        <v>124</v>
      </c>
      <c r="E4840" s="6" t="s">
        <v>160</v>
      </c>
      <c r="F4840" s="7"/>
      <c r="G4840" s="19" t="s">
        <v>5</v>
      </c>
      <c r="H4840" s="7">
        <v>2024</v>
      </c>
      <c r="I4840" s="21"/>
      <c r="J4840" s="12" t="s">
        <v>314</v>
      </c>
      <c r="K4840" s="12"/>
      <c r="L4840" s="147"/>
      <c r="M4840" s="147">
        <f>SUM(M4802:M4839)</f>
        <v>46.823999999999998</v>
      </c>
      <c r="N4840" s="183"/>
      <c r="O4840" s="12"/>
      <c r="P4840" s="12"/>
      <c r="Q4840" s="12"/>
      <c r="R4840" s="12"/>
      <c r="S4840" s="47">
        <f>SUM(S4802:S4839)</f>
        <v>0</v>
      </c>
      <c r="T4840" s="12"/>
      <c r="U4840" s="12"/>
      <c r="V4840" s="12"/>
      <c r="W4840" s="12"/>
      <c r="X4840" s="47">
        <f>SUM(X4802:X4839)</f>
        <v>0</v>
      </c>
      <c r="Y4840" s="12"/>
      <c r="Z4840" s="12"/>
      <c r="AA4840" s="12"/>
      <c r="AB4840" s="12"/>
      <c r="AC4840" s="47">
        <f>SUM(AC4802:AC4839)</f>
        <v>0</v>
      </c>
      <c r="AD4840" s="12"/>
      <c r="AE4840" s="12"/>
      <c r="AF4840" s="12"/>
      <c r="AG4840" s="12"/>
      <c r="AH4840" s="47">
        <f>SUM(AH4802:AH4839)</f>
        <v>0</v>
      </c>
      <c r="AI4840" s="12"/>
      <c r="AJ4840" s="12"/>
      <c r="AK4840" s="12"/>
      <c r="AL4840" s="12"/>
      <c r="AM4840" s="47">
        <f>SUM(AM4802:AM4839)</f>
        <v>25.848999999999997</v>
      </c>
      <c r="AN4840" s="12"/>
      <c r="AO4840" s="12"/>
      <c r="AP4840" s="12"/>
      <c r="AQ4840" s="12"/>
      <c r="AR4840" s="47">
        <f>SUM(AR4802:AR4839)</f>
        <v>0</v>
      </c>
      <c r="AS4840" s="12"/>
      <c r="AT4840" s="12"/>
      <c r="AU4840" s="12"/>
      <c r="AV4840" s="12"/>
      <c r="AW4840" s="47">
        <f>SUM(AW4802:AW4839)</f>
        <v>0</v>
      </c>
      <c r="AX4840" s="12"/>
      <c r="AY4840" s="12"/>
      <c r="AZ4840" s="12"/>
      <c r="BA4840" s="12"/>
      <c r="BB4840" s="47">
        <f>SUM(BB4802:BB4839)</f>
        <v>0</v>
      </c>
      <c r="BC4840" s="12"/>
      <c r="BD4840" s="12"/>
      <c r="BE4840" s="12"/>
      <c r="BF4840" s="12"/>
      <c r="BG4840" s="47">
        <f>SUM(BG4802:BG4839)</f>
        <v>4.5</v>
      </c>
      <c r="BH4840" s="12"/>
      <c r="BI4840" s="12"/>
      <c r="BJ4840" s="12"/>
      <c r="BK4840" s="12"/>
      <c r="BL4840" s="47">
        <f>SUM(BL4802:BL4839)</f>
        <v>0</v>
      </c>
      <c r="BM4840" s="12"/>
      <c r="BN4840" s="12"/>
      <c r="BO4840" s="12"/>
      <c r="BP4840" s="12"/>
      <c r="BQ4840" s="47">
        <f>SUM(BQ4802:BQ4839)</f>
        <v>9.1229999999999993</v>
      </c>
      <c r="BR4840" s="12"/>
      <c r="BS4840" s="12"/>
      <c r="BT4840" s="12"/>
      <c r="BU4840" s="12"/>
      <c r="BV4840" s="47">
        <f>SUM(BV4802:BV4839)</f>
        <v>7.3520000000000003</v>
      </c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18" t="s">
        <v>5</v>
      </c>
      <c r="H4841" s="3">
        <v>2024</v>
      </c>
      <c r="I4841" s="20" t="s">
        <v>287</v>
      </c>
      <c r="J4841" s="184" t="s">
        <v>267</v>
      </c>
      <c r="K4841" s="184" t="s">
        <v>318</v>
      </c>
      <c r="L4841" s="187">
        <f t="shared" si="165"/>
        <v>0</v>
      </c>
      <c r="M4841" s="187">
        <f t="shared" si="166"/>
        <v>0</v>
      </c>
      <c r="N4841" s="186"/>
      <c r="O4841" s="33"/>
      <c r="P4841" s="33"/>
      <c r="Q4841" s="33"/>
      <c r="R4841" s="33"/>
      <c r="S4841" s="42"/>
      <c r="T4841" s="2"/>
      <c r="U4841" s="2"/>
      <c r="V4841" s="2"/>
      <c r="W4841" s="2"/>
      <c r="X4841" s="55"/>
      <c r="Y4841" s="62"/>
      <c r="Z4841" s="62"/>
      <c r="AA4841" s="62"/>
      <c r="AB4841" s="62"/>
      <c r="AC4841" s="68"/>
      <c r="AD4841" s="2"/>
      <c r="AE4841" s="2"/>
      <c r="AF4841" s="2"/>
      <c r="AG4841" s="2"/>
      <c r="AH4841" s="55"/>
      <c r="AI4841" s="72"/>
      <c r="AJ4841" s="72"/>
      <c r="AK4841" s="72"/>
      <c r="AL4841" s="72"/>
      <c r="AM4841" s="80"/>
      <c r="AN4841" s="2"/>
      <c r="AO4841" s="2"/>
      <c r="AP4841" s="2"/>
      <c r="AQ4841" s="2"/>
      <c r="AR4841" s="55"/>
      <c r="AS4841" s="85"/>
      <c r="AT4841" s="85"/>
      <c r="AU4841" s="85"/>
      <c r="AV4841" s="85"/>
      <c r="AW4841" s="100"/>
      <c r="AX4841" s="2"/>
      <c r="AY4841" s="2"/>
      <c r="AZ4841" s="2"/>
      <c r="BA4841" s="2"/>
      <c r="BB4841" s="55"/>
      <c r="BC4841" s="105"/>
      <c r="BD4841" s="105"/>
      <c r="BE4841" s="105"/>
      <c r="BF4841" s="105"/>
      <c r="BG4841" s="109"/>
      <c r="BH4841" s="2"/>
      <c r="BI4841" s="2"/>
      <c r="BJ4841" s="2"/>
      <c r="BK4841" s="2"/>
      <c r="BL4841" s="55"/>
      <c r="BM4841" s="48"/>
      <c r="BN4841" s="48"/>
      <c r="BO4841" s="48"/>
      <c r="BP4841" s="48"/>
      <c r="BQ4841" s="117"/>
      <c r="BR4841" s="2"/>
      <c r="BS4841" s="2"/>
      <c r="BT4841" s="2"/>
      <c r="BU4841" s="2"/>
      <c r="BV4841" s="55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18" t="s">
        <v>5</v>
      </c>
      <c r="H4842" s="3">
        <v>2024</v>
      </c>
      <c r="I4842" s="20" t="s">
        <v>287</v>
      </c>
      <c r="J4842" s="184" t="s">
        <v>291</v>
      </c>
      <c r="K4842" s="184" t="s">
        <v>319</v>
      </c>
      <c r="L4842" s="187">
        <f t="shared" si="165"/>
        <v>0</v>
      </c>
      <c r="M4842" s="187">
        <f t="shared" si="166"/>
        <v>0</v>
      </c>
      <c r="N4842" s="186"/>
      <c r="O4842" s="33"/>
      <c r="P4842" s="33"/>
      <c r="Q4842" s="33"/>
      <c r="R4842" s="33"/>
      <c r="S4842" s="42"/>
      <c r="T4842" s="2"/>
      <c r="U4842" s="2"/>
      <c r="V4842" s="2"/>
      <c r="W4842" s="2"/>
      <c r="X4842" s="55"/>
      <c r="Y4842" s="62"/>
      <c r="Z4842" s="62"/>
      <c r="AA4842" s="62"/>
      <c r="AB4842" s="62"/>
      <c r="AC4842" s="68"/>
      <c r="AD4842" s="2"/>
      <c r="AE4842" s="2"/>
      <c r="AF4842" s="2"/>
      <c r="AG4842" s="2"/>
      <c r="AH4842" s="55"/>
      <c r="AI4842" s="72"/>
      <c r="AJ4842" s="72"/>
      <c r="AK4842" s="72"/>
      <c r="AL4842" s="72"/>
      <c r="AM4842" s="80"/>
      <c r="AN4842" s="2"/>
      <c r="AO4842" s="2"/>
      <c r="AP4842" s="2"/>
      <c r="AQ4842" s="2"/>
      <c r="AR4842" s="55"/>
      <c r="AS4842" s="85"/>
      <c r="AT4842" s="85"/>
      <c r="AU4842" s="85"/>
      <c r="AV4842" s="85"/>
      <c r="AW4842" s="100"/>
      <c r="AX4842" s="2"/>
      <c r="AY4842" s="2"/>
      <c r="AZ4842" s="2"/>
      <c r="BA4842" s="2"/>
      <c r="BB4842" s="55"/>
      <c r="BC4842" s="105"/>
      <c r="BD4842" s="105"/>
      <c r="BE4842" s="105"/>
      <c r="BF4842" s="105"/>
      <c r="BG4842" s="109"/>
      <c r="BH4842" s="2"/>
      <c r="BI4842" s="2"/>
      <c r="BJ4842" s="2"/>
      <c r="BK4842" s="2"/>
      <c r="BL4842" s="55"/>
      <c r="BM4842" s="48"/>
      <c r="BN4842" s="48"/>
      <c r="BO4842" s="48"/>
      <c r="BP4842" s="48"/>
      <c r="BQ4842" s="117"/>
      <c r="BR4842" s="2"/>
      <c r="BS4842" s="2"/>
      <c r="BT4842" s="2"/>
      <c r="BU4842" s="2"/>
      <c r="BV4842" s="55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18" t="s">
        <v>5</v>
      </c>
      <c r="H4843" s="3">
        <v>2024</v>
      </c>
      <c r="I4843" s="20" t="s">
        <v>286</v>
      </c>
      <c r="J4843" s="184" t="s">
        <v>336</v>
      </c>
      <c r="K4843" s="184" t="s">
        <v>319</v>
      </c>
      <c r="L4843" s="187">
        <f t="shared" si="165"/>
        <v>0</v>
      </c>
      <c r="M4843" s="187">
        <f t="shared" si="166"/>
        <v>0</v>
      </c>
      <c r="N4843" s="186"/>
      <c r="O4843" s="33"/>
      <c r="P4843" s="33"/>
      <c r="Q4843" s="33"/>
      <c r="R4843" s="33"/>
      <c r="S4843" s="42"/>
      <c r="T4843" s="2"/>
      <c r="U4843" s="2"/>
      <c r="V4843" s="2"/>
      <c r="W4843" s="2"/>
      <c r="X4843" s="55"/>
      <c r="Y4843" s="62"/>
      <c r="Z4843" s="62"/>
      <c r="AA4843" s="62"/>
      <c r="AB4843" s="62"/>
      <c r="AC4843" s="68"/>
      <c r="AD4843" s="2"/>
      <c r="AE4843" s="2"/>
      <c r="AF4843" s="2"/>
      <c r="AG4843" s="2"/>
      <c r="AH4843" s="55"/>
      <c r="AI4843" s="72"/>
      <c r="AJ4843" s="72"/>
      <c r="AK4843" s="72"/>
      <c r="AL4843" s="72"/>
      <c r="AM4843" s="80"/>
      <c r="AN4843" s="2"/>
      <c r="AO4843" s="2"/>
      <c r="AP4843" s="2"/>
      <c r="AQ4843" s="2"/>
      <c r="AR4843" s="55"/>
      <c r="AS4843" s="85"/>
      <c r="AT4843" s="85"/>
      <c r="AU4843" s="85"/>
      <c r="AV4843" s="85"/>
      <c r="AW4843" s="100"/>
      <c r="AX4843" s="2"/>
      <c r="AY4843" s="2"/>
      <c r="AZ4843" s="2"/>
      <c r="BA4843" s="2"/>
      <c r="BB4843" s="55"/>
      <c r="BC4843" s="105"/>
      <c r="BD4843" s="105"/>
      <c r="BE4843" s="105"/>
      <c r="BF4843" s="105"/>
      <c r="BG4843" s="109"/>
      <c r="BH4843" s="2"/>
      <c r="BI4843" s="2"/>
      <c r="BJ4843" s="2"/>
      <c r="BK4843" s="2"/>
      <c r="BL4843" s="55"/>
      <c r="BM4843" s="48"/>
      <c r="BN4843" s="48"/>
      <c r="BO4843" s="48"/>
      <c r="BP4843" s="48"/>
      <c r="BQ4843" s="117"/>
      <c r="BR4843" s="2"/>
      <c r="BS4843" s="2"/>
      <c r="BT4843" s="2"/>
      <c r="BU4843" s="2"/>
      <c r="BV4843" s="55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18" t="s">
        <v>5</v>
      </c>
      <c r="H4844" s="3">
        <v>2024</v>
      </c>
      <c r="I4844" s="20" t="s">
        <v>286</v>
      </c>
      <c r="J4844" s="185" t="s">
        <v>337</v>
      </c>
      <c r="K4844" s="185" t="s">
        <v>318</v>
      </c>
      <c r="L4844" s="187">
        <f t="shared" si="165"/>
        <v>0</v>
      </c>
      <c r="M4844" s="187">
        <f t="shared" si="166"/>
        <v>0</v>
      </c>
      <c r="N4844" s="186"/>
      <c r="O4844" s="53"/>
      <c r="P4844" s="53"/>
      <c r="Q4844" s="53"/>
      <c r="R4844" s="53"/>
      <c r="S4844" s="54"/>
      <c r="T4844" s="8"/>
      <c r="U4844" s="8"/>
      <c r="V4844" s="8"/>
      <c r="W4844" s="8"/>
      <c r="X4844" s="122"/>
      <c r="Y4844" s="135"/>
      <c r="Z4844" s="135"/>
      <c r="AA4844" s="135"/>
      <c r="AB4844" s="135"/>
      <c r="AC4844" s="136"/>
      <c r="AD4844" s="8"/>
      <c r="AE4844" s="8"/>
      <c r="AF4844" s="8"/>
      <c r="AG4844" s="8"/>
      <c r="AH4844" s="122"/>
      <c r="AI4844" s="137"/>
      <c r="AJ4844" s="137"/>
      <c r="AK4844" s="137"/>
      <c r="AL4844" s="137"/>
      <c r="AM4844" s="138"/>
      <c r="AN4844" s="8"/>
      <c r="AO4844" s="8"/>
      <c r="AP4844" s="8"/>
      <c r="AQ4844" s="8"/>
      <c r="AR4844" s="122"/>
      <c r="AS4844" s="139"/>
      <c r="AT4844" s="139"/>
      <c r="AU4844" s="139"/>
      <c r="AV4844" s="139"/>
      <c r="AW4844" s="140"/>
      <c r="AX4844" s="8"/>
      <c r="AY4844" s="8"/>
      <c r="AZ4844" s="8"/>
      <c r="BA4844" s="8"/>
      <c r="BB4844" s="122"/>
      <c r="BC4844" s="141"/>
      <c r="BD4844" s="141"/>
      <c r="BE4844" s="141"/>
      <c r="BF4844" s="141"/>
      <c r="BG4844" s="142"/>
      <c r="BH4844" s="8"/>
      <c r="BI4844" s="8"/>
      <c r="BJ4844" s="8"/>
      <c r="BK4844" s="8"/>
      <c r="BL4844" s="122"/>
      <c r="BM4844" s="143"/>
      <c r="BN4844" s="143"/>
      <c r="BO4844" s="143"/>
      <c r="BP4844" s="143"/>
      <c r="BQ4844" s="144"/>
      <c r="BR4844" s="8"/>
      <c r="BS4844" s="8"/>
      <c r="BT4844" s="8"/>
      <c r="BU4844" s="8"/>
      <c r="BV4844" s="122"/>
    </row>
    <row r="4845" spans="1:74" ht="28.8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18" t="s">
        <v>5</v>
      </c>
      <c r="H4845" s="3">
        <v>2024</v>
      </c>
      <c r="I4845" s="20" t="s">
        <v>286</v>
      </c>
      <c r="J4845" s="185" t="s">
        <v>338</v>
      </c>
      <c r="K4845" s="185" t="s">
        <v>339</v>
      </c>
      <c r="L4845" s="187">
        <f t="shared" si="165"/>
        <v>0</v>
      </c>
      <c r="M4845" s="187">
        <f t="shared" si="166"/>
        <v>0</v>
      </c>
      <c r="N4845" s="186"/>
      <c r="O4845" s="53"/>
      <c r="P4845" s="53"/>
      <c r="Q4845" s="53"/>
      <c r="R4845" s="53"/>
      <c r="S4845" s="54"/>
      <c r="T4845" s="8"/>
      <c r="U4845" s="8"/>
      <c r="V4845" s="8"/>
      <c r="W4845" s="8"/>
      <c r="X4845" s="122"/>
      <c r="Y4845" s="135"/>
      <c r="Z4845" s="135"/>
      <c r="AA4845" s="135"/>
      <c r="AB4845" s="135"/>
      <c r="AC4845" s="136"/>
      <c r="AD4845" s="8"/>
      <c r="AE4845" s="8"/>
      <c r="AF4845" s="8"/>
      <c r="AG4845" s="8"/>
      <c r="AH4845" s="122"/>
      <c r="AI4845" s="137"/>
      <c r="AJ4845" s="137"/>
      <c r="AK4845" s="137"/>
      <c r="AL4845" s="137"/>
      <c r="AM4845" s="138"/>
      <c r="AN4845" s="8"/>
      <c r="AO4845" s="8"/>
      <c r="AP4845" s="8"/>
      <c r="AQ4845" s="8"/>
      <c r="AR4845" s="122"/>
      <c r="AS4845" s="139"/>
      <c r="AT4845" s="139"/>
      <c r="AU4845" s="139"/>
      <c r="AV4845" s="139"/>
      <c r="AW4845" s="140"/>
      <c r="AX4845" s="8"/>
      <c r="AY4845" s="8"/>
      <c r="AZ4845" s="8"/>
      <c r="BA4845" s="8"/>
      <c r="BB4845" s="122"/>
      <c r="BC4845" s="141"/>
      <c r="BD4845" s="141"/>
      <c r="BE4845" s="141"/>
      <c r="BF4845" s="141"/>
      <c r="BG4845" s="142"/>
      <c r="BH4845" s="8"/>
      <c r="BI4845" s="8"/>
      <c r="BJ4845" s="8"/>
      <c r="BK4845" s="8"/>
      <c r="BL4845" s="122"/>
      <c r="BM4845" s="143"/>
      <c r="BN4845" s="143"/>
      <c r="BO4845" s="143"/>
      <c r="BP4845" s="143"/>
      <c r="BQ4845" s="144"/>
      <c r="BR4845" s="8"/>
      <c r="BS4845" s="8"/>
      <c r="BT4845" s="8"/>
      <c r="BU4845" s="8"/>
      <c r="BV4845" s="122"/>
    </row>
    <row r="4846" spans="1:74" ht="28.8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18" t="s">
        <v>5</v>
      </c>
      <c r="H4846" s="3">
        <v>2024</v>
      </c>
      <c r="I4846" s="20" t="s">
        <v>286</v>
      </c>
      <c r="J4846" s="185" t="s">
        <v>340</v>
      </c>
      <c r="K4846" s="185" t="s">
        <v>318</v>
      </c>
      <c r="L4846" s="187">
        <f t="shared" si="165"/>
        <v>0</v>
      </c>
      <c r="M4846" s="187">
        <f t="shared" si="166"/>
        <v>0</v>
      </c>
      <c r="N4846" s="186"/>
      <c r="O4846" s="53"/>
      <c r="P4846" s="53"/>
      <c r="Q4846" s="53"/>
      <c r="R4846" s="53"/>
      <c r="S4846" s="54"/>
      <c r="T4846" s="8"/>
      <c r="U4846" s="8"/>
      <c r="V4846" s="8"/>
      <c r="W4846" s="8"/>
      <c r="X4846" s="122"/>
      <c r="Y4846" s="135"/>
      <c r="Z4846" s="135"/>
      <c r="AA4846" s="135"/>
      <c r="AB4846" s="135"/>
      <c r="AC4846" s="136"/>
      <c r="AD4846" s="8"/>
      <c r="AE4846" s="8"/>
      <c r="AF4846" s="8"/>
      <c r="AG4846" s="8"/>
      <c r="AH4846" s="122"/>
      <c r="AI4846" s="137"/>
      <c r="AJ4846" s="137"/>
      <c r="AK4846" s="137"/>
      <c r="AL4846" s="137"/>
      <c r="AM4846" s="138"/>
      <c r="AN4846" s="8"/>
      <c r="AO4846" s="8"/>
      <c r="AP4846" s="8"/>
      <c r="AQ4846" s="8"/>
      <c r="AR4846" s="122"/>
      <c r="AS4846" s="139"/>
      <c r="AT4846" s="139"/>
      <c r="AU4846" s="139"/>
      <c r="AV4846" s="139"/>
      <c r="AW4846" s="140"/>
      <c r="AX4846" s="8"/>
      <c r="AY4846" s="8"/>
      <c r="AZ4846" s="8"/>
      <c r="BA4846" s="8"/>
      <c r="BB4846" s="122"/>
      <c r="BC4846" s="141"/>
      <c r="BD4846" s="141"/>
      <c r="BE4846" s="141"/>
      <c r="BF4846" s="141"/>
      <c r="BG4846" s="142"/>
      <c r="BH4846" s="8"/>
      <c r="BI4846" s="8"/>
      <c r="BJ4846" s="8"/>
      <c r="BK4846" s="8"/>
      <c r="BL4846" s="122"/>
      <c r="BM4846" s="143"/>
      <c r="BN4846" s="143"/>
      <c r="BO4846" s="143"/>
      <c r="BP4846" s="143"/>
      <c r="BQ4846" s="144"/>
      <c r="BR4846" s="8"/>
      <c r="BS4846" s="8"/>
      <c r="BT4846" s="8"/>
      <c r="BU4846" s="8"/>
      <c r="BV4846" s="122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18" t="s">
        <v>5</v>
      </c>
      <c r="H4847" s="3">
        <v>2024</v>
      </c>
      <c r="I4847" s="20" t="s">
        <v>286</v>
      </c>
      <c r="J4847" s="185" t="s">
        <v>341</v>
      </c>
      <c r="K4847" s="185" t="s">
        <v>320</v>
      </c>
      <c r="L4847" s="187">
        <f t="shared" si="165"/>
        <v>0</v>
      </c>
      <c r="M4847" s="187">
        <f t="shared" si="166"/>
        <v>0</v>
      </c>
      <c r="N4847" s="186"/>
      <c r="O4847" s="53"/>
      <c r="P4847" s="53"/>
      <c r="Q4847" s="53"/>
      <c r="R4847" s="53"/>
      <c r="S4847" s="54"/>
      <c r="T4847" s="8"/>
      <c r="U4847" s="8"/>
      <c r="V4847" s="8"/>
      <c r="W4847" s="8"/>
      <c r="X4847" s="122"/>
      <c r="Y4847" s="135"/>
      <c r="Z4847" s="135"/>
      <c r="AA4847" s="135"/>
      <c r="AB4847" s="135"/>
      <c r="AC4847" s="136"/>
      <c r="AD4847" s="8"/>
      <c r="AE4847" s="8"/>
      <c r="AF4847" s="8"/>
      <c r="AG4847" s="8"/>
      <c r="AH4847" s="122"/>
      <c r="AI4847" s="137"/>
      <c r="AJ4847" s="137"/>
      <c r="AK4847" s="137"/>
      <c r="AL4847" s="137"/>
      <c r="AM4847" s="138"/>
      <c r="AN4847" s="8"/>
      <c r="AO4847" s="8"/>
      <c r="AP4847" s="8"/>
      <c r="AQ4847" s="8"/>
      <c r="AR4847" s="122"/>
      <c r="AS4847" s="139"/>
      <c r="AT4847" s="139"/>
      <c r="AU4847" s="139"/>
      <c r="AV4847" s="139"/>
      <c r="AW4847" s="140"/>
      <c r="AX4847" s="8"/>
      <c r="AY4847" s="8"/>
      <c r="AZ4847" s="8"/>
      <c r="BA4847" s="8"/>
      <c r="BB4847" s="122"/>
      <c r="BC4847" s="141"/>
      <c r="BD4847" s="141"/>
      <c r="BE4847" s="141"/>
      <c r="BF4847" s="141"/>
      <c r="BG4847" s="142"/>
      <c r="BH4847" s="8"/>
      <c r="BI4847" s="8"/>
      <c r="BJ4847" s="8"/>
      <c r="BK4847" s="8"/>
      <c r="BL4847" s="122"/>
      <c r="BM4847" s="143"/>
      <c r="BN4847" s="143"/>
      <c r="BO4847" s="143"/>
      <c r="BP4847" s="143"/>
      <c r="BQ4847" s="144"/>
      <c r="BR4847" s="8"/>
      <c r="BS4847" s="8"/>
      <c r="BT4847" s="8"/>
      <c r="BU4847" s="8"/>
      <c r="BV4847" s="122"/>
    </row>
    <row r="4848" spans="1:74" ht="28.8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18" t="s">
        <v>5</v>
      </c>
      <c r="H4848" s="3">
        <v>2024</v>
      </c>
      <c r="I4848" s="20" t="s">
        <v>286</v>
      </c>
      <c r="J4848" s="185" t="s">
        <v>342</v>
      </c>
      <c r="K4848" s="185" t="s">
        <v>320</v>
      </c>
      <c r="L4848" s="187">
        <f t="shared" si="165"/>
        <v>0</v>
      </c>
      <c r="M4848" s="187">
        <f t="shared" si="166"/>
        <v>0</v>
      </c>
      <c r="N4848" s="186"/>
      <c r="O4848" s="53"/>
      <c r="P4848" s="53"/>
      <c r="Q4848" s="53"/>
      <c r="R4848" s="53"/>
      <c r="S4848" s="54"/>
      <c r="T4848" s="8"/>
      <c r="U4848" s="8"/>
      <c r="V4848" s="8"/>
      <c r="W4848" s="8"/>
      <c r="X4848" s="122"/>
      <c r="Y4848" s="135"/>
      <c r="Z4848" s="135"/>
      <c r="AA4848" s="135"/>
      <c r="AB4848" s="135"/>
      <c r="AC4848" s="136"/>
      <c r="AD4848" s="8"/>
      <c r="AE4848" s="8"/>
      <c r="AF4848" s="8"/>
      <c r="AG4848" s="8"/>
      <c r="AH4848" s="122"/>
      <c r="AI4848" s="137"/>
      <c r="AJ4848" s="137"/>
      <c r="AK4848" s="137"/>
      <c r="AL4848" s="137"/>
      <c r="AM4848" s="138"/>
      <c r="AN4848" s="8"/>
      <c r="AO4848" s="8"/>
      <c r="AP4848" s="8"/>
      <c r="AQ4848" s="8"/>
      <c r="AR4848" s="122"/>
      <c r="AS4848" s="139"/>
      <c r="AT4848" s="139"/>
      <c r="AU4848" s="139"/>
      <c r="AV4848" s="139"/>
      <c r="AW4848" s="140"/>
      <c r="AX4848" s="8"/>
      <c r="AY4848" s="8"/>
      <c r="AZ4848" s="8"/>
      <c r="BA4848" s="8"/>
      <c r="BB4848" s="122"/>
      <c r="BC4848" s="141"/>
      <c r="BD4848" s="141"/>
      <c r="BE4848" s="141"/>
      <c r="BF4848" s="141"/>
      <c r="BG4848" s="142"/>
      <c r="BH4848" s="8"/>
      <c r="BI4848" s="8"/>
      <c r="BJ4848" s="8"/>
      <c r="BK4848" s="8"/>
      <c r="BL4848" s="122"/>
      <c r="BM4848" s="143"/>
      <c r="BN4848" s="143"/>
      <c r="BO4848" s="143"/>
      <c r="BP4848" s="143"/>
      <c r="BQ4848" s="144"/>
      <c r="BR4848" s="8"/>
      <c r="BS4848" s="8"/>
      <c r="BT4848" s="8"/>
      <c r="BU4848" s="8"/>
      <c r="BV4848" s="122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18" t="s">
        <v>5</v>
      </c>
      <c r="H4849" s="3">
        <v>2024</v>
      </c>
      <c r="I4849" s="20" t="s">
        <v>286</v>
      </c>
      <c r="J4849" s="185" t="s">
        <v>343</v>
      </c>
      <c r="K4849" s="185" t="s">
        <v>339</v>
      </c>
      <c r="L4849" s="187">
        <f t="shared" si="165"/>
        <v>0</v>
      </c>
      <c r="M4849" s="187">
        <f t="shared" si="166"/>
        <v>0</v>
      </c>
      <c r="N4849" s="186"/>
      <c r="O4849" s="53"/>
      <c r="P4849" s="53"/>
      <c r="Q4849" s="53"/>
      <c r="R4849" s="53"/>
      <c r="S4849" s="54"/>
      <c r="T4849" s="8"/>
      <c r="U4849" s="8"/>
      <c r="V4849" s="8"/>
      <c r="W4849" s="8"/>
      <c r="X4849" s="122"/>
      <c r="Y4849" s="135"/>
      <c r="Z4849" s="135"/>
      <c r="AA4849" s="135"/>
      <c r="AB4849" s="135"/>
      <c r="AC4849" s="136"/>
      <c r="AD4849" s="8"/>
      <c r="AE4849" s="8"/>
      <c r="AF4849" s="8"/>
      <c r="AG4849" s="8"/>
      <c r="AH4849" s="122"/>
      <c r="AI4849" s="137"/>
      <c r="AJ4849" s="137"/>
      <c r="AK4849" s="137"/>
      <c r="AL4849" s="137"/>
      <c r="AM4849" s="138"/>
      <c r="AN4849" s="8"/>
      <c r="AO4849" s="8"/>
      <c r="AP4849" s="8"/>
      <c r="AQ4849" s="8"/>
      <c r="AR4849" s="122"/>
      <c r="AS4849" s="139"/>
      <c r="AT4849" s="139"/>
      <c r="AU4849" s="139"/>
      <c r="AV4849" s="139"/>
      <c r="AW4849" s="140"/>
      <c r="AX4849" s="8"/>
      <c r="AY4849" s="8"/>
      <c r="AZ4849" s="8"/>
      <c r="BA4849" s="8"/>
      <c r="BB4849" s="122"/>
      <c r="BC4849" s="141"/>
      <c r="BD4849" s="141"/>
      <c r="BE4849" s="141"/>
      <c r="BF4849" s="141"/>
      <c r="BG4849" s="142"/>
      <c r="BH4849" s="8"/>
      <c r="BI4849" s="8"/>
      <c r="BJ4849" s="8"/>
      <c r="BK4849" s="8"/>
      <c r="BL4849" s="122"/>
      <c r="BM4849" s="143"/>
      <c r="BN4849" s="143"/>
      <c r="BO4849" s="143"/>
      <c r="BP4849" s="143"/>
      <c r="BQ4849" s="144"/>
      <c r="BR4849" s="8"/>
      <c r="BS4849" s="8"/>
      <c r="BT4849" s="8"/>
      <c r="BU4849" s="8"/>
      <c r="BV4849" s="122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18" t="s">
        <v>5</v>
      </c>
      <c r="H4850" s="3">
        <v>2024</v>
      </c>
      <c r="I4850" s="20" t="s">
        <v>288</v>
      </c>
      <c r="J4850" s="185" t="s">
        <v>344</v>
      </c>
      <c r="K4850" s="185" t="s">
        <v>318</v>
      </c>
      <c r="L4850" s="187">
        <f t="shared" si="165"/>
        <v>0</v>
      </c>
      <c r="M4850" s="187">
        <f t="shared" si="166"/>
        <v>0</v>
      </c>
      <c r="N4850" s="186"/>
      <c r="O4850" s="53"/>
      <c r="P4850" s="53"/>
      <c r="Q4850" s="53"/>
      <c r="R4850" s="53"/>
      <c r="S4850" s="54"/>
      <c r="T4850" s="8"/>
      <c r="U4850" s="8"/>
      <c r="V4850" s="8"/>
      <c r="W4850" s="8"/>
      <c r="X4850" s="122"/>
      <c r="Y4850" s="135"/>
      <c r="Z4850" s="135"/>
      <c r="AA4850" s="135"/>
      <c r="AB4850" s="135"/>
      <c r="AC4850" s="136"/>
      <c r="AD4850" s="8"/>
      <c r="AE4850" s="8"/>
      <c r="AF4850" s="8"/>
      <c r="AG4850" s="8"/>
      <c r="AH4850" s="122"/>
      <c r="AI4850" s="137"/>
      <c r="AJ4850" s="137"/>
      <c r="AK4850" s="137"/>
      <c r="AL4850" s="137"/>
      <c r="AM4850" s="138"/>
      <c r="AN4850" s="8"/>
      <c r="AO4850" s="8"/>
      <c r="AP4850" s="8"/>
      <c r="AQ4850" s="8"/>
      <c r="AR4850" s="122"/>
      <c r="AS4850" s="139"/>
      <c r="AT4850" s="139"/>
      <c r="AU4850" s="139"/>
      <c r="AV4850" s="139"/>
      <c r="AW4850" s="140"/>
      <c r="AX4850" s="8"/>
      <c r="AY4850" s="8"/>
      <c r="AZ4850" s="8"/>
      <c r="BA4850" s="8"/>
      <c r="BB4850" s="122"/>
      <c r="BC4850" s="141"/>
      <c r="BD4850" s="141"/>
      <c r="BE4850" s="141"/>
      <c r="BF4850" s="141"/>
      <c r="BG4850" s="142"/>
      <c r="BH4850" s="8"/>
      <c r="BI4850" s="8"/>
      <c r="BJ4850" s="8"/>
      <c r="BK4850" s="8"/>
      <c r="BL4850" s="122"/>
      <c r="BM4850" s="143"/>
      <c r="BN4850" s="143"/>
      <c r="BO4850" s="143"/>
      <c r="BP4850" s="143"/>
      <c r="BQ4850" s="144"/>
      <c r="BR4850" s="8"/>
      <c r="BS4850" s="8"/>
      <c r="BT4850" s="8"/>
      <c r="BU4850" s="8"/>
      <c r="BV4850" s="122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18" t="s">
        <v>5</v>
      </c>
      <c r="H4851" s="3">
        <v>2024</v>
      </c>
      <c r="I4851" s="20" t="s">
        <v>288</v>
      </c>
      <c r="J4851" s="184" t="s">
        <v>351</v>
      </c>
      <c r="K4851" s="184" t="s">
        <v>318</v>
      </c>
      <c r="L4851" s="187">
        <f t="shared" si="165"/>
        <v>0</v>
      </c>
      <c r="M4851" s="187">
        <f t="shared" si="166"/>
        <v>0</v>
      </c>
      <c r="N4851" s="186"/>
      <c r="O4851" s="53"/>
      <c r="P4851" s="53"/>
      <c r="Q4851" s="53"/>
      <c r="R4851" s="53"/>
      <c r="S4851" s="54"/>
      <c r="T4851" s="8"/>
      <c r="U4851" s="8"/>
      <c r="V4851" s="8"/>
      <c r="W4851" s="8"/>
      <c r="X4851" s="122"/>
      <c r="Y4851" s="135"/>
      <c r="Z4851" s="135"/>
      <c r="AA4851" s="135"/>
      <c r="AB4851" s="135"/>
      <c r="AC4851" s="136"/>
      <c r="AD4851" s="8"/>
      <c r="AE4851" s="8"/>
      <c r="AF4851" s="8"/>
      <c r="AG4851" s="8"/>
      <c r="AH4851" s="122"/>
      <c r="AI4851" s="137"/>
      <c r="AJ4851" s="137"/>
      <c r="AK4851" s="137"/>
      <c r="AL4851" s="137"/>
      <c r="AM4851" s="138"/>
      <c r="AN4851" s="8"/>
      <c r="AO4851" s="8"/>
      <c r="AP4851" s="8"/>
      <c r="AQ4851" s="8"/>
      <c r="AR4851" s="122"/>
      <c r="AS4851" s="139"/>
      <c r="AT4851" s="139"/>
      <c r="AU4851" s="139"/>
      <c r="AV4851" s="139"/>
      <c r="AW4851" s="140"/>
      <c r="AX4851" s="8"/>
      <c r="AY4851" s="8"/>
      <c r="AZ4851" s="8"/>
      <c r="BA4851" s="8"/>
      <c r="BB4851" s="122"/>
      <c r="BC4851" s="141"/>
      <c r="BD4851" s="141"/>
      <c r="BE4851" s="141"/>
      <c r="BF4851" s="141"/>
      <c r="BG4851" s="142"/>
      <c r="BH4851" s="8"/>
      <c r="BI4851" s="8"/>
      <c r="BJ4851" s="8"/>
      <c r="BK4851" s="8"/>
      <c r="BL4851" s="122"/>
      <c r="BM4851" s="143"/>
      <c r="BN4851" s="143"/>
      <c r="BO4851" s="143"/>
      <c r="BP4851" s="143"/>
      <c r="BQ4851" s="144"/>
      <c r="BR4851" s="8"/>
      <c r="BS4851" s="8"/>
      <c r="BT4851" s="8"/>
      <c r="BU4851" s="8"/>
      <c r="BV4851" s="122"/>
    </row>
    <row r="4852" spans="1:74" ht="28.8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18" t="s">
        <v>5</v>
      </c>
      <c r="H4852" s="3">
        <v>2024</v>
      </c>
      <c r="I4852" s="20" t="s">
        <v>288</v>
      </c>
      <c r="J4852" s="184" t="s">
        <v>352</v>
      </c>
      <c r="K4852" s="184" t="s">
        <v>321</v>
      </c>
      <c r="L4852" s="187">
        <f t="shared" si="165"/>
        <v>0</v>
      </c>
      <c r="M4852" s="187">
        <f t="shared" si="166"/>
        <v>0</v>
      </c>
      <c r="N4852" s="186"/>
      <c r="O4852" s="33"/>
      <c r="P4852" s="33"/>
      <c r="Q4852" s="33"/>
      <c r="R4852" s="33"/>
      <c r="S4852" s="42"/>
      <c r="T4852" s="2"/>
      <c r="U4852" s="2"/>
      <c r="V4852" s="2"/>
      <c r="W4852" s="2"/>
      <c r="X4852" s="55"/>
      <c r="Y4852" s="62"/>
      <c r="Z4852" s="62"/>
      <c r="AA4852" s="62"/>
      <c r="AB4852" s="62"/>
      <c r="AC4852" s="68"/>
      <c r="AD4852" s="2"/>
      <c r="AE4852" s="2"/>
      <c r="AF4852" s="2"/>
      <c r="AG4852" s="2"/>
      <c r="AH4852" s="55"/>
      <c r="AI4852" s="72"/>
      <c r="AJ4852" s="72"/>
      <c r="AK4852" s="72"/>
      <c r="AL4852" s="72"/>
      <c r="AM4852" s="80"/>
      <c r="AN4852" s="2"/>
      <c r="AO4852" s="2"/>
      <c r="AP4852" s="2"/>
      <c r="AQ4852" s="2"/>
      <c r="AR4852" s="55"/>
      <c r="AS4852" s="85"/>
      <c r="AT4852" s="85"/>
      <c r="AU4852" s="85"/>
      <c r="AV4852" s="85"/>
      <c r="AW4852" s="100"/>
      <c r="AX4852" s="2"/>
      <c r="AY4852" s="2"/>
      <c r="AZ4852" s="2"/>
      <c r="BA4852" s="2"/>
      <c r="BB4852" s="55"/>
      <c r="BC4852" s="105"/>
      <c r="BD4852" s="105"/>
      <c r="BE4852" s="105"/>
      <c r="BF4852" s="105"/>
      <c r="BG4852" s="109"/>
      <c r="BH4852" s="2"/>
      <c r="BI4852" s="2"/>
      <c r="BJ4852" s="2"/>
      <c r="BK4852" s="2"/>
      <c r="BL4852" s="55"/>
      <c r="BM4852" s="48"/>
      <c r="BN4852" s="48"/>
      <c r="BO4852" s="48"/>
      <c r="BP4852" s="48"/>
      <c r="BQ4852" s="117"/>
      <c r="BR4852" s="2"/>
      <c r="BS4852" s="2"/>
      <c r="BT4852" s="2"/>
      <c r="BU4852" s="2"/>
      <c r="BV4852" s="55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18" t="s">
        <v>5</v>
      </c>
      <c r="H4853" s="3">
        <v>2024</v>
      </c>
      <c r="I4853" s="20" t="s">
        <v>288</v>
      </c>
      <c r="J4853" s="184" t="s">
        <v>345</v>
      </c>
      <c r="K4853" s="184" t="s">
        <v>318</v>
      </c>
      <c r="L4853" s="187">
        <f t="shared" si="165"/>
        <v>0</v>
      </c>
      <c r="M4853" s="187">
        <f t="shared" si="166"/>
        <v>0</v>
      </c>
      <c r="N4853" s="186"/>
      <c r="O4853" s="34"/>
      <c r="P4853" s="33"/>
      <c r="Q4853" s="33"/>
      <c r="R4853" s="33"/>
      <c r="S4853" s="42"/>
      <c r="T4853" s="3"/>
      <c r="U4853" s="2"/>
      <c r="V4853" s="2"/>
      <c r="W4853" s="2"/>
      <c r="X4853" s="55"/>
      <c r="Y4853" s="64"/>
      <c r="Z4853" s="62"/>
      <c r="AA4853" s="62"/>
      <c r="AB4853" s="62"/>
      <c r="AC4853" s="68"/>
      <c r="AD4853" s="3"/>
      <c r="AE4853" s="2"/>
      <c r="AF4853" s="2"/>
      <c r="AG4853" s="2"/>
      <c r="AH4853" s="55"/>
      <c r="AI4853" s="73"/>
      <c r="AJ4853" s="72"/>
      <c r="AK4853" s="72"/>
      <c r="AL4853" s="72"/>
      <c r="AM4853" s="80"/>
      <c r="AN4853" s="3"/>
      <c r="AO4853" s="2"/>
      <c r="AP4853" s="2"/>
      <c r="AQ4853" s="2"/>
      <c r="AR4853" s="55"/>
      <c r="AS4853" s="86"/>
      <c r="AT4853" s="85"/>
      <c r="AU4853" s="85"/>
      <c r="AV4853" s="85"/>
      <c r="AW4853" s="100"/>
      <c r="AX4853" s="3"/>
      <c r="AY4853" s="2"/>
      <c r="AZ4853" s="2"/>
      <c r="BA4853" s="2"/>
      <c r="BB4853" s="55"/>
      <c r="BC4853" s="106"/>
      <c r="BD4853" s="105"/>
      <c r="BE4853" s="105"/>
      <c r="BF4853" s="105"/>
      <c r="BG4853" s="109"/>
      <c r="BH4853" s="3"/>
      <c r="BI4853" s="2"/>
      <c r="BJ4853" s="2"/>
      <c r="BK4853" s="2"/>
      <c r="BL4853" s="55"/>
      <c r="BM4853" s="49"/>
      <c r="BN4853" s="48"/>
      <c r="BO4853" s="48"/>
      <c r="BP4853" s="48"/>
      <c r="BQ4853" s="117"/>
      <c r="BR4853" s="3"/>
      <c r="BS4853" s="2"/>
      <c r="BT4853" s="2"/>
      <c r="BU4853" s="2"/>
      <c r="BV4853" s="55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18" t="s">
        <v>5</v>
      </c>
      <c r="H4854" s="3">
        <v>2024</v>
      </c>
      <c r="I4854" s="20" t="s">
        <v>289</v>
      </c>
      <c r="J4854" s="184" t="s">
        <v>268</v>
      </c>
      <c r="K4854" s="184" t="s">
        <v>318</v>
      </c>
      <c r="L4854" s="187">
        <f t="shared" si="165"/>
        <v>0</v>
      </c>
      <c r="M4854" s="187">
        <f t="shared" si="166"/>
        <v>0</v>
      </c>
      <c r="N4854" s="186"/>
      <c r="O4854" s="33"/>
      <c r="P4854" s="33"/>
      <c r="Q4854" s="33"/>
      <c r="R4854" s="33"/>
      <c r="S4854" s="42"/>
      <c r="T4854" s="2"/>
      <c r="U4854" s="2"/>
      <c r="V4854" s="2"/>
      <c r="W4854" s="2"/>
      <c r="X4854" s="55"/>
      <c r="Y4854" s="62"/>
      <c r="Z4854" s="62"/>
      <c r="AA4854" s="62"/>
      <c r="AB4854" s="62"/>
      <c r="AC4854" s="68"/>
      <c r="AD4854" s="2"/>
      <c r="AE4854" s="2"/>
      <c r="AF4854" s="2"/>
      <c r="AG4854" s="2"/>
      <c r="AH4854" s="55"/>
      <c r="AI4854" s="72"/>
      <c r="AJ4854" s="72"/>
      <c r="AK4854" s="72"/>
      <c r="AL4854" s="72"/>
      <c r="AM4854" s="80"/>
      <c r="AN4854" s="2"/>
      <c r="AO4854" s="2"/>
      <c r="AP4854" s="2"/>
      <c r="AQ4854" s="2"/>
      <c r="AR4854" s="55"/>
      <c r="AS4854" s="85"/>
      <c r="AT4854" s="85"/>
      <c r="AU4854" s="85"/>
      <c r="AV4854" s="85"/>
      <c r="AW4854" s="100"/>
      <c r="AX4854" s="2"/>
      <c r="AY4854" s="2"/>
      <c r="AZ4854" s="2"/>
      <c r="BA4854" s="2"/>
      <c r="BB4854" s="55"/>
      <c r="BC4854" s="105"/>
      <c r="BD4854" s="105"/>
      <c r="BE4854" s="105"/>
      <c r="BF4854" s="105"/>
      <c r="BG4854" s="109"/>
      <c r="BH4854" s="2"/>
      <c r="BI4854" s="2"/>
      <c r="BJ4854" s="2"/>
      <c r="BK4854" s="2"/>
      <c r="BL4854" s="55"/>
      <c r="BM4854" s="48"/>
      <c r="BN4854" s="48"/>
      <c r="BO4854" s="48"/>
      <c r="BP4854" s="48"/>
      <c r="BQ4854" s="117"/>
      <c r="BR4854" s="2"/>
      <c r="BS4854" s="2"/>
      <c r="BT4854" s="2"/>
      <c r="BU4854" s="2"/>
      <c r="BV4854" s="55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18" t="s">
        <v>5</v>
      </c>
      <c r="H4855" s="3">
        <v>2024</v>
      </c>
      <c r="I4855" s="20" t="s">
        <v>289</v>
      </c>
      <c r="J4855" s="184" t="s">
        <v>292</v>
      </c>
      <c r="K4855" s="184" t="s">
        <v>318</v>
      </c>
      <c r="L4855" s="187">
        <f t="shared" si="165"/>
        <v>0</v>
      </c>
      <c r="M4855" s="187">
        <f t="shared" si="166"/>
        <v>0</v>
      </c>
      <c r="N4855" s="186"/>
      <c r="O4855" s="33"/>
      <c r="P4855" s="33"/>
      <c r="Q4855" s="33"/>
      <c r="R4855" s="33"/>
      <c r="S4855" s="42"/>
      <c r="T4855" s="2"/>
      <c r="U4855" s="2"/>
      <c r="V4855" s="2"/>
      <c r="W4855" s="2"/>
      <c r="X4855" s="55"/>
      <c r="Y4855" s="62"/>
      <c r="Z4855" s="62"/>
      <c r="AA4855" s="62"/>
      <c r="AB4855" s="62"/>
      <c r="AC4855" s="68"/>
      <c r="AD4855" s="2"/>
      <c r="AE4855" s="2"/>
      <c r="AF4855" s="2"/>
      <c r="AG4855" s="2"/>
      <c r="AH4855" s="55"/>
      <c r="AI4855" s="72"/>
      <c r="AJ4855" s="72"/>
      <c r="AK4855" s="72"/>
      <c r="AL4855" s="72"/>
      <c r="AM4855" s="80"/>
      <c r="AN4855" s="2"/>
      <c r="AO4855" s="2"/>
      <c r="AP4855" s="2"/>
      <c r="AQ4855" s="2"/>
      <c r="AR4855" s="55"/>
      <c r="AS4855" s="85"/>
      <c r="AT4855" s="85"/>
      <c r="AU4855" s="85"/>
      <c r="AV4855" s="85"/>
      <c r="AW4855" s="100"/>
      <c r="AX4855" s="2"/>
      <c r="AY4855" s="2"/>
      <c r="AZ4855" s="2"/>
      <c r="BA4855" s="2"/>
      <c r="BB4855" s="55"/>
      <c r="BC4855" s="105"/>
      <c r="BD4855" s="105"/>
      <c r="BE4855" s="105"/>
      <c r="BF4855" s="105"/>
      <c r="BG4855" s="109"/>
      <c r="BH4855" s="2"/>
      <c r="BI4855" s="2"/>
      <c r="BJ4855" s="2"/>
      <c r="BK4855" s="2"/>
      <c r="BL4855" s="55"/>
      <c r="BM4855" s="48"/>
      <c r="BN4855" s="48"/>
      <c r="BO4855" s="48"/>
      <c r="BP4855" s="48"/>
      <c r="BQ4855" s="117"/>
      <c r="BR4855" s="2"/>
      <c r="BS4855" s="2"/>
      <c r="BT4855" s="2"/>
      <c r="BU4855" s="2"/>
      <c r="BV4855" s="55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18" t="s">
        <v>5</v>
      </c>
      <c r="H4856" s="3">
        <v>2024</v>
      </c>
      <c r="I4856" s="20" t="s">
        <v>285</v>
      </c>
      <c r="J4856" s="184" t="s">
        <v>293</v>
      </c>
      <c r="K4856" s="184" t="s">
        <v>318</v>
      </c>
      <c r="L4856" s="187">
        <f t="shared" si="165"/>
        <v>0</v>
      </c>
      <c r="M4856" s="187">
        <f t="shared" si="166"/>
        <v>0</v>
      </c>
      <c r="N4856" s="186"/>
      <c r="O4856" s="33"/>
      <c r="P4856" s="33"/>
      <c r="Q4856" s="33"/>
      <c r="R4856" s="34"/>
      <c r="S4856" s="41"/>
      <c r="T4856" s="2"/>
      <c r="U4856" s="2"/>
      <c r="V4856" s="2"/>
      <c r="W4856" s="3"/>
      <c r="X4856" s="56"/>
      <c r="Y4856" s="62"/>
      <c r="Z4856" s="62"/>
      <c r="AA4856" s="62"/>
      <c r="AB4856" s="64"/>
      <c r="AC4856" s="69"/>
      <c r="AD4856" s="2"/>
      <c r="AE4856" s="2"/>
      <c r="AF4856" s="2"/>
      <c r="AG4856" s="3"/>
      <c r="AH4856" s="56"/>
      <c r="AI4856" s="72"/>
      <c r="AJ4856" s="72"/>
      <c r="AK4856" s="72"/>
      <c r="AL4856" s="73"/>
      <c r="AM4856" s="81"/>
      <c r="AN4856" s="2"/>
      <c r="AO4856" s="2"/>
      <c r="AP4856" s="2"/>
      <c r="AQ4856" s="3"/>
      <c r="AR4856" s="56"/>
      <c r="AS4856" s="85"/>
      <c r="AT4856" s="85"/>
      <c r="AU4856" s="85"/>
      <c r="AV4856" s="86"/>
      <c r="AW4856" s="101"/>
      <c r="AX4856" s="2"/>
      <c r="AY4856" s="2"/>
      <c r="AZ4856" s="2"/>
      <c r="BA4856" s="3"/>
      <c r="BB4856" s="56"/>
      <c r="BC4856" s="105"/>
      <c r="BD4856" s="105"/>
      <c r="BE4856" s="105"/>
      <c r="BF4856" s="106"/>
      <c r="BG4856" s="110"/>
      <c r="BH4856" s="2"/>
      <c r="BI4856" s="2"/>
      <c r="BJ4856" s="2"/>
      <c r="BK4856" s="3"/>
      <c r="BL4856" s="56"/>
      <c r="BM4856" s="48"/>
      <c r="BN4856" s="48"/>
      <c r="BO4856" s="48"/>
      <c r="BP4856" s="49"/>
      <c r="BQ4856" s="118"/>
      <c r="BR4856" s="2"/>
      <c r="BS4856" s="2"/>
      <c r="BT4856" s="2"/>
      <c r="BU4856" s="3"/>
      <c r="BV4856" s="56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18" t="s">
        <v>5</v>
      </c>
      <c r="H4857" s="3">
        <v>2024</v>
      </c>
      <c r="I4857" s="20" t="s">
        <v>287</v>
      </c>
      <c r="J4857" s="184" t="s">
        <v>269</v>
      </c>
      <c r="K4857" s="184" t="s">
        <v>320</v>
      </c>
      <c r="L4857" s="187">
        <f t="shared" si="165"/>
        <v>1</v>
      </c>
      <c r="M4857" s="187">
        <f t="shared" si="166"/>
        <v>1.5429999999999999</v>
      </c>
      <c r="N4857" s="186"/>
      <c r="O4857" s="33"/>
      <c r="P4857" s="33"/>
      <c r="Q4857" s="33"/>
      <c r="R4857" s="33"/>
      <c r="S4857" s="42"/>
      <c r="T4857" s="2"/>
      <c r="U4857" s="2"/>
      <c r="V4857" s="2"/>
      <c r="W4857" s="2"/>
      <c r="X4857" s="55"/>
      <c r="Y4857" s="62"/>
      <c r="Z4857" s="62"/>
      <c r="AA4857" s="62"/>
      <c r="AB4857" s="64">
        <v>1</v>
      </c>
      <c r="AC4857" s="68">
        <v>1.5429999999999999</v>
      </c>
      <c r="AD4857" s="2"/>
      <c r="AE4857" s="2"/>
      <c r="AF4857" s="2"/>
      <c r="AG4857" s="2"/>
      <c r="AH4857" s="55"/>
      <c r="AI4857" s="72"/>
      <c r="AJ4857" s="72"/>
      <c r="AK4857" s="72"/>
      <c r="AL4857" s="72"/>
      <c r="AM4857" s="80"/>
      <c r="AN4857" s="2"/>
      <c r="AO4857" s="2"/>
      <c r="AP4857" s="2"/>
      <c r="AQ4857" s="2"/>
      <c r="AR4857" s="55"/>
      <c r="AS4857" s="85"/>
      <c r="AT4857" s="85"/>
      <c r="AU4857" s="85"/>
      <c r="AV4857" s="85"/>
      <c r="AW4857" s="100"/>
      <c r="AX4857" s="2"/>
      <c r="AY4857" s="2"/>
      <c r="AZ4857" s="2"/>
      <c r="BA4857" s="2"/>
      <c r="BB4857" s="55"/>
      <c r="BC4857" s="105"/>
      <c r="BD4857" s="105"/>
      <c r="BE4857" s="105"/>
      <c r="BF4857" s="105"/>
      <c r="BG4857" s="109"/>
      <c r="BH4857" s="2"/>
      <c r="BI4857" s="2"/>
      <c r="BJ4857" s="2"/>
      <c r="BK4857" s="2"/>
      <c r="BL4857" s="55"/>
      <c r="BM4857" s="48"/>
      <c r="BN4857" s="48"/>
      <c r="BO4857" s="48"/>
      <c r="BP4857" s="48"/>
      <c r="BQ4857" s="117"/>
      <c r="BR4857" s="2"/>
      <c r="BS4857" s="2"/>
      <c r="BT4857" s="2"/>
      <c r="BU4857" s="2"/>
      <c r="BV4857" s="55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18" t="s">
        <v>5</v>
      </c>
      <c r="H4858" s="3">
        <v>2024</v>
      </c>
      <c r="I4858" s="20" t="s">
        <v>287</v>
      </c>
      <c r="J4858" s="184" t="s">
        <v>270</v>
      </c>
      <c r="K4858" s="184" t="s">
        <v>320</v>
      </c>
      <c r="L4858" s="187">
        <f t="shared" si="165"/>
        <v>0</v>
      </c>
      <c r="M4858" s="187">
        <f t="shared" si="166"/>
        <v>0</v>
      </c>
      <c r="N4858" s="186"/>
      <c r="O4858" s="33"/>
      <c r="P4858" s="33"/>
      <c r="Q4858" s="33"/>
      <c r="R4858" s="33"/>
      <c r="S4858" s="42"/>
      <c r="T4858" s="2"/>
      <c r="U4858" s="2"/>
      <c r="V4858" s="2"/>
      <c r="W4858" s="2"/>
      <c r="X4858" s="55"/>
      <c r="Y4858" s="62"/>
      <c r="Z4858" s="62"/>
      <c r="AA4858" s="62"/>
      <c r="AB4858" s="62"/>
      <c r="AC4858" s="68"/>
      <c r="AD4858" s="2"/>
      <c r="AE4858" s="2"/>
      <c r="AF4858" s="2"/>
      <c r="AG4858" s="2"/>
      <c r="AH4858" s="55"/>
      <c r="AI4858" s="72"/>
      <c r="AJ4858" s="72"/>
      <c r="AK4858" s="72"/>
      <c r="AL4858" s="72"/>
      <c r="AM4858" s="80"/>
      <c r="AN4858" s="2"/>
      <c r="AO4858" s="2"/>
      <c r="AP4858" s="2"/>
      <c r="AQ4858" s="2"/>
      <c r="AR4858" s="55"/>
      <c r="AS4858" s="85"/>
      <c r="AT4858" s="85"/>
      <c r="AU4858" s="85"/>
      <c r="AV4858" s="85"/>
      <c r="AW4858" s="100"/>
      <c r="AX4858" s="2"/>
      <c r="AY4858" s="2"/>
      <c r="AZ4858" s="2"/>
      <c r="BA4858" s="2"/>
      <c r="BB4858" s="55"/>
      <c r="BC4858" s="105"/>
      <c r="BD4858" s="105"/>
      <c r="BE4858" s="105"/>
      <c r="BF4858" s="105"/>
      <c r="BG4858" s="109"/>
      <c r="BH4858" s="2"/>
      <c r="BI4858" s="2"/>
      <c r="BJ4858" s="2"/>
      <c r="BK4858" s="2"/>
      <c r="BL4858" s="55"/>
      <c r="BM4858" s="48"/>
      <c r="BN4858" s="48"/>
      <c r="BO4858" s="48"/>
      <c r="BP4858" s="48"/>
      <c r="BQ4858" s="117"/>
      <c r="BR4858" s="2"/>
      <c r="BS4858" s="2"/>
      <c r="BT4858" s="2"/>
      <c r="BU4858" s="2"/>
      <c r="BV4858" s="55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18" t="s">
        <v>5</v>
      </c>
      <c r="H4859" s="3">
        <v>2024</v>
      </c>
      <c r="I4859" s="20" t="s">
        <v>290</v>
      </c>
      <c r="J4859" s="184" t="s">
        <v>271</v>
      </c>
      <c r="K4859" s="184" t="s">
        <v>321</v>
      </c>
      <c r="L4859" s="187">
        <f t="shared" si="165"/>
        <v>0</v>
      </c>
      <c r="M4859" s="187">
        <f t="shared" si="166"/>
        <v>0</v>
      </c>
      <c r="N4859" s="186"/>
      <c r="O4859" s="33"/>
      <c r="P4859" s="33"/>
      <c r="Q4859" s="33"/>
      <c r="R4859" s="33"/>
      <c r="S4859" s="42"/>
      <c r="T4859" s="2"/>
      <c r="U4859" s="2"/>
      <c r="V4859" s="2"/>
      <c r="W4859" s="2"/>
      <c r="X4859" s="55"/>
      <c r="Y4859" s="62"/>
      <c r="Z4859" s="62"/>
      <c r="AA4859" s="62"/>
      <c r="AB4859" s="62"/>
      <c r="AC4859" s="68"/>
      <c r="AD4859" s="2"/>
      <c r="AE4859" s="2"/>
      <c r="AF4859" s="2"/>
      <c r="AG4859" s="2"/>
      <c r="AH4859" s="55"/>
      <c r="AI4859" s="72"/>
      <c r="AJ4859" s="72"/>
      <c r="AK4859" s="72"/>
      <c r="AL4859" s="72"/>
      <c r="AM4859" s="80"/>
      <c r="AN4859" s="2"/>
      <c r="AO4859" s="2"/>
      <c r="AP4859" s="2"/>
      <c r="AQ4859" s="2"/>
      <c r="AR4859" s="55"/>
      <c r="AS4859" s="85"/>
      <c r="AT4859" s="85"/>
      <c r="AU4859" s="85"/>
      <c r="AV4859" s="85"/>
      <c r="AW4859" s="100"/>
      <c r="AX4859" s="2"/>
      <c r="AY4859" s="2"/>
      <c r="AZ4859" s="2"/>
      <c r="BA4859" s="2"/>
      <c r="BB4859" s="55"/>
      <c r="BC4859" s="105"/>
      <c r="BD4859" s="105"/>
      <c r="BE4859" s="105"/>
      <c r="BF4859" s="105"/>
      <c r="BG4859" s="109"/>
      <c r="BH4859" s="2"/>
      <c r="BI4859" s="2"/>
      <c r="BJ4859" s="2"/>
      <c r="BK4859" s="2"/>
      <c r="BL4859" s="55"/>
      <c r="BM4859" s="48"/>
      <c r="BN4859" s="48"/>
      <c r="BO4859" s="48"/>
      <c r="BP4859" s="48"/>
      <c r="BQ4859" s="117"/>
      <c r="BR4859" s="2"/>
      <c r="BS4859" s="2"/>
      <c r="BT4859" s="2"/>
      <c r="BU4859" s="2"/>
      <c r="BV4859" s="55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18" t="s">
        <v>5</v>
      </c>
      <c r="H4860" s="3">
        <v>2024</v>
      </c>
      <c r="I4860" s="20" t="s">
        <v>284</v>
      </c>
      <c r="J4860" s="184" t="s">
        <v>294</v>
      </c>
      <c r="K4860" s="184" t="s">
        <v>320</v>
      </c>
      <c r="L4860" s="187">
        <f t="shared" si="165"/>
        <v>0</v>
      </c>
      <c r="M4860" s="187">
        <f t="shared" si="166"/>
        <v>0</v>
      </c>
      <c r="N4860" s="186"/>
      <c r="O4860" s="33"/>
      <c r="P4860" s="33"/>
      <c r="Q4860" s="33"/>
      <c r="R4860" s="33"/>
      <c r="S4860" s="42"/>
      <c r="T4860" s="2"/>
      <c r="U4860" s="2"/>
      <c r="V4860" s="2"/>
      <c r="W4860" s="2"/>
      <c r="X4860" s="55"/>
      <c r="Y4860" s="62"/>
      <c r="Z4860" s="62"/>
      <c r="AA4860" s="62"/>
      <c r="AB4860" s="62"/>
      <c r="AC4860" s="68"/>
      <c r="AD4860" s="2"/>
      <c r="AE4860" s="2"/>
      <c r="AF4860" s="2"/>
      <c r="AG4860" s="2"/>
      <c r="AH4860" s="55"/>
      <c r="AI4860" s="72"/>
      <c r="AJ4860" s="72"/>
      <c r="AK4860" s="72"/>
      <c r="AL4860" s="72"/>
      <c r="AM4860" s="80"/>
      <c r="AN4860" s="2"/>
      <c r="AO4860" s="2"/>
      <c r="AP4860" s="2"/>
      <c r="AQ4860" s="2"/>
      <c r="AR4860" s="55"/>
      <c r="AS4860" s="85"/>
      <c r="AT4860" s="85"/>
      <c r="AU4860" s="85"/>
      <c r="AV4860" s="85"/>
      <c r="AW4860" s="100"/>
      <c r="AX4860" s="2"/>
      <c r="AY4860" s="2"/>
      <c r="AZ4860" s="2"/>
      <c r="BA4860" s="2"/>
      <c r="BB4860" s="55"/>
      <c r="BC4860" s="105"/>
      <c r="BD4860" s="105"/>
      <c r="BE4860" s="105"/>
      <c r="BF4860" s="105"/>
      <c r="BG4860" s="109"/>
      <c r="BH4860" s="2"/>
      <c r="BI4860" s="2"/>
      <c r="BJ4860" s="2"/>
      <c r="BK4860" s="2"/>
      <c r="BL4860" s="55"/>
      <c r="BM4860" s="48"/>
      <c r="BN4860" s="48"/>
      <c r="BO4860" s="48"/>
      <c r="BP4860" s="48"/>
      <c r="BQ4860" s="117"/>
      <c r="BR4860" s="2"/>
      <c r="BS4860" s="2"/>
      <c r="BT4860" s="2"/>
      <c r="BU4860" s="2"/>
      <c r="BV4860" s="55"/>
    </row>
    <row r="4861" spans="1:74" ht="28.8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18" t="s">
        <v>5</v>
      </c>
      <c r="H4861" s="3">
        <v>2024</v>
      </c>
      <c r="I4861" s="20" t="s">
        <v>284</v>
      </c>
      <c r="J4861" s="184" t="s">
        <v>346</v>
      </c>
      <c r="K4861" s="184" t="s">
        <v>320</v>
      </c>
      <c r="L4861" s="187">
        <f t="shared" si="165"/>
        <v>0</v>
      </c>
      <c r="M4861" s="187">
        <f t="shared" si="166"/>
        <v>0</v>
      </c>
      <c r="N4861" s="186"/>
      <c r="O4861" s="33"/>
      <c r="P4861" s="33"/>
      <c r="Q4861" s="33"/>
      <c r="R4861" s="33"/>
      <c r="S4861" s="42"/>
      <c r="T4861" s="2"/>
      <c r="U4861" s="2"/>
      <c r="V4861" s="2"/>
      <c r="W4861" s="2"/>
      <c r="X4861" s="55"/>
      <c r="Y4861" s="62"/>
      <c r="Z4861" s="62"/>
      <c r="AA4861" s="62"/>
      <c r="AB4861" s="62"/>
      <c r="AC4861" s="68"/>
      <c r="AD4861" s="2"/>
      <c r="AE4861" s="2"/>
      <c r="AF4861" s="2"/>
      <c r="AG4861" s="2"/>
      <c r="AH4861" s="55"/>
      <c r="AI4861" s="72"/>
      <c r="AJ4861" s="72"/>
      <c r="AK4861" s="72"/>
      <c r="AL4861" s="72"/>
      <c r="AM4861" s="80"/>
      <c r="AN4861" s="2"/>
      <c r="AO4861" s="2"/>
      <c r="AP4861" s="2"/>
      <c r="AQ4861" s="2"/>
      <c r="AR4861" s="55"/>
      <c r="AS4861" s="85"/>
      <c r="AT4861" s="85"/>
      <c r="AU4861" s="85"/>
      <c r="AV4861" s="85"/>
      <c r="AW4861" s="100"/>
      <c r="AX4861" s="2"/>
      <c r="AY4861" s="2"/>
      <c r="AZ4861" s="2"/>
      <c r="BA4861" s="2"/>
      <c r="BB4861" s="55"/>
      <c r="BC4861" s="105"/>
      <c r="BD4861" s="105"/>
      <c r="BE4861" s="105"/>
      <c r="BF4861" s="105"/>
      <c r="BG4861" s="109"/>
      <c r="BH4861" s="2"/>
      <c r="BI4861" s="2"/>
      <c r="BJ4861" s="2"/>
      <c r="BK4861" s="2"/>
      <c r="BL4861" s="55"/>
      <c r="BM4861" s="48"/>
      <c r="BN4861" s="48"/>
      <c r="BO4861" s="48"/>
      <c r="BP4861" s="48"/>
      <c r="BQ4861" s="117"/>
      <c r="BR4861" s="2"/>
      <c r="BS4861" s="2"/>
      <c r="BT4861" s="2"/>
      <c r="BU4861" s="2"/>
      <c r="BV4861" s="55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18" t="s">
        <v>5</v>
      </c>
      <c r="H4862" s="3">
        <v>2024</v>
      </c>
      <c r="I4862" s="20" t="s">
        <v>284</v>
      </c>
      <c r="J4862" s="184" t="s">
        <v>295</v>
      </c>
      <c r="K4862" s="184" t="s">
        <v>320</v>
      </c>
      <c r="L4862" s="187">
        <f t="shared" si="165"/>
        <v>2</v>
      </c>
      <c r="M4862" s="187">
        <f t="shared" si="166"/>
        <v>5.452</v>
      </c>
      <c r="N4862" s="186"/>
      <c r="O4862" s="33"/>
      <c r="P4862" s="33"/>
      <c r="Q4862" s="33"/>
      <c r="R4862" s="33"/>
      <c r="S4862" s="42"/>
      <c r="T4862" s="2"/>
      <c r="U4862" s="2"/>
      <c r="V4862" s="2"/>
      <c r="W4862" s="2"/>
      <c r="X4862" s="55"/>
      <c r="Y4862" s="62"/>
      <c r="Z4862" s="62"/>
      <c r="AA4862" s="62"/>
      <c r="AB4862" s="62"/>
      <c r="AC4862" s="68"/>
      <c r="AD4862" s="2"/>
      <c r="AE4862" s="2"/>
      <c r="AF4862" s="2"/>
      <c r="AG4862" s="2"/>
      <c r="AH4862" s="55"/>
      <c r="AI4862" s="72"/>
      <c r="AJ4862" s="72"/>
      <c r="AK4862" s="72"/>
      <c r="AL4862" s="72">
        <v>2</v>
      </c>
      <c r="AM4862" s="80">
        <v>5.452</v>
      </c>
      <c r="AN4862" s="2"/>
      <c r="AO4862" s="2"/>
      <c r="AP4862" s="2"/>
      <c r="AQ4862" s="2"/>
      <c r="AR4862" s="55"/>
      <c r="AS4862" s="85"/>
      <c r="AT4862" s="85"/>
      <c r="AU4862" s="85"/>
      <c r="AV4862" s="85"/>
      <c r="AW4862" s="100"/>
      <c r="AX4862" s="2"/>
      <c r="AY4862" s="2"/>
      <c r="AZ4862" s="2"/>
      <c r="BA4862" s="2"/>
      <c r="BB4862" s="55"/>
      <c r="BC4862" s="105"/>
      <c r="BD4862" s="105"/>
      <c r="BE4862" s="105"/>
      <c r="BF4862" s="105"/>
      <c r="BG4862" s="109"/>
      <c r="BH4862" s="2"/>
      <c r="BI4862" s="2"/>
      <c r="BJ4862" s="2"/>
      <c r="BK4862" s="2"/>
      <c r="BL4862" s="55"/>
      <c r="BM4862" s="48"/>
      <c r="BN4862" s="48"/>
      <c r="BO4862" s="48"/>
      <c r="BP4862" s="48"/>
      <c r="BQ4862" s="117"/>
      <c r="BR4862" s="2"/>
      <c r="BS4862" s="2"/>
      <c r="BT4862" s="2"/>
      <c r="BU4862" s="2"/>
      <c r="BV4862" s="55"/>
    </row>
    <row r="4863" spans="1:74" ht="28.8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18" t="s">
        <v>5</v>
      </c>
      <c r="H4863" s="3">
        <v>2024</v>
      </c>
      <c r="I4863" s="20" t="s">
        <v>290</v>
      </c>
      <c r="J4863" s="184" t="s">
        <v>299</v>
      </c>
      <c r="K4863" s="184" t="s">
        <v>318</v>
      </c>
      <c r="L4863" s="187">
        <f t="shared" si="165"/>
        <v>0</v>
      </c>
      <c r="M4863" s="187">
        <f t="shared" si="166"/>
        <v>0</v>
      </c>
      <c r="N4863" s="186"/>
      <c r="O4863" s="33"/>
      <c r="P4863" s="33"/>
      <c r="Q4863" s="33"/>
      <c r="R4863" s="33"/>
      <c r="S4863" s="42"/>
      <c r="T4863" s="2"/>
      <c r="U4863" s="2"/>
      <c r="V4863" s="2"/>
      <c r="W4863" s="2"/>
      <c r="X4863" s="55"/>
      <c r="Y4863" s="62"/>
      <c r="Z4863" s="62"/>
      <c r="AA4863" s="62"/>
      <c r="AB4863" s="62"/>
      <c r="AC4863" s="68"/>
      <c r="AD4863" s="2"/>
      <c r="AE4863" s="2"/>
      <c r="AF4863" s="2"/>
      <c r="AG4863" s="2"/>
      <c r="AH4863" s="55"/>
      <c r="AI4863" s="72"/>
      <c r="AJ4863" s="72"/>
      <c r="AK4863" s="72"/>
      <c r="AL4863" s="72"/>
      <c r="AM4863" s="80"/>
      <c r="AN4863" s="2"/>
      <c r="AO4863" s="2"/>
      <c r="AP4863" s="2"/>
      <c r="AQ4863" s="2"/>
      <c r="AR4863" s="55"/>
      <c r="AS4863" s="85"/>
      <c r="AT4863" s="85"/>
      <c r="AU4863" s="85"/>
      <c r="AV4863" s="85"/>
      <c r="AW4863" s="100"/>
      <c r="AX4863" s="2"/>
      <c r="AY4863" s="2"/>
      <c r="AZ4863" s="2"/>
      <c r="BA4863" s="2"/>
      <c r="BB4863" s="55"/>
      <c r="BC4863" s="105"/>
      <c r="BD4863" s="105"/>
      <c r="BE4863" s="105"/>
      <c r="BF4863" s="105"/>
      <c r="BG4863" s="109"/>
      <c r="BH4863" s="2"/>
      <c r="BI4863" s="2"/>
      <c r="BJ4863" s="2"/>
      <c r="BK4863" s="2"/>
      <c r="BL4863" s="55"/>
      <c r="BM4863" s="48"/>
      <c r="BN4863" s="48"/>
      <c r="BO4863" s="48"/>
      <c r="BP4863" s="48"/>
      <c r="BQ4863" s="117"/>
      <c r="BR4863" s="2"/>
      <c r="BS4863" s="2"/>
      <c r="BT4863" s="2"/>
      <c r="BU4863" s="2"/>
      <c r="BV4863" s="55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18" t="s">
        <v>5</v>
      </c>
      <c r="H4864" s="3">
        <v>2024</v>
      </c>
      <c r="I4864" s="20" t="s">
        <v>315</v>
      </c>
      <c r="J4864" s="184" t="s">
        <v>347</v>
      </c>
      <c r="K4864" s="184" t="s">
        <v>320</v>
      </c>
      <c r="L4864" s="187">
        <f t="shared" si="165"/>
        <v>0</v>
      </c>
      <c r="M4864" s="187">
        <f t="shared" si="166"/>
        <v>0</v>
      </c>
      <c r="N4864" s="186"/>
      <c r="O4864" s="33"/>
      <c r="P4864" s="33"/>
      <c r="Q4864" s="33"/>
      <c r="R4864" s="33"/>
      <c r="S4864" s="42"/>
      <c r="T4864" s="2"/>
      <c r="U4864" s="2"/>
      <c r="V4864" s="2"/>
      <c r="W4864" s="2"/>
      <c r="X4864" s="55"/>
      <c r="Y4864" s="62"/>
      <c r="Z4864" s="62"/>
      <c r="AA4864" s="62"/>
      <c r="AB4864" s="62"/>
      <c r="AC4864" s="68"/>
      <c r="AD4864" s="2"/>
      <c r="AE4864" s="2"/>
      <c r="AF4864" s="2"/>
      <c r="AG4864" s="2"/>
      <c r="AH4864" s="55"/>
      <c r="AI4864" s="72"/>
      <c r="AJ4864" s="72"/>
      <c r="AK4864" s="72"/>
      <c r="AL4864" s="72"/>
      <c r="AM4864" s="80"/>
      <c r="AN4864" s="2"/>
      <c r="AO4864" s="2"/>
      <c r="AP4864" s="2"/>
      <c r="AQ4864" s="2"/>
      <c r="AR4864" s="55"/>
      <c r="AS4864" s="85"/>
      <c r="AT4864" s="85"/>
      <c r="AU4864" s="85"/>
      <c r="AV4864" s="85"/>
      <c r="AW4864" s="100"/>
      <c r="AX4864" s="2"/>
      <c r="AY4864" s="2"/>
      <c r="AZ4864" s="2"/>
      <c r="BA4864" s="2"/>
      <c r="BB4864" s="55"/>
      <c r="BC4864" s="105"/>
      <c r="BD4864" s="105"/>
      <c r="BE4864" s="105"/>
      <c r="BF4864" s="105"/>
      <c r="BG4864" s="109"/>
      <c r="BH4864" s="2"/>
      <c r="BI4864" s="2"/>
      <c r="BJ4864" s="2"/>
      <c r="BK4864" s="2"/>
      <c r="BL4864" s="55"/>
      <c r="BM4864" s="48"/>
      <c r="BN4864" s="48"/>
      <c r="BO4864" s="48"/>
      <c r="BP4864" s="48"/>
      <c r="BQ4864" s="117"/>
      <c r="BR4864" s="2"/>
      <c r="BS4864" s="2"/>
      <c r="BT4864" s="2"/>
      <c r="BU4864" s="2"/>
      <c r="BV4864" s="55"/>
    </row>
    <row r="4865" spans="1:74" ht="28.8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18" t="s">
        <v>5</v>
      </c>
      <c r="H4865" s="3">
        <v>2024</v>
      </c>
      <c r="I4865" s="20" t="s">
        <v>315</v>
      </c>
      <c r="J4865" s="184" t="s">
        <v>296</v>
      </c>
      <c r="K4865" s="184" t="s">
        <v>321</v>
      </c>
      <c r="L4865" s="187">
        <f t="shared" si="165"/>
        <v>0</v>
      </c>
      <c r="M4865" s="187">
        <f t="shared" si="166"/>
        <v>0</v>
      </c>
      <c r="N4865" s="186"/>
      <c r="O4865" s="33"/>
      <c r="P4865" s="33"/>
      <c r="Q4865" s="33"/>
      <c r="R4865" s="33"/>
      <c r="S4865" s="42"/>
      <c r="T4865" s="2"/>
      <c r="U4865" s="2"/>
      <c r="V4865" s="2"/>
      <c r="W4865" s="2"/>
      <c r="X4865" s="55"/>
      <c r="Y4865" s="62"/>
      <c r="Z4865" s="62"/>
      <c r="AA4865" s="62"/>
      <c r="AB4865" s="62"/>
      <c r="AC4865" s="68"/>
      <c r="AD4865" s="2"/>
      <c r="AE4865" s="2"/>
      <c r="AF4865" s="2"/>
      <c r="AG4865" s="2"/>
      <c r="AH4865" s="55"/>
      <c r="AI4865" s="72"/>
      <c r="AJ4865" s="72"/>
      <c r="AK4865" s="72"/>
      <c r="AL4865" s="72"/>
      <c r="AM4865" s="80"/>
      <c r="AN4865" s="2"/>
      <c r="AO4865" s="2"/>
      <c r="AP4865" s="2"/>
      <c r="AQ4865" s="2"/>
      <c r="AR4865" s="55"/>
      <c r="AS4865" s="85"/>
      <c r="AT4865" s="85"/>
      <c r="AU4865" s="85"/>
      <c r="AV4865" s="85"/>
      <c r="AW4865" s="100"/>
      <c r="AX4865" s="2"/>
      <c r="AY4865" s="2"/>
      <c r="AZ4865" s="2"/>
      <c r="BA4865" s="2"/>
      <c r="BB4865" s="55"/>
      <c r="BC4865" s="105"/>
      <c r="BD4865" s="105"/>
      <c r="BE4865" s="105"/>
      <c r="BF4865" s="105"/>
      <c r="BG4865" s="109"/>
      <c r="BH4865" s="2"/>
      <c r="BI4865" s="2"/>
      <c r="BJ4865" s="2"/>
      <c r="BK4865" s="2"/>
      <c r="BL4865" s="55"/>
      <c r="BM4865" s="48"/>
      <c r="BN4865" s="48"/>
      <c r="BO4865" s="48"/>
      <c r="BP4865" s="48"/>
      <c r="BQ4865" s="117"/>
      <c r="BR4865" s="2"/>
      <c r="BS4865" s="2"/>
      <c r="BT4865" s="2"/>
      <c r="BU4865" s="2"/>
      <c r="BV4865" s="55"/>
    </row>
    <row r="4866" spans="1:74" ht="28.8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18" t="s">
        <v>5</v>
      </c>
      <c r="H4866" s="3">
        <v>2024</v>
      </c>
      <c r="I4866" s="20" t="s">
        <v>316</v>
      </c>
      <c r="J4866" s="184" t="s">
        <v>297</v>
      </c>
      <c r="K4866" s="184" t="s">
        <v>318</v>
      </c>
      <c r="L4866" s="187">
        <f t="shared" si="165"/>
        <v>0</v>
      </c>
      <c r="M4866" s="187">
        <f t="shared" si="166"/>
        <v>0</v>
      </c>
      <c r="N4866" s="186"/>
      <c r="O4866" s="33"/>
      <c r="P4866" s="33"/>
      <c r="Q4866" s="33"/>
      <c r="R4866" s="33"/>
      <c r="S4866" s="42"/>
      <c r="T4866" s="2"/>
      <c r="U4866" s="2"/>
      <c r="V4866" s="2"/>
      <c r="W4866" s="2"/>
      <c r="X4866" s="55"/>
      <c r="Y4866" s="62"/>
      <c r="Z4866" s="62"/>
      <c r="AA4866" s="62"/>
      <c r="AB4866" s="62"/>
      <c r="AC4866" s="68"/>
      <c r="AD4866" s="2"/>
      <c r="AE4866" s="2"/>
      <c r="AF4866" s="2"/>
      <c r="AG4866" s="2"/>
      <c r="AH4866" s="55"/>
      <c r="AI4866" s="72"/>
      <c r="AJ4866" s="72"/>
      <c r="AK4866" s="72"/>
      <c r="AL4866" s="72"/>
      <c r="AM4866" s="80"/>
      <c r="AN4866" s="2"/>
      <c r="AO4866" s="2"/>
      <c r="AP4866" s="2"/>
      <c r="AQ4866" s="2"/>
      <c r="AR4866" s="55"/>
      <c r="AS4866" s="85"/>
      <c r="AT4866" s="85"/>
      <c r="AU4866" s="85"/>
      <c r="AV4866" s="85"/>
      <c r="AW4866" s="100"/>
      <c r="AX4866" s="2"/>
      <c r="AY4866" s="2"/>
      <c r="AZ4866" s="2"/>
      <c r="BA4866" s="2"/>
      <c r="BB4866" s="55"/>
      <c r="BC4866" s="105"/>
      <c r="BD4866" s="105"/>
      <c r="BE4866" s="105"/>
      <c r="BF4866" s="105"/>
      <c r="BG4866" s="109"/>
      <c r="BH4866" s="2"/>
      <c r="BI4866" s="2"/>
      <c r="BJ4866" s="2"/>
      <c r="BK4866" s="2"/>
      <c r="BL4866" s="55"/>
      <c r="BM4866" s="48"/>
      <c r="BN4866" s="48"/>
      <c r="BO4866" s="48"/>
      <c r="BP4866" s="48"/>
      <c r="BQ4866" s="117"/>
      <c r="BR4866" s="2"/>
      <c r="BS4866" s="2"/>
      <c r="BT4866" s="2"/>
      <c r="BU4866" s="2"/>
      <c r="BV4866" s="55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18" t="s">
        <v>5</v>
      </c>
      <c r="H4867" s="3">
        <v>2024</v>
      </c>
      <c r="I4867" s="20" t="s">
        <v>316</v>
      </c>
      <c r="J4867" s="185" t="s">
        <v>348</v>
      </c>
      <c r="K4867" s="185" t="s">
        <v>320</v>
      </c>
      <c r="L4867" s="187">
        <f t="shared" si="165"/>
        <v>0</v>
      </c>
      <c r="M4867" s="187">
        <f t="shared" si="166"/>
        <v>0</v>
      </c>
      <c r="N4867" s="186"/>
      <c r="O4867" s="33"/>
      <c r="P4867" s="33"/>
      <c r="Q4867" s="33"/>
      <c r="R4867" s="33"/>
      <c r="S4867" s="42"/>
      <c r="T4867" s="2"/>
      <c r="U4867" s="2"/>
      <c r="V4867" s="2"/>
      <c r="W4867" s="2"/>
      <c r="X4867" s="55"/>
      <c r="Y4867" s="62"/>
      <c r="Z4867" s="62"/>
      <c r="AA4867" s="62"/>
      <c r="AB4867" s="62"/>
      <c r="AC4867" s="68"/>
      <c r="AD4867" s="2"/>
      <c r="AE4867" s="2"/>
      <c r="AF4867" s="2"/>
      <c r="AG4867" s="2"/>
      <c r="AH4867" s="55"/>
      <c r="AI4867" s="72"/>
      <c r="AJ4867" s="72"/>
      <c r="AK4867" s="72"/>
      <c r="AL4867" s="72"/>
      <c r="AM4867" s="80"/>
      <c r="AN4867" s="2"/>
      <c r="AO4867" s="2"/>
      <c r="AP4867" s="2"/>
      <c r="AQ4867" s="2"/>
      <c r="AR4867" s="55"/>
      <c r="AS4867" s="85"/>
      <c r="AT4867" s="85"/>
      <c r="AU4867" s="85"/>
      <c r="AV4867" s="85"/>
      <c r="AW4867" s="100"/>
      <c r="AX4867" s="2"/>
      <c r="AY4867" s="2"/>
      <c r="AZ4867" s="2"/>
      <c r="BA4867" s="2"/>
      <c r="BB4867" s="55"/>
      <c r="BC4867" s="105"/>
      <c r="BD4867" s="105"/>
      <c r="BE4867" s="105"/>
      <c r="BF4867" s="105"/>
      <c r="BG4867" s="109"/>
      <c r="BH4867" s="2"/>
      <c r="BI4867" s="2"/>
      <c r="BJ4867" s="2"/>
      <c r="BK4867" s="2"/>
      <c r="BL4867" s="55"/>
      <c r="BM4867" s="48"/>
      <c r="BN4867" s="48"/>
      <c r="BO4867" s="48"/>
      <c r="BP4867" s="48"/>
      <c r="BQ4867" s="117"/>
      <c r="BR4867" s="2"/>
      <c r="BS4867" s="2"/>
      <c r="BT4867" s="2"/>
      <c r="BU4867" s="2"/>
      <c r="BV4867" s="55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18" t="s">
        <v>5</v>
      </c>
      <c r="H4868" s="3">
        <v>2024</v>
      </c>
      <c r="I4868" s="20" t="s">
        <v>282</v>
      </c>
      <c r="J4868" s="184" t="s">
        <v>272</v>
      </c>
      <c r="K4868" s="184" t="s">
        <v>321</v>
      </c>
      <c r="L4868" s="187">
        <f t="shared" si="165"/>
        <v>0</v>
      </c>
      <c r="M4868" s="187">
        <f t="shared" si="166"/>
        <v>0</v>
      </c>
      <c r="N4868" s="186"/>
      <c r="O4868" s="33"/>
      <c r="P4868" s="33"/>
      <c r="Q4868" s="33"/>
      <c r="R4868" s="33"/>
      <c r="S4868" s="42"/>
      <c r="T4868" s="2"/>
      <c r="U4868" s="2"/>
      <c r="V4868" s="2"/>
      <c r="W4868" s="2"/>
      <c r="X4868" s="55"/>
      <c r="Y4868" s="62"/>
      <c r="Z4868" s="62"/>
      <c r="AA4868" s="62"/>
      <c r="AB4868" s="62"/>
      <c r="AC4868" s="68"/>
      <c r="AD4868" s="2"/>
      <c r="AE4868" s="2"/>
      <c r="AF4868" s="2"/>
      <c r="AG4868" s="2"/>
      <c r="AH4868" s="55"/>
      <c r="AI4868" s="72"/>
      <c r="AJ4868" s="72"/>
      <c r="AK4868" s="72"/>
      <c r="AL4868" s="72"/>
      <c r="AM4868" s="80"/>
      <c r="AN4868" s="2"/>
      <c r="AO4868" s="2"/>
      <c r="AP4868" s="2"/>
      <c r="AQ4868" s="2"/>
      <c r="AR4868" s="55"/>
      <c r="AS4868" s="85"/>
      <c r="AT4868" s="85"/>
      <c r="AU4868" s="85"/>
      <c r="AV4868" s="85"/>
      <c r="AW4868" s="100"/>
      <c r="AX4868" s="2"/>
      <c r="AY4868" s="2"/>
      <c r="AZ4868" s="2"/>
      <c r="BA4868" s="2"/>
      <c r="BB4868" s="55"/>
      <c r="BC4868" s="105"/>
      <c r="BD4868" s="105"/>
      <c r="BE4868" s="105"/>
      <c r="BF4868" s="105"/>
      <c r="BG4868" s="109"/>
      <c r="BH4868" s="2"/>
      <c r="BI4868" s="2"/>
      <c r="BJ4868" s="2"/>
      <c r="BK4868" s="2"/>
      <c r="BL4868" s="55"/>
      <c r="BM4868" s="48"/>
      <c r="BN4868" s="48"/>
      <c r="BO4868" s="48"/>
      <c r="BP4868" s="48"/>
      <c r="BQ4868" s="117"/>
      <c r="BR4868" s="2"/>
      <c r="BS4868" s="2"/>
      <c r="BT4868" s="2"/>
      <c r="BU4868" s="2"/>
      <c r="BV4868" s="55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18" t="s">
        <v>5</v>
      </c>
      <c r="H4869" s="3">
        <v>2024</v>
      </c>
      <c r="I4869" s="20" t="s">
        <v>282</v>
      </c>
      <c r="J4869" s="184" t="s">
        <v>273</v>
      </c>
      <c r="K4869" s="184" t="s">
        <v>321</v>
      </c>
      <c r="L4869" s="187">
        <f t="shared" si="165"/>
        <v>0</v>
      </c>
      <c r="M4869" s="187">
        <f t="shared" si="166"/>
        <v>0</v>
      </c>
      <c r="N4869" s="186"/>
      <c r="O4869" s="33"/>
      <c r="P4869" s="33"/>
      <c r="Q4869" s="33"/>
      <c r="R4869" s="33"/>
      <c r="S4869" s="42"/>
      <c r="T4869" s="2"/>
      <c r="U4869" s="2"/>
      <c r="V4869" s="2"/>
      <c r="W4869" s="2"/>
      <c r="X4869" s="55"/>
      <c r="Y4869" s="62"/>
      <c r="Z4869" s="62"/>
      <c r="AA4869" s="62"/>
      <c r="AB4869" s="62"/>
      <c r="AC4869" s="68"/>
      <c r="AD4869" s="2"/>
      <c r="AE4869" s="2"/>
      <c r="AF4869" s="2"/>
      <c r="AG4869" s="2"/>
      <c r="AH4869" s="55"/>
      <c r="AI4869" s="72"/>
      <c r="AJ4869" s="72"/>
      <c r="AK4869" s="72"/>
      <c r="AL4869" s="72"/>
      <c r="AM4869" s="80"/>
      <c r="AN4869" s="2"/>
      <c r="AO4869" s="2"/>
      <c r="AP4869" s="2"/>
      <c r="AQ4869" s="2"/>
      <c r="AR4869" s="55"/>
      <c r="AS4869" s="85"/>
      <c r="AT4869" s="85"/>
      <c r="AU4869" s="85"/>
      <c r="AV4869" s="85"/>
      <c r="AW4869" s="100"/>
      <c r="AX4869" s="2"/>
      <c r="AY4869" s="2"/>
      <c r="AZ4869" s="2"/>
      <c r="BA4869" s="2"/>
      <c r="BB4869" s="55"/>
      <c r="BC4869" s="105"/>
      <c r="BD4869" s="105"/>
      <c r="BE4869" s="105"/>
      <c r="BF4869" s="105"/>
      <c r="BG4869" s="109"/>
      <c r="BH4869" s="2"/>
      <c r="BI4869" s="2"/>
      <c r="BJ4869" s="2"/>
      <c r="BK4869" s="2"/>
      <c r="BL4869" s="55"/>
      <c r="BM4869" s="48"/>
      <c r="BN4869" s="48"/>
      <c r="BO4869" s="48"/>
      <c r="BP4869" s="48"/>
      <c r="BQ4869" s="117"/>
      <c r="BR4869" s="2"/>
      <c r="BS4869" s="2"/>
      <c r="BT4869" s="2"/>
      <c r="BU4869" s="2"/>
      <c r="BV4869" s="55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18" t="s">
        <v>5</v>
      </c>
      <c r="H4870" s="3">
        <v>2024</v>
      </c>
      <c r="I4870" s="20" t="s">
        <v>282</v>
      </c>
      <c r="J4870" s="184" t="s">
        <v>274</v>
      </c>
      <c r="K4870" s="184" t="s">
        <v>321</v>
      </c>
      <c r="L4870" s="187">
        <f t="shared" ref="L4870:L4933" si="167">SUM(R4870,W4870,AB4870,AG4870,AL4870,AQ4870,AV4870,BA4870,BF4870,BK4870,BP4870,BU4870)</f>
        <v>1E-3</v>
      </c>
      <c r="M4870" s="187">
        <f t="shared" ref="M4870:M4933" si="168">SUM(S4870,X4870,AC4870,AH4870,AM4870,AR4870,AW4870,BB4870,BG4870,BL4870,BQ4870,BV4870)</f>
        <v>1.8160000000000001</v>
      </c>
      <c r="N4870" s="186" t="s">
        <v>363</v>
      </c>
      <c r="O4870" s="33"/>
      <c r="P4870" s="33" t="s">
        <v>363</v>
      </c>
      <c r="Q4870" s="33"/>
      <c r="R4870" s="33">
        <v>1E-3</v>
      </c>
      <c r="S4870" s="42">
        <v>1.8160000000000001</v>
      </c>
      <c r="T4870" s="2"/>
      <c r="U4870" s="2"/>
      <c r="V4870" s="2"/>
      <c r="W4870" s="2"/>
      <c r="X4870" s="55"/>
      <c r="Y4870" s="62"/>
      <c r="Z4870" s="62"/>
      <c r="AA4870" s="62"/>
      <c r="AB4870" s="62"/>
      <c r="AC4870" s="68"/>
      <c r="AD4870" s="2"/>
      <c r="AE4870" s="2"/>
      <c r="AF4870" s="2"/>
      <c r="AG4870" s="2"/>
      <c r="AH4870" s="55"/>
      <c r="AI4870" s="72"/>
      <c r="AJ4870" s="72"/>
      <c r="AK4870" s="72"/>
      <c r="AL4870" s="72"/>
      <c r="AM4870" s="80"/>
      <c r="AN4870" s="2"/>
      <c r="AO4870" s="2"/>
      <c r="AP4870" s="2"/>
      <c r="AQ4870" s="2"/>
      <c r="AR4870" s="55"/>
      <c r="AS4870" s="85"/>
      <c r="AT4870" s="85"/>
      <c r="AU4870" s="85"/>
      <c r="AV4870" s="85"/>
      <c r="AW4870" s="100"/>
      <c r="AX4870" s="2"/>
      <c r="AY4870" s="2"/>
      <c r="AZ4870" s="2"/>
      <c r="BA4870" s="2"/>
      <c r="BB4870" s="55"/>
      <c r="BC4870" s="105"/>
      <c r="BD4870" s="105"/>
      <c r="BE4870" s="105"/>
      <c r="BF4870" s="105"/>
      <c r="BG4870" s="109"/>
      <c r="BH4870" s="2"/>
      <c r="BI4870" s="2"/>
      <c r="BJ4870" s="2"/>
      <c r="BK4870" s="2"/>
      <c r="BL4870" s="55"/>
      <c r="BM4870" s="48"/>
      <c r="BN4870" s="48"/>
      <c r="BO4870" s="48"/>
      <c r="BP4870" s="48"/>
      <c r="BQ4870" s="117"/>
      <c r="BR4870" s="2"/>
      <c r="BS4870" s="2"/>
      <c r="BT4870" s="2"/>
      <c r="BU4870" s="2"/>
      <c r="BV4870" s="55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18" t="s">
        <v>5</v>
      </c>
      <c r="H4871" s="3">
        <v>2024</v>
      </c>
      <c r="I4871" s="20" t="s">
        <v>282</v>
      </c>
      <c r="J4871" s="184" t="s">
        <v>275</v>
      </c>
      <c r="K4871" s="184" t="s">
        <v>321</v>
      </c>
      <c r="L4871" s="187">
        <f t="shared" si="167"/>
        <v>0</v>
      </c>
      <c r="M4871" s="187">
        <f t="shared" si="168"/>
        <v>0</v>
      </c>
      <c r="N4871" s="186"/>
      <c r="O4871" s="33"/>
      <c r="P4871" s="33"/>
      <c r="Q4871" s="33"/>
      <c r="R4871" s="33"/>
      <c r="S4871" s="42"/>
      <c r="T4871" s="2"/>
      <c r="U4871" s="2"/>
      <c r="V4871" s="2"/>
      <c r="W4871" s="2"/>
      <c r="X4871" s="55"/>
      <c r="Y4871" s="62"/>
      <c r="Z4871" s="62"/>
      <c r="AA4871" s="62"/>
      <c r="AB4871" s="62"/>
      <c r="AC4871" s="68"/>
      <c r="AD4871" s="2"/>
      <c r="AE4871" s="2"/>
      <c r="AF4871" s="2"/>
      <c r="AG4871" s="2"/>
      <c r="AH4871" s="55"/>
      <c r="AI4871" s="72"/>
      <c r="AJ4871" s="72"/>
      <c r="AK4871" s="72"/>
      <c r="AL4871" s="72"/>
      <c r="AM4871" s="80"/>
      <c r="AN4871" s="2"/>
      <c r="AO4871" s="2"/>
      <c r="AP4871" s="2"/>
      <c r="AQ4871" s="2"/>
      <c r="AR4871" s="55"/>
      <c r="AS4871" s="85"/>
      <c r="AT4871" s="85"/>
      <c r="AU4871" s="85"/>
      <c r="AV4871" s="85"/>
      <c r="AW4871" s="100"/>
      <c r="AX4871" s="2"/>
      <c r="AY4871" s="2"/>
      <c r="AZ4871" s="2"/>
      <c r="BA4871" s="2"/>
      <c r="BB4871" s="55"/>
      <c r="BC4871" s="105"/>
      <c r="BD4871" s="105"/>
      <c r="BE4871" s="105"/>
      <c r="BF4871" s="105"/>
      <c r="BG4871" s="109"/>
      <c r="BH4871" s="2"/>
      <c r="BI4871" s="2"/>
      <c r="BJ4871" s="2"/>
      <c r="BK4871" s="2"/>
      <c r="BL4871" s="55"/>
      <c r="BM4871" s="48"/>
      <c r="BN4871" s="48"/>
      <c r="BO4871" s="48"/>
      <c r="BP4871" s="48"/>
      <c r="BQ4871" s="117"/>
      <c r="BR4871" s="2"/>
      <c r="BS4871" s="2"/>
      <c r="BT4871" s="2"/>
      <c r="BU4871" s="2"/>
      <c r="BV4871" s="55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18" t="s">
        <v>5</v>
      </c>
      <c r="H4872" s="3">
        <v>2024</v>
      </c>
      <c r="I4872" s="20" t="s">
        <v>282</v>
      </c>
      <c r="J4872" s="184" t="s">
        <v>276</v>
      </c>
      <c r="K4872" s="184" t="s">
        <v>320</v>
      </c>
      <c r="L4872" s="187">
        <f t="shared" si="167"/>
        <v>0</v>
      </c>
      <c r="M4872" s="187">
        <f t="shared" si="168"/>
        <v>0</v>
      </c>
      <c r="N4872" s="186"/>
      <c r="O4872" s="33"/>
      <c r="P4872" s="33"/>
      <c r="Q4872" s="33"/>
      <c r="R4872" s="33"/>
      <c r="S4872" s="42"/>
      <c r="T4872" s="2"/>
      <c r="U4872" s="2"/>
      <c r="V4872" s="2"/>
      <c r="W4872" s="2"/>
      <c r="X4872" s="55"/>
      <c r="Y4872" s="62"/>
      <c r="Z4872" s="62"/>
      <c r="AA4872" s="62"/>
      <c r="AB4872" s="62"/>
      <c r="AC4872" s="68"/>
      <c r="AD4872" s="2"/>
      <c r="AE4872" s="2"/>
      <c r="AF4872" s="2"/>
      <c r="AG4872" s="2"/>
      <c r="AH4872" s="55"/>
      <c r="AI4872" s="72"/>
      <c r="AJ4872" s="72"/>
      <c r="AK4872" s="72"/>
      <c r="AL4872" s="72"/>
      <c r="AM4872" s="80"/>
      <c r="AN4872" s="2"/>
      <c r="AO4872" s="2"/>
      <c r="AP4872" s="2"/>
      <c r="AQ4872" s="2"/>
      <c r="AR4872" s="55"/>
      <c r="AS4872" s="85"/>
      <c r="AT4872" s="85"/>
      <c r="AU4872" s="85"/>
      <c r="AV4872" s="85"/>
      <c r="AW4872" s="100"/>
      <c r="AX4872" s="2"/>
      <c r="AY4872" s="2"/>
      <c r="AZ4872" s="2"/>
      <c r="BA4872" s="2"/>
      <c r="BB4872" s="55"/>
      <c r="BC4872" s="105"/>
      <c r="BD4872" s="105"/>
      <c r="BE4872" s="105"/>
      <c r="BF4872" s="105"/>
      <c r="BG4872" s="109"/>
      <c r="BH4872" s="2"/>
      <c r="BI4872" s="2"/>
      <c r="BJ4872" s="2"/>
      <c r="BK4872" s="2"/>
      <c r="BL4872" s="55"/>
      <c r="BM4872" s="48"/>
      <c r="BN4872" s="48"/>
      <c r="BO4872" s="48"/>
      <c r="BP4872" s="48"/>
      <c r="BQ4872" s="117"/>
      <c r="BR4872" s="2"/>
      <c r="BS4872" s="2"/>
      <c r="BT4872" s="2"/>
      <c r="BU4872" s="2"/>
      <c r="BV4872" s="55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18" t="s">
        <v>5</v>
      </c>
      <c r="H4873" s="3">
        <v>2024</v>
      </c>
      <c r="I4873" s="20" t="s">
        <v>282</v>
      </c>
      <c r="J4873" s="184" t="s">
        <v>277</v>
      </c>
      <c r="K4873" s="184" t="s">
        <v>320</v>
      </c>
      <c r="L4873" s="187">
        <f t="shared" si="167"/>
        <v>2</v>
      </c>
      <c r="M4873" s="187">
        <f t="shared" si="168"/>
        <v>5.7489999999999997</v>
      </c>
      <c r="N4873" s="186" t="s">
        <v>1517</v>
      </c>
      <c r="O4873" s="33"/>
      <c r="P4873" s="33" t="s">
        <v>363</v>
      </c>
      <c r="Q4873" s="33"/>
      <c r="R4873" s="33">
        <v>1</v>
      </c>
      <c r="S4873" s="42">
        <v>1.345</v>
      </c>
      <c r="T4873" s="2"/>
      <c r="U4873" s="2"/>
      <c r="V4873" s="2"/>
      <c r="W4873" s="2"/>
      <c r="X4873" s="55"/>
      <c r="Y4873" s="62"/>
      <c r="Z4873" s="62"/>
      <c r="AA4873" s="62"/>
      <c r="AB4873" s="62"/>
      <c r="AC4873" s="68"/>
      <c r="AD4873" s="2"/>
      <c r="AE4873" s="2"/>
      <c r="AF4873" s="2"/>
      <c r="AG4873" s="2"/>
      <c r="AH4873" s="55"/>
      <c r="AI4873" s="72"/>
      <c r="AJ4873" s="72"/>
      <c r="AK4873" s="72"/>
      <c r="AL4873" s="72"/>
      <c r="AM4873" s="80"/>
      <c r="AN4873" s="2"/>
      <c r="AO4873" s="2"/>
      <c r="AP4873" s="2"/>
      <c r="AQ4873" s="2"/>
      <c r="AR4873" s="55"/>
      <c r="AS4873" s="85"/>
      <c r="AT4873" s="85"/>
      <c r="AU4873" s="85"/>
      <c r="AV4873" s="85"/>
      <c r="AW4873" s="100"/>
      <c r="AX4873" s="2"/>
      <c r="AY4873" s="2"/>
      <c r="AZ4873" s="2"/>
      <c r="BA4873" s="2"/>
      <c r="BB4873" s="55"/>
      <c r="BC4873" s="105"/>
      <c r="BD4873" s="105"/>
      <c r="BE4873" s="105"/>
      <c r="BF4873" s="105"/>
      <c r="BG4873" s="109"/>
      <c r="BH4873" s="2" t="s">
        <v>533</v>
      </c>
      <c r="BI4873" s="2"/>
      <c r="BJ4873" s="2"/>
      <c r="BK4873" s="2">
        <v>1</v>
      </c>
      <c r="BL4873" s="55">
        <v>4.4039999999999999</v>
      </c>
      <c r="BM4873" s="48"/>
      <c r="BN4873" s="48"/>
      <c r="BO4873" s="48"/>
      <c r="BP4873" s="48"/>
      <c r="BQ4873" s="117"/>
      <c r="BR4873" s="2"/>
      <c r="BS4873" s="2"/>
      <c r="BT4873" s="2"/>
      <c r="BU4873" s="2"/>
      <c r="BV4873" s="55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18" t="s">
        <v>5</v>
      </c>
      <c r="H4874" s="3">
        <v>2024</v>
      </c>
      <c r="I4874" s="20" t="s">
        <v>283</v>
      </c>
      <c r="J4874" s="184" t="s">
        <v>298</v>
      </c>
      <c r="K4874" s="184" t="s">
        <v>321</v>
      </c>
      <c r="L4874" s="187">
        <f t="shared" si="167"/>
        <v>0</v>
      </c>
      <c r="M4874" s="187">
        <f t="shared" si="168"/>
        <v>0</v>
      </c>
      <c r="N4874" s="186"/>
      <c r="O4874" s="33"/>
      <c r="P4874" s="33"/>
      <c r="Q4874" s="33"/>
      <c r="R4874" s="33"/>
      <c r="S4874" s="42"/>
      <c r="T4874" s="2"/>
      <c r="U4874" s="2"/>
      <c r="V4874" s="2"/>
      <c r="W4874" s="2"/>
      <c r="X4874" s="55"/>
      <c r="Y4874" s="62"/>
      <c r="Z4874" s="62"/>
      <c r="AA4874" s="62"/>
      <c r="AB4874" s="62"/>
      <c r="AC4874" s="68"/>
      <c r="AD4874" s="2"/>
      <c r="AE4874" s="2"/>
      <c r="AF4874" s="2"/>
      <c r="AG4874" s="2"/>
      <c r="AH4874" s="55"/>
      <c r="AI4874" s="72"/>
      <c r="AJ4874" s="72"/>
      <c r="AK4874" s="72"/>
      <c r="AL4874" s="72"/>
      <c r="AM4874" s="80"/>
      <c r="AN4874" s="2"/>
      <c r="AO4874" s="2"/>
      <c r="AP4874" s="2"/>
      <c r="AQ4874" s="2"/>
      <c r="AR4874" s="55"/>
      <c r="AS4874" s="85"/>
      <c r="AT4874" s="85"/>
      <c r="AU4874" s="85"/>
      <c r="AV4874" s="85"/>
      <c r="AW4874" s="100"/>
      <c r="AX4874" s="2"/>
      <c r="AY4874" s="2"/>
      <c r="AZ4874" s="2"/>
      <c r="BA4874" s="2"/>
      <c r="BB4874" s="55"/>
      <c r="BC4874" s="105"/>
      <c r="BD4874" s="105"/>
      <c r="BE4874" s="105"/>
      <c r="BF4874" s="105"/>
      <c r="BG4874" s="109"/>
      <c r="BH4874" s="2"/>
      <c r="BI4874" s="2"/>
      <c r="BJ4874" s="2"/>
      <c r="BK4874" s="2"/>
      <c r="BL4874" s="55"/>
      <c r="BM4874" s="48"/>
      <c r="BN4874" s="48"/>
      <c r="BO4874" s="48"/>
      <c r="BP4874" s="48"/>
      <c r="BQ4874" s="117"/>
      <c r="BR4874" s="2"/>
      <c r="BS4874" s="2"/>
      <c r="BT4874" s="2"/>
      <c r="BU4874" s="2"/>
      <c r="BV4874" s="55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18" t="s">
        <v>5</v>
      </c>
      <c r="H4875" s="3">
        <v>2024</v>
      </c>
      <c r="I4875" s="20" t="s">
        <v>283</v>
      </c>
      <c r="J4875" s="184" t="s">
        <v>278</v>
      </c>
      <c r="K4875" s="184" t="s">
        <v>320</v>
      </c>
      <c r="L4875" s="187">
        <f t="shared" si="167"/>
        <v>1</v>
      </c>
      <c r="M4875" s="187">
        <f t="shared" si="168"/>
        <v>7.6429999999999998</v>
      </c>
      <c r="N4875" s="186" t="s">
        <v>922</v>
      </c>
      <c r="O4875" s="33"/>
      <c r="P4875" s="33"/>
      <c r="Q4875" s="33"/>
      <c r="R4875" s="33"/>
      <c r="S4875" s="42"/>
      <c r="T4875" s="2"/>
      <c r="U4875" s="2"/>
      <c r="V4875" s="2"/>
      <c r="W4875" s="2"/>
      <c r="X4875" s="55"/>
      <c r="Y4875" s="62"/>
      <c r="Z4875" s="62"/>
      <c r="AA4875" s="62"/>
      <c r="AB4875" s="62"/>
      <c r="AC4875" s="68"/>
      <c r="AD4875" s="2"/>
      <c r="AE4875" s="2"/>
      <c r="AF4875" s="2"/>
      <c r="AG4875" s="2"/>
      <c r="AH4875" s="55"/>
      <c r="AI4875" s="72"/>
      <c r="AJ4875" s="72"/>
      <c r="AK4875" s="72"/>
      <c r="AL4875" s="72"/>
      <c r="AM4875" s="80"/>
      <c r="AN4875" s="2"/>
      <c r="AO4875" s="2"/>
      <c r="AP4875" s="2"/>
      <c r="AQ4875" s="2"/>
      <c r="AR4875" s="55"/>
      <c r="AS4875" s="85"/>
      <c r="AT4875" s="85"/>
      <c r="AU4875" s="85"/>
      <c r="AV4875" s="85"/>
      <c r="AW4875" s="100"/>
      <c r="AX4875" s="2"/>
      <c r="AY4875" s="2"/>
      <c r="AZ4875" s="2"/>
      <c r="BA4875" s="2"/>
      <c r="BB4875" s="55"/>
      <c r="BC4875" s="105" t="s">
        <v>922</v>
      </c>
      <c r="BD4875" s="105"/>
      <c r="BE4875" s="105"/>
      <c r="BF4875" s="105">
        <v>1</v>
      </c>
      <c r="BG4875" s="109">
        <v>7.6429999999999998</v>
      </c>
      <c r="BH4875" s="2"/>
      <c r="BI4875" s="2"/>
      <c r="BJ4875" s="2"/>
      <c r="BK4875" s="2"/>
      <c r="BL4875" s="55"/>
      <c r="BM4875" s="48"/>
      <c r="BN4875" s="48"/>
      <c r="BO4875" s="48"/>
      <c r="BP4875" s="48"/>
      <c r="BQ4875" s="117"/>
      <c r="BR4875" s="2"/>
      <c r="BS4875" s="2"/>
      <c r="BT4875" s="2"/>
      <c r="BU4875" s="2"/>
      <c r="BV4875" s="55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18" t="s">
        <v>5</v>
      </c>
      <c r="H4876" s="3">
        <v>2024</v>
      </c>
      <c r="I4876" s="20" t="s">
        <v>283</v>
      </c>
      <c r="J4876" s="184" t="s">
        <v>279</v>
      </c>
      <c r="K4876" s="184" t="s">
        <v>320</v>
      </c>
      <c r="L4876" s="187">
        <f t="shared" si="167"/>
        <v>0</v>
      </c>
      <c r="M4876" s="187">
        <f t="shared" si="168"/>
        <v>0</v>
      </c>
      <c r="N4876" s="186"/>
      <c r="O4876" s="33"/>
      <c r="P4876" s="33"/>
      <c r="Q4876" s="33"/>
      <c r="R4876" s="33"/>
      <c r="S4876" s="42"/>
      <c r="T4876" s="2"/>
      <c r="U4876" s="2"/>
      <c r="V4876" s="2"/>
      <c r="W4876" s="2"/>
      <c r="X4876" s="55"/>
      <c r="Y4876" s="62"/>
      <c r="Z4876" s="62"/>
      <c r="AA4876" s="62"/>
      <c r="AB4876" s="62"/>
      <c r="AC4876" s="68"/>
      <c r="AD4876" s="2"/>
      <c r="AE4876" s="2"/>
      <c r="AF4876" s="2"/>
      <c r="AG4876" s="2"/>
      <c r="AH4876" s="55"/>
      <c r="AI4876" s="72"/>
      <c r="AJ4876" s="72"/>
      <c r="AK4876" s="72"/>
      <c r="AL4876" s="72"/>
      <c r="AM4876" s="80"/>
      <c r="AN4876" s="2"/>
      <c r="AO4876" s="2"/>
      <c r="AP4876" s="2"/>
      <c r="AQ4876" s="2"/>
      <c r="AR4876" s="55"/>
      <c r="AS4876" s="85"/>
      <c r="AT4876" s="85"/>
      <c r="AU4876" s="85"/>
      <c r="AV4876" s="85"/>
      <c r="AW4876" s="100"/>
      <c r="AX4876" s="2"/>
      <c r="AY4876" s="2"/>
      <c r="AZ4876" s="2"/>
      <c r="BA4876" s="2"/>
      <c r="BB4876" s="55"/>
      <c r="BC4876" s="105"/>
      <c r="BD4876" s="105"/>
      <c r="BE4876" s="105"/>
      <c r="BF4876" s="105"/>
      <c r="BG4876" s="109"/>
      <c r="BH4876" s="2"/>
      <c r="BI4876" s="2"/>
      <c r="BJ4876" s="2"/>
      <c r="BK4876" s="2"/>
      <c r="BL4876" s="55"/>
      <c r="BM4876" s="48"/>
      <c r="BN4876" s="48"/>
      <c r="BO4876" s="48"/>
      <c r="BP4876" s="48"/>
      <c r="BQ4876" s="117"/>
      <c r="BR4876" s="2"/>
      <c r="BS4876" s="2"/>
      <c r="BT4876" s="2"/>
      <c r="BU4876" s="2"/>
      <c r="BV4876" s="55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18" t="s">
        <v>5</v>
      </c>
      <c r="H4877" s="3">
        <v>2024</v>
      </c>
      <c r="I4877" s="20" t="s">
        <v>286</v>
      </c>
      <c r="J4877" s="184" t="s">
        <v>280</v>
      </c>
      <c r="K4877" s="184" t="s">
        <v>319</v>
      </c>
      <c r="L4877" s="187">
        <f t="shared" si="167"/>
        <v>0</v>
      </c>
      <c r="M4877" s="187">
        <f t="shared" si="168"/>
        <v>0</v>
      </c>
      <c r="N4877" s="186"/>
      <c r="O4877" s="33"/>
      <c r="P4877" s="33"/>
      <c r="Q4877" s="33"/>
      <c r="R4877" s="33"/>
      <c r="S4877" s="42"/>
      <c r="T4877" s="2"/>
      <c r="U4877" s="2"/>
      <c r="V4877" s="2"/>
      <c r="W4877" s="2"/>
      <c r="X4877" s="55"/>
      <c r="Y4877" s="62"/>
      <c r="Z4877" s="62"/>
      <c r="AA4877" s="62"/>
      <c r="AB4877" s="62"/>
      <c r="AC4877" s="68"/>
      <c r="AD4877" s="2"/>
      <c r="AE4877" s="2"/>
      <c r="AF4877" s="2"/>
      <c r="AG4877" s="2"/>
      <c r="AH4877" s="55"/>
      <c r="AI4877" s="72"/>
      <c r="AJ4877" s="72"/>
      <c r="AK4877" s="72"/>
      <c r="AL4877" s="72"/>
      <c r="AM4877" s="80"/>
      <c r="AN4877" s="2"/>
      <c r="AO4877" s="2"/>
      <c r="AP4877" s="2"/>
      <c r="AQ4877" s="2"/>
      <c r="AR4877" s="55"/>
      <c r="AS4877" s="85"/>
      <c r="AT4877" s="85"/>
      <c r="AU4877" s="85"/>
      <c r="AV4877" s="85"/>
      <c r="AW4877" s="100"/>
      <c r="AX4877" s="2"/>
      <c r="AY4877" s="2"/>
      <c r="AZ4877" s="2"/>
      <c r="BA4877" s="2"/>
      <c r="BB4877" s="55"/>
      <c r="BC4877" s="105"/>
      <c r="BD4877" s="105"/>
      <c r="BE4877" s="105"/>
      <c r="BF4877" s="105"/>
      <c r="BG4877" s="109"/>
      <c r="BH4877" s="2"/>
      <c r="BI4877" s="2"/>
      <c r="BJ4877" s="2"/>
      <c r="BK4877" s="2"/>
      <c r="BL4877" s="55"/>
      <c r="BM4877" s="48"/>
      <c r="BN4877" s="48"/>
      <c r="BO4877" s="48"/>
      <c r="BP4877" s="48"/>
      <c r="BQ4877" s="117"/>
      <c r="BR4877" s="2"/>
      <c r="BS4877" s="2"/>
      <c r="BT4877" s="2"/>
      <c r="BU4877" s="2"/>
      <c r="BV4877" s="55"/>
    </row>
    <row r="4878" spans="1:74" ht="43.2" hidden="1" x14ac:dyDescent="0.3">
      <c r="A4878" s="2" t="s">
        <v>165</v>
      </c>
      <c r="B4878" s="2" t="s">
        <v>2</v>
      </c>
      <c r="C4878" s="2" t="s">
        <v>3</v>
      </c>
      <c r="D4878" s="2" t="s">
        <v>124</v>
      </c>
      <c r="E4878" s="5" t="s">
        <v>166</v>
      </c>
      <c r="F4878" s="3"/>
      <c r="G4878" s="18" t="s">
        <v>5</v>
      </c>
      <c r="H4878" s="3">
        <v>2024</v>
      </c>
      <c r="I4878" s="20" t="s">
        <v>286</v>
      </c>
      <c r="J4878" s="184" t="s">
        <v>281</v>
      </c>
      <c r="K4878" s="184" t="s">
        <v>319</v>
      </c>
      <c r="L4878" s="187">
        <f t="shared" si="167"/>
        <v>0</v>
      </c>
      <c r="M4878" s="187">
        <f t="shared" si="168"/>
        <v>185.666</v>
      </c>
      <c r="N4878" s="186" t="s">
        <v>1518</v>
      </c>
      <c r="O4878" s="33"/>
      <c r="P4878" s="33"/>
      <c r="Q4878" s="33"/>
      <c r="R4878" s="33"/>
      <c r="S4878" s="42"/>
      <c r="T4878" s="2"/>
      <c r="U4878" s="2"/>
      <c r="V4878" s="2"/>
      <c r="W4878" s="2"/>
      <c r="X4878" s="55"/>
      <c r="Y4878" s="62"/>
      <c r="Z4878" s="62"/>
      <c r="AA4878" s="62"/>
      <c r="AB4878" s="62"/>
      <c r="AC4878" s="68"/>
      <c r="AD4878" s="2"/>
      <c r="AE4878" s="2"/>
      <c r="AF4878" s="2"/>
      <c r="AG4878" s="2"/>
      <c r="AH4878" s="55"/>
      <c r="AI4878" s="72"/>
      <c r="AJ4878" s="72"/>
      <c r="AK4878" s="72"/>
      <c r="AL4878" s="72"/>
      <c r="AM4878" s="80"/>
      <c r="AN4878" s="2"/>
      <c r="AO4878" s="2"/>
      <c r="AP4878" s="2"/>
      <c r="AQ4878" s="2"/>
      <c r="AR4878" s="55"/>
      <c r="AS4878" s="85"/>
      <c r="AT4878" s="85"/>
      <c r="AU4878" s="85"/>
      <c r="AV4878" s="85"/>
      <c r="AW4878" s="100"/>
      <c r="AX4878" s="2"/>
      <c r="AY4878" s="220"/>
      <c r="AZ4878" s="221"/>
      <c r="BA4878" s="2"/>
      <c r="BB4878" s="55"/>
      <c r="BC4878" s="105" t="s">
        <v>1071</v>
      </c>
      <c r="BD4878" s="105"/>
      <c r="BE4878" s="105"/>
      <c r="BF4878" s="105"/>
      <c r="BG4878" s="109">
        <f>6.871+4.5</f>
        <v>11.371</v>
      </c>
      <c r="BH4878" s="2" t="s">
        <v>1041</v>
      </c>
      <c r="BI4878" s="2"/>
      <c r="BJ4878" s="2"/>
      <c r="BK4878" s="2"/>
      <c r="BL4878" s="55">
        <v>0.63700000000000001</v>
      </c>
      <c r="BM4878" s="48" t="s">
        <v>1016</v>
      </c>
      <c r="BN4878" s="48"/>
      <c r="BO4878" s="48"/>
      <c r="BP4878" s="48"/>
      <c r="BQ4878" s="117">
        <v>173.65799999999999</v>
      </c>
      <c r="BR4878" s="2"/>
      <c r="BS4878" s="2"/>
      <c r="BT4878" s="2"/>
      <c r="BU4878" s="2"/>
      <c r="BV4878" s="55"/>
    </row>
    <row r="4879" spans="1:74" s="13" customFormat="1" hidden="1" x14ac:dyDescent="0.3">
      <c r="A4879" s="12" t="s">
        <v>165</v>
      </c>
      <c r="B4879" s="12" t="s">
        <v>2</v>
      </c>
      <c r="C4879" s="12" t="s">
        <v>3</v>
      </c>
      <c r="D4879" s="12" t="s">
        <v>124</v>
      </c>
      <c r="E4879" s="6" t="s">
        <v>166</v>
      </c>
      <c r="F4879" s="7"/>
      <c r="G4879" s="19" t="s">
        <v>5</v>
      </c>
      <c r="H4879" s="7">
        <v>2024</v>
      </c>
      <c r="I4879" s="21"/>
      <c r="J4879" s="12" t="s">
        <v>314</v>
      </c>
      <c r="K4879" s="12"/>
      <c r="L4879" s="147"/>
      <c r="M4879" s="147">
        <f>SUM(M4841:M4878)</f>
        <v>207.869</v>
      </c>
      <c r="N4879" s="183"/>
      <c r="O4879" s="12"/>
      <c r="P4879" s="12"/>
      <c r="Q4879" s="12"/>
      <c r="R4879" s="12"/>
      <c r="S4879" s="47">
        <f>SUM(S4841:S4878)</f>
        <v>3.161</v>
      </c>
      <c r="T4879" s="12"/>
      <c r="U4879" s="12"/>
      <c r="V4879" s="12"/>
      <c r="W4879" s="12"/>
      <c r="X4879" s="47">
        <f>SUM(X4841:X4878)</f>
        <v>0</v>
      </c>
      <c r="Y4879" s="12"/>
      <c r="Z4879" s="12"/>
      <c r="AA4879" s="12"/>
      <c r="AB4879" s="12"/>
      <c r="AC4879" s="47">
        <f>SUM(AC4841:AC4878)</f>
        <v>1.5429999999999999</v>
      </c>
      <c r="AD4879" s="12"/>
      <c r="AE4879" s="12"/>
      <c r="AF4879" s="12"/>
      <c r="AG4879" s="12"/>
      <c r="AH4879" s="47">
        <f>SUM(AH4841:AH4878)</f>
        <v>0</v>
      </c>
      <c r="AI4879" s="12"/>
      <c r="AJ4879" s="12"/>
      <c r="AK4879" s="12"/>
      <c r="AL4879" s="12"/>
      <c r="AM4879" s="47">
        <f>SUM(AM4841:AM4878)</f>
        <v>5.452</v>
      </c>
      <c r="AN4879" s="12"/>
      <c r="AO4879" s="12"/>
      <c r="AP4879" s="12"/>
      <c r="AQ4879" s="12"/>
      <c r="AR4879" s="47">
        <f>SUM(AR4841:AR4878)</f>
        <v>0</v>
      </c>
      <c r="AS4879" s="12"/>
      <c r="AT4879" s="12"/>
      <c r="AU4879" s="12"/>
      <c r="AV4879" s="12"/>
      <c r="AW4879" s="47">
        <f>SUM(AW4841:AW4878)</f>
        <v>0</v>
      </c>
      <c r="AX4879" s="12"/>
      <c r="AY4879" s="12"/>
      <c r="AZ4879" s="12"/>
      <c r="BA4879" s="12"/>
      <c r="BB4879" s="47">
        <f>SUM(BB4841:BB4878)</f>
        <v>0</v>
      </c>
      <c r="BC4879" s="12"/>
      <c r="BD4879" s="12"/>
      <c r="BE4879" s="12"/>
      <c r="BF4879" s="12"/>
      <c r="BG4879" s="47">
        <f>SUM(BG4841:BG4878)</f>
        <v>19.013999999999999</v>
      </c>
      <c r="BH4879" s="12"/>
      <c r="BI4879" s="12"/>
      <c r="BJ4879" s="12"/>
      <c r="BK4879" s="12"/>
      <c r="BL4879" s="47">
        <f>SUM(BL4841:BL4878)</f>
        <v>5.0410000000000004</v>
      </c>
      <c r="BM4879" s="12"/>
      <c r="BN4879" s="12"/>
      <c r="BO4879" s="12"/>
      <c r="BP4879" s="12"/>
      <c r="BQ4879" s="47">
        <f>SUM(BQ4841:BQ4878)</f>
        <v>173.65799999999999</v>
      </c>
      <c r="BR4879" s="12"/>
      <c r="BS4879" s="12"/>
      <c r="BT4879" s="12"/>
      <c r="BU4879" s="12"/>
      <c r="BV4879" s="47">
        <f>SUM(BV4841:BV4878)</f>
        <v>0</v>
      </c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18" t="s">
        <v>5</v>
      </c>
      <c r="H4880" s="3">
        <v>2024</v>
      </c>
      <c r="I4880" s="20" t="s">
        <v>287</v>
      </c>
      <c r="J4880" s="184" t="s">
        <v>267</v>
      </c>
      <c r="K4880" s="184" t="s">
        <v>318</v>
      </c>
      <c r="L4880" s="187">
        <f t="shared" si="167"/>
        <v>0</v>
      </c>
      <c r="M4880" s="187">
        <f t="shared" si="168"/>
        <v>0</v>
      </c>
      <c r="N4880" s="186"/>
      <c r="O4880" s="33"/>
      <c r="P4880" s="33"/>
      <c r="Q4880" s="33"/>
      <c r="R4880" s="33"/>
      <c r="S4880" s="42"/>
      <c r="T4880" s="2"/>
      <c r="U4880" s="2"/>
      <c r="V4880" s="2"/>
      <c r="W4880" s="2"/>
      <c r="X4880" s="55"/>
      <c r="Y4880" s="62"/>
      <c r="Z4880" s="62"/>
      <c r="AA4880" s="62"/>
      <c r="AB4880" s="62"/>
      <c r="AC4880" s="68"/>
      <c r="AD4880" s="2"/>
      <c r="AE4880" s="2"/>
      <c r="AF4880" s="2"/>
      <c r="AG4880" s="2"/>
      <c r="AH4880" s="55"/>
      <c r="AI4880" s="72"/>
      <c r="AJ4880" s="72"/>
      <c r="AK4880" s="72"/>
      <c r="AL4880" s="72"/>
      <c r="AM4880" s="80"/>
      <c r="AN4880" s="2"/>
      <c r="AO4880" s="2"/>
      <c r="AP4880" s="2"/>
      <c r="AQ4880" s="2"/>
      <c r="AR4880" s="55"/>
      <c r="AS4880" s="85"/>
      <c r="AT4880" s="85"/>
      <c r="AU4880" s="85"/>
      <c r="AV4880" s="85"/>
      <c r="AW4880" s="100"/>
      <c r="AX4880" s="2"/>
      <c r="AY4880" s="2"/>
      <c r="AZ4880" s="2"/>
      <c r="BA4880" s="2"/>
      <c r="BB4880" s="55"/>
      <c r="BC4880" s="105"/>
      <c r="BD4880" s="105"/>
      <c r="BE4880" s="105"/>
      <c r="BF4880" s="105"/>
      <c r="BG4880" s="109"/>
      <c r="BH4880" s="2"/>
      <c r="BI4880" s="2"/>
      <c r="BJ4880" s="2"/>
      <c r="BK4880" s="2"/>
      <c r="BL4880" s="55"/>
      <c r="BM4880" s="48"/>
      <c r="BN4880" s="48"/>
      <c r="BO4880" s="48"/>
      <c r="BP4880" s="48"/>
      <c r="BQ4880" s="117"/>
      <c r="BR4880" s="2"/>
      <c r="BS4880" s="2"/>
      <c r="BT4880" s="2"/>
      <c r="BU4880" s="2"/>
      <c r="BV4880" s="55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18" t="s">
        <v>5</v>
      </c>
      <c r="H4881" s="3">
        <v>2024</v>
      </c>
      <c r="I4881" s="20" t="s">
        <v>287</v>
      </c>
      <c r="J4881" s="184" t="s">
        <v>291</v>
      </c>
      <c r="K4881" s="184" t="s">
        <v>319</v>
      </c>
      <c r="L4881" s="187">
        <f t="shared" si="167"/>
        <v>0</v>
      </c>
      <c r="M4881" s="187">
        <f t="shared" si="168"/>
        <v>0</v>
      </c>
      <c r="N4881" s="186"/>
      <c r="O4881" s="33"/>
      <c r="P4881" s="33"/>
      <c r="Q4881" s="33"/>
      <c r="R4881" s="33"/>
      <c r="S4881" s="42"/>
      <c r="T4881" s="2"/>
      <c r="U4881" s="2"/>
      <c r="V4881" s="2"/>
      <c r="W4881" s="2"/>
      <c r="X4881" s="55"/>
      <c r="Y4881" s="62"/>
      <c r="Z4881" s="62"/>
      <c r="AA4881" s="62"/>
      <c r="AB4881" s="62"/>
      <c r="AC4881" s="68"/>
      <c r="AD4881" s="2"/>
      <c r="AE4881" s="2"/>
      <c r="AF4881" s="2"/>
      <c r="AG4881" s="2"/>
      <c r="AH4881" s="55"/>
      <c r="AI4881" s="72"/>
      <c r="AJ4881" s="72"/>
      <c r="AK4881" s="72"/>
      <c r="AL4881" s="72"/>
      <c r="AM4881" s="80"/>
      <c r="AN4881" s="2"/>
      <c r="AO4881" s="2"/>
      <c r="AP4881" s="2"/>
      <c r="AQ4881" s="2"/>
      <c r="AR4881" s="55"/>
      <c r="AS4881" s="85"/>
      <c r="AT4881" s="85"/>
      <c r="AU4881" s="85"/>
      <c r="AV4881" s="85"/>
      <c r="AW4881" s="100"/>
      <c r="AX4881" s="2"/>
      <c r="AY4881" s="2"/>
      <c r="AZ4881" s="2"/>
      <c r="BA4881" s="2"/>
      <c r="BB4881" s="55"/>
      <c r="BC4881" s="105"/>
      <c r="BD4881" s="105"/>
      <c r="BE4881" s="105"/>
      <c r="BF4881" s="105"/>
      <c r="BG4881" s="109"/>
      <c r="BH4881" s="2"/>
      <c r="BI4881" s="2"/>
      <c r="BJ4881" s="2"/>
      <c r="BK4881" s="2"/>
      <c r="BL4881" s="55"/>
      <c r="BM4881" s="48"/>
      <c r="BN4881" s="48"/>
      <c r="BO4881" s="48"/>
      <c r="BP4881" s="48"/>
      <c r="BQ4881" s="117"/>
      <c r="BR4881" s="2"/>
      <c r="BS4881" s="2"/>
      <c r="BT4881" s="2"/>
      <c r="BU4881" s="2"/>
      <c r="BV4881" s="55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18" t="s">
        <v>5</v>
      </c>
      <c r="H4882" s="3">
        <v>2024</v>
      </c>
      <c r="I4882" s="20" t="s">
        <v>286</v>
      </c>
      <c r="J4882" s="184" t="s">
        <v>336</v>
      </c>
      <c r="K4882" s="184" t="s">
        <v>319</v>
      </c>
      <c r="L4882" s="187">
        <f t="shared" si="167"/>
        <v>0</v>
      </c>
      <c r="M4882" s="187">
        <f t="shared" si="168"/>
        <v>0</v>
      </c>
      <c r="N4882" s="186"/>
      <c r="O4882" s="33"/>
      <c r="P4882" s="33"/>
      <c r="Q4882" s="33"/>
      <c r="R4882" s="33"/>
      <c r="S4882" s="42"/>
      <c r="T4882" s="2"/>
      <c r="U4882" s="2"/>
      <c r="V4882" s="2"/>
      <c r="W4882" s="2"/>
      <c r="X4882" s="55"/>
      <c r="Y4882" s="62"/>
      <c r="Z4882" s="62"/>
      <c r="AA4882" s="62"/>
      <c r="AB4882" s="62"/>
      <c r="AC4882" s="68"/>
      <c r="AD4882" s="2"/>
      <c r="AE4882" s="2"/>
      <c r="AF4882" s="2"/>
      <c r="AG4882" s="2"/>
      <c r="AH4882" s="55"/>
      <c r="AI4882" s="72"/>
      <c r="AJ4882" s="72"/>
      <c r="AK4882" s="72"/>
      <c r="AL4882" s="72"/>
      <c r="AM4882" s="80"/>
      <c r="AN4882" s="2"/>
      <c r="AO4882" s="2"/>
      <c r="AP4882" s="2"/>
      <c r="AQ4882" s="2"/>
      <c r="AR4882" s="55"/>
      <c r="AS4882" s="85"/>
      <c r="AT4882" s="85"/>
      <c r="AU4882" s="85"/>
      <c r="AV4882" s="85"/>
      <c r="AW4882" s="100"/>
      <c r="AX4882" s="2"/>
      <c r="AY4882" s="2"/>
      <c r="AZ4882" s="2"/>
      <c r="BA4882" s="2"/>
      <c r="BB4882" s="55"/>
      <c r="BC4882" s="105"/>
      <c r="BD4882" s="105"/>
      <c r="BE4882" s="105"/>
      <c r="BF4882" s="105"/>
      <c r="BG4882" s="109"/>
      <c r="BH4882" s="2"/>
      <c r="BI4882" s="2"/>
      <c r="BJ4882" s="2"/>
      <c r="BK4882" s="2"/>
      <c r="BL4882" s="55"/>
      <c r="BM4882" s="48"/>
      <c r="BN4882" s="48"/>
      <c r="BO4882" s="48"/>
      <c r="BP4882" s="48"/>
      <c r="BQ4882" s="117"/>
      <c r="BR4882" s="2"/>
      <c r="BS4882" s="2"/>
      <c r="BT4882" s="2"/>
      <c r="BU4882" s="2"/>
      <c r="BV4882" s="55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18" t="s">
        <v>5</v>
      </c>
      <c r="H4883" s="3">
        <v>2024</v>
      </c>
      <c r="I4883" s="20" t="s">
        <v>286</v>
      </c>
      <c r="J4883" s="185" t="s">
        <v>337</v>
      </c>
      <c r="K4883" s="185" t="s">
        <v>318</v>
      </c>
      <c r="L4883" s="187">
        <f t="shared" si="167"/>
        <v>0</v>
      </c>
      <c r="M4883" s="187">
        <f t="shared" si="168"/>
        <v>0</v>
      </c>
      <c r="N4883" s="186"/>
      <c r="O4883" s="53"/>
      <c r="P4883" s="53"/>
      <c r="Q4883" s="53"/>
      <c r="R4883" s="53"/>
      <c r="S4883" s="54"/>
      <c r="T4883" s="8"/>
      <c r="U4883" s="8"/>
      <c r="V4883" s="8"/>
      <c r="W4883" s="8"/>
      <c r="X4883" s="122"/>
      <c r="Y4883" s="135"/>
      <c r="Z4883" s="135"/>
      <c r="AA4883" s="135"/>
      <c r="AB4883" s="135"/>
      <c r="AC4883" s="136"/>
      <c r="AD4883" s="8"/>
      <c r="AE4883" s="8"/>
      <c r="AF4883" s="8"/>
      <c r="AG4883" s="8"/>
      <c r="AH4883" s="122"/>
      <c r="AI4883" s="137"/>
      <c r="AJ4883" s="137"/>
      <c r="AK4883" s="137"/>
      <c r="AL4883" s="137"/>
      <c r="AM4883" s="138"/>
      <c r="AN4883" s="8"/>
      <c r="AO4883" s="8"/>
      <c r="AP4883" s="8"/>
      <c r="AQ4883" s="8"/>
      <c r="AR4883" s="122"/>
      <c r="AS4883" s="139"/>
      <c r="AT4883" s="139"/>
      <c r="AU4883" s="139"/>
      <c r="AV4883" s="139"/>
      <c r="AW4883" s="140"/>
      <c r="AX4883" s="8"/>
      <c r="AY4883" s="8"/>
      <c r="AZ4883" s="8"/>
      <c r="BA4883" s="8"/>
      <c r="BB4883" s="122"/>
      <c r="BC4883" s="141"/>
      <c r="BD4883" s="141"/>
      <c r="BE4883" s="141"/>
      <c r="BF4883" s="141"/>
      <c r="BG4883" s="142"/>
      <c r="BH4883" s="8"/>
      <c r="BI4883" s="8"/>
      <c r="BJ4883" s="8"/>
      <c r="BK4883" s="8"/>
      <c r="BL4883" s="122"/>
      <c r="BM4883" s="143"/>
      <c r="BN4883" s="143"/>
      <c r="BO4883" s="143"/>
      <c r="BP4883" s="143"/>
      <c r="BQ4883" s="144"/>
      <c r="BR4883" s="8"/>
      <c r="BS4883" s="8"/>
      <c r="BT4883" s="8"/>
      <c r="BU4883" s="8"/>
      <c r="BV4883" s="122"/>
    </row>
    <row r="4884" spans="1:74" ht="28.8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18" t="s">
        <v>5</v>
      </c>
      <c r="H4884" s="3">
        <v>2024</v>
      </c>
      <c r="I4884" s="20" t="s">
        <v>286</v>
      </c>
      <c r="J4884" s="185" t="s">
        <v>338</v>
      </c>
      <c r="K4884" s="185" t="s">
        <v>339</v>
      </c>
      <c r="L4884" s="187">
        <f t="shared" si="167"/>
        <v>0</v>
      </c>
      <c r="M4884" s="187">
        <f t="shared" si="168"/>
        <v>0</v>
      </c>
      <c r="N4884" s="186"/>
      <c r="O4884" s="53"/>
      <c r="P4884" s="53"/>
      <c r="Q4884" s="53"/>
      <c r="R4884" s="53"/>
      <c r="S4884" s="54"/>
      <c r="T4884" s="8"/>
      <c r="U4884" s="8"/>
      <c r="V4884" s="8"/>
      <c r="W4884" s="8"/>
      <c r="X4884" s="122"/>
      <c r="Y4884" s="135"/>
      <c r="Z4884" s="135"/>
      <c r="AA4884" s="135"/>
      <c r="AB4884" s="135"/>
      <c r="AC4884" s="136"/>
      <c r="AD4884" s="8"/>
      <c r="AE4884" s="8"/>
      <c r="AF4884" s="8"/>
      <c r="AG4884" s="8"/>
      <c r="AH4884" s="122"/>
      <c r="AI4884" s="137"/>
      <c r="AJ4884" s="137"/>
      <c r="AK4884" s="137"/>
      <c r="AL4884" s="137"/>
      <c r="AM4884" s="138"/>
      <c r="AN4884" s="8"/>
      <c r="AO4884" s="8"/>
      <c r="AP4884" s="8"/>
      <c r="AQ4884" s="8"/>
      <c r="AR4884" s="122"/>
      <c r="AS4884" s="139"/>
      <c r="AT4884" s="139"/>
      <c r="AU4884" s="139"/>
      <c r="AV4884" s="139"/>
      <c r="AW4884" s="140"/>
      <c r="AX4884" s="8"/>
      <c r="AY4884" s="8"/>
      <c r="AZ4884" s="8"/>
      <c r="BA4884" s="8"/>
      <c r="BB4884" s="122"/>
      <c r="BC4884" s="141"/>
      <c r="BD4884" s="141"/>
      <c r="BE4884" s="141"/>
      <c r="BF4884" s="141"/>
      <c r="BG4884" s="142"/>
      <c r="BH4884" s="8"/>
      <c r="BI4884" s="8"/>
      <c r="BJ4884" s="8"/>
      <c r="BK4884" s="8"/>
      <c r="BL4884" s="122"/>
      <c r="BM4884" s="143"/>
      <c r="BN4884" s="143"/>
      <c r="BO4884" s="143"/>
      <c r="BP4884" s="143"/>
      <c r="BQ4884" s="144"/>
      <c r="BR4884" s="8"/>
      <c r="BS4884" s="8"/>
      <c r="BT4884" s="8"/>
      <c r="BU4884" s="8"/>
      <c r="BV4884" s="122"/>
    </row>
    <row r="4885" spans="1:74" ht="28.8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18" t="s">
        <v>5</v>
      </c>
      <c r="H4885" s="3">
        <v>2024</v>
      </c>
      <c r="I4885" s="20" t="s">
        <v>286</v>
      </c>
      <c r="J4885" s="185" t="s">
        <v>340</v>
      </c>
      <c r="K4885" s="185" t="s">
        <v>318</v>
      </c>
      <c r="L4885" s="187">
        <f t="shared" si="167"/>
        <v>0</v>
      </c>
      <c r="M4885" s="187">
        <f t="shared" si="168"/>
        <v>0</v>
      </c>
      <c r="N4885" s="186"/>
      <c r="O4885" s="53"/>
      <c r="P4885" s="53"/>
      <c r="Q4885" s="53"/>
      <c r="R4885" s="53"/>
      <c r="S4885" s="54"/>
      <c r="T4885" s="8"/>
      <c r="U4885" s="8"/>
      <c r="V4885" s="8"/>
      <c r="W4885" s="8"/>
      <c r="X4885" s="122"/>
      <c r="Y4885" s="135"/>
      <c r="Z4885" s="135"/>
      <c r="AA4885" s="135"/>
      <c r="AB4885" s="135"/>
      <c r="AC4885" s="136"/>
      <c r="AD4885" s="8"/>
      <c r="AE4885" s="8"/>
      <c r="AF4885" s="8"/>
      <c r="AG4885" s="8"/>
      <c r="AH4885" s="122"/>
      <c r="AI4885" s="137"/>
      <c r="AJ4885" s="137"/>
      <c r="AK4885" s="137"/>
      <c r="AL4885" s="137"/>
      <c r="AM4885" s="138"/>
      <c r="AN4885" s="8"/>
      <c r="AO4885" s="8"/>
      <c r="AP4885" s="8"/>
      <c r="AQ4885" s="8"/>
      <c r="AR4885" s="122"/>
      <c r="AS4885" s="139"/>
      <c r="AT4885" s="139"/>
      <c r="AU4885" s="139"/>
      <c r="AV4885" s="139"/>
      <c r="AW4885" s="140"/>
      <c r="AX4885" s="8"/>
      <c r="AY4885" s="8"/>
      <c r="AZ4885" s="8"/>
      <c r="BA4885" s="8"/>
      <c r="BB4885" s="122"/>
      <c r="BC4885" s="141"/>
      <c r="BD4885" s="141"/>
      <c r="BE4885" s="141"/>
      <c r="BF4885" s="141"/>
      <c r="BG4885" s="142"/>
      <c r="BH4885" s="8"/>
      <c r="BI4885" s="8"/>
      <c r="BJ4885" s="8"/>
      <c r="BK4885" s="8"/>
      <c r="BL4885" s="122"/>
      <c r="BM4885" s="143"/>
      <c r="BN4885" s="143"/>
      <c r="BO4885" s="143"/>
      <c r="BP4885" s="143"/>
      <c r="BQ4885" s="144"/>
      <c r="BR4885" s="8"/>
      <c r="BS4885" s="8"/>
      <c r="BT4885" s="8"/>
      <c r="BU4885" s="8"/>
      <c r="BV4885" s="122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18" t="s">
        <v>5</v>
      </c>
      <c r="H4886" s="3">
        <v>2024</v>
      </c>
      <c r="I4886" s="20" t="s">
        <v>286</v>
      </c>
      <c r="J4886" s="185" t="s">
        <v>341</v>
      </c>
      <c r="K4886" s="185" t="s">
        <v>320</v>
      </c>
      <c r="L4886" s="187">
        <f t="shared" si="167"/>
        <v>0</v>
      </c>
      <c r="M4886" s="187">
        <f t="shared" si="168"/>
        <v>0</v>
      </c>
      <c r="N4886" s="186"/>
      <c r="O4886" s="53"/>
      <c r="P4886" s="53"/>
      <c r="Q4886" s="53"/>
      <c r="R4886" s="53"/>
      <c r="S4886" s="54"/>
      <c r="T4886" s="8"/>
      <c r="U4886" s="8"/>
      <c r="V4886" s="8"/>
      <c r="W4886" s="8"/>
      <c r="X4886" s="122"/>
      <c r="Y4886" s="135"/>
      <c r="Z4886" s="135"/>
      <c r="AA4886" s="135"/>
      <c r="AB4886" s="135"/>
      <c r="AC4886" s="136"/>
      <c r="AD4886" s="8"/>
      <c r="AE4886" s="8"/>
      <c r="AF4886" s="8"/>
      <c r="AG4886" s="8"/>
      <c r="AH4886" s="122"/>
      <c r="AI4886" s="137"/>
      <c r="AJ4886" s="137"/>
      <c r="AK4886" s="137"/>
      <c r="AL4886" s="137"/>
      <c r="AM4886" s="138"/>
      <c r="AN4886" s="8"/>
      <c r="AO4886" s="8"/>
      <c r="AP4886" s="8"/>
      <c r="AQ4886" s="8"/>
      <c r="AR4886" s="122"/>
      <c r="AS4886" s="139"/>
      <c r="AT4886" s="139"/>
      <c r="AU4886" s="139"/>
      <c r="AV4886" s="139"/>
      <c r="AW4886" s="140"/>
      <c r="AX4886" s="8"/>
      <c r="AY4886" s="8"/>
      <c r="AZ4886" s="8"/>
      <c r="BA4886" s="8"/>
      <c r="BB4886" s="122"/>
      <c r="BC4886" s="141"/>
      <c r="BD4886" s="141"/>
      <c r="BE4886" s="141"/>
      <c r="BF4886" s="141"/>
      <c r="BG4886" s="142"/>
      <c r="BH4886" s="8"/>
      <c r="BI4886" s="8"/>
      <c r="BJ4886" s="8"/>
      <c r="BK4886" s="8"/>
      <c r="BL4886" s="122"/>
      <c r="BM4886" s="143"/>
      <c r="BN4886" s="143"/>
      <c r="BO4886" s="143"/>
      <c r="BP4886" s="143"/>
      <c r="BQ4886" s="144"/>
      <c r="BR4886" s="8"/>
      <c r="BS4886" s="8"/>
      <c r="BT4886" s="8"/>
      <c r="BU4886" s="8"/>
      <c r="BV4886" s="122"/>
    </row>
    <row r="4887" spans="1:74" ht="28.8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18" t="s">
        <v>5</v>
      </c>
      <c r="H4887" s="3">
        <v>2024</v>
      </c>
      <c r="I4887" s="20" t="s">
        <v>286</v>
      </c>
      <c r="J4887" s="185" t="s">
        <v>342</v>
      </c>
      <c r="K4887" s="185" t="s">
        <v>320</v>
      </c>
      <c r="L4887" s="187">
        <f t="shared" si="167"/>
        <v>0</v>
      </c>
      <c r="M4887" s="187">
        <f t="shared" si="168"/>
        <v>0</v>
      </c>
      <c r="N4887" s="186"/>
      <c r="O4887" s="53"/>
      <c r="P4887" s="53"/>
      <c r="Q4887" s="53"/>
      <c r="R4887" s="53"/>
      <c r="S4887" s="54"/>
      <c r="T4887" s="8"/>
      <c r="U4887" s="8"/>
      <c r="V4887" s="8"/>
      <c r="W4887" s="8"/>
      <c r="X4887" s="122"/>
      <c r="Y4887" s="135"/>
      <c r="Z4887" s="135"/>
      <c r="AA4887" s="135"/>
      <c r="AB4887" s="135"/>
      <c r="AC4887" s="136"/>
      <c r="AD4887" s="8"/>
      <c r="AE4887" s="8"/>
      <c r="AF4887" s="8"/>
      <c r="AG4887" s="8"/>
      <c r="AH4887" s="122"/>
      <c r="AI4887" s="137"/>
      <c r="AJ4887" s="137"/>
      <c r="AK4887" s="137"/>
      <c r="AL4887" s="137"/>
      <c r="AM4887" s="138"/>
      <c r="AN4887" s="8"/>
      <c r="AO4887" s="8"/>
      <c r="AP4887" s="8"/>
      <c r="AQ4887" s="8"/>
      <c r="AR4887" s="122"/>
      <c r="AS4887" s="139"/>
      <c r="AT4887" s="139"/>
      <c r="AU4887" s="139"/>
      <c r="AV4887" s="139"/>
      <c r="AW4887" s="140"/>
      <c r="AX4887" s="8"/>
      <c r="AY4887" s="8"/>
      <c r="AZ4887" s="8"/>
      <c r="BA4887" s="8"/>
      <c r="BB4887" s="122"/>
      <c r="BC4887" s="141"/>
      <c r="BD4887" s="141"/>
      <c r="BE4887" s="141"/>
      <c r="BF4887" s="141"/>
      <c r="BG4887" s="142"/>
      <c r="BH4887" s="8"/>
      <c r="BI4887" s="8"/>
      <c r="BJ4887" s="8"/>
      <c r="BK4887" s="8"/>
      <c r="BL4887" s="122"/>
      <c r="BM4887" s="143"/>
      <c r="BN4887" s="143"/>
      <c r="BO4887" s="143"/>
      <c r="BP4887" s="143"/>
      <c r="BQ4887" s="144"/>
      <c r="BR4887" s="8"/>
      <c r="BS4887" s="8"/>
      <c r="BT4887" s="8"/>
      <c r="BU4887" s="8"/>
      <c r="BV4887" s="122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18" t="s">
        <v>5</v>
      </c>
      <c r="H4888" s="3">
        <v>2024</v>
      </c>
      <c r="I4888" s="20" t="s">
        <v>286</v>
      </c>
      <c r="J4888" s="185" t="s">
        <v>343</v>
      </c>
      <c r="K4888" s="185" t="s">
        <v>339</v>
      </c>
      <c r="L4888" s="187">
        <f t="shared" si="167"/>
        <v>0</v>
      </c>
      <c r="M4888" s="187">
        <f t="shared" si="168"/>
        <v>0</v>
      </c>
      <c r="N4888" s="186"/>
      <c r="O4888" s="53"/>
      <c r="P4888" s="53"/>
      <c r="Q4888" s="53"/>
      <c r="R4888" s="53"/>
      <c r="S4888" s="54"/>
      <c r="T4888" s="8"/>
      <c r="U4888" s="8"/>
      <c r="V4888" s="8"/>
      <c r="W4888" s="8"/>
      <c r="X4888" s="122"/>
      <c r="Y4888" s="135"/>
      <c r="Z4888" s="135"/>
      <c r="AA4888" s="135"/>
      <c r="AB4888" s="135"/>
      <c r="AC4888" s="136"/>
      <c r="AD4888" s="8"/>
      <c r="AE4888" s="8"/>
      <c r="AF4888" s="8"/>
      <c r="AG4888" s="8"/>
      <c r="AH4888" s="122"/>
      <c r="AI4888" s="137"/>
      <c r="AJ4888" s="137"/>
      <c r="AK4888" s="137"/>
      <c r="AL4888" s="137"/>
      <c r="AM4888" s="138"/>
      <c r="AN4888" s="8"/>
      <c r="AO4888" s="8"/>
      <c r="AP4888" s="8"/>
      <c r="AQ4888" s="8"/>
      <c r="AR4888" s="122"/>
      <c r="AS4888" s="139"/>
      <c r="AT4888" s="139"/>
      <c r="AU4888" s="139"/>
      <c r="AV4888" s="139"/>
      <c r="AW4888" s="140"/>
      <c r="AX4888" s="8"/>
      <c r="AY4888" s="8"/>
      <c r="AZ4888" s="8"/>
      <c r="BA4888" s="8"/>
      <c r="BB4888" s="122"/>
      <c r="BC4888" s="141"/>
      <c r="BD4888" s="141"/>
      <c r="BE4888" s="141"/>
      <c r="BF4888" s="141"/>
      <c r="BG4888" s="142"/>
      <c r="BH4888" s="8"/>
      <c r="BI4888" s="8"/>
      <c r="BJ4888" s="8"/>
      <c r="BK4888" s="8"/>
      <c r="BL4888" s="122"/>
      <c r="BM4888" s="143"/>
      <c r="BN4888" s="143"/>
      <c r="BO4888" s="143"/>
      <c r="BP4888" s="143"/>
      <c r="BQ4888" s="144"/>
      <c r="BR4888" s="8"/>
      <c r="BS4888" s="8"/>
      <c r="BT4888" s="8"/>
      <c r="BU4888" s="8"/>
      <c r="BV4888" s="122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18" t="s">
        <v>5</v>
      </c>
      <c r="H4889" s="3">
        <v>2024</v>
      </c>
      <c r="I4889" s="20" t="s">
        <v>288</v>
      </c>
      <c r="J4889" s="185" t="s">
        <v>344</v>
      </c>
      <c r="K4889" s="185" t="s">
        <v>318</v>
      </c>
      <c r="L4889" s="187">
        <f t="shared" si="167"/>
        <v>0</v>
      </c>
      <c r="M4889" s="187">
        <f t="shared" si="168"/>
        <v>0</v>
      </c>
      <c r="N4889" s="186"/>
      <c r="O4889" s="53"/>
      <c r="P4889" s="53"/>
      <c r="Q4889" s="53"/>
      <c r="R4889" s="53"/>
      <c r="S4889" s="54"/>
      <c r="T4889" s="8"/>
      <c r="U4889" s="8"/>
      <c r="V4889" s="8"/>
      <c r="W4889" s="8"/>
      <c r="X4889" s="122"/>
      <c r="Y4889" s="135"/>
      <c r="Z4889" s="135"/>
      <c r="AA4889" s="135"/>
      <c r="AB4889" s="135"/>
      <c r="AC4889" s="136"/>
      <c r="AD4889" s="8"/>
      <c r="AE4889" s="8"/>
      <c r="AF4889" s="8"/>
      <c r="AG4889" s="8"/>
      <c r="AH4889" s="122"/>
      <c r="AI4889" s="137"/>
      <c r="AJ4889" s="137"/>
      <c r="AK4889" s="137"/>
      <c r="AL4889" s="137"/>
      <c r="AM4889" s="138"/>
      <c r="AN4889" s="8"/>
      <c r="AO4889" s="8"/>
      <c r="AP4889" s="8"/>
      <c r="AQ4889" s="8"/>
      <c r="AR4889" s="122"/>
      <c r="AS4889" s="139"/>
      <c r="AT4889" s="139"/>
      <c r="AU4889" s="139"/>
      <c r="AV4889" s="139"/>
      <c r="AW4889" s="140"/>
      <c r="AX4889" s="8"/>
      <c r="AY4889" s="8"/>
      <c r="AZ4889" s="8"/>
      <c r="BA4889" s="8"/>
      <c r="BB4889" s="122"/>
      <c r="BC4889" s="141"/>
      <c r="BD4889" s="141"/>
      <c r="BE4889" s="141"/>
      <c r="BF4889" s="141"/>
      <c r="BG4889" s="142"/>
      <c r="BH4889" s="8"/>
      <c r="BI4889" s="8"/>
      <c r="BJ4889" s="8"/>
      <c r="BK4889" s="8"/>
      <c r="BL4889" s="122"/>
      <c r="BM4889" s="143"/>
      <c r="BN4889" s="143"/>
      <c r="BO4889" s="143"/>
      <c r="BP4889" s="143"/>
      <c r="BQ4889" s="144"/>
      <c r="BR4889" s="8"/>
      <c r="BS4889" s="8"/>
      <c r="BT4889" s="8"/>
      <c r="BU4889" s="8"/>
      <c r="BV4889" s="122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18" t="s">
        <v>5</v>
      </c>
      <c r="H4890" s="3">
        <v>2024</v>
      </c>
      <c r="I4890" s="20" t="s">
        <v>288</v>
      </c>
      <c r="J4890" s="184" t="s">
        <v>351</v>
      </c>
      <c r="K4890" s="184" t="s">
        <v>318</v>
      </c>
      <c r="L4890" s="187">
        <f t="shared" si="167"/>
        <v>0</v>
      </c>
      <c r="M4890" s="187">
        <f t="shared" si="168"/>
        <v>0</v>
      </c>
      <c r="N4890" s="186"/>
      <c r="O4890" s="53"/>
      <c r="P4890" s="53"/>
      <c r="Q4890" s="53"/>
      <c r="R4890" s="53"/>
      <c r="S4890" s="54"/>
      <c r="T4890" s="8"/>
      <c r="U4890" s="8"/>
      <c r="V4890" s="8"/>
      <c r="W4890" s="8"/>
      <c r="X4890" s="122"/>
      <c r="Y4890" s="135"/>
      <c r="Z4890" s="135"/>
      <c r="AA4890" s="135"/>
      <c r="AB4890" s="135"/>
      <c r="AC4890" s="136"/>
      <c r="AD4890" s="8"/>
      <c r="AE4890" s="8"/>
      <c r="AF4890" s="8"/>
      <c r="AG4890" s="8"/>
      <c r="AH4890" s="122"/>
      <c r="AI4890" s="137"/>
      <c r="AJ4890" s="137"/>
      <c r="AK4890" s="137"/>
      <c r="AL4890" s="137"/>
      <c r="AM4890" s="138"/>
      <c r="AN4890" s="8"/>
      <c r="AO4890" s="8"/>
      <c r="AP4890" s="8"/>
      <c r="AQ4890" s="8"/>
      <c r="AR4890" s="122"/>
      <c r="AS4890" s="139"/>
      <c r="AT4890" s="139"/>
      <c r="AU4890" s="139"/>
      <c r="AV4890" s="139"/>
      <c r="AW4890" s="140"/>
      <c r="AX4890" s="8"/>
      <c r="AY4890" s="8"/>
      <c r="AZ4890" s="8"/>
      <c r="BA4890" s="8"/>
      <c r="BB4890" s="122"/>
      <c r="BC4890" s="141"/>
      <c r="BD4890" s="141"/>
      <c r="BE4890" s="141"/>
      <c r="BF4890" s="141"/>
      <c r="BG4890" s="142"/>
      <c r="BH4890" s="8"/>
      <c r="BI4890" s="8"/>
      <c r="BJ4890" s="8"/>
      <c r="BK4890" s="8"/>
      <c r="BL4890" s="122"/>
      <c r="BM4890" s="143"/>
      <c r="BN4890" s="143"/>
      <c r="BO4890" s="143"/>
      <c r="BP4890" s="143"/>
      <c r="BQ4890" s="144"/>
      <c r="BR4890" s="8"/>
      <c r="BS4890" s="8"/>
      <c r="BT4890" s="8"/>
      <c r="BU4890" s="8"/>
      <c r="BV4890" s="122"/>
    </row>
    <row r="4891" spans="1:74" ht="28.8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18" t="s">
        <v>5</v>
      </c>
      <c r="H4891" s="3">
        <v>2024</v>
      </c>
      <c r="I4891" s="20" t="s">
        <v>288</v>
      </c>
      <c r="J4891" s="184" t="s">
        <v>352</v>
      </c>
      <c r="K4891" s="184" t="s">
        <v>321</v>
      </c>
      <c r="L4891" s="187">
        <f t="shared" si="167"/>
        <v>0</v>
      </c>
      <c r="M4891" s="187">
        <f t="shared" si="168"/>
        <v>0</v>
      </c>
      <c r="N4891" s="186"/>
      <c r="O4891" s="33"/>
      <c r="P4891" s="33"/>
      <c r="Q4891" s="33"/>
      <c r="R4891" s="33"/>
      <c r="S4891" s="42"/>
      <c r="T4891" s="2"/>
      <c r="U4891" s="2"/>
      <c r="V4891" s="2"/>
      <c r="W4891" s="2"/>
      <c r="X4891" s="55"/>
      <c r="Y4891" s="62"/>
      <c r="Z4891" s="62"/>
      <c r="AA4891" s="62"/>
      <c r="AB4891" s="62"/>
      <c r="AC4891" s="68"/>
      <c r="AD4891" s="2"/>
      <c r="AE4891" s="2"/>
      <c r="AF4891" s="2"/>
      <c r="AG4891" s="2"/>
      <c r="AH4891" s="55"/>
      <c r="AI4891" s="72"/>
      <c r="AJ4891" s="72"/>
      <c r="AK4891" s="72"/>
      <c r="AL4891" s="72"/>
      <c r="AM4891" s="80"/>
      <c r="AN4891" s="2"/>
      <c r="AO4891" s="2"/>
      <c r="AP4891" s="2"/>
      <c r="AQ4891" s="2"/>
      <c r="AR4891" s="55"/>
      <c r="AS4891" s="85"/>
      <c r="AT4891" s="85"/>
      <c r="AU4891" s="85"/>
      <c r="AV4891" s="85"/>
      <c r="AW4891" s="100"/>
      <c r="AX4891" s="2"/>
      <c r="AY4891" s="2"/>
      <c r="AZ4891" s="2"/>
      <c r="BA4891" s="2"/>
      <c r="BB4891" s="55"/>
      <c r="BC4891" s="105"/>
      <c r="BD4891" s="105"/>
      <c r="BE4891" s="105"/>
      <c r="BF4891" s="105"/>
      <c r="BG4891" s="109"/>
      <c r="BH4891" s="2"/>
      <c r="BI4891" s="2"/>
      <c r="BJ4891" s="2"/>
      <c r="BK4891" s="2"/>
      <c r="BL4891" s="55"/>
      <c r="BM4891" s="48"/>
      <c r="BN4891" s="48"/>
      <c r="BO4891" s="48"/>
      <c r="BP4891" s="48"/>
      <c r="BQ4891" s="117"/>
      <c r="BR4891" s="2"/>
      <c r="BS4891" s="2"/>
      <c r="BT4891" s="2"/>
      <c r="BU4891" s="2"/>
      <c r="BV4891" s="55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18" t="s">
        <v>5</v>
      </c>
      <c r="H4892" s="3">
        <v>2024</v>
      </c>
      <c r="I4892" s="20" t="s">
        <v>288</v>
      </c>
      <c r="J4892" s="184" t="s">
        <v>345</v>
      </c>
      <c r="K4892" s="184" t="s">
        <v>318</v>
      </c>
      <c r="L4892" s="187">
        <f t="shared" si="167"/>
        <v>0</v>
      </c>
      <c r="M4892" s="187">
        <f t="shared" si="168"/>
        <v>0</v>
      </c>
      <c r="N4892" s="186"/>
      <c r="O4892" s="34"/>
      <c r="P4892" s="33"/>
      <c r="Q4892" s="33"/>
      <c r="R4892" s="33"/>
      <c r="S4892" s="42"/>
      <c r="T4892" s="3"/>
      <c r="U4892" s="2"/>
      <c r="V4892" s="2"/>
      <c r="W4892" s="2"/>
      <c r="X4892" s="55"/>
      <c r="Y4892" s="64"/>
      <c r="Z4892" s="62"/>
      <c r="AA4892" s="62"/>
      <c r="AB4892" s="62"/>
      <c r="AC4892" s="68"/>
      <c r="AD4892" s="3"/>
      <c r="AE4892" s="2"/>
      <c r="AF4892" s="2"/>
      <c r="AG4892" s="2"/>
      <c r="AH4892" s="55"/>
      <c r="AI4892" s="73"/>
      <c r="AJ4892" s="72"/>
      <c r="AK4892" s="72"/>
      <c r="AL4892" s="72"/>
      <c r="AM4892" s="80"/>
      <c r="AN4892" s="3"/>
      <c r="AO4892" s="2"/>
      <c r="AP4892" s="2"/>
      <c r="AQ4892" s="2"/>
      <c r="AR4892" s="55"/>
      <c r="AS4892" s="86"/>
      <c r="AT4892" s="85"/>
      <c r="AU4892" s="85"/>
      <c r="AV4892" s="85"/>
      <c r="AW4892" s="100"/>
      <c r="AX4892" s="3"/>
      <c r="AY4892" s="2"/>
      <c r="AZ4892" s="2"/>
      <c r="BA4892" s="2"/>
      <c r="BB4892" s="55"/>
      <c r="BC4892" s="106"/>
      <c r="BD4892" s="105"/>
      <c r="BE4892" s="105"/>
      <c r="BF4892" s="105"/>
      <c r="BG4892" s="109"/>
      <c r="BH4892" s="3"/>
      <c r="BI4892" s="2"/>
      <c r="BJ4892" s="2"/>
      <c r="BK4892" s="2"/>
      <c r="BL4892" s="55"/>
      <c r="BM4892" s="49"/>
      <c r="BN4892" s="48"/>
      <c r="BO4892" s="48"/>
      <c r="BP4892" s="48"/>
      <c r="BQ4892" s="117"/>
      <c r="BR4892" s="3"/>
      <c r="BS4892" s="2"/>
      <c r="BT4892" s="2"/>
      <c r="BU4892" s="2"/>
      <c r="BV4892" s="55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18" t="s">
        <v>5</v>
      </c>
      <c r="H4893" s="3">
        <v>2024</v>
      </c>
      <c r="I4893" s="20" t="s">
        <v>289</v>
      </c>
      <c r="J4893" s="184" t="s">
        <v>268</v>
      </c>
      <c r="K4893" s="184" t="s">
        <v>318</v>
      </c>
      <c r="L4893" s="187">
        <f t="shared" si="167"/>
        <v>0.14699999999999999</v>
      </c>
      <c r="M4893" s="187">
        <f t="shared" si="168"/>
        <v>338.71899999999999</v>
      </c>
      <c r="N4893" s="186"/>
      <c r="O4893" s="33"/>
      <c r="P4893" s="33"/>
      <c r="Q4893" s="33"/>
      <c r="R4893" s="33"/>
      <c r="S4893" s="42"/>
      <c r="T4893" s="2">
        <v>2</v>
      </c>
      <c r="U4893" s="2"/>
      <c r="V4893" s="2"/>
      <c r="W4893" s="2">
        <v>0.14699999999999999</v>
      </c>
      <c r="X4893" s="55">
        <v>338.71899999999999</v>
      </c>
      <c r="Y4893" s="62"/>
      <c r="Z4893" s="62"/>
      <c r="AA4893" s="62"/>
      <c r="AB4893" s="62"/>
      <c r="AC4893" s="68"/>
      <c r="AD4893" s="2"/>
      <c r="AE4893" s="2"/>
      <c r="AF4893" s="2"/>
      <c r="AG4893" s="2"/>
      <c r="AH4893" s="55"/>
      <c r="AI4893" s="72"/>
      <c r="AJ4893" s="72"/>
      <c r="AK4893" s="72"/>
      <c r="AL4893" s="72"/>
      <c r="AM4893" s="80"/>
      <c r="AN4893" s="2"/>
      <c r="AO4893" s="2"/>
      <c r="AP4893" s="2"/>
      <c r="AQ4893" s="2"/>
      <c r="AR4893" s="55"/>
      <c r="AS4893" s="85"/>
      <c r="AT4893" s="85"/>
      <c r="AU4893" s="85"/>
      <c r="AV4893" s="85"/>
      <c r="AW4893" s="100"/>
      <c r="AX4893" s="2"/>
      <c r="AY4893" s="2"/>
      <c r="AZ4893" s="2"/>
      <c r="BA4893" s="2"/>
      <c r="BB4893" s="55"/>
      <c r="BC4893" s="105"/>
      <c r="BD4893" s="105"/>
      <c r="BE4893" s="105"/>
      <c r="BF4893" s="105"/>
      <c r="BG4893" s="109"/>
      <c r="BH4893" s="2"/>
      <c r="BI4893" s="2"/>
      <c r="BJ4893" s="2"/>
      <c r="BK4893" s="2"/>
      <c r="BL4893" s="55"/>
      <c r="BM4893" s="48"/>
      <c r="BN4893" s="48"/>
      <c r="BO4893" s="48"/>
      <c r="BP4893" s="48"/>
      <c r="BQ4893" s="117"/>
      <c r="BR4893" s="2"/>
      <c r="BS4893" s="2"/>
      <c r="BT4893" s="2"/>
      <c r="BU4893" s="2"/>
      <c r="BV4893" s="55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18" t="s">
        <v>5</v>
      </c>
      <c r="H4894" s="3">
        <v>2024</v>
      </c>
      <c r="I4894" s="20" t="s">
        <v>289</v>
      </c>
      <c r="J4894" s="184" t="s">
        <v>292</v>
      </c>
      <c r="K4894" s="184" t="s">
        <v>318</v>
      </c>
      <c r="L4894" s="187">
        <f t="shared" si="167"/>
        <v>0</v>
      </c>
      <c r="M4894" s="187">
        <f t="shared" si="168"/>
        <v>0</v>
      </c>
      <c r="N4894" s="186"/>
      <c r="O4894" s="33"/>
      <c r="P4894" s="33"/>
      <c r="Q4894" s="33"/>
      <c r="R4894" s="33"/>
      <c r="S4894" s="42"/>
      <c r="T4894" s="2"/>
      <c r="U4894" s="2"/>
      <c r="V4894" s="2"/>
      <c r="W4894" s="2"/>
      <c r="X4894" s="55"/>
      <c r="Y4894" s="62"/>
      <c r="Z4894" s="62"/>
      <c r="AA4894" s="62"/>
      <c r="AB4894" s="62"/>
      <c r="AC4894" s="68"/>
      <c r="AD4894" s="2"/>
      <c r="AE4894" s="2"/>
      <c r="AF4894" s="2"/>
      <c r="AG4894" s="2"/>
      <c r="AH4894" s="55"/>
      <c r="AI4894" s="72"/>
      <c r="AJ4894" s="72"/>
      <c r="AK4894" s="72"/>
      <c r="AL4894" s="72"/>
      <c r="AM4894" s="80"/>
      <c r="AN4894" s="2"/>
      <c r="AO4894" s="2"/>
      <c r="AP4894" s="2"/>
      <c r="AQ4894" s="2"/>
      <c r="AR4894" s="55"/>
      <c r="AS4894" s="85"/>
      <c r="AT4894" s="85"/>
      <c r="AU4894" s="85"/>
      <c r="AV4894" s="85"/>
      <c r="AW4894" s="100"/>
      <c r="AX4894" s="2"/>
      <c r="AY4894" s="2"/>
      <c r="AZ4894" s="2"/>
      <c r="BA4894" s="2"/>
      <c r="BB4894" s="55"/>
      <c r="BC4894" s="105"/>
      <c r="BD4894" s="105"/>
      <c r="BE4894" s="105"/>
      <c r="BF4894" s="105"/>
      <c r="BG4894" s="109"/>
      <c r="BH4894" s="2"/>
      <c r="BI4894" s="2"/>
      <c r="BJ4894" s="2"/>
      <c r="BK4894" s="2"/>
      <c r="BL4894" s="55"/>
      <c r="BM4894" s="48"/>
      <c r="BN4894" s="48"/>
      <c r="BO4894" s="48"/>
      <c r="BP4894" s="48"/>
      <c r="BQ4894" s="117"/>
      <c r="BR4894" s="2"/>
      <c r="BS4894" s="2"/>
      <c r="BT4894" s="2"/>
      <c r="BU4894" s="2"/>
      <c r="BV4894" s="55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18" t="s">
        <v>5</v>
      </c>
      <c r="H4895" s="3">
        <v>2024</v>
      </c>
      <c r="I4895" s="20" t="s">
        <v>285</v>
      </c>
      <c r="J4895" s="184" t="s">
        <v>293</v>
      </c>
      <c r="K4895" s="184" t="s">
        <v>318</v>
      </c>
      <c r="L4895" s="187">
        <f t="shared" si="167"/>
        <v>0</v>
      </c>
      <c r="M4895" s="187">
        <f t="shared" si="168"/>
        <v>0</v>
      </c>
      <c r="N4895" s="186"/>
      <c r="O4895" s="33"/>
      <c r="P4895" s="33"/>
      <c r="Q4895" s="33"/>
      <c r="R4895" s="34"/>
      <c r="S4895" s="41"/>
      <c r="T4895" s="2"/>
      <c r="U4895" s="2"/>
      <c r="V4895" s="2"/>
      <c r="W4895" s="3"/>
      <c r="X4895" s="56"/>
      <c r="Y4895" s="62"/>
      <c r="Z4895" s="62"/>
      <c r="AA4895" s="62"/>
      <c r="AB4895" s="64"/>
      <c r="AC4895" s="69"/>
      <c r="AD4895" s="2"/>
      <c r="AE4895" s="2"/>
      <c r="AF4895" s="2"/>
      <c r="AG4895" s="3"/>
      <c r="AH4895" s="56"/>
      <c r="AI4895" s="72"/>
      <c r="AJ4895" s="72"/>
      <c r="AK4895" s="72"/>
      <c r="AL4895" s="73"/>
      <c r="AM4895" s="81"/>
      <c r="AN4895" s="2"/>
      <c r="AO4895" s="2"/>
      <c r="AP4895" s="2"/>
      <c r="AQ4895" s="3"/>
      <c r="AR4895" s="56"/>
      <c r="AS4895" s="85"/>
      <c r="AT4895" s="85"/>
      <c r="AU4895" s="85"/>
      <c r="AV4895" s="86"/>
      <c r="AW4895" s="101"/>
      <c r="AX4895" s="2"/>
      <c r="AY4895" s="2"/>
      <c r="AZ4895" s="2"/>
      <c r="BA4895" s="3"/>
      <c r="BB4895" s="56"/>
      <c r="BC4895" s="105"/>
      <c r="BD4895" s="105"/>
      <c r="BE4895" s="105"/>
      <c r="BF4895" s="106"/>
      <c r="BG4895" s="110"/>
      <c r="BH4895" s="2"/>
      <c r="BI4895" s="2"/>
      <c r="BJ4895" s="2"/>
      <c r="BK4895" s="3"/>
      <c r="BL4895" s="56"/>
      <c r="BM4895" s="48"/>
      <c r="BN4895" s="48"/>
      <c r="BO4895" s="48"/>
      <c r="BP4895" s="49"/>
      <c r="BQ4895" s="118"/>
      <c r="BR4895" s="2"/>
      <c r="BS4895" s="2"/>
      <c r="BT4895" s="2"/>
      <c r="BU4895" s="3"/>
      <c r="BV4895" s="56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18" t="s">
        <v>5</v>
      </c>
      <c r="H4896" s="3">
        <v>2024</v>
      </c>
      <c r="I4896" s="20" t="s">
        <v>287</v>
      </c>
      <c r="J4896" s="184" t="s">
        <v>269</v>
      </c>
      <c r="K4896" s="184" t="s">
        <v>320</v>
      </c>
      <c r="L4896" s="187">
        <f t="shared" si="167"/>
        <v>0</v>
      </c>
      <c r="M4896" s="187">
        <f t="shared" si="168"/>
        <v>0</v>
      </c>
      <c r="N4896" s="186"/>
      <c r="O4896" s="33"/>
      <c r="P4896" s="33"/>
      <c r="Q4896" s="33"/>
      <c r="R4896" s="33"/>
      <c r="S4896" s="42"/>
      <c r="T4896" s="2"/>
      <c r="U4896" s="2"/>
      <c r="V4896" s="2"/>
      <c r="W4896" s="2"/>
      <c r="X4896" s="55"/>
      <c r="Y4896" s="62"/>
      <c r="Z4896" s="62"/>
      <c r="AA4896" s="62"/>
      <c r="AB4896" s="64"/>
      <c r="AC4896" s="68"/>
      <c r="AD4896" s="2"/>
      <c r="AE4896" s="2"/>
      <c r="AF4896" s="2"/>
      <c r="AG4896" s="2"/>
      <c r="AH4896" s="55"/>
      <c r="AI4896" s="72"/>
      <c r="AJ4896" s="72"/>
      <c r="AK4896" s="72"/>
      <c r="AL4896" s="72"/>
      <c r="AM4896" s="80"/>
      <c r="AN4896" s="2"/>
      <c r="AO4896" s="2"/>
      <c r="AP4896" s="2"/>
      <c r="AQ4896" s="2"/>
      <c r="AR4896" s="55"/>
      <c r="AS4896" s="85"/>
      <c r="AT4896" s="85"/>
      <c r="AU4896" s="85"/>
      <c r="AV4896" s="85"/>
      <c r="AW4896" s="100"/>
      <c r="AX4896" s="2"/>
      <c r="AY4896" s="2"/>
      <c r="AZ4896" s="2"/>
      <c r="BA4896" s="2"/>
      <c r="BB4896" s="55"/>
      <c r="BC4896" s="105"/>
      <c r="BD4896" s="105"/>
      <c r="BE4896" s="105"/>
      <c r="BF4896" s="105"/>
      <c r="BG4896" s="109"/>
      <c r="BH4896" s="2"/>
      <c r="BI4896" s="2"/>
      <c r="BJ4896" s="2"/>
      <c r="BK4896" s="2"/>
      <c r="BL4896" s="55"/>
      <c r="BM4896" s="48"/>
      <c r="BN4896" s="48"/>
      <c r="BO4896" s="48"/>
      <c r="BP4896" s="48"/>
      <c r="BQ4896" s="117"/>
      <c r="BR4896" s="2"/>
      <c r="BS4896" s="2"/>
      <c r="BT4896" s="2"/>
      <c r="BU4896" s="2"/>
      <c r="BV4896" s="55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18" t="s">
        <v>5</v>
      </c>
      <c r="H4897" s="3">
        <v>2024</v>
      </c>
      <c r="I4897" s="20" t="s">
        <v>287</v>
      </c>
      <c r="J4897" s="184" t="s">
        <v>270</v>
      </c>
      <c r="K4897" s="184" t="s">
        <v>320</v>
      </c>
      <c r="L4897" s="187">
        <f t="shared" si="167"/>
        <v>0</v>
      </c>
      <c r="M4897" s="187">
        <f t="shared" si="168"/>
        <v>0</v>
      </c>
      <c r="N4897" s="186"/>
      <c r="O4897" s="33"/>
      <c r="P4897" s="33"/>
      <c r="Q4897" s="33"/>
      <c r="R4897" s="33"/>
      <c r="S4897" s="42"/>
      <c r="T4897" s="2"/>
      <c r="U4897" s="2"/>
      <c r="V4897" s="2"/>
      <c r="W4897" s="2"/>
      <c r="X4897" s="55"/>
      <c r="Y4897" s="62"/>
      <c r="Z4897" s="62"/>
      <c r="AA4897" s="62"/>
      <c r="AB4897" s="62"/>
      <c r="AC4897" s="68"/>
      <c r="AD4897" s="2"/>
      <c r="AE4897" s="2"/>
      <c r="AF4897" s="2"/>
      <c r="AG4897" s="2"/>
      <c r="AH4897" s="55"/>
      <c r="AI4897" s="72"/>
      <c r="AJ4897" s="72"/>
      <c r="AK4897" s="72"/>
      <c r="AL4897" s="72"/>
      <c r="AM4897" s="80"/>
      <c r="AN4897" s="2"/>
      <c r="AO4897" s="2"/>
      <c r="AP4897" s="2"/>
      <c r="AQ4897" s="2"/>
      <c r="AR4897" s="55"/>
      <c r="AS4897" s="85"/>
      <c r="AT4897" s="85"/>
      <c r="AU4897" s="85"/>
      <c r="AV4897" s="85"/>
      <c r="AW4897" s="100"/>
      <c r="AX4897" s="2"/>
      <c r="AY4897" s="2"/>
      <c r="AZ4897" s="2"/>
      <c r="BA4897" s="2"/>
      <c r="BB4897" s="55"/>
      <c r="BC4897" s="105"/>
      <c r="BD4897" s="105"/>
      <c r="BE4897" s="105"/>
      <c r="BF4897" s="105"/>
      <c r="BG4897" s="109"/>
      <c r="BH4897" s="2"/>
      <c r="BI4897" s="2"/>
      <c r="BJ4897" s="2"/>
      <c r="BK4897" s="2"/>
      <c r="BL4897" s="55"/>
      <c r="BM4897" s="48"/>
      <c r="BN4897" s="48"/>
      <c r="BO4897" s="48"/>
      <c r="BP4897" s="48"/>
      <c r="BQ4897" s="117"/>
      <c r="BR4897" s="2"/>
      <c r="BS4897" s="2"/>
      <c r="BT4897" s="2"/>
      <c r="BU4897" s="2"/>
      <c r="BV4897" s="55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18" t="s">
        <v>5</v>
      </c>
      <c r="H4898" s="3">
        <v>2024</v>
      </c>
      <c r="I4898" s="20" t="s">
        <v>290</v>
      </c>
      <c r="J4898" s="184" t="s">
        <v>271</v>
      </c>
      <c r="K4898" s="184" t="s">
        <v>321</v>
      </c>
      <c r="L4898" s="187">
        <f t="shared" si="167"/>
        <v>0</v>
      </c>
      <c r="M4898" s="187">
        <f t="shared" si="168"/>
        <v>0</v>
      </c>
      <c r="N4898" s="186"/>
      <c r="O4898" s="33"/>
      <c r="P4898" s="33"/>
      <c r="Q4898" s="33"/>
      <c r="R4898" s="33"/>
      <c r="S4898" s="42"/>
      <c r="T4898" s="2"/>
      <c r="U4898" s="2"/>
      <c r="V4898" s="2"/>
      <c r="W4898" s="2"/>
      <c r="X4898" s="55"/>
      <c r="Y4898" s="62"/>
      <c r="Z4898" s="62"/>
      <c r="AA4898" s="62"/>
      <c r="AB4898" s="62"/>
      <c r="AC4898" s="68"/>
      <c r="AD4898" s="2"/>
      <c r="AE4898" s="2"/>
      <c r="AF4898" s="2"/>
      <c r="AG4898" s="2"/>
      <c r="AH4898" s="55"/>
      <c r="AI4898" s="72"/>
      <c r="AJ4898" s="72"/>
      <c r="AK4898" s="72"/>
      <c r="AL4898" s="72"/>
      <c r="AM4898" s="80"/>
      <c r="AN4898" s="2"/>
      <c r="AO4898" s="2"/>
      <c r="AP4898" s="2"/>
      <c r="AQ4898" s="2"/>
      <c r="AR4898" s="55"/>
      <c r="AS4898" s="85"/>
      <c r="AT4898" s="85"/>
      <c r="AU4898" s="85"/>
      <c r="AV4898" s="85"/>
      <c r="AW4898" s="100"/>
      <c r="AX4898" s="2"/>
      <c r="AY4898" s="2"/>
      <c r="AZ4898" s="2"/>
      <c r="BA4898" s="2"/>
      <c r="BB4898" s="55"/>
      <c r="BC4898" s="105"/>
      <c r="BD4898" s="105"/>
      <c r="BE4898" s="105"/>
      <c r="BF4898" s="105"/>
      <c r="BG4898" s="109"/>
      <c r="BH4898" s="2"/>
      <c r="BI4898" s="2"/>
      <c r="BJ4898" s="2"/>
      <c r="BK4898" s="2"/>
      <c r="BL4898" s="55"/>
      <c r="BM4898" s="48"/>
      <c r="BN4898" s="48"/>
      <c r="BO4898" s="48"/>
      <c r="BP4898" s="48"/>
      <c r="BQ4898" s="117"/>
      <c r="BR4898" s="2"/>
      <c r="BS4898" s="2"/>
      <c r="BT4898" s="2"/>
      <c r="BU4898" s="2"/>
      <c r="BV4898" s="55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18" t="s">
        <v>5</v>
      </c>
      <c r="H4899" s="3">
        <v>2024</v>
      </c>
      <c r="I4899" s="20" t="s">
        <v>284</v>
      </c>
      <c r="J4899" s="184" t="s">
        <v>294</v>
      </c>
      <c r="K4899" s="184" t="s">
        <v>320</v>
      </c>
      <c r="L4899" s="187">
        <f t="shared" si="167"/>
        <v>0</v>
      </c>
      <c r="M4899" s="187">
        <f t="shared" si="168"/>
        <v>0</v>
      </c>
      <c r="N4899" s="186"/>
      <c r="O4899" s="33"/>
      <c r="P4899" s="33"/>
      <c r="Q4899" s="33"/>
      <c r="R4899" s="33"/>
      <c r="S4899" s="42"/>
      <c r="T4899" s="2"/>
      <c r="U4899" s="2"/>
      <c r="V4899" s="2"/>
      <c r="W4899" s="2"/>
      <c r="X4899" s="55"/>
      <c r="Y4899" s="62"/>
      <c r="Z4899" s="62"/>
      <c r="AA4899" s="62"/>
      <c r="AB4899" s="62"/>
      <c r="AC4899" s="68"/>
      <c r="AD4899" s="2"/>
      <c r="AE4899" s="2"/>
      <c r="AF4899" s="2"/>
      <c r="AG4899" s="2"/>
      <c r="AH4899" s="55"/>
      <c r="AI4899" s="72"/>
      <c r="AJ4899" s="72"/>
      <c r="AK4899" s="72"/>
      <c r="AL4899" s="72"/>
      <c r="AM4899" s="80"/>
      <c r="AN4899" s="2"/>
      <c r="AO4899" s="2"/>
      <c r="AP4899" s="2"/>
      <c r="AQ4899" s="2"/>
      <c r="AR4899" s="55"/>
      <c r="AS4899" s="85"/>
      <c r="AT4899" s="85"/>
      <c r="AU4899" s="85"/>
      <c r="AV4899" s="85"/>
      <c r="AW4899" s="100"/>
      <c r="AX4899" s="2"/>
      <c r="AY4899" s="2"/>
      <c r="AZ4899" s="2"/>
      <c r="BA4899" s="2"/>
      <c r="BB4899" s="55"/>
      <c r="BC4899" s="105"/>
      <c r="BD4899" s="105"/>
      <c r="BE4899" s="105"/>
      <c r="BF4899" s="105"/>
      <c r="BG4899" s="109"/>
      <c r="BH4899" s="2"/>
      <c r="BI4899" s="2"/>
      <c r="BJ4899" s="2"/>
      <c r="BK4899" s="2"/>
      <c r="BL4899" s="55"/>
      <c r="BM4899" s="48"/>
      <c r="BN4899" s="48"/>
      <c r="BO4899" s="48"/>
      <c r="BP4899" s="48"/>
      <c r="BQ4899" s="117"/>
      <c r="BR4899" s="2"/>
      <c r="BS4899" s="2"/>
      <c r="BT4899" s="2"/>
      <c r="BU4899" s="2"/>
      <c r="BV4899" s="55"/>
    </row>
    <row r="4900" spans="1:74" ht="28.8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18" t="s">
        <v>5</v>
      </c>
      <c r="H4900" s="3">
        <v>2024</v>
      </c>
      <c r="I4900" s="20" t="s">
        <v>284</v>
      </c>
      <c r="J4900" s="184" t="s">
        <v>346</v>
      </c>
      <c r="K4900" s="184" t="s">
        <v>320</v>
      </c>
      <c r="L4900" s="187">
        <f t="shared" si="167"/>
        <v>0</v>
      </c>
      <c r="M4900" s="187">
        <f t="shared" si="168"/>
        <v>0</v>
      </c>
      <c r="N4900" s="186"/>
      <c r="O4900" s="33"/>
      <c r="P4900" s="33"/>
      <c r="Q4900" s="33"/>
      <c r="R4900" s="33"/>
      <c r="S4900" s="42"/>
      <c r="T4900" s="2"/>
      <c r="U4900" s="2"/>
      <c r="V4900" s="2"/>
      <c r="W4900" s="2"/>
      <c r="X4900" s="55"/>
      <c r="Y4900" s="62"/>
      <c r="Z4900" s="62"/>
      <c r="AA4900" s="62"/>
      <c r="AB4900" s="62"/>
      <c r="AC4900" s="68"/>
      <c r="AD4900" s="2"/>
      <c r="AE4900" s="2"/>
      <c r="AF4900" s="2"/>
      <c r="AG4900" s="2"/>
      <c r="AH4900" s="55"/>
      <c r="AI4900" s="72"/>
      <c r="AJ4900" s="72"/>
      <c r="AK4900" s="72"/>
      <c r="AL4900" s="72"/>
      <c r="AM4900" s="80"/>
      <c r="AN4900" s="2"/>
      <c r="AO4900" s="2"/>
      <c r="AP4900" s="2"/>
      <c r="AQ4900" s="2"/>
      <c r="AR4900" s="55"/>
      <c r="AS4900" s="85"/>
      <c r="AT4900" s="85"/>
      <c r="AU4900" s="85"/>
      <c r="AV4900" s="85"/>
      <c r="AW4900" s="100"/>
      <c r="AX4900" s="2"/>
      <c r="AY4900" s="2"/>
      <c r="AZ4900" s="2"/>
      <c r="BA4900" s="2"/>
      <c r="BB4900" s="55"/>
      <c r="BC4900" s="105"/>
      <c r="BD4900" s="105"/>
      <c r="BE4900" s="105"/>
      <c r="BF4900" s="105"/>
      <c r="BG4900" s="109"/>
      <c r="BH4900" s="2"/>
      <c r="BI4900" s="2"/>
      <c r="BJ4900" s="2"/>
      <c r="BK4900" s="2"/>
      <c r="BL4900" s="55"/>
      <c r="BM4900" s="48"/>
      <c r="BN4900" s="48"/>
      <c r="BO4900" s="48"/>
      <c r="BP4900" s="48"/>
      <c r="BQ4900" s="117"/>
      <c r="BR4900" s="2"/>
      <c r="BS4900" s="2"/>
      <c r="BT4900" s="2"/>
      <c r="BU4900" s="2"/>
      <c r="BV4900" s="55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18" t="s">
        <v>5</v>
      </c>
      <c r="H4901" s="3">
        <v>2024</v>
      </c>
      <c r="I4901" s="20" t="s">
        <v>284</v>
      </c>
      <c r="J4901" s="184" t="s">
        <v>295</v>
      </c>
      <c r="K4901" s="184" t="s">
        <v>320</v>
      </c>
      <c r="L4901" s="187">
        <f t="shared" si="167"/>
        <v>0</v>
      </c>
      <c r="M4901" s="187">
        <f t="shared" si="168"/>
        <v>0</v>
      </c>
      <c r="N4901" s="186"/>
      <c r="O4901" s="33"/>
      <c r="P4901" s="33"/>
      <c r="Q4901" s="33"/>
      <c r="R4901" s="33"/>
      <c r="S4901" s="42"/>
      <c r="T4901" s="2"/>
      <c r="U4901" s="2"/>
      <c r="V4901" s="2"/>
      <c r="W4901" s="2"/>
      <c r="X4901" s="55"/>
      <c r="Y4901" s="62"/>
      <c r="Z4901" s="62"/>
      <c r="AA4901" s="62"/>
      <c r="AB4901" s="62"/>
      <c r="AC4901" s="68"/>
      <c r="AD4901" s="2"/>
      <c r="AE4901" s="2"/>
      <c r="AF4901" s="2"/>
      <c r="AG4901" s="2"/>
      <c r="AH4901" s="55"/>
      <c r="AI4901" s="72"/>
      <c r="AJ4901" s="72"/>
      <c r="AK4901" s="72"/>
      <c r="AL4901" s="72"/>
      <c r="AM4901" s="80"/>
      <c r="AN4901" s="2"/>
      <c r="AO4901" s="2"/>
      <c r="AP4901" s="2"/>
      <c r="AQ4901" s="2"/>
      <c r="AR4901" s="55"/>
      <c r="AS4901" s="85"/>
      <c r="AT4901" s="85"/>
      <c r="AU4901" s="85"/>
      <c r="AV4901" s="85"/>
      <c r="AW4901" s="100"/>
      <c r="AX4901" s="2"/>
      <c r="AY4901" s="2"/>
      <c r="AZ4901" s="2"/>
      <c r="BA4901" s="2"/>
      <c r="BB4901" s="55"/>
      <c r="BC4901" s="105"/>
      <c r="BD4901" s="105"/>
      <c r="BE4901" s="105"/>
      <c r="BF4901" s="105"/>
      <c r="BG4901" s="109"/>
      <c r="BH4901" s="2"/>
      <c r="BI4901" s="2"/>
      <c r="BJ4901" s="2"/>
      <c r="BK4901" s="2"/>
      <c r="BL4901" s="55"/>
      <c r="BM4901" s="48"/>
      <c r="BN4901" s="48"/>
      <c r="BO4901" s="48"/>
      <c r="BP4901" s="48"/>
      <c r="BQ4901" s="117"/>
      <c r="BR4901" s="2"/>
      <c r="BS4901" s="2"/>
      <c r="BT4901" s="2"/>
      <c r="BU4901" s="2"/>
      <c r="BV4901" s="55"/>
    </row>
    <row r="4902" spans="1:74" ht="28.8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18" t="s">
        <v>5</v>
      </c>
      <c r="H4902" s="3">
        <v>2024</v>
      </c>
      <c r="I4902" s="20" t="s">
        <v>290</v>
      </c>
      <c r="J4902" s="184" t="s">
        <v>299</v>
      </c>
      <c r="K4902" s="184" t="s">
        <v>318</v>
      </c>
      <c r="L4902" s="187">
        <f t="shared" si="167"/>
        <v>0</v>
      </c>
      <c r="M4902" s="187">
        <f t="shared" si="168"/>
        <v>0</v>
      </c>
      <c r="N4902" s="186"/>
      <c r="O4902" s="33"/>
      <c r="P4902" s="33"/>
      <c r="Q4902" s="33"/>
      <c r="R4902" s="33"/>
      <c r="S4902" s="42"/>
      <c r="T4902" s="2"/>
      <c r="U4902" s="2"/>
      <c r="V4902" s="2"/>
      <c r="W4902" s="2"/>
      <c r="X4902" s="55"/>
      <c r="Y4902" s="62"/>
      <c r="Z4902" s="62"/>
      <c r="AA4902" s="62"/>
      <c r="AB4902" s="62"/>
      <c r="AC4902" s="68"/>
      <c r="AD4902" s="2"/>
      <c r="AE4902" s="2"/>
      <c r="AF4902" s="2"/>
      <c r="AG4902" s="2"/>
      <c r="AH4902" s="55"/>
      <c r="AI4902" s="72"/>
      <c r="AJ4902" s="72"/>
      <c r="AK4902" s="72"/>
      <c r="AL4902" s="72"/>
      <c r="AM4902" s="80"/>
      <c r="AN4902" s="2"/>
      <c r="AO4902" s="2"/>
      <c r="AP4902" s="2"/>
      <c r="AQ4902" s="2"/>
      <c r="AR4902" s="55"/>
      <c r="AS4902" s="85"/>
      <c r="AT4902" s="85"/>
      <c r="AU4902" s="85"/>
      <c r="AV4902" s="85"/>
      <c r="AW4902" s="100"/>
      <c r="AX4902" s="2"/>
      <c r="AY4902" s="2"/>
      <c r="AZ4902" s="2"/>
      <c r="BA4902" s="2"/>
      <c r="BB4902" s="55"/>
      <c r="BC4902" s="105"/>
      <c r="BD4902" s="105"/>
      <c r="BE4902" s="105"/>
      <c r="BF4902" s="105"/>
      <c r="BG4902" s="109"/>
      <c r="BH4902" s="2"/>
      <c r="BI4902" s="2"/>
      <c r="BJ4902" s="2"/>
      <c r="BK4902" s="2"/>
      <c r="BL4902" s="55"/>
      <c r="BM4902" s="48"/>
      <c r="BN4902" s="48"/>
      <c r="BO4902" s="48"/>
      <c r="BP4902" s="48"/>
      <c r="BQ4902" s="117"/>
      <c r="BR4902" s="2"/>
      <c r="BS4902" s="2"/>
      <c r="BT4902" s="2"/>
      <c r="BU4902" s="2"/>
      <c r="BV4902" s="55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18" t="s">
        <v>5</v>
      </c>
      <c r="H4903" s="3">
        <v>2024</v>
      </c>
      <c r="I4903" s="20" t="s">
        <v>315</v>
      </c>
      <c r="J4903" s="184" t="s">
        <v>347</v>
      </c>
      <c r="K4903" s="184" t="s">
        <v>320</v>
      </c>
      <c r="L4903" s="187">
        <f t="shared" si="167"/>
        <v>0</v>
      </c>
      <c r="M4903" s="187">
        <f t="shared" si="168"/>
        <v>0</v>
      </c>
      <c r="N4903" s="186"/>
      <c r="O4903" s="33"/>
      <c r="P4903" s="33"/>
      <c r="Q4903" s="33"/>
      <c r="R4903" s="33"/>
      <c r="S4903" s="42"/>
      <c r="T4903" s="2"/>
      <c r="U4903" s="2"/>
      <c r="V4903" s="2"/>
      <c r="W4903" s="2"/>
      <c r="X4903" s="55"/>
      <c r="Y4903" s="62"/>
      <c r="Z4903" s="62"/>
      <c r="AA4903" s="62"/>
      <c r="AB4903" s="62"/>
      <c r="AC4903" s="68"/>
      <c r="AD4903" s="2"/>
      <c r="AE4903" s="2"/>
      <c r="AF4903" s="2"/>
      <c r="AG4903" s="2"/>
      <c r="AH4903" s="55"/>
      <c r="AI4903" s="72"/>
      <c r="AJ4903" s="72"/>
      <c r="AK4903" s="72"/>
      <c r="AL4903" s="72"/>
      <c r="AM4903" s="80"/>
      <c r="AN4903" s="2"/>
      <c r="AO4903" s="2"/>
      <c r="AP4903" s="2"/>
      <c r="AQ4903" s="2"/>
      <c r="AR4903" s="55"/>
      <c r="AS4903" s="85"/>
      <c r="AT4903" s="85"/>
      <c r="AU4903" s="85"/>
      <c r="AV4903" s="85"/>
      <c r="AW4903" s="100"/>
      <c r="AX4903" s="2"/>
      <c r="AY4903" s="2"/>
      <c r="AZ4903" s="2"/>
      <c r="BA4903" s="2"/>
      <c r="BB4903" s="55"/>
      <c r="BC4903" s="105"/>
      <c r="BD4903" s="105"/>
      <c r="BE4903" s="105"/>
      <c r="BF4903" s="105"/>
      <c r="BG4903" s="109"/>
      <c r="BH4903" s="2"/>
      <c r="BI4903" s="2"/>
      <c r="BJ4903" s="2"/>
      <c r="BK4903" s="2"/>
      <c r="BL4903" s="55"/>
      <c r="BM4903" s="48"/>
      <c r="BN4903" s="48"/>
      <c r="BO4903" s="48"/>
      <c r="BP4903" s="48"/>
      <c r="BQ4903" s="117"/>
      <c r="BR4903" s="2"/>
      <c r="BS4903" s="2"/>
      <c r="BT4903" s="2"/>
      <c r="BU4903" s="2"/>
      <c r="BV4903" s="55"/>
    </row>
    <row r="4904" spans="1:74" ht="28.8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18" t="s">
        <v>5</v>
      </c>
      <c r="H4904" s="3">
        <v>2024</v>
      </c>
      <c r="I4904" s="20" t="s">
        <v>315</v>
      </c>
      <c r="J4904" s="184" t="s">
        <v>296</v>
      </c>
      <c r="K4904" s="184" t="s">
        <v>321</v>
      </c>
      <c r="L4904" s="187">
        <f t="shared" si="167"/>
        <v>0</v>
      </c>
      <c r="M4904" s="187">
        <f t="shared" si="168"/>
        <v>0</v>
      </c>
      <c r="N4904" s="186"/>
      <c r="O4904" s="33"/>
      <c r="P4904" s="33"/>
      <c r="Q4904" s="33"/>
      <c r="R4904" s="33"/>
      <c r="S4904" s="42"/>
      <c r="T4904" s="2"/>
      <c r="U4904" s="2"/>
      <c r="V4904" s="2"/>
      <c r="W4904" s="2"/>
      <c r="X4904" s="55"/>
      <c r="Y4904" s="62"/>
      <c r="Z4904" s="62"/>
      <c r="AA4904" s="62"/>
      <c r="AB4904" s="62"/>
      <c r="AC4904" s="68"/>
      <c r="AD4904" s="2"/>
      <c r="AE4904" s="2"/>
      <c r="AF4904" s="2"/>
      <c r="AG4904" s="2"/>
      <c r="AH4904" s="55"/>
      <c r="AI4904" s="72"/>
      <c r="AJ4904" s="72"/>
      <c r="AK4904" s="72"/>
      <c r="AL4904" s="72"/>
      <c r="AM4904" s="80"/>
      <c r="AN4904" s="2"/>
      <c r="AO4904" s="2"/>
      <c r="AP4904" s="2"/>
      <c r="AQ4904" s="2"/>
      <c r="AR4904" s="55"/>
      <c r="AS4904" s="85"/>
      <c r="AT4904" s="85"/>
      <c r="AU4904" s="85"/>
      <c r="AV4904" s="85"/>
      <c r="AW4904" s="100"/>
      <c r="AX4904" s="2"/>
      <c r="AY4904" s="2"/>
      <c r="AZ4904" s="2"/>
      <c r="BA4904" s="2"/>
      <c r="BB4904" s="55"/>
      <c r="BC4904" s="105"/>
      <c r="BD4904" s="105"/>
      <c r="BE4904" s="105"/>
      <c r="BF4904" s="105"/>
      <c r="BG4904" s="109"/>
      <c r="BH4904" s="2"/>
      <c r="BI4904" s="2"/>
      <c r="BJ4904" s="2"/>
      <c r="BK4904" s="2"/>
      <c r="BL4904" s="55"/>
      <c r="BM4904" s="48"/>
      <c r="BN4904" s="48"/>
      <c r="BO4904" s="48"/>
      <c r="BP4904" s="48"/>
      <c r="BQ4904" s="117"/>
      <c r="BR4904" s="2"/>
      <c r="BS4904" s="2"/>
      <c r="BT4904" s="2"/>
      <c r="BU4904" s="2"/>
      <c r="BV4904" s="55"/>
    </row>
    <row r="4905" spans="1:74" ht="28.8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18" t="s">
        <v>5</v>
      </c>
      <c r="H4905" s="3">
        <v>2024</v>
      </c>
      <c r="I4905" s="20" t="s">
        <v>316</v>
      </c>
      <c r="J4905" s="184" t="s">
        <v>297</v>
      </c>
      <c r="K4905" s="184" t="s">
        <v>318</v>
      </c>
      <c r="L4905" s="187">
        <f t="shared" si="167"/>
        <v>1.5E-3</v>
      </c>
      <c r="M4905" s="187">
        <f t="shared" si="168"/>
        <v>4.97</v>
      </c>
      <c r="N4905" s="186"/>
      <c r="O4905" s="33"/>
      <c r="P4905" s="33"/>
      <c r="Q4905" s="33"/>
      <c r="R4905" s="33"/>
      <c r="S4905" s="42"/>
      <c r="T4905" s="2"/>
      <c r="U4905" s="2"/>
      <c r="V4905" s="2"/>
      <c r="W4905" s="2"/>
      <c r="X4905" s="55"/>
      <c r="Y4905" s="62"/>
      <c r="Z4905" s="62"/>
      <c r="AA4905" s="62"/>
      <c r="AB4905" s="62"/>
      <c r="AC4905" s="68"/>
      <c r="AD4905" s="2"/>
      <c r="AE4905" s="2"/>
      <c r="AF4905" s="2"/>
      <c r="AG4905" s="2"/>
      <c r="AH4905" s="55"/>
      <c r="AI4905" s="72"/>
      <c r="AJ4905" s="72"/>
      <c r="AK4905" s="72"/>
      <c r="AL4905" s="72"/>
      <c r="AM4905" s="80"/>
      <c r="AN4905" s="2"/>
      <c r="AO4905" s="2"/>
      <c r="AP4905" s="2"/>
      <c r="AQ4905" s="2">
        <v>1.5E-3</v>
      </c>
      <c r="AR4905" s="55">
        <v>4.97</v>
      </c>
      <c r="AS4905" s="85"/>
      <c r="AT4905" s="85"/>
      <c r="AU4905" s="85"/>
      <c r="AV4905" s="85"/>
      <c r="AW4905" s="100"/>
      <c r="AX4905" s="2"/>
      <c r="AY4905" s="2"/>
      <c r="AZ4905" s="2"/>
      <c r="BA4905" s="2"/>
      <c r="BB4905" s="55"/>
      <c r="BC4905" s="105"/>
      <c r="BD4905" s="105"/>
      <c r="BE4905" s="105"/>
      <c r="BF4905" s="105"/>
      <c r="BG4905" s="109"/>
      <c r="BH4905" s="2"/>
      <c r="BI4905" s="2"/>
      <c r="BJ4905" s="2"/>
      <c r="BK4905" s="2"/>
      <c r="BL4905" s="55"/>
      <c r="BM4905" s="48"/>
      <c r="BN4905" s="48"/>
      <c r="BO4905" s="48"/>
      <c r="BP4905" s="48"/>
      <c r="BQ4905" s="117"/>
      <c r="BR4905" s="2"/>
      <c r="BS4905" s="2"/>
      <c r="BT4905" s="2"/>
      <c r="BU4905" s="2"/>
      <c r="BV4905" s="55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18" t="s">
        <v>5</v>
      </c>
      <c r="H4906" s="3">
        <v>2024</v>
      </c>
      <c r="I4906" s="20" t="s">
        <v>316</v>
      </c>
      <c r="J4906" s="185" t="s">
        <v>348</v>
      </c>
      <c r="K4906" s="185" t="s">
        <v>320</v>
      </c>
      <c r="L4906" s="187">
        <f t="shared" si="167"/>
        <v>0</v>
      </c>
      <c r="M4906" s="187">
        <f t="shared" si="168"/>
        <v>0</v>
      </c>
      <c r="N4906" s="186"/>
      <c r="O4906" s="33"/>
      <c r="P4906" s="33"/>
      <c r="Q4906" s="33"/>
      <c r="R4906" s="33"/>
      <c r="S4906" s="42"/>
      <c r="T4906" s="2"/>
      <c r="U4906" s="2"/>
      <c r="V4906" s="2"/>
      <c r="W4906" s="2"/>
      <c r="X4906" s="55"/>
      <c r="Y4906" s="62"/>
      <c r="Z4906" s="62"/>
      <c r="AA4906" s="62"/>
      <c r="AB4906" s="62"/>
      <c r="AC4906" s="68"/>
      <c r="AD4906" s="2"/>
      <c r="AE4906" s="2"/>
      <c r="AF4906" s="2"/>
      <c r="AG4906" s="2"/>
      <c r="AH4906" s="55"/>
      <c r="AI4906" s="72"/>
      <c r="AJ4906" s="72"/>
      <c r="AK4906" s="72"/>
      <c r="AL4906" s="72"/>
      <c r="AM4906" s="80"/>
      <c r="AN4906" s="2"/>
      <c r="AO4906" s="2"/>
      <c r="AP4906" s="2"/>
      <c r="AQ4906" s="2"/>
      <c r="AR4906" s="55"/>
      <c r="AS4906" s="85"/>
      <c r="AT4906" s="85"/>
      <c r="AU4906" s="85"/>
      <c r="AV4906" s="85"/>
      <c r="AW4906" s="100"/>
      <c r="AX4906" s="2"/>
      <c r="AY4906" s="2"/>
      <c r="AZ4906" s="2"/>
      <c r="BA4906" s="2"/>
      <c r="BB4906" s="55"/>
      <c r="BC4906" s="105"/>
      <c r="BD4906" s="105"/>
      <c r="BE4906" s="105"/>
      <c r="BF4906" s="105"/>
      <c r="BG4906" s="109"/>
      <c r="BH4906" s="2"/>
      <c r="BI4906" s="2"/>
      <c r="BJ4906" s="2"/>
      <c r="BK4906" s="2"/>
      <c r="BL4906" s="55"/>
      <c r="BM4906" s="48"/>
      <c r="BN4906" s="48"/>
      <c r="BO4906" s="48"/>
      <c r="BP4906" s="48"/>
      <c r="BQ4906" s="117"/>
      <c r="BR4906" s="2"/>
      <c r="BS4906" s="2"/>
      <c r="BT4906" s="2"/>
      <c r="BU4906" s="2"/>
      <c r="BV4906" s="55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18" t="s">
        <v>5</v>
      </c>
      <c r="H4907" s="3">
        <v>2024</v>
      </c>
      <c r="I4907" s="20" t="s">
        <v>282</v>
      </c>
      <c r="J4907" s="184" t="s">
        <v>272</v>
      </c>
      <c r="K4907" s="184" t="s">
        <v>321</v>
      </c>
      <c r="L4907" s="187">
        <f t="shared" si="167"/>
        <v>8.0000000000000002E-3</v>
      </c>
      <c r="M4907" s="187">
        <f t="shared" si="168"/>
        <v>16.484000000000002</v>
      </c>
      <c r="N4907" s="186" t="s">
        <v>522</v>
      </c>
      <c r="O4907" s="33"/>
      <c r="P4907" s="33"/>
      <c r="Q4907" s="33"/>
      <c r="R4907" s="33"/>
      <c r="S4907" s="42"/>
      <c r="T4907" s="2"/>
      <c r="U4907" s="2"/>
      <c r="V4907" s="2"/>
      <c r="W4907" s="2"/>
      <c r="X4907" s="55"/>
      <c r="Y4907" s="62"/>
      <c r="Z4907" s="62"/>
      <c r="AA4907" s="62"/>
      <c r="AB4907" s="62"/>
      <c r="AC4907" s="68"/>
      <c r="AD4907" s="2"/>
      <c r="AE4907" s="2"/>
      <c r="AF4907" s="2"/>
      <c r="AG4907" s="2"/>
      <c r="AH4907" s="55"/>
      <c r="AI4907" s="72"/>
      <c r="AJ4907" s="72"/>
      <c r="AK4907" s="72" t="s">
        <v>522</v>
      </c>
      <c r="AL4907" s="72">
        <v>8.0000000000000002E-3</v>
      </c>
      <c r="AM4907" s="80">
        <v>16.484000000000002</v>
      </c>
      <c r="AN4907" s="2"/>
      <c r="AO4907" s="2"/>
      <c r="AP4907" s="2"/>
      <c r="AQ4907" s="2"/>
      <c r="AR4907" s="55"/>
      <c r="AS4907" s="85"/>
      <c r="AT4907" s="85"/>
      <c r="AU4907" s="85"/>
      <c r="AV4907" s="85"/>
      <c r="AW4907" s="100"/>
      <c r="AX4907" s="2"/>
      <c r="AY4907" s="2"/>
      <c r="AZ4907" s="2"/>
      <c r="BA4907" s="2"/>
      <c r="BB4907" s="55"/>
      <c r="BC4907" s="105"/>
      <c r="BD4907" s="105"/>
      <c r="BE4907" s="105"/>
      <c r="BF4907" s="105"/>
      <c r="BG4907" s="109"/>
      <c r="BH4907" s="2"/>
      <c r="BI4907" s="2"/>
      <c r="BJ4907" s="2"/>
      <c r="BK4907" s="2"/>
      <c r="BL4907" s="55"/>
      <c r="BM4907" s="48"/>
      <c r="BN4907" s="48"/>
      <c r="BO4907" s="48"/>
      <c r="BP4907" s="48"/>
      <c r="BQ4907" s="117"/>
      <c r="BR4907" s="2"/>
      <c r="BS4907" s="2"/>
      <c r="BT4907" s="2"/>
      <c r="BU4907" s="2"/>
      <c r="BV4907" s="55"/>
    </row>
    <row r="4908" spans="1:74" ht="28.8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18" t="s">
        <v>5</v>
      </c>
      <c r="H4908" s="3">
        <v>2024</v>
      </c>
      <c r="I4908" s="20" t="s">
        <v>282</v>
      </c>
      <c r="J4908" s="184" t="s">
        <v>273</v>
      </c>
      <c r="K4908" s="184" t="s">
        <v>321</v>
      </c>
      <c r="L4908" s="187">
        <f t="shared" si="167"/>
        <v>0.10849999999999999</v>
      </c>
      <c r="M4908" s="187">
        <f t="shared" si="168"/>
        <v>290.53800000000001</v>
      </c>
      <c r="N4908" s="186" t="s">
        <v>1520</v>
      </c>
      <c r="O4908" s="33"/>
      <c r="P4908" s="33"/>
      <c r="Q4908" s="33"/>
      <c r="R4908" s="33"/>
      <c r="S4908" s="42"/>
      <c r="T4908" s="2"/>
      <c r="U4908" s="2"/>
      <c r="V4908" s="2"/>
      <c r="W4908" s="2"/>
      <c r="X4908" s="55"/>
      <c r="Y4908" s="62"/>
      <c r="Z4908" s="62"/>
      <c r="AA4908" s="62"/>
      <c r="AB4908" s="62"/>
      <c r="AC4908" s="68"/>
      <c r="AD4908" s="2"/>
      <c r="AE4908" s="2"/>
      <c r="AF4908" s="2"/>
      <c r="AG4908" s="2"/>
      <c r="AH4908" s="55"/>
      <c r="AI4908" s="72" t="s">
        <v>530</v>
      </c>
      <c r="AJ4908" s="72"/>
      <c r="AK4908" s="72" t="s">
        <v>529</v>
      </c>
      <c r="AL4908" s="72">
        <f>0.022+0.0865</f>
        <v>0.10849999999999999</v>
      </c>
      <c r="AM4908" s="80">
        <f>46.484+244.054</f>
        <v>290.53800000000001</v>
      </c>
      <c r="AN4908" s="2"/>
      <c r="AO4908" s="2"/>
      <c r="AP4908" s="2"/>
      <c r="AQ4908" s="2"/>
      <c r="AR4908" s="55"/>
      <c r="AS4908" s="85"/>
      <c r="AT4908" s="85"/>
      <c r="AU4908" s="85"/>
      <c r="AV4908" s="85"/>
      <c r="AW4908" s="100"/>
      <c r="AX4908" s="2"/>
      <c r="AY4908" s="2"/>
      <c r="AZ4908" s="2"/>
      <c r="BA4908" s="2"/>
      <c r="BB4908" s="55"/>
      <c r="BC4908" s="105"/>
      <c r="BD4908" s="105"/>
      <c r="BE4908" s="105"/>
      <c r="BF4908" s="105"/>
      <c r="BG4908" s="109"/>
      <c r="BH4908" s="2"/>
      <c r="BI4908" s="2"/>
      <c r="BJ4908" s="2"/>
      <c r="BK4908" s="2"/>
      <c r="BL4908" s="55"/>
      <c r="BM4908" s="48"/>
      <c r="BN4908" s="48"/>
      <c r="BO4908" s="48"/>
      <c r="BP4908" s="48"/>
      <c r="BQ4908" s="117"/>
      <c r="BR4908" s="2"/>
      <c r="BS4908" s="2"/>
      <c r="BT4908" s="2"/>
      <c r="BU4908" s="2"/>
      <c r="BV4908" s="55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18" t="s">
        <v>5</v>
      </c>
      <c r="H4909" s="3">
        <v>2024</v>
      </c>
      <c r="I4909" s="20" t="s">
        <v>282</v>
      </c>
      <c r="J4909" s="184" t="s">
        <v>274</v>
      </c>
      <c r="K4909" s="184" t="s">
        <v>321</v>
      </c>
      <c r="L4909" s="187">
        <f t="shared" si="167"/>
        <v>0</v>
      </c>
      <c r="M4909" s="187">
        <f t="shared" si="168"/>
        <v>0</v>
      </c>
      <c r="N4909" s="186"/>
      <c r="O4909" s="33"/>
      <c r="P4909" s="33"/>
      <c r="Q4909" s="33"/>
      <c r="R4909" s="33"/>
      <c r="S4909" s="42"/>
      <c r="T4909" s="2"/>
      <c r="U4909" s="2"/>
      <c r="V4909" s="2"/>
      <c r="W4909" s="2"/>
      <c r="X4909" s="55"/>
      <c r="Y4909" s="62"/>
      <c r="Z4909" s="62"/>
      <c r="AA4909" s="62"/>
      <c r="AB4909" s="62"/>
      <c r="AC4909" s="68"/>
      <c r="AD4909" s="2"/>
      <c r="AE4909" s="2"/>
      <c r="AF4909" s="2"/>
      <c r="AG4909" s="2"/>
      <c r="AH4909" s="55"/>
      <c r="AI4909" s="72"/>
      <c r="AJ4909" s="72"/>
      <c r="AK4909" s="72"/>
      <c r="AL4909" s="72"/>
      <c r="AM4909" s="80"/>
      <c r="AN4909" s="2"/>
      <c r="AO4909" s="2"/>
      <c r="AP4909" s="2"/>
      <c r="AQ4909" s="2"/>
      <c r="AR4909" s="55"/>
      <c r="AS4909" s="85"/>
      <c r="AT4909" s="85"/>
      <c r="AU4909" s="85"/>
      <c r="AV4909" s="85"/>
      <c r="AW4909" s="100"/>
      <c r="AX4909" s="2"/>
      <c r="AY4909" s="2"/>
      <c r="AZ4909" s="2"/>
      <c r="BA4909" s="2"/>
      <c r="BB4909" s="55"/>
      <c r="BC4909" s="105"/>
      <c r="BD4909" s="105"/>
      <c r="BE4909" s="105"/>
      <c r="BF4909" s="105"/>
      <c r="BG4909" s="109"/>
      <c r="BH4909" s="2"/>
      <c r="BI4909" s="2"/>
      <c r="BJ4909" s="2"/>
      <c r="BK4909" s="2"/>
      <c r="BL4909" s="55"/>
      <c r="BM4909" s="48"/>
      <c r="BN4909" s="48"/>
      <c r="BO4909" s="48"/>
      <c r="BP4909" s="48"/>
      <c r="BQ4909" s="117"/>
      <c r="BR4909" s="2"/>
      <c r="BS4909" s="2"/>
      <c r="BT4909" s="2"/>
      <c r="BU4909" s="2"/>
      <c r="BV4909" s="55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18" t="s">
        <v>5</v>
      </c>
      <c r="H4910" s="3">
        <v>2024</v>
      </c>
      <c r="I4910" s="20" t="s">
        <v>282</v>
      </c>
      <c r="J4910" s="184" t="s">
        <v>275</v>
      </c>
      <c r="K4910" s="184" t="s">
        <v>321</v>
      </c>
      <c r="L4910" s="187">
        <f t="shared" si="167"/>
        <v>0</v>
      </c>
      <c r="M4910" s="187">
        <f t="shared" si="168"/>
        <v>0</v>
      </c>
      <c r="N4910" s="186"/>
      <c r="O4910" s="33"/>
      <c r="P4910" s="33"/>
      <c r="Q4910" s="33"/>
      <c r="R4910" s="33"/>
      <c r="S4910" s="42"/>
      <c r="T4910" s="2"/>
      <c r="U4910" s="2"/>
      <c r="V4910" s="2"/>
      <c r="W4910" s="2"/>
      <c r="X4910" s="55"/>
      <c r="Y4910" s="62"/>
      <c r="Z4910" s="62"/>
      <c r="AA4910" s="62"/>
      <c r="AB4910" s="62"/>
      <c r="AC4910" s="68"/>
      <c r="AD4910" s="2"/>
      <c r="AE4910" s="2"/>
      <c r="AF4910" s="2"/>
      <c r="AG4910" s="2"/>
      <c r="AH4910" s="55"/>
      <c r="AI4910" s="72"/>
      <c r="AJ4910" s="72"/>
      <c r="AK4910" s="72"/>
      <c r="AL4910" s="72"/>
      <c r="AM4910" s="80"/>
      <c r="AN4910" s="2"/>
      <c r="AO4910" s="2"/>
      <c r="AP4910" s="2"/>
      <c r="AQ4910" s="2"/>
      <c r="AR4910" s="55"/>
      <c r="AS4910" s="85"/>
      <c r="AT4910" s="85"/>
      <c r="AU4910" s="85"/>
      <c r="AV4910" s="85"/>
      <c r="AW4910" s="100"/>
      <c r="AX4910" s="2"/>
      <c r="AY4910" s="2"/>
      <c r="AZ4910" s="2"/>
      <c r="BA4910" s="2"/>
      <c r="BB4910" s="55"/>
      <c r="BC4910" s="105"/>
      <c r="BD4910" s="105"/>
      <c r="BE4910" s="105"/>
      <c r="BF4910" s="105"/>
      <c r="BG4910" s="109"/>
      <c r="BH4910" s="2"/>
      <c r="BI4910" s="2"/>
      <c r="BJ4910" s="2"/>
      <c r="BK4910" s="2"/>
      <c r="BL4910" s="55"/>
      <c r="BM4910" s="48"/>
      <c r="BN4910" s="48"/>
      <c r="BO4910" s="48"/>
      <c r="BP4910" s="48"/>
      <c r="BQ4910" s="117"/>
      <c r="BR4910" s="2"/>
      <c r="BS4910" s="2"/>
      <c r="BT4910" s="2"/>
      <c r="BU4910" s="2"/>
      <c r="BV4910" s="55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18" t="s">
        <v>5</v>
      </c>
      <c r="H4911" s="3">
        <v>2024</v>
      </c>
      <c r="I4911" s="20" t="s">
        <v>282</v>
      </c>
      <c r="J4911" s="184" t="s">
        <v>276</v>
      </c>
      <c r="K4911" s="184" t="s">
        <v>320</v>
      </c>
      <c r="L4911" s="187">
        <f t="shared" si="167"/>
        <v>0</v>
      </c>
      <c r="M4911" s="187">
        <f t="shared" si="168"/>
        <v>0</v>
      </c>
      <c r="N4911" s="186"/>
      <c r="O4911" s="33"/>
      <c r="P4911" s="33"/>
      <c r="Q4911" s="33"/>
      <c r="R4911" s="33"/>
      <c r="S4911" s="42"/>
      <c r="T4911" s="2"/>
      <c r="U4911" s="2"/>
      <c r="V4911" s="2"/>
      <c r="W4911" s="2"/>
      <c r="X4911" s="55"/>
      <c r="Y4911" s="62"/>
      <c r="Z4911" s="62"/>
      <c r="AA4911" s="62"/>
      <c r="AB4911" s="62"/>
      <c r="AC4911" s="68"/>
      <c r="AD4911" s="2"/>
      <c r="AE4911" s="2"/>
      <c r="AF4911" s="2"/>
      <c r="AG4911" s="2"/>
      <c r="AH4911" s="55"/>
      <c r="AI4911" s="72"/>
      <c r="AJ4911" s="72"/>
      <c r="AK4911" s="72"/>
      <c r="AL4911" s="72"/>
      <c r="AM4911" s="80"/>
      <c r="AN4911" s="2"/>
      <c r="AO4911" s="2"/>
      <c r="AP4911" s="2"/>
      <c r="AQ4911" s="2"/>
      <c r="AR4911" s="55"/>
      <c r="AS4911" s="85"/>
      <c r="AT4911" s="85"/>
      <c r="AU4911" s="85"/>
      <c r="AV4911" s="85"/>
      <c r="AW4911" s="100"/>
      <c r="AX4911" s="2"/>
      <c r="AY4911" s="2"/>
      <c r="AZ4911" s="2"/>
      <c r="BA4911" s="2"/>
      <c r="BB4911" s="55"/>
      <c r="BC4911" s="105"/>
      <c r="BD4911" s="105"/>
      <c r="BE4911" s="105"/>
      <c r="BF4911" s="105"/>
      <c r="BG4911" s="109"/>
      <c r="BH4911" s="2"/>
      <c r="BI4911" s="2"/>
      <c r="BJ4911" s="2"/>
      <c r="BK4911" s="2"/>
      <c r="BL4911" s="55"/>
      <c r="BM4911" s="48"/>
      <c r="BN4911" s="48"/>
      <c r="BO4911" s="48"/>
      <c r="BP4911" s="48"/>
      <c r="BQ4911" s="117"/>
      <c r="BR4911" s="2"/>
      <c r="BS4911" s="2"/>
      <c r="BT4911" s="2"/>
      <c r="BU4911" s="2"/>
      <c r="BV4911" s="55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18" t="s">
        <v>5</v>
      </c>
      <c r="H4912" s="3">
        <v>2024</v>
      </c>
      <c r="I4912" s="20" t="s">
        <v>282</v>
      </c>
      <c r="J4912" s="184" t="s">
        <v>277</v>
      </c>
      <c r="K4912" s="184" t="s">
        <v>320</v>
      </c>
      <c r="L4912" s="187">
        <f t="shared" si="167"/>
        <v>19</v>
      </c>
      <c r="M4912" s="187">
        <f t="shared" si="168"/>
        <v>54.661000000000001</v>
      </c>
      <c r="N4912" s="186" t="s">
        <v>563</v>
      </c>
      <c r="O4912" s="33"/>
      <c r="P4912" s="33"/>
      <c r="Q4912" s="33"/>
      <c r="R4912" s="33"/>
      <c r="S4912" s="42"/>
      <c r="T4912" s="2"/>
      <c r="U4912" s="2"/>
      <c r="V4912" s="2"/>
      <c r="W4912" s="2"/>
      <c r="X4912" s="55"/>
      <c r="Y4912" s="62"/>
      <c r="Z4912" s="62"/>
      <c r="AA4912" s="62"/>
      <c r="AB4912" s="62"/>
      <c r="AC4912" s="68"/>
      <c r="AD4912" s="2"/>
      <c r="AE4912" s="2"/>
      <c r="AF4912" s="2"/>
      <c r="AG4912" s="2"/>
      <c r="AH4912" s="55"/>
      <c r="AI4912" s="72" t="s">
        <v>563</v>
      </c>
      <c r="AJ4912" s="72"/>
      <c r="AK4912" s="72"/>
      <c r="AL4912" s="72">
        <v>19</v>
      </c>
      <c r="AM4912" s="80">
        <v>54.661000000000001</v>
      </c>
      <c r="AN4912" s="2"/>
      <c r="AO4912" s="2"/>
      <c r="AP4912" s="2"/>
      <c r="AQ4912" s="2"/>
      <c r="AR4912" s="55"/>
      <c r="AS4912" s="85"/>
      <c r="AT4912" s="85"/>
      <c r="AU4912" s="85"/>
      <c r="AV4912" s="85"/>
      <c r="AW4912" s="100"/>
      <c r="AX4912" s="2"/>
      <c r="AY4912" s="2"/>
      <c r="AZ4912" s="2"/>
      <c r="BA4912" s="2"/>
      <c r="BB4912" s="55"/>
      <c r="BC4912" s="105"/>
      <c r="BD4912" s="105"/>
      <c r="BE4912" s="105"/>
      <c r="BF4912" s="105"/>
      <c r="BG4912" s="109"/>
      <c r="BH4912" s="2"/>
      <c r="BI4912" s="2"/>
      <c r="BJ4912" s="2"/>
      <c r="BK4912" s="2"/>
      <c r="BL4912" s="55"/>
      <c r="BM4912" s="48"/>
      <c r="BN4912" s="48"/>
      <c r="BO4912" s="48"/>
      <c r="BP4912" s="48"/>
      <c r="BQ4912" s="117"/>
      <c r="BR4912" s="2"/>
      <c r="BS4912" s="2"/>
      <c r="BT4912" s="2"/>
      <c r="BU4912" s="2"/>
      <c r="BV4912" s="55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18" t="s">
        <v>5</v>
      </c>
      <c r="H4913" s="3">
        <v>2024</v>
      </c>
      <c r="I4913" s="20" t="s">
        <v>283</v>
      </c>
      <c r="J4913" s="184" t="s">
        <v>298</v>
      </c>
      <c r="K4913" s="184" t="s">
        <v>321</v>
      </c>
      <c r="L4913" s="187">
        <f t="shared" si="167"/>
        <v>0.1</v>
      </c>
      <c r="M4913" s="187">
        <f t="shared" si="168"/>
        <v>24.713000000000001</v>
      </c>
      <c r="N4913" s="186" t="s">
        <v>363</v>
      </c>
      <c r="O4913" s="33"/>
      <c r="P4913" s="33"/>
      <c r="Q4913" s="33"/>
      <c r="R4913" s="33"/>
      <c r="S4913" s="42"/>
      <c r="T4913" s="2"/>
      <c r="U4913" s="2"/>
      <c r="V4913" s="2"/>
      <c r="W4913" s="2"/>
      <c r="X4913" s="55"/>
      <c r="Y4913" s="62"/>
      <c r="Z4913" s="62" t="s">
        <v>363</v>
      </c>
      <c r="AA4913" s="62"/>
      <c r="AB4913" s="62">
        <v>0.1</v>
      </c>
      <c r="AC4913" s="68">
        <v>24.713000000000001</v>
      </c>
      <c r="AD4913" s="2"/>
      <c r="AE4913" s="2"/>
      <c r="AF4913" s="2"/>
      <c r="AG4913" s="2"/>
      <c r="AH4913" s="55"/>
      <c r="AI4913" s="72"/>
      <c r="AJ4913" s="72"/>
      <c r="AK4913" s="72"/>
      <c r="AL4913" s="72"/>
      <c r="AM4913" s="80"/>
      <c r="AN4913" s="2"/>
      <c r="AO4913" s="2"/>
      <c r="AP4913" s="2"/>
      <c r="AQ4913" s="2"/>
      <c r="AR4913" s="55"/>
      <c r="AS4913" s="85"/>
      <c r="AT4913" s="85"/>
      <c r="AU4913" s="85"/>
      <c r="AV4913" s="85"/>
      <c r="AW4913" s="100"/>
      <c r="AX4913" s="2"/>
      <c r="AY4913" s="2"/>
      <c r="AZ4913" s="2"/>
      <c r="BA4913" s="2"/>
      <c r="BB4913" s="55"/>
      <c r="BC4913" s="105"/>
      <c r="BD4913" s="105"/>
      <c r="BE4913" s="105"/>
      <c r="BF4913" s="105"/>
      <c r="BG4913" s="109"/>
      <c r="BH4913" s="2"/>
      <c r="BI4913" s="2"/>
      <c r="BJ4913" s="2"/>
      <c r="BK4913" s="2"/>
      <c r="BL4913" s="55"/>
      <c r="BM4913" s="48"/>
      <c r="BN4913" s="48"/>
      <c r="BO4913" s="48"/>
      <c r="BP4913" s="48"/>
      <c r="BQ4913" s="117"/>
      <c r="BR4913" s="2"/>
      <c r="BS4913" s="2"/>
      <c r="BT4913" s="2"/>
      <c r="BU4913" s="2"/>
      <c r="BV4913" s="55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18" t="s">
        <v>5</v>
      </c>
      <c r="H4914" s="3">
        <v>2024</v>
      </c>
      <c r="I4914" s="20" t="s">
        <v>283</v>
      </c>
      <c r="J4914" s="184" t="s">
        <v>278</v>
      </c>
      <c r="K4914" s="184" t="s">
        <v>320</v>
      </c>
      <c r="L4914" s="187">
        <f t="shared" si="167"/>
        <v>6</v>
      </c>
      <c r="M4914" s="187">
        <f t="shared" si="168"/>
        <v>8.1059999999999999</v>
      </c>
      <c r="N4914" s="186" t="s">
        <v>1521</v>
      </c>
      <c r="O4914" s="33"/>
      <c r="P4914" s="33"/>
      <c r="Q4914" s="33"/>
      <c r="R4914" s="33"/>
      <c r="S4914" s="42"/>
      <c r="T4914" s="2">
        <v>3</v>
      </c>
      <c r="U4914" s="2"/>
      <c r="V4914" s="2"/>
      <c r="W4914" s="2">
        <v>1</v>
      </c>
      <c r="X4914" s="55">
        <v>1.891</v>
      </c>
      <c r="Y4914" s="62"/>
      <c r="Z4914" s="62" t="s">
        <v>363</v>
      </c>
      <c r="AA4914" s="62"/>
      <c r="AB4914" s="62">
        <v>5</v>
      </c>
      <c r="AC4914" s="68">
        <v>6.2149999999999999</v>
      </c>
      <c r="AD4914" s="2"/>
      <c r="AE4914" s="2"/>
      <c r="AF4914" s="2"/>
      <c r="AG4914" s="2"/>
      <c r="AH4914" s="55"/>
      <c r="AI4914" s="72"/>
      <c r="AJ4914" s="72"/>
      <c r="AK4914" s="72"/>
      <c r="AL4914" s="72"/>
      <c r="AM4914" s="80"/>
      <c r="AN4914" s="2"/>
      <c r="AO4914" s="2"/>
      <c r="AP4914" s="2"/>
      <c r="AQ4914" s="2"/>
      <c r="AR4914" s="55"/>
      <c r="AS4914" s="85"/>
      <c r="AT4914" s="85"/>
      <c r="AU4914" s="85"/>
      <c r="AV4914" s="85"/>
      <c r="AW4914" s="100"/>
      <c r="AX4914" s="2"/>
      <c r="AY4914" s="2"/>
      <c r="AZ4914" s="2"/>
      <c r="BA4914" s="2"/>
      <c r="BB4914" s="55"/>
      <c r="BC4914" s="105"/>
      <c r="BD4914" s="105"/>
      <c r="BE4914" s="105"/>
      <c r="BF4914" s="105"/>
      <c r="BG4914" s="109"/>
      <c r="BH4914" s="2"/>
      <c r="BI4914" s="2"/>
      <c r="BJ4914" s="2"/>
      <c r="BK4914" s="2"/>
      <c r="BL4914" s="55"/>
      <c r="BM4914" s="48"/>
      <c r="BN4914" s="48"/>
      <c r="BO4914" s="48"/>
      <c r="BP4914" s="48"/>
      <c r="BQ4914" s="117"/>
      <c r="BR4914" s="2"/>
      <c r="BS4914" s="2"/>
      <c r="BT4914" s="2"/>
      <c r="BU4914" s="2"/>
      <c r="BV4914" s="55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18" t="s">
        <v>5</v>
      </c>
      <c r="H4915" s="3">
        <v>2024</v>
      </c>
      <c r="I4915" s="20" t="s">
        <v>283</v>
      </c>
      <c r="J4915" s="184" t="s">
        <v>279</v>
      </c>
      <c r="K4915" s="184" t="s">
        <v>320</v>
      </c>
      <c r="L4915" s="187">
        <f t="shared" si="167"/>
        <v>0</v>
      </c>
      <c r="M4915" s="187">
        <f t="shared" si="168"/>
        <v>0</v>
      </c>
      <c r="N4915" s="186"/>
      <c r="O4915" s="33"/>
      <c r="P4915" s="33"/>
      <c r="Q4915" s="33"/>
      <c r="R4915" s="33"/>
      <c r="S4915" s="42"/>
      <c r="T4915" s="2"/>
      <c r="U4915" s="2"/>
      <c r="V4915" s="2"/>
      <c r="W4915" s="2"/>
      <c r="X4915" s="55"/>
      <c r="Y4915" s="62"/>
      <c r="Z4915" s="62"/>
      <c r="AA4915" s="62"/>
      <c r="AB4915" s="62"/>
      <c r="AC4915" s="68"/>
      <c r="AD4915" s="2"/>
      <c r="AE4915" s="2"/>
      <c r="AF4915" s="2"/>
      <c r="AG4915" s="2"/>
      <c r="AH4915" s="55"/>
      <c r="AI4915" s="72"/>
      <c r="AJ4915" s="72"/>
      <c r="AK4915" s="72"/>
      <c r="AL4915" s="72"/>
      <c r="AM4915" s="80"/>
      <c r="AN4915" s="2"/>
      <c r="AO4915" s="2"/>
      <c r="AP4915" s="2"/>
      <c r="AQ4915" s="2"/>
      <c r="AR4915" s="55"/>
      <c r="AS4915" s="85"/>
      <c r="AT4915" s="85"/>
      <c r="AU4915" s="85"/>
      <c r="AV4915" s="85"/>
      <c r="AW4915" s="100"/>
      <c r="AX4915" s="2"/>
      <c r="AY4915" s="2"/>
      <c r="AZ4915" s="2"/>
      <c r="BA4915" s="2"/>
      <c r="BB4915" s="55"/>
      <c r="BC4915" s="105"/>
      <c r="BD4915" s="105"/>
      <c r="BE4915" s="105"/>
      <c r="BF4915" s="105"/>
      <c r="BG4915" s="109"/>
      <c r="BH4915" s="2"/>
      <c r="BI4915" s="2"/>
      <c r="BJ4915" s="2"/>
      <c r="BK4915" s="2"/>
      <c r="BL4915" s="55"/>
      <c r="BM4915" s="48"/>
      <c r="BN4915" s="48"/>
      <c r="BO4915" s="48"/>
      <c r="BP4915" s="48"/>
      <c r="BQ4915" s="117"/>
      <c r="BR4915" s="2"/>
      <c r="BS4915" s="2"/>
      <c r="BT4915" s="2"/>
      <c r="BU4915" s="2"/>
      <c r="BV4915" s="55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18" t="s">
        <v>5</v>
      </c>
      <c r="H4916" s="3">
        <v>2024</v>
      </c>
      <c r="I4916" s="20" t="s">
        <v>286</v>
      </c>
      <c r="J4916" s="184" t="s">
        <v>280</v>
      </c>
      <c r="K4916" s="184" t="s">
        <v>319</v>
      </c>
      <c r="L4916" s="187">
        <f t="shared" si="167"/>
        <v>0</v>
      </c>
      <c r="M4916" s="187">
        <f t="shared" si="168"/>
        <v>0</v>
      </c>
      <c r="N4916" s="186"/>
      <c r="O4916" s="33"/>
      <c r="P4916" s="33"/>
      <c r="Q4916" s="33"/>
      <c r="R4916" s="33"/>
      <c r="S4916" s="42"/>
      <c r="T4916" s="2"/>
      <c r="U4916" s="2"/>
      <c r="V4916" s="2"/>
      <c r="W4916" s="2"/>
      <c r="X4916" s="55"/>
      <c r="Y4916" s="62"/>
      <c r="Z4916" s="62"/>
      <c r="AA4916" s="62"/>
      <c r="AB4916" s="62"/>
      <c r="AC4916" s="68"/>
      <c r="AD4916" s="2"/>
      <c r="AE4916" s="2"/>
      <c r="AF4916" s="2"/>
      <c r="AG4916" s="2"/>
      <c r="AH4916" s="55"/>
      <c r="AI4916" s="72"/>
      <c r="AJ4916" s="72"/>
      <c r="AK4916" s="72"/>
      <c r="AL4916" s="72"/>
      <c r="AM4916" s="80"/>
      <c r="AN4916" s="2"/>
      <c r="AO4916" s="2"/>
      <c r="AP4916" s="2"/>
      <c r="AQ4916" s="2"/>
      <c r="AR4916" s="55"/>
      <c r="AS4916" s="85"/>
      <c r="AT4916" s="85"/>
      <c r="AU4916" s="85"/>
      <c r="AV4916" s="85"/>
      <c r="AW4916" s="100"/>
      <c r="AX4916" s="2"/>
      <c r="AY4916" s="2"/>
      <c r="AZ4916" s="2"/>
      <c r="BA4916" s="2"/>
      <c r="BB4916" s="55"/>
      <c r="BC4916" s="105"/>
      <c r="BD4916" s="105"/>
      <c r="BE4916" s="105"/>
      <c r="BF4916" s="105"/>
      <c r="BG4916" s="109"/>
      <c r="BH4916" s="2"/>
      <c r="BI4916" s="2"/>
      <c r="BJ4916" s="2"/>
      <c r="BK4916" s="2"/>
      <c r="BL4916" s="55"/>
      <c r="BM4916" s="48"/>
      <c r="BN4916" s="48"/>
      <c r="BO4916" s="48"/>
      <c r="BP4916" s="48"/>
      <c r="BQ4916" s="117"/>
      <c r="BR4916" s="2"/>
      <c r="BS4916" s="2"/>
      <c r="BT4916" s="2"/>
      <c r="BU4916" s="2"/>
      <c r="BV4916" s="55"/>
    </row>
    <row r="4917" spans="1:74" ht="28.8" hidden="1" x14ac:dyDescent="0.3">
      <c r="A4917" s="2" t="s">
        <v>161</v>
      </c>
      <c r="B4917" s="2" t="s">
        <v>2</v>
      </c>
      <c r="C4917" s="2" t="s">
        <v>3</v>
      </c>
      <c r="D4917" s="2" t="s">
        <v>124</v>
      </c>
      <c r="E4917" s="5" t="s">
        <v>162</v>
      </c>
      <c r="F4917" s="3"/>
      <c r="G4917" s="18" t="s">
        <v>5</v>
      </c>
      <c r="H4917" s="3">
        <v>2024</v>
      </c>
      <c r="I4917" s="20" t="s">
        <v>286</v>
      </c>
      <c r="J4917" s="184" t="s">
        <v>281</v>
      </c>
      <c r="K4917" s="184" t="s">
        <v>319</v>
      </c>
      <c r="L4917" s="187">
        <f t="shared" si="167"/>
        <v>0</v>
      </c>
      <c r="M4917" s="187">
        <f t="shared" si="168"/>
        <v>45.674000000000007</v>
      </c>
      <c r="N4917" s="186" t="s">
        <v>1519</v>
      </c>
      <c r="O4917" s="33"/>
      <c r="P4917" s="33"/>
      <c r="Q4917" s="33"/>
      <c r="R4917" s="33"/>
      <c r="S4917" s="42"/>
      <c r="T4917" s="2" t="s">
        <v>408</v>
      </c>
      <c r="U4917" s="2"/>
      <c r="V4917" s="2"/>
      <c r="W4917" s="2"/>
      <c r="X4917" s="55">
        <v>19.686</v>
      </c>
      <c r="Y4917" s="62"/>
      <c r="Z4917" s="62"/>
      <c r="AA4917" s="62"/>
      <c r="AB4917" s="62"/>
      <c r="AC4917" s="68"/>
      <c r="AD4917" s="2"/>
      <c r="AE4917" s="2"/>
      <c r="AF4917" s="2"/>
      <c r="AG4917" s="2"/>
      <c r="AH4917" s="55"/>
      <c r="AI4917" s="72"/>
      <c r="AJ4917" s="72"/>
      <c r="AK4917" s="72"/>
      <c r="AL4917" s="72"/>
      <c r="AM4917" s="80"/>
      <c r="AN4917" s="2"/>
      <c r="AO4917" s="2"/>
      <c r="AP4917" s="2"/>
      <c r="AQ4917" s="2"/>
      <c r="AR4917" s="55"/>
      <c r="AS4917" s="85"/>
      <c r="AT4917" s="85"/>
      <c r="AU4917" s="85"/>
      <c r="AV4917" s="85"/>
      <c r="AW4917" s="100"/>
      <c r="AX4917" s="2"/>
      <c r="AY4917" s="2"/>
      <c r="AZ4917" s="2"/>
      <c r="BA4917" s="2"/>
      <c r="BB4917" s="55"/>
      <c r="BC4917" s="105" t="s">
        <v>1061</v>
      </c>
      <c r="BD4917" s="105"/>
      <c r="BE4917" s="105"/>
      <c r="BF4917" s="105"/>
      <c r="BG4917" s="109">
        <v>4.5</v>
      </c>
      <c r="BH4917" s="2"/>
      <c r="BI4917" s="2"/>
      <c r="BJ4917" s="2"/>
      <c r="BK4917" s="2"/>
      <c r="BL4917" s="55"/>
      <c r="BM4917" s="48" t="s">
        <v>1016</v>
      </c>
      <c r="BN4917" s="48"/>
      <c r="BO4917" s="48"/>
      <c r="BP4917" s="48"/>
      <c r="BQ4917" s="117">
        <v>15.428000000000001</v>
      </c>
      <c r="BR4917" s="2" t="s">
        <v>1258</v>
      </c>
      <c r="BS4917" s="2"/>
      <c r="BT4917" s="2"/>
      <c r="BU4917" s="2"/>
      <c r="BV4917" s="55">
        <v>6.06</v>
      </c>
    </row>
    <row r="4918" spans="1:74" s="13" customFormat="1" hidden="1" x14ac:dyDescent="0.3">
      <c r="A4918" s="12" t="s">
        <v>161</v>
      </c>
      <c r="B4918" s="12" t="s">
        <v>2</v>
      </c>
      <c r="C4918" s="12" t="s">
        <v>3</v>
      </c>
      <c r="D4918" s="12" t="s">
        <v>124</v>
      </c>
      <c r="E4918" s="6" t="s">
        <v>162</v>
      </c>
      <c r="F4918" s="7"/>
      <c r="G4918" s="19" t="s">
        <v>5</v>
      </c>
      <c r="H4918" s="7">
        <v>2024</v>
      </c>
      <c r="I4918" s="21"/>
      <c r="J4918" s="12" t="s">
        <v>314</v>
      </c>
      <c r="K4918" s="12"/>
      <c r="L4918" s="147"/>
      <c r="M4918" s="147">
        <f>SUM(M4880:M4917)</f>
        <v>783.86500000000001</v>
      </c>
      <c r="N4918" s="183"/>
      <c r="O4918" s="12"/>
      <c r="P4918" s="12"/>
      <c r="Q4918" s="12"/>
      <c r="R4918" s="12"/>
      <c r="S4918" s="47">
        <f>SUM(S4880:S4917)</f>
        <v>0</v>
      </c>
      <c r="T4918" s="12"/>
      <c r="U4918" s="12"/>
      <c r="V4918" s="12"/>
      <c r="W4918" s="12"/>
      <c r="X4918" s="47">
        <f>SUM(X4880:X4917)</f>
        <v>360.29599999999999</v>
      </c>
      <c r="Y4918" s="12"/>
      <c r="Z4918" s="12"/>
      <c r="AA4918" s="12"/>
      <c r="AB4918" s="12"/>
      <c r="AC4918" s="47">
        <f>SUM(AC4880:AC4917)</f>
        <v>30.928000000000001</v>
      </c>
      <c r="AD4918" s="12"/>
      <c r="AE4918" s="12"/>
      <c r="AF4918" s="12"/>
      <c r="AG4918" s="12"/>
      <c r="AH4918" s="47">
        <f>SUM(AH4880:AH4917)</f>
        <v>0</v>
      </c>
      <c r="AI4918" s="12"/>
      <c r="AJ4918" s="12"/>
      <c r="AK4918" s="12"/>
      <c r="AL4918" s="12"/>
      <c r="AM4918" s="47">
        <f>SUM(AM4880:AM4917)</f>
        <v>361.68299999999999</v>
      </c>
      <c r="AN4918" s="12"/>
      <c r="AO4918" s="12"/>
      <c r="AP4918" s="12"/>
      <c r="AQ4918" s="12"/>
      <c r="AR4918" s="47">
        <f>SUM(AR4880:AR4917)</f>
        <v>4.97</v>
      </c>
      <c r="AS4918" s="12"/>
      <c r="AT4918" s="12"/>
      <c r="AU4918" s="12"/>
      <c r="AV4918" s="12"/>
      <c r="AW4918" s="47">
        <f>SUM(AW4880:AW4917)</f>
        <v>0</v>
      </c>
      <c r="AX4918" s="12"/>
      <c r="AY4918" s="12"/>
      <c r="AZ4918" s="12"/>
      <c r="BA4918" s="12"/>
      <c r="BB4918" s="47">
        <f>SUM(BB4880:BB4917)</f>
        <v>0</v>
      </c>
      <c r="BC4918" s="12"/>
      <c r="BD4918" s="12"/>
      <c r="BE4918" s="12"/>
      <c r="BF4918" s="12"/>
      <c r="BG4918" s="47">
        <f>SUM(BG4880:BG4917)</f>
        <v>4.5</v>
      </c>
      <c r="BH4918" s="12"/>
      <c r="BI4918" s="12"/>
      <c r="BJ4918" s="12"/>
      <c r="BK4918" s="12"/>
      <c r="BL4918" s="47">
        <f>SUM(BL4880:BL4917)</f>
        <v>0</v>
      </c>
      <c r="BM4918" s="12"/>
      <c r="BN4918" s="12"/>
      <c r="BO4918" s="12"/>
      <c r="BP4918" s="12"/>
      <c r="BQ4918" s="47">
        <f>SUM(BQ4880:BQ4917)</f>
        <v>15.428000000000001</v>
      </c>
      <c r="BR4918" s="12"/>
      <c r="BS4918" s="12"/>
      <c r="BT4918" s="12"/>
      <c r="BU4918" s="12"/>
      <c r="BV4918" s="47">
        <f>SUM(BV4880:BV4917)</f>
        <v>6.06</v>
      </c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18" t="s">
        <v>5</v>
      </c>
      <c r="H4919" s="3">
        <v>2024</v>
      </c>
      <c r="I4919" s="20" t="s">
        <v>287</v>
      </c>
      <c r="J4919" s="184" t="s">
        <v>267</v>
      </c>
      <c r="K4919" s="184" t="s">
        <v>318</v>
      </c>
      <c r="L4919" s="187">
        <f t="shared" si="167"/>
        <v>0</v>
      </c>
      <c r="M4919" s="187">
        <f t="shared" si="168"/>
        <v>0</v>
      </c>
      <c r="N4919" s="186"/>
      <c r="O4919" s="33"/>
      <c r="P4919" s="33"/>
      <c r="Q4919" s="33"/>
      <c r="R4919" s="33"/>
      <c r="S4919" s="42"/>
      <c r="T4919" s="2"/>
      <c r="U4919" s="2"/>
      <c r="V4919" s="2"/>
      <c r="W4919" s="2"/>
      <c r="X4919" s="55"/>
      <c r="Y4919" s="62"/>
      <c r="Z4919" s="62"/>
      <c r="AA4919" s="62"/>
      <c r="AB4919" s="62"/>
      <c r="AC4919" s="68"/>
      <c r="AD4919" s="2"/>
      <c r="AE4919" s="2"/>
      <c r="AF4919" s="2"/>
      <c r="AG4919" s="2"/>
      <c r="AH4919" s="55"/>
      <c r="AI4919" s="72"/>
      <c r="AJ4919" s="72"/>
      <c r="AK4919" s="72"/>
      <c r="AL4919" s="72"/>
      <c r="AM4919" s="80"/>
      <c r="AN4919" s="2"/>
      <c r="AO4919" s="2"/>
      <c r="AP4919" s="2"/>
      <c r="AQ4919" s="2"/>
      <c r="AR4919" s="55"/>
      <c r="AS4919" s="85"/>
      <c r="AT4919" s="85"/>
      <c r="AU4919" s="85"/>
      <c r="AV4919" s="85"/>
      <c r="AW4919" s="100"/>
      <c r="AX4919" s="2"/>
      <c r="AY4919" s="2"/>
      <c r="AZ4919" s="2"/>
      <c r="BA4919" s="2"/>
      <c r="BB4919" s="55"/>
      <c r="BC4919" s="105"/>
      <c r="BD4919" s="105"/>
      <c r="BE4919" s="105"/>
      <c r="BF4919" s="105"/>
      <c r="BG4919" s="109"/>
      <c r="BH4919" s="2"/>
      <c r="BI4919" s="2"/>
      <c r="BJ4919" s="2"/>
      <c r="BK4919" s="2"/>
      <c r="BL4919" s="55"/>
      <c r="BM4919" s="48"/>
      <c r="BN4919" s="48"/>
      <c r="BO4919" s="48"/>
      <c r="BP4919" s="48"/>
      <c r="BQ4919" s="117"/>
      <c r="BR4919" s="2"/>
      <c r="BS4919" s="2"/>
      <c r="BT4919" s="2"/>
      <c r="BU4919" s="2"/>
      <c r="BV4919" s="55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18" t="s">
        <v>5</v>
      </c>
      <c r="H4920" s="3">
        <v>2024</v>
      </c>
      <c r="I4920" s="20" t="s">
        <v>287</v>
      </c>
      <c r="J4920" s="184" t="s">
        <v>291</v>
      </c>
      <c r="K4920" s="184" t="s">
        <v>319</v>
      </c>
      <c r="L4920" s="187">
        <f t="shared" si="167"/>
        <v>0</v>
      </c>
      <c r="M4920" s="187">
        <f t="shared" si="168"/>
        <v>0</v>
      </c>
      <c r="N4920" s="186"/>
      <c r="O4920" s="33"/>
      <c r="P4920" s="33"/>
      <c r="Q4920" s="33"/>
      <c r="R4920" s="33"/>
      <c r="S4920" s="42"/>
      <c r="T4920" s="2"/>
      <c r="U4920" s="2"/>
      <c r="V4920" s="2"/>
      <c r="W4920" s="2"/>
      <c r="X4920" s="55"/>
      <c r="Y4920" s="62"/>
      <c r="Z4920" s="62"/>
      <c r="AA4920" s="62"/>
      <c r="AB4920" s="62"/>
      <c r="AC4920" s="68"/>
      <c r="AD4920" s="2"/>
      <c r="AE4920" s="2"/>
      <c r="AF4920" s="2"/>
      <c r="AG4920" s="2"/>
      <c r="AH4920" s="55"/>
      <c r="AI4920" s="72"/>
      <c r="AJ4920" s="72"/>
      <c r="AK4920" s="72"/>
      <c r="AL4920" s="72"/>
      <c r="AM4920" s="80"/>
      <c r="AN4920" s="2"/>
      <c r="AO4920" s="2"/>
      <c r="AP4920" s="2"/>
      <c r="AQ4920" s="2"/>
      <c r="AR4920" s="55"/>
      <c r="AS4920" s="85"/>
      <c r="AT4920" s="85"/>
      <c r="AU4920" s="85"/>
      <c r="AV4920" s="85"/>
      <c r="AW4920" s="100"/>
      <c r="AX4920" s="2"/>
      <c r="AY4920" s="2"/>
      <c r="AZ4920" s="2"/>
      <c r="BA4920" s="2"/>
      <c r="BB4920" s="55"/>
      <c r="BC4920" s="105"/>
      <c r="BD4920" s="105"/>
      <c r="BE4920" s="105"/>
      <c r="BF4920" s="105"/>
      <c r="BG4920" s="109"/>
      <c r="BH4920" s="2"/>
      <c r="BI4920" s="2"/>
      <c r="BJ4920" s="2"/>
      <c r="BK4920" s="2"/>
      <c r="BL4920" s="55"/>
      <c r="BM4920" s="48"/>
      <c r="BN4920" s="48"/>
      <c r="BO4920" s="48"/>
      <c r="BP4920" s="48"/>
      <c r="BQ4920" s="117"/>
      <c r="BR4920" s="2"/>
      <c r="BS4920" s="2"/>
      <c r="BT4920" s="2"/>
      <c r="BU4920" s="2"/>
      <c r="BV4920" s="55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18" t="s">
        <v>5</v>
      </c>
      <c r="H4921" s="3">
        <v>2024</v>
      </c>
      <c r="I4921" s="20" t="s">
        <v>286</v>
      </c>
      <c r="J4921" s="184" t="s">
        <v>336</v>
      </c>
      <c r="K4921" s="184" t="s">
        <v>319</v>
      </c>
      <c r="L4921" s="187">
        <f t="shared" si="167"/>
        <v>0</v>
      </c>
      <c r="M4921" s="187">
        <f t="shared" si="168"/>
        <v>0</v>
      </c>
      <c r="N4921" s="186"/>
      <c r="O4921" s="33"/>
      <c r="P4921" s="33"/>
      <c r="Q4921" s="33"/>
      <c r="R4921" s="33"/>
      <c r="S4921" s="42"/>
      <c r="T4921" s="2"/>
      <c r="U4921" s="2"/>
      <c r="V4921" s="2"/>
      <c r="W4921" s="2"/>
      <c r="X4921" s="55"/>
      <c r="Y4921" s="62"/>
      <c r="Z4921" s="62"/>
      <c r="AA4921" s="62"/>
      <c r="AB4921" s="62"/>
      <c r="AC4921" s="68"/>
      <c r="AD4921" s="2"/>
      <c r="AE4921" s="2"/>
      <c r="AF4921" s="2"/>
      <c r="AG4921" s="2"/>
      <c r="AH4921" s="55"/>
      <c r="AI4921" s="72"/>
      <c r="AJ4921" s="72"/>
      <c r="AK4921" s="72"/>
      <c r="AL4921" s="72"/>
      <c r="AM4921" s="80"/>
      <c r="AN4921" s="2"/>
      <c r="AO4921" s="2"/>
      <c r="AP4921" s="2"/>
      <c r="AQ4921" s="2"/>
      <c r="AR4921" s="55"/>
      <c r="AS4921" s="85"/>
      <c r="AT4921" s="85"/>
      <c r="AU4921" s="85"/>
      <c r="AV4921" s="85"/>
      <c r="AW4921" s="100"/>
      <c r="AX4921" s="2"/>
      <c r="AY4921" s="2"/>
      <c r="AZ4921" s="2"/>
      <c r="BA4921" s="2"/>
      <c r="BB4921" s="55"/>
      <c r="BC4921" s="105"/>
      <c r="BD4921" s="105"/>
      <c r="BE4921" s="105"/>
      <c r="BF4921" s="105"/>
      <c r="BG4921" s="109"/>
      <c r="BH4921" s="2"/>
      <c r="BI4921" s="2"/>
      <c r="BJ4921" s="2"/>
      <c r="BK4921" s="2"/>
      <c r="BL4921" s="55"/>
      <c r="BM4921" s="48"/>
      <c r="BN4921" s="48"/>
      <c r="BO4921" s="48"/>
      <c r="BP4921" s="48"/>
      <c r="BQ4921" s="117"/>
      <c r="BR4921" s="2"/>
      <c r="BS4921" s="2"/>
      <c r="BT4921" s="2"/>
      <c r="BU4921" s="2"/>
      <c r="BV4921" s="55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18" t="s">
        <v>5</v>
      </c>
      <c r="H4922" s="3">
        <v>2024</v>
      </c>
      <c r="I4922" s="20" t="s">
        <v>286</v>
      </c>
      <c r="J4922" s="185" t="s">
        <v>337</v>
      </c>
      <c r="K4922" s="185" t="s">
        <v>318</v>
      </c>
      <c r="L4922" s="187">
        <f t="shared" si="167"/>
        <v>0</v>
      </c>
      <c r="M4922" s="187">
        <f t="shared" si="168"/>
        <v>0</v>
      </c>
      <c r="N4922" s="186"/>
      <c r="O4922" s="53"/>
      <c r="P4922" s="53"/>
      <c r="Q4922" s="53"/>
      <c r="R4922" s="53"/>
      <c r="S4922" s="54"/>
      <c r="T4922" s="8"/>
      <c r="U4922" s="8"/>
      <c r="V4922" s="8"/>
      <c r="W4922" s="8"/>
      <c r="X4922" s="122"/>
      <c r="Y4922" s="135"/>
      <c r="Z4922" s="135"/>
      <c r="AA4922" s="135"/>
      <c r="AB4922" s="135"/>
      <c r="AC4922" s="136"/>
      <c r="AD4922" s="8"/>
      <c r="AE4922" s="8"/>
      <c r="AF4922" s="8"/>
      <c r="AG4922" s="8"/>
      <c r="AH4922" s="122"/>
      <c r="AI4922" s="137"/>
      <c r="AJ4922" s="137"/>
      <c r="AK4922" s="137"/>
      <c r="AL4922" s="137"/>
      <c r="AM4922" s="138"/>
      <c r="AN4922" s="8"/>
      <c r="AO4922" s="8"/>
      <c r="AP4922" s="8"/>
      <c r="AQ4922" s="8"/>
      <c r="AR4922" s="122"/>
      <c r="AS4922" s="139"/>
      <c r="AT4922" s="139"/>
      <c r="AU4922" s="139"/>
      <c r="AV4922" s="139"/>
      <c r="AW4922" s="140"/>
      <c r="AX4922" s="8"/>
      <c r="AY4922" s="8"/>
      <c r="AZ4922" s="8"/>
      <c r="BA4922" s="8"/>
      <c r="BB4922" s="122"/>
      <c r="BC4922" s="141"/>
      <c r="BD4922" s="141"/>
      <c r="BE4922" s="141"/>
      <c r="BF4922" s="141"/>
      <c r="BG4922" s="142"/>
      <c r="BH4922" s="8"/>
      <c r="BI4922" s="8"/>
      <c r="BJ4922" s="8"/>
      <c r="BK4922" s="8"/>
      <c r="BL4922" s="122"/>
      <c r="BM4922" s="143"/>
      <c r="BN4922" s="143"/>
      <c r="BO4922" s="143"/>
      <c r="BP4922" s="143"/>
      <c r="BQ4922" s="144"/>
      <c r="BR4922" s="8"/>
      <c r="BS4922" s="8"/>
      <c r="BT4922" s="8"/>
      <c r="BU4922" s="8"/>
      <c r="BV4922" s="122"/>
    </row>
    <row r="4923" spans="1:74" ht="28.8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18" t="s">
        <v>5</v>
      </c>
      <c r="H4923" s="3">
        <v>2024</v>
      </c>
      <c r="I4923" s="20" t="s">
        <v>286</v>
      </c>
      <c r="J4923" s="185" t="s">
        <v>338</v>
      </c>
      <c r="K4923" s="185" t="s">
        <v>339</v>
      </c>
      <c r="L4923" s="187">
        <f t="shared" si="167"/>
        <v>0</v>
      </c>
      <c r="M4923" s="187">
        <f t="shared" si="168"/>
        <v>0</v>
      </c>
      <c r="N4923" s="186"/>
      <c r="O4923" s="53"/>
      <c r="P4923" s="53"/>
      <c r="Q4923" s="53"/>
      <c r="R4923" s="53"/>
      <c r="S4923" s="54"/>
      <c r="T4923" s="8"/>
      <c r="U4923" s="8"/>
      <c r="V4923" s="8"/>
      <c r="W4923" s="8"/>
      <c r="X4923" s="122"/>
      <c r="Y4923" s="135"/>
      <c r="Z4923" s="135"/>
      <c r="AA4923" s="135"/>
      <c r="AB4923" s="135"/>
      <c r="AC4923" s="136"/>
      <c r="AD4923" s="8"/>
      <c r="AE4923" s="8"/>
      <c r="AF4923" s="8"/>
      <c r="AG4923" s="8"/>
      <c r="AH4923" s="122"/>
      <c r="AI4923" s="137"/>
      <c r="AJ4923" s="137"/>
      <c r="AK4923" s="137"/>
      <c r="AL4923" s="137"/>
      <c r="AM4923" s="138"/>
      <c r="AN4923" s="8"/>
      <c r="AO4923" s="8"/>
      <c r="AP4923" s="8"/>
      <c r="AQ4923" s="8"/>
      <c r="AR4923" s="122"/>
      <c r="AS4923" s="139"/>
      <c r="AT4923" s="139"/>
      <c r="AU4923" s="139"/>
      <c r="AV4923" s="139"/>
      <c r="AW4923" s="140"/>
      <c r="AX4923" s="8"/>
      <c r="AY4923" s="8"/>
      <c r="AZ4923" s="8"/>
      <c r="BA4923" s="8"/>
      <c r="BB4923" s="122"/>
      <c r="BC4923" s="141"/>
      <c r="BD4923" s="141"/>
      <c r="BE4923" s="141"/>
      <c r="BF4923" s="141"/>
      <c r="BG4923" s="142"/>
      <c r="BH4923" s="8"/>
      <c r="BI4923" s="8"/>
      <c r="BJ4923" s="8"/>
      <c r="BK4923" s="8"/>
      <c r="BL4923" s="122"/>
      <c r="BM4923" s="143"/>
      <c r="BN4923" s="143"/>
      <c r="BO4923" s="143"/>
      <c r="BP4923" s="143"/>
      <c r="BQ4923" s="144"/>
      <c r="BR4923" s="8"/>
      <c r="BS4923" s="8"/>
      <c r="BT4923" s="8"/>
      <c r="BU4923" s="8"/>
      <c r="BV4923" s="122"/>
    </row>
    <row r="4924" spans="1:74" ht="28.8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18" t="s">
        <v>5</v>
      </c>
      <c r="H4924" s="3">
        <v>2024</v>
      </c>
      <c r="I4924" s="20" t="s">
        <v>286</v>
      </c>
      <c r="J4924" s="185" t="s">
        <v>340</v>
      </c>
      <c r="K4924" s="185" t="s">
        <v>318</v>
      </c>
      <c r="L4924" s="187">
        <f t="shared" si="167"/>
        <v>0</v>
      </c>
      <c r="M4924" s="187">
        <f t="shared" si="168"/>
        <v>0</v>
      </c>
      <c r="N4924" s="186"/>
      <c r="O4924" s="53"/>
      <c r="P4924" s="53"/>
      <c r="Q4924" s="53"/>
      <c r="R4924" s="53"/>
      <c r="S4924" s="54"/>
      <c r="T4924" s="8"/>
      <c r="U4924" s="8"/>
      <c r="V4924" s="8"/>
      <c r="W4924" s="8"/>
      <c r="X4924" s="122"/>
      <c r="Y4924" s="135"/>
      <c r="Z4924" s="135"/>
      <c r="AA4924" s="135"/>
      <c r="AB4924" s="135"/>
      <c r="AC4924" s="136"/>
      <c r="AD4924" s="8"/>
      <c r="AE4924" s="8"/>
      <c r="AF4924" s="8"/>
      <c r="AG4924" s="8"/>
      <c r="AH4924" s="122"/>
      <c r="AI4924" s="137"/>
      <c r="AJ4924" s="137"/>
      <c r="AK4924" s="137"/>
      <c r="AL4924" s="137"/>
      <c r="AM4924" s="138"/>
      <c r="AN4924" s="8"/>
      <c r="AO4924" s="8"/>
      <c r="AP4924" s="8"/>
      <c r="AQ4924" s="8"/>
      <c r="AR4924" s="122"/>
      <c r="AS4924" s="139"/>
      <c r="AT4924" s="139"/>
      <c r="AU4924" s="139"/>
      <c r="AV4924" s="139"/>
      <c r="AW4924" s="140"/>
      <c r="AX4924" s="8"/>
      <c r="AY4924" s="8"/>
      <c r="AZ4924" s="8"/>
      <c r="BA4924" s="8"/>
      <c r="BB4924" s="122"/>
      <c r="BC4924" s="141"/>
      <c r="BD4924" s="141"/>
      <c r="BE4924" s="141"/>
      <c r="BF4924" s="141"/>
      <c r="BG4924" s="142"/>
      <c r="BH4924" s="8"/>
      <c r="BI4924" s="8"/>
      <c r="BJ4924" s="8"/>
      <c r="BK4924" s="8"/>
      <c r="BL4924" s="122"/>
      <c r="BM4924" s="143"/>
      <c r="BN4924" s="143"/>
      <c r="BO4924" s="143"/>
      <c r="BP4924" s="143"/>
      <c r="BQ4924" s="144"/>
      <c r="BR4924" s="8"/>
      <c r="BS4924" s="8"/>
      <c r="BT4924" s="8"/>
      <c r="BU4924" s="8"/>
      <c r="BV4924" s="122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18" t="s">
        <v>5</v>
      </c>
      <c r="H4925" s="3">
        <v>2024</v>
      </c>
      <c r="I4925" s="20" t="s">
        <v>286</v>
      </c>
      <c r="J4925" s="185" t="s">
        <v>341</v>
      </c>
      <c r="K4925" s="185" t="s">
        <v>320</v>
      </c>
      <c r="L4925" s="187">
        <f t="shared" si="167"/>
        <v>0</v>
      </c>
      <c r="M4925" s="187">
        <f t="shared" si="168"/>
        <v>0</v>
      </c>
      <c r="N4925" s="186"/>
      <c r="O4925" s="53"/>
      <c r="P4925" s="53"/>
      <c r="Q4925" s="53"/>
      <c r="R4925" s="53"/>
      <c r="S4925" s="54"/>
      <c r="T4925" s="8"/>
      <c r="U4925" s="8"/>
      <c r="V4925" s="8"/>
      <c r="W4925" s="8"/>
      <c r="X4925" s="122"/>
      <c r="Y4925" s="135"/>
      <c r="Z4925" s="135"/>
      <c r="AA4925" s="135"/>
      <c r="AB4925" s="135"/>
      <c r="AC4925" s="136"/>
      <c r="AD4925" s="8"/>
      <c r="AE4925" s="8"/>
      <c r="AF4925" s="8"/>
      <c r="AG4925" s="8"/>
      <c r="AH4925" s="122"/>
      <c r="AI4925" s="137"/>
      <c r="AJ4925" s="137"/>
      <c r="AK4925" s="137"/>
      <c r="AL4925" s="137"/>
      <c r="AM4925" s="138"/>
      <c r="AN4925" s="8"/>
      <c r="AO4925" s="8"/>
      <c r="AP4925" s="8"/>
      <c r="AQ4925" s="8"/>
      <c r="AR4925" s="122"/>
      <c r="AS4925" s="139"/>
      <c r="AT4925" s="139"/>
      <c r="AU4925" s="139"/>
      <c r="AV4925" s="139"/>
      <c r="AW4925" s="140"/>
      <c r="AX4925" s="8"/>
      <c r="AY4925" s="8"/>
      <c r="AZ4925" s="8"/>
      <c r="BA4925" s="8"/>
      <c r="BB4925" s="122"/>
      <c r="BC4925" s="141"/>
      <c r="BD4925" s="141"/>
      <c r="BE4925" s="141"/>
      <c r="BF4925" s="141"/>
      <c r="BG4925" s="142"/>
      <c r="BH4925" s="8"/>
      <c r="BI4925" s="8"/>
      <c r="BJ4925" s="8"/>
      <c r="BK4925" s="8"/>
      <c r="BL4925" s="122"/>
      <c r="BM4925" s="143"/>
      <c r="BN4925" s="143"/>
      <c r="BO4925" s="143"/>
      <c r="BP4925" s="143"/>
      <c r="BQ4925" s="144"/>
      <c r="BR4925" s="8"/>
      <c r="BS4925" s="8"/>
      <c r="BT4925" s="8"/>
      <c r="BU4925" s="8"/>
      <c r="BV4925" s="122"/>
    </row>
    <row r="4926" spans="1:74" ht="28.8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18" t="s">
        <v>5</v>
      </c>
      <c r="H4926" s="3">
        <v>2024</v>
      </c>
      <c r="I4926" s="20" t="s">
        <v>286</v>
      </c>
      <c r="J4926" s="185" t="s">
        <v>342</v>
      </c>
      <c r="K4926" s="185" t="s">
        <v>320</v>
      </c>
      <c r="L4926" s="187">
        <f t="shared" si="167"/>
        <v>0</v>
      </c>
      <c r="M4926" s="187">
        <f t="shared" si="168"/>
        <v>0</v>
      </c>
      <c r="N4926" s="186"/>
      <c r="O4926" s="53"/>
      <c r="P4926" s="53"/>
      <c r="Q4926" s="53"/>
      <c r="R4926" s="53"/>
      <c r="S4926" s="54"/>
      <c r="T4926" s="8"/>
      <c r="U4926" s="8"/>
      <c r="V4926" s="8"/>
      <c r="W4926" s="8"/>
      <c r="X4926" s="122"/>
      <c r="Y4926" s="135"/>
      <c r="Z4926" s="135"/>
      <c r="AA4926" s="135"/>
      <c r="AB4926" s="135"/>
      <c r="AC4926" s="136"/>
      <c r="AD4926" s="8"/>
      <c r="AE4926" s="8"/>
      <c r="AF4926" s="8"/>
      <c r="AG4926" s="8"/>
      <c r="AH4926" s="122"/>
      <c r="AI4926" s="137"/>
      <c r="AJ4926" s="137"/>
      <c r="AK4926" s="137"/>
      <c r="AL4926" s="137"/>
      <c r="AM4926" s="138"/>
      <c r="AN4926" s="8"/>
      <c r="AO4926" s="8"/>
      <c r="AP4926" s="8"/>
      <c r="AQ4926" s="8"/>
      <c r="AR4926" s="122"/>
      <c r="AS4926" s="139"/>
      <c r="AT4926" s="139"/>
      <c r="AU4926" s="139"/>
      <c r="AV4926" s="139"/>
      <c r="AW4926" s="140"/>
      <c r="AX4926" s="8"/>
      <c r="AY4926" s="8"/>
      <c r="AZ4926" s="8"/>
      <c r="BA4926" s="8"/>
      <c r="BB4926" s="122"/>
      <c r="BC4926" s="141"/>
      <c r="BD4926" s="141"/>
      <c r="BE4926" s="141"/>
      <c r="BF4926" s="141"/>
      <c r="BG4926" s="142"/>
      <c r="BH4926" s="8"/>
      <c r="BI4926" s="8"/>
      <c r="BJ4926" s="8"/>
      <c r="BK4926" s="8"/>
      <c r="BL4926" s="122"/>
      <c r="BM4926" s="143"/>
      <c r="BN4926" s="143"/>
      <c r="BO4926" s="143"/>
      <c r="BP4926" s="143"/>
      <c r="BQ4926" s="144"/>
      <c r="BR4926" s="8"/>
      <c r="BS4926" s="8"/>
      <c r="BT4926" s="8"/>
      <c r="BU4926" s="8"/>
      <c r="BV4926" s="122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18" t="s">
        <v>5</v>
      </c>
      <c r="H4927" s="3">
        <v>2024</v>
      </c>
      <c r="I4927" s="20" t="s">
        <v>286</v>
      </c>
      <c r="J4927" s="185" t="s">
        <v>343</v>
      </c>
      <c r="K4927" s="185" t="s">
        <v>339</v>
      </c>
      <c r="L4927" s="187">
        <f t="shared" si="167"/>
        <v>0</v>
      </c>
      <c r="M4927" s="187">
        <f t="shared" si="168"/>
        <v>0</v>
      </c>
      <c r="N4927" s="186"/>
      <c r="O4927" s="53"/>
      <c r="P4927" s="53"/>
      <c r="Q4927" s="53"/>
      <c r="R4927" s="53"/>
      <c r="S4927" s="54"/>
      <c r="T4927" s="8"/>
      <c r="U4927" s="8"/>
      <c r="V4927" s="8"/>
      <c r="W4927" s="8"/>
      <c r="X4927" s="122"/>
      <c r="Y4927" s="135"/>
      <c r="Z4927" s="135"/>
      <c r="AA4927" s="135"/>
      <c r="AB4927" s="135"/>
      <c r="AC4927" s="136"/>
      <c r="AD4927" s="8"/>
      <c r="AE4927" s="8"/>
      <c r="AF4927" s="8"/>
      <c r="AG4927" s="8"/>
      <c r="AH4927" s="122"/>
      <c r="AI4927" s="137"/>
      <c r="AJ4927" s="137"/>
      <c r="AK4927" s="137"/>
      <c r="AL4927" s="137"/>
      <c r="AM4927" s="138"/>
      <c r="AN4927" s="8"/>
      <c r="AO4927" s="8"/>
      <c r="AP4927" s="8"/>
      <c r="AQ4927" s="8"/>
      <c r="AR4927" s="122"/>
      <c r="AS4927" s="139"/>
      <c r="AT4927" s="139"/>
      <c r="AU4927" s="139"/>
      <c r="AV4927" s="139"/>
      <c r="AW4927" s="140"/>
      <c r="AX4927" s="8"/>
      <c r="AY4927" s="8"/>
      <c r="AZ4927" s="8"/>
      <c r="BA4927" s="8"/>
      <c r="BB4927" s="122"/>
      <c r="BC4927" s="141"/>
      <c r="BD4927" s="141"/>
      <c r="BE4927" s="141"/>
      <c r="BF4927" s="141"/>
      <c r="BG4927" s="142"/>
      <c r="BH4927" s="8"/>
      <c r="BI4927" s="8"/>
      <c r="BJ4927" s="8"/>
      <c r="BK4927" s="8"/>
      <c r="BL4927" s="122"/>
      <c r="BM4927" s="143"/>
      <c r="BN4927" s="143"/>
      <c r="BO4927" s="143"/>
      <c r="BP4927" s="143"/>
      <c r="BQ4927" s="144"/>
      <c r="BR4927" s="8"/>
      <c r="BS4927" s="8"/>
      <c r="BT4927" s="8"/>
      <c r="BU4927" s="8"/>
      <c r="BV4927" s="122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18" t="s">
        <v>5</v>
      </c>
      <c r="H4928" s="3">
        <v>2024</v>
      </c>
      <c r="I4928" s="20" t="s">
        <v>288</v>
      </c>
      <c r="J4928" s="185" t="s">
        <v>344</v>
      </c>
      <c r="K4928" s="185" t="s">
        <v>318</v>
      </c>
      <c r="L4928" s="187">
        <f t="shared" si="167"/>
        <v>0</v>
      </c>
      <c r="M4928" s="187">
        <f t="shared" si="168"/>
        <v>0</v>
      </c>
      <c r="N4928" s="186"/>
      <c r="O4928" s="53"/>
      <c r="P4928" s="53"/>
      <c r="Q4928" s="53"/>
      <c r="R4928" s="53"/>
      <c r="S4928" s="54"/>
      <c r="T4928" s="8"/>
      <c r="U4928" s="8"/>
      <c r="V4928" s="8"/>
      <c r="W4928" s="8"/>
      <c r="X4928" s="122"/>
      <c r="Y4928" s="135"/>
      <c r="Z4928" s="135"/>
      <c r="AA4928" s="135"/>
      <c r="AB4928" s="135"/>
      <c r="AC4928" s="136"/>
      <c r="AD4928" s="8"/>
      <c r="AE4928" s="8"/>
      <c r="AF4928" s="8"/>
      <c r="AG4928" s="8"/>
      <c r="AH4928" s="122"/>
      <c r="AI4928" s="137"/>
      <c r="AJ4928" s="137"/>
      <c r="AK4928" s="137"/>
      <c r="AL4928" s="137"/>
      <c r="AM4928" s="138"/>
      <c r="AN4928" s="8"/>
      <c r="AO4928" s="8"/>
      <c r="AP4928" s="8"/>
      <c r="AQ4928" s="8"/>
      <c r="AR4928" s="122"/>
      <c r="AS4928" s="139"/>
      <c r="AT4928" s="139"/>
      <c r="AU4928" s="139"/>
      <c r="AV4928" s="139"/>
      <c r="AW4928" s="140"/>
      <c r="AX4928" s="8"/>
      <c r="AY4928" s="8"/>
      <c r="AZ4928" s="8"/>
      <c r="BA4928" s="8"/>
      <c r="BB4928" s="122"/>
      <c r="BC4928" s="141"/>
      <c r="BD4928" s="141"/>
      <c r="BE4928" s="141"/>
      <c r="BF4928" s="141"/>
      <c r="BG4928" s="142"/>
      <c r="BH4928" s="8"/>
      <c r="BI4928" s="8"/>
      <c r="BJ4928" s="8"/>
      <c r="BK4928" s="8"/>
      <c r="BL4928" s="122"/>
      <c r="BM4928" s="143"/>
      <c r="BN4928" s="143"/>
      <c r="BO4928" s="143"/>
      <c r="BP4928" s="143"/>
      <c r="BQ4928" s="144"/>
      <c r="BR4928" s="8"/>
      <c r="BS4928" s="8"/>
      <c r="BT4928" s="8"/>
      <c r="BU4928" s="8"/>
      <c r="BV4928" s="122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18" t="s">
        <v>5</v>
      </c>
      <c r="H4929" s="3">
        <v>2024</v>
      </c>
      <c r="I4929" s="20" t="s">
        <v>288</v>
      </c>
      <c r="J4929" s="184" t="s">
        <v>351</v>
      </c>
      <c r="K4929" s="184" t="s">
        <v>318</v>
      </c>
      <c r="L4929" s="188">
        <f t="shared" si="167"/>
        <v>0</v>
      </c>
      <c r="M4929" s="187">
        <f t="shared" si="168"/>
        <v>0</v>
      </c>
      <c r="N4929" s="186"/>
      <c r="O4929" s="53"/>
      <c r="P4929" s="53"/>
      <c r="Q4929" s="53"/>
      <c r="R4929" s="53"/>
      <c r="S4929" s="54"/>
      <c r="T4929" s="8"/>
      <c r="U4929" s="8"/>
      <c r="V4929" s="8"/>
      <c r="W4929" s="8"/>
      <c r="X4929" s="122"/>
      <c r="Y4929" s="135"/>
      <c r="Z4929" s="135"/>
      <c r="AA4929" s="135"/>
      <c r="AB4929" s="135"/>
      <c r="AC4929" s="136"/>
      <c r="AD4929" s="8"/>
      <c r="AE4929" s="8"/>
      <c r="AF4929" s="8"/>
      <c r="AG4929" s="8"/>
      <c r="AH4929" s="122"/>
      <c r="AI4929" s="137"/>
      <c r="AJ4929" s="137"/>
      <c r="AK4929" s="137"/>
      <c r="AL4929" s="137"/>
      <c r="AM4929" s="138"/>
      <c r="AN4929" s="8"/>
      <c r="AO4929" s="8"/>
      <c r="AP4929" s="8"/>
      <c r="AQ4929" s="8"/>
      <c r="AR4929" s="122"/>
      <c r="AS4929" s="139"/>
      <c r="AT4929" s="139"/>
      <c r="AU4929" s="139"/>
      <c r="AV4929" s="139"/>
      <c r="AW4929" s="140"/>
      <c r="AX4929" s="8"/>
      <c r="AY4929" s="8"/>
      <c r="AZ4929" s="8"/>
      <c r="BA4929" s="8"/>
      <c r="BB4929" s="122"/>
      <c r="BC4929" s="141"/>
      <c r="BD4929" s="141"/>
      <c r="BE4929" s="141"/>
      <c r="BF4929" s="141"/>
      <c r="BG4929" s="142"/>
      <c r="BH4929" s="8"/>
      <c r="BI4929" s="8"/>
      <c r="BJ4929" s="8"/>
      <c r="BK4929" s="8"/>
      <c r="BL4929" s="122"/>
      <c r="BM4929" s="143"/>
      <c r="BN4929" s="143"/>
      <c r="BO4929" s="143"/>
      <c r="BP4929" s="143"/>
      <c r="BQ4929" s="144"/>
      <c r="BR4929" s="8"/>
      <c r="BS4929" s="8"/>
      <c r="BT4929" s="8"/>
      <c r="BU4929" s="8"/>
      <c r="BV4929" s="122"/>
    </row>
    <row r="4930" spans="1:74" ht="28.8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18" t="s">
        <v>5</v>
      </c>
      <c r="H4930" s="3">
        <v>2024</v>
      </c>
      <c r="I4930" s="20" t="s">
        <v>288</v>
      </c>
      <c r="J4930" s="184" t="s">
        <v>352</v>
      </c>
      <c r="K4930" s="184" t="s">
        <v>321</v>
      </c>
      <c r="L4930" s="187">
        <f t="shared" si="167"/>
        <v>0</v>
      </c>
      <c r="M4930" s="187">
        <f t="shared" si="168"/>
        <v>0</v>
      </c>
      <c r="N4930" s="186"/>
      <c r="O4930" s="33"/>
      <c r="P4930" s="33"/>
      <c r="Q4930" s="33"/>
      <c r="R4930" s="33"/>
      <c r="S4930" s="42"/>
      <c r="T4930" s="2"/>
      <c r="U4930" s="2"/>
      <c r="V4930" s="2"/>
      <c r="W4930" s="2"/>
      <c r="X4930" s="55"/>
      <c r="Y4930" s="62"/>
      <c r="Z4930" s="62"/>
      <c r="AA4930" s="62"/>
      <c r="AB4930" s="62"/>
      <c r="AC4930" s="68"/>
      <c r="AD4930" s="2"/>
      <c r="AE4930" s="2"/>
      <c r="AF4930" s="2"/>
      <c r="AG4930" s="2"/>
      <c r="AH4930" s="55"/>
      <c r="AI4930" s="72"/>
      <c r="AJ4930" s="72"/>
      <c r="AK4930" s="72"/>
      <c r="AL4930" s="72"/>
      <c r="AM4930" s="80"/>
      <c r="AN4930" s="2"/>
      <c r="AO4930" s="2"/>
      <c r="AP4930" s="2"/>
      <c r="AQ4930" s="2"/>
      <c r="AR4930" s="55"/>
      <c r="AS4930" s="85"/>
      <c r="AT4930" s="85"/>
      <c r="AU4930" s="85"/>
      <c r="AV4930" s="85"/>
      <c r="AW4930" s="100"/>
      <c r="AX4930" s="2"/>
      <c r="AY4930" s="2"/>
      <c r="AZ4930" s="2"/>
      <c r="BA4930" s="2"/>
      <c r="BB4930" s="55"/>
      <c r="BC4930" s="105"/>
      <c r="BD4930" s="105"/>
      <c r="BE4930" s="105"/>
      <c r="BF4930" s="105"/>
      <c r="BG4930" s="109"/>
      <c r="BH4930" s="2"/>
      <c r="BI4930" s="2"/>
      <c r="BJ4930" s="2"/>
      <c r="BK4930" s="2"/>
      <c r="BL4930" s="55"/>
      <c r="BM4930" s="48"/>
      <c r="BN4930" s="48"/>
      <c r="BO4930" s="48"/>
      <c r="BP4930" s="48"/>
      <c r="BQ4930" s="117"/>
      <c r="BR4930" s="2"/>
      <c r="BS4930" s="2"/>
      <c r="BT4930" s="2"/>
      <c r="BU4930" s="2"/>
      <c r="BV4930" s="55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18" t="s">
        <v>5</v>
      </c>
      <c r="H4931" s="3">
        <v>2024</v>
      </c>
      <c r="I4931" s="20" t="s">
        <v>288</v>
      </c>
      <c r="J4931" s="184" t="s">
        <v>345</v>
      </c>
      <c r="K4931" s="184" t="s">
        <v>318</v>
      </c>
      <c r="L4931" s="187">
        <f t="shared" si="167"/>
        <v>0</v>
      </c>
      <c r="M4931" s="187">
        <f t="shared" si="168"/>
        <v>0</v>
      </c>
      <c r="N4931" s="186"/>
      <c r="O4931" s="34"/>
      <c r="P4931" s="33"/>
      <c r="Q4931" s="33"/>
      <c r="R4931" s="33"/>
      <c r="S4931" s="42"/>
      <c r="T4931" s="3"/>
      <c r="U4931" s="2"/>
      <c r="V4931" s="2"/>
      <c r="W4931" s="2"/>
      <c r="X4931" s="55"/>
      <c r="Y4931" s="64"/>
      <c r="Z4931" s="62"/>
      <c r="AA4931" s="62"/>
      <c r="AB4931" s="62"/>
      <c r="AC4931" s="68"/>
      <c r="AD4931" s="3"/>
      <c r="AE4931" s="2"/>
      <c r="AF4931" s="2"/>
      <c r="AG4931" s="2"/>
      <c r="AH4931" s="55"/>
      <c r="AI4931" s="73"/>
      <c r="AJ4931" s="72"/>
      <c r="AK4931" s="72"/>
      <c r="AL4931" s="72"/>
      <c r="AM4931" s="80"/>
      <c r="AN4931" s="3"/>
      <c r="AO4931" s="2"/>
      <c r="AP4931" s="2"/>
      <c r="AQ4931" s="2"/>
      <c r="AR4931" s="55"/>
      <c r="AS4931" s="86"/>
      <c r="AT4931" s="85"/>
      <c r="AU4931" s="85"/>
      <c r="AV4931" s="85"/>
      <c r="AW4931" s="100"/>
      <c r="AX4931" s="3"/>
      <c r="AY4931" s="2"/>
      <c r="AZ4931" s="2"/>
      <c r="BA4931" s="2"/>
      <c r="BB4931" s="55"/>
      <c r="BC4931" s="106"/>
      <c r="BD4931" s="105"/>
      <c r="BE4931" s="105"/>
      <c r="BF4931" s="105"/>
      <c r="BG4931" s="109"/>
      <c r="BH4931" s="3"/>
      <c r="BI4931" s="2"/>
      <c r="BJ4931" s="2"/>
      <c r="BK4931" s="2"/>
      <c r="BL4931" s="55"/>
      <c r="BM4931" s="49"/>
      <c r="BN4931" s="48"/>
      <c r="BO4931" s="48"/>
      <c r="BP4931" s="48"/>
      <c r="BQ4931" s="117"/>
      <c r="BR4931" s="3"/>
      <c r="BS4931" s="2"/>
      <c r="BT4931" s="2"/>
      <c r="BU4931" s="2"/>
      <c r="BV4931" s="55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18" t="s">
        <v>5</v>
      </c>
      <c r="H4932" s="3">
        <v>2024</v>
      </c>
      <c r="I4932" s="20" t="s">
        <v>289</v>
      </c>
      <c r="J4932" s="184" t="s">
        <v>268</v>
      </c>
      <c r="K4932" s="184" t="s">
        <v>318</v>
      </c>
      <c r="L4932" s="187">
        <f t="shared" si="167"/>
        <v>0</v>
      </c>
      <c r="M4932" s="187">
        <f t="shared" si="168"/>
        <v>0</v>
      </c>
      <c r="N4932" s="186"/>
      <c r="O4932" s="33"/>
      <c r="P4932" s="33"/>
      <c r="Q4932" s="33"/>
      <c r="R4932" s="33"/>
      <c r="S4932" s="42"/>
      <c r="T4932" s="2"/>
      <c r="U4932" s="2"/>
      <c r="V4932" s="2"/>
      <c r="W4932" s="2"/>
      <c r="X4932" s="55"/>
      <c r="Y4932" s="62"/>
      <c r="Z4932" s="62"/>
      <c r="AA4932" s="62"/>
      <c r="AB4932" s="62"/>
      <c r="AC4932" s="68"/>
      <c r="AD4932" s="2"/>
      <c r="AE4932" s="2"/>
      <c r="AF4932" s="2"/>
      <c r="AG4932" s="2"/>
      <c r="AH4932" s="55"/>
      <c r="AI4932" s="72"/>
      <c r="AJ4932" s="72"/>
      <c r="AK4932" s="72"/>
      <c r="AL4932" s="72"/>
      <c r="AM4932" s="80"/>
      <c r="AN4932" s="2"/>
      <c r="AO4932" s="2"/>
      <c r="AP4932" s="2"/>
      <c r="AQ4932" s="2"/>
      <c r="AR4932" s="55"/>
      <c r="AS4932" s="85"/>
      <c r="AT4932" s="85"/>
      <c r="AU4932" s="85"/>
      <c r="AV4932" s="85"/>
      <c r="AW4932" s="100"/>
      <c r="AX4932" s="2"/>
      <c r="AY4932" s="2"/>
      <c r="AZ4932" s="2"/>
      <c r="BA4932" s="2"/>
      <c r="BB4932" s="55"/>
      <c r="BC4932" s="105"/>
      <c r="BD4932" s="105"/>
      <c r="BE4932" s="105"/>
      <c r="BF4932" s="105"/>
      <c r="BG4932" s="109"/>
      <c r="BH4932" s="2"/>
      <c r="BI4932" s="2"/>
      <c r="BJ4932" s="2"/>
      <c r="BK4932" s="2"/>
      <c r="BL4932" s="55"/>
      <c r="BM4932" s="48"/>
      <c r="BN4932" s="48"/>
      <c r="BO4932" s="48"/>
      <c r="BP4932" s="48"/>
      <c r="BQ4932" s="117"/>
      <c r="BR4932" s="2"/>
      <c r="BS4932" s="2"/>
      <c r="BT4932" s="2"/>
      <c r="BU4932" s="2"/>
      <c r="BV4932" s="55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18" t="s">
        <v>5</v>
      </c>
      <c r="H4933" s="3">
        <v>2024</v>
      </c>
      <c r="I4933" s="20" t="s">
        <v>289</v>
      </c>
      <c r="J4933" s="184" t="s">
        <v>292</v>
      </c>
      <c r="K4933" s="184" t="s">
        <v>318</v>
      </c>
      <c r="L4933" s="187">
        <f t="shared" si="167"/>
        <v>0</v>
      </c>
      <c r="M4933" s="187">
        <f t="shared" si="168"/>
        <v>0</v>
      </c>
      <c r="N4933" s="186"/>
      <c r="O4933" s="33"/>
      <c r="P4933" s="33"/>
      <c r="Q4933" s="33"/>
      <c r="R4933" s="33"/>
      <c r="S4933" s="42"/>
      <c r="T4933" s="2"/>
      <c r="U4933" s="2"/>
      <c r="V4933" s="2"/>
      <c r="W4933" s="2"/>
      <c r="X4933" s="55"/>
      <c r="Y4933" s="62"/>
      <c r="Z4933" s="62"/>
      <c r="AA4933" s="62"/>
      <c r="AB4933" s="62"/>
      <c r="AC4933" s="68"/>
      <c r="AD4933" s="2"/>
      <c r="AE4933" s="2"/>
      <c r="AF4933" s="2"/>
      <c r="AG4933" s="2"/>
      <c r="AH4933" s="55"/>
      <c r="AI4933" s="72"/>
      <c r="AJ4933" s="72"/>
      <c r="AK4933" s="72"/>
      <c r="AL4933" s="72"/>
      <c r="AM4933" s="80"/>
      <c r="AN4933" s="2"/>
      <c r="AO4933" s="2"/>
      <c r="AP4933" s="2"/>
      <c r="AQ4933" s="2"/>
      <c r="AR4933" s="55"/>
      <c r="AS4933" s="85"/>
      <c r="AT4933" s="85"/>
      <c r="AU4933" s="85"/>
      <c r="AV4933" s="85"/>
      <c r="AW4933" s="100"/>
      <c r="AX4933" s="2"/>
      <c r="AY4933" s="2"/>
      <c r="AZ4933" s="2"/>
      <c r="BA4933" s="2"/>
      <c r="BB4933" s="55"/>
      <c r="BC4933" s="105"/>
      <c r="BD4933" s="105"/>
      <c r="BE4933" s="105"/>
      <c r="BF4933" s="105"/>
      <c r="BG4933" s="109"/>
      <c r="BH4933" s="2"/>
      <c r="BI4933" s="2"/>
      <c r="BJ4933" s="2"/>
      <c r="BK4933" s="2"/>
      <c r="BL4933" s="55"/>
      <c r="BM4933" s="48"/>
      <c r="BN4933" s="48"/>
      <c r="BO4933" s="48"/>
      <c r="BP4933" s="48"/>
      <c r="BQ4933" s="117"/>
      <c r="BR4933" s="2"/>
      <c r="BS4933" s="2"/>
      <c r="BT4933" s="2"/>
      <c r="BU4933" s="2"/>
      <c r="BV4933" s="55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18" t="s">
        <v>5</v>
      </c>
      <c r="H4934" s="3">
        <v>2024</v>
      </c>
      <c r="I4934" s="20" t="s">
        <v>285</v>
      </c>
      <c r="J4934" s="184" t="s">
        <v>293</v>
      </c>
      <c r="K4934" s="184" t="s">
        <v>318</v>
      </c>
      <c r="L4934" s="187">
        <f t="shared" ref="L4934:L4997" si="169">SUM(R4934,W4934,AB4934,AG4934,AL4934,AQ4934,AV4934,BA4934,BF4934,BK4934,BP4934,BU4934)</f>
        <v>0</v>
      </c>
      <c r="M4934" s="187">
        <f t="shared" ref="M4934:M4997" si="170">SUM(S4934,X4934,AC4934,AH4934,AM4934,AR4934,AW4934,BB4934,BG4934,BL4934,BQ4934,BV4934)</f>
        <v>0</v>
      </c>
      <c r="N4934" s="186"/>
      <c r="O4934" s="33"/>
      <c r="P4934" s="33"/>
      <c r="Q4934" s="33"/>
      <c r="R4934" s="34"/>
      <c r="S4934" s="41"/>
      <c r="T4934" s="2"/>
      <c r="U4934" s="2"/>
      <c r="V4934" s="2"/>
      <c r="W4934" s="3"/>
      <c r="X4934" s="56"/>
      <c r="Y4934" s="62"/>
      <c r="Z4934" s="62"/>
      <c r="AA4934" s="62"/>
      <c r="AB4934" s="64"/>
      <c r="AC4934" s="69"/>
      <c r="AD4934" s="2"/>
      <c r="AE4934" s="2"/>
      <c r="AF4934" s="2"/>
      <c r="AG4934" s="3"/>
      <c r="AH4934" s="56"/>
      <c r="AI4934" s="72"/>
      <c r="AJ4934" s="72"/>
      <c r="AK4934" s="72"/>
      <c r="AL4934" s="73"/>
      <c r="AM4934" s="81"/>
      <c r="AN4934" s="2"/>
      <c r="AO4934" s="2"/>
      <c r="AP4934" s="2"/>
      <c r="AQ4934" s="3"/>
      <c r="AR4934" s="56"/>
      <c r="AS4934" s="85"/>
      <c r="AT4934" s="85"/>
      <c r="AU4934" s="85"/>
      <c r="AV4934" s="86"/>
      <c r="AW4934" s="101"/>
      <c r="AX4934" s="2"/>
      <c r="AY4934" s="2"/>
      <c r="AZ4934" s="2"/>
      <c r="BA4934" s="3"/>
      <c r="BB4934" s="56"/>
      <c r="BC4934" s="105"/>
      <c r="BD4934" s="105"/>
      <c r="BE4934" s="105"/>
      <c r="BF4934" s="106"/>
      <c r="BG4934" s="110"/>
      <c r="BH4934" s="2"/>
      <c r="BI4934" s="2"/>
      <c r="BJ4934" s="2"/>
      <c r="BK4934" s="3"/>
      <c r="BL4934" s="56"/>
      <c r="BM4934" s="48"/>
      <c r="BN4934" s="48"/>
      <c r="BO4934" s="48"/>
      <c r="BP4934" s="49"/>
      <c r="BQ4934" s="118"/>
      <c r="BR4934" s="2"/>
      <c r="BS4934" s="2"/>
      <c r="BT4934" s="2"/>
      <c r="BU4934" s="3"/>
      <c r="BV4934" s="56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18" t="s">
        <v>5</v>
      </c>
      <c r="H4935" s="3">
        <v>2024</v>
      </c>
      <c r="I4935" s="20" t="s">
        <v>287</v>
      </c>
      <c r="J4935" s="184" t="s">
        <v>269</v>
      </c>
      <c r="K4935" s="184" t="s">
        <v>320</v>
      </c>
      <c r="L4935" s="187">
        <f t="shared" si="169"/>
        <v>0</v>
      </c>
      <c r="M4935" s="187">
        <f t="shared" si="170"/>
        <v>0</v>
      </c>
      <c r="N4935" s="186"/>
      <c r="O4935" s="33"/>
      <c r="P4935" s="33"/>
      <c r="Q4935" s="33"/>
      <c r="R4935" s="33"/>
      <c r="S4935" s="42"/>
      <c r="T4935" s="2"/>
      <c r="U4935" s="2"/>
      <c r="V4935" s="2"/>
      <c r="W4935" s="2"/>
      <c r="X4935" s="55"/>
      <c r="Y4935" s="62"/>
      <c r="Z4935" s="62"/>
      <c r="AA4935" s="62"/>
      <c r="AB4935" s="64"/>
      <c r="AC4935" s="68"/>
      <c r="AD4935" s="2"/>
      <c r="AE4935" s="2"/>
      <c r="AF4935" s="2"/>
      <c r="AG4935" s="2"/>
      <c r="AH4935" s="55"/>
      <c r="AI4935" s="72"/>
      <c r="AJ4935" s="72"/>
      <c r="AK4935" s="72"/>
      <c r="AL4935" s="72"/>
      <c r="AM4935" s="80"/>
      <c r="AN4935" s="2"/>
      <c r="AO4935" s="2"/>
      <c r="AP4935" s="2"/>
      <c r="AQ4935" s="2"/>
      <c r="AR4935" s="55"/>
      <c r="AS4935" s="85"/>
      <c r="AT4935" s="85"/>
      <c r="AU4935" s="85"/>
      <c r="AV4935" s="85"/>
      <c r="AW4935" s="100"/>
      <c r="AX4935" s="2"/>
      <c r="AY4935" s="2"/>
      <c r="AZ4935" s="2"/>
      <c r="BA4935" s="2"/>
      <c r="BB4935" s="55"/>
      <c r="BC4935" s="105"/>
      <c r="BD4935" s="105"/>
      <c r="BE4935" s="105"/>
      <c r="BF4935" s="105"/>
      <c r="BG4935" s="109"/>
      <c r="BH4935" s="2"/>
      <c r="BI4935" s="2"/>
      <c r="BJ4935" s="2"/>
      <c r="BK4935" s="2"/>
      <c r="BL4935" s="55"/>
      <c r="BM4935" s="48"/>
      <c r="BN4935" s="48"/>
      <c r="BO4935" s="48"/>
      <c r="BP4935" s="48"/>
      <c r="BQ4935" s="117"/>
      <c r="BR4935" s="2"/>
      <c r="BS4935" s="2"/>
      <c r="BT4935" s="2"/>
      <c r="BU4935" s="2"/>
      <c r="BV4935" s="55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18" t="s">
        <v>5</v>
      </c>
      <c r="H4936" s="3">
        <v>2024</v>
      </c>
      <c r="I4936" s="20" t="s">
        <v>287</v>
      </c>
      <c r="J4936" s="184" t="s">
        <v>270</v>
      </c>
      <c r="K4936" s="184" t="s">
        <v>320</v>
      </c>
      <c r="L4936" s="187">
        <f t="shared" si="169"/>
        <v>0</v>
      </c>
      <c r="M4936" s="187">
        <f t="shared" si="170"/>
        <v>0</v>
      </c>
      <c r="N4936" s="186"/>
      <c r="O4936" s="33"/>
      <c r="P4936" s="33"/>
      <c r="Q4936" s="33"/>
      <c r="R4936" s="33"/>
      <c r="S4936" s="42"/>
      <c r="T4936" s="2"/>
      <c r="U4936" s="2"/>
      <c r="V4936" s="2"/>
      <c r="W4936" s="2"/>
      <c r="X4936" s="55"/>
      <c r="Y4936" s="62"/>
      <c r="Z4936" s="62"/>
      <c r="AA4936" s="62"/>
      <c r="AB4936" s="62"/>
      <c r="AC4936" s="68"/>
      <c r="AD4936" s="2"/>
      <c r="AE4936" s="2"/>
      <c r="AF4936" s="2"/>
      <c r="AG4936" s="2"/>
      <c r="AH4936" s="55"/>
      <c r="AI4936" s="72"/>
      <c r="AJ4936" s="72"/>
      <c r="AK4936" s="72"/>
      <c r="AL4936" s="72"/>
      <c r="AM4936" s="80"/>
      <c r="AN4936" s="2"/>
      <c r="AO4936" s="2"/>
      <c r="AP4936" s="2"/>
      <c r="AQ4936" s="2"/>
      <c r="AR4936" s="55"/>
      <c r="AS4936" s="85"/>
      <c r="AT4936" s="85"/>
      <c r="AU4936" s="85"/>
      <c r="AV4936" s="85"/>
      <c r="AW4936" s="100"/>
      <c r="AX4936" s="2"/>
      <c r="AY4936" s="2"/>
      <c r="AZ4936" s="2"/>
      <c r="BA4936" s="2"/>
      <c r="BB4936" s="55"/>
      <c r="BC4936" s="105"/>
      <c r="BD4936" s="105"/>
      <c r="BE4936" s="105"/>
      <c r="BF4936" s="105"/>
      <c r="BG4936" s="109"/>
      <c r="BH4936" s="2"/>
      <c r="BI4936" s="2"/>
      <c r="BJ4936" s="2"/>
      <c r="BK4936" s="2"/>
      <c r="BL4936" s="55"/>
      <c r="BM4936" s="48"/>
      <c r="BN4936" s="48"/>
      <c r="BO4936" s="48"/>
      <c r="BP4936" s="48"/>
      <c r="BQ4936" s="117"/>
      <c r="BR4936" s="2"/>
      <c r="BS4936" s="2"/>
      <c r="BT4936" s="2"/>
      <c r="BU4936" s="2"/>
      <c r="BV4936" s="55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18" t="s">
        <v>5</v>
      </c>
      <c r="H4937" s="3">
        <v>2024</v>
      </c>
      <c r="I4937" s="20" t="s">
        <v>290</v>
      </c>
      <c r="J4937" s="184" t="s">
        <v>271</v>
      </c>
      <c r="K4937" s="184" t="s">
        <v>321</v>
      </c>
      <c r="L4937" s="187">
        <f t="shared" si="169"/>
        <v>0</v>
      </c>
      <c r="M4937" s="187">
        <f t="shared" si="170"/>
        <v>0</v>
      </c>
      <c r="N4937" s="186"/>
      <c r="O4937" s="33"/>
      <c r="P4937" s="33"/>
      <c r="Q4937" s="33"/>
      <c r="R4937" s="33"/>
      <c r="S4937" s="42"/>
      <c r="T4937" s="2"/>
      <c r="U4937" s="2"/>
      <c r="V4937" s="2"/>
      <c r="W4937" s="2"/>
      <c r="X4937" s="55"/>
      <c r="Y4937" s="62"/>
      <c r="Z4937" s="62"/>
      <c r="AA4937" s="62"/>
      <c r="AB4937" s="62"/>
      <c r="AC4937" s="68"/>
      <c r="AD4937" s="2"/>
      <c r="AE4937" s="2"/>
      <c r="AF4937" s="2"/>
      <c r="AG4937" s="2"/>
      <c r="AH4937" s="55"/>
      <c r="AI4937" s="72"/>
      <c r="AJ4937" s="72"/>
      <c r="AK4937" s="72"/>
      <c r="AL4937" s="72"/>
      <c r="AM4937" s="80"/>
      <c r="AN4937" s="2"/>
      <c r="AO4937" s="2"/>
      <c r="AP4937" s="2"/>
      <c r="AQ4937" s="2"/>
      <c r="AR4937" s="55"/>
      <c r="AS4937" s="85"/>
      <c r="AT4937" s="85"/>
      <c r="AU4937" s="85"/>
      <c r="AV4937" s="85"/>
      <c r="AW4937" s="100"/>
      <c r="AX4937" s="2"/>
      <c r="AY4937" s="2"/>
      <c r="AZ4937" s="2"/>
      <c r="BA4937" s="2"/>
      <c r="BB4937" s="55"/>
      <c r="BC4937" s="105"/>
      <c r="BD4937" s="105"/>
      <c r="BE4937" s="105"/>
      <c r="BF4937" s="105"/>
      <c r="BG4937" s="109"/>
      <c r="BH4937" s="2"/>
      <c r="BI4937" s="2"/>
      <c r="BJ4937" s="2"/>
      <c r="BK4937" s="2"/>
      <c r="BL4937" s="55"/>
      <c r="BM4937" s="48"/>
      <c r="BN4937" s="48"/>
      <c r="BO4937" s="48"/>
      <c r="BP4937" s="48"/>
      <c r="BQ4937" s="117"/>
      <c r="BR4937" s="2"/>
      <c r="BS4937" s="2"/>
      <c r="BT4937" s="2"/>
      <c r="BU4937" s="2"/>
      <c r="BV4937" s="55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18" t="s">
        <v>5</v>
      </c>
      <c r="H4938" s="3">
        <v>2024</v>
      </c>
      <c r="I4938" s="20" t="s">
        <v>284</v>
      </c>
      <c r="J4938" s="184" t="s">
        <v>294</v>
      </c>
      <c r="K4938" s="184" t="s">
        <v>320</v>
      </c>
      <c r="L4938" s="187">
        <f t="shared" si="169"/>
        <v>0</v>
      </c>
      <c r="M4938" s="187">
        <f t="shared" si="170"/>
        <v>0</v>
      </c>
      <c r="N4938" s="186"/>
      <c r="O4938" s="33"/>
      <c r="P4938" s="33"/>
      <c r="Q4938" s="33"/>
      <c r="R4938" s="33"/>
      <c r="S4938" s="42"/>
      <c r="T4938" s="2"/>
      <c r="U4938" s="2"/>
      <c r="V4938" s="2"/>
      <c r="W4938" s="2"/>
      <c r="X4938" s="55"/>
      <c r="Y4938" s="62"/>
      <c r="Z4938" s="62"/>
      <c r="AA4938" s="62"/>
      <c r="AB4938" s="62"/>
      <c r="AC4938" s="68"/>
      <c r="AD4938" s="2"/>
      <c r="AE4938" s="2"/>
      <c r="AF4938" s="2"/>
      <c r="AG4938" s="2"/>
      <c r="AH4938" s="55"/>
      <c r="AI4938" s="72"/>
      <c r="AJ4938" s="72"/>
      <c r="AK4938" s="72"/>
      <c r="AL4938" s="72"/>
      <c r="AM4938" s="80"/>
      <c r="AN4938" s="2"/>
      <c r="AO4938" s="2"/>
      <c r="AP4938" s="2"/>
      <c r="AQ4938" s="2"/>
      <c r="AR4938" s="55"/>
      <c r="AS4938" s="85"/>
      <c r="AT4938" s="85"/>
      <c r="AU4938" s="85"/>
      <c r="AV4938" s="85"/>
      <c r="AW4938" s="100"/>
      <c r="AX4938" s="2"/>
      <c r="AY4938" s="2"/>
      <c r="AZ4938" s="2"/>
      <c r="BA4938" s="2"/>
      <c r="BB4938" s="55"/>
      <c r="BC4938" s="105"/>
      <c r="BD4938" s="105"/>
      <c r="BE4938" s="105"/>
      <c r="BF4938" s="105"/>
      <c r="BG4938" s="109"/>
      <c r="BH4938" s="2"/>
      <c r="BI4938" s="2"/>
      <c r="BJ4938" s="2"/>
      <c r="BK4938" s="2"/>
      <c r="BL4938" s="55"/>
      <c r="BM4938" s="48"/>
      <c r="BN4938" s="48"/>
      <c r="BO4938" s="48"/>
      <c r="BP4938" s="48"/>
      <c r="BQ4938" s="117"/>
      <c r="BR4938" s="2"/>
      <c r="BS4938" s="2"/>
      <c r="BT4938" s="2"/>
      <c r="BU4938" s="2"/>
      <c r="BV4938" s="55"/>
    </row>
    <row r="4939" spans="1:74" ht="28.8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18" t="s">
        <v>5</v>
      </c>
      <c r="H4939" s="3">
        <v>2024</v>
      </c>
      <c r="I4939" s="20" t="s">
        <v>284</v>
      </c>
      <c r="J4939" s="184" t="s">
        <v>346</v>
      </c>
      <c r="K4939" s="184" t="s">
        <v>320</v>
      </c>
      <c r="L4939" s="187">
        <f t="shared" si="169"/>
        <v>0</v>
      </c>
      <c r="M4939" s="187">
        <f t="shared" si="170"/>
        <v>0</v>
      </c>
      <c r="N4939" s="186"/>
      <c r="O4939" s="33"/>
      <c r="P4939" s="33"/>
      <c r="Q4939" s="33"/>
      <c r="R4939" s="33"/>
      <c r="S4939" s="42"/>
      <c r="T4939" s="2"/>
      <c r="U4939" s="2"/>
      <c r="V4939" s="2"/>
      <c r="W4939" s="2"/>
      <c r="X4939" s="55"/>
      <c r="Y4939" s="62"/>
      <c r="Z4939" s="62"/>
      <c r="AA4939" s="62"/>
      <c r="AB4939" s="62"/>
      <c r="AC4939" s="68"/>
      <c r="AD4939" s="2"/>
      <c r="AE4939" s="2"/>
      <c r="AF4939" s="2"/>
      <c r="AG4939" s="2"/>
      <c r="AH4939" s="55"/>
      <c r="AI4939" s="72"/>
      <c r="AJ4939" s="72"/>
      <c r="AK4939" s="72"/>
      <c r="AL4939" s="72"/>
      <c r="AM4939" s="80"/>
      <c r="AN4939" s="2"/>
      <c r="AO4939" s="2"/>
      <c r="AP4939" s="2"/>
      <c r="AQ4939" s="2"/>
      <c r="AR4939" s="55"/>
      <c r="AS4939" s="85"/>
      <c r="AT4939" s="85"/>
      <c r="AU4939" s="85"/>
      <c r="AV4939" s="85"/>
      <c r="AW4939" s="100"/>
      <c r="AX4939" s="2"/>
      <c r="AY4939" s="2"/>
      <c r="AZ4939" s="2"/>
      <c r="BA4939" s="2"/>
      <c r="BB4939" s="55"/>
      <c r="BC4939" s="105"/>
      <c r="BD4939" s="105"/>
      <c r="BE4939" s="105"/>
      <c r="BF4939" s="105"/>
      <c r="BG4939" s="109"/>
      <c r="BH4939" s="2"/>
      <c r="BI4939" s="2"/>
      <c r="BJ4939" s="2"/>
      <c r="BK4939" s="2"/>
      <c r="BL4939" s="55"/>
      <c r="BM4939" s="48"/>
      <c r="BN4939" s="48"/>
      <c r="BO4939" s="48"/>
      <c r="BP4939" s="48"/>
      <c r="BQ4939" s="117"/>
      <c r="BR4939" s="2"/>
      <c r="BS4939" s="2"/>
      <c r="BT4939" s="2"/>
      <c r="BU4939" s="2"/>
      <c r="BV4939" s="55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18" t="s">
        <v>5</v>
      </c>
      <c r="H4940" s="3">
        <v>2024</v>
      </c>
      <c r="I4940" s="20" t="s">
        <v>284</v>
      </c>
      <c r="J4940" s="184" t="s">
        <v>295</v>
      </c>
      <c r="K4940" s="184" t="s">
        <v>320</v>
      </c>
      <c r="L4940" s="187">
        <f t="shared" si="169"/>
        <v>0</v>
      </c>
      <c r="M4940" s="187">
        <f t="shared" si="170"/>
        <v>0</v>
      </c>
      <c r="N4940" s="186"/>
      <c r="O4940" s="33"/>
      <c r="P4940" s="33"/>
      <c r="Q4940" s="33"/>
      <c r="R4940" s="33"/>
      <c r="S4940" s="42"/>
      <c r="T4940" s="2"/>
      <c r="U4940" s="2"/>
      <c r="V4940" s="2"/>
      <c r="W4940" s="2"/>
      <c r="X4940" s="55"/>
      <c r="Y4940" s="62"/>
      <c r="Z4940" s="62"/>
      <c r="AA4940" s="62"/>
      <c r="AB4940" s="62"/>
      <c r="AC4940" s="68"/>
      <c r="AD4940" s="2"/>
      <c r="AE4940" s="2"/>
      <c r="AF4940" s="2"/>
      <c r="AG4940" s="2"/>
      <c r="AH4940" s="55"/>
      <c r="AI4940" s="72"/>
      <c r="AJ4940" s="72"/>
      <c r="AK4940" s="72"/>
      <c r="AL4940" s="72"/>
      <c r="AM4940" s="80"/>
      <c r="AN4940" s="2"/>
      <c r="AO4940" s="2"/>
      <c r="AP4940" s="2"/>
      <c r="AQ4940" s="2"/>
      <c r="AR4940" s="55"/>
      <c r="AS4940" s="85"/>
      <c r="AT4940" s="85"/>
      <c r="AU4940" s="85"/>
      <c r="AV4940" s="85"/>
      <c r="AW4940" s="100"/>
      <c r="AX4940" s="2"/>
      <c r="AY4940" s="2"/>
      <c r="AZ4940" s="2"/>
      <c r="BA4940" s="2"/>
      <c r="BB4940" s="55"/>
      <c r="BC4940" s="105"/>
      <c r="BD4940" s="105"/>
      <c r="BE4940" s="105"/>
      <c r="BF4940" s="105"/>
      <c r="BG4940" s="109"/>
      <c r="BH4940" s="2"/>
      <c r="BI4940" s="2"/>
      <c r="BJ4940" s="2"/>
      <c r="BK4940" s="2"/>
      <c r="BL4940" s="55"/>
      <c r="BM4940" s="48"/>
      <c r="BN4940" s="48"/>
      <c r="BO4940" s="48"/>
      <c r="BP4940" s="48"/>
      <c r="BQ4940" s="117"/>
      <c r="BR4940" s="2"/>
      <c r="BS4940" s="2"/>
      <c r="BT4940" s="2"/>
      <c r="BU4940" s="2"/>
      <c r="BV4940" s="55"/>
    </row>
    <row r="4941" spans="1:74" ht="28.8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18" t="s">
        <v>5</v>
      </c>
      <c r="H4941" s="3">
        <v>2024</v>
      </c>
      <c r="I4941" s="20" t="s">
        <v>290</v>
      </c>
      <c r="J4941" s="184" t="s">
        <v>299</v>
      </c>
      <c r="K4941" s="184" t="s">
        <v>318</v>
      </c>
      <c r="L4941" s="187">
        <f t="shared" si="169"/>
        <v>0</v>
      </c>
      <c r="M4941" s="187">
        <f t="shared" si="170"/>
        <v>0</v>
      </c>
      <c r="N4941" s="186"/>
      <c r="O4941" s="33"/>
      <c r="P4941" s="33"/>
      <c r="Q4941" s="33"/>
      <c r="R4941" s="33"/>
      <c r="S4941" s="42"/>
      <c r="T4941" s="2"/>
      <c r="U4941" s="2"/>
      <c r="V4941" s="2"/>
      <c r="W4941" s="2"/>
      <c r="X4941" s="55"/>
      <c r="Y4941" s="62"/>
      <c r="Z4941" s="62"/>
      <c r="AA4941" s="62"/>
      <c r="AB4941" s="62"/>
      <c r="AC4941" s="68"/>
      <c r="AD4941" s="2"/>
      <c r="AE4941" s="2"/>
      <c r="AF4941" s="2"/>
      <c r="AG4941" s="2"/>
      <c r="AH4941" s="55"/>
      <c r="AI4941" s="72"/>
      <c r="AJ4941" s="72"/>
      <c r="AK4941" s="72"/>
      <c r="AL4941" s="72"/>
      <c r="AM4941" s="80"/>
      <c r="AN4941" s="2"/>
      <c r="AO4941" s="2"/>
      <c r="AP4941" s="2"/>
      <c r="AQ4941" s="2"/>
      <c r="AR4941" s="55"/>
      <c r="AS4941" s="85"/>
      <c r="AT4941" s="85"/>
      <c r="AU4941" s="85"/>
      <c r="AV4941" s="85"/>
      <c r="AW4941" s="100"/>
      <c r="AX4941" s="2"/>
      <c r="AY4941" s="2"/>
      <c r="AZ4941" s="2"/>
      <c r="BA4941" s="2"/>
      <c r="BB4941" s="55"/>
      <c r="BC4941" s="105"/>
      <c r="BD4941" s="105"/>
      <c r="BE4941" s="105"/>
      <c r="BF4941" s="105"/>
      <c r="BG4941" s="109"/>
      <c r="BH4941" s="2"/>
      <c r="BI4941" s="2"/>
      <c r="BJ4941" s="2"/>
      <c r="BK4941" s="2"/>
      <c r="BL4941" s="55"/>
      <c r="BM4941" s="48"/>
      <c r="BN4941" s="48"/>
      <c r="BO4941" s="48"/>
      <c r="BP4941" s="48"/>
      <c r="BQ4941" s="117"/>
      <c r="BR4941" s="2"/>
      <c r="BS4941" s="2"/>
      <c r="BT4941" s="2"/>
      <c r="BU4941" s="2"/>
      <c r="BV4941" s="55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18" t="s">
        <v>5</v>
      </c>
      <c r="H4942" s="3">
        <v>2024</v>
      </c>
      <c r="I4942" s="20" t="s">
        <v>315</v>
      </c>
      <c r="J4942" s="184" t="s">
        <v>347</v>
      </c>
      <c r="K4942" s="184" t="s">
        <v>320</v>
      </c>
      <c r="L4942" s="187">
        <f t="shared" si="169"/>
        <v>0</v>
      </c>
      <c r="M4942" s="187">
        <f t="shared" si="170"/>
        <v>0</v>
      </c>
      <c r="N4942" s="186"/>
      <c r="O4942" s="33"/>
      <c r="P4942" s="33"/>
      <c r="Q4942" s="33"/>
      <c r="R4942" s="33"/>
      <c r="S4942" s="42"/>
      <c r="T4942" s="2"/>
      <c r="U4942" s="2"/>
      <c r="V4942" s="2"/>
      <c r="W4942" s="2"/>
      <c r="X4942" s="55"/>
      <c r="Y4942" s="62"/>
      <c r="Z4942" s="62"/>
      <c r="AA4942" s="62"/>
      <c r="AB4942" s="62"/>
      <c r="AC4942" s="68"/>
      <c r="AD4942" s="2"/>
      <c r="AE4942" s="2"/>
      <c r="AF4942" s="2"/>
      <c r="AG4942" s="2"/>
      <c r="AH4942" s="55"/>
      <c r="AI4942" s="72"/>
      <c r="AJ4942" s="72"/>
      <c r="AK4942" s="72"/>
      <c r="AL4942" s="72"/>
      <c r="AM4942" s="80"/>
      <c r="AN4942" s="2"/>
      <c r="AO4942" s="2"/>
      <c r="AP4942" s="2"/>
      <c r="AQ4942" s="2"/>
      <c r="AR4942" s="55"/>
      <c r="AS4942" s="85"/>
      <c r="AT4942" s="85"/>
      <c r="AU4942" s="85"/>
      <c r="AV4942" s="85"/>
      <c r="AW4942" s="100"/>
      <c r="AX4942" s="2"/>
      <c r="AY4942" s="2"/>
      <c r="AZ4942" s="2"/>
      <c r="BA4942" s="2"/>
      <c r="BB4942" s="55"/>
      <c r="BC4942" s="105"/>
      <c r="BD4942" s="105"/>
      <c r="BE4942" s="105"/>
      <c r="BF4942" s="105"/>
      <c r="BG4942" s="109"/>
      <c r="BH4942" s="2"/>
      <c r="BI4942" s="2"/>
      <c r="BJ4942" s="2"/>
      <c r="BK4942" s="2"/>
      <c r="BL4942" s="55"/>
      <c r="BM4942" s="48"/>
      <c r="BN4942" s="48"/>
      <c r="BO4942" s="48"/>
      <c r="BP4942" s="48"/>
      <c r="BQ4942" s="117"/>
      <c r="BR4942" s="2"/>
      <c r="BS4942" s="2"/>
      <c r="BT4942" s="2"/>
      <c r="BU4942" s="2"/>
      <c r="BV4942" s="55"/>
    </row>
    <row r="4943" spans="1:74" ht="28.8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18" t="s">
        <v>5</v>
      </c>
      <c r="H4943" s="3">
        <v>2024</v>
      </c>
      <c r="I4943" s="20" t="s">
        <v>315</v>
      </c>
      <c r="J4943" s="184" t="s">
        <v>296</v>
      </c>
      <c r="K4943" s="184" t="s">
        <v>321</v>
      </c>
      <c r="L4943" s="187">
        <f t="shared" si="169"/>
        <v>0</v>
      </c>
      <c r="M4943" s="187">
        <f t="shared" si="170"/>
        <v>0</v>
      </c>
      <c r="N4943" s="186"/>
      <c r="O4943" s="33"/>
      <c r="P4943" s="33"/>
      <c r="Q4943" s="33"/>
      <c r="R4943" s="33"/>
      <c r="S4943" s="42"/>
      <c r="T4943" s="2"/>
      <c r="U4943" s="2"/>
      <c r="V4943" s="2"/>
      <c r="W4943" s="2"/>
      <c r="X4943" s="55"/>
      <c r="Y4943" s="62"/>
      <c r="Z4943" s="62"/>
      <c r="AA4943" s="62"/>
      <c r="AB4943" s="62"/>
      <c r="AC4943" s="68"/>
      <c r="AD4943" s="2"/>
      <c r="AE4943" s="2"/>
      <c r="AF4943" s="2"/>
      <c r="AG4943" s="2"/>
      <c r="AH4943" s="55"/>
      <c r="AI4943" s="72"/>
      <c r="AJ4943" s="72"/>
      <c r="AK4943" s="72"/>
      <c r="AL4943" s="72"/>
      <c r="AM4943" s="80"/>
      <c r="AN4943" s="2"/>
      <c r="AO4943" s="2"/>
      <c r="AP4943" s="2"/>
      <c r="AQ4943" s="2"/>
      <c r="AR4943" s="55"/>
      <c r="AS4943" s="85"/>
      <c r="AT4943" s="85"/>
      <c r="AU4943" s="85"/>
      <c r="AV4943" s="85"/>
      <c r="AW4943" s="100"/>
      <c r="AX4943" s="2"/>
      <c r="AY4943" s="2"/>
      <c r="AZ4943" s="2"/>
      <c r="BA4943" s="2"/>
      <c r="BB4943" s="55"/>
      <c r="BC4943" s="105"/>
      <c r="BD4943" s="105"/>
      <c r="BE4943" s="105"/>
      <c r="BF4943" s="105"/>
      <c r="BG4943" s="109"/>
      <c r="BH4943" s="2"/>
      <c r="BI4943" s="2"/>
      <c r="BJ4943" s="2"/>
      <c r="BK4943" s="2"/>
      <c r="BL4943" s="55"/>
      <c r="BM4943" s="48"/>
      <c r="BN4943" s="48"/>
      <c r="BO4943" s="48"/>
      <c r="BP4943" s="48"/>
      <c r="BQ4943" s="117"/>
      <c r="BR4943" s="2"/>
      <c r="BS4943" s="2"/>
      <c r="BT4943" s="2"/>
      <c r="BU4943" s="2"/>
      <c r="BV4943" s="55"/>
    </row>
    <row r="4944" spans="1:74" ht="28.8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18" t="s">
        <v>5</v>
      </c>
      <c r="H4944" s="3">
        <v>2024</v>
      </c>
      <c r="I4944" s="20" t="s">
        <v>316</v>
      </c>
      <c r="J4944" s="184" t="s">
        <v>297</v>
      </c>
      <c r="K4944" s="184" t="s">
        <v>318</v>
      </c>
      <c r="L4944" s="187">
        <f t="shared" si="169"/>
        <v>0</v>
      </c>
      <c r="M4944" s="187">
        <f t="shared" si="170"/>
        <v>0</v>
      </c>
      <c r="N4944" s="186"/>
      <c r="O4944" s="33"/>
      <c r="P4944" s="33"/>
      <c r="Q4944" s="33"/>
      <c r="R4944" s="33"/>
      <c r="S4944" s="42"/>
      <c r="T4944" s="2"/>
      <c r="U4944" s="2"/>
      <c r="V4944" s="2"/>
      <c r="W4944" s="2"/>
      <c r="X4944" s="55"/>
      <c r="Y4944" s="62"/>
      <c r="Z4944" s="62"/>
      <c r="AA4944" s="62"/>
      <c r="AB4944" s="62"/>
      <c r="AC4944" s="68"/>
      <c r="AD4944" s="2"/>
      <c r="AE4944" s="2"/>
      <c r="AF4944" s="2"/>
      <c r="AG4944" s="2"/>
      <c r="AH4944" s="55"/>
      <c r="AI4944" s="72"/>
      <c r="AJ4944" s="72"/>
      <c r="AK4944" s="72"/>
      <c r="AL4944" s="72"/>
      <c r="AM4944" s="80"/>
      <c r="AN4944" s="2"/>
      <c r="AO4944" s="2"/>
      <c r="AP4944" s="2"/>
      <c r="AQ4944" s="2"/>
      <c r="AR4944" s="55"/>
      <c r="AS4944" s="85"/>
      <c r="AT4944" s="85"/>
      <c r="AU4944" s="85"/>
      <c r="AV4944" s="85"/>
      <c r="AW4944" s="100"/>
      <c r="AX4944" s="2"/>
      <c r="AY4944" s="2"/>
      <c r="AZ4944" s="2"/>
      <c r="BA4944" s="2"/>
      <c r="BB4944" s="55"/>
      <c r="BC4944" s="105"/>
      <c r="BD4944" s="105"/>
      <c r="BE4944" s="105"/>
      <c r="BF4944" s="105"/>
      <c r="BG4944" s="109"/>
      <c r="BH4944" s="2"/>
      <c r="BI4944" s="2"/>
      <c r="BJ4944" s="2"/>
      <c r="BK4944" s="2"/>
      <c r="BL4944" s="55"/>
      <c r="BM4944" s="48"/>
      <c r="BN4944" s="48"/>
      <c r="BO4944" s="48"/>
      <c r="BP4944" s="48"/>
      <c r="BQ4944" s="117"/>
      <c r="BR4944" s="2"/>
      <c r="BS4944" s="2"/>
      <c r="BT4944" s="2"/>
      <c r="BU4944" s="2"/>
      <c r="BV4944" s="55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18" t="s">
        <v>5</v>
      </c>
      <c r="H4945" s="3">
        <v>2024</v>
      </c>
      <c r="I4945" s="20" t="s">
        <v>316</v>
      </c>
      <c r="J4945" s="185" t="s">
        <v>348</v>
      </c>
      <c r="K4945" s="185" t="s">
        <v>320</v>
      </c>
      <c r="L4945" s="187">
        <f t="shared" si="169"/>
        <v>0</v>
      </c>
      <c r="M4945" s="187">
        <f t="shared" si="170"/>
        <v>0</v>
      </c>
      <c r="N4945" s="186"/>
      <c r="O4945" s="33"/>
      <c r="P4945" s="33"/>
      <c r="Q4945" s="33"/>
      <c r="R4945" s="33"/>
      <c r="S4945" s="42"/>
      <c r="T4945" s="2"/>
      <c r="U4945" s="2"/>
      <c r="V4945" s="2"/>
      <c r="W4945" s="2"/>
      <c r="X4945" s="55"/>
      <c r="Y4945" s="62"/>
      <c r="Z4945" s="62"/>
      <c r="AA4945" s="62"/>
      <c r="AB4945" s="62"/>
      <c r="AC4945" s="68"/>
      <c r="AD4945" s="2"/>
      <c r="AE4945" s="2"/>
      <c r="AF4945" s="2"/>
      <c r="AG4945" s="2"/>
      <c r="AH4945" s="55"/>
      <c r="AI4945" s="72"/>
      <c r="AJ4945" s="72"/>
      <c r="AK4945" s="72"/>
      <c r="AL4945" s="72"/>
      <c r="AM4945" s="80"/>
      <c r="AN4945" s="2"/>
      <c r="AO4945" s="2"/>
      <c r="AP4945" s="2"/>
      <c r="AQ4945" s="2"/>
      <c r="AR4945" s="55"/>
      <c r="AS4945" s="85"/>
      <c r="AT4945" s="85"/>
      <c r="AU4945" s="85"/>
      <c r="AV4945" s="85"/>
      <c r="AW4945" s="100"/>
      <c r="AX4945" s="2"/>
      <c r="AY4945" s="2"/>
      <c r="AZ4945" s="2"/>
      <c r="BA4945" s="2"/>
      <c r="BB4945" s="55"/>
      <c r="BC4945" s="105"/>
      <c r="BD4945" s="105"/>
      <c r="BE4945" s="105"/>
      <c r="BF4945" s="105"/>
      <c r="BG4945" s="109"/>
      <c r="BH4945" s="2"/>
      <c r="BI4945" s="2"/>
      <c r="BJ4945" s="2"/>
      <c r="BK4945" s="2"/>
      <c r="BL4945" s="55"/>
      <c r="BM4945" s="48"/>
      <c r="BN4945" s="48"/>
      <c r="BO4945" s="48"/>
      <c r="BP4945" s="48"/>
      <c r="BQ4945" s="117"/>
      <c r="BR4945" s="2"/>
      <c r="BS4945" s="2"/>
      <c r="BT4945" s="2"/>
      <c r="BU4945" s="2"/>
      <c r="BV4945" s="55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18" t="s">
        <v>5</v>
      </c>
      <c r="H4946" s="3">
        <v>2024</v>
      </c>
      <c r="I4946" s="20" t="s">
        <v>282</v>
      </c>
      <c r="J4946" s="184" t="s">
        <v>272</v>
      </c>
      <c r="K4946" s="184" t="s">
        <v>321</v>
      </c>
      <c r="L4946" s="187">
        <f t="shared" si="169"/>
        <v>0</v>
      </c>
      <c r="M4946" s="187">
        <f t="shared" si="170"/>
        <v>0</v>
      </c>
      <c r="N4946" s="186"/>
      <c r="O4946" s="33"/>
      <c r="P4946" s="33"/>
      <c r="Q4946" s="33"/>
      <c r="R4946" s="33"/>
      <c r="S4946" s="42"/>
      <c r="T4946" s="2"/>
      <c r="U4946" s="2"/>
      <c r="V4946" s="2"/>
      <c r="W4946" s="2"/>
      <c r="X4946" s="55"/>
      <c r="Y4946" s="62"/>
      <c r="Z4946" s="62"/>
      <c r="AA4946" s="62"/>
      <c r="AB4946" s="62"/>
      <c r="AC4946" s="68"/>
      <c r="AD4946" s="2"/>
      <c r="AE4946" s="2"/>
      <c r="AF4946" s="2"/>
      <c r="AG4946" s="2"/>
      <c r="AH4946" s="55"/>
      <c r="AI4946" s="72"/>
      <c r="AJ4946" s="72"/>
      <c r="AK4946" s="72"/>
      <c r="AL4946" s="72"/>
      <c r="AM4946" s="80"/>
      <c r="AN4946" s="2"/>
      <c r="AO4946" s="2"/>
      <c r="AP4946" s="2"/>
      <c r="AQ4946" s="2"/>
      <c r="AR4946" s="55"/>
      <c r="AS4946" s="85"/>
      <c r="AT4946" s="85"/>
      <c r="AU4946" s="85"/>
      <c r="AV4946" s="85"/>
      <c r="AW4946" s="100"/>
      <c r="AX4946" s="2"/>
      <c r="AY4946" s="2"/>
      <c r="AZ4946" s="2"/>
      <c r="BA4946" s="2"/>
      <c r="BB4946" s="55"/>
      <c r="BC4946" s="105"/>
      <c r="BD4946" s="105"/>
      <c r="BE4946" s="105"/>
      <c r="BF4946" s="105"/>
      <c r="BG4946" s="109"/>
      <c r="BH4946" s="2"/>
      <c r="BI4946" s="2"/>
      <c r="BJ4946" s="2"/>
      <c r="BK4946" s="2"/>
      <c r="BL4946" s="55"/>
      <c r="BM4946" s="48"/>
      <c r="BN4946" s="48"/>
      <c r="BO4946" s="48"/>
      <c r="BP4946" s="48"/>
      <c r="BQ4946" s="117"/>
      <c r="BR4946" s="2"/>
      <c r="BS4946" s="2"/>
      <c r="BT4946" s="2"/>
      <c r="BU4946" s="2"/>
      <c r="BV4946" s="55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18" t="s">
        <v>5</v>
      </c>
      <c r="H4947" s="3">
        <v>2024</v>
      </c>
      <c r="I4947" s="20" t="s">
        <v>282</v>
      </c>
      <c r="J4947" s="184" t="s">
        <v>273</v>
      </c>
      <c r="K4947" s="184" t="s">
        <v>321</v>
      </c>
      <c r="L4947" s="187">
        <f t="shared" si="169"/>
        <v>1.6E-2</v>
      </c>
      <c r="M4947" s="187">
        <f t="shared" si="170"/>
        <v>42.432000000000002</v>
      </c>
      <c r="N4947" s="186" t="s">
        <v>852</v>
      </c>
      <c r="O4947" s="33"/>
      <c r="P4947" s="33"/>
      <c r="Q4947" s="33"/>
      <c r="R4947" s="33"/>
      <c r="S4947" s="42"/>
      <c r="T4947" s="2"/>
      <c r="U4947" s="2"/>
      <c r="V4947" s="2"/>
      <c r="W4947" s="2"/>
      <c r="X4947" s="55"/>
      <c r="Y4947" s="62"/>
      <c r="Z4947" s="62"/>
      <c r="AA4947" s="62"/>
      <c r="AB4947" s="62"/>
      <c r="AC4947" s="68"/>
      <c r="AD4947" s="2"/>
      <c r="AE4947" s="2"/>
      <c r="AF4947" s="2"/>
      <c r="AG4947" s="2"/>
      <c r="AH4947" s="55"/>
      <c r="AI4947" s="72"/>
      <c r="AJ4947" s="72"/>
      <c r="AK4947" s="72"/>
      <c r="AL4947" s="72"/>
      <c r="AM4947" s="80"/>
      <c r="AN4947" s="2"/>
      <c r="AO4947" s="2"/>
      <c r="AP4947" s="2"/>
      <c r="AQ4947" s="2"/>
      <c r="AR4947" s="55"/>
      <c r="AS4947" s="85"/>
      <c r="AT4947" s="85"/>
      <c r="AU4947" s="85"/>
      <c r="AV4947" s="85"/>
      <c r="AW4947" s="100"/>
      <c r="AX4947" s="2"/>
      <c r="AY4947" s="2"/>
      <c r="AZ4947" s="2" t="s">
        <v>852</v>
      </c>
      <c r="BA4947" s="2">
        <f>16/1000</f>
        <v>1.6E-2</v>
      </c>
      <c r="BB4947" s="55">
        <v>42.432000000000002</v>
      </c>
      <c r="BC4947" s="105"/>
      <c r="BD4947" s="105"/>
      <c r="BE4947" s="105"/>
      <c r="BF4947" s="105"/>
      <c r="BG4947" s="109"/>
      <c r="BH4947" s="2"/>
      <c r="BI4947" s="2"/>
      <c r="BJ4947" s="2"/>
      <c r="BK4947" s="2"/>
      <c r="BL4947" s="55"/>
      <c r="BM4947" s="48"/>
      <c r="BN4947" s="48"/>
      <c r="BO4947" s="48"/>
      <c r="BP4947" s="48"/>
      <c r="BQ4947" s="117"/>
      <c r="BR4947" s="2"/>
      <c r="BS4947" s="2"/>
      <c r="BT4947" s="2"/>
      <c r="BU4947" s="2"/>
      <c r="BV4947" s="55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18" t="s">
        <v>5</v>
      </c>
      <c r="H4948" s="3">
        <v>2024</v>
      </c>
      <c r="I4948" s="20" t="s">
        <v>282</v>
      </c>
      <c r="J4948" s="184" t="s">
        <v>274</v>
      </c>
      <c r="K4948" s="184" t="s">
        <v>321</v>
      </c>
      <c r="L4948" s="188">
        <f t="shared" si="169"/>
        <v>5.0000000000000001E-4</v>
      </c>
      <c r="M4948" s="187">
        <f t="shared" si="170"/>
        <v>1.1739999999999999</v>
      </c>
      <c r="N4948" s="186" t="s">
        <v>1513</v>
      </c>
      <c r="O4948" s="33"/>
      <c r="P4948" s="33"/>
      <c r="Q4948" s="33"/>
      <c r="R4948" s="33"/>
      <c r="S4948" s="42"/>
      <c r="T4948" s="2"/>
      <c r="U4948" s="2"/>
      <c r="V4948" s="2"/>
      <c r="W4948" s="2"/>
      <c r="X4948" s="55"/>
      <c r="Y4948" s="62"/>
      <c r="Z4948" s="62"/>
      <c r="AA4948" s="62"/>
      <c r="AB4948" s="62"/>
      <c r="AC4948" s="68"/>
      <c r="AD4948" s="2"/>
      <c r="AE4948" s="2"/>
      <c r="AF4948" s="2">
        <v>251</v>
      </c>
      <c r="AG4948" s="2">
        <v>5.0000000000000001E-4</v>
      </c>
      <c r="AH4948" s="55">
        <v>1.1739999999999999</v>
      </c>
      <c r="AI4948" s="72"/>
      <c r="AJ4948" s="72"/>
      <c r="AK4948" s="72"/>
      <c r="AL4948" s="72"/>
      <c r="AM4948" s="80"/>
      <c r="AN4948" s="2"/>
      <c r="AO4948" s="2"/>
      <c r="AP4948" s="2"/>
      <c r="AQ4948" s="2"/>
      <c r="AR4948" s="55"/>
      <c r="AS4948" s="85"/>
      <c r="AT4948" s="85"/>
      <c r="AU4948" s="85"/>
      <c r="AV4948" s="85"/>
      <c r="AW4948" s="100"/>
      <c r="AX4948" s="2"/>
      <c r="AY4948" s="2"/>
      <c r="AZ4948" s="2"/>
      <c r="BA4948" s="2"/>
      <c r="BB4948" s="55"/>
      <c r="BC4948" s="105"/>
      <c r="BD4948" s="105"/>
      <c r="BE4948" s="105"/>
      <c r="BF4948" s="105"/>
      <c r="BG4948" s="109"/>
      <c r="BH4948" s="2"/>
      <c r="BI4948" s="2"/>
      <c r="BJ4948" s="2"/>
      <c r="BK4948" s="2"/>
      <c r="BL4948" s="55"/>
      <c r="BM4948" s="48"/>
      <c r="BN4948" s="48"/>
      <c r="BO4948" s="48"/>
      <c r="BP4948" s="48"/>
      <c r="BQ4948" s="117"/>
      <c r="BR4948" s="2"/>
      <c r="BS4948" s="2"/>
      <c r="BT4948" s="2"/>
      <c r="BU4948" s="2"/>
      <c r="BV4948" s="55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18" t="s">
        <v>5</v>
      </c>
      <c r="H4949" s="3">
        <v>2024</v>
      </c>
      <c r="I4949" s="20" t="s">
        <v>282</v>
      </c>
      <c r="J4949" s="184" t="s">
        <v>275</v>
      </c>
      <c r="K4949" s="184" t="s">
        <v>321</v>
      </c>
      <c r="L4949" s="187">
        <f t="shared" si="169"/>
        <v>0</v>
      </c>
      <c r="M4949" s="187">
        <f t="shared" si="170"/>
        <v>0</v>
      </c>
      <c r="N4949" s="186"/>
      <c r="O4949" s="33"/>
      <c r="P4949" s="33"/>
      <c r="Q4949" s="33"/>
      <c r="R4949" s="33"/>
      <c r="S4949" s="42"/>
      <c r="T4949" s="2"/>
      <c r="U4949" s="2"/>
      <c r="V4949" s="2"/>
      <c r="W4949" s="2"/>
      <c r="X4949" s="55"/>
      <c r="Y4949" s="62"/>
      <c r="Z4949" s="62"/>
      <c r="AA4949" s="62"/>
      <c r="AB4949" s="62"/>
      <c r="AC4949" s="68"/>
      <c r="AD4949" s="2"/>
      <c r="AE4949" s="2"/>
      <c r="AF4949" s="2"/>
      <c r="AG4949" s="2"/>
      <c r="AH4949" s="55"/>
      <c r="AI4949" s="72"/>
      <c r="AJ4949" s="72"/>
      <c r="AK4949" s="72"/>
      <c r="AL4949" s="72"/>
      <c r="AM4949" s="80"/>
      <c r="AN4949" s="2"/>
      <c r="AO4949" s="2"/>
      <c r="AP4949" s="2"/>
      <c r="AQ4949" s="2"/>
      <c r="AR4949" s="55"/>
      <c r="AS4949" s="85"/>
      <c r="AT4949" s="85"/>
      <c r="AU4949" s="85"/>
      <c r="AV4949" s="85"/>
      <c r="AW4949" s="100"/>
      <c r="AX4949" s="2"/>
      <c r="AY4949" s="2"/>
      <c r="AZ4949" s="2"/>
      <c r="BA4949" s="2"/>
      <c r="BB4949" s="55"/>
      <c r="BC4949" s="105"/>
      <c r="BD4949" s="105"/>
      <c r="BE4949" s="105"/>
      <c r="BF4949" s="105"/>
      <c r="BG4949" s="109"/>
      <c r="BH4949" s="2"/>
      <c r="BI4949" s="2"/>
      <c r="BJ4949" s="2"/>
      <c r="BK4949" s="2"/>
      <c r="BL4949" s="55"/>
      <c r="BM4949" s="48"/>
      <c r="BN4949" s="48"/>
      <c r="BO4949" s="48"/>
      <c r="BP4949" s="48"/>
      <c r="BQ4949" s="117"/>
      <c r="BR4949" s="2"/>
      <c r="BS4949" s="2"/>
      <c r="BT4949" s="2"/>
      <c r="BU4949" s="2"/>
      <c r="BV4949" s="55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18" t="s">
        <v>5</v>
      </c>
      <c r="H4950" s="3">
        <v>2024</v>
      </c>
      <c r="I4950" s="20" t="s">
        <v>282</v>
      </c>
      <c r="J4950" s="184" t="s">
        <v>276</v>
      </c>
      <c r="K4950" s="184" t="s">
        <v>320</v>
      </c>
      <c r="L4950" s="187">
        <f t="shared" si="169"/>
        <v>0</v>
      </c>
      <c r="M4950" s="187">
        <f t="shared" si="170"/>
        <v>0</v>
      </c>
      <c r="N4950" s="186"/>
      <c r="O4950" s="33"/>
      <c r="P4950" s="33"/>
      <c r="Q4950" s="33"/>
      <c r="R4950" s="33"/>
      <c r="S4950" s="42"/>
      <c r="T4950" s="2"/>
      <c r="U4950" s="2"/>
      <c r="V4950" s="2"/>
      <c r="W4950" s="2"/>
      <c r="X4950" s="55"/>
      <c r="Y4950" s="62"/>
      <c r="Z4950" s="62"/>
      <c r="AA4950" s="62"/>
      <c r="AB4950" s="62"/>
      <c r="AC4950" s="68"/>
      <c r="AD4950" s="2"/>
      <c r="AE4950" s="2"/>
      <c r="AF4950" s="2"/>
      <c r="AG4950" s="2"/>
      <c r="AH4950" s="55"/>
      <c r="AI4950" s="72"/>
      <c r="AJ4950" s="72"/>
      <c r="AK4950" s="72"/>
      <c r="AL4950" s="72"/>
      <c r="AM4950" s="80"/>
      <c r="AN4950" s="2"/>
      <c r="AO4950" s="2"/>
      <c r="AP4950" s="2"/>
      <c r="AQ4950" s="2"/>
      <c r="AR4950" s="55"/>
      <c r="AS4950" s="85"/>
      <c r="AT4950" s="85"/>
      <c r="AU4950" s="85"/>
      <c r="AV4950" s="85"/>
      <c r="AW4950" s="100"/>
      <c r="AX4950" s="2"/>
      <c r="AY4950" s="2"/>
      <c r="AZ4950" s="2"/>
      <c r="BA4950" s="2"/>
      <c r="BB4950" s="55"/>
      <c r="BC4950" s="105"/>
      <c r="BD4950" s="105"/>
      <c r="BE4950" s="105"/>
      <c r="BF4950" s="105"/>
      <c r="BG4950" s="109"/>
      <c r="BH4950" s="2"/>
      <c r="BI4950" s="2"/>
      <c r="BJ4950" s="2"/>
      <c r="BK4950" s="2"/>
      <c r="BL4950" s="55"/>
      <c r="BM4950" s="48"/>
      <c r="BN4950" s="48"/>
      <c r="BO4950" s="48"/>
      <c r="BP4950" s="48"/>
      <c r="BQ4950" s="117"/>
      <c r="BR4950" s="2"/>
      <c r="BS4950" s="2"/>
      <c r="BT4950" s="2"/>
      <c r="BU4950" s="2"/>
      <c r="BV4950" s="55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18" t="s">
        <v>5</v>
      </c>
      <c r="H4951" s="3">
        <v>2024</v>
      </c>
      <c r="I4951" s="20" t="s">
        <v>282</v>
      </c>
      <c r="J4951" s="184" t="s">
        <v>277</v>
      </c>
      <c r="K4951" s="184" t="s">
        <v>320</v>
      </c>
      <c r="L4951" s="187">
        <f t="shared" si="169"/>
        <v>1</v>
      </c>
      <c r="M4951" s="187">
        <f t="shared" si="170"/>
        <v>10.976000000000001</v>
      </c>
      <c r="N4951" s="186" t="s">
        <v>363</v>
      </c>
      <c r="O4951" s="33"/>
      <c r="P4951" s="33"/>
      <c r="Q4951" s="33"/>
      <c r="R4951" s="33"/>
      <c r="S4951" s="42"/>
      <c r="T4951" s="2"/>
      <c r="U4951" s="2"/>
      <c r="V4951" s="2"/>
      <c r="W4951" s="2"/>
      <c r="X4951" s="55"/>
      <c r="Y4951" s="62"/>
      <c r="Z4951" s="62"/>
      <c r="AA4951" s="62"/>
      <c r="AB4951" s="62"/>
      <c r="AC4951" s="68"/>
      <c r="AD4951" s="2"/>
      <c r="AE4951" s="2"/>
      <c r="AF4951" s="2"/>
      <c r="AG4951" s="2"/>
      <c r="AH4951" s="55"/>
      <c r="AI4951" s="72"/>
      <c r="AJ4951" s="72"/>
      <c r="AK4951" s="72"/>
      <c r="AL4951" s="72"/>
      <c r="AM4951" s="80"/>
      <c r="AN4951" s="2"/>
      <c r="AO4951" s="2"/>
      <c r="AP4951" s="2"/>
      <c r="AQ4951" s="2"/>
      <c r="AR4951" s="55"/>
      <c r="AS4951" s="85" t="s">
        <v>363</v>
      </c>
      <c r="AT4951" s="85"/>
      <c r="AU4951" s="85"/>
      <c r="AV4951" s="85">
        <v>1</v>
      </c>
      <c r="AW4951" s="100">
        <v>10.976000000000001</v>
      </c>
      <c r="AX4951" s="2"/>
      <c r="AY4951" s="2"/>
      <c r="AZ4951" s="2"/>
      <c r="BA4951" s="2"/>
      <c r="BB4951" s="55"/>
      <c r="BC4951" s="105"/>
      <c r="BD4951" s="105"/>
      <c r="BE4951" s="105"/>
      <c r="BF4951" s="105"/>
      <c r="BG4951" s="109"/>
      <c r="BH4951" s="2"/>
      <c r="BI4951" s="2"/>
      <c r="BJ4951" s="30"/>
      <c r="BK4951" s="2"/>
      <c r="BL4951" s="55"/>
      <c r="BM4951" s="48"/>
      <c r="BN4951" s="48"/>
      <c r="BO4951" s="48"/>
      <c r="BP4951" s="48"/>
      <c r="BQ4951" s="117"/>
      <c r="BR4951" s="2"/>
      <c r="BS4951" s="2"/>
      <c r="BT4951" s="2"/>
      <c r="BU4951" s="2"/>
      <c r="BV4951" s="55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18" t="s">
        <v>5</v>
      </c>
      <c r="H4952" s="3">
        <v>2024</v>
      </c>
      <c r="I4952" s="20" t="s">
        <v>283</v>
      </c>
      <c r="J4952" s="184" t="s">
        <v>298</v>
      </c>
      <c r="K4952" s="184" t="s">
        <v>321</v>
      </c>
      <c r="L4952" s="187">
        <f t="shared" si="169"/>
        <v>0.02</v>
      </c>
      <c r="M4952" s="187">
        <f t="shared" si="170"/>
        <v>4.9779999999999998</v>
      </c>
      <c r="N4952" s="186" t="s">
        <v>381</v>
      </c>
      <c r="O4952" s="33"/>
      <c r="P4952" s="33"/>
      <c r="Q4952" s="33"/>
      <c r="R4952" s="33"/>
      <c r="S4952" s="42"/>
      <c r="T4952" s="2"/>
      <c r="U4952" s="2"/>
      <c r="V4952" s="2"/>
      <c r="W4952" s="2"/>
      <c r="X4952" s="55"/>
      <c r="Y4952" s="62"/>
      <c r="Z4952" s="62"/>
      <c r="AA4952" s="62"/>
      <c r="AB4952" s="62"/>
      <c r="AC4952" s="68"/>
      <c r="AD4952" s="2"/>
      <c r="AE4952" s="2"/>
      <c r="AF4952" s="2"/>
      <c r="AG4952" s="2"/>
      <c r="AH4952" s="55"/>
      <c r="AI4952" s="72"/>
      <c r="AJ4952" s="72"/>
      <c r="AK4952" s="72"/>
      <c r="AL4952" s="72"/>
      <c r="AM4952" s="80"/>
      <c r="AN4952" s="2"/>
      <c r="AO4952" s="2"/>
      <c r="AP4952" s="2"/>
      <c r="AQ4952" s="2"/>
      <c r="AR4952" s="55"/>
      <c r="AS4952" s="85"/>
      <c r="AT4952" s="85"/>
      <c r="AU4952" s="85"/>
      <c r="AV4952" s="85"/>
      <c r="AW4952" s="100"/>
      <c r="AX4952" s="2"/>
      <c r="AY4952" s="2"/>
      <c r="AZ4952" s="2"/>
      <c r="BA4952" s="2"/>
      <c r="BB4952" s="55"/>
      <c r="BC4952" s="105"/>
      <c r="BD4952" s="105"/>
      <c r="BE4952" s="105"/>
      <c r="BF4952" s="105"/>
      <c r="BG4952" s="109"/>
      <c r="BH4952" s="2"/>
      <c r="BI4952" s="2"/>
      <c r="BJ4952" s="2"/>
      <c r="BK4952" s="2"/>
      <c r="BL4952" s="55"/>
      <c r="BM4952" s="48" t="s">
        <v>381</v>
      </c>
      <c r="BN4952" s="48"/>
      <c r="BO4952" s="48"/>
      <c r="BP4952" s="48">
        <v>0.02</v>
      </c>
      <c r="BQ4952" s="117">
        <v>4.9779999999999998</v>
      </c>
      <c r="BR4952" s="2"/>
      <c r="BS4952" s="2"/>
      <c r="BT4952" s="2"/>
      <c r="BU4952" s="2"/>
      <c r="BV4952" s="55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18" t="s">
        <v>5</v>
      </c>
      <c r="H4953" s="3">
        <v>2024</v>
      </c>
      <c r="I4953" s="20" t="s">
        <v>283</v>
      </c>
      <c r="J4953" s="184" t="s">
        <v>278</v>
      </c>
      <c r="K4953" s="184" t="s">
        <v>320</v>
      </c>
      <c r="L4953" s="187">
        <f t="shared" si="169"/>
        <v>4</v>
      </c>
      <c r="M4953" s="187">
        <f t="shared" si="170"/>
        <v>7.9489999999999998</v>
      </c>
      <c r="N4953" s="186" t="s">
        <v>1106</v>
      </c>
      <c r="O4953" s="33"/>
      <c r="P4953" s="33"/>
      <c r="Q4953" s="33"/>
      <c r="R4953" s="33"/>
      <c r="S4953" s="42"/>
      <c r="T4953" s="2"/>
      <c r="U4953" s="2"/>
      <c r="V4953" s="2"/>
      <c r="W4953" s="2"/>
      <c r="X4953" s="55"/>
      <c r="Y4953" s="62"/>
      <c r="Z4953" s="62"/>
      <c r="AA4953" s="62"/>
      <c r="AB4953" s="62"/>
      <c r="AC4953" s="68"/>
      <c r="AD4953" s="2"/>
      <c r="AE4953" s="2"/>
      <c r="AF4953" s="2"/>
      <c r="AG4953" s="2"/>
      <c r="AH4953" s="55"/>
      <c r="AI4953" s="72"/>
      <c r="AJ4953" s="72"/>
      <c r="AK4953" s="72"/>
      <c r="AL4953" s="72"/>
      <c r="AM4953" s="80"/>
      <c r="AN4953" s="2"/>
      <c r="AO4953" s="2"/>
      <c r="AP4953" s="2"/>
      <c r="AQ4953" s="2"/>
      <c r="AR4953" s="55"/>
      <c r="AS4953" s="85"/>
      <c r="AT4953" s="85"/>
      <c r="AU4953" s="85"/>
      <c r="AV4953" s="85"/>
      <c r="AW4953" s="100"/>
      <c r="AX4953" s="2"/>
      <c r="AY4953" s="2"/>
      <c r="AZ4953" s="2"/>
      <c r="BA4953" s="2"/>
      <c r="BB4953" s="55"/>
      <c r="BC4953" s="105"/>
      <c r="BD4953" s="105"/>
      <c r="BE4953" s="105"/>
      <c r="BF4953" s="105"/>
      <c r="BG4953" s="109"/>
      <c r="BH4953" s="2"/>
      <c r="BI4953" s="2"/>
      <c r="BJ4953" s="2"/>
      <c r="BK4953" s="2"/>
      <c r="BL4953" s="55"/>
      <c r="BM4953" s="48" t="s">
        <v>1106</v>
      </c>
      <c r="BN4953" s="48"/>
      <c r="BO4953" s="48"/>
      <c r="BP4953" s="48">
        <v>3</v>
      </c>
      <c r="BQ4953" s="117">
        <v>5.9340000000000002</v>
      </c>
      <c r="BR4953" s="2" t="s">
        <v>513</v>
      </c>
      <c r="BS4953" s="2"/>
      <c r="BT4953" s="2"/>
      <c r="BU4953" s="2">
        <v>1</v>
      </c>
      <c r="BV4953" s="55">
        <v>2.0150000000000001</v>
      </c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18" t="s">
        <v>5</v>
      </c>
      <c r="H4954" s="3">
        <v>2024</v>
      </c>
      <c r="I4954" s="20" t="s">
        <v>283</v>
      </c>
      <c r="J4954" s="184" t="s">
        <v>279</v>
      </c>
      <c r="K4954" s="184" t="s">
        <v>320</v>
      </c>
      <c r="L4954" s="187">
        <f t="shared" si="169"/>
        <v>0</v>
      </c>
      <c r="M4954" s="187">
        <f t="shared" si="170"/>
        <v>0</v>
      </c>
      <c r="N4954" s="186"/>
      <c r="O4954" s="33"/>
      <c r="P4954" s="33"/>
      <c r="Q4954" s="33"/>
      <c r="R4954" s="33"/>
      <c r="S4954" s="42"/>
      <c r="T4954" s="2"/>
      <c r="U4954" s="2"/>
      <c r="V4954" s="2"/>
      <c r="W4954" s="2"/>
      <c r="X4954" s="55"/>
      <c r="Y4954" s="62"/>
      <c r="Z4954" s="62"/>
      <c r="AA4954" s="62"/>
      <c r="AB4954" s="62"/>
      <c r="AC4954" s="68"/>
      <c r="AD4954" s="2"/>
      <c r="AE4954" s="2"/>
      <c r="AF4954" s="2"/>
      <c r="AG4954" s="2"/>
      <c r="AH4954" s="55"/>
      <c r="AI4954" s="72"/>
      <c r="AJ4954" s="72"/>
      <c r="AK4954" s="72"/>
      <c r="AL4954" s="72"/>
      <c r="AM4954" s="80"/>
      <c r="AN4954" s="2"/>
      <c r="AO4954" s="2"/>
      <c r="AP4954" s="2"/>
      <c r="AQ4954" s="2"/>
      <c r="AR4954" s="55"/>
      <c r="AS4954" s="85"/>
      <c r="AT4954" s="85"/>
      <c r="AU4954" s="85"/>
      <c r="AV4954" s="85"/>
      <c r="AW4954" s="100"/>
      <c r="AX4954" s="2"/>
      <c r="AY4954" s="2"/>
      <c r="AZ4954" s="2"/>
      <c r="BA4954" s="2"/>
      <c r="BB4954" s="55"/>
      <c r="BC4954" s="105"/>
      <c r="BD4954" s="105"/>
      <c r="BE4954" s="105"/>
      <c r="BF4954" s="105"/>
      <c r="BG4954" s="109"/>
      <c r="BH4954" s="2"/>
      <c r="BI4954" s="2"/>
      <c r="BJ4954" s="2"/>
      <c r="BK4954" s="2"/>
      <c r="BL4954" s="55"/>
      <c r="BM4954" s="48"/>
      <c r="BN4954" s="48"/>
      <c r="BO4954" s="48"/>
      <c r="BP4954" s="48"/>
      <c r="BQ4954" s="117"/>
      <c r="BR4954" s="2"/>
      <c r="BS4954" s="2"/>
      <c r="BT4954" s="2"/>
      <c r="BU4954" s="2"/>
      <c r="BV4954" s="55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18" t="s">
        <v>5</v>
      </c>
      <c r="H4955" s="3">
        <v>2024</v>
      </c>
      <c r="I4955" s="20" t="s">
        <v>286</v>
      </c>
      <c r="J4955" s="184" t="s">
        <v>280</v>
      </c>
      <c r="K4955" s="184" t="s">
        <v>319</v>
      </c>
      <c r="L4955" s="187">
        <f t="shared" si="169"/>
        <v>0</v>
      </c>
      <c r="M4955" s="187">
        <f t="shared" si="170"/>
        <v>0</v>
      </c>
      <c r="N4955" s="186"/>
      <c r="O4955" s="33"/>
      <c r="P4955" s="33"/>
      <c r="Q4955" s="33"/>
      <c r="R4955" s="33"/>
      <c r="S4955" s="42"/>
      <c r="T4955" s="2"/>
      <c r="U4955" s="2"/>
      <c r="V4955" s="2"/>
      <c r="W4955" s="2"/>
      <c r="X4955" s="55"/>
      <c r="Y4955" s="62"/>
      <c r="Z4955" s="62"/>
      <c r="AA4955" s="62"/>
      <c r="AB4955" s="62"/>
      <c r="AC4955" s="68"/>
      <c r="AD4955" s="2"/>
      <c r="AE4955" s="2"/>
      <c r="AF4955" s="2"/>
      <c r="AG4955" s="2"/>
      <c r="AH4955" s="55"/>
      <c r="AI4955" s="72"/>
      <c r="AJ4955" s="72"/>
      <c r="AK4955" s="72"/>
      <c r="AL4955" s="72"/>
      <c r="AM4955" s="80"/>
      <c r="AN4955" s="2"/>
      <c r="AO4955" s="2"/>
      <c r="AP4955" s="2"/>
      <c r="AQ4955" s="2"/>
      <c r="AR4955" s="55"/>
      <c r="AS4955" s="85"/>
      <c r="AT4955" s="85"/>
      <c r="AU4955" s="85"/>
      <c r="AV4955" s="85"/>
      <c r="AW4955" s="100"/>
      <c r="AX4955" s="2"/>
      <c r="AY4955" s="2"/>
      <c r="AZ4955" s="2"/>
      <c r="BA4955" s="2"/>
      <c r="BB4955" s="55"/>
      <c r="BC4955" s="105"/>
      <c r="BD4955" s="105"/>
      <c r="BE4955" s="105"/>
      <c r="BF4955" s="105"/>
      <c r="BG4955" s="109"/>
      <c r="BH4955" s="2"/>
      <c r="BI4955" s="2"/>
      <c r="BJ4955" s="2"/>
      <c r="BK4955" s="2"/>
      <c r="BL4955" s="55"/>
      <c r="BM4955" s="48"/>
      <c r="BN4955" s="48"/>
      <c r="BO4955" s="48"/>
      <c r="BP4955" s="48"/>
      <c r="BQ4955" s="117"/>
      <c r="BR4955" s="2"/>
      <c r="BS4955" s="2"/>
      <c r="BT4955" s="2"/>
      <c r="BU4955" s="2"/>
      <c r="BV4955" s="55"/>
    </row>
    <row r="4956" spans="1:74" hidden="1" x14ac:dyDescent="0.3">
      <c r="A4956" s="2" t="s">
        <v>163</v>
      </c>
      <c r="B4956" s="2" t="s">
        <v>2</v>
      </c>
      <c r="C4956" s="2" t="s">
        <v>3</v>
      </c>
      <c r="D4956" s="2" t="s">
        <v>124</v>
      </c>
      <c r="E4956" s="5" t="s">
        <v>164</v>
      </c>
      <c r="F4956" s="3"/>
      <c r="G4956" s="18" t="s">
        <v>5</v>
      </c>
      <c r="H4956" s="3">
        <v>2024</v>
      </c>
      <c r="I4956" s="20" t="s">
        <v>286</v>
      </c>
      <c r="J4956" s="184" t="s">
        <v>281</v>
      </c>
      <c r="K4956" s="184" t="s">
        <v>319</v>
      </c>
      <c r="L4956" s="187">
        <f t="shared" si="169"/>
        <v>0</v>
      </c>
      <c r="M4956" s="187">
        <f t="shared" si="170"/>
        <v>57.631</v>
      </c>
      <c r="N4956" s="186" t="s">
        <v>1161</v>
      </c>
      <c r="O4956" s="33"/>
      <c r="P4956" s="33"/>
      <c r="Q4956" s="33"/>
      <c r="R4956" s="33"/>
      <c r="S4956" s="42"/>
      <c r="T4956" s="2"/>
      <c r="U4956" s="2"/>
      <c r="V4956" s="2"/>
      <c r="W4956" s="2"/>
      <c r="X4956" s="55"/>
      <c r="Y4956" s="62"/>
      <c r="Z4956" s="62"/>
      <c r="AA4956" s="62"/>
      <c r="AB4956" s="62"/>
      <c r="AC4956" s="68"/>
      <c r="AD4956" s="2"/>
      <c r="AE4956" s="2"/>
      <c r="AF4956" s="2"/>
      <c r="AG4956" s="2"/>
      <c r="AH4956" s="55"/>
      <c r="AI4956" s="72"/>
      <c r="AJ4956" s="72"/>
      <c r="AK4956" s="72"/>
      <c r="AL4956" s="72"/>
      <c r="AM4956" s="80"/>
      <c r="AN4956" s="2"/>
      <c r="AO4956" s="2"/>
      <c r="AP4956" s="2"/>
      <c r="AQ4956" s="2"/>
      <c r="AR4956" s="55"/>
      <c r="AS4956" s="85"/>
      <c r="AT4956" s="85"/>
      <c r="AU4956" s="85"/>
      <c r="AV4956" s="85"/>
      <c r="AW4956" s="100"/>
      <c r="AX4956" s="2"/>
      <c r="AY4956" s="2"/>
      <c r="AZ4956" s="2"/>
      <c r="BA4956" s="2"/>
      <c r="BB4956" s="55"/>
      <c r="BC4956" s="105"/>
      <c r="BD4956" s="105"/>
      <c r="BE4956" s="105"/>
      <c r="BF4956" s="105"/>
      <c r="BG4956" s="109"/>
      <c r="BH4956" s="2"/>
      <c r="BI4956" s="2"/>
      <c r="BJ4956" s="2"/>
      <c r="BK4956" s="2"/>
      <c r="BL4956" s="55"/>
      <c r="BM4956" s="48" t="s">
        <v>1161</v>
      </c>
      <c r="BN4956" s="48"/>
      <c r="BO4956" s="48"/>
      <c r="BP4956" s="48"/>
      <c r="BQ4956" s="117">
        <f>47+10.631</f>
        <v>57.631</v>
      </c>
      <c r="BR4956" s="2"/>
      <c r="BS4956" s="2"/>
      <c r="BT4956" s="2"/>
      <c r="BU4956" s="2"/>
      <c r="BV4956" s="55"/>
    </row>
    <row r="4957" spans="1:74" s="13" customFormat="1" hidden="1" x14ac:dyDescent="0.3">
      <c r="A4957" s="12" t="s">
        <v>163</v>
      </c>
      <c r="B4957" s="12" t="s">
        <v>2</v>
      </c>
      <c r="C4957" s="12" t="s">
        <v>3</v>
      </c>
      <c r="D4957" s="12" t="s">
        <v>124</v>
      </c>
      <c r="E4957" s="6" t="s">
        <v>164</v>
      </c>
      <c r="F4957" s="7"/>
      <c r="G4957" s="19" t="s">
        <v>5</v>
      </c>
      <c r="H4957" s="7">
        <v>2024</v>
      </c>
      <c r="I4957" s="21"/>
      <c r="J4957" s="12" t="s">
        <v>314</v>
      </c>
      <c r="K4957" s="12"/>
      <c r="L4957" s="147"/>
      <c r="M4957" s="147">
        <f>SUM(M4919:M4956)</f>
        <v>125.14</v>
      </c>
      <c r="N4957" s="183"/>
      <c r="O4957" s="12"/>
      <c r="P4957" s="12"/>
      <c r="Q4957" s="12"/>
      <c r="R4957" s="12"/>
      <c r="S4957" s="47">
        <f>SUM(S4919:S4956)</f>
        <v>0</v>
      </c>
      <c r="T4957" s="12"/>
      <c r="U4957" s="12"/>
      <c r="V4957" s="12"/>
      <c r="W4957" s="12"/>
      <c r="X4957" s="47">
        <f>SUM(X4919:X4956)</f>
        <v>0</v>
      </c>
      <c r="Y4957" s="12"/>
      <c r="Z4957" s="12"/>
      <c r="AA4957" s="12"/>
      <c r="AB4957" s="12"/>
      <c r="AC4957" s="47">
        <f>SUM(AC4919:AC4956)</f>
        <v>0</v>
      </c>
      <c r="AD4957" s="12"/>
      <c r="AE4957" s="12"/>
      <c r="AF4957" s="12"/>
      <c r="AG4957" s="12"/>
      <c r="AH4957" s="47">
        <f>SUM(AH4919:AH4956)</f>
        <v>1.1739999999999999</v>
      </c>
      <c r="AI4957" s="12"/>
      <c r="AJ4957" s="12"/>
      <c r="AK4957" s="12"/>
      <c r="AL4957" s="12"/>
      <c r="AM4957" s="47">
        <f>SUM(AM4919:AM4956)</f>
        <v>0</v>
      </c>
      <c r="AN4957" s="12"/>
      <c r="AO4957" s="12"/>
      <c r="AP4957" s="12"/>
      <c r="AQ4957" s="12"/>
      <c r="AR4957" s="47">
        <f>SUM(AR4919:AR4956)</f>
        <v>0</v>
      </c>
      <c r="AS4957" s="12"/>
      <c r="AT4957" s="12"/>
      <c r="AU4957" s="12"/>
      <c r="AV4957" s="12"/>
      <c r="AW4957" s="47">
        <f>SUM(AW4919:AW4956)</f>
        <v>10.976000000000001</v>
      </c>
      <c r="AX4957" s="12"/>
      <c r="AY4957" s="12"/>
      <c r="AZ4957" s="12"/>
      <c r="BA4957" s="12"/>
      <c r="BB4957" s="47">
        <f>SUM(BB4919:BB4956)</f>
        <v>42.432000000000002</v>
      </c>
      <c r="BC4957" s="12"/>
      <c r="BD4957" s="12"/>
      <c r="BE4957" s="12"/>
      <c r="BF4957" s="12"/>
      <c r="BG4957" s="47">
        <f>SUM(BG4919:BG4956)</f>
        <v>0</v>
      </c>
      <c r="BH4957" s="12"/>
      <c r="BI4957" s="12"/>
      <c r="BJ4957" s="12"/>
      <c r="BK4957" s="12"/>
      <c r="BL4957" s="47">
        <f>SUM(BL4919:BL4956)</f>
        <v>0</v>
      </c>
      <c r="BM4957" s="12"/>
      <c r="BN4957" s="12"/>
      <c r="BO4957" s="12"/>
      <c r="BP4957" s="12"/>
      <c r="BQ4957" s="47">
        <f>SUM(BQ4919:BQ4956)</f>
        <v>68.543000000000006</v>
      </c>
      <c r="BR4957" s="12"/>
      <c r="BS4957" s="12"/>
      <c r="BT4957" s="12"/>
      <c r="BU4957" s="12"/>
      <c r="BV4957" s="47">
        <f>SUM(BV4919:BV4956)</f>
        <v>2.0150000000000001</v>
      </c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18" t="s">
        <v>71</v>
      </c>
      <c r="H4958" s="3">
        <v>2024</v>
      </c>
      <c r="I4958" s="20" t="s">
        <v>287</v>
      </c>
      <c r="J4958" s="184" t="s">
        <v>267</v>
      </c>
      <c r="K4958" s="184" t="s">
        <v>318</v>
      </c>
      <c r="L4958" s="187">
        <f t="shared" si="169"/>
        <v>0</v>
      </c>
      <c r="M4958" s="187">
        <f t="shared" si="170"/>
        <v>0</v>
      </c>
      <c r="N4958" s="186"/>
      <c r="O4958" s="33"/>
      <c r="P4958" s="33"/>
      <c r="Q4958" s="33"/>
      <c r="R4958" s="33"/>
      <c r="S4958" s="42"/>
      <c r="T4958" s="2"/>
      <c r="U4958" s="2"/>
      <c r="V4958" s="2"/>
      <c r="W4958" s="2"/>
      <c r="X4958" s="55"/>
      <c r="Y4958" s="62"/>
      <c r="Z4958" s="62"/>
      <c r="AA4958" s="62"/>
      <c r="AB4958" s="62"/>
      <c r="AC4958" s="68"/>
      <c r="AD4958" s="2"/>
      <c r="AE4958" s="2"/>
      <c r="AF4958" s="2"/>
      <c r="AG4958" s="2"/>
      <c r="AH4958" s="55"/>
      <c r="AI4958" s="72"/>
      <c r="AJ4958" s="72"/>
      <c r="AK4958" s="72"/>
      <c r="AL4958" s="72"/>
      <c r="AM4958" s="80"/>
      <c r="AN4958" s="2"/>
      <c r="AO4958" s="2"/>
      <c r="AP4958" s="2"/>
      <c r="AQ4958" s="2"/>
      <c r="AR4958" s="55"/>
      <c r="AS4958" s="85"/>
      <c r="AT4958" s="85"/>
      <c r="AU4958" s="85"/>
      <c r="AV4958" s="85"/>
      <c r="AW4958" s="100"/>
      <c r="AX4958" s="2"/>
      <c r="AY4958" s="2"/>
      <c r="AZ4958" s="2"/>
      <c r="BA4958" s="2"/>
      <c r="BB4958" s="55"/>
      <c r="BC4958" s="105"/>
      <c r="BD4958" s="105"/>
      <c r="BE4958" s="105"/>
      <c r="BF4958" s="105"/>
      <c r="BG4958" s="109"/>
      <c r="BH4958" s="2"/>
      <c r="BI4958" s="2"/>
      <c r="BJ4958" s="2"/>
      <c r="BK4958" s="2"/>
      <c r="BL4958" s="55"/>
      <c r="BM4958" s="48"/>
      <c r="BN4958" s="48"/>
      <c r="BO4958" s="48"/>
      <c r="BP4958" s="48"/>
      <c r="BQ4958" s="117"/>
      <c r="BR4958" s="2"/>
      <c r="BS4958" s="2"/>
      <c r="BT4958" s="2"/>
      <c r="BU4958" s="2"/>
      <c r="BV4958" s="55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18" t="s">
        <v>71</v>
      </c>
      <c r="H4959" s="3">
        <v>2024</v>
      </c>
      <c r="I4959" s="20" t="s">
        <v>287</v>
      </c>
      <c r="J4959" s="184" t="s">
        <v>291</v>
      </c>
      <c r="K4959" s="184" t="s">
        <v>319</v>
      </c>
      <c r="L4959" s="187">
        <f t="shared" si="169"/>
        <v>0</v>
      </c>
      <c r="M4959" s="187">
        <f t="shared" si="170"/>
        <v>0</v>
      </c>
      <c r="N4959" s="186"/>
      <c r="O4959" s="33"/>
      <c r="P4959" s="33"/>
      <c r="Q4959" s="33"/>
      <c r="R4959" s="33"/>
      <c r="S4959" s="42"/>
      <c r="T4959" s="2"/>
      <c r="U4959" s="2"/>
      <c r="V4959" s="2"/>
      <c r="W4959" s="2"/>
      <c r="X4959" s="55"/>
      <c r="Y4959" s="62"/>
      <c r="Z4959" s="62"/>
      <c r="AA4959" s="62"/>
      <c r="AB4959" s="62"/>
      <c r="AC4959" s="68"/>
      <c r="AD4959" s="2"/>
      <c r="AE4959" s="2"/>
      <c r="AF4959" s="2"/>
      <c r="AG4959" s="2"/>
      <c r="AH4959" s="55"/>
      <c r="AI4959" s="72"/>
      <c r="AJ4959" s="72"/>
      <c r="AK4959" s="72"/>
      <c r="AL4959" s="72"/>
      <c r="AM4959" s="80"/>
      <c r="AN4959" s="2"/>
      <c r="AO4959" s="2"/>
      <c r="AP4959" s="2"/>
      <c r="AQ4959" s="2"/>
      <c r="AR4959" s="55"/>
      <c r="AS4959" s="85"/>
      <c r="AT4959" s="85"/>
      <c r="AU4959" s="85"/>
      <c r="AV4959" s="85"/>
      <c r="AW4959" s="100"/>
      <c r="AX4959" s="2"/>
      <c r="AY4959" s="2"/>
      <c r="AZ4959" s="2"/>
      <c r="BA4959" s="2"/>
      <c r="BB4959" s="55"/>
      <c r="BC4959" s="105"/>
      <c r="BD4959" s="105"/>
      <c r="BE4959" s="105"/>
      <c r="BF4959" s="105"/>
      <c r="BG4959" s="109"/>
      <c r="BH4959" s="2"/>
      <c r="BI4959" s="2"/>
      <c r="BJ4959" s="2"/>
      <c r="BK4959" s="2"/>
      <c r="BL4959" s="55"/>
      <c r="BM4959" s="48"/>
      <c r="BN4959" s="48"/>
      <c r="BO4959" s="48"/>
      <c r="BP4959" s="48"/>
      <c r="BQ4959" s="117"/>
      <c r="BR4959" s="2"/>
      <c r="BS4959" s="2"/>
      <c r="BT4959" s="2"/>
      <c r="BU4959" s="2"/>
      <c r="BV4959" s="55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18" t="s">
        <v>71</v>
      </c>
      <c r="H4960" s="3">
        <v>2024</v>
      </c>
      <c r="I4960" s="20" t="s">
        <v>286</v>
      </c>
      <c r="J4960" s="184" t="s">
        <v>336</v>
      </c>
      <c r="K4960" s="184" t="s">
        <v>319</v>
      </c>
      <c r="L4960" s="187">
        <f t="shared" si="169"/>
        <v>0</v>
      </c>
      <c r="M4960" s="187">
        <f t="shared" si="170"/>
        <v>0</v>
      </c>
      <c r="N4960" s="186"/>
      <c r="O4960" s="33"/>
      <c r="P4960" s="33"/>
      <c r="Q4960" s="33"/>
      <c r="R4960" s="33"/>
      <c r="S4960" s="42"/>
      <c r="T4960" s="2"/>
      <c r="U4960" s="2"/>
      <c r="V4960" s="2"/>
      <c r="W4960" s="2"/>
      <c r="X4960" s="55"/>
      <c r="Y4960" s="62"/>
      <c r="Z4960" s="62"/>
      <c r="AA4960" s="62"/>
      <c r="AB4960" s="62"/>
      <c r="AC4960" s="68"/>
      <c r="AD4960" s="2"/>
      <c r="AE4960" s="2"/>
      <c r="AF4960" s="2"/>
      <c r="AG4960" s="2"/>
      <c r="AH4960" s="55"/>
      <c r="AI4960" s="72"/>
      <c r="AJ4960" s="72"/>
      <c r="AK4960" s="72"/>
      <c r="AL4960" s="72"/>
      <c r="AM4960" s="80"/>
      <c r="AN4960" s="2"/>
      <c r="AO4960" s="2"/>
      <c r="AP4960" s="2"/>
      <c r="AQ4960" s="2"/>
      <c r="AR4960" s="55"/>
      <c r="AS4960" s="85"/>
      <c r="AT4960" s="85"/>
      <c r="AU4960" s="85"/>
      <c r="AV4960" s="85"/>
      <c r="AW4960" s="100"/>
      <c r="AX4960" s="2"/>
      <c r="AY4960" s="2"/>
      <c r="AZ4960" s="2"/>
      <c r="BA4960" s="2"/>
      <c r="BB4960" s="55"/>
      <c r="BC4960" s="105"/>
      <c r="BD4960" s="105"/>
      <c r="BE4960" s="105"/>
      <c r="BF4960" s="105"/>
      <c r="BG4960" s="109"/>
      <c r="BH4960" s="2"/>
      <c r="BI4960" s="2"/>
      <c r="BJ4960" s="2"/>
      <c r="BK4960" s="2"/>
      <c r="BL4960" s="55"/>
      <c r="BM4960" s="48"/>
      <c r="BN4960" s="48"/>
      <c r="BO4960" s="48"/>
      <c r="BP4960" s="48"/>
      <c r="BQ4960" s="117"/>
      <c r="BR4960" s="2"/>
      <c r="BS4960" s="2"/>
      <c r="BT4960" s="2"/>
      <c r="BU4960" s="2"/>
      <c r="BV4960" s="55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18" t="s">
        <v>71</v>
      </c>
      <c r="H4961" s="3">
        <v>2024</v>
      </c>
      <c r="I4961" s="20" t="s">
        <v>286</v>
      </c>
      <c r="J4961" s="185" t="s">
        <v>337</v>
      </c>
      <c r="K4961" s="185" t="s">
        <v>318</v>
      </c>
      <c r="L4961" s="187">
        <f t="shared" si="169"/>
        <v>0</v>
      </c>
      <c r="M4961" s="187">
        <f t="shared" si="170"/>
        <v>0</v>
      </c>
      <c r="N4961" s="186"/>
      <c r="O4961" s="53"/>
      <c r="P4961" s="53"/>
      <c r="Q4961" s="53"/>
      <c r="R4961" s="53"/>
      <c r="S4961" s="54"/>
      <c r="T4961" s="8"/>
      <c r="U4961" s="8"/>
      <c r="V4961" s="8"/>
      <c r="W4961" s="8"/>
      <c r="X4961" s="122"/>
      <c r="Y4961" s="135"/>
      <c r="Z4961" s="135"/>
      <c r="AA4961" s="135"/>
      <c r="AB4961" s="135"/>
      <c r="AC4961" s="136"/>
      <c r="AD4961" s="8"/>
      <c r="AE4961" s="8"/>
      <c r="AF4961" s="8"/>
      <c r="AG4961" s="8"/>
      <c r="AH4961" s="122"/>
      <c r="AI4961" s="137"/>
      <c r="AJ4961" s="137"/>
      <c r="AK4961" s="137"/>
      <c r="AL4961" s="137"/>
      <c r="AM4961" s="138"/>
      <c r="AN4961" s="8"/>
      <c r="AO4961" s="8"/>
      <c r="AP4961" s="8"/>
      <c r="AQ4961" s="8"/>
      <c r="AR4961" s="122"/>
      <c r="AS4961" s="139"/>
      <c r="AT4961" s="139"/>
      <c r="AU4961" s="139"/>
      <c r="AV4961" s="139"/>
      <c r="AW4961" s="140"/>
      <c r="AX4961" s="8"/>
      <c r="AY4961" s="8"/>
      <c r="AZ4961" s="8"/>
      <c r="BA4961" s="8"/>
      <c r="BB4961" s="122"/>
      <c r="BC4961" s="141"/>
      <c r="BD4961" s="141"/>
      <c r="BE4961" s="141"/>
      <c r="BF4961" s="141"/>
      <c r="BG4961" s="142"/>
      <c r="BH4961" s="8"/>
      <c r="BI4961" s="8"/>
      <c r="BJ4961" s="8"/>
      <c r="BK4961" s="8"/>
      <c r="BL4961" s="122"/>
      <c r="BM4961" s="143"/>
      <c r="BN4961" s="143"/>
      <c r="BO4961" s="143"/>
      <c r="BP4961" s="143"/>
      <c r="BQ4961" s="144"/>
      <c r="BR4961" s="8"/>
      <c r="BS4961" s="8"/>
      <c r="BT4961" s="8"/>
      <c r="BU4961" s="8"/>
      <c r="BV4961" s="122"/>
    </row>
    <row r="4962" spans="1:74" ht="28.8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18" t="s">
        <v>71</v>
      </c>
      <c r="H4962" s="3">
        <v>2024</v>
      </c>
      <c r="I4962" s="20" t="s">
        <v>286</v>
      </c>
      <c r="J4962" s="185" t="s">
        <v>338</v>
      </c>
      <c r="K4962" s="185" t="s">
        <v>339</v>
      </c>
      <c r="L4962" s="187">
        <f t="shared" si="169"/>
        <v>0</v>
      </c>
      <c r="M4962" s="187">
        <f t="shared" si="170"/>
        <v>0</v>
      </c>
      <c r="N4962" s="186"/>
      <c r="O4962" s="53"/>
      <c r="P4962" s="53"/>
      <c r="Q4962" s="53"/>
      <c r="R4962" s="53"/>
      <c r="S4962" s="54"/>
      <c r="T4962" s="8"/>
      <c r="U4962" s="8"/>
      <c r="V4962" s="8"/>
      <c r="W4962" s="8"/>
      <c r="X4962" s="122"/>
      <c r="Y4962" s="135"/>
      <c r="Z4962" s="135"/>
      <c r="AA4962" s="135"/>
      <c r="AB4962" s="135"/>
      <c r="AC4962" s="136"/>
      <c r="AD4962" s="8"/>
      <c r="AE4962" s="8"/>
      <c r="AF4962" s="8"/>
      <c r="AG4962" s="8"/>
      <c r="AH4962" s="122"/>
      <c r="AI4962" s="137"/>
      <c r="AJ4962" s="137"/>
      <c r="AK4962" s="137"/>
      <c r="AL4962" s="137"/>
      <c r="AM4962" s="138"/>
      <c r="AN4962" s="8"/>
      <c r="AO4962" s="8"/>
      <c r="AP4962" s="8"/>
      <c r="AQ4962" s="8"/>
      <c r="AR4962" s="122"/>
      <c r="AS4962" s="139"/>
      <c r="AT4962" s="139"/>
      <c r="AU4962" s="139"/>
      <c r="AV4962" s="139"/>
      <c r="AW4962" s="140"/>
      <c r="AX4962" s="8"/>
      <c r="AY4962" s="8"/>
      <c r="AZ4962" s="8"/>
      <c r="BA4962" s="8"/>
      <c r="BB4962" s="122"/>
      <c r="BC4962" s="141"/>
      <c r="BD4962" s="141"/>
      <c r="BE4962" s="141"/>
      <c r="BF4962" s="141"/>
      <c r="BG4962" s="142"/>
      <c r="BH4962" s="8"/>
      <c r="BI4962" s="8"/>
      <c r="BJ4962" s="8"/>
      <c r="BK4962" s="8"/>
      <c r="BL4962" s="122"/>
      <c r="BM4962" s="143"/>
      <c r="BN4962" s="143"/>
      <c r="BO4962" s="143"/>
      <c r="BP4962" s="143"/>
      <c r="BQ4962" s="144"/>
      <c r="BR4962" s="8"/>
      <c r="BS4962" s="8"/>
      <c r="BT4962" s="8"/>
      <c r="BU4962" s="8"/>
      <c r="BV4962" s="122"/>
    </row>
    <row r="4963" spans="1:74" ht="28.8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18" t="s">
        <v>71</v>
      </c>
      <c r="H4963" s="3">
        <v>2024</v>
      </c>
      <c r="I4963" s="20" t="s">
        <v>286</v>
      </c>
      <c r="J4963" s="185" t="s">
        <v>340</v>
      </c>
      <c r="K4963" s="185" t="s">
        <v>318</v>
      </c>
      <c r="L4963" s="187">
        <f t="shared" si="169"/>
        <v>0</v>
      </c>
      <c r="M4963" s="187">
        <f t="shared" si="170"/>
        <v>0</v>
      </c>
      <c r="N4963" s="186"/>
      <c r="O4963" s="53"/>
      <c r="P4963" s="53"/>
      <c r="Q4963" s="53"/>
      <c r="R4963" s="53"/>
      <c r="S4963" s="54"/>
      <c r="T4963" s="8"/>
      <c r="U4963" s="8"/>
      <c r="V4963" s="8"/>
      <c r="W4963" s="8"/>
      <c r="X4963" s="122"/>
      <c r="Y4963" s="135"/>
      <c r="Z4963" s="135"/>
      <c r="AA4963" s="135"/>
      <c r="AB4963" s="135"/>
      <c r="AC4963" s="136"/>
      <c r="AD4963" s="8"/>
      <c r="AE4963" s="8"/>
      <c r="AF4963" s="8"/>
      <c r="AG4963" s="8"/>
      <c r="AH4963" s="122"/>
      <c r="AI4963" s="137"/>
      <c r="AJ4963" s="137"/>
      <c r="AK4963" s="137"/>
      <c r="AL4963" s="137"/>
      <c r="AM4963" s="138"/>
      <c r="AN4963" s="8"/>
      <c r="AO4963" s="8"/>
      <c r="AP4963" s="8"/>
      <c r="AQ4963" s="8"/>
      <c r="AR4963" s="122"/>
      <c r="AS4963" s="139"/>
      <c r="AT4963" s="139"/>
      <c r="AU4963" s="139"/>
      <c r="AV4963" s="139"/>
      <c r="AW4963" s="140"/>
      <c r="AX4963" s="8"/>
      <c r="AY4963" s="8"/>
      <c r="AZ4963" s="8"/>
      <c r="BA4963" s="8"/>
      <c r="BB4963" s="122"/>
      <c r="BC4963" s="141"/>
      <c r="BD4963" s="141"/>
      <c r="BE4963" s="141"/>
      <c r="BF4963" s="141"/>
      <c r="BG4963" s="142"/>
      <c r="BH4963" s="8"/>
      <c r="BI4963" s="8"/>
      <c r="BJ4963" s="8"/>
      <c r="BK4963" s="8"/>
      <c r="BL4963" s="122"/>
      <c r="BM4963" s="143"/>
      <c r="BN4963" s="143"/>
      <c r="BO4963" s="143"/>
      <c r="BP4963" s="143"/>
      <c r="BQ4963" s="144"/>
      <c r="BR4963" s="8"/>
      <c r="BS4963" s="8"/>
      <c r="BT4963" s="8"/>
      <c r="BU4963" s="8"/>
      <c r="BV4963" s="122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18" t="s">
        <v>71</v>
      </c>
      <c r="H4964" s="3">
        <v>2024</v>
      </c>
      <c r="I4964" s="20" t="s">
        <v>286</v>
      </c>
      <c r="J4964" s="185" t="s">
        <v>341</v>
      </c>
      <c r="K4964" s="185" t="s">
        <v>320</v>
      </c>
      <c r="L4964" s="187">
        <f t="shared" si="169"/>
        <v>0</v>
      </c>
      <c r="M4964" s="187">
        <f t="shared" si="170"/>
        <v>0</v>
      </c>
      <c r="N4964" s="186"/>
      <c r="O4964" s="53"/>
      <c r="P4964" s="53"/>
      <c r="Q4964" s="53"/>
      <c r="R4964" s="53"/>
      <c r="S4964" s="54"/>
      <c r="T4964" s="8"/>
      <c r="U4964" s="8"/>
      <c r="V4964" s="8"/>
      <c r="W4964" s="8"/>
      <c r="X4964" s="122"/>
      <c r="Y4964" s="135"/>
      <c r="Z4964" s="135"/>
      <c r="AA4964" s="135"/>
      <c r="AB4964" s="135"/>
      <c r="AC4964" s="136"/>
      <c r="AD4964" s="8"/>
      <c r="AE4964" s="8"/>
      <c r="AF4964" s="8"/>
      <c r="AG4964" s="8"/>
      <c r="AH4964" s="122"/>
      <c r="AI4964" s="137"/>
      <c r="AJ4964" s="137"/>
      <c r="AK4964" s="137"/>
      <c r="AL4964" s="137"/>
      <c r="AM4964" s="138"/>
      <c r="AN4964" s="8"/>
      <c r="AO4964" s="8"/>
      <c r="AP4964" s="8"/>
      <c r="AQ4964" s="8"/>
      <c r="AR4964" s="122"/>
      <c r="AS4964" s="139"/>
      <c r="AT4964" s="139"/>
      <c r="AU4964" s="139"/>
      <c r="AV4964" s="139"/>
      <c r="AW4964" s="140"/>
      <c r="AX4964" s="8"/>
      <c r="AY4964" s="8"/>
      <c r="AZ4964" s="8"/>
      <c r="BA4964" s="8"/>
      <c r="BB4964" s="122"/>
      <c r="BC4964" s="141"/>
      <c r="BD4964" s="141"/>
      <c r="BE4964" s="141"/>
      <c r="BF4964" s="141"/>
      <c r="BG4964" s="142"/>
      <c r="BH4964" s="8"/>
      <c r="BI4964" s="8"/>
      <c r="BJ4964" s="8"/>
      <c r="BK4964" s="8"/>
      <c r="BL4964" s="122"/>
      <c r="BM4964" s="143"/>
      <c r="BN4964" s="143"/>
      <c r="BO4964" s="143"/>
      <c r="BP4964" s="143"/>
      <c r="BQ4964" s="144"/>
      <c r="BR4964" s="8"/>
      <c r="BS4964" s="8"/>
      <c r="BT4964" s="8"/>
      <c r="BU4964" s="8"/>
      <c r="BV4964" s="122"/>
    </row>
    <row r="4965" spans="1:74" ht="28.8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18" t="s">
        <v>71</v>
      </c>
      <c r="H4965" s="3">
        <v>2024</v>
      </c>
      <c r="I4965" s="20" t="s">
        <v>286</v>
      </c>
      <c r="J4965" s="185" t="s">
        <v>342</v>
      </c>
      <c r="K4965" s="185" t="s">
        <v>320</v>
      </c>
      <c r="L4965" s="187">
        <f t="shared" si="169"/>
        <v>0</v>
      </c>
      <c r="M4965" s="187">
        <f t="shared" si="170"/>
        <v>0</v>
      </c>
      <c r="N4965" s="186"/>
      <c r="O4965" s="53"/>
      <c r="P4965" s="53"/>
      <c r="Q4965" s="53"/>
      <c r="R4965" s="53"/>
      <c r="S4965" s="54"/>
      <c r="T4965" s="8"/>
      <c r="U4965" s="8"/>
      <c r="V4965" s="8"/>
      <c r="W4965" s="8"/>
      <c r="X4965" s="122"/>
      <c r="Y4965" s="135"/>
      <c r="Z4965" s="135"/>
      <c r="AA4965" s="135"/>
      <c r="AB4965" s="135"/>
      <c r="AC4965" s="136"/>
      <c r="AD4965" s="8"/>
      <c r="AE4965" s="8"/>
      <c r="AF4965" s="8"/>
      <c r="AG4965" s="8"/>
      <c r="AH4965" s="122"/>
      <c r="AI4965" s="137"/>
      <c r="AJ4965" s="137"/>
      <c r="AK4965" s="137"/>
      <c r="AL4965" s="137"/>
      <c r="AM4965" s="138"/>
      <c r="AN4965" s="8"/>
      <c r="AO4965" s="8"/>
      <c r="AP4965" s="8"/>
      <c r="AQ4965" s="8"/>
      <c r="AR4965" s="122"/>
      <c r="AS4965" s="139"/>
      <c r="AT4965" s="139"/>
      <c r="AU4965" s="139"/>
      <c r="AV4965" s="139"/>
      <c r="AW4965" s="140"/>
      <c r="AX4965" s="8"/>
      <c r="AY4965" s="8"/>
      <c r="AZ4965" s="8"/>
      <c r="BA4965" s="8"/>
      <c r="BB4965" s="122"/>
      <c r="BC4965" s="141"/>
      <c r="BD4965" s="141"/>
      <c r="BE4965" s="141"/>
      <c r="BF4965" s="141"/>
      <c r="BG4965" s="142"/>
      <c r="BH4965" s="8"/>
      <c r="BI4965" s="8"/>
      <c r="BJ4965" s="8"/>
      <c r="BK4965" s="8"/>
      <c r="BL4965" s="122"/>
      <c r="BM4965" s="143"/>
      <c r="BN4965" s="143"/>
      <c r="BO4965" s="143"/>
      <c r="BP4965" s="143"/>
      <c r="BQ4965" s="144"/>
      <c r="BR4965" s="8"/>
      <c r="BS4965" s="8"/>
      <c r="BT4965" s="8"/>
      <c r="BU4965" s="8"/>
      <c r="BV4965" s="122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18" t="s">
        <v>71</v>
      </c>
      <c r="H4966" s="3">
        <v>2024</v>
      </c>
      <c r="I4966" s="20" t="s">
        <v>286</v>
      </c>
      <c r="J4966" s="185" t="s">
        <v>343</v>
      </c>
      <c r="K4966" s="185" t="s">
        <v>339</v>
      </c>
      <c r="L4966" s="187">
        <f t="shared" si="169"/>
        <v>0</v>
      </c>
      <c r="M4966" s="187">
        <f t="shared" si="170"/>
        <v>0</v>
      </c>
      <c r="N4966" s="186"/>
      <c r="O4966" s="53"/>
      <c r="P4966" s="53"/>
      <c r="Q4966" s="53"/>
      <c r="R4966" s="53"/>
      <c r="S4966" s="54"/>
      <c r="T4966" s="8"/>
      <c r="U4966" s="8"/>
      <c r="V4966" s="8"/>
      <c r="W4966" s="8"/>
      <c r="X4966" s="122"/>
      <c r="Y4966" s="135"/>
      <c r="Z4966" s="135"/>
      <c r="AA4966" s="135"/>
      <c r="AB4966" s="135"/>
      <c r="AC4966" s="136"/>
      <c r="AD4966" s="8"/>
      <c r="AE4966" s="8"/>
      <c r="AF4966" s="8"/>
      <c r="AG4966" s="8"/>
      <c r="AH4966" s="122"/>
      <c r="AI4966" s="137"/>
      <c r="AJ4966" s="137"/>
      <c r="AK4966" s="137"/>
      <c r="AL4966" s="137"/>
      <c r="AM4966" s="138"/>
      <c r="AN4966" s="8"/>
      <c r="AO4966" s="8"/>
      <c r="AP4966" s="8"/>
      <c r="AQ4966" s="8"/>
      <c r="AR4966" s="122"/>
      <c r="AS4966" s="139"/>
      <c r="AT4966" s="139"/>
      <c r="AU4966" s="139"/>
      <c r="AV4966" s="139"/>
      <c r="AW4966" s="140"/>
      <c r="AX4966" s="8"/>
      <c r="AY4966" s="8"/>
      <c r="AZ4966" s="8"/>
      <c r="BA4966" s="8"/>
      <c r="BB4966" s="122"/>
      <c r="BC4966" s="141"/>
      <c r="BD4966" s="141"/>
      <c r="BE4966" s="141"/>
      <c r="BF4966" s="141"/>
      <c r="BG4966" s="142"/>
      <c r="BH4966" s="8"/>
      <c r="BI4966" s="8"/>
      <c r="BJ4966" s="8"/>
      <c r="BK4966" s="8"/>
      <c r="BL4966" s="122"/>
      <c r="BM4966" s="143"/>
      <c r="BN4966" s="143"/>
      <c r="BO4966" s="143"/>
      <c r="BP4966" s="143"/>
      <c r="BQ4966" s="144"/>
      <c r="BR4966" s="8"/>
      <c r="BS4966" s="8"/>
      <c r="BT4966" s="8"/>
      <c r="BU4966" s="8"/>
      <c r="BV4966" s="122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18" t="s">
        <v>71</v>
      </c>
      <c r="H4967" s="3">
        <v>2024</v>
      </c>
      <c r="I4967" s="20" t="s">
        <v>288</v>
      </c>
      <c r="J4967" s="185" t="s">
        <v>344</v>
      </c>
      <c r="K4967" s="185" t="s">
        <v>318</v>
      </c>
      <c r="L4967" s="187">
        <f t="shared" si="169"/>
        <v>0</v>
      </c>
      <c r="M4967" s="187">
        <f t="shared" si="170"/>
        <v>0</v>
      </c>
      <c r="N4967" s="186"/>
      <c r="O4967" s="53"/>
      <c r="P4967" s="53"/>
      <c r="Q4967" s="53"/>
      <c r="R4967" s="53"/>
      <c r="S4967" s="54"/>
      <c r="T4967" s="8"/>
      <c r="U4967" s="8"/>
      <c r="V4967" s="8"/>
      <c r="W4967" s="8"/>
      <c r="X4967" s="122"/>
      <c r="Y4967" s="135"/>
      <c r="Z4967" s="135"/>
      <c r="AA4967" s="135"/>
      <c r="AB4967" s="135"/>
      <c r="AC4967" s="136"/>
      <c r="AD4967" s="8"/>
      <c r="AE4967" s="8"/>
      <c r="AF4967" s="8"/>
      <c r="AG4967" s="8"/>
      <c r="AH4967" s="122"/>
      <c r="AI4967" s="137"/>
      <c r="AJ4967" s="137"/>
      <c r="AK4967" s="137"/>
      <c r="AL4967" s="137"/>
      <c r="AM4967" s="138"/>
      <c r="AN4967" s="8"/>
      <c r="AO4967" s="8"/>
      <c r="AP4967" s="8"/>
      <c r="AQ4967" s="8"/>
      <c r="AR4967" s="122"/>
      <c r="AS4967" s="139"/>
      <c r="AT4967" s="139"/>
      <c r="AU4967" s="139"/>
      <c r="AV4967" s="139"/>
      <c r="AW4967" s="140"/>
      <c r="AX4967" s="8"/>
      <c r="AY4967" s="8"/>
      <c r="AZ4967" s="8"/>
      <c r="BA4967" s="8"/>
      <c r="BB4967" s="122"/>
      <c r="BC4967" s="141"/>
      <c r="BD4967" s="141"/>
      <c r="BE4967" s="141"/>
      <c r="BF4967" s="141"/>
      <c r="BG4967" s="142"/>
      <c r="BH4967" s="8"/>
      <c r="BI4967" s="8"/>
      <c r="BJ4967" s="8"/>
      <c r="BK4967" s="8"/>
      <c r="BL4967" s="122"/>
      <c r="BM4967" s="143"/>
      <c r="BN4967" s="143"/>
      <c r="BO4967" s="143"/>
      <c r="BP4967" s="143"/>
      <c r="BQ4967" s="144"/>
      <c r="BR4967" s="8"/>
      <c r="BS4967" s="8"/>
      <c r="BT4967" s="8"/>
      <c r="BU4967" s="8"/>
      <c r="BV4967" s="122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18" t="s">
        <v>71</v>
      </c>
      <c r="H4968" s="3">
        <v>2024</v>
      </c>
      <c r="I4968" s="20" t="s">
        <v>288</v>
      </c>
      <c r="J4968" s="184" t="s">
        <v>351</v>
      </c>
      <c r="K4968" s="184" t="s">
        <v>318</v>
      </c>
      <c r="L4968" s="187">
        <f t="shared" si="169"/>
        <v>0</v>
      </c>
      <c r="M4968" s="187">
        <f t="shared" si="170"/>
        <v>0</v>
      </c>
      <c r="N4968" s="186"/>
      <c r="O4968" s="53"/>
      <c r="P4968" s="53"/>
      <c r="Q4968" s="53"/>
      <c r="R4968" s="53"/>
      <c r="S4968" s="54"/>
      <c r="T4968" s="8"/>
      <c r="U4968" s="8"/>
      <c r="V4968" s="8"/>
      <c r="W4968" s="8"/>
      <c r="X4968" s="122"/>
      <c r="Y4968" s="135"/>
      <c r="Z4968" s="135"/>
      <c r="AA4968" s="135"/>
      <c r="AB4968" s="135"/>
      <c r="AC4968" s="136"/>
      <c r="AD4968" s="8"/>
      <c r="AE4968" s="8"/>
      <c r="AF4968" s="8"/>
      <c r="AG4968" s="8"/>
      <c r="AH4968" s="122"/>
      <c r="AI4968" s="137"/>
      <c r="AJ4968" s="137"/>
      <c r="AK4968" s="137"/>
      <c r="AL4968" s="137"/>
      <c r="AM4968" s="138"/>
      <c r="AN4968" s="8"/>
      <c r="AO4968" s="8"/>
      <c r="AP4968" s="8"/>
      <c r="AQ4968" s="8"/>
      <c r="AR4968" s="122"/>
      <c r="AS4968" s="139"/>
      <c r="AT4968" s="139"/>
      <c r="AU4968" s="139"/>
      <c r="AV4968" s="139"/>
      <c r="AW4968" s="140"/>
      <c r="AX4968" s="8"/>
      <c r="AY4968" s="8"/>
      <c r="AZ4968" s="8"/>
      <c r="BA4968" s="8"/>
      <c r="BB4968" s="122"/>
      <c r="BC4968" s="141"/>
      <c r="BD4968" s="141"/>
      <c r="BE4968" s="141"/>
      <c r="BF4968" s="141"/>
      <c r="BG4968" s="142"/>
      <c r="BH4968" s="8"/>
      <c r="BI4968" s="8"/>
      <c r="BJ4968" s="8"/>
      <c r="BK4968" s="8"/>
      <c r="BL4968" s="122"/>
      <c r="BM4968" s="143"/>
      <c r="BN4968" s="143"/>
      <c r="BO4968" s="143"/>
      <c r="BP4968" s="143"/>
      <c r="BQ4968" s="144"/>
      <c r="BR4968" s="8"/>
      <c r="BS4968" s="8"/>
      <c r="BT4968" s="8"/>
      <c r="BU4968" s="8"/>
      <c r="BV4968" s="122"/>
    </row>
    <row r="4969" spans="1:74" ht="28.8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18" t="s">
        <v>71</v>
      </c>
      <c r="H4969" s="3">
        <v>2024</v>
      </c>
      <c r="I4969" s="20" t="s">
        <v>288</v>
      </c>
      <c r="J4969" s="184" t="s">
        <v>352</v>
      </c>
      <c r="K4969" s="184" t="s">
        <v>321</v>
      </c>
      <c r="L4969" s="187">
        <f t="shared" si="169"/>
        <v>0</v>
      </c>
      <c r="M4969" s="187">
        <f t="shared" si="170"/>
        <v>0</v>
      </c>
      <c r="N4969" s="186"/>
      <c r="O4969" s="33"/>
      <c r="P4969" s="33"/>
      <c r="Q4969" s="33"/>
      <c r="R4969" s="33"/>
      <c r="S4969" s="42"/>
      <c r="T4969" s="2"/>
      <c r="U4969" s="2"/>
      <c r="V4969" s="2"/>
      <c r="W4969" s="2"/>
      <c r="X4969" s="55"/>
      <c r="Y4969" s="62"/>
      <c r="Z4969" s="62"/>
      <c r="AA4969" s="62"/>
      <c r="AB4969" s="62"/>
      <c r="AC4969" s="68"/>
      <c r="AD4969" s="2"/>
      <c r="AE4969" s="2"/>
      <c r="AF4969" s="2"/>
      <c r="AG4969" s="2"/>
      <c r="AH4969" s="55"/>
      <c r="AI4969" s="72"/>
      <c r="AJ4969" s="72"/>
      <c r="AK4969" s="72"/>
      <c r="AL4969" s="72"/>
      <c r="AM4969" s="80"/>
      <c r="AN4969" s="2"/>
      <c r="AO4969" s="2"/>
      <c r="AP4969" s="2"/>
      <c r="AQ4969" s="2"/>
      <c r="AR4969" s="55"/>
      <c r="AS4969" s="85"/>
      <c r="AT4969" s="85"/>
      <c r="AU4969" s="85"/>
      <c r="AV4969" s="85"/>
      <c r="AW4969" s="100"/>
      <c r="AX4969" s="2"/>
      <c r="AY4969" s="2"/>
      <c r="AZ4969" s="2"/>
      <c r="BA4969" s="2"/>
      <c r="BB4969" s="55"/>
      <c r="BC4969" s="105"/>
      <c r="BD4969" s="105"/>
      <c r="BE4969" s="105"/>
      <c r="BF4969" s="105"/>
      <c r="BG4969" s="109"/>
      <c r="BH4969" s="2"/>
      <c r="BI4969" s="2"/>
      <c r="BJ4969" s="2"/>
      <c r="BK4969" s="2"/>
      <c r="BL4969" s="55"/>
      <c r="BM4969" s="48"/>
      <c r="BN4969" s="48"/>
      <c r="BO4969" s="48"/>
      <c r="BP4969" s="48"/>
      <c r="BQ4969" s="117"/>
      <c r="BR4969" s="2"/>
      <c r="BS4969" s="2"/>
      <c r="BT4969" s="2"/>
      <c r="BU4969" s="2"/>
      <c r="BV4969" s="55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18" t="s">
        <v>71</v>
      </c>
      <c r="H4970" s="3">
        <v>2024</v>
      </c>
      <c r="I4970" s="20" t="s">
        <v>288</v>
      </c>
      <c r="J4970" s="184" t="s">
        <v>345</v>
      </c>
      <c r="K4970" s="184" t="s">
        <v>318</v>
      </c>
      <c r="L4970" s="187">
        <f t="shared" si="169"/>
        <v>0</v>
      </c>
      <c r="M4970" s="187">
        <f t="shared" si="170"/>
        <v>0</v>
      </c>
      <c r="N4970" s="186"/>
      <c r="O4970" s="34"/>
      <c r="P4970" s="33"/>
      <c r="Q4970" s="33"/>
      <c r="R4970" s="33"/>
      <c r="S4970" s="42"/>
      <c r="T4970" s="3"/>
      <c r="U4970" s="2"/>
      <c r="V4970" s="2"/>
      <c r="W4970" s="2"/>
      <c r="X4970" s="55"/>
      <c r="Y4970" s="64"/>
      <c r="Z4970" s="62"/>
      <c r="AA4970" s="62"/>
      <c r="AB4970" s="62"/>
      <c r="AC4970" s="68"/>
      <c r="AD4970" s="3"/>
      <c r="AE4970" s="2"/>
      <c r="AF4970" s="2"/>
      <c r="AG4970" s="2"/>
      <c r="AH4970" s="55"/>
      <c r="AI4970" s="73"/>
      <c r="AJ4970" s="72"/>
      <c r="AK4970" s="72"/>
      <c r="AL4970" s="72"/>
      <c r="AM4970" s="80"/>
      <c r="AN4970" s="3"/>
      <c r="AO4970" s="2"/>
      <c r="AP4970" s="2"/>
      <c r="AQ4970" s="2"/>
      <c r="AR4970" s="55"/>
      <c r="AS4970" s="86"/>
      <c r="AT4970" s="85"/>
      <c r="AU4970" s="85"/>
      <c r="AV4970" s="85"/>
      <c r="AW4970" s="100"/>
      <c r="AX4970" s="3"/>
      <c r="AY4970" s="2"/>
      <c r="AZ4970" s="2"/>
      <c r="BA4970" s="2"/>
      <c r="BB4970" s="55"/>
      <c r="BC4970" s="106"/>
      <c r="BD4970" s="105"/>
      <c r="BE4970" s="105"/>
      <c r="BF4970" s="105"/>
      <c r="BG4970" s="109"/>
      <c r="BH4970" s="3"/>
      <c r="BI4970" s="2"/>
      <c r="BJ4970" s="2"/>
      <c r="BK4970" s="2"/>
      <c r="BL4970" s="55"/>
      <c r="BM4970" s="49"/>
      <c r="BN4970" s="48"/>
      <c r="BO4970" s="48"/>
      <c r="BP4970" s="48"/>
      <c r="BQ4970" s="117"/>
      <c r="BR4970" s="3"/>
      <c r="BS4970" s="2"/>
      <c r="BT4970" s="2"/>
      <c r="BU4970" s="2"/>
      <c r="BV4970" s="55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18" t="s">
        <v>71</v>
      </c>
      <c r="H4971" s="3">
        <v>2024</v>
      </c>
      <c r="I4971" s="20" t="s">
        <v>289</v>
      </c>
      <c r="J4971" s="184" t="s">
        <v>268</v>
      </c>
      <c r="K4971" s="184" t="s">
        <v>318</v>
      </c>
      <c r="L4971" s="187">
        <f t="shared" si="169"/>
        <v>0</v>
      </c>
      <c r="M4971" s="187">
        <f t="shared" si="170"/>
        <v>0</v>
      </c>
      <c r="N4971" s="186"/>
      <c r="O4971" s="33"/>
      <c r="P4971" s="33"/>
      <c r="Q4971" s="33"/>
      <c r="R4971" s="33"/>
      <c r="S4971" s="42"/>
      <c r="T4971" s="2"/>
      <c r="U4971" s="2"/>
      <c r="V4971" s="2"/>
      <c r="W4971" s="2"/>
      <c r="X4971" s="55"/>
      <c r="Y4971" s="62"/>
      <c r="Z4971" s="62"/>
      <c r="AA4971" s="62"/>
      <c r="AB4971" s="62"/>
      <c r="AC4971" s="68"/>
      <c r="AD4971" s="2"/>
      <c r="AE4971" s="2"/>
      <c r="AF4971" s="2"/>
      <c r="AG4971" s="2"/>
      <c r="AH4971" s="55"/>
      <c r="AI4971" s="72"/>
      <c r="AJ4971" s="72"/>
      <c r="AK4971" s="72"/>
      <c r="AL4971" s="72"/>
      <c r="AM4971" s="80"/>
      <c r="AN4971" s="2"/>
      <c r="AO4971" s="2"/>
      <c r="AP4971" s="2"/>
      <c r="AQ4971" s="2"/>
      <c r="AR4971" s="55"/>
      <c r="AS4971" s="85"/>
      <c r="AT4971" s="85"/>
      <c r="AU4971" s="85"/>
      <c r="AV4971" s="85"/>
      <c r="AW4971" s="100"/>
      <c r="AX4971" s="2"/>
      <c r="AY4971" s="2"/>
      <c r="AZ4971" s="2"/>
      <c r="BA4971" s="2"/>
      <c r="BB4971" s="55"/>
      <c r="BC4971" s="105"/>
      <c r="BD4971" s="105"/>
      <c r="BE4971" s="105"/>
      <c r="BF4971" s="105"/>
      <c r="BG4971" s="109"/>
      <c r="BH4971" s="2"/>
      <c r="BI4971" s="2"/>
      <c r="BJ4971" s="2"/>
      <c r="BK4971" s="2"/>
      <c r="BL4971" s="55"/>
      <c r="BM4971" s="48"/>
      <c r="BN4971" s="48"/>
      <c r="BO4971" s="48"/>
      <c r="BP4971" s="48"/>
      <c r="BQ4971" s="117"/>
      <c r="BR4971" s="2"/>
      <c r="BS4971" s="2"/>
      <c r="BT4971" s="2"/>
      <c r="BU4971" s="2"/>
      <c r="BV4971" s="55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18" t="s">
        <v>71</v>
      </c>
      <c r="H4972" s="3">
        <v>2024</v>
      </c>
      <c r="I4972" s="20" t="s">
        <v>289</v>
      </c>
      <c r="J4972" s="184" t="s">
        <v>292</v>
      </c>
      <c r="K4972" s="184" t="s">
        <v>318</v>
      </c>
      <c r="L4972" s="187">
        <f t="shared" si="169"/>
        <v>0</v>
      </c>
      <c r="M4972" s="187">
        <f t="shared" si="170"/>
        <v>0</v>
      </c>
      <c r="N4972" s="186"/>
      <c r="O4972" s="33"/>
      <c r="P4972" s="33"/>
      <c r="Q4972" s="33"/>
      <c r="R4972" s="33"/>
      <c r="S4972" s="42"/>
      <c r="T4972" s="2"/>
      <c r="U4972" s="2"/>
      <c r="V4972" s="2"/>
      <c r="W4972" s="2"/>
      <c r="X4972" s="55"/>
      <c r="Y4972" s="62"/>
      <c r="Z4972" s="62"/>
      <c r="AA4972" s="62"/>
      <c r="AB4972" s="62"/>
      <c r="AC4972" s="68"/>
      <c r="AD4972" s="2"/>
      <c r="AE4972" s="2"/>
      <c r="AF4972" s="2"/>
      <c r="AG4972" s="2"/>
      <c r="AH4972" s="55"/>
      <c r="AI4972" s="72"/>
      <c r="AJ4972" s="72"/>
      <c r="AK4972" s="72"/>
      <c r="AL4972" s="72"/>
      <c r="AM4972" s="80"/>
      <c r="AN4972" s="2"/>
      <c r="AO4972" s="2"/>
      <c r="AP4972" s="2"/>
      <c r="AQ4972" s="2"/>
      <c r="AR4972" s="55"/>
      <c r="AS4972" s="85"/>
      <c r="AT4972" s="85"/>
      <c r="AU4972" s="85"/>
      <c r="AV4972" s="85"/>
      <c r="AW4972" s="100"/>
      <c r="AX4972" s="2"/>
      <c r="AY4972" s="2"/>
      <c r="AZ4972" s="2"/>
      <c r="BA4972" s="2"/>
      <c r="BB4972" s="55"/>
      <c r="BC4972" s="105"/>
      <c r="BD4972" s="105"/>
      <c r="BE4972" s="105"/>
      <c r="BF4972" s="105"/>
      <c r="BG4972" s="109"/>
      <c r="BH4972" s="2"/>
      <c r="BI4972" s="2"/>
      <c r="BJ4972" s="2"/>
      <c r="BK4972" s="2"/>
      <c r="BL4972" s="55"/>
      <c r="BM4972" s="48"/>
      <c r="BN4972" s="48"/>
      <c r="BO4972" s="48"/>
      <c r="BP4972" s="48"/>
      <c r="BQ4972" s="117"/>
      <c r="BR4972" s="2"/>
      <c r="BS4972" s="2"/>
      <c r="BT4972" s="2"/>
      <c r="BU4972" s="2"/>
      <c r="BV4972" s="55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18" t="s">
        <v>71</v>
      </c>
      <c r="H4973" s="3">
        <v>2024</v>
      </c>
      <c r="I4973" s="20" t="s">
        <v>285</v>
      </c>
      <c r="J4973" s="184" t="s">
        <v>293</v>
      </c>
      <c r="K4973" s="184" t="s">
        <v>318</v>
      </c>
      <c r="L4973" s="187">
        <f t="shared" si="169"/>
        <v>0</v>
      </c>
      <c r="M4973" s="187">
        <f t="shared" si="170"/>
        <v>0</v>
      </c>
      <c r="N4973" s="186"/>
      <c r="O4973" s="33"/>
      <c r="P4973" s="33"/>
      <c r="Q4973" s="33"/>
      <c r="R4973" s="34"/>
      <c r="S4973" s="41"/>
      <c r="T4973" s="2"/>
      <c r="U4973" s="2"/>
      <c r="V4973" s="2"/>
      <c r="W4973" s="3"/>
      <c r="X4973" s="56"/>
      <c r="Y4973" s="62"/>
      <c r="Z4973" s="62"/>
      <c r="AA4973" s="62"/>
      <c r="AB4973" s="64"/>
      <c r="AC4973" s="69"/>
      <c r="AD4973" s="2"/>
      <c r="AE4973" s="2"/>
      <c r="AF4973" s="2"/>
      <c r="AG4973" s="3"/>
      <c r="AH4973" s="56"/>
      <c r="AI4973" s="72"/>
      <c r="AJ4973" s="72"/>
      <c r="AK4973" s="72"/>
      <c r="AL4973" s="73"/>
      <c r="AM4973" s="81"/>
      <c r="AN4973" s="2"/>
      <c r="AO4973" s="2"/>
      <c r="AP4973" s="2"/>
      <c r="AQ4973" s="3"/>
      <c r="AR4973" s="56"/>
      <c r="AS4973" s="85"/>
      <c r="AT4973" s="85"/>
      <c r="AU4973" s="85"/>
      <c r="AV4973" s="86"/>
      <c r="AW4973" s="101"/>
      <c r="AX4973" s="2"/>
      <c r="AY4973" s="2"/>
      <c r="AZ4973" s="2"/>
      <c r="BA4973" s="3"/>
      <c r="BB4973" s="56"/>
      <c r="BC4973" s="105"/>
      <c r="BD4973" s="105"/>
      <c r="BE4973" s="105"/>
      <c r="BF4973" s="106"/>
      <c r="BG4973" s="110"/>
      <c r="BH4973" s="2"/>
      <c r="BI4973" s="2"/>
      <c r="BJ4973" s="2"/>
      <c r="BK4973" s="3"/>
      <c r="BL4973" s="56"/>
      <c r="BM4973" s="48"/>
      <c r="BN4973" s="48"/>
      <c r="BO4973" s="48"/>
      <c r="BP4973" s="49"/>
      <c r="BQ4973" s="118"/>
      <c r="BR4973" s="2"/>
      <c r="BS4973" s="2"/>
      <c r="BT4973" s="2"/>
      <c r="BU4973" s="3"/>
      <c r="BV4973" s="56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18" t="s">
        <v>71</v>
      </c>
      <c r="H4974" s="3">
        <v>2024</v>
      </c>
      <c r="I4974" s="20" t="s">
        <v>287</v>
      </c>
      <c r="J4974" s="184" t="s">
        <v>269</v>
      </c>
      <c r="K4974" s="184" t="s">
        <v>320</v>
      </c>
      <c r="L4974" s="187">
        <f t="shared" si="169"/>
        <v>0</v>
      </c>
      <c r="M4974" s="187">
        <f t="shared" si="170"/>
        <v>0</v>
      </c>
      <c r="N4974" s="186"/>
      <c r="O4974" s="33"/>
      <c r="P4974" s="33"/>
      <c r="Q4974" s="33"/>
      <c r="R4974" s="33"/>
      <c r="S4974" s="42"/>
      <c r="T4974" s="2"/>
      <c r="U4974" s="2"/>
      <c r="V4974" s="2"/>
      <c r="W4974" s="2"/>
      <c r="X4974" s="55"/>
      <c r="Y4974" s="62"/>
      <c r="Z4974" s="62"/>
      <c r="AA4974" s="62"/>
      <c r="AB4974" s="64"/>
      <c r="AC4974" s="68"/>
      <c r="AD4974" s="2"/>
      <c r="AE4974" s="2"/>
      <c r="AF4974" s="2"/>
      <c r="AG4974" s="2"/>
      <c r="AH4974" s="55"/>
      <c r="AI4974" s="72"/>
      <c r="AJ4974" s="72"/>
      <c r="AK4974" s="72"/>
      <c r="AL4974" s="72"/>
      <c r="AM4974" s="80"/>
      <c r="AN4974" s="2"/>
      <c r="AO4974" s="2"/>
      <c r="AP4974" s="2"/>
      <c r="AQ4974" s="2"/>
      <c r="AR4974" s="55"/>
      <c r="AS4974" s="85"/>
      <c r="AT4974" s="85"/>
      <c r="AU4974" s="85"/>
      <c r="AV4974" s="85"/>
      <c r="AW4974" s="100"/>
      <c r="AX4974" s="2"/>
      <c r="AY4974" s="2"/>
      <c r="AZ4974" s="2"/>
      <c r="BA4974" s="2"/>
      <c r="BB4974" s="55"/>
      <c r="BC4974" s="105"/>
      <c r="BD4974" s="105"/>
      <c r="BE4974" s="105"/>
      <c r="BF4974" s="105"/>
      <c r="BG4974" s="109"/>
      <c r="BH4974" s="2"/>
      <c r="BI4974" s="2"/>
      <c r="BJ4974" s="2"/>
      <c r="BK4974" s="2"/>
      <c r="BL4974" s="55"/>
      <c r="BM4974" s="48"/>
      <c r="BN4974" s="48"/>
      <c r="BO4974" s="48"/>
      <c r="BP4974" s="48"/>
      <c r="BQ4974" s="117"/>
      <c r="BR4974" s="2"/>
      <c r="BS4974" s="2"/>
      <c r="BT4974" s="2"/>
      <c r="BU4974" s="2"/>
      <c r="BV4974" s="55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18" t="s">
        <v>71</v>
      </c>
      <c r="H4975" s="3">
        <v>2024</v>
      </c>
      <c r="I4975" s="20" t="s">
        <v>287</v>
      </c>
      <c r="J4975" s="184" t="s">
        <v>270</v>
      </c>
      <c r="K4975" s="184" t="s">
        <v>320</v>
      </c>
      <c r="L4975" s="187">
        <f t="shared" si="169"/>
        <v>0</v>
      </c>
      <c r="M4975" s="187">
        <f t="shared" si="170"/>
        <v>0</v>
      </c>
      <c r="N4975" s="186"/>
      <c r="O4975" s="33"/>
      <c r="P4975" s="33"/>
      <c r="Q4975" s="33"/>
      <c r="R4975" s="33"/>
      <c r="S4975" s="42"/>
      <c r="T4975" s="2"/>
      <c r="U4975" s="2"/>
      <c r="V4975" s="2"/>
      <c r="W4975" s="2"/>
      <c r="X4975" s="55"/>
      <c r="Y4975" s="62"/>
      <c r="Z4975" s="62"/>
      <c r="AA4975" s="62"/>
      <c r="AB4975" s="62"/>
      <c r="AC4975" s="68"/>
      <c r="AD4975" s="2"/>
      <c r="AE4975" s="2"/>
      <c r="AF4975" s="2"/>
      <c r="AG4975" s="2"/>
      <c r="AH4975" s="55"/>
      <c r="AI4975" s="72"/>
      <c r="AJ4975" s="72"/>
      <c r="AK4975" s="72"/>
      <c r="AL4975" s="72"/>
      <c r="AM4975" s="80"/>
      <c r="AN4975" s="2"/>
      <c r="AO4975" s="2"/>
      <c r="AP4975" s="2"/>
      <c r="AQ4975" s="2"/>
      <c r="AR4975" s="55"/>
      <c r="AS4975" s="85"/>
      <c r="AT4975" s="85"/>
      <c r="AU4975" s="85"/>
      <c r="AV4975" s="85"/>
      <c r="AW4975" s="100"/>
      <c r="AX4975" s="2"/>
      <c r="AY4975" s="2"/>
      <c r="AZ4975" s="2"/>
      <c r="BA4975" s="2"/>
      <c r="BB4975" s="55"/>
      <c r="BC4975" s="105"/>
      <c r="BD4975" s="105"/>
      <c r="BE4975" s="105"/>
      <c r="BF4975" s="105"/>
      <c r="BG4975" s="109"/>
      <c r="BH4975" s="2"/>
      <c r="BI4975" s="2"/>
      <c r="BJ4975" s="2"/>
      <c r="BK4975" s="2"/>
      <c r="BL4975" s="55"/>
      <c r="BM4975" s="48"/>
      <c r="BN4975" s="48"/>
      <c r="BO4975" s="48"/>
      <c r="BP4975" s="48"/>
      <c r="BQ4975" s="117"/>
      <c r="BR4975" s="2"/>
      <c r="BS4975" s="2"/>
      <c r="BT4975" s="2"/>
      <c r="BU4975" s="2"/>
      <c r="BV4975" s="55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18" t="s">
        <v>71</v>
      </c>
      <c r="H4976" s="3">
        <v>2024</v>
      </c>
      <c r="I4976" s="20" t="s">
        <v>290</v>
      </c>
      <c r="J4976" s="184" t="s">
        <v>271</v>
      </c>
      <c r="K4976" s="184" t="s">
        <v>321</v>
      </c>
      <c r="L4976" s="187">
        <f t="shared" si="169"/>
        <v>0</v>
      </c>
      <c r="M4976" s="187">
        <f t="shared" si="170"/>
        <v>0</v>
      </c>
      <c r="N4976" s="186"/>
      <c r="O4976" s="33"/>
      <c r="P4976" s="33"/>
      <c r="Q4976" s="33"/>
      <c r="R4976" s="33"/>
      <c r="S4976" s="42"/>
      <c r="T4976" s="2"/>
      <c r="U4976" s="2"/>
      <c r="V4976" s="2"/>
      <c r="W4976" s="2"/>
      <c r="X4976" s="55"/>
      <c r="Y4976" s="62"/>
      <c r="Z4976" s="62"/>
      <c r="AA4976" s="62"/>
      <c r="AB4976" s="62"/>
      <c r="AC4976" s="68"/>
      <c r="AD4976" s="2"/>
      <c r="AE4976" s="2"/>
      <c r="AF4976" s="2"/>
      <c r="AG4976" s="2"/>
      <c r="AH4976" s="55"/>
      <c r="AI4976" s="72"/>
      <c r="AJ4976" s="72"/>
      <c r="AK4976" s="72"/>
      <c r="AL4976" s="72"/>
      <c r="AM4976" s="80"/>
      <c r="AN4976" s="2"/>
      <c r="AO4976" s="2"/>
      <c r="AP4976" s="2"/>
      <c r="AQ4976" s="2"/>
      <c r="AR4976" s="55"/>
      <c r="AS4976" s="85"/>
      <c r="AT4976" s="85"/>
      <c r="AU4976" s="85"/>
      <c r="AV4976" s="85"/>
      <c r="AW4976" s="100"/>
      <c r="AX4976" s="2"/>
      <c r="AY4976" s="2"/>
      <c r="AZ4976" s="2"/>
      <c r="BA4976" s="2"/>
      <c r="BB4976" s="55"/>
      <c r="BC4976" s="105"/>
      <c r="BD4976" s="105"/>
      <c r="BE4976" s="105"/>
      <c r="BF4976" s="105"/>
      <c r="BG4976" s="109"/>
      <c r="BH4976" s="2"/>
      <c r="BI4976" s="2"/>
      <c r="BJ4976" s="2"/>
      <c r="BK4976" s="2"/>
      <c r="BL4976" s="55"/>
      <c r="BM4976" s="48"/>
      <c r="BN4976" s="48"/>
      <c r="BO4976" s="48"/>
      <c r="BP4976" s="48"/>
      <c r="BQ4976" s="117"/>
      <c r="BR4976" s="2"/>
      <c r="BS4976" s="2"/>
      <c r="BT4976" s="2"/>
      <c r="BU4976" s="2"/>
      <c r="BV4976" s="55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18" t="s">
        <v>71</v>
      </c>
      <c r="H4977" s="3">
        <v>2024</v>
      </c>
      <c r="I4977" s="20" t="s">
        <v>284</v>
      </c>
      <c r="J4977" s="184" t="s">
        <v>294</v>
      </c>
      <c r="K4977" s="184" t="s">
        <v>320</v>
      </c>
      <c r="L4977" s="187">
        <f t="shared" si="169"/>
        <v>0</v>
      </c>
      <c r="M4977" s="187">
        <f t="shared" si="170"/>
        <v>0</v>
      </c>
      <c r="N4977" s="186"/>
      <c r="O4977" s="33"/>
      <c r="P4977" s="33"/>
      <c r="Q4977" s="33"/>
      <c r="R4977" s="33"/>
      <c r="S4977" s="42"/>
      <c r="T4977" s="2"/>
      <c r="U4977" s="2"/>
      <c r="V4977" s="2"/>
      <c r="W4977" s="2"/>
      <c r="X4977" s="55"/>
      <c r="Y4977" s="62"/>
      <c r="Z4977" s="62"/>
      <c r="AA4977" s="62"/>
      <c r="AB4977" s="62"/>
      <c r="AC4977" s="68"/>
      <c r="AD4977" s="2"/>
      <c r="AE4977" s="2"/>
      <c r="AF4977" s="2"/>
      <c r="AG4977" s="2"/>
      <c r="AH4977" s="55"/>
      <c r="AI4977" s="72"/>
      <c r="AJ4977" s="72"/>
      <c r="AK4977" s="72"/>
      <c r="AL4977" s="72"/>
      <c r="AM4977" s="80"/>
      <c r="AN4977" s="2"/>
      <c r="AO4977" s="2"/>
      <c r="AP4977" s="2"/>
      <c r="AQ4977" s="2"/>
      <c r="AR4977" s="55"/>
      <c r="AS4977" s="85"/>
      <c r="AT4977" s="85"/>
      <c r="AU4977" s="85"/>
      <c r="AV4977" s="85"/>
      <c r="AW4977" s="100"/>
      <c r="AX4977" s="2"/>
      <c r="AY4977" s="2"/>
      <c r="AZ4977" s="2"/>
      <c r="BA4977" s="2"/>
      <c r="BB4977" s="55"/>
      <c r="BC4977" s="105"/>
      <c r="BD4977" s="105"/>
      <c r="BE4977" s="105"/>
      <c r="BF4977" s="105"/>
      <c r="BG4977" s="109"/>
      <c r="BH4977" s="2"/>
      <c r="BI4977" s="2"/>
      <c r="BJ4977" s="2"/>
      <c r="BK4977" s="2"/>
      <c r="BL4977" s="55"/>
      <c r="BM4977" s="48"/>
      <c r="BN4977" s="48"/>
      <c r="BO4977" s="48"/>
      <c r="BP4977" s="48"/>
      <c r="BQ4977" s="117"/>
      <c r="BR4977" s="2"/>
      <c r="BS4977" s="2"/>
      <c r="BT4977" s="2"/>
      <c r="BU4977" s="2"/>
      <c r="BV4977" s="55"/>
    </row>
    <row r="4978" spans="1:74" ht="28.8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18" t="s">
        <v>71</v>
      </c>
      <c r="H4978" s="3">
        <v>2024</v>
      </c>
      <c r="I4978" s="20" t="s">
        <v>284</v>
      </c>
      <c r="J4978" s="184" t="s">
        <v>346</v>
      </c>
      <c r="K4978" s="184" t="s">
        <v>320</v>
      </c>
      <c r="L4978" s="187">
        <f t="shared" si="169"/>
        <v>0</v>
      </c>
      <c r="M4978" s="187">
        <f t="shared" si="170"/>
        <v>0</v>
      </c>
      <c r="N4978" s="186"/>
      <c r="O4978" s="33"/>
      <c r="P4978" s="33"/>
      <c r="Q4978" s="33"/>
      <c r="R4978" s="33"/>
      <c r="S4978" s="42"/>
      <c r="T4978" s="2"/>
      <c r="U4978" s="2"/>
      <c r="V4978" s="2"/>
      <c r="W4978" s="2"/>
      <c r="X4978" s="55"/>
      <c r="Y4978" s="62"/>
      <c r="Z4978" s="62"/>
      <c r="AA4978" s="62"/>
      <c r="AB4978" s="62"/>
      <c r="AC4978" s="68"/>
      <c r="AD4978" s="2"/>
      <c r="AE4978" s="2"/>
      <c r="AF4978" s="2"/>
      <c r="AG4978" s="2"/>
      <c r="AH4978" s="55"/>
      <c r="AI4978" s="72"/>
      <c r="AJ4978" s="72"/>
      <c r="AK4978" s="72"/>
      <c r="AL4978" s="72"/>
      <c r="AM4978" s="80"/>
      <c r="AN4978" s="2"/>
      <c r="AO4978" s="2"/>
      <c r="AP4978" s="2"/>
      <c r="AQ4978" s="2"/>
      <c r="AR4978" s="55"/>
      <c r="AS4978" s="85"/>
      <c r="AT4978" s="85"/>
      <c r="AU4978" s="85"/>
      <c r="AV4978" s="85"/>
      <c r="AW4978" s="100"/>
      <c r="AX4978" s="2"/>
      <c r="AY4978" s="2"/>
      <c r="AZ4978" s="2"/>
      <c r="BA4978" s="2"/>
      <c r="BB4978" s="55"/>
      <c r="BC4978" s="105"/>
      <c r="BD4978" s="105"/>
      <c r="BE4978" s="105"/>
      <c r="BF4978" s="105"/>
      <c r="BG4978" s="109"/>
      <c r="BH4978" s="2"/>
      <c r="BI4978" s="2"/>
      <c r="BJ4978" s="2"/>
      <c r="BK4978" s="2"/>
      <c r="BL4978" s="55"/>
      <c r="BM4978" s="48"/>
      <c r="BN4978" s="48"/>
      <c r="BO4978" s="48"/>
      <c r="BP4978" s="48"/>
      <c r="BQ4978" s="117"/>
      <c r="BR4978" s="2"/>
      <c r="BS4978" s="2"/>
      <c r="BT4978" s="2"/>
      <c r="BU4978" s="2"/>
      <c r="BV4978" s="55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18" t="s">
        <v>71</v>
      </c>
      <c r="H4979" s="3">
        <v>2024</v>
      </c>
      <c r="I4979" s="20" t="s">
        <v>284</v>
      </c>
      <c r="J4979" s="184" t="s">
        <v>295</v>
      </c>
      <c r="K4979" s="184" t="s">
        <v>320</v>
      </c>
      <c r="L4979" s="187">
        <f t="shared" si="169"/>
        <v>0</v>
      </c>
      <c r="M4979" s="187">
        <f t="shared" si="170"/>
        <v>0</v>
      </c>
      <c r="N4979" s="186"/>
      <c r="O4979" s="33"/>
      <c r="P4979" s="33"/>
      <c r="Q4979" s="33"/>
      <c r="R4979" s="33"/>
      <c r="S4979" s="42"/>
      <c r="T4979" s="2"/>
      <c r="U4979" s="2"/>
      <c r="V4979" s="2"/>
      <c r="W4979" s="2"/>
      <c r="X4979" s="55"/>
      <c r="Y4979" s="62"/>
      <c r="Z4979" s="62"/>
      <c r="AA4979" s="62"/>
      <c r="AB4979" s="62"/>
      <c r="AC4979" s="68"/>
      <c r="AD4979" s="2"/>
      <c r="AE4979" s="2"/>
      <c r="AF4979" s="2"/>
      <c r="AG4979" s="2"/>
      <c r="AH4979" s="55"/>
      <c r="AI4979" s="72"/>
      <c r="AJ4979" s="72"/>
      <c r="AK4979" s="72"/>
      <c r="AL4979" s="72"/>
      <c r="AM4979" s="80"/>
      <c r="AN4979" s="2"/>
      <c r="AO4979" s="2"/>
      <c r="AP4979" s="2"/>
      <c r="AQ4979" s="2"/>
      <c r="AR4979" s="55"/>
      <c r="AS4979" s="85"/>
      <c r="AT4979" s="85"/>
      <c r="AU4979" s="85"/>
      <c r="AV4979" s="85"/>
      <c r="AW4979" s="100"/>
      <c r="AX4979" s="2"/>
      <c r="AY4979" s="2"/>
      <c r="AZ4979" s="2"/>
      <c r="BA4979" s="2"/>
      <c r="BB4979" s="55"/>
      <c r="BC4979" s="105"/>
      <c r="BD4979" s="105"/>
      <c r="BE4979" s="105"/>
      <c r="BF4979" s="105"/>
      <c r="BG4979" s="109"/>
      <c r="BH4979" s="2"/>
      <c r="BI4979" s="2"/>
      <c r="BJ4979" s="2"/>
      <c r="BK4979" s="2"/>
      <c r="BL4979" s="55"/>
      <c r="BM4979" s="48"/>
      <c r="BN4979" s="48"/>
      <c r="BO4979" s="48"/>
      <c r="BP4979" s="48"/>
      <c r="BQ4979" s="117"/>
      <c r="BR4979" s="2"/>
      <c r="BS4979" s="2"/>
      <c r="BT4979" s="2"/>
      <c r="BU4979" s="2"/>
      <c r="BV4979" s="55"/>
    </row>
    <row r="4980" spans="1:74" ht="28.8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18" t="s">
        <v>71</v>
      </c>
      <c r="H4980" s="3">
        <v>2024</v>
      </c>
      <c r="I4980" s="20" t="s">
        <v>290</v>
      </c>
      <c r="J4980" s="184" t="s">
        <v>299</v>
      </c>
      <c r="K4980" s="184" t="s">
        <v>318</v>
      </c>
      <c r="L4980" s="187">
        <f t="shared" si="169"/>
        <v>0</v>
      </c>
      <c r="M4980" s="187">
        <f t="shared" si="170"/>
        <v>0</v>
      </c>
      <c r="N4980" s="186"/>
      <c r="O4980" s="33"/>
      <c r="P4980" s="33"/>
      <c r="Q4980" s="33"/>
      <c r="R4980" s="33"/>
      <c r="S4980" s="42"/>
      <c r="T4980" s="2"/>
      <c r="U4980" s="2"/>
      <c r="V4980" s="2"/>
      <c r="W4980" s="2"/>
      <c r="X4980" s="55"/>
      <c r="Y4980" s="62"/>
      <c r="Z4980" s="62"/>
      <c r="AA4980" s="62"/>
      <c r="AB4980" s="62"/>
      <c r="AC4980" s="68"/>
      <c r="AD4980" s="2"/>
      <c r="AE4980" s="2"/>
      <c r="AF4980" s="2"/>
      <c r="AG4980" s="2"/>
      <c r="AH4980" s="55"/>
      <c r="AI4980" s="72"/>
      <c r="AJ4980" s="72"/>
      <c r="AK4980" s="72"/>
      <c r="AL4980" s="72"/>
      <c r="AM4980" s="80"/>
      <c r="AN4980" s="2"/>
      <c r="AO4980" s="2"/>
      <c r="AP4980" s="2"/>
      <c r="AQ4980" s="2"/>
      <c r="AR4980" s="55"/>
      <c r="AS4980" s="85"/>
      <c r="AT4980" s="85"/>
      <c r="AU4980" s="85"/>
      <c r="AV4980" s="85"/>
      <c r="AW4980" s="100"/>
      <c r="AX4980" s="2"/>
      <c r="AY4980" s="2"/>
      <c r="AZ4980" s="2"/>
      <c r="BA4980" s="2"/>
      <c r="BB4980" s="55"/>
      <c r="BC4980" s="105"/>
      <c r="BD4980" s="105"/>
      <c r="BE4980" s="105"/>
      <c r="BF4980" s="105"/>
      <c r="BG4980" s="109"/>
      <c r="BH4980" s="2"/>
      <c r="BI4980" s="2"/>
      <c r="BJ4980" s="2"/>
      <c r="BK4980" s="2"/>
      <c r="BL4980" s="55"/>
      <c r="BM4980" s="48"/>
      <c r="BN4980" s="48"/>
      <c r="BO4980" s="48"/>
      <c r="BP4980" s="48"/>
      <c r="BQ4980" s="117"/>
      <c r="BR4980" s="2"/>
      <c r="BS4980" s="2"/>
      <c r="BT4980" s="2"/>
      <c r="BU4980" s="2"/>
      <c r="BV4980" s="55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18" t="s">
        <v>71</v>
      </c>
      <c r="H4981" s="3">
        <v>2024</v>
      </c>
      <c r="I4981" s="20" t="s">
        <v>315</v>
      </c>
      <c r="J4981" s="184" t="s">
        <v>347</v>
      </c>
      <c r="K4981" s="184" t="s">
        <v>320</v>
      </c>
      <c r="L4981" s="187">
        <f t="shared" si="169"/>
        <v>0</v>
      </c>
      <c r="M4981" s="187">
        <f t="shared" si="170"/>
        <v>0</v>
      </c>
      <c r="N4981" s="186"/>
      <c r="O4981" s="33"/>
      <c r="P4981" s="33"/>
      <c r="Q4981" s="33"/>
      <c r="R4981" s="33"/>
      <c r="S4981" s="42"/>
      <c r="T4981" s="2"/>
      <c r="U4981" s="2"/>
      <c r="V4981" s="2"/>
      <c r="W4981" s="2"/>
      <c r="X4981" s="55"/>
      <c r="Y4981" s="62"/>
      <c r="Z4981" s="62"/>
      <c r="AA4981" s="62"/>
      <c r="AB4981" s="62"/>
      <c r="AC4981" s="68"/>
      <c r="AD4981" s="2"/>
      <c r="AE4981" s="2"/>
      <c r="AF4981" s="2"/>
      <c r="AG4981" s="2"/>
      <c r="AH4981" s="55"/>
      <c r="AI4981" s="72"/>
      <c r="AJ4981" s="72"/>
      <c r="AK4981" s="72"/>
      <c r="AL4981" s="72"/>
      <c r="AM4981" s="80"/>
      <c r="AN4981" s="2"/>
      <c r="AO4981" s="2"/>
      <c r="AP4981" s="2"/>
      <c r="AQ4981" s="2"/>
      <c r="AR4981" s="55"/>
      <c r="AS4981" s="85"/>
      <c r="AT4981" s="85"/>
      <c r="AU4981" s="85"/>
      <c r="AV4981" s="85"/>
      <c r="AW4981" s="100"/>
      <c r="AX4981" s="2"/>
      <c r="AY4981" s="2"/>
      <c r="AZ4981" s="2"/>
      <c r="BA4981" s="2"/>
      <c r="BB4981" s="55"/>
      <c r="BC4981" s="105"/>
      <c r="BD4981" s="105"/>
      <c r="BE4981" s="105"/>
      <c r="BF4981" s="105"/>
      <c r="BG4981" s="109"/>
      <c r="BH4981" s="2"/>
      <c r="BI4981" s="2"/>
      <c r="BJ4981" s="2"/>
      <c r="BK4981" s="2"/>
      <c r="BL4981" s="55"/>
      <c r="BM4981" s="48"/>
      <c r="BN4981" s="48"/>
      <c r="BO4981" s="48"/>
      <c r="BP4981" s="48"/>
      <c r="BQ4981" s="117"/>
      <c r="BR4981" s="2"/>
      <c r="BS4981" s="2"/>
      <c r="BT4981" s="2"/>
      <c r="BU4981" s="2"/>
      <c r="BV4981" s="55"/>
    </row>
    <row r="4982" spans="1:74" ht="28.8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18" t="s">
        <v>71</v>
      </c>
      <c r="H4982" s="3">
        <v>2024</v>
      </c>
      <c r="I4982" s="20" t="s">
        <v>315</v>
      </c>
      <c r="J4982" s="184" t="s">
        <v>296</v>
      </c>
      <c r="K4982" s="184" t="s">
        <v>321</v>
      </c>
      <c r="L4982" s="187">
        <f t="shared" si="169"/>
        <v>0</v>
      </c>
      <c r="M4982" s="187">
        <f t="shared" si="170"/>
        <v>0</v>
      </c>
      <c r="N4982" s="186"/>
      <c r="O4982" s="33"/>
      <c r="P4982" s="33"/>
      <c r="Q4982" s="33"/>
      <c r="R4982" s="33"/>
      <c r="S4982" s="42"/>
      <c r="T4982" s="2"/>
      <c r="U4982" s="2"/>
      <c r="V4982" s="2"/>
      <c r="W4982" s="2"/>
      <c r="X4982" s="55"/>
      <c r="Y4982" s="62"/>
      <c r="Z4982" s="62"/>
      <c r="AA4982" s="62"/>
      <c r="AB4982" s="62"/>
      <c r="AC4982" s="68"/>
      <c r="AD4982" s="2"/>
      <c r="AE4982" s="2"/>
      <c r="AF4982" s="2"/>
      <c r="AG4982" s="2"/>
      <c r="AH4982" s="55"/>
      <c r="AI4982" s="72"/>
      <c r="AJ4982" s="72"/>
      <c r="AK4982" s="72"/>
      <c r="AL4982" s="72"/>
      <c r="AM4982" s="80"/>
      <c r="AN4982" s="2"/>
      <c r="AO4982" s="2"/>
      <c r="AP4982" s="2"/>
      <c r="AQ4982" s="2"/>
      <c r="AR4982" s="55"/>
      <c r="AS4982" s="85"/>
      <c r="AT4982" s="85"/>
      <c r="AU4982" s="85"/>
      <c r="AV4982" s="85"/>
      <c r="AW4982" s="100"/>
      <c r="AX4982" s="2"/>
      <c r="AY4982" s="2"/>
      <c r="AZ4982" s="2"/>
      <c r="BA4982" s="2"/>
      <c r="BB4982" s="55"/>
      <c r="BC4982" s="105"/>
      <c r="BD4982" s="105"/>
      <c r="BE4982" s="105"/>
      <c r="BF4982" s="105"/>
      <c r="BG4982" s="109"/>
      <c r="BH4982" s="2"/>
      <c r="BI4982" s="2"/>
      <c r="BJ4982" s="2"/>
      <c r="BK4982" s="2"/>
      <c r="BL4982" s="55"/>
      <c r="BM4982" s="48"/>
      <c r="BN4982" s="48"/>
      <c r="BO4982" s="48"/>
      <c r="BP4982" s="48"/>
      <c r="BQ4982" s="117"/>
      <c r="BR4982" s="2"/>
      <c r="BS4982" s="2"/>
      <c r="BT4982" s="2"/>
      <c r="BU4982" s="2"/>
      <c r="BV4982" s="55"/>
    </row>
    <row r="4983" spans="1:74" ht="28.8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18" t="s">
        <v>71</v>
      </c>
      <c r="H4983" s="3">
        <v>2024</v>
      </c>
      <c r="I4983" s="20" t="s">
        <v>316</v>
      </c>
      <c r="J4983" s="184" t="s">
        <v>297</v>
      </c>
      <c r="K4983" s="184" t="s">
        <v>318</v>
      </c>
      <c r="L4983" s="187">
        <f t="shared" si="169"/>
        <v>0</v>
      </c>
      <c r="M4983" s="187">
        <f t="shared" si="170"/>
        <v>0</v>
      </c>
      <c r="N4983" s="186"/>
      <c r="O4983" s="33"/>
      <c r="P4983" s="33"/>
      <c r="Q4983" s="33"/>
      <c r="R4983" s="33"/>
      <c r="S4983" s="42"/>
      <c r="T4983" s="2"/>
      <c r="U4983" s="2"/>
      <c r="V4983" s="2"/>
      <c r="W4983" s="2"/>
      <c r="X4983" s="55"/>
      <c r="Y4983" s="62"/>
      <c r="Z4983" s="62"/>
      <c r="AA4983" s="62"/>
      <c r="AB4983" s="62"/>
      <c r="AC4983" s="68"/>
      <c r="AD4983" s="2"/>
      <c r="AE4983" s="2"/>
      <c r="AF4983" s="2"/>
      <c r="AG4983" s="2"/>
      <c r="AH4983" s="55"/>
      <c r="AI4983" s="72"/>
      <c r="AJ4983" s="72"/>
      <c r="AK4983" s="72"/>
      <c r="AL4983" s="72"/>
      <c r="AM4983" s="80"/>
      <c r="AN4983" s="2"/>
      <c r="AO4983" s="2"/>
      <c r="AP4983" s="2"/>
      <c r="AQ4983" s="2"/>
      <c r="AR4983" s="55"/>
      <c r="AS4983" s="85"/>
      <c r="AT4983" s="85"/>
      <c r="AU4983" s="85"/>
      <c r="AV4983" s="85"/>
      <c r="AW4983" s="100"/>
      <c r="AX4983" s="2"/>
      <c r="AY4983" s="2"/>
      <c r="AZ4983" s="2"/>
      <c r="BA4983" s="2"/>
      <c r="BB4983" s="55"/>
      <c r="BC4983" s="105"/>
      <c r="BD4983" s="105"/>
      <c r="BE4983" s="105"/>
      <c r="BF4983" s="105"/>
      <c r="BG4983" s="109"/>
      <c r="BH4983" s="2"/>
      <c r="BI4983" s="2"/>
      <c r="BJ4983" s="2"/>
      <c r="BK4983" s="2"/>
      <c r="BL4983" s="55"/>
      <c r="BM4983" s="48"/>
      <c r="BN4983" s="48"/>
      <c r="BO4983" s="48"/>
      <c r="BP4983" s="48"/>
      <c r="BQ4983" s="117"/>
      <c r="BR4983" s="2"/>
      <c r="BS4983" s="2"/>
      <c r="BT4983" s="2"/>
      <c r="BU4983" s="2"/>
      <c r="BV4983" s="55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18" t="s">
        <v>71</v>
      </c>
      <c r="H4984" s="3">
        <v>2024</v>
      </c>
      <c r="I4984" s="20" t="s">
        <v>316</v>
      </c>
      <c r="J4984" s="185" t="s">
        <v>348</v>
      </c>
      <c r="K4984" s="185" t="s">
        <v>320</v>
      </c>
      <c r="L4984" s="187">
        <f t="shared" si="169"/>
        <v>0</v>
      </c>
      <c r="M4984" s="187">
        <f t="shared" si="170"/>
        <v>0</v>
      </c>
      <c r="N4984" s="186"/>
      <c r="O4984" s="33"/>
      <c r="P4984" s="33"/>
      <c r="Q4984" s="33"/>
      <c r="R4984" s="33"/>
      <c r="S4984" s="42"/>
      <c r="T4984" s="2"/>
      <c r="U4984" s="2"/>
      <c r="V4984" s="2"/>
      <c r="W4984" s="2"/>
      <c r="X4984" s="55"/>
      <c r="Y4984" s="62"/>
      <c r="Z4984" s="62"/>
      <c r="AA4984" s="62"/>
      <c r="AB4984" s="62"/>
      <c r="AC4984" s="68"/>
      <c r="AD4984" s="2"/>
      <c r="AE4984" s="2"/>
      <c r="AF4984" s="2"/>
      <c r="AG4984" s="2"/>
      <c r="AH4984" s="55"/>
      <c r="AI4984" s="72"/>
      <c r="AJ4984" s="72"/>
      <c r="AK4984" s="72"/>
      <c r="AL4984" s="72"/>
      <c r="AM4984" s="80"/>
      <c r="AN4984" s="2"/>
      <c r="AO4984" s="2"/>
      <c r="AP4984" s="2"/>
      <c r="AQ4984" s="2"/>
      <c r="AR4984" s="55"/>
      <c r="AS4984" s="85"/>
      <c r="AT4984" s="85"/>
      <c r="AU4984" s="85"/>
      <c r="AV4984" s="85"/>
      <c r="AW4984" s="100"/>
      <c r="AX4984" s="2"/>
      <c r="AY4984" s="2"/>
      <c r="AZ4984" s="2"/>
      <c r="BA4984" s="2"/>
      <c r="BB4984" s="55"/>
      <c r="BC4984" s="105"/>
      <c r="BD4984" s="105"/>
      <c r="BE4984" s="105"/>
      <c r="BF4984" s="105"/>
      <c r="BG4984" s="109"/>
      <c r="BH4984" s="2"/>
      <c r="BI4984" s="2"/>
      <c r="BJ4984" s="2"/>
      <c r="BK4984" s="2"/>
      <c r="BL4984" s="55"/>
      <c r="BM4984" s="48"/>
      <c r="BN4984" s="48"/>
      <c r="BO4984" s="48"/>
      <c r="BP4984" s="48"/>
      <c r="BQ4984" s="117"/>
      <c r="BR4984" s="2"/>
      <c r="BS4984" s="2"/>
      <c r="BT4984" s="2"/>
      <c r="BU4984" s="2"/>
      <c r="BV4984" s="55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18" t="s">
        <v>71</v>
      </c>
      <c r="H4985" s="3">
        <v>2024</v>
      </c>
      <c r="I4985" s="20" t="s">
        <v>282</v>
      </c>
      <c r="J4985" s="184" t="s">
        <v>272</v>
      </c>
      <c r="K4985" s="184" t="s">
        <v>321</v>
      </c>
      <c r="L4985" s="187">
        <f t="shared" si="169"/>
        <v>0</v>
      </c>
      <c r="M4985" s="187">
        <f t="shared" si="170"/>
        <v>0</v>
      </c>
      <c r="N4985" s="186"/>
      <c r="O4985" s="33"/>
      <c r="P4985" s="33"/>
      <c r="Q4985" s="33"/>
      <c r="R4985" s="33"/>
      <c r="S4985" s="42"/>
      <c r="T4985" s="2"/>
      <c r="U4985" s="2"/>
      <c r="V4985" s="2"/>
      <c r="W4985" s="2"/>
      <c r="X4985" s="55"/>
      <c r="Y4985" s="62"/>
      <c r="Z4985" s="62"/>
      <c r="AA4985" s="62"/>
      <c r="AB4985" s="62"/>
      <c r="AC4985" s="68"/>
      <c r="AD4985" s="2"/>
      <c r="AE4985" s="2"/>
      <c r="AF4985" s="2"/>
      <c r="AG4985" s="2"/>
      <c r="AH4985" s="55"/>
      <c r="AI4985" s="72"/>
      <c r="AJ4985" s="72"/>
      <c r="AK4985" s="72"/>
      <c r="AL4985" s="72"/>
      <c r="AM4985" s="80"/>
      <c r="AN4985" s="2"/>
      <c r="AO4985" s="2"/>
      <c r="AP4985" s="2"/>
      <c r="AQ4985" s="2"/>
      <c r="AR4985" s="55"/>
      <c r="AS4985" s="85"/>
      <c r="AT4985" s="85"/>
      <c r="AU4985" s="85"/>
      <c r="AV4985" s="85"/>
      <c r="AW4985" s="100"/>
      <c r="AX4985" s="2"/>
      <c r="AY4985" s="2"/>
      <c r="AZ4985" s="2"/>
      <c r="BA4985" s="2"/>
      <c r="BB4985" s="55"/>
      <c r="BC4985" s="105"/>
      <c r="BD4985" s="105"/>
      <c r="BE4985" s="105"/>
      <c r="BF4985" s="105"/>
      <c r="BG4985" s="109"/>
      <c r="BH4985" s="2"/>
      <c r="BI4985" s="2"/>
      <c r="BJ4985" s="2"/>
      <c r="BK4985" s="2"/>
      <c r="BL4985" s="55"/>
      <c r="BM4985" s="48"/>
      <c r="BN4985" s="48"/>
      <c r="BO4985" s="48"/>
      <c r="BP4985" s="48"/>
      <c r="BQ4985" s="117"/>
      <c r="BR4985" s="2"/>
      <c r="BS4985" s="2"/>
      <c r="BT4985" s="2"/>
      <c r="BU4985" s="2"/>
      <c r="BV4985" s="55"/>
    </row>
    <row r="4986" spans="1:74" ht="28.8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18" t="s">
        <v>71</v>
      </c>
      <c r="H4986" s="3">
        <v>2024</v>
      </c>
      <c r="I4986" s="20" t="s">
        <v>282</v>
      </c>
      <c r="J4986" s="184" t="s">
        <v>273</v>
      </c>
      <c r="K4986" s="184" t="s">
        <v>321</v>
      </c>
      <c r="L4986" s="187">
        <f t="shared" si="169"/>
        <v>0.03</v>
      </c>
      <c r="M4986" s="187">
        <f t="shared" si="170"/>
        <v>75.602000000000004</v>
      </c>
      <c r="N4986" s="186" t="s">
        <v>1515</v>
      </c>
      <c r="O4986" s="33"/>
      <c r="P4986" s="33"/>
      <c r="Q4986" s="33"/>
      <c r="R4986" s="33"/>
      <c r="S4986" s="42"/>
      <c r="T4986" s="2"/>
      <c r="U4986" s="2"/>
      <c r="V4986" s="2"/>
      <c r="W4986" s="2"/>
      <c r="X4986" s="55"/>
      <c r="Y4986" s="62"/>
      <c r="Z4986" s="62"/>
      <c r="AA4986" s="62"/>
      <c r="AB4986" s="62"/>
      <c r="AC4986" s="68"/>
      <c r="AD4986" s="2"/>
      <c r="AE4986" s="2"/>
      <c r="AF4986" s="2"/>
      <c r="AG4986" s="2"/>
      <c r="AH4986" s="55"/>
      <c r="AI4986" s="72"/>
      <c r="AJ4986" s="72"/>
      <c r="AK4986" s="72"/>
      <c r="AL4986" s="72"/>
      <c r="AM4986" s="80"/>
      <c r="AN4986" s="2"/>
      <c r="AO4986" s="2"/>
      <c r="AP4986" s="2"/>
      <c r="AQ4986" s="2"/>
      <c r="AR4986" s="55"/>
      <c r="AS4986" s="85"/>
      <c r="AT4986" s="85"/>
      <c r="AU4986" s="85"/>
      <c r="AV4986" s="85"/>
      <c r="AW4986" s="100"/>
      <c r="AX4986" s="2"/>
      <c r="AY4986" s="2"/>
      <c r="AZ4986" s="2" t="s">
        <v>853</v>
      </c>
      <c r="BA4986" s="2">
        <f>18/1000</f>
        <v>1.7999999999999999E-2</v>
      </c>
      <c r="BB4986" s="55">
        <v>46.677999999999997</v>
      </c>
      <c r="BC4986" s="105" t="s">
        <v>879</v>
      </c>
      <c r="BD4986" s="105"/>
      <c r="BE4986" s="105"/>
      <c r="BF4986" s="105">
        <v>1.2E-2</v>
      </c>
      <c r="BG4986" s="109">
        <v>28.923999999999999</v>
      </c>
      <c r="BH4986" s="2"/>
      <c r="BI4986" s="2"/>
      <c r="BJ4986" s="2"/>
      <c r="BK4986" s="2"/>
      <c r="BL4986" s="55"/>
      <c r="BM4986" s="48"/>
      <c r="BN4986" s="48"/>
      <c r="BO4986" s="48"/>
      <c r="BP4986" s="48"/>
      <c r="BQ4986" s="117"/>
      <c r="BR4986" s="2"/>
      <c r="BS4986" s="2"/>
      <c r="BT4986" s="2"/>
      <c r="BU4986" s="2"/>
      <c r="BV4986" s="55"/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18" t="s">
        <v>71</v>
      </c>
      <c r="H4987" s="3">
        <v>2024</v>
      </c>
      <c r="I4987" s="20" t="s">
        <v>282</v>
      </c>
      <c r="J4987" s="184" t="s">
        <v>274</v>
      </c>
      <c r="K4987" s="184" t="s">
        <v>321</v>
      </c>
      <c r="L4987" s="187">
        <f t="shared" si="169"/>
        <v>0</v>
      </c>
      <c r="M4987" s="187">
        <f t="shared" si="170"/>
        <v>0</v>
      </c>
      <c r="N4987" s="186"/>
      <c r="O4987" s="33"/>
      <c r="P4987" s="33"/>
      <c r="Q4987" s="33"/>
      <c r="R4987" s="33"/>
      <c r="S4987" s="42"/>
      <c r="T4987" s="2"/>
      <c r="U4987" s="2"/>
      <c r="V4987" s="2"/>
      <c r="W4987" s="2"/>
      <c r="X4987" s="55"/>
      <c r="Y4987" s="62"/>
      <c r="Z4987" s="62"/>
      <c r="AA4987" s="62"/>
      <c r="AB4987" s="62"/>
      <c r="AC4987" s="68"/>
      <c r="AD4987" s="2"/>
      <c r="AE4987" s="2"/>
      <c r="AF4987" s="2"/>
      <c r="AG4987" s="2"/>
      <c r="AH4987" s="55"/>
      <c r="AI4987" s="72"/>
      <c r="AJ4987" s="72"/>
      <c r="AK4987" s="72"/>
      <c r="AL4987" s="72"/>
      <c r="AM4987" s="80"/>
      <c r="AN4987" s="2"/>
      <c r="AO4987" s="2"/>
      <c r="AP4987" s="2"/>
      <c r="AQ4987" s="2"/>
      <c r="AR4987" s="55"/>
      <c r="AS4987" s="85"/>
      <c r="AT4987" s="85"/>
      <c r="AU4987" s="85"/>
      <c r="AV4987" s="85"/>
      <c r="AW4987" s="100"/>
      <c r="AX4987" s="2"/>
      <c r="AY4987" s="2"/>
      <c r="AZ4987" s="2"/>
      <c r="BA4987" s="2"/>
      <c r="BB4987" s="55"/>
      <c r="BC4987" s="105"/>
      <c r="BD4987" s="105"/>
      <c r="BE4987" s="105"/>
      <c r="BF4987" s="105"/>
      <c r="BG4987" s="109"/>
      <c r="BH4987" s="2"/>
      <c r="BI4987" s="2"/>
      <c r="BJ4987" s="2"/>
      <c r="BK4987" s="2"/>
      <c r="BL4987" s="55"/>
      <c r="BM4987" s="48"/>
      <c r="BN4987" s="48"/>
      <c r="BO4987" s="48"/>
      <c r="BP4987" s="48"/>
      <c r="BQ4987" s="117"/>
      <c r="BR4987" s="2"/>
      <c r="BS4987" s="2"/>
      <c r="BT4987" s="2"/>
      <c r="BU4987" s="2"/>
      <c r="BV4987" s="55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18" t="s">
        <v>71</v>
      </c>
      <c r="H4988" s="3">
        <v>2024</v>
      </c>
      <c r="I4988" s="20" t="s">
        <v>282</v>
      </c>
      <c r="J4988" s="184" t="s">
        <v>275</v>
      </c>
      <c r="K4988" s="184" t="s">
        <v>321</v>
      </c>
      <c r="L4988" s="187">
        <f t="shared" si="169"/>
        <v>5.4999999999999997E-3</v>
      </c>
      <c r="M4988" s="187">
        <f t="shared" si="170"/>
        <v>8.2509999999999994</v>
      </c>
      <c r="N4988" s="186" t="s">
        <v>1516</v>
      </c>
      <c r="O4988" s="33"/>
      <c r="P4988" s="33"/>
      <c r="Q4988" s="33"/>
      <c r="R4988" s="33"/>
      <c r="S4988" s="42"/>
      <c r="T4988" s="2"/>
      <c r="U4988" s="2"/>
      <c r="V4988" s="2"/>
      <c r="W4988" s="2"/>
      <c r="X4988" s="55"/>
      <c r="Y4988" s="62"/>
      <c r="Z4988" s="62"/>
      <c r="AA4988" s="62">
        <v>2855</v>
      </c>
      <c r="AB4988" s="62">
        <v>3.0000000000000001E-3</v>
      </c>
      <c r="AC4988" s="68">
        <v>4.6079999999999997</v>
      </c>
      <c r="AD4988" s="2"/>
      <c r="AE4988" s="2"/>
      <c r="AF4988" s="2"/>
      <c r="AG4988" s="2"/>
      <c r="AH4988" s="55"/>
      <c r="AI4988" s="72"/>
      <c r="AJ4988" s="72"/>
      <c r="AK4988" s="72"/>
      <c r="AL4988" s="72"/>
      <c r="AM4988" s="80"/>
      <c r="AN4988" s="2"/>
      <c r="AO4988" s="2"/>
      <c r="AP4988" s="2"/>
      <c r="AQ4988" s="2"/>
      <c r="AR4988" s="55"/>
      <c r="AS4988" s="85"/>
      <c r="AT4988" s="85"/>
      <c r="AU4988" s="85"/>
      <c r="AV4988" s="85"/>
      <c r="AW4988" s="100"/>
      <c r="AX4988" s="2"/>
      <c r="AY4988" s="2"/>
      <c r="AZ4988" s="2"/>
      <c r="BA4988" s="2"/>
      <c r="BB4988" s="55"/>
      <c r="BC4988" s="105" t="s">
        <v>900</v>
      </c>
      <c r="BD4988" s="105"/>
      <c r="BE4988" s="105"/>
      <c r="BF4988" s="105">
        <v>2.5000000000000001E-3</v>
      </c>
      <c r="BG4988" s="109">
        <v>3.6429999999999998</v>
      </c>
      <c r="BH4988" s="2"/>
      <c r="BI4988" s="2"/>
      <c r="BJ4988" s="2"/>
      <c r="BK4988" s="2"/>
      <c r="BL4988" s="55"/>
      <c r="BM4988" s="48"/>
      <c r="BN4988" s="48"/>
      <c r="BO4988" s="48"/>
      <c r="BP4988" s="48"/>
      <c r="BQ4988" s="117"/>
      <c r="BR4988" s="2"/>
      <c r="BS4988" s="2"/>
      <c r="BT4988" s="2"/>
      <c r="BU4988" s="2"/>
      <c r="BV4988" s="55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18" t="s">
        <v>71</v>
      </c>
      <c r="H4989" s="3">
        <v>2024</v>
      </c>
      <c r="I4989" s="20" t="s">
        <v>282</v>
      </c>
      <c r="J4989" s="184" t="s">
        <v>276</v>
      </c>
      <c r="K4989" s="184" t="s">
        <v>320</v>
      </c>
      <c r="L4989" s="187">
        <f t="shared" si="169"/>
        <v>0</v>
      </c>
      <c r="M4989" s="187">
        <f t="shared" si="170"/>
        <v>0</v>
      </c>
      <c r="N4989" s="186"/>
      <c r="O4989" s="33"/>
      <c r="P4989" s="33"/>
      <c r="Q4989" s="33"/>
      <c r="R4989" s="33"/>
      <c r="S4989" s="42"/>
      <c r="T4989" s="2"/>
      <c r="U4989" s="2"/>
      <c r="V4989" s="2"/>
      <c r="W4989" s="2"/>
      <c r="X4989" s="55"/>
      <c r="Y4989" s="62"/>
      <c r="Z4989" s="62"/>
      <c r="AA4989" s="62"/>
      <c r="AB4989" s="62"/>
      <c r="AC4989" s="68"/>
      <c r="AD4989" s="2"/>
      <c r="AE4989" s="2"/>
      <c r="AF4989" s="2"/>
      <c r="AG4989" s="2"/>
      <c r="AH4989" s="55"/>
      <c r="AI4989" s="72"/>
      <c r="AJ4989" s="72"/>
      <c r="AK4989" s="72"/>
      <c r="AL4989" s="72"/>
      <c r="AM4989" s="80"/>
      <c r="AN4989" s="2"/>
      <c r="AO4989" s="2"/>
      <c r="AP4989" s="2"/>
      <c r="AQ4989" s="2"/>
      <c r="AR4989" s="55"/>
      <c r="AS4989" s="85"/>
      <c r="AT4989" s="85"/>
      <c r="AU4989" s="85"/>
      <c r="AV4989" s="85"/>
      <c r="AW4989" s="100"/>
      <c r="AX4989" s="2"/>
      <c r="AY4989" s="2"/>
      <c r="AZ4989" s="2"/>
      <c r="BA4989" s="2"/>
      <c r="BB4989" s="55"/>
      <c r="BC4989" s="105"/>
      <c r="BD4989" s="105"/>
      <c r="BE4989" s="105"/>
      <c r="BF4989" s="105"/>
      <c r="BG4989" s="109"/>
      <c r="BH4989" s="2"/>
      <c r="BI4989" s="2"/>
      <c r="BJ4989" s="2"/>
      <c r="BK4989" s="2"/>
      <c r="BL4989" s="55"/>
      <c r="BM4989" s="48"/>
      <c r="BN4989" s="48"/>
      <c r="BO4989" s="48"/>
      <c r="BP4989" s="48"/>
      <c r="BQ4989" s="117"/>
      <c r="BR4989" s="2"/>
      <c r="BS4989" s="2"/>
      <c r="BT4989" s="2"/>
      <c r="BU4989" s="2"/>
      <c r="BV4989" s="55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18" t="s">
        <v>71</v>
      </c>
      <c r="H4990" s="3">
        <v>2024</v>
      </c>
      <c r="I4990" s="20" t="s">
        <v>282</v>
      </c>
      <c r="J4990" s="184" t="s">
        <v>277</v>
      </c>
      <c r="K4990" s="184" t="s">
        <v>320</v>
      </c>
      <c r="L4990" s="187">
        <f t="shared" si="169"/>
        <v>0</v>
      </c>
      <c r="M4990" s="187">
        <f t="shared" si="170"/>
        <v>0</v>
      </c>
      <c r="N4990" s="186"/>
      <c r="O4990" s="33"/>
      <c r="P4990" s="33"/>
      <c r="Q4990" s="33"/>
      <c r="R4990" s="33"/>
      <c r="S4990" s="42"/>
      <c r="T4990" s="2"/>
      <c r="U4990" s="2"/>
      <c r="V4990" s="2"/>
      <c r="W4990" s="2"/>
      <c r="X4990" s="55"/>
      <c r="Y4990" s="62"/>
      <c r="Z4990" s="62"/>
      <c r="AA4990" s="62"/>
      <c r="AB4990" s="62"/>
      <c r="AC4990" s="68"/>
      <c r="AD4990" s="2"/>
      <c r="AE4990" s="2"/>
      <c r="AF4990" s="2"/>
      <c r="AG4990" s="2"/>
      <c r="AH4990" s="55"/>
      <c r="AI4990" s="72"/>
      <c r="AJ4990" s="72"/>
      <c r="AK4990" s="72"/>
      <c r="AL4990" s="72"/>
      <c r="AM4990" s="80"/>
      <c r="AN4990" s="2"/>
      <c r="AO4990" s="2"/>
      <c r="AP4990" s="2"/>
      <c r="AQ4990" s="2"/>
      <c r="AR4990" s="55"/>
      <c r="AS4990" s="85"/>
      <c r="AT4990" s="85"/>
      <c r="AU4990" s="85"/>
      <c r="AV4990" s="85"/>
      <c r="AW4990" s="100"/>
      <c r="AX4990" s="2"/>
      <c r="AY4990" s="2"/>
      <c r="AZ4990" s="2"/>
      <c r="BA4990" s="2"/>
      <c r="BB4990" s="55"/>
      <c r="BC4990" s="105"/>
      <c r="BD4990" s="105"/>
      <c r="BE4990" s="105"/>
      <c r="BF4990" s="105"/>
      <c r="BG4990" s="109"/>
      <c r="BH4990" s="2"/>
      <c r="BI4990" s="2"/>
      <c r="BJ4990" s="30"/>
      <c r="BK4990" s="2"/>
      <c r="BL4990" s="55"/>
      <c r="BM4990" s="48"/>
      <c r="BN4990" s="48"/>
      <c r="BO4990" s="48"/>
      <c r="BP4990" s="48"/>
      <c r="BQ4990" s="117"/>
      <c r="BR4990" s="2"/>
      <c r="BS4990" s="2"/>
      <c r="BT4990" s="2"/>
      <c r="BU4990" s="2"/>
      <c r="BV4990" s="55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18" t="s">
        <v>71</v>
      </c>
      <c r="H4991" s="3">
        <v>2024</v>
      </c>
      <c r="I4991" s="20" t="s">
        <v>283</v>
      </c>
      <c r="J4991" s="184" t="s">
        <v>298</v>
      </c>
      <c r="K4991" s="184" t="s">
        <v>321</v>
      </c>
      <c r="L4991" s="187">
        <f t="shared" si="169"/>
        <v>0.02</v>
      </c>
      <c r="M4991" s="187">
        <f t="shared" si="170"/>
        <v>5.7169999999999996</v>
      </c>
      <c r="N4991" s="186" t="s">
        <v>1242</v>
      </c>
      <c r="O4991" s="33"/>
      <c r="P4991" s="33"/>
      <c r="Q4991" s="33"/>
      <c r="R4991" s="33"/>
      <c r="S4991" s="42"/>
      <c r="T4991" s="2"/>
      <c r="U4991" s="2"/>
      <c r="V4991" s="2"/>
      <c r="W4991" s="2"/>
      <c r="X4991" s="55"/>
      <c r="Y4991" s="62"/>
      <c r="Z4991" s="62"/>
      <c r="AA4991" s="62"/>
      <c r="AB4991" s="62"/>
      <c r="AC4991" s="68"/>
      <c r="AD4991" s="2"/>
      <c r="AE4991" s="2"/>
      <c r="AF4991" s="2"/>
      <c r="AG4991" s="2"/>
      <c r="AH4991" s="55"/>
      <c r="AI4991" s="72"/>
      <c r="AJ4991" s="72"/>
      <c r="AK4991" s="72"/>
      <c r="AL4991" s="72"/>
      <c r="AM4991" s="80"/>
      <c r="AN4991" s="2"/>
      <c r="AO4991" s="2"/>
      <c r="AP4991" s="2"/>
      <c r="AQ4991" s="2"/>
      <c r="AR4991" s="55"/>
      <c r="AS4991" s="85"/>
      <c r="AT4991" s="85"/>
      <c r="AU4991" s="85"/>
      <c r="AV4991" s="85"/>
      <c r="AW4991" s="100"/>
      <c r="AX4991" s="2"/>
      <c r="AY4991" s="2"/>
      <c r="AZ4991" s="2"/>
      <c r="BA4991" s="2"/>
      <c r="BB4991" s="55"/>
      <c r="BC4991" s="105"/>
      <c r="BD4991" s="105"/>
      <c r="BE4991" s="105"/>
      <c r="BF4991" s="105"/>
      <c r="BG4991" s="109"/>
      <c r="BH4991" s="2"/>
      <c r="BI4991" s="2"/>
      <c r="BJ4991" s="2"/>
      <c r="BK4991" s="2"/>
      <c r="BL4991" s="55"/>
      <c r="BM4991" s="48"/>
      <c r="BN4991" s="48"/>
      <c r="BO4991" s="48"/>
      <c r="BP4991" s="48"/>
      <c r="BQ4991" s="117"/>
      <c r="BR4991" s="2" t="s">
        <v>1242</v>
      </c>
      <c r="BS4991" s="2"/>
      <c r="BT4991" s="2"/>
      <c r="BU4991" s="2">
        <v>0.02</v>
      </c>
      <c r="BV4991" s="55">
        <v>5.7169999999999996</v>
      </c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18" t="s">
        <v>71</v>
      </c>
      <c r="H4992" s="3">
        <v>2024</v>
      </c>
      <c r="I4992" s="20" t="s">
        <v>283</v>
      </c>
      <c r="J4992" s="184" t="s">
        <v>278</v>
      </c>
      <c r="K4992" s="184" t="s">
        <v>320</v>
      </c>
      <c r="L4992" s="187">
        <f t="shared" si="169"/>
        <v>1</v>
      </c>
      <c r="M4992" s="187">
        <f t="shared" si="170"/>
        <v>2.0150000000000001</v>
      </c>
      <c r="N4992" s="186" t="s">
        <v>1514</v>
      </c>
      <c r="O4992" s="33"/>
      <c r="P4992" s="33"/>
      <c r="Q4992" s="33"/>
      <c r="R4992" s="33"/>
      <c r="S4992" s="42"/>
      <c r="T4992" s="2"/>
      <c r="U4992" s="2"/>
      <c r="V4992" s="2"/>
      <c r="W4992" s="2"/>
      <c r="X4992" s="55"/>
      <c r="Y4992" s="62"/>
      <c r="Z4992" s="62"/>
      <c r="AA4992" s="62"/>
      <c r="AB4992" s="62"/>
      <c r="AC4992" s="68"/>
      <c r="AD4992" s="2"/>
      <c r="AE4992" s="2"/>
      <c r="AF4992" s="2"/>
      <c r="AG4992" s="2"/>
      <c r="AH4992" s="55"/>
      <c r="AI4992" s="72"/>
      <c r="AJ4992" s="72"/>
      <c r="AK4992" s="72"/>
      <c r="AL4992" s="72"/>
      <c r="AM4992" s="80"/>
      <c r="AN4992" s="2"/>
      <c r="AO4992" s="2"/>
      <c r="AP4992" s="2"/>
      <c r="AQ4992" s="2"/>
      <c r="AR4992" s="55"/>
      <c r="AS4992" s="85"/>
      <c r="AT4992" s="85"/>
      <c r="AU4992" s="85"/>
      <c r="AV4992" s="85"/>
      <c r="AW4992" s="100"/>
      <c r="AX4992" s="2"/>
      <c r="AY4992" s="2"/>
      <c r="AZ4992" s="2"/>
      <c r="BA4992" s="2"/>
      <c r="BB4992" s="55"/>
      <c r="BC4992" s="105"/>
      <c r="BD4992" s="105"/>
      <c r="BE4992" s="105"/>
      <c r="BF4992" s="105"/>
      <c r="BG4992" s="109"/>
      <c r="BH4992" s="2"/>
      <c r="BI4992" s="2"/>
      <c r="BJ4992" s="2"/>
      <c r="BK4992" s="2"/>
      <c r="BL4992" s="55"/>
      <c r="BM4992" s="48"/>
      <c r="BN4992" s="48"/>
      <c r="BO4992" s="48"/>
      <c r="BP4992" s="48"/>
      <c r="BQ4992" s="117"/>
      <c r="BR4992" s="2" t="s">
        <v>1244</v>
      </c>
      <c r="BS4992" s="2"/>
      <c r="BT4992" s="2"/>
      <c r="BU4992" s="2">
        <v>1</v>
      </c>
      <c r="BV4992" s="55">
        <v>2.0150000000000001</v>
      </c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18" t="s">
        <v>71</v>
      </c>
      <c r="H4993" s="3">
        <v>2024</v>
      </c>
      <c r="I4993" s="20" t="s">
        <v>283</v>
      </c>
      <c r="J4993" s="184" t="s">
        <v>279</v>
      </c>
      <c r="K4993" s="184" t="s">
        <v>320</v>
      </c>
      <c r="L4993" s="187">
        <f t="shared" si="169"/>
        <v>0</v>
      </c>
      <c r="M4993" s="187">
        <f t="shared" si="170"/>
        <v>0</v>
      </c>
      <c r="N4993" s="186"/>
      <c r="O4993" s="33"/>
      <c r="P4993" s="33"/>
      <c r="Q4993" s="33"/>
      <c r="R4993" s="33"/>
      <c r="S4993" s="42"/>
      <c r="T4993" s="2"/>
      <c r="U4993" s="2"/>
      <c r="V4993" s="2"/>
      <c r="W4993" s="2"/>
      <c r="X4993" s="55"/>
      <c r="Y4993" s="62"/>
      <c r="Z4993" s="62"/>
      <c r="AA4993" s="62"/>
      <c r="AB4993" s="62"/>
      <c r="AC4993" s="68"/>
      <c r="AD4993" s="2"/>
      <c r="AE4993" s="2"/>
      <c r="AF4993" s="2"/>
      <c r="AG4993" s="2"/>
      <c r="AH4993" s="55"/>
      <c r="AI4993" s="72"/>
      <c r="AJ4993" s="72"/>
      <c r="AK4993" s="72"/>
      <c r="AL4993" s="72"/>
      <c r="AM4993" s="80"/>
      <c r="AN4993" s="2"/>
      <c r="AO4993" s="2"/>
      <c r="AP4993" s="2"/>
      <c r="AQ4993" s="2"/>
      <c r="AR4993" s="55"/>
      <c r="AS4993" s="85"/>
      <c r="AT4993" s="85"/>
      <c r="AU4993" s="85"/>
      <c r="AV4993" s="85"/>
      <c r="AW4993" s="100"/>
      <c r="AX4993" s="2"/>
      <c r="AY4993" s="2"/>
      <c r="AZ4993" s="2"/>
      <c r="BA4993" s="2"/>
      <c r="BB4993" s="55"/>
      <c r="BC4993" s="105"/>
      <c r="BD4993" s="105"/>
      <c r="BE4993" s="105"/>
      <c r="BF4993" s="105"/>
      <c r="BG4993" s="109"/>
      <c r="BH4993" s="2"/>
      <c r="BI4993" s="2"/>
      <c r="BJ4993" s="2"/>
      <c r="BK4993" s="2"/>
      <c r="BL4993" s="55"/>
      <c r="BM4993" s="48"/>
      <c r="BN4993" s="48"/>
      <c r="BO4993" s="48"/>
      <c r="BP4993" s="48"/>
      <c r="BQ4993" s="117"/>
      <c r="BR4993" s="2"/>
      <c r="BS4993" s="2"/>
      <c r="BT4993" s="2"/>
      <c r="BU4993" s="2"/>
      <c r="BV4993" s="55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18" t="s">
        <v>71</v>
      </c>
      <c r="H4994" s="3">
        <v>2024</v>
      </c>
      <c r="I4994" s="20" t="s">
        <v>286</v>
      </c>
      <c r="J4994" s="184" t="s">
        <v>280</v>
      </c>
      <c r="K4994" s="184" t="s">
        <v>319</v>
      </c>
      <c r="L4994" s="187">
        <f t="shared" si="169"/>
        <v>0</v>
      </c>
      <c r="M4994" s="187">
        <f t="shared" si="170"/>
        <v>0</v>
      </c>
      <c r="N4994" s="186"/>
      <c r="O4994" s="33"/>
      <c r="P4994" s="33"/>
      <c r="Q4994" s="33"/>
      <c r="R4994" s="33"/>
      <c r="S4994" s="42"/>
      <c r="T4994" s="2"/>
      <c r="U4994" s="2"/>
      <c r="V4994" s="2"/>
      <c r="W4994" s="2"/>
      <c r="X4994" s="55"/>
      <c r="Y4994" s="62"/>
      <c r="Z4994" s="62"/>
      <c r="AA4994" s="62"/>
      <c r="AB4994" s="62"/>
      <c r="AC4994" s="68"/>
      <c r="AD4994" s="2"/>
      <c r="AE4994" s="2"/>
      <c r="AF4994" s="2"/>
      <c r="AG4994" s="2"/>
      <c r="AH4994" s="55"/>
      <c r="AI4994" s="72"/>
      <c r="AJ4994" s="72"/>
      <c r="AK4994" s="72"/>
      <c r="AL4994" s="72"/>
      <c r="AM4994" s="80"/>
      <c r="AN4994" s="2"/>
      <c r="AO4994" s="2"/>
      <c r="AP4994" s="2"/>
      <c r="AQ4994" s="2"/>
      <c r="AR4994" s="55"/>
      <c r="AS4994" s="85"/>
      <c r="AT4994" s="85"/>
      <c r="AU4994" s="85"/>
      <c r="AV4994" s="85"/>
      <c r="AW4994" s="100"/>
      <c r="AX4994" s="2"/>
      <c r="AY4994" s="2"/>
      <c r="AZ4994" s="2"/>
      <c r="BA4994" s="2"/>
      <c r="BB4994" s="55"/>
      <c r="BC4994" s="105"/>
      <c r="BD4994" s="105"/>
      <c r="BE4994" s="105"/>
      <c r="BF4994" s="105"/>
      <c r="BG4994" s="109"/>
      <c r="BH4994" s="2"/>
      <c r="BI4994" s="2"/>
      <c r="BJ4994" s="2"/>
      <c r="BK4994" s="2"/>
      <c r="BL4994" s="55"/>
      <c r="BM4994" s="48"/>
      <c r="BN4994" s="48"/>
      <c r="BO4994" s="48"/>
      <c r="BP4994" s="48"/>
      <c r="BQ4994" s="117"/>
      <c r="BR4994" s="2"/>
      <c r="BS4994" s="2"/>
      <c r="BT4994" s="2"/>
      <c r="BU4994" s="2"/>
      <c r="BV4994" s="55"/>
    </row>
    <row r="4995" spans="1:74" hidden="1" x14ac:dyDescent="0.3">
      <c r="A4995" s="2" t="s">
        <v>163</v>
      </c>
      <c r="B4995" s="2" t="s">
        <v>2</v>
      </c>
      <c r="C4995" s="2" t="s">
        <v>3</v>
      </c>
      <c r="D4995" s="2" t="s">
        <v>124</v>
      </c>
      <c r="E4995" s="5" t="s">
        <v>164</v>
      </c>
      <c r="F4995" s="3"/>
      <c r="G4995" s="18" t="s">
        <v>71</v>
      </c>
      <c r="H4995" s="3">
        <v>2024</v>
      </c>
      <c r="I4995" s="20" t="s">
        <v>286</v>
      </c>
      <c r="J4995" s="184" t="s">
        <v>281</v>
      </c>
      <c r="K4995" s="184" t="s">
        <v>319</v>
      </c>
      <c r="L4995" s="187">
        <f t="shared" si="169"/>
        <v>0</v>
      </c>
      <c r="M4995" s="187">
        <f t="shared" si="170"/>
        <v>2.6749999999999998</v>
      </c>
      <c r="N4995" s="186" t="s">
        <v>1259</v>
      </c>
      <c r="O4995" s="33"/>
      <c r="P4995" s="33"/>
      <c r="Q4995" s="33"/>
      <c r="R4995" s="33"/>
      <c r="S4995" s="42"/>
      <c r="T4995" s="2"/>
      <c r="U4995" s="2"/>
      <c r="V4995" s="2"/>
      <c r="W4995" s="2"/>
      <c r="X4995" s="55"/>
      <c r="Y4995" s="62"/>
      <c r="Z4995" s="62"/>
      <c r="AA4995" s="62"/>
      <c r="AB4995" s="62"/>
      <c r="AC4995" s="68"/>
      <c r="AD4995" s="2"/>
      <c r="AE4995" s="2"/>
      <c r="AF4995" s="2"/>
      <c r="AG4995" s="2"/>
      <c r="AH4995" s="55"/>
      <c r="AI4995" s="72"/>
      <c r="AJ4995" s="72"/>
      <c r="AK4995" s="72"/>
      <c r="AL4995" s="72"/>
      <c r="AM4995" s="80"/>
      <c r="AN4995" s="2"/>
      <c r="AO4995" s="2"/>
      <c r="AP4995" s="2"/>
      <c r="AQ4995" s="2"/>
      <c r="AR4995" s="55"/>
      <c r="AS4995" s="85"/>
      <c r="AT4995" s="85"/>
      <c r="AU4995" s="85"/>
      <c r="AV4995" s="85"/>
      <c r="AW4995" s="100"/>
      <c r="AX4995" s="2"/>
      <c r="AY4995" s="2"/>
      <c r="AZ4995" s="2"/>
      <c r="BA4995" s="2"/>
      <c r="BB4995" s="55"/>
      <c r="BC4995" s="105"/>
      <c r="BD4995" s="105"/>
      <c r="BE4995" s="105"/>
      <c r="BF4995" s="105"/>
      <c r="BG4995" s="109"/>
      <c r="BH4995" s="2"/>
      <c r="BI4995" s="2"/>
      <c r="BJ4995" s="2"/>
      <c r="BK4995" s="2"/>
      <c r="BL4995" s="55"/>
      <c r="BM4995" s="48"/>
      <c r="BN4995" s="48"/>
      <c r="BO4995" s="48"/>
      <c r="BP4995" s="48"/>
      <c r="BQ4995" s="117"/>
      <c r="BR4995" s="2" t="s">
        <v>1259</v>
      </c>
      <c r="BS4995" s="2"/>
      <c r="BT4995" s="2"/>
      <c r="BU4995" s="2"/>
      <c r="BV4995" s="55">
        <v>2.6749999999999998</v>
      </c>
    </row>
    <row r="4996" spans="1:74" s="13" customFormat="1" hidden="1" x14ac:dyDescent="0.3">
      <c r="A4996" s="12" t="s">
        <v>163</v>
      </c>
      <c r="B4996" s="12" t="s">
        <v>2</v>
      </c>
      <c r="C4996" s="12" t="s">
        <v>3</v>
      </c>
      <c r="D4996" s="12" t="s">
        <v>124</v>
      </c>
      <c r="E4996" s="6" t="s">
        <v>164</v>
      </c>
      <c r="F4996" s="7"/>
      <c r="G4996" s="19" t="s">
        <v>71</v>
      </c>
      <c r="H4996" s="7">
        <v>2024</v>
      </c>
      <c r="I4996" s="21"/>
      <c r="J4996" s="12" t="s">
        <v>314</v>
      </c>
      <c r="K4996" s="12"/>
      <c r="L4996" s="147"/>
      <c r="M4996" s="147">
        <f>SUM(M4958:M4995)</f>
        <v>94.26</v>
      </c>
      <c r="N4996" s="183"/>
      <c r="O4996" s="12"/>
      <c r="P4996" s="12"/>
      <c r="Q4996" s="12"/>
      <c r="R4996" s="12"/>
      <c r="S4996" s="47">
        <f>SUM(S4958:S4995)</f>
        <v>0</v>
      </c>
      <c r="T4996" s="12"/>
      <c r="U4996" s="12"/>
      <c r="V4996" s="12"/>
      <c r="W4996" s="12"/>
      <c r="X4996" s="47">
        <f>SUM(X4958:X4995)</f>
        <v>0</v>
      </c>
      <c r="Y4996" s="12"/>
      <c r="Z4996" s="12"/>
      <c r="AA4996" s="12"/>
      <c r="AB4996" s="12"/>
      <c r="AC4996" s="47">
        <f>SUM(AC4958:AC4995)</f>
        <v>4.6079999999999997</v>
      </c>
      <c r="AD4996" s="12"/>
      <c r="AE4996" s="12"/>
      <c r="AF4996" s="12"/>
      <c r="AG4996" s="12"/>
      <c r="AH4996" s="47">
        <f>SUM(AH4958:AH4995)</f>
        <v>0</v>
      </c>
      <c r="AI4996" s="12"/>
      <c r="AJ4996" s="12"/>
      <c r="AK4996" s="12"/>
      <c r="AL4996" s="12"/>
      <c r="AM4996" s="47">
        <f>SUM(AM4958:AM4995)</f>
        <v>0</v>
      </c>
      <c r="AN4996" s="12"/>
      <c r="AO4996" s="12"/>
      <c r="AP4996" s="12"/>
      <c r="AQ4996" s="12"/>
      <c r="AR4996" s="47">
        <f>SUM(AR4958:AR4995)</f>
        <v>0</v>
      </c>
      <c r="AS4996" s="12"/>
      <c r="AT4996" s="12"/>
      <c r="AU4996" s="12"/>
      <c r="AV4996" s="12"/>
      <c r="AW4996" s="47">
        <f>SUM(AW4958:AW4995)</f>
        <v>0</v>
      </c>
      <c r="AX4996" s="12"/>
      <c r="AY4996" s="12"/>
      <c r="AZ4996" s="12"/>
      <c r="BA4996" s="12"/>
      <c r="BB4996" s="47">
        <f>SUM(BB4958:BB4995)</f>
        <v>46.677999999999997</v>
      </c>
      <c r="BC4996" s="12"/>
      <c r="BD4996" s="12"/>
      <c r="BE4996" s="12"/>
      <c r="BF4996" s="12"/>
      <c r="BG4996" s="47">
        <f>SUM(BG4958:BG4995)</f>
        <v>32.567</v>
      </c>
      <c r="BH4996" s="12"/>
      <c r="BI4996" s="12"/>
      <c r="BJ4996" s="12"/>
      <c r="BK4996" s="12"/>
      <c r="BL4996" s="47">
        <f>SUM(BL4958:BL4995)</f>
        <v>0</v>
      </c>
      <c r="BM4996" s="12"/>
      <c r="BN4996" s="12"/>
      <c r="BO4996" s="12"/>
      <c r="BP4996" s="12"/>
      <c r="BQ4996" s="47">
        <f>SUM(BQ4958:BQ4995)</f>
        <v>0</v>
      </c>
      <c r="BR4996" s="12"/>
      <c r="BS4996" s="12"/>
      <c r="BT4996" s="12"/>
      <c r="BU4996" s="12"/>
      <c r="BV4996" s="47">
        <f>SUM(BV4958:BV4995)</f>
        <v>10.407</v>
      </c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18" t="s">
        <v>5</v>
      </c>
      <c r="H4997" s="3">
        <v>2024</v>
      </c>
      <c r="I4997" s="20" t="s">
        <v>287</v>
      </c>
      <c r="J4997" s="184" t="s">
        <v>267</v>
      </c>
      <c r="K4997" s="184" t="s">
        <v>318</v>
      </c>
      <c r="L4997" s="187">
        <f t="shared" si="169"/>
        <v>0</v>
      </c>
      <c r="M4997" s="187">
        <f t="shared" si="170"/>
        <v>0</v>
      </c>
      <c r="N4997" s="186"/>
      <c r="O4997" s="33"/>
      <c r="P4997" s="33"/>
      <c r="Q4997" s="33"/>
      <c r="R4997" s="33"/>
      <c r="S4997" s="42"/>
      <c r="T4997" s="2"/>
      <c r="U4997" s="2"/>
      <c r="V4997" s="2"/>
      <c r="W4997" s="2"/>
      <c r="X4997" s="55"/>
      <c r="Y4997" s="62"/>
      <c r="Z4997" s="62"/>
      <c r="AA4997" s="62"/>
      <c r="AB4997" s="62"/>
      <c r="AC4997" s="68"/>
      <c r="AD4997" s="2"/>
      <c r="AE4997" s="2"/>
      <c r="AF4997" s="2"/>
      <c r="AG4997" s="2"/>
      <c r="AH4997" s="55"/>
      <c r="AI4997" s="72"/>
      <c r="AJ4997" s="72"/>
      <c r="AK4997" s="72"/>
      <c r="AL4997" s="72"/>
      <c r="AM4997" s="80"/>
      <c r="AN4997" s="2"/>
      <c r="AO4997" s="2"/>
      <c r="AP4997" s="2"/>
      <c r="AQ4997" s="2"/>
      <c r="AR4997" s="55"/>
      <c r="AS4997" s="85"/>
      <c r="AT4997" s="85"/>
      <c r="AU4997" s="85"/>
      <c r="AV4997" s="85"/>
      <c r="AW4997" s="100"/>
      <c r="AX4997" s="2"/>
      <c r="AY4997" s="2"/>
      <c r="AZ4997" s="2"/>
      <c r="BA4997" s="2"/>
      <c r="BB4997" s="55"/>
      <c r="BC4997" s="105"/>
      <c r="BD4997" s="105"/>
      <c r="BE4997" s="105"/>
      <c r="BF4997" s="105"/>
      <c r="BG4997" s="109"/>
      <c r="BH4997" s="2"/>
      <c r="BI4997" s="2"/>
      <c r="BJ4997" s="2"/>
      <c r="BK4997" s="2"/>
      <c r="BL4997" s="55"/>
      <c r="BM4997" s="48"/>
      <c r="BN4997" s="48"/>
      <c r="BO4997" s="48"/>
      <c r="BP4997" s="48"/>
      <c r="BQ4997" s="117"/>
      <c r="BR4997" s="2"/>
      <c r="BS4997" s="2"/>
      <c r="BT4997" s="2"/>
      <c r="BU4997" s="2"/>
      <c r="BV4997" s="55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18" t="s">
        <v>5</v>
      </c>
      <c r="H4998" s="3">
        <v>2024</v>
      </c>
      <c r="I4998" s="20" t="s">
        <v>287</v>
      </c>
      <c r="J4998" s="184" t="s">
        <v>291</v>
      </c>
      <c r="K4998" s="184" t="s">
        <v>319</v>
      </c>
      <c r="L4998" s="187">
        <f t="shared" ref="L4998:L5061" si="171">SUM(R4998,W4998,AB4998,AG4998,AL4998,AQ4998,AV4998,BA4998,BF4998,BK4998,BP4998,BU4998)</f>
        <v>0</v>
      </c>
      <c r="M4998" s="187">
        <f t="shared" ref="M4998:M5061" si="172">SUM(S4998,X4998,AC4998,AH4998,AM4998,AR4998,AW4998,BB4998,BG4998,BL4998,BQ4998,BV4998)</f>
        <v>0</v>
      </c>
      <c r="N4998" s="186"/>
      <c r="O4998" s="33"/>
      <c r="P4998" s="33"/>
      <c r="Q4998" s="33"/>
      <c r="R4998" s="33"/>
      <c r="S4998" s="42"/>
      <c r="T4998" s="2"/>
      <c r="U4998" s="2"/>
      <c r="V4998" s="2"/>
      <c r="W4998" s="2"/>
      <c r="X4998" s="55"/>
      <c r="Y4998" s="62"/>
      <c r="Z4998" s="62"/>
      <c r="AA4998" s="62"/>
      <c r="AB4998" s="62"/>
      <c r="AC4998" s="68"/>
      <c r="AD4998" s="2"/>
      <c r="AE4998" s="2"/>
      <c r="AF4998" s="2"/>
      <c r="AG4998" s="2"/>
      <c r="AH4998" s="55"/>
      <c r="AI4998" s="72"/>
      <c r="AJ4998" s="72"/>
      <c r="AK4998" s="72"/>
      <c r="AL4998" s="72"/>
      <c r="AM4998" s="80"/>
      <c r="AN4998" s="2"/>
      <c r="AO4998" s="2"/>
      <c r="AP4998" s="2"/>
      <c r="AQ4998" s="2"/>
      <c r="AR4998" s="55"/>
      <c r="AS4998" s="85"/>
      <c r="AT4998" s="85"/>
      <c r="AU4998" s="85"/>
      <c r="AV4998" s="85"/>
      <c r="AW4998" s="100"/>
      <c r="AX4998" s="2"/>
      <c r="AY4998" s="2"/>
      <c r="AZ4998" s="2"/>
      <c r="BA4998" s="2"/>
      <c r="BB4998" s="55"/>
      <c r="BC4998" s="105"/>
      <c r="BD4998" s="105"/>
      <c r="BE4998" s="105"/>
      <c r="BF4998" s="105"/>
      <c r="BG4998" s="109"/>
      <c r="BH4998" s="2"/>
      <c r="BI4998" s="2"/>
      <c r="BJ4998" s="2"/>
      <c r="BK4998" s="2"/>
      <c r="BL4998" s="55"/>
      <c r="BM4998" s="48"/>
      <c r="BN4998" s="48"/>
      <c r="BO4998" s="48"/>
      <c r="BP4998" s="48"/>
      <c r="BQ4998" s="117"/>
      <c r="BR4998" s="2"/>
      <c r="BS4998" s="2"/>
      <c r="BT4998" s="2"/>
      <c r="BU4998" s="2"/>
      <c r="BV4998" s="55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18" t="s">
        <v>5</v>
      </c>
      <c r="H4999" s="3">
        <v>2024</v>
      </c>
      <c r="I4999" s="20" t="s">
        <v>286</v>
      </c>
      <c r="J4999" s="184" t="s">
        <v>336</v>
      </c>
      <c r="K4999" s="184" t="s">
        <v>319</v>
      </c>
      <c r="L4999" s="187">
        <f t="shared" si="171"/>
        <v>0</v>
      </c>
      <c r="M4999" s="187">
        <f t="shared" si="172"/>
        <v>0</v>
      </c>
      <c r="N4999" s="186"/>
      <c r="O4999" s="33"/>
      <c r="P4999" s="33"/>
      <c r="Q4999" s="33"/>
      <c r="R4999" s="33"/>
      <c r="S4999" s="42"/>
      <c r="T4999" s="2"/>
      <c r="U4999" s="2"/>
      <c r="V4999" s="2"/>
      <c r="W4999" s="2"/>
      <c r="X4999" s="55"/>
      <c r="Y4999" s="62"/>
      <c r="Z4999" s="62"/>
      <c r="AA4999" s="62"/>
      <c r="AB4999" s="62"/>
      <c r="AC4999" s="68"/>
      <c r="AD4999" s="2"/>
      <c r="AE4999" s="2"/>
      <c r="AF4999" s="2"/>
      <c r="AG4999" s="2"/>
      <c r="AH4999" s="55"/>
      <c r="AI4999" s="72"/>
      <c r="AJ4999" s="72"/>
      <c r="AK4999" s="72"/>
      <c r="AL4999" s="72"/>
      <c r="AM4999" s="80"/>
      <c r="AN4999" s="2"/>
      <c r="AO4999" s="2"/>
      <c r="AP4999" s="2"/>
      <c r="AQ4999" s="2"/>
      <c r="AR4999" s="55"/>
      <c r="AS4999" s="85"/>
      <c r="AT4999" s="85"/>
      <c r="AU4999" s="85"/>
      <c r="AV4999" s="85"/>
      <c r="AW4999" s="100"/>
      <c r="AX4999" s="2"/>
      <c r="AY4999" s="2"/>
      <c r="AZ4999" s="2"/>
      <c r="BA4999" s="2"/>
      <c r="BB4999" s="55"/>
      <c r="BC4999" s="105"/>
      <c r="BD4999" s="105"/>
      <c r="BE4999" s="105"/>
      <c r="BF4999" s="105"/>
      <c r="BG4999" s="109"/>
      <c r="BH4999" s="2"/>
      <c r="BI4999" s="2"/>
      <c r="BJ4999" s="2"/>
      <c r="BK4999" s="2"/>
      <c r="BL4999" s="55"/>
      <c r="BM4999" s="48"/>
      <c r="BN4999" s="48"/>
      <c r="BO4999" s="48"/>
      <c r="BP4999" s="48"/>
      <c r="BQ4999" s="117"/>
      <c r="BR4999" s="2"/>
      <c r="BS4999" s="2"/>
      <c r="BT4999" s="2"/>
      <c r="BU4999" s="2"/>
      <c r="BV4999" s="55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18" t="s">
        <v>5</v>
      </c>
      <c r="H5000" s="3">
        <v>2024</v>
      </c>
      <c r="I5000" s="20" t="s">
        <v>286</v>
      </c>
      <c r="J5000" s="185" t="s">
        <v>337</v>
      </c>
      <c r="K5000" s="185" t="s">
        <v>318</v>
      </c>
      <c r="L5000" s="187">
        <f t="shared" si="171"/>
        <v>0</v>
      </c>
      <c r="M5000" s="187">
        <f t="shared" si="172"/>
        <v>0</v>
      </c>
      <c r="N5000" s="186"/>
      <c r="O5000" s="53"/>
      <c r="P5000" s="53"/>
      <c r="Q5000" s="53"/>
      <c r="R5000" s="53"/>
      <c r="S5000" s="54"/>
      <c r="T5000" s="8"/>
      <c r="U5000" s="8"/>
      <c r="V5000" s="8"/>
      <c r="W5000" s="8"/>
      <c r="X5000" s="122"/>
      <c r="Y5000" s="135"/>
      <c r="Z5000" s="135"/>
      <c r="AA5000" s="135"/>
      <c r="AB5000" s="135"/>
      <c r="AC5000" s="136"/>
      <c r="AD5000" s="8"/>
      <c r="AE5000" s="8"/>
      <c r="AF5000" s="8"/>
      <c r="AG5000" s="8"/>
      <c r="AH5000" s="122"/>
      <c r="AI5000" s="137"/>
      <c r="AJ5000" s="137"/>
      <c r="AK5000" s="137"/>
      <c r="AL5000" s="137"/>
      <c r="AM5000" s="138"/>
      <c r="AN5000" s="8"/>
      <c r="AO5000" s="8"/>
      <c r="AP5000" s="8"/>
      <c r="AQ5000" s="8"/>
      <c r="AR5000" s="122"/>
      <c r="AS5000" s="139"/>
      <c r="AT5000" s="139"/>
      <c r="AU5000" s="139"/>
      <c r="AV5000" s="139"/>
      <c r="AW5000" s="140"/>
      <c r="AX5000" s="8"/>
      <c r="AY5000" s="8"/>
      <c r="AZ5000" s="8"/>
      <c r="BA5000" s="8"/>
      <c r="BB5000" s="122"/>
      <c r="BC5000" s="141"/>
      <c r="BD5000" s="141"/>
      <c r="BE5000" s="141"/>
      <c r="BF5000" s="141"/>
      <c r="BG5000" s="142"/>
      <c r="BH5000" s="8"/>
      <c r="BI5000" s="8"/>
      <c r="BJ5000" s="8"/>
      <c r="BK5000" s="8"/>
      <c r="BL5000" s="122"/>
      <c r="BM5000" s="143"/>
      <c r="BN5000" s="143"/>
      <c r="BO5000" s="143"/>
      <c r="BP5000" s="143"/>
      <c r="BQ5000" s="144"/>
      <c r="BR5000" s="8"/>
      <c r="BS5000" s="8"/>
      <c r="BT5000" s="8"/>
      <c r="BU5000" s="8"/>
      <c r="BV5000" s="122"/>
    </row>
    <row r="5001" spans="1:74" ht="28.8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18" t="s">
        <v>5</v>
      </c>
      <c r="H5001" s="3">
        <v>2024</v>
      </c>
      <c r="I5001" s="20" t="s">
        <v>286</v>
      </c>
      <c r="J5001" s="185" t="s">
        <v>338</v>
      </c>
      <c r="K5001" s="185" t="s">
        <v>339</v>
      </c>
      <c r="L5001" s="187">
        <f t="shared" si="171"/>
        <v>0</v>
      </c>
      <c r="M5001" s="187">
        <f t="shared" si="172"/>
        <v>0</v>
      </c>
      <c r="N5001" s="186"/>
      <c r="O5001" s="53"/>
      <c r="P5001" s="53"/>
      <c r="Q5001" s="53"/>
      <c r="R5001" s="53"/>
      <c r="S5001" s="54"/>
      <c r="T5001" s="8"/>
      <c r="U5001" s="8"/>
      <c r="V5001" s="8"/>
      <c r="W5001" s="8"/>
      <c r="X5001" s="122"/>
      <c r="Y5001" s="135"/>
      <c r="Z5001" s="135"/>
      <c r="AA5001" s="135"/>
      <c r="AB5001" s="135"/>
      <c r="AC5001" s="136"/>
      <c r="AD5001" s="8"/>
      <c r="AE5001" s="8"/>
      <c r="AF5001" s="8"/>
      <c r="AG5001" s="8"/>
      <c r="AH5001" s="122"/>
      <c r="AI5001" s="137"/>
      <c r="AJ5001" s="137"/>
      <c r="AK5001" s="137"/>
      <c r="AL5001" s="137"/>
      <c r="AM5001" s="138"/>
      <c r="AN5001" s="8"/>
      <c r="AO5001" s="8"/>
      <c r="AP5001" s="8"/>
      <c r="AQ5001" s="8"/>
      <c r="AR5001" s="122"/>
      <c r="AS5001" s="139"/>
      <c r="AT5001" s="139"/>
      <c r="AU5001" s="139"/>
      <c r="AV5001" s="139"/>
      <c r="AW5001" s="140"/>
      <c r="AX5001" s="8"/>
      <c r="AY5001" s="8"/>
      <c r="AZ5001" s="8"/>
      <c r="BA5001" s="8"/>
      <c r="BB5001" s="122"/>
      <c r="BC5001" s="141"/>
      <c r="BD5001" s="141"/>
      <c r="BE5001" s="141"/>
      <c r="BF5001" s="141"/>
      <c r="BG5001" s="142"/>
      <c r="BH5001" s="8"/>
      <c r="BI5001" s="8"/>
      <c r="BJ5001" s="8"/>
      <c r="BK5001" s="8"/>
      <c r="BL5001" s="122"/>
      <c r="BM5001" s="143"/>
      <c r="BN5001" s="143"/>
      <c r="BO5001" s="143"/>
      <c r="BP5001" s="143"/>
      <c r="BQ5001" s="144"/>
      <c r="BR5001" s="8"/>
      <c r="BS5001" s="8"/>
      <c r="BT5001" s="8"/>
      <c r="BU5001" s="8"/>
      <c r="BV5001" s="122"/>
    </row>
    <row r="5002" spans="1:74" ht="28.8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18" t="s">
        <v>5</v>
      </c>
      <c r="H5002" s="3">
        <v>2024</v>
      </c>
      <c r="I5002" s="20" t="s">
        <v>286</v>
      </c>
      <c r="J5002" s="185" t="s">
        <v>340</v>
      </c>
      <c r="K5002" s="185" t="s">
        <v>318</v>
      </c>
      <c r="L5002" s="187">
        <f t="shared" si="171"/>
        <v>0</v>
      </c>
      <c r="M5002" s="187">
        <f t="shared" si="172"/>
        <v>0</v>
      </c>
      <c r="N5002" s="186"/>
      <c r="O5002" s="53"/>
      <c r="P5002" s="53"/>
      <c r="Q5002" s="53"/>
      <c r="R5002" s="53"/>
      <c r="S5002" s="54"/>
      <c r="T5002" s="8"/>
      <c r="U5002" s="8"/>
      <c r="V5002" s="8"/>
      <c r="W5002" s="8"/>
      <c r="X5002" s="122"/>
      <c r="Y5002" s="135"/>
      <c r="Z5002" s="135"/>
      <c r="AA5002" s="135"/>
      <c r="AB5002" s="135"/>
      <c r="AC5002" s="136"/>
      <c r="AD5002" s="8"/>
      <c r="AE5002" s="8"/>
      <c r="AF5002" s="8"/>
      <c r="AG5002" s="8"/>
      <c r="AH5002" s="122"/>
      <c r="AI5002" s="137"/>
      <c r="AJ5002" s="137"/>
      <c r="AK5002" s="137"/>
      <c r="AL5002" s="137"/>
      <c r="AM5002" s="138"/>
      <c r="AN5002" s="8"/>
      <c r="AO5002" s="8"/>
      <c r="AP5002" s="8"/>
      <c r="AQ5002" s="8"/>
      <c r="AR5002" s="122"/>
      <c r="AS5002" s="139"/>
      <c r="AT5002" s="139"/>
      <c r="AU5002" s="139"/>
      <c r="AV5002" s="139"/>
      <c r="AW5002" s="140"/>
      <c r="AX5002" s="8"/>
      <c r="AY5002" s="8"/>
      <c r="AZ5002" s="8"/>
      <c r="BA5002" s="8"/>
      <c r="BB5002" s="122"/>
      <c r="BC5002" s="141"/>
      <c r="BD5002" s="141"/>
      <c r="BE5002" s="141"/>
      <c r="BF5002" s="141"/>
      <c r="BG5002" s="142"/>
      <c r="BH5002" s="8"/>
      <c r="BI5002" s="8"/>
      <c r="BJ5002" s="8"/>
      <c r="BK5002" s="8"/>
      <c r="BL5002" s="122"/>
      <c r="BM5002" s="143"/>
      <c r="BN5002" s="143"/>
      <c r="BO5002" s="143"/>
      <c r="BP5002" s="143"/>
      <c r="BQ5002" s="144"/>
      <c r="BR5002" s="8"/>
      <c r="BS5002" s="8"/>
      <c r="BT5002" s="8"/>
      <c r="BU5002" s="8"/>
      <c r="BV5002" s="122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18" t="s">
        <v>5</v>
      </c>
      <c r="H5003" s="3">
        <v>2024</v>
      </c>
      <c r="I5003" s="20" t="s">
        <v>286</v>
      </c>
      <c r="J5003" s="185" t="s">
        <v>341</v>
      </c>
      <c r="K5003" s="185" t="s">
        <v>320</v>
      </c>
      <c r="L5003" s="187">
        <f t="shared" si="171"/>
        <v>0</v>
      </c>
      <c r="M5003" s="187">
        <f t="shared" si="172"/>
        <v>0</v>
      </c>
      <c r="N5003" s="186"/>
      <c r="O5003" s="53"/>
      <c r="P5003" s="53"/>
      <c r="Q5003" s="53"/>
      <c r="R5003" s="53"/>
      <c r="S5003" s="54"/>
      <c r="T5003" s="8"/>
      <c r="U5003" s="8"/>
      <c r="V5003" s="8"/>
      <c r="W5003" s="8"/>
      <c r="X5003" s="122"/>
      <c r="Y5003" s="135"/>
      <c r="Z5003" s="135"/>
      <c r="AA5003" s="135"/>
      <c r="AB5003" s="135"/>
      <c r="AC5003" s="136"/>
      <c r="AD5003" s="8"/>
      <c r="AE5003" s="8"/>
      <c r="AF5003" s="8"/>
      <c r="AG5003" s="8"/>
      <c r="AH5003" s="122"/>
      <c r="AI5003" s="137"/>
      <c r="AJ5003" s="137"/>
      <c r="AK5003" s="137"/>
      <c r="AL5003" s="137"/>
      <c r="AM5003" s="138"/>
      <c r="AN5003" s="8"/>
      <c r="AO5003" s="8"/>
      <c r="AP5003" s="8"/>
      <c r="AQ5003" s="8"/>
      <c r="AR5003" s="122"/>
      <c r="AS5003" s="139"/>
      <c r="AT5003" s="139"/>
      <c r="AU5003" s="139"/>
      <c r="AV5003" s="139"/>
      <c r="AW5003" s="140"/>
      <c r="AX5003" s="8"/>
      <c r="AY5003" s="8"/>
      <c r="AZ5003" s="8"/>
      <c r="BA5003" s="8"/>
      <c r="BB5003" s="122"/>
      <c r="BC5003" s="141"/>
      <c r="BD5003" s="141"/>
      <c r="BE5003" s="141"/>
      <c r="BF5003" s="141"/>
      <c r="BG5003" s="142"/>
      <c r="BH5003" s="8"/>
      <c r="BI5003" s="8"/>
      <c r="BJ5003" s="8"/>
      <c r="BK5003" s="8"/>
      <c r="BL5003" s="122"/>
      <c r="BM5003" s="143"/>
      <c r="BN5003" s="143"/>
      <c r="BO5003" s="143"/>
      <c r="BP5003" s="143"/>
      <c r="BQ5003" s="144"/>
      <c r="BR5003" s="8"/>
      <c r="BS5003" s="8"/>
      <c r="BT5003" s="8"/>
      <c r="BU5003" s="8"/>
      <c r="BV5003" s="122"/>
    </row>
    <row r="5004" spans="1:74" ht="28.8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18" t="s">
        <v>5</v>
      </c>
      <c r="H5004" s="3">
        <v>2024</v>
      </c>
      <c r="I5004" s="20" t="s">
        <v>286</v>
      </c>
      <c r="J5004" s="185" t="s">
        <v>342</v>
      </c>
      <c r="K5004" s="185" t="s">
        <v>320</v>
      </c>
      <c r="L5004" s="187">
        <f t="shared" si="171"/>
        <v>0</v>
      </c>
      <c r="M5004" s="187">
        <f t="shared" si="172"/>
        <v>0</v>
      </c>
      <c r="N5004" s="186"/>
      <c r="O5004" s="53"/>
      <c r="P5004" s="53"/>
      <c r="Q5004" s="53"/>
      <c r="R5004" s="53"/>
      <c r="S5004" s="54"/>
      <c r="T5004" s="8"/>
      <c r="U5004" s="8"/>
      <c r="V5004" s="8"/>
      <c r="W5004" s="8"/>
      <c r="X5004" s="122"/>
      <c r="Y5004" s="135"/>
      <c r="Z5004" s="135"/>
      <c r="AA5004" s="135"/>
      <c r="AB5004" s="135"/>
      <c r="AC5004" s="136"/>
      <c r="AD5004" s="8"/>
      <c r="AE5004" s="8"/>
      <c r="AF5004" s="8"/>
      <c r="AG5004" s="8"/>
      <c r="AH5004" s="122"/>
      <c r="AI5004" s="137"/>
      <c r="AJ5004" s="137"/>
      <c r="AK5004" s="137"/>
      <c r="AL5004" s="137"/>
      <c r="AM5004" s="138"/>
      <c r="AN5004" s="8"/>
      <c r="AO5004" s="8"/>
      <c r="AP5004" s="8"/>
      <c r="AQ5004" s="8"/>
      <c r="AR5004" s="122"/>
      <c r="AS5004" s="139"/>
      <c r="AT5004" s="139"/>
      <c r="AU5004" s="139"/>
      <c r="AV5004" s="139"/>
      <c r="AW5004" s="140"/>
      <c r="AX5004" s="8"/>
      <c r="AY5004" s="8"/>
      <c r="AZ5004" s="8"/>
      <c r="BA5004" s="8"/>
      <c r="BB5004" s="122"/>
      <c r="BC5004" s="141"/>
      <c r="BD5004" s="141"/>
      <c r="BE5004" s="141"/>
      <c r="BF5004" s="141"/>
      <c r="BG5004" s="142"/>
      <c r="BH5004" s="8"/>
      <c r="BI5004" s="8"/>
      <c r="BJ5004" s="8"/>
      <c r="BK5004" s="8"/>
      <c r="BL5004" s="122"/>
      <c r="BM5004" s="143"/>
      <c r="BN5004" s="143"/>
      <c r="BO5004" s="143"/>
      <c r="BP5004" s="143"/>
      <c r="BQ5004" s="144"/>
      <c r="BR5004" s="8"/>
      <c r="BS5004" s="8"/>
      <c r="BT5004" s="8"/>
      <c r="BU5004" s="8"/>
      <c r="BV5004" s="122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18" t="s">
        <v>5</v>
      </c>
      <c r="H5005" s="3">
        <v>2024</v>
      </c>
      <c r="I5005" s="20" t="s">
        <v>286</v>
      </c>
      <c r="J5005" s="185" t="s">
        <v>343</v>
      </c>
      <c r="K5005" s="185" t="s">
        <v>339</v>
      </c>
      <c r="L5005" s="187">
        <f t="shared" si="171"/>
        <v>0</v>
      </c>
      <c r="M5005" s="187">
        <f t="shared" si="172"/>
        <v>0</v>
      </c>
      <c r="N5005" s="186"/>
      <c r="O5005" s="53"/>
      <c r="P5005" s="53"/>
      <c r="Q5005" s="53"/>
      <c r="R5005" s="53"/>
      <c r="S5005" s="54"/>
      <c r="T5005" s="8"/>
      <c r="U5005" s="8"/>
      <c r="V5005" s="8"/>
      <c r="W5005" s="8"/>
      <c r="X5005" s="122"/>
      <c r="Y5005" s="135"/>
      <c r="Z5005" s="135"/>
      <c r="AA5005" s="135"/>
      <c r="AB5005" s="135"/>
      <c r="AC5005" s="136"/>
      <c r="AD5005" s="8"/>
      <c r="AE5005" s="8"/>
      <c r="AF5005" s="8"/>
      <c r="AG5005" s="8"/>
      <c r="AH5005" s="122"/>
      <c r="AI5005" s="137"/>
      <c r="AJ5005" s="137"/>
      <c r="AK5005" s="137"/>
      <c r="AL5005" s="137"/>
      <c r="AM5005" s="138"/>
      <c r="AN5005" s="8"/>
      <c r="AO5005" s="8"/>
      <c r="AP5005" s="8"/>
      <c r="AQ5005" s="8"/>
      <c r="AR5005" s="122"/>
      <c r="AS5005" s="139"/>
      <c r="AT5005" s="139"/>
      <c r="AU5005" s="139"/>
      <c r="AV5005" s="139"/>
      <c r="AW5005" s="140"/>
      <c r="AX5005" s="8"/>
      <c r="AY5005" s="8"/>
      <c r="AZ5005" s="8"/>
      <c r="BA5005" s="8"/>
      <c r="BB5005" s="122"/>
      <c r="BC5005" s="141"/>
      <c r="BD5005" s="141"/>
      <c r="BE5005" s="141"/>
      <c r="BF5005" s="141"/>
      <c r="BG5005" s="142"/>
      <c r="BH5005" s="8"/>
      <c r="BI5005" s="8"/>
      <c r="BJ5005" s="8"/>
      <c r="BK5005" s="8"/>
      <c r="BL5005" s="122"/>
      <c r="BM5005" s="143"/>
      <c r="BN5005" s="143"/>
      <c r="BO5005" s="143"/>
      <c r="BP5005" s="143"/>
      <c r="BQ5005" s="144"/>
      <c r="BR5005" s="8"/>
      <c r="BS5005" s="8"/>
      <c r="BT5005" s="8"/>
      <c r="BU5005" s="8"/>
      <c r="BV5005" s="122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18" t="s">
        <v>5</v>
      </c>
      <c r="H5006" s="3">
        <v>2024</v>
      </c>
      <c r="I5006" s="20" t="s">
        <v>288</v>
      </c>
      <c r="J5006" s="185" t="s">
        <v>344</v>
      </c>
      <c r="K5006" s="185" t="s">
        <v>318</v>
      </c>
      <c r="L5006" s="187">
        <f t="shared" si="171"/>
        <v>0</v>
      </c>
      <c r="M5006" s="187">
        <f t="shared" si="172"/>
        <v>0</v>
      </c>
      <c r="N5006" s="186"/>
      <c r="O5006" s="53"/>
      <c r="P5006" s="53"/>
      <c r="Q5006" s="53"/>
      <c r="R5006" s="53"/>
      <c r="S5006" s="54"/>
      <c r="T5006" s="8"/>
      <c r="U5006" s="8"/>
      <c r="V5006" s="8"/>
      <c r="W5006" s="8"/>
      <c r="X5006" s="122"/>
      <c r="Y5006" s="135"/>
      <c r="Z5006" s="135"/>
      <c r="AA5006" s="135"/>
      <c r="AB5006" s="135"/>
      <c r="AC5006" s="136"/>
      <c r="AD5006" s="8"/>
      <c r="AE5006" s="8"/>
      <c r="AF5006" s="8"/>
      <c r="AG5006" s="8"/>
      <c r="AH5006" s="122"/>
      <c r="AI5006" s="137"/>
      <c r="AJ5006" s="137"/>
      <c r="AK5006" s="137"/>
      <c r="AL5006" s="137"/>
      <c r="AM5006" s="138"/>
      <c r="AN5006" s="8"/>
      <c r="AO5006" s="8"/>
      <c r="AP5006" s="8"/>
      <c r="AQ5006" s="8"/>
      <c r="AR5006" s="122"/>
      <c r="AS5006" s="139"/>
      <c r="AT5006" s="139"/>
      <c r="AU5006" s="139"/>
      <c r="AV5006" s="139"/>
      <c r="AW5006" s="140"/>
      <c r="AX5006" s="8"/>
      <c r="AY5006" s="8"/>
      <c r="AZ5006" s="8"/>
      <c r="BA5006" s="8"/>
      <c r="BB5006" s="122"/>
      <c r="BC5006" s="141"/>
      <c r="BD5006" s="141"/>
      <c r="BE5006" s="141"/>
      <c r="BF5006" s="141"/>
      <c r="BG5006" s="142"/>
      <c r="BH5006" s="8"/>
      <c r="BI5006" s="8"/>
      <c r="BJ5006" s="8"/>
      <c r="BK5006" s="8"/>
      <c r="BL5006" s="122"/>
      <c r="BM5006" s="143"/>
      <c r="BN5006" s="143"/>
      <c r="BO5006" s="143"/>
      <c r="BP5006" s="143"/>
      <c r="BQ5006" s="144"/>
      <c r="BR5006" s="8"/>
      <c r="BS5006" s="8"/>
      <c r="BT5006" s="8"/>
      <c r="BU5006" s="8"/>
      <c r="BV5006" s="122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18" t="s">
        <v>5</v>
      </c>
      <c r="H5007" s="3">
        <v>2024</v>
      </c>
      <c r="I5007" s="20" t="s">
        <v>288</v>
      </c>
      <c r="J5007" s="184" t="s">
        <v>351</v>
      </c>
      <c r="K5007" s="184" t="s">
        <v>318</v>
      </c>
      <c r="L5007" s="187">
        <f t="shared" si="171"/>
        <v>0</v>
      </c>
      <c r="M5007" s="187">
        <f t="shared" si="172"/>
        <v>0</v>
      </c>
      <c r="N5007" s="186"/>
      <c r="O5007" s="53"/>
      <c r="P5007" s="53"/>
      <c r="Q5007" s="53"/>
      <c r="R5007" s="53"/>
      <c r="S5007" s="54"/>
      <c r="T5007" s="8"/>
      <c r="U5007" s="8"/>
      <c r="V5007" s="8"/>
      <c r="W5007" s="8"/>
      <c r="X5007" s="122"/>
      <c r="Y5007" s="135"/>
      <c r="Z5007" s="135"/>
      <c r="AA5007" s="135"/>
      <c r="AB5007" s="135"/>
      <c r="AC5007" s="136"/>
      <c r="AD5007" s="8"/>
      <c r="AE5007" s="8"/>
      <c r="AF5007" s="8"/>
      <c r="AG5007" s="8"/>
      <c r="AH5007" s="122"/>
      <c r="AI5007" s="137"/>
      <c r="AJ5007" s="137"/>
      <c r="AK5007" s="137"/>
      <c r="AL5007" s="137"/>
      <c r="AM5007" s="138"/>
      <c r="AN5007" s="8"/>
      <c r="AO5007" s="8"/>
      <c r="AP5007" s="8"/>
      <c r="AQ5007" s="8"/>
      <c r="AR5007" s="122"/>
      <c r="AS5007" s="139"/>
      <c r="AT5007" s="139"/>
      <c r="AU5007" s="139"/>
      <c r="AV5007" s="139"/>
      <c r="AW5007" s="140"/>
      <c r="AX5007" s="8"/>
      <c r="AY5007" s="8"/>
      <c r="AZ5007" s="8"/>
      <c r="BA5007" s="8"/>
      <c r="BB5007" s="122"/>
      <c r="BC5007" s="141"/>
      <c r="BD5007" s="141"/>
      <c r="BE5007" s="141"/>
      <c r="BF5007" s="141"/>
      <c r="BG5007" s="142"/>
      <c r="BH5007" s="8"/>
      <c r="BI5007" s="8"/>
      <c r="BJ5007" s="8"/>
      <c r="BK5007" s="8"/>
      <c r="BL5007" s="122"/>
      <c r="BM5007" s="143"/>
      <c r="BN5007" s="143"/>
      <c r="BO5007" s="143"/>
      <c r="BP5007" s="143"/>
      <c r="BQ5007" s="144"/>
      <c r="BR5007" s="8"/>
      <c r="BS5007" s="8"/>
      <c r="BT5007" s="8"/>
      <c r="BU5007" s="8"/>
      <c r="BV5007" s="122"/>
    </row>
    <row r="5008" spans="1:74" ht="28.8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18" t="s">
        <v>5</v>
      </c>
      <c r="H5008" s="3">
        <v>2024</v>
      </c>
      <c r="I5008" s="20" t="s">
        <v>288</v>
      </c>
      <c r="J5008" s="184" t="s">
        <v>352</v>
      </c>
      <c r="K5008" s="184" t="s">
        <v>321</v>
      </c>
      <c r="L5008" s="187">
        <f t="shared" si="171"/>
        <v>0</v>
      </c>
      <c r="M5008" s="187">
        <f t="shared" si="172"/>
        <v>0</v>
      </c>
      <c r="N5008" s="186"/>
      <c r="O5008" s="33"/>
      <c r="P5008" s="33"/>
      <c r="Q5008" s="33"/>
      <c r="R5008" s="33"/>
      <c r="S5008" s="42"/>
      <c r="T5008" s="2"/>
      <c r="U5008" s="2"/>
      <c r="V5008" s="2"/>
      <c r="W5008" s="2"/>
      <c r="X5008" s="55"/>
      <c r="Y5008" s="62"/>
      <c r="Z5008" s="62"/>
      <c r="AA5008" s="62"/>
      <c r="AB5008" s="62"/>
      <c r="AC5008" s="68"/>
      <c r="AD5008" s="2"/>
      <c r="AE5008" s="2"/>
      <c r="AF5008" s="2"/>
      <c r="AG5008" s="2"/>
      <c r="AH5008" s="55"/>
      <c r="AI5008" s="72"/>
      <c r="AJ5008" s="72"/>
      <c r="AK5008" s="72"/>
      <c r="AL5008" s="72"/>
      <c r="AM5008" s="80"/>
      <c r="AN5008" s="2"/>
      <c r="AO5008" s="2"/>
      <c r="AP5008" s="2"/>
      <c r="AQ5008" s="2"/>
      <c r="AR5008" s="55"/>
      <c r="AS5008" s="85"/>
      <c r="AT5008" s="85"/>
      <c r="AU5008" s="85"/>
      <c r="AV5008" s="85"/>
      <c r="AW5008" s="100"/>
      <c r="AX5008" s="2"/>
      <c r="AY5008" s="2"/>
      <c r="AZ5008" s="2"/>
      <c r="BA5008" s="2"/>
      <c r="BB5008" s="55"/>
      <c r="BC5008" s="105"/>
      <c r="BD5008" s="105"/>
      <c r="BE5008" s="105"/>
      <c r="BF5008" s="105"/>
      <c r="BG5008" s="109"/>
      <c r="BH5008" s="2"/>
      <c r="BI5008" s="2"/>
      <c r="BJ5008" s="2"/>
      <c r="BK5008" s="2"/>
      <c r="BL5008" s="55"/>
      <c r="BM5008" s="48"/>
      <c r="BN5008" s="48"/>
      <c r="BO5008" s="48"/>
      <c r="BP5008" s="48"/>
      <c r="BQ5008" s="117"/>
      <c r="BR5008" s="2"/>
      <c r="BS5008" s="2"/>
      <c r="BT5008" s="2"/>
      <c r="BU5008" s="2"/>
      <c r="BV5008" s="55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18" t="s">
        <v>5</v>
      </c>
      <c r="H5009" s="3">
        <v>2024</v>
      </c>
      <c r="I5009" s="20" t="s">
        <v>288</v>
      </c>
      <c r="J5009" s="184" t="s">
        <v>345</v>
      </c>
      <c r="K5009" s="184" t="s">
        <v>318</v>
      </c>
      <c r="L5009" s="187">
        <f t="shared" si="171"/>
        <v>0</v>
      </c>
      <c r="M5009" s="187">
        <f t="shared" si="172"/>
        <v>0</v>
      </c>
      <c r="N5009" s="186"/>
      <c r="O5009" s="34"/>
      <c r="P5009" s="33"/>
      <c r="Q5009" s="33"/>
      <c r="R5009" s="33"/>
      <c r="S5009" s="42"/>
      <c r="T5009" s="3"/>
      <c r="U5009" s="2"/>
      <c r="V5009" s="2"/>
      <c r="W5009" s="2"/>
      <c r="X5009" s="55"/>
      <c r="Y5009" s="64"/>
      <c r="Z5009" s="62"/>
      <c r="AA5009" s="62"/>
      <c r="AB5009" s="62"/>
      <c r="AC5009" s="68"/>
      <c r="AD5009" s="3"/>
      <c r="AE5009" s="2"/>
      <c r="AF5009" s="2"/>
      <c r="AG5009" s="2"/>
      <c r="AH5009" s="55"/>
      <c r="AI5009" s="73"/>
      <c r="AJ5009" s="72"/>
      <c r="AK5009" s="72"/>
      <c r="AL5009" s="72"/>
      <c r="AM5009" s="80"/>
      <c r="AN5009" s="3"/>
      <c r="AO5009" s="2"/>
      <c r="AP5009" s="2"/>
      <c r="AQ5009" s="2"/>
      <c r="AR5009" s="55"/>
      <c r="AS5009" s="86"/>
      <c r="AT5009" s="85"/>
      <c r="AU5009" s="85"/>
      <c r="AV5009" s="85"/>
      <c r="AW5009" s="100"/>
      <c r="AX5009" s="3"/>
      <c r="AY5009" s="2"/>
      <c r="AZ5009" s="2"/>
      <c r="BA5009" s="2"/>
      <c r="BB5009" s="55"/>
      <c r="BC5009" s="106"/>
      <c r="BD5009" s="105"/>
      <c r="BE5009" s="105"/>
      <c r="BF5009" s="105"/>
      <c r="BG5009" s="109"/>
      <c r="BH5009" s="3"/>
      <c r="BI5009" s="2"/>
      <c r="BJ5009" s="2"/>
      <c r="BK5009" s="2"/>
      <c r="BL5009" s="55"/>
      <c r="BM5009" s="49"/>
      <c r="BN5009" s="48"/>
      <c r="BO5009" s="48"/>
      <c r="BP5009" s="48"/>
      <c r="BQ5009" s="117"/>
      <c r="BR5009" s="3"/>
      <c r="BS5009" s="2"/>
      <c r="BT5009" s="2"/>
      <c r="BU5009" s="2"/>
      <c r="BV5009" s="55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18" t="s">
        <v>5</v>
      </c>
      <c r="H5010" s="3">
        <v>2024</v>
      </c>
      <c r="I5010" s="20" t="s">
        <v>289</v>
      </c>
      <c r="J5010" s="184" t="s">
        <v>268</v>
      </c>
      <c r="K5010" s="184" t="s">
        <v>318</v>
      </c>
      <c r="L5010" s="187">
        <f t="shared" si="171"/>
        <v>0</v>
      </c>
      <c r="M5010" s="187">
        <f t="shared" si="172"/>
        <v>0</v>
      </c>
      <c r="N5010" s="186"/>
      <c r="O5010" s="33"/>
      <c r="P5010" s="33"/>
      <c r="Q5010" s="33"/>
      <c r="R5010" s="33"/>
      <c r="S5010" s="42"/>
      <c r="T5010" s="2"/>
      <c r="U5010" s="2"/>
      <c r="V5010" s="2"/>
      <c r="W5010" s="2"/>
      <c r="X5010" s="55"/>
      <c r="Y5010" s="62"/>
      <c r="Z5010" s="62"/>
      <c r="AA5010" s="62"/>
      <c r="AB5010" s="62"/>
      <c r="AC5010" s="68"/>
      <c r="AD5010" s="2"/>
      <c r="AE5010" s="2"/>
      <c r="AF5010" s="2"/>
      <c r="AG5010" s="2"/>
      <c r="AH5010" s="55"/>
      <c r="AI5010" s="72"/>
      <c r="AJ5010" s="72"/>
      <c r="AK5010" s="72"/>
      <c r="AL5010" s="72"/>
      <c r="AM5010" s="80"/>
      <c r="AN5010" s="2"/>
      <c r="AO5010" s="2"/>
      <c r="AP5010" s="2"/>
      <c r="AQ5010" s="2"/>
      <c r="AR5010" s="55"/>
      <c r="AS5010" s="85"/>
      <c r="AT5010" s="85"/>
      <c r="AU5010" s="85"/>
      <c r="AV5010" s="85"/>
      <c r="AW5010" s="100"/>
      <c r="AX5010" s="2"/>
      <c r="AY5010" s="2"/>
      <c r="AZ5010" s="2"/>
      <c r="BA5010" s="2"/>
      <c r="BB5010" s="55"/>
      <c r="BC5010" s="105"/>
      <c r="BD5010" s="105"/>
      <c r="BE5010" s="105"/>
      <c r="BF5010" s="105"/>
      <c r="BG5010" s="109"/>
      <c r="BH5010" s="2"/>
      <c r="BI5010" s="2"/>
      <c r="BJ5010" s="2"/>
      <c r="BK5010" s="2"/>
      <c r="BL5010" s="55"/>
      <c r="BM5010" s="48"/>
      <c r="BN5010" s="48"/>
      <c r="BO5010" s="48"/>
      <c r="BP5010" s="48"/>
      <c r="BQ5010" s="117"/>
      <c r="BR5010" s="2"/>
      <c r="BS5010" s="2"/>
      <c r="BT5010" s="2"/>
      <c r="BU5010" s="2"/>
      <c r="BV5010" s="55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18" t="s">
        <v>5</v>
      </c>
      <c r="H5011" s="3">
        <v>2024</v>
      </c>
      <c r="I5011" s="20" t="s">
        <v>289</v>
      </c>
      <c r="J5011" s="184" t="s">
        <v>292</v>
      </c>
      <c r="K5011" s="184" t="s">
        <v>318</v>
      </c>
      <c r="L5011" s="187">
        <f t="shared" si="171"/>
        <v>0</v>
      </c>
      <c r="M5011" s="187">
        <f t="shared" si="172"/>
        <v>0</v>
      </c>
      <c r="N5011" s="186"/>
      <c r="O5011" s="33"/>
      <c r="P5011" s="33"/>
      <c r="Q5011" s="33"/>
      <c r="R5011" s="33"/>
      <c r="S5011" s="42"/>
      <c r="T5011" s="2"/>
      <c r="U5011" s="2"/>
      <c r="V5011" s="2"/>
      <c r="W5011" s="2"/>
      <c r="X5011" s="55"/>
      <c r="Y5011" s="62"/>
      <c r="Z5011" s="62"/>
      <c r="AA5011" s="62"/>
      <c r="AB5011" s="62"/>
      <c r="AC5011" s="68"/>
      <c r="AD5011" s="2"/>
      <c r="AE5011" s="2"/>
      <c r="AF5011" s="2"/>
      <c r="AG5011" s="2"/>
      <c r="AH5011" s="55"/>
      <c r="AI5011" s="72"/>
      <c r="AJ5011" s="72"/>
      <c r="AK5011" s="72"/>
      <c r="AL5011" s="72"/>
      <c r="AM5011" s="80"/>
      <c r="AN5011" s="2"/>
      <c r="AO5011" s="2"/>
      <c r="AP5011" s="2"/>
      <c r="AQ5011" s="2"/>
      <c r="AR5011" s="55"/>
      <c r="AS5011" s="85"/>
      <c r="AT5011" s="85"/>
      <c r="AU5011" s="85"/>
      <c r="AV5011" s="85"/>
      <c r="AW5011" s="100"/>
      <c r="AX5011" s="2"/>
      <c r="AY5011" s="2"/>
      <c r="AZ5011" s="2"/>
      <c r="BA5011" s="2"/>
      <c r="BB5011" s="55"/>
      <c r="BC5011" s="105"/>
      <c r="BD5011" s="105"/>
      <c r="BE5011" s="105"/>
      <c r="BF5011" s="105"/>
      <c r="BG5011" s="109"/>
      <c r="BH5011" s="2"/>
      <c r="BI5011" s="2"/>
      <c r="BJ5011" s="2"/>
      <c r="BK5011" s="2"/>
      <c r="BL5011" s="55"/>
      <c r="BM5011" s="48"/>
      <c r="BN5011" s="48"/>
      <c r="BO5011" s="48"/>
      <c r="BP5011" s="48"/>
      <c r="BQ5011" s="117"/>
      <c r="BR5011" s="2"/>
      <c r="BS5011" s="2"/>
      <c r="BT5011" s="2"/>
      <c r="BU5011" s="2"/>
      <c r="BV5011" s="55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18" t="s">
        <v>5</v>
      </c>
      <c r="H5012" s="3">
        <v>2024</v>
      </c>
      <c r="I5012" s="20" t="s">
        <v>285</v>
      </c>
      <c r="J5012" s="184" t="s">
        <v>293</v>
      </c>
      <c r="K5012" s="184" t="s">
        <v>318</v>
      </c>
      <c r="L5012" s="187">
        <f t="shared" si="171"/>
        <v>0</v>
      </c>
      <c r="M5012" s="187">
        <f t="shared" si="172"/>
        <v>0</v>
      </c>
      <c r="N5012" s="186"/>
      <c r="O5012" s="33"/>
      <c r="P5012" s="33"/>
      <c r="Q5012" s="33"/>
      <c r="R5012" s="34"/>
      <c r="S5012" s="41"/>
      <c r="T5012" s="2"/>
      <c r="U5012" s="2"/>
      <c r="V5012" s="2"/>
      <c r="W5012" s="3"/>
      <c r="X5012" s="56"/>
      <c r="Y5012" s="62"/>
      <c r="Z5012" s="62"/>
      <c r="AA5012" s="62"/>
      <c r="AB5012" s="64"/>
      <c r="AC5012" s="69"/>
      <c r="AD5012" s="2"/>
      <c r="AE5012" s="2"/>
      <c r="AF5012" s="2"/>
      <c r="AG5012" s="3"/>
      <c r="AH5012" s="56"/>
      <c r="AI5012" s="72"/>
      <c r="AJ5012" s="72"/>
      <c r="AK5012" s="72"/>
      <c r="AL5012" s="73"/>
      <c r="AM5012" s="81"/>
      <c r="AN5012" s="2"/>
      <c r="AO5012" s="2"/>
      <c r="AP5012" s="2"/>
      <c r="AQ5012" s="3"/>
      <c r="AR5012" s="56"/>
      <c r="AS5012" s="85"/>
      <c r="AT5012" s="85"/>
      <c r="AU5012" s="85"/>
      <c r="AV5012" s="86"/>
      <c r="AW5012" s="101"/>
      <c r="AX5012" s="2"/>
      <c r="AY5012" s="2"/>
      <c r="AZ5012" s="2"/>
      <c r="BA5012" s="3"/>
      <c r="BB5012" s="56"/>
      <c r="BC5012" s="105"/>
      <c r="BD5012" s="105"/>
      <c r="BE5012" s="105"/>
      <c r="BF5012" s="106"/>
      <c r="BG5012" s="110"/>
      <c r="BH5012" s="2"/>
      <c r="BI5012" s="2"/>
      <c r="BJ5012" s="2"/>
      <c r="BK5012" s="3"/>
      <c r="BL5012" s="56"/>
      <c r="BM5012" s="48"/>
      <c r="BN5012" s="48"/>
      <c r="BO5012" s="48"/>
      <c r="BP5012" s="49"/>
      <c r="BQ5012" s="118"/>
      <c r="BR5012" s="2"/>
      <c r="BS5012" s="2"/>
      <c r="BT5012" s="2"/>
      <c r="BU5012" s="3"/>
      <c r="BV5012" s="56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18" t="s">
        <v>5</v>
      </c>
      <c r="H5013" s="3">
        <v>2024</v>
      </c>
      <c r="I5013" s="20" t="s">
        <v>287</v>
      </c>
      <c r="J5013" s="184" t="s">
        <v>269</v>
      </c>
      <c r="K5013" s="184" t="s">
        <v>320</v>
      </c>
      <c r="L5013" s="187">
        <f t="shared" si="171"/>
        <v>0</v>
      </c>
      <c r="M5013" s="187">
        <f t="shared" si="172"/>
        <v>0</v>
      </c>
      <c r="N5013" s="186"/>
      <c r="O5013" s="33"/>
      <c r="P5013" s="33"/>
      <c r="Q5013" s="33"/>
      <c r="R5013" s="33"/>
      <c r="S5013" s="42"/>
      <c r="T5013" s="2"/>
      <c r="U5013" s="2"/>
      <c r="V5013" s="2"/>
      <c r="W5013" s="2"/>
      <c r="X5013" s="55"/>
      <c r="Y5013" s="62"/>
      <c r="Z5013" s="62"/>
      <c r="AA5013" s="62"/>
      <c r="AB5013" s="64"/>
      <c r="AC5013" s="68"/>
      <c r="AD5013" s="2"/>
      <c r="AE5013" s="2"/>
      <c r="AF5013" s="2"/>
      <c r="AG5013" s="2"/>
      <c r="AH5013" s="55"/>
      <c r="AI5013" s="72"/>
      <c r="AJ5013" s="72"/>
      <c r="AK5013" s="72"/>
      <c r="AL5013" s="72"/>
      <c r="AM5013" s="80"/>
      <c r="AN5013" s="2"/>
      <c r="AO5013" s="2"/>
      <c r="AP5013" s="2"/>
      <c r="AQ5013" s="2"/>
      <c r="AR5013" s="55"/>
      <c r="AS5013" s="85"/>
      <c r="AT5013" s="85"/>
      <c r="AU5013" s="85"/>
      <c r="AV5013" s="85"/>
      <c r="AW5013" s="100"/>
      <c r="AX5013" s="2"/>
      <c r="AY5013" s="2"/>
      <c r="AZ5013" s="2"/>
      <c r="BA5013" s="2"/>
      <c r="BB5013" s="55"/>
      <c r="BC5013" s="105"/>
      <c r="BD5013" s="105"/>
      <c r="BE5013" s="105"/>
      <c r="BF5013" s="105"/>
      <c r="BG5013" s="109"/>
      <c r="BH5013" s="2"/>
      <c r="BI5013" s="2"/>
      <c r="BJ5013" s="2"/>
      <c r="BK5013" s="2"/>
      <c r="BL5013" s="55"/>
      <c r="BM5013" s="48"/>
      <c r="BN5013" s="48"/>
      <c r="BO5013" s="48"/>
      <c r="BP5013" s="48"/>
      <c r="BQ5013" s="117"/>
      <c r="BR5013" s="2"/>
      <c r="BS5013" s="2"/>
      <c r="BT5013" s="2"/>
      <c r="BU5013" s="2"/>
      <c r="BV5013" s="55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18" t="s">
        <v>5</v>
      </c>
      <c r="H5014" s="3">
        <v>2024</v>
      </c>
      <c r="I5014" s="20" t="s">
        <v>287</v>
      </c>
      <c r="J5014" s="184" t="s">
        <v>270</v>
      </c>
      <c r="K5014" s="184" t="s">
        <v>320</v>
      </c>
      <c r="L5014" s="187">
        <f t="shared" si="171"/>
        <v>0</v>
      </c>
      <c r="M5014" s="187">
        <f t="shared" si="172"/>
        <v>0</v>
      </c>
      <c r="N5014" s="186"/>
      <c r="O5014" s="33"/>
      <c r="P5014" s="33"/>
      <c r="Q5014" s="33"/>
      <c r="R5014" s="33"/>
      <c r="S5014" s="42"/>
      <c r="T5014" s="2"/>
      <c r="U5014" s="2"/>
      <c r="V5014" s="2"/>
      <c r="W5014" s="2"/>
      <c r="X5014" s="55"/>
      <c r="Y5014" s="62"/>
      <c r="Z5014" s="62"/>
      <c r="AA5014" s="62"/>
      <c r="AB5014" s="62"/>
      <c r="AC5014" s="68"/>
      <c r="AD5014" s="2"/>
      <c r="AE5014" s="2"/>
      <c r="AF5014" s="2"/>
      <c r="AG5014" s="2"/>
      <c r="AH5014" s="55"/>
      <c r="AI5014" s="72"/>
      <c r="AJ5014" s="72"/>
      <c r="AK5014" s="72"/>
      <c r="AL5014" s="72"/>
      <c r="AM5014" s="80"/>
      <c r="AN5014" s="2"/>
      <c r="AO5014" s="2"/>
      <c r="AP5014" s="2"/>
      <c r="AQ5014" s="2"/>
      <c r="AR5014" s="55"/>
      <c r="AS5014" s="85"/>
      <c r="AT5014" s="85"/>
      <c r="AU5014" s="85"/>
      <c r="AV5014" s="85"/>
      <c r="AW5014" s="100"/>
      <c r="AX5014" s="2"/>
      <c r="AY5014" s="2"/>
      <c r="AZ5014" s="2"/>
      <c r="BA5014" s="2"/>
      <c r="BB5014" s="55"/>
      <c r="BC5014" s="105"/>
      <c r="BD5014" s="105"/>
      <c r="BE5014" s="105"/>
      <c r="BF5014" s="105"/>
      <c r="BG5014" s="109"/>
      <c r="BH5014" s="2"/>
      <c r="BI5014" s="2"/>
      <c r="BJ5014" s="2"/>
      <c r="BK5014" s="2"/>
      <c r="BL5014" s="55"/>
      <c r="BM5014" s="48"/>
      <c r="BN5014" s="48"/>
      <c r="BO5014" s="48"/>
      <c r="BP5014" s="48"/>
      <c r="BQ5014" s="117"/>
      <c r="BR5014" s="2"/>
      <c r="BS5014" s="2"/>
      <c r="BT5014" s="2"/>
      <c r="BU5014" s="2"/>
      <c r="BV5014" s="55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18" t="s">
        <v>5</v>
      </c>
      <c r="H5015" s="3">
        <v>2024</v>
      </c>
      <c r="I5015" s="20" t="s">
        <v>290</v>
      </c>
      <c r="J5015" s="184" t="s">
        <v>271</v>
      </c>
      <c r="K5015" s="184" t="s">
        <v>321</v>
      </c>
      <c r="L5015" s="187">
        <f t="shared" si="171"/>
        <v>0</v>
      </c>
      <c r="M5015" s="187">
        <f t="shared" si="172"/>
        <v>0</v>
      </c>
      <c r="N5015" s="186"/>
      <c r="O5015" s="33"/>
      <c r="P5015" s="33"/>
      <c r="Q5015" s="33"/>
      <c r="R5015" s="33"/>
      <c r="S5015" s="42"/>
      <c r="T5015" s="2"/>
      <c r="U5015" s="2"/>
      <c r="V5015" s="2"/>
      <c r="W5015" s="2"/>
      <c r="X5015" s="55"/>
      <c r="Y5015" s="62"/>
      <c r="Z5015" s="62"/>
      <c r="AA5015" s="62"/>
      <c r="AB5015" s="62"/>
      <c r="AC5015" s="68"/>
      <c r="AD5015" s="2"/>
      <c r="AE5015" s="2"/>
      <c r="AF5015" s="2"/>
      <c r="AG5015" s="2"/>
      <c r="AH5015" s="55"/>
      <c r="AI5015" s="72"/>
      <c r="AJ5015" s="72"/>
      <c r="AK5015" s="72"/>
      <c r="AL5015" s="72"/>
      <c r="AM5015" s="80"/>
      <c r="AN5015" s="2"/>
      <c r="AO5015" s="2"/>
      <c r="AP5015" s="2"/>
      <c r="AQ5015" s="2"/>
      <c r="AR5015" s="55"/>
      <c r="AS5015" s="85"/>
      <c r="AT5015" s="85"/>
      <c r="AU5015" s="85"/>
      <c r="AV5015" s="85"/>
      <c r="AW5015" s="100"/>
      <c r="AX5015" s="2"/>
      <c r="AY5015" s="2"/>
      <c r="AZ5015" s="2"/>
      <c r="BA5015" s="2"/>
      <c r="BB5015" s="55"/>
      <c r="BC5015" s="105"/>
      <c r="BD5015" s="105"/>
      <c r="BE5015" s="105"/>
      <c r="BF5015" s="105"/>
      <c r="BG5015" s="109"/>
      <c r="BH5015" s="2"/>
      <c r="BI5015" s="2"/>
      <c r="BJ5015" s="2"/>
      <c r="BK5015" s="2"/>
      <c r="BL5015" s="55"/>
      <c r="BM5015" s="48"/>
      <c r="BN5015" s="48"/>
      <c r="BO5015" s="48"/>
      <c r="BP5015" s="48"/>
      <c r="BQ5015" s="117"/>
      <c r="BR5015" s="2"/>
      <c r="BS5015" s="2"/>
      <c r="BT5015" s="2"/>
      <c r="BU5015" s="2"/>
      <c r="BV5015" s="55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18" t="s">
        <v>5</v>
      </c>
      <c r="H5016" s="3">
        <v>2024</v>
      </c>
      <c r="I5016" s="20" t="s">
        <v>284</v>
      </c>
      <c r="J5016" s="184" t="s">
        <v>294</v>
      </c>
      <c r="K5016" s="184" t="s">
        <v>320</v>
      </c>
      <c r="L5016" s="187">
        <f t="shared" si="171"/>
        <v>0</v>
      </c>
      <c r="M5016" s="187">
        <f t="shared" si="172"/>
        <v>0</v>
      </c>
      <c r="N5016" s="186"/>
      <c r="O5016" s="33"/>
      <c r="P5016" s="33"/>
      <c r="Q5016" s="33"/>
      <c r="R5016" s="33"/>
      <c r="S5016" s="42"/>
      <c r="T5016" s="2"/>
      <c r="U5016" s="2"/>
      <c r="V5016" s="2"/>
      <c r="W5016" s="2"/>
      <c r="X5016" s="55"/>
      <c r="Y5016" s="62"/>
      <c r="Z5016" s="62"/>
      <c r="AA5016" s="62"/>
      <c r="AB5016" s="62"/>
      <c r="AC5016" s="124"/>
      <c r="AD5016" s="2"/>
      <c r="AE5016" s="2"/>
      <c r="AF5016" s="2"/>
      <c r="AG5016" s="2"/>
      <c r="AH5016" s="55"/>
      <c r="AI5016" s="72"/>
      <c r="AJ5016" s="72"/>
      <c r="AK5016" s="72"/>
      <c r="AL5016" s="72"/>
      <c r="AM5016" s="80"/>
      <c r="AN5016" s="2"/>
      <c r="AO5016" s="2"/>
      <c r="AP5016" s="2"/>
      <c r="AQ5016" s="2"/>
      <c r="AR5016" s="55"/>
      <c r="AS5016" s="85"/>
      <c r="AT5016" s="85"/>
      <c r="AU5016" s="85"/>
      <c r="AV5016" s="85"/>
      <c r="AW5016" s="100"/>
      <c r="AX5016" s="2"/>
      <c r="AY5016" s="2"/>
      <c r="AZ5016" s="2"/>
      <c r="BA5016" s="2"/>
      <c r="BB5016" s="55"/>
      <c r="BC5016" s="105"/>
      <c r="BD5016" s="105"/>
      <c r="BE5016" s="105"/>
      <c r="BF5016" s="105"/>
      <c r="BG5016" s="109"/>
      <c r="BH5016" s="2"/>
      <c r="BI5016" s="2"/>
      <c r="BJ5016" s="2"/>
      <c r="BK5016" s="2"/>
      <c r="BL5016" s="55"/>
      <c r="BM5016" s="48"/>
      <c r="BN5016" s="48"/>
      <c r="BO5016" s="48"/>
      <c r="BP5016" s="48"/>
      <c r="BQ5016" s="117"/>
      <c r="BR5016" s="2"/>
      <c r="BS5016" s="2"/>
      <c r="BT5016" s="2"/>
      <c r="BU5016" s="2"/>
      <c r="BV5016" s="55"/>
    </row>
    <row r="5017" spans="1:74" ht="28.8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18" t="s">
        <v>5</v>
      </c>
      <c r="H5017" s="3">
        <v>2024</v>
      </c>
      <c r="I5017" s="20" t="s">
        <v>284</v>
      </c>
      <c r="J5017" s="184" t="s">
        <v>346</v>
      </c>
      <c r="K5017" s="184" t="s">
        <v>320</v>
      </c>
      <c r="L5017" s="187">
        <f t="shared" si="171"/>
        <v>0</v>
      </c>
      <c r="M5017" s="187">
        <f t="shared" si="172"/>
        <v>0</v>
      </c>
      <c r="N5017" s="186"/>
      <c r="O5017" s="33"/>
      <c r="P5017" s="33"/>
      <c r="Q5017" s="33"/>
      <c r="R5017" s="33"/>
      <c r="S5017" s="42"/>
      <c r="T5017" s="2"/>
      <c r="U5017" s="2"/>
      <c r="V5017" s="2"/>
      <c r="W5017" s="2"/>
      <c r="X5017" s="55"/>
      <c r="Y5017" s="62"/>
      <c r="Z5017" s="62"/>
      <c r="AA5017" s="62"/>
      <c r="AB5017" s="62"/>
      <c r="AC5017" s="68"/>
      <c r="AD5017" s="2"/>
      <c r="AE5017" s="2"/>
      <c r="AF5017" s="2"/>
      <c r="AG5017" s="2"/>
      <c r="AH5017" s="55"/>
      <c r="AI5017" s="72"/>
      <c r="AJ5017" s="72"/>
      <c r="AK5017" s="72"/>
      <c r="AL5017" s="72"/>
      <c r="AM5017" s="80"/>
      <c r="AN5017" s="2"/>
      <c r="AO5017" s="2"/>
      <c r="AP5017" s="2"/>
      <c r="AQ5017" s="2"/>
      <c r="AR5017" s="55"/>
      <c r="AS5017" s="85"/>
      <c r="AT5017" s="85"/>
      <c r="AU5017" s="85"/>
      <c r="AV5017" s="85"/>
      <c r="AW5017" s="100"/>
      <c r="AX5017" s="2"/>
      <c r="AY5017" s="2"/>
      <c r="AZ5017" s="2"/>
      <c r="BA5017" s="2"/>
      <c r="BB5017" s="55"/>
      <c r="BC5017" s="105"/>
      <c r="BD5017" s="105"/>
      <c r="BE5017" s="105"/>
      <c r="BF5017" s="105"/>
      <c r="BG5017" s="109"/>
      <c r="BH5017" s="2"/>
      <c r="BI5017" s="2"/>
      <c r="BJ5017" s="2"/>
      <c r="BK5017" s="2"/>
      <c r="BL5017" s="55"/>
      <c r="BM5017" s="48"/>
      <c r="BN5017" s="48"/>
      <c r="BO5017" s="48"/>
      <c r="BP5017" s="48"/>
      <c r="BQ5017" s="117"/>
      <c r="BR5017" s="2"/>
      <c r="BS5017" s="2"/>
      <c r="BT5017" s="2"/>
      <c r="BU5017" s="2"/>
      <c r="BV5017" s="55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18" t="s">
        <v>5</v>
      </c>
      <c r="H5018" s="3">
        <v>2024</v>
      </c>
      <c r="I5018" s="20" t="s">
        <v>284</v>
      </c>
      <c r="J5018" s="184" t="s">
        <v>295</v>
      </c>
      <c r="K5018" s="184" t="s">
        <v>320</v>
      </c>
      <c r="L5018" s="187">
        <f t="shared" si="171"/>
        <v>0</v>
      </c>
      <c r="M5018" s="187">
        <f t="shared" si="172"/>
        <v>0</v>
      </c>
      <c r="N5018" s="186"/>
      <c r="O5018" s="33"/>
      <c r="P5018" s="33"/>
      <c r="Q5018" s="33"/>
      <c r="R5018" s="33"/>
      <c r="S5018" s="42"/>
      <c r="T5018" s="2"/>
      <c r="U5018" s="2"/>
      <c r="V5018" s="2"/>
      <c r="W5018" s="2"/>
      <c r="X5018" s="55"/>
      <c r="Y5018" s="62"/>
      <c r="Z5018" s="62"/>
      <c r="AA5018" s="62"/>
      <c r="AB5018" s="62"/>
      <c r="AC5018" s="68"/>
      <c r="AD5018" s="2"/>
      <c r="AE5018" s="2"/>
      <c r="AF5018" s="2"/>
      <c r="AG5018" s="2"/>
      <c r="AH5018" s="55"/>
      <c r="AI5018" s="72"/>
      <c r="AJ5018" s="72"/>
      <c r="AK5018" s="72"/>
      <c r="AL5018" s="72"/>
      <c r="AM5018" s="80"/>
      <c r="AN5018" s="2"/>
      <c r="AO5018" s="2"/>
      <c r="AP5018" s="2"/>
      <c r="AQ5018" s="2"/>
      <c r="AR5018" s="55"/>
      <c r="AS5018" s="85"/>
      <c r="AT5018" s="85"/>
      <c r="AU5018" s="85"/>
      <c r="AV5018" s="85"/>
      <c r="AW5018" s="100"/>
      <c r="AX5018" s="2"/>
      <c r="AY5018" s="2"/>
      <c r="AZ5018" s="2"/>
      <c r="BA5018" s="2"/>
      <c r="BB5018" s="55"/>
      <c r="BC5018" s="105"/>
      <c r="BD5018" s="105"/>
      <c r="BE5018" s="105"/>
      <c r="BF5018" s="105"/>
      <c r="BG5018" s="109"/>
      <c r="BH5018" s="2"/>
      <c r="BI5018" s="2"/>
      <c r="BJ5018" s="2"/>
      <c r="BK5018" s="2"/>
      <c r="BL5018" s="55"/>
      <c r="BM5018" s="48"/>
      <c r="BN5018" s="48"/>
      <c r="BO5018" s="48"/>
      <c r="BP5018" s="48"/>
      <c r="BQ5018" s="117"/>
      <c r="BR5018" s="2"/>
      <c r="BS5018" s="2"/>
      <c r="BT5018" s="2"/>
      <c r="BU5018" s="2"/>
      <c r="BV5018" s="55"/>
    </row>
    <row r="5019" spans="1:74" ht="28.8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18" t="s">
        <v>5</v>
      </c>
      <c r="H5019" s="3">
        <v>2024</v>
      </c>
      <c r="I5019" s="20" t="s">
        <v>290</v>
      </c>
      <c r="J5019" s="184" t="s">
        <v>299</v>
      </c>
      <c r="K5019" s="184" t="s">
        <v>318</v>
      </c>
      <c r="L5019" s="187">
        <f t="shared" si="171"/>
        <v>0</v>
      </c>
      <c r="M5019" s="187">
        <f t="shared" si="172"/>
        <v>0</v>
      </c>
      <c r="N5019" s="186"/>
      <c r="O5019" s="33"/>
      <c r="P5019" s="33"/>
      <c r="Q5019" s="33"/>
      <c r="R5019" s="33"/>
      <c r="S5019" s="42"/>
      <c r="T5019" s="2"/>
      <c r="U5019" s="2"/>
      <c r="V5019" s="2"/>
      <c r="W5019" s="2"/>
      <c r="X5019" s="55"/>
      <c r="Y5019" s="62"/>
      <c r="Z5019" s="62"/>
      <c r="AA5019" s="62"/>
      <c r="AB5019" s="62"/>
      <c r="AC5019" s="68"/>
      <c r="AD5019" s="2"/>
      <c r="AE5019" s="2"/>
      <c r="AF5019" s="2"/>
      <c r="AG5019" s="2"/>
      <c r="AH5019" s="55"/>
      <c r="AI5019" s="72"/>
      <c r="AJ5019" s="72"/>
      <c r="AK5019" s="72"/>
      <c r="AL5019" s="72"/>
      <c r="AM5019" s="80"/>
      <c r="AN5019" s="2"/>
      <c r="AO5019" s="2"/>
      <c r="AP5019" s="2"/>
      <c r="AQ5019" s="2"/>
      <c r="AR5019" s="55"/>
      <c r="AS5019" s="85"/>
      <c r="AT5019" s="85"/>
      <c r="AU5019" s="85"/>
      <c r="AV5019" s="85"/>
      <c r="AW5019" s="100"/>
      <c r="AX5019" s="2"/>
      <c r="AY5019" s="2"/>
      <c r="AZ5019" s="2"/>
      <c r="BA5019" s="2"/>
      <c r="BB5019" s="55"/>
      <c r="BC5019" s="105"/>
      <c r="BD5019" s="105"/>
      <c r="BE5019" s="105"/>
      <c r="BF5019" s="105"/>
      <c r="BG5019" s="109"/>
      <c r="BH5019" s="2"/>
      <c r="BI5019" s="2"/>
      <c r="BJ5019" s="2"/>
      <c r="BK5019" s="2"/>
      <c r="BL5019" s="55"/>
      <c r="BM5019" s="48"/>
      <c r="BN5019" s="48"/>
      <c r="BO5019" s="48"/>
      <c r="BP5019" s="48"/>
      <c r="BQ5019" s="117"/>
      <c r="BR5019" s="2"/>
      <c r="BS5019" s="2"/>
      <c r="BT5019" s="2"/>
      <c r="BU5019" s="2"/>
      <c r="BV5019" s="55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18" t="s">
        <v>5</v>
      </c>
      <c r="H5020" s="3">
        <v>2024</v>
      </c>
      <c r="I5020" s="20" t="s">
        <v>315</v>
      </c>
      <c r="J5020" s="184" t="s">
        <v>347</v>
      </c>
      <c r="K5020" s="184" t="s">
        <v>320</v>
      </c>
      <c r="L5020" s="187">
        <f t="shared" si="171"/>
        <v>0</v>
      </c>
      <c r="M5020" s="187">
        <f t="shared" si="172"/>
        <v>0</v>
      </c>
      <c r="N5020" s="186"/>
      <c r="O5020" s="33"/>
      <c r="P5020" s="33"/>
      <c r="Q5020" s="33"/>
      <c r="R5020" s="33"/>
      <c r="S5020" s="42"/>
      <c r="T5020" s="2"/>
      <c r="U5020" s="2"/>
      <c r="V5020" s="2"/>
      <c r="W5020" s="2"/>
      <c r="X5020" s="55"/>
      <c r="Y5020" s="62"/>
      <c r="Z5020" s="62"/>
      <c r="AA5020" s="62"/>
      <c r="AB5020" s="62"/>
      <c r="AC5020" s="68"/>
      <c r="AD5020" s="2"/>
      <c r="AE5020" s="2"/>
      <c r="AF5020" s="2"/>
      <c r="AG5020" s="2"/>
      <c r="AH5020" s="55"/>
      <c r="AI5020" s="72"/>
      <c r="AJ5020" s="72"/>
      <c r="AK5020" s="72"/>
      <c r="AL5020" s="72"/>
      <c r="AM5020" s="80"/>
      <c r="AN5020" s="2"/>
      <c r="AO5020" s="2"/>
      <c r="AP5020" s="2"/>
      <c r="AQ5020" s="2"/>
      <c r="AR5020" s="55"/>
      <c r="AS5020" s="85"/>
      <c r="AT5020" s="85"/>
      <c r="AU5020" s="85"/>
      <c r="AV5020" s="85"/>
      <c r="AW5020" s="100"/>
      <c r="AX5020" s="2"/>
      <c r="AY5020" s="2"/>
      <c r="AZ5020" s="2"/>
      <c r="BA5020" s="2"/>
      <c r="BB5020" s="55"/>
      <c r="BC5020" s="105"/>
      <c r="BD5020" s="105"/>
      <c r="BE5020" s="105"/>
      <c r="BF5020" s="105"/>
      <c r="BG5020" s="109"/>
      <c r="BH5020" s="2"/>
      <c r="BI5020" s="2"/>
      <c r="BJ5020" s="2"/>
      <c r="BK5020" s="2"/>
      <c r="BL5020" s="55"/>
      <c r="BM5020" s="48"/>
      <c r="BN5020" s="48"/>
      <c r="BO5020" s="48"/>
      <c r="BP5020" s="48"/>
      <c r="BQ5020" s="117"/>
      <c r="BR5020" s="2"/>
      <c r="BS5020" s="2"/>
      <c r="BT5020" s="2"/>
      <c r="BU5020" s="2"/>
      <c r="BV5020" s="55"/>
    </row>
    <row r="5021" spans="1:74" ht="28.8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18" t="s">
        <v>5</v>
      </c>
      <c r="H5021" s="3">
        <v>2024</v>
      </c>
      <c r="I5021" s="20" t="s">
        <v>315</v>
      </c>
      <c r="J5021" s="184" t="s">
        <v>296</v>
      </c>
      <c r="K5021" s="184" t="s">
        <v>321</v>
      </c>
      <c r="L5021" s="187">
        <f t="shared" si="171"/>
        <v>0</v>
      </c>
      <c r="M5021" s="187">
        <f t="shared" si="172"/>
        <v>0</v>
      </c>
      <c r="N5021" s="186"/>
      <c r="O5021" s="33"/>
      <c r="P5021" s="33"/>
      <c r="Q5021" s="33"/>
      <c r="R5021" s="33"/>
      <c r="S5021" s="42"/>
      <c r="T5021" s="2"/>
      <c r="U5021" s="2"/>
      <c r="V5021" s="2"/>
      <c r="W5021" s="2"/>
      <c r="X5021" s="55"/>
      <c r="Y5021" s="62"/>
      <c r="Z5021" s="62"/>
      <c r="AA5021" s="62"/>
      <c r="AB5021" s="62"/>
      <c r="AC5021" s="68"/>
      <c r="AD5021" s="2"/>
      <c r="AE5021" s="2"/>
      <c r="AF5021" s="2"/>
      <c r="AG5021" s="2"/>
      <c r="AH5021" s="55"/>
      <c r="AI5021" s="72"/>
      <c r="AJ5021" s="72"/>
      <c r="AK5021" s="72"/>
      <c r="AL5021" s="72"/>
      <c r="AM5021" s="80"/>
      <c r="AN5021" s="2"/>
      <c r="AO5021" s="2"/>
      <c r="AP5021" s="2"/>
      <c r="AQ5021" s="2"/>
      <c r="AR5021" s="55"/>
      <c r="AS5021" s="85"/>
      <c r="AT5021" s="85"/>
      <c r="AU5021" s="85"/>
      <c r="AV5021" s="85"/>
      <c r="AW5021" s="100"/>
      <c r="AX5021" s="2"/>
      <c r="AY5021" s="2"/>
      <c r="AZ5021" s="2"/>
      <c r="BA5021" s="2"/>
      <c r="BB5021" s="55"/>
      <c r="BC5021" s="105"/>
      <c r="BD5021" s="105"/>
      <c r="BE5021" s="105"/>
      <c r="BF5021" s="105"/>
      <c r="BG5021" s="109"/>
      <c r="BH5021" s="2"/>
      <c r="BI5021" s="2"/>
      <c r="BJ5021" s="2"/>
      <c r="BK5021" s="2"/>
      <c r="BL5021" s="55"/>
      <c r="BM5021" s="48"/>
      <c r="BN5021" s="48"/>
      <c r="BO5021" s="48"/>
      <c r="BP5021" s="48"/>
      <c r="BQ5021" s="117"/>
      <c r="BR5021" s="2"/>
      <c r="BS5021" s="2"/>
      <c r="BT5021" s="2"/>
      <c r="BU5021" s="2"/>
      <c r="BV5021" s="55"/>
    </row>
    <row r="5022" spans="1:74" ht="28.8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18" t="s">
        <v>5</v>
      </c>
      <c r="H5022" s="3">
        <v>2024</v>
      </c>
      <c r="I5022" s="20" t="s">
        <v>316</v>
      </c>
      <c r="J5022" s="184" t="s">
        <v>297</v>
      </c>
      <c r="K5022" s="184" t="s">
        <v>318</v>
      </c>
      <c r="L5022" s="187">
        <f t="shared" si="171"/>
        <v>0</v>
      </c>
      <c r="M5022" s="187">
        <f t="shared" si="172"/>
        <v>0</v>
      </c>
      <c r="N5022" s="186"/>
      <c r="O5022" s="33"/>
      <c r="P5022" s="33"/>
      <c r="Q5022" s="33"/>
      <c r="R5022" s="33"/>
      <c r="S5022" s="42"/>
      <c r="T5022" s="2"/>
      <c r="U5022" s="2"/>
      <c r="V5022" s="2"/>
      <c r="W5022" s="2"/>
      <c r="X5022" s="55"/>
      <c r="Y5022" s="62"/>
      <c r="Z5022" s="62"/>
      <c r="AA5022" s="62"/>
      <c r="AB5022" s="62"/>
      <c r="AC5022" s="68"/>
      <c r="AD5022" s="2"/>
      <c r="AE5022" s="2"/>
      <c r="AF5022" s="2"/>
      <c r="AG5022" s="2"/>
      <c r="AH5022" s="55"/>
      <c r="AI5022" s="72"/>
      <c r="AJ5022" s="72"/>
      <c r="AK5022" s="72"/>
      <c r="AL5022" s="72"/>
      <c r="AM5022" s="80"/>
      <c r="AN5022" s="2"/>
      <c r="AO5022" s="2"/>
      <c r="AP5022" s="2"/>
      <c r="AQ5022" s="2"/>
      <c r="AR5022" s="55"/>
      <c r="AS5022" s="85"/>
      <c r="AT5022" s="85"/>
      <c r="AU5022" s="85"/>
      <c r="AV5022" s="85"/>
      <c r="AW5022" s="100"/>
      <c r="AX5022" s="2"/>
      <c r="AY5022" s="2"/>
      <c r="AZ5022" s="2"/>
      <c r="BA5022" s="2"/>
      <c r="BB5022" s="55"/>
      <c r="BC5022" s="105"/>
      <c r="BD5022" s="105"/>
      <c r="BE5022" s="105"/>
      <c r="BF5022" s="105"/>
      <c r="BG5022" s="109"/>
      <c r="BH5022" s="2"/>
      <c r="BI5022" s="2"/>
      <c r="BJ5022" s="2"/>
      <c r="BK5022" s="2"/>
      <c r="BL5022" s="55"/>
      <c r="BM5022" s="48"/>
      <c r="BN5022" s="48"/>
      <c r="BO5022" s="48"/>
      <c r="BP5022" s="48"/>
      <c r="BQ5022" s="117"/>
      <c r="BR5022" s="2"/>
      <c r="BS5022" s="2"/>
      <c r="BT5022" s="2"/>
      <c r="BU5022" s="2"/>
      <c r="BV5022" s="55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18" t="s">
        <v>5</v>
      </c>
      <c r="H5023" s="3">
        <v>2024</v>
      </c>
      <c r="I5023" s="20" t="s">
        <v>316</v>
      </c>
      <c r="J5023" s="185" t="s">
        <v>348</v>
      </c>
      <c r="K5023" s="185" t="s">
        <v>320</v>
      </c>
      <c r="L5023" s="187">
        <f t="shared" si="171"/>
        <v>0</v>
      </c>
      <c r="M5023" s="187">
        <f t="shared" si="172"/>
        <v>0</v>
      </c>
      <c r="N5023" s="186"/>
      <c r="O5023" s="33"/>
      <c r="P5023" s="33"/>
      <c r="Q5023" s="33"/>
      <c r="R5023" s="33"/>
      <c r="S5023" s="42"/>
      <c r="T5023" s="2"/>
      <c r="U5023" s="2"/>
      <c r="V5023" s="2"/>
      <c r="W5023" s="2"/>
      <c r="X5023" s="55"/>
      <c r="Y5023" s="62"/>
      <c r="Z5023" s="62"/>
      <c r="AA5023" s="62"/>
      <c r="AB5023" s="62"/>
      <c r="AC5023" s="68"/>
      <c r="AD5023" s="2"/>
      <c r="AE5023" s="2"/>
      <c r="AF5023" s="2"/>
      <c r="AG5023" s="2"/>
      <c r="AH5023" s="55"/>
      <c r="AI5023" s="72"/>
      <c r="AJ5023" s="72"/>
      <c r="AK5023" s="72"/>
      <c r="AL5023" s="72"/>
      <c r="AM5023" s="80"/>
      <c r="AN5023" s="2"/>
      <c r="AO5023" s="2"/>
      <c r="AP5023" s="2"/>
      <c r="AQ5023" s="2"/>
      <c r="AR5023" s="55"/>
      <c r="AS5023" s="85"/>
      <c r="AT5023" s="85"/>
      <c r="AU5023" s="85"/>
      <c r="AV5023" s="85"/>
      <c r="AW5023" s="100"/>
      <c r="AX5023" s="2"/>
      <c r="AY5023" s="2"/>
      <c r="AZ5023" s="2"/>
      <c r="BA5023" s="2"/>
      <c r="BB5023" s="55"/>
      <c r="BC5023" s="105"/>
      <c r="BD5023" s="105"/>
      <c r="BE5023" s="105"/>
      <c r="BF5023" s="105"/>
      <c r="BG5023" s="109"/>
      <c r="BH5023" s="2"/>
      <c r="BI5023" s="2"/>
      <c r="BJ5023" s="2"/>
      <c r="BK5023" s="2"/>
      <c r="BL5023" s="55"/>
      <c r="BM5023" s="48"/>
      <c r="BN5023" s="48"/>
      <c r="BO5023" s="48"/>
      <c r="BP5023" s="48"/>
      <c r="BQ5023" s="117"/>
      <c r="BR5023" s="2"/>
      <c r="BS5023" s="2"/>
      <c r="BT5023" s="2"/>
      <c r="BU5023" s="2"/>
      <c r="BV5023" s="55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18" t="s">
        <v>5</v>
      </c>
      <c r="H5024" s="3">
        <v>2024</v>
      </c>
      <c r="I5024" s="20" t="s">
        <v>282</v>
      </c>
      <c r="J5024" s="184" t="s">
        <v>272</v>
      </c>
      <c r="K5024" s="184" t="s">
        <v>321</v>
      </c>
      <c r="L5024" s="187">
        <f t="shared" si="171"/>
        <v>0</v>
      </c>
      <c r="M5024" s="187">
        <f t="shared" si="172"/>
        <v>0</v>
      </c>
      <c r="N5024" s="186"/>
      <c r="O5024" s="33"/>
      <c r="P5024" s="33"/>
      <c r="Q5024" s="33"/>
      <c r="R5024" s="33"/>
      <c r="S5024" s="42"/>
      <c r="T5024" s="2"/>
      <c r="U5024" s="2"/>
      <c r="V5024" s="2"/>
      <c r="W5024" s="2"/>
      <c r="X5024" s="55"/>
      <c r="Y5024" s="62"/>
      <c r="Z5024" s="62"/>
      <c r="AA5024" s="62"/>
      <c r="AB5024" s="62"/>
      <c r="AC5024" s="68"/>
      <c r="AD5024" s="2"/>
      <c r="AE5024" s="2"/>
      <c r="AF5024" s="2"/>
      <c r="AG5024" s="2"/>
      <c r="AH5024" s="55"/>
      <c r="AI5024" s="72"/>
      <c r="AJ5024" s="72"/>
      <c r="AK5024" s="72"/>
      <c r="AL5024" s="72"/>
      <c r="AM5024" s="80"/>
      <c r="AN5024" s="2"/>
      <c r="AO5024" s="2"/>
      <c r="AP5024" s="2"/>
      <c r="AQ5024" s="2"/>
      <c r="AR5024" s="55"/>
      <c r="AS5024" s="85"/>
      <c r="AT5024" s="85"/>
      <c r="AU5024" s="85"/>
      <c r="AV5024" s="85"/>
      <c r="AW5024" s="100"/>
      <c r="AX5024" s="2"/>
      <c r="AY5024" s="2"/>
      <c r="AZ5024" s="2"/>
      <c r="BA5024" s="2"/>
      <c r="BB5024" s="55"/>
      <c r="BC5024" s="105"/>
      <c r="BD5024" s="105"/>
      <c r="BE5024" s="105"/>
      <c r="BF5024" s="105"/>
      <c r="BG5024" s="109"/>
      <c r="BH5024" s="2"/>
      <c r="BI5024" s="2"/>
      <c r="BJ5024" s="2"/>
      <c r="BK5024" s="2"/>
      <c r="BL5024" s="55"/>
      <c r="BM5024" s="48"/>
      <c r="BN5024" s="48"/>
      <c r="BO5024" s="48"/>
      <c r="BP5024" s="48"/>
      <c r="BQ5024" s="117"/>
      <c r="BR5024" s="2"/>
      <c r="BS5024" s="2"/>
      <c r="BT5024" s="2"/>
      <c r="BU5024" s="2"/>
      <c r="BV5024" s="55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18" t="s">
        <v>5</v>
      </c>
      <c r="H5025" s="3">
        <v>2024</v>
      </c>
      <c r="I5025" s="20" t="s">
        <v>282</v>
      </c>
      <c r="J5025" s="184" t="s">
        <v>273</v>
      </c>
      <c r="K5025" s="184" t="s">
        <v>321</v>
      </c>
      <c r="L5025" s="187">
        <f t="shared" si="171"/>
        <v>2.4E-2</v>
      </c>
      <c r="M5025" s="187">
        <f t="shared" si="172"/>
        <v>51.444000000000003</v>
      </c>
      <c r="N5025" s="186" t="s">
        <v>1522</v>
      </c>
      <c r="O5025" s="33"/>
      <c r="P5025" s="33"/>
      <c r="Q5025" s="33"/>
      <c r="R5025" s="33"/>
      <c r="S5025" s="42"/>
      <c r="T5025" s="2"/>
      <c r="U5025" s="2" t="s">
        <v>384</v>
      </c>
      <c r="V5025" s="2"/>
      <c r="W5025" s="2">
        <v>1.2E-2</v>
      </c>
      <c r="X5025" s="55">
        <v>27.308</v>
      </c>
      <c r="Y5025" s="62"/>
      <c r="Z5025" s="62"/>
      <c r="AA5025" s="62">
        <v>21.24</v>
      </c>
      <c r="AB5025" s="62">
        <v>8.0000000000000002E-3</v>
      </c>
      <c r="AC5025" s="68">
        <v>14.41</v>
      </c>
      <c r="AD5025" s="2"/>
      <c r="AE5025" s="2"/>
      <c r="AF5025" s="2">
        <v>1.4</v>
      </c>
      <c r="AG5025" s="2">
        <v>4.0000000000000001E-3</v>
      </c>
      <c r="AH5025" s="55">
        <v>9.7260000000000009</v>
      </c>
      <c r="AI5025" s="72"/>
      <c r="AJ5025" s="72"/>
      <c r="AK5025" s="72"/>
      <c r="AL5025" s="72"/>
      <c r="AM5025" s="80"/>
      <c r="AN5025" s="2"/>
      <c r="AO5025" s="2"/>
      <c r="AP5025" s="2"/>
      <c r="AQ5025" s="2"/>
      <c r="AR5025" s="55"/>
      <c r="AS5025" s="85"/>
      <c r="AT5025" s="85"/>
      <c r="AU5025" s="85"/>
      <c r="AV5025" s="85"/>
      <c r="AW5025" s="100"/>
      <c r="AX5025" s="2"/>
      <c r="AY5025" s="2"/>
      <c r="AZ5025" s="2"/>
      <c r="BA5025" s="2"/>
      <c r="BB5025" s="55"/>
      <c r="BC5025" s="105"/>
      <c r="BD5025" s="105"/>
      <c r="BE5025" s="105"/>
      <c r="BF5025" s="105"/>
      <c r="BG5025" s="109"/>
      <c r="BH5025" s="2"/>
      <c r="BI5025" s="2"/>
      <c r="BJ5025" s="2"/>
      <c r="BK5025" s="2"/>
      <c r="BL5025" s="55"/>
      <c r="BM5025" s="48"/>
      <c r="BN5025" s="48"/>
      <c r="BO5025" s="48"/>
      <c r="BP5025" s="48"/>
      <c r="BQ5025" s="117"/>
      <c r="BR5025" s="2"/>
      <c r="BS5025" s="2"/>
      <c r="BT5025" s="2"/>
      <c r="BU5025" s="2"/>
      <c r="BV5025" s="55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18" t="s">
        <v>5</v>
      </c>
      <c r="H5026" s="3">
        <v>2024</v>
      </c>
      <c r="I5026" s="20" t="s">
        <v>282</v>
      </c>
      <c r="J5026" s="184" t="s">
        <v>274</v>
      </c>
      <c r="K5026" s="184" t="s">
        <v>321</v>
      </c>
      <c r="L5026" s="187">
        <f t="shared" si="171"/>
        <v>5.0000000000000001E-4</v>
      </c>
      <c r="M5026" s="187">
        <f t="shared" si="172"/>
        <v>1.2010000000000001</v>
      </c>
      <c r="N5026" s="186" t="s">
        <v>1523</v>
      </c>
      <c r="O5026" s="33"/>
      <c r="P5026" s="33"/>
      <c r="Q5026" s="33"/>
      <c r="R5026" s="33"/>
      <c r="S5026" s="42"/>
      <c r="T5026" s="2"/>
      <c r="U5026" s="2"/>
      <c r="V5026" s="2"/>
      <c r="W5026" s="2"/>
      <c r="X5026" s="55"/>
      <c r="Y5026" s="62"/>
      <c r="Z5026" s="62"/>
      <c r="AA5026" s="62">
        <v>22</v>
      </c>
      <c r="AB5026" s="62">
        <v>5.0000000000000001E-4</v>
      </c>
      <c r="AC5026" s="68">
        <v>1.2010000000000001</v>
      </c>
      <c r="AD5026" s="2"/>
      <c r="AE5026" s="2"/>
      <c r="AF5026" s="2"/>
      <c r="AG5026" s="2"/>
      <c r="AH5026" s="55"/>
      <c r="AI5026" s="72"/>
      <c r="AJ5026" s="72"/>
      <c r="AK5026" s="72"/>
      <c r="AL5026" s="72"/>
      <c r="AM5026" s="80"/>
      <c r="AN5026" s="2"/>
      <c r="AO5026" s="2"/>
      <c r="AP5026" s="2"/>
      <c r="AQ5026" s="2"/>
      <c r="AR5026" s="55"/>
      <c r="AS5026" s="85"/>
      <c r="AT5026" s="85"/>
      <c r="AU5026" s="85"/>
      <c r="AV5026" s="85"/>
      <c r="AW5026" s="100"/>
      <c r="AX5026" s="2"/>
      <c r="AY5026" s="2"/>
      <c r="AZ5026" s="2"/>
      <c r="BA5026" s="2"/>
      <c r="BB5026" s="55"/>
      <c r="BC5026" s="105"/>
      <c r="BD5026" s="105"/>
      <c r="BE5026" s="105"/>
      <c r="BF5026" s="105"/>
      <c r="BG5026" s="109"/>
      <c r="BH5026" s="2"/>
      <c r="BI5026" s="2"/>
      <c r="BJ5026" s="2"/>
      <c r="BK5026" s="2"/>
      <c r="BL5026" s="55"/>
      <c r="BM5026" s="48"/>
      <c r="BN5026" s="48"/>
      <c r="BO5026" s="48"/>
      <c r="BP5026" s="48"/>
      <c r="BQ5026" s="117"/>
      <c r="BR5026" s="2"/>
      <c r="BS5026" s="2"/>
      <c r="BT5026" s="2"/>
      <c r="BU5026" s="2"/>
      <c r="BV5026" s="55"/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18" t="s">
        <v>5</v>
      </c>
      <c r="H5027" s="3">
        <v>2024</v>
      </c>
      <c r="I5027" s="20" t="s">
        <v>282</v>
      </c>
      <c r="J5027" s="184" t="s">
        <v>275</v>
      </c>
      <c r="K5027" s="184" t="s">
        <v>321</v>
      </c>
      <c r="L5027" s="187">
        <f t="shared" si="171"/>
        <v>4.0000000000000001E-3</v>
      </c>
      <c r="M5027" s="187">
        <f t="shared" si="172"/>
        <v>11.398</v>
      </c>
      <c r="N5027" s="186" t="s">
        <v>1525</v>
      </c>
      <c r="O5027" s="33"/>
      <c r="P5027" s="33"/>
      <c r="Q5027" s="33"/>
      <c r="R5027" s="33"/>
      <c r="S5027" s="42"/>
      <c r="T5027" s="2"/>
      <c r="U5027" s="2"/>
      <c r="V5027" s="2"/>
      <c r="W5027" s="2"/>
      <c r="X5027" s="55"/>
      <c r="Y5027" s="62"/>
      <c r="Z5027" s="62"/>
      <c r="AA5027" s="62"/>
      <c r="AB5027" s="62"/>
      <c r="AC5027" s="68"/>
      <c r="AD5027" s="2"/>
      <c r="AE5027" s="2"/>
      <c r="AF5027" s="2"/>
      <c r="AG5027" s="2"/>
      <c r="AH5027" s="55"/>
      <c r="AI5027" s="72"/>
      <c r="AJ5027" s="72"/>
      <c r="AK5027" s="72"/>
      <c r="AL5027" s="72"/>
      <c r="AM5027" s="80"/>
      <c r="AN5027" s="2"/>
      <c r="AO5027" s="2"/>
      <c r="AP5027" s="2" t="s">
        <v>643</v>
      </c>
      <c r="AQ5027" s="2">
        <v>3.0000000000000001E-3</v>
      </c>
      <c r="AR5027" s="55">
        <v>8.7319999999999993</v>
      </c>
      <c r="AS5027" s="85"/>
      <c r="AT5027" s="85"/>
      <c r="AU5027" s="85" t="s">
        <v>698</v>
      </c>
      <c r="AV5027" s="85">
        <v>1E-3</v>
      </c>
      <c r="AW5027" s="100">
        <v>2.6659999999999999</v>
      </c>
      <c r="AX5027" s="2"/>
      <c r="AY5027" s="2"/>
      <c r="AZ5027" s="2"/>
      <c r="BA5027" s="2"/>
      <c r="BB5027" s="55"/>
      <c r="BC5027" s="105"/>
      <c r="BD5027" s="105"/>
      <c r="BE5027" s="105"/>
      <c r="BF5027" s="105"/>
      <c r="BG5027" s="109"/>
      <c r="BH5027" s="2"/>
      <c r="BI5027" s="2"/>
      <c r="BJ5027" s="2"/>
      <c r="BK5027" s="2"/>
      <c r="BL5027" s="55"/>
      <c r="BM5027" s="48"/>
      <c r="BN5027" s="48"/>
      <c r="BO5027" s="48"/>
      <c r="BP5027" s="48"/>
      <c r="BQ5027" s="117"/>
      <c r="BR5027" s="2"/>
      <c r="BS5027" s="2"/>
      <c r="BT5027" s="2"/>
      <c r="BU5027" s="2"/>
      <c r="BV5027" s="55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18" t="s">
        <v>5</v>
      </c>
      <c r="H5028" s="3">
        <v>2024</v>
      </c>
      <c r="I5028" s="20" t="s">
        <v>282</v>
      </c>
      <c r="J5028" s="184" t="s">
        <v>276</v>
      </c>
      <c r="K5028" s="184" t="s">
        <v>320</v>
      </c>
      <c r="L5028" s="187">
        <f t="shared" si="171"/>
        <v>0</v>
      </c>
      <c r="M5028" s="187">
        <f t="shared" si="172"/>
        <v>0</v>
      </c>
      <c r="N5028" s="186"/>
      <c r="O5028" s="33"/>
      <c r="P5028" s="33"/>
      <c r="Q5028" s="33"/>
      <c r="R5028" s="33"/>
      <c r="S5028" s="42"/>
      <c r="T5028" s="2"/>
      <c r="U5028" s="2"/>
      <c r="V5028" s="2"/>
      <c r="W5028" s="2"/>
      <c r="X5028" s="55"/>
      <c r="Y5028" s="62"/>
      <c r="Z5028" s="62"/>
      <c r="AA5028" s="62"/>
      <c r="AB5028" s="62"/>
      <c r="AC5028" s="68"/>
      <c r="AD5028" s="2"/>
      <c r="AE5028" s="2"/>
      <c r="AF5028" s="2"/>
      <c r="AG5028" s="2"/>
      <c r="AH5028" s="55"/>
      <c r="AI5028" s="72"/>
      <c r="AJ5028" s="72"/>
      <c r="AK5028" s="72"/>
      <c r="AL5028" s="72"/>
      <c r="AM5028" s="80"/>
      <c r="AN5028" s="2"/>
      <c r="AO5028" s="2"/>
      <c r="AP5028" s="2"/>
      <c r="AQ5028" s="2"/>
      <c r="AR5028" s="55"/>
      <c r="AS5028" s="85"/>
      <c r="AT5028" s="85"/>
      <c r="AU5028" s="85"/>
      <c r="AV5028" s="85"/>
      <c r="AW5028" s="100"/>
      <c r="AX5028" s="2"/>
      <c r="AY5028" s="2"/>
      <c r="AZ5028" s="2"/>
      <c r="BA5028" s="2"/>
      <c r="BB5028" s="55"/>
      <c r="BC5028" s="105"/>
      <c r="BD5028" s="105"/>
      <c r="BE5028" s="105"/>
      <c r="BF5028" s="105"/>
      <c r="BG5028" s="109"/>
      <c r="BH5028" s="2"/>
      <c r="BI5028" s="2"/>
      <c r="BJ5028" s="2"/>
      <c r="BK5028" s="2"/>
      <c r="BL5028" s="55"/>
      <c r="BM5028" s="48"/>
      <c r="BN5028" s="48"/>
      <c r="BO5028" s="48"/>
      <c r="BP5028" s="48"/>
      <c r="BQ5028" s="117"/>
      <c r="BR5028" s="2"/>
      <c r="BS5028" s="2"/>
      <c r="BT5028" s="2"/>
      <c r="BU5028" s="2"/>
      <c r="BV5028" s="55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18" t="s">
        <v>5</v>
      </c>
      <c r="H5029" s="3">
        <v>2024</v>
      </c>
      <c r="I5029" s="20" t="s">
        <v>282</v>
      </c>
      <c r="J5029" s="184" t="s">
        <v>277</v>
      </c>
      <c r="K5029" s="184" t="s">
        <v>320</v>
      </c>
      <c r="L5029" s="187">
        <f t="shared" si="171"/>
        <v>6</v>
      </c>
      <c r="M5029" s="187">
        <f t="shared" si="172"/>
        <v>8.3040000000000003</v>
      </c>
      <c r="N5029" s="186" t="s">
        <v>1524</v>
      </c>
      <c r="O5029" s="33"/>
      <c r="P5029" s="33"/>
      <c r="Q5029" s="33"/>
      <c r="R5029" s="33"/>
      <c r="S5029" s="42"/>
      <c r="T5029" s="2">
        <v>5</v>
      </c>
      <c r="U5029" s="2" t="s">
        <v>363</v>
      </c>
      <c r="V5029" s="2"/>
      <c r="W5029" s="2">
        <v>5</v>
      </c>
      <c r="X5029" s="55">
        <v>7.66</v>
      </c>
      <c r="Y5029" s="62"/>
      <c r="Z5029" s="62"/>
      <c r="AA5029" s="62"/>
      <c r="AB5029" s="62"/>
      <c r="AC5029" s="68"/>
      <c r="AD5029" s="2"/>
      <c r="AE5029" s="2"/>
      <c r="AF5029" s="2">
        <v>1.4</v>
      </c>
      <c r="AG5029" s="2">
        <v>1</v>
      </c>
      <c r="AH5029" s="55">
        <v>0.64400000000000002</v>
      </c>
      <c r="AI5029" s="72"/>
      <c r="AJ5029" s="72"/>
      <c r="AK5029" s="72"/>
      <c r="AL5029" s="72"/>
      <c r="AM5029" s="80"/>
      <c r="AN5029" s="2"/>
      <c r="AO5029" s="2"/>
      <c r="AP5029" s="2"/>
      <c r="AQ5029" s="2"/>
      <c r="AR5029" s="55"/>
      <c r="AS5029" s="85"/>
      <c r="AT5029" s="85"/>
      <c r="AU5029" s="85"/>
      <c r="AV5029" s="85"/>
      <c r="AW5029" s="100"/>
      <c r="AX5029" s="2"/>
      <c r="AY5029" s="2"/>
      <c r="AZ5029" s="2"/>
      <c r="BA5029" s="2"/>
      <c r="BB5029" s="55"/>
      <c r="BC5029" s="105"/>
      <c r="BD5029" s="105"/>
      <c r="BE5029" s="105"/>
      <c r="BF5029" s="105"/>
      <c r="BG5029" s="109"/>
      <c r="BH5029" s="2"/>
      <c r="BI5029" s="2"/>
      <c r="BJ5029" s="2"/>
      <c r="BK5029" s="2"/>
      <c r="BL5029" s="55"/>
      <c r="BM5029" s="48"/>
      <c r="BN5029" s="48"/>
      <c r="BO5029" s="48"/>
      <c r="BP5029" s="48"/>
      <c r="BQ5029" s="117"/>
      <c r="BR5029" s="2"/>
      <c r="BS5029" s="2"/>
      <c r="BT5029" s="2"/>
      <c r="BU5029" s="2"/>
      <c r="BV5029" s="55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18" t="s">
        <v>5</v>
      </c>
      <c r="H5030" s="3">
        <v>2024</v>
      </c>
      <c r="I5030" s="20" t="s">
        <v>283</v>
      </c>
      <c r="J5030" s="184" t="s">
        <v>298</v>
      </c>
      <c r="K5030" s="184" t="s">
        <v>321</v>
      </c>
      <c r="L5030" s="187">
        <f t="shared" si="171"/>
        <v>0</v>
      </c>
      <c r="M5030" s="187">
        <f t="shared" si="172"/>
        <v>0</v>
      </c>
      <c r="N5030" s="186"/>
      <c r="O5030" s="33"/>
      <c r="P5030" s="33"/>
      <c r="Q5030" s="33"/>
      <c r="R5030" s="33"/>
      <c r="S5030" s="42"/>
      <c r="T5030" s="2"/>
      <c r="U5030" s="2"/>
      <c r="V5030" s="2"/>
      <c r="W5030" s="2"/>
      <c r="X5030" s="55"/>
      <c r="Y5030" s="62"/>
      <c r="Z5030" s="62"/>
      <c r="AA5030" s="62"/>
      <c r="AB5030" s="62"/>
      <c r="AC5030" s="68"/>
      <c r="AD5030" s="2"/>
      <c r="AE5030" s="2"/>
      <c r="AF5030" s="2"/>
      <c r="AG5030" s="2"/>
      <c r="AH5030" s="55"/>
      <c r="AI5030" s="72"/>
      <c r="AJ5030" s="72"/>
      <c r="AK5030" s="72"/>
      <c r="AL5030" s="72"/>
      <c r="AM5030" s="80"/>
      <c r="AN5030" s="2"/>
      <c r="AO5030" s="2"/>
      <c r="AP5030" s="2"/>
      <c r="AQ5030" s="2"/>
      <c r="AR5030" s="55"/>
      <c r="AS5030" s="85"/>
      <c r="AT5030" s="85"/>
      <c r="AU5030" s="85"/>
      <c r="AV5030" s="85"/>
      <c r="AW5030" s="100"/>
      <c r="AX5030" s="2"/>
      <c r="AY5030" s="2"/>
      <c r="AZ5030" s="2"/>
      <c r="BA5030" s="2"/>
      <c r="BB5030" s="55"/>
      <c r="BC5030" s="105"/>
      <c r="BD5030" s="105"/>
      <c r="BE5030" s="105"/>
      <c r="BF5030" s="105"/>
      <c r="BG5030" s="109"/>
      <c r="BH5030" s="2"/>
      <c r="BI5030" s="2"/>
      <c r="BJ5030" s="2"/>
      <c r="BK5030" s="2"/>
      <c r="BL5030" s="55"/>
      <c r="BM5030" s="48"/>
      <c r="BN5030" s="48"/>
      <c r="BO5030" s="48"/>
      <c r="BP5030" s="48"/>
      <c r="BQ5030" s="117"/>
      <c r="BR5030" s="2"/>
      <c r="BS5030" s="2"/>
      <c r="BT5030" s="2"/>
      <c r="BU5030" s="2"/>
      <c r="BV5030" s="55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18" t="s">
        <v>5</v>
      </c>
      <c r="H5031" s="3">
        <v>2024</v>
      </c>
      <c r="I5031" s="20" t="s">
        <v>283</v>
      </c>
      <c r="J5031" s="184" t="s">
        <v>278</v>
      </c>
      <c r="K5031" s="184" t="s">
        <v>320</v>
      </c>
      <c r="L5031" s="187">
        <f t="shared" si="171"/>
        <v>0</v>
      </c>
      <c r="M5031" s="187">
        <f t="shared" si="172"/>
        <v>0</v>
      </c>
      <c r="N5031" s="186"/>
      <c r="O5031" s="33"/>
      <c r="P5031" s="33"/>
      <c r="Q5031" s="33"/>
      <c r="R5031" s="33"/>
      <c r="S5031" s="42"/>
      <c r="T5031" s="2"/>
      <c r="U5031" s="2"/>
      <c r="V5031" s="2"/>
      <c r="W5031" s="2"/>
      <c r="X5031" s="55"/>
      <c r="Y5031" s="62"/>
      <c r="Z5031" s="62"/>
      <c r="AA5031" s="62"/>
      <c r="AB5031" s="62"/>
      <c r="AC5031" s="68"/>
      <c r="AD5031" s="2"/>
      <c r="AE5031" s="2"/>
      <c r="AF5031" s="2"/>
      <c r="AG5031" s="2"/>
      <c r="AH5031" s="55"/>
      <c r="AI5031" s="72"/>
      <c r="AJ5031" s="72"/>
      <c r="AK5031" s="72"/>
      <c r="AL5031" s="72"/>
      <c r="AM5031" s="80"/>
      <c r="AN5031" s="2"/>
      <c r="AO5031" s="2"/>
      <c r="AP5031" s="2"/>
      <c r="AQ5031" s="2"/>
      <c r="AR5031" s="55"/>
      <c r="AS5031" s="85"/>
      <c r="AT5031" s="85"/>
      <c r="AU5031" s="85"/>
      <c r="AV5031" s="85"/>
      <c r="AW5031" s="100"/>
      <c r="AX5031" s="2"/>
      <c r="AY5031" s="2"/>
      <c r="AZ5031" s="2"/>
      <c r="BA5031" s="2"/>
      <c r="BB5031" s="55"/>
      <c r="BC5031" s="105"/>
      <c r="BD5031" s="105"/>
      <c r="BE5031" s="105"/>
      <c r="BF5031" s="105"/>
      <c r="BG5031" s="109"/>
      <c r="BH5031" s="2"/>
      <c r="BI5031" s="2"/>
      <c r="BJ5031" s="2"/>
      <c r="BK5031" s="2"/>
      <c r="BL5031" s="55"/>
      <c r="BM5031" s="48"/>
      <c r="BN5031" s="48"/>
      <c r="BO5031" s="48"/>
      <c r="BP5031" s="48"/>
      <c r="BQ5031" s="117"/>
      <c r="BR5031" s="2"/>
      <c r="BS5031" s="2"/>
      <c r="BT5031" s="2"/>
      <c r="BU5031" s="2"/>
      <c r="BV5031" s="55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18" t="s">
        <v>5</v>
      </c>
      <c r="H5032" s="3">
        <v>2024</v>
      </c>
      <c r="I5032" s="20" t="s">
        <v>283</v>
      </c>
      <c r="J5032" s="184" t="s">
        <v>279</v>
      </c>
      <c r="K5032" s="184" t="s">
        <v>320</v>
      </c>
      <c r="L5032" s="187">
        <f t="shared" si="171"/>
        <v>0</v>
      </c>
      <c r="M5032" s="187">
        <f t="shared" si="172"/>
        <v>0</v>
      </c>
      <c r="N5032" s="186"/>
      <c r="O5032" s="33"/>
      <c r="P5032" s="33"/>
      <c r="Q5032" s="33"/>
      <c r="R5032" s="33"/>
      <c r="S5032" s="42"/>
      <c r="T5032" s="2"/>
      <c r="U5032" s="2"/>
      <c r="V5032" s="2"/>
      <c r="W5032" s="2"/>
      <c r="X5032" s="55"/>
      <c r="Y5032" s="62"/>
      <c r="Z5032" s="62"/>
      <c r="AA5032" s="62"/>
      <c r="AB5032" s="62"/>
      <c r="AC5032" s="68"/>
      <c r="AD5032" s="2"/>
      <c r="AE5032" s="2"/>
      <c r="AF5032" s="2"/>
      <c r="AG5032" s="2"/>
      <c r="AH5032" s="55"/>
      <c r="AI5032" s="72"/>
      <c r="AJ5032" s="72"/>
      <c r="AK5032" s="72"/>
      <c r="AL5032" s="72"/>
      <c r="AM5032" s="80"/>
      <c r="AN5032" s="2"/>
      <c r="AO5032" s="2"/>
      <c r="AP5032" s="2"/>
      <c r="AQ5032" s="2"/>
      <c r="AR5032" s="55"/>
      <c r="AS5032" s="85"/>
      <c r="AT5032" s="85"/>
      <c r="AU5032" s="85"/>
      <c r="AV5032" s="85"/>
      <c r="AW5032" s="100"/>
      <c r="AX5032" s="2"/>
      <c r="AY5032" s="2"/>
      <c r="AZ5032" s="2"/>
      <c r="BA5032" s="2"/>
      <c r="BB5032" s="55"/>
      <c r="BC5032" s="105"/>
      <c r="BD5032" s="105"/>
      <c r="BE5032" s="105"/>
      <c r="BF5032" s="105"/>
      <c r="BG5032" s="109"/>
      <c r="BH5032" s="2"/>
      <c r="BI5032" s="2"/>
      <c r="BJ5032" s="2"/>
      <c r="BK5032" s="2"/>
      <c r="BL5032" s="55"/>
      <c r="BM5032" s="48"/>
      <c r="BN5032" s="48"/>
      <c r="BO5032" s="48"/>
      <c r="BP5032" s="48"/>
      <c r="BQ5032" s="117"/>
      <c r="BR5032" s="2"/>
      <c r="BS5032" s="2"/>
      <c r="BT5032" s="2"/>
      <c r="BU5032" s="2"/>
      <c r="BV5032" s="55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18" t="s">
        <v>5</v>
      </c>
      <c r="H5033" s="3">
        <v>2024</v>
      </c>
      <c r="I5033" s="20" t="s">
        <v>286</v>
      </c>
      <c r="J5033" s="184" t="s">
        <v>280</v>
      </c>
      <c r="K5033" s="184" t="s">
        <v>319</v>
      </c>
      <c r="L5033" s="187">
        <f t="shared" si="171"/>
        <v>0</v>
      </c>
      <c r="M5033" s="187">
        <f t="shared" si="172"/>
        <v>0</v>
      </c>
      <c r="N5033" s="186"/>
      <c r="O5033" s="33"/>
      <c r="P5033" s="33"/>
      <c r="Q5033" s="33"/>
      <c r="R5033" s="33"/>
      <c r="S5033" s="42"/>
      <c r="T5033" s="2"/>
      <c r="U5033" s="2"/>
      <c r="V5033" s="2"/>
      <c r="W5033" s="2"/>
      <c r="X5033" s="55"/>
      <c r="Y5033" s="62"/>
      <c r="Z5033" s="62"/>
      <c r="AA5033" s="62"/>
      <c r="AB5033" s="62"/>
      <c r="AC5033" s="68"/>
      <c r="AD5033" s="2"/>
      <c r="AE5033" s="2"/>
      <c r="AF5033" s="2"/>
      <c r="AG5033" s="2"/>
      <c r="AH5033" s="55"/>
      <c r="AI5033" s="72"/>
      <c r="AJ5033" s="72"/>
      <c r="AK5033" s="72"/>
      <c r="AL5033" s="72"/>
      <c r="AM5033" s="80"/>
      <c r="AN5033" s="2"/>
      <c r="AO5033" s="2"/>
      <c r="AP5033" s="2"/>
      <c r="AQ5033" s="2"/>
      <c r="AR5033" s="55"/>
      <c r="AS5033" s="85"/>
      <c r="AT5033" s="85"/>
      <c r="AU5033" s="85"/>
      <c r="AV5033" s="85"/>
      <c r="AW5033" s="100"/>
      <c r="AX5033" s="2"/>
      <c r="AY5033" s="2"/>
      <c r="AZ5033" s="2"/>
      <c r="BA5033" s="2"/>
      <c r="BB5033" s="55"/>
      <c r="BC5033" s="105"/>
      <c r="BD5033" s="105"/>
      <c r="BE5033" s="105"/>
      <c r="BF5033" s="105"/>
      <c r="BG5033" s="109"/>
      <c r="BH5033" s="2"/>
      <c r="BI5033" s="2"/>
      <c r="BJ5033" s="2"/>
      <c r="BK5033" s="2"/>
      <c r="BL5033" s="55"/>
      <c r="BM5033" s="48"/>
      <c r="BN5033" s="48"/>
      <c r="BO5033" s="48"/>
      <c r="BP5033" s="48"/>
      <c r="BQ5033" s="117"/>
      <c r="BR5033" s="2"/>
      <c r="BS5033" s="2"/>
      <c r="BT5033" s="2"/>
      <c r="BU5033" s="2"/>
      <c r="BV5033" s="55"/>
    </row>
    <row r="5034" spans="1:74" ht="28.8" hidden="1" x14ac:dyDescent="0.3">
      <c r="A5034" s="2" t="s">
        <v>167</v>
      </c>
      <c r="B5034" s="2" t="s">
        <v>2</v>
      </c>
      <c r="C5034" s="2" t="s">
        <v>3</v>
      </c>
      <c r="D5034" s="2" t="s">
        <v>124</v>
      </c>
      <c r="E5034" s="5" t="s">
        <v>168</v>
      </c>
      <c r="F5034" s="3"/>
      <c r="G5034" s="18" t="s">
        <v>5</v>
      </c>
      <c r="H5034" s="3">
        <v>2024</v>
      </c>
      <c r="I5034" s="20" t="s">
        <v>286</v>
      </c>
      <c r="J5034" s="184" t="s">
        <v>281</v>
      </c>
      <c r="K5034" s="184" t="s">
        <v>319</v>
      </c>
      <c r="L5034" s="187">
        <f t="shared" si="171"/>
        <v>0</v>
      </c>
      <c r="M5034" s="187">
        <f t="shared" si="172"/>
        <v>7.6389999999999993</v>
      </c>
      <c r="N5034" s="186" t="s">
        <v>1526</v>
      </c>
      <c r="O5034" s="33"/>
      <c r="P5034" s="33"/>
      <c r="Q5034" s="33"/>
      <c r="R5034" s="33"/>
      <c r="S5034" s="42"/>
      <c r="T5034" s="2" t="s">
        <v>410</v>
      </c>
      <c r="U5034" s="2"/>
      <c r="V5034" s="2"/>
      <c r="W5034" s="2"/>
      <c r="X5034" s="55">
        <v>3.1389999999999998</v>
      </c>
      <c r="Y5034" s="62"/>
      <c r="Z5034" s="62"/>
      <c r="AA5034" s="62"/>
      <c r="AB5034" s="62"/>
      <c r="AC5034" s="68"/>
      <c r="AD5034" s="2"/>
      <c r="AE5034" s="2"/>
      <c r="AF5034" s="2"/>
      <c r="AG5034" s="2"/>
      <c r="AH5034" s="55"/>
      <c r="AI5034" s="72"/>
      <c r="AJ5034" s="72"/>
      <c r="AK5034" s="72"/>
      <c r="AL5034" s="72"/>
      <c r="AM5034" s="80"/>
      <c r="AN5034" s="2"/>
      <c r="AO5034" s="2"/>
      <c r="AP5034" s="2"/>
      <c r="AQ5034" s="2"/>
      <c r="AR5034" s="55"/>
      <c r="AS5034" s="85"/>
      <c r="AT5034" s="85"/>
      <c r="AU5034" s="85"/>
      <c r="AV5034" s="85"/>
      <c r="AW5034" s="100"/>
      <c r="AX5034" s="2"/>
      <c r="AY5034" s="2"/>
      <c r="AZ5034" s="2"/>
      <c r="BA5034" s="2"/>
      <c r="BB5034" s="55"/>
      <c r="BC5034" s="105" t="s">
        <v>1061</v>
      </c>
      <c r="BD5034" s="105"/>
      <c r="BE5034" s="105"/>
      <c r="BF5034" s="105"/>
      <c r="BG5034" s="109">
        <v>4.5</v>
      </c>
      <c r="BH5034" s="2"/>
      <c r="BI5034" s="2"/>
      <c r="BJ5034" s="2"/>
      <c r="BK5034" s="2"/>
      <c r="BL5034" s="55"/>
      <c r="BM5034" s="48"/>
      <c r="BN5034" s="48"/>
      <c r="BO5034" s="48"/>
      <c r="BP5034" s="48"/>
      <c r="BQ5034" s="117"/>
      <c r="BR5034" s="2"/>
      <c r="BS5034" s="2"/>
      <c r="BT5034" s="2"/>
      <c r="BU5034" s="2"/>
      <c r="BV5034" s="55"/>
    </row>
    <row r="5035" spans="1:74" s="13" customFormat="1" hidden="1" x14ac:dyDescent="0.3">
      <c r="A5035" s="12" t="s">
        <v>167</v>
      </c>
      <c r="B5035" s="12" t="s">
        <v>2</v>
      </c>
      <c r="C5035" s="12" t="s">
        <v>3</v>
      </c>
      <c r="D5035" s="12" t="s">
        <v>124</v>
      </c>
      <c r="E5035" s="6" t="s">
        <v>168</v>
      </c>
      <c r="F5035" s="7"/>
      <c r="G5035" s="19" t="s">
        <v>5</v>
      </c>
      <c r="H5035" s="7">
        <v>2024</v>
      </c>
      <c r="I5035" s="21"/>
      <c r="J5035" s="12" t="s">
        <v>314</v>
      </c>
      <c r="K5035" s="12"/>
      <c r="L5035" s="147"/>
      <c r="M5035" s="147">
        <f>SUM(M4997:M5034)</f>
        <v>79.986000000000004</v>
      </c>
      <c r="N5035" s="183"/>
      <c r="O5035" s="12"/>
      <c r="P5035" s="12"/>
      <c r="Q5035" s="12"/>
      <c r="R5035" s="12"/>
      <c r="S5035" s="47">
        <f>SUM(S4997:S5034)</f>
        <v>0</v>
      </c>
      <c r="T5035" s="12"/>
      <c r="U5035" s="12"/>
      <c r="V5035" s="12"/>
      <c r="W5035" s="12"/>
      <c r="X5035" s="47">
        <f>SUM(X4997:X5034)</f>
        <v>38.107000000000006</v>
      </c>
      <c r="Y5035" s="12"/>
      <c r="Z5035" s="12"/>
      <c r="AA5035" s="12"/>
      <c r="AB5035" s="12"/>
      <c r="AC5035" s="125">
        <f>SUM(AC4997:AC5034)</f>
        <v>15.611000000000001</v>
      </c>
      <c r="AD5035" s="12"/>
      <c r="AE5035" s="12"/>
      <c r="AF5035" s="12"/>
      <c r="AG5035" s="12"/>
      <c r="AH5035" s="47">
        <f>SUM(AH4997:AH5034)</f>
        <v>10.370000000000001</v>
      </c>
      <c r="AI5035" s="12"/>
      <c r="AJ5035" s="12"/>
      <c r="AK5035" s="12"/>
      <c r="AL5035" s="12"/>
      <c r="AM5035" s="47">
        <f>SUM(AM4997:AM5034)</f>
        <v>0</v>
      </c>
      <c r="AN5035" s="12"/>
      <c r="AO5035" s="12"/>
      <c r="AP5035" s="12"/>
      <c r="AQ5035" s="12"/>
      <c r="AR5035" s="47">
        <f>SUM(AR4997:AR5034)</f>
        <v>8.7319999999999993</v>
      </c>
      <c r="AS5035" s="12"/>
      <c r="AT5035" s="12"/>
      <c r="AU5035" s="12"/>
      <c r="AV5035" s="12"/>
      <c r="AW5035" s="47">
        <f>SUM(AW4997:AW5034)</f>
        <v>2.6659999999999999</v>
      </c>
      <c r="AX5035" s="12"/>
      <c r="AY5035" s="12"/>
      <c r="AZ5035" s="12"/>
      <c r="BA5035" s="12"/>
      <c r="BB5035" s="47">
        <f>SUM(BB4997:BB5034)</f>
        <v>0</v>
      </c>
      <c r="BC5035" s="12"/>
      <c r="BD5035" s="12"/>
      <c r="BE5035" s="12"/>
      <c r="BF5035" s="12"/>
      <c r="BG5035" s="47">
        <f>SUM(BG4997:BG5034)</f>
        <v>4.5</v>
      </c>
      <c r="BH5035" s="12"/>
      <c r="BI5035" s="12"/>
      <c r="BJ5035" s="12"/>
      <c r="BK5035" s="12"/>
      <c r="BL5035" s="47">
        <f>SUM(BL4997:BL5034)</f>
        <v>0</v>
      </c>
      <c r="BM5035" s="12"/>
      <c r="BN5035" s="12"/>
      <c r="BO5035" s="12"/>
      <c r="BP5035" s="12"/>
      <c r="BQ5035" s="47">
        <f>SUM(BQ4997:BQ5034)</f>
        <v>0</v>
      </c>
      <c r="BR5035" s="12"/>
      <c r="BS5035" s="12"/>
      <c r="BT5035" s="12"/>
      <c r="BU5035" s="12"/>
      <c r="BV5035" s="47">
        <f>SUM(BV4997:BV5034)</f>
        <v>0</v>
      </c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18" t="s">
        <v>5</v>
      </c>
      <c r="H5036" s="3">
        <v>2024</v>
      </c>
      <c r="I5036" s="20" t="s">
        <v>287</v>
      </c>
      <c r="J5036" s="184" t="s">
        <v>267</v>
      </c>
      <c r="K5036" s="184" t="s">
        <v>318</v>
      </c>
      <c r="L5036" s="187">
        <f t="shared" si="171"/>
        <v>0</v>
      </c>
      <c r="M5036" s="187">
        <f t="shared" si="172"/>
        <v>0</v>
      </c>
      <c r="N5036" s="186"/>
      <c r="O5036" s="33"/>
      <c r="P5036" s="33"/>
      <c r="Q5036" s="33"/>
      <c r="R5036" s="33"/>
      <c r="S5036" s="42"/>
      <c r="T5036" s="2"/>
      <c r="U5036" s="2"/>
      <c r="V5036" s="2"/>
      <c r="W5036" s="2"/>
      <c r="X5036" s="55"/>
      <c r="Y5036" s="62"/>
      <c r="Z5036" s="62"/>
      <c r="AA5036" s="62"/>
      <c r="AB5036" s="62"/>
      <c r="AC5036" s="68"/>
      <c r="AD5036" s="2"/>
      <c r="AE5036" s="2"/>
      <c r="AF5036" s="2"/>
      <c r="AG5036" s="2"/>
      <c r="AH5036" s="55"/>
      <c r="AI5036" s="72"/>
      <c r="AJ5036" s="72"/>
      <c r="AK5036" s="72"/>
      <c r="AL5036" s="72"/>
      <c r="AM5036" s="80"/>
      <c r="AN5036" s="2"/>
      <c r="AO5036" s="2"/>
      <c r="AP5036" s="2"/>
      <c r="AQ5036" s="2"/>
      <c r="AR5036" s="55"/>
      <c r="AS5036" s="85"/>
      <c r="AT5036" s="85"/>
      <c r="AU5036" s="85"/>
      <c r="AV5036" s="85"/>
      <c r="AW5036" s="100"/>
      <c r="AX5036" s="2"/>
      <c r="AY5036" s="2"/>
      <c r="AZ5036" s="2"/>
      <c r="BA5036" s="2"/>
      <c r="BB5036" s="55"/>
      <c r="BC5036" s="105"/>
      <c r="BD5036" s="105"/>
      <c r="BE5036" s="105"/>
      <c r="BF5036" s="105"/>
      <c r="BG5036" s="109"/>
      <c r="BH5036" s="2"/>
      <c r="BI5036" s="2"/>
      <c r="BJ5036" s="2"/>
      <c r="BK5036" s="2"/>
      <c r="BL5036" s="55"/>
      <c r="BM5036" s="48"/>
      <c r="BN5036" s="48"/>
      <c r="BO5036" s="48"/>
      <c r="BP5036" s="48"/>
      <c r="BQ5036" s="117"/>
      <c r="BR5036" s="2"/>
      <c r="BS5036" s="2"/>
      <c r="BT5036" s="2"/>
      <c r="BU5036" s="2"/>
      <c r="BV5036" s="55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18" t="s">
        <v>5</v>
      </c>
      <c r="H5037" s="3">
        <v>2024</v>
      </c>
      <c r="I5037" s="20" t="s">
        <v>287</v>
      </c>
      <c r="J5037" s="184" t="s">
        <v>291</v>
      </c>
      <c r="K5037" s="184" t="s">
        <v>319</v>
      </c>
      <c r="L5037" s="187">
        <f t="shared" si="171"/>
        <v>0</v>
      </c>
      <c r="M5037" s="187">
        <f t="shared" si="172"/>
        <v>0</v>
      </c>
      <c r="N5037" s="186"/>
      <c r="O5037" s="33"/>
      <c r="P5037" s="33"/>
      <c r="Q5037" s="33"/>
      <c r="R5037" s="33"/>
      <c r="S5037" s="42"/>
      <c r="T5037" s="2"/>
      <c r="U5037" s="2"/>
      <c r="V5037" s="2"/>
      <c r="W5037" s="2"/>
      <c r="X5037" s="55"/>
      <c r="Y5037" s="62"/>
      <c r="Z5037" s="62"/>
      <c r="AA5037" s="62"/>
      <c r="AB5037" s="62"/>
      <c r="AC5037" s="68"/>
      <c r="AD5037" s="2"/>
      <c r="AE5037" s="2"/>
      <c r="AF5037" s="2"/>
      <c r="AG5037" s="2"/>
      <c r="AH5037" s="55"/>
      <c r="AI5037" s="72"/>
      <c r="AJ5037" s="72"/>
      <c r="AK5037" s="72"/>
      <c r="AL5037" s="72"/>
      <c r="AM5037" s="80"/>
      <c r="AN5037" s="2"/>
      <c r="AO5037" s="2"/>
      <c r="AP5037" s="2"/>
      <c r="AQ5037" s="2"/>
      <c r="AR5037" s="55"/>
      <c r="AS5037" s="85"/>
      <c r="AT5037" s="85"/>
      <c r="AU5037" s="85"/>
      <c r="AV5037" s="85"/>
      <c r="AW5037" s="100"/>
      <c r="AX5037" s="2"/>
      <c r="AY5037" s="2"/>
      <c r="AZ5037" s="2"/>
      <c r="BA5037" s="2"/>
      <c r="BB5037" s="55"/>
      <c r="BC5037" s="105"/>
      <c r="BD5037" s="105"/>
      <c r="BE5037" s="105"/>
      <c r="BF5037" s="105"/>
      <c r="BG5037" s="109"/>
      <c r="BH5037" s="2"/>
      <c r="BI5037" s="2"/>
      <c r="BJ5037" s="2"/>
      <c r="BK5037" s="2"/>
      <c r="BL5037" s="55"/>
      <c r="BM5037" s="48"/>
      <c r="BN5037" s="48"/>
      <c r="BO5037" s="48"/>
      <c r="BP5037" s="48"/>
      <c r="BQ5037" s="117"/>
      <c r="BR5037" s="2"/>
      <c r="BS5037" s="2"/>
      <c r="BT5037" s="2"/>
      <c r="BU5037" s="2"/>
      <c r="BV5037" s="55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18" t="s">
        <v>5</v>
      </c>
      <c r="H5038" s="3">
        <v>2024</v>
      </c>
      <c r="I5038" s="20" t="s">
        <v>286</v>
      </c>
      <c r="J5038" s="184" t="s">
        <v>336</v>
      </c>
      <c r="K5038" s="184" t="s">
        <v>319</v>
      </c>
      <c r="L5038" s="187">
        <f t="shared" si="171"/>
        <v>0</v>
      </c>
      <c r="M5038" s="187">
        <f t="shared" si="172"/>
        <v>0</v>
      </c>
      <c r="N5038" s="186"/>
      <c r="O5038" s="33"/>
      <c r="P5038" s="33"/>
      <c r="Q5038" s="33"/>
      <c r="R5038" s="33"/>
      <c r="S5038" s="42"/>
      <c r="T5038" s="2"/>
      <c r="U5038" s="2"/>
      <c r="V5038" s="2"/>
      <c r="W5038" s="2"/>
      <c r="X5038" s="55"/>
      <c r="Y5038" s="62"/>
      <c r="Z5038" s="62"/>
      <c r="AA5038" s="62"/>
      <c r="AB5038" s="62"/>
      <c r="AC5038" s="68"/>
      <c r="AD5038" s="2"/>
      <c r="AE5038" s="2"/>
      <c r="AF5038" s="2"/>
      <c r="AG5038" s="2"/>
      <c r="AH5038" s="55"/>
      <c r="AI5038" s="72"/>
      <c r="AJ5038" s="72"/>
      <c r="AK5038" s="72"/>
      <c r="AL5038" s="72"/>
      <c r="AM5038" s="80"/>
      <c r="AN5038" s="2"/>
      <c r="AO5038" s="2"/>
      <c r="AP5038" s="2"/>
      <c r="AQ5038" s="2"/>
      <c r="AR5038" s="55"/>
      <c r="AS5038" s="85"/>
      <c r="AT5038" s="85"/>
      <c r="AU5038" s="85"/>
      <c r="AV5038" s="85"/>
      <c r="AW5038" s="100"/>
      <c r="AX5038" s="2"/>
      <c r="AY5038" s="2"/>
      <c r="AZ5038" s="2"/>
      <c r="BA5038" s="2"/>
      <c r="BB5038" s="55"/>
      <c r="BC5038" s="105"/>
      <c r="BD5038" s="105"/>
      <c r="BE5038" s="105"/>
      <c r="BF5038" s="105"/>
      <c r="BG5038" s="109"/>
      <c r="BH5038" s="2"/>
      <c r="BI5038" s="2"/>
      <c r="BJ5038" s="2"/>
      <c r="BK5038" s="2"/>
      <c r="BL5038" s="55"/>
      <c r="BM5038" s="48"/>
      <c r="BN5038" s="48"/>
      <c r="BO5038" s="48"/>
      <c r="BP5038" s="48"/>
      <c r="BQ5038" s="117"/>
      <c r="BR5038" s="2"/>
      <c r="BS5038" s="2"/>
      <c r="BT5038" s="2"/>
      <c r="BU5038" s="2"/>
      <c r="BV5038" s="55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18" t="s">
        <v>5</v>
      </c>
      <c r="H5039" s="3">
        <v>2024</v>
      </c>
      <c r="I5039" s="20" t="s">
        <v>286</v>
      </c>
      <c r="J5039" s="185" t="s">
        <v>337</v>
      </c>
      <c r="K5039" s="185" t="s">
        <v>318</v>
      </c>
      <c r="L5039" s="187">
        <f t="shared" si="171"/>
        <v>0</v>
      </c>
      <c r="M5039" s="187">
        <f t="shared" si="172"/>
        <v>0</v>
      </c>
      <c r="N5039" s="186"/>
      <c r="O5039" s="53"/>
      <c r="P5039" s="53"/>
      <c r="Q5039" s="53"/>
      <c r="R5039" s="53"/>
      <c r="S5039" s="54"/>
      <c r="T5039" s="8"/>
      <c r="U5039" s="8"/>
      <c r="V5039" s="8"/>
      <c r="W5039" s="8"/>
      <c r="X5039" s="122"/>
      <c r="Y5039" s="135"/>
      <c r="Z5039" s="135"/>
      <c r="AA5039" s="135"/>
      <c r="AB5039" s="135"/>
      <c r="AC5039" s="136"/>
      <c r="AD5039" s="8"/>
      <c r="AE5039" s="8"/>
      <c r="AF5039" s="8"/>
      <c r="AG5039" s="8"/>
      <c r="AH5039" s="122"/>
      <c r="AI5039" s="137"/>
      <c r="AJ5039" s="137"/>
      <c r="AK5039" s="137"/>
      <c r="AL5039" s="137"/>
      <c r="AM5039" s="138"/>
      <c r="AN5039" s="8"/>
      <c r="AO5039" s="8"/>
      <c r="AP5039" s="8"/>
      <c r="AQ5039" s="8"/>
      <c r="AR5039" s="122"/>
      <c r="AS5039" s="139"/>
      <c r="AT5039" s="139"/>
      <c r="AU5039" s="139"/>
      <c r="AV5039" s="139"/>
      <c r="AW5039" s="140"/>
      <c r="AX5039" s="8"/>
      <c r="AY5039" s="8"/>
      <c r="AZ5039" s="8"/>
      <c r="BA5039" s="8"/>
      <c r="BB5039" s="122"/>
      <c r="BC5039" s="141"/>
      <c r="BD5039" s="141"/>
      <c r="BE5039" s="141"/>
      <c r="BF5039" s="141"/>
      <c r="BG5039" s="142"/>
      <c r="BH5039" s="8"/>
      <c r="BI5039" s="8"/>
      <c r="BJ5039" s="8"/>
      <c r="BK5039" s="8"/>
      <c r="BL5039" s="122"/>
      <c r="BM5039" s="143"/>
      <c r="BN5039" s="143"/>
      <c r="BO5039" s="143"/>
      <c r="BP5039" s="143"/>
      <c r="BQ5039" s="144"/>
      <c r="BR5039" s="8"/>
      <c r="BS5039" s="8"/>
      <c r="BT5039" s="8"/>
      <c r="BU5039" s="8"/>
      <c r="BV5039" s="122"/>
    </row>
    <row r="5040" spans="1:74" ht="28.8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18" t="s">
        <v>5</v>
      </c>
      <c r="H5040" s="3">
        <v>2024</v>
      </c>
      <c r="I5040" s="20" t="s">
        <v>286</v>
      </c>
      <c r="J5040" s="185" t="s">
        <v>338</v>
      </c>
      <c r="K5040" s="185" t="s">
        <v>339</v>
      </c>
      <c r="L5040" s="187">
        <f t="shared" si="171"/>
        <v>0</v>
      </c>
      <c r="M5040" s="187">
        <f t="shared" si="172"/>
        <v>0</v>
      </c>
      <c r="N5040" s="186"/>
      <c r="O5040" s="53"/>
      <c r="P5040" s="53"/>
      <c r="Q5040" s="53"/>
      <c r="R5040" s="53"/>
      <c r="S5040" s="54"/>
      <c r="T5040" s="8"/>
      <c r="U5040" s="8"/>
      <c r="V5040" s="8"/>
      <c r="W5040" s="8"/>
      <c r="X5040" s="122"/>
      <c r="Y5040" s="135"/>
      <c r="Z5040" s="135"/>
      <c r="AA5040" s="135"/>
      <c r="AB5040" s="135"/>
      <c r="AC5040" s="136"/>
      <c r="AD5040" s="8"/>
      <c r="AE5040" s="8"/>
      <c r="AF5040" s="8"/>
      <c r="AG5040" s="8"/>
      <c r="AH5040" s="122"/>
      <c r="AI5040" s="137"/>
      <c r="AJ5040" s="137"/>
      <c r="AK5040" s="137"/>
      <c r="AL5040" s="137"/>
      <c r="AM5040" s="138"/>
      <c r="AN5040" s="8"/>
      <c r="AO5040" s="8"/>
      <c r="AP5040" s="8"/>
      <c r="AQ5040" s="8"/>
      <c r="AR5040" s="122"/>
      <c r="AS5040" s="139"/>
      <c r="AT5040" s="139"/>
      <c r="AU5040" s="139"/>
      <c r="AV5040" s="139"/>
      <c r="AW5040" s="140"/>
      <c r="AX5040" s="8"/>
      <c r="AY5040" s="8"/>
      <c r="AZ5040" s="8"/>
      <c r="BA5040" s="8"/>
      <c r="BB5040" s="122"/>
      <c r="BC5040" s="141"/>
      <c r="BD5040" s="141"/>
      <c r="BE5040" s="141"/>
      <c r="BF5040" s="141"/>
      <c r="BG5040" s="142"/>
      <c r="BH5040" s="8"/>
      <c r="BI5040" s="8"/>
      <c r="BJ5040" s="8"/>
      <c r="BK5040" s="8"/>
      <c r="BL5040" s="122"/>
      <c r="BM5040" s="143"/>
      <c r="BN5040" s="143"/>
      <c r="BO5040" s="143"/>
      <c r="BP5040" s="143"/>
      <c r="BQ5040" s="144"/>
      <c r="BR5040" s="8"/>
      <c r="BS5040" s="8"/>
      <c r="BT5040" s="8"/>
      <c r="BU5040" s="8"/>
      <c r="BV5040" s="122"/>
    </row>
    <row r="5041" spans="1:74" ht="28.8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18" t="s">
        <v>5</v>
      </c>
      <c r="H5041" s="3">
        <v>2024</v>
      </c>
      <c r="I5041" s="20" t="s">
        <v>286</v>
      </c>
      <c r="J5041" s="185" t="s">
        <v>340</v>
      </c>
      <c r="K5041" s="185" t="s">
        <v>318</v>
      </c>
      <c r="L5041" s="187">
        <f t="shared" si="171"/>
        <v>0</v>
      </c>
      <c r="M5041" s="187">
        <f t="shared" si="172"/>
        <v>0</v>
      </c>
      <c r="N5041" s="186"/>
      <c r="O5041" s="53"/>
      <c r="P5041" s="53"/>
      <c r="Q5041" s="53"/>
      <c r="R5041" s="53"/>
      <c r="S5041" s="54"/>
      <c r="T5041" s="8"/>
      <c r="U5041" s="8"/>
      <c r="V5041" s="8"/>
      <c r="W5041" s="8"/>
      <c r="X5041" s="122"/>
      <c r="Y5041" s="135"/>
      <c r="Z5041" s="135"/>
      <c r="AA5041" s="135"/>
      <c r="AB5041" s="135"/>
      <c r="AC5041" s="136"/>
      <c r="AD5041" s="8"/>
      <c r="AE5041" s="8"/>
      <c r="AF5041" s="8"/>
      <c r="AG5041" s="8"/>
      <c r="AH5041" s="122"/>
      <c r="AI5041" s="137"/>
      <c r="AJ5041" s="137"/>
      <c r="AK5041" s="137"/>
      <c r="AL5041" s="137"/>
      <c r="AM5041" s="138"/>
      <c r="AN5041" s="8"/>
      <c r="AO5041" s="8"/>
      <c r="AP5041" s="8"/>
      <c r="AQ5041" s="8"/>
      <c r="AR5041" s="122"/>
      <c r="AS5041" s="139"/>
      <c r="AT5041" s="139"/>
      <c r="AU5041" s="139"/>
      <c r="AV5041" s="139"/>
      <c r="AW5041" s="140"/>
      <c r="AX5041" s="8"/>
      <c r="AY5041" s="8"/>
      <c r="AZ5041" s="8"/>
      <c r="BA5041" s="8"/>
      <c r="BB5041" s="122"/>
      <c r="BC5041" s="141"/>
      <c r="BD5041" s="141"/>
      <c r="BE5041" s="141"/>
      <c r="BF5041" s="141"/>
      <c r="BG5041" s="142"/>
      <c r="BH5041" s="8"/>
      <c r="BI5041" s="8"/>
      <c r="BJ5041" s="8"/>
      <c r="BK5041" s="8"/>
      <c r="BL5041" s="122"/>
      <c r="BM5041" s="143"/>
      <c r="BN5041" s="143"/>
      <c r="BO5041" s="143"/>
      <c r="BP5041" s="143"/>
      <c r="BQ5041" s="144"/>
      <c r="BR5041" s="8"/>
      <c r="BS5041" s="8"/>
      <c r="BT5041" s="8"/>
      <c r="BU5041" s="8"/>
      <c r="BV5041" s="122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18" t="s">
        <v>5</v>
      </c>
      <c r="H5042" s="3">
        <v>2024</v>
      </c>
      <c r="I5042" s="20" t="s">
        <v>286</v>
      </c>
      <c r="J5042" s="185" t="s">
        <v>341</v>
      </c>
      <c r="K5042" s="185" t="s">
        <v>320</v>
      </c>
      <c r="L5042" s="187">
        <f t="shared" si="171"/>
        <v>0</v>
      </c>
      <c r="M5042" s="187">
        <f t="shared" si="172"/>
        <v>0</v>
      </c>
      <c r="N5042" s="186"/>
      <c r="O5042" s="53"/>
      <c r="P5042" s="53"/>
      <c r="Q5042" s="53"/>
      <c r="R5042" s="53"/>
      <c r="S5042" s="54"/>
      <c r="T5042" s="8"/>
      <c r="U5042" s="8"/>
      <c r="V5042" s="8"/>
      <c r="W5042" s="8"/>
      <c r="X5042" s="122"/>
      <c r="Y5042" s="135"/>
      <c r="Z5042" s="135"/>
      <c r="AA5042" s="135"/>
      <c r="AB5042" s="135"/>
      <c r="AC5042" s="136"/>
      <c r="AD5042" s="8"/>
      <c r="AE5042" s="8"/>
      <c r="AF5042" s="8"/>
      <c r="AG5042" s="8"/>
      <c r="AH5042" s="122"/>
      <c r="AI5042" s="137"/>
      <c r="AJ5042" s="137"/>
      <c r="AK5042" s="137"/>
      <c r="AL5042" s="137"/>
      <c r="AM5042" s="138"/>
      <c r="AN5042" s="8"/>
      <c r="AO5042" s="8"/>
      <c r="AP5042" s="8"/>
      <c r="AQ5042" s="8"/>
      <c r="AR5042" s="122"/>
      <c r="AS5042" s="139"/>
      <c r="AT5042" s="139"/>
      <c r="AU5042" s="139"/>
      <c r="AV5042" s="139"/>
      <c r="AW5042" s="140"/>
      <c r="AX5042" s="8"/>
      <c r="AY5042" s="8"/>
      <c r="AZ5042" s="8"/>
      <c r="BA5042" s="8"/>
      <c r="BB5042" s="122"/>
      <c r="BC5042" s="141"/>
      <c r="BD5042" s="141"/>
      <c r="BE5042" s="141"/>
      <c r="BF5042" s="141"/>
      <c r="BG5042" s="142"/>
      <c r="BH5042" s="8"/>
      <c r="BI5042" s="8"/>
      <c r="BJ5042" s="8"/>
      <c r="BK5042" s="8"/>
      <c r="BL5042" s="122"/>
      <c r="BM5042" s="143"/>
      <c r="BN5042" s="143"/>
      <c r="BO5042" s="143"/>
      <c r="BP5042" s="143"/>
      <c r="BQ5042" s="144"/>
      <c r="BR5042" s="8"/>
      <c r="BS5042" s="8"/>
      <c r="BT5042" s="8"/>
      <c r="BU5042" s="8"/>
      <c r="BV5042" s="122"/>
    </row>
    <row r="5043" spans="1:74" ht="28.8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18" t="s">
        <v>5</v>
      </c>
      <c r="H5043" s="3">
        <v>2024</v>
      </c>
      <c r="I5043" s="20" t="s">
        <v>286</v>
      </c>
      <c r="J5043" s="185" t="s">
        <v>342</v>
      </c>
      <c r="K5043" s="185" t="s">
        <v>320</v>
      </c>
      <c r="L5043" s="187">
        <f t="shared" si="171"/>
        <v>0</v>
      </c>
      <c r="M5043" s="187">
        <f t="shared" si="172"/>
        <v>0</v>
      </c>
      <c r="N5043" s="186"/>
      <c r="O5043" s="53"/>
      <c r="P5043" s="53"/>
      <c r="Q5043" s="53"/>
      <c r="R5043" s="53"/>
      <c r="S5043" s="54"/>
      <c r="T5043" s="8"/>
      <c r="U5043" s="8"/>
      <c r="V5043" s="8"/>
      <c r="W5043" s="8"/>
      <c r="X5043" s="122"/>
      <c r="Y5043" s="135"/>
      <c r="Z5043" s="135"/>
      <c r="AA5043" s="135"/>
      <c r="AB5043" s="135"/>
      <c r="AC5043" s="136"/>
      <c r="AD5043" s="8"/>
      <c r="AE5043" s="8"/>
      <c r="AF5043" s="8"/>
      <c r="AG5043" s="8"/>
      <c r="AH5043" s="122"/>
      <c r="AI5043" s="137"/>
      <c r="AJ5043" s="137"/>
      <c r="AK5043" s="137"/>
      <c r="AL5043" s="137"/>
      <c r="AM5043" s="138"/>
      <c r="AN5043" s="8"/>
      <c r="AO5043" s="8"/>
      <c r="AP5043" s="8"/>
      <c r="AQ5043" s="8"/>
      <c r="AR5043" s="122"/>
      <c r="AS5043" s="139"/>
      <c r="AT5043" s="139"/>
      <c r="AU5043" s="139"/>
      <c r="AV5043" s="139"/>
      <c r="AW5043" s="140"/>
      <c r="AX5043" s="8"/>
      <c r="AY5043" s="8"/>
      <c r="AZ5043" s="8"/>
      <c r="BA5043" s="8"/>
      <c r="BB5043" s="122"/>
      <c r="BC5043" s="141"/>
      <c r="BD5043" s="141"/>
      <c r="BE5043" s="141"/>
      <c r="BF5043" s="141"/>
      <c r="BG5043" s="142"/>
      <c r="BH5043" s="8"/>
      <c r="BI5043" s="8"/>
      <c r="BJ5043" s="8"/>
      <c r="BK5043" s="8"/>
      <c r="BL5043" s="122"/>
      <c r="BM5043" s="143"/>
      <c r="BN5043" s="143"/>
      <c r="BO5043" s="143"/>
      <c r="BP5043" s="143"/>
      <c r="BQ5043" s="144"/>
      <c r="BR5043" s="8"/>
      <c r="BS5043" s="8"/>
      <c r="BT5043" s="8"/>
      <c r="BU5043" s="8"/>
      <c r="BV5043" s="122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18" t="s">
        <v>5</v>
      </c>
      <c r="H5044" s="3">
        <v>2024</v>
      </c>
      <c r="I5044" s="20" t="s">
        <v>286</v>
      </c>
      <c r="J5044" s="185" t="s">
        <v>343</v>
      </c>
      <c r="K5044" s="185" t="s">
        <v>339</v>
      </c>
      <c r="L5044" s="187">
        <f t="shared" si="171"/>
        <v>0</v>
      </c>
      <c r="M5044" s="187">
        <f t="shared" si="172"/>
        <v>0</v>
      </c>
      <c r="N5044" s="186"/>
      <c r="O5044" s="53"/>
      <c r="P5044" s="53"/>
      <c r="Q5044" s="53"/>
      <c r="R5044" s="53"/>
      <c r="S5044" s="54"/>
      <c r="T5044" s="8"/>
      <c r="U5044" s="8"/>
      <c r="V5044" s="8"/>
      <c r="W5044" s="8"/>
      <c r="X5044" s="122"/>
      <c r="Y5044" s="135"/>
      <c r="Z5044" s="135"/>
      <c r="AA5044" s="135"/>
      <c r="AB5044" s="135"/>
      <c r="AC5044" s="136"/>
      <c r="AD5044" s="8"/>
      <c r="AE5044" s="8"/>
      <c r="AF5044" s="8"/>
      <c r="AG5044" s="8"/>
      <c r="AH5044" s="122"/>
      <c r="AI5044" s="137"/>
      <c r="AJ5044" s="137"/>
      <c r="AK5044" s="137"/>
      <c r="AL5044" s="137"/>
      <c r="AM5044" s="138"/>
      <c r="AN5044" s="8"/>
      <c r="AO5044" s="8"/>
      <c r="AP5044" s="8"/>
      <c r="AQ5044" s="8"/>
      <c r="AR5044" s="122"/>
      <c r="AS5044" s="139"/>
      <c r="AT5044" s="139"/>
      <c r="AU5044" s="139"/>
      <c r="AV5044" s="139"/>
      <c r="AW5044" s="140"/>
      <c r="AX5044" s="8"/>
      <c r="AY5044" s="8"/>
      <c r="AZ5044" s="8"/>
      <c r="BA5044" s="8"/>
      <c r="BB5044" s="122"/>
      <c r="BC5044" s="141"/>
      <c r="BD5044" s="141"/>
      <c r="BE5044" s="141"/>
      <c r="BF5044" s="141"/>
      <c r="BG5044" s="142"/>
      <c r="BH5044" s="8"/>
      <c r="BI5044" s="8"/>
      <c r="BJ5044" s="8"/>
      <c r="BK5044" s="8"/>
      <c r="BL5044" s="122"/>
      <c r="BM5044" s="143"/>
      <c r="BN5044" s="143"/>
      <c r="BO5044" s="143"/>
      <c r="BP5044" s="143"/>
      <c r="BQ5044" s="144"/>
      <c r="BR5044" s="8"/>
      <c r="BS5044" s="8"/>
      <c r="BT5044" s="8"/>
      <c r="BU5044" s="8"/>
      <c r="BV5044" s="122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18" t="s">
        <v>5</v>
      </c>
      <c r="H5045" s="3">
        <v>2024</v>
      </c>
      <c r="I5045" s="20" t="s">
        <v>288</v>
      </c>
      <c r="J5045" s="185" t="s">
        <v>344</v>
      </c>
      <c r="K5045" s="185" t="s">
        <v>318</v>
      </c>
      <c r="L5045" s="187">
        <f t="shared" si="171"/>
        <v>0</v>
      </c>
      <c r="M5045" s="187">
        <f t="shared" si="172"/>
        <v>0</v>
      </c>
      <c r="N5045" s="186"/>
      <c r="O5045" s="53"/>
      <c r="P5045" s="53"/>
      <c r="Q5045" s="53"/>
      <c r="R5045" s="53"/>
      <c r="S5045" s="54"/>
      <c r="T5045" s="8"/>
      <c r="U5045" s="8"/>
      <c r="V5045" s="8"/>
      <c r="W5045" s="8"/>
      <c r="X5045" s="122"/>
      <c r="Y5045" s="135"/>
      <c r="Z5045" s="135"/>
      <c r="AA5045" s="135"/>
      <c r="AB5045" s="135"/>
      <c r="AC5045" s="136"/>
      <c r="AD5045" s="8"/>
      <c r="AE5045" s="8"/>
      <c r="AF5045" s="8"/>
      <c r="AG5045" s="8"/>
      <c r="AH5045" s="122"/>
      <c r="AI5045" s="137"/>
      <c r="AJ5045" s="137"/>
      <c r="AK5045" s="137"/>
      <c r="AL5045" s="137"/>
      <c r="AM5045" s="138"/>
      <c r="AN5045" s="8"/>
      <c r="AO5045" s="8"/>
      <c r="AP5045" s="8"/>
      <c r="AQ5045" s="8"/>
      <c r="AR5045" s="122"/>
      <c r="AS5045" s="139"/>
      <c r="AT5045" s="139"/>
      <c r="AU5045" s="139"/>
      <c r="AV5045" s="139"/>
      <c r="AW5045" s="140"/>
      <c r="AX5045" s="8"/>
      <c r="AY5045" s="8"/>
      <c r="AZ5045" s="8"/>
      <c r="BA5045" s="8"/>
      <c r="BB5045" s="122"/>
      <c r="BC5045" s="141"/>
      <c r="BD5045" s="141"/>
      <c r="BE5045" s="141"/>
      <c r="BF5045" s="141"/>
      <c r="BG5045" s="142"/>
      <c r="BH5045" s="8"/>
      <c r="BI5045" s="8"/>
      <c r="BJ5045" s="8"/>
      <c r="BK5045" s="8"/>
      <c r="BL5045" s="122"/>
      <c r="BM5045" s="143"/>
      <c r="BN5045" s="143"/>
      <c r="BO5045" s="143"/>
      <c r="BP5045" s="143"/>
      <c r="BQ5045" s="144"/>
      <c r="BR5045" s="8"/>
      <c r="BS5045" s="8"/>
      <c r="BT5045" s="8"/>
      <c r="BU5045" s="8"/>
      <c r="BV5045" s="122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18" t="s">
        <v>5</v>
      </c>
      <c r="H5046" s="3">
        <v>2024</v>
      </c>
      <c r="I5046" s="20" t="s">
        <v>288</v>
      </c>
      <c r="J5046" s="184" t="s">
        <v>351</v>
      </c>
      <c r="K5046" s="184" t="s">
        <v>318</v>
      </c>
      <c r="L5046" s="187">
        <f t="shared" si="171"/>
        <v>0</v>
      </c>
      <c r="M5046" s="187">
        <f t="shared" si="172"/>
        <v>0</v>
      </c>
      <c r="N5046" s="186"/>
      <c r="O5046" s="53"/>
      <c r="P5046" s="53"/>
      <c r="Q5046" s="53"/>
      <c r="R5046" s="53"/>
      <c r="S5046" s="54"/>
      <c r="T5046" s="8"/>
      <c r="U5046" s="8"/>
      <c r="V5046" s="8"/>
      <c r="W5046" s="8"/>
      <c r="X5046" s="122"/>
      <c r="Y5046" s="135"/>
      <c r="Z5046" s="135"/>
      <c r="AA5046" s="135"/>
      <c r="AB5046" s="135"/>
      <c r="AC5046" s="136"/>
      <c r="AD5046" s="8"/>
      <c r="AE5046" s="8"/>
      <c r="AF5046" s="8"/>
      <c r="AG5046" s="8"/>
      <c r="AH5046" s="122"/>
      <c r="AI5046" s="137"/>
      <c r="AJ5046" s="137"/>
      <c r="AK5046" s="137"/>
      <c r="AL5046" s="137"/>
      <c r="AM5046" s="138"/>
      <c r="AN5046" s="8"/>
      <c r="AO5046" s="8"/>
      <c r="AP5046" s="8"/>
      <c r="AQ5046" s="8"/>
      <c r="AR5046" s="122"/>
      <c r="AS5046" s="139"/>
      <c r="AT5046" s="139"/>
      <c r="AU5046" s="139"/>
      <c r="AV5046" s="139"/>
      <c r="AW5046" s="140"/>
      <c r="AX5046" s="8"/>
      <c r="AY5046" s="8"/>
      <c r="AZ5046" s="8"/>
      <c r="BA5046" s="8"/>
      <c r="BB5046" s="122"/>
      <c r="BC5046" s="141"/>
      <c r="BD5046" s="141"/>
      <c r="BE5046" s="141"/>
      <c r="BF5046" s="141"/>
      <c r="BG5046" s="142"/>
      <c r="BH5046" s="8"/>
      <c r="BI5046" s="8"/>
      <c r="BJ5046" s="8"/>
      <c r="BK5046" s="8"/>
      <c r="BL5046" s="122"/>
      <c r="BM5046" s="143"/>
      <c r="BN5046" s="143"/>
      <c r="BO5046" s="143"/>
      <c r="BP5046" s="143"/>
      <c r="BQ5046" s="144"/>
      <c r="BR5046" s="8"/>
      <c r="BS5046" s="8"/>
      <c r="BT5046" s="8"/>
      <c r="BU5046" s="8"/>
      <c r="BV5046" s="122"/>
    </row>
    <row r="5047" spans="1:74" ht="28.8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18" t="s">
        <v>5</v>
      </c>
      <c r="H5047" s="3">
        <v>2024</v>
      </c>
      <c r="I5047" s="20" t="s">
        <v>288</v>
      </c>
      <c r="J5047" s="184" t="s">
        <v>352</v>
      </c>
      <c r="K5047" s="184" t="s">
        <v>321</v>
      </c>
      <c r="L5047" s="187">
        <f t="shared" si="171"/>
        <v>0</v>
      </c>
      <c r="M5047" s="187">
        <f t="shared" si="172"/>
        <v>0</v>
      </c>
      <c r="N5047" s="186"/>
      <c r="O5047" s="33"/>
      <c r="P5047" s="33"/>
      <c r="Q5047" s="33"/>
      <c r="R5047" s="33"/>
      <c r="S5047" s="42"/>
      <c r="T5047" s="2"/>
      <c r="U5047" s="2"/>
      <c r="V5047" s="2"/>
      <c r="W5047" s="2"/>
      <c r="X5047" s="55"/>
      <c r="Y5047" s="62"/>
      <c r="Z5047" s="62"/>
      <c r="AA5047" s="62"/>
      <c r="AB5047" s="62"/>
      <c r="AC5047" s="68"/>
      <c r="AD5047" s="2"/>
      <c r="AE5047" s="2"/>
      <c r="AF5047" s="2"/>
      <c r="AG5047" s="2"/>
      <c r="AH5047" s="55"/>
      <c r="AI5047" s="72"/>
      <c r="AJ5047" s="72"/>
      <c r="AK5047" s="72"/>
      <c r="AL5047" s="72"/>
      <c r="AM5047" s="80"/>
      <c r="AN5047" s="2"/>
      <c r="AO5047" s="2"/>
      <c r="AP5047" s="2"/>
      <c r="AQ5047" s="2"/>
      <c r="AR5047" s="55"/>
      <c r="AS5047" s="85"/>
      <c r="AT5047" s="85"/>
      <c r="AU5047" s="85"/>
      <c r="AV5047" s="85"/>
      <c r="AW5047" s="100"/>
      <c r="AX5047" s="2"/>
      <c r="AY5047" s="2"/>
      <c r="AZ5047" s="2"/>
      <c r="BA5047" s="2"/>
      <c r="BB5047" s="55"/>
      <c r="BC5047" s="105"/>
      <c r="BD5047" s="105"/>
      <c r="BE5047" s="105"/>
      <c r="BF5047" s="105"/>
      <c r="BG5047" s="109"/>
      <c r="BH5047" s="2"/>
      <c r="BI5047" s="2"/>
      <c r="BJ5047" s="2"/>
      <c r="BK5047" s="2"/>
      <c r="BL5047" s="55"/>
      <c r="BM5047" s="48"/>
      <c r="BN5047" s="48"/>
      <c r="BO5047" s="48"/>
      <c r="BP5047" s="48"/>
      <c r="BQ5047" s="117"/>
      <c r="BR5047" s="2"/>
      <c r="BS5047" s="2"/>
      <c r="BT5047" s="2"/>
      <c r="BU5047" s="2"/>
      <c r="BV5047" s="55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18" t="s">
        <v>5</v>
      </c>
      <c r="H5048" s="3">
        <v>2024</v>
      </c>
      <c r="I5048" s="20" t="s">
        <v>288</v>
      </c>
      <c r="J5048" s="184" t="s">
        <v>345</v>
      </c>
      <c r="K5048" s="184" t="s">
        <v>318</v>
      </c>
      <c r="L5048" s="187">
        <f t="shared" si="171"/>
        <v>0</v>
      </c>
      <c r="M5048" s="187">
        <f t="shared" si="172"/>
        <v>0</v>
      </c>
      <c r="N5048" s="186"/>
      <c r="O5048" s="34"/>
      <c r="P5048" s="33"/>
      <c r="Q5048" s="33"/>
      <c r="R5048" s="33"/>
      <c r="S5048" s="42"/>
      <c r="T5048" s="3"/>
      <c r="U5048" s="2"/>
      <c r="V5048" s="2"/>
      <c r="W5048" s="2"/>
      <c r="X5048" s="55"/>
      <c r="Y5048" s="64"/>
      <c r="Z5048" s="62"/>
      <c r="AA5048" s="62"/>
      <c r="AB5048" s="62"/>
      <c r="AC5048" s="68"/>
      <c r="AD5048" s="3"/>
      <c r="AE5048" s="2"/>
      <c r="AF5048" s="2"/>
      <c r="AG5048" s="2"/>
      <c r="AH5048" s="55"/>
      <c r="AI5048" s="73"/>
      <c r="AJ5048" s="72"/>
      <c r="AK5048" s="72"/>
      <c r="AL5048" s="72"/>
      <c r="AM5048" s="80"/>
      <c r="AN5048" s="3"/>
      <c r="AO5048" s="2"/>
      <c r="AP5048" s="2"/>
      <c r="AQ5048" s="2"/>
      <c r="AR5048" s="55"/>
      <c r="AS5048" s="86"/>
      <c r="AT5048" s="85"/>
      <c r="AU5048" s="85"/>
      <c r="AV5048" s="85"/>
      <c r="AW5048" s="100"/>
      <c r="AX5048" s="3"/>
      <c r="AY5048" s="2"/>
      <c r="AZ5048" s="2"/>
      <c r="BA5048" s="2"/>
      <c r="BB5048" s="55"/>
      <c r="BC5048" s="106"/>
      <c r="BD5048" s="105"/>
      <c r="BE5048" s="105"/>
      <c r="BF5048" s="105"/>
      <c r="BG5048" s="109"/>
      <c r="BH5048" s="3"/>
      <c r="BI5048" s="2"/>
      <c r="BJ5048" s="2"/>
      <c r="BK5048" s="2"/>
      <c r="BL5048" s="55"/>
      <c r="BM5048" s="49"/>
      <c r="BN5048" s="48"/>
      <c r="BO5048" s="48"/>
      <c r="BP5048" s="48"/>
      <c r="BQ5048" s="117"/>
      <c r="BR5048" s="3"/>
      <c r="BS5048" s="2"/>
      <c r="BT5048" s="2"/>
      <c r="BU5048" s="2"/>
      <c r="BV5048" s="55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18" t="s">
        <v>5</v>
      </c>
      <c r="H5049" s="3">
        <v>2024</v>
      </c>
      <c r="I5049" s="20" t="s">
        <v>289</v>
      </c>
      <c r="J5049" s="184" t="s">
        <v>268</v>
      </c>
      <c r="K5049" s="184" t="s">
        <v>318</v>
      </c>
      <c r="L5049" s="187">
        <f t="shared" si="171"/>
        <v>0</v>
      </c>
      <c r="M5049" s="187">
        <f t="shared" si="172"/>
        <v>0</v>
      </c>
      <c r="N5049" s="186"/>
      <c r="O5049" s="33"/>
      <c r="P5049" s="33"/>
      <c r="Q5049" s="33"/>
      <c r="R5049" s="33"/>
      <c r="S5049" s="42"/>
      <c r="T5049" s="2"/>
      <c r="U5049" s="2"/>
      <c r="V5049" s="2"/>
      <c r="W5049" s="2"/>
      <c r="X5049" s="55"/>
      <c r="Y5049" s="62"/>
      <c r="Z5049" s="62"/>
      <c r="AA5049" s="62"/>
      <c r="AB5049" s="62"/>
      <c r="AC5049" s="68"/>
      <c r="AD5049" s="2"/>
      <c r="AE5049" s="2"/>
      <c r="AF5049" s="2"/>
      <c r="AG5049" s="2"/>
      <c r="AH5049" s="55"/>
      <c r="AI5049" s="72"/>
      <c r="AJ5049" s="72"/>
      <c r="AK5049" s="72"/>
      <c r="AL5049" s="72"/>
      <c r="AM5049" s="80"/>
      <c r="AN5049" s="2"/>
      <c r="AO5049" s="2"/>
      <c r="AP5049" s="2"/>
      <c r="AQ5049" s="2"/>
      <c r="AR5049" s="55"/>
      <c r="AS5049" s="85"/>
      <c r="AT5049" s="85"/>
      <c r="AU5049" s="85"/>
      <c r="AV5049" s="85"/>
      <c r="AW5049" s="100"/>
      <c r="AX5049" s="2"/>
      <c r="AY5049" s="2"/>
      <c r="AZ5049" s="2"/>
      <c r="BA5049" s="2"/>
      <c r="BB5049" s="55"/>
      <c r="BC5049" s="105"/>
      <c r="BD5049" s="105"/>
      <c r="BE5049" s="105"/>
      <c r="BF5049" s="105"/>
      <c r="BG5049" s="109"/>
      <c r="BH5049" s="2"/>
      <c r="BI5049" s="2"/>
      <c r="BJ5049" s="2"/>
      <c r="BK5049" s="2"/>
      <c r="BL5049" s="55"/>
      <c r="BM5049" s="48"/>
      <c r="BN5049" s="48"/>
      <c r="BO5049" s="48"/>
      <c r="BP5049" s="48"/>
      <c r="BQ5049" s="117"/>
      <c r="BR5049" s="2"/>
      <c r="BS5049" s="2"/>
      <c r="BT5049" s="2"/>
      <c r="BU5049" s="2"/>
      <c r="BV5049" s="55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18" t="s">
        <v>5</v>
      </c>
      <c r="H5050" s="3">
        <v>2024</v>
      </c>
      <c r="I5050" s="20" t="s">
        <v>289</v>
      </c>
      <c r="J5050" s="184" t="s">
        <v>292</v>
      </c>
      <c r="K5050" s="184" t="s">
        <v>318</v>
      </c>
      <c r="L5050" s="187">
        <f t="shared" si="171"/>
        <v>0</v>
      </c>
      <c r="M5050" s="187">
        <f t="shared" si="172"/>
        <v>0</v>
      </c>
      <c r="N5050" s="186"/>
      <c r="O5050" s="33"/>
      <c r="P5050" s="33"/>
      <c r="Q5050" s="33"/>
      <c r="R5050" s="33"/>
      <c r="S5050" s="42"/>
      <c r="T5050" s="2"/>
      <c r="U5050" s="2"/>
      <c r="V5050" s="2"/>
      <c r="W5050" s="2"/>
      <c r="X5050" s="55"/>
      <c r="Y5050" s="62"/>
      <c r="Z5050" s="62"/>
      <c r="AA5050" s="62"/>
      <c r="AB5050" s="62"/>
      <c r="AC5050" s="68"/>
      <c r="AD5050" s="2"/>
      <c r="AE5050" s="2"/>
      <c r="AF5050" s="2"/>
      <c r="AG5050" s="2"/>
      <c r="AH5050" s="55"/>
      <c r="AI5050" s="72"/>
      <c r="AJ5050" s="72"/>
      <c r="AK5050" s="72"/>
      <c r="AL5050" s="72"/>
      <c r="AM5050" s="80"/>
      <c r="AN5050" s="2"/>
      <c r="AO5050" s="2"/>
      <c r="AP5050" s="2"/>
      <c r="AQ5050" s="2"/>
      <c r="AR5050" s="55"/>
      <c r="AS5050" s="85"/>
      <c r="AT5050" s="85"/>
      <c r="AU5050" s="85"/>
      <c r="AV5050" s="85"/>
      <c r="AW5050" s="100"/>
      <c r="AX5050" s="2"/>
      <c r="AY5050" s="2"/>
      <c r="AZ5050" s="2"/>
      <c r="BA5050" s="2"/>
      <c r="BB5050" s="55"/>
      <c r="BC5050" s="105"/>
      <c r="BD5050" s="105"/>
      <c r="BE5050" s="105"/>
      <c r="BF5050" s="105"/>
      <c r="BG5050" s="109"/>
      <c r="BH5050" s="2"/>
      <c r="BI5050" s="2"/>
      <c r="BJ5050" s="2"/>
      <c r="BK5050" s="2"/>
      <c r="BL5050" s="55"/>
      <c r="BM5050" s="48"/>
      <c r="BN5050" s="48"/>
      <c r="BO5050" s="48"/>
      <c r="BP5050" s="48"/>
      <c r="BQ5050" s="117"/>
      <c r="BR5050" s="2"/>
      <c r="BS5050" s="2"/>
      <c r="BT5050" s="2"/>
      <c r="BU5050" s="2"/>
      <c r="BV5050" s="55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18" t="s">
        <v>5</v>
      </c>
      <c r="H5051" s="3">
        <v>2024</v>
      </c>
      <c r="I5051" s="20" t="s">
        <v>285</v>
      </c>
      <c r="J5051" s="184" t="s">
        <v>293</v>
      </c>
      <c r="K5051" s="184" t="s">
        <v>318</v>
      </c>
      <c r="L5051" s="187">
        <f t="shared" si="171"/>
        <v>0</v>
      </c>
      <c r="M5051" s="187">
        <f t="shared" si="172"/>
        <v>0</v>
      </c>
      <c r="N5051" s="186"/>
      <c r="O5051" s="33"/>
      <c r="P5051" s="33"/>
      <c r="Q5051" s="33"/>
      <c r="R5051" s="34"/>
      <c r="S5051" s="41"/>
      <c r="T5051" s="2"/>
      <c r="U5051" s="2"/>
      <c r="V5051" s="2"/>
      <c r="W5051" s="3"/>
      <c r="X5051" s="56"/>
      <c r="Y5051" s="62"/>
      <c r="Z5051" s="62"/>
      <c r="AA5051" s="62"/>
      <c r="AB5051" s="64"/>
      <c r="AC5051" s="69"/>
      <c r="AD5051" s="2"/>
      <c r="AE5051" s="2"/>
      <c r="AF5051" s="2"/>
      <c r="AG5051" s="3"/>
      <c r="AH5051" s="56"/>
      <c r="AI5051" s="72"/>
      <c r="AJ5051" s="72"/>
      <c r="AK5051" s="72"/>
      <c r="AL5051" s="73"/>
      <c r="AM5051" s="81"/>
      <c r="AN5051" s="2"/>
      <c r="AO5051" s="2"/>
      <c r="AP5051" s="2"/>
      <c r="AQ5051" s="3"/>
      <c r="AR5051" s="56"/>
      <c r="AS5051" s="85"/>
      <c r="AT5051" s="85"/>
      <c r="AU5051" s="85"/>
      <c r="AV5051" s="86"/>
      <c r="AW5051" s="101"/>
      <c r="AX5051" s="2"/>
      <c r="AY5051" s="2"/>
      <c r="AZ5051" s="2"/>
      <c r="BA5051" s="3"/>
      <c r="BB5051" s="56"/>
      <c r="BC5051" s="105"/>
      <c r="BD5051" s="105"/>
      <c r="BE5051" s="105"/>
      <c r="BF5051" s="106"/>
      <c r="BG5051" s="110"/>
      <c r="BH5051" s="2"/>
      <c r="BI5051" s="2"/>
      <c r="BJ5051" s="2"/>
      <c r="BK5051" s="3"/>
      <c r="BL5051" s="56"/>
      <c r="BM5051" s="48"/>
      <c r="BN5051" s="48"/>
      <c r="BO5051" s="48"/>
      <c r="BP5051" s="49"/>
      <c r="BQ5051" s="118"/>
      <c r="BR5051" s="2"/>
      <c r="BS5051" s="2"/>
      <c r="BT5051" s="2"/>
      <c r="BU5051" s="3"/>
      <c r="BV5051" s="56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18" t="s">
        <v>5</v>
      </c>
      <c r="H5052" s="3">
        <v>2024</v>
      </c>
      <c r="I5052" s="20" t="s">
        <v>287</v>
      </c>
      <c r="J5052" s="184" t="s">
        <v>269</v>
      </c>
      <c r="K5052" s="184" t="s">
        <v>320</v>
      </c>
      <c r="L5052" s="187">
        <f t="shared" si="171"/>
        <v>2</v>
      </c>
      <c r="M5052" s="187">
        <f t="shared" si="172"/>
        <v>4.4710000000000001</v>
      </c>
      <c r="N5052" s="186"/>
      <c r="O5052" s="33"/>
      <c r="P5052" s="33"/>
      <c r="Q5052" s="33"/>
      <c r="R5052" s="33"/>
      <c r="S5052" s="42"/>
      <c r="T5052" s="2"/>
      <c r="U5052" s="2"/>
      <c r="V5052" s="2"/>
      <c r="W5052" s="2"/>
      <c r="X5052" s="55"/>
      <c r="Y5052" s="62"/>
      <c r="Z5052" s="62"/>
      <c r="AA5052" s="62"/>
      <c r="AB5052" s="64">
        <v>2</v>
      </c>
      <c r="AC5052" s="68">
        <v>4.4710000000000001</v>
      </c>
      <c r="AD5052" s="2"/>
      <c r="AE5052" s="2"/>
      <c r="AF5052" s="2"/>
      <c r="AG5052" s="2"/>
      <c r="AH5052" s="55"/>
      <c r="AI5052" s="72"/>
      <c r="AJ5052" s="72"/>
      <c r="AK5052" s="72"/>
      <c r="AL5052" s="72"/>
      <c r="AM5052" s="80"/>
      <c r="AN5052" s="2"/>
      <c r="AO5052" s="2"/>
      <c r="AP5052" s="2"/>
      <c r="AQ5052" s="2"/>
      <c r="AR5052" s="55"/>
      <c r="AS5052" s="85"/>
      <c r="AT5052" s="85"/>
      <c r="AU5052" s="85"/>
      <c r="AV5052" s="85"/>
      <c r="AW5052" s="100"/>
      <c r="AX5052" s="2"/>
      <c r="AY5052" s="2"/>
      <c r="AZ5052" s="2"/>
      <c r="BA5052" s="2"/>
      <c r="BB5052" s="55"/>
      <c r="BC5052" s="105"/>
      <c r="BD5052" s="105"/>
      <c r="BE5052" s="105"/>
      <c r="BF5052" s="105"/>
      <c r="BG5052" s="109"/>
      <c r="BH5052" s="2"/>
      <c r="BI5052" s="2"/>
      <c r="BJ5052" s="2"/>
      <c r="BK5052" s="2"/>
      <c r="BL5052" s="55"/>
      <c r="BM5052" s="48"/>
      <c r="BN5052" s="48"/>
      <c r="BO5052" s="48"/>
      <c r="BP5052" s="48"/>
      <c r="BQ5052" s="117"/>
      <c r="BR5052" s="2"/>
      <c r="BS5052" s="2"/>
      <c r="BT5052" s="2"/>
      <c r="BU5052" s="2"/>
      <c r="BV5052" s="55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18" t="s">
        <v>5</v>
      </c>
      <c r="H5053" s="3">
        <v>2024</v>
      </c>
      <c r="I5053" s="20" t="s">
        <v>287</v>
      </c>
      <c r="J5053" s="184" t="s">
        <v>270</v>
      </c>
      <c r="K5053" s="184" t="s">
        <v>320</v>
      </c>
      <c r="L5053" s="187">
        <f t="shared" si="171"/>
        <v>0</v>
      </c>
      <c r="M5053" s="187">
        <f t="shared" si="172"/>
        <v>0</v>
      </c>
      <c r="N5053" s="186"/>
      <c r="O5053" s="33"/>
      <c r="P5053" s="33"/>
      <c r="Q5053" s="33"/>
      <c r="R5053" s="33"/>
      <c r="S5053" s="42"/>
      <c r="T5053" s="2"/>
      <c r="U5053" s="2"/>
      <c r="V5053" s="2"/>
      <c r="W5053" s="2"/>
      <c r="X5053" s="55"/>
      <c r="Y5053" s="62"/>
      <c r="Z5053" s="62"/>
      <c r="AA5053" s="62"/>
      <c r="AB5053" s="62"/>
      <c r="AC5053" s="68"/>
      <c r="AD5053" s="2"/>
      <c r="AE5053" s="2"/>
      <c r="AF5053" s="2"/>
      <c r="AG5053" s="2"/>
      <c r="AH5053" s="55"/>
      <c r="AI5053" s="72"/>
      <c r="AJ5053" s="72"/>
      <c r="AK5053" s="72"/>
      <c r="AL5053" s="72"/>
      <c r="AM5053" s="80"/>
      <c r="AN5053" s="2"/>
      <c r="AO5053" s="2"/>
      <c r="AP5053" s="2"/>
      <c r="AQ5053" s="2"/>
      <c r="AR5053" s="55"/>
      <c r="AS5053" s="85"/>
      <c r="AT5053" s="85"/>
      <c r="AU5053" s="85"/>
      <c r="AV5053" s="85"/>
      <c r="AW5053" s="100"/>
      <c r="AX5053" s="2"/>
      <c r="AY5053" s="2"/>
      <c r="AZ5053" s="2"/>
      <c r="BA5053" s="2"/>
      <c r="BB5053" s="55"/>
      <c r="BC5053" s="105"/>
      <c r="BD5053" s="105"/>
      <c r="BE5053" s="105"/>
      <c r="BF5053" s="105"/>
      <c r="BG5053" s="109"/>
      <c r="BH5053" s="2"/>
      <c r="BI5053" s="2"/>
      <c r="BJ5053" s="2"/>
      <c r="BK5053" s="2"/>
      <c r="BL5053" s="55"/>
      <c r="BM5053" s="48"/>
      <c r="BN5053" s="48"/>
      <c r="BO5053" s="48"/>
      <c r="BP5053" s="48"/>
      <c r="BQ5053" s="117"/>
      <c r="BR5053" s="2"/>
      <c r="BS5053" s="2"/>
      <c r="BT5053" s="2"/>
      <c r="BU5053" s="2"/>
      <c r="BV5053" s="55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18" t="s">
        <v>5</v>
      </c>
      <c r="H5054" s="3">
        <v>2024</v>
      </c>
      <c r="I5054" s="20" t="s">
        <v>290</v>
      </c>
      <c r="J5054" s="184" t="s">
        <v>271</v>
      </c>
      <c r="K5054" s="184" t="s">
        <v>321</v>
      </c>
      <c r="L5054" s="187">
        <f t="shared" si="171"/>
        <v>0</v>
      </c>
      <c r="M5054" s="187">
        <f t="shared" si="172"/>
        <v>0</v>
      </c>
      <c r="N5054" s="186"/>
      <c r="O5054" s="33"/>
      <c r="P5054" s="33"/>
      <c r="Q5054" s="33"/>
      <c r="R5054" s="33"/>
      <c r="S5054" s="42"/>
      <c r="T5054" s="2"/>
      <c r="U5054" s="2"/>
      <c r="V5054" s="2"/>
      <c r="W5054" s="2"/>
      <c r="X5054" s="55"/>
      <c r="Y5054" s="62"/>
      <c r="Z5054" s="62"/>
      <c r="AA5054" s="62"/>
      <c r="AB5054" s="62"/>
      <c r="AC5054" s="68"/>
      <c r="AD5054" s="2"/>
      <c r="AE5054" s="2"/>
      <c r="AF5054" s="2"/>
      <c r="AG5054" s="2"/>
      <c r="AH5054" s="55"/>
      <c r="AI5054" s="72"/>
      <c r="AJ5054" s="72"/>
      <c r="AK5054" s="72"/>
      <c r="AL5054" s="72"/>
      <c r="AM5054" s="80"/>
      <c r="AN5054" s="2"/>
      <c r="AO5054" s="2"/>
      <c r="AP5054" s="2"/>
      <c r="AQ5054" s="2"/>
      <c r="AR5054" s="55"/>
      <c r="AS5054" s="85"/>
      <c r="AT5054" s="85"/>
      <c r="AU5054" s="85"/>
      <c r="AV5054" s="85"/>
      <c r="AW5054" s="100"/>
      <c r="AX5054" s="2"/>
      <c r="AY5054" s="2"/>
      <c r="AZ5054" s="2"/>
      <c r="BA5054" s="2"/>
      <c r="BB5054" s="55"/>
      <c r="BC5054" s="105"/>
      <c r="BD5054" s="105"/>
      <c r="BE5054" s="105"/>
      <c r="BF5054" s="105"/>
      <c r="BG5054" s="109"/>
      <c r="BH5054" s="2"/>
      <c r="BI5054" s="2"/>
      <c r="BJ5054" s="2"/>
      <c r="BK5054" s="2"/>
      <c r="BL5054" s="55"/>
      <c r="BM5054" s="48"/>
      <c r="BN5054" s="48"/>
      <c r="BO5054" s="48"/>
      <c r="BP5054" s="48"/>
      <c r="BQ5054" s="117"/>
      <c r="BR5054" s="2"/>
      <c r="BS5054" s="2"/>
      <c r="BT5054" s="2"/>
      <c r="BU5054" s="2"/>
      <c r="BV5054" s="55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18" t="s">
        <v>5</v>
      </c>
      <c r="H5055" s="3">
        <v>2024</v>
      </c>
      <c r="I5055" s="20" t="s">
        <v>284</v>
      </c>
      <c r="J5055" s="184" t="s">
        <v>294</v>
      </c>
      <c r="K5055" s="184" t="s">
        <v>320</v>
      </c>
      <c r="L5055" s="187">
        <f t="shared" si="171"/>
        <v>0</v>
      </c>
      <c r="M5055" s="187">
        <f t="shared" si="172"/>
        <v>0</v>
      </c>
      <c r="N5055" s="186"/>
      <c r="O5055" s="33"/>
      <c r="P5055" s="33"/>
      <c r="Q5055" s="33"/>
      <c r="R5055" s="33"/>
      <c r="S5055" s="42"/>
      <c r="T5055" s="2"/>
      <c r="U5055" s="2"/>
      <c r="V5055" s="2"/>
      <c r="W5055" s="2"/>
      <c r="X5055" s="55"/>
      <c r="Y5055" s="62"/>
      <c r="Z5055" s="62"/>
      <c r="AA5055" s="62"/>
      <c r="AB5055" s="62"/>
      <c r="AC5055" s="68"/>
      <c r="AD5055" s="2"/>
      <c r="AE5055" s="2"/>
      <c r="AF5055" s="2"/>
      <c r="AG5055" s="2"/>
      <c r="AH5055" s="55"/>
      <c r="AI5055" s="72"/>
      <c r="AJ5055" s="72"/>
      <c r="AK5055" s="72"/>
      <c r="AL5055" s="72"/>
      <c r="AM5055" s="80"/>
      <c r="AN5055" s="2"/>
      <c r="AO5055" s="2"/>
      <c r="AP5055" s="2"/>
      <c r="AQ5055" s="2"/>
      <c r="AR5055" s="55"/>
      <c r="AS5055" s="85"/>
      <c r="AT5055" s="85"/>
      <c r="AU5055" s="85"/>
      <c r="AV5055" s="85"/>
      <c r="AW5055" s="100"/>
      <c r="AX5055" s="2"/>
      <c r="AY5055" s="2"/>
      <c r="AZ5055" s="2"/>
      <c r="BA5055" s="2"/>
      <c r="BB5055" s="55"/>
      <c r="BC5055" s="105"/>
      <c r="BD5055" s="105"/>
      <c r="BE5055" s="105"/>
      <c r="BF5055" s="105"/>
      <c r="BG5055" s="109"/>
      <c r="BH5055" s="2"/>
      <c r="BI5055" s="2"/>
      <c r="BJ5055" s="2"/>
      <c r="BK5055" s="2"/>
      <c r="BL5055" s="55"/>
      <c r="BM5055" s="48"/>
      <c r="BN5055" s="48"/>
      <c r="BO5055" s="48"/>
      <c r="BP5055" s="48"/>
      <c r="BQ5055" s="117"/>
      <c r="BR5055" s="2"/>
      <c r="BS5055" s="2"/>
      <c r="BT5055" s="2"/>
      <c r="BU5055" s="2"/>
      <c r="BV5055" s="55"/>
    </row>
    <row r="5056" spans="1:74" ht="28.8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18" t="s">
        <v>5</v>
      </c>
      <c r="H5056" s="3">
        <v>2024</v>
      </c>
      <c r="I5056" s="20" t="s">
        <v>284</v>
      </c>
      <c r="J5056" s="184" t="s">
        <v>346</v>
      </c>
      <c r="K5056" s="184" t="s">
        <v>320</v>
      </c>
      <c r="L5056" s="187">
        <f t="shared" si="171"/>
        <v>0</v>
      </c>
      <c r="M5056" s="187">
        <f t="shared" si="172"/>
        <v>0</v>
      </c>
      <c r="N5056" s="186"/>
      <c r="O5056" s="33"/>
      <c r="P5056" s="33"/>
      <c r="Q5056" s="33"/>
      <c r="R5056" s="33"/>
      <c r="S5056" s="42"/>
      <c r="T5056" s="2"/>
      <c r="U5056" s="2"/>
      <c r="V5056" s="2"/>
      <c r="W5056" s="2"/>
      <c r="X5056" s="55"/>
      <c r="Y5056" s="62"/>
      <c r="Z5056" s="62"/>
      <c r="AA5056" s="62"/>
      <c r="AB5056" s="62"/>
      <c r="AC5056" s="68"/>
      <c r="AD5056" s="2"/>
      <c r="AE5056" s="2"/>
      <c r="AF5056" s="2"/>
      <c r="AG5056" s="2"/>
      <c r="AH5056" s="55"/>
      <c r="AI5056" s="72"/>
      <c r="AJ5056" s="72"/>
      <c r="AK5056" s="72"/>
      <c r="AL5056" s="72"/>
      <c r="AM5056" s="80"/>
      <c r="AN5056" s="2"/>
      <c r="AO5056" s="2"/>
      <c r="AP5056" s="2"/>
      <c r="AQ5056" s="2"/>
      <c r="AR5056" s="55"/>
      <c r="AS5056" s="85"/>
      <c r="AT5056" s="85"/>
      <c r="AU5056" s="85"/>
      <c r="AV5056" s="85"/>
      <c r="AW5056" s="100"/>
      <c r="AX5056" s="2"/>
      <c r="AY5056" s="2"/>
      <c r="AZ5056" s="2"/>
      <c r="BA5056" s="2"/>
      <c r="BB5056" s="55"/>
      <c r="BC5056" s="105"/>
      <c r="BD5056" s="105"/>
      <c r="BE5056" s="105"/>
      <c r="BF5056" s="105"/>
      <c r="BG5056" s="109"/>
      <c r="BH5056" s="2"/>
      <c r="BI5056" s="2"/>
      <c r="BJ5056" s="2"/>
      <c r="BK5056" s="2"/>
      <c r="BL5056" s="55"/>
      <c r="BM5056" s="48"/>
      <c r="BN5056" s="48"/>
      <c r="BO5056" s="48"/>
      <c r="BP5056" s="48"/>
      <c r="BQ5056" s="117"/>
      <c r="BR5056" s="2"/>
      <c r="BS5056" s="2"/>
      <c r="BT5056" s="2"/>
      <c r="BU5056" s="2"/>
      <c r="BV5056" s="55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18" t="s">
        <v>5</v>
      </c>
      <c r="H5057" s="3">
        <v>2024</v>
      </c>
      <c r="I5057" s="20" t="s">
        <v>284</v>
      </c>
      <c r="J5057" s="184" t="s">
        <v>295</v>
      </c>
      <c r="K5057" s="184" t="s">
        <v>320</v>
      </c>
      <c r="L5057" s="187">
        <f t="shared" si="171"/>
        <v>0</v>
      </c>
      <c r="M5057" s="187">
        <f t="shared" si="172"/>
        <v>0</v>
      </c>
      <c r="N5057" s="186"/>
      <c r="O5057" s="33"/>
      <c r="P5057" s="33"/>
      <c r="Q5057" s="33"/>
      <c r="R5057" s="33"/>
      <c r="S5057" s="42"/>
      <c r="T5057" s="2"/>
      <c r="U5057" s="2"/>
      <c r="V5057" s="2"/>
      <c r="W5057" s="2"/>
      <c r="X5057" s="55"/>
      <c r="Y5057" s="62"/>
      <c r="Z5057" s="62"/>
      <c r="AA5057" s="62"/>
      <c r="AB5057" s="62"/>
      <c r="AC5057" s="68"/>
      <c r="AD5057" s="2"/>
      <c r="AE5057" s="2"/>
      <c r="AF5057" s="2"/>
      <c r="AG5057" s="2"/>
      <c r="AH5057" s="55"/>
      <c r="AI5057" s="72"/>
      <c r="AJ5057" s="72"/>
      <c r="AK5057" s="72"/>
      <c r="AL5057" s="72"/>
      <c r="AM5057" s="80"/>
      <c r="AN5057" s="2"/>
      <c r="AO5057" s="2"/>
      <c r="AP5057" s="2"/>
      <c r="AQ5057" s="2"/>
      <c r="AR5057" s="55"/>
      <c r="AS5057" s="85"/>
      <c r="AT5057" s="85"/>
      <c r="AU5057" s="85"/>
      <c r="AV5057" s="85"/>
      <c r="AW5057" s="100"/>
      <c r="AX5057" s="2"/>
      <c r="AY5057" s="2"/>
      <c r="AZ5057" s="2"/>
      <c r="BA5057" s="2"/>
      <c r="BB5057" s="55"/>
      <c r="BC5057" s="105"/>
      <c r="BD5057" s="105"/>
      <c r="BE5057" s="105"/>
      <c r="BF5057" s="105"/>
      <c r="BG5057" s="109"/>
      <c r="BH5057" s="2"/>
      <c r="BI5057" s="2"/>
      <c r="BJ5057" s="2"/>
      <c r="BK5057" s="2"/>
      <c r="BL5057" s="55"/>
      <c r="BM5057" s="48"/>
      <c r="BN5057" s="48"/>
      <c r="BO5057" s="48"/>
      <c r="BP5057" s="48"/>
      <c r="BQ5057" s="117"/>
      <c r="BR5057" s="2"/>
      <c r="BS5057" s="2"/>
      <c r="BT5057" s="2"/>
      <c r="BU5057" s="2"/>
      <c r="BV5057" s="55"/>
    </row>
    <row r="5058" spans="1:74" ht="28.8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18" t="s">
        <v>5</v>
      </c>
      <c r="H5058" s="3">
        <v>2024</v>
      </c>
      <c r="I5058" s="20" t="s">
        <v>290</v>
      </c>
      <c r="J5058" s="184" t="s">
        <v>299</v>
      </c>
      <c r="K5058" s="184" t="s">
        <v>318</v>
      </c>
      <c r="L5058" s="187">
        <f t="shared" si="171"/>
        <v>0</v>
      </c>
      <c r="M5058" s="187">
        <f t="shared" si="172"/>
        <v>0</v>
      </c>
      <c r="N5058" s="186"/>
      <c r="O5058" s="33"/>
      <c r="P5058" s="33"/>
      <c r="Q5058" s="33"/>
      <c r="R5058" s="33"/>
      <c r="S5058" s="42"/>
      <c r="T5058" s="2"/>
      <c r="U5058" s="2"/>
      <c r="V5058" s="2"/>
      <c r="W5058" s="2"/>
      <c r="X5058" s="55"/>
      <c r="Y5058" s="62"/>
      <c r="Z5058" s="62"/>
      <c r="AA5058" s="62"/>
      <c r="AB5058" s="62"/>
      <c r="AC5058" s="68"/>
      <c r="AD5058" s="2"/>
      <c r="AE5058" s="2"/>
      <c r="AF5058" s="2"/>
      <c r="AG5058" s="2"/>
      <c r="AH5058" s="55"/>
      <c r="AI5058" s="72"/>
      <c r="AJ5058" s="72"/>
      <c r="AK5058" s="72"/>
      <c r="AL5058" s="72"/>
      <c r="AM5058" s="80"/>
      <c r="AN5058" s="2"/>
      <c r="AO5058" s="2"/>
      <c r="AP5058" s="2"/>
      <c r="AQ5058" s="2"/>
      <c r="AR5058" s="55"/>
      <c r="AS5058" s="85"/>
      <c r="AT5058" s="85"/>
      <c r="AU5058" s="85"/>
      <c r="AV5058" s="85"/>
      <c r="AW5058" s="100"/>
      <c r="AX5058" s="2"/>
      <c r="AY5058" s="2"/>
      <c r="AZ5058" s="2"/>
      <c r="BA5058" s="2"/>
      <c r="BB5058" s="55"/>
      <c r="BC5058" s="105"/>
      <c r="BD5058" s="105"/>
      <c r="BE5058" s="105"/>
      <c r="BF5058" s="105"/>
      <c r="BG5058" s="109"/>
      <c r="BH5058" s="2"/>
      <c r="BI5058" s="2"/>
      <c r="BJ5058" s="2"/>
      <c r="BK5058" s="2"/>
      <c r="BL5058" s="55"/>
      <c r="BM5058" s="48"/>
      <c r="BN5058" s="48"/>
      <c r="BO5058" s="48"/>
      <c r="BP5058" s="48"/>
      <c r="BQ5058" s="117"/>
      <c r="BR5058" s="2"/>
      <c r="BS5058" s="2"/>
      <c r="BT5058" s="2"/>
      <c r="BU5058" s="2"/>
      <c r="BV5058" s="55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18" t="s">
        <v>5</v>
      </c>
      <c r="H5059" s="3">
        <v>2024</v>
      </c>
      <c r="I5059" s="20" t="s">
        <v>315</v>
      </c>
      <c r="J5059" s="184" t="s">
        <v>347</v>
      </c>
      <c r="K5059" s="184" t="s">
        <v>320</v>
      </c>
      <c r="L5059" s="187">
        <f t="shared" si="171"/>
        <v>0</v>
      </c>
      <c r="M5059" s="187">
        <f t="shared" si="172"/>
        <v>0</v>
      </c>
      <c r="N5059" s="186"/>
      <c r="O5059" s="33"/>
      <c r="P5059" s="33"/>
      <c r="Q5059" s="33"/>
      <c r="R5059" s="33"/>
      <c r="S5059" s="42"/>
      <c r="T5059" s="2"/>
      <c r="U5059" s="2"/>
      <c r="V5059" s="2"/>
      <c r="W5059" s="2"/>
      <c r="X5059" s="55"/>
      <c r="Y5059" s="62"/>
      <c r="Z5059" s="62"/>
      <c r="AA5059" s="62"/>
      <c r="AB5059" s="62"/>
      <c r="AC5059" s="68"/>
      <c r="AD5059" s="2"/>
      <c r="AE5059" s="2"/>
      <c r="AF5059" s="2"/>
      <c r="AG5059" s="2"/>
      <c r="AH5059" s="55"/>
      <c r="AI5059" s="72"/>
      <c r="AJ5059" s="72"/>
      <c r="AK5059" s="72"/>
      <c r="AL5059" s="72"/>
      <c r="AM5059" s="80"/>
      <c r="AN5059" s="2"/>
      <c r="AO5059" s="2"/>
      <c r="AP5059" s="2"/>
      <c r="AQ5059" s="2"/>
      <c r="AR5059" s="55"/>
      <c r="AS5059" s="85"/>
      <c r="AT5059" s="85"/>
      <c r="AU5059" s="85"/>
      <c r="AV5059" s="85"/>
      <c r="AW5059" s="100"/>
      <c r="AX5059" s="2"/>
      <c r="AY5059" s="2"/>
      <c r="AZ5059" s="2"/>
      <c r="BA5059" s="2"/>
      <c r="BB5059" s="55"/>
      <c r="BC5059" s="105"/>
      <c r="BD5059" s="105"/>
      <c r="BE5059" s="105"/>
      <c r="BF5059" s="105"/>
      <c r="BG5059" s="109"/>
      <c r="BH5059" s="2"/>
      <c r="BI5059" s="2"/>
      <c r="BJ5059" s="2"/>
      <c r="BK5059" s="2"/>
      <c r="BL5059" s="55"/>
      <c r="BM5059" s="48"/>
      <c r="BN5059" s="48"/>
      <c r="BO5059" s="48"/>
      <c r="BP5059" s="48"/>
      <c r="BQ5059" s="117"/>
      <c r="BR5059" s="2"/>
      <c r="BS5059" s="2"/>
      <c r="BT5059" s="2"/>
      <c r="BU5059" s="2"/>
      <c r="BV5059" s="55"/>
    </row>
    <row r="5060" spans="1:74" ht="28.8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18" t="s">
        <v>5</v>
      </c>
      <c r="H5060" s="3">
        <v>2024</v>
      </c>
      <c r="I5060" s="20" t="s">
        <v>315</v>
      </c>
      <c r="J5060" s="184" t="s">
        <v>296</v>
      </c>
      <c r="K5060" s="184" t="s">
        <v>321</v>
      </c>
      <c r="L5060" s="187">
        <f t="shared" si="171"/>
        <v>0</v>
      </c>
      <c r="M5060" s="187">
        <f t="shared" si="172"/>
        <v>0</v>
      </c>
      <c r="N5060" s="186"/>
      <c r="O5060" s="33"/>
      <c r="P5060" s="33"/>
      <c r="Q5060" s="33"/>
      <c r="R5060" s="33"/>
      <c r="S5060" s="42"/>
      <c r="T5060" s="2"/>
      <c r="U5060" s="2"/>
      <c r="V5060" s="2"/>
      <c r="W5060" s="2"/>
      <c r="X5060" s="55"/>
      <c r="Y5060" s="62"/>
      <c r="Z5060" s="62"/>
      <c r="AA5060" s="62"/>
      <c r="AB5060" s="62"/>
      <c r="AC5060" s="68"/>
      <c r="AD5060" s="2"/>
      <c r="AE5060" s="2"/>
      <c r="AF5060" s="2"/>
      <c r="AG5060" s="2"/>
      <c r="AH5060" s="55"/>
      <c r="AI5060" s="72"/>
      <c r="AJ5060" s="72"/>
      <c r="AK5060" s="72"/>
      <c r="AL5060" s="72"/>
      <c r="AM5060" s="80"/>
      <c r="AN5060" s="2"/>
      <c r="AO5060" s="2"/>
      <c r="AP5060" s="2"/>
      <c r="AQ5060" s="2"/>
      <c r="AR5060" s="55"/>
      <c r="AS5060" s="85"/>
      <c r="AT5060" s="85"/>
      <c r="AU5060" s="85"/>
      <c r="AV5060" s="85"/>
      <c r="AW5060" s="100"/>
      <c r="AX5060" s="2"/>
      <c r="AY5060" s="2"/>
      <c r="AZ5060" s="2"/>
      <c r="BA5060" s="2"/>
      <c r="BB5060" s="55"/>
      <c r="BC5060" s="105"/>
      <c r="BD5060" s="105"/>
      <c r="BE5060" s="105"/>
      <c r="BF5060" s="105"/>
      <c r="BG5060" s="109"/>
      <c r="BH5060" s="2"/>
      <c r="BI5060" s="2"/>
      <c r="BJ5060" s="2"/>
      <c r="BK5060" s="2"/>
      <c r="BL5060" s="55"/>
      <c r="BM5060" s="48"/>
      <c r="BN5060" s="48"/>
      <c r="BO5060" s="48"/>
      <c r="BP5060" s="48"/>
      <c r="BQ5060" s="117"/>
      <c r="BR5060" s="2"/>
      <c r="BS5060" s="2"/>
      <c r="BT5060" s="2"/>
      <c r="BU5060" s="2"/>
      <c r="BV5060" s="55"/>
    </row>
    <row r="5061" spans="1:74" ht="28.8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18" t="s">
        <v>5</v>
      </c>
      <c r="H5061" s="3">
        <v>2024</v>
      </c>
      <c r="I5061" s="20" t="s">
        <v>316</v>
      </c>
      <c r="J5061" s="184" t="s">
        <v>297</v>
      </c>
      <c r="K5061" s="184" t="s">
        <v>318</v>
      </c>
      <c r="L5061" s="187">
        <f t="shared" si="171"/>
        <v>0</v>
      </c>
      <c r="M5061" s="187">
        <f t="shared" si="172"/>
        <v>0</v>
      </c>
      <c r="N5061" s="186"/>
      <c r="O5061" s="33"/>
      <c r="P5061" s="33"/>
      <c r="Q5061" s="33"/>
      <c r="R5061" s="33"/>
      <c r="S5061" s="42"/>
      <c r="T5061" s="2"/>
      <c r="U5061" s="2"/>
      <c r="V5061" s="2"/>
      <c r="W5061" s="2"/>
      <c r="X5061" s="55"/>
      <c r="Y5061" s="62"/>
      <c r="Z5061" s="62"/>
      <c r="AA5061" s="62"/>
      <c r="AB5061" s="62"/>
      <c r="AC5061" s="68"/>
      <c r="AD5061" s="2"/>
      <c r="AE5061" s="2"/>
      <c r="AF5061" s="2"/>
      <c r="AG5061" s="2"/>
      <c r="AH5061" s="55"/>
      <c r="AI5061" s="72"/>
      <c r="AJ5061" s="72"/>
      <c r="AK5061" s="72"/>
      <c r="AL5061" s="72"/>
      <c r="AM5061" s="80"/>
      <c r="AN5061" s="2"/>
      <c r="AO5061" s="2"/>
      <c r="AP5061" s="2"/>
      <c r="AQ5061" s="2"/>
      <c r="AR5061" s="55"/>
      <c r="AS5061" s="85"/>
      <c r="AT5061" s="85"/>
      <c r="AU5061" s="85"/>
      <c r="AV5061" s="85"/>
      <c r="AW5061" s="100"/>
      <c r="AX5061" s="2"/>
      <c r="AY5061" s="2"/>
      <c r="AZ5061" s="2"/>
      <c r="BA5061" s="2"/>
      <c r="BB5061" s="55"/>
      <c r="BC5061" s="105"/>
      <c r="BD5061" s="105"/>
      <c r="BE5061" s="105"/>
      <c r="BF5061" s="105"/>
      <c r="BG5061" s="109"/>
      <c r="BH5061" s="2"/>
      <c r="BI5061" s="2"/>
      <c r="BJ5061" s="2"/>
      <c r="BK5061" s="2"/>
      <c r="BL5061" s="55"/>
      <c r="BM5061" s="48"/>
      <c r="BN5061" s="48"/>
      <c r="BO5061" s="48"/>
      <c r="BP5061" s="48"/>
      <c r="BQ5061" s="117"/>
      <c r="BR5061" s="2"/>
      <c r="BS5061" s="2"/>
      <c r="BT5061" s="2"/>
      <c r="BU5061" s="2"/>
      <c r="BV5061" s="55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18" t="s">
        <v>5</v>
      </c>
      <c r="H5062" s="3">
        <v>2024</v>
      </c>
      <c r="I5062" s="20" t="s">
        <v>316</v>
      </c>
      <c r="J5062" s="185" t="s">
        <v>348</v>
      </c>
      <c r="K5062" s="185" t="s">
        <v>320</v>
      </c>
      <c r="L5062" s="187">
        <f t="shared" ref="L5062:L5125" si="173">SUM(R5062,W5062,AB5062,AG5062,AL5062,AQ5062,AV5062,BA5062,BF5062,BK5062,BP5062,BU5062)</f>
        <v>0</v>
      </c>
      <c r="M5062" s="187">
        <f t="shared" ref="M5062:M5125" si="174">SUM(S5062,X5062,AC5062,AH5062,AM5062,AR5062,AW5062,BB5062,BG5062,BL5062,BQ5062,BV5062)</f>
        <v>0</v>
      </c>
      <c r="N5062" s="186"/>
      <c r="O5062" s="33"/>
      <c r="P5062" s="33"/>
      <c r="Q5062" s="33"/>
      <c r="R5062" s="33"/>
      <c r="S5062" s="42"/>
      <c r="T5062" s="2"/>
      <c r="U5062" s="2"/>
      <c r="V5062" s="2"/>
      <c r="W5062" s="2"/>
      <c r="X5062" s="55"/>
      <c r="Y5062" s="62"/>
      <c r="Z5062" s="62"/>
      <c r="AA5062" s="62"/>
      <c r="AB5062" s="62"/>
      <c r="AC5062" s="68"/>
      <c r="AD5062" s="2"/>
      <c r="AE5062" s="2"/>
      <c r="AF5062" s="2"/>
      <c r="AG5062" s="2"/>
      <c r="AH5062" s="55"/>
      <c r="AI5062" s="72"/>
      <c r="AJ5062" s="72"/>
      <c r="AK5062" s="72"/>
      <c r="AL5062" s="72"/>
      <c r="AM5062" s="80"/>
      <c r="AN5062" s="2"/>
      <c r="AO5062" s="2"/>
      <c r="AP5062" s="2"/>
      <c r="AQ5062" s="2"/>
      <c r="AR5062" s="55"/>
      <c r="AS5062" s="85"/>
      <c r="AT5062" s="85"/>
      <c r="AU5062" s="85"/>
      <c r="AV5062" s="85"/>
      <c r="AW5062" s="100"/>
      <c r="AX5062" s="2"/>
      <c r="AY5062" s="2"/>
      <c r="AZ5062" s="2"/>
      <c r="BA5062" s="2"/>
      <c r="BB5062" s="55"/>
      <c r="BC5062" s="105"/>
      <c r="BD5062" s="105"/>
      <c r="BE5062" s="105"/>
      <c r="BF5062" s="105"/>
      <c r="BG5062" s="109"/>
      <c r="BH5062" s="2"/>
      <c r="BI5062" s="2"/>
      <c r="BJ5062" s="2"/>
      <c r="BK5062" s="2"/>
      <c r="BL5062" s="55"/>
      <c r="BM5062" s="48"/>
      <c r="BN5062" s="48"/>
      <c r="BO5062" s="48"/>
      <c r="BP5062" s="48"/>
      <c r="BQ5062" s="117"/>
      <c r="BR5062" s="2"/>
      <c r="BS5062" s="2"/>
      <c r="BT5062" s="2"/>
      <c r="BU5062" s="2"/>
      <c r="BV5062" s="55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18" t="s">
        <v>5</v>
      </c>
      <c r="H5063" s="3">
        <v>2024</v>
      </c>
      <c r="I5063" s="20" t="s">
        <v>282</v>
      </c>
      <c r="J5063" s="184" t="s">
        <v>272</v>
      </c>
      <c r="K5063" s="184" t="s">
        <v>321</v>
      </c>
      <c r="L5063" s="187">
        <f t="shared" si="173"/>
        <v>0</v>
      </c>
      <c r="M5063" s="187">
        <f t="shared" si="174"/>
        <v>0</v>
      </c>
      <c r="N5063" s="186"/>
      <c r="O5063" s="33"/>
      <c r="P5063" s="33"/>
      <c r="Q5063" s="33"/>
      <c r="R5063" s="33"/>
      <c r="S5063" s="42"/>
      <c r="T5063" s="2"/>
      <c r="U5063" s="2"/>
      <c r="V5063" s="2"/>
      <c r="W5063" s="2"/>
      <c r="X5063" s="55"/>
      <c r="Y5063" s="62"/>
      <c r="Z5063" s="62"/>
      <c r="AA5063" s="62"/>
      <c r="AB5063" s="62"/>
      <c r="AC5063" s="68"/>
      <c r="AD5063" s="2"/>
      <c r="AE5063" s="2"/>
      <c r="AF5063" s="2"/>
      <c r="AG5063" s="2"/>
      <c r="AH5063" s="55"/>
      <c r="AI5063" s="72"/>
      <c r="AJ5063" s="72"/>
      <c r="AK5063" s="72"/>
      <c r="AL5063" s="72"/>
      <c r="AM5063" s="80"/>
      <c r="AN5063" s="2"/>
      <c r="AO5063" s="2"/>
      <c r="AP5063" s="2"/>
      <c r="AQ5063" s="2"/>
      <c r="AR5063" s="55"/>
      <c r="AS5063" s="85"/>
      <c r="AT5063" s="85"/>
      <c r="AU5063" s="85"/>
      <c r="AV5063" s="85"/>
      <c r="AW5063" s="100"/>
      <c r="AX5063" s="2"/>
      <c r="AY5063" s="2"/>
      <c r="AZ5063" s="2"/>
      <c r="BA5063" s="2"/>
      <c r="BB5063" s="55"/>
      <c r="BC5063" s="105"/>
      <c r="BD5063" s="105"/>
      <c r="BE5063" s="105"/>
      <c r="BF5063" s="105"/>
      <c r="BG5063" s="109"/>
      <c r="BH5063" s="2"/>
      <c r="BI5063" s="2"/>
      <c r="BJ5063" s="2"/>
      <c r="BK5063" s="2"/>
      <c r="BL5063" s="55"/>
      <c r="BM5063" s="48"/>
      <c r="BN5063" s="48"/>
      <c r="BO5063" s="48"/>
      <c r="BP5063" s="48"/>
      <c r="BQ5063" s="117"/>
      <c r="BR5063" s="2"/>
      <c r="BS5063" s="2"/>
      <c r="BT5063" s="2"/>
      <c r="BU5063" s="2"/>
      <c r="BV5063" s="55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18" t="s">
        <v>5</v>
      </c>
      <c r="H5064" s="3">
        <v>2024</v>
      </c>
      <c r="I5064" s="20" t="s">
        <v>282</v>
      </c>
      <c r="J5064" s="184" t="s">
        <v>273</v>
      </c>
      <c r="K5064" s="184" t="s">
        <v>321</v>
      </c>
      <c r="L5064" s="187">
        <f t="shared" si="173"/>
        <v>8.0000000000000002E-3</v>
      </c>
      <c r="M5064" s="187">
        <f t="shared" si="174"/>
        <v>17.670999999999999</v>
      </c>
      <c r="N5064" s="186" t="s">
        <v>880</v>
      </c>
      <c r="O5064" s="33"/>
      <c r="P5064" s="33"/>
      <c r="Q5064" s="33"/>
      <c r="R5064" s="33"/>
      <c r="S5064" s="42"/>
      <c r="T5064" s="2"/>
      <c r="U5064" s="2"/>
      <c r="V5064" s="2"/>
      <c r="W5064" s="2"/>
      <c r="X5064" s="55"/>
      <c r="Y5064" s="62"/>
      <c r="Z5064" s="62"/>
      <c r="AA5064" s="62"/>
      <c r="AB5064" s="62"/>
      <c r="AC5064" s="68"/>
      <c r="AD5064" s="2"/>
      <c r="AE5064" s="2"/>
      <c r="AF5064" s="2"/>
      <c r="AG5064" s="2"/>
      <c r="AH5064" s="55"/>
      <c r="AI5064" s="72"/>
      <c r="AJ5064" s="72"/>
      <c r="AK5064" s="72"/>
      <c r="AL5064" s="72"/>
      <c r="AM5064" s="80"/>
      <c r="AN5064" s="2"/>
      <c r="AO5064" s="2"/>
      <c r="AP5064" s="2"/>
      <c r="AQ5064" s="2"/>
      <c r="AR5064" s="55"/>
      <c r="AS5064" s="85"/>
      <c r="AT5064" s="85"/>
      <c r="AU5064" s="85"/>
      <c r="AV5064" s="85"/>
      <c r="AW5064" s="100"/>
      <c r="AX5064" s="2"/>
      <c r="AY5064" s="2"/>
      <c r="AZ5064" s="2"/>
      <c r="BA5064" s="2"/>
      <c r="BB5064" s="55"/>
      <c r="BC5064" s="105" t="s">
        <v>880</v>
      </c>
      <c r="BD5064" s="105"/>
      <c r="BE5064" s="105"/>
      <c r="BF5064" s="105">
        <v>8.0000000000000002E-3</v>
      </c>
      <c r="BG5064" s="109">
        <v>17.670999999999999</v>
      </c>
      <c r="BH5064" s="2"/>
      <c r="BI5064" s="2"/>
      <c r="BJ5064" s="2"/>
      <c r="BK5064" s="2"/>
      <c r="BL5064" s="55"/>
      <c r="BM5064" s="48"/>
      <c r="BN5064" s="48"/>
      <c r="BO5064" s="48"/>
      <c r="BP5064" s="48"/>
      <c r="BQ5064" s="117"/>
      <c r="BR5064" s="2"/>
      <c r="BS5064" s="2"/>
      <c r="BT5064" s="2"/>
      <c r="BU5064" s="2"/>
      <c r="BV5064" s="55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18" t="s">
        <v>5</v>
      </c>
      <c r="H5065" s="3">
        <v>2024</v>
      </c>
      <c r="I5065" s="20" t="s">
        <v>282</v>
      </c>
      <c r="J5065" s="184" t="s">
        <v>274</v>
      </c>
      <c r="K5065" s="184" t="s">
        <v>321</v>
      </c>
      <c r="L5065" s="187">
        <f t="shared" si="173"/>
        <v>5.0000000000000001E-4</v>
      </c>
      <c r="M5065" s="187">
        <f t="shared" si="174"/>
        <v>1.194</v>
      </c>
      <c r="N5065" s="186" t="s">
        <v>605</v>
      </c>
      <c r="O5065" s="33"/>
      <c r="P5065" s="33"/>
      <c r="Q5065" s="33"/>
      <c r="R5065" s="33"/>
      <c r="S5065" s="42"/>
      <c r="T5065" s="2"/>
      <c r="U5065" s="2"/>
      <c r="V5065" s="2"/>
      <c r="W5065" s="2"/>
      <c r="X5065" s="55"/>
      <c r="Y5065" s="62"/>
      <c r="Z5065" s="62"/>
      <c r="AA5065" s="62"/>
      <c r="AB5065" s="62"/>
      <c r="AC5065" s="68"/>
      <c r="AD5065" s="2"/>
      <c r="AE5065" s="2"/>
      <c r="AF5065" s="2"/>
      <c r="AG5065" s="2"/>
      <c r="AH5065" s="55"/>
      <c r="AI5065" s="72"/>
      <c r="AJ5065" s="72"/>
      <c r="AK5065" s="72"/>
      <c r="AL5065" s="72"/>
      <c r="AM5065" s="80"/>
      <c r="AN5065" s="2"/>
      <c r="AO5065" s="2"/>
      <c r="AP5065" s="2"/>
      <c r="AQ5065" s="2"/>
      <c r="AR5065" s="55"/>
      <c r="AS5065" s="85"/>
      <c r="AT5065" s="85"/>
      <c r="AU5065" s="85"/>
      <c r="AV5065" s="85"/>
      <c r="AW5065" s="100"/>
      <c r="AX5065" s="2" t="s">
        <v>605</v>
      </c>
      <c r="AY5065" s="2"/>
      <c r="AZ5065" s="2"/>
      <c r="BA5065" s="2">
        <v>5.0000000000000001E-4</v>
      </c>
      <c r="BB5065" s="55">
        <v>1.194</v>
      </c>
      <c r="BC5065" s="105"/>
      <c r="BD5065" s="105"/>
      <c r="BE5065" s="105"/>
      <c r="BF5065" s="105"/>
      <c r="BG5065" s="109"/>
      <c r="BH5065" s="2"/>
      <c r="BI5065" s="2"/>
      <c r="BJ5065" s="2"/>
      <c r="BK5065" s="2"/>
      <c r="BL5065" s="55"/>
      <c r="BM5065" s="48"/>
      <c r="BN5065" s="48"/>
      <c r="BO5065" s="48"/>
      <c r="BP5065" s="48"/>
      <c r="BQ5065" s="117"/>
      <c r="BR5065" s="2"/>
      <c r="BS5065" s="2"/>
      <c r="BT5065" s="2"/>
      <c r="BU5065" s="2"/>
      <c r="BV5065" s="55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18" t="s">
        <v>5</v>
      </c>
      <c r="H5066" s="3">
        <v>2024</v>
      </c>
      <c r="I5066" s="20" t="s">
        <v>282</v>
      </c>
      <c r="J5066" s="184" t="s">
        <v>275</v>
      </c>
      <c r="K5066" s="184" t="s">
        <v>321</v>
      </c>
      <c r="L5066" s="187">
        <f t="shared" si="173"/>
        <v>5.0000000000000001E-3</v>
      </c>
      <c r="M5066" s="187">
        <f t="shared" si="174"/>
        <v>8.8040000000000003</v>
      </c>
      <c r="N5066" s="186" t="s">
        <v>901</v>
      </c>
      <c r="O5066" s="33"/>
      <c r="P5066" s="33"/>
      <c r="Q5066" s="33"/>
      <c r="R5066" s="33"/>
      <c r="S5066" s="42"/>
      <c r="T5066" s="2"/>
      <c r="U5066" s="2"/>
      <c r="V5066" s="2"/>
      <c r="W5066" s="2"/>
      <c r="X5066" s="55"/>
      <c r="Y5066" s="62"/>
      <c r="Z5066" s="62"/>
      <c r="AA5066" s="62"/>
      <c r="AB5066" s="62"/>
      <c r="AC5066" s="68"/>
      <c r="AD5066" s="2"/>
      <c r="AE5066" s="2"/>
      <c r="AF5066" s="2"/>
      <c r="AG5066" s="2"/>
      <c r="AH5066" s="55"/>
      <c r="AI5066" s="72"/>
      <c r="AJ5066" s="72"/>
      <c r="AK5066" s="72"/>
      <c r="AL5066" s="72"/>
      <c r="AM5066" s="80"/>
      <c r="AN5066" s="2"/>
      <c r="AO5066" s="2"/>
      <c r="AP5066" s="2"/>
      <c r="AQ5066" s="2"/>
      <c r="AR5066" s="55"/>
      <c r="AS5066" s="85"/>
      <c r="AT5066" s="85"/>
      <c r="AU5066" s="85"/>
      <c r="AV5066" s="85"/>
      <c r="AW5066" s="100"/>
      <c r="AX5066" s="2"/>
      <c r="AY5066" s="2"/>
      <c r="AZ5066" s="2"/>
      <c r="BA5066" s="2"/>
      <c r="BB5066" s="55"/>
      <c r="BC5066" s="105" t="s">
        <v>901</v>
      </c>
      <c r="BD5066" s="105"/>
      <c r="BE5066" s="105"/>
      <c r="BF5066" s="105">
        <v>5.0000000000000001E-3</v>
      </c>
      <c r="BG5066" s="109">
        <v>8.8040000000000003</v>
      </c>
      <c r="BH5066" s="2"/>
      <c r="BI5066" s="2"/>
      <c r="BJ5066" s="2"/>
      <c r="BK5066" s="2"/>
      <c r="BL5066" s="55"/>
      <c r="BM5066" s="48"/>
      <c r="BN5066" s="48"/>
      <c r="BO5066" s="48"/>
      <c r="BP5066" s="48"/>
      <c r="BQ5066" s="117"/>
      <c r="BR5066" s="2"/>
      <c r="BS5066" s="2"/>
      <c r="BT5066" s="2"/>
      <c r="BU5066" s="2"/>
      <c r="BV5066" s="55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18" t="s">
        <v>5</v>
      </c>
      <c r="H5067" s="3">
        <v>2024</v>
      </c>
      <c r="I5067" s="20" t="s">
        <v>282</v>
      </c>
      <c r="J5067" s="184" t="s">
        <v>276</v>
      </c>
      <c r="K5067" s="184" t="s">
        <v>320</v>
      </c>
      <c r="L5067" s="187">
        <f t="shared" si="173"/>
        <v>0</v>
      </c>
      <c r="M5067" s="187">
        <f t="shared" si="174"/>
        <v>0</v>
      </c>
      <c r="N5067" s="186"/>
      <c r="O5067" s="33"/>
      <c r="P5067" s="33"/>
      <c r="Q5067" s="33"/>
      <c r="R5067" s="33"/>
      <c r="S5067" s="42"/>
      <c r="T5067" s="2"/>
      <c r="U5067" s="2"/>
      <c r="V5067" s="2"/>
      <c r="W5067" s="2"/>
      <c r="X5067" s="55"/>
      <c r="Y5067" s="62"/>
      <c r="Z5067" s="62"/>
      <c r="AA5067" s="62"/>
      <c r="AB5067" s="62"/>
      <c r="AC5067" s="68"/>
      <c r="AD5067" s="2"/>
      <c r="AE5067" s="2"/>
      <c r="AF5067" s="2"/>
      <c r="AG5067" s="2"/>
      <c r="AH5067" s="55"/>
      <c r="AI5067" s="72"/>
      <c r="AJ5067" s="72"/>
      <c r="AK5067" s="72"/>
      <c r="AL5067" s="72"/>
      <c r="AM5067" s="80"/>
      <c r="AN5067" s="2"/>
      <c r="AO5067" s="2"/>
      <c r="AP5067" s="2"/>
      <c r="AQ5067" s="2"/>
      <c r="AR5067" s="55"/>
      <c r="AS5067" s="85"/>
      <c r="AT5067" s="85"/>
      <c r="AU5067" s="85"/>
      <c r="AV5067" s="85"/>
      <c r="AW5067" s="100"/>
      <c r="AX5067" s="2"/>
      <c r="AY5067" s="2"/>
      <c r="AZ5067" s="2"/>
      <c r="BA5067" s="2"/>
      <c r="BB5067" s="55"/>
      <c r="BC5067" s="105"/>
      <c r="BD5067" s="105"/>
      <c r="BE5067" s="105"/>
      <c r="BF5067" s="105"/>
      <c r="BG5067" s="109"/>
      <c r="BH5067" s="2"/>
      <c r="BI5067" s="2"/>
      <c r="BJ5067" s="2"/>
      <c r="BK5067" s="2"/>
      <c r="BL5067" s="55"/>
      <c r="BM5067" s="48"/>
      <c r="BN5067" s="48"/>
      <c r="BO5067" s="48"/>
      <c r="BP5067" s="48"/>
      <c r="BQ5067" s="117"/>
      <c r="BR5067" s="2"/>
      <c r="BS5067" s="2"/>
      <c r="BT5067" s="2"/>
      <c r="BU5067" s="2"/>
      <c r="BV5067" s="55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18" t="s">
        <v>5</v>
      </c>
      <c r="H5068" s="3">
        <v>2024</v>
      </c>
      <c r="I5068" s="20" t="s">
        <v>282</v>
      </c>
      <c r="J5068" s="184" t="s">
        <v>277</v>
      </c>
      <c r="K5068" s="184" t="s">
        <v>320</v>
      </c>
      <c r="L5068" s="187">
        <f t="shared" si="173"/>
        <v>1</v>
      </c>
      <c r="M5068" s="187">
        <f t="shared" si="174"/>
        <v>7.7649999999999997</v>
      </c>
      <c r="N5068" s="186" t="s">
        <v>363</v>
      </c>
      <c r="O5068" s="33"/>
      <c r="P5068" s="33"/>
      <c r="Q5068" s="33"/>
      <c r="R5068" s="33"/>
      <c r="S5068" s="42"/>
      <c r="T5068" s="2"/>
      <c r="U5068" s="2"/>
      <c r="V5068" s="2"/>
      <c r="W5068" s="2"/>
      <c r="X5068" s="55"/>
      <c r="Y5068" s="62"/>
      <c r="Z5068" s="62"/>
      <c r="AA5068" s="62"/>
      <c r="AB5068" s="62"/>
      <c r="AC5068" s="68"/>
      <c r="AD5068" s="2"/>
      <c r="AE5068" s="2"/>
      <c r="AF5068" s="2"/>
      <c r="AG5068" s="2"/>
      <c r="AH5068" s="55"/>
      <c r="AI5068" s="72"/>
      <c r="AJ5068" s="72"/>
      <c r="AK5068" s="72"/>
      <c r="AL5068" s="72"/>
      <c r="AM5068" s="80"/>
      <c r="AN5068" s="2"/>
      <c r="AO5068" s="2"/>
      <c r="AP5068" s="2"/>
      <c r="AQ5068" s="2"/>
      <c r="AR5068" s="55"/>
      <c r="AS5068" s="85" t="s">
        <v>363</v>
      </c>
      <c r="AT5068" s="85"/>
      <c r="AU5068" s="85"/>
      <c r="AV5068" s="85">
        <v>1</v>
      </c>
      <c r="AW5068" s="100">
        <v>7.7649999999999997</v>
      </c>
      <c r="AX5068" s="2"/>
      <c r="AY5068" s="2"/>
      <c r="AZ5068" s="2"/>
      <c r="BA5068" s="2"/>
      <c r="BB5068" s="55"/>
      <c r="BC5068" s="105"/>
      <c r="BD5068" s="105"/>
      <c r="BE5068" s="105"/>
      <c r="BF5068" s="105"/>
      <c r="BG5068" s="109"/>
      <c r="BH5068" s="2"/>
      <c r="BI5068" s="2"/>
      <c r="BJ5068" s="2"/>
      <c r="BK5068" s="2"/>
      <c r="BL5068" s="55"/>
      <c r="BM5068" s="48"/>
      <c r="BN5068" s="48"/>
      <c r="BO5068" s="48"/>
      <c r="BP5068" s="48"/>
      <c r="BQ5068" s="117"/>
      <c r="BR5068" s="2"/>
      <c r="BS5068" s="2"/>
      <c r="BT5068" s="2"/>
      <c r="BU5068" s="2"/>
      <c r="BV5068" s="55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18" t="s">
        <v>5</v>
      </c>
      <c r="H5069" s="3">
        <v>2024</v>
      </c>
      <c r="I5069" s="20" t="s">
        <v>283</v>
      </c>
      <c r="J5069" s="184" t="s">
        <v>298</v>
      </c>
      <c r="K5069" s="184" t="s">
        <v>321</v>
      </c>
      <c r="L5069" s="187">
        <f t="shared" si="173"/>
        <v>0</v>
      </c>
      <c r="M5069" s="187">
        <f t="shared" si="174"/>
        <v>0</v>
      </c>
      <c r="N5069" s="186"/>
      <c r="O5069" s="33"/>
      <c r="P5069" s="33"/>
      <c r="Q5069" s="33"/>
      <c r="R5069" s="33"/>
      <c r="S5069" s="42"/>
      <c r="T5069" s="2"/>
      <c r="U5069" s="2"/>
      <c r="V5069" s="2"/>
      <c r="W5069" s="2"/>
      <c r="X5069" s="55"/>
      <c r="Y5069" s="62"/>
      <c r="Z5069" s="62"/>
      <c r="AA5069" s="62"/>
      <c r="AB5069" s="62"/>
      <c r="AC5069" s="68"/>
      <c r="AD5069" s="2"/>
      <c r="AE5069" s="2"/>
      <c r="AF5069" s="2"/>
      <c r="AG5069" s="2"/>
      <c r="AH5069" s="55"/>
      <c r="AI5069" s="72"/>
      <c r="AJ5069" s="72"/>
      <c r="AK5069" s="72"/>
      <c r="AL5069" s="72"/>
      <c r="AM5069" s="80"/>
      <c r="AN5069" s="2"/>
      <c r="AO5069" s="2"/>
      <c r="AP5069" s="2"/>
      <c r="AQ5069" s="2"/>
      <c r="AR5069" s="55"/>
      <c r="AS5069" s="85"/>
      <c r="AT5069" s="85"/>
      <c r="AU5069" s="85"/>
      <c r="AV5069" s="85"/>
      <c r="AW5069" s="100"/>
      <c r="AX5069" s="2"/>
      <c r="AY5069" s="2"/>
      <c r="AZ5069" s="2"/>
      <c r="BA5069" s="2"/>
      <c r="BB5069" s="55"/>
      <c r="BC5069" s="105"/>
      <c r="BD5069" s="105"/>
      <c r="BE5069" s="105"/>
      <c r="BF5069" s="105"/>
      <c r="BG5069" s="109"/>
      <c r="BH5069" s="2"/>
      <c r="BI5069" s="2"/>
      <c r="BJ5069" s="2"/>
      <c r="BK5069" s="2"/>
      <c r="BL5069" s="55"/>
      <c r="BM5069" s="48"/>
      <c r="BN5069" s="48"/>
      <c r="BO5069" s="48"/>
      <c r="BP5069" s="48"/>
      <c r="BQ5069" s="117"/>
      <c r="BR5069" s="2"/>
      <c r="BS5069" s="2"/>
      <c r="BT5069" s="2"/>
      <c r="BU5069" s="2"/>
      <c r="BV5069" s="55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18" t="s">
        <v>5</v>
      </c>
      <c r="H5070" s="3">
        <v>2024</v>
      </c>
      <c r="I5070" s="20" t="s">
        <v>283</v>
      </c>
      <c r="J5070" s="184" t="s">
        <v>278</v>
      </c>
      <c r="K5070" s="184" t="s">
        <v>320</v>
      </c>
      <c r="L5070" s="187">
        <f t="shared" si="173"/>
        <v>0</v>
      </c>
      <c r="M5070" s="187">
        <f t="shared" si="174"/>
        <v>0</v>
      </c>
      <c r="N5070" s="186"/>
      <c r="O5070" s="33"/>
      <c r="P5070" s="33"/>
      <c r="Q5070" s="33"/>
      <c r="R5070" s="33"/>
      <c r="S5070" s="42"/>
      <c r="T5070" s="2"/>
      <c r="U5070" s="2"/>
      <c r="V5070" s="2"/>
      <c r="W5070" s="2"/>
      <c r="X5070" s="55"/>
      <c r="Y5070" s="62"/>
      <c r="Z5070" s="62"/>
      <c r="AA5070" s="62"/>
      <c r="AB5070" s="62"/>
      <c r="AC5070" s="68"/>
      <c r="AD5070" s="2"/>
      <c r="AE5070" s="2"/>
      <c r="AF5070" s="2"/>
      <c r="AG5070" s="2"/>
      <c r="AH5070" s="55"/>
      <c r="AI5070" s="72"/>
      <c r="AJ5070" s="72"/>
      <c r="AK5070" s="72"/>
      <c r="AL5070" s="72"/>
      <c r="AM5070" s="80"/>
      <c r="AN5070" s="2"/>
      <c r="AO5070" s="2"/>
      <c r="AP5070" s="2"/>
      <c r="AQ5070" s="2"/>
      <c r="AR5070" s="55"/>
      <c r="AS5070" s="85"/>
      <c r="AT5070" s="85"/>
      <c r="AU5070" s="85"/>
      <c r="AV5070" s="85"/>
      <c r="AW5070" s="100"/>
      <c r="AX5070" s="2"/>
      <c r="AY5070" s="2"/>
      <c r="AZ5070" s="2"/>
      <c r="BA5070" s="2"/>
      <c r="BB5070" s="55"/>
      <c r="BC5070" s="105"/>
      <c r="BD5070" s="105"/>
      <c r="BE5070" s="105"/>
      <c r="BF5070" s="105"/>
      <c r="BG5070" s="109"/>
      <c r="BH5070" s="2"/>
      <c r="BI5070" s="2"/>
      <c r="BJ5070" s="2"/>
      <c r="BK5070" s="2"/>
      <c r="BL5070" s="55"/>
      <c r="BM5070" s="48"/>
      <c r="BN5070" s="48"/>
      <c r="BO5070" s="48"/>
      <c r="BP5070" s="48"/>
      <c r="BQ5070" s="117"/>
      <c r="BR5070" s="2"/>
      <c r="BS5070" s="2"/>
      <c r="BT5070" s="2"/>
      <c r="BU5070" s="2"/>
      <c r="BV5070" s="55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18" t="s">
        <v>5</v>
      </c>
      <c r="H5071" s="3">
        <v>2024</v>
      </c>
      <c r="I5071" s="20" t="s">
        <v>283</v>
      </c>
      <c r="J5071" s="184" t="s">
        <v>279</v>
      </c>
      <c r="K5071" s="184" t="s">
        <v>320</v>
      </c>
      <c r="L5071" s="187">
        <f t="shared" si="173"/>
        <v>0</v>
      </c>
      <c r="M5071" s="187">
        <f t="shared" si="174"/>
        <v>0</v>
      </c>
      <c r="N5071" s="186"/>
      <c r="O5071" s="33"/>
      <c r="P5071" s="33"/>
      <c r="Q5071" s="33"/>
      <c r="R5071" s="33"/>
      <c r="S5071" s="42"/>
      <c r="T5071" s="2"/>
      <c r="U5071" s="2"/>
      <c r="V5071" s="2"/>
      <c r="W5071" s="2"/>
      <c r="X5071" s="55"/>
      <c r="Y5071" s="62"/>
      <c r="Z5071" s="62"/>
      <c r="AA5071" s="62"/>
      <c r="AB5071" s="62"/>
      <c r="AC5071" s="68"/>
      <c r="AD5071" s="2"/>
      <c r="AE5071" s="2"/>
      <c r="AF5071" s="2"/>
      <c r="AG5071" s="2"/>
      <c r="AH5071" s="55"/>
      <c r="AI5071" s="72"/>
      <c r="AJ5071" s="72"/>
      <c r="AK5071" s="72"/>
      <c r="AL5071" s="72"/>
      <c r="AM5071" s="80"/>
      <c r="AN5071" s="2"/>
      <c r="AO5071" s="2"/>
      <c r="AP5071" s="2"/>
      <c r="AQ5071" s="2"/>
      <c r="AR5071" s="55"/>
      <c r="AS5071" s="85"/>
      <c r="AT5071" s="85"/>
      <c r="AU5071" s="85"/>
      <c r="AV5071" s="85"/>
      <c r="AW5071" s="100"/>
      <c r="AX5071" s="2"/>
      <c r="AY5071" s="2"/>
      <c r="AZ5071" s="2"/>
      <c r="BA5071" s="2"/>
      <c r="BB5071" s="55"/>
      <c r="BC5071" s="105"/>
      <c r="BD5071" s="105"/>
      <c r="BE5071" s="105"/>
      <c r="BF5071" s="105"/>
      <c r="BG5071" s="109"/>
      <c r="BH5071" s="2"/>
      <c r="BI5071" s="2"/>
      <c r="BJ5071" s="2"/>
      <c r="BK5071" s="2"/>
      <c r="BL5071" s="55"/>
      <c r="BM5071" s="48"/>
      <c r="BN5071" s="48"/>
      <c r="BO5071" s="48"/>
      <c r="BP5071" s="48"/>
      <c r="BQ5071" s="117"/>
      <c r="BR5071" s="2"/>
      <c r="BS5071" s="2"/>
      <c r="BT5071" s="2"/>
      <c r="BU5071" s="2"/>
      <c r="BV5071" s="55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18" t="s">
        <v>5</v>
      </c>
      <c r="H5072" s="3">
        <v>2024</v>
      </c>
      <c r="I5072" s="20" t="s">
        <v>286</v>
      </c>
      <c r="J5072" s="184" t="s">
        <v>280</v>
      </c>
      <c r="K5072" s="184" t="s">
        <v>319</v>
      </c>
      <c r="L5072" s="187">
        <f t="shared" si="173"/>
        <v>0</v>
      </c>
      <c r="M5072" s="187">
        <f t="shared" si="174"/>
        <v>0</v>
      </c>
      <c r="N5072" s="186"/>
      <c r="O5072" s="33"/>
      <c r="P5072" s="33"/>
      <c r="Q5072" s="33"/>
      <c r="R5072" s="33"/>
      <c r="S5072" s="42"/>
      <c r="T5072" s="2"/>
      <c r="U5072" s="2"/>
      <c r="V5072" s="2"/>
      <c r="W5072" s="2"/>
      <c r="X5072" s="55"/>
      <c r="Y5072" s="62"/>
      <c r="Z5072" s="62"/>
      <c r="AA5072" s="62"/>
      <c r="AB5072" s="62"/>
      <c r="AC5072" s="68"/>
      <c r="AD5072" s="2"/>
      <c r="AE5072" s="2"/>
      <c r="AF5072" s="2"/>
      <c r="AG5072" s="2"/>
      <c r="AH5072" s="55"/>
      <c r="AI5072" s="72"/>
      <c r="AJ5072" s="72"/>
      <c r="AK5072" s="72"/>
      <c r="AL5072" s="72"/>
      <c r="AM5072" s="80"/>
      <c r="AN5072" s="2"/>
      <c r="AO5072" s="2"/>
      <c r="AP5072" s="2"/>
      <c r="AQ5072" s="2"/>
      <c r="AR5072" s="55"/>
      <c r="AS5072" s="85"/>
      <c r="AT5072" s="85"/>
      <c r="AU5072" s="85"/>
      <c r="AV5072" s="85"/>
      <c r="AW5072" s="100"/>
      <c r="AX5072" s="2"/>
      <c r="AY5072" s="2"/>
      <c r="AZ5072" s="2"/>
      <c r="BA5072" s="2"/>
      <c r="BB5072" s="55"/>
      <c r="BC5072" s="105"/>
      <c r="BD5072" s="105"/>
      <c r="BE5072" s="105"/>
      <c r="BF5072" s="105"/>
      <c r="BG5072" s="109"/>
      <c r="BH5072" s="2"/>
      <c r="BI5072" s="2"/>
      <c r="BJ5072" s="2"/>
      <c r="BK5072" s="2"/>
      <c r="BL5072" s="55"/>
      <c r="BM5072" s="48"/>
      <c r="BN5072" s="48"/>
      <c r="BO5072" s="48"/>
      <c r="BP5072" s="48"/>
      <c r="BQ5072" s="117"/>
      <c r="BR5072" s="2"/>
      <c r="BS5072" s="2"/>
      <c r="BT5072" s="2"/>
      <c r="BU5072" s="2"/>
      <c r="BV5072" s="55"/>
    </row>
    <row r="5073" spans="1:74" ht="28.8" hidden="1" x14ac:dyDescent="0.3">
      <c r="A5073" s="2" t="s">
        <v>170</v>
      </c>
      <c r="B5073" s="2" t="s">
        <v>2</v>
      </c>
      <c r="C5073" s="2" t="s">
        <v>3</v>
      </c>
      <c r="D5073" s="2" t="s">
        <v>124</v>
      </c>
      <c r="E5073" s="5" t="s">
        <v>171</v>
      </c>
      <c r="F5073" s="3"/>
      <c r="G5073" s="18" t="s">
        <v>5</v>
      </c>
      <c r="H5073" s="3">
        <v>2024</v>
      </c>
      <c r="I5073" s="20" t="s">
        <v>286</v>
      </c>
      <c r="J5073" s="184" t="s">
        <v>281</v>
      </c>
      <c r="K5073" s="184" t="s">
        <v>319</v>
      </c>
      <c r="L5073" s="187">
        <f t="shared" si="173"/>
        <v>0</v>
      </c>
      <c r="M5073" s="187">
        <f t="shared" si="174"/>
        <v>150.09199999999998</v>
      </c>
      <c r="N5073" s="186" t="s">
        <v>1527</v>
      </c>
      <c r="O5073" s="33"/>
      <c r="P5073" s="33"/>
      <c r="Q5073" s="33"/>
      <c r="R5073" s="33"/>
      <c r="S5073" s="42"/>
      <c r="T5073" s="2"/>
      <c r="U5073" s="2"/>
      <c r="V5073" s="2"/>
      <c r="W5073" s="2"/>
      <c r="X5073" s="55"/>
      <c r="Y5073" s="62"/>
      <c r="Z5073" s="62"/>
      <c r="AA5073" s="62"/>
      <c r="AB5073" s="62"/>
      <c r="AC5073" s="68"/>
      <c r="AD5073" s="2"/>
      <c r="AE5073" s="2"/>
      <c r="AF5073" s="2"/>
      <c r="AG5073" s="2"/>
      <c r="AH5073" s="55"/>
      <c r="AI5073" s="72" t="s">
        <v>600</v>
      </c>
      <c r="AJ5073" s="72"/>
      <c r="AK5073" s="72"/>
      <c r="AL5073" s="72"/>
      <c r="AM5073" s="80">
        <v>105.592</v>
      </c>
      <c r="AN5073" s="2"/>
      <c r="AO5073" s="2"/>
      <c r="AP5073" s="2"/>
      <c r="AQ5073" s="2"/>
      <c r="AR5073" s="55"/>
      <c r="AS5073" s="85"/>
      <c r="AT5073" s="85"/>
      <c r="AU5073" s="85"/>
      <c r="AV5073" s="85"/>
      <c r="AW5073" s="100"/>
      <c r="AX5073" s="2"/>
      <c r="AY5073" s="2"/>
      <c r="AZ5073" s="2"/>
      <c r="BA5073" s="2"/>
      <c r="BB5073" s="55"/>
      <c r="BC5073" s="105" t="s">
        <v>1061</v>
      </c>
      <c r="BD5073" s="105"/>
      <c r="BE5073" s="105"/>
      <c r="BF5073" s="105"/>
      <c r="BG5073" s="109">
        <v>4.5</v>
      </c>
      <c r="BH5073" s="2"/>
      <c r="BI5073" s="2"/>
      <c r="BJ5073" s="2"/>
      <c r="BK5073" s="2"/>
      <c r="BL5073" s="55"/>
      <c r="BM5073" s="48"/>
      <c r="BN5073" s="48"/>
      <c r="BO5073" s="48"/>
      <c r="BP5073" s="48"/>
      <c r="BQ5073" s="117"/>
      <c r="BR5073" s="2" t="s">
        <v>1260</v>
      </c>
      <c r="BS5073" s="2"/>
      <c r="BT5073" s="2"/>
      <c r="BU5073" s="2"/>
      <c r="BV5073" s="55">
        <v>40</v>
      </c>
    </row>
    <row r="5074" spans="1:74" s="13" customFormat="1" hidden="1" x14ac:dyDescent="0.3">
      <c r="A5074" s="12" t="s">
        <v>170</v>
      </c>
      <c r="B5074" s="12" t="s">
        <v>2</v>
      </c>
      <c r="C5074" s="12" t="s">
        <v>3</v>
      </c>
      <c r="D5074" s="12" t="s">
        <v>124</v>
      </c>
      <c r="E5074" s="6" t="s">
        <v>171</v>
      </c>
      <c r="F5074" s="7"/>
      <c r="G5074" s="19" t="s">
        <v>5</v>
      </c>
      <c r="H5074" s="7">
        <v>2024</v>
      </c>
      <c r="I5074" s="21"/>
      <c r="J5074" s="12" t="s">
        <v>314</v>
      </c>
      <c r="K5074" s="12"/>
      <c r="L5074" s="147"/>
      <c r="M5074" s="147">
        <f>SUM(M5036:M5073)</f>
        <v>189.99699999999999</v>
      </c>
      <c r="N5074" s="183"/>
      <c r="O5074" s="12"/>
      <c r="P5074" s="12"/>
      <c r="Q5074" s="12"/>
      <c r="R5074" s="12"/>
      <c r="S5074" s="47">
        <f>SUM(S5036:S5073)</f>
        <v>0</v>
      </c>
      <c r="T5074" s="12"/>
      <c r="U5074" s="12"/>
      <c r="V5074" s="12"/>
      <c r="W5074" s="12"/>
      <c r="X5074" s="47">
        <f>SUM(X5036:X5073)</f>
        <v>0</v>
      </c>
      <c r="Y5074" s="12"/>
      <c r="Z5074" s="12"/>
      <c r="AA5074" s="12"/>
      <c r="AB5074" s="12"/>
      <c r="AC5074" s="47">
        <f>SUM(AC5036:AC5073)</f>
        <v>4.4710000000000001</v>
      </c>
      <c r="AD5074" s="12"/>
      <c r="AE5074" s="12"/>
      <c r="AF5074" s="12"/>
      <c r="AG5074" s="12"/>
      <c r="AH5074" s="47">
        <f>SUM(AH5036:AH5073)</f>
        <v>0</v>
      </c>
      <c r="AI5074" s="12"/>
      <c r="AJ5074" s="12"/>
      <c r="AK5074" s="12"/>
      <c r="AL5074" s="12"/>
      <c r="AM5074" s="47">
        <f>SUM(AM5036:AM5073)</f>
        <v>105.592</v>
      </c>
      <c r="AN5074" s="12"/>
      <c r="AO5074" s="12"/>
      <c r="AP5074" s="12"/>
      <c r="AQ5074" s="12"/>
      <c r="AR5074" s="47">
        <f>SUM(AR5036:AR5073)</f>
        <v>0</v>
      </c>
      <c r="AS5074" s="12"/>
      <c r="AT5074" s="12"/>
      <c r="AU5074" s="12"/>
      <c r="AV5074" s="12"/>
      <c r="AW5074" s="47">
        <f>SUM(AW5036:AW5073)</f>
        <v>7.7649999999999997</v>
      </c>
      <c r="AX5074" s="12"/>
      <c r="AY5074" s="12"/>
      <c r="AZ5074" s="12"/>
      <c r="BA5074" s="12"/>
      <c r="BB5074" s="47">
        <f>SUM(BB5036:BB5073)</f>
        <v>1.194</v>
      </c>
      <c r="BC5074" s="12"/>
      <c r="BD5074" s="12"/>
      <c r="BE5074" s="12"/>
      <c r="BF5074" s="12"/>
      <c r="BG5074" s="47">
        <f>SUM(BG5036:BG5073)</f>
        <v>30.975000000000001</v>
      </c>
      <c r="BH5074" s="12"/>
      <c r="BI5074" s="12"/>
      <c r="BJ5074" s="12"/>
      <c r="BK5074" s="12"/>
      <c r="BL5074" s="47">
        <f>SUM(BL5036:BL5073)</f>
        <v>0</v>
      </c>
      <c r="BM5074" s="12"/>
      <c r="BN5074" s="12"/>
      <c r="BO5074" s="12"/>
      <c r="BP5074" s="12"/>
      <c r="BQ5074" s="47">
        <f>SUM(BQ5036:BQ5073)</f>
        <v>0</v>
      </c>
      <c r="BR5074" s="12"/>
      <c r="BS5074" s="12"/>
      <c r="BT5074" s="12"/>
      <c r="BU5074" s="12"/>
      <c r="BV5074" s="47">
        <f>SUM(BV5036:BV5073)</f>
        <v>40</v>
      </c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18" t="s">
        <v>5</v>
      </c>
      <c r="H5075" s="3">
        <v>2024</v>
      </c>
      <c r="I5075" s="20" t="s">
        <v>287</v>
      </c>
      <c r="J5075" s="184" t="s">
        <v>267</v>
      </c>
      <c r="K5075" s="184" t="s">
        <v>318</v>
      </c>
      <c r="L5075" s="187">
        <f t="shared" si="173"/>
        <v>0</v>
      </c>
      <c r="M5075" s="187">
        <f t="shared" si="174"/>
        <v>0</v>
      </c>
      <c r="N5075" s="186"/>
      <c r="O5075" s="33"/>
      <c r="P5075" s="33"/>
      <c r="Q5075" s="33"/>
      <c r="R5075" s="33"/>
      <c r="S5075" s="42"/>
      <c r="T5075" s="2"/>
      <c r="U5075" s="2"/>
      <c r="V5075" s="2"/>
      <c r="W5075" s="2"/>
      <c r="X5075" s="55"/>
      <c r="Y5075" s="62"/>
      <c r="Z5075" s="62"/>
      <c r="AA5075" s="62"/>
      <c r="AB5075" s="62"/>
      <c r="AC5075" s="68"/>
      <c r="AD5075" s="2"/>
      <c r="AE5075" s="2"/>
      <c r="AF5075" s="2"/>
      <c r="AG5075" s="2"/>
      <c r="AH5075" s="55"/>
      <c r="AI5075" s="72"/>
      <c r="AJ5075" s="72"/>
      <c r="AK5075" s="72"/>
      <c r="AL5075" s="72"/>
      <c r="AM5075" s="80"/>
      <c r="AN5075" s="2"/>
      <c r="AO5075" s="2"/>
      <c r="AP5075" s="2"/>
      <c r="AQ5075" s="2"/>
      <c r="AR5075" s="55"/>
      <c r="AS5075" s="85"/>
      <c r="AT5075" s="85"/>
      <c r="AU5075" s="85"/>
      <c r="AV5075" s="85"/>
      <c r="AW5075" s="100"/>
      <c r="AX5075" s="2"/>
      <c r="AY5075" s="2"/>
      <c r="AZ5075" s="2"/>
      <c r="BA5075" s="2"/>
      <c r="BB5075" s="55"/>
      <c r="BC5075" s="105"/>
      <c r="BD5075" s="105"/>
      <c r="BE5075" s="105"/>
      <c r="BF5075" s="105"/>
      <c r="BG5075" s="109"/>
      <c r="BH5075" s="2"/>
      <c r="BI5075" s="2"/>
      <c r="BJ5075" s="2"/>
      <c r="BK5075" s="2"/>
      <c r="BL5075" s="55"/>
      <c r="BM5075" s="48"/>
      <c r="BN5075" s="48"/>
      <c r="BO5075" s="48"/>
      <c r="BP5075" s="48"/>
      <c r="BQ5075" s="117"/>
      <c r="BR5075" s="2"/>
      <c r="BS5075" s="2"/>
      <c r="BT5075" s="2"/>
      <c r="BU5075" s="2"/>
      <c r="BV5075" s="55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18" t="s">
        <v>5</v>
      </c>
      <c r="H5076" s="3">
        <v>2024</v>
      </c>
      <c r="I5076" s="20" t="s">
        <v>287</v>
      </c>
      <c r="J5076" s="184" t="s">
        <v>291</v>
      </c>
      <c r="K5076" s="184" t="s">
        <v>319</v>
      </c>
      <c r="L5076" s="187">
        <f t="shared" si="173"/>
        <v>0</v>
      </c>
      <c r="M5076" s="187">
        <f t="shared" si="174"/>
        <v>0</v>
      </c>
      <c r="N5076" s="186"/>
      <c r="O5076" s="33"/>
      <c r="P5076" s="33"/>
      <c r="Q5076" s="33"/>
      <c r="R5076" s="33"/>
      <c r="S5076" s="42"/>
      <c r="T5076" s="2"/>
      <c r="U5076" s="2"/>
      <c r="V5076" s="2"/>
      <c r="W5076" s="2"/>
      <c r="X5076" s="55"/>
      <c r="Y5076" s="62"/>
      <c r="Z5076" s="62"/>
      <c r="AA5076" s="62"/>
      <c r="AB5076" s="62"/>
      <c r="AC5076" s="68"/>
      <c r="AD5076" s="2"/>
      <c r="AE5076" s="2"/>
      <c r="AF5076" s="2"/>
      <c r="AG5076" s="2"/>
      <c r="AH5076" s="55"/>
      <c r="AI5076" s="72"/>
      <c r="AJ5076" s="72"/>
      <c r="AK5076" s="72"/>
      <c r="AL5076" s="72"/>
      <c r="AM5076" s="80"/>
      <c r="AN5076" s="2"/>
      <c r="AO5076" s="2"/>
      <c r="AP5076" s="2"/>
      <c r="AQ5076" s="2"/>
      <c r="AR5076" s="55"/>
      <c r="AS5076" s="85"/>
      <c r="AT5076" s="85"/>
      <c r="AU5076" s="85"/>
      <c r="AV5076" s="85"/>
      <c r="AW5076" s="100"/>
      <c r="AX5076" s="2"/>
      <c r="AY5076" s="2"/>
      <c r="AZ5076" s="2"/>
      <c r="BA5076" s="2"/>
      <c r="BB5076" s="55"/>
      <c r="BC5076" s="105"/>
      <c r="BD5076" s="105"/>
      <c r="BE5076" s="105"/>
      <c r="BF5076" s="105"/>
      <c r="BG5076" s="109"/>
      <c r="BH5076" s="2"/>
      <c r="BI5076" s="2"/>
      <c r="BJ5076" s="2"/>
      <c r="BK5076" s="2"/>
      <c r="BL5076" s="55"/>
      <c r="BM5076" s="48"/>
      <c r="BN5076" s="48"/>
      <c r="BO5076" s="48"/>
      <c r="BP5076" s="48"/>
      <c r="BQ5076" s="117"/>
      <c r="BR5076" s="2"/>
      <c r="BS5076" s="2"/>
      <c r="BT5076" s="2"/>
      <c r="BU5076" s="2"/>
      <c r="BV5076" s="55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18" t="s">
        <v>5</v>
      </c>
      <c r="H5077" s="3">
        <v>2024</v>
      </c>
      <c r="I5077" s="20" t="s">
        <v>286</v>
      </c>
      <c r="J5077" s="184" t="s">
        <v>336</v>
      </c>
      <c r="K5077" s="184" t="s">
        <v>319</v>
      </c>
      <c r="L5077" s="187">
        <f t="shared" si="173"/>
        <v>0</v>
      </c>
      <c r="M5077" s="187">
        <f t="shared" si="174"/>
        <v>0</v>
      </c>
      <c r="N5077" s="186"/>
      <c r="O5077" s="33"/>
      <c r="P5077" s="33"/>
      <c r="Q5077" s="33"/>
      <c r="R5077" s="33"/>
      <c r="S5077" s="42"/>
      <c r="T5077" s="2"/>
      <c r="U5077" s="2"/>
      <c r="V5077" s="2"/>
      <c r="W5077" s="2"/>
      <c r="X5077" s="55"/>
      <c r="Y5077" s="62"/>
      <c r="Z5077" s="62"/>
      <c r="AA5077" s="62"/>
      <c r="AB5077" s="62"/>
      <c r="AC5077" s="68"/>
      <c r="AD5077" s="2"/>
      <c r="AE5077" s="2"/>
      <c r="AF5077" s="2"/>
      <c r="AG5077" s="2"/>
      <c r="AH5077" s="55"/>
      <c r="AI5077" s="72"/>
      <c r="AJ5077" s="72"/>
      <c r="AK5077" s="72"/>
      <c r="AL5077" s="72"/>
      <c r="AM5077" s="80"/>
      <c r="AN5077" s="2"/>
      <c r="AO5077" s="2"/>
      <c r="AP5077" s="2"/>
      <c r="AQ5077" s="2"/>
      <c r="AR5077" s="55"/>
      <c r="AS5077" s="85"/>
      <c r="AT5077" s="85"/>
      <c r="AU5077" s="85"/>
      <c r="AV5077" s="85"/>
      <c r="AW5077" s="100"/>
      <c r="AX5077" s="2"/>
      <c r="AY5077" s="2"/>
      <c r="AZ5077" s="2"/>
      <c r="BA5077" s="2"/>
      <c r="BB5077" s="55"/>
      <c r="BC5077" s="105"/>
      <c r="BD5077" s="105"/>
      <c r="BE5077" s="105"/>
      <c r="BF5077" s="105"/>
      <c r="BG5077" s="109"/>
      <c r="BH5077" s="2"/>
      <c r="BI5077" s="2"/>
      <c r="BJ5077" s="2"/>
      <c r="BK5077" s="2"/>
      <c r="BL5077" s="55"/>
      <c r="BM5077" s="48"/>
      <c r="BN5077" s="48"/>
      <c r="BO5077" s="48"/>
      <c r="BP5077" s="48"/>
      <c r="BQ5077" s="117"/>
      <c r="BR5077" s="2"/>
      <c r="BS5077" s="2"/>
      <c r="BT5077" s="2"/>
      <c r="BU5077" s="2"/>
      <c r="BV5077" s="55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18" t="s">
        <v>5</v>
      </c>
      <c r="H5078" s="3">
        <v>2024</v>
      </c>
      <c r="I5078" s="20" t="s">
        <v>286</v>
      </c>
      <c r="J5078" s="185" t="s">
        <v>337</v>
      </c>
      <c r="K5078" s="185" t="s">
        <v>318</v>
      </c>
      <c r="L5078" s="187">
        <f t="shared" si="173"/>
        <v>0</v>
      </c>
      <c r="M5078" s="187">
        <f t="shared" si="174"/>
        <v>0</v>
      </c>
      <c r="N5078" s="186"/>
      <c r="O5078" s="53"/>
      <c r="P5078" s="53"/>
      <c r="Q5078" s="53"/>
      <c r="R5078" s="53"/>
      <c r="S5078" s="54"/>
      <c r="T5078" s="8"/>
      <c r="U5078" s="8"/>
      <c r="V5078" s="8"/>
      <c r="W5078" s="8"/>
      <c r="X5078" s="122"/>
      <c r="Y5078" s="135"/>
      <c r="Z5078" s="135"/>
      <c r="AA5078" s="135"/>
      <c r="AB5078" s="135"/>
      <c r="AC5078" s="136"/>
      <c r="AD5078" s="8"/>
      <c r="AE5078" s="8"/>
      <c r="AF5078" s="8"/>
      <c r="AG5078" s="8"/>
      <c r="AH5078" s="122"/>
      <c r="AI5078" s="137"/>
      <c r="AJ5078" s="137"/>
      <c r="AK5078" s="137"/>
      <c r="AL5078" s="137"/>
      <c r="AM5078" s="138"/>
      <c r="AN5078" s="8"/>
      <c r="AO5078" s="8"/>
      <c r="AP5078" s="8"/>
      <c r="AQ5078" s="8"/>
      <c r="AR5078" s="122"/>
      <c r="AS5078" s="139"/>
      <c r="AT5078" s="139"/>
      <c r="AU5078" s="139"/>
      <c r="AV5078" s="139"/>
      <c r="AW5078" s="140"/>
      <c r="AX5078" s="8"/>
      <c r="AY5078" s="8"/>
      <c r="AZ5078" s="8"/>
      <c r="BA5078" s="8"/>
      <c r="BB5078" s="122"/>
      <c r="BC5078" s="141"/>
      <c r="BD5078" s="141"/>
      <c r="BE5078" s="141"/>
      <c r="BF5078" s="141"/>
      <c r="BG5078" s="142"/>
      <c r="BH5078" s="8"/>
      <c r="BI5078" s="8"/>
      <c r="BJ5078" s="8"/>
      <c r="BK5078" s="8"/>
      <c r="BL5078" s="122"/>
      <c r="BM5078" s="143"/>
      <c r="BN5078" s="143"/>
      <c r="BO5078" s="143"/>
      <c r="BP5078" s="143"/>
      <c r="BQ5078" s="144"/>
      <c r="BR5078" s="8"/>
      <c r="BS5078" s="8"/>
      <c r="BT5078" s="8"/>
      <c r="BU5078" s="8"/>
      <c r="BV5078" s="122"/>
    </row>
    <row r="5079" spans="1:74" ht="28.8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18" t="s">
        <v>5</v>
      </c>
      <c r="H5079" s="3">
        <v>2024</v>
      </c>
      <c r="I5079" s="20" t="s">
        <v>286</v>
      </c>
      <c r="J5079" s="185" t="s">
        <v>338</v>
      </c>
      <c r="K5079" s="185" t="s">
        <v>339</v>
      </c>
      <c r="L5079" s="187">
        <f t="shared" si="173"/>
        <v>0</v>
      </c>
      <c r="M5079" s="187">
        <f t="shared" si="174"/>
        <v>0</v>
      </c>
      <c r="N5079" s="186"/>
      <c r="O5079" s="53"/>
      <c r="P5079" s="53"/>
      <c r="Q5079" s="53"/>
      <c r="R5079" s="53"/>
      <c r="S5079" s="54"/>
      <c r="T5079" s="8"/>
      <c r="U5079" s="8"/>
      <c r="V5079" s="8"/>
      <c r="W5079" s="8"/>
      <c r="X5079" s="122"/>
      <c r="Y5079" s="135"/>
      <c r="Z5079" s="135"/>
      <c r="AA5079" s="135"/>
      <c r="AB5079" s="135"/>
      <c r="AC5079" s="136"/>
      <c r="AD5079" s="8"/>
      <c r="AE5079" s="8"/>
      <c r="AF5079" s="8"/>
      <c r="AG5079" s="8"/>
      <c r="AH5079" s="122"/>
      <c r="AI5079" s="137"/>
      <c r="AJ5079" s="137"/>
      <c r="AK5079" s="137"/>
      <c r="AL5079" s="137"/>
      <c r="AM5079" s="138"/>
      <c r="AN5079" s="8"/>
      <c r="AO5079" s="8"/>
      <c r="AP5079" s="8"/>
      <c r="AQ5079" s="8"/>
      <c r="AR5079" s="122"/>
      <c r="AS5079" s="139"/>
      <c r="AT5079" s="139"/>
      <c r="AU5079" s="139"/>
      <c r="AV5079" s="139"/>
      <c r="AW5079" s="140"/>
      <c r="AX5079" s="8"/>
      <c r="AY5079" s="8"/>
      <c r="AZ5079" s="8"/>
      <c r="BA5079" s="8"/>
      <c r="BB5079" s="122"/>
      <c r="BC5079" s="141"/>
      <c r="BD5079" s="141"/>
      <c r="BE5079" s="141"/>
      <c r="BF5079" s="141"/>
      <c r="BG5079" s="142"/>
      <c r="BH5079" s="8"/>
      <c r="BI5079" s="8"/>
      <c r="BJ5079" s="8"/>
      <c r="BK5079" s="8"/>
      <c r="BL5079" s="122"/>
      <c r="BM5079" s="143"/>
      <c r="BN5079" s="143"/>
      <c r="BO5079" s="143"/>
      <c r="BP5079" s="143"/>
      <c r="BQ5079" s="144"/>
      <c r="BR5079" s="8"/>
      <c r="BS5079" s="8"/>
      <c r="BT5079" s="8"/>
      <c r="BU5079" s="8"/>
      <c r="BV5079" s="122"/>
    </row>
    <row r="5080" spans="1:74" ht="28.8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18" t="s">
        <v>5</v>
      </c>
      <c r="H5080" s="3">
        <v>2024</v>
      </c>
      <c r="I5080" s="20" t="s">
        <v>286</v>
      </c>
      <c r="J5080" s="185" t="s">
        <v>340</v>
      </c>
      <c r="K5080" s="185" t="s">
        <v>318</v>
      </c>
      <c r="L5080" s="187">
        <f t="shared" si="173"/>
        <v>0</v>
      </c>
      <c r="M5080" s="187">
        <f t="shared" si="174"/>
        <v>0</v>
      </c>
      <c r="N5080" s="186"/>
      <c r="O5080" s="53"/>
      <c r="P5080" s="53"/>
      <c r="Q5080" s="53"/>
      <c r="R5080" s="53"/>
      <c r="S5080" s="54"/>
      <c r="T5080" s="8"/>
      <c r="U5080" s="8"/>
      <c r="V5080" s="8"/>
      <c r="W5080" s="8"/>
      <c r="X5080" s="122"/>
      <c r="Y5080" s="135"/>
      <c r="Z5080" s="135"/>
      <c r="AA5080" s="135"/>
      <c r="AB5080" s="135"/>
      <c r="AC5080" s="136"/>
      <c r="AD5080" s="8"/>
      <c r="AE5080" s="8"/>
      <c r="AF5080" s="8"/>
      <c r="AG5080" s="8"/>
      <c r="AH5080" s="122"/>
      <c r="AI5080" s="137"/>
      <c r="AJ5080" s="137"/>
      <c r="AK5080" s="137"/>
      <c r="AL5080" s="137"/>
      <c r="AM5080" s="138"/>
      <c r="AN5080" s="8"/>
      <c r="AO5080" s="8"/>
      <c r="AP5080" s="8"/>
      <c r="AQ5080" s="8"/>
      <c r="AR5080" s="122"/>
      <c r="AS5080" s="139"/>
      <c r="AT5080" s="139"/>
      <c r="AU5080" s="139"/>
      <c r="AV5080" s="139"/>
      <c r="AW5080" s="140"/>
      <c r="AX5080" s="8"/>
      <c r="AY5080" s="8"/>
      <c r="AZ5080" s="8"/>
      <c r="BA5080" s="8"/>
      <c r="BB5080" s="122"/>
      <c r="BC5080" s="141"/>
      <c r="BD5080" s="141"/>
      <c r="BE5080" s="141"/>
      <c r="BF5080" s="141"/>
      <c r="BG5080" s="142"/>
      <c r="BH5080" s="8"/>
      <c r="BI5080" s="8"/>
      <c r="BJ5080" s="8"/>
      <c r="BK5080" s="8"/>
      <c r="BL5080" s="122"/>
      <c r="BM5080" s="143"/>
      <c r="BN5080" s="143"/>
      <c r="BO5080" s="143"/>
      <c r="BP5080" s="143"/>
      <c r="BQ5080" s="144"/>
      <c r="BR5080" s="8"/>
      <c r="BS5080" s="8"/>
      <c r="BT5080" s="8"/>
      <c r="BU5080" s="8"/>
      <c r="BV5080" s="122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18" t="s">
        <v>5</v>
      </c>
      <c r="H5081" s="3">
        <v>2024</v>
      </c>
      <c r="I5081" s="20" t="s">
        <v>286</v>
      </c>
      <c r="J5081" s="185" t="s">
        <v>341</v>
      </c>
      <c r="K5081" s="185" t="s">
        <v>320</v>
      </c>
      <c r="L5081" s="187">
        <f t="shared" si="173"/>
        <v>0</v>
      </c>
      <c r="M5081" s="187">
        <f t="shared" si="174"/>
        <v>0</v>
      </c>
      <c r="N5081" s="186"/>
      <c r="O5081" s="53"/>
      <c r="P5081" s="53"/>
      <c r="Q5081" s="53"/>
      <c r="R5081" s="53"/>
      <c r="S5081" s="54"/>
      <c r="T5081" s="8"/>
      <c r="U5081" s="8"/>
      <c r="V5081" s="8"/>
      <c r="W5081" s="8"/>
      <c r="X5081" s="122"/>
      <c r="Y5081" s="135"/>
      <c r="Z5081" s="135"/>
      <c r="AA5081" s="135"/>
      <c r="AB5081" s="135"/>
      <c r="AC5081" s="136"/>
      <c r="AD5081" s="8"/>
      <c r="AE5081" s="8"/>
      <c r="AF5081" s="8"/>
      <c r="AG5081" s="8"/>
      <c r="AH5081" s="122"/>
      <c r="AI5081" s="137"/>
      <c r="AJ5081" s="137"/>
      <c r="AK5081" s="137"/>
      <c r="AL5081" s="137"/>
      <c r="AM5081" s="138"/>
      <c r="AN5081" s="8"/>
      <c r="AO5081" s="8"/>
      <c r="AP5081" s="8"/>
      <c r="AQ5081" s="8"/>
      <c r="AR5081" s="122"/>
      <c r="AS5081" s="139"/>
      <c r="AT5081" s="139"/>
      <c r="AU5081" s="139"/>
      <c r="AV5081" s="139"/>
      <c r="AW5081" s="140"/>
      <c r="AX5081" s="8"/>
      <c r="AY5081" s="8"/>
      <c r="AZ5081" s="8"/>
      <c r="BA5081" s="8"/>
      <c r="BB5081" s="122"/>
      <c r="BC5081" s="141"/>
      <c r="BD5081" s="141"/>
      <c r="BE5081" s="141"/>
      <c r="BF5081" s="141"/>
      <c r="BG5081" s="142"/>
      <c r="BH5081" s="8"/>
      <c r="BI5081" s="8"/>
      <c r="BJ5081" s="8"/>
      <c r="BK5081" s="8"/>
      <c r="BL5081" s="122"/>
      <c r="BM5081" s="143"/>
      <c r="BN5081" s="143"/>
      <c r="BO5081" s="143"/>
      <c r="BP5081" s="143"/>
      <c r="BQ5081" s="144"/>
      <c r="BR5081" s="8"/>
      <c r="BS5081" s="8"/>
      <c r="BT5081" s="8"/>
      <c r="BU5081" s="8"/>
      <c r="BV5081" s="122"/>
    </row>
    <row r="5082" spans="1:74" ht="28.8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18" t="s">
        <v>5</v>
      </c>
      <c r="H5082" s="3">
        <v>2024</v>
      </c>
      <c r="I5082" s="20" t="s">
        <v>286</v>
      </c>
      <c r="J5082" s="185" t="s">
        <v>342</v>
      </c>
      <c r="K5082" s="185" t="s">
        <v>320</v>
      </c>
      <c r="L5082" s="187">
        <f t="shared" si="173"/>
        <v>0</v>
      </c>
      <c r="M5082" s="187">
        <f t="shared" si="174"/>
        <v>0</v>
      </c>
      <c r="N5082" s="186"/>
      <c r="O5082" s="53"/>
      <c r="P5082" s="53"/>
      <c r="Q5082" s="53"/>
      <c r="R5082" s="53"/>
      <c r="S5082" s="54"/>
      <c r="T5082" s="8"/>
      <c r="U5082" s="8"/>
      <c r="V5082" s="8"/>
      <c r="W5082" s="8"/>
      <c r="X5082" s="122"/>
      <c r="Y5082" s="135"/>
      <c r="Z5082" s="135"/>
      <c r="AA5082" s="135"/>
      <c r="AB5082" s="135"/>
      <c r="AC5082" s="136"/>
      <c r="AD5082" s="8"/>
      <c r="AE5082" s="8"/>
      <c r="AF5082" s="8"/>
      <c r="AG5082" s="8"/>
      <c r="AH5082" s="122"/>
      <c r="AI5082" s="137"/>
      <c r="AJ5082" s="137"/>
      <c r="AK5082" s="137"/>
      <c r="AL5082" s="137"/>
      <c r="AM5082" s="138"/>
      <c r="AN5082" s="8"/>
      <c r="AO5082" s="8"/>
      <c r="AP5082" s="8"/>
      <c r="AQ5082" s="8"/>
      <c r="AR5082" s="122"/>
      <c r="AS5082" s="139"/>
      <c r="AT5082" s="139"/>
      <c r="AU5082" s="139"/>
      <c r="AV5082" s="139"/>
      <c r="AW5082" s="140"/>
      <c r="AX5082" s="8"/>
      <c r="AY5082" s="8"/>
      <c r="AZ5082" s="8"/>
      <c r="BA5082" s="8"/>
      <c r="BB5082" s="122"/>
      <c r="BC5082" s="141"/>
      <c r="BD5082" s="141"/>
      <c r="BE5082" s="141"/>
      <c r="BF5082" s="141"/>
      <c r="BG5082" s="142"/>
      <c r="BH5082" s="8"/>
      <c r="BI5082" s="8"/>
      <c r="BJ5082" s="8"/>
      <c r="BK5082" s="8"/>
      <c r="BL5082" s="122"/>
      <c r="BM5082" s="143"/>
      <c r="BN5082" s="143"/>
      <c r="BO5082" s="143"/>
      <c r="BP5082" s="143"/>
      <c r="BQ5082" s="144"/>
      <c r="BR5082" s="8"/>
      <c r="BS5082" s="8"/>
      <c r="BT5082" s="8"/>
      <c r="BU5082" s="8"/>
      <c r="BV5082" s="122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18" t="s">
        <v>5</v>
      </c>
      <c r="H5083" s="3">
        <v>2024</v>
      </c>
      <c r="I5083" s="20" t="s">
        <v>286</v>
      </c>
      <c r="J5083" s="185" t="s">
        <v>343</v>
      </c>
      <c r="K5083" s="185" t="s">
        <v>339</v>
      </c>
      <c r="L5083" s="187">
        <f t="shared" si="173"/>
        <v>0</v>
      </c>
      <c r="M5083" s="187">
        <f t="shared" si="174"/>
        <v>0</v>
      </c>
      <c r="N5083" s="186"/>
      <c r="O5083" s="53"/>
      <c r="P5083" s="53"/>
      <c r="Q5083" s="53"/>
      <c r="R5083" s="53"/>
      <c r="S5083" s="54"/>
      <c r="T5083" s="8"/>
      <c r="U5083" s="8"/>
      <c r="V5083" s="8"/>
      <c r="W5083" s="8"/>
      <c r="X5083" s="122"/>
      <c r="Y5083" s="135"/>
      <c r="Z5083" s="135"/>
      <c r="AA5083" s="135"/>
      <c r="AB5083" s="135"/>
      <c r="AC5083" s="136"/>
      <c r="AD5083" s="8"/>
      <c r="AE5083" s="8"/>
      <c r="AF5083" s="8"/>
      <c r="AG5083" s="8"/>
      <c r="AH5083" s="122"/>
      <c r="AI5083" s="137"/>
      <c r="AJ5083" s="137"/>
      <c r="AK5083" s="137"/>
      <c r="AL5083" s="137"/>
      <c r="AM5083" s="138"/>
      <c r="AN5083" s="8"/>
      <c r="AO5083" s="8"/>
      <c r="AP5083" s="8"/>
      <c r="AQ5083" s="8"/>
      <c r="AR5083" s="122"/>
      <c r="AS5083" s="139"/>
      <c r="AT5083" s="139"/>
      <c r="AU5083" s="139"/>
      <c r="AV5083" s="139"/>
      <c r="AW5083" s="140"/>
      <c r="AX5083" s="8"/>
      <c r="AY5083" s="8"/>
      <c r="AZ5083" s="8"/>
      <c r="BA5083" s="8"/>
      <c r="BB5083" s="122"/>
      <c r="BC5083" s="141"/>
      <c r="BD5083" s="141"/>
      <c r="BE5083" s="141"/>
      <c r="BF5083" s="141"/>
      <c r="BG5083" s="142"/>
      <c r="BH5083" s="8"/>
      <c r="BI5083" s="8"/>
      <c r="BJ5083" s="8"/>
      <c r="BK5083" s="8"/>
      <c r="BL5083" s="122"/>
      <c r="BM5083" s="143"/>
      <c r="BN5083" s="143"/>
      <c r="BO5083" s="143"/>
      <c r="BP5083" s="143"/>
      <c r="BQ5083" s="144"/>
      <c r="BR5083" s="8"/>
      <c r="BS5083" s="8"/>
      <c r="BT5083" s="8"/>
      <c r="BU5083" s="8"/>
      <c r="BV5083" s="122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18" t="s">
        <v>5</v>
      </c>
      <c r="H5084" s="3">
        <v>2024</v>
      </c>
      <c r="I5084" s="20" t="s">
        <v>288</v>
      </c>
      <c r="J5084" s="185" t="s">
        <v>344</v>
      </c>
      <c r="K5084" s="185" t="s">
        <v>318</v>
      </c>
      <c r="L5084" s="187">
        <f t="shared" si="173"/>
        <v>0</v>
      </c>
      <c r="M5084" s="187">
        <f t="shared" si="174"/>
        <v>0</v>
      </c>
      <c r="N5084" s="186"/>
      <c r="O5084" s="53"/>
      <c r="P5084" s="53"/>
      <c r="Q5084" s="53"/>
      <c r="R5084" s="53"/>
      <c r="S5084" s="54"/>
      <c r="T5084" s="8"/>
      <c r="U5084" s="8"/>
      <c r="V5084" s="8"/>
      <c r="W5084" s="8"/>
      <c r="X5084" s="122"/>
      <c r="Y5084" s="135"/>
      <c r="Z5084" s="135"/>
      <c r="AA5084" s="135"/>
      <c r="AB5084" s="135"/>
      <c r="AC5084" s="136"/>
      <c r="AD5084" s="8"/>
      <c r="AE5084" s="8"/>
      <c r="AF5084" s="8"/>
      <c r="AG5084" s="8"/>
      <c r="AH5084" s="122"/>
      <c r="AI5084" s="137"/>
      <c r="AJ5084" s="137"/>
      <c r="AK5084" s="137"/>
      <c r="AL5084" s="137"/>
      <c r="AM5084" s="138"/>
      <c r="AN5084" s="8"/>
      <c r="AO5084" s="8"/>
      <c r="AP5084" s="8"/>
      <c r="AQ5084" s="8"/>
      <c r="AR5084" s="122"/>
      <c r="AS5084" s="139"/>
      <c r="AT5084" s="139"/>
      <c r="AU5084" s="139"/>
      <c r="AV5084" s="139"/>
      <c r="AW5084" s="140"/>
      <c r="AX5084" s="8"/>
      <c r="AY5084" s="8"/>
      <c r="AZ5084" s="8"/>
      <c r="BA5084" s="8"/>
      <c r="BB5084" s="122"/>
      <c r="BC5084" s="141"/>
      <c r="BD5084" s="141"/>
      <c r="BE5084" s="141"/>
      <c r="BF5084" s="141"/>
      <c r="BG5084" s="142"/>
      <c r="BH5084" s="8"/>
      <c r="BI5084" s="8"/>
      <c r="BJ5084" s="8"/>
      <c r="BK5084" s="8"/>
      <c r="BL5084" s="122"/>
      <c r="BM5084" s="143"/>
      <c r="BN5084" s="143"/>
      <c r="BO5084" s="143"/>
      <c r="BP5084" s="143"/>
      <c r="BQ5084" s="144"/>
      <c r="BR5084" s="8"/>
      <c r="BS5084" s="8"/>
      <c r="BT5084" s="8"/>
      <c r="BU5084" s="8"/>
      <c r="BV5084" s="122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18" t="s">
        <v>5</v>
      </c>
      <c r="H5085" s="3">
        <v>2024</v>
      </c>
      <c r="I5085" s="20" t="s">
        <v>288</v>
      </c>
      <c r="J5085" s="184" t="s">
        <v>351</v>
      </c>
      <c r="K5085" s="184" t="s">
        <v>318</v>
      </c>
      <c r="L5085" s="187">
        <f t="shared" si="173"/>
        <v>0</v>
      </c>
      <c r="M5085" s="187">
        <f t="shared" si="174"/>
        <v>0</v>
      </c>
      <c r="N5085" s="186"/>
      <c r="O5085" s="53"/>
      <c r="P5085" s="53"/>
      <c r="Q5085" s="53"/>
      <c r="R5085" s="53"/>
      <c r="S5085" s="54"/>
      <c r="T5085" s="8"/>
      <c r="U5085" s="8"/>
      <c r="V5085" s="8"/>
      <c r="W5085" s="8"/>
      <c r="X5085" s="122"/>
      <c r="Y5085" s="135"/>
      <c r="Z5085" s="135"/>
      <c r="AA5085" s="135"/>
      <c r="AB5085" s="135"/>
      <c r="AC5085" s="136"/>
      <c r="AD5085" s="8"/>
      <c r="AE5085" s="8"/>
      <c r="AF5085" s="8"/>
      <c r="AG5085" s="8"/>
      <c r="AH5085" s="122"/>
      <c r="AI5085" s="137"/>
      <c r="AJ5085" s="137"/>
      <c r="AK5085" s="137"/>
      <c r="AL5085" s="137"/>
      <c r="AM5085" s="138"/>
      <c r="AN5085" s="8"/>
      <c r="AO5085" s="8"/>
      <c r="AP5085" s="8"/>
      <c r="AQ5085" s="8"/>
      <c r="AR5085" s="122"/>
      <c r="AS5085" s="139"/>
      <c r="AT5085" s="139"/>
      <c r="AU5085" s="139"/>
      <c r="AV5085" s="139"/>
      <c r="AW5085" s="140"/>
      <c r="AX5085" s="8"/>
      <c r="AY5085" s="8"/>
      <c r="AZ5085" s="8"/>
      <c r="BA5085" s="8"/>
      <c r="BB5085" s="122"/>
      <c r="BC5085" s="141"/>
      <c r="BD5085" s="141"/>
      <c r="BE5085" s="141"/>
      <c r="BF5085" s="141"/>
      <c r="BG5085" s="142"/>
      <c r="BH5085" s="8"/>
      <c r="BI5085" s="8"/>
      <c r="BJ5085" s="8"/>
      <c r="BK5085" s="8"/>
      <c r="BL5085" s="122"/>
      <c r="BM5085" s="143"/>
      <c r="BN5085" s="143"/>
      <c r="BO5085" s="143"/>
      <c r="BP5085" s="143"/>
      <c r="BQ5085" s="144"/>
      <c r="BR5085" s="8"/>
      <c r="BS5085" s="8"/>
      <c r="BT5085" s="8"/>
      <c r="BU5085" s="8"/>
      <c r="BV5085" s="122"/>
    </row>
    <row r="5086" spans="1:74" ht="28.8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18" t="s">
        <v>5</v>
      </c>
      <c r="H5086" s="3">
        <v>2024</v>
      </c>
      <c r="I5086" s="20" t="s">
        <v>288</v>
      </c>
      <c r="J5086" s="184" t="s">
        <v>352</v>
      </c>
      <c r="K5086" s="184" t="s">
        <v>321</v>
      </c>
      <c r="L5086" s="187">
        <f t="shared" si="173"/>
        <v>0</v>
      </c>
      <c r="M5086" s="187">
        <f t="shared" si="174"/>
        <v>0</v>
      </c>
      <c r="N5086" s="186"/>
      <c r="O5086" s="33"/>
      <c r="P5086" s="33"/>
      <c r="Q5086" s="33"/>
      <c r="R5086" s="33"/>
      <c r="S5086" s="42"/>
      <c r="T5086" s="2"/>
      <c r="U5086" s="2"/>
      <c r="V5086" s="2"/>
      <c r="W5086" s="2"/>
      <c r="X5086" s="55"/>
      <c r="Y5086" s="62"/>
      <c r="Z5086" s="62"/>
      <c r="AA5086" s="62"/>
      <c r="AB5086" s="62"/>
      <c r="AC5086" s="68"/>
      <c r="AD5086" s="2"/>
      <c r="AE5086" s="2"/>
      <c r="AF5086" s="2"/>
      <c r="AG5086" s="2"/>
      <c r="AH5086" s="55"/>
      <c r="AI5086" s="72"/>
      <c r="AJ5086" s="72"/>
      <c r="AK5086" s="72"/>
      <c r="AL5086" s="72"/>
      <c r="AM5086" s="80"/>
      <c r="AN5086" s="2"/>
      <c r="AO5086" s="2"/>
      <c r="AP5086" s="2"/>
      <c r="AQ5086" s="2"/>
      <c r="AR5086" s="55"/>
      <c r="AS5086" s="85"/>
      <c r="AT5086" s="85"/>
      <c r="AU5086" s="85"/>
      <c r="AV5086" s="85"/>
      <c r="AW5086" s="100"/>
      <c r="AX5086" s="2"/>
      <c r="AY5086" s="2"/>
      <c r="AZ5086" s="2"/>
      <c r="BA5086" s="2"/>
      <c r="BB5086" s="55"/>
      <c r="BC5086" s="105"/>
      <c r="BD5086" s="105"/>
      <c r="BE5086" s="105"/>
      <c r="BF5086" s="105"/>
      <c r="BG5086" s="109"/>
      <c r="BH5086" s="2"/>
      <c r="BI5086" s="2"/>
      <c r="BJ5086" s="2"/>
      <c r="BK5086" s="2"/>
      <c r="BL5086" s="55"/>
      <c r="BM5086" s="48"/>
      <c r="BN5086" s="48"/>
      <c r="BO5086" s="48"/>
      <c r="BP5086" s="48"/>
      <c r="BQ5086" s="117"/>
      <c r="BR5086" s="2"/>
      <c r="BS5086" s="2"/>
      <c r="BT5086" s="2"/>
      <c r="BU5086" s="2"/>
      <c r="BV5086" s="55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18" t="s">
        <v>5</v>
      </c>
      <c r="H5087" s="3">
        <v>2024</v>
      </c>
      <c r="I5087" s="20" t="s">
        <v>288</v>
      </c>
      <c r="J5087" s="184" t="s">
        <v>345</v>
      </c>
      <c r="K5087" s="184" t="s">
        <v>318</v>
      </c>
      <c r="L5087" s="187">
        <f t="shared" si="173"/>
        <v>0</v>
      </c>
      <c r="M5087" s="187">
        <f t="shared" si="174"/>
        <v>0</v>
      </c>
      <c r="N5087" s="186"/>
      <c r="O5087" s="34"/>
      <c r="P5087" s="33"/>
      <c r="Q5087" s="33"/>
      <c r="R5087" s="33"/>
      <c r="S5087" s="42"/>
      <c r="T5087" s="3"/>
      <c r="U5087" s="2"/>
      <c r="V5087" s="2"/>
      <c r="W5087" s="2"/>
      <c r="X5087" s="55"/>
      <c r="Y5087" s="64"/>
      <c r="Z5087" s="62"/>
      <c r="AA5087" s="62"/>
      <c r="AB5087" s="62"/>
      <c r="AC5087" s="68"/>
      <c r="AD5087" s="3"/>
      <c r="AE5087" s="2"/>
      <c r="AF5087" s="2"/>
      <c r="AG5087" s="2"/>
      <c r="AH5087" s="55"/>
      <c r="AI5087" s="73"/>
      <c r="AJ5087" s="72"/>
      <c r="AK5087" s="72"/>
      <c r="AL5087" s="72"/>
      <c r="AM5087" s="80"/>
      <c r="AN5087" s="3"/>
      <c r="AO5087" s="2"/>
      <c r="AP5087" s="2"/>
      <c r="AQ5087" s="2"/>
      <c r="AR5087" s="55"/>
      <c r="AS5087" s="86"/>
      <c r="AT5087" s="85"/>
      <c r="AU5087" s="85"/>
      <c r="AV5087" s="85"/>
      <c r="AW5087" s="100"/>
      <c r="AX5087" s="3"/>
      <c r="AY5087" s="2"/>
      <c r="AZ5087" s="2"/>
      <c r="BA5087" s="2"/>
      <c r="BB5087" s="55"/>
      <c r="BC5087" s="106"/>
      <c r="BD5087" s="105"/>
      <c r="BE5087" s="105"/>
      <c r="BF5087" s="105"/>
      <c r="BG5087" s="109"/>
      <c r="BH5087" s="3"/>
      <c r="BI5087" s="2"/>
      <c r="BJ5087" s="2"/>
      <c r="BK5087" s="2"/>
      <c r="BL5087" s="55"/>
      <c r="BM5087" s="49"/>
      <c r="BN5087" s="48"/>
      <c r="BO5087" s="48"/>
      <c r="BP5087" s="48"/>
      <c r="BQ5087" s="117"/>
      <c r="BR5087" s="3"/>
      <c r="BS5087" s="2"/>
      <c r="BT5087" s="2"/>
      <c r="BU5087" s="2"/>
      <c r="BV5087" s="55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18" t="s">
        <v>5</v>
      </c>
      <c r="H5088" s="3">
        <v>2024</v>
      </c>
      <c r="I5088" s="20" t="s">
        <v>289</v>
      </c>
      <c r="J5088" s="184" t="s">
        <v>268</v>
      </c>
      <c r="K5088" s="184" t="s">
        <v>318</v>
      </c>
      <c r="L5088" s="187">
        <f t="shared" si="173"/>
        <v>0</v>
      </c>
      <c r="M5088" s="187">
        <f t="shared" si="174"/>
        <v>0</v>
      </c>
      <c r="N5088" s="186"/>
      <c r="O5088" s="33"/>
      <c r="P5088" s="33"/>
      <c r="Q5088" s="33"/>
      <c r="R5088" s="33"/>
      <c r="S5088" s="42"/>
      <c r="T5088" s="2"/>
      <c r="U5088" s="2"/>
      <c r="V5088" s="2"/>
      <c r="W5088" s="2"/>
      <c r="X5088" s="55"/>
      <c r="Y5088" s="62"/>
      <c r="Z5088" s="62"/>
      <c r="AA5088" s="62"/>
      <c r="AB5088" s="62"/>
      <c r="AC5088" s="68"/>
      <c r="AD5088" s="2"/>
      <c r="AE5088" s="2"/>
      <c r="AF5088" s="2"/>
      <c r="AG5088" s="2"/>
      <c r="AH5088" s="55"/>
      <c r="AI5088" s="72"/>
      <c r="AJ5088" s="72"/>
      <c r="AK5088" s="72"/>
      <c r="AL5088" s="72"/>
      <c r="AM5088" s="80"/>
      <c r="AN5088" s="2"/>
      <c r="AO5088" s="2"/>
      <c r="AP5088" s="2"/>
      <c r="AQ5088" s="2"/>
      <c r="AR5088" s="55"/>
      <c r="AS5088" s="85"/>
      <c r="AT5088" s="85"/>
      <c r="AU5088" s="85"/>
      <c r="AV5088" s="85"/>
      <c r="AW5088" s="100"/>
      <c r="AX5088" s="2"/>
      <c r="AY5088" s="2"/>
      <c r="AZ5088" s="2"/>
      <c r="BA5088" s="2"/>
      <c r="BB5088" s="55"/>
      <c r="BC5088" s="105"/>
      <c r="BD5088" s="105"/>
      <c r="BE5088" s="105"/>
      <c r="BF5088" s="105"/>
      <c r="BG5088" s="109"/>
      <c r="BH5088" s="2"/>
      <c r="BI5088" s="2"/>
      <c r="BJ5088" s="2"/>
      <c r="BK5088" s="2"/>
      <c r="BL5088" s="55"/>
      <c r="BM5088" s="48"/>
      <c r="BN5088" s="48"/>
      <c r="BO5088" s="48"/>
      <c r="BP5088" s="48"/>
      <c r="BQ5088" s="117"/>
      <c r="BR5088" s="2"/>
      <c r="BS5088" s="2"/>
      <c r="BT5088" s="2"/>
      <c r="BU5088" s="2"/>
      <c r="BV5088" s="55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18" t="s">
        <v>5</v>
      </c>
      <c r="H5089" s="3">
        <v>2024</v>
      </c>
      <c r="I5089" s="20" t="s">
        <v>289</v>
      </c>
      <c r="J5089" s="184" t="s">
        <v>292</v>
      </c>
      <c r="K5089" s="184" t="s">
        <v>318</v>
      </c>
      <c r="L5089" s="187">
        <f t="shared" si="173"/>
        <v>0</v>
      </c>
      <c r="M5089" s="187">
        <f t="shared" si="174"/>
        <v>0</v>
      </c>
      <c r="N5089" s="186"/>
      <c r="O5089" s="33"/>
      <c r="P5089" s="33"/>
      <c r="Q5089" s="33"/>
      <c r="R5089" s="33"/>
      <c r="S5089" s="42"/>
      <c r="T5089" s="2"/>
      <c r="U5089" s="2"/>
      <c r="V5089" s="2"/>
      <c r="W5089" s="2"/>
      <c r="X5089" s="55"/>
      <c r="Y5089" s="62"/>
      <c r="Z5089" s="62"/>
      <c r="AA5089" s="62"/>
      <c r="AB5089" s="62"/>
      <c r="AC5089" s="68"/>
      <c r="AD5089" s="2"/>
      <c r="AE5089" s="2"/>
      <c r="AF5089" s="2"/>
      <c r="AG5089" s="2"/>
      <c r="AH5089" s="55"/>
      <c r="AI5089" s="72"/>
      <c r="AJ5089" s="72"/>
      <c r="AK5089" s="72"/>
      <c r="AL5089" s="72"/>
      <c r="AM5089" s="80"/>
      <c r="AN5089" s="2"/>
      <c r="AO5089" s="2"/>
      <c r="AP5089" s="2"/>
      <c r="AQ5089" s="2"/>
      <c r="AR5089" s="55"/>
      <c r="AS5089" s="85"/>
      <c r="AT5089" s="85"/>
      <c r="AU5089" s="85"/>
      <c r="AV5089" s="85"/>
      <c r="AW5089" s="100"/>
      <c r="AX5089" s="2"/>
      <c r="AY5089" s="2"/>
      <c r="AZ5089" s="2"/>
      <c r="BA5089" s="2"/>
      <c r="BB5089" s="55"/>
      <c r="BC5089" s="105"/>
      <c r="BD5089" s="105"/>
      <c r="BE5089" s="105"/>
      <c r="BF5089" s="105"/>
      <c r="BG5089" s="109"/>
      <c r="BH5089" s="2"/>
      <c r="BI5089" s="2"/>
      <c r="BJ5089" s="2"/>
      <c r="BK5089" s="2"/>
      <c r="BL5089" s="55"/>
      <c r="BM5089" s="48"/>
      <c r="BN5089" s="48"/>
      <c r="BO5089" s="48"/>
      <c r="BP5089" s="48"/>
      <c r="BQ5089" s="117"/>
      <c r="BR5089" s="2"/>
      <c r="BS5089" s="2"/>
      <c r="BT5089" s="2"/>
      <c r="BU5089" s="2"/>
      <c r="BV5089" s="55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18" t="s">
        <v>5</v>
      </c>
      <c r="H5090" s="3">
        <v>2024</v>
      </c>
      <c r="I5090" s="20" t="s">
        <v>285</v>
      </c>
      <c r="J5090" s="184" t="s">
        <v>293</v>
      </c>
      <c r="K5090" s="184" t="s">
        <v>318</v>
      </c>
      <c r="L5090" s="188">
        <f t="shared" si="173"/>
        <v>0</v>
      </c>
      <c r="M5090" s="187">
        <f t="shared" si="174"/>
        <v>0</v>
      </c>
      <c r="N5090" s="186"/>
      <c r="O5090" s="33"/>
      <c r="P5090" s="33"/>
      <c r="Q5090" s="33"/>
      <c r="R5090" s="34"/>
      <c r="S5090" s="42"/>
      <c r="T5090" s="2"/>
      <c r="U5090" s="2"/>
      <c r="V5090" s="2"/>
      <c r="W5090" s="3"/>
      <c r="X5090" s="55"/>
      <c r="Y5090" s="62"/>
      <c r="Z5090" s="62"/>
      <c r="AA5090" s="62"/>
      <c r="AB5090" s="64"/>
      <c r="AC5090" s="68"/>
      <c r="AD5090" s="2"/>
      <c r="AE5090" s="2"/>
      <c r="AF5090" s="2"/>
      <c r="AG5090" s="3"/>
      <c r="AH5090" s="55"/>
      <c r="AI5090" s="72"/>
      <c r="AJ5090" s="72"/>
      <c r="AK5090" s="72"/>
      <c r="AL5090" s="73"/>
      <c r="AM5090" s="80"/>
      <c r="AN5090" s="2"/>
      <c r="AO5090" s="2"/>
      <c r="AP5090" s="2"/>
      <c r="AQ5090" s="3"/>
      <c r="AR5090" s="55"/>
      <c r="AS5090" s="85"/>
      <c r="AT5090" s="85"/>
      <c r="AU5090" s="85"/>
      <c r="AV5090" s="86"/>
      <c r="AW5090" s="100"/>
      <c r="AX5090" s="2"/>
      <c r="AY5090" s="2"/>
      <c r="AZ5090" s="2"/>
      <c r="BA5090" s="3"/>
      <c r="BB5090" s="55"/>
      <c r="BC5090" s="105"/>
      <c r="BD5090" s="105"/>
      <c r="BE5090" s="105"/>
      <c r="BF5090" s="106"/>
      <c r="BG5090" s="109"/>
      <c r="BH5090" s="2"/>
      <c r="BI5090" s="2"/>
      <c r="BJ5090" s="2"/>
      <c r="BK5090" s="3"/>
      <c r="BL5090" s="55"/>
      <c r="BM5090" s="48"/>
      <c r="BN5090" s="48"/>
      <c r="BO5090" s="48"/>
      <c r="BP5090" s="49"/>
      <c r="BQ5090" s="117"/>
      <c r="BR5090" s="2"/>
      <c r="BS5090" s="2"/>
      <c r="BT5090" s="2"/>
      <c r="BU5090" s="3"/>
      <c r="BV5090" s="55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18" t="s">
        <v>5</v>
      </c>
      <c r="H5091" s="3">
        <v>2024</v>
      </c>
      <c r="I5091" s="20" t="s">
        <v>287</v>
      </c>
      <c r="J5091" s="184" t="s">
        <v>269</v>
      </c>
      <c r="K5091" s="184" t="s">
        <v>320</v>
      </c>
      <c r="L5091" s="187">
        <f t="shared" si="173"/>
        <v>1</v>
      </c>
      <c r="M5091" s="187">
        <f t="shared" si="174"/>
        <v>1.3029999999999999</v>
      </c>
      <c r="N5091" s="186"/>
      <c r="O5091" s="33"/>
      <c r="P5091" s="33"/>
      <c r="Q5091" s="33"/>
      <c r="R5091" s="33"/>
      <c r="S5091" s="42"/>
      <c r="T5091" s="2"/>
      <c r="U5091" s="2"/>
      <c r="V5091" s="2"/>
      <c r="W5091" s="2"/>
      <c r="X5091" s="55"/>
      <c r="Y5091" s="62"/>
      <c r="Z5091" s="62"/>
      <c r="AA5091" s="62"/>
      <c r="AB5091" s="64">
        <v>1</v>
      </c>
      <c r="AC5091" s="68">
        <v>1.3029999999999999</v>
      </c>
      <c r="AD5091" s="2"/>
      <c r="AE5091" s="2"/>
      <c r="AF5091" s="2"/>
      <c r="AG5091" s="2"/>
      <c r="AH5091" s="55"/>
      <c r="AI5091" s="72"/>
      <c r="AJ5091" s="72"/>
      <c r="AK5091" s="72"/>
      <c r="AL5091" s="72"/>
      <c r="AM5091" s="80"/>
      <c r="AN5091" s="2"/>
      <c r="AO5091" s="2"/>
      <c r="AP5091" s="2"/>
      <c r="AQ5091" s="2"/>
      <c r="AR5091" s="55"/>
      <c r="AS5091" s="85"/>
      <c r="AT5091" s="85"/>
      <c r="AU5091" s="85"/>
      <c r="AV5091" s="85"/>
      <c r="AW5091" s="100"/>
      <c r="AX5091" s="2"/>
      <c r="AY5091" s="2"/>
      <c r="AZ5091" s="2"/>
      <c r="BA5091" s="2"/>
      <c r="BB5091" s="55"/>
      <c r="BC5091" s="105"/>
      <c r="BD5091" s="105"/>
      <c r="BE5091" s="105"/>
      <c r="BF5091" s="105"/>
      <c r="BG5091" s="109"/>
      <c r="BH5091" s="2"/>
      <c r="BI5091" s="2"/>
      <c r="BJ5091" s="2"/>
      <c r="BK5091" s="2"/>
      <c r="BL5091" s="55"/>
      <c r="BM5091" s="48"/>
      <c r="BN5091" s="48"/>
      <c r="BO5091" s="48"/>
      <c r="BP5091" s="48"/>
      <c r="BQ5091" s="117"/>
      <c r="BR5091" s="2"/>
      <c r="BS5091" s="2"/>
      <c r="BT5091" s="2"/>
      <c r="BU5091" s="2"/>
      <c r="BV5091" s="55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18" t="s">
        <v>5</v>
      </c>
      <c r="H5092" s="3">
        <v>2024</v>
      </c>
      <c r="I5092" s="20" t="s">
        <v>287</v>
      </c>
      <c r="J5092" s="184" t="s">
        <v>270</v>
      </c>
      <c r="K5092" s="184" t="s">
        <v>320</v>
      </c>
      <c r="L5092" s="187">
        <f t="shared" si="173"/>
        <v>0</v>
      </c>
      <c r="M5092" s="187">
        <f t="shared" si="174"/>
        <v>0</v>
      </c>
      <c r="N5092" s="186"/>
      <c r="O5092" s="33"/>
      <c r="P5092" s="33"/>
      <c r="Q5092" s="33"/>
      <c r="R5092" s="33"/>
      <c r="S5092" s="42"/>
      <c r="T5092" s="2"/>
      <c r="U5092" s="2"/>
      <c r="V5092" s="2"/>
      <c r="W5092" s="2"/>
      <c r="X5092" s="55"/>
      <c r="Y5092" s="62"/>
      <c r="Z5092" s="62"/>
      <c r="AA5092" s="62"/>
      <c r="AB5092" s="62"/>
      <c r="AC5092" s="68"/>
      <c r="AD5092" s="2"/>
      <c r="AE5092" s="2"/>
      <c r="AF5092" s="2"/>
      <c r="AG5092" s="2"/>
      <c r="AH5092" s="55"/>
      <c r="AI5092" s="72"/>
      <c r="AJ5092" s="72"/>
      <c r="AK5092" s="72"/>
      <c r="AL5092" s="72"/>
      <c r="AM5092" s="80"/>
      <c r="AN5092" s="2"/>
      <c r="AO5092" s="2"/>
      <c r="AP5092" s="2"/>
      <c r="AQ5092" s="2"/>
      <c r="AR5092" s="55"/>
      <c r="AS5092" s="85"/>
      <c r="AT5092" s="85"/>
      <c r="AU5092" s="85"/>
      <c r="AV5092" s="85"/>
      <c r="AW5092" s="100"/>
      <c r="AX5092" s="2"/>
      <c r="AY5092" s="2"/>
      <c r="AZ5092" s="2"/>
      <c r="BA5092" s="2"/>
      <c r="BB5092" s="55"/>
      <c r="BC5092" s="105"/>
      <c r="BD5092" s="105"/>
      <c r="BE5092" s="105"/>
      <c r="BF5092" s="105"/>
      <c r="BG5092" s="109"/>
      <c r="BH5092" s="2"/>
      <c r="BI5092" s="2"/>
      <c r="BJ5092" s="2"/>
      <c r="BK5092" s="2"/>
      <c r="BL5092" s="55"/>
      <c r="BM5092" s="48"/>
      <c r="BN5092" s="48"/>
      <c r="BO5092" s="48"/>
      <c r="BP5092" s="48"/>
      <c r="BQ5092" s="117"/>
      <c r="BR5092" s="2"/>
      <c r="BS5092" s="2"/>
      <c r="BT5092" s="2"/>
      <c r="BU5092" s="2"/>
      <c r="BV5092" s="55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18" t="s">
        <v>5</v>
      </c>
      <c r="H5093" s="3">
        <v>2024</v>
      </c>
      <c r="I5093" s="20" t="s">
        <v>290</v>
      </c>
      <c r="J5093" s="184" t="s">
        <v>271</v>
      </c>
      <c r="K5093" s="184" t="s">
        <v>321</v>
      </c>
      <c r="L5093" s="187">
        <f t="shared" si="173"/>
        <v>0</v>
      </c>
      <c r="M5093" s="187">
        <f t="shared" si="174"/>
        <v>0</v>
      </c>
      <c r="N5093" s="186"/>
      <c r="O5093" s="33"/>
      <c r="P5093" s="33"/>
      <c r="Q5093" s="33"/>
      <c r="R5093" s="33"/>
      <c r="S5093" s="42"/>
      <c r="T5093" s="2"/>
      <c r="U5093" s="2"/>
      <c r="V5093" s="2"/>
      <c r="W5093" s="2"/>
      <c r="X5093" s="55"/>
      <c r="Y5093" s="62"/>
      <c r="Z5093" s="62"/>
      <c r="AA5093" s="62"/>
      <c r="AB5093" s="62"/>
      <c r="AC5093" s="68"/>
      <c r="AD5093" s="2"/>
      <c r="AE5093" s="2"/>
      <c r="AF5093" s="2"/>
      <c r="AG5093" s="2"/>
      <c r="AH5093" s="55"/>
      <c r="AI5093" s="72"/>
      <c r="AJ5093" s="72"/>
      <c r="AK5093" s="72"/>
      <c r="AL5093" s="72"/>
      <c r="AM5093" s="80"/>
      <c r="AN5093" s="2"/>
      <c r="AO5093" s="2"/>
      <c r="AP5093" s="2"/>
      <c r="AQ5093" s="2"/>
      <c r="AR5093" s="55"/>
      <c r="AS5093" s="85"/>
      <c r="AT5093" s="85"/>
      <c r="AU5093" s="85"/>
      <c r="AV5093" s="85"/>
      <c r="AW5093" s="100"/>
      <c r="AX5093" s="2"/>
      <c r="AY5093" s="2"/>
      <c r="AZ5093" s="2"/>
      <c r="BA5093" s="2"/>
      <c r="BB5093" s="55"/>
      <c r="BC5093" s="105"/>
      <c r="BD5093" s="105"/>
      <c r="BE5093" s="105"/>
      <c r="BF5093" s="105"/>
      <c r="BG5093" s="109"/>
      <c r="BH5093" s="2"/>
      <c r="BI5093" s="2"/>
      <c r="BJ5093" s="2"/>
      <c r="BK5093" s="2"/>
      <c r="BL5093" s="55"/>
      <c r="BM5093" s="48"/>
      <c r="BN5093" s="48"/>
      <c r="BO5093" s="48"/>
      <c r="BP5093" s="48"/>
      <c r="BQ5093" s="117"/>
      <c r="BR5093" s="2"/>
      <c r="BS5093" s="2"/>
      <c r="BT5093" s="2"/>
      <c r="BU5093" s="2"/>
      <c r="BV5093" s="55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18" t="s">
        <v>5</v>
      </c>
      <c r="H5094" s="3">
        <v>2024</v>
      </c>
      <c r="I5094" s="20" t="s">
        <v>284</v>
      </c>
      <c r="J5094" s="184" t="s">
        <v>294</v>
      </c>
      <c r="K5094" s="184" t="s">
        <v>320</v>
      </c>
      <c r="L5094" s="187">
        <f t="shared" si="173"/>
        <v>0</v>
      </c>
      <c r="M5094" s="187">
        <f t="shared" si="174"/>
        <v>0</v>
      </c>
      <c r="N5094" s="186"/>
      <c r="O5094" s="33"/>
      <c r="P5094" s="33"/>
      <c r="Q5094" s="33"/>
      <c r="R5094" s="33"/>
      <c r="S5094" s="42"/>
      <c r="T5094" s="2"/>
      <c r="U5094" s="2"/>
      <c r="V5094" s="2"/>
      <c r="W5094" s="2"/>
      <c r="X5094" s="55"/>
      <c r="Y5094" s="62"/>
      <c r="Z5094" s="62"/>
      <c r="AA5094" s="62"/>
      <c r="AB5094" s="62"/>
      <c r="AC5094" s="68"/>
      <c r="AD5094" s="2"/>
      <c r="AE5094" s="2"/>
      <c r="AF5094" s="2"/>
      <c r="AG5094" s="2"/>
      <c r="AH5094" s="55"/>
      <c r="AI5094" s="72"/>
      <c r="AJ5094" s="72"/>
      <c r="AK5094" s="72"/>
      <c r="AL5094" s="72"/>
      <c r="AM5094" s="80"/>
      <c r="AN5094" s="2"/>
      <c r="AO5094" s="2"/>
      <c r="AP5094" s="2"/>
      <c r="AQ5094" s="2"/>
      <c r="AR5094" s="55"/>
      <c r="AS5094" s="85"/>
      <c r="AT5094" s="85"/>
      <c r="AU5094" s="85"/>
      <c r="AV5094" s="85"/>
      <c r="AW5094" s="100"/>
      <c r="AX5094" s="2"/>
      <c r="AY5094" s="2"/>
      <c r="AZ5094" s="2"/>
      <c r="BA5094" s="2"/>
      <c r="BB5094" s="55"/>
      <c r="BC5094" s="105"/>
      <c r="BD5094" s="105"/>
      <c r="BE5094" s="105"/>
      <c r="BF5094" s="105"/>
      <c r="BG5094" s="109"/>
      <c r="BH5094" s="2"/>
      <c r="BI5094" s="2"/>
      <c r="BJ5094" s="2"/>
      <c r="BK5094" s="2"/>
      <c r="BL5094" s="55"/>
      <c r="BM5094" s="48"/>
      <c r="BN5094" s="48"/>
      <c r="BO5094" s="48"/>
      <c r="BP5094" s="48"/>
      <c r="BQ5094" s="117"/>
      <c r="BR5094" s="2"/>
      <c r="BS5094" s="2"/>
      <c r="BT5094" s="2"/>
      <c r="BU5094" s="2"/>
      <c r="BV5094" s="55"/>
    </row>
    <row r="5095" spans="1:74" ht="28.8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18" t="s">
        <v>5</v>
      </c>
      <c r="H5095" s="3">
        <v>2024</v>
      </c>
      <c r="I5095" s="20" t="s">
        <v>284</v>
      </c>
      <c r="J5095" s="184" t="s">
        <v>346</v>
      </c>
      <c r="K5095" s="184" t="s">
        <v>320</v>
      </c>
      <c r="L5095" s="187">
        <f t="shared" si="173"/>
        <v>0</v>
      </c>
      <c r="M5095" s="187">
        <f t="shared" si="174"/>
        <v>0</v>
      </c>
      <c r="N5095" s="186"/>
      <c r="O5095" s="33"/>
      <c r="P5095" s="33"/>
      <c r="Q5095" s="33"/>
      <c r="R5095" s="33"/>
      <c r="S5095" s="42"/>
      <c r="T5095" s="2"/>
      <c r="U5095" s="2"/>
      <c r="V5095" s="2"/>
      <c r="W5095" s="2"/>
      <c r="X5095" s="55"/>
      <c r="Y5095" s="62"/>
      <c r="Z5095" s="62"/>
      <c r="AA5095" s="62"/>
      <c r="AB5095" s="62"/>
      <c r="AC5095" s="68"/>
      <c r="AD5095" s="2"/>
      <c r="AE5095" s="2"/>
      <c r="AF5095" s="2"/>
      <c r="AG5095" s="2"/>
      <c r="AH5095" s="55"/>
      <c r="AI5095" s="72"/>
      <c r="AJ5095" s="72"/>
      <c r="AK5095" s="72"/>
      <c r="AL5095" s="72"/>
      <c r="AM5095" s="80"/>
      <c r="AN5095" s="2"/>
      <c r="AO5095" s="2"/>
      <c r="AP5095" s="2"/>
      <c r="AQ5095" s="2"/>
      <c r="AR5095" s="55"/>
      <c r="AS5095" s="85"/>
      <c r="AT5095" s="85"/>
      <c r="AU5095" s="85"/>
      <c r="AV5095" s="85"/>
      <c r="AW5095" s="100"/>
      <c r="AX5095" s="2"/>
      <c r="AY5095" s="2"/>
      <c r="AZ5095" s="2"/>
      <c r="BA5095" s="2"/>
      <c r="BB5095" s="55"/>
      <c r="BC5095" s="105"/>
      <c r="BD5095" s="105"/>
      <c r="BE5095" s="105"/>
      <c r="BF5095" s="105"/>
      <c r="BG5095" s="109"/>
      <c r="BH5095" s="2"/>
      <c r="BI5095" s="2"/>
      <c r="BJ5095" s="2"/>
      <c r="BK5095" s="2"/>
      <c r="BL5095" s="55"/>
      <c r="BM5095" s="48"/>
      <c r="BN5095" s="48"/>
      <c r="BO5095" s="48"/>
      <c r="BP5095" s="48"/>
      <c r="BQ5095" s="117"/>
      <c r="BR5095" s="2"/>
      <c r="BS5095" s="2"/>
      <c r="BT5095" s="2"/>
      <c r="BU5095" s="2"/>
      <c r="BV5095" s="55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18" t="s">
        <v>5</v>
      </c>
      <c r="H5096" s="3">
        <v>2024</v>
      </c>
      <c r="I5096" s="20" t="s">
        <v>284</v>
      </c>
      <c r="J5096" s="184" t="s">
        <v>295</v>
      </c>
      <c r="K5096" s="184" t="s">
        <v>320</v>
      </c>
      <c r="L5096" s="187">
        <f t="shared" si="173"/>
        <v>0</v>
      </c>
      <c r="M5096" s="187">
        <f t="shared" si="174"/>
        <v>0</v>
      </c>
      <c r="N5096" s="186"/>
      <c r="O5096" s="33"/>
      <c r="P5096" s="33"/>
      <c r="Q5096" s="33"/>
      <c r="R5096" s="33"/>
      <c r="S5096" s="42"/>
      <c r="T5096" s="2"/>
      <c r="U5096" s="2"/>
      <c r="V5096" s="2"/>
      <c r="W5096" s="2"/>
      <c r="X5096" s="55"/>
      <c r="Y5096" s="62"/>
      <c r="Z5096" s="62"/>
      <c r="AA5096" s="62"/>
      <c r="AB5096" s="62"/>
      <c r="AC5096" s="68"/>
      <c r="AD5096" s="2"/>
      <c r="AE5096" s="2"/>
      <c r="AF5096" s="2"/>
      <c r="AG5096" s="2"/>
      <c r="AH5096" s="55"/>
      <c r="AI5096" s="72"/>
      <c r="AJ5096" s="72"/>
      <c r="AK5096" s="72"/>
      <c r="AL5096" s="72"/>
      <c r="AM5096" s="80"/>
      <c r="AN5096" s="2"/>
      <c r="AO5096" s="2"/>
      <c r="AP5096" s="2"/>
      <c r="AQ5096" s="2"/>
      <c r="AR5096" s="55"/>
      <c r="AS5096" s="85"/>
      <c r="AT5096" s="85"/>
      <c r="AU5096" s="85"/>
      <c r="AV5096" s="85"/>
      <c r="AW5096" s="100"/>
      <c r="AX5096" s="2"/>
      <c r="AY5096" s="2"/>
      <c r="AZ5096" s="2"/>
      <c r="BA5096" s="2"/>
      <c r="BB5096" s="55"/>
      <c r="BC5096" s="105"/>
      <c r="BD5096" s="105"/>
      <c r="BE5096" s="105"/>
      <c r="BF5096" s="105"/>
      <c r="BG5096" s="109"/>
      <c r="BH5096" s="2"/>
      <c r="BI5096" s="2"/>
      <c r="BJ5096" s="2"/>
      <c r="BK5096" s="2"/>
      <c r="BL5096" s="55"/>
      <c r="BM5096" s="48"/>
      <c r="BN5096" s="48"/>
      <c r="BO5096" s="48"/>
      <c r="BP5096" s="48"/>
      <c r="BQ5096" s="117"/>
      <c r="BR5096" s="2"/>
      <c r="BS5096" s="2"/>
      <c r="BT5096" s="2"/>
      <c r="BU5096" s="2"/>
      <c r="BV5096" s="55"/>
    </row>
    <row r="5097" spans="1:74" ht="28.8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18" t="s">
        <v>5</v>
      </c>
      <c r="H5097" s="3">
        <v>2024</v>
      </c>
      <c r="I5097" s="20" t="s">
        <v>290</v>
      </c>
      <c r="J5097" s="184" t="s">
        <v>299</v>
      </c>
      <c r="K5097" s="184" t="s">
        <v>318</v>
      </c>
      <c r="L5097" s="187">
        <f t="shared" si="173"/>
        <v>0</v>
      </c>
      <c r="M5097" s="187">
        <f t="shared" si="174"/>
        <v>0</v>
      </c>
      <c r="N5097" s="186"/>
      <c r="O5097" s="33"/>
      <c r="P5097" s="33"/>
      <c r="Q5097" s="33"/>
      <c r="R5097" s="33"/>
      <c r="S5097" s="42"/>
      <c r="T5097" s="2"/>
      <c r="U5097" s="2"/>
      <c r="V5097" s="2"/>
      <c r="W5097" s="2"/>
      <c r="X5097" s="55"/>
      <c r="Y5097" s="62"/>
      <c r="Z5097" s="62"/>
      <c r="AA5097" s="62"/>
      <c r="AB5097" s="62"/>
      <c r="AC5097" s="68"/>
      <c r="AD5097" s="2"/>
      <c r="AE5097" s="2"/>
      <c r="AF5097" s="2"/>
      <c r="AG5097" s="2"/>
      <c r="AH5097" s="55"/>
      <c r="AI5097" s="72"/>
      <c r="AJ5097" s="72"/>
      <c r="AK5097" s="72"/>
      <c r="AL5097" s="72"/>
      <c r="AM5097" s="80"/>
      <c r="AN5097" s="2"/>
      <c r="AO5097" s="2"/>
      <c r="AP5097" s="2"/>
      <c r="AQ5097" s="2"/>
      <c r="AR5097" s="55"/>
      <c r="AS5097" s="85"/>
      <c r="AT5097" s="85"/>
      <c r="AU5097" s="85"/>
      <c r="AV5097" s="85"/>
      <c r="AW5097" s="100"/>
      <c r="AX5097" s="2"/>
      <c r="AY5097" s="2"/>
      <c r="AZ5097" s="2"/>
      <c r="BA5097" s="2"/>
      <c r="BB5097" s="55"/>
      <c r="BC5097" s="105"/>
      <c r="BD5097" s="105"/>
      <c r="BE5097" s="105"/>
      <c r="BF5097" s="105"/>
      <c r="BG5097" s="109"/>
      <c r="BH5097" s="2"/>
      <c r="BI5097" s="2"/>
      <c r="BJ5097" s="2"/>
      <c r="BK5097" s="2"/>
      <c r="BL5097" s="55"/>
      <c r="BM5097" s="48"/>
      <c r="BN5097" s="48"/>
      <c r="BO5097" s="48"/>
      <c r="BP5097" s="48"/>
      <c r="BQ5097" s="117"/>
      <c r="BR5097" s="2"/>
      <c r="BS5097" s="2"/>
      <c r="BT5097" s="2"/>
      <c r="BU5097" s="2"/>
      <c r="BV5097" s="55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18" t="s">
        <v>5</v>
      </c>
      <c r="H5098" s="3">
        <v>2024</v>
      </c>
      <c r="I5098" s="20" t="s">
        <v>315</v>
      </c>
      <c r="J5098" s="184" t="s">
        <v>347</v>
      </c>
      <c r="K5098" s="184" t="s">
        <v>320</v>
      </c>
      <c r="L5098" s="187">
        <f t="shared" si="173"/>
        <v>0</v>
      </c>
      <c r="M5098" s="187">
        <f t="shared" si="174"/>
        <v>0</v>
      </c>
      <c r="N5098" s="186"/>
      <c r="O5098" s="33"/>
      <c r="P5098" s="33"/>
      <c r="Q5098" s="33"/>
      <c r="R5098" s="33"/>
      <c r="S5098" s="42"/>
      <c r="T5098" s="2"/>
      <c r="U5098" s="2"/>
      <c r="V5098" s="2"/>
      <c r="W5098" s="2"/>
      <c r="X5098" s="55"/>
      <c r="Y5098" s="62"/>
      <c r="Z5098" s="62"/>
      <c r="AA5098" s="62"/>
      <c r="AB5098" s="62"/>
      <c r="AC5098" s="68"/>
      <c r="AD5098" s="2"/>
      <c r="AE5098" s="2"/>
      <c r="AF5098" s="2"/>
      <c r="AG5098" s="2"/>
      <c r="AH5098" s="55"/>
      <c r="AI5098" s="72"/>
      <c r="AJ5098" s="72"/>
      <c r="AK5098" s="72"/>
      <c r="AL5098" s="72"/>
      <c r="AM5098" s="80"/>
      <c r="AN5098" s="2"/>
      <c r="AO5098" s="2"/>
      <c r="AP5098" s="2"/>
      <c r="AQ5098" s="2"/>
      <c r="AR5098" s="55"/>
      <c r="AS5098" s="85"/>
      <c r="AT5098" s="85"/>
      <c r="AU5098" s="85"/>
      <c r="AV5098" s="85"/>
      <c r="AW5098" s="100"/>
      <c r="AX5098" s="2"/>
      <c r="AY5098" s="2"/>
      <c r="AZ5098" s="2"/>
      <c r="BA5098" s="2"/>
      <c r="BB5098" s="55"/>
      <c r="BC5098" s="105"/>
      <c r="BD5098" s="105"/>
      <c r="BE5098" s="105"/>
      <c r="BF5098" s="105"/>
      <c r="BG5098" s="109"/>
      <c r="BH5098" s="2"/>
      <c r="BI5098" s="2"/>
      <c r="BJ5098" s="2"/>
      <c r="BK5098" s="2"/>
      <c r="BL5098" s="55"/>
      <c r="BM5098" s="48"/>
      <c r="BN5098" s="48"/>
      <c r="BO5098" s="48"/>
      <c r="BP5098" s="48"/>
      <c r="BQ5098" s="117"/>
      <c r="BR5098" s="2"/>
      <c r="BS5098" s="2"/>
      <c r="BT5098" s="2"/>
      <c r="BU5098" s="2"/>
      <c r="BV5098" s="55"/>
    </row>
    <row r="5099" spans="1:74" ht="28.8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18" t="s">
        <v>5</v>
      </c>
      <c r="H5099" s="3">
        <v>2024</v>
      </c>
      <c r="I5099" s="20" t="s">
        <v>315</v>
      </c>
      <c r="J5099" s="184" t="s">
        <v>296</v>
      </c>
      <c r="K5099" s="184" t="s">
        <v>321</v>
      </c>
      <c r="L5099" s="187">
        <f t="shared" si="173"/>
        <v>0</v>
      </c>
      <c r="M5099" s="187">
        <f t="shared" si="174"/>
        <v>0</v>
      </c>
      <c r="N5099" s="186"/>
      <c r="O5099" s="33"/>
      <c r="P5099" s="33"/>
      <c r="Q5099" s="33"/>
      <c r="R5099" s="33"/>
      <c r="S5099" s="42"/>
      <c r="T5099" s="2"/>
      <c r="U5099" s="2"/>
      <c r="V5099" s="2"/>
      <c r="W5099" s="2"/>
      <c r="X5099" s="55"/>
      <c r="Y5099" s="62"/>
      <c r="Z5099" s="62"/>
      <c r="AA5099" s="62"/>
      <c r="AB5099" s="62"/>
      <c r="AC5099" s="68"/>
      <c r="AD5099" s="2"/>
      <c r="AE5099" s="2"/>
      <c r="AF5099" s="2"/>
      <c r="AG5099" s="2"/>
      <c r="AH5099" s="55"/>
      <c r="AI5099" s="72"/>
      <c r="AJ5099" s="72"/>
      <c r="AK5099" s="72"/>
      <c r="AL5099" s="72"/>
      <c r="AM5099" s="80"/>
      <c r="AN5099" s="2"/>
      <c r="AO5099" s="2"/>
      <c r="AP5099" s="2"/>
      <c r="AQ5099" s="2"/>
      <c r="AR5099" s="55"/>
      <c r="AS5099" s="85"/>
      <c r="AT5099" s="85"/>
      <c r="AU5099" s="85"/>
      <c r="AV5099" s="85"/>
      <c r="AW5099" s="100"/>
      <c r="AX5099" s="2"/>
      <c r="AY5099" s="2"/>
      <c r="AZ5099" s="2"/>
      <c r="BA5099" s="2"/>
      <c r="BB5099" s="55"/>
      <c r="BC5099" s="105"/>
      <c r="BD5099" s="105"/>
      <c r="BE5099" s="105"/>
      <c r="BF5099" s="105"/>
      <c r="BG5099" s="109"/>
      <c r="BH5099" s="2"/>
      <c r="BI5099" s="2"/>
      <c r="BJ5099" s="2"/>
      <c r="BK5099" s="2"/>
      <c r="BL5099" s="55"/>
      <c r="BM5099" s="48"/>
      <c r="BN5099" s="48"/>
      <c r="BO5099" s="48"/>
      <c r="BP5099" s="48"/>
      <c r="BQ5099" s="117"/>
      <c r="BR5099" s="2"/>
      <c r="BS5099" s="2"/>
      <c r="BT5099" s="2"/>
      <c r="BU5099" s="2"/>
      <c r="BV5099" s="55"/>
    </row>
    <row r="5100" spans="1:74" ht="28.8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18" t="s">
        <v>5</v>
      </c>
      <c r="H5100" s="3">
        <v>2024</v>
      </c>
      <c r="I5100" s="20" t="s">
        <v>316</v>
      </c>
      <c r="J5100" s="184" t="s">
        <v>297</v>
      </c>
      <c r="K5100" s="184" t="s">
        <v>318</v>
      </c>
      <c r="L5100" s="187">
        <f t="shared" si="173"/>
        <v>0</v>
      </c>
      <c r="M5100" s="187">
        <f t="shared" si="174"/>
        <v>0</v>
      </c>
      <c r="N5100" s="186"/>
      <c r="O5100" s="33"/>
      <c r="P5100" s="33"/>
      <c r="Q5100" s="33"/>
      <c r="R5100" s="33"/>
      <c r="S5100" s="42"/>
      <c r="T5100" s="2"/>
      <c r="U5100" s="2"/>
      <c r="V5100" s="2"/>
      <c r="W5100" s="2"/>
      <c r="X5100" s="55"/>
      <c r="Y5100" s="62"/>
      <c r="Z5100" s="62"/>
      <c r="AA5100" s="62"/>
      <c r="AB5100" s="62"/>
      <c r="AC5100" s="68"/>
      <c r="AD5100" s="2"/>
      <c r="AE5100" s="2"/>
      <c r="AF5100" s="2"/>
      <c r="AG5100" s="2"/>
      <c r="AH5100" s="55"/>
      <c r="AI5100" s="72"/>
      <c r="AJ5100" s="72"/>
      <c r="AK5100" s="72"/>
      <c r="AL5100" s="72"/>
      <c r="AM5100" s="80"/>
      <c r="AN5100" s="2"/>
      <c r="AO5100" s="2"/>
      <c r="AP5100" s="2"/>
      <c r="AQ5100" s="2"/>
      <c r="AR5100" s="55"/>
      <c r="AS5100" s="85"/>
      <c r="AT5100" s="85"/>
      <c r="AU5100" s="85"/>
      <c r="AV5100" s="85"/>
      <c r="AW5100" s="100"/>
      <c r="AX5100" s="2"/>
      <c r="AY5100" s="2"/>
      <c r="AZ5100" s="2"/>
      <c r="BA5100" s="2"/>
      <c r="BB5100" s="55"/>
      <c r="BC5100" s="105"/>
      <c r="BD5100" s="105"/>
      <c r="BE5100" s="105"/>
      <c r="BF5100" s="105"/>
      <c r="BG5100" s="109"/>
      <c r="BH5100" s="2"/>
      <c r="BI5100" s="2"/>
      <c r="BJ5100" s="2"/>
      <c r="BK5100" s="2"/>
      <c r="BL5100" s="55"/>
      <c r="BM5100" s="48"/>
      <c r="BN5100" s="48"/>
      <c r="BO5100" s="48"/>
      <c r="BP5100" s="48"/>
      <c r="BQ5100" s="117"/>
      <c r="BR5100" s="2"/>
      <c r="BS5100" s="2"/>
      <c r="BT5100" s="2"/>
      <c r="BU5100" s="2"/>
      <c r="BV5100" s="55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18" t="s">
        <v>5</v>
      </c>
      <c r="H5101" s="3">
        <v>2024</v>
      </c>
      <c r="I5101" s="20" t="s">
        <v>316</v>
      </c>
      <c r="J5101" s="185" t="s">
        <v>348</v>
      </c>
      <c r="K5101" s="185" t="s">
        <v>320</v>
      </c>
      <c r="L5101" s="187">
        <f t="shared" si="173"/>
        <v>0</v>
      </c>
      <c r="M5101" s="187">
        <f t="shared" si="174"/>
        <v>0</v>
      </c>
      <c r="N5101" s="186"/>
      <c r="O5101" s="33"/>
      <c r="P5101" s="33"/>
      <c r="Q5101" s="33"/>
      <c r="R5101" s="33"/>
      <c r="S5101" s="42"/>
      <c r="T5101" s="2"/>
      <c r="U5101" s="2"/>
      <c r="V5101" s="2"/>
      <c r="W5101" s="2"/>
      <c r="X5101" s="55"/>
      <c r="Y5101" s="62"/>
      <c r="Z5101" s="62"/>
      <c r="AA5101" s="62"/>
      <c r="AB5101" s="62"/>
      <c r="AC5101" s="68"/>
      <c r="AD5101" s="2"/>
      <c r="AE5101" s="2"/>
      <c r="AF5101" s="2"/>
      <c r="AG5101" s="2"/>
      <c r="AH5101" s="55"/>
      <c r="AI5101" s="72"/>
      <c r="AJ5101" s="72"/>
      <c r="AK5101" s="72"/>
      <c r="AL5101" s="72"/>
      <c r="AM5101" s="80"/>
      <c r="AN5101" s="2"/>
      <c r="AO5101" s="2"/>
      <c r="AP5101" s="2"/>
      <c r="AQ5101" s="2"/>
      <c r="AR5101" s="55"/>
      <c r="AS5101" s="85"/>
      <c r="AT5101" s="85"/>
      <c r="AU5101" s="85"/>
      <c r="AV5101" s="85"/>
      <c r="AW5101" s="100"/>
      <c r="AX5101" s="2"/>
      <c r="AY5101" s="2"/>
      <c r="AZ5101" s="2"/>
      <c r="BA5101" s="2"/>
      <c r="BB5101" s="55"/>
      <c r="BC5101" s="105"/>
      <c r="BD5101" s="105"/>
      <c r="BE5101" s="105"/>
      <c r="BF5101" s="105"/>
      <c r="BG5101" s="109"/>
      <c r="BH5101" s="2"/>
      <c r="BI5101" s="2"/>
      <c r="BJ5101" s="2"/>
      <c r="BK5101" s="2"/>
      <c r="BL5101" s="55"/>
      <c r="BM5101" s="48"/>
      <c r="BN5101" s="48"/>
      <c r="BO5101" s="48"/>
      <c r="BP5101" s="48"/>
      <c r="BQ5101" s="117"/>
      <c r="BR5101" s="2"/>
      <c r="BS5101" s="2"/>
      <c r="BT5101" s="2"/>
      <c r="BU5101" s="2"/>
      <c r="BV5101" s="55"/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18" t="s">
        <v>5</v>
      </c>
      <c r="H5102" s="3">
        <v>2024</v>
      </c>
      <c r="I5102" s="20" t="s">
        <v>282</v>
      </c>
      <c r="J5102" s="184" t="s">
        <v>272</v>
      </c>
      <c r="K5102" s="184" t="s">
        <v>321</v>
      </c>
      <c r="L5102" s="187">
        <f t="shared" si="173"/>
        <v>2.4E-2</v>
      </c>
      <c r="M5102" s="187">
        <f t="shared" si="174"/>
        <v>44.982999999999997</v>
      </c>
      <c r="N5102" s="186" t="s">
        <v>676</v>
      </c>
      <c r="O5102" s="33"/>
      <c r="P5102" s="33"/>
      <c r="Q5102" s="33"/>
      <c r="R5102" s="33"/>
      <c r="S5102" s="42"/>
      <c r="T5102" s="2"/>
      <c r="U5102" s="2"/>
      <c r="V5102" s="2"/>
      <c r="W5102" s="2"/>
      <c r="X5102" s="55"/>
      <c r="Y5102" s="62"/>
      <c r="Z5102" s="62"/>
      <c r="AA5102" s="62"/>
      <c r="AB5102" s="62"/>
      <c r="AC5102" s="68"/>
      <c r="AD5102" s="2"/>
      <c r="AE5102" s="2"/>
      <c r="AF5102" s="2"/>
      <c r="AG5102" s="2"/>
      <c r="AH5102" s="55"/>
      <c r="AI5102" s="72"/>
      <c r="AJ5102" s="72"/>
      <c r="AK5102" s="72"/>
      <c r="AL5102" s="72"/>
      <c r="AM5102" s="80"/>
      <c r="AN5102" s="2"/>
      <c r="AO5102" s="2"/>
      <c r="AP5102" s="2"/>
      <c r="AQ5102" s="2"/>
      <c r="AR5102" s="55"/>
      <c r="AS5102" s="85"/>
      <c r="AT5102" s="85"/>
      <c r="AU5102" s="85" t="s">
        <v>676</v>
      </c>
      <c r="AV5102" s="85">
        <v>2.4E-2</v>
      </c>
      <c r="AW5102" s="100">
        <v>44.982999999999997</v>
      </c>
      <c r="AX5102" s="2"/>
      <c r="AY5102" s="2"/>
      <c r="AZ5102" s="2"/>
      <c r="BA5102" s="2"/>
      <c r="BB5102" s="55"/>
      <c r="BC5102" s="105"/>
      <c r="BD5102" s="105"/>
      <c r="BE5102" s="105"/>
      <c r="BF5102" s="105"/>
      <c r="BG5102" s="109"/>
      <c r="BH5102" s="2"/>
      <c r="BI5102" s="2"/>
      <c r="BJ5102" s="2"/>
      <c r="BK5102" s="2"/>
      <c r="BL5102" s="55"/>
      <c r="BM5102" s="48"/>
      <c r="BN5102" s="48"/>
      <c r="BO5102" s="48"/>
      <c r="BP5102" s="48"/>
      <c r="BQ5102" s="117"/>
      <c r="BR5102" s="2"/>
      <c r="BS5102" s="2"/>
      <c r="BT5102" s="2"/>
      <c r="BU5102" s="2"/>
      <c r="BV5102" s="55"/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18" t="s">
        <v>5</v>
      </c>
      <c r="H5103" s="3">
        <v>2024</v>
      </c>
      <c r="I5103" s="20" t="s">
        <v>282</v>
      </c>
      <c r="J5103" s="184" t="s">
        <v>273</v>
      </c>
      <c r="K5103" s="184" t="s">
        <v>321</v>
      </c>
      <c r="L5103" s="187">
        <f t="shared" si="173"/>
        <v>3.6999999999999998E-2</v>
      </c>
      <c r="M5103" s="187">
        <f t="shared" si="174"/>
        <v>81.466999999999999</v>
      </c>
      <c r="N5103" s="186" t="s">
        <v>1528</v>
      </c>
      <c r="O5103" s="33"/>
      <c r="P5103" s="33"/>
      <c r="Q5103" s="33"/>
      <c r="R5103" s="33"/>
      <c r="S5103" s="42"/>
      <c r="T5103" s="2"/>
      <c r="U5103" s="2"/>
      <c r="V5103" s="2"/>
      <c r="W5103" s="2"/>
      <c r="X5103" s="55"/>
      <c r="Y5103" s="62"/>
      <c r="Z5103" s="62"/>
      <c r="AA5103" s="62" t="s">
        <v>442</v>
      </c>
      <c r="AB5103" s="62">
        <v>6.0000000000000001E-3</v>
      </c>
      <c r="AC5103" s="68">
        <v>12.691000000000001</v>
      </c>
      <c r="AD5103" s="2"/>
      <c r="AE5103" s="2"/>
      <c r="AF5103" s="2" t="s">
        <v>480</v>
      </c>
      <c r="AG5103" s="2">
        <v>8.9999999999999993E-3</v>
      </c>
      <c r="AH5103" s="55">
        <v>19.829999999999998</v>
      </c>
      <c r="AI5103" s="72"/>
      <c r="AJ5103" s="72"/>
      <c r="AK5103" s="72"/>
      <c r="AL5103" s="72"/>
      <c r="AM5103" s="80"/>
      <c r="AN5103" s="2"/>
      <c r="AO5103" s="2"/>
      <c r="AP5103" s="2"/>
      <c r="AQ5103" s="2"/>
      <c r="AR5103" s="55"/>
      <c r="AS5103" s="85"/>
      <c r="AT5103" s="85"/>
      <c r="AU5103" s="85" t="s">
        <v>685</v>
      </c>
      <c r="AV5103" s="85">
        <v>2.1999999999999999E-2</v>
      </c>
      <c r="AW5103" s="100">
        <v>48.945999999999998</v>
      </c>
      <c r="AX5103" s="2"/>
      <c r="AY5103" s="2"/>
      <c r="AZ5103" s="2"/>
      <c r="BA5103" s="2"/>
      <c r="BB5103" s="55"/>
      <c r="BC5103" s="105"/>
      <c r="BD5103" s="105"/>
      <c r="BE5103" s="105"/>
      <c r="BF5103" s="105"/>
      <c r="BG5103" s="109"/>
      <c r="BH5103" s="2"/>
      <c r="BI5103" s="2"/>
      <c r="BJ5103" s="2"/>
      <c r="BK5103" s="2"/>
      <c r="BL5103" s="55"/>
      <c r="BM5103" s="48"/>
      <c r="BN5103" s="48"/>
      <c r="BO5103" s="48"/>
      <c r="BP5103" s="48"/>
      <c r="BQ5103" s="117"/>
      <c r="BR5103" s="2"/>
      <c r="BS5103" s="2"/>
      <c r="BT5103" s="2"/>
      <c r="BU5103" s="2"/>
      <c r="BV5103" s="55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18" t="s">
        <v>5</v>
      </c>
      <c r="H5104" s="3">
        <v>2024</v>
      </c>
      <c r="I5104" s="20" t="s">
        <v>282</v>
      </c>
      <c r="J5104" s="184" t="s">
        <v>274</v>
      </c>
      <c r="K5104" s="184" t="s">
        <v>321</v>
      </c>
      <c r="L5104" s="187">
        <f t="shared" si="173"/>
        <v>3.8E-3</v>
      </c>
      <c r="M5104" s="187">
        <f t="shared" si="174"/>
        <v>5.04</v>
      </c>
      <c r="N5104" s="186" t="s">
        <v>1529</v>
      </c>
      <c r="O5104" s="33"/>
      <c r="P5104" s="33"/>
      <c r="Q5104" s="33"/>
      <c r="R5104" s="33"/>
      <c r="S5104" s="42"/>
      <c r="T5104" s="2"/>
      <c r="U5104" s="2"/>
      <c r="V5104" s="2"/>
      <c r="W5104" s="2"/>
      <c r="X5104" s="55"/>
      <c r="Y5104" s="62"/>
      <c r="Z5104" s="62"/>
      <c r="AA5104" s="62"/>
      <c r="AB5104" s="62"/>
      <c r="AC5104" s="68"/>
      <c r="AD5104" s="2"/>
      <c r="AE5104" s="2"/>
      <c r="AF5104" s="2"/>
      <c r="AG5104" s="2"/>
      <c r="AH5104" s="55"/>
      <c r="AI5104" s="72"/>
      <c r="AJ5104" s="72"/>
      <c r="AK5104" s="72"/>
      <c r="AL5104" s="72"/>
      <c r="AM5104" s="80"/>
      <c r="AN5104" s="2"/>
      <c r="AO5104" s="2"/>
      <c r="AP5104" s="2"/>
      <c r="AQ5104" s="2"/>
      <c r="AR5104" s="55"/>
      <c r="AS5104" s="85"/>
      <c r="AT5104" s="85"/>
      <c r="AU5104" s="85"/>
      <c r="AV5104" s="85"/>
      <c r="AW5104" s="100"/>
      <c r="AX5104" s="2"/>
      <c r="AY5104" s="2"/>
      <c r="AZ5104" s="2"/>
      <c r="BA5104" s="2"/>
      <c r="BB5104" s="55"/>
      <c r="BC5104" s="105" t="s">
        <v>645</v>
      </c>
      <c r="BD5104" s="105"/>
      <c r="BE5104" s="105"/>
      <c r="BF5104" s="105">
        <v>3.0000000000000001E-3</v>
      </c>
      <c r="BG5104" s="109">
        <v>3.9660000000000002</v>
      </c>
      <c r="BH5104" s="2" t="s">
        <v>959</v>
      </c>
      <c r="BI5104" s="2"/>
      <c r="BJ5104" s="2"/>
      <c r="BK5104" s="2">
        <v>8.0000000000000004E-4</v>
      </c>
      <c r="BL5104" s="55">
        <v>1.0740000000000001</v>
      </c>
      <c r="BM5104" s="48"/>
      <c r="BN5104" s="48"/>
      <c r="BO5104" s="48"/>
      <c r="BP5104" s="48"/>
      <c r="BQ5104" s="117"/>
      <c r="BR5104" s="2"/>
      <c r="BS5104" s="2"/>
      <c r="BT5104" s="2"/>
      <c r="BU5104" s="2"/>
      <c r="BV5104" s="55"/>
    </row>
    <row r="5105" spans="1:74" ht="28.8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18" t="s">
        <v>5</v>
      </c>
      <c r="H5105" s="3">
        <v>2024</v>
      </c>
      <c r="I5105" s="20" t="s">
        <v>282</v>
      </c>
      <c r="J5105" s="184" t="s">
        <v>275</v>
      </c>
      <c r="K5105" s="184" t="s">
        <v>321</v>
      </c>
      <c r="L5105" s="187">
        <f t="shared" si="173"/>
        <v>1.0999999999999999E-2</v>
      </c>
      <c r="M5105" s="187">
        <f t="shared" si="174"/>
        <v>19.423999999999999</v>
      </c>
      <c r="N5105" s="186" t="s">
        <v>1531</v>
      </c>
      <c r="O5105" s="33"/>
      <c r="P5105" s="33"/>
      <c r="Q5105" s="33"/>
      <c r="R5105" s="33"/>
      <c r="S5105" s="42"/>
      <c r="T5105" s="2"/>
      <c r="U5105" s="2"/>
      <c r="V5105" s="2"/>
      <c r="W5105" s="2"/>
      <c r="X5105" s="55"/>
      <c r="Y5105" s="62"/>
      <c r="Z5105" s="62"/>
      <c r="AA5105" s="62"/>
      <c r="AB5105" s="62"/>
      <c r="AC5105" s="68"/>
      <c r="AD5105" s="2">
        <v>4</v>
      </c>
      <c r="AE5105" s="2" t="s">
        <v>363</v>
      </c>
      <c r="AF5105" s="2"/>
      <c r="AG5105" s="2">
        <v>4.0000000000000001E-3</v>
      </c>
      <c r="AH5105" s="55">
        <v>4.9729999999999999</v>
      </c>
      <c r="AI5105" s="72" t="s">
        <v>555</v>
      </c>
      <c r="AJ5105" s="72"/>
      <c r="AK5105" s="72"/>
      <c r="AL5105" s="72">
        <v>1E-3</v>
      </c>
      <c r="AM5105" s="80">
        <v>1.327</v>
      </c>
      <c r="AN5105" s="2"/>
      <c r="AO5105" s="2"/>
      <c r="AP5105" s="2"/>
      <c r="AQ5105" s="2"/>
      <c r="AR5105" s="55"/>
      <c r="AS5105" s="85"/>
      <c r="AT5105" s="85"/>
      <c r="AU5105" s="85" t="s">
        <v>685</v>
      </c>
      <c r="AV5105" s="85">
        <v>3.0000000000000001E-3</v>
      </c>
      <c r="AW5105" s="100">
        <v>4.1050000000000004</v>
      </c>
      <c r="AX5105" s="2"/>
      <c r="AY5105" s="2"/>
      <c r="AZ5105" s="2"/>
      <c r="BA5105" s="2"/>
      <c r="BB5105" s="55"/>
      <c r="BC5105" s="105"/>
      <c r="BD5105" s="105"/>
      <c r="BE5105" s="105"/>
      <c r="BF5105" s="105"/>
      <c r="BG5105" s="109"/>
      <c r="BH5105" s="2"/>
      <c r="BI5105" s="2"/>
      <c r="BJ5105" s="2"/>
      <c r="BK5105" s="2"/>
      <c r="BL5105" s="55"/>
      <c r="BM5105" s="48"/>
      <c r="BN5105" s="48"/>
      <c r="BO5105" s="48"/>
      <c r="BP5105" s="48"/>
      <c r="BQ5105" s="117"/>
      <c r="BR5105" s="2" t="s">
        <v>1230</v>
      </c>
      <c r="BS5105" s="2"/>
      <c r="BT5105" s="2"/>
      <c r="BU5105" s="2">
        <v>3.0000000000000001E-3</v>
      </c>
      <c r="BV5105" s="55">
        <v>9.0190000000000001</v>
      </c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18" t="s">
        <v>5</v>
      </c>
      <c r="H5106" s="3">
        <v>2024</v>
      </c>
      <c r="I5106" s="20" t="s">
        <v>282</v>
      </c>
      <c r="J5106" s="184" t="s">
        <v>276</v>
      </c>
      <c r="K5106" s="184" t="s">
        <v>320</v>
      </c>
      <c r="L5106" s="187">
        <f t="shared" si="173"/>
        <v>0</v>
      </c>
      <c r="M5106" s="187">
        <f t="shared" si="174"/>
        <v>0</v>
      </c>
      <c r="N5106" s="186"/>
      <c r="O5106" s="33"/>
      <c r="P5106" s="33"/>
      <c r="Q5106" s="33"/>
      <c r="R5106" s="33"/>
      <c r="S5106" s="42"/>
      <c r="T5106" s="2"/>
      <c r="U5106" s="2"/>
      <c r="V5106" s="2"/>
      <c r="W5106" s="2"/>
      <c r="X5106" s="55"/>
      <c r="Y5106" s="62"/>
      <c r="Z5106" s="62"/>
      <c r="AA5106" s="62"/>
      <c r="AB5106" s="62"/>
      <c r="AC5106" s="68"/>
      <c r="AD5106" s="2"/>
      <c r="AE5106" s="2"/>
      <c r="AF5106" s="2"/>
      <c r="AG5106" s="2"/>
      <c r="AH5106" s="55"/>
      <c r="AI5106" s="72"/>
      <c r="AJ5106" s="72"/>
      <c r="AK5106" s="72"/>
      <c r="AL5106" s="72"/>
      <c r="AM5106" s="80"/>
      <c r="AN5106" s="2"/>
      <c r="AO5106" s="2"/>
      <c r="AP5106" s="2"/>
      <c r="AQ5106" s="2"/>
      <c r="AR5106" s="55"/>
      <c r="AS5106" s="85"/>
      <c r="AT5106" s="85"/>
      <c r="AU5106" s="85"/>
      <c r="AV5106" s="85"/>
      <c r="AW5106" s="100"/>
      <c r="AX5106" s="2"/>
      <c r="AY5106" s="2"/>
      <c r="AZ5106" s="2"/>
      <c r="BA5106" s="2"/>
      <c r="BB5106" s="55"/>
      <c r="BC5106" s="105"/>
      <c r="BD5106" s="105"/>
      <c r="BE5106" s="105"/>
      <c r="BF5106" s="105"/>
      <c r="BG5106" s="109"/>
      <c r="BH5106" s="2"/>
      <c r="BI5106" s="2"/>
      <c r="BJ5106" s="2"/>
      <c r="BK5106" s="2"/>
      <c r="BL5106" s="55"/>
      <c r="BM5106" s="48"/>
      <c r="BN5106" s="48"/>
      <c r="BO5106" s="48"/>
      <c r="BP5106" s="48"/>
      <c r="BQ5106" s="117"/>
      <c r="BR5106" s="2"/>
      <c r="BS5106" s="2"/>
      <c r="BT5106" s="2"/>
      <c r="BU5106" s="2"/>
      <c r="BV5106" s="55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18" t="s">
        <v>5</v>
      </c>
      <c r="H5107" s="3">
        <v>2024</v>
      </c>
      <c r="I5107" s="20" t="s">
        <v>282</v>
      </c>
      <c r="J5107" s="184" t="s">
        <v>277</v>
      </c>
      <c r="K5107" s="184" t="s">
        <v>320</v>
      </c>
      <c r="L5107" s="187">
        <f t="shared" si="173"/>
        <v>1</v>
      </c>
      <c r="M5107" s="187">
        <f t="shared" si="174"/>
        <v>34.024999999999999</v>
      </c>
      <c r="N5107" s="186" t="s">
        <v>605</v>
      </c>
      <c r="O5107" s="33"/>
      <c r="P5107" s="33"/>
      <c r="Q5107" s="33"/>
      <c r="R5107" s="33"/>
      <c r="S5107" s="42"/>
      <c r="T5107" s="2"/>
      <c r="U5107" s="2"/>
      <c r="V5107" s="2"/>
      <c r="W5107" s="2"/>
      <c r="X5107" s="55"/>
      <c r="Y5107" s="62"/>
      <c r="Z5107" s="62"/>
      <c r="AA5107" s="62"/>
      <c r="AB5107" s="62"/>
      <c r="AC5107" s="68"/>
      <c r="AD5107" s="2"/>
      <c r="AE5107" s="2"/>
      <c r="AF5107" s="2"/>
      <c r="AG5107" s="2"/>
      <c r="AH5107" s="55"/>
      <c r="AI5107" s="72" t="s">
        <v>564</v>
      </c>
      <c r="AJ5107" s="72"/>
      <c r="AK5107" s="72"/>
      <c r="AL5107" s="72">
        <v>1</v>
      </c>
      <c r="AM5107" s="80">
        <v>34.024999999999999</v>
      </c>
      <c r="AN5107" s="2"/>
      <c r="AO5107" s="2"/>
      <c r="AP5107" s="2"/>
      <c r="AQ5107" s="2"/>
      <c r="AR5107" s="55"/>
      <c r="AS5107" s="85"/>
      <c r="AT5107" s="85"/>
      <c r="AU5107" s="85"/>
      <c r="AV5107" s="85"/>
      <c r="AW5107" s="100"/>
      <c r="AX5107" s="2"/>
      <c r="AY5107" s="2"/>
      <c r="AZ5107" s="2"/>
      <c r="BA5107" s="2"/>
      <c r="BB5107" s="55"/>
      <c r="BC5107" s="105"/>
      <c r="BD5107" s="105"/>
      <c r="BE5107" s="105"/>
      <c r="BF5107" s="105"/>
      <c r="BG5107" s="109"/>
      <c r="BH5107" s="2"/>
      <c r="BI5107" s="2"/>
      <c r="BJ5107" s="2"/>
      <c r="BK5107" s="2"/>
      <c r="BL5107" s="55"/>
      <c r="BM5107" s="48"/>
      <c r="BN5107" s="48"/>
      <c r="BO5107" s="48"/>
      <c r="BP5107" s="48"/>
      <c r="BQ5107" s="117"/>
      <c r="BR5107" s="2"/>
      <c r="BS5107" s="2"/>
      <c r="BT5107" s="2"/>
      <c r="BU5107" s="2"/>
      <c r="BV5107" s="55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18" t="s">
        <v>5</v>
      </c>
      <c r="H5108" s="3">
        <v>2024</v>
      </c>
      <c r="I5108" s="20" t="s">
        <v>283</v>
      </c>
      <c r="J5108" s="184" t="s">
        <v>298</v>
      </c>
      <c r="K5108" s="184" t="s">
        <v>321</v>
      </c>
      <c r="L5108" s="187">
        <f t="shared" si="173"/>
        <v>0</v>
      </c>
      <c r="M5108" s="187">
        <f t="shared" si="174"/>
        <v>0</v>
      </c>
      <c r="N5108" s="186"/>
      <c r="O5108" s="33"/>
      <c r="P5108" s="33"/>
      <c r="Q5108" s="33"/>
      <c r="R5108" s="33"/>
      <c r="S5108" s="42"/>
      <c r="T5108" s="2"/>
      <c r="U5108" s="2"/>
      <c r="V5108" s="2"/>
      <c r="W5108" s="2"/>
      <c r="X5108" s="55"/>
      <c r="Y5108" s="62"/>
      <c r="Z5108" s="62"/>
      <c r="AA5108" s="62"/>
      <c r="AB5108" s="62"/>
      <c r="AC5108" s="68"/>
      <c r="AD5108" s="2"/>
      <c r="AE5108" s="2"/>
      <c r="AF5108" s="2"/>
      <c r="AG5108" s="2"/>
      <c r="AH5108" s="55"/>
      <c r="AI5108" s="72"/>
      <c r="AJ5108" s="72"/>
      <c r="AK5108" s="72"/>
      <c r="AL5108" s="72"/>
      <c r="AM5108" s="80"/>
      <c r="AN5108" s="2"/>
      <c r="AO5108" s="2"/>
      <c r="AP5108" s="2"/>
      <c r="AQ5108" s="2"/>
      <c r="AR5108" s="55"/>
      <c r="AS5108" s="85"/>
      <c r="AT5108" s="85"/>
      <c r="AU5108" s="85"/>
      <c r="AV5108" s="85"/>
      <c r="AW5108" s="100"/>
      <c r="AX5108" s="2"/>
      <c r="AY5108" s="2"/>
      <c r="AZ5108" s="2"/>
      <c r="BA5108" s="2"/>
      <c r="BB5108" s="55"/>
      <c r="BC5108" s="105"/>
      <c r="BD5108" s="105"/>
      <c r="BE5108" s="105"/>
      <c r="BF5108" s="105"/>
      <c r="BG5108" s="109"/>
      <c r="BH5108" s="2"/>
      <c r="BI5108" s="2"/>
      <c r="BJ5108" s="2"/>
      <c r="BK5108" s="2"/>
      <c r="BL5108" s="55"/>
      <c r="BM5108" s="48"/>
      <c r="BN5108" s="48"/>
      <c r="BO5108" s="48"/>
      <c r="BP5108" s="48"/>
      <c r="BQ5108" s="117"/>
      <c r="BR5108" s="2"/>
      <c r="BS5108" s="2"/>
      <c r="BT5108" s="2"/>
      <c r="BU5108" s="2"/>
      <c r="BV5108" s="55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18" t="s">
        <v>5</v>
      </c>
      <c r="H5109" s="3">
        <v>2024</v>
      </c>
      <c r="I5109" s="20" t="s">
        <v>283</v>
      </c>
      <c r="J5109" s="184" t="s">
        <v>278</v>
      </c>
      <c r="K5109" s="184" t="s">
        <v>320</v>
      </c>
      <c r="L5109" s="187">
        <f t="shared" si="173"/>
        <v>1</v>
      </c>
      <c r="M5109" s="187">
        <f t="shared" si="174"/>
        <v>1.462</v>
      </c>
      <c r="N5109" s="186" t="s">
        <v>1107</v>
      </c>
      <c r="O5109" s="33"/>
      <c r="P5109" s="33"/>
      <c r="Q5109" s="33"/>
      <c r="R5109" s="33"/>
      <c r="S5109" s="42"/>
      <c r="T5109" s="2"/>
      <c r="U5109" s="2"/>
      <c r="V5109" s="2"/>
      <c r="W5109" s="2"/>
      <c r="X5109" s="55"/>
      <c r="Y5109" s="62"/>
      <c r="Z5109" s="62"/>
      <c r="AA5109" s="62"/>
      <c r="AB5109" s="62"/>
      <c r="AC5109" s="68"/>
      <c r="AD5109" s="2"/>
      <c r="AE5109" s="2"/>
      <c r="AF5109" s="2"/>
      <c r="AG5109" s="2"/>
      <c r="AH5109" s="55"/>
      <c r="AI5109" s="72"/>
      <c r="AJ5109" s="72"/>
      <c r="AK5109" s="72"/>
      <c r="AL5109" s="72"/>
      <c r="AM5109" s="80"/>
      <c r="AN5109" s="2"/>
      <c r="AO5109" s="2"/>
      <c r="AP5109" s="2"/>
      <c r="AQ5109" s="2"/>
      <c r="AR5109" s="55"/>
      <c r="AS5109" s="85"/>
      <c r="AT5109" s="85"/>
      <c r="AU5109" s="85"/>
      <c r="AV5109" s="85"/>
      <c r="AW5109" s="100"/>
      <c r="AX5109" s="2"/>
      <c r="AY5109" s="2"/>
      <c r="AZ5109" s="2"/>
      <c r="BA5109" s="2"/>
      <c r="BB5109" s="55"/>
      <c r="BC5109" s="105"/>
      <c r="BD5109" s="105"/>
      <c r="BE5109" s="105"/>
      <c r="BF5109" s="105"/>
      <c r="BG5109" s="109"/>
      <c r="BH5109" s="2"/>
      <c r="BI5109" s="2"/>
      <c r="BJ5109" s="2"/>
      <c r="BK5109" s="2"/>
      <c r="BL5109" s="55"/>
      <c r="BM5109" s="48" t="s">
        <v>1107</v>
      </c>
      <c r="BN5109" s="48"/>
      <c r="BO5109" s="48"/>
      <c r="BP5109" s="48">
        <v>1</v>
      </c>
      <c r="BQ5109" s="117">
        <v>1.462</v>
      </c>
      <c r="BR5109" s="2"/>
      <c r="BS5109" s="2"/>
      <c r="BT5109" s="2"/>
      <c r="BU5109" s="2"/>
      <c r="BV5109" s="55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18" t="s">
        <v>5</v>
      </c>
      <c r="H5110" s="3">
        <v>2024</v>
      </c>
      <c r="I5110" s="20" t="s">
        <v>283</v>
      </c>
      <c r="J5110" s="184" t="s">
        <v>279</v>
      </c>
      <c r="K5110" s="184" t="s">
        <v>320</v>
      </c>
      <c r="L5110" s="187">
        <f t="shared" si="173"/>
        <v>0</v>
      </c>
      <c r="M5110" s="187">
        <f t="shared" si="174"/>
        <v>0</v>
      </c>
      <c r="N5110" s="186"/>
      <c r="O5110" s="33"/>
      <c r="P5110" s="33"/>
      <c r="Q5110" s="33"/>
      <c r="R5110" s="33"/>
      <c r="S5110" s="42"/>
      <c r="T5110" s="2"/>
      <c r="U5110" s="2"/>
      <c r="V5110" s="2"/>
      <c r="W5110" s="2"/>
      <c r="X5110" s="55"/>
      <c r="Y5110" s="62"/>
      <c r="Z5110" s="62"/>
      <c r="AA5110" s="62"/>
      <c r="AB5110" s="62"/>
      <c r="AC5110" s="68"/>
      <c r="AD5110" s="2"/>
      <c r="AE5110" s="2"/>
      <c r="AF5110" s="2"/>
      <c r="AG5110" s="2"/>
      <c r="AH5110" s="55"/>
      <c r="AI5110" s="72"/>
      <c r="AJ5110" s="72"/>
      <c r="AK5110" s="72"/>
      <c r="AL5110" s="72"/>
      <c r="AM5110" s="80"/>
      <c r="AN5110" s="2"/>
      <c r="AO5110" s="2"/>
      <c r="AP5110" s="2"/>
      <c r="AQ5110" s="2"/>
      <c r="AR5110" s="55"/>
      <c r="AS5110" s="85"/>
      <c r="AT5110" s="85"/>
      <c r="AU5110" s="85"/>
      <c r="AV5110" s="85"/>
      <c r="AW5110" s="100"/>
      <c r="AX5110" s="2"/>
      <c r="AY5110" s="2"/>
      <c r="AZ5110" s="2"/>
      <c r="BA5110" s="2"/>
      <c r="BB5110" s="55"/>
      <c r="BC5110" s="105"/>
      <c r="BD5110" s="105"/>
      <c r="BE5110" s="105"/>
      <c r="BF5110" s="105"/>
      <c r="BG5110" s="109"/>
      <c r="BH5110" s="2"/>
      <c r="BI5110" s="2"/>
      <c r="BJ5110" s="2"/>
      <c r="BK5110" s="2"/>
      <c r="BL5110" s="55"/>
      <c r="BM5110" s="48"/>
      <c r="BN5110" s="48"/>
      <c r="BO5110" s="48"/>
      <c r="BP5110" s="48"/>
      <c r="BQ5110" s="117"/>
      <c r="BR5110" s="2"/>
      <c r="BS5110" s="2"/>
      <c r="BT5110" s="2"/>
      <c r="BU5110" s="2"/>
      <c r="BV5110" s="55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18" t="s">
        <v>5</v>
      </c>
      <c r="H5111" s="3">
        <v>2024</v>
      </c>
      <c r="I5111" s="20" t="s">
        <v>286</v>
      </c>
      <c r="J5111" s="184" t="s">
        <v>280</v>
      </c>
      <c r="K5111" s="184" t="s">
        <v>319</v>
      </c>
      <c r="L5111" s="187">
        <f t="shared" si="173"/>
        <v>0</v>
      </c>
      <c r="M5111" s="187">
        <f t="shared" si="174"/>
        <v>0</v>
      </c>
      <c r="N5111" s="186"/>
      <c r="O5111" s="33"/>
      <c r="P5111" s="33"/>
      <c r="Q5111" s="33"/>
      <c r="R5111" s="33"/>
      <c r="S5111" s="42"/>
      <c r="T5111" s="2"/>
      <c r="U5111" s="2"/>
      <c r="V5111" s="2"/>
      <c r="W5111" s="2"/>
      <c r="X5111" s="55"/>
      <c r="Y5111" s="62"/>
      <c r="Z5111" s="62"/>
      <c r="AA5111" s="62"/>
      <c r="AB5111" s="62"/>
      <c r="AC5111" s="68"/>
      <c r="AD5111" s="2"/>
      <c r="AE5111" s="2"/>
      <c r="AF5111" s="2"/>
      <c r="AG5111" s="2"/>
      <c r="AH5111" s="55"/>
      <c r="AI5111" s="72"/>
      <c r="AJ5111" s="72"/>
      <c r="AK5111" s="72"/>
      <c r="AL5111" s="72"/>
      <c r="AM5111" s="80"/>
      <c r="AN5111" s="2"/>
      <c r="AO5111" s="2"/>
      <c r="AP5111" s="2"/>
      <c r="AQ5111" s="2"/>
      <c r="AR5111" s="55"/>
      <c r="AS5111" s="85"/>
      <c r="AT5111" s="85"/>
      <c r="AU5111" s="85"/>
      <c r="AV5111" s="85"/>
      <c r="AW5111" s="100"/>
      <c r="AX5111" s="2"/>
      <c r="AY5111" s="2"/>
      <c r="AZ5111" s="2"/>
      <c r="BA5111" s="2"/>
      <c r="BB5111" s="55"/>
      <c r="BC5111" s="105"/>
      <c r="BD5111" s="105"/>
      <c r="BE5111" s="105"/>
      <c r="BF5111" s="105"/>
      <c r="BG5111" s="109"/>
      <c r="BH5111" s="2"/>
      <c r="BI5111" s="2"/>
      <c r="BJ5111" s="2"/>
      <c r="BK5111" s="2"/>
      <c r="BL5111" s="55"/>
      <c r="BM5111" s="48"/>
      <c r="BN5111" s="48"/>
      <c r="BO5111" s="48"/>
      <c r="BP5111" s="48"/>
      <c r="BQ5111" s="117"/>
      <c r="BR5111" s="2"/>
      <c r="BS5111" s="2"/>
      <c r="BT5111" s="2"/>
      <c r="BU5111" s="2"/>
      <c r="BV5111" s="55"/>
    </row>
    <row r="5112" spans="1:74" ht="43.2" hidden="1" x14ac:dyDescent="0.3">
      <c r="A5112" s="2" t="s">
        <v>172</v>
      </c>
      <c r="B5112" s="2" t="s">
        <v>2</v>
      </c>
      <c r="C5112" s="2" t="s">
        <v>3</v>
      </c>
      <c r="D5112" s="2" t="s">
        <v>124</v>
      </c>
      <c r="E5112" s="5" t="s">
        <v>173</v>
      </c>
      <c r="F5112" s="3"/>
      <c r="G5112" s="18" t="s">
        <v>5</v>
      </c>
      <c r="H5112" s="3">
        <v>2024</v>
      </c>
      <c r="I5112" s="20" t="s">
        <v>286</v>
      </c>
      <c r="J5112" s="184" t="s">
        <v>281</v>
      </c>
      <c r="K5112" s="184" t="s">
        <v>319</v>
      </c>
      <c r="L5112" s="187">
        <f t="shared" si="173"/>
        <v>0</v>
      </c>
      <c r="M5112" s="187">
        <f t="shared" si="174"/>
        <v>195.93199999999999</v>
      </c>
      <c r="N5112" s="186" t="s">
        <v>1530</v>
      </c>
      <c r="O5112" s="33"/>
      <c r="P5112" s="33"/>
      <c r="Q5112" s="33"/>
      <c r="R5112" s="33"/>
      <c r="S5112" s="42"/>
      <c r="T5112" s="2"/>
      <c r="U5112" s="2"/>
      <c r="V5112" s="2"/>
      <c r="W5112" s="2"/>
      <c r="X5112" s="55"/>
      <c r="Y5112" s="62"/>
      <c r="Z5112" s="62"/>
      <c r="AA5112" s="62"/>
      <c r="AB5112" s="62"/>
      <c r="AC5112" s="68"/>
      <c r="AD5112" s="2"/>
      <c r="AE5112" s="2"/>
      <c r="AF5112" s="2"/>
      <c r="AG5112" s="2"/>
      <c r="AH5112" s="55"/>
      <c r="AI5112" s="72"/>
      <c r="AJ5112" s="72"/>
      <c r="AK5112" s="72"/>
      <c r="AL5112" s="72"/>
      <c r="AM5112" s="80"/>
      <c r="AN5112" s="2"/>
      <c r="AO5112" s="2"/>
      <c r="AP5112" s="2"/>
      <c r="AQ5112" s="2"/>
      <c r="AR5112" s="55"/>
      <c r="AS5112" s="85"/>
      <c r="AT5112" s="85"/>
      <c r="AU5112" s="85"/>
      <c r="AV5112" s="85"/>
      <c r="AW5112" s="100"/>
      <c r="AX5112" s="2"/>
      <c r="AY5112" s="2"/>
      <c r="AZ5112" s="2"/>
      <c r="BA5112" s="2"/>
      <c r="BB5112" s="55"/>
      <c r="BC5112" s="105" t="s">
        <v>1072</v>
      </c>
      <c r="BD5112" s="105"/>
      <c r="BE5112" s="105"/>
      <c r="BF5112" s="105"/>
      <c r="BG5112" s="109">
        <f>93.201+4.5</f>
        <v>97.700999999999993</v>
      </c>
      <c r="BH5112" s="2"/>
      <c r="BI5112" s="2"/>
      <c r="BJ5112" s="2"/>
      <c r="BK5112" s="2"/>
      <c r="BL5112" s="55"/>
      <c r="BM5112" s="48" t="s">
        <v>1162</v>
      </c>
      <c r="BN5112" s="48"/>
      <c r="BO5112" s="48"/>
      <c r="BP5112" s="48"/>
      <c r="BQ5112" s="117">
        <f>34.733+46+1.931+2.759</f>
        <v>85.423000000000002</v>
      </c>
      <c r="BR5112" s="2"/>
      <c r="BS5112" s="2"/>
      <c r="BT5112" s="2"/>
      <c r="BU5112" s="2"/>
      <c r="BV5112" s="55">
        <v>12.808</v>
      </c>
    </row>
    <row r="5113" spans="1:74" s="13" customFormat="1" hidden="1" x14ac:dyDescent="0.3">
      <c r="A5113" s="12" t="s">
        <v>172</v>
      </c>
      <c r="B5113" s="12" t="s">
        <v>2</v>
      </c>
      <c r="C5113" s="12" t="s">
        <v>3</v>
      </c>
      <c r="D5113" s="12" t="s">
        <v>124</v>
      </c>
      <c r="E5113" s="6" t="s">
        <v>173</v>
      </c>
      <c r="F5113" s="7"/>
      <c r="G5113" s="19" t="s">
        <v>5</v>
      </c>
      <c r="H5113" s="7">
        <v>2024</v>
      </c>
      <c r="I5113" s="21"/>
      <c r="J5113" s="12" t="s">
        <v>314</v>
      </c>
      <c r="K5113" s="12"/>
      <c r="L5113" s="147"/>
      <c r="M5113" s="147">
        <f>SUM(M5075:M5112)</f>
        <v>383.63599999999997</v>
      </c>
      <c r="N5113" s="183"/>
      <c r="O5113" s="12"/>
      <c r="P5113" s="12"/>
      <c r="Q5113" s="12"/>
      <c r="R5113" s="12"/>
      <c r="S5113" s="47">
        <f>SUM(S5075:S5112)</f>
        <v>0</v>
      </c>
      <c r="T5113" s="12"/>
      <c r="U5113" s="12"/>
      <c r="V5113" s="12"/>
      <c r="W5113" s="12"/>
      <c r="X5113" s="47">
        <f>SUM(X5075:X5112)</f>
        <v>0</v>
      </c>
      <c r="Y5113" s="12"/>
      <c r="Z5113" s="12"/>
      <c r="AA5113" s="12"/>
      <c r="AB5113" s="12"/>
      <c r="AC5113" s="47">
        <f>SUM(AC5075:AC5112)</f>
        <v>13.994</v>
      </c>
      <c r="AD5113" s="12"/>
      <c r="AE5113" s="12"/>
      <c r="AF5113" s="12"/>
      <c r="AG5113" s="12"/>
      <c r="AH5113" s="47">
        <f>SUM(AH5075:AH5112)</f>
        <v>24.802999999999997</v>
      </c>
      <c r="AI5113" s="12"/>
      <c r="AJ5113" s="12"/>
      <c r="AK5113" s="12"/>
      <c r="AL5113" s="12"/>
      <c r="AM5113" s="47">
        <f>SUM(AM5075:AM5112)</f>
        <v>35.351999999999997</v>
      </c>
      <c r="AN5113" s="12"/>
      <c r="AO5113" s="12"/>
      <c r="AP5113" s="12"/>
      <c r="AQ5113" s="12"/>
      <c r="AR5113" s="47">
        <f>SUM(AR5075:AR5112)</f>
        <v>0</v>
      </c>
      <c r="AS5113" s="12"/>
      <c r="AT5113" s="12"/>
      <c r="AU5113" s="12"/>
      <c r="AV5113" s="12"/>
      <c r="AW5113" s="47">
        <f>SUM(AW5075:AW5112)</f>
        <v>98.034000000000006</v>
      </c>
      <c r="AX5113" s="12"/>
      <c r="AY5113" s="12"/>
      <c r="AZ5113" s="12"/>
      <c r="BA5113" s="12"/>
      <c r="BB5113" s="47">
        <f>SUM(BB5075:BB5112)</f>
        <v>0</v>
      </c>
      <c r="BC5113" s="12"/>
      <c r="BD5113" s="12"/>
      <c r="BE5113" s="12"/>
      <c r="BF5113" s="12"/>
      <c r="BG5113" s="47">
        <f>SUM(BG5075:BG5112)</f>
        <v>101.66699999999999</v>
      </c>
      <c r="BH5113" s="12"/>
      <c r="BI5113" s="12"/>
      <c r="BJ5113" s="12"/>
      <c r="BK5113" s="12"/>
      <c r="BL5113" s="47">
        <f>SUM(BL5075:BL5112)</f>
        <v>1.0740000000000001</v>
      </c>
      <c r="BM5113" s="12"/>
      <c r="BN5113" s="12"/>
      <c r="BO5113" s="12"/>
      <c r="BP5113" s="12"/>
      <c r="BQ5113" s="47">
        <f>SUM(BQ5075:BQ5112)</f>
        <v>86.885000000000005</v>
      </c>
      <c r="BR5113" s="12"/>
      <c r="BS5113" s="12"/>
      <c r="BT5113" s="12"/>
      <c r="BU5113" s="12"/>
      <c r="BV5113" s="47">
        <f>SUM(BV5075:BV5112)</f>
        <v>21.826999999999998</v>
      </c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18" t="s">
        <v>5</v>
      </c>
      <c r="H5114" s="3">
        <v>2024</v>
      </c>
      <c r="I5114" s="20" t="s">
        <v>287</v>
      </c>
      <c r="J5114" s="184" t="s">
        <v>267</v>
      </c>
      <c r="K5114" s="184" t="s">
        <v>318</v>
      </c>
      <c r="L5114" s="187">
        <f t="shared" si="173"/>
        <v>2.5000000000000001E-2</v>
      </c>
      <c r="M5114" s="187">
        <f t="shared" si="174"/>
        <v>70.150999999999996</v>
      </c>
      <c r="N5114" s="186"/>
      <c r="O5114" s="33"/>
      <c r="P5114" s="33"/>
      <c r="Q5114" s="33"/>
      <c r="R5114" s="33"/>
      <c r="S5114" s="42"/>
      <c r="T5114" s="2"/>
      <c r="U5114" s="2"/>
      <c r="V5114" s="2"/>
      <c r="W5114" s="2"/>
      <c r="X5114" s="55"/>
      <c r="Y5114" s="62"/>
      <c r="Z5114" s="62"/>
      <c r="AA5114" s="62"/>
      <c r="AB5114" s="62"/>
      <c r="AC5114" s="68"/>
      <c r="AD5114" s="2"/>
      <c r="AE5114" s="2"/>
      <c r="AF5114" s="2"/>
      <c r="AG5114" s="2">
        <v>2.5000000000000001E-2</v>
      </c>
      <c r="AH5114" s="55">
        <v>70.150999999999996</v>
      </c>
      <c r="AI5114" s="72"/>
      <c r="AJ5114" s="72"/>
      <c r="AK5114" s="72"/>
      <c r="AL5114" s="72"/>
      <c r="AM5114" s="80"/>
      <c r="AN5114" s="2"/>
      <c r="AO5114" s="2"/>
      <c r="AP5114" s="2"/>
      <c r="AQ5114" s="2"/>
      <c r="AR5114" s="55"/>
      <c r="AS5114" s="85"/>
      <c r="AT5114" s="85"/>
      <c r="AU5114" s="85"/>
      <c r="AV5114" s="85"/>
      <c r="AW5114" s="100"/>
      <c r="AX5114" s="2"/>
      <c r="AY5114" s="2"/>
      <c r="AZ5114" s="2"/>
      <c r="BA5114" s="2"/>
      <c r="BB5114" s="55"/>
      <c r="BC5114" s="105"/>
      <c r="BD5114" s="105"/>
      <c r="BE5114" s="105"/>
      <c r="BF5114" s="105"/>
      <c r="BG5114" s="109"/>
      <c r="BH5114" s="2"/>
      <c r="BI5114" s="2"/>
      <c r="BJ5114" s="2"/>
      <c r="BK5114" s="2"/>
      <c r="BL5114" s="55"/>
      <c r="BM5114" s="48"/>
      <c r="BN5114" s="48"/>
      <c r="BO5114" s="48"/>
      <c r="BP5114" s="48"/>
      <c r="BQ5114" s="117"/>
      <c r="BR5114" s="2"/>
      <c r="BS5114" s="2"/>
      <c r="BT5114" s="2"/>
      <c r="BU5114" s="2"/>
      <c r="BV5114" s="55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18" t="s">
        <v>5</v>
      </c>
      <c r="H5115" s="3">
        <v>2024</v>
      </c>
      <c r="I5115" s="20" t="s">
        <v>287</v>
      </c>
      <c r="J5115" s="184" t="s">
        <v>291</v>
      </c>
      <c r="K5115" s="184" t="s">
        <v>319</v>
      </c>
      <c r="L5115" s="187">
        <f t="shared" si="173"/>
        <v>0</v>
      </c>
      <c r="M5115" s="187">
        <f t="shared" si="174"/>
        <v>18.817</v>
      </c>
      <c r="N5115" s="186"/>
      <c r="O5115" s="33"/>
      <c r="P5115" s="33"/>
      <c r="Q5115" s="33"/>
      <c r="R5115" s="33"/>
      <c r="S5115" s="42"/>
      <c r="T5115" s="2"/>
      <c r="U5115" s="2"/>
      <c r="V5115" s="2"/>
      <c r="W5115" s="2"/>
      <c r="X5115" s="55"/>
      <c r="Y5115" s="62"/>
      <c r="Z5115" s="62"/>
      <c r="AA5115" s="62"/>
      <c r="AB5115" s="62"/>
      <c r="AC5115" s="68"/>
      <c r="AD5115" s="2"/>
      <c r="AE5115" s="2"/>
      <c r="AF5115" s="2"/>
      <c r="AG5115" s="2"/>
      <c r="AH5115" s="55">
        <v>18.817</v>
      </c>
      <c r="AI5115" s="72"/>
      <c r="AJ5115" s="72"/>
      <c r="AK5115" s="72"/>
      <c r="AL5115" s="72"/>
      <c r="AM5115" s="80"/>
      <c r="AN5115" s="2"/>
      <c r="AO5115" s="2"/>
      <c r="AP5115" s="2"/>
      <c r="AQ5115" s="2"/>
      <c r="AR5115" s="55"/>
      <c r="AS5115" s="85"/>
      <c r="AT5115" s="85"/>
      <c r="AU5115" s="85"/>
      <c r="AV5115" s="85"/>
      <c r="AW5115" s="100"/>
      <c r="AX5115" s="2"/>
      <c r="AY5115" s="2"/>
      <c r="AZ5115" s="2"/>
      <c r="BA5115" s="2"/>
      <c r="BB5115" s="55"/>
      <c r="BC5115" s="105"/>
      <c r="BD5115" s="105"/>
      <c r="BE5115" s="105"/>
      <c r="BF5115" s="105"/>
      <c r="BG5115" s="109"/>
      <c r="BH5115" s="2"/>
      <c r="BI5115" s="2"/>
      <c r="BJ5115" s="2"/>
      <c r="BK5115" s="2"/>
      <c r="BL5115" s="55"/>
      <c r="BM5115" s="48"/>
      <c r="BN5115" s="48"/>
      <c r="BO5115" s="48"/>
      <c r="BP5115" s="48"/>
      <c r="BQ5115" s="117"/>
      <c r="BR5115" s="2"/>
      <c r="BS5115" s="2"/>
      <c r="BT5115" s="2"/>
      <c r="BU5115" s="2"/>
      <c r="BV5115" s="55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18" t="s">
        <v>5</v>
      </c>
      <c r="H5116" s="3">
        <v>2024</v>
      </c>
      <c r="I5116" s="20" t="s">
        <v>286</v>
      </c>
      <c r="J5116" s="184" t="s">
        <v>336</v>
      </c>
      <c r="K5116" s="184" t="s">
        <v>319</v>
      </c>
      <c r="L5116" s="187">
        <f t="shared" si="173"/>
        <v>0</v>
      </c>
      <c r="M5116" s="187">
        <f t="shared" si="174"/>
        <v>0</v>
      </c>
      <c r="N5116" s="186"/>
      <c r="O5116" s="33"/>
      <c r="P5116" s="33"/>
      <c r="Q5116" s="33"/>
      <c r="R5116" s="33"/>
      <c r="S5116" s="42"/>
      <c r="T5116" s="2"/>
      <c r="U5116" s="2"/>
      <c r="V5116" s="2"/>
      <c r="W5116" s="2"/>
      <c r="X5116" s="55"/>
      <c r="Y5116" s="62"/>
      <c r="Z5116" s="62"/>
      <c r="AA5116" s="62"/>
      <c r="AB5116" s="62"/>
      <c r="AC5116" s="68"/>
      <c r="AD5116" s="2"/>
      <c r="AE5116" s="2"/>
      <c r="AF5116" s="2"/>
      <c r="AG5116" s="2"/>
      <c r="AH5116" s="55"/>
      <c r="AI5116" s="72"/>
      <c r="AJ5116" s="72"/>
      <c r="AK5116" s="72"/>
      <c r="AL5116" s="72"/>
      <c r="AM5116" s="80"/>
      <c r="AN5116" s="2"/>
      <c r="AO5116" s="2"/>
      <c r="AP5116" s="2"/>
      <c r="AQ5116" s="2"/>
      <c r="AR5116" s="55"/>
      <c r="AS5116" s="85"/>
      <c r="AT5116" s="85"/>
      <c r="AU5116" s="85"/>
      <c r="AV5116" s="85"/>
      <c r="AW5116" s="100"/>
      <c r="AX5116" s="2"/>
      <c r="AY5116" s="2"/>
      <c r="AZ5116" s="2"/>
      <c r="BA5116" s="2"/>
      <c r="BB5116" s="55"/>
      <c r="BC5116" s="105"/>
      <c r="BD5116" s="105"/>
      <c r="BE5116" s="105"/>
      <c r="BF5116" s="105"/>
      <c r="BG5116" s="109"/>
      <c r="BH5116" s="2"/>
      <c r="BI5116" s="2"/>
      <c r="BJ5116" s="2"/>
      <c r="BK5116" s="2"/>
      <c r="BL5116" s="55"/>
      <c r="BM5116" s="48"/>
      <c r="BN5116" s="48"/>
      <c r="BO5116" s="48"/>
      <c r="BP5116" s="48"/>
      <c r="BQ5116" s="117"/>
      <c r="BR5116" s="2"/>
      <c r="BS5116" s="2"/>
      <c r="BT5116" s="2"/>
      <c r="BU5116" s="2"/>
      <c r="BV5116" s="55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18" t="s">
        <v>5</v>
      </c>
      <c r="H5117" s="3">
        <v>2024</v>
      </c>
      <c r="I5117" s="20" t="s">
        <v>286</v>
      </c>
      <c r="J5117" s="185" t="s">
        <v>337</v>
      </c>
      <c r="K5117" s="185" t="s">
        <v>318</v>
      </c>
      <c r="L5117" s="187">
        <f t="shared" si="173"/>
        <v>0</v>
      </c>
      <c r="M5117" s="187">
        <f t="shared" si="174"/>
        <v>0</v>
      </c>
      <c r="N5117" s="186"/>
      <c r="O5117" s="53"/>
      <c r="P5117" s="53"/>
      <c r="Q5117" s="53"/>
      <c r="R5117" s="53"/>
      <c r="S5117" s="54"/>
      <c r="T5117" s="8"/>
      <c r="U5117" s="8"/>
      <c r="V5117" s="8"/>
      <c r="W5117" s="8"/>
      <c r="X5117" s="122"/>
      <c r="Y5117" s="135"/>
      <c r="Z5117" s="135"/>
      <c r="AA5117" s="135"/>
      <c r="AB5117" s="135"/>
      <c r="AC5117" s="136"/>
      <c r="AD5117" s="8"/>
      <c r="AE5117" s="8"/>
      <c r="AF5117" s="8"/>
      <c r="AG5117" s="8"/>
      <c r="AH5117" s="122"/>
      <c r="AI5117" s="137"/>
      <c r="AJ5117" s="137"/>
      <c r="AK5117" s="137"/>
      <c r="AL5117" s="137"/>
      <c r="AM5117" s="138"/>
      <c r="AN5117" s="8"/>
      <c r="AO5117" s="8"/>
      <c r="AP5117" s="8"/>
      <c r="AQ5117" s="8"/>
      <c r="AR5117" s="122"/>
      <c r="AS5117" s="139"/>
      <c r="AT5117" s="139"/>
      <c r="AU5117" s="139"/>
      <c r="AV5117" s="139"/>
      <c r="AW5117" s="140"/>
      <c r="AX5117" s="8"/>
      <c r="AY5117" s="8"/>
      <c r="AZ5117" s="8"/>
      <c r="BA5117" s="8"/>
      <c r="BB5117" s="122"/>
      <c r="BC5117" s="141"/>
      <c r="BD5117" s="141"/>
      <c r="BE5117" s="141"/>
      <c r="BF5117" s="141"/>
      <c r="BG5117" s="142"/>
      <c r="BH5117" s="8"/>
      <c r="BI5117" s="8"/>
      <c r="BJ5117" s="8"/>
      <c r="BK5117" s="8"/>
      <c r="BL5117" s="122"/>
      <c r="BM5117" s="143"/>
      <c r="BN5117" s="143"/>
      <c r="BO5117" s="143"/>
      <c r="BP5117" s="143"/>
      <c r="BQ5117" s="144"/>
      <c r="BR5117" s="8"/>
      <c r="BS5117" s="8"/>
      <c r="BT5117" s="8"/>
      <c r="BU5117" s="8"/>
      <c r="BV5117" s="122"/>
    </row>
    <row r="5118" spans="1:74" ht="28.8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18" t="s">
        <v>5</v>
      </c>
      <c r="H5118" s="3">
        <v>2024</v>
      </c>
      <c r="I5118" s="20" t="s">
        <v>286</v>
      </c>
      <c r="J5118" s="185" t="s">
        <v>338</v>
      </c>
      <c r="K5118" s="185" t="s">
        <v>339</v>
      </c>
      <c r="L5118" s="187">
        <f t="shared" si="173"/>
        <v>0</v>
      </c>
      <c r="M5118" s="187">
        <f t="shared" si="174"/>
        <v>0</v>
      </c>
      <c r="N5118" s="186"/>
      <c r="O5118" s="53"/>
      <c r="P5118" s="53"/>
      <c r="Q5118" s="53"/>
      <c r="R5118" s="53"/>
      <c r="S5118" s="54"/>
      <c r="T5118" s="8"/>
      <c r="U5118" s="8"/>
      <c r="V5118" s="8"/>
      <c r="W5118" s="8"/>
      <c r="X5118" s="122"/>
      <c r="Y5118" s="135"/>
      <c r="Z5118" s="135"/>
      <c r="AA5118" s="135"/>
      <c r="AB5118" s="135"/>
      <c r="AC5118" s="136"/>
      <c r="AD5118" s="8"/>
      <c r="AE5118" s="8"/>
      <c r="AF5118" s="8"/>
      <c r="AG5118" s="8"/>
      <c r="AH5118" s="122"/>
      <c r="AI5118" s="137"/>
      <c r="AJ5118" s="137"/>
      <c r="AK5118" s="137"/>
      <c r="AL5118" s="137"/>
      <c r="AM5118" s="138"/>
      <c r="AN5118" s="8"/>
      <c r="AO5118" s="8"/>
      <c r="AP5118" s="8"/>
      <c r="AQ5118" s="8"/>
      <c r="AR5118" s="122"/>
      <c r="AS5118" s="139"/>
      <c r="AT5118" s="139"/>
      <c r="AU5118" s="139"/>
      <c r="AV5118" s="139"/>
      <c r="AW5118" s="140"/>
      <c r="AX5118" s="8"/>
      <c r="AY5118" s="8"/>
      <c r="AZ5118" s="8"/>
      <c r="BA5118" s="8"/>
      <c r="BB5118" s="122"/>
      <c r="BC5118" s="141"/>
      <c r="BD5118" s="141"/>
      <c r="BE5118" s="141"/>
      <c r="BF5118" s="141"/>
      <c r="BG5118" s="142"/>
      <c r="BH5118" s="8"/>
      <c r="BI5118" s="8"/>
      <c r="BJ5118" s="8"/>
      <c r="BK5118" s="8"/>
      <c r="BL5118" s="122"/>
      <c r="BM5118" s="143"/>
      <c r="BN5118" s="143"/>
      <c r="BO5118" s="143"/>
      <c r="BP5118" s="143"/>
      <c r="BQ5118" s="144"/>
      <c r="BR5118" s="8"/>
      <c r="BS5118" s="8"/>
      <c r="BT5118" s="8"/>
      <c r="BU5118" s="8"/>
      <c r="BV5118" s="122"/>
    </row>
    <row r="5119" spans="1:74" ht="28.8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18" t="s">
        <v>5</v>
      </c>
      <c r="H5119" s="3">
        <v>2024</v>
      </c>
      <c r="I5119" s="20" t="s">
        <v>286</v>
      </c>
      <c r="J5119" s="185" t="s">
        <v>340</v>
      </c>
      <c r="K5119" s="185" t="s">
        <v>318</v>
      </c>
      <c r="L5119" s="187">
        <f t="shared" si="173"/>
        <v>0</v>
      </c>
      <c r="M5119" s="187">
        <f t="shared" si="174"/>
        <v>0</v>
      </c>
      <c r="N5119" s="186"/>
      <c r="O5119" s="53"/>
      <c r="P5119" s="53"/>
      <c r="Q5119" s="53"/>
      <c r="R5119" s="53"/>
      <c r="S5119" s="54"/>
      <c r="T5119" s="8"/>
      <c r="U5119" s="8"/>
      <c r="V5119" s="8"/>
      <c r="W5119" s="8"/>
      <c r="X5119" s="122"/>
      <c r="Y5119" s="135"/>
      <c r="Z5119" s="135"/>
      <c r="AA5119" s="135"/>
      <c r="AB5119" s="135"/>
      <c r="AC5119" s="136"/>
      <c r="AD5119" s="8"/>
      <c r="AE5119" s="8"/>
      <c r="AF5119" s="8"/>
      <c r="AG5119" s="8"/>
      <c r="AH5119" s="122"/>
      <c r="AI5119" s="137"/>
      <c r="AJ5119" s="137"/>
      <c r="AK5119" s="137"/>
      <c r="AL5119" s="137"/>
      <c r="AM5119" s="138"/>
      <c r="AN5119" s="8"/>
      <c r="AO5119" s="8"/>
      <c r="AP5119" s="8"/>
      <c r="AQ5119" s="8"/>
      <c r="AR5119" s="122"/>
      <c r="AS5119" s="139"/>
      <c r="AT5119" s="139"/>
      <c r="AU5119" s="139"/>
      <c r="AV5119" s="139"/>
      <c r="AW5119" s="140"/>
      <c r="AX5119" s="8"/>
      <c r="AY5119" s="8"/>
      <c r="AZ5119" s="8"/>
      <c r="BA5119" s="8"/>
      <c r="BB5119" s="122"/>
      <c r="BC5119" s="141"/>
      <c r="BD5119" s="141"/>
      <c r="BE5119" s="141"/>
      <c r="BF5119" s="141"/>
      <c r="BG5119" s="142"/>
      <c r="BH5119" s="8"/>
      <c r="BI5119" s="8"/>
      <c r="BJ5119" s="8"/>
      <c r="BK5119" s="8"/>
      <c r="BL5119" s="122"/>
      <c r="BM5119" s="143"/>
      <c r="BN5119" s="143"/>
      <c r="BO5119" s="143"/>
      <c r="BP5119" s="143"/>
      <c r="BQ5119" s="144"/>
      <c r="BR5119" s="8"/>
      <c r="BS5119" s="8"/>
      <c r="BT5119" s="8"/>
      <c r="BU5119" s="8"/>
      <c r="BV5119" s="122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18" t="s">
        <v>5</v>
      </c>
      <c r="H5120" s="3">
        <v>2024</v>
      </c>
      <c r="I5120" s="20" t="s">
        <v>286</v>
      </c>
      <c r="J5120" s="185" t="s">
        <v>341</v>
      </c>
      <c r="K5120" s="185" t="s">
        <v>320</v>
      </c>
      <c r="L5120" s="187">
        <f t="shared" si="173"/>
        <v>0</v>
      </c>
      <c r="M5120" s="187">
        <f t="shared" si="174"/>
        <v>0</v>
      </c>
      <c r="N5120" s="186"/>
      <c r="O5120" s="53"/>
      <c r="P5120" s="53"/>
      <c r="Q5120" s="53"/>
      <c r="R5120" s="53"/>
      <c r="S5120" s="54"/>
      <c r="T5120" s="8"/>
      <c r="U5120" s="8"/>
      <c r="V5120" s="8"/>
      <c r="W5120" s="8"/>
      <c r="X5120" s="122"/>
      <c r="Y5120" s="135"/>
      <c r="Z5120" s="135"/>
      <c r="AA5120" s="135"/>
      <c r="AB5120" s="135"/>
      <c r="AC5120" s="136"/>
      <c r="AD5120" s="8"/>
      <c r="AE5120" s="8"/>
      <c r="AF5120" s="8"/>
      <c r="AG5120" s="8"/>
      <c r="AH5120" s="122"/>
      <c r="AI5120" s="137"/>
      <c r="AJ5120" s="137"/>
      <c r="AK5120" s="137"/>
      <c r="AL5120" s="137"/>
      <c r="AM5120" s="138"/>
      <c r="AN5120" s="8"/>
      <c r="AO5120" s="8"/>
      <c r="AP5120" s="8"/>
      <c r="AQ5120" s="8"/>
      <c r="AR5120" s="122"/>
      <c r="AS5120" s="139"/>
      <c r="AT5120" s="139"/>
      <c r="AU5120" s="139"/>
      <c r="AV5120" s="139"/>
      <c r="AW5120" s="140"/>
      <c r="AX5120" s="8"/>
      <c r="AY5120" s="8"/>
      <c r="AZ5120" s="8"/>
      <c r="BA5120" s="8"/>
      <c r="BB5120" s="122"/>
      <c r="BC5120" s="141"/>
      <c r="BD5120" s="141"/>
      <c r="BE5120" s="141"/>
      <c r="BF5120" s="141"/>
      <c r="BG5120" s="142"/>
      <c r="BH5120" s="8"/>
      <c r="BI5120" s="8"/>
      <c r="BJ5120" s="8"/>
      <c r="BK5120" s="8"/>
      <c r="BL5120" s="122"/>
      <c r="BM5120" s="143"/>
      <c r="BN5120" s="143"/>
      <c r="BO5120" s="143"/>
      <c r="BP5120" s="143"/>
      <c r="BQ5120" s="144"/>
      <c r="BR5120" s="8"/>
      <c r="BS5120" s="8"/>
      <c r="BT5120" s="8"/>
      <c r="BU5120" s="8"/>
      <c r="BV5120" s="122"/>
    </row>
    <row r="5121" spans="1:74" ht="28.8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18" t="s">
        <v>5</v>
      </c>
      <c r="H5121" s="3">
        <v>2024</v>
      </c>
      <c r="I5121" s="20" t="s">
        <v>286</v>
      </c>
      <c r="J5121" s="185" t="s">
        <v>342</v>
      </c>
      <c r="K5121" s="185" t="s">
        <v>320</v>
      </c>
      <c r="L5121" s="187">
        <f t="shared" si="173"/>
        <v>0</v>
      </c>
      <c r="M5121" s="187">
        <f t="shared" si="174"/>
        <v>0</v>
      </c>
      <c r="N5121" s="186"/>
      <c r="O5121" s="53"/>
      <c r="P5121" s="53"/>
      <c r="Q5121" s="53"/>
      <c r="R5121" s="53"/>
      <c r="S5121" s="54"/>
      <c r="T5121" s="8"/>
      <c r="U5121" s="8"/>
      <c r="V5121" s="8"/>
      <c r="W5121" s="8"/>
      <c r="X5121" s="122"/>
      <c r="Y5121" s="135"/>
      <c r="Z5121" s="135"/>
      <c r="AA5121" s="135"/>
      <c r="AB5121" s="135"/>
      <c r="AC5121" s="136"/>
      <c r="AD5121" s="8"/>
      <c r="AE5121" s="8"/>
      <c r="AF5121" s="8"/>
      <c r="AG5121" s="8"/>
      <c r="AH5121" s="122"/>
      <c r="AI5121" s="137"/>
      <c r="AJ5121" s="137"/>
      <c r="AK5121" s="137"/>
      <c r="AL5121" s="137"/>
      <c r="AM5121" s="138"/>
      <c r="AN5121" s="8"/>
      <c r="AO5121" s="8"/>
      <c r="AP5121" s="8"/>
      <c r="AQ5121" s="8"/>
      <c r="AR5121" s="122"/>
      <c r="AS5121" s="139"/>
      <c r="AT5121" s="139"/>
      <c r="AU5121" s="139"/>
      <c r="AV5121" s="139"/>
      <c r="AW5121" s="140"/>
      <c r="AX5121" s="8"/>
      <c r="AY5121" s="8"/>
      <c r="AZ5121" s="8"/>
      <c r="BA5121" s="8"/>
      <c r="BB5121" s="122"/>
      <c r="BC5121" s="141"/>
      <c r="BD5121" s="141"/>
      <c r="BE5121" s="141"/>
      <c r="BF5121" s="141"/>
      <c r="BG5121" s="142"/>
      <c r="BH5121" s="8"/>
      <c r="BI5121" s="8"/>
      <c r="BJ5121" s="8"/>
      <c r="BK5121" s="8"/>
      <c r="BL5121" s="122"/>
      <c r="BM5121" s="143"/>
      <c r="BN5121" s="143"/>
      <c r="BO5121" s="143"/>
      <c r="BP5121" s="143"/>
      <c r="BQ5121" s="144"/>
      <c r="BR5121" s="8"/>
      <c r="BS5121" s="8"/>
      <c r="BT5121" s="8"/>
      <c r="BU5121" s="8"/>
      <c r="BV5121" s="122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18" t="s">
        <v>5</v>
      </c>
      <c r="H5122" s="3">
        <v>2024</v>
      </c>
      <c r="I5122" s="20" t="s">
        <v>286</v>
      </c>
      <c r="J5122" s="185" t="s">
        <v>343</v>
      </c>
      <c r="K5122" s="185" t="s">
        <v>339</v>
      </c>
      <c r="L5122" s="187">
        <f t="shared" si="173"/>
        <v>0</v>
      </c>
      <c r="M5122" s="187">
        <f t="shared" si="174"/>
        <v>0</v>
      </c>
      <c r="N5122" s="186"/>
      <c r="O5122" s="53"/>
      <c r="P5122" s="53"/>
      <c r="Q5122" s="53"/>
      <c r="R5122" s="53"/>
      <c r="S5122" s="54"/>
      <c r="T5122" s="8"/>
      <c r="U5122" s="8"/>
      <c r="V5122" s="8"/>
      <c r="W5122" s="8"/>
      <c r="X5122" s="122"/>
      <c r="Y5122" s="135"/>
      <c r="Z5122" s="135"/>
      <c r="AA5122" s="135"/>
      <c r="AB5122" s="135"/>
      <c r="AC5122" s="136"/>
      <c r="AD5122" s="8"/>
      <c r="AE5122" s="8"/>
      <c r="AF5122" s="8"/>
      <c r="AG5122" s="8"/>
      <c r="AH5122" s="122"/>
      <c r="AI5122" s="137"/>
      <c r="AJ5122" s="137"/>
      <c r="AK5122" s="137"/>
      <c r="AL5122" s="137"/>
      <c r="AM5122" s="138"/>
      <c r="AN5122" s="8"/>
      <c r="AO5122" s="8"/>
      <c r="AP5122" s="8"/>
      <c r="AQ5122" s="8"/>
      <c r="AR5122" s="122"/>
      <c r="AS5122" s="139"/>
      <c r="AT5122" s="139"/>
      <c r="AU5122" s="139"/>
      <c r="AV5122" s="139"/>
      <c r="AW5122" s="140"/>
      <c r="AX5122" s="8"/>
      <c r="AY5122" s="8"/>
      <c r="AZ5122" s="8"/>
      <c r="BA5122" s="8"/>
      <c r="BB5122" s="122"/>
      <c r="BC5122" s="141"/>
      <c r="BD5122" s="141"/>
      <c r="BE5122" s="141"/>
      <c r="BF5122" s="141"/>
      <c r="BG5122" s="142"/>
      <c r="BH5122" s="8"/>
      <c r="BI5122" s="8"/>
      <c r="BJ5122" s="8"/>
      <c r="BK5122" s="8"/>
      <c r="BL5122" s="122"/>
      <c r="BM5122" s="143"/>
      <c r="BN5122" s="143"/>
      <c r="BO5122" s="143"/>
      <c r="BP5122" s="143"/>
      <c r="BQ5122" s="144"/>
      <c r="BR5122" s="8"/>
      <c r="BS5122" s="8"/>
      <c r="BT5122" s="8"/>
      <c r="BU5122" s="8"/>
      <c r="BV5122" s="122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18" t="s">
        <v>5</v>
      </c>
      <c r="H5123" s="3">
        <v>2024</v>
      </c>
      <c r="I5123" s="20" t="s">
        <v>288</v>
      </c>
      <c r="J5123" s="185" t="s">
        <v>344</v>
      </c>
      <c r="K5123" s="185" t="s">
        <v>318</v>
      </c>
      <c r="L5123" s="187">
        <f t="shared" si="173"/>
        <v>0</v>
      </c>
      <c r="M5123" s="187">
        <f t="shared" si="174"/>
        <v>0</v>
      </c>
      <c r="N5123" s="186"/>
      <c r="O5123" s="53"/>
      <c r="P5123" s="53"/>
      <c r="Q5123" s="53"/>
      <c r="R5123" s="53"/>
      <c r="S5123" s="54"/>
      <c r="T5123" s="8"/>
      <c r="U5123" s="8"/>
      <c r="V5123" s="8"/>
      <c r="W5123" s="8"/>
      <c r="X5123" s="122"/>
      <c r="Y5123" s="135"/>
      <c r="Z5123" s="135"/>
      <c r="AA5123" s="135"/>
      <c r="AB5123" s="135"/>
      <c r="AC5123" s="136"/>
      <c r="AD5123" s="8"/>
      <c r="AE5123" s="8"/>
      <c r="AF5123" s="8"/>
      <c r="AG5123" s="8"/>
      <c r="AH5123" s="122"/>
      <c r="AI5123" s="137"/>
      <c r="AJ5123" s="137"/>
      <c r="AK5123" s="137"/>
      <c r="AL5123" s="137"/>
      <c r="AM5123" s="138"/>
      <c r="AN5123" s="8"/>
      <c r="AO5123" s="8"/>
      <c r="AP5123" s="8"/>
      <c r="AQ5123" s="8"/>
      <c r="AR5123" s="122"/>
      <c r="AS5123" s="139"/>
      <c r="AT5123" s="139"/>
      <c r="AU5123" s="139"/>
      <c r="AV5123" s="139"/>
      <c r="AW5123" s="140"/>
      <c r="AX5123" s="8"/>
      <c r="AY5123" s="8"/>
      <c r="AZ5123" s="8"/>
      <c r="BA5123" s="8"/>
      <c r="BB5123" s="122"/>
      <c r="BC5123" s="141"/>
      <c r="BD5123" s="141"/>
      <c r="BE5123" s="141"/>
      <c r="BF5123" s="141"/>
      <c r="BG5123" s="142"/>
      <c r="BH5123" s="8"/>
      <c r="BI5123" s="8"/>
      <c r="BJ5123" s="8"/>
      <c r="BK5123" s="8"/>
      <c r="BL5123" s="122"/>
      <c r="BM5123" s="143"/>
      <c r="BN5123" s="143"/>
      <c r="BO5123" s="143"/>
      <c r="BP5123" s="143"/>
      <c r="BQ5123" s="144"/>
      <c r="BR5123" s="8"/>
      <c r="BS5123" s="8"/>
      <c r="BT5123" s="8"/>
      <c r="BU5123" s="8"/>
      <c r="BV5123" s="122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18" t="s">
        <v>5</v>
      </c>
      <c r="H5124" s="3">
        <v>2024</v>
      </c>
      <c r="I5124" s="20" t="s">
        <v>288</v>
      </c>
      <c r="J5124" s="184" t="s">
        <v>351</v>
      </c>
      <c r="K5124" s="184" t="s">
        <v>318</v>
      </c>
      <c r="L5124" s="187">
        <f t="shared" si="173"/>
        <v>0</v>
      </c>
      <c r="M5124" s="187">
        <f t="shared" si="174"/>
        <v>0</v>
      </c>
      <c r="N5124" s="186"/>
      <c r="O5124" s="53"/>
      <c r="P5124" s="53"/>
      <c r="Q5124" s="53"/>
      <c r="R5124" s="53"/>
      <c r="S5124" s="54"/>
      <c r="T5124" s="8"/>
      <c r="U5124" s="8"/>
      <c r="V5124" s="8"/>
      <c r="W5124" s="8"/>
      <c r="X5124" s="122"/>
      <c r="Y5124" s="135"/>
      <c r="Z5124" s="135"/>
      <c r="AA5124" s="135"/>
      <c r="AB5124" s="135"/>
      <c r="AC5124" s="136"/>
      <c r="AD5124" s="8"/>
      <c r="AE5124" s="8"/>
      <c r="AF5124" s="8"/>
      <c r="AG5124" s="8"/>
      <c r="AH5124" s="122"/>
      <c r="AI5124" s="137"/>
      <c r="AJ5124" s="137"/>
      <c r="AK5124" s="137"/>
      <c r="AL5124" s="137"/>
      <c r="AM5124" s="138"/>
      <c r="AN5124" s="8"/>
      <c r="AO5124" s="8"/>
      <c r="AP5124" s="8"/>
      <c r="AQ5124" s="8"/>
      <c r="AR5124" s="122"/>
      <c r="AS5124" s="139"/>
      <c r="AT5124" s="139"/>
      <c r="AU5124" s="139"/>
      <c r="AV5124" s="139"/>
      <c r="AW5124" s="140"/>
      <c r="AX5124" s="8"/>
      <c r="AY5124" s="8"/>
      <c r="AZ5124" s="8"/>
      <c r="BA5124" s="8"/>
      <c r="BB5124" s="122"/>
      <c r="BC5124" s="141"/>
      <c r="BD5124" s="141"/>
      <c r="BE5124" s="141"/>
      <c r="BF5124" s="141"/>
      <c r="BG5124" s="142"/>
      <c r="BH5124" s="8"/>
      <c r="BI5124" s="8"/>
      <c r="BJ5124" s="8"/>
      <c r="BK5124" s="8"/>
      <c r="BL5124" s="122"/>
      <c r="BM5124" s="143"/>
      <c r="BN5124" s="143"/>
      <c r="BO5124" s="143"/>
      <c r="BP5124" s="143"/>
      <c r="BQ5124" s="144"/>
      <c r="BR5124" s="8"/>
      <c r="BS5124" s="8"/>
      <c r="BT5124" s="8"/>
      <c r="BU5124" s="8"/>
      <c r="BV5124" s="122"/>
    </row>
    <row r="5125" spans="1:74" ht="28.8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18" t="s">
        <v>5</v>
      </c>
      <c r="H5125" s="3">
        <v>2024</v>
      </c>
      <c r="I5125" s="20" t="s">
        <v>288</v>
      </c>
      <c r="J5125" s="184" t="s">
        <v>352</v>
      </c>
      <c r="K5125" s="184" t="s">
        <v>321</v>
      </c>
      <c r="L5125" s="187">
        <f t="shared" si="173"/>
        <v>0</v>
      </c>
      <c r="M5125" s="187">
        <f t="shared" si="174"/>
        <v>0</v>
      </c>
      <c r="N5125" s="186"/>
      <c r="O5125" s="33"/>
      <c r="P5125" s="33"/>
      <c r="Q5125" s="33"/>
      <c r="R5125" s="33"/>
      <c r="S5125" s="42"/>
      <c r="T5125" s="2"/>
      <c r="U5125" s="2"/>
      <c r="V5125" s="2"/>
      <c r="W5125" s="2"/>
      <c r="X5125" s="55"/>
      <c r="Y5125" s="62"/>
      <c r="Z5125" s="62"/>
      <c r="AA5125" s="62"/>
      <c r="AB5125" s="62"/>
      <c r="AC5125" s="68"/>
      <c r="AD5125" s="2"/>
      <c r="AE5125" s="2"/>
      <c r="AF5125" s="2"/>
      <c r="AG5125" s="2"/>
      <c r="AH5125" s="55"/>
      <c r="AI5125" s="72"/>
      <c r="AJ5125" s="72"/>
      <c r="AK5125" s="72"/>
      <c r="AL5125" s="72"/>
      <c r="AM5125" s="80"/>
      <c r="AN5125" s="2"/>
      <c r="AO5125" s="2"/>
      <c r="AP5125" s="2"/>
      <c r="AQ5125" s="2"/>
      <c r="AR5125" s="55"/>
      <c r="AS5125" s="85"/>
      <c r="AT5125" s="85"/>
      <c r="AU5125" s="85"/>
      <c r="AV5125" s="85"/>
      <c r="AW5125" s="100"/>
      <c r="AX5125" s="2"/>
      <c r="AY5125" s="2"/>
      <c r="AZ5125" s="2"/>
      <c r="BA5125" s="2"/>
      <c r="BB5125" s="55"/>
      <c r="BC5125" s="105"/>
      <c r="BD5125" s="105"/>
      <c r="BE5125" s="105"/>
      <c r="BF5125" s="105"/>
      <c r="BG5125" s="109"/>
      <c r="BH5125" s="2"/>
      <c r="BI5125" s="2"/>
      <c r="BJ5125" s="2"/>
      <c r="BK5125" s="2"/>
      <c r="BL5125" s="55"/>
      <c r="BM5125" s="48"/>
      <c r="BN5125" s="48"/>
      <c r="BO5125" s="48"/>
      <c r="BP5125" s="48"/>
      <c r="BQ5125" s="117"/>
      <c r="BR5125" s="2"/>
      <c r="BS5125" s="2"/>
      <c r="BT5125" s="2"/>
      <c r="BU5125" s="2"/>
      <c r="BV5125" s="55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18" t="s">
        <v>5</v>
      </c>
      <c r="H5126" s="3">
        <v>2024</v>
      </c>
      <c r="I5126" s="20" t="s">
        <v>288</v>
      </c>
      <c r="J5126" s="184" t="s">
        <v>345</v>
      </c>
      <c r="K5126" s="184" t="s">
        <v>318</v>
      </c>
      <c r="L5126" s="187">
        <f t="shared" ref="L5126:L5189" si="175">SUM(R5126,W5126,AB5126,AG5126,AL5126,AQ5126,AV5126,BA5126,BF5126,BK5126,BP5126,BU5126)</f>
        <v>0</v>
      </c>
      <c r="M5126" s="187">
        <f t="shared" ref="M5126:M5189" si="176">SUM(S5126,X5126,AC5126,AH5126,AM5126,AR5126,AW5126,BB5126,BG5126,BL5126,BQ5126,BV5126)</f>
        <v>0</v>
      </c>
      <c r="N5126" s="186"/>
      <c r="O5126" s="34"/>
      <c r="P5126" s="33"/>
      <c r="Q5126" s="33"/>
      <c r="R5126" s="33"/>
      <c r="S5126" s="42"/>
      <c r="T5126" s="3"/>
      <c r="U5126" s="2"/>
      <c r="V5126" s="2"/>
      <c r="W5126" s="2"/>
      <c r="X5126" s="55"/>
      <c r="Y5126" s="64"/>
      <c r="Z5126" s="62"/>
      <c r="AA5126" s="62"/>
      <c r="AB5126" s="62"/>
      <c r="AC5126" s="68"/>
      <c r="AD5126" s="3"/>
      <c r="AE5126" s="2"/>
      <c r="AF5126" s="2"/>
      <c r="AG5126" s="2"/>
      <c r="AH5126" s="55"/>
      <c r="AI5126" s="73"/>
      <c r="AJ5126" s="72"/>
      <c r="AK5126" s="72"/>
      <c r="AL5126" s="72"/>
      <c r="AM5126" s="80"/>
      <c r="AN5126" s="3"/>
      <c r="AO5126" s="2"/>
      <c r="AP5126" s="2"/>
      <c r="AQ5126" s="2"/>
      <c r="AR5126" s="55"/>
      <c r="AS5126" s="86"/>
      <c r="AT5126" s="85"/>
      <c r="AU5126" s="85"/>
      <c r="AV5126" s="85"/>
      <c r="AW5126" s="100"/>
      <c r="AX5126" s="3"/>
      <c r="AY5126" s="2"/>
      <c r="AZ5126" s="2"/>
      <c r="BA5126" s="2"/>
      <c r="BB5126" s="55"/>
      <c r="BC5126" s="106"/>
      <c r="BD5126" s="105"/>
      <c r="BE5126" s="105"/>
      <c r="BF5126" s="105"/>
      <c r="BG5126" s="109"/>
      <c r="BH5126" s="3"/>
      <c r="BI5126" s="2"/>
      <c r="BJ5126" s="2"/>
      <c r="BK5126" s="2"/>
      <c r="BL5126" s="55"/>
      <c r="BM5126" s="49"/>
      <c r="BN5126" s="48"/>
      <c r="BO5126" s="48"/>
      <c r="BP5126" s="48"/>
      <c r="BQ5126" s="117"/>
      <c r="BR5126" s="3"/>
      <c r="BS5126" s="2"/>
      <c r="BT5126" s="2"/>
      <c r="BU5126" s="2"/>
      <c r="BV5126" s="55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18" t="s">
        <v>5</v>
      </c>
      <c r="H5127" s="3">
        <v>2024</v>
      </c>
      <c r="I5127" s="20" t="s">
        <v>289</v>
      </c>
      <c r="J5127" s="184" t="s">
        <v>268</v>
      </c>
      <c r="K5127" s="184" t="s">
        <v>318</v>
      </c>
      <c r="L5127" s="187">
        <f t="shared" si="175"/>
        <v>0</v>
      </c>
      <c r="M5127" s="187">
        <f t="shared" si="176"/>
        <v>0</v>
      </c>
      <c r="N5127" s="186"/>
      <c r="O5127" s="33"/>
      <c r="P5127" s="33"/>
      <c r="Q5127" s="33"/>
      <c r="R5127" s="33"/>
      <c r="S5127" s="42"/>
      <c r="T5127" s="2"/>
      <c r="U5127" s="2"/>
      <c r="V5127" s="2"/>
      <c r="W5127" s="2"/>
      <c r="X5127" s="55"/>
      <c r="Y5127" s="62"/>
      <c r="Z5127" s="62"/>
      <c r="AA5127" s="62"/>
      <c r="AB5127" s="62"/>
      <c r="AC5127" s="68"/>
      <c r="AD5127" s="2"/>
      <c r="AE5127" s="2"/>
      <c r="AF5127" s="2"/>
      <c r="AG5127" s="2"/>
      <c r="AH5127" s="55"/>
      <c r="AI5127" s="72"/>
      <c r="AJ5127" s="72"/>
      <c r="AK5127" s="72"/>
      <c r="AL5127" s="72"/>
      <c r="AM5127" s="80"/>
      <c r="AN5127" s="2"/>
      <c r="AO5127" s="2"/>
      <c r="AP5127" s="2"/>
      <c r="AQ5127" s="2"/>
      <c r="AR5127" s="55"/>
      <c r="AS5127" s="85"/>
      <c r="AT5127" s="85"/>
      <c r="AU5127" s="85"/>
      <c r="AV5127" s="85"/>
      <c r="AW5127" s="100"/>
      <c r="AX5127" s="2"/>
      <c r="AY5127" s="2"/>
      <c r="AZ5127" s="2"/>
      <c r="BA5127" s="2"/>
      <c r="BB5127" s="55"/>
      <c r="BC5127" s="105"/>
      <c r="BD5127" s="105"/>
      <c r="BE5127" s="105"/>
      <c r="BF5127" s="105"/>
      <c r="BG5127" s="109"/>
      <c r="BH5127" s="2"/>
      <c r="BI5127" s="2"/>
      <c r="BJ5127" s="2"/>
      <c r="BK5127" s="2"/>
      <c r="BL5127" s="55"/>
      <c r="BM5127" s="48"/>
      <c r="BN5127" s="48"/>
      <c r="BO5127" s="48"/>
      <c r="BP5127" s="48"/>
      <c r="BQ5127" s="117"/>
      <c r="BR5127" s="2"/>
      <c r="BS5127" s="2"/>
      <c r="BT5127" s="2"/>
      <c r="BU5127" s="2"/>
      <c r="BV5127" s="55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18" t="s">
        <v>5</v>
      </c>
      <c r="H5128" s="3">
        <v>2024</v>
      </c>
      <c r="I5128" s="20" t="s">
        <v>289</v>
      </c>
      <c r="J5128" s="184" t="s">
        <v>292</v>
      </c>
      <c r="K5128" s="184" t="s">
        <v>318</v>
      </c>
      <c r="L5128" s="187">
        <f t="shared" si="175"/>
        <v>0</v>
      </c>
      <c r="M5128" s="187">
        <f t="shared" si="176"/>
        <v>0</v>
      </c>
      <c r="N5128" s="186"/>
      <c r="O5128" s="33"/>
      <c r="P5128" s="33"/>
      <c r="Q5128" s="33"/>
      <c r="R5128" s="33"/>
      <c r="S5128" s="42"/>
      <c r="T5128" s="2"/>
      <c r="U5128" s="2"/>
      <c r="V5128" s="2"/>
      <c r="W5128" s="2"/>
      <c r="X5128" s="55"/>
      <c r="Y5128" s="62"/>
      <c r="Z5128" s="62"/>
      <c r="AA5128" s="62"/>
      <c r="AB5128" s="62"/>
      <c r="AC5128" s="68"/>
      <c r="AD5128" s="2"/>
      <c r="AE5128" s="2"/>
      <c r="AF5128" s="2"/>
      <c r="AG5128" s="2"/>
      <c r="AH5128" s="55"/>
      <c r="AI5128" s="72"/>
      <c r="AJ5128" s="72"/>
      <c r="AK5128" s="72"/>
      <c r="AL5128" s="72"/>
      <c r="AM5128" s="80"/>
      <c r="AN5128" s="2"/>
      <c r="AO5128" s="2"/>
      <c r="AP5128" s="2"/>
      <c r="AQ5128" s="2"/>
      <c r="AR5128" s="55"/>
      <c r="AS5128" s="85"/>
      <c r="AT5128" s="85"/>
      <c r="AU5128" s="85"/>
      <c r="AV5128" s="85"/>
      <c r="AW5128" s="100"/>
      <c r="AX5128" s="2"/>
      <c r="AY5128" s="2"/>
      <c r="AZ5128" s="2"/>
      <c r="BA5128" s="2"/>
      <c r="BB5128" s="55"/>
      <c r="BC5128" s="105"/>
      <c r="BD5128" s="105"/>
      <c r="BE5128" s="105"/>
      <c r="BF5128" s="105"/>
      <c r="BG5128" s="109"/>
      <c r="BH5128" s="2"/>
      <c r="BI5128" s="2"/>
      <c r="BJ5128" s="2"/>
      <c r="BK5128" s="2"/>
      <c r="BL5128" s="55"/>
      <c r="BM5128" s="48"/>
      <c r="BN5128" s="48"/>
      <c r="BO5128" s="48"/>
      <c r="BP5128" s="48"/>
      <c r="BQ5128" s="117"/>
      <c r="BR5128" s="2"/>
      <c r="BS5128" s="2"/>
      <c r="BT5128" s="2"/>
      <c r="BU5128" s="2"/>
      <c r="BV5128" s="55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18" t="s">
        <v>5</v>
      </c>
      <c r="H5129" s="3">
        <v>2024</v>
      </c>
      <c r="I5129" s="20" t="s">
        <v>285</v>
      </c>
      <c r="J5129" s="184" t="s">
        <v>293</v>
      </c>
      <c r="K5129" s="184" t="s">
        <v>318</v>
      </c>
      <c r="L5129" s="187">
        <f t="shared" si="175"/>
        <v>0</v>
      </c>
      <c r="M5129" s="187">
        <f t="shared" si="176"/>
        <v>0</v>
      </c>
      <c r="N5129" s="186"/>
      <c r="O5129" s="33"/>
      <c r="P5129" s="33"/>
      <c r="Q5129" s="33"/>
      <c r="R5129" s="34"/>
      <c r="S5129" s="41"/>
      <c r="T5129" s="2"/>
      <c r="U5129" s="2"/>
      <c r="V5129" s="2"/>
      <c r="W5129" s="3"/>
      <c r="X5129" s="56"/>
      <c r="Y5129" s="62"/>
      <c r="Z5129" s="62"/>
      <c r="AA5129" s="62"/>
      <c r="AB5129" s="64"/>
      <c r="AC5129" s="69"/>
      <c r="AD5129" s="2"/>
      <c r="AE5129" s="2"/>
      <c r="AF5129" s="2"/>
      <c r="AG5129" s="3"/>
      <c r="AH5129" s="56"/>
      <c r="AI5129" s="72"/>
      <c r="AJ5129" s="72"/>
      <c r="AK5129" s="72"/>
      <c r="AL5129" s="73"/>
      <c r="AM5129" s="81"/>
      <c r="AN5129" s="2"/>
      <c r="AO5129" s="2"/>
      <c r="AP5129" s="2"/>
      <c r="AQ5129" s="3"/>
      <c r="AR5129" s="56"/>
      <c r="AS5129" s="85"/>
      <c r="AT5129" s="85"/>
      <c r="AU5129" s="85"/>
      <c r="AV5129" s="86"/>
      <c r="AW5129" s="101"/>
      <c r="AX5129" s="2"/>
      <c r="AY5129" s="2"/>
      <c r="AZ5129" s="2"/>
      <c r="BA5129" s="3"/>
      <c r="BB5129" s="56"/>
      <c r="BC5129" s="105"/>
      <c r="BD5129" s="105"/>
      <c r="BE5129" s="105"/>
      <c r="BF5129" s="106"/>
      <c r="BG5129" s="110"/>
      <c r="BH5129" s="2"/>
      <c r="BI5129" s="2"/>
      <c r="BJ5129" s="2"/>
      <c r="BK5129" s="3"/>
      <c r="BL5129" s="56"/>
      <c r="BM5129" s="48"/>
      <c r="BN5129" s="48"/>
      <c r="BO5129" s="48"/>
      <c r="BP5129" s="49"/>
      <c r="BQ5129" s="118"/>
      <c r="BR5129" s="2"/>
      <c r="BS5129" s="2"/>
      <c r="BT5129" s="2"/>
      <c r="BU5129" s="3"/>
      <c r="BV5129" s="56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18" t="s">
        <v>5</v>
      </c>
      <c r="H5130" s="3">
        <v>2024</v>
      </c>
      <c r="I5130" s="20" t="s">
        <v>287</v>
      </c>
      <c r="J5130" s="184" t="s">
        <v>269</v>
      </c>
      <c r="K5130" s="184" t="s">
        <v>320</v>
      </c>
      <c r="L5130" s="187">
        <f t="shared" si="175"/>
        <v>0</v>
      </c>
      <c r="M5130" s="187">
        <f t="shared" si="176"/>
        <v>0</v>
      </c>
      <c r="N5130" s="186"/>
      <c r="O5130" s="33"/>
      <c r="P5130" s="33"/>
      <c r="Q5130" s="33"/>
      <c r="R5130" s="33"/>
      <c r="S5130" s="42"/>
      <c r="T5130" s="2"/>
      <c r="U5130" s="2"/>
      <c r="V5130" s="2"/>
      <c r="W5130" s="2"/>
      <c r="X5130" s="55"/>
      <c r="Y5130" s="62"/>
      <c r="Z5130" s="62"/>
      <c r="AA5130" s="62"/>
      <c r="AB5130" s="64"/>
      <c r="AC5130" s="68"/>
      <c r="AD5130" s="2"/>
      <c r="AE5130" s="2"/>
      <c r="AF5130" s="2"/>
      <c r="AG5130" s="2"/>
      <c r="AH5130" s="55"/>
      <c r="AI5130" s="72"/>
      <c r="AJ5130" s="72"/>
      <c r="AK5130" s="72"/>
      <c r="AL5130" s="72"/>
      <c r="AM5130" s="80"/>
      <c r="AN5130" s="2"/>
      <c r="AO5130" s="2"/>
      <c r="AP5130" s="2"/>
      <c r="AQ5130" s="2"/>
      <c r="AR5130" s="55"/>
      <c r="AS5130" s="85"/>
      <c r="AT5130" s="85"/>
      <c r="AU5130" s="85"/>
      <c r="AV5130" s="85"/>
      <c r="AW5130" s="100"/>
      <c r="AX5130" s="2"/>
      <c r="AY5130" s="2"/>
      <c r="AZ5130" s="2"/>
      <c r="BA5130" s="2"/>
      <c r="BB5130" s="55"/>
      <c r="BC5130" s="105"/>
      <c r="BD5130" s="105"/>
      <c r="BE5130" s="105"/>
      <c r="BF5130" s="105"/>
      <c r="BG5130" s="109"/>
      <c r="BH5130" s="2"/>
      <c r="BI5130" s="2"/>
      <c r="BJ5130" s="2"/>
      <c r="BK5130" s="2"/>
      <c r="BL5130" s="55"/>
      <c r="BM5130" s="48"/>
      <c r="BN5130" s="48"/>
      <c r="BO5130" s="48"/>
      <c r="BP5130" s="48"/>
      <c r="BQ5130" s="117"/>
      <c r="BR5130" s="2"/>
      <c r="BS5130" s="2"/>
      <c r="BT5130" s="2"/>
      <c r="BU5130" s="2"/>
      <c r="BV5130" s="55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18" t="s">
        <v>5</v>
      </c>
      <c r="H5131" s="3">
        <v>2024</v>
      </c>
      <c r="I5131" s="20" t="s">
        <v>287</v>
      </c>
      <c r="J5131" s="184" t="s">
        <v>270</v>
      </c>
      <c r="K5131" s="184" t="s">
        <v>320</v>
      </c>
      <c r="L5131" s="187">
        <f t="shared" si="175"/>
        <v>0</v>
      </c>
      <c r="M5131" s="187">
        <f t="shared" si="176"/>
        <v>0</v>
      </c>
      <c r="N5131" s="186"/>
      <c r="O5131" s="33"/>
      <c r="P5131" s="33"/>
      <c r="Q5131" s="33"/>
      <c r="R5131" s="33"/>
      <c r="S5131" s="42"/>
      <c r="T5131" s="2"/>
      <c r="U5131" s="2"/>
      <c r="V5131" s="2"/>
      <c r="W5131" s="2"/>
      <c r="X5131" s="55"/>
      <c r="Y5131" s="62"/>
      <c r="Z5131" s="62"/>
      <c r="AA5131" s="62"/>
      <c r="AB5131" s="62"/>
      <c r="AC5131" s="68"/>
      <c r="AD5131" s="2"/>
      <c r="AE5131" s="2"/>
      <c r="AF5131" s="2"/>
      <c r="AG5131" s="2"/>
      <c r="AH5131" s="55"/>
      <c r="AI5131" s="72"/>
      <c r="AJ5131" s="72"/>
      <c r="AK5131" s="72"/>
      <c r="AL5131" s="72"/>
      <c r="AM5131" s="80"/>
      <c r="AN5131" s="2"/>
      <c r="AO5131" s="2"/>
      <c r="AP5131" s="2"/>
      <c r="AQ5131" s="2"/>
      <c r="AR5131" s="55"/>
      <c r="AS5131" s="85"/>
      <c r="AT5131" s="85"/>
      <c r="AU5131" s="85"/>
      <c r="AV5131" s="85"/>
      <c r="AW5131" s="100"/>
      <c r="AX5131" s="2"/>
      <c r="AY5131" s="2"/>
      <c r="AZ5131" s="2"/>
      <c r="BA5131" s="2"/>
      <c r="BB5131" s="55"/>
      <c r="BC5131" s="105"/>
      <c r="BD5131" s="105"/>
      <c r="BE5131" s="105"/>
      <c r="BF5131" s="105"/>
      <c r="BG5131" s="109"/>
      <c r="BH5131" s="2"/>
      <c r="BI5131" s="2"/>
      <c r="BJ5131" s="2"/>
      <c r="BK5131" s="2"/>
      <c r="BL5131" s="55"/>
      <c r="BM5131" s="48"/>
      <c r="BN5131" s="48"/>
      <c r="BO5131" s="48"/>
      <c r="BP5131" s="48"/>
      <c r="BQ5131" s="117"/>
      <c r="BR5131" s="2"/>
      <c r="BS5131" s="2"/>
      <c r="BT5131" s="2"/>
      <c r="BU5131" s="2"/>
      <c r="BV5131" s="55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18" t="s">
        <v>5</v>
      </c>
      <c r="H5132" s="3">
        <v>2024</v>
      </c>
      <c r="I5132" s="20" t="s">
        <v>290</v>
      </c>
      <c r="J5132" s="184" t="s">
        <v>271</v>
      </c>
      <c r="K5132" s="184" t="s">
        <v>321</v>
      </c>
      <c r="L5132" s="187">
        <f t="shared" si="175"/>
        <v>0</v>
      </c>
      <c r="M5132" s="187">
        <f t="shared" si="176"/>
        <v>0</v>
      </c>
      <c r="N5132" s="186"/>
      <c r="O5132" s="33"/>
      <c r="P5132" s="33"/>
      <c r="Q5132" s="33"/>
      <c r="R5132" s="33"/>
      <c r="S5132" s="42"/>
      <c r="T5132" s="2"/>
      <c r="U5132" s="2"/>
      <c r="V5132" s="2"/>
      <c r="W5132" s="2"/>
      <c r="X5132" s="55"/>
      <c r="Y5132" s="62"/>
      <c r="Z5132" s="62"/>
      <c r="AA5132" s="62"/>
      <c r="AB5132" s="62"/>
      <c r="AC5132" s="68"/>
      <c r="AD5132" s="2"/>
      <c r="AE5132" s="2"/>
      <c r="AF5132" s="2"/>
      <c r="AG5132" s="2"/>
      <c r="AH5132" s="55"/>
      <c r="AI5132" s="72"/>
      <c r="AJ5132" s="72"/>
      <c r="AK5132" s="72"/>
      <c r="AL5132" s="72"/>
      <c r="AM5132" s="80"/>
      <c r="AN5132" s="2"/>
      <c r="AO5132" s="2"/>
      <c r="AP5132" s="2"/>
      <c r="AQ5132" s="2"/>
      <c r="AR5132" s="55"/>
      <c r="AS5132" s="85"/>
      <c r="AT5132" s="85"/>
      <c r="AU5132" s="85"/>
      <c r="AV5132" s="85"/>
      <c r="AW5132" s="100"/>
      <c r="AX5132" s="2"/>
      <c r="AY5132" s="2"/>
      <c r="AZ5132" s="2"/>
      <c r="BA5132" s="2"/>
      <c r="BB5132" s="55"/>
      <c r="BC5132" s="105"/>
      <c r="BD5132" s="105"/>
      <c r="BE5132" s="105"/>
      <c r="BF5132" s="105"/>
      <c r="BG5132" s="109"/>
      <c r="BH5132" s="2"/>
      <c r="BI5132" s="2"/>
      <c r="BJ5132" s="2"/>
      <c r="BK5132" s="2"/>
      <c r="BL5132" s="55"/>
      <c r="BM5132" s="48"/>
      <c r="BN5132" s="48"/>
      <c r="BO5132" s="48"/>
      <c r="BP5132" s="48"/>
      <c r="BQ5132" s="117"/>
      <c r="BR5132" s="2"/>
      <c r="BS5132" s="2"/>
      <c r="BT5132" s="2"/>
      <c r="BU5132" s="2"/>
      <c r="BV5132" s="55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18" t="s">
        <v>5</v>
      </c>
      <c r="H5133" s="3">
        <v>2024</v>
      </c>
      <c r="I5133" s="20" t="s">
        <v>284</v>
      </c>
      <c r="J5133" s="184" t="s">
        <v>294</v>
      </c>
      <c r="K5133" s="184" t="s">
        <v>320</v>
      </c>
      <c r="L5133" s="187">
        <f t="shared" si="175"/>
        <v>0</v>
      </c>
      <c r="M5133" s="187">
        <f t="shared" si="176"/>
        <v>0</v>
      </c>
      <c r="N5133" s="186"/>
      <c r="O5133" s="33"/>
      <c r="P5133" s="33"/>
      <c r="Q5133" s="33"/>
      <c r="R5133" s="33"/>
      <c r="S5133" s="42"/>
      <c r="T5133" s="2"/>
      <c r="U5133" s="2"/>
      <c r="V5133" s="2"/>
      <c r="W5133" s="2"/>
      <c r="X5133" s="55"/>
      <c r="Y5133" s="62"/>
      <c r="Z5133" s="62"/>
      <c r="AA5133" s="62"/>
      <c r="AB5133" s="62"/>
      <c r="AC5133" s="68"/>
      <c r="AD5133" s="2"/>
      <c r="AE5133" s="2"/>
      <c r="AF5133" s="2"/>
      <c r="AG5133" s="2"/>
      <c r="AH5133" s="55"/>
      <c r="AI5133" s="72"/>
      <c r="AJ5133" s="72"/>
      <c r="AK5133" s="72"/>
      <c r="AL5133" s="72"/>
      <c r="AM5133" s="80"/>
      <c r="AN5133" s="2"/>
      <c r="AO5133" s="2"/>
      <c r="AP5133" s="2"/>
      <c r="AQ5133" s="2"/>
      <c r="AR5133" s="55"/>
      <c r="AS5133" s="85"/>
      <c r="AT5133" s="85"/>
      <c r="AU5133" s="85"/>
      <c r="AV5133" s="85"/>
      <c r="AW5133" s="100"/>
      <c r="AX5133" s="2"/>
      <c r="AY5133" s="2"/>
      <c r="AZ5133" s="2"/>
      <c r="BA5133" s="2"/>
      <c r="BB5133" s="55"/>
      <c r="BC5133" s="105"/>
      <c r="BD5133" s="105"/>
      <c r="BE5133" s="105"/>
      <c r="BF5133" s="105"/>
      <c r="BG5133" s="109"/>
      <c r="BH5133" s="2"/>
      <c r="BI5133" s="2"/>
      <c r="BJ5133" s="2"/>
      <c r="BK5133" s="2"/>
      <c r="BL5133" s="55"/>
      <c r="BM5133" s="48"/>
      <c r="BN5133" s="48"/>
      <c r="BO5133" s="48"/>
      <c r="BP5133" s="48"/>
      <c r="BQ5133" s="117"/>
      <c r="BR5133" s="2"/>
      <c r="BS5133" s="2"/>
      <c r="BT5133" s="2"/>
      <c r="BU5133" s="2"/>
      <c r="BV5133" s="55"/>
    </row>
    <row r="5134" spans="1:74" ht="28.8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18" t="s">
        <v>5</v>
      </c>
      <c r="H5134" s="3">
        <v>2024</v>
      </c>
      <c r="I5134" s="20" t="s">
        <v>284</v>
      </c>
      <c r="J5134" s="184" t="s">
        <v>346</v>
      </c>
      <c r="K5134" s="184" t="s">
        <v>320</v>
      </c>
      <c r="L5134" s="187">
        <f t="shared" si="175"/>
        <v>0</v>
      </c>
      <c r="M5134" s="187">
        <f t="shared" si="176"/>
        <v>0</v>
      </c>
      <c r="N5134" s="186"/>
      <c r="O5134" s="33"/>
      <c r="P5134" s="33"/>
      <c r="Q5134" s="33"/>
      <c r="R5134" s="33"/>
      <c r="S5134" s="42"/>
      <c r="T5134" s="2"/>
      <c r="U5134" s="2"/>
      <c r="V5134" s="2"/>
      <c r="W5134" s="2"/>
      <c r="X5134" s="55"/>
      <c r="Y5134" s="62"/>
      <c r="Z5134" s="62"/>
      <c r="AA5134" s="62"/>
      <c r="AB5134" s="62"/>
      <c r="AC5134" s="68"/>
      <c r="AD5134" s="2"/>
      <c r="AE5134" s="2"/>
      <c r="AF5134" s="2"/>
      <c r="AG5134" s="2"/>
      <c r="AH5134" s="55"/>
      <c r="AI5134" s="72"/>
      <c r="AJ5134" s="72"/>
      <c r="AK5134" s="72"/>
      <c r="AL5134" s="72"/>
      <c r="AM5134" s="80"/>
      <c r="AN5134" s="2"/>
      <c r="AO5134" s="2"/>
      <c r="AP5134" s="2"/>
      <c r="AQ5134" s="2"/>
      <c r="AR5134" s="55"/>
      <c r="AS5134" s="85"/>
      <c r="AT5134" s="85"/>
      <c r="AU5134" s="85"/>
      <c r="AV5134" s="85"/>
      <c r="AW5134" s="100"/>
      <c r="AX5134" s="2"/>
      <c r="AY5134" s="2"/>
      <c r="AZ5134" s="2"/>
      <c r="BA5134" s="2"/>
      <c r="BB5134" s="55"/>
      <c r="BC5134" s="105"/>
      <c r="BD5134" s="105"/>
      <c r="BE5134" s="105"/>
      <c r="BF5134" s="105"/>
      <c r="BG5134" s="109"/>
      <c r="BH5134" s="2"/>
      <c r="BI5134" s="2"/>
      <c r="BJ5134" s="2"/>
      <c r="BK5134" s="2"/>
      <c r="BL5134" s="55"/>
      <c r="BM5134" s="48"/>
      <c r="BN5134" s="48"/>
      <c r="BO5134" s="48"/>
      <c r="BP5134" s="48"/>
      <c r="BQ5134" s="117"/>
      <c r="BR5134" s="2"/>
      <c r="BS5134" s="2"/>
      <c r="BT5134" s="2"/>
      <c r="BU5134" s="2"/>
      <c r="BV5134" s="55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18" t="s">
        <v>5</v>
      </c>
      <c r="H5135" s="3">
        <v>2024</v>
      </c>
      <c r="I5135" s="20" t="s">
        <v>284</v>
      </c>
      <c r="J5135" s="184" t="s">
        <v>295</v>
      </c>
      <c r="K5135" s="184" t="s">
        <v>320</v>
      </c>
      <c r="L5135" s="187">
        <f t="shared" si="175"/>
        <v>0</v>
      </c>
      <c r="M5135" s="187">
        <f t="shared" si="176"/>
        <v>0</v>
      </c>
      <c r="N5135" s="186"/>
      <c r="O5135" s="33"/>
      <c r="P5135" s="33"/>
      <c r="Q5135" s="33"/>
      <c r="R5135" s="33"/>
      <c r="S5135" s="42"/>
      <c r="T5135" s="2"/>
      <c r="U5135" s="2"/>
      <c r="V5135" s="2"/>
      <c r="W5135" s="2"/>
      <c r="X5135" s="55"/>
      <c r="Y5135" s="62"/>
      <c r="Z5135" s="62"/>
      <c r="AA5135" s="62"/>
      <c r="AB5135" s="62"/>
      <c r="AC5135" s="68"/>
      <c r="AD5135" s="2"/>
      <c r="AE5135" s="2"/>
      <c r="AF5135" s="2"/>
      <c r="AG5135" s="2"/>
      <c r="AH5135" s="55"/>
      <c r="AI5135" s="72"/>
      <c r="AJ5135" s="72"/>
      <c r="AK5135" s="72"/>
      <c r="AL5135" s="72"/>
      <c r="AM5135" s="80"/>
      <c r="AN5135" s="2"/>
      <c r="AO5135" s="2"/>
      <c r="AP5135" s="2"/>
      <c r="AQ5135" s="2"/>
      <c r="AR5135" s="55"/>
      <c r="AS5135" s="85"/>
      <c r="AT5135" s="85"/>
      <c r="AU5135" s="85"/>
      <c r="AV5135" s="85"/>
      <c r="AW5135" s="100"/>
      <c r="AX5135" s="2"/>
      <c r="AY5135" s="2"/>
      <c r="AZ5135" s="2"/>
      <c r="BA5135" s="2"/>
      <c r="BB5135" s="55"/>
      <c r="BC5135" s="105"/>
      <c r="BD5135" s="105"/>
      <c r="BE5135" s="105"/>
      <c r="BF5135" s="105"/>
      <c r="BG5135" s="109"/>
      <c r="BH5135" s="2"/>
      <c r="BI5135" s="2"/>
      <c r="BJ5135" s="2"/>
      <c r="BK5135" s="2"/>
      <c r="BL5135" s="55"/>
      <c r="BM5135" s="48"/>
      <c r="BN5135" s="48"/>
      <c r="BO5135" s="48"/>
      <c r="BP5135" s="48"/>
      <c r="BQ5135" s="117"/>
      <c r="BR5135" s="2"/>
      <c r="BS5135" s="2"/>
      <c r="BT5135" s="2"/>
      <c r="BU5135" s="2"/>
      <c r="BV5135" s="55"/>
    </row>
    <row r="5136" spans="1:74" ht="28.8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18" t="s">
        <v>5</v>
      </c>
      <c r="H5136" s="3">
        <v>2024</v>
      </c>
      <c r="I5136" s="20" t="s">
        <v>290</v>
      </c>
      <c r="J5136" s="184" t="s">
        <v>299</v>
      </c>
      <c r="K5136" s="184" t="s">
        <v>318</v>
      </c>
      <c r="L5136" s="187">
        <f t="shared" si="175"/>
        <v>0</v>
      </c>
      <c r="M5136" s="187">
        <f t="shared" si="176"/>
        <v>0</v>
      </c>
      <c r="N5136" s="186"/>
      <c r="O5136" s="33"/>
      <c r="P5136" s="33"/>
      <c r="Q5136" s="33"/>
      <c r="R5136" s="33"/>
      <c r="S5136" s="42"/>
      <c r="T5136" s="2"/>
      <c r="U5136" s="2"/>
      <c r="V5136" s="2"/>
      <c r="W5136" s="2"/>
      <c r="X5136" s="55"/>
      <c r="Y5136" s="62"/>
      <c r="Z5136" s="62"/>
      <c r="AA5136" s="62"/>
      <c r="AB5136" s="62"/>
      <c r="AC5136" s="68"/>
      <c r="AD5136" s="2"/>
      <c r="AE5136" s="2"/>
      <c r="AF5136" s="2"/>
      <c r="AG5136" s="2"/>
      <c r="AH5136" s="55"/>
      <c r="AI5136" s="72"/>
      <c r="AJ5136" s="72"/>
      <c r="AK5136" s="72"/>
      <c r="AL5136" s="72"/>
      <c r="AM5136" s="80"/>
      <c r="AN5136" s="2"/>
      <c r="AO5136" s="2"/>
      <c r="AP5136" s="2"/>
      <c r="AQ5136" s="2"/>
      <c r="AR5136" s="55"/>
      <c r="AS5136" s="85"/>
      <c r="AT5136" s="85"/>
      <c r="AU5136" s="85"/>
      <c r="AV5136" s="85"/>
      <c r="AW5136" s="100"/>
      <c r="AX5136" s="2"/>
      <c r="AY5136" s="2"/>
      <c r="AZ5136" s="2"/>
      <c r="BA5136" s="2"/>
      <c r="BB5136" s="55"/>
      <c r="BC5136" s="105"/>
      <c r="BD5136" s="105"/>
      <c r="BE5136" s="105"/>
      <c r="BF5136" s="105"/>
      <c r="BG5136" s="109"/>
      <c r="BH5136" s="2"/>
      <c r="BI5136" s="2"/>
      <c r="BJ5136" s="2"/>
      <c r="BK5136" s="2"/>
      <c r="BL5136" s="55"/>
      <c r="BM5136" s="48"/>
      <c r="BN5136" s="48"/>
      <c r="BO5136" s="48"/>
      <c r="BP5136" s="48"/>
      <c r="BQ5136" s="117"/>
      <c r="BR5136" s="2"/>
      <c r="BS5136" s="2"/>
      <c r="BT5136" s="2"/>
      <c r="BU5136" s="2"/>
      <c r="BV5136" s="55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18" t="s">
        <v>5</v>
      </c>
      <c r="H5137" s="3">
        <v>2024</v>
      </c>
      <c r="I5137" s="20" t="s">
        <v>315</v>
      </c>
      <c r="J5137" s="184" t="s">
        <v>347</v>
      </c>
      <c r="K5137" s="184" t="s">
        <v>320</v>
      </c>
      <c r="L5137" s="187">
        <f t="shared" si="175"/>
        <v>0</v>
      </c>
      <c r="M5137" s="187">
        <f t="shared" si="176"/>
        <v>0</v>
      </c>
      <c r="N5137" s="186"/>
      <c r="O5137" s="33"/>
      <c r="P5137" s="33"/>
      <c r="Q5137" s="33"/>
      <c r="R5137" s="33"/>
      <c r="S5137" s="42"/>
      <c r="T5137" s="2"/>
      <c r="U5137" s="2"/>
      <c r="V5137" s="2"/>
      <c r="W5137" s="2"/>
      <c r="X5137" s="55"/>
      <c r="Y5137" s="62"/>
      <c r="Z5137" s="62"/>
      <c r="AA5137" s="62"/>
      <c r="AB5137" s="62"/>
      <c r="AC5137" s="68"/>
      <c r="AD5137" s="2"/>
      <c r="AE5137" s="2"/>
      <c r="AF5137" s="2"/>
      <c r="AG5137" s="2"/>
      <c r="AH5137" s="55"/>
      <c r="AI5137" s="72"/>
      <c r="AJ5137" s="72"/>
      <c r="AK5137" s="72"/>
      <c r="AL5137" s="72"/>
      <c r="AM5137" s="80"/>
      <c r="AN5137" s="2"/>
      <c r="AO5137" s="2"/>
      <c r="AP5137" s="2"/>
      <c r="AQ5137" s="2"/>
      <c r="AR5137" s="55"/>
      <c r="AS5137" s="85"/>
      <c r="AT5137" s="85"/>
      <c r="AU5137" s="85"/>
      <c r="AV5137" s="85"/>
      <c r="AW5137" s="100"/>
      <c r="AX5137" s="2"/>
      <c r="AY5137" s="2"/>
      <c r="AZ5137" s="2"/>
      <c r="BA5137" s="2"/>
      <c r="BB5137" s="55"/>
      <c r="BC5137" s="105"/>
      <c r="BD5137" s="105"/>
      <c r="BE5137" s="105"/>
      <c r="BF5137" s="105"/>
      <c r="BG5137" s="109"/>
      <c r="BH5137" s="2"/>
      <c r="BI5137" s="2"/>
      <c r="BJ5137" s="2"/>
      <c r="BK5137" s="2"/>
      <c r="BL5137" s="55"/>
      <c r="BM5137" s="48"/>
      <c r="BN5137" s="48"/>
      <c r="BO5137" s="48"/>
      <c r="BP5137" s="48"/>
      <c r="BQ5137" s="117"/>
      <c r="BR5137" s="2"/>
      <c r="BS5137" s="2"/>
      <c r="BT5137" s="2"/>
      <c r="BU5137" s="2"/>
      <c r="BV5137" s="55"/>
    </row>
    <row r="5138" spans="1:74" ht="28.8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18" t="s">
        <v>5</v>
      </c>
      <c r="H5138" s="3">
        <v>2024</v>
      </c>
      <c r="I5138" s="20" t="s">
        <v>315</v>
      </c>
      <c r="J5138" s="184" t="s">
        <v>296</v>
      </c>
      <c r="K5138" s="184" t="s">
        <v>321</v>
      </c>
      <c r="L5138" s="187">
        <f t="shared" si="175"/>
        <v>0</v>
      </c>
      <c r="M5138" s="187">
        <f t="shared" si="176"/>
        <v>0</v>
      </c>
      <c r="N5138" s="186"/>
      <c r="O5138" s="33"/>
      <c r="P5138" s="33"/>
      <c r="Q5138" s="33"/>
      <c r="R5138" s="33"/>
      <c r="S5138" s="42"/>
      <c r="T5138" s="2"/>
      <c r="U5138" s="2"/>
      <c r="V5138" s="2"/>
      <c r="W5138" s="2"/>
      <c r="X5138" s="55"/>
      <c r="Y5138" s="62"/>
      <c r="Z5138" s="62"/>
      <c r="AA5138" s="62"/>
      <c r="AB5138" s="62"/>
      <c r="AC5138" s="68"/>
      <c r="AD5138" s="2"/>
      <c r="AE5138" s="2"/>
      <c r="AF5138" s="2"/>
      <c r="AG5138" s="2"/>
      <c r="AH5138" s="55"/>
      <c r="AI5138" s="72"/>
      <c r="AJ5138" s="72"/>
      <c r="AK5138" s="72"/>
      <c r="AL5138" s="72"/>
      <c r="AM5138" s="80"/>
      <c r="AN5138" s="2"/>
      <c r="AO5138" s="2"/>
      <c r="AP5138" s="2"/>
      <c r="AQ5138" s="2"/>
      <c r="AR5138" s="55"/>
      <c r="AS5138" s="85"/>
      <c r="AT5138" s="85"/>
      <c r="AU5138" s="85"/>
      <c r="AV5138" s="85"/>
      <c r="AW5138" s="100"/>
      <c r="AX5138" s="2"/>
      <c r="AY5138" s="2"/>
      <c r="AZ5138" s="2"/>
      <c r="BA5138" s="2"/>
      <c r="BB5138" s="55"/>
      <c r="BC5138" s="105"/>
      <c r="BD5138" s="105"/>
      <c r="BE5138" s="105"/>
      <c r="BF5138" s="105"/>
      <c r="BG5138" s="109"/>
      <c r="BH5138" s="2"/>
      <c r="BI5138" s="2"/>
      <c r="BJ5138" s="2"/>
      <c r="BK5138" s="2"/>
      <c r="BL5138" s="55"/>
      <c r="BM5138" s="48"/>
      <c r="BN5138" s="48"/>
      <c r="BO5138" s="48"/>
      <c r="BP5138" s="48"/>
      <c r="BQ5138" s="117"/>
      <c r="BR5138" s="2"/>
      <c r="BS5138" s="2"/>
      <c r="BT5138" s="2"/>
      <c r="BU5138" s="2"/>
      <c r="BV5138" s="55"/>
    </row>
    <row r="5139" spans="1:74" ht="28.8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18" t="s">
        <v>5</v>
      </c>
      <c r="H5139" s="3">
        <v>2024</v>
      </c>
      <c r="I5139" s="20" t="s">
        <v>316</v>
      </c>
      <c r="J5139" s="184" t="s">
        <v>297</v>
      </c>
      <c r="K5139" s="184" t="s">
        <v>318</v>
      </c>
      <c r="L5139" s="187">
        <f t="shared" si="175"/>
        <v>0</v>
      </c>
      <c r="M5139" s="187">
        <f t="shared" si="176"/>
        <v>0</v>
      </c>
      <c r="N5139" s="186"/>
      <c r="O5139" s="33"/>
      <c r="P5139" s="33"/>
      <c r="Q5139" s="33"/>
      <c r="R5139" s="33"/>
      <c r="S5139" s="42"/>
      <c r="T5139" s="2"/>
      <c r="U5139" s="2"/>
      <c r="V5139" s="2"/>
      <c r="W5139" s="2"/>
      <c r="X5139" s="55"/>
      <c r="Y5139" s="62"/>
      <c r="Z5139" s="62"/>
      <c r="AA5139" s="62"/>
      <c r="AB5139" s="62"/>
      <c r="AC5139" s="68"/>
      <c r="AD5139" s="2"/>
      <c r="AE5139" s="2"/>
      <c r="AF5139" s="2"/>
      <c r="AG5139" s="2"/>
      <c r="AH5139" s="55"/>
      <c r="AI5139" s="72"/>
      <c r="AJ5139" s="72"/>
      <c r="AK5139" s="72"/>
      <c r="AL5139" s="72"/>
      <c r="AM5139" s="80"/>
      <c r="AN5139" s="2"/>
      <c r="AO5139" s="2"/>
      <c r="AP5139" s="2"/>
      <c r="AQ5139" s="2"/>
      <c r="AR5139" s="55"/>
      <c r="AS5139" s="85"/>
      <c r="AT5139" s="85"/>
      <c r="AU5139" s="85"/>
      <c r="AV5139" s="85"/>
      <c r="AW5139" s="100"/>
      <c r="AX5139" s="2"/>
      <c r="AY5139" s="2"/>
      <c r="AZ5139" s="2"/>
      <c r="BA5139" s="2"/>
      <c r="BB5139" s="55"/>
      <c r="BC5139" s="105"/>
      <c r="BD5139" s="105"/>
      <c r="BE5139" s="105"/>
      <c r="BF5139" s="105"/>
      <c r="BG5139" s="109"/>
      <c r="BH5139" s="2"/>
      <c r="BI5139" s="2"/>
      <c r="BJ5139" s="2"/>
      <c r="BK5139" s="2"/>
      <c r="BL5139" s="55"/>
      <c r="BM5139" s="48"/>
      <c r="BN5139" s="48"/>
      <c r="BO5139" s="48"/>
      <c r="BP5139" s="48"/>
      <c r="BQ5139" s="117"/>
      <c r="BR5139" s="2"/>
      <c r="BS5139" s="2"/>
      <c r="BT5139" s="2"/>
      <c r="BU5139" s="2"/>
      <c r="BV5139" s="55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18" t="s">
        <v>5</v>
      </c>
      <c r="H5140" s="3">
        <v>2024</v>
      </c>
      <c r="I5140" s="20" t="s">
        <v>316</v>
      </c>
      <c r="J5140" s="185" t="s">
        <v>348</v>
      </c>
      <c r="K5140" s="185" t="s">
        <v>320</v>
      </c>
      <c r="L5140" s="187">
        <f t="shared" si="175"/>
        <v>0</v>
      </c>
      <c r="M5140" s="187">
        <f t="shared" si="176"/>
        <v>0</v>
      </c>
      <c r="N5140" s="186"/>
      <c r="O5140" s="33"/>
      <c r="P5140" s="33"/>
      <c r="Q5140" s="33"/>
      <c r="R5140" s="33"/>
      <c r="S5140" s="42"/>
      <c r="T5140" s="2"/>
      <c r="U5140" s="2"/>
      <c r="V5140" s="2"/>
      <c r="W5140" s="2"/>
      <c r="X5140" s="55"/>
      <c r="Y5140" s="62"/>
      <c r="Z5140" s="62"/>
      <c r="AA5140" s="62"/>
      <c r="AB5140" s="62"/>
      <c r="AC5140" s="68"/>
      <c r="AD5140" s="2"/>
      <c r="AE5140" s="2"/>
      <c r="AF5140" s="2"/>
      <c r="AG5140" s="2"/>
      <c r="AH5140" s="55"/>
      <c r="AI5140" s="72"/>
      <c r="AJ5140" s="72"/>
      <c r="AK5140" s="72"/>
      <c r="AL5140" s="72"/>
      <c r="AM5140" s="80"/>
      <c r="AN5140" s="2"/>
      <c r="AO5140" s="2"/>
      <c r="AP5140" s="2"/>
      <c r="AQ5140" s="2"/>
      <c r="AR5140" s="55"/>
      <c r="AS5140" s="85"/>
      <c r="AT5140" s="85"/>
      <c r="AU5140" s="85"/>
      <c r="AV5140" s="85"/>
      <c r="AW5140" s="100"/>
      <c r="AX5140" s="2"/>
      <c r="AY5140" s="2"/>
      <c r="AZ5140" s="2"/>
      <c r="BA5140" s="2"/>
      <c r="BB5140" s="55"/>
      <c r="BC5140" s="105"/>
      <c r="BD5140" s="105"/>
      <c r="BE5140" s="105"/>
      <c r="BF5140" s="105"/>
      <c r="BG5140" s="109"/>
      <c r="BH5140" s="2"/>
      <c r="BI5140" s="2"/>
      <c r="BJ5140" s="2"/>
      <c r="BK5140" s="2"/>
      <c r="BL5140" s="55"/>
      <c r="BM5140" s="48"/>
      <c r="BN5140" s="48"/>
      <c r="BO5140" s="48"/>
      <c r="BP5140" s="48"/>
      <c r="BQ5140" s="117"/>
      <c r="BR5140" s="2"/>
      <c r="BS5140" s="2"/>
      <c r="BT5140" s="2"/>
      <c r="BU5140" s="2"/>
      <c r="BV5140" s="55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18" t="s">
        <v>5</v>
      </c>
      <c r="H5141" s="3">
        <v>2024</v>
      </c>
      <c r="I5141" s="20" t="s">
        <v>282</v>
      </c>
      <c r="J5141" s="184" t="s">
        <v>272</v>
      </c>
      <c r="K5141" s="184" t="s">
        <v>321</v>
      </c>
      <c r="L5141" s="187">
        <f t="shared" si="175"/>
        <v>0</v>
      </c>
      <c r="M5141" s="187">
        <f t="shared" si="176"/>
        <v>0</v>
      </c>
      <c r="N5141" s="186"/>
      <c r="O5141" s="33"/>
      <c r="P5141" s="33"/>
      <c r="Q5141" s="33"/>
      <c r="R5141" s="33"/>
      <c r="S5141" s="42"/>
      <c r="T5141" s="2"/>
      <c r="U5141" s="2"/>
      <c r="V5141" s="2"/>
      <c r="W5141" s="2"/>
      <c r="X5141" s="55"/>
      <c r="Y5141" s="62"/>
      <c r="Z5141" s="62"/>
      <c r="AA5141" s="62"/>
      <c r="AB5141" s="62"/>
      <c r="AC5141" s="68"/>
      <c r="AD5141" s="2"/>
      <c r="AE5141" s="2"/>
      <c r="AF5141" s="2"/>
      <c r="AG5141" s="2"/>
      <c r="AH5141" s="55"/>
      <c r="AI5141" s="72"/>
      <c r="AJ5141" s="72"/>
      <c r="AK5141" s="72"/>
      <c r="AL5141" s="72"/>
      <c r="AM5141" s="80"/>
      <c r="AN5141" s="2"/>
      <c r="AO5141" s="2"/>
      <c r="AP5141" s="2"/>
      <c r="AQ5141" s="2"/>
      <c r="AR5141" s="55"/>
      <c r="AS5141" s="85"/>
      <c r="AT5141" s="85"/>
      <c r="AU5141" s="85"/>
      <c r="AV5141" s="85"/>
      <c r="AW5141" s="100"/>
      <c r="AX5141" s="2"/>
      <c r="AY5141" s="2"/>
      <c r="AZ5141" s="2"/>
      <c r="BA5141" s="2"/>
      <c r="BB5141" s="55"/>
      <c r="BC5141" s="105"/>
      <c r="BD5141" s="105"/>
      <c r="BE5141" s="105"/>
      <c r="BF5141" s="105"/>
      <c r="BG5141" s="109"/>
      <c r="BH5141" s="2"/>
      <c r="BI5141" s="2"/>
      <c r="BJ5141" s="2"/>
      <c r="BK5141" s="2"/>
      <c r="BL5141" s="55"/>
      <c r="BM5141" s="48"/>
      <c r="BN5141" s="48"/>
      <c r="BO5141" s="48"/>
      <c r="BP5141" s="48"/>
      <c r="BQ5141" s="117"/>
      <c r="BR5141" s="2"/>
      <c r="BS5141" s="2"/>
      <c r="BT5141" s="2"/>
      <c r="BU5141" s="2"/>
      <c r="BV5141" s="55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18" t="s">
        <v>5</v>
      </c>
      <c r="H5142" s="3">
        <v>2024</v>
      </c>
      <c r="I5142" s="20" t="s">
        <v>282</v>
      </c>
      <c r="J5142" s="184" t="s">
        <v>273</v>
      </c>
      <c r="K5142" s="184" t="s">
        <v>321</v>
      </c>
      <c r="L5142" s="187">
        <f t="shared" si="175"/>
        <v>0</v>
      </c>
      <c r="M5142" s="187">
        <f t="shared" si="176"/>
        <v>0</v>
      </c>
      <c r="N5142" s="186"/>
      <c r="O5142" s="33"/>
      <c r="P5142" s="33"/>
      <c r="Q5142" s="33"/>
      <c r="R5142" s="33"/>
      <c r="S5142" s="42"/>
      <c r="T5142" s="2"/>
      <c r="U5142" s="2"/>
      <c r="V5142" s="2"/>
      <c r="W5142" s="2"/>
      <c r="X5142" s="55"/>
      <c r="Y5142" s="62"/>
      <c r="Z5142" s="62"/>
      <c r="AA5142" s="62"/>
      <c r="AB5142" s="62"/>
      <c r="AC5142" s="68"/>
      <c r="AD5142" s="2"/>
      <c r="AE5142" s="2"/>
      <c r="AF5142" s="2"/>
      <c r="AG5142" s="2"/>
      <c r="AH5142" s="55"/>
      <c r="AI5142" s="72"/>
      <c r="AJ5142" s="72"/>
      <c r="AK5142" s="72"/>
      <c r="AL5142" s="72"/>
      <c r="AM5142" s="80"/>
      <c r="AN5142" s="2"/>
      <c r="AO5142" s="2"/>
      <c r="AP5142" s="2"/>
      <c r="AQ5142" s="2"/>
      <c r="AR5142" s="55"/>
      <c r="AS5142" s="85"/>
      <c r="AT5142" s="85"/>
      <c r="AU5142" s="85"/>
      <c r="AV5142" s="85"/>
      <c r="AW5142" s="100"/>
      <c r="AX5142" s="2"/>
      <c r="AY5142" s="2"/>
      <c r="AZ5142" s="2"/>
      <c r="BA5142" s="2"/>
      <c r="BB5142" s="55"/>
      <c r="BC5142" s="105"/>
      <c r="BD5142" s="105"/>
      <c r="BE5142" s="105"/>
      <c r="BF5142" s="105"/>
      <c r="BG5142" s="109"/>
      <c r="BH5142" s="2"/>
      <c r="BI5142" s="2"/>
      <c r="BJ5142" s="2"/>
      <c r="BK5142" s="2"/>
      <c r="BL5142" s="55"/>
      <c r="BM5142" s="48"/>
      <c r="BN5142" s="48"/>
      <c r="BO5142" s="48"/>
      <c r="BP5142" s="48"/>
      <c r="BQ5142" s="117"/>
      <c r="BR5142" s="2"/>
      <c r="BS5142" s="2"/>
      <c r="BT5142" s="2"/>
      <c r="BU5142" s="2"/>
      <c r="BV5142" s="55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18" t="s">
        <v>5</v>
      </c>
      <c r="H5143" s="3">
        <v>2024</v>
      </c>
      <c r="I5143" s="20" t="s">
        <v>282</v>
      </c>
      <c r="J5143" s="184" t="s">
        <v>274</v>
      </c>
      <c r="K5143" s="184" t="s">
        <v>321</v>
      </c>
      <c r="L5143" s="187">
        <f t="shared" si="175"/>
        <v>2.0000000000000001E-4</v>
      </c>
      <c r="M5143" s="187">
        <f t="shared" si="176"/>
        <v>0.48099999999999998</v>
      </c>
      <c r="N5143" s="186" t="s">
        <v>605</v>
      </c>
      <c r="O5143" s="33"/>
      <c r="P5143" s="33"/>
      <c r="Q5143" s="33"/>
      <c r="R5143" s="33"/>
      <c r="S5143" s="42"/>
      <c r="T5143" s="2"/>
      <c r="U5143" s="2"/>
      <c r="V5143" s="2"/>
      <c r="W5143" s="2"/>
      <c r="X5143" s="55"/>
      <c r="Y5143" s="62"/>
      <c r="Z5143" s="62"/>
      <c r="AA5143" s="62"/>
      <c r="AB5143" s="62"/>
      <c r="AC5143" s="68"/>
      <c r="AD5143" s="2"/>
      <c r="AE5143" s="2"/>
      <c r="AF5143" s="2"/>
      <c r="AG5143" s="2"/>
      <c r="AH5143" s="55"/>
      <c r="AI5143" s="72"/>
      <c r="AJ5143" s="72"/>
      <c r="AK5143" s="72"/>
      <c r="AL5143" s="72"/>
      <c r="AM5143" s="80"/>
      <c r="AN5143" s="2"/>
      <c r="AO5143" s="2"/>
      <c r="AP5143" s="2"/>
      <c r="AQ5143" s="2"/>
      <c r="AR5143" s="55"/>
      <c r="AS5143" s="85"/>
      <c r="AT5143" s="85"/>
      <c r="AU5143" s="85"/>
      <c r="AV5143" s="85"/>
      <c r="AW5143" s="100"/>
      <c r="AX5143" s="2"/>
      <c r="AY5143" s="2"/>
      <c r="AZ5143" s="2"/>
      <c r="BA5143" s="2"/>
      <c r="BB5143" s="55"/>
      <c r="BC5143" s="105"/>
      <c r="BD5143" s="105"/>
      <c r="BE5143" s="105"/>
      <c r="BF5143" s="105"/>
      <c r="BG5143" s="109"/>
      <c r="BH5143" s="2"/>
      <c r="BI5143" s="2"/>
      <c r="BJ5143" s="2"/>
      <c r="BK5143" s="2"/>
      <c r="BL5143" s="55"/>
      <c r="BM5143" s="48"/>
      <c r="BN5143" s="48"/>
      <c r="BO5143" s="48"/>
      <c r="BP5143" s="48"/>
      <c r="BQ5143" s="117"/>
      <c r="BR5143" s="2" t="s">
        <v>605</v>
      </c>
      <c r="BS5143" s="2"/>
      <c r="BT5143" s="2"/>
      <c r="BU5143" s="2">
        <v>2.0000000000000001E-4</v>
      </c>
      <c r="BV5143" s="55">
        <v>0.48099999999999998</v>
      </c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18" t="s">
        <v>5</v>
      </c>
      <c r="H5144" s="3">
        <v>2024</v>
      </c>
      <c r="I5144" s="20" t="s">
        <v>282</v>
      </c>
      <c r="J5144" s="184" t="s">
        <v>275</v>
      </c>
      <c r="K5144" s="184" t="s">
        <v>321</v>
      </c>
      <c r="L5144" s="187">
        <f t="shared" si="175"/>
        <v>0</v>
      </c>
      <c r="M5144" s="187">
        <f t="shared" si="176"/>
        <v>0</v>
      </c>
      <c r="N5144" s="186"/>
      <c r="O5144" s="33"/>
      <c r="P5144" s="33"/>
      <c r="Q5144" s="33"/>
      <c r="R5144" s="33"/>
      <c r="S5144" s="42"/>
      <c r="T5144" s="2"/>
      <c r="U5144" s="2"/>
      <c r="V5144" s="2"/>
      <c r="W5144" s="2"/>
      <c r="X5144" s="55"/>
      <c r="Y5144" s="62"/>
      <c r="Z5144" s="62"/>
      <c r="AA5144" s="62"/>
      <c r="AB5144" s="62"/>
      <c r="AC5144" s="68"/>
      <c r="AD5144" s="2"/>
      <c r="AE5144" s="2"/>
      <c r="AF5144" s="2"/>
      <c r="AG5144" s="2"/>
      <c r="AH5144" s="55"/>
      <c r="AI5144" s="72"/>
      <c r="AJ5144" s="72"/>
      <c r="AK5144" s="72"/>
      <c r="AL5144" s="72"/>
      <c r="AM5144" s="80"/>
      <c r="AN5144" s="2"/>
      <c r="AO5144" s="2"/>
      <c r="AP5144" s="2"/>
      <c r="AQ5144" s="2"/>
      <c r="AR5144" s="55"/>
      <c r="AS5144" s="85"/>
      <c r="AT5144" s="85"/>
      <c r="AU5144" s="85"/>
      <c r="AV5144" s="85"/>
      <c r="AW5144" s="100"/>
      <c r="AX5144" s="2"/>
      <c r="AY5144" s="2"/>
      <c r="AZ5144" s="2"/>
      <c r="BA5144" s="2"/>
      <c r="BB5144" s="55"/>
      <c r="BC5144" s="105"/>
      <c r="BD5144" s="105"/>
      <c r="BE5144" s="105"/>
      <c r="BF5144" s="105"/>
      <c r="BG5144" s="109"/>
      <c r="BH5144" s="2"/>
      <c r="BI5144" s="2"/>
      <c r="BJ5144" s="2"/>
      <c r="BK5144" s="2"/>
      <c r="BL5144" s="55"/>
      <c r="BM5144" s="48"/>
      <c r="BN5144" s="48"/>
      <c r="BO5144" s="48"/>
      <c r="BP5144" s="48"/>
      <c r="BQ5144" s="117"/>
      <c r="BR5144" s="2"/>
      <c r="BS5144" s="2"/>
      <c r="BT5144" s="2"/>
      <c r="BU5144" s="2"/>
      <c r="BV5144" s="55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18" t="s">
        <v>5</v>
      </c>
      <c r="H5145" s="3">
        <v>2024</v>
      </c>
      <c r="I5145" s="20" t="s">
        <v>282</v>
      </c>
      <c r="J5145" s="184" t="s">
        <v>276</v>
      </c>
      <c r="K5145" s="184" t="s">
        <v>320</v>
      </c>
      <c r="L5145" s="187">
        <f t="shared" si="175"/>
        <v>0</v>
      </c>
      <c r="M5145" s="187">
        <f t="shared" si="176"/>
        <v>0</v>
      </c>
      <c r="N5145" s="186"/>
      <c r="O5145" s="33"/>
      <c r="P5145" s="33"/>
      <c r="Q5145" s="33"/>
      <c r="R5145" s="33"/>
      <c r="S5145" s="42"/>
      <c r="T5145" s="2"/>
      <c r="U5145" s="2"/>
      <c r="V5145" s="2"/>
      <c r="W5145" s="2"/>
      <c r="X5145" s="55"/>
      <c r="Y5145" s="62"/>
      <c r="Z5145" s="62"/>
      <c r="AA5145" s="62"/>
      <c r="AB5145" s="62"/>
      <c r="AC5145" s="68"/>
      <c r="AD5145" s="2"/>
      <c r="AE5145" s="2"/>
      <c r="AF5145" s="2"/>
      <c r="AG5145" s="2"/>
      <c r="AH5145" s="55"/>
      <c r="AI5145" s="72"/>
      <c r="AJ5145" s="72"/>
      <c r="AK5145" s="72"/>
      <c r="AL5145" s="72"/>
      <c r="AM5145" s="80"/>
      <c r="AN5145" s="2"/>
      <c r="AO5145" s="2"/>
      <c r="AP5145" s="2"/>
      <c r="AQ5145" s="2"/>
      <c r="AR5145" s="55"/>
      <c r="AS5145" s="85"/>
      <c r="AT5145" s="85"/>
      <c r="AU5145" s="85"/>
      <c r="AV5145" s="85"/>
      <c r="AW5145" s="100"/>
      <c r="AX5145" s="2"/>
      <c r="AY5145" s="2"/>
      <c r="AZ5145" s="2"/>
      <c r="BA5145" s="2"/>
      <c r="BB5145" s="55"/>
      <c r="BC5145" s="105"/>
      <c r="BD5145" s="105"/>
      <c r="BE5145" s="105"/>
      <c r="BF5145" s="105"/>
      <c r="BG5145" s="109"/>
      <c r="BH5145" s="2"/>
      <c r="BI5145" s="2"/>
      <c r="BJ5145" s="2"/>
      <c r="BK5145" s="2"/>
      <c r="BL5145" s="55"/>
      <c r="BM5145" s="48"/>
      <c r="BN5145" s="48"/>
      <c r="BO5145" s="48"/>
      <c r="BP5145" s="48"/>
      <c r="BQ5145" s="117"/>
      <c r="BR5145" s="2"/>
      <c r="BS5145" s="2"/>
      <c r="BT5145" s="2"/>
      <c r="BU5145" s="2"/>
      <c r="BV5145" s="55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18" t="s">
        <v>5</v>
      </c>
      <c r="H5146" s="3">
        <v>2024</v>
      </c>
      <c r="I5146" s="20" t="s">
        <v>282</v>
      </c>
      <c r="J5146" s="184" t="s">
        <v>277</v>
      </c>
      <c r="K5146" s="184" t="s">
        <v>320</v>
      </c>
      <c r="L5146" s="187">
        <f t="shared" si="175"/>
        <v>1</v>
      </c>
      <c r="M5146" s="187">
        <f t="shared" si="176"/>
        <v>4.2130000000000001</v>
      </c>
      <c r="N5146" s="186" t="s">
        <v>713</v>
      </c>
      <c r="O5146" s="33"/>
      <c r="P5146" s="33"/>
      <c r="Q5146" s="33"/>
      <c r="R5146" s="33"/>
      <c r="S5146" s="42"/>
      <c r="T5146" s="2"/>
      <c r="U5146" s="2"/>
      <c r="V5146" s="2"/>
      <c r="W5146" s="2"/>
      <c r="X5146" s="55"/>
      <c r="Y5146" s="62"/>
      <c r="Z5146" s="62"/>
      <c r="AA5146" s="62"/>
      <c r="AB5146" s="62"/>
      <c r="AC5146" s="68"/>
      <c r="AD5146" s="2"/>
      <c r="AE5146" s="2"/>
      <c r="AF5146" s="2"/>
      <c r="AG5146" s="2"/>
      <c r="AH5146" s="55"/>
      <c r="AI5146" s="72"/>
      <c r="AJ5146" s="72"/>
      <c r="AK5146" s="72"/>
      <c r="AL5146" s="72"/>
      <c r="AM5146" s="80"/>
      <c r="AN5146" s="2"/>
      <c r="AO5146" s="2"/>
      <c r="AP5146" s="2"/>
      <c r="AQ5146" s="2"/>
      <c r="AR5146" s="55"/>
      <c r="AS5146" s="85" t="s">
        <v>713</v>
      </c>
      <c r="AT5146" s="85"/>
      <c r="AU5146" s="85"/>
      <c r="AV5146" s="85">
        <v>1</v>
      </c>
      <c r="AW5146" s="100">
        <v>4.2130000000000001</v>
      </c>
      <c r="AX5146" s="2"/>
      <c r="AY5146" s="2"/>
      <c r="AZ5146" s="2"/>
      <c r="BA5146" s="2"/>
      <c r="BB5146" s="55"/>
      <c r="BC5146" s="105"/>
      <c r="BD5146" s="105"/>
      <c r="BE5146" s="105"/>
      <c r="BF5146" s="105"/>
      <c r="BG5146" s="109"/>
      <c r="BH5146" s="2"/>
      <c r="BI5146" s="2"/>
      <c r="BJ5146" s="2"/>
      <c r="BK5146" s="2"/>
      <c r="BL5146" s="55"/>
      <c r="BM5146" s="48"/>
      <c r="BN5146" s="48"/>
      <c r="BO5146" s="48"/>
      <c r="BP5146" s="48"/>
      <c r="BQ5146" s="117"/>
      <c r="BR5146" s="2"/>
      <c r="BS5146" s="2"/>
      <c r="BT5146" s="2"/>
      <c r="BU5146" s="2"/>
      <c r="BV5146" s="55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18" t="s">
        <v>5</v>
      </c>
      <c r="H5147" s="3">
        <v>2024</v>
      </c>
      <c r="I5147" s="20" t="s">
        <v>283</v>
      </c>
      <c r="J5147" s="184" t="s">
        <v>298</v>
      </c>
      <c r="K5147" s="184" t="s">
        <v>321</v>
      </c>
      <c r="L5147" s="187">
        <f t="shared" si="175"/>
        <v>0</v>
      </c>
      <c r="M5147" s="187">
        <f t="shared" si="176"/>
        <v>0</v>
      </c>
      <c r="N5147" s="186"/>
      <c r="O5147" s="33"/>
      <c r="P5147" s="33"/>
      <c r="Q5147" s="33"/>
      <c r="R5147" s="33"/>
      <c r="S5147" s="42"/>
      <c r="T5147" s="2"/>
      <c r="U5147" s="2"/>
      <c r="V5147" s="2"/>
      <c r="W5147" s="2"/>
      <c r="X5147" s="55"/>
      <c r="Y5147" s="62"/>
      <c r="Z5147" s="62"/>
      <c r="AA5147" s="62"/>
      <c r="AB5147" s="62"/>
      <c r="AC5147" s="68"/>
      <c r="AD5147" s="2"/>
      <c r="AE5147" s="2"/>
      <c r="AF5147" s="2"/>
      <c r="AG5147" s="2"/>
      <c r="AH5147" s="55"/>
      <c r="AI5147" s="72"/>
      <c r="AJ5147" s="72"/>
      <c r="AK5147" s="72"/>
      <c r="AL5147" s="72"/>
      <c r="AM5147" s="80"/>
      <c r="AN5147" s="2"/>
      <c r="AO5147" s="2"/>
      <c r="AP5147" s="2"/>
      <c r="AQ5147" s="2"/>
      <c r="AR5147" s="55"/>
      <c r="AS5147" s="85"/>
      <c r="AT5147" s="85"/>
      <c r="AU5147" s="85"/>
      <c r="AV5147" s="85"/>
      <c r="AW5147" s="100"/>
      <c r="AX5147" s="2"/>
      <c r="AY5147" s="2"/>
      <c r="AZ5147" s="2"/>
      <c r="BA5147" s="2"/>
      <c r="BB5147" s="55"/>
      <c r="BC5147" s="105"/>
      <c r="BD5147" s="105"/>
      <c r="BE5147" s="105"/>
      <c r="BF5147" s="105"/>
      <c r="BG5147" s="109"/>
      <c r="BH5147" s="2"/>
      <c r="BI5147" s="2"/>
      <c r="BJ5147" s="2"/>
      <c r="BK5147" s="2"/>
      <c r="BL5147" s="55"/>
      <c r="BM5147" s="48"/>
      <c r="BN5147" s="48"/>
      <c r="BO5147" s="48"/>
      <c r="BP5147" s="48"/>
      <c r="BQ5147" s="117"/>
      <c r="BR5147" s="2"/>
      <c r="BS5147" s="2"/>
      <c r="BT5147" s="2"/>
      <c r="BU5147" s="2"/>
      <c r="BV5147" s="55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18" t="s">
        <v>5</v>
      </c>
      <c r="H5148" s="3">
        <v>2024</v>
      </c>
      <c r="I5148" s="20" t="s">
        <v>283</v>
      </c>
      <c r="J5148" s="184" t="s">
        <v>278</v>
      </c>
      <c r="K5148" s="184" t="s">
        <v>320</v>
      </c>
      <c r="L5148" s="187">
        <f t="shared" si="175"/>
        <v>0</v>
      </c>
      <c r="M5148" s="187">
        <f t="shared" si="176"/>
        <v>0</v>
      </c>
      <c r="N5148" s="186"/>
      <c r="O5148" s="33"/>
      <c r="P5148" s="33"/>
      <c r="Q5148" s="33"/>
      <c r="R5148" s="33"/>
      <c r="S5148" s="42"/>
      <c r="T5148" s="2"/>
      <c r="U5148" s="2"/>
      <c r="V5148" s="2"/>
      <c r="W5148" s="2"/>
      <c r="X5148" s="55"/>
      <c r="Y5148" s="62"/>
      <c r="Z5148" s="62"/>
      <c r="AA5148" s="62"/>
      <c r="AB5148" s="62"/>
      <c r="AC5148" s="68"/>
      <c r="AD5148" s="2"/>
      <c r="AE5148" s="2"/>
      <c r="AF5148" s="2"/>
      <c r="AG5148" s="2"/>
      <c r="AH5148" s="55"/>
      <c r="AI5148" s="72"/>
      <c r="AJ5148" s="72"/>
      <c r="AK5148" s="72"/>
      <c r="AL5148" s="72"/>
      <c r="AM5148" s="80"/>
      <c r="AN5148" s="2"/>
      <c r="AO5148" s="2"/>
      <c r="AP5148" s="2"/>
      <c r="AQ5148" s="2"/>
      <c r="AR5148" s="55"/>
      <c r="AS5148" s="85"/>
      <c r="AT5148" s="85"/>
      <c r="AU5148" s="85"/>
      <c r="AV5148" s="85"/>
      <c r="AW5148" s="100"/>
      <c r="AX5148" s="2"/>
      <c r="AY5148" s="2"/>
      <c r="AZ5148" s="2"/>
      <c r="BA5148" s="2"/>
      <c r="BB5148" s="55"/>
      <c r="BC5148" s="105"/>
      <c r="BD5148" s="105"/>
      <c r="BE5148" s="105"/>
      <c r="BF5148" s="105"/>
      <c r="BG5148" s="109"/>
      <c r="BH5148" s="2"/>
      <c r="BI5148" s="2"/>
      <c r="BJ5148" s="2"/>
      <c r="BK5148" s="2"/>
      <c r="BL5148" s="55"/>
      <c r="BM5148" s="48"/>
      <c r="BN5148" s="48"/>
      <c r="BO5148" s="48"/>
      <c r="BP5148" s="48"/>
      <c r="BQ5148" s="117"/>
      <c r="BR5148" s="2"/>
      <c r="BS5148" s="2"/>
      <c r="BT5148" s="2"/>
      <c r="BU5148" s="2"/>
      <c r="BV5148" s="55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18" t="s">
        <v>5</v>
      </c>
      <c r="H5149" s="3">
        <v>2024</v>
      </c>
      <c r="I5149" s="20" t="s">
        <v>283</v>
      </c>
      <c r="J5149" s="184" t="s">
        <v>279</v>
      </c>
      <c r="K5149" s="184" t="s">
        <v>320</v>
      </c>
      <c r="L5149" s="187">
        <f t="shared" si="175"/>
        <v>0</v>
      </c>
      <c r="M5149" s="187">
        <f t="shared" si="176"/>
        <v>0</v>
      </c>
      <c r="N5149" s="186"/>
      <c r="O5149" s="33"/>
      <c r="P5149" s="33"/>
      <c r="Q5149" s="33"/>
      <c r="R5149" s="33"/>
      <c r="S5149" s="42"/>
      <c r="T5149" s="2"/>
      <c r="U5149" s="2"/>
      <c r="V5149" s="2"/>
      <c r="W5149" s="2"/>
      <c r="X5149" s="55"/>
      <c r="Y5149" s="62"/>
      <c r="Z5149" s="62"/>
      <c r="AA5149" s="62"/>
      <c r="AB5149" s="62"/>
      <c r="AC5149" s="68"/>
      <c r="AD5149" s="2"/>
      <c r="AE5149" s="2"/>
      <c r="AF5149" s="2"/>
      <c r="AG5149" s="2"/>
      <c r="AH5149" s="55"/>
      <c r="AI5149" s="72"/>
      <c r="AJ5149" s="72"/>
      <c r="AK5149" s="72"/>
      <c r="AL5149" s="72"/>
      <c r="AM5149" s="80"/>
      <c r="AN5149" s="2"/>
      <c r="AO5149" s="2"/>
      <c r="AP5149" s="2"/>
      <c r="AQ5149" s="2"/>
      <c r="AR5149" s="55"/>
      <c r="AS5149" s="85"/>
      <c r="AT5149" s="85"/>
      <c r="AU5149" s="85"/>
      <c r="AV5149" s="85"/>
      <c r="AW5149" s="100"/>
      <c r="AX5149" s="2"/>
      <c r="AY5149" s="2"/>
      <c r="AZ5149" s="2"/>
      <c r="BA5149" s="2"/>
      <c r="BB5149" s="55"/>
      <c r="BC5149" s="105"/>
      <c r="BD5149" s="105"/>
      <c r="BE5149" s="105"/>
      <c r="BF5149" s="105"/>
      <c r="BG5149" s="109"/>
      <c r="BH5149" s="2"/>
      <c r="BI5149" s="2"/>
      <c r="BJ5149" s="2"/>
      <c r="BK5149" s="2"/>
      <c r="BL5149" s="55"/>
      <c r="BM5149" s="48"/>
      <c r="BN5149" s="48"/>
      <c r="BO5149" s="48"/>
      <c r="BP5149" s="48"/>
      <c r="BQ5149" s="117"/>
      <c r="BR5149" s="2"/>
      <c r="BS5149" s="2"/>
      <c r="BT5149" s="2"/>
      <c r="BU5149" s="2"/>
      <c r="BV5149" s="55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18" t="s">
        <v>5</v>
      </c>
      <c r="H5150" s="3">
        <v>2024</v>
      </c>
      <c r="I5150" s="20" t="s">
        <v>286</v>
      </c>
      <c r="J5150" s="184" t="s">
        <v>280</v>
      </c>
      <c r="K5150" s="184" t="s">
        <v>319</v>
      </c>
      <c r="L5150" s="187">
        <f t="shared" si="175"/>
        <v>0</v>
      </c>
      <c r="M5150" s="187">
        <f t="shared" si="176"/>
        <v>0</v>
      </c>
      <c r="N5150" s="186"/>
      <c r="O5150" s="33"/>
      <c r="P5150" s="33"/>
      <c r="Q5150" s="33"/>
      <c r="R5150" s="33"/>
      <c r="S5150" s="42"/>
      <c r="T5150" s="2"/>
      <c r="U5150" s="2"/>
      <c r="V5150" s="2"/>
      <c r="W5150" s="2"/>
      <c r="X5150" s="55"/>
      <c r="Y5150" s="62"/>
      <c r="Z5150" s="62"/>
      <c r="AA5150" s="62"/>
      <c r="AB5150" s="62"/>
      <c r="AC5150" s="68"/>
      <c r="AD5150" s="2"/>
      <c r="AE5150" s="2"/>
      <c r="AF5150" s="2"/>
      <c r="AG5150" s="2"/>
      <c r="AH5150" s="55"/>
      <c r="AI5150" s="72"/>
      <c r="AJ5150" s="72"/>
      <c r="AK5150" s="72"/>
      <c r="AL5150" s="72"/>
      <c r="AM5150" s="80"/>
      <c r="AN5150" s="2"/>
      <c r="AO5150" s="2"/>
      <c r="AP5150" s="2"/>
      <c r="AQ5150" s="2"/>
      <c r="AR5150" s="55"/>
      <c r="AS5150" s="85"/>
      <c r="AT5150" s="85"/>
      <c r="AU5150" s="85"/>
      <c r="AV5150" s="85"/>
      <c r="AW5150" s="100"/>
      <c r="AX5150" s="2"/>
      <c r="AY5150" s="2"/>
      <c r="AZ5150" s="2"/>
      <c r="BA5150" s="2"/>
      <c r="BB5150" s="55"/>
      <c r="BC5150" s="105"/>
      <c r="BD5150" s="105"/>
      <c r="BE5150" s="105"/>
      <c r="BF5150" s="105"/>
      <c r="BG5150" s="109"/>
      <c r="BH5150" s="2"/>
      <c r="BI5150" s="2"/>
      <c r="BJ5150" s="2"/>
      <c r="BK5150" s="2"/>
      <c r="BL5150" s="55"/>
      <c r="BM5150" s="48"/>
      <c r="BN5150" s="48"/>
      <c r="BO5150" s="48"/>
      <c r="BP5150" s="48"/>
      <c r="BQ5150" s="117"/>
      <c r="BR5150" s="2"/>
      <c r="BS5150" s="2"/>
      <c r="BT5150" s="2"/>
      <c r="BU5150" s="2"/>
      <c r="BV5150" s="55"/>
    </row>
    <row r="5151" spans="1:74" ht="28.8" hidden="1" x14ac:dyDescent="0.3">
      <c r="A5151" s="2" t="s">
        <v>174</v>
      </c>
      <c r="B5151" s="2" t="s">
        <v>2</v>
      </c>
      <c r="C5151" s="2" t="s">
        <v>3</v>
      </c>
      <c r="D5151" s="2" t="s">
        <v>124</v>
      </c>
      <c r="E5151" s="5" t="s">
        <v>175</v>
      </c>
      <c r="F5151" s="3"/>
      <c r="G5151" s="18" t="s">
        <v>5</v>
      </c>
      <c r="H5151" s="3">
        <v>2024</v>
      </c>
      <c r="I5151" s="20" t="s">
        <v>286</v>
      </c>
      <c r="J5151" s="184" t="s">
        <v>281</v>
      </c>
      <c r="K5151" s="184" t="s">
        <v>319</v>
      </c>
      <c r="L5151" s="187">
        <f t="shared" si="175"/>
        <v>0</v>
      </c>
      <c r="M5151" s="187">
        <f t="shared" si="176"/>
        <v>13.904</v>
      </c>
      <c r="N5151" s="186" t="s">
        <v>1532</v>
      </c>
      <c r="O5151" s="33"/>
      <c r="P5151" s="33"/>
      <c r="Q5151" s="33"/>
      <c r="R5151" s="33"/>
      <c r="S5151" s="42"/>
      <c r="T5151" s="2"/>
      <c r="U5151" s="2"/>
      <c r="V5151" s="2"/>
      <c r="W5151" s="2"/>
      <c r="X5151" s="55"/>
      <c r="Y5151" s="62"/>
      <c r="Z5151" s="62"/>
      <c r="AA5151" s="62"/>
      <c r="AB5151" s="62"/>
      <c r="AC5151" s="68"/>
      <c r="AD5151" s="2"/>
      <c r="AE5151" s="2"/>
      <c r="AF5151" s="2"/>
      <c r="AG5151" s="2"/>
      <c r="AH5151" s="55"/>
      <c r="AI5151" s="72"/>
      <c r="AJ5151" s="72"/>
      <c r="AK5151" s="72"/>
      <c r="AL5151" s="72"/>
      <c r="AM5151" s="80"/>
      <c r="AN5151" s="2"/>
      <c r="AO5151" s="2"/>
      <c r="AP5151" s="2"/>
      <c r="AQ5151" s="2"/>
      <c r="AR5151" s="55"/>
      <c r="AS5151" s="85"/>
      <c r="AT5151" s="85"/>
      <c r="AU5151" s="85"/>
      <c r="AV5151" s="85"/>
      <c r="AW5151" s="100"/>
      <c r="AX5151" s="2"/>
      <c r="AY5151" s="2"/>
      <c r="AZ5151" s="2"/>
      <c r="BA5151" s="2"/>
      <c r="BB5151" s="55"/>
      <c r="BC5151" s="105"/>
      <c r="BD5151" s="105"/>
      <c r="BE5151" s="105"/>
      <c r="BF5151" s="105"/>
      <c r="BG5151" s="109"/>
      <c r="BH5151" s="2" t="s">
        <v>1042</v>
      </c>
      <c r="BI5151" s="2"/>
      <c r="BJ5151" s="2"/>
      <c r="BK5151" s="2"/>
      <c r="BL5151" s="55">
        <v>1.355</v>
      </c>
      <c r="BM5151" s="48" t="s">
        <v>1163</v>
      </c>
      <c r="BN5151" s="48"/>
      <c r="BO5151" s="48"/>
      <c r="BP5151" s="48"/>
      <c r="BQ5151" s="117">
        <f>1.417+11.132</f>
        <v>12.548999999999999</v>
      </c>
      <c r="BR5151" s="2"/>
      <c r="BS5151" s="2"/>
      <c r="BT5151" s="2"/>
      <c r="BU5151" s="2"/>
      <c r="BV5151" s="55"/>
    </row>
    <row r="5152" spans="1:74" s="13" customFormat="1" hidden="1" x14ac:dyDescent="0.3">
      <c r="A5152" s="12" t="s">
        <v>174</v>
      </c>
      <c r="B5152" s="12" t="s">
        <v>2</v>
      </c>
      <c r="C5152" s="12" t="s">
        <v>3</v>
      </c>
      <c r="D5152" s="12" t="s">
        <v>124</v>
      </c>
      <c r="E5152" s="6" t="s">
        <v>175</v>
      </c>
      <c r="F5152" s="7"/>
      <c r="G5152" s="19" t="s">
        <v>5</v>
      </c>
      <c r="H5152" s="7">
        <v>2024</v>
      </c>
      <c r="I5152" s="21"/>
      <c r="J5152" s="12" t="s">
        <v>314</v>
      </c>
      <c r="K5152" s="12"/>
      <c r="L5152" s="147"/>
      <c r="M5152" s="147">
        <f>SUM(M5114:M5151)</f>
        <v>107.56599999999997</v>
      </c>
      <c r="N5152" s="183"/>
      <c r="O5152" s="12"/>
      <c r="P5152" s="12"/>
      <c r="Q5152" s="12"/>
      <c r="R5152" s="12"/>
      <c r="S5152" s="47">
        <f>SUM(S5114:S5151)</f>
        <v>0</v>
      </c>
      <c r="T5152" s="12"/>
      <c r="U5152" s="12"/>
      <c r="V5152" s="12"/>
      <c r="W5152" s="12"/>
      <c r="X5152" s="47">
        <f>SUM(X5114:X5151)</f>
        <v>0</v>
      </c>
      <c r="Y5152" s="12"/>
      <c r="Z5152" s="12"/>
      <c r="AA5152" s="12"/>
      <c r="AB5152" s="12"/>
      <c r="AC5152" s="47">
        <f>SUM(AC5114:AC5151)</f>
        <v>0</v>
      </c>
      <c r="AD5152" s="12"/>
      <c r="AE5152" s="12"/>
      <c r="AF5152" s="12"/>
      <c r="AG5152" s="12"/>
      <c r="AH5152" s="47">
        <f>SUM(AH5114:AH5151)</f>
        <v>88.967999999999989</v>
      </c>
      <c r="AI5152" s="12"/>
      <c r="AJ5152" s="12"/>
      <c r="AK5152" s="12"/>
      <c r="AL5152" s="12"/>
      <c r="AM5152" s="47">
        <f>SUM(AM5114:AM5151)</f>
        <v>0</v>
      </c>
      <c r="AN5152" s="12"/>
      <c r="AO5152" s="12"/>
      <c r="AP5152" s="12"/>
      <c r="AQ5152" s="12"/>
      <c r="AR5152" s="47">
        <f>SUM(AR5114:AR5151)</f>
        <v>0</v>
      </c>
      <c r="AS5152" s="12"/>
      <c r="AT5152" s="12"/>
      <c r="AU5152" s="12"/>
      <c r="AV5152" s="12"/>
      <c r="AW5152" s="47">
        <f>SUM(AW5114:AW5151)</f>
        <v>4.2130000000000001</v>
      </c>
      <c r="AX5152" s="12"/>
      <c r="AY5152" s="12"/>
      <c r="AZ5152" s="12"/>
      <c r="BA5152" s="12"/>
      <c r="BB5152" s="47">
        <f>SUM(BB5114:BB5151)</f>
        <v>0</v>
      </c>
      <c r="BC5152" s="12"/>
      <c r="BD5152" s="12"/>
      <c r="BE5152" s="12"/>
      <c r="BF5152" s="12"/>
      <c r="BG5152" s="47">
        <f>SUM(BG5114:BG5151)</f>
        <v>0</v>
      </c>
      <c r="BH5152" s="12"/>
      <c r="BI5152" s="12"/>
      <c r="BJ5152" s="12"/>
      <c r="BK5152" s="12"/>
      <c r="BL5152" s="47">
        <f>SUM(BL5114:BL5151)</f>
        <v>1.355</v>
      </c>
      <c r="BM5152" s="12"/>
      <c r="BN5152" s="12"/>
      <c r="BO5152" s="12"/>
      <c r="BP5152" s="12"/>
      <c r="BQ5152" s="47">
        <f>SUM(BQ5114:BQ5151)</f>
        <v>12.548999999999999</v>
      </c>
      <c r="BR5152" s="12"/>
      <c r="BS5152" s="12"/>
      <c r="BT5152" s="12"/>
      <c r="BU5152" s="12"/>
      <c r="BV5152" s="47">
        <f>SUM(BV5114:BV5151)</f>
        <v>0.48099999999999998</v>
      </c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18" t="s">
        <v>5</v>
      </c>
      <c r="H5153" s="3">
        <v>2024</v>
      </c>
      <c r="I5153" s="20" t="s">
        <v>287</v>
      </c>
      <c r="J5153" s="184" t="s">
        <v>267</v>
      </c>
      <c r="K5153" s="184" t="s">
        <v>318</v>
      </c>
      <c r="L5153" s="187">
        <f t="shared" si="175"/>
        <v>0</v>
      </c>
      <c r="M5153" s="187">
        <f t="shared" si="176"/>
        <v>0</v>
      </c>
      <c r="N5153" s="186"/>
      <c r="O5153" s="33"/>
      <c r="P5153" s="33"/>
      <c r="Q5153" s="33"/>
      <c r="R5153" s="33"/>
      <c r="S5153" s="42"/>
      <c r="T5153" s="2"/>
      <c r="U5153" s="2"/>
      <c r="V5153" s="2"/>
      <c r="W5153" s="2"/>
      <c r="X5153" s="55"/>
      <c r="Y5153" s="62"/>
      <c r="Z5153" s="62"/>
      <c r="AA5153" s="62"/>
      <c r="AB5153" s="62"/>
      <c r="AC5153" s="68"/>
      <c r="AD5153" s="2"/>
      <c r="AE5153" s="2"/>
      <c r="AF5153" s="2"/>
      <c r="AG5153" s="2"/>
      <c r="AH5153" s="55"/>
      <c r="AI5153" s="72"/>
      <c r="AJ5153" s="72"/>
      <c r="AK5153" s="72"/>
      <c r="AL5153" s="72"/>
      <c r="AM5153" s="80"/>
      <c r="AN5153" s="2"/>
      <c r="AO5153" s="2"/>
      <c r="AP5153" s="2"/>
      <c r="AQ5153" s="2"/>
      <c r="AR5153" s="55"/>
      <c r="AS5153" s="85"/>
      <c r="AT5153" s="85"/>
      <c r="AU5153" s="85"/>
      <c r="AV5153" s="85"/>
      <c r="AW5153" s="100"/>
      <c r="AX5153" s="2"/>
      <c r="AY5153" s="2"/>
      <c r="AZ5153" s="2"/>
      <c r="BA5153" s="2"/>
      <c r="BB5153" s="55"/>
      <c r="BC5153" s="105"/>
      <c r="BD5153" s="105"/>
      <c r="BE5153" s="105"/>
      <c r="BF5153" s="105"/>
      <c r="BG5153" s="109"/>
      <c r="BH5153" s="2"/>
      <c r="BI5153" s="2"/>
      <c r="BJ5153" s="2"/>
      <c r="BK5153" s="2"/>
      <c r="BL5153" s="55"/>
      <c r="BM5153" s="48"/>
      <c r="BN5153" s="48"/>
      <c r="BO5153" s="48"/>
      <c r="BP5153" s="48"/>
      <c r="BQ5153" s="117"/>
      <c r="BR5153" s="2"/>
      <c r="BS5153" s="2"/>
      <c r="BT5153" s="2"/>
      <c r="BU5153" s="2"/>
      <c r="BV5153" s="55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18" t="s">
        <v>5</v>
      </c>
      <c r="H5154" s="3">
        <v>2024</v>
      </c>
      <c r="I5154" s="20" t="s">
        <v>287</v>
      </c>
      <c r="J5154" s="184" t="s">
        <v>291</v>
      </c>
      <c r="K5154" s="184" t="s">
        <v>319</v>
      </c>
      <c r="L5154" s="187">
        <f t="shared" si="175"/>
        <v>0</v>
      </c>
      <c r="M5154" s="187">
        <f t="shared" si="176"/>
        <v>0</v>
      </c>
      <c r="N5154" s="186"/>
      <c r="O5154" s="33"/>
      <c r="P5154" s="33"/>
      <c r="Q5154" s="33"/>
      <c r="R5154" s="33"/>
      <c r="S5154" s="42"/>
      <c r="T5154" s="2"/>
      <c r="U5154" s="2"/>
      <c r="V5154" s="2"/>
      <c r="W5154" s="2"/>
      <c r="X5154" s="55"/>
      <c r="Y5154" s="62"/>
      <c r="Z5154" s="62"/>
      <c r="AA5154" s="62"/>
      <c r="AB5154" s="62"/>
      <c r="AC5154" s="68"/>
      <c r="AD5154" s="2"/>
      <c r="AE5154" s="2"/>
      <c r="AF5154" s="2"/>
      <c r="AG5154" s="2"/>
      <c r="AH5154" s="55"/>
      <c r="AI5154" s="72"/>
      <c r="AJ5154" s="72"/>
      <c r="AK5154" s="72"/>
      <c r="AL5154" s="72"/>
      <c r="AM5154" s="80"/>
      <c r="AN5154" s="2"/>
      <c r="AO5154" s="2"/>
      <c r="AP5154" s="2"/>
      <c r="AQ5154" s="2"/>
      <c r="AR5154" s="55"/>
      <c r="AS5154" s="85"/>
      <c r="AT5154" s="85"/>
      <c r="AU5154" s="85"/>
      <c r="AV5154" s="85"/>
      <c r="AW5154" s="100"/>
      <c r="AX5154" s="2"/>
      <c r="AY5154" s="2"/>
      <c r="AZ5154" s="2"/>
      <c r="BA5154" s="2"/>
      <c r="BB5154" s="55"/>
      <c r="BC5154" s="105"/>
      <c r="BD5154" s="105"/>
      <c r="BE5154" s="105"/>
      <c r="BF5154" s="105"/>
      <c r="BG5154" s="109"/>
      <c r="BH5154" s="2"/>
      <c r="BI5154" s="2"/>
      <c r="BJ5154" s="2"/>
      <c r="BK5154" s="2"/>
      <c r="BL5154" s="55"/>
      <c r="BM5154" s="48"/>
      <c r="BN5154" s="48"/>
      <c r="BO5154" s="48"/>
      <c r="BP5154" s="48"/>
      <c r="BQ5154" s="117"/>
      <c r="BR5154" s="2"/>
      <c r="BS5154" s="2"/>
      <c r="BT5154" s="2"/>
      <c r="BU5154" s="2"/>
      <c r="BV5154" s="55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18" t="s">
        <v>5</v>
      </c>
      <c r="H5155" s="3">
        <v>2024</v>
      </c>
      <c r="I5155" s="20" t="s">
        <v>286</v>
      </c>
      <c r="J5155" s="184" t="s">
        <v>336</v>
      </c>
      <c r="K5155" s="184" t="s">
        <v>319</v>
      </c>
      <c r="L5155" s="187">
        <f t="shared" si="175"/>
        <v>0</v>
      </c>
      <c r="M5155" s="187">
        <f t="shared" si="176"/>
        <v>0</v>
      </c>
      <c r="N5155" s="186"/>
      <c r="O5155" s="33"/>
      <c r="P5155" s="33"/>
      <c r="Q5155" s="33"/>
      <c r="R5155" s="33"/>
      <c r="S5155" s="42"/>
      <c r="T5155" s="2"/>
      <c r="U5155" s="2"/>
      <c r="V5155" s="2"/>
      <c r="W5155" s="2"/>
      <c r="X5155" s="55"/>
      <c r="Y5155" s="62"/>
      <c r="Z5155" s="62"/>
      <c r="AA5155" s="62"/>
      <c r="AB5155" s="62"/>
      <c r="AC5155" s="68"/>
      <c r="AD5155" s="2"/>
      <c r="AE5155" s="2"/>
      <c r="AF5155" s="2"/>
      <c r="AG5155" s="2"/>
      <c r="AH5155" s="55"/>
      <c r="AI5155" s="72"/>
      <c r="AJ5155" s="72"/>
      <c r="AK5155" s="72"/>
      <c r="AL5155" s="72"/>
      <c r="AM5155" s="80"/>
      <c r="AN5155" s="2"/>
      <c r="AO5155" s="2"/>
      <c r="AP5155" s="2"/>
      <c r="AQ5155" s="2"/>
      <c r="AR5155" s="55"/>
      <c r="AS5155" s="85"/>
      <c r="AT5155" s="85"/>
      <c r="AU5155" s="85"/>
      <c r="AV5155" s="85"/>
      <c r="AW5155" s="100"/>
      <c r="AX5155" s="2"/>
      <c r="AY5155" s="2"/>
      <c r="AZ5155" s="2"/>
      <c r="BA5155" s="2"/>
      <c r="BB5155" s="55"/>
      <c r="BC5155" s="105"/>
      <c r="BD5155" s="105"/>
      <c r="BE5155" s="105"/>
      <c r="BF5155" s="105"/>
      <c r="BG5155" s="109"/>
      <c r="BH5155" s="2"/>
      <c r="BI5155" s="2"/>
      <c r="BJ5155" s="2"/>
      <c r="BK5155" s="2"/>
      <c r="BL5155" s="55"/>
      <c r="BM5155" s="48"/>
      <c r="BN5155" s="48"/>
      <c r="BO5155" s="48"/>
      <c r="BP5155" s="48"/>
      <c r="BQ5155" s="117"/>
      <c r="BR5155" s="2"/>
      <c r="BS5155" s="2"/>
      <c r="BT5155" s="2"/>
      <c r="BU5155" s="2"/>
      <c r="BV5155" s="55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18" t="s">
        <v>5</v>
      </c>
      <c r="H5156" s="3">
        <v>2024</v>
      </c>
      <c r="I5156" s="20" t="s">
        <v>286</v>
      </c>
      <c r="J5156" s="185" t="s">
        <v>337</v>
      </c>
      <c r="K5156" s="185" t="s">
        <v>318</v>
      </c>
      <c r="L5156" s="187">
        <f t="shared" si="175"/>
        <v>0</v>
      </c>
      <c r="M5156" s="187">
        <f t="shared" si="176"/>
        <v>0</v>
      </c>
      <c r="N5156" s="186"/>
      <c r="O5156" s="53"/>
      <c r="P5156" s="53"/>
      <c r="Q5156" s="53"/>
      <c r="R5156" s="53"/>
      <c r="S5156" s="54"/>
      <c r="T5156" s="8"/>
      <c r="U5156" s="8"/>
      <c r="V5156" s="8"/>
      <c r="W5156" s="8"/>
      <c r="X5156" s="122"/>
      <c r="Y5156" s="135"/>
      <c r="Z5156" s="135"/>
      <c r="AA5156" s="135"/>
      <c r="AB5156" s="135"/>
      <c r="AC5156" s="136"/>
      <c r="AD5156" s="8"/>
      <c r="AE5156" s="8"/>
      <c r="AF5156" s="8"/>
      <c r="AG5156" s="8"/>
      <c r="AH5156" s="122"/>
      <c r="AI5156" s="137"/>
      <c r="AJ5156" s="137"/>
      <c r="AK5156" s="137"/>
      <c r="AL5156" s="137"/>
      <c r="AM5156" s="138"/>
      <c r="AN5156" s="8"/>
      <c r="AO5156" s="8"/>
      <c r="AP5156" s="8"/>
      <c r="AQ5156" s="8"/>
      <c r="AR5156" s="122"/>
      <c r="AS5156" s="139"/>
      <c r="AT5156" s="139"/>
      <c r="AU5156" s="139"/>
      <c r="AV5156" s="139"/>
      <c r="AW5156" s="140"/>
      <c r="AX5156" s="8"/>
      <c r="AY5156" s="8"/>
      <c r="AZ5156" s="8"/>
      <c r="BA5156" s="8"/>
      <c r="BB5156" s="122"/>
      <c r="BC5156" s="141"/>
      <c r="BD5156" s="141"/>
      <c r="BE5156" s="141"/>
      <c r="BF5156" s="141"/>
      <c r="BG5156" s="142"/>
      <c r="BH5156" s="8"/>
      <c r="BI5156" s="8"/>
      <c r="BJ5156" s="8"/>
      <c r="BK5156" s="8"/>
      <c r="BL5156" s="122"/>
      <c r="BM5156" s="143"/>
      <c r="BN5156" s="143"/>
      <c r="BO5156" s="143"/>
      <c r="BP5156" s="143"/>
      <c r="BQ5156" s="144"/>
      <c r="BR5156" s="8"/>
      <c r="BS5156" s="8"/>
      <c r="BT5156" s="8"/>
      <c r="BU5156" s="8"/>
      <c r="BV5156" s="122"/>
    </row>
    <row r="5157" spans="1:74" ht="28.8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18" t="s">
        <v>5</v>
      </c>
      <c r="H5157" s="3">
        <v>2024</v>
      </c>
      <c r="I5157" s="20" t="s">
        <v>286</v>
      </c>
      <c r="J5157" s="185" t="s">
        <v>338</v>
      </c>
      <c r="K5157" s="185" t="s">
        <v>339</v>
      </c>
      <c r="L5157" s="187">
        <f t="shared" si="175"/>
        <v>0</v>
      </c>
      <c r="M5157" s="187">
        <f t="shared" si="176"/>
        <v>0</v>
      </c>
      <c r="N5157" s="186"/>
      <c r="O5157" s="53"/>
      <c r="P5157" s="53"/>
      <c r="Q5157" s="53"/>
      <c r="R5157" s="53"/>
      <c r="S5157" s="54"/>
      <c r="T5157" s="8"/>
      <c r="U5157" s="8"/>
      <c r="V5157" s="8"/>
      <c r="W5157" s="8"/>
      <c r="X5157" s="122"/>
      <c r="Y5157" s="135"/>
      <c r="Z5157" s="135"/>
      <c r="AA5157" s="135"/>
      <c r="AB5157" s="135"/>
      <c r="AC5157" s="136"/>
      <c r="AD5157" s="8"/>
      <c r="AE5157" s="8"/>
      <c r="AF5157" s="8"/>
      <c r="AG5157" s="8"/>
      <c r="AH5157" s="122"/>
      <c r="AI5157" s="137"/>
      <c r="AJ5157" s="137"/>
      <c r="AK5157" s="137"/>
      <c r="AL5157" s="137"/>
      <c r="AM5157" s="138"/>
      <c r="AN5157" s="8"/>
      <c r="AO5157" s="8"/>
      <c r="AP5157" s="8"/>
      <c r="AQ5157" s="8"/>
      <c r="AR5157" s="122"/>
      <c r="AS5157" s="139"/>
      <c r="AT5157" s="139"/>
      <c r="AU5157" s="139"/>
      <c r="AV5157" s="139"/>
      <c r="AW5157" s="140"/>
      <c r="AX5157" s="8"/>
      <c r="AY5157" s="8"/>
      <c r="AZ5157" s="8"/>
      <c r="BA5157" s="8"/>
      <c r="BB5157" s="122"/>
      <c r="BC5157" s="141"/>
      <c r="BD5157" s="141"/>
      <c r="BE5157" s="141"/>
      <c r="BF5157" s="141"/>
      <c r="BG5157" s="142"/>
      <c r="BH5157" s="8"/>
      <c r="BI5157" s="8"/>
      <c r="BJ5157" s="8"/>
      <c r="BK5157" s="8"/>
      <c r="BL5157" s="122"/>
      <c r="BM5157" s="143"/>
      <c r="BN5157" s="143"/>
      <c r="BO5157" s="143"/>
      <c r="BP5157" s="143"/>
      <c r="BQ5157" s="144"/>
      <c r="BR5157" s="8"/>
      <c r="BS5157" s="8"/>
      <c r="BT5157" s="8"/>
      <c r="BU5157" s="8"/>
      <c r="BV5157" s="122"/>
    </row>
    <row r="5158" spans="1:74" ht="28.8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18" t="s">
        <v>5</v>
      </c>
      <c r="H5158" s="3">
        <v>2024</v>
      </c>
      <c r="I5158" s="20" t="s">
        <v>286</v>
      </c>
      <c r="J5158" s="185" t="s">
        <v>340</v>
      </c>
      <c r="K5158" s="185" t="s">
        <v>318</v>
      </c>
      <c r="L5158" s="187">
        <f t="shared" si="175"/>
        <v>0</v>
      </c>
      <c r="M5158" s="187">
        <f t="shared" si="176"/>
        <v>0</v>
      </c>
      <c r="N5158" s="186"/>
      <c r="O5158" s="53"/>
      <c r="P5158" s="53"/>
      <c r="Q5158" s="53"/>
      <c r="R5158" s="53"/>
      <c r="S5158" s="54"/>
      <c r="T5158" s="8"/>
      <c r="U5158" s="8"/>
      <c r="V5158" s="8"/>
      <c r="W5158" s="8"/>
      <c r="X5158" s="122"/>
      <c r="Y5158" s="135"/>
      <c r="Z5158" s="135"/>
      <c r="AA5158" s="135"/>
      <c r="AB5158" s="135"/>
      <c r="AC5158" s="136"/>
      <c r="AD5158" s="8"/>
      <c r="AE5158" s="8"/>
      <c r="AF5158" s="8"/>
      <c r="AG5158" s="8"/>
      <c r="AH5158" s="122"/>
      <c r="AI5158" s="137"/>
      <c r="AJ5158" s="137"/>
      <c r="AK5158" s="137"/>
      <c r="AL5158" s="137"/>
      <c r="AM5158" s="138"/>
      <c r="AN5158" s="8"/>
      <c r="AO5158" s="8"/>
      <c r="AP5158" s="8"/>
      <c r="AQ5158" s="8"/>
      <c r="AR5158" s="122"/>
      <c r="AS5158" s="139"/>
      <c r="AT5158" s="139"/>
      <c r="AU5158" s="139"/>
      <c r="AV5158" s="139"/>
      <c r="AW5158" s="140"/>
      <c r="AX5158" s="8"/>
      <c r="AY5158" s="8"/>
      <c r="AZ5158" s="8"/>
      <c r="BA5158" s="8"/>
      <c r="BB5158" s="122"/>
      <c r="BC5158" s="141"/>
      <c r="BD5158" s="141"/>
      <c r="BE5158" s="141"/>
      <c r="BF5158" s="141"/>
      <c r="BG5158" s="142"/>
      <c r="BH5158" s="8"/>
      <c r="BI5158" s="8"/>
      <c r="BJ5158" s="8"/>
      <c r="BK5158" s="8"/>
      <c r="BL5158" s="122"/>
      <c r="BM5158" s="143"/>
      <c r="BN5158" s="143"/>
      <c r="BO5158" s="143"/>
      <c r="BP5158" s="143"/>
      <c r="BQ5158" s="144"/>
      <c r="BR5158" s="8"/>
      <c r="BS5158" s="8"/>
      <c r="BT5158" s="8"/>
      <c r="BU5158" s="8"/>
      <c r="BV5158" s="122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18" t="s">
        <v>5</v>
      </c>
      <c r="H5159" s="3">
        <v>2024</v>
      </c>
      <c r="I5159" s="20" t="s">
        <v>286</v>
      </c>
      <c r="J5159" s="185" t="s">
        <v>341</v>
      </c>
      <c r="K5159" s="185" t="s">
        <v>320</v>
      </c>
      <c r="L5159" s="187">
        <f t="shared" si="175"/>
        <v>0</v>
      </c>
      <c r="M5159" s="187">
        <f t="shared" si="176"/>
        <v>0</v>
      </c>
      <c r="N5159" s="186"/>
      <c r="O5159" s="53"/>
      <c r="P5159" s="53"/>
      <c r="Q5159" s="53"/>
      <c r="R5159" s="53"/>
      <c r="S5159" s="54"/>
      <c r="T5159" s="8"/>
      <c r="U5159" s="8"/>
      <c r="V5159" s="8"/>
      <c r="W5159" s="8"/>
      <c r="X5159" s="122"/>
      <c r="Y5159" s="135"/>
      <c r="Z5159" s="135"/>
      <c r="AA5159" s="135"/>
      <c r="AB5159" s="135"/>
      <c r="AC5159" s="136"/>
      <c r="AD5159" s="8"/>
      <c r="AE5159" s="8"/>
      <c r="AF5159" s="8"/>
      <c r="AG5159" s="8"/>
      <c r="AH5159" s="122"/>
      <c r="AI5159" s="137"/>
      <c r="AJ5159" s="137"/>
      <c r="AK5159" s="137"/>
      <c r="AL5159" s="137"/>
      <c r="AM5159" s="138"/>
      <c r="AN5159" s="8"/>
      <c r="AO5159" s="8"/>
      <c r="AP5159" s="8"/>
      <c r="AQ5159" s="8"/>
      <c r="AR5159" s="122"/>
      <c r="AS5159" s="139"/>
      <c r="AT5159" s="139"/>
      <c r="AU5159" s="139"/>
      <c r="AV5159" s="139"/>
      <c r="AW5159" s="140"/>
      <c r="AX5159" s="8"/>
      <c r="AY5159" s="8"/>
      <c r="AZ5159" s="8"/>
      <c r="BA5159" s="8"/>
      <c r="BB5159" s="122"/>
      <c r="BC5159" s="141"/>
      <c r="BD5159" s="141"/>
      <c r="BE5159" s="141"/>
      <c r="BF5159" s="141"/>
      <c r="BG5159" s="142"/>
      <c r="BH5159" s="8"/>
      <c r="BI5159" s="8"/>
      <c r="BJ5159" s="8"/>
      <c r="BK5159" s="8"/>
      <c r="BL5159" s="122"/>
      <c r="BM5159" s="143"/>
      <c r="BN5159" s="143"/>
      <c r="BO5159" s="143"/>
      <c r="BP5159" s="143"/>
      <c r="BQ5159" s="144"/>
      <c r="BR5159" s="8"/>
      <c r="BS5159" s="8"/>
      <c r="BT5159" s="8"/>
      <c r="BU5159" s="8"/>
      <c r="BV5159" s="122"/>
    </row>
    <row r="5160" spans="1:74" ht="28.8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18" t="s">
        <v>5</v>
      </c>
      <c r="H5160" s="3">
        <v>2024</v>
      </c>
      <c r="I5160" s="20" t="s">
        <v>286</v>
      </c>
      <c r="J5160" s="185" t="s">
        <v>342</v>
      </c>
      <c r="K5160" s="185" t="s">
        <v>320</v>
      </c>
      <c r="L5160" s="187">
        <f t="shared" si="175"/>
        <v>0</v>
      </c>
      <c r="M5160" s="187">
        <f t="shared" si="176"/>
        <v>0</v>
      </c>
      <c r="N5160" s="186"/>
      <c r="O5160" s="53"/>
      <c r="P5160" s="53"/>
      <c r="Q5160" s="53"/>
      <c r="R5160" s="53"/>
      <c r="S5160" s="54"/>
      <c r="T5160" s="8"/>
      <c r="U5160" s="8"/>
      <c r="V5160" s="8"/>
      <c r="W5160" s="8"/>
      <c r="X5160" s="122"/>
      <c r="Y5160" s="135"/>
      <c r="Z5160" s="135"/>
      <c r="AA5160" s="135"/>
      <c r="AB5160" s="135"/>
      <c r="AC5160" s="136"/>
      <c r="AD5160" s="8"/>
      <c r="AE5160" s="8"/>
      <c r="AF5160" s="8"/>
      <c r="AG5160" s="8"/>
      <c r="AH5160" s="122"/>
      <c r="AI5160" s="137"/>
      <c r="AJ5160" s="137"/>
      <c r="AK5160" s="137"/>
      <c r="AL5160" s="137"/>
      <c r="AM5160" s="138"/>
      <c r="AN5160" s="8"/>
      <c r="AO5160" s="8"/>
      <c r="AP5160" s="8"/>
      <c r="AQ5160" s="8"/>
      <c r="AR5160" s="122"/>
      <c r="AS5160" s="139"/>
      <c r="AT5160" s="139"/>
      <c r="AU5160" s="139"/>
      <c r="AV5160" s="139"/>
      <c r="AW5160" s="140"/>
      <c r="AX5160" s="8"/>
      <c r="AY5160" s="8"/>
      <c r="AZ5160" s="8"/>
      <c r="BA5160" s="8"/>
      <c r="BB5160" s="122"/>
      <c r="BC5160" s="141"/>
      <c r="BD5160" s="141"/>
      <c r="BE5160" s="141"/>
      <c r="BF5160" s="141"/>
      <c r="BG5160" s="142"/>
      <c r="BH5160" s="8"/>
      <c r="BI5160" s="8"/>
      <c r="BJ5160" s="8"/>
      <c r="BK5160" s="8"/>
      <c r="BL5160" s="122"/>
      <c r="BM5160" s="143"/>
      <c r="BN5160" s="143"/>
      <c r="BO5160" s="143"/>
      <c r="BP5160" s="143"/>
      <c r="BQ5160" s="144"/>
      <c r="BR5160" s="8"/>
      <c r="BS5160" s="8"/>
      <c r="BT5160" s="8"/>
      <c r="BU5160" s="8"/>
      <c r="BV5160" s="122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18" t="s">
        <v>5</v>
      </c>
      <c r="H5161" s="3">
        <v>2024</v>
      </c>
      <c r="I5161" s="20" t="s">
        <v>286</v>
      </c>
      <c r="J5161" s="185" t="s">
        <v>343</v>
      </c>
      <c r="K5161" s="185" t="s">
        <v>339</v>
      </c>
      <c r="L5161" s="187">
        <f t="shared" si="175"/>
        <v>0</v>
      </c>
      <c r="M5161" s="187">
        <f t="shared" si="176"/>
        <v>0</v>
      </c>
      <c r="N5161" s="186"/>
      <c r="O5161" s="53"/>
      <c r="P5161" s="53"/>
      <c r="Q5161" s="53"/>
      <c r="R5161" s="53"/>
      <c r="S5161" s="54"/>
      <c r="T5161" s="8"/>
      <c r="U5161" s="8"/>
      <c r="V5161" s="8"/>
      <c r="W5161" s="8"/>
      <c r="X5161" s="122"/>
      <c r="Y5161" s="135"/>
      <c r="Z5161" s="135"/>
      <c r="AA5161" s="135"/>
      <c r="AB5161" s="135"/>
      <c r="AC5161" s="136"/>
      <c r="AD5161" s="8"/>
      <c r="AE5161" s="8"/>
      <c r="AF5161" s="8"/>
      <c r="AG5161" s="8"/>
      <c r="AH5161" s="122"/>
      <c r="AI5161" s="137"/>
      <c r="AJ5161" s="137"/>
      <c r="AK5161" s="137"/>
      <c r="AL5161" s="137"/>
      <c r="AM5161" s="138"/>
      <c r="AN5161" s="8"/>
      <c r="AO5161" s="8"/>
      <c r="AP5161" s="8"/>
      <c r="AQ5161" s="8"/>
      <c r="AR5161" s="122"/>
      <c r="AS5161" s="139"/>
      <c r="AT5161" s="139"/>
      <c r="AU5161" s="139"/>
      <c r="AV5161" s="139"/>
      <c r="AW5161" s="140"/>
      <c r="AX5161" s="8"/>
      <c r="AY5161" s="8"/>
      <c r="AZ5161" s="8"/>
      <c r="BA5161" s="8"/>
      <c r="BB5161" s="122"/>
      <c r="BC5161" s="141"/>
      <c r="BD5161" s="141"/>
      <c r="BE5161" s="141"/>
      <c r="BF5161" s="141"/>
      <c r="BG5161" s="142"/>
      <c r="BH5161" s="8"/>
      <c r="BI5161" s="8"/>
      <c r="BJ5161" s="8"/>
      <c r="BK5161" s="8"/>
      <c r="BL5161" s="122"/>
      <c r="BM5161" s="143"/>
      <c r="BN5161" s="143"/>
      <c r="BO5161" s="143"/>
      <c r="BP5161" s="143"/>
      <c r="BQ5161" s="144"/>
      <c r="BR5161" s="8"/>
      <c r="BS5161" s="8"/>
      <c r="BT5161" s="8"/>
      <c r="BU5161" s="8"/>
      <c r="BV5161" s="122"/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18" t="s">
        <v>5</v>
      </c>
      <c r="H5162" s="3">
        <v>2024</v>
      </c>
      <c r="I5162" s="20" t="s">
        <v>288</v>
      </c>
      <c r="J5162" s="185" t="s">
        <v>344</v>
      </c>
      <c r="K5162" s="185" t="s">
        <v>318</v>
      </c>
      <c r="L5162" s="187">
        <f t="shared" si="175"/>
        <v>0</v>
      </c>
      <c r="M5162" s="187">
        <f t="shared" si="176"/>
        <v>0</v>
      </c>
      <c r="N5162" s="186"/>
      <c r="O5162" s="53"/>
      <c r="P5162" s="53"/>
      <c r="Q5162" s="53"/>
      <c r="R5162" s="53"/>
      <c r="S5162" s="54"/>
      <c r="T5162" s="8"/>
      <c r="U5162" s="8"/>
      <c r="V5162" s="8"/>
      <c r="W5162" s="8"/>
      <c r="X5162" s="122"/>
      <c r="Y5162" s="135"/>
      <c r="Z5162" s="135"/>
      <c r="AA5162" s="135"/>
      <c r="AB5162" s="135"/>
      <c r="AC5162" s="136"/>
      <c r="AD5162" s="8"/>
      <c r="AE5162" s="8"/>
      <c r="AF5162" s="8"/>
      <c r="AG5162" s="8"/>
      <c r="AH5162" s="122"/>
      <c r="AI5162" s="137"/>
      <c r="AJ5162" s="137"/>
      <c r="AK5162" s="137"/>
      <c r="AL5162" s="137"/>
      <c r="AM5162" s="138"/>
      <c r="AN5162" s="8"/>
      <c r="AO5162" s="8"/>
      <c r="AP5162" s="8"/>
      <c r="AQ5162" s="8"/>
      <c r="AR5162" s="122"/>
      <c r="AS5162" s="139"/>
      <c r="AT5162" s="139"/>
      <c r="AU5162" s="139"/>
      <c r="AV5162" s="139"/>
      <c r="AW5162" s="140"/>
      <c r="AX5162" s="8"/>
      <c r="AY5162" s="8"/>
      <c r="AZ5162" s="8"/>
      <c r="BA5162" s="8"/>
      <c r="BB5162" s="122"/>
      <c r="BC5162" s="141"/>
      <c r="BD5162" s="141"/>
      <c r="BE5162" s="141"/>
      <c r="BF5162" s="141"/>
      <c r="BG5162" s="142"/>
      <c r="BH5162" s="8"/>
      <c r="BI5162" s="8"/>
      <c r="BJ5162" s="8"/>
      <c r="BK5162" s="8"/>
      <c r="BL5162" s="122"/>
      <c r="BM5162" s="143"/>
      <c r="BN5162" s="143"/>
      <c r="BO5162" s="143"/>
      <c r="BP5162" s="143"/>
      <c r="BQ5162" s="144"/>
      <c r="BR5162" s="8"/>
      <c r="BS5162" s="8"/>
      <c r="BT5162" s="8"/>
      <c r="BU5162" s="8"/>
      <c r="BV5162" s="122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18" t="s">
        <v>5</v>
      </c>
      <c r="H5163" s="3">
        <v>2024</v>
      </c>
      <c r="I5163" s="20" t="s">
        <v>288</v>
      </c>
      <c r="J5163" s="184" t="s">
        <v>351</v>
      </c>
      <c r="K5163" s="184" t="s">
        <v>318</v>
      </c>
      <c r="L5163" s="187">
        <f t="shared" si="175"/>
        <v>0</v>
      </c>
      <c r="M5163" s="187">
        <f t="shared" si="176"/>
        <v>0</v>
      </c>
      <c r="N5163" s="186"/>
      <c r="O5163" s="53"/>
      <c r="P5163" s="53"/>
      <c r="Q5163" s="53"/>
      <c r="R5163" s="53"/>
      <c r="S5163" s="54"/>
      <c r="T5163" s="8"/>
      <c r="U5163" s="8"/>
      <c r="V5163" s="8"/>
      <c r="W5163" s="8"/>
      <c r="X5163" s="122"/>
      <c r="Y5163" s="135"/>
      <c r="Z5163" s="135"/>
      <c r="AA5163" s="135"/>
      <c r="AB5163" s="135"/>
      <c r="AC5163" s="136"/>
      <c r="AD5163" s="8"/>
      <c r="AE5163" s="8"/>
      <c r="AF5163" s="8"/>
      <c r="AG5163" s="8"/>
      <c r="AH5163" s="122"/>
      <c r="AI5163" s="137"/>
      <c r="AJ5163" s="137"/>
      <c r="AK5163" s="137"/>
      <c r="AL5163" s="137"/>
      <c r="AM5163" s="138"/>
      <c r="AN5163" s="8"/>
      <c r="AO5163" s="8"/>
      <c r="AP5163" s="8"/>
      <c r="AQ5163" s="8"/>
      <c r="AR5163" s="122"/>
      <c r="AS5163" s="139"/>
      <c r="AT5163" s="139"/>
      <c r="AU5163" s="139"/>
      <c r="AV5163" s="139"/>
      <c r="AW5163" s="140"/>
      <c r="AX5163" s="8"/>
      <c r="AY5163" s="8"/>
      <c r="AZ5163" s="8"/>
      <c r="BA5163" s="8"/>
      <c r="BB5163" s="122"/>
      <c r="BC5163" s="141"/>
      <c r="BD5163" s="141"/>
      <c r="BE5163" s="141"/>
      <c r="BF5163" s="141"/>
      <c r="BG5163" s="142"/>
      <c r="BH5163" s="8"/>
      <c r="BI5163" s="8"/>
      <c r="BJ5163" s="8"/>
      <c r="BK5163" s="8"/>
      <c r="BL5163" s="122"/>
      <c r="BM5163" s="143"/>
      <c r="BN5163" s="143"/>
      <c r="BO5163" s="143"/>
      <c r="BP5163" s="143"/>
      <c r="BQ5163" s="144"/>
      <c r="BR5163" s="8"/>
      <c r="BS5163" s="8"/>
      <c r="BT5163" s="8"/>
      <c r="BU5163" s="8"/>
      <c r="BV5163" s="122"/>
    </row>
    <row r="5164" spans="1:74" ht="28.8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18" t="s">
        <v>5</v>
      </c>
      <c r="H5164" s="3">
        <v>2024</v>
      </c>
      <c r="I5164" s="20" t="s">
        <v>288</v>
      </c>
      <c r="J5164" s="184" t="s">
        <v>352</v>
      </c>
      <c r="K5164" s="184" t="s">
        <v>321</v>
      </c>
      <c r="L5164" s="187">
        <f t="shared" si="175"/>
        <v>0</v>
      </c>
      <c r="M5164" s="187">
        <f t="shared" si="176"/>
        <v>0</v>
      </c>
      <c r="N5164" s="186"/>
      <c r="O5164" s="33"/>
      <c r="P5164" s="33"/>
      <c r="Q5164" s="33"/>
      <c r="R5164" s="33"/>
      <c r="S5164" s="42"/>
      <c r="T5164" s="2"/>
      <c r="U5164" s="2"/>
      <c r="V5164" s="2"/>
      <c r="W5164" s="2"/>
      <c r="X5164" s="55"/>
      <c r="Y5164" s="62"/>
      <c r="Z5164" s="62"/>
      <c r="AA5164" s="62"/>
      <c r="AB5164" s="62"/>
      <c r="AC5164" s="68"/>
      <c r="AD5164" s="2"/>
      <c r="AE5164" s="2"/>
      <c r="AF5164" s="2"/>
      <c r="AG5164" s="2"/>
      <c r="AH5164" s="55"/>
      <c r="AI5164" s="72"/>
      <c r="AJ5164" s="72"/>
      <c r="AK5164" s="72"/>
      <c r="AL5164" s="72"/>
      <c r="AM5164" s="80"/>
      <c r="AN5164" s="2"/>
      <c r="AO5164" s="2"/>
      <c r="AP5164" s="2"/>
      <c r="AQ5164" s="2"/>
      <c r="AR5164" s="55"/>
      <c r="AS5164" s="85"/>
      <c r="AT5164" s="85"/>
      <c r="AU5164" s="85"/>
      <c r="AV5164" s="85"/>
      <c r="AW5164" s="100"/>
      <c r="AX5164" s="2"/>
      <c r="AY5164" s="2"/>
      <c r="AZ5164" s="2"/>
      <c r="BA5164" s="2"/>
      <c r="BB5164" s="55"/>
      <c r="BC5164" s="105"/>
      <c r="BD5164" s="105"/>
      <c r="BE5164" s="105"/>
      <c r="BF5164" s="105"/>
      <c r="BG5164" s="109"/>
      <c r="BH5164" s="2"/>
      <c r="BI5164" s="2"/>
      <c r="BJ5164" s="2"/>
      <c r="BK5164" s="2"/>
      <c r="BL5164" s="55"/>
      <c r="BM5164" s="48"/>
      <c r="BN5164" s="48"/>
      <c r="BO5164" s="48"/>
      <c r="BP5164" s="48"/>
      <c r="BQ5164" s="117"/>
      <c r="BR5164" s="2"/>
      <c r="BS5164" s="2"/>
      <c r="BT5164" s="2"/>
      <c r="BU5164" s="2"/>
      <c r="BV5164" s="55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18" t="s">
        <v>5</v>
      </c>
      <c r="H5165" s="3">
        <v>2024</v>
      </c>
      <c r="I5165" s="20" t="s">
        <v>288</v>
      </c>
      <c r="J5165" s="184" t="s">
        <v>345</v>
      </c>
      <c r="K5165" s="184" t="s">
        <v>318</v>
      </c>
      <c r="L5165" s="187">
        <f t="shared" si="175"/>
        <v>0</v>
      </c>
      <c r="M5165" s="187">
        <f t="shared" si="176"/>
        <v>0</v>
      </c>
      <c r="N5165" s="186"/>
      <c r="O5165" s="34"/>
      <c r="P5165" s="33"/>
      <c r="Q5165" s="33"/>
      <c r="R5165" s="33"/>
      <c r="S5165" s="42"/>
      <c r="T5165" s="3"/>
      <c r="U5165" s="2"/>
      <c r="V5165" s="2"/>
      <c r="W5165" s="2"/>
      <c r="X5165" s="55"/>
      <c r="Y5165" s="64"/>
      <c r="Z5165" s="62"/>
      <c r="AA5165" s="62"/>
      <c r="AB5165" s="62"/>
      <c r="AC5165" s="68"/>
      <c r="AD5165" s="3"/>
      <c r="AE5165" s="2"/>
      <c r="AF5165" s="2"/>
      <c r="AG5165" s="2"/>
      <c r="AH5165" s="55"/>
      <c r="AI5165" s="73"/>
      <c r="AJ5165" s="72"/>
      <c r="AK5165" s="72"/>
      <c r="AL5165" s="72"/>
      <c r="AM5165" s="80"/>
      <c r="AN5165" s="3"/>
      <c r="AO5165" s="2"/>
      <c r="AP5165" s="2"/>
      <c r="AQ5165" s="2"/>
      <c r="AR5165" s="55"/>
      <c r="AS5165" s="86"/>
      <c r="AT5165" s="85"/>
      <c r="AU5165" s="85"/>
      <c r="AV5165" s="85"/>
      <c r="AW5165" s="100"/>
      <c r="AX5165" s="3"/>
      <c r="AY5165" s="2"/>
      <c r="AZ5165" s="2"/>
      <c r="BA5165" s="2"/>
      <c r="BB5165" s="55"/>
      <c r="BC5165" s="106"/>
      <c r="BD5165" s="105"/>
      <c r="BE5165" s="105"/>
      <c r="BF5165" s="105"/>
      <c r="BG5165" s="109"/>
      <c r="BH5165" s="3"/>
      <c r="BI5165" s="2"/>
      <c r="BJ5165" s="2"/>
      <c r="BK5165" s="2"/>
      <c r="BL5165" s="55"/>
      <c r="BM5165" s="49"/>
      <c r="BN5165" s="48"/>
      <c r="BO5165" s="48"/>
      <c r="BP5165" s="48"/>
      <c r="BQ5165" s="117"/>
      <c r="BR5165" s="3"/>
      <c r="BS5165" s="2"/>
      <c r="BT5165" s="2"/>
      <c r="BU5165" s="2"/>
      <c r="BV5165" s="55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18" t="s">
        <v>5</v>
      </c>
      <c r="H5166" s="3">
        <v>2024</v>
      </c>
      <c r="I5166" s="20" t="s">
        <v>289</v>
      </c>
      <c r="J5166" s="184" t="s">
        <v>268</v>
      </c>
      <c r="K5166" s="184" t="s">
        <v>318</v>
      </c>
      <c r="L5166" s="187">
        <f t="shared" si="175"/>
        <v>0</v>
      </c>
      <c r="M5166" s="187">
        <f t="shared" si="176"/>
        <v>0</v>
      </c>
      <c r="N5166" s="186"/>
      <c r="O5166" s="33"/>
      <c r="P5166" s="33"/>
      <c r="Q5166" s="33"/>
      <c r="R5166" s="33"/>
      <c r="S5166" s="42"/>
      <c r="T5166" s="2"/>
      <c r="U5166" s="2"/>
      <c r="V5166" s="2"/>
      <c r="W5166" s="2"/>
      <c r="X5166" s="55"/>
      <c r="Y5166" s="62"/>
      <c r="Z5166" s="62"/>
      <c r="AA5166" s="62"/>
      <c r="AB5166" s="62"/>
      <c r="AC5166" s="68"/>
      <c r="AD5166" s="2"/>
      <c r="AE5166" s="2"/>
      <c r="AF5166" s="2"/>
      <c r="AG5166" s="2"/>
      <c r="AH5166" s="55"/>
      <c r="AI5166" s="72"/>
      <c r="AJ5166" s="72"/>
      <c r="AK5166" s="72"/>
      <c r="AL5166" s="72"/>
      <c r="AM5166" s="80"/>
      <c r="AN5166" s="2"/>
      <c r="AO5166" s="2"/>
      <c r="AP5166" s="2"/>
      <c r="AQ5166" s="2"/>
      <c r="AR5166" s="55"/>
      <c r="AS5166" s="85"/>
      <c r="AT5166" s="85"/>
      <c r="AU5166" s="85"/>
      <c r="AV5166" s="85"/>
      <c r="AW5166" s="100"/>
      <c r="AX5166" s="2"/>
      <c r="AY5166" s="2"/>
      <c r="AZ5166" s="2"/>
      <c r="BA5166" s="2"/>
      <c r="BB5166" s="55"/>
      <c r="BC5166" s="105"/>
      <c r="BD5166" s="105"/>
      <c r="BE5166" s="105"/>
      <c r="BF5166" s="105"/>
      <c r="BG5166" s="109"/>
      <c r="BH5166" s="2"/>
      <c r="BI5166" s="2"/>
      <c r="BJ5166" s="2"/>
      <c r="BK5166" s="2"/>
      <c r="BL5166" s="55"/>
      <c r="BM5166" s="48"/>
      <c r="BN5166" s="48"/>
      <c r="BO5166" s="48"/>
      <c r="BP5166" s="48"/>
      <c r="BQ5166" s="117"/>
      <c r="BR5166" s="2"/>
      <c r="BS5166" s="2"/>
      <c r="BT5166" s="2"/>
      <c r="BU5166" s="2"/>
      <c r="BV5166" s="55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18" t="s">
        <v>5</v>
      </c>
      <c r="H5167" s="3">
        <v>2024</v>
      </c>
      <c r="I5167" s="20" t="s">
        <v>289</v>
      </c>
      <c r="J5167" s="184" t="s">
        <v>292</v>
      </c>
      <c r="K5167" s="184" t="s">
        <v>318</v>
      </c>
      <c r="L5167" s="187">
        <f t="shared" si="175"/>
        <v>0.04</v>
      </c>
      <c r="M5167" s="187">
        <f t="shared" si="176"/>
        <v>90.090999999999994</v>
      </c>
      <c r="N5167" s="186" t="s">
        <v>674</v>
      </c>
      <c r="O5167" s="33"/>
      <c r="P5167" s="33"/>
      <c r="Q5167" s="33"/>
      <c r="R5167" s="33"/>
      <c r="S5167" s="42"/>
      <c r="T5167" s="2"/>
      <c r="U5167" s="2"/>
      <c r="V5167" s="2"/>
      <c r="W5167" s="2"/>
      <c r="X5167" s="55"/>
      <c r="Y5167" s="62"/>
      <c r="Z5167" s="62"/>
      <c r="AA5167" s="62"/>
      <c r="AB5167" s="62"/>
      <c r="AC5167" s="68"/>
      <c r="AD5167" s="2"/>
      <c r="AE5167" s="2"/>
      <c r="AF5167" s="2"/>
      <c r="AG5167" s="2"/>
      <c r="AH5167" s="55"/>
      <c r="AI5167" s="72"/>
      <c r="AJ5167" s="72"/>
      <c r="AK5167" s="72"/>
      <c r="AL5167" s="72"/>
      <c r="AM5167" s="80"/>
      <c r="AN5167" s="2"/>
      <c r="AO5167" s="2"/>
      <c r="AP5167" s="2"/>
      <c r="AQ5167" s="2"/>
      <c r="AR5167" s="55"/>
      <c r="AS5167" s="85"/>
      <c r="AT5167" s="85" t="s">
        <v>674</v>
      </c>
      <c r="AU5167" s="85"/>
      <c r="AV5167" s="85">
        <v>0.04</v>
      </c>
      <c r="AW5167" s="100">
        <v>90.090999999999994</v>
      </c>
      <c r="AX5167" s="2"/>
      <c r="AY5167" s="2"/>
      <c r="AZ5167" s="2"/>
      <c r="BA5167" s="2"/>
      <c r="BB5167" s="55"/>
      <c r="BC5167" s="105"/>
      <c r="BD5167" s="105"/>
      <c r="BE5167" s="105"/>
      <c r="BF5167" s="105"/>
      <c r="BG5167" s="109"/>
      <c r="BH5167" s="2"/>
      <c r="BI5167" s="2"/>
      <c r="BJ5167" s="2"/>
      <c r="BK5167" s="2"/>
      <c r="BL5167" s="55"/>
      <c r="BM5167" s="48"/>
      <c r="BN5167" s="48"/>
      <c r="BO5167" s="48"/>
      <c r="BP5167" s="48"/>
      <c r="BQ5167" s="117"/>
      <c r="BR5167" s="2"/>
      <c r="BS5167" s="2"/>
      <c r="BT5167" s="2"/>
      <c r="BU5167" s="2"/>
      <c r="BV5167" s="55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18" t="s">
        <v>5</v>
      </c>
      <c r="H5168" s="3">
        <v>2024</v>
      </c>
      <c r="I5168" s="20" t="s">
        <v>285</v>
      </c>
      <c r="J5168" s="184" t="s">
        <v>293</v>
      </c>
      <c r="K5168" s="184" t="s">
        <v>318</v>
      </c>
      <c r="L5168" s="187">
        <f t="shared" si="175"/>
        <v>0</v>
      </c>
      <c r="M5168" s="187">
        <f t="shared" si="176"/>
        <v>0</v>
      </c>
      <c r="N5168" s="186"/>
      <c r="O5168" s="33"/>
      <c r="P5168" s="33"/>
      <c r="Q5168" s="33"/>
      <c r="R5168" s="34"/>
      <c r="S5168" s="41"/>
      <c r="T5168" s="2"/>
      <c r="U5168" s="2"/>
      <c r="V5168" s="2"/>
      <c r="W5168" s="3"/>
      <c r="X5168" s="56"/>
      <c r="Y5168" s="62"/>
      <c r="Z5168" s="62"/>
      <c r="AA5168" s="62"/>
      <c r="AB5168" s="64"/>
      <c r="AC5168" s="69"/>
      <c r="AD5168" s="2"/>
      <c r="AE5168" s="2"/>
      <c r="AF5168" s="2"/>
      <c r="AG5168" s="3"/>
      <c r="AH5168" s="56"/>
      <c r="AI5168" s="72"/>
      <c r="AJ5168" s="72"/>
      <c r="AK5168" s="72"/>
      <c r="AL5168" s="73"/>
      <c r="AM5168" s="81"/>
      <c r="AN5168" s="2"/>
      <c r="AO5168" s="2"/>
      <c r="AP5168" s="2"/>
      <c r="AQ5168" s="3"/>
      <c r="AR5168" s="56"/>
      <c r="AS5168" s="85"/>
      <c r="AT5168" s="85"/>
      <c r="AU5168" s="85"/>
      <c r="AV5168" s="86"/>
      <c r="AW5168" s="101"/>
      <c r="AX5168" s="2"/>
      <c r="AY5168" s="2"/>
      <c r="AZ5168" s="2"/>
      <c r="BA5168" s="3"/>
      <c r="BB5168" s="56"/>
      <c r="BC5168" s="105"/>
      <c r="BD5168" s="105"/>
      <c r="BE5168" s="105"/>
      <c r="BF5168" s="106"/>
      <c r="BG5168" s="110"/>
      <c r="BH5168" s="2"/>
      <c r="BI5168" s="2"/>
      <c r="BJ5168" s="2"/>
      <c r="BK5168" s="3"/>
      <c r="BL5168" s="56"/>
      <c r="BM5168" s="48"/>
      <c r="BN5168" s="48"/>
      <c r="BO5168" s="48"/>
      <c r="BP5168" s="49"/>
      <c r="BQ5168" s="118"/>
      <c r="BR5168" s="2"/>
      <c r="BS5168" s="2"/>
      <c r="BT5168" s="2"/>
      <c r="BU5168" s="3"/>
      <c r="BV5168" s="56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18" t="s">
        <v>5</v>
      </c>
      <c r="H5169" s="3">
        <v>2024</v>
      </c>
      <c r="I5169" s="20" t="s">
        <v>287</v>
      </c>
      <c r="J5169" s="184" t="s">
        <v>269</v>
      </c>
      <c r="K5169" s="184" t="s">
        <v>320</v>
      </c>
      <c r="L5169" s="187">
        <f t="shared" si="175"/>
        <v>1</v>
      </c>
      <c r="M5169" s="187">
        <f t="shared" si="176"/>
        <v>1.3009999999999999</v>
      </c>
      <c r="N5169" s="186"/>
      <c r="O5169" s="33"/>
      <c r="P5169" s="33"/>
      <c r="Q5169" s="33"/>
      <c r="R5169" s="33"/>
      <c r="S5169" s="42"/>
      <c r="T5169" s="2"/>
      <c r="U5169" s="2"/>
      <c r="V5169" s="2"/>
      <c r="W5169" s="2"/>
      <c r="X5169" s="55"/>
      <c r="Y5169" s="62"/>
      <c r="Z5169" s="62"/>
      <c r="AA5169" s="62"/>
      <c r="AB5169" s="64"/>
      <c r="AC5169" s="68"/>
      <c r="AD5169" s="2"/>
      <c r="AE5169" s="2"/>
      <c r="AF5169" s="2"/>
      <c r="AG5169" s="2">
        <v>1</v>
      </c>
      <c r="AH5169" s="55">
        <v>1.3009999999999999</v>
      </c>
      <c r="AI5169" s="72"/>
      <c r="AJ5169" s="72"/>
      <c r="AK5169" s="72"/>
      <c r="AL5169" s="72"/>
      <c r="AM5169" s="80"/>
      <c r="AN5169" s="2"/>
      <c r="AO5169" s="2"/>
      <c r="AP5169" s="2"/>
      <c r="AQ5169" s="2"/>
      <c r="AR5169" s="55"/>
      <c r="AS5169" s="85"/>
      <c r="AT5169" s="85"/>
      <c r="AU5169" s="85"/>
      <c r="AV5169" s="85"/>
      <c r="AW5169" s="100"/>
      <c r="AX5169" s="2"/>
      <c r="AY5169" s="2"/>
      <c r="AZ5169" s="2"/>
      <c r="BA5169" s="2"/>
      <c r="BB5169" s="55"/>
      <c r="BC5169" s="105"/>
      <c r="BD5169" s="105"/>
      <c r="BE5169" s="105"/>
      <c r="BF5169" s="105"/>
      <c r="BG5169" s="109"/>
      <c r="BH5169" s="2"/>
      <c r="BI5169" s="2"/>
      <c r="BJ5169" s="2"/>
      <c r="BK5169" s="2"/>
      <c r="BL5169" s="55"/>
      <c r="BM5169" s="48"/>
      <c r="BN5169" s="48"/>
      <c r="BO5169" s="48"/>
      <c r="BP5169" s="48"/>
      <c r="BQ5169" s="117"/>
      <c r="BR5169" s="2"/>
      <c r="BS5169" s="2"/>
      <c r="BT5169" s="2"/>
      <c r="BU5169" s="2"/>
      <c r="BV5169" s="55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18" t="s">
        <v>5</v>
      </c>
      <c r="H5170" s="3">
        <v>2024</v>
      </c>
      <c r="I5170" s="20" t="s">
        <v>287</v>
      </c>
      <c r="J5170" s="184" t="s">
        <v>270</v>
      </c>
      <c r="K5170" s="184" t="s">
        <v>320</v>
      </c>
      <c r="L5170" s="187">
        <f t="shared" si="175"/>
        <v>0</v>
      </c>
      <c r="M5170" s="187">
        <f t="shared" si="176"/>
        <v>0</v>
      </c>
      <c r="N5170" s="186"/>
      <c r="O5170" s="33"/>
      <c r="P5170" s="33"/>
      <c r="Q5170" s="33"/>
      <c r="R5170" s="33"/>
      <c r="S5170" s="42"/>
      <c r="T5170" s="2"/>
      <c r="U5170" s="2"/>
      <c r="V5170" s="2"/>
      <c r="W5170" s="2"/>
      <c r="X5170" s="55"/>
      <c r="Y5170" s="62"/>
      <c r="Z5170" s="62"/>
      <c r="AA5170" s="62"/>
      <c r="AB5170" s="62"/>
      <c r="AC5170" s="68"/>
      <c r="AD5170" s="2"/>
      <c r="AE5170" s="2"/>
      <c r="AF5170" s="2"/>
      <c r="AG5170" s="2"/>
      <c r="AH5170" s="55"/>
      <c r="AI5170" s="72"/>
      <c r="AJ5170" s="72"/>
      <c r="AK5170" s="72"/>
      <c r="AL5170" s="72"/>
      <c r="AM5170" s="80"/>
      <c r="AN5170" s="2"/>
      <c r="AO5170" s="2"/>
      <c r="AP5170" s="2"/>
      <c r="AQ5170" s="2"/>
      <c r="AR5170" s="55"/>
      <c r="AS5170" s="85"/>
      <c r="AT5170" s="85"/>
      <c r="AU5170" s="85"/>
      <c r="AV5170" s="85"/>
      <c r="AW5170" s="100"/>
      <c r="AX5170" s="2"/>
      <c r="AY5170" s="2"/>
      <c r="AZ5170" s="2"/>
      <c r="BA5170" s="2"/>
      <c r="BB5170" s="55"/>
      <c r="BC5170" s="105"/>
      <c r="BD5170" s="105"/>
      <c r="BE5170" s="105"/>
      <c r="BF5170" s="105"/>
      <c r="BG5170" s="109"/>
      <c r="BH5170" s="2"/>
      <c r="BI5170" s="2"/>
      <c r="BJ5170" s="2"/>
      <c r="BK5170" s="2"/>
      <c r="BL5170" s="55"/>
      <c r="BM5170" s="48"/>
      <c r="BN5170" s="48"/>
      <c r="BO5170" s="48"/>
      <c r="BP5170" s="48"/>
      <c r="BQ5170" s="117"/>
      <c r="BR5170" s="2"/>
      <c r="BS5170" s="2"/>
      <c r="BT5170" s="2"/>
      <c r="BU5170" s="2"/>
      <c r="BV5170" s="55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18" t="s">
        <v>5</v>
      </c>
      <c r="H5171" s="3">
        <v>2024</v>
      </c>
      <c r="I5171" s="20" t="s">
        <v>290</v>
      </c>
      <c r="J5171" s="184" t="s">
        <v>271</v>
      </c>
      <c r="K5171" s="184" t="s">
        <v>321</v>
      </c>
      <c r="L5171" s="187">
        <f t="shared" si="175"/>
        <v>0</v>
      </c>
      <c r="M5171" s="187">
        <f t="shared" si="176"/>
        <v>0</v>
      </c>
      <c r="N5171" s="186"/>
      <c r="O5171" s="33"/>
      <c r="P5171" s="33"/>
      <c r="Q5171" s="33"/>
      <c r="R5171" s="33"/>
      <c r="S5171" s="42"/>
      <c r="T5171" s="2"/>
      <c r="U5171" s="2"/>
      <c r="V5171" s="2"/>
      <c r="W5171" s="2"/>
      <c r="X5171" s="55"/>
      <c r="Y5171" s="62"/>
      <c r="Z5171" s="62"/>
      <c r="AA5171" s="62"/>
      <c r="AB5171" s="62"/>
      <c r="AC5171" s="68"/>
      <c r="AD5171" s="2"/>
      <c r="AE5171" s="2"/>
      <c r="AF5171" s="2"/>
      <c r="AG5171" s="2"/>
      <c r="AH5171" s="55"/>
      <c r="AI5171" s="72"/>
      <c r="AJ5171" s="72"/>
      <c r="AK5171" s="72"/>
      <c r="AL5171" s="72"/>
      <c r="AM5171" s="80"/>
      <c r="AN5171" s="2"/>
      <c r="AO5171" s="2"/>
      <c r="AP5171" s="2"/>
      <c r="AQ5171" s="2"/>
      <c r="AR5171" s="55"/>
      <c r="AS5171" s="85"/>
      <c r="AT5171" s="85"/>
      <c r="AU5171" s="85"/>
      <c r="AV5171" s="85"/>
      <c r="AW5171" s="100"/>
      <c r="AX5171" s="2"/>
      <c r="AY5171" s="2"/>
      <c r="AZ5171" s="2"/>
      <c r="BA5171" s="2"/>
      <c r="BB5171" s="55"/>
      <c r="BC5171" s="105"/>
      <c r="BD5171" s="105"/>
      <c r="BE5171" s="105"/>
      <c r="BF5171" s="105"/>
      <c r="BG5171" s="109"/>
      <c r="BH5171" s="2"/>
      <c r="BI5171" s="2"/>
      <c r="BJ5171" s="2"/>
      <c r="BK5171" s="2"/>
      <c r="BL5171" s="55"/>
      <c r="BM5171" s="48"/>
      <c r="BN5171" s="48"/>
      <c r="BO5171" s="48"/>
      <c r="BP5171" s="48"/>
      <c r="BQ5171" s="117"/>
      <c r="BR5171" s="2"/>
      <c r="BS5171" s="2"/>
      <c r="BT5171" s="2"/>
      <c r="BU5171" s="2"/>
      <c r="BV5171" s="55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18" t="s">
        <v>5</v>
      </c>
      <c r="H5172" s="3">
        <v>2024</v>
      </c>
      <c r="I5172" s="20" t="s">
        <v>284</v>
      </c>
      <c r="J5172" s="184" t="s">
        <v>294</v>
      </c>
      <c r="K5172" s="184" t="s">
        <v>320</v>
      </c>
      <c r="L5172" s="187">
        <f t="shared" si="175"/>
        <v>0</v>
      </c>
      <c r="M5172" s="187">
        <f t="shared" si="176"/>
        <v>0</v>
      </c>
      <c r="N5172" s="186"/>
      <c r="O5172" s="33"/>
      <c r="P5172" s="33"/>
      <c r="Q5172" s="33"/>
      <c r="R5172" s="33"/>
      <c r="S5172" s="42"/>
      <c r="T5172" s="2"/>
      <c r="U5172" s="2"/>
      <c r="V5172" s="2"/>
      <c r="W5172" s="2"/>
      <c r="X5172" s="55"/>
      <c r="Y5172" s="62"/>
      <c r="Z5172" s="62"/>
      <c r="AA5172" s="62"/>
      <c r="AB5172" s="62"/>
      <c r="AC5172" s="68"/>
      <c r="AD5172" s="2"/>
      <c r="AE5172" s="2"/>
      <c r="AF5172" s="2"/>
      <c r="AG5172" s="2"/>
      <c r="AH5172" s="55"/>
      <c r="AI5172" s="72"/>
      <c r="AJ5172" s="72"/>
      <c r="AK5172" s="72"/>
      <c r="AL5172" s="72"/>
      <c r="AM5172" s="80"/>
      <c r="AN5172" s="2"/>
      <c r="AO5172" s="2"/>
      <c r="AP5172" s="2"/>
      <c r="AQ5172" s="2"/>
      <c r="AR5172" s="55"/>
      <c r="AS5172" s="85"/>
      <c r="AT5172" s="85"/>
      <c r="AU5172" s="85"/>
      <c r="AV5172" s="85"/>
      <c r="AW5172" s="100"/>
      <c r="AX5172" s="2"/>
      <c r="AY5172" s="2"/>
      <c r="AZ5172" s="2"/>
      <c r="BA5172" s="2"/>
      <c r="BB5172" s="55"/>
      <c r="BC5172" s="105"/>
      <c r="BD5172" s="105"/>
      <c r="BE5172" s="105"/>
      <c r="BF5172" s="105"/>
      <c r="BG5172" s="109"/>
      <c r="BH5172" s="2"/>
      <c r="BI5172" s="2"/>
      <c r="BJ5172" s="2"/>
      <c r="BK5172" s="2"/>
      <c r="BL5172" s="55"/>
      <c r="BM5172" s="48"/>
      <c r="BN5172" s="48"/>
      <c r="BO5172" s="48"/>
      <c r="BP5172" s="48"/>
      <c r="BQ5172" s="117"/>
      <c r="BR5172" s="2"/>
      <c r="BS5172" s="2"/>
      <c r="BT5172" s="2"/>
      <c r="BU5172" s="2"/>
      <c r="BV5172" s="55"/>
    </row>
    <row r="5173" spans="1:74" ht="28.8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18" t="s">
        <v>5</v>
      </c>
      <c r="H5173" s="3">
        <v>2024</v>
      </c>
      <c r="I5173" s="20" t="s">
        <v>284</v>
      </c>
      <c r="J5173" s="184" t="s">
        <v>346</v>
      </c>
      <c r="K5173" s="184" t="s">
        <v>320</v>
      </c>
      <c r="L5173" s="187">
        <f t="shared" si="175"/>
        <v>0</v>
      </c>
      <c r="M5173" s="187">
        <f t="shared" si="176"/>
        <v>0</v>
      </c>
      <c r="N5173" s="186"/>
      <c r="O5173" s="33"/>
      <c r="P5173" s="33"/>
      <c r="Q5173" s="33"/>
      <c r="R5173" s="33"/>
      <c r="S5173" s="42"/>
      <c r="T5173" s="2"/>
      <c r="U5173" s="2"/>
      <c r="V5173" s="2"/>
      <c r="W5173" s="2"/>
      <c r="X5173" s="55"/>
      <c r="Y5173" s="62"/>
      <c r="Z5173" s="62"/>
      <c r="AA5173" s="62"/>
      <c r="AB5173" s="62"/>
      <c r="AC5173" s="68"/>
      <c r="AD5173" s="2"/>
      <c r="AE5173" s="2"/>
      <c r="AF5173" s="2"/>
      <c r="AG5173" s="2"/>
      <c r="AH5173" s="55"/>
      <c r="AI5173" s="72"/>
      <c r="AJ5173" s="72"/>
      <c r="AK5173" s="72"/>
      <c r="AL5173" s="72"/>
      <c r="AM5173" s="80"/>
      <c r="AN5173" s="2"/>
      <c r="AO5173" s="2"/>
      <c r="AP5173" s="2"/>
      <c r="AQ5173" s="2"/>
      <c r="AR5173" s="55"/>
      <c r="AS5173" s="85"/>
      <c r="AT5173" s="85"/>
      <c r="AU5173" s="85"/>
      <c r="AV5173" s="85"/>
      <c r="AW5173" s="100"/>
      <c r="AX5173" s="2"/>
      <c r="AY5173" s="2"/>
      <c r="AZ5173" s="2"/>
      <c r="BA5173" s="2"/>
      <c r="BB5173" s="55"/>
      <c r="BC5173" s="105"/>
      <c r="BD5173" s="105"/>
      <c r="BE5173" s="105"/>
      <c r="BF5173" s="105"/>
      <c r="BG5173" s="109"/>
      <c r="BH5173" s="2"/>
      <c r="BI5173" s="2"/>
      <c r="BJ5173" s="2"/>
      <c r="BK5173" s="2"/>
      <c r="BL5173" s="55"/>
      <c r="BM5173" s="48"/>
      <c r="BN5173" s="48"/>
      <c r="BO5173" s="48"/>
      <c r="BP5173" s="48"/>
      <c r="BQ5173" s="117"/>
      <c r="BR5173" s="2"/>
      <c r="BS5173" s="2"/>
      <c r="BT5173" s="2"/>
      <c r="BU5173" s="2"/>
      <c r="BV5173" s="55"/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18" t="s">
        <v>5</v>
      </c>
      <c r="H5174" s="3">
        <v>2024</v>
      </c>
      <c r="I5174" s="20" t="s">
        <v>284</v>
      </c>
      <c r="J5174" s="184" t="s">
        <v>295</v>
      </c>
      <c r="K5174" s="184" t="s">
        <v>320</v>
      </c>
      <c r="L5174" s="187">
        <f t="shared" si="175"/>
        <v>0</v>
      </c>
      <c r="M5174" s="187">
        <f t="shared" si="176"/>
        <v>0</v>
      </c>
      <c r="N5174" s="186"/>
      <c r="O5174" s="33"/>
      <c r="P5174" s="33"/>
      <c r="Q5174" s="33"/>
      <c r="R5174" s="33"/>
      <c r="S5174" s="42"/>
      <c r="T5174" s="2"/>
      <c r="U5174" s="2"/>
      <c r="V5174" s="2"/>
      <c r="W5174" s="2"/>
      <c r="X5174" s="55"/>
      <c r="Y5174" s="62"/>
      <c r="Z5174" s="62"/>
      <c r="AA5174" s="62"/>
      <c r="AB5174" s="62"/>
      <c r="AC5174" s="68"/>
      <c r="AD5174" s="2"/>
      <c r="AE5174" s="2"/>
      <c r="AF5174" s="2"/>
      <c r="AG5174" s="2"/>
      <c r="AH5174" s="55"/>
      <c r="AI5174" s="72"/>
      <c r="AJ5174" s="72"/>
      <c r="AK5174" s="72"/>
      <c r="AL5174" s="72"/>
      <c r="AM5174" s="80"/>
      <c r="AN5174" s="2"/>
      <c r="AO5174" s="2"/>
      <c r="AP5174" s="2"/>
      <c r="AQ5174" s="2"/>
      <c r="AR5174" s="55"/>
      <c r="AS5174" s="85"/>
      <c r="AT5174" s="85"/>
      <c r="AU5174" s="85"/>
      <c r="AV5174" s="85"/>
      <c r="AW5174" s="100"/>
      <c r="AX5174" s="2"/>
      <c r="AY5174" s="2"/>
      <c r="AZ5174" s="2"/>
      <c r="BA5174" s="2"/>
      <c r="BB5174" s="55"/>
      <c r="BC5174" s="105"/>
      <c r="BD5174" s="105"/>
      <c r="BE5174" s="105"/>
      <c r="BF5174" s="105"/>
      <c r="BG5174" s="109"/>
      <c r="BH5174" s="2"/>
      <c r="BI5174" s="2"/>
      <c r="BJ5174" s="2"/>
      <c r="BK5174" s="2"/>
      <c r="BL5174" s="55"/>
      <c r="BM5174" s="48"/>
      <c r="BN5174" s="48"/>
      <c r="BO5174" s="48"/>
      <c r="BP5174" s="48"/>
      <c r="BQ5174" s="117"/>
      <c r="BR5174" s="2"/>
      <c r="BS5174" s="2"/>
      <c r="BT5174" s="2"/>
      <c r="BU5174" s="2"/>
      <c r="BV5174" s="55"/>
    </row>
    <row r="5175" spans="1:74" ht="28.8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18" t="s">
        <v>5</v>
      </c>
      <c r="H5175" s="3">
        <v>2024</v>
      </c>
      <c r="I5175" s="20" t="s">
        <v>290</v>
      </c>
      <c r="J5175" s="184" t="s">
        <v>299</v>
      </c>
      <c r="K5175" s="184" t="s">
        <v>318</v>
      </c>
      <c r="L5175" s="187">
        <f t="shared" si="175"/>
        <v>0</v>
      </c>
      <c r="M5175" s="187">
        <f t="shared" si="176"/>
        <v>0</v>
      </c>
      <c r="N5175" s="186"/>
      <c r="O5175" s="33"/>
      <c r="P5175" s="33"/>
      <c r="Q5175" s="33"/>
      <c r="R5175" s="33"/>
      <c r="S5175" s="42"/>
      <c r="T5175" s="2"/>
      <c r="U5175" s="2"/>
      <c r="V5175" s="2"/>
      <c r="W5175" s="2"/>
      <c r="X5175" s="55"/>
      <c r="Y5175" s="62"/>
      <c r="Z5175" s="62"/>
      <c r="AA5175" s="62"/>
      <c r="AB5175" s="62"/>
      <c r="AC5175" s="68"/>
      <c r="AD5175" s="2"/>
      <c r="AE5175" s="2"/>
      <c r="AF5175" s="2"/>
      <c r="AG5175" s="2"/>
      <c r="AH5175" s="55"/>
      <c r="AI5175" s="72"/>
      <c r="AJ5175" s="72"/>
      <c r="AK5175" s="72"/>
      <c r="AL5175" s="72"/>
      <c r="AM5175" s="80"/>
      <c r="AN5175" s="2"/>
      <c r="AO5175" s="2"/>
      <c r="AP5175" s="2"/>
      <c r="AQ5175" s="2"/>
      <c r="AR5175" s="55"/>
      <c r="AS5175" s="85"/>
      <c r="AT5175" s="85"/>
      <c r="AU5175" s="85"/>
      <c r="AV5175" s="85"/>
      <c r="AW5175" s="100"/>
      <c r="AX5175" s="2"/>
      <c r="AY5175" s="2"/>
      <c r="AZ5175" s="2"/>
      <c r="BA5175" s="2"/>
      <c r="BB5175" s="55"/>
      <c r="BC5175" s="105"/>
      <c r="BD5175" s="105"/>
      <c r="BE5175" s="105"/>
      <c r="BF5175" s="105"/>
      <c r="BG5175" s="109"/>
      <c r="BH5175" s="2"/>
      <c r="BI5175" s="2"/>
      <c r="BJ5175" s="2"/>
      <c r="BK5175" s="2"/>
      <c r="BL5175" s="55"/>
      <c r="BM5175" s="48"/>
      <c r="BN5175" s="48"/>
      <c r="BO5175" s="48"/>
      <c r="BP5175" s="48"/>
      <c r="BQ5175" s="117"/>
      <c r="BR5175" s="2"/>
      <c r="BS5175" s="2"/>
      <c r="BT5175" s="2"/>
      <c r="BU5175" s="2"/>
      <c r="BV5175" s="55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18" t="s">
        <v>5</v>
      </c>
      <c r="H5176" s="3">
        <v>2024</v>
      </c>
      <c r="I5176" s="20" t="s">
        <v>315</v>
      </c>
      <c r="J5176" s="184" t="s">
        <v>347</v>
      </c>
      <c r="K5176" s="184" t="s">
        <v>320</v>
      </c>
      <c r="L5176" s="187">
        <f t="shared" si="175"/>
        <v>0</v>
      </c>
      <c r="M5176" s="187">
        <f t="shared" si="176"/>
        <v>0</v>
      </c>
      <c r="N5176" s="186"/>
      <c r="O5176" s="33"/>
      <c r="P5176" s="33"/>
      <c r="Q5176" s="33"/>
      <c r="R5176" s="33"/>
      <c r="S5176" s="42"/>
      <c r="T5176" s="2"/>
      <c r="U5176" s="2"/>
      <c r="V5176" s="2"/>
      <c r="W5176" s="2"/>
      <c r="X5176" s="55"/>
      <c r="Y5176" s="62"/>
      <c r="Z5176" s="62"/>
      <c r="AA5176" s="62"/>
      <c r="AB5176" s="62"/>
      <c r="AC5176" s="68"/>
      <c r="AD5176" s="2"/>
      <c r="AE5176" s="2"/>
      <c r="AF5176" s="2"/>
      <c r="AG5176" s="2"/>
      <c r="AH5176" s="55"/>
      <c r="AI5176" s="72"/>
      <c r="AJ5176" s="72"/>
      <c r="AK5176" s="72"/>
      <c r="AL5176" s="72"/>
      <c r="AM5176" s="80"/>
      <c r="AN5176" s="2"/>
      <c r="AO5176" s="2"/>
      <c r="AP5176" s="2"/>
      <c r="AQ5176" s="2"/>
      <c r="AR5176" s="55"/>
      <c r="AS5176" s="85"/>
      <c r="AT5176" s="85"/>
      <c r="AU5176" s="85"/>
      <c r="AV5176" s="85"/>
      <c r="AW5176" s="100"/>
      <c r="AX5176" s="2"/>
      <c r="AY5176" s="2"/>
      <c r="AZ5176" s="2"/>
      <c r="BA5176" s="2"/>
      <c r="BB5176" s="55"/>
      <c r="BC5176" s="105"/>
      <c r="BD5176" s="105"/>
      <c r="BE5176" s="105"/>
      <c r="BF5176" s="105"/>
      <c r="BG5176" s="109"/>
      <c r="BH5176" s="2"/>
      <c r="BI5176" s="2"/>
      <c r="BJ5176" s="2"/>
      <c r="BK5176" s="2"/>
      <c r="BL5176" s="55"/>
      <c r="BM5176" s="48"/>
      <c r="BN5176" s="48"/>
      <c r="BO5176" s="48"/>
      <c r="BP5176" s="48"/>
      <c r="BQ5176" s="117"/>
      <c r="BR5176" s="2"/>
      <c r="BS5176" s="2"/>
      <c r="BT5176" s="2"/>
      <c r="BU5176" s="2"/>
      <c r="BV5176" s="55"/>
    </row>
    <row r="5177" spans="1:74" ht="28.8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18" t="s">
        <v>5</v>
      </c>
      <c r="H5177" s="3">
        <v>2024</v>
      </c>
      <c r="I5177" s="20" t="s">
        <v>315</v>
      </c>
      <c r="J5177" s="184" t="s">
        <v>296</v>
      </c>
      <c r="K5177" s="184" t="s">
        <v>321</v>
      </c>
      <c r="L5177" s="187">
        <f t="shared" si="175"/>
        <v>0</v>
      </c>
      <c r="M5177" s="187">
        <f t="shared" si="176"/>
        <v>0</v>
      </c>
      <c r="N5177" s="186"/>
      <c r="O5177" s="33"/>
      <c r="P5177" s="33"/>
      <c r="Q5177" s="33"/>
      <c r="R5177" s="33"/>
      <c r="S5177" s="42"/>
      <c r="T5177" s="2"/>
      <c r="U5177" s="2"/>
      <c r="V5177" s="2"/>
      <c r="W5177" s="2"/>
      <c r="X5177" s="55"/>
      <c r="Y5177" s="62"/>
      <c r="Z5177" s="62"/>
      <c r="AA5177" s="62"/>
      <c r="AB5177" s="62"/>
      <c r="AC5177" s="68"/>
      <c r="AD5177" s="2"/>
      <c r="AE5177" s="2"/>
      <c r="AF5177" s="2"/>
      <c r="AG5177" s="2"/>
      <c r="AH5177" s="55"/>
      <c r="AI5177" s="72"/>
      <c r="AJ5177" s="72"/>
      <c r="AK5177" s="72"/>
      <c r="AL5177" s="72"/>
      <c r="AM5177" s="80"/>
      <c r="AN5177" s="2"/>
      <c r="AO5177" s="2"/>
      <c r="AP5177" s="2"/>
      <c r="AQ5177" s="2"/>
      <c r="AR5177" s="55"/>
      <c r="AS5177" s="85"/>
      <c r="AT5177" s="85"/>
      <c r="AU5177" s="85"/>
      <c r="AV5177" s="85"/>
      <c r="AW5177" s="100"/>
      <c r="AX5177" s="2"/>
      <c r="AY5177" s="2"/>
      <c r="AZ5177" s="2"/>
      <c r="BA5177" s="2"/>
      <c r="BB5177" s="55"/>
      <c r="BC5177" s="105"/>
      <c r="BD5177" s="105"/>
      <c r="BE5177" s="105"/>
      <c r="BF5177" s="105"/>
      <c r="BG5177" s="109"/>
      <c r="BH5177" s="2"/>
      <c r="BI5177" s="2"/>
      <c r="BJ5177" s="2"/>
      <c r="BK5177" s="2"/>
      <c r="BL5177" s="55"/>
      <c r="BM5177" s="48"/>
      <c r="BN5177" s="48"/>
      <c r="BO5177" s="48"/>
      <c r="BP5177" s="48"/>
      <c r="BQ5177" s="117"/>
      <c r="BR5177" s="2"/>
      <c r="BS5177" s="2"/>
      <c r="BT5177" s="2"/>
      <c r="BU5177" s="2"/>
      <c r="BV5177" s="55"/>
    </row>
    <row r="5178" spans="1:74" ht="28.8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18" t="s">
        <v>5</v>
      </c>
      <c r="H5178" s="3">
        <v>2024</v>
      </c>
      <c r="I5178" s="20" t="s">
        <v>316</v>
      </c>
      <c r="J5178" s="184" t="s">
        <v>297</v>
      </c>
      <c r="K5178" s="184" t="s">
        <v>318</v>
      </c>
      <c r="L5178" s="187">
        <f t="shared" si="175"/>
        <v>0</v>
      </c>
      <c r="M5178" s="187">
        <f t="shared" si="176"/>
        <v>0</v>
      </c>
      <c r="N5178" s="186"/>
      <c r="O5178" s="33"/>
      <c r="P5178" s="33"/>
      <c r="Q5178" s="33"/>
      <c r="R5178" s="33"/>
      <c r="S5178" s="42"/>
      <c r="T5178" s="2"/>
      <c r="U5178" s="2"/>
      <c r="V5178" s="2"/>
      <c r="W5178" s="2"/>
      <c r="X5178" s="55"/>
      <c r="Y5178" s="62"/>
      <c r="Z5178" s="62"/>
      <c r="AA5178" s="62"/>
      <c r="AB5178" s="62"/>
      <c r="AC5178" s="68"/>
      <c r="AD5178" s="2"/>
      <c r="AE5178" s="2"/>
      <c r="AF5178" s="2"/>
      <c r="AG5178" s="2"/>
      <c r="AH5178" s="55"/>
      <c r="AI5178" s="72"/>
      <c r="AJ5178" s="72"/>
      <c r="AK5178" s="72"/>
      <c r="AL5178" s="72"/>
      <c r="AM5178" s="80"/>
      <c r="AN5178" s="2"/>
      <c r="AO5178" s="2"/>
      <c r="AP5178" s="2"/>
      <c r="AQ5178" s="2"/>
      <c r="AR5178" s="55"/>
      <c r="AS5178" s="85"/>
      <c r="AT5178" s="85"/>
      <c r="AU5178" s="85"/>
      <c r="AV5178" s="85"/>
      <c r="AW5178" s="100"/>
      <c r="AX5178" s="2"/>
      <c r="AY5178" s="2"/>
      <c r="AZ5178" s="2"/>
      <c r="BA5178" s="2"/>
      <c r="BB5178" s="55"/>
      <c r="BC5178" s="105"/>
      <c r="BD5178" s="105"/>
      <c r="BE5178" s="105"/>
      <c r="BF5178" s="105"/>
      <c r="BG5178" s="109"/>
      <c r="BH5178" s="2"/>
      <c r="BI5178" s="2"/>
      <c r="BJ5178" s="2"/>
      <c r="BK5178" s="2"/>
      <c r="BL5178" s="55"/>
      <c r="BM5178" s="48"/>
      <c r="BN5178" s="48"/>
      <c r="BO5178" s="48"/>
      <c r="BP5178" s="48"/>
      <c r="BQ5178" s="117"/>
      <c r="BR5178" s="2"/>
      <c r="BS5178" s="2"/>
      <c r="BT5178" s="2"/>
      <c r="BU5178" s="2"/>
      <c r="BV5178" s="55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18" t="s">
        <v>5</v>
      </c>
      <c r="H5179" s="3">
        <v>2024</v>
      </c>
      <c r="I5179" s="20" t="s">
        <v>316</v>
      </c>
      <c r="J5179" s="185" t="s">
        <v>348</v>
      </c>
      <c r="K5179" s="185" t="s">
        <v>320</v>
      </c>
      <c r="L5179" s="187">
        <f t="shared" si="175"/>
        <v>0</v>
      </c>
      <c r="M5179" s="187">
        <f t="shared" si="176"/>
        <v>0</v>
      </c>
      <c r="N5179" s="186"/>
      <c r="O5179" s="33"/>
      <c r="P5179" s="33"/>
      <c r="Q5179" s="33"/>
      <c r="R5179" s="33"/>
      <c r="S5179" s="42"/>
      <c r="T5179" s="2"/>
      <c r="U5179" s="2"/>
      <c r="V5179" s="2"/>
      <c r="W5179" s="2"/>
      <c r="X5179" s="55"/>
      <c r="Y5179" s="62"/>
      <c r="Z5179" s="62"/>
      <c r="AA5179" s="62"/>
      <c r="AB5179" s="62"/>
      <c r="AC5179" s="68"/>
      <c r="AD5179" s="2"/>
      <c r="AE5179" s="2"/>
      <c r="AF5179" s="2"/>
      <c r="AG5179" s="2"/>
      <c r="AH5179" s="55"/>
      <c r="AI5179" s="72"/>
      <c r="AJ5179" s="72"/>
      <c r="AK5179" s="72"/>
      <c r="AL5179" s="72"/>
      <c r="AM5179" s="80"/>
      <c r="AN5179" s="2"/>
      <c r="AO5179" s="2"/>
      <c r="AP5179" s="2"/>
      <c r="AQ5179" s="2"/>
      <c r="AR5179" s="55"/>
      <c r="AS5179" s="85"/>
      <c r="AT5179" s="85"/>
      <c r="AU5179" s="85"/>
      <c r="AV5179" s="85"/>
      <c r="AW5179" s="100"/>
      <c r="AX5179" s="2"/>
      <c r="AY5179" s="2"/>
      <c r="AZ5179" s="2"/>
      <c r="BA5179" s="2"/>
      <c r="BB5179" s="55"/>
      <c r="BC5179" s="105"/>
      <c r="BD5179" s="105"/>
      <c r="BE5179" s="105"/>
      <c r="BF5179" s="105"/>
      <c r="BG5179" s="109"/>
      <c r="BH5179" s="2"/>
      <c r="BI5179" s="2"/>
      <c r="BJ5179" s="2"/>
      <c r="BK5179" s="2"/>
      <c r="BL5179" s="55"/>
      <c r="BM5179" s="48"/>
      <c r="BN5179" s="48"/>
      <c r="BO5179" s="48"/>
      <c r="BP5179" s="48"/>
      <c r="BQ5179" s="117"/>
      <c r="BR5179" s="2"/>
      <c r="BS5179" s="2"/>
      <c r="BT5179" s="2"/>
      <c r="BU5179" s="2"/>
      <c r="BV5179" s="55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18" t="s">
        <v>5</v>
      </c>
      <c r="H5180" s="3">
        <v>2024</v>
      </c>
      <c r="I5180" s="20" t="s">
        <v>282</v>
      </c>
      <c r="J5180" s="184" t="s">
        <v>272</v>
      </c>
      <c r="K5180" s="184" t="s">
        <v>321</v>
      </c>
      <c r="L5180" s="187">
        <f t="shared" si="175"/>
        <v>0</v>
      </c>
      <c r="M5180" s="187">
        <f t="shared" si="176"/>
        <v>0</v>
      </c>
      <c r="N5180" s="186"/>
      <c r="O5180" s="33"/>
      <c r="P5180" s="33"/>
      <c r="Q5180" s="33"/>
      <c r="R5180" s="33"/>
      <c r="S5180" s="42"/>
      <c r="T5180" s="2"/>
      <c r="U5180" s="2"/>
      <c r="V5180" s="2"/>
      <c r="W5180" s="2"/>
      <c r="X5180" s="55"/>
      <c r="Y5180" s="62"/>
      <c r="Z5180" s="62"/>
      <c r="AA5180" s="62"/>
      <c r="AB5180" s="62"/>
      <c r="AC5180" s="68"/>
      <c r="AD5180" s="2"/>
      <c r="AE5180" s="2"/>
      <c r="AF5180" s="2"/>
      <c r="AG5180" s="2"/>
      <c r="AH5180" s="55"/>
      <c r="AI5180" s="72"/>
      <c r="AJ5180" s="72"/>
      <c r="AK5180" s="72"/>
      <c r="AL5180" s="72"/>
      <c r="AM5180" s="80"/>
      <c r="AN5180" s="2"/>
      <c r="AO5180" s="2"/>
      <c r="AP5180" s="2"/>
      <c r="AQ5180" s="2"/>
      <c r="AR5180" s="55"/>
      <c r="AS5180" s="85"/>
      <c r="AT5180" s="85"/>
      <c r="AU5180" s="85"/>
      <c r="AV5180" s="85"/>
      <c r="AW5180" s="100"/>
      <c r="AX5180" s="2"/>
      <c r="AY5180" s="2"/>
      <c r="AZ5180" s="2"/>
      <c r="BA5180" s="2"/>
      <c r="BB5180" s="55"/>
      <c r="BC5180" s="105"/>
      <c r="BD5180" s="105"/>
      <c r="BE5180" s="105"/>
      <c r="BF5180" s="105"/>
      <c r="BG5180" s="109"/>
      <c r="BH5180" s="2"/>
      <c r="BI5180" s="2"/>
      <c r="BJ5180" s="2"/>
      <c r="BK5180" s="2"/>
      <c r="BL5180" s="55"/>
      <c r="BM5180" s="48"/>
      <c r="BN5180" s="48"/>
      <c r="BO5180" s="48"/>
      <c r="BP5180" s="48"/>
      <c r="BQ5180" s="117"/>
      <c r="BR5180" s="2"/>
      <c r="BS5180" s="2"/>
      <c r="BT5180" s="2"/>
      <c r="BU5180" s="2"/>
      <c r="BV5180" s="55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18" t="s">
        <v>5</v>
      </c>
      <c r="H5181" s="3">
        <v>2024</v>
      </c>
      <c r="I5181" s="20" t="s">
        <v>282</v>
      </c>
      <c r="J5181" s="184" t="s">
        <v>273</v>
      </c>
      <c r="K5181" s="184" t="s">
        <v>321</v>
      </c>
      <c r="L5181" s="187">
        <f t="shared" si="175"/>
        <v>0</v>
      </c>
      <c r="M5181" s="187">
        <f t="shared" si="176"/>
        <v>0</v>
      </c>
      <c r="N5181" s="186"/>
      <c r="O5181" s="33"/>
      <c r="P5181" s="33"/>
      <c r="Q5181" s="36"/>
      <c r="R5181" s="33"/>
      <c r="S5181" s="42"/>
      <c r="T5181" s="2"/>
      <c r="U5181" s="2"/>
      <c r="V5181" s="2"/>
      <c r="W5181" s="2"/>
      <c r="X5181" s="55"/>
      <c r="Y5181" s="62"/>
      <c r="Z5181" s="62"/>
      <c r="AA5181" s="62"/>
      <c r="AB5181" s="62"/>
      <c r="AC5181" s="68"/>
      <c r="AD5181" s="2"/>
      <c r="AE5181" s="2"/>
      <c r="AF5181" s="2"/>
      <c r="AG5181" s="2"/>
      <c r="AH5181" s="55"/>
      <c r="AI5181" s="72"/>
      <c r="AJ5181" s="72"/>
      <c r="AK5181" s="72"/>
      <c r="AL5181" s="72"/>
      <c r="AM5181" s="80"/>
      <c r="AN5181" s="2"/>
      <c r="AO5181" s="2"/>
      <c r="AP5181" s="2"/>
      <c r="AQ5181" s="2"/>
      <c r="AR5181" s="55"/>
      <c r="AS5181" s="85"/>
      <c r="AT5181" s="85"/>
      <c r="AU5181" s="85"/>
      <c r="AV5181" s="85"/>
      <c r="AW5181" s="100"/>
      <c r="AX5181" s="2"/>
      <c r="AY5181" s="2"/>
      <c r="AZ5181" s="2"/>
      <c r="BA5181" s="2"/>
      <c r="BB5181" s="55"/>
      <c r="BC5181" s="105"/>
      <c r="BD5181" s="105"/>
      <c r="BE5181" s="105"/>
      <c r="BF5181" s="105"/>
      <c r="BG5181" s="109"/>
      <c r="BH5181" s="2"/>
      <c r="BI5181" s="2"/>
      <c r="BJ5181" s="2"/>
      <c r="BK5181" s="2"/>
      <c r="BL5181" s="55"/>
      <c r="BM5181" s="48"/>
      <c r="BN5181" s="48"/>
      <c r="BO5181" s="48"/>
      <c r="BP5181" s="48"/>
      <c r="BQ5181" s="117"/>
      <c r="BR5181" s="2"/>
      <c r="BS5181" s="2"/>
      <c r="BT5181" s="2"/>
      <c r="BU5181" s="2"/>
      <c r="BV5181" s="55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18" t="s">
        <v>5</v>
      </c>
      <c r="H5182" s="3">
        <v>2024</v>
      </c>
      <c r="I5182" s="20" t="s">
        <v>282</v>
      </c>
      <c r="J5182" s="184" t="s">
        <v>274</v>
      </c>
      <c r="K5182" s="184" t="s">
        <v>321</v>
      </c>
      <c r="L5182" s="187">
        <f t="shared" si="175"/>
        <v>0</v>
      </c>
      <c r="M5182" s="187">
        <f t="shared" si="176"/>
        <v>0</v>
      </c>
      <c r="N5182" s="186"/>
      <c r="O5182" s="33"/>
      <c r="P5182" s="33"/>
      <c r="Q5182" s="33"/>
      <c r="R5182" s="33"/>
      <c r="S5182" s="42"/>
      <c r="T5182" s="2"/>
      <c r="U5182" s="2"/>
      <c r="V5182" s="2"/>
      <c r="W5182" s="2"/>
      <c r="X5182" s="55"/>
      <c r="Y5182" s="62"/>
      <c r="Z5182" s="62"/>
      <c r="AA5182" s="62"/>
      <c r="AB5182" s="62"/>
      <c r="AC5182" s="68"/>
      <c r="AD5182" s="2"/>
      <c r="AE5182" s="2"/>
      <c r="AF5182" s="2"/>
      <c r="AG5182" s="2"/>
      <c r="AH5182" s="55"/>
      <c r="AI5182" s="72"/>
      <c r="AJ5182" s="72"/>
      <c r="AK5182" s="72"/>
      <c r="AL5182" s="72"/>
      <c r="AM5182" s="80"/>
      <c r="AN5182" s="2"/>
      <c r="AO5182" s="2"/>
      <c r="AP5182" s="2"/>
      <c r="AQ5182" s="2"/>
      <c r="AR5182" s="55"/>
      <c r="AS5182" s="85"/>
      <c r="AT5182" s="85"/>
      <c r="AU5182" s="85"/>
      <c r="AV5182" s="85"/>
      <c r="AW5182" s="100"/>
      <c r="AX5182" s="2"/>
      <c r="AY5182" s="2"/>
      <c r="AZ5182" s="2"/>
      <c r="BA5182" s="2"/>
      <c r="BB5182" s="55"/>
      <c r="BC5182" s="105"/>
      <c r="BD5182" s="105"/>
      <c r="BE5182" s="105"/>
      <c r="BF5182" s="105"/>
      <c r="BG5182" s="109"/>
      <c r="BH5182" s="2"/>
      <c r="BI5182" s="2"/>
      <c r="BJ5182" s="2"/>
      <c r="BK5182" s="2"/>
      <c r="BL5182" s="55"/>
      <c r="BM5182" s="48"/>
      <c r="BN5182" s="48"/>
      <c r="BO5182" s="48"/>
      <c r="BP5182" s="48"/>
      <c r="BQ5182" s="117"/>
      <c r="BR5182" s="2"/>
      <c r="BS5182" s="2"/>
      <c r="BT5182" s="2"/>
      <c r="BU5182" s="2"/>
      <c r="BV5182" s="55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18" t="s">
        <v>5</v>
      </c>
      <c r="H5183" s="3">
        <v>2024</v>
      </c>
      <c r="I5183" s="20" t="s">
        <v>282</v>
      </c>
      <c r="J5183" s="184" t="s">
        <v>275</v>
      </c>
      <c r="K5183" s="184" t="s">
        <v>321</v>
      </c>
      <c r="L5183" s="187">
        <f t="shared" si="175"/>
        <v>0</v>
      </c>
      <c r="M5183" s="187">
        <f t="shared" si="176"/>
        <v>0</v>
      </c>
      <c r="N5183" s="186"/>
      <c r="O5183" s="33"/>
      <c r="P5183" s="33"/>
      <c r="Q5183" s="33"/>
      <c r="R5183" s="33"/>
      <c r="S5183" s="42"/>
      <c r="T5183" s="2"/>
      <c r="U5183" s="2"/>
      <c r="V5183" s="2"/>
      <c r="W5183" s="2"/>
      <c r="X5183" s="55"/>
      <c r="Y5183" s="62"/>
      <c r="Z5183" s="62"/>
      <c r="AA5183" s="62"/>
      <c r="AB5183" s="62"/>
      <c r="AC5183" s="68"/>
      <c r="AD5183" s="2"/>
      <c r="AE5183" s="2"/>
      <c r="AF5183" s="2"/>
      <c r="AG5183" s="2"/>
      <c r="AH5183" s="55"/>
      <c r="AI5183" s="72"/>
      <c r="AJ5183" s="72"/>
      <c r="AK5183" s="72"/>
      <c r="AL5183" s="72"/>
      <c r="AM5183" s="80"/>
      <c r="AN5183" s="2"/>
      <c r="AO5183" s="2"/>
      <c r="AP5183" s="2"/>
      <c r="AQ5183" s="2"/>
      <c r="AR5183" s="55"/>
      <c r="AS5183" s="85"/>
      <c r="AT5183" s="85"/>
      <c r="AU5183" s="85"/>
      <c r="AV5183" s="85"/>
      <c r="AW5183" s="100"/>
      <c r="AX5183" s="2"/>
      <c r="AY5183" s="2"/>
      <c r="AZ5183" s="2"/>
      <c r="BA5183" s="2"/>
      <c r="BB5183" s="55"/>
      <c r="BC5183" s="105"/>
      <c r="BD5183" s="105"/>
      <c r="BE5183" s="105"/>
      <c r="BF5183" s="105"/>
      <c r="BG5183" s="109"/>
      <c r="BH5183" s="2"/>
      <c r="BI5183" s="2"/>
      <c r="BJ5183" s="2"/>
      <c r="BK5183" s="2"/>
      <c r="BL5183" s="55"/>
      <c r="BM5183" s="48"/>
      <c r="BN5183" s="48"/>
      <c r="BO5183" s="48"/>
      <c r="BP5183" s="48"/>
      <c r="BQ5183" s="117"/>
      <c r="BR5183" s="2"/>
      <c r="BS5183" s="2"/>
      <c r="BT5183" s="2"/>
      <c r="BU5183" s="2"/>
      <c r="BV5183" s="55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18" t="s">
        <v>5</v>
      </c>
      <c r="H5184" s="3">
        <v>2024</v>
      </c>
      <c r="I5184" s="20" t="s">
        <v>282</v>
      </c>
      <c r="J5184" s="184" t="s">
        <v>276</v>
      </c>
      <c r="K5184" s="184" t="s">
        <v>320</v>
      </c>
      <c r="L5184" s="187">
        <f t="shared" si="175"/>
        <v>0</v>
      </c>
      <c r="M5184" s="187">
        <f t="shared" si="176"/>
        <v>0</v>
      </c>
      <c r="N5184" s="186"/>
      <c r="O5184" s="33"/>
      <c r="P5184" s="33"/>
      <c r="Q5184" s="33"/>
      <c r="R5184" s="33"/>
      <c r="S5184" s="42"/>
      <c r="T5184" s="2"/>
      <c r="U5184" s="2"/>
      <c r="V5184" s="2"/>
      <c r="W5184" s="2"/>
      <c r="X5184" s="55"/>
      <c r="Y5184" s="62"/>
      <c r="Z5184" s="62"/>
      <c r="AA5184" s="62"/>
      <c r="AB5184" s="62"/>
      <c r="AC5184" s="68"/>
      <c r="AD5184" s="2"/>
      <c r="AE5184" s="2"/>
      <c r="AF5184" s="2"/>
      <c r="AG5184" s="2"/>
      <c r="AH5184" s="55"/>
      <c r="AI5184" s="72"/>
      <c r="AJ5184" s="72"/>
      <c r="AK5184" s="72"/>
      <c r="AL5184" s="72"/>
      <c r="AM5184" s="80"/>
      <c r="AN5184" s="2"/>
      <c r="AO5184" s="2"/>
      <c r="AP5184" s="2"/>
      <c r="AQ5184" s="2"/>
      <c r="AR5184" s="55"/>
      <c r="AS5184" s="85"/>
      <c r="AT5184" s="85"/>
      <c r="AU5184" s="85"/>
      <c r="AV5184" s="85"/>
      <c r="AW5184" s="100"/>
      <c r="AX5184" s="2"/>
      <c r="AY5184" s="2"/>
      <c r="AZ5184" s="2"/>
      <c r="BA5184" s="2"/>
      <c r="BB5184" s="55"/>
      <c r="BC5184" s="105"/>
      <c r="BD5184" s="105"/>
      <c r="BE5184" s="105"/>
      <c r="BF5184" s="105"/>
      <c r="BG5184" s="109"/>
      <c r="BH5184" s="2"/>
      <c r="BI5184" s="2"/>
      <c r="BJ5184" s="2"/>
      <c r="BK5184" s="2"/>
      <c r="BL5184" s="55"/>
      <c r="BM5184" s="48"/>
      <c r="BN5184" s="48"/>
      <c r="BO5184" s="48"/>
      <c r="BP5184" s="48"/>
      <c r="BQ5184" s="117"/>
      <c r="BR5184" s="2"/>
      <c r="BS5184" s="2"/>
      <c r="BT5184" s="2"/>
      <c r="BU5184" s="2"/>
      <c r="BV5184" s="55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18" t="s">
        <v>5</v>
      </c>
      <c r="H5185" s="3">
        <v>2024</v>
      </c>
      <c r="I5185" s="20" t="s">
        <v>282</v>
      </c>
      <c r="J5185" s="184" t="s">
        <v>277</v>
      </c>
      <c r="K5185" s="184" t="s">
        <v>320</v>
      </c>
      <c r="L5185" s="187">
        <f t="shared" si="175"/>
        <v>1</v>
      </c>
      <c r="M5185" s="187">
        <f t="shared" si="176"/>
        <v>4.2130000000000001</v>
      </c>
      <c r="N5185" s="186" t="s">
        <v>713</v>
      </c>
      <c r="O5185" s="33"/>
      <c r="P5185" s="33"/>
      <c r="Q5185" s="36"/>
      <c r="R5185" s="33"/>
      <c r="S5185" s="42"/>
      <c r="T5185" s="30"/>
      <c r="U5185" s="2"/>
      <c r="V5185" s="2"/>
      <c r="W5185" s="2"/>
      <c r="X5185" s="55"/>
      <c r="Y5185" s="62"/>
      <c r="Z5185" s="62"/>
      <c r="AA5185" s="62"/>
      <c r="AB5185" s="62"/>
      <c r="AC5185" s="68"/>
      <c r="AD5185" s="2"/>
      <c r="AE5185" s="2"/>
      <c r="AF5185" s="2"/>
      <c r="AG5185" s="2"/>
      <c r="AH5185" s="55"/>
      <c r="AI5185" s="72"/>
      <c r="AJ5185" s="72"/>
      <c r="AK5185" s="72"/>
      <c r="AL5185" s="72"/>
      <c r="AM5185" s="80"/>
      <c r="AN5185" s="2"/>
      <c r="AO5185" s="2"/>
      <c r="AP5185" s="2"/>
      <c r="AQ5185" s="2"/>
      <c r="AR5185" s="55"/>
      <c r="AS5185" s="85" t="s">
        <v>713</v>
      </c>
      <c r="AT5185" s="85"/>
      <c r="AU5185" s="85"/>
      <c r="AV5185" s="85">
        <v>1</v>
      </c>
      <c r="AW5185" s="100">
        <v>4.2130000000000001</v>
      </c>
      <c r="AX5185" s="2"/>
      <c r="AY5185" s="2"/>
      <c r="AZ5185" s="2"/>
      <c r="BA5185" s="2"/>
      <c r="BB5185" s="55"/>
      <c r="BC5185" s="105"/>
      <c r="BD5185" s="105"/>
      <c r="BE5185" s="105"/>
      <c r="BF5185" s="105"/>
      <c r="BG5185" s="109"/>
      <c r="BH5185" s="2"/>
      <c r="BI5185" s="2"/>
      <c r="BJ5185" s="2"/>
      <c r="BK5185" s="2"/>
      <c r="BL5185" s="55"/>
      <c r="BM5185" s="48"/>
      <c r="BN5185" s="48"/>
      <c r="BO5185" s="48"/>
      <c r="BP5185" s="48"/>
      <c r="BQ5185" s="117"/>
      <c r="BR5185" s="2"/>
      <c r="BS5185" s="2"/>
      <c r="BT5185" s="2"/>
      <c r="BU5185" s="2"/>
      <c r="BV5185" s="55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18" t="s">
        <v>5</v>
      </c>
      <c r="H5186" s="3">
        <v>2024</v>
      </c>
      <c r="I5186" s="20" t="s">
        <v>283</v>
      </c>
      <c r="J5186" s="184" t="s">
        <v>298</v>
      </c>
      <c r="K5186" s="184" t="s">
        <v>321</v>
      </c>
      <c r="L5186" s="187">
        <f t="shared" si="175"/>
        <v>0</v>
      </c>
      <c r="M5186" s="187">
        <f t="shared" si="176"/>
        <v>0</v>
      </c>
      <c r="N5186" s="186"/>
      <c r="O5186" s="33"/>
      <c r="P5186" s="33"/>
      <c r="Q5186" s="33"/>
      <c r="R5186" s="33"/>
      <c r="S5186" s="42"/>
      <c r="T5186" s="2"/>
      <c r="U5186" s="2"/>
      <c r="V5186" s="2"/>
      <c r="W5186" s="2"/>
      <c r="X5186" s="55"/>
      <c r="Y5186" s="62"/>
      <c r="Z5186" s="62"/>
      <c r="AA5186" s="62"/>
      <c r="AB5186" s="62"/>
      <c r="AC5186" s="68"/>
      <c r="AD5186" s="2"/>
      <c r="AE5186" s="2"/>
      <c r="AF5186" s="2"/>
      <c r="AG5186" s="2"/>
      <c r="AH5186" s="55"/>
      <c r="AI5186" s="72"/>
      <c r="AJ5186" s="72"/>
      <c r="AK5186" s="72"/>
      <c r="AL5186" s="72"/>
      <c r="AM5186" s="80"/>
      <c r="AN5186" s="2"/>
      <c r="AO5186" s="2"/>
      <c r="AP5186" s="2"/>
      <c r="AQ5186" s="2"/>
      <c r="AR5186" s="55"/>
      <c r="AS5186" s="85"/>
      <c r="AT5186" s="85"/>
      <c r="AU5186" s="85"/>
      <c r="AV5186" s="85"/>
      <c r="AW5186" s="100"/>
      <c r="AX5186" s="2"/>
      <c r="AY5186" s="2"/>
      <c r="AZ5186" s="2"/>
      <c r="BA5186" s="2"/>
      <c r="BB5186" s="55"/>
      <c r="BC5186" s="105"/>
      <c r="BD5186" s="105"/>
      <c r="BE5186" s="105"/>
      <c r="BF5186" s="105"/>
      <c r="BG5186" s="109"/>
      <c r="BH5186" s="2"/>
      <c r="BI5186" s="2"/>
      <c r="BJ5186" s="2"/>
      <c r="BK5186" s="2"/>
      <c r="BL5186" s="55"/>
      <c r="BM5186" s="48"/>
      <c r="BN5186" s="48"/>
      <c r="BO5186" s="48"/>
      <c r="BP5186" s="48"/>
      <c r="BQ5186" s="117"/>
      <c r="BR5186" s="2"/>
      <c r="BS5186" s="2"/>
      <c r="BT5186" s="2"/>
      <c r="BU5186" s="2"/>
      <c r="BV5186" s="55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18" t="s">
        <v>5</v>
      </c>
      <c r="H5187" s="3">
        <v>2024</v>
      </c>
      <c r="I5187" s="20" t="s">
        <v>283</v>
      </c>
      <c r="J5187" s="184" t="s">
        <v>278</v>
      </c>
      <c r="K5187" s="184" t="s">
        <v>320</v>
      </c>
      <c r="L5187" s="187">
        <f t="shared" si="175"/>
        <v>1</v>
      </c>
      <c r="M5187" s="187">
        <f t="shared" si="176"/>
        <v>1.966</v>
      </c>
      <c r="N5187" s="186" t="s">
        <v>994</v>
      </c>
      <c r="O5187" s="33"/>
      <c r="P5187" s="33"/>
      <c r="Q5187" s="33"/>
      <c r="R5187" s="33"/>
      <c r="S5187" s="42"/>
      <c r="T5187" s="2"/>
      <c r="U5187" s="2"/>
      <c r="V5187" s="2"/>
      <c r="W5187" s="2"/>
      <c r="X5187" s="55"/>
      <c r="Y5187" s="62"/>
      <c r="Z5187" s="62"/>
      <c r="AA5187" s="62"/>
      <c r="AB5187" s="62"/>
      <c r="AC5187" s="68"/>
      <c r="AD5187" s="2"/>
      <c r="AE5187" s="2"/>
      <c r="AF5187" s="2"/>
      <c r="AG5187" s="2"/>
      <c r="AH5187" s="55"/>
      <c r="AI5187" s="72"/>
      <c r="AJ5187" s="72"/>
      <c r="AK5187" s="72"/>
      <c r="AL5187" s="72"/>
      <c r="AM5187" s="80"/>
      <c r="AN5187" s="2"/>
      <c r="AO5187" s="2"/>
      <c r="AP5187" s="2"/>
      <c r="AQ5187" s="2"/>
      <c r="AR5187" s="55"/>
      <c r="AS5187" s="85"/>
      <c r="AT5187" s="85"/>
      <c r="AU5187" s="85"/>
      <c r="AV5187" s="85"/>
      <c r="AW5187" s="100"/>
      <c r="AX5187" s="2"/>
      <c r="AY5187" s="2"/>
      <c r="AZ5187" s="2"/>
      <c r="BA5187" s="2"/>
      <c r="BB5187" s="55"/>
      <c r="BC5187" s="105"/>
      <c r="BD5187" s="105"/>
      <c r="BE5187" s="105"/>
      <c r="BF5187" s="105"/>
      <c r="BG5187" s="109"/>
      <c r="BH5187" s="2" t="s">
        <v>994</v>
      </c>
      <c r="BI5187" s="2"/>
      <c r="BJ5187" s="2"/>
      <c r="BK5187" s="2">
        <v>1</v>
      </c>
      <c r="BL5187" s="55">
        <v>1.966</v>
      </c>
      <c r="BM5187" s="48"/>
      <c r="BN5187" s="48"/>
      <c r="BO5187" s="48"/>
      <c r="BP5187" s="48"/>
      <c r="BQ5187" s="117"/>
      <c r="BR5187" s="2"/>
      <c r="BS5187" s="2"/>
      <c r="BT5187" s="2"/>
      <c r="BU5187" s="2"/>
      <c r="BV5187" s="55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18" t="s">
        <v>5</v>
      </c>
      <c r="H5188" s="3">
        <v>2024</v>
      </c>
      <c r="I5188" s="20" t="s">
        <v>283</v>
      </c>
      <c r="J5188" s="184" t="s">
        <v>279</v>
      </c>
      <c r="K5188" s="184" t="s">
        <v>320</v>
      </c>
      <c r="L5188" s="187">
        <f t="shared" si="175"/>
        <v>0</v>
      </c>
      <c r="M5188" s="187">
        <f t="shared" si="176"/>
        <v>0</v>
      </c>
      <c r="N5188" s="186"/>
      <c r="O5188" s="33"/>
      <c r="P5188" s="33"/>
      <c r="Q5188" s="33"/>
      <c r="R5188" s="33"/>
      <c r="S5188" s="42"/>
      <c r="T5188" s="2"/>
      <c r="U5188" s="2"/>
      <c r="V5188" s="2"/>
      <c r="W5188" s="2"/>
      <c r="X5188" s="55"/>
      <c r="Y5188" s="62"/>
      <c r="Z5188" s="62"/>
      <c r="AA5188" s="62"/>
      <c r="AB5188" s="62"/>
      <c r="AC5188" s="68"/>
      <c r="AD5188" s="2"/>
      <c r="AE5188" s="2"/>
      <c r="AF5188" s="2"/>
      <c r="AG5188" s="2"/>
      <c r="AH5188" s="55"/>
      <c r="AI5188" s="72"/>
      <c r="AJ5188" s="72"/>
      <c r="AK5188" s="72"/>
      <c r="AL5188" s="72"/>
      <c r="AM5188" s="80"/>
      <c r="AN5188" s="2"/>
      <c r="AO5188" s="2"/>
      <c r="AP5188" s="2"/>
      <c r="AQ5188" s="2"/>
      <c r="AR5188" s="55"/>
      <c r="AS5188" s="85"/>
      <c r="AT5188" s="85"/>
      <c r="AU5188" s="85"/>
      <c r="AV5188" s="85"/>
      <c r="AW5188" s="100"/>
      <c r="AX5188" s="2"/>
      <c r="AY5188" s="2"/>
      <c r="AZ5188" s="2"/>
      <c r="BA5188" s="2"/>
      <c r="BB5188" s="55"/>
      <c r="BC5188" s="105"/>
      <c r="BD5188" s="105"/>
      <c r="BE5188" s="105"/>
      <c r="BF5188" s="105"/>
      <c r="BG5188" s="109"/>
      <c r="BH5188" s="2"/>
      <c r="BI5188" s="2"/>
      <c r="BJ5188" s="2"/>
      <c r="BK5188" s="2"/>
      <c r="BL5188" s="55"/>
      <c r="BM5188" s="48"/>
      <c r="BN5188" s="48"/>
      <c r="BO5188" s="48"/>
      <c r="BP5188" s="48"/>
      <c r="BQ5188" s="117"/>
      <c r="BR5188" s="2"/>
      <c r="BS5188" s="2"/>
      <c r="BT5188" s="2"/>
      <c r="BU5188" s="2"/>
      <c r="BV5188" s="55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18" t="s">
        <v>5</v>
      </c>
      <c r="H5189" s="3">
        <v>2024</v>
      </c>
      <c r="I5189" s="20" t="s">
        <v>286</v>
      </c>
      <c r="J5189" s="184" t="s">
        <v>280</v>
      </c>
      <c r="K5189" s="184" t="s">
        <v>319</v>
      </c>
      <c r="L5189" s="187">
        <f t="shared" si="175"/>
        <v>0</v>
      </c>
      <c r="M5189" s="187">
        <f t="shared" si="176"/>
        <v>0</v>
      </c>
      <c r="N5189" s="186"/>
      <c r="O5189" s="33"/>
      <c r="P5189" s="33"/>
      <c r="Q5189" s="33"/>
      <c r="R5189" s="33"/>
      <c r="S5189" s="42"/>
      <c r="T5189" s="2"/>
      <c r="U5189" s="2"/>
      <c r="V5189" s="2"/>
      <c r="W5189" s="2"/>
      <c r="X5189" s="55"/>
      <c r="Y5189" s="62"/>
      <c r="Z5189" s="62"/>
      <c r="AA5189" s="62"/>
      <c r="AB5189" s="62"/>
      <c r="AC5189" s="68"/>
      <c r="AD5189" s="2"/>
      <c r="AE5189" s="2"/>
      <c r="AF5189" s="2"/>
      <c r="AG5189" s="2"/>
      <c r="AH5189" s="55"/>
      <c r="AI5189" s="72"/>
      <c r="AJ5189" s="72"/>
      <c r="AK5189" s="72"/>
      <c r="AL5189" s="72"/>
      <c r="AM5189" s="80"/>
      <c r="AN5189" s="2"/>
      <c r="AO5189" s="2"/>
      <c r="AP5189" s="2"/>
      <c r="AQ5189" s="2"/>
      <c r="AR5189" s="55"/>
      <c r="AS5189" s="85"/>
      <c r="AT5189" s="85"/>
      <c r="AU5189" s="85"/>
      <c r="AV5189" s="85"/>
      <c r="AW5189" s="100"/>
      <c r="AX5189" s="2"/>
      <c r="AY5189" s="2"/>
      <c r="AZ5189" s="2"/>
      <c r="BA5189" s="2"/>
      <c r="BB5189" s="55"/>
      <c r="BC5189" s="105"/>
      <c r="BD5189" s="105"/>
      <c r="BE5189" s="105"/>
      <c r="BF5189" s="105"/>
      <c r="BG5189" s="109"/>
      <c r="BH5189" s="2"/>
      <c r="BI5189" s="2"/>
      <c r="BJ5189" s="2"/>
      <c r="BK5189" s="2"/>
      <c r="BL5189" s="55"/>
      <c r="BM5189" s="48"/>
      <c r="BN5189" s="48"/>
      <c r="BO5189" s="48"/>
      <c r="BP5189" s="48"/>
      <c r="BQ5189" s="117"/>
      <c r="BR5189" s="2"/>
      <c r="BS5189" s="2"/>
      <c r="BT5189" s="2"/>
      <c r="BU5189" s="2"/>
      <c r="BV5189" s="55"/>
    </row>
    <row r="5190" spans="1:74" ht="72" hidden="1" x14ac:dyDescent="0.3">
      <c r="A5190" s="2" t="s">
        <v>176</v>
      </c>
      <c r="B5190" s="2" t="s">
        <v>2</v>
      </c>
      <c r="C5190" s="2" t="s">
        <v>3</v>
      </c>
      <c r="D5190" s="2" t="s">
        <v>124</v>
      </c>
      <c r="E5190" s="5" t="s">
        <v>177</v>
      </c>
      <c r="F5190" s="3"/>
      <c r="G5190" s="18" t="s">
        <v>5</v>
      </c>
      <c r="H5190" s="3">
        <v>2024</v>
      </c>
      <c r="I5190" s="20" t="s">
        <v>286</v>
      </c>
      <c r="J5190" s="184" t="s">
        <v>281</v>
      </c>
      <c r="K5190" s="184" t="s">
        <v>319</v>
      </c>
      <c r="L5190" s="187">
        <f t="shared" ref="L5190:L5253" si="177">SUM(R5190,W5190,AB5190,AG5190,AL5190,AQ5190,AV5190,BA5190,BF5190,BK5190,BP5190,BU5190)</f>
        <v>0</v>
      </c>
      <c r="M5190" s="187">
        <f t="shared" ref="M5190:M5253" si="178">SUM(S5190,X5190,AC5190,AH5190,AM5190,AR5190,AW5190,BB5190,BG5190,BL5190,BQ5190,BV5190)</f>
        <v>288.93345999999997</v>
      </c>
      <c r="N5190" s="186" t="s">
        <v>1533</v>
      </c>
      <c r="O5190" s="33"/>
      <c r="P5190" s="33"/>
      <c r="Q5190" s="33"/>
      <c r="R5190" s="33"/>
      <c r="S5190" s="42"/>
      <c r="T5190" s="2" t="s">
        <v>421</v>
      </c>
      <c r="U5190" s="2"/>
      <c r="V5190" s="2"/>
      <c r="W5190" s="2"/>
      <c r="X5190" s="55">
        <v>6.2939999999999996</v>
      </c>
      <c r="Y5190" s="62"/>
      <c r="Z5190" s="62"/>
      <c r="AA5190" s="62"/>
      <c r="AB5190" s="62"/>
      <c r="AC5190" s="68"/>
      <c r="AD5190" s="2"/>
      <c r="AE5190" s="2"/>
      <c r="AF5190" s="2"/>
      <c r="AG5190" s="2"/>
      <c r="AH5190" s="55"/>
      <c r="AI5190" s="72" t="s">
        <v>588</v>
      </c>
      <c r="AJ5190" s="72"/>
      <c r="AK5190" s="72"/>
      <c r="AL5190" s="72"/>
      <c r="AM5190" s="80">
        <v>2.6160000000000001</v>
      </c>
      <c r="AN5190" s="2"/>
      <c r="AO5190" s="2"/>
      <c r="AP5190" s="2"/>
      <c r="AQ5190" s="2"/>
      <c r="AR5190" s="55"/>
      <c r="AS5190" s="85" t="s">
        <v>734</v>
      </c>
      <c r="AT5190" s="85"/>
      <c r="AU5190" s="85"/>
      <c r="AV5190" s="85"/>
      <c r="AW5190" s="100">
        <v>118.55446000000001</v>
      </c>
      <c r="AX5190" s="2"/>
      <c r="AY5190" s="2"/>
      <c r="AZ5190" s="2"/>
      <c r="BA5190" s="2"/>
      <c r="BB5190" s="55"/>
      <c r="BC5190" s="105" t="s">
        <v>937</v>
      </c>
      <c r="BD5190" s="105"/>
      <c r="BE5190" s="105"/>
      <c r="BF5190" s="105"/>
      <c r="BG5190" s="109">
        <v>5.2</v>
      </c>
      <c r="BH5190" s="2" t="s">
        <v>1043</v>
      </c>
      <c r="BI5190" s="2"/>
      <c r="BJ5190" s="2"/>
      <c r="BK5190" s="2"/>
      <c r="BL5190" s="55">
        <v>19.783000000000001</v>
      </c>
      <c r="BM5190" s="48" t="s">
        <v>1016</v>
      </c>
      <c r="BN5190" s="48"/>
      <c r="BO5190" s="48"/>
      <c r="BP5190" s="48"/>
      <c r="BQ5190" s="117">
        <v>136.48599999999999</v>
      </c>
      <c r="BR5190" s="2"/>
      <c r="BS5190" s="2"/>
      <c r="BT5190" s="2"/>
      <c r="BU5190" s="2"/>
      <c r="BV5190" s="55"/>
    </row>
    <row r="5191" spans="1:74" s="13" customFormat="1" hidden="1" x14ac:dyDescent="0.3">
      <c r="A5191" s="12" t="s">
        <v>176</v>
      </c>
      <c r="B5191" s="12" t="s">
        <v>2</v>
      </c>
      <c r="C5191" s="12" t="s">
        <v>3</v>
      </c>
      <c r="D5191" s="12" t="s">
        <v>124</v>
      </c>
      <c r="E5191" s="6" t="s">
        <v>177</v>
      </c>
      <c r="F5191" s="7"/>
      <c r="G5191" s="19" t="s">
        <v>5</v>
      </c>
      <c r="H5191" s="7">
        <v>2024</v>
      </c>
      <c r="I5191" s="21"/>
      <c r="J5191" s="192" t="s">
        <v>314</v>
      </c>
      <c r="K5191" s="192"/>
      <c r="L5191" s="193"/>
      <c r="M5191" s="193">
        <f>SUM(M5153:M5190)</f>
        <v>386.50445999999994</v>
      </c>
      <c r="N5191" s="194"/>
      <c r="O5191" s="12"/>
      <c r="P5191" s="12"/>
      <c r="Q5191" s="12"/>
      <c r="R5191" s="12"/>
      <c r="S5191" s="47">
        <f>SUM(S5153:S5190)</f>
        <v>0</v>
      </c>
      <c r="T5191" s="12"/>
      <c r="U5191" s="12"/>
      <c r="V5191" s="12"/>
      <c r="W5191" s="12"/>
      <c r="X5191" s="47">
        <f>SUM(X5153:X5190)</f>
        <v>6.2939999999999996</v>
      </c>
      <c r="Y5191" s="12"/>
      <c r="Z5191" s="12"/>
      <c r="AA5191" s="12"/>
      <c r="AB5191" s="12"/>
      <c r="AC5191" s="47">
        <f>SUM(AC5153:AC5190)</f>
        <v>0</v>
      </c>
      <c r="AD5191" s="12"/>
      <c r="AE5191" s="12"/>
      <c r="AF5191" s="12"/>
      <c r="AG5191" s="12"/>
      <c r="AH5191" s="47">
        <f>SUM(AH5153:AH5190)</f>
        <v>1.3009999999999999</v>
      </c>
      <c r="AI5191" s="12"/>
      <c r="AJ5191" s="12"/>
      <c r="AK5191" s="12"/>
      <c r="AL5191" s="12"/>
      <c r="AM5191" s="47">
        <f>SUM(AM5153:AM5190)</f>
        <v>2.6160000000000001</v>
      </c>
      <c r="AN5191" s="12"/>
      <c r="AO5191" s="12"/>
      <c r="AP5191" s="12"/>
      <c r="AQ5191" s="12"/>
      <c r="AR5191" s="47">
        <f>SUM(AR5153:AR5190)</f>
        <v>0</v>
      </c>
      <c r="AS5191" s="12"/>
      <c r="AT5191" s="12"/>
      <c r="AU5191" s="12"/>
      <c r="AV5191" s="12"/>
      <c r="AW5191" s="47">
        <f>SUM(AW5153:AW5190)</f>
        <v>212.85845999999998</v>
      </c>
      <c r="AX5191" s="12"/>
      <c r="AY5191" s="12"/>
      <c r="AZ5191" s="12"/>
      <c r="BA5191" s="12"/>
      <c r="BB5191" s="47">
        <f>SUM(BB5153:BB5190)</f>
        <v>0</v>
      </c>
      <c r="BC5191" s="12"/>
      <c r="BD5191" s="12"/>
      <c r="BE5191" s="12"/>
      <c r="BF5191" s="12"/>
      <c r="BG5191" s="47">
        <f>SUM(BG5153:BG5190)</f>
        <v>5.2</v>
      </c>
      <c r="BH5191" s="12"/>
      <c r="BI5191" s="12"/>
      <c r="BJ5191" s="12"/>
      <c r="BK5191" s="12"/>
      <c r="BL5191" s="47">
        <f>SUM(BL5153:BL5190)</f>
        <v>21.749000000000002</v>
      </c>
      <c r="BM5191" s="12"/>
      <c r="BN5191" s="12"/>
      <c r="BO5191" s="12"/>
      <c r="BP5191" s="12"/>
      <c r="BQ5191" s="47">
        <f>SUM(BQ5153:BQ5190)</f>
        <v>136.48599999999999</v>
      </c>
      <c r="BR5191" s="12"/>
      <c r="BS5191" s="12"/>
      <c r="BT5191" s="12"/>
      <c r="BU5191" s="12"/>
      <c r="BV5191" s="47">
        <f>SUM(BV5153:BV5190)</f>
        <v>0</v>
      </c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18" t="s">
        <v>5</v>
      </c>
      <c r="H5192" s="3">
        <v>2024</v>
      </c>
      <c r="I5192" s="20" t="s">
        <v>287</v>
      </c>
      <c r="J5192" s="184" t="s">
        <v>267</v>
      </c>
      <c r="K5192" s="184" t="s">
        <v>318</v>
      </c>
      <c r="L5192" s="187">
        <f t="shared" si="177"/>
        <v>0</v>
      </c>
      <c r="M5192" s="187">
        <f t="shared" si="178"/>
        <v>0</v>
      </c>
      <c r="N5192" s="186"/>
      <c r="O5192" s="33"/>
      <c r="P5192" s="33"/>
      <c r="Q5192" s="33"/>
      <c r="R5192" s="33"/>
      <c r="S5192" s="42"/>
      <c r="T5192" s="2"/>
      <c r="U5192" s="2"/>
      <c r="V5192" s="2"/>
      <c r="W5192" s="2"/>
      <c r="X5192" s="55"/>
      <c r="Y5192" s="62"/>
      <c r="Z5192" s="62"/>
      <c r="AA5192" s="62"/>
      <c r="AB5192" s="62"/>
      <c r="AC5192" s="68"/>
      <c r="AD5192" s="2"/>
      <c r="AE5192" s="2"/>
      <c r="AF5192" s="2"/>
      <c r="AG5192" s="2"/>
      <c r="AH5192" s="55"/>
      <c r="AI5192" s="72"/>
      <c r="AJ5192" s="72"/>
      <c r="AK5192" s="72"/>
      <c r="AL5192" s="72"/>
      <c r="AM5192" s="80"/>
      <c r="AN5192" s="2"/>
      <c r="AO5192" s="2"/>
      <c r="AP5192" s="2"/>
      <c r="AQ5192" s="2"/>
      <c r="AR5192" s="55"/>
      <c r="AS5192" s="85"/>
      <c r="AT5192" s="85"/>
      <c r="AU5192" s="85"/>
      <c r="AV5192" s="85"/>
      <c r="AW5192" s="100"/>
      <c r="AX5192" s="2"/>
      <c r="AY5192" s="2"/>
      <c r="AZ5192" s="2"/>
      <c r="BA5192" s="2"/>
      <c r="BB5192" s="55"/>
      <c r="BC5192" s="105"/>
      <c r="BD5192" s="105"/>
      <c r="BE5192" s="105"/>
      <c r="BF5192" s="105"/>
      <c r="BG5192" s="109"/>
      <c r="BH5192" s="2"/>
      <c r="BI5192" s="2"/>
      <c r="BJ5192" s="2"/>
      <c r="BK5192" s="2"/>
      <c r="BL5192" s="55"/>
      <c r="BM5192" s="48"/>
      <c r="BN5192" s="48"/>
      <c r="BO5192" s="48"/>
      <c r="BP5192" s="48"/>
      <c r="BQ5192" s="117"/>
      <c r="BR5192" s="2"/>
      <c r="BS5192" s="2"/>
      <c r="BT5192" s="2"/>
      <c r="BU5192" s="2"/>
      <c r="BV5192" s="55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18" t="s">
        <v>5</v>
      </c>
      <c r="H5193" s="3">
        <v>2024</v>
      </c>
      <c r="I5193" s="20" t="s">
        <v>287</v>
      </c>
      <c r="J5193" s="184" t="s">
        <v>291</v>
      </c>
      <c r="K5193" s="184" t="s">
        <v>319</v>
      </c>
      <c r="L5193" s="187">
        <f t="shared" si="177"/>
        <v>0</v>
      </c>
      <c r="M5193" s="187">
        <f t="shared" si="178"/>
        <v>0</v>
      </c>
      <c r="N5193" s="186"/>
      <c r="O5193" s="33"/>
      <c r="P5193" s="33"/>
      <c r="Q5193" s="33"/>
      <c r="R5193" s="33"/>
      <c r="S5193" s="42"/>
      <c r="T5193" s="2"/>
      <c r="U5193" s="2"/>
      <c r="V5193" s="2"/>
      <c r="W5193" s="2"/>
      <c r="X5193" s="55"/>
      <c r="Y5193" s="62"/>
      <c r="Z5193" s="62"/>
      <c r="AA5193" s="62"/>
      <c r="AB5193" s="62"/>
      <c r="AC5193" s="68"/>
      <c r="AD5193" s="2"/>
      <c r="AE5193" s="2"/>
      <c r="AF5193" s="2"/>
      <c r="AG5193" s="2"/>
      <c r="AH5193" s="55"/>
      <c r="AI5193" s="72"/>
      <c r="AJ5193" s="72"/>
      <c r="AK5193" s="72"/>
      <c r="AL5193" s="72"/>
      <c r="AM5193" s="80"/>
      <c r="AN5193" s="2"/>
      <c r="AO5193" s="2"/>
      <c r="AP5193" s="2"/>
      <c r="AQ5193" s="2"/>
      <c r="AR5193" s="55"/>
      <c r="AS5193" s="85"/>
      <c r="AT5193" s="85"/>
      <c r="AU5193" s="85"/>
      <c r="AV5193" s="85"/>
      <c r="AW5193" s="100"/>
      <c r="AX5193" s="2"/>
      <c r="AY5193" s="2"/>
      <c r="AZ5193" s="2"/>
      <c r="BA5193" s="2"/>
      <c r="BB5193" s="55"/>
      <c r="BC5193" s="105"/>
      <c r="BD5193" s="105"/>
      <c r="BE5193" s="105"/>
      <c r="BF5193" s="105"/>
      <c r="BG5193" s="109"/>
      <c r="BH5193" s="2"/>
      <c r="BI5193" s="2"/>
      <c r="BJ5193" s="2"/>
      <c r="BK5193" s="2"/>
      <c r="BL5193" s="55"/>
      <c r="BM5193" s="48"/>
      <c r="BN5193" s="48"/>
      <c r="BO5193" s="48"/>
      <c r="BP5193" s="48"/>
      <c r="BQ5193" s="117"/>
      <c r="BR5193" s="2"/>
      <c r="BS5193" s="2"/>
      <c r="BT5193" s="2"/>
      <c r="BU5193" s="2"/>
      <c r="BV5193" s="55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18" t="s">
        <v>5</v>
      </c>
      <c r="H5194" s="3">
        <v>2024</v>
      </c>
      <c r="I5194" s="20" t="s">
        <v>286</v>
      </c>
      <c r="J5194" s="184" t="s">
        <v>336</v>
      </c>
      <c r="K5194" s="184" t="s">
        <v>319</v>
      </c>
      <c r="L5194" s="187">
        <f t="shared" si="177"/>
        <v>0</v>
      </c>
      <c r="M5194" s="187">
        <f t="shared" si="178"/>
        <v>0</v>
      </c>
      <c r="N5194" s="186"/>
      <c r="O5194" s="33"/>
      <c r="P5194" s="33"/>
      <c r="Q5194" s="33"/>
      <c r="R5194" s="33"/>
      <c r="S5194" s="42"/>
      <c r="T5194" s="2"/>
      <c r="U5194" s="2"/>
      <c r="V5194" s="2"/>
      <c r="W5194" s="2"/>
      <c r="X5194" s="55"/>
      <c r="Y5194" s="62"/>
      <c r="Z5194" s="62"/>
      <c r="AA5194" s="62"/>
      <c r="AB5194" s="62"/>
      <c r="AC5194" s="68"/>
      <c r="AD5194" s="2"/>
      <c r="AE5194" s="2"/>
      <c r="AF5194" s="2"/>
      <c r="AG5194" s="2"/>
      <c r="AH5194" s="55"/>
      <c r="AI5194" s="72"/>
      <c r="AJ5194" s="72"/>
      <c r="AK5194" s="72"/>
      <c r="AL5194" s="72"/>
      <c r="AM5194" s="80"/>
      <c r="AN5194" s="2"/>
      <c r="AO5194" s="2"/>
      <c r="AP5194" s="2"/>
      <c r="AQ5194" s="2"/>
      <c r="AR5194" s="55"/>
      <c r="AS5194" s="85"/>
      <c r="AT5194" s="85"/>
      <c r="AU5194" s="85"/>
      <c r="AV5194" s="85"/>
      <c r="AW5194" s="100"/>
      <c r="AX5194" s="2"/>
      <c r="AY5194" s="2"/>
      <c r="AZ5194" s="2"/>
      <c r="BA5194" s="2"/>
      <c r="BB5194" s="55"/>
      <c r="BC5194" s="105"/>
      <c r="BD5194" s="105"/>
      <c r="BE5194" s="105"/>
      <c r="BF5194" s="105"/>
      <c r="BG5194" s="109"/>
      <c r="BH5194" s="2"/>
      <c r="BI5194" s="2"/>
      <c r="BJ5194" s="2"/>
      <c r="BK5194" s="2"/>
      <c r="BL5194" s="55"/>
      <c r="BM5194" s="48"/>
      <c r="BN5194" s="48"/>
      <c r="BO5194" s="48"/>
      <c r="BP5194" s="48"/>
      <c r="BQ5194" s="117"/>
      <c r="BR5194" s="2"/>
      <c r="BS5194" s="2"/>
      <c r="BT5194" s="2"/>
      <c r="BU5194" s="2"/>
      <c r="BV5194" s="55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18" t="s">
        <v>5</v>
      </c>
      <c r="H5195" s="3">
        <v>2024</v>
      </c>
      <c r="I5195" s="20" t="s">
        <v>286</v>
      </c>
      <c r="J5195" s="185" t="s">
        <v>337</v>
      </c>
      <c r="K5195" s="185" t="s">
        <v>318</v>
      </c>
      <c r="L5195" s="187">
        <f t="shared" si="177"/>
        <v>0</v>
      </c>
      <c r="M5195" s="187">
        <f t="shared" si="178"/>
        <v>0</v>
      </c>
      <c r="N5195" s="186"/>
      <c r="O5195" s="53"/>
      <c r="P5195" s="53"/>
      <c r="Q5195" s="53"/>
      <c r="R5195" s="53"/>
      <c r="S5195" s="54"/>
      <c r="T5195" s="8"/>
      <c r="U5195" s="8"/>
      <c r="V5195" s="8"/>
      <c r="W5195" s="8"/>
      <c r="X5195" s="122"/>
      <c r="Y5195" s="135"/>
      <c r="Z5195" s="135"/>
      <c r="AA5195" s="135"/>
      <c r="AB5195" s="135"/>
      <c r="AC5195" s="136"/>
      <c r="AD5195" s="8"/>
      <c r="AE5195" s="8"/>
      <c r="AF5195" s="8"/>
      <c r="AG5195" s="8"/>
      <c r="AH5195" s="122"/>
      <c r="AI5195" s="137"/>
      <c r="AJ5195" s="137"/>
      <c r="AK5195" s="137"/>
      <c r="AL5195" s="137"/>
      <c r="AM5195" s="138"/>
      <c r="AN5195" s="8"/>
      <c r="AO5195" s="8"/>
      <c r="AP5195" s="8"/>
      <c r="AQ5195" s="8"/>
      <c r="AR5195" s="122"/>
      <c r="AS5195" s="139"/>
      <c r="AT5195" s="139"/>
      <c r="AU5195" s="139"/>
      <c r="AV5195" s="139"/>
      <c r="AW5195" s="140"/>
      <c r="AX5195" s="8"/>
      <c r="AY5195" s="8"/>
      <c r="AZ5195" s="8"/>
      <c r="BA5195" s="8"/>
      <c r="BB5195" s="122"/>
      <c r="BC5195" s="141"/>
      <c r="BD5195" s="141"/>
      <c r="BE5195" s="141"/>
      <c r="BF5195" s="141"/>
      <c r="BG5195" s="142"/>
      <c r="BH5195" s="8"/>
      <c r="BI5195" s="8"/>
      <c r="BJ5195" s="8"/>
      <c r="BK5195" s="8"/>
      <c r="BL5195" s="122"/>
      <c r="BM5195" s="143"/>
      <c r="BN5195" s="143"/>
      <c r="BO5195" s="143"/>
      <c r="BP5195" s="143"/>
      <c r="BQ5195" s="144"/>
      <c r="BR5195" s="8"/>
      <c r="BS5195" s="8"/>
      <c r="BT5195" s="8"/>
      <c r="BU5195" s="8"/>
      <c r="BV5195" s="122"/>
    </row>
    <row r="5196" spans="1:74" ht="28.8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18" t="s">
        <v>5</v>
      </c>
      <c r="H5196" s="3">
        <v>2024</v>
      </c>
      <c r="I5196" s="20" t="s">
        <v>286</v>
      </c>
      <c r="J5196" s="185" t="s">
        <v>338</v>
      </c>
      <c r="K5196" s="185" t="s">
        <v>339</v>
      </c>
      <c r="L5196" s="187">
        <f t="shared" si="177"/>
        <v>0</v>
      </c>
      <c r="M5196" s="187">
        <f t="shared" si="178"/>
        <v>0</v>
      </c>
      <c r="N5196" s="186"/>
      <c r="O5196" s="53"/>
      <c r="P5196" s="53"/>
      <c r="Q5196" s="53"/>
      <c r="R5196" s="53"/>
      <c r="S5196" s="54"/>
      <c r="T5196" s="8"/>
      <c r="U5196" s="8"/>
      <c r="V5196" s="8"/>
      <c r="W5196" s="8"/>
      <c r="X5196" s="122"/>
      <c r="Y5196" s="135"/>
      <c r="Z5196" s="135"/>
      <c r="AA5196" s="135"/>
      <c r="AB5196" s="135"/>
      <c r="AC5196" s="136"/>
      <c r="AD5196" s="8"/>
      <c r="AE5196" s="8"/>
      <c r="AF5196" s="8"/>
      <c r="AG5196" s="8"/>
      <c r="AH5196" s="122"/>
      <c r="AI5196" s="137"/>
      <c r="AJ5196" s="137"/>
      <c r="AK5196" s="137"/>
      <c r="AL5196" s="137"/>
      <c r="AM5196" s="138"/>
      <c r="AN5196" s="8"/>
      <c r="AO5196" s="8"/>
      <c r="AP5196" s="8"/>
      <c r="AQ5196" s="8"/>
      <c r="AR5196" s="122"/>
      <c r="AS5196" s="139"/>
      <c r="AT5196" s="139"/>
      <c r="AU5196" s="139"/>
      <c r="AV5196" s="139"/>
      <c r="AW5196" s="140"/>
      <c r="AX5196" s="8"/>
      <c r="AY5196" s="8"/>
      <c r="AZ5196" s="8"/>
      <c r="BA5196" s="8"/>
      <c r="BB5196" s="122"/>
      <c r="BC5196" s="141"/>
      <c r="BD5196" s="141"/>
      <c r="BE5196" s="141"/>
      <c r="BF5196" s="141"/>
      <c r="BG5196" s="142"/>
      <c r="BH5196" s="8"/>
      <c r="BI5196" s="8"/>
      <c r="BJ5196" s="8"/>
      <c r="BK5196" s="8"/>
      <c r="BL5196" s="122"/>
      <c r="BM5196" s="143"/>
      <c r="BN5196" s="143"/>
      <c r="BO5196" s="143"/>
      <c r="BP5196" s="143"/>
      <c r="BQ5196" s="144"/>
      <c r="BR5196" s="8"/>
      <c r="BS5196" s="8"/>
      <c r="BT5196" s="8"/>
      <c r="BU5196" s="8"/>
      <c r="BV5196" s="122"/>
    </row>
    <row r="5197" spans="1:74" ht="28.8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18" t="s">
        <v>5</v>
      </c>
      <c r="H5197" s="3">
        <v>2024</v>
      </c>
      <c r="I5197" s="20" t="s">
        <v>286</v>
      </c>
      <c r="J5197" s="185" t="s">
        <v>340</v>
      </c>
      <c r="K5197" s="185" t="s">
        <v>318</v>
      </c>
      <c r="L5197" s="187">
        <f t="shared" si="177"/>
        <v>0</v>
      </c>
      <c r="M5197" s="187">
        <f t="shared" si="178"/>
        <v>0</v>
      </c>
      <c r="N5197" s="186"/>
      <c r="O5197" s="53"/>
      <c r="P5197" s="53"/>
      <c r="Q5197" s="53"/>
      <c r="R5197" s="53"/>
      <c r="S5197" s="54"/>
      <c r="T5197" s="8"/>
      <c r="U5197" s="8"/>
      <c r="V5197" s="8"/>
      <c r="W5197" s="8"/>
      <c r="X5197" s="122"/>
      <c r="Y5197" s="135"/>
      <c r="Z5197" s="135"/>
      <c r="AA5197" s="135"/>
      <c r="AB5197" s="135"/>
      <c r="AC5197" s="136"/>
      <c r="AD5197" s="8"/>
      <c r="AE5197" s="8"/>
      <c r="AF5197" s="8"/>
      <c r="AG5197" s="8"/>
      <c r="AH5197" s="122"/>
      <c r="AI5197" s="137"/>
      <c r="AJ5197" s="137"/>
      <c r="AK5197" s="137"/>
      <c r="AL5197" s="137"/>
      <c r="AM5197" s="138"/>
      <c r="AN5197" s="8"/>
      <c r="AO5197" s="8"/>
      <c r="AP5197" s="8"/>
      <c r="AQ5197" s="8"/>
      <c r="AR5197" s="122"/>
      <c r="AS5197" s="139"/>
      <c r="AT5197" s="139"/>
      <c r="AU5197" s="139"/>
      <c r="AV5197" s="139"/>
      <c r="AW5197" s="140"/>
      <c r="AX5197" s="8"/>
      <c r="AY5197" s="8"/>
      <c r="AZ5197" s="8"/>
      <c r="BA5197" s="8"/>
      <c r="BB5197" s="122"/>
      <c r="BC5197" s="141"/>
      <c r="BD5197" s="141"/>
      <c r="BE5197" s="141"/>
      <c r="BF5197" s="141"/>
      <c r="BG5197" s="142"/>
      <c r="BH5197" s="8"/>
      <c r="BI5197" s="8"/>
      <c r="BJ5197" s="8"/>
      <c r="BK5197" s="8"/>
      <c r="BL5197" s="122"/>
      <c r="BM5197" s="143"/>
      <c r="BN5197" s="143"/>
      <c r="BO5197" s="143"/>
      <c r="BP5197" s="143"/>
      <c r="BQ5197" s="144"/>
      <c r="BR5197" s="8"/>
      <c r="BS5197" s="8"/>
      <c r="BT5197" s="8"/>
      <c r="BU5197" s="8"/>
      <c r="BV5197" s="122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18" t="s">
        <v>5</v>
      </c>
      <c r="H5198" s="3">
        <v>2024</v>
      </c>
      <c r="I5198" s="20" t="s">
        <v>286</v>
      </c>
      <c r="J5198" s="185" t="s">
        <v>341</v>
      </c>
      <c r="K5198" s="185" t="s">
        <v>320</v>
      </c>
      <c r="L5198" s="187">
        <f t="shared" si="177"/>
        <v>0</v>
      </c>
      <c r="M5198" s="187">
        <f t="shared" si="178"/>
        <v>0</v>
      </c>
      <c r="N5198" s="186"/>
      <c r="O5198" s="53"/>
      <c r="P5198" s="53"/>
      <c r="Q5198" s="53"/>
      <c r="R5198" s="53"/>
      <c r="S5198" s="54"/>
      <c r="T5198" s="8"/>
      <c r="U5198" s="8"/>
      <c r="V5198" s="8"/>
      <c r="W5198" s="8"/>
      <c r="X5198" s="122"/>
      <c r="Y5198" s="135"/>
      <c r="Z5198" s="135"/>
      <c r="AA5198" s="135"/>
      <c r="AB5198" s="135"/>
      <c r="AC5198" s="136"/>
      <c r="AD5198" s="8"/>
      <c r="AE5198" s="8"/>
      <c r="AF5198" s="8"/>
      <c r="AG5198" s="8"/>
      <c r="AH5198" s="122"/>
      <c r="AI5198" s="137"/>
      <c r="AJ5198" s="137"/>
      <c r="AK5198" s="137"/>
      <c r="AL5198" s="137"/>
      <c r="AM5198" s="138"/>
      <c r="AN5198" s="8"/>
      <c r="AO5198" s="8"/>
      <c r="AP5198" s="8"/>
      <c r="AQ5198" s="8"/>
      <c r="AR5198" s="122"/>
      <c r="AS5198" s="139"/>
      <c r="AT5198" s="139"/>
      <c r="AU5198" s="139"/>
      <c r="AV5198" s="139"/>
      <c r="AW5198" s="140"/>
      <c r="AX5198" s="8"/>
      <c r="AY5198" s="8"/>
      <c r="AZ5198" s="8"/>
      <c r="BA5198" s="8"/>
      <c r="BB5198" s="122"/>
      <c r="BC5198" s="141"/>
      <c r="BD5198" s="141"/>
      <c r="BE5198" s="141"/>
      <c r="BF5198" s="141"/>
      <c r="BG5198" s="142"/>
      <c r="BH5198" s="8"/>
      <c r="BI5198" s="8"/>
      <c r="BJ5198" s="8"/>
      <c r="BK5198" s="8"/>
      <c r="BL5198" s="122"/>
      <c r="BM5198" s="143"/>
      <c r="BN5198" s="143"/>
      <c r="BO5198" s="143"/>
      <c r="BP5198" s="143"/>
      <c r="BQ5198" s="144"/>
      <c r="BR5198" s="8"/>
      <c r="BS5198" s="8"/>
      <c r="BT5198" s="8"/>
      <c r="BU5198" s="8"/>
      <c r="BV5198" s="122"/>
    </row>
    <row r="5199" spans="1:74" ht="28.8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18" t="s">
        <v>5</v>
      </c>
      <c r="H5199" s="3">
        <v>2024</v>
      </c>
      <c r="I5199" s="20" t="s">
        <v>286</v>
      </c>
      <c r="J5199" s="185" t="s">
        <v>342</v>
      </c>
      <c r="K5199" s="185" t="s">
        <v>320</v>
      </c>
      <c r="L5199" s="187">
        <f t="shared" si="177"/>
        <v>0</v>
      </c>
      <c r="M5199" s="187">
        <f t="shared" si="178"/>
        <v>0</v>
      </c>
      <c r="N5199" s="186"/>
      <c r="O5199" s="53"/>
      <c r="P5199" s="53"/>
      <c r="Q5199" s="53"/>
      <c r="R5199" s="53"/>
      <c r="S5199" s="54"/>
      <c r="T5199" s="8"/>
      <c r="U5199" s="8"/>
      <c r="V5199" s="8"/>
      <c r="W5199" s="8"/>
      <c r="X5199" s="122"/>
      <c r="Y5199" s="135"/>
      <c r="Z5199" s="135"/>
      <c r="AA5199" s="135"/>
      <c r="AB5199" s="135"/>
      <c r="AC5199" s="136"/>
      <c r="AD5199" s="8"/>
      <c r="AE5199" s="8"/>
      <c r="AF5199" s="8"/>
      <c r="AG5199" s="8"/>
      <c r="AH5199" s="122"/>
      <c r="AI5199" s="137"/>
      <c r="AJ5199" s="137"/>
      <c r="AK5199" s="137"/>
      <c r="AL5199" s="137"/>
      <c r="AM5199" s="138"/>
      <c r="AN5199" s="8"/>
      <c r="AO5199" s="8"/>
      <c r="AP5199" s="8"/>
      <c r="AQ5199" s="8"/>
      <c r="AR5199" s="122"/>
      <c r="AS5199" s="139"/>
      <c r="AT5199" s="139"/>
      <c r="AU5199" s="139"/>
      <c r="AV5199" s="139"/>
      <c r="AW5199" s="140"/>
      <c r="AX5199" s="8"/>
      <c r="AY5199" s="8"/>
      <c r="AZ5199" s="8"/>
      <c r="BA5199" s="8"/>
      <c r="BB5199" s="122"/>
      <c r="BC5199" s="141"/>
      <c r="BD5199" s="141"/>
      <c r="BE5199" s="141"/>
      <c r="BF5199" s="141"/>
      <c r="BG5199" s="142"/>
      <c r="BH5199" s="8"/>
      <c r="BI5199" s="8"/>
      <c r="BJ5199" s="8"/>
      <c r="BK5199" s="8"/>
      <c r="BL5199" s="122"/>
      <c r="BM5199" s="143"/>
      <c r="BN5199" s="143"/>
      <c r="BO5199" s="143"/>
      <c r="BP5199" s="143"/>
      <c r="BQ5199" s="144"/>
      <c r="BR5199" s="8"/>
      <c r="BS5199" s="8"/>
      <c r="BT5199" s="8"/>
      <c r="BU5199" s="8"/>
      <c r="BV5199" s="122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18" t="s">
        <v>5</v>
      </c>
      <c r="H5200" s="3">
        <v>2024</v>
      </c>
      <c r="I5200" s="20" t="s">
        <v>286</v>
      </c>
      <c r="J5200" s="185" t="s">
        <v>343</v>
      </c>
      <c r="K5200" s="185" t="s">
        <v>339</v>
      </c>
      <c r="L5200" s="187">
        <f t="shared" si="177"/>
        <v>0</v>
      </c>
      <c r="M5200" s="187">
        <f t="shared" si="178"/>
        <v>0</v>
      </c>
      <c r="N5200" s="186"/>
      <c r="O5200" s="53"/>
      <c r="P5200" s="53"/>
      <c r="Q5200" s="53"/>
      <c r="R5200" s="53"/>
      <c r="S5200" s="54"/>
      <c r="T5200" s="8"/>
      <c r="U5200" s="8"/>
      <c r="V5200" s="8"/>
      <c r="W5200" s="8"/>
      <c r="X5200" s="122"/>
      <c r="Y5200" s="135"/>
      <c r="Z5200" s="135"/>
      <c r="AA5200" s="135"/>
      <c r="AB5200" s="135"/>
      <c r="AC5200" s="136"/>
      <c r="AD5200" s="8"/>
      <c r="AE5200" s="8"/>
      <c r="AF5200" s="8"/>
      <c r="AG5200" s="8"/>
      <c r="AH5200" s="122"/>
      <c r="AI5200" s="137"/>
      <c r="AJ5200" s="137"/>
      <c r="AK5200" s="137"/>
      <c r="AL5200" s="137"/>
      <c r="AM5200" s="138"/>
      <c r="AN5200" s="8"/>
      <c r="AO5200" s="8"/>
      <c r="AP5200" s="8"/>
      <c r="AQ5200" s="8"/>
      <c r="AR5200" s="122"/>
      <c r="AS5200" s="139"/>
      <c r="AT5200" s="139"/>
      <c r="AU5200" s="139"/>
      <c r="AV5200" s="139"/>
      <c r="AW5200" s="140"/>
      <c r="AX5200" s="8"/>
      <c r="AY5200" s="8"/>
      <c r="AZ5200" s="8"/>
      <c r="BA5200" s="8"/>
      <c r="BB5200" s="122"/>
      <c r="BC5200" s="141"/>
      <c r="BD5200" s="141"/>
      <c r="BE5200" s="141"/>
      <c r="BF5200" s="141"/>
      <c r="BG5200" s="142"/>
      <c r="BH5200" s="8"/>
      <c r="BI5200" s="8"/>
      <c r="BJ5200" s="8"/>
      <c r="BK5200" s="8"/>
      <c r="BL5200" s="122"/>
      <c r="BM5200" s="143"/>
      <c r="BN5200" s="143"/>
      <c r="BO5200" s="143"/>
      <c r="BP5200" s="143"/>
      <c r="BQ5200" s="144"/>
      <c r="BR5200" s="8"/>
      <c r="BS5200" s="8"/>
      <c r="BT5200" s="8"/>
      <c r="BU5200" s="8"/>
      <c r="BV5200" s="122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18" t="s">
        <v>5</v>
      </c>
      <c r="H5201" s="3">
        <v>2024</v>
      </c>
      <c r="I5201" s="20" t="s">
        <v>288</v>
      </c>
      <c r="J5201" s="185" t="s">
        <v>344</v>
      </c>
      <c r="K5201" s="185" t="s">
        <v>318</v>
      </c>
      <c r="L5201" s="187">
        <f t="shared" si="177"/>
        <v>0</v>
      </c>
      <c r="M5201" s="187">
        <f t="shared" si="178"/>
        <v>0</v>
      </c>
      <c r="N5201" s="186"/>
      <c r="O5201" s="53"/>
      <c r="P5201" s="53"/>
      <c r="Q5201" s="53"/>
      <c r="R5201" s="53"/>
      <c r="S5201" s="54"/>
      <c r="T5201" s="8"/>
      <c r="U5201" s="8"/>
      <c r="V5201" s="8"/>
      <c r="W5201" s="8"/>
      <c r="X5201" s="122"/>
      <c r="Y5201" s="135"/>
      <c r="Z5201" s="135"/>
      <c r="AA5201" s="135"/>
      <c r="AB5201" s="135"/>
      <c r="AC5201" s="136"/>
      <c r="AD5201" s="8"/>
      <c r="AE5201" s="8"/>
      <c r="AF5201" s="8"/>
      <c r="AG5201" s="8"/>
      <c r="AH5201" s="122"/>
      <c r="AI5201" s="137"/>
      <c r="AJ5201" s="137"/>
      <c r="AK5201" s="137"/>
      <c r="AL5201" s="137"/>
      <c r="AM5201" s="138"/>
      <c r="AN5201" s="8"/>
      <c r="AO5201" s="8"/>
      <c r="AP5201" s="8"/>
      <c r="AQ5201" s="8"/>
      <c r="AR5201" s="122"/>
      <c r="AS5201" s="139"/>
      <c r="AT5201" s="139"/>
      <c r="AU5201" s="139"/>
      <c r="AV5201" s="139"/>
      <c r="AW5201" s="140"/>
      <c r="AX5201" s="8"/>
      <c r="AY5201" s="8"/>
      <c r="AZ5201" s="8"/>
      <c r="BA5201" s="8"/>
      <c r="BB5201" s="122"/>
      <c r="BC5201" s="141"/>
      <c r="BD5201" s="141"/>
      <c r="BE5201" s="141"/>
      <c r="BF5201" s="141"/>
      <c r="BG5201" s="142"/>
      <c r="BH5201" s="8"/>
      <c r="BI5201" s="8"/>
      <c r="BJ5201" s="8"/>
      <c r="BK5201" s="8"/>
      <c r="BL5201" s="122"/>
      <c r="BM5201" s="143"/>
      <c r="BN5201" s="143"/>
      <c r="BO5201" s="143"/>
      <c r="BP5201" s="143"/>
      <c r="BQ5201" s="144"/>
      <c r="BR5201" s="8"/>
      <c r="BS5201" s="8"/>
      <c r="BT5201" s="8"/>
      <c r="BU5201" s="8"/>
      <c r="BV5201" s="122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18" t="s">
        <v>5</v>
      </c>
      <c r="H5202" s="3">
        <v>2024</v>
      </c>
      <c r="I5202" s="20" t="s">
        <v>288</v>
      </c>
      <c r="J5202" s="184" t="s">
        <v>351</v>
      </c>
      <c r="K5202" s="184" t="s">
        <v>318</v>
      </c>
      <c r="L5202" s="187">
        <f t="shared" si="177"/>
        <v>1.0500000000000001E-2</v>
      </c>
      <c r="M5202" s="187">
        <f t="shared" si="178"/>
        <v>54.756</v>
      </c>
      <c r="N5202" s="186"/>
      <c r="O5202" s="53"/>
      <c r="P5202" s="53"/>
      <c r="Q5202" s="53"/>
      <c r="R5202" s="53"/>
      <c r="S5202" s="54"/>
      <c r="T5202" s="8"/>
      <c r="U5202" s="8"/>
      <c r="V5202" s="8"/>
      <c r="W5202" s="8"/>
      <c r="X5202" s="122"/>
      <c r="Y5202" s="135"/>
      <c r="Z5202" s="135"/>
      <c r="AA5202" s="135"/>
      <c r="AB5202" s="135"/>
      <c r="AC5202" s="136"/>
      <c r="AD5202" s="8"/>
      <c r="AE5202" s="8"/>
      <c r="AF5202" s="8"/>
      <c r="AG5202" s="8"/>
      <c r="AH5202" s="122"/>
      <c r="AI5202" s="137"/>
      <c r="AJ5202" s="137"/>
      <c r="AK5202" s="137"/>
      <c r="AL5202" s="137"/>
      <c r="AM5202" s="138"/>
      <c r="AN5202" s="8"/>
      <c r="AO5202" s="8"/>
      <c r="AP5202" s="8"/>
      <c r="AQ5202" s="8"/>
      <c r="AR5202" s="122"/>
      <c r="AS5202" s="139"/>
      <c r="AT5202" s="139"/>
      <c r="AU5202" s="139"/>
      <c r="AV5202" s="139"/>
      <c r="AW5202" s="140"/>
      <c r="AX5202" s="8"/>
      <c r="AY5202" s="8"/>
      <c r="AZ5202" s="8"/>
      <c r="BA5202" s="8"/>
      <c r="BB5202" s="122"/>
      <c r="BC5202" s="141"/>
      <c r="BD5202" s="141"/>
      <c r="BE5202" s="141"/>
      <c r="BF5202" s="141"/>
      <c r="BG5202" s="142"/>
      <c r="BH5202" s="8"/>
      <c r="BI5202" s="8"/>
      <c r="BJ5202" s="8"/>
      <c r="BK5202" s="8"/>
      <c r="BL5202" s="122"/>
      <c r="BM5202" s="143" t="s">
        <v>1086</v>
      </c>
      <c r="BN5202" s="143"/>
      <c r="BO5202" s="143"/>
      <c r="BP5202" s="143">
        <v>1.0500000000000001E-2</v>
      </c>
      <c r="BQ5202" s="144">
        <v>50</v>
      </c>
      <c r="BR5202" s="8"/>
      <c r="BS5202" s="8"/>
      <c r="BT5202" s="8"/>
      <c r="BU5202" s="8"/>
      <c r="BV5202" s="122">
        <v>4.7560000000000002</v>
      </c>
    </row>
    <row r="5203" spans="1:74" ht="28.8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18" t="s">
        <v>5</v>
      </c>
      <c r="H5203" s="3">
        <v>2024</v>
      </c>
      <c r="I5203" s="20" t="s">
        <v>288</v>
      </c>
      <c r="J5203" s="184" t="s">
        <v>352</v>
      </c>
      <c r="K5203" s="184" t="s">
        <v>321</v>
      </c>
      <c r="L5203" s="187">
        <f t="shared" si="177"/>
        <v>0</v>
      </c>
      <c r="M5203" s="187">
        <f t="shared" si="178"/>
        <v>0</v>
      </c>
      <c r="N5203" s="186"/>
      <c r="O5203" s="33"/>
      <c r="P5203" s="33"/>
      <c r="Q5203" s="33"/>
      <c r="R5203" s="33"/>
      <c r="S5203" s="42"/>
      <c r="T5203" s="2"/>
      <c r="U5203" s="2"/>
      <c r="V5203" s="2"/>
      <c r="W5203" s="2"/>
      <c r="X5203" s="55"/>
      <c r="Y5203" s="62"/>
      <c r="Z5203" s="62"/>
      <c r="AA5203" s="62"/>
      <c r="AB5203" s="62"/>
      <c r="AC5203" s="68"/>
      <c r="AD5203" s="2"/>
      <c r="AE5203" s="2"/>
      <c r="AF5203" s="2"/>
      <c r="AG5203" s="2"/>
      <c r="AH5203" s="55"/>
      <c r="AI5203" s="72"/>
      <c r="AJ5203" s="72"/>
      <c r="AK5203" s="72"/>
      <c r="AL5203" s="72"/>
      <c r="AM5203" s="80"/>
      <c r="AN5203" s="2"/>
      <c r="AO5203" s="2"/>
      <c r="AP5203" s="2"/>
      <c r="AQ5203" s="2"/>
      <c r="AR5203" s="55"/>
      <c r="AS5203" s="85"/>
      <c r="AT5203" s="85"/>
      <c r="AU5203" s="85"/>
      <c r="AV5203" s="85"/>
      <c r="AW5203" s="100"/>
      <c r="AX5203" s="2"/>
      <c r="AY5203" s="2"/>
      <c r="AZ5203" s="2"/>
      <c r="BA5203" s="2"/>
      <c r="BB5203" s="55"/>
      <c r="BC5203" s="105"/>
      <c r="BD5203" s="105"/>
      <c r="BE5203" s="105"/>
      <c r="BF5203" s="105"/>
      <c r="BG5203" s="109"/>
      <c r="BH5203" s="2"/>
      <c r="BI5203" s="2"/>
      <c r="BJ5203" s="2"/>
      <c r="BK5203" s="2"/>
      <c r="BL5203" s="55"/>
      <c r="BM5203" s="48"/>
      <c r="BN5203" s="48"/>
      <c r="BO5203" s="48"/>
      <c r="BP5203" s="48"/>
      <c r="BQ5203" s="117"/>
      <c r="BR5203" s="2"/>
      <c r="BS5203" s="2"/>
      <c r="BT5203" s="2"/>
      <c r="BU5203" s="2"/>
      <c r="BV5203" s="55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18" t="s">
        <v>5</v>
      </c>
      <c r="H5204" s="3">
        <v>2024</v>
      </c>
      <c r="I5204" s="20" t="s">
        <v>288</v>
      </c>
      <c r="J5204" s="184" t="s">
        <v>345</v>
      </c>
      <c r="K5204" s="184" t="s">
        <v>318</v>
      </c>
      <c r="L5204" s="187">
        <f t="shared" si="177"/>
        <v>0</v>
      </c>
      <c r="M5204" s="187">
        <f t="shared" si="178"/>
        <v>0</v>
      </c>
      <c r="N5204" s="186"/>
      <c r="O5204" s="34"/>
      <c r="P5204" s="33"/>
      <c r="Q5204" s="33"/>
      <c r="R5204" s="33"/>
      <c r="S5204" s="42"/>
      <c r="T5204" s="3"/>
      <c r="U5204" s="2"/>
      <c r="V5204" s="2"/>
      <c r="W5204" s="2"/>
      <c r="X5204" s="55"/>
      <c r="Y5204" s="64"/>
      <c r="Z5204" s="62"/>
      <c r="AA5204" s="62"/>
      <c r="AB5204" s="62"/>
      <c r="AC5204" s="68"/>
      <c r="AD5204" s="3"/>
      <c r="AE5204" s="2"/>
      <c r="AF5204" s="2"/>
      <c r="AG5204" s="2"/>
      <c r="AH5204" s="55"/>
      <c r="AI5204" s="73"/>
      <c r="AJ5204" s="72"/>
      <c r="AK5204" s="72"/>
      <c r="AL5204" s="72"/>
      <c r="AM5204" s="80"/>
      <c r="AN5204" s="3"/>
      <c r="AO5204" s="2"/>
      <c r="AP5204" s="2"/>
      <c r="AQ5204" s="2"/>
      <c r="AR5204" s="55"/>
      <c r="AS5204" s="86"/>
      <c r="AT5204" s="85"/>
      <c r="AU5204" s="85"/>
      <c r="AV5204" s="85"/>
      <c r="AW5204" s="100"/>
      <c r="AX5204" s="3"/>
      <c r="AY5204" s="2"/>
      <c r="AZ5204" s="2"/>
      <c r="BA5204" s="2"/>
      <c r="BB5204" s="55"/>
      <c r="BC5204" s="106"/>
      <c r="BD5204" s="105"/>
      <c r="BE5204" s="105"/>
      <c r="BF5204" s="105"/>
      <c r="BG5204" s="109"/>
      <c r="BH5204" s="3"/>
      <c r="BI5204" s="2"/>
      <c r="BJ5204" s="2"/>
      <c r="BK5204" s="2"/>
      <c r="BL5204" s="55"/>
      <c r="BM5204" s="49"/>
      <c r="BN5204" s="48"/>
      <c r="BO5204" s="48"/>
      <c r="BP5204" s="48"/>
      <c r="BQ5204" s="117"/>
      <c r="BR5204" s="3"/>
      <c r="BS5204" s="2"/>
      <c r="BT5204" s="2"/>
      <c r="BU5204" s="2"/>
      <c r="BV5204" s="55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18" t="s">
        <v>5</v>
      </c>
      <c r="H5205" s="3">
        <v>2024</v>
      </c>
      <c r="I5205" s="20" t="s">
        <v>289</v>
      </c>
      <c r="J5205" s="184" t="s">
        <v>268</v>
      </c>
      <c r="K5205" s="184" t="s">
        <v>318</v>
      </c>
      <c r="L5205" s="187">
        <f t="shared" si="177"/>
        <v>0.35799999999999998</v>
      </c>
      <c r="M5205" s="187">
        <f t="shared" si="178"/>
        <v>774.24</v>
      </c>
      <c r="N5205" s="186" t="s">
        <v>1282</v>
      </c>
      <c r="O5205" s="33"/>
      <c r="P5205" s="33"/>
      <c r="Q5205" s="33"/>
      <c r="R5205" s="33"/>
      <c r="S5205" s="42"/>
      <c r="T5205" s="2"/>
      <c r="U5205" s="2"/>
      <c r="V5205" s="2"/>
      <c r="W5205" s="2"/>
      <c r="X5205" s="55"/>
      <c r="Y5205" s="62"/>
      <c r="Z5205" s="62"/>
      <c r="AA5205" s="62"/>
      <c r="AB5205" s="62"/>
      <c r="AC5205" s="68"/>
      <c r="AD5205" s="2"/>
      <c r="AE5205" s="2"/>
      <c r="AF5205" s="2"/>
      <c r="AG5205" s="2"/>
      <c r="AH5205" s="55"/>
      <c r="AI5205" s="72"/>
      <c r="AJ5205" s="72"/>
      <c r="AK5205" s="72"/>
      <c r="AL5205" s="72"/>
      <c r="AM5205" s="80"/>
      <c r="AN5205" s="2"/>
      <c r="AO5205" s="2"/>
      <c r="AP5205" s="2"/>
      <c r="AQ5205" s="2"/>
      <c r="AR5205" s="55"/>
      <c r="AS5205" s="85"/>
      <c r="AT5205" s="85"/>
      <c r="AU5205" s="85"/>
      <c r="AV5205" s="85"/>
      <c r="AW5205" s="100"/>
      <c r="AX5205" s="2"/>
      <c r="AY5205" s="2"/>
      <c r="AZ5205" s="2"/>
      <c r="BA5205" s="2"/>
      <c r="BB5205" s="55"/>
      <c r="BC5205" s="105"/>
      <c r="BD5205" s="105"/>
      <c r="BE5205" s="105"/>
      <c r="BF5205" s="105"/>
      <c r="BG5205" s="109"/>
      <c r="BH5205" s="2"/>
      <c r="BI5205" s="2"/>
      <c r="BJ5205" s="2"/>
      <c r="BK5205" s="2"/>
      <c r="BL5205" s="55"/>
      <c r="BM5205" s="48"/>
      <c r="BN5205" s="48"/>
      <c r="BO5205" s="48"/>
      <c r="BP5205" s="48"/>
      <c r="BQ5205" s="117"/>
      <c r="BR5205" s="2" t="s">
        <v>1282</v>
      </c>
      <c r="BS5205" s="2"/>
      <c r="BT5205" s="2"/>
      <c r="BU5205" s="2">
        <f>0.172+0.186</f>
        <v>0.35799999999999998</v>
      </c>
      <c r="BV5205" s="55">
        <f>340+434.24</f>
        <v>774.24</v>
      </c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18" t="s">
        <v>5</v>
      </c>
      <c r="H5206" s="3">
        <v>2024</v>
      </c>
      <c r="I5206" s="20" t="s">
        <v>289</v>
      </c>
      <c r="J5206" s="184" t="s">
        <v>292</v>
      </c>
      <c r="K5206" s="184" t="s">
        <v>318</v>
      </c>
      <c r="L5206" s="187">
        <f t="shared" si="177"/>
        <v>0</v>
      </c>
      <c r="M5206" s="187">
        <f t="shared" si="178"/>
        <v>0</v>
      </c>
      <c r="N5206" s="186"/>
      <c r="O5206" s="33"/>
      <c r="P5206" s="33"/>
      <c r="Q5206" s="33"/>
      <c r="R5206" s="33"/>
      <c r="S5206" s="42"/>
      <c r="T5206" s="2"/>
      <c r="U5206" s="2"/>
      <c r="V5206" s="2"/>
      <c r="W5206" s="2"/>
      <c r="X5206" s="55"/>
      <c r="Y5206" s="62"/>
      <c r="Z5206" s="62"/>
      <c r="AA5206" s="62"/>
      <c r="AB5206" s="62"/>
      <c r="AC5206" s="68"/>
      <c r="AD5206" s="2"/>
      <c r="AE5206" s="2"/>
      <c r="AF5206" s="2"/>
      <c r="AG5206" s="2"/>
      <c r="AH5206" s="55"/>
      <c r="AI5206" s="72"/>
      <c r="AJ5206" s="72"/>
      <c r="AK5206" s="72"/>
      <c r="AL5206" s="72"/>
      <c r="AM5206" s="80"/>
      <c r="AN5206" s="2"/>
      <c r="AO5206" s="2"/>
      <c r="AP5206" s="2"/>
      <c r="AQ5206" s="2"/>
      <c r="AR5206" s="55"/>
      <c r="AS5206" s="85"/>
      <c r="AT5206" s="85"/>
      <c r="AU5206" s="85"/>
      <c r="AV5206" s="85"/>
      <c r="AW5206" s="100"/>
      <c r="AX5206" s="2"/>
      <c r="AY5206" s="2"/>
      <c r="AZ5206" s="2"/>
      <c r="BA5206" s="2"/>
      <c r="BB5206" s="55"/>
      <c r="BC5206" s="105"/>
      <c r="BD5206" s="105"/>
      <c r="BE5206" s="105"/>
      <c r="BF5206" s="105"/>
      <c r="BG5206" s="109"/>
      <c r="BH5206" s="2"/>
      <c r="BI5206" s="2"/>
      <c r="BJ5206" s="2"/>
      <c r="BK5206" s="2"/>
      <c r="BL5206" s="55"/>
      <c r="BM5206" s="48"/>
      <c r="BN5206" s="48"/>
      <c r="BO5206" s="48"/>
      <c r="BP5206" s="48"/>
      <c r="BQ5206" s="117"/>
      <c r="BR5206" s="2"/>
      <c r="BS5206" s="2"/>
      <c r="BT5206" s="2"/>
      <c r="BU5206" s="2"/>
      <c r="BV5206" s="55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18" t="s">
        <v>5</v>
      </c>
      <c r="H5207" s="3">
        <v>2024</v>
      </c>
      <c r="I5207" s="20" t="s">
        <v>285</v>
      </c>
      <c r="J5207" s="184" t="s">
        <v>293</v>
      </c>
      <c r="K5207" s="184" t="s">
        <v>318</v>
      </c>
      <c r="L5207" s="187">
        <f t="shared" si="177"/>
        <v>0</v>
      </c>
      <c r="M5207" s="187">
        <f t="shared" si="178"/>
        <v>0</v>
      </c>
      <c r="N5207" s="186"/>
      <c r="O5207" s="33"/>
      <c r="P5207" s="33"/>
      <c r="Q5207" s="33"/>
      <c r="R5207" s="34"/>
      <c r="S5207" s="41"/>
      <c r="T5207" s="2"/>
      <c r="U5207" s="2"/>
      <c r="V5207" s="2"/>
      <c r="W5207" s="3"/>
      <c r="X5207" s="56"/>
      <c r="Y5207" s="62"/>
      <c r="Z5207" s="62"/>
      <c r="AA5207" s="62"/>
      <c r="AB5207" s="64"/>
      <c r="AC5207" s="69"/>
      <c r="AD5207" s="2"/>
      <c r="AE5207" s="2"/>
      <c r="AF5207" s="2"/>
      <c r="AG5207" s="3"/>
      <c r="AH5207" s="56"/>
      <c r="AI5207" s="72"/>
      <c r="AJ5207" s="72"/>
      <c r="AK5207" s="72"/>
      <c r="AL5207" s="73"/>
      <c r="AM5207" s="81"/>
      <c r="AN5207" s="2"/>
      <c r="AO5207" s="2"/>
      <c r="AP5207" s="2"/>
      <c r="AQ5207" s="3"/>
      <c r="AR5207" s="56"/>
      <c r="AS5207" s="85"/>
      <c r="AT5207" s="85"/>
      <c r="AU5207" s="85"/>
      <c r="AV5207" s="86"/>
      <c r="AW5207" s="101"/>
      <c r="AX5207" s="2"/>
      <c r="AY5207" s="2"/>
      <c r="AZ5207" s="2"/>
      <c r="BA5207" s="3"/>
      <c r="BB5207" s="56"/>
      <c r="BC5207" s="105"/>
      <c r="BD5207" s="105"/>
      <c r="BE5207" s="105"/>
      <c r="BF5207" s="106"/>
      <c r="BG5207" s="110"/>
      <c r="BH5207" s="2"/>
      <c r="BI5207" s="2"/>
      <c r="BJ5207" s="2"/>
      <c r="BK5207" s="3"/>
      <c r="BL5207" s="56"/>
      <c r="BM5207" s="48"/>
      <c r="BN5207" s="48"/>
      <c r="BO5207" s="48"/>
      <c r="BP5207" s="49"/>
      <c r="BQ5207" s="118"/>
      <c r="BR5207" s="2"/>
      <c r="BS5207" s="2"/>
      <c r="BT5207" s="2"/>
      <c r="BU5207" s="3"/>
      <c r="BV5207" s="56"/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18" t="s">
        <v>5</v>
      </c>
      <c r="H5208" s="3">
        <v>2024</v>
      </c>
      <c r="I5208" s="20" t="s">
        <v>287</v>
      </c>
      <c r="J5208" s="184" t="s">
        <v>269</v>
      </c>
      <c r="K5208" s="184" t="s">
        <v>320</v>
      </c>
      <c r="L5208" s="187">
        <f t="shared" si="177"/>
        <v>6</v>
      </c>
      <c r="M5208" s="187">
        <f t="shared" si="178"/>
        <v>11.994</v>
      </c>
      <c r="N5208" s="186"/>
      <c r="O5208" s="33"/>
      <c r="P5208" s="33"/>
      <c r="Q5208" s="33"/>
      <c r="R5208" s="33"/>
      <c r="S5208" s="42"/>
      <c r="T5208" s="2"/>
      <c r="U5208" s="2"/>
      <c r="V5208" s="2"/>
      <c r="W5208" s="2"/>
      <c r="X5208" s="55"/>
      <c r="Y5208" s="62"/>
      <c r="Z5208" s="62"/>
      <c r="AA5208" s="62"/>
      <c r="AB5208" s="64">
        <v>3</v>
      </c>
      <c r="AC5208" s="68">
        <v>5.7759999999999998</v>
      </c>
      <c r="AD5208" s="2"/>
      <c r="AE5208" s="2"/>
      <c r="AF5208" s="2"/>
      <c r="AG5208" s="2">
        <v>3</v>
      </c>
      <c r="AH5208" s="55">
        <v>6.218</v>
      </c>
      <c r="AI5208" s="72"/>
      <c r="AJ5208" s="72"/>
      <c r="AK5208" s="72"/>
      <c r="AL5208" s="72"/>
      <c r="AM5208" s="80"/>
      <c r="AN5208" s="2"/>
      <c r="AO5208" s="2"/>
      <c r="AP5208" s="2"/>
      <c r="AQ5208" s="2"/>
      <c r="AR5208" s="55"/>
      <c r="AS5208" s="85"/>
      <c r="AT5208" s="85"/>
      <c r="AU5208" s="85"/>
      <c r="AV5208" s="85"/>
      <c r="AW5208" s="100"/>
      <c r="AX5208" s="2"/>
      <c r="AY5208" s="2"/>
      <c r="AZ5208" s="2"/>
      <c r="BA5208" s="2"/>
      <c r="BB5208" s="55"/>
      <c r="BC5208" s="105"/>
      <c r="BD5208" s="105"/>
      <c r="BE5208" s="105"/>
      <c r="BF5208" s="105"/>
      <c r="BG5208" s="109"/>
      <c r="BH5208" s="2"/>
      <c r="BI5208" s="2"/>
      <c r="BJ5208" s="2"/>
      <c r="BK5208" s="2"/>
      <c r="BL5208" s="55"/>
      <c r="BM5208" s="48"/>
      <c r="BN5208" s="48"/>
      <c r="BO5208" s="48"/>
      <c r="BP5208" s="48"/>
      <c r="BQ5208" s="117"/>
      <c r="BR5208" s="2"/>
      <c r="BS5208" s="2"/>
      <c r="BT5208" s="2"/>
      <c r="BU5208" s="2"/>
      <c r="BV5208" s="55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18" t="s">
        <v>5</v>
      </c>
      <c r="H5209" s="3">
        <v>2024</v>
      </c>
      <c r="I5209" s="20" t="s">
        <v>287</v>
      </c>
      <c r="J5209" s="184" t="s">
        <v>270</v>
      </c>
      <c r="K5209" s="184" t="s">
        <v>320</v>
      </c>
      <c r="L5209" s="187">
        <f t="shared" si="177"/>
        <v>0</v>
      </c>
      <c r="M5209" s="187">
        <f t="shared" si="178"/>
        <v>0</v>
      </c>
      <c r="N5209" s="186"/>
      <c r="O5209" s="33"/>
      <c r="P5209" s="33"/>
      <c r="Q5209" s="33"/>
      <c r="R5209" s="33"/>
      <c r="S5209" s="42"/>
      <c r="T5209" s="2"/>
      <c r="U5209" s="2"/>
      <c r="V5209" s="2"/>
      <c r="W5209" s="2"/>
      <c r="X5209" s="55"/>
      <c r="Y5209" s="62"/>
      <c r="Z5209" s="62"/>
      <c r="AA5209" s="62"/>
      <c r="AB5209" s="62"/>
      <c r="AC5209" s="68"/>
      <c r="AD5209" s="2"/>
      <c r="AE5209" s="2"/>
      <c r="AF5209" s="2"/>
      <c r="AG5209" s="2"/>
      <c r="AH5209" s="55"/>
      <c r="AI5209" s="72"/>
      <c r="AJ5209" s="72"/>
      <c r="AK5209" s="72"/>
      <c r="AL5209" s="72"/>
      <c r="AM5209" s="80"/>
      <c r="AN5209" s="2"/>
      <c r="AO5209" s="2"/>
      <c r="AP5209" s="2"/>
      <c r="AQ5209" s="2"/>
      <c r="AR5209" s="55"/>
      <c r="AS5209" s="85"/>
      <c r="AT5209" s="85"/>
      <c r="AU5209" s="85"/>
      <c r="AV5209" s="85"/>
      <c r="AW5209" s="100"/>
      <c r="AX5209" s="2"/>
      <c r="AY5209" s="2"/>
      <c r="AZ5209" s="2"/>
      <c r="BA5209" s="2"/>
      <c r="BB5209" s="55"/>
      <c r="BC5209" s="105"/>
      <c r="BD5209" s="105"/>
      <c r="BE5209" s="105"/>
      <c r="BF5209" s="105"/>
      <c r="BG5209" s="109"/>
      <c r="BH5209" s="2"/>
      <c r="BI5209" s="2"/>
      <c r="BJ5209" s="2"/>
      <c r="BK5209" s="2"/>
      <c r="BL5209" s="55"/>
      <c r="BM5209" s="48"/>
      <c r="BN5209" s="48"/>
      <c r="BO5209" s="48"/>
      <c r="BP5209" s="48"/>
      <c r="BQ5209" s="117"/>
      <c r="BR5209" s="2"/>
      <c r="BS5209" s="2"/>
      <c r="BT5209" s="2"/>
      <c r="BU5209" s="2"/>
      <c r="BV5209" s="55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18" t="s">
        <v>5</v>
      </c>
      <c r="H5210" s="3">
        <v>2024</v>
      </c>
      <c r="I5210" s="20" t="s">
        <v>290</v>
      </c>
      <c r="J5210" s="184" t="s">
        <v>271</v>
      </c>
      <c r="K5210" s="184" t="s">
        <v>321</v>
      </c>
      <c r="L5210" s="187">
        <f t="shared" si="177"/>
        <v>0</v>
      </c>
      <c r="M5210" s="187">
        <f t="shared" si="178"/>
        <v>0</v>
      </c>
      <c r="N5210" s="186"/>
      <c r="O5210" s="33"/>
      <c r="P5210" s="33"/>
      <c r="Q5210" s="33"/>
      <c r="R5210" s="33"/>
      <c r="S5210" s="42"/>
      <c r="T5210" s="2"/>
      <c r="U5210" s="2"/>
      <c r="V5210" s="2"/>
      <c r="W5210" s="2"/>
      <c r="X5210" s="55"/>
      <c r="Y5210" s="62"/>
      <c r="Z5210" s="62"/>
      <c r="AA5210" s="62"/>
      <c r="AB5210" s="62"/>
      <c r="AC5210" s="68"/>
      <c r="AD5210" s="2"/>
      <c r="AE5210" s="2"/>
      <c r="AF5210" s="2"/>
      <c r="AG5210" s="2"/>
      <c r="AH5210" s="55"/>
      <c r="AI5210" s="72"/>
      <c r="AJ5210" s="72"/>
      <c r="AK5210" s="72"/>
      <c r="AL5210" s="72"/>
      <c r="AM5210" s="80"/>
      <c r="AN5210" s="2"/>
      <c r="AO5210" s="2"/>
      <c r="AP5210" s="2"/>
      <c r="AQ5210" s="2"/>
      <c r="AR5210" s="55"/>
      <c r="AS5210" s="85"/>
      <c r="AT5210" s="85"/>
      <c r="AU5210" s="85"/>
      <c r="AV5210" s="85"/>
      <c r="AW5210" s="100"/>
      <c r="AX5210" s="2"/>
      <c r="AY5210" s="2"/>
      <c r="AZ5210" s="2"/>
      <c r="BA5210" s="2"/>
      <c r="BB5210" s="55"/>
      <c r="BC5210" s="105"/>
      <c r="BD5210" s="105"/>
      <c r="BE5210" s="105"/>
      <c r="BF5210" s="105"/>
      <c r="BG5210" s="109"/>
      <c r="BH5210" s="2"/>
      <c r="BI5210" s="2"/>
      <c r="BJ5210" s="2"/>
      <c r="BK5210" s="2"/>
      <c r="BL5210" s="55"/>
      <c r="BM5210" s="48"/>
      <c r="BN5210" s="48"/>
      <c r="BO5210" s="48"/>
      <c r="BP5210" s="48"/>
      <c r="BQ5210" s="117"/>
      <c r="BR5210" s="2"/>
      <c r="BS5210" s="2"/>
      <c r="BT5210" s="2"/>
      <c r="BU5210" s="2"/>
      <c r="BV5210" s="55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18" t="s">
        <v>5</v>
      </c>
      <c r="H5211" s="3">
        <v>2024</v>
      </c>
      <c r="I5211" s="20" t="s">
        <v>284</v>
      </c>
      <c r="J5211" s="184" t="s">
        <v>294</v>
      </c>
      <c r="K5211" s="184" t="s">
        <v>320</v>
      </c>
      <c r="L5211" s="187">
        <f t="shared" si="177"/>
        <v>0</v>
      </c>
      <c r="M5211" s="187">
        <f t="shared" si="178"/>
        <v>0</v>
      </c>
      <c r="N5211" s="186"/>
      <c r="O5211" s="33"/>
      <c r="P5211" s="33"/>
      <c r="Q5211" s="33"/>
      <c r="R5211" s="33"/>
      <c r="S5211" s="42"/>
      <c r="T5211" s="2"/>
      <c r="U5211" s="2"/>
      <c r="V5211" s="2"/>
      <c r="W5211" s="2"/>
      <c r="X5211" s="55"/>
      <c r="Y5211" s="62"/>
      <c r="Z5211" s="62"/>
      <c r="AA5211" s="62"/>
      <c r="AB5211" s="62"/>
      <c r="AC5211" s="68"/>
      <c r="AD5211" s="2"/>
      <c r="AE5211" s="2"/>
      <c r="AF5211" s="2"/>
      <c r="AG5211" s="2"/>
      <c r="AH5211" s="55"/>
      <c r="AI5211" s="72"/>
      <c r="AJ5211" s="72"/>
      <c r="AK5211" s="72"/>
      <c r="AL5211" s="72"/>
      <c r="AM5211" s="80"/>
      <c r="AN5211" s="2"/>
      <c r="AO5211" s="2"/>
      <c r="AP5211" s="2"/>
      <c r="AQ5211" s="2"/>
      <c r="AR5211" s="55"/>
      <c r="AS5211" s="85"/>
      <c r="AT5211" s="85"/>
      <c r="AU5211" s="85"/>
      <c r="AV5211" s="85"/>
      <c r="AW5211" s="100"/>
      <c r="AX5211" s="2"/>
      <c r="AY5211" s="2"/>
      <c r="AZ5211" s="2"/>
      <c r="BA5211" s="2"/>
      <c r="BB5211" s="55"/>
      <c r="BC5211" s="105"/>
      <c r="BD5211" s="105"/>
      <c r="BE5211" s="105"/>
      <c r="BF5211" s="105"/>
      <c r="BG5211" s="109"/>
      <c r="BH5211" s="2"/>
      <c r="BI5211" s="2"/>
      <c r="BJ5211" s="2"/>
      <c r="BK5211" s="2"/>
      <c r="BL5211" s="55"/>
      <c r="BM5211" s="48"/>
      <c r="BN5211" s="48"/>
      <c r="BO5211" s="48"/>
      <c r="BP5211" s="48"/>
      <c r="BQ5211" s="117"/>
      <c r="BR5211" s="2"/>
      <c r="BS5211" s="2"/>
      <c r="BT5211" s="2"/>
      <c r="BU5211" s="2"/>
      <c r="BV5211" s="55"/>
    </row>
    <row r="5212" spans="1:74" ht="28.8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18" t="s">
        <v>5</v>
      </c>
      <c r="H5212" s="3">
        <v>2024</v>
      </c>
      <c r="I5212" s="20" t="s">
        <v>284</v>
      </c>
      <c r="J5212" s="184" t="s">
        <v>346</v>
      </c>
      <c r="K5212" s="184" t="s">
        <v>320</v>
      </c>
      <c r="L5212" s="187">
        <f t="shared" si="177"/>
        <v>1</v>
      </c>
      <c r="M5212" s="187">
        <f t="shared" si="178"/>
        <v>18.288</v>
      </c>
      <c r="N5212" s="186" t="s">
        <v>360</v>
      </c>
      <c r="O5212" s="33" t="s">
        <v>360</v>
      </c>
      <c r="P5212" s="33"/>
      <c r="Q5212" s="33"/>
      <c r="R5212" s="33">
        <v>1</v>
      </c>
      <c r="S5212" s="42">
        <v>18.288</v>
      </c>
      <c r="T5212" s="2"/>
      <c r="U5212" s="2"/>
      <c r="V5212" s="2"/>
      <c r="W5212" s="2"/>
      <c r="X5212" s="55"/>
      <c r="Y5212" s="62"/>
      <c r="Z5212" s="62"/>
      <c r="AA5212" s="62"/>
      <c r="AB5212" s="62"/>
      <c r="AC5212" s="68"/>
      <c r="AD5212" s="2"/>
      <c r="AE5212" s="2"/>
      <c r="AF5212" s="2"/>
      <c r="AG5212" s="2"/>
      <c r="AH5212" s="55"/>
      <c r="AI5212" s="72"/>
      <c r="AJ5212" s="72"/>
      <c r="AK5212" s="72"/>
      <c r="AL5212" s="72"/>
      <c r="AM5212" s="80"/>
      <c r="AN5212" s="2"/>
      <c r="AO5212" s="2"/>
      <c r="AP5212" s="2"/>
      <c r="AQ5212" s="2"/>
      <c r="AR5212" s="55"/>
      <c r="AS5212" s="85"/>
      <c r="AT5212" s="85"/>
      <c r="AU5212" s="85"/>
      <c r="AV5212" s="85"/>
      <c r="AW5212" s="100"/>
      <c r="AX5212" s="2"/>
      <c r="AY5212" s="2"/>
      <c r="AZ5212" s="2"/>
      <c r="BA5212" s="2"/>
      <c r="BB5212" s="55"/>
      <c r="BC5212" s="105"/>
      <c r="BD5212" s="105"/>
      <c r="BE5212" s="105"/>
      <c r="BF5212" s="105"/>
      <c r="BG5212" s="109"/>
      <c r="BH5212" s="2"/>
      <c r="BI5212" s="2"/>
      <c r="BJ5212" s="2"/>
      <c r="BK5212" s="2"/>
      <c r="BL5212" s="55"/>
      <c r="BM5212" s="48"/>
      <c r="BN5212" s="48"/>
      <c r="BO5212" s="48"/>
      <c r="BP5212" s="48"/>
      <c r="BQ5212" s="117"/>
      <c r="BR5212" s="2"/>
      <c r="BS5212" s="2"/>
      <c r="BT5212" s="2"/>
      <c r="BU5212" s="2"/>
      <c r="BV5212" s="55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18" t="s">
        <v>5</v>
      </c>
      <c r="H5213" s="3">
        <v>2024</v>
      </c>
      <c r="I5213" s="20" t="s">
        <v>284</v>
      </c>
      <c r="J5213" s="184" t="s">
        <v>295</v>
      </c>
      <c r="K5213" s="184" t="s">
        <v>320</v>
      </c>
      <c r="L5213" s="187">
        <f t="shared" si="177"/>
        <v>0</v>
      </c>
      <c r="M5213" s="187">
        <f t="shared" si="178"/>
        <v>0</v>
      </c>
      <c r="N5213" s="186"/>
      <c r="O5213" s="33"/>
      <c r="P5213" s="33"/>
      <c r="Q5213" s="33"/>
      <c r="R5213" s="33"/>
      <c r="S5213" s="42"/>
      <c r="T5213" s="2"/>
      <c r="U5213" s="2"/>
      <c r="V5213" s="2"/>
      <c r="W5213" s="2"/>
      <c r="X5213" s="55"/>
      <c r="Y5213" s="62"/>
      <c r="Z5213" s="62"/>
      <c r="AA5213" s="62"/>
      <c r="AB5213" s="62"/>
      <c r="AC5213" s="68"/>
      <c r="AD5213" s="2"/>
      <c r="AE5213" s="2"/>
      <c r="AF5213" s="2"/>
      <c r="AG5213" s="2"/>
      <c r="AH5213" s="55"/>
      <c r="AI5213" s="72"/>
      <c r="AJ5213" s="72"/>
      <c r="AK5213" s="72"/>
      <c r="AL5213" s="72"/>
      <c r="AM5213" s="80"/>
      <c r="AN5213" s="2"/>
      <c r="AO5213" s="2"/>
      <c r="AP5213" s="2"/>
      <c r="AQ5213" s="2"/>
      <c r="AR5213" s="55"/>
      <c r="AS5213" s="85"/>
      <c r="AT5213" s="85"/>
      <c r="AU5213" s="85"/>
      <c r="AV5213" s="85"/>
      <c r="AW5213" s="100"/>
      <c r="AX5213" s="2"/>
      <c r="AY5213" s="2"/>
      <c r="AZ5213" s="2"/>
      <c r="BA5213" s="2"/>
      <c r="BB5213" s="55"/>
      <c r="BC5213" s="105"/>
      <c r="BD5213" s="105"/>
      <c r="BE5213" s="105"/>
      <c r="BF5213" s="105"/>
      <c r="BG5213" s="109"/>
      <c r="BH5213" s="2"/>
      <c r="BI5213" s="2"/>
      <c r="BJ5213" s="2"/>
      <c r="BK5213" s="2"/>
      <c r="BL5213" s="55"/>
      <c r="BM5213" s="48"/>
      <c r="BN5213" s="48"/>
      <c r="BO5213" s="48"/>
      <c r="BP5213" s="48"/>
      <c r="BQ5213" s="117"/>
      <c r="BR5213" s="2"/>
      <c r="BS5213" s="2"/>
      <c r="BT5213" s="2"/>
      <c r="BU5213" s="2"/>
      <c r="BV5213" s="55"/>
    </row>
    <row r="5214" spans="1:74" ht="28.8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18" t="s">
        <v>5</v>
      </c>
      <c r="H5214" s="3">
        <v>2024</v>
      </c>
      <c r="I5214" s="20" t="s">
        <v>290</v>
      </c>
      <c r="J5214" s="184" t="s">
        <v>299</v>
      </c>
      <c r="K5214" s="184" t="s">
        <v>318</v>
      </c>
      <c r="L5214" s="187">
        <f t="shared" si="177"/>
        <v>0</v>
      </c>
      <c r="M5214" s="187">
        <f t="shared" si="178"/>
        <v>0</v>
      </c>
      <c r="N5214" s="186"/>
      <c r="O5214" s="33"/>
      <c r="P5214" s="33"/>
      <c r="Q5214" s="33"/>
      <c r="R5214" s="33"/>
      <c r="S5214" s="42"/>
      <c r="T5214" s="2"/>
      <c r="U5214" s="2"/>
      <c r="V5214" s="2"/>
      <c r="W5214" s="2"/>
      <c r="X5214" s="55"/>
      <c r="Y5214" s="62"/>
      <c r="Z5214" s="62"/>
      <c r="AA5214" s="62"/>
      <c r="AB5214" s="62"/>
      <c r="AC5214" s="68"/>
      <c r="AD5214" s="2"/>
      <c r="AE5214" s="2"/>
      <c r="AF5214" s="2"/>
      <c r="AG5214" s="2"/>
      <c r="AH5214" s="55"/>
      <c r="AI5214" s="72"/>
      <c r="AJ5214" s="72"/>
      <c r="AK5214" s="72"/>
      <c r="AL5214" s="72"/>
      <c r="AM5214" s="80"/>
      <c r="AN5214" s="2"/>
      <c r="AO5214" s="2"/>
      <c r="AP5214" s="2"/>
      <c r="AQ5214" s="2"/>
      <c r="AR5214" s="55"/>
      <c r="AS5214" s="85"/>
      <c r="AT5214" s="85"/>
      <c r="AU5214" s="85"/>
      <c r="AV5214" s="85"/>
      <c r="AW5214" s="100"/>
      <c r="AX5214" s="2"/>
      <c r="AY5214" s="2"/>
      <c r="AZ5214" s="2"/>
      <c r="BA5214" s="2"/>
      <c r="BB5214" s="55"/>
      <c r="BC5214" s="105"/>
      <c r="BD5214" s="105"/>
      <c r="BE5214" s="105"/>
      <c r="BF5214" s="105"/>
      <c r="BG5214" s="109"/>
      <c r="BH5214" s="2"/>
      <c r="BI5214" s="2"/>
      <c r="BJ5214" s="2"/>
      <c r="BK5214" s="2"/>
      <c r="BL5214" s="55"/>
      <c r="BM5214" s="48"/>
      <c r="BN5214" s="48"/>
      <c r="BO5214" s="48"/>
      <c r="BP5214" s="48"/>
      <c r="BQ5214" s="117"/>
      <c r="BR5214" s="2"/>
      <c r="BS5214" s="2"/>
      <c r="BT5214" s="2"/>
      <c r="BU5214" s="2"/>
      <c r="BV5214" s="55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18" t="s">
        <v>5</v>
      </c>
      <c r="H5215" s="3">
        <v>2024</v>
      </c>
      <c r="I5215" s="20" t="s">
        <v>315</v>
      </c>
      <c r="J5215" s="184" t="s">
        <v>347</v>
      </c>
      <c r="K5215" s="184" t="s">
        <v>320</v>
      </c>
      <c r="L5215" s="187">
        <f t="shared" si="177"/>
        <v>0</v>
      </c>
      <c r="M5215" s="187">
        <f t="shared" si="178"/>
        <v>0</v>
      </c>
      <c r="N5215" s="186"/>
      <c r="O5215" s="33"/>
      <c r="P5215" s="33"/>
      <c r="Q5215" s="33"/>
      <c r="R5215" s="33"/>
      <c r="S5215" s="42"/>
      <c r="T5215" s="2"/>
      <c r="U5215" s="2"/>
      <c r="V5215" s="2"/>
      <c r="W5215" s="2"/>
      <c r="X5215" s="55"/>
      <c r="Y5215" s="62"/>
      <c r="Z5215" s="62"/>
      <c r="AA5215" s="62"/>
      <c r="AB5215" s="62"/>
      <c r="AC5215" s="68"/>
      <c r="AD5215" s="2"/>
      <c r="AE5215" s="2"/>
      <c r="AF5215" s="2"/>
      <c r="AG5215" s="2"/>
      <c r="AH5215" s="55"/>
      <c r="AI5215" s="72"/>
      <c r="AJ5215" s="72"/>
      <c r="AK5215" s="72"/>
      <c r="AL5215" s="72"/>
      <c r="AM5215" s="80"/>
      <c r="AN5215" s="2"/>
      <c r="AO5215" s="2"/>
      <c r="AP5215" s="2"/>
      <c r="AQ5215" s="2"/>
      <c r="AR5215" s="55"/>
      <c r="AS5215" s="85"/>
      <c r="AT5215" s="85"/>
      <c r="AU5215" s="85"/>
      <c r="AV5215" s="85"/>
      <c r="AW5215" s="100"/>
      <c r="AX5215" s="2"/>
      <c r="AY5215" s="2"/>
      <c r="AZ5215" s="2"/>
      <c r="BA5215" s="2"/>
      <c r="BB5215" s="55"/>
      <c r="BC5215" s="105"/>
      <c r="BD5215" s="105"/>
      <c r="BE5215" s="105"/>
      <c r="BF5215" s="105"/>
      <c r="BG5215" s="109"/>
      <c r="BH5215" s="2"/>
      <c r="BI5215" s="2"/>
      <c r="BJ5215" s="2"/>
      <c r="BK5215" s="2"/>
      <c r="BL5215" s="55"/>
      <c r="BM5215" s="48"/>
      <c r="BN5215" s="48"/>
      <c r="BO5215" s="48"/>
      <c r="BP5215" s="48"/>
      <c r="BQ5215" s="117"/>
      <c r="BR5215" s="2"/>
      <c r="BS5215" s="2"/>
      <c r="BT5215" s="2"/>
      <c r="BU5215" s="2"/>
      <c r="BV5215" s="55"/>
    </row>
    <row r="5216" spans="1:74" ht="28.8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18" t="s">
        <v>5</v>
      </c>
      <c r="H5216" s="3">
        <v>2024</v>
      </c>
      <c r="I5216" s="20" t="s">
        <v>315</v>
      </c>
      <c r="J5216" s="184" t="s">
        <v>296</v>
      </c>
      <c r="K5216" s="184" t="s">
        <v>321</v>
      </c>
      <c r="L5216" s="187">
        <f t="shared" si="177"/>
        <v>0</v>
      </c>
      <c r="M5216" s="187">
        <f t="shared" si="178"/>
        <v>0</v>
      </c>
      <c r="N5216" s="186"/>
      <c r="O5216" s="33"/>
      <c r="P5216" s="33"/>
      <c r="Q5216" s="33"/>
      <c r="R5216" s="33"/>
      <c r="S5216" s="42"/>
      <c r="T5216" s="2"/>
      <c r="U5216" s="2"/>
      <c r="V5216" s="2"/>
      <c r="W5216" s="2"/>
      <c r="X5216" s="55"/>
      <c r="Y5216" s="62"/>
      <c r="Z5216" s="62"/>
      <c r="AA5216" s="62"/>
      <c r="AB5216" s="62"/>
      <c r="AC5216" s="68"/>
      <c r="AD5216" s="2"/>
      <c r="AE5216" s="2"/>
      <c r="AF5216" s="2"/>
      <c r="AG5216" s="2"/>
      <c r="AH5216" s="55"/>
      <c r="AI5216" s="72"/>
      <c r="AJ5216" s="72"/>
      <c r="AK5216" s="72"/>
      <c r="AL5216" s="72"/>
      <c r="AM5216" s="80"/>
      <c r="AN5216" s="2"/>
      <c r="AO5216" s="2"/>
      <c r="AP5216" s="2"/>
      <c r="AQ5216" s="2"/>
      <c r="AR5216" s="55"/>
      <c r="AS5216" s="85"/>
      <c r="AT5216" s="85"/>
      <c r="AU5216" s="85"/>
      <c r="AV5216" s="85"/>
      <c r="AW5216" s="100"/>
      <c r="AX5216" s="2"/>
      <c r="AY5216" s="2"/>
      <c r="AZ5216" s="2"/>
      <c r="BA5216" s="2"/>
      <c r="BB5216" s="55"/>
      <c r="BC5216" s="105"/>
      <c r="BD5216" s="105"/>
      <c r="BE5216" s="105"/>
      <c r="BF5216" s="105"/>
      <c r="BG5216" s="109"/>
      <c r="BH5216" s="2"/>
      <c r="BI5216" s="2"/>
      <c r="BJ5216" s="2"/>
      <c r="BK5216" s="2"/>
      <c r="BL5216" s="55"/>
      <c r="BM5216" s="48"/>
      <c r="BN5216" s="48"/>
      <c r="BO5216" s="48"/>
      <c r="BP5216" s="48"/>
      <c r="BQ5216" s="117"/>
      <c r="BR5216" s="2"/>
      <c r="BS5216" s="2"/>
      <c r="BT5216" s="2"/>
      <c r="BU5216" s="2"/>
      <c r="BV5216" s="55"/>
    </row>
    <row r="5217" spans="1:74" ht="28.8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18" t="s">
        <v>5</v>
      </c>
      <c r="H5217" s="3">
        <v>2024</v>
      </c>
      <c r="I5217" s="20" t="s">
        <v>316</v>
      </c>
      <c r="J5217" s="184" t="s">
        <v>297</v>
      </c>
      <c r="K5217" s="184" t="s">
        <v>318</v>
      </c>
      <c r="L5217" s="187">
        <f t="shared" si="177"/>
        <v>0</v>
      </c>
      <c r="M5217" s="187">
        <f t="shared" si="178"/>
        <v>0</v>
      </c>
      <c r="N5217" s="186"/>
      <c r="O5217" s="33"/>
      <c r="P5217" s="33"/>
      <c r="Q5217" s="33"/>
      <c r="R5217" s="33"/>
      <c r="S5217" s="42"/>
      <c r="T5217" s="2"/>
      <c r="U5217" s="2"/>
      <c r="V5217" s="2"/>
      <c r="W5217" s="2"/>
      <c r="X5217" s="55"/>
      <c r="Y5217" s="62"/>
      <c r="Z5217" s="62"/>
      <c r="AA5217" s="62"/>
      <c r="AB5217" s="62"/>
      <c r="AC5217" s="68"/>
      <c r="AD5217" s="2"/>
      <c r="AE5217" s="2"/>
      <c r="AF5217" s="2"/>
      <c r="AG5217" s="2"/>
      <c r="AH5217" s="55"/>
      <c r="AI5217" s="72"/>
      <c r="AJ5217" s="72"/>
      <c r="AK5217" s="72"/>
      <c r="AL5217" s="72"/>
      <c r="AM5217" s="80"/>
      <c r="AN5217" s="2"/>
      <c r="AO5217" s="2"/>
      <c r="AP5217" s="2"/>
      <c r="AQ5217" s="2"/>
      <c r="AR5217" s="55"/>
      <c r="AS5217" s="85"/>
      <c r="AT5217" s="85"/>
      <c r="AU5217" s="85"/>
      <c r="AV5217" s="85"/>
      <c r="AW5217" s="100"/>
      <c r="AX5217" s="2"/>
      <c r="AY5217" s="2"/>
      <c r="AZ5217" s="2"/>
      <c r="BA5217" s="2"/>
      <c r="BB5217" s="55"/>
      <c r="BC5217" s="105"/>
      <c r="BD5217" s="105"/>
      <c r="BE5217" s="105"/>
      <c r="BF5217" s="105"/>
      <c r="BG5217" s="109"/>
      <c r="BH5217" s="2"/>
      <c r="BI5217" s="2"/>
      <c r="BJ5217" s="2"/>
      <c r="BK5217" s="2"/>
      <c r="BL5217" s="55"/>
      <c r="BM5217" s="48"/>
      <c r="BN5217" s="48"/>
      <c r="BO5217" s="48"/>
      <c r="BP5217" s="48"/>
      <c r="BQ5217" s="117"/>
      <c r="BR5217" s="2"/>
      <c r="BS5217" s="2"/>
      <c r="BT5217" s="2"/>
      <c r="BU5217" s="2"/>
      <c r="BV5217" s="55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18" t="s">
        <v>5</v>
      </c>
      <c r="H5218" s="3">
        <v>2024</v>
      </c>
      <c r="I5218" s="20" t="s">
        <v>316</v>
      </c>
      <c r="J5218" s="185" t="s">
        <v>348</v>
      </c>
      <c r="K5218" s="185" t="s">
        <v>320</v>
      </c>
      <c r="L5218" s="187">
        <f t="shared" si="177"/>
        <v>0</v>
      </c>
      <c r="M5218" s="187">
        <f t="shared" si="178"/>
        <v>0</v>
      </c>
      <c r="N5218" s="186"/>
      <c r="O5218" s="33"/>
      <c r="P5218" s="33"/>
      <c r="Q5218" s="33"/>
      <c r="R5218" s="33"/>
      <c r="S5218" s="42"/>
      <c r="T5218" s="2"/>
      <c r="U5218" s="2"/>
      <c r="V5218" s="2"/>
      <c r="W5218" s="2"/>
      <c r="X5218" s="55"/>
      <c r="Y5218" s="62"/>
      <c r="Z5218" s="62"/>
      <c r="AA5218" s="62"/>
      <c r="AB5218" s="62"/>
      <c r="AC5218" s="68"/>
      <c r="AD5218" s="2"/>
      <c r="AE5218" s="2"/>
      <c r="AF5218" s="2"/>
      <c r="AG5218" s="2"/>
      <c r="AH5218" s="55"/>
      <c r="AI5218" s="72"/>
      <c r="AJ5218" s="72"/>
      <c r="AK5218" s="72"/>
      <c r="AL5218" s="72"/>
      <c r="AM5218" s="80"/>
      <c r="AN5218" s="2"/>
      <c r="AO5218" s="2"/>
      <c r="AP5218" s="2"/>
      <c r="AQ5218" s="2"/>
      <c r="AR5218" s="55"/>
      <c r="AS5218" s="85"/>
      <c r="AT5218" s="85"/>
      <c r="AU5218" s="85"/>
      <c r="AV5218" s="85"/>
      <c r="AW5218" s="100"/>
      <c r="AX5218" s="2"/>
      <c r="AY5218" s="2"/>
      <c r="AZ5218" s="2"/>
      <c r="BA5218" s="2"/>
      <c r="BB5218" s="55"/>
      <c r="BC5218" s="105"/>
      <c r="BD5218" s="105"/>
      <c r="BE5218" s="105"/>
      <c r="BF5218" s="105"/>
      <c r="BG5218" s="109"/>
      <c r="BH5218" s="2"/>
      <c r="BI5218" s="2"/>
      <c r="BJ5218" s="2"/>
      <c r="BK5218" s="2"/>
      <c r="BL5218" s="55"/>
      <c r="BM5218" s="48"/>
      <c r="BN5218" s="48"/>
      <c r="BO5218" s="48"/>
      <c r="BP5218" s="48"/>
      <c r="BQ5218" s="117"/>
      <c r="BR5218" s="2"/>
      <c r="BS5218" s="2"/>
      <c r="BT5218" s="2"/>
      <c r="BU5218" s="2"/>
      <c r="BV5218" s="55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18" t="s">
        <v>5</v>
      </c>
      <c r="H5219" s="3">
        <v>2024</v>
      </c>
      <c r="I5219" s="20" t="s">
        <v>282</v>
      </c>
      <c r="J5219" s="184" t="s">
        <v>272</v>
      </c>
      <c r="K5219" s="184" t="s">
        <v>321</v>
      </c>
      <c r="L5219" s="187">
        <f t="shared" si="177"/>
        <v>0</v>
      </c>
      <c r="M5219" s="187">
        <f t="shared" si="178"/>
        <v>0</v>
      </c>
      <c r="N5219" s="186"/>
      <c r="O5219" s="33"/>
      <c r="P5219" s="33"/>
      <c r="Q5219" s="33"/>
      <c r="R5219" s="33"/>
      <c r="S5219" s="42"/>
      <c r="T5219" s="2"/>
      <c r="U5219" s="2"/>
      <c r="V5219" s="2"/>
      <c r="W5219" s="2"/>
      <c r="X5219" s="55"/>
      <c r="Y5219" s="62"/>
      <c r="Z5219" s="62"/>
      <c r="AA5219" s="62"/>
      <c r="AB5219" s="62"/>
      <c r="AC5219" s="68"/>
      <c r="AD5219" s="2"/>
      <c r="AE5219" s="2"/>
      <c r="AF5219" s="2"/>
      <c r="AG5219" s="2"/>
      <c r="AH5219" s="55"/>
      <c r="AI5219" s="72"/>
      <c r="AJ5219" s="72"/>
      <c r="AK5219" s="72"/>
      <c r="AL5219" s="72"/>
      <c r="AM5219" s="80"/>
      <c r="AN5219" s="2"/>
      <c r="AO5219" s="2"/>
      <c r="AP5219" s="2"/>
      <c r="AQ5219" s="2"/>
      <c r="AR5219" s="55"/>
      <c r="AS5219" s="85"/>
      <c r="AT5219" s="85"/>
      <c r="AU5219" s="85"/>
      <c r="AV5219" s="85"/>
      <c r="AW5219" s="100"/>
      <c r="AX5219" s="2"/>
      <c r="AY5219" s="2"/>
      <c r="AZ5219" s="2"/>
      <c r="BA5219" s="2"/>
      <c r="BB5219" s="55"/>
      <c r="BC5219" s="105"/>
      <c r="BD5219" s="105"/>
      <c r="BE5219" s="105"/>
      <c r="BF5219" s="105"/>
      <c r="BG5219" s="109"/>
      <c r="BH5219" s="2"/>
      <c r="BI5219" s="2"/>
      <c r="BJ5219" s="2"/>
      <c r="BK5219" s="2"/>
      <c r="BL5219" s="55"/>
      <c r="BM5219" s="48"/>
      <c r="BN5219" s="48"/>
      <c r="BO5219" s="48"/>
      <c r="BP5219" s="48"/>
      <c r="BQ5219" s="117"/>
      <c r="BR5219" s="2"/>
      <c r="BS5219" s="2"/>
      <c r="BT5219" s="2"/>
      <c r="BU5219" s="2"/>
      <c r="BV5219" s="55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18" t="s">
        <v>5</v>
      </c>
      <c r="H5220" s="3">
        <v>2024</v>
      </c>
      <c r="I5220" s="20" t="s">
        <v>282</v>
      </c>
      <c r="J5220" s="184" t="s">
        <v>273</v>
      </c>
      <c r="K5220" s="184" t="s">
        <v>321</v>
      </c>
      <c r="L5220" s="187">
        <f t="shared" si="177"/>
        <v>0</v>
      </c>
      <c r="M5220" s="187">
        <f t="shared" si="178"/>
        <v>0</v>
      </c>
      <c r="N5220" s="186"/>
      <c r="O5220" s="33"/>
      <c r="P5220" s="33"/>
      <c r="Q5220" s="33"/>
      <c r="R5220" s="33"/>
      <c r="S5220" s="42"/>
      <c r="T5220" s="2"/>
      <c r="U5220" s="2"/>
      <c r="V5220" s="2"/>
      <c r="W5220" s="2"/>
      <c r="X5220" s="55"/>
      <c r="Y5220" s="62"/>
      <c r="Z5220" s="62"/>
      <c r="AA5220" s="62"/>
      <c r="AB5220" s="62"/>
      <c r="AC5220" s="68"/>
      <c r="AD5220" s="2"/>
      <c r="AE5220" s="2"/>
      <c r="AF5220" s="2"/>
      <c r="AG5220" s="2"/>
      <c r="AH5220" s="55"/>
      <c r="AI5220" s="72"/>
      <c r="AJ5220" s="72"/>
      <c r="AK5220" s="72"/>
      <c r="AL5220" s="72"/>
      <c r="AM5220" s="80"/>
      <c r="AN5220" s="2"/>
      <c r="AO5220" s="2"/>
      <c r="AP5220" s="2"/>
      <c r="AQ5220" s="2"/>
      <c r="AR5220" s="55"/>
      <c r="AS5220" s="85"/>
      <c r="AT5220" s="85"/>
      <c r="AU5220" s="85"/>
      <c r="AV5220" s="85"/>
      <c r="AW5220" s="100"/>
      <c r="AX5220" s="2"/>
      <c r="AY5220" s="2"/>
      <c r="AZ5220" s="2"/>
      <c r="BA5220" s="2"/>
      <c r="BB5220" s="55"/>
      <c r="BC5220" s="105"/>
      <c r="BD5220" s="105"/>
      <c r="BE5220" s="105"/>
      <c r="BF5220" s="105"/>
      <c r="BG5220" s="109"/>
      <c r="BH5220" s="2"/>
      <c r="BI5220" s="2"/>
      <c r="BJ5220" s="2"/>
      <c r="BK5220" s="2"/>
      <c r="BL5220" s="55"/>
      <c r="BM5220" s="48"/>
      <c r="BN5220" s="48"/>
      <c r="BO5220" s="48"/>
      <c r="BP5220" s="48"/>
      <c r="BQ5220" s="117"/>
      <c r="BR5220" s="2"/>
      <c r="BS5220" s="2"/>
      <c r="BT5220" s="2"/>
      <c r="BU5220" s="2"/>
      <c r="BV5220" s="55"/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18" t="s">
        <v>5</v>
      </c>
      <c r="H5221" s="3">
        <v>2024</v>
      </c>
      <c r="I5221" s="20" t="s">
        <v>282</v>
      </c>
      <c r="J5221" s="184" t="s">
        <v>274</v>
      </c>
      <c r="K5221" s="184" t="s">
        <v>321</v>
      </c>
      <c r="L5221" s="187">
        <f t="shared" si="177"/>
        <v>0</v>
      </c>
      <c r="M5221" s="187">
        <f t="shared" si="178"/>
        <v>0</v>
      </c>
      <c r="N5221" s="186"/>
      <c r="O5221" s="33"/>
      <c r="P5221" s="33"/>
      <c r="Q5221" s="33"/>
      <c r="R5221" s="33"/>
      <c r="S5221" s="42"/>
      <c r="T5221" s="2"/>
      <c r="U5221" s="2"/>
      <c r="V5221" s="2"/>
      <c r="W5221" s="2"/>
      <c r="X5221" s="55"/>
      <c r="Y5221" s="62"/>
      <c r="Z5221" s="62"/>
      <c r="AA5221" s="62"/>
      <c r="AB5221" s="62"/>
      <c r="AC5221" s="68"/>
      <c r="AD5221" s="2"/>
      <c r="AE5221" s="2"/>
      <c r="AF5221" s="2"/>
      <c r="AG5221" s="2"/>
      <c r="AH5221" s="55"/>
      <c r="AI5221" s="72"/>
      <c r="AJ5221" s="72"/>
      <c r="AK5221" s="72"/>
      <c r="AL5221" s="72"/>
      <c r="AM5221" s="80"/>
      <c r="AN5221" s="2"/>
      <c r="AO5221" s="2"/>
      <c r="AP5221" s="2"/>
      <c r="AQ5221" s="2"/>
      <c r="AR5221" s="55"/>
      <c r="AS5221" s="85"/>
      <c r="AT5221" s="85"/>
      <c r="AU5221" s="85"/>
      <c r="AV5221" s="85"/>
      <c r="AW5221" s="100"/>
      <c r="AX5221" s="2"/>
      <c r="AY5221" s="2"/>
      <c r="AZ5221" s="2"/>
      <c r="BA5221" s="2"/>
      <c r="BB5221" s="55"/>
      <c r="BC5221" s="105"/>
      <c r="BD5221" s="105"/>
      <c r="BE5221" s="105"/>
      <c r="BF5221" s="105"/>
      <c r="BG5221" s="109"/>
      <c r="BH5221" s="2"/>
      <c r="BI5221" s="2"/>
      <c r="BJ5221" s="2"/>
      <c r="BK5221" s="2"/>
      <c r="BL5221" s="55"/>
      <c r="BM5221" s="48"/>
      <c r="BN5221" s="48"/>
      <c r="BO5221" s="48"/>
      <c r="BP5221" s="48"/>
      <c r="BQ5221" s="117"/>
      <c r="BR5221" s="2"/>
      <c r="BS5221" s="2"/>
      <c r="BT5221" s="2"/>
      <c r="BU5221" s="2"/>
      <c r="BV5221" s="55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18" t="s">
        <v>5</v>
      </c>
      <c r="H5222" s="3">
        <v>2024</v>
      </c>
      <c r="I5222" s="20" t="s">
        <v>282</v>
      </c>
      <c r="J5222" s="184" t="s">
        <v>275</v>
      </c>
      <c r="K5222" s="184" t="s">
        <v>321</v>
      </c>
      <c r="L5222" s="187">
        <f t="shared" si="177"/>
        <v>0</v>
      </c>
      <c r="M5222" s="187">
        <f t="shared" si="178"/>
        <v>0</v>
      </c>
      <c r="N5222" s="186"/>
      <c r="O5222" s="33"/>
      <c r="P5222" s="33"/>
      <c r="Q5222" s="33"/>
      <c r="R5222" s="33"/>
      <c r="S5222" s="42"/>
      <c r="T5222" s="2"/>
      <c r="U5222" s="2"/>
      <c r="V5222" s="2"/>
      <c r="W5222" s="2"/>
      <c r="X5222" s="55"/>
      <c r="Y5222" s="62"/>
      <c r="Z5222" s="62"/>
      <c r="AA5222" s="62"/>
      <c r="AB5222" s="62"/>
      <c r="AC5222" s="68"/>
      <c r="AD5222" s="2"/>
      <c r="AE5222" s="2"/>
      <c r="AF5222" s="2"/>
      <c r="AG5222" s="2"/>
      <c r="AH5222" s="55"/>
      <c r="AI5222" s="72"/>
      <c r="AJ5222" s="72"/>
      <c r="AK5222" s="72"/>
      <c r="AL5222" s="72"/>
      <c r="AM5222" s="80"/>
      <c r="AN5222" s="2"/>
      <c r="AO5222" s="2"/>
      <c r="AP5222" s="2"/>
      <c r="AQ5222" s="2"/>
      <c r="AR5222" s="55"/>
      <c r="AS5222" s="85"/>
      <c r="AT5222" s="85"/>
      <c r="AU5222" s="85"/>
      <c r="AV5222" s="85"/>
      <c r="AW5222" s="100"/>
      <c r="AX5222" s="2"/>
      <c r="AY5222" s="2"/>
      <c r="AZ5222" s="2"/>
      <c r="BA5222" s="2"/>
      <c r="BB5222" s="55"/>
      <c r="BC5222" s="105"/>
      <c r="BD5222" s="105"/>
      <c r="BE5222" s="105"/>
      <c r="BF5222" s="105"/>
      <c r="BG5222" s="109"/>
      <c r="BH5222" s="2"/>
      <c r="BI5222" s="2"/>
      <c r="BJ5222" s="2"/>
      <c r="BK5222" s="2"/>
      <c r="BL5222" s="55"/>
      <c r="BM5222" s="48"/>
      <c r="BN5222" s="48"/>
      <c r="BO5222" s="48"/>
      <c r="BP5222" s="48"/>
      <c r="BQ5222" s="117"/>
      <c r="BR5222" s="2"/>
      <c r="BS5222" s="2"/>
      <c r="BT5222" s="2"/>
      <c r="BU5222" s="2"/>
      <c r="BV5222" s="55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18" t="s">
        <v>5</v>
      </c>
      <c r="H5223" s="3">
        <v>2024</v>
      </c>
      <c r="I5223" s="20" t="s">
        <v>282</v>
      </c>
      <c r="J5223" s="184" t="s">
        <v>276</v>
      </c>
      <c r="K5223" s="184" t="s">
        <v>320</v>
      </c>
      <c r="L5223" s="187">
        <f t="shared" si="177"/>
        <v>0</v>
      </c>
      <c r="M5223" s="187">
        <f t="shared" si="178"/>
        <v>0</v>
      </c>
      <c r="N5223" s="186"/>
      <c r="O5223" s="33"/>
      <c r="P5223" s="33"/>
      <c r="Q5223" s="33"/>
      <c r="R5223" s="33"/>
      <c r="S5223" s="42"/>
      <c r="T5223" s="2"/>
      <c r="U5223" s="2"/>
      <c r="V5223" s="2"/>
      <c r="W5223" s="2"/>
      <c r="X5223" s="55"/>
      <c r="Y5223" s="62"/>
      <c r="Z5223" s="62"/>
      <c r="AA5223" s="62"/>
      <c r="AB5223" s="62"/>
      <c r="AC5223" s="68"/>
      <c r="AD5223" s="2"/>
      <c r="AE5223" s="2"/>
      <c r="AF5223" s="2"/>
      <c r="AG5223" s="2"/>
      <c r="AH5223" s="55"/>
      <c r="AI5223" s="72"/>
      <c r="AJ5223" s="72"/>
      <c r="AK5223" s="72"/>
      <c r="AL5223" s="72"/>
      <c r="AM5223" s="80"/>
      <c r="AN5223" s="2"/>
      <c r="AO5223" s="2"/>
      <c r="AP5223" s="2"/>
      <c r="AQ5223" s="2"/>
      <c r="AR5223" s="55"/>
      <c r="AS5223" s="85"/>
      <c r="AT5223" s="85"/>
      <c r="AU5223" s="85"/>
      <c r="AV5223" s="85"/>
      <c r="AW5223" s="100"/>
      <c r="AX5223" s="2"/>
      <c r="AY5223" s="2"/>
      <c r="AZ5223" s="2"/>
      <c r="BA5223" s="2"/>
      <c r="BB5223" s="55"/>
      <c r="BC5223" s="105"/>
      <c r="BD5223" s="105"/>
      <c r="BE5223" s="105"/>
      <c r="BF5223" s="105"/>
      <c r="BG5223" s="109"/>
      <c r="BH5223" s="2"/>
      <c r="BI5223" s="2"/>
      <c r="BJ5223" s="2"/>
      <c r="BK5223" s="2"/>
      <c r="BL5223" s="55"/>
      <c r="BM5223" s="48"/>
      <c r="BN5223" s="48"/>
      <c r="BO5223" s="48"/>
      <c r="BP5223" s="48"/>
      <c r="BQ5223" s="117"/>
      <c r="BR5223" s="2"/>
      <c r="BS5223" s="2"/>
      <c r="BT5223" s="2"/>
      <c r="BU5223" s="2"/>
      <c r="BV5223" s="55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18" t="s">
        <v>5</v>
      </c>
      <c r="H5224" s="3">
        <v>2024</v>
      </c>
      <c r="I5224" s="20" t="s">
        <v>282</v>
      </c>
      <c r="J5224" s="184" t="s">
        <v>277</v>
      </c>
      <c r="K5224" s="184" t="s">
        <v>320</v>
      </c>
      <c r="L5224" s="187">
        <f t="shared" si="177"/>
        <v>11</v>
      </c>
      <c r="M5224" s="187">
        <f t="shared" si="178"/>
        <v>61.789000000000001</v>
      </c>
      <c r="N5224" s="186" t="s">
        <v>1535</v>
      </c>
      <c r="O5224" s="33"/>
      <c r="P5224" s="33"/>
      <c r="Q5224" s="33"/>
      <c r="R5224" s="33"/>
      <c r="S5224" s="42"/>
      <c r="T5224" s="2"/>
      <c r="U5224" s="2"/>
      <c r="V5224" s="2"/>
      <c r="W5224" s="2"/>
      <c r="X5224" s="55"/>
      <c r="Y5224" s="62"/>
      <c r="Z5224" s="62"/>
      <c r="AA5224" s="62"/>
      <c r="AB5224" s="62"/>
      <c r="AC5224" s="68"/>
      <c r="AD5224" s="2"/>
      <c r="AE5224" s="2"/>
      <c r="AF5224" s="2"/>
      <c r="AG5224" s="2"/>
      <c r="AH5224" s="55"/>
      <c r="AI5224" s="72"/>
      <c r="AJ5224" s="72"/>
      <c r="AK5224" s="72"/>
      <c r="AL5224" s="72"/>
      <c r="AM5224" s="80"/>
      <c r="AN5224" s="2"/>
      <c r="AO5224" s="2"/>
      <c r="AP5224" s="2"/>
      <c r="AQ5224" s="2"/>
      <c r="AR5224" s="55"/>
      <c r="AS5224" s="85" t="s">
        <v>712</v>
      </c>
      <c r="AT5224" s="85"/>
      <c r="AU5224" s="85"/>
      <c r="AV5224" s="85">
        <v>6</v>
      </c>
      <c r="AW5224" s="100">
        <v>29.02</v>
      </c>
      <c r="AX5224" s="2" t="s">
        <v>605</v>
      </c>
      <c r="AY5224" s="2"/>
      <c r="AZ5224" s="2"/>
      <c r="BA5224" s="2">
        <v>2</v>
      </c>
      <c r="BB5224" s="55">
        <v>28.358000000000001</v>
      </c>
      <c r="BC5224" s="105" t="s">
        <v>370</v>
      </c>
      <c r="BD5224" s="105"/>
      <c r="BE5224" s="105"/>
      <c r="BF5224" s="105">
        <v>3</v>
      </c>
      <c r="BG5224" s="109">
        <v>4.4109999999999996</v>
      </c>
      <c r="BH5224" s="2"/>
      <c r="BI5224" s="2"/>
      <c r="BJ5224" s="2"/>
      <c r="BK5224" s="2"/>
      <c r="BL5224" s="55"/>
      <c r="BM5224" s="48"/>
      <c r="BN5224" s="48"/>
      <c r="BO5224" s="48"/>
      <c r="BP5224" s="48"/>
      <c r="BQ5224" s="117"/>
      <c r="BR5224" s="2"/>
      <c r="BS5224" s="2"/>
      <c r="BT5224" s="2"/>
      <c r="BU5224" s="2"/>
      <c r="BV5224" s="55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18" t="s">
        <v>5</v>
      </c>
      <c r="H5225" s="3">
        <v>2024</v>
      </c>
      <c r="I5225" s="20" t="s">
        <v>283</v>
      </c>
      <c r="J5225" s="184" t="s">
        <v>298</v>
      </c>
      <c r="K5225" s="184" t="s">
        <v>321</v>
      </c>
      <c r="L5225" s="187">
        <f t="shared" si="177"/>
        <v>0</v>
      </c>
      <c r="M5225" s="187">
        <f t="shared" si="178"/>
        <v>0</v>
      </c>
      <c r="N5225" s="186"/>
      <c r="O5225" s="33"/>
      <c r="P5225" s="33"/>
      <c r="Q5225" s="33"/>
      <c r="R5225" s="33"/>
      <c r="S5225" s="42"/>
      <c r="T5225" s="2"/>
      <c r="U5225" s="2"/>
      <c r="V5225" s="2"/>
      <c r="W5225" s="2"/>
      <c r="X5225" s="55"/>
      <c r="Y5225" s="62"/>
      <c r="Z5225" s="62"/>
      <c r="AA5225" s="62"/>
      <c r="AB5225" s="62"/>
      <c r="AC5225" s="68"/>
      <c r="AD5225" s="2"/>
      <c r="AE5225" s="2"/>
      <c r="AF5225" s="2"/>
      <c r="AG5225" s="2"/>
      <c r="AH5225" s="55"/>
      <c r="AI5225" s="72"/>
      <c r="AJ5225" s="72"/>
      <c r="AK5225" s="72"/>
      <c r="AL5225" s="72"/>
      <c r="AM5225" s="80"/>
      <c r="AN5225" s="2"/>
      <c r="AO5225" s="2"/>
      <c r="AP5225" s="2"/>
      <c r="AQ5225" s="2"/>
      <c r="AR5225" s="55"/>
      <c r="AS5225" s="85"/>
      <c r="AT5225" s="85"/>
      <c r="AU5225" s="85"/>
      <c r="AV5225" s="85"/>
      <c r="AW5225" s="100"/>
      <c r="AX5225" s="2"/>
      <c r="AY5225" s="2"/>
      <c r="AZ5225" s="2"/>
      <c r="BA5225" s="2"/>
      <c r="BB5225" s="55"/>
      <c r="BC5225" s="105"/>
      <c r="BD5225" s="105"/>
      <c r="BE5225" s="105"/>
      <c r="BF5225" s="105"/>
      <c r="BG5225" s="109"/>
      <c r="BH5225" s="2"/>
      <c r="BI5225" s="2"/>
      <c r="BJ5225" s="2"/>
      <c r="BK5225" s="2"/>
      <c r="BL5225" s="55"/>
      <c r="BM5225" s="48"/>
      <c r="BN5225" s="48"/>
      <c r="BO5225" s="48"/>
      <c r="BP5225" s="48"/>
      <c r="BQ5225" s="117"/>
      <c r="BR5225" s="2"/>
      <c r="BS5225" s="2"/>
      <c r="BT5225" s="2"/>
      <c r="BU5225" s="2"/>
      <c r="BV5225" s="55"/>
    </row>
    <row r="5226" spans="1:74" ht="57.6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18" t="s">
        <v>5</v>
      </c>
      <c r="H5226" s="3">
        <v>2024</v>
      </c>
      <c r="I5226" s="20" t="s">
        <v>283</v>
      </c>
      <c r="J5226" s="184" t="s">
        <v>278</v>
      </c>
      <c r="K5226" s="184" t="s">
        <v>320</v>
      </c>
      <c r="L5226" s="187">
        <f t="shared" si="177"/>
        <v>19</v>
      </c>
      <c r="M5226" s="187">
        <f t="shared" si="178"/>
        <v>28.487000000000002</v>
      </c>
      <c r="N5226" s="186" t="s">
        <v>1536</v>
      </c>
      <c r="O5226" s="33"/>
      <c r="P5226" s="33"/>
      <c r="Q5226" s="33"/>
      <c r="R5226" s="33"/>
      <c r="S5226" s="42"/>
      <c r="T5226" s="2">
        <v>6</v>
      </c>
      <c r="U5226" s="2"/>
      <c r="V5226" s="2"/>
      <c r="W5226" s="2">
        <v>1</v>
      </c>
      <c r="X5226" s="55">
        <v>1.9370000000000001</v>
      </c>
      <c r="Y5226" s="62"/>
      <c r="Z5226" s="62"/>
      <c r="AA5226" s="62"/>
      <c r="AB5226" s="62"/>
      <c r="AC5226" s="68"/>
      <c r="AD5226" s="2"/>
      <c r="AE5226" s="2"/>
      <c r="AF5226" s="2"/>
      <c r="AG5226" s="2"/>
      <c r="AH5226" s="55"/>
      <c r="AI5226" s="72"/>
      <c r="AJ5226" s="72"/>
      <c r="AK5226" s="72"/>
      <c r="AL5226" s="72"/>
      <c r="AM5226" s="80"/>
      <c r="AN5226" s="2"/>
      <c r="AO5226" s="2"/>
      <c r="AP5226" s="2"/>
      <c r="AQ5226" s="2"/>
      <c r="AR5226" s="55"/>
      <c r="AS5226" s="85"/>
      <c r="AT5226" s="85"/>
      <c r="AU5226" s="85"/>
      <c r="AV5226" s="85"/>
      <c r="AW5226" s="100"/>
      <c r="AX5226" s="2" t="s">
        <v>813</v>
      </c>
      <c r="AY5226" s="2"/>
      <c r="AZ5226" s="2"/>
      <c r="BA5226" s="2">
        <v>5</v>
      </c>
      <c r="BB5226" s="55">
        <v>7.6509999999999998</v>
      </c>
      <c r="BC5226" s="105"/>
      <c r="BD5226" s="105"/>
      <c r="BE5226" s="105"/>
      <c r="BF5226" s="105"/>
      <c r="BG5226" s="109"/>
      <c r="BH5226" s="2" t="s">
        <v>995</v>
      </c>
      <c r="BI5226" s="2"/>
      <c r="BJ5226" s="2"/>
      <c r="BK5226" s="2">
        <v>6</v>
      </c>
      <c r="BL5226" s="55">
        <v>8.6769999999999996</v>
      </c>
      <c r="BM5226" s="48" t="s">
        <v>1108</v>
      </c>
      <c r="BN5226" s="48"/>
      <c r="BO5226" s="48"/>
      <c r="BP5226" s="48">
        <v>7</v>
      </c>
      <c r="BQ5226" s="117">
        <v>10.222</v>
      </c>
      <c r="BR5226" s="2"/>
      <c r="BS5226" s="2"/>
      <c r="BT5226" s="2"/>
      <c r="BU5226" s="2"/>
      <c r="BV5226" s="55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18" t="s">
        <v>5</v>
      </c>
      <c r="H5227" s="3">
        <v>2024</v>
      </c>
      <c r="I5227" s="20" t="s">
        <v>283</v>
      </c>
      <c r="J5227" s="184" t="s">
        <v>279</v>
      </c>
      <c r="K5227" s="184" t="s">
        <v>320</v>
      </c>
      <c r="L5227" s="187">
        <f t="shared" si="177"/>
        <v>0</v>
      </c>
      <c r="M5227" s="187">
        <f t="shared" si="178"/>
        <v>0</v>
      </c>
      <c r="N5227" s="186"/>
      <c r="O5227" s="33"/>
      <c r="P5227" s="33"/>
      <c r="Q5227" s="33"/>
      <c r="R5227" s="33"/>
      <c r="S5227" s="42"/>
      <c r="T5227" s="2"/>
      <c r="U5227" s="2"/>
      <c r="V5227" s="2"/>
      <c r="W5227" s="2"/>
      <c r="X5227" s="55"/>
      <c r="Y5227" s="62"/>
      <c r="Z5227" s="62"/>
      <c r="AA5227" s="62"/>
      <c r="AB5227" s="62"/>
      <c r="AC5227" s="68"/>
      <c r="AD5227" s="2"/>
      <c r="AE5227" s="2"/>
      <c r="AF5227" s="2"/>
      <c r="AG5227" s="2"/>
      <c r="AH5227" s="55"/>
      <c r="AI5227" s="72"/>
      <c r="AJ5227" s="72"/>
      <c r="AK5227" s="72"/>
      <c r="AL5227" s="72"/>
      <c r="AM5227" s="80"/>
      <c r="AN5227" s="2"/>
      <c r="AO5227" s="2"/>
      <c r="AP5227" s="2"/>
      <c r="AQ5227" s="2"/>
      <c r="AR5227" s="55"/>
      <c r="AS5227" s="85"/>
      <c r="AT5227" s="85"/>
      <c r="AU5227" s="85"/>
      <c r="AV5227" s="85"/>
      <c r="AW5227" s="100"/>
      <c r="AX5227" s="2"/>
      <c r="AY5227" s="2"/>
      <c r="AZ5227" s="2"/>
      <c r="BA5227" s="2"/>
      <c r="BB5227" s="55"/>
      <c r="BC5227" s="105"/>
      <c r="BD5227" s="105"/>
      <c r="BE5227" s="105"/>
      <c r="BF5227" s="105"/>
      <c r="BG5227" s="109"/>
      <c r="BH5227" s="2"/>
      <c r="BI5227" s="2"/>
      <c r="BJ5227" s="2"/>
      <c r="BK5227" s="2"/>
      <c r="BL5227" s="55"/>
      <c r="BM5227" s="48"/>
      <c r="BN5227" s="48"/>
      <c r="BO5227" s="48"/>
      <c r="BP5227" s="48"/>
      <c r="BQ5227" s="117"/>
      <c r="BR5227" s="2"/>
      <c r="BS5227" s="2"/>
      <c r="BT5227" s="2"/>
      <c r="BU5227" s="2"/>
      <c r="BV5227" s="55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18" t="s">
        <v>5</v>
      </c>
      <c r="H5228" s="3">
        <v>2024</v>
      </c>
      <c r="I5228" s="20" t="s">
        <v>286</v>
      </c>
      <c r="J5228" s="184" t="s">
        <v>280</v>
      </c>
      <c r="K5228" s="184" t="s">
        <v>319</v>
      </c>
      <c r="L5228" s="187">
        <f t="shared" si="177"/>
        <v>0</v>
      </c>
      <c r="M5228" s="187">
        <f t="shared" si="178"/>
        <v>0</v>
      </c>
      <c r="N5228" s="186"/>
      <c r="O5228" s="33"/>
      <c r="P5228" s="33"/>
      <c r="Q5228" s="33"/>
      <c r="R5228" s="33"/>
      <c r="S5228" s="42"/>
      <c r="T5228" s="2"/>
      <c r="U5228" s="2"/>
      <c r="V5228" s="2"/>
      <c r="W5228" s="2"/>
      <c r="X5228" s="55"/>
      <c r="Y5228" s="62"/>
      <c r="Z5228" s="62"/>
      <c r="AA5228" s="62"/>
      <c r="AB5228" s="62"/>
      <c r="AC5228" s="68"/>
      <c r="AD5228" s="2"/>
      <c r="AE5228" s="2"/>
      <c r="AF5228" s="2"/>
      <c r="AG5228" s="2"/>
      <c r="AH5228" s="55"/>
      <c r="AI5228" s="72"/>
      <c r="AJ5228" s="72"/>
      <c r="AK5228" s="72"/>
      <c r="AL5228" s="72"/>
      <c r="AM5228" s="80"/>
      <c r="AN5228" s="2"/>
      <c r="AO5228" s="2"/>
      <c r="AP5228" s="2"/>
      <c r="AQ5228" s="2"/>
      <c r="AR5228" s="55"/>
      <c r="AS5228" s="85"/>
      <c r="AT5228" s="85"/>
      <c r="AU5228" s="85"/>
      <c r="AV5228" s="85"/>
      <c r="AW5228" s="100"/>
      <c r="AX5228" s="2"/>
      <c r="AY5228" s="2"/>
      <c r="AZ5228" s="2"/>
      <c r="BA5228" s="2"/>
      <c r="BB5228" s="55"/>
      <c r="BC5228" s="105"/>
      <c r="BD5228" s="105"/>
      <c r="BE5228" s="105"/>
      <c r="BF5228" s="105"/>
      <c r="BG5228" s="109"/>
      <c r="BH5228" s="2"/>
      <c r="BI5228" s="2"/>
      <c r="BJ5228" s="2"/>
      <c r="BK5228" s="2"/>
      <c r="BL5228" s="55"/>
      <c r="BM5228" s="48"/>
      <c r="BN5228" s="48"/>
      <c r="BO5228" s="48"/>
      <c r="BP5228" s="48"/>
      <c r="BQ5228" s="117"/>
      <c r="BR5228" s="2"/>
      <c r="BS5228" s="2"/>
      <c r="BT5228" s="2"/>
      <c r="BU5228" s="2"/>
      <c r="BV5228" s="55"/>
    </row>
    <row r="5229" spans="1:74" ht="57.6" hidden="1" x14ac:dyDescent="0.3">
      <c r="A5229" s="2" t="s">
        <v>178</v>
      </c>
      <c r="B5229" s="2" t="s">
        <v>2</v>
      </c>
      <c r="C5229" s="2" t="s">
        <v>3</v>
      </c>
      <c r="D5229" s="2" t="s">
        <v>124</v>
      </c>
      <c r="E5229" s="5" t="s">
        <v>179</v>
      </c>
      <c r="F5229" s="3"/>
      <c r="G5229" s="18" t="s">
        <v>5</v>
      </c>
      <c r="H5229" s="3">
        <v>2024</v>
      </c>
      <c r="I5229" s="20" t="s">
        <v>286</v>
      </c>
      <c r="J5229" s="184" t="s">
        <v>281</v>
      </c>
      <c r="K5229" s="184" t="s">
        <v>319</v>
      </c>
      <c r="L5229" s="187">
        <f t="shared" si="177"/>
        <v>0</v>
      </c>
      <c r="M5229" s="187">
        <f t="shared" si="178"/>
        <v>25.487000000000002</v>
      </c>
      <c r="N5229" s="186" t="s">
        <v>1537</v>
      </c>
      <c r="O5229" s="33"/>
      <c r="P5229" s="33"/>
      <c r="Q5229" s="33"/>
      <c r="R5229" s="33"/>
      <c r="S5229" s="42"/>
      <c r="T5229" s="2" t="s">
        <v>422</v>
      </c>
      <c r="U5229" s="2"/>
      <c r="V5229" s="2"/>
      <c r="W5229" s="2"/>
      <c r="X5229" s="55">
        <v>1.3069999999999999</v>
      </c>
      <c r="Y5229" s="62"/>
      <c r="Z5229" s="62"/>
      <c r="AA5229" s="62"/>
      <c r="AB5229" s="62"/>
      <c r="AC5229" s="68"/>
      <c r="AD5229" s="2"/>
      <c r="AE5229" s="2"/>
      <c r="AF5229" s="2"/>
      <c r="AG5229" s="2"/>
      <c r="AH5229" s="55"/>
      <c r="AI5229" s="72"/>
      <c r="AJ5229" s="72"/>
      <c r="AK5229" s="72"/>
      <c r="AL5229" s="72"/>
      <c r="AM5229" s="80"/>
      <c r="AN5229" s="2"/>
      <c r="AO5229" s="2"/>
      <c r="AP5229" s="2"/>
      <c r="AQ5229" s="2"/>
      <c r="AR5229" s="55"/>
      <c r="AS5229" s="85" t="s">
        <v>722</v>
      </c>
      <c r="AT5229" s="85"/>
      <c r="AU5229" s="85"/>
      <c r="AV5229" s="85"/>
      <c r="AW5229" s="100">
        <v>11.042</v>
      </c>
      <c r="AX5229" s="2"/>
      <c r="AY5229" s="2"/>
      <c r="AZ5229" s="2"/>
      <c r="BA5229" s="2"/>
      <c r="BB5229" s="55"/>
      <c r="BC5229" s="105"/>
      <c r="BD5229" s="105"/>
      <c r="BE5229" s="105"/>
      <c r="BF5229" s="105"/>
      <c r="BG5229" s="109"/>
      <c r="BH5229" s="2"/>
      <c r="BI5229" s="2"/>
      <c r="BJ5229" s="2"/>
      <c r="BK5229" s="2"/>
      <c r="BL5229" s="55"/>
      <c r="BM5229" s="48"/>
      <c r="BN5229" s="48"/>
      <c r="BO5229" s="48"/>
      <c r="BP5229" s="48"/>
      <c r="BQ5229" s="117"/>
      <c r="BR5229" s="2" t="s">
        <v>1534</v>
      </c>
      <c r="BS5229" s="2"/>
      <c r="BT5229" s="2"/>
      <c r="BU5229" s="2"/>
      <c r="BV5229" s="55">
        <f>3.436+9.702</f>
        <v>13.138</v>
      </c>
    </row>
    <row r="5230" spans="1:74" s="13" customFormat="1" hidden="1" x14ac:dyDescent="0.3">
      <c r="A5230" s="12" t="s">
        <v>178</v>
      </c>
      <c r="B5230" s="12" t="s">
        <v>2</v>
      </c>
      <c r="C5230" s="12" t="s">
        <v>3</v>
      </c>
      <c r="D5230" s="12" t="s">
        <v>124</v>
      </c>
      <c r="E5230" s="6" t="s">
        <v>179</v>
      </c>
      <c r="F5230" s="7"/>
      <c r="G5230" s="19" t="s">
        <v>5</v>
      </c>
      <c r="H5230" s="7">
        <v>2024</v>
      </c>
      <c r="I5230" s="21"/>
      <c r="J5230" s="12" t="s">
        <v>314</v>
      </c>
      <c r="K5230" s="12"/>
      <c r="L5230" s="147"/>
      <c r="M5230" s="147">
        <f>SUM(M5192:M5229)</f>
        <v>975.04099999999994</v>
      </c>
      <c r="N5230" s="183"/>
      <c r="O5230" s="12"/>
      <c r="P5230" s="12"/>
      <c r="Q5230" s="12"/>
      <c r="R5230" s="12"/>
      <c r="S5230" s="47">
        <f>SUM(S5192:S5229)</f>
        <v>18.288</v>
      </c>
      <c r="T5230" s="12"/>
      <c r="U5230" s="12"/>
      <c r="V5230" s="12"/>
      <c r="W5230" s="12"/>
      <c r="X5230" s="47">
        <f>SUM(X5192:X5229)</f>
        <v>3.2439999999999998</v>
      </c>
      <c r="Y5230" s="12"/>
      <c r="Z5230" s="12"/>
      <c r="AA5230" s="12"/>
      <c r="AB5230" s="12"/>
      <c r="AC5230" s="47">
        <f>SUM(AC5192:AC5229)</f>
        <v>5.7759999999999998</v>
      </c>
      <c r="AD5230" s="12"/>
      <c r="AE5230" s="12"/>
      <c r="AF5230" s="12"/>
      <c r="AG5230" s="12"/>
      <c r="AH5230" s="47">
        <f>SUM(AH5192:AH5229)</f>
        <v>6.218</v>
      </c>
      <c r="AI5230" s="12"/>
      <c r="AJ5230" s="12"/>
      <c r="AK5230" s="12"/>
      <c r="AL5230" s="12"/>
      <c r="AM5230" s="47">
        <f>SUM(AM5192:AM5229)</f>
        <v>0</v>
      </c>
      <c r="AN5230" s="12"/>
      <c r="AO5230" s="12"/>
      <c r="AP5230" s="12"/>
      <c r="AQ5230" s="12"/>
      <c r="AR5230" s="47">
        <f>SUM(AR5192:AR5229)</f>
        <v>0</v>
      </c>
      <c r="AS5230" s="12"/>
      <c r="AT5230" s="12"/>
      <c r="AU5230" s="12"/>
      <c r="AV5230" s="12"/>
      <c r="AW5230" s="47">
        <f>SUM(AW5192:AW5229)</f>
        <v>40.061999999999998</v>
      </c>
      <c r="AX5230" s="12"/>
      <c r="AY5230" s="12"/>
      <c r="AZ5230" s="12"/>
      <c r="BA5230" s="12"/>
      <c r="BB5230" s="47">
        <f>SUM(BB5192:BB5229)</f>
        <v>36.009</v>
      </c>
      <c r="BC5230" s="12"/>
      <c r="BD5230" s="12"/>
      <c r="BE5230" s="12"/>
      <c r="BF5230" s="12"/>
      <c r="BG5230" s="47">
        <f>SUM(BG5192:BG5229)</f>
        <v>4.4109999999999996</v>
      </c>
      <c r="BH5230" s="12"/>
      <c r="BI5230" s="12"/>
      <c r="BJ5230" s="12"/>
      <c r="BK5230" s="12"/>
      <c r="BL5230" s="47">
        <f>SUM(BL5192:BL5229)</f>
        <v>8.6769999999999996</v>
      </c>
      <c r="BM5230" s="12"/>
      <c r="BN5230" s="12"/>
      <c r="BO5230" s="12"/>
      <c r="BP5230" s="12"/>
      <c r="BQ5230" s="47">
        <f>SUM(BQ5192:BQ5229)</f>
        <v>60.222000000000001</v>
      </c>
      <c r="BR5230" s="12"/>
      <c r="BS5230" s="12"/>
      <c r="BT5230" s="12"/>
      <c r="BU5230" s="12"/>
      <c r="BV5230" s="47">
        <f>SUM(BV5192:BV5229)</f>
        <v>792.13400000000001</v>
      </c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18" t="s">
        <v>5</v>
      </c>
      <c r="H5231" s="3">
        <v>2024</v>
      </c>
      <c r="I5231" s="20" t="s">
        <v>287</v>
      </c>
      <c r="J5231" s="184" t="s">
        <v>267</v>
      </c>
      <c r="K5231" s="184" t="s">
        <v>318</v>
      </c>
      <c r="L5231" s="187">
        <f t="shared" si="177"/>
        <v>0.115</v>
      </c>
      <c r="M5231" s="187">
        <f t="shared" si="178"/>
        <v>509.00100000000003</v>
      </c>
      <c r="N5231" s="186" t="s">
        <v>375</v>
      </c>
      <c r="O5231" s="33"/>
      <c r="P5231" s="33"/>
      <c r="Q5231" s="33"/>
      <c r="R5231" s="33"/>
      <c r="S5231" s="42"/>
      <c r="T5231" s="2" t="s">
        <v>375</v>
      </c>
      <c r="U5231" s="2"/>
      <c r="V5231" s="2"/>
      <c r="W5231" s="2"/>
      <c r="X5231" s="55">
        <v>23.177</v>
      </c>
      <c r="Y5231" s="62"/>
      <c r="Z5231" s="62"/>
      <c r="AA5231" s="62"/>
      <c r="AB5231" s="62"/>
      <c r="AC5231" s="68"/>
      <c r="AD5231" s="2"/>
      <c r="AE5231" s="2"/>
      <c r="AF5231" s="2"/>
      <c r="AG5231" s="2"/>
      <c r="AH5231" s="55"/>
      <c r="AI5231" s="72"/>
      <c r="AJ5231" s="72"/>
      <c r="AK5231" s="72"/>
      <c r="AL5231" s="72"/>
      <c r="AM5231" s="80"/>
      <c r="AN5231" s="2"/>
      <c r="AO5231" s="2"/>
      <c r="AP5231" s="2"/>
      <c r="AQ5231" s="2"/>
      <c r="AR5231" s="55"/>
      <c r="AS5231" s="85"/>
      <c r="AT5231" s="85"/>
      <c r="AU5231" s="85"/>
      <c r="AV5231" s="85">
        <v>0.115</v>
      </c>
      <c r="AW5231" s="100">
        <v>485.82400000000001</v>
      </c>
      <c r="AX5231" s="2"/>
      <c r="AY5231" s="2"/>
      <c r="AZ5231" s="2"/>
      <c r="BA5231" s="2"/>
      <c r="BB5231" s="55"/>
      <c r="BC5231" s="105"/>
      <c r="BD5231" s="105"/>
      <c r="BE5231" s="105"/>
      <c r="BF5231" s="105"/>
      <c r="BG5231" s="109"/>
      <c r="BH5231" s="2"/>
      <c r="BI5231" s="2"/>
      <c r="BJ5231" s="2"/>
      <c r="BK5231" s="2"/>
      <c r="BL5231" s="55"/>
      <c r="BM5231" s="48"/>
      <c r="BN5231" s="48"/>
      <c r="BO5231" s="48"/>
      <c r="BP5231" s="48"/>
      <c r="BQ5231" s="117"/>
      <c r="BR5231" s="2"/>
      <c r="BS5231" s="2"/>
      <c r="BT5231" s="2"/>
      <c r="BU5231" s="2"/>
      <c r="BV5231" s="55"/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18" t="s">
        <v>5</v>
      </c>
      <c r="H5232" s="3">
        <v>2024</v>
      </c>
      <c r="I5232" s="20" t="s">
        <v>287</v>
      </c>
      <c r="J5232" s="184" t="s">
        <v>291</v>
      </c>
      <c r="K5232" s="184" t="s">
        <v>319</v>
      </c>
      <c r="L5232" s="187">
        <f t="shared" si="177"/>
        <v>0</v>
      </c>
      <c r="M5232" s="187">
        <f t="shared" si="178"/>
        <v>0</v>
      </c>
      <c r="N5232" s="186"/>
      <c r="O5232" s="33"/>
      <c r="P5232" s="33"/>
      <c r="Q5232" s="33"/>
      <c r="R5232" s="33"/>
      <c r="S5232" s="42"/>
      <c r="T5232" s="2"/>
      <c r="U5232" s="2"/>
      <c r="V5232" s="2"/>
      <c r="W5232" s="2"/>
      <c r="X5232" s="55"/>
      <c r="Y5232" s="62"/>
      <c r="Z5232" s="62"/>
      <c r="AA5232" s="62"/>
      <c r="AB5232" s="62"/>
      <c r="AC5232" s="68"/>
      <c r="AD5232" s="2"/>
      <c r="AE5232" s="2"/>
      <c r="AF5232" s="2"/>
      <c r="AG5232" s="2"/>
      <c r="AH5232" s="55"/>
      <c r="AI5232" s="72"/>
      <c r="AJ5232" s="72"/>
      <c r="AK5232" s="72"/>
      <c r="AL5232" s="72"/>
      <c r="AM5232" s="80"/>
      <c r="AN5232" s="2"/>
      <c r="AO5232" s="2"/>
      <c r="AP5232" s="2"/>
      <c r="AQ5232" s="2"/>
      <c r="AR5232" s="55"/>
      <c r="AS5232" s="85"/>
      <c r="AT5232" s="85"/>
      <c r="AU5232" s="85"/>
      <c r="AV5232" s="85"/>
      <c r="AW5232" s="100"/>
      <c r="AX5232" s="2"/>
      <c r="AY5232" s="2"/>
      <c r="AZ5232" s="2"/>
      <c r="BA5232" s="2"/>
      <c r="BB5232" s="55"/>
      <c r="BC5232" s="105"/>
      <c r="BD5232" s="105"/>
      <c r="BE5232" s="105"/>
      <c r="BF5232" s="105"/>
      <c r="BG5232" s="109"/>
      <c r="BH5232" s="2"/>
      <c r="BI5232" s="2"/>
      <c r="BJ5232" s="2"/>
      <c r="BK5232" s="2"/>
      <c r="BL5232" s="55"/>
      <c r="BM5232" s="48"/>
      <c r="BN5232" s="48"/>
      <c r="BO5232" s="48"/>
      <c r="BP5232" s="48"/>
      <c r="BQ5232" s="117"/>
      <c r="BR5232" s="2"/>
      <c r="BS5232" s="2"/>
      <c r="BT5232" s="2"/>
      <c r="BU5232" s="2"/>
      <c r="BV5232" s="55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18" t="s">
        <v>5</v>
      </c>
      <c r="H5233" s="3">
        <v>2024</v>
      </c>
      <c r="I5233" s="20" t="s">
        <v>286</v>
      </c>
      <c r="J5233" s="184" t="s">
        <v>336</v>
      </c>
      <c r="K5233" s="184" t="s">
        <v>319</v>
      </c>
      <c r="L5233" s="187">
        <f t="shared" si="177"/>
        <v>0</v>
      </c>
      <c r="M5233" s="187">
        <f t="shared" si="178"/>
        <v>0</v>
      </c>
      <c r="N5233" s="186"/>
      <c r="O5233" s="33"/>
      <c r="P5233" s="33"/>
      <c r="Q5233" s="33"/>
      <c r="R5233" s="33"/>
      <c r="S5233" s="42"/>
      <c r="T5233" s="2"/>
      <c r="U5233" s="2"/>
      <c r="V5233" s="2"/>
      <c r="W5233" s="2"/>
      <c r="X5233" s="55"/>
      <c r="Y5233" s="62"/>
      <c r="Z5233" s="62"/>
      <c r="AA5233" s="62"/>
      <c r="AB5233" s="62"/>
      <c r="AC5233" s="68"/>
      <c r="AD5233" s="2"/>
      <c r="AE5233" s="2"/>
      <c r="AF5233" s="2"/>
      <c r="AG5233" s="2"/>
      <c r="AH5233" s="55"/>
      <c r="AI5233" s="72"/>
      <c r="AJ5233" s="72"/>
      <c r="AK5233" s="72"/>
      <c r="AL5233" s="72"/>
      <c r="AM5233" s="80"/>
      <c r="AN5233" s="2"/>
      <c r="AO5233" s="2"/>
      <c r="AP5233" s="2"/>
      <c r="AQ5233" s="2"/>
      <c r="AR5233" s="55"/>
      <c r="AS5233" s="85"/>
      <c r="AT5233" s="85"/>
      <c r="AU5233" s="85"/>
      <c r="AV5233" s="85"/>
      <c r="AW5233" s="100"/>
      <c r="AX5233" s="2"/>
      <c r="AY5233" s="2"/>
      <c r="AZ5233" s="2"/>
      <c r="BA5233" s="2"/>
      <c r="BB5233" s="55"/>
      <c r="BC5233" s="105"/>
      <c r="BD5233" s="105"/>
      <c r="BE5233" s="105"/>
      <c r="BF5233" s="105"/>
      <c r="BG5233" s="109"/>
      <c r="BH5233" s="2"/>
      <c r="BI5233" s="2"/>
      <c r="BJ5233" s="2"/>
      <c r="BK5233" s="2"/>
      <c r="BL5233" s="55"/>
      <c r="BM5233" s="48"/>
      <c r="BN5233" s="48"/>
      <c r="BO5233" s="48"/>
      <c r="BP5233" s="48"/>
      <c r="BQ5233" s="117"/>
      <c r="BR5233" s="2"/>
      <c r="BS5233" s="2"/>
      <c r="BT5233" s="2"/>
      <c r="BU5233" s="2"/>
      <c r="BV5233" s="55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18" t="s">
        <v>5</v>
      </c>
      <c r="H5234" s="3">
        <v>2024</v>
      </c>
      <c r="I5234" s="20" t="s">
        <v>286</v>
      </c>
      <c r="J5234" s="185" t="s">
        <v>337</v>
      </c>
      <c r="K5234" s="185" t="s">
        <v>318</v>
      </c>
      <c r="L5234" s="187">
        <f t="shared" si="177"/>
        <v>0</v>
      </c>
      <c r="M5234" s="187">
        <f t="shared" si="178"/>
        <v>0</v>
      </c>
      <c r="N5234" s="186"/>
      <c r="O5234" s="53"/>
      <c r="P5234" s="53"/>
      <c r="Q5234" s="53"/>
      <c r="R5234" s="53"/>
      <c r="S5234" s="54"/>
      <c r="T5234" s="8"/>
      <c r="U5234" s="8"/>
      <c r="V5234" s="8"/>
      <c r="W5234" s="8"/>
      <c r="X5234" s="122"/>
      <c r="Y5234" s="135"/>
      <c r="Z5234" s="135"/>
      <c r="AA5234" s="135"/>
      <c r="AB5234" s="135"/>
      <c r="AC5234" s="136"/>
      <c r="AD5234" s="8"/>
      <c r="AE5234" s="8"/>
      <c r="AF5234" s="8"/>
      <c r="AG5234" s="8"/>
      <c r="AH5234" s="122"/>
      <c r="AI5234" s="137"/>
      <c r="AJ5234" s="137"/>
      <c r="AK5234" s="137"/>
      <c r="AL5234" s="137"/>
      <c r="AM5234" s="138"/>
      <c r="AN5234" s="8"/>
      <c r="AO5234" s="8"/>
      <c r="AP5234" s="8"/>
      <c r="AQ5234" s="8"/>
      <c r="AR5234" s="122"/>
      <c r="AS5234" s="139"/>
      <c r="AT5234" s="139"/>
      <c r="AU5234" s="139"/>
      <c r="AV5234" s="139"/>
      <c r="AW5234" s="140"/>
      <c r="AX5234" s="8"/>
      <c r="AY5234" s="8"/>
      <c r="AZ5234" s="8"/>
      <c r="BA5234" s="8"/>
      <c r="BB5234" s="122"/>
      <c r="BC5234" s="141"/>
      <c r="BD5234" s="141"/>
      <c r="BE5234" s="141"/>
      <c r="BF5234" s="141"/>
      <c r="BG5234" s="142"/>
      <c r="BH5234" s="8"/>
      <c r="BI5234" s="8"/>
      <c r="BJ5234" s="8"/>
      <c r="BK5234" s="8"/>
      <c r="BL5234" s="122"/>
      <c r="BM5234" s="143"/>
      <c r="BN5234" s="143"/>
      <c r="BO5234" s="143"/>
      <c r="BP5234" s="143"/>
      <c r="BQ5234" s="144"/>
      <c r="BR5234" s="8"/>
      <c r="BS5234" s="8"/>
      <c r="BT5234" s="8"/>
      <c r="BU5234" s="8"/>
      <c r="BV5234" s="122"/>
    </row>
    <row r="5235" spans="1:74" ht="28.8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18" t="s">
        <v>5</v>
      </c>
      <c r="H5235" s="3">
        <v>2024</v>
      </c>
      <c r="I5235" s="20" t="s">
        <v>286</v>
      </c>
      <c r="J5235" s="185" t="s">
        <v>338</v>
      </c>
      <c r="K5235" s="185" t="s">
        <v>339</v>
      </c>
      <c r="L5235" s="187">
        <f t="shared" si="177"/>
        <v>0</v>
      </c>
      <c r="M5235" s="187">
        <f t="shared" si="178"/>
        <v>0</v>
      </c>
      <c r="N5235" s="186"/>
      <c r="O5235" s="53"/>
      <c r="P5235" s="53"/>
      <c r="Q5235" s="53"/>
      <c r="R5235" s="53"/>
      <c r="S5235" s="54"/>
      <c r="T5235" s="8"/>
      <c r="U5235" s="8"/>
      <c r="V5235" s="8"/>
      <c r="W5235" s="8"/>
      <c r="X5235" s="122"/>
      <c r="Y5235" s="135"/>
      <c r="Z5235" s="135"/>
      <c r="AA5235" s="135"/>
      <c r="AB5235" s="135"/>
      <c r="AC5235" s="136"/>
      <c r="AD5235" s="8"/>
      <c r="AE5235" s="8"/>
      <c r="AF5235" s="8"/>
      <c r="AG5235" s="8"/>
      <c r="AH5235" s="122"/>
      <c r="AI5235" s="137"/>
      <c r="AJ5235" s="137"/>
      <c r="AK5235" s="137"/>
      <c r="AL5235" s="137"/>
      <c r="AM5235" s="138"/>
      <c r="AN5235" s="8"/>
      <c r="AO5235" s="8"/>
      <c r="AP5235" s="8"/>
      <c r="AQ5235" s="8"/>
      <c r="AR5235" s="122"/>
      <c r="AS5235" s="139"/>
      <c r="AT5235" s="139"/>
      <c r="AU5235" s="139"/>
      <c r="AV5235" s="139"/>
      <c r="AW5235" s="140"/>
      <c r="AX5235" s="8"/>
      <c r="AY5235" s="8"/>
      <c r="AZ5235" s="8"/>
      <c r="BA5235" s="8"/>
      <c r="BB5235" s="122"/>
      <c r="BC5235" s="141"/>
      <c r="BD5235" s="141"/>
      <c r="BE5235" s="141"/>
      <c r="BF5235" s="141"/>
      <c r="BG5235" s="142"/>
      <c r="BH5235" s="8"/>
      <c r="BI5235" s="8"/>
      <c r="BJ5235" s="8"/>
      <c r="BK5235" s="8"/>
      <c r="BL5235" s="122"/>
      <c r="BM5235" s="143"/>
      <c r="BN5235" s="143"/>
      <c r="BO5235" s="143"/>
      <c r="BP5235" s="143"/>
      <c r="BQ5235" s="144"/>
      <c r="BR5235" s="8"/>
      <c r="BS5235" s="8"/>
      <c r="BT5235" s="8"/>
      <c r="BU5235" s="8"/>
      <c r="BV5235" s="122"/>
    </row>
    <row r="5236" spans="1:74" ht="28.8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18" t="s">
        <v>5</v>
      </c>
      <c r="H5236" s="3">
        <v>2024</v>
      </c>
      <c r="I5236" s="20" t="s">
        <v>286</v>
      </c>
      <c r="J5236" s="185" t="s">
        <v>340</v>
      </c>
      <c r="K5236" s="185" t="s">
        <v>318</v>
      </c>
      <c r="L5236" s="187">
        <f t="shared" si="177"/>
        <v>0</v>
      </c>
      <c r="M5236" s="187">
        <f t="shared" si="178"/>
        <v>0</v>
      </c>
      <c r="N5236" s="186"/>
      <c r="O5236" s="53"/>
      <c r="P5236" s="53"/>
      <c r="Q5236" s="53"/>
      <c r="R5236" s="53"/>
      <c r="S5236" s="54"/>
      <c r="T5236" s="8"/>
      <c r="U5236" s="8"/>
      <c r="V5236" s="8"/>
      <c r="W5236" s="8"/>
      <c r="X5236" s="122"/>
      <c r="Y5236" s="135"/>
      <c r="Z5236" s="135"/>
      <c r="AA5236" s="135"/>
      <c r="AB5236" s="135"/>
      <c r="AC5236" s="136"/>
      <c r="AD5236" s="8"/>
      <c r="AE5236" s="8"/>
      <c r="AF5236" s="8"/>
      <c r="AG5236" s="8"/>
      <c r="AH5236" s="122"/>
      <c r="AI5236" s="137"/>
      <c r="AJ5236" s="137"/>
      <c r="AK5236" s="137"/>
      <c r="AL5236" s="137"/>
      <c r="AM5236" s="138"/>
      <c r="AN5236" s="8"/>
      <c r="AO5236" s="8"/>
      <c r="AP5236" s="8"/>
      <c r="AQ5236" s="8"/>
      <c r="AR5236" s="122"/>
      <c r="AS5236" s="139"/>
      <c r="AT5236" s="139"/>
      <c r="AU5236" s="139"/>
      <c r="AV5236" s="139"/>
      <c r="AW5236" s="140"/>
      <c r="AX5236" s="8"/>
      <c r="AY5236" s="8"/>
      <c r="AZ5236" s="8"/>
      <c r="BA5236" s="8"/>
      <c r="BB5236" s="122"/>
      <c r="BC5236" s="141"/>
      <c r="BD5236" s="141"/>
      <c r="BE5236" s="141"/>
      <c r="BF5236" s="141"/>
      <c r="BG5236" s="142"/>
      <c r="BH5236" s="8"/>
      <c r="BI5236" s="8"/>
      <c r="BJ5236" s="8"/>
      <c r="BK5236" s="8"/>
      <c r="BL5236" s="122"/>
      <c r="BM5236" s="143"/>
      <c r="BN5236" s="143"/>
      <c r="BO5236" s="143"/>
      <c r="BP5236" s="143"/>
      <c r="BQ5236" s="144"/>
      <c r="BR5236" s="8"/>
      <c r="BS5236" s="8"/>
      <c r="BT5236" s="8"/>
      <c r="BU5236" s="8"/>
      <c r="BV5236" s="122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18" t="s">
        <v>5</v>
      </c>
      <c r="H5237" s="3">
        <v>2024</v>
      </c>
      <c r="I5237" s="20" t="s">
        <v>286</v>
      </c>
      <c r="J5237" s="185" t="s">
        <v>341</v>
      </c>
      <c r="K5237" s="185" t="s">
        <v>320</v>
      </c>
      <c r="L5237" s="187">
        <f t="shared" si="177"/>
        <v>0</v>
      </c>
      <c r="M5237" s="187">
        <f t="shared" si="178"/>
        <v>0</v>
      </c>
      <c r="N5237" s="186"/>
      <c r="O5237" s="53"/>
      <c r="P5237" s="53"/>
      <c r="Q5237" s="53"/>
      <c r="R5237" s="53"/>
      <c r="S5237" s="54"/>
      <c r="T5237" s="8"/>
      <c r="U5237" s="8"/>
      <c r="V5237" s="8"/>
      <c r="W5237" s="8"/>
      <c r="X5237" s="122"/>
      <c r="Y5237" s="135"/>
      <c r="Z5237" s="135"/>
      <c r="AA5237" s="135"/>
      <c r="AB5237" s="135"/>
      <c r="AC5237" s="136"/>
      <c r="AD5237" s="8"/>
      <c r="AE5237" s="8"/>
      <c r="AF5237" s="8"/>
      <c r="AG5237" s="8"/>
      <c r="AH5237" s="122"/>
      <c r="AI5237" s="137"/>
      <c r="AJ5237" s="137"/>
      <c r="AK5237" s="137"/>
      <c r="AL5237" s="137"/>
      <c r="AM5237" s="138"/>
      <c r="AN5237" s="8"/>
      <c r="AO5237" s="8"/>
      <c r="AP5237" s="8"/>
      <c r="AQ5237" s="8"/>
      <c r="AR5237" s="122"/>
      <c r="AS5237" s="139"/>
      <c r="AT5237" s="139"/>
      <c r="AU5237" s="139"/>
      <c r="AV5237" s="139"/>
      <c r="AW5237" s="140"/>
      <c r="AX5237" s="8"/>
      <c r="AY5237" s="8"/>
      <c r="AZ5237" s="8"/>
      <c r="BA5237" s="8"/>
      <c r="BB5237" s="122"/>
      <c r="BC5237" s="141"/>
      <c r="BD5237" s="141"/>
      <c r="BE5237" s="141"/>
      <c r="BF5237" s="141"/>
      <c r="BG5237" s="142"/>
      <c r="BH5237" s="8"/>
      <c r="BI5237" s="8"/>
      <c r="BJ5237" s="8"/>
      <c r="BK5237" s="8"/>
      <c r="BL5237" s="122"/>
      <c r="BM5237" s="143"/>
      <c r="BN5237" s="143"/>
      <c r="BO5237" s="143"/>
      <c r="BP5237" s="143"/>
      <c r="BQ5237" s="144"/>
      <c r="BR5237" s="8"/>
      <c r="BS5237" s="8"/>
      <c r="BT5237" s="8"/>
      <c r="BU5237" s="8"/>
      <c r="BV5237" s="122"/>
    </row>
    <row r="5238" spans="1:74" ht="28.8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18" t="s">
        <v>5</v>
      </c>
      <c r="H5238" s="3">
        <v>2024</v>
      </c>
      <c r="I5238" s="20" t="s">
        <v>286</v>
      </c>
      <c r="J5238" s="185" t="s">
        <v>342</v>
      </c>
      <c r="K5238" s="185" t="s">
        <v>320</v>
      </c>
      <c r="L5238" s="187">
        <f t="shared" si="177"/>
        <v>0</v>
      </c>
      <c r="M5238" s="187">
        <f t="shared" si="178"/>
        <v>0</v>
      </c>
      <c r="N5238" s="186"/>
      <c r="O5238" s="53"/>
      <c r="P5238" s="53"/>
      <c r="Q5238" s="53"/>
      <c r="R5238" s="53"/>
      <c r="S5238" s="54"/>
      <c r="T5238" s="8"/>
      <c r="U5238" s="8"/>
      <c r="V5238" s="8"/>
      <c r="W5238" s="8"/>
      <c r="X5238" s="122"/>
      <c r="Y5238" s="135"/>
      <c r="Z5238" s="135"/>
      <c r="AA5238" s="135"/>
      <c r="AB5238" s="135"/>
      <c r="AC5238" s="136"/>
      <c r="AD5238" s="8"/>
      <c r="AE5238" s="8"/>
      <c r="AF5238" s="8"/>
      <c r="AG5238" s="8"/>
      <c r="AH5238" s="122"/>
      <c r="AI5238" s="137"/>
      <c r="AJ5238" s="137"/>
      <c r="AK5238" s="137"/>
      <c r="AL5238" s="137"/>
      <c r="AM5238" s="138"/>
      <c r="AN5238" s="8"/>
      <c r="AO5238" s="8"/>
      <c r="AP5238" s="8"/>
      <c r="AQ5238" s="8"/>
      <c r="AR5238" s="122"/>
      <c r="AS5238" s="139"/>
      <c r="AT5238" s="139"/>
      <c r="AU5238" s="139"/>
      <c r="AV5238" s="139"/>
      <c r="AW5238" s="140"/>
      <c r="AX5238" s="8"/>
      <c r="AY5238" s="8"/>
      <c r="AZ5238" s="8"/>
      <c r="BA5238" s="8"/>
      <c r="BB5238" s="122"/>
      <c r="BC5238" s="141"/>
      <c r="BD5238" s="141"/>
      <c r="BE5238" s="141"/>
      <c r="BF5238" s="141"/>
      <c r="BG5238" s="142"/>
      <c r="BH5238" s="8"/>
      <c r="BI5238" s="8"/>
      <c r="BJ5238" s="8"/>
      <c r="BK5238" s="8"/>
      <c r="BL5238" s="122"/>
      <c r="BM5238" s="143"/>
      <c r="BN5238" s="143"/>
      <c r="BO5238" s="143"/>
      <c r="BP5238" s="143"/>
      <c r="BQ5238" s="144"/>
      <c r="BR5238" s="8"/>
      <c r="BS5238" s="8"/>
      <c r="BT5238" s="8"/>
      <c r="BU5238" s="8"/>
      <c r="BV5238" s="122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18" t="s">
        <v>5</v>
      </c>
      <c r="H5239" s="3">
        <v>2024</v>
      </c>
      <c r="I5239" s="20" t="s">
        <v>286</v>
      </c>
      <c r="J5239" s="185" t="s">
        <v>343</v>
      </c>
      <c r="K5239" s="185" t="s">
        <v>339</v>
      </c>
      <c r="L5239" s="187">
        <f t="shared" si="177"/>
        <v>0</v>
      </c>
      <c r="M5239" s="187">
        <f t="shared" si="178"/>
        <v>0</v>
      </c>
      <c r="N5239" s="186"/>
      <c r="O5239" s="53"/>
      <c r="P5239" s="53"/>
      <c r="Q5239" s="53"/>
      <c r="R5239" s="53"/>
      <c r="S5239" s="54"/>
      <c r="T5239" s="8"/>
      <c r="U5239" s="8"/>
      <c r="V5239" s="8"/>
      <c r="W5239" s="8"/>
      <c r="X5239" s="122"/>
      <c r="Y5239" s="135"/>
      <c r="Z5239" s="135"/>
      <c r="AA5239" s="135"/>
      <c r="AB5239" s="135"/>
      <c r="AC5239" s="136"/>
      <c r="AD5239" s="8"/>
      <c r="AE5239" s="8"/>
      <c r="AF5239" s="8"/>
      <c r="AG5239" s="8"/>
      <c r="AH5239" s="122"/>
      <c r="AI5239" s="137"/>
      <c r="AJ5239" s="137"/>
      <c r="AK5239" s="137"/>
      <c r="AL5239" s="137"/>
      <c r="AM5239" s="138"/>
      <c r="AN5239" s="8"/>
      <c r="AO5239" s="8"/>
      <c r="AP5239" s="8"/>
      <c r="AQ5239" s="8"/>
      <c r="AR5239" s="122"/>
      <c r="AS5239" s="139"/>
      <c r="AT5239" s="139"/>
      <c r="AU5239" s="139"/>
      <c r="AV5239" s="139"/>
      <c r="AW5239" s="140"/>
      <c r="AX5239" s="8"/>
      <c r="AY5239" s="8"/>
      <c r="AZ5239" s="8"/>
      <c r="BA5239" s="8"/>
      <c r="BB5239" s="122"/>
      <c r="BC5239" s="141"/>
      <c r="BD5239" s="141"/>
      <c r="BE5239" s="141"/>
      <c r="BF5239" s="141"/>
      <c r="BG5239" s="142"/>
      <c r="BH5239" s="8"/>
      <c r="BI5239" s="8"/>
      <c r="BJ5239" s="8"/>
      <c r="BK5239" s="8"/>
      <c r="BL5239" s="122"/>
      <c r="BM5239" s="143"/>
      <c r="BN5239" s="143"/>
      <c r="BO5239" s="143"/>
      <c r="BP5239" s="143"/>
      <c r="BQ5239" s="144"/>
      <c r="BR5239" s="8"/>
      <c r="BS5239" s="8"/>
      <c r="BT5239" s="8"/>
      <c r="BU5239" s="8"/>
      <c r="BV5239" s="122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18" t="s">
        <v>5</v>
      </c>
      <c r="H5240" s="3">
        <v>2024</v>
      </c>
      <c r="I5240" s="20" t="s">
        <v>288</v>
      </c>
      <c r="J5240" s="185" t="s">
        <v>344</v>
      </c>
      <c r="K5240" s="185" t="s">
        <v>318</v>
      </c>
      <c r="L5240" s="187">
        <f t="shared" si="177"/>
        <v>0</v>
      </c>
      <c r="M5240" s="187">
        <f t="shared" si="178"/>
        <v>0</v>
      </c>
      <c r="N5240" s="186"/>
      <c r="O5240" s="53"/>
      <c r="P5240" s="53"/>
      <c r="Q5240" s="53"/>
      <c r="R5240" s="53"/>
      <c r="S5240" s="54"/>
      <c r="T5240" s="8"/>
      <c r="U5240" s="8"/>
      <c r="V5240" s="8"/>
      <c r="W5240" s="8"/>
      <c r="X5240" s="122"/>
      <c r="Y5240" s="135"/>
      <c r="Z5240" s="135"/>
      <c r="AA5240" s="135"/>
      <c r="AB5240" s="135"/>
      <c r="AC5240" s="136"/>
      <c r="AD5240" s="8"/>
      <c r="AE5240" s="8"/>
      <c r="AF5240" s="8"/>
      <c r="AG5240" s="8"/>
      <c r="AH5240" s="122"/>
      <c r="AI5240" s="137"/>
      <c r="AJ5240" s="137"/>
      <c r="AK5240" s="137"/>
      <c r="AL5240" s="137"/>
      <c r="AM5240" s="138"/>
      <c r="AN5240" s="8"/>
      <c r="AO5240" s="8"/>
      <c r="AP5240" s="8"/>
      <c r="AQ5240" s="8"/>
      <c r="AR5240" s="122"/>
      <c r="AS5240" s="139"/>
      <c r="AT5240" s="139"/>
      <c r="AU5240" s="139"/>
      <c r="AV5240" s="139"/>
      <c r="AW5240" s="140"/>
      <c r="AX5240" s="8"/>
      <c r="AY5240" s="8"/>
      <c r="AZ5240" s="8"/>
      <c r="BA5240" s="8"/>
      <c r="BB5240" s="122"/>
      <c r="BC5240" s="141"/>
      <c r="BD5240" s="141"/>
      <c r="BE5240" s="141"/>
      <c r="BF5240" s="141"/>
      <c r="BG5240" s="142"/>
      <c r="BH5240" s="8"/>
      <c r="BI5240" s="8"/>
      <c r="BJ5240" s="8"/>
      <c r="BK5240" s="8"/>
      <c r="BL5240" s="122"/>
      <c r="BM5240" s="143"/>
      <c r="BN5240" s="143"/>
      <c r="BO5240" s="143"/>
      <c r="BP5240" s="143"/>
      <c r="BQ5240" s="144"/>
      <c r="BR5240" s="8"/>
      <c r="BS5240" s="8"/>
      <c r="BT5240" s="8"/>
      <c r="BU5240" s="8"/>
      <c r="BV5240" s="122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18" t="s">
        <v>5</v>
      </c>
      <c r="H5241" s="3">
        <v>2024</v>
      </c>
      <c r="I5241" s="20" t="s">
        <v>288</v>
      </c>
      <c r="J5241" s="184" t="s">
        <v>351</v>
      </c>
      <c r="K5241" s="184" t="s">
        <v>318</v>
      </c>
      <c r="L5241" s="188">
        <f t="shared" si="177"/>
        <v>0</v>
      </c>
      <c r="M5241" s="187">
        <f t="shared" si="178"/>
        <v>0</v>
      </c>
      <c r="N5241" s="186"/>
      <c r="O5241" s="53"/>
      <c r="P5241" s="53"/>
      <c r="Q5241" s="53"/>
      <c r="R5241" s="53"/>
      <c r="S5241" s="54"/>
      <c r="T5241" s="8"/>
      <c r="U5241" s="8"/>
      <c r="V5241" s="8"/>
      <c r="W5241" s="8"/>
      <c r="X5241" s="122"/>
      <c r="Y5241" s="135"/>
      <c r="Z5241" s="135"/>
      <c r="AA5241" s="135"/>
      <c r="AB5241" s="135"/>
      <c r="AC5241" s="136"/>
      <c r="AD5241" s="8"/>
      <c r="AE5241" s="8"/>
      <c r="AF5241" s="8"/>
      <c r="AG5241" s="8"/>
      <c r="AH5241" s="122"/>
      <c r="AI5241" s="137"/>
      <c r="AJ5241" s="137"/>
      <c r="AK5241" s="137"/>
      <c r="AL5241" s="137"/>
      <c r="AM5241" s="138"/>
      <c r="AN5241" s="8"/>
      <c r="AO5241" s="8"/>
      <c r="AP5241" s="8"/>
      <c r="AQ5241" s="8"/>
      <c r="AR5241" s="122"/>
      <c r="AS5241" s="139"/>
      <c r="AT5241" s="139"/>
      <c r="AU5241" s="139"/>
      <c r="AV5241" s="139"/>
      <c r="AW5241" s="140"/>
      <c r="AX5241" s="8"/>
      <c r="AY5241" s="8"/>
      <c r="AZ5241" s="8"/>
      <c r="BA5241" s="8"/>
      <c r="BB5241" s="122"/>
      <c r="BC5241" s="141"/>
      <c r="BD5241" s="141"/>
      <c r="BE5241" s="141"/>
      <c r="BF5241" s="141"/>
      <c r="BG5241" s="142"/>
      <c r="BH5241" s="8"/>
      <c r="BI5241" s="8"/>
      <c r="BJ5241" s="8"/>
      <c r="BK5241" s="8"/>
      <c r="BL5241" s="122"/>
      <c r="BM5241" s="143"/>
      <c r="BN5241" s="143"/>
      <c r="BO5241" s="143"/>
      <c r="BP5241" s="143"/>
      <c r="BQ5241" s="144"/>
      <c r="BR5241" s="8"/>
      <c r="BS5241" s="8"/>
      <c r="BT5241" s="8"/>
      <c r="BU5241" s="8"/>
      <c r="BV5241" s="122"/>
    </row>
    <row r="5242" spans="1:74" ht="28.8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18" t="s">
        <v>5</v>
      </c>
      <c r="H5242" s="3">
        <v>2024</v>
      </c>
      <c r="I5242" s="20" t="s">
        <v>288</v>
      </c>
      <c r="J5242" s="184" t="s">
        <v>352</v>
      </c>
      <c r="K5242" s="184" t="s">
        <v>321</v>
      </c>
      <c r="L5242" s="187">
        <f t="shared" si="177"/>
        <v>0</v>
      </c>
      <c r="M5242" s="187">
        <f t="shared" si="178"/>
        <v>0</v>
      </c>
      <c r="N5242" s="186"/>
      <c r="O5242" s="33"/>
      <c r="P5242" s="33"/>
      <c r="Q5242" s="33"/>
      <c r="R5242" s="33"/>
      <c r="S5242" s="42"/>
      <c r="T5242" s="2"/>
      <c r="U5242" s="2"/>
      <c r="V5242" s="2"/>
      <c r="W5242" s="2"/>
      <c r="X5242" s="55"/>
      <c r="Y5242" s="62"/>
      <c r="Z5242" s="62"/>
      <c r="AA5242" s="62"/>
      <c r="AB5242" s="62"/>
      <c r="AC5242" s="68"/>
      <c r="AD5242" s="2"/>
      <c r="AE5242" s="2"/>
      <c r="AF5242" s="2"/>
      <c r="AG5242" s="2"/>
      <c r="AH5242" s="55"/>
      <c r="AI5242" s="72"/>
      <c r="AJ5242" s="72"/>
      <c r="AK5242" s="72"/>
      <c r="AL5242" s="72"/>
      <c r="AM5242" s="80"/>
      <c r="AN5242" s="2"/>
      <c r="AO5242" s="2"/>
      <c r="AP5242" s="2"/>
      <c r="AQ5242" s="2"/>
      <c r="AR5242" s="55"/>
      <c r="AS5242" s="85"/>
      <c r="AT5242" s="85"/>
      <c r="AU5242" s="85"/>
      <c r="AV5242" s="85"/>
      <c r="AW5242" s="100"/>
      <c r="AX5242" s="2"/>
      <c r="AY5242" s="2"/>
      <c r="AZ5242" s="2"/>
      <c r="BA5242" s="2"/>
      <c r="BB5242" s="55"/>
      <c r="BC5242" s="105"/>
      <c r="BD5242" s="105"/>
      <c r="BE5242" s="105"/>
      <c r="BF5242" s="105"/>
      <c r="BG5242" s="109"/>
      <c r="BH5242" s="2"/>
      <c r="BI5242" s="2"/>
      <c r="BJ5242" s="2"/>
      <c r="BK5242" s="2"/>
      <c r="BL5242" s="55"/>
      <c r="BM5242" s="48"/>
      <c r="BN5242" s="48"/>
      <c r="BO5242" s="48"/>
      <c r="BP5242" s="48"/>
      <c r="BQ5242" s="117"/>
      <c r="BR5242" s="2"/>
      <c r="BS5242" s="2"/>
      <c r="BT5242" s="2"/>
      <c r="BU5242" s="2"/>
      <c r="BV5242" s="55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18" t="s">
        <v>5</v>
      </c>
      <c r="H5243" s="3">
        <v>2024</v>
      </c>
      <c r="I5243" s="20" t="s">
        <v>288</v>
      </c>
      <c r="J5243" s="184" t="s">
        <v>345</v>
      </c>
      <c r="K5243" s="184" t="s">
        <v>318</v>
      </c>
      <c r="L5243" s="187">
        <f t="shared" si="177"/>
        <v>0</v>
      </c>
      <c r="M5243" s="187">
        <f t="shared" si="178"/>
        <v>0</v>
      </c>
      <c r="N5243" s="186"/>
      <c r="O5243" s="34"/>
      <c r="P5243" s="33"/>
      <c r="Q5243" s="33"/>
      <c r="R5243" s="33"/>
      <c r="S5243" s="42"/>
      <c r="T5243" s="3"/>
      <c r="U5243" s="2"/>
      <c r="V5243" s="2"/>
      <c r="W5243" s="2"/>
      <c r="X5243" s="55"/>
      <c r="Y5243" s="64"/>
      <c r="Z5243" s="62"/>
      <c r="AA5243" s="62"/>
      <c r="AB5243" s="62"/>
      <c r="AC5243" s="68"/>
      <c r="AD5243" s="3"/>
      <c r="AE5243" s="2"/>
      <c r="AF5243" s="2"/>
      <c r="AG5243" s="2"/>
      <c r="AH5243" s="55"/>
      <c r="AI5243" s="73"/>
      <c r="AJ5243" s="72"/>
      <c r="AK5243" s="72"/>
      <c r="AL5243" s="72"/>
      <c r="AM5243" s="80"/>
      <c r="AN5243" s="3"/>
      <c r="AO5243" s="2"/>
      <c r="AP5243" s="2"/>
      <c r="AQ5243" s="2"/>
      <c r="AR5243" s="55"/>
      <c r="AS5243" s="86"/>
      <c r="AT5243" s="85"/>
      <c r="AU5243" s="85"/>
      <c r="AV5243" s="85"/>
      <c r="AW5243" s="100"/>
      <c r="AX5243" s="3"/>
      <c r="AY5243" s="2"/>
      <c r="AZ5243" s="2"/>
      <c r="BA5243" s="2"/>
      <c r="BB5243" s="55"/>
      <c r="BC5243" s="106"/>
      <c r="BD5243" s="105"/>
      <c r="BE5243" s="105"/>
      <c r="BF5243" s="105"/>
      <c r="BG5243" s="109"/>
      <c r="BH5243" s="3"/>
      <c r="BI5243" s="2"/>
      <c r="BJ5243" s="2"/>
      <c r="BK5243" s="2"/>
      <c r="BL5243" s="55"/>
      <c r="BM5243" s="49"/>
      <c r="BN5243" s="48"/>
      <c r="BO5243" s="48"/>
      <c r="BP5243" s="48"/>
      <c r="BQ5243" s="117"/>
      <c r="BR5243" s="3"/>
      <c r="BS5243" s="2"/>
      <c r="BT5243" s="2"/>
      <c r="BU5243" s="2"/>
      <c r="BV5243" s="55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18" t="s">
        <v>5</v>
      </c>
      <c r="H5244" s="3">
        <v>2024</v>
      </c>
      <c r="I5244" s="20" t="s">
        <v>289</v>
      </c>
      <c r="J5244" s="184" t="s">
        <v>268</v>
      </c>
      <c r="K5244" s="184" t="s">
        <v>318</v>
      </c>
      <c r="L5244" s="187">
        <f t="shared" si="177"/>
        <v>0.71700000000000008</v>
      </c>
      <c r="M5244" s="187">
        <f t="shared" si="178"/>
        <v>1312.7250000000001</v>
      </c>
      <c r="N5244" s="186" t="s">
        <v>1542</v>
      </c>
      <c r="O5244" s="33"/>
      <c r="P5244" s="33"/>
      <c r="Q5244" s="33"/>
      <c r="R5244" s="33"/>
      <c r="S5244" s="42"/>
      <c r="T5244" s="2"/>
      <c r="U5244" s="2"/>
      <c r="V5244" s="2"/>
      <c r="W5244" s="2"/>
      <c r="X5244" s="55"/>
      <c r="Y5244" s="62"/>
      <c r="Z5244" s="62"/>
      <c r="AA5244" s="62"/>
      <c r="AB5244" s="62"/>
      <c r="AC5244" s="68"/>
      <c r="AD5244" s="2">
        <v>2.2999999999999998</v>
      </c>
      <c r="AE5244" s="2"/>
      <c r="AF5244" s="2"/>
      <c r="AG5244" s="2">
        <v>0.36799999999999999</v>
      </c>
      <c r="AH5244" s="55">
        <v>661.28300000000002</v>
      </c>
      <c r="AI5244" s="72" t="s">
        <v>518</v>
      </c>
      <c r="AJ5244" s="72"/>
      <c r="AK5244" s="72"/>
      <c r="AL5244" s="72">
        <v>0.184</v>
      </c>
      <c r="AM5244" s="80">
        <v>302.99200000000002</v>
      </c>
      <c r="AN5244" s="2"/>
      <c r="AO5244" s="2"/>
      <c r="AP5244" s="2"/>
      <c r="AQ5244" s="2"/>
      <c r="AR5244" s="55"/>
      <c r="AS5244" s="85"/>
      <c r="AT5244" s="85"/>
      <c r="AU5244" s="85"/>
      <c r="AV5244" s="85"/>
      <c r="AW5244" s="100"/>
      <c r="AX5244" s="2"/>
      <c r="AY5244" s="2"/>
      <c r="AZ5244" s="2"/>
      <c r="BA5244" s="2"/>
      <c r="BB5244" s="55"/>
      <c r="BC5244" s="105"/>
      <c r="BD5244" s="105"/>
      <c r="BE5244" s="105"/>
      <c r="BF5244" s="105"/>
      <c r="BG5244" s="109"/>
      <c r="BH5244" s="2"/>
      <c r="BI5244" s="2"/>
      <c r="BJ5244" s="2"/>
      <c r="BK5244" s="2"/>
      <c r="BL5244" s="55"/>
      <c r="BM5244" s="48"/>
      <c r="BN5244" s="48"/>
      <c r="BO5244" s="48"/>
      <c r="BP5244" s="48"/>
      <c r="BQ5244" s="117"/>
      <c r="BR5244" s="2" t="s">
        <v>513</v>
      </c>
      <c r="BS5244" s="2"/>
      <c r="BT5244" s="2"/>
      <c r="BU5244" s="2">
        <v>0.16500000000000001</v>
      </c>
      <c r="BV5244" s="55">
        <v>348.45</v>
      </c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18" t="s">
        <v>5</v>
      </c>
      <c r="H5245" s="3">
        <v>2024</v>
      </c>
      <c r="I5245" s="20" t="s">
        <v>289</v>
      </c>
      <c r="J5245" s="184" t="s">
        <v>292</v>
      </c>
      <c r="K5245" s="184" t="s">
        <v>318</v>
      </c>
      <c r="L5245" s="187">
        <f t="shared" si="177"/>
        <v>0</v>
      </c>
      <c r="M5245" s="187">
        <f t="shared" si="178"/>
        <v>0</v>
      </c>
      <c r="N5245" s="186"/>
      <c r="O5245" s="33"/>
      <c r="P5245" s="33"/>
      <c r="Q5245" s="33"/>
      <c r="R5245" s="33"/>
      <c r="S5245" s="42"/>
      <c r="T5245" s="2"/>
      <c r="U5245" s="2"/>
      <c r="V5245" s="2"/>
      <c r="W5245" s="2"/>
      <c r="X5245" s="55"/>
      <c r="Y5245" s="62"/>
      <c r="Z5245" s="62"/>
      <c r="AA5245" s="62"/>
      <c r="AB5245" s="62"/>
      <c r="AC5245" s="68"/>
      <c r="AD5245" s="2"/>
      <c r="AE5245" s="2"/>
      <c r="AF5245" s="2"/>
      <c r="AG5245" s="2"/>
      <c r="AH5245" s="55"/>
      <c r="AI5245" s="72"/>
      <c r="AJ5245" s="72"/>
      <c r="AK5245" s="72"/>
      <c r="AL5245" s="72"/>
      <c r="AM5245" s="80"/>
      <c r="AN5245" s="2"/>
      <c r="AO5245" s="2"/>
      <c r="AP5245" s="2"/>
      <c r="AQ5245" s="2"/>
      <c r="AR5245" s="55"/>
      <c r="AS5245" s="85"/>
      <c r="AT5245" s="85"/>
      <c r="AU5245" s="85"/>
      <c r="AV5245" s="85"/>
      <c r="AW5245" s="100"/>
      <c r="AX5245" s="2"/>
      <c r="AY5245" s="2"/>
      <c r="AZ5245" s="2"/>
      <c r="BA5245" s="2"/>
      <c r="BB5245" s="55"/>
      <c r="BC5245" s="105"/>
      <c r="BD5245" s="105"/>
      <c r="BE5245" s="105"/>
      <c r="BF5245" s="105"/>
      <c r="BG5245" s="109"/>
      <c r="BH5245" s="2"/>
      <c r="BI5245" s="2"/>
      <c r="BJ5245" s="2"/>
      <c r="BK5245" s="2"/>
      <c r="BL5245" s="55"/>
      <c r="BM5245" s="48"/>
      <c r="BN5245" s="48"/>
      <c r="BO5245" s="48"/>
      <c r="BP5245" s="48"/>
      <c r="BQ5245" s="117"/>
      <c r="BR5245" s="2"/>
      <c r="BS5245" s="2"/>
      <c r="BT5245" s="2"/>
      <c r="BU5245" s="2"/>
      <c r="BV5245" s="55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18" t="s">
        <v>5</v>
      </c>
      <c r="H5246" s="3">
        <v>2024</v>
      </c>
      <c r="I5246" s="20" t="s">
        <v>285</v>
      </c>
      <c r="J5246" s="184" t="s">
        <v>293</v>
      </c>
      <c r="K5246" s="184" t="s">
        <v>318</v>
      </c>
      <c r="L5246" s="187">
        <f t="shared" si="177"/>
        <v>0</v>
      </c>
      <c r="M5246" s="187">
        <f t="shared" si="178"/>
        <v>0</v>
      </c>
      <c r="N5246" s="186"/>
      <c r="O5246" s="33"/>
      <c r="P5246" s="33"/>
      <c r="Q5246" s="33"/>
      <c r="R5246" s="34"/>
      <c r="S5246" s="41"/>
      <c r="T5246" s="2"/>
      <c r="U5246" s="2"/>
      <c r="V5246" s="2"/>
      <c r="W5246" s="3"/>
      <c r="X5246" s="56"/>
      <c r="Y5246" s="62"/>
      <c r="Z5246" s="62"/>
      <c r="AA5246" s="62"/>
      <c r="AB5246" s="64"/>
      <c r="AC5246" s="69"/>
      <c r="AD5246" s="2"/>
      <c r="AE5246" s="2"/>
      <c r="AF5246" s="2"/>
      <c r="AG5246" s="3"/>
      <c r="AH5246" s="56"/>
      <c r="AI5246" s="72"/>
      <c r="AJ5246" s="72"/>
      <c r="AK5246" s="72"/>
      <c r="AL5246" s="73"/>
      <c r="AM5246" s="81"/>
      <c r="AN5246" s="2"/>
      <c r="AO5246" s="2"/>
      <c r="AP5246" s="2"/>
      <c r="AQ5246" s="3"/>
      <c r="AR5246" s="56"/>
      <c r="AS5246" s="85"/>
      <c r="AT5246" s="85"/>
      <c r="AU5246" s="85"/>
      <c r="AV5246" s="86"/>
      <c r="AW5246" s="101"/>
      <c r="AX5246" s="2"/>
      <c r="AY5246" s="2"/>
      <c r="AZ5246" s="2"/>
      <c r="BA5246" s="3"/>
      <c r="BB5246" s="56"/>
      <c r="BC5246" s="105"/>
      <c r="BD5246" s="105"/>
      <c r="BE5246" s="105"/>
      <c r="BF5246" s="106"/>
      <c r="BG5246" s="110"/>
      <c r="BH5246" s="2"/>
      <c r="BI5246" s="2"/>
      <c r="BJ5246" s="2"/>
      <c r="BK5246" s="3"/>
      <c r="BL5246" s="56"/>
      <c r="BM5246" s="48"/>
      <c r="BN5246" s="48"/>
      <c r="BO5246" s="48"/>
      <c r="BP5246" s="49"/>
      <c r="BQ5246" s="118"/>
      <c r="BR5246" s="2"/>
      <c r="BS5246" s="2"/>
      <c r="BT5246" s="2"/>
      <c r="BU5246" s="3"/>
      <c r="BV5246" s="56"/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18" t="s">
        <v>5</v>
      </c>
      <c r="H5247" s="3">
        <v>2024</v>
      </c>
      <c r="I5247" s="20" t="s">
        <v>287</v>
      </c>
      <c r="J5247" s="184" t="s">
        <v>269</v>
      </c>
      <c r="K5247" s="184" t="s">
        <v>320</v>
      </c>
      <c r="L5247" s="187">
        <f t="shared" si="177"/>
        <v>2</v>
      </c>
      <c r="M5247" s="187">
        <f t="shared" si="178"/>
        <v>3.5390000000000001</v>
      </c>
      <c r="N5247" s="186"/>
      <c r="O5247" s="33"/>
      <c r="P5247" s="33"/>
      <c r="Q5247" s="33"/>
      <c r="R5247" s="33"/>
      <c r="S5247" s="42"/>
      <c r="T5247" s="2"/>
      <c r="U5247" s="2"/>
      <c r="V5247" s="2"/>
      <c r="W5247" s="2"/>
      <c r="X5247" s="55"/>
      <c r="Y5247" s="62"/>
      <c r="Z5247" s="62"/>
      <c r="AA5247" s="62"/>
      <c r="AB5247" s="64">
        <v>2</v>
      </c>
      <c r="AC5247" s="68">
        <v>3.5390000000000001</v>
      </c>
      <c r="AD5247" s="2"/>
      <c r="AE5247" s="2"/>
      <c r="AF5247" s="2"/>
      <c r="AG5247" s="2"/>
      <c r="AH5247" s="55"/>
      <c r="AI5247" s="72"/>
      <c r="AJ5247" s="72"/>
      <c r="AK5247" s="72"/>
      <c r="AL5247" s="72"/>
      <c r="AM5247" s="80"/>
      <c r="AN5247" s="2"/>
      <c r="AO5247" s="2"/>
      <c r="AP5247" s="2"/>
      <c r="AQ5247" s="2"/>
      <c r="AR5247" s="55"/>
      <c r="AS5247" s="85"/>
      <c r="AT5247" s="85"/>
      <c r="AU5247" s="85"/>
      <c r="AV5247" s="85"/>
      <c r="AW5247" s="100"/>
      <c r="AX5247" s="2"/>
      <c r="AY5247" s="2"/>
      <c r="AZ5247" s="2"/>
      <c r="BA5247" s="2"/>
      <c r="BB5247" s="55"/>
      <c r="BC5247" s="105"/>
      <c r="BD5247" s="105"/>
      <c r="BE5247" s="105"/>
      <c r="BF5247" s="105"/>
      <c r="BG5247" s="109"/>
      <c r="BH5247" s="2"/>
      <c r="BI5247" s="2"/>
      <c r="BJ5247" s="2"/>
      <c r="BK5247" s="2"/>
      <c r="BL5247" s="55"/>
      <c r="BM5247" s="48"/>
      <c r="BN5247" s="48"/>
      <c r="BO5247" s="48"/>
      <c r="BP5247" s="48"/>
      <c r="BQ5247" s="117"/>
      <c r="BR5247" s="2"/>
      <c r="BS5247" s="2"/>
      <c r="BT5247" s="2"/>
      <c r="BU5247" s="2"/>
      <c r="BV5247" s="55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18" t="s">
        <v>5</v>
      </c>
      <c r="H5248" s="3">
        <v>2024</v>
      </c>
      <c r="I5248" s="20" t="s">
        <v>287</v>
      </c>
      <c r="J5248" s="184" t="s">
        <v>270</v>
      </c>
      <c r="K5248" s="184" t="s">
        <v>320</v>
      </c>
      <c r="L5248" s="187">
        <f t="shared" si="177"/>
        <v>0</v>
      </c>
      <c r="M5248" s="187">
        <f t="shared" si="178"/>
        <v>0</v>
      </c>
      <c r="N5248" s="186"/>
      <c r="O5248" s="33"/>
      <c r="P5248" s="33"/>
      <c r="Q5248" s="33"/>
      <c r="R5248" s="33"/>
      <c r="S5248" s="42"/>
      <c r="T5248" s="2"/>
      <c r="U5248" s="2"/>
      <c r="V5248" s="2"/>
      <c r="W5248" s="2"/>
      <c r="X5248" s="55"/>
      <c r="Y5248" s="62"/>
      <c r="Z5248" s="62"/>
      <c r="AA5248" s="62"/>
      <c r="AB5248" s="62"/>
      <c r="AC5248" s="68"/>
      <c r="AD5248" s="2"/>
      <c r="AE5248" s="2"/>
      <c r="AF5248" s="2"/>
      <c r="AG5248" s="2"/>
      <c r="AH5248" s="55"/>
      <c r="AI5248" s="72"/>
      <c r="AJ5248" s="72"/>
      <c r="AK5248" s="72"/>
      <c r="AL5248" s="72"/>
      <c r="AM5248" s="80"/>
      <c r="AN5248" s="2"/>
      <c r="AO5248" s="2"/>
      <c r="AP5248" s="2"/>
      <c r="AQ5248" s="2"/>
      <c r="AR5248" s="55"/>
      <c r="AS5248" s="85"/>
      <c r="AT5248" s="85"/>
      <c r="AU5248" s="85"/>
      <c r="AV5248" s="85"/>
      <c r="AW5248" s="100"/>
      <c r="AX5248" s="2"/>
      <c r="AY5248" s="2"/>
      <c r="AZ5248" s="2"/>
      <c r="BA5248" s="2"/>
      <c r="BB5248" s="55"/>
      <c r="BC5248" s="105"/>
      <c r="BD5248" s="105"/>
      <c r="BE5248" s="105"/>
      <c r="BF5248" s="105"/>
      <c r="BG5248" s="109"/>
      <c r="BH5248" s="2"/>
      <c r="BI5248" s="2"/>
      <c r="BJ5248" s="2"/>
      <c r="BK5248" s="2"/>
      <c r="BL5248" s="55"/>
      <c r="BM5248" s="48"/>
      <c r="BN5248" s="48"/>
      <c r="BO5248" s="48"/>
      <c r="BP5248" s="48"/>
      <c r="BQ5248" s="117"/>
      <c r="BR5248" s="2"/>
      <c r="BS5248" s="2"/>
      <c r="BT5248" s="2"/>
      <c r="BU5248" s="2"/>
      <c r="BV5248" s="55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18" t="s">
        <v>5</v>
      </c>
      <c r="H5249" s="3">
        <v>2024</v>
      </c>
      <c r="I5249" s="20" t="s">
        <v>290</v>
      </c>
      <c r="J5249" s="184" t="s">
        <v>271</v>
      </c>
      <c r="K5249" s="184" t="s">
        <v>321</v>
      </c>
      <c r="L5249" s="187">
        <f t="shared" si="177"/>
        <v>0</v>
      </c>
      <c r="M5249" s="187">
        <f t="shared" si="178"/>
        <v>0</v>
      </c>
      <c r="N5249" s="186"/>
      <c r="O5249" s="33"/>
      <c r="P5249" s="33"/>
      <c r="Q5249" s="33"/>
      <c r="R5249" s="33"/>
      <c r="S5249" s="42"/>
      <c r="T5249" s="2"/>
      <c r="U5249" s="2"/>
      <c r="V5249" s="2"/>
      <c r="W5249" s="2"/>
      <c r="X5249" s="55"/>
      <c r="Y5249" s="62"/>
      <c r="Z5249" s="62"/>
      <c r="AA5249" s="62"/>
      <c r="AB5249" s="62"/>
      <c r="AC5249" s="68"/>
      <c r="AD5249" s="2"/>
      <c r="AE5249" s="2"/>
      <c r="AF5249" s="2"/>
      <c r="AG5249" s="2"/>
      <c r="AH5249" s="55"/>
      <c r="AI5249" s="72"/>
      <c r="AJ5249" s="72"/>
      <c r="AK5249" s="72"/>
      <c r="AL5249" s="72"/>
      <c r="AM5249" s="80"/>
      <c r="AN5249" s="2"/>
      <c r="AO5249" s="2"/>
      <c r="AP5249" s="2"/>
      <c r="AQ5249" s="2"/>
      <c r="AR5249" s="55"/>
      <c r="AS5249" s="85"/>
      <c r="AT5249" s="85"/>
      <c r="AU5249" s="85"/>
      <c r="AV5249" s="85"/>
      <c r="AW5249" s="100"/>
      <c r="AX5249" s="2"/>
      <c r="AY5249" s="2"/>
      <c r="AZ5249" s="2"/>
      <c r="BA5249" s="2"/>
      <c r="BB5249" s="55"/>
      <c r="BC5249" s="105"/>
      <c r="BD5249" s="105"/>
      <c r="BE5249" s="105"/>
      <c r="BF5249" s="105"/>
      <c r="BG5249" s="109"/>
      <c r="BH5249" s="2"/>
      <c r="BI5249" s="2"/>
      <c r="BJ5249" s="2"/>
      <c r="BK5249" s="2"/>
      <c r="BL5249" s="55"/>
      <c r="BM5249" s="48"/>
      <c r="BN5249" s="48"/>
      <c r="BO5249" s="48"/>
      <c r="BP5249" s="48"/>
      <c r="BQ5249" s="117"/>
      <c r="BR5249" s="2"/>
      <c r="BS5249" s="2"/>
      <c r="BT5249" s="2"/>
      <c r="BU5249" s="2"/>
      <c r="BV5249" s="55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18" t="s">
        <v>5</v>
      </c>
      <c r="H5250" s="3">
        <v>2024</v>
      </c>
      <c r="I5250" s="20" t="s">
        <v>284</v>
      </c>
      <c r="J5250" s="184" t="s">
        <v>294</v>
      </c>
      <c r="K5250" s="184" t="s">
        <v>320</v>
      </c>
      <c r="L5250" s="187">
        <f t="shared" si="177"/>
        <v>0</v>
      </c>
      <c r="M5250" s="187">
        <f t="shared" si="178"/>
        <v>0</v>
      </c>
      <c r="N5250" s="186"/>
      <c r="O5250" s="33"/>
      <c r="P5250" s="33"/>
      <c r="Q5250" s="33"/>
      <c r="R5250" s="33"/>
      <c r="S5250" s="42"/>
      <c r="T5250" s="2"/>
      <c r="U5250" s="2"/>
      <c r="V5250" s="2"/>
      <c r="W5250" s="2"/>
      <c r="X5250" s="55"/>
      <c r="Y5250" s="62"/>
      <c r="Z5250" s="62"/>
      <c r="AA5250" s="62"/>
      <c r="AB5250" s="62"/>
      <c r="AC5250" s="68"/>
      <c r="AD5250" s="2"/>
      <c r="AE5250" s="2"/>
      <c r="AF5250" s="2"/>
      <c r="AG5250" s="2"/>
      <c r="AH5250" s="55"/>
      <c r="AI5250" s="72"/>
      <c r="AJ5250" s="72"/>
      <c r="AK5250" s="72"/>
      <c r="AL5250" s="72"/>
      <c r="AM5250" s="80"/>
      <c r="AN5250" s="2"/>
      <c r="AO5250" s="2"/>
      <c r="AP5250" s="2"/>
      <c r="AQ5250" s="2"/>
      <c r="AR5250" s="55"/>
      <c r="AS5250" s="85"/>
      <c r="AT5250" s="85"/>
      <c r="AU5250" s="85"/>
      <c r="AV5250" s="85"/>
      <c r="AW5250" s="100"/>
      <c r="AX5250" s="2"/>
      <c r="AY5250" s="2"/>
      <c r="AZ5250" s="2"/>
      <c r="BA5250" s="2"/>
      <c r="BB5250" s="55"/>
      <c r="BC5250" s="105"/>
      <c r="BD5250" s="105"/>
      <c r="BE5250" s="105"/>
      <c r="BF5250" s="105"/>
      <c r="BG5250" s="109"/>
      <c r="BH5250" s="2"/>
      <c r="BI5250" s="2"/>
      <c r="BJ5250" s="2"/>
      <c r="BK5250" s="2"/>
      <c r="BL5250" s="55"/>
      <c r="BM5250" s="48"/>
      <c r="BN5250" s="48"/>
      <c r="BO5250" s="48"/>
      <c r="BP5250" s="48"/>
      <c r="BQ5250" s="117"/>
      <c r="BR5250" s="2"/>
      <c r="BS5250" s="2"/>
      <c r="BT5250" s="2"/>
      <c r="BU5250" s="2"/>
      <c r="BV5250" s="55"/>
    </row>
    <row r="5251" spans="1:74" ht="28.8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18" t="s">
        <v>5</v>
      </c>
      <c r="H5251" s="3">
        <v>2024</v>
      </c>
      <c r="I5251" s="20" t="s">
        <v>284</v>
      </c>
      <c r="J5251" s="184" t="s">
        <v>346</v>
      </c>
      <c r="K5251" s="184" t="s">
        <v>320</v>
      </c>
      <c r="L5251" s="187">
        <f t="shared" si="177"/>
        <v>0</v>
      </c>
      <c r="M5251" s="187">
        <f t="shared" si="178"/>
        <v>0</v>
      </c>
      <c r="N5251" s="186"/>
      <c r="O5251" s="33"/>
      <c r="P5251" s="33"/>
      <c r="Q5251" s="33"/>
      <c r="R5251" s="33"/>
      <c r="S5251" s="42"/>
      <c r="T5251" s="2"/>
      <c r="U5251" s="2"/>
      <c r="V5251" s="2"/>
      <c r="W5251" s="2"/>
      <c r="X5251" s="55"/>
      <c r="Y5251" s="62"/>
      <c r="Z5251" s="62"/>
      <c r="AA5251" s="62"/>
      <c r="AB5251" s="62"/>
      <c r="AC5251" s="68"/>
      <c r="AD5251" s="2"/>
      <c r="AE5251" s="2"/>
      <c r="AF5251" s="2"/>
      <c r="AG5251" s="2"/>
      <c r="AH5251" s="55"/>
      <c r="AI5251" s="72"/>
      <c r="AJ5251" s="72"/>
      <c r="AK5251" s="72"/>
      <c r="AL5251" s="72"/>
      <c r="AM5251" s="80"/>
      <c r="AN5251" s="2"/>
      <c r="AO5251" s="2"/>
      <c r="AP5251" s="2"/>
      <c r="AQ5251" s="2"/>
      <c r="AR5251" s="55"/>
      <c r="AS5251" s="85"/>
      <c r="AT5251" s="85"/>
      <c r="AU5251" s="85"/>
      <c r="AV5251" s="85"/>
      <c r="AW5251" s="100"/>
      <c r="AX5251" s="2"/>
      <c r="AY5251" s="2"/>
      <c r="AZ5251" s="2"/>
      <c r="BA5251" s="2"/>
      <c r="BB5251" s="55"/>
      <c r="BC5251" s="105"/>
      <c r="BD5251" s="105"/>
      <c r="BE5251" s="105"/>
      <c r="BF5251" s="105"/>
      <c r="BG5251" s="109"/>
      <c r="BH5251" s="2"/>
      <c r="BI5251" s="2"/>
      <c r="BJ5251" s="2"/>
      <c r="BK5251" s="2"/>
      <c r="BL5251" s="55"/>
      <c r="BM5251" s="48"/>
      <c r="BN5251" s="48"/>
      <c r="BO5251" s="48"/>
      <c r="BP5251" s="48"/>
      <c r="BQ5251" s="117"/>
      <c r="BR5251" s="2"/>
      <c r="BS5251" s="2"/>
      <c r="BT5251" s="2"/>
      <c r="BU5251" s="2"/>
      <c r="BV5251" s="55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18" t="s">
        <v>5</v>
      </c>
      <c r="H5252" s="3">
        <v>2024</v>
      </c>
      <c r="I5252" s="20" t="s">
        <v>284</v>
      </c>
      <c r="J5252" s="184" t="s">
        <v>295</v>
      </c>
      <c r="K5252" s="184" t="s">
        <v>320</v>
      </c>
      <c r="L5252" s="187">
        <f t="shared" si="177"/>
        <v>0</v>
      </c>
      <c r="M5252" s="187">
        <f t="shared" si="178"/>
        <v>0</v>
      </c>
      <c r="N5252" s="186"/>
      <c r="O5252" s="33"/>
      <c r="P5252" s="33"/>
      <c r="Q5252" s="33"/>
      <c r="R5252" s="33"/>
      <c r="S5252" s="42"/>
      <c r="T5252" s="2"/>
      <c r="U5252" s="2"/>
      <c r="V5252" s="2"/>
      <c r="W5252" s="2"/>
      <c r="X5252" s="55"/>
      <c r="Y5252" s="62"/>
      <c r="Z5252" s="62"/>
      <c r="AA5252" s="62"/>
      <c r="AB5252" s="62"/>
      <c r="AC5252" s="68"/>
      <c r="AD5252" s="2"/>
      <c r="AE5252" s="2"/>
      <c r="AF5252" s="2"/>
      <c r="AG5252" s="2"/>
      <c r="AH5252" s="55"/>
      <c r="AI5252" s="72"/>
      <c r="AJ5252" s="72"/>
      <c r="AK5252" s="72"/>
      <c r="AL5252" s="72"/>
      <c r="AM5252" s="80"/>
      <c r="AN5252" s="2"/>
      <c r="AO5252" s="2"/>
      <c r="AP5252" s="2"/>
      <c r="AQ5252" s="2"/>
      <c r="AR5252" s="55"/>
      <c r="AS5252" s="85"/>
      <c r="AT5252" s="85"/>
      <c r="AU5252" s="85"/>
      <c r="AV5252" s="85"/>
      <c r="AW5252" s="100"/>
      <c r="AX5252" s="2"/>
      <c r="AY5252" s="2"/>
      <c r="AZ5252" s="2"/>
      <c r="BA5252" s="2"/>
      <c r="BB5252" s="55"/>
      <c r="BC5252" s="105"/>
      <c r="BD5252" s="105"/>
      <c r="BE5252" s="105"/>
      <c r="BF5252" s="105"/>
      <c r="BG5252" s="109"/>
      <c r="BH5252" s="2"/>
      <c r="BI5252" s="2"/>
      <c r="BJ5252" s="2"/>
      <c r="BK5252" s="2"/>
      <c r="BL5252" s="55"/>
      <c r="BM5252" s="48"/>
      <c r="BN5252" s="48"/>
      <c r="BO5252" s="48"/>
      <c r="BP5252" s="48"/>
      <c r="BQ5252" s="117"/>
      <c r="BR5252" s="2"/>
      <c r="BS5252" s="2"/>
      <c r="BT5252" s="2"/>
      <c r="BU5252" s="2"/>
      <c r="BV5252" s="55"/>
    </row>
    <row r="5253" spans="1:74" ht="28.8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18" t="s">
        <v>5</v>
      </c>
      <c r="H5253" s="3">
        <v>2024</v>
      </c>
      <c r="I5253" s="20" t="s">
        <v>290</v>
      </c>
      <c r="J5253" s="184" t="s">
        <v>299</v>
      </c>
      <c r="K5253" s="184" t="s">
        <v>318</v>
      </c>
      <c r="L5253" s="187">
        <f t="shared" si="177"/>
        <v>0</v>
      </c>
      <c r="M5253" s="187">
        <f t="shared" si="178"/>
        <v>0</v>
      </c>
      <c r="N5253" s="186"/>
      <c r="O5253" s="33"/>
      <c r="P5253" s="33"/>
      <c r="Q5253" s="33"/>
      <c r="R5253" s="33"/>
      <c r="S5253" s="42"/>
      <c r="T5253" s="2"/>
      <c r="U5253" s="2"/>
      <c r="V5253" s="2"/>
      <c r="W5253" s="2"/>
      <c r="X5253" s="55"/>
      <c r="Y5253" s="62"/>
      <c r="Z5253" s="62"/>
      <c r="AA5253" s="62"/>
      <c r="AB5253" s="62"/>
      <c r="AC5253" s="68"/>
      <c r="AD5253" s="2"/>
      <c r="AE5253" s="2"/>
      <c r="AF5253" s="2"/>
      <c r="AG5253" s="2"/>
      <c r="AH5253" s="55"/>
      <c r="AI5253" s="72"/>
      <c r="AJ5253" s="72"/>
      <c r="AK5253" s="72"/>
      <c r="AL5253" s="72"/>
      <c r="AM5253" s="80"/>
      <c r="AN5253" s="2"/>
      <c r="AO5253" s="2"/>
      <c r="AP5253" s="2"/>
      <c r="AQ5253" s="2"/>
      <c r="AR5253" s="55"/>
      <c r="AS5253" s="85"/>
      <c r="AT5253" s="85"/>
      <c r="AU5253" s="85"/>
      <c r="AV5253" s="85"/>
      <c r="AW5253" s="100"/>
      <c r="AX5253" s="2"/>
      <c r="AY5253" s="2"/>
      <c r="AZ5253" s="2"/>
      <c r="BA5253" s="2"/>
      <c r="BB5253" s="55"/>
      <c r="BC5253" s="105"/>
      <c r="BD5253" s="105"/>
      <c r="BE5253" s="105"/>
      <c r="BF5253" s="105"/>
      <c r="BG5253" s="109"/>
      <c r="BH5253" s="2"/>
      <c r="BI5253" s="2"/>
      <c r="BJ5253" s="2"/>
      <c r="BK5253" s="2"/>
      <c r="BL5253" s="55"/>
      <c r="BM5253" s="48"/>
      <c r="BN5253" s="48"/>
      <c r="BO5253" s="48"/>
      <c r="BP5253" s="48"/>
      <c r="BQ5253" s="117"/>
      <c r="BR5253" s="2"/>
      <c r="BS5253" s="2"/>
      <c r="BT5253" s="2"/>
      <c r="BU5253" s="2"/>
      <c r="BV5253" s="55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18" t="s">
        <v>5</v>
      </c>
      <c r="H5254" s="3">
        <v>2024</v>
      </c>
      <c r="I5254" s="20" t="s">
        <v>315</v>
      </c>
      <c r="J5254" s="184" t="s">
        <v>347</v>
      </c>
      <c r="K5254" s="184" t="s">
        <v>320</v>
      </c>
      <c r="L5254" s="187">
        <f t="shared" ref="L5254:L5317" si="179">SUM(R5254,W5254,AB5254,AG5254,AL5254,AQ5254,AV5254,BA5254,BF5254,BK5254,BP5254,BU5254)</f>
        <v>0</v>
      </c>
      <c r="M5254" s="187">
        <f t="shared" ref="M5254:M5317" si="180">SUM(S5254,X5254,AC5254,AH5254,AM5254,AR5254,AW5254,BB5254,BG5254,BL5254,BQ5254,BV5254)</f>
        <v>0</v>
      </c>
      <c r="N5254" s="186"/>
      <c r="O5254" s="33"/>
      <c r="P5254" s="33"/>
      <c r="Q5254" s="33"/>
      <c r="R5254" s="33"/>
      <c r="S5254" s="42"/>
      <c r="T5254" s="2"/>
      <c r="U5254" s="2"/>
      <c r="V5254" s="2"/>
      <c r="W5254" s="2"/>
      <c r="X5254" s="55"/>
      <c r="Y5254" s="62"/>
      <c r="Z5254" s="62"/>
      <c r="AA5254" s="62"/>
      <c r="AB5254" s="62"/>
      <c r="AC5254" s="68"/>
      <c r="AD5254" s="2"/>
      <c r="AE5254" s="2"/>
      <c r="AF5254" s="2"/>
      <c r="AG5254" s="2"/>
      <c r="AH5254" s="55"/>
      <c r="AI5254" s="72"/>
      <c r="AJ5254" s="72"/>
      <c r="AK5254" s="72"/>
      <c r="AL5254" s="72"/>
      <c r="AM5254" s="80"/>
      <c r="AN5254" s="2"/>
      <c r="AO5254" s="2"/>
      <c r="AP5254" s="2"/>
      <c r="AQ5254" s="2"/>
      <c r="AR5254" s="55"/>
      <c r="AS5254" s="85"/>
      <c r="AT5254" s="85"/>
      <c r="AU5254" s="85"/>
      <c r="AV5254" s="85"/>
      <c r="AW5254" s="100"/>
      <c r="AX5254" s="2"/>
      <c r="AY5254" s="2"/>
      <c r="AZ5254" s="2"/>
      <c r="BA5254" s="2"/>
      <c r="BB5254" s="55"/>
      <c r="BC5254" s="105"/>
      <c r="BD5254" s="105"/>
      <c r="BE5254" s="105"/>
      <c r="BF5254" s="105"/>
      <c r="BG5254" s="109"/>
      <c r="BH5254" s="2"/>
      <c r="BI5254" s="2"/>
      <c r="BJ5254" s="2"/>
      <c r="BK5254" s="2"/>
      <c r="BL5254" s="55"/>
      <c r="BM5254" s="48"/>
      <c r="BN5254" s="48"/>
      <c r="BO5254" s="48"/>
      <c r="BP5254" s="48"/>
      <c r="BQ5254" s="117"/>
      <c r="BR5254" s="2"/>
      <c r="BS5254" s="2"/>
      <c r="BT5254" s="2"/>
      <c r="BU5254" s="2"/>
      <c r="BV5254" s="55"/>
    </row>
    <row r="5255" spans="1:74" ht="28.8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18" t="s">
        <v>5</v>
      </c>
      <c r="H5255" s="3">
        <v>2024</v>
      </c>
      <c r="I5255" s="20" t="s">
        <v>315</v>
      </c>
      <c r="J5255" s="184" t="s">
        <v>296</v>
      </c>
      <c r="K5255" s="184" t="s">
        <v>321</v>
      </c>
      <c r="L5255" s="187">
        <f t="shared" si="179"/>
        <v>0</v>
      </c>
      <c r="M5255" s="187">
        <f t="shared" si="180"/>
        <v>0</v>
      </c>
      <c r="N5255" s="186"/>
      <c r="O5255" s="33"/>
      <c r="P5255" s="33"/>
      <c r="Q5255" s="33"/>
      <c r="R5255" s="33"/>
      <c r="S5255" s="42"/>
      <c r="T5255" s="2"/>
      <c r="U5255" s="2"/>
      <c r="V5255" s="2"/>
      <c r="W5255" s="2"/>
      <c r="X5255" s="55"/>
      <c r="Y5255" s="62"/>
      <c r="Z5255" s="62"/>
      <c r="AA5255" s="62"/>
      <c r="AB5255" s="62"/>
      <c r="AC5255" s="68"/>
      <c r="AD5255" s="2"/>
      <c r="AE5255" s="2"/>
      <c r="AF5255" s="2"/>
      <c r="AG5255" s="2"/>
      <c r="AH5255" s="55"/>
      <c r="AI5255" s="72"/>
      <c r="AJ5255" s="72"/>
      <c r="AK5255" s="72"/>
      <c r="AL5255" s="72"/>
      <c r="AM5255" s="80"/>
      <c r="AN5255" s="2"/>
      <c r="AO5255" s="2"/>
      <c r="AP5255" s="2"/>
      <c r="AQ5255" s="2"/>
      <c r="AR5255" s="55"/>
      <c r="AS5255" s="85"/>
      <c r="AT5255" s="85"/>
      <c r="AU5255" s="85"/>
      <c r="AV5255" s="85"/>
      <c r="AW5255" s="100"/>
      <c r="AX5255" s="2"/>
      <c r="AY5255" s="2"/>
      <c r="AZ5255" s="2"/>
      <c r="BA5255" s="2"/>
      <c r="BB5255" s="55"/>
      <c r="BC5255" s="105"/>
      <c r="BD5255" s="105"/>
      <c r="BE5255" s="105"/>
      <c r="BF5255" s="105"/>
      <c r="BG5255" s="109"/>
      <c r="BH5255" s="2"/>
      <c r="BI5255" s="2"/>
      <c r="BJ5255" s="2"/>
      <c r="BK5255" s="2"/>
      <c r="BL5255" s="55"/>
      <c r="BM5255" s="48"/>
      <c r="BN5255" s="48"/>
      <c r="BO5255" s="48"/>
      <c r="BP5255" s="48"/>
      <c r="BQ5255" s="117"/>
      <c r="BR5255" s="2"/>
      <c r="BS5255" s="2"/>
      <c r="BT5255" s="2"/>
      <c r="BU5255" s="2"/>
      <c r="BV5255" s="55"/>
    </row>
    <row r="5256" spans="1:74" ht="28.8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18" t="s">
        <v>5</v>
      </c>
      <c r="H5256" s="3">
        <v>2024</v>
      </c>
      <c r="I5256" s="20" t="s">
        <v>316</v>
      </c>
      <c r="J5256" s="184" t="s">
        <v>297</v>
      </c>
      <c r="K5256" s="184" t="s">
        <v>318</v>
      </c>
      <c r="L5256" s="187">
        <f t="shared" si="179"/>
        <v>0</v>
      </c>
      <c r="M5256" s="187">
        <f t="shared" si="180"/>
        <v>0</v>
      </c>
      <c r="N5256" s="186"/>
      <c r="O5256" s="33"/>
      <c r="P5256" s="33"/>
      <c r="Q5256" s="33"/>
      <c r="R5256" s="33"/>
      <c r="S5256" s="42"/>
      <c r="T5256" s="2"/>
      <c r="U5256" s="2"/>
      <c r="V5256" s="2"/>
      <c r="W5256" s="2"/>
      <c r="X5256" s="55"/>
      <c r="Y5256" s="62"/>
      <c r="Z5256" s="62"/>
      <c r="AA5256" s="62"/>
      <c r="AB5256" s="62"/>
      <c r="AC5256" s="68"/>
      <c r="AD5256" s="2"/>
      <c r="AE5256" s="2"/>
      <c r="AF5256" s="2"/>
      <c r="AG5256" s="2"/>
      <c r="AH5256" s="55"/>
      <c r="AI5256" s="72"/>
      <c r="AJ5256" s="72"/>
      <c r="AK5256" s="72"/>
      <c r="AL5256" s="72"/>
      <c r="AM5256" s="80"/>
      <c r="AN5256" s="2"/>
      <c r="AO5256" s="2"/>
      <c r="AP5256" s="2"/>
      <c r="AQ5256" s="2"/>
      <c r="AR5256" s="55"/>
      <c r="AS5256" s="85"/>
      <c r="AT5256" s="85"/>
      <c r="AU5256" s="85"/>
      <c r="AV5256" s="85"/>
      <c r="AW5256" s="100"/>
      <c r="AX5256" s="2"/>
      <c r="AY5256" s="2"/>
      <c r="AZ5256" s="2"/>
      <c r="BA5256" s="2"/>
      <c r="BB5256" s="55"/>
      <c r="BC5256" s="105"/>
      <c r="BD5256" s="105"/>
      <c r="BE5256" s="105"/>
      <c r="BF5256" s="105"/>
      <c r="BG5256" s="109"/>
      <c r="BH5256" s="2"/>
      <c r="BI5256" s="2"/>
      <c r="BJ5256" s="2"/>
      <c r="BK5256" s="2"/>
      <c r="BL5256" s="55"/>
      <c r="BM5256" s="48"/>
      <c r="BN5256" s="48"/>
      <c r="BO5256" s="48"/>
      <c r="BP5256" s="48"/>
      <c r="BQ5256" s="117"/>
      <c r="BR5256" s="2"/>
      <c r="BS5256" s="2"/>
      <c r="BT5256" s="2"/>
      <c r="BU5256" s="2"/>
      <c r="BV5256" s="55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18" t="s">
        <v>5</v>
      </c>
      <c r="H5257" s="3">
        <v>2024</v>
      </c>
      <c r="I5257" s="20" t="s">
        <v>316</v>
      </c>
      <c r="J5257" s="185" t="s">
        <v>348</v>
      </c>
      <c r="K5257" s="185" t="s">
        <v>320</v>
      </c>
      <c r="L5257" s="187">
        <f t="shared" si="179"/>
        <v>0</v>
      </c>
      <c r="M5257" s="187">
        <f t="shared" si="180"/>
        <v>0</v>
      </c>
      <c r="N5257" s="186"/>
      <c r="O5257" s="33"/>
      <c r="P5257" s="33"/>
      <c r="Q5257" s="33"/>
      <c r="R5257" s="33"/>
      <c r="S5257" s="42"/>
      <c r="T5257" s="2"/>
      <c r="U5257" s="2"/>
      <c r="V5257" s="2"/>
      <c r="W5257" s="2"/>
      <c r="X5257" s="55"/>
      <c r="Y5257" s="62"/>
      <c r="Z5257" s="62"/>
      <c r="AA5257" s="62"/>
      <c r="AB5257" s="62"/>
      <c r="AC5257" s="68"/>
      <c r="AD5257" s="2"/>
      <c r="AE5257" s="2"/>
      <c r="AF5257" s="2"/>
      <c r="AG5257" s="2"/>
      <c r="AH5257" s="55"/>
      <c r="AI5257" s="72"/>
      <c r="AJ5257" s="72"/>
      <c r="AK5257" s="72"/>
      <c r="AL5257" s="72"/>
      <c r="AM5257" s="80"/>
      <c r="AN5257" s="2"/>
      <c r="AO5257" s="2"/>
      <c r="AP5257" s="2"/>
      <c r="AQ5257" s="2"/>
      <c r="AR5257" s="55"/>
      <c r="AS5257" s="85"/>
      <c r="AT5257" s="85"/>
      <c r="AU5257" s="85"/>
      <c r="AV5257" s="85"/>
      <c r="AW5257" s="100"/>
      <c r="AX5257" s="2"/>
      <c r="AY5257" s="2"/>
      <c r="AZ5257" s="2"/>
      <c r="BA5257" s="2"/>
      <c r="BB5257" s="55"/>
      <c r="BC5257" s="105"/>
      <c r="BD5257" s="105"/>
      <c r="BE5257" s="105"/>
      <c r="BF5257" s="105"/>
      <c r="BG5257" s="109"/>
      <c r="BH5257" s="2"/>
      <c r="BI5257" s="2"/>
      <c r="BJ5257" s="2"/>
      <c r="BK5257" s="2"/>
      <c r="BL5257" s="55"/>
      <c r="BM5257" s="48"/>
      <c r="BN5257" s="48"/>
      <c r="BO5257" s="48"/>
      <c r="BP5257" s="48"/>
      <c r="BQ5257" s="117"/>
      <c r="BR5257" s="2"/>
      <c r="BS5257" s="2"/>
      <c r="BT5257" s="2"/>
      <c r="BU5257" s="2"/>
      <c r="BV5257" s="55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18" t="s">
        <v>5</v>
      </c>
      <c r="H5258" s="3">
        <v>2024</v>
      </c>
      <c r="I5258" s="20" t="s">
        <v>282</v>
      </c>
      <c r="J5258" s="184" t="s">
        <v>272</v>
      </c>
      <c r="K5258" s="184" t="s">
        <v>321</v>
      </c>
      <c r="L5258" s="187">
        <f t="shared" si="179"/>
        <v>0</v>
      </c>
      <c r="M5258" s="187">
        <f t="shared" si="180"/>
        <v>0</v>
      </c>
      <c r="N5258" s="186"/>
      <c r="O5258" s="33"/>
      <c r="P5258" s="33"/>
      <c r="Q5258" s="33"/>
      <c r="R5258" s="33"/>
      <c r="S5258" s="42"/>
      <c r="T5258" s="2"/>
      <c r="U5258" s="2"/>
      <c r="V5258" s="2"/>
      <c r="W5258" s="2"/>
      <c r="X5258" s="55"/>
      <c r="Y5258" s="62"/>
      <c r="Z5258" s="62"/>
      <c r="AA5258" s="62"/>
      <c r="AB5258" s="62"/>
      <c r="AC5258" s="68"/>
      <c r="AD5258" s="2"/>
      <c r="AE5258" s="2"/>
      <c r="AF5258" s="2"/>
      <c r="AG5258" s="2"/>
      <c r="AH5258" s="55"/>
      <c r="AI5258" s="72"/>
      <c r="AJ5258" s="72"/>
      <c r="AK5258" s="72"/>
      <c r="AL5258" s="72"/>
      <c r="AM5258" s="80"/>
      <c r="AN5258" s="2"/>
      <c r="AO5258" s="2"/>
      <c r="AP5258" s="2"/>
      <c r="AQ5258" s="2"/>
      <c r="AR5258" s="55"/>
      <c r="AS5258" s="85"/>
      <c r="AT5258" s="85"/>
      <c r="AU5258" s="85"/>
      <c r="AV5258" s="85"/>
      <c r="AW5258" s="100"/>
      <c r="AX5258" s="2"/>
      <c r="AY5258" s="2"/>
      <c r="AZ5258" s="2"/>
      <c r="BA5258" s="2"/>
      <c r="BB5258" s="55"/>
      <c r="BC5258" s="105"/>
      <c r="BD5258" s="105"/>
      <c r="BE5258" s="105"/>
      <c r="BF5258" s="105"/>
      <c r="BG5258" s="109"/>
      <c r="BH5258" s="2"/>
      <c r="BI5258" s="2"/>
      <c r="BJ5258" s="2"/>
      <c r="BK5258" s="2"/>
      <c r="BL5258" s="55"/>
      <c r="BM5258" s="48"/>
      <c r="BN5258" s="48"/>
      <c r="BO5258" s="48"/>
      <c r="BP5258" s="48"/>
      <c r="BQ5258" s="117"/>
      <c r="BR5258" s="2"/>
      <c r="BS5258" s="2"/>
      <c r="BT5258" s="2"/>
      <c r="BU5258" s="2"/>
      <c r="BV5258" s="55"/>
    </row>
    <row r="5259" spans="1:74" ht="28.8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18" t="s">
        <v>5</v>
      </c>
      <c r="H5259" s="3">
        <v>2024</v>
      </c>
      <c r="I5259" s="20" t="s">
        <v>282</v>
      </c>
      <c r="J5259" s="184" t="s">
        <v>273</v>
      </c>
      <c r="K5259" s="184" t="s">
        <v>321</v>
      </c>
      <c r="L5259" s="188">
        <f t="shared" si="179"/>
        <v>0.13450000000000001</v>
      </c>
      <c r="M5259" s="187">
        <f t="shared" si="180"/>
        <v>601.12199999999996</v>
      </c>
      <c r="N5259" s="186" t="s">
        <v>1539</v>
      </c>
      <c r="O5259" s="33"/>
      <c r="P5259" s="33"/>
      <c r="Q5259" s="33"/>
      <c r="R5259" s="33"/>
      <c r="S5259" s="42"/>
      <c r="T5259" s="2"/>
      <c r="U5259" s="2"/>
      <c r="V5259" s="2">
        <v>121.123</v>
      </c>
      <c r="W5259" s="2">
        <v>2.5000000000000001E-3</v>
      </c>
      <c r="X5259" s="55">
        <v>10.247999999999999</v>
      </c>
      <c r="Y5259" s="62"/>
      <c r="Z5259" s="62"/>
      <c r="AA5259" s="62"/>
      <c r="AB5259" s="62"/>
      <c r="AC5259" s="68"/>
      <c r="AD5259" s="2"/>
      <c r="AE5259" s="2"/>
      <c r="AF5259" s="2"/>
      <c r="AG5259" s="2"/>
      <c r="AH5259" s="55"/>
      <c r="AI5259" s="72" t="s">
        <v>531</v>
      </c>
      <c r="AJ5259" s="72"/>
      <c r="AK5259" s="72"/>
      <c r="AL5259" s="72">
        <v>5.8000000000000003E-2</v>
      </c>
      <c r="AM5259" s="80">
        <v>303.95800000000003</v>
      </c>
      <c r="AN5259" s="2" t="s">
        <v>644</v>
      </c>
      <c r="AO5259" s="2"/>
      <c r="AP5259" s="2" t="s">
        <v>645</v>
      </c>
      <c r="AQ5259" s="2">
        <v>6.6000000000000003E-2</v>
      </c>
      <c r="AR5259" s="55">
        <v>269.13099999999997</v>
      </c>
      <c r="AS5259" s="85"/>
      <c r="AT5259" s="85"/>
      <c r="AU5259" s="85"/>
      <c r="AV5259" s="85"/>
      <c r="AW5259" s="100"/>
      <c r="AX5259" s="2" t="s">
        <v>514</v>
      </c>
      <c r="AY5259" s="2"/>
      <c r="AZ5259" s="2"/>
      <c r="BA5259" s="2">
        <v>8.0000000000000002E-3</v>
      </c>
      <c r="BB5259" s="55">
        <v>17.785</v>
      </c>
      <c r="BC5259" s="105"/>
      <c r="BD5259" s="105"/>
      <c r="BE5259" s="105"/>
      <c r="BF5259" s="105"/>
      <c r="BG5259" s="109"/>
      <c r="BH5259" s="2"/>
      <c r="BI5259" s="2"/>
      <c r="BJ5259" s="2"/>
      <c r="BK5259" s="2"/>
      <c r="BL5259" s="55"/>
      <c r="BM5259" s="48"/>
      <c r="BN5259" s="48"/>
      <c r="BO5259" s="48"/>
      <c r="BP5259" s="48"/>
      <c r="BQ5259" s="117"/>
      <c r="BR5259" s="2"/>
      <c r="BS5259" s="2"/>
      <c r="BT5259" s="2"/>
      <c r="BU5259" s="2"/>
      <c r="BV5259" s="55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18" t="s">
        <v>5</v>
      </c>
      <c r="H5260" s="3">
        <v>2024</v>
      </c>
      <c r="I5260" s="20" t="s">
        <v>282</v>
      </c>
      <c r="J5260" s="184" t="s">
        <v>274</v>
      </c>
      <c r="K5260" s="184" t="s">
        <v>321</v>
      </c>
      <c r="L5260" s="187">
        <f t="shared" si="179"/>
        <v>1E-3</v>
      </c>
      <c r="M5260" s="187">
        <f t="shared" si="180"/>
        <v>1.8580000000000001</v>
      </c>
      <c r="N5260" s="186" t="s">
        <v>1543</v>
      </c>
      <c r="O5260" s="33"/>
      <c r="P5260" s="33"/>
      <c r="Q5260" s="33"/>
      <c r="R5260" s="33"/>
      <c r="S5260" s="42"/>
      <c r="T5260" s="2"/>
      <c r="U5260" s="2"/>
      <c r="V5260" s="2"/>
      <c r="W5260" s="2"/>
      <c r="X5260" s="55"/>
      <c r="Y5260" s="62"/>
      <c r="Z5260" s="62"/>
      <c r="AA5260" s="62">
        <v>147</v>
      </c>
      <c r="AB5260" s="62">
        <v>5.0000000000000001E-4</v>
      </c>
      <c r="AC5260" s="68">
        <v>1.19</v>
      </c>
      <c r="AD5260" s="2"/>
      <c r="AE5260" s="2"/>
      <c r="AF5260" s="2"/>
      <c r="AG5260" s="2"/>
      <c r="AH5260" s="55"/>
      <c r="AI5260" s="72"/>
      <c r="AJ5260" s="72"/>
      <c r="AK5260" s="72"/>
      <c r="AL5260" s="72"/>
      <c r="AM5260" s="80"/>
      <c r="AN5260" s="2"/>
      <c r="AO5260" s="2"/>
      <c r="AP5260" s="2"/>
      <c r="AQ5260" s="2"/>
      <c r="AR5260" s="55"/>
      <c r="AS5260" s="85"/>
      <c r="AT5260" s="85"/>
      <c r="AU5260" s="85"/>
      <c r="AV5260" s="85"/>
      <c r="AW5260" s="100"/>
      <c r="AX5260" s="2"/>
      <c r="AY5260" s="2"/>
      <c r="AZ5260" s="2"/>
      <c r="BA5260" s="2"/>
      <c r="BB5260" s="55"/>
      <c r="BC5260" s="105"/>
      <c r="BD5260" s="105"/>
      <c r="BE5260" s="105"/>
      <c r="BF5260" s="105"/>
      <c r="BG5260" s="109"/>
      <c r="BH5260" s="2"/>
      <c r="BI5260" s="2"/>
      <c r="BJ5260" s="2"/>
      <c r="BK5260" s="2"/>
      <c r="BL5260" s="55"/>
      <c r="BM5260" s="48"/>
      <c r="BN5260" s="48"/>
      <c r="BO5260" s="48"/>
      <c r="BP5260" s="48"/>
      <c r="BQ5260" s="117"/>
      <c r="BR5260" s="2" t="s">
        <v>1223</v>
      </c>
      <c r="BS5260" s="2"/>
      <c r="BT5260" s="2"/>
      <c r="BU5260" s="2">
        <v>5.0000000000000001E-4</v>
      </c>
      <c r="BV5260" s="55">
        <v>0.66800000000000004</v>
      </c>
    </row>
    <row r="5261" spans="1:74" ht="28.8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18" t="s">
        <v>5</v>
      </c>
      <c r="H5261" s="3">
        <v>2024</v>
      </c>
      <c r="I5261" s="20" t="s">
        <v>282</v>
      </c>
      <c r="J5261" s="184" t="s">
        <v>275</v>
      </c>
      <c r="K5261" s="184" t="s">
        <v>321</v>
      </c>
      <c r="L5261" s="187">
        <f t="shared" si="179"/>
        <v>1.4999999999999999E-2</v>
      </c>
      <c r="M5261" s="187">
        <f t="shared" si="180"/>
        <v>43.355999999999995</v>
      </c>
      <c r="N5261" s="186" t="s">
        <v>1544</v>
      </c>
      <c r="O5261" s="33"/>
      <c r="P5261" s="33"/>
      <c r="Q5261" s="33"/>
      <c r="R5261" s="33"/>
      <c r="S5261" s="42"/>
      <c r="T5261" s="2"/>
      <c r="U5261" s="2"/>
      <c r="V5261" s="2"/>
      <c r="W5261" s="2"/>
      <c r="X5261" s="55"/>
      <c r="Y5261" s="62">
        <v>10</v>
      </c>
      <c r="Z5261" s="62" t="s">
        <v>363</v>
      </c>
      <c r="AA5261" s="62"/>
      <c r="AB5261" s="62">
        <v>2.5000000000000001E-3</v>
      </c>
      <c r="AC5261" s="68">
        <v>3.1970000000000001</v>
      </c>
      <c r="AD5261" s="2"/>
      <c r="AE5261" s="2"/>
      <c r="AF5261" s="2"/>
      <c r="AG5261" s="2"/>
      <c r="AH5261" s="55"/>
      <c r="AI5261" s="72"/>
      <c r="AJ5261" s="72"/>
      <c r="AK5261" s="72"/>
      <c r="AL5261" s="72"/>
      <c r="AM5261" s="80"/>
      <c r="AN5261" s="2"/>
      <c r="AO5261" s="2"/>
      <c r="AP5261" s="2"/>
      <c r="AQ5261" s="2"/>
      <c r="AR5261" s="55"/>
      <c r="AS5261" s="85"/>
      <c r="AT5261" s="85"/>
      <c r="AU5261" s="85"/>
      <c r="AV5261" s="85"/>
      <c r="AW5261" s="100"/>
      <c r="AX5261" s="2"/>
      <c r="AY5261" s="2"/>
      <c r="AZ5261" s="2"/>
      <c r="BA5261" s="2"/>
      <c r="BB5261" s="55"/>
      <c r="BC5261" s="105" t="s">
        <v>645</v>
      </c>
      <c r="BD5261" s="105"/>
      <c r="BE5261" s="105"/>
      <c r="BF5261" s="105">
        <v>3.0000000000000001E-3</v>
      </c>
      <c r="BG5261" s="109">
        <v>5.3319999999999999</v>
      </c>
      <c r="BH5261" s="2" t="s">
        <v>567</v>
      </c>
      <c r="BI5261" s="2"/>
      <c r="BJ5261" s="2"/>
      <c r="BK5261" s="2">
        <v>3.5000000000000001E-3</v>
      </c>
      <c r="BL5261" s="55">
        <v>16.257999999999999</v>
      </c>
      <c r="BM5261" s="48"/>
      <c r="BN5261" s="48"/>
      <c r="BO5261" s="48"/>
      <c r="BP5261" s="48"/>
      <c r="BQ5261" s="117"/>
      <c r="BR5261" s="2" t="s">
        <v>1231</v>
      </c>
      <c r="BS5261" s="2"/>
      <c r="BT5261" s="2"/>
      <c r="BU5261" s="2">
        <v>6.0000000000000001E-3</v>
      </c>
      <c r="BV5261" s="55">
        <v>18.568999999999999</v>
      </c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18" t="s">
        <v>5</v>
      </c>
      <c r="H5262" s="3">
        <v>2024</v>
      </c>
      <c r="I5262" s="20" t="s">
        <v>282</v>
      </c>
      <c r="J5262" s="184" t="s">
        <v>276</v>
      </c>
      <c r="K5262" s="184" t="s">
        <v>320</v>
      </c>
      <c r="L5262" s="187">
        <f t="shared" si="179"/>
        <v>0</v>
      </c>
      <c r="M5262" s="187">
        <f t="shared" si="180"/>
        <v>0</v>
      </c>
      <c r="N5262" s="186"/>
      <c r="O5262" s="33"/>
      <c r="P5262" s="33"/>
      <c r="Q5262" s="33"/>
      <c r="R5262" s="33"/>
      <c r="S5262" s="42"/>
      <c r="T5262" s="2"/>
      <c r="U5262" s="2"/>
      <c r="V5262" s="2"/>
      <c r="W5262" s="2"/>
      <c r="X5262" s="55"/>
      <c r="Y5262" s="62"/>
      <c r="Z5262" s="62"/>
      <c r="AA5262" s="62"/>
      <c r="AB5262" s="62"/>
      <c r="AC5262" s="68"/>
      <c r="AD5262" s="2"/>
      <c r="AE5262" s="2"/>
      <c r="AF5262" s="2"/>
      <c r="AG5262" s="2"/>
      <c r="AH5262" s="55"/>
      <c r="AI5262" s="72"/>
      <c r="AJ5262" s="72"/>
      <c r="AK5262" s="72"/>
      <c r="AL5262" s="72"/>
      <c r="AM5262" s="80"/>
      <c r="AN5262" s="2"/>
      <c r="AO5262" s="2"/>
      <c r="AP5262" s="2"/>
      <c r="AQ5262" s="2"/>
      <c r="AR5262" s="55"/>
      <c r="AS5262" s="85"/>
      <c r="AT5262" s="85"/>
      <c r="AU5262" s="85"/>
      <c r="AV5262" s="85"/>
      <c r="AW5262" s="100"/>
      <c r="AX5262" s="2"/>
      <c r="AY5262" s="2"/>
      <c r="AZ5262" s="2"/>
      <c r="BA5262" s="2"/>
      <c r="BB5262" s="55"/>
      <c r="BC5262" s="105"/>
      <c r="BD5262" s="105"/>
      <c r="BE5262" s="105"/>
      <c r="BF5262" s="105"/>
      <c r="BG5262" s="109"/>
      <c r="BH5262" s="2"/>
      <c r="BI5262" s="2"/>
      <c r="BJ5262" s="2"/>
      <c r="BK5262" s="2"/>
      <c r="BL5262" s="55"/>
      <c r="BM5262" s="48"/>
      <c r="BN5262" s="48"/>
      <c r="BO5262" s="48"/>
      <c r="BP5262" s="48"/>
      <c r="BQ5262" s="117"/>
      <c r="BR5262" s="2"/>
      <c r="BS5262" s="2"/>
      <c r="BT5262" s="2"/>
      <c r="BU5262" s="2"/>
      <c r="BV5262" s="55"/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18" t="s">
        <v>5</v>
      </c>
      <c r="H5263" s="3">
        <v>2024</v>
      </c>
      <c r="I5263" s="20" t="s">
        <v>282</v>
      </c>
      <c r="J5263" s="184" t="s">
        <v>277</v>
      </c>
      <c r="K5263" s="184" t="s">
        <v>320</v>
      </c>
      <c r="L5263" s="187">
        <f t="shared" si="179"/>
        <v>29</v>
      </c>
      <c r="M5263" s="187">
        <f t="shared" si="180"/>
        <v>94.204999999999998</v>
      </c>
      <c r="N5263" s="186" t="s">
        <v>1540</v>
      </c>
      <c r="O5263" s="33"/>
      <c r="P5263" s="33"/>
      <c r="Q5263" s="33"/>
      <c r="R5263" s="33"/>
      <c r="S5263" s="42"/>
      <c r="T5263" s="30"/>
      <c r="U5263" s="2"/>
      <c r="V5263" s="2"/>
      <c r="W5263" s="2"/>
      <c r="X5263" s="55"/>
      <c r="Y5263" s="62"/>
      <c r="Z5263" s="62"/>
      <c r="AA5263" s="62"/>
      <c r="AB5263" s="62"/>
      <c r="AC5263" s="68"/>
      <c r="AD5263" s="2"/>
      <c r="AE5263" s="2"/>
      <c r="AF5263" s="2"/>
      <c r="AG5263" s="2"/>
      <c r="AH5263" s="55"/>
      <c r="AI5263" s="72" t="s">
        <v>563</v>
      </c>
      <c r="AJ5263" s="72"/>
      <c r="AK5263" s="72"/>
      <c r="AL5263" s="72">
        <v>16</v>
      </c>
      <c r="AM5263" s="80">
        <v>17.260000000000002</v>
      </c>
      <c r="AN5263" s="2"/>
      <c r="AO5263" s="2"/>
      <c r="AP5263" s="2"/>
      <c r="AQ5263" s="2"/>
      <c r="AR5263" s="55"/>
      <c r="AS5263" s="85" t="s">
        <v>363</v>
      </c>
      <c r="AT5263" s="85"/>
      <c r="AU5263" s="85"/>
      <c r="AV5263" s="85">
        <v>8</v>
      </c>
      <c r="AW5263" s="100">
        <v>31.673999999999999</v>
      </c>
      <c r="AX5263" s="2" t="s">
        <v>605</v>
      </c>
      <c r="AY5263" s="2"/>
      <c r="AZ5263" s="2"/>
      <c r="BA5263" s="2">
        <v>3</v>
      </c>
      <c r="BB5263" s="55">
        <v>42.33</v>
      </c>
      <c r="BC5263" s="105" t="s">
        <v>370</v>
      </c>
      <c r="BD5263" s="105"/>
      <c r="BE5263" s="105"/>
      <c r="BF5263" s="105">
        <v>2</v>
      </c>
      <c r="BG5263" s="109">
        <v>2.9409999999999998</v>
      </c>
      <c r="BH5263" s="2"/>
      <c r="BI5263" s="2"/>
      <c r="BJ5263" s="2"/>
      <c r="BK5263" s="2"/>
      <c r="BL5263" s="55"/>
      <c r="BM5263" s="48"/>
      <c r="BN5263" s="48"/>
      <c r="BO5263" s="48"/>
      <c r="BP5263" s="48"/>
      <c r="BQ5263" s="117"/>
      <c r="BR5263" s="2"/>
      <c r="BS5263" s="2"/>
      <c r="BT5263" s="2"/>
      <c r="BU5263" s="2"/>
      <c r="BV5263" s="55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18" t="s">
        <v>5</v>
      </c>
      <c r="H5264" s="3">
        <v>2024</v>
      </c>
      <c r="I5264" s="20" t="s">
        <v>283</v>
      </c>
      <c r="J5264" s="184" t="s">
        <v>298</v>
      </c>
      <c r="K5264" s="184" t="s">
        <v>321</v>
      </c>
      <c r="L5264" s="187">
        <f t="shared" si="179"/>
        <v>0.1</v>
      </c>
      <c r="M5264" s="187">
        <f t="shared" si="180"/>
        <v>27.446000000000002</v>
      </c>
      <c r="N5264" s="186" t="s">
        <v>980</v>
      </c>
      <c r="O5264" s="33"/>
      <c r="P5264" s="36"/>
      <c r="Q5264" s="33"/>
      <c r="R5264" s="33"/>
      <c r="S5264" s="42"/>
      <c r="T5264" s="30"/>
      <c r="U5264" s="2"/>
      <c r="V5264" s="2"/>
      <c r="W5264" s="2"/>
      <c r="X5264" s="55"/>
      <c r="Y5264" s="62"/>
      <c r="Z5264" s="62"/>
      <c r="AA5264" s="62"/>
      <c r="AB5264" s="62"/>
      <c r="AC5264" s="68"/>
      <c r="AD5264" s="2"/>
      <c r="AE5264" s="2"/>
      <c r="AF5264" s="2"/>
      <c r="AG5264" s="2"/>
      <c r="AH5264" s="55"/>
      <c r="AI5264" s="72"/>
      <c r="AJ5264" s="72"/>
      <c r="AK5264" s="72"/>
      <c r="AL5264" s="72"/>
      <c r="AM5264" s="80"/>
      <c r="AN5264" s="2"/>
      <c r="AO5264" s="2"/>
      <c r="AP5264" s="2"/>
      <c r="AQ5264" s="2"/>
      <c r="AR5264" s="55"/>
      <c r="AS5264" s="85"/>
      <c r="AT5264" s="85"/>
      <c r="AU5264" s="85"/>
      <c r="AV5264" s="85"/>
      <c r="AW5264" s="100"/>
      <c r="AX5264" s="2"/>
      <c r="AY5264" s="2"/>
      <c r="AZ5264" s="2"/>
      <c r="BA5264" s="2"/>
      <c r="BB5264" s="55"/>
      <c r="BC5264" s="105"/>
      <c r="BD5264" s="105"/>
      <c r="BE5264" s="105"/>
      <c r="BF5264" s="105"/>
      <c r="BG5264" s="109"/>
      <c r="BH5264" s="2" t="s">
        <v>980</v>
      </c>
      <c r="BI5264" s="2"/>
      <c r="BJ5264" s="2"/>
      <c r="BK5264" s="2">
        <v>0.1</v>
      </c>
      <c r="BL5264" s="55">
        <v>27.446000000000002</v>
      </c>
      <c r="BM5264" s="48"/>
      <c r="BN5264" s="48"/>
      <c r="BO5264" s="48"/>
      <c r="BP5264" s="48"/>
      <c r="BQ5264" s="117"/>
      <c r="BR5264" s="2"/>
      <c r="BS5264" s="2"/>
      <c r="BT5264" s="2"/>
      <c r="BU5264" s="2"/>
      <c r="BV5264" s="55"/>
    </row>
    <row r="5265" spans="1:74" ht="72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18" t="s">
        <v>5</v>
      </c>
      <c r="H5265" s="3">
        <v>2024</v>
      </c>
      <c r="I5265" s="20" t="s">
        <v>283</v>
      </c>
      <c r="J5265" s="184" t="s">
        <v>278</v>
      </c>
      <c r="K5265" s="184" t="s">
        <v>320</v>
      </c>
      <c r="L5265" s="187">
        <f t="shared" si="179"/>
        <v>61</v>
      </c>
      <c r="M5265" s="187">
        <f t="shared" si="180"/>
        <v>87.771999999999991</v>
      </c>
      <c r="N5265" s="186" t="s">
        <v>1541</v>
      </c>
      <c r="O5265" s="33"/>
      <c r="P5265" s="33"/>
      <c r="Q5265" s="33"/>
      <c r="R5265" s="33"/>
      <c r="S5265" s="42"/>
      <c r="T5265" s="2">
        <v>10</v>
      </c>
      <c r="U5265" s="2"/>
      <c r="V5265" s="2"/>
      <c r="W5265" s="2">
        <v>1</v>
      </c>
      <c r="X5265" s="55">
        <v>1.9370000000000001</v>
      </c>
      <c r="Y5265" s="62">
        <v>5.0999999999999996</v>
      </c>
      <c r="Z5265" s="62"/>
      <c r="AA5265" s="62"/>
      <c r="AB5265" s="62">
        <v>2</v>
      </c>
      <c r="AC5265" s="68">
        <v>2.8220000000000001</v>
      </c>
      <c r="AD5265" s="2" t="s">
        <v>489</v>
      </c>
      <c r="AE5265" s="2"/>
      <c r="AF5265" s="2"/>
      <c r="AG5265" s="2">
        <v>23</v>
      </c>
      <c r="AH5265" s="55">
        <v>38.860999999999997</v>
      </c>
      <c r="AI5265" s="72" t="s">
        <v>578</v>
      </c>
      <c r="AJ5265" s="72"/>
      <c r="AK5265" s="72"/>
      <c r="AL5265" s="72">
        <v>11</v>
      </c>
      <c r="AM5265" s="80">
        <v>10.993</v>
      </c>
      <c r="AN5265" s="2"/>
      <c r="AO5265" s="2"/>
      <c r="AP5265" s="2"/>
      <c r="AQ5265" s="2"/>
      <c r="AR5265" s="55"/>
      <c r="AS5265" s="85"/>
      <c r="AT5265" s="85"/>
      <c r="AU5265" s="85"/>
      <c r="AV5265" s="85"/>
      <c r="AW5265" s="100"/>
      <c r="AX5265" s="2" t="s">
        <v>814</v>
      </c>
      <c r="AY5265" s="2"/>
      <c r="AZ5265" s="2"/>
      <c r="BA5265" s="2">
        <v>9</v>
      </c>
      <c r="BB5265" s="55">
        <v>13.724</v>
      </c>
      <c r="BC5265" s="105" t="s">
        <v>923</v>
      </c>
      <c r="BD5265" s="108"/>
      <c r="BE5265" s="105"/>
      <c r="BF5265" s="105">
        <v>1</v>
      </c>
      <c r="BG5265" s="109">
        <v>1.526</v>
      </c>
      <c r="BH5265" s="2" t="s">
        <v>996</v>
      </c>
      <c r="BI5265" s="2"/>
      <c r="BJ5265" s="2"/>
      <c r="BK5265" s="2">
        <v>11</v>
      </c>
      <c r="BL5265" s="55">
        <v>13.529</v>
      </c>
      <c r="BM5265" s="48" t="s">
        <v>1109</v>
      </c>
      <c r="BN5265" s="48"/>
      <c r="BO5265" s="48"/>
      <c r="BP5265" s="48">
        <v>3</v>
      </c>
      <c r="BQ5265" s="117">
        <v>4.38</v>
      </c>
      <c r="BR5265" s="2"/>
      <c r="BS5265" s="2"/>
      <c r="BT5265" s="2"/>
      <c r="BU5265" s="2"/>
      <c r="BV5265" s="55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18" t="s">
        <v>5</v>
      </c>
      <c r="H5266" s="3">
        <v>2024</v>
      </c>
      <c r="I5266" s="20" t="s">
        <v>283</v>
      </c>
      <c r="J5266" s="184" t="s">
        <v>279</v>
      </c>
      <c r="K5266" s="184" t="s">
        <v>320</v>
      </c>
      <c r="L5266" s="187">
        <f t="shared" si="179"/>
        <v>0</v>
      </c>
      <c r="M5266" s="187">
        <f t="shared" si="180"/>
        <v>0</v>
      </c>
      <c r="N5266" s="186"/>
      <c r="O5266" s="33"/>
      <c r="P5266" s="36"/>
      <c r="Q5266" s="33"/>
      <c r="R5266" s="33"/>
      <c r="S5266" s="42"/>
      <c r="T5266" s="2"/>
      <c r="U5266" s="2"/>
      <c r="V5266" s="2"/>
      <c r="W5266" s="2"/>
      <c r="X5266" s="55"/>
      <c r="Y5266" s="62"/>
      <c r="Z5266" s="62"/>
      <c r="AA5266" s="62"/>
      <c r="AB5266" s="62"/>
      <c r="AC5266" s="68"/>
      <c r="AD5266" s="2"/>
      <c r="AE5266" s="2"/>
      <c r="AF5266" s="2"/>
      <c r="AG5266" s="2"/>
      <c r="AH5266" s="55"/>
      <c r="AI5266" s="72"/>
      <c r="AJ5266" s="72"/>
      <c r="AK5266" s="72"/>
      <c r="AL5266" s="72"/>
      <c r="AM5266" s="80"/>
      <c r="AN5266" s="2"/>
      <c r="AO5266" s="2"/>
      <c r="AP5266" s="2"/>
      <c r="AQ5266" s="2"/>
      <c r="AR5266" s="55"/>
      <c r="AS5266" s="85"/>
      <c r="AT5266" s="85"/>
      <c r="AU5266" s="85"/>
      <c r="AV5266" s="85"/>
      <c r="AW5266" s="100"/>
      <c r="AX5266" s="2"/>
      <c r="AY5266" s="2"/>
      <c r="AZ5266" s="2"/>
      <c r="BA5266" s="2"/>
      <c r="BB5266" s="55"/>
      <c r="BC5266" s="105"/>
      <c r="BD5266" s="105"/>
      <c r="BE5266" s="105"/>
      <c r="BF5266" s="105"/>
      <c r="BG5266" s="109"/>
      <c r="BH5266" s="2"/>
      <c r="BI5266" s="2"/>
      <c r="BJ5266" s="2"/>
      <c r="BK5266" s="2"/>
      <c r="BL5266" s="55"/>
      <c r="BM5266" s="48"/>
      <c r="BN5266" s="48"/>
      <c r="BO5266" s="48"/>
      <c r="BP5266" s="48"/>
      <c r="BQ5266" s="117"/>
      <c r="BR5266" s="2"/>
      <c r="BS5266" s="2"/>
      <c r="BT5266" s="2"/>
      <c r="BU5266" s="2"/>
      <c r="BV5266" s="55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18" t="s">
        <v>5</v>
      </c>
      <c r="H5267" s="3">
        <v>2024</v>
      </c>
      <c r="I5267" s="20" t="s">
        <v>286</v>
      </c>
      <c r="J5267" s="184" t="s">
        <v>280</v>
      </c>
      <c r="K5267" s="184" t="s">
        <v>319</v>
      </c>
      <c r="L5267" s="187">
        <f t="shared" si="179"/>
        <v>0</v>
      </c>
      <c r="M5267" s="187">
        <f t="shared" si="180"/>
        <v>0</v>
      </c>
      <c r="N5267" s="186"/>
      <c r="O5267" s="33"/>
      <c r="P5267" s="33"/>
      <c r="Q5267" s="33"/>
      <c r="R5267" s="33"/>
      <c r="S5267" s="42"/>
      <c r="T5267" s="2"/>
      <c r="U5267" s="2"/>
      <c r="V5267" s="2"/>
      <c r="W5267" s="2"/>
      <c r="X5267" s="55"/>
      <c r="Y5267" s="62"/>
      <c r="Z5267" s="62"/>
      <c r="AA5267" s="62"/>
      <c r="AB5267" s="62"/>
      <c r="AC5267" s="68"/>
      <c r="AD5267" s="2"/>
      <c r="AE5267" s="2"/>
      <c r="AF5267" s="2"/>
      <c r="AG5267" s="2"/>
      <c r="AH5267" s="55"/>
      <c r="AI5267" s="72"/>
      <c r="AJ5267" s="72"/>
      <c r="AK5267" s="72"/>
      <c r="AL5267" s="72"/>
      <c r="AM5267" s="80"/>
      <c r="AN5267" s="2"/>
      <c r="AO5267" s="2"/>
      <c r="AP5267" s="2"/>
      <c r="AQ5267" s="2"/>
      <c r="AR5267" s="55"/>
      <c r="AS5267" s="85"/>
      <c r="AT5267" s="85"/>
      <c r="AU5267" s="85"/>
      <c r="AV5267" s="85"/>
      <c r="AW5267" s="100"/>
      <c r="AX5267" s="2"/>
      <c r="AY5267" s="2"/>
      <c r="AZ5267" s="2"/>
      <c r="BA5267" s="2"/>
      <c r="BB5267" s="55"/>
      <c r="BC5267" s="105"/>
      <c r="BD5267" s="105"/>
      <c r="BE5267" s="105"/>
      <c r="BF5267" s="105"/>
      <c r="BG5267" s="109"/>
      <c r="BH5267" s="2"/>
      <c r="BI5267" s="2"/>
      <c r="BJ5267" s="2"/>
      <c r="BK5267" s="2"/>
      <c r="BL5267" s="55"/>
      <c r="BM5267" s="48"/>
      <c r="BN5267" s="48"/>
      <c r="BO5267" s="48"/>
      <c r="BP5267" s="48"/>
      <c r="BQ5267" s="117"/>
      <c r="BR5267" s="2"/>
      <c r="BS5267" s="2"/>
      <c r="BT5267" s="2"/>
      <c r="BU5267" s="2"/>
      <c r="BV5267" s="55"/>
    </row>
    <row r="5268" spans="1:74" ht="72" hidden="1" x14ac:dyDescent="0.3">
      <c r="A5268" s="2" t="s">
        <v>180</v>
      </c>
      <c r="B5268" s="2" t="s">
        <v>2</v>
      </c>
      <c r="C5268" s="2" t="s">
        <v>3</v>
      </c>
      <c r="D5268" s="2" t="s">
        <v>124</v>
      </c>
      <c r="E5268" s="5" t="s">
        <v>181</v>
      </c>
      <c r="F5268" s="3"/>
      <c r="G5268" s="18" t="s">
        <v>5</v>
      </c>
      <c r="H5268" s="3">
        <v>2024</v>
      </c>
      <c r="I5268" s="20" t="s">
        <v>286</v>
      </c>
      <c r="J5268" s="184" t="s">
        <v>281</v>
      </c>
      <c r="K5268" s="184" t="s">
        <v>319</v>
      </c>
      <c r="L5268" s="187">
        <f t="shared" si="179"/>
        <v>0</v>
      </c>
      <c r="M5268" s="187">
        <f t="shared" si="180"/>
        <v>268.93846000000002</v>
      </c>
      <c r="N5268" s="186" t="s">
        <v>1538</v>
      </c>
      <c r="O5268" s="33"/>
      <c r="P5268" s="33"/>
      <c r="Q5268" s="33"/>
      <c r="R5268" s="33"/>
      <c r="S5268" s="42"/>
      <c r="T5268" s="44" t="s">
        <v>423</v>
      </c>
      <c r="U5268" s="2"/>
      <c r="V5268" s="2"/>
      <c r="W5268" s="2"/>
      <c r="X5268" s="55">
        <v>23.3</v>
      </c>
      <c r="Y5268" s="62"/>
      <c r="Z5268" s="62"/>
      <c r="AA5268" s="62"/>
      <c r="AB5268" s="62"/>
      <c r="AC5268" s="68"/>
      <c r="AD5268" s="2" t="s">
        <v>501</v>
      </c>
      <c r="AE5268" s="2"/>
      <c r="AF5268" s="2"/>
      <c r="AG5268" s="2"/>
      <c r="AH5268" s="55">
        <v>87.844999999999999</v>
      </c>
      <c r="AI5268" s="72" t="s">
        <v>589</v>
      </c>
      <c r="AJ5268" s="72"/>
      <c r="AK5268" s="72"/>
      <c r="AL5268" s="72"/>
      <c r="AM5268" s="80">
        <v>26.029</v>
      </c>
      <c r="AN5268" s="2"/>
      <c r="AO5268" s="2"/>
      <c r="AP5268" s="2"/>
      <c r="AQ5268" s="2"/>
      <c r="AR5268" s="55"/>
      <c r="AS5268" s="85" t="s">
        <v>735</v>
      </c>
      <c r="AT5268" s="85"/>
      <c r="AU5268" s="85"/>
      <c r="AV5268" s="85"/>
      <c r="AW5268" s="100">
        <f>1.854+118.55446</f>
        <v>120.40846000000001</v>
      </c>
      <c r="AX5268" s="2"/>
      <c r="AY5268" s="2"/>
      <c r="AZ5268" s="2"/>
      <c r="BA5268" s="2"/>
      <c r="BB5268" s="55"/>
      <c r="BC5268" s="105" t="s">
        <v>1069</v>
      </c>
      <c r="BD5268" s="105"/>
      <c r="BE5268" s="105"/>
      <c r="BF5268" s="105"/>
      <c r="BG5268" s="109">
        <v>4.5</v>
      </c>
      <c r="BH5268" s="2"/>
      <c r="BI5268" s="2"/>
      <c r="BJ5268" s="2"/>
      <c r="BK5268" s="2"/>
      <c r="BL5268" s="55"/>
      <c r="BM5268" s="48"/>
      <c r="BN5268" s="48"/>
      <c r="BO5268" s="48"/>
      <c r="BP5268" s="48"/>
      <c r="BQ5268" s="117"/>
      <c r="BR5268" s="2"/>
      <c r="BS5268" s="2"/>
      <c r="BT5268" s="2"/>
      <c r="BU5268" s="2"/>
      <c r="BV5268" s="55">
        <f>6.856</f>
        <v>6.8559999999999999</v>
      </c>
    </row>
    <row r="5269" spans="1:74" s="13" customFormat="1" hidden="1" x14ac:dyDescent="0.3">
      <c r="A5269" s="12" t="s">
        <v>180</v>
      </c>
      <c r="B5269" s="12" t="s">
        <v>2</v>
      </c>
      <c r="C5269" s="12" t="s">
        <v>3</v>
      </c>
      <c r="D5269" s="12" t="s">
        <v>124</v>
      </c>
      <c r="E5269" s="6" t="s">
        <v>181</v>
      </c>
      <c r="F5269" s="7"/>
      <c r="G5269" s="19" t="s">
        <v>5</v>
      </c>
      <c r="H5269" s="7">
        <v>2024</v>
      </c>
      <c r="I5269" s="21"/>
      <c r="J5269" s="12" t="s">
        <v>314</v>
      </c>
      <c r="K5269" s="12"/>
      <c r="L5269" s="147"/>
      <c r="M5269" s="147">
        <f>SUM(M5231:M5268)</f>
        <v>2949.9624600000002</v>
      </c>
      <c r="N5269" s="183"/>
      <c r="O5269" s="12"/>
      <c r="P5269" s="12"/>
      <c r="Q5269" s="12"/>
      <c r="R5269" s="12"/>
      <c r="S5269" s="47">
        <f>SUM(S5231:S5268)</f>
        <v>0</v>
      </c>
      <c r="T5269" s="12"/>
      <c r="U5269" s="12"/>
      <c r="V5269" s="12"/>
      <c r="W5269" s="12"/>
      <c r="X5269" s="47">
        <f>SUM(X5231:X5268)</f>
        <v>58.661999999999992</v>
      </c>
      <c r="Y5269" s="12"/>
      <c r="Z5269" s="12"/>
      <c r="AA5269" s="12"/>
      <c r="AB5269" s="12"/>
      <c r="AC5269" s="47">
        <f>SUM(AC5231:AC5268)</f>
        <v>10.748000000000001</v>
      </c>
      <c r="AD5269" s="12"/>
      <c r="AE5269" s="12"/>
      <c r="AF5269" s="12"/>
      <c r="AG5269" s="12"/>
      <c r="AH5269" s="47">
        <f>SUM(AH5231:AH5268)</f>
        <v>787.98900000000003</v>
      </c>
      <c r="AI5269" s="12"/>
      <c r="AJ5269" s="12"/>
      <c r="AK5269" s="12"/>
      <c r="AL5269" s="12"/>
      <c r="AM5269" s="47">
        <f>SUM(AM5231:AM5268)</f>
        <v>661.23200000000008</v>
      </c>
      <c r="AN5269" s="12"/>
      <c r="AO5269" s="12"/>
      <c r="AP5269" s="12"/>
      <c r="AQ5269" s="12"/>
      <c r="AR5269" s="47">
        <f>SUM(AR5231:AR5268)</f>
        <v>269.13099999999997</v>
      </c>
      <c r="AS5269" s="12"/>
      <c r="AT5269" s="12"/>
      <c r="AU5269" s="12"/>
      <c r="AV5269" s="12"/>
      <c r="AW5269" s="47">
        <f>SUM(AW5231:AW5268)</f>
        <v>637.90646000000004</v>
      </c>
      <c r="AX5269" s="12"/>
      <c r="AY5269" s="12"/>
      <c r="AZ5269" s="12"/>
      <c r="BA5269" s="12"/>
      <c r="BB5269" s="47">
        <f>SUM(BB5231:BB5268)</f>
        <v>73.838999999999999</v>
      </c>
      <c r="BC5269" s="12"/>
      <c r="BD5269" s="12"/>
      <c r="BE5269" s="12"/>
      <c r="BF5269" s="12"/>
      <c r="BG5269" s="47">
        <f>SUM(BG5231:BG5268)</f>
        <v>14.298999999999999</v>
      </c>
      <c r="BH5269" s="12"/>
      <c r="BI5269" s="12"/>
      <c r="BJ5269" s="12"/>
      <c r="BK5269" s="12"/>
      <c r="BL5269" s="47">
        <f>SUM(BL5231:BL5268)</f>
        <v>57.233000000000004</v>
      </c>
      <c r="BM5269" s="12"/>
      <c r="BN5269" s="12"/>
      <c r="BO5269" s="12"/>
      <c r="BP5269" s="12"/>
      <c r="BQ5269" s="47">
        <f>SUM(BQ5231:BQ5268)</f>
        <v>4.38</v>
      </c>
      <c r="BR5269" s="12"/>
      <c r="BS5269" s="12"/>
      <c r="BT5269" s="12"/>
      <c r="BU5269" s="12"/>
      <c r="BV5269" s="47">
        <f>SUM(BV5231:BV5268)</f>
        <v>374.54300000000001</v>
      </c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18" t="s">
        <v>5</v>
      </c>
      <c r="H5270" s="3">
        <v>2024</v>
      </c>
      <c r="I5270" s="20" t="s">
        <v>287</v>
      </c>
      <c r="J5270" s="184" t="s">
        <v>267</v>
      </c>
      <c r="K5270" s="184" t="s">
        <v>318</v>
      </c>
      <c r="L5270" s="187">
        <f t="shared" si="179"/>
        <v>0</v>
      </c>
      <c r="M5270" s="187">
        <f t="shared" si="180"/>
        <v>0</v>
      </c>
      <c r="N5270" s="186"/>
      <c r="O5270" s="33"/>
      <c r="P5270" s="33"/>
      <c r="Q5270" s="33"/>
      <c r="R5270" s="33"/>
      <c r="S5270" s="42"/>
      <c r="T5270" s="2"/>
      <c r="U5270" s="2"/>
      <c r="V5270" s="2"/>
      <c r="W5270" s="2"/>
      <c r="X5270" s="55"/>
      <c r="Y5270" s="62"/>
      <c r="Z5270" s="62"/>
      <c r="AA5270" s="62"/>
      <c r="AB5270" s="62"/>
      <c r="AC5270" s="68"/>
      <c r="AD5270" s="2"/>
      <c r="AE5270" s="2"/>
      <c r="AF5270" s="2"/>
      <c r="AG5270" s="2"/>
      <c r="AH5270" s="55"/>
      <c r="AI5270" s="72"/>
      <c r="AJ5270" s="72"/>
      <c r="AK5270" s="72"/>
      <c r="AL5270" s="72"/>
      <c r="AM5270" s="80"/>
      <c r="AN5270" s="2"/>
      <c r="AO5270" s="2"/>
      <c r="AP5270" s="2"/>
      <c r="AQ5270" s="2"/>
      <c r="AR5270" s="55"/>
      <c r="AS5270" s="85"/>
      <c r="AT5270" s="85"/>
      <c r="AU5270" s="85"/>
      <c r="AV5270" s="85"/>
      <c r="AW5270" s="100"/>
      <c r="AX5270" s="2"/>
      <c r="AY5270" s="2"/>
      <c r="AZ5270" s="2"/>
      <c r="BA5270" s="2"/>
      <c r="BB5270" s="55"/>
      <c r="BC5270" s="105"/>
      <c r="BD5270" s="105"/>
      <c r="BE5270" s="105"/>
      <c r="BF5270" s="105"/>
      <c r="BG5270" s="109"/>
      <c r="BH5270" s="2"/>
      <c r="BI5270" s="2"/>
      <c r="BJ5270" s="2"/>
      <c r="BK5270" s="2"/>
      <c r="BL5270" s="55"/>
      <c r="BM5270" s="48"/>
      <c r="BN5270" s="48"/>
      <c r="BO5270" s="48"/>
      <c r="BP5270" s="48"/>
      <c r="BQ5270" s="117"/>
      <c r="BR5270" s="2"/>
      <c r="BS5270" s="2"/>
      <c r="BT5270" s="2"/>
      <c r="BU5270" s="2"/>
      <c r="BV5270" s="55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18" t="s">
        <v>5</v>
      </c>
      <c r="H5271" s="3">
        <v>2024</v>
      </c>
      <c r="I5271" s="20" t="s">
        <v>287</v>
      </c>
      <c r="J5271" s="184" t="s">
        <v>291</v>
      </c>
      <c r="K5271" s="184" t="s">
        <v>319</v>
      </c>
      <c r="L5271" s="187">
        <f t="shared" si="179"/>
        <v>0</v>
      </c>
      <c r="M5271" s="187">
        <f t="shared" si="180"/>
        <v>0</v>
      </c>
      <c r="N5271" s="186"/>
      <c r="O5271" s="33"/>
      <c r="P5271" s="33"/>
      <c r="Q5271" s="33"/>
      <c r="R5271" s="33"/>
      <c r="S5271" s="42"/>
      <c r="T5271" s="2"/>
      <c r="U5271" s="2"/>
      <c r="V5271" s="2"/>
      <c r="W5271" s="2"/>
      <c r="X5271" s="55"/>
      <c r="Y5271" s="62"/>
      <c r="Z5271" s="62"/>
      <c r="AA5271" s="62"/>
      <c r="AB5271" s="62"/>
      <c r="AC5271" s="68"/>
      <c r="AD5271" s="2"/>
      <c r="AE5271" s="2"/>
      <c r="AF5271" s="2"/>
      <c r="AG5271" s="2"/>
      <c r="AH5271" s="55"/>
      <c r="AI5271" s="72"/>
      <c r="AJ5271" s="72"/>
      <c r="AK5271" s="72"/>
      <c r="AL5271" s="72"/>
      <c r="AM5271" s="80"/>
      <c r="AN5271" s="2"/>
      <c r="AO5271" s="2"/>
      <c r="AP5271" s="2"/>
      <c r="AQ5271" s="2"/>
      <c r="AR5271" s="55"/>
      <c r="AS5271" s="85"/>
      <c r="AT5271" s="85"/>
      <c r="AU5271" s="85"/>
      <c r="AV5271" s="85"/>
      <c r="AW5271" s="100"/>
      <c r="AX5271" s="2"/>
      <c r="AY5271" s="2"/>
      <c r="AZ5271" s="2"/>
      <c r="BA5271" s="2"/>
      <c r="BB5271" s="55"/>
      <c r="BC5271" s="105"/>
      <c r="BD5271" s="105"/>
      <c r="BE5271" s="105"/>
      <c r="BF5271" s="105"/>
      <c r="BG5271" s="109"/>
      <c r="BH5271" s="2"/>
      <c r="BI5271" s="2"/>
      <c r="BJ5271" s="2"/>
      <c r="BK5271" s="2"/>
      <c r="BL5271" s="55"/>
      <c r="BM5271" s="48"/>
      <c r="BN5271" s="48"/>
      <c r="BO5271" s="48"/>
      <c r="BP5271" s="48"/>
      <c r="BQ5271" s="117"/>
      <c r="BR5271" s="2"/>
      <c r="BS5271" s="2"/>
      <c r="BT5271" s="2"/>
      <c r="BU5271" s="2"/>
      <c r="BV5271" s="55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18" t="s">
        <v>5</v>
      </c>
      <c r="H5272" s="3">
        <v>2024</v>
      </c>
      <c r="I5272" s="20" t="s">
        <v>286</v>
      </c>
      <c r="J5272" s="184" t="s">
        <v>336</v>
      </c>
      <c r="K5272" s="184" t="s">
        <v>319</v>
      </c>
      <c r="L5272" s="187">
        <f t="shared" si="179"/>
        <v>0</v>
      </c>
      <c r="M5272" s="187">
        <f t="shared" si="180"/>
        <v>0</v>
      </c>
      <c r="N5272" s="186"/>
      <c r="O5272" s="33"/>
      <c r="P5272" s="33"/>
      <c r="Q5272" s="33"/>
      <c r="R5272" s="33"/>
      <c r="S5272" s="42"/>
      <c r="T5272" s="2"/>
      <c r="U5272" s="2"/>
      <c r="V5272" s="2"/>
      <c r="W5272" s="2"/>
      <c r="X5272" s="55"/>
      <c r="Y5272" s="62"/>
      <c r="Z5272" s="62"/>
      <c r="AA5272" s="62"/>
      <c r="AB5272" s="62"/>
      <c r="AC5272" s="68"/>
      <c r="AD5272" s="2"/>
      <c r="AE5272" s="2"/>
      <c r="AF5272" s="2"/>
      <c r="AG5272" s="2"/>
      <c r="AH5272" s="55"/>
      <c r="AI5272" s="72"/>
      <c r="AJ5272" s="72"/>
      <c r="AK5272" s="72"/>
      <c r="AL5272" s="72"/>
      <c r="AM5272" s="80"/>
      <c r="AN5272" s="2"/>
      <c r="AO5272" s="2"/>
      <c r="AP5272" s="2"/>
      <c r="AQ5272" s="2"/>
      <c r="AR5272" s="55"/>
      <c r="AS5272" s="85"/>
      <c r="AT5272" s="85"/>
      <c r="AU5272" s="85"/>
      <c r="AV5272" s="85"/>
      <c r="AW5272" s="100"/>
      <c r="AX5272" s="2"/>
      <c r="AY5272" s="2"/>
      <c r="AZ5272" s="2"/>
      <c r="BA5272" s="2"/>
      <c r="BB5272" s="55"/>
      <c r="BC5272" s="105"/>
      <c r="BD5272" s="105"/>
      <c r="BE5272" s="105"/>
      <c r="BF5272" s="105"/>
      <c r="BG5272" s="109"/>
      <c r="BH5272" s="2"/>
      <c r="BI5272" s="2"/>
      <c r="BJ5272" s="2"/>
      <c r="BK5272" s="2"/>
      <c r="BL5272" s="55"/>
      <c r="BM5272" s="48"/>
      <c r="BN5272" s="48"/>
      <c r="BO5272" s="48"/>
      <c r="BP5272" s="48"/>
      <c r="BQ5272" s="117"/>
      <c r="BR5272" s="2"/>
      <c r="BS5272" s="2"/>
      <c r="BT5272" s="2"/>
      <c r="BU5272" s="2"/>
      <c r="BV5272" s="55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18" t="s">
        <v>5</v>
      </c>
      <c r="H5273" s="3">
        <v>2024</v>
      </c>
      <c r="I5273" s="20" t="s">
        <v>286</v>
      </c>
      <c r="J5273" s="185" t="s">
        <v>337</v>
      </c>
      <c r="K5273" s="185" t="s">
        <v>318</v>
      </c>
      <c r="L5273" s="187">
        <f t="shared" si="179"/>
        <v>0</v>
      </c>
      <c r="M5273" s="187">
        <f t="shared" si="180"/>
        <v>0</v>
      </c>
      <c r="N5273" s="186"/>
      <c r="O5273" s="53"/>
      <c r="P5273" s="53"/>
      <c r="Q5273" s="53"/>
      <c r="R5273" s="53"/>
      <c r="S5273" s="54"/>
      <c r="T5273" s="8"/>
      <c r="U5273" s="8"/>
      <c r="V5273" s="8"/>
      <c r="W5273" s="8"/>
      <c r="X5273" s="122"/>
      <c r="Y5273" s="135"/>
      <c r="Z5273" s="135"/>
      <c r="AA5273" s="135"/>
      <c r="AB5273" s="135"/>
      <c r="AC5273" s="136"/>
      <c r="AD5273" s="8"/>
      <c r="AE5273" s="8"/>
      <c r="AF5273" s="8"/>
      <c r="AG5273" s="8"/>
      <c r="AH5273" s="122"/>
      <c r="AI5273" s="137"/>
      <c r="AJ5273" s="137"/>
      <c r="AK5273" s="137"/>
      <c r="AL5273" s="137"/>
      <c r="AM5273" s="138"/>
      <c r="AN5273" s="8"/>
      <c r="AO5273" s="8"/>
      <c r="AP5273" s="8"/>
      <c r="AQ5273" s="8"/>
      <c r="AR5273" s="122"/>
      <c r="AS5273" s="139"/>
      <c r="AT5273" s="139"/>
      <c r="AU5273" s="139"/>
      <c r="AV5273" s="139"/>
      <c r="AW5273" s="140"/>
      <c r="AX5273" s="8"/>
      <c r="AY5273" s="8"/>
      <c r="AZ5273" s="8"/>
      <c r="BA5273" s="8"/>
      <c r="BB5273" s="122"/>
      <c r="BC5273" s="141"/>
      <c r="BD5273" s="141"/>
      <c r="BE5273" s="141"/>
      <c r="BF5273" s="141"/>
      <c r="BG5273" s="142"/>
      <c r="BH5273" s="8"/>
      <c r="BI5273" s="8"/>
      <c r="BJ5273" s="8"/>
      <c r="BK5273" s="8"/>
      <c r="BL5273" s="122"/>
      <c r="BM5273" s="143"/>
      <c r="BN5273" s="143"/>
      <c r="BO5273" s="143"/>
      <c r="BP5273" s="143"/>
      <c r="BQ5273" s="144"/>
      <c r="BR5273" s="8"/>
      <c r="BS5273" s="8"/>
      <c r="BT5273" s="8"/>
      <c r="BU5273" s="8"/>
      <c r="BV5273" s="122"/>
    </row>
    <row r="5274" spans="1:74" ht="28.8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18" t="s">
        <v>5</v>
      </c>
      <c r="H5274" s="3">
        <v>2024</v>
      </c>
      <c r="I5274" s="20" t="s">
        <v>286</v>
      </c>
      <c r="J5274" s="185" t="s">
        <v>338</v>
      </c>
      <c r="K5274" s="185" t="s">
        <v>339</v>
      </c>
      <c r="L5274" s="187">
        <f t="shared" si="179"/>
        <v>0</v>
      </c>
      <c r="M5274" s="187">
        <f t="shared" si="180"/>
        <v>0</v>
      </c>
      <c r="N5274" s="186"/>
      <c r="O5274" s="53"/>
      <c r="P5274" s="53"/>
      <c r="Q5274" s="53"/>
      <c r="R5274" s="53"/>
      <c r="S5274" s="54"/>
      <c r="T5274" s="8"/>
      <c r="U5274" s="8"/>
      <c r="V5274" s="8"/>
      <c r="W5274" s="8"/>
      <c r="X5274" s="122"/>
      <c r="Y5274" s="135"/>
      <c r="Z5274" s="135"/>
      <c r="AA5274" s="135"/>
      <c r="AB5274" s="135"/>
      <c r="AC5274" s="136"/>
      <c r="AD5274" s="8"/>
      <c r="AE5274" s="8"/>
      <c r="AF5274" s="8"/>
      <c r="AG5274" s="8"/>
      <c r="AH5274" s="122"/>
      <c r="AI5274" s="137"/>
      <c r="AJ5274" s="137"/>
      <c r="AK5274" s="137"/>
      <c r="AL5274" s="137"/>
      <c r="AM5274" s="138"/>
      <c r="AN5274" s="8"/>
      <c r="AO5274" s="8"/>
      <c r="AP5274" s="8"/>
      <c r="AQ5274" s="8"/>
      <c r="AR5274" s="122"/>
      <c r="AS5274" s="139"/>
      <c r="AT5274" s="139"/>
      <c r="AU5274" s="139"/>
      <c r="AV5274" s="139"/>
      <c r="AW5274" s="140"/>
      <c r="AX5274" s="8"/>
      <c r="AY5274" s="8"/>
      <c r="AZ5274" s="8"/>
      <c r="BA5274" s="8"/>
      <c r="BB5274" s="122"/>
      <c r="BC5274" s="141"/>
      <c r="BD5274" s="141"/>
      <c r="BE5274" s="141"/>
      <c r="BF5274" s="141"/>
      <c r="BG5274" s="142"/>
      <c r="BH5274" s="8"/>
      <c r="BI5274" s="8"/>
      <c r="BJ5274" s="8"/>
      <c r="BK5274" s="8"/>
      <c r="BL5274" s="122"/>
      <c r="BM5274" s="143"/>
      <c r="BN5274" s="143"/>
      <c r="BO5274" s="143"/>
      <c r="BP5274" s="143"/>
      <c r="BQ5274" s="144"/>
      <c r="BR5274" s="8"/>
      <c r="BS5274" s="8"/>
      <c r="BT5274" s="8"/>
      <c r="BU5274" s="8"/>
      <c r="BV5274" s="122"/>
    </row>
    <row r="5275" spans="1:74" ht="28.8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18" t="s">
        <v>5</v>
      </c>
      <c r="H5275" s="3">
        <v>2024</v>
      </c>
      <c r="I5275" s="20" t="s">
        <v>286</v>
      </c>
      <c r="J5275" s="185" t="s">
        <v>340</v>
      </c>
      <c r="K5275" s="185" t="s">
        <v>318</v>
      </c>
      <c r="L5275" s="187">
        <f t="shared" si="179"/>
        <v>0</v>
      </c>
      <c r="M5275" s="187">
        <f t="shared" si="180"/>
        <v>0</v>
      </c>
      <c r="N5275" s="186"/>
      <c r="O5275" s="53"/>
      <c r="P5275" s="53"/>
      <c r="Q5275" s="53"/>
      <c r="R5275" s="53"/>
      <c r="S5275" s="54"/>
      <c r="T5275" s="8"/>
      <c r="U5275" s="8"/>
      <c r="V5275" s="8"/>
      <c r="W5275" s="8"/>
      <c r="X5275" s="122"/>
      <c r="Y5275" s="135"/>
      <c r="Z5275" s="135"/>
      <c r="AA5275" s="135"/>
      <c r="AB5275" s="135"/>
      <c r="AC5275" s="136"/>
      <c r="AD5275" s="8"/>
      <c r="AE5275" s="8"/>
      <c r="AF5275" s="8"/>
      <c r="AG5275" s="8"/>
      <c r="AH5275" s="122"/>
      <c r="AI5275" s="137"/>
      <c r="AJ5275" s="137"/>
      <c r="AK5275" s="137"/>
      <c r="AL5275" s="137"/>
      <c r="AM5275" s="138"/>
      <c r="AN5275" s="8"/>
      <c r="AO5275" s="8"/>
      <c r="AP5275" s="8"/>
      <c r="AQ5275" s="8"/>
      <c r="AR5275" s="122"/>
      <c r="AS5275" s="139"/>
      <c r="AT5275" s="139"/>
      <c r="AU5275" s="139"/>
      <c r="AV5275" s="139"/>
      <c r="AW5275" s="140"/>
      <c r="AX5275" s="8"/>
      <c r="AY5275" s="8"/>
      <c r="AZ5275" s="8"/>
      <c r="BA5275" s="8"/>
      <c r="BB5275" s="122"/>
      <c r="BC5275" s="141"/>
      <c r="BD5275" s="141"/>
      <c r="BE5275" s="141"/>
      <c r="BF5275" s="141"/>
      <c r="BG5275" s="142"/>
      <c r="BH5275" s="8"/>
      <c r="BI5275" s="8"/>
      <c r="BJ5275" s="8"/>
      <c r="BK5275" s="8"/>
      <c r="BL5275" s="122"/>
      <c r="BM5275" s="143"/>
      <c r="BN5275" s="143"/>
      <c r="BO5275" s="143"/>
      <c r="BP5275" s="143"/>
      <c r="BQ5275" s="144"/>
      <c r="BR5275" s="8"/>
      <c r="BS5275" s="8"/>
      <c r="BT5275" s="8"/>
      <c r="BU5275" s="8"/>
      <c r="BV5275" s="122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18" t="s">
        <v>5</v>
      </c>
      <c r="H5276" s="3">
        <v>2024</v>
      </c>
      <c r="I5276" s="20" t="s">
        <v>286</v>
      </c>
      <c r="J5276" s="185" t="s">
        <v>341</v>
      </c>
      <c r="K5276" s="185" t="s">
        <v>320</v>
      </c>
      <c r="L5276" s="187">
        <f t="shared" si="179"/>
        <v>0</v>
      </c>
      <c r="M5276" s="187">
        <f t="shared" si="180"/>
        <v>0</v>
      </c>
      <c r="N5276" s="186"/>
      <c r="O5276" s="53"/>
      <c r="P5276" s="53"/>
      <c r="Q5276" s="53"/>
      <c r="R5276" s="53"/>
      <c r="S5276" s="54"/>
      <c r="T5276" s="8"/>
      <c r="U5276" s="8"/>
      <c r="V5276" s="8"/>
      <c r="W5276" s="8"/>
      <c r="X5276" s="122"/>
      <c r="Y5276" s="135"/>
      <c r="Z5276" s="135"/>
      <c r="AA5276" s="135"/>
      <c r="AB5276" s="135"/>
      <c r="AC5276" s="136"/>
      <c r="AD5276" s="8"/>
      <c r="AE5276" s="8"/>
      <c r="AF5276" s="8"/>
      <c r="AG5276" s="8"/>
      <c r="AH5276" s="122"/>
      <c r="AI5276" s="137"/>
      <c r="AJ5276" s="137"/>
      <c r="AK5276" s="137"/>
      <c r="AL5276" s="137"/>
      <c r="AM5276" s="138"/>
      <c r="AN5276" s="8"/>
      <c r="AO5276" s="8"/>
      <c r="AP5276" s="8"/>
      <c r="AQ5276" s="8"/>
      <c r="AR5276" s="122"/>
      <c r="AS5276" s="139"/>
      <c r="AT5276" s="139"/>
      <c r="AU5276" s="139"/>
      <c r="AV5276" s="139"/>
      <c r="AW5276" s="140"/>
      <c r="AX5276" s="8"/>
      <c r="AY5276" s="8"/>
      <c r="AZ5276" s="8"/>
      <c r="BA5276" s="8"/>
      <c r="BB5276" s="122"/>
      <c r="BC5276" s="141"/>
      <c r="BD5276" s="141"/>
      <c r="BE5276" s="141"/>
      <c r="BF5276" s="141"/>
      <c r="BG5276" s="142"/>
      <c r="BH5276" s="8"/>
      <c r="BI5276" s="8"/>
      <c r="BJ5276" s="8"/>
      <c r="BK5276" s="8"/>
      <c r="BL5276" s="122"/>
      <c r="BM5276" s="143"/>
      <c r="BN5276" s="143"/>
      <c r="BO5276" s="143"/>
      <c r="BP5276" s="143"/>
      <c r="BQ5276" s="144"/>
      <c r="BR5276" s="8"/>
      <c r="BS5276" s="8"/>
      <c r="BT5276" s="8"/>
      <c r="BU5276" s="8"/>
      <c r="BV5276" s="122"/>
    </row>
    <row r="5277" spans="1:74" ht="28.8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18" t="s">
        <v>5</v>
      </c>
      <c r="H5277" s="3">
        <v>2024</v>
      </c>
      <c r="I5277" s="20" t="s">
        <v>286</v>
      </c>
      <c r="J5277" s="185" t="s">
        <v>342</v>
      </c>
      <c r="K5277" s="185" t="s">
        <v>320</v>
      </c>
      <c r="L5277" s="187">
        <f t="shared" si="179"/>
        <v>0</v>
      </c>
      <c r="M5277" s="187">
        <f t="shared" si="180"/>
        <v>0</v>
      </c>
      <c r="N5277" s="186"/>
      <c r="O5277" s="53"/>
      <c r="P5277" s="53"/>
      <c r="Q5277" s="53"/>
      <c r="R5277" s="53"/>
      <c r="S5277" s="54"/>
      <c r="T5277" s="8"/>
      <c r="U5277" s="8"/>
      <c r="V5277" s="8"/>
      <c r="W5277" s="8"/>
      <c r="X5277" s="122"/>
      <c r="Y5277" s="135"/>
      <c r="Z5277" s="135"/>
      <c r="AA5277" s="135"/>
      <c r="AB5277" s="135"/>
      <c r="AC5277" s="136"/>
      <c r="AD5277" s="8"/>
      <c r="AE5277" s="8"/>
      <c r="AF5277" s="8"/>
      <c r="AG5277" s="8"/>
      <c r="AH5277" s="122"/>
      <c r="AI5277" s="137"/>
      <c r="AJ5277" s="137"/>
      <c r="AK5277" s="137"/>
      <c r="AL5277" s="137"/>
      <c r="AM5277" s="138"/>
      <c r="AN5277" s="8"/>
      <c r="AO5277" s="8"/>
      <c r="AP5277" s="8"/>
      <c r="AQ5277" s="8"/>
      <c r="AR5277" s="122"/>
      <c r="AS5277" s="139"/>
      <c r="AT5277" s="139"/>
      <c r="AU5277" s="139"/>
      <c r="AV5277" s="139"/>
      <c r="AW5277" s="140"/>
      <c r="AX5277" s="8"/>
      <c r="AY5277" s="8"/>
      <c r="AZ5277" s="8"/>
      <c r="BA5277" s="8"/>
      <c r="BB5277" s="122"/>
      <c r="BC5277" s="141"/>
      <c r="BD5277" s="141"/>
      <c r="BE5277" s="141"/>
      <c r="BF5277" s="141"/>
      <c r="BG5277" s="142"/>
      <c r="BH5277" s="8"/>
      <c r="BI5277" s="8"/>
      <c r="BJ5277" s="8"/>
      <c r="BK5277" s="8"/>
      <c r="BL5277" s="122"/>
      <c r="BM5277" s="143"/>
      <c r="BN5277" s="143"/>
      <c r="BO5277" s="143"/>
      <c r="BP5277" s="143"/>
      <c r="BQ5277" s="144"/>
      <c r="BR5277" s="8"/>
      <c r="BS5277" s="8"/>
      <c r="BT5277" s="8"/>
      <c r="BU5277" s="8"/>
      <c r="BV5277" s="122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18" t="s">
        <v>5</v>
      </c>
      <c r="H5278" s="3">
        <v>2024</v>
      </c>
      <c r="I5278" s="20" t="s">
        <v>286</v>
      </c>
      <c r="J5278" s="185" t="s">
        <v>343</v>
      </c>
      <c r="K5278" s="185" t="s">
        <v>339</v>
      </c>
      <c r="L5278" s="187">
        <f t="shared" si="179"/>
        <v>0</v>
      </c>
      <c r="M5278" s="187">
        <f t="shared" si="180"/>
        <v>0</v>
      </c>
      <c r="N5278" s="186"/>
      <c r="O5278" s="53"/>
      <c r="P5278" s="53"/>
      <c r="Q5278" s="53"/>
      <c r="R5278" s="53"/>
      <c r="S5278" s="54"/>
      <c r="T5278" s="8"/>
      <c r="U5278" s="8"/>
      <c r="V5278" s="8"/>
      <c r="W5278" s="8"/>
      <c r="X5278" s="122"/>
      <c r="Y5278" s="135"/>
      <c r="Z5278" s="135"/>
      <c r="AA5278" s="135"/>
      <c r="AB5278" s="135"/>
      <c r="AC5278" s="136"/>
      <c r="AD5278" s="8"/>
      <c r="AE5278" s="8"/>
      <c r="AF5278" s="8"/>
      <c r="AG5278" s="8"/>
      <c r="AH5278" s="122"/>
      <c r="AI5278" s="137"/>
      <c r="AJ5278" s="137"/>
      <c r="AK5278" s="137"/>
      <c r="AL5278" s="137"/>
      <c r="AM5278" s="138"/>
      <c r="AN5278" s="8"/>
      <c r="AO5278" s="8"/>
      <c r="AP5278" s="8"/>
      <c r="AQ5278" s="8"/>
      <c r="AR5278" s="122"/>
      <c r="AS5278" s="139"/>
      <c r="AT5278" s="139"/>
      <c r="AU5278" s="139"/>
      <c r="AV5278" s="139"/>
      <c r="AW5278" s="140"/>
      <c r="AX5278" s="8"/>
      <c r="AY5278" s="8"/>
      <c r="AZ5278" s="8"/>
      <c r="BA5278" s="8"/>
      <c r="BB5278" s="122"/>
      <c r="BC5278" s="141"/>
      <c r="BD5278" s="141"/>
      <c r="BE5278" s="141"/>
      <c r="BF5278" s="141"/>
      <c r="BG5278" s="142"/>
      <c r="BH5278" s="8"/>
      <c r="BI5278" s="8"/>
      <c r="BJ5278" s="8"/>
      <c r="BK5278" s="8"/>
      <c r="BL5278" s="122"/>
      <c r="BM5278" s="143"/>
      <c r="BN5278" s="143"/>
      <c r="BO5278" s="143"/>
      <c r="BP5278" s="143"/>
      <c r="BQ5278" s="144"/>
      <c r="BR5278" s="8"/>
      <c r="BS5278" s="8"/>
      <c r="BT5278" s="8"/>
      <c r="BU5278" s="8"/>
      <c r="BV5278" s="122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18" t="s">
        <v>5</v>
      </c>
      <c r="H5279" s="3">
        <v>2024</v>
      </c>
      <c r="I5279" s="20" t="s">
        <v>288</v>
      </c>
      <c r="J5279" s="185" t="s">
        <v>344</v>
      </c>
      <c r="K5279" s="185" t="s">
        <v>318</v>
      </c>
      <c r="L5279" s="187">
        <f t="shared" si="179"/>
        <v>0</v>
      </c>
      <c r="M5279" s="187">
        <f t="shared" si="180"/>
        <v>0</v>
      </c>
      <c r="N5279" s="186"/>
      <c r="O5279" s="53"/>
      <c r="P5279" s="53"/>
      <c r="Q5279" s="53"/>
      <c r="R5279" s="53"/>
      <c r="S5279" s="54"/>
      <c r="T5279" s="8"/>
      <c r="U5279" s="8"/>
      <c r="V5279" s="8"/>
      <c r="W5279" s="8"/>
      <c r="X5279" s="122"/>
      <c r="Y5279" s="135"/>
      <c r="Z5279" s="135"/>
      <c r="AA5279" s="135"/>
      <c r="AB5279" s="135"/>
      <c r="AC5279" s="136"/>
      <c r="AD5279" s="8"/>
      <c r="AE5279" s="8"/>
      <c r="AF5279" s="8"/>
      <c r="AG5279" s="8"/>
      <c r="AH5279" s="122"/>
      <c r="AI5279" s="137"/>
      <c r="AJ5279" s="137"/>
      <c r="AK5279" s="137"/>
      <c r="AL5279" s="137"/>
      <c r="AM5279" s="138"/>
      <c r="AN5279" s="8"/>
      <c r="AO5279" s="8"/>
      <c r="AP5279" s="8"/>
      <c r="AQ5279" s="8"/>
      <c r="AR5279" s="122"/>
      <c r="AS5279" s="139"/>
      <c r="AT5279" s="139"/>
      <c r="AU5279" s="139"/>
      <c r="AV5279" s="139"/>
      <c r="AW5279" s="140"/>
      <c r="AX5279" s="8"/>
      <c r="AY5279" s="8"/>
      <c r="AZ5279" s="8"/>
      <c r="BA5279" s="8"/>
      <c r="BB5279" s="122"/>
      <c r="BC5279" s="141"/>
      <c r="BD5279" s="141"/>
      <c r="BE5279" s="141"/>
      <c r="BF5279" s="141"/>
      <c r="BG5279" s="142"/>
      <c r="BH5279" s="8"/>
      <c r="BI5279" s="8"/>
      <c r="BJ5279" s="8"/>
      <c r="BK5279" s="8"/>
      <c r="BL5279" s="122"/>
      <c r="BM5279" s="143"/>
      <c r="BN5279" s="143"/>
      <c r="BO5279" s="143"/>
      <c r="BP5279" s="143"/>
      <c r="BQ5279" s="144"/>
      <c r="BR5279" s="8"/>
      <c r="BS5279" s="8"/>
      <c r="BT5279" s="8"/>
      <c r="BU5279" s="8"/>
      <c r="BV5279" s="122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18" t="s">
        <v>5</v>
      </c>
      <c r="H5280" s="3">
        <v>2024</v>
      </c>
      <c r="I5280" s="20" t="s">
        <v>288</v>
      </c>
      <c r="J5280" s="184" t="s">
        <v>351</v>
      </c>
      <c r="K5280" s="184" t="s">
        <v>318</v>
      </c>
      <c r="L5280" s="187">
        <f t="shared" si="179"/>
        <v>0</v>
      </c>
      <c r="M5280" s="187">
        <f t="shared" si="180"/>
        <v>0</v>
      </c>
      <c r="N5280" s="186"/>
      <c r="O5280" s="53"/>
      <c r="P5280" s="53"/>
      <c r="Q5280" s="53"/>
      <c r="R5280" s="53"/>
      <c r="S5280" s="54"/>
      <c r="T5280" s="8"/>
      <c r="U5280" s="8"/>
      <c r="V5280" s="8"/>
      <c r="W5280" s="8"/>
      <c r="X5280" s="122"/>
      <c r="Y5280" s="135"/>
      <c r="Z5280" s="135"/>
      <c r="AA5280" s="135"/>
      <c r="AB5280" s="135"/>
      <c r="AC5280" s="136"/>
      <c r="AD5280" s="8"/>
      <c r="AE5280" s="8"/>
      <c r="AF5280" s="8"/>
      <c r="AG5280" s="8"/>
      <c r="AH5280" s="122"/>
      <c r="AI5280" s="137"/>
      <c r="AJ5280" s="137"/>
      <c r="AK5280" s="137"/>
      <c r="AL5280" s="137"/>
      <c r="AM5280" s="138"/>
      <c r="AN5280" s="8"/>
      <c r="AO5280" s="8"/>
      <c r="AP5280" s="8"/>
      <c r="AQ5280" s="8"/>
      <c r="AR5280" s="122"/>
      <c r="AS5280" s="139"/>
      <c r="AT5280" s="139"/>
      <c r="AU5280" s="139"/>
      <c r="AV5280" s="139"/>
      <c r="AW5280" s="140"/>
      <c r="AX5280" s="8"/>
      <c r="AY5280" s="8"/>
      <c r="AZ5280" s="8"/>
      <c r="BA5280" s="8"/>
      <c r="BB5280" s="122"/>
      <c r="BC5280" s="141"/>
      <c r="BD5280" s="141"/>
      <c r="BE5280" s="141"/>
      <c r="BF5280" s="141"/>
      <c r="BG5280" s="142"/>
      <c r="BH5280" s="8"/>
      <c r="BI5280" s="8"/>
      <c r="BJ5280" s="8"/>
      <c r="BK5280" s="8"/>
      <c r="BL5280" s="122"/>
      <c r="BM5280" s="143"/>
      <c r="BN5280" s="143"/>
      <c r="BO5280" s="143"/>
      <c r="BP5280" s="143"/>
      <c r="BQ5280" s="144"/>
      <c r="BR5280" s="8"/>
      <c r="BS5280" s="8"/>
      <c r="BT5280" s="8"/>
      <c r="BU5280" s="8"/>
      <c r="BV5280" s="122"/>
    </row>
    <row r="5281" spans="1:74" ht="28.8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18" t="s">
        <v>5</v>
      </c>
      <c r="H5281" s="3">
        <v>2024</v>
      </c>
      <c r="I5281" s="20" t="s">
        <v>288</v>
      </c>
      <c r="J5281" s="184" t="s">
        <v>352</v>
      </c>
      <c r="K5281" s="184" t="s">
        <v>321</v>
      </c>
      <c r="L5281" s="187">
        <f t="shared" si="179"/>
        <v>0</v>
      </c>
      <c r="M5281" s="187">
        <f t="shared" si="180"/>
        <v>0</v>
      </c>
      <c r="N5281" s="186"/>
      <c r="O5281" s="33"/>
      <c r="P5281" s="33"/>
      <c r="Q5281" s="33"/>
      <c r="R5281" s="33"/>
      <c r="S5281" s="42"/>
      <c r="T5281" s="2"/>
      <c r="U5281" s="2"/>
      <c r="V5281" s="2"/>
      <c r="W5281" s="2"/>
      <c r="X5281" s="55"/>
      <c r="Y5281" s="62"/>
      <c r="Z5281" s="62"/>
      <c r="AA5281" s="62"/>
      <c r="AB5281" s="62"/>
      <c r="AC5281" s="68"/>
      <c r="AD5281" s="2"/>
      <c r="AE5281" s="2"/>
      <c r="AF5281" s="2"/>
      <c r="AG5281" s="2"/>
      <c r="AH5281" s="55"/>
      <c r="AI5281" s="72"/>
      <c r="AJ5281" s="72"/>
      <c r="AK5281" s="72"/>
      <c r="AL5281" s="72"/>
      <c r="AM5281" s="80"/>
      <c r="AN5281" s="2"/>
      <c r="AO5281" s="2"/>
      <c r="AP5281" s="2"/>
      <c r="AQ5281" s="2"/>
      <c r="AR5281" s="55"/>
      <c r="AS5281" s="85"/>
      <c r="AT5281" s="85"/>
      <c r="AU5281" s="85"/>
      <c r="AV5281" s="85"/>
      <c r="AW5281" s="100"/>
      <c r="AX5281" s="2"/>
      <c r="AY5281" s="2"/>
      <c r="AZ5281" s="2"/>
      <c r="BA5281" s="2"/>
      <c r="BB5281" s="55"/>
      <c r="BC5281" s="105"/>
      <c r="BD5281" s="105"/>
      <c r="BE5281" s="105"/>
      <c r="BF5281" s="105"/>
      <c r="BG5281" s="109"/>
      <c r="BH5281" s="2"/>
      <c r="BI5281" s="2"/>
      <c r="BJ5281" s="2"/>
      <c r="BK5281" s="2"/>
      <c r="BL5281" s="55"/>
      <c r="BM5281" s="48"/>
      <c r="BN5281" s="48"/>
      <c r="BO5281" s="48"/>
      <c r="BP5281" s="48"/>
      <c r="BQ5281" s="117"/>
      <c r="BR5281" s="2"/>
      <c r="BS5281" s="2"/>
      <c r="BT5281" s="2"/>
      <c r="BU5281" s="2"/>
      <c r="BV5281" s="55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18" t="s">
        <v>5</v>
      </c>
      <c r="H5282" s="3">
        <v>2024</v>
      </c>
      <c r="I5282" s="20" t="s">
        <v>288</v>
      </c>
      <c r="J5282" s="184" t="s">
        <v>345</v>
      </c>
      <c r="K5282" s="184" t="s">
        <v>318</v>
      </c>
      <c r="L5282" s="187">
        <f t="shared" si="179"/>
        <v>0</v>
      </c>
      <c r="M5282" s="187">
        <f t="shared" si="180"/>
        <v>0</v>
      </c>
      <c r="N5282" s="186"/>
      <c r="O5282" s="34"/>
      <c r="P5282" s="33"/>
      <c r="Q5282" s="33"/>
      <c r="R5282" s="33"/>
      <c r="S5282" s="42"/>
      <c r="T5282" s="3"/>
      <c r="U5282" s="2"/>
      <c r="V5282" s="2"/>
      <c r="W5282" s="2"/>
      <c r="X5282" s="55"/>
      <c r="Y5282" s="64"/>
      <c r="Z5282" s="62"/>
      <c r="AA5282" s="62"/>
      <c r="AB5282" s="62"/>
      <c r="AC5282" s="68"/>
      <c r="AD5282" s="3"/>
      <c r="AE5282" s="2"/>
      <c r="AF5282" s="2"/>
      <c r="AG5282" s="2"/>
      <c r="AH5282" s="55"/>
      <c r="AI5282" s="73"/>
      <c r="AJ5282" s="72"/>
      <c r="AK5282" s="72"/>
      <c r="AL5282" s="72"/>
      <c r="AM5282" s="80"/>
      <c r="AN5282" s="3"/>
      <c r="AO5282" s="2"/>
      <c r="AP5282" s="2"/>
      <c r="AQ5282" s="2"/>
      <c r="AR5282" s="55"/>
      <c r="AS5282" s="86"/>
      <c r="AT5282" s="85"/>
      <c r="AU5282" s="85"/>
      <c r="AV5282" s="85"/>
      <c r="AW5282" s="100"/>
      <c r="AX5282" s="3"/>
      <c r="AY5282" s="2"/>
      <c r="AZ5282" s="2"/>
      <c r="BA5282" s="2"/>
      <c r="BB5282" s="55"/>
      <c r="BC5282" s="106"/>
      <c r="BD5282" s="105"/>
      <c r="BE5282" s="105"/>
      <c r="BF5282" s="105"/>
      <c r="BG5282" s="109"/>
      <c r="BH5282" s="3"/>
      <c r="BI5282" s="2"/>
      <c r="BJ5282" s="2"/>
      <c r="BK5282" s="2"/>
      <c r="BL5282" s="55"/>
      <c r="BM5282" s="49"/>
      <c r="BN5282" s="48"/>
      <c r="BO5282" s="48"/>
      <c r="BP5282" s="48"/>
      <c r="BQ5282" s="117"/>
      <c r="BR5282" s="3"/>
      <c r="BS5282" s="2"/>
      <c r="BT5282" s="2"/>
      <c r="BU5282" s="2"/>
      <c r="BV5282" s="55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18" t="s">
        <v>5</v>
      </c>
      <c r="H5283" s="3">
        <v>2024</v>
      </c>
      <c r="I5283" s="20" t="s">
        <v>289</v>
      </c>
      <c r="J5283" s="184" t="s">
        <v>268</v>
      </c>
      <c r="K5283" s="184" t="s">
        <v>318</v>
      </c>
      <c r="L5283" s="187">
        <f t="shared" si="179"/>
        <v>0</v>
      </c>
      <c r="M5283" s="187">
        <f t="shared" si="180"/>
        <v>0</v>
      </c>
      <c r="N5283" s="186"/>
      <c r="O5283" s="33"/>
      <c r="P5283" s="33"/>
      <c r="Q5283" s="33"/>
      <c r="R5283" s="33"/>
      <c r="S5283" s="42"/>
      <c r="T5283" s="2"/>
      <c r="U5283" s="2"/>
      <c r="V5283" s="2"/>
      <c r="W5283" s="2"/>
      <c r="X5283" s="55"/>
      <c r="Y5283" s="62"/>
      <c r="Z5283" s="62"/>
      <c r="AA5283" s="62"/>
      <c r="AB5283" s="62"/>
      <c r="AC5283" s="68"/>
      <c r="AD5283" s="2"/>
      <c r="AE5283" s="2"/>
      <c r="AF5283" s="2"/>
      <c r="AG5283" s="2"/>
      <c r="AH5283" s="55"/>
      <c r="AI5283" s="72"/>
      <c r="AJ5283" s="72"/>
      <c r="AK5283" s="72"/>
      <c r="AL5283" s="72"/>
      <c r="AM5283" s="80"/>
      <c r="AN5283" s="2"/>
      <c r="AO5283" s="2"/>
      <c r="AP5283" s="2"/>
      <c r="AQ5283" s="2"/>
      <c r="AR5283" s="55"/>
      <c r="AS5283" s="85"/>
      <c r="AT5283" s="85"/>
      <c r="AU5283" s="85"/>
      <c r="AV5283" s="85"/>
      <c r="AW5283" s="100"/>
      <c r="AX5283" s="2"/>
      <c r="AY5283" s="2"/>
      <c r="AZ5283" s="2"/>
      <c r="BA5283" s="2"/>
      <c r="BB5283" s="55"/>
      <c r="BC5283" s="105"/>
      <c r="BD5283" s="105"/>
      <c r="BE5283" s="105"/>
      <c r="BF5283" s="105"/>
      <c r="BG5283" s="109"/>
      <c r="BH5283" s="2"/>
      <c r="BI5283" s="2"/>
      <c r="BJ5283" s="2"/>
      <c r="BK5283" s="2"/>
      <c r="BL5283" s="55"/>
      <c r="BM5283" s="48"/>
      <c r="BN5283" s="48"/>
      <c r="BO5283" s="48"/>
      <c r="BP5283" s="48"/>
      <c r="BQ5283" s="117"/>
      <c r="BR5283" s="2"/>
      <c r="BS5283" s="2"/>
      <c r="BT5283" s="2"/>
      <c r="BU5283" s="2"/>
      <c r="BV5283" s="55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18" t="s">
        <v>5</v>
      </c>
      <c r="H5284" s="3">
        <v>2024</v>
      </c>
      <c r="I5284" s="20" t="s">
        <v>289</v>
      </c>
      <c r="J5284" s="184" t="s">
        <v>292</v>
      </c>
      <c r="K5284" s="184" t="s">
        <v>318</v>
      </c>
      <c r="L5284" s="187">
        <f t="shared" si="179"/>
        <v>0</v>
      </c>
      <c r="M5284" s="187">
        <f t="shared" si="180"/>
        <v>0</v>
      </c>
      <c r="N5284" s="186"/>
      <c r="O5284" s="33"/>
      <c r="P5284" s="33"/>
      <c r="Q5284" s="33"/>
      <c r="R5284" s="33"/>
      <c r="S5284" s="42"/>
      <c r="T5284" s="2"/>
      <c r="U5284" s="2"/>
      <c r="V5284" s="2"/>
      <c r="W5284" s="2"/>
      <c r="X5284" s="55"/>
      <c r="Y5284" s="62"/>
      <c r="Z5284" s="62"/>
      <c r="AA5284" s="62"/>
      <c r="AB5284" s="62"/>
      <c r="AC5284" s="68"/>
      <c r="AD5284" s="2"/>
      <c r="AE5284" s="2"/>
      <c r="AF5284" s="2"/>
      <c r="AG5284" s="2"/>
      <c r="AH5284" s="55"/>
      <c r="AI5284" s="72"/>
      <c r="AJ5284" s="72"/>
      <c r="AK5284" s="72"/>
      <c r="AL5284" s="72"/>
      <c r="AM5284" s="80"/>
      <c r="AN5284" s="2"/>
      <c r="AO5284" s="2"/>
      <c r="AP5284" s="2"/>
      <c r="AQ5284" s="2"/>
      <c r="AR5284" s="55"/>
      <c r="AS5284" s="85"/>
      <c r="AT5284" s="85"/>
      <c r="AU5284" s="85"/>
      <c r="AV5284" s="85"/>
      <c r="AW5284" s="100"/>
      <c r="AX5284" s="2"/>
      <c r="AY5284" s="2"/>
      <c r="AZ5284" s="2"/>
      <c r="BA5284" s="2"/>
      <c r="BB5284" s="55"/>
      <c r="BC5284" s="105"/>
      <c r="BD5284" s="105"/>
      <c r="BE5284" s="105"/>
      <c r="BF5284" s="105"/>
      <c r="BG5284" s="109"/>
      <c r="BH5284" s="2"/>
      <c r="BI5284" s="2"/>
      <c r="BJ5284" s="2"/>
      <c r="BK5284" s="2"/>
      <c r="BL5284" s="55"/>
      <c r="BM5284" s="48"/>
      <c r="BN5284" s="48"/>
      <c r="BO5284" s="48"/>
      <c r="BP5284" s="48"/>
      <c r="BQ5284" s="117"/>
      <c r="BR5284" s="2"/>
      <c r="BS5284" s="2"/>
      <c r="BT5284" s="2"/>
      <c r="BU5284" s="2"/>
      <c r="BV5284" s="55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18" t="s">
        <v>5</v>
      </c>
      <c r="H5285" s="3">
        <v>2024</v>
      </c>
      <c r="I5285" s="20" t="s">
        <v>285</v>
      </c>
      <c r="J5285" s="184" t="s">
        <v>293</v>
      </c>
      <c r="K5285" s="184" t="s">
        <v>318</v>
      </c>
      <c r="L5285" s="187">
        <f t="shared" si="179"/>
        <v>0</v>
      </c>
      <c r="M5285" s="187">
        <f t="shared" si="180"/>
        <v>0</v>
      </c>
      <c r="N5285" s="186"/>
      <c r="O5285" s="33"/>
      <c r="P5285" s="33"/>
      <c r="Q5285" s="33"/>
      <c r="R5285" s="34"/>
      <c r="S5285" s="42"/>
      <c r="T5285" s="2"/>
      <c r="U5285" s="2"/>
      <c r="V5285" s="2"/>
      <c r="W5285" s="3"/>
      <c r="X5285" s="55"/>
      <c r="Y5285" s="62"/>
      <c r="Z5285" s="62"/>
      <c r="AA5285" s="62"/>
      <c r="AB5285" s="64"/>
      <c r="AC5285" s="68"/>
      <c r="AD5285" s="2"/>
      <c r="AE5285" s="2"/>
      <c r="AF5285" s="2"/>
      <c r="AG5285" s="3"/>
      <c r="AH5285" s="55"/>
      <c r="AI5285" s="72"/>
      <c r="AJ5285" s="72"/>
      <c r="AK5285" s="72"/>
      <c r="AL5285" s="73"/>
      <c r="AM5285" s="80"/>
      <c r="AN5285" s="2"/>
      <c r="AO5285" s="2"/>
      <c r="AP5285" s="2"/>
      <c r="AQ5285" s="3"/>
      <c r="AR5285" s="55"/>
      <c r="AS5285" s="85"/>
      <c r="AT5285" s="85"/>
      <c r="AU5285" s="85"/>
      <c r="AV5285" s="86"/>
      <c r="AW5285" s="100"/>
      <c r="AX5285" s="2"/>
      <c r="AY5285" s="2"/>
      <c r="AZ5285" s="2"/>
      <c r="BA5285" s="3"/>
      <c r="BB5285" s="55"/>
      <c r="BC5285" s="105"/>
      <c r="BD5285" s="105"/>
      <c r="BE5285" s="105"/>
      <c r="BF5285" s="106"/>
      <c r="BG5285" s="109"/>
      <c r="BH5285" s="2"/>
      <c r="BI5285" s="2"/>
      <c r="BJ5285" s="2"/>
      <c r="BK5285" s="3"/>
      <c r="BL5285" s="55"/>
      <c r="BM5285" s="48"/>
      <c r="BN5285" s="48"/>
      <c r="BO5285" s="48"/>
      <c r="BP5285" s="49"/>
      <c r="BQ5285" s="117"/>
      <c r="BR5285" s="2"/>
      <c r="BS5285" s="2"/>
      <c r="BT5285" s="2"/>
      <c r="BU5285" s="3"/>
      <c r="BV5285" s="55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18" t="s">
        <v>5</v>
      </c>
      <c r="H5286" s="3">
        <v>2024</v>
      </c>
      <c r="I5286" s="20" t="s">
        <v>287</v>
      </c>
      <c r="J5286" s="184" t="s">
        <v>269</v>
      </c>
      <c r="K5286" s="184" t="s">
        <v>320</v>
      </c>
      <c r="L5286" s="187">
        <f t="shared" si="179"/>
        <v>0</v>
      </c>
      <c r="M5286" s="187">
        <f t="shared" si="180"/>
        <v>0</v>
      </c>
      <c r="N5286" s="186"/>
      <c r="O5286" s="33"/>
      <c r="P5286" s="33"/>
      <c r="Q5286" s="33"/>
      <c r="R5286" s="33"/>
      <c r="S5286" s="42"/>
      <c r="T5286" s="2"/>
      <c r="U5286" s="2"/>
      <c r="V5286" s="2"/>
      <c r="W5286" s="2"/>
      <c r="X5286" s="55"/>
      <c r="Y5286" s="62"/>
      <c r="Z5286" s="62"/>
      <c r="AA5286" s="62"/>
      <c r="AB5286" s="64"/>
      <c r="AC5286" s="68"/>
      <c r="AD5286" s="2"/>
      <c r="AE5286" s="2"/>
      <c r="AF5286" s="2"/>
      <c r="AG5286" s="2"/>
      <c r="AH5286" s="55"/>
      <c r="AI5286" s="72"/>
      <c r="AJ5286" s="72"/>
      <c r="AK5286" s="72"/>
      <c r="AL5286" s="72"/>
      <c r="AM5286" s="80"/>
      <c r="AN5286" s="2"/>
      <c r="AO5286" s="2"/>
      <c r="AP5286" s="2"/>
      <c r="AQ5286" s="2"/>
      <c r="AR5286" s="55"/>
      <c r="AS5286" s="85"/>
      <c r="AT5286" s="85"/>
      <c r="AU5286" s="85"/>
      <c r="AV5286" s="85"/>
      <c r="AW5286" s="100"/>
      <c r="AX5286" s="2"/>
      <c r="AY5286" s="2"/>
      <c r="AZ5286" s="2"/>
      <c r="BA5286" s="2"/>
      <c r="BB5286" s="55"/>
      <c r="BC5286" s="105"/>
      <c r="BD5286" s="105"/>
      <c r="BE5286" s="105"/>
      <c r="BF5286" s="105"/>
      <c r="BG5286" s="109"/>
      <c r="BH5286" s="2"/>
      <c r="BI5286" s="2"/>
      <c r="BJ5286" s="2"/>
      <c r="BK5286" s="2"/>
      <c r="BL5286" s="55"/>
      <c r="BM5286" s="48"/>
      <c r="BN5286" s="48"/>
      <c r="BO5286" s="48"/>
      <c r="BP5286" s="48"/>
      <c r="BQ5286" s="117"/>
      <c r="BR5286" s="2"/>
      <c r="BS5286" s="2"/>
      <c r="BT5286" s="2"/>
      <c r="BU5286" s="2"/>
      <c r="BV5286" s="55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18" t="s">
        <v>5</v>
      </c>
      <c r="H5287" s="3">
        <v>2024</v>
      </c>
      <c r="I5287" s="20" t="s">
        <v>287</v>
      </c>
      <c r="J5287" s="184" t="s">
        <v>270</v>
      </c>
      <c r="K5287" s="184" t="s">
        <v>320</v>
      </c>
      <c r="L5287" s="187">
        <f t="shared" si="179"/>
        <v>0</v>
      </c>
      <c r="M5287" s="187">
        <f t="shared" si="180"/>
        <v>0</v>
      </c>
      <c r="N5287" s="186"/>
      <c r="O5287" s="33"/>
      <c r="P5287" s="33"/>
      <c r="Q5287" s="33"/>
      <c r="R5287" s="33"/>
      <c r="S5287" s="42"/>
      <c r="T5287" s="2"/>
      <c r="U5287" s="2"/>
      <c r="V5287" s="2"/>
      <c r="W5287" s="2"/>
      <c r="X5287" s="55"/>
      <c r="Y5287" s="62"/>
      <c r="Z5287" s="62"/>
      <c r="AA5287" s="62"/>
      <c r="AB5287" s="62"/>
      <c r="AC5287" s="68"/>
      <c r="AD5287" s="2"/>
      <c r="AE5287" s="2"/>
      <c r="AF5287" s="2"/>
      <c r="AG5287" s="2"/>
      <c r="AH5287" s="55"/>
      <c r="AI5287" s="72"/>
      <c r="AJ5287" s="72"/>
      <c r="AK5287" s="72"/>
      <c r="AL5287" s="72"/>
      <c r="AM5287" s="80"/>
      <c r="AN5287" s="2"/>
      <c r="AO5287" s="2"/>
      <c r="AP5287" s="2"/>
      <c r="AQ5287" s="2"/>
      <c r="AR5287" s="55"/>
      <c r="AS5287" s="85"/>
      <c r="AT5287" s="85"/>
      <c r="AU5287" s="85"/>
      <c r="AV5287" s="85"/>
      <c r="AW5287" s="100"/>
      <c r="AX5287" s="2"/>
      <c r="AY5287" s="2"/>
      <c r="AZ5287" s="2"/>
      <c r="BA5287" s="2"/>
      <c r="BB5287" s="55"/>
      <c r="BC5287" s="105"/>
      <c r="BD5287" s="105"/>
      <c r="BE5287" s="105"/>
      <c r="BF5287" s="105"/>
      <c r="BG5287" s="109"/>
      <c r="BH5287" s="2"/>
      <c r="BI5287" s="2"/>
      <c r="BJ5287" s="2"/>
      <c r="BK5287" s="2"/>
      <c r="BL5287" s="55"/>
      <c r="BM5287" s="48"/>
      <c r="BN5287" s="48"/>
      <c r="BO5287" s="48"/>
      <c r="BP5287" s="48"/>
      <c r="BQ5287" s="117"/>
      <c r="BR5287" s="2"/>
      <c r="BS5287" s="2"/>
      <c r="BT5287" s="2"/>
      <c r="BU5287" s="2"/>
      <c r="BV5287" s="55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18" t="s">
        <v>5</v>
      </c>
      <c r="H5288" s="3">
        <v>2024</v>
      </c>
      <c r="I5288" s="20" t="s">
        <v>290</v>
      </c>
      <c r="J5288" s="184" t="s">
        <v>271</v>
      </c>
      <c r="K5288" s="184" t="s">
        <v>321</v>
      </c>
      <c r="L5288" s="187">
        <f t="shared" si="179"/>
        <v>0</v>
      </c>
      <c r="M5288" s="187">
        <f t="shared" si="180"/>
        <v>0</v>
      </c>
      <c r="N5288" s="186"/>
      <c r="O5288" s="33"/>
      <c r="P5288" s="33"/>
      <c r="Q5288" s="33"/>
      <c r="R5288" s="33"/>
      <c r="S5288" s="42"/>
      <c r="T5288" s="2"/>
      <c r="U5288" s="2"/>
      <c r="V5288" s="2"/>
      <c r="W5288" s="2"/>
      <c r="X5288" s="55"/>
      <c r="Y5288" s="62"/>
      <c r="Z5288" s="62"/>
      <c r="AA5288" s="62"/>
      <c r="AB5288" s="62"/>
      <c r="AC5288" s="68"/>
      <c r="AD5288" s="2"/>
      <c r="AE5288" s="2"/>
      <c r="AF5288" s="2"/>
      <c r="AG5288" s="2"/>
      <c r="AH5288" s="55"/>
      <c r="AI5288" s="72"/>
      <c r="AJ5288" s="72"/>
      <c r="AK5288" s="72"/>
      <c r="AL5288" s="72"/>
      <c r="AM5288" s="80"/>
      <c r="AN5288" s="2"/>
      <c r="AO5288" s="2"/>
      <c r="AP5288" s="2"/>
      <c r="AQ5288" s="2"/>
      <c r="AR5288" s="55"/>
      <c r="AS5288" s="85"/>
      <c r="AT5288" s="85"/>
      <c r="AU5288" s="85"/>
      <c r="AV5288" s="85"/>
      <c r="AW5288" s="100"/>
      <c r="AX5288" s="2"/>
      <c r="AY5288" s="2"/>
      <c r="AZ5288" s="2"/>
      <c r="BA5288" s="2"/>
      <c r="BB5288" s="55"/>
      <c r="BC5288" s="105"/>
      <c r="BD5288" s="105"/>
      <c r="BE5288" s="105"/>
      <c r="BF5288" s="105"/>
      <c r="BG5288" s="109"/>
      <c r="BH5288" s="2"/>
      <c r="BI5288" s="2"/>
      <c r="BJ5288" s="2"/>
      <c r="BK5288" s="2"/>
      <c r="BL5288" s="55"/>
      <c r="BM5288" s="48"/>
      <c r="BN5288" s="48"/>
      <c r="BO5288" s="48"/>
      <c r="BP5288" s="48"/>
      <c r="BQ5288" s="117"/>
      <c r="BR5288" s="2"/>
      <c r="BS5288" s="2"/>
      <c r="BT5288" s="2"/>
      <c r="BU5288" s="2"/>
      <c r="BV5288" s="55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18" t="s">
        <v>5</v>
      </c>
      <c r="H5289" s="3">
        <v>2024</v>
      </c>
      <c r="I5289" s="20" t="s">
        <v>284</v>
      </c>
      <c r="J5289" s="184" t="s">
        <v>294</v>
      </c>
      <c r="K5289" s="184" t="s">
        <v>320</v>
      </c>
      <c r="L5289" s="187">
        <f t="shared" si="179"/>
        <v>0</v>
      </c>
      <c r="M5289" s="187">
        <f t="shared" si="180"/>
        <v>0</v>
      </c>
      <c r="N5289" s="186"/>
      <c r="O5289" s="33"/>
      <c r="P5289" s="33"/>
      <c r="Q5289" s="33"/>
      <c r="R5289" s="33"/>
      <c r="S5289" s="42"/>
      <c r="T5289" s="2"/>
      <c r="U5289" s="2"/>
      <c r="V5289" s="2"/>
      <c r="W5289" s="2"/>
      <c r="X5289" s="55"/>
      <c r="Y5289" s="62"/>
      <c r="Z5289" s="62"/>
      <c r="AA5289" s="62"/>
      <c r="AB5289" s="62"/>
      <c r="AC5289" s="68"/>
      <c r="AD5289" s="2"/>
      <c r="AE5289" s="2"/>
      <c r="AF5289" s="2"/>
      <c r="AG5289" s="2"/>
      <c r="AH5289" s="55"/>
      <c r="AI5289" s="72"/>
      <c r="AJ5289" s="72"/>
      <c r="AK5289" s="72"/>
      <c r="AL5289" s="72"/>
      <c r="AM5289" s="80"/>
      <c r="AN5289" s="2"/>
      <c r="AO5289" s="2"/>
      <c r="AP5289" s="2"/>
      <c r="AQ5289" s="2"/>
      <c r="AR5289" s="55"/>
      <c r="AS5289" s="85"/>
      <c r="AT5289" s="85"/>
      <c r="AU5289" s="85"/>
      <c r="AV5289" s="85"/>
      <c r="AW5289" s="100"/>
      <c r="AX5289" s="2"/>
      <c r="AY5289" s="2"/>
      <c r="AZ5289" s="2"/>
      <c r="BA5289" s="2"/>
      <c r="BB5289" s="55"/>
      <c r="BC5289" s="105"/>
      <c r="BD5289" s="105"/>
      <c r="BE5289" s="105"/>
      <c r="BF5289" s="105"/>
      <c r="BG5289" s="109"/>
      <c r="BH5289" s="2"/>
      <c r="BI5289" s="2"/>
      <c r="BJ5289" s="2"/>
      <c r="BK5289" s="2"/>
      <c r="BL5289" s="55"/>
      <c r="BM5289" s="48"/>
      <c r="BN5289" s="48"/>
      <c r="BO5289" s="48"/>
      <c r="BP5289" s="48"/>
      <c r="BQ5289" s="117"/>
      <c r="BR5289" s="2"/>
      <c r="BS5289" s="2"/>
      <c r="BT5289" s="2"/>
      <c r="BU5289" s="2"/>
      <c r="BV5289" s="55"/>
    </row>
    <row r="5290" spans="1:74" ht="28.8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18" t="s">
        <v>5</v>
      </c>
      <c r="H5290" s="3">
        <v>2024</v>
      </c>
      <c r="I5290" s="20" t="s">
        <v>284</v>
      </c>
      <c r="J5290" s="184" t="s">
        <v>346</v>
      </c>
      <c r="K5290" s="184" t="s">
        <v>320</v>
      </c>
      <c r="L5290" s="187">
        <f t="shared" si="179"/>
        <v>0</v>
      </c>
      <c r="M5290" s="187">
        <f t="shared" si="180"/>
        <v>0</v>
      </c>
      <c r="N5290" s="186"/>
      <c r="O5290" s="33"/>
      <c r="P5290" s="33"/>
      <c r="Q5290" s="33"/>
      <c r="R5290" s="33"/>
      <c r="S5290" s="42"/>
      <c r="T5290" s="2"/>
      <c r="U5290" s="2"/>
      <c r="V5290" s="2"/>
      <c r="W5290" s="2"/>
      <c r="X5290" s="55"/>
      <c r="Y5290" s="62"/>
      <c r="Z5290" s="62"/>
      <c r="AA5290" s="62"/>
      <c r="AB5290" s="62"/>
      <c r="AC5290" s="68"/>
      <c r="AD5290" s="2"/>
      <c r="AE5290" s="2"/>
      <c r="AF5290" s="2"/>
      <c r="AG5290" s="2"/>
      <c r="AH5290" s="55"/>
      <c r="AI5290" s="72"/>
      <c r="AJ5290" s="72"/>
      <c r="AK5290" s="72"/>
      <c r="AL5290" s="72"/>
      <c r="AM5290" s="80"/>
      <c r="AN5290" s="2"/>
      <c r="AO5290" s="2"/>
      <c r="AP5290" s="2"/>
      <c r="AQ5290" s="2"/>
      <c r="AR5290" s="55"/>
      <c r="AS5290" s="85"/>
      <c r="AT5290" s="85"/>
      <c r="AU5290" s="85"/>
      <c r="AV5290" s="85"/>
      <c r="AW5290" s="100"/>
      <c r="AX5290" s="2"/>
      <c r="AY5290" s="2"/>
      <c r="AZ5290" s="2"/>
      <c r="BA5290" s="2"/>
      <c r="BB5290" s="55"/>
      <c r="BC5290" s="105"/>
      <c r="BD5290" s="105"/>
      <c r="BE5290" s="105"/>
      <c r="BF5290" s="105"/>
      <c r="BG5290" s="109"/>
      <c r="BH5290" s="2"/>
      <c r="BI5290" s="2"/>
      <c r="BJ5290" s="2"/>
      <c r="BK5290" s="2"/>
      <c r="BL5290" s="55"/>
      <c r="BM5290" s="48"/>
      <c r="BN5290" s="48"/>
      <c r="BO5290" s="48"/>
      <c r="BP5290" s="48"/>
      <c r="BQ5290" s="117"/>
      <c r="BR5290" s="2"/>
      <c r="BS5290" s="2"/>
      <c r="BT5290" s="2"/>
      <c r="BU5290" s="2"/>
      <c r="BV5290" s="55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18" t="s">
        <v>5</v>
      </c>
      <c r="H5291" s="3">
        <v>2024</v>
      </c>
      <c r="I5291" s="20" t="s">
        <v>284</v>
      </c>
      <c r="J5291" s="184" t="s">
        <v>295</v>
      </c>
      <c r="K5291" s="184" t="s">
        <v>320</v>
      </c>
      <c r="L5291" s="187">
        <f t="shared" si="179"/>
        <v>0</v>
      </c>
      <c r="M5291" s="187">
        <f t="shared" si="180"/>
        <v>0</v>
      </c>
      <c r="N5291" s="186"/>
      <c r="O5291" s="33"/>
      <c r="P5291" s="33"/>
      <c r="Q5291" s="33"/>
      <c r="R5291" s="33"/>
      <c r="S5291" s="42"/>
      <c r="T5291" s="2"/>
      <c r="U5291" s="2"/>
      <c r="V5291" s="2"/>
      <c r="W5291" s="2"/>
      <c r="X5291" s="55"/>
      <c r="Y5291" s="62"/>
      <c r="Z5291" s="62"/>
      <c r="AA5291" s="62"/>
      <c r="AB5291" s="62"/>
      <c r="AC5291" s="68"/>
      <c r="AD5291" s="2"/>
      <c r="AE5291" s="2"/>
      <c r="AF5291" s="2"/>
      <c r="AG5291" s="2"/>
      <c r="AH5291" s="55"/>
      <c r="AI5291" s="72"/>
      <c r="AJ5291" s="72"/>
      <c r="AK5291" s="72"/>
      <c r="AL5291" s="72"/>
      <c r="AM5291" s="80"/>
      <c r="AN5291" s="2"/>
      <c r="AO5291" s="2"/>
      <c r="AP5291" s="2"/>
      <c r="AQ5291" s="2"/>
      <c r="AR5291" s="55"/>
      <c r="AS5291" s="85"/>
      <c r="AT5291" s="85"/>
      <c r="AU5291" s="85"/>
      <c r="AV5291" s="85"/>
      <c r="AW5291" s="100"/>
      <c r="AX5291" s="2"/>
      <c r="AY5291" s="2"/>
      <c r="AZ5291" s="2"/>
      <c r="BA5291" s="2"/>
      <c r="BB5291" s="55"/>
      <c r="BC5291" s="105"/>
      <c r="BD5291" s="105"/>
      <c r="BE5291" s="105"/>
      <c r="BF5291" s="105"/>
      <c r="BG5291" s="109"/>
      <c r="BH5291" s="2"/>
      <c r="BI5291" s="2"/>
      <c r="BJ5291" s="2"/>
      <c r="BK5291" s="2"/>
      <c r="BL5291" s="55"/>
      <c r="BM5291" s="48"/>
      <c r="BN5291" s="48"/>
      <c r="BO5291" s="48"/>
      <c r="BP5291" s="48"/>
      <c r="BQ5291" s="117"/>
      <c r="BR5291" s="2"/>
      <c r="BS5291" s="2"/>
      <c r="BT5291" s="2"/>
      <c r="BU5291" s="2"/>
      <c r="BV5291" s="55"/>
    </row>
    <row r="5292" spans="1:74" ht="28.8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18" t="s">
        <v>5</v>
      </c>
      <c r="H5292" s="3">
        <v>2024</v>
      </c>
      <c r="I5292" s="20" t="s">
        <v>290</v>
      </c>
      <c r="J5292" s="184" t="s">
        <v>299</v>
      </c>
      <c r="K5292" s="184" t="s">
        <v>318</v>
      </c>
      <c r="L5292" s="187">
        <f t="shared" si="179"/>
        <v>0</v>
      </c>
      <c r="M5292" s="187">
        <f t="shared" si="180"/>
        <v>0</v>
      </c>
      <c r="N5292" s="186"/>
      <c r="O5292" s="33"/>
      <c r="P5292" s="33"/>
      <c r="Q5292" s="33"/>
      <c r="R5292" s="33"/>
      <c r="S5292" s="42"/>
      <c r="T5292" s="2"/>
      <c r="U5292" s="2"/>
      <c r="V5292" s="2"/>
      <c r="W5292" s="2"/>
      <c r="X5292" s="55"/>
      <c r="Y5292" s="62"/>
      <c r="Z5292" s="62"/>
      <c r="AA5292" s="62"/>
      <c r="AB5292" s="62"/>
      <c r="AC5292" s="68"/>
      <c r="AD5292" s="2"/>
      <c r="AE5292" s="2"/>
      <c r="AF5292" s="2"/>
      <c r="AG5292" s="2"/>
      <c r="AH5292" s="55"/>
      <c r="AI5292" s="72"/>
      <c r="AJ5292" s="72"/>
      <c r="AK5292" s="72"/>
      <c r="AL5292" s="72"/>
      <c r="AM5292" s="80"/>
      <c r="AN5292" s="2"/>
      <c r="AO5292" s="2"/>
      <c r="AP5292" s="2"/>
      <c r="AQ5292" s="2"/>
      <c r="AR5292" s="55"/>
      <c r="AS5292" s="85"/>
      <c r="AT5292" s="85"/>
      <c r="AU5292" s="85"/>
      <c r="AV5292" s="85"/>
      <c r="AW5292" s="100"/>
      <c r="AX5292" s="2"/>
      <c r="AY5292" s="2"/>
      <c r="AZ5292" s="2"/>
      <c r="BA5292" s="2"/>
      <c r="BB5292" s="55"/>
      <c r="BC5292" s="105"/>
      <c r="BD5292" s="105"/>
      <c r="BE5292" s="105"/>
      <c r="BF5292" s="105"/>
      <c r="BG5292" s="109"/>
      <c r="BH5292" s="2"/>
      <c r="BI5292" s="2"/>
      <c r="BJ5292" s="2"/>
      <c r="BK5292" s="2"/>
      <c r="BL5292" s="55"/>
      <c r="BM5292" s="48"/>
      <c r="BN5292" s="48"/>
      <c r="BO5292" s="48"/>
      <c r="BP5292" s="48"/>
      <c r="BQ5292" s="117"/>
      <c r="BR5292" s="2"/>
      <c r="BS5292" s="2"/>
      <c r="BT5292" s="2"/>
      <c r="BU5292" s="2"/>
      <c r="BV5292" s="55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18" t="s">
        <v>5</v>
      </c>
      <c r="H5293" s="3">
        <v>2024</v>
      </c>
      <c r="I5293" s="20" t="s">
        <v>315</v>
      </c>
      <c r="J5293" s="184" t="s">
        <v>347</v>
      </c>
      <c r="K5293" s="184" t="s">
        <v>320</v>
      </c>
      <c r="L5293" s="187">
        <f t="shared" si="179"/>
        <v>0</v>
      </c>
      <c r="M5293" s="187">
        <f t="shared" si="180"/>
        <v>0</v>
      </c>
      <c r="N5293" s="186"/>
      <c r="O5293" s="33"/>
      <c r="P5293" s="33"/>
      <c r="Q5293" s="33"/>
      <c r="R5293" s="33"/>
      <c r="S5293" s="42"/>
      <c r="T5293" s="2"/>
      <c r="U5293" s="2"/>
      <c r="V5293" s="2"/>
      <c r="W5293" s="2"/>
      <c r="X5293" s="55"/>
      <c r="Y5293" s="62"/>
      <c r="Z5293" s="62"/>
      <c r="AA5293" s="62"/>
      <c r="AB5293" s="62"/>
      <c r="AC5293" s="68"/>
      <c r="AD5293" s="2"/>
      <c r="AE5293" s="2"/>
      <c r="AF5293" s="2"/>
      <c r="AG5293" s="2"/>
      <c r="AH5293" s="55"/>
      <c r="AI5293" s="72"/>
      <c r="AJ5293" s="72"/>
      <c r="AK5293" s="72"/>
      <c r="AL5293" s="72"/>
      <c r="AM5293" s="80"/>
      <c r="AN5293" s="2"/>
      <c r="AO5293" s="2"/>
      <c r="AP5293" s="2"/>
      <c r="AQ5293" s="2"/>
      <c r="AR5293" s="55"/>
      <c r="AS5293" s="85"/>
      <c r="AT5293" s="85"/>
      <c r="AU5293" s="85"/>
      <c r="AV5293" s="85"/>
      <c r="AW5293" s="100"/>
      <c r="AX5293" s="2"/>
      <c r="AY5293" s="2"/>
      <c r="AZ5293" s="2"/>
      <c r="BA5293" s="2"/>
      <c r="BB5293" s="55"/>
      <c r="BC5293" s="105"/>
      <c r="BD5293" s="105"/>
      <c r="BE5293" s="105"/>
      <c r="BF5293" s="105"/>
      <c r="BG5293" s="109"/>
      <c r="BH5293" s="2"/>
      <c r="BI5293" s="2"/>
      <c r="BJ5293" s="2"/>
      <c r="BK5293" s="2"/>
      <c r="BL5293" s="55"/>
      <c r="BM5293" s="48"/>
      <c r="BN5293" s="48"/>
      <c r="BO5293" s="48"/>
      <c r="BP5293" s="48"/>
      <c r="BQ5293" s="117"/>
      <c r="BR5293" s="2"/>
      <c r="BS5293" s="2"/>
      <c r="BT5293" s="2"/>
      <c r="BU5293" s="2"/>
      <c r="BV5293" s="55"/>
    </row>
    <row r="5294" spans="1:74" ht="28.8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18" t="s">
        <v>5</v>
      </c>
      <c r="H5294" s="3">
        <v>2024</v>
      </c>
      <c r="I5294" s="20" t="s">
        <v>315</v>
      </c>
      <c r="J5294" s="184" t="s">
        <v>296</v>
      </c>
      <c r="K5294" s="184" t="s">
        <v>321</v>
      </c>
      <c r="L5294" s="187">
        <f t="shared" si="179"/>
        <v>0</v>
      </c>
      <c r="M5294" s="187">
        <f t="shared" si="180"/>
        <v>0</v>
      </c>
      <c r="N5294" s="186"/>
      <c r="O5294" s="33"/>
      <c r="P5294" s="33"/>
      <c r="Q5294" s="33"/>
      <c r="R5294" s="33"/>
      <c r="S5294" s="42"/>
      <c r="T5294" s="2"/>
      <c r="U5294" s="2"/>
      <c r="V5294" s="2"/>
      <c r="W5294" s="2"/>
      <c r="X5294" s="55"/>
      <c r="Y5294" s="62"/>
      <c r="Z5294" s="62"/>
      <c r="AA5294" s="62"/>
      <c r="AB5294" s="62"/>
      <c r="AC5294" s="68"/>
      <c r="AD5294" s="2"/>
      <c r="AE5294" s="2"/>
      <c r="AF5294" s="2"/>
      <c r="AG5294" s="2"/>
      <c r="AH5294" s="55"/>
      <c r="AI5294" s="72"/>
      <c r="AJ5294" s="72"/>
      <c r="AK5294" s="72"/>
      <c r="AL5294" s="72"/>
      <c r="AM5294" s="80"/>
      <c r="AN5294" s="2"/>
      <c r="AO5294" s="2"/>
      <c r="AP5294" s="2"/>
      <c r="AQ5294" s="2"/>
      <c r="AR5294" s="55"/>
      <c r="AS5294" s="85"/>
      <c r="AT5294" s="85"/>
      <c r="AU5294" s="85"/>
      <c r="AV5294" s="85"/>
      <c r="AW5294" s="100"/>
      <c r="AX5294" s="2"/>
      <c r="AY5294" s="2"/>
      <c r="AZ5294" s="2"/>
      <c r="BA5294" s="2"/>
      <c r="BB5294" s="55"/>
      <c r="BC5294" s="105"/>
      <c r="BD5294" s="105"/>
      <c r="BE5294" s="105"/>
      <c r="BF5294" s="105"/>
      <c r="BG5294" s="109"/>
      <c r="BH5294" s="2"/>
      <c r="BI5294" s="2"/>
      <c r="BJ5294" s="2"/>
      <c r="BK5294" s="2"/>
      <c r="BL5294" s="55"/>
      <c r="BM5294" s="48"/>
      <c r="BN5294" s="48"/>
      <c r="BO5294" s="48"/>
      <c r="BP5294" s="48"/>
      <c r="BQ5294" s="117"/>
      <c r="BR5294" s="2"/>
      <c r="BS5294" s="2"/>
      <c r="BT5294" s="2"/>
      <c r="BU5294" s="2"/>
      <c r="BV5294" s="55"/>
    </row>
    <row r="5295" spans="1:74" ht="28.8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18" t="s">
        <v>5</v>
      </c>
      <c r="H5295" s="3">
        <v>2024</v>
      </c>
      <c r="I5295" s="20" t="s">
        <v>316</v>
      </c>
      <c r="J5295" s="184" t="s">
        <v>297</v>
      </c>
      <c r="K5295" s="184" t="s">
        <v>318</v>
      </c>
      <c r="L5295" s="187">
        <f t="shared" si="179"/>
        <v>0</v>
      </c>
      <c r="M5295" s="187">
        <f t="shared" si="180"/>
        <v>0</v>
      </c>
      <c r="N5295" s="186"/>
      <c r="O5295" s="33"/>
      <c r="P5295" s="33"/>
      <c r="Q5295" s="33"/>
      <c r="R5295" s="33"/>
      <c r="S5295" s="42"/>
      <c r="T5295" s="2"/>
      <c r="U5295" s="2"/>
      <c r="V5295" s="2"/>
      <c r="W5295" s="2"/>
      <c r="X5295" s="55"/>
      <c r="Y5295" s="62"/>
      <c r="Z5295" s="62"/>
      <c r="AA5295" s="62"/>
      <c r="AB5295" s="62"/>
      <c r="AC5295" s="68"/>
      <c r="AD5295" s="2"/>
      <c r="AE5295" s="2"/>
      <c r="AF5295" s="2"/>
      <c r="AG5295" s="2"/>
      <c r="AH5295" s="55"/>
      <c r="AI5295" s="72"/>
      <c r="AJ5295" s="72"/>
      <c r="AK5295" s="72"/>
      <c r="AL5295" s="72"/>
      <c r="AM5295" s="80"/>
      <c r="AN5295" s="2"/>
      <c r="AO5295" s="2"/>
      <c r="AP5295" s="2"/>
      <c r="AQ5295" s="2"/>
      <c r="AR5295" s="55"/>
      <c r="AS5295" s="85"/>
      <c r="AT5295" s="85"/>
      <c r="AU5295" s="85"/>
      <c r="AV5295" s="85"/>
      <c r="AW5295" s="100"/>
      <c r="AX5295" s="2"/>
      <c r="AY5295" s="2"/>
      <c r="AZ5295" s="2"/>
      <c r="BA5295" s="2"/>
      <c r="BB5295" s="55"/>
      <c r="BC5295" s="105"/>
      <c r="BD5295" s="105"/>
      <c r="BE5295" s="105"/>
      <c r="BF5295" s="105"/>
      <c r="BG5295" s="109"/>
      <c r="BH5295" s="2"/>
      <c r="BI5295" s="2"/>
      <c r="BJ5295" s="2"/>
      <c r="BK5295" s="2"/>
      <c r="BL5295" s="55"/>
      <c r="BM5295" s="48"/>
      <c r="BN5295" s="48"/>
      <c r="BO5295" s="48"/>
      <c r="BP5295" s="48"/>
      <c r="BQ5295" s="117"/>
      <c r="BR5295" s="2"/>
      <c r="BS5295" s="2"/>
      <c r="BT5295" s="2"/>
      <c r="BU5295" s="2"/>
      <c r="BV5295" s="55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18" t="s">
        <v>5</v>
      </c>
      <c r="H5296" s="3">
        <v>2024</v>
      </c>
      <c r="I5296" s="20" t="s">
        <v>316</v>
      </c>
      <c r="J5296" s="185" t="s">
        <v>348</v>
      </c>
      <c r="K5296" s="185" t="s">
        <v>320</v>
      </c>
      <c r="L5296" s="187">
        <f t="shared" si="179"/>
        <v>0</v>
      </c>
      <c r="M5296" s="187">
        <f t="shared" si="180"/>
        <v>0</v>
      </c>
      <c r="N5296" s="186"/>
      <c r="O5296" s="33"/>
      <c r="P5296" s="33"/>
      <c r="Q5296" s="33"/>
      <c r="R5296" s="33"/>
      <c r="S5296" s="42"/>
      <c r="T5296" s="2"/>
      <c r="U5296" s="2"/>
      <c r="V5296" s="2"/>
      <c r="W5296" s="2"/>
      <c r="X5296" s="55"/>
      <c r="Y5296" s="62"/>
      <c r="Z5296" s="62"/>
      <c r="AA5296" s="62"/>
      <c r="AB5296" s="62"/>
      <c r="AC5296" s="68"/>
      <c r="AD5296" s="2"/>
      <c r="AE5296" s="2"/>
      <c r="AF5296" s="2"/>
      <c r="AG5296" s="2"/>
      <c r="AH5296" s="55"/>
      <c r="AI5296" s="72"/>
      <c r="AJ5296" s="72"/>
      <c r="AK5296" s="72"/>
      <c r="AL5296" s="72"/>
      <c r="AM5296" s="80"/>
      <c r="AN5296" s="2"/>
      <c r="AO5296" s="2"/>
      <c r="AP5296" s="2"/>
      <c r="AQ5296" s="2"/>
      <c r="AR5296" s="55"/>
      <c r="AS5296" s="85"/>
      <c r="AT5296" s="85"/>
      <c r="AU5296" s="85"/>
      <c r="AV5296" s="85"/>
      <c r="AW5296" s="100"/>
      <c r="AX5296" s="2"/>
      <c r="AY5296" s="2"/>
      <c r="AZ5296" s="2"/>
      <c r="BA5296" s="2"/>
      <c r="BB5296" s="55"/>
      <c r="BC5296" s="105"/>
      <c r="BD5296" s="105"/>
      <c r="BE5296" s="105"/>
      <c r="BF5296" s="105"/>
      <c r="BG5296" s="109"/>
      <c r="BH5296" s="2"/>
      <c r="BI5296" s="2"/>
      <c r="BJ5296" s="2"/>
      <c r="BK5296" s="2"/>
      <c r="BL5296" s="55"/>
      <c r="BM5296" s="48"/>
      <c r="BN5296" s="48"/>
      <c r="BO5296" s="48"/>
      <c r="BP5296" s="48"/>
      <c r="BQ5296" s="117"/>
      <c r="BR5296" s="2"/>
      <c r="BS5296" s="2"/>
      <c r="BT5296" s="2"/>
      <c r="BU5296" s="2"/>
      <c r="BV5296" s="55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18" t="s">
        <v>5</v>
      </c>
      <c r="H5297" s="3">
        <v>2024</v>
      </c>
      <c r="I5297" s="20" t="s">
        <v>282</v>
      </c>
      <c r="J5297" s="184" t="s">
        <v>272</v>
      </c>
      <c r="K5297" s="184" t="s">
        <v>321</v>
      </c>
      <c r="L5297" s="187">
        <f t="shared" si="179"/>
        <v>0</v>
      </c>
      <c r="M5297" s="187">
        <f t="shared" si="180"/>
        <v>0</v>
      </c>
      <c r="N5297" s="186"/>
      <c r="O5297" s="33"/>
      <c r="P5297" s="33"/>
      <c r="Q5297" s="33"/>
      <c r="R5297" s="33"/>
      <c r="S5297" s="42"/>
      <c r="T5297" s="2"/>
      <c r="U5297" s="2"/>
      <c r="V5297" s="2"/>
      <c r="W5297" s="2"/>
      <c r="X5297" s="55"/>
      <c r="Y5297" s="62"/>
      <c r="Z5297" s="62"/>
      <c r="AA5297" s="62"/>
      <c r="AB5297" s="62"/>
      <c r="AC5297" s="68"/>
      <c r="AD5297" s="2"/>
      <c r="AE5297" s="2"/>
      <c r="AF5297" s="2"/>
      <c r="AG5297" s="2"/>
      <c r="AH5297" s="55"/>
      <c r="AI5297" s="72"/>
      <c r="AJ5297" s="72"/>
      <c r="AK5297" s="72"/>
      <c r="AL5297" s="72"/>
      <c r="AM5297" s="80"/>
      <c r="AN5297" s="2"/>
      <c r="AO5297" s="2"/>
      <c r="AP5297" s="2"/>
      <c r="AQ5297" s="2"/>
      <c r="AR5297" s="55"/>
      <c r="AS5297" s="85"/>
      <c r="AT5297" s="85"/>
      <c r="AU5297" s="85"/>
      <c r="AV5297" s="85"/>
      <c r="AW5297" s="100"/>
      <c r="AX5297" s="2"/>
      <c r="AY5297" s="2"/>
      <c r="AZ5297" s="2"/>
      <c r="BA5297" s="2"/>
      <c r="BB5297" s="55"/>
      <c r="BC5297" s="105"/>
      <c r="BD5297" s="105"/>
      <c r="BE5297" s="105"/>
      <c r="BF5297" s="105"/>
      <c r="BG5297" s="109"/>
      <c r="BH5297" s="2"/>
      <c r="BI5297" s="2"/>
      <c r="BJ5297" s="2"/>
      <c r="BK5297" s="2"/>
      <c r="BL5297" s="55"/>
      <c r="BM5297" s="48"/>
      <c r="BN5297" s="48"/>
      <c r="BO5297" s="48"/>
      <c r="BP5297" s="48"/>
      <c r="BQ5297" s="117"/>
      <c r="BR5297" s="2"/>
      <c r="BS5297" s="2"/>
      <c r="BT5297" s="2"/>
      <c r="BU5297" s="2"/>
      <c r="BV5297" s="55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18" t="s">
        <v>5</v>
      </c>
      <c r="H5298" s="3">
        <v>2024</v>
      </c>
      <c r="I5298" s="20" t="s">
        <v>282</v>
      </c>
      <c r="J5298" s="184" t="s">
        <v>273</v>
      </c>
      <c r="K5298" s="184" t="s">
        <v>321</v>
      </c>
      <c r="L5298" s="187">
        <f t="shared" si="179"/>
        <v>0</v>
      </c>
      <c r="M5298" s="187">
        <f t="shared" si="180"/>
        <v>0</v>
      </c>
      <c r="N5298" s="186"/>
      <c r="O5298" s="33"/>
      <c r="P5298" s="33"/>
      <c r="Q5298" s="33"/>
      <c r="R5298" s="33"/>
      <c r="S5298" s="42"/>
      <c r="T5298" s="2"/>
      <c r="U5298" s="2"/>
      <c r="V5298" s="2"/>
      <c r="W5298" s="2"/>
      <c r="X5298" s="55"/>
      <c r="Y5298" s="62"/>
      <c r="Z5298" s="62"/>
      <c r="AA5298" s="62"/>
      <c r="AB5298" s="62"/>
      <c r="AC5298" s="68"/>
      <c r="AD5298" s="2"/>
      <c r="AE5298" s="2"/>
      <c r="AF5298" s="2"/>
      <c r="AG5298" s="2"/>
      <c r="AH5298" s="55"/>
      <c r="AI5298" s="72"/>
      <c r="AJ5298" s="72"/>
      <c r="AK5298" s="72"/>
      <c r="AL5298" s="72"/>
      <c r="AM5298" s="80"/>
      <c r="AN5298" s="2"/>
      <c r="AO5298" s="2"/>
      <c r="AP5298" s="2"/>
      <c r="AQ5298" s="2"/>
      <c r="AR5298" s="55"/>
      <c r="AS5298" s="85"/>
      <c r="AT5298" s="85"/>
      <c r="AU5298" s="85"/>
      <c r="AV5298" s="85"/>
      <c r="AW5298" s="100"/>
      <c r="AX5298" s="2"/>
      <c r="AY5298" s="2"/>
      <c r="AZ5298" s="2"/>
      <c r="BA5298" s="2"/>
      <c r="BB5298" s="55"/>
      <c r="BC5298" s="105"/>
      <c r="BD5298" s="105"/>
      <c r="BE5298" s="105"/>
      <c r="BF5298" s="105"/>
      <c r="BG5298" s="109"/>
      <c r="BH5298" s="2"/>
      <c r="BI5298" s="2"/>
      <c r="BJ5298" s="2"/>
      <c r="BK5298" s="2"/>
      <c r="BL5298" s="55"/>
      <c r="BM5298" s="48"/>
      <c r="BN5298" s="48"/>
      <c r="BO5298" s="48"/>
      <c r="BP5298" s="48"/>
      <c r="BQ5298" s="117"/>
      <c r="BR5298" s="2"/>
      <c r="BS5298" s="2"/>
      <c r="BT5298" s="2"/>
      <c r="BU5298" s="2"/>
      <c r="BV5298" s="55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18" t="s">
        <v>5</v>
      </c>
      <c r="H5299" s="3">
        <v>2024</v>
      </c>
      <c r="I5299" s="20" t="s">
        <v>282</v>
      </c>
      <c r="J5299" s="184" t="s">
        <v>274</v>
      </c>
      <c r="K5299" s="184" t="s">
        <v>321</v>
      </c>
      <c r="L5299" s="187">
        <f t="shared" si="179"/>
        <v>0</v>
      </c>
      <c r="M5299" s="187">
        <f t="shared" si="180"/>
        <v>0</v>
      </c>
      <c r="N5299" s="186"/>
      <c r="O5299" s="33"/>
      <c r="P5299" s="33"/>
      <c r="Q5299" s="33"/>
      <c r="R5299" s="33"/>
      <c r="S5299" s="42"/>
      <c r="T5299" s="2"/>
      <c r="U5299" s="2"/>
      <c r="V5299" s="2"/>
      <c r="W5299" s="2"/>
      <c r="X5299" s="55"/>
      <c r="Y5299" s="62"/>
      <c r="Z5299" s="62"/>
      <c r="AA5299" s="62"/>
      <c r="AB5299" s="62"/>
      <c r="AC5299" s="68"/>
      <c r="AD5299" s="2"/>
      <c r="AE5299" s="2"/>
      <c r="AF5299" s="2"/>
      <c r="AG5299" s="2"/>
      <c r="AH5299" s="55"/>
      <c r="AI5299" s="72"/>
      <c r="AJ5299" s="72"/>
      <c r="AK5299" s="72"/>
      <c r="AL5299" s="72"/>
      <c r="AM5299" s="80"/>
      <c r="AN5299" s="2"/>
      <c r="AO5299" s="2"/>
      <c r="AP5299" s="2"/>
      <c r="AQ5299" s="2"/>
      <c r="AR5299" s="55"/>
      <c r="AS5299" s="85"/>
      <c r="AT5299" s="85"/>
      <c r="AU5299" s="85"/>
      <c r="AV5299" s="85"/>
      <c r="AW5299" s="100"/>
      <c r="AX5299" s="2"/>
      <c r="AY5299" s="2"/>
      <c r="AZ5299" s="2"/>
      <c r="BA5299" s="2"/>
      <c r="BB5299" s="55"/>
      <c r="BC5299" s="105"/>
      <c r="BD5299" s="105"/>
      <c r="BE5299" s="105"/>
      <c r="BF5299" s="105"/>
      <c r="BG5299" s="109"/>
      <c r="BH5299" s="2"/>
      <c r="BI5299" s="2"/>
      <c r="BJ5299" s="2"/>
      <c r="BK5299" s="2"/>
      <c r="BL5299" s="55"/>
      <c r="BM5299" s="48"/>
      <c r="BN5299" s="48"/>
      <c r="BO5299" s="48"/>
      <c r="BP5299" s="48"/>
      <c r="BQ5299" s="117"/>
      <c r="BR5299" s="2"/>
      <c r="BS5299" s="2"/>
      <c r="BT5299" s="2"/>
      <c r="BU5299" s="2"/>
      <c r="BV5299" s="55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18" t="s">
        <v>5</v>
      </c>
      <c r="H5300" s="3">
        <v>2024</v>
      </c>
      <c r="I5300" s="20" t="s">
        <v>282</v>
      </c>
      <c r="J5300" s="184" t="s">
        <v>275</v>
      </c>
      <c r="K5300" s="184" t="s">
        <v>321</v>
      </c>
      <c r="L5300" s="187">
        <f t="shared" si="179"/>
        <v>0</v>
      </c>
      <c r="M5300" s="187">
        <f t="shared" si="180"/>
        <v>0</v>
      </c>
      <c r="N5300" s="186"/>
      <c r="O5300" s="33"/>
      <c r="P5300" s="33"/>
      <c r="Q5300" s="33"/>
      <c r="R5300" s="33"/>
      <c r="S5300" s="42"/>
      <c r="T5300" s="2"/>
      <c r="U5300" s="2"/>
      <c r="V5300" s="2"/>
      <c r="W5300" s="2"/>
      <c r="X5300" s="55"/>
      <c r="Y5300" s="62"/>
      <c r="Z5300" s="62"/>
      <c r="AA5300" s="62"/>
      <c r="AB5300" s="62"/>
      <c r="AC5300" s="68"/>
      <c r="AD5300" s="2"/>
      <c r="AE5300" s="2"/>
      <c r="AF5300" s="2"/>
      <c r="AG5300" s="2"/>
      <c r="AH5300" s="55"/>
      <c r="AI5300" s="72"/>
      <c r="AJ5300" s="72"/>
      <c r="AK5300" s="72"/>
      <c r="AL5300" s="72"/>
      <c r="AM5300" s="80"/>
      <c r="AN5300" s="2"/>
      <c r="AO5300" s="2"/>
      <c r="AP5300" s="2"/>
      <c r="AQ5300" s="2"/>
      <c r="AR5300" s="55"/>
      <c r="AS5300" s="85"/>
      <c r="AT5300" s="85"/>
      <c r="AU5300" s="85"/>
      <c r="AV5300" s="85"/>
      <c r="AW5300" s="100"/>
      <c r="AX5300" s="2"/>
      <c r="AY5300" s="2"/>
      <c r="AZ5300" s="2"/>
      <c r="BA5300" s="2"/>
      <c r="BB5300" s="55"/>
      <c r="BC5300" s="105"/>
      <c r="BD5300" s="105"/>
      <c r="BE5300" s="105"/>
      <c r="BF5300" s="105"/>
      <c r="BG5300" s="109"/>
      <c r="BH5300" s="2"/>
      <c r="BI5300" s="2"/>
      <c r="BJ5300" s="2"/>
      <c r="BK5300" s="2"/>
      <c r="BL5300" s="55"/>
      <c r="BM5300" s="48"/>
      <c r="BN5300" s="48"/>
      <c r="BO5300" s="48"/>
      <c r="BP5300" s="48"/>
      <c r="BQ5300" s="117"/>
      <c r="BR5300" s="2"/>
      <c r="BS5300" s="2"/>
      <c r="BT5300" s="2"/>
      <c r="BU5300" s="2"/>
      <c r="BV5300" s="55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18" t="s">
        <v>5</v>
      </c>
      <c r="H5301" s="3">
        <v>2024</v>
      </c>
      <c r="I5301" s="20" t="s">
        <v>282</v>
      </c>
      <c r="J5301" s="184" t="s">
        <v>276</v>
      </c>
      <c r="K5301" s="184" t="s">
        <v>320</v>
      </c>
      <c r="L5301" s="187">
        <f t="shared" si="179"/>
        <v>0</v>
      </c>
      <c r="M5301" s="187">
        <f t="shared" si="180"/>
        <v>0</v>
      </c>
      <c r="N5301" s="186"/>
      <c r="O5301" s="33"/>
      <c r="P5301" s="33"/>
      <c r="Q5301" s="33"/>
      <c r="R5301" s="33"/>
      <c r="S5301" s="42"/>
      <c r="T5301" s="2"/>
      <c r="U5301" s="2"/>
      <c r="V5301" s="2"/>
      <c r="W5301" s="2"/>
      <c r="X5301" s="55"/>
      <c r="Y5301" s="62"/>
      <c r="Z5301" s="62"/>
      <c r="AA5301" s="62"/>
      <c r="AB5301" s="62"/>
      <c r="AC5301" s="68"/>
      <c r="AD5301" s="2"/>
      <c r="AE5301" s="2"/>
      <c r="AF5301" s="2"/>
      <c r="AG5301" s="2"/>
      <c r="AH5301" s="55"/>
      <c r="AI5301" s="72"/>
      <c r="AJ5301" s="72"/>
      <c r="AK5301" s="72"/>
      <c r="AL5301" s="72"/>
      <c r="AM5301" s="80"/>
      <c r="AN5301" s="2"/>
      <c r="AO5301" s="2"/>
      <c r="AP5301" s="2"/>
      <c r="AQ5301" s="2"/>
      <c r="AR5301" s="55"/>
      <c r="AS5301" s="85"/>
      <c r="AT5301" s="85"/>
      <c r="AU5301" s="85"/>
      <c r="AV5301" s="85"/>
      <c r="AW5301" s="100"/>
      <c r="AX5301" s="2"/>
      <c r="AY5301" s="2"/>
      <c r="AZ5301" s="2"/>
      <c r="BA5301" s="2"/>
      <c r="BB5301" s="55"/>
      <c r="BC5301" s="105"/>
      <c r="BD5301" s="105"/>
      <c r="BE5301" s="105"/>
      <c r="BF5301" s="105"/>
      <c r="BG5301" s="109"/>
      <c r="BH5301" s="2"/>
      <c r="BI5301" s="2"/>
      <c r="BJ5301" s="2"/>
      <c r="BK5301" s="2"/>
      <c r="BL5301" s="55"/>
      <c r="BM5301" s="48"/>
      <c r="BN5301" s="48"/>
      <c r="BO5301" s="48"/>
      <c r="BP5301" s="48"/>
      <c r="BQ5301" s="117"/>
      <c r="BR5301" s="2"/>
      <c r="BS5301" s="2"/>
      <c r="BT5301" s="2"/>
      <c r="BU5301" s="2"/>
      <c r="BV5301" s="55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18" t="s">
        <v>5</v>
      </c>
      <c r="H5302" s="3">
        <v>2024</v>
      </c>
      <c r="I5302" s="20" t="s">
        <v>282</v>
      </c>
      <c r="J5302" s="184" t="s">
        <v>277</v>
      </c>
      <c r="K5302" s="184" t="s">
        <v>320</v>
      </c>
      <c r="L5302" s="187">
        <f t="shared" si="179"/>
        <v>0</v>
      </c>
      <c r="M5302" s="187">
        <f t="shared" si="180"/>
        <v>0</v>
      </c>
      <c r="N5302" s="186"/>
      <c r="O5302" s="33"/>
      <c r="P5302" s="33"/>
      <c r="Q5302" s="33"/>
      <c r="R5302" s="33"/>
      <c r="S5302" s="42"/>
      <c r="T5302" s="2"/>
      <c r="U5302" s="2"/>
      <c r="V5302" s="2"/>
      <c r="W5302" s="2"/>
      <c r="X5302" s="55"/>
      <c r="Y5302" s="62"/>
      <c r="Z5302" s="62"/>
      <c r="AA5302" s="62"/>
      <c r="AB5302" s="62"/>
      <c r="AC5302" s="68"/>
      <c r="AD5302" s="2"/>
      <c r="AE5302" s="2"/>
      <c r="AF5302" s="2"/>
      <c r="AG5302" s="2"/>
      <c r="AH5302" s="55"/>
      <c r="AI5302" s="72"/>
      <c r="AJ5302" s="72"/>
      <c r="AK5302" s="72"/>
      <c r="AL5302" s="72"/>
      <c r="AM5302" s="80"/>
      <c r="AN5302" s="2"/>
      <c r="AO5302" s="2"/>
      <c r="AP5302" s="2"/>
      <c r="AQ5302" s="2"/>
      <c r="AR5302" s="55"/>
      <c r="AS5302" s="85"/>
      <c r="AT5302" s="85"/>
      <c r="AU5302" s="85"/>
      <c r="AV5302" s="85"/>
      <c r="AW5302" s="100"/>
      <c r="AX5302" s="2"/>
      <c r="AY5302" s="2"/>
      <c r="AZ5302" s="2"/>
      <c r="BA5302" s="2"/>
      <c r="BB5302" s="55"/>
      <c r="BC5302" s="105"/>
      <c r="BD5302" s="105"/>
      <c r="BE5302" s="105"/>
      <c r="BF5302" s="105"/>
      <c r="BG5302" s="109"/>
      <c r="BH5302" s="2"/>
      <c r="BI5302" s="2"/>
      <c r="BJ5302" s="2"/>
      <c r="BK5302" s="2"/>
      <c r="BL5302" s="55"/>
      <c r="BM5302" s="48"/>
      <c r="BN5302" s="48"/>
      <c r="BO5302" s="48"/>
      <c r="BP5302" s="48"/>
      <c r="BQ5302" s="117"/>
      <c r="BR5302" s="2"/>
      <c r="BS5302" s="2"/>
      <c r="BT5302" s="2"/>
      <c r="BU5302" s="2"/>
      <c r="BV5302" s="55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18" t="s">
        <v>5</v>
      </c>
      <c r="H5303" s="3">
        <v>2024</v>
      </c>
      <c r="I5303" s="20" t="s">
        <v>283</v>
      </c>
      <c r="J5303" s="184" t="s">
        <v>298</v>
      </c>
      <c r="K5303" s="184" t="s">
        <v>321</v>
      </c>
      <c r="L5303" s="187">
        <f t="shared" si="179"/>
        <v>0</v>
      </c>
      <c r="M5303" s="187">
        <f t="shared" si="180"/>
        <v>0</v>
      </c>
      <c r="N5303" s="186"/>
      <c r="O5303" s="33"/>
      <c r="P5303" s="33"/>
      <c r="Q5303" s="33"/>
      <c r="R5303" s="33"/>
      <c r="S5303" s="42"/>
      <c r="T5303" s="2"/>
      <c r="U5303" s="2"/>
      <c r="V5303" s="2"/>
      <c r="W5303" s="2"/>
      <c r="X5303" s="55"/>
      <c r="Y5303" s="62"/>
      <c r="Z5303" s="62"/>
      <c r="AA5303" s="62"/>
      <c r="AB5303" s="62"/>
      <c r="AC5303" s="68"/>
      <c r="AD5303" s="2"/>
      <c r="AE5303" s="2"/>
      <c r="AF5303" s="2"/>
      <c r="AG5303" s="2"/>
      <c r="AH5303" s="55"/>
      <c r="AI5303" s="72"/>
      <c r="AJ5303" s="72"/>
      <c r="AK5303" s="72"/>
      <c r="AL5303" s="72"/>
      <c r="AM5303" s="80"/>
      <c r="AN5303" s="2"/>
      <c r="AO5303" s="2"/>
      <c r="AP5303" s="2"/>
      <c r="AQ5303" s="2"/>
      <c r="AR5303" s="55"/>
      <c r="AS5303" s="85"/>
      <c r="AT5303" s="85"/>
      <c r="AU5303" s="85"/>
      <c r="AV5303" s="85"/>
      <c r="AW5303" s="100"/>
      <c r="AX5303" s="2"/>
      <c r="AY5303" s="2"/>
      <c r="AZ5303" s="2"/>
      <c r="BA5303" s="2"/>
      <c r="BB5303" s="55"/>
      <c r="BC5303" s="105"/>
      <c r="BD5303" s="105"/>
      <c r="BE5303" s="105"/>
      <c r="BF5303" s="105"/>
      <c r="BG5303" s="109"/>
      <c r="BH5303" s="2"/>
      <c r="BI5303" s="2"/>
      <c r="BJ5303" s="2"/>
      <c r="BK5303" s="2"/>
      <c r="BL5303" s="55"/>
      <c r="BM5303" s="48"/>
      <c r="BN5303" s="48"/>
      <c r="BO5303" s="48"/>
      <c r="BP5303" s="48"/>
      <c r="BQ5303" s="117"/>
      <c r="BR5303" s="2"/>
      <c r="BS5303" s="2"/>
      <c r="BT5303" s="2"/>
      <c r="BU5303" s="2"/>
      <c r="BV5303" s="55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18" t="s">
        <v>5</v>
      </c>
      <c r="H5304" s="3">
        <v>2024</v>
      </c>
      <c r="I5304" s="20" t="s">
        <v>283</v>
      </c>
      <c r="J5304" s="184" t="s">
        <v>278</v>
      </c>
      <c r="K5304" s="184" t="s">
        <v>320</v>
      </c>
      <c r="L5304" s="187">
        <f t="shared" si="179"/>
        <v>0</v>
      </c>
      <c r="M5304" s="187">
        <f t="shared" si="180"/>
        <v>0</v>
      </c>
      <c r="N5304" s="186"/>
      <c r="O5304" s="33"/>
      <c r="P5304" s="33"/>
      <c r="Q5304" s="33"/>
      <c r="R5304" s="33"/>
      <c r="S5304" s="42"/>
      <c r="T5304" s="2"/>
      <c r="U5304" s="2"/>
      <c r="V5304" s="2"/>
      <c r="W5304" s="2"/>
      <c r="X5304" s="55"/>
      <c r="Y5304" s="62"/>
      <c r="Z5304" s="62"/>
      <c r="AA5304" s="62"/>
      <c r="AB5304" s="62"/>
      <c r="AC5304" s="68"/>
      <c r="AD5304" s="2"/>
      <c r="AE5304" s="2"/>
      <c r="AF5304" s="2"/>
      <c r="AG5304" s="2"/>
      <c r="AH5304" s="55"/>
      <c r="AI5304" s="72"/>
      <c r="AJ5304" s="72"/>
      <c r="AK5304" s="72"/>
      <c r="AL5304" s="72"/>
      <c r="AM5304" s="80"/>
      <c r="AN5304" s="2"/>
      <c r="AO5304" s="2"/>
      <c r="AP5304" s="2"/>
      <c r="AQ5304" s="2"/>
      <c r="AR5304" s="55"/>
      <c r="AS5304" s="85"/>
      <c r="AT5304" s="85"/>
      <c r="AU5304" s="85"/>
      <c r="AV5304" s="85"/>
      <c r="AW5304" s="100"/>
      <c r="AX5304" s="2"/>
      <c r="AY5304" s="2"/>
      <c r="AZ5304" s="2"/>
      <c r="BA5304" s="2"/>
      <c r="BB5304" s="55"/>
      <c r="BC5304" s="108"/>
      <c r="BD5304" s="105"/>
      <c r="BE5304" s="105"/>
      <c r="BF5304" s="105"/>
      <c r="BG5304" s="109"/>
      <c r="BH5304" s="2"/>
      <c r="BI5304" s="2"/>
      <c r="BJ5304" s="2"/>
      <c r="BK5304" s="2"/>
      <c r="BL5304" s="55"/>
      <c r="BM5304" s="48"/>
      <c r="BN5304" s="48"/>
      <c r="BO5304" s="48"/>
      <c r="BP5304" s="48"/>
      <c r="BQ5304" s="117"/>
      <c r="BR5304" s="2"/>
      <c r="BS5304" s="2"/>
      <c r="BT5304" s="2"/>
      <c r="BU5304" s="2"/>
      <c r="BV5304" s="55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18" t="s">
        <v>5</v>
      </c>
      <c r="H5305" s="3">
        <v>2024</v>
      </c>
      <c r="I5305" s="20" t="s">
        <v>283</v>
      </c>
      <c r="J5305" s="184" t="s">
        <v>279</v>
      </c>
      <c r="K5305" s="184" t="s">
        <v>320</v>
      </c>
      <c r="L5305" s="187">
        <f t="shared" si="179"/>
        <v>0</v>
      </c>
      <c r="M5305" s="187">
        <f t="shared" si="180"/>
        <v>0</v>
      </c>
      <c r="N5305" s="186"/>
      <c r="O5305" s="33"/>
      <c r="P5305" s="33"/>
      <c r="Q5305" s="33"/>
      <c r="R5305" s="33"/>
      <c r="S5305" s="42"/>
      <c r="T5305" s="2"/>
      <c r="U5305" s="2"/>
      <c r="V5305" s="2"/>
      <c r="W5305" s="2"/>
      <c r="X5305" s="55"/>
      <c r="Y5305" s="62"/>
      <c r="Z5305" s="62"/>
      <c r="AA5305" s="62"/>
      <c r="AB5305" s="62"/>
      <c r="AC5305" s="68"/>
      <c r="AD5305" s="2"/>
      <c r="AE5305" s="2"/>
      <c r="AF5305" s="2"/>
      <c r="AG5305" s="2"/>
      <c r="AH5305" s="55"/>
      <c r="AI5305" s="72"/>
      <c r="AJ5305" s="72"/>
      <c r="AK5305" s="72"/>
      <c r="AL5305" s="72"/>
      <c r="AM5305" s="80"/>
      <c r="AN5305" s="2"/>
      <c r="AO5305" s="2"/>
      <c r="AP5305" s="2"/>
      <c r="AQ5305" s="2"/>
      <c r="AR5305" s="55"/>
      <c r="AS5305" s="85"/>
      <c r="AT5305" s="85"/>
      <c r="AU5305" s="85"/>
      <c r="AV5305" s="85"/>
      <c r="AW5305" s="100"/>
      <c r="AX5305" s="2"/>
      <c r="AY5305" s="2"/>
      <c r="AZ5305" s="2"/>
      <c r="BA5305" s="2"/>
      <c r="BB5305" s="55"/>
      <c r="BC5305" s="105"/>
      <c r="BD5305" s="105"/>
      <c r="BE5305" s="105"/>
      <c r="BF5305" s="105"/>
      <c r="BG5305" s="109"/>
      <c r="BH5305" s="2"/>
      <c r="BI5305" s="2"/>
      <c r="BJ5305" s="2"/>
      <c r="BK5305" s="2"/>
      <c r="BL5305" s="55"/>
      <c r="BM5305" s="48"/>
      <c r="BN5305" s="48"/>
      <c r="BO5305" s="48"/>
      <c r="BP5305" s="48"/>
      <c r="BQ5305" s="117"/>
      <c r="BR5305" s="2"/>
      <c r="BS5305" s="2"/>
      <c r="BT5305" s="2"/>
      <c r="BU5305" s="2"/>
      <c r="BV5305" s="55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18" t="s">
        <v>5</v>
      </c>
      <c r="H5306" s="3">
        <v>2024</v>
      </c>
      <c r="I5306" s="20" t="s">
        <v>286</v>
      </c>
      <c r="J5306" s="184" t="s">
        <v>280</v>
      </c>
      <c r="K5306" s="184" t="s">
        <v>319</v>
      </c>
      <c r="L5306" s="187">
        <f t="shared" si="179"/>
        <v>0</v>
      </c>
      <c r="M5306" s="187">
        <f t="shared" si="180"/>
        <v>0</v>
      </c>
      <c r="N5306" s="186"/>
      <c r="O5306" s="33"/>
      <c r="P5306" s="33"/>
      <c r="Q5306" s="33"/>
      <c r="R5306" s="33"/>
      <c r="S5306" s="42"/>
      <c r="T5306" s="2"/>
      <c r="U5306" s="2"/>
      <c r="V5306" s="2"/>
      <c r="W5306" s="2"/>
      <c r="X5306" s="55"/>
      <c r="Y5306" s="62"/>
      <c r="Z5306" s="62"/>
      <c r="AA5306" s="62"/>
      <c r="AB5306" s="62"/>
      <c r="AC5306" s="68"/>
      <c r="AD5306" s="2"/>
      <c r="AE5306" s="2"/>
      <c r="AF5306" s="2"/>
      <c r="AG5306" s="2"/>
      <c r="AH5306" s="55"/>
      <c r="AI5306" s="72"/>
      <c r="AJ5306" s="72"/>
      <c r="AK5306" s="72"/>
      <c r="AL5306" s="72"/>
      <c r="AM5306" s="80"/>
      <c r="AN5306" s="2"/>
      <c r="AO5306" s="2"/>
      <c r="AP5306" s="2"/>
      <c r="AQ5306" s="2"/>
      <c r="AR5306" s="55"/>
      <c r="AS5306" s="85"/>
      <c r="AT5306" s="85"/>
      <c r="AU5306" s="85"/>
      <c r="AV5306" s="85"/>
      <c r="AW5306" s="100"/>
      <c r="AX5306" s="2"/>
      <c r="AY5306" s="2"/>
      <c r="AZ5306" s="2"/>
      <c r="BA5306" s="2"/>
      <c r="BB5306" s="55"/>
      <c r="BC5306" s="105"/>
      <c r="BD5306" s="105"/>
      <c r="BE5306" s="105"/>
      <c r="BF5306" s="105"/>
      <c r="BG5306" s="109"/>
      <c r="BH5306" s="2"/>
      <c r="BI5306" s="2"/>
      <c r="BJ5306" s="2"/>
      <c r="BK5306" s="2"/>
      <c r="BL5306" s="55"/>
      <c r="BM5306" s="48"/>
      <c r="BN5306" s="48"/>
      <c r="BO5306" s="48"/>
      <c r="BP5306" s="48"/>
      <c r="BQ5306" s="117"/>
      <c r="BR5306" s="2"/>
      <c r="BS5306" s="2"/>
      <c r="BT5306" s="2"/>
      <c r="BU5306" s="2"/>
      <c r="BV5306" s="55"/>
    </row>
    <row r="5307" spans="1:74" hidden="1" x14ac:dyDescent="0.3">
      <c r="A5307" s="2" t="s">
        <v>182</v>
      </c>
      <c r="B5307" s="2" t="s">
        <v>2</v>
      </c>
      <c r="C5307" s="2" t="s">
        <v>3</v>
      </c>
      <c r="D5307" s="2" t="s">
        <v>124</v>
      </c>
      <c r="E5307" s="5" t="s">
        <v>183</v>
      </c>
      <c r="F5307" s="3"/>
      <c r="G5307" s="18" t="s">
        <v>5</v>
      </c>
      <c r="H5307" s="3">
        <v>2024</v>
      </c>
      <c r="I5307" s="20" t="s">
        <v>286</v>
      </c>
      <c r="J5307" s="184" t="s">
        <v>281</v>
      </c>
      <c r="K5307" s="184" t="s">
        <v>319</v>
      </c>
      <c r="L5307" s="187">
        <f t="shared" si="179"/>
        <v>0</v>
      </c>
      <c r="M5307" s="187">
        <f t="shared" si="180"/>
        <v>0</v>
      </c>
      <c r="N5307" s="186"/>
      <c r="O5307" s="33"/>
      <c r="P5307" s="33"/>
      <c r="Q5307" s="33"/>
      <c r="R5307" s="33"/>
      <c r="S5307" s="42"/>
      <c r="T5307" s="2"/>
      <c r="U5307" s="2"/>
      <c r="V5307" s="2"/>
      <c r="W5307" s="2"/>
      <c r="X5307" s="55"/>
      <c r="Y5307" s="62"/>
      <c r="Z5307" s="62"/>
      <c r="AA5307" s="62"/>
      <c r="AB5307" s="62"/>
      <c r="AC5307" s="68"/>
      <c r="AD5307" s="2"/>
      <c r="AE5307" s="2"/>
      <c r="AF5307" s="2"/>
      <c r="AG5307" s="2"/>
      <c r="AH5307" s="55"/>
      <c r="AI5307" s="72"/>
      <c r="AJ5307" s="72"/>
      <c r="AK5307" s="72"/>
      <c r="AL5307" s="72"/>
      <c r="AM5307" s="80"/>
      <c r="AN5307" s="2"/>
      <c r="AO5307" s="2"/>
      <c r="AP5307" s="2"/>
      <c r="AQ5307" s="2"/>
      <c r="AR5307" s="55"/>
      <c r="AS5307" s="85"/>
      <c r="AT5307" s="85"/>
      <c r="AU5307" s="85"/>
      <c r="AV5307" s="85"/>
      <c r="AW5307" s="100"/>
      <c r="AX5307" s="2"/>
      <c r="AY5307" s="2"/>
      <c r="AZ5307" s="2"/>
      <c r="BA5307" s="2"/>
      <c r="BB5307" s="55"/>
      <c r="BC5307" s="105"/>
      <c r="BD5307" s="105"/>
      <c r="BE5307" s="105"/>
      <c r="BF5307" s="105"/>
      <c r="BG5307" s="109"/>
      <c r="BH5307" s="2"/>
      <c r="BI5307" s="2"/>
      <c r="BJ5307" s="2"/>
      <c r="BK5307" s="2"/>
      <c r="BL5307" s="55"/>
      <c r="BM5307" s="48"/>
      <c r="BN5307" s="48"/>
      <c r="BO5307" s="48"/>
      <c r="BP5307" s="48"/>
      <c r="BQ5307" s="117"/>
      <c r="BR5307" s="2"/>
      <c r="BS5307" s="2"/>
      <c r="BT5307" s="2"/>
      <c r="BU5307" s="2"/>
      <c r="BV5307" s="55"/>
    </row>
    <row r="5308" spans="1:74" s="13" customFormat="1" hidden="1" x14ac:dyDescent="0.3">
      <c r="A5308" s="12" t="s">
        <v>182</v>
      </c>
      <c r="B5308" s="12" t="s">
        <v>2</v>
      </c>
      <c r="C5308" s="12" t="s">
        <v>3</v>
      </c>
      <c r="D5308" s="12" t="s">
        <v>124</v>
      </c>
      <c r="E5308" s="6" t="s">
        <v>183</v>
      </c>
      <c r="F5308" s="7"/>
      <c r="G5308" s="19" t="s">
        <v>5</v>
      </c>
      <c r="H5308" s="7">
        <v>2024</v>
      </c>
      <c r="I5308" s="21"/>
      <c r="J5308" s="12" t="s">
        <v>314</v>
      </c>
      <c r="K5308" s="12"/>
      <c r="L5308" s="147"/>
      <c r="M5308" s="147">
        <f>SUM(M5270:M5307)</f>
        <v>0</v>
      </c>
      <c r="N5308" s="183"/>
      <c r="O5308" s="12"/>
      <c r="P5308" s="12"/>
      <c r="Q5308" s="12"/>
      <c r="R5308" s="12"/>
      <c r="S5308" s="47">
        <f>SUM(S5270:S5307)</f>
        <v>0</v>
      </c>
      <c r="T5308" s="12"/>
      <c r="U5308" s="12"/>
      <c r="V5308" s="12"/>
      <c r="W5308" s="12"/>
      <c r="X5308" s="47">
        <f>SUM(X5270:X5307)</f>
        <v>0</v>
      </c>
      <c r="Y5308" s="12"/>
      <c r="Z5308" s="12"/>
      <c r="AA5308" s="12"/>
      <c r="AB5308" s="12"/>
      <c r="AC5308" s="47">
        <f>SUM(AC5270:AC5307)</f>
        <v>0</v>
      </c>
      <c r="AD5308" s="12"/>
      <c r="AE5308" s="12"/>
      <c r="AF5308" s="12"/>
      <c r="AG5308" s="12"/>
      <c r="AH5308" s="47">
        <f>SUM(AH5270:AH5307)</f>
        <v>0</v>
      </c>
      <c r="AI5308" s="12"/>
      <c r="AJ5308" s="12"/>
      <c r="AK5308" s="12"/>
      <c r="AL5308" s="12"/>
      <c r="AM5308" s="47">
        <f>SUM(AM5270:AM5307)</f>
        <v>0</v>
      </c>
      <c r="AN5308" s="12"/>
      <c r="AO5308" s="12"/>
      <c r="AP5308" s="12"/>
      <c r="AQ5308" s="12"/>
      <c r="AR5308" s="47">
        <f>SUM(AR5270:AR5307)</f>
        <v>0</v>
      </c>
      <c r="AS5308" s="12"/>
      <c r="AT5308" s="12"/>
      <c r="AU5308" s="12"/>
      <c r="AV5308" s="12"/>
      <c r="AW5308" s="47">
        <f>SUM(AW5270:AW5307)</f>
        <v>0</v>
      </c>
      <c r="AX5308" s="12"/>
      <c r="AY5308" s="12"/>
      <c r="AZ5308" s="12"/>
      <c r="BA5308" s="12"/>
      <c r="BB5308" s="47">
        <f>SUM(BB5270:BB5307)</f>
        <v>0</v>
      </c>
      <c r="BC5308" s="12"/>
      <c r="BD5308" s="12"/>
      <c r="BE5308" s="12"/>
      <c r="BF5308" s="12"/>
      <c r="BG5308" s="47">
        <f>SUM(BG5270:BG5307)</f>
        <v>0</v>
      </c>
      <c r="BH5308" s="12"/>
      <c r="BI5308" s="12"/>
      <c r="BJ5308" s="12"/>
      <c r="BK5308" s="12"/>
      <c r="BL5308" s="47">
        <f>SUM(BL5270:BL5307)</f>
        <v>0</v>
      </c>
      <c r="BM5308" s="12"/>
      <c r="BN5308" s="12"/>
      <c r="BO5308" s="12"/>
      <c r="BP5308" s="12"/>
      <c r="BQ5308" s="47">
        <f>SUM(BQ5270:BQ5307)</f>
        <v>0</v>
      </c>
      <c r="BR5308" s="12"/>
      <c r="BS5308" s="12"/>
      <c r="BT5308" s="12"/>
      <c r="BU5308" s="12"/>
      <c r="BV5308" s="47">
        <f>SUM(BV5270:BV5307)</f>
        <v>0</v>
      </c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18" t="s">
        <v>5</v>
      </c>
      <c r="H5309" s="3">
        <v>2024</v>
      </c>
      <c r="I5309" s="20" t="s">
        <v>287</v>
      </c>
      <c r="J5309" s="184" t="s">
        <v>267</v>
      </c>
      <c r="K5309" s="184" t="s">
        <v>318</v>
      </c>
      <c r="L5309" s="187">
        <f t="shared" si="179"/>
        <v>0</v>
      </c>
      <c r="M5309" s="187">
        <f t="shared" si="180"/>
        <v>0</v>
      </c>
      <c r="N5309" s="186"/>
      <c r="O5309" s="33"/>
      <c r="P5309" s="33"/>
      <c r="Q5309" s="33"/>
      <c r="R5309" s="33"/>
      <c r="S5309" s="42"/>
      <c r="T5309" s="2"/>
      <c r="U5309" s="2"/>
      <c r="V5309" s="2"/>
      <c r="W5309" s="2"/>
      <c r="X5309" s="55"/>
      <c r="Y5309" s="62"/>
      <c r="Z5309" s="62"/>
      <c r="AA5309" s="62"/>
      <c r="AB5309" s="62"/>
      <c r="AC5309" s="68"/>
      <c r="AD5309" s="2"/>
      <c r="AE5309" s="2"/>
      <c r="AF5309" s="2"/>
      <c r="AG5309" s="2"/>
      <c r="AH5309" s="55"/>
      <c r="AI5309" s="72"/>
      <c r="AJ5309" s="72"/>
      <c r="AK5309" s="72"/>
      <c r="AL5309" s="72"/>
      <c r="AM5309" s="80"/>
      <c r="AN5309" s="2"/>
      <c r="AO5309" s="2"/>
      <c r="AP5309" s="2"/>
      <c r="AQ5309" s="2"/>
      <c r="AR5309" s="55"/>
      <c r="AS5309" s="85"/>
      <c r="AT5309" s="85"/>
      <c r="AU5309" s="85"/>
      <c r="AV5309" s="85"/>
      <c r="AW5309" s="100"/>
      <c r="AX5309" s="2"/>
      <c r="AY5309" s="2"/>
      <c r="AZ5309" s="2"/>
      <c r="BA5309" s="2"/>
      <c r="BB5309" s="55"/>
      <c r="BC5309" s="105"/>
      <c r="BD5309" s="105"/>
      <c r="BE5309" s="105"/>
      <c r="BF5309" s="105"/>
      <c r="BG5309" s="109"/>
      <c r="BH5309" s="2"/>
      <c r="BI5309" s="2"/>
      <c r="BJ5309" s="2"/>
      <c r="BK5309" s="2"/>
      <c r="BL5309" s="55"/>
      <c r="BM5309" s="48"/>
      <c r="BN5309" s="48"/>
      <c r="BO5309" s="48"/>
      <c r="BP5309" s="48"/>
      <c r="BQ5309" s="117"/>
      <c r="BR5309" s="2"/>
      <c r="BS5309" s="2"/>
      <c r="BT5309" s="2"/>
      <c r="BU5309" s="2"/>
      <c r="BV5309" s="55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18" t="s">
        <v>5</v>
      </c>
      <c r="H5310" s="3">
        <v>2024</v>
      </c>
      <c r="I5310" s="20" t="s">
        <v>287</v>
      </c>
      <c r="J5310" s="184" t="s">
        <v>291</v>
      </c>
      <c r="K5310" s="184" t="s">
        <v>319</v>
      </c>
      <c r="L5310" s="187">
        <f t="shared" si="179"/>
        <v>0</v>
      </c>
      <c r="M5310" s="187">
        <f t="shared" si="180"/>
        <v>0</v>
      </c>
      <c r="N5310" s="186"/>
      <c r="O5310" s="33"/>
      <c r="P5310" s="33"/>
      <c r="Q5310" s="33"/>
      <c r="R5310" s="33"/>
      <c r="S5310" s="42"/>
      <c r="T5310" s="2"/>
      <c r="U5310" s="2"/>
      <c r="V5310" s="2"/>
      <c r="W5310" s="2"/>
      <c r="X5310" s="55"/>
      <c r="Y5310" s="62"/>
      <c r="Z5310" s="62"/>
      <c r="AA5310" s="62"/>
      <c r="AB5310" s="62"/>
      <c r="AC5310" s="68"/>
      <c r="AD5310" s="2"/>
      <c r="AE5310" s="2"/>
      <c r="AF5310" s="2"/>
      <c r="AG5310" s="2"/>
      <c r="AH5310" s="55"/>
      <c r="AI5310" s="72"/>
      <c r="AJ5310" s="72"/>
      <c r="AK5310" s="72"/>
      <c r="AL5310" s="72"/>
      <c r="AM5310" s="80"/>
      <c r="AN5310" s="2"/>
      <c r="AO5310" s="2"/>
      <c r="AP5310" s="2"/>
      <c r="AQ5310" s="2"/>
      <c r="AR5310" s="55"/>
      <c r="AS5310" s="85"/>
      <c r="AT5310" s="85"/>
      <c r="AU5310" s="85"/>
      <c r="AV5310" s="85"/>
      <c r="AW5310" s="100"/>
      <c r="AX5310" s="2"/>
      <c r="AY5310" s="2"/>
      <c r="AZ5310" s="2"/>
      <c r="BA5310" s="2"/>
      <c r="BB5310" s="55"/>
      <c r="BC5310" s="105"/>
      <c r="BD5310" s="105"/>
      <c r="BE5310" s="105"/>
      <c r="BF5310" s="105"/>
      <c r="BG5310" s="109"/>
      <c r="BH5310" s="2"/>
      <c r="BI5310" s="2"/>
      <c r="BJ5310" s="2"/>
      <c r="BK5310" s="2"/>
      <c r="BL5310" s="55"/>
      <c r="BM5310" s="48"/>
      <c r="BN5310" s="48"/>
      <c r="BO5310" s="48"/>
      <c r="BP5310" s="48"/>
      <c r="BQ5310" s="117"/>
      <c r="BR5310" s="2"/>
      <c r="BS5310" s="2"/>
      <c r="BT5310" s="2"/>
      <c r="BU5310" s="2"/>
      <c r="BV5310" s="55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18" t="s">
        <v>5</v>
      </c>
      <c r="H5311" s="3">
        <v>2024</v>
      </c>
      <c r="I5311" s="20" t="s">
        <v>286</v>
      </c>
      <c r="J5311" s="184" t="s">
        <v>336</v>
      </c>
      <c r="K5311" s="184" t="s">
        <v>319</v>
      </c>
      <c r="L5311" s="187">
        <f t="shared" si="179"/>
        <v>0</v>
      </c>
      <c r="M5311" s="187">
        <f t="shared" si="180"/>
        <v>0</v>
      </c>
      <c r="N5311" s="186"/>
      <c r="O5311" s="33"/>
      <c r="P5311" s="33"/>
      <c r="Q5311" s="33"/>
      <c r="R5311" s="33"/>
      <c r="S5311" s="42"/>
      <c r="T5311" s="2"/>
      <c r="U5311" s="2"/>
      <c r="V5311" s="2"/>
      <c r="W5311" s="2"/>
      <c r="X5311" s="55"/>
      <c r="Y5311" s="62"/>
      <c r="Z5311" s="62"/>
      <c r="AA5311" s="62"/>
      <c r="AB5311" s="62"/>
      <c r="AC5311" s="68"/>
      <c r="AD5311" s="2"/>
      <c r="AE5311" s="2"/>
      <c r="AF5311" s="2"/>
      <c r="AG5311" s="2"/>
      <c r="AH5311" s="55"/>
      <c r="AI5311" s="72"/>
      <c r="AJ5311" s="72"/>
      <c r="AK5311" s="72"/>
      <c r="AL5311" s="72"/>
      <c r="AM5311" s="80"/>
      <c r="AN5311" s="2"/>
      <c r="AO5311" s="2"/>
      <c r="AP5311" s="2"/>
      <c r="AQ5311" s="2"/>
      <c r="AR5311" s="55"/>
      <c r="AS5311" s="85"/>
      <c r="AT5311" s="85"/>
      <c r="AU5311" s="85"/>
      <c r="AV5311" s="85"/>
      <c r="AW5311" s="100"/>
      <c r="AX5311" s="2"/>
      <c r="AY5311" s="2"/>
      <c r="AZ5311" s="2"/>
      <c r="BA5311" s="2"/>
      <c r="BB5311" s="55"/>
      <c r="BC5311" s="105"/>
      <c r="BD5311" s="105"/>
      <c r="BE5311" s="105"/>
      <c r="BF5311" s="105"/>
      <c r="BG5311" s="109"/>
      <c r="BH5311" s="2"/>
      <c r="BI5311" s="2"/>
      <c r="BJ5311" s="2"/>
      <c r="BK5311" s="2"/>
      <c r="BL5311" s="55"/>
      <c r="BM5311" s="48"/>
      <c r="BN5311" s="48"/>
      <c r="BO5311" s="48"/>
      <c r="BP5311" s="48"/>
      <c r="BQ5311" s="117"/>
      <c r="BR5311" s="2"/>
      <c r="BS5311" s="2"/>
      <c r="BT5311" s="2"/>
      <c r="BU5311" s="2"/>
      <c r="BV5311" s="55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18" t="s">
        <v>5</v>
      </c>
      <c r="H5312" s="3">
        <v>2024</v>
      </c>
      <c r="I5312" s="20" t="s">
        <v>286</v>
      </c>
      <c r="J5312" s="185" t="s">
        <v>337</v>
      </c>
      <c r="K5312" s="185" t="s">
        <v>318</v>
      </c>
      <c r="L5312" s="187">
        <f t="shared" si="179"/>
        <v>0</v>
      </c>
      <c r="M5312" s="187">
        <f t="shared" si="180"/>
        <v>0</v>
      </c>
      <c r="N5312" s="186"/>
      <c r="O5312" s="53"/>
      <c r="P5312" s="53"/>
      <c r="Q5312" s="53"/>
      <c r="R5312" s="53"/>
      <c r="S5312" s="54"/>
      <c r="T5312" s="8"/>
      <c r="U5312" s="8"/>
      <c r="V5312" s="8"/>
      <c r="W5312" s="8"/>
      <c r="X5312" s="122"/>
      <c r="Y5312" s="135"/>
      <c r="Z5312" s="135"/>
      <c r="AA5312" s="135"/>
      <c r="AB5312" s="135"/>
      <c r="AC5312" s="136"/>
      <c r="AD5312" s="8"/>
      <c r="AE5312" s="8"/>
      <c r="AF5312" s="8"/>
      <c r="AG5312" s="8"/>
      <c r="AH5312" s="122"/>
      <c r="AI5312" s="137"/>
      <c r="AJ5312" s="137"/>
      <c r="AK5312" s="137"/>
      <c r="AL5312" s="137"/>
      <c r="AM5312" s="138"/>
      <c r="AN5312" s="8"/>
      <c r="AO5312" s="8"/>
      <c r="AP5312" s="8"/>
      <c r="AQ5312" s="8"/>
      <c r="AR5312" s="122"/>
      <c r="AS5312" s="139"/>
      <c r="AT5312" s="139"/>
      <c r="AU5312" s="139"/>
      <c r="AV5312" s="139"/>
      <c r="AW5312" s="140"/>
      <c r="AX5312" s="8"/>
      <c r="AY5312" s="8"/>
      <c r="AZ5312" s="8"/>
      <c r="BA5312" s="8"/>
      <c r="BB5312" s="122"/>
      <c r="BC5312" s="141"/>
      <c r="BD5312" s="141"/>
      <c r="BE5312" s="141"/>
      <c r="BF5312" s="141"/>
      <c r="BG5312" s="142"/>
      <c r="BH5312" s="8"/>
      <c r="BI5312" s="8"/>
      <c r="BJ5312" s="8"/>
      <c r="BK5312" s="8"/>
      <c r="BL5312" s="122"/>
      <c r="BM5312" s="143"/>
      <c r="BN5312" s="143"/>
      <c r="BO5312" s="143"/>
      <c r="BP5312" s="143"/>
      <c r="BQ5312" s="144"/>
      <c r="BR5312" s="8"/>
      <c r="BS5312" s="8"/>
      <c r="BT5312" s="8"/>
      <c r="BU5312" s="8"/>
      <c r="BV5312" s="122"/>
    </row>
    <row r="5313" spans="1:74" ht="28.8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18" t="s">
        <v>5</v>
      </c>
      <c r="H5313" s="3">
        <v>2024</v>
      </c>
      <c r="I5313" s="20" t="s">
        <v>286</v>
      </c>
      <c r="J5313" s="185" t="s">
        <v>338</v>
      </c>
      <c r="K5313" s="185" t="s">
        <v>339</v>
      </c>
      <c r="L5313" s="187">
        <f t="shared" si="179"/>
        <v>0</v>
      </c>
      <c r="M5313" s="187">
        <f t="shared" si="180"/>
        <v>0</v>
      </c>
      <c r="N5313" s="186"/>
      <c r="O5313" s="53"/>
      <c r="P5313" s="53"/>
      <c r="Q5313" s="53"/>
      <c r="R5313" s="53"/>
      <c r="S5313" s="54"/>
      <c r="T5313" s="8"/>
      <c r="U5313" s="8"/>
      <c r="V5313" s="8"/>
      <c r="W5313" s="8"/>
      <c r="X5313" s="122"/>
      <c r="Y5313" s="135"/>
      <c r="Z5313" s="135"/>
      <c r="AA5313" s="135"/>
      <c r="AB5313" s="135"/>
      <c r="AC5313" s="136"/>
      <c r="AD5313" s="8"/>
      <c r="AE5313" s="8"/>
      <c r="AF5313" s="8"/>
      <c r="AG5313" s="8"/>
      <c r="AH5313" s="122"/>
      <c r="AI5313" s="137"/>
      <c r="AJ5313" s="137"/>
      <c r="AK5313" s="137"/>
      <c r="AL5313" s="137"/>
      <c r="AM5313" s="138"/>
      <c r="AN5313" s="8"/>
      <c r="AO5313" s="8"/>
      <c r="AP5313" s="8"/>
      <c r="AQ5313" s="8"/>
      <c r="AR5313" s="122"/>
      <c r="AS5313" s="139"/>
      <c r="AT5313" s="139"/>
      <c r="AU5313" s="139"/>
      <c r="AV5313" s="139"/>
      <c r="AW5313" s="140"/>
      <c r="AX5313" s="8"/>
      <c r="AY5313" s="8"/>
      <c r="AZ5313" s="8"/>
      <c r="BA5313" s="8"/>
      <c r="BB5313" s="122"/>
      <c r="BC5313" s="141"/>
      <c r="BD5313" s="141"/>
      <c r="BE5313" s="141"/>
      <c r="BF5313" s="141"/>
      <c r="BG5313" s="142"/>
      <c r="BH5313" s="8"/>
      <c r="BI5313" s="8"/>
      <c r="BJ5313" s="8"/>
      <c r="BK5313" s="8"/>
      <c r="BL5313" s="122"/>
      <c r="BM5313" s="143"/>
      <c r="BN5313" s="143"/>
      <c r="BO5313" s="143"/>
      <c r="BP5313" s="143"/>
      <c r="BQ5313" s="144"/>
      <c r="BR5313" s="8"/>
      <c r="BS5313" s="8"/>
      <c r="BT5313" s="8"/>
      <c r="BU5313" s="8"/>
      <c r="BV5313" s="122"/>
    </row>
    <row r="5314" spans="1:74" ht="28.8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18" t="s">
        <v>5</v>
      </c>
      <c r="H5314" s="3">
        <v>2024</v>
      </c>
      <c r="I5314" s="20" t="s">
        <v>286</v>
      </c>
      <c r="J5314" s="185" t="s">
        <v>340</v>
      </c>
      <c r="K5314" s="185" t="s">
        <v>318</v>
      </c>
      <c r="L5314" s="187">
        <f t="shared" si="179"/>
        <v>0</v>
      </c>
      <c r="M5314" s="187">
        <f t="shared" si="180"/>
        <v>0</v>
      </c>
      <c r="N5314" s="186"/>
      <c r="O5314" s="53"/>
      <c r="P5314" s="53"/>
      <c r="Q5314" s="53"/>
      <c r="R5314" s="53"/>
      <c r="S5314" s="54"/>
      <c r="T5314" s="8"/>
      <c r="U5314" s="8"/>
      <c r="V5314" s="8"/>
      <c r="W5314" s="8"/>
      <c r="X5314" s="122"/>
      <c r="Y5314" s="135"/>
      <c r="Z5314" s="135"/>
      <c r="AA5314" s="135"/>
      <c r="AB5314" s="135"/>
      <c r="AC5314" s="136"/>
      <c r="AD5314" s="8"/>
      <c r="AE5314" s="8"/>
      <c r="AF5314" s="8"/>
      <c r="AG5314" s="8"/>
      <c r="AH5314" s="122"/>
      <c r="AI5314" s="137"/>
      <c r="AJ5314" s="137"/>
      <c r="AK5314" s="137"/>
      <c r="AL5314" s="137"/>
      <c r="AM5314" s="138"/>
      <c r="AN5314" s="8"/>
      <c r="AO5314" s="8"/>
      <c r="AP5314" s="8"/>
      <c r="AQ5314" s="8"/>
      <c r="AR5314" s="122"/>
      <c r="AS5314" s="139"/>
      <c r="AT5314" s="139"/>
      <c r="AU5314" s="139"/>
      <c r="AV5314" s="139"/>
      <c r="AW5314" s="140"/>
      <c r="AX5314" s="8"/>
      <c r="AY5314" s="8"/>
      <c r="AZ5314" s="8"/>
      <c r="BA5314" s="8"/>
      <c r="BB5314" s="122"/>
      <c r="BC5314" s="141"/>
      <c r="BD5314" s="141"/>
      <c r="BE5314" s="141"/>
      <c r="BF5314" s="141"/>
      <c r="BG5314" s="142"/>
      <c r="BH5314" s="8"/>
      <c r="BI5314" s="8"/>
      <c r="BJ5314" s="8"/>
      <c r="BK5314" s="8"/>
      <c r="BL5314" s="122"/>
      <c r="BM5314" s="143"/>
      <c r="BN5314" s="143"/>
      <c r="BO5314" s="143"/>
      <c r="BP5314" s="143"/>
      <c r="BQ5314" s="144"/>
      <c r="BR5314" s="8"/>
      <c r="BS5314" s="8"/>
      <c r="BT5314" s="8"/>
      <c r="BU5314" s="8"/>
      <c r="BV5314" s="122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18" t="s">
        <v>5</v>
      </c>
      <c r="H5315" s="3">
        <v>2024</v>
      </c>
      <c r="I5315" s="20" t="s">
        <v>286</v>
      </c>
      <c r="J5315" s="185" t="s">
        <v>341</v>
      </c>
      <c r="K5315" s="185" t="s">
        <v>320</v>
      </c>
      <c r="L5315" s="187">
        <f t="shared" si="179"/>
        <v>0</v>
      </c>
      <c r="M5315" s="187">
        <f t="shared" si="180"/>
        <v>0</v>
      </c>
      <c r="N5315" s="186"/>
      <c r="O5315" s="53"/>
      <c r="P5315" s="53"/>
      <c r="Q5315" s="53"/>
      <c r="R5315" s="53"/>
      <c r="S5315" s="54"/>
      <c r="T5315" s="8"/>
      <c r="U5315" s="8"/>
      <c r="V5315" s="8"/>
      <c r="W5315" s="8"/>
      <c r="X5315" s="122"/>
      <c r="Y5315" s="135"/>
      <c r="Z5315" s="135"/>
      <c r="AA5315" s="135"/>
      <c r="AB5315" s="135"/>
      <c r="AC5315" s="136"/>
      <c r="AD5315" s="8"/>
      <c r="AE5315" s="8"/>
      <c r="AF5315" s="8"/>
      <c r="AG5315" s="8"/>
      <c r="AH5315" s="122"/>
      <c r="AI5315" s="137"/>
      <c r="AJ5315" s="137"/>
      <c r="AK5315" s="137"/>
      <c r="AL5315" s="137"/>
      <c r="AM5315" s="138"/>
      <c r="AN5315" s="8"/>
      <c r="AO5315" s="8"/>
      <c r="AP5315" s="8"/>
      <c r="AQ5315" s="8"/>
      <c r="AR5315" s="122"/>
      <c r="AS5315" s="139"/>
      <c r="AT5315" s="139"/>
      <c r="AU5315" s="139"/>
      <c r="AV5315" s="139"/>
      <c r="AW5315" s="140"/>
      <c r="AX5315" s="8"/>
      <c r="AY5315" s="8"/>
      <c r="AZ5315" s="8"/>
      <c r="BA5315" s="8"/>
      <c r="BB5315" s="122"/>
      <c r="BC5315" s="141"/>
      <c r="BD5315" s="141"/>
      <c r="BE5315" s="141"/>
      <c r="BF5315" s="141"/>
      <c r="BG5315" s="142"/>
      <c r="BH5315" s="8"/>
      <c r="BI5315" s="8"/>
      <c r="BJ5315" s="8"/>
      <c r="BK5315" s="8"/>
      <c r="BL5315" s="122"/>
      <c r="BM5315" s="143"/>
      <c r="BN5315" s="143"/>
      <c r="BO5315" s="143"/>
      <c r="BP5315" s="143"/>
      <c r="BQ5315" s="144"/>
      <c r="BR5315" s="8"/>
      <c r="BS5315" s="8"/>
      <c r="BT5315" s="8"/>
      <c r="BU5315" s="8"/>
      <c r="BV5315" s="122"/>
    </row>
    <row r="5316" spans="1:74" ht="28.8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18" t="s">
        <v>5</v>
      </c>
      <c r="H5316" s="3">
        <v>2024</v>
      </c>
      <c r="I5316" s="20" t="s">
        <v>286</v>
      </c>
      <c r="J5316" s="185" t="s">
        <v>342</v>
      </c>
      <c r="K5316" s="185" t="s">
        <v>320</v>
      </c>
      <c r="L5316" s="187">
        <f t="shared" si="179"/>
        <v>0</v>
      </c>
      <c r="M5316" s="187">
        <f t="shared" si="180"/>
        <v>0</v>
      </c>
      <c r="N5316" s="186"/>
      <c r="O5316" s="53"/>
      <c r="P5316" s="53"/>
      <c r="Q5316" s="53"/>
      <c r="R5316" s="53"/>
      <c r="S5316" s="54"/>
      <c r="T5316" s="8"/>
      <c r="U5316" s="8"/>
      <c r="V5316" s="8"/>
      <c r="W5316" s="8"/>
      <c r="X5316" s="122"/>
      <c r="Y5316" s="135"/>
      <c r="Z5316" s="135"/>
      <c r="AA5316" s="135"/>
      <c r="AB5316" s="135"/>
      <c r="AC5316" s="136"/>
      <c r="AD5316" s="8"/>
      <c r="AE5316" s="8"/>
      <c r="AF5316" s="8"/>
      <c r="AG5316" s="8"/>
      <c r="AH5316" s="122"/>
      <c r="AI5316" s="137"/>
      <c r="AJ5316" s="137"/>
      <c r="AK5316" s="137"/>
      <c r="AL5316" s="137"/>
      <c r="AM5316" s="138"/>
      <c r="AN5316" s="8"/>
      <c r="AO5316" s="8"/>
      <c r="AP5316" s="8"/>
      <c r="AQ5316" s="8"/>
      <c r="AR5316" s="122"/>
      <c r="AS5316" s="139"/>
      <c r="AT5316" s="139"/>
      <c r="AU5316" s="139"/>
      <c r="AV5316" s="139"/>
      <c r="AW5316" s="140"/>
      <c r="AX5316" s="8"/>
      <c r="AY5316" s="8"/>
      <c r="AZ5316" s="8"/>
      <c r="BA5316" s="8"/>
      <c r="BB5316" s="122"/>
      <c r="BC5316" s="141"/>
      <c r="BD5316" s="141"/>
      <c r="BE5316" s="141"/>
      <c r="BF5316" s="141"/>
      <c r="BG5316" s="142"/>
      <c r="BH5316" s="8"/>
      <c r="BI5316" s="8"/>
      <c r="BJ5316" s="8"/>
      <c r="BK5316" s="8"/>
      <c r="BL5316" s="122"/>
      <c r="BM5316" s="143"/>
      <c r="BN5316" s="143"/>
      <c r="BO5316" s="143"/>
      <c r="BP5316" s="143"/>
      <c r="BQ5316" s="144"/>
      <c r="BR5316" s="8"/>
      <c r="BS5316" s="8"/>
      <c r="BT5316" s="8"/>
      <c r="BU5316" s="8"/>
      <c r="BV5316" s="122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18" t="s">
        <v>5</v>
      </c>
      <c r="H5317" s="3">
        <v>2024</v>
      </c>
      <c r="I5317" s="20" t="s">
        <v>286</v>
      </c>
      <c r="J5317" s="185" t="s">
        <v>343</v>
      </c>
      <c r="K5317" s="185" t="s">
        <v>339</v>
      </c>
      <c r="L5317" s="187">
        <f t="shared" si="179"/>
        <v>0</v>
      </c>
      <c r="M5317" s="187">
        <f t="shared" si="180"/>
        <v>0</v>
      </c>
      <c r="N5317" s="186"/>
      <c r="O5317" s="53"/>
      <c r="P5317" s="53"/>
      <c r="Q5317" s="53"/>
      <c r="R5317" s="53"/>
      <c r="S5317" s="54"/>
      <c r="T5317" s="8"/>
      <c r="U5317" s="8"/>
      <c r="V5317" s="8"/>
      <c r="W5317" s="8"/>
      <c r="X5317" s="122"/>
      <c r="Y5317" s="135"/>
      <c r="Z5317" s="135"/>
      <c r="AA5317" s="135"/>
      <c r="AB5317" s="135"/>
      <c r="AC5317" s="136"/>
      <c r="AD5317" s="8"/>
      <c r="AE5317" s="8"/>
      <c r="AF5317" s="8"/>
      <c r="AG5317" s="8"/>
      <c r="AH5317" s="122"/>
      <c r="AI5317" s="137"/>
      <c r="AJ5317" s="137"/>
      <c r="AK5317" s="137"/>
      <c r="AL5317" s="137"/>
      <c r="AM5317" s="138"/>
      <c r="AN5317" s="8"/>
      <c r="AO5317" s="8"/>
      <c r="AP5317" s="8"/>
      <c r="AQ5317" s="8"/>
      <c r="AR5317" s="122"/>
      <c r="AS5317" s="139"/>
      <c r="AT5317" s="139"/>
      <c r="AU5317" s="139"/>
      <c r="AV5317" s="139"/>
      <c r="AW5317" s="140"/>
      <c r="AX5317" s="8"/>
      <c r="AY5317" s="8"/>
      <c r="AZ5317" s="8"/>
      <c r="BA5317" s="8"/>
      <c r="BB5317" s="122"/>
      <c r="BC5317" s="141"/>
      <c r="BD5317" s="141"/>
      <c r="BE5317" s="141"/>
      <c r="BF5317" s="141"/>
      <c r="BG5317" s="142"/>
      <c r="BH5317" s="8"/>
      <c r="BI5317" s="8"/>
      <c r="BJ5317" s="8"/>
      <c r="BK5317" s="8"/>
      <c r="BL5317" s="122"/>
      <c r="BM5317" s="143"/>
      <c r="BN5317" s="143"/>
      <c r="BO5317" s="143"/>
      <c r="BP5317" s="143"/>
      <c r="BQ5317" s="144"/>
      <c r="BR5317" s="8"/>
      <c r="BS5317" s="8"/>
      <c r="BT5317" s="8"/>
      <c r="BU5317" s="8"/>
      <c r="BV5317" s="122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18" t="s">
        <v>5</v>
      </c>
      <c r="H5318" s="3">
        <v>2024</v>
      </c>
      <c r="I5318" s="20" t="s">
        <v>288</v>
      </c>
      <c r="J5318" s="185" t="s">
        <v>344</v>
      </c>
      <c r="K5318" s="185" t="s">
        <v>318</v>
      </c>
      <c r="L5318" s="187">
        <f t="shared" ref="L5318:L5381" si="181">SUM(R5318,W5318,AB5318,AG5318,AL5318,AQ5318,AV5318,BA5318,BF5318,BK5318,BP5318,BU5318)</f>
        <v>0</v>
      </c>
      <c r="M5318" s="187">
        <f t="shared" ref="M5318:M5381" si="182">SUM(S5318,X5318,AC5318,AH5318,AM5318,AR5318,AW5318,BB5318,BG5318,BL5318,BQ5318,BV5318)</f>
        <v>0</v>
      </c>
      <c r="N5318" s="186"/>
      <c r="O5318" s="53"/>
      <c r="P5318" s="53"/>
      <c r="Q5318" s="53"/>
      <c r="R5318" s="53"/>
      <c r="S5318" s="54"/>
      <c r="T5318" s="8"/>
      <c r="U5318" s="8"/>
      <c r="V5318" s="8"/>
      <c r="W5318" s="8"/>
      <c r="X5318" s="122"/>
      <c r="Y5318" s="135"/>
      <c r="Z5318" s="135"/>
      <c r="AA5318" s="135"/>
      <c r="AB5318" s="135"/>
      <c r="AC5318" s="136"/>
      <c r="AD5318" s="8"/>
      <c r="AE5318" s="8"/>
      <c r="AF5318" s="8"/>
      <c r="AG5318" s="8"/>
      <c r="AH5318" s="122"/>
      <c r="AI5318" s="137"/>
      <c r="AJ5318" s="137"/>
      <c r="AK5318" s="137"/>
      <c r="AL5318" s="137"/>
      <c r="AM5318" s="138"/>
      <c r="AN5318" s="8"/>
      <c r="AO5318" s="8"/>
      <c r="AP5318" s="8"/>
      <c r="AQ5318" s="8"/>
      <c r="AR5318" s="122"/>
      <c r="AS5318" s="139"/>
      <c r="AT5318" s="139"/>
      <c r="AU5318" s="139"/>
      <c r="AV5318" s="139"/>
      <c r="AW5318" s="140"/>
      <c r="AX5318" s="8"/>
      <c r="AY5318" s="8"/>
      <c r="AZ5318" s="8"/>
      <c r="BA5318" s="8"/>
      <c r="BB5318" s="122"/>
      <c r="BC5318" s="141"/>
      <c r="BD5318" s="141"/>
      <c r="BE5318" s="141"/>
      <c r="BF5318" s="141"/>
      <c r="BG5318" s="142"/>
      <c r="BH5318" s="8"/>
      <c r="BI5318" s="8"/>
      <c r="BJ5318" s="8"/>
      <c r="BK5318" s="8"/>
      <c r="BL5318" s="122"/>
      <c r="BM5318" s="143"/>
      <c r="BN5318" s="143"/>
      <c r="BO5318" s="143"/>
      <c r="BP5318" s="143"/>
      <c r="BQ5318" s="144"/>
      <c r="BR5318" s="8"/>
      <c r="BS5318" s="8"/>
      <c r="BT5318" s="8"/>
      <c r="BU5318" s="8"/>
      <c r="BV5318" s="122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18" t="s">
        <v>5</v>
      </c>
      <c r="H5319" s="3">
        <v>2024</v>
      </c>
      <c r="I5319" s="20" t="s">
        <v>288</v>
      </c>
      <c r="J5319" s="184" t="s">
        <v>351</v>
      </c>
      <c r="K5319" s="184" t="s">
        <v>318</v>
      </c>
      <c r="L5319" s="188">
        <f t="shared" si="181"/>
        <v>0</v>
      </c>
      <c r="M5319" s="187">
        <f t="shared" si="182"/>
        <v>0</v>
      </c>
      <c r="N5319" s="186"/>
      <c r="O5319" s="53"/>
      <c r="P5319" s="53"/>
      <c r="Q5319" s="53"/>
      <c r="R5319" s="53"/>
      <c r="S5319" s="54"/>
      <c r="T5319" s="8"/>
      <c r="U5319" s="8"/>
      <c r="V5319" s="8"/>
      <c r="W5319" s="8"/>
      <c r="X5319" s="122"/>
      <c r="Y5319" s="135"/>
      <c r="Z5319" s="135"/>
      <c r="AA5319" s="135"/>
      <c r="AB5319" s="135"/>
      <c r="AC5319" s="136"/>
      <c r="AD5319" s="8"/>
      <c r="AE5319" s="8"/>
      <c r="AF5319" s="8"/>
      <c r="AG5319" s="8"/>
      <c r="AH5319" s="122"/>
      <c r="AI5319" s="137"/>
      <c r="AJ5319" s="137"/>
      <c r="AK5319" s="137"/>
      <c r="AL5319" s="137"/>
      <c r="AM5319" s="138"/>
      <c r="AN5319" s="8"/>
      <c r="AO5319" s="8"/>
      <c r="AP5319" s="8"/>
      <c r="AQ5319" s="8"/>
      <c r="AR5319" s="122"/>
      <c r="AS5319" s="139"/>
      <c r="AT5319" s="139"/>
      <c r="AU5319" s="139"/>
      <c r="AV5319" s="139"/>
      <c r="AW5319" s="140"/>
      <c r="AX5319" s="8"/>
      <c r="AY5319" s="8"/>
      <c r="AZ5319" s="8"/>
      <c r="BA5319" s="8"/>
      <c r="BB5319" s="122"/>
      <c r="BC5319" s="141"/>
      <c r="BD5319" s="141"/>
      <c r="BE5319" s="141"/>
      <c r="BF5319" s="141"/>
      <c r="BG5319" s="142"/>
      <c r="BH5319" s="8"/>
      <c r="BI5319" s="8"/>
      <c r="BJ5319" s="8"/>
      <c r="BK5319" s="8"/>
      <c r="BL5319" s="122"/>
      <c r="BM5319" s="143"/>
      <c r="BN5319" s="143"/>
      <c r="BO5319" s="143"/>
      <c r="BP5319" s="143"/>
      <c r="BQ5319" s="144"/>
      <c r="BR5319" s="8"/>
      <c r="BS5319" s="8"/>
      <c r="BT5319" s="8"/>
      <c r="BU5319" s="8"/>
      <c r="BV5319" s="122"/>
    </row>
    <row r="5320" spans="1:74" ht="28.8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18" t="s">
        <v>5</v>
      </c>
      <c r="H5320" s="3">
        <v>2024</v>
      </c>
      <c r="I5320" s="20" t="s">
        <v>288</v>
      </c>
      <c r="J5320" s="184" t="s">
        <v>352</v>
      </c>
      <c r="K5320" s="184" t="s">
        <v>321</v>
      </c>
      <c r="L5320" s="187">
        <f t="shared" si="181"/>
        <v>0</v>
      </c>
      <c r="M5320" s="187">
        <f t="shared" si="182"/>
        <v>0</v>
      </c>
      <c r="N5320" s="186"/>
      <c r="O5320" s="33"/>
      <c r="P5320" s="33"/>
      <c r="Q5320" s="33"/>
      <c r="R5320" s="33"/>
      <c r="S5320" s="42"/>
      <c r="T5320" s="2"/>
      <c r="U5320" s="2"/>
      <c r="V5320" s="2"/>
      <c r="W5320" s="2"/>
      <c r="X5320" s="55"/>
      <c r="Y5320" s="62"/>
      <c r="Z5320" s="62"/>
      <c r="AA5320" s="62"/>
      <c r="AB5320" s="62"/>
      <c r="AC5320" s="68"/>
      <c r="AD5320" s="2"/>
      <c r="AE5320" s="2"/>
      <c r="AF5320" s="2"/>
      <c r="AG5320" s="2"/>
      <c r="AH5320" s="55"/>
      <c r="AI5320" s="72"/>
      <c r="AJ5320" s="72"/>
      <c r="AK5320" s="72"/>
      <c r="AL5320" s="72"/>
      <c r="AM5320" s="80"/>
      <c r="AN5320" s="2"/>
      <c r="AO5320" s="2"/>
      <c r="AP5320" s="2"/>
      <c r="AQ5320" s="2"/>
      <c r="AR5320" s="55"/>
      <c r="AS5320" s="85"/>
      <c r="AT5320" s="85"/>
      <c r="AU5320" s="85"/>
      <c r="AV5320" s="85"/>
      <c r="AW5320" s="100"/>
      <c r="AX5320" s="2"/>
      <c r="AY5320" s="2"/>
      <c r="AZ5320" s="2"/>
      <c r="BA5320" s="2"/>
      <c r="BB5320" s="55"/>
      <c r="BC5320" s="105"/>
      <c r="BD5320" s="105"/>
      <c r="BE5320" s="105"/>
      <c r="BF5320" s="105"/>
      <c r="BG5320" s="109"/>
      <c r="BH5320" s="2"/>
      <c r="BI5320" s="2"/>
      <c r="BJ5320" s="2"/>
      <c r="BK5320" s="2"/>
      <c r="BL5320" s="55"/>
      <c r="BM5320" s="48"/>
      <c r="BN5320" s="48"/>
      <c r="BO5320" s="48"/>
      <c r="BP5320" s="48"/>
      <c r="BQ5320" s="117"/>
      <c r="BR5320" s="2"/>
      <c r="BS5320" s="2"/>
      <c r="BT5320" s="2"/>
      <c r="BU5320" s="2"/>
      <c r="BV5320" s="55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18" t="s">
        <v>5</v>
      </c>
      <c r="H5321" s="3">
        <v>2024</v>
      </c>
      <c r="I5321" s="20" t="s">
        <v>288</v>
      </c>
      <c r="J5321" s="184" t="s">
        <v>345</v>
      </c>
      <c r="K5321" s="184" t="s">
        <v>318</v>
      </c>
      <c r="L5321" s="187">
        <f t="shared" si="181"/>
        <v>0</v>
      </c>
      <c r="M5321" s="187">
        <f t="shared" si="182"/>
        <v>0</v>
      </c>
      <c r="N5321" s="186"/>
      <c r="O5321" s="34"/>
      <c r="P5321" s="33"/>
      <c r="Q5321" s="33"/>
      <c r="R5321" s="33"/>
      <c r="S5321" s="42"/>
      <c r="T5321" s="3"/>
      <c r="U5321" s="2"/>
      <c r="V5321" s="2"/>
      <c r="W5321" s="2"/>
      <c r="X5321" s="55"/>
      <c r="Y5321" s="64"/>
      <c r="Z5321" s="62"/>
      <c r="AA5321" s="62"/>
      <c r="AB5321" s="62"/>
      <c r="AC5321" s="68"/>
      <c r="AD5321" s="3"/>
      <c r="AE5321" s="2"/>
      <c r="AF5321" s="2"/>
      <c r="AG5321" s="2"/>
      <c r="AH5321" s="55"/>
      <c r="AI5321" s="73"/>
      <c r="AJ5321" s="72"/>
      <c r="AK5321" s="72"/>
      <c r="AL5321" s="72"/>
      <c r="AM5321" s="80"/>
      <c r="AN5321" s="3"/>
      <c r="AO5321" s="2"/>
      <c r="AP5321" s="2"/>
      <c r="AQ5321" s="2"/>
      <c r="AR5321" s="55"/>
      <c r="AS5321" s="86"/>
      <c r="AT5321" s="85"/>
      <c r="AU5321" s="85"/>
      <c r="AV5321" s="85"/>
      <c r="AW5321" s="100"/>
      <c r="AX5321" s="3"/>
      <c r="AY5321" s="2"/>
      <c r="AZ5321" s="2"/>
      <c r="BA5321" s="2"/>
      <c r="BB5321" s="55"/>
      <c r="BC5321" s="106"/>
      <c r="BD5321" s="105"/>
      <c r="BE5321" s="105"/>
      <c r="BF5321" s="105"/>
      <c r="BG5321" s="109"/>
      <c r="BH5321" s="3"/>
      <c r="BI5321" s="2"/>
      <c r="BJ5321" s="2"/>
      <c r="BK5321" s="2"/>
      <c r="BL5321" s="55"/>
      <c r="BM5321" s="49"/>
      <c r="BN5321" s="48"/>
      <c r="BO5321" s="48"/>
      <c r="BP5321" s="48"/>
      <c r="BQ5321" s="117"/>
      <c r="BR5321" s="3"/>
      <c r="BS5321" s="2"/>
      <c r="BT5321" s="2"/>
      <c r="BU5321" s="2"/>
      <c r="BV5321" s="55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18" t="s">
        <v>5</v>
      </c>
      <c r="H5322" s="3">
        <v>2024</v>
      </c>
      <c r="I5322" s="20" t="s">
        <v>289</v>
      </c>
      <c r="J5322" s="184" t="s">
        <v>268</v>
      </c>
      <c r="K5322" s="184" t="s">
        <v>318</v>
      </c>
      <c r="L5322" s="187">
        <f t="shared" si="181"/>
        <v>0</v>
      </c>
      <c r="M5322" s="187">
        <f t="shared" si="182"/>
        <v>0</v>
      </c>
      <c r="N5322" s="186"/>
      <c r="O5322" s="33"/>
      <c r="P5322" s="33"/>
      <c r="Q5322" s="33"/>
      <c r="R5322" s="33"/>
      <c r="S5322" s="42"/>
      <c r="T5322" s="2"/>
      <c r="U5322" s="2"/>
      <c r="V5322" s="2"/>
      <c r="W5322" s="2"/>
      <c r="X5322" s="55"/>
      <c r="Y5322" s="62"/>
      <c r="Z5322" s="62"/>
      <c r="AA5322" s="62"/>
      <c r="AB5322" s="62"/>
      <c r="AC5322" s="68"/>
      <c r="AD5322" s="2"/>
      <c r="AE5322" s="2"/>
      <c r="AF5322" s="2"/>
      <c r="AG5322" s="2"/>
      <c r="AH5322" s="55"/>
      <c r="AI5322" s="72"/>
      <c r="AJ5322" s="72"/>
      <c r="AK5322" s="72"/>
      <c r="AL5322" s="72"/>
      <c r="AM5322" s="80"/>
      <c r="AN5322" s="2"/>
      <c r="AO5322" s="2"/>
      <c r="AP5322" s="2"/>
      <c r="AQ5322" s="2"/>
      <c r="AR5322" s="55"/>
      <c r="AS5322" s="85"/>
      <c r="AT5322" s="85"/>
      <c r="AU5322" s="85"/>
      <c r="AV5322" s="85"/>
      <c r="AW5322" s="100"/>
      <c r="AX5322" s="2"/>
      <c r="AY5322" s="2"/>
      <c r="AZ5322" s="2"/>
      <c r="BA5322" s="2"/>
      <c r="BB5322" s="55"/>
      <c r="BC5322" s="105"/>
      <c r="BD5322" s="105"/>
      <c r="BE5322" s="105"/>
      <c r="BF5322" s="105"/>
      <c r="BG5322" s="109"/>
      <c r="BH5322" s="2"/>
      <c r="BI5322" s="2"/>
      <c r="BJ5322" s="2"/>
      <c r="BK5322" s="2"/>
      <c r="BL5322" s="55"/>
      <c r="BM5322" s="48"/>
      <c r="BN5322" s="48"/>
      <c r="BO5322" s="48"/>
      <c r="BP5322" s="48"/>
      <c r="BQ5322" s="117"/>
      <c r="BR5322" s="2"/>
      <c r="BS5322" s="2"/>
      <c r="BT5322" s="2"/>
      <c r="BU5322" s="2"/>
      <c r="BV5322" s="55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18" t="s">
        <v>5</v>
      </c>
      <c r="H5323" s="3">
        <v>2024</v>
      </c>
      <c r="I5323" s="20" t="s">
        <v>289</v>
      </c>
      <c r="J5323" s="184" t="s">
        <v>292</v>
      </c>
      <c r="K5323" s="184" t="s">
        <v>318</v>
      </c>
      <c r="L5323" s="187">
        <f t="shared" si="181"/>
        <v>0</v>
      </c>
      <c r="M5323" s="187">
        <f t="shared" si="182"/>
        <v>0</v>
      </c>
      <c r="N5323" s="186"/>
      <c r="O5323" s="33"/>
      <c r="P5323" s="33"/>
      <c r="Q5323" s="33"/>
      <c r="R5323" s="33"/>
      <c r="S5323" s="42"/>
      <c r="T5323" s="2"/>
      <c r="U5323" s="2"/>
      <c r="V5323" s="2"/>
      <c r="W5323" s="2"/>
      <c r="X5323" s="55"/>
      <c r="Y5323" s="62"/>
      <c r="Z5323" s="62"/>
      <c r="AA5323" s="62"/>
      <c r="AB5323" s="62"/>
      <c r="AC5323" s="68"/>
      <c r="AD5323" s="2"/>
      <c r="AE5323" s="2"/>
      <c r="AF5323" s="2"/>
      <c r="AG5323" s="2"/>
      <c r="AH5323" s="55"/>
      <c r="AI5323" s="72"/>
      <c r="AJ5323" s="72"/>
      <c r="AK5323" s="72"/>
      <c r="AL5323" s="72"/>
      <c r="AM5323" s="80"/>
      <c r="AN5323" s="2"/>
      <c r="AO5323" s="2"/>
      <c r="AP5323" s="2"/>
      <c r="AQ5323" s="2"/>
      <c r="AR5323" s="55"/>
      <c r="AS5323" s="85"/>
      <c r="AT5323" s="85"/>
      <c r="AU5323" s="85"/>
      <c r="AV5323" s="85"/>
      <c r="AW5323" s="100"/>
      <c r="AX5323" s="2"/>
      <c r="AY5323" s="2"/>
      <c r="AZ5323" s="2"/>
      <c r="BA5323" s="2"/>
      <c r="BB5323" s="55"/>
      <c r="BC5323" s="105"/>
      <c r="BD5323" s="105"/>
      <c r="BE5323" s="105"/>
      <c r="BF5323" s="105"/>
      <c r="BG5323" s="109"/>
      <c r="BH5323" s="2"/>
      <c r="BI5323" s="2"/>
      <c r="BJ5323" s="2"/>
      <c r="BK5323" s="2"/>
      <c r="BL5323" s="55"/>
      <c r="BM5323" s="48"/>
      <c r="BN5323" s="48"/>
      <c r="BO5323" s="48"/>
      <c r="BP5323" s="48"/>
      <c r="BQ5323" s="117"/>
      <c r="BR5323" s="2"/>
      <c r="BS5323" s="2"/>
      <c r="BT5323" s="2"/>
      <c r="BU5323" s="2"/>
      <c r="BV5323" s="55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18" t="s">
        <v>5</v>
      </c>
      <c r="H5324" s="3">
        <v>2024</v>
      </c>
      <c r="I5324" s="20" t="s">
        <v>285</v>
      </c>
      <c r="J5324" s="184" t="s">
        <v>293</v>
      </c>
      <c r="K5324" s="184" t="s">
        <v>318</v>
      </c>
      <c r="L5324" s="187">
        <f t="shared" si="181"/>
        <v>0</v>
      </c>
      <c r="M5324" s="187">
        <f t="shared" si="182"/>
        <v>0</v>
      </c>
      <c r="N5324" s="186"/>
      <c r="O5324" s="33"/>
      <c r="P5324" s="33"/>
      <c r="Q5324" s="33"/>
      <c r="R5324" s="34"/>
      <c r="S5324" s="41"/>
      <c r="T5324" s="2"/>
      <c r="U5324" s="2"/>
      <c r="V5324" s="2"/>
      <c r="W5324" s="3"/>
      <c r="X5324" s="56"/>
      <c r="Y5324" s="62"/>
      <c r="Z5324" s="62"/>
      <c r="AA5324" s="62"/>
      <c r="AB5324" s="64"/>
      <c r="AC5324" s="69"/>
      <c r="AD5324" s="2"/>
      <c r="AE5324" s="2"/>
      <c r="AF5324" s="2"/>
      <c r="AG5324" s="3"/>
      <c r="AH5324" s="56"/>
      <c r="AI5324" s="72"/>
      <c r="AJ5324" s="72"/>
      <c r="AK5324" s="72"/>
      <c r="AL5324" s="73"/>
      <c r="AM5324" s="81"/>
      <c r="AN5324" s="2"/>
      <c r="AO5324" s="2"/>
      <c r="AP5324" s="2"/>
      <c r="AQ5324" s="3"/>
      <c r="AR5324" s="56"/>
      <c r="AS5324" s="85"/>
      <c r="AT5324" s="85"/>
      <c r="AU5324" s="85"/>
      <c r="AV5324" s="86"/>
      <c r="AW5324" s="101"/>
      <c r="AX5324" s="2"/>
      <c r="AY5324" s="2"/>
      <c r="AZ5324" s="2"/>
      <c r="BA5324" s="3"/>
      <c r="BB5324" s="56"/>
      <c r="BC5324" s="105"/>
      <c r="BD5324" s="105"/>
      <c r="BE5324" s="105"/>
      <c r="BF5324" s="106"/>
      <c r="BG5324" s="110"/>
      <c r="BH5324" s="2"/>
      <c r="BI5324" s="2"/>
      <c r="BJ5324" s="2"/>
      <c r="BK5324" s="3"/>
      <c r="BL5324" s="56"/>
      <c r="BM5324" s="48"/>
      <c r="BN5324" s="48"/>
      <c r="BO5324" s="48"/>
      <c r="BP5324" s="49"/>
      <c r="BQ5324" s="118"/>
      <c r="BR5324" s="2"/>
      <c r="BS5324" s="2"/>
      <c r="BT5324" s="2"/>
      <c r="BU5324" s="3"/>
      <c r="BV5324" s="56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18" t="s">
        <v>5</v>
      </c>
      <c r="H5325" s="3">
        <v>2024</v>
      </c>
      <c r="I5325" s="20" t="s">
        <v>287</v>
      </c>
      <c r="J5325" s="184" t="s">
        <v>269</v>
      </c>
      <c r="K5325" s="184" t="s">
        <v>320</v>
      </c>
      <c r="L5325" s="187">
        <f t="shared" si="181"/>
        <v>0</v>
      </c>
      <c r="M5325" s="187">
        <f t="shared" si="182"/>
        <v>0</v>
      </c>
      <c r="N5325" s="186"/>
      <c r="O5325" s="33"/>
      <c r="P5325" s="33"/>
      <c r="Q5325" s="33"/>
      <c r="R5325" s="33"/>
      <c r="S5325" s="42"/>
      <c r="T5325" s="2"/>
      <c r="U5325" s="2"/>
      <c r="V5325" s="2"/>
      <c r="W5325" s="2"/>
      <c r="X5325" s="55"/>
      <c r="Y5325" s="62"/>
      <c r="Z5325" s="62"/>
      <c r="AA5325" s="62"/>
      <c r="AB5325" s="64"/>
      <c r="AC5325" s="68"/>
      <c r="AD5325" s="2"/>
      <c r="AE5325" s="2"/>
      <c r="AF5325" s="2"/>
      <c r="AG5325" s="2"/>
      <c r="AH5325" s="55"/>
      <c r="AI5325" s="72"/>
      <c r="AJ5325" s="72"/>
      <c r="AK5325" s="72"/>
      <c r="AL5325" s="72"/>
      <c r="AM5325" s="80"/>
      <c r="AN5325" s="2"/>
      <c r="AO5325" s="2"/>
      <c r="AP5325" s="2"/>
      <c r="AQ5325" s="2"/>
      <c r="AR5325" s="55"/>
      <c r="AS5325" s="85"/>
      <c r="AT5325" s="85"/>
      <c r="AU5325" s="85"/>
      <c r="AV5325" s="85"/>
      <c r="AW5325" s="100"/>
      <c r="AX5325" s="2"/>
      <c r="AY5325" s="2"/>
      <c r="AZ5325" s="2"/>
      <c r="BA5325" s="2"/>
      <c r="BB5325" s="55"/>
      <c r="BC5325" s="105"/>
      <c r="BD5325" s="105"/>
      <c r="BE5325" s="105"/>
      <c r="BF5325" s="105"/>
      <c r="BG5325" s="109"/>
      <c r="BH5325" s="2"/>
      <c r="BI5325" s="2"/>
      <c r="BJ5325" s="2"/>
      <c r="BK5325" s="2"/>
      <c r="BL5325" s="55"/>
      <c r="BM5325" s="48"/>
      <c r="BN5325" s="48"/>
      <c r="BO5325" s="48"/>
      <c r="BP5325" s="48"/>
      <c r="BQ5325" s="117"/>
      <c r="BR5325" s="2"/>
      <c r="BS5325" s="2"/>
      <c r="BT5325" s="2"/>
      <c r="BU5325" s="2"/>
      <c r="BV5325" s="55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18" t="s">
        <v>5</v>
      </c>
      <c r="H5326" s="3">
        <v>2024</v>
      </c>
      <c r="I5326" s="20" t="s">
        <v>287</v>
      </c>
      <c r="J5326" s="184" t="s">
        <v>270</v>
      </c>
      <c r="K5326" s="184" t="s">
        <v>320</v>
      </c>
      <c r="L5326" s="187">
        <f t="shared" si="181"/>
        <v>0</v>
      </c>
      <c r="M5326" s="187">
        <f t="shared" si="182"/>
        <v>0</v>
      </c>
      <c r="N5326" s="186"/>
      <c r="O5326" s="33"/>
      <c r="P5326" s="33"/>
      <c r="Q5326" s="33"/>
      <c r="R5326" s="33"/>
      <c r="S5326" s="42"/>
      <c r="T5326" s="2"/>
      <c r="U5326" s="2"/>
      <c r="V5326" s="2"/>
      <c r="W5326" s="2"/>
      <c r="X5326" s="55"/>
      <c r="Y5326" s="62"/>
      <c r="Z5326" s="62"/>
      <c r="AA5326" s="62"/>
      <c r="AB5326" s="62"/>
      <c r="AC5326" s="68"/>
      <c r="AD5326" s="2"/>
      <c r="AE5326" s="2"/>
      <c r="AF5326" s="2"/>
      <c r="AG5326" s="2"/>
      <c r="AH5326" s="55"/>
      <c r="AI5326" s="72"/>
      <c r="AJ5326" s="72"/>
      <c r="AK5326" s="72"/>
      <c r="AL5326" s="72"/>
      <c r="AM5326" s="80"/>
      <c r="AN5326" s="2"/>
      <c r="AO5326" s="2"/>
      <c r="AP5326" s="2"/>
      <c r="AQ5326" s="2"/>
      <c r="AR5326" s="55"/>
      <c r="AS5326" s="85"/>
      <c r="AT5326" s="85"/>
      <c r="AU5326" s="85"/>
      <c r="AV5326" s="85"/>
      <c r="AW5326" s="100"/>
      <c r="AX5326" s="2"/>
      <c r="AY5326" s="2"/>
      <c r="AZ5326" s="2"/>
      <c r="BA5326" s="2"/>
      <c r="BB5326" s="55"/>
      <c r="BC5326" s="105"/>
      <c r="BD5326" s="105"/>
      <c r="BE5326" s="105"/>
      <c r="BF5326" s="105"/>
      <c r="BG5326" s="109"/>
      <c r="BH5326" s="2"/>
      <c r="BI5326" s="2"/>
      <c r="BJ5326" s="2"/>
      <c r="BK5326" s="2"/>
      <c r="BL5326" s="55"/>
      <c r="BM5326" s="48"/>
      <c r="BN5326" s="48"/>
      <c r="BO5326" s="48"/>
      <c r="BP5326" s="48"/>
      <c r="BQ5326" s="117"/>
      <c r="BR5326" s="2"/>
      <c r="BS5326" s="2"/>
      <c r="BT5326" s="2"/>
      <c r="BU5326" s="2"/>
      <c r="BV5326" s="55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18" t="s">
        <v>5</v>
      </c>
      <c r="H5327" s="3">
        <v>2024</v>
      </c>
      <c r="I5327" s="20" t="s">
        <v>290</v>
      </c>
      <c r="J5327" s="184" t="s">
        <v>271</v>
      </c>
      <c r="K5327" s="184" t="s">
        <v>321</v>
      </c>
      <c r="L5327" s="187">
        <f t="shared" si="181"/>
        <v>0</v>
      </c>
      <c r="M5327" s="187">
        <f t="shared" si="182"/>
        <v>0</v>
      </c>
      <c r="N5327" s="186"/>
      <c r="O5327" s="33"/>
      <c r="P5327" s="33"/>
      <c r="Q5327" s="33"/>
      <c r="R5327" s="33"/>
      <c r="S5327" s="42"/>
      <c r="T5327" s="2"/>
      <c r="U5327" s="2"/>
      <c r="V5327" s="2"/>
      <c r="W5327" s="2"/>
      <c r="X5327" s="55"/>
      <c r="Y5327" s="62"/>
      <c r="Z5327" s="62"/>
      <c r="AA5327" s="62"/>
      <c r="AB5327" s="62"/>
      <c r="AC5327" s="68"/>
      <c r="AD5327" s="2"/>
      <c r="AE5327" s="2"/>
      <c r="AF5327" s="2"/>
      <c r="AG5327" s="2"/>
      <c r="AH5327" s="55"/>
      <c r="AI5327" s="72"/>
      <c r="AJ5327" s="72"/>
      <c r="AK5327" s="72"/>
      <c r="AL5327" s="72"/>
      <c r="AM5327" s="80"/>
      <c r="AN5327" s="2"/>
      <c r="AO5327" s="2"/>
      <c r="AP5327" s="2"/>
      <c r="AQ5327" s="2"/>
      <c r="AR5327" s="55"/>
      <c r="AS5327" s="85"/>
      <c r="AT5327" s="85"/>
      <c r="AU5327" s="85"/>
      <c r="AV5327" s="85"/>
      <c r="AW5327" s="100"/>
      <c r="AX5327" s="2"/>
      <c r="AY5327" s="2"/>
      <c r="AZ5327" s="2"/>
      <c r="BA5327" s="2"/>
      <c r="BB5327" s="55"/>
      <c r="BC5327" s="105"/>
      <c r="BD5327" s="105"/>
      <c r="BE5327" s="105"/>
      <c r="BF5327" s="105"/>
      <c r="BG5327" s="109"/>
      <c r="BH5327" s="2"/>
      <c r="BI5327" s="2"/>
      <c r="BJ5327" s="2"/>
      <c r="BK5327" s="2"/>
      <c r="BL5327" s="55"/>
      <c r="BM5327" s="48"/>
      <c r="BN5327" s="48"/>
      <c r="BO5327" s="48"/>
      <c r="BP5327" s="48"/>
      <c r="BQ5327" s="117"/>
      <c r="BR5327" s="2"/>
      <c r="BS5327" s="2"/>
      <c r="BT5327" s="2"/>
      <c r="BU5327" s="2"/>
      <c r="BV5327" s="55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18" t="s">
        <v>5</v>
      </c>
      <c r="H5328" s="3">
        <v>2024</v>
      </c>
      <c r="I5328" s="20" t="s">
        <v>284</v>
      </c>
      <c r="J5328" s="184" t="s">
        <v>294</v>
      </c>
      <c r="K5328" s="184" t="s">
        <v>320</v>
      </c>
      <c r="L5328" s="187">
        <f t="shared" si="181"/>
        <v>0</v>
      </c>
      <c r="M5328" s="187">
        <f t="shared" si="182"/>
        <v>0</v>
      </c>
      <c r="N5328" s="186"/>
      <c r="O5328" s="33"/>
      <c r="P5328" s="33"/>
      <c r="Q5328" s="33"/>
      <c r="R5328" s="33"/>
      <c r="S5328" s="42"/>
      <c r="T5328" s="2"/>
      <c r="U5328" s="2"/>
      <c r="V5328" s="2"/>
      <c r="W5328" s="2"/>
      <c r="X5328" s="55"/>
      <c r="Y5328" s="62"/>
      <c r="Z5328" s="62"/>
      <c r="AA5328" s="62"/>
      <c r="AB5328" s="62"/>
      <c r="AC5328" s="68"/>
      <c r="AD5328" s="2"/>
      <c r="AE5328" s="2"/>
      <c r="AF5328" s="2"/>
      <c r="AG5328" s="2"/>
      <c r="AH5328" s="55"/>
      <c r="AI5328" s="72"/>
      <c r="AJ5328" s="72"/>
      <c r="AK5328" s="72"/>
      <c r="AL5328" s="72"/>
      <c r="AM5328" s="80"/>
      <c r="AN5328" s="2"/>
      <c r="AO5328" s="2"/>
      <c r="AP5328" s="2"/>
      <c r="AQ5328" s="2"/>
      <c r="AR5328" s="55"/>
      <c r="AS5328" s="85"/>
      <c r="AT5328" s="85"/>
      <c r="AU5328" s="85"/>
      <c r="AV5328" s="85"/>
      <c r="AW5328" s="100"/>
      <c r="AX5328" s="2"/>
      <c r="AY5328" s="2"/>
      <c r="AZ5328" s="2"/>
      <c r="BA5328" s="2"/>
      <c r="BB5328" s="55"/>
      <c r="BC5328" s="105"/>
      <c r="BD5328" s="105"/>
      <c r="BE5328" s="105"/>
      <c r="BF5328" s="105"/>
      <c r="BG5328" s="109"/>
      <c r="BH5328" s="2"/>
      <c r="BI5328" s="2"/>
      <c r="BJ5328" s="2"/>
      <c r="BK5328" s="2"/>
      <c r="BL5328" s="55"/>
      <c r="BM5328" s="48"/>
      <c r="BN5328" s="48"/>
      <c r="BO5328" s="48"/>
      <c r="BP5328" s="48"/>
      <c r="BQ5328" s="117"/>
      <c r="BR5328" s="2"/>
      <c r="BS5328" s="2"/>
      <c r="BT5328" s="2"/>
      <c r="BU5328" s="2"/>
      <c r="BV5328" s="55"/>
    </row>
    <row r="5329" spans="1:74" ht="28.8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18" t="s">
        <v>5</v>
      </c>
      <c r="H5329" s="3">
        <v>2024</v>
      </c>
      <c r="I5329" s="20" t="s">
        <v>284</v>
      </c>
      <c r="J5329" s="184" t="s">
        <v>346</v>
      </c>
      <c r="K5329" s="184" t="s">
        <v>320</v>
      </c>
      <c r="L5329" s="187">
        <f t="shared" si="181"/>
        <v>2</v>
      </c>
      <c r="M5329" s="187">
        <f t="shared" si="182"/>
        <v>87.2</v>
      </c>
      <c r="N5329" s="186" t="s">
        <v>949</v>
      </c>
      <c r="O5329" s="33"/>
      <c r="P5329" s="33"/>
      <c r="Q5329" s="33"/>
      <c r="R5329" s="33"/>
      <c r="S5329" s="42"/>
      <c r="T5329" s="2"/>
      <c r="U5329" s="2"/>
      <c r="V5329" s="2"/>
      <c r="W5329" s="2"/>
      <c r="X5329" s="55"/>
      <c r="Y5329" s="62"/>
      <c r="Z5329" s="62"/>
      <c r="AA5329" s="62"/>
      <c r="AB5329" s="62"/>
      <c r="AC5329" s="68"/>
      <c r="AD5329" s="2"/>
      <c r="AE5329" s="2"/>
      <c r="AF5329" s="2"/>
      <c r="AG5329" s="2"/>
      <c r="AH5329" s="55"/>
      <c r="AI5329" s="72"/>
      <c r="AJ5329" s="72"/>
      <c r="AK5329" s="72"/>
      <c r="AL5329" s="72"/>
      <c r="AM5329" s="80"/>
      <c r="AN5329" s="2"/>
      <c r="AO5329" s="2"/>
      <c r="AP5329" s="2"/>
      <c r="AQ5329" s="2"/>
      <c r="AR5329" s="55"/>
      <c r="AS5329" s="85"/>
      <c r="AT5329" s="85"/>
      <c r="AU5329" s="85"/>
      <c r="AV5329" s="85"/>
      <c r="AW5329" s="100"/>
      <c r="AX5329" s="2"/>
      <c r="AY5329" s="2"/>
      <c r="AZ5329" s="2"/>
      <c r="BA5329" s="2"/>
      <c r="BB5329" s="55"/>
      <c r="BC5329" s="105"/>
      <c r="BD5329" s="105"/>
      <c r="BE5329" s="105"/>
      <c r="BF5329" s="105"/>
      <c r="BG5329" s="109"/>
      <c r="BH5329" s="2" t="s">
        <v>949</v>
      </c>
      <c r="BI5329" s="2"/>
      <c r="BJ5329" s="2"/>
      <c r="BK5329" s="2">
        <v>2</v>
      </c>
      <c r="BL5329" s="55">
        <v>87.2</v>
      </c>
      <c r="BM5329" s="48"/>
      <c r="BN5329" s="48"/>
      <c r="BO5329" s="48"/>
      <c r="BP5329" s="48"/>
      <c r="BQ5329" s="117"/>
      <c r="BR5329" s="2"/>
      <c r="BS5329" s="2"/>
      <c r="BT5329" s="2"/>
      <c r="BU5329" s="2"/>
      <c r="BV5329" s="55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18" t="s">
        <v>5</v>
      </c>
      <c r="H5330" s="3">
        <v>2024</v>
      </c>
      <c r="I5330" s="20" t="s">
        <v>284</v>
      </c>
      <c r="J5330" s="184" t="s">
        <v>295</v>
      </c>
      <c r="K5330" s="184" t="s">
        <v>320</v>
      </c>
      <c r="L5330" s="187">
        <f t="shared" si="181"/>
        <v>0</v>
      </c>
      <c r="M5330" s="187">
        <f t="shared" si="182"/>
        <v>0</v>
      </c>
      <c r="N5330" s="186"/>
      <c r="O5330" s="33"/>
      <c r="P5330" s="33"/>
      <c r="Q5330" s="33"/>
      <c r="R5330" s="33"/>
      <c r="S5330" s="42"/>
      <c r="T5330" s="2"/>
      <c r="U5330" s="2"/>
      <c r="V5330" s="2"/>
      <c r="W5330" s="2"/>
      <c r="X5330" s="55"/>
      <c r="Y5330" s="62"/>
      <c r="Z5330" s="62"/>
      <c r="AA5330" s="62"/>
      <c r="AB5330" s="62"/>
      <c r="AC5330" s="68"/>
      <c r="AD5330" s="2"/>
      <c r="AE5330" s="2"/>
      <c r="AF5330" s="2"/>
      <c r="AG5330" s="2"/>
      <c r="AH5330" s="55"/>
      <c r="AI5330" s="72"/>
      <c r="AJ5330" s="72"/>
      <c r="AK5330" s="72"/>
      <c r="AL5330" s="72"/>
      <c r="AM5330" s="80"/>
      <c r="AN5330" s="2"/>
      <c r="AO5330" s="2"/>
      <c r="AP5330" s="2"/>
      <c r="AQ5330" s="2"/>
      <c r="AR5330" s="55"/>
      <c r="AS5330" s="85"/>
      <c r="AT5330" s="85"/>
      <c r="AU5330" s="85"/>
      <c r="AV5330" s="85"/>
      <c r="AW5330" s="100"/>
      <c r="AX5330" s="2"/>
      <c r="AY5330" s="2"/>
      <c r="AZ5330" s="2"/>
      <c r="BA5330" s="2"/>
      <c r="BB5330" s="55"/>
      <c r="BC5330" s="105"/>
      <c r="BD5330" s="105"/>
      <c r="BE5330" s="105"/>
      <c r="BF5330" s="105"/>
      <c r="BG5330" s="109"/>
      <c r="BH5330" s="2"/>
      <c r="BI5330" s="2"/>
      <c r="BJ5330" s="2"/>
      <c r="BK5330" s="2"/>
      <c r="BL5330" s="55"/>
      <c r="BM5330" s="48"/>
      <c r="BN5330" s="48"/>
      <c r="BO5330" s="48"/>
      <c r="BP5330" s="48"/>
      <c r="BQ5330" s="117"/>
      <c r="BR5330" s="2"/>
      <c r="BS5330" s="2"/>
      <c r="BT5330" s="2"/>
      <c r="BU5330" s="2"/>
      <c r="BV5330" s="55"/>
    </row>
    <row r="5331" spans="1:74" ht="28.8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18" t="s">
        <v>5</v>
      </c>
      <c r="H5331" s="3">
        <v>2024</v>
      </c>
      <c r="I5331" s="20" t="s">
        <v>290</v>
      </c>
      <c r="J5331" s="184" t="s">
        <v>299</v>
      </c>
      <c r="K5331" s="184" t="s">
        <v>318</v>
      </c>
      <c r="L5331" s="187">
        <f t="shared" si="181"/>
        <v>0</v>
      </c>
      <c r="M5331" s="187">
        <f t="shared" si="182"/>
        <v>0</v>
      </c>
      <c r="N5331" s="186"/>
      <c r="O5331" s="33"/>
      <c r="P5331" s="33"/>
      <c r="Q5331" s="33"/>
      <c r="R5331" s="33"/>
      <c r="S5331" s="42"/>
      <c r="T5331" s="2"/>
      <c r="U5331" s="2"/>
      <c r="V5331" s="2"/>
      <c r="W5331" s="2"/>
      <c r="X5331" s="55"/>
      <c r="Y5331" s="62"/>
      <c r="Z5331" s="62"/>
      <c r="AA5331" s="62"/>
      <c r="AB5331" s="62"/>
      <c r="AC5331" s="68"/>
      <c r="AD5331" s="2"/>
      <c r="AE5331" s="2"/>
      <c r="AF5331" s="2"/>
      <c r="AG5331" s="2"/>
      <c r="AH5331" s="55"/>
      <c r="AI5331" s="72"/>
      <c r="AJ5331" s="72"/>
      <c r="AK5331" s="72"/>
      <c r="AL5331" s="72"/>
      <c r="AM5331" s="80"/>
      <c r="AN5331" s="2"/>
      <c r="AO5331" s="2"/>
      <c r="AP5331" s="2"/>
      <c r="AQ5331" s="2"/>
      <c r="AR5331" s="55"/>
      <c r="AS5331" s="85"/>
      <c r="AT5331" s="85"/>
      <c r="AU5331" s="85"/>
      <c r="AV5331" s="85"/>
      <c r="AW5331" s="100"/>
      <c r="AX5331" s="2"/>
      <c r="AY5331" s="2"/>
      <c r="AZ5331" s="2"/>
      <c r="BA5331" s="2"/>
      <c r="BB5331" s="55"/>
      <c r="BC5331" s="105"/>
      <c r="BD5331" s="105"/>
      <c r="BE5331" s="105"/>
      <c r="BF5331" s="105"/>
      <c r="BG5331" s="109"/>
      <c r="BH5331" s="2"/>
      <c r="BI5331" s="2"/>
      <c r="BJ5331" s="2"/>
      <c r="BK5331" s="2"/>
      <c r="BL5331" s="55"/>
      <c r="BM5331" s="48"/>
      <c r="BN5331" s="48"/>
      <c r="BO5331" s="48"/>
      <c r="BP5331" s="48"/>
      <c r="BQ5331" s="117"/>
      <c r="BR5331" s="2"/>
      <c r="BS5331" s="2"/>
      <c r="BT5331" s="2"/>
      <c r="BU5331" s="2"/>
      <c r="BV5331" s="55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18" t="s">
        <v>5</v>
      </c>
      <c r="H5332" s="3">
        <v>2024</v>
      </c>
      <c r="I5332" s="20" t="s">
        <v>315</v>
      </c>
      <c r="J5332" s="184" t="s">
        <v>347</v>
      </c>
      <c r="K5332" s="184" t="s">
        <v>320</v>
      </c>
      <c r="L5332" s="187">
        <f t="shared" si="181"/>
        <v>0</v>
      </c>
      <c r="M5332" s="187">
        <f t="shared" si="182"/>
        <v>0</v>
      </c>
      <c r="N5332" s="186"/>
      <c r="O5332" s="33"/>
      <c r="P5332" s="33"/>
      <c r="Q5332" s="33"/>
      <c r="R5332" s="33"/>
      <c r="S5332" s="42"/>
      <c r="T5332" s="2"/>
      <c r="U5332" s="2"/>
      <c r="V5332" s="2"/>
      <c r="W5332" s="2"/>
      <c r="X5332" s="55"/>
      <c r="Y5332" s="62"/>
      <c r="Z5332" s="62"/>
      <c r="AA5332" s="62"/>
      <c r="AB5332" s="62"/>
      <c r="AC5332" s="68"/>
      <c r="AD5332" s="2"/>
      <c r="AE5332" s="2"/>
      <c r="AF5332" s="2"/>
      <c r="AG5332" s="2"/>
      <c r="AH5332" s="55"/>
      <c r="AI5332" s="72"/>
      <c r="AJ5332" s="72"/>
      <c r="AK5332" s="72"/>
      <c r="AL5332" s="72"/>
      <c r="AM5332" s="80"/>
      <c r="AN5332" s="2"/>
      <c r="AO5332" s="2"/>
      <c r="AP5332" s="2"/>
      <c r="AQ5332" s="2"/>
      <c r="AR5332" s="55"/>
      <c r="AS5332" s="85"/>
      <c r="AT5332" s="85"/>
      <c r="AU5332" s="85"/>
      <c r="AV5332" s="85"/>
      <c r="AW5332" s="100"/>
      <c r="AX5332" s="2"/>
      <c r="AY5332" s="2"/>
      <c r="AZ5332" s="2"/>
      <c r="BA5332" s="2"/>
      <c r="BB5332" s="55"/>
      <c r="BC5332" s="105"/>
      <c r="BD5332" s="105"/>
      <c r="BE5332" s="105"/>
      <c r="BF5332" s="105"/>
      <c r="BG5332" s="109"/>
      <c r="BH5332" s="2"/>
      <c r="BI5332" s="2"/>
      <c r="BJ5332" s="2"/>
      <c r="BK5332" s="2"/>
      <c r="BL5332" s="55"/>
      <c r="BM5332" s="48"/>
      <c r="BN5332" s="48"/>
      <c r="BO5332" s="48"/>
      <c r="BP5332" s="48"/>
      <c r="BQ5332" s="117"/>
      <c r="BR5332" s="2"/>
      <c r="BS5332" s="2"/>
      <c r="BT5332" s="2"/>
      <c r="BU5332" s="2"/>
      <c r="BV5332" s="55"/>
    </row>
    <row r="5333" spans="1:74" ht="28.8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18" t="s">
        <v>5</v>
      </c>
      <c r="H5333" s="3">
        <v>2024</v>
      </c>
      <c r="I5333" s="20" t="s">
        <v>315</v>
      </c>
      <c r="J5333" s="184" t="s">
        <v>296</v>
      </c>
      <c r="K5333" s="184" t="s">
        <v>321</v>
      </c>
      <c r="L5333" s="187">
        <f t="shared" si="181"/>
        <v>0</v>
      </c>
      <c r="M5333" s="187">
        <f t="shared" si="182"/>
        <v>0</v>
      </c>
      <c r="N5333" s="186"/>
      <c r="O5333" s="33"/>
      <c r="P5333" s="33"/>
      <c r="Q5333" s="33"/>
      <c r="R5333" s="33"/>
      <c r="S5333" s="42"/>
      <c r="T5333" s="2"/>
      <c r="U5333" s="2"/>
      <c r="V5333" s="2"/>
      <c r="W5333" s="2"/>
      <c r="X5333" s="55"/>
      <c r="Y5333" s="62"/>
      <c r="Z5333" s="62"/>
      <c r="AA5333" s="62"/>
      <c r="AB5333" s="62"/>
      <c r="AC5333" s="68"/>
      <c r="AD5333" s="2"/>
      <c r="AE5333" s="2"/>
      <c r="AF5333" s="2"/>
      <c r="AG5333" s="2"/>
      <c r="AH5333" s="55"/>
      <c r="AI5333" s="72"/>
      <c r="AJ5333" s="72"/>
      <c r="AK5333" s="72"/>
      <c r="AL5333" s="72"/>
      <c r="AM5333" s="80"/>
      <c r="AN5333" s="2"/>
      <c r="AO5333" s="2"/>
      <c r="AP5333" s="2"/>
      <c r="AQ5333" s="2"/>
      <c r="AR5333" s="55"/>
      <c r="AS5333" s="85"/>
      <c r="AT5333" s="85"/>
      <c r="AU5333" s="85"/>
      <c r="AV5333" s="85"/>
      <c r="AW5333" s="100"/>
      <c r="AX5333" s="2"/>
      <c r="AY5333" s="2"/>
      <c r="AZ5333" s="2"/>
      <c r="BA5333" s="2"/>
      <c r="BB5333" s="55"/>
      <c r="BC5333" s="105"/>
      <c r="BD5333" s="105"/>
      <c r="BE5333" s="105"/>
      <c r="BF5333" s="105"/>
      <c r="BG5333" s="109"/>
      <c r="BH5333" s="2"/>
      <c r="BI5333" s="2"/>
      <c r="BJ5333" s="2"/>
      <c r="BK5333" s="2"/>
      <c r="BL5333" s="55"/>
      <c r="BM5333" s="48"/>
      <c r="BN5333" s="48"/>
      <c r="BO5333" s="48"/>
      <c r="BP5333" s="48"/>
      <c r="BQ5333" s="117"/>
      <c r="BR5333" s="2"/>
      <c r="BS5333" s="2"/>
      <c r="BT5333" s="2"/>
      <c r="BU5333" s="2"/>
      <c r="BV5333" s="55"/>
    </row>
    <row r="5334" spans="1:74" ht="28.8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18" t="s">
        <v>5</v>
      </c>
      <c r="H5334" s="3">
        <v>2024</v>
      </c>
      <c r="I5334" s="20" t="s">
        <v>316</v>
      </c>
      <c r="J5334" s="184" t="s">
        <v>297</v>
      </c>
      <c r="K5334" s="184" t="s">
        <v>318</v>
      </c>
      <c r="L5334" s="187">
        <f t="shared" si="181"/>
        <v>0</v>
      </c>
      <c r="M5334" s="187">
        <f t="shared" si="182"/>
        <v>0</v>
      </c>
      <c r="N5334" s="186"/>
      <c r="O5334" s="33"/>
      <c r="P5334" s="33"/>
      <c r="Q5334" s="33"/>
      <c r="R5334" s="33"/>
      <c r="S5334" s="42"/>
      <c r="T5334" s="2"/>
      <c r="U5334" s="2"/>
      <c r="V5334" s="2"/>
      <c r="W5334" s="2"/>
      <c r="X5334" s="55"/>
      <c r="Y5334" s="62"/>
      <c r="Z5334" s="62"/>
      <c r="AA5334" s="62"/>
      <c r="AB5334" s="62"/>
      <c r="AC5334" s="68"/>
      <c r="AD5334" s="2"/>
      <c r="AE5334" s="2"/>
      <c r="AF5334" s="2"/>
      <c r="AG5334" s="2"/>
      <c r="AH5334" s="55"/>
      <c r="AI5334" s="72"/>
      <c r="AJ5334" s="72"/>
      <c r="AK5334" s="72"/>
      <c r="AL5334" s="72"/>
      <c r="AM5334" s="80"/>
      <c r="AN5334" s="2"/>
      <c r="AO5334" s="2"/>
      <c r="AP5334" s="2"/>
      <c r="AQ5334" s="2"/>
      <c r="AR5334" s="55"/>
      <c r="AS5334" s="85"/>
      <c r="AT5334" s="85"/>
      <c r="AU5334" s="85"/>
      <c r="AV5334" s="85"/>
      <c r="AW5334" s="100"/>
      <c r="AX5334" s="2"/>
      <c r="AY5334" s="2"/>
      <c r="AZ5334" s="2"/>
      <c r="BA5334" s="2"/>
      <c r="BB5334" s="55"/>
      <c r="BC5334" s="105"/>
      <c r="BD5334" s="105"/>
      <c r="BE5334" s="105"/>
      <c r="BF5334" s="105"/>
      <c r="BG5334" s="109"/>
      <c r="BH5334" s="2"/>
      <c r="BI5334" s="2"/>
      <c r="BJ5334" s="2"/>
      <c r="BK5334" s="2"/>
      <c r="BL5334" s="55"/>
      <c r="BM5334" s="48"/>
      <c r="BN5334" s="48"/>
      <c r="BO5334" s="48"/>
      <c r="BP5334" s="48"/>
      <c r="BQ5334" s="117"/>
      <c r="BR5334" s="2"/>
      <c r="BS5334" s="2"/>
      <c r="BT5334" s="2"/>
      <c r="BU5334" s="2"/>
      <c r="BV5334" s="55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18" t="s">
        <v>5</v>
      </c>
      <c r="H5335" s="3">
        <v>2024</v>
      </c>
      <c r="I5335" s="20" t="s">
        <v>316</v>
      </c>
      <c r="J5335" s="185" t="s">
        <v>348</v>
      </c>
      <c r="K5335" s="185" t="s">
        <v>320</v>
      </c>
      <c r="L5335" s="187">
        <f t="shared" si="181"/>
        <v>0</v>
      </c>
      <c r="M5335" s="187">
        <f t="shared" si="182"/>
        <v>0</v>
      </c>
      <c r="N5335" s="186"/>
      <c r="O5335" s="33"/>
      <c r="P5335" s="33"/>
      <c r="Q5335" s="33"/>
      <c r="R5335" s="33"/>
      <c r="S5335" s="42"/>
      <c r="T5335" s="2"/>
      <c r="U5335" s="2"/>
      <c r="V5335" s="2"/>
      <c r="W5335" s="2"/>
      <c r="X5335" s="55"/>
      <c r="Y5335" s="62"/>
      <c r="Z5335" s="62"/>
      <c r="AA5335" s="62"/>
      <c r="AB5335" s="62"/>
      <c r="AC5335" s="68"/>
      <c r="AD5335" s="2"/>
      <c r="AE5335" s="2"/>
      <c r="AF5335" s="2"/>
      <c r="AG5335" s="2"/>
      <c r="AH5335" s="55"/>
      <c r="AI5335" s="72"/>
      <c r="AJ5335" s="72"/>
      <c r="AK5335" s="72"/>
      <c r="AL5335" s="72"/>
      <c r="AM5335" s="80"/>
      <c r="AN5335" s="2"/>
      <c r="AO5335" s="2"/>
      <c r="AP5335" s="2"/>
      <c r="AQ5335" s="2"/>
      <c r="AR5335" s="55"/>
      <c r="AS5335" s="85"/>
      <c r="AT5335" s="85"/>
      <c r="AU5335" s="85"/>
      <c r="AV5335" s="85"/>
      <c r="AW5335" s="100"/>
      <c r="AX5335" s="2"/>
      <c r="AY5335" s="2"/>
      <c r="AZ5335" s="2"/>
      <c r="BA5335" s="2"/>
      <c r="BB5335" s="55"/>
      <c r="BC5335" s="105"/>
      <c r="BD5335" s="105"/>
      <c r="BE5335" s="105"/>
      <c r="BF5335" s="105"/>
      <c r="BG5335" s="109"/>
      <c r="BH5335" s="2"/>
      <c r="BI5335" s="2"/>
      <c r="BJ5335" s="2"/>
      <c r="BK5335" s="2"/>
      <c r="BL5335" s="55"/>
      <c r="BM5335" s="48"/>
      <c r="BN5335" s="48"/>
      <c r="BO5335" s="48"/>
      <c r="BP5335" s="48"/>
      <c r="BQ5335" s="117"/>
      <c r="BR5335" s="2"/>
      <c r="BS5335" s="2"/>
      <c r="BT5335" s="2"/>
      <c r="BU5335" s="2"/>
      <c r="BV5335" s="55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18" t="s">
        <v>5</v>
      </c>
      <c r="H5336" s="3">
        <v>2024</v>
      </c>
      <c r="I5336" s="20" t="s">
        <v>282</v>
      </c>
      <c r="J5336" s="184" t="s">
        <v>272</v>
      </c>
      <c r="K5336" s="184" t="s">
        <v>321</v>
      </c>
      <c r="L5336" s="188">
        <f t="shared" si="181"/>
        <v>0</v>
      </c>
      <c r="M5336" s="187">
        <f t="shared" si="182"/>
        <v>0</v>
      </c>
      <c r="N5336" s="186"/>
      <c r="O5336" s="33"/>
      <c r="P5336" s="33"/>
      <c r="Q5336" s="33"/>
      <c r="R5336" s="33"/>
      <c r="S5336" s="42"/>
      <c r="T5336" s="2"/>
      <c r="U5336" s="2"/>
      <c r="V5336" s="2"/>
      <c r="W5336" s="2"/>
      <c r="X5336" s="55"/>
      <c r="Y5336" s="62"/>
      <c r="Z5336" s="62"/>
      <c r="AA5336" s="62"/>
      <c r="AB5336" s="62"/>
      <c r="AC5336" s="68"/>
      <c r="AD5336" s="2"/>
      <c r="AE5336" s="2"/>
      <c r="AF5336" s="2"/>
      <c r="AG5336" s="2"/>
      <c r="AH5336" s="55"/>
      <c r="AI5336" s="72"/>
      <c r="AJ5336" s="72"/>
      <c r="AK5336" s="72"/>
      <c r="AL5336" s="72"/>
      <c r="AM5336" s="80"/>
      <c r="AN5336" s="2"/>
      <c r="AO5336" s="2"/>
      <c r="AP5336" s="2"/>
      <c r="AQ5336" s="2"/>
      <c r="AR5336" s="55"/>
      <c r="AS5336" s="85"/>
      <c r="AT5336" s="85"/>
      <c r="AU5336" s="85"/>
      <c r="AV5336" s="85"/>
      <c r="AW5336" s="100"/>
      <c r="AX5336" s="2"/>
      <c r="AY5336" s="2"/>
      <c r="AZ5336" s="2"/>
      <c r="BA5336" s="2"/>
      <c r="BB5336" s="55"/>
      <c r="BC5336" s="105"/>
      <c r="BD5336" s="105"/>
      <c r="BE5336" s="105"/>
      <c r="BF5336" s="105"/>
      <c r="BG5336" s="109"/>
      <c r="BH5336" s="2"/>
      <c r="BI5336" s="2"/>
      <c r="BJ5336" s="2"/>
      <c r="BK5336" s="2"/>
      <c r="BL5336" s="55"/>
      <c r="BM5336" s="48"/>
      <c r="BN5336" s="48"/>
      <c r="BO5336" s="48"/>
      <c r="BP5336" s="48"/>
      <c r="BQ5336" s="117"/>
      <c r="BR5336" s="2"/>
      <c r="BS5336" s="2"/>
      <c r="BT5336" s="2"/>
      <c r="BU5336" s="2"/>
      <c r="BV5336" s="55"/>
    </row>
    <row r="5337" spans="1:74" ht="28.8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18" t="s">
        <v>5</v>
      </c>
      <c r="H5337" s="3">
        <v>2024</v>
      </c>
      <c r="I5337" s="20" t="s">
        <v>282</v>
      </c>
      <c r="J5337" s="184" t="s">
        <v>273</v>
      </c>
      <c r="K5337" s="184" t="s">
        <v>321</v>
      </c>
      <c r="L5337" s="188">
        <f t="shared" si="181"/>
        <v>2.5000000000000001E-3</v>
      </c>
      <c r="M5337" s="187">
        <f t="shared" si="182"/>
        <v>6.4469999999999992</v>
      </c>
      <c r="N5337" s="186" t="s">
        <v>1548</v>
      </c>
      <c r="O5337" s="33" t="s">
        <v>355</v>
      </c>
      <c r="P5337" s="33"/>
      <c r="Q5337" s="33"/>
      <c r="R5337" s="33">
        <v>1E-3</v>
      </c>
      <c r="S5337" s="42">
        <v>2.956</v>
      </c>
      <c r="T5337" s="2"/>
      <c r="U5337" s="2" t="s">
        <v>385</v>
      </c>
      <c r="V5337" s="2"/>
      <c r="W5337" s="2">
        <v>5.0000000000000001E-4</v>
      </c>
      <c r="X5337" s="55">
        <v>1.6</v>
      </c>
      <c r="Y5337" s="62"/>
      <c r="Z5337" s="62"/>
      <c r="AA5337" s="62">
        <v>139</v>
      </c>
      <c r="AB5337" s="62">
        <v>5.0000000000000001E-4</v>
      </c>
      <c r="AC5337" s="68">
        <v>0.75700000000000001</v>
      </c>
      <c r="AD5337" s="2"/>
      <c r="AE5337" s="2"/>
      <c r="AF5337" s="2">
        <v>59</v>
      </c>
      <c r="AG5337" s="2">
        <v>5.0000000000000001E-4</v>
      </c>
      <c r="AH5337" s="55">
        <v>1.1339999999999999</v>
      </c>
      <c r="AI5337" s="72"/>
      <c r="AJ5337" s="72"/>
      <c r="AK5337" s="72"/>
      <c r="AL5337" s="72"/>
      <c r="AM5337" s="80"/>
      <c r="AN5337" s="2"/>
      <c r="AO5337" s="2"/>
      <c r="AP5337" s="2"/>
      <c r="AQ5337" s="2"/>
      <c r="AR5337" s="55"/>
      <c r="AS5337" s="85"/>
      <c r="AT5337" s="85"/>
      <c r="AU5337" s="85"/>
      <c r="AV5337" s="85"/>
      <c r="AW5337" s="100"/>
      <c r="AX5337" s="2"/>
      <c r="AY5337" s="2"/>
      <c r="AZ5337" s="2"/>
      <c r="BA5337" s="2"/>
      <c r="BB5337" s="55"/>
      <c r="BC5337" s="105"/>
      <c r="BD5337" s="105"/>
      <c r="BE5337" s="108"/>
      <c r="BF5337" s="105"/>
      <c r="BG5337" s="109"/>
      <c r="BH5337" s="2"/>
      <c r="BI5337" s="2"/>
      <c r="BJ5337" s="2"/>
      <c r="BK5337" s="2"/>
      <c r="BL5337" s="55"/>
      <c r="BM5337" s="48"/>
      <c r="BN5337" s="48"/>
      <c r="BO5337" s="48"/>
      <c r="BP5337" s="48"/>
      <c r="BQ5337" s="117"/>
      <c r="BR5337" s="2"/>
      <c r="BS5337" s="2"/>
      <c r="BT5337" s="2"/>
      <c r="BU5337" s="2"/>
      <c r="BV5337" s="55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18" t="s">
        <v>5</v>
      </c>
      <c r="H5338" s="3">
        <v>2024</v>
      </c>
      <c r="I5338" s="20" t="s">
        <v>282</v>
      </c>
      <c r="J5338" s="184" t="s">
        <v>274</v>
      </c>
      <c r="K5338" s="184" t="s">
        <v>321</v>
      </c>
      <c r="L5338" s="187">
        <f t="shared" si="181"/>
        <v>2E-3</v>
      </c>
      <c r="M5338" s="187">
        <f t="shared" si="182"/>
        <v>3.258</v>
      </c>
      <c r="N5338" s="186" t="s">
        <v>1546</v>
      </c>
      <c r="O5338" s="33"/>
      <c r="P5338" s="33"/>
      <c r="Q5338" s="33"/>
      <c r="R5338" s="33"/>
      <c r="S5338" s="42"/>
      <c r="T5338" s="2"/>
      <c r="U5338" s="2"/>
      <c r="V5338" s="2"/>
      <c r="W5338" s="2"/>
      <c r="X5338" s="55"/>
      <c r="Y5338" s="62"/>
      <c r="Z5338" s="62"/>
      <c r="AA5338" s="62">
        <v>66.47</v>
      </c>
      <c r="AB5338" s="62">
        <v>2E-3</v>
      </c>
      <c r="AC5338" s="68">
        <v>3.258</v>
      </c>
      <c r="AD5338" s="2"/>
      <c r="AE5338" s="2"/>
      <c r="AF5338" s="2"/>
      <c r="AG5338" s="2"/>
      <c r="AH5338" s="55"/>
      <c r="AI5338" s="72"/>
      <c r="AJ5338" s="72"/>
      <c r="AK5338" s="72"/>
      <c r="AL5338" s="72"/>
      <c r="AM5338" s="80"/>
      <c r="AN5338" s="2"/>
      <c r="AO5338" s="2"/>
      <c r="AP5338" s="2"/>
      <c r="AQ5338" s="2"/>
      <c r="AR5338" s="55"/>
      <c r="AS5338" s="85"/>
      <c r="AT5338" s="85"/>
      <c r="AU5338" s="85"/>
      <c r="AV5338" s="85"/>
      <c r="AW5338" s="100"/>
      <c r="AX5338" s="2"/>
      <c r="AY5338" s="2"/>
      <c r="AZ5338" s="2"/>
      <c r="BA5338" s="2"/>
      <c r="BB5338" s="55"/>
      <c r="BC5338" s="105"/>
      <c r="BD5338" s="105"/>
      <c r="BE5338" s="105"/>
      <c r="BF5338" s="105"/>
      <c r="BG5338" s="109"/>
      <c r="BH5338" s="2"/>
      <c r="BI5338" s="2"/>
      <c r="BJ5338" s="2"/>
      <c r="BK5338" s="2"/>
      <c r="BL5338" s="55"/>
      <c r="BM5338" s="48"/>
      <c r="BN5338" s="48"/>
      <c r="BO5338" s="48"/>
      <c r="BP5338" s="48"/>
      <c r="BQ5338" s="117"/>
      <c r="BR5338" s="2"/>
      <c r="BS5338" s="2"/>
      <c r="BT5338" s="2"/>
      <c r="BU5338" s="2"/>
      <c r="BV5338" s="55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18" t="s">
        <v>5</v>
      </c>
      <c r="H5339" s="3">
        <v>2024</v>
      </c>
      <c r="I5339" s="20" t="s">
        <v>282</v>
      </c>
      <c r="J5339" s="184" t="s">
        <v>275</v>
      </c>
      <c r="K5339" s="184" t="s">
        <v>321</v>
      </c>
      <c r="L5339" s="187">
        <f t="shared" si="181"/>
        <v>0</v>
      </c>
      <c r="M5339" s="187">
        <f t="shared" si="182"/>
        <v>0</v>
      </c>
      <c r="N5339" s="186"/>
      <c r="O5339" s="33"/>
      <c r="P5339" s="33"/>
      <c r="Q5339" s="33"/>
      <c r="R5339" s="33"/>
      <c r="S5339" s="42"/>
      <c r="T5339" s="2"/>
      <c r="U5339" s="2"/>
      <c r="V5339" s="2"/>
      <c r="W5339" s="2"/>
      <c r="X5339" s="55"/>
      <c r="Y5339" s="62"/>
      <c r="Z5339" s="62"/>
      <c r="AA5339" s="62"/>
      <c r="AB5339" s="62"/>
      <c r="AC5339" s="68"/>
      <c r="AD5339" s="2"/>
      <c r="AE5339" s="2"/>
      <c r="AF5339" s="2"/>
      <c r="AG5339" s="2"/>
      <c r="AH5339" s="55"/>
      <c r="AI5339" s="72"/>
      <c r="AJ5339" s="72"/>
      <c r="AK5339" s="72"/>
      <c r="AL5339" s="72"/>
      <c r="AM5339" s="80"/>
      <c r="AN5339" s="2"/>
      <c r="AO5339" s="2"/>
      <c r="AP5339" s="2"/>
      <c r="AQ5339" s="2"/>
      <c r="AR5339" s="55"/>
      <c r="AS5339" s="85"/>
      <c r="AT5339" s="85"/>
      <c r="AU5339" s="85"/>
      <c r="AV5339" s="85"/>
      <c r="AW5339" s="100"/>
      <c r="AX5339" s="2"/>
      <c r="AY5339" s="2"/>
      <c r="AZ5339" s="2"/>
      <c r="BA5339" s="2"/>
      <c r="BB5339" s="55"/>
      <c r="BC5339" s="105"/>
      <c r="BD5339" s="105"/>
      <c r="BE5339" s="105"/>
      <c r="BF5339" s="105"/>
      <c r="BG5339" s="109"/>
      <c r="BH5339" s="2"/>
      <c r="BI5339" s="2"/>
      <c r="BJ5339" s="2"/>
      <c r="BK5339" s="2"/>
      <c r="BL5339" s="55"/>
      <c r="BM5339" s="48"/>
      <c r="BN5339" s="48"/>
      <c r="BO5339" s="48"/>
      <c r="BP5339" s="48"/>
      <c r="BQ5339" s="117"/>
      <c r="BR5339" s="2"/>
      <c r="BS5339" s="2"/>
      <c r="BT5339" s="2"/>
      <c r="BU5339" s="2"/>
      <c r="BV5339" s="55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18" t="s">
        <v>5</v>
      </c>
      <c r="H5340" s="3">
        <v>2024</v>
      </c>
      <c r="I5340" s="20" t="s">
        <v>282</v>
      </c>
      <c r="J5340" s="184" t="s">
        <v>276</v>
      </c>
      <c r="K5340" s="184" t="s">
        <v>320</v>
      </c>
      <c r="L5340" s="187">
        <f t="shared" si="181"/>
        <v>0</v>
      </c>
      <c r="M5340" s="187">
        <f t="shared" si="182"/>
        <v>0</v>
      </c>
      <c r="N5340" s="186"/>
      <c r="O5340" s="33"/>
      <c r="P5340" s="33"/>
      <c r="Q5340" s="33"/>
      <c r="R5340" s="33"/>
      <c r="S5340" s="42"/>
      <c r="T5340" s="2"/>
      <c r="U5340" s="2"/>
      <c r="V5340" s="2"/>
      <c r="W5340" s="2"/>
      <c r="X5340" s="55"/>
      <c r="Y5340" s="62"/>
      <c r="Z5340" s="62"/>
      <c r="AA5340" s="62"/>
      <c r="AB5340" s="62"/>
      <c r="AC5340" s="68"/>
      <c r="AD5340" s="2"/>
      <c r="AE5340" s="2"/>
      <c r="AF5340" s="2"/>
      <c r="AG5340" s="2"/>
      <c r="AH5340" s="55"/>
      <c r="AI5340" s="72"/>
      <c r="AJ5340" s="72"/>
      <c r="AK5340" s="72"/>
      <c r="AL5340" s="72"/>
      <c r="AM5340" s="80"/>
      <c r="AN5340" s="2"/>
      <c r="AO5340" s="2"/>
      <c r="AP5340" s="2"/>
      <c r="AQ5340" s="2"/>
      <c r="AR5340" s="55"/>
      <c r="AS5340" s="85"/>
      <c r="AT5340" s="85"/>
      <c r="AU5340" s="85"/>
      <c r="AV5340" s="85"/>
      <c r="AW5340" s="100"/>
      <c r="AX5340" s="2"/>
      <c r="AY5340" s="2"/>
      <c r="AZ5340" s="2"/>
      <c r="BA5340" s="2"/>
      <c r="BB5340" s="55"/>
      <c r="BC5340" s="105"/>
      <c r="BD5340" s="105"/>
      <c r="BE5340" s="105"/>
      <c r="BF5340" s="105"/>
      <c r="BG5340" s="109"/>
      <c r="BH5340" s="2"/>
      <c r="BI5340" s="2"/>
      <c r="BJ5340" s="2"/>
      <c r="BK5340" s="2"/>
      <c r="BL5340" s="55"/>
      <c r="BM5340" s="48"/>
      <c r="BN5340" s="48"/>
      <c r="BO5340" s="48"/>
      <c r="BP5340" s="48"/>
      <c r="BQ5340" s="117"/>
      <c r="BR5340" s="2"/>
      <c r="BS5340" s="2"/>
      <c r="BT5340" s="2"/>
      <c r="BU5340" s="2"/>
      <c r="BV5340" s="55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18" t="s">
        <v>5</v>
      </c>
      <c r="H5341" s="3">
        <v>2024</v>
      </c>
      <c r="I5341" s="20" t="s">
        <v>282</v>
      </c>
      <c r="J5341" s="184" t="s">
        <v>277</v>
      </c>
      <c r="K5341" s="184" t="s">
        <v>320</v>
      </c>
      <c r="L5341" s="187">
        <f t="shared" si="181"/>
        <v>3</v>
      </c>
      <c r="M5341" s="187">
        <f t="shared" si="182"/>
        <v>10.047000000000001</v>
      </c>
      <c r="N5341" s="186" t="s">
        <v>1549</v>
      </c>
      <c r="O5341" s="33" t="s">
        <v>368</v>
      </c>
      <c r="P5341" s="33"/>
      <c r="Q5341" s="33"/>
      <c r="R5341" s="33">
        <v>2</v>
      </c>
      <c r="S5341" s="42">
        <v>3.5680000000000001</v>
      </c>
      <c r="T5341" s="2">
        <v>7</v>
      </c>
      <c r="U5341" s="2"/>
      <c r="V5341" s="2"/>
      <c r="W5341" s="2">
        <v>1</v>
      </c>
      <c r="X5341" s="55">
        <v>6.4790000000000001</v>
      </c>
      <c r="Y5341" s="62"/>
      <c r="Z5341" s="62"/>
      <c r="AA5341" s="62"/>
      <c r="AB5341" s="62"/>
      <c r="AC5341" s="68"/>
      <c r="AD5341" s="2"/>
      <c r="AE5341" s="2"/>
      <c r="AF5341" s="2"/>
      <c r="AG5341" s="2"/>
      <c r="AH5341" s="55"/>
      <c r="AI5341" s="72"/>
      <c r="AJ5341" s="72"/>
      <c r="AK5341" s="72"/>
      <c r="AL5341" s="72"/>
      <c r="AM5341" s="80"/>
      <c r="AN5341" s="2"/>
      <c r="AO5341" s="2"/>
      <c r="AP5341" s="2"/>
      <c r="AQ5341" s="2"/>
      <c r="AR5341" s="55"/>
      <c r="AS5341" s="85"/>
      <c r="AT5341" s="85"/>
      <c r="AU5341" s="85"/>
      <c r="AV5341" s="85"/>
      <c r="AW5341" s="100"/>
      <c r="AX5341" s="2"/>
      <c r="AY5341" s="2"/>
      <c r="AZ5341" s="2"/>
      <c r="BA5341" s="2"/>
      <c r="BB5341" s="55"/>
      <c r="BC5341" s="105"/>
      <c r="BD5341" s="105"/>
      <c r="BE5341" s="108"/>
      <c r="BF5341" s="105"/>
      <c r="BG5341" s="109"/>
      <c r="BH5341" s="2"/>
      <c r="BI5341" s="2"/>
      <c r="BJ5341" s="2"/>
      <c r="BK5341" s="2"/>
      <c r="BL5341" s="55"/>
      <c r="BM5341" s="48"/>
      <c r="BN5341" s="48"/>
      <c r="BO5341" s="48"/>
      <c r="BP5341" s="48"/>
      <c r="BQ5341" s="117"/>
      <c r="BR5341" s="2"/>
      <c r="BS5341" s="2"/>
      <c r="BT5341" s="2"/>
      <c r="BU5341" s="2"/>
      <c r="BV5341" s="55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18" t="s">
        <v>5</v>
      </c>
      <c r="H5342" s="3">
        <v>2024</v>
      </c>
      <c r="I5342" s="20" t="s">
        <v>283</v>
      </c>
      <c r="J5342" s="184" t="s">
        <v>298</v>
      </c>
      <c r="K5342" s="184" t="s">
        <v>321</v>
      </c>
      <c r="L5342" s="187">
        <f t="shared" si="181"/>
        <v>0.08</v>
      </c>
      <c r="M5342" s="187">
        <f t="shared" si="182"/>
        <v>50.823</v>
      </c>
      <c r="N5342" s="186" t="s">
        <v>1547</v>
      </c>
      <c r="O5342" s="33"/>
      <c r="P5342" s="33"/>
      <c r="Q5342" s="33"/>
      <c r="R5342" s="33"/>
      <c r="S5342" s="42"/>
      <c r="T5342" s="2">
        <v>1.2</v>
      </c>
      <c r="U5342" s="2" t="s">
        <v>370</v>
      </c>
      <c r="V5342" s="2"/>
      <c r="W5342" s="2">
        <v>0.03</v>
      </c>
      <c r="X5342" s="55">
        <v>31.84</v>
      </c>
      <c r="Y5342" s="62"/>
      <c r="Z5342" s="62"/>
      <c r="AA5342" s="62"/>
      <c r="AB5342" s="62"/>
      <c r="AC5342" s="68"/>
      <c r="AD5342" s="2"/>
      <c r="AE5342" s="2"/>
      <c r="AF5342" s="2"/>
      <c r="AG5342" s="2"/>
      <c r="AH5342" s="55"/>
      <c r="AI5342" s="72" t="s">
        <v>568</v>
      </c>
      <c r="AJ5342" s="72"/>
      <c r="AK5342" s="72"/>
      <c r="AL5342" s="72">
        <v>0.05</v>
      </c>
      <c r="AM5342" s="80">
        <v>18.983000000000001</v>
      </c>
      <c r="AN5342" s="2"/>
      <c r="AO5342" s="2"/>
      <c r="AP5342" s="2"/>
      <c r="AQ5342" s="2"/>
      <c r="AR5342" s="55"/>
      <c r="AS5342" s="85"/>
      <c r="AT5342" s="85"/>
      <c r="AU5342" s="85"/>
      <c r="AV5342" s="85"/>
      <c r="AW5342" s="100"/>
      <c r="AX5342" s="2"/>
      <c r="AY5342" s="2"/>
      <c r="AZ5342" s="2"/>
      <c r="BA5342" s="2"/>
      <c r="BB5342" s="55"/>
      <c r="BC5342" s="105"/>
      <c r="BD5342" s="105"/>
      <c r="BE5342" s="105"/>
      <c r="BF5342" s="105"/>
      <c r="BG5342" s="109"/>
      <c r="BH5342" s="2"/>
      <c r="BI5342" s="2"/>
      <c r="BJ5342" s="2"/>
      <c r="BK5342" s="2"/>
      <c r="BL5342" s="55"/>
      <c r="BM5342" s="48"/>
      <c r="BN5342" s="48"/>
      <c r="BO5342" s="48"/>
      <c r="BP5342" s="48"/>
      <c r="BQ5342" s="117"/>
      <c r="BR5342" s="2"/>
      <c r="BS5342" s="2"/>
      <c r="BT5342" s="2"/>
      <c r="BU5342" s="2"/>
      <c r="BV5342" s="55"/>
    </row>
    <row r="5343" spans="1:74" ht="28.8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18" t="s">
        <v>5</v>
      </c>
      <c r="H5343" s="3">
        <v>2024</v>
      </c>
      <c r="I5343" s="20" t="s">
        <v>283</v>
      </c>
      <c r="J5343" s="184" t="s">
        <v>278</v>
      </c>
      <c r="K5343" s="184" t="s">
        <v>320</v>
      </c>
      <c r="L5343" s="187">
        <f t="shared" si="181"/>
        <v>28</v>
      </c>
      <c r="M5343" s="187">
        <f t="shared" si="182"/>
        <v>48.239000000000004</v>
      </c>
      <c r="N5343" s="186" t="s">
        <v>1550</v>
      </c>
      <c r="O5343" s="33">
        <v>6</v>
      </c>
      <c r="P5343" s="33"/>
      <c r="Q5343" s="33"/>
      <c r="R5343" s="33">
        <v>3</v>
      </c>
      <c r="S5343" s="42">
        <v>4.0750000000000002</v>
      </c>
      <c r="T5343" s="2"/>
      <c r="U5343" s="2" t="s">
        <v>403</v>
      </c>
      <c r="V5343" s="2"/>
      <c r="W5343" s="2">
        <v>7</v>
      </c>
      <c r="X5343" s="55">
        <v>17.984000000000002</v>
      </c>
      <c r="Y5343" s="62">
        <v>10</v>
      </c>
      <c r="Z5343" s="62"/>
      <c r="AA5343" s="62"/>
      <c r="AB5343" s="62">
        <v>1</v>
      </c>
      <c r="AC5343" s="68">
        <v>2.6150000000000002</v>
      </c>
      <c r="AD5343" s="2"/>
      <c r="AE5343" s="2"/>
      <c r="AF5343" s="2"/>
      <c r="AG5343" s="2"/>
      <c r="AH5343" s="55"/>
      <c r="AI5343" s="72"/>
      <c r="AJ5343" s="72"/>
      <c r="AK5343" s="72"/>
      <c r="AL5343" s="72"/>
      <c r="AM5343" s="80"/>
      <c r="AN5343" s="2"/>
      <c r="AO5343" s="2"/>
      <c r="AP5343" s="2"/>
      <c r="AQ5343" s="2"/>
      <c r="AR5343" s="55"/>
      <c r="AS5343" s="85"/>
      <c r="AT5343" s="85"/>
      <c r="AU5343" s="85"/>
      <c r="AV5343" s="85"/>
      <c r="AW5343" s="100"/>
      <c r="AX5343" s="2"/>
      <c r="AY5343" s="2"/>
      <c r="AZ5343" s="2"/>
      <c r="BA5343" s="2"/>
      <c r="BB5343" s="55"/>
      <c r="BC5343" s="105"/>
      <c r="BD5343" s="105"/>
      <c r="BE5343" s="105"/>
      <c r="BF5343" s="105"/>
      <c r="BG5343" s="109"/>
      <c r="BH5343" s="2" t="s">
        <v>998</v>
      </c>
      <c r="BI5343" s="2"/>
      <c r="BJ5343" s="2"/>
      <c r="BK5343" s="2">
        <f>4+13</f>
        <v>17</v>
      </c>
      <c r="BL5343" s="55">
        <f>7.858+15.707</f>
        <v>23.565000000000001</v>
      </c>
      <c r="BM5343" s="48"/>
      <c r="BN5343" s="48"/>
      <c r="BO5343" s="48"/>
      <c r="BP5343" s="48"/>
      <c r="BQ5343" s="117"/>
      <c r="BR5343" s="2"/>
      <c r="BS5343" s="2"/>
      <c r="BT5343" s="2"/>
      <c r="BU5343" s="2"/>
      <c r="BV5343" s="55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18" t="s">
        <v>5</v>
      </c>
      <c r="H5344" s="3">
        <v>2024</v>
      </c>
      <c r="I5344" s="20" t="s">
        <v>283</v>
      </c>
      <c r="J5344" s="184" t="s">
        <v>279</v>
      </c>
      <c r="K5344" s="184" t="s">
        <v>320</v>
      </c>
      <c r="L5344" s="187">
        <f t="shared" si="181"/>
        <v>0</v>
      </c>
      <c r="M5344" s="187">
        <f t="shared" si="182"/>
        <v>0</v>
      </c>
      <c r="N5344" s="186"/>
      <c r="O5344" s="33"/>
      <c r="P5344" s="33"/>
      <c r="Q5344" s="33"/>
      <c r="R5344" s="33"/>
      <c r="S5344" s="42"/>
      <c r="T5344" s="2"/>
      <c r="U5344" s="2"/>
      <c r="V5344" s="2"/>
      <c r="W5344" s="2"/>
      <c r="X5344" s="55"/>
      <c r="Y5344" s="62"/>
      <c r="Z5344" s="62"/>
      <c r="AA5344" s="62"/>
      <c r="AB5344" s="62"/>
      <c r="AC5344" s="68"/>
      <c r="AD5344" s="2"/>
      <c r="AE5344" s="2"/>
      <c r="AF5344" s="2"/>
      <c r="AG5344" s="2"/>
      <c r="AH5344" s="55"/>
      <c r="AI5344" s="72"/>
      <c r="AJ5344" s="72"/>
      <c r="AK5344" s="72"/>
      <c r="AL5344" s="72"/>
      <c r="AM5344" s="80"/>
      <c r="AN5344" s="2"/>
      <c r="AO5344" s="2"/>
      <c r="AP5344" s="2"/>
      <c r="AQ5344" s="2"/>
      <c r="AR5344" s="55"/>
      <c r="AS5344" s="85"/>
      <c r="AT5344" s="85"/>
      <c r="AU5344" s="85"/>
      <c r="AV5344" s="85"/>
      <c r="AW5344" s="100"/>
      <c r="AX5344" s="2"/>
      <c r="AY5344" s="2"/>
      <c r="AZ5344" s="2"/>
      <c r="BA5344" s="2"/>
      <c r="BB5344" s="55"/>
      <c r="BC5344" s="105"/>
      <c r="BD5344" s="105"/>
      <c r="BE5344" s="105"/>
      <c r="BF5344" s="105"/>
      <c r="BG5344" s="109"/>
      <c r="BH5344" s="2"/>
      <c r="BI5344" s="2"/>
      <c r="BJ5344" s="2"/>
      <c r="BK5344" s="2"/>
      <c r="BL5344" s="55"/>
      <c r="BM5344" s="48"/>
      <c r="BN5344" s="48"/>
      <c r="BO5344" s="48"/>
      <c r="BP5344" s="48"/>
      <c r="BQ5344" s="117"/>
      <c r="BR5344" s="2"/>
      <c r="BS5344" s="2"/>
      <c r="BT5344" s="2"/>
      <c r="BU5344" s="2"/>
      <c r="BV5344" s="55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18" t="s">
        <v>5</v>
      </c>
      <c r="H5345" s="3">
        <v>2024</v>
      </c>
      <c r="I5345" s="20" t="s">
        <v>286</v>
      </c>
      <c r="J5345" s="184" t="s">
        <v>280</v>
      </c>
      <c r="K5345" s="184" t="s">
        <v>319</v>
      </c>
      <c r="L5345" s="187">
        <f t="shared" si="181"/>
        <v>0</v>
      </c>
      <c r="M5345" s="187">
        <f t="shared" si="182"/>
        <v>0</v>
      </c>
      <c r="N5345" s="186"/>
      <c r="O5345" s="33"/>
      <c r="P5345" s="33"/>
      <c r="Q5345" s="33"/>
      <c r="R5345" s="33"/>
      <c r="S5345" s="42"/>
      <c r="T5345" s="2"/>
      <c r="U5345" s="2"/>
      <c r="V5345" s="2"/>
      <c r="W5345" s="2"/>
      <c r="X5345" s="55"/>
      <c r="Y5345" s="62"/>
      <c r="Z5345" s="62"/>
      <c r="AA5345" s="62"/>
      <c r="AB5345" s="62"/>
      <c r="AC5345" s="68"/>
      <c r="AD5345" s="2"/>
      <c r="AE5345" s="2"/>
      <c r="AF5345" s="2"/>
      <c r="AG5345" s="2"/>
      <c r="AH5345" s="55"/>
      <c r="AI5345" s="72"/>
      <c r="AJ5345" s="72"/>
      <c r="AK5345" s="72"/>
      <c r="AL5345" s="72"/>
      <c r="AM5345" s="80"/>
      <c r="AN5345" s="2"/>
      <c r="AO5345" s="2"/>
      <c r="AP5345" s="2"/>
      <c r="AQ5345" s="2"/>
      <c r="AR5345" s="55"/>
      <c r="AS5345" s="85"/>
      <c r="AT5345" s="85"/>
      <c r="AU5345" s="85"/>
      <c r="AV5345" s="85"/>
      <c r="AW5345" s="100"/>
      <c r="AX5345" s="2"/>
      <c r="AY5345" s="2"/>
      <c r="AZ5345" s="2"/>
      <c r="BA5345" s="2"/>
      <c r="BB5345" s="55"/>
      <c r="BC5345" s="105"/>
      <c r="BD5345" s="105"/>
      <c r="BE5345" s="105"/>
      <c r="BF5345" s="105"/>
      <c r="BG5345" s="109"/>
      <c r="BH5345" s="2"/>
      <c r="BI5345" s="2"/>
      <c r="BJ5345" s="2"/>
      <c r="BK5345" s="2"/>
      <c r="BL5345" s="55"/>
      <c r="BM5345" s="48"/>
      <c r="BN5345" s="48"/>
      <c r="BO5345" s="48"/>
      <c r="BP5345" s="48"/>
      <c r="BQ5345" s="117"/>
      <c r="BR5345" s="2"/>
      <c r="BS5345" s="2"/>
      <c r="BT5345" s="2"/>
      <c r="BU5345" s="2"/>
      <c r="BV5345" s="55"/>
    </row>
    <row r="5346" spans="1:74" ht="28.8" hidden="1" x14ac:dyDescent="0.3">
      <c r="A5346" s="2" t="s">
        <v>184</v>
      </c>
      <c r="B5346" s="2" t="s">
        <v>2</v>
      </c>
      <c r="C5346" s="2" t="s">
        <v>3</v>
      </c>
      <c r="D5346" s="2" t="s">
        <v>124</v>
      </c>
      <c r="E5346" s="5" t="s">
        <v>185</v>
      </c>
      <c r="F5346" s="3"/>
      <c r="G5346" s="18" t="s">
        <v>5</v>
      </c>
      <c r="H5346" s="3">
        <v>2024</v>
      </c>
      <c r="I5346" s="20" t="s">
        <v>286</v>
      </c>
      <c r="J5346" s="184" t="s">
        <v>281</v>
      </c>
      <c r="K5346" s="184" t="s">
        <v>319</v>
      </c>
      <c r="L5346" s="187">
        <f t="shared" si="181"/>
        <v>0</v>
      </c>
      <c r="M5346" s="187">
        <f t="shared" si="182"/>
        <v>205.77412999999999</v>
      </c>
      <c r="N5346" s="186" t="s">
        <v>1545</v>
      </c>
      <c r="O5346" s="33"/>
      <c r="P5346" s="33"/>
      <c r="Q5346" s="33"/>
      <c r="R5346" s="33"/>
      <c r="S5346" s="42"/>
      <c r="T5346" s="44"/>
      <c r="U5346" s="2"/>
      <c r="V5346" s="2"/>
      <c r="W5346" s="2"/>
      <c r="X5346" s="55"/>
      <c r="Y5346" s="62"/>
      <c r="Z5346" s="62"/>
      <c r="AA5346" s="62"/>
      <c r="AB5346" s="62"/>
      <c r="AC5346" s="68"/>
      <c r="AD5346" s="2"/>
      <c r="AE5346" s="2"/>
      <c r="AF5346" s="2"/>
      <c r="AG5346" s="2"/>
      <c r="AH5346" s="55"/>
      <c r="AI5346" s="72"/>
      <c r="AJ5346" s="72"/>
      <c r="AK5346" s="72"/>
      <c r="AL5346" s="72"/>
      <c r="AM5346" s="80"/>
      <c r="AN5346" s="2"/>
      <c r="AO5346" s="2"/>
      <c r="AP5346" s="2"/>
      <c r="AQ5346" s="2"/>
      <c r="AR5346" s="55"/>
      <c r="AS5346" s="85" t="s">
        <v>748</v>
      </c>
      <c r="AT5346" s="85"/>
      <c r="AU5346" s="85"/>
      <c r="AV5346" s="85"/>
      <c r="AW5346" s="100">
        <f>118.55445+19.94668</f>
        <v>138.50112999999999</v>
      </c>
      <c r="AX5346" s="2"/>
      <c r="AY5346" s="2"/>
      <c r="AZ5346" s="2"/>
      <c r="BA5346" s="2"/>
      <c r="BB5346" s="55"/>
      <c r="BC5346" s="105"/>
      <c r="BD5346" s="105"/>
      <c r="BE5346" s="105"/>
      <c r="BF5346" s="105"/>
      <c r="BG5346" s="109"/>
      <c r="BH5346" s="2" t="s">
        <v>1016</v>
      </c>
      <c r="BI5346" s="2"/>
      <c r="BJ5346" s="2"/>
      <c r="BK5346" s="2"/>
      <c r="BL5346" s="55">
        <v>54.173000000000002</v>
      </c>
      <c r="BM5346" s="48"/>
      <c r="BN5346" s="48"/>
      <c r="BO5346" s="48"/>
      <c r="BP5346" s="48"/>
      <c r="BQ5346" s="117"/>
      <c r="BR5346" s="2" t="s">
        <v>1261</v>
      </c>
      <c r="BS5346" s="2"/>
      <c r="BT5346" s="2"/>
      <c r="BU5346" s="2"/>
      <c r="BV5346" s="55">
        <v>13.1</v>
      </c>
    </row>
    <row r="5347" spans="1:74" s="13" customFormat="1" hidden="1" x14ac:dyDescent="0.3">
      <c r="A5347" s="12" t="s">
        <v>184</v>
      </c>
      <c r="B5347" s="12" t="s">
        <v>2</v>
      </c>
      <c r="C5347" s="12" t="s">
        <v>3</v>
      </c>
      <c r="D5347" s="12" t="s">
        <v>124</v>
      </c>
      <c r="E5347" s="6" t="s">
        <v>185</v>
      </c>
      <c r="F5347" s="7"/>
      <c r="G5347" s="19" t="s">
        <v>5</v>
      </c>
      <c r="H5347" s="7">
        <v>2024</v>
      </c>
      <c r="I5347" s="21"/>
      <c r="J5347" s="12" t="s">
        <v>314</v>
      </c>
      <c r="K5347" s="12"/>
      <c r="L5347" s="147"/>
      <c r="M5347" s="147">
        <f>SUM(M5309:M5346)</f>
        <v>411.78813000000002</v>
      </c>
      <c r="N5347" s="183"/>
      <c r="O5347" s="12"/>
      <c r="P5347" s="12"/>
      <c r="Q5347" s="12"/>
      <c r="R5347" s="12"/>
      <c r="S5347" s="47">
        <f>SUM(S5309:S5346)</f>
        <v>10.599</v>
      </c>
      <c r="T5347" s="12"/>
      <c r="U5347" s="12"/>
      <c r="V5347" s="12"/>
      <c r="W5347" s="12"/>
      <c r="X5347" s="47">
        <f>SUM(X5309:X5346)</f>
        <v>57.902999999999999</v>
      </c>
      <c r="Y5347" s="12"/>
      <c r="Z5347" s="12"/>
      <c r="AA5347" s="12"/>
      <c r="AB5347" s="12"/>
      <c r="AC5347" s="47">
        <f>SUM(AC5309:AC5346)</f>
        <v>6.63</v>
      </c>
      <c r="AD5347" s="12"/>
      <c r="AE5347" s="12"/>
      <c r="AF5347" s="12"/>
      <c r="AG5347" s="12"/>
      <c r="AH5347" s="47">
        <f>SUM(AH5309:AH5346)</f>
        <v>1.1339999999999999</v>
      </c>
      <c r="AI5347" s="12"/>
      <c r="AJ5347" s="12"/>
      <c r="AK5347" s="12"/>
      <c r="AL5347" s="12"/>
      <c r="AM5347" s="47">
        <f>SUM(AM5309:AM5346)</f>
        <v>18.983000000000001</v>
      </c>
      <c r="AN5347" s="12"/>
      <c r="AO5347" s="12"/>
      <c r="AP5347" s="12"/>
      <c r="AQ5347" s="12"/>
      <c r="AR5347" s="47">
        <f>SUM(AR5309:AR5346)</f>
        <v>0</v>
      </c>
      <c r="AS5347" s="12"/>
      <c r="AT5347" s="12"/>
      <c r="AU5347" s="12"/>
      <c r="AV5347" s="12"/>
      <c r="AW5347" s="47">
        <f>SUM(AW5309:AW5346)</f>
        <v>138.50112999999999</v>
      </c>
      <c r="AX5347" s="12"/>
      <c r="AY5347" s="12"/>
      <c r="AZ5347" s="12"/>
      <c r="BA5347" s="12"/>
      <c r="BB5347" s="47">
        <f>SUM(BB5309:BB5346)</f>
        <v>0</v>
      </c>
      <c r="BC5347" s="12"/>
      <c r="BD5347" s="12"/>
      <c r="BE5347" s="12"/>
      <c r="BF5347" s="12"/>
      <c r="BG5347" s="47">
        <f>SUM(BG5309:BG5346)</f>
        <v>0</v>
      </c>
      <c r="BH5347" s="12"/>
      <c r="BI5347" s="12"/>
      <c r="BJ5347" s="12"/>
      <c r="BK5347" s="12"/>
      <c r="BL5347" s="47">
        <f>SUM(BL5309:BL5346)</f>
        <v>164.93799999999999</v>
      </c>
      <c r="BM5347" s="12"/>
      <c r="BN5347" s="12"/>
      <c r="BO5347" s="12"/>
      <c r="BP5347" s="12"/>
      <c r="BQ5347" s="47">
        <f>SUM(BQ5309:BQ5346)</f>
        <v>0</v>
      </c>
      <c r="BR5347" s="12"/>
      <c r="BS5347" s="12"/>
      <c r="BT5347" s="12"/>
      <c r="BU5347" s="12"/>
      <c r="BV5347" s="47">
        <f>SUM(BV5309:BV5346)</f>
        <v>13.1</v>
      </c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18" t="s">
        <v>5</v>
      </c>
      <c r="H5348" s="3">
        <v>2024</v>
      </c>
      <c r="I5348" s="20" t="s">
        <v>287</v>
      </c>
      <c r="J5348" s="184" t="s">
        <v>267</v>
      </c>
      <c r="K5348" s="184" t="s">
        <v>318</v>
      </c>
      <c r="L5348" s="187">
        <f t="shared" si="181"/>
        <v>0</v>
      </c>
      <c r="M5348" s="187">
        <f t="shared" si="182"/>
        <v>0</v>
      </c>
      <c r="N5348" s="186"/>
      <c r="O5348" s="33"/>
      <c r="P5348" s="33"/>
      <c r="Q5348" s="33"/>
      <c r="R5348" s="33"/>
      <c r="S5348" s="42"/>
      <c r="T5348" s="2"/>
      <c r="U5348" s="2"/>
      <c r="V5348" s="2"/>
      <c r="W5348" s="2"/>
      <c r="X5348" s="55"/>
      <c r="Y5348" s="62"/>
      <c r="Z5348" s="62"/>
      <c r="AA5348" s="62"/>
      <c r="AB5348" s="62"/>
      <c r="AC5348" s="68"/>
      <c r="AD5348" s="2"/>
      <c r="AE5348" s="2"/>
      <c r="AF5348" s="2"/>
      <c r="AG5348" s="2"/>
      <c r="AH5348" s="55"/>
      <c r="AI5348" s="72"/>
      <c r="AJ5348" s="72"/>
      <c r="AK5348" s="72"/>
      <c r="AL5348" s="72"/>
      <c r="AM5348" s="80"/>
      <c r="AN5348" s="2"/>
      <c r="AO5348" s="2"/>
      <c r="AP5348" s="2"/>
      <c r="AQ5348" s="2"/>
      <c r="AR5348" s="55"/>
      <c r="AS5348" s="85"/>
      <c r="AT5348" s="85"/>
      <c r="AU5348" s="85"/>
      <c r="AV5348" s="85"/>
      <c r="AW5348" s="100"/>
      <c r="AX5348" s="2"/>
      <c r="AY5348" s="2"/>
      <c r="AZ5348" s="2"/>
      <c r="BA5348" s="2"/>
      <c r="BB5348" s="55"/>
      <c r="BC5348" s="105"/>
      <c r="BD5348" s="105"/>
      <c r="BE5348" s="105"/>
      <c r="BF5348" s="105"/>
      <c r="BG5348" s="109"/>
      <c r="BH5348" s="2"/>
      <c r="BI5348" s="2"/>
      <c r="BJ5348" s="2"/>
      <c r="BK5348" s="2"/>
      <c r="BL5348" s="55"/>
      <c r="BM5348" s="48"/>
      <c r="BN5348" s="48"/>
      <c r="BO5348" s="48"/>
      <c r="BP5348" s="48"/>
      <c r="BQ5348" s="117"/>
      <c r="BR5348" s="2"/>
      <c r="BS5348" s="2"/>
      <c r="BT5348" s="2"/>
      <c r="BU5348" s="2"/>
      <c r="BV5348" s="55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18" t="s">
        <v>5</v>
      </c>
      <c r="H5349" s="3">
        <v>2024</v>
      </c>
      <c r="I5349" s="20" t="s">
        <v>287</v>
      </c>
      <c r="J5349" s="184" t="s">
        <v>291</v>
      </c>
      <c r="K5349" s="184" t="s">
        <v>319</v>
      </c>
      <c r="L5349" s="187">
        <f t="shared" si="181"/>
        <v>0</v>
      </c>
      <c r="M5349" s="187">
        <f t="shared" si="182"/>
        <v>0</v>
      </c>
      <c r="N5349" s="186"/>
      <c r="O5349" s="33"/>
      <c r="P5349" s="33"/>
      <c r="Q5349" s="33"/>
      <c r="R5349" s="33"/>
      <c r="S5349" s="42"/>
      <c r="T5349" s="2"/>
      <c r="U5349" s="2"/>
      <c r="V5349" s="2"/>
      <c r="W5349" s="2"/>
      <c r="X5349" s="55"/>
      <c r="Y5349" s="62"/>
      <c r="Z5349" s="62"/>
      <c r="AA5349" s="62"/>
      <c r="AB5349" s="62"/>
      <c r="AC5349" s="68"/>
      <c r="AD5349" s="2"/>
      <c r="AE5349" s="2"/>
      <c r="AF5349" s="2"/>
      <c r="AG5349" s="2"/>
      <c r="AH5349" s="55"/>
      <c r="AI5349" s="72"/>
      <c r="AJ5349" s="72"/>
      <c r="AK5349" s="72"/>
      <c r="AL5349" s="72"/>
      <c r="AM5349" s="80"/>
      <c r="AN5349" s="2"/>
      <c r="AO5349" s="2"/>
      <c r="AP5349" s="2"/>
      <c r="AQ5349" s="2"/>
      <c r="AR5349" s="55"/>
      <c r="AS5349" s="85"/>
      <c r="AT5349" s="85"/>
      <c r="AU5349" s="85"/>
      <c r="AV5349" s="85"/>
      <c r="AW5349" s="100"/>
      <c r="AX5349" s="2"/>
      <c r="AY5349" s="2"/>
      <c r="AZ5349" s="2"/>
      <c r="BA5349" s="2"/>
      <c r="BB5349" s="55"/>
      <c r="BC5349" s="105"/>
      <c r="BD5349" s="105"/>
      <c r="BE5349" s="105"/>
      <c r="BF5349" s="105"/>
      <c r="BG5349" s="109"/>
      <c r="BH5349" s="2"/>
      <c r="BI5349" s="2"/>
      <c r="BJ5349" s="2"/>
      <c r="BK5349" s="2"/>
      <c r="BL5349" s="55"/>
      <c r="BM5349" s="48"/>
      <c r="BN5349" s="48"/>
      <c r="BO5349" s="48"/>
      <c r="BP5349" s="48"/>
      <c r="BQ5349" s="117"/>
      <c r="BR5349" s="2"/>
      <c r="BS5349" s="2"/>
      <c r="BT5349" s="2"/>
      <c r="BU5349" s="2"/>
      <c r="BV5349" s="55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18" t="s">
        <v>5</v>
      </c>
      <c r="H5350" s="3">
        <v>2024</v>
      </c>
      <c r="I5350" s="20" t="s">
        <v>286</v>
      </c>
      <c r="J5350" s="184" t="s">
        <v>336</v>
      </c>
      <c r="K5350" s="184" t="s">
        <v>319</v>
      </c>
      <c r="L5350" s="187">
        <f t="shared" si="181"/>
        <v>0</v>
      </c>
      <c r="M5350" s="187">
        <f t="shared" si="182"/>
        <v>0</v>
      </c>
      <c r="N5350" s="186"/>
      <c r="O5350" s="33"/>
      <c r="P5350" s="33"/>
      <c r="Q5350" s="33"/>
      <c r="R5350" s="33"/>
      <c r="S5350" s="42"/>
      <c r="T5350" s="2"/>
      <c r="U5350" s="2"/>
      <c r="V5350" s="2"/>
      <c r="W5350" s="2"/>
      <c r="X5350" s="55"/>
      <c r="Y5350" s="62"/>
      <c r="Z5350" s="62"/>
      <c r="AA5350" s="62"/>
      <c r="AB5350" s="62"/>
      <c r="AC5350" s="68"/>
      <c r="AD5350" s="2"/>
      <c r="AE5350" s="2"/>
      <c r="AF5350" s="2"/>
      <c r="AG5350" s="2"/>
      <c r="AH5350" s="55"/>
      <c r="AI5350" s="72"/>
      <c r="AJ5350" s="72"/>
      <c r="AK5350" s="72"/>
      <c r="AL5350" s="72"/>
      <c r="AM5350" s="80"/>
      <c r="AN5350" s="2"/>
      <c r="AO5350" s="2"/>
      <c r="AP5350" s="2"/>
      <c r="AQ5350" s="2"/>
      <c r="AR5350" s="55"/>
      <c r="AS5350" s="85"/>
      <c r="AT5350" s="85"/>
      <c r="AU5350" s="85"/>
      <c r="AV5350" s="85"/>
      <c r="AW5350" s="100"/>
      <c r="AX5350" s="2"/>
      <c r="AY5350" s="2"/>
      <c r="AZ5350" s="2"/>
      <c r="BA5350" s="2"/>
      <c r="BB5350" s="55"/>
      <c r="BC5350" s="105"/>
      <c r="BD5350" s="105"/>
      <c r="BE5350" s="105"/>
      <c r="BF5350" s="105"/>
      <c r="BG5350" s="109"/>
      <c r="BH5350" s="2"/>
      <c r="BI5350" s="2"/>
      <c r="BJ5350" s="2"/>
      <c r="BK5350" s="2"/>
      <c r="BL5350" s="55"/>
      <c r="BM5350" s="48"/>
      <c r="BN5350" s="48"/>
      <c r="BO5350" s="48"/>
      <c r="BP5350" s="48"/>
      <c r="BQ5350" s="117"/>
      <c r="BR5350" s="2"/>
      <c r="BS5350" s="2"/>
      <c r="BT5350" s="2"/>
      <c r="BU5350" s="2"/>
      <c r="BV5350" s="55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18" t="s">
        <v>5</v>
      </c>
      <c r="H5351" s="3">
        <v>2024</v>
      </c>
      <c r="I5351" s="20" t="s">
        <v>286</v>
      </c>
      <c r="J5351" s="185" t="s">
        <v>337</v>
      </c>
      <c r="K5351" s="185" t="s">
        <v>318</v>
      </c>
      <c r="L5351" s="187">
        <f t="shared" si="181"/>
        <v>0</v>
      </c>
      <c r="M5351" s="187">
        <f t="shared" si="182"/>
        <v>0</v>
      </c>
      <c r="N5351" s="186"/>
      <c r="O5351" s="53"/>
      <c r="P5351" s="53"/>
      <c r="Q5351" s="53"/>
      <c r="R5351" s="53"/>
      <c r="S5351" s="54"/>
      <c r="T5351" s="8"/>
      <c r="U5351" s="8"/>
      <c r="V5351" s="8"/>
      <c r="W5351" s="8"/>
      <c r="X5351" s="122"/>
      <c r="Y5351" s="135"/>
      <c r="Z5351" s="135"/>
      <c r="AA5351" s="135"/>
      <c r="AB5351" s="135"/>
      <c r="AC5351" s="136"/>
      <c r="AD5351" s="8"/>
      <c r="AE5351" s="8"/>
      <c r="AF5351" s="8"/>
      <c r="AG5351" s="8"/>
      <c r="AH5351" s="122"/>
      <c r="AI5351" s="137"/>
      <c r="AJ5351" s="137"/>
      <c r="AK5351" s="137"/>
      <c r="AL5351" s="137"/>
      <c r="AM5351" s="138"/>
      <c r="AN5351" s="8"/>
      <c r="AO5351" s="8"/>
      <c r="AP5351" s="8"/>
      <c r="AQ5351" s="8"/>
      <c r="AR5351" s="122"/>
      <c r="AS5351" s="139"/>
      <c r="AT5351" s="139"/>
      <c r="AU5351" s="139"/>
      <c r="AV5351" s="139"/>
      <c r="AW5351" s="140"/>
      <c r="AX5351" s="8"/>
      <c r="AY5351" s="8"/>
      <c r="AZ5351" s="8"/>
      <c r="BA5351" s="8"/>
      <c r="BB5351" s="122"/>
      <c r="BC5351" s="141"/>
      <c r="BD5351" s="141"/>
      <c r="BE5351" s="141"/>
      <c r="BF5351" s="141"/>
      <c r="BG5351" s="142"/>
      <c r="BH5351" s="8"/>
      <c r="BI5351" s="8"/>
      <c r="BJ5351" s="8"/>
      <c r="BK5351" s="8"/>
      <c r="BL5351" s="122"/>
      <c r="BM5351" s="143"/>
      <c r="BN5351" s="143"/>
      <c r="BO5351" s="143"/>
      <c r="BP5351" s="143"/>
      <c r="BQ5351" s="144"/>
      <c r="BR5351" s="8"/>
      <c r="BS5351" s="8"/>
      <c r="BT5351" s="8"/>
      <c r="BU5351" s="8"/>
      <c r="BV5351" s="122"/>
    </row>
    <row r="5352" spans="1:74" ht="28.8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18" t="s">
        <v>5</v>
      </c>
      <c r="H5352" s="3">
        <v>2024</v>
      </c>
      <c r="I5352" s="20" t="s">
        <v>286</v>
      </c>
      <c r="J5352" s="185" t="s">
        <v>338</v>
      </c>
      <c r="K5352" s="185" t="s">
        <v>339</v>
      </c>
      <c r="L5352" s="187">
        <f t="shared" si="181"/>
        <v>0</v>
      </c>
      <c r="M5352" s="187">
        <f t="shared" si="182"/>
        <v>0</v>
      </c>
      <c r="N5352" s="186"/>
      <c r="O5352" s="53"/>
      <c r="P5352" s="53"/>
      <c r="Q5352" s="53"/>
      <c r="R5352" s="53"/>
      <c r="S5352" s="54"/>
      <c r="T5352" s="8"/>
      <c r="U5352" s="8"/>
      <c r="V5352" s="8"/>
      <c r="W5352" s="8"/>
      <c r="X5352" s="122"/>
      <c r="Y5352" s="135"/>
      <c r="Z5352" s="135"/>
      <c r="AA5352" s="135"/>
      <c r="AB5352" s="135"/>
      <c r="AC5352" s="136"/>
      <c r="AD5352" s="8"/>
      <c r="AE5352" s="8"/>
      <c r="AF5352" s="8"/>
      <c r="AG5352" s="8"/>
      <c r="AH5352" s="122"/>
      <c r="AI5352" s="137"/>
      <c r="AJ5352" s="137"/>
      <c r="AK5352" s="137"/>
      <c r="AL5352" s="137"/>
      <c r="AM5352" s="138"/>
      <c r="AN5352" s="8"/>
      <c r="AO5352" s="8"/>
      <c r="AP5352" s="8"/>
      <c r="AQ5352" s="8"/>
      <c r="AR5352" s="122"/>
      <c r="AS5352" s="139"/>
      <c r="AT5352" s="139"/>
      <c r="AU5352" s="139"/>
      <c r="AV5352" s="139"/>
      <c r="AW5352" s="140"/>
      <c r="AX5352" s="8"/>
      <c r="AY5352" s="8"/>
      <c r="AZ5352" s="8"/>
      <c r="BA5352" s="8"/>
      <c r="BB5352" s="122"/>
      <c r="BC5352" s="141"/>
      <c r="BD5352" s="141"/>
      <c r="BE5352" s="141"/>
      <c r="BF5352" s="141"/>
      <c r="BG5352" s="142"/>
      <c r="BH5352" s="8"/>
      <c r="BI5352" s="8"/>
      <c r="BJ5352" s="8"/>
      <c r="BK5352" s="8"/>
      <c r="BL5352" s="122"/>
      <c r="BM5352" s="143"/>
      <c r="BN5352" s="143"/>
      <c r="BO5352" s="143"/>
      <c r="BP5352" s="143"/>
      <c r="BQ5352" s="144"/>
      <c r="BR5352" s="8"/>
      <c r="BS5352" s="8"/>
      <c r="BT5352" s="8"/>
      <c r="BU5352" s="8"/>
      <c r="BV5352" s="122"/>
    </row>
    <row r="5353" spans="1:74" ht="28.8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18" t="s">
        <v>5</v>
      </c>
      <c r="H5353" s="3">
        <v>2024</v>
      </c>
      <c r="I5353" s="20" t="s">
        <v>286</v>
      </c>
      <c r="J5353" s="185" t="s">
        <v>340</v>
      </c>
      <c r="K5353" s="185" t="s">
        <v>318</v>
      </c>
      <c r="L5353" s="187">
        <f t="shared" si="181"/>
        <v>0</v>
      </c>
      <c r="M5353" s="187">
        <f t="shared" si="182"/>
        <v>0</v>
      </c>
      <c r="N5353" s="186"/>
      <c r="O5353" s="53"/>
      <c r="P5353" s="53"/>
      <c r="Q5353" s="53"/>
      <c r="R5353" s="53"/>
      <c r="S5353" s="54"/>
      <c r="T5353" s="8"/>
      <c r="U5353" s="8"/>
      <c r="V5353" s="8"/>
      <c r="W5353" s="8"/>
      <c r="X5353" s="122"/>
      <c r="Y5353" s="135"/>
      <c r="Z5353" s="135"/>
      <c r="AA5353" s="135"/>
      <c r="AB5353" s="135"/>
      <c r="AC5353" s="136"/>
      <c r="AD5353" s="8"/>
      <c r="AE5353" s="8"/>
      <c r="AF5353" s="8"/>
      <c r="AG5353" s="8"/>
      <c r="AH5353" s="122"/>
      <c r="AI5353" s="137"/>
      <c r="AJ5353" s="137"/>
      <c r="AK5353" s="137"/>
      <c r="AL5353" s="137"/>
      <c r="AM5353" s="138"/>
      <c r="AN5353" s="8"/>
      <c r="AO5353" s="8"/>
      <c r="AP5353" s="8"/>
      <c r="AQ5353" s="8"/>
      <c r="AR5353" s="122"/>
      <c r="AS5353" s="139"/>
      <c r="AT5353" s="139"/>
      <c r="AU5353" s="139"/>
      <c r="AV5353" s="139"/>
      <c r="AW5353" s="140"/>
      <c r="AX5353" s="8"/>
      <c r="AY5353" s="8"/>
      <c r="AZ5353" s="8"/>
      <c r="BA5353" s="8"/>
      <c r="BB5353" s="122"/>
      <c r="BC5353" s="141"/>
      <c r="BD5353" s="141"/>
      <c r="BE5353" s="141"/>
      <c r="BF5353" s="141"/>
      <c r="BG5353" s="142"/>
      <c r="BH5353" s="8"/>
      <c r="BI5353" s="8"/>
      <c r="BJ5353" s="8"/>
      <c r="BK5353" s="8"/>
      <c r="BL5353" s="122"/>
      <c r="BM5353" s="143"/>
      <c r="BN5353" s="143"/>
      <c r="BO5353" s="143"/>
      <c r="BP5353" s="143"/>
      <c r="BQ5353" s="144"/>
      <c r="BR5353" s="8"/>
      <c r="BS5353" s="8"/>
      <c r="BT5353" s="8"/>
      <c r="BU5353" s="8"/>
      <c r="BV5353" s="122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18" t="s">
        <v>5</v>
      </c>
      <c r="H5354" s="3">
        <v>2024</v>
      </c>
      <c r="I5354" s="20" t="s">
        <v>286</v>
      </c>
      <c r="J5354" s="185" t="s">
        <v>341</v>
      </c>
      <c r="K5354" s="185" t="s">
        <v>320</v>
      </c>
      <c r="L5354" s="187">
        <f t="shared" si="181"/>
        <v>0</v>
      </c>
      <c r="M5354" s="187">
        <f t="shared" si="182"/>
        <v>0</v>
      </c>
      <c r="N5354" s="186"/>
      <c r="O5354" s="53"/>
      <c r="P5354" s="53"/>
      <c r="Q5354" s="53"/>
      <c r="R5354" s="53"/>
      <c r="S5354" s="54"/>
      <c r="T5354" s="8"/>
      <c r="U5354" s="8"/>
      <c r="V5354" s="8"/>
      <c r="W5354" s="8"/>
      <c r="X5354" s="122"/>
      <c r="Y5354" s="135"/>
      <c r="Z5354" s="135"/>
      <c r="AA5354" s="135"/>
      <c r="AB5354" s="135"/>
      <c r="AC5354" s="136"/>
      <c r="AD5354" s="8"/>
      <c r="AE5354" s="8"/>
      <c r="AF5354" s="8"/>
      <c r="AG5354" s="8"/>
      <c r="AH5354" s="122"/>
      <c r="AI5354" s="137"/>
      <c r="AJ5354" s="137"/>
      <c r="AK5354" s="137"/>
      <c r="AL5354" s="137"/>
      <c r="AM5354" s="138"/>
      <c r="AN5354" s="8"/>
      <c r="AO5354" s="8"/>
      <c r="AP5354" s="8"/>
      <c r="AQ5354" s="8"/>
      <c r="AR5354" s="122"/>
      <c r="AS5354" s="139"/>
      <c r="AT5354" s="139"/>
      <c r="AU5354" s="139"/>
      <c r="AV5354" s="139"/>
      <c r="AW5354" s="140"/>
      <c r="AX5354" s="8"/>
      <c r="AY5354" s="8"/>
      <c r="AZ5354" s="8"/>
      <c r="BA5354" s="8"/>
      <c r="BB5354" s="122"/>
      <c r="BC5354" s="141"/>
      <c r="BD5354" s="141"/>
      <c r="BE5354" s="141"/>
      <c r="BF5354" s="141"/>
      <c r="BG5354" s="142"/>
      <c r="BH5354" s="8"/>
      <c r="BI5354" s="8"/>
      <c r="BJ5354" s="8"/>
      <c r="BK5354" s="8"/>
      <c r="BL5354" s="122"/>
      <c r="BM5354" s="143"/>
      <c r="BN5354" s="143"/>
      <c r="BO5354" s="143"/>
      <c r="BP5354" s="143"/>
      <c r="BQ5354" s="144"/>
      <c r="BR5354" s="8"/>
      <c r="BS5354" s="8"/>
      <c r="BT5354" s="8"/>
      <c r="BU5354" s="8"/>
      <c r="BV5354" s="122"/>
    </row>
    <row r="5355" spans="1:74" ht="28.8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18" t="s">
        <v>5</v>
      </c>
      <c r="H5355" s="3">
        <v>2024</v>
      </c>
      <c r="I5355" s="20" t="s">
        <v>286</v>
      </c>
      <c r="J5355" s="185" t="s">
        <v>342</v>
      </c>
      <c r="K5355" s="185" t="s">
        <v>320</v>
      </c>
      <c r="L5355" s="187">
        <f t="shared" si="181"/>
        <v>0</v>
      </c>
      <c r="M5355" s="187">
        <f t="shared" si="182"/>
        <v>0</v>
      </c>
      <c r="N5355" s="186"/>
      <c r="O5355" s="53"/>
      <c r="P5355" s="53"/>
      <c r="Q5355" s="53"/>
      <c r="R5355" s="53"/>
      <c r="S5355" s="54"/>
      <c r="T5355" s="8"/>
      <c r="U5355" s="8"/>
      <c r="V5355" s="8"/>
      <c r="W5355" s="8"/>
      <c r="X5355" s="122"/>
      <c r="Y5355" s="135"/>
      <c r="Z5355" s="135"/>
      <c r="AA5355" s="135"/>
      <c r="AB5355" s="135"/>
      <c r="AC5355" s="136"/>
      <c r="AD5355" s="8"/>
      <c r="AE5355" s="8"/>
      <c r="AF5355" s="8"/>
      <c r="AG5355" s="8"/>
      <c r="AH5355" s="122"/>
      <c r="AI5355" s="137"/>
      <c r="AJ5355" s="137"/>
      <c r="AK5355" s="137"/>
      <c r="AL5355" s="137"/>
      <c r="AM5355" s="138"/>
      <c r="AN5355" s="8"/>
      <c r="AO5355" s="8"/>
      <c r="AP5355" s="8"/>
      <c r="AQ5355" s="8"/>
      <c r="AR5355" s="122"/>
      <c r="AS5355" s="139"/>
      <c r="AT5355" s="139"/>
      <c r="AU5355" s="139"/>
      <c r="AV5355" s="139"/>
      <c r="AW5355" s="140"/>
      <c r="AX5355" s="8"/>
      <c r="AY5355" s="8"/>
      <c r="AZ5355" s="8"/>
      <c r="BA5355" s="8"/>
      <c r="BB5355" s="122"/>
      <c r="BC5355" s="141"/>
      <c r="BD5355" s="141"/>
      <c r="BE5355" s="141"/>
      <c r="BF5355" s="141"/>
      <c r="BG5355" s="142"/>
      <c r="BH5355" s="8"/>
      <c r="BI5355" s="8"/>
      <c r="BJ5355" s="8"/>
      <c r="BK5355" s="8"/>
      <c r="BL5355" s="122"/>
      <c r="BM5355" s="143"/>
      <c r="BN5355" s="143"/>
      <c r="BO5355" s="143"/>
      <c r="BP5355" s="143"/>
      <c r="BQ5355" s="144"/>
      <c r="BR5355" s="8"/>
      <c r="BS5355" s="8"/>
      <c r="BT5355" s="8"/>
      <c r="BU5355" s="8"/>
      <c r="BV5355" s="122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18" t="s">
        <v>5</v>
      </c>
      <c r="H5356" s="3">
        <v>2024</v>
      </c>
      <c r="I5356" s="20" t="s">
        <v>286</v>
      </c>
      <c r="J5356" s="185" t="s">
        <v>343</v>
      </c>
      <c r="K5356" s="185" t="s">
        <v>339</v>
      </c>
      <c r="L5356" s="187">
        <f t="shared" si="181"/>
        <v>0</v>
      </c>
      <c r="M5356" s="187">
        <f t="shared" si="182"/>
        <v>0</v>
      </c>
      <c r="N5356" s="186"/>
      <c r="O5356" s="53"/>
      <c r="P5356" s="53"/>
      <c r="Q5356" s="53"/>
      <c r="R5356" s="53"/>
      <c r="S5356" s="54"/>
      <c r="T5356" s="8"/>
      <c r="U5356" s="8"/>
      <c r="V5356" s="8"/>
      <c r="W5356" s="8"/>
      <c r="X5356" s="122"/>
      <c r="Y5356" s="135"/>
      <c r="Z5356" s="135"/>
      <c r="AA5356" s="135"/>
      <c r="AB5356" s="135"/>
      <c r="AC5356" s="136"/>
      <c r="AD5356" s="8"/>
      <c r="AE5356" s="8"/>
      <c r="AF5356" s="8"/>
      <c r="AG5356" s="8"/>
      <c r="AH5356" s="122"/>
      <c r="AI5356" s="137"/>
      <c r="AJ5356" s="137"/>
      <c r="AK5356" s="137"/>
      <c r="AL5356" s="137"/>
      <c r="AM5356" s="138"/>
      <c r="AN5356" s="8"/>
      <c r="AO5356" s="8"/>
      <c r="AP5356" s="8"/>
      <c r="AQ5356" s="8"/>
      <c r="AR5356" s="122"/>
      <c r="AS5356" s="139"/>
      <c r="AT5356" s="139"/>
      <c r="AU5356" s="139"/>
      <c r="AV5356" s="139"/>
      <c r="AW5356" s="140"/>
      <c r="AX5356" s="8"/>
      <c r="AY5356" s="8"/>
      <c r="AZ5356" s="8"/>
      <c r="BA5356" s="8"/>
      <c r="BB5356" s="122"/>
      <c r="BC5356" s="141"/>
      <c r="BD5356" s="141"/>
      <c r="BE5356" s="141"/>
      <c r="BF5356" s="141"/>
      <c r="BG5356" s="142"/>
      <c r="BH5356" s="8"/>
      <c r="BI5356" s="8"/>
      <c r="BJ5356" s="8"/>
      <c r="BK5356" s="8"/>
      <c r="BL5356" s="122"/>
      <c r="BM5356" s="143"/>
      <c r="BN5356" s="143"/>
      <c r="BO5356" s="143"/>
      <c r="BP5356" s="143"/>
      <c r="BQ5356" s="144"/>
      <c r="BR5356" s="8"/>
      <c r="BS5356" s="8"/>
      <c r="BT5356" s="8"/>
      <c r="BU5356" s="8"/>
      <c r="BV5356" s="122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18" t="s">
        <v>5</v>
      </c>
      <c r="H5357" s="3">
        <v>2024</v>
      </c>
      <c r="I5357" s="20" t="s">
        <v>288</v>
      </c>
      <c r="J5357" s="185" t="s">
        <v>344</v>
      </c>
      <c r="K5357" s="185" t="s">
        <v>318</v>
      </c>
      <c r="L5357" s="187">
        <f t="shared" si="181"/>
        <v>0</v>
      </c>
      <c r="M5357" s="187">
        <f t="shared" si="182"/>
        <v>0</v>
      </c>
      <c r="N5357" s="186"/>
      <c r="O5357" s="53"/>
      <c r="P5357" s="53"/>
      <c r="Q5357" s="53"/>
      <c r="R5357" s="53"/>
      <c r="S5357" s="54"/>
      <c r="T5357" s="8"/>
      <c r="U5357" s="8"/>
      <c r="V5357" s="8"/>
      <c r="W5357" s="8"/>
      <c r="X5357" s="122"/>
      <c r="Y5357" s="135"/>
      <c r="Z5357" s="135"/>
      <c r="AA5357" s="135"/>
      <c r="AB5357" s="135"/>
      <c r="AC5357" s="136"/>
      <c r="AD5357" s="8"/>
      <c r="AE5357" s="8"/>
      <c r="AF5357" s="8"/>
      <c r="AG5357" s="8"/>
      <c r="AH5357" s="122"/>
      <c r="AI5357" s="137"/>
      <c r="AJ5357" s="137"/>
      <c r="AK5357" s="137"/>
      <c r="AL5357" s="137"/>
      <c r="AM5357" s="138"/>
      <c r="AN5357" s="8"/>
      <c r="AO5357" s="8"/>
      <c r="AP5357" s="8"/>
      <c r="AQ5357" s="8"/>
      <c r="AR5357" s="122"/>
      <c r="AS5357" s="139"/>
      <c r="AT5357" s="139"/>
      <c r="AU5357" s="139"/>
      <c r="AV5357" s="139"/>
      <c r="AW5357" s="140"/>
      <c r="AX5357" s="8"/>
      <c r="AY5357" s="8"/>
      <c r="AZ5357" s="8"/>
      <c r="BA5357" s="8"/>
      <c r="BB5357" s="122"/>
      <c r="BC5357" s="141"/>
      <c r="BD5357" s="141"/>
      <c r="BE5357" s="141"/>
      <c r="BF5357" s="141"/>
      <c r="BG5357" s="142"/>
      <c r="BH5357" s="8"/>
      <c r="BI5357" s="8"/>
      <c r="BJ5357" s="8"/>
      <c r="BK5357" s="8"/>
      <c r="BL5357" s="122"/>
      <c r="BM5357" s="143"/>
      <c r="BN5357" s="143"/>
      <c r="BO5357" s="143"/>
      <c r="BP5357" s="143"/>
      <c r="BQ5357" s="144"/>
      <c r="BR5357" s="8"/>
      <c r="BS5357" s="8"/>
      <c r="BT5357" s="8"/>
      <c r="BU5357" s="8"/>
      <c r="BV5357" s="122"/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18" t="s">
        <v>5</v>
      </c>
      <c r="H5358" s="3">
        <v>2024</v>
      </c>
      <c r="I5358" s="20" t="s">
        <v>288</v>
      </c>
      <c r="J5358" s="184" t="s">
        <v>351</v>
      </c>
      <c r="K5358" s="184" t="s">
        <v>318</v>
      </c>
      <c r="L5358" s="187">
        <f t="shared" si="181"/>
        <v>0</v>
      </c>
      <c r="M5358" s="187">
        <f t="shared" si="182"/>
        <v>0</v>
      </c>
      <c r="N5358" s="186"/>
      <c r="O5358" s="53"/>
      <c r="P5358" s="53"/>
      <c r="Q5358" s="53"/>
      <c r="R5358" s="53"/>
      <c r="S5358" s="54"/>
      <c r="T5358" s="8"/>
      <c r="U5358" s="8"/>
      <c r="V5358" s="8"/>
      <c r="W5358" s="8"/>
      <c r="X5358" s="122"/>
      <c r="Y5358" s="135"/>
      <c r="Z5358" s="135"/>
      <c r="AA5358" s="135"/>
      <c r="AB5358" s="135"/>
      <c r="AC5358" s="136"/>
      <c r="AD5358" s="8"/>
      <c r="AE5358" s="8"/>
      <c r="AF5358" s="8"/>
      <c r="AG5358" s="8"/>
      <c r="AH5358" s="122"/>
      <c r="AI5358" s="137"/>
      <c r="AJ5358" s="137"/>
      <c r="AK5358" s="137"/>
      <c r="AL5358" s="137"/>
      <c r="AM5358" s="138"/>
      <c r="AN5358" s="8"/>
      <c r="AO5358" s="8"/>
      <c r="AP5358" s="8"/>
      <c r="AQ5358" s="8"/>
      <c r="AR5358" s="122"/>
      <c r="AS5358" s="139"/>
      <c r="AT5358" s="139"/>
      <c r="AU5358" s="139"/>
      <c r="AV5358" s="139"/>
      <c r="AW5358" s="140"/>
      <c r="AX5358" s="8"/>
      <c r="AY5358" s="8"/>
      <c r="AZ5358" s="8"/>
      <c r="BA5358" s="8"/>
      <c r="BB5358" s="122"/>
      <c r="BC5358" s="141"/>
      <c r="BD5358" s="141"/>
      <c r="BE5358" s="141"/>
      <c r="BF5358" s="141"/>
      <c r="BG5358" s="142"/>
      <c r="BH5358" s="8"/>
      <c r="BI5358" s="8"/>
      <c r="BJ5358" s="8"/>
      <c r="BK5358" s="8"/>
      <c r="BL5358" s="122"/>
      <c r="BM5358" s="143"/>
      <c r="BN5358" s="143"/>
      <c r="BO5358" s="143"/>
      <c r="BP5358" s="143"/>
      <c r="BQ5358" s="144"/>
      <c r="BR5358" s="8"/>
      <c r="BS5358" s="8"/>
      <c r="BT5358" s="8"/>
      <c r="BU5358" s="8"/>
      <c r="BV5358" s="122"/>
    </row>
    <row r="5359" spans="1:74" ht="28.8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18" t="s">
        <v>5</v>
      </c>
      <c r="H5359" s="3">
        <v>2024</v>
      </c>
      <c r="I5359" s="20" t="s">
        <v>288</v>
      </c>
      <c r="J5359" s="184" t="s">
        <v>352</v>
      </c>
      <c r="K5359" s="184" t="s">
        <v>321</v>
      </c>
      <c r="L5359" s="187">
        <f t="shared" si="181"/>
        <v>0</v>
      </c>
      <c r="M5359" s="187">
        <f t="shared" si="182"/>
        <v>0</v>
      </c>
      <c r="N5359" s="186"/>
      <c r="O5359" s="33"/>
      <c r="P5359" s="33"/>
      <c r="Q5359" s="33"/>
      <c r="R5359" s="33"/>
      <c r="S5359" s="42"/>
      <c r="T5359" s="2"/>
      <c r="U5359" s="2"/>
      <c r="V5359" s="2"/>
      <c r="W5359" s="2"/>
      <c r="X5359" s="55"/>
      <c r="Y5359" s="62"/>
      <c r="Z5359" s="62"/>
      <c r="AA5359" s="62"/>
      <c r="AB5359" s="62"/>
      <c r="AC5359" s="68"/>
      <c r="AD5359" s="2"/>
      <c r="AE5359" s="2"/>
      <c r="AF5359" s="2"/>
      <c r="AG5359" s="2"/>
      <c r="AH5359" s="55"/>
      <c r="AI5359" s="72"/>
      <c r="AJ5359" s="72"/>
      <c r="AK5359" s="72"/>
      <c r="AL5359" s="72"/>
      <c r="AM5359" s="80"/>
      <c r="AN5359" s="2"/>
      <c r="AO5359" s="2"/>
      <c r="AP5359" s="2"/>
      <c r="AQ5359" s="2"/>
      <c r="AR5359" s="55"/>
      <c r="AS5359" s="85"/>
      <c r="AT5359" s="85"/>
      <c r="AU5359" s="85"/>
      <c r="AV5359" s="85"/>
      <c r="AW5359" s="100"/>
      <c r="AX5359" s="2"/>
      <c r="AY5359" s="2"/>
      <c r="AZ5359" s="2"/>
      <c r="BA5359" s="2"/>
      <c r="BB5359" s="55"/>
      <c r="BC5359" s="105"/>
      <c r="BD5359" s="105"/>
      <c r="BE5359" s="105"/>
      <c r="BF5359" s="105"/>
      <c r="BG5359" s="109"/>
      <c r="BH5359" s="2"/>
      <c r="BI5359" s="2"/>
      <c r="BJ5359" s="2"/>
      <c r="BK5359" s="2"/>
      <c r="BL5359" s="55"/>
      <c r="BM5359" s="48"/>
      <c r="BN5359" s="48"/>
      <c r="BO5359" s="48"/>
      <c r="BP5359" s="48"/>
      <c r="BQ5359" s="117"/>
      <c r="BR5359" s="2"/>
      <c r="BS5359" s="2"/>
      <c r="BT5359" s="2"/>
      <c r="BU5359" s="2"/>
      <c r="BV5359" s="55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18" t="s">
        <v>5</v>
      </c>
      <c r="H5360" s="3">
        <v>2024</v>
      </c>
      <c r="I5360" s="20" t="s">
        <v>288</v>
      </c>
      <c r="J5360" s="184" t="s">
        <v>345</v>
      </c>
      <c r="K5360" s="184" t="s">
        <v>318</v>
      </c>
      <c r="L5360" s="187">
        <f t="shared" si="181"/>
        <v>0</v>
      </c>
      <c r="M5360" s="187">
        <f t="shared" si="182"/>
        <v>0</v>
      </c>
      <c r="N5360" s="186"/>
      <c r="O5360" s="34"/>
      <c r="P5360" s="33"/>
      <c r="Q5360" s="33"/>
      <c r="R5360" s="33"/>
      <c r="S5360" s="42"/>
      <c r="T5360" s="3"/>
      <c r="U5360" s="2"/>
      <c r="V5360" s="2"/>
      <c r="W5360" s="2"/>
      <c r="X5360" s="55"/>
      <c r="Y5360" s="64"/>
      <c r="Z5360" s="62"/>
      <c r="AA5360" s="62"/>
      <c r="AB5360" s="62"/>
      <c r="AC5360" s="68"/>
      <c r="AD5360" s="3"/>
      <c r="AE5360" s="2"/>
      <c r="AF5360" s="2"/>
      <c r="AG5360" s="2"/>
      <c r="AH5360" s="55"/>
      <c r="AI5360" s="73"/>
      <c r="AJ5360" s="72"/>
      <c r="AK5360" s="72"/>
      <c r="AL5360" s="72"/>
      <c r="AM5360" s="80"/>
      <c r="AN5360" s="3"/>
      <c r="AO5360" s="2"/>
      <c r="AP5360" s="2"/>
      <c r="AQ5360" s="2"/>
      <c r="AR5360" s="55"/>
      <c r="AS5360" s="86"/>
      <c r="AT5360" s="85"/>
      <c r="AU5360" s="85"/>
      <c r="AV5360" s="85"/>
      <c r="AW5360" s="100"/>
      <c r="AX5360" s="3"/>
      <c r="AY5360" s="2"/>
      <c r="AZ5360" s="2"/>
      <c r="BA5360" s="2"/>
      <c r="BB5360" s="55"/>
      <c r="BC5360" s="106"/>
      <c r="BD5360" s="105"/>
      <c r="BE5360" s="105"/>
      <c r="BF5360" s="105"/>
      <c r="BG5360" s="109"/>
      <c r="BH5360" s="3"/>
      <c r="BI5360" s="2"/>
      <c r="BJ5360" s="2"/>
      <c r="BK5360" s="2"/>
      <c r="BL5360" s="55"/>
      <c r="BM5360" s="49"/>
      <c r="BN5360" s="48"/>
      <c r="BO5360" s="48"/>
      <c r="BP5360" s="48"/>
      <c r="BQ5360" s="117"/>
      <c r="BR5360" s="3"/>
      <c r="BS5360" s="2"/>
      <c r="BT5360" s="2"/>
      <c r="BU5360" s="2"/>
      <c r="BV5360" s="55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18" t="s">
        <v>5</v>
      </c>
      <c r="H5361" s="3">
        <v>2024</v>
      </c>
      <c r="I5361" s="20" t="s">
        <v>289</v>
      </c>
      <c r="J5361" s="184" t="s">
        <v>268</v>
      </c>
      <c r="K5361" s="184" t="s">
        <v>318</v>
      </c>
      <c r="L5361" s="187">
        <f t="shared" si="181"/>
        <v>0</v>
      </c>
      <c r="M5361" s="187">
        <f t="shared" si="182"/>
        <v>0</v>
      </c>
      <c r="N5361" s="186"/>
      <c r="O5361" s="33"/>
      <c r="P5361" s="33"/>
      <c r="Q5361" s="33"/>
      <c r="R5361" s="33"/>
      <c r="S5361" s="42"/>
      <c r="T5361" s="2"/>
      <c r="U5361" s="2"/>
      <c r="V5361" s="2"/>
      <c r="W5361" s="2"/>
      <c r="X5361" s="55"/>
      <c r="Y5361" s="62"/>
      <c r="Z5361" s="62"/>
      <c r="AA5361" s="62"/>
      <c r="AB5361" s="62"/>
      <c r="AC5361" s="68"/>
      <c r="AD5361" s="2"/>
      <c r="AE5361" s="2"/>
      <c r="AF5361" s="2"/>
      <c r="AG5361" s="2"/>
      <c r="AH5361" s="55"/>
      <c r="AI5361" s="72"/>
      <c r="AJ5361" s="72"/>
      <c r="AK5361" s="72"/>
      <c r="AL5361" s="72"/>
      <c r="AM5361" s="80"/>
      <c r="AN5361" s="2"/>
      <c r="AO5361" s="2"/>
      <c r="AP5361" s="2"/>
      <c r="AQ5361" s="2"/>
      <c r="AR5361" s="55"/>
      <c r="AS5361" s="85"/>
      <c r="AT5361" s="85"/>
      <c r="AU5361" s="85"/>
      <c r="AV5361" s="85"/>
      <c r="AW5361" s="100"/>
      <c r="AX5361" s="2"/>
      <c r="AY5361" s="2"/>
      <c r="AZ5361" s="2"/>
      <c r="BA5361" s="2"/>
      <c r="BB5361" s="55"/>
      <c r="BC5361" s="105"/>
      <c r="BD5361" s="105"/>
      <c r="BE5361" s="105"/>
      <c r="BF5361" s="105"/>
      <c r="BG5361" s="109"/>
      <c r="BH5361" s="2"/>
      <c r="BI5361" s="2"/>
      <c r="BJ5361" s="2"/>
      <c r="BK5361" s="2"/>
      <c r="BL5361" s="55"/>
      <c r="BM5361" s="48"/>
      <c r="BN5361" s="48"/>
      <c r="BO5361" s="48"/>
      <c r="BP5361" s="48"/>
      <c r="BQ5361" s="117"/>
      <c r="BR5361" s="2"/>
      <c r="BS5361" s="2"/>
      <c r="BT5361" s="2"/>
      <c r="BU5361" s="2"/>
      <c r="BV5361" s="55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18" t="s">
        <v>5</v>
      </c>
      <c r="H5362" s="3">
        <v>2024</v>
      </c>
      <c r="I5362" s="20" t="s">
        <v>289</v>
      </c>
      <c r="J5362" s="184" t="s">
        <v>292</v>
      </c>
      <c r="K5362" s="184" t="s">
        <v>318</v>
      </c>
      <c r="L5362" s="187">
        <f t="shared" si="181"/>
        <v>0</v>
      </c>
      <c r="M5362" s="187">
        <f t="shared" si="182"/>
        <v>0</v>
      </c>
      <c r="N5362" s="186"/>
      <c r="O5362" s="33"/>
      <c r="P5362" s="33"/>
      <c r="Q5362" s="33"/>
      <c r="R5362" s="33"/>
      <c r="S5362" s="42"/>
      <c r="T5362" s="2"/>
      <c r="U5362" s="2"/>
      <c r="V5362" s="2"/>
      <c r="W5362" s="2"/>
      <c r="X5362" s="55"/>
      <c r="Y5362" s="62"/>
      <c r="Z5362" s="62"/>
      <c r="AA5362" s="62"/>
      <c r="AB5362" s="62"/>
      <c r="AC5362" s="68"/>
      <c r="AD5362" s="2"/>
      <c r="AE5362" s="2"/>
      <c r="AF5362" s="2"/>
      <c r="AG5362" s="2"/>
      <c r="AH5362" s="55"/>
      <c r="AI5362" s="72"/>
      <c r="AJ5362" s="72"/>
      <c r="AK5362" s="72"/>
      <c r="AL5362" s="72"/>
      <c r="AM5362" s="80"/>
      <c r="AN5362" s="2"/>
      <c r="AO5362" s="2"/>
      <c r="AP5362" s="2"/>
      <c r="AQ5362" s="2"/>
      <c r="AR5362" s="55"/>
      <c r="AS5362" s="85"/>
      <c r="AT5362" s="85"/>
      <c r="AU5362" s="85"/>
      <c r="AV5362" s="85"/>
      <c r="AW5362" s="100"/>
      <c r="AX5362" s="2"/>
      <c r="AY5362" s="2"/>
      <c r="AZ5362" s="2"/>
      <c r="BA5362" s="2"/>
      <c r="BB5362" s="55"/>
      <c r="BC5362" s="105"/>
      <c r="BD5362" s="105"/>
      <c r="BE5362" s="105"/>
      <c r="BF5362" s="105"/>
      <c r="BG5362" s="109"/>
      <c r="BH5362" s="2"/>
      <c r="BI5362" s="2"/>
      <c r="BJ5362" s="2"/>
      <c r="BK5362" s="2"/>
      <c r="BL5362" s="55"/>
      <c r="BM5362" s="48"/>
      <c r="BN5362" s="48"/>
      <c r="BO5362" s="48"/>
      <c r="BP5362" s="48"/>
      <c r="BQ5362" s="117"/>
      <c r="BR5362" s="2"/>
      <c r="BS5362" s="2"/>
      <c r="BT5362" s="2"/>
      <c r="BU5362" s="2"/>
      <c r="BV5362" s="55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18" t="s">
        <v>5</v>
      </c>
      <c r="H5363" s="3">
        <v>2024</v>
      </c>
      <c r="I5363" s="20" t="s">
        <v>285</v>
      </c>
      <c r="J5363" s="184" t="s">
        <v>293</v>
      </c>
      <c r="K5363" s="184" t="s">
        <v>318</v>
      </c>
      <c r="L5363" s="187">
        <f t="shared" si="181"/>
        <v>0</v>
      </c>
      <c r="M5363" s="187">
        <f t="shared" si="182"/>
        <v>0</v>
      </c>
      <c r="N5363" s="186"/>
      <c r="O5363" s="33"/>
      <c r="P5363" s="33"/>
      <c r="Q5363" s="33"/>
      <c r="R5363" s="34"/>
      <c r="S5363" s="41"/>
      <c r="T5363" s="2"/>
      <c r="U5363" s="2"/>
      <c r="V5363" s="2"/>
      <c r="W5363" s="3"/>
      <c r="X5363" s="56"/>
      <c r="Y5363" s="62"/>
      <c r="Z5363" s="62"/>
      <c r="AA5363" s="62"/>
      <c r="AB5363" s="64"/>
      <c r="AC5363" s="69"/>
      <c r="AD5363" s="2"/>
      <c r="AE5363" s="2"/>
      <c r="AF5363" s="2"/>
      <c r="AG5363" s="3"/>
      <c r="AH5363" s="56"/>
      <c r="AI5363" s="72"/>
      <c r="AJ5363" s="72"/>
      <c r="AK5363" s="72"/>
      <c r="AL5363" s="73"/>
      <c r="AM5363" s="81"/>
      <c r="AN5363" s="2"/>
      <c r="AO5363" s="2"/>
      <c r="AP5363" s="2"/>
      <c r="AQ5363" s="3"/>
      <c r="AR5363" s="56"/>
      <c r="AS5363" s="85"/>
      <c r="AT5363" s="85"/>
      <c r="AU5363" s="85"/>
      <c r="AV5363" s="86"/>
      <c r="AW5363" s="101"/>
      <c r="AX5363" s="2"/>
      <c r="AY5363" s="2"/>
      <c r="AZ5363" s="2"/>
      <c r="BA5363" s="3"/>
      <c r="BB5363" s="56"/>
      <c r="BC5363" s="105"/>
      <c r="BD5363" s="105"/>
      <c r="BE5363" s="105"/>
      <c r="BF5363" s="106"/>
      <c r="BG5363" s="110"/>
      <c r="BH5363" s="2"/>
      <c r="BI5363" s="2"/>
      <c r="BJ5363" s="2"/>
      <c r="BK5363" s="3"/>
      <c r="BL5363" s="56"/>
      <c r="BM5363" s="48"/>
      <c r="BN5363" s="48"/>
      <c r="BO5363" s="48"/>
      <c r="BP5363" s="49"/>
      <c r="BQ5363" s="118"/>
      <c r="BR5363" s="2"/>
      <c r="BS5363" s="2"/>
      <c r="BT5363" s="2"/>
      <c r="BU5363" s="3"/>
      <c r="BV5363" s="56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18" t="s">
        <v>5</v>
      </c>
      <c r="H5364" s="3">
        <v>2024</v>
      </c>
      <c r="I5364" s="20" t="s">
        <v>287</v>
      </c>
      <c r="J5364" s="184" t="s">
        <v>269</v>
      </c>
      <c r="K5364" s="184" t="s">
        <v>320</v>
      </c>
      <c r="L5364" s="187">
        <f t="shared" si="181"/>
        <v>5</v>
      </c>
      <c r="M5364" s="187">
        <f t="shared" si="182"/>
        <v>9.0120000000000005</v>
      </c>
      <c r="N5364" s="186"/>
      <c r="O5364" s="33"/>
      <c r="P5364" s="33"/>
      <c r="Q5364" s="33"/>
      <c r="R5364" s="33"/>
      <c r="S5364" s="42"/>
      <c r="T5364" s="2"/>
      <c r="U5364" s="2"/>
      <c r="V5364" s="2"/>
      <c r="W5364" s="2"/>
      <c r="X5364" s="55"/>
      <c r="Y5364" s="62"/>
      <c r="Z5364" s="62"/>
      <c r="AA5364" s="62"/>
      <c r="AB5364" s="64">
        <v>5</v>
      </c>
      <c r="AC5364" s="68">
        <v>9.0120000000000005</v>
      </c>
      <c r="AD5364" s="2"/>
      <c r="AE5364" s="2"/>
      <c r="AF5364" s="2"/>
      <c r="AG5364" s="2"/>
      <c r="AH5364" s="55"/>
      <c r="AI5364" s="72"/>
      <c r="AJ5364" s="72"/>
      <c r="AK5364" s="72"/>
      <c r="AL5364" s="72"/>
      <c r="AM5364" s="80"/>
      <c r="AN5364" s="2"/>
      <c r="AO5364" s="2"/>
      <c r="AP5364" s="2"/>
      <c r="AQ5364" s="2"/>
      <c r="AR5364" s="55"/>
      <c r="AS5364" s="85"/>
      <c r="AT5364" s="85"/>
      <c r="AU5364" s="85"/>
      <c r="AV5364" s="85"/>
      <c r="AW5364" s="100"/>
      <c r="AX5364" s="2"/>
      <c r="AY5364" s="2"/>
      <c r="AZ5364" s="2"/>
      <c r="BA5364" s="2"/>
      <c r="BB5364" s="55"/>
      <c r="BC5364" s="105"/>
      <c r="BD5364" s="105"/>
      <c r="BE5364" s="105"/>
      <c r="BF5364" s="105"/>
      <c r="BG5364" s="109"/>
      <c r="BH5364" s="2"/>
      <c r="BI5364" s="2"/>
      <c r="BJ5364" s="2"/>
      <c r="BK5364" s="2"/>
      <c r="BL5364" s="55"/>
      <c r="BM5364" s="48"/>
      <c r="BN5364" s="48"/>
      <c r="BO5364" s="48"/>
      <c r="BP5364" s="48"/>
      <c r="BQ5364" s="117"/>
      <c r="BR5364" s="2"/>
      <c r="BS5364" s="2"/>
      <c r="BT5364" s="2"/>
      <c r="BU5364" s="2"/>
      <c r="BV5364" s="55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18" t="s">
        <v>5</v>
      </c>
      <c r="H5365" s="3">
        <v>2024</v>
      </c>
      <c r="I5365" s="20" t="s">
        <v>287</v>
      </c>
      <c r="J5365" s="184" t="s">
        <v>270</v>
      </c>
      <c r="K5365" s="184" t="s">
        <v>320</v>
      </c>
      <c r="L5365" s="187">
        <f t="shared" si="181"/>
        <v>0</v>
      </c>
      <c r="M5365" s="187">
        <f t="shared" si="182"/>
        <v>0</v>
      </c>
      <c r="N5365" s="186"/>
      <c r="O5365" s="33"/>
      <c r="P5365" s="33"/>
      <c r="Q5365" s="33"/>
      <c r="R5365" s="33"/>
      <c r="S5365" s="42"/>
      <c r="T5365" s="2"/>
      <c r="U5365" s="2"/>
      <c r="V5365" s="2"/>
      <c r="W5365" s="2"/>
      <c r="X5365" s="55"/>
      <c r="Y5365" s="62"/>
      <c r="Z5365" s="62"/>
      <c r="AA5365" s="62"/>
      <c r="AB5365" s="62"/>
      <c r="AC5365" s="68"/>
      <c r="AD5365" s="2"/>
      <c r="AE5365" s="2"/>
      <c r="AF5365" s="2"/>
      <c r="AG5365" s="2"/>
      <c r="AH5365" s="55"/>
      <c r="AI5365" s="72"/>
      <c r="AJ5365" s="72"/>
      <c r="AK5365" s="72"/>
      <c r="AL5365" s="72"/>
      <c r="AM5365" s="80"/>
      <c r="AN5365" s="2"/>
      <c r="AO5365" s="2"/>
      <c r="AP5365" s="2"/>
      <c r="AQ5365" s="2"/>
      <c r="AR5365" s="55"/>
      <c r="AS5365" s="85"/>
      <c r="AT5365" s="85"/>
      <c r="AU5365" s="85"/>
      <c r="AV5365" s="85"/>
      <c r="AW5365" s="100"/>
      <c r="AX5365" s="2"/>
      <c r="AY5365" s="2"/>
      <c r="AZ5365" s="2"/>
      <c r="BA5365" s="2"/>
      <c r="BB5365" s="55"/>
      <c r="BC5365" s="105"/>
      <c r="BD5365" s="105"/>
      <c r="BE5365" s="105"/>
      <c r="BF5365" s="105"/>
      <c r="BG5365" s="109"/>
      <c r="BH5365" s="2"/>
      <c r="BI5365" s="2"/>
      <c r="BJ5365" s="2"/>
      <c r="BK5365" s="2"/>
      <c r="BL5365" s="55"/>
      <c r="BM5365" s="48"/>
      <c r="BN5365" s="48"/>
      <c r="BO5365" s="48"/>
      <c r="BP5365" s="48"/>
      <c r="BQ5365" s="117"/>
      <c r="BR5365" s="2"/>
      <c r="BS5365" s="2"/>
      <c r="BT5365" s="2"/>
      <c r="BU5365" s="2"/>
      <c r="BV5365" s="55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18" t="s">
        <v>5</v>
      </c>
      <c r="H5366" s="3">
        <v>2024</v>
      </c>
      <c r="I5366" s="20" t="s">
        <v>290</v>
      </c>
      <c r="J5366" s="184" t="s">
        <v>271</v>
      </c>
      <c r="K5366" s="184" t="s">
        <v>321</v>
      </c>
      <c r="L5366" s="187">
        <f t="shared" si="181"/>
        <v>0</v>
      </c>
      <c r="M5366" s="187">
        <f t="shared" si="182"/>
        <v>0</v>
      </c>
      <c r="N5366" s="186"/>
      <c r="O5366" s="33"/>
      <c r="P5366" s="33"/>
      <c r="Q5366" s="33"/>
      <c r="R5366" s="33"/>
      <c r="S5366" s="42"/>
      <c r="T5366" s="2"/>
      <c r="U5366" s="2"/>
      <c r="V5366" s="2"/>
      <c r="W5366" s="2"/>
      <c r="X5366" s="55"/>
      <c r="Y5366" s="62"/>
      <c r="Z5366" s="62"/>
      <c r="AA5366" s="62"/>
      <c r="AB5366" s="62"/>
      <c r="AC5366" s="68"/>
      <c r="AD5366" s="2"/>
      <c r="AE5366" s="2"/>
      <c r="AF5366" s="2"/>
      <c r="AG5366" s="2"/>
      <c r="AH5366" s="55"/>
      <c r="AI5366" s="72"/>
      <c r="AJ5366" s="72"/>
      <c r="AK5366" s="72"/>
      <c r="AL5366" s="72"/>
      <c r="AM5366" s="80"/>
      <c r="AN5366" s="2"/>
      <c r="AO5366" s="2"/>
      <c r="AP5366" s="2"/>
      <c r="AQ5366" s="2"/>
      <c r="AR5366" s="55"/>
      <c r="AS5366" s="85"/>
      <c r="AT5366" s="85"/>
      <c r="AU5366" s="85"/>
      <c r="AV5366" s="85"/>
      <c r="AW5366" s="100"/>
      <c r="AX5366" s="2"/>
      <c r="AY5366" s="2"/>
      <c r="AZ5366" s="2"/>
      <c r="BA5366" s="2"/>
      <c r="BB5366" s="55"/>
      <c r="BC5366" s="105"/>
      <c r="BD5366" s="105"/>
      <c r="BE5366" s="105"/>
      <c r="BF5366" s="105"/>
      <c r="BG5366" s="109"/>
      <c r="BH5366" s="2"/>
      <c r="BI5366" s="2"/>
      <c r="BJ5366" s="2"/>
      <c r="BK5366" s="2"/>
      <c r="BL5366" s="55"/>
      <c r="BM5366" s="48"/>
      <c r="BN5366" s="48"/>
      <c r="BO5366" s="48"/>
      <c r="BP5366" s="48"/>
      <c r="BQ5366" s="117"/>
      <c r="BR5366" s="2"/>
      <c r="BS5366" s="2"/>
      <c r="BT5366" s="2"/>
      <c r="BU5366" s="2"/>
      <c r="BV5366" s="55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18" t="s">
        <v>5</v>
      </c>
      <c r="H5367" s="3">
        <v>2024</v>
      </c>
      <c r="I5367" s="20" t="s">
        <v>284</v>
      </c>
      <c r="J5367" s="184" t="s">
        <v>294</v>
      </c>
      <c r="K5367" s="184" t="s">
        <v>320</v>
      </c>
      <c r="L5367" s="187">
        <f t="shared" si="181"/>
        <v>0</v>
      </c>
      <c r="M5367" s="187">
        <f t="shared" si="182"/>
        <v>0</v>
      </c>
      <c r="N5367" s="186"/>
      <c r="O5367" s="33"/>
      <c r="P5367" s="33"/>
      <c r="Q5367" s="33"/>
      <c r="R5367" s="33"/>
      <c r="S5367" s="42"/>
      <c r="T5367" s="2"/>
      <c r="U5367" s="2"/>
      <c r="V5367" s="2"/>
      <c r="W5367" s="2"/>
      <c r="X5367" s="55"/>
      <c r="Y5367" s="62"/>
      <c r="Z5367" s="62"/>
      <c r="AA5367" s="62"/>
      <c r="AB5367" s="62"/>
      <c r="AC5367" s="68"/>
      <c r="AD5367" s="2"/>
      <c r="AE5367" s="2"/>
      <c r="AF5367" s="2"/>
      <c r="AG5367" s="2"/>
      <c r="AH5367" s="55"/>
      <c r="AI5367" s="72"/>
      <c r="AJ5367" s="72"/>
      <c r="AK5367" s="72"/>
      <c r="AL5367" s="72"/>
      <c r="AM5367" s="80"/>
      <c r="AN5367" s="2"/>
      <c r="AO5367" s="2"/>
      <c r="AP5367" s="2"/>
      <c r="AQ5367" s="2"/>
      <c r="AR5367" s="55"/>
      <c r="AS5367" s="85"/>
      <c r="AT5367" s="85"/>
      <c r="AU5367" s="85"/>
      <c r="AV5367" s="85"/>
      <c r="AW5367" s="100"/>
      <c r="AX5367" s="2"/>
      <c r="AY5367" s="2"/>
      <c r="AZ5367" s="2"/>
      <c r="BA5367" s="2"/>
      <c r="BB5367" s="55"/>
      <c r="BC5367" s="105"/>
      <c r="BD5367" s="105"/>
      <c r="BE5367" s="105"/>
      <c r="BF5367" s="105"/>
      <c r="BG5367" s="109"/>
      <c r="BH5367" s="2"/>
      <c r="BI5367" s="2"/>
      <c r="BJ5367" s="2"/>
      <c r="BK5367" s="2"/>
      <c r="BL5367" s="55"/>
      <c r="BM5367" s="48"/>
      <c r="BN5367" s="48"/>
      <c r="BO5367" s="48"/>
      <c r="BP5367" s="48"/>
      <c r="BQ5367" s="117"/>
      <c r="BR5367" s="2"/>
      <c r="BS5367" s="2"/>
      <c r="BT5367" s="2"/>
      <c r="BU5367" s="2"/>
      <c r="BV5367" s="55"/>
    </row>
    <row r="5368" spans="1:74" ht="28.8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18" t="s">
        <v>5</v>
      </c>
      <c r="H5368" s="3">
        <v>2024</v>
      </c>
      <c r="I5368" s="20" t="s">
        <v>284</v>
      </c>
      <c r="J5368" s="184" t="s">
        <v>346</v>
      </c>
      <c r="K5368" s="184" t="s">
        <v>320</v>
      </c>
      <c r="L5368" s="187">
        <f t="shared" si="181"/>
        <v>0</v>
      </c>
      <c r="M5368" s="187">
        <f t="shared" si="182"/>
        <v>0</v>
      </c>
      <c r="N5368" s="186"/>
      <c r="O5368" s="33"/>
      <c r="P5368" s="36"/>
      <c r="Q5368" s="33"/>
      <c r="R5368" s="33"/>
      <c r="S5368" s="42"/>
      <c r="T5368" s="2"/>
      <c r="U5368" s="30"/>
      <c r="V5368" s="2"/>
      <c r="W5368" s="2"/>
      <c r="X5368" s="55"/>
      <c r="Y5368" s="62"/>
      <c r="Z5368" s="65"/>
      <c r="AA5368" s="62"/>
      <c r="AB5368" s="62"/>
      <c r="AC5368" s="68"/>
      <c r="AD5368" s="2"/>
      <c r="AE5368" s="30"/>
      <c r="AF5368" s="2"/>
      <c r="AG5368" s="2"/>
      <c r="AH5368" s="55"/>
      <c r="AI5368" s="72"/>
      <c r="AJ5368" s="75"/>
      <c r="AK5368" s="72"/>
      <c r="AL5368" s="72"/>
      <c r="AM5368" s="80"/>
      <c r="AN5368" s="2"/>
      <c r="AO5368" s="30"/>
      <c r="AP5368" s="2"/>
      <c r="AQ5368" s="2"/>
      <c r="AR5368" s="55"/>
      <c r="AS5368" s="85"/>
      <c r="AT5368" s="88"/>
      <c r="AU5368" s="85"/>
      <c r="AV5368" s="85"/>
      <c r="AW5368" s="100"/>
      <c r="AX5368" s="2"/>
      <c r="AY5368" s="30"/>
      <c r="AZ5368" s="2"/>
      <c r="BA5368" s="2"/>
      <c r="BB5368" s="55"/>
      <c r="BC5368" s="105"/>
      <c r="BD5368" s="108"/>
      <c r="BE5368" s="105"/>
      <c r="BF5368" s="105"/>
      <c r="BG5368" s="109"/>
      <c r="BH5368" s="2"/>
      <c r="BI5368" s="30"/>
      <c r="BJ5368" s="2"/>
      <c r="BK5368" s="2"/>
      <c r="BL5368" s="55"/>
      <c r="BM5368" s="48"/>
      <c r="BN5368" s="50"/>
      <c r="BO5368" s="48"/>
      <c r="BP5368" s="48"/>
      <c r="BQ5368" s="117"/>
      <c r="BR5368" s="2"/>
      <c r="BS5368" s="30"/>
      <c r="BT5368" s="2"/>
      <c r="BU5368" s="2"/>
      <c r="BV5368" s="55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18" t="s">
        <v>5</v>
      </c>
      <c r="H5369" s="3">
        <v>2024</v>
      </c>
      <c r="I5369" s="20" t="s">
        <v>284</v>
      </c>
      <c r="J5369" s="184" t="s">
        <v>295</v>
      </c>
      <c r="K5369" s="184" t="s">
        <v>320</v>
      </c>
      <c r="L5369" s="187">
        <f t="shared" si="181"/>
        <v>1</v>
      </c>
      <c r="M5369" s="187">
        <f t="shared" si="182"/>
        <v>1.522</v>
      </c>
      <c r="N5369" s="186" t="s">
        <v>517</v>
      </c>
      <c r="O5369" s="33"/>
      <c r="P5369" s="33"/>
      <c r="Q5369" s="33"/>
      <c r="R5369" s="33"/>
      <c r="S5369" s="42"/>
      <c r="T5369" s="2">
        <v>1</v>
      </c>
      <c r="U5369" s="2"/>
      <c r="V5369" s="2"/>
      <c r="W5369" s="2">
        <v>1</v>
      </c>
      <c r="X5369" s="55">
        <v>1.522</v>
      </c>
      <c r="Y5369" s="62"/>
      <c r="Z5369" s="62"/>
      <c r="AA5369" s="62"/>
      <c r="AB5369" s="62"/>
      <c r="AC5369" s="68"/>
      <c r="AD5369" s="2"/>
      <c r="AE5369" s="2"/>
      <c r="AF5369" s="2"/>
      <c r="AG5369" s="2"/>
      <c r="AH5369" s="55"/>
      <c r="AI5369" s="72"/>
      <c r="AJ5369" s="72"/>
      <c r="AK5369" s="72"/>
      <c r="AL5369" s="72"/>
      <c r="AM5369" s="80"/>
      <c r="AN5369" s="2"/>
      <c r="AO5369" s="2"/>
      <c r="AP5369" s="2"/>
      <c r="AQ5369" s="2"/>
      <c r="AR5369" s="55"/>
      <c r="AS5369" s="85"/>
      <c r="AT5369" s="85"/>
      <c r="AU5369" s="85"/>
      <c r="AV5369" s="85"/>
      <c r="AW5369" s="100"/>
      <c r="AX5369" s="2"/>
      <c r="AY5369" s="2"/>
      <c r="AZ5369" s="2"/>
      <c r="BA5369" s="2"/>
      <c r="BB5369" s="55"/>
      <c r="BC5369" s="105"/>
      <c r="BD5369" s="105"/>
      <c r="BE5369" s="105"/>
      <c r="BF5369" s="105"/>
      <c r="BG5369" s="109"/>
      <c r="BH5369" s="2"/>
      <c r="BI5369" s="2"/>
      <c r="BJ5369" s="2"/>
      <c r="BK5369" s="2"/>
      <c r="BL5369" s="55"/>
      <c r="BM5369" s="48"/>
      <c r="BN5369" s="48"/>
      <c r="BO5369" s="48"/>
      <c r="BP5369" s="48"/>
      <c r="BQ5369" s="117"/>
      <c r="BR5369" s="2"/>
      <c r="BS5369" s="2"/>
      <c r="BT5369" s="2"/>
      <c r="BU5369" s="2"/>
      <c r="BV5369" s="55"/>
    </row>
    <row r="5370" spans="1:74" ht="28.8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18" t="s">
        <v>5</v>
      </c>
      <c r="H5370" s="3">
        <v>2024</v>
      </c>
      <c r="I5370" s="20" t="s">
        <v>290</v>
      </c>
      <c r="J5370" s="184" t="s">
        <v>299</v>
      </c>
      <c r="K5370" s="184" t="s">
        <v>318</v>
      </c>
      <c r="L5370" s="187">
        <f t="shared" si="181"/>
        <v>0</v>
      </c>
      <c r="M5370" s="187">
        <f t="shared" si="182"/>
        <v>0</v>
      </c>
      <c r="N5370" s="186"/>
      <c r="O5370" s="33"/>
      <c r="P5370" s="33"/>
      <c r="Q5370" s="33"/>
      <c r="R5370" s="33"/>
      <c r="S5370" s="42"/>
      <c r="T5370" s="2"/>
      <c r="U5370" s="2"/>
      <c r="V5370" s="2"/>
      <c r="W5370" s="2"/>
      <c r="X5370" s="55"/>
      <c r="Y5370" s="62"/>
      <c r="Z5370" s="62"/>
      <c r="AA5370" s="62"/>
      <c r="AB5370" s="62"/>
      <c r="AC5370" s="68"/>
      <c r="AD5370" s="2"/>
      <c r="AE5370" s="2"/>
      <c r="AF5370" s="2"/>
      <c r="AG5370" s="2"/>
      <c r="AH5370" s="55"/>
      <c r="AI5370" s="72"/>
      <c r="AJ5370" s="72"/>
      <c r="AK5370" s="72"/>
      <c r="AL5370" s="72"/>
      <c r="AM5370" s="80"/>
      <c r="AN5370" s="2"/>
      <c r="AO5370" s="2"/>
      <c r="AP5370" s="2"/>
      <c r="AQ5370" s="2"/>
      <c r="AR5370" s="55"/>
      <c r="AS5370" s="85"/>
      <c r="AT5370" s="85"/>
      <c r="AU5370" s="85"/>
      <c r="AV5370" s="85"/>
      <c r="AW5370" s="100"/>
      <c r="AX5370" s="2"/>
      <c r="AY5370" s="2"/>
      <c r="AZ5370" s="2"/>
      <c r="BA5370" s="2"/>
      <c r="BB5370" s="55"/>
      <c r="BC5370" s="105"/>
      <c r="BD5370" s="105"/>
      <c r="BE5370" s="105"/>
      <c r="BF5370" s="105"/>
      <c r="BG5370" s="109"/>
      <c r="BH5370" s="2"/>
      <c r="BI5370" s="2"/>
      <c r="BJ5370" s="2"/>
      <c r="BK5370" s="2"/>
      <c r="BL5370" s="55"/>
      <c r="BM5370" s="48"/>
      <c r="BN5370" s="48"/>
      <c r="BO5370" s="48"/>
      <c r="BP5370" s="48"/>
      <c r="BQ5370" s="117"/>
      <c r="BR5370" s="2"/>
      <c r="BS5370" s="2"/>
      <c r="BT5370" s="2"/>
      <c r="BU5370" s="2"/>
      <c r="BV5370" s="55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18" t="s">
        <v>5</v>
      </c>
      <c r="H5371" s="3">
        <v>2024</v>
      </c>
      <c r="I5371" s="20" t="s">
        <v>315</v>
      </c>
      <c r="J5371" s="184" t="s">
        <v>347</v>
      </c>
      <c r="K5371" s="184" t="s">
        <v>320</v>
      </c>
      <c r="L5371" s="187">
        <f t="shared" si="181"/>
        <v>0</v>
      </c>
      <c r="M5371" s="187">
        <f t="shared" si="182"/>
        <v>0</v>
      </c>
      <c r="N5371" s="186"/>
      <c r="O5371" s="33"/>
      <c r="P5371" s="33"/>
      <c r="Q5371" s="33"/>
      <c r="R5371" s="33"/>
      <c r="S5371" s="42"/>
      <c r="T5371" s="2"/>
      <c r="U5371" s="2"/>
      <c r="V5371" s="2"/>
      <c r="W5371" s="2"/>
      <c r="X5371" s="55"/>
      <c r="Y5371" s="62"/>
      <c r="Z5371" s="62"/>
      <c r="AA5371" s="62"/>
      <c r="AB5371" s="62"/>
      <c r="AC5371" s="68"/>
      <c r="AD5371" s="2"/>
      <c r="AE5371" s="2"/>
      <c r="AF5371" s="2"/>
      <c r="AG5371" s="2"/>
      <c r="AH5371" s="55"/>
      <c r="AI5371" s="72"/>
      <c r="AJ5371" s="72"/>
      <c r="AK5371" s="72"/>
      <c r="AL5371" s="72"/>
      <c r="AM5371" s="80"/>
      <c r="AN5371" s="2"/>
      <c r="AO5371" s="2"/>
      <c r="AP5371" s="2"/>
      <c r="AQ5371" s="2"/>
      <c r="AR5371" s="55"/>
      <c r="AS5371" s="85"/>
      <c r="AT5371" s="85"/>
      <c r="AU5371" s="85"/>
      <c r="AV5371" s="85"/>
      <c r="AW5371" s="100"/>
      <c r="AX5371" s="2"/>
      <c r="AY5371" s="2"/>
      <c r="AZ5371" s="2"/>
      <c r="BA5371" s="2"/>
      <c r="BB5371" s="55"/>
      <c r="BC5371" s="105"/>
      <c r="BD5371" s="105"/>
      <c r="BE5371" s="105"/>
      <c r="BF5371" s="105"/>
      <c r="BG5371" s="109"/>
      <c r="BH5371" s="2"/>
      <c r="BI5371" s="2"/>
      <c r="BJ5371" s="2"/>
      <c r="BK5371" s="2"/>
      <c r="BL5371" s="55"/>
      <c r="BM5371" s="48"/>
      <c r="BN5371" s="48"/>
      <c r="BO5371" s="48"/>
      <c r="BP5371" s="48"/>
      <c r="BQ5371" s="117"/>
      <c r="BR5371" s="2"/>
      <c r="BS5371" s="2"/>
      <c r="BT5371" s="2"/>
      <c r="BU5371" s="2"/>
      <c r="BV5371" s="55"/>
    </row>
    <row r="5372" spans="1:74" ht="28.8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18" t="s">
        <v>5</v>
      </c>
      <c r="H5372" s="3">
        <v>2024</v>
      </c>
      <c r="I5372" s="20" t="s">
        <v>315</v>
      </c>
      <c r="J5372" s="184" t="s">
        <v>296</v>
      </c>
      <c r="K5372" s="184" t="s">
        <v>321</v>
      </c>
      <c r="L5372" s="187">
        <f t="shared" si="181"/>
        <v>0</v>
      </c>
      <c r="M5372" s="187">
        <f t="shared" si="182"/>
        <v>0</v>
      </c>
      <c r="N5372" s="186"/>
      <c r="O5372" s="33"/>
      <c r="P5372" s="33"/>
      <c r="Q5372" s="33"/>
      <c r="R5372" s="33"/>
      <c r="S5372" s="42"/>
      <c r="T5372" s="2"/>
      <c r="U5372" s="2"/>
      <c r="V5372" s="2"/>
      <c r="W5372" s="2"/>
      <c r="X5372" s="55"/>
      <c r="Y5372" s="62"/>
      <c r="Z5372" s="62"/>
      <c r="AA5372" s="62"/>
      <c r="AB5372" s="62"/>
      <c r="AC5372" s="68"/>
      <c r="AD5372" s="2"/>
      <c r="AE5372" s="2"/>
      <c r="AF5372" s="2"/>
      <c r="AG5372" s="2"/>
      <c r="AH5372" s="55"/>
      <c r="AI5372" s="72"/>
      <c r="AJ5372" s="72"/>
      <c r="AK5372" s="72"/>
      <c r="AL5372" s="72"/>
      <c r="AM5372" s="80"/>
      <c r="AN5372" s="2"/>
      <c r="AO5372" s="2"/>
      <c r="AP5372" s="2"/>
      <c r="AQ5372" s="2"/>
      <c r="AR5372" s="55"/>
      <c r="AS5372" s="85"/>
      <c r="AT5372" s="85"/>
      <c r="AU5372" s="85"/>
      <c r="AV5372" s="85"/>
      <c r="AW5372" s="100"/>
      <c r="AX5372" s="2"/>
      <c r="AY5372" s="2"/>
      <c r="AZ5372" s="2"/>
      <c r="BA5372" s="2"/>
      <c r="BB5372" s="55"/>
      <c r="BC5372" s="105"/>
      <c r="BD5372" s="105"/>
      <c r="BE5372" s="105"/>
      <c r="BF5372" s="105"/>
      <c r="BG5372" s="109"/>
      <c r="BH5372" s="2"/>
      <c r="BI5372" s="2"/>
      <c r="BJ5372" s="2"/>
      <c r="BK5372" s="2"/>
      <c r="BL5372" s="55"/>
      <c r="BM5372" s="48"/>
      <c r="BN5372" s="48"/>
      <c r="BO5372" s="48"/>
      <c r="BP5372" s="48"/>
      <c r="BQ5372" s="117"/>
      <c r="BR5372" s="2"/>
      <c r="BS5372" s="2"/>
      <c r="BT5372" s="2"/>
      <c r="BU5372" s="2"/>
      <c r="BV5372" s="55"/>
    </row>
    <row r="5373" spans="1:74" ht="28.8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18" t="s">
        <v>5</v>
      </c>
      <c r="H5373" s="3">
        <v>2024</v>
      </c>
      <c r="I5373" s="20" t="s">
        <v>316</v>
      </c>
      <c r="J5373" s="184" t="s">
        <v>297</v>
      </c>
      <c r="K5373" s="184" t="s">
        <v>318</v>
      </c>
      <c r="L5373" s="187">
        <f t="shared" si="181"/>
        <v>0</v>
      </c>
      <c r="M5373" s="187">
        <f t="shared" si="182"/>
        <v>0</v>
      </c>
      <c r="N5373" s="186"/>
      <c r="O5373" s="33"/>
      <c r="P5373" s="33"/>
      <c r="Q5373" s="33"/>
      <c r="R5373" s="33"/>
      <c r="S5373" s="42"/>
      <c r="T5373" s="2"/>
      <c r="U5373" s="2"/>
      <c r="V5373" s="2"/>
      <c r="W5373" s="2"/>
      <c r="X5373" s="55"/>
      <c r="Y5373" s="62"/>
      <c r="Z5373" s="62"/>
      <c r="AA5373" s="62"/>
      <c r="AB5373" s="62"/>
      <c r="AC5373" s="68"/>
      <c r="AD5373" s="2"/>
      <c r="AE5373" s="2"/>
      <c r="AF5373" s="2"/>
      <c r="AG5373" s="2"/>
      <c r="AH5373" s="55"/>
      <c r="AI5373" s="72"/>
      <c r="AJ5373" s="72"/>
      <c r="AK5373" s="72"/>
      <c r="AL5373" s="72"/>
      <c r="AM5373" s="80"/>
      <c r="AN5373" s="2"/>
      <c r="AO5373" s="2"/>
      <c r="AP5373" s="2"/>
      <c r="AQ5373" s="2"/>
      <c r="AR5373" s="55"/>
      <c r="AS5373" s="85"/>
      <c r="AT5373" s="85"/>
      <c r="AU5373" s="85"/>
      <c r="AV5373" s="85"/>
      <c r="AW5373" s="100"/>
      <c r="AX5373" s="2"/>
      <c r="AY5373" s="2"/>
      <c r="AZ5373" s="2"/>
      <c r="BA5373" s="2"/>
      <c r="BB5373" s="55"/>
      <c r="BC5373" s="105"/>
      <c r="BD5373" s="105"/>
      <c r="BE5373" s="105"/>
      <c r="BF5373" s="105"/>
      <c r="BG5373" s="109"/>
      <c r="BH5373" s="2"/>
      <c r="BI5373" s="2"/>
      <c r="BJ5373" s="2"/>
      <c r="BK5373" s="2"/>
      <c r="BL5373" s="55"/>
      <c r="BM5373" s="48"/>
      <c r="BN5373" s="48"/>
      <c r="BO5373" s="48"/>
      <c r="BP5373" s="48"/>
      <c r="BQ5373" s="117"/>
      <c r="BR5373" s="2"/>
      <c r="BS5373" s="2"/>
      <c r="BT5373" s="2"/>
      <c r="BU5373" s="2"/>
      <c r="BV5373" s="55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18" t="s">
        <v>5</v>
      </c>
      <c r="H5374" s="3">
        <v>2024</v>
      </c>
      <c r="I5374" s="20" t="s">
        <v>316</v>
      </c>
      <c r="J5374" s="185" t="s">
        <v>348</v>
      </c>
      <c r="K5374" s="185" t="s">
        <v>320</v>
      </c>
      <c r="L5374" s="187">
        <f t="shared" si="181"/>
        <v>0</v>
      </c>
      <c r="M5374" s="187">
        <f t="shared" si="182"/>
        <v>0</v>
      </c>
      <c r="N5374" s="186"/>
      <c r="O5374" s="33"/>
      <c r="P5374" s="33"/>
      <c r="Q5374" s="33"/>
      <c r="R5374" s="33"/>
      <c r="S5374" s="42"/>
      <c r="T5374" s="2"/>
      <c r="U5374" s="2"/>
      <c r="V5374" s="2"/>
      <c r="W5374" s="2"/>
      <c r="X5374" s="55"/>
      <c r="Y5374" s="62"/>
      <c r="Z5374" s="62"/>
      <c r="AA5374" s="62"/>
      <c r="AB5374" s="62"/>
      <c r="AC5374" s="68"/>
      <c r="AD5374" s="2"/>
      <c r="AE5374" s="2"/>
      <c r="AF5374" s="2"/>
      <c r="AG5374" s="2"/>
      <c r="AH5374" s="55"/>
      <c r="AI5374" s="72"/>
      <c r="AJ5374" s="72"/>
      <c r="AK5374" s="72"/>
      <c r="AL5374" s="72"/>
      <c r="AM5374" s="80"/>
      <c r="AN5374" s="2"/>
      <c r="AO5374" s="2"/>
      <c r="AP5374" s="2"/>
      <c r="AQ5374" s="2"/>
      <c r="AR5374" s="55"/>
      <c r="AS5374" s="85"/>
      <c r="AT5374" s="85"/>
      <c r="AU5374" s="85"/>
      <c r="AV5374" s="85"/>
      <c r="AW5374" s="100"/>
      <c r="AX5374" s="2"/>
      <c r="AY5374" s="2"/>
      <c r="AZ5374" s="2"/>
      <c r="BA5374" s="2"/>
      <c r="BB5374" s="55"/>
      <c r="BC5374" s="105"/>
      <c r="BD5374" s="105"/>
      <c r="BE5374" s="105"/>
      <c r="BF5374" s="105"/>
      <c r="BG5374" s="109"/>
      <c r="BH5374" s="2"/>
      <c r="BI5374" s="2"/>
      <c r="BJ5374" s="2"/>
      <c r="BK5374" s="2"/>
      <c r="BL5374" s="55"/>
      <c r="BM5374" s="48"/>
      <c r="BN5374" s="48"/>
      <c r="BO5374" s="48"/>
      <c r="BP5374" s="48"/>
      <c r="BQ5374" s="117"/>
      <c r="BR5374" s="2"/>
      <c r="BS5374" s="2"/>
      <c r="BT5374" s="2"/>
      <c r="BU5374" s="2"/>
      <c r="BV5374" s="55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18" t="s">
        <v>5</v>
      </c>
      <c r="H5375" s="3">
        <v>2024</v>
      </c>
      <c r="I5375" s="20" t="s">
        <v>282</v>
      </c>
      <c r="J5375" s="184" t="s">
        <v>272</v>
      </c>
      <c r="K5375" s="184" t="s">
        <v>321</v>
      </c>
      <c r="L5375" s="187">
        <f t="shared" si="181"/>
        <v>0</v>
      </c>
      <c r="M5375" s="187">
        <f t="shared" si="182"/>
        <v>0</v>
      </c>
      <c r="N5375" s="186"/>
      <c r="O5375" s="33"/>
      <c r="P5375" s="33"/>
      <c r="Q5375" s="33"/>
      <c r="R5375" s="33"/>
      <c r="S5375" s="42"/>
      <c r="T5375" s="2"/>
      <c r="U5375" s="2"/>
      <c r="V5375" s="2"/>
      <c r="W5375" s="2"/>
      <c r="X5375" s="55"/>
      <c r="Y5375" s="62"/>
      <c r="Z5375" s="62"/>
      <c r="AA5375" s="62"/>
      <c r="AB5375" s="62"/>
      <c r="AC5375" s="68"/>
      <c r="AD5375" s="2"/>
      <c r="AE5375" s="2"/>
      <c r="AF5375" s="2"/>
      <c r="AG5375" s="2"/>
      <c r="AH5375" s="55"/>
      <c r="AI5375" s="72"/>
      <c r="AJ5375" s="72"/>
      <c r="AK5375" s="72"/>
      <c r="AL5375" s="72"/>
      <c r="AM5375" s="80"/>
      <c r="AN5375" s="2"/>
      <c r="AO5375" s="2"/>
      <c r="AP5375" s="2"/>
      <c r="AQ5375" s="2"/>
      <c r="AR5375" s="55"/>
      <c r="AS5375" s="85"/>
      <c r="AT5375" s="85"/>
      <c r="AU5375" s="85"/>
      <c r="AV5375" s="85"/>
      <c r="AW5375" s="100"/>
      <c r="AX5375" s="2"/>
      <c r="AY5375" s="2"/>
      <c r="AZ5375" s="2"/>
      <c r="BA5375" s="2"/>
      <c r="BB5375" s="55"/>
      <c r="BC5375" s="105"/>
      <c r="BD5375" s="105"/>
      <c r="BE5375" s="105"/>
      <c r="BF5375" s="105"/>
      <c r="BG5375" s="109"/>
      <c r="BH5375" s="2"/>
      <c r="BI5375" s="2"/>
      <c r="BJ5375" s="2"/>
      <c r="BK5375" s="2"/>
      <c r="BL5375" s="55"/>
      <c r="BM5375" s="48"/>
      <c r="BN5375" s="48"/>
      <c r="BO5375" s="48"/>
      <c r="BP5375" s="48"/>
      <c r="BQ5375" s="117"/>
      <c r="BR5375" s="2"/>
      <c r="BS5375" s="2"/>
      <c r="BT5375" s="2"/>
      <c r="BU5375" s="2"/>
      <c r="BV5375" s="55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18" t="s">
        <v>5</v>
      </c>
      <c r="H5376" s="3">
        <v>2024</v>
      </c>
      <c r="I5376" s="20" t="s">
        <v>282</v>
      </c>
      <c r="J5376" s="184" t="s">
        <v>273</v>
      </c>
      <c r="K5376" s="184" t="s">
        <v>321</v>
      </c>
      <c r="L5376" s="187">
        <f t="shared" si="181"/>
        <v>4.0000000000000001E-3</v>
      </c>
      <c r="M5376" s="187">
        <f t="shared" si="182"/>
        <v>9.94</v>
      </c>
      <c r="N5376" s="186" t="s">
        <v>486</v>
      </c>
      <c r="O5376" s="33"/>
      <c r="P5376" s="33"/>
      <c r="Q5376" s="33"/>
      <c r="R5376" s="33"/>
      <c r="S5376" s="42"/>
      <c r="T5376" s="2"/>
      <c r="U5376" s="2"/>
      <c r="V5376" s="2"/>
      <c r="W5376" s="2"/>
      <c r="X5376" s="55"/>
      <c r="Y5376" s="62"/>
      <c r="Z5376" s="62"/>
      <c r="AA5376" s="62"/>
      <c r="AB5376" s="62"/>
      <c r="AC5376" s="68"/>
      <c r="AD5376" s="2"/>
      <c r="AE5376" s="2" t="s">
        <v>363</v>
      </c>
      <c r="AF5376" s="2" t="s">
        <v>481</v>
      </c>
      <c r="AG5376" s="2">
        <v>4.0000000000000001E-3</v>
      </c>
      <c r="AH5376" s="55">
        <v>9.94</v>
      </c>
      <c r="AI5376" s="72"/>
      <c r="AJ5376" s="72"/>
      <c r="AK5376" s="72"/>
      <c r="AL5376" s="72"/>
      <c r="AM5376" s="80"/>
      <c r="AN5376" s="2"/>
      <c r="AO5376" s="2"/>
      <c r="AP5376" s="2"/>
      <c r="AQ5376" s="2"/>
      <c r="AR5376" s="55"/>
      <c r="AS5376" s="85"/>
      <c r="AT5376" s="85"/>
      <c r="AU5376" s="85"/>
      <c r="AV5376" s="85"/>
      <c r="AW5376" s="100"/>
      <c r="AX5376" s="2"/>
      <c r="AY5376" s="2"/>
      <c r="AZ5376" s="2"/>
      <c r="BA5376" s="2"/>
      <c r="BB5376" s="55"/>
      <c r="BC5376" s="105"/>
      <c r="BD5376" s="105"/>
      <c r="BE5376" s="105"/>
      <c r="BF5376" s="105"/>
      <c r="BG5376" s="109"/>
      <c r="BH5376" s="2"/>
      <c r="BI5376" s="2"/>
      <c r="BJ5376" s="2"/>
      <c r="BK5376" s="2"/>
      <c r="BL5376" s="55"/>
      <c r="BM5376" s="48"/>
      <c r="BN5376" s="48"/>
      <c r="BO5376" s="48"/>
      <c r="BP5376" s="48"/>
      <c r="BQ5376" s="117"/>
      <c r="BR5376" s="2"/>
      <c r="BS5376" s="2"/>
      <c r="BT5376" s="2"/>
      <c r="BU5376" s="2"/>
      <c r="BV5376" s="55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18" t="s">
        <v>5</v>
      </c>
      <c r="H5377" s="3">
        <v>2024</v>
      </c>
      <c r="I5377" s="20" t="s">
        <v>282</v>
      </c>
      <c r="J5377" s="184" t="s">
        <v>274</v>
      </c>
      <c r="K5377" s="184" t="s">
        <v>321</v>
      </c>
      <c r="L5377" s="187">
        <f t="shared" si="181"/>
        <v>6.0000000000000001E-3</v>
      </c>
      <c r="M5377" s="187">
        <f t="shared" si="182"/>
        <v>13.04</v>
      </c>
      <c r="N5377" s="186" t="s">
        <v>1551</v>
      </c>
      <c r="O5377" s="33"/>
      <c r="P5377" s="33"/>
      <c r="Q5377" s="33"/>
      <c r="R5377" s="33"/>
      <c r="S5377" s="42"/>
      <c r="T5377" s="2"/>
      <c r="U5377" s="2"/>
      <c r="V5377" s="2"/>
      <c r="W5377" s="2"/>
      <c r="X5377" s="55"/>
      <c r="Y5377" s="62"/>
      <c r="Z5377" s="62"/>
      <c r="AA5377" s="62"/>
      <c r="AB5377" s="62"/>
      <c r="AC5377" s="68"/>
      <c r="AD5377" s="2"/>
      <c r="AE5377" s="2"/>
      <c r="AF5377" s="2"/>
      <c r="AG5377" s="2"/>
      <c r="AH5377" s="55"/>
      <c r="AI5377" s="72"/>
      <c r="AJ5377" s="72"/>
      <c r="AK5377" s="72"/>
      <c r="AL5377" s="72"/>
      <c r="AM5377" s="80"/>
      <c r="AN5377" s="2"/>
      <c r="AO5377" s="2"/>
      <c r="AP5377" s="2"/>
      <c r="AQ5377" s="2"/>
      <c r="AR5377" s="55"/>
      <c r="AS5377" s="85"/>
      <c r="AT5377" s="85"/>
      <c r="AU5377" s="85"/>
      <c r="AV5377" s="85"/>
      <c r="AW5377" s="100"/>
      <c r="AX5377" s="2"/>
      <c r="AY5377" s="2"/>
      <c r="AZ5377" s="2">
        <v>30</v>
      </c>
      <c r="BA5377" s="2">
        <v>6.0000000000000001E-3</v>
      </c>
      <c r="BB5377" s="55">
        <v>13.04</v>
      </c>
      <c r="BC5377" s="105"/>
      <c r="BD5377" s="105"/>
      <c r="BE5377" s="105"/>
      <c r="BF5377" s="105"/>
      <c r="BG5377" s="109"/>
      <c r="BH5377" s="2"/>
      <c r="BI5377" s="2"/>
      <c r="BJ5377" s="2"/>
      <c r="BK5377" s="2"/>
      <c r="BL5377" s="55"/>
      <c r="BM5377" s="48"/>
      <c r="BN5377" s="48"/>
      <c r="BO5377" s="48"/>
      <c r="BP5377" s="48"/>
      <c r="BQ5377" s="117"/>
      <c r="BR5377" s="2"/>
      <c r="BS5377" s="2"/>
      <c r="BT5377" s="2"/>
      <c r="BU5377" s="2"/>
      <c r="BV5377" s="55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18" t="s">
        <v>5</v>
      </c>
      <c r="H5378" s="3">
        <v>2024</v>
      </c>
      <c r="I5378" s="20" t="s">
        <v>282</v>
      </c>
      <c r="J5378" s="184" t="s">
        <v>275</v>
      </c>
      <c r="K5378" s="184" t="s">
        <v>321</v>
      </c>
      <c r="L5378" s="187">
        <f t="shared" si="181"/>
        <v>0</v>
      </c>
      <c r="M5378" s="187">
        <f t="shared" si="182"/>
        <v>0</v>
      </c>
      <c r="N5378" s="186"/>
      <c r="O5378" s="36"/>
      <c r="P5378" s="33"/>
      <c r="Q5378" s="33"/>
      <c r="R5378" s="33"/>
      <c r="S5378" s="42"/>
      <c r="T5378" s="2"/>
      <c r="U5378" s="2"/>
      <c r="V5378" s="2"/>
      <c r="W5378" s="2"/>
      <c r="X5378" s="55"/>
      <c r="Y5378" s="62"/>
      <c r="Z5378" s="62"/>
      <c r="AA5378" s="62"/>
      <c r="AB5378" s="62"/>
      <c r="AC5378" s="68"/>
      <c r="AD5378" s="2"/>
      <c r="AE5378" s="2"/>
      <c r="AF5378" s="2"/>
      <c r="AG5378" s="2"/>
      <c r="AH5378" s="55"/>
      <c r="AI5378" s="72"/>
      <c r="AJ5378" s="72"/>
      <c r="AK5378" s="72"/>
      <c r="AL5378" s="72"/>
      <c r="AM5378" s="80"/>
      <c r="AN5378" s="2"/>
      <c r="AO5378" s="2"/>
      <c r="AP5378" s="2"/>
      <c r="AQ5378" s="2"/>
      <c r="AR5378" s="55"/>
      <c r="AS5378" s="85"/>
      <c r="AT5378" s="85"/>
      <c r="AU5378" s="85"/>
      <c r="AV5378" s="85"/>
      <c r="AW5378" s="100"/>
      <c r="AX5378" s="2"/>
      <c r="AY5378" s="2"/>
      <c r="AZ5378" s="2"/>
      <c r="BA5378" s="2"/>
      <c r="BB5378" s="55"/>
      <c r="BC5378" s="105"/>
      <c r="BD5378" s="105"/>
      <c r="BE5378" s="105"/>
      <c r="BF5378" s="105"/>
      <c r="BG5378" s="109"/>
      <c r="BH5378" s="2"/>
      <c r="BI5378" s="2"/>
      <c r="BJ5378" s="2"/>
      <c r="BK5378" s="2"/>
      <c r="BL5378" s="55"/>
      <c r="BM5378" s="48"/>
      <c r="BN5378" s="48"/>
      <c r="BO5378" s="48"/>
      <c r="BP5378" s="48"/>
      <c r="BQ5378" s="117"/>
      <c r="BR5378" s="2"/>
      <c r="BS5378" s="2"/>
      <c r="BT5378" s="2"/>
      <c r="BU5378" s="2"/>
      <c r="BV5378" s="55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18" t="s">
        <v>5</v>
      </c>
      <c r="H5379" s="3">
        <v>2024</v>
      </c>
      <c r="I5379" s="20" t="s">
        <v>282</v>
      </c>
      <c r="J5379" s="184" t="s">
        <v>276</v>
      </c>
      <c r="K5379" s="184" t="s">
        <v>320</v>
      </c>
      <c r="L5379" s="187">
        <f t="shared" si="181"/>
        <v>1</v>
      </c>
      <c r="M5379" s="187">
        <f t="shared" si="182"/>
        <v>11.266999999999999</v>
      </c>
      <c r="N5379" s="186" t="s">
        <v>1551</v>
      </c>
      <c r="O5379" s="33"/>
      <c r="P5379" s="33"/>
      <c r="Q5379" s="33"/>
      <c r="R5379" s="33"/>
      <c r="S5379" s="42"/>
      <c r="T5379" s="2"/>
      <c r="U5379" s="2"/>
      <c r="V5379" s="2"/>
      <c r="W5379" s="2"/>
      <c r="X5379" s="55"/>
      <c r="Y5379" s="62"/>
      <c r="Z5379" s="62"/>
      <c r="AA5379" s="62"/>
      <c r="AB5379" s="62"/>
      <c r="AC5379" s="68"/>
      <c r="AD5379" s="2"/>
      <c r="AE5379" s="2"/>
      <c r="AF5379" s="2"/>
      <c r="AG5379" s="2"/>
      <c r="AH5379" s="55"/>
      <c r="AI5379" s="72"/>
      <c r="AJ5379" s="72"/>
      <c r="AK5379" s="72"/>
      <c r="AL5379" s="72"/>
      <c r="AM5379" s="80"/>
      <c r="AN5379" s="2"/>
      <c r="AO5379" s="2"/>
      <c r="AP5379" s="2"/>
      <c r="AQ5379" s="2"/>
      <c r="AR5379" s="55"/>
      <c r="AS5379" s="85"/>
      <c r="AT5379" s="85"/>
      <c r="AU5379" s="85"/>
      <c r="AV5379" s="85"/>
      <c r="AW5379" s="100"/>
      <c r="AX5379" s="2"/>
      <c r="AY5379" s="2"/>
      <c r="AZ5379" s="2">
        <v>30</v>
      </c>
      <c r="BA5379" s="2">
        <v>1</v>
      </c>
      <c r="BB5379" s="55">
        <v>11.266999999999999</v>
      </c>
      <c r="BC5379" s="105"/>
      <c r="BD5379" s="105"/>
      <c r="BE5379" s="105"/>
      <c r="BF5379" s="105"/>
      <c r="BG5379" s="109"/>
      <c r="BH5379" s="2"/>
      <c r="BI5379" s="2"/>
      <c r="BJ5379" s="2"/>
      <c r="BK5379" s="2"/>
      <c r="BL5379" s="55"/>
      <c r="BM5379" s="48"/>
      <c r="BN5379" s="48"/>
      <c r="BO5379" s="48"/>
      <c r="BP5379" s="48"/>
      <c r="BQ5379" s="117"/>
      <c r="BR5379" s="2"/>
      <c r="BS5379" s="2"/>
      <c r="BT5379" s="2"/>
      <c r="BU5379" s="2"/>
      <c r="BV5379" s="55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18" t="s">
        <v>5</v>
      </c>
      <c r="H5380" s="3">
        <v>2024</v>
      </c>
      <c r="I5380" s="20" t="s">
        <v>282</v>
      </c>
      <c r="J5380" s="184" t="s">
        <v>277</v>
      </c>
      <c r="K5380" s="184" t="s">
        <v>320</v>
      </c>
      <c r="L5380" s="187">
        <f t="shared" si="181"/>
        <v>2</v>
      </c>
      <c r="M5380" s="187">
        <f t="shared" si="182"/>
        <v>3.3540000000000001</v>
      </c>
      <c r="N5380" s="186" t="s">
        <v>486</v>
      </c>
      <c r="O5380" s="33"/>
      <c r="P5380" s="33"/>
      <c r="Q5380" s="33"/>
      <c r="R5380" s="33"/>
      <c r="S5380" s="42"/>
      <c r="T5380" s="2"/>
      <c r="U5380" s="2"/>
      <c r="V5380" s="2"/>
      <c r="W5380" s="2"/>
      <c r="X5380" s="55"/>
      <c r="Y5380" s="62"/>
      <c r="Z5380" s="62"/>
      <c r="AA5380" s="62"/>
      <c r="AB5380" s="62"/>
      <c r="AC5380" s="68"/>
      <c r="AD5380" s="2"/>
      <c r="AE5380" s="2" t="s">
        <v>486</v>
      </c>
      <c r="AF5380" s="2"/>
      <c r="AG5380" s="2">
        <v>2</v>
      </c>
      <c r="AH5380" s="55">
        <v>3.3540000000000001</v>
      </c>
      <c r="AI5380" s="72"/>
      <c r="AJ5380" s="72"/>
      <c r="AK5380" s="72"/>
      <c r="AL5380" s="72"/>
      <c r="AM5380" s="80"/>
      <c r="AN5380" s="2"/>
      <c r="AO5380" s="2"/>
      <c r="AP5380" s="2"/>
      <c r="AQ5380" s="2"/>
      <c r="AR5380" s="55"/>
      <c r="AS5380" s="85"/>
      <c r="AT5380" s="85"/>
      <c r="AU5380" s="85"/>
      <c r="AV5380" s="85"/>
      <c r="AW5380" s="100"/>
      <c r="AX5380" s="2"/>
      <c r="AY5380" s="2"/>
      <c r="AZ5380" s="2"/>
      <c r="BA5380" s="2"/>
      <c r="BB5380" s="55"/>
      <c r="BC5380" s="105"/>
      <c r="BD5380" s="105"/>
      <c r="BE5380" s="105"/>
      <c r="BF5380" s="105"/>
      <c r="BG5380" s="109"/>
      <c r="BH5380" s="2"/>
      <c r="BI5380" s="2"/>
      <c r="BJ5380" s="2"/>
      <c r="BK5380" s="2"/>
      <c r="BL5380" s="55"/>
      <c r="BM5380" s="48"/>
      <c r="BN5380" s="48"/>
      <c r="BO5380" s="48"/>
      <c r="BP5380" s="48"/>
      <c r="BQ5380" s="117"/>
      <c r="BR5380" s="2"/>
      <c r="BS5380" s="2"/>
      <c r="BT5380" s="2"/>
      <c r="BU5380" s="2"/>
      <c r="BV5380" s="55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18" t="s">
        <v>5</v>
      </c>
      <c r="H5381" s="3">
        <v>2024</v>
      </c>
      <c r="I5381" s="20" t="s">
        <v>283</v>
      </c>
      <c r="J5381" s="184" t="s">
        <v>298</v>
      </c>
      <c r="K5381" s="184" t="s">
        <v>321</v>
      </c>
      <c r="L5381" s="187">
        <f t="shared" si="181"/>
        <v>0</v>
      </c>
      <c r="M5381" s="187">
        <f t="shared" si="182"/>
        <v>0</v>
      </c>
      <c r="N5381" s="186"/>
      <c r="O5381" s="33"/>
      <c r="P5381" s="33"/>
      <c r="Q5381" s="33"/>
      <c r="R5381" s="33"/>
      <c r="S5381" s="42"/>
      <c r="T5381" s="2"/>
      <c r="U5381" s="2"/>
      <c r="V5381" s="2"/>
      <c r="W5381" s="2"/>
      <c r="X5381" s="55"/>
      <c r="Y5381" s="62"/>
      <c r="Z5381" s="62"/>
      <c r="AA5381" s="62"/>
      <c r="AB5381" s="62"/>
      <c r="AC5381" s="68"/>
      <c r="AD5381" s="2"/>
      <c r="AE5381" s="2"/>
      <c r="AF5381" s="2"/>
      <c r="AG5381" s="2"/>
      <c r="AH5381" s="55"/>
      <c r="AI5381" s="72"/>
      <c r="AJ5381" s="72"/>
      <c r="AK5381" s="72"/>
      <c r="AL5381" s="72"/>
      <c r="AM5381" s="80"/>
      <c r="AN5381" s="2"/>
      <c r="AO5381" s="2"/>
      <c r="AP5381" s="2"/>
      <c r="AQ5381" s="2"/>
      <c r="AR5381" s="55"/>
      <c r="AS5381" s="85"/>
      <c r="AT5381" s="85"/>
      <c r="AU5381" s="85"/>
      <c r="AV5381" s="85"/>
      <c r="AW5381" s="100"/>
      <c r="AX5381" s="2"/>
      <c r="AY5381" s="2"/>
      <c r="AZ5381" s="2"/>
      <c r="BA5381" s="2"/>
      <c r="BB5381" s="55"/>
      <c r="BC5381" s="105"/>
      <c r="BD5381" s="105"/>
      <c r="BE5381" s="105"/>
      <c r="BF5381" s="105"/>
      <c r="BG5381" s="109"/>
      <c r="BH5381" s="2"/>
      <c r="BI5381" s="2"/>
      <c r="BJ5381" s="2"/>
      <c r="BK5381" s="2"/>
      <c r="BL5381" s="55"/>
      <c r="BM5381" s="48"/>
      <c r="BN5381" s="48"/>
      <c r="BO5381" s="48"/>
      <c r="BP5381" s="48"/>
      <c r="BQ5381" s="117"/>
      <c r="BR5381" s="2"/>
      <c r="BS5381" s="2"/>
      <c r="BT5381" s="2"/>
      <c r="BU5381" s="2"/>
      <c r="BV5381" s="55"/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18" t="s">
        <v>5</v>
      </c>
      <c r="H5382" s="3">
        <v>2024</v>
      </c>
      <c r="I5382" s="20" t="s">
        <v>283</v>
      </c>
      <c r="J5382" s="184" t="s">
        <v>278</v>
      </c>
      <c r="K5382" s="184" t="s">
        <v>320</v>
      </c>
      <c r="L5382" s="187">
        <f t="shared" ref="L5382:L5445" si="183">SUM(R5382,W5382,AB5382,AG5382,AL5382,AQ5382,AV5382,BA5382,BF5382,BK5382,BP5382,BU5382)</f>
        <v>0</v>
      </c>
      <c r="M5382" s="187">
        <f t="shared" ref="M5382:M5445" si="184">SUM(S5382,X5382,AC5382,AH5382,AM5382,AR5382,AW5382,BB5382,BG5382,BL5382,BQ5382,BV5382)</f>
        <v>0</v>
      </c>
      <c r="N5382" s="186"/>
      <c r="O5382" s="33"/>
      <c r="P5382" s="33"/>
      <c r="Q5382" s="33"/>
      <c r="R5382" s="33"/>
      <c r="S5382" s="42"/>
      <c r="T5382" s="2"/>
      <c r="U5382" s="2"/>
      <c r="V5382" s="2"/>
      <c r="W5382" s="2"/>
      <c r="X5382" s="55"/>
      <c r="Y5382" s="62"/>
      <c r="Z5382" s="62"/>
      <c r="AA5382" s="62"/>
      <c r="AB5382" s="62"/>
      <c r="AC5382" s="68"/>
      <c r="AD5382" s="2"/>
      <c r="AE5382" s="2"/>
      <c r="AF5382" s="2"/>
      <c r="AG5382" s="2"/>
      <c r="AH5382" s="55"/>
      <c r="AI5382" s="72"/>
      <c r="AJ5382" s="72"/>
      <c r="AK5382" s="72"/>
      <c r="AL5382" s="72"/>
      <c r="AM5382" s="80"/>
      <c r="AN5382" s="2"/>
      <c r="AO5382" s="2"/>
      <c r="AP5382" s="2"/>
      <c r="AQ5382" s="2"/>
      <c r="AR5382" s="55"/>
      <c r="AS5382" s="85"/>
      <c r="AT5382" s="85"/>
      <c r="AU5382" s="85"/>
      <c r="AV5382" s="85"/>
      <c r="AW5382" s="100"/>
      <c r="AX5382" s="2"/>
      <c r="AY5382" s="2"/>
      <c r="AZ5382" s="2"/>
      <c r="BA5382" s="2"/>
      <c r="BB5382" s="55"/>
      <c r="BC5382" s="105"/>
      <c r="BD5382" s="105"/>
      <c r="BE5382" s="105"/>
      <c r="BF5382" s="105"/>
      <c r="BG5382" s="109"/>
      <c r="BH5382" s="2"/>
      <c r="BI5382" s="2"/>
      <c r="BJ5382" s="2"/>
      <c r="BK5382" s="2"/>
      <c r="BL5382" s="55"/>
      <c r="BM5382" s="48"/>
      <c r="BN5382" s="48"/>
      <c r="BO5382" s="48"/>
      <c r="BP5382" s="48"/>
      <c r="BQ5382" s="117"/>
      <c r="BR5382" s="2"/>
      <c r="BS5382" s="2"/>
      <c r="BT5382" s="2"/>
      <c r="BU5382" s="2"/>
      <c r="BV5382" s="55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18" t="s">
        <v>5</v>
      </c>
      <c r="H5383" s="3">
        <v>2024</v>
      </c>
      <c r="I5383" s="20" t="s">
        <v>283</v>
      </c>
      <c r="J5383" s="184" t="s">
        <v>279</v>
      </c>
      <c r="K5383" s="184" t="s">
        <v>320</v>
      </c>
      <c r="L5383" s="187">
        <f t="shared" si="183"/>
        <v>0</v>
      </c>
      <c r="M5383" s="187">
        <f t="shared" si="184"/>
        <v>0</v>
      </c>
      <c r="N5383" s="186"/>
      <c r="O5383" s="33"/>
      <c r="P5383" s="33"/>
      <c r="Q5383" s="33"/>
      <c r="R5383" s="33"/>
      <c r="S5383" s="42"/>
      <c r="T5383" s="2"/>
      <c r="U5383" s="2"/>
      <c r="V5383" s="2"/>
      <c r="W5383" s="2"/>
      <c r="X5383" s="55"/>
      <c r="Y5383" s="62"/>
      <c r="Z5383" s="62"/>
      <c r="AA5383" s="62"/>
      <c r="AB5383" s="62"/>
      <c r="AC5383" s="68"/>
      <c r="AD5383" s="2"/>
      <c r="AE5383" s="2"/>
      <c r="AF5383" s="2"/>
      <c r="AG5383" s="2"/>
      <c r="AH5383" s="55"/>
      <c r="AI5383" s="72"/>
      <c r="AJ5383" s="72"/>
      <c r="AK5383" s="72"/>
      <c r="AL5383" s="72"/>
      <c r="AM5383" s="80"/>
      <c r="AN5383" s="2"/>
      <c r="AO5383" s="2"/>
      <c r="AP5383" s="2"/>
      <c r="AQ5383" s="2"/>
      <c r="AR5383" s="55"/>
      <c r="AS5383" s="85"/>
      <c r="AT5383" s="85"/>
      <c r="AU5383" s="85"/>
      <c r="AV5383" s="85"/>
      <c r="AW5383" s="100"/>
      <c r="AX5383" s="2"/>
      <c r="AY5383" s="2"/>
      <c r="AZ5383" s="2"/>
      <c r="BA5383" s="2"/>
      <c r="BB5383" s="55"/>
      <c r="BC5383" s="105"/>
      <c r="BD5383" s="105"/>
      <c r="BE5383" s="105"/>
      <c r="BF5383" s="105"/>
      <c r="BG5383" s="109"/>
      <c r="BH5383" s="2"/>
      <c r="BI5383" s="2"/>
      <c r="BJ5383" s="2"/>
      <c r="BK5383" s="2"/>
      <c r="BL5383" s="55"/>
      <c r="BM5383" s="48"/>
      <c r="BN5383" s="48"/>
      <c r="BO5383" s="48"/>
      <c r="BP5383" s="48"/>
      <c r="BQ5383" s="117"/>
      <c r="BR5383" s="2"/>
      <c r="BS5383" s="2"/>
      <c r="BT5383" s="2"/>
      <c r="BU5383" s="2"/>
      <c r="BV5383" s="55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18" t="s">
        <v>5</v>
      </c>
      <c r="H5384" s="3">
        <v>2024</v>
      </c>
      <c r="I5384" s="20" t="s">
        <v>286</v>
      </c>
      <c r="J5384" s="184" t="s">
        <v>280</v>
      </c>
      <c r="K5384" s="184" t="s">
        <v>319</v>
      </c>
      <c r="L5384" s="187">
        <f t="shared" si="183"/>
        <v>0</v>
      </c>
      <c r="M5384" s="187">
        <f t="shared" si="184"/>
        <v>0</v>
      </c>
      <c r="N5384" s="186"/>
      <c r="O5384" s="33"/>
      <c r="P5384" s="33"/>
      <c r="Q5384" s="33"/>
      <c r="R5384" s="33"/>
      <c r="S5384" s="42"/>
      <c r="T5384" s="2"/>
      <c r="U5384" s="2"/>
      <c r="V5384" s="2"/>
      <c r="W5384" s="2"/>
      <c r="X5384" s="55"/>
      <c r="Y5384" s="62"/>
      <c r="Z5384" s="62"/>
      <c r="AA5384" s="62"/>
      <c r="AB5384" s="62"/>
      <c r="AC5384" s="68"/>
      <c r="AD5384" s="2"/>
      <c r="AE5384" s="2"/>
      <c r="AF5384" s="2"/>
      <c r="AG5384" s="2"/>
      <c r="AH5384" s="55"/>
      <c r="AI5384" s="72"/>
      <c r="AJ5384" s="72"/>
      <c r="AK5384" s="72"/>
      <c r="AL5384" s="72"/>
      <c r="AM5384" s="80"/>
      <c r="AN5384" s="2"/>
      <c r="AO5384" s="2"/>
      <c r="AP5384" s="2"/>
      <c r="AQ5384" s="2"/>
      <c r="AR5384" s="55"/>
      <c r="AS5384" s="85"/>
      <c r="AT5384" s="85"/>
      <c r="AU5384" s="85"/>
      <c r="AV5384" s="85"/>
      <c r="AW5384" s="100"/>
      <c r="AX5384" s="2"/>
      <c r="AY5384" s="2"/>
      <c r="AZ5384" s="2"/>
      <c r="BA5384" s="2"/>
      <c r="BB5384" s="55"/>
      <c r="BC5384" s="105"/>
      <c r="BD5384" s="105"/>
      <c r="BE5384" s="105"/>
      <c r="BF5384" s="105"/>
      <c r="BG5384" s="109"/>
      <c r="BH5384" s="2"/>
      <c r="BI5384" s="2"/>
      <c r="BJ5384" s="2"/>
      <c r="BK5384" s="2"/>
      <c r="BL5384" s="55"/>
      <c r="BM5384" s="48"/>
      <c r="BN5384" s="48"/>
      <c r="BO5384" s="48"/>
      <c r="BP5384" s="48"/>
      <c r="BQ5384" s="117"/>
      <c r="BR5384" s="2"/>
      <c r="BS5384" s="2"/>
      <c r="BT5384" s="2"/>
      <c r="BU5384" s="2"/>
      <c r="BV5384" s="55"/>
    </row>
    <row r="5385" spans="1:74" hidden="1" x14ac:dyDescent="0.3">
      <c r="A5385" s="2" t="s">
        <v>186</v>
      </c>
      <c r="B5385" s="2" t="s">
        <v>2</v>
      </c>
      <c r="C5385" s="2" t="s">
        <v>3</v>
      </c>
      <c r="D5385" s="2" t="s">
        <v>124</v>
      </c>
      <c r="E5385" s="5" t="s">
        <v>187</v>
      </c>
      <c r="F5385" s="3"/>
      <c r="G5385" s="18" t="s">
        <v>5</v>
      </c>
      <c r="H5385" s="3">
        <v>2024</v>
      </c>
      <c r="I5385" s="20" t="s">
        <v>286</v>
      </c>
      <c r="J5385" s="184" t="s">
        <v>281</v>
      </c>
      <c r="K5385" s="184" t="s">
        <v>319</v>
      </c>
      <c r="L5385" s="187">
        <f t="shared" si="183"/>
        <v>0</v>
      </c>
      <c r="M5385" s="187">
        <f t="shared" si="184"/>
        <v>4.5</v>
      </c>
      <c r="N5385" s="186" t="s">
        <v>1069</v>
      </c>
      <c r="O5385" s="33"/>
      <c r="P5385" s="33"/>
      <c r="Q5385" s="33"/>
      <c r="R5385" s="33"/>
      <c r="S5385" s="42"/>
      <c r="T5385" s="2"/>
      <c r="U5385" s="2"/>
      <c r="V5385" s="2"/>
      <c r="W5385" s="2"/>
      <c r="X5385" s="55"/>
      <c r="Y5385" s="62"/>
      <c r="Z5385" s="62"/>
      <c r="AA5385" s="62"/>
      <c r="AB5385" s="62"/>
      <c r="AC5385" s="68"/>
      <c r="AD5385" s="2"/>
      <c r="AE5385" s="2"/>
      <c r="AF5385" s="2"/>
      <c r="AG5385" s="2"/>
      <c r="AH5385" s="55"/>
      <c r="AI5385" s="72"/>
      <c r="AJ5385" s="72"/>
      <c r="AK5385" s="72"/>
      <c r="AL5385" s="72"/>
      <c r="AM5385" s="80"/>
      <c r="AN5385" s="2"/>
      <c r="AO5385" s="2"/>
      <c r="AP5385" s="2"/>
      <c r="AQ5385" s="2"/>
      <c r="AR5385" s="55"/>
      <c r="AS5385" s="85"/>
      <c r="AT5385" s="85"/>
      <c r="AU5385" s="85"/>
      <c r="AV5385" s="85"/>
      <c r="AW5385" s="100"/>
      <c r="AX5385" s="2"/>
      <c r="AY5385" s="2"/>
      <c r="AZ5385" s="2"/>
      <c r="BA5385" s="2"/>
      <c r="BB5385" s="55"/>
      <c r="BC5385" s="105" t="s">
        <v>1069</v>
      </c>
      <c r="BD5385" s="105"/>
      <c r="BE5385" s="105"/>
      <c r="BF5385" s="105"/>
      <c r="BG5385" s="109">
        <v>4.5</v>
      </c>
      <c r="BH5385" s="2"/>
      <c r="BI5385" s="2"/>
      <c r="BJ5385" s="2"/>
      <c r="BK5385" s="2"/>
      <c r="BL5385" s="55"/>
      <c r="BM5385" s="48"/>
      <c r="BN5385" s="48"/>
      <c r="BO5385" s="48"/>
      <c r="BP5385" s="48"/>
      <c r="BQ5385" s="117"/>
      <c r="BR5385" s="2"/>
      <c r="BS5385" s="2"/>
      <c r="BT5385" s="2"/>
      <c r="BU5385" s="2"/>
      <c r="BV5385" s="55"/>
    </row>
    <row r="5386" spans="1:74" s="13" customFormat="1" hidden="1" x14ac:dyDescent="0.3">
      <c r="A5386" s="12" t="s">
        <v>186</v>
      </c>
      <c r="B5386" s="12" t="s">
        <v>2</v>
      </c>
      <c r="C5386" s="12" t="s">
        <v>3</v>
      </c>
      <c r="D5386" s="12" t="s">
        <v>124</v>
      </c>
      <c r="E5386" s="6" t="s">
        <v>187</v>
      </c>
      <c r="F5386" s="7"/>
      <c r="G5386" s="19" t="s">
        <v>5</v>
      </c>
      <c r="H5386" s="7">
        <v>2024</v>
      </c>
      <c r="I5386" s="21"/>
      <c r="J5386" s="12" t="s">
        <v>314</v>
      </c>
      <c r="K5386" s="12"/>
      <c r="L5386" s="147"/>
      <c r="M5386" s="147">
        <f>SUM(M5348:M5385)</f>
        <v>52.634999999999991</v>
      </c>
      <c r="N5386" s="183"/>
      <c r="O5386" s="12"/>
      <c r="P5386" s="12"/>
      <c r="Q5386" s="12"/>
      <c r="R5386" s="12"/>
      <c r="S5386" s="47">
        <f>SUM(S5348:S5385)</f>
        <v>0</v>
      </c>
      <c r="T5386" s="12"/>
      <c r="U5386" s="12"/>
      <c r="V5386" s="12"/>
      <c r="W5386" s="12"/>
      <c r="X5386" s="47">
        <f>SUM(X5348:X5385)</f>
        <v>1.522</v>
      </c>
      <c r="Y5386" s="12"/>
      <c r="Z5386" s="12"/>
      <c r="AA5386" s="12"/>
      <c r="AB5386" s="12"/>
      <c r="AC5386" s="47">
        <f>SUM(AC5348:AC5385)</f>
        <v>9.0120000000000005</v>
      </c>
      <c r="AD5386" s="12"/>
      <c r="AE5386" s="12"/>
      <c r="AF5386" s="12"/>
      <c r="AG5386" s="12"/>
      <c r="AH5386" s="47">
        <f>SUM(AH5348:AH5385)</f>
        <v>13.294</v>
      </c>
      <c r="AI5386" s="12"/>
      <c r="AJ5386" s="12"/>
      <c r="AK5386" s="12"/>
      <c r="AL5386" s="12"/>
      <c r="AM5386" s="47">
        <f>SUM(AM5348:AM5385)</f>
        <v>0</v>
      </c>
      <c r="AN5386" s="12"/>
      <c r="AO5386" s="12"/>
      <c r="AP5386" s="12"/>
      <c r="AQ5386" s="12"/>
      <c r="AR5386" s="47">
        <f>SUM(AR5348:AR5385)</f>
        <v>0</v>
      </c>
      <c r="AS5386" s="12"/>
      <c r="AT5386" s="12"/>
      <c r="AU5386" s="12"/>
      <c r="AV5386" s="12"/>
      <c r="AW5386" s="47">
        <f>SUM(AW5348:AW5385)</f>
        <v>0</v>
      </c>
      <c r="AX5386" s="12"/>
      <c r="AY5386" s="12"/>
      <c r="AZ5386" s="12"/>
      <c r="BA5386" s="12"/>
      <c r="BB5386" s="47">
        <f>SUM(BB5348:BB5385)</f>
        <v>24.306999999999999</v>
      </c>
      <c r="BC5386" s="12"/>
      <c r="BD5386" s="12"/>
      <c r="BE5386" s="12"/>
      <c r="BF5386" s="12"/>
      <c r="BG5386" s="47">
        <f>SUM(BG5348:BG5385)</f>
        <v>4.5</v>
      </c>
      <c r="BH5386" s="12"/>
      <c r="BI5386" s="12"/>
      <c r="BJ5386" s="12"/>
      <c r="BK5386" s="12"/>
      <c r="BL5386" s="47">
        <f>SUM(BL5348:BL5385)</f>
        <v>0</v>
      </c>
      <c r="BM5386" s="12"/>
      <c r="BN5386" s="12"/>
      <c r="BO5386" s="12"/>
      <c r="BP5386" s="12"/>
      <c r="BQ5386" s="47">
        <f>SUM(BQ5348:BQ5385)</f>
        <v>0</v>
      </c>
      <c r="BR5386" s="12"/>
      <c r="BS5386" s="12"/>
      <c r="BT5386" s="12"/>
      <c r="BU5386" s="12"/>
      <c r="BV5386" s="47">
        <f>SUM(BV5348:BV5385)</f>
        <v>0</v>
      </c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18" t="s">
        <v>5</v>
      </c>
      <c r="H5387" s="3">
        <v>2024</v>
      </c>
      <c r="I5387" s="20" t="s">
        <v>287</v>
      </c>
      <c r="J5387" s="184" t="s">
        <v>267</v>
      </c>
      <c r="K5387" s="184" t="s">
        <v>318</v>
      </c>
      <c r="L5387" s="187">
        <f t="shared" si="183"/>
        <v>0</v>
      </c>
      <c r="M5387" s="187">
        <f t="shared" si="184"/>
        <v>0</v>
      </c>
      <c r="N5387" s="186"/>
      <c r="O5387" s="33"/>
      <c r="P5387" s="33"/>
      <c r="Q5387" s="33"/>
      <c r="R5387" s="33"/>
      <c r="S5387" s="42"/>
      <c r="T5387" s="2"/>
      <c r="U5387" s="2"/>
      <c r="V5387" s="2"/>
      <c r="W5387" s="2"/>
      <c r="X5387" s="55"/>
      <c r="Y5387" s="62"/>
      <c r="Z5387" s="62"/>
      <c r="AA5387" s="62"/>
      <c r="AB5387" s="62"/>
      <c r="AC5387" s="68"/>
      <c r="AD5387" s="2"/>
      <c r="AE5387" s="2"/>
      <c r="AF5387" s="2"/>
      <c r="AG5387" s="2"/>
      <c r="AH5387" s="55"/>
      <c r="AI5387" s="72"/>
      <c r="AJ5387" s="72"/>
      <c r="AK5387" s="72"/>
      <c r="AL5387" s="72"/>
      <c r="AM5387" s="80"/>
      <c r="AN5387" s="2"/>
      <c r="AO5387" s="2"/>
      <c r="AP5387" s="2"/>
      <c r="AQ5387" s="2"/>
      <c r="AR5387" s="55"/>
      <c r="AS5387" s="85"/>
      <c r="AT5387" s="85"/>
      <c r="AU5387" s="85"/>
      <c r="AV5387" s="85"/>
      <c r="AW5387" s="100"/>
      <c r="AX5387" s="2"/>
      <c r="AY5387" s="2"/>
      <c r="AZ5387" s="2"/>
      <c r="BA5387" s="2"/>
      <c r="BB5387" s="55"/>
      <c r="BC5387" s="105"/>
      <c r="BD5387" s="105"/>
      <c r="BE5387" s="105"/>
      <c r="BF5387" s="105"/>
      <c r="BG5387" s="109"/>
      <c r="BH5387" s="2"/>
      <c r="BI5387" s="2"/>
      <c r="BJ5387" s="2"/>
      <c r="BK5387" s="2"/>
      <c r="BL5387" s="55"/>
      <c r="BM5387" s="48"/>
      <c r="BN5387" s="48"/>
      <c r="BO5387" s="48"/>
      <c r="BP5387" s="48"/>
      <c r="BQ5387" s="117"/>
      <c r="BR5387" s="2"/>
      <c r="BS5387" s="2"/>
      <c r="BT5387" s="2"/>
      <c r="BU5387" s="2"/>
      <c r="BV5387" s="55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18" t="s">
        <v>5</v>
      </c>
      <c r="H5388" s="3">
        <v>2024</v>
      </c>
      <c r="I5388" s="20" t="s">
        <v>287</v>
      </c>
      <c r="J5388" s="184" t="s">
        <v>291</v>
      </c>
      <c r="K5388" s="184" t="s">
        <v>319</v>
      </c>
      <c r="L5388" s="187">
        <f t="shared" si="183"/>
        <v>0</v>
      </c>
      <c r="M5388" s="187">
        <f t="shared" si="184"/>
        <v>0</v>
      </c>
      <c r="N5388" s="186"/>
      <c r="O5388" s="33"/>
      <c r="P5388" s="33"/>
      <c r="Q5388" s="33"/>
      <c r="R5388" s="33"/>
      <c r="S5388" s="42"/>
      <c r="T5388" s="2"/>
      <c r="U5388" s="2"/>
      <c r="V5388" s="2"/>
      <c r="W5388" s="2"/>
      <c r="X5388" s="55"/>
      <c r="Y5388" s="62"/>
      <c r="Z5388" s="62"/>
      <c r="AA5388" s="62"/>
      <c r="AB5388" s="62"/>
      <c r="AC5388" s="68"/>
      <c r="AD5388" s="2"/>
      <c r="AE5388" s="2"/>
      <c r="AF5388" s="2"/>
      <c r="AG5388" s="2"/>
      <c r="AH5388" s="55"/>
      <c r="AI5388" s="72"/>
      <c r="AJ5388" s="72"/>
      <c r="AK5388" s="72"/>
      <c r="AL5388" s="72"/>
      <c r="AM5388" s="80"/>
      <c r="AN5388" s="2"/>
      <c r="AO5388" s="2"/>
      <c r="AP5388" s="2"/>
      <c r="AQ5388" s="2"/>
      <c r="AR5388" s="55"/>
      <c r="AS5388" s="85"/>
      <c r="AT5388" s="85"/>
      <c r="AU5388" s="85"/>
      <c r="AV5388" s="85"/>
      <c r="AW5388" s="100"/>
      <c r="AX5388" s="2"/>
      <c r="AY5388" s="2"/>
      <c r="AZ5388" s="2"/>
      <c r="BA5388" s="2"/>
      <c r="BB5388" s="55"/>
      <c r="BC5388" s="105"/>
      <c r="BD5388" s="105"/>
      <c r="BE5388" s="105"/>
      <c r="BF5388" s="105"/>
      <c r="BG5388" s="109"/>
      <c r="BH5388" s="2"/>
      <c r="BI5388" s="2"/>
      <c r="BJ5388" s="2"/>
      <c r="BK5388" s="2"/>
      <c r="BL5388" s="55"/>
      <c r="BM5388" s="48"/>
      <c r="BN5388" s="48"/>
      <c r="BO5388" s="48"/>
      <c r="BP5388" s="48"/>
      <c r="BQ5388" s="117"/>
      <c r="BR5388" s="2"/>
      <c r="BS5388" s="2"/>
      <c r="BT5388" s="2"/>
      <c r="BU5388" s="2"/>
      <c r="BV5388" s="55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18" t="s">
        <v>5</v>
      </c>
      <c r="H5389" s="3">
        <v>2024</v>
      </c>
      <c r="I5389" s="20" t="s">
        <v>286</v>
      </c>
      <c r="J5389" s="184" t="s">
        <v>336</v>
      </c>
      <c r="K5389" s="184" t="s">
        <v>319</v>
      </c>
      <c r="L5389" s="187">
        <f t="shared" si="183"/>
        <v>0</v>
      </c>
      <c r="M5389" s="187">
        <f t="shared" si="184"/>
        <v>0</v>
      </c>
      <c r="N5389" s="186"/>
      <c r="O5389" s="33"/>
      <c r="P5389" s="33"/>
      <c r="Q5389" s="33"/>
      <c r="R5389" s="33"/>
      <c r="S5389" s="42"/>
      <c r="T5389" s="2"/>
      <c r="U5389" s="2"/>
      <c r="V5389" s="2"/>
      <c r="W5389" s="2"/>
      <c r="X5389" s="55"/>
      <c r="Y5389" s="62"/>
      <c r="Z5389" s="62"/>
      <c r="AA5389" s="62"/>
      <c r="AB5389" s="62"/>
      <c r="AC5389" s="68"/>
      <c r="AD5389" s="2"/>
      <c r="AE5389" s="2"/>
      <c r="AF5389" s="2"/>
      <c r="AG5389" s="2"/>
      <c r="AH5389" s="55"/>
      <c r="AI5389" s="72"/>
      <c r="AJ5389" s="72"/>
      <c r="AK5389" s="72"/>
      <c r="AL5389" s="72"/>
      <c r="AM5389" s="80"/>
      <c r="AN5389" s="2"/>
      <c r="AO5389" s="2"/>
      <c r="AP5389" s="2"/>
      <c r="AQ5389" s="2"/>
      <c r="AR5389" s="55"/>
      <c r="AS5389" s="85"/>
      <c r="AT5389" s="85"/>
      <c r="AU5389" s="85"/>
      <c r="AV5389" s="85"/>
      <c r="AW5389" s="100"/>
      <c r="AX5389" s="2"/>
      <c r="AY5389" s="2"/>
      <c r="AZ5389" s="2"/>
      <c r="BA5389" s="2"/>
      <c r="BB5389" s="55"/>
      <c r="BC5389" s="105"/>
      <c r="BD5389" s="105"/>
      <c r="BE5389" s="105"/>
      <c r="BF5389" s="105"/>
      <c r="BG5389" s="109"/>
      <c r="BH5389" s="2"/>
      <c r="BI5389" s="2"/>
      <c r="BJ5389" s="2"/>
      <c r="BK5389" s="2"/>
      <c r="BL5389" s="55"/>
      <c r="BM5389" s="48"/>
      <c r="BN5389" s="48"/>
      <c r="BO5389" s="48"/>
      <c r="BP5389" s="48"/>
      <c r="BQ5389" s="117"/>
      <c r="BR5389" s="2"/>
      <c r="BS5389" s="2"/>
      <c r="BT5389" s="2"/>
      <c r="BU5389" s="2"/>
      <c r="BV5389" s="55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18" t="s">
        <v>5</v>
      </c>
      <c r="H5390" s="3">
        <v>2024</v>
      </c>
      <c r="I5390" s="20" t="s">
        <v>286</v>
      </c>
      <c r="J5390" s="185" t="s">
        <v>337</v>
      </c>
      <c r="K5390" s="185" t="s">
        <v>318</v>
      </c>
      <c r="L5390" s="187">
        <f t="shared" si="183"/>
        <v>0</v>
      </c>
      <c r="M5390" s="187">
        <f t="shared" si="184"/>
        <v>0</v>
      </c>
      <c r="N5390" s="186"/>
      <c r="O5390" s="53"/>
      <c r="P5390" s="53"/>
      <c r="Q5390" s="53"/>
      <c r="R5390" s="53"/>
      <c r="S5390" s="54"/>
      <c r="T5390" s="8"/>
      <c r="U5390" s="8"/>
      <c r="V5390" s="8"/>
      <c r="W5390" s="8"/>
      <c r="X5390" s="122"/>
      <c r="Y5390" s="135"/>
      <c r="Z5390" s="135"/>
      <c r="AA5390" s="135"/>
      <c r="AB5390" s="135"/>
      <c r="AC5390" s="136"/>
      <c r="AD5390" s="8"/>
      <c r="AE5390" s="8"/>
      <c r="AF5390" s="8"/>
      <c r="AG5390" s="8"/>
      <c r="AH5390" s="122"/>
      <c r="AI5390" s="137"/>
      <c r="AJ5390" s="137"/>
      <c r="AK5390" s="137"/>
      <c r="AL5390" s="137"/>
      <c r="AM5390" s="138"/>
      <c r="AN5390" s="8"/>
      <c r="AO5390" s="8"/>
      <c r="AP5390" s="8"/>
      <c r="AQ5390" s="8"/>
      <c r="AR5390" s="122"/>
      <c r="AS5390" s="139"/>
      <c r="AT5390" s="139"/>
      <c r="AU5390" s="139"/>
      <c r="AV5390" s="139"/>
      <c r="AW5390" s="140"/>
      <c r="AX5390" s="8"/>
      <c r="AY5390" s="8"/>
      <c r="AZ5390" s="8"/>
      <c r="BA5390" s="8"/>
      <c r="BB5390" s="122"/>
      <c r="BC5390" s="141"/>
      <c r="BD5390" s="141"/>
      <c r="BE5390" s="141"/>
      <c r="BF5390" s="141"/>
      <c r="BG5390" s="142"/>
      <c r="BH5390" s="8"/>
      <c r="BI5390" s="8"/>
      <c r="BJ5390" s="8"/>
      <c r="BK5390" s="8"/>
      <c r="BL5390" s="122"/>
      <c r="BM5390" s="143"/>
      <c r="BN5390" s="143"/>
      <c r="BO5390" s="143"/>
      <c r="BP5390" s="143"/>
      <c r="BQ5390" s="144"/>
      <c r="BR5390" s="8"/>
      <c r="BS5390" s="8"/>
      <c r="BT5390" s="8"/>
      <c r="BU5390" s="8"/>
      <c r="BV5390" s="122"/>
    </row>
    <row r="5391" spans="1:74" ht="28.8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18" t="s">
        <v>5</v>
      </c>
      <c r="H5391" s="3">
        <v>2024</v>
      </c>
      <c r="I5391" s="20" t="s">
        <v>286</v>
      </c>
      <c r="J5391" s="185" t="s">
        <v>338</v>
      </c>
      <c r="K5391" s="185" t="s">
        <v>339</v>
      </c>
      <c r="L5391" s="187">
        <f t="shared" si="183"/>
        <v>0</v>
      </c>
      <c r="M5391" s="187">
        <f t="shared" si="184"/>
        <v>0</v>
      </c>
      <c r="N5391" s="186"/>
      <c r="O5391" s="53"/>
      <c r="P5391" s="53"/>
      <c r="Q5391" s="53"/>
      <c r="R5391" s="53"/>
      <c r="S5391" s="54"/>
      <c r="T5391" s="8"/>
      <c r="U5391" s="8"/>
      <c r="V5391" s="8"/>
      <c r="W5391" s="8"/>
      <c r="X5391" s="122"/>
      <c r="Y5391" s="135"/>
      <c r="Z5391" s="135"/>
      <c r="AA5391" s="135"/>
      <c r="AB5391" s="135"/>
      <c r="AC5391" s="136"/>
      <c r="AD5391" s="8"/>
      <c r="AE5391" s="8"/>
      <c r="AF5391" s="8"/>
      <c r="AG5391" s="8"/>
      <c r="AH5391" s="122"/>
      <c r="AI5391" s="137"/>
      <c r="AJ5391" s="137"/>
      <c r="AK5391" s="137"/>
      <c r="AL5391" s="137"/>
      <c r="AM5391" s="138"/>
      <c r="AN5391" s="8"/>
      <c r="AO5391" s="8"/>
      <c r="AP5391" s="8"/>
      <c r="AQ5391" s="8"/>
      <c r="AR5391" s="122"/>
      <c r="AS5391" s="139"/>
      <c r="AT5391" s="139"/>
      <c r="AU5391" s="139"/>
      <c r="AV5391" s="139"/>
      <c r="AW5391" s="140"/>
      <c r="AX5391" s="8"/>
      <c r="AY5391" s="8"/>
      <c r="AZ5391" s="8"/>
      <c r="BA5391" s="8"/>
      <c r="BB5391" s="122"/>
      <c r="BC5391" s="141"/>
      <c r="BD5391" s="141"/>
      <c r="BE5391" s="141"/>
      <c r="BF5391" s="141"/>
      <c r="BG5391" s="142"/>
      <c r="BH5391" s="8"/>
      <c r="BI5391" s="8"/>
      <c r="BJ5391" s="8"/>
      <c r="BK5391" s="8"/>
      <c r="BL5391" s="122"/>
      <c r="BM5391" s="143"/>
      <c r="BN5391" s="143"/>
      <c r="BO5391" s="143"/>
      <c r="BP5391" s="143"/>
      <c r="BQ5391" s="144"/>
      <c r="BR5391" s="8"/>
      <c r="BS5391" s="8"/>
      <c r="BT5391" s="8"/>
      <c r="BU5391" s="8"/>
      <c r="BV5391" s="122"/>
    </row>
    <row r="5392" spans="1:74" ht="28.8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18" t="s">
        <v>5</v>
      </c>
      <c r="H5392" s="3">
        <v>2024</v>
      </c>
      <c r="I5392" s="20" t="s">
        <v>286</v>
      </c>
      <c r="J5392" s="185" t="s">
        <v>340</v>
      </c>
      <c r="K5392" s="185" t="s">
        <v>318</v>
      </c>
      <c r="L5392" s="187">
        <f t="shared" si="183"/>
        <v>0</v>
      </c>
      <c r="M5392" s="187">
        <f t="shared" si="184"/>
        <v>0</v>
      </c>
      <c r="N5392" s="186"/>
      <c r="O5392" s="53"/>
      <c r="P5392" s="53"/>
      <c r="Q5392" s="53"/>
      <c r="R5392" s="53"/>
      <c r="S5392" s="54"/>
      <c r="T5392" s="8"/>
      <c r="U5392" s="8"/>
      <c r="V5392" s="8"/>
      <c r="W5392" s="8"/>
      <c r="X5392" s="122"/>
      <c r="Y5392" s="135"/>
      <c r="Z5392" s="135"/>
      <c r="AA5392" s="135"/>
      <c r="AB5392" s="135"/>
      <c r="AC5392" s="136"/>
      <c r="AD5392" s="8"/>
      <c r="AE5392" s="8"/>
      <c r="AF5392" s="8"/>
      <c r="AG5392" s="8"/>
      <c r="AH5392" s="122"/>
      <c r="AI5392" s="137"/>
      <c r="AJ5392" s="137"/>
      <c r="AK5392" s="137"/>
      <c r="AL5392" s="137"/>
      <c r="AM5392" s="138"/>
      <c r="AN5392" s="8"/>
      <c r="AO5392" s="8"/>
      <c r="AP5392" s="8"/>
      <c r="AQ5392" s="8"/>
      <c r="AR5392" s="122"/>
      <c r="AS5392" s="139"/>
      <c r="AT5392" s="139"/>
      <c r="AU5392" s="139"/>
      <c r="AV5392" s="139"/>
      <c r="AW5392" s="140"/>
      <c r="AX5392" s="8"/>
      <c r="AY5392" s="8"/>
      <c r="AZ5392" s="8"/>
      <c r="BA5392" s="8"/>
      <c r="BB5392" s="122"/>
      <c r="BC5392" s="141"/>
      <c r="BD5392" s="141"/>
      <c r="BE5392" s="141"/>
      <c r="BF5392" s="141"/>
      <c r="BG5392" s="142"/>
      <c r="BH5392" s="8"/>
      <c r="BI5392" s="8"/>
      <c r="BJ5392" s="8"/>
      <c r="BK5392" s="8"/>
      <c r="BL5392" s="122"/>
      <c r="BM5392" s="143"/>
      <c r="BN5392" s="143"/>
      <c r="BO5392" s="143"/>
      <c r="BP5392" s="143"/>
      <c r="BQ5392" s="144"/>
      <c r="BR5392" s="8"/>
      <c r="BS5392" s="8"/>
      <c r="BT5392" s="8"/>
      <c r="BU5392" s="8"/>
      <c r="BV5392" s="122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18" t="s">
        <v>5</v>
      </c>
      <c r="H5393" s="3">
        <v>2024</v>
      </c>
      <c r="I5393" s="20" t="s">
        <v>286</v>
      </c>
      <c r="J5393" s="185" t="s">
        <v>341</v>
      </c>
      <c r="K5393" s="185" t="s">
        <v>320</v>
      </c>
      <c r="L5393" s="187">
        <f t="shared" si="183"/>
        <v>0</v>
      </c>
      <c r="M5393" s="187">
        <f t="shared" si="184"/>
        <v>0</v>
      </c>
      <c r="N5393" s="186"/>
      <c r="O5393" s="53"/>
      <c r="P5393" s="53"/>
      <c r="Q5393" s="53"/>
      <c r="R5393" s="53"/>
      <c r="S5393" s="54"/>
      <c r="T5393" s="8"/>
      <c r="U5393" s="8"/>
      <c r="V5393" s="8"/>
      <c r="W5393" s="8"/>
      <c r="X5393" s="122"/>
      <c r="Y5393" s="135"/>
      <c r="Z5393" s="135"/>
      <c r="AA5393" s="135"/>
      <c r="AB5393" s="135"/>
      <c r="AC5393" s="136"/>
      <c r="AD5393" s="8"/>
      <c r="AE5393" s="8"/>
      <c r="AF5393" s="8"/>
      <c r="AG5393" s="8"/>
      <c r="AH5393" s="122"/>
      <c r="AI5393" s="137"/>
      <c r="AJ5393" s="137"/>
      <c r="AK5393" s="137"/>
      <c r="AL5393" s="137"/>
      <c r="AM5393" s="138"/>
      <c r="AN5393" s="8"/>
      <c r="AO5393" s="8"/>
      <c r="AP5393" s="8"/>
      <c r="AQ5393" s="8"/>
      <c r="AR5393" s="122"/>
      <c r="AS5393" s="139"/>
      <c r="AT5393" s="139"/>
      <c r="AU5393" s="139"/>
      <c r="AV5393" s="139"/>
      <c r="AW5393" s="140"/>
      <c r="AX5393" s="8"/>
      <c r="AY5393" s="8"/>
      <c r="AZ5393" s="8"/>
      <c r="BA5393" s="8"/>
      <c r="BB5393" s="122"/>
      <c r="BC5393" s="141"/>
      <c r="BD5393" s="141"/>
      <c r="BE5393" s="141"/>
      <c r="BF5393" s="141"/>
      <c r="BG5393" s="142"/>
      <c r="BH5393" s="8"/>
      <c r="BI5393" s="8"/>
      <c r="BJ5393" s="8"/>
      <c r="BK5393" s="8"/>
      <c r="BL5393" s="122"/>
      <c r="BM5393" s="143"/>
      <c r="BN5393" s="143"/>
      <c r="BO5393" s="143"/>
      <c r="BP5393" s="143"/>
      <c r="BQ5393" s="144"/>
      <c r="BR5393" s="8"/>
      <c r="BS5393" s="8"/>
      <c r="BT5393" s="8"/>
      <c r="BU5393" s="8"/>
      <c r="BV5393" s="122"/>
    </row>
    <row r="5394" spans="1:74" ht="28.8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18" t="s">
        <v>5</v>
      </c>
      <c r="H5394" s="3">
        <v>2024</v>
      </c>
      <c r="I5394" s="20" t="s">
        <v>286</v>
      </c>
      <c r="J5394" s="185" t="s">
        <v>342</v>
      </c>
      <c r="K5394" s="185" t="s">
        <v>320</v>
      </c>
      <c r="L5394" s="187">
        <f t="shared" si="183"/>
        <v>0</v>
      </c>
      <c r="M5394" s="187">
        <f t="shared" si="184"/>
        <v>0</v>
      </c>
      <c r="N5394" s="186"/>
      <c r="O5394" s="53"/>
      <c r="P5394" s="53"/>
      <c r="Q5394" s="53"/>
      <c r="R5394" s="53"/>
      <c r="S5394" s="54"/>
      <c r="T5394" s="8"/>
      <c r="U5394" s="8"/>
      <c r="V5394" s="8"/>
      <c r="W5394" s="8"/>
      <c r="X5394" s="122"/>
      <c r="Y5394" s="135"/>
      <c r="Z5394" s="135"/>
      <c r="AA5394" s="135"/>
      <c r="AB5394" s="135"/>
      <c r="AC5394" s="136"/>
      <c r="AD5394" s="8"/>
      <c r="AE5394" s="8"/>
      <c r="AF5394" s="8"/>
      <c r="AG5394" s="8"/>
      <c r="AH5394" s="122"/>
      <c r="AI5394" s="137"/>
      <c r="AJ5394" s="137"/>
      <c r="AK5394" s="137"/>
      <c r="AL5394" s="137"/>
      <c r="AM5394" s="138"/>
      <c r="AN5394" s="8"/>
      <c r="AO5394" s="8"/>
      <c r="AP5394" s="8"/>
      <c r="AQ5394" s="8"/>
      <c r="AR5394" s="122"/>
      <c r="AS5394" s="139"/>
      <c r="AT5394" s="139"/>
      <c r="AU5394" s="139"/>
      <c r="AV5394" s="139"/>
      <c r="AW5394" s="140"/>
      <c r="AX5394" s="8"/>
      <c r="AY5394" s="8"/>
      <c r="AZ5394" s="8"/>
      <c r="BA5394" s="8"/>
      <c r="BB5394" s="122"/>
      <c r="BC5394" s="141"/>
      <c r="BD5394" s="141"/>
      <c r="BE5394" s="141"/>
      <c r="BF5394" s="141"/>
      <c r="BG5394" s="142"/>
      <c r="BH5394" s="8"/>
      <c r="BI5394" s="8"/>
      <c r="BJ5394" s="8"/>
      <c r="BK5394" s="8"/>
      <c r="BL5394" s="122"/>
      <c r="BM5394" s="143"/>
      <c r="BN5394" s="143"/>
      <c r="BO5394" s="143"/>
      <c r="BP5394" s="143"/>
      <c r="BQ5394" s="144"/>
      <c r="BR5394" s="8"/>
      <c r="BS5394" s="8"/>
      <c r="BT5394" s="8"/>
      <c r="BU5394" s="8"/>
      <c r="BV5394" s="122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18" t="s">
        <v>5</v>
      </c>
      <c r="H5395" s="3">
        <v>2024</v>
      </c>
      <c r="I5395" s="20" t="s">
        <v>286</v>
      </c>
      <c r="J5395" s="185" t="s">
        <v>343</v>
      </c>
      <c r="K5395" s="185" t="s">
        <v>339</v>
      </c>
      <c r="L5395" s="187">
        <f t="shared" si="183"/>
        <v>0</v>
      </c>
      <c r="M5395" s="187">
        <f t="shared" si="184"/>
        <v>0</v>
      </c>
      <c r="N5395" s="186"/>
      <c r="O5395" s="53"/>
      <c r="P5395" s="53"/>
      <c r="Q5395" s="53"/>
      <c r="R5395" s="53"/>
      <c r="S5395" s="54"/>
      <c r="T5395" s="8"/>
      <c r="U5395" s="8"/>
      <c r="V5395" s="8"/>
      <c r="W5395" s="8"/>
      <c r="X5395" s="122"/>
      <c r="Y5395" s="135"/>
      <c r="Z5395" s="135"/>
      <c r="AA5395" s="135"/>
      <c r="AB5395" s="135"/>
      <c r="AC5395" s="136"/>
      <c r="AD5395" s="8"/>
      <c r="AE5395" s="8"/>
      <c r="AF5395" s="8"/>
      <c r="AG5395" s="8"/>
      <c r="AH5395" s="122"/>
      <c r="AI5395" s="137"/>
      <c r="AJ5395" s="137"/>
      <c r="AK5395" s="137"/>
      <c r="AL5395" s="137"/>
      <c r="AM5395" s="138"/>
      <c r="AN5395" s="8"/>
      <c r="AO5395" s="8"/>
      <c r="AP5395" s="8"/>
      <c r="AQ5395" s="8"/>
      <c r="AR5395" s="122"/>
      <c r="AS5395" s="139"/>
      <c r="AT5395" s="139"/>
      <c r="AU5395" s="139"/>
      <c r="AV5395" s="139"/>
      <c r="AW5395" s="140"/>
      <c r="AX5395" s="8"/>
      <c r="AY5395" s="8"/>
      <c r="AZ5395" s="8"/>
      <c r="BA5395" s="8"/>
      <c r="BB5395" s="122"/>
      <c r="BC5395" s="141"/>
      <c r="BD5395" s="141"/>
      <c r="BE5395" s="141"/>
      <c r="BF5395" s="141"/>
      <c r="BG5395" s="142"/>
      <c r="BH5395" s="8"/>
      <c r="BI5395" s="8"/>
      <c r="BJ5395" s="8"/>
      <c r="BK5395" s="8"/>
      <c r="BL5395" s="122"/>
      <c r="BM5395" s="143"/>
      <c r="BN5395" s="143"/>
      <c r="BO5395" s="143"/>
      <c r="BP5395" s="143"/>
      <c r="BQ5395" s="144"/>
      <c r="BR5395" s="8"/>
      <c r="BS5395" s="8"/>
      <c r="BT5395" s="8"/>
      <c r="BU5395" s="8"/>
      <c r="BV5395" s="122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18" t="s">
        <v>5</v>
      </c>
      <c r="H5396" s="3">
        <v>2024</v>
      </c>
      <c r="I5396" s="20" t="s">
        <v>288</v>
      </c>
      <c r="J5396" s="185" t="s">
        <v>344</v>
      </c>
      <c r="K5396" s="185" t="s">
        <v>318</v>
      </c>
      <c r="L5396" s="187">
        <f t="shared" si="183"/>
        <v>0</v>
      </c>
      <c r="M5396" s="187">
        <f t="shared" si="184"/>
        <v>0</v>
      </c>
      <c r="N5396" s="186"/>
      <c r="O5396" s="53"/>
      <c r="P5396" s="53"/>
      <c r="Q5396" s="53"/>
      <c r="R5396" s="53"/>
      <c r="S5396" s="54"/>
      <c r="T5396" s="8"/>
      <c r="U5396" s="8"/>
      <c r="V5396" s="8"/>
      <c r="W5396" s="8"/>
      <c r="X5396" s="122"/>
      <c r="Y5396" s="135"/>
      <c r="Z5396" s="135"/>
      <c r="AA5396" s="135"/>
      <c r="AB5396" s="135"/>
      <c r="AC5396" s="136"/>
      <c r="AD5396" s="8"/>
      <c r="AE5396" s="8"/>
      <c r="AF5396" s="8"/>
      <c r="AG5396" s="8"/>
      <c r="AH5396" s="122"/>
      <c r="AI5396" s="137"/>
      <c r="AJ5396" s="137"/>
      <c r="AK5396" s="137"/>
      <c r="AL5396" s="137"/>
      <c r="AM5396" s="138"/>
      <c r="AN5396" s="8"/>
      <c r="AO5396" s="8"/>
      <c r="AP5396" s="8"/>
      <c r="AQ5396" s="8"/>
      <c r="AR5396" s="122"/>
      <c r="AS5396" s="139"/>
      <c r="AT5396" s="139"/>
      <c r="AU5396" s="139"/>
      <c r="AV5396" s="139"/>
      <c r="AW5396" s="140"/>
      <c r="AX5396" s="8"/>
      <c r="AY5396" s="8"/>
      <c r="AZ5396" s="8"/>
      <c r="BA5396" s="8"/>
      <c r="BB5396" s="122"/>
      <c r="BC5396" s="141"/>
      <c r="BD5396" s="141"/>
      <c r="BE5396" s="141"/>
      <c r="BF5396" s="141"/>
      <c r="BG5396" s="142"/>
      <c r="BH5396" s="8"/>
      <c r="BI5396" s="8"/>
      <c r="BJ5396" s="8"/>
      <c r="BK5396" s="8"/>
      <c r="BL5396" s="122"/>
      <c r="BM5396" s="143"/>
      <c r="BN5396" s="143"/>
      <c r="BO5396" s="143"/>
      <c r="BP5396" s="143"/>
      <c r="BQ5396" s="144"/>
      <c r="BR5396" s="8"/>
      <c r="BS5396" s="8"/>
      <c r="BT5396" s="8"/>
      <c r="BU5396" s="8"/>
      <c r="BV5396" s="122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18" t="s">
        <v>5</v>
      </c>
      <c r="H5397" s="3">
        <v>2024</v>
      </c>
      <c r="I5397" s="20" t="s">
        <v>288</v>
      </c>
      <c r="J5397" s="184" t="s">
        <v>351</v>
      </c>
      <c r="K5397" s="184" t="s">
        <v>318</v>
      </c>
      <c r="L5397" s="187">
        <f t="shared" si="183"/>
        <v>0</v>
      </c>
      <c r="M5397" s="187">
        <f t="shared" si="184"/>
        <v>0</v>
      </c>
      <c r="N5397" s="186"/>
      <c r="O5397" s="53"/>
      <c r="P5397" s="53"/>
      <c r="Q5397" s="53"/>
      <c r="R5397" s="53"/>
      <c r="S5397" s="54"/>
      <c r="T5397" s="8"/>
      <c r="U5397" s="8"/>
      <c r="V5397" s="8"/>
      <c r="W5397" s="8"/>
      <c r="X5397" s="122"/>
      <c r="Y5397" s="135"/>
      <c r="Z5397" s="135"/>
      <c r="AA5397" s="135"/>
      <c r="AB5397" s="135"/>
      <c r="AC5397" s="136"/>
      <c r="AD5397" s="8"/>
      <c r="AE5397" s="8"/>
      <c r="AF5397" s="8"/>
      <c r="AG5397" s="8"/>
      <c r="AH5397" s="122"/>
      <c r="AI5397" s="137"/>
      <c r="AJ5397" s="137"/>
      <c r="AK5397" s="137"/>
      <c r="AL5397" s="137"/>
      <c r="AM5397" s="138"/>
      <c r="AN5397" s="8"/>
      <c r="AO5397" s="8"/>
      <c r="AP5397" s="8"/>
      <c r="AQ5397" s="8"/>
      <c r="AR5397" s="122"/>
      <c r="AS5397" s="139"/>
      <c r="AT5397" s="139"/>
      <c r="AU5397" s="139"/>
      <c r="AV5397" s="139"/>
      <c r="AW5397" s="140"/>
      <c r="AX5397" s="8"/>
      <c r="AY5397" s="8"/>
      <c r="AZ5397" s="8"/>
      <c r="BA5397" s="8"/>
      <c r="BB5397" s="122"/>
      <c r="BC5397" s="141"/>
      <c r="BD5397" s="141"/>
      <c r="BE5397" s="141"/>
      <c r="BF5397" s="141"/>
      <c r="BG5397" s="142"/>
      <c r="BH5397" s="8"/>
      <c r="BI5397" s="8"/>
      <c r="BJ5397" s="8"/>
      <c r="BK5397" s="8"/>
      <c r="BL5397" s="122"/>
      <c r="BM5397" s="143"/>
      <c r="BN5397" s="143"/>
      <c r="BO5397" s="143"/>
      <c r="BP5397" s="143"/>
      <c r="BQ5397" s="144"/>
      <c r="BR5397" s="8"/>
      <c r="BS5397" s="8"/>
      <c r="BT5397" s="8"/>
      <c r="BU5397" s="8"/>
      <c r="BV5397" s="122"/>
    </row>
    <row r="5398" spans="1:74" ht="28.8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18" t="s">
        <v>5</v>
      </c>
      <c r="H5398" s="3">
        <v>2024</v>
      </c>
      <c r="I5398" s="20" t="s">
        <v>288</v>
      </c>
      <c r="J5398" s="184" t="s">
        <v>352</v>
      </c>
      <c r="K5398" s="184" t="s">
        <v>321</v>
      </c>
      <c r="L5398" s="187">
        <f t="shared" si="183"/>
        <v>0</v>
      </c>
      <c r="M5398" s="187">
        <f t="shared" si="184"/>
        <v>0</v>
      </c>
      <c r="N5398" s="186"/>
      <c r="O5398" s="33"/>
      <c r="P5398" s="33"/>
      <c r="Q5398" s="33"/>
      <c r="R5398" s="33"/>
      <c r="S5398" s="42"/>
      <c r="T5398" s="2"/>
      <c r="U5398" s="2"/>
      <c r="V5398" s="2"/>
      <c r="W5398" s="2"/>
      <c r="X5398" s="55"/>
      <c r="Y5398" s="62"/>
      <c r="Z5398" s="62"/>
      <c r="AA5398" s="62"/>
      <c r="AB5398" s="62"/>
      <c r="AC5398" s="68"/>
      <c r="AD5398" s="2"/>
      <c r="AE5398" s="2"/>
      <c r="AF5398" s="2"/>
      <c r="AG5398" s="2"/>
      <c r="AH5398" s="55"/>
      <c r="AI5398" s="72"/>
      <c r="AJ5398" s="72"/>
      <c r="AK5398" s="72"/>
      <c r="AL5398" s="72"/>
      <c r="AM5398" s="80"/>
      <c r="AN5398" s="2"/>
      <c r="AO5398" s="2"/>
      <c r="AP5398" s="2"/>
      <c r="AQ5398" s="2"/>
      <c r="AR5398" s="55"/>
      <c r="AS5398" s="85"/>
      <c r="AT5398" s="85"/>
      <c r="AU5398" s="85"/>
      <c r="AV5398" s="85"/>
      <c r="AW5398" s="100"/>
      <c r="AX5398" s="2"/>
      <c r="AY5398" s="2"/>
      <c r="AZ5398" s="2"/>
      <c r="BA5398" s="2"/>
      <c r="BB5398" s="55"/>
      <c r="BC5398" s="105"/>
      <c r="BD5398" s="105"/>
      <c r="BE5398" s="105"/>
      <c r="BF5398" s="105"/>
      <c r="BG5398" s="109"/>
      <c r="BH5398" s="2"/>
      <c r="BI5398" s="2"/>
      <c r="BJ5398" s="2"/>
      <c r="BK5398" s="2"/>
      <c r="BL5398" s="55"/>
      <c r="BM5398" s="48"/>
      <c r="BN5398" s="48"/>
      <c r="BO5398" s="48"/>
      <c r="BP5398" s="48"/>
      <c r="BQ5398" s="117"/>
      <c r="BR5398" s="2"/>
      <c r="BS5398" s="2"/>
      <c r="BT5398" s="2"/>
      <c r="BU5398" s="2"/>
      <c r="BV5398" s="55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18" t="s">
        <v>5</v>
      </c>
      <c r="H5399" s="3">
        <v>2024</v>
      </c>
      <c r="I5399" s="20" t="s">
        <v>288</v>
      </c>
      <c r="J5399" s="184" t="s">
        <v>345</v>
      </c>
      <c r="K5399" s="184" t="s">
        <v>318</v>
      </c>
      <c r="L5399" s="187">
        <f t="shared" si="183"/>
        <v>0</v>
      </c>
      <c r="M5399" s="187">
        <f t="shared" si="184"/>
        <v>0</v>
      </c>
      <c r="N5399" s="186"/>
      <c r="O5399" s="34"/>
      <c r="P5399" s="33"/>
      <c r="Q5399" s="33"/>
      <c r="R5399" s="33"/>
      <c r="S5399" s="42"/>
      <c r="T5399" s="3"/>
      <c r="U5399" s="2"/>
      <c r="V5399" s="2"/>
      <c r="W5399" s="2"/>
      <c r="X5399" s="55"/>
      <c r="Y5399" s="64"/>
      <c r="Z5399" s="62"/>
      <c r="AA5399" s="62"/>
      <c r="AB5399" s="62"/>
      <c r="AC5399" s="68"/>
      <c r="AD5399" s="3"/>
      <c r="AE5399" s="2"/>
      <c r="AF5399" s="2"/>
      <c r="AG5399" s="2"/>
      <c r="AH5399" s="55"/>
      <c r="AI5399" s="73"/>
      <c r="AJ5399" s="72"/>
      <c r="AK5399" s="72"/>
      <c r="AL5399" s="72"/>
      <c r="AM5399" s="80"/>
      <c r="AN5399" s="3"/>
      <c r="AO5399" s="2"/>
      <c r="AP5399" s="2"/>
      <c r="AQ5399" s="2"/>
      <c r="AR5399" s="55"/>
      <c r="AS5399" s="86"/>
      <c r="AT5399" s="85"/>
      <c r="AU5399" s="85"/>
      <c r="AV5399" s="85"/>
      <c r="AW5399" s="100"/>
      <c r="AX5399" s="3"/>
      <c r="AY5399" s="2"/>
      <c r="AZ5399" s="2"/>
      <c r="BA5399" s="2"/>
      <c r="BB5399" s="55"/>
      <c r="BC5399" s="106"/>
      <c r="BD5399" s="105"/>
      <c r="BE5399" s="105"/>
      <c r="BF5399" s="105"/>
      <c r="BG5399" s="109"/>
      <c r="BH5399" s="3"/>
      <c r="BI5399" s="2"/>
      <c r="BJ5399" s="2"/>
      <c r="BK5399" s="2"/>
      <c r="BL5399" s="55"/>
      <c r="BM5399" s="49"/>
      <c r="BN5399" s="48"/>
      <c r="BO5399" s="48"/>
      <c r="BP5399" s="48"/>
      <c r="BQ5399" s="117"/>
      <c r="BR5399" s="3"/>
      <c r="BS5399" s="2"/>
      <c r="BT5399" s="2"/>
      <c r="BU5399" s="2"/>
      <c r="BV5399" s="55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18" t="s">
        <v>5</v>
      </c>
      <c r="H5400" s="3">
        <v>2024</v>
      </c>
      <c r="I5400" s="20" t="s">
        <v>289</v>
      </c>
      <c r="J5400" s="184" t="s">
        <v>268</v>
      </c>
      <c r="K5400" s="184" t="s">
        <v>318</v>
      </c>
      <c r="L5400" s="187">
        <f t="shared" si="183"/>
        <v>0</v>
      </c>
      <c r="M5400" s="187">
        <f t="shared" si="184"/>
        <v>0</v>
      </c>
      <c r="N5400" s="186"/>
      <c r="O5400" s="33"/>
      <c r="P5400" s="33"/>
      <c r="Q5400" s="33"/>
      <c r="R5400" s="33"/>
      <c r="S5400" s="42"/>
      <c r="T5400" s="2"/>
      <c r="U5400" s="2"/>
      <c r="V5400" s="2"/>
      <c r="W5400" s="2"/>
      <c r="X5400" s="55"/>
      <c r="Y5400" s="62"/>
      <c r="Z5400" s="62"/>
      <c r="AA5400" s="62"/>
      <c r="AB5400" s="62"/>
      <c r="AC5400" s="68"/>
      <c r="AD5400" s="2"/>
      <c r="AE5400" s="2"/>
      <c r="AF5400" s="2"/>
      <c r="AG5400" s="2"/>
      <c r="AH5400" s="55"/>
      <c r="AI5400" s="72"/>
      <c r="AJ5400" s="72"/>
      <c r="AK5400" s="72"/>
      <c r="AL5400" s="72"/>
      <c r="AM5400" s="80"/>
      <c r="AN5400" s="2"/>
      <c r="AO5400" s="2"/>
      <c r="AP5400" s="2"/>
      <c r="AQ5400" s="2"/>
      <c r="AR5400" s="55"/>
      <c r="AS5400" s="85"/>
      <c r="AT5400" s="85"/>
      <c r="AU5400" s="85"/>
      <c r="AV5400" s="85"/>
      <c r="AW5400" s="100"/>
      <c r="AX5400" s="2"/>
      <c r="AY5400" s="2"/>
      <c r="AZ5400" s="2"/>
      <c r="BA5400" s="2"/>
      <c r="BB5400" s="55"/>
      <c r="BC5400" s="105"/>
      <c r="BD5400" s="105"/>
      <c r="BE5400" s="105"/>
      <c r="BF5400" s="105"/>
      <c r="BG5400" s="109"/>
      <c r="BH5400" s="2"/>
      <c r="BI5400" s="2"/>
      <c r="BJ5400" s="2"/>
      <c r="BK5400" s="2"/>
      <c r="BL5400" s="55"/>
      <c r="BM5400" s="48"/>
      <c r="BN5400" s="48"/>
      <c r="BO5400" s="48"/>
      <c r="BP5400" s="48"/>
      <c r="BQ5400" s="117"/>
      <c r="BR5400" s="2"/>
      <c r="BS5400" s="2"/>
      <c r="BT5400" s="2"/>
      <c r="BU5400" s="2"/>
      <c r="BV5400" s="55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18" t="s">
        <v>5</v>
      </c>
      <c r="H5401" s="3">
        <v>2024</v>
      </c>
      <c r="I5401" s="20" t="s">
        <v>289</v>
      </c>
      <c r="J5401" s="184" t="s">
        <v>292</v>
      </c>
      <c r="K5401" s="184" t="s">
        <v>318</v>
      </c>
      <c r="L5401" s="187">
        <f t="shared" si="183"/>
        <v>0</v>
      </c>
      <c r="M5401" s="187">
        <f t="shared" si="184"/>
        <v>0</v>
      </c>
      <c r="N5401" s="186"/>
      <c r="O5401" s="33"/>
      <c r="P5401" s="33"/>
      <c r="Q5401" s="33"/>
      <c r="R5401" s="33"/>
      <c r="S5401" s="42"/>
      <c r="T5401" s="2"/>
      <c r="U5401" s="2"/>
      <c r="V5401" s="2"/>
      <c r="W5401" s="2"/>
      <c r="X5401" s="55"/>
      <c r="Y5401" s="62"/>
      <c r="Z5401" s="62"/>
      <c r="AA5401" s="62"/>
      <c r="AB5401" s="62"/>
      <c r="AC5401" s="68"/>
      <c r="AD5401" s="2"/>
      <c r="AE5401" s="2"/>
      <c r="AF5401" s="2"/>
      <c r="AG5401" s="2"/>
      <c r="AH5401" s="55"/>
      <c r="AI5401" s="72"/>
      <c r="AJ5401" s="72"/>
      <c r="AK5401" s="72"/>
      <c r="AL5401" s="72"/>
      <c r="AM5401" s="80"/>
      <c r="AN5401" s="2"/>
      <c r="AO5401" s="2"/>
      <c r="AP5401" s="2"/>
      <c r="AQ5401" s="2"/>
      <c r="AR5401" s="55"/>
      <c r="AS5401" s="85"/>
      <c r="AT5401" s="85"/>
      <c r="AU5401" s="85"/>
      <c r="AV5401" s="85"/>
      <c r="AW5401" s="100"/>
      <c r="AX5401" s="2"/>
      <c r="AY5401" s="2"/>
      <c r="AZ5401" s="2"/>
      <c r="BA5401" s="2"/>
      <c r="BB5401" s="55"/>
      <c r="BC5401" s="105"/>
      <c r="BD5401" s="105"/>
      <c r="BE5401" s="105"/>
      <c r="BF5401" s="105"/>
      <c r="BG5401" s="109"/>
      <c r="BH5401" s="2"/>
      <c r="BI5401" s="2"/>
      <c r="BJ5401" s="2"/>
      <c r="BK5401" s="2"/>
      <c r="BL5401" s="55"/>
      <c r="BM5401" s="48"/>
      <c r="BN5401" s="48"/>
      <c r="BO5401" s="48"/>
      <c r="BP5401" s="48"/>
      <c r="BQ5401" s="117"/>
      <c r="BR5401" s="2"/>
      <c r="BS5401" s="2"/>
      <c r="BT5401" s="2"/>
      <c r="BU5401" s="2"/>
      <c r="BV5401" s="55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18" t="s">
        <v>5</v>
      </c>
      <c r="H5402" s="3">
        <v>2024</v>
      </c>
      <c r="I5402" s="20" t="s">
        <v>285</v>
      </c>
      <c r="J5402" s="184" t="s">
        <v>293</v>
      </c>
      <c r="K5402" s="184" t="s">
        <v>318</v>
      </c>
      <c r="L5402" s="187">
        <f t="shared" si="183"/>
        <v>0</v>
      </c>
      <c r="M5402" s="187">
        <f t="shared" si="184"/>
        <v>0</v>
      </c>
      <c r="N5402" s="186"/>
      <c r="O5402" s="33"/>
      <c r="P5402" s="33"/>
      <c r="Q5402" s="33"/>
      <c r="R5402" s="34"/>
      <c r="S5402" s="41"/>
      <c r="T5402" s="2"/>
      <c r="U5402" s="2"/>
      <c r="V5402" s="2"/>
      <c r="W5402" s="3"/>
      <c r="X5402" s="56"/>
      <c r="Y5402" s="62"/>
      <c r="Z5402" s="62"/>
      <c r="AA5402" s="62"/>
      <c r="AB5402" s="64"/>
      <c r="AC5402" s="69"/>
      <c r="AD5402" s="2"/>
      <c r="AE5402" s="2"/>
      <c r="AF5402" s="2"/>
      <c r="AG5402" s="3"/>
      <c r="AH5402" s="56"/>
      <c r="AI5402" s="72"/>
      <c r="AJ5402" s="72"/>
      <c r="AK5402" s="72"/>
      <c r="AL5402" s="73"/>
      <c r="AM5402" s="81"/>
      <c r="AN5402" s="2"/>
      <c r="AO5402" s="2"/>
      <c r="AP5402" s="2"/>
      <c r="AQ5402" s="3"/>
      <c r="AR5402" s="56"/>
      <c r="AS5402" s="85"/>
      <c r="AT5402" s="85"/>
      <c r="AU5402" s="85"/>
      <c r="AV5402" s="86"/>
      <c r="AW5402" s="101"/>
      <c r="AX5402" s="2"/>
      <c r="AY5402" s="2"/>
      <c r="AZ5402" s="2"/>
      <c r="BA5402" s="3"/>
      <c r="BB5402" s="56"/>
      <c r="BC5402" s="105"/>
      <c r="BD5402" s="105"/>
      <c r="BE5402" s="105"/>
      <c r="BF5402" s="106"/>
      <c r="BG5402" s="110"/>
      <c r="BH5402" s="2"/>
      <c r="BI5402" s="2"/>
      <c r="BJ5402" s="2"/>
      <c r="BK5402" s="3"/>
      <c r="BL5402" s="56"/>
      <c r="BM5402" s="48"/>
      <c r="BN5402" s="48"/>
      <c r="BO5402" s="48"/>
      <c r="BP5402" s="49"/>
      <c r="BQ5402" s="118"/>
      <c r="BR5402" s="2"/>
      <c r="BS5402" s="2"/>
      <c r="BT5402" s="2"/>
      <c r="BU5402" s="3"/>
      <c r="BV5402" s="56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18" t="s">
        <v>5</v>
      </c>
      <c r="H5403" s="3">
        <v>2024</v>
      </c>
      <c r="I5403" s="20" t="s">
        <v>287</v>
      </c>
      <c r="J5403" s="184" t="s">
        <v>269</v>
      </c>
      <c r="K5403" s="184" t="s">
        <v>320</v>
      </c>
      <c r="L5403" s="187">
        <f t="shared" si="183"/>
        <v>2</v>
      </c>
      <c r="M5403" s="187">
        <f t="shared" si="184"/>
        <v>3.6880000000000002</v>
      </c>
      <c r="N5403" s="186"/>
      <c r="O5403" s="33"/>
      <c r="P5403" s="33"/>
      <c r="Q5403" s="33"/>
      <c r="R5403" s="33"/>
      <c r="S5403" s="42"/>
      <c r="T5403" s="2"/>
      <c r="U5403" s="2"/>
      <c r="V5403" s="2"/>
      <c r="W5403" s="2"/>
      <c r="X5403" s="55"/>
      <c r="Y5403" s="62"/>
      <c r="Z5403" s="62"/>
      <c r="AA5403" s="62"/>
      <c r="AB5403" s="64">
        <v>2</v>
      </c>
      <c r="AC5403" s="68">
        <v>3.6880000000000002</v>
      </c>
      <c r="AD5403" s="2"/>
      <c r="AE5403" s="2"/>
      <c r="AF5403" s="2"/>
      <c r="AG5403" s="2"/>
      <c r="AH5403" s="55"/>
      <c r="AI5403" s="72"/>
      <c r="AJ5403" s="72"/>
      <c r="AK5403" s="72"/>
      <c r="AL5403" s="72"/>
      <c r="AM5403" s="80"/>
      <c r="AN5403" s="2"/>
      <c r="AO5403" s="2"/>
      <c r="AP5403" s="2"/>
      <c r="AQ5403" s="2"/>
      <c r="AR5403" s="55"/>
      <c r="AS5403" s="85"/>
      <c r="AT5403" s="85"/>
      <c r="AU5403" s="85"/>
      <c r="AV5403" s="85"/>
      <c r="AW5403" s="100"/>
      <c r="AX5403" s="2"/>
      <c r="AY5403" s="2"/>
      <c r="AZ5403" s="2"/>
      <c r="BA5403" s="2"/>
      <c r="BB5403" s="55"/>
      <c r="BC5403" s="105"/>
      <c r="BD5403" s="105"/>
      <c r="BE5403" s="105"/>
      <c r="BF5403" s="105"/>
      <c r="BG5403" s="109"/>
      <c r="BH5403" s="2"/>
      <c r="BI5403" s="2"/>
      <c r="BJ5403" s="2"/>
      <c r="BK5403" s="2"/>
      <c r="BL5403" s="55"/>
      <c r="BM5403" s="48"/>
      <c r="BN5403" s="48"/>
      <c r="BO5403" s="48"/>
      <c r="BP5403" s="48"/>
      <c r="BQ5403" s="117"/>
      <c r="BR5403" s="2"/>
      <c r="BS5403" s="2"/>
      <c r="BT5403" s="2"/>
      <c r="BU5403" s="2"/>
      <c r="BV5403" s="55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18" t="s">
        <v>5</v>
      </c>
      <c r="H5404" s="3">
        <v>2024</v>
      </c>
      <c r="I5404" s="20" t="s">
        <v>287</v>
      </c>
      <c r="J5404" s="184" t="s">
        <v>270</v>
      </c>
      <c r="K5404" s="184" t="s">
        <v>320</v>
      </c>
      <c r="L5404" s="187">
        <f t="shared" si="183"/>
        <v>0</v>
      </c>
      <c r="M5404" s="187">
        <f t="shared" si="184"/>
        <v>0</v>
      </c>
      <c r="N5404" s="186"/>
      <c r="O5404" s="33"/>
      <c r="P5404" s="33"/>
      <c r="Q5404" s="33"/>
      <c r="R5404" s="33"/>
      <c r="S5404" s="42"/>
      <c r="T5404" s="2"/>
      <c r="U5404" s="2"/>
      <c r="V5404" s="2"/>
      <c r="W5404" s="2"/>
      <c r="X5404" s="55"/>
      <c r="Y5404" s="62"/>
      <c r="Z5404" s="62"/>
      <c r="AA5404" s="62"/>
      <c r="AB5404" s="62"/>
      <c r="AC5404" s="68"/>
      <c r="AD5404" s="2"/>
      <c r="AE5404" s="2"/>
      <c r="AF5404" s="2"/>
      <c r="AG5404" s="2"/>
      <c r="AH5404" s="55"/>
      <c r="AI5404" s="72"/>
      <c r="AJ5404" s="72"/>
      <c r="AK5404" s="72"/>
      <c r="AL5404" s="72"/>
      <c r="AM5404" s="80"/>
      <c r="AN5404" s="2"/>
      <c r="AO5404" s="2"/>
      <c r="AP5404" s="2"/>
      <c r="AQ5404" s="2"/>
      <c r="AR5404" s="55"/>
      <c r="AS5404" s="85"/>
      <c r="AT5404" s="85"/>
      <c r="AU5404" s="85"/>
      <c r="AV5404" s="85"/>
      <c r="AW5404" s="100"/>
      <c r="AX5404" s="2"/>
      <c r="AY5404" s="2"/>
      <c r="AZ5404" s="2"/>
      <c r="BA5404" s="2"/>
      <c r="BB5404" s="55"/>
      <c r="BC5404" s="105"/>
      <c r="BD5404" s="105"/>
      <c r="BE5404" s="105"/>
      <c r="BF5404" s="105"/>
      <c r="BG5404" s="109"/>
      <c r="BH5404" s="2"/>
      <c r="BI5404" s="2"/>
      <c r="BJ5404" s="2"/>
      <c r="BK5404" s="2"/>
      <c r="BL5404" s="55"/>
      <c r="BM5404" s="48"/>
      <c r="BN5404" s="48"/>
      <c r="BO5404" s="48"/>
      <c r="BP5404" s="48"/>
      <c r="BQ5404" s="117"/>
      <c r="BR5404" s="2"/>
      <c r="BS5404" s="2"/>
      <c r="BT5404" s="2"/>
      <c r="BU5404" s="2"/>
      <c r="BV5404" s="55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18" t="s">
        <v>5</v>
      </c>
      <c r="H5405" s="3">
        <v>2024</v>
      </c>
      <c r="I5405" s="20" t="s">
        <v>290</v>
      </c>
      <c r="J5405" s="184" t="s">
        <v>271</v>
      </c>
      <c r="K5405" s="184" t="s">
        <v>321</v>
      </c>
      <c r="L5405" s="187">
        <f t="shared" si="183"/>
        <v>0</v>
      </c>
      <c r="M5405" s="187">
        <f t="shared" si="184"/>
        <v>0</v>
      </c>
      <c r="N5405" s="186"/>
      <c r="O5405" s="33"/>
      <c r="P5405" s="33"/>
      <c r="Q5405" s="33"/>
      <c r="R5405" s="33"/>
      <c r="S5405" s="42"/>
      <c r="T5405" s="2"/>
      <c r="U5405" s="2"/>
      <c r="V5405" s="2"/>
      <c r="W5405" s="2"/>
      <c r="X5405" s="55"/>
      <c r="Y5405" s="62"/>
      <c r="Z5405" s="62"/>
      <c r="AA5405" s="62"/>
      <c r="AB5405" s="62"/>
      <c r="AC5405" s="68"/>
      <c r="AD5405" s="2"/>
      <c r="AE5405" s="2"/>
      <c r="AF5405" s="2"/>
      <c r="AG5405" s="2"/>
      <c r="AH5405" s="55"/>
      <c r="AI5405" s="72"/>
      <c r="AJ5405" s="72"/>
      <c r="AK5405" s="72"/>
      <c r="AL5405" s="72"/>
      <c r="AM5405" s="80"/>
      <c r="AN5405" s="2"/>
      <c r="AO5405" s="2"/>
      <c r="AP5405" s="2"/>
      <c r="AQ5405" s="2"/>
      <c r="AR5405" s="55"/>
      <c r="AS5405" s="85"/>
      <c r="AT5405" s="85"/>
      <c r="AU5405" s="85"/>
      <c r="AV5405" s="85"/>
      <c r="AW5405" s="100"/>
      <c r="AX5405" s="2"/>
      <c r="AY5405" s="2"/>
      <c r="AZ5405" s="2"/>
      <c r="BA5405" s="2"/>
      <c r="BB5405" s="55"/>
      <c r="BC5405" s="105"/>
      <c r="BD5405" s="105"/>
      <c r="BE5405" s="105"/>
      <c r="BF5405" s="105"/>
      <c r="BG5405" s="109"/>
      <c r="BH5405" s="2"/>
      <c r="BI5405" s="2"/>
      <c r="BJ5405" s="2"/>
      <c r="BK5405" s="2"/>
      <c r="BL5405" s="55"/>
      <c r="BM5405" s="48"/>
      <c r="BN5405" s="48"/>
      <c r="BO5405" s="48"/>
      <c r="BP5405" s="48"/>
      <c r="BQ5405" s="117"/>
      <c r="BR5405" s="2"/>
      <c r="BS5405" s="2"/>
      <c r="BT5405" s="2"/>
      <c r="BU5405" s="2"/>
      <c r="BV5405" s="55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18" t="s">
        <v>5</v>
      </c>
      <c r="H5406" s="3">
        <v>2024</v>
      </c>
      <c r="I5406" s="20" t="s">
        <v>284</v>
      </c>
      <c r="J5406" s="184" t="s">
        <v>294</v>
      </c>
      <c r="K5406" s="184" t="s">
        <v>320</v>
      </c>
      <c r="L5406" s="187">
        <f t="shared" si="183"/>
        <v>0</v>
      </c>
      <c r="M5406" s="187">
        <f t="shared" si="184"/>
        <v>0</v>
      </c>
      <c r="N5406" s="186"/>
      <c r="O5406" s="33"/>
      <c r="P5406" s="33"/>
      <c r="Q5406" s="33"/>
      <c r="R5406" s="33"/>
      <c r="S5406" s="42"/>
      <c r="T5406" s="2"/>
      <c r="U5406" s="2"/>
      <c r="V5406" s="2"/>
      <c r="W5406" s="2"/>
      <c r="X5406" s="55"/>
      <c r="Y5406" s="62"/>
      <c r="Z5406" s="62"/>
      <c r="AA5406" s="62"/>
      <c r="AB5406" s="62"/>
      <c r="AC5406" s="68"/>
      <c r="AD5406" s="2"/>
      <c r="AE5406" s="2"/>
      <c r="AF5406" s="2"/>
      <c r="AG5406" s="2"/>
      <c r="AH5406" s="55"/>
      <c r="AI5406" s="72"/>
      <c r="AJ5406" s="72"/>
      <c r="AK5406" s="72"/>
      <c r="AL5406" s="72"/>
      <c r="AM5406" s="80"/>
      <c r="AN5406" s="2"/>
      <c r="AO5406" s="2"/>
      <c r="AP5406" s="2"/>
      <c r="AQ5406" s="2"/>
      <c r="AR5406" s="55"/>
      <c r="AS5406" s="85"/>
      <c r="AT5406" s="85"/>
      <c r="AU5406" s="85"/>
      <c r="AV5406" s="85"/>
      <c r="AW5406" s="100"/>
      <c r="AX5406" s="2"/>
      <c r="AY5406" s="2"/>
      <c r="AZ5406" s="2"/>
      <c r="BA5406" s="2"/>
      <c r="BB5406" s="55"/>
      <c r="BC5406" s="105"/>
      <c r="BD5406" s="105"/>
      <c r="BE5406" s="105"/>
      <c r="BF5406" s="105"/>
      <c r="BG5406" s="109"/>
      <c r="BH5406" s="2"/>
      <c r="BI5406" s="2"/>
      <c r="BJ5406" s="2"/>
      <c r="BK5406" s="2"/>
      <c r="BL5406" s="55"/>
      <c r="BM5406" s="48"/>
      <c r="BN5406" s="48"/>
      <c r="BO5406" s="48"/>
      <c r="BP5406" s="48"/>
      <c r="BQ5406" s="117"/>
      <c r="BR5406" s="2"/>
      <c r="BS5406" s="2"/>
      <c r="BT5406" s="2"/>
      <c r="BU5406" s="2"/>
      <c r="BV5406" s="55"/>
    </row>
    <row r="5407" spans="1:74" ht="28.8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18" t="s">
        <v>5</v>
      </c>
      <c r="H5407" s="3">
        <v>2024</v>
      </c>
      <c r="I5407" s="20" t="s">
        <v>284</v>
      </c>
      <c r="J5407" s="184" t="s">
        <v>346</v>
      </c>
      <c r="K5407" s="184" t="s">
        <v>320</v>
      </c>
      <c r="L5407" s="187">
        <f t="shared" si="183"/>
        <v>3</v>
      </c>
      <c r="M5407" s="187">
        <f t="shared" si="184"/>
        <v>333.4</v>
      </c>
      <c r="N5407" s="186" t="s">
        <v>865</v>
      </c>
      <c r="O5407" s="33"/>
      <c r="P5407" s="33"/>
      <c r="Q5407" s="33"/>
      <c r="R5407" s="33"/>
      <c r="S5407" s="42"/>
      <c r="T5407" s="2"/>
      <c r="U5407" s="2"/>
      <c r="V5407" s="2"/>
      <c r="W5407" s="2"/>
      <c r="X5407" s="55"/>
      <c r="Y5407" s="62"/>
      <c r="Z5407" s="62"/>
      <c r="AA5407" s="62"/>
      <c r="AB5407" s="62"/>
      <c r="AC5407" s="68"/>
      <c r="AD5407" s="2"/>
      <c r="AE5407" s="2"/>
      <c r="AF5407" s="2"/>
      <c r="AG5407" s="2"/>
      <c r="AH5407" s="55"/>
      <c r="AI5407" s="72"/>
      <c r="AJ5407" s="72"/>
      <c r="AK5407" s="72"/>
      <c r="AL5407" s="72"/>
      <c r="AM5407" s="80"/>
      <c r="AN5407" s="2"/>
      <c r="AO5407" s="2"/>
      <c r="AP5407" s="2"/>
      <c r="AQ5407" s="2"/>
      <c r="AR5407" s="55"/>
      <c r="AS5407" s="85"/>
      <c r="AT5407" s="85"/>
      <c r="AU5407" s="85"/>
      <c r="AV5407" s="85"/>
      <c r="AW5407" s="100"/>
      <c r="AX5407" s="2"/>
      <c r="AY5407" s="2"/>
      <c r="AZ5407" s="2"/>
      <c r="BA5407" s="2"/>
      <c r="BB5407" s="55"/>
      <c r="BC5407" s="105"/>
      <c r="BD5407" s="105"/>
      <c r="BE5407" s="105"/>
      <c r="BF5407" s="105"/>
      <c r="BG5407" s="109"/>
      <c r="BH5407" s="2"/>
      <c r="BI5407" s="2"/>
      <c r="BJ5407" s="2"/>
      <c r="BK5407" s="2"/>
      <c r="BL5407" s="55"/>
      <c r="BM5407" s="48" t="s">
        <v>865</v>
      </c>
      <c r="BN5407" s="48"/>
      <c r="BO5407" s="48"/>
      <c r="BP5407" s="48">
        <v>3</v>
      </c>
      <c r="BQ5407" s="117">
        <v>333.4</v>
      </c>
      <c r="BR5407" s="2"/>
      <c r="BS5407" s="2"/>
      <c r="BT5407" s="2"/>
      <c r="BU5407" s="2"/>
      <c r="BV5407" s="55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18" t="s">
        <v>5</v>
      </c>
      <c r="H5408" s="3">
        <v>2024</v>
      </c>
      <c r="I5408" s="20" t="s">
        <v>284</v>
      </c>
      <c r="J5408" s="184" t="s">
        <v>295</v>
      </c>
      <c r="K5408" s="184" t="s">
        <v>320</v>
      </c>
      <c r="L5408" s="187">
        <f t="shared" si="183"/>
        <v>0</v>
      </c>
      <c r="M5408" s="187">
        <f t="shared" si="184"/>
        <v>0</v>
      </c>
      <c r="N5408" s="186"/>
      <c r="O5408" s="33"/>
      <c r="P5408" s="33"/>
      <c r="Q5408" s="33"/>
      <c r="R5408" s="33"/>
      <c r="S5408" s="42"/>
      <c r="T5408" s="2"/>
      <c r="U5408" s="2"/>
      <c r="V5408" s="2"/>
      <c r="W5408" s="2"/>
      <c r="X5408" s="55"/>
      <c r="Y5408" s="62"/>
      <c r="Z5408" s="62"/>
      <c r="AA5408" s="62"/>
      <c r="AB5408" s="62"/>
      <c r="AC5408" s="68"/>
      <c r="AD5408" s="2"/>
      <c r="AE5408" s="2"/>
      <c r="AF5408" s="2"/>
      <c r="AG5408" s="2"/>
      <c r="AH5408" s="55"/>
      <c r="AI5408" s="72"/>
      <c r="AJ5408" s="72"/>
      <c r="AK5408" s="72"/>
      <c r="AL5408" s="72"/>
      <c r="AM5408" s="80"/>
      <c r="AN5408" s="2"/>
      <c r="AO5408" s="2"/>
      <c r="AP5408" s="2"/>
      <c r="AQ5408" s="2"/>
      <c r="AR5408" s="55"/>
      <c r="AS5408" s="85"/>
      <c r="AT5408" s="85"/>
      <c r="AU5408" s="85"/>
      <c r="AV5408" s="85"/>
      <c r="AW5408" s="100"/>
      <c r="AX5408" s="2"/>
      <c r="AY5408" s="2"/>
      <c r="AZ5408" s="2"/>
      <c r="BA5408" s="2"/>
      <c r="BB5408" s="55"/>
      <c r="BC5408" s="105"/>
      <c r="BD5408" s="105"/>
      <c r="BE5408" s="105"/>
      <c r="BF5408" s="105"/>
      <c r="BG5408" s="109"/>
      <c r="BH5408" s="2"/>
      <c r="BI5408" s="2"/>
      <c r="BJ5408" s="2"/>
      <c r="BK5408" s="2"/>
      <c r="BL5408" s="55"/>
      <c r="BM5408" s="48"/>
      <c r="BN5408" s="48"/>
      <c r="BO5408" s="48"/>
      <c r="BP5408" s="48"/>
      <c r="BQ5408" s="117"/>
      <c r="BR5408" s="2"/>
      <c r="BS5408" s="2"/>
      <c r="BT5408" s="2"/>
      <c r="BU5408" s="2"/>
      <c r="BV5408" s="55"/>
    </row>
    <row r="5409" spans="1:74" ht="28.8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18" t="s">
        <v>5</v>
      </c>
      <c r="H5409" s="3">
        <v>2024</v>
      </c>
      <c r="I5409" s="20" t="s">
        <v>290</v>
      </c>
      <c r="J5409" s="184" t="s">
        <v>299</v>
      </c>
      <c r="K5409" s="184" t="s">
        <v>318</v>
      </c>
      <c r="L5409" s="187">
        <f t="shared" si="183"/>
        <v>0</v>
      </c>
      <c r="M5409" s="187">
        <f t="shared" si="184"/>
        <v>0</v>
      </c>
      <c r="N5409" s="186"/>
      <c r="O5409" s="33"/>
      <c r="P5409" s="33"/>
      <c r="Q5409" s="33"/>
      <c r="R5409" s="33"/>
      <c r="S5409" s="42"/>
      <c r="T5409" s="2"/>
      <c r="U5409" s="2"/>
      <c r="V5409" s="2"/>
      <c r="W5409" s="2"/>
      <c r="X5409" s="55"/>
      <c r="Y5409" s="62"/>
      <c r="Z5409" s="62"/>
      <c r="AA5409" s="62"/>
      <c r="AB5409" s="62"/>
      <c r="AC5409" s="68"/>
      <c r="AD5409" s="2"/>
      <c r="AE5409" s="2"/>
      <c r="AF5409" s="2"/>
      <c r="AG5409" s="2"/>
      <c r="AH5409" s="55"/>
      <c r="AI5409" s="72"/>
      <c r="AJ5409" s="72"/>
      <c r="AK5409" s="72"/>
      <c r="AL5409" s="72"/>
      <c r="AM5409" s="80"/>
      <c r="AN5409" s="2"/>
      <c r="AO5409" s="2"/>
      <c r="AP5409" s="2"/>
      <c r="AQ5409" s="2"/>
      <c r="AR5409" s="55"/>
      <c r="AS5409" s="85"/>
      <c r="AT5409" s="85"/>
      <c r="AU5409" s="85"/>
      <c r="AV5409" s="85"/>
      <c r="AW5409" s="100"/>
      <c r="AX5409" s="2"/>
      <c r="AY5409" s="2"/>
      <c r="AZ5409" s="2"/>
      <c r="BA5409" s="2"/>
      <c r="BB5409" s="55"/>
      <c r="BC5409" s="105"/>
      <c r="BD5409" s="105"/>
      <c r="BE5409" s="105"/>
      <c r="BF5409" s="105"/>
      <c r="BG5409" s="109"/>
      <c r="BH5409" s="2"/>
      <c r="BI5409" s="2"/>
      <c r="BJ5409" s="2"/>
      <c r="BK5409" s="2"/>
      <c r="BL5409" s="55"/>
      <c r="BM5409" s="48"/>
      <c r="BN5409" s="48"/>
      <c r="BO5409" s="48"/>
      <c r="BP5409" s="48"/>
      <c r="BQ5409" s="117"/>
      <c r="BR5409" s="2"/>
      <c r="BS5409" s="2"/>
      <c r="BT5409" s="2"/>
      <c r="BU5409" s="2"/>
      <c r="BV5409" s="55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18" t="s">
        <v>5</v>
      </c>
      <c r="H5410" s="3">
        <v>2024</v>
      </c>
      <c r="I5410" s="20" t="s">
        <v>315</v>
      </c>
      <c r="J5410" s="184" t="s">
        <v>347</v>
      </c>
      <c r="K5410" s="184" t="s">
        <v>320</v>
      </c>
      <c r="L5410" s="187">
        <f t="shared" si="183"/>
        <v>0</v>
      </c>
      <c r="M5410" s="187">
        <f t="shared" si="184"/>
        <v>0</v>
      </c>
      <c r="N5410" s="186"/>
      <c r="O5410" s="33"/>
      <c r="P5410" s="33"/>
      <c r="Q5410" s="33"/>
      <c r="R5410" s="33"/>
      <c r="S5410" s="42"/>
      <c r="T5410" s="2"/>
      <c r="U5410" s="2"/>
      <c r="V5410" s="2"/>
      <c r="W5410" s="2"/>
      <c r="X5410" s="55"/>
      <c r="Y5410" s="62"/>
      <c r="Z5410" s="62"/>
      <c r="AA5410" s="62"/>
      <c r="AB5410" s="62"/>
      <c r="AC5410" s="68"/>
      <c r="AD5410" s="2"/>
      <c r="AE5410" s="2"/>
      <c r="AF5410" s="2"/>
      <c r="AG5410" s="2"/>
      <c r="AH5410" s="55"/>
      <c r="AI5410" s="72"/>
      <c r="AJ5410" s="72"/>
      <c r="AK5410" s="72"/>
      <c r="AL5410" s="72"/>
      <c r="AM5410" s="80"/>
      <c r="AN5410" s="2"/>
      <c r="AO5410" s="2"/>
      <c r="AP5410" s="2"/>
      <c r="AQ5410" s="2"/>
      <c r="AR5410" s="55"/>
      <c r="AS5410" s="85"/>
      <c r="AT5410" s="85"/>
      <c r="AU5410" s="85"/>
      <c r="AV5410" s="85"/>
      <c r="AW5410" s="100"/>
      <c r="AX5410" s="2"/>
      <c r="AY5410" s="2"/>
      <c r="AZ5410" s="2"/>
      <c r="BA5410" s="2"/>
      <c r="BB5410" s="55"/>
      <c r="BC5410" s="105"/>
      <c r="BD5410" s="105"/>
      <c r="BE5410" s="105"/>
      <c r="BF5410" s="105"/>
      <c r="BG5410" s="109"/>
      <c r="BH5410" s="2"/>
      <c r="BI5410" s="2"/>
      <c r="BJ5410" s="2"/>
      <c r="BK5410" s="2"/>
      <c r="BL5410" s="55"/>
      <c r="BM5410" s="48"/>
      <c r="BN5410" s="48"/>
      <c r="BO5410" s="48"/>
      <c r="BP5410" s="48"/>
      <c r="BQ5410" s="117"/>
      <c r="BR5410" s="2"/>
      <c r="BS5410" s="2"/>
      <c r="BT5410" s="2"/>
      <c r="BU5410" s="2"/>
      <c r="BV5410" s="55"/>
    </row>
    <row r="5411" spans="1:74" ht="28.8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18" t="s">
        <v>5</v>
      </c>
      <c r="H5411" s="3">
        <v>2024</v>
      </c>
      <c r="I5411" s="20" t="s">
        <v>315</v>
      </c>
      <c r="J5411" s="184" t="s">
        <v>296</v>
      </c>
      <c r="K5411" s="184" t="s">
        <v>321</v>
      </c>
      <c r="L5411" s="187">
        <f t="shared" si="183"/>
        <v>0</v>
      </c>
      <c r="M5411" s="187">
        <f t="shared" si="184"/>
        <v>0</v>
      </c>
      <c r="N5411" s="186"/>
      <c r="O5411" s="33"/>
      <c r="P5411" s="33"/>
      <c r="Q5411" s="33"/>
      <c r="R5411" s="33"/>
      <c r="S5411" s="42"/>
      <c r="T5411" s="2"/>
      <c r="U5411" s="2"/>
      <c r="V5411" s="2"/>
      <c r="W5411" s="2"/>
      <c r="X5411" s="55"/>
      <c r="Y5411" s="62"/>
      <c r="Z5411" s="62"/>
      <c r="AA5411" s="62"/>
      <c r="AB5411" s="62"/>
      <c r="AC5411" s="68"/>
      <c r="AD5411" s="2"/>
      <c r="AE5411" s="2"/>
      <c r="AF5411" s="2"/>
      <c r="AG5411" s="2"/>
      <c r="AH5411" s="55"/>
      <c r="AI5411" s="72"/>
      <c r="AJ5411" s="72"/>
      <c r="AK5411" s="72"/>
      <c r="AL5411" s="72"/>
      <c r="AM5411" s="80"/>
      <c r="AN5411" s="2"/>
      <c r="AO5411" s="2"/>
      <c r="AP5411" s="2"/>
      <c r="AQ5411" s="2"/>
      <c r="AR5411" s="55"/>
      <c r="AS5411" s="85"/>
      <c r="AT5411" s="85"/>
      <c r="AU5411" s="85"/>
      <c r="AV5411" s="85"/>
      <c r="AW5411" s="100"/>
      <c r="AX5411" s="2"/>
      <c r="AY5411" s="2"/>
      <c r="AZ5411" s="2"/>
      <c r="BA5411" s="2"/>
      <c r="BB5411" s="55"/>
      <c r="BC5411" s="105"/>
      <c r="BD5411" s="105"/>
      <c r="BE5411" s="105"/>
      <c r="BF5411" s="105"/>
      <c r="BG5411" s="109"/>
      <c r="BH5411" s="2"/>
      <c r="BI5411" s="2"/>
      <c r="BJ5411" s="2"/>
      <c r="BK5411" s="2"/>
      <c r="BL5411" s="55"/>
      <c r="BM5411" s="48"/>
      <c r="BN5411" s="48"/>
      <c r="BO5411" s="48"/>
      <c r="BP5411" s="48"/>
      <c r="BQ5411" s="117"/>
      <c r="BR5411" s="2"/>
      <c r="BS5411" s="2"/>
      <c r="BT5411" s="2"/>
      <c r="BU5411" s="2"/>
      <c r="BV5411" s="55"/>
    </row>
    <row r="5412" spans="1:74" ht="28.8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18" t="s">
        <v>5</v>
      </c>
      <c r="H5412" s="3">
        <v>2024</v>
      </c>
      <c r="I5412" s="20" t="s">
        <v>316</v>
      </c>
      <c r="J5412" s="184" t="s">
        <v>297</v>
      </c>
      <c r="K5412" s="184" t="s">
        <v>318</v>
      </c>
      <c r="L5412" s="187">
        <f t="shared" si="183"/>
        <v>0</v>
      </c>
      <c r="M5412" s="187">
        <f t="shared" si="184"/>
        <v>0</v>
      </c>
      <c r="N5412" s="186"/>
      <c r="O5412" s="33"/>
      <c r="P5412" s="33"/>
      <c r="Q5412" s="33"/>
      <c r="R5412" s="33"/>
      <c r="S5412" s="42"/>
      <c r="T5412" s="2"/>
      <c r="U5412" s="2"/>
      <c r="V5412" s="2"/>
      <c r="W5412" s="2"/>
      <c r="X5412" s="55"/>
      <c r="Y5412" s="62"/>
      <c r="Z5412" s="62"/>
      <c r="AA5412" s="62"/>
      <c r="AB5412" s="62"/>
      <c r="AC5412" s="68"/>
      <c r="AD5412" s="2"/>
      <c r="AE5412" s="2"/>
      <c r="AF5412" s="2"/>
      <c r="AG5412" s="2"/>
      <c r="AH5412" s="55"/>
      <c r="AI5412" s="72"/>
      <c r="AJ5412" s="72"/>
      <c r="AK5412" s="72"/>
      <c r="AL5412" s="72"/>
      <c r="AM5412" s="80"/>
      <c r="AN5412" s="2"/>
      <c r="AO5412" s="2"/>
      <c r="AP5412" s="2"/>
      <c r="AQ5412" s="2"/>
      <c r="AR5412" s="55"/>
      <c r="AS5412" s="85"/>
      <c r="AT5412" s="85"/>
      <c r="AU5412" s="85"/>
      <c r="AV5412" s="85"/>
      <c r="AW5412" s="100"/>
      <c r="AX5412" s="2"/>
      <c r="AY5412" s="2"/>
      <c r="AZ5412" s="2"/>
      <c r="BA5412" s="2"/>
      <c r="BB5412" s="55"/>
      <c r="BC5412" s="105"/>
      <c r="BD5412" s="105"/>
      <c r="BE5412" s="105"/>
      <c r="BF5412" s="105"/>
      <c r="BG5412" s="109"/>
      <c r="BH5412" s="2"/>
      <c r="BI5412" s="2"/>
      <c r="BJ5412" s="2"/>
      <c r="BK5412" s="2"/>
      <c r="BL5412" s="55"/>
      <c r="BM5412" s="48"/>
      <c r="BN5412" s="48"/>
      <c r="BO5412" s="48"/>
      <c r="BP5412" s="48"/>
      <c r="BQ5412" s="117"/>
      <c r="BR5412" s="2"/>
      <c r="BS5412" s="2"/>
      <c r="BT5412" s="2"/>
      <c r="BU5412" s="2"/>
      <c r="BV5412" s="55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18" t="s">
        <v>5</v>
      </c>
      <c r="H5413" s="3">
        <v>2024</v>
      </c>
      <c r="I5413" s="20" t="s">
        <v>316</v>
      </c>
      <c r="J5413" s="185" t="s">
        <v>348</v>
      </c>
      <c r="K5413" s="185" t="s">
        <v>320</v>
      </c>
      <c r="L5413" s="187">
        <f t="shared" si="183"/>
        <v>0</v>
      </c>
      <c r="M5413" s="187">
        <f t="shared" si="184"/>
        <v>0</v>
      </c>
      <c r="N5413" s="186"/>
      <c r="O5413" s="33"/>
      <c r="P5413" s="33"/>
      <c r="Q5413" s="33"/>
      <c r="R5413" s="33"/>
      <c r="S5413" s="42"/>
      <c r="T5413" s="2"/>
      <c r="U5413" s="2"/>
      <c r="V5413" s="2"/>
      <c r="W5413" s="2"/>
      <c r="X5413" s="55"/>
      <c r="Y5413" s="62"/>
      <c r="Z5413" s="62"/>
      <c r="AA5413" s="62"/>
      <c r="AB5413" s="62"/>
      <c r="AC5413" s="68"/>
      <c r="AD5413" s="2"/>
      <c r="AE5413" s="2"/>
      <c r="AF5413" s="2"/>
      <c r="AG5413" s="2"/>
      <c r="AH5413" s="55"/>
      <c r="AI5413" s="72"/>
      <c r="AJ5413" s="72"/>
      <c r="AK5413" s="72"/>
      <c r="AL5413" s="72"/>
      <c r="AM5413" s="80"/>
      <c r="AN5413" s="2"/>
      <c r="AO5413" s="2"/>
      <c r="AP5413" s="2"/>
      <c r="AQ5413" s="2"/>
      <c r="AR5413" s="55"/>
      <c r="AS5413" s="85"/>
      <c r="AT5413" s="85"/>
      <c r="AU5413" s="85"/>
      <c r="AV5413" s="85"/>
      <c r="AW5413" s="100"/>
      <c r="AX5413" s="2"/>
      <c r="AY5413" s="2"/>
      <c r="AZ5413" s="2"/>
      <c r="BA5413" s="2"/>
      <c r="BB5413" s="55"/>
      <c r="BC5413" s="105"/>
      <c r="BD5413" s="105"/>
      <c r="BE5413" s="105"/>
      <c r="BF5413" s="105"/>
      <c r="BG5413" s="109"/>
      <c r="BH5413" s="2"/>
      <c r="BI5413" s="2"/>
      <c r="BJ5413" s="2"/>
      <c r="BK5413" s="2"/>
      <c r="BL5413" s="55"/>
      <c r="BM5413" s="48"/>
      <c r="BN5413" s="48"/>
      <c r="BO5413" s="48"/>
      <c r="BP5413" s="48"/>
      <c r="BQ5413" s="117"/>
      <c r="BR5413" s="2"/>
      <c r="BS5413" s="2"/>
      <c r="BT5413" s="2"/>
      <c r="BU5413" s="2"/>
      <c r="BV5413" s="55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18" t="s">
        <v>5</v>
      </c>
      <c r="H5414" s="3">
        <v>2024</v>
      </c>
      <c r="I5414" s="20" t="s">
        <v>282</v>
      </c>
      <c r="J5414" s="184" t="s">
        <v>272</v>
      </c>
      <c r="K5414" s="184" t="s">
        <v>321</v>
      </c>
      <c r="L5414" s="187">
        <f t="shared" si="183"/>
        <v>8.0000000000000002E-3</v>
      </c>
      <c r="M5414" s="187">
        <f t="shared" si="184"/>
        <v>14.638</v>
      </c>
      <c r="N5414" s="186" t="s">
        <v>677</v>
      </c>
      <c r="O5414" s="33"/>
      <c r="P5414" s="33"/>
      <c r="Q5414" s="33"/>
      <c r="R5414" s="33"/>
      <c r="S5414" s="42"/>
      <c r="T5414" s="2"/>
      <c r="U5414" s="2"/>
      <c r="V5414" s="2"/>
      <c r="W5414" s="2"/>
      <c r="X5414" s="55"/>
      <c r="Y5414" s="62"/>
      <c r="Z5414" s="62"/>
      <c r="AA5414" s="62"/>
      <c r="AB5414" s="62"/>
      <c r="AC5414" s="68"/>
      <c r="AD5414" s="2"/>
      <c r="AE5414" s="2"/>
      <c r="AF5414" s="2"/>
      <c r="AG5414" s="2"/>
      <c r="AH5414" s="55"/>
      <c r="AI5414" s="72"/>
      <c r="AJ5414" s="72"/>
      <c r="AK5414" s="72"/>
      <c r="AL5414" s="72"/>
      <c r="AM5414" s="80"/>
      <c r="AN5414" s="2"/>
      <c r="AO5414" s="2"/>
      <c r="AP5414" s="2"/>
      <c r="AQ5414" s="2"/>
      <c r="AR5414" s="55"/>
      <c r="AS5414" s="85"/>
      <c r="AT5414" s="85"/>
      <c r="AU5414" s="85" t="s">
        <v>677</v>
      </c>
      <c r="AV5414" s="85">
        <v>8.0000000000000002E-3</v>
      </c>
      <c r="AW5414" s="100">
        <v>14.638</v>
      </c>
      <c r="AX5414" s="2"/>
      <c r="AY5414" s="2"/>
      <c r="AZ5414" s="2"/>
      <c r="BA5414" s="2"/>
      <c r="BB5414" s="55"/>
      <c r="BC5414" s="105"/>
      <c r="BD5414" s="105"/>
      <c r="BE5414" s="105"/>
      <c r="BF5414" s="105"/>
      <c r="BG5414" s="109"/>
      <c r="BH5414" s="2"/>
      <c r="BI5414" s="2"/>
      <c r="BJ5414" s="2"/>
      <c r="BK5414" s="2"/>
      <c r="BL5414" s="55"/>
      <c r="BM5414" s="48"/>
      <c r="BN5414" s="48"/>
      <c r="BO5414" s="48"/>
      <c r="BP5414" s="48"/>
      <c r="BQ5414" s="117"/>
      <c r="BR5414" s="2"/>
      <c r="BS5414" s="2"/>
      <c r="BT5414" s="2"/>
      <c r="BU5414" s="2"/>
      <c r="BV5414" s="55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18" t="s">
        <v>5</v>
      </c>
      <c r="H5415" s="3">
        <v>2024</v>
      </c>
      <c r="I5415" s="20" t="s">
        <v>282</v>
      </c>
      <c r="J5415" s="184" t="s">
        <v>273</v>
      </c>
      <c r="K5415" s="184" t="s">
        <v>321</v>
      </c>
      <c r="L5415" s="187">
        <f t="shared" si="183"/>
        <v>0</v>
      </c>
      <c r="M5415" s="187">
        <f t="shared" si="184"/>
        <v>0</v>
      </c>
      <c r="N5415" s="186"/>
      <c r="O5415" s="33"/>
      <c r="P5415" s="33"/>
      <c r="Q5415" s="33"/>
      <c r="R5415" s="33"/>
      <c r="S5415" s="42"/>
      <c r="T5415" s="2"/>
      <c r="U5415" s="2"/>
      <c r="V5415" s="2"/>
      <c r="W5415" s="2"/>
      <c r="X5415" s="55"/>
      <c r="Y5415" s="62"/>
      <c r="Z5415" s="62"/>
      <c r="AA5415" s="62"/>
      <c r="AB5415" s="62"/>
      <c r="AC5415" s="68"/>
      <c r="AD5415" s="2"/>
      <c r="AE5415" s="2"/>
      <c r="AF5415" s="2"/>
      <c r="AG5415" s="2"/>
      <c r="AH5415" s="55"/>
      <c r="AI5415" s="72"/>
      <c r="AJ5415" s="72"/>
      <c r="AK5415" s="72"/>
      <c r="AL5415" s="72"/>
      <c r="AM5415" s="80"/>
      <c r="AN5415" s="2"/>
      <c r="AO5415" s="2"/>
      <c r="AP5415" s="2"/>
      <c r="AQ5415" s="2"/>
      <c r="AR5415" s="55"/>
      <c r="AS5415" s="85"/>
      <c r="AT5415" s="85"/>
      <c r="AU5415" s="85"/>
      <c r="AV5415" s="85"/>
      <c r="AW5415" s="100"/>
      <c r="AX5415" s="2"/>
      <c r="AY5415" s="2"/>
      <c r="AZ5415" s="2"/>
      <c r="BA5415" s="2"/>
      <c r="BB5415" s="55"/>
      <c r="BC5415" s="105"/>
      <c r="BD5415" s="105"/>
      <c r="BE5415" s="105"/>
      <c r="BF5415" s="105"/>
      <c r="BG5415" s="109"/>
      <c r="BH5415" s="2"/>
      <c r="BI5415" s="2"/>
      <c r="BJ5415" s="2"/>
      <c r="BK5415" s="2"/>
      <c r="BL5415" s="55"/>
      <c r="BM5415" s="48"/>
      <c r="BN5415" s="48"/>
      <c r="BO5415" s="48"/>
      <c r="BP5415" s="48"/>
      <c r="BQ5415" s="117"/>
      <c r="BR5415" s="2"/>
      <c r="BS5415" s="2"/>
      <c r="BT5415" s="2"/>
      <c r="BU5415" s="2"/>
      <c r="BV5415" s="55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18" t="s">
        <v>5</v>
      </c>
      <c r="H5416" s="3">
        <v>2024</v>
      </c>
      <c r="I5416" s="20" t="s">
        <v>282</v>
      </c>
      <c r="J5416" s="184" t="s">
        <v>274</v>
      </c>
      <c r="K5416" s="184" t="s">
        <v>321</v>
      </c>
      <c r="L5416" s="187">
        <f t="shared" si="183"/>
        <v>0</v>
      </c>
      <c r="M5416" s="187">
        <f t="shared" si="184"/>
        <v>0</v>
      </c>
      <c r="N5416" s="186"/>
      <c r="O5416" s="33"/>
      <c r="P5416" s="33"/>
      <c r="Q5416" s="33"/>
      <c r="R5416" s="33"/>
      <c r="S5416" s="42"/>
      <c r="T5416" s="2"/>
      <c r="U5416" s="2"/>
      <c r="V5416" s="2"/>
      <c r="W5416" s="2"/>
      <c r="X5416" s="55"/>
      <c r="Y5416" s="62"/>
      <c r="Z5416" s="62"/>
      <c r="AA5416" s="62"/>
      <c r="AB5416" s="62"/>
      <c r="AC5416" s="68"/>
      <c r="AD5416" s="2"/>
      <c r="AE5416" s="2"/>
      <c r="AF5416" s="2"/>
      <c r="AG5416" s="2"/>
      <c r="AH5416" s="55"/>
      <c r="AI5416" s="72"/>
      <c r="AJ5416" s="72"/>
      <c r="AK5416" s="72"/>
      <c r="AL5416" s="72"/>
      <c r="AM5416" s="80"/>
      <c r="AN5416" s="2"/>
      <c r="AO5416" s="2"/>
      <c r="AP5416" s="2"/>
      <c r="AQ5416" s="2"/>
      <c r="AR5416" s="55"/>
      <c r="AS5416" s="85"/>
      <c r="AT5416" s="85"/>
      <c r="AU5416" s="85"/>
      <c r="AV5416" s="85"/>
      <c r="AW5416" s="100"/>
      <c r="AX5416" s="2"/>
      <c r="AY5416" s="2"/>
      <c r="AZ5416" s="2"/>
      <c r="BA5416" s="2"/>
      <c r="BB5416" s="55"/>
      <c r="BC5416" s="105"/>
      <c r="BD5416" s="105"/>
      <c r="BE5416" s="105"/>
      <c r="BF5416" s="105"/>
      <c r="BG5416" s="109"/>
      <c r="BH5416" s="2"/>
      <c r="BI5416" s="2"/>
      <c r="BJ5416" s="2"/>
      <c r="BK5416" s="2"/>
      <c r="BL5416" s="55"/>
      <c r="BM5416" s="48"/>
      <c r="BN5416" s="48"/>
      <c r="BO5416" s="48"/>
      <c r="BP5416" s="48"/>
      <c r="BQ5416" s="117"/>
      <c r="BR5416" s="2"/>
      <c r="BS5416" s="2"/>
      <c r="BT5416" s="2"/>
      <c r="BU5416" s="2"/>
      <c r="BV5416" s="55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18" t="s">
        <v>5</v>
      </c>
      <c r="H5417" s="3">
        <v>2024</v>
      </c>
      <c r="I5417" s="20" t="s">
        <v>282</v>
      </c>
      <c r="J5417" s="184" t="s">
        <v>275</v>
      </c>
      <c r="K5417" s="184" t="s">
        <v>321</v>
      </c>
      <c r="L5417" s="187">
        <f t="shared" si="183"/>
        <v>0</v>
      </c>
      <c r="M5417" s="187">
        <f t="shared" si="184"/>
        <v>0</v>
      </c>
      <c r="N5417" s="186"/>
      <c r="O5417" s="33"/>
      <c r="P5417" s="33"/>
      <c r="Q5417" s="33"/>
      <c r="R5417" s="33"/>
      <c r="S5417" s="42"/>
      <c r="T5417" s="2"/>
      <c r="U5417" s="2"/>
      <c r="V5417" s="2"/>
      <c r="W5417" s="2"/>
      <c r="X5417" s="55"/>
      <c r="Y5417" s="62"/>
      <c r="Z5417" s="62"/>
      <c r="AA5417" s="62"/>
      <c r="AB5417" s="62"/>
      <c r="AC5417" s="68"/>
      <c r="AD5417" s="2"/>
      <c r="AE5417" s="2"/>
      <c r="AF5417" s="2"/>
      <c r="AG5417" s="2"/>
      <c r="AH5417" s="55"/>
      <c r="AI5417" s="72"/>
      <c r="AJ5417" s="72"/>
      <c r="AK5417" s="72"/>
      <c r="AL5417" s="72"/>
      <c r="AM5417" s="80"/>
      <c r="AN5417" s="2"/>
      <c r="AO5417" s="2"/>
      <c r="AP5417" s="2"/>
      <c r="AQ5417" s="2"/>
      <c r="AR5417" s="55"/>
      <c r="AS5417" s="85"/>
      <c r="AT5417" s="85"/>
      <c r="AU5417" s="85"/>
      <c r="AV5417" s="85"/>
      <c r="AW5417" s="100"/>
      <c r="AX5417" s="2"/>
      <c r="AY5417" s="2"/>
      <c r="AZ5417" s="2"/>
      <c r="BA5417" s="2"/>
      <c r="BB5417" s="55"/>
      <c r="BC5417" s="105"/>
      <c r="BD5417" s="105"/>
      <c r="BE5417" s="105"/>
      <c r="BF5417" s="105"/>
      <c r="BG5417" s="109"/>
      <c r="BH5417" s="2"/>
      <c r="BI5417" s="2"/>
      <c r="BJ5417" s="2"/>
      <c r="BK5417" s="2"/>
      <c r="BL5417" s="55"/>
      <c r="BM5417" s="48"/>
      <c r="BN5417" s="48"/>
      <c r="BO5417" s="48"/>
      <c r="BP5417" s="48"/>
      <c r="BQ5417" s="117"/>
      <c r="BR5417" s="2"/>
      <c r="BS5417" s="2"/>
      <c r="BT5417" s="2"/>
      <c r="BU5417" s="2"/>
      <c r="BV5417" s="55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18" t="s">
        <v>5</v>
      </c>
      <c r="H5418" s="3">
        <v>2024</v>
      </c>
      <c r="I5418" s="20" t="s">
        <v>282</v>
      </c>
      <c r="J5418" s="184" t="s">
        <v>276</v>
      </c>
      <c r="K5418" s="184" t="s">
        <v>320</v>
      </c>
      <c r="L5418" s="187">
        <f t="shared" si="183"/>
        <v>0</v>
      </c>
      <c r="M5418" s="187">
        <f t="shared" si="184"/>
        <v>0</v>
      </c>
      <c r="N5418" s="186"/>
      <c r="O5418" s="33"/>
      <c r="P5418" s="33"/>
      <c r="Q5418" s="33"/>
      <c r="R5418" s="33"/>
      <c r="S5418" s="42"/>
      <c r="T5418" s="2"/>
      <c r="U5418" s="2"/>
      <c r="V5418" s="2"/>
      <c r="W5418" s="2"/>
      <c r="X5418" s="55"/>
      <c r="Y5418" s="62"/>
      <c r="Z5418" s="62"/>
      <c r="AA5418" s="62"/>
      <c r="AB5418" s="62"/>
      <c r="AC5418" s="68"/>
      <c r="AD5418" s="2"/>
      <c r="AE5418" s="2"/>
      <c r="AF5418" s="2"/>
      <c r="AG5418" s="2"/>
      <c r="AH5418" s="55"/>
      <c r="AI5418" s="72"/>
      <c r="AJ5418" s="72"/>
      <c r="AK5418" s="72"/>
      <c r="AL5418" s="72"/>
      <c r="AM5418" s="80"/>
      <c r="AN5418" s="2"/>
      <c r="AO5418" s="2"/>
      <c r="AP5418" s="2"/>
      <c r="AQ5418" s="2"/>
      <c r="AR5418" s="55"/>
      <c r="AS5418" s="85"/>
      <c r="AT5418" s="85"/>
      <c r="AU5418" s="85"/>
      <c r="AV5418" s="85"/>
      <c r="AW5418" s="100"/>
      <c r="AX5418" s="2"/>
      <c r="AY5418" s="2"/>
      <c r="AZ5418" s="2"/>
      <c r="BA5418" s="2"/>
      <c r="BB5418" s="55"/>
      <c r="BC5418" s="105"/>
      <c r="BD5418" s="105"/>
      <c r="BE5418" s="105"/>
      <c r="BF5418" s="105"/>
      <c r="BG5418" s="109"/>
      <c r="BH5418" s="2"/>
      <c r="BI5418" s="2"/>
      <c r="BJ5418" s="2"/>
      <c r="BK5418" s="2"/>
      <c r="BL5418" s="55"/>
      <c r="BM5418" s="48"/>
      <c r="BN5418" s="48"/>
      <c r="BO5418" s="48"/>
      <c r="BP5418" s="48"/>
      <c r="BQ5418" s="117"/>
      <c r="BR5418" s="2"/>
      <c r="BS5418" s="2"/>
      <c r="BT5418" s="2"/>
      <c r="BU5418" s="2"/>
      <c r="BV5418" s="55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18" t="s">
        <v>5</v>
      </c>
      <c r="H5419" s="3">
        <v>2024</v>
      </c>
      <c r="I5419" s="20" t="s">
        <v>282</v>
      </c>
      <c r="J5419" s="184" t="s">
        <v>277</v>
      </c>
      <c r="K5419" s="184" t="s">
        <v>320</v>
      </c>
      <c r="L5419" s="187">
        <f t="shared" si="183"/>
        <v>1</v>
      </c>
      <c r="M5419" s="187">
        <f t="shared" si="184"/>
        <v>2.2999999999999998</v>
      </c>
      <c r="N5419" s="186" t="s">
        <v>370</v>
      </c>
      <c r="O5419" s="33"/>
      <c r="P5419" s="33"/>
      <c r="Q5419" s="33"/>
      <c r="R5419" s="33"/>
      <c r="S5419" s="42"/>
      <c r="T5419" s="2"/>
      <c r="U5419" s="2"/>
      <c r="V5419" s="2"/>
      <c r="W5419" s="2"/>
      <c r="X5419" s="55"/>
      <c r="Y5419" s="62"/>
      <c r="Z5419" s="62" t="s">
        <v>370</v>
      </c>
      <c r="AA5419" s="62"/>
      <c r="AB5419" s="62">
        <v>1</v>
      </c>
      <c r="AC5419" s="68">
        <v>2.2999999999999998</v>
      </c>
      <c r="AD5419" s="2"/>
      <c r="AE5419" s="2"/>
      <c r="AF5419" s="2"/>
      <c r="AG5419" s="2"/>
      <c r="AH5419" s="55"/>
      <c r="AI5419" s="72"/>
      <c r="AJ5419" s="72"/>
      <c r="AK5419" s="72"/>
      <c r="AL5419" s="72"/>
      <c r="AM5419" s="80"/>
      <c r="AN5419" s="2"/>
      <c r="AO5419" s="2"/>
      <c r="AP5419" s="2"/>
      <c r="AQ5419" s="2"/>
      <c r="AR5419" s="55"/>
      <c r="AS5419" s="85"/>
      <c r="AT5419" s="85"/>
      <c r="AU5419" s="85"/>
      <c r="AV5419" s="85"/>
      <c r="AW5419" s="100"/>
      <c r="AX5419" s="2"/>
      <c r="AY5419" s="2"/>
      <c r="AZ5419" s="2"/>
      <c r="BA5419" s="2"/>
      <c r="BB5419" s="55"/>
      <c r="BC5419" s="105"/>
      <c r="BD5419" s="105"/>
      <c r="BE5419" s="105"/>
      <c r="BF5419" s="105"/>
      <c r="BG5419" s="109"/>
      <c r="BH5419" s="2"/>
      <c r="BI5419" s="2"/>
      <c r="BJ5419" s="2"/>
      <c r="BK5419" s="2"/>
      <c r="BL5419" s="55"/>
      <c r="BM5419" s="48"/>
      <c r="BN5419" s="48"/>
      <c r="BO5419" s="48"/>
      <c r="BP5419" s="48"/>
      <c r="BQ5419" s="117"/>
      <c r="BR5419" s="2"/>
      <c r="BS5419" s="2"/>
      <c r="BT5419" s="2"/>
      <c r="BU5419" s="2"/>
      <c r="BV5419" s="55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18" t="s">
        <v>5</v>
      </c>
      <c r="H5420" s="3">
        <v>2024</v>
      </c>
      <c r="I5420" s="20" t="s">
        <v>283</v>
      </c>
      <c r="J5420" s="184" t="s">
        <v>298</v>
      </c>
      <c r="K5420" s="184" t="s">
        <v>321</v>
      </c>
      <c r="L5420" s="187">
        <f t="shared" si="183"/>
        <v>0</v>
      </c>
      <c r="M5420" s="187">
        <f t="shared" si="184"/>
        <v>0</v>
      </c>
      <c r="N5420" s="186"/>
      <c r="O5420" s="36"/>
      <c r="P5420" s="33"/>
      <c r="Q5420" s="33"/>
      <c r="R5420" s="33"/>
      <c r="S5420" s="42"/>
      <c r="T5420" s="2"/>
      <c r="U5420" s="2"/>
      <c r="V5420" s="2"/>
      <c r="W5420" s="2"/>
      <c r="X5420" s="55"/>
      <c r="Y5420" s="62"/>
      <c r="Z5420" s="62"/>
      <c r="AA5420" s="62"/>
      <c r="AB5420" s="62"/>
      <c r="AC5420" s="68"/>
      <c r="AD5420" s="2"/>
      <c r="AE5420" s="2"/>
      <c r="AF5420" s="2"/>
      <c r="AG5420" s="2"/>
      <c r="AH5420" s="55"/>
      <c r="AI5420" s="72"/>
      <c r="AJ5420" s="72"/>
      <c r="AK5420" s="72"/>
      <c r="AL5420" s="72"/>
      <c r="AM5420" s="80"/>
      <c r="AN5420" s="2"/>
      <c r="AO5420" s="2"/>
      <c r="AP5420" s="2"/>
      <c r="AQ5420" s="2"/>
      <c r="AR5420" s="55"/>
      <c r="AS5420" s="85"/>
      <c r="AT5420" s="85"/>
      <c r="AU5420" s="85"/>
      <c r="AV5420" s="85"/>
      <c r="AW5420" s="100"/>
      <c r="AX5420" s="2"/>
      <c r="AY5420" s="2"/>
      <c r="AZ5420" s="2"/>
      <c r="BA5420" s="2"/>
      <c r="BB5420" s="55"/>
      <c r="BC5420" s="105"/>
      <c r="BD5420" s="105"/>
      <c r="BE5420" s="105"/>
      <c r="BF5420" s="105"/>
      <c r="BG5420" s="109"/>
      <c r="BH5420" s="2"/>
      <c r="BI5420" s="2"/>
      <c r="BJ5420" s="2"/>
      <c r="BK5420" s="2"/>
      <c r="BL5420" s="55"/>
      <c r="BM5420" s="48"/>
      <c r="BN5420" s="48"/>
      <c r="BO5420" s="48"/>
      <c r="BP5420" s="48"/>
      <c r="BQ5420" s="117"/>
      <c r="BR5420" s="2"/>
      <c r="BS5420" s="2"/>
      <c r="BT5420" s="2"/>
      <c r="BU5420" s="2"/>
      <c r="BV5420" s="55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18" t="s">
        <v>5</v>
      </c>
      <c r="H5421" s="3">
        <v>2024</v>
      </c>
      <c r="I5421" s="20" t="s">
        <v>283</v>
      </c>
      <c r="J5421" s="184" t="s">
        <v>278</v>
      </c>
      <c r="K5421" s="184" t="s">
        <v>320</v>
      </c>
      <c r="L5421" s="187">
        <f t="shared" si="183"/>
        <v>0</v>
      </c>
      <c r="M5421" s="187">
        <f t="shared" si="184"/>
        <v>0</v>
      </c>
      <c r="N5421" s="186"/>
      <c r="O5421" s="33"/>
      <c r="P5421" s="33"/>
      <c r="Q5421" s="33"/>
      <c r="R5421" s="33"/>
      <c r="S5421" s="42"/>
      <c r="T5421" s="2"/>
      <c r="U5421" s="2"/>
      <c r="V5421" s="2"/>
      <c r="W5421" s="2"/>
      <c r="X5421" s="55"/>
      <c r="Y5421" s="62"/>
      <c r="Z5421" s="62"/>
      <c r="AA5421" s="62"/>
      <c r="AB5421" s="62"/>
      <c r="AC5421" s="68"/>
      <c r="AD5421" s="2"/>
      <c r="AE5421" s="2"/>
      <c r="AF5421" s="2"/>
      <c r="AG5421" s="2"/>
      <c r="AH5421" s="55"/>
      <c r="AI5421" s="72"/>
      <c r="AJ5421" s="72"/>
      <c r="AK5421" s="72"/>
      <c r="AL5421" s="72"/>
      <c r="AM5421" s="80"/>
      <c r="AN5421" s="2"/>
      <c r="AO5421" s="2"/>
      <c r="AP5421" s="2"/>
      <c r="AQ5421" s="2"/>
      <c r="AR5421" s="55"/>
      <c r="AS5421" s="85"/>
      <c r="AT5421" s="85"/>
      <c r="AU5421" s="85"/>
      <c r="AV5421" s="85"/>
      <c r="AW5421" s="100"/>
      <c r="AX5421" s="2"/>
      <c r="AY5421" s="2"/>
      <c r="AZ5421" s="2"/>
      <c r="BA5421" s="2"/>
      <c r="BB5421" s="55"/>
      <c r="BC5421" s="105"/>
      <c r="BD5421" s="105"/>
      <c r="BE5421" s="105"/>
      <c r="BF5421" s="105"/>
      <c r="BG5421" s="109"/>
      <c r="BH5421" s="2"/>
      <c r="BI5421" s="2"/>
      <c r="BJ5421" s="2"/>
      <c r="BK5421" s="2"/>
      <c r="BL5421" s="55"/>
      <c r="BM5421" s="48"/>
      <c r="BN5421" s="48"/>
      <c r="BO5421" s="48"/>
      <c r="BP5421" s="48"/>
      <c r="BQ5421" s="117"/>
      <c r="BR5421" s="2"/>
      <c r="BS5421" s="2"/>
      <c r="BT5421" s="2"/>
      <c r="BU5421" s="2"/>
      <c r="BV5421" s="55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18" t="s">
        <v>5</v>
      </c>
      <c r="H5422" s="3">
        <v>2024</v>
      </c>
      <c r="I5422" s="20" t="s">
        <v>283</v>
      </c>
      <c r="J5422" s="184" t="s">
        <v>279</v>
      </c>
      <c r="K5422" s="184" t="s">
        <v>320</v>
      </c>
      <c r="L5422" s="187">
        <f t="shared" si="183"/>
        <v>0</v>
      </c>
      <c r="M5422" s="187">
        <f t="shared" si="184"/>
        <v>0</v>
      </c>
      <c r="N5422" s="186"/>
      <c r="O5422" s="33"/>
      <c r="P5422" s="33"/>
      <c r="Q5422" s="33"/>
      <c r="R5422" s="33"/>
      <c r="S5422" s="42"/>
      <c r="T5422" s="2"/>
      <c r="U5422" s="2"/>
      <c r="V5422" s="2"/>
      <c r="W5422" s="2"/>
      <c r="X5422" s="55"/>
      <c r="Y5422" s="62"/>
      <c r="Z5422" s="62"/>
      <c r="AA5422" s="62"/>
      <c r="AB5422" s="62"/>
      <c r="AC5422" s="68"/>
      <c r="AD5422" s="2"/>
      <c r="AE5422" s="2"/>
      <c r="AF5422" s="2"/>
      <c r="AG5422" s="2"/>
      <c r="AH5422" s="55"/>
      <c r="AI5422" s="72"/>
      <c r="AJ5422" s="72"/>
      <c r="AK5422" s="72"/>
      <c r="AL5422" s="72"/>
      <c r="AM5422" s="80"/>
      <c r="AN5422" s="2"/>
      <c r="AO5422" s="2"/>
      <c r="AP5422" s="2"/>
      <c r="AQ5422" s="2"/>
      <c r="AR5422" s="55"/>
      <c r="AS5422" s="85"/>
      <c r="AT5422" s="85"/>
      <c r="AU5422" s="85"/>
      <c r="AV5422" s="85"/>
      <c r="AW5422" s="100"/>
      <c r="AX5422" s="2"/>
      <c r="AY5422" s="2"/>
      <c r="AZ5422" s="2"/>
      <c r="BA5422" s="2"/>
      <c r="BB5422" s="55"/>
      <c r="BC5422" s="105"/>
      <c r="BD5422" s="105"/>
      <c r="BE5422" s="105"/>
      <c r="BF5422" s="105"/>
      <c r="BG5422" s="109"/>
      <c r="BH5422" s="2"/>
      <c r="BI5422" s="2"/>
      <c r="BJ5422" s="2"/>
      <c r="BK5422" s="2"/>
      <c r="BL5422" s="55"/>
      <c r="BM5422" s="48"/>
      <c r="BN5422" s="48"/>
      <c r="BO5422" s="48"/>
      <c r="BP5422" s="48"/>
      <c r="BQ5422" s="117"/>
      <c r="BR5422" s="2"/>
      <c r="BS5422" s="2"/>
      <c r="BT5422" s="2"/>
      <c r="BU5422" s="2"/>
      <c r="BV5422" s="55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18" t="s">
        <v>5</v>
      </c>
      <c r="H5423" s="3">
        <v>2024</v>
      </c>
      <c r="I5423" s="20" t="s">
        <v>286</v>
      </c>
      <c r="J5423" s="184" t="s">
        <v>280</v>
      </c>
      <c r="K5423" s="184" t="s">
        <v>319</v>
      </c>
      <c r="L5423" s="187">
        <f t="shared" si="183"/>
        <v>0</v>
      </c>
      <c r="M5423" s="187">
        <f t="shared" si="184"/>
        <v>0</v>
      </c>
      <c r="N5423" s="186"/>
      <c r="O5423" s="33"/>
      <c r="P5423" s="33"/>
      <c r="Q5423" s="33"/>
      <c r="R5423" s="33"/>
      <c r="S5423" s="42"/>
      <c r="T5423" s="2"/>
      <c r="U5423" s="2"/>
      <c r="V5423" s="2"/>
      <c r="W5423" s="2"/>
      <c r="X5423" s="55"/>
      <c r="Y5423" s="62"/>
      <c r="Z5423" s="62"/>
      <c r="AA5423" s="62"/>
      <c r="AB5423" s="62"/>
      <c r="AC5423" s="68"/>
      <c r="AD5423" s="2"/>
      <c r="AE5423" s="2"/>
      <c r="AF5423" s="2"/>
      <c r="AG5423" s="2"/>
      <c r="AH5423" s="55"/>
      <c r="AI5423" s="72"/>
      <c r="AJ5423" s="72"/>
      <c r="AK5423" s="72"/>
      <c r="AL5423" s="72"/>
      <c r="AM5423" s="80"/>
      <c r="AN5423" s="2"/>
      <c r="AO5423" s="2"/>
      <c r="AP5423" s="2"/>
      <c r="AQ5423" s="2"/>
      <c r="AR5423" s="55"/>
      <c r="AS5423" s="85"/>
      <c r="AT5423" s="85"/>
      <c r="AU5423" s="85"/>
      <c r="AV5423" s="85"/>
      <c r="AW5423" s="100"/>
      <c r="AX5423" s="2"/>
      <c r="AY5423" s="2"/>
      <c r="AZ5423" s="2"/>
      <c r="BA5423" s="2"/>
      <c r="BB5423" s="55"/>
      <c r="BC5423" s="105"/>
      <c r="BD5423" s="105"/>
      <c r="BE5423" s="105"/>
      <c r="BF5423" s="105"/>
      <c r="BG5423" s="109"/>
      <c r="BH5423" s="2"/>
      <c r="BI5423" s="2"/>
      <c r="BJ5423" s="2"/>
      <c r="BK5423" s="2"/>
      <c r="BL5423" s="55"/>
      <c r="BM5423" s="48"/>
      <c r="BN5423" s="48"/>
      <c r="BO5423" s="48"/>
      <c r="BP5423" s="48"/>
      <c r="BQ5423" s="117"/>
      <c r="BR5423" s="2"/>
      <c r="BS5423" s="2"/>
      <c r="BT5423" s="2"/>
      <c r="BU5423" s="2"/>
      <c r="BV5423" s="55"/>
    </row>
    <row r="5424" spans="1:74" ht="28.8" hidden="1" x14ac:dyDescent="0.3">
      <c r="A5424" s="2" t="s">
        <v>188</v>
      </c>
      <c r="B5424" s="2" t="s">
        <v>2</v>
      </c>
      <c r="C5424" s="2" t="s">
        <v>3</v>
      </c>
      <c r="D5424" s="2" t="s">
        <v>124</v>
      </c>
      <c r="E5424" s="5" t="s">
        <v>189</v>
      </c>
      <c r="F5424" s="3"/>
      <c r="G5424" s="18" t="s">
        <v>5</v>
      </c>
      <c r="H5424" s="3">
        <v>2024</v>
      </c>
      <c r="I5424" s="20" t="s">
        <v>286</v>
      </c>
      <c r="J5424" s="184" t="s">
        <v>281</v>
      </c>
      <c r="K5424" s="184" t="s">
        <v>319</v>
      </c>
      <c r="L5424" s="187">
        <f t="shared" si="183"/>
        <v>0</v>
      </c>
      <c r="M5424" s="187">
        <f t="shared" si="184"/>
        <v>13.19736</v>
      </c>
      <c r="N5424" s="186" t="s">
        <v>1552</v>
      </c>
      <c r="O5424" s="33"/>
      <c r="P5424" s="33"/>
      <c r="Q5424" s="33"/>
      <c r="R5424" s="33"/>
      <c r="S5424" s="42"/>
      <c r="T5424" s="2"/>
      <c r="U5424" s="2"/>
      <c r="V5424" s="2"/>
      <c r="W5424" s="2"/>
      <c r="X5424" s="55"/>
      <c r="Y5424" s="62"/>
      <c r="Z5424" s="62"/>
      <c r="AA5424" s="62"/>
      <c r="AB5424" s="62"/>
      <c r="AC5424" s="68"/>
      <c r="AD5424" s="2"/>
      <c r="AE5424" s="2"/>
      <c r="AF5424" s="2"/>
      <c r="AG5424" s="2"/>
      <c r="AH5424" s="55"/>
      <c r="AI5424" s="72"/>
      <c r="AJ5424" s="72"/>
      <c r="AK5424" s="72"/>
      <c r="AL5424" s="72"/>
      <c r="AM5424" s="80"/>
      <c r="AN5424" s="2"/>
      <c r="AO5424" s="2"/>
      <c r="AP5424" s="2"/>
      <c r="AQ5424" s="2"/>
      <c r="AR5424" s="55"/>
      <c r="AS5424" s="85" t="s">
        <v>739</v>
      </c>
      <c r="AT5424" s="85"/>
      <c r="AU5424" s="85"/>
      <c r="AV5424" s="85"/>
      <c r="AW5424" s="100">
        <v>8.6973599999999998</v>
      </c>
      <c r="AX5424" s="2"/>
      <c r="AY5424" s="2"/>
      <c r="AZ5424" s="2"/>
      <c r="BA5424" s="2"/>
      <c r="BB5424" s="55"/>
      <c r="BC5424" s="105" t="s">
        <v>1069</v>
      </c>
      <c r="BD5424" s="105"/>
      <c r="BE5424" s="105"/>
      <c r="BF5424" s="105"/>
      <c r="BG5424" s="109">
        <v>4.5</v>
      </c>
      <c r="BH5424" s="2"/>
      <c r="BI5424" s="2"/>
      <c r="BJ5424" s="2"/>
      <c r="BK5424" s="2"/>
      <c r="BL5424" s="55"/>
      <c r="BM5424" s="48"/>
      <c r="BN5424" s="48"/>
      <c r="BO5424" s="48"/>
      <c r="BP5424" s="48"/>
      <c r="BQ5424" s="117"/>
      <c r="BR5424" s="2"/>
      <c r="BS5424" s="2"/>
      <c r="BT5424" s="2"/>
      <c r="BU5424" s="2"/>
      <c r="BV5424" s="55"/>
    </row>
    <row r="5425" spans="1:74" s="13" customFormat="1" hidden="1" x14ac:dyDescent="0.3">
      <c r="A5425" s="12" t="s">
        <v>188</v>
      </c>
      <c r="B5425" s="12" t="s">
        <v>2</v>
      </c>
      <c r="C5425" s="12" t="s">
        <v>3</v>
      </c>
      <c r="D5425" s="12" t="s">
        <v>124</v>
      </c>
      <c r="E5425" s="6" t="s">
        <v>189</v>
      </c>
      <c r="F5425" s="7"/>
      <c r="G5425" s="19" t="s">
        <v>5</v>
      </c>
      <c r="H5425" s="7">
        <v>2024</v>
      </c>
      <c r="I5425" s="21"/>
      <c r="J5425" s="12" t="s">
        <v>314</v>
      </c>
      <c r="K5425" s="12"/>
      <c r="L5425" s="147"/>
      <c r="M5425" s="147">
        <f>SUM(M5387:M5424)</f>
        <v>367.22335999999996</v>
      </c>
      <c r="N5425" s="183"/>
      <c r="O5425" s="12"/>
      <c r="P5425" s="12"/>
      <c r="Q5425" s="12"/>
      <c r="R5425" s="12"/>
      <c r="S5425" s="47">
        <f>SUM(S5387:S5424)</f>
        <v>0</v>
      </c>
      <c r="T5425" s="12"/>
      <c r="U5425" s="12"/>
      <c r="V5425" s="12"/>
      <c r="W5425" s="12"/>
      <c r="X5425" s="47">
        <f>SUM(X5387:X5424)</f>
        <v>0</v>
      </c>
      <c r="Y5425" s="12"/>
      <c r="Z5425" s="12"/>
      <c r="AA5425" s="12"/>
      <c r="AB5425" s="12"/>
      <c r="AC5425" s="47">
        <f>SUM(AC5387:AC5424)</f>
        <v>5.9879999999999995</v>
      </c>
      <c r="AD5425" s="12"/>
      <c r="AE5425" s="12"/>
      <c r="AF5425" s="12"/>
      <c r="AG5425" s="12"/>
      <c r="AH5425" s="47">
        <f>SUM(AH5387:AH5424)</f>
        <v>0</v>
      </c>
      <c r="AI5425" s="12"/>
      <c r="AJ5425" s="12"/>
      <c r="AK5425" s="12"/>
      <c r="AL5425" s="12"/>
      <c r="AM5425" s="47">
        <f>SUM(AM5387:AM5424)</f>
        <v>0</v>
      </c>
      <c r="AN5425" s="12"/>
      <c r="AO5425" s="12"/>
      <c r="AP5425" s="12"/>
      <c r="AQ5425" s="12"/>
      <c r="AR5425" s="47">
        <f>SUM(AR5387:AR5424)</f>
        <v>0</v>
      </c>
      <c r="AS5425" s="12"/>
      <c r="AT5425" s="12"/>
      <c r="AU5425" s="12"/>
      <c r="AV5425" s="12"/>
      <c r="AW5425" s="47">
        <f>SUM(AW5387:AW5424)</f>
        <v>23.335360000000001</v>
      </c>
      <c r="AX5425" s="12"/>
      <c r="AY5425" s="12"/>
      <c r="AZ5425" s="12"/>
      <c r="BA5425" s="12"/>
      <c r="BB5425" s="47">
        <f>SUM(BB5387:BB5424)</f>
        <v>0</v>
      </c>
      <c r="BC5425" s="12"/>
      <c r="BD5425" s="12"/>
      <c r="BE5425" s="12"/>
      <c r="BF5425" s="12"/>
      <c r="BG5425" s="47">
        <f>SUM(BG5387:BG5424)</f>
        <v>4.5</v>
      </c>
      <c r="BH5425" s="12"/>
      <c r="BI5425" s="12"/>
      <c r="BJ5425" s="12"/>
      <c r="BK5425" s="12"/>
      <c r="BL5425" s="47">
        <f>SUM(BL5387:BL5424)</f>
        <v>0</v>
      </c>
      <c r="BM5425" s="12"/>
      <c r="BN5425" s="12"/>
      <c r="BO5425" s="12"/>
      <c r="BP5425" s="12"/>
      <c r="BQ5425" s="47">
        <f>SUM(BQ5387:BQ5424)</f>
        <v>333.4</v>
      </c>
      <c r="BR5425" s="12"/>
      <c r="BS5425" s="12"/>
      <c r="BT5425" s="12"/>
      <c r="BU5425" s="12"/>
      <c r="BV5425" s="47">
        <f>SUM(BV5387:BV5424)</f>
        <v>0</v>
      </c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18" t="s">
        <v>5</v>
      </c>
      <c r="H5426" s="3">
        <v>2024</v>
      </c>
      <c r="I5426" s="20" t="s">
        <v>287</v>
      </c>
      <c r="J5426" s="184" t="s">
        <v>267</v>
      </c>
      <c r="K5426" s="184" t="s">
        <v>318</v>
      </c>
      <c r="L5426" s="187">
        <f t="shared" si="183"/>
        <v>0</v>
      </c>
      <c r="M5426" s="187">
        <f t="shared" si="184"/>
        <v>0</v>
      </c>
      <c r="N5426" s="186"/>
      <c r="O5426" s="33"/>
      <c r="P5426" s="33"/>
      <c r="Q5426" s="33"/>
      <c r="R5426" s="33"/>
      <c r="S5426" s="42"/>
      <c r="T5426" s="2"/>
      <c r="U5426" s="2"/>
      <c r="V5426" s="2"/>
      <c r="W5426" s="2"/>
      <c r="X5426" s="55"/>
      <c r="Y5426" s="62"/>
      <c r="Z5426" s="62"/>
      <c r="AA5426" s="62"/>
      <c r="AB5426" s="62"/>
      <c r="AC5426" s="68"/>
      <c r="AD5426" s="2"/>
      <c r="AE5426" s="2"/>
      <c r="AF5426" s="2"/>
      <c r="AG5426" s="2"/>
      <c r="AH5426" s="55"/>
      <c r="AI5426" s="72"/>
      <c r="AJ5426" s="72"/>
      <c r="AK5426" s="72"/>
      <c r="AL5426" s="72"/>
      <c r="AM5426" s="80"/>
      <c r="AN5426" s="2"/>
      <c r="AO5426" s="2"/>
      <c r="AP5426" s="2"/>
      <c r="AQ5426" s="2"/>
      <c r="AR5426" s="55"/>
      <c r="AS5426" s="85"/>
      <c r="AT5426" s="85"/>
      <c r="AU5426" s="85"/>
      <c r="AV5426" s="85"/>
      <c r="AW5426" s="100"/>
      <c r="AX5426" s="2"/>
      <c r="AY5426" s="2"/>
      <c r="AZ5426" s="2"/>
      <c r="BA5426" s="2"/>
      <c r="BB5426" s="55"/>
      <c r="BC5426" s="105"/>
      <c r="BD5426" s="105"/>
      <c r="BE5426" s="105"/>
      <c r="BF5426" s="105"/>
      <c r="BG5426" s="109"/>
      <c r="BH5426" s="2"/>
      <c r="BI5426" s="2"/>
      <c r="BJ5426" s="2"/>
      <c r="BK5426" s="2"/>
      <c r="BL5426" s="55"/>
      <c r="BM5426" s="48"/>
      <c r="BN5426" s="48"/>
      <c r="BO5426" s="48"/>
      <c r="BP5426" s="48"/>
      <c r="BQ5426" s="117"/>
      <c r="BR5426" s="2"/>
      <c r="BS5426" s="2"/>
      <c r="BT5426" s="2"/>
      <c r="BU5426" s="2"/>
      <c r="BV5426" s="55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18" t="s">
        <v>5</v>
      </c>
      <c r="H5427" s="3">
        <v>2024</v>
      </c>
      <c r="I5427" s="20" t="s">
        <v>287</v>
      </c>
      <c r="J5427" s="184" t="s">
        <v>291</v>
      </c>
      <c r="K5427" s="184" t="s">
        <v>319</v>
      </c>
      <c r="L5427" s="187">
        <f t="shared" si="183"/>
        <v>0</v>
      </c>
      <c r="M5427" s="187">
        <f t="shared" si="184"/>
        <v>0</v>
      </c>
      <c r="N5427" s="186"/>
      <c r="O5427" s="33"/>
      <c r="P5427" s="33"/>
      <c r="Q5427" s="33"/>
      <c r="R5427" s="33"/>
      <c r="S5427" s="42"/>
      <c r="T5427" s="2"/>
      <c r="U5427" s="2"/>
      <c r="V5427" s="2"/>
      <c r="W5427" s="2"/>
      <c r="X5427" s="55"/>
      <c r="Y5427" s="62"/>
      <c r="Z5427" s="62"/>
      <c r="AA5427" s="62"/>
      <c r="AB5427" s="62"/>
      <c r="AC5427" s="68"/>
      <c r="AD5427" s="2"/>
      <c r="AE5427" s="2"/>
      <c r="AF5427" s="2"/>
      <c r="AG5427" s="2"/>
      <c r="AH5427" s="55"/>
      <c r="AI5427" s="72"/>
      <c r="AJ5427" s="72"/>
      <c r="AK5427" s="72"/>
      <c r="AL5427" s="72"/>
      <c r="AM5427" s="80"/>
      <c r="AN5427" s="2"/>
      <c r="AO5427" s="2"/>
      <c r="AP5427" s="2"/>
      <c r="AQ5427" s="2"/>
      <c r="AR5427" s="55"/>
      <c r="AS5427" s="85"/>
      <c r="AT5427" s="85"/>
      <c r="AU5427" s="85"/>
      <c r="AV5427" s="85"/>
      <c r="AW5427" s="100"/>
      <c r="AX5427" s="2"/>
      <c r="AY5427" s="2"/>
      <c r="AZ5427" s="2"/>
      <c r="BA5427" s="2"/>
      <c r="BB5427" s="55"/>
      <c r="BC5427" s="105"/>
      <c r="BD5427" s="105"/>
      <c r="BE5427" s="105"/>
      <c r="BF5427" s="105"/>
      <c r="BG5427" s="109"/>
      <c r="BH5427" s="2"/>
      <c r="BI5427" s="2"/>
      <c r="BJ5427" s="2"/>
      <c r="BK5427" s="2"/>
      <c r="BL5427" s="55"/>
      <c r="BM5427" s="48"/>
      <c r="BN5427" s="48"/>
      <c r="BO5427" s="48"/>
      <c r="BP5427" s="48"/>
      <c r="BQ5427" s="117"/>
      <c r="BR5427" s="2"/>
      <c r="BS5427" s="2"/>
      <c r="BT5427" s="2"/>
      <c r="BU5427" s="2"/>
      <c r="BV5427" s="55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18" t="s">
        <v>5</v>
      </c>
      <c r="H5428" s="3">
        <v>2024</v>
      </c>
      <c r="I5428" s="20" t="s">
        <v>286</v>
      </c>
      <c r="J5428" s="184" t="s">
        <v>336</v>
      </c>
      <c r="K5428" s="184" t="s">
        <v>319</v>
      </c>
      <c r="L5428" s="187">
        <f t="shared" si="183"/>
        <v>0</v>
      </c>
      <c r="M5428" s="187">
        <f t="shared" si="184"/>
        <v>0</v>
      </c>
      <c r="N5428" s="186"/>
      <c r="O5428" s="33"/>
      <c r="P5428" s="33"/>
      <c r="Q5428" s="33"/>
      <c r="R5428" s="33"/>
      <c r="S5428" s="42"/>
      <c r="T5428" s="2"/>
      <c r="U5428" s="2"/>
      <c r="V5428" s="2"/>
      <c r="W5428" s="2"/>
      <c r="X5428" s="55"/>
      <c r="Y5428" s="62"/>
      <c r="Z5428" s="62"/>
      <c r="AA5428" s="62"/>
      <c r="AB5428" s="62"/>
      <c r="AC5428" s="68"/>
      <c r="AD5428" s="2"/>
      <c r="AE5428" s="2"/>
      <c r="AF5428" s="2"/>
      <c r="AG5428" s="2"/>
      <c r="AH5428" s="55"/>
      <c r="AI5428" s="72"/>
      <c r="AJ5428" s="72"/>
      <c r="AK5428" s="72"/>
      <c r="AL5428" s="72"/>
      <c r="AM5428" s="80"/>
      <c r="AN5428" s="2"/>
      <c r="AO5428" s="2"/>
      <c r="AP5428" s="2"/>
      <c r="AQ5428" s="2"/>
      <c r="AR5428" s="55"/>
      <c r="AS5428" s="85"/>
      <c r="AT5428" s="85"/>
      <c r="AU5428" s="85"/>
      <c r="AV5428" s="85"/>
      <c r="AW5428" s="100"/>
      <c r="AX5428" s="2"/>
      <c r="AY5428" s="2"/>
      <c r="AZ5428" s="2"/>
      <c r="BA5428" s="2"/>
      <c r="BB5428" s="55"/>
      <c r="BC5428" s="105"/>
      <c r="BD5428" s="105"/>
      <c r="BE5428" s="105"/>
      <c r="BF5428" s="105"/>
      <c r="BG5428" s="109"/>
      <c r="BH5428" s="2"/>
      <c r="BI5428" s="2"/>
      <c r="BJ5428" s="2"/>
      <c r="BK5428" s="2"/>
      <c r="BL5428" s="55"/>
      <c r="BM5428" s="48"/>
      <c r="BN5428" s="48"/>
      <c r="BO5428" s="48"/>
      <c r="BP5428" s="48"/>
      <c r="BQ5428" s="117"/>
      <c r="BR5428" s="2"/>
      <c r="BS5428" s="2"/>
      <c r="BT5428" s="2"/>
      <c r="BU5428" s="2"/>
      <c r="BV5428" s="55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18" t="s">
        <v>5</v>
      </c>
      <c r="H5429" s="3">
        <v>2024</v>
      </c>
      <c r="I5429" s="20" t="s">
        <v>286</v>
      </c>
      <c r="J5429" s="185" t="s">
        <v>337</v>
      </c>
      <c r="K5429" s="185" t="s">
        <v>318</v>
      </c>
      <c r="L5429" s="187">
        <f t="shared" si="183"/>
        <v>0</v>
      </c>
      <c r="M5429" s="187">
        <f t="shared" si="184"/>
        <v>0</v>
      </c>
      <c r="N5429" s="186"/>
      <c r="O5429" s="53"/>
      <c r="P5429" s="53"/>
      <c r="Q5429" s="53"/>
      <c r="R5429" s="53"/>
      <c r="S5429" s="54"/>
      <c r="T5429" s="8"/>
      <c r="U5429" s="8"/>
      <c r="V5429" s="8"/>
      <c r="W5429" s="8"/>
      <c r="X5429" s="122"/>
      <c r="Y5429" s="135"/>
      <c r="Z5429" s="135"/>
      <c r="AA5429" s="135"/>
      <c r="AB5429" s="135"/>
      <c r="AC5429" s="136"/>
      <c r="AD5429" s="8"/>
      <c r="AE5429" s="8"/>
      <c r="AF5429" s="8"/>
      <c r="AG5429" s="8"/>
      <c r="AH5429" s="122"/>
      <c r="AI5429" s="137"/>
      <c r="AJ5429" s="137"/>
      <c r="AK5429" s="137"/>
      <c r="AL5429" s="137"/>
      <c r="AM5429" s="138"/>
      <c r="AN5429" s="8"/>
      <c r="AO5429" s="8"/>
      <c r="AP5429" s="8"/>
      <c r="AQ5429" s="8"/>
      <c r="AR5429" s="122"/>
      <c r="AS5429" s="139"/>
      <c r="AT5429" s="139"/>
      <c r="AU5429" s="139"/>
      <c r="AV5429" s="139"/>
      <c r="AW5429" s="140"/>
      <c r="AX5429" s="8"/>
      <c r="AY5429" s="8"/>
      <c r="AZ5429" s="8"/>
      <c r="BA5429" s="8"/>
      <c r="BB5429" s="122"/>
      <c r="BC5429" s="141"/>
      <c r="BD5429" s="141"/>
      <c r="BE5429" s="141"/>
      <c r="BF5429" s="141"/>
      <c r="BG5429" s="142"/>
      <c r="BH5429" s="8"/>
      <c r="BI5429" s="8"/>
      <c r="BJ5429" s="8"/>
      <c r="BK5429" s="8"/>
      <c r="BL5429" s="122"/>
      <c r="BM5429" s="143"/>
      <c r="BN5429" s="143"/>
      <c r="BO5429" s="143"/>
      <c r="BP5429" s="143"/>
      <c r="BQ5429" s="144"/>
      <c r="BR5429" s="8"/>
      <c r="BS5429" s="8"/>
      <c r="BT5429" s="8"/>
      <c r="BU5429" s="8"/>
      <c r="BV5429" s="122"/>
    </row>
    <row r="5430" spans="1:74" ht="28.8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18" t="s">
        <v>5</v>
      </c>
      <c r="H5430" s="3">
        <v>2024</v>
      </c>
      <c r="I5430" s="20" t="s">
        <v>286</v>
      </c>
      <c r="J5430" s="185" t="s">
        <v>338</v>
      </c>
      <c r="K5430" s="185" t="s">
        <v>339</v>
      </c>
      <c r="L5430" s="187">
        <f t="shared" si="183"/>
        <v>0</v>
      </c>
      <c r="M5430" s="187">
        <f t="shared" si="184"/>
        <v>0</v>
      </c>
      <c r="N5430" s="186"/>
      <c r="O5430" s="53"/>
      <c r="P5430" s="53"/>
      <c r="Q5430" s="53"/>
      <c r="R5430" s="53"/>
      <c r="S5430" s="54"/>
      <c r="T5430" s="8"/>
      <c r="U5430" s="8"/>
      <c r="V5430" s="8"/>
      <c r="W5430" s="8"/>
      <c r="X5430" s="122"/>
      <c r="Y5430" s="135"/>
      <c r="Z5430" s="135"/>
      <c r="AA5430" s="135"/>
      <c r="AB5430" s="135"/>
      <c r="AC5430" s="136"/>
      <c r="AD5430" s="8"/>
      <c r="AE5430" s="8"/>
      <c r="AF5430" s="8"/>
      <c r="AG5430" s="8"/>
      <c r="AH5430" s="122"/>
      <c r="AI5430" s="137"/>
      <c r="AJ5430" s="137"/>
      <c r="AK5430" s="137"/>
      <c r="AL5430" s="137"/>
      <c r="AM5430" s="138"/>
      <c r="AN5430" s="8"/>
      <c r="AO5430" s="8"/>
      <c r="AP5430" s="8"/>
      <c r="AQ5430" s="8"/>
      <c r="AR5430" s="122"/>
      <c r="AS5430" s="139"/>
      <c r="AT5430" s="139"/>
      <c r="AU5430" s="139"/>
      <c r="AV5430" s="139"/>
      <c r="AW5430" s="140"/>
      <c r="AX5430" s="8"/>
      <c r="AY5430" s="8"/>
      <c r="AZ5430" s="8"/>
      <c r="BA5430" s="8"/>
      <c r="BB5430" s="122"/>
      <c r="BC5430" s="141"/>
      <c r="BD5430" s="141"/>
      <c r="BE5430" s="141"/>
      <c r="BF5430" s="141"/>
      <c r="BG5430" s="142"/>
      <c r="BH5430" s="8"/>
      <c r="BI5430" s="8"/>
      <c r="BJ5430" s="8"/>
      <c r="BK5430" s="8"/>
      <c r="BL5430" s="122"/>
      <c r="BM5430" s="143"/>
      <c r="BN5430" s="143"/>
      <c r="BO5430" s="143"/>
      <c r="BP5430" s="143"/>
      <c r="BQ5430" s="144"/>
      <c r="BR5430" s="8"/>
      <c r="BS5430" s="8"/>
      <c r="BT5430" s="8"/>
      <c r="BU5430" s="8"/>
      <c r="BV5430" s="122"/>
    </row>
    <row r="5431" spans="1:74" ht="28.8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18" t="s">
        <v>5</v>
      </c>
      <c r="H5431" s="3">
        <v>2024</v>
      </c>
      <c r="I5431" s="20" t="s">
        <v>286</v>
      </c>
      <c r="J5431" s="185" t="s">
        <v>340</v>
      </c>
      <c r="K5431" s="185" t="s">
        <v>318</v>
      </c>
      <c r="L5431" s="187">
        <f t="shared" si="183"/>
        <v>0</v>
      </c>
      <c r="M5431" s="187">
        <f t="shared" si="184"/>
        <v>0</v>
      </c>
      <c r="N5431" s="186"/>
      <c r="O5431" s="53"/>
      <c r="P5431" s="53"/>
      <c r="Q5431" s="53"/>
      <c r="R5431" s="53"/>
      <c r="S5431" s="54"/>
      <c r="T5431" s="8"/>
      <c r="U5431" s="8"/>
      <c r="V5431" s="8"/>
      <c r="W5431" s="8"/>
      <c r="X5431" s="122"/>
      <c r="Y5431" s="135"/>
      <c r="Z5431" s="135"/>
      <c r="AA5431" s="135"/>
      <c r="AB5431" s="135"/>
      <c r="AC5431" s="136"/>
      <c r="AD5431" s="8"/>
      <c r="AE5431" s="8"/>
      <c r="AF5431" s="8"/>
      <c r="AG5431" s="8"/>
      <c r="AH5431" s="122"/>
      <c r="AI5431" s="137"/>
      <c r="AJ5431" s="137"/>
      <c r="AK5431" s="137"/>
      <c r="AL5431" s="137"/>
      <c r="AM5431" s="138"/>
      <c r="AN5431" s="8"/>
      <c r="AO5431" s="8"/>
      <c r="AP5431" s="8"/>
      <c r="AQ5431" s="8"/>
      <c r="AR5431" s="122"/>
      <c r="AS5431" s="139"/>
      <c r="AT5431" s="139"/>
      <c r="AU5431" s="139"/>
      <c r="AV5431" s="139"/>
      <c r="AW5431" s="140"/>
      <c r="AX5431" s="8"/>
      <c r="AY5431" s="8"/>
      <c r="AZ5431" s="8"/>
      <c r="BA5431" s="8"/>
      <c r="BB5431" s="122"/>
      <c r="BC5431" s="141"/>
      <c r="BD5431" s="141"/>
      <c r="BE5431" s="141"/>
      <c r="BF5431" s="141"/>
      <c r="BG5431" s="142"/>
      <c r="BH5431" s="8"/>
      <c r="BI5431" s="8"/>
      <c r="BJ5431" s="8"/>
      <c r="BK5431" s="8"/>
      <c r="BL5431" s="122"/>
      <c r="BM5431" s="143"/>
      <c r="BN5431" s="143"/>
      <c r="BO5431" s="143"/>
      <c r="BP5431" s="143"/>
      <c r="BQ5431" s="144"/>
      <c r="BR5431" s="8"/>
      <c r="BS5431" s="8"/>
      <c r="BT5431" s="8"/>
      <c r="BU5431" s="8"/>
      <c r="BV5431" s="122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18" t="s">
        <v>5</v>
      </c>
      <c r="H5432" s="3">
        <v>2024</v>
      </c>
      <c r="I5432" s="20" t="s">
        <v>286</v>
      </c>
      <c r="J5432" s="185" t="s">
        <v>341</v>
      </c>
      <c r="K5432" s="185" t="s">
        <v>320</v>
      </c>
      <c r="L5432" s="187">
        <f t="shared" si="183"/>
        <v>0</v>
      </c>
      <c r="M5432" s="187">
        <f t="shared" si="184"/>
        <v>0</v>
      </c>
      <c r="N5432" s="186"/>
      <c r="O5432" s="53"/>
      <c r="P5432" s="53"/>
      <c r="Q5432" s="53"/>
      <c r="R5432" s="53"/>
      <c r="S5432" s="54"/>
      <c r="T5432" s="8"/>
      <c r="U5432" s="8"/>
      <c r="V5432" s="8"/>
      <c r="W5432" s="8"/>
      <c r="X5432" s="122"/>
      <c r="Y5432" s="135"/>
      <c r="Z5432" s="135"/>
      <c r="AA5432" s="135"/>
      <c r="AB5432" s="135"/>
      <c r="AC5432" s="136"/>
      <c r="AD5432" s="8"/>
      <c r="AE5432" s="8"/>
      <c r="AF5432" s="8"/>
      <c r="AG5432" s="8"/>
      <c r="AH5432" s="122"/>
      <c r="AI5432" s="137"/>
      <c r="AJ5432" s="137"/>
      <c r="AK5432" s="137"/>
      <c r="AL5432" s="137"/>
      <c r="AM5432" s="138"/>
      <c r="AN5432" s="8"/>
      <c r="AO5432" s="8"/>
      <c r="AP5432" s="8"/>
      <c r="AQ5432" s="8"/>
      <c r="AR5432" s="122"/>
      <c r="AS5432" s="139"/>
      <c r="AT5432" s="139"/>
      <c r="AU5432" s="139"/>
      <c r="AV5432" s="139"/>
      <c r="AW5432" s="140"/>
      <c r="AX5432" s="8"/>
      <c r="AY5432" s="8"/>
      <c r="AZ5432" s="8"/>
      <c r="BA5432" s="8"/>
      <c r="BB5432" s="122"/>
      <c r="BC5432" s="141"/>
      <c r="BD5432" s="141"/>
      <c r="BE5432" s="141"/>
      <c r="BF5432" s="141"/>
      <c r="BG5432" s="142"/>
      <c r="BH5432" s="8"/>
      <c r="BI5432" s="8"/>
      <c r="BJ5432" s="8"/>
      <c r="BK5432" s="8"/>
      <c r="BL5432" s="122"/>
      <c r="BM5432" s="143"/>
      <c r="BN5432" s="143"/>
      <c r="BO5432" s="143"/>
      <c r="BP5432" s="143"/>
      <c r="BQ5432" s="144"/>
      <c r="BR5432" s="8"/>
      <c r="BS5432" s="8"/>
      <c r="BT5432" s="8"/>
      <c r="BU5432" s="8"/>
      <c r="BV5432" s="122"/>
    </row>
    <row r="5433" spans="1:74" ht="28.8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18" t="s">
        <v>5</v>
      </c>
      <c r="H5433" s="3">
        <v>2024</v>
      </c>
      <c r="I5433" s="20" t="s">
        <v>286</v>
      </c>
      <c r="J5433" s="185" t="s">
        <v>342</v>
      </c>
      <c r="K5433" s="185" t="s">
        <v>320</v>
      </c>
      <c r="L5433" s="187">
        <f t="shared" si="183"/>
        <v>0</v>
      </c>
      <c r="M5433" s="187">
        <f t="shared" si="184"/>
        <v>0</v>
      </c>
      <c r="N5433" s="186"/>
      <c r="O5433" s="53"/>
      <c r="P5433" s="53"/>
      <c r="Q5433" s="53"/>
      <c r="R5433" s="53"/>
      <c r="S5433" s="54"/>
      <c r="T5433" s="8"/>
      <c r="U5433" s="8"/>
      <c r="V5433" s="8"/>
      <c r="W5433" s="8"/>
      <c r="X5433" s="122"/>
      <c r="Y5433" s="135"/>
      <c r="Z5433" s="135"/>
      <c r="AA5433" s="135"/>
      <c r="AB5433" s="135"/>
      <c r="AC5433" s="136"/>
      <c r="AD5433" s="8"/>
      <c r="AE5433" s="8"/>
      <c r="AF5433" s="8"/>
      <c r="AG5433" s="8"/>
      <c r="AH5433" s="122"/>
      <c r="AI5433" s="137"/>
      <c r="AJ5433" s="137"/>
      <c r="AK5433" s="137"/>
      <c r="AL5433" s="137"/>
      <c r="AM5433" s="138"/>
      <c r="AN5433" s="8"/>
      <c r="AO5433" s="8"/>
      <c r="AP5433" s="8"/>
      <c r="AQ5433" s="8"/>
      <c r="AR5433" s="122"/>
      <c r="AS5433" s="139"/>
      <c r="AT5433" s="139"/>
      <c r="AU5433" s="139"/>
      <c r="AV5433" s="139"/>
      <c r="AW5433" s="140"/>
      <c r="AX5433" s="8"/>
      <c r="AY5433" s="8"/>
      <c r="AZ5433" s="8"/>
      <c r="BA5433" s="8"/>
      <c r="BB5433" s="122"/>
      <c r="BC5433" s="141"/>
      <c r="BD5433" s="141"/>
      <c r="BE5433" s="141"/>
      <c r="BF5433" s="141"/>
      <c r="BG5433" s="142"/>
      <c r="BH5433" s="8"/>
      <c r="BI5433" s="8"/>
      <c r="BJ5433" s="8"/>
      <c r="BK5433" s="8"/>
      <c r="BL5433" s="122"/>
      <c r="BM5433" s="143"/>
      <c r="BN5433" s="143"/>
      <c r="BO5433" s="143"/>
      <c r="BP5433" s="143"/>
      <c r="BQ5433" s="144"/>
      <c r="BR5433" s="8"/>
      <c r="BS5433" s="8"/>
      <c r="BT5433" s="8"/>
      <c r="BU5433" s="8"/>
      <c r="BV5433" s="122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18" t="s">
        <v>5</v>
      </c>
      <c r="H5434" s="3">
        <v>2024</v>
      </c>
      <c r="I5434" s="20" t="s">
        <v>286</v>
      </c>
      <c r="J5434" s="185" t="s">
        <v>343</v>
      </c>
      <c r="K5434" s="185" t="s">
        <v>339</v>
      </c>
      <c r="L5434" s="187">
        <f t="shared" si="183"/>
        <v>0</v>
      </c>
      <c r="M5434" s="187">
        <f t="shared" si="184"/>
        <v>0</v>
      </c>
      <c r="N5434" s="186"/>
      <c r="O5434" s="53"/>
      <c r="P5434" s="53"/>
      <c r="Q5434" s="53"/>
      <c r="R5434" s="53"/>
      <c r="S5434" s="54"/>
      <c r="T5434" s="8"/>
      <c r="U5434" s="8"/>
      <c r="V5434" s="8"/>
      <c r="W5434" s="8"/>
      <c r="X5434" s="122"/>
      <c r="Y5434" s="135"/>
      <c r="Z5434" s="135"/>
      <c r="AA5434" s="135"/>
      <c r="AB5434" s="135"/>
      <c r="AC5434" s="136"/>
      <c r="AD5434" s="8"/>
      <c r="AE5434" s="8"/>
      <c r="AF5434" s="8"/>
      <c r="AG5434" s="8"/>
      <c r="AH5434" s="122"/>
      <c r="AI5434" s="137"/>
      <c r="AJ5434" s="137"/>
      <c r="AK5434" s="137"/>
      <c r="AL5434" s="137"/>
      <c r="AM5434" s="138"/>
      <c r="AN5434" s="8"/>
      <c r="AO5434" s="8"/>
      <c r="AP5434" s="8"/>
      <c r="AQ5434" s="8"/>
      <c r="AR5434" s="122"/>
      <c r="AS5434" s="139"/>
      <c r="AT5434" s="139"/>
      <c r="AU5434" s="139"/>
      <c r="AV5434" s="139"/>
      <c r="AW5434" s="140"/>
      <c r="AX5434" s="8"/>
      <c r="AY5434" s="8"/>
      <c r="AZ5434" s="8"/>
      <c r="BA5434" s="8"/>
      <c r="BB5434" s="122"/>
      <c r="BC5434" s="141"/>
      <c r="BD5434" s="141"/>
      <c r="BE5434" s="141"/>
      <c r="BF5434" s="141"/>
      <c r="BG5434" s="142"/>
      <c r="BH5434" s="8"/>
      <c r="BI5434" s="8"/>
      <c r="BJ5434" s="8"/>
      <c r="BK5434" s="8"/>
      <c r="BL5434" s="122"/>
      <c r="BM5434" s="143"/>
      <c r="BN5434" s="143"/>
      <c r="BO5434" s="143"/>
      <c r="BP5434" s="143"/>
      <c r="BQ5434" s="144"/>
      <c r="BR5434" s="8"/>
      <c r="BS5434" s="8"/>
      <c r="BT5434" s="8"/>
      <c r="BU5434" s="8"/>
      <c r="BV5434" s="122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18" t="s">
        <v>5</v>
      </c>
      <c r="H5435" s="3">
        <v>2024</v>
      </c>
      <c r="I5435" s="20" t="s">
        <v>288</v>
      </c>
      <c r="J5435" s="185" t="s">
        <v>344</v>
      </c>
      <c r="K5435" s="185" t="s">
        <v>318</v>
      </c>
      <c r="L5435" s="187">
        <f t="shared" si="183"/>
        <v>0</v>
      </c>
      <c r="M5435" s="187">
        <f t="shared" si="184"/>
        <v>0</v>
      </c>
      <c r="N5435" s="186"/>
      <c r="O5435" s="53"/>
      <c r="P5435" s="53"/>
      <c r="Q5435" s="53"/>
      <c r="R5435" s="53"/>
      <c r="S5435" s="54"/>
      <c r="T5435" s="8"/>
      <c r="U5435" s="8"/>
      <c r="V5435" s="8"/>
      <c r="W5435" s="8"/>
      <c r="X5435" s="122"/>
      <c r="Y5435" s="135"/>
      <c r="Z5435" s="135"/>
      <c r="AA5435" s="135"/>
      <c r="AB5435" s="135"/>
      <c r="AC5435" s="136"/>
      <c r="AD5435" s="8"/>
      <c r="AE5435" s="8"/>
      <c r="AF5435" s="8"/>
      <c r="AG5435" s="8"/>
      <c r="AH5435" s="122"/>
      <c r="AI5435" s="137"/>
      <c r="AJ5435" s="137"/>
      <c r="AK5435" s="137"/>
      <c r="AL5435" s="137"/>
      <c r="AM5435" s="138"/>
      <c r="AN5435" s="8"/>
      <c r="AO5435" s="8"/>
      <c r="AP5435" s="8"/>
      <c r="AQ5435" s="8"/>
      <c r="AR5435" s="122"/>
      <c r="AS5435" s="139"/>
      <c r="AT5435" s="139"/>
      <c r="AU5435" s="139"/>
      <c r="AV5435" s="139"/>
      <c r="AW5435" s="140"/>
      <c r="AX5435" s="8"/>
      <c r="AY5435" s="8"/>
      <c r="AZ5435" s="8"/>
      <c r="BA5435" s="8"/>
      <c r="BB5435" s="122"/>
      <c r="BC5435" s="141"/>
      <c r="BD5435" s="141"/>
      <c r="BE5435" s="141"/>
      <c r="BF5435" s="141"/>
      <c r="BG5435" s="142"/>
      <c r="BH5435" s="8"/>
      <c r="BI5435" s="8"/>
      <c r="BJ5435" s="8"/>
      <c r="BK5435" s="8"/>
      <c r="BL5435" s="122"/>
      <c r="BM5435" s="143"/>
      <c r="BN5435" s="143"/>
      <c r="BO5435" s="143"/>
      <c r="BP5435" s="143"/>
      <c r="BQ5435" s="144"/>
      <c r="BR5435" s="8"/>
      <c r="BS5435" s="8"/>
      <c r="BT5435" s="8"/>
      <c r="BU5435" s="8"/>
      <c r="BV5435" s="122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18" t="s">
        <v>5</v>
      </c>
      <c r="H5436" s="3">
        <v>2024</v>
      </c>
      <c r="I5436" s="20" t="s">
        <v>288</v>
      </c>
      <c r="J5436" s="184" t="s">
        <v>351</v>
      </c>
      <c r="K5436" s="184" t="s">
        <v>318</v>
      </c>
      <c r="L5436" s="187">
        <f t="shared" si="183"/>
        <v>0</v>
      </c>
      <c r="M5436" s="187">
        <f t="shared" si="184"/>
        <v>0</v>
      </c>
      <c r="N5436" s="186"/>
      <c r="O5436" s="53"/>
      <c r="P5436" s="53"/>
      <c r="Q5436" s="53"/>
      <c r="R5436" s="53"/>
      <c r="S5436" s="54"/>
      <c r="T5436" s="8"/>
      <c r="U5436" s="8"/>
      <c r="V5436" s="8"/>
      <c r="W5436" s="8"/>
      <c r="X5436" s="122"/>
      <c r="Y5436" s="135"/>
      <c r="Z5436" s="135"/>
      <c r="AA5436" s="135"/>
      <c r="AB5436" s="135"/>
      <c r="AC5436" s="136"/>
      <c r="AD5436" s="8"/>
      <c r="AE5436" s="8"/>
      <c r="AF5436" s="8"/>
      <c r="AG5436" s="8"/>
      <c r="AH5436" s="122"/>
      <c r="AI5436" s="137"/>
      <c r="AJ5436" s="137"/>
      <c r="AK5436" s="137"/>
      <c r="AL5436" s="137"/>
      <c r="AM5436" s="138"/>
      <c r="AN5436" s="8"/>
      <c r="AO5436" s="8"/>
      <c r="AP5436" s="8"/>
      <c r="AQ5436" s="8"/>
      <c r="AR5436" s="122"/>
      <c r="AS5436" s="139"/>
      <c r="AT5436" s="139"/>
      <c r="AU5436" s="139"/>
      <c r="AV5436" s="139"/>
      <c r="AW5436" s="140"/>
      <c r="AX5436" s="8"/>
      <c r="AY5436" s="8"/>
      <c r="AZ5436" s="8"/>
      <c r="BA5436" s="8"/>
      <c r="BB5436" s="122"/>
      <c r="BC5436" s="141"/>
      <c r="BD5436" s="141"/>
      <c r="BE5436" s="141"/>
      <c r="BF5436" s="141"/>
      <c r="BG5436" s="142"/>
      <c r="BH5436" s="8"/>
      <c r="BI5436" s="8"/>
      <c r="BJ5436" s="8"/>
      <c r="BK5436" s="8"/>
      <c r="BL5436" s="122"/>
      <c r="BM5436" s="143"/>
      <c r="BN5436" s="143"/>
      <c r="BO5436" s="143"/>
      <c r="BP5436" s="143"/>
      <c r="BQ5436" s="144"/>
      <c r="BR5436" s="8"/>
      <c r="BS5436" s="8"/>
      <c r="BT5436" s="8"/>
      <c r="BU5436" s="8"/>
      <c r="BV5436" s="122"/>
    </row>
    <row r="5437" spans="1:74" ht="28.8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18" t="s">
        <v>5</v>
      </c>
      <c r="H5437" s="3">
        <v>2024</v>
      </c>
      <c r="I5437" s="20" t="s">
        <v>288</v>
      </c>
      <c r="J5437" s="184" t="s">
        <v>352</v>
      </c>
      <c r="K5437" s="184" t="s">
        <v>321</v>
      </c>
      <c r="L5437" s="187">
        <f t="shared" si="183"/>
        <v>0</v>
      </c>
      <c r="M5437" s="187">
        <f t="shared" si="184"/>
        <v>0</v>
      </c>
      <c r="N5437" s="186"/>
      <c r="O5437" s="33"/>
      <c r="P5437" s="33"/>
      <c r="Q5437" s="33"/>
      <c r="R5437" s="33"/>
      <c r="S5437" s="42"/>
      <c r="T5437" s="2"/>
      <c r="U5437" s="2"/>
      <c r="V5437" s="2"/>
      <c r="W5437" s="2"/>
      <c r="X5437" s="55"/>
      <c r="Y5437" s="62"/>
      <c r="Z5437" s="62"/>
      <c r="AA5437" s="62"/>
      <c r="AB5437" s="62"/>
      <c r="AC5437" s="68"/>
      <c r="AD5437" s="2"/>
      <c r="AE5437" s="2"/>
      <c r="AF5437" s="2"/>
      <c r="AG5437" s="2"/>
      <c r="AH5437" s="55"/>
      <c r="AI5437" s="72"/>
      <c r="AJ5437" s="72"/>
      <c r="AK5437" s="72"/>
      <c r="AL5437" s="72"/>
      <c r="AM5437" s="80"/>
      <c r="AN5437" s="2"/>
      <c r="AO5437" s="2"/>
      <c r="AP5437" s="2"/>
      <c r="AQ5437" s="2"/>
      <c r="AR5437" s="55"/>
      <c r="AS5437" s="85"/>
      <c r="AT5437" s="85"/>
      <c r="AU5437" s="85"/>
      <c r="AV5437" s="85"/>
      <c r="AW5437" s="100"/>
      <c r="AX5437" s="2"/>
      <c r="AY5437" s="2"/>
      <c r="AZ5437" s="2"/>
      <c r="BA5437" s="2"/>
      <c r="BB5437" s="55"/>
      <c r="BC5437" s="105"/>
      <c r="BD5437" s="105"/>
      <c r="BE5437" s="105"/>
      <c r="BF5437" s="105"/>
      <c r="BG5437" s="109"/>
      <c r="BH5437" s="2"/>
      <c r="BI5437" s="2"/>
      <c r="BJ5437" s="2"/>
      <c r="BK5437" s="2"/>
      <c r="BL5437" s="55"/>
      <c r="BM5437" s="48"/>
      <c r="BN5437" s="48"/>
      <c r="BO5437" s="48"/>
      <c r="BP5437" s="48"/>
      <c r="BQ5437" s="117"/>
      <c r="BR5437" s="2"/>
      <c r="BS5437" s="2"/>
      <c r="BT5437" s="2"/>
      <c r="BU5437" s="2"/>
      <c r="BV5437" s="55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18" t="s">
        <v>5</v>
      </c>
      <c r="H5438" s="3">
        <v>2024</v>
      </c>
      <c r="I5438" s="20" t="s">
        <v>288</v>
      </c>
      <c r="J5438" s="184" t="s">
        <v>345</v>
      </c>
      <c r="K5438" s="184" t="s">
        <v>318</v>
      </c>
      <c r="L5438" s="187">
        <f t="shared" si="183"/>
        <v>0</v>
      </c>
      <c r="M5438" s="187">
        <f t="shared" si="184"/>
        <v>0</v>
      </c>
      <c r="N5438" s="186"/>
      <c r="O5438" s="34"/>
      <c r="P5438" s="33"/>
      <c r="Q5438" s="33"/>
      <c r="R5438" s="33"/>
      <c r="S5438" s="42"/>
      <c r="T5438" s="3"/>
      <c r="U5438" s="2"/>
      <c r="V5438" s="2"/>
      <c r="W5438" s="2"/>
      <c r="X5438" s="55"/>
      <c r="Y5438" s="64"/>
      <c r="Z5438" s="62"/>
      <c r="AA5438" s="62"/>
      <c r="AB5438" s="62"/>
      <c r="AC5438" s="68"/>
      <c r="AD5438" s="3"/>
      <c r="AE5438" s="2"/>
      <c r="AF5438" s="2"/>
      <c r="AG5438" s="2"/>
      <c r="AH5438" s="55"/>
      <c r="AI5438" s="73"/>
      <c r="AJ5438" s="72"/>
      <c r="AK5438" s="72"/>
      <c r="AL5438" s="72"/>
      <c r="AM5438" s="80"/>
      <c r="AN5438" s="3"/>
      <c r="AO5438" s="2"/>
      <c r="AP5438" s="2"/>
      <c r="AQ5438" s="2"/>
      <c r="AR5438" s="55"/>
      <c r="AS5438" s="86"/>
      <c r="AT5438" s="85"/>
      <c r="AU5438" s="85"/>
      <c r="AV5438" s="85"/>
      <c r="AW5438" s="100"/>
      <c r="AX5438" s="3"/>
      <c r="AY5438" s="2"/>
      <c r="AZ5438" s="2"/>
      <c r="BA5438" s="2"/>
      <c r="BB5438" s="55"/>
      <c r="BC5438" s="106"/>
      <c r="BD5438" s="105"/>
      <c r="BE5438" s="105"/>
      <c r="BF5438" s="105"/>
      <c r="BG5438" s="109"/>
      <c r="BH5438" s="3"/>
      <c r="BI5438" s="2"/>
      <c r="BJ5438" s="2"/>
      <c r="BK5438" s="2"/>
      <c r="BL5438" s="55"/>
      <c r="BM5438" s="49"/>
      <c r="BN5438" s="48"/>
      <c r="BO5438" s="48"/>
      <c r="BP5438" s="48"/>
      <c r="BQ5438" s="117"/>
      <c r="BR5438" s="3"/>
      <c r="BS5438" s="2"/>
      <c r="BT5438" s="2"/>
      <c r="BU5438" s="2"/>
      <c r="BV5438" s="55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18" t="s">
        <v>5</v>
      </c>
      <c r="H5439" s="3">
        <v>2024</v>
      </c>
      <c r="I5439" s="20" t="s">
        <v>289</v>
      </c>
      <c r="J5439" s="184" t="s">
        <v>268</v>
      </c>
      <c r="K5439" s="184" t="s">
        <v>318</v>
      </c>
      <c r="L5439" s="187">
        <f t="shared" si="183"/>
        <v>0</v>
      </c>
      <c r="M5439" s="187">
        <f t="shared" si="184"/>
        <v>0</v>
      </c>
      <c r="N5439" s="186"/>
      <c r="O5439" s="33"/>
      <c r="P5439" s="33"/>
      <c r="Q5439" s="33"/>
      <c r="R5439" s="33"/>
      <c r="S5439" s="42"/>
      <c r="T5439" s="2"/>
      <c r="U5439" s="2"/>
      <c r="V5439" s="2"/>
      <c r="W5439" s="2"/>
      <c r="X5439" s="55"/>
      <c r="Y5439" s="62"/>
      <c r="Z5439" s="62"/>
      <c r="AA5439" s="62"/>
      <c r="AB5439" s="62"/>
      <c r="AC5439" s="68"/>
      <c r="AD5439" s="2"/>
      <c r="AE5439" s="2"/>
      <c r="AF5439" s="2"/>
      <c r="AG5439" s="2"/>
      <c r="AH5439" s="55"/>
      <c r="AI5439" s="72"/>
      <c r="AJ5439" s="72"/>
      <c r="AK5439" s="72"/>
      <c r="AL5439" s="72"/>
      <c r="AM5439" s="80"/>
      <c r="AN5439" s="2"/>
      <c r="AO5439" s="2"/>
      <c r="AP5439" s="2"/>
      <c r="AQ5439" s="2"/>
      <c r="AR5439" s="55"/>
      <c r="AS5439" s="85"/>
      <c r="AT5439" s="85"/>
      <c r="AU5439" s="85"/>
      <c r="AV5439" s="85"/>
      <c r="AW5439" s="100"/>
      <c r="AX5439" s="2"/>
      <c r="AY5439" s="2"/>
      <c r="AZ5439" s="2"/>
      <c r="BA5439" s="2"/>
      <c r="BB5439" s="55"/>
      <c r="BC5439" s="105"/>
      <c r="BD5439" s="105"/>
      <c r="BE5439" s="105"/>
      <c r="BF5439" s="105"/>
      <c r="BG5439" s="109"/>
      <c r="BH5439" s="2"/>
      <c r="BI5439" s="2"/>
      <c r="BJ5439" s="2"/>
      <c r="BK5439" s="2"/>
      <c r="BL5439" s="55"/>
      <c r="BM5439" s="48"/>
      <c r="BN5439" s="48"/>
      <c r="BO5439" s="48"/>
      <c r="BP5439" s="48"/>
      <c r="BQ5439" s="117"/>
      <c r="BR5439" s="2"/>
      <c r="BS5439" s="2"/>
      <c r="BT5439" s="2"/>
      <c r="BU5439" s="2"/>
      <c r="BV5439" s="55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18" t="s">
        <v>5</v>
      </c>
      <c r="H5440" s="3">
        <v>2024</v>
      </c>
      <c r="I5440" s="20" t="s">
        <v>289</v>
      </c>
      <c r="J5440" s="184" t="s">
        <v>292</v>
      </c>
      <c r="K5440" s="184" t="s">
        <v>318</v>
      </c>
      <c r="L5440" s="187">
        <f t="shared" si="183"/>
        <v>0</v>
      </c>
      <c r="M5440" s="187">
        <f t="shared" si="184"/>
        <v>0</v>
      </c>
      <c r="N5440" s="186"/>
      <c r="O5440" s="33"/>
      <c r="P5440" s="33"/>
      <c r="Q5440" s="33"/>
      <c r="R5440" s="33"/>
      <c r="S5440" s="42"/>
      <c r="T5440" s="2"/>
      <c r="U5440" s="2"/>
      <c r="V5440" s="2"/>
      <c r="W5440" s="2"/>
      <c r="X5440" s="55"/>
      <c r="Y5440" s="62"/>
      <c r="Z5440" s="62"/>
      <c r="AA5440" s="62"/>
      <c r="AB5440" s="62"/>
      <c r="AC5440" s="68"/>
      <c r="AD5440" s="2"/>
      <c r="AE5440" s="2"/>
      <c r="AF5440" s="2"/>
      <c r="AG5440" s="2"/>
      <c r="AH5440" s="55"/>
      <c r="AI5440" s="72"/>
      <c r="AJ5440" s="72"/>
      <c r="AK5440" s="72"/>
      <c r="AL5440" s="72"/>
      <c r="AM5440" s="80"/>
      <c r="AN5440" s="2"/>
      <c r="AO5440" s="2"/>
      <c r="AP5440" s="2"/>
      <c r="AQ5440" s="2"/>
      <c r="AR5440" s="55"/>
      <c r="AS5440" s="85"/>
      <c r="AT5440" s="85"/>
      <c r="AU5440" s="85"/>
      <c r="AV5440" s="85"/>
      <c r="AW5440" s="100"/>
      <c r="AX5440" s="2"/>
      <c r="AY5440" s="2"/>
      <c r="AZ5440" s="2"/>
      <c r="BA5440" s="2"/>
      <c r="BB5440" s="55"/>
      <c r="BC5440" s="105"/>
      <c r="BD5440" s="105"/>
      <c r="BE5440" s="105"/>
      <c r="BF5440" s="105"/>
      <c r="BG5440" s="109"/>
      <c r="BH5440" s="2"/>
      <c r="BI5440" s="2"/>
      <c r="BJ5440" s="2"/>
      <c r="BK5440" s="2"/>
      <c r="BL5440" s="55"/>
      <c r="BM5440" s="48"/>
      <c r="BN5440" s="48"/>
      <c r="BO5440" s="48"/>
      <c r="BP5440" s="48"/>
      <c r="BQ5440" s="117"/>
      <c r="BR5440" s="2"/>
      <c r="BS5440" s="2"/>
      <c r="BT5440" s="2"/>
      <c r="BU5440" s="2"/>
      <c r="BV5440" s="55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18" t="s">
        <v>5</v>
      </c>
      <c r="H5441" s="3">
        <v>2024</v>
      </c>
      <c r="I5441" s="20" t="s">
        <v>285</v>
      </c>
      <c r="J5441" s="184" t="s">
        <v>293</v>
      </c>
      <c r="K5441" s="184" t="s">
        <v>318</v>
      </c>
      <c r="L5441" s="187">
        <f t="shared" si="183"/>
        <v>0</v>
      </c>
      <c r="M5441" s="187">
        <f t="shared" si="184"/>
        <v>0</v>
      </c>
      <c r="N5441" s="186"/>
      <c r="O5441" s="33"/>
      <c r="P5441" s="33"/>
      <c r="Q5441" s="33"/>
      <c r="R5441" s="34"/>
      <c r="S5441" s="41"/>
      <c r="T5441" s="2"/>
      <c r="U5441" s="2"/>
      <c r="V5441" s="2"/>
      <c r="W5441" s="3"/>
      <c r="X5441" s="56"/>
      <c r="Y5441" s="62"/>
      <c r="Z5441" s="62"/>
      <c r="AA5441" s="62"/>
      <c r="AB5441" s="64"/>
      <c r="AC5441" s="69"/>
      <c r="AD5441" s="2"/>
      <c r="AE5441" s="2"/>
      <c r="AF5441" s="2"/>
      <c r="AG5441" s="3"/>
      <c r="AH5441" s="56"/>
      <c r="AI5441" s="72"/>
      <c r="AJ5441" s="72"/>
      <c r="AK5441" s="72"/>
      <c r="AL5441" s="73"/>
      <c r="AM5441" s="81"/>
      <c r="AN5441" s="2"/>
      <c r="AO5441" s="2"/>
      <c r="AP5441" s="2"/>
      <c r="AQ5441" s="3"/>
      <c r="AR5441" s="56"/>
      <c r="AS5441" s="85"/>
      <c r="AT5441" s="85"/>
      <c r="AU5441" s="85"/>
      <c r="AV5441" s="86"/>
      <c r="AW5441" s="101"/>
      <c r="AX5441" s="2"/>
      <c r="AY5441" s="2"/>
      <c r="AZ5441" s="2"/>
      <c r="BA5441" s="3"/>
      <c r="BB5441" s="56"/>
      <c r="BC5441" s="105"/>
      <c r="BD5441" s="105"/>
      <c r="BE5441" s="105"/>
      <c r="BF5441" s="106"/>
      <c r="BG5441" s="110"/>
      <c r="BH5441" s="2"/>
      <c r="BI5441" s="2"/>
      <c r="BJ5441" s="2"/>
      <c r="BK5441" s="3"/>
      <c r="BL5441" s="56"/>
      <c r="BM5441" s="48"/>
      <c r="BN5441" s="48"/>
      <c r="BO5441" s="48"/>
      <c r="BP5441" s="49"/>
      <c r="BQ5441" s="118"/>
      <c r="BR5441" s="2"/>
      <c r="BS5441" s="2"/>
      <c r="BT5441" s="2"/>
      <c r="BU5441" s="3"/>
      <c r="BV5441" s="56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18" t="s">
        <v>5</v>
      </c>
      <c r="H5442" s="3">
        <v>2024</v>
      </c>
      <c r="I5442" s="20" t="s">
        <v>287</v>
      </c>
      <c r="J5442" s="184" t="s">
        <v>269</v>
      </c>
      <c r="K5442" s="184" t="s">
        <v>320</v>
      </c>
      <c r="L5442" s="187">
        <f t="shared" si="183"/>
        <v>0</v>
      </c>
      <c r="M5442" s="187">
        <f t="shared" si="184"/>
        <v>0</v>
      </c>
      <c r="N5442" s="186"/>
      <c r="O5442" s="33"/>
      <c r="P5442" s="33"/>
      <c r="Q5442" s="33"/>
      <c r="R5442" s="33"/>
      <c r="S5442" s="42"/>
      <c r="T5442" s="2"/>
      <c r="U5442" s="2"/>
      <c r="V5442" s="2"/>
      <c r="W5442" s="2"/>
      <c r="X5442" s="55"/>
      <c r="Y5442" s="62"/>
      <c r="Z5442" s="62"/>
      <c r="AA5442" s="62"/>
      <c r="AB5442" s="64"/>
      <c r="AC5442" s="68"/>
      <c r="AD5442" s="2"/>
      <c r="AE5442" s="2"/>
      <c r="AF5442" s="2"/>
      <c r="AG5442" s="2"/>
      <c r="AH5442" s="55"/>
      <c r="AI5442" s="72"/>
      <c r="AJ5442" s="72"/>
      <c r="AK5442" s="72"/>
      <c r="AL5442" s="72"/>
      <c r="AM5442" s="80"/>
      <c r="AN5442" s="2"/>
      <c r="AO5442" s="2"/>
      <c r="AP5442" s="2"/>
      <c r="AQ5442" s="2"/>
      <c r="AR5442" s="55"/>
      <c r="AS5442" s="85"/>
      <c r="AT5442" s="85"/>
      <c r="AU5442" s="85"/>
      <c r="AV5442" s="85"/>
      <c r="AW5442" s="100"/>
      <c r="AX5442" s="2"/>
      <c r="AY5442" s="2"/>
      <c r="AZ5442" s="2"/>
      <c r="BA5442" s="2"/>
      <c r="BB5442" s="55"/>
      <c r="BC5442" s="105"/>
      <c r="BD5442" s="105"/>
      <c r="BE5442" s="105"/>
      <c r="BF5442" s="105"/>
      <c r="BG5442" s="109"/>
      <c r="BH5442" s="2"/>
      <c r="BI5442" s="2"/>
      <c r="BJ5442" s="2"/>
      <c r="BK5442" s="2"/>
      <c r="BL5442" s="55"/>
      <c r="BM5442" s="48"/>
      <c r="BN5442" s="48"/>
      <c r="BO5442" s="48"/>
      <c r="BP5442" s="48"/>
      <c r="BQ5442" s="117"/>
      <c r="BR5442" s="2"/>
      <c r="BS5442" s="2"/>
      <c r="BT5442" s="2"/>
      <c r="BU5442" s="2"/>
      <c r="BV5442" s="55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18" t="s">
        <v>5</v>
      </c>
      <c r="H5443" s="3">
        <v>2024</v>
      </c>
      <c r="I5443" s="20" t="s">
        <v>287</v>
      </c>
      <c r="J5443" s="184" t="s">
        <v>270</v>
      </c>
      <c r="K5443" s="184" t="s">
        <v>320</v>
      </c>
      <c r="L5443" s="187">
        <f t="shared" si="183"/>
        <v>0</v>
      </c>
      <c r="M5443" s="187">
        <f t="shared" si="184"/>
        <v>0</v>
      </c>
      <c r="N5443" s="186"/>
      <c r="O5443" s="33"/>
      <c r="P5443" s="33"/>
      <c r="Q5443" s="33"/>
      <c r="R5443" s="33"/>
      <c r="S5443" s="42"/>
      <c r="T5443" s="2"/>
      <c r="U5443" s="2"/>
      <c r="V5443" s="2"/>
      <c r="W5443" s="2"/>
      <c r="X5443" s="55"/>
      <c r="Y5443" s="62"/>
      <c r="Z5443" s="62"/>
      <c r="AA5443" s="62"/>
      <c r="AB5443" s="62"/>
      <c r="AC5443" s="68"/>
      <c r="AD5443" s="2"/>
      <c r="AE5443" s="2"/>
      <c r="AF5443" s="2"/>
      <c r="AG5443" s="2"/>
      <c r="AH5443" s="55"/>
      <c r="AI5443" s="72"/>
      <c r="AJ5443" s="72"/>
      <c r="AK5443" s="72"/>
      <c r="AL5443" s="72"/>
      <c r="AM5443" s="80"/>
      <c r="AN5443" s="2"/>
      <c r="AO5443" s="2"/>
      <c r="AP5443" s="2"/>
      <c r="AQ5443" s="2"/>
      <c r="AR5443" s="55"/>
      <c r="AS5443" s="85"/>
      <c r="AT5443" s="85"/>
      <c r="AU5443" s="85"/>
      <c r="AV5443" s="85"/>
      <c r="AW5443" s="100"/>
      <c r="AX5443" s="2"/>
      <c r="AY5443" s="2"/>
      <c r="AZ5443" s="2"/>
      <c r="BA5443" s="2"/>
      <c r="BB5443" s="55"/>
      <c r="BC5443" s="105"/>
      <c r="BD5443" s="105"/>
      <c r="BE5443" s="105"/>
      <c r="BF5443" s="105"/>
      <c r="BG5443" s="109"/>
      <c r="BH5443" s="2"/>
      <c r="BI5443" s="2"/>
      <c r="BJ5443" s="2"/>
      <c r="BK5443" s="2"/>
      <c r="BL5443" s="55"/>
      <c r="BM5443" s="48"/>
      <c r="BN5443" s="48"/>
      <c r="BO5443" s="48"/>
      <c r="BP5443" s="48"/>
      <c r="BQ5443" s="117"/>
      <c r="BR5443" s="2"/>
      <c r="BS5443" s="2"/>
      <c r="BT5443" s="2"/>
      <c r="BU5443" s="2"/>
      <c r="BV5443" s="55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18" t="s">
        <v>5</v>
      </c>
      <c r="H5444" s="3">
        <v>2024</v>
      </c>
      <c r="I5444" s="20" t="s">
        <v>290</v>
      </c>
      <c r="J5444" s="184" t="s">
        <v>271</v>
      </c>
      <c r="K5444" s="184" t="s">
        <v>321</v>
      </c>
      <c r="L5444" s="187">
        <f t="shared" si="183"/>
        <v>0</v>
      </c>
      <c r="M5444" s="187">
        <f t="shared" si="184"/>
        <v>0</v>
      </c>
      <c r="N5444" s="186"/>
      <c r="O5444" s="33"/>
      <c r="P5444" s="33"/>
      <c r="Q5444" s="33"/>
      <c r="R5444" s="33"/>
      <c r="S5444" s="42"/>
      <c r="T5444" s="2"/>
      <c r="U5444" s="2"/>
      <c r="V5444" s="2"/>
      <c r="W5444" s="2"/>
      <c r="X5444" s="55"/>
      <c r="Y5444" s="62"/>
      <c r="Z5444" s="62"/>
      <c r="AA5444" s="62"/>
      <c r="AB5444" s="62"/>
      <c r="AC5444" s="68"/>
      <c r="AD5444" s="2"/>
      <c r="AE5444" s="2"/>
      <c r="AF5444" s="2"/>
      <c r="AG5444" s="2"/>
      <c r="AH5444" s="55"/>
      <c r="AI5444" s="72"/>
      <c r="AJ5444" s="72"/>
      <c r="AK5444" s="72"/>
      <c r="AL5444" s="72"/>
      <c r="AM5444" s="80"/>
      <c r="AN5444" s="2"/>
      <c r="AO5444" s="2"/>
      <c r="AP5444" s="2"/>
      <c r="AQ5444" s="2"/>
      <c r="AR5444" s="55"/>
      <c r="AS5444" s="85"/>
      <c r="AT5444" s="85"/>
      <c r="AU5444" s="85"/>
      <c r="AV5444" s="85"/>
      <c r="AW5444" s="100"/>
      <c r="AX5444" s="2"/>
      <c r="AY5444" s="2"/>
      <c r="AZ5444" s="2"/>
      <c r="BA5444" s="2"/>
      <c r="BB5444" s="55"/>
      <c r="BC5444" s="105"/>
      <c r="BD5444" s="105"/>
      <c r="BE5444" s="105"/>
      <c r="BF5444" s="105"/>
      <c r="BG5444" s="109"/>
      <c r="BH5444" s="2"/>
      <c r="BI5444" s="2"/>
      <c r="BJ5444" s="2"/>
      <c r="BK5444" s="2"/>
      <c r="BL5444" s="55"/>
      <c r="BM5444" s="48"/>
      <c r="BN5444" s="48"/>
      <c r="BO5444" s="48"/>
      <c r="BP5444" s="48"/>
      <c r="BQ5444" s="117"/>
      <c r="BR5444" s="2"/>
      <c r="BS5444" s="2"/>
      <c r="BT5444" s="2"/>
      <c r="BU5444" s="2"/>
      <c r="BV5444" s="55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18" t="s">
        <v>5</v>
      </c>
      <c r="H5445" s="3">
        <v>2024</v>
      </c>
      <c r="I5445" s="20" t="s">
        <v>284</v>
      </c>
      <c r="J5445" s="184" t="s">
        <v>294</v>
      </c>
      <c r="K5445" s="184" t="s">
        <v>320</v>
      </c>
      <c r="L5445" s="187">
        <f t="shared" si="183"/>
        <v>0</v>
      </c>
      <c r="M5445" s="187">
        <f t="shared" si="184"/>
        <v>0</v>
      </c>
      <c r="N5445" s="186"/>
      <c r="O5445" s="33"/>
      <c r="P5445" s="33"/>
      <c r="Q5445" s="33"/>
      <c r="R5445" s="33"/>
      <c r="S5445" s="42"/>
      <c r="T5445" s="2"/>
      <c r="U5445" s="2"/>
      <c r="V5445" s="2"/>
      <c r="W5445" s="2"/>
      <c r="X5445" s="55"/>
      <c r="Y5445" s="62"/>
      <c r="Z5445" s="62"/>
      <c r="AA5445" s="62"/>
      <c r="AB5445" s="62"/>
      <c r="AC5445" s="68"/>
      <c r="AD5445" s="2"/>
      <c r="AE5445" s="2"/>
      <c r="AF5445" s="2"/>
      <c r="AG5445" s="2"/>
      <c r="AH5445" s="55"/>
      <c r="AI5445" s="72"/>
      <c r="AJ5445" s="72"/>
      <c r="AK5445" s="72"/>
      <c r="AL5445" s="72"/>
      <c r="AM5445" s="80"/>
      <c r="AN5445" s="2"/>
      <c r="AO5445" s="2"/>
      <c r="AP5445" s="2"/>
      <c r="AQ5445" s="2"/>
      <c r="AR5445" s="55"/>
      <c r="AS5445" s="85"/>
      <c r="AT5445" s="85"/>
      <c r="AU5445" s="85"/>
      <c r="AV5445" s="85"/>
      <c r="AW5445" s="100"/>
      <c r="AX5445" s="2"/>
      <c r="AY5445" s="2"/>
      <c r="AZ5445" s="2"/>
      <c r="BA5445" s="2"/>
      <c r="BB5445" s="55"/>
      <c r="BC5445" s="105"/>
      <c r="BD5445" s="105"/>
      <c r="BE5445" s="105"/>
      <c r="BF5445" s="105"/>
      <c r="BG5445" s="109"/>
      <c r="BH5445" s="2"/>
      <c r="BI5445" s="2"/>
      <c r="BJ5445" s="2"/>
      <c r="BK5445" s="2"/>
      <c r="BL5445" s="55"/>
      <c r="BM5445" s="48"/>
      <c r="BN5445" s="48"/>
      <c r="BO5445" s="48"/>
      <c r="BP5445" s="48"/>
      <c r="BQ5445" s="117"/>
      <c r="BR5445" s="2"/>
      <c r="BS5445" s="2"/>
      <c r="BT5445" s="2"/>
      <c r="BU5445" s="2"/>
      <c r="BV5445" s="55"/>
    </row>
    <row r="5446" spans="1:74" ht="28.8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18" t="s">
        <v>5</v>
      </c>
      <c r="H5446" s="3">
        <v>2024</v>
      </c>
      <c r="I5446" s="20" t="s">
        <v>284</v>
      </c>
      <c r="J5446" s="184" t="s">
        <v>346</v>
      </c>
      <c r="K5446" s="184" t="s">
        <v>320</v>
      </c>
      <c r="L5446" s="187">
        <f t="shared" ref="L5446:L5509" si="185">SUM(R5446,W5446,AB5446,AG5446,AL5446,AQ5446,AV5446,BA5446,BF5446,BK5446,BP5446,BU5446)</f>
        <v>0</v>
      </c>
      <c r="M5446" s="187">
        <f t="shared" ref="M5446:M5509" si="186">SUM(S5446,X5446,AC5446,AH5446,AM5446,AR5446,AW5446,BB5446,BG5446,BL5446,BQ5446,BV5446)</f>
        <v>0</v>
      </c>
      <c r="N5446" s="186"/>
      <c r="O5446" s="33"/>
      <c r="P5446" s="33"/>
      <c r="Q5446" s="33"/>
      <c r="R5446" s="33"/>
      <c r="S5446" s="42"/>
      <c r="T5446" s="2"/>
      <c r="U5446" s="2"/>
      <c r="V5446" s="2"/>
      <c r="W5446" s="2"/>
      <c r="X5446" s="55"/>
      <c r="Y5446" s="62"/>
      <c r="Z5446" s="62"/>
      <c r="AA5446" s="62"/>
      <c r="AB5446" s="62"/>
      <c r="AC5446" s="68"/>
      <c r="AD5446" s="2"/>
      <c r="AE5446" s="2"/>
      <c r="AF5446" s="2"/>
      <c r="AG5446" s="2"/>
      <c r="AH5446" s="55"/>
      <c r="AI5446" s="72"/>
      <c r="AJ5446" s="72"/>
      <c r="AK5446" s="72"/>
      <c r="AL5446" s="72"/>
      <c r="AM5446" s="80"/>
      <c r="AN5446" s="2"/>
      <c r="AO5446" s="2"/>
      <c r="AP5446" s="2"/>
      <c r="AQ5446" s="2"/>
      <c r="AR5446" s="55"/>
      <c r="AS5446" s="85"/>
      <c r="AT5446" s="85"/>
      <c r="AU5446" s="85"/>
      <c r="AV5446" s="85"/>
      <c r="AW5446" s="100"/>
      <c r="AX5446" s="2"/>
      <c r="AY5446" s="2"/>
      <c r="AZ5446" s="2"/>
      <c r="BA5446" s="2"/>
      <c r="BB5446" s="55"/>
      <c r="BC5446" s="105"/>
      <c r="BD5446" s="105"/>
      <c r="BE5446" s="105"/>
      <c r="BF5446" s="105"/>
      <c r="BG5446" s="109"/>
      <c r="BH5446" s="2"/>
      <c r="BI5446" s="2"/>
      <c r="BJ5446" s="2"/>
      <c r="BK5446" s="2"/>
      <c r="BL5446" s="55"/>
      <c r="BM5446" s="48"/>
      <c r="BN5446" s="48"/>
      <c r="BO5446" s="48"/>
      <c r="BP5446" s="48"/>
      <c r="BQ5446" s="117"/>
      <c r="BR5446" s="2"/>
      <c r="BS5446" s="2"/>
      <c r="BT5446" s="2"/>
      <c r="BU5446" s="2"/>
      <c r="BV5446" s="55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18" t="s">
        <v>5</v>
      </c>
      <c r="H5447" s="3">
        <v>2024</v>
      </c>
      <c r="I5447" s="20" t="s">
        <v>284</v>
      </c>
      <c r="J5447" s="184" t="s">
        <v>295</v>
      </c>
      <c r="K5447" s="184" t="s">
        <v>320</v>
      </c>
      <c r="L5447" s="187">
        <f t="shared" si="185"/>
        <v>0</v>
      </c>
      <c r="M5447" s="187">
        <f t="shared" si="186"/>
        <v>0</v>
      </c>
      <c r="N5447" s="186"/>
      <c r="O5447" s="33"/>
      <c r="P5447" s="33"/>
      <c r="Q5447" s="33"/>
      <c r="R5447" s="33"/>
      <c r="S5447" s="42"/>
      <c r="T5447" s="2"/>
      <c r="U5447" s="2"/>
      <c r="V5447" s="2"/>
      <c r="W5447" s="2"/>
      <c r="X5447" s="55"/>
      <c r="Y5447" s="62"/>
      <c r="Z5447" s="62"/>
      <c r="AA5447" s="62"/>
      <c r="AB5447" s="62"/>
      <c r="AC5447" s="68"/>
      <c r="AD5447" s="2"/>
      <c r="AE5447" s="2"/>
      <c r="AF5447" s="2"/>
      <c r="AG5447" s="2"/>
      <c r="AH5447" s="55"/>
      <c r="AI5447" s="72"/>
      <c r="AJ5447" s="72"/>
      <c r="AK5447" s="72"/>
      <c r="AL5447" s="72"/>
      <c r="AM5447" s="80"/>
      <c r="AN5447" s="2"/>
      <c r="AO5447" s="2"/>
      <c r="AP5447" s="2"/>
      <c r="AQ5447" s="2"/>
      <c r="AR5447" s="55"/>
      <c r="AS5447" s="85"/>
      <c r="AT5447" s="85"/>
      <c r="AU5447" s="85"/>
      <c r="AV5447" s="85"/>
      <c r="AW5447" s="100"/>
      <c r="AX5447" s="2"/>
      <c r="AY5447" s="2"/>
      <c r="AZ5447" s="2"/>
      <c r="BA5447" s="2"/>
      <c r="BB5447" s="55"/>
      <c r="BC5447" s="105"/>
      <c r="BD5447" s="105"/>
      <c r="BE5447" s="105"/>
      <c r="BF5447" s="105"/>
      <c r="BG5447" s="109"/>
      <c r="BH5447" s="2"/>
      <c r="BI5447" s="2"/>
      <c r="BJ5447" s="2"/>
      <c r="BK5447" s="2"/>
      <c r="BL5447" s="55"/>
      <c r="BM5447" s="48"/>
      <c r="BN5447" s="48"/>
      <c r="BO5447" s="48"/>
      <c r="BP5447" s="48"/>
      <c r="BQ5447" s="117"/>
      <c r="BR5447" s="2"/>
      <c r="BS5447" s="2"/>
      <c r="BT5447" s="2"/>
      <c r="BU5447" s="2"/>
      <c r="BV5447" s="55"/>
    </row>
    <row r="5448" spans="1:74" ht="28.8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18" t="s">
        <v>5</v>
      </c>
      <c r="H5448" s="3">
        <v>2024</v>
      </c>
      <c r="I5448" s="20" t="s">
        <v>290</v>
      </c>
      <c r="J5448" s="184" t="s">
        <v>299</v>
      </c>
      <c r="K5448" s="184" t="s">
        <v>318</v>
      </c>
      <c r="L5448" s="187">
        <f t="shared" si="185"/>
        <v>0</v>
      </c>
      <c r="M5448" s="187">
        <f t="shared" si="186"/>
        <v>0</v>
      </c>
      <c r="N5448" s="186"/>
      <c r="O5448" s="33"/>
      <c r="P5448" s="33"/>
      <c r="Q5448" s="33"/>
      <c r="R5448" s="33"/>
      <c r="S5448" s="42"/>
      <c r="T5448" s="2"/>
      <c r="U5448" s="2"/>
      <c r="V5448" s="2"/>
      <c r="W5448" s="2"/>
      <c r="X5448" s="55"/>
      <c r="Y5448" s="62"/>
      <c r="Z5448" s="62"/>
      <c r="AA5448" s="62"/>
      <c r="AB5448" s="62"/>
      <c r="AC5448" s="68"/>
      <c r="AD5448" s="2"/>
      <c r="AE5448" s="2"/>
      <c r="AF5448" s="2"/>
      <c r="AG5448" s="2"/>
      <c r="AH5448" s="55"/>
      <c r="AI5448" s="72"/>
      <c r="AJ5448" s="72"/>
      <c r="AK5448" s="72"/>
      <c r="AL5448" s="72"/>
      <c r="AM5448" s="80"/>
      <c r="AN5448" s="2"/>
      <c r="AO5448" s="2"/>
      <c r="AP5448" s="2"/>
      <c r="AQ5448" s="2"/>
      <c r="AR5448" s="55"/>
      <c r="AS5448" s="85"/>
      <c r="AT5448" s="85"/>
      <c r="AU5448" s="85"/>
      <c r="AV5448" s="85"/>
      <c r="AW5448" s="100"/>
      <c r="AX5448" s="2"/>
      <c r="AY5448" s="2"/>
      <c r="AZ5448" s="2"/>
      <c r="BA5448" s="2"/>
      <c r="BB5448" s="55"/>
      <c r="BC5448" s="105"/>
      <c r="BD5448" s="105"/>
      <c r="BE5448" s="105"/>
      <c r="BF5448" s="105"/>
      <c r="BG5448" s="109"/>
      <c r="BH5448" s="2"/>
      <c r="BI5448" s="2"/>
      <c r="BJ5448" s="2"/>
      <c r="BK5448" s="2"/>
      <c r="BL5448" s="55"/>
      <c r="BM5448" s="48"/>
      <c r="BN5448" s="48"/>
      <c r="BO5448" s="48"/>
      <c r="BP5448" s="48"/>
      <c r="BQ5448" s="117"/>
      <c r="BR5448" s="2"/>
      <c r="BS5448" s="2"/>
      <c r="BT5448" s="2"/>
      <c r="BU5448" s="2"/>
      <c r="BV5448" s="55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18" t="s">
        <v>5</v>
      </c>
      <c r="H5449" s="3">
        <v>2024</v>
      </c>
      <c r="I5449" s="20" t="s">
        <v>315</v>
      </c>
      <c r="J5449" s="184" t="s">
        <v>347</v>
      </c>
      <c r="K5449" s="184" t="s">
        <v>320</v>
      </c>
      <c r="L5449" s="187">
        <f t="shared" si="185"/>
        <v>0</v>
      </c>
      <c r="M5449" s="187">
        <f t="shared" si="186"/>
        <v>0</v>
      </c>
      <c r="N5449" s="186"/>
      <c r="O5449" s="33"/>
      <c r="P5449" s="33"/>
      <c r="Q5449" s="33"/>
      <c r="R5449" s="33"/>
      <c r="S5449" s="42"/>
      <c r="T5449" s="2"/>
      <c r="U5449" s="2"/>
      <c r="V5449" s="2"/>
      <c r="W5449" s="2"/>
      <c r="X5449" s="55"/>
      <c r="Y5449" s="62"/>
      <c r="Z5449" s="62"/>
      <c r="AA5449" s="62"/>
      <c r="AB5449" s="62"/>
      <c r="AC5449" s="68"/>
      <c r="AD5449" s="2"/>
      <c r="AE5449" s="2"/>
      <c r="AF5449" s="2"/>
      <c r="AG5449" s="2"/>
      <c r="AH5449" s="55"/>
      <c r="AI5449" s="72"/>
      <c r="AJ5449" s="72"/>
      <c r="AK5449" s="72"/>
      <c r="AL5449" s="72"/>
      <c r="AM5449" s="80"/>
      <c r="AN5449" s="2"/>
      <c r="AO5449" s="2"/>
      <c r="AP5449" s="2"/>
      <c r="AQ5449" s="2"/>
      <c r="AR5449" s="55"/>
      <c r="AS5449" s="85"/>
      <c r="AT5449" s="85"/>
      <c r="AU5449" s="85"/>
      <c r="AV5449" s="85"/>
      <c r="AW5449" s="100"/>
      <c r="AX5449" s="2"/>
      <c r="AY5449" s="2"/>
      <c r="AZ5449" s="2"/>
      <c r="BA5449" s="2"/>
      <c r="BB5449" s="55"/>
      <c r="BC5449" s="105"/>
      <c r="BD5449" s="105"/>
      <c r="BE5449" s="105"/>
      <c r="BF5449" s="105"/>
      <c r="BG5449" s="109"/>
      <c r="BH5449" s="2"/>
      <c r="BI5449" s="2"/>
      <c r="BJ5449" s="2"/>
      <c r="BK5449" s="2"/>
      <c r="BL5449" s="55"/>
      <c r="BM5449" s="48"/>
      <c r="BN5449" s="48"/>
      <c r="BO5449" s="48"/>
      <c r="BP5449" s="48"/>
      <c r="BQ5449" s="117"/>
      <c r="BR5449" s="2"/>
      <c r="BS5449" s="2"/>
      <c r="BT5449" s="2"/>
      <c r="BU5449" s="2"/>
      <c r="BV5449" s="55"/>
    </row>
    <row r="5450" spans="1:74" ht="28.8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18" t="s">
        <v>5</v>
      </c>
      <c r="H5450" s="3">
        <v>2024</v>
      </c>
      <c r="I5450" s="20" t="s">
        <v>315</v>
      </c>
      <c r="J5450" s="184" t="s">
        <v>296</v>
      </c>
      <c r="K5450" s="184" t="s">
        <v>321</v>
      </c>
      <c r="L5450" s="187">
        <f t="shared" si="185"/>
        <v>0</v>
      </c>
      <c r="M5450" s="187">
        <f t="shared" si="186"/>
        <v>0</v>
      </c>
      <c r="N5450" s="186"/>
      <c r="O5450" s="33"/>
      <c r="P5450" s="33"/>
      <c r="Q5450" s="33"/>
      <c r="R5450" s="33"/>
      <c r="S5450" s="42"/>
      <c r="T5450" s="2"/>
      <c r="U5450" s="2"/>
      <c r="V5450" s="2"/>
      <c r="W5450" s="2"/>
      <c r="X5450" s="55"/>
      <c r="Y5450" s="62"/>
      <c r="Z5450" s="62"/>
      <c r="AA5450" s="62"/>
      <c r="AB5450" s="62"/>
      <c r="AC5450" s="68"/>
      <c r="AD5450" s="2"/>
      <c r="AE5450" s="2"/>
      <c r="AF5450" s="2"/>
      <c r="AG5450" s="2"/>
      <c r="AH5450" s="55"/>
      <c r="AI5450" s="72"/>
      <c r="AJ5450" s="72"/>
      <c r="AK5450" s="72"/>
      <c r="AL5450" s="72"/>
      <c r="AM5450" s="80"/>
      <c r="AN5450" s="2"/>
      <c r="AO5450" s="2"/>
      <c r="AP5450" s="2"/>
      <c r="AQ5450" s="2"/>
      <c r="AR5450" s="55"/>
      <c r="AS5450" s="85"/>
      <c r="AT5450" s="85"/>
      <c r="AU5450" s="85"/>
      <c r="AV5450" s="85"/>
      <c r="AW5450" s="100"/>
      <c r="AX5450" s="2"/>
      <c r="AY5450" s="2"/>
      <c r="AZ5450" s="2"/>
      <c r="BA5450" s="2"/>
      <c r="BB5450" s="55"/>
      <c r="BC5450" s="105"/>
      <c r="BD5450" s="105"/>
      <c r="BE5450" s="105"/>
      <c r="BF5450" s="105"/>
      <c r="BG5450" s="109"/>
      <c r="BH5450" s="2"/>
      <c r="BI5450" s="2"/>
      <c r="BJ5450" s="2"/>
      <c r="BK5450" s="2"/>
      <c r="BL5450" s="55"/>
      <c r="BM5450" s="48"/>
      <c r="BN5450" s="48"/>
      <c r="BO5450" s="48"/>
      <c r="BP5450" s="48"/>
      <c r="BQ5450" s="117"/>
      <c r="BR5450" s="2"/>
      <c r="BS5450" s="2"/>
      <c r="BT5450" s="2"/>
      <c r="BU5450" s="2"/>
      <c r="BV5450" s="55"/>
    </row>
    <row r="5451" spans="1:74" ht="28.8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18" t="s">
        <v>5</v>
      </c>
      <c r="H5451" s="3">
        <v>2024</v>
      </c>
      <c r="I5451" s="20" t="s">
        <v>316</v>
      </c>
      <c r="J5451" s="184" t="s">
        <v>297</v>
      </c>
      <c r="K5451" s="184" t="s">
        <v>318</v>
      </c>
      <c r="L5451" s="187">
        <f t="shared" si="185"/>
        <v>0</v>
      </c>
      <c r="M5451" s="187">
        <f t="shared" si="186"/>
        <v>0</v>
      </c>
      <c r="N5451" s="186"/>
      <c r="O5451" s="33"/>
      <c r="P5451" s="33"/>
      <c r="Q5451" s="33"/>
      <c r="R5451" s="33"/>
      <c r="S5451" s="42"/>
      <c r="T5451" s="2"/>
      <c r="U5451" s="2"/>
      <c r="V5451" s="2"/>
      <c r="W5451" s="2"/>
      <c r="X5451" s="55"/>
      <c r="Y5451" s="62"/>
      <c r="Z5451" s="62"/>
      <c r="AA5451" s="62"/>
      <c r="AB5451" s="62"/>
      <c r="AC5451" s="68"/>
      <c r="AD5451" s="2"/>
      <c r="AE5451" s="2"/>
      <c r="AF5451" s="2"/>
      <c r="AG5451" s="2"/>
      <c r="AH5451" s="55"/>
      <c r="AI5451" s="72"/>
      <c r="AJ5451" s="72"/>
      <c r="AK5451" s="72"/>
      <c r="AL5451" s="72"/>
      <c r="AM5451" s="80"/>
      <c r="AN5451" s="2"/>
      <c r="AO5451" s="2"/>
      <c r="AP5451" s="2"/>
      <c r="AQ5451" s="2"/>
      <c r="AR5451" s="55"/>
      <c r="AS5451" s="85"/>
      <c r="AT5451" s="85"/>
      <c r="AU5451" s="85"/>
      <c r="AV5451" s="85"/>
      <c r="AW5451" s="100"/>
      <c r="AX5451" s="2"/>
      <c r="AY5451" s="2"/>
      <c r="AZ5451" s="2"/>
      <c r="BA5451" s="2"/>
      <c r="BB5451" s="55"/>
      <c r="BC5451" s="105"/>
      <c r="BD5451" s="105"/>
      <c r="BE5451" s="105"/>
      <c r="BF5451" s="105"/>
      <c r="BG5451" s="109"/>
      <c r="BH5451" s="2"/>
      <c r="BI5451" s="2"/>
      <c r="BJ5451" s="2"/>
      <c r="BK5451" s="2"/>
      <c r="BL5451" s="55"/>
      <c r="BM5451" s="48"/>
      <c r="BN5451" s="48"/>
      <c r="BO5451" s="48"/>
      <c r="BP5451" s="48"/>
      <c r="BQ5451" s="117"/>
      <c r="BR5451" s="2"/>
      <c r="BS5451" s="2"/>
      <c r="BT5451" s="2"/>
      <c r="BU5451" s="2"/>
      <c r="BV5451" s="55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18" t="s">
        <v>5</v>
      </c>
      <c r="H5452" s="3">
        <v>2024</v>
      </c>
      <c r="I5452" s="20" t="s">
        <v>316</v>
      </c>
      <c r="J5452" s="185" t="s">
        <v>348</v>
      </c>
      <c r="K5452" s="185" t="s">
        <v>320</v>
      </c>
      <c r="L5452" s="187">
        <f t="shared" si="185"/>
        <v>0</v>
      </c>
      <c r="M5452" s="187">
        <f t="shared" si="186"/>
        <v>0</v>
      </c>
      <c r="N5452" s="186"/>
      <c r="O5452" s="33"/>
      <c r="P5452" s="33"/>
      <c r="Q5452" s="33"/>
      <c r="R5452" s="33"/>
      <c r="S5452" s="42"/>
      <c r="T5452" s="2"/>
      <c r="U5452" s="2"/>
      <c r="V5452" s="2"/>
      <c r="W5452" s="2"/>
      <c r="X5452" s="55"/>
      <c r="Y5452" s="62"/>
      <c r="Z5452" s="62"/>
      <c r="AA5452" s="62"/>
      <c r="AB5452" s="62"/>
      <c r="AC5452" s="68"/>
      <c r="AD5452" s="2"/>
      <c r="AE5452" s="2"/>
      <c r="AF5452" s="2"/>
      <c r="AG5452" s="2"/>
      <c r="AH5452" s="55"/>
      <c r="AI5452" s="72"/>
      <c r="AJ5452" s="72"/>
      <c r="AK5452" s="72"/>
      <c r="AL5452" s="72"/>
      <c r="AM5452" s="80"/>
      <c r="AN5452" s="2"/>
      <c r="AO5452" s="2"/>
      <c r="AP5452" s="2"/>
      <c r="AQ5452" s="2"/>
      <c r="AR5452" s="55"/>
      <c r="AS5452" s="85"/>
      <c r="AT5452" s="85"/>
      <c r="AU5452" s="85"/>
      <c r="AV5452" s="85"/>
      <c r="AW5452" s="100"/>
      <c r="AX5452" s="2"/>
      <c r="AY5452" s="2"/>
      <c r="AZ5452" s="2"/>
      <c r="BA5452" s="2"/>
      <c r="BB5452" s="55"/>
      <c r="BC5452" s="105"/>
      <c r="BD5452" s="105"/>
      <c r="BE5452" s="105"/>
      <c r="BF5452" s="105"/>
      <c r="BG5452" s="109"/>
      <c r="BH5452" s="2"/>
      <c r="BI5452" s="2"/>
      <c r="BJ5452" s="2"/>
      <c r="BK5452" s="2"/>
      <c r="BL5452" s="55"/>
      <c r="BM5452" s="48"/>
      <c r="BN5452" s="48"/>
      <c r="BO5452" s="48"/>
      <c r="BP5452" s="48"/>
      <c r="BQ5452" s="117"/>
      <c r="BR5452" s="2"/>
      <c r="BS5452" s="2"/>
      <c r="BT5452" s="2"/>
      <c r="BU5452" s="2"/>
      <c r="BV5452" s="55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18" t="s">
        <v>5</v>
      </c>
      <c r="H5453" s="3">
        <v>2024</v>
      </c>
      <c r="I5453" s="20" t="s">
        <v>282</v>
      </c>
      <c r="J5453" s="184" t="s">
        <v>272</v>
      </c>
      <c r="K5453" s="184" t="s">
        <v>321</v>
      </c>
      <c r="L5453" s="187">
        <f t="shared" si="185"/>
        <v>0</v>
      </c>
      <c r="M5453" s="187">
        <f t="shared" si="186"/>
        <v>0</v>
      </c>
      <c r="N5453" s="186"/>
      <c r="O5453" s="33"/>
      <c r="P5453" s="33"/>
      <c r="Q5453" s="33"/>
      <c r="R5453" s="33"/>
      <c r="S5453" s="42"/>
      <c r="T5453" s="2"/>
      <c r="U5453" s="2"/>
      <c r="V5453" s="2"/>
      <c r="W5453" s="2"/>
      <c r="X5453" s="55"/>
      <c r="Y5453" s="62"/>
      <c r="Z5453" s="62"/>
      <c r="AA5453" s="62"/>
      <c r="AB5453" s="62"/>
      <c r="AC5453" s="68"/>
      <c r="AD5453" s="2"/>
      <c r="AE5453" s="2"/>
      <c r="AF5453" s="2"/>
      <c r="AG5453" s="2"/>
      <c r="AH5453" s="55"/>
      <c r="AI5453" s="72"/>
      <c r="AJ5453" s="72"/>
      <c r="AK5453" s="72"/>
      <c r="AL5453" s="72"/>
      <c r="AM5453" s="80"/>
      <c r="AN5453" s="2"/>
      <c r="AO5453" s="2"/>
      <c r="AP5453" s="2"/>
      <c r="AQ5453" s="2"/>
      <c r="AR5453" s="55"/>
      <c r="AS5453" s="85"/>
      <c r="AT5453" s="85"/>
      <c r="AU5453" s="85"/>
      <c r="AV5453" s="85"/>
      <c r="AW5453" s="100"/>
      <c r="AX5453" s="2"/>
      <c r="AY5453" s="2"/>
      <c r="AZ5453" s="2"/>
      <c r="BA5453" s="2"/>
      <c r="BB5453" s="55"/>
      <c r="BC5453" s="105"/>
      <c r="BD5453" s="105"/>
      <c r="BE5453" s="105"/>
      <c r="BF5453" s="105"/>
      <c r="BG5453" s="109"/>
      <c r="BH5453" s="2"/>
      <c r="BI5453" s="2"/>
      <c r="BJ5453" s="2"/>
      <c r="BK5453" s="2"/>
      <c r="BL5453" s="55"/>
      <c r="BM5453" s="48"/>
      <c r="BN5453" s="48"/>
      <c r="BO5453" s="48"/>
      <c r="BP5453" s="48"/>
      <c r="BQ5453" s="117"/>
      <c r="BR5453" s="2"/>
      <c r="BS5453" s="2"/>
      <c r="BT5453" s="2"/>
      <c r="BU5453" s="2"/>
      <c r="BV5453" s="55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18" t="s">
        <v>5</v>
      </c>
      <c r="H5454" s="3">
        <v>2024</v>
      </c>
      <c r="I5454" s="20" t="s">
        <v>282</v>
      </c>
      <c r="J5454" s="184" t="s">
        <v>273</v>
      </c>
      <c r="K5454" s="184" t="s">
        <v>321</v>
      </c>
      <c r="L5454" s="187">
        <f t="shared" si="185"/>
        <v>0</v>
      </c>
      <c r="M5454" s="187">
        <f t="shared" si="186"/>
        <v>0</v>
      </c>
      <c r="N5454" s="186"/>
      <c r="O5454" s="33"/>
      <c r="P5454" s="33"/>
      <c r="Q5454" s="33"/>
      <c r="R5454" s="33"/>
      <c r="S5454" s="42"/>
      <c r="T5454" s="2"/>
      <c r="U5454" s="2"/>
      <c r="V5454" s="2"/>
      <c r="W5454" s="2"/>
      <c r="X5454" s="55"/>
      <c r="Y5454" s="62"/>
      <c r="Z5454" s="62"/>
      <c r="AA5454" s="62"/>
      <c r="AB5454" s="62"/>
      <c r="AC5454" s="68"/>
      <c r="AD5454" s="2"/>
      <c r="AE5454" s="2"/>
      <c r="AF5454" s="2"/>
      <c r="AG5454" s="2"/>
      <c r="AH5454" s="55"/>
      <c r="AI5454" s="72"/>
      <c r="AJ5454" s="72"/>
      <c r="AK5454" s="72"/>
      <c r="AL5454" s="72"/>
      <c r="AM5454" s="80"/>
      <c r="AN5454" s="2"/>
      <c r="AO5454" s="2"/>
      <c r="AP5454" s="2"/>
      <c r="AQ5454" s="2"/>
      <c r="AR5454" s="55"/>
      <c r="AS5454" s="85"/>
      <c r="AT5454" s="85"/>
      <c r="AU5454" s="85"/>
      <c r="AV5454" s="85"/>
      <c r="AW5454" s="100"/>
      <c r="AX5454" s="2"/>
      <c r="AY5454" s="2"/>
      <c r="AZ5454" s="2"/>
      <c r="BA5454" s="2"/>
      <c r="BB5454" s="55"/>
      <c r="BC5454" s="105"/>
      <c r="BD5454" s="105"/>
      <c r="BE5454" s="105"/>
      <c r="BF5454" s="105"/>
      <c r="BG5454" s="109"/>
      <c r="BH5454" s="2"/>
      <c r="BI5454" s="2"/>
      <c r="BJ5454" s="2"/>
      <c r="BK5454" s="2"/>
      <c r="BL5454" s="55"/>
      <c r="BM5454" s="48"/>
      <c r="BN5454" s="48"/>
      <c r="BO5454" s="48"/>
      <c r="BP5454" s="48"/>
      <c r="BQ5454" s="117"/>
      <c r="BR5454" s="2"/>
      <c r="BS5454" s="2"/>
      <c r="BT5454" s="2"/>
      <c r="BU5454" s="2"/>
      <c r="BV5454" s="55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18" t="s">
        <v>5</v>
      </c>
      <c r="H5455" s="3">
        <v>2024</v>
      </c>
      <c r="I5455" s="20" t="s">
        <v>282</v>
      </c>
      <c r="J5455" s="184" t="s">
        <v>274</v>
      </c>
      <c r="K5455" s="184" t="s">
        <v>321</v>
      </c>
      <c r="L5455" s="187">
        <f t="shared" si="185"/>
        <v>0</v>
      </c>
      <c r="M5455" s="187">
        <f t="shared" si="186"/>
        <v>0</v>
      </c>
      <c r="N5455" s="186"/>
      <c r="O5455" s="33"/>
      <c r="P5455" s="33"/>
      <c r="Q5455" s="33"/>
      <c r="R5455" s="33"/>
      <c r="S5455" s="42"/>
      <c r="T5455" s="2"/>
      <c r="U5455" s="2"/>
      <c r="V5455" s="2"/>
      <c r="W5455" s="2"/>
      <c r="X5455" s="55"/>
      <c r="Y5455" s="62"/>
      <c r="Z5455" s="62"/>
      <c r="AA5455" s="62"/>
      <c r="AB5455" s="62"/>
      <c r="AC5455" s="68"/>
      <c r="AD5455" s="2"/>
      <c r="AE5455" s="2"/>
      <c r="AF5455" s="2"/>
      <c r="AG5455" s="2"/>
      <c r="AH5455" s="55"/>
      <c r="AI5455" s="72"/>
      <c r="AJ5455" s="72"/>
      <c r="AK5455" s="72"/>
      <c r="AL5455" s="72"/>
      <c r="AM5455" s="80"/>
      <c r="AN5455" s="2"/>
      <c r="AO5455" s="2"/>
      <c r="AP5455" s="2"/>
      <c r="AQ5455" s="2"/>
      <c r="AR5455" s="55"/>
      <c r="AS5455" s="85"/>
      <c r="AT5455" s="85"/>
      <c r="AU5455" s="85"/>
      <c r="AV5455" s="85"/>
      <c r="AW5455" s="100"/>
      <c r="AX5455" s="2"/>
      <c r="AY5455" s="2"/>
      <c r="AZ5455" s="2"/>
      <c r="BA5455" s="2"/>
      <c r="BB5455" s="55"/>
      <c r="BC5455" s="105"/>
      <c r="BD5455" s="105"/>
      <c r="BE5455" s="105"/>
      <c r="BF5455" s="105"/>
      <c r="BG5455" s="109"/>
      <c r="BH5455" s="2"/>
      <c r="BI5455" s="2"/>
      <c r="BJ5455" s="2"/>
      <c r="BK5455" s="2"/>
      <c r="BL5455" s="55"/>
      <c r="BM5455" s="48"/>
      <c r="BN5455" s="48"/>
      <c r="BO5455" s="48"/>
      <c r="BP5455" s="48"/>
      <c r="BQ5455" s="117"/>
      <c r="BR5455" s="2"/>
      <c r="BS5455" s="2"/>
      <c r="BT5455" s="2"/>
      <c r="BU5455" s="2"/>
      <c r="BV5455" s="55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18" t="s">
        <v>5</v>
      </c>
      <c r="H5456" s="3">
        <v>2024</v>
      </c>
      <c r="I5456" s="20" t="s">
        <v>282</v>
      </c>
      <c r="J5456" s="184" t="s">
        <v>275</v>
      </c>
      <c r="K5456" s="184" t="s">
        <v>321</v>
      </c>
      <c r="L5456" s="187">
        <f t="shared" si="185"/>
        <v>0</v>
      </c>
      <c r="M5456" s="187">
        <f t="shared" si="186"/>
        <v>0</v>
      </c>
      <c r="N5456" s="186"/>
      <c r="O5456" s="33"/>
      <c r="P5456" s="33"/>
      <c r="Q5456" s="33"/>
      <c r="R5456" s="33"/>
      <c r="S5456" s="42"/>
      <c r="T5456" s="2"/>
      <c r="U5456" s="2"/>
      <c r="V5456" s="2"/>
      <c r="W5456" s="2"/>
      <c r="X5456" s="55"/>
      <c r="Y5456" s="62"/>
      <c r="Z5456" s="62"/>
      <c r="AA5456" s="62"/>
      <c r="AB5456" s="62"/>
      <c r="AC5456" s="68"/>
      <c r="AD5456" s="2"/>
      <c r="AE5456" s="2"/>
      <c r="AF5456" s="2"/>
      <c r="AG5456" s="2"/>
      <c r="AH5456" s="55"/>
      <c r="AI5456" s="72"/>
      <c r="AJ5456" s="72"/>
      <c r="AK5456" s="72"/>
      <c r="AL5456" s="72"/>
      <c r="AM5456" s="80"/>
      <c r="AN5456" s="2"/>
      <c r="AO5456" s="2"/>
      <c r="AP5456" s="2"/>
      <c r="AQ5456" s="2"/>
      <c r="AR5456" s="55"/>
      <c r="AS5456" s="85"/>
      <c r="AT5456" s="85"/>
      <c r="AU5456" s="85"/>
      <c r="AV5456" s="85"/>
      <c r="AW5456" s="100"/>
      <c r="AX5456" s="2"/>
      <c r="AY5456" s="2"/>
      <c r="AZ5456" s="2"/>
      <c r="BA5456" s="2"/>
      <c r="BB5456" s="55"/>
      <c r="BC5456" s="105"/>
      <c r="BD5456" s="105"/>
      <c r="BE5456" s="105"/>
      <c r="BF5456" s="105"/>
      <c r="BG5456" s="109"/>
      <c r="BH5456" s="2"/>
      <c r="BI5456" s="2"/>
      <c r="BJ5456" s="2"/>
      <c r="BK5456" s="2"/>
      <c r="BL5456" s="55"/>
      <c r="BM5456" s="48"/>
      <c r="BN5456" s="48"/>
      <c r="BO5456" s="48"/>
      <c r="BP5456" s="48"/>
      <c r="BQ5456" s="117"/>
      <c r="BR5456" s="2"/>
      <c r="BS5456" s="2"/>
      <c r="BT5456" s="2"/>
      <c r="BU5456" s="2"/>
      <c r="BV5456" s="55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18" t="s">
        <v>5</v>
      </c>
      <c r="H5457" s="3">
        <v>2024</v>
      </c>
      <c r="I5457" s="20" t="s">
        <v>282</v>
      </c>
      <c r="J5457" s="184" t="s">
        <v>276</v>
      </c>
      <c r="K5457" s="184" t="s">
        <v>320</v>
      </c>
      <c r="L5457" s="187">
        <f t="shared" si="185"/>
        <v>0</v>
      </c>
      <c r="M5457" s="187">
        <f t="shared" si="186"/>
        <v>0</v>
      </c>
      <c r="N5457" s="186"/>
      <c r="O5457" s="33"/>
      <c r="P5457" s="33"/>
      <c r="Q5457" s="33"/>
      <c r="R5457" s="33"/>
      <c r="S5457" s="42"/>
      <c r="T5457" s="2"/>
      <c r="U5457" s="2"/>
      <c r="V5457" s="2"/>
      <c r="W5457" s="2"/>
      <c r="X5457" s="55"/>
      <c r="Y5457" s="62"/>
      <c r="Z5457" s="62"/>
      <c r="AA5457" s="62"/>
      <c r="AB5457" s="62"/>
      <c r="AC5457" s="68"/>
      <c r="AD5457" s="2"/>
      <c r="AE5457" s="2"/>
      <c r="AF5457" s="2"/>
      <c r="AG5457" s="2"/>
      <c r="AH5457" s="55"/>
      <c r="AI5457" s="72"/>
      <c r="AJ5457" s="72"/>
      <c r="AK5457" s="72"/>
      <c r="AL5457" s="72"/>
      <c r="AM5457" s="80"/>
      <c r="AN5457" s="2"/>
      <c r="AO5457" s="2"/>
      <c r="AP5457" s="2"/>
      <c r="AQ5457" s="2"/>
      <c r="AR5457" s="55"/>
      <c r="AS5457" s="85"/>
      <c r="AT5457" s="85"/>
      <c r="AU5457" s="85"/>
      <c r="AV5457" s="85"/>
      <c r="AW5457" s="100"/>
      <c r="AX5457" s="2"/>
      <c r="AY5457" s="2"/>
      <c r="AZ5457" s="2"/>
      <c r="BA5457" s="2"/>
      <c r="BB5457" s="55"/>
      <c r="BC5457" s="105"/>
      <c r="BD5457" s="105"/>
      <c r="BE5457" s="105"/>
      <c r="BF5457" s="105"/>
      <c r="BG5457" s="109"/>
      <c r="BH5457" s="2"/>
      <c r="BI5457" s="2"/>
      <c r="BJ5457" s="2"/>
      <c r="BK5457" s="2"/>
      <c r="BL5457" s="55"/>
      <c r="BM5457" s="48"/>
      <c r="BN5457" s="48"/>
      <c r="BO5457" s="48"/>
      <c r="BP5457" s="48"/>
      <c r="BQ5457" s="117"/>
      <c r="BR5457" s="2"/>
      <c r="BS5457" s="2"/>
      <c r="BT5457" s="2"/>
      <c r="BU5457" s="2"/>
      <c r="BV5457" s="55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18" t="s">
        <v>5</v>
      </c>
      <c r="H5458" s="3">
        <v>2024</v>
      </c>
      <c r="I5458" s="20" t="s">
        <v>282</v>
      </c>
      <c r="J5458" s="184" t="s">
        <v>277</v>
      </c>
      <c r="K5458" s="184" t="s">
        <v>320</v>
      </c>
      <c r="L5458" s="187">
        <f t="shared" si="185"/>
        <v>0</v>
      </c>
      <c r="M5458" s="187">
        <f t="shared" si="186"/>
        <v>0</v>
      </c>
      <c r="N5458" s="186"/>
      <c r="O5458" s="33"/>
      <c r="P5458" s="33"/>
      <c r="Q5458" s="33"/>
      <c r="R5458" s="33"/>
      <c r="S5458" s="42"/>
      <c r="T5458" s="2"/>
      <c r="U5458" s="2"/>
      <c r="V5458" s="2"/>
      <c r="W5458" s="2"/>
      <c r="X5458" s="55"/>
      <c r="Y5458" s="62"/>
      <c r="Z5458" s="62"/>
      <c r="AA5458" s="62"/>
      <c r="AB5458" s="62"/>
      <c r="AC5458" s="68"/>
      <c r="AD5458" s="2"/>
      <c r="AE5458" s="2"/>
      <c r="AF5458" s="2"/>
      <c r="AG5458" s="2"/>
      <c r="AH5458" s="55"/>
      <c r="AI5458" s="72"/>
      <c r="AJ5458" s="72"/>
      <c r="AK5458" s="72"/>
      <c r="AL5458" s="72"/>
      <c r="AM5458" s="80"/>
      <c r="AN5458" s="2"/>
      <c r="AO5458" s="2"/>
      <c r="AP5458" s="2"/>
      <c r="AQ5458" s="2"/>
      <c r="AR5458" s="55"/>
      <c r="AS5458" s="85"/>
      <c r="AT5458" s="85"/>
      <c r="AU5458" s="85"/>
      <c r="AV5458" s="85"/>
      <c r="AW5458" s="100"/>
      <c r="AX5458" s="2"/>
      <c r="AY5458" s="2"/>
      <c r="AZ5458" s="2"/>
      <c r="BA5458" s="2"/>
      <c r="BB5458" s="55"/>
      <c r="BC5458" s="105"/>
      <c r="BD5458" s="105"/>
      <c r="BE5458" s="105"/>
      <c r="BF5458" s="105"/>
      <c r="BG5458" s="109"/>
      <c r="BH5458" s="2"/>
      <c r="BI5458" s="2"/>
      <c r="BJ5458" s="2"/>
      <c r="BK5458" s="2"/>
      <c r="BL5458" s="55"/>
      <c r="BM5458" s="48"/>
      <c r="BN5458" s="48"/>
      <c r="BO5458" s="48"/>
      <c r="BP5458" s="48"/>
      <c r="BQ5458" s="117"/>
      <c r="BR5458" s="2"/>
      <c r="BS5458" s="2"/>
      <c r="BT5458" s="2"/>
      <c r="BU5458" s="2"/>
      <c r="BV5458" s="55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18" t="s">
        <v>5</v>
      </c>
      <c r="H5459" s="3">
        <v>2024</v>
      </c>
      <c r="I5459" s="20" t="s">
        <v>283</v>
      </c>
      <c r="J5459" s="184" t="s">
        <v>298</v>
      </c>
      <c r="K5459" s="184" t="s">
        <v>321</v>
      </c>
      <c r="L5459" s="187">
        <f t="shared" si="185"/>
        <v>0</v>
      </c>
      <c r="M5459" s="187">
        <f t="shared" si="186"/>
        <v>0</v>
      </c>
      <c r="N5459" s="186"/>
      <c r="O5459" s="33"/>
      <c r="P5459" s="33"/>
      <c r="Q5459" s="33"/>
      <c r="R5459" s="33"/>
      <c r="S5459" s="42"/>
      <c r="T5459" s="2"/>
      <c r="U5459" s="2"/>
      <c r="V5459" s="2"/>
      <c r="W5459" s="2"/>
      <c r="X5459" s="55"/>
      <c r="Y5459" s="62"/>
      <c r="Z5459" s="62"/>
      <c r="AA5459" s="62"/>
      <c r="AB5459" s="62"/>
      <c r="AC5459" s="68"/>
      <c r="AD5459" s="2"/>
      <c r="AE5459" s="2"/>
      <c r="AF5459" s="2"/>
      <c r="AG5459" s="2"/>
      <c r="AH5459" s="55"/>
      <c r="AI5459" s="72"/>
      <c r="AJ5459" s="72"/>
      <c r="AK5459" s="72"/>
      <c r="AL5459" s="72"/>
      <c r="AM5459" s="80"/>
      <c r="AN5459" s="2"/>
      <c r="AO5459" s="2"/>
      <c r="AP5459" s="2"/>
      <c r="AQ5459" s="2"/>
      <c r="AR5459" s="55"/>
      <c r="AS5459" s="85"/>
      <c r="AT5459" s="85"/>
      <c r="AU5459" s="85"/>
      <c r="AV5459" s="85"/>
      <c r="AW5459" s="100"/>
      <c r="AX5459" s="2"/>
      <c r="AY5459" s="2"/>
      <c r="AZ5459" s="2"/>
      <c r="BA5459" s="2"/>
      <c r="BB5459" s="55"/>
      <c r="BC5459" s="105"/>
      <c r="BD5459" s="105"/>
      <c r="BE5459" s="105"/>
      <c r="BF5459" s="105"/>
      <c r="BG5459" s="109"/>
      <c r="BH5459" s="2"/>
      <c r="BI5459" s="2"/>
      <c r="BJ5459" s="2"/>
      <c r="BK5459" s="2"/>
      <c r="BL5459" s="55"/>
      <c r="BM5459" s="48"/>
      <c r="BN5459" s="48"/>
      <c r="BO5459" s="48"/>
      <c r="BP5459" s="48"/>
      <c r="BQ5459" s="117"/>
      <c r="BR5459" s="2"/>
      <c r="BS5459" s="2"/>
      <c r="BT5459" s="2"/>
      <c r="BU5459" s="2"/>
      <c r="BV5459" s="55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18" t="s">
        <v>5</v>
      </c>
      <c r="H5460" s="3">
        <v>2024</v>
      </c>
      <c r="I5460" s="20" t="s">
        <v>283</v>
      </c>
      <c r="J5460" s="184" t="s">
        <v>278</v>
      </c>
      <c r="K5460" s="184" t="s">
        <v>320</v>
      </c>
      <c r="L5460" s="187">
        <f t="shared" si="185"/>
        <v>0</v>
      </c>
      <c r="M5460" s="187">
        <f t="shared" si="186"/>
        <v>0</v>
      </c>
      <c r="N5460" s="186"/>
      <c r="O5460" s="33"/>
      <c r="P5460" s="33"/>
      <c r="Q5460" s="33"/>
      <c r="R5460" s="33"/>
      <c r="S5460" s="42"/>
      <c r="T5460" s="2"/>
      <c r="U5460" s="2"/>
      <c r="V5460" s="2"/>
      <c r="W5460" s="2"/>
      <c r="X5460" s="55"/>
      <c r="Y5460" s="62"/>
      <c r="Z5460" s="62"/>
      <c r="AA5460" s="62"/>
      <c r="AB5460" s="62"/>
      <c r="AC5460" s="68"/>
      <c r="AD5460" s="2"/>
      <c r="AE5460" s="2"/>
      <c r="AF5460" s="2"/>
      <c r="AG5460" s="2"/>
      <c r="AH5460" s="55"/>
      <c r="AI5460" s="72"/>
      <c r="AJ5460" s="72"/>
      <c r="AK5460" s="72"/>
      <c r="AL5460" s="72"/>
      <c r="AM5460" s="80"/>
      <c r="AN5460" s="2"/>
      <c r="AO5460" s="2"/>
      <c r="AP5460" s="2"/>
      <c r="AQ5460" s="2"/>
      <c r="AR5460" s="55"/>
      <c r="AS5460" s="85"/>
      <c r="AT5460" s="85"/>
      <c r="AU5460" s="85"/>
      <c r="AV5460" s="85"/>
      <c r="AW5460" s="100"/>
      <c r="AX5460" s="2"/>
      <c r="AY5460" s="2"/>
      <c r="AZ5460" s="2"/>
      <c r="BA5460" s="2"/>
      <c r="BB5460" s="55"/>
      <c r="BC5460" s="105"/>
      <c r="BD5460" s="105"/>
      <c r="BE5460" s="105"/>
      <c r="BF5460" s="105"/>
      <c r="BG5460" s="109"/>
      <c r="BH5460" s="2"/>
      <c r="BI5460" s="2"/>
      <c r="BJ5460" s="2"/>
      <c r="BK5460" s="2"/>
      <c r="BL5460" s="55"/>
      <c r="BM5460" s="48"/>
      <c r="BN5460" s="48"/>
      <c r="BO5460" s="48"/>
      <c r="BP5460" s="48"/>
      <c r="BQ5460" s="117"/>
      <c r="BR5460" s="2"/>
      <c r="BS5460" s="2"/>
      <c r="BT5460" s="2"/>
      <c r="BU5460" s="2"/>
      <c r="BV5460" s="55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18" t="s">
        <v>5</v>
      </c>
      <c r="H5461" s="3">
        <v>2024</v>
      </c>
      <c r="I5461" s="20" t="s">
        <v>283</v>
      </c>
      <c r="J5461" s="184" t="s">
        <v>279</v>
      </c>
      <c r="K5461" s="184" t="s">
        <v>320</v>
      </c>
      <c r="L5461" s="187">
        <f t="shared" si="185"/>
        <v>0</v>
      </c>
      <c r="M5461" s="187">
        <f t="shared" si="186"/>
        <v>0</v>
      </c>
      <c r="N5461" s="186"/>
      <c r="O5461" s="33"/>
      <c r="P5461" s="33"/>
      <c r="Q5461" s="33"/>
      <c r="R5461" s="33"/>
      <c r="S5461" s="42"/>
      <c r="T5461" s="2"/>
      <c r="U5461" s="2"/>
      <c r="V5461" s="2"/>
      <c r="W5461" s="2"/>
      <c r="X5461" s="55"/>
      <c r="Y5461" s="62"/>
      <c r="Z5461" s="62"/>
      <c r="AA5461" s="62"/>
      <c r="AB5461" s="62"/>
      <c r="AC5461" s="68"/>
      <c r="AD5461" s="2"/>
      <c r="AE5461" s="2"/>
      <c r="AF5461" s="2"/>
      <c r="AG5461" s="2"/>
      <c r="AH5461" s="55"/>
      <c r="AI5461" s="72"/>
      <c r="AJ5461" s="72"/>
      <c r="AK5461" s="72"/>
      <c r="AL5461" s="72"/>
      <c r="AM5461" s="80"/>
      <c r="AN5461" s="2"/>
      <c r="AO5461" s="2"/>
      <c r="AP5461" s="2"/>
      <c r="AQ5461" s="2"/>
      <c r="AR5461" s="55"/>
      <c r="AS5461" s="85"/>
      <c r="AT5461" s="85"/>
      <c r="AU5461" s="85"/>
      <c r="AV5461" s="85"/>
      <c r="AW5461" s="100"/>
      <c r="AX5461" s="2"/>
      <c r="AY5461" s="2"/>
      <c r="AZ5461" s="2"/>
      <c r="BA5461" s="2"/>
      <c r="BB5461" s="55"/>
      <c r="BC5461" s="105"/>
      <c r="BD5461" s="105"/>
      <c r="BE5461" s="105"/>
      <c r="BF5461" s="105"/>
      <c r="BG5461" s="109"/>
      <c r="BH5461" s="2"/>
      <c r="BI5461" s="2"/>
      <c r="BJ5461" s="2"/>
      <c r="BK5461" s="2"/>
      <c r="BL5461" s="55"/>
      <c r="BM5461" s="48"/>
      <c r="BN5461" s="48"/>
      <c r="BO5461" s="48"/>
      <c r="BP5461" s="48"/>
      <c r="BQ5461" s="117"/>
      <c r="BR5461" s="2"/>
      <c r="BS5461" s="2"/>
      <c r="BT5461" s="2"/>
      <c r="BU5461" s="2"/>
      <c r="BV5461" s="55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18" t="s">
        <v>5</v>
      </c>
      <c r="H5462" s="3">
        <v>2024</v>
      </c>
      <c r="I5462" s="20" t="s">
        <v>286</v>
      </c>
      <c r="J5462" s="184" t="s">
        <v>280</v>
      </c>
      <c r="K5462" s="184" t="s">
        <v>319</v>
      </c>
      <c r="L5462" s="187">
        <f t="shared" si="185"/>
        <v>0</v>
      </c>
      <c r="M5462" s="187">
        <f t="shared" si="186"/>
        <v>0</v>
      </c>
      <c r="N5462" s="186"/>
      <c r="O5462" s="33"/>
      <c r="P5462" s="33"/>
      <c r="Q5462" s="33"/>
      <c r="R5462" s="33"/>
      <c r="S5462" s="42"/>
      <c r="T5462" s="2"/>
      <c r="U5462" s="2"/>
      <c r="V5462" s="2"/>
      <c r="W5462" s="2"/>
      <c r="X5462" s="55"/>
      <c r="Y5462" s="62"/>
      <c r="Z5462" s="62"/>
      <c r="AA5462" s="62"/>
      <c r="AB5462" s="62"/>
      <c r="AC5462" s="68"/>
      <c r="AD5462" s="2"/>
      <c r="AE5462" s="2"/>
      <c r="AF5462" s="2"/>
      <c r="AG5462" s="2"/>
      <c r="AH5462" s="55"/>
      <c r="AI5462" s="72"/>
      <c r="AJ5462" s="72"/>
      <c r="AK5462" s="72"/>
      <c r="AL5462" s="72"/>
      <c r="AM5462" s="80"/>
      <c r="AN5462" s="2"/>
      <c r="AO5462" s="2"/>
      <c r="AP5462" s="2"/>
      <c r="AQ5462" s="2"/>
      <c r="AR5462" s="55"/>
      <c r="AS5462" s="85"/>
      <c r="AT5462" s="85"/>
      <c r="AU5462" s="85"/>
      <c r="AV5462" s="85"/>
      <c r="AW5462" s="100"/>
      <c r="AX5462" s="2"/>
      <c r="AY5462" s="2"/>
      <c r="AZ5462" s="2"/>
      <c r="BA5462" s="2"/>
      <c r="BB5462" s="55"/>
      <c r="BC5462" s="105"/>
      <c r="BD5462" s="105"/>
      <c r="BE5462" s="105"/>
      <c r="BF5462" s="105"/>
      <c r="BG5462" s="109"/>
      <c r="BH5462" s="2"/>
      <c r="BI5462" s="2"/>
      <c r="BJ5462" s="2"/>
      <c r="BK5462" s="2"/>
      <c r="BL5462" s="55"/>
      <c r="BM5462" s="48"/>
      <c r="BN5462" s="48"/>
      <c r="BO5462" s="48"/>
      <c r="BP5462" s="48"/>
      <c r="BQ5462" s="117"/>
      <c r="BR5462" s="2"/>
      <c r="BS5462" s="2"/>
      <c r="BT5462" s="2"/>
      <c r="BU5462" s="2"/>
      <c r="BV5462" s="55"/>
    </row>
    <row r="5463" spans="1:74" ht="57.6" hidden="1" x14ac:dyDescent="0.3">
      <c r="A5463" s="2" t="s">
        <v>190</v>
      </c>
      <c r="B5463" s="2" t="s">
        <v>2</v>
      </c>
      <c r="C5463" s="2" t="s">
        <v>3</v>
      </c>
      <c r="D5463" s="2" t="s">
        <v>124</v>
      </c>
      <c r="E5463" s="5" t="s">
        <v>189</v>
      </c>
      <c r="F5463" s="3">
        <v>4</v>
      </c>
      <c r="G5463" s="18" t="s">
        <v>5</v>
      </c>
      <c r="H5463" s="3">
        <v>2024</v>
      </c>
      <c r="I5463" s="20" t="s">
        <v>286</v>
      </c>
      <c r="J5463" s="184" t="s">
        <v>281</v>
      </c>
      <c r="K5463" s="184" t="s">
        <v>319</v>
      </c>
      <c r="L5463" s="187">
        <f t="shared" si="185"/>
        <v>0</v>
      </c>
      <c r="M5463" s="187">
        <f t="shared" si="186"/>
        <v>174.22</v>
      </c>
      <c r="N5463" s="186" t="s">
        <v>1553</v>
      </c>
      <c r="O5463" s="33"/>
      <c r="P5463" s="33"/>
      <c r="Q5463" s="33"/>
      <c r="R5463" s="33"/>
      <c r="S5463" s="42"/>
      <c r="T5463" s="2" t="s">
        <v>424</v>
      </c>
      <c r="U5463" s="2"/>
      <c r="V5463" s="2"/>
      <c r="W5463" s="2"/>
      <c r="X5463" s="55">
        <v>3.19</v>
      </c>
      <c r="Y5463" s="62" t="s">
        <v>462</v>
      </c>
      <c r="Z5463" s="62"/>
      <c r="AA5463" s="62"/>
      <c r="AB5463" s="62"/>
      <c r="AC5463" s="68">
        <v>3.1</v>
      </c>
      <c r="AD5463" s="2"/>
      <c r="AE5463" s="2"/>
      <c r="AF5463" s="2"/>
      <c r="AG5463" s="2"/>
      <c r="AH5463" s="55"/>
      <c r="AI5463" s="72"/>
      <c r="AJ5463" s="72"/>
      <c r="AK5463" s="72"/>
      <c r="AL5463" s="72"/>
      <c r="AM5463" s="80"/>
      <c r="AN5463" s="2"/>
      <c r="AO5463" s="2"/>
      <c r="AP5463" s="2"/>
      <c r="AQ5463" s="2"/>
      <c r="AR5463" s="55"/>
      <c r="AS5463" s="85"/>
      <c r="AT5463" s="85"/>
      <c r="AU5463" s="85"/>
      <c r="AV5463" s="85"/>
      <c r="AW5463" s="100"/>
      <c r="AX5463" s="2"/>
      <c r="AY5463" s="2"/>
      <c r="AZ5463" s="2"/>
      <c r="BA5463" s="2"/>
      <c r="BB5463" s="55"/>
      <c r="BC5463" s="105" t="s">
        <v>1069</v>
      </c>
      <c r="BD5463" s="105"/>
      <c r="BE5463" s="105"/>
      <c r="BF5463" s="105"/>
      <c r="BG5463" s="109">
        <v>4.5</v>
      </c>
      <c r="BH5463" s="2" t="s">
        <v>1016</v>
      </c>
      <c r="BI5463" s="2"/>
      <c r="BJ5463" s="2"/>
      <c r="BK5463" s="2"/>
      <c r="BL5463" s="55">
        <v>161.274</v>
      </c>
      <c r="BM5463" s="48" t="s">
        <v>1164</v>
      </c>
      <c r="BN5463" s="48"/>
      <c r="BO5463" s="48"/>
      <c r="BP5463" s="48"/>
      <c r="BQ5463" s="117">
        <v>2.1560000000000001</v>
      </c>
      <c r="BR5463" s="2"/>
      <c r="BS5463" s="2"/>
      <c r="BT5463" s="2"/>
      <c r="BU5463" s="2"/>
      <c r="BV5463" s="55"/>
    </row>
    <row r="5464" spans="1:74" s="13" customFormat="1" hidden="1" x14ac:dyDescent="0.3">
      <c r="A5464" s="12" t="s">
        <v>190</v>
      </c>
      <c r="B5464" s="12" t="s">
        <v>2</v>
      </c>
      <c r="C5464" s="12" t="s">
        <v>3</v>
      </c>
      <c r="D5464" s="12" t="s">
        <v>124</v>
      </c>
      <c r="E5464" s="6" t="s">
        <v>189</v>
      </c>
      <c r="F5464" s="7">
        <v>4</v>
      </c>
      <c r="G5464" s="19" t="s">
        <v>5</v>
      </c>
      <c r="H5464" s="7">
        <v>2024</v>
      </c>
      <c r="I5464" s="21"/>
      <c r="J5464" s="12" t="s">
        <v>314</v>
      </c>
      <c r="K5464" s="12"/>
      <c r="L5464" s="147"/>
      <c r="M5464" s="147">
        <f>SUM(M5426:M5463)</f>
        <v>174.22</v>
      </c>
      <c r="N5464" s="183"/>
      <c r="O5464" s="12"/>
      <c r="P5464" s="12"/>
      <c r="Q5464" s="12"/>
      <c r="R5464" s="12"/>
      <c r="S5464" s="47">
        <f>SUM(S5426:S5463)</f>
        <v>0</v>
      </c>
      <c r="T5464" s="12"/>
      <c r="U5464" s="12"/>
      <c r="V5464" s="12"/>
      <c r="W5464" s="12"/>
      <c r="X5464" s="47">
        <f>SUM(X5426:X5463)</f>
        <v>3.19</v>
      </c>
      <c r="Y5464" s="12"/>
      <c r="Z5464" s="12"/>
      <c r="AA5464" s="12"/>
      <c r="AB5464" s="12"/>
      <c r="AC5464" s="47">
        <f>SUM(AC5426:AC5463)</f>
        <v>3.1</v>
      </c>
      <c r="AD5464" s="12"/>
      <c r="AE5464" s="12"/>
      <c r="AF5464" s="12"/>
      <c r="AG5464" s="12"/>
      <c r="AH5464" s="47">
        <f>SUM(AH5426:AH5463)</f>
        <v>0</v>
      </c>
      <c r="AI5464" s="12"/>
      <c r="AJ5464" s="12"/>
      <c r="AK5464" s="12"/>
      <c r="AL5464" s="12"/>
      <c r="AM5464" s="47">
        <f>SUM(AM5426:AM5463)</f>
        <v>0</v>
      </c>
      <c r="AN5464" s="12"/>
      <c r="AO5464" s="12"/>
      <c r="AP5464" s="12"/>
      <c r="AQ5464" s="12"/>
      <c r="AR5464" s="47">
        <f>SUM(AR5426:AR5463)</f>
        <v>0</v>
      </c>
      <c r="AS5464" s="12"/>
      <c r="AT5464" s="12"/>
      <c r="AU5464" s="12"/>
      <c r="AV5464" s="12"/>
      <c r="AW5464" s="47">
        <f>SUM(AW5426:AW5463)</f>
        <v>0</v>
      </c>
      <c r="AX5464" s="12"/>
      <c r="AY5464" s="12"/>
      <c r="AZ5464" s="12"/>
      <c r="BA5464" s="12"/>
      <c r="BB5464" s="47">
        <f>SUM(BB5426:BB5463)</f>
        <v>0</v>
      </c>
      <c r="BC5464" s="12"/>
      <c r="BD5464" s="12"/>
      <c r="BE5464" s="12"/>
      <c r="BF5464" s="12"/>
      <c r="BG5464" s="47">
        <f>SUM(BG5426:BG5463)</f>
        <v>4.5</v>
      </c>
      <c r="BH5464" s="12"/>
      <c r="BI5464" s="12"/>
      <c r="BJ5464" s="12"/>
      <c r="BK5464" s="12"/>
      <c r="BL5464" s="47">
        <f>SUM(BL5426:BL5463)</f>
        <v>161.274</v>
      </c>
      <c r="BM5464" s="12"/>
      <c r="BN5464" s="12"/>
      <c r="BO5464" s="12"/>
      <c r="BP5464" s="12"/>
      <c r="BQ5464" s="47">
        <f>SUM(BQ5426:BQ5463)</f>
        <v>2.1560000000000001</v>
      </c>
      <c r="BR5464" s="12"/>
      <c r="BS5464" s="12"/>
      <c r="BT5464" s="12"/>
      <c r="BU5464" s="12"/>
      <c r="BV5464" s="47">
        <f>SUM(BV5426:BV5463)</f>
        <v>0</v>
      </c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18" t="s">
        <v>5</v>
      </c>
      <c r="H5465" s="3">
        <v>2024</v>
      </c>
      <c r="I5465" s="20" t="s">
        <v>287</v>
      </c>
      <c r="J5465" s="184" t="s">
        <v>267</v>
      </c>
      <c r="K5465" s="184" t="s">
        <v>318</v>
      </c>
      <c r="L5465" s="187">
        <f t="shared" si="185"/>
        <v>0</v>
      </c>
      <c r="M5465" s="187">
        <f t="shared" si="186"/>
        <v>0</v>
      </c>
      <c r="N5465" s="186"/>
      <c r="O5465" s="33"/>
      <c r="P5465" s="33"/>
      <c r="Q5465" s="33"/>
      <c r="R5465" s="33"/>
      <c r="S5465" s="42"/>
      <c r="T5465" s="2"/>
      <c r="U5465" s="2"/>
      <c r="V5465" s="2"/>
      <c r="W5465" s="2"/>
      <c r="X5465" s="55"/>
      <c r="Y5465" s="62"/>
      <c r="Z5465" s="62"/>
      <c r="AA5465" s="62"/>
      <c r="AB5465" s="62"/>
      <c r="AC5465" s="68"/>
      <c r="AD5465" s="2"/>
      <c r="AE5465" s="2"/>
      <c r="AF5465" s="2"/>
      <c r="AG5465" s="2"/>
      <c r="AH5465" s="55"/>
      <c r="AI5465" s="72"/>
      <c r="AJ5465" s="72"/>
      <c r="AK5465" s="72"/>
      <c r="AL5465" s="72"/>
      <c r="AM5465" s="80"/>
      <c r="AN5465" s="2"/>
      <c r="AO5465" s="2"/>
      <c r="AP5465" s="2"/>
      <c r="AQ5465" s="2"/>
      <c r="AR5465" s="55"/>
      <c r="AS5465" s="85"/>
      <c r="AT5465" s="85"/>
      <c r="AU5465" s="85"/>
      <c r="AV5465" s="85"/>
      <c r="AW5465" s="100"/>
      <c r="AX5465" s="2"/>
      <c r="AY5465" s="2"/>
      <c r="AZ5465" s="2"/>
      <c r="BA5465" s="2"/>
      <c r="BB5465" s="55"/>
      <c r="BC5465" s="105"/>
      <c r="BD5465" s="105"/>
      <c r="BE5465" s="105"/>
      <c r="BF5465" s="105"/>
      <c r="BG5465" s="109"/>
      <c r="BH5465" s="2"/>
      <c r="BI5465" s="2"/>
      <c r="BJ5465" s="2"/>
      <c r="BK5465" s="2"/>
      <c r="BL5465" s="55"/>
      <c r="BM5465" s="48"/>
      <c r="BN5465" s="48"/>
      <c r="BO5465" s="48"/>
      <c r="BP5465" s="48"/>
      <c r="BQ5465" s="117"/>
      <c r="BR5465" s="2"/>
      <c r="BS5465" s="2"/>
      <c r="BT5465" s="2"/>
      <c r="BU5465" s="2"/>
      <c r="BV5465" s="55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18" t="s">
        <v>5</v>
      </c>
      <c r="H5466" s="3">
        <v>2024</v>
      </c>
      <c r="I5466" s="20" t="s">
        <v>287</v>
      </c>
      <c r="J5466" s="184" t="s">
        <v>291</v>
      </c>
      <c r="K5466" s="184" t="s">
        <v>319</v>
      </c>
      <c r="L5466" s="187">
        <f t="shared" si="185"/>
        <v>0</v>
      </c>
      <c r="M5466" s="187">
        <f t="shared" si="186"/>
        <v>0</v>
      </c>
      <c r="N5466" s="186"/>
      <c r="O5466" s="33"/>
      <c r="P5466" s="33"/>
      <c r="Q5466" s="33"/>
      <c r="R5466" s="33"/>
      <c r="S5466" s="42"/>
      <c r="T5466" s="2"/>
      <c r="U5466" s="2"/>
      <c r="V5466" s="2"/>
      <c r="W5466" s="2"/>
      <c r="X5466" s="55"/>
      <c r="Y5466" s="62"/>
      <c r="Z5466" s="62"/>
      <c r="AA5466" s="62"/>
      <c r="AB5466" s="62"/>
      <c r="AC5466" s="68"/>
      <c r="AD5466" s="2"/>
      <c r="AE5466" s="2"/>
      <c r="AF5466" s="2"/>
      <c r="AG5466" s="2"/>
      <c r="AH5466" s="55"/>
      <c r="AI5466" s="72"/>
      <c r="AJ5466" s="72"/>
      <c r="AK5466" s="72"/>
      <c r="AL5466" s="72"/>
      <c r="AM5466" s="80"/>
      <c r="AN5466" s="2"/>
      <c r="AO5466" s="2"/>
      <c r="AP5466" s="2"/>
      <c r="AQ5466" s="2"/>
      <c r="AR5466" s="55"/>
      <c r="AS5466" s="85"/>
      <c r="AT5466" s="85"/>
      <c r="AU5466" s="85"/>
      <c r="AV5466" s="85"/>
      <c r="AW5466" s="100"/>
      <c r="AX5466" s="2"/>
      <c r="AY5466" s="2"/>
      <c r="AZ5466" s="2"/>
      <c r="BA5466" s="2"/>
      <c r="BB5466" s="55"/>
      <c r="BC5466" s="105"/>
      <c r="BD5466" s="105"/>
      <c r="BE5466" s="105"/>
      <c r="BF5466" s="105"/>
      <c r="BG5466" s="109"/>
      <c r="BH5466" s="2"/>
      <c r="BI5466" s="2"/>
      <c r="BJ5466" s="2"/>
      <c r="BK5466" s="2"/>
      <c r="BL5466" s="55"/>
      <c r="BM5466" s="48"/>
      <c r="BN5466" s="48"/>
      <c r="BO5466" s="48"/>
      <c r="BP5466" s="48"/>
      <c r="BQ5466" s="117"/>
      <c r="BR5466" s="2"/>
      <c r="BS5466" s="2"/>
      <c r="BT5466" s="2"/>
      <c r="BU5466" s="2"/>
      <c r="BV5466" s="55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18" t="s">
        <v>5</v>
      </c>
      <c r="H5467" s="3">
        <v>2024</v>
      </c>
      <c r="I5467" s="20" t="s">
        <v>286</v>
      </c>
      <c r="J5467" s="184" t="s">
        <v>336</v>
      </c>
      <c r="K5467" s="184" t="s">
        <v>319</v>
      </c>
      <c r="L5467" s="187">
        <f t="shared" si="185"/>
        <v>0</v>
      </c>
      <c r="M5467" s="187">
        <f t="shared" si="186"/>
        <v>0</v>
      </c>
      <c r="N5467" s="186"/>
      <c r="O5467" s="33"/>
      <c r="P5467" s="33"/>
      <c r="Q5467" s="33"/>
      <c r="R5467" s="33"/>
      <c r="S5467" s="42"/>
      <c r="T5467" s="2"/>
      <c r="U5467" s="2"/>
      <c r="V5467" s="2"/>
      <c r="W5467" s="2"/>
      <c r="X5467" s="55"/>
      <c r="Y5467" s="62"/>
      <c r="Z5467" s="62"/>
      <c r="AA5467" s="62"/>
      <c r="AB5467" s="62"/>
      <c r="AC5467" s="68"/>
      <c r="AD5467" s="2"/>
      <c r="AE5467" s="2"/>
      <c r="AF5467" s="2"/>
      <c r="AG5467" s="2"/>
      <c r="AH5467" s="55"/>
      <c r="AI5467" s="72"/>
      <c r="AJ5467" s="72"/>
      <c r="AK5467" s="72"/>
      <c r="AL5467" s="72"/>
      <c r="AM5467" s="80"/>
      <c r="AN5467" s="2"/>
      <c r="AO5467" s="2"/>
      <c r="AP5467" s="2"/>
      <c r="AQ5467" s="2"/>
      <c r="AR5467" s="55"/>
      <c r="AS5467" s="85"/>
      <c r="AT5467" s="85"/>
      <c r="AU5467" s="85"/>
      <c r="AV5467" s="85"/>
      <c r="AW5467" s="100"/>
      <c r="AX5467" s="2"/>
      <c r="AY5467" s="2"/>
      <c r="AZ5467" s="2"/>
      <c r="BA5467" s="2"/>
      <c r="BB5467" s="55"/>
      <c r="BC5467" s="105"/>
      <c r="BD5467" s="105"/>
      <c r="BE5467" s="105"/>
      <c r="BF5467" s="105"/>
      <c r="BG5467" s="109"/>
      <c r="BH5467" s="2"/>
      <c r="BI5467" s="2"/>
      <c r="BJ5467" s="2"/>
      <c r="BK5467" s="2"/>
      <c r="BL5467" s="55"/>
      <c r="BM5467" s="48"/>
      <c r="BN5467" s="48"/>
      <c r="BO5467" s="48"/>
      <c r="BP5467" s="48"/>
      <c r="BQ5467" s="117"/>
      <c r="BR5467" s="2"/>
      <c r="BS5467" s="2"/>
      <c r="BT5467" s="2"/>
      <c r="BU5467" s="2"/>
      <c r="BV5467" s="55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18" t="s">
        <v>5</v>
      </c>
      <c r="H5468" s="3">
        <v>2024</v>
      </c>
      <c r="I5468" s="20" t="s">
        <v>286</v>
      </c>
      <c r="J5468" s="185" t="s">
        <v>337</v>
      </c>
      <c r="K5468" s="185" t="s">
        <v>318</v>
      </c>
      <c r="L5468" s="187">
        <f t="shared" si="185"/>
        <v>0</v>
      </c>
      <c r="M5468" s="187">
        <f t="shared" si="186"/>
        <v>0</v>
      </c>
      <c r="N5468" s="186"/>
      <c r="O5468" s="53"/>
      <c r="P5468" s="53"/>
      <c r="Q5468" s="53"/>
      <c r="R5468" s="53"/>
      <c r="S5468" s="54"/>
      <c r="T5468" s="8"/>
      <c r="U5468" s="8"/>
      <c r="V5468" s="8"/>
      <c r="W5468" s="8"/>
      <c r="X5468" s="122"/>
      <c r="Y5468" s="135"/>
      <c r="Z5468" s="135"/>
      <c r="AA5468" s="135"/>
      <c r="AB5468" s="135"/>
      <c r="AC5468" s="136"/>
      <c r="AD5468" s="8"/>
      <c r="AE5468" s="8"/>
      <c r="AF5468" s="8"/>
      <c r="AG5468" s="8"/>
      <c r="AH5468" s="122"/>
      <c r="AI5468" s="137"/>
      <c r="AJ5468" s="137"/>
      <c r="AK5468" s="137"/>
      <c r="AL5468" s="137"/>
      <c r="AM5468" s="138"/>
      <c r="AN5468" s="8"/>
      <c r="AO5468" s="8"/>
      <c r="AP5468" s="8"/>
      <c r="AQ5468" s="8"/>
      <c r="AR5468" s="122"/>
      <c r="AS5468" s="139"/>
      <c r="AT5468" s="139"/>
      <c r="AU5468" s="139"/>
      <c r="AV5468" s="139"/>
      <c r="AW5468" s="140"/>
      <c r="AX5468" s="8"/>
      <c r="AY5468" s="8"/>
      <c r="AZ5468" s="8"/>
      <c r="BA5468" s="8"/>
      <c r="BB5468" s="122"/>
      <c r="BC5468" s="141"/>
      <c r="BD5468" s="141"/>
      <c r="BE5468" s="141"/>
      <c r="BF5468" s="141"/>
      <c r="BG5468" s="142"/>
      <c r="BH5468" s="8"/>
      <c r="BI5468" s="8"/>
      <c r="BJ5468" s="8"/>
      <c r="BK5468" s="8"/>
      <c r="BL5468" s="122"/>
      <c r="BM5468" s="143"/>
      <c r="BN5468" s="143"/>
      <c r="BO5468" s="143"/>
      <c r="BP5468" s="143"/>
      <c r="BQ5468" s="144"/>
      <c r="BR5468" s="8"/>
      <c r="BS5468" s="8"/>
      <c r="BT5468" s="8"/>
      <c r="BU5468" s="8"/>
      <c r="BV5468" s="122"/>
    </row>
    <row r="5469" spans="1:74" ht="28.8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18" t="s">
        <v>5</v>
      </c>
      <c r="H5469" s="3">
        <v>2024</v>
      </c>
      <c r="I5469" s="20" t="s">
        <v>286</v>
      </c>
      <c r="J5469" s="185" t="s">
        <v>338</v>
      </c>
      <c r="K5469" s="185" t="s">
        <v>339</v>
      </c>
      <c r="L5469" s="187">
        <f t="shared" si="185"/>
        <v>0</v>
      </c>
      <c r="M5469" s="187">
        <f t="shared" si="186"/>
        <v>0</v>
      </c>
      <c r="N5469" s="186"/>
      <c r="O5469" s="53"/>
      <c r="P5469" s="53"/>
      <c r="Q5469" s="53"/>
      <c r="R5469" s="53"/>
      <c r="S5469" s="54"/>
      <c r="T5469" s="8"/>
      <c r="U5469" s="8"/>
      <c r="V5469" s="8"/>
      <c r="W5469" s="8"/>
      <c r="X5469" s="122"/>
      <c r="Y5469" s="135"/>
      <c r="Z5469" s="135"/>
      <c r="AA5469" s="135"/>
      <c r="AB5469" s="135"/>
      <c r="AC5469" s="136"/>
      <c r="AD5469" s="8"/>
      <c r="AE5469" s="8"/>
      <c r="AF5469" s="8"/>
      <c r="AG5469" s="8"/>
      <c r="AH5469" s="122"/>
      <c r="AI5469" s="137"/>
      <c r="AJ5469" s="137"/>
      <c r="AK5469" s="137"/>
      <c r="AL5469" s="137"/>
      <c r="AM5469" s="138"/>
      <c r="AN5469" s="8"/>
      <c r="AO5469" s="8"/>
      <c r="AP5469" s="8"/>
      <c r="AQ5469" s="8"/>
      <c r="AR5469" s="122"/>
      <c r="AS5469" s="139"/>
      <c r="AT5469" s="139"/>
      <c r="AU5469" s="139"/>
      <c r="AV5469" s="139"/>
      <c r="AW5469" s="140"/>
      <c r="AX5469" s="8"/>
      <c r="AY5469" s="8"/>
      <c r="AZ5469" s="8"/>
      <c r="BA5469" s="8"/>
      <c r="BB5469" s="122"/>
      <c r="BC5469" s="141"/>
      <c r="BD5469" s="141"/>
      <c r="BE5469" s="141"/>
      <c r="BF5469" s="141"/>
      <c r="BG5469" s="142"/>
      <c r="BH5469" s="8"/>
      <c r="BI5469" s="8"/>
      <c r="BJ5469" s="8"/>
      <c r="BK5469" s="8"/>
      <c r="BL5469" s="122"/>
      <c r="BM5469" s="143"/>
      <c r="BN5469" s="143"/>
      <c r="BO5469" s="143"/>
      <c r="BP5469" s="143"/>
      <c r="BQ5469" s="144"/>
      <c r="BR5469" s="8"/>
      <c r="BS5469" s="8"/>
      <c r="BT5469" s="8"/>
      <c r="BU5469" s="8"/>
      <c r="BV5469" s="122"/>
    </row>
    <row r="5470" spans="1:74" ht="28.8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18" t="s">
        <v>5</v>
      </c>
      <c r="H5470" s="3">
        <v>2024</v>
      </c>
      <c r="I5470" s="20" t="s">
        <v>286</v>
      </c>
      <c r="J5470" s="185" t="s">
        <v>340</v>
      </c>
      <c r="K5470" s="185" t="s">
        <v>318</v>
      </c>
      <c r="L5470" s="187">
        <f t="shared" si="185"/>
        <v>0</v>
      </c>
      <c r="M5470" s="187">
        <f t="shared" si="186"/>
        <v>0</v>
      </c>
      <c r="N5470" s="186"/>
      <c r="O5470" s="53"/>
      <c r="P5470" s="53"/>
      <c r="Q5470" s="53"/>
      <c r="R5470" s="53"/>
      <c r="S5470" s="54"/>
      <c r="T5470" s="8"/>
      <c r="U5470" s="8"/>
      <c r="V5470" s="8"/>
      <c r="W5470" s="8"/>
      <c r="X5470" s="122"/>
      <c r="Y5470" s="135"/>
      <c r="Z5470" s="135"/>
      <c r="AA5470" s="135"/>
      <c r="AB5470" s="135"/>
      <c r="AC5470" s="136"/>
      <c r="AD5470" s="8"/>
      <c r="AE5470" s="8"/>
      <c r="AF5470" s="8"/>
      <c r="AG5470" s="8"/>
      <c r="AH5470" s="122"/>
      <c r="AI5470" s="137"/>
      <c r="AJ5470" s="137"/>
      <c r="AK5470" s="137"/>
      <c r="AL5470" s="137"/>
      <c r="AM5470" s="138"/>
      <c r="AN5470" s="8"/>
      <c r="AO5470" s="8"/>
      <c r="AP5470" s="8"/>
      <c r="AQ5470" s="8"/>
      <c r="AR5470" s="122"/>
      <c r="AS5470" s="139"/>
      <c r="AT5470" s="139"/>
      <c r="AU5470" s="139"/>
      <c r="AV5470" s="139"/>
      <c r="AW5470" s="140"/>
      <c r="AX5470" s="8"/>
      <c r="AY5470" s="8"/>
      <c r="AZ5470" s="8"/>
      <c r="BA5470" s="8"/>
      <c r="BB5470" s="122"/>
      <c r="BC5470" s="141"/>
      <c r="BD5470" s="141"/>
      <c r="BE5470" s="141"/>
      <c r="BF5470" s="141"/>
      <c r="BG5470" s="142"/>
      <c r="BH5470" s="8"/>
      <c r="BI5470" s="8"/>
      <c r="BJ5470" s="8"/>
      <c r="BK5470" s="8"/>
      <c r="BL5470" s="122"/>
      <c r="BM5470" s="143"/>
      <c r="BN5470" s="143"/>
      <c r="BO5470" s="143"/>
      <c r="BP5470" s="143"/>
      <c r="BQ5470" s="144"/>
      <c r="BR5470" s="8"/>
      <c r="BS5470" s="8"/>
      <c r="BT5470" s="8"/>
      <c r="BU5470" s="8"/>
      <c r="BV5470" s="122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18" t="s">
        <v>5</v>
      </c>
      <c r="H5471" s="3">
        <v>2024</v>
      </c>
      <c r="I5471" s="20" t="s">
        <v>286</v>
      </c>
      <c r="J5471" s="185" t="s">
        <v>341</v>
      </c>
      <c r="K5471" s="185" t="s">
        <v>320</v>
      </c>
      <c r="L5471" s="187">
        <f t="shared" si="185"/>
        <v>0</v>
      </c>
      <c r="M5471" s="187">
        <f t="shared" si="186"/>
        <v>0</v>
      </c>
      <c r="N5471" s="186"/>
      <c r="O5471" s="53"/>
      <c r="P5471" s="53"/>
      <c r="Q5471" s="53"/>
      <c r="R5471" s="53"/>
      <c r="S5471" s="54"/>
      <c r="T5471" s="8"/>
      <c r="U5471" s="8"/>
      <c r="V5471" s="8"/>
      <c r="W5471" s="8"/>
      <c r="X5471" s="122"/>
      <c r="Y5471" s="135"/>
      <c r="Z5471" s="135"/>
      <c r="AA5471" s="135"/>
      <c r="AB5471" s="135"/>
      <c r="AC5471" s="136"/>
      <c r="AD5471" s="8"/>
      <c r="AE5471" s="8"/>
      <c r="AF5471" s="8"/>
      <c r="AG5471" s="8"/>
      <c r="AH5471" s="122"/>
      <c r="AI5471" s="137"/>
      <c r="AJ5471" s="137"/>
      <c r="AK5471" s="137"/>
      <c r="AL5471" s="137"/>
      <c r="AM5471" s="138"/>
      <c r="AN5471" s="8"/>
      <c r="AO5471" s="8"/>
      <c r="AP5471" s="8"/>
      <c r="AQ5471" s="8"/>
      <c r="AR5471" s="122"/>
      <c r="AS5471" s="139"/>
      <c r="AT5471" s="139"/>
      <c r="AU5471" s="139"/>
      <c r="AV5471" s="139"/>
      <c r="AW5471" s="140"/>
      <c r="AX5471" s="8"/>
      <c r="AY5471" s="8"/>
      <c r="AZ5471" s="8"/>
      <c r="BA5471" s="8"/>
      <c r="BB5471" s="122"/>
      <c r="BC5471" s="141"/>
      <c r="BD5471" s="141"/>
      <c r="BE5471" s="141"/>
      <c r="BF5471" s="141"/>
      <c r="BG5471" s="142"/>
      <c r="BH5471" s="8"/>
      <c r="BI5471" s="8"/>
      <c r="BJ5471" s="8"/>
      <c r="BK5471" s="8"/>
      <c r="BL5471" s="122"/>
      <c r="BM5471" s="143"/>
      <c r="BN5471" s="143"/>
      <c r="BO5471" s="143"/>
      <c r="BP5471" s="143"/>
      <c r="BQ5471" s="144"/>
      <c r="BR5471" s="8"/>
      <c r="BS5471" s="8"/>
      <c r="BT5471" s="8"/>
      <c r="BU5471" s="8"/>
      <c r="BV5471" s="122"/>
    </row>
    <row r="5472" spans="1:74" ht="28.8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18" t="s">
        <v>5</v>
      </c>
      <c r="H5472" s="3">
        <v>2024</v>
      </c>
      <c r="I5472" s="20" t="s">
        <v>286</v>
      </c>
      <c r="J5472" s="185" t="s">
        <v>342</v>
      </c>
      <c r="K5472" s="185" t="s">
        <v>320</v>
      </c>
      <c r="L5472" s="187">
        <f t="shared" si="185"/>
        <v>0</v>
      </c>
      <c r="M5472" s="187">
        <f t="shared" si="186"/>
        <v>0</v>
      </c>
      <c r="N5472" s="186"/>
      <c r="O5472" s="53"/>
      <c r="P5472" s="53"/>
      <c r="Q5472" s="53"/>
      <c r="R5472" s="53"/>
      <c r="S5472" s="54"/>
      <c r="T5472" s="8"/>
      <c r="U5472" s="8"/>
      <c r="V5472" s="8"/>
      <c r="W5472" s="8"/>
      <c r="X5472" s="122"/>
      <c r="Y5472" s="135"/>
      <c r="Z5472" s="135"/>
      <c r="AA5472" s="135"/>
      <c r="AB5472" s="135"/>
      <c r="AC5472" s="136"/>
      <c r="AD5472" s="8"/>
      <c r="AE5472" s="8"/>
      <c r="AF5472" s="8"/>
      <c r="AG5472" s="8"/>
      <c r="AH5472" s="122"/>
      <c r="AI5472" s="137"/>
      <c r="AJ5472" s="137"/>
      <c r="AK5472" s="137"/>
      <c r="AL5472" s="137"/>
      <c r="AM5472" s="138"/>
      <c r="AN5472" s="8"/>
      <c r="AO5472" s="8"/>
      <c r="AP5472" s="8"/>
      <c r="AQ5472" s="8"/>
      <c r="AR5472" s="122"/>
      <c r="AS5472" s="139"/>
      <c r="AT5472" s="139"/>
      <c r="AU5472" s="139"/>
      <c r="AV5472" s="139"/>
      <c r="AW5472" s="140"/>
      <c r="AX5472" s="8"/>
      <c r="AY5472" s="8"/>
      <c r="AZ5472" s="8"/>
      <c r="BA5472" s="8"/>
      <c r="BB5472" s="122"/>
      <c r="BC5472" s="141"/>
      <c r="BD5472" s="141"/>
      <c r="BE5472" s="141"/>
      <c r="BF5472" s="141"/>
      <c r="BG5472" s="142"/>
      <c r="BH5472" s="8"/>
      <c r="BI5472" s="8"/>
      <c r="BJ5472" s="8"/>
      <c r="BK5472" s="8"/>
      <c r="BL5472" s="122"/>
      <c r="BM5472" s="143"/>
      <c r="BN5472" s="143"/>
      <c r="BO5472" s="143"/>
      <c r="BP5472" s="143"/>
      <c r="BQ5472" s="144"/>
      <c r="BR5472" s="8"/>
      <c r="BS5472" s="8"/>
      <c r="BT5472" s="8"/>
      <c r="BU5472" s="8"/>
      <c r="BV5472" s="122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18" t="s">
        <v>5</v>
      </c>
      <c r="H5473" s="3">
        <v>2024</v>
      </c>
      <c r="I5473" s="20" t="s">
        <v>286</v>
      </c>
      <c r="J5473" s="185" t="s">
        <v>343</v>
      </c>
      <c r="K5473" s="185" t="s">
        <v>339</v>
      </c>
      <c r="L5473" s="187">
        <f t="shared" si="185"/>
        <v>0</v>
      </c>
      <c r="M5473" s="187">
        <f t="shared" si="186"/>
        <v>0</v>
      </c>
      <c r="N5473" s="186"/>
      <c r="O5473" s="53"/>
      <c r="P5473" s="53"/>
      <c r="Q5473" s="53"/>
      <c r="R5473" s="53"/>
      <c r="S5473" s="54"/>
      <c r="T5473" s="8"/>
      <c r="U5473" s="8"/>
      <c r="V5473" s="8"/>
      <c r="W5473" s="8"/>
      <c r="X5473" s="122"/>
      <c r="Y5473" s="135"/>
      <c r="Z5473" s="135"/>
      <c r="AA5473" s="135"/>
      <c r="AB5473" s="135"/>
      <c r="AC5473" s="136"/>
      <c r="AD5473" s="8"/>
      <c r="AE5473" s="8"/>
      <c r="AF5473" s="8"/>
      <c r="AG5473" s="8"/>
      <c r="AH5473" s="122"/>
      <c r="AI5473" s="137"/>
      <c r="AJ5473" s="137"/>
      <c r="AK5473" s="137"/>
      <c r="AL5473" s="137"/>
      <c r="AM5473" s="138"/>
      <c r="AN5473" s="8"/>
      <c r="AO5473" s="8"/>
      <c r="AP5473" s="8"/>
      <c r="AQ5473" s="8"/>
      <c r="AR5473" s="122"/>
      <c r="AS5473" s="139"/>
      <c r="AT5473" s="139"/>
      <c r="AU5473" s="139"/>
      <c r="AV5473" s="139"/>
      <c r="AW5473" s="140"/>
      <c r="AX5473" s="8"/>
      <c r="AY5473" s="8"/>
      <c r="AZ5473" s="8"/>
      <c r="BA5473" s="8"/>
      <c r="BB5473" s="122"/>
      <c r="BC5473" s="141"/>
      <c r="BD5473" s="141"/>
      <c r="BE5473" s="141"/>
      <c r="BF5473" s="141"/>
      <c r="BG5473" s="142"/>
      <c r="BH5473" s="8"/>
      <c r="BI5473" s="8"/>
      <c r="BJ5473" s="8"/>
      <c r="BK5473" s="8"/>
      <c r="BL5473" s="122"/>
      <c r="BM5473" s="143"/>
      <c r="BN5473" s="143"/>
      <c r="BO5473" s="143"/>
      <c r="BP5473" s="143"/>
      <c r="BQ5473" s="144"/>
      <c r="BR5473" s="8"/>
      <c r="BS5473" s="8"/>
      <c r="BT5473" s="8"/>
      <c r="BU5473" s="8"/>
      <c r="BV5473" s="122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18" t="s">
        <v>5</v>
      </c>
      <c r="H5474" s="3">
        <v>2024</v>
      </c>
      <c r="I5474" s="20" t="s">
        <v>288</v>
      </c>
      <c r="J5474" s="185" t="s">
        <v>344</v>
      </c>
      <c r="K5474" s="185" t="s">
        <v>318</v>
      </c>
      <c r="L5474" s="187">
        <f t="shared" si="185"/>
        <v>0</v>
      </c>
      <c r="M5474" s="187">
        <f t="shared" si="186"/>
        <v>0</v>
      </c>
      <c r="N5474" s="186"/>
      <c r="O5474" s="53"/>
      <c r="P5474" s="53"/>
      <c r="Q5474" s="53"/>
      <c r="R5474" s="53"/>
      <c r="S5474" s="54"/>
      <c r="T5474" s="8"/>
      <c r="U5474" s="8"/>
      <c r="V5474" s="8"/>
      <c r="W5474" s="8"/>
      <c r="X5474" s="122"/>
      <c r="Y5474" s="135"/>
      <c r="Z5474" s="135"/>
      <c r="AA5474" s="135"/>
      <c r="AB5474" s="135"/>
      <c r="AC5474" s="136"/>
      <c r="AD5474" s="8"/>
      <c r="AE5474" s="8"/>
      <c r="AF5474" s="8"/>
      <c r="AG5474" s="8"/>
      <c r="AH5474" s="122"/>
      <c r="AI5474" s="137"/>
      <c r="AJ5474" s="137"/>
      <c r="AK5474" s="137"/>
      <c r="AL5474" s="137"/>
      <c r="AM5474" s="138"/>
      <c r="AN5474" s="8"/>
      <c r="AO5474" s="8"/>
      <c r="AP5474" s="8"/>
      <c r="AQ5474" s="8"/>
      <c r="AR5474" s="122"/>
      <c r="AS5474" s="139"/>
      <c r="AT5474" s="139"/>
      <c r="AU5474" s="139"/>
      <c r="AV5474" s="139"/>
      <c r="AW5474" s="140"/>
      <c r="AX5474" s="8"/>
      <c r="AY5474" s="8"/>
      <c r="AZ5474" s="8"/>
      <c r="BA5474" s="8"/>
      <c r="BB5474" s="122"/>
      <c r="BC5474" s="141"/>
      <c r="BD5474" s="141"/>
      <c r="BE5474" s="141"/>
      <c r="BF5474" s="141"/>
      <c r="BG5474" s="142"/>
      <c r="BH5474" s="8"/>
      <c r="BI5474" s="8"/>
      <c r="BJ5474" s="8"/>
      <c r="BK5474" s="8"/>
      <c r="BL5474" s="122"/>
      <c r="BM5474" s="143"/>
      <c r="BN5474" s="143"/>
      <c r="BO5474" s="143"/>
      <c r="BP5474" s="143"/>
      <c r="BQ5474" s="144"/>
      <c r="BR5474" s="8"/>
      <c r="BS5474" s="8"/>
      <c r="BT5474" s="8"/>
      <c r="BU5474" s="8"/>
      <c r="BV5474" s="122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18" t="s">
        <v>5</v>
      </c>
      <c r="H5475" s="3">
        <v>2024</v>
      </c>
      <c r="I5475" s="20" t="s">
        <v>288</v>
      </c>
      <c r="J5475" s="184" t="s">
        <v>351</v>
      </c>
      <c r="K5475" s="184" t="s">
        <v>318</v>
      </c>
      <c r="L5475" s="187">
        <f t="shared" si="185"/>
        <v>0</v>
      </c>
      <c r="M5475" s="187">
        <f t="shared" si="186"/>
        <v>0</v>
      </c>
      <c r="N5475" s="186"/>
      <c r="O5475" s="53"/>
      <c r="P5475" s="53"/>
      <c r="Q5475" s="53"/>
      <c r="R5475" s="53"/>
      <c r="S5475" s="54"/>
      <c r="T5475" s="8"/>
      <c r="U5475" s="8"/>
      <c r="V5475" s="8"/>
      <c r="W5475" s="8"/>
      <c r="X5475" s="122"/>
      <c r="Y5475" s="135"/>
      <c r="Z5475" s="135"/>
      <c r="AA5475" s="135"/>
      <c r="AB5475" s="135"/>
      <c r="AC5475" s="136"/>
      <c r="AD5475" s="8"/>
      <c r="AE5475" s="8"/>
      <c r="AF5475" s="8"/>
      <c r="AG5475" s="8"/>
      <c r="AH5475" s="122"/>
      <c r="AI5475" s="137"/>
      <c r="AJ5475" s="137"/>
      <c r="AK5475" s="137"/>
      <c r="AL5475" s="137"/>
      <c r="AM5475" s="138"/>
      <c r="AN5475" s="8"/>
      <c r="AO5475" s="8"/>
      <c r="AP5475" s="8"/>
      <c r="AQ5475" s="8"/>
      <c r="AR5475" s="122"/>
      <c r="AS5475" s="139"/>
      <c r="AT5475" s="139"/>
      <c r="AU5475" s="139"/>
      <c r="AV5475" s="139"/>
      <c r="AW5475" s="140"/>
      <c r="AX5475" s="8"/>
      <c r="AY5475" s="8"/>
      <c r="AZ5475" s="8"/>
      <c r="BA5475" s="8"/>
      <c r="BB5475" s="122"/>
      <c r="BC5475" s="141"/>
      <c r="BD5475" s="141"/>
      <c r="BE5475" s="141"/>
      <c r="BF5475" s="141"/>
      <c r="BG5475" s="142"/>
      <c r="BH5475" s="8"/>
      <c r="BI5475" s="8"/>
      <c r="BJ5475" s="8"/>
      <c r="BK5475" s="8"/>
      <c r="BL5475" s="122"/>
      <c r="BM5475" s="143"/>
      <c r="BN5475" s="143"/>
      <c r="BO5475" s="143"/>
      <c r="BP5475" s="143"/>
      <c r="BQ5475" s="144"/>
      <c r="BR5475" s="8"/>
      <c r="BS5475" s="8"/>
      <c r="BT5475" s="8"/>
      <c r="BU5475" s="8"/>
      <c r="BV5475" s="122"/>
    </row>
    <row r="5476" spans="1:74" ht="28.8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18" t="s">
        <v>5</v>
      </c>
      <c r="H5476" s="3">
        <v>2024</v>
      </c>
      <c r="I5476" s="20" t="s">
        <v>288</v>
      </c>
      <c r="J5476" s="184" t="s">
        <v>352</v>
      </c>
      <c r="K5476" s="184" t="s">
        <v>321</v>
      </c>
      <c r="L5476" s="187">
        <f t="shared" si="185"/>
        <v>0</v>
      </c>
      <c r="M5476" s="187">
        <f t="shared" si="186"/>
        <v>0</v>
      </c>
      <c r="N5476" s="186"/>
      <c r="O5476" s="33"/>
      <c r="P5476" s="33"/>
      <c r="Q5476" s="33"/>
      <c r="R5476" s="33"/>
      <c r="S5476" s="42"/>
      <c r="T5476" s="2"/>
      <c r="U5476" s="2"/>
      <c r="V5476" s="2"/>
      <c r="W5476" s="2"/>
      <c r="X5476" s="55"/>
      <c r="Y5476" s="62"/>
      <c r="Z5476" s="62"/>
      <c r="AA5476" s="62"/>
      <c r="AB5476" s="62"/>
      <c r="AC5476" s="68"/>
      <c r="AD5476" s="2"/>
      <c r="AE5476" s="2"/>
      <c r="AF5476" s="2"/>
      <c r="AG5476" s="2"/>
      <c r="AH5476" s="55"/>
      <c r="AI5476" s="72"/>
      <c r="AJ5476" s="72"/>
      <c r="AK5476" s="72"/>
      <c r="AL5476" s="72"/>
      <c r="AM5476" s="80"/>
      <c r="AN5476" s="2"/>
      <c r="AO5476" s="2"/>
      <c r="AP5476" s="2"/>
      <c r="AQ5476" s="2"/>
      <c r="AR5476" s="55"/>
      <c r="AS5476" s="85"/>
      <c r="AT5476" s="85"/>
      <c r="AU5476" s="85"/>
      <c r="AV5476" s="85"/>
      <c r="AW5476" s="100"/>
      <c r="AX5476" s="2"/>
      <c r="AY5476" s="2"/>
      <c r="AZ5476" s="2"/>
      <c r="BA5476" s="2"/>
      <c r="BB5476" s="55"/>
      <c r="BC5476" s="105"/>
      <c r="BD5476" s="105"/>
      <c r="BE5476" s="105"/>
      <c r="BF5476" s="105"/>
      <c r="BG5476" s="109"/>
      <c r="BH5476" s="2"/>
      <c r="BI5476" s="2"/>
      <c r="BJ5476" s="2"/>
      <c r="BK5476" s="2"/>
      <c r="BL5476" s="55"/>
      <c r="BM5476" s="48"/>
      <c r="BN5476" s="48"/>
      <c r="BO5476" s="48"/>
      <c r="BP5476" s="48"/>
      <c r="BQ5476" s="117"/>
      <c r="BR5476" s="2"/>
      <c r="BS5476" s="2"/>
      <c r="BT5476" s="2"/>
      <c r="BU5476" s="2"/>
      <c r="BV5476" s="55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18" t="s">
        <v>5</v>
      </c>
      <c r="H5477" s="3">
        <v>2024</v>
      </c>
      <c r="I5477" s="20" t="s">
        <v>288</v>
      </c>
      <c r="J5477" s="184" t="s">
        <v>345</v>
      </c>
      <c r="K5477" s="184" t="s">
        <v>318</v>
      </c>
      <c r="L5477" s="187">
        <f t="shared" si="185"/>
        <v>0</v>
      </c>
      <c r="M5477" s="187">
        <f t="shared" si="186"/>
        <v>0</v>
      </c>
      <c r="N5477" s="186"/>
      <c r="O5477" s="34"/>
      <c r="P5477" s="33"/>
      <c r="Q5477" s="33"/>
      <c r="R5477" s="33"/>
      <c r="S5477" s="42"/>
      <c r="T5477" s="3"/>
      <c r="U5477" s="2"/>
      <c r="V5477" s="2"/>
      <c r="W5477" s="2"/>
      <c r="X5477" s="55"/>
      <c r="Y5477" s="64"/>
      <c r="Z5477" s="62"/>
      <c r="AA5477" s="62"/>
      <c r="AB5477" s="62"/>
      <c r="AC5477" s="68"/>
      <c r="AD5477" s="3"/>
      <c r="AE5477" s="2"/>
      <c r="AF5477" s="2"/>
      <c r="AG5477" s="2"/>
      <c r="AH5477" s="55"/>
      <c r="AI5477" s="73"/>
      <c r="AJ5477" s="72"/>
      <c r="AK5477" s="72"/>
      <c r="AL5477" s="72"/>
      <c r="AM5477" s="80"/>
      <c r="AN5477" s="3"/>
      <c r="AO5477" s="2"/>
      <c r="AP5477" s="2"/>
      <c r="AQ5477" s="2"/>
      <c r="AR5477" s="55"/>
      <c r="AS5477" s="86"/>
      <c r="AT5477" s="85"/>
      <c r="AU5477" s="85"/>
      <c r="AV5477" s="85"/>
      <c r="AW5477" s="100"/>
      <c r="AX5477" s="3"/>
      <c r="AY5477" s="2"/>
      <c r="AZ5477" s="2"/>
      <c r="BA5477" s="2"/>
      <c r="BB5477" s="55"/>
      <c r="BC5477" s="106"/>
      <c r="BD5477" s="105"/>
      <c r="BE5477" s="105"/>
      <c r="BF5477" s="105"/>
      <c r="BG5477" s="109"/>
      <c r="BH5477" s="3"/>
      <c r="BI5477" s="2"/>
      <c r="BJ5477" s="2"/>
      <c r="BK5477" s="2"/>
      <c r="BL5477" s="55"/>
      <c r="BM5477" s="49"/>
      <c r="BN5477" s="48"/>
      <c r="BO5477" s="48"/>
      <c r="BP5477" s="48"/>
      <c r="BQ5477" s="117"/>
      <c r="BR5477" s="3"/>
      <c r="BS5477" s="2"/>
      <c r="BT5477" s="2"/>
      <c r="BU5477" s="2"/>
      <c r="BV5477" s="55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18" t="s">
        <v>5</v>
      </c>
      <c r="H5478" s="3">
        <v>2024</v>
      </c>
      <c r="I5478" s="20" t="s">
        <v>289</v>
      </c>
      <c r="J5478" s="184" t="s">
        <v>268</v>
      </c>
      <c r="K5478" s="184" t="s">
        <v>318</v>
      </c>
      <c r="L5478" s="187">
        <f t="shared" si="185"/>
        <v>0</v>
      </c>
      <c r="M5478" s="187">
        <f t="shared" si="186"/>
        <v>0</v>
      </c>
      <c r="N5478" s="186"/>
      <c r="O5478" s="33"/>
      <c r="P5478" s="33"/>
      <c r="Q5478" s="33"/>
      <c r="R5478" s="33"/>
      <c r="S5478" s="42"/>
      <c r="T5478" s="2"/>
      <c r="U5478" s="2"/>
      <c r="V5478" s="2"/>
      <c r="W5478" s="2"/>
      <c r="X5478" s="55"/>
      <c r="Y5478" s="62"/>
      <c r="Z5478" s="62"/>
      <c r="AA5478" s="62"/>
      <c r="AB5478" s="62"/>
      <c r="AC5478" s="68"/>
      <c r="AD5478" s="2"/>
      <c r="AE5478" s="2"/>
      <c r="AF5478" s="2"/>
      <c r="AG5478" s="2"/>
      <c r="AH5478" s="55"/>
      <c r="AI5478" s="72"/>
      <c r="AJ5478" s="72"/>
      <c r="AK5478" s="72"/>
      <c r="AL5478" s="72"/>
      <c r="AM5478" s="80"/>
      <c r="AN5478" s="2"/>
      <c r="AO5478" s="2"/>
      <c r="AP5478" s="2"/>
      <c r="AQ5478" s="2"/>
      <c r="AR5478" s="55"/>
      <c r="AS5478" s="85"/>
      <c r="AT5478" s="85"/>
      <c r="AU5478" s="85"/>
      <c r="AV5478" s="85"/>
      <c r="AW5478" s="100"/>
      <c r="AX5478" s="2"/>
      <c r="AY5478" s="2"/>
      <c r="AZ5478" s="2"/>
      <c r="BA5478" s="2"/>
      <c r="BB5478" s="55"/>
      <c r="BC5478" s="105"/>
      <c r="BD5478" s="105"/>
      <c r="BE5478" s="105"/>
      <c r="BF5478" s="105"/>
      <c r="BG5478" s="109"/>
      <c r="BH5478" s="2"/>
      <c r="BI5478" s="2"/>
      <c r="BJ5478" s="2"/>
      <c r="BK5478" s="2"/>
      <c r="BL5478" s="55"/>
      <c r="BM5478" s="48"/>
      <c r="BN5478" s="48"/>
      <c r="BO5478" s="48"/>
      <c r="BP5478" s="48"/>
      <c r="BQ5478" s="117"/>
      <c r="BR5478" s="2"/>
      <c r="BS5478" s="2"/>
      <c r="BT5478" s="2"/>
      <c r="BU5478" s="2"/>
      <c r="BV5478" s="55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18" t="s">
        <v>5</v>
      </c>
      <c r="H5479" s="3">
        <v>2024</v>
      </c>
      <c r="I5479" s="20" t="s">
        <v>289</v>
      </c>
      <c r="J5479" s="184" t="s">
        <v>292</v>
      </c>
      <c r="K5479" s="184" t="s">
        <v>318</v>
      </c>
      <c r="L5479" s="187">
        <f t="shared" si="185"/>
        <v>0</v>
      </c>
      <c r="M5479" s="187">
        <f t="shared" si="186"/>
        <v>0</v>
      </c>
      <c r="N5479" s="186"/>
      <c r="O5479" s="33"/>
      <c r="P5479" s="33"/>
      <c r="Q5479" s="33"/>
      <c r="R5479" s="33"/>
      <c r="S5479" s="42"/>
      <c r="T5479" s="2"/>
      <c r="U5479" s="2"/>
      <c r="V5479" s="2"/>
      <c r="W5479" s="2"/>
      <c r="X5479" s="55"/>
      <c r="Y5479" s="62"/>
      <c r="Z5479" s="62"/>
      <c r="AA5479" s="62"/>
      <c r="AB5479" s="62"/>
      <c r="AC5479" s="68"/>
      <c r="AD5479" s="2"/>
      <c r="AE5479" s="2"/>
      <c r="AF5479" s="2"/>
      <c r="AG5479" s="2"/>
      <c r="AH5479" s="55"/>
      <c r="AI5479" s="72"/>
      <c r="AJ5479" s="72"/>
      <c r="AK5479" s="72"/>
      <c r="AL5479" s="72"/>
      <c r="AM5479" s="80"/>
      <c r="AN5479" s="2"/>
      <c r="AO5479" s="2"/>
      <c r="AP5479" s="2"/>
      <c r="AQ5479" s="2"/>
      <c r="AR5479" s="55"/>
      <c r="AS5479" s="85"/>
      <c r="AT5479" s="85"/>
      <c r="AU5479" s="85"/>
      <c r="AV5479" s="85"/>
      <c r="AW5479" s="100"/>
      <c r="AX5479" s="2"/>
      <c r="AY5479" s="2"/>
      <c r="AZ5479" s="2"/>
      <c r="BA5479" s="2"/>
      <c r="BB5479" s="55"/>
      <c r="BC5479" s="105"/>
      <c r="BD5479" s="105"/>
      <c r="BE5479" s="105"/>
      <c r="BF5479" s="105"/>
      <c r="BG5479" s="109"/>
      <c r="BH5479" s="2"/>
      <c r="BI5479" s="2"/>
      <c r="BJ5479" s="2"/>
      <c r="BK5479" s="2"/>
      <c r="BL5479" s="55"/>
      <c r="BM5479" s="48"/>
      <c r="BN5479" s="48"/>
      <c r="BO5479" s="48"/>
      <c r="BP5479" s="48"/>
      <c r="BQ5479" s="117"/>
      <c r="BR5479" s="2"/>
      <c r="BS5479" s="2"/>
      <c r="BT5479" s="2"/>
      <c r="BU5479" s="2"/>
      <c r="BV5479" s="55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18" t="s">
        <v>5</v>
      </c>
      <c r="H5480" s="3">
        <v>2024</v>
      </c>
      <c r="I5480" s="20" t="s">
        <v>285</v>
      </c>
      <c r="J5480" s="184" t="s">
        <v>293</v>
      </c>
      <c r="K5480" s="184" t="s">
        <v>318</v>
      </c>
      <c r="L5480" s="187">
        <f t="shared" si="185"/>
        <v>0</v>
      </c>
      <c r="M5480" s="187">
        <f t="shared" si="186"/>
        <v>0</v>
      </c>
      <c r="N5480" s="186"/>
      <c r="O5480" s="33"/>
      <c r="P5480" s="33"/>
      <c r="Q5480" s="33"/>
      <c r="R5480" s="34"/>
      <c r="S5480" s="41"/>
      <c r="T5480" s="2"/>
      <c r="U5480" s="2"/>
      <c r="V5480" s="2"/>
      <c r="W5480" s="3"/>
      <c r="X5480" s="56"/>
      <c r="Y5480" s="62"/>
      <c r="Z5480" s="62"/>
      <c r="AA5480" s="62"/>
      <c r="AB5480" s="64"/>
      <c r="AC5480" s="69"/>
      <c r="AD5480" s="2"/>
      <c r="AE5480" s="2"/>
      <c r="AF5480" s="2"/>
      <c r="AG5480" s="3"/>
      <c r="AH5480" s="56"/>
      <c r="AI5480" s="72"/>
      <c r="AJ5480" s="72"/>
      <c r="AK5480" s="72"/>
      <c r="AL5480" s="73"/>
      <c r="AM5480" s="81"/>
      <c r="AN5480" s="2"/>
      <c r="AO5480" s="2"/>
      <c r="AP5480" s="2"/>
      <c r="AQ5480" s="3"/>
      <c r="AR5480" s="56"/>
      <c r="AS5480" s="85"/>
      <c r="AT5480" s="85"/>
      <c r="AU5480" s="85"/>
      <c r="AV5480" s="86"/>
      <c r="AW5480" s="101"/>
      <c r="AX5480" s="2"/>
      <c r="AY5480" s="2"/>
      <c r="AZ5480" s="2"/>
      <c r="BA5480" s="3"/>
      <c r="BB5480" s="56"/>
      <c r="BC5480" s="105"/>
      <c r="BD5480" s="105"/>
      <c r="BE5480" s="105"/>
      <c r="BF5480" s="106"/>
      <c r="BG5480" s="110"/>
      <c r="BH5480" s="2"/>
      <c r="BI5480" s="2"/>
      <c r="BJ5480" s="2"/>
      <c r="BK5480" s="3"/>
      <c r="BL5480" s="56"/>
      <c r="BM5480" s="48"/>
      <c r="BN5480" s="48"/>
      <c r="BO5480" s="48"/>
      <c r="BP5480" s="49"/>
      <c r="BQ5480" s="118"/>
      <c r="BR5480" s="2"/>
      <c r="BS5480" s="2"/>
      <c r="BT5480" s="2"/>
      <c r="BU5480" s="3"/>
      <c r="BV5480" s="56"/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18" t="s">
        <v>5</v>
      </c>
      <c r="H5481" s="3">
        <v>2024</v>
      </c>
      <c r="I5481" s="20" t="s">
        <v>287</v>
      </c>
      <c r="J5481" s="184" t="s">
        <v>269</v>
      </c>
      <c r="K5481" s="184" t="s">
        <v>320</v>
      </c>
      <c r="L5481" s="187">
        <f t="shared" si="185"/>
        <v>4</v>
      </c>
      <c r="M5481" s="187">
        <f t="shared" si="186"/>
        <v>7.5579999999999998</v>
      </c>
      <c r="N5481" s="186"/>
      <c r="O5481" s="33"/>
      <c r="P5481" s="33"/>
      <c r="Q5481" s="33"/>
      <c r="R5481" s="33"/>
      <c r="S5481" s="42"/>
      <c r="T5481" s="2"/>
      <c r="U5481" s="2"/>
      <c r="V5481" s="2"/>
      <c r="W5481" s="2"/>
      <c r="X5481" s="55"/>
      <c r="Y5481" s="62"/>
      <c r="Z5481" s="62"/>
      <c r="AA5481" s="62"/>
      <c r="AB5481" s="64">
        <v>4</v>
      </c>
      <c r="AC5481" s="68">
        <v>7.5579999999999998</v>
      </c>
      <c r="AD5481" s="2"/>
      <c r="AE5481" s="2"/>
      <c r="AF5481" s="2"/>
      <c r="AG5481" s="2"/>
      <c r="AH5481" s="55"/>
      <c r="AI5481" s="72"/>
      <c r="AJ5481" s="72"/>
      <c r="AK5481" s="72"/>
      <c r="AL5481" s="72"/>
      <c r="AM5481" s="80"/>
      <c r="AN5481" s="2"/>
      <c r="AO5481" s="2"/>
      <c r="AP5481" s="2"/>
      <c r="AQ5481" s="2"/>
      <c r="AR5481" s="55"/>
      <c r="AS5481" s="85"/>
      <c r="AT5481" s="85"/>
      <c r="AU5481" s="85"/>
      <c r="AV5481" s="85"/>
      <c r="AW5481" s="100"/>
      <c r="AX5481" s="2"/>
      <c r="AY5481" s="2"/>
      <c r="AZ5481" s="2"/>
      <c r="BA5481" s="2"/>
      <c r="BB5481" s="55"/>
      <c r="BC5481" s="105"/>
      <c r="BD5481" s="105"/>
      <c r="BE5481" s="105"/>
      <c r="BF5481" s="105"/>
      <c r="BG5481" s="109"/>
      <c r="BH5481" s="2"/>
      <c r="BI5481" s="2"/>
      <c r="BJ5481" s="2"/>
      <c r="BK5481" s="2"/>
      <c r="BL5481" s="55"/>
      <c r="BM5481" s="48"/>
      <c r="BN5481" s="48"/>
      <c r="BO5481" s="48"/>
      <c r="BP5481" s="48"/>
      <c r="BQ5481" s="117"/>
      <c r="BR5481" s="2"/>
      <c r="BS5481" s="2"/>
      <c r="BT5481" s="2"/>
      <c r="BU5481" s="2"/>
      <c r="BV5481" s="55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18" t="s">
        <v>5</v>
      </c>
      <c r="H5482" s="3">
        <v>2024</v>
      </c>
      <c r="I5482" s="20" t="s">
        <v>287</v>
      </c>
      <c r="J5482" s="184" t="s">
        <v>270</v>
      </c>
      <c r="K5482" s="184" t="s">
        <v>320</v>
      </c>
      <c r="L5482" s="187">
        <f t="shared" si="185"/>
        <v>0</v>
      </c>
      <c r="M5482" s="187">
        <f t="shared" si="186"/>
        <v>0</v>
      </c>
      <c r="N5482" s="186"/>
      <c r="O5482" s="33"/>
      <c r="P5482" s="33"/>
      <c r="Q5482" s="33"/>
      <c r="R5482" s="33"/>
      <c r="S5482" s="42"/>
      <c r="T5482" s="2"/>
      <c r="U5482" s="2"/>
      <c r="V5482" s="2"/>
      <c r="W5482" s="2"/>
      <c r="X5482" s="55"/>
      <c r="Y5482" s="62"/>
      <c r="Z5482" s="62"/>
      <c r="AA5482" s="62"/>
      <c r="AB5482" s="62"/>
      <c r="AC5482" s="68"/>
      <c r="AD5482" s="2"/>
      <c r="AE5482" s="2"/>
      <c r="AF5482" s="2"/>
      <c r="AG5482" s="2"/>
      <c r="AH5482" s="55"/>
      <c r="AI5482" s="72"/>
      <c r="AJ5482" s="72"/>
      <c r="AK5482" s="72"/>
      <c r="AL5482" s="72"/>
      <c r="AM5482" s="80"/>
      <c r="AN5482" s="2"/>
      <c r="AO5482" s="2"/>
      <c r="AP5482" s="2"/>
      <c r="AQ5482" s="2"/>
      <c r="AR5482" s="55"/>
      <c r="AS5482" s="85"/>
      <c r="AT5482" s="85"/>
      <c r="AU5482" s="85"/>
      <c r="AV5482" s="85"/>
      <c r="AW5482" s="100"/>
      <c r="AX5482" s="2"/>
      <c r="AY5482" s="2"/>
      <c r="AZ5482" s="2"/>
      <c r="BA5482" s="2"/>
      <c r="BB5482" s="55"/>
      <c r="BC5482" s="105"/>
      <c r="BD5482" s="105"/>
      <c r="BE5482" s="105"/>
      <c r="BF5482" s="105"/>
      <c r="BG5482" s="109"/>
      <c r="BH5482" s="2"/>
      <c r="BI5482" s="2"/>
      <c r="BJ5482" s="2"/>
      <c r="BK5482" s="2"/>
      <c r="BL5482" s="55"/>
      <c r="BM5482" s="48"/>
      <c r="BN5482" s="48"/>
      <c r="BO5482" s="48"/>
      <c r="BP5482" s="48"/>
      <c r="BQ5482" s="117"/>
      <c r="BR5482" s="2"/>
      <c r="BS5482" s="2"/>
      <c r="BT5482" s="2"/>
      <c r="BU5482" s="2"/>
      <c r="BV5482" s="55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18" t="s">
        <v>5</v>
      </c>
      <c r="H5483" s="3">
        <v>2024</v>
      </c>
      <c r="I5483" s="20" t="s">
        <v>290</v>
      </c>
      <c r="J5483" s="184" t="s">
        <v>271</v>
      </c>
      <c r="K5483" s="184" t="s">
        <v>321</v>
      </c>
      <c r="L5483" s="187">
        <f t="shared" si="185"/>
        <v>0</v>
      </c>
      <c r="M5483" s="187">
        <f t="shared" si="186"/>
        <v>0</v>
      </c>
      <c r="N5483" s="186"/>
      <c r="O5483" s="33"/>
      <c r="P5483" s="33"/>
      <c r="Q5483" s="33"/>
      <c r="R5483" s="33"/>
      <c r="S5483" s="42"/>
      <c r="T5483" s="2"/>
      <c r="U5483" s="2"/>
      <c r="V5483" s="2"/>
      <c r="W5483" s="2"/>
      <c r="X5483" s="55"/>
      <c r="Y5483" s="62"/>
      <c r="Z5483" s="62"/>
      <c r="AA5483" s="62"/>
      <c r="AB5483" s="62"/>
      <c r="AC5483" s="68"/>
      <c r="AD5483" s="2"/>
      <c r="AE5483" s="2"/>
      <c r="AF5483" s="2"/>
      <c r="AG5483" s="2"/>
      <c r="AH5483" s="55"/>
      <c r="AI5483" s="72"/>
      <c r="AJ5483" s="72"/>
      <c r="AK5483" s="72"/>
      <c r="AL5483" s="72"/>
      <c r="AM5483" s="80"/>
      <c r="AN5483" s="2"/>
      <c r="AO5483" s="2"/>
      <c r="AP5483" s="2"/>
      <c r="AQ5483" s="2"/>
      <c r="AR5483" s="55"/>
      <c r="AS5483" s="85"/>
      <c r="AT5483" s="85"/>
      <c r="AU5483" s="85"/>
      <c r="AV5483" s="85"/>
      <c r="AW5483" s="100"/>
      <c r="AX5483" s="2"/>
      <c r="AY5483" s="2"/>
      <c r="AZ5483" s="2"/>
      <c r="BA5483" s="2"/>
      <c r="BB5483" s="55"/>
      <c r="BC5483" s="105"/>
      <c r="BD5483" s="105"/>
      <c r="BE5483" s="105"/>
      <c r="BF5483" s="105"/>
      <c r="BG5483" s="109"/>
      <c r="BH5483" s="2"/>
      <c r="BI5483" s="2"/>
      <c r="BJ5483" s="2"/>
      <c r="BK5483" s="2"/>
      <c r="BL5483" s="55"/>
      <c r="BM5483" s="48"/>
      <c r="BN5483" s="48"/>
      <c r="BO5483" s="48"/>
      <c r="BP5483" s="48"/>
      <c r="BQ5483" s="117"/>
      <c r="BR5483" s="2"/>
      <c r="BS5483" s="2"/>
      <c r="BT5483" s="2"/>
      <c r="BU5483" s="2"/>
      <c r="BV5483" s="55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18" t="s">
        <v>5</v>
      </c>
      <c r="H5484" s="3">
        <v>2024</v>
      </c>
      <c r="I5484" s="20" t="s">
        <v>284</v>
      </c>
      <c r="J5484" s="184" t="s">
        <v>294</v>
      </c>
      <c r="K5484" s="184" t="s">
        <v>320</v>
      </c>
      <c r="L5484" s="187">
        <f t="shared" si="185"/>
        <v>0</v>
      </c>
      <c r="M5484" s="187">
        <f t="shared" si="186"/>
        <v>0</v>
      </c>
      <c r="N5484" s="186"/>
      <c r="O5484" s="33"/>
      <c r="P5484" s="33"/>
      <c r="Q5484" s="33"/>
      <c r="R5484" s="33"/>
      <c r="S5484" s="42"/>
      <c r="T5484" s="2"/>
      <c r="U5484" s="2"/>
      <c r="V5484" s="2"/>
      <c r="W5484" s="2"/>
      <c r="X5484" s="55"/>
      <c r="Y5484" s="62"/>
      <c r="Z5484" s="62"/>
      <c r="AA5484" s="62"/>
      <c r="AB5484" s="62"/>
      <c r="AC5484" s="68"/>
      <c r="AD5484" s="2"/>
      <c r="AE5484" s="2"/>
      <c r="AF5484" s="2"/>
      <c r="AG5484" s="2"/>
      <c r="AH5484" s="55"/>
      <c r="AI5484" s="72"/>
      <c r="AJ5484" s="72"/>
      <c r="AK5484" s="72"/>
      <c r="AL5484" s="72"/>
      <c r="AM5484" s="80"/>
      <c r="AN5484" s="2"/>
      <c r="AO5484" s="2"/>
      <c r="AP5484" s="2"/>
      <c r="AQ5484" s="2"/>
      <c r="AR5484" s="55"/>
      <c r="AS5484" s="85"/>
      <c r="AT5484" s="85"/>
      <c r="AU5484" s="85"/>
      <c r="AV5484" s="85"/>
      <c r="AW5484" s="100"/>
      <c r="AX5484" s="2"/>
      <c r="AY5484" s="2"/>
      <c r="AZ5484" s="2"/>
      <c r="BA5484" s="2"/>
      <c r="BB5484" s="55"/>
      <c r="BC5484" s="105"/>
      <c r="BD5484" s="105"/>
      <c r="BE5484" s="105"/>
      <c r="BF5484" s="105"/>
      <c r="BG5484" s="109"/>
      <c r="BH5484" s="2"/>
      <c r="BI5484" s="2"/>
      <c r="BJ5484" s="2"/>
      <c r="BK5484" s="2"/>
      <c r="BL5484" s="55"/>
      <c r="BM5484" s="48"/>
      <c r="BN5484" s="48"/>
      <c r="BO5484" s="48"/>
      <c r="BP5484" s="48"/>
      <c r="BQ5484" s="117"/>
      <c r="BR5484" s="2"/>
      <c r="BS5484" s="2"/>
      <c r="BT5484" s="2"/>
      <c r="BU5484" s="2"/>
      <c r="BV5484" s="55"/>
    </row>
    <row r="5485" spans="1:74" ht="28.8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18" t="s">
        <v>5</v>
      </c>
      <c r="H5485" s="3">
        <v>2024</v>
      </c>
      <c r="I5485" s="20" t="s">
        <v>284</v>
      </c>
      <c r="J5485" s="184" t="s">
        <v>346</v>
      </c>
      <c r="K5485" s="184" t="s">
        <v>320</v>
      </c>
      <c r="L5485" s="187">
        <f t="shared" si="185"/>
        <v>0</v>
      </c>
      <c r="M5485" s="187">
        <f t="shared" si="186"/>
        <v>0</v>
      </c>
      <c r="N5485" s="186"/>
      <c r="O5485" s="33"/>
      <c r="P5485" s="33"/>
      <c r="Q5485" s="33"/>
      <c r="R5485" s="33"/>
      <c r="S5485" s="42"/>
      <c r="T5485" s="2"/>
      <c r="U5485" s="2"/>
      <c r="V5485" s="2"/>
      <c r="W5485" s="2"/>
      <c r="X5485" s="55"/>
      <c r="Y5485" s="62"/>
      <c r="Z5485" s="62"/>
      <c r="AA5485" s="62"/>
      <c r="AB5485" s="62"/>
      <c r="AC5485" s="68"/>
      <c r="AD5485" s="2"/>
      <c r="AE5485" s="2"/>
      <c r="AF5485" s="2"/>
      <c r="AG5485" s="2"/>
      <c r="AH5485" s="55"/>
      <c r="AI5485" s="72"/>
      <c r="AJ5485" s="72"/>
      <c r="AK5485" s="72"/>
      <c r="AL5485" s="72"/>
      <c r="AM5485" s="80"/>
      <c r="AN5485" s="2"/>
      <c r="AO5485" s="2"/>
      <c r="AP5485" s="2"/>
      <c r="AQ5485" s="2"/>
      <c r="AR5485" s="55"/>
      <c r="AS5485" s="85"/>
      <c r="AT5485" s="85"/>
      <c r="AU5485" s="85"/>
      <c r="AV5485" s="85"/>
      <c r="AW5485" s="100"/>
      <c r="AX5485" s="2"/>
      <c r="AY5485" s="2"/>
      <c r="AZ5485" s="2"/>
      <c r="BA5485" s="2"/>
      <c r="BB5485" s="55"/>
      <c r="BC5485" s="105"/>
      <c r="BD5485" s="105"/>
      <c r="BE5485" s="105"/>
      <c r="BF5485" s="105"/>
      <c r="BG5485" s="109"/>
      <c r="BH5485" s="2"/>
      <c r="BI5485" s="2"/>
      <c r="BJ5485" s="2"/>
      <c r="BK5485" s="2"/>
      <c r="BL5485" s="55"/>
      <c r="BM5485" s="48"/>
      <c r="BN5485" s="48"/>
      <c r="BO5485" s="48"/>
      <c r="BP5485" s="48"/>
      <c r="BQ5485" s="117"/>
      <c r="BR5485" s="2"/>
      <c r="BS5485" s="2"/>
      <c r="BT5485" s="2"/>
      <c r="BU5485" s="2"/>
      <c r="BV5485" s="55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18" t="s">
        <v>5</v>
      </c>
      <c r="H5486" s="3">
        <v>2024</v>
      </c>
      <c r="I5486" s="20" t="s">
        <v>284</v>
      </c>
      <c r="J5486" s="184" t="s">
        <v>295</v>
      </c>
      <c r="K5486" s="184" t="s">
        <v>320</v>
      </c>
      <c r="L5486" s="187">
        <f t="shared" si="185"/>
        <v>1</v>
      </c>
      <c r="M5486" s="187">
        <f t="shared" si="186"/>
        <v>6.1989999999999998</v>
      </c>
      <c r="N5486" s="186" t="s">
        <v>515</v>
      </c>
      <c r="O5486" s="33"/>
      <c r="P5486" s="33"/>
      <c r="Q5486" s="33"/>
      <c r="R5486" s="33"/>
      <c r="S5486" s="42"/>
      <c r="T5486" s="2"/>
      <c r="U5486" s="2"/>
      <c r="V5486" s="2"/>
      <c r="W5486" s="2"/>
      <c r="X5486" s="55"/>
      <c r="Y5486" s="62">
        <v>3</v>
      </c>
      <c r="Z5486" s="62">
        <v>10</v>
      </c>
      <c r="AA5486" s="62"/>
      <c r="AB5486" s="62">
        <v>1</v>
      </c>
      <c r="AC5486" s="68">
        <v>6.1989999999999998</v>
      </c>
      <c r="AD5486" s="2"/>
      <c r="AE5486" s="2"/>
      <c r="AF5486" s="2"/>
      <c r="AG5486" s="2"/>
      <c r="AH5486" s="55"/>
      <c r="AI5486" s="72"/>
      <c r="AJ5486" s="72"/>
      <c r="AK5486" s="72"/>
      <c r="AL5486" s="72"/>
      <c r="AM5486" s="80"/>
      <c r="AN5486" s="2"/>
      <c r="AO5486" s="2"/>
      <c r="AP5486" s="2"/>
      <c r="AQ5486" s="2"/>
      <c r="AR5486" s="55"/>
      <c r="AS5486" s="85"/>
      <c r="AT5486" s="85"/>
      <c r="AU5486" s="85"/>
      <c r="AV5486" s="85"/>
      <c r="AW5486" s="100"/>
      <c r="AX5486" s="2"/>
      <c r="AY5486" s="2"/>
      <c r="AZ5486" s="2"/>
      <c r="BA5486" s="2"/>
      <c r="BB5486" s="55"/>
      <c r="BC5486" s="105"/>
      <c r="BD5486" s="105"/>
      <c r="BE5486" s="105"/>
      <c r="BF5486" s="105"/>
      <c r="BG5486" s="109"/>
      <c r="BH5486" s="2"/>
      <c r="BI5486" s="2"/>
      <c r="BJ5486" s="2"/>
      <c r="BK5486" s="2"/>
      <c r="BL5486" s="55"/>
      <c r="BM5486" s="48"/>
      <c r="BN5486" s="48"/>
      <c r="BO5486" s="48"/>
      <c r="BP5486" s="48"/>
      <c r="BQ5486" s="117"/>
      <c r="BR5486" s="2"/>
      <c r="BS5486" s="2"/>
      <c r="BT5486" s="2"/>
      <c r="BU5486" s="2"/>
      <c r="BV5486" s="55"/>
    </row>
    <row r="5487" spans="1:74" ht="28.8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18" t="s">
        <v>5</v>
      </c>
      <c r="H5487" s="3">
        <v>2024</v>
      </c>
      <c r="I5487" s="20" t="s">
        <v>290</v>
      </c>
      <c r="J5487" s="184" t="s">
        <v>299</v>
      </c>
      <c r="K5487" s="184" t="s">
        <v>318</v>
      </c>
      <c r="L5487" s="187">
        <f t="shared" si="185"/>
        <v>0</v>
      </c>
      <c r="M5487" s="187">
        <f t="shared" si="186"/>
        <v>0</v>
      </c>
      <c r="N5487" s="186"/>
      <c r="O5487" s="33"/>
      <c r="P5487" s="33"/>
      <c r="Q5487" s="33"/>
      <c r="R5487" s="33"/>
      <c r="S5487" s="42"/>
      <c r="T5487" s="2"/>
      <c r="U5487" s="2"/>
      <c r="V5487" s="2"/>
      <c r="W5487" s="2"/>
      <c r="X5487" s="55"/>
      <c r="Y5487" s="62"/>
      <c r="Z5487" s="62"/>
      <c r="AA5487" s="62"/>
      <c r="AB5487" s="62"/>
      <c r="AC5487" s="68"/>
      <c r="AD5487" s="2"/>
      <c r="AE5487" s="2"/>
      <c r="AF5487" s="2"/>
      <c r="AG5487" s="2"/>
      <c r="AH5487" s="55"/>
      <c r="AI5487" s="72"/>
      <c r="AJ5487" s="72"/>
      <c r="AK5487" s="72"/>
      <c r="AL5487" s="72"/>
      <c r="AM5487" s="80"/>
      <c r="AN5487" s="2"/>
      <c r="AO5487" s="2"/>
      <c r="AP5487" s="2"/>
      <c r="AQ5487" s="2"/>
      <c r="AR5487" s="55"/>
      <c r="AS5487" s="85"/>
      <c r="AT5487" s="85"/>
      <c r="AU5487" s="85"/>
      <c r="AV5487" s="85"/>
      <c r="AW5487" s="100"/>
      <c r="AX5487" s="2"/>
      <c r="AY5487" s="2"/>
      <c r="AZ5487" s="2"/>
      <c r="BA5487" s="2"/>
      <c r="BB5487" s="55"/>
      <c r="BC5487" s="105"/>
      <c r="BD5487" s="105"/>
      <c r="BE5487" s="105"/>
      <c r="BF5487" s="105"/>
      <c r="BG5487" s="109"/>
      <c r="BH5487" s="2"/>
      <c r="BI5487" s="2"/>
      <c r="BJ5487" s="2"/>
      <c r="BK5487" s="2"/>
      <c r="BL5487" s="55"/>
      <c r="BM5487" s="48"/>
      <c r="BN5487" s="48"/>
      <c r="BO5487" s="48"/>
      <c r="BP5487" s="48"/>
      <c r="BQ5487" s="117"/>
      <c r="BR5487" s="2"/>
      <c r="BS5487" s="2"/>
      <c r="BT5487" s="2"/>
      <c r="BU5487" s="2"/>
      <c r="BV5487" s="55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18" t="s">
        <v>5</v>
      </c>
      <c r="H5488" s="3">
        <v>2024</v>
      </c>
      <c r="I5488" s="20" t="s">
        <v>315</v>
      </c>
      <c r="J5488" s="184" t="s">
        <v>347</v>
      </c>
      <c r="K5488" s="184" t="s">
        <v>320</v>
      </c>
      <c r="L5488" s="187">
        <f t="shared" si="185"/>
        <v>0</v>
      </c>
      <c r="M5488" s="187">
        <f t="shared" si="186"/>
        <v>0</v>
      </c>
      <c r="N5488" s="186"/>
      <c r="O5488" s="33"/>
      <c r="P5488" s="33"/>
      <c r="Q5488" s="33"/>
      <c r="R5488" s="33"/>
      <c r="S5488" s="42"/>
      <c r="T5488" s="2"/>
      <c r="U5488" s="2"/>
      <c r="V5488" s="2"/>
      <c r="W5488" s="2"/>
      <c r="X5488" s="55"/>
      <c r="Y5488" s="62"/>
      <c r="Z5488" s="62"/>
      <c r="AA5488" s="62"/>
      <c r="AB5488" s="62"/>
      <c r="AC5488" s="68"/>
      <c r="AD5488" s="2"/>
      <c r="AE5488" s="2"/>
      <c r="AF5488" s="2"/>
      <c r="AG5488" s="2"/>
      <c r="AH5488" s="55"/>
      <c r="AI5488" s="72"/>
      <c r="AJ5488" s="72"/>
      <c r="AK5488" s="72"/>
      <c r="AL5488" s="72"/>
      <c r="AM5488" s="80"/>
      <c r="AN5488" s="2"/>
      <c r="AO5488" s="2"/>
      <c r="AP5488" s="2"/>
      <c r="AQ5488" s="2"/>
      <c r="AR5488" s="55"/>
      <c r="AS5488" s="85"/>
      <c r="AT5488" s="85"/>
      <c r="AU5488" s="85"/>
      <c r="AV5488" s="85"/>
      <c r="AW5488" s="100"/>
      <c r="AX5488" s="2"/>
      <c r="AY5488" s="2"/>
      <c r="AZ5488" s="2"/>
      <c r="BA5488" s="2"/>
      <c r="BB5488" s="55"/>
      <c r="BC5488" s="105"/>
      <c r="BD5488" s="105"/>
      <c r="BE5488" s="105"/>
      <c r="BF5488" s="105"/>
      <c r="BG5488" s="109"/>
      <c r="BH5488" s="2"/>
      <c r="BI5488" s="2"/>
      <c r="BJ5488" s="2"/>
      <c r="BK5488" s="2"/>
      <c r="BL5488" s="55"/>
      <c r="BM5488" s="48"/>
      <c r="BN5488" s="48"/>
      <c r="BO5488" s="48"/>
      <c r="BP5488" s="48"/>
      <c r="BQ5488" s="117"/>
      <c r="BR5488" s="2"/>
      <c r="BS5488" s="2"/>
      <c r="BT5488" s="2"/>
      <c r="BU5488" s="2"/>
      <c r="BV5488" s="55"/>
    </row>
    <row r="5489" spans="1:74" ht="28.8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18" t="s">
        <v>5</v>
      </c>
      <c r="H5489" s="3">
        <v>2024</v>
      </c>
      <c r="I5489" s="20" t="s">
        <v>315</v>
      </c>
      <c r="J5489" s="184" t="s">
        <v>296</v>
      </c>
      <c r="K5489" s="184" t="s">
        <v>321</v>
      </c>
      <c r="L5489" s="187">
        <f t="shared" si="185"/>
        <v>0</v>
      </c>
      <c r="M5489" s="187">
        <f t="shared" si="186"/>
        <v>0</v>
      </c>
      <c r="N5489" s="186"/>
      <c r="O5489" s="33"/>
      <c r="P5489" s="33"/>
      <c r="Q5489" s="33"/>
      <c r="R5489" s="33"/>
      <c r="S5489" s="42"/>
      <c r="T5489" s="2"/>
      <c r="U5489" s="2"/>
      <c r="V5489" s="2"/>
      <c r="W5489" s="2"/>
      <c r="X5489" s="55"/>
      <c r="Y5489" s="62"/>
      <c r="Z5489" s="62"/>
      <c r="AA5489" s="62"/>
      <c r="AB5489" s="62"/>
      <c r="AC5489" s="68"/>
      <c r="AD5489" s="2"/>
      <c r="AE5489" s="2"/>
      <c r="AF5489" s="2"/>
      <c r="AG5489" s="2"/>
      <c r="AH5489" s="55"/>
      <c r="AI5489" s="72"/>
      <c r="AJ5489" s="72"/>
      <c r="AK5489" s="72"/>
      <c r="AL5489" s="72"/>
      <c r="AM5489" s="80"/>
      <c r="AN5489" s="2"/>
      <c r="AO5489" s="2"/>
      <c r="AP5489" s="2"/>
      <c r="AQ5489" s="2"/>
      <c r="AR5489" s="55"/>
      <c r="AS5489" s="85"/>
      <c r="AT5489" s="85"/>
      <c r="AU5489" s="85"/>
      <c r="AV5489" s="85"/>
      <c r="AW5489" s="100"/>
      <c r="AX5489" s="2"/>
      <c r="AY5489" s="2"/>
      <c r="AZ5489" s="2"/>
      <c r="BA5489" s="2"/>
      <c r="BB5489" s="55"/>
      <c r="BC5489" s="105"/>
      <c r="BD5489" s="105"/>
      <c r="BE5489" s="105"/>
      <c r="BF5489" s="105"/>
      <c r="BG5489" s="109"/>
      <c r="BH5489" s="2"/>
      <c r="BI5489" s="2"/>
      <c r="BJ5489" s="2"/>
      <c r="BK5489" s="2"/>
      <c r="BL5489" s="55"/>
      <c r="BM5489" s="48"/>
      <c r="BN5489" s="48"/>
      <c r="BO5489" s="48"/>
      <c r="BP5489" s="48"/>
      <c r="BQ5489" s="117"/>
      <c r="BR5489" s="2"/>
      <c r="BS5489" s="2"/>
      <c r="BT5489" s="2"/>
      <c r="BU5489" s="2"/>
      <c r="BV5489" s="55"/>
    </row>
    <row r="5490" spans="1:74" ht="28.8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18" t="s">
        <v>5</v>
      </c>
      <c r="H5490" s="3">
        <v>2024</v>
      </c>
      <c r="I5490" s="20" t="s">
        <v>316</v>
      </c>
      <c r="J5490" s="184" t="s">
        <v>297</v>
      </c>
      <c r="K5490" s="184" t="s">
        <v>318</v>
      </c>
      <c r="L5490" s="187">
        <f t="shared" si="185"/>
        <v>0</v>
      </c>
      <c r="M5490" s="187">
        <f t="shared" si="186"/>
        <v>0</v>
      </c>
      <c r="N5490" s="186"/>
      <c r="O5490" s="33"/>
      <c r="P5490" s="33"/>
      <c r="Q5490" s="33"/>
      <c r="R5490" s="33"/>
      <c r="S5490" s="42"/>
      <c r="T5490" s="2"/>
      <c r="U5490" s="2"/>
      <c r="V5490" s="2"/>
      <c r="W5490" s="2"/>
      <c r="X5490" s="55"/>
      <c r="Y5490" s="62"/>
      <c r="Z5490" s="62"/>
      <c r="AA5490" s="62"/>
      <c r="AB5490" s="62"/>
      <c r="AC5490" s="68"/>
      <c r="AD5490" s="2"/>
      <c r="AE5490" s="2"/>
      <c r="AF5490" s="2"/>
      <c r="AG5490" s="2"/>
      <c r="AH5490" s="55"/>
      <c r="AI5490" s="72"/>
      <c r="AJ5490" s="72"/>
      <c r="AK5490" s="72"/>
      <c r="AL5490" s="72"/>
      <c r="AM5490" s="80"/>
      <c r="AN5490" s="2"/>
      <c r="AO5490" s="2"/>
      <c r="AP5490" s="2"/>
      <c r="AQ5490" s="2"/>
      <c r="AR5490" s="55"/>
      <c r="AS5490" s="85"/>
      <c r="AT5490" s="85"/>
      <c r="AU5490" s="85"/>
      <c r="AV5490" s="85"/>
      <c r="AW5490" s="100"/>
      <c r="AX5490" s="2"/>
      <c r="AY5490" s="2"/>
      <c r="AZ5490" s="2"/>
      <c r="BA5490" s="2"/>
      <c r="BB5490" s="55"/>
      <c r="BC5490" s="105"/>
      <c r="BD5490" s="105"/>
      <c r="BE5490" s="105"/>
      <c r="BF5490" s="105"/>
      <c r="BG5490" s="109"/>
      <c r="BH5490" s="2"/>
      <c r="BI5490" s="2"/>
      <c r="BJ5490" s="2"/>
      <c r="BK5490" s="2"/>
      <c r="BL5490" s="55"/>
      <c r="BM5490" s="48"/>
      <c r="BN5490" s="48"/>
      <c r="BO5490" s="48"/>
      <c r="BP5490" s="48"/>
      <c r="BQ5490" s="117"/>
      <c r="BR5490" s="2"/>
      <c r="BS5490" s="2"/>
      <c r="BT5490" s="2"/>
      <c r="BU5490" s="2"/>
      <c r="BV5490" s="55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18" t="s">
        <v>5</v>
      </c>
      <c r="H5491" s="3">
        <v>2024</v>
      </c>
      <c r="I5491" s="20" t="s">
        <v>316</v>
      </c>
      <c r="J5491" s="185" t="s">
        <v>348</v>
      </c>
      <c r="K5491" s="185" t="s">
        <v>320</v>
      </c>
      <c r="L5491" s="187">
        <f t="shared" si="185"/>
        <v>0</v>
      </c>
      <c r="M5491" s="187">
        <f t="shared" si="186"/>
        <v>0</v>
      </c>
      <c r="N5491" s="186"/>
      <c r="O5491" s="33"/>
      <c r="P5491" s="33"/>
      <c r="Q5491" s="33"/>
      <c r="R5491" s="33"/>
      <c r="S5491" s="42"/>
      <c r="T5491" s="2"/>
      <c r="U5491" s="2"/>
      <c r="V5491" s="2"/>
      <c r="W5491" s="2"/>
      <c r="X5491" s="55"/>
      <c r="Y5491" s="62"/>
      <c r="Z5491" s="62"/>
      <c r="AA5491" s="62"/>
      <c r="AB5491" s="62"/>
      <c r="AC5491" s="68"/>
      <c r="AD5491" s="2"/>
      <c r="AE5491" s="2"/>
      <c r="AF5491" s="2"/>
      <c r="AG5491" s="2"/>
      <c r="AH5491" s="55"/>
      <c r="AI5491" s="72"/>
      <c r="AJ5491" s="72"/>
      <c r="AK5491" s="72"/>
      <c r="AL5491" s="72"/>
      <c r="AM5491" s="80"/>
      <c r="AN5491" s="2"/>
      <c r="AO5491" s="2"/>
      <c r="AP5491" s="2"/>
      <c r="AQ5491" s="2"/>
      <c r="AR5491" s="55"/>
      <c r="AS5491" s="85"/>
      <c r="AT5491" s="85"/>
      <c r="AU5491" s="85"/>
      <c r="AV5491" s="85"/>
      <c r="AW5491" s="100"/>
      <c r="AX5491" s="2"/>
      <c r="AY5491" s="2"/>
      <c r="AZ5491" s="2"/>
      <c r="BA5491" s="2"/>
      <c r="BB5491" s="55"/>
      <c r="BC5491" s="105"/>
      <c r="BD5491" s="105"/>
      <c r="BE5491" s="105"/>
      <c r="BF5491" s="105"/>
      <c r="BG5491" s="109"/>
      <c r="BH5491" s="2"/>
      <c r="BI5491" s="2"/>
      <c r="BJ5491" s="2"/>
      <c r="BK5491" s="2"/>
      <c r="BL5491" s="55"/>
      <c r="BM5491" s="48"/>
      <c r="BN5491" s="48"/>
      <c r="BO5491" s="48"/>
      <c r="BP5491" s="48"/>
      <c r="BQ5491" s="117"/>
      <c r="BR5491" s="2"/>
      <c r="BS5491" s="2"/>
      <c r="BT5491" s="2"/>
      <c r="BU5491" s="2"/>
      <c r="BV5491" s="55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18" t="s">
        <v>5</v>
      </c>
      <c r="H5492" s="3">
        <v>2024</v>
      </c>
      <c r="I5492" s="20" t="s">
        <v>282</v>
      </c>
      <c r="J5492" s="184" t="s">
        <v>272</v>
      </c>
      <c r="K5492" s="184" t="s">
        <v>321</v>
      </c>
      <c r="L5492" s="187">
        <f t="shared" si="185"/>
        <v>0.01</v>
      </c>
      <c r="M5492" s="187">
        <f t="shared" si="186"/>
        <v>20.832000000000001</v>
      </c>
      <c r="N5492" s="186" t="s">
        <v>520</v>
      </c>
      <c r="O5492" s="33"/>
      <c r="P5492" s="33"/>
      <c r="Q5492" s="33"/>
      <c r="R5492" s="33"/>
      <c r="S5492" s="42"/>
      <c r="T5492" s="2"/>
      <c r="U5492" s="2"/>
      <c r="V5492" s="2"/>
      <c r="W5492" s="2"/>
      <c r="X5492" s="55"/>
      <c r="Y5492" s="62"/>
      <c r="Z5492" s="62"/>
      <c r="AA5492" s="62"/>
      <c r="AB5492" s="62"/>
      <c r="AC5492" s="68"/>
      <c r="AD5492" s="2"/>
      <c r="AE5492" s="2"/>
      <c r="AF5492" s="2"/>
      <c r="AG5492" s="2"/>
      <c r="AH5492" s="55"/>
      <c r="AI5492" s="72"/>
      <c r="AJ5492" s="72"/>
      <c r="AK5492" s="72" t="s">
        <v>520</v>
      </c>
      <c r="AL5492" s="72">
        <v>0.01</v>
      </c>
      <c r="AM5492" s="80">
        <v>20.832000000000001</v>
      </c>
      <c r="AN5492" s="2"/>
      <c r="AO5492" s="2"/>
      <c r="AP5492" s="2"/>
      <c r="AQ5492" s="2"/>
      <c r="AR5492" s="55"/>
      <c r="AS5492" s="85"/>
      <c r="AT5492" s="85"/>
      <c r="AU5492" s="85"/>
      <c r="AV5492" s="85"/>
      <c r="AW5492" s="100"/>
      <c r="AX5492" s="2"/>
      <c r="AY5492" s="2"/>
      <c r="AZ5492" s="2"/>
      <c r="BA5492" s="2"/>
      <c r="BB5492" s="55"/>
      <c r="BC5492" s="105"/>
      <c r="BD5492" s="105"/>
      <c r="BE5492" s="105"/>
      <c r="BF5492" s="105"/>
      <c r="BG5492" s="109"/>
      <c r="BH5492" s="2"/>
      <c r="BI5492" s="2"/>
      <c r="BJ5492" s="2"/>
      <c r="BK5492" s="2"/>
      <c r="BL5492" s="55"/>
      <c r="BM5492" s="48"/>
      <c r="BN5492" s="48"/>
      <c r="BO5492" s="48"/>
      <c r="BP5492" s="48"/>
      <c r="BQ5492" s="117"/>
      <c r="BR5492" s="2"/>
      <c r="BS5492" s="2"/>
      <c r="BT5492" s="2"/>
      <c r="BU5492" s="2"/>
      <c r="BV5492" s="55"/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18" t="s">
        <v>5</v>
      </c>
      <c r="H5493" s="3">
        <v>2024</v>
      </c>
      <c r="I5493" s="20" t="s">
        <v>282</v>
      </c>
      <c r="J5493" s="184" t="s">
        <v>273</v>
      </c>
      <c r="K5493" s="184" t="s">
        <v>321</v>
      </c>
      <c r="L5493" s="188">
        <f t="shared" si="185"/>
        <v>2.8500000000000001E-2</v>
      </c>
      <c r="M5493" s="187">
        <f t="shared" si="186"/>
        <v>69.204999999999998</v>
      </c>
      <c r="N5493" s="186" t="s">
        <v>1555</v>
      </c>
      <c r="O5493" s="33"/>
      <c r="P5493" s="33"/>
      <c r="Q5493" s="33">
        <v>100</v>
      </c>
      <c r="R5493" s="33">
        <v>5.0000000000000001E-4</v>
      </c>
      <c r="S5493" s="42">
        <v>1.081</v>
      </c>
      <c r="T5493" s="2"/>
      <c r="U5493" s="2"/>
      <c r="V5493" s="2">
        <v>55</v>
      </c>
      <c r="W5493" s="2">
        <v>4.0000000000000001E-3</v>
      </c>
      <c r="X5493" s="55">
        <v>12.250999999999999</v>
      </c>
      <c r="Y5493" s="62"/>
      <c r="Z5493" s="62"/>
      <c r="AA5493" s="62"/>
      <c r="AB5493" s="62"/>
      <c r="AC5493" s="68"/>
      <c r="AD5493" s="2"/>
      <c r="AE5493" s="2"/>
      <c r="AF5493" s="2"/>
      <c r="AG5493" s="2"/>
      <c r="AH5493" s="55"/>
      <c r="AI5493" s="72"/>
      <c r="AJ5493" s="72"/>
      <c r="AK5493" s="72" t="s">
        <v>520</v>
      </c>
      <c r="AL5493" s="72">
        <v>8.0000000000000002E-3</v>
      </c>
      <c r="AM5493" s="80">
        <v>16.803999999999998</v>
      </c>
      <c r="AN5493" s="2"/>
      <c r="AO5493" s="2"/>
      <c r="AP5493" s="2"/>
      <c r="AQ5493" s="2"/>
      <c r="AR5493" s="55"/>
      <c r="AS5493" s="85"/>
      <c r="AT5493" s="85"/>
      <c r="AU5493" s="85" t="s">
        <v>686</v>
      </c>
      <c r="AV5493" s="85">
        <v>8.0000000000000002E-3</v>
      </c>
      <c r="AW5493" s="100">
        <v>19.059999999999999</v>
      </c>
      <c r="AX5493" s="2"/>
      <c r="AY5493" s="2"/>
      <c r="AZ5493" s="2"/>
      <c r="BA5493" s="2"/>
      <c r="BB5493" s="55"/>
      <c r="BC5493" s="105"/>
      <c r="BD5493" s="105"/>
      <c r="BE5493" s="105"/>
      <c r="BF5493" s="105"/>
      <c r="BG5493" s="109"/>
      <c r="BH5493" s="2"/>
      <c r="BI5493" s="2"/>
      <c r="BJ5493" s="2"/>
      <c r="BK5493" s="2"/>
      <c r="BL5493" s="55"/>
      <c r="BM5493" s="48"/>
      <c r="BN5493" s="48"/>
      <c r="BO5493" s="48"/>
      <c r="BP5493" s="48"/>
      <c r="BQ5493" s="117"/>
      <c r="BR5493" s="2" t="s">
        <v>1554</v>
      </c>
      <c r="BS5493" s="2"/>
      <c r="BT5493" s="2"/>
      <c r="BU5493" s="2">
        <v>8.0000000000000002E-3</v>
      </c>
      <c r="BV5493" s="55">
        <v>20.009</v>
      </c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18" t="s">
        <v>5</v>
      </c>
      <c r="H5494" s="3">
        <v>2024</v>
      </c>
      <c r="I5494" s="20" t="s">
        <v>282</v>
      </c>
      <c r="J5494" s="184" t="s">
        <v>274</v>
      </c>
      <c r="K5494" s="184" t="s">
        <v>321</v>
      </c>
      <c r="L5494" s="187">
        <f t="shared" si="185"/>
        <v>1.6500000000000001E-2</v>
      </c>
      <c r="M5494" s="187">
        <f t="shared" si="186"/>
        <v>41.37</v>
      </c>
      <c r="N5494" s="186" t="s">
        <v>1556</v>
      </c>
      <c r="O5494" s="33"/>
      <c r="P5494" s="33"/>
      <c r="Q5494" s="33"/>
      <c r="R5494" s="33"/>
      <c r="S5494" s="42"/>
      <c r="T5494" s="2"/>
      <c r="U5494" s="2"/>
      <c r="V5494" s="2"/>
      <c r="W5494" s="2"/>
      <c r="X5494" s="55"/>
      <c r="Y5494" s="62">
        <v>3</v>
      </c>
      <c r="Z5494" s="62" t="s">
        <v>363</v>
      </c>
      <c r="AA5494" s="62"/>
      <c r="AB5494" s="62">
        <v>5.0000000000000001E-4</v>
      </c>
      <c r="AC5494" s="68">
        <v>0.72399999999999998</v>
      </c>
      <c r="AD5494" s="2"/>
      <c r="AE5494" s="2"/>
      <c r="AF5494" s="2"/>
      <c r="AG5494" s="2"/>
      <c r="AH5494" s="55"/>
      <c r="AI5494" s="72"/>
      <c r="AJ5494" s="72"/>
      <c r="AK5494" s="72"/>
      <c r="AL5494" s="72"/>
      <c r="AM5494" s="80"/>
      <c r="AN5494" s="2"/>
      <c r="AO5494" s="2"/>
      <c r="AP5494" s="2"/>
      <c r="AQ5494" s="2"/>
      <c r="AR5494" s="55"/>
      <c r="AS5494" s="85"/>
      <c r="AT5494" s="85"/>
      <c r="AU5494" s="85"/>
      <c r="AV5494" s="85"/>
      <c r="AW5494" s="100"/>
      <c r="AX5494" s="2"/>
      <c r="AY5494" s="2"/>
      <c r="AZ5494" s="2"/>
      <c r="BA5494" s="2"/>
      <c r="BB5494" s="55"/>
      <c r="BC5494" s="105"/>
      <c r="BD5494" s="105"/>
      <c r="BE5494" s="105"/>
      <c r="BF5494" s="105"/>
      <c r="BG5494" s="109"/>
      <c r="BH5494" s="2" t="s">
        <v>960</v>
      </c>
      <c r="BI5494" s="2"/>
      <c r="BJ5494" s="2"/>
      <c r="BK5494" s="2">
        <v>1.6E-2</v>
      </c>
      <c r="BL5494" s="55">
        <v>40.646000000000001</v>
      </c>
      <c r="BM5494" s="48"/>
      <c r="BN5494" s="48"/>
      <c r="BO5494" s="48"/>
      <c r="BP5494" s="48"/>
      <c r="BQ5494" s="117"/>
      <c r="BR5494" s="2"/>
      <c r="BS5494" s="2"/>
      <c r="BT5494" s="2"/>
      <c r="BU5494" s="2"/>
      <c r="BV5494" s="55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18" t="s">
        <v>5</v>
      </c>
      <c r="H5495" s="3">
        <v>2024</v>
      </c>
      <c r="I5495" s="20" t="s">
        <v>282</v>
      </c>
      <c r="J5495" s="184" t="s">
        <v>275</v>
      </c>
      <c r="K5495" s="184" t="s">
        <v>321</v>
      </c>
      <c r="L5495" s="187">
        <f t="shared" si="185"/>
        <v>1.2E-2</v>
      </c>
      <c r="M5495" s="187">
        <f t="shared" si="186"/>
        <v>15.795999999999999</v>
      </c>
      <c r="N5495" s="186" t="s">
        <v>1557</v>
      </c>
      <c r="O5495" s="33"/>
      <c r="P5495" s="33"/>
      <c r="Q5495" s="33"/>
      <c r="R5495" s="33"/>
      <c r="S5495" s="42"/>
      <c r="T5495" s="2"/>
      <c r="U5495" s="2"/>
      <c r="V5495" s="2"/>
      <c r="W5495" s="2"/>
      <c r="X5495" s="55"/>
      <c r="Y5495" s="62">
        <v>2</v>
      </c>
      <c r="Z5495" s="62" t="s">
        <v>370</v>
      </c>
      <c r="AA5495" s="62"/>
      <c r="AB5495" s="62">
        <v>6.0000000000000001E-3</v>
      </c>
      <c r="AC5495" s="68">
        <v>7.0549999999999997</v>
      </c>
      <c r="AD5495" s="2"/>
      <c r="AE5495" s="2"/>
      <c r="AF5495" s="2"/>
      <c r="AG5495" s="2"/>
      <c r="AH5495" s="55"/>
      <c r="AI5495" s="72"/>
      <c r="AJ5495" s="72"/>
      <c r="AK5495" s="72"/>
      <c r="AL5495" s="72"/>
      <c r="AM5495" s="80"/>
      <c r="AN5495" s="2"/>
      <c r="AO5495" s="2"/>
      <c r="AP5495" s="2"/>
      <c r="AQ5495" s="2"/>
      <c r="AR5495" s="55"/>
      <c r="AS5495" s="85"/>
      <c r="AT5495" s="85"/>
      <c r="AU5495" s="85"/>
      <c r="AV5495" s="85"/>
      <c r="AW5495" s="100"/>
      <c r="AX5495" s="2"/>
      <c r="AY5495" s="2"/>
      <c r="AZ5495" s="2"/>
      <c r="BA5495" s="2"/>
      <c r="BB5495" s="55"/>
      <c r="BC5495" s="105"/>
      <c r="BD5495" s="105"/>
      <c r="BE5495" s="105"/>
      <c r="BF5495" s="105"/>
      <c r="BG5495" s="109"/>
      <c r="BH5495" s="2" t="s">
        <v>966</v>
      </c>
      <c r="BI5495" s="2"/>
      <c r="BJ5495" s="2"/>
      <c r="BK5495" s="2">
        <v>6.0000000000000001E-3</v>
      </c>
      <c r="BL5495" s="55">
        <v>8.7409999999999997</v>
      </c>
      <c r="BM5495" s="48"/>
      <c r="BN5495" s="48"/>
      <c r="BO5495" s="48"/>
      <c r="BP5495" s="48"/>
      <c r="BQ5495" s="117"/>
      <c r="BR5495" s="2"/>
      <c r="BS5495" s="2"/>
      <c r="BT5495" s="2"/>
      <c r="BU5495" s="2"/>
      <c r="BV5495" s="55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18" t="s">
        <v>5</v>
      </c>
      <c r="H5496" s="3">
        <v>2024</v>
      </c>
      <c r="I5496" s="20" t="s">
        <v>282</v>
      </c>
      <c r="J5496" s="184" t="s">
        <v>276</v>
      </c>
      <c r="K5496" s="184" t="s">
        <v>320</v>
      </c>
      <c r="L5496" s="187">
        <f t="shared" si="185"/>
        <v>0</v>
      </c>
      <c r="M5496" s="187">
        <f t="shared" si="186"/>
        <v>0</v>
      </c>
      <c r="N5496" s="186"/>
      <c r="O5496" s="33"/>
      <c r="P5496" s="33"/>
      <c r="Q5496" s="33"/>
      <c r="R5496" s="33"/>
      <c r="S5496" s="42"/>
      <c r="T5496" s="2"/>
      <c r="U5496" s="2"/>
      <c r="V5496" s="2"/>
      <c r="W5496" s="2"/>
      <c r="X5496" s="55"/>
      <c r="Y5496" s="62"/>
      <c r="Z5496" s="62"/>
      <c r="AA5496" s="62"/>
      <c r="AB5496" s="62"/>
      <c r="AC5496" s="68"/>
      <c r="AD5496" s="2"/>
      <c r="AE5496" s="2"/>
      <c r="AF5496" s="2"/>
      <c r="AG5496" s="2"/>
      <c r="AH5496" s="55"/>
      <c r="AI5496" s="72"/>
      <c r="AJ5496" s="72"/>
      <c r="AK5496" s="72"/>
      <c r="AL5496" s="72"/>
      <c r="AM5496" s="80"/>
      <c r="AN5496" s="2"/>
      <c r="AO5496" s="2"/>
      <c r="AP5496" s="2"/>
      <c r="AQ5496" s="2"/>
      <c r="AR5496" s="55"/>
      <c r="AS5496" s="85"/>
      <c r="AT5496" s="85"/>
      <c r="AU5496" s="85"/>
      <c r="AV5496" s="85"/>
      <c r="AW5496" s="100"/>
      <c r="AX5496" s="2"/>
      <c r="AY5496" s="2"/>
      <c r="AZ5496" s="2"/>
      <c r="BA5496" s="2"/>
      <c r="BB5496" s="55"/>
      <c r="BC5496" s="105"/>
      <c r="BD5496" s="105"/>
      <c r="BE5496" s="105"/>
      <c r="BF5496" s="105"/>
      <c r="BG5496" s="109"/>
      <c r="BH5496" s="2"/>
      <c r="BI5496" s="2"/>
      <c r="BJ5496" s="2"/>
      <c r="BK5496" s="2"/>
      <c r="BL5496" s="55"/>
      <c r="BM5496" s="48"/>
      <c r="BN5496" s="48"/>
      <c r="BO5496" s="48"/>
      <c r="BP5496" s="48"/>
      <c r="BQ5496" s="117"/>
      <c r="BR5496" s="2"/>
      <c r="BS5496" s="2"/>
      <c r="BT5496" s="2"/>
      <c r="BU5496" s="2"/>
      <c r="BV5496" s="55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18" t="s">
        <v>5</v>
      </c>
      <c r="H5497" s="3">
        <v>2024</v>
      </c>
      <c r="I5497" s="20" t="s">
        <v>282</v>
      </c>
      <c r="J5497" s="184" t="s">
        <v>277</v>
      </c>
      <c r="K5497" s="184" t="s">
        <v>320</v>
      </c>
      <c r="L5497" s="187">
        <f t="shared" si="185"/>
        <v>2</v>
      </c>
      <c r="M5497" s="187">
        <f t="shared" si="186"/>
        <v>3.593</v>
      </c>
      <c r="N5497" s="186" t="s">
        <v>1232</v>
      </c>
      <c r="O5497" s="33"/>
      <c r="P5497" s="33"/>
      <c r="Q5497" s="33"/>
      <c r="R5497" s="33"/>
      <c r="S5497" s="42"/>
      <c r="T5497" s="2"/>
      <c r="U5497" s="2"/>
      <c r="V5497" s="2"/>
      <c r="W5497" s="2"/>
      <c r="X5497" s="55"/>
      <c r="Y5497" s="62">
        <v>3</v>
      </c>
      <c r="Z5497" s="62" t="s">
        <v>363</v>
      </c>
      <c r="AA5497" s="62"/>
      <c r="AB5497" s="62">
        <v>2</v>
      </c>
      <c r="AC5497" s="68">
        <v>3.593</v>
      </c>
      <c r="AD5497" s="2"/>
      <c r="AE5497" s="2"/>
      <c r="AF5497" s="2"/>
      <c r="AG5497" s="2"/>
      <c r="AH5497" s="55"/>
      <c r="AI5497" s="72"/>
      <c r="AJ5497" s="72"/>
      <c r="AK5497" s="72"/>
      <c r="AL5497" s="72"/>
      <c r="AM5497" s="80"/>
      <c r="AN5497" s="2"/>
      <c r="AO5497" s="2"/>
      <c r="AP5497" s="2"/>
      <c r="AQ5497" s="2"/>
      <c r="AR5497" s="55"/>
      <c r="AS5497" s="85"/>
      <c r="AT5497" s="85"/>
      <c r="AU5497" s="85"/>
      <c r="AV5497" s="85"/>
      <c r="AW5497" s="100"/>
      <c r="AX5497" s="2"/>
      <c r="AY5497" s="2"/>
      <c r="AZ5497" s="2"/>
      <c r="BA5497" s="2"/>
      <c r="BB5497" s="55"/>
      <c r="BC5497" s="105"/>
      <c r="BD5497" s="105"/>
      <c r="BE5497" s="105"/>
      <c r="BF5497" s="105"/>
      <c r="BG5497" s="109"/>
      <c r="BH5497" s="2"/>
      <c r="BI5497" s="2"/>
      <c r="BJ5497" s="2"/>
      <c r="BK5497" s="2"/>
      <c r="BL5497" s="55"/>
      <c r="BM5497" s="48"/>
      <c r="BN5497" s="48"/>
      <c r="BO5497" s="48"/>
      <c r="BP5497" s="48"/>
      <c r="BQ5497" s="117"/>
      <c r="BR5497" s="2"/>
      <c r="BS5497" s="2"/>
      <c r="BT5497" s="2"/>
      <c r="BU5497" s="2"/>
      <c r="BV5497" s="55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18" t="s">
        <v>5</v>
      </c>
      <c r="H5498" s="3">
        <v>2024</v>
      </c>
      <c r="I5498" s="20" t="s">
        <v>283</v>
      </c>
      <c r="J5498" s="184" t="s">
        <v>298</v>
      </c>
      <c r="K5498" s="184" t="s">
        <v>321</v>
      </c>
      <c r="L5498" s="187">
        <f t="shared" si="185"/>
        <v>0</v>
      </c>
      <c r="M5498" s="187">
        <f t="shared" si="186"/>
        <v>0</v>
      </c>
      <c r="N5498" s="186"/>
      <c r="O5498" s="33"/>
      <c r="P5498" s="33"/>
      <c r="Q5498" s="33"/>
      <c r="R5498" s="33"/>
      <c r="S5498" s="42"/>
      <c r="T5498" s="2"/>
      <c r="U5498" s="2"/>
      <c r="V5498" s="2"/>
      <c r="W5498" s="2"/>
      <c r="X5498" s="55"/>
      <c r="Y5498" s="62"/>
      <c r="Z5498" s="62"/>
      <c r="AA5498" s="62"/>
      <c r="AB5498" s="62"/>
      <c r="AC5498" s="68"/>
      <c r="AD5498" s="2"/>
      <c r="AE5498" s="2"/>
      <c r="AF5498" s="2"/>
      <c r="AG5498" s="2"/>
      <c r="AH5498" s="55"/>
      <c r="AI5498" s="72"/>
      <c r="AJ5498" s="72"/>
      <c r="AK5498" s="72"/>
      <c r="AL5498" s="72"/>
      <c r="AM5498" s="80"/>
      <c r="AN5498" s="2"/>
      <c r="AO5498" s="2"/>
      <c r="AP5498" s="2"/>
      <c r="AQ5498" s="2"/>
      <c r="AR5498" s="55"/>
      <c r="AS5498" s="85"/>
      <c r="AT5498" s="85"/>
      <c r="AU5498" s="85"/>
      <c r="AV5498" s="85"/>
      <c r="AW5498" s="100"/>
      <c r="AX5498" s="2"/>
      <c r="AY5498" s="2"/>
      <c r="AZ5498" s="2"/>
      <c r="BA5498" s="2"/>
      <c r="BB5498" s="55"/>
      <c r="BC5498" s="105"/>
      <c r="BD5498" s="105"/>
      <c r="BE5498" s="105"/>
      <c r="BF5498" s="105"/>
      <c r="BG5498" s="109"/>
      <c r="BH5498" s="2"/>
      <c r="BI5498" s="2"/>
      <c r="BJ5498" s="2"/>
      <c r="BK5498" s="2"/>
      <c r="BL5498" s="55"/>
      <c r="BM5498" s="48"/>
      <c r="BN5498" s="48"/>
      <c r="BO5498" s="48"/>
      <c r="BP5498" s="48"/>
      <c r="BQ5498" s="117"/>
      <c r="BR5498" s="2"/>
      <c r="BS5498" s="2"/>
      <c r="BT5498" s="2"/>
      <c r="BU5498" s="2"/>
      <c r="BV5498" s="55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18" t="s">
        <v>5</v>
      </c>
      <c r="H5499" s="3">
        <v>2024</v>
      </c>
      <c r="I5499" s="20" t="s">
        <v>283</v>
      </c>
      <c r="J5499" s="184" t="s">
        <v>278</v>
      </c>
      <c r="K5499" s="184" t="s">
        <v>320</v>
      </c>
      <c r="L5499" s="187">
        <f t="shared" si="185"/>
        <v>6</v>
      </c>
      <c r="M5499" s="187">
        <f t="shared" si="186"/>
        <v>9.9240000000000013</v>
      </c>
      <c r="N5499" s="186" t="s">
        <v>1559</v>
      </c>
      <c r="O5499" s="33"/>
      <c r="P5499" s="33"/>
      <c r="Q5499" s="33"/>
      <c r="R5499" s="33"/>
      <c r="S5499" s="42"/>
      <c r="T5499" s="2">
        <v>3</v>
      </c>
      <c r="U5499" s="2" t="s">
        <v>381</v>
      </c>
      <c r="V5499" s="2"/>
      <c r="W5499" s="2">
        <v>5</v>
      </c>
      <c r="X5499" s="55">
        <v>8.3640000000000008</v>
      </c>
      <c r="Y5499" s="62"/>
      <c r="Z5499" s="62"/>
      <c r="AA5499" s="62"/>
      <c r="AB5499" s="62"/>
      <c r="AC5499" s="68"/>
      <c r="AD5499" s="2"/>
      <c r="AE5499" s="2"/>
      <c r="AF5499" s="2"/>
      <c r="AG5499" s="2"/>
      <c r="AH5499" s="55"/>
      <c r="AI5499" s="72"/>
      <c r="AJ5499" s="72"/>
      <c r="AK5499" s="72"/>
      <c r="AL5499" s="72"/>
      <c r="AM5499" s="80"/>
      <c r="AN5499" s="2"/>
      <c r="AO5499" s="2"/>
      <c r="AP5499" s="2"/>
      <c r="AQ5499" s="2"/>
      <c r="AR5499" s="55"/>
      <c r="AS5499" s="85"/>
      <c r="AT5499" s="85"/>
      <c r="AU5499" s="85"/>
      <c r="AV5499" s="85"/>
      <c r="AW5499" s="100"/>
      <c r="AX5499" s="2"/>
      <c r="AY5499" s="2"/>
      <c r="AZ5499" s="2"/>
      <c r="BA5499" s="2"/>
      <c r="BB5499" s="55"/>
      <c r="BC5499" s="105"/>
      <c r="BD5499" s="105"/>
      <c r="BE5499" s="105"/>
      <c r="BF5499" s="105"/>
      <c r="BG5499" s="109"/>
      <c r="BH5499" s="2" t="s">
        <v>999</v>
      </c>
      <c r="BI5499" s="2"/>
      <c r="BJ5499" s="2"/>
      <c r="BK5499" s="2">
        <v>1</v>
      </c>
      <c r="BL5499" s="55">
        <v>1.56</v>
      </c>
      <c r="BM5499" s="48"/>
      <c r="BN5499" s="48"/>
      <c r="BO5499" s="48"/>
      <c r="BP5499" s="48"/>
      <c r="BQ5499" s="117"/>
      <c r="BR5499" s="2"/>
      <c r="BS5499" s="2"/>
      <c r="BT5499" s="2"/>
      <c r="BU5499" s="2"/>
      <c r="BV5499" s="55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18" t="s">
        <v>5</v>
      </c>
      <c r="H5500" s="3">
        <v>2024</v>
      </c>
      <c r="I5500" s="20" t="s">
        <v>283</v>
      </c>
      <c r="J5500" s="184" t="s">
        <v>279</v>
      </c>
      <c r="K5500" s="184" t="s">
        <v>320</v>
      </c>
      <c r="L5500" s="187">
        <f t="shared" si="185"/>
        <v>0</v>
      </c>
      <c r="M5500" s="187">
        <f t="shared" si="186"/>
        <v>0</v>
      </c>
      <c r="N5500" s="186"/>
      <c r="O5500" s="33"/>
      <c r="P5500" s="33"/>
      <c r="Q5500" s="33"/>
      <c r="R5500" s="33"/>
      <c r="S5500" s="42"/>
      <c r="T5500" s="2"/>
      <c r="U5500" s="2"/>
      <c r="V5500" s="2"/>
      <c r="W5500" s="2"/>
      <c r="X5500" s="55"/>
      <c r="Y5500" s="62"/>
      <c r="Z5500" s="62"/>
      <c r="AA5500" s="62"/>
      <c r="AB5500" s="62"/>
      <c r="AC5500" s="68"/>
      <c r="AD5500" s="2"/>
      <c r="AE5500" s="2"/>
      <c r="AF5500" s="2"/>
      <c r="AG5500" s="2"/>
      <c r="AH5500" s="55"/>
      <c r="AI5500" s="72"/>
      <c r="AJ5500" s="72"/>
      <c r="AK5500" s="72"/>
      <c r="AL5500" s="72"/>
      <c r="AM5500" s="80"/>
      <c r="AN5500" s="2"/>
      <c r="AO5500" s="2"/>
      <c r="AP5500" s="2"/>
      <c r="AQ5500" s="2"/>
      <c r="AR5500" s="55"/>
      <c r="AS5500" s="85"/>
      <c r="AT5500" s="85"/>
      <c r="AU5500" s="85"/>
      <c r="AV5500" s="85"/>
      <c r="AW5500" s="100"/>
      <c r="AX5500" s="2"/>
      <c r="AY5500" s="2"/>
      <c r="AZ5500" s="2"/>
      <c r="BA5500" s="2"/>
      <c r="BB5500" s="55"/>
      <c r="BC5500" s="105"/>
      <c r="BD5500" s="105"/>
      <c r="BE5500" s="105"/>
      <c r="BF5500" s="105"/>
      <c r="BG5500" s="109"/>
      <c r="BH5500" s="2"/>
      <c r="BI5500" s="2"/>
      <c r="BJ5500" s="2"/>
      <c r="BK5500" s="2"/>
      <c r="BL5500" s="55"/>
      <c r="BM5500" s="48"/>
      <c r="BN5500" s="48"/>
      <c r="BO5500" s="48"/>
      <c r="BP5500" s="48"/>
      <c r="BQ5500" s="117"/>
      <c r="BR5500" s="2"/>
      <c r="BS5500" s="2"/>
      <c r="BT5500" s="2"/>
      <c r="BU5500" s="2"/>
      <c r="BV5500" s="55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18" t="s">
        <v>5</v>
      </c>
      <c r="H5501" s="3">
        <v>2024</v>
      </c>
      <c r="I5501" s="20" t="s">
        <v>286</v>
      </c>
      <c r="J5501" s="184" t="s">
        <v>280</v>
      </c>
      <c r="K5501" s="184" t="s">
        <v>319</v>
      </c>
      <c r="L5501" s="187">
        <f t="shared" si="185"/>
        <v>0</v>
      </c>
      <c r="M5501" s="187">
        <f t="shared" si="186"/>
        <v>0</v>
      </c>
      <c r="N5501" s="186"/>
      <c r="O5501" s="33"/>
      <c r="P5501" s="33"/>
      <c r="Q5501" s="33"/>
      <c r="R5501" s="33"/>
      <c r="S5501" s="42"/>
      <c r="T5501" s="2"/>
      <c r="U5501" s="2"/>
      <c r="V5501" s="2"/>
      <c r="W5501" s="2"/>
      <c r="X5501" s="55"/>
      <c r="Y5501" s="62"/>
      <c r="Z5501" s="62"/>
      <c r="AA5501" s="62"/>
      <c r="AB5501" s="62"/>
      <c r="AC5501" s="68"/>
      <c r="AD5501" s="2"/>
      <c r="AE5501" s="2"/>
      <c r="AF5501" s="2"/>
      <c r="AG5501" s="2"/>
      <c r="AH5501" s="55"/>
      <c r="AI5501" s="72"/>
      <c r="AJ5501" s="72"/>
      <c r="AK5501" s="72"/>
      <c r="AL5501" s="72"/>
      <c r="AM5501" s="80"/>
      <c r="AN5501" s="2"/>
      <c r="AO5501" s="2"/>
      <c r="AP5501" s="2"/>
      <c r="AQ5501" s="2"/>
      <c r="AR5501" s="55"/>
      <c r="AS5501" s="85"/>
      <c r="AT5501" s="85"/>
      <c r="AU5501" s="85"/>
      <c r="AV5501" s="85"/>
      <c r="AW5501" s="100"/>
      <c r="AX5501" s="2"/>
      <c r="AY5501" s="2"/>
      <c r="AZ5501" s="2"/>
      <c r="BA5501" s="2"/>
      <c r="BB5501" s="55"/>
      <c r="BC5501" s="105"/>
      <c r="BD5501" s="105"/>
      <c r="BE5501" s="105"/>
      <c r="BF5501" s="105"/>
      <c r="BG5501" s="109"/>
      <c r="BH5501" s="2"/>
      <c r="BI5501" s="2"/>
      <c r="BJ5501" s="2"/>
      <c r="BK5501" s="2"/>
      <c r="BL5501" s="55"/>
      <c r="BM5501" s="48"/>
      <c r="BN5501" s="48"/>
      <c r="BO5501" s="48"/>
      <c r="BP5501" s="48"/>
      <c r="BQ5501" s="117"/>
      <c r="BR5501" s="2"/>
      <c r="BS5501" s="2"/>
      <c r="BT5501" s="2"/>
      <c r="BU5501" s="2"/>
      <c r="BV5501" s="55"/>
    </row>
    <row r="5502" spans="1:74" ht="28.8" hidden="1" x14ac:dyDescent="0.3">
      <c r="A5502" s="2" t="s">
        <v>191</v>
      </c>
      <c r="B5502" s="2" t="s">
        <v>2</v>
      </c>
      <c r="C5502" s="2" t="s">
        <v>3</v>
      </c>
      <c r="D5502" s="2" t="s">
        <v>124</v>
      </c>
      <c r="E5502" s="5" t="s">
        <v>192</v>
      </c>
      <c r="F5502" s="3"/>
      <c r="G5502" s="18" t="s">
        <v>5</v>
      </c>
      <c r="H5502" s="3">
        <v>2024</v>
      </c>
      <c r="I5502" s="20" t="s">
        <v>286</v>
      </c>
      <c r="J5502" s="184" t="s">
        <v>281</v>
      </c>
      <c r="K5502" s="184" t="s">
        <v>319</v>
      </c>
      <c r="L5502" s="187">
        <f t="shared" si="185"/>
        <v>0</v>
      </c>
      <c r="M5502" s="187">
        <f t="shared" si="186"/>
        <v>42.289000000000001</v>
      </c>
      <c r="N5502" s="186" t="s">
        <v>1558</v>
      </c>
      <c r="O5502" s="33"/>
      <c r="P5502" s="33"/>
      <c r="Q5502" s="33"/>
      <c r="R5502" s="33"/>
      <c r="S5502" s="42"/>
      <c r="T5502" s="44"/>
      <c r="U5502" s="2"/>
      <c r="V5502" s="2"/>
      <c r="W5502" s="2"/>
      <c r="X5502" s="55"/>
      <c r="Y5502" s="62" t="s">
        <v>463</v>
      </c>
      <c r="Z5502" s="62"/>
      <c r="AA5502" s="62"/>
      <c r="AB5502" s="62"/>
      <c r="AC5502" s="68">
        <v>2.5819999999999999</v>
      </c>
      <c r="AD5502" s="2"/>
      <c r="AE5502" s="2"/>
      <c r="AF5502" s="2"/>
      <c r="AG5502" s="2"/>
      <c r="AH5502" s="55"/>
      <c r="AI5502" s="72"/>
      <c r="AJ5502" s="72"/>
      <c r="AK5502" s="72"/>
      <c r="AL5502" s="72"/>
      <c r="AM5502" s="80"/>
      <c r="AN5502" s="2"/>
      <c r="AO5502" s="2"/>
      <c r="AP5502" s="2"/>
      <c r="AQ5502" s="2"/>
      <c r="AR5502" s="55"/>
      <c r="AS5502" s="85"/>
      <c r="AT5502" s="85"/>
      <c r="AU5502" s="85"/>
      <c r="AV5502" s="85"/>
      <c r="AW5502" s="100"/>
      <c r="AX5502" s="2"/>
      <c r="AY5502" s="2"/>
      <c r="AZ5502" s="2"/>
      <c r="BA5502" s="2"/>
      <c r="BB5502" s="55"/>
      <c r="BC5502" s="105" t="s">
        <v>1061</v>
      </c>
      <c r="BD5502" s="105"/>
      <c r="BE5502" s="105"/>
      <c r="BF5502" s="105"/>
      <c r="BG5502" s="109">
        <v>4.5</v>
      </c>
      <c r="BH5502" s="2"/>
      <c r="BI5502" s="2"/>
      <c r="BJ5502" s="2"/>
      <c r="BK5502" s="2"/>
      <c r="BL5502" s="55"/>
      <c r="BM5502" s="48" t="s">
        <v>1165</v>
      </c>
      <c r="BN5502" s="48"/>
      <c r="BO5502" s="48"/>
      <c r="BP5502" s="48"/>
      <c r="BQ5502" s="117">
        <v>21.120999999999999</v>
      </c>
      <c r="BR5502" s="2"/>
      <c r="BS5502" s="2"/>
      <c r="BT5502" s="2"/>
      <c r="BU5502" s="2"/>
      <c r="BV5502" s="55">
        <v>14.086</v>
      </c>
    </row>
    <row r="5503" spans="1:74" s="13" customFormat="1" hidden="1" x14ac:dyDescent="0.3">
      <c r="A5503" s="12" t="s">
        <v>191</v>
      </c>
      <c r="B5503" s="12" t="s">
        <v>2</v>
      </c>
      <c r="C5503" s="12" t="s">
        <v>3</v>
      </c>
      <c r="D5503" s="12" t="s">
        <v>124</v>
      </c>
      <c r="E5503" s="6" t="s">
        <v>192</v>
      </c>
      <c r="F5503" s="7"/>
      <c r="G5503" s="19" t="s">
        <v>5</v>
      </c>
      <c r="H5503" s="7">
        <v>2024</v>
      </c>
      <c r="I5503" s="21"/>
      <c r="J5503" s="12" t="s">
        <v>314</v>
      </c>
      <c r="K5503" s="12"/>
      <c r="L5503" s="147"/>
      <c r="M5503" s="147">
        <f>SUM(M5465:M5502)</f>
        <v>216.76599999999996</v>
      </c>
      <c r="N5503" s="183"/>
      <c r="O5503" s="12"/>
      <c r="P5503" s="12"/>
      <c r="Q5503" s="12"/>
      <c r="R5503" s="12"/>
      <c r="S5503" s="47">
        <f>SUM(S5465:S5502)</f>
        <v>1.081</v>
      </c>
      <c r="T5503" s="12"/>
      <c r="U5503" s="12"/>
      <c r="V5503" s="12"/>
      <c r="W5503" s="12"/>
      <c r="X5503" s="47">
        <f>SUM(X5465:X5502)</f>
        <v>20.615000000000002</v>
      </c>
      <c r="Y5503" s="12"/>
      <c r="Z5503" s="12"/>
      <c r="AA5503" s="12"/>
      <c r="AB5503" s="12"/>
      <c r="AC5503" s="47">
        <f>SUM(AC5465:AC5502)</f>
        <v>27.711000000000002</v>
      </c>
      <c r="AD5503" s="12"/>
      <c r="AE5503" s="12"/>
      <c r="AF5503" s="12"/>
      <c r="AG5503" s="12"/>
      <c r="AH5503" s="47">
        <f>SUM(AH5465:AH5502)</f>
        <v>0</v>
      </c>
      <c r="AI5503" s="12"/>
      <c r="AJ5503" s="12"/>
      <c r="AK5503" s="12"/>
      <c r="AL5503" s="12"/>
      <c r="AM5503" s="47">
        <f>SUM(AM5465:AM5502)</f>
        <v>37.635999999999996</v>
      </c>
      <c r="AN5503" s="12"/>
      <c r="AO5503" s="12"/>
      <c r="AP5503" s="12"/>
      <c r="AQ5503" s="12"/>
      <c r="AR5503" s="47">
        <f>SUM(AR5465:AR5502)</f>
        <v>0</v>
      </c>
      <c r="AS5503" s="12"/>
      <c r="AT5503" s="12"/>
      <c r="AU5503" s="12"/>
      <c r="AV5503" s="12"/>
      <c r="AW5503" s="47">
        <f>SUM(AW5465:AW5502)</f>
        <v>19.059999999999999</v>
      </c>
      <c r="AX5503" s="12"/>
      <c r="AY5503" s="12"/>
      <c r="AZ5503" s="12"/>
      <c r="BA5503" s="12"/>
      <c r="BB5503" s="47">
        <f>SUM(BB5465:BB5502)</f>
        <v>0</v>
      </c>
      <c r="BC5503" s="12"/>
      <c r="BD5503" s="12"/>
      <c r="BE5503" s="12"/>
      <c r="BF5503" s="12"/>
      <c r="BG5503" s="47">
        <f>SUM(BG5465:BG5502)</f>
        <v>4.5</v>
      </c>
      <c r="BH5503" s="12"/>
      <c r="BI5503" s="12"/>
      <c r="BJ5503" s="12"/>
      <c r="BK5503" s="12"/>
      <c r="BL5503" s="47">
        <f>SUM(BL5465:BL5502)</f>
        <v>50.947000000000003</v>
      </c>
      <c r="BM5503" s="12"/>
      <c r="BN5503" s="12"/>
      <c r="BO5503" s="12"/>
      <c r="BP5503" s="12"/>
      <c r="BQ5503" s="47">
        <f>SUM(BQ5465:BQ5502)</f>
        <v>21.120999999999999</v>
      </c>
      <c r="BR5503" s="12"/>
      <c r="BS5503" s="12"/>
      <c r="BT5503" s="12"/>
      <c r="BU5503" s="12"/>
      <c r="BV5503" s="47">
        <f>SUM(BV5465:BV5502)</f>
        <v>34.094999999999999</v>
      </c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18" t="s">
        <v>5</v>
      </c>
      <c r="H5504" s="3">
        <v>2024</v>
      </c>
      <c r="I5504" s="20" t="s">
        <v>287</v>
      </c>
      <c r="J5504" s="184" t="s">
        <v>267</v>
      </c>
      <c r="K5504" s="184" t="s">
        <v>318</v>
      </c>
      <c r="L5504" s="187">
        <f t="shared" si="185"/>
        <v>0</v>
      </c>
      <c r="M5504" s="187">
        <f t="shared" si="186"/>
        <v>0</v>
      </c>
      <c r="N5504" s="186"/>
      <c r="O5504" s="33"/>
      <c r="P5504" s="33"/>
      <c r="Q5504" s="33"/>
      <c r="R5504" s="33"/>
      <c r="S5504" s="42"/>
      <c r="T5504" s="2"/>
      <c r="U5504" s="2"/>
      <c r="V5504" s="2"/>
      <c r="W5504" s="2"/>
      <c r="X5504" s="55"/>
      <c r="Y5504" s="62"/>
      <c r="Z5504" s="62"/>
      <c r="AA5504" s="62"/>
      <c r="AB5504" s="62"/>
      <c r="AC5504" s="68"/>
      <c r="AD5504" s="2"/>
      <c r="AE5504" s="2"/>
      <c r="AF5504" s="2"/>
      <c r="AG5504" s="2"/>
      <c r="AH5504" s="55"/>
      <c r="AI5504" s="72"/>
      <c r="AJ5504" s="72"/>
      <c r="AK5504" s="72"/>
      <c r="AL5504" s="72"/>
      <c r="AM5504" s="80"/>
      <c r="AN5504" s="2"/>
      <c r="AO5504" s="2"/>
      <c r="AP5504" s="2"/>
      <c r="AQ5504" s="2"/>
      <c r="AR5504" s="55"/>
      <c r="AS5504" s="85"/>
      <c r="AT5504" s="85"/>
      <c r="AU5504" s="85"/>
      <c r="AV5504" s="85"/>
      <c r="AW5504" s="100"/>
      <c r="AX5504" s="2"/>
      <c r="AY5504" s="2"/>
      <c r="AZ5504" s="2"/>
      <c r="BA5504" s="2"/>
      <c r="BB5504" s="55"/>
      <c r="BC5504" s="105"/>
      <c r="BD5504" s="105"/>
      <c r="BE5504" s="105"/>
      <c r="BF5504" s="105"/>
      <c r="BG5504" s="109"/>
      <c r="BH5504" s="2"/>
      <c r="BI5504" s="2"/>
      <c r="BJ5504" s="2"/>
      <c r="BK5504" s="2"/>
      <c r="BL5504" s="55"/>
      <c r="BM5504" s="48"/>
      <c r="BN5504" s="48"/>
      <c r="BO5504" s="48"/>
      <c r="BP5504" s="48"/>
      <c r="BQ5504" s="117"/>
      <c r="BR5504" s="2"/>
      <c r="BS5504" s="2"/>
      <c r="BT5504" s="2"/>
      <c r="BU5504" s="2"/>
      <c r="BV5504" s="55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18" t="s">
        <v>5</v>
      </c>
      <c r="H5505" s="3">
        <v>2024</v>
      </c>
      <c r="I5505" s="20" t="s">
        <v>287</v>
      </c>
      <c r="J5505" s="184" t="s">
        <v>291</v>
      </c>
      <c r="K5505" s="184" t="s">
        <v>319</v>
      </c>
      <c r="L5505" s="187">
        <f t="shared" si="185"/>
        <v>0</v>
      </c>
      <c r="M5505" s="187">
        <f t="shared" si="186"/>
        <v>0</v>
      </c>
      <c r="N5505" s="186"/>
      <c r="O5505" s="33"/>
      <c r="P5505" s="33"/>
      <c r="Q5505" s="33"/>
      <c r="R5505" s="33"/>
      <c r="S5505" s="42"/>
      <c r="T5505" s="2"/>
      <c r="U5505" s="2"/>
      <c r="V5505" s="2"/>
      <c r="W5505" s="2"/>
      <c r="X5505" s="55"/>
      <c r="Y5505" s="62"/>
      <c r="Z5505" s="62"/>
      <c r="AA5505" s="62"/>
      <c r="AB5505" s="62"/>
      <c r="AC5505" s="68"/>
      <c r="AD5505" s="2"/>
      <c r="AE5505" s="2"/>
      <c r="AF5505" s="2"/>
      <c r="AG5505" s="2"/>
      <c r="AH5505" s="55"/>
      <c r="AI5505" s="72"/>
      <c r="AJ5505" s="72"/>
      <c r="AK5505" s="72"/>
      <c r="AL5505" s="72"/>
      <c r="AM5505" s="80"/>
      <c r="AN5505" s="2"/>
      <c r="AO5505" s="2"/>
      <c r="AP5505" s="2"/>
      <c r="AQ5505" s="2"/>
      <c r="AR5505" s="55"/>
      <c r="AS5505" s="85"/>
      <c r="AT5505" s="85"/>
      <c r="AU5505" s="85"/>
      <c r="AV5505" s="85"/>
      <c r="AW5505" s="100"/>
      <c r="AX5505" s="2"/>
      <c r="AY5505" s="2"/>
      <c r="AZ5505" s="2"/>
      <c r="BA5505" s="2"/>
      <c r="BB5505" s="55"/>
      <c r="BC5505" s="105"/>
      <c r="BD5505" s="105"/>
      <c r="BE5505" s="105"/>
      <c r="BF5505" s="105"/>
      <c r="BG5505" s="109"/>
      <c r="BH5505" s="2"/>
      <c r="BI5505" s="2"/>
      <c r="BJ5505" s="2"/>
      <c r="BK5505" s="2"/>
      <c r="BL5505" s="55"/>
      <c r="BM5505" s="48"/>
      <c r="BN5505" s="48"/>
      <c r="BO5505" s="48"/>
      <c r="BP5505" s="48"/>
      <c r="BQ5505" s="117"/>
      <c r="BR5505" s="2"/>
      <c r="BS5505" s="2"/>
      <c r="BT5505" s="2"/>
      <c r="BU5505" s="2"/>
      <c r="BV5505" s="55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18" t="s">
        <v>5</v>
      </c>
      <c r="H5506" s="3">
        <v>2024</v>
      </c>
      <c r="I5506" s="20" t="s">
        <v>286</v>
      </c>
      <c r="J5506" s="184" t="s">
        <v>336</v>
      </c>
      <c r="K5506" s="184" t="s">
        <v>319</v>
      </c>
      <c r="L5506" s="187">
        <f t="shared" si="185"/>
        <v>0</v>
      </c>
      <c r="M5506" s="187">
        <f t="shared" si="186"/>
        <v>0</v>
      </c>
      <c r="N5506" s="186"/>
      <c r="O5506" s="33"/>
      <c r="P5506" s="33"/>
      <c r="Q5506" s="33"/>
      <c r="R5506" s="33"/>
      <c r="S5506" s="42"/>
      <c r="T5506" s="2"/>
      <c r="U5506" s="2"/>
      <c r="V5506" s="2"/>
      <c r="W5506" s="2"/>
      <c r="X5506" s="55"/>
      <c r="Y5506" s="62"/>
      <c r="Z5506" s="62"/>
      <c r="AA5506" s="62"/>
      <c r="AB5506" s="62"/>
      <c r="AC5506" s="68"/>
      <c r="AD5506" s="2"/>
      <c r="AE5506" s="2"/>
      <c r="AF5506" s="2"/>
      <c r="AG5506" s="2"/>
      <c r="AH5506" s="55"/>
      <c r="AI5506" s="72"/>
      <c r="AJ5506" s="72"/>
      <c r="AK5506" s="72"/>
      <c r="AL5506" s="72"/>
      <c r="AM5506" s="80"/>
      <c r="AN5506" s="2"/>
      <c r="AO5506" s="2"/>
      <c r="AP5506" s="2"/>
      <c r="AQ5506" s="2"/>
      <c r="AR5506" s="55"/>
      <c r="AS5506" s="85"/>
      <c r="AT5506" s="85"/>
      <c r="AU5506" s="85"/>
      <c r="AV5506" s="85"/>
      <c r="AW5506" s="100"/>
      <c r="AX5506" s="2"/>
      <c r="AY5506" s="2"/>
      <c r="AZ5506" s="2"/>
      <c r="BA5506" s="2"/>
      <c r="BB5506" s="55"/>
      <c r="BC5506" s="105"/>
      <c r="BD5506" s="105"/>
      <c r="BE5506" s="105"/>
      <c r="BF5506" s="105"/>
      <c r="BG5506" s="109"/>
      <c r="BH5506" s="2"/>
      <c r="BI5506" s="2"/>
      <c r="BJ5506" s="2"/>
      <c r="BK5506" s="2"/>
      <c r="BL5506" s="55"/>
      <c r="BM5506" s="48"/>
      <c r="BN5506" s="48"/>
      <c r="BO5506" s="48"/>
      <c r="BP5506" s="48"/>
      <c r="BQ5506" s="117"/>
      <c r="BR5506" s="2"/>
      <c r="BS5506" s="2"/>
      <c r="BT5506" s="2"/>
      <c r="BU5506" s="2"/>
      <c r="BV5506" s="55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18" t="s">
        <v>5</v>
      </c>
      <c r="H5507" s="3">
        <v>2024</v>
      </c>
      <c r="I5507" s="20" t="s">
        <v>286</v>
      </c>
      <c r="J5507" s="185" t="s">
        <v>337</v>
      </c>
      <c r="K5507" s="185" t="s">
        <v>318</v>
      </c>
      <c r="L5507" s="187">
        <f t="shared" si="185"/>
        <v>0</v>
      </c>
      <c r="M5507" s="187">
        <f t="shared" si="186"/>
        <v>0</v>
      </c>
      <c r="N5507" s="186"/>
      <c r="O5507" s="53"/>
      <c r="P5507" s="53"/>
      <c r="Q5507" s="53"/>
      <c r="R5507" s="53"/>
      <c r="S5507" s="54"/>
      <c r="T5507" s="8"/>
      <c r="U5507" s="8"/>
      <c r="V5507" s="8"/>
      <c r="W5507" s="8"/>
      <c r="X5507" s="122"/>
      <c r="Y5507" s="135"/>
      <c r="Z5507" s="135"/>
      <c r="AA5507" s="135"/>
      <c r="AB5507" s="135"/>
      <c r="AC5507" s="136"/>
      <c r="AD5507" s="8"/>
      <c r="AE5507" s="8"/>
      <c r="AF5507" s="8"/>
      <c r="AG5507" s="8"/>
      <c r="AH5507" s="122"/>
      <c r="AI5507" s="137"/>
      <c r="AJ5507" s="137"/>
      <c r="AK5507" s="137"/>
      <c r="AL5507" s="137"/>
      <c r="AM5507" s="138"/>
      <c r="AN5507" s="8"/>
      <c r="AO5507" s="8"/>
      <c r="AP5507" s="8"/>
      <c r="AQ5507" s="8"/>
      <c r="AR5507" s="122"/>
      <c r="AS5507" s="139"/>
      <c r="AT5507" s="139"/>
      <c r="AU5507" s="139"/>
      <c r="AV5507" s="139"/>
      <c r="AW5507" s="140"/>
      <c r="AX5507" s="8"/>
      <c r="AY5507" s="8"/>
      <c r="AZ5507" s="8"/>
      <c r="BA5507" s="8"/>
      <c r="BB5507" s="122"/>
      <c r="BC5507" s="141"/>
      <c r="BD5507" s="141"/>
      <c r="BE5507" s="141"/>
      <c r="BF5507" s="141"/>
      <c r="BG5507" s="142"/>
      <c r="BH5507" s="8"/>
      <c r="BI5507" s="8"/>
      <c r="BJ5507" s="8"/>
      <c r="BK5507" s="8"/>
      <c r="BL5507" s="122"/>
      <c r="BM5507" s="143"/>
      <c r="BN5507" s="143"/>
      <c r="BO5507" s="143"/>
      <c r="BP5507" s="143"/>
      <c r="BQ5507" s="144"/>
      <c r="BR5507" s="8"/>
      <c r="BS5507" s="8"/>
      <c r="BT5507" s="8"/>
      <c r="BU5507" s="8"/>
      <c r="BV5507" s="122"/>
    </row>
    <row r="5508" spans="1:74" ht="28.8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18" t="s">
        <v>5</v>
      </c>
      <c r="H5508" s="3">
        <v>2024</v>
      </c>
      <c r="I5508" s="20" t="s">
        <v>286</v>
      </c>
      <c r="J5508" s="185" t="s">
        <v>338</v>
      </c>
      <c r="K5508" s="185" t="s">
        <v>339</v>
      </c>
      <c r="L5508" s="187">
        <f t="shared" si="185"/>
        <v>0</v>
      </c>
      <c r="M5508" s="187">
        <f t="shared" si="186"/>
        <v>0</v>
      </c>
      <c r="N5508" s="186"/>
      <c r="O5508" s="53"/>
      <c r="P5508" s="53"/>
      <c r="Q5508" s="53"/>
      <c r="R5508" s="53"/>
      <c r="S5508" s="54"/>
      <c r="T5508" s="8"/>
      <c r="U5508" s="8"/>
      <c r="V5508" s="8"/>
      <c r="W5508" s="8"/>
      <c r="X5508" s="122"/>
      <c r="Y5508" s="135"/>
      <c r="Z5508" s="135"/>
      <c r="AA5508" s="135"/>
      <c r="AB5508" s="135"/>
      <c r="AC5508" s="136"/>
      <c r="AD5508" s="8"/>
      <c r="AE5508" s="8"/>
      <c r="AF5508" s="8"/>
      <c r="AG5508" s="8"/>
      <c r="AH5508" s="122"/>
      <c r="AI5508" s="137"/>
      <c r="AJ5508" s="137"/>
      <c r="AK5508" s="137"/>
      <c r="AL5508" s="137"/>
      <c r="AM5508" s="138"/>
      <c r="AN5508" s="8"/>
      <c r="AO5508" s="8"/>
      <c r="AP5508" s="8"/>
      <c r="AQ5508" s="8"/>
      <c r="AR5508" s="122"/>
      <c r="AS5508" s="139"/>
      <c r="AT5508" s="139"/>
      <c r="AU5508" s="139"/>
      <c r="AV5508" s="139"/>
      <c r="AW5508" s="140"/>
      <c r="AX5508" s="8"/>
      <c r="AY5508" s="8"/>
      <c r="AZ5508" s="8"/>
      <c r="BA5508" s="8"/>
      <c r="BB5508" s="122"/>
      <c r="BC5508" s="141"/>
      <c r="BD5508" s="141"/>
      <c r="BE5508" s="141"/>
      <c r="BF5508" s="141"/>
      <c r="BG5508" s="142"/>
      <c r="BH5508" s="8"/>
      <c r="BI5508" s="8"/>
      <c r="BJ5508" s="8"/>
      <c r="BK5508" s="8"/>
      <c r="BL5508" s="122"/>
      <c r="BM5508" s="143"/>
      <c r="BN5508" s="143"/>
      <c r="BO5508" s="143"/>
      <c r="BP5508" s="143"/>
      <c r="BQ5508" s="144"/>
      <c r="BR5508" s="8"/>
      <c r="BS5508" s="8"/>
      <c r="BT5508" s="8"/>
      <c r="BU5508" s="8"/>
      <c r="BV5508" s="122"/>
    </row>
    <row r="5509" spans="1:74" ht="28.8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18" t="s">
        <v>5</v>
      </c>
      <c r="H5509" s="3">
        <v>2024</v>
      </c>
      <c r="I5509" s="20" t="s">
        <v>286</v>
      </c>
      <c r="J5509" s="185" t="s">
        <v>340</v>
      </c>
      <c r="K5509" s="185" t="s">
        <v>318</v>
      </c>
      <c r="L5509" s="187">
        <f t="shared" si="185"/>
        <v>0</v>
      </c>
      <c r="M5509" s="187">
        <f t="shared" si="186"/>
        <v>0</v>
      </c>
      <c r="N5509" s="186"/>
      <c r="O5509" s="53"/>
      <c r="P5509" s="53"/>
      <c r="Q5509" s="53"/>
      <c r="R5509" s="53"/>
      <c r="S5509" s="54"/>
      <c r="T5509" s="8"/>
      <c r="U5509" s="8"/>
      <c r="V5509" s="8"/>
      <c r="W5509" s="8"/>
      <c r="X5509" s="122"/>
      <c r="Y5509" s="135"/>
      <c r="Z5509" s="135"/>
      <c r="AA5509" s="135"/>
      <c r="AB5509" s="135"/>
      <c r="AC5509" s="136"/>
      <c r="AD5509" s="8"/>
      <c r="AE5509" s="8"/>
      <c r="AF5509" s="8"/>
      <c r="AG5509" s="8"/>
      <c r="AH5509" s="122"/>
      <c r="AI5509" s="137"/>
      <c r="AJ5509" s="137"/>
      <c r="AK5509" s="137"/>
      <c r="AL5509" s="137"/>
      <c r="AM5509" s="138"/>
      <c r="AN5509" s="8"/>
      <c r="AO5509" s="8"/>
      <c r="AP5509" s="8"/>
      <c r="AQ5509" s="8"/>
      <c r="AR5509" s="122"/>
      <c r="AS5509" s="139"/>
      <c r="AT5509" s="139"/>
      <c r="AU5509" s="139"/>
      <c r="AV5509" s="139"/>
      <c r="AW5509" s="140"/>
      <c r="AX5509" s="8"/>
      <c r="AY5509" s="8"/>
      <c r="AZ5509" s="8"/>
      <c r="BA5509" s="8"/>
      <c r="BB5509" s="122"/>
      <c r="BC5509" s="141"/>
      <c r="BD5509" s="141"/>
      <c r="BE5509" s="141"/>
      <c r="BF5509" s="141"/>
      <c r="BG5509" s="142"/>
      <c r="BH5509" s="8"/>
      <c r="BI5509" s="8"/>
      <c r="BJ5509" s="8"/>
      <c r="BK5509" s="8"/>
      <c r="BL5509" s="122"/>
      <c r="BM5509" s="143"/>
      <c r="BN5509" s="143"/>
      <c r="BO5509" s="143"/>
      <c r="BP5509" s="143"/>
      <c r="BQ5509" s="144"/>
      <c r="BR5509" s="8"/>
      <c r="BS5509" s="8"/>
      <c r="BT5509" s="8"/>
      <c r="BU5509" s="8"/>
      <c r="BV5509" s="122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18" t="s">
        <v>5</v>
      </c>
      <c r="H5510" s="3">
        <v>2024</v>
      </c>
      <c r="I5510" s="20" t="s">
        <v>286</v>
      </c>
      <c r="J5510" s="185" t="s">
        <v>341</v>
      </c>
      <c r="K5510" s="185" t="s">
        <v>320</v>
      </c>
      <c r="L5510" s="187">
        <f t="shared" ref="L5510:L5573" si="187">SUM(R5510,W5510,AB5510,AG5510,AL5510,AQ5510,AV5510,BA5510,BF5510,BK5510,BP5510,BU5510)</f>
        <v>0</v>
      </c>
      <c r="M5510" s="187">
        <f t="shared" ref="M5510:M5573" si="188">SUM(S5510,X5510,AC5510,AH5510,AM5510,AR5510,AW5510,BB5510,BG5510,BL5510,BQ5510,BV5510)</f>
        <v>0</v>
      </c>
      <c r="N5510" s="186"/>
      <c r="O5510" s="53"/>
      <c r="P5510" s="53"/>
      <c r="Q5510" s="53"/>
      <c r="R5510" s="53"/>
      <c r="S5510" s="54"/>
      <c r="T5510" s="8"/>
      <c r="U5510" s="8"/>
      <c r="V5510" s="8"/>
      <c r="W5510" s="8"/>
      <c r="X5510" s="122"/>
      <c r="Y5510" s="135"/>
      <c r="Z5510" s="135"/>
      <c r="AA5510" s="135"/>
      <c r="AB5510" s="135"/>
      <c r="AC5510" s="136"/>
      <c r="AD5510" s="8"/>
      <c r="AE5510" s="8"/>
      <c r="AF5510" s="8"/>
      <c r="AG5510" s="8"/>
      <c r="AH5510" s="122"/>
      <c r="AI5510" s="137"/>
      <c r="AJ5510" s="137"/>
      <c r="AK5510" s="137"/>
      <c r="AL5510" s="137"/>
      <c r="AM5510" s="138"/>
      <c r="AN5510" s="8"/>
      <c r="AO5510" s="8"/>
      <c r="AP5510" s="8"/>
      <c r="AQ5510" s="8"/>
      <c r="AR5510" s="122"/>
      <c r="AS5510" s="139"/>
      <c r="AT5510" s="139"/>
      <c r="AU5510" s="139"/>
      <c r="AV5510" s="139"/>
      <c r="AW5510" s="140"/>
      <c r="AX5510" s="8"/>
      <c r="AY5510" s="8"/>
      <c r="AZ5510" s="8"/>
      <c r="BA5510" s="8"/>
      <c r="BB5510" s="122"/>
      <c r="BC5510" s="141"/>
      <c r="BD5510" s="141"/>
      <c r="BE5510" s="141"/>
      <c r="BF5510" s="141"/>
      <c r="BG5510" s="142"/>
      <c r="BH5510" s="8"/>
      <c r="BI5510" s="8"/>
      <c r="BJ5510" s="8"/>
      <c r="BK5510" s="8"/>
      <c r="BL5510" s="122"/>
      <c r="BM5510" s="143"/>
      <c r="BN5510" s="143"/>
      <c r="BO5510" s="143"/>
      <c r="BP5510" s="143"/>
      <c r="BQ5510" s="144"/>
      <c r="BR5510" s="8"/>
      <c r="BS5510" s="8"/>
      <c r="BT5510" s="8"/>
      <c r="BU5510" s="8"/>
      <c r="BV5510" s="122"/>
    </row>
    <row r="5511" spans="1:74" ht="28.8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18" t="s">
        <v>5</v>
      </c>
      <c r="H5511" s="3">
        <v>2024</v>
      </c>
      <c r="I5511" s="20" t="s">
        <v>286</v>
      </c>
      <c r="J5511" s="185" t="s">
        <v>342</v>
      </c>
      <c r="K5511" s="185" t="s">
        <v>320</v>
      </c>
      <c r="L5511" s="187">
        <f t="shared" si="187"/>
        <v>0</v>
      </c>
      <c r="M5511" s="187">
        <f t="shared" si="188"/>
        <v>0</v>
      </c>
      <c r="N5511" s="186"/>
      <c r="O5511" s="53"/>
      <c r="P5511" s="53"/>
      <c r="Q5511" s="53"/>
      <c r="R5511" s="53"/>
      <c r="S5511" s="54"/>
      <c r="T5511" s="8"/>
      <c r="U5511" s="8"/>
      <c r="V5511" s="8"/>
      <c r="W5511" s="8"/>
      <c r="X5511" s="122"/>
      <c r="Y5511" s="135"/>
      <c r="Z5511" s="135"/>
      <c r="AA5511" s="135"/>
      <c r="AB5511" s="135"/>
      <c r="AC5511" s="136"/>
      <c r="AD5511" s="8"/>
      <c r="AE5511" s="8"/>
      <c r="AF5511" s="8"/>
      <c r="AG5511" s="8"/>
      <c r="AH5511" s="122"/>
      <c r="AI5511" s="137"/>
      <c r="AJ5511" s="137"/>
      <c r="AK5511" s="137"/>
      <c r="AL5511" s="137"/>
      <c r="AM5511" s="138"/>
      <c r="AN5511" s="8"/>
      <c r="AO5511" s="8"/>
      <c r="AP5511" s="8"/>
      <c r="AQ5511" s="8"/>
      <c r="AR5511" s="122"/>
      <c r="AS5511" s="139"/>
      <c r="AT5511" s="139"/>
      <c r="AU5511" s="139"/>
      <c r="AV5511" s="139"/>
      <c r="AW5511" s="140"/>
      <c r="AX5511" s="8"/>
      <c r="AY5511" s="8"/>
      <c r="AZ5511" s="8"/>
      <c r="BA5511" s="8"/>
      <c r="BB5511" s="122"/>
      <c r="BC5511" s="141"/>
      <c r="BD5511" s="141"/>
      <c r="BE5511" s="141"/>
      <c r="BF5511" s="141"/>
      <c r="BG5511" s="142"/>
      <c r="BH5511" s="8"/>
      <c r="BI5511" s="8"/>
      <c r="BJ5511" s="8"/>
      <c r="BK5511" s="8"/>
      <c r="BL5511" s="122"/>
      <c r="BM5511" s="143"/>
      <c r="BN5511" s="143"/>
      <c r="BO5511" s="143"/>
      <c r="BP5511" s="143"/>
      <c r="BQ5511" s="144"/>
      <c r="BR5511" s="8"/>
      <c r="BS5511" s="8"/>
      <c r="BT5511" s="8"/>
      <c r="BU5511" s="8"/>
      <c r="BV5511" s="122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18" t="s">
        <v>5</v>
      </c>
      <c r="H5512" s="3">
        <v>2024</v>
      </c>
      <c r="I5512" s="20" t="s">
        <v>286</v>
      </c>
      <c r="J5512" s="185" t="s">
        <v>343</v>
      </c>
      <c r="K5512" s="185" t="s">
        <v>339</v>
      </c>
      <c r="L5512" s="187">
        <f t="shared" si="187"/>
        <v>0</v>
      </c>
      <c r="M5512" s="187">
        <f t="shared" si="188"/>
        <v>0</v>
      </c>
      <c r="N5512" s="186"/>
      <c r="O5512" s="53"/>
      <c r="P5512" s="53"/>
      <c r="Q5512" s="53"/>
      <c r="R5512" s="53"/>
      <c r="S5512" s="54"/>
      <c r="T5512" s="8"/>
      <c r="U5512" s="8"/>
      <c r="V5512" s="8"/>
      <c r="W5512" s="8"/>
      <c r="X5512" s="122"/>
      <c r="Y5512" s="135"/>
      <c r="Z5512" s="135"/>
      <c r="AA5512" s="135"/>
      <c r="AB5512" s="135"/>
      <c r="AC5512" s="136"/>
      <c r="AD5512" s="8"/>
      <c r="AE5512" s="8"/>
      <c r="AF5512" s="8"/>
      <c r="AG5512" s="8"/>
      <c r="AH5512" s="122"/>
      <c r="AI5512" s="137"/>
      <c r="AJ5512" s="137"/>
      <c r="AK5512" s="137"/>
      <c r="AL5512" s="137"/>
      <c r="AM5512" s="138"/>
      <c r="AN5512" s="8"/>
      <c r="AO5512" s="8"/>
      <c r="AP5512" s="8"/>
      <c r="AQ5512" s="8"/>
      <c r="AR5512" s="122"/>
      <c r="AS5512" s="139"/>
      <c r="AT5512" s="139"/>
      <c r="AU5512" s="139"/>
      <c r="AV5512" s="139"/>
      <c r="AW5512" s="140"/>
      <c r="AX5512" s="8"/>
      <c r="AY5512" s="8"/>
      <c r="AZ5512" s="8"/>
      <c r="BA5512" s="8"/>
      <c r="BB5512" s="122"/>
      <c r="BC5512" s="141"/>
      <c r="BD5512" s="141"/>
      <c r="BE5512" s="141"/>
      <c r="BF5512" s="141"/>
      <c r="BG5512" s="142"/>
      <c r="BH5512" s="8"/>
      <c r="BI5512" s="8"/>
      <c r="BJ5512" s="8"/>
      <c r="BK5512" s="8"/>
      <c r="BL5512" s="122"/>
      <c r="BM5512" s="143"/>
      <c r="BN5512" s="143"/>
      <c r="BO5512" s="143"/>
      <c r="BP5512" s="143"/>
      <c r="BQ5512" s="144"/>
      <c r="BR5512" s="8"/>
      <c r="BS5512" s="8"/>
      <c r="BT5512" s="8"/>
      <c r="BU5512" s="8"/>
      <c r="BV5512" s="122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18" t="s">
        <v>5</v>
      </c>
      <c r="H5513" s="3">
        <v>2024</v>
      </c>
      <c r="I5513" s="20" t="s">
        <v>288</v>
      </c>
      <c r="J5513" s="185" t="s">
        <v>344</v>
      </c>
      <c r="K5513" s="185" t="s">
        <v>318</v>
      </c>
      <c r="L5513" s="187">
        <f t="shared" si="187"/>
        <v>0</v>
      </c>
      <c r="M5513" s="187">
        <f t="shared" si="188"/>
        <v>0</v>
      </c>
      <c r="N5513" s="186"/>
      <c r="O5513" s="53"/>
      <c r="P5513" s="53"/>
      <c r="Q5513" s="53"/>
      <c r="R5513" s="53"/>
      <c r="S5513" s="54"/>
      <c r="T5513" s="8"/>
      <c r="U5513" s="8"/>
      <c r="V5513" s="8"/>
      <c r="W5513" s="8"/>
      <c r="X5513" s="122"/>
      <c r="Y5513" s="135"/>
      <c r="Z5513" s="135"/>
      <c r="AA5513" s="135"/>
      <c r="AB5513" s="135"/>
      <c r="AC5513" s="136"/>
      <c r="AD5513" s="8"/>
      <c r="AE5513" s="8"/>
      <c r="AF5513" s="8"/>
      <c r="AG5513" s="8"/>
      <c r="AH5513" s="122"/>
      <c r="AI5513" s="137"/>
      <c r="AJ5513" s="137"/>
      <c r="AK5513" s="137"/>
      <c r="AL5513" s="137"/>
      <c r="AM5513" s="138"/>
      <c r="AN5513" s="8"/>
      <c r="AO5513" s="8"/>
      <c r="AP5513" s="8"/>
      <c r="AQ5513" s="8"/>
      <c r="AR5513" s="122"/>
      <c r="AS5513" s="139"/>
      <c r="AT5513" s="139"/>
      <c r="AU5513" s="139"/>
      <c r="AV5513" s="139"/>
      <c r="AW5513" s="140"/>
      <c r="AX5513" s="8"/>
      <c r="AY5513" s="8"/>
      <c r="AZ5513" s="8"/>
      <c r="BA5513" s="8"/>
      <c r="BB5513" s="122"/>
      <c r="BC5513" s="141"/>
      <c r="BD5513" s="141"/>
      <c r="BE5513" s="141"/>
      <c r="BF5513" s="141"/>
      <c r="BG5513" s="142"/>
      <c r="BH5513" s="8"/>
      <c r="BI5513" s="8"/>
      <c r="BJ5513" s="8"/>
      <c r="BK5513" s="8"/>
      <c r="BL5513" s="122"/>
      <c r="BM5513" s="143"/>
      <c r="BN5513" s="143"/>
      <c r="BO5513" s="143"/>
      <c r="BP5513" s="143"/>
      <c r="BQ5513" s="144"/>
      <c r="BR5513" s="8"/>
      <c r="BS5513" s="8"/>
      <c r="BT5513" s="8"/>
      <c r="BU5513" s="8"/>
      <c r="BV5513" s="122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18" t="s">
        <v>5</v>
      </c>
      <c r="H5514" s="3">
        <v>2024</v>
      </c>
      <c r="I5514" s="20" t="s">
        <v>288</v>
      </c>
      <c r="J5514" s="184" t="s">
        <v>351</v>
      </c>
      <c r="K5514" s="184" t="s">
        <v>318</v>
      </c>
      <c r="L5514" s="187">
        <f t="shared" si="187"/>
        <v>0</v>
      </c>
      <c r="M5514" s="187">
        <f t="shared" si="188"/>
        <v>0</v>
      </c>
      <c r="N5514" s="186"/>
      <c r="O5514" s="53"/>
      <c r="P5514" s="53"/>
      <c r="Q5514" s="53"/>
      <c r="R5514" s="53"/>
      <c r="S5514" s="54"/>
      <c r="T5514" s="8"/>
      <c r="U5514" s="8"/>
      <c r="V5514" s="8"/>
      <c r="W5514" s="8"/>
      <c r="X5514" s="122"/>
      <c r="Y5514" s="135"/>
      <c r="Z5514" s="135"/>
      <c r="AA5514" s="135"/>
      <c r="AB5514" s="135"/>
      <c r="AC5514" s="136"/>
      <c r="AD5514" s="8"/>
      <c r="AE5514" s="8"/>
      <c r="AF5514" s="8"/>
      <c r="AG5514" s="8"/>
      <c r="AH5514" s="122"/>
      <c r="AI5514" s="137"/>
      <c r="AJ5514" s="137"/>
      <c r="AK5514" s="137"/>
      <c r="AL5514" s="137"/>
      <c r="AM5514" s="138"/>
      <c r="AN5514" s="8"/>
      <c r="AO5514" s="8"/>
      <c r="AP5514" s="8"/>
      <c r="AQ5514" s="8"/>
      <c r="AR5514" s="122"/>
      <c r="AS5514" s="139"/>
      <c r="AT5514" s="139"/>
      <c r="AU5514" s="139"/>
      <c r="AV5514" s="139"/>
      <c r="AW5514" s="140"/>
      <c r="AX5514" s="8"/>
      <c r="AY5514" s="8"/>
      <c r="AZ5514" s="8"/>
      <c r="BA5514" s="8"/>
      <c r="BB5514" s="122"/>
      <c r="BC5514" s="141"/>
      <c r="BD5514" s="141"/>
      <c r="BE5514" s="141"/>
      <c r="BF5514" s="141"/>
      <c r="BG5514" s="142"/>
      <c r="BH5514" s="8"/>
      <c r="BI5514" s="8"/>
      <c r="BJ5514" s="8"/>
      <c r="BK5514" s="8"/>
      <c r="BL5514" s="122"/>
      <c r="BM5514" s="143"/>
      <c r="BN5514" s="143"/>
      <c r="BO5514" s="143"/>
      <c r="BP5514" s="143"/>
      <c r="BQ5514" s="144"/>
      <c r="BR5514" s="8"/>
      <c r="BS5514" s="8"/>
      <c r="BT5514" s="8"/>
      <c r="BU5514" s="8"/>
      <c r="BV5514" s="122"/>
    </row>
    <row r="5515" spans="1:74" ht="28.8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18" t="s">
        <v>5</v>
      </c>
      <c r="H5515" s="3">
        <v>2024</v>
      </c>
      <c r="I5515" s="20" t="s">
        <v>288</v>
      </c>
      <c r="J5515" s="184" t="s">
        <v>352</v>
      </c>
      <c r="K5515" s="184" t="s">
        <v>321</v>
      </c>
      <c r="L5515" s="187">
        <f t="shared" si="187"/>
        <v>0</v>
      </c>
      <c r="M5515" s="187">
        <f t="shared" si="188"/>
        <v>0</v>
      </c>
      <c r="N5515" s="186"/>
      <c r="O5515" s="33"/>
      <c r="P5515" s="33"/>
      <c r="Q5515" s="33"/>
      <c r="R5515" s="33"/>
      <c r="S5515" s="42"/>
      <c r="T5515" s="2"/>
      <c r="U5515" s="2"/>
      <c r="V5515" s="2"/>
      <c r="W5515" s="2"/>
      <c r="X5515" s="55"/>
      <c r="Y5515" s="62"/>
      <c r="Z5515" s="62"/>
      <c r="AA5515" s="62"/>
      <c r="AB5515" s="62"/>
      <c r="AC5515" s="68"/>
      <c r="AD5515" s="2"/>
      <c r="AE5515" s="2"/>
      <c r="AF5515" s="2"/>
      <c r="AG5515" s="2"/>
      <c r="AH5515" s="55"/>
      <c r="AI5515" s="72"/>
      <c r="AJ5515" s="72"/>
      <c r="AK5515" s="72"/>
      <c r="AL5515" s="72"/>
      <c r="AM5515" s="80"/>
      <c r="AN5515" s="2"/>
      <c r="AO5515" s="2"/>
      <c r="AP5515" s="2"/>
      <c r="AQ5515" s="2"/>
      <c r="AR5515" s="55"/>
      <c r="AS5515" s="85"/>
      <c r="AT5515" s="85"/>
      <c r="AU5515" s="85"/>
      <c r="AV5515" s="85"/>
      <c r="AW5515" s="100"/>
      <c r="AX5515" s="2"/>
      <c r="AY5515" s="2"/>
      <c r="AZ5515" s="2"/>
      <c r="BA5515" s="2"/>
      <c r="BB5515" s="55"/>
      <c r="BC5515" s="105"/>
      <c r="BD5515" s="105"/>
      <c r="BE5515" s="105"/>
      <c r="BF5515" s="105"/>
      <c r="BG5515" s="109"/>
      <c r="BH5515" s="2"/>
      <c r="BI5515" s="2"/>
      <c r="BJ5515" s="2"/>
      <c r="BK5515" s="2"/>
      <c r="BL5515" s="55"/>
      <c r="BM5515" s="48"/>
      <c r="BN5515" s="48"/>
      <c r="BO5515" s="48"/>
      <c r="BP5515" s="48"/>
      <c r="BQ5515" s="117"/>
      <c r="BR5515" s="2"/>
      <c r="BS5515" s="2"/>
      <c r="BT5515" s="2"/>
      <c r="BU5515" s="2"/>
      <c r="BV5515" s="55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18" t="s">
        <v>5</v>
      </c>
      <c r="H5516" s="3">
        <v>2024</v>
      </c>
      <c r="I5516" s="20" t="s">
        <v>288</v>
      </c>
      <c r="J5516" s="184" t="s">
        <v>345</v>
      </c>
      <c r="K5516" s="184" t="s">
        <v>318</v>
      </c>
      <c r="L5516" s="187">
        <f t="shared" si="187"/>
        <v>0</v>
      </c>
      <c r="M5516" s="187">
        <f t="shared" si="188"/>
        <v>0</v>
      </c>
      <c r="N5516" s="186"/>
      <c r="O5516" s="34"/>
      <c r="P5516" s="33"/>
      <c r="Q5516" s="33"/>
      <c r="R5516" s="33"/>
      <c r="S5516" s="42"/>
      <c r="T5516" s="3"/>
      <c r="U5516" s="2"/>
      <c r="V5516" s="2"/>
      <c r="W5516" s="2"/>
      <c r="X5516" s="55"/>
      <c r="Y5516" s="64"/>
      <c r="Z5516" s="62"/>
      <c r="AA5516" s="62"/>
      <c r="AB5516" s="62"/>
      <c r="AC5516" s="68"/>
      <c r="AD5516" s="3"/>
      <c r="AE5516" s="2"/>
      <c r="AF5516" s="2"/>
      <c r="AG5516" s="2"/>
      <c r="AH5516" s="55"/>
      <c r="AI5516" s="73"/>
      <c r="AJ5516" s="72"/>
      <c r="AK5516" s="72"/>
      <c r="AL5516" s="72"/>
      <c r="AM5516" s="80"/>
      <c r="AN5516" s="3"/>
      <c r="AO5516" s="2"/>
      <c r="AP5516" s="2"/>
      <c r="AQ5516" s="2"/>
      <c r="AR5516" s="55"/>
      <c r="AS5516" s="86"/>
      <c r="AT5516" s="85"/>
      <c r="AU5516" s="85"/>
      <c r="AV5516" s="85"/>
      <c r="AW5516" s="100"/>
      <c r="AX5516" s="3"/>
      <c r="AY5516" s="2"/>
      <c r="AZ5516" s="2"/>
      <c r="BA5516" s="2"/>
      <c r="BB5516" s="55"/>
      <c r="BC5516" s="106"/>
      <c r="BD5516" s="105"/>
      <c r="BE5516" s="105"/>
      <c r="BF5516" s="105"/>
      <c r="BG5516" s="109"/>
      <c r="BH5516" s="3"/>
      <c r="BI5516" s="2"/>
      <c r="BJ5516" s="2"/>
      <c r="BK5516" s="2"/>
      <c r="BL5516" s="55"/>
      <c r="BM5516" s="49"/>
      <c r="BN5516" s="48"/>
      <c r="BO5516" s="48"/>
      <c r="BP5516" s="48"/>
      <c r="BQ5516" s="117"/>
      <c r="BR5516" s="3"/>
      <c r="BS5516" s="2"/>
      <c r="BT5516" s="2"/>
      <c r="BU5516" s="2"/>
      <c r="BV5516" s="55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18" t="s">
        <v>5</v>
      </c>
      <c r="H5517" s="3">
        <v>2024</v>
      </c>
      <c r="I5517" s="20" t="s">
        <v>289</v>
      </c>
      <c r="J5517" s="184" t="s">
        <v>268</v>
      </c>
      <c r="K5517" s="184" t="s">
        <v>318</v>
      </c>
      <c r="L5517" s="187">
        <f t="shared" si="187"/>
        <v>0</v>
      </c>
      <c r="M5517" s="187">
        <f t="shared" si="188"/>
        <v>0</v>
      </c>
      <c r="N5517" s="186"/>
      <c r="O5517" s="33"/>
      <c r="P5517" s="33"/>
      <c r="Q5517" s="33"/>
      <c r="R5517" s="33"/>
      <c r="S5517" s="42"/>
      <c r="T5517" s="2"/>
      <c r="U5517" s="2"/>
      <c r="V5517" s="2"/>
      <c r="W5517" s="2"/>
      <c r="X5517" s="55"/>
      <c r="Y5517" s="62"/>
      <c r="Z5517" s="62"/>
      <c r="AA5517" s="62"/>
      <c r="AB5517" s="62"/>
      <c r="AC5517" s="68"/>
      <c r="AD5517" s="2"/>
      <c r="AE5517" s="2"/>
      <c r="AF5517" s="2"/>
      <c r="AG5517" s="2"/>
      <c r="AH5517" s="55"/>
      <c r="AI5517" s="72"/>
      <c r="AJ5517" s="72"/>
      <c r="AK5517" s="72"/>
      <c r="AL5517" s="72"/>
      <c r="AM5517" s="80"/>
      <c r="AN5517" s="2"/>
      <c r="AO5517" s="2"/>
      <c r="AP5517" s="2"/>
      <c r="AQ5517" s="2"/>
      <c r="AR5517" s="55"/>
      <c r="AS5517" s="85"/>
      <c r="AT5517" s="85"/>
      <c r="AU5517" s="85"/>
      <c r="AV5517" s="85"/>
      <c r="AW5517" s="100"/>
      <c r="AX5517" s="2"/>
      <c r="AY5517" s="2"/>
      <c r="AZ5517" s="2"/>
      <c r="BA5517" s="2"/>
      <c r="BB5517" s="55"/>
      <c r="BC5517" s="105"/>
      <c r="BD5517" s="105"/>
      <c r="BE5517" s="105"/>
      <c r="BF5517" s="105"/>
      <c r="BG5517" s="109"/>
      <c r="BH5517" s="2"/>
      <c r="BI5517" s="2"/>
      <c r="BJ5517" s="2"/>
      <c r="BK5517" s="2"/>
      <c r="BL5517" s="55"/>
      <c r="BM5517" s="48"/>
      <c r="BN5517" s="48"/>
      <c r="BO5517" s="48"/>
      <c r="BP5517" s="48"/>
      <c r="BQ5517" s="117"/>
      <c r="BR5517" s="2"/>
      <c r="BS5517" s="2"/>
      <c r="BT5517" s="2"/>
      <c r="BU5517" s="2"/>
      <c r="BV5517" s="55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18" t="s">
        <v>5</v>
      </c>
      <c r="H5518" s="3">
        <v>2024</v>
      </c>
      <c r="I5518" s="20" t="s">
        <v>289</v>
      </c>
      <c r="J5518" s="184" t="s">
        <v>292</v>
      </c>
      <c r="K5518" s="184" t="s">
        <v>318</v>
      </c>
      <c r="L5518" s="187">
        <f t="shared" si="187"/>
        <v>0</v>
      </c>
      <c r="M5518" s="187">
        <f t="shared" si="188"/>
        <v>0</v>
      </c>
      <c r="N5518" s="186"/>
      <c r="O5518" s="33"/>
      <c r="P5518" s="33"/>
      <c r="Q5518" s="33"/>
      <c r="R5518" s="33"/>
      <c r="S5518" s="42"/>
      <c r="T5518" s="2"/>
      <c r="U5518" s="2"/>
      <c r="V5518" s="2"/>
      <c r="W5518" s="2"/>
      <c r="X5518" s="55"/>
      <c r="Y5518" s="62"/>
      <c r="Z5518" s="62"/>
      <c r="AA5518" s="62"/>
      <c r="AB5518" s="62"/>
      <c r="AC5518" s="68"/>
      <c r="AD5518" s="2"/>
      <c r="AE5518" s="2"/>
      <c r="AF5518" s="2"/>
      <c r="AG5518" s="2"/>
      <c r="AH5518" s="55"/>
      <c r="AI5518" s="72"/>
      <c r="AJ5518" s="72"/>
      <c r="AK5518" s="72"/>
      <c r="AL5518" s="72"/>
      <c r="AM5518" s="80"/>
      <c r="AN5518" s="2"/>
      <c r="AO5518" s="2"/>
      <c r="AP5518" s="2"/>
      <c r="AQ5518" s="2"/>
      <c r="AR5518" s="55"/>
      <c r="AS5518" s="85"/>
      <c r="AT5518" s="85"/>
      <c r="AU5518" s="85"/>
      <c r="AV5518" s="85"/>
      <c r="AW5518" s="100"/>
      <c r="AX5518" s="2"/>
      <c r="AY5518" s="2"/>
      <c r="AZ5518" s="2"/>
      <c r="BA5518" s="2"/>
      <c r="BB5518" s="55"/>
      <c r="BC5518" s="105"/>
      <c r="BD5518" s="105"/>
      <c r="BE5518" s="105"/>
      <c r="BF5518" s="105"/>
      <c r="BG5518" s="109"/>
      <c r="BH5518" s="2"/>
      <c r="BI5518" s="2"/>
      <c r="BJ5518" s="2"/>
      <c r="BK5518" s="2"/>
      <c r="BL5518" s="55"/>
      <c r="BM5518" s="48"/>
      <c r="BN5518" s="48"/>
      <c r="BO5518" s="48"/>
      <c r="BP5518" s="48"/>
      <c r="BQ5518" s="117"/>
      <c r="BR5518" s="2"/>
      <c r="BS5518" s="2"/>
      <c r="BT5518" s="2"/>
      <c r="BU5518" s="2"/>
      <c r="BV5518" s="55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18" t="s">
        <v>5</v>
      </c>
      <c r="H5519" s="3">
        <v>2024</v>
      </c>
      <c r="I5519" s="20" t="s">
        <v>285</v>
      </c>
      <c r="J5519" s="184" t="s">
        <v>293</v>
      </c>
      <c r="K5519" s="184" t="s">
        <v>318</v>
      </c>
      <c r="L5519" s="187">
        <f t="shared" si="187"/>
        <v>0</v>
      </c>
      <c r="M5519" s="187">
        <f t="shared" si="188"/>
        <v>0</v>
      </c>
      <c r="N5519" s="186"/>
      <c r="O5519" s="33"/>
      <c r="P5519" s="33"/>
      <c r="Q5519" s="33"/>
      <c r="R5519" s="34"/>
      <c r="S5519" s="41"/>
      <c r="T5519" s="2"/>
      <c r="U5519" s="2"/>
      <c r="V5519" s="2"/>
      <c r="W5519" s="3"/>
      <c r="X5519" s="56"/>
      <c r="Y5519" s="62"/>
      <c r="Z5519" s="62"/>
      <c r="AA5519" s="62"/>
      <c r="AB5519" s="64"/>
      <c r="AC5519" s="69"/>
      <c r="AD5519" s="2"/>
      <c r="AE5519" s="2"/>
      <c r="AF5519" s="2"/>
      <c r="AG5519" s="3"/>
      <c r="AH5519" s="56"/>
      <c r="AI5519" s="72"/>
      <c r="AJ5519" s="72"/>
      <c r="AK5519" s="72"/>
      <c r="AL5519" s="73"/>
      <c r="AM5519" s="81"/>
      <c r="AN5519" s="2"/>
      <c r="AO5519" s="2"/>
      <c r="AP5519" s="2"/>
      <c r="AQ5519" s="3"/>
      <c r="AR5519" s="56"/>
      <c r="AS5519" s="85"/>
      <c r="AT5519" s="85"/>
      <c r="AU5519" s="85"/>
      <c r="AV5519" s="86"/>
      <c r="AW5519" s="101"/>
      <c r="AX5519" s="2"/>
      <c r="AY5519" s="2"/>
      <c r="AZ5519" s="2"/>
      <c r="BA5519" s="3"/>
      <c r="BB5519" s="56"/>
      <c r="BC5519" s="105"/>
      <c r="BD5519" s="105"/>
      <c r="BE5519" s="105"/>
      <c r="BF5519" s="106"/>
      <c r="BG5519" s="110"/>
      <c r="BH5519" s="2"/>
      <c r="BI5519" s="2"/>
      <c r="BJ5519" s="2"/>
      <c r="BK5519" s="3"/>
      <c r="BL5519" s="56"/>
      <c r="BM5519" s="48"/>
      <c r="BN5519" s="48"/>
      <c r="BO5519" s="48"/>
      <c r="BP5519" s="49"/>
      <c r="BQ5519" s="118"/>
      <c r="BR5519" s="2"/>
      <c r="BS5519" s="2"/>
      <c r="BT5519" s="2"/>
      <c r="BU5519" s="3"/>
      <c r="BV5519" s="56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18" t="s">
        <v>5</v>
      </c>
      <c r="H5520" s="3">
        <v>2024</v>
      </c>
      <c r="I5520" s="20" t="s">
        <v>287</v>
      </c>
      <c r="J5520" s="184" t="s">
        <v>269</v>
      </c>
      <c r="K5520" s="184" t="s">
        <v>320</v>
      </c>
      <c r="L5520" s="187">
        <f t="shared" si="187"/>
        <v>0</v>
      </c>
      <c r="M5520" s="187">
        <f t="shared" si="188"/>
        <v>0</v>
      </c>
      <c r="N5520" s="186"/>
      <c r="O5520" s="33"/>
      <c r="P5520" s="33"/>
      <c r="Q5520" s="33"/>
      <c r="R5520" s="33"/>
      <c r="S5520" s="42"/>
      <c r="T5520" s="2"/>
      <c r="U5520" s="2"/>
      <c r="V5520" s="2"/>
      <c r="W5520" s="2"/>
      <c r="X5520" s="55"/>
      <c r="Y5520" s="62"/>
      <c r="Z5520" s="62"/>
      <c r="AA5520" s="62"/>
      <c r="AB5520" s="64"/>
      <c r="AC5520" s="68"/>
      <c r="AD5520" s="2"/>
      <c r="AE5520" s="2"/>
      <c r="AF5520" s="2"/>
      <c r="AG5520" s="2"/>
      <c r="AH5520" s="55"/>
      <c r="AI5520" s="72"/>
      <c r="AJ5520" s="72"/>
      <c r="AK5520" s="72"/>
      <c r="AL5520" s="72"/>
      <c r="AM5520" s="80"/>
      <c r="AN5520" s="2"/>
      <c r="AO5520" s="2"/>
      <c r="AP5520" s="2"/>
      <c r="AQ5520" s="2"/>
      <c r="AR5520" s="55"/>
      <c r="AS5520" s="85"/>
      <c r="AT5520" s="85"/>
      <c r="AU5520" s="85"/>
      <c r="AV5520" s="85"/>
      <c r="AW5520" s="100"/>
      <c r="AX5520" s="2"/>
      <c r="AY5520" s="2"/>
      <c r="AZ5520" s="2"/>
      <c r="BA5520" s="2"/>
      <c r="BB5520" s="55"/>
      <c r="BC5520" s="105"/>
      <c r="BD5520" s="105"/>
      <c r="BE5520" s="105"/>
      <c r="BF5520" s="105"/>
      <c r="BG5520" s="109"/>
      <c r="BH5520" s="2"/>
      <c r="BI5520" s="2"/>
      <c r="BJ5520" s="2"/>
      <c r="BK5520" s="2"/>
      <c r="BL5520" s="55"/>
      <c r="BM5520" s="48"/>
      <c r="BN5520" s="48"/>
      <c r="BO5520" s="48"/>
      <c r="BP5520" s="48"/>
      <c r="BQ5520" s="117"/>
      <c r="BR5520" s="2"/>
      <c r="BS5520" s="2"/>
      <c r="BT5520" s="2"/>
      <c r="BU5520" s="2"/>
      <c r="BV5520" s="55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18" t="s">
        <v>5</v>
      </c>
      <c r="H5521" s="3">
        <v>2024</v>
      </c>
      <c r="I5521" s="20" t="s">
        <v>287</v>
      </c>
      <c r="J5521" s="184" t="s">
        <v>270</v>
      </c>
      <c r="K5521" s="184" t="s">
        <v>320</v>
      </c>
      <c r="L5521" s="187">
        <f t="shared" si="187"/>
        <v>0</v>
      </c>
      <c r="M5521" s="187">
        <f t="shared" si="188"/>
        <v>0</v>
      </c>
      <c r="N5521" s="186"/>
      <c r="O5521" s="33"/>
      <c r="P5521" s="33"/>
      <c r="Q5521" s="33"/>
      <c r="R5521" s="33"/>
      <c r="S5521" s="42"/>
      <c r="T5521" s="2"/>
      <c r="U5521" s="2"/>
      <c r="V5521" s="2"/>
      <c r="W5521" s="2"/>
      <c r="X5521" s="55"/>
      <c r="Y5521" s="62"/>
      <c r="Z5521" s="62"/>
      <c r="AA5521" s="62"/>
      <c r="AB5521" s="62"/>
      <c r="AC5521" s="68"/>
      <c r="AD5521" s="2"/>
      <c r="AE5521" s="2"/>
      <c r="AF5521" s="2"/>
      <c r="AG5521" s="2"/>
      <c r="AH5521" s="55"/>
      <c r="AI5521" s="72"/>
      <c r="AJ5521" s="72"/>
      <c r="AK5521" s="72"/>
      <c r="AL5521" s="72"/>
      <c r="AM5521" s="80"/>
      <c r="AN5521" s="2"/>
      <c r="AO5521" s="2"/>
      <c r="AP5521" s="2"/>
      <c r="AQ5521" s="2"/>
      <c r="AR5521" s="55"/>
      <c r="AS5521" s="85"/>
      <c r="AT5521" s="85"/>
      <c r="AU5521" s="85"/>
      <c r="AV5521" s="85"/>
      <c r="AW5521" s="100"/>
      <c r="AX5521" s="2"/>
      <c r="AY5521" s="2"/>
      <c r="AZ5521" s="2"/>
      <c r="BA5521" s="2"/>
      <c r="BB5521" s="55"/>
      <c r="BC5521" s="105"/>
      <c r="BD5521" s="105"/>
      <c r="BE5521" s="105"/>
      <c r="BF5521" s="105"/>
      <c r="BG5521" s="109"/>
      <c r="BH5521" s="2"/>
      <c r="BI5521" s="2"/>
      <c r="BJ5521" s="2"/>
      <c r="BK5521" s="2"/>
      <c r="BL5521" s="55"/>
      <c r="BM5521" s="48"/>
      <c r="BN5521" s="48"/>
      <c r="BO5521" s="48"/>
      <c r="BP5521" s="48"/>
      <c r="BQ5521" s="117"/>
      <c r="BR5521" s="2"/>
      <c r="BS5521" s="2"/>
      <c r="BT5521" s="2"/>
      <c r="BU5521" s="2"/>
      <c r="BV5521" s="55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18" t="s">
        <v>5</v>
      </c>
      <c r="H5522" s="3">
        <v>2024</v>
      </c>
      <c r="I5522" s="20" t="s">
        <v>290</v>
      </c>
      <c r="J5522" s="184" t="s">
        <v>271</v>
      </c>
      <c r="K5522" s="184" t="s">
        <v>321</v>
      </c>
      <c r="L5522" s="187">
        <f t="shared" si="187"/>
        <v>0</v>
      </c>
      <c r="M5522" s="187">
        <f t="shared" si="188"/>
        <v>0</v>
      </c>
      <c r="N5522" s="186"/>
      <c r="O5522" s="33"/>
      <c r="P5522" s="33"/>
      <c r="Q5522" s="33"/>
      <c r="R5522" s="33"/>
      <c r="S5522" s="42"/>
      <c r="T5522" s="2"/>
      <c r="U5522" s="2"/>
      <c r="V5522" s="2"/>
      <c r="W5522" s="2"/>
      <c r="X5522" s="55"/>
      <c r="Y5522" s="62"/>
      <c r="Z5522" s="62"/>
      <c r="AA5522" s="62"/>
      <c r="AB5522" s="62"/>
      <c r="AC5522" s="68"/>
      <c r="AD5522" s="2"/>
      <c r="AE5522" s="2"/>
      <c r="AF5522" s="2"/>
      <c r="AG5522" s="2"/>
      <c r="AH5522" s="55"/>
      <c r="AI5522" s="72"/>
      <c r="AJ5522" s="72"/>
      <c r="AK5522" s="72"/>
      <c r="AL5522" s="72"/>
      <c r="AM5522" s="80"/>
      <c r="AN5522" s="2"/>
      <c r="AO5522" s="2"/>
      <c r="AP5522" s="2"/>
      <c r="AQ5522" s="2"/>
      <c r="AR5522" s="55"/>
      <c r="AS5522" s="85"/>
      <c r="AT5522" s="85"/>
      <c r="AU5522" s="85"/>
      <c r="AV5522" s="85"/>
      <c r="AW5522" s="100"/>
      <c r="AX5522" s="2"/>
      <c r="AY5522" s="2"/>
      <c r="AZ5522" s="2"/>
      <c r="BA5522" s="2"/>
      <c r="BB5522" s="55"/>
      <c r="BC5522" s="105"/>
      <c r="BD5522" s="105"/>
      <c r="BE5522" s="105"/>
      <c r="BF5522" s="105"/>
      <c r="BG5522" s="109"/>
      <c r="BH5522" s="2"/>
      <c r="BI5522" s="2"/>
      <c r="BJ5522" s="2"/>
      <c r="BK5522" s="2"/>
      <c r="BL5522" s="55"/>
      <c r="BM5522" s="48"/>
      <c r="BN5522" s="48"/>
      <c r="BO5522" s="48"/>
      <c r="BP5522" s="48"/>
      <c r="BQ5522" s="117"/>
      <c r="BR5522" s="2"/>
      <c r="BS5522" s="2"/>
      <c r="BT5522" s="2"/>
      <c r="BU5522" s="2"/>
      <c r="BV5522" s="55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18" t="s">
        <v>5</v>
      </c>
      <c r="H5523" s="3">
        <v>2024</v>
      </c>
      <c r="I5523" s="20" t="s">
        <v>284</v>
      </c>
      <c r="J5523" s="184" t="s">
        <v>294</v>
      </c>
      <c r="K5523" s="184" t="s">
        <v>320</v>
      </c>
      <c r="L5523" s="187">
        <f t="shared" si="187"/>
        <v>0</v>
      </c>
      <c r="M5523" s="187">
        <f t="shared" si="188"/>
        <v>0</v>
      </c>
      <c r="N5523" s="186"/>
      <c r="O5523" s="33"/>
      <c r="P5523" s="33"/>
      <c r="Q5523" s="33"/>
      <c r="R5523" s="33"/>
      <c r="S5523" s="42"/>
      <c r="T5523" s="2"/>
      <c r="U5523" s="2"/>
      <c r="V5523" s="2"/>
      <c r="W5523" s="2"/>
      <c r="X5523" s="55"/>
      <c r="Y5523" s="62"/>
      <c r="Z5523" s="62"/>
      <c r="AA5523" s="62"/>
      <c r="AB5523" s="62"/>
      <c r="AC5523" s="68"/>
      <c r="AD5523" s="2"/>
      <c r="AE5523" s="2"/>
      <c r="AF5523" s="2"/>
      <c r="AG5523" s="2"/>
      <c r="AH5523" s="55"/>
      <c r="AI5523" s="72"/>
      <c r="AJ5523" s="72"/>
      <c r="AK5523" s="72"/>
      <c r="AL5523" s="72"/>
      <c r="AM5523" s="80"/>
      <c r="AN5523" s="2"/>
      <c r="AO5523" s="2"/>
      <c r="AP5523" s="2"/>
      <c r="AQ5523" s="2"/>
      <c r="AR5523" s="55"/>
      <c r="AS5523" s="85"/>
      <c r="AT5523" s="85"/>
      <c r="AU5523" s="85"/>
      <c r="AV5523" s="85"/>
      <c r="AW5523" s="100"/>
      <c r="AX5523" s="2"/>
      <c r="AY5523" s="2"/>
      <c r="AZ5523" s="2"/>
      <c r="BA5523" s="2"/>
      <c r="BB5523" s="55"/>
      <c r="BC5523" s="105"/>
      <c r="BD5523" s="105"/>
      <c r="BE5523" s="105"/>
      <c r="BF5523" s="105"/>
      <c r="BG5523" s="109"/>
      <c r="BH5523" s="2"/>
      <c r="BI5523" s="2"/>
      <c r="BJ5523" s="2"/>
      <c r="BK5523" s="2"/>
      <c r="BL5523" s="55"/>
      <c r="BM5523" s="48"/>
      <c r="BN5523" s="48"/>
      <c r="BO5523" s="48"/>
      <c r="BP5523" s="48"/>
      <c r="BQ5523" s="117"/>
      <c r="BR5523" s="2"/>
      <c r="BS5523" s="2"/>
      <c r="BT5523" s="2"/>
      <c r="BU5523" s="2"/>
      <c r="BV5523" s="55"/>
    </row>
    <row r="5524" spans="1:74" ht="28.8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18" t="s">
        <v>5</v>
      </c>
      <c r="H5524" s="3">
        <v>2024</v>
      </c>
      <c r="I5524" s="20" t="s">
        <v>284</v>
      </c>
      <c r="J5524" s="184" t="s">
        <v>346</v>
      </c>
      <c r="K5524" s="184" t="s">
        <v>320</v>
      </c>
      <c r="L5524" s="187">
        <f t="shared" si="187"/>
        <v>0</v>
      </c>
      <c r="M5524" s="187">
        <f t="shared" si="188"/>
        <v>0</v>
      </c>
      <c r="N5524" s="186"/>
      <c r="O5524" s="33"/>
      <c r="P5524" s="33"/>
      <c r="Q5524" s="33"/>
      <c r="R5524" s="33"/>
      <c r="S5524" s="42"/>
      <c r="T5524" s="2"/>
      <c r="U5524" s="2"/>
      <c r="V5524" s="2"/>
      <c r="W5524" s="2"/>
      <c r="X5524" s="55"/>
      <c r="Y5524" s="62"/>
      <c r="Z5524" s="62"/>
      <c r="AA5524" s="62"/>
      <c r="AB5524" s="62"/>
      <c r="AC5524" s="68"/>
      <c r="AD5524" s="2"/>
      <c r="AE5524" s="2"/>
      <c r="AF5524" s="2"/>
      <c r="AG5524" s="2"/>
      <c r="AH5524" s="55"/>
      <c r="AI5524" s="72"/>
      <c r="AJ5524" s="72"/>
      <c r="AK5524" s="72"/>
      <c r="AL5524" s="72"/>
      <c r="AM5524" s="80"/>
      <c r="AN5524" s="2"/>
      <c r="AO5524" s="2"/>
      <c r="AP5524" s="2"/>
      <c r="AQ5524" s="2"/>
      <c r="AR5524" s="55"/>
      <c r="AS5524" s="85"/>
      <c r="AT5524" s="85"/>
      <c r="AU5524" s="85"/>
      <c r="AV5524" s="85"/>
      <c r="AW5524" s="100"/>
      <c r="AX5524" s="2"/>
      <c r="AY5524" s="2"/>
      <c r="AZ5524" s="2"/>
      <c r="BA5524" s="2"/>
      <c r="BB5524" s="55"/>
      <c r="BC5524" s="105"/>
      <c r="BD5524" s="105"/>
      <c r="BE5524" s="105"/>
      <c r="BF5524" s="105"/>
      <c r="BG5524" s="109"/>
      <c r="BH5524" s="2"/>
      <c r="BI5524" s="2"/>
      <c r="BJ5524" s="2"/>
      <c r="BK5524" s="2"/>
      <c r="BL5524" s="55"/>
      <c r="BM5524" s="48"/>
      <c r="BN5524" s="48"/>
      <c r="BO5524" s="48"/>
      <c r="BP5524" s="48"/>
      <c r="BQ5524" s="117"/>
      <c r="BR5524" s="2"/>
      <c r="BS5524" s="2"/>
      <c r="BT5524" s="2"/>
      <c r="BU5524" s="2"/>
      <c r="BV5524" s="55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18" t="s">
        <v>5</v>
      </c>
      <c r="H5525" s="3">
        <v>2024</v>
      </c>
      <c r="I5525" s="20" t="s">
        <v>284</v>
      </c>
      <c r="J5525" s="184" t="s">
        <v>295</v>
      </c>
      <c r="K5525" s="184" t="s">
        <v>320</v>
      </c>
      <c r="L5525" s="187">
        <f t="shared" si="187"/>
        <v>11</v>
      </c>
      <c r="M5525" s="187">
        <f t="shared" si="188"/>
        <v>544.02499999999998</v>
      </c>
      <c r="N5525" s="186" t="s">
        <v>865</v>
      </c>
      <c r="O5525" s="33"/>
      <c r="P5525" s="33"/>
      <c r="Q5525" s="33"/>
      <c r="R5525" s="33"/>
      <c r="S5525" s="42"/>
      <c r="T5525" s="2"/>
      <c r="U5525" s="2"/>
      <c r="V5525" s="2"/>
      <c r="W5525" s="2"/>
      <c r="X5525" s="55"/>
      <c r="Y5525" s="62"/>
      <c r="Z5525" s="62"/>
      <c r="AA5525" s="62"/>
      <c r="AB5525" s="62"/>
      <c r="AC5525" s="68"/>
      <c r="AD5525" s="2"/>
      <c r="AE5525" s="2"/>
      <c r="AF5525" s="2"/>
      <c r="AG5525" s="2"/>
      <c r="AH5525" s="55"/>
      <c r="AI5525" s="72"/>
      <c r="AJ5525" s="72"/>
      <c r="AK5525" s="72"/>
      <c r="AL5525" s="72"/>
      <c r="AM5525" s="80"/>
      <c r="AN5525" s="2"/>
      <c r="AO5525" s="2"/>
      <c r="AP5525" s="2"/>
      <c r="AQ5525" s="2"/>
      <c r="AR5525" s="55"/>
      <c r="AS5525" s="85"/>
      <c r="AT5525" s="85"/>
      <c r="AU5525" s="85"/>
      <c r="AV5525" s="85"/>
      <c r="AW5525" s="100"/>
      <c r="AX5525" s="2"/>
      <c r="AY5525" s="2"/>
      <c r="AZ5525" s="2"/>
      <c r="BA5525" s="2"/>
      <c r="BB5525" s="55"/>
      <c r="BC5525" s="105" t="s">
        <v>865</v>
      </c>
      <c r="BD5525" s="105"/>
      <c r="BE5525" s="105"/>
      <c r="BF5525" s="105">
        <v>11</v>
      </c>
      <c r="BG5525" s="109">
        <v>544.02499999999998</v>
      </c>
      <c r="BH5525" s="2"/>
      <c r="BI5525" s="2"/>
      <c r="BJ5525" s="2"/>
      <c r="BK5525" s="2"/>
      <c r="BL5525" s="55"/>
      <c r="BM5525" s="48"/>
      <c r="BN5525" s="48"/>
      <c r="BO5525" s="48"/>
      <c r="BP5525" s="48"/>
      <c r="BQ5525" s="117"/>
      <c r="BR5525" s="2"/>
      <c r="BS5525" s="2"/>
      <c r="BT5525" s="2"/>
      <c r="BU5525" s="2"/>
      <c r="BV5525" s="55"/>
    </row>
    <row r="5526" spans="1:74" ht="28.8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18" t="s">
        <v>5</v>
      </c>
      <c r="H5526" s="3">
        <v>2024</v>
      </c>
      <c r="I5526" s="20" t="s">
        <v>290</v>
      </c>
      <c r="J5526" s="184" t="s">
        <v>299</v>
      </c>
      <c r="K5526" s="184" t="s">
        <v>318</v>
      </c>
      <c r="L5526" s="187">
        <f t="shared" si="187"/>
        <v>0</v>
      </c>
      <c r="M5526" s="187">
        <f t="shared" si="188"/>
        <v>0</v>
      </c>
      <c r="N5526" s="186"/>
      <c r="O5526" s="33"/>
      <c r="P5526" s="33"/>
      <c r="Q5526" s="33"/>
      <c r="R5526" s="33"/>
      <c r="S5526" s="42"/>
      <c r="T5526" s="2"/>
      <c r="U5526" s="2"/>
      <c r="V5526" s="2"/>
      <c r="W5526" s="2"/>
      <c r="X5526" s="55"/>
      <c r="Y5526" s="62"/>
      <c r="Z5526" s="62"/>
      <c r="AA5526" s="62"/>
      <c r="AB5526" s="62"/>
      <c r="AC5526" s="68"/>
      <c r="AD5526" s="2"/>
      <c r="AE5526" s="2"/>
      <c r="AF5526" s="2"/>
      <c r="AG5526" s="2"/>
      <c r="AH5526" s="55"/>
      <c r="AI5526" s="72"/>
      <c r="AJ5526" s="72"/>
      <c r="AK5526" s="72"/>
      <c r="AL5526" s="72"/>
      <c r="AM5526" s="80"/>
      <c r="AN5526" s="2"/>
      <c r="AO5526" s="2"/>
      <c r="AP5526" s="2"/>
      <c r="AQ5526" s="2"/>
      <c r="AR5526" s="55"/>
      <c r="AS5526" s="85"/>
      <c r="AT5526" s="85"/>
      <c r="AU5526" s="85"/>
      <c r="AV5526" s="85"/>
      <c r="AW5526" s="100"/>
      <c r="AX5526" s="2"/>
      <c r="AY5526" s="2"/>
      <c r="AZ5526" s="2"/>
      <c r="BA5526" s="2"/>
      <c r="BB5526" s="55"/>
      <c r="BC5526" s="105"/>
      <c r="BD5526" s="105"/>
      <c r="BE5526" s="105"/>
      <c r="BF5526" s="105"/>
      <c r="BG5526" s="109"/>
      <c r="BH5526" s="2"/>
      <c r="BI5526" s="2"/>
      <c r="BJ5526" s="2"/>
      <c r="BK5526" s="2"/>
      <c r="BL5526" s="55"/>
      <c r="BM5526" s="48"/>
      <c r="BN5526" s="48"/>
      <c r="BO5526" s="48"/>
      <c r="BP5526" s="48"/>
      <c r="BQ5526" s="117"/>
      <c r="BR5526" s="2"/>
      <c r="BS5526" s="2"/>
      <c r="BT5526" s="2"/>
      <c r="BU5526" s="2"/>
      <c r="BV5526" s="55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18" t="s">
        <v>5</v>
      </c>
      <c r="H5527" s="3">
        <v>2024</v>
      </c>
      <c r="I5527" s="20" t="s">
        <v>315</v>
      </c>
      <c r="J5527" s="184" t="s">
        <v>347</v>
      </c>
      <c r="K5527" s="184" t="s">
        <v>320</v>
      </c>
      <c r="L5527" s="187">
        <f t="shared" si="187"/>
        <v>0</v>
      </c>
      <c r="M5527" s="187">
        <f t="shared" si="188"/>
        <v>0</v>
      </c>
      <c r="N5527" s="186"/>
      <c r="O5527" s="33"/>
      <c r="P5527" s="33"/>
      <c r="Q5527" s="33"/>
      <c r="R5527" s="33"/>
      <c r="S5527" s="42"/>
      <c r="T5527" s="2"/>
      <c r="U5527" s="2"/>
      <c r="V5527" s="2"/>
      <c r="W5527" s="2"/>
      <c r="X5527" s="55"/>
      <c r="Y5527" s="62"/>
      <c r="Z5527" s="62"/>
      <c r="AA5527" s="62"/>
      <c r="AB5527" s="62"/>
      <c r="AC5527" s="68"/>
      <c r="AD5527" s="2"/>
      <c r="AE5527" s="2"/>
      <c r="AF5527" s="2"/>
      <c r="AG5527" s="2"/>
      <c r="AH5527" s="55"/>
      <c r="AI5527" s="72"/>
      <c r="AJ5527" s="72"/>
      <c r="AK5527" s="72"/>
      <c r="AL5527" s="72"/>
      <c r="AM5527" s="80"/>
      <c r="AN5527" s="2"/>
      <c r="AO5527" s="2"/>
      <c r="AP5527" s="2"/>
      <c r="AQ5527" s="2"/>
      <c r="AR5527" s="55"/>
      <c r="AS5527" s="85"/>
      <c r="AT5527" s="85"/>
      <c r="AU5527" s="85"/>
      <c r="AV5527" s="85"/>
      <c r="AW5527" s="100"/>
      <c r="AX5527" s="2"/>
      <c r="AY5527" s="2"/>
      <c r="AZ5527" s="2"/>
      <c r="BA5527" s="2"/>
      <c r="BB5527" s="55"/>
      <c r="BC5527" s="105"/>
      <c r="BD5527" s="105"/>
      <c r="BE5527" s="105"/>
      <c r="BF5527" s="105"/>
      <c r="BG5527" s="109"/>
      <c r="BH5527" s="2"/>
      <c r="BI5527" s="2"/>
      <c r="BJ5527" s="2"/>
      <c r="BK5527" s="2"/>
      <c r="BL5527" s="55"/>
      <c r="BM5527" s="48"/>
      <c r="BN5527" s="48"/>
      <c r="BO5527" s="48"/>
      <c r="BP5527" s="48"/>
      <c r="BQ5527" s="117"/>
      <c r="BR5527" s="2"/>
      <c r="BS5527" s="2"/>
      <c r="BT5527" s="2"/>
      <c r="BU5527" s="2"/>
      <c r="BV5527" s="55"/>
    </row>
    <row r="5528" spans="1:74" ht="28.8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18" t="s">
        <v>5</v>
      </c>
      <c r="H5528" s="3">
        <v>2024</v>
      </c>
      <c r="I5528" s="20" t="s">
        <v>315</v>
      </c>
      <c r="J5528" s="184" t="s">
        <v>296</v>
      </c>
      <c r="K5528" s="184" t="s">
        <v>321</v>
      </c>
      <c r="L5528" s="187">
        <f t="shared" si="187"/>
        <v>0</v>
      </c>
      <c r="M5528" s="187">
        <f t="shared" si="188"/>
        <v>0</v>
      </c>
      <c r="N5528" s="186"/>
      <c r="O5528" s="33"/>
      <c r="P5528" s="33"/>
      <c r="Q5528" s="33"/>
      <c r="R5528" s="33"/>
      <c r="S5528" s="42"/>
      <c r="T5528" s="2"/>
      <c r="U5528" s="2"/>
      <c r="V5528" s="2"/>
      <c r="W5528" s="2"/>
      <c r="X5528" s="55"/>
      <c r="Y5528" s="62"/>
      <c r="Z5528" s="62"/>
      <c r="AA5528" s="62"/>
      <c r="AB5528" s="62"/>
      <c r="AC5528" s="68"/>
      <c r="AD5528" s="2"/>
      <c r="AE5528" s="2"/>
      <c r="AF5528" s="2"/>
      <c r="AG5528" s="2"/>
      <c r="AH5528" s="55"/>
      <c r="AI5528" s="72"/>
      <c r="AJ5528" s="72"/>
      <c r="AK5528" s="72"/>
      <c r="AL5528" s="72"/>
      <c r="AM5528" s="80"/>
      <c r="AN5528" s="2"/>
      <c r="AO5528" s="2"/>
      <c r="AP5528" s="2"/>
      <c r="AQ5528" s="2"/>
      <c r="AR5528" s="55"/>
      <c r="AS5528" s="85"/>
      <c r="AT5528" s="85"/>
      <c r="AU5528" s="85"/>
      <c r="AV5528" s="85"/>
      <c r="AW5528" s="100"/>
      <c r="AX5528" s="2"/>
      <c r="AY5528" s="2"/>
      <c r="AZ5528" s="2"/>
      <c r="BA5528" s="2"/>
      <c r="BB5528" s="55"/>
      <c r="BC5528" s="105"/>
      <c r="BD5528" s="105"/>
      <c r="BE5528" s="105"/>
      <c r="BF5528" s="105"/>
      <c r="BG5528" s="109"/>
      <c r="BH5528" s="2"/>
      <c r="BI5528" s="2"/>
      <c r="BJ5528" s="2"/>
      <c r="BK5528" s="2"/>
      <c r="BL5528" s="55"/>
      <c r="BM5528" s="48"/>
      <c r="BN5528" s="48"/>
      <c r="BO5528" s="48"/>
      <c r="BP5528" s="48"/>
      <c r="BQ5528" s="117"/>
      <c r="BR5528" s="2"/>
      <c r="BS5528" s="2"/>
      <c r="BT5528" s="2"/>
      <c r="BU5528" s="2"/>
      <c r="BV5528" s="55"/>
    </row>
    <row r="5529" spans="1:74" ht="28.8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18" t="s">
        <v>5</v>
      </c>
      <c r="H5529" s="3">
        <v>2024</v>
      </c>
      <c r="I5529" s="20" t="s">
        <v>316</v>
      </c>
      <c r="J5529" s="184" t="s">
        <v>297</v>
      </c>
      <c r="K5529" s="184" t="s">
        <v>318</v>
      </c>
      <c r="L5529" s="187">
        <f t="shared" si="187"/>
        <v>0</v>
      </c>
      <c r="M5529" s="187">
        <f t="shared" si="188"/>
        <v>0</v>
      </c>
      <c r="N5529" s="186"/>
      <c r="O5529" s="33"/>
      <c r="P5529" s="33"/>
      <c r="Q5529" s="33"/>
      <c r="R5529" s="33"/>
      <c r="S5529" s="42"/>
      <c r="T5529" s="2"/>
      <c r="U5529" s="2"/>
      <c r="V5529" s="2"/>
      <c r="W5529" s="2"/>
      <c r="X5529" s="55"/>
      <c r="Y5529" s="62"/>
      <c r="Z5529" s="62"/>
      <c r="AA5529" s="62"/>
      <c r="AB5529" s="62"/>
      <c r="AC5529" s="68"/>
      <c r="AD5529" s="2"/>
      <c r="AE5529" s="2"/>
      <c r="AF5529" s="2"/>
      <c r="AG5529" s="2"/>
      <c r="AH5529" s="55"/>
      <c r="AI5529" s="72"/>
      <c r="AJ5529" s="72"/>
      <c r="AK5529" s="72"/>
      <c r="AL5529" s="72"/>
      <c r="AM5529" s="80"/>
      <c r="AN5529" s="2"/>
      <c r="AO5529" s="2"/>
      <c r="AP5529" s="2"/>
      <c r="AQ5529" s="2"/>
      <c r="AR5529" s="55"/>
      <c r="AS5529" s="85"/>
      <c r="AT5529" s="85"/>
      <c r="AU5529" s="85"/>
      <c r="AV5529" s="85"/>
      <c r="AW5529" s="100"/>
      <c r="AX5529" s="2"/>
      <c r="AY5529" s="2"/>
      <c r="AZ5529" s="2"/>
      <c r="BA5529" s="2"/>
      <c r="BB5529" s="55"/>
      <c r="BC5529" s="105"/>
      <c r="BD5529" s="105"/>
      <c r="BE5529" s="105"/>
      <c r="BF5529" s="105"/>
      <c r="BG5529" s="109"/>
      <c r="BH5529" s="2"/>
      <c r="BI5529" s="2"/>
      <c r="BJ5529" s="2"/>
      <c r="BK5529" s="2"/>
      <c r="BL5529" s="55"/>
      <c r="BM5529" s="48"/>
      <c r="BN5529" s="48"/>
      <c r="BO5529" s="48"/>
      <c r="BP5529" s="48"/>
      <c r="BQ5529" s="117"/>
      <c r="BR5529" s="2"/>
      <c r="BS5529" s="2"/>
      <c r="BT5529" s="2"/>
      <c r="BU5529" s="2"/>
      <c r="BV5529" s="55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18" t="s">
        <v>5</v>
      </c>
      <c r="H5530" s="3">
        <v>2024</v>
      </c>
      <c r="I5530" s="20" t="s">
        <v>316</v>
      </c>
      <c r="J5530" s="185" t="s">
        <v>348</v>
      </c>
      <c r="K5530" s="185" t="s">
        <v>320</v>
      </c>
      <c r="L5530" s="187">
        <f t="shared" si="187"/>
        <v>0</v>
      </c>
      <c r="M5530" s="187">
        <f t="shared" si="188"/>
        <v>0</v>
      </c>
      <c r="N5530" s="186"/>
      <c r="O5530" s="33"/>
      <c r="P5530" s="33"/>
      <c r="Q5530" s="33"/>
      <c r="R5530" s="33"/>
      <c r="S5530" s="42"/>
      <c r="T5530" s="2"/>
      <c r="U5530" s="2"/>
      <c r="V5530" s="2"/>
      <c r="W5530" s="2"/>
      <c r="X5530" s="55"/>
      <c r="Y5530" s="62"/>
      <c r="Z5530" s="62"/>
      <c r="AA5530" s="62"/>
      <c r="AB5530" s="62"/>
      <c r="AC5530" s="68"/>
      <c r="AD5530" s="2"/>
      <c r="AE5530" s="2"/>
      <c r="AF5530" s="2"/>
      <c r="AG5530" s="2"/>
      <c r="AH5530" s="55"/>
      <c r="AI5530" s="72"/>
      <c r="AJ5530" s="72"/>
      <c r="AK5530" s="72"/>
      <c r="AL5530" s="72"/>
      <c r="AM5530" s="80"/>
      <c r="AN5530" s="2"/>
      <c r="AO5530" s="2"/>
      <c r="AP5530" s="2"/>
      <c r="AQ5530" s="2"/>
      <c r="AR5530" s="55"/>
      <c r="AS5530" s="85"/>
      <c r="AT5530" s="85"/>
      <c r="AU5530" s="85"/>
      <c r="AV5530" s="85"/>
      <c r="AW5530" s="100"/>
      <c r="AX5530" s="2"/>
      <c r="AY5530" s="2"/>
      <c r="AZ5530" s="2"/>
      <c r="BA5530" s="2"/>
      <c r="BB5530" s="55"/>
      <c r="BC5530" s="105"/>
      <c r="BD5530" s="105"/>
      <c r="BE5530" s="105"/>
      <c r="BF5530" s="105"/>
      <c r="BG5530" s="109"/>
      <c r="BH5530" s="2"/>
      <c r="BI5530" s="2"/>
      <c r="BJ5530" s="2"/>
      <c r="BK5530" s="2"/>
      <c r="BL5530" s="55"/>
      <c r="BM5530" s="48"/>
      <c r="BN5530" s="48"/>
      <c r="BO5530" s="48"/>
      <c r="BP5530" s="48"/>
      <c r="BQ5530" s="117"/>
      <c r="BR5530" s="2"/>
      <c r="BS5530" s="2"/>
      <c r="BT5530" s="2"/>
      <c r="BU5530" s="2"/>
      <c r="BV5530" s="55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18" t="s">
        <v>5</v>
      </c>
      <c r="H5531" s="3">
        <v>2024</v>
      </c>
      <c r="I5531" s="20" t="s">
        <v>282</v>
      </c>
      <c r="J5531" s="184" t="s">
        <v>272</v>
      </c>
      <c r="K5531" s="184" t="s">
        <v>321</v>
      </c>
      <c r="L5531" s="187">
        <f t="shared" si="187"/>
        <v>0</v>
      </c>
      <c r="M5531" s="187">
        <f t="shared" si="188"/>
        <v>0</v>
      </c>
      <c r="N5531" s="186"/>
      <c r="O5531" s="33"/>
      <c r="P5531" s="33"/>
      <c r="Q5531" s="33"/>
      <c r="R5531" s="33"/>
      <c r="S5531" s="33"/>
      <c r="T5531" s="2"/>
      <c r="U5531" s="2"/>
      <c r="V5531" s="2"/>
      <c r="W5531" s="2"/>
      <c r="X5531" s="55"/>
      <c r="Y5531" s="62"/>
      <c r="Z5531" s="62"/>
      <c r="AA5531" s="62"/>
      <c r="AB5531" s="62"/>
      <c r="AC5531" s="68"/>
      <c r="AD5531" s="2"/>
      <c r="AE5531" s="2"/>
      <c r="AF5531" s="2"/>
      <c r="AG5531" s="2"/>
      <c r="AH5531" s="55"/>
      <c r="AI5531" s="72"/>
      <c r="AJ5531" s="72"/>
      <c r="AK5531" s="72"/>
      <c r="AL5531" s="72"/>
      <c r="AM5531" s="80"/>
      <c r="AN5531" s="2"/>
      <c r="AO5531" s="2"/>
      <c r="AP5531" s="2"/>
      <c r="AQ5531" s="2"/>
      <c r="AR5531" s="55"/>
      <c r="AS5531" s="85"/>
      <c r="AT5531" s="85"/>
      <c r="AU5531" s="85"/>
      <c r="AV5531" s="85"/>
      <c r="AW5531" s="100"/>
      <c r="AX5531" s="2"/>
      <c r="AY5531" s="2"/>
      <c r="AZ5531" s="2"/>
      <c r="BA5531" s="2"/>
      <c r="BB5531" s="55"/>
      <c r="BC5531" s="105"/>
      <c r="BD5531" s="105"/>
      <c r="BE5531" s="105"/>
      <c r="BF5531" s="105"/>
      <c r="BG5531" s="109"/>
      <c r="BH5531" s="2"/>
      <c r="BI5531" s="2"/>
      <c r="BJ5531" s="2"/>
      <c r="BK5531" s="2"/>
      <c r="BL5531" s="55"/>
      <c r="BM5531" s="48"/>
      <c r="BN5531" s="48"/>
      <c r="BO5531" s="48"/>
      <c r="BP5531" s="48"/>
      <c r="BQ5531" s="117"/>
      <c r="BR5531" s="2"/>
      <c r="BS5531" s="2"/>
      <c r="BT5531" s="2"/>
      <c r="BU5531" s="2"/>
      <c r="BV5531" s="55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18" t="s">
        <v>5</v>
      </c>
      <c r="H5532" s="3">
        <v>2024</v>
      </c>
      <c r="I5532" s="20" t="s">
        <v>282</v>
      </c>
      <c r="J5532" s="184" t="s">
        <v>273</v>
      </c>
      <c r="K5532" s="184" t="s">
        <v>321</v>
      </c>
      <c r="L5532" s="187">
        <f t="shared" si="187"/>
        <v>0</v>
      </c>
      <c r="M5532" s="187">
        <f t="shared" si="188"/>
        <v>0</v>
      </c>
      <c r="N5532" s="186"/>
      <c r="O5532" s="33"/>
      <c r="P5532" s="33"/>
      <c r="Q5532" s="33"/>
      <c r="R5532" s="33"/>
      <c r="S5532" s="33"/>
      <c r="T5532" s="2"/>
      <c r="U5532" s="2"/>
      <c r="V5532" s="2"/>
      <c r="W5532" s="2"/>
      <c r="X5532" s="55"/>
      <c r="Y5532" s="62"/>
      <c r="Z5532" s="62"/>
      <c r="AA5532" s="62"/>
      <c r="AB5532" s="62"/>
      <c r="AC5532" s="68"/>
      <c r="AD5532" s="2"/>
      <c r="AE5532" s="2"/>
      <c r="AF5532" s="2"/>
      <c r="AG5532" s="2"/>
      <c r="AH5532" s="55"/>
      <c r="AI5532" s="72"/>
      <c r="AJ5532" s="72"/>
      <c r="AK5532" s="72"/>
      <c r="AL5532" s="72"/>
      <c r="AM5532" s="80"/>
      <c r="AN5532" s="2"/>
      <c r="AO5532" s="2"/>
      <c r="AP5532" s="2"/>
      <c r="AQ5532" s="2"/>
      <c r="AR5532" s="55"/>
      <c r="AS5532" s="85"/>
      <c r="AT5532" s="85"/>
      <c r="AU5532" s="85"/>
      <c r="AV5532" s="85"/>
      <c r="AW5532" s="100"/>
      <c r="AX5532" s="2"/>
      <c r="AY5532" s="2"/>
      <c r="AZ5532" s="2"/>
      <c r="BA5532" s="2"/>
      <c r="BB5532" s="55"/>
      <c r="BC5532" s="105"/>
      <c r="BD5532" s="105"/>
      <c r="BE5532" s="105"/>
      <c r="BF5532" s="105"/>
      <c r="BG5532" s="109"/>
      <c r="BH5532" s="2"/>
      <c r="BI5532" s="2"/>
      <c r="BJ5532" s="2"/>
      <c r="BK5532" s="2"/>
      <c r="BL5532" s="55"/>
      <c r="BM5532" s="48"/>
      <c r="BN5532" s="48"/>
      <c r="BO5532" s="48"/>
      <c r="BP5532" s="48"/>
      <c r="BQ5532" s="117"/>
      <c r="BR5532" s="2"/>
      <c r="BS5532" s="2"/>
      <c r="BT5532" s="2"/>
      <c r="BU5532" s="2"/>
      <c r="BV5532" s="55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18" t="s">
        <v>5</v>
      </c>
      <c r="H5533" s="3">
        <v>2024</v>
      </c>
      <c r="I5533" s="20" t="s">
        <v>282</v>
      </c>
      <c r="J5533" s="184" t="s">
        <v>274</v>
      </c>
      <c r="K5533" s="184" t="s">
        <v>321</v>
      </c>
      <c r="L5533" s="187">
        <f t="shared" si="187"/>
        <v>0</v>
      </c>
      <c r="M5533" s="187">
        <f t="shared" si="188"/>
        <v>0</v>
      </c>
      <c r="N5533" s="186"/>
      <c r="O5533" s="33"/>
      <c r="P5533" s="33"/>
      <c r="Q5533" s="33"/>
      <c r="R5533" s="33"/>
      <c r="S5533" s="33"/>
      <c r="T5533" s="2"/>
      <c r="U5533" s="2"/>
      <c r="V5533" s="2"/>
      <c r="W5533" s="2"/>
      <c r="X5533" s="55"/>
      <c r="Y5533" s="62"/>
      <c r="Z5533" s="62"/>
      <c r="AA5533" s="62"/>
      <c r="AB5533" s="62"/>
      <c r="AC5533" s="68"/>
      <c r="AD5533" s="2"/>
      <c r="AE5533" s="2"/>
      <c r="AF5533" s="2"/>
      <c r="AG5533" s="2"/>
      <c r="AH5533" s="55"/>
      <c r="AI5533" s="72"/>
      <c r="AJ5533" s="72"/>
      <c r="AK5533" s="72"/>
      <c r="AL5533" s="72"/>
      <c r="AM5533" s="80"/>
      <c r="AN5533" s="2"/>
      <c r="AO5533" s="2"/>
      <c r="AP5533" s="2"/>
      <c r="AQ5533" s="2"/>
      <c r="AR5533" s="55"/>
      <c r="AS5533" s="85"/>
      <c r="AT5533" s="85"/>
      <c r="AU5533" s="85"/>
      <c r="AV5533" s="85"/>
      <c r="AW5533" s="100"/>
      <c r="AX5533" s="2"/>
      <c r="AY5533" s="2"/>
      <c r="AZ5533" s="2"/>
      <c r="BA5533" s="2"/>
      <c r="BB5533" s="55"/>
      <c r="BC5533" s="105"/>
      <c r="BD5533" s="105"/>
      <c r="BE5533" s="105"/>
      <c r="BF5533" s="105"/>
      <c r="BG5533" s="109"/>
      <c r="BH5533" s="2"/>
      <c r="BI5533" s="2"/>
      <c r="BJ5533" s="2"/>
      <c r="BK5533" s="2"/>
      <c r="BL5533" s="55"/>
      <c r="BM5533" s="48"/>
      <c r="BN5533" s="48"/>
      <c r="BO5533" s="48"/>
      <c r="BP5533" s="48"/>
      <c r="BQ5533" s="117"/>
      <c r="BR5533" s="2"/>
      <c r="BS5533" s="2"/>
      <c r="BT5533" s="2"/>
      <c r="BU5533" s="2"/>
      <c r="BV5533" s="55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18" t="s">
        <v>5</v>
      </c>
      <c r="H5534" s="3">
        <v>2024</v>
      </c>
      <c r="I5534" s="20" t="s">
        <v>282</v>
      </c>
      <c r="J5534" s="184" t="s">
        <v>275</v>
      </c>
      <c r="K5534" s="184" t="s">
        <v>321</v>
      </c>
      <c r="L5534" s="187">
        <f t="shared" si="187"/>
        <v>0</v>
      </c>
      <c r="M5534" s="187">
        <f t="shared" si="188"/>
        <v>0</v>
      </c>
      <c r="N5534" s="186"/>
      <c r="O5534" s="33"/>
      <c r="P5534" s="33"/>
      <c r="Q5534" s="33"/>
      <c r="R5534" s="33"/>
      <c r="S5534" s="33"/>
      <c r="T5534" s="2"/>
      <c r="U5534" s="2"/>
      <c r="V5534" s="2"/>
      <c r="W5534" s="2"/>
      <c r="X5534" s="55"/>
      <c r="Y5534" s="62"/>
      <c r="Z5534" s="62"/>
      <c r="AA5534" s="62"/>
      <c r="AB5534" s="62"/>
      <c r="AC5534" s="68"/>
      <c r="AD5534" s="2"/>
      <c r="AE5534" s="2"/>
      <c r="AF5534" s="2"/>
      <c r="AG5534" s="2"/>
      <c r="AH5534" s="55"/>
      <c r="AI5534" s="72"/>
      <c r="AJ5534" s="72"/>
      <c r="AK5534" s="72"/>
      <c r="AL5534" s="72"/>
      <c r="AM5534" s="80"/>
      <c r="AN5534" s="2"/>
      <c r="AO5534" s="2"/>
      <c r="AP5534" s="2"/>
      <c r="AQ5534" s="2"/>
      <c r="AR5534" s="55"/>
      <c r="AS5534" s="85"/>
      <c r="AT5534" s="85"/>
      <c r="AU5534" s="85"/>
      <c r="AV5534" s="85"/>
      <c r="AW5534" s="100"/>
      <c r="AX5534" s="2"/>
      <c r="AY5534" s="2"/>
      <c r="AZ5534" s="2"/>
      <c r="BA5534" s="2"/>
      <c r="BB5534" s="55"/>
      <c r="BC5534" s="105"/>
      <c r="BD5534" s="105"/>
      <c r="BE5534" s="105"/>
      <c r="BF5534" s="105"/>
      <c r="BG5534" s="109"/>
      <c r="BH5534" s="2"/>
      <c r="BI5534" s="2"/>
      <c r="BJ5534" s="2"/>
      <c r="BK5534" s="2"/>
      <c r="BL5534" s="55"/>
      <c r="BM5534" s="48"/>
      <c r="BN5534" s="48"/>
      <c r="BO5534" s="48"/>
      <c r="BP5534" s="48"/>
      <c r="BQ5534" s="117"/>
      <c r="BR5534" s="2"/>
      <c r="BS5534" s="2"/>
      <c r="BT5534" s="2"/>
      <c r="BU5534" s="2"/>
      <c r="BV5534" s="55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18" t="s">
        <v>5</v>
      </c>
      <c r="H5535" s="3">
        <v>2024</v>
      </c>
      <c r="I5535" s="20" t="s">
        <v>282</v>
      </c>
      <c r="J5535" s="184" t="s">
        <v>276</v>
      </c>
      <c r="K5535" s="184" t="s">
        <v>320</v>
      </c>
      <c r="L5535" s="187">
        <f t="shared" si="187"/>
        <v>0</v>
      </c>
      <c r="M5535" s="187">
        <f t="shared" si="188"/>
        <v>0</v>
      </c>
      <c r="N5535" s="186"/>
      <c r="O5535" s="33"/>
      <c r="P5535" s="33"/>
      <c r="Q5535" s="33"/>
      <c r="R5535" s="33"/>
      <c r="S5535" s="33"/>
      <c r="T5535" s="2"/>
      <c r="U5535" s="2"/>
      <c r="V5535" s="2"/>
      <c r="W5535" s="2"/>
      <c r="X5535" s="55"/>
      <c r="Y5535" s="62"/>
      <c r="Z5535" s="62"/>
      <c r="AA5535" s="62"/>
      <c r="AB5535" s="62"/>
      <c r="AC5535" s="68"/>
      <c r="AD5535" s="2"/>
      <c r="AE5535" s="2"/>
      <c r="AF5535" s="2"/>
      <c r="AG5535" s="2"/>
      <c r="AH5535" s="55"/>
      <c r="AI5535" s="72"/>
      <c r="AJ5535" s="72"/>
      <c r="AK5535" s="72"/>
      <c r="AL5535" s="72"/>
      <c r="AM5535" s="80"/>
      <c r="AN5535" s="2"/>
      <c r="AO5535" s="2"/>
      <c r="AP5535" s="2"/>
      <c r="AQ5535" s="2"/>
      <c r="AR5535" s="55"/>
      <c r="AS5535" s="85"/>
      <c r="AT5535" s="85"/>
      <c r="AU5535" s="85"/>
      <c r="AV5535" s="85"/>
      <c r="AW5535" s="100"/>
      <c r="AX5535" s="2"/>
      <c r="AY5535" s="2"/>
      <c r="AZ5535" s="2"/>
      <c r="BA5535" s="2"/>
      <c r="BB5535" s="55"/>
      <c r="BC5535" s="105"/>
      <c r="BD5535" s="105"/>
      <c r="BE5535" s="105"/>
      <c r="BF5535" s="105"/>
      <c r="BG5535" s="109"/>
      <c r="BH5535" s="2"/>
      <c r="BI5535" s="2"/>
      <c r="BJ5535" s="2"/>
      <c r="BK5535" s="2"/>
      <c r="BL5535" s="55"/>
      <c r="BM5535" s="48"/>
      <c r="BN5535" s="48"/>
      <c r="BO5535" s="48"/>
      <c r="BP5535" s="48"/>
      <c r="BQ5535" s="117"/>
      <c r="BR5535" s="2"/>
      <c r="BS5535" s="2"/>
      <c r="BT5535" s="2"/>
      <c r="BU5535" s="2"/>
      <c r="BV5535" s="55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18" t="s">
        <v>5</v>
      </c>
      <c r="H5536" s="3">
        <v>2024</v>
      </c>
      <c r="I5536" s="20" t="s">
        <v>282</v>
      </c>
      <c r="J5536" s="184" t="s">
        <v>277</v>
      </c>
      <c r="K5536" s="184" t="s">
        <v>320</v>
      </c>
      <c r="L5536" s="187">
        <f t="shared" si="187"/>
        <v>0</v>
      </c>
      <c r="M5536" s="187">
        <f t="shared" si="188"/>
        <v>0</v>
      </c>
      <c r="N5536" s="186"/>
      <c r="O5536" s="33"/>
      <c r="P5536" s="33"/>
      <c r="Q5536" s="33"/>
      <c r="R5536" s="33"/>
      <c r="S5536" s="33"/>
      <c r="T5536" s="2"/>
      <c r="U5536" s="2"/>
      <c r="V5536" s="2"/>
      <c r="W5536" s="2"/>
      <c r="X5536" s="55"/>
      <c r="Y5536" s="62"/>
      <c r="Z5536" s="62"/>
      <c r="AA5536" s="62"/>
      <c r="AB5536" s="62"/>
      <c r="AC5536" s="68"/>
      <c r="AD5536" s="2"/>
      <c r="AE5536" s="2"/>
      <c r="AF5536" s="2"/>
      <c r="AG5536" s="2"/>
      <c r="AH5536" s="55"/>
      <c r="AI5536" s="72"/>
      <c r="AJ5536" s="72"/>
      <c r="AK5536" s="72"/>
      <c r="AL5536" s="72"/>
      <c r="AM5536" s="80"/>
      <c r="AN5536" s="2"/>
      <c r="AO5536" s="2"/>
      <c r="AP5536" s="2"/>
      <c r="AQ5536" s="2"/>
      <c r="AR5536" s="55"/>
      <c r="AS5536" s="85"/>
      <c r="AT5536" s="85"/>
      <c r="AU5536" s="85"/>
      <c r="AV5536" s="85"/>
      <c r="AW5536" s="100"/>
      <c r="AX5536" s="2"/>
      <c r="AY5536" s="2"/>
      <c r="AZ5536" s="2"/>
      <c r="BA5536" s="2"/>
      <c r="BB5536" s="55"/>
      <c r="BC5536" s="105"/>
      <c r="BD5536" s="105"/>
      <c r="BE5536" s="105"/>
      <c r="BF5536" s="105"/>
      <c r="BG5536" s="109"/>
      <c r="BH5536" s="2"/>
      <c r="BI5536" s="2"/>
      <c r="BJ5536" s="2"/>
      <c r="BK5536" s="2"/>
      <c r="BL5536" s="55"/>
      <c r="BM5536" s="48"/>
      <c r="BN5536" s="48"/>
      <c r="BO5536" s="48"/>
      <c r="BP5536" s="48"/>
      <c r="BQ5536" s="117"/>
      <c r="BR5536" s="2"/>
      <c r="BS5536" s="2"/>
      <c r="BT5536" s="2"/>
      <c r="BU5536" s="2"/>
      <c r="BV5536" s="55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18" t="s">
        <v>5</v>
      </c>
      <c r="H5537" s="3">
        <v>2024</v>
      </c>
      <c r="I5537" s="20" t="s">
        <v>283</v>
      </c>
      <c r="J5537" s="184" t="s">
        <v>298</v>
      </c>
      <c r="K5537" s="184" t="s">
        <v>321</v>
      </c>
      <c r="L5537" s="187">
        <f t="shared" si="187"/>
        <v>0</v>
      </c>
      <c r="M5537" s="187">
        <f t="shared" si="188"/>
        <v>0</v>
      </c>
      <c r="N5537" s="186"/>
      <c r="O5537" s="33"/>
      <c r="P5537" s="33"/>
      <c r="Q5537" s="33"/>
      <c r="R5537" s="33"/>
      <c r="S5537" s="33"/>
      <c r="T5537" s="2"/>
      <c r="U5537" s="2"/>
      <c r="V5537" s="2"/>
      <c r="W5537" s="2"/>
      <c r="X5537" s="55"/>
      <c r="Y5537" s="62"/>
      <c r="Z5537" s="62"/>
      <c r="AA5537" s="62"/>
      <c r="AB5537" s="62"/>
      <c r="AC5537" s="68"/>
      <c r="AD5537" s="2"/>
      <c r="AE5537" s="2"/>
      <c r="AF5537" s="2"/>
      <c r="AG5537" s="2"/>
      <c r="AH5537" s="55"/>
      <c r="AI5537" s="72"/>
      <c r="AJ5537" s="72"/>
      <c r="AK5537" s="72"/>
      <c r="AL5537" s="72"/>
      <c r="AM5537" s="80"/>
      <c r="AN5537" s="2"/>
      <c r="AO5537" s="2"/>
      <c r="AP5537" s="2"/>
      <c r="AQ5537" s="2"/>
      <c r="AR5537" s="55"/>
      <c r="AS5537" s="85"/>
      <c r="AT5537" s="85"/>
      <c r="AU5537" s="85"/>
      <c r="AV5537" s="85"/>
      <c r="AW5537" s="100"/>
      <c r="AX5537" s="2"/>
      <c r="AY5537" s="2"/>
      <c r="AZ5537" s="2"/>
      <c r="BA5537" s="2"/>
      <c r="BB5537" s="55"/>
      <c r="BC5537" s="105"/>
      <c r="BD5537" s="105"/>
      <c r="BE5537" s="105"/>
      <c r="BF5537" s="105"/>
      <c r="BG5537" s="109"/>
      <c r="BH5537" s="2"/>
      <c r="BI5537" s="2"/>
      <c r="BJ5537" s="2"/>
      <c r="BK5537" s="2"/>
      <c r="BL5537" s="55"/>
      <c r="BM5537" s="48"/>
      <c r="BN5537" s="48"/>
      <c r="BO5537" s="48"/>
      <c r="BP5537" s="48"/>
      <c r="BQ5537" s="117"/>
      <c r="BR5537" s="2"/>
      <c r="BS5537" s="2"/>
      <c r="BT5537" s="2"/>
      <c r="BU5537" s="2"/>
      <c r="BV5537" s="55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18" t="s">
        <v>5</v>
      </c>
      <c r="H5538" s="3">
        <v>2024</v>
      </c>
      <c r="I5538" s="20" t="s">
        <v>283</v>
      </c>
      <c r="J5538" s="184" t="s">
        <v>278</v>
      </c>
      <c r="K5538" s="184" t="s">
        <v>320</v>
      </c>
      <c r="L5538" s="187">
        <f t="shared" si="187"/>
        <v>1</v>
      </c>
      <c r="M5538" s="187">
        <f t="shared" si="188"/>
        <v>1.9870000000000001</v>
      </c>
      <c r="N5538" s="186" t="s">
        <v>514</v>
      </c>
      <c r="O5538" s="33"/>
      <c r="P5538" s="33"/>
      <c r="Q5538" s="33"/>
      <c r="R5538" s="33"/>
      <c r="S5538" s="33"/>
      <c r="T5538" s="2"/>
      <c r="U5538" s="2"/>
      <c r="V5538" s="2"/>
      <c r="W5538" s="2"/>
      <c r="X5538" s="55"/>
      <c r="Y5538" s="62"/>
      <c r="Z5538" s="62"/>
      <c r="AA5538" s="62"/>
      <c r="AB5538" s="62"/>
      <c r="AC5538" s="68"/>
      <c r="AD5538" s="2"/>
      <c r="AE5538" s="2"/>
      <c r="AF5538" s="2"/>
      <c r="AG5538" s="2"/>
      <c r="AH5538" s="55"/>
      <c r="AI5538" s="72"/>
      <c r="AJ5538" s="72"/>
      <c r="AK5538" s="72"/>
      <c r="AL5538" s="72"/>
      <c r="AM5538" s="80"/>
      <c r="AN5538" s="2"/>
      <c r="AO5538" s="2"/>
      <c r="AP5538" s="2"/>
      <c r="AQ5538" s="2"/>
      <c r="AR5538" s="55"/>
      <c r="AS5538" s="85"/>
      <c r="AT5538" s="85"/>
      <c r="AU5538" s="85"/>
      <c r="AV5538" s="85"/>
      <c r="AW5538" s="100"/>
      <c r="AX5538" s="2"/>
      <c r="AY5538" s="2"/>
      <c r="AZ5538" s="2"/>
      <c r="BA5538" s="2"/>
      <c r="BB5538" s="55"/>
      <c r="BC5538" s="105"/>
      <c r="BD5538" s="105"/>
      <c r="BE5538" s="105"/>
      <c r="BF5538" s="105"/>
      <c r="BG5538" s="109"/>
      <c r="BH5538" s="2"/>
      <c r="BI5538" s="2"/>
      <c r="BJ5538" s="2"/>
      <c r="BK5538" s="2"/>
      <c r="BL5538" s="55"/>
      <c r="BM5538" s="48"/>
      <c r="BN5538" s="48"/>
      <c r="BO5538" s="48"/>
      <c r="BP5538" s="48"/>
      <c r="BQ5538" s="117"/>
      <c r="BR5538" s="2" t="s">
        <v>514</v>
      </c>
      <c r="BS5538" s="2"/>
      <c r="BT5538" s="2"/>
      <c r="BU5538" s="2">
        <v>1</v>
      </c>
      <c r="BV5538" s="55">
        <v>1.9870000000000001</v>
      </c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18" t="s">
        <v>5</v>
      </c>
      <c r="H5539" s="3">
        <v>2024</v>
      </c>
      <c r="I5539" s="20" t="s">
        <v>283</v>
      </c>
      <c r="J5539" s="184" t="s">
        <v>279</v>
      </c>
      <c r="K5539" s="184" t="s">
        <v>320</v>
      </c>
      <c r="L5539" s="187">
        <f t="shared" si="187"/>
        <v>0</v>
      </c>
      <c r="M5539" s="187">
        <f t="shared" si="188"/>
        <v>0</v>
      </c>
      <c r="N5539" s="186"/>
      <c r="O5539" s="33"/>
      <c r="P5539" s="33"/>
      <c r="Q5539" s="33"/>
      <c r="R5539" s="33"/>
      <c r="S5539" s="33"/>
      <c r="T5539" s="2"/>
      <c r="U5539" s="2"/>
      <c r="V5539" s="2"/>
      <c r="W5539" s="2"/>
      <c r="X5539" s="55"/>
      <c r="Y5539" s="62"/>
      <c r="Z5539" s="62"/>
      <c r="AA5539" s="62"/>
      <c r="AB5539" s="62"/>
      <c r="AC5539" s="68"/>
      <c r="AD5539" s="2"/>
      <c r="AE5539" s="2"/>
      <c r="AF5539" s="2"/>
      <c r="AG5539" s="2"/>
      <c r="AH5539" s="55"/>
      <c r="AI5539" s="72"/>
      <c r="AJ5539" s="72"/>
      <c r="AK5539" s="72"/>
      <c r="AL5539" s="72"/>
      <c r="AM5539" s="80"/>
      <c r="AN5539" s="2"/>
      <c r="AO5539" s="2"/>
      <c r="AP5539" s="2"/>
      <c r="AQ5539" s="2"/>
      <c r="AR5539" s="55"/>
      <c r="AS5539" s="85"/>
      <c r="AT5539" s="85"/>
      <c r="AU5539" s="85"/>
      <c r="AV5539" s="85"/>
      <c r="AW5539" s="100"/>
      <c r="AX5539" s="2"/>
      <c r="AY5539" s="2"/>
      <c r="AZ5539" s="2"/>
      <c r="BA5539" s="2"/>
      <c r="BB5539" s="55"/>
      <c r="BC5539" s="105"/>
      <c r="BD5539" s="105"/>
      <c r="BE5539" s="105"/>
      <c r="BF5539" s="105"/>
      <c r="BG5539" s="109"/>
      <c r="BH5539" s="2"/>
      <c r="BI5539" s="2"/>
      <c r="BJ5539" s="2"/>
      <c r="BK5539" s="2"/>
      <c r="BL5539" s="55"/>
      <c r="BM5539" s="48"/>
      <c r="BN5539" s="48"/>
      <c r="BO5539" s="48"/>
      <c r="BP5539" s="48"/>
      <c r="BQ5539" s="117"/>
      <c r="BR5539" s="2"/>
      <c r="BS5539" s="2"/>
      <c r="BT5539" s="2"/>
      <c r="BU5539" s="2"/>
      <c r="BV5539" s="55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18" t="s">
        <v>5</v>
      </c>
      <c r="H5540" s="3">
        <v>2024</v>
      </c>
      <c r="I5540" s="20" t="s">
        <v>286</v>
      </c>
      <c r="J5540" s="184" t="s">
        <v>280</v>
      </c>
      <c r="K5540" s="184" t="s">
        <v>319</v>
      </c>
      <c r="L5540" s="187">
        <f t="shared" si="187"/>
        <v>0</v>
      </c>
      <c r="M5540" s="187">
        <f t="shared" si="188"/>
        <v>0</v>
      </c>
      <c r="N5540" s="186"/>
      <c r="O5540" s="33"/>
      <c r="P5540" s="33"/>
      <c r="Q5540" s="33"/>
      <c r="R5540" s="33"/>
      <c r="S5540" s="42"/>
      <c r="T5540" s="2"/>
      <c r="U5540" s="2"/>
      <c r="V5540" s="2"/>
      <c r="W5540" s="2"/>
      <c r="X5540" s="55"/>
      <c r="Y5540" s="62"/>
      <c r="Z5540" s="62"/>
      <c r="AA5540" s="62"/>
      <c r="AB5540" s="62"/>
      <c r="AC5540" s="68"/>
      <c r="AD5540" s="2"/>
      <c r="AE5540" s="2"/>
      <c r="AF5540" s="2"/>
      <c r="AG5540" s="2"/>
      <c r="AH5540" s="55"/>
      <c r="AI5540" s="72"/>
      <c r="AJ5540" s="72"/>
      <c r="AK5540" s="72"/>
      <c r="AL5540" s="72"/>
      <c r="AM5540" s="80"/>
      <c r="AN5540" s="2"/>
      <c r="AO5540" s="2"/>
      <c r="AP5540" s="2"/>
      <c r="AQ5540" s="2"/>
      <c r="AR5540" s="55"/>
      <c r="AS5540" s="85"/>
      <c r="AT5540" s="85"/>
      <c r="AU5540" s="85"/>
      <c r="AV5540" s="85"/>
      <c r="AW5540" s="100"/>
      <c r="AX5540" s="2"/>
      <c r="AY5540" s="2"/>
      <c r="AZ5540" s="2"/>
      <c r="BA5540" s="2"/>
      <c r="BB5540" s="55"/>
      <c r="BC5540" s="105"/>
      <c r="BD5540" s="105"/>
      <c r="BE5540" s="105"/>
      <c r="BF5540" s="105"/>
      <c r="BG5540" s="109"/>
      <c r="BH5540" s="2"/>
      <c r="BI5540" s="2"/>
      <c r="BJ5540" s="2"/>
      <c r="BK5540" s="2"/>
      <c r="BL5540" s="55"/>
      <c r="BM5540" s="48"/>
      <c r="BN5540" s="48"/>
      <c r="BO5540" s="48"/>
      <c r="BP5540" s="48"/>
      <c r="BQ5540" s="117"/>
      <c r="BR5540" s="2"/>
      <c r="BS5540" s="2"/>
      <c r="BT5540" s="2"/>
      <c r="BU5540" s="2"/>
      <c r="BV5540" s="55"/>
    </row>
    <row r="5541" spans="1:74" hidden="1" x14ac:dyDescent="0.3">
      <c r="A5541" s="2" t="s">
        <v>193</v>
      </c>
      <c r="B5541" s="2" t="s">
        <v>2</v>
      </c>
      <c r="C5541" s="2" t="s">
        <v>3</v>
      </c>
      <c r="D5541" s="2" t="s">
        <v>124</v>
      </c>
      <c r="E5541" s="5" t="s">
        <v>192</v>
      </c>
      <c r="F5541" s="3">
        <v>5</v>
      </c>
      <c r="G5541" s="18" t="s">
        <v>5</v>
      </c>
      <c r="H5541" s="3">
        <v>2024</v>
      </c>
      <c r="I5541" s="20" t="s">
        <v>286</v>
      </c>
      <c r="J5541" s="184" t="s">
        <v>281</v>
      </c>
      <c r="K5541" s="184" t="s">
        <v>319</v>
      </c>
      <c r="L5541" s="187">
        <f t="shared" si="187"/>
        <v>0</v>
      </c>
      <c r="M5541" s="187">
        <f t="shared" si="188"/>
        <v>119.64100000000001</v>
      </c>
      <c r="N5541" s="186" t="s">
        <v>1062</v>
      </c>
      <c r="O5541" s="33"/>
      <c r="P5541" s="33"/>
      <c r="Q5541" s="33"/>
      <c r="R5541" s="33"/>
      <c r="S5541" s="42"/>
      <c r="T5541" s="2"/>
      <c r="U5541" s="2"/>
      <c r="V5541" s="2"/>
      <c r="W5541" s="2"/>
      <c r="X5541" s="55"/>
      <c r="Y5541" s="62"/>
      <c r="Z5541" s="62"/>
      <c r="AA5541" s="62"/>
      <c r="AB5541" s="62"/>
      <c r="AC5541" s="68"/>
      <c r="AD5541" s="2"/>
      <c r="AE5541" s="2"/>
      <c r="AF5541" s="2"/>
      <c r="AG5541" s="2"/>
      <c r="AH5541" s="55"/>
      <c r="AI5541" s="72"/>
      <c r="AJ5541" s="72"/>
      <c r="AK5541" s="72"/>
      <c r="AL5541" s="72"/>
      <c r="AM5541" s="80"/>
      <c r="AN5541" s="2"/>
      <c r="AO5541" s="2"/>
      <c r="AP5541" s="2"/>
      <c r="AQ5541" s="2"/>
      <c r="AR5541" s="55"/>
      <c r="AS5541" s="85"/>
      <c r="AT5541" s="85"/>
      <c r="AU5541" s="85"/>
      <c r="AV5541" s="85"/>
      <c r="AW5541" s="100"/>
      <c r="AX5541" s="2"/>
      <c r="AY5541" s="2"/>
      <c r="AZ5541" s="2"/>
      <c r="BA5541" s="2"/>
      <c r="BB5541" s="55"/>
      <c r="BC5541" s="105"/>
      <c r="BD5541" s="105"/>
      <c r="BE5541" s="105"/>
      <c r="BF5541" s="105"/>
      <c r="BG5541" s="109"/>
      <c r="BH5541" s="2" t="s">
        <v>1062</v>
      </c>
      <c r="BI5541" s="2"/>
      <c r="BJ5541" s="2"/>
      <c r="BK5541" s="2"/>
      <c r="BL5541" s="55">
        <f>115.141+4.5</f>
        <v>119.64100000000001</v>
      </c>
      <c r="BM5541" s="48"/>
      <c r="BN5541" s="48"/>
      <c r="BO5541" s="48"/>
      <c r="BP5541" s="48"/>
      <c r="BQ5541" s="117"/>
      <c r="BR5541" s="2"/>
      <c r="BS5541" s="2"/>
      <c r="BT5541" s="2"/>
      <c r="BU5541" s="2"/>
      <c r="BV5541" s="55"/>
    </row>
    <row r="5542" spans="1:74" s="13" customFormat="1" hidden="1" x14ac:dyDescent="0.3">
      <c r="A5542" s="12" t="s">
        <v>193</v>
      </c>
      <c r="B5542" s="12" t="s">
        <v>2</v>
      </c>
      <c r="C5542" s="12" t="s">
        <v>3</v>
      </c>
      <c r="D5542" s="12" t="s">
        <v>124</v>
      </c>
      <c r="E5542" s="6" t="s">
        <v>192</v>
      </c>
      <c r="F5542" s="7">
        <v>5</v>
      </c>
      <c r="G5542" s="19" t="s">
        <v>5</v>
      </c>
      <c r="H5542" s="7">
        <v>2024</v>
      </c>
      <c r="I5542" s="21"/>
      <c r="J5542" s="12" t="s">
        <v>314</v>
      </c>
      <c r="K5542" s="12"/>
      <c r="L5542" s="147"/>
      <c r="M5542" s="147">
        <f>SUM(M5504:M5541)</f>
        <v>665.65299999999991</v>
      </c>
      <c r="N5542" s="183"/>
      <c r="O5542" s="12"/>
      <c r="P5542" s="12"/>
      <c r="Q5542" s="12"/>
      <c r="R5542" s="12"/>
      <c r="S5542" s="47">
        <f>SUM(S5504:S5541)</f>
        <v>0</v>
      </c>
      <c r="T5542" s="12"/>
      <c r="U5542" s="12"/>
      <c r="V5542" s="12"/>
      <c r="W5542" s="12"/>
      <c r="X5542" s="47">
        <f>SUM(X5504:X5541)</f>
        <v>0</v>
      </c>
      <c r="Y5542" s="12"/>
      <c r="Z5542" s="12"/>
      <c r="AA5542" s="12"/>
      <c r="AB5542" s="12"/>
      <c r="AC5542" s="47">
        <f>SUM(AC5504:AC5541)</f>
        <v>0</v>
      </c>
      <c r="AD5542" s="12"/>
      <c r="AE5542" s="12"/>
      <c r="AF5542" s="12"/>
      <c r="AG5542" s="12"/>
      <c r="AH5542" s="47">
        <f>SUM(AH5504:AH5541)</f>
        <v>0</v>
      </c>
      <c r="AI5542" s="12"/>
      <c r="AJ5542" s="12"/>
      <c r="AK5542" s="12"/>
      <c r="AL5542" s="12"/>
      <c r="AM5542" s="47">
        <f>SUM(AM5504:AM5541)</f>
        <v>0</v>
      </c>
      <c r="AN5542" s="12"/>
      <c r="AO5542" s="12"/>
      <c r="AP5542" s="12"/>
      <c r="AQ5542" s="12"/>
      <c r="AR5542" s="47">
        <f>SUM(AR5504:AR5541)</f>
        <v>0</v>
      </c>
      <c r="AS5542" s="12"/>
      <c r="AT5542" s="12"/>
      <c r="AU5542" s="12"/>
      <c r="AV5542" s="12"/>
      <c r="AW5542" s="47">
        <f>SUM(AW5504:AW5541)</f>
        <v>0</v>
      </c>
      <c r="AX5542" s="12"/>
      <c r="AY5542" s="12"/>
      <c r="AZ5542" s="12"/>
      <c r="BA5542" s="12"/>
      <c r="BB5542" s="47">
        <f>SUM(BB5504:BB5541)</f>
        <v>0</v>
      </c>
      <c r="BC5542" s="12"/>
      <c r="BD5542" s="12"/>
      <c r="BE5542" s="12"/>
      <c r="BF5542" s="12"/>
      <c r="BG5542" s="47">
        <f>SUM(BG5504:BG5541)</f>
        <v>544.02499999999998</v>
      </c>
      <c r="BH5542" s="12"/>
      <c r="BI5542" s="12"/>
      <c r="BJ5542" s="12"/>
      <c r="BK5542" s="12"/>
      <c r="BL5542" s="47">
        <f>SUM(BL5504:BL5541)</f>
        <v>119.64100000000001</v>
      </c>
      <c r="BM5542" s="12"/>
      <c r="BN5542" s="12"/>
      <c r="BO5542" s="12"/>
      <c r="BP5542" s="12"/>
      <c r="BQ5542" s="47">
        <f>SUM(BQ5504:BQ5541)</f>
        <v>0</v>
      </c>
      <c r="BR5542" s="12"/>
      <c r="BS5542" s="12"/>
      <c r="BT5542" s="12"/>
      <c r="BU5542" s="12"/>
      <c r="BV5542" s="47">
        <f>SUM(BV5504:BV5541)</f>
        <v>1.9870000000000001</v>
      </c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18" t="s">
        <v>5</v>
      </c>
      <c r="H5543" s="3">
        <v>2024</v>
      </c>
      <c r="I5543" s="20" t="s">
        <v>287</v>
      </c>
      <c r="J5543" s="184" t="s">
        <v>267</v>
      </c>
      <c r="K5543" s="184" t="s">
        <v>318</v>
      </c>
      <c r="L5543" s="187">
        <f t="shared" si="187"/>
        <v>0</v>
      </c>
      <c r="M5543" s="187">
        <f t="shared" si="188"/>
        <v>0</v>
      </c>
      <c r="N5543" s="186"/>
      <c r="O5543" s="33"/>
      <c r="P5543" s="33"/>
      <c r="Q5543" s="33"/>
      <c r="R5543" s="33"/>
      <c r="S5543" s="42"/>
      <c r="T5543" s="2"/>
      <c r="U5543" s="2"/>
      <c r="V5543" s="2"/>
      <c r="W5543" s="2"/>
      <c r="X5543" s="55"/>
      <c r="Y5543" s="62"/>
      <c r="Z5543" s="62"/>
      <c r="AA5543" s="62"/>
      <c r="AB5543" s="62"/>
      <c r="AC5543" s="68"/>
      <c r="AD5543" s="2"/>
      <c r="AE5543" s="2"/>
      <c r="AF5543" s="2"/>
      <c r="AG5543" s="2"/>
      <c r="AH5543" s="55"/>
      <c r="AI5543" s="72"/>
      <c r="AJ5543" s="72"/>
      <c r="AK5543" s="72"/>
      <c r="AL5543" s="72"/>
      <c r="AM5543" s="80"/>
      <c r="AN5543" s="2"/>
      <c r="AO5543" s="2"/>
      <c r="AP5543" s="2"/>
      <c r="AQ5543" s="2"/>
      <c r="AR5543" s="55"/>
      <c r="AS5543" s="85"/>
      <c r="AT5543" s="85"/>
      <c r="AU5543" s="85"/>
      <c r="AV5543" s="85"/>
      <c r="AW5543" s="100"/>
      <c r="AX5543" s="2"/>
      <c r="AY5543" s="2"/>
      <c r="AZ5543" s="2"/>
      <c r="BA5543" s="2"/>
      <c r="BB5543" s="55"/>
      <c r="BC5543" s="105"/>
      <c r="BD5543" s="105"/>
      <c r="BE5543" s="105"/>
      <c r="BF5543" s="105"/>
      <c r="BG5543" s="109"/>
      <c r="BH5543" s="2"/>
      <c r="BI5543" s="2"/>
      <c r="BJ5543" s="2"/>
      <c r="BK5543" s="2"/>
      <c r="BL5543" s="55"/>
      <c r="BM5543" s="48"/>
      <c r="BN5543" s="48"/>
      <c r="BO5543" s="48"/>
      <c r="BP5543" s="48"/>
      <c r="BQ5543" s="117"/>
      <c r="BR5543" s="2"/>
      <c r="BS5543" s="2"/>
      <c r="BT5543" s="2"/>
      <c r="BU5543" s="2"/>
      <c r="BV5543" s="55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18" t="s">
        <v>5</v>
      </c>
      <c r="H5544" s="3">
        <v>2024</v>
      </c>
      <c r="I5544" s="20" t="s">
        <v>287</v>
      </c>
      <c r="J5544" s="184" t="s">
        <v>291</v>
      </c>
      <c r="K5544" s="184" t="s">
        <v>319</v>
      </c>
      <c r="L5544" s="187">
        <f t="shared" si="187"/>
        <v>0</v>
      </c>
      <c r="M5544" s="187">
        <f t="shared" si="188"/>
        <v>0</v>
      </c>
      <c r="N5544" s="186"/>
      <c r="O5544" s="33"/>
      <c r="P5544" s="33"/>
      <c r="Q5544" s="33"/>
      <c r="R5544" s="33"/>
      <c r="S5544" s="42"/>
      <c r="T5544" s="2"/>
      <c r="U5544" s="2"/>
      <c r="V5544" s="2"/>
      <c r="W5544" s="2"/>
      <c r="X5544" s="55"/>
      <c r="Y5544" s="62"/>
      <c r="Z5544" s="62"/>
      <c r="AA5544" s="62"/>
      <c r="AB5544" s="62"/>
      <c r="AC5544" s="68"/>
      <c r="AD5544" s="2"/>
      <c r="AE5544" s="2"/>
      <c r="AF5544" s="2"/>
      <c r="AG5544" s="2"/>
      <c r="AH5544" s="55"/>
      <c r="AI5544" s="72"/>
      <c r="AJ5544" s="72"/>
      <c r="AK5544" s="72"/>
      <c r="AL5544" s="72"/>
      <c r="AM5544" s="80"/>
      <c r="AN5544" s="2"/>
      <c r="AO5544" s="2"/>
      <c r="AP5544" s="2"/>
      <c r="AQ5544" s="2"/>
      <c r="AR5544" s="55"/>
      <c r="AS5544" s="85"/>
      <c r="AT5544" s="85"/>
      <c r="AU5544" s="85"/>
      <c r="AV5544" s="85"/>
      <c r="AW5544" s="100"/>
      <c r="AX5544" s="2"/>
      <c r="AY5544" s="2"/>
      <c r="AZ5544" s="2"/>
      <c r="BA5544" s="2"/>
      <c r="BB5544" s="55"/>
      <c r="BC5544" s="105"/>
      <c r="BD5544" s="105"/>
      <c r="BE5544" s="105"/>
      <c r="BF5544" s="105"/>
      <c r="BG5544" s="109"/>
      <c r="BH5544" s="2"/>
      <c r="BI5544" s="2"/>
      <c r="BJ5544" s="2"/>
      <c r="BK5544" s="2"/>
      <c r="BL5544" s="55"/>
      <c r="BM5544" s="48"/>
      <c r="BN5544" s="48"/>
      <c r="BO5544" s="48"/>
      <c r="BP5544" s="48"/>
      <c r="BQ5544" s="117"/>
      <c r="BR5544" s="2"/>
      <c r="BS5544" s="2"/>
      <c r="BT5544" s="2"/>
      <c r="BU5544" s="2"/>
      <c r="BV5544" s="55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18" t="s">
        <v>5</v>
      </c>
      <c r="H5545" s="3">
        <v>2024</v>
      </c>
      <c r="I5545" s="20" t="s">
        <v>286</v>
      </c>
      <c r="J5545" s="184" t="s">
        <v>336</v>
      </c>
      <c r="K5545" s="184" t="s">
        <v>319</v>
      </c>
      <c r="L5545" s="187">
        <f t="shared" si="187"/>
        <v>0</v>
      </c>
      <c r="M5545" s="187">
        <f t="shared" si="188"/>
        <v>0</v>
      </c>
      <c r="N5545" s="186"/>
      <c r="O5545" s="33"/>
      <c r="P5545" s="33"/>
      <c r="Q5545" s="33"/>
      <c r="R5545" s="33"/>
      <c r="S5545" s="42"/>
      <c r="T5545" s="2"/>
      <c r="U5545" s="2"/>
      <c r="V5545" s="2"/>
      <c r="W5545" s="2"/>
      <c r="X5545" s="55"/>
      <c r="Y5545" s="62"/>
      <c r="Z5545" s="62"/>
      <c r="AA5545" s="62"/>
      <c r="AB5545" s="62"/>
      <c r="AC5545" s="68"/>
      <c r="AD5545" s="2"/>
      <c r="AE5545" s="2"/>
      <c r="AF5545" s="2"/>
      <c r="AG5545" s="2"/>
      <c r="AH5545" s="55"/>
      <c r="AI5545" s="72"/>
      <c r="AJ5545" s="72"/>
      <c r="AK5545" s="72"/>
      <c r="AL5545" s="72"/>
      <c r="AM5545" s="80"/>
      <c r="AN5545" s="2"/>
      <c r="AO5545" s="2"/>
      <c r="AP5545" s="2"/>
      <c r="AQ5545" s="2"/>
      <c r="AR5545" s="55"/>
      <c r="AS5545" s="85"/>
      <c r="AT5545" s="85"/>
      <c r="AU5545" s="85"/>
      <c r="AV5545" s="85"/>
      <c r="AW5545" s="100"/>
      <c r="AX5545" s="2"/>
      <c r="AY5545" s="2"/>
      <c r="AZ5545" s="2"/>
      <c r="BA5545" s="2"/>
      <c r="BB5545" s="55"/>
      <c r="BC5545" s="105"/>
      <c r="BD5545" s="105"/>
      <c r="BE5545" s="105"/>
      <c r="BF5545" s="105"/>
      <c r="BG5545" s="109"/>
      <c r="BH5545" s="2"/>
      <c r="BI5545" s="2"/>
      <c r="BJ5545" s="2"/>
      <c r="BK5545" s="2"/>
      <c r="BL5545" s="55"/>
      <c r="BM5545" s="48"/>
      <c r="BN5545" s="48"/>
      <c r="BO5545" s="48"/>
      <c r="BP5545" s="48"/>
      <c r="BQ5545" s="117"/>
      <c r="BR5545" s="2"/>
      <c r="BS5545" s="2"/>
      <c r="BT5545" s="2"/>
      <c r="BU5545" s="2"/>
      <c r="BV5545" s="55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18" t="s">
        <v>5</v>
      </c>
      <c r="H5546" s="3">
        <v>2024</v>
      </c>
      <c r="I5546" s="20" t="s">
        <v>286</v>
      </c>
      <c r="J5546" s="185" t="s">
        <v>337</v>
      </c>
      <c r="K5546" s="185" t="s">
        <v>318</v>
      </c>
      <c r="L5546" s="187">
        <f t="shared" si="187"/>
        <v>0</v>
      </c>
      <c r="M5546" s="187">
        <f t="shared" si="188"/>
        <v>0</v>
      </c>
      <c r="N5546" s="186"/>
      <c r="O5546" s="53"/>
      <c r="P5546" s="53"/>
      <c r="Q5546" s="53"/>
      <c r="R5546" s="53"/>
      <c r="S5546" s="54"/>
      <c r="T5546" s="8"/>
      <c r="U5546" s="8"/>
      <c r="V5546" s="8"/>
      <c r="W5546" s="8"/>
      <c r="X5546" s="122"/>
      <c r="Y5546" s="135"/>
      <c r="Z5546" s="135"/>
      <c r="AA5546" s="135"/>
      <c r="AB5546" s="135"/>
      <c r="AC5546" s="136"/>
      <c r="AD5546" s="8"/>
      <c r="AE5546" s="8"/>
      <c r="AF5546" s="8"/>
      <c r="AG5546" s="8"/>
      <c r="AH5546" s="122"/>
      <c r="AI5546" s="137"/>
      <c r="AJ5546" s="137"/>
      <c r="AK5546" s="137"/>
      <c r="AL5546" s="137"/>
      <c r="AM5546" s="138"/>
      <c r="AN5546" s="8"/>
      <c r="AO5546" s="8"/>
      <c r="AP5546" s="8"/>
      <c r="AQ5546" s="8"/>
      <c r="AR5546" s="122"/>
      <c r="AS5546" s="139"/>
      <c r="AT5546" s="139"/>
      <c r="AU5546" s="139"/>
      <c r="AV5546" s="139"/>
      <c r="AW5546" s="140"/>
      <c r="AX5546" s="8"/>
      <c r="AY5546" s="8"/>
      <c r="AZ5546" s="8"/>
      <c r="BA5546" s="8"/>
      <c r="BB5546" s="122"/>
      <c r="BC5546" s="141"/>
      <c r="BD5546" s="141"/>
      <c r="BE5546" s="141"/>
      <c r="BF5546" s="141"/>
      <c r="BG5546" s="142"/>
      <c r="BH5546" s="8"/>
      <c r="BI5546" s="8"/>
      <c r="BJ5546" s="8"/>
      <c r="BK5546" s="8"/>
      <c r="BL5546" s="122"/>
      <c r="BM5546" s="143"/>
      <c r="BN5546" s="143"/>
      <c r="BO5546" s="143"/>
      <c r="BP5546" s="143"/>
      <c r="BQ5546" s="144"/>
      <c r="BR5546" s="8"/>
      <c r="BS5546" s="8"/>
      <c r="BT5546" s="8"/>
      <c r="BU5546" s="8"/>
      <c r="BV5546" s="122"/>
    </row>
    <row r="5547" spans="1:74" ht="28.8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18" t="s">
        <v>5</v>
      </c>
      <c r="H5547" s="3">
        <v>2024</v>
      </c>
      <c r="I5547" s="20" t="s">
        <v>286</v>
      </c>
      <c r="J5547" s="185" t="s">
        <v>338</v>
      </c>
      <c r="K5547" s="185" t="s">
        <v>339</v>
      </c>
      <c r="L5547" s="187">
        <f t="shared" si="187"/>
        <v>0</v>
      </c>
      <c r="M5547" s="187">
        <f t="shared" si="188"/>
        <v>0</v>
      </c>
      <c r="N5547" s="186"/>
      <c r="O5547" s="53"/>
      <c r="P5547" s="53"/>
      <c r="Q5547" s="53"/>
      <c r="R5547" s="53"/>
      <c r="S5547" s="54"/>
      <c r="T5547" s="8"/>
      <c r="U5547" s="8"/>
      <c r="V5547" s="8"/>
      <c r="W5547" s="8"/>
      <c r="X5547" s="122"/>
      <c r="Y5547" s="135"/>
      <c r="Z5547" s="135"/>
      <c r="AA5547" s="135"/>
      <c r="AB5547" s="135"/>
      <c r="AC5547" s="136"/>
      <c r="AD5547" s="8"/>
      <c r="AE5547" s="8"/>
      <c r="AF5547" s="8"/>
      <c r="AG5547" s="8"/>
      <c r="AH5547" s="122"/>
      <c r="AI5547" s="137"/>
      <c r="AJ5547" s="137"/>
      <c r="AK5547" s="137"/>
      <c r="AL5547" s="137"/>
      <c r="AM5547" s="138"/>
      <c r="AN5547" s="8"/>
      <c r="AO5547" s="8"/>
      <c r="AP5547" s="8"/>
      <c r="AQ5547" s="8"/>
      <c r="AR5547" s="122"/>
      <c r="AS5547" s="139"/>
      <c r="AT5547" s="139"/>
      <c r="AU5547" s="139"/>
      <c r="AV5547" s="139"/>
      <c r="AW5547" s="140"/>
      <c r="AX5547" s="8"/>
      <c r="AY5547" s="8"/>
      <c r="AZ5547" s="8"/>
      <c r="BA5547" s="8"/>
      <c r="BB5547" s="122"/>
      <c r="BC5547" s="141"/>
      <c r="BD5547" s="141"/>
      <c r="BE5547" s="141"/>
      <c r="BF5547" s="141"/>
      <c r="BG5547" s="142"/>
      <c r="BH5547" s="8"/>
      <c r="BI5547" s="8"/>
      <c r="BJ5547" s="8"/>
      <c r="BK5547" s="8"/>
      <c r="BL5547" s="122"/>
      <c r="BM5547" s="143"/>
      <c r="BN5547" s="143"/>
      <c r="BO5547" s="143"/>
      <c r="BP5547" s="143"/>
      <c r="BQ5547" s="144"/>
      <c r="BR5547" s="8"/>
      <c r="BS5547" s="8"/>
      <c r="BT5547" s="8"/>
      <c r="BU5547" s="8"/>
      <c r="BV5547" s="122"/>
    </row>
    <row r="5548" spans="1:74" ht="28.8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18" t="s">
        <v>5</v>
      </c>
      <c r="H5548" s="3">
        <v>2024</v>
      </c>
      <c r="I5548" s="20" t="s">
        <v>286</v>
      </c>
      <c r="J5548" s="185" t="s">
        <v>340</v>
      </c>
      <c r="K5548" s="185" t="s">
        <v>318</v>
      </c>
      <c r="L5548" s="187">
        <f t="shared" si="187"/>
        <v>0</v>
      </c>
      <c r="M5548" s="187">
        <f t="shared" si="188"/>
        <v>0</v>
      </c>
      <c r="N5548" s="186"/>
      <c r="O5548" s="53"/>
      <c r="P5548" s="53"/>
      <c r="Q5548" s="53"/>
      <c r="R5548" s="53"/>
      <c r="S5548" s="54"/>
      <c r="T5548" s="8"/>
      <c r="U5548" s="8"/>
      <c r="V5548" s="8"/>
      <c r="W5548" s="8"/>
      <c r="X5548" s="122"/>
      <c r="Y5548" s="135"/>
      <c r="Z5548" s="135"/>
      <c r="AA5548" s="135"/>
      <c r="AB5548" s="135"/>
      <c r="AC5548" s="136"/>
      <c r="AD5548" s="8"/>
      <c r="AE5548" s="8"/>
      <c r="AF5548" s="8"/>
      <c r="AG5548" s="8"/>
      <c r="AH5548" s="122"/>
      <c r="AI5548" s="137"/>
      <c r="AJ5548" s="137"/>
      <c r="AK5548" s="137"/>
      <c r="AL5548" s="137"/>
      <c r="AM5548" s="138"/>
      <c r="AN5548" s="8"/>
      <c r="AO5548" s="8"/>
      <c r="AP5548" s="8"/>
      <c r="AQ5548" s="8"/>
      <c r="AR5548" s="122"/>
      <c r="AS5548" s="139"/>
      <c r="AT5548" s="139"/>
      <c r="AU5548" s="139"/>
      <c r="AV5548" s="139"/>
      <c r="AW5548" s="140"/>
      <c r="AX5548" s="8"/>
      <c r="AY5548" s="8"/>
      <c r="AZ5548" s="8"/>
      <c r="BA5548" s="8"/>
      <c r="BB5548" s="122"/>
      <c r="BC5548" s="141"/>
      <c r="BD5548" s="141"/>
      <c r="BE5548" s="141"/>
      <c r="BF5548" s="141"/>
      <c r="BG5548" s="142"/>
      <c r="BH5548" s="8"/>
      <c r="BI5548" s="8"/>
      <c r="BJ5548" s="8"/>
      <c r="BK5548" s="8"/>
      <c r="BL5548" s="122"/>
      <c r="BM5548" s="143"/>
      <c r="BN5548" s="143"/>
      <c r="BO5548" s="143"/>
      <c r="BP5548" s="143"/>
      <c r="BQ5548" s="144"/>
      <c r="BR5548" s="8"/>
      <c r="BS5548" s="8"/>
      <c r="BT5548" s="8"/>
      <c r="BU5548" s="8"/>
      <c r="BV5548" s="122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18" t="s">
        <v>5</v>
      </c>
      <c r="H5549" s="3">
        <v>2024</v>
      </c>
      <c r="I5549" s="20" t="s">
        <v>286</v>
      </c>
      <c r="J5549" s="185" t="s">
        <v>341</v>
      </c>
      <c r="K5549" s="185" t="s">
        <v>320</v>
      </c>
      <c r="L5549" s="187">
        <f t="shared" si="187"/>
        <v>0</v>
      </c>
      <c r="M5549" s="187">
        <f t="shared" si="188"/>
        <v>0</v>
      </c>
      <c r="N5549" s="186"/>
      <c r="O5549" s="53"/>
      <c r="P5549" s="53"/>
      <c r="Q5549" s="53"/>
      <c r="R5549" s="53"/>
      <c r="S5549" s="54"/>
      <c r="T5549" s="8"/>
      <c r="U5549" s="8"/>
      <c r="V5549" s="8"/>
      <c r="W5549" s="8"/>
      <c r="X5549" s="122"/>
      <c r="Y5549" s="135"/>
      <c r="Z5549" s="135"/>
      <c r="AA5549" s="135"/>
      <c r="AB5549" s="135"/>
      <c r="AC5549" s="136"/>
      <c r="AD5549" s="8"/>
      <c r="AE5549" s="8"/>
      <c r="AF5549" s="8"/>
      <c r="AG5549" s="8"/>
      <c r="AH5549" s="122"/>
      <c r="AI5549" s="137"/>
      <c r="AJ5549" s="137"/>
      <c r="AK5549" s="137"/>
      <c r="AL5549" s="137"/>
      <c r="AM5549" s="138"/>
      <c r="AN5549" s="8"/>
      <c r="AO5549" s="8"/>
      <c r="AP5549" s="8"/>
      <c r="AQ5549" s="8"/>
      <c r="AR5549" s="122"/>
      <c r="AS5549" s="139"/>
      <c r="AT5549" s="139"/>
      <c r="AU5549" s="139"/>
      <c r="AV5549" s="139"/>
      <c r="AW5549" s="140"/>
      <c r="AX5549" s="8"/>
      <c r="AY5549" s="8"/>
      <c r="AZ5549" s="8"/>
      <c r="BA5549" s="8"/>
      <c r="BB5549" s="122"/>
      <c r="BC5549" s="141"/>
      <c r="BD5549" s="141"/>
      <c r="BE5549" s="141"/>
      <c r="BF5549" s="141"/>
      <c r="BG5549" s="142"/>
      <c r="BH5549" s="8"/>
      <c r="BI5549" s="8"/>
      <c r="BJ5549" s="8"/>
      <c r="BK5549" s="8"/>
      <c r="BL5549" s="122"/>
      <c r="BM5549" s="143"/>
      <c r="BN5549" s="143"/>
      <c r="BO5549" s="143"/>
      <c r="BP5549" s="143"/>
      <c r="BQ5549" s="144"/>
      <c r="BR5549" s="8"/>
      <c r="BS5549" s="8"/>
      <c r="BT5549" s="8"/>
      <c r="BU5549" s="8"/>
      <c r="BV5549" s="122"/>
    </row>
    <row r="5550" spans="1:74" ht="28.8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18" t="s">
        <v>5</v>
      </c>
      <c r="H5550" s="3">
        <v>2024</v>
      </c>
      <c r="I5550" s="20" t="s">
        <v>286</v>
      </c>
      <c r="J5550" s="185" t="s">
        <v>342</v>
      </c>
      <c r="K5550" s="185" t="s">
        <v>320</v>
      </c>
      <c r="L5550" s="187">
        <f t="shared" si="187"/>
        <v>0</v>
      </c>
      <c r="M5550" s="187">
        <f t="shared" si="188"/>
        <v>0</v>
      </c>
      <c r="N5550" s="186"/>
      <c r="O5550" s="53"/>
      <c r="P5550" s="53"/>
      <c r="Q5550" s="53"/>
      <c r="R5550" s="53"/>
      <c r="S5550" s="54"/>
      <c r="T5550" s="8"/>
      <c r="U5550" s="8"/>
      <c r="V5550" s="8"/>
      <c r="W5550" s="8"/>
      <c r="X5550" s="122"/>
      <c r="Y5550" s="135"/>
      <c r="Z5550" s="135"/>
      <c r="AA5550" s="135"/>
      <c r="AB5550" s="135"/>
      <c r="AC5550" s="136"/>
      <c r="AD5550" s="8"/>
      <c r="AE5550" s="8"/>
      <c r="AF5550" s="8"/>
      <c r="AG5550" s="8"/>
      <c r="AH5550" s="122"/>
      <c r="AI5550" s="137"/>
      <c r="AJ5550" s="137"/>
      <c r="AK5550" s="137"/>
      <c r="AL5550" s="137"/>
      <c r="AM5550" s="138"/>
      <c r="AN5550" s="8"/>
      <c r="AO5550" s="8"/>
      <c r="AP5550" s="8"/>
      <c r="AQ5550" s="8"/>
      <c r="AR5550" s="122"/>
      <c r="AS5550" s="139"/>
      <c r="AT5550" s="139"/>
      <c r="AU5550" s="139"/>
      <c r="AV5550" s="139"/>
      <c r="AW5550" s="140"/>
      <c r="AX5550" s="8"/>
      <c r="AY5550" s="8"/>
      <c r="AZ5550" s="8"/>
      <c r="BA5550" s="8"/>
      <c r="BB5550" s="122"/>
      <c r="BC5550" s="141"/>
      <c r="BD5550" s="141"/>
      <c r="BE5550" s="141"/>
      <c r="BF5550" s="141"/>
      <c r="BG5550" s="142"/>
      <c r="BH5550" s="8"/>
      <c r="BI5550" s="8"/>
      <c r="BJ5550" s="8"/>
      <c r="BK5550" s="8"/>
      <c r="BL5550" s="122"/>
      <c r="BM5550" s="143"/>
      <c r="BN5550" s="143"/>
      <c r="BO5550" s="143"/>
      <c r="BP5550" s="143"/>
      <c r="BQ5550" s="144"/>
      <c r="BR5550" s="8"/>
      <c r="BS5550" s="8"/>
      <c r="BT5550" s="8"/>
      <c r="BU5550" s="8"/>
      <c r="BV5550" s="122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18" t="s">
        <v>5</v>
      </c>
      <c r="H5551" s="3">
        <v>2024</v>
      </c>
      <c r="I5551" s="20" t="s">
        <v>286</v>
      </c>
      <c r="J5551" s="185" t="s">
        <v>343</v>
      </c>
      <c r="K5551" s="185" t="s">
        <v>339</v>
      </c>
      <c r="L5551" s="187">
        <f t="shared" si="187"/>
        <v>0</v>
      </c>
      <c r="M5551" s="187">
        <f t="shared" si="188"/>
        <v>0</v>
      </c>
      <c r="N5551" s="186"/>
      <c r="O5551" s="53"/>
      <c r="P5551" s="53"/>
      <c r="Q5551" s="53"/>
      <c r="R5551" s="53"/>
      <c r="S5551" s="54"/>
      <c r="T5551" s="8"/>
      <c r="U5551" s="8"/>
      <c r="V5551" s="8"/>
      <c r="W5551" s="8"/>
      <c r="X5551" s="122"/>
      <c r="Y5551" s="135"/>
      <c r="Z5551" s="135"/>
      <c r="AA5551" s="135"/>
      <c r="AB5551" s="135"/>
      <c r="AC5551" s="136"/>
      <c r="AD5551" s="8"/>
      <c r="AE5551" s="8"/>
      <c r="AF5551" s="8"/>
      <c r="AG5551" s="8"/>
      <c r="AH5551" s="122"/>
      <c r="AI5551" s="137"/>
      <c r="AJ5551" s="137"/>
      <c r="AK5551" s="137"/>
      <c r="AL5551" s="137"/>
      <c r="AM5551" s="138"/>
      <c r="AN5551" s="8"/>
      <c r="AO5551" s="8"/>
      <c r="AP5551" s="8"/>
      <c r="AQ5551" s="8"/>
      <c r="AR5551" s="122"/>
      <c r="AS5551" s="139"/>
      <c r="AT5551" s="139"/>
      <c r="AU5551" s="139"/>
      <c r="AV5551" s="139"/>
      <c r="AW5551" s="140"/>
      <c r="AX5551" s="8"/>
      <c r="AY5551" s="8"/>
      <c r="AZ5551" s="8"/>
      <c r="BA5551" s="8"/>
      <c r="BB5551" s="122"/>
      <c r="BC5551" s="141"/>
      <c r="BD5551" s="141"/>
      <c r="BE5551" s="141"/>
      <c r="BF5551" s="141"/>
      <c r="BG5551" s="142"/>
      <c r="BH5551" s="8"/>
      <c r="BI5551" s="8"/>
      <c r="BJ5551" s="8"/>
      <c r="BK5551" s="8"/>
      <c r="BL5551" s="122"/>
      <c r="BM5551" s="143"/>
      <c r="BN5551" s="143"/>
      <c r="BO5551" s="143"/>
      <c r="BP5551" s="143"/>
      <c r="BQ5551" s="144"/>
      <c r="BR5551" s="8"/>
      <c r="BS5551" s="8"/>
      <c r="BT5551" s="8"/>
      <c r="BU5551" s="8"/>
      <c r="BV5551" s="122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18" t="s">
        <v>5</v>
      </c>
      <c r="H5552" s="3">
        <v>2024</v>
      </c>
      <c r="I5552" s="20" t="s">
        <v>288</v>
      </c>
      <c r="J5552" s="185" t="s">
        <v>344</v>
      </c>
      <c r="K5552" s="185" t="s">
        <v>318</v>
      </c>
      <c r="L5552" s="187">
        <f t="shared" si="187"/>
        <v>0</v>
      </c>
      <c r="M5552" s="187">
        <f t="shared" si="188"/>
        <v>0</v>
      </c>
      <c r="N5552" s="186"/>
      <c r="O5552" s="53"/>
      <c r="P5552" s="53"/>
      <c r="Q5552" s="53"/>
      <c r="R5552" s="53"/>
      <c r="S5552" s="54"/>
      <c r="T5552" s="8"/>
      <c r="U5552" s="8"/>
      <c r="V5552" s="8"/>
      <c r="W5552" s="8"/>
      <c r="X5552" s="122"/>
      <c r="Y5552" s="135"/>
      <c r="Z5552" s="135"/>
      <c r="AA5552" s="135"/>
      <c r="AB5552" s="135"/>
      <c r="AC5552" s="136"/>
      <c r="AD5552" s="8"/>
      <c r="AE5552" s="8"/>
      <c r="AF5552" s="8"/>
      <c r="AG5552" s="8"/>
      <c r="AH5552" s="122"/>
      <c r="AI5552" s="137"/>
      <c r="AJ5552" s="137"/>
      <c r="AK5552" s="137"/>
      <c r="AL5552" s="137"/>
      <c r="AM5552" s="138"/>
      <c r="AN5552" s="8"/>
      <c r="AO5552" s="8"/>
      <c r="AP5552" s="8"/>
      <c r="AQ5552" s="8"/>
      <c r="AR5552" s="122"/>
      <c r="AS5552" s="139"/>
      <c r="AT5552" s="139"/>
      <c r="AU5552" s="139"/>
      <c r="AV5552" s="139"/>
      <c r="AW5552" s="140"/>
      <c r="AX5552" s="8"/>
      <c r="AY5552" s="8"/>
      <c r="AZ5552" s="8"/>
      <c r="BA5552" s="8"/>
      <c r="BB5552" s="122"/>
      <c r="BC5552" s="141"/>
      <c r="BD5552" s="141"/>
      <c r="BE5552" s="141"/>
      <c r="BF5552" s="141"/>
      <c r="BG5552" s="142"/>
      <c r="BH5552" s="8"/>
      <c r="BI5552" s="8"/>
      <c r="BJ5552" s="8"/>
      <c r="BK5552" s="8"/>
      <c r="BL5552" s="122"/>
      <c r="BM5552" s="143"/>
      <c r="BN5552" s="143"/>
      <c r="BO5552" s="143"/>
      <c r="BP5552" s="143"/>
      <c r="BQ5552" s="144"/>
      <c r="BR5552" s="8"/>
      <c r="BS5552" s="8"/>
      <c r="BT5552" s="8"/>
      <c r="BU5552" s="8"/>
      <c r="BV5552" s="122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18" t="s">
        <v>5</v>
      </c>
      <c r="H5553" s="3">
        <v>2024</v>
      </c>
      <c r="I5553" s="20" t="s">
        <v>288</v>
      </c>
      <c r="J5553" s="184" t="s">
        <v>351</v>
      </c>
      <c r="K5553" s="184" t="s">
        <v>318</v>
      </c>
      <c r="L5553" s="187">
        <f t="shared" si="187"/>
        <v>0</v>
      </c>
      <c r="M5553" s="187">
        <f t="shared" si="188"/>
        <v>0</v>
      </c>
      <c r="N5553" s="186"/>
      <c r="O5553" s="53"/>
      <c r="P5553" s="53"/>
      <c r="Q5553" s="53"/>
      <c r="R5553" s="53"/>
      <c r="S5553" s="54"/>
      <c r="T5553" s="8"/>
      <c r="U5553" s="8"/>
      <c r="V5553" s="8"/>
      <c r="W5553" s="8"/>
      <c r="X5553" s="122"/>
      <c r="Y5553" s="135"/>
      <c r="Z5553" s="135"/>
      <c r="AA5553" s="135"/>
      <c r="AB5553" s="135"/>
      <c r="AC5553" s="136"/>
      <c r="AD5553" s="8"/>
      <c r="AE5553" s="8"/>
      <c r="AF5553" s="8"/>
      <c r="AG5553" s="8"/>
      <c r="AH5553" s="122"/>
      <c r="AI5553" s="137"/>
      <c r="AJ5553" s="137"/>
      <c r="AK5553" s="137"/>
      <c r="AL5553" s="137"/>
      <c r="AM5553" s="138"/>
      <c r="AN5553" s="8"/>
      <c r="AO5553" s="8"/>
      <c r="AP5553" s="8"/>
      <c r="AQ5553" s="8"/>
      <c r="AR5553" s="122"/>
      <c r="AS5553" s="139"/>
      <c r="AT5553" s="139"/>
      <c r="AU5553" s="139"/>
      <c r="AV5553" s="139"/>
      <c r="AW5553" s="140"/>
      <c r="AX5553" s="8"/>
      <c r="AY5553" s="8"/>
      <c r="AZ5553" s="8"/>
      <c r="BA5553" s="8"/>
      <c r="BB5553" s="122"/>
      <c r="BC5553" s="141"/>
      <c r="BD5553" s="141"/>
      <c r="BE5553" s="141"/>
      <c r="BF5553" s="141"/>
      <c r="BG5553" s="142"/>
      <c r="BH5553" s="8"/>
      <c r="BI5553" s="8"/>
      <c r="BJ5553" s="8"/>
      <c r="BK5553" s="8"/>
      <c r="BL5553" s="122"/>
      <c r="BM5553" s="143"/>
      <c r="BN5553" s="143"/>
      <c r="BO5553" s="143"/>
      <c r="BP5553" s="143"/>
      <c r="BQ5553" s="144"/>
      <c r="BR5553" s="8"/>
      <c r="BS5553" s="8"/>
      <c r="BT5553" s="8"/>
      <c r="BU5553" s="8"/>
      <c r="BV5553" s="122"/>
    </row>
    <row r="5554" spans="1:74" ht="28.8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18" t="s">
        <v>5</v>
      </c>
      <c r="H5554" s="3">
        <v>2024</v>
      </c>
      <c r="I5554" s="20" t="s">
        <v>288</v>
      </c>
      <c r="J5554" s="184" t="s">
        <v>352</v>
      </c>
      <c r="K5554" s="184" t="s">
        <v>321</v>
      </c>
      <c r="L5554" s="187">
        <f t="shared" si="187"/>
        <v>0</v>
      </c>
      <c r="M5554" s="187">
        <f t="shared" si="188"/>
        <v>0</v>
      </c>
      <c r="N5554" s="186"/>
      <c r="O5554" s="33"/>
      <c r="P5554" s="33"/>
      <c r="Q5554" s="33"/>
      <c r="R5554" s="33"/>
      <c r="S5554" s="42"/>
      <c r="T5554" s="2"/>
      <c r="U5554" s="2"/>
      <c r="V5554" s="2"/>
      <c r="W5554" s="2"/>
      <c r="X5554" s="55"/>
      <c r="Y5554" s="62"/>
      <c r="Z5554" s="62"/>
      <c r="AA5554" s="62"/>
      <c r="AB5554" s="62"/>
      <c r="AC5554" s="68"/>
      <c r="AD5554" s="2"/>
      <c r="AE5554" s="2"/>
      <c r="AF5554" s="2"/>
      <c r="AG5554" s="2"/>
      <c r="AH5554" s="55"/>
      <c r="AI5554" s="72"/>
      <c r="AJ5554" s="72"/>
      <c r="AK5554" s="72"/>
      <c r="AL5554" s="72"/>
      <c r="AM5554" s="80"/>
      <c r="AN5554" s="2"/>
      <c r="AO5554" s="2"/>
      <c r="AP5554" s="2"/>
      <c r="AQ5554" s="2"/>
      <c r="AR5554" s="55"/>
      <c r="AS5554" s="85"/>
      <c r="AT5554" s="85"/>
      <c r="AU5554" s="85"/>
      <c r="AV5554" s="85"/>
      <c r="AW5554" s="100"/>
      <c r="AX5554" s="2"/>
      <c r="AY5554" s="2"/>
      <c r="AZ5554" s="2"/>
      <c r="BA5554" s="2"/>
      <c r="BB5554" s="55"/>
      <c r="BC5554" s="105"/>
      <c r="BD5554" s="105"/>
      <c r="BE5554" s="105"/>
      <c r="BF5554" s="105"/>
      <c r="BG5554" s="109"/>
      <c r="BH5554" s="2"/>
      <c r="BI5554" s="2"/>
      <c r="BJ5554" s="2"/>
      <c r="BK5554" s="2"/>
      <c r="BL5554" s="55"/>
      <c r="BM5554" s="48"/>
      <c r="BN5554" s="48"/>
      <c r="BO5554" s="48"/>
      <c r="BP5554" s="48"/>
      <c r="BQ5554" s="117"/>
      <c r="BR5554" s="2"/>
      <c r="BS5554" s="2"/>
      <c r="BT5554" s="2"/>
      <c r="BU5554" s="2"/>
      <c r="BV5554" s="55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18" t="s">
        <v>5</v>
      </c>
      <c r="H5555" s="3">
        <v>2024</v>
      </c>
      <c r="I5555" s="20" t="s">
        <v>288</v>
      </c>
      <c r="J5555" s="184" t="s">
        <v>345</v>
      </c>
      <c r="K5555" s="184" t="s">
        <v>318</v>
      </c>
      <c r="L5555" s="187">
        <f t="shared" si="187"/>
        <v>0</v>
      </c>
      <c r="M5555" s="187">
        <f t="shared" si="188"/>
        <v>0</v>
      </c>
      <c r="N5555" s="186"/>
      <c r="O5555" s="34"/>
      <c r="P5555" s="33"/>
      <c r="Q5555" s="33"/>
      <c r="R5555" s="33"/>
      <c r="S5555" s="42"/>
      <c r="T5555" s="3"/>
      <c r="U5555" s="2"/>
      <c r="V5555" s="2"/>
      <c r="W5555" s="2"/>
      <c r="X5555" s="55"/>
      <c r="Y5555" s="64"/>
      <c r="Z5555" s="62"/>
      <c r="AA5555" s="62"/>
      <c r="AB5555" s="62"/>
      <c r="AC5555" s="68"/>
      <c r="AD5555" s="3"/>
      <c r="AE5555" s="2"/>
      <c r="AF5555" s="2"/>
      <c r="AG5555" s="2"/>
      <c r="AH5555" s="55"/>
      <c r="AI5555" s="73"/>
      <c r="AJ5555" s="72"/>
      <c r="AK5555" s="72"/>
      <c r="AL5555" s="72"/>
      <c r="AM5555" s="80"/>
      <c r="AN5555" s="3"/>
      <c r="AO5555" s="2"/>
      <c r="AP5555" s="2"/>
      <c r="AQ5555" s="2"/>
      <c r="AR5555" s="55"/>
      <c r="AS5555" s="86"/>
      <c r="AT5555" s="85"/>
      <c r="AU5555" s="85"/>
      <c r="AV5555" s="85"/>
      <c r="AW5555" s="100"/>
      <c r="AX5555" s="3"/>
      <c r="AY5555" s="2"/>
      <c r="AZ5555" s="2"/>
      <c r="BA5555" s="2"/>
      <c r="BB5555" s="55"/>
      <c r="BC5555" s="106"/>
      <c r="BD5555" s="105"/>
      <c r="BE5555" s="105"/>
      <c r="BF5555" s="105"/>
      <c r="BG5555" s="109"/>
      <c r="BH5555" s="3"/>
      <c r="BI5555" s="2"/>
      <c r="BJ5555" s="2"/>
      <c r="BK5555" s="2"/>
      <c r="BL5555" s="55"/>
      <c r="BM5555" s="49"/>
      <c r="BN5555" s="48"/>
      <c r="BO5555" s="48"/>
      <c r="BP5555" s="48"/>
      <c r="BQ5555" s="117"/>
      <c r="BR5555" s="3"/>
      <c r="BS5555" s="2"/>
      <c r="BT5555" s="2"/>
      <c r="BU5555" s="2"/>
      <c r="BV5555" s="55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18" t="s">
        <v>5</v>
      </c>
      <c r="H5556" s="3">
        <v>2024</v>
      </c>
      <c r="I5556" s="20" t="s">
        <v>289</v>
      </c>
      <c r="J5556" s="184" t="s">
        <v>268</v>
      </c>
      <c r="K5556" s="184" t="s">
        <v>318</v>
      </c>
      <c r="L5556" s="187">
        <f t="shared" si="187"/>
        <v>0</v>
      </c>
      <c r="M5556" s="187">
        <f t="shared" si="188"/>
        <v>0</v>
      </c>
      <c r="N5556" s="186"/>
      <c r="O5556" s="33"/>
      <c r="P5556" s="33"/>
      <c r="Q5556" s="33"/>
      <c r="R5556" s="33"/>
      <c r="S5556" s="42"/>
      <c r="T5556" s="2"/>
      <c r="U5556" s="2"/>
      <c r="V5556" s="2"/>
      <c r="W5556" s="2"/>
      <c r="X5556" s="55"/>
      <c r="Y5556" s="62"/>
      <c r="Z5556" s="62"/>
      <c r="AA5556" s="62"/>
      <c r="AB5556" s="62"/>
      <c r="AC5556" s="68"/>
      <c r="AD5556" s="2"/>
      <c r="AE5556" s="2"/>
      <c r="AF5556" s="2"/>
      <c r="AG5556" s="2"/>
      <c r="AH5556" s="55"/>
      <c r="AI5556" s="72"/>
      <c r="AJ5556" s="72"/>
      <c r="AK5556" s="72"/>
      <c r="AL5556" s="72"/>
      <c r="AM5556" s="80"/>
      <c r="AN5556" s="2"/>
      <c r="AO5556" s="2"/>
      <c r="AP5556" s="2"/>
      <c r="AQ5556" s="2"/>
      <c r="AR5556" s="55"/>
      <c r="AS5556" s="85"/>
      <c r="AT5556" s="85"/>
      <c r="AU5556" s="85"/>
      <c r="AV5556" s="85"/>
      <c r="AW5556" s="100"/>
      <c r="AX5556" s="2"/>
      <c r="AY5556" s="2"/>
      <c r="AZ5556" s="2"/>
      <c r="BA5556" s="2"/>
      <c r="BB5556" s="55"/>
      <c r="BC5556" s="105"/>
      <c r="BD5556" s="105"/>
      <c r="BE5556" s="105"/>
      <c r="BF5556" s="105"/>
      <c r="BG5556" s="109"/>
      <c r="BH5556" s="2"/>
      <c r="BI5556" s="2"/>
      <c r="BJ5556" s="2"/>
      <c r="BK5556" s="2"/>
      <c r="BL5556" s="55"/>
      <c r="BM5556" s="48"/>
      <c r="BN5556" s="48"/>
      <c r="BO5556" s="48"/>
      <c r="BP5556" s="48"/>
      <c r="BQ5556" s="117"/>
      <c r="BR5556" s="2"/>
      <c r="BS5556" s="2"/>
      <c r="BT5556" s="2"/>
      <c r="BU5556" s="2"/>
      <c r="BV5556" s="55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18" t="s">
        <v>5</v>
      </c>
      <c r="H5557" s="3">
        <v>2024</v>
      </c>
      <c r="I5557" s="20" t="s">
        <v>289</v>
      </c>
      <c r="J5557" s="184" t="s">
        <v>292</v>
      </c>
      <c r="K5557" s="184" t="s">
        <v>318</v>
      </c>
      <c r="L5557" s="187">
        <f t="shared" si="187"/>
        <v>0</v>
      </c>
      <c r="M5557" s="187">
        <f t="shared" si="188"/>
        <v>0</v>
      </c>
      <c r="N5557" s="186"/>
      <c r="O5557" s="33"/>
      <c r="P5557" s="33"/>
      <c r="Q5557" s="33"/>
      <c r="R5557" s="33"/>
      <c r="S5557" s="42"/>
      <c r="T5557" s="2"/>
      <c r="U5557" s="2"/>
      <c r="V5557" s="2"/>
      <c r="W5557" s="2"/>
      <c r="X5557" s="55"/>
      <c r="Y5557" s="62"/>
      <c r="Z5557" s="62"/>
      <c r="AA5557" s="62"/>
      <c r="AB5557" s="62"/>
      <c r="AC5557" s="68"/>
      <c r="AD5557" s="2"/>
      <c r="AE5557" s="2"/>
      <c r="AF5557" s="2"/>
      <c r="AG5557" s="2"/>
      <c r="AH5557" s="55"/>
      <c r="AI5557" s="72"/>
      <c r="AJ5557" s="72"/>
      <c r="AK5557" s="72"/>
      <c r="AL5557" s="72"/>
      <c r="AM5557" s="80"/>
      <c r="AN5557" s="2"/>
      <c r="AO5557" s="2"/>
      <c r="AP5557" s="2"/>
      <c r="AQ5557" s="2"/>
      <c r="AR5557" s="55"/>
      <c r="AS5557" s="85"/>
      <c r="AT5557" s="85"/>
      <c r="AU5557" s="85"/>
      <c r="AV5557" s="85"/>
      <c r="AW5557" s="100"/>
      <c r="AX5557" s="2"/>
      <c r="AY5557" s="2"/>
      <c r="AZ5557" s="2"/>
      <c r="BA5557" s="2"/>
      <c r="BB5557" s="55"/>
      <c r="BC5557" s="105"/>
      <c r="BD5557" s="105"/>
      <c r="BE5557" s="105"/>
      <c r="BF5557" s="105"/>
      <c r="BG5557" s="109"/>
      <c r="BH5557" s="2"/>
      <c r="BI5557" s="2"/>
      <c r="BJ5557" s="2"/>
      <c r="BK5557" s="2"/>
      <c r="BL5557" s="55"/>
      <c r="BM5557" s="48"/>
      <c r="BN5557" s="48"/>
      <c r="BO5557" s="48"/>
      <c r="BP5557" s="48"/>
      <c r="BQ5557" s="117"/>
      <c r="BR5557" s="2"/>
      <c r="BS5557" s="2"/>
      <c r="BT5557" s="2"/>
      <c r="BU5557" s="2"/>
      <c r="BV5557" s="55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18" t="s">
        <v>5</v>
      </c>
      <c r="H5558" s="3">
        <v>2024</v>
      </c>
      <c r="I5558" s="20" t="s">
        <v>285</v>
      </c>
      <c r="J5558" s="184" t="s">
        <v>293</v>
      </c>
      <c r="K5558" s="184" t="s">
        <v>318</v>
      </c>
      <c r="L5558" s="187">
        <f t="shared" si="187"/>
        <v>0</v>
      </c>
      <c r="M5558" s="187">
        <f t="shared" si="188"/>
        <v>0</v>
      </c>
      <c r="N5558" s="186"/>
      <c r="O5558" s="33"/>
      <c r="P5558" s="33"/>
      <c r="Q5558" s="33"/>
      <c r="R5558" s="34"/>
      <c r="S5558" s="41"/>
      <c r="T5558" s="2"/>
      <c r="U5558" s="2"/>
      <c r="V5558" s="2"/>
      <c r="W5558" s="3"/>
      <c r="X5558" s="56"/>
      <c r="Y5558" s="62"/>
      <c r="Z5558" s="62"/>
      <c r="AA5558" s="62"/>
      <c r="AB5558" s="64"/>
      <c r="AC5558" s="69"/>
      <c r="AD5558" s="2"/>
      <c r="AE5558" s="2"/>
      <c r="AF5558" s="2"/>
      <c r="AG5558" s="3"/>
      <c r="AH5558" s="56"/>
      <c r="AI5558" s="72"/>
      <c r="AJ5558" s="72"/>
      <c r="AK5558" s="72"/>
      <c r="AL5558" s="73"/>
      <c r="AM5558" s="81"/>
      <c r="AN5558" s="2"/>
      <c r="AO5558" s="2"/>
      <c r="AP5558" s="2"/>
      <c r="AQ5558" s="3"/>
      <c r="AR5558" s="56"/>
      <c r="AS5558" s="85"/>
      <c r="AT5558" s="85"/>
      <c r="AU5558" s="85"/>
      <c r="AV5558" s="86"/>
      <c r="AW5558" s="101"/>
      <c r="AX5558" s="2"/>
      <c r="AY5558" s="2"/>
      <c r="AZ5558" s="2"/>
      <c r="BA5558" s="3"/>
      <c r="BB5558" s="56"/>
      <c r="BC5558" s="105"/>
      <c r="BD5558" s="105"/>
      <c r="BE5558" s="105"/>
      <c r="BF5558" s="106"/>
      <c r="BG5558" s="110"/>
      <c r="BH5558" s="2"/>
      <c r="BI5558" s="2"/>
      <c r="BJ5558" s="2"/>
      <c r="BK5558" s="3"/>
      <c r="BL5558" s="56"/>
      <c r="BM5558" s="48"/>
      <c r="BN5558" s="48"/>
      <c r="BO5558" s="48"/>
      <c r="BP5558" s="49"/>
      <c r="BQ5558" s="118"/>
      <c r="BR5558" s="2"/>
      <c r="BS5558" s="2"/>
      <c r="BT5558" s="2"/>
      <c r="BU5558" s="3"/>
      <c r="BV5558" s="56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18" t="s">
        <v>5</v>
      </c>
      <c r="H5559" s="3">
        <v>2024</v>
      </c>
      <c r="I5559" s="20" t="s">
        <v>287</v>
      </c>
      <c r="J5559" s="184" t="s">
        <v>269</v>
      </c>
      <c r="K5559" s="184" t="s">
        <v>320</v>
      </c>
      <c r="L5559" s="187">
        <f t="shared" si="187"/>
        <v>2</v>
      </c>
      <c r="M5559" s="187">
        <f t="shared" si="188"/>
        <v>4.9160000000000004</v>
      </c>
      <c r="N5559" s="186"/>
      <c r="O5559" s="33"/>
      <c r="P5559" s="33"/>
      <c r="Q5559" s="33"/>
      <c r="R5559" s="33"/>
      <c r="S5559" s="42"/>
      <c r="T5559" s="2"/>
      <c r="U5559" s="2"/>
      <c r="V5559" s="2"/>
      <c r="W5559" s="2"/>
      <c r="X5559" s="55"/>
      <c r="Y5559" s="62"/>
      <c r="Z5559" s="62"/>
      <c r="AA5559" s="62"/>
      <c r="AB5559" s="64"/>
      <c r="AC5559" s="68"/>
      <c r="AD5559" s="2"/>
      <c r="AE5559" s="2"/>
      <c r="AF5559" s="2"/>
      <c r="AG5559" s="2">
        <v>2</v>
      </c>
      <c r="AH5559" s="55">
        <v>4.9160000000000004</v>
      </c>
      <c r="AI5559" s="72"/>
      <c r="AJ5559" s="72"/>
      <c r="AK5559" s="72"/>
      <c r="AL5559" s="72"/>
      <c r="AM5559" s="80"/>
      <c r="AN5559" s="2"/>
      <c r="AO5559" s="2"/>
      <c r="AP5559" s="2"/>
      <c r="AQ5559" s="2"/>
      <c r="AR5559" s="55"/>
      <c r="AS5559" s="85"/>
      <c r="AT5559" s="85"/>
      <c r="AU5559" s="85"/>
      <c r="AV5559" s="85"/>
      <c r="AW5559" s="100"/>
      <c r="AX5559" s="2"/>
      <c r="AY5559" s="2"/>
      <c r="AZ5559" s="2"/>
      <c r="BA5559" s="2"/>
      <c r="BB5559" s="55"/>
      <c r="BC5559" s="105"/>
      <c r="BD5559" s="105"/>
      <c r="BE5559" s="105"/>
      <c r="BF5559" s="105"/>
      <c r="BG5559" s="109"/>
      <c r="BH5559" s="2"/>
      <c r="BI5559" s="2"/>
      <c r="BJ5559" s="2"/>
      <c r="BK5559" s="2"/>
      <c r="BL5559" s="55"/>
      <c r="BM5559" s="48"/>
      <c r="BN5559" s="48"/>
      <c r="BO5559" s="48"/>
      <c r="BP5559" s="48"/>
      <c r="BQ5559" s="117"/>
      <c r="BR5559" s="2"/>
      <c r="BS5559" s="2"/>
      <c r="BT5559" s="2"/>
      <c r="BU5559" s="2"/>
      <c r="BV5559" s="55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18" t="s">
        <v>5</v>
      </c>
      <c r="H5560" s="3">
        <v>2024</v>
      </c>
      <c r="I5560" s="20" t="s">
        <v>287</v>
      </c>
      <c r="J5560" s="184" t="s">
        <v>270</v>
      </c>
      <c r="K5560" s="184" t="s">
        <v>320</v>
      </c>
      <c r="L5560" s="187">
        <f t="shared" si="187"/>
        <v>0</v>
      </c>
      <c r="M5560" s="187">
        <f t="shared" si="188"/>
        <v>0</v>
      </c>
      <c r="N5560" s="186"/>
      <c r="O5560" s="33"/>
      <c r="P5560" s="33"/>
      <c r="Q5560" s="33"/>
      <c r="R5560" s="33"/>
      <c r="S5560" s="42"/>
      <c r="T5560" s="2"/>
      <c r="U5560" s="2"/>
      <c r="V5560" s="2"/>
      <c r="W5560" s="2"/>
      <c r="X5560" s="55"/>
      <c r="Y5560" s="62"/>
      <c r="Z5560" s="62"/>
      <c r="AA5560" s="62"/>
      <c r="AB5560" s="62"/>
      <c r="AC5560" s="68"/>
      <c r="AD5560" s="2"/>
      <c r="AE5560" s="2"/>
      <c r="AF5560" s="2"/>
      <c r="AG5560" s="2"/>
      <c r="AH5560" s="55"/>
      <c r="AI5560" s="72"/>
      <c r="AJ5560" s="72"/>
      <c r="AK5560" s="72"/>
      <c r="AL5560" s="72"/>
      <c r="AM5560" s="80"/>
      <c r="AN5560" s="2"/>
      <c r="AO5560" s="2"/>
      <c r="AP5560" s="2"/>
      <c r="AQ5560" s="2"/>
      <c r="AR5560" s="55"/>
      <c r="AS5560" s="85"/>
      <c r="AT5560" s="85"/>
      <c r="AU5560" s="85"/>
      <c r="AV5560" s="85"/>
      <c r="AW5560" s="100"/>
      <c r="AX5560" s="2"/>
      <c r="AY5560" s="2"/>
      <c r="AZ5560" s="2"/>
      <c r="BA5560" s="2"/>
      <c r="BB5560" s="55"/>
      <c r="BC5560" s="105"/>
      <c r="BD5560" s="105"/>
      <c r="BE5560" s="105"/>
      <c r="BF5560" s="105"/>
      <c r="BG5560" s="109"/>
      <c r="BH5560" s="2"/>
      <c r="BI5560" s="2"/>
      <c r="BJ5560" s="2"/>
      <c r="BK5560" s="2"/>
      <c r="BL5560" s="55"/>
      <c r="BM5560" s="48"/>
      <c r="BN5560" s="48"/>
      <c r="BO5560" s="48"/>
      <c r="BP5560" s="48"/>
      <c r="BQ5560" s="117"/>
      <c r="BR5560" s="2"/>
      <c r="BS5560" s="2"/>
      <c r="BT5560" s="2"/>
      <c r="BU5560" s="2"/>
      <c r="BV5560" s="55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18" t="s">
        <v>5</v>
      </c>
      <c r="H5561" s="3">
        <v>2024</v>
      </c>
      <c r="I5561" s="20" t="s">
        <v>290</v>
      </c>
      <c r="J5561" s="184" t="s">
        <v>271</v>
      </c>
      <c r="K5561" s="184" t="s">
        <v>321</v>
      </c>
      <c r="L5561" s="187">
        <f t="shared" si="187"/>
        <v>0</v>
      </c>
      <c r="M5561" s="187">
        <f t="shared" si="188"/>
        <v>0</v>
      </c>
      <c r="N5561" s="186"/>
      <c r="O5561" s="33"/>
      <c r="P5561" s="33"/>
      <c r="Q5561" s="33"/>
      <c r="R5561" s="33"/>
      <c r="S5561" s="42"/>
      <c r="T5561" s="2"/>
      <c r="U5561" s="2"/>
      <c r="V5561" s="2"/>
      <c r="W5561" s="2"/>
      <c r="X5561" s="55"/>
      <c r="Y5561" s="62"/>
      <c r="Z5561" s="62"/>
      <c r="AA5561" s="62"/>
      <c r="AB5561" s="62"/>
      <c r="AC5561" s="68"/>
      <c r="AD5561" s="2"/>
      <c r="AE5561" s="2"/>
      <c r="AF5561" s="2"/>
      <c r="AG5561" s="2"/>
      <c r="AH5561" s="55"/>
      <c r="AI5561" s="72"/>
      <c r="AJ5561" s="72"/>
      <c r="AK5561" s="72"/>
      <c r="AL5561" s="72"/>
      <c r="AM5561" s="80"/>
      <c r="AN5561" s="2"/>
      <c r="AO5561" s="2"/>
      <c r="AP5561" s="2"/>
      <c r="AQ5561" s="2"/>
      <c r="AR5561" s="55"/>
      <c r="AS5561" s="85"/>
      <c r="AT5561" s="85"/>
      <c r="AU5561" s="85"/>
      <c r="AV5561" s="85"/>
      <c r="AW5561" s="100"/>
      <c r="AX5561" s="2"/>
      <c r="AY5561" s="2"/>
      <c r="AZ5561" s="2"/>
      <c r="BA5561" s="2"/>
      <c r="BB5561" s="55"/>
      <c r="BC5561" s="105"/>
      <c r="BD5561" s="105"/>
      <c r="BE5561" s="105"/>
      <c r="BF5561" s="105"/>
      <c r="BG5561" s="109"/>
      <c r="BH5561" s="2"/>
      <c r="BI5561" s="2"/>
      <c r="BJ5561" s="2"/>
      <c r="BK5561" s="2"/>
      <c r="BL5561" s="55"/>
      <c r="BM5561" s="48"/>
      <c r="BN5561" s="48"/>
      <c r="BO5561" s="48"/>
      <c r="BP5561" s="48"/>
      <c r="BQ5561" s="117"/>
      <c r="BR5561" s="2"/>
      <c r="BS5561" s="2"/>
      <c r="BT5561" s="2"/>
      <c r="BU5561" s="2"/>
      <c r="BV5561" s="55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18" t="s">
        <v>5</v>
      </c>
      <c r="H5562" s="3">
        <v>2024</v>
      </c>
      <c r="I5562" s="20" t="s">
        <v>284</v>
      </c>
      <c r="J5562" s="184" t="s">
        <v>294</v>
      </c>
      <c r="K5562" s="184" t="s">
        <v>320</v>
      </c>
      <c r="L5562" s="187">
        <f t="shared" si="187"/>
        <v>0</v>
      </c>
      <c r="M5562" s="187">
        <f t="shared" si="188"/>
        <v>0</v>
      </c>
      <c r="N5562" s="186"/>
      <c r="O5562" s="33"/>
      <c r="P5562" s="33"/>
      <c r="Q5562" s="33"/>
      <c r="R5562" s="33"/>
      <c r="S5562" s="42"/>
      <c r="T5562" s="2"/>
      <c r="U5562" s="2"/>
      <c r="V5562" s="2"/>
      <c r="W5562" s="2"/>
      <c r="X5562" s="55"/>
      <c r="Y5562" s="62"/>
      <c r="Z5562" s="62"/>
      <c r="AA5562" s="62"/>
      <c r="AB5562" s="62"/>
      <c r="AC5562" s="68"/>
      <c r="AD5562" s="2"/>
      <c r="AE5562" s="2"/>
      <c r="AF5562" s="2"/>
      <c r="AG5562" s="2"/>
      <c r="AH5562" s="55"/>
      <c r="AI5562" s="72"/>
      <c r="AJ5562" s="72"/>
      <c r="AK5562" s="72"/>
      <c r="AL5562" s="72"/>
      <c r="AM5562" s="80"/>
      <c r="AN5562" s="2"/>
      <c r="AO5562" s="2"/>
      <c r="AP5562" s="2"/>
      <c r="AQ5562" s="2"/>
      <c r="AR5562" s="55"/>
      <c r="AS5562" s="85"/>
      <c r="AT5562" s="85"/>
      <c r="AU5562" s="85"/>
      <c r="AV5562" s="85"/>
      <c r="AW5562" s="100"/>
      <c r="AX5562" s="2"/>
      <c r="AY5562" s="2"/>
      <c r="AZ5562" s="2"/>
      <c r="BA5562" s="2"/>
      <c r="BB5562" s="55"/>
      <c r="BC5562" s="105"/>
      <c r="BD5562" s="105"/>
      <c r="BE5562" s="105"/>
      <c r="BF5562" s="105"/>
      <c r="BG5562" s="109"/>
      <c r="BH5562" s="2"/>
      <c r="BI5562" s="2"/>
      <c r="BJ5562" s="2"/>
      <c r="BK5562" s="2"/>
      <c r="BL5562" s="55"/>
      <c r="BM5562" s="48"/>
      <c r="BN5562" s="48"/>
      <c r="BO5562" s="48"/>
      <c r="BP5562" s="48"/>
      <c r="BQ5562" s="117"/>
      <c r="BR5562" s="2"/>
      <c r="BS5562" s="2"/>
      <c r="BT5562" s="2"/>
      <c r="BU5562" s="2"/>
      <c r="BV5562" s="55"/>
    </row>
    <row r="5563" spans="1:74" ht="28.8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18" t="s">
        <v>5</v>
      </c>
      <c r="H5563" s="3">
        <v>2024</v>
      </c>
      <c r="I5563" s="20" t="s">
        <v>284</v>
      </c>
      <c r="J5563" s="184" t="s">
        <v>346</v>
      </c>
      <c r="K5563" s="184" t="s">
        <v>320</v>
      </c>
      <c r="L5563" s="187">
        <f t="shared" si="187"/>
        <v>0</v>
      </c>
      <c r="M5563" s="187">
        <f t="shared" si="188"/>
        <v>0</v>
      </c>
      <c r="N5563" s="186"/>
      <c r="O5563" s="33"/>
      <c r="P5563" s="33"/>
      <c r="Q5563" s="33"/>
      <c r="R5563" s="33"/>
      <c r="S5563" s="42"/>
      <c r="T5563" s="2"/>
      <c r="U5563" s="2"/>
      <c r="V5563" s="2"/>
      <c r="W5563" s="2"/>
      <c r="X5563" s="55"/>
      <c r="Y5563" s="62"/>
      <c r="Z5563" s="62"/>
      <c r="AA5563" s="62"/>
      <c r="AB5563" s="62"/>
      <c r="AC5563" s="68"/>
      <c r="AD5563" s="2"/>
      <c r="AE5563" s="2"/>
      <c r="AF5563" s="2"/>
      <c r="AG5563" s="2"/>
      <c r="AH5563" s="55"/>
      <c r="AI5563" s="72"/>
      <c r="AJ5563" s="72"/>
      <c r="AK5563" s="72"/>
      <c r="AL5563" s="72"/>
      <c r="AM5563" s="80"/>
      <c r="AN5563" s="2"/>
      <c r="AO5563" s="2"/>
      <c r="AP5563" s="2"/>
      <c r="AQ5563" s="2"/>
      <c r="AR5563" s="55"/>
      <c r="AS5563" s="85"/>
      <c r="AT5563" s="85"/>
      <c r="AU5563" s="85"/>
      <c r="AV5563" s="85"/>
      <c r="AW5563" s="100"/>
      <c r="AX5563" s="2"/>
      <c r="AY5563" s="2"/>
      <c r="AZ5563" s="2"/>
      <c r="BA5563" s="2"/>
      <c r="BB5563" s="55"/>
      <c r="BC5563" s="105"/>
      <c r="BD5563" s="105"/>
      <c r="BE5563" s="105"/>
      <c r="BF5563" s="105"/>
      <c r="BG5563" s="109"/>
      <c r="BH5563" s="2"/>
      <c r="BI5563" s="2"/>
      <c r="BJ5563" s="2"/>
      <c r="BK5563" s="2"/>
      <c r="BL5563" s="55"/>
      <c r="BM5563" s="48"/>
      <c r="BN5563" s="48"/>
      <c r="BO5563" s="48"/>
      <c r="BP5563" s="48"/>
      <c r="BQ5563" s="117"/>
      <c r="BR5563" s="2"/>
      <c r="BS5563" s="2"/>
      <c r="BT5563" s="2"/>
      <c r="BU5563" s="2"/>
      <c r="BV5563" s="55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18" t="s">
        <v>5</v>
      </c>
      <c r="H5564" s="3">
        <v>2024</v>
      </c>
      <c r="I5564" s="20" t="s">
        <v>284</v>
      </c>
      <c r="J5564" s="184" t="s">
        <v>295</v>
      </c>
      <c r="K5564" s="184" t="s">
        <v>320</v>
      </c>
      <c r="L5564" s="187">
        <f t="shared" si="187"/>
        <v>0</v>
      </c>
      <c r="M5564" s="187">
        <f t="shared" si="188"/>
        <v>0</v>
      </c>
      <c r="N5564" s="186"/>
      <c r="O5564" s="33"/>
      <c r="P5564" s="33"/>
      <c r="Q5564" s="33"/>
      <c r="R5564" s="33"/>
      <c r="S5564" s="42"/>
      <c r="T5564" s="2"/>
      <c r="U5564" s="2"/>
      <c r="V5564" s="2"/>
      <c r="W5564" s="2"/>
      <c r="X5564" s="55"/>
      <c r="Y5564" s="62"/>
      <c r="Z5564" s="62"/>
      <c r="AA5564" s="62"/>
      <c r="AB5564" s="62"/>
      <c r="AC5564" s="68"/>
      <c r="AD5564" s="2"/>
      <c r="AE5564" s="2"/>
      <c r="AF5564" s="2"/>
      <c r="AG5564" s="2"/>
      <c r="AH5564" s="55"/>
      <c r="AI5564" s="72"/>
      <c r="AJ5564" s="72"/>
      <c r="AK5564" s="72"/>
      <c r="AL5564" s="72"/>
      <c r="AM5564" s="80"/>
      <c r="AN5564" s="2"/>
      <c r="AO5564" s="2"/>
      <c r="AP5564" s="2"/>
      <c r="AQ5564" s="2"/>
      <c r="AR5564" s="55"/>
      <c r="AS5564" s="85"/>
      <c r="AT5564" s="85"/>
      <c r="AU5564" s="85"/>
      <c r="AV5564" s="85"/>
      <c r="AW5564" s="100"/>
      <c r="AX5564" s="2"/>
      <c r="AY5564" s="2"/>
      <c r="AZ5564" s="2"/>
      <c r="BA5564" s="2"/>
      <c r="BB5564" s="55"/>
      <c r="BC5564" s="105"/>
      <c r="BD5564" s="105"/>
      <c r="BE5564" s="105"/>
      <c r="BF5564" s="105"/>
      <c r="BG5564" s="109"/>
      <c r="BH5564" s="2"/>
      <c r="BI5564" s="2"/>
      <c r="BJ5564" s="2"/>
      <c r="BK5564" s="2"/>
      <c r="BL5564" s="55"/>
      <c r="BM5564" s="48"/>
      <c r="BN5564" s="48"/>
      <c r="BO5564" s="48"/>
      <c r="BP5564" s="48"/>
      <c r="BQ5564" s="117"/>
      <c r="BR5564" s="2"/>
      <c r="BS5564" s="2"/>
      <c r="BT5564" s="2"/>
      <c r="BU5564" s="2"/>
      <c r="BV5564" s="55"/>
    </row>
    <row r="5565" spans="1:74" ht="28.8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18" t="s">
        <v>5</v>
      </c>
      <c r="H5565" s="3">
        <v>2024</v>
      </c>
      <c r="I5565" s="20" t="s">
        <v>290</v>
      </c>
      <c r="J5565" s="184" t="s">
        <v>299</v>
      </c>
      <c r="K5565" s="184" t="s">
        <v>318</v>
      </c>
      <c r="L5565" s="187">
        <f t="shared" si="187"/>
        <v>0</v>
      </c>
      <c r="M5565" s="187">
        <f t="shared" si="188"/>
        <v>0</v>
      </c>
      <c r="N5565" s="186"/>
      <c r="O5565" s="33"/>
      <c r="P5565" s="33"/>
      <c r="Q5565" s="33"/>
      <c r="R5565" s="33"/>
      <c r="S5565" s="42"/>
      <c r="T5565" s="2"/>
      <c r="U5565" s="2"/>
      <c r="V5565" s="2"/>
      <c r="W5565" s="2"/>
      <c r="X5565" s="55"/>
      <c r="Y5565" s="62"/>
      <c r="Z5565" s="62"/>
      <c r="AA5565" s="62"/>
      <c r="AB5565" s="62"/>
      <c r="AC5565" s="68"/>
      <c r="AD5565" s="2"/>
      <c r="AE5565" s="2"/>
      <c r="AF5565" s="2"/>
      <c r="AG5565" s="2"/>
      <c r="AH5565" s="55"/>
      <c r="AI5565" s="72"/>
      <c r="AJ5565" s="72"/>
      <c r="AK5565" s="72"/>
      <c r="AL5565" s="72"/>
      <c r="AM5565" s="80"/>
      <c r="AN5565" s="2"/>
      <c r="AO5565" s="2"/>
      <c r="AP5565" s="2"/>
      <c r="AQ5565" s="2"/>
      <c r="AR5565" s="55"/>
      <c r="AS5565" s="85"/>
      <c r="AT5565" s="85"/>
      <c r="AU5565" s="85"/>
      <c r="AV5565" s="85"/>
      <c r="AW5565" s="100"/>
      <c r="AX5565" s="2"/>
      <c r="AY5565" s="2"/>
      <c r="AZ5565" s="2"/>
      <c r="BA5565" s="2"/>
      <c r="BB5565" s="55"/>
      <c r="BC5565" s="105"/>
      <c r="BD5565" s="105"/>
      <c r="BE5565" s="105"/>
      <c r="BF5565" s="105"/>
      <c r="BG5565" s="109"/>
      <c r="BH5565" s="2"/>
      <c r="BI5565" s="2"/>
      <c r="BJ5565" s="2"/>
      <c r="BK5565" s="2"/>
      <c r="BL5565" s="55"/>
      <c r="BM5565" s="48"/>
      <c r="BN5565" s="48"/>
      <c r="BO5565" s="48"/>
      <c r="BP5565" s="48"/>
      <c r="BQ5565" s="117"/>
      <c r="BR5565" s="2"/>
      <c r="BS5565" s="2"/>
      <c r="BT5565" s="2"/>
      <c r="BU5565" s="2"/>
      <c r="BV5565" s="55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18" t="s">
        <v>5</v>
      </c>
      <c r="H5566" s="3">
        <v>2024</v>
      </c>
      <c r="I5566" s="20" t="s">
        <v>315</v>
      </c>
      <c r="J5566" s="184" t="s">
        <v>347</v>
      </c>
      <c r="K5566" s="184" t="s">
        <v>320</v>
      </c>
      <c r="L5566" s="187">
        <f t="shared" si="187"/>
        <v>0</v>
      </c>
      <c r="M5566" s="187">
        <f t="shared" si="188"/>
        <v>0</v>
      </c>
      <c r="N5566" s="186"/>
      <c r="O5566" s="33"/>
      <c r="P5566" s="33"/>
      <c r="Q5566" s="33"/>
      <c r="R5566" s="33"/>
      <c r="S5566" s="42"/>
      <c r="T5566" s="2"/>
      <c r="U5566" s="2"/>
      <c r="V5566" s="2"/>
      <c r="W5566" s="2"/>
      <c r="X5566" s="55"/>
      <c r="Y5566" s="62"/>
      <c r="Z5566" s="62"/>
      <c r="AA5566" s="62"/>
      <c r="AB5566" s="62"/>
      <c r="AC5566" s="68"/>
      <c r="AD5566" s="2"/>
      <c r="AE5566" s="2"/>
      <c r="AF5566" s="2"/>
      <c r="AG5566" s="2"/>
      <c r="AH5566" s="55"/>
      <c r="AI5566" s="72"/>
      <c r="AJ5566" s="72"/>
      <c r="AK5566" s="72"/>
      <c r="AL5566" s="72"/>
      <c r="AM5566" s="80"/>
      <c r="AN5566" s="2"/>
      <c r="AO5566" s="2"/>
      <c r="AP5566" s="2"/>
      <c r="AQ5566" s="2"/>
      <c r="AR5566" s="55"/>
      <c r="AS5566" s="85"/>
      <c r="AT5566" s="85"/>
      <c r="AU5566" s="85"/>
      <c r="AV5566" s="85"/>
      <c r="AW5566" s="100"/>
      <c r="AX5566" s="2"/>
      <c r="AY5566" s="2"/>
      <c r="AZ5566" s="2"/>
      <c r="BA5566" s="2"/>
      <c r="BB5566" s="55"/>
      <c r="BC5566" s="105"/>
      <c r="BD5566" s="105"/>
      <c r="BE5566" s="105"/>
      <c r="BF5566" s="105"/>
      <c r="BG5566" s="109"/>
      <c r="BH5566" s="2"/>
      <c r="BI5566" s="2"/>
      <c r="BJ5566" s="2"/>
      <c r="BK5566" s="2"/>
      <c r="BL5566" s="55"/>
      <c r="BM5566" s="48"/>
      <c r="BN5566" s="48"/>
      <c r="BO5566" s="48"/>
      <c r="BP5566" s="48"/>
      <c r="BQ5566" s="117"/>
      <c r="BR5566" s="2"/>
      <c r="BS5566" s="2"/>
      <c r="BT5566" s="2"/>
      <c r="BU5566" s="2"/>
      <c r="BV5566" s="55"/>
    </row>
    <row r="5567" spans="1:74" ht="28.8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18" t="s">
        <v>5</v>
      </c>
      <c r="H5567" s="3">
        <v>2024</v>
      </c>
      <c r="I5567" s="20" t="s">
        <v>315</v>
      </c>
      <c r="J5567" s="184" t="s">
        <v>296</v>
      </c>
      <c r="K5567" s="184" t="s">
        <v>321</v>
      </c>
      <c r="L5567" s="187">
        <f t="shared" si="187"/>
        <v>0</v>
      </c>
      <c r="M5567" s="187">
        <f t="shared" si="188"/>
        <v>0</v>
      </c>
      <c r="N5567" s="186"/>
      <c r="O5567" s="33"/>
      <c r="P5567" s="33"/>
      <c r="Q5567" s="33"/>
      <c r="R5567" s="33"/>
      <c r="S5567" s="42"/>
      <c r="T5567" s="2"/>
      <c r="U5567" s="2"/>
      <c r="V5567" s="2"/>
      <c r="W5567" s="2"/>
      <c r="X5567" s="55"/>
      <c r="Y5567" s="62"/>
      <c r="Z5567" s="62"/>
      <c r="AA5567" s="62"/>
      <c r="AB5567" s="62"/>
      <c r="AC5567" s="68"/>
      <c r="AD5567" s="2"/>
      <c r="AE5567" s="2"/>
      <c r="AF5567" s="2"/>
      <c r="AG5567" s="2"/>
      <c r="AH5567" s="55"/>
      <c r="AI5567" s="72"/>
      <c r="AJ5567" s="72"/>
      <c r="AK5567" s="72"/>
      <c r="AL5567" s="72"/>
      <c r="AM5567" s="80"/>
      <c r="AN5567" s="2"/>
      <c r="AO5567" s="2"/>
      <c r="AP5567" s="2"/>
      <c r="AQ5567" s="2"/>
      <c r="AR5567" s="55"/>
      <c r="AS5567" s="85"/>
      <c r="AT5567" s="85"/>
      <c r="AU5567" s="85"/>
      <c r="AV5567" s="85"/>
      <c r="AW5567" s="100"/>
      <c r="AX5567" s="2"/>
      <c r="AY5567" s="2"/>
      <c r="AZ5567" s="2"/>
      <c r="BA5567" s="2"/>
      <c r="BB5567" s="55"/>
      <c r="BC5567" s="105"/>
      <c r="BD5567" s="105"/>
      <c r="BE5567" s="105"/>
      <c r="BF5567" s="105"/>
      <c r="BG5567" s="109"/>
      <c r="BH5567" s="2"/>
      <c r="BI5567" s="2"/>
      <c r="BJ5567" s="2"/>
      <c r="BK5567" s="2"/>
      <c r="BL5567" s="55"/>
      <c r="BM5567" s="48"/>
      <c r="BN5567" s="48"/>
      <c r="BO5567" s="48"/>
      <c r="BP5567" s="48"/>
      <c r="BQ5567" s="117"/>
      <c r="BR5567" s="2"/>
      <c r="BS5567" s="2"/>
      <c r="BT5567" s="2"/>
      <c r="BU5567" s="2"/>
      <c r="BV5567" s="55"/>
    </row>
    <row r="5568" spans="1:74" ht="28.8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18" t="s">
        <v>5</v>
      </c>
      <c r="H5568" s="3">
        <v>2024</v>
      </c>
      <c r="I5568" s="20" t="s">
        <v>316</v>
      </c>
      <c r="J5568" s="184" t="s">
        <v>297</v>
      </c>
      <c r="K5568" s="184" t="s">
        <v>318</v>
      </c>
      <c r="L5568" s="187">
        <f t="shared" si="187"/>
        <v>0</v>
      </c>
      <c r="M5568" s="187">
        <f t="shared" si="188"/>
        <v>0</v>
      </c>
      <c r="N5568" s="186"/>
      <c r="O5568" s="33"/>
      <c r="P5568" s="33"/>
      <c r="Q5568" s="33"/>
      <c r="R5568" s="33"/>
      <c r="S5568" s="42"/>
      <c r="T5568" s="2"/>
      <c r="U5568" s="2"/>
      <c r="V5568" s="2"/>
      <c r="W5568" s="2"/>
      <c r="X5568" s="55"/>
      <c r="Y5568" s="62"/>
      <c r="Z5568" s="62"/>
      <c r="AA5568" s="62"/>
      <c r="AB5568" s="62"/>
      <c r="AC5568" s="68"/>
      <c r="AD5568" s="2"/>
      <c r="AE5568" s="2"/>
      <c r="AF5568" s="2"/>
      <c r="AG5568" s="2"/>
      <c r="AH5568" s="55"/>
      <c r="AI5568" s="72"/>
      <c r="AJ5568" s="72"/>
      <c r="AK5568" s="72"/>
      <c r="AL5568" s="72"/>
      <c r="AM5568" s="80"/>
      <c r="AN5568" s="2"/>
      <c r="AO5568" s="2"/>
      <c r="AP5568" s="2"/>
      <c r="AQ5568" s="2"/>
      <c r="AR5568" s="55"/>
      <c r="AS5568" s="85"/>
      <c r="AT5568" s="85"/>
      <c r="AU5568" s="85"/>
      <c r="AV5568" s="85"/>
      <c r="AW5568" s="100"/>
      <c r="AX5568" s="2"/>
      <c r="AY5568" s="2"/>
      <c r="AZ5568" s="2"/>
      <c r="BA5568" s="2"/>
      <c r="BB5568" s="55"/>
      <c r="BC5568" s="105"/>
      <c r="BD5568" s="105"/>
      <c r="BE5568" s="105"/>
      <c r="BF5568" s="105"/>
      <c r="BG5568" s="109"/>
      <c r="BH5568" s="2"/>
      <c r="BI5568" s="2"/>
      <c r="BJ5568" s="2"/>
      <c r="BK5568" s="2"/>
      <c r="BL5568" s="55"/>
      <c r="BM5568" s="48"/>
      <c r="BN5568" s="48"/>
      <c r="BO5568" s="48"/>
      <c r="BP5568" s="48"/>
      <c r="BQ5568" s="117"/>
      <c r="BR5568" s="2"/>
      <c r="BS5568" s="2"/>
      <c r="BT5568" s="2"/>
      <c r="BU5568" s="2"/>
      <c r="BV5568" s="55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18" t="s">
        <v>5</v>
      </c>
      <c r="H5569" s="3">
        <v>2024</v>
      </c>
      <c r="I5569" s="20" t="s">
        <v>316</v>
      </c>
      <c r="J5569" s="185" t="s">
        <v>348</v>
      </c>
      <c r="K5569" s="185" t="s">
        <v>320</v>
      </c>
      <c r="L5569" s="187">
        <f t="shared" si="187"/>
        <v>0</v>
      </c>
      <c r="M5569" s="187">
        <f t="shared" si="188"/>
        <v>0</v>
      </c>
      <c r="N5569" s="186"/>
      <c r="O5569" s="33"/>
      <c r="P5569" s="33"/>
      <c r="Q5569" s="33"/>
      <c r="R5569" s="33"/>
      <c r="S5569" s="42"/>
      <c r="T5569" s="2"/>
      <c r="U5569" s="2"/>
      <c r="V5569" s="2"/>
      <c r="W5569" s="2"/>
      <c r="X5569" s="55"/>
      <c r="Y5569" s="62"/>
      <c r="Z5569" s="62"/>
      <c r="AA5569" s="62"/>
      <c r="AB5569" s="62"/>
      <c r="AC5569" s="68"/>
      <c r="AD5569" s="2"/>
      <c r="AE5569" s="2"/>
      <c r="AF5569" s="2"/>
      <c r="AG5569" s="2"/>
      <c r="AH5569" s="55"/>
      <c r="AI5569" s="72"/>
      <c r="AJ5569" s="72"/>
      <c r="AK5569" s="72"/>
      <c r="AL5569" s="72"/>
      <c r="AM5569" s="80"/>
      <c r="AN5569" s="2"/>
      <c r="AO5569" s="2"/>
      <c r="AP5569" s="2"/>
      <c r="AQ5569" s="2"/>
      <c r="AR5569" s="55"/>
      <c r="AS5569" s="85"/>
      <c r="AT5569" s="85"/>
      <c r="AU5569" s="85"/>
      <c r="AV5569" s="85"/>
      <c r="AW5569" s="100"/>
      <c r="AX5569" s="2"/>
      <c r="AY5569" s="2"/>
      <c r="AZ5569" s="2"/>
      <c r="BA5569" s="2"/>
      <c r="BB5569" s="55"/>
      <c r="BC5569" s="105"/>
      <c r="BD5569" s="105"/>
      <c r="BE5569" s="105"/>
      <c r="BF5569" s="105"/>
      <c r="BG5569" s="109"/>
      <c r="BH5569" s="2"/>
      <c r="BI5569" s="2"/>
      <c r="BJ5569" s="2"/>
      <c r="BK5569" s="2"/>
      <c r="BL5569" s="55"/>
      <c r="BM5569" s="48"/>
      <c r="BN5569" s="48"/>
      <c r="BO5569" s="48"/>
      <c r="BP5569" s="48"/>
      <c r="BQ5569" s="117"/>
      <c r="BR5569" s="2"/>
      <c r="BS5569" s="2"/>
      <c r="BT5569" s="2"/>
      <c r="BU5569" s="2"/>
      <c r="BV5569" s="55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18" t="s">
        <v>5</v>
      </c>
      <c r="H5570" s="3">
        <v>2024</v>
      </c>
      <c r="I5570" s="20" t="s">
        <v>282</v>
      </c>
      <c r="J5570" s="184" t="s">
        <v>272</v>
      </c>
      <c r="K5570" s="184" t="s">
        <v>321</v>
      </c>
      <c r="L5570" s="187">
        <f t="shared" si="187"/>
        <v>1.6E-2</v>
      </c>
      <c r="M5570" s="187">
        <f t="shared" si="188"/>
        <v>36.909999999999997</v>
      </c>
      <c r="N5570" s="186" t="s">
        <v>1198</v>
      </c>
      <c r="O5570" s="33"/>
      <c r="P5570" s="33"/>
      <c r="Q5570" s="33"/>
      <c r="R5570" s="33"/>
      <c r="S5570" s="42"/>
      <c r="T5570" s="2"/>
      <c r="U5570" s="2"/>
      <c r="V5570" s="2"/>
      <c r="W5570" s="2"/>
      <c r="X5570" s="55"/>
      <c r="Y5570" s="62"/>
      <c r="Z5570" s="62"/>
      <c r="AA5570" s="62"/>
      <c r="AB5570" s="62"/>
      <c r="AC5570" s="68"/>
      <c r="AD5570" s="2"/>
      <c r="AE5570" s="2"/>
      <c r="AF5570" s="2"/>
      <c r="AG5570" s="2"/>
      <c r="AH5570" s="55"/>
      <c r="AI5570" s="72"/>
      <c r="AJ5570" s="72"/>
      <c r="AK5570" s="72"/>
      <c r="AL5570" s="72"/>
      <c r="AM5570" s="80"/>
      <c r="AN5570" s="2"/>
      <c r="AO5570" s="2"/>
      <c r="AP5570" s="2"/>
      <c r="AQ5570" s="2"/>
      <c r="AR5570" s="55"/>
      <c r="AS5570" s="85"/>
      <c r="AT5570" s="85"/>
      <c r="AU5570" s="85"/>
      <c r="AV5570" s="85"/>
      <c r="AW5570" s="100"/>
      <c r="AX5570" s="2"/>
      <c r="AY5570" s="2"/>
      <c r="AZ5570" s="2"/>
      <c r="BA5570" s="2"/>
      <c r="BB5570" s="55"/>
      <c r="BC5570" s="105"/>
      <c r="BD5570" s="105"/>
      <c r="BE5570" s="105"/>
      <c r="BF5570" s="105"/>
      <c r="BG5570" s="109"/>
      <c r="BH5570" s="2"/>
      <c r="BI5570" s="2"/>
      <c r="BJ5570" s="2"/>
      <c r="BK5570" s="2"/>
      <c r="BL5570" s="55"/>
      <c r="BM5570" s="48"/>
      <c r="BN5570" s="48"/>
      <c r="BO5570" s="48"/>
      <c r="BP5570" s="48"/>
      <c r="BQ5570" s="117"/>
      <c r="BR5570" s="2" t="s">
        <v>1198</v>
      </c>
      <c r="BS5570" s="2"/>
      <c r="BT5570" s="2"/>
      <c r="BU5570" s="2">
        <v>1.6E-2</v>
      </c>
      <c r="BV5570" s="55">
        <v>36.909999999999997</v>
      </c>
    </row>
    <row r="5571" spans="1:74" ht="57.6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18" t="s">
        <v>5</v>
      </c>
      <c r="H5571" s="3">
        <v>2024</v>
      </c>
      <c r="I5571" s="20" t="s">
        <v>282</v>
      </c>
      <c r="J5571" s="184" t="s">
        <v>273</v>
      </c>
      <c r="K5571" s="184" t="s">
        <v>321</v>
      </c>
      <c r="L5571" s="187">
        <f t="shared" si="187"/>
        <v>5.8500000000000003E-2</v>
      </c>
      <c r="M5571" s="187">
        <f t="shared" si="188"/>
        <v>160.95499999999998</v>
      </c>
      <c r="N5571" s="186" t="s">
        <v>1561</v>
      </c>
      <c r="O5571" s="33"/>
      <c r="P5571" s="33"/>
      <c r="Q5571" s="33"/>
      <c r="R5571" s="33"/>
      <c r="S5571" s="42"/>
      <c r="T5571" s="2"/>
      <c r="U5571" s="2"/>
      <c r="V5571" s="2"/>
      <c r="W5571" s="2"/>
      <c r="X5571" s="55"/>
      <c r="Y5571" s="62"/>
      <c r="Z5571" s="62"/>
      <c r="AA5571" s="62"/>
      <c r="AB5571" s="62"/>
      <c r="AC5571" s="68"/>
      <c r="AD5571" s="2">
        <v>3.4</v>
      </c>
      <c r="AE5571" s="2" t="s">
        <v>363</v>
      </c>
      <c r="AF5571" s="2"/>
      <c r="AG5571" s="2">
        <v>1E-3</v>
      </c>
      <c r="AH5571" s="55">
        <v>4.016</v>
      </c>
      <c r="AI5571" s="72" t="s">
        <v>532</v>
      </c>
      <c r="AJ5571" s="72"/>
      <c r="AK5571" s="72"/>
      <c r="AL5571" s="72">
        <v>8.0000000000000002E-3</v>
      </c>
      <c r="AM5571" s="80">
        <v>22.734999999999999</v>
      </c>
      <c r="AN5571" s="2" t="s">
        <v>624</v>
      </c>
      <c r="AO5571" s="2"/>
      <c r="AP5571" s="2"/>
      <c r="AQ5571" s="2">
        <v>1.15E-2</v>
      </c>
      <c r="AR5571" s="55">
        <v>47.161999999999999</v>
      </c>
      <c r="AS5571" s="85"/>
      <c r="AT5571" s="85"/>
      <c r="AU5571" s="85" t="s">
        <v>687</v>
      </c>
      <c r="AV5571" s="85">
        <v>8.0000000000000002E-3</v>
      </c>
      <c r="AW5571" s="100">
        <v>15.99</v>
      </c>
      <c r="AX5571" s="2"/>
      <c r="AY5571" s="2"/>
      <c r="AZ5571" s="2" t="s">
        <v>779</v>
      </c>
      <c r="BA5571" s="2">
        <v>1.4E-2</v>
      </c>
      <c r="BB5571" s="55">
        <v>34.213000000000001</v>
      </c>
      <c r="BC5571" s="105"/>
      <c r="BD5571" s="105"/>
      <c r="BE5571" s="108"/>
      <c r="BF5571" s="105"/>
      <c r="BG5571" s="109"/>
      <c r="BH5571" s="2"/>
      <c r="BI5571" s="2"/>
      <c r="BJ5571" s="2"/>
      <c r="BK5571" s="2"/>
      <c r="BL5571" s="55"/>
      <c r="BM5571" s="48"/>
      <c r="BN5571" s="48"/>
      <c r="BO5571" s="48"/>
      <c r="BP5571" s="48"/>
      <c r="BQ5571" s="117"/>
      <c r="BR5571" s="2" t="s">
        <v>1208</v>
      </c>
      <c r="BS5571" s="2"/>
      <c r="BT5571" s="2"/>
      <c r="BU5571" s="2">
        <v>1.6E-2</v>
      </c>
      <c r="BV5571" s="55">
        <v>36.838999999999999</v>
      </c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18" t="s">
        <v>5</v>
      </c>
      <c r="H5572" s="3">
        <v>2024</v>
      </c>
      <c r="I5572" s="20" t="s">
        <v>282</v>
      </c>
      <c r="J5572" s="184" t="s">
        <v>274</v>
      </c>
      <c r="K5572" s="184" t="s">
        <v>321</v>
      </c>
      <c r="L5572" s="187">
        <f t="shared" si="187"/>
        <v>8.0000000000000002E-3</v>
      </c>
      <c r="M5572" s="187">
        <f t="shared" si="188"/>
        <v>16.591000000000001</v>
      </c>
      <c r="N5572" s="186"/>
      <c r="O5572" s="33"/>
      <c r="P5572" s="33"/>
      <c r="Q5572" s="33"/>
      <c r="R5572" s="33"/>
      <c r="S5572" s="42"/>
      <c r="T5572" s="2"/>
      <c r="U5572" s="2"/>
      <c r="V5572" s="2"/>
      <c r="W5572" s="2"/>
      <c r="X5572" s="55"/>
      <c r="Y5572" s="62"/>
      <c r="Z5572" s="62"/>
      <c r="AA5572" s="62"/>
      <c r="AB5572" s="62"/>
      <c r="AC5572" s="68"/>
      <c r="AD5572" s="2"/>
      <c r="AE5572" s="2"/>
      <c r="AF5572" s="2"/>
      <c r="AG5572" s="2"/>
      <c r="AH5572" s="55"/>
      <c r="AI5572" s="72" t="s">
        <v>363</v>
      </c>
      <c r="AJ5572" s="72"/>
      <c r="AK5572" s="72"/>
      <c r="AL5572" s="72">
        <v>8.0000000000000002E-3</v>
      </c>
      <c r="AM5572" s="80">
        <v>16.591000000000001</v>
      </c>
      <c r="AN5572" s="2"/>
      <c r="AO5572" s="2"/>
      <c r="AP5572" s="2"/>
      <c r="AQ5572" s="2"/>
      <c r="AR5572" s="55"/>
      <c r="AS5572" s="85"/>
      <c r="AT5572" s="85"/>
      <c r="AU5572" s="85"/>
      <c r="AV5572" s="85"/>
      <c r="AW5572" s="100"/>
      <c r="AX5572" s="2"/>
      <c r="AY5572" s="2"/>
      <c r="AZ5572" s="2"/>
      <c r="BA5572" s="2"/>
      <c r="BB5572" s="55"/>
      <c r="BC5572" s="105"/>
      <c r="BD5572" s="105"/>
      <c r="BE5572" s="105"/>
      <c r="BF5572" s="105"/>
      <c r="BG5572" s="109"/>
      <c r="BH5572" s="2"/>
      <c r="BI5572" s="2"/>
      <c r="BJ5572" s="2"/>
      <c r="BK5572" s="2"/>
      <c r="BL5572" s="55"/>
      <c r="BM5572" s="48"/>
      <c r="BN5572" s="48"/>
      <c r="BO5572" s="48"/>
      <c r="BP5572" s="48"/>
      <c r="BQ5572" s="117"/>
      <c r="BR5572" s="2"/>
      <c r="BS5572" s="2"/>
      <c r="BT5572" s="2"/>
      <c r="BU5572" s="2"/>
      <c r="BV5572" s="55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18" t="s">
        <v>5</v>
      </c>
      <c r="H5573" s="3">
        <v>2024</v>
      </c>
      <c r="I5573" s="20" t="s">
        <v>282</v>
      </c>
      <c r="J5573" s="184" t="s">
        <v>275</v>
      </c>
      <c r="K5573" s="184" t="s">
        <v>321</v>
      </c>
      <c r="L5573" s="187">
        <f t="shared" si="187"/>
        <v>4.4999999999999997E-3</v>
      </c>
      <c r="M5573" s="187">
        <f t="shared" si="188"/>
        <v>13.686</v>
      </c>
      <c r="N5573" s="186" t="s">
        <v>1232</v>
      </c>
      <c r="O5573" s="33"/>
      <c r="P5573" s="33"/>
      <c r="Q5573" s="33"/>
      <c r="R5573" s="33"/>
      <c r="S5573" s="42"/>
      <c r="T5573" s="2"/>
      <c r="U5573" s="2"/>
      <c r="V5573" s="2"/>
      <c r="W5573" s="2"/>
      <c r="X5573" s="55"/>
      <c r="Y5573" s="62"/>
      <c r="Z5573" s="62"/>
      <c r="AA5573" s="62"/>
      <c r="AB5573" s="62"/>
      <c r="AC5573" s="68"/>
      <c r="AD5573" s="2"/>
      <c r="AE5573" s="2"/>
      <c r="AF5573" s="2"/>
      <c r="AG5573" s="2"/>
      <c r="AH5573" s="55"/>
      <c r="AI5573" s="72"/>
      <c r="AJ5573" s="72"/>
      <c r="AK5573" s="72"/>
      <c r="AL5573" s="72"/>
      <c r="AM5573" s="80"/>
      <c r="AN5573" s="2"/>
      <c r="AO5573" s="2"/>
      <c r="AP5573" s="2"/>
      <c r="AQ5573" s="2"/>
      <c r="AR5573" s="55"/>
      <c r="AS5573" s="85"/>
      <c r="AT5573" s="85"/>
      <c r="AU5573" s="85"/>
      <c r="AV5573" s="85"/>
      <c r="AW5573" s="100"/>
      <c r="AX5573" s="2"/>
      <c r="AY5573" s="2"/>
      <c r="AZ5573" s="2"/>
      <c r="BA5573" s="2"/>
      <c r="BB5573" s="55"/>
      <c r="BC5573" s="105"/>
      <c r="BD5573" s="105"/>
      <c r="BE5573" s="105"/>
      <c r="BF5573" s="105"/>
      <c r="BG5573" s="109"/>
      <c r="BH5573" s="2"/>
      <c r="BI5573" s="2"/>
      <c r="BJ5573" s="30"/>
      <c r="BK5573" s="2"/>
      <c r="BL5573" s="55"/>
      <c r="BM5573" s="48"/>
      <c r="BN5573" s="48"/>
      <c r="BO5573" s="48"/>
      <c r="BP5573" s="48"/>
      <c r="BQ5573" s="117"/>
      <c r="BR5573" s="2" t="s">
        <v>1232</v>
      </c>
      <c r="BS5573" s="2"/>
      <c r="BT5573" s="2"/>
      <c r="BU5573" s="2">
        <v>4.4999999999999997E-3</v>
      </c>
      <c r="BV5573" s="55">
        <v>13.686</v>
      </c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18" t="s">
        <v>5</v>
      </c>
      <c r="H5574" s="3">
        <v>2024</v>
      </c>
      <c r="I5574" s="20" t="s">
        <v>282</v>
      </c>
      <c r="J5574" s="184" t="s">
        <v>276</v>
      </c>
      <c r="K5574" s="184" t="s">
        <v>320</v>
      </c>
      <c r="L5574" s="187">
        <f t="shared" ref="L5574:L5637" si="189">SUM(R5574,W5574,AB5574,AG5574,AL5574,AQ5574,AV5574,BA5574,BF5574,BK5574,BP5574,BU5574)</f>
        <v>0</v>
      </c>
      <c r="M5574" s="187">
        <f t="shared" ref="M5574:M5637" si="190">SUM(S5574,X5574,AC5574,AH5574,AM5574,AR5574,AW5574,BB5574,BG5574,BL5574,BQ5574,BV5574)</f>
        <v>0</v>
      </c>
      <c r="N5574" s="186"/>
      <c r="O5574" s="33"/>
      <c r="P5574" s="33"/>
      <c r="Q5574" s="33"/>
      <c r="R5574" s="33"/>
      <c r="S5574" s="42"/>
      <c r="T5574" s="2"/>
      <c r="U5574" s="2"/>
      <c r="V5574" s="2"/>
      <c r="W5574" s="2"/>
      <c r="X5574" s="55"/>
      <c r="Y5574" s="62"/>
      <c r="Z5574" s="62"/>
      <c r="AA5574" s="62"/>
      <c r="AB5574" s="62"/>
      <c r="AC5574" s="68"/>
      <c r="AD5574" s="2"/>
      <c r="AE5574" s="2"/>
      <c r="AF5574" s="2"/>
      <c r="AG5574" s="2"/>
      <c r="AH5574" s="55"/>
      <c r="AI5574" s="72"/>
      <c r="AJ5574" s="72"/>
      <c r="AK5574" s="72"/>
      <c r="AL5574" s="72"/>
      <c r="AM5574" s="80"/>
      <c r="AN5574" s="2"/>
      <c r="AO5574" s="2"/>
      <c r="AP5574" s="2"/>
      <c r="AQ5574" s="2"/>
      <c r="AR5574" s="55"/>
      <c r="AS5574" s="85"/>
      <c r="AT5574" s="85"/>
      <c r="AU5574" s="85"/>
      <c r="AV5574" s="85"/>
      <c r="AW5574" s="100"/>
      <c r="AX5574" s="2"/>
      <c r="AY5574" s="2"/>
      <c r="AZ5574" s="2"/>
      <c r="BA5574" s="2"/>
      <c r="BB5574" s="55"/>
      <c r="BC5574" s="105"/>
      <c r="BD5574" s="105"/>
      <c r="BE5574" s="105"/>
      <c r="BF5574" s="105"/>
      <c r="BG5574" s="109"/>
      <c r="BH5574" s="2"/>
      <c r="BI5574" s="2"/>
      <c r="BJ5574" s="2"/>
      <c r="BK5574" s="2"/>
      <c r="BL5574" s="55"/>
      <c r="BM5574" s="48"/>
      <c r="BN5574" s="48"/>
      <c r="BO5574" s="48"/>
      <c r="BP5574" s="48"/>
      <c r="BQ5574" s="117"/>
      <c r="BR5574" s="2"/>
      <c r="BS5574" s="2"/>
      <c r="BT5574" s="2"/>
      <c r="BU5574" s="2"/>
      <c r="BV5574" s="55"/>
    </row>
    <row r="5575" spans="1:74" ht="43.2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18" t="s">
        <v>5</v>
      </c>
      <c r="H5575" s="3">
        <v>2024</v>
      </c>
      <c r="I5575" s="20" t="s">
        <v>282</v>
      </c>
      <c r="J5575" s="184" t="s">
        <v>277</v>
      </c>
      <c r="K5575" s="184" t="s">
        <v>320</v>
      </c>
      <c r="L5575" s="187">
        <f t="shared" si="189"/>
        <v>17</v>
      </c>
      <c r="M5575" s="187">
        <f t="shared" si="190"/>
        <v>26.685000000000002</v>
      </c>
      <c r="N5575" s="186" t="s">
        <v>1562</v>
      </c>
      <c r="O5575" s="33"/>
      <c r="P5575" s="33"/>
      <c r="Q5575" s="33"/>
      <c r="R5575" s="33"/>
      <c r="S5575" s="42"/>
      <c r="T5575" s="2"/>
      <c r="U5575" s="2"/>
      <c r="V5575" s="2"/>
      <c r="W5575" s="2"/>
      <c r="X5575" s="55"/>
      <c r="Y5575" s="62"/>
      <c r="Z5575" s="62"/>
      <c r="AA5575" s="62"/>
      <c r="AB5575" s="62"/>
      <c r="AC5575" s="68"/>
      <c r="AD5575" s="2">
        <v>5</v>
      </c>
      <c r="AE5575" s="2" t="s">
        <v>363</v>
      </c>
      <c r="AF5575" s="2"/>
      <c r="AG5575" s="2">
        <v>1</v>
      </c>
      <c r="AH5575" s="172">
        <v>1.2130000000000001</v>
      </c>
      <c r="AI5575" s="72" t="s">
        <v>565</v>
      </c>
      <c r="AJ5575" s="72"/>
      <c r="AK5575" s="72"/>
      <c r="AL5575" s="72">
        <v>8</v>
      </c>
      <c r="AM5575" s="80">
        <v>13.231999999999999</v>
      </c>
      <c r="AN5575" s="2" t="s">
        <v>562</v>
      </c>
      <c r="AO5575" s="2"/>
      <c r="AP5575" s="2"/>
      <c r="AQ5575" s="2">
        <v>2</v>
      </c>
      <c r="AR5575" s="55">
        <v>3.6190000000000002</v>
      </c>
      <c r="AS5575" s="85"/>
      <c r="AT5575" s="85"/>
      <c r="AU5575" s="85"/>
      <c r="AV5575" s="85"/>
      <c r="AW5575" s="100"/>
      <c r="AX5575" s="2"/>
      <c r="AY5575" s="2"/>
      <c r="AZ5575" s="2" t="s">
        <v>799</v>
      </c>
      <c r="BA5575" s="2">
        <v>6</v>
      </c>
      <c r="BB5575" s="55">
        <v>8.6210000000000004</v>
      </c>
      <c r="BC5575" s="105"/>
      <c r="BD5575" s="105"/>
      <c r="BE5575" s="105"/>
      <c r="BF5575" s="105"/>
      <c r="BG5575" s="109"/>
      <c r="BH5575" s="2"/>
      <c r="BI5575" s="2"/>
      <c r="BJ5575" s="2"/>
      <c r="BK5575" s="2"/>
      <c r="BL5575" s="55"/>
      <c r="BM5575" s="48"/>
      <c r="BN5575" s="48"/>
      <c r="BO5575" s="48"/>
      <c r="BP5575" s="48"/>
      <c r="BQ5575" s="117"/>
      <c r="BR5575" s="2"/>
      <c r="BS5575" s="2"/>
      <c r="BT5575" s="2"/>
      <c r="BU5575" s="2"/>
      <c r="BV5575" s="121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18" t="s">
        <v>5</v>
      </c>
      <c r="H5576" s="3">
        <v>2024</v>
      </c>
      <c r="I5576" s="20" t="s">
        <v>283</v>
      </c>
      <c r="J5576" s="184" t="s">
        <v>298</v>
      </c>
      <c r="K5576" s="184" t="s">
        <v>321</v>
      </c>
      <c r="L5576" s="187">
        <f t="shared" si="189"/>
        <v>0</v>
      </c>
      <c r="M5576" s="187">
        <f t="shared" si="190"/>
        <v>0</v>
      </c>
      <c r="N5576" s="186"/>
      <c r="O5576" s="33"/>
      <c r="P5576" s="33"/>
      <c r="Q5576" s="33"/>
      <c r="R5576" s="33"/>
      <c r="S5576" s="42"/>
      <c r="T5576" s="2"/>
      <c r="U5576" s="2"/>
      <c r="V5576" s="2"/>
      <c r="W5576" s="2"/>
      <c r="X5576" s="55"/>
      <c r="Y5576" s="62"/>
      <c r="Z5576" s="62"/>
      <c r="AA5576" s="62"/>
      <c r="AB5576" s="62"/>
      <c r="AC5576" s="68"/>
      <c r="AD5576" s="2"/>
      <c r="AE5576" s="2"/>
      <c r="AF5576" s="2"/>
      <c r="AG5576" s="2"/>
      <c r="AH5576" s="55"/>
      <c r="AI5576" s="72"/>
      <c r="AJ5576" s="72"/>
      <c r="AK5576" s="72"/>
      <c r="AL5576" s="72"/>
      <c r="AM5576" s="80"/>
      <c r="AN5576" s="2"/>
      <c r="AO5576" s="2"/>
      <c r="AP5576" s="2"/>
      <c r="AQ5576" s="2"/>
      <c r="AR5576" s="55"/>
      <c r="AS5576" s="85"/>
      <c r="AT5576" s="85"/>
      <c r="AU5576" s="85"/>
      <c r="AV5576" s="85"/>
      <c r="AW5576" s="100"/>
      <c r="AX5576" s="2"/>
      <c r="AY5576" s="2"/>
      <c r="AZ5576" s="2"/>
      <c r="BA5576" s="2"/>
      <c r="BB5576" s="55"/>
      <c r="BC5576" s="105"/>
      <c r="BD5576" s="105"/>
      <c r="BE5576" s="105"/>
      <c r="BF5576" s="105"/>
      <c r="BG5576" s="109"/>
      <c r="BH5576" s="30"/>
      <c r="BI5576" s="2"/>
      <c r="BJ5576" s="2"/>
      <c r="BK5576" s="2"/>
      <c r="BL5576" s="55"/>
      <c r="BM5576" s="48"/>
      <c r="BN5576" s="48"/>
      <c r="BO5576" s="48"/>
      <c r="BP5576" s="48"/>
      <c r="BQ5576" s="117"/>
      <c r="BR5576" s="2"/>
      <c r="BS5576" s="2"/>
      <c r="BT5576" s="2"/>
      <c r="BU5576" s="2"/>
      <c r="BV5576" s="55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18" t="s">
        <v>5</v>
      </c>
      <c r="H5577" s="3">
        <v>2024</v>
      </c>
      <c r="I5577" s="20" t="s">
        <v>283</v>
      </c>
      <c r="J5577" s="184" t="s">
        <v>278</v>
      </c>
      <c r="K5577" s="184" t="s">
        <v>320</v>
      </c>
      <c r="L5577" s="187">
        <f t="shared" si="189"/>
        <v>3</v>
      </c>
      <c r="M5577" s="187">
        <f t="shared" si="190"/>
        <v>7.2140000000000004</v>
      </c>
      <c r="N5577" s="186" t="s">
        <v>1563</v>
      </c>
      <c r="O5577" s="33"/>
      <c r="P5577" s="33"/>
      <c r="Q5577" s="33"/>
      <c r="R5577" s="33"/>
      <c r="S5577" s="42"/>
      <c r="T5577" s="2">
        <v>1</v>
      </c>
      <c r="U5577" s="2"/>
      <c r="V5577" s="2"/>
      <c r="W5577" s="2">
        <v>1</v>
      </c>
      <c r="X5577" s="55">
        <v>2.6150000000000002</v>
      </c>
      <c r="Y5577" s="62">
        <v>5</v>
      </c>
      <c r="Z5577" s="62"/>
      <c r="AA5577" s="62"/>
      <c r="AB5577" s="62">
        <v>1</v>
      </c>
      <c r="AC5577" s="68">
        <v>2.6120000000000001</v>
      </c>
      <c r="AD5577" s="2"/>
      <c r="AE5577" s="2"/>
      <c r="AF5577" s="2"/>
      <c r="AG5577" s="2"/>
      <c r="AH5577" s="55"/>
      <c r="AI5577" s="72"/>
      <c r="AJ5577" s="72"/>
      <c r="AK5577" s="72"/>
      <c r="AL5577" s="72"/>
      <c r="AM5577" s="80"/>
      <c r="AN5577" s="2"/>
      <c r="AO5577" s="2"/>
      <c r="AP5577" s="2"/>
      <c r="AQ5577" s="2"/>
      <c r="AR5577" s="55"/>
      <c r="AS5577" s="85"/>
      <c r="AT5577" s="85"/>
      <c r="AU5577" s="85"/>
      <c r="AV5577" s="85"/>
      <c r="AW5577" s="100"/>
      <c r="AX5577" s="2"/>
      <c r="AY5577" s="2"/>
      <c r="AZ5577" s="2"/>
      <c r="BA5577" s="2"/>
      <c r="BB5577" s="55"/>
      <c r="BC5577" s="105"/>
      <c r="BD5577" s="105"/>
      <c r="BE5577" s="105"/>
      <c r="BF5577" s="105"/>
      <c r="BG5577" s="109"/>
      <c r="BH5577" s="2"/>
      <c r="BI5577" s="2"/>
      <c r="BJ5577" s="2"/>
      <c r="BK5577" s="2"/>
      <c r="BL5577" s="55"/>
      <c r="BM5577" s="48"/>
      <c r="BN5577" s="48"/>
      <c r="BO5577" s="48"/>
      <c r="BP5577" s="48"/>
      <c r="BQ5577" s="117"/>
      <c r="BR5577" s="2" t="s">
        <v>673</v>
      </c>
      <c r="BS5577" s="2"/>
      <c r="BT5577" s="2"/>
      <c r="BU5577" s="2">
        <v>1</v>
      </c>
      <c r="BV5577" s="55">
        <v>1.9870000000000001</v>
      </c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18" t="s">
        <v>5</v>
      </c>
      <c r="H5578" s="3">
        <v>2024</v>
      </c>
      <c r="I5578" s="20" t="s">
        <v>283</v>
      </c>
      <c r="J5578" s="184" t="s">
        <v>279</v>
      </c>
      <c r="K5578" s="184" t="s">
        <v>320</v>
      </c>
      <c r="L5578" s="187">
        <f t="shared" si="189"/>
        <v>0</v>
      </c>
      <c r="M5578" s="187">
        <f t="shared" si="190"/>
        <v>0</v>
      </c>
      <c r="N5578" s="186"/>
      <c r="O5578" s="33"/>
      <c r="P5578" s="33"/>
      <c r="Q5578" s="33"/>
      <c r="R5578" s="33"/>
      <c r="S5578" s="42"/>
      <c r="T5578" s="2"/>
      <c r="U5578" s="2"/>
      <c r="V5578" s="2"/>
      <c r="W5578" s="2"/>
      <c r="X5578" s="55"/>
      <c r="Y5578" s="62"/>
      <c r="Z5578" s="62"/>
      <c r="AA5578" s="62"/>
      <c r="AB5578" s="62"/>
      <c r="AC5578" s="68"/>
      <c r="AD5578" s="2"/>
      <c r="AE5578" s="2"/>
      <c r="AF5578" s="2"/>
      <c r="AG5578" s="2"/>
      <c r="AH5578" s="55"/>
      <c r="AI5578" s="72"/>
      <c r="AJ5578" s="72"/>
      <c r="AK5578" s="72"/>
      <c r="AL5578" s="72"/>
      <c r="AM5578" s="80"/>
      <c r="AN5578" s="2"/>
      <c r="AO5578" s="2"/>
      <c r="AP5578" s="2"/>
      <c r="AQ5578" s="2"/>
      <c r="AR5578" s="55"/>
      <c r="AS5578" s="85"/>
      <c r="AT5578" s="85"/>
      <c r="AU5578" s="85"/>
      <c r="AV5578" s="85"/>
      <c r="AW5578" s="100"/>
      <c r="AX5578" s="2"/>
      <c r="AY5578" s="2"/>
      <c r="AZ5578" s="2"/>
      <c r="BA5578" s="2"/>
      <c r="BB5578" s="55"/>
      <c r="BC5578" s="105"/>
      <c r="BD5578" s="105"/>
      <c r="BE5578" s="105"/>
      <c r="BF5578" s="105"/>
      <c r="BG5578" s="109"/>
      <c r="BH5578" s="2"/>
      <c r="BI5578" s="2"/>
      <c r="BJ5578" s="2"/>
      <c r="BK5578" s="2"/>
      <c r="BL5578" s="55"/>
      <c r="BM5578" s="156"/>
      <c r="BN5578" s="48"/>
      <c r="BO5578" s="48"/>
      <c r="BP5578" s="48"/>
      <c r="BQ5578" s="117"/>
      <c r="BR5578" s="2"/>
      <c r="BS5578" s="2"/>
      <c r="BT5578" s="2"/>
      <c r="BU5578" s="2"/>
      <c r="BV5578" s="55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18" t="s">
        <v>5</v>
      </c>
      <c r="H5579" s="3">
        <v>2024</v>
      </c>
      <c r="I5579" s="20" t="s">
        <v>286</v>
      </c>
      <c r="J5579" s="184" t="s">
        <v>280</v>
      </c>
      <c r="K5579" s="184" t="s">
        <v>319</v>
      </c>
      <c r="L5579" s="187">
        <f t="shared" si="189"/>
        <v>0</v>
      </c>
      <c r="M5579" s="187">
        <f t="shared" si="190"/>
        <v>0</v>
      </c>
      <c r="N5579" s="186"/>
      <c r="O5579" s="33"/>
      <c r="P5579" s="33"/>
      <c r="Q5579" s="33"/>
      <c r="R5579" s="33"/>
      <c r="S5579" s="42"/>
      <c r="T5579" s="2"/>
      <c r="U5579" s="2"/>
      <c r="V5579" s="2"/>
      <c r="W5579" s="2"/>
      <c r="X5579" s="55"/>
      <c r="Y5579" s="62"/>
      <c r="Z5579" s="62"/>
      <c r="AA5579" s="62"/>
      <c r="AB5579" s="62"/>
      <c r="AC5579" s="68"/>
      <c r="AD5579" s="2"/>
      <c r="AE5579" s="2"/>
      <c r="AF5579" s="2"/>
      <c r="AG5579" s="2"/>
      <c r="AH5579" s="55"/>
      <c r="AI5579" s="72"/>
      <c r="AJ5579" s="72"/>
      <c r="AK5579" s="72"/>
      <c r="AL5579" s="72"/>
      <c r="AM5579" s="80"/>
      <c r="AN5579" s="2"/>
      <c r="AO5579" s="2"/>
      <c r="AP5579" s="2"/>
      <c r="AQ5579" s="2"/>
      <c r="AR5579" s="55"/>
      <c r="AS5579" s="85"/>
      <c r="AT5579" s="85"/>
      <c r="AU5579" s="85"/>
      <c r="AV5579" s="85"/>
      <c r="AW5579" s="100"/>
      <c r="AX5579" s="2"/>
      <c r="AY5579" s="2"/>
      <c r="AZ5579" s="2"/>
      <c r="BA5579" s="2"/>
      <c r="BB5579" s="55"/>
      <c r="BC5579" s="105"/>
      <c r="BD5579" s="105"/>
      <c r="BE5579" s="105"/>
      <c r="BF5579" s="105"/>
      <c r="BG5579" s="109"/>
      <c r="BH5579" s="2"/>
      <c r="BI5579" s="2"/>
      <c r="BJ5579" s="2"/>
      <c r="BK5579" s="2"/>
      <c r="BL5579" s="55"/>
      <c r="BM5579" s="48"/>
      <c r="BN5579" s="48"/>
      <c r="BO5579" s="48"/>
      <c r="BP5579" s="48"/>
      <c r="BQ5579" s="117"/>
      <c r="BR5579" s="2"/>
      <c r="BS5579" s="2"/>
      <c r="BT5579" s="2"/>
      <c r="BU5579" s="2"/>
      <c r="BV5579" s="55"/>
    </row>
    <row r="5580" spans="1:74" ht="43.2" hidden="1" x14ac:dyDescent="0.3">
      <c r="A5580" s="2" t="s">
        <v>194</v>
      </c>
      <c r="B5580" s="2" t="s">
        <v>2</v>
      </c>
      <c r="C5580" s="2" t="s">
        <v>3</v>
      </c>
      <c r="D5580" s="2" t="s">
        <v>124</v>
      </c>
      <c r="E5580" s="5" t="s">
        <v>195</v>
      </c>
      <c r="F5580" s="3"/>
      <c r="G5580" s="18" t="s">
        <v>5</v>
      </c>
      <c r="H5580" s="3">
        <v>2024</v>
      </c>
      <c r="I5580" s="20" t="s">
        <v>286</v>
      </c>
      <c r="J5580" s="184" t="s">
        <v>281</v>
      </c>
      <c r="K5580" s="184" t="s">
        <v>319</v>
      </c>
      <c r="L5580" s="187">
        <f t="shared" si="189"/>
        <v>0</v>
      </c>
      <c r="M5580" s="187">
        <f t="shared" si="190"/>
        <v>301.351</v>
      </c>
      <c r="N5580" s="186" t="s">
        <v>1560</v>
      </c>
      <c r="O5580" s="33"/>
      <c r="P5580" s="33"/>
      <c r="Q5580" s="33"/>
      <c r="R5580" s="33"/>
      <c r="S5580" s="42"/>
      <c r="T5580" s="2"/>
      <c r="U5580" s="2"/>
      <c r="V5580" s="2"/>
      <c r="W5580" s="2"/>
      <c r="X5580" s="55"/>
      <c r="Y5580" s="62"/>
      <c r="Z5580" s="62"/>
      <c r="AA5580" s="62"/>
      <c r="AB5580" s="62"/>
      <c r="AC5580" s="68"/>
      <c r="AD5580" s="2"/>
      <c r="AE5580" s="2"/>
      <c r="AF5580" s="2"/>
      <c r="AG5580" s="2"/>
      <c r="AH5580" s="55"/>
      <c r="AI5580" s="72"/>
      <c r="AJ5580" s="72"/>
      <c r="AK5580" s="72"/>
      <c r="AL5580" s="72"/>
      <c r="AM5580" s="80"/>
      <c r="AN5580" s="2"/>
      <c r="AO5580" s="2"/>
      <c r="AP5580" s="2"/>
      <c r="AQ5580" s="2"/>
      <c r="AR5580" s="55"/>
      <c r="AS5580" s="85"/>
      <c r="AT5580" s="85"/>
      <c r="AU5580" s="85"/>
      <c r="AV5580" s="85"/>
      <c r="AW5580" s="100"/>
      <c r="AX5580" s="2"/>
      <c r="AY5580" s="2"/>
      <c r="AZ5580" s="2"/>
      <c r="BA5580" s="2"/>
      <c r="BB5580" s="55"/>
      <c r="BC5580" s="105"/>
      <c r="BD5580" s="105"/>
      <c r="BE5580" s="105"/>
      <c r="BF5580" s="105"/>
      <c r="BG5580" s="109"/>
      <c r="BH5580" s="2" t="s">
        <v>1063</v>
      </c>
      <c r="BI5580" s="2"/>
      <c r="BJ5580" s="2"/>
      <c r="BK5580" s="2"/>
      <c r="BL5580" s="55">
        <f>9.454+4.5</f>
        <v>13.954000000000001</v>
      </c>
      <c r="BM5580" s="48" t="s">
        <v>1166</v>
      </c>
      <c r="BN5580" s="48"/>
      <c r="BO5580" s="48"/>
      <c r="BP5580" s="48"/>
      <c r="BQ5580" s="117">
        <f>70.193+26.617+26.611+70.488</f>
        <v>193.90899999999999</v>
      </c>
      <c r="BR5580" s="2" t="s">
        <v>1281</v>
      </c>
      <c r="BS5580" s="2"/>
      <c r="BT5580" s="2"/>
      <c r="BU5580" s="2"/>
      <c r="BV5580" s="55">
        <f>23+70.488</f>
        <v>93.488</v>
      </c>
    </row>
    <row r="5581" spans="1:74" s="13" customFormat="1" hidden="1" x14ac:dyDescent="0.3">
      <c r="A5581" s="12" t="s">
        <v>194</v>
      </c>
      <c r="B5581" s="12" t="s">
        <v>2</v>
      </c>
      <c r="C5581" s="12" t="s">
        <v>3</v>
      </c>
      <c r="D5581" s="12" t="s">
        <v>124</v>
      </c>
      <c r="E5581" s="6" t="s">
        <v>195</v>
      </c>
      <c r="F5581" s="7"/>
      <c r="G5581" s="19" t="s">
        <v>5</v>
      </c>
      <c r="H5581" s="7">
        <v>2024</v>
      </c>
      <c r="I5581" s="21"/>
      <c r="J5581" s="12" t="s">
        <v>314</v>
      </c>
      <c r="K5581" s="12"/>
      <c r="L5581" s="147"/>
      <c r="M5581" s="147">
        <f>SUM(M5543:M5580)</f>
        <v>568.30799999999999</v>
      </c>
      <c r="N5581" s="183"/>
      <c r="O5581" s="12"/>
      <c r="P5581" s="12"/>
      <c r="Q5581" s="12"/>
      <c r="R5581" s="12"/>
      <c r="S5581" s="47">
        <f>SUM(S5543:S5580)</f>
        <v>0</v>
      </c>
      <c r="T5581" s="12"/>
      <c r="U5581" s="12"/>
      <c r="V5581" s="12"/>
      <c r="W5581" s="12"/>
      <c r="X5581" s="47">
        <f>SUM(X5543:X5580)</f>
        <v>2.6150000000000002</v>
      </c>
      <c r="Y5581" s="12"/>
      <c r="Z5581" s="12"/>
      <c r="AA5581" s="12"/>
      <c r="AB5581" s="12"/>
      <c r="AC5581" s="47">
        <f>SUM(AC5543:AC5580)</f>
        <v>2.6120000000000001</v>
      </c>
      <c r="AD5581" s="12"/>
      <c r="AE5581" s="12"/>
      <c r="AF5581" s="12"/>
      <c r="AG5581" s="12"/>
      <c r="AH5581" s="47">
        <f>SUM(AH5543:AH5580)</f>
        <v>10.145</v>
      </c>
      <c r="AI5581" s="12"/>
      <c r="AJ5581" s="12"/>
      <c r="AK5581" s="12"/>
      <c r="AL5581" s="12"/>
      <c r="AM5581" s="47">
        <f>SUM(AM5543:AM5580)</f>
        <v>52.558</v>
      </c>
      <c r="AN5581" s="12"/>
      <c r="AO5581" s="12"/>
      <c r="AP5581" s="12"/>
      <c r="AQ5581" s="12"/>
      <c r="AR5581" s="47">
        <f>SUM(AR5543:AR5580)</f>
        <v>50.780999999999999</v>
      </c>
      <c r="AS5581" s="12"/>
      <c r="AT5581" s="12"/>
      <c r="AU5581" s="12"/>
      <c r="AV5581" s="12"/>
      <c r="AW5581" s="47">
        <f>SUM(AW5543:AW5580)</f>
        <v>15.99</v>
      </c>
      <c r="AX5581" s="12"/>
      <c r="AY5581" s="12"/>
      <c r="AZ5581" s="12"/>
      <c r="BA5581" s="12"/>
      <c r="BB5581" s="47">
        <f>SUM(BB5543:BB5580)</f>
        <v>42.834000000000003</v>
      </c>
      <c r="BC5581" s="12"/>
      <c r="BD5581" s="12"/>
      <c r="BE5581" s="12"/>
      <c r="BF5581" s="12"/>
      <c r="BG5581" s="47">
        <f>SUM(BG5543:BG5580)</f>
        <v>0</v>
      </c>
      <c r="BH5581" s="12"/>
      <c r="BI5581" s="12"/>
      <c r="BJ5581" s="12"/>
      <c r="BK5581" s="12"/>
      <c r="BL5581" s="47">
        <f>SUM(BL5543:BL5580)</f>
        <v>13.954000000000001</v>
      </c>
      <c r="BM5581" s="12"/>
      <c r="BN5581" s="12"/>
      <c r="BO5581" s="12"/>
      <c r="BP5581" s="12"/>
      <c r="BQ5581" s="47">
        <f>SUM(BQ5543:BQ5580)</f>
        <v>193.90899999999999</v>
      </c>
      <c r="BR5581" s="12"/>
      <c r="BS5581" s="12"/>
      <c r="BT5581" s="12"/>
      <c r="BU5581" s="12"/>
      <c r="BV5581" s="47">
        <f>SUM(BV5543:BV5580)</f>
        <v>182.91</v>
      </c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335</v>
      </c>
      <c r="F5582" s="3"/>
      <c r="G5582" s="18" t="s">
        <v>5</v>
      </c>
      <c r="H5582" s="3">
        <v>2024</v>
      </c>
      <c r="I5582" s="20" t="s">
        <v>287</v>
      </c>
      <c r="J5582" s="184" t="s">
        <v>267</v>
      </c>
      <c r="K5582" s="184" t="s">
        <v>318</v>
      </c>
      <c r="L5582" s="187">
        <f t="shared" si="189"/>
        <v>0</v>
      </c>
      <c r="M5582" s="187">
        <f t="shared" si="190"/>
        <v>0</v>
      </c>
      <c r="N5582" s="186"/>
      <c r="O5582" s="33"/>
      <c r="P5582" s="33"/>
      <c r="Q5582" s="33"/>
      <c r="R5582" s="33"/>
      <c r="S5582" s="42"/>
      <c r="T5582" s="2"/>
      <c r="U5582" s="2"/>
      <c r="V5582" s="2"/>
      <c r="W5582" s="2"/>
      <c r="X5582" s="55"/>
      <c r="Y5582" s="62"/>
      <c r="Z5582" s="62"/>
      <c r="AA5582" s="62"/>
      <c r="AB5582" s="62"/>
      <c r="AC5582" s="68"/>
      <c r="AD5582" s="2"/>
      <c r="AE5582" s="2"/>
      <c r="AF5582" s="2"/>
      <c r="AG5582" s="2"/>
      <c r="AH5582" s="55"/>
      <c r="AI5582" s="72"/>
      <c r="AJ5582" s="72"/>
      <c r="AK5582" s="72"/>
      <c r="AL5582" s="72"/>
      <c r="AM5582" s="80"/>
      <c r="AN5582" s="2"/>
      <c r="AO5582" s="2"/>
      <c r="AP5582" s="2"/>
      <c r="AQ5582" s="2"/>
      <c r="AR5582" s="55"/>
      <c r="AS5582" s="85"/>
      <c r="AT5582" s="85"/>
      <c r="AU5582" s="85"/>
      <c r="AV5582" s="85"/>
      <c r="AW5582" s="100"/>
      <c r="AX5582" s="2"/>
      <c r="AY5582" s="2"/>
      <c r="AZ5582" s="2"/>
      <c r="BA5582" s="2"/>
      <c r="BB5582" s="55"/>
      <c r="BC5582" s="105"/>
      <c r="BD5582" s="105"/>
      <c r="BE5582" s="105"/>
      <c r="BF5582" s="105"/>
      <c r="BG5582" s="109"/>
      <c r="BH5582" s="2"/>
      <c r="BI5582" s="2"/>
      <c r="BJ5582" s="2"/>
      <c r="BK5582" s="2"/>
      <c r="BL5582" s="55"/>
      <c r="BM5582" s="48"/>
      <c r="BN5582" s="48"/>
      <c r="BO5582" s="48"/>
      <c r="BP5582" s="48"/>
      <c r="BQ5582" s="117"/>
      <c r="BR5582" s="2"/>
      <c r="BS5582" s="2"/>
      <c r="BT5582" s="2"/>
      <c r="BU5582" s="2"/>
      <c r="BV5582" s="55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335</v>
      </c>
      <c r="F5583" s="3"/>
      <c r="G5583" s="18" t="s">
        <v>5</v>
      </c>
      <c r="H5583" s="3">
        <v>2024</v>
      </c>
      <c r="I5583" s="20" t="s">
        <v>287</v>
      </c>
      <c r="J5583" s="184" t="s">
        <v>291</v>
      </c>
      <c r="K5583" s="184" t="s">
        <v>319</v>
      </c>
      <c r="L5583" s="187">
        <f t="shared" si="189"/>
        <v>0</v>
      </c>
      <c r="M5583" s="187">
        <f t="shared" si="190"/>
        <v>0</v>
      </c>
      <c r="N5583" s="186"/>
      <c r="O5583" s="33"/>
      <c r="P5583" s="33"/>
      <c r="Q5583" s="33"/>
      <c r="R5583" s="33"/>
      <c r="S5583" s="42"/>
      <c r="T5583" s="2"/>
      <c r="U5583" s="2"/>
      <c r="V5583" s="2"/>
      <c r="W5583" s="2"/>
      <c r="X5583" s="55"/>
      <c r="Y5583" s="62"/>
      <c r="Z5583" s="62"/>
      <c r="AA5583" s="62"/>
      <c r="AB5583" s="62"/>
      <c r="AC5583" s="68"/>
      <c r="AD5583" s="2"/>
      <c r="AE5583" s="2"/>
      <c r="AF5583" s="2"/>
      <c r="AG5583" s="2"/>
      <c r="AH5583" s="55"/>
      <c r="AI5583" s="72"/>
      <c r="AJ5583" s="72"/>
      <c r="AK5583" s="72"/>
      <c r="AL5583" s="72"/>
      <c r="AM5583" s="80"/>
      <c r="AN5583" s="2"/>
      <c r="AO5583" s="2"/>
      <c r="AP5583" s="2"/>
      <c r="AQ5583" s="2"/>
      <c r="AR5583" s="55"/>
      <c r="AS5583" s="85"/>
      <c r="AT5583" s="85"/>
      <c r="AU5583" s="85"/>
      <c r="AV5583" s="85"/>
      <c r="AW5583" s="100"/>
      <c r="AX5583" s="2"/>
      <c r="AY5583" s="2"/>
      <c r="AZ5583" s="2"/>
      <c r="BA5583" s="2"/>
      <c r="BB5583" s="55"/>
      <c r="BC5583" s="105"/>
      <c r="BD5583" s="105"/>
      <c r="BE5583" s="105"/>
      <c r="BF5583" s="105"/>
      <c r="BG5583" s="109"/>
      <c r="BH5583" s="2"/>
      <c r="BI5583" s="2"/>
      <c r="BJ5583" s="2"/>
      <c r="BK5583" s="2"/>
      <c r="BL5583" s="55"/>
      <c r="BM5583" s="48"/>
      <c r="BN5583" s="48"/>
      <c r="BO5583" s="48"/>
      <c r="BP5583" s="48"/>
      <c r="BQ5583" s="117"/>
      <c r="BR5583" s="2"/>
      <c r="BS5583" s="2"/>
      <c r="BT5583" s="2"/>
      <c r="BU5583" s="2"/>
      <c r="BV5583" s="55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335</v>
      </c>
      <c r="F5584" s="3"/>
      <c r="G5584" s="18" t="s">
        <v>5</v>
      </c>
      <c r="H5584" s="3">
        <v>2024</v>
      </c>
      <c r="I5584" s="20" t="s">
        <v>286</v>
      </c>
      <c r="J5584" s="184" t="s">
        <v>336</v>
      </c>
      <c r="K5584" s="184" t="s">
        <v>319</v>
      </c>
      <c r="L5584" s="187">
        <f t="shared" si="189"/>
        <v>0</v>
      </c>
      <c r="M5584" s="187">
        <f t="shared" si="190"/>
        <v>0</v>
      </c>
      <c r="N5584" s="186"/>
      <c r="O5584" s="33"/>
      <c r="P5584" s="33"/>
      <c r="Q5584" s="33"/>
      <c r="R5584" s="33"/>
      <c r="S5584" s="42"/>
      <c r="T5584" s="2"/>
      <c r="U5584" s="2"/>
      <c r="V5584" s="2"/>
      <c r="W5584" s="2"/>
      <c r="X5584" s="55"/>
      <c r="Y5584" s="62"/>
      <c r="Z5584" s="62"/>
      <c r="AA5584" s="62"/>
      <c r="AB5584" s="62"/>
      <c r="AC5584" s="68"/>
      <c r="AD5584" s="2"/>
      <c r="AE5584" s="2"/>
      <c r="AF5584" s="2"/>
      <c r="AG5584" s="2"/>
      <c r="AH5584" s="55"/>
      <c r="AI5584" s="72"/>
      <c r="AJ5584" s="72"/>
      <c r="AK5584" s="72"/>
      <c r="AL5584" s="72"/>
      <c r="AM5584" s="80"/>
      <c r="AN5584" s="2"/>
      <c r="AO5584" s="2"/>
      <c r="AP5584" s="2"/>
      <c r="AQ5584" s="2"/>
      <c r="AR5584" s="55"/>
      <c r="AS5584" s="85"/>
      <c r="AT5584" s="85"/>
      <c r="AU5584" s="85"/>
      <c r="AV5584" s="85"/>
      <c r="AW5584" s="100"/>
      <c r="AX5584" s="2"/>
      <c r="AY5584" s="2"/>
      <c r="AZ5584" s="2"/>
      <c r="BA5584" s="2"/>
      <c r="BB5584" s="55"/>
      <c r="BC5584" s="105"/>
      <c r="BD5584" s="105"/>
      <c r="BE5584" s="105"/>
      <c r="BF5584" s="105"/>
      <c r="BG5584" s="109"/>
      <c r="BH5584" s="2"/>
      <c r="BI5584" s="2"/>
      <c r="BJ5584" s="2"/>
      <c r="BK5584" s="2"/>
      <c r="BL5584" s="55"/>
      <c r="BM5584" s="48"/>
      <c r="BN5584" s="48"/>
      <c r="BO5584" s="48"/>
      <c r="BP5584" s="48"/>
      <c r="BQ5584" s="117"/>
      <c r="BR5584" s="2"/>
      <c r="BS5584" s="2"/>
      <c r="BT5584" s="2"/>
      <c r="BU5584" s="2"/>
      <c r="BV5584" s="55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335</v>
      </c>
      <c r="F5585" s="3"/>
      <c r="G5585" s="18" t="s">
        <v>5</v>
      </c>
      <c r="H5585" s="3">
        <v>2024</v>
      </c>
      <c r="I5585" s="20" t="s">
        <v>286</v>
      </c>
      <c r="J5585" s="185" t="s">
        <v>337</v>
      </c>
      <c r="K5585" s="185" t="s">
        <v>318</v>
      </c>
      <c r="L5585" s="187">
        <f t="shared" si="189"/>
        <v>0</v>
      </c>
      <c r="M5585" s="187">
        <f t="shared" si="190"/>
        <v>0</v>
      </c>
      <c r="N5585" s="186"/>
      <c r="O5585" s="53"/>
      <c r="P5585" s="53"/>
      <c r="Q5585" s="53"/>
      <c r="R5585" s="53"/>
      <c r="S5585" s="54"/>
      <c r="T5585" s="8"/>
      <c r="U5585" s="8"/>
      <c r="V5585" s="8"/>
      <c r="W5585" s="8"/>
      <c r="X5585" s="122"/>
      <c r="Y5585" s="135"/>
      <c r="Z5585" s="135"/>
      <c r="AA5585" s="135"/>
      <c r="AB5585" s="135"/>
      <c r="AC5585" s="136"/>
      <c r="AD5585" s="8"/>
      <c r="AE5585" s="8"/>
      <c r="AF5585" s="8"/>
      <c r="AG5585" s="8"/>
      <c r="AH5585" s="122"/>
      <c r="AI5585" s="137"/>
      <c r="AJ5585" s="137"/>
      <c r="AK5585" s="137"/>
      <c r="AL5585" s="137"/>
      <c r="AM5585" s="138"/>
      <c r="AN5585" s="8"/>
      <c r="AO5585" s="8"/>
      <c r="AP5585" s="8"/>
      <c r="AQ5585" s="8"/>
      <c r="AR5585" s="122"/>
      <c r="AS5585" s="139"/>
      <c r="AT5585" s="139"/>
      <c r="AU5585" s="139"/>
      <c r="AV5585" s="139"/>
      <c r="AW5585" s="140"/>
      <c r="AX5585" s="8"/>
      <c r="AY5585" s="8"/>
      <c r="AZ5585" s="8"/>
      <c r="BA5585" s="8"/>
      <c r="BB5585" s="122"/>
      <c r="BC5585" s="141"/>
      <c r="BD5585" s="141"/>
      <c r="BE5585" s="141"/>
      <c r="BF5585" s="141"/>
      <c r="BG5585" s="142"/>
      <c r="BH5585" s="8"/>
      <c r="BI5585" s="8"/>
      <c r="BJ5585" s="8"/>
      <c r="BK5585" s="8"/>
      <c r="BL5585" s="122"/>
      <c r="BM5585" s="143"/>
      <c r="BN5585" s="143"/>
      <c r="BO5585" s="143"/>
      <c r="BP5585" s="143"/>
      <c r="BQ5585" s="144"/>
      <c r="BR5585" s="8"/>
      <c r="BS5585" s="8"/>
      <c r="BT5585" s="8"/>
      <c r="BU5585" s="8"/>
      <c r="BV5585" s="122"/>
    </row>
    <row r="5586" spans="1:74" ht="28.8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335</v>
      </c>
      <c r="F5586" s="3"/>
      <c r="G5586" s="18" t="s">
        <v>5</v>
      </c>
      <c r="H5586" s="3">
        <v>2024</v>
      </c>
      <c r="I5586" s="20" t="s">
        <v>286</v>
      </c>
      <c r="J5586" s="185" t="s">
        <v>338</v>
      </c>
      <c r="K5586" s="185" t="s">
        <v>339</v>
      </c>
      <c r="L5586" s="187">
        <f t="shared" si="189"/>
        <v>0</v>
      </c>
      <c r="M5586" s="187">
        <f t="shared" si="190"/>
        <v>0</v>
      </c>
      <c r="N5586" s="186"/>
      <c r="O5586" s="53"/>
      <c r="P5586" s="53"/>
      <c r="Q5586" s="53"/>
      <c r="R5586" s="53"/>
      <c r="S5586" s="54"/>
      <c r="T5586" s="8"/>
      <c r="U5586" s="8"/>
      <c r="V5586" s="8"/>
      <c r="W5586" s="8"/>
      <c r="X5586" s="122"/>
      <c r="Y5586" s="135"/>
      <c r="Z5586" s="135"/>
      <c r="AA5586" s="135"/>
      <c r="AB5586" s="135"/>
      <c r="AC5586" s="136"/>
      <c r="AD5586" s="8"/>
      <c r="AE5586" s="8"/>
      <c r="AF5586" s="8"/>
      <c r="AG5586" s="8"/>
      <c r="AH5586" s="122"/>
      <c r="AI5586" s="137"/>
      <c r="AJ5586" s="137"/>
      <c r="AK5586" s="137"/>
      <c r="AL5586" s="137"/>
      <c r="AM5586" s="138"/>
      <c r="AN5586" s="8"/>
      <c r="AO5586" s="8"/>
      <c r="AP5586" s="8"/>
      <c r="AQ5586" s="8"/>
      <c r="AR5586" s="122"/>
      <c r="AS5586" s="139"/>
      <c r="AT5586" s="139"/>
      <c r="AU5586" s="139"/>
      <c r="AV5586" s="139"/>
      <c r="AW5586" s="140"/>
      <c r="AX5586" s="8"/>
      <c r="AY5586" s="8"/>
      <c r="AZ5586" s="8"/>
      <c r="BA5586" s="8"/>
      <c r="BB5586" s="122"/>
      <c r="BC5586" s="141"/>
      <c r="BD5586" s="141"/>
      <c r="BE5586" s="141"/>
      <c r="BF5586" s="141"/>
      <c r="BG5586" s="142"/>
      <c r="BH5586" s="8"/>
      <c r="BI5586" s="8"/>
      <c r="BJ5586" s="8"/>
      <c r="BK5586" s="8"/>
      <c r="BL5586" s="122"/>
      <c r="BM5586" s="143"/>
      <c r="BN5586" s="143"/>
      <c r="BO5586" s="143"/>
      <c r="BP5586" s="143"/>
      <c r="BQ5586" s="144"/>
      <c r="BR5586" s="8"/>
      <c r="BS5586" s="8"/>
      <c r="BT5586" s="8"/>
      <c r="BU5586" s="8"/>
      <c r="BV5586" s="122"/>
    </row>
    <row r="5587" spans="1:74" ht="28.8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335</v>
      </c>
      <c r="F5587" s="3"/>
      <c r="G5587" s="18" t="s">
        <v>5</v>
      </c>
      <c r="H5587" s="3">
        <v>2024</v>
      </c>
      <c r="I5587" s="20" t="s">
        <v>286</v>
      </c>
      <c r="J5587" s="185" t="s">
        <v>340</v>
      </c>
      <c r="K5587" s="185" t="s">
        <v>318</v>
      </c>
      <c r="L5587" s="187">
        <f t="shared" si="189"/>
        <v>0</v>
      </c>
      <c r="M5587" s="187">
        <f t="shared" si="190"/>
        <v>0</v>
      </c>
      <c r="N5587" s="186"/>
      <c r="O5587" s="53"/>
      <c r="P5587" s="53"/>
      <c r="Q5587" s="53"/>
      <c r="R5587" s="53"/>
      <c r="S5587" s="54"/>
      <c r="T5587" s="8"/>
      <c r="U5587" s="8"/>
      <c r="V5587" s="8"/>
      <c r="W5587" s="8"/>
      <c r="X5587" s="122"/>
      <c r="Y5587" s="135"/>
      <c r="Z5587" s="135"/>
      <c r="AA5587" s="135"/>
      <c r="AB5587" s="135"/>
      <c r="AC5587" s="136"/>
      <c r="AD5587" s="8"/>
      <c r="AE5587" s="8"/>
      <c r="AF5587" s="8"/>
      <c r="AG5587" s="8"/>
      <c r="AH5587" s="122"/>
      <c r="AI5587" s="137"/>
      <c r="AJ5587" s="137"/>
      <c r="AK5587" s="137"/>
      <c r="AL5587" s="137"/>
      <c r="AM5587" s="138"/>
      <c r="AN5587" s="8"/>
      <c r="AO5587" s="8"/>
      <c r="AP5587" s="8"/>
      <c r="AQ5587" s="8"/>
      <c r="AR5587" s="122"/>
      <c r="AS5587" s="139"/>
      <c r="AT5587" s="139"/>
      <c r="AU5587" s="139"/>
      <c r="AV5587" s="139"/>
      <c r="AW5587" s="140"/>
      <c r="AX5587" s="8"/>
      <c r="AY5587" s="8"/>
      <c r="AZ5587" s="8"/>
      <c r="BA5587" s="8"/>
      <c r="BB5587" s="122"/>
      <c r="BC5587" s="141"/>
      <c r="BD5587" s="141"/>
      <c r="BE5587" s="141"/>
      <c r="BF5587" s="141"/>
      <c r="BG5587" s="142"/>
      <c r="BH5587" s="8"/>
      <c r="BI5587" s="8"/>
      <c r="BJ5587" s="8"/>
      <c r="BK5587" s="8"/>
      <c r="BL5587" s="122"/>
      <c r="BM5587" s="143"/>
      <c r="BN5587" s="143"/>
      <c r="BO5587" s="143"/>
      <c r="BP5587" s="143"/>
      <c r="BQ5587" s="144"/>
      <c r="BR5587" s="8"/>
      <c r="BS5587" s="8"/>
      <c r="BT5587" s="8"/>
      <c r="BU5587" s="8"/>
      <c r="BV5587" s="122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335</v>
      </c>
      <c r="F5588" s="3"/>
      <c r="G5588" s="18" t="s">
        <v>5</v>
      </c>
      <c r="H5588" s="3">
        <v>2024</v>
      </c>
      <c r="I5588" s="20" t="s">
        <v>286</v>
      </c>
      <c r="J5588" s="185" t="s">
        <v>341</v>
      </c>
      <c r="K5588" s="185" t="s">
        <v>320</v>
      </c>
      <c r="L5588" s="187">
        <f t="shared" si="189"/>
        <v>0</v>
      </c>
      <c r="M5588" s="187">
        <f t="shared" si="190"/>
        <v>0</v>
      </c>
      <c r="N5588" s="186"/>
      <c r="O5588" s="53"/>
      <c r="P5588" s="53"/>
      <c r="Q5588" s="53"/>
      <c r="R5588" s="53"/>
      <c r="S5588" s="54"/>
      <c r="T5588" s="8"/>
      <c r="U5588" s="8"/>
      <c r="V5588" s="8"/>
      <c r="W5588" s="8"/>
      <c r="X5588" s="122"/>
      <c r="Y5588" s="135"/>
      <c r="Z5588" s="135"/>
      <c r="AA5588" s="135"/>
      <c r="AB5588" s="135"/>
      <c r="AC5588" s="136"/>
      <c r="AD5588" s="8"/>
      <c r="AE5588" s="8"/>
      <c r="AF5588" s="8"/>
      <c r="AG5588" s="8"/>
      <c r="AH5588" s="122"/>
      <c r="AI5588" s="137"/>
      <c r="AJ5588" s="137"/>
      <c r="AK5588" s="137"/>
      <c r="AL5588" s="137"/>
      <c r="AM5588" s="138"/>
      <c r="AN5588" s="8"/>
      <c r="AO5588" s="8"/>
      <c r="AP5588" s="8"/>
      <c r="AQ5588" s="8"/>
      <c r="AR5588" s="122"/>
      <c r="AS5588" s="139"/>
      <c r="AT5588" s="139"/>
      <c r="AU5588" s="139"/>
      <c r="AV5588" s="139"/>
      <c r="AW5588" s="140"/>
      <c r="AX5588" s="8"/>
      <c r="AY5588" s="8"/>
      <c r="AZ5588" s="8"/>
      <c r="BA5588" s="8"/>
      <c r="BB5588" s="122"/>
      <c r="BC5588" s="141"/>
      <c r="BD5588" s="141"/>
      <c r="BE5588" s="141"/>
      <c r="BF5588" s="141"/>
      <c r="BG5588" s="142"/>
      <c r="BH5588" s="8"/>
      <c r="BI5588" s="8"/>
      <c r="BJ5588" s="8"/>
      <c r="BK5588" s="8"/>
      <c r="BL5588" s="122"/>
      <c r="BM5588" s="143"/>
      <c r="BN5588" s="143"/>
      <c r="BO5588" s="143"/>
      <c r="BP5588" s="143"/>
      <c r="BQ5588" s="144"/>
      <c r="BR5588" s="8"/>
      <c r="BS5588" s="8"/>
      <c r="BT5588" s="8"/>
      <c r="BU5588" s="8"/>
      <c r="BV5588" s="122"/>
    </row>
    <row r="5589" spans="1:74" ht="28.8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335</v>
      </c>
      <c r="F5589" s="3"/>
      <c r="G5589" s="18" t="s">
        <v>5</v>
      </c>
      <c r="H5589" s="3">
        <v>2024</v>
      </c>
      <c r="I5589" s="20" t="s">
        <v>286</v>
      </c>
      <c r="J5589" s="185" t="s">
        <v>342</v>
      </c>
      <c r="K5589" s="185" t="s">
        <v>320</v>
      </c>
      <c r="L5589" s="187">
        <f t="shared" si="189"/>
        <v>0</v>
      </c>
      <c r="M5589" s="187">
        <f t="shared" si="190"/>
        <v>0</v>
      </c>
      <c r="N5589" s="186"/>
      <c r="O5589" s="53"/>
      <c r="P5589" s="53"/>
      <c r="Q5589" s="53"/>
      <c r="R5589" s="53"/>
      <c r="S5589" s="54"/>
      <c r="T5589" s="8"/>
      <c r="U5589" s="8"/>
      <c r="V5589" s="8"/>
      <c r="W5589" s="8"/>
      <c r="X5589" s="122"/>
      <c r="Y5589" s="135"/>
      <c r="Z5589" s="135"/>
      <c r="AA5589" s="135"/>
      <c r="AB5589" s="135"/>
      <c r="AC5589" s="136"/>
      <c r="AD5589" s="8"/>
      <c r="AE5589" s="8"/>
      <c r="AF5589" s="8"/>
      <c r="AG5589" s="8"/>
      <c r="AH5589" s="122"/>
      <c r="AI5589" s="137"/>
      <c r="AJ5589" s="137"/>
      <c r="AK5589" s="137"/>
      <c r="AL5589" s="137"/>
      <c r="AM5589" s="138"/>
      <c r="AN5589" s="8"/>
      <c r="AO5589" s="8"/>
      <c r="AP5589" s="8"/>
      <c r="AQ5589" s="8"/>
      <c r="AR5589" s="122"/>
      <c r="AS5589" s="139"/>
      <c r="AT5589" s="139"/>
      <c r="AU5589" s="139"/>
      <c r="AV5589" s="139"/>
      <c r="AW5589" s="140"/>
      <c r="AX5589" s="8"/>
      <c r="AY5589" s="8"/>
      <c r="AZ5589" s="8"/>
      <c r="BA5589" s="8"/>
      <c r="BB5589" s="122"/>
      <c r="BC5589" s="141"/>
      <c r="BD5589" s="141"/>
      <c r="BE5589" s="141"/>
      <c r="BF5589" s="141"/>
      <c r="BG5589" s="142"/>
      <c r="BH5589" s="8"/>
      <c r="BI5589" s="8"/>
      <c r="BJ5589" s="8"/>
      <c r="BK5589" s="8"/>
      <c r="BL5589" s="122"/>
      <c r="BM5589" s="143"/>
      <c r="BN5589" s="143"/>
      <c r="BO5589" s="143"/>
      <c r="BP5589" s="143"/>
      <c r="BQ5589" s="144"/>
      <c r="BR5589" s="8"/>
      <c r="BS5589" s="8"/>
      <c r="BT5589" s="8"/>
      <c r="BU5589" s="8"/>
      <c r="BV5589" s="122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335</v>
      </c>
      <c r="F5590" s="3"/>
      <c r="G5590" s="18" t="s">
        <v>5</v>
      </c>
      <c r="H5590" s="3">
        <v>2024</v>
      </c>
      <c r="I5590" s="20" t="s">
        <v>286</v>
      </c>
      <c r="J5590" s="185" t="s">
        <v>343</v>
      </c>
      <c r="K5590" s="185" t="s">
        <v>339</v>
      </c>
      <c r="L5590" s="187">
        <f t="shared" si="189"/>
        <v>0</v>
      </c>
      <c r="M5590" s="187">
        <f t="shared" si="190"/>
        <v>0</v>
      </c>
      <c r="N5590" s="186"/>
      <c r="O5590" s="53"/>
      <c r="P5590" s="53"/>
      <c r="Q5590" s="53"/>
      <c r="R5590" s="53"/>
      <c r="S5590" s="54"/>
      <c r="T5590" s="8"/>
      <c r="U5590" s="8"/>
      <c r="V5590" s="8"/>
      <c r="W5590" s="8"/>
      <c r="X5590" s="122"/>
      <c r="Y5590" s="135"/>
      <c r="Z5590" s="135"/>
      <c r="AA5590" s="135"/>
      <c r="AB5590" s="135"/>
      <c r="AC5590" s="136"/>
      <c r="AD5590" s="8"/>
      <c r="AE5590" s="8"/>
      <c r="AF5590" s="8"/>
      <c r="AG5590" s="8"/>
      <c r="AH5590" s="122"/>
      <c r="AI5590" s="137"/>
      <c r="AJ5590" s="137"/>
      <c r="AK5590" s="137"/>
      <c r="AL5590" s="137"/>
      <c r="AM5590" s="138"/>
      <c r="AN5590" s="8"/>
      <c r="AO5590" s="8"/>
      <c r="AP5590" s="8"/>
      <c r="AQ5590" s="8"/>
      <c r="AR5590" s="122"/>
      <c r="AS5590" s="139"/>
      <c r="AT5590" s="139"/>
      <c r="AU5590" s="139"/>
      <c r="AV5590" s="139"/>
      <c r="AW5590" s="140"/>
      <c r="AX5590" s="8"/>
      <c r="AY5590" s="8"/>
      <c r="AZ5590" s="8"/>
      <c r="BA5590" s="8"/>
      <c r="BB5590" s="122"/>
      <c r="BC5590" s="141"/>
      <c r="BD5590" s="141"/>
      <c r="BE5590" s="141"/>
      <c r="BF5590" s="141"/>
      <c r="BG5590" s="142"/>
      <c r="BH5590" s="8"/>
      <c r="BI5590" s="8"/>
      <c r="BJ5590" s="8"/>
      <c r="BK5590" s="8"/>
      <c r="BL5590" s="122"/>
      <c r="BM5590" s="143"/>
      <c r="BN5590" s="143"/>
      <c r="BO5590" s="143"/>
      <c r="BP5590" s="143"/>
      <c r="BQ5590" s="144"/>
      <c r="BR5590" s="8"/>
      <c r="BS5590" s="8"/>
      <c r="BT5590" s="8"/>
      <c r="BU5590" s="8"/>
      <c r="BV5590" s="122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335</v>
      </c>
      <c r="F5591" s="3"/>
      <c r="G5591" s="18" t="s">
        <v>5</v>
      </c>
      <c r="H5591" s="3">
        <v>2024</v>
      </c>
      <c r="I5591" s="20" t="s">
        <v>288</v>
      </c>
      <c r="J5591" s="185" t="s">
        <v>344</v>
      </c>
      <c r="K5591" s="185" t="s">
        <v>318</v>
      </c>
      <c r="L5591" s="187">
        <f t="shared" si="189"/>
        <v>0.1555</v>
      </c>
      <c r="M5591" s="187">
        <f t="shared" si="190"/>
        <v>582.27099999999996</v>
      </c>
      <c r="N5591" s="186" t="s">
        <v>1080</v>
      </c>
      <c r="O5591" s="53"/>
      <c r="P5591" s="53"/>
      <c r="Q5591" s="53"/>
      <c r="R5591" s="53"/>
      <c r="S5591" s="54"/>
      <c r="T5591" s="8"/>
      <c r="U5591" s="8"/>
      <c r="V5591" s="8"/>
      <c r="W5591" s="8"/>
      <c r="X5591" s="122"/>
      <c r="Y5591" s="135"/>
      <c r="Z5591" s="135"/>
      <c r="AA5591" s="135"/>
      <c r="AB5591" s="135"/>
      <c r="AC5591" s="136"/>
      <c r="AD5591" s="8"/>
      <c r="AE5591" s="8"/>
      <c r="AF5591" s="8"/>
      <c r="AG5591" s="8"/>
      <c r="AH5591" s="122"/>
      <c r="AI5591" s="137"/>
      <c r="AJ5591" s="137"/>
      <c r="AK5591" s="137"/>
      <c r="AL5591" s="137"/>
      <c r="AM5591" s="138"/>
      <c r="AN5591" s="8"/>
      <c r="AO5591" s="8"/>
      <c r="AP5591" s="8"/>
      <c r="AQ5591" s="8"/>
      <c r="AR5591" s="122"/>
      <c r="AS5591" s="139"/>
      <c r="AT5591" s="139"/>
      <c r="AU5591" s="139"/>
      <c r="AV5591" s="139"/>
      <c r="AW5591" s="140"/>
      <c r="AX5591" s="8"/>
      <c r="AY5591" s="8"/>
      <c r="AZ5591" s="8"/>
      <c r="BA5591" s="8"/>
      <c r="BB5591" s="122"/>
      <c r="BC5591" s="141"/>
      <c r="BD5591" s="141"/>
      <c r="BE5591" s="141"/>
      <c r="BF5591" s="141"/>
      <c r="BG5591" s="142"/>
      <c r="BH5591" s="8"/>
      <c r="BI5591" s="8"/>
      <c r="BJ5591" s="8"/>
      <c r="BK5591" s="8"/>
      <c r="BL5591" s="122"/>
      <c r="BM5591" s="143" t="s">
        <v>1080</v>
      </c>
      <c r="BN5591" s="143"/>
      <c r="BO5591" s="143"/>
      <c r="BP5591" s="143">
        <v>0.155</v>
      </c>
      <c r="BQ5591" s="144">
        <v>570</v>
      </c>
      <c r="BR5591" s="8"/>
      <c r="BS5591" s="8"/>
      <c r="BT5591" s="8"/>
      <c r="BU5591" s="8">
        <v>5.0000000000000001E-4</v>
      </c>
      <c r="BV5591" s="122">
        <v>12.271000000000001</v>
      </c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335</v>
      </c>
      <c r="F5592" s="3"/>
      <c r="G5592" s="18" t="s">
        <v>5</v>
      </c>
      <c r="H5592" s="3">
        <v>2024</v>
      </c>
      <c r="I5592" s="20" t="s">
        <v>288</v>
      </c>
      <c r="J5592" s="184" t="s">
        <v>351</v>
      </c>
      <c r="K5592" s="184" t="s">
        <v>318</v>
      </c>
      <c r="L5592" s="187">
        <f t="shared" si="189"/>
        <v>0</v>
      </c>
      <c r="M5592" s="187">
        <f t="shared" si="190"/>
        <v>0</v>
      </c>
      <c r="N5592" s="186"/>
      <c r="O5592" s="53"/>
      <c r="P5592" s="53"/>
      <c r="Q5592" s="53"/>
      <c r="R5592" s="53"/>
      <c r="S5592" s="54"/>
      <c r="T5592" s="8"/>
      <c r="U5592" s="8"/>
      <c r="V5592" s="8"/>
      <c r="W5592" s="8"/>
      <c r="X5592" s="122"/>
      <c r="Y5592" s="135"/>
      <c r="Z5592" s="135"/>
      <c r="AA5592" s="135"/>
      <c r="AB5592" s="135"/>
      <c r="AC5592" s="136"/>
      <c r="AD5592" s="8"/>
      <c r="AE5592" s="8"/>
      <c r="AF5592" s="8"/>
      <c r="AG5592" s="8"/>
      <c r="AH5592" s="122"/>
      <c r="AI5592" s="137"/>
      <c r="AJ5592" s="137"/>
      <c r="AK5592" s="137"/>
      <c r="AL5592" s="137"/>
      <c r="AM5592" s="138"/>
      <c r="AN5592" s="8"/>
      <c r="AO5592" s="8"/>
      <c r="AP5592" s="8"/>
      <c r="AQ5592" s="8"/>
      <c r="AR5592" s="122"/>
      <c r="AS5592" s="139"/>
      <c r="AT5592" s="139"/>
      <c r="AU5592" s="139"/>
      <c r="AV5592" s="139"/>
      <c r="AW5592" s="140"/>
      <c r="AX5592" s="8"/>
      <c r="AY5592" s="8"/>
      <c r="AZ5592" s="8"/>
      <c r="BA5592" s="8"/>
      <c r="BB5592" s="122"/>
      <c r="BC5592" s="141"/>
      <c r="BD5592" s="141"/>
      <c r="BE5592" s="141"/>
      <c r="BF5592" s="141"/>
      <c r="BG5592" s="142"/>
      <c r="BH5592" s="8"/>
      <c r="BI5592" s="8"/>
      <c r="BJ5592" s="8"/>
      <c r="BK5592" s="8"/>
      <c r="BL5592" s="122"/>
      <c r="BM5592" s="143"/>
      <c r="BN5592" s="143"/>
      <c r="BO5592" s="143"/>
      <c r="BP5592" s="143"/>
      <c r="BQ5592" s="144"/>
      <c r="BR5592" s="8"/>
      <c r="BS5592" s="8"/>
      <c r="BT5592" s="8"/>
      <c r="BU5592" s="8"/>
      <c r="BV5592" s="122"/>
    </row>
    <row r="5593" spans="1:74" ht="28.8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335</v>
      </c>
      <c r="F5593" s="3"/>
      <c r="G5593" s="18" t="s">
        <v>5</v>
      </c>
      <c r="H5593" s="3">
        <v>2024</v>
      </c>
      <c r="I5593" s="20" t="s">
        <v>288</v>
      </c>
      <c r="J5593" s="184" t="s">
        <v>352</v>
      </c>
      <c r="K5593" s="184" t="s">
        <v>321</v>
      </c>
      <c r="L5593" s="187">
        <f t="shared" si="189"/>
        <v>0</v>
      </c>
      <c r="M5593" s="187">
        <f t="shared" si="190"/>
        <v>0</v>
      </c>
      <c r="N5593" s="186"/>
      <c r="O5593" s="33"/>
      <c r="P5593" s="33"/>
      <c r="Q5593" s="33"/>
      <c r="R5593" s="33"/>
      <c r="S5593" s="42"/>
      <c r="T5593" s="2"/>
      <c r="U5593" s="2"/>
      <c r="V5593" s="2"/>
      <c r="W5593" s="2"/>
      <c r="X5593" s="55"/>
      <c r="Y5593" s="62"/>
      <c r="Z5593" s="62"/>
      <c r="AA5593" s="62"/>
      <c r="AB5593" s="62"/>
      <c r="AC5593" s="68"/>
      <c r="AD5593" s="2"/>
      <c r="AE5593" s="2"/>
      <c r="AF5593" s="2"/>
      <c r="AG5593" s="2"/>
      <c r="AH5593" s="55"/>
      <c r="AI5593" s="72"/>
      <c r="AJ5593" s="72"/>
      <c r="AK5593" s="72"/>
      <c r="AL5593" s="72"/>
      <c r="AM5593" s="80"/>
      <c r="AN5593" s="2"/>
      <c r="AO5593" s="2"/>
      <c r="AP5593" s="2"/>
      <c r="AQ5593" s="2"/>
      <c r="AR5593" s="55"/>
      <c r="AS5593" s="85"/>
      <c r="AT5593" s="85"/>
      <c r="AU5593" s="85"/>
      <c r="AV5593" s="85"/>
      <c r="AW5593" s="100"/>
      <c r="AX5593" s="2"/>
      <c r="AY5593" s="2"/>
      <c r="AZ5593" s="2"/>
      <c r="BA5593" s="2"/>
      <c r="BB5593" s="55"/>
      <c r="BC5593" s="105"/>
      <c r="BD5593" s="105"/>
      <c r="BE5593" s="105"/>
      <c r="BF5593" s="105"/>
      <c r="BG5593" s="109"/>
      <c r="BH5593" s="2"/>
      <c r="BI5593" s="2"/>
      <c r="BJ5593" s="2"/>
      <c r="BK5593" s="2"/>
      <c r="BL5593" s="55"/>
      <c r="BM5593" s="48"/>
      <c r="BN5593" s="48"/>
      <c r="BO5593" s="48"/>
      <c r="BP5593" s="48"/>
      <c r="BQ5593" s="117"/>
      <c r="BR5593" s="2"/>
      <c r="BS5593" s="2"/>
      <c r="BT5593" s="2"/>
      <c r="BU5593" s="2"/>
      <c r="BV5593" s="55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335</v>
      </c>
      <c r="F5594" s="3"/>
      <c r="G5594" s="18" t="s">
        <v>5</v>
      </c>
      <c r="H5594" s="3">
        <v>2024</v>
      </c>
      <c r="I5594" s="20" t="s">
        <v>288</v>
      </c>
      <c r="J5594" s="184" t="s">
        <v>345</v>
      </c>
      <c r="K5594" s="184" t="s">
        <v>318</v>
      </c>
      <c r="L5594" s="187">
        <f t="shared" si="189"/>
        <v>0</v>
      </c>
      <c r="M5594" s="187">
        <f t="shared" si="190"/>
        <v>0</v>
      </c>
      <c r="N5594" s="186"/>
      <c r="O5594" s="34"/>
      <c r="P5594" s="33"/>
      <c r="Q5594" s="33"/>
      <c r="R5594" s="33"/>
      <c r="S5594" s="42"/>
      <c r="T5594" s="3"/>
      <c r="U5594" s="2"/>
      <c r="V5594" s="2"/>
      <c r="W5594" s="2"/>
      <c r="X5594" s="55"/>
      <c r="Y5594" s="64"/>
      <c r="Z5594" s="62"/>
      <c r="AA5594" s="62"/>
      <c r="AB5594" s="62"/>
      <c r="AC5594" s="68"/>
      <c r="AD5594" s="3"/>
      <c r="AE5594" s="2"/>
      <c r="AF5594" s="2"/>
      <c r="AG5594" s="2"/>
      <c r="AH5594" s="55"/>
      <c r="AI5594" s="73"/>
      <c r="AJ5594" s="72"/>
      <c r="AK5594" s="72"/>
      <c r="AL5594" s="72"/>
      <c r="AM5594" s="80"/>
      <c r="AN5594" s="3"/>
      <c r="AO5594" s="2"/>
      <c r="AP5594" s="2"/>
      <c r="AQ5594" s="2"/>
      <c r="AR5594" s="55"/>
      <c r="AS5594" s="86"/>
      <c r="AT5594" s="85"/>
      <c r="AU5594" s="85"/>
      <c r="AV5594" s="85"/>
      <c r="AW5594" s="100"/>
      <c r="AX5594" s="3"/>
      <c r="AY5594" s="2"/>
      <c r="AZ5594" s="2"/>
      <c r="BA5594" s="2"/>
      <c r="BB5594" s="55"/>
      <c r="BC5594" s="106"/>
      <c r="BD5594" s="105"/>
      <c r="BE5594" s="105"/>
      <c r="BF5594" s="105"/>
      <c r="BG5594" s="109"/>
      <c r="BH5594" s="3"/>
      <c r="BI5594" s="2"/>
      <c r="BJ5594" s="2"/>
      <c r="BK5594" s="2"/>
      <c r="BL5594" s="55"/>
      <c r="BM5594" s="49"/>
      <c r="BN5594" s="48"/>
      <c r="BO5594" s="48"/>
      <c r="BP5594" s="48"/>
      <c r="BQ5594" s="117"/>
      <c r="BR5594" s="3"/>
      <c r="BS5594" s="2"/>
      <c r="BT5594" s="2"/>
      <c r="BU5594" s="2"/>
      <c r="BV5594" s="55"/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335</v>
      </c>
      <c r="F5595" s="3"/>
      <c r="G5595" s="18" t="s">
        <v>5</v>
      </c>
      <c r="H5595" s="3">
        <v>2024</v>
      </c>
      <c r="I5595" s="20" t="s">
        <v>289</v>
      </c>
      <c r="J5595" s="184" t="s">
        <v>268</v>
      </c>
      <c r="K5595" s="184" t="s">
        <v>318</v>
      </c>
      <c r="L5595" s="187">
        <f t="shared" si="189"/>
        <v>0</v>
      </c>
      <c r="M5595" s="187">
        <f t="shared" si="190"/>
        <v>0</v>
      </c>
      <c r="N5595" s="186"/>
      <c r="O5595" s="33"/>
      <c r="P5595" s="33"/>
      <c r="Q5595" s="33"/>
      <c r="R5595" s="33"/>
      <c r="S5595" s="42"/>
      <c r="T5595" s="2"/>
      <c r="U5595" s="2"/>
      <c r="V5595" s="2"/>
      <c r="W5595" s="2"/>
      <c r="X5595" s="55"/>
      <c r="Y5595" s="62"/>
      <c r="Z5595" s="62"/>
      <c r="AA5595" s="62"/>
      <c r="AB5595" s="62"/>
      <c r="AC5595" s="68"/>
      <c r="AD5595" s="2"/>
      <c r="AE5595" s="2"/>
      <c r="AF5595" s="2"/>
      <c r="AG5595" s="2"/>
      <c r="AH5595" s="55"/>
      <c r="AI5595" s="72"/>
      <c r="AJ5595" s="72"/>
      <c r="AK5595" s="72"/>
      <c r="AL5595" s="72"/>
      <c r="AM5595" s="80"/>
      <c r="AN5595" s="2"/>
      <c r="AO5595" s="2"/>
      <c r="AP5595" s="2"/>
      <c r="AQ5595" s="2"/>
      <c r="AR5595" s="55"/>
      <c r="AS5595" s="85"/>
      <c r="AT5595" s="85"/>
      <c r="AU5595" s="85"/>
      <c r="AV5595" s="85"/>
      <c r="AW5595" s="100"/>
      <c r="AX5595" s="2"/>
      <c r="AY5595" s="2"/>
      <c r="AZ5595" s="2"/>
      <c r="BA5595" s="2"/>
      <c r="BB5595" s="55"/>
      <c r="BC5595" s="105"/>
      <c r="BD5595" s="105"/>
      <c r="BE5595" s="105"/>
      <c r="BF5595" s="105"/>
      <c r="BG5595" s="109"/>
      <c r="BH5595" s="2"/>
      <c r="BI5595" s="2"/>
      <c r="BJ5595" s="2"/>
      <c r="BK5595" s="2"/>
      <c r="BL5595" s="55"/>
      <c r="BM5595" s="48"/>
      <c r="BN5595" s="48"/>
      <c r="BO5595" s="48"/>
      <c r="BP5595" s="48"/>
      <c r="BQ5595" s="117"/>
      <c r="BR5595" s="2"/>
      <c r="BS5595" s="2"/>
      <c r="BT5595" s="2"/>
      <c r="BU5595" s="2"/>
      <c r="BV5595" s="55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335</v>
      </c>
      <c r="F5596" s="3"/>
      <c r="G5596" s="18" t="s">
        <v>5</v>
      </c>
      <c r="H5596" s="3">
        <v>2024</v>
      </c>
      <c r="I5596" s="20" t="s">
        <v>289</v>
      </c>
      <c r="J5596" s="184" t="s">
        <v>292</v>
      </c>
      <c r="K5596" s="184" t="s">
        <v>318</v>
      </c>
      <c r="L5596" s="187">
        <f t="shared" si="189"/>
        <v>0</v>
      </c>
      <c r="M5596" s="187">
        <f t="shared" si="190"/>
        <v>0</v>
      </c>
      <c r="N5596" s="186"/>
      <c r="O5596" s="33"/>
      <c r="P5596" s="33"/>
      <c r="Q5596" s="33"/>
      <c r="R5596" s="33"/>
      <c r="S5596" s="42"/>
      <c r="T5596" s="2"/>
      <c r="U5596" s="2"/>
      <c r="V5596" s="2"/>
      <c r="W5596" s="2"/>
      <c r="X5596" s="55"/>
      <c r="Y5596" s="62"/>
      <c r="Z5596" s="62"/>
      <c r="AA5596" s="62"/>
      <c r="AB5596" s="62"/>
      <c r="AC5596" s="68"/>
      <c r="AD5596" s="2"/>
      <c r="AE5596" s="2"/>
      <c r="AF5596" s="2"/>
      <c r="AG5596" s="2"/>
      <c r="AH5596" s="55"/>
      <c r="AI5596" s="72"/>
      <c r="AJ5596" s="72"/>
      <c r="AK5596" s="72"/>
      <c r="AL5596" s="72"/>
      <c r="AM5596" s="80"/>
      <c r="AN5596" s="2"/>
      <c r="AO5596" s="2"/>
      <c r="AP5596" s="2"/>
      <c r="AQ5596" s="2"/>
      <c r="AR5596" s="55"/>
      <c r="AS5596" s="85"/>
      <c r="AT5596" s="85"/>
      <c r="AU5596" s="85"/>
      <c r="AV5596" s="85"/>
      <c r="AW5596" s="100"/>
      <c r="AX5596" s="2"/>
      <c r="AY5596" s="2"/>
      <c r="AZ5596" s="2"/>
      <c r="BA5596" s="2"/>
      <c r="BB5596" s="55"/>
      <c r="BC5596" s="105"/>
      <c r="BD5596" s="105"/>
      <c r="BE5596" s="105"/>
      <c r="BF5596" s="105"/>
      <c r="BG5596" s="109"/>
      <c r="BH5596" s="2"/>
      <c r="BI5596" s="2"/>
      <c r="BJ5596" s="2"/>
      <c r="BK5596" s="2"/>
      <c r="BL5596" s="55"/>
      <c r="BM5596" s="48"/>
      <c r="BN5596" s="48"/>
      <c r="BO5596" s="48"/>
      <c r="BP5596" s="48"/>
      <c r="BQ5596" s="117"/>
      <c r="BR5596" s="2"/>
      <c r="BS5596" s="2"/>
      <c r="BT5596" s="2"/>
      <c r="BU5596" s="2"/>
      <c r="BV5596" s="55"/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335</v>
      </c>
      <c r="F5597" s="3"/>
      <c r="G5597" s="18" t="s">
        <v>5</v>
      </c>
      <c r="H5597" s="3">
        <v>2024</v>
      </c>
      <c r="I5597" s="20" t="s">
        <v>285</v>
      </c>
      <c r="J5597" s="184" t="s">
        <v>293</v>
      </c>
      <c r="K5597" s="184" t="s">
        <v>318</v>
      </c>
      <c r="L5597" s="187">
        <f t="shared" si="189"/>
        <v>0</v>
      </c>
      <c r="M5597" s="187">
        <f t="shared" si="190"/>
        <v>0</v>
      </c>
      <c r="N5597" s="186"/>
      <c r="O5597" s="33"/>
      <c r="P5597" s="33"/>
      <c r="Q5597" s="33"/>
      <c r="R5597" s="34"/>
      <c r="S5597" s="41"/>
      <c r="T5597" s="2"/>
      <c r="U5597" s="2"/>
      <c r="V5597" s="2"/>
      <c r="W5597" s="3"/>
      <c r="X5597" s="56"/>
      <c r="Y5597" s="62"/>
      <c r="Z5597" s="62"/>
      <c r="AA5597" s="62"/>
      <c r="AB5597" s="64"/>
      <c r="AC5597" s="69"/>
      <c r="AD5597" s="2"/>
      <c r="AE5597" s="2"/>
      <c r="AF5597" s="2"/>
      <c r="AG5597" s="3"/>
      <c r="AH5597" s="56"/>
      <c r="AI5597" s="72"/>
      <c r="AJ5597" s="72"/>
      <c r="AK5597" s="72"/>
      <c r="AL5597" s="73"/>
      <c r="AM5597" s="81"/>
      <c r="AN5597" s="2"/>
      <c r="AO5597" s="2"/>
      <c r="AP5597" s="2"/>
      <c r="AQ5597" s="3"/>
      <c r="AR5597" s="56"/>
      <c r="AS5597" s="85"/>
      <c r="AT5597" s="85"/>
      <c r="AU5597" s="85"/>
      <c r="AV5597" s="86"/>
      <c r="AW5597" s="101"/>
      <c r="AX5597" s="2"/>
      <c r="AY5597" s="2"/>
      <c r="AZ5597" s="2"/>
      <c r="BA5597" s="3"/>
      <c r="BB5597" s="56"/>
      <c r="BC5597" s="105"/>
      <c r="BD5597" s="105"/>
      <c r="BE5597" s="105"/>
      <c r="BF5597" s="106"/>
      <c r="BG5597" s="110"/>
      <c r="BH5597" s="2"/>
      <c r="BI5597" s="2"/>
      <c r="BJ5597" s="2"/>
      <c r="BK5597" s="3"/>
      <c r="BL5597" s="56"/>
      <c r="BM5597" s="48"/>
      <c r="BN5597" s="48"/>
      <c r="BO5597" s="48"/>
      <c r="BP5597" s="49"/>
      <c r="BQ5597" s="118"/>
      <c r="BR5597" s="2"/>
      <c r="BS5597" s="2"/>
      <c r="BT5597" s="2"/>
      <c r="BU5597" s="3"/>
      <c r="BV5597" s="56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335</v>
      </c>
      <c r="F5598" s="3"/>
      <c r="G5598" s="18" t="s">
        <v>5</v>
      </c>
      <c r="H5598" s="3">
        <v>2024</v>
      </c>
      <c r="I5598" s="20" t="s">
        <v>287</v>
      </c>
      <c r="J5598" s="184" t="s">
        <v>269</v>
      </c>
      <c r="K5598" s="184" t="s">
        <v>320</v>
      </c>
      <c r="L5598" s="187">
        <f t="shared" si="189"/>
        <v>0</v>
      </c>
      <c r="M5598" s="187">
        <f t="shared" si="190"/>
        <v>0</v>
      </c>
      <c r="N5598" s="186"/>
      <c r="O5598" s="33"/>
      <c r="P5598" s="33"/>
      <c r="Q5598" s="33"/>
      <c r="R5598" s="33"/>
      <c r="S5598" s="42"/>
      <c r="T5598" s="2"/>
      <c r="U5598" s="2"/>
      <c r="V5598" s="2"/>
      <c r="W5598" s="2"/>
      <c r="X5598" s="55"/>
      <c r="Y5598" s="62"/>
      <c r="Z5598" s="62"/>
      <c r="AA5598" s="62"/>
      <c r="AB5598" s="64"/>
      <c r="AC5598" s="68"/>
      <c r="AD5598" s="2"/>
      <c r="AE5598" s="2"/>
      <c r="AF5598" s="2"/>
      <c r="AG5598" s="2"/>
      <c r="AH5598" s="55"/>
      <c r="AI5598" s="72"/>
      <c r="AJ5598" s="72"/>
      <c r="AK5598" s="72"/>
      <c r="AL5598" s="72"/>
      <c r="AM5598" s="80"/>
      <c r="AN5598" s="2"/>
      <c r="AO5598" s="2"/>
      <c r="AP5598" s="2"/>
      <c r="AQ5598" s="2"/>
      <c r="AR5598" s="55"/>
      <c r="AS5598" s="85"/>
      <c r="AT5598" s="85"/>
      <c r="AU5598" s="85"/>
      <c r="AV5598" s="85"/>
      <c r="AW5598" s="100"/>
      <c r="AX5598" s="2"/>
      <c r="AY5598" s="2"/>
      <c r="AZ5598" s="2"/>
      <c r="BA5598" s="2"/>
      <c r="BB5598" s="55"/>
      <c r="BC5598" s="105"/>
      <c r="BD5598" s="105"/>
      <c r="BE5598" s="105"/>
      <c r="BF5598" s="105"/>
      <c r="BG5598" s="109"/>
      <c r="BH5598" s="2"/>
      <c r="BI5598" s="2"/>
      <c r="BJ5598" s="2"/>
      <c r="BK5598" s="2"/>
      <c r="BL5598" s="55"/>
      <c r="BM5598" s="48"/>
      <c r="BN5598" s="48"/>
      <c r="BO5598" s="48"/>
      <c r="BP5598" s="48"/>
      <c r="BQ5598" s="117"/>
      <c r="BR5598" s="2"/>
      <c r="BS5598" s="2"/>
      <c r="BT5598" s="2"/>
      <c r="BU5598" s="2"/>
      <c r="BV5598" s="55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335</v>
      </c>
      <c r="F5599" s="3"/>
      <c r="G5599" s="18" t="s">
        <v>5</v>
      </c>
      <c r="H5599" s="3">
        <v>2024</v>
      </c>
      <c r="I5599" s="20" t="s">
        <v>287</v>
      </c>
      <c r="J5599" s="184" t="s">
        <v>270</v>
      </c>
      <c r="K5599" s="184" t="s">
        <v>320</v>
      </c>
      <c r="L5599" s="187">
        <f t="shared" si="189"/>
        <v>0</v>
      </c>
      <c r="M5599" s="187">
        <f t="shared" si="190"/>
        <v>0</v>
      </c>
      <c r="N5599" s="186"/>
      <c r="O5599" s="33"/>
      <c r="P5599" s="33"/>
      <c r="Q5599" s="33"/>
      <c r="R5599" s="33"/>
      <c r="S5599" s="42"/>
      <c r="T5599" s="2"/>
      <c r="U5599" s="2"/>
      <c r="V5599" s="2"/>
      <c r="W5599" s="2"/>
      <c r="X5599" s="55"/>
      <c r="Y5599" s="62"/>
      <c r="Z5599" s="62"/>
      <c r="AA5599" s="62"/>
      <c r="AB5599" s="62"/>
      <c r="AC5599" s="68"/>
      <c r="AD5599" s="2"/>
      <c r="AE5599" s="2"/>
      <c r="AF5599" s="2"/>
      <c r="AG5599" s="2"/>
      <c r="AH5599" s="55"/>
      <c r="AI5599" s="72"/>
      <c r="AJ5599" s="72"/>
      <c r="AK5599" s="72"/>
      <c r="AL5599" s="72"/>
      <c r="AM5599" s="80"/>
      <c r="AN5599" s="2"/>
      <c r="AO5599" s="2"/>
      <c r="AP5599" s="2"/>
      <c r="AQ5599" s="2"/>
      <c r="AR5599" s="55"/>
      <c r="AS5599" s="85"/>
      <c r="AT5599" s="85"/>
      <c r="AU5599" s="85"/>
      <c r="AV5599" s="85"/>
      <c r="AW5599" s="100"/>
      <c r="AX5599" s="2"/>
      <c r="AY5599" s="2"/>
      <c r="AZ5599" s="2"/>
      <c r="BA5599" s="2"/>
      <c r="BB5599" s="55"/>
      <c r="BC5599" s="105"/>
      <c r="BD5599" s="105"/>
      <c r="BE5599" s="105"/>
      <c r="BF5599" s="105"/>
      <c r="BG5599" s="109"/>
      <c r="BH5599" s="2"/>
      <c r="BI5599" s="2"/>
      <c r="BJ5599" s="2"/>
      <c r="BK5599" s="2"/>
      <c r="BL5599" s="55"/>
      <c r="BM5599" s="48"/>
      <c r="BN5599" s="48"/>
      <c r="BO5599" s="48"/>
      <c r="BP5599" s="48"/>
      <c r="BQ5599" s="117"/>
      <c r="BR5599" s="2"/>
      <c r="BS5599" s="2"/>
      <c r="BT5599" s="2"/>
      <c r="BU5599" s="2"/>
      <c r="BV5599" s="55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335</v>
      </c>
      <c r="F5600" s="3"/>
      <c r="G5600" s="18" t="s">
        <v>5</v>
      </c>
      <c r="H5600" s="3">
        <v>2024</v>
      </c>
      <c r="I5600" s="20" t="s">
        <v>290</v>
      </c>
      <c r="J5600" s="184" t="s">
        <v>271</v>
      </c>
      <c r="K5600" s="184" t="s">
        <v>321</v>
      </c>
      <c r="L5600" s="187">
        <f t="shared" si="189"/>
        <v>0</v>
      </c>
      <c r="M5600" s="187">
        <f t="shared" si="190"/>
        <v>0</v>
      </c>
      <c r="N5600" s="186"/>
      <c r="O5600" s="33"/>
      <c r="P5600" s="33"/>
      <c r="Q5600" s="33"/>
      <c r="R5600" s="33"/>
      <c r="S5600" s="42"/>
      <c r="T5600" s="2"/>
      <c r="U5600" s="2"/>
      <c r="V5600" s="2"/>
      <c r="W5600" s="2"/>
      <c r="X5600" s="55"/>
      <c r="Y5600" s="62"/>
      <c r="Z5600" s="62"/>
      <c r="AA5600" s="62"/>
      <c r="AB5600" s="62"/>
      <c r="AC5600" s="68"/>
      <c r="AD5600" s="2"/>
      <c r="AE5600" s="2"/>
      <c r="AF5600" s="2"/>
      <c r="AG5600" s="2"/>
      <c r="AH5600" s="55"/>
      <c r="AI5600" s="72"/>
      <c r="AJ5600" s="72"/>
      <c r="AK5600" s="72"/>
      <c r="AL5600" s="72"/>
      <c r="AM5600" s="80"/>
      <c r="AN5600" s="2"/>
      <c r="AO5600" s="2"/>
      <c r="AP5600" s="2"/>
      <c r="AQ5600" s="2"/>
      <c r="AR5600" s="55"/>
      <c r="AS5600" s="85"/>
      <c r="AT5600" s="85"/>
      <c r="AU5600" s="85"/>
      <c r="AV5600" s="85"/>
      <c r="AW5600" s="100"/>
      <c r="AX5600" s="2"/>
      <c r="AY5600" s="2"/>
      <c r="AZ5600" s="2"/>
      <c r="BA5600" s="2"/>
      <c r="BB5600" s="55"/>
      <c r="BC5600" s="105"/>
      <c r="BD5600" s="105"/>
      <c r="BE5600" s="105"/>
      <c r="BF5600" s="105"/>
      <c r="BG5600" s="109"/>
      <c r="BH5600" s="2"/>
      <c r="BI5600" s="2"/>
      <c r="BJ5600" s="2"/>
      <c r="BK5600" s="2"/>
      <c r="BL5600" s="55"/>
      <c r="BM5600" s="48"/>
      <c r="BN5600" s="48"/>
      <c r="BO5600" s="48"/>
      <c r="BP5600" s="48"/>
      <c r="BQ5600" s="117"/>
      <c r="BR5600" s="2"/>
      <c r="BS5600" s="2"/>
      <c r="BT5600" s="2"/>
      <c r="BU5600" s="2"/>
      <c r="BV5600" s="55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335</v>
      </c>
      <c r="F5601" s="3"/>
      <c r="G5601" s="18" t="s">
        <v>5</v>
      </c>
      <c r="H5601" s="3">
        <v>2024</v>
      </c>
      <c r="I5601" s="20" t="s">
        <v>284</v>
      </c>
      <c r="J5601" s="184" t="s">
        <v>294</v>
      </c>
      <c r="K5601" s="184" t="s">
        <v>320</v>
      </c>
      <c r="L5601" s="187">
        <f t="shared" si="189"/>
        <v>1</v>
      </c>
      <c r="M5601" s="187">
        <f t="shared" si="190"/>
        <v>119.123</v>
      </c>
      <c r="N5601" s="186" t="s">
        <v>1347</v>
      </c>
      <c r="O5601" s="33"/>
      <c r="P5601" s="33"/>
      <c r="Q5601" s="33"/>
      <c r="R5601" s="33"/>
      <c r="S5601" s="42"/>
      <c r="T5601" s="2"/>
      <c r="U5601" s="2"/>
      <c r="V5601" s="2"/>
      <c r="W5601" s="2"/>
      <c r="X5601" s="55"/>
      <c r="Y5601" s="62"/>
      <c r="Z5601" s="62"/>
      <c r="AA5601" s="62"/>
      <c r="AB5601" s="62"/>
      <c r="AC5601" s="68"/>
      <c r="AD5601" s="2"/>
      <c r="AE5601" s="2"/>
      <c r="AF5601" s="2"/>
      <c r="AG5601" s="2"/>
      <c r="AH5601" s="55"/>
      <c r="AI5601" s="72"/>
      <c r="AJ5601" s="72"/>
      <c r="AK5601" s="72"/>
      <c r="AL5601" s="72"/>
      <c r="AM5601" s="80"/>
      <c r="AN5601" s="2"/>
      <c r="AO5601" s="2"/>
      <c r="AP5601" s="2"/>
      <c r="AQ5601" s="2"/>
      <c r="AR5601" s="55"/>
      <c r="AS5601" s="85"/>
      <c r="AT5601" s="85"/>
      <c r="AU5601" s="85"/>
      <c r="AV5601" s="85"/>
      <c r="AW5601" s="100"/>
      <c r="AX5601" s="2"/>
      <c r="AY5601" s="2"/>
      <c r="AZ5601" s="2"/>
      <c r="BA5601" s="2"/>
      <c r="BB5601" s="55"/>
      <c r="BC5601" s="105"/>
      <c r="BD5601" s="105"/>
      <c r="BE5601" s="105"/>
      <c r="BF5601" s="105"/>
      <c r="BG5601" s="109"/>
      <c r="BH5601" s="2"/>
      <c r="BI5601" s="2"/>
      <c r="BJ5601" s="2"/>
      <c r="BK5601" s="2"/>
      <c r="BL5601" s="55"/>
      <c r="BM5601" s="48"/>
      <c r="BN5601" s="48"/>
      <c r="BO5601" s="48"/>
      <c r="BP5601" s="48"/>
      <c r="BQ5601" s="117"/>
      <c r="BR5601" s="2" t="s">
        <v>515</v>
      </c>
      <c r="BS5601" s="2"/>
      <c r="BT5601" s="2"/>
      <c r="BU5601" s="2">
        <v>1</v>
      </c>
      <c r="BV5601" s="55">
        <v>119.123</v>
      </c>
    </row>
    <row r="5602" spans="1:74" ht="28.8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335</v>
      </c>
      <c r="F5602" s="3"/>
      <c r="G5602" s="18" t="s">
        <v>5</v>
      </c>
      <c r="H5602" s="3">
        <v>2024</v>
      </c>
      <c r="I5602" s="20" t="s">
        <v>284</v>
      </c>
      <c r="J5602" s="184" t="s">
        <v>346</v>
      </c>
      <c r="K5602" s="184" t="s">
        <v>320</v>
      </c>
      <c r="L5602" s="187">
        <f t="shared" si="189"/>
        <v>0</v>
      </c>
      <c r="M5602" s="187">
        <f t="shared" si="190"/>
        <v>0</v>
      </c>
      <c r="N5602" s="186"/>
      <c r="O5602" s="33"/>
      <c r="P5602" s="33"/>
      <c r="Q5602" s="33"/>
      <c r="R5602" s="33"/>
      <c r="S5602" s="42"/>
      <c r="T5602" s="2"/>
      <c r="U5602" s="2"/>
      <c r="V5602" s="2"/>
      <c r="W5602" s="2"/>
      <c r="X5602" s="55"/>
      <c r="Y5602" s="62"/>
      <c r="Z5602" s="62"/>
      <c r="AA5602" s="62"/>
      <c r="AB5602" s="62"/>
      <c r="AC5602" s="68"/>
      <c r="AD5602" s="2"/>
      <c r="AE5602" s="2"/>
      <c r="AF5602" s="2"/>
      <c r="AG5602" s="2"/>
      <c r="AH5602" s="55"/>
      <c r="AI5602" s="72"/>
      <c r="AJ5602" s="72"/>
      <c r="AK5602" s="72"/>
      <c r="AL5602" s="72"/>
      <c r="AM5602" s="80"/>
      <c r="AN5602" s="2"/>
      <c r="AO5602" s="2"/>
      <c r="AP5602" s="2"/>
      <c r="AQ5602" s="2"/>
      <c r="AR5602" s="55"/>
      <c r="AS5602" s="85"/>
      <c r="AT5602" s="85"/>
      <c r="AU5602" s="85"/>
      <c r="AV5602" s="85"/>
      <c r="AW5602" s="100"/>
      <c r="AX5602" s="2"/>
      <c r="AY5602" s="2"/>
      <c r="AZ5602" s="2"/>
      <c r="BA5602" s="2"/>
      <c r="BB5602" s="55"/>
      <c r="BC5602" s="105"/>
      <c r="BD5602" s="105"/>
      <c r="BE5602" s="105"/>
      <c r="BF5602" s="105"/>
      <c r="BG5602" s="109"/>
      <c r="BH5602" s="2"/>
      <c r="BI5602" s="2"/>
      <c r="BJ5602" s="2"/>
      <c r="BK5602" s="2"/>
      <c r="BL5602" s="55"/>
      <c r="BM5602" s="48"/>
      <c r="BN5602" s="48"/>
      <c r="BO5602" s="48"/>
      <c r="BP5602" s="48"/>
      <c r="BQ5602" s="117"/>
      <c r="BR5602" s="2"/>
      <c r="BS5602" s="2"/>
      <c r="BT5602" s="2"/>
      <c r="BU5602" s="2"/>
      <c r="BV5602" s="55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335</v>
      </c>
      <c r="F5603" s="3"/>
      <c r="G5603" s="18" t="s">
        <v>5</v>
      </c>
      <c r="H5603" s="3">
        <v>2024</v>
      </c>
      <c r="I5603" s="20" t="s">
        <v>284</v>
      </c>
      <c r="J5603" s="184" t="s">
        <v>295</v>
      </c>
      <c r="K5603" s="184" t="s">
        <v>320</v>
      </c>
      <c r="L5603" s="187">
        <f t="shared" si="189"/>
        <v>0</v>
      </c>
      <c r="M5603" s="187">
        <f t="shared" si="190"/>
        <v>0</v>
      </c>
      <c r="N5603" s="186"/>
      <c r="O5603" s="33"/>
      <c r="P5603" s="33"/>
      <c r="Q5603" s="33"/>
      <c r="R5603" s="33"/>
      <c r="S5603" s="42"/>
      <c r="T5603" s="2"/>
      <c r="U5603" s="2"/>
      <c r="V5603" s="2"/>
      <c r="W5603" s="2"/>
      <c r="X5603" s="55"/>
      <c r="Y5603" s="62"/>
      <c r="Z5603" s="62"/>
      <c r="AA5603" s="62"/>
      <c r="AB5603" s="62"/>
      <c r="AC5603" s="68"/>
      <c r="AD5603" s="2"/>
      <c r="AE5603" s="2"/>
      <c r="AF5603" s="2"/>
      <c r="AG5603" s="2"/>
      <c r="AH5603" s="55"/>
      <c r="AI5603" s="72"/>
      <c r="AJ5603" s="72"/>
      <c r="AK5603" s="72"/>
      <c r="AL5603" s="72"/>
      <c r="AM5603" s="80"/>
      <c r="AN5603" s="2"/>
      <c r="AO5603" s="2"/>
      <c r="AP5603" s="2"/>
      <c r="AQ5603" s="2"/>
      <c r="AR5603" s="55"/>
      <c r="AS5603" s="85"/>
      <c r="AT5603" s="85"/>
      <c r="AU5603" s="85"/>
      <c r="AV5603" s="85"/>
      <c r="AW5603" s="100"/>
      <c r="AX5603" s="2"/>
      <c r="AY5603" s="2"/>
      <c r="AZ5603" s="2"/>
      <c r="BA5603" s="2"/>
      <c r="BB5603" s="55"/>
      <c r="BC5603" s="105"/>
      <c r="BD5603" s="105"/>
      <c r="BE5603" s="105"/>
      <c r="BF5603" s="105"/>
      <c r="BG5603" s="109"/>
      <c r="BH5603" s="2"/>
      <c r="BI5603" s="2"/>
      <c r="BJ5603" s="2"/>
      <c r="BK5603" s="2"/>
      <c r="BL5603" s="55"/>
      <c r="BM5603" s="48"/>
      <c r="BN5603" s="48"/>
      <c r="BO5603" s="48"/>
      <c r="BP5603" s="48"/>
      <c r="BQ5603" s="117"/>
      <c r="BR5603" s="2"/>
      <c r="BS5603" s="2"/>
      <c r="BT5603" s="2"/>
      <c r="BU5603" s="2"/>
      <c r="BV5603" s="55"/>
    </row>
    <row r="5604" spans="1:74" ht="28.8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335</v>
      </c>
      <c r="F5604" s="3"/>
      <c r="G5604" s="18" t="s">
        <v>5</v>
      </c>
      <c r="H5604" s="3">
        <v>2024</v>
      </c>
      <c r="I5604" s="20" t="s">
        <v>290</v>
      </c>
      <c r="J5604" s="184" t="s">
        <v>299</v>
      </c>
      <c r="K5604" s="184" t="s">
        <v>318</v>
      </c>
      <c r="L5604" s="187">
        <f t="shared" si="189"/>
        <v>0</v>
      </c>
      <c r="M5604" s="187">
        <f t="shared" si="190"/>
        <v>0</v>
      </c>
      <c r="N5604" s="186"/>
      <c r="O5604" s="33"/>
      <c r="P5604" s="33"/>
      <c r="Q5604" s="33"/>
      <c r="R5604" s="33"/>
      <c r="S5604" s="42"/>
      <c r="T5604" s="2"/>
      <c r="U5604" s="2"/>
      <c r="V5604" s="2"/>
      <c r="W5604" s="2"/>
      <c r="X5604" s="55"/>
      <c r="Y5604" s="62"/>
      <c r="Z5604" s="62"/>
      <c r="AA5604" s="62"/>
      <c r="AB5604" s="62"/>
      <c r="AC5604" s="68"/>
      <c r="AD5604" s="2"/>
      <c r="AE5604" s="2"/>
      <c r="AF5604" s="2"/>
      <c r="AG5604" s="2"/>
      <c r="AH5604" s="55"/>
      <c r="AI5604" s="72"/>
      <c r="AJ5604" s="72"/>
      <c r="AK5604" s="72"/>
      <c r="AL5604" s="72"/>
      <c r="AM5604" s="80"/>
      <c r="AN5604" s="2"/>
      <c r="AO5604" s="2"/>
      <c r="AP5604" s="2"/>
      <c r="AQ5604" s="2"/>
      <c r="AR5604" s="55"/>
      <c r="AS5604" s="85"/>
      <c r="AT5604" s="85"/>
      <c r="AU5604" s="85"/>
      <c r="AV5604" s="85"/>
      <c r="AW5604" s="100"/>
      <c r="AX5604" s="2"/>
      <c r="AY5604" s="2"/>
      <c r="AZ5604" s="2"/>
      <c r="BA5604" s="2"/>
      <c r="BB5604" s="55"/>
      <c r="BC5604" s="105"/>
      <c r="BD5604" s="105"/>
      <c r="BE5604" s="105"/>
      <c r="BF5604" s="105"/>
      <c r="BG5604" s="109"/>
      <c r="BH5604" s="2"/>
      <c r="BI5604" s="2"/>
      <c r="BJ5604" s="2"/>
      <c r="BK5604" s="2"/>
      <c r="BL5604" s="55"/>
      <c r="BM5604" s="48"/>
      <c r="BN5604" s="48"/>
      <c r="BO5604" s="48"/>
      <c r="BP5604" s="48"/>
      <c r="BQ5604" s="117"/>
      <c r="BR5604" s="2"/>
      <c r="BS5604" s="2"/>
      <c r="BT5604" s="2"/>
      <c r="BU5604" s="2"/>
      <c r="BV5604" s="55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335</v>
      </c>
      <c r="F5605" s="3"/>
      <c r="G5605" s="18" t="s">
        <v>5</v>
      </c>
      <c r="H5605" s="3">
        <v>2024</v>
      </c>
      <c r="I5605" s="20" t="s">
        <v>315</v>
      </c>
      <c r="J5605" s="184" t="s">
        <v>347</v>
      </c>
      <c r="K5605" s="184" t="s">
        <v>320</v>
      </c>
      <c r="L5605" s="187">
        <f t="shared" si="189"/>
        <v>0</v>
      </c>
      <c r="M5605" s="187">
        <f t="shared" si="190"/>
        <v>0</v>
      </c>
      <c r="N5605" s="186"/>
      <c r="O5605" s="33"/>
      <c r="P5605" s="33"/>
      <c r="Q5605" s="33"/>
      <c r="R5605" s="33"/>
      <c r="S5605" s="42"/>
      <c r="T5605" s="2"/>
      <c r="U5605" s="2"/>
      <c r="V5605" s="2"/>
      <c r="W5605" s="2"/>
      <c r="X5605" s="55"/>
      <c r="Y5605" s="62"/>
      <c r="Z5605" s="62"/>
      <c r="AA5605" s="62"/>
      <c r="AB5605" s="62"/>
      <c r="AC5605" s="68"/>
      <c r="AD5605" s="2"/>
      <c r="AE5605" s="2"/>
      <c r="AF5605" s="2"/>
      <c r="AG5605" s="2"/>
      <c r="AH5605" s="55"/>
      <c r="AI5605" s="72"/>
      <c r="AJ5605" s="72"/>
      <c r="AK5605" s="72"/>
      <c r="AL5605" s="72"/>
      <c r="AM5605" s="80"/>
      <c r="AN5605" s="2"/>
      <c r="AO5605" s="2"/>
      <c r="AP5605" s="2"/>
      <c r="AQ5605" s="2"/>
      <c r="AR5605" s="55"/>
      <c r="AS5605" s="85"/>
      <c r="AT5605" s="85"/>
      <c r="AU5605" s="85"/>
      <c r="AV5605" s="85"/>
      <c r="AW5605" s="100"/>
      <c r="AX5605" s="2"/>
      <c r="AY5605" s="2"/>
      <c r="AZ5605" s="2"/>
      <c r="BA5605" s="2"/>
      <c r="BB5605" s="55"/>
      <c r="BC5605" s="105"/>
      <c r="BD5605" s="105"/>
      <c r="BE5605" s="105"/>
      <c r="BF5605" s="105"/>
      <c r="BG5605" s="109"/>
      <c r="BH5605" s="2"/>
      <c r="BI5605" s="2"/>
      <c r="BJ5605" s="2"/>
      <c r="BK5605" s="2"/>
      <c r="BL5605" s="55"/>
      <c r="BM5605" s="48"/>
      <c r="BN5605" s="48"/>
      <c r="BO5605" s="48"/>
      <c r="BP5605" s="48"/>
      <c r="BQ5605" s="117"/>
      <c r="BR5605" s="2"/>
      <c r="BS5605" s="2"/>
      <c r="BT5605" s="2"/>
      <c r="BU5605" s="2"/>
      <c r="BV5605" s="55"/>
    </row>
    <row r="5606" spans="1:74" ht="28.8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335</v>
      </c>
      <c r="F5606" s="3"/>
      <c r="G5606" s="18" t="s">
        <v>5</v>
      </c>
      <c r="H5606" s="3">
        <v>2024</v>
      </c>
      <c r="I5606" s="20" t="s">
        <v>315</v>
      </c>
      <c r="J5606" s="184" t="s">
        <v>296</v>
      </c>
      <c r="K5606" s="184" t="s">
        <v>321</v>
      </c>
      <c r="L5606" s="187">
        <f t="shared" si="189"/>
        <v>0</v>
      </c>
      <c r="M5606" s="187">
        <f t="shared" si="190"/>
        <v>0</v>
      </c>
      <c r="N5606" s="186"/>
      <c r="O5606" s="33"/>
      <c r="P5606" s="33"/>
      <c r="Q5606" s="33"/>
      <c r="R5606" s="33"/>
      <c r="S5606" s="42"/>
      <c r="T5606" s="2"/>
      <c r="U5606" s="2"/>
      <c r="V5606" s="2"/>
      <c r="W5606" s="2"/>
      <c r="X5606" s="55"/>
      <c r="Y5606" s="62"/>
      <c r="Z5606" s="62"/>
      <c r="AA5606" s="62"/>
      <c r="AB5606" s="62"/>
      <c r="AC5606" s="68"/>
      <c r="AD5606" s="2"/>
      <c r="AE5606" s="2"/>
      <c r="AF5606" s="2"/>
      <c r="AG5606" s="2"/>
      <c r="AH5606" s="55"/>
      <c r="AI5606" s="72"/>
      <c r="AJ5606" s="72"/>
      <c r="AK5606" s="72"/>
      <c r="AL5606" s="72"/>
      <c r="AM5606" s="80"/>
      <c r="AN5606" s="2"/>
      <c r="AO5606" s="2"/>
      <c r="AP5606" s="2"/>
      <c r="AQ5606" s="2"/>
      <c r="AR5606" s="55"/>
      <c r="AS5606" s="85"/>
      <c r="AT5606" s="85"/>
      <c r="AU5606" s="85"/>
      <c r="AV5606" s="85"/>
      <c r="AW5606" s="100"/>
      <c r="AX5606" s="2"/>
      <c r="AY5606" s="2"/>
      <c r="AZ5606" s="2"/>
      <c r="BA5606" s="2"/>
      <c r="BB5606" s="55"/>
      <c r="BC5606" s="105"/>
      <c r="BD5606" s="105"/>
      <c r="BE5606" s="105"/>
      <c r="BF5606" s="105"/>
      <c r="BG5606" s="109"/>
      <c r="BH5606" s="2"/>
      <c r="BI5606" s="2"/>
      <c r="BJ5606" s="2"/>
      <c r="BK5606" s="2"/>
      <c r="BL5606" s="55"/>
      <c r="BM5606" s="48"/>
      <c r="BN5606" s="48"/>
      <c r="BO5606" s="48"/>
      <c r="BP5606" s="48"/>
      <c r="BQ5606" s="117"/>
      <c r="BR5606" s="2"/>
      <c r="BS5606" s="2"/>
      <c r="BT5606" s="2"/>
      <c r="BU5606" s="2"/>
      <c r="BV5606" s="55"/>
    </row>
    <row r="5607" spans="1:74" ht="28.8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335</v>
      </c>
      <c r="F5607" s="3"/>
      <c r="G5607" s="18" t="s">
        <v>5</v>
      </c>
      <c r="H5607" s="3">
        <v>2024</v>
      </c>
      <c r="I5607" s="20" t="s">
        <v>316</v>
      </c>
      <c r="J5607" s="184" t="s">
        <v>297</v>
      </c>
      <c r="K5607" s="184" t="s">
        <v>318</v>
      </c>
      <c r="L5607" s="187">
        <f t="shared" si="189"/>
        <v>0</v>
      </c>
      <c r="M5607" s="187">
        <f t="shared" si="190"/>
        <v>0</v>
      </c>
      <c r="N5607" s="186"/>
      <c r="O5607" s="33"/>
      <c r="P5607" s="33"/>
      <c r="Q5607" s="33"/>
      <c r="R5607" s="33"/>
      <c r="S5607" s="42"/>
      <c r="T5607" s="2"/>
      <c r="U5607" s="2"/>
      <c r="V5607" s="2"/>
      <c r="W5607" s="2"/>
      <c r="X5607" s="55"/>
      <c r="Y5607" s="62"/>
      <c r="Z5607" s="62"/>
      <c r="AA5607" s="62"/>
      <c r="AB5607" s="62"/>
      <c r="AC5607" s="68"/>
      <c r="AD5607" s="2"/>
      <c r="AE5607" s="2"/>
      <c r="AF5607" s="2"/>
      <c r="AG5607" s="2"/>
      <c r="AH5607" s="55"/>
      <c r="AI5607" s="72"/>
      <c r="AJ5607" s="72"/>
      <c r="AK5607" s="72"/>
      <c r="AL5607" s="72"/>
      <c r="AM5607" s="80"/>
      <c r="AN5607" s="2"/>
      <c r="AO5607" s="2"/>
      <c r="AP5607" s="2"/>
      <c r="AQ5607" s="2"/>
      <c r="AR5607" s="55"/>
      <c r="AS5607" s="85"/>
      <c r="AT5607" s="85"/>
      <c r="AU5607" s="85"/>
      <c r="AV5607" s="85"/>
      <c r="AW5607" s="100"/>
      <c r="AX5607" s="2"/>
      <c r="AY5607" s="2"/>
      <c r="AZ5607" s="2"/>
      <c r="BA5607" s="2"/>
      <c r="BB5607" s="55"/>
      <c r="BC5607" s="105"/>
      <c r="BD5607" s="105"/>
      <c r="BE5607" s="105"/>
      <c r="BF5607" s="105"/>
      <c r="BG5607" s="109"/>
      <c r="BH5607" s="2"/>
      <c r="BI5607" s="2"/>
      <c r="BJ5607" s="2"/>
      <c r="BK5607" s="2"/>
      <c r="BL5607" s="55"/>
      <c r="BM5607" s="48"/>
      <c r="BN5607" s="48"/>
      <c r="BO5607" s="48"/>
      <c r="BP5607" s="48"/>
      <c r="BQ5607" s="117"/>
      <c r="BR5607" s="2"/>
      <c r="BS5607" s="2"/>
      <c r="BT5607" s="2"/>
      <c r="BU5607" s="2"/>
      <c r="BV5607" s="55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335</v>
      </c>
      <c r="F5608" s="3"/>
      <c r="G5608" s="18" t="s">
        <v>5</v>
      </c>
      <c r="H5608" s="3">
        <v>2024</v>
      </c>
      <c r="I5608" s="20" t="s">
        <v>316</v>
      </c>
      <c r="J5608" s="185" t="s">
        <v>348</v>
      </c>
      <c r="K5608" s="185" t="s">
        <v>320</v>
      </c>
      <c r="L5608" s="187">
        <f t="shared" si="189"/>
        <v>4</v>
      </c>
      <c r="M5608" s="187">
        <f t="shared" si="190"/>
        <v>11.476000000000001</v>
      </c>
      <c r="N5608" s="186" t="s">
        <v>513</v>
      </c>
      <c r="O5608" s="33"/>
      <c r="P5608" s="33"/>
      <c r="Q5608" s="33"/>
      <c r="R5608" s="33"/>
      <c r="S5608" s="42"/>
      <c r="T5608" s="2"/>
      <c r="U5608" s="2"/>
      <c r="V5608" s="2"/>
      <c r="W5608" s="2"/>
      <c r="X5608" s="55"/>
      <c r="Y5608" s="62">
        <v>4</v>
      </c>
      <c r="Z5608" s="62"/>
      <c r="AA5608" s="62"/>
      <c r="AB5608" s="62">
        <v>4</v>
      </c>
      <c r="AC5608" s="68">
        <v>11.476000000000001</v>
      </c>
      <c r="AD5608" s="2"/>
      <c r="AE5608" s="2"/>
      <c r="AF5608" s="2"/>
      <c r="AG5608" s="2"/>
      <c r="AH5608" s="55"/>
      <c r="AI5608" s="72"/>
      <c r="AJ5608" s="72"/>
      <c r="AK5608" s="72"/>
      <c r="AL5608" s="72"/>
      <c r="AM5608" s="80"/>
      <c r="AN5608" s="2"/>
      <c r="AO5608" s="2"/>
      <c r="AP5608" s="2"/>
      <c r="AQ5608" s="2"/>
      <c r="AR5608" s="55"/>
      <c r="AS5608" s="85"/>
      <c r="AT5608" s="85"/>
      <c r="AU5608" s="85"/>
      <c r="AV5608" s="85"/>
      <c r="AW5608" s="100"/>
      <c r="AX5608" s="2"/>
      <c r="AY5608" s="2"/>
      <c r="AZ5608" s="2"/>
      <c r="BA5608" s="2"/>
      <c r="BB5608" s="55"/>
      <c r="BC5608" s="105"/>
      <c r="BD5608" s="105"/>
      <c r="BE5608" s="105"/>
      <c r="BF5608" s="105"/>
      <c r="BG5608" s="109"/>
      <c r="BH5608" s="2"/>
      <c r="BI5608" s="2"/>
      <c r="BJ5608" s="2"/>
      <c r="BK5608" s="2"/>
      <c r="BL5608" s="55"/>
      <c r="BM5608" s="48"/>
      <c r="BN5608" s="48"/>
      <c r="BO5608" s="48"/>
      <c r="BP5608" s="48"/>
      <c r="BQ5608" s="117"/>
      <c r="BR5608" s="2"/>
      <c r="BS5608" s="2"/>
      <c r="BT5608" s="2"/>
      <c r="BU5608" s="2"/>
      <c r="BV5608" s="55"/>
    </row>
    <row r="5609" spans="1:74" ht="28.8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335</v>
      </c>
      <c r="F5609" s="3"/>
      <c r="G5609" s="18" t="s">
        <v>5</v>
      </c>
      <c r="H5609" s="3">
        <v>2024</v>
      </c>
      <c r="I5609" s="20" t="s">
        <v>282</v>
      </c>
      <c r="J5609" s="184" t="s">
        <v>272</v>
      </c>
      <c r="K5609" s="184" t="s">
        <v>321</v>
      </c>
      <c r="L5609" s="187">
        <f t="shared" si="189"/>
        <v>3.2000000000000001E-2</v>
      </c>
      <c r="M5609" s="187">
        <f t="shared" si="190"/>
        <v>87.067000000000007</v>
      </c>
      <c r="N5609" s="186" t="s">
        <v>1568</v>
      </c>
      <c r="O5609" s="33"/>
      <c r="P5609" s="33"/>
      <c r="Q5609" s="33"/>
      <c r="R5609" s="33"/>
      <c r="S5609" s="42"/>
      <c r="T5609" s="2"/>
      <c r="U5609" s="2"/>
      <c r="V5609" s="2"/>
      <c r="W5609" s="2"/>
      <c r="X5609" s="55"/>
      <c r="Y5609" s="62" t="s">
        <v>438</v>
      </c>
      <c r="Z5609" s="62"/>
      <c r="AA5609" s="62"/>
      <c r="AB5609" s="62">
        <v>8.0000000000000002E-3</v>
      </c>
      <c r="AC5609" s="68">
        <v>19.475000000000001</v>
      </c>
      <c r="AD5609" s="2"/>
      <c r="AE5609" s="2"/>
      <c r="AF5609" s="2"/>
      <c r="AG5609" s="2"/>
      <c r="AH5609" s="55"/>
      <c r="AI5609" s="72"/>
      <c r="AJ5609" s="72"/>
      <c r="AK5609" s="72"/>
      <c r="AL5609" s="72"/>
      <c r="AM5609" s="80"/>
      <c r="AN5609" s="2" t="s">
        <v>646</v>
      </c>
      <c r="AO5609" s="2"/>
      <c r="AP5609" s="2"/>
      <c r="AQ5609" s="2">
        <v>1.6E-2</v>
      </c>
      <c r="AR5609" s="55">
        <v>41.850999999999999</v>
      </c>
      <c r="AS5609" s="85"/>
      <c r="AT5609" s="85"/>
      <c r="AU5609" s="85"/>
      <c r="AV5609" s="85"/>
      <c r="AW5609" s="100"/>
      <c r="AX5609" s="2"/>
      <c r="AY5609" s="2"/>
      <c r="AZ5609" s="2"/>
      <c r="BA5609" s="2"/>
      <c r="BB5609" s="55"/>
      <c r="BC5609" s="105"/>
      <c r="BD5609" s="105"/>
      <c r="BE5609" s="105"/>
      <c r="BF5609" s="105"/>
      <c r="BG5609" s="109"/>
      <c r="BH5609" s="2"/>
      <c r="BI5609" s="2"/>
      <c r="BJ5609" s="2"/>
      <c r="BK5609" s="2"/>
      <c r="BL5609" s="55"/>
      <c r="BM5609" s="48"/>
      <c r="BN5609" s="48"/>
      <c r="BO5609" s="48"/>
      <c r="BP5609" s="48"/>
      <c r="BQ5609" s="117"/>
      <c r="BR5609" s="2" t="s">
        <v>1199</v>
      </c>
      <c r="BS5609" s="2"/>
      <c r="BT5609" s="2"/>
      <c r="BU5609" s="2">
        <v>8.0000000000000002E-3</v>
      </c>
      <c r="BV5609" s="55">
        <v>25.741</v>
      </c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335</v>
      </c>
      <c r="F5610" s="3"/>
      <c r="G5610" s="18" t="s">
        <v>5</v>
      </c>
      <c r="H5610" s="3">
        <v>2024</v>
      </c>
      <c r="I5610" s="20" t="s">
        <v>282</v>
      </c>
      <c r="J5610" s="184" t="s">
        <v>273</v>
      </c>
      <c r="K5610" s="184" t="s">
        <v>321</v>
      </c>
      <c r="L5610" s="187">
        <f t="shared" si="189"/>
        <v>3.2000000000000001E-2</v>
      </c>
      <c r="M5610" s="187">
        <f t="shared" si="190"/>
        <v>89.711999999999989</v>
      </c>
      <c r="N5610" s="186" t="s">
        <v>1566</v>
      </c>
      <c r="O5610" s="33"/>
      <c r="P5610" s="33"/>
      <c r="Q5610" s="33"/>
      <c r="R5610" s="33"/>
      <c r="S5610" s="42"/>
      <c r="T5610" s="2"/>
      <c r="U5610" s="2"/>
      <c r="V5610" s="2"/>
      <c r="W5610" s="2"/>
      <c r="X5610" s="55"/>
      <c r="Y5610" s="62" t="s">
        <v>443</v>
      </c>
      <c r="AA5610" s="62"/>
      <c r="AB5610" s="62">
        <v>8.0000000000000002E-3</v>
      </c>
      <c r="AC5610" s="68">
        <v>19.434999999999999</v>
      </c>
      <c r="AD5610" s="2"/>
      <c r="AE5610" s="2"/>
      <c r="AF5610" s="2"/>
      <c r="AG5610" s="2"/>
      <c r="AH5610" s="55"/>
      <c r="AI5610" s="72" t="s">
        <v>533</v>
      </c>
      <c r="AJ5610" s="72"/>
      <c r="AK5610" s="72"/>
      <c r="AL5610" s="72">
        <v>8.0000000000000002E-3</v>
      </c>
      <c r="AM5610" s="80">
        <v>23.85</v>
      </c>
      <c r="AN5610" s="2" t="s">
        <v>646</v>
      </c>
      <c r="AO5610" s="2"/>
      <c r="AP5610" s="2"/>
      <c r="AQ5610" s="2">
        <v>1.6E-2</v>
      </c>
      <c r="AR5610" s="55">
        <v>46.427</v>
      </c>
      <c r="AS5610" s="85"/>
      <c r="AT5610" s="85"/>
      <c r="AU5610" s="85"/>
      <c r="AV5610" s="85"/>
      <c r="AW5610" s="100"/>
      <c r="AY5610" s="2"/>
      <c r="AZ5610" s="2"/>
      <c r="BA5610" s="2"/>
      <c r="BB5610" s="55"/>
      <c r="BC5610" s="105"/>
      <c r="BD5610" s="105"/>
      <c r="BE5610" s="105"/>
      <c r="BF5610" s="105"/>
      <c r="BG5610" s="109"/>
      <c r="BH5610" s="2"/>
      <c r="BI5610" s="2"/>
      <c r="BJ5610" s="2"/>
      <c r="BK5610" s="2"/>
      <c r="BL5610" s="55"/>
      <c r="BM5610" s="48"/>
      <c r="BN5610" s="48"/>
      <c r="BO5610" s="48"/>
      <c r="BP5610" s="48"/>
      <c r="BQ5610" s="117"/>
      <c r="BR5610" s="2"/>
      <c r="BS5610" s="2"/>
      <c r="BT5610" s="2"/>
      <c r="BU5610" s="2"/>
      <c r="BV5610" s="55"/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335</v>
      </c>
      <c r="F5611" s="3"/>
      <c r="G5611" s="18" t="s">
        <v>5</v>
      </c>
      <c r="H5611" s="3">
        <v>2024</v>
      </c>
      <c r="I5611" s="20" t="s">
        <v>282</v>
      </c>
      <c r="J5611" s="184" t="s">
        <v>274</v>
      </c>
      <c r="K5611" s="184" t="s">
        <v>321</v>
      </c>
      <c r="L5611" s="188">
        <f t="shared" si="189"/>
        <v>1.8499999999999999E-2</v>
      </c>
      <c r="M5611" s="187">
        <f t="shared" si="190"/>
        <v>41.719000000000001</v>
      </c>
      <c r="N5611" s="186" t="s">
        <v>1565</v>
      </c>
      <c r="O5611" s="33"/>
      <c r="P5611" s="33"/>
      <c r="Q5611" s="33"/>
      <c r="R5611" s="33"/>
      <c r="S5611" s="42"/>
      <c r="T5611" s="2"/>
      <c r="U5611" s="2"/>
      <c r="V5611" s="2"/>
      <c r="W5611" s="2"/>
      <c r="X5611" s="55"/>
      <c r="Y5611" s="62"/>
      <c r="Z5611" s="62"/>
      <c r="AA5611" s="62"/>
      <c r="AB5611" s="62"/>
      <c r="AC5611" s="68"/>
      <c r="AD5611" s="2"/>
      <c r="AE5611" s="2"/>
      <c r="AF5611" s="2">
        <v>58</v>
      </c>
      <c r="AG5611" s="2">
        <v>5.0000000000000001E-4</v>
      </c>
      <c r="AH5611" s="55">
        <v>0.71</v>
      </c>
      <c r="AI5611" s="72" t="s">
        <v>547</v>
      </c>
      <c r="AJ5611" s="72"/>
      <c r="AK5611" s="72"/>
      <c r="AL5611" s="72">
        <v>1.7999999999999999E-2</v>
      </c>
      <c r="AM5611" s="80">
        <v>41.009</v>
      </c>
      <c r="AN5611" s="2"/>
      <c r="AO5611" s="2"/>
      <c r="AP5611" s="2"/>
      <c r="AQ5611" s="2"/>
      <c r="AR5611" s="55"/>
      <c r="AS5611" s="85"/>
      <c r="AT5611" s="85"/>
      <c r="AU5611" s="85"/>
      <c r="AV5611" s="85"/>
      <c r="AW5611" s="100"/>
      <c r="AX5611" s="2"/>
      <c r="AY5611" s="2"/>
      <c r="AZ5611" s="2"/>
      <c r="BA5611" s="2"/>
      <c r="BB5611" s="55"/>
      <c r="BC5611" s="105"/>
      <c r="BD5611" s="105"/>
      <c r="BE5611" s="105"/>
      <c r="BF5611" s="105"/>
      <c r="BG5611" s="109"/>
      <c r="BH5611" s="2"/>
      <c r="BI5611" s="2"/>
      <c r="BJ5611" s="2"/>
      <c r="BK5611" s="2"/>
      <c r="BL5611" s="55"/>
      <c r="BM5611" s="48"/>
      <c r="BN5611" s="48"/>
      <c r="BO5611" s="48"/>
      <c r="BP5611" s="48"/>
      <c r="BQ5611" s="117"/>
      <c r="BR5611" s="2"/>
      <c r="BS5611" s="2"/>
      <c r="BT5611" s="2"/>
      <c r="BU5611" s="2"/>
      <c r="BV5611" s="55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335</v>
      </c>
      <c r="F5612" s="3"/>
      <c r="G5612" s="18" t="s">
        <v>5</v>
      </c>
      <c r="H5612" s="3">
        <v>2024</v>
      </c>
      <c r="I5612" s="20" t="s">
        <v>282</v>
      </c>
      <c r="J5612" s="184" t="s">
        <v>275</v>
      </c>
      <c r="K5612" s="184" t="s">
        <v>321</v>
      </c>
      <c r="L5612" s="187">
        <f t="shared" si="189"/>
        <v>1.2E-2</v>
      </c>
      <c r="M5612" s="187">
        <f t="shared" si="190"/>
        <v>18.951000000000001</v>
      </c>
      <c r="N5612" s="186" t="s">
        <v>1569</v>
      </c>
      <c r="O5612" s="33"/>
      <c r="P5612" s="33"/>
      <c r="Q5612" s="33"/>
      <c r="R5612" s="33"/>
      <c r="S5612" s="42"/>
      <c r="T5612" s="2"/>
      <c r="U5612" s="2"/>
      <c r="V5612" s="2"/>
      <c r="W5612" s="2"/>
      <c r="X5612" s="55"/>
      <c r="Y5612" s="62" t="s">
        <v>443</v>
      </c>
      <c r="Z5612" s="62"/>
      <c r="AA5612" s="62"/>
      <c r="AB5612" s="62">
        <v>9.4999999999999998E-3</v>
      </c>
      <c r="AC5612" s="68">
        <v>11.869</v>
      </c>
      <c r="AD5612" s="2"/>
      <c r="AE5612" s="2"/>
      <c r="AF5612" s="2"/>
      <c r="AG5612" s="2"/>
      <c r="AH5612" s="55"/>
      <c r="AI5612" s="72"/>
      <c r="AJ5612" s="72"/>
      <c r="AK5612" s="72"/>
      <c r="AL5612" s="72"/>
      <c r="AM5612" s="80"/>
      <c r="AN5612" s="2"/>
      <c r="AO5612" s="2"/>
      <c r="AP5612" s="2"/>
      <c r="AQ5612" s="2"/>
      <c r="AR5612" s="55"/>
      <c r="AS5612" s="85"/>
      <c r="AT5612" s="85"/>
      <c r="AU5612" s="85"/>
      <c r="AV5612" s="85"/>
      <c r="AW5612" s="100"/>
      <c r="AX5612" s="2"/>
      <c r="AY5612" s="2"/>
      <c r="AZ5612" s="2"/>
      <c r="BA5612" s="2"/>
      <c r="BB5612" s="55"/>
      <c r="BC5612" s="105"/>
      <c r="BD5612" s="105"/>
      <c r="BE5612" s="105"/>
      <c r="BF5612" s="105"/>
      <c r="BG5612" s="109"/>
      <c r="BH5612" s="2"/>
      <c r="BI5612" s="2"/>
      <c r="BJ5612" s="2"/>
      <c r="BK5612" s="2"/>
      <c r="BL5612" s="55"/>
      <c r="BM5612" s="48"/>
      <c r="BN5612" s="48"/>
      <c r="BO5612" s="48"/>
      <c r="BP5612" s="48"/>
      <c r="BQ5612" s="117"/>
      <c r="BR5612" s="2" t="s">
        <v>1233</v>
      </c>
      <c r="BS5612" s="2"/>
      <c r="BT5612" s="2"/>
      <c r="BU5612" s="2">
        <v>2.5000000000000001E-3</v>
      </c>
      <c r="BV5612" s="55">
        <v>7.0819999999999999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335</v>
      </c>
      <c r="F5613" s="3"/>
      <c r="G5613" s="18" t="s">
        <v>5</v>
      </c>
      <c r="H5613" s="3">
        <v>2024</v>
      </c>
      <c r="I5613" s="20" t="s">
        <v>282</v>
      </c>
      <c r="J5613" s="184" t="s">
        <v>276</v>
      </c>
      <c r="K5613" s="184" t="s">
        <v>320</v>
      </c>
      <c r="L5613" s="187">
        <f t="shared" si="189"/>
        <v>0</v>
      </c>
      <c r="M5613" s="187">
        <f t="shared" si="190"/>
        <v>0</v>
      </c>
      <c r="N5613" s="186"/>
      <c r="O5613" s="33"/>
      <c r="P5613" s="33"/>
      <c r="Q5613" s="33"/>
      <c r="R5613" s="33"/>
      <c r="S5613" s="42"/>
      <c r="T5613" s="2"/>
      <c r="U5613" s="2"/>
      <c r="V5613" s="2"/>
      <c r="W5613" s="2"/>
      <c r="X5613" s="55"/>
      <c r="Y5613" s="62"/>
      <c r="Z5613" s="62"/>
      <c r="AA5613" s="62"/>
      <c r="AB5613" s="62"/>
      <c r="AC5613" s="68"/>
      <c r="AD5613" s="2"/>
      <c r="AE5613" s="2"/>
      <c r="AF5613" s="2"/>
      <c r="AG5613" s="2"/>
      <c r="AH5613" s="55"/>
      <c r="AI5613" s="72"/>
      <c r="AJ5613" s="72"/>
      <c r="AK5613" s="72"/>
      <c r="AL5613" s="72"/>
      <c r="AM5613" s="80"/>
      <c r="AN5613" s="2"/>
      <c r="AO5613" s="2"/>
      <c r="AP5613" s="2"/>
      <c r="AQ5613" s="2"/>
      <c r="AR5613" s="55"/>
      <c r="AS5613" s="85"/>
      <c r="AT5613" s="85"/>
      <c r="AU5613" s="85"/>
      <c r="AV5613" s="85"/>
      <c r="AW5613" s="100"/>
      <c r="AX5613" s="2"/>
      <c r="AY5613" s="2"/>
      <c r="AZ5613" s="2"/>
      <c r="BA5613" s="2"/>
      <c r="BB5613" s="55"/>
      <c r="BC5613" s="105"/>
      <c r="BD5613" s="105"/>
      <c r="BE5613" s="105"/>
      <c r="BF5613" s="105"/>
      <c r="BG5613" s="109"/>
      <c r="BH5613" s="2"/>
      <c r="BI5613" s="2"/>
      <c r="BJ5613" s="2"/>
      <c r="BK5613" s="2"/>
      <c r="BL5613" s="55"/>
      <c r="BM5613" s="48"/>
      <c r="BN5613" s="48"/>
      <c r="BO5613" s="48"/>
      <c r="BP5613" s="48"/>
      <c r="BQ5613" s="117"/>
      <c r="BR5613" s="2"/>
      <c r="BS5613" s="2"/>
      <c r="BT5613" s="2"/>
      <c r="BU5613" s="2"/>
      <c r="BV5613" s="55"/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335</v>
      </c>
      <c r="F5614" s="3"/>
      <c r="G5614" s="18" t="s">
        <v>5</v>
      </c>
      <c r="H5614" s="3">
        <v>2024</v>
      </c>
      <c r="I5614" s="20" t="s">
        <v>282</v>
      </c>
      <c r="J5614" s="184" t="s">
        <v>277</v>
      </c>
      <c r="K5614" s="184" t="s">
        <v>320</v>
      </c>
      <c r="L5614" s="187">
        <f t="shared" si="189"/>
        <v>8</v>
      </c>
      <c r="M5614" s="187">
        <f t="shared" si="190"/>
        <v>40.814</v>
      </c>
      <c r="N5614" s="186" t="s">
        <v>1567</v>
      </c>
      <c r="O5614" s="33"/>
      <c r="P5614" s="33"/>
      <c r="Q5614" s="33"/>
      <c r="R5614" s="33"/>
      <c r="S5614" s="42"/>
      <c r="T5614" s="2"/>
      <c r="U5614" s="2"/>
      <c r="V5614" s="2"/>
      <c r="W5614" s="2"/>
      <c r="X5614" s="55"/>
      <c r="Y5614" s="62"/>
      <c r="Z5614" s="62"/>
      <c r="AA5614" s="62"/>
      <c r="AB5614" s="62"/>
      <c r="AC5614" s="68"/>
      <c r="AD5614" s="2"/>
      <c r="AE5614" s="2"/>
      <c r="AF5614" s="2"/>
      <c r="AG5614" s="2"/>
      <c r="AH5614" s="55"/>
      <c r="AI5614" s="72" t="s">
        <v>533</v>
      </c>
      <c r="AJ5614" s="72"/>
      <c r="AK5614" s="72"/>
      <c r="AL5614" s="72">
        <v>6</v>
      </c>
      <c r="AM5614" s="80">
        <v>36.472000000000001</v>
      </c>
      <c r="AN5614" s="2"/>
      <c r="AO5614" s="2"/>
      <c r="AP5614" s="2"/>
      <c r="AQ5614" s="2"/>
      <c r="AR5614" s="55"/>
      <c r="AS5614" s="85"/>
      <c r="AT5614" s="85"/>
      <c r="AU5614" s="85"/>
      <c r="AV5614" s="85"/>
      <c r="AW5614" s="100"/>
      <c r="AX5614" s="2" t="s">
        <v>800</v>
      </c>
      <c r="AY5614" s="2"/>
      <c r="AZ5614" s="2"/>
      <c r="BA5614" s="2">
        <v>2</v>
      </c>
      <c r="BB5614" s="55">
        <v>4.3419999999999996</v>
      </c>
      <c r="BC5614" s="105"/>
      <c r="BD5614" s="105"/>
      <c r="BE5614" s="105"/>
      <c r="BF5614" s="105"/>
      <c r="BG5614" s="109"/>
      <c r="BH5614" s="2"/>
      <c r="BI5614" s="2"/>
      <c r="BJ5614" s="2"/>
      <c r="BK5614" s="2"/>
      <c r="BL5614" s="55"/>
      <c r="BM5614" s="48"/>
      <c r="BN5614" s="48"/>
      <c r="BO5614" s="48"/>
      <c r="BP5614" s="48"/>
      <c r="BQ5614" s="117"/>
      <c r="BR5614" s="2"/>
      <c r="BS5614" s="2"/>
      <c r="BT5614" s="2"/>
      <c r="BU5614" s="2"/>
      <c r="BV5614" s="55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335</v>
      </c>
      <c r="F5615" s="3"/>
      <c r="G5615" s="18" t="s">
        <v>5</v>
      </c>
      <c r="H5615" s="3">
        <v>2024</v>
      </c>
      <c r="I5615" s="20" t="s">
        <v>283</v>
      </c>
      <c r="J5615" s="184" t="s">
        <v>298</v>
      </c>
      <c r="K5615" s="184" t="s">
        <v>321</v>
      </c>
      <c r="L5615" s="187">
        <f t="shared" si="189"/>
        <v>0.15</v>
      </c>
      <c r="M5615" s="187">
        <f t="shared" si="190"/>
        <v>54.125999999999998</v>
      </c>
      <c r="N5615" s="186" t="s">
        <v>487</v>
      </c>
      <c r="O5615" s="33"/>
      <c r="P5615" s="33"/>
      <c r="Q5615" s="33"/>
      <c r="R5615" s="33"/>
      <c r="S5615" s="42"/>
      <c r="T5615" s="2"/>
      <c r="U5615" s="2"/>
      <c r="V5615" s="2"/>
      <c r="W5615" s="2"/>
      <c r="X5615" s="55"/>
      <c r="Y5615" s="62"/>
      <c r="Z5615" s="62"/>
      <c r="AA5615" s="62"/>
      <c r="AB5615" s="62"/>
      <c r="AC5615" s="68"/>
      <c r="AD5615" s="2" t="s">
        <v>487</v>
      </c>
      <c r="AE5615" s="2"/>
      <c r="AF5615" s="2"/>
      <c r="AG5615" s="2">
        <v>0.15</v>
      </c>
      <c r="AH5615" s="55">
        <v>54.125999999999998</v>
      </c>
      <c r="AI5615" s="72"/>
      <c r="AJ5615" s="72"/>
      <c r="AK5615" s="72"/>
      <c r="AL5615" s="72"/>
      <c r="AM5615" s="80"/>
      <c r="AN5615" s="2"/>
      <c r="AO5615" s="2"/>
      <c r="AP5615" s="2"/>
      <c r="AQ5615" s="2"/>
      <c r="AR5615" s="55"/>
      <c r="AS5615" s="85"/>
      <c r="AT5615" s="85"/>
      <c r="AU5615" s="85"/>
      <c r="AV5615" s="85"/>
      <c r="AW5615" s="100"/>
      <c r="AX5615" s="2"/>
      <c r="AY5615" s="2"/>
      <c r="AZ5615" s="2"/>
      <c r="BA5615" s="2"/>
      <c r="BB5615" s="55"/>
      <c r="BC5615" s="105"/>
      <c r="BD5615" s="105"/>
      <c r="BE5615" s="105"/>
      <c r="BF5615" s="105"/>
      <c r="BG5615" s="109"/>
      <c r="BH5615" s="2"/>
      <c r="BI5615" s="2"/>
      <c r="BJ5615" s="2"/>
      <c r="BK5615" s="2"/>
      <c r="BL5615" s="55"/>
      <c r="BM5615" s="48"/>
      <c r="BN5615" s="48"/>
      <c r="BO5615" s="48"/>
      <c r="BP5615" s="48"/>
      <c r="BQ5615" s="117"/>
      <c r="BR5615" s="2"/>
      <c r="BS5615" s="2"/>
      <c r="BT5615" s="2"/>
      <c r="BU5615" s="2"/>
      <c r="BV5615" s="55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335</v>
      </c>
      <c r="F5616" s="3"/>
      <c r="G5616" s="18" t="s">
        <v>5</v>
      </c>
      <c r="H5616" s="3">
        <v>2024</v>
      </c>
      <c r="I5616" s="20" t="s">
        <v>283</v>
      </c>
      <c r="J5616" s="184" t="s">
        <v>278</v>
      </c>
      <c r="K5616" s="184" t="s">
        <v>320</v>
      </c>
      <c r="L5616" s="187">
        <f t="shared" si="189"/>
        <v>10</v>
      </c>
      <c r="M5616" s="187">
        <f t="shared" si="190"/>
        <v>70.963000000000008</v>
      </c>
      <c r="N5616" s="186" t="s">
        <v>1564</v>
      </c>
      <c r="O5616" s="33">
        <v>4</v>
      </c>
      <c r="P5616" s="33"/>
      <c r="Q5616" s="33"/>
      <c r="R5616" s="33">
        <v>7</v>
      </c>
      <c r="S5616" s="42">
        <v>62.225000000000001</v>
      </c>
      <c r="T5616" s="2"/>
      <c r="U5616" s="2"/>
      <c r="V5616" s="2"/>
      <c r="W5616" s="2"/>
      <c r="X5616" s="55"/>
      <c r="Y5616" s="62"/>
      <c r="Z5616" s="62"/>
      <c r="AA5616" s="62"/>
      <c r="AB5616" s="62"/>
      <c r="AC5616" s="68"/>
      <c r="AD5616" s="2">
        <v>6</v>
      </c>
      <c r="AE5616" s="2" t="s">
        <v>490</v>
      </c>
      <c r="AF5616" s="2"/>
      <c r="AG5616" s="2">
        <v>2</v>
      </c>
      <c r="AH5616" s="55">
        <v>6.8179999999999996</v>
      </c>
      <c r="AI5616" s="72" t="s">
        <v>513</v>
      </c>
      <c r="AJ5616" s="72"/>
      <c r="AK5616" s="72"/>
      <c r="AL5616" s="72">
        <v>1</v>
      </c>
      <c r="AM5616" s="80">
        <v>1.92</v>
      </c>
      <c r="AN5616" s="2"/>
      <c r="AO5616" s="2"/>
      <c r="AP5616" s="2"/>
      <c r="AQ5616" s="2"/>
      <c r="AR5616" s="55"/>
      <c r="AS5616" s="85"/>
      <c r="AT5616" s="85"/>
      <c r="AU5616" s="85"/>
      <c r="AV5616" s="85"/>
      <c r="AW5616" s="100"/>
      <c r="AX5616" s="2"/>
      <c r="AY5616" s="2"/>
      <c r="AZ5616" s="2"/>
      <c r="BA5616" s="2"/>
      <c r="BB5616" s="55"/>
      <c r="BC5616" s="105"/>
      <c r="BD5616" s="105"/>
      <c r="BE5616" s="105"/>
      <c r="BF5616" s="105"/>
      <c r="BG5616" s="109"/>
      <c r="BH5616" s="2"/>
      <c r="BI5616" s="2"/>
      <c r="BJ5616" s="2"/>
      <c r="BK5616" s="2"/>
      <c r="BL5616" s="55"/>
      <c r="BM5616" s="48"/>
      <c r="BN5616" s="48"/>
      <c r="BO5616" s="48"/>
      <c r="BP5616" s="48"/>
      <c r="BQ5616" s="117"/>
      <c r="BR5616" s="2"/>
      <c r="BS5616" s="2"/>
      <c r="BT5616" s="2"/>
      <c r="BU5616" s="2"/>
      <c r="BV5616" s="55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335</v>
      </c>
      <c r="F5617" s="3"/>
      <c r="G5617" s="18" t="s">
        <v>5</v>
      </c>
      <c r="H5617" s="3">
        <v>2024</v>
      </c>
      <c r="I5617" s="20" t="s">
        <v>283</v>
      </c>
      <c r="J5617" s="184" t="s">
        <v>279</v>
      </c>
      <c r="K5617" s="184" t="s">
        <v>320</v>
      </c>
      <c r="L5617" s="187">
        <f t="shared" si="189"/>
        <v>0</v>
      </c>
      <c r="M5617" s="187">
        <f t="shared" si="190"/>
        <v>0</v>
      </c>
      <c r="N5617" s="186"/>
      <c r="O5617" s="33"/>
      <c r="P5617" s="33"/>
      <c r="Q5617" s="33"/>
      <c r="R5617" s="33"/>
      <c r="S5617" s="42"/>
      <c r="T5617" s="2"/>
      <c r="U5617" s="2"/>
      <c r="V5617" s="2"/>
      <c r="W5617" s="2"/>
      <c r="X5617" s="55"/>
      <c r="Y5617" s="62"/>
      <c r="Z5617" s="62"/>
      <c r="AA5617" s="62"/>
      <c r="AB5617" s="62"/>
      <c r="AC5617" s="68"/>
      <c r="AD5617" s="2"/>
      <c r="AE5617" s="2"/>
      <c r="AF5617" s="2"/>
      <c r="AG5617" s="2"/>
      <c r="AH5617" s="55"/>
      <c r="AI5617" s="72"/>
      <c r="AJ5617" s="72"/>
      <c r="AK5617" s="72"/>
      <c r="AL5617" s="72"/>
      <c r="AM5617" s="80"/>
      <c r="AN5617" s="2"/>
      <c r="AO5617" s="2"/>
      <c r="AP5617" s="2"/>
      <c r="AQ5617" s="2"/>
      <c r="AR5617" s="55"/>
      <c r="AS5617" s="85"/>
      <c r="AT5617" s="85"/>
      <c r="AU5617" s="85"/>
      <c r="AV5617" s="85"/>
      <c r="AW5617" s="100"/>
      <c r="AX5617" s="2"/>
      <c r="AY5617" s="2"/>
      <c r="AZ5617" s="2"/>
      <c r="BA5617" s="2"/>
      <c r="BB5617" s="55"/>
      <c r="BC5617" s="105"/>
      <c r="BD5617" s="105"/>
      <c r="BE5617" s="105"/>
      <c r="BF5617" s="105"/>
      <c r="BG5617" s="109"/>
      <c r="BH5617" s="2"/>
      <c r="BI5617" s="2"/>
      <c r="BJ5617" s="2"/>
      <c r="BK5617" s="2"/>
      <c r="BL5617" s="55"/>
      <c r="BM5617" s="48"/>
      <c r="BN5617" s="48"/>
      <c r="BO5617" s="48"/>
      <c r="BP5617" s="48"/>
      <c r="BQ5617" s="117"/>
      <c r="BR5617" s="2"/>
      <c r="BS5617" s="2"/>
      <c r="BT5617" s="2"/>
      <c r="BU5617" s="2"/>
      <c r="BV5617" s="55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335</v>
      </c>
      <c r="F5618" s="3"/>
      <c r="G5618" s="18" t="s">
        <v>5</v>
      </c>
      <c r="H5618" s="3">
        <v>2024</v>
      </c>
      <c r="I5618" s="20" t="s">
        <v>286</v>
      </c>
      <c r="J5618" s="184" t="s">
        <v>280</v>
      </c>
      <c r="K5618" s="184" t="s">
        <v>319</v>
      </c>
      <c r="L5618" s="187">
        <f t="shared" si="189"/>
        <v>0</v>
      </c>
      <c r="M5618" s="187">
        <f t="shared" si="190"/>
        <v>0</v>
      </c>
      <c r="N5618" s="186"/>
      <c r="O5618" s="33"/>
      <c r="P5618" s="33"/>
      <c r="Q5618" s="33"/>
      <c r="R5618" s="33"/>
      <c r="S5618" s="42"/>
      <c r="T5618" s="2"/>
      <c r="U5618" s="2"/>
      <c r="V5618" s="2"/>
      <c r="W5618" s="2"/>
      <c r="X5618" s="55"/>
      <c r="Y5618" s="62"/>
      <c r="Z5618" s="62"/>
      <c r="AA5618" s="62"/>
      <c r="AB5618" s="62"/>
      <c r="AC5618" s="68"/>
      <c r="AD5618" s="2"/>
      <c r="AE5618" s="2"/>
      <c r="AF5618" s="2"/>
      <c r="AG5618" s="2"/>
      <c r="AH5618" s="55"/>
      <c r="AI5618" s="72"/>
      <c r="AJ5618" s="72"/>
      <c r="AK5618" s="72"/>
      <c r="AL5618" s="72"/>
      <c r="AM5618" s="80"/>
      <c r="AN5618" s="2"/>
      <c r="AO5618" s="2"/>
      <c r="AP5618" s="2"/>
      <c r="AQ5618" s="2"/>
      <c r="AR5618" s="55"/>
      <c r="AS5618" s="85"/>
      <c r="AT5618" s="85"/>
      <c r="AU5618" s="85"/>
      <c r="AV5618" s="85"/>
      <c r="AW5618" s="100"/>
      <c r="AX5618" s="2"/>
      <c r="AY5618" s="2"/>
      <c r="AZ5618" s="2"/>
      <c r="BA5618" s="2"/>
      <c r="BB5618" s="55"/>
      <c r="BC5618" s="105"/>
      <c r="BD5618" s="105"/>
      <c r="BE5618" s="105"/>
      <c r="BF5618" s="105"/>
      <c r="BG5618" s="109"/>
      <c r="BH5618" s="2"/>
      <c r="BI5618" s="2"/>
      <c r="BJ5618" s="2"/>
      <c r="BK5618" s="2"/>
      <c r="BL5618" s="55"/>
      <c r="BM5618" s="48"/>
      <c r="BN5618" s="48"/>
      <c r="BO5618" s="48"/>
      <c r="BP5618" s="48"/>
      <c r="BQ5618" s="117"/>
      <c r="BR5618" s="2"/>
      <c r="BS5618" s="2"/>
      <c r="BT5618" s="2"/>
      <c r="BU5618" s="2"/>
      <c r="BV5618" s="55"/>
    </row>
    <row r="5619" spans="1:74" ht="57.6" hidden="1" x14ac:dyDescent="0.3">
      <c r="A5619" s="2" t="s">
        <v>169</v>
      </c>
      <c r="B5619" s="2" t="s">
        <v>2</v>
      </c>
      <c r="C5619" s="2" t="s">
        <v>3</v>
      </c>
      <c r="D5619" s="2" t="s">
        <v>124</v>
      </c>
      <c r="E5619" s="5" t="s">
        <v>335</v>
      </c>
      <c r="F5619" s="3"/>
      <c r="G5619" s="18" t="s">
        <v>5</v>
      </c>
      <c r="H5619" s="3">
        <v>2024</v>
      </c>
      <c r="I5619" s="20" t="s">
        <v>286</v>
      </c>
      <c r="J5619" s="184" t="s">
        <v>281</v>
      </c>
      <c r="K5619" s="184" t="s">
        <v>319</v>
      </c>
      <c r="L5619" s="187">
        <f t="shared" si="189"/>
        <v>0</v>
      </c>
      <c r="M5619" s="187">
        <f t="shared" si="190"/>
        <v>178.19300000000001</v>
      </c>
      <c r="N5619" s="186" t="s">
        <v>1570</v>
      </c>
      <c r="O5619" s="33"/>
      <c r="P5619" s="33"/>
      <c r="Q5619" s="33"/>
      <c r="R5619" s="33"/>
      <c r="S5619" s="42"/>
      <c r="T5619" s="2"/>
      <c r="U5619" s="2"/>
      <c r="V5619" s="2"/>
      <c r="W5619" s="2"/>
      <c r="X5619" s="55"/>
      <c r="Y5619" s="62"/>
      <c r="Z5619" s="62"/>
      <c r="AA5619" s="62"/>
      <c r="AB5619" s="62"/>
      <c r="AC5619" s="68"/>
      <c r="AD5619" s="2"/>
      <c r="AE5619" s="2"/>
      <c r="AF5619" s="2"/>
      <c r="AG5619" s="2"/>
      <c r="AH5619" s="55"/>
      <c r="AI5619" s="72" t="s">
        <v>603</v>
      </c>
      <c r="AJ5619" s="72"/>
      <c r="AK5619" s="72"/>
      <c r="AL5619" s="72"/>
      <c r="AM5619" s="80">
        <v>7.3840000000000003</v>
      </c>
      <c r="AN5619" s="2"/>
      <c r="AO5619" s="2"/>
      <c r="AP5619" s="2"/>
      <c r="AQ5619" s="2"/>
      <c r="AR5619" s="55"/>
      <c r="AS5619" s="85"/>
      <c r="AT5619" s="85"/>
      <c r="AU5619" s="85"/>
      <c r="AV5619" s="85"/>
      <c r="AW5619" s="100"/>
      <c r="AX5619" s="2"/>
      <c r="AY5619" s="2"/>
      <c r="AZ5619" s="2"/>
      <c r="BA5619" s="2"/>
      <c r="BB5619" s="55"/>
      <c r="BC5619" s="105"/>
      <c r="BD5619" s="105"/>
      <c r="BE5619" s="105"/>
      <c r="BF5619" s="105"/>
      <c r="BG5619" s="109"/>
      <c r="BH5619" s="2"/>
      <c r="BI5619" s="2"/>
      <c r="BJ5619" s="2"/>
      <c r="BK5619" s="2"/>
      <c r="BL5619" s="55"/>
      <c r="BM5619" s="48" t="s">
        <v>1167</v>
      </c>
      <c r="BN5619" s="48"/>
      <c r="BO5619" s="48"/>
      <c r="BP5619" s="48"/>
      <c r="BQ5619" s="117">
        <f>24.841+58.073+55.872</f>
        <v>138.786</v>
      </c>
      <c r="BR5619" s="2" t="s">
        <v>1271</v>
      </c>
      <c r="BS5619" s="2"/>
      <c r="BT5619" s="2"/>
      <c r="BU5619" s="2"/>
      <c r="BV5619" s="55">
        <f>9.023+23</f>
        <v>32.022999999999996</v>
      </c>
    </row>
    <row r="5620" spans="1:74" s="13" customFormat="1" hidden="1" x14ac:dyDescent="0.3">
      <c r="A5620" s="12" t="s">
        <v>169</v>
      </c>
      <c r="B5620" s="12" t="s">
        <v>2</v>
      </c>
      <c r="C5620" s="12" t="s">
        <v>3</v>
      </c>
      <c r="D5620" s="12" t="s">
        <v>124</v>
      </c>
      <c r="E5620" s="6" t="s">
        <v>335</v>
      </c>
      <c r="F5620" s="7"/>
      <c r="G5620" s="19" t="s">
        <v>5</v>
      </c>
      <c r="H5620" s="7">
        <v>2024</v>
      </c>
      <c r="I5620" s="21"/>
      <c r="J5620" s="12" t="s">
        <v>314</v>
      </c>
      <c r="K5620" s="12"/>
      <c r="L5620" s="147"/>
      <c r="M5620" s="147">
        <f>SUM(M5582:M5619)</f>
        <v>1294.415</v>
      </c>
      <c r="N5620" s="183"/>
      <c r="O5620" s="12"/>
      <c r="P5620" s="12"/>
      <c r="Q5620" s="12"/>
      <c r="R5620" s="12"/>
      <c r="S5620" s="47">
        <f>SUM(S5582:S5619)</f>
        <v>62.225000000000001</v>
      </c>
      <c r="T5620" s="12"/>
      <c r="U5620" s="12"/>
      <c r="V5620" s="12"/>
      <c r="W5620" s="12"/>
      <c r="X5620" s="47">
        <f>SUM(X5582:X5619)</f>
        <v>0</v>
      </c>
      <c r="Y5620" s="12"/>
      <c r="Z5620" s="12"/>
      <c r="AA5620" s="12"/>
      <c r="AB5620" s="12"/>
      <c r="AC5620" s="47">
        <f>SUM(AC5582:AC5619)</f>
        <v>62.254999999999995</v>
      </c>
      <c r="AD5620" s="12"/>
      <c r="AE5620" s="12"/>
      <c r="AF5620" s="12"/>
      <c r="AG5620" s="12"/>
      <c r="AH5620" s="47">
        <f>SUM(AH5582:AH5619)</f>
        <v>61.653999999999996</v>
      </c>
      <c r="AI5620" s="12"/>
      <c r="AJ5620" s="12"/>
      <c r="AK5620" s="12"/>
      <c r="AL5620" s="12"/>
      <c r="AM5620" s="47">
        <f>SUM(AM5582:AM5619)</f>
        <v>110.63500000000002</v>
      </c>
      <c r="AN5620" s="12"/>
      <c r="AO5620" s="12"/>
      <c r="AP5620" s="12"/>
      <c r="AQ5620" s="12"/>
      <c r="AR5620" s="47">
        <f>SUM(AR5582:AR5619)</f>
        <v>88.277999999999992</v>
      </c>
      <c r="AS5620" s="12"/>
      <c r="AT5620" s="12"/>
      <c r="AU5620" s="12"/>
      <c r="AV5620" s="12"/>
      <c r="AW5620" s="47">
        <f>SUM(AW5582:AW5619)</f>
        <v>0</v>
      </c>
      <c r="AX5620" s="12"/>
      <c r="AY5620" s="12"/>
      <c r="AZ5620" s="12"/>
      <c r="BA5620" s="12"/>
      <c r="BB5620" s="47">
        <f>SUM(BB5582:BB5619)</f>
        <v>4.3419999999999996</v>
      </c>
      <c r="BC5620" s="12"/>
      <c r="BD5620" s="12"/>
      <c r="BE5620" s="12"/>
      <c r="BF5620" s="12"/>
      <c r="BG5620" s="47">
        <f>SUM(BG5582:BG5619)</f>
        <v>0</v>
      </c>
      <c r="BH5620" s="12"/>
      <c r="BI5620" s="12"/>
      <c r="BJ5620" s="12"/>
      <c r="BK5620" s="12"/>
      <c r="BL5620" s="47">
        <f>SUM(BL5582:BL5619)</f>
        <v>0</v>
      </c>
      <c r="BM5620" s="12"/>
      <c r="BN5620" s="12"/>
      <c r="BO5620" s="12"/>
      <c r="BP5620" s="12"/>
      <c r="BQ5620" s="47">
        <f>SUM(BQ5582:BQ5619)</f>
        <v>708.78600000000006</v>
      </c>
      <c r="BR5620" s="12"/>
      <c r="BS5620" s="12"/>
      <c r="BT5620" s="12"/>
      <c r="BU5620" s="12"/>
      <c r="BV5620" s="47">
        <f>SUM(BV5582:BV5619)</f>
        <v>196.23999999999998</v>
      </c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18" t="s">
        <v>5</v>
      </c>
      <c r="H5621" s="3">
        <v>2024</v>
      </c>
      <c r="I5621" s="20" t="s">
        <v>287</v>
      </c>
      <c r="J5621" s="184" t="s">
        <v>267</v>
      </c>
      <c r="K5621" s="184" t="s">
        <v>318</v>
      </c>
      <c r="L5621" s="187">
        <f t="shared" si="189"/>
        <v>0</v>
      </c>
      <c r="M5621" s="187">
        <f t="shared" si="190"/>
        <v>0</v>
      </c>
      <c r="N5621" s="181"/>
      <c r="O5621" s="33"/>
      <c r="P5621" s="33"/>
      <c r="Q5621" s="33"/>
      <c r="R5621" s="33"/>
      <c r="S5621" s="42"/>
      <c r="T5621" s="2"/>
      <c r="U5621" s="2"/>
      <c r="V5621" s="2"/>
      <c r="W5621" s="2"/>
      <c r="X5621" s="55"/>
      <c r="Y5621" s="62"/>
      <c r="Z5621" s="62"/>
      <c r="AA5621" s="62"/>
      <c r="AB5621" s="62"/>
      <c r="AC5621" s="68"/>
      <c r="AD5621" s="2"/>
      <c r="AE5621" s="2"/>
      <c r="AF5621" s="2"/>
      <c r="AG5621" s="2"/>
      <c r="AH5621" s="55"/>
      <c r="AI5621" s="72"/>
      <c r="AJ5621" s="72"/>
      <c r="AK5621" s="72"/>
      <c r="AL5621" s="72"/>
      <c r="AM5621" s="80"/>
      <c r="AN5621" s="2"/>
      <c r="AO5621" s="2"/>
      <c r="AP5621" s="2"/>
      <c r="AQ5621" s="2"/>
      <c r="AR5621" s="55"/>
      <c r="AS5621" s="85"/>
      <c r="AT5621" s="85"/>
      <c r="AU5621" s="85"/>
      <c r="AV5621" s="85"/>
      <c r="AW5621" s="100"/>
      <c r="AX5621" s="2"/>
      <c r="AY5621" s="2"/>
      <c r="AZ5621" s="2"/>
      <c r="BA5621" s="2"/>
      <c r="BB5621" s="55"/>
      <c r="BC5621" s="105"/>
      <c r="BD5621" s="105"/>
      <c r="BE5621" s="105"/>
      <c r="BF5621" s="105"/>
      <c r="BG5621" s="109"/>
      <c r="BH5621" s="2"/>
      <c r="BI5621" s="2"/>
      <c r="BJ5621" s="2"/>
      <c r="BK5621" s="2"/>
      <c r="BL5621" s="55"/>
      <c r="BM5621" s="48"/>
      <c r="BN5621" s="48"/>
      <c r="BO5621" s="48"/>
      <c r="BP5621" s="48"/>
      <c r="BQ5621" s="117"/>
      <c r="BR5621" s="2"/>
      <c r="BS5621" s="2"/>
      <c r="BT5621" s="2"/>
      <c r="BU5621" s="2"/>
      <c r="BV5621" s="55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18" t="s">
        <v>5</v>
      </c>
      <c r="H5622" s="3">
        <v>2024</v>
      </c>
      <c r="I5622" s="20" t="s">
        <v>287</v>
      </c>
      <c r="J5622" s="184" t="s">
        <v>291</v>
      </c>
      <c r="K5622" s="184" t="s">
        <v>319</v>
      </c>
      <c r="L5622" s="187">
        <f t="shared" si="189"/>
        <v>0</v>
      </c>
      <c r="M5622" s="187">
        <f t="shared" si="190"/>
        <v>0</v>
      </c>
      <c r="N5622" s="181"/>
      <c r="O5622" s="33"/>
      <c r="P5622" s="33"/>
      <c r="Q5622" s="33"/>
      <c r="R5622" s="33"/>
      <c r="S5622" s="42"/>
      <c r="T5622" s="2"/>
      <c r="U5622" s="2"/>
      <c r="V5622" s="2"/>
      <c r="W5622" s="2"/>
      <c r="X5622" s="55"/>
      <c r="Y5622" s="62"/>
      <c r="Z5622" s="62"/>
      <c r="AA5622" s="62"/>
      <c r="AB5622" s="62"/>
      <c r="AC5622" s="68"/>
      <c r="AD5622" s="2"/>
      <c r="AE5622" s="2"/>
      <c r="AF5622" s="2"/>
      <c r="AG5622" s="2"/>
      <c r="AH5622" s="55"/>
      <c r="AI5622" s="72"/>
      <c r="AJ5622" s="72"/>
      <c r="AK5622" s="72"/>
      <c r="AL5622" s="72"/>
      <c r="AM5622" s="80"/>
      <c r="AN5622" s="2"/>
      <c r="AO5622" s="2"/>
      <c r="AP5622" s="2"/>
      <c r="AQ5622" s="2"/>
      <c r="AR5622" s="55"/>
      <c r="AS5622" s="85"/>
      <c r="AT5622" s="85"/>
      <c r="AU5622" s="85"/>
      <c r="AV5622" s="85"/>
      <c r="AW5622" s="100"/>
      <c r="AX5622" s="2"/>
      <c r="AY5622" s="2"/>
      <c r="AZ5622" s="2"/>
      <c r="BA5622" s="2"/>
      <c r="BB5622" s="55"/>
      <c r="BC5622" s="105"/>
      <c r="BD5622" s="105"/>
      <c r="BE5622" s="105"/>
      <c r="BF5622" s="105"/>
      <c r="BG5622" s="109"/>
      <c r="BH5622" s="2"/>
      <c r="BI5622" s="2"/>
      <c r="BJ5622" s="2"/>
      <c r="BK5622" s="2"/>
      <c r="BL5622" s="55"/>
      <c r="BM5622" s="48"/>
      <c r="BN5622" s="48"/>
      <c r="BO5622" s="48"/>
      <c r="BP5622" s="48"/>
      <c r="BQ5622" s="117"/>
      <c r="BR5622" s="2"/>
      <c r="BS5622" s="2"/>
      <c r="BT5622" s="2"/>
      <c r="BU5622" s="2"/>
      <c r="BV5622" s="55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18" t="s">
        <v>5</v>
      </c>
      <c r="H5623" s="3">
        <v>2024</v>
      </c>
      <c r="I5623" s="20" t="s">
        <v>286</v>
      </c>
      <c r="J5623" s="184" t="s">
        <v>336</v>
      </c>
      <c r="K5623" s="184" t="s">
        <v>319</v>
      </c>
      <c r="L5623" s="187">
        <f t="shared" si="189"/>
        <v>0</v>
      </c>
      <c r="M5623" s="187">
        <f t="shared" si="190"/>
        <v>0</v>
      </c>
      <c r="N5623" s="181"/>
      <c r="O5623" s="33"/>
      <c r="P5623" s="33"/>
      <c r="Q5623" s="33"/>
      <c r="R5623" s="33"/>
      <c r="S5623" s="42"/>
      <c r="T5623" s="2"/>
      <c r="U5623" s="2"/>
      <c r="V5623" s="2"/>
      <c r="W5623" s="2"/>
      <c r="X5623" s="55"/>
      <c r="Y5623" s="62"/>
      <c r="Z5623" s="62"/>
      <c r="AA5623" s="62"/>
      <c r="AB5623" s="62"/>
      <c r="AC5623" s="68"/>
      <c r="AD5623" s="2"/>
      <c r="AE5623" s="2"/>
      <c r="AF5623" s="2"/>
      <c r="AG5623" s="2"/>
      <c r="AH5623" s="55"/>
      <c r="AI5623" s="72"/>
      <c r="AJ5623" s="72"/>
      <c r="AK5623" s="72"/>
      <c r="AL5623" s="72"/>
      <c r="AM5623" s="80"/>
      <c r="AN5623" s="2"/>
      <c r="AO5623" s="2"/>
      <c r="AP5623" s="2"/>
      <c r="AQ5623" s="2"/>
      <c r="AR5623" s="55"/>
      <c r="AS5623" s="85"/>
      <c r="AT5623" s="85"/>
      <c r="AU5623" s="85"/>
      <c r="AV5623" s="85"/>
      <c r="AW5623" s="100"/>
      <c r="AX5623" s="2"/>
      <c r="AY5623" s="2"/>
      <c r="AZ5623" s="2"/>
      <c r="BA5623" s="2"/>
      <c r="BB5623" s="55"/>
      <c r="BC5623" s="105"/>
      <c r="BD5623" s="105"/>
      <c r="BE5623" s="105"/>
      <c r="BF5623" s="105"/>
      <c r="BG5623" s="109"/>
      <c r="BH5623" s="2"/>
      <c r="BI5623" s="2"/>
      <c r="BJ5623" s="2"/>
      <c r="BK5623" s="2"/>
      <c r="BL5623" s="55"/>
      <c r="BM5623" s="48"/>
      <c r="BN5623" s="48"/>
      <c r="BO5623" s="48"/>
      <c r="BP5623" s="48"/>
      <c r="BQ5623" s="117"/>
      <c r="BR5623" s="2"/>
      <c r="BS5623" s="2"/>
      <c r="BT5623" s="2"/>
      <c r="BU5623" s="2"/>
      <c r="BV5623" s="55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18" t="s">
        <v>5</v>
      </c>
      <c r="H5624" s="3">
        <v>2024</v>
      </c>
      <c r="I5624" s="20" t="s">
        <v>286</v>
      </c>
      <c r="J5624" s="185" t="s">
        <v>337</v>
      </c>
      <c r="K5624" s="185" t="s">
        <v>318</v>
      </c>
      <c r="L5624" s="187">
        <f t="shared" si="189"/>
        <v>0</v>
      </c>
      <c r="M5624" s="187">
        <f t="shared" si="190"/>
        <v>0</v>
      </c>
      <c r="N5624" s="181"/>
      <c r="O5624" s="53"/>
      <c r="P5624" s="53"/>
      <c r="Q5624" s="53"/>
      <c r="R5624" s="53"/>
      <c r="S5624" s="54"/>
      <c r="T5624" s="8"/>
      <c r="U5624" s="8"/>
      <c r="V5624" s="8"/>
      <c r="W5624" s="8"/>
      <c r="X5624" s="122"/>
      <c r="Y5624" s="135"/>
      <c r="Z5624" s="135"/>
      <c r="AA5624" s="135"/>
      <c r="AB5624" s="135"/>
      <c r="AC5624" s="136"/>
      <c r="AD5624" s="8"/>
      <c r="AE5624" s="8"/>
      <c r="AF5624" s="8"/>
      <c r="AG5624" s="8"/>
      <c r="AH5624" s="122"/>
      <c r="AI5624" s="137"/>
      <c r="AJ5624" s="137"/>
      <c r="AK5624" s="137"/>
      <c r="AL5624" s="137"/>
      <c r="AM5624" s="138"/>
      <c r="AN5624" s="8"/>
      <c r="AO5624" s="8"/>
      <c r="AP5624" s="8"/>
      <c r="AQ5624" s="8"/>
      <c r="AR5624" s="122"/>
      <c r="AS5624" s="139"/>
      <c r="AT5624" s="139"/>
      <c r="AU5624" s="139"/>
      <c r="AV5624" s="139"/>
      <c r="AW5624" s="140"/>
      <c r="AX5624" s="8"/>
      <c r="AY5624" s="8"/>
      <c r="AZ5624" s="8"/>
      <c r="BA5624" s="8"/>
      <c r="BB5624" s="122"/>
      <c r="BC5624" s="141"/>
      <c r="BD5624" s="141"/>
      <c r="BE5624" s="141"/>
      <c r="BF5624" s="141"/>
      <c r="BG5624" s="142"/>
      <c r="BH5624" s="8"/>
      <c r="BI5624" s="8"/>
      <c r="BJ5624" s="8"/>
      <c r="BK5624" s="8"/>
      <c r="BL5624" s="122"/>
      <c r="BM5624" s="143"/>
      <c r="BN5624" s="143"/>
      <c r="BO5624" s="143"/>
      <c r="BP5624" s="143"/>
      <c r="BQ5624" s="144"/>
      <c r="BR5624" s="8"/>
      <c r="BS5624" s="8"/>
      <c r="BT5624" s="8"/>
      <c r="BU5624" s="8"/>
      <c r="BV5624" s="122"/>
    </row>
    <row r="5625" spans="1:74" ht="28.8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18" t="s">
        <v>5</v>
      </c>
      <c r="H5625" s="3">
        <v>2024</v>
      </c>
      <c r="I5625" s="20" t="s">
        <v>286</v>
      </c>
      <c r="J5625" s="185" t="s">
        <v>338</v>
      </c>
      <c r="K5625" s="185" t="s">
        <v>339</v>
      </c>
      <c r="L5625" s="187">
        <f t="shared" si="189"/>
        <v>0</v>
      </c>
      <c r="M5625" s="187">
        <f t="shared" si="190"/>
        <v>0</v>
      </c>
      <c r="N5625" s="181"/>
      <c r="O5625" s="53"/>
      <c r="P5625" s="53"/>
      <c r="Q5625" s="53"/>
      <c r="R5625" s="53"/>
      <c r="S5625" s="54"/>
      <c r="T5625" s="8"/>
      <c r="U5625" s="8"/>
      <c r="V5625" s="8"/>
      <c r="W5625" s="8"/>
      <c r="X5625" s="122"/>
      <c r="Y5625" s="135"/>
      <c r="Z5625" s="135"/>
      <c r="AA5625" s="135"/>
      <c r="AB5625" s="135"/>
      <c r="AC5625" s="136"/>
      <c r="AD5625" s="8"/>
      <c r="AE5625" s="8"/>
      <c r="AF5625" s="8"/>
      <c r="AG5625" s="8"/>
      <c r="AH5625" s="122"/>
      <c r="AI5625" s="137"/>
      <c r="AJ5625" s="137"/>
      <c r="AK5625" s="137"/>
      <c r="AL5625" s="137"/>
      <c r="AM5625" s="138"/>
      <c r="AN5625" s="8"/>
      <c r="AO5625" s="8"/>
      <c r="AP5625" s="8"/>
      <c r="AQ5625" s="8"/>
      <c r="AR5625" s="122"/>
      <c r="AS5625" s="139"/>
      <c r="AT5625" s="139"/>
      <c r="AU5625" s="139"/>
      <c r="AV5625" s="139"/>
      <c r="AW5625" s="140"/>
      <c r="AX5625" s="8"/>
      <c r="AY5625" s="8"/>
      <c r="AZ5625" s="8"/>
      <c r="BA5625" s="8"/>
      <c r="BB5625" s="122"/>
      <c r="BC5625" s="141"/>
      <c r="BD5625" s="141"/>
      <c r="BE5625" s="141"/>
      <c r="BF5625" s="141"/>
      <c r="BG5625" s="142"/>
      <c r="BH5625" s="8"/>
      <c r="BI5625" s="8"/>
      <c r="BJ5625" s="8"/>
      <c r="BK5625" s="8"/>
      <c r="BL5625" s="122"/>
      <c r="BM5625" s="143"/>
      <c r="BN5625" s="143"/>
      <c r="BO5625" s="143"/>
      <c r="BP5625" s="143"/>
      <c r="BQ5625" s="144"/>
      <c r="BR5625" s="8"/>
      <c r="BS5625" s="8"/>
      <c r="BT5625" s="8"/>
      <c r="BU5625" s="8"/>
      <c r="BV5625" s="122"/>
    </row>
    <row r="5626" spans="1:74" ht="28.8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18" t="s">
        <v>5</v>
      </c>
      <c r="H5626" s="3">
        <v>2024</v>
      </c>
      <c r="I5626" s="20" t="s">
        <v>286</v>
      </c>
      <c r="J5626" s="185" t="s">
        <v>340</v>
      </c>
      <c r="K5626" s="185" t="s">
        <v>318</v>
      </c>
      <c r="L5626" s="187">
        <f t="shared" si="189"/>
        <v>0</v>
      </c>
      <c r="M5626" s="187">
        <f t="shared" si="190"/>
        <v>0</v>
      </c>
      <c r="N5626" s="181"/>
      <c r="O5626" s="53"/>
      <c r="P5626" s="53"/>
      <c r="Q5626" s="53"/>
      <c r="R5626" s="53"/>
      <c r="S5626" s="54"/>
      <c r="T5626" s="8"/>
      <c r="U5626" s="8"/>
      <c r="V5626" s="8"/>
      <c r="W5626" s="8"/>
      <c r="X5626" s="122"/>
      <c r="Y5626" s="135"/>
      <c r="Z5626" s="135"/>
      <c r="AA5626" s="135"/>
      <c r="AB5626" s="135"/>
      <c r="AC5626" s="136"/>
      <c r="AD5626" s="8"/>
      <c r="AE5626" s="8"/>
      <c r="AF5626" s="8"/>
      <c r="AG5626" s="8"/>
      <c r="AH5626" s="122"/>
      <c r="AI5626" s="137"/>
      <c r="AJ5626" s="137"/>
      <c r="AK5626" s="137"/>
      <c r="AL5626" s="137"/>
      <c r="AM5626" s="138"/>
      <c r="AN5626" s="8"/>
      <c r="AO5626" s="8"/>
      <c r="AP5626" s="8"/>
      <c r="AQ5626" s="8"/>
      <c r="AR5626" s="122"/>
      <c r="AS5626" s="139"/>
      <c r="AT5626" s="139"/>
      <c r="AU5626" s="139"/>
      <c r="AV5626" s="139"/>
      <c r="AW5626" s="140"/>
      <c r="AX5626" s="8"/>
      <c r="AY5626" s="8"/>
      <c r="AZ5626" s="8"/>
      <c r="BA5626" s="8"/>
      <c r="BB5626" s="122"/>
      <c r="BC5626" s="141"/>
      <c r="BD5626" s="141"/>
      <c r="BE5626" s="141"/>
      <c r="BF5626" s="141"/>
      <c r="BG5626" s="142"/>
      <c r="BH5626" s="8"/>
      <c r="BI5626" s="8"/>
      <c r="BJ5626" s="8"/>
      <c r="BK5626" s="8"/>
      <c r="BL5626" s="122"/>
      <c r="BM5626" s="143"/>
      <c r="BN5626" s="143"/>
      <c r="BO5626" s="143"/>
      <c r="BP5626" s="143"/>
      <c r="BQ5626" s="144"/>
      <c r="BR5626" s="8"/>
      <c r="BS5626" s="8"/>
      <c r="BT5626" s="8"/>
      <c r="BU5626" s="8"/>
      <c r="BV5626" s="122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18" t="s">
        <v>5</v>
      </c>
      <c r="H5627" s="3">
        <v>2024</v>
      </c>
      <c r="I5627" s="20" t="s">
        <v>286</v>
      </c>
      <c r="J5627" s="185" t="s">
        <v>341</v>
      </c>
      <c r="K5627" s="185" t="s">
        <v>320</v>
      </c>
      <c r="L5627" s="187">
        <f t="shared" si="189"/>
        <v>0</v>
      </c>
      <c r="M5627" s="187">
        <f t="shared" si="190"/>
        <v>0</v>
      </c>
      <c r="N5627" s="181"/>
      <c r="O5627" s="53"/>
      <c r="P5627" s="53"/>
      <c r="Q5627" s="53"/>
      <c r="R5627" s="53"/>
      <c r="S5627" s="54"/>
      <c r="T5627" s="8"/>
      <c r="U5627" s="8"/>
      <c r="V5627" s="8"/>
      <c r="W5627" s="8"/>
      <c r="X5627" s="122"/>
      <c r="Y5627" s="135"/>
      <c r="Z5627" s="135"/>
      <c r="AA5627" s="135"/>
      <c r="AB5627" s="135"/>
      <c r="AC5627" s="136"/>
      <c r="AD5627" s="8"/>
      <c r="AE5627" s="8"/>
      <c r="AF5627" s="8"/>
      <c r="AG5627" s="8"/>
      <c r="AH5627" s="122"/>
      <c r="AI5627" s="137"/>
      <c r="AJ5627" s="137"/>
      <c r="AK5627" s="137"/>
      <c r="AL5627" s="137"/>
      <c r="AM5627" s="138"/>
      <c r="AN5627" s="8"/>
      <c r="AO5627" s="8"/>
      <c r="AP5627" s="8"/>
      <c r="AQ5627" s="8"/>
      <c r="AR5627" s="122"/>
      <c r="AS5627" s="139"/>
      <c r="AT5627" s="139"/>
      <c r="AU5627" s="139"/>
      <c r="AV5627" s="139"/>
      <c r="AW5627" s="140"/>
      <c r="AX5627" s="8"/>
      <c r="AY5627" s="8"/>
      <c r="AZ5627" s="8"/>
      <c r="BA5627" s="8"/>
      <c r="BB5627" s="122"/>
      <c r="BC5627" s="141"/>
      <c r="BD5627" s="141"/>
      <c r="BE5627" s="141"/>
      <c r="BF5627" s="141"/>
      <c r="BG5627" s="142"/>
      <c r="BH5627" s="8"/>
      <c r="BI5627" s="8"/>
      <c r="BJ5627" s="8"/>
      <c r="BK5627" s="8"/>
      <c r="BL5627" s="122"/>
      <c r="BM5627" s="143"/>
      <c r="BN5627" s="143"/>
      <c r="BO5627" s="143"/>
      <c r="BP5627" s="143"/>
      <c r="BQ5627" s="144"/>
      <c r="BR5627" s="8"/>
      <c r="BS5627" s="8"/>
      <c r="BT5627" s="8"/>
      <c r="BU5627" s="8"/>
      <c r="BV5627" s="122"/>
    </row>
    <row r="5628" spans="1:74" ht="28.8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18" t="s">
        <v>5</v>
      </c>
      <c r="H5628" s="3">
        <v>2024</v>
      </c>
      <c r="I5628" s="20" t="s">
        <v>286</v>
      </c>
      <c r="J5628" s="185" t="s">
        <v>342</v>
      </c>
      <c r="K5628" s="185" t="s">
        <v>320</v>
      </c>
      <c r="L5628" s="187">
        <f t="shared" si="189"/>
        <v>0</v>
      </c>
      <c r="M5628" s="187">
        <f t="shared" si="190"/>
        <v>0</v>
      </c>
      <c r="N5628" s="181"/>
      <c r="O5628" s="53"/>
      <c r="P5628" s="53"/>
      <c r="Q5628" s="53"/>
      <c r="R5628" s="53"/>
      <c r="S5628" s="54"/>
      <c r="T5628" s="8"/>
      <c r="U5628" s="8"/>
      <c r="V5628" s="8"/>
      <c r="W5628" s="8"/>
      <c r="X5628" s="122"/>
      <c r="Y5628" s="135"/>
      <c r="Z5628" s="135"/>
      <c r="AA5628" s="135"/>
      <c r="AB5628" s="135"/>
      <c r="AC5628" s="136"/>
      <c r="AD5628" s="8"/>
      <c r="AE5628" s="8"/>
      <c r="AF5628" s="8"/>
      <c r="AG5628" s="8"/>
      <c r="AH5628" s="122"/>
      <c r="AI5628" s="137"/>
      <c r="AJ5628" s="137"/>
      <c r="AK5628" s="137"/>
      <c r="AL5628" s="137"/>
      <c r="AM5628" s="138"/>
      <c r="AN5628" s="8"/>
      <c r="AO5628" s="8"/>
      <c r="AP5628" s="8"/>
      <c r="AQ5628" s="8"/>
      <c r="AR5628" s="122"/>
      <c r="AS5628" s="139"/>
      <c r="AT5628" s="139"/>
      <c r="AU5628" s="139"/>
      <c r="AV5628" s="139"/>
      <c r="AW5628" s="140"/>
      <c r="AX5628" s="8"/>
      <c r="AY5628" s="8"/>
      <c r="AZ5628" s="8"/>
      <c r="BA5628" s="8"/>
      <c r="BB5628" s="122"/>
      <c r="BC5628" s="141"/>
      <c r="BD5628" s="141"/>
      <c r="BE5628" s="141"/>
      <c r="BF5628" s="141"/>
      <c r="BG5628" s="142"/>
      <c r="BH5628" s="8"/>
      <c r="BI5628" s="8"/>
      <c r="BJ5628" s="8"/>
      <c r="BK5628" s="8"/>
      <c r="BL5628" s="122"/>
      <c r="BM5628" s="143"/>
      <c r="BN5628" s="143"/>
      <c r="BO5628" s="143"/>
      <c r="BP5628" s="143"/>
      <c r="BQ5628" s="144"/>
      <c r="BR5628" s="8"/>
      <c r="BS5628" s="8"/>
      <c r="BT5628" s="8"/>
      <c r="BU5628" s="8"/>
      <c r="BV5628" s="122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18" t="s">
        <v>5</v>
      </c>
      <c r="H5629" s="3">
        <v>2024</v>
      </c>
      <c r="I5629" s="20" t="s">
        <v>286</v>
      </c>
      <c r="J5629" s="185" t="s">
        <v>343</v>
      </c>
      <c r="K5629" s="185" t="s">
        <v>339</v>
      </c>
      <c r="L5629" s="187">
        <f t="shared" si="189"/>
        <v>0</v>
      </c>
      <c r="M5629" s="187">
        <f t="shared" si="190"/>
        <v>0</v>
      </c>
      <c r="N5629" s="181"/>
      <c r="O5629" s="53"/>
      <c r="P5629" s="53"/>
      <c r="Q5629" s="53"/>
      <c r="R5629" s="53"/>
      <c r="S5629" s="54"/>
      <c r="T5629" s="8"/>
      <c r="U5629" s="8"/>
      <c r="V5629" s="8"/>
      <c r="W5629" s="8"/>
      <c r="X5629" s="122"/>
      <c r="Y5629" s="135"/>
      <c r="Z5629" s="135"/>
      <c r="AA5629" s="135"/>
      <c r="AB5629" s="135"/>
      <c r="AC5629" s="136"/>
      <c r="AD5629" s="8"/>
      <c r="AE5629" s="8"/>
      <c r="AF5629" s="8"/>
      <c r="AG5629" s="8"/>
      <c r="AH5629" s="122"/>
      <c r="AI5629" s="137"/>
      <c r="AJ5629" s="137"/>
      <c r="AK5629" s="137"/>
      <c r="AL5629" s="137"/>
      <c r="AM5629" s="138"/>
      <c r="AN5629" s="8"/>
      <c r="AO5629" s="8"/>
      <c r="AP5629" s="8"/>
      <c r="AQ5629" s="8"/>
      <c r="AR5629" s="122"/>
      <c r="AS5629" s="139"/>
      <c r="AT5629" s="139"/>
      <c r="AU5629" s="139"/>
      <c r="AV5629" s="139"/>
      <c r="AW5629" s="140"/>
      <c r="AX5629" s="8"/>
      <c r="AY5629" s="8"/>
      <c r="AZ5629" s="8"/>
      <c r="BA5629" s="8"/>
      <c r="BB5629" s="122"/>
      <c r="BC5629" s="141"/>
      <c r="BD5629" s="141"/>
      <c r="BE5629" s="141"/>
      <c r="BF5629" s="141"/>
      <c r="BG5629" s="142"/>
      <c r="BH5629" s="8"/>
      <c r="BI5629" s="8"/>
      <c r="BJ5629" s="8"/>
      <c r="BK5629" s="8"/>
      <c r="BL5629" s="122"/>
      <c r="BM5629" s="143"/>
      <c r="BN5629" s="143"/>
      <c r="BO5629" s="143"/>
      <c r="BP5629" s="143"/>
      <c r="BQ5629" s="144"/>
      <c r="BR5629" s="8"/>
      <c r="BS5629" s="8"/>
      <c r="BT5629" s="8"/>
      <c r="BU5629" s="8"/>
      <c r="BV5629" s="122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18" t="s">
        <v>5</v>
      </c>
      <c r="H5630" s="3">
        <v>2024</v>
      </c>
      <c r="I5630" s="20" t="s">
        <v>288</v>
      </c>
      <c r="J5630" s="185" t="s">
        <v>344</v>
      </c>
      <c r="K5630" s="185" t="s">
        <v>318</v>
      </c>
      <c r="L5630" s="187">
        <f t="shared" si="189"/>
        <v>0</v>
      </c>
      <c r="M5630" s="187">
        <f t="shared" si="190"/>
        <v>0</v>
      </c>
      <c r="N5630" s="181"/>
      <c r="O5630" s="53"/>
      <c r="P5630" s="53"/>
      <c r="Q5630" s="53"/>
      <c r="R5630" s="53"/>
      <c r="S5630" s="54"/>
      <c r="T5630" s="8"/>
      <c r="U5630" s="8"/>
      <c r="V5630" s="8"/>
      <c r="W5630" s="8"/>
      <c r="X5630" s="122"/>
      <c r="Y5630" s="135"/>
      <c r="Z5630" s="135"/>
      <c r="AA5630" s="135"/>
      <c r="AB5630" s="135"/>
      <c r="AC5630" s="136"/>
      <c r="AD5630" s="8"/>
      <c r="AE5630" s="8"/>
      <c r="AF5630" s="8"/>
      <c r="AG5630" s="8"/>
      <c r="AH5630" s="122"/>
      <c r="AI5630" s="137"/>
      <c r="AJ5630" s="137"/>
      <c r="AK5630" s="137"/>
      <c r="AL5630" s="137"/>
      <c r="AM5630" s="138"/>
      <c r="AN5630" s="8"/>
      <c r="AO5630" s="8"/>
      <c r="AP5630" s="8"/>
      <c r="AQ5630" s="8"/>
      <c r="AR5630" s="122"/>
      <c r="AS5630" s="139"/>
      <c r="AT5630" s="139"/>
      <c r="AU5630" s="139"/>
      <c r="AV5630" s="139"/>
      <c r="AW5630" s="140"/>
      <c r="AX5630" s="8"/>
      <c r="AY5630" s="8"/>
      <c r="AZ5630" s="8"/>
      <c r="BA5630" s="8"/>
      <c r="BB5630" s="122"/>
      <c r="BC5630" s="141"/>
      <c r="BD5630" s="141"/>
      <c r="BE5630" s="141"/>
      <c r="BF5630" s="141"/>
      <c r="BG5630" s="142"/>
      <c r="BH5630" s="8"/>
      <c r="BI5630" s="8"/>
      <c r="BJ5630" s="8"/>
      <c r="BK5630" s="8"/>
      <c r="BL5630" s="122"/>
      <c r="BM5630" s="143"/>
      <c r="BN5630" s="143"/>
      <c r="BO5630" s="143"/>
      <c r="BP5630" s="143"/>
      <c r="BQ5630" s="144"/>
      <c r="BR5630" s="8"/>
      <c r="BS5630" s="8"/>
      <c r="BT5630" s="8"/>
      <c r="BU5630" s="8"/>
      <c r="BV5630" s="122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18" t="s">
        <v>5</v>
      </c>
      <c r="H5631" s="3">
        <v>2024</v>
      </c>
      <c r="I5631" s="20" t="s">
        <v>288</v>
      </c>
      <c r="J5631" s="184" t="s">
        <v>351</v>
      </c>
      <c r="K5631" s="184" t="s">
        <v>318</v>
      </c>
      <c r="L5631" s="187">
        <f t="shared" si="189"/>
        <v>0</v>
      </c>
      <c r="M5631" s="187">
        <f t="shared" si="190"/>
        <v>0</v>
      </c>
      <c r="N5631" s="181"/>
      <c r="O5631" s="53"/>
      <c r="P5631" s="53"/>
      <c r="Q5631" s="53"/>
      <c r="R5631" s="53"/>
      <c r="S5631" s="54"/>
      <c r="T5631" s="8"/>
      <c r="U5631" s="8"/>
      <c r="V5631" s="8"/>
      <c r="W5631" s="8"/>
      <c r="X5631" s="122"/>
      <c r="Y5631" s="135"/>
      <c r="Z5631" s="135"/>
      <c r="AA5631" s="135"/>
      <c r="AB5631" s="135"/>
      <c r="AC5631" s="136"/>
      <c r="AD5631" s="8"/>
      <c r="AE5631" s="8"/>
      <c r="AF5631" s="8"/>
      <c r="AG5631" s="8"/>
      <c r="AH5631" s="122"/>
      <c r="AI5631" s="137"/>
      <c r="AJ5631" s="137"/>
      <c r="AK5631" s="137"/>
      <c r="AL5631" s="137"/>
      <c r="AM5631" s="138"/>
      <c r="AN5631" s="8"/>
      <c r="AO5631" s="8"/>
      <c r="AP5631" s="8"/>
      <c r="AQ5631" s="8"/>
      <c r="AR5631" s="122"/>
      <c r="AS5631" s="139"/>
      <c r="AT5631" s="139"/>
      <c r="AU5631" s="139"/>
      <c r="AV5631" s="139"/>
      <c r="AW5631" s="140"/>
      <c r="AX5631" s="8"/>
      <c r="AY5631" s="8"/>
      <c r="AZ5631" s="8"/>
      <c r="BA5631" s="8"/>
      <c r="BB5631" s="122"/>
      <c r="BC5631" s="141"/>
      <c r="BD5631" s="141"/>
      <c r="BE5631" s="141"/>
      <c r="BF5631" s="141"/>
      <c r="BG5631" s="142"/>
      <c r="BH5631" s="8"/>
      <c r="BI5631" s="8"/>
      <c r="BJ5631" s="8"/>
      <c r="BK5631" s="8"/>
      <c r="BL5631" s="122"/>
      <c r="BM5631" s="143"/>
      <c r="BN5631" s="143"/>
      <c r="BO5631" s="143"/>
      <c r="BP5631" s="143"/>
      <c r="BQ5631" s="144"/>
      <c r="BR5631" s="8"/>
      <c r="BS5631" s="8"/>
      <c r="BT5631" s="8"/>
      <c r="BU5631" s="8"/>
      <c r="BV5631" s="122"/>
    </row>
    <row r="5632" spans="1:74" ht="28.8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18" t="s">
        <v>5</v>
      </c>
      <c r="H5632" s="3">
        <v>2024</v>
      </c>
      <c r="I5632" s="20" t="s">
        <v>288</v>
      </c>
      <c r="J5632" s="184" t="s">
        <v>352</v>
      </c>
      <c r="K5632" s="184" t="s">
        <v>321</v>
      </c>
      <c r="L5632" s="187">
        <f t="shared" si="189"/>
        <v>0</v>
      </c>
      <c r="M5632" s="187">
        <f t="shared" si="190"/>
        <v>0</v>
      </c>
      <c r="N5632" s="181"/>
      <c r="O5632" s="33"/>
      <c r="P5632" s="33"/>
      <c r="Q5632" s="33"/>
      <c r="R5632" s="33"/>
      <c r="S5632" s="42"/>
      <c r="T5632" s="2"/>
      <c r="U5632" s="2"/>
      <c r="V5632" s="2"/>
      <c r="W5632" s="2"/>
      <c r="X5632" s="55"/>
      <c r="Y5632" s="62"/>
      <c r="Z5632" s="62"/>
      <c r="AA5632" s="62"/>
      <c r="AB5632" s="62"/>
      <c r="AC5632" s="68"/>
      <c r="AD5632" s="2"/>
      <c r="AE5632" s="2"/>
      <c r="AF5632" s="2"/>
      <c r="AG5632" s="2"/>
      <c r="AH5632" s="55"/>
      <c r="AI5632" s="72"/>
      <c r="AJ5632" s="72"/>
      <c r="AK5632" s="72"/>
      <c r="AL5632" s="72"/>
      <c r="AM5632" s="80"/>
      <c r="AN5632" s="2"/>
      <c r="AO5632" s="2"/>
      <c r="AP5632" s="2"/>
      <c r="AQ5632" s="2"/>
      <c r="AR5632" s="55"/>
      <c r="AS5632" s="85"/>
      <c r="AT5632" s="85"/>
      <c r="AU5632" s="85"/>
      <c r="AV5632" s="85"/>
      <c r="AW5632" s="100"/>
      <c r="AX5632" s="2"/>
      <c r="AY5632" s="2"/>
      <c r="AZ5632" s="2"/>
      <c r="BA5632" s="2"/>
      <c r="BB5632" s="55"/>
      <c r="BC5632" s="105"/>
      <c r="BD5632" s="105"/>
      <c r="BE5632" s="105"/>
      <c r="BF5632" s="105"/>
      <c r="BG5632" s="109"/>
      <c r="BH5632" s="2"/>
      <c r="BI5632" s="2"/>
      <c r="BJ5632" s="2"/>
      <c r="BK5632" s="2"/>
      <c r="BL5632" s="55"/>
      <c r="BM5632" s="48"/>
      <c r="BN5632" s="48"/>
      <c r="BO5632" s="48"/>
      <c r="BP5632" s="48"/>
      <c r="BQ5632" s="117"/>
      <c r="BR5632" s="2"/>
      <c r="BS5632" s="2"/>
      <c r="BT5632" s="2"/>
      <c r="BU5632" s="2"/>
      <c r="BV5632" s="55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18" t="s">
        <v>5</v>
      </c>
      <c r="H5633" s="3">
        <v>2024</v>
      </c>
      <c r="I5633" s="20" t="s">
        <v>288</v>
      </c>
      <c r="J5633" s="184" t="s">
        <v>345</v>
      </c>
      <c r="K5633" s="184" t="s">
        <v>318</v>
      </c>
      <c r="L5633" s="187">
        <f t="shared" si="189"/>
        <v>0</v>
      </c>
      <c r="M5633" s="187">
        <f t="shared" si="190"/>
        <v>0</v>
      </c>
      <c r="N5633" s="181"/>
      <c r="O5633" s="34"/>
      <c r="P5633" s="33"/>
      <c r="Q5633" s="33"/>
      <c r="R5633" s="33"/>
      <c r="S5633" s="42"/>
      <c r="T5633" s="3"/>
      <c r="U5633" s="2"/>
      <c r="V5633" s="2"/>
      <c r="W5633" s="2"/>
      <c r="X5633" s="55"/>
      <c r="Y5633" s="64"/>
      <c r="Z5633" s="62"/>
      <c r="AA5633" s="62"/>
      <c r="AB5633" s="62"/>
      <c r="AC5633" s="68"/>
      <c r="AD5633" s="3"/>
      <c r="AE5633" s="2"/>
      <c r="AF5633" s="2"/>
      <c r="AG5633" s="2"/>
      <c r="AH5633" s="55"/>
      <c r="AI5633" s="73"/>
      <c r="AJ5633" s="72"/>
      <c r="AK5633" s="72"/>
      <c r="AL5633" s="72"/>
      <c r="AM5633" s="80"/>
      <c r="AN5633" s="3"/>
      <c r="AO5633" s="2"/>
      <c r="AP5633" s="2"/>
      <c r="AQ5633" s="2"/>
      <c r="AR5633" s="55"/>
      <c r="AS5633" s="86"/>
      <c r="AT5633" s="85"/>
      <c r="AU5633" s="85"/>
      <c r="AV5633" s="85"/>
      <c r="AW5633" s="100"/>
      <c r="AX5633" s="3"/>
      <c r="AY5633" s="2"/>
      <c r="AZ5633" s="2"/>
      <c r="BA5633" s="2"/>
      <c r="BB5633" s="55"/>
      <c r="BC5633" s="106"/>
      <c r="BD5633" s="105"/>
      <c r="BE5633" s="105"/>
      <c r="BF5633" s="105"/>
      <c r="BG5633" s="109"/>
      <c r="BH5633" s="3"/>
      <c r="BI5633" s="2"/>
      <c r="BJ5633" s="2"/>
      <c r="BK5633" s="2"/>
      <c r="BL5633" s="55"/>
      <c r="BM5633" s="49"/>
      <c r="BN5633" s="48"/>
      <c r="BO5633" s="48"/>
      <c r="BP5633" s="48"/>
      <c r="BQ5633" s="117"/>
      <c r="BR5633" s="3"/>
      <c r="BS5633" s="2"/>
      <c r="BT5633" s="2"/>
      <c r="BU5633" s="2"/>
      <c r="BV5633" s="55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18" t="s">
        <v>5</v>
      </c>
      <c r="H5634" s="3">
        <v>2024</v>
      </c>
      <c r="I5634" s="20" t="s">
        <v>289</v>
      </c>
      <c r="J5634" s="184" t="s">
        <v>268</v>
      </c>
      <c r="K5634" s="184" t="s">
        <v>318</v>
      </c>
      <c r="L5634" s="187">
        <f t="shared" si="189"/>
        <v>7.4999999999999997E-2</v>
      </c>
      <c r="M5634" s="187">
        <f t="shared" si="190"/>
        <v>175.90299999999999</v>
      </c>
      <c r="N5634" s="181" t="s">
        <v>517</v>
      </c>
      <c r="O5634" s="33"/>
      <c r="P5634" s="33"/>
      <c r="Q5634" s="33"/>
      <c r="R5634" s="33"/>
      <c r="S5634" s="42"/>
      <c r="T5634" s="2"/>
      <c r="U5634" s="2"/>
      <c r="V5634" s="2"/>
      <c r="W5634" s="2"/>
      <c r="X5634" s="55"/>
      <c r="Y5634" s="62"/>
      <c r="Z5634" s="62"/>
      <c r="AA5634" s="62"/>
      <c r="AB5634" s="62"/>
      <c r="AC5634" s="68"/>
      <c r="AD5634" s="2">
        <v>1</v>
      </c>
      <c r="AE5634" s="2"/>
      <c r="AF5634" s="2"/>
      <c r="AG5634" s="2">
        <v>7.4999999999999997E-2</v>
      </c>
      <c r="AH5634" s="55">
        <v>175.90299999999999</v>
      </c>
      <c r="AI5634" s="72"/>
      <c r="AJ5634" s="72"/>
      <c r="AK5634" s="72"/>
      <c r="AL5634" s="72"/>
      <c r="AM5634" s="80"/>
      <c r="AN5634" s="2"/>
      <c r="AO5634" s="2"/>
      <c r="AP5634" s="2"/>
      <c r="AQ5634" s="2"/>
      <c r="AR5634" s="55"/>
      <c r="AS5634" s="85"/>
      <c r="AT5634" s="85"/>
      <c r="AU5634" s="85"/>
      <c r="AV5634" s="85"/>
      <c r="AW5634" s="100"/>
      <c r="AX5634" s="2"/>
      <c r="AY5634" s="2"/>
      <c r="AZ5634" s="2"/>
      <c r="BA5634" s="2"/>
      <c r="BB5634" s="55"/>
      <c r="BC5634" s="105"/>
      <c r="BD5634" s="105"/>
      <c r="BE5634" s="105"/>
      <c r="BF5634" s="105"/>
      <c r="BG5634" s="109"/>
      <c r="BH5634" s="2"/>
      <c r="BI5634" s="2"/>
      <c r="BJ5634" s="2"/>
      <c r="BK5634" s="2"/>
      <c r="BL5634" s="55"/>
      <c r="BM5634" s="48"/>
      <c r="BN5634" s="48"/>
      <c r="BO5634" s="48"/>
      <c r="BP5634" s="48"/>
      <c r="BQ5634" s="117"/>
      <c r="BR5634" s="2"/>
      <c r="BS5634" s="2"/>
      <c r="BT5634" s="2"/>
      <c r="BU5634" s="2"/>
      <c r="BV5634" s="55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18" t="s">
        <v>5</v>
      </c>
      <c r="H5635" s="3">
        <v>2024</v>
      </c>
      <c r="I5635" s="20" t="s">
        <v>289</v>
      </c>
      <c r="J5635" s="184" t="s">
        <v>292</v>
      </c>
      <c r="K5635" s="184" t="s">
        <v>318</v>
      </c>
      <c r="L5635" s="187">
        <f t="shared" si="189"/>
        <v>0</v>
      </c>
      <c r="M5635" s="187">
        <f t="shared" si="190"/>
        <v>0</v>
      </c>
      <c r="N5635" s="181"/>
      <c r="O5635" s="33"/>
      <c r="P5635" s="33"/>
      <c r="Q5635" s="33"/>
      <c r="R5635" s="33"/>
      <c r="S5635" s="42"/>
      <c r="T5635" s="2"/>
      <c r="U5635" s="2"/>
      <c r="V5635" s="2"/>
      <c r="W5635" s="2"/>
      <c r="X5635" s="55"/>
      <c r="Y5635" s="62"/>
      <c r="Z5635" s="62"/>
      <c r="AA5635" s="62"/>
      <c r="AB5635" s="62"/>
      <c r="AC5635" s="68"/>
      <c r="AD5635" s="2"/>
      <c r="AE5635" s="2"/>
      <c r="AF5635" s="2"/>
      <c r="AG5635" s="2"/>
      <c r="AH5635" s="55"/>
      <c r="AI5635" s="72"/>
      <c r="AJ5635" s="72"/>
      <c r="AK5635" s="72"/>
      <c r="AL5635" s="72"/>
      <c r="AM5635" s="80"/>
      <c r="AN5635" s="2"/>
      <c r="AO5635" s="2"/>
      <c r="AP5635" s="2"/>
      <c r="AQ5635" s="2"/>
      <c r="AR5635" s="55"/>
      <c r="AS5635" s="85"/>
      <c r="AT5635" s="85"/>
      <c r="AU5635" s="85"/>
      <c r="AV5635" s="85"/>
      <c r="AW5635" s="100"/>
      <c r="AX5635" s="2"/>
      <c r="AY5635" s="2"/>
      <c r="AZ5635" s="2"/>
      <c r="BA5635" s="2"/>
      <c r="BB5635" s="55"/>
      <c r="BC5635" s="105"/>
      <c r="BD5635" s="105"/>
      <c r="BE5635" s="105"/>
      <c r="BF5635" s="105"/>
      <c r="BG5635" s="109"/>
      <c r="BH5635" s="2"/>
      <c r="BI5635" s="2"/>
      <c r="BJ5635" s="2"/>
      <c r="BK5635" s="2"/>
      <c r="BL5635" s="55"/>
      <c r="BM5635" s="48"/>
      <c r="BN5635" s="48"/>
      <c r="BO5635" s="48"/>
      <c r="BP5635" s="48"/>
      <c r="BQ5635" s="117"/>
      <c r="BR5635" s="2"/>
      <c r="BS5635" s="2"/>
      <c r="BT5635" s="2"/>
      <c r="BU5635" s="2"/>
      <c r="BV5635" s="55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18" t="s">
        <v>5</v>
      </c>
      <c r="H5636" s="3">
        <v>2024</v>
      </c>
      <c r="I5636" s="20" t="s">
        <v>285</v>
      </c>
      <c r="J5636" s="184" t="s">
        <v>293</v>
      </c>
      <c r="K5636" s="184" t="s">
        <v>318</v>
      </c>
      <c r="L5636" s="187">
        <f t="shared" si="189"/>
        <v>0</v>
      </c>
      <c r="M5636" s="187">
        <f t="shared" si="190"/>
        <v>0</v>
      </c>
      <c r="N5636" s="181"/>
      <c r="O5636" s="33"/>
      <c r="P5636" s="33"/>
      <c r="Q5636" s="33"/>
      <c r="R5636" s="34"/>
      <c r="S5636" s="41"/>
      <c r="T5636" s="2"/>
      <c r="U5636" s="2"/>
      <c r="V5636" s="2"/>
      <c r="W5636" s="3"/>
      <c r="X5636" s="56"/>
      <c r="Y5636" s="62"/>
      <c r="Z5636" s="62"/>
      <c r="AA5636" s="62"/>
      <c r="AB5636" s="64"/>
      <c r="AC5636" s="69"/>
      <c r="AD5636" s="2"/>
      <c r="AE5636" s="2"/>
      <c r="AF5636" s="2"/>
      <c r="AG5636" s="3"/>
      <c r="AH5636" s="56"/>
      <c r="AI5636" s="72"/>
      <c r="AJ5636" s="72"/>
      <c r="AK5636" s="72"/>
      <c r="AL5636" s="73"/>
      <c r="AM5636" s="81"/>
      <c r="AN5636" s="2"/>
      <c r="AO5636" s="2"/>
      <c r="AP5636" s="2"/>
      <c r="AQ5636" s="3"/>
      <c r="AR5636" s="56"/>
      <c r="AS5636" s="85"/>
      <c r="AT5636" s="85"/>
      <c r="AU5636" s="85"/>
      <c r="AV5636" s="86"/>
      <c r="AW5636" s="101"/>
      <c r="AX5636" s="2"/>
      <c r="AY5636" s="2"/>
      <c r="AZ5636" s="2"/>
      <c r="BA5636" s="3"/>
      <c r="BB5636" s="56"/>
      <c r="BC5636" s="105"/>
      <c r="BD5636" s="105"/>
      <c r="BE5636" s="105"/>
      <c r="BF5636" s="106"/>
      <c r="BG5636" s="110"/>
      <c r="BH5636" s="2"/>
      <c r="BI5636" s="2"/>
      <c r="BJ5636" s="2"/>
      <c r="BK5636" s="3"/>
      <c r="BL5636" s="56"/>
      <c r="BM5636" s="48"/>
      <c r="BN5636" s="48"/>
      <c r="BO5636" s="48"/>
      <c r="BP5636" s="49"/>
      <c r="BQ5636" s="118"/>
      <c r="BR5636" s="2"/>
      <c r="BS5636" s="2"/>
      <c r="BT5636" s="2"/>
      <c r="BU5636" s="3"/>
      <c r="BV5636" s="56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18" t="s">
        <v>5</v>
      </c>
      <c r="H5637" s="3">
        <v>2024</v>
      </c>
      <c r="I5637" s="20" t="s">
        <v>287</v>
      </c>
      <c r="J5637" s="184" t="s">
        <v>269</v>
      </c>
      <c r="K5637" s="184" t="s">
        <v>320</v>
      </c>
      <c r="L5637" s="187">
        <f t="shared" si="189"/>
        <v>0</v>
      </c>
      <c r="M5637" s="187">
        <f t="shared" si="190"/>
        <v>0</v>
      </c>
      <c r="N5637" s="181"/>
      <c r="O5637" s="33"/>
      <c r="P5637" s="33"/>
      <c r="Q5637" s="33"/>
      <c r="R5637" s="33"/>
      <c r="S5637" s="42"/>
      <c r="T5637" s="2"/>
      <c r="U5637" s="2"/>
      <c r="V5637" s="2"/>
      <c r="W5637" s="2"/>
      <c r="X5637" s="55"/>
      <c r="Y5637" s="62"/>
      <c r="Z5637" s="62"/>
      <c r="AA5637" s="62"/>
      <c r="AB5637" s="64"/>
      <c r="AC5637" s="68"/>
      <c r="AD5637" s="2"/>
      <c r="AE5637" s="2"/>
      <c r="AF5637" s="2"/>
      <c r="AG5637" s="2"/>
      <c r="AH5637" s="55"/>
      <c r="AI5637" s="72"/>
      <c r="AJ5637" s="72"/>
      <c r="AK5637" s="72"/>
      <c r="AL5637" s="72"/>
      <c r="AM5637" s="80"/>
      <c r="AN5637" s="2"/>
      <c r="AO5637" s="2"/>
      <c r="AP5637" s="2"/>
      <c r="AQ5637" s="2"/>
      <c r="AR5637" s="55"/>
      <c r="AS5637" s="85"/>
      <c r="AT5637" s="85"/>
      <c r="AU5637" s="85"/>
      <c r="AV5637" s="85"/>
      <c r="AW5637" s="100"/>
      <c r="AX5637" s="2"/>
      <c r="AY5637" s="2"/>
      <c r="AZ5637" s="2"/>
      <c r="BA5637" s="2"/>
      <c r="BB5637" s="55"/>
      <c r="BC5637" s="105"/>
      <c r="BD5637" s="105"/>
      <c r="BE5637" s="105"/>
      <c r="BF5637" s="105"/>
      <c r="BG5637" s="109"/>
      <c r="BH5637" s="2"/>
      <c r="BI5637" s="2"/>
      <c r="BJ5637" s="2"/>
      <c r="BK5637" s="2"/>
      <c r="BL5637" s="55"/>
      <c r="BM5637" s="48"/>
      <c r="BN5637" s="48"/>
      <c r="BO5637" s="48"/>
      <c r="BP5637" s="48"/>
      <c r="BQ5637" s="117"/>
      <c r="BR5637" s="2"/>
      <c r="BS5637" s="2"/>
      <c r="BT5637" s="2"/>
      <c r="BU5637" s="2"/>
      <c r="BV5637" s="55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18" t="s">
        <v>5</v>
      </c>
      <c r="H5638" s="3">
        <v>2024</v>
      </c>
      <c r="I5638" s="20" t="s">
        <v>287</v>
      </c>
      <c r="J5638" s="184" t="s">
        <v>270</v>
      </c>
      <c r="K5638" s="184" t="s">
        <v>320</v>
      </c>
      <c r="L5638" s="187">
        <f t="shared" ref="L5638:L5701" si="191">SUM(R5638,W5638,AB5638,AG5638,AL5638,AQ5638,AV5638,BA5638,BF5638,BK5638,BP5638,BU5638)</f>
        <v>0</v>
      </c>
      <c r="M5638" s="187">
        <f t="shared" ref="M5638:M5701" si="192">SUM(S5638,X5638,AC5638,AH5638,AM5638,AR5638,AW5638,BB5638,BG5638,BL5638,BQ5638,BV5638)</f>
        <v>0</v>
      </c>
      <c r="N5638" s="181"/>
      <c r="O5638" s="33"/>
      <c r="P5638" s="33"/>
      <c r="Q5638" s="33"/>
      <c r="R5638" s="33"/>
      <c r="S5638" s="42"/>
      <c r="T5638" s="2"/>
      <c r="U5638" s="2"/>
      <c r="V5638" s="2"/>
      <c r="W5638" s="2"/>
      <c r="X5638" s="55"/>
      <c r="Y5638" s="62"/>
      <c r="Z5638" s="62"/>
      <c r="AA5638" s="62"/>
      <c r="AB5638" s="62"/>
      <c r="AC5638" s="68"/>
      <c r="AD5638" s="2"/>
      <c r="AE5638" s="2"/>
      <c r="AF5638" s="2"/>
      <c r="AG5638" s="2"/>
      <c r="AH5638" s="55"/>
      <c r="AI5638" s="72"/>
      <c r="AJ5638" s="72"/>
      <c r="AK5638" s="72"/>
      <c r="AL5638" s="72"/>
      <c r="AM5638" s="80"/>
      <c r="AN5638" s="2"/>
      <c r="AO5638" s="2"/>
      <c r="AP5638" s="2"/>
      <c r="AQ5638" s="2"/>
      <c r="AR5638" s="55"/>
      <c r="AS5638" s="85"/>
      <c r="AT5638" s="85"/>
      <c r="AU5638" s="85"/>
      <c r="AV5638" s="85"/>
      <c r="AW5638" s="100"/>
      <c r="AX5638" s="2"/>
      <c r="AY5638" s="2"/>
      <c r="AZ5638" s="2"/>
      <c r="BA5638" s="2"/>
      <c r="BB5638" s="55"/>
      <c r="BC5638" s="105"/>
      <c r="BD5638" s="105"/>
      <c r="BE5638" s="105"/>
      <c r="BF5638" s="105"/>
      <c r="BG5638" s="109"/>
      <c r="BH5638" s="2"/>
      <c r="BI5638" s="2"/>
      <c r="BJ5638" s="2"/>
      <c r="BK5638" s="2"/>
      <c r="BL5638" s="55"/>
      <c r="BM5638" s="48"/>
      <c r="BN5638" s="48"/>
      <c r="BO5638" s="48"/>
      <c r="BP5638" s="48"/>
      <c r="BQ5638" s="117"/>
      <c r="BR5638" s="2"/>
      <c r="BS5638" s="2"/>
      <c r="BT5638" s="2"/>
      <c r="BU5638" s="2"/>
      <c r="BV5638" s="55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18" t="s">
        <v>5</v>
      </c>
      <c r="H5639" s="3">
        <v>2024</v>
      </c>
      <c r="I5639" s="20" t="s">
        <v>290</v>
      </c>
      <c r="J5639" s="184" t="s">
        <v>271</v>
      </c>
      <c r="K5639" s="184" t="s">
        <v>321</v>
      </c>
      <c r="L5639" s="187">
        <f t="shared" si="191"/>
        <v>0</v>
      </c>
      <c r="M5639" s="187">
        <f t="shared" si="192"/>
        <v>0</v>
      </c>
      <c r="N5639" s="181"/>
      <c r="O5639" s="33"/>
      <c r="P5639" s="33"/>
      <c r="Q5639" s="33"/>
      <c r="R5639" s="33"/>
      <c r="S5639" s="42"/>
      <c r="T5639" s="2"/>
      <c r="U5639" s="2"/>
      <c r="V5639" s="2"/>
      <c r="W5639" s="2"/>
      <c r="X5639" s="55"/>
      <c r="Y5639" s="62"/>
      <c r="Z5639" s="62"/>
      <c r="AA5639" s="62"/>
      <c r="AB5639" s="62"/>
      <c r="AC5639" s="68"/>
      <c r="AD5639" s="2"/>
      <c r="AE5639" s="2"/>
      <c r="AF5639" s="2"/>
      <c r="AG5639" s="2"/>
      <c r="AH5639" s="55"/>
      <c r="AI5639" s="72"/>
      <c r="AJ5639" s="72"/>
      <c r="AK5639" s="72"/>
      <c r="AL5639" s="72"/>
      <c r="AM5639" s="80"/>
      <c r="AN5639" s="2"/>
      <c r="AO5639" s="2"/>
      <c r="AP5639" s="2"/>
      <c r="AQ5639" s="2"/>
      <c r="AR5639" s="55"/>
      <c r="AS5639" s="85"/>
      <c r="AT5639" s="85"/>
      <c r="AU5639" s="85"/>
      <c r="AV5639" s="85"/>
      <c r="AW5639" s="100"/>
      <c r="AX5639" s="2"/>
      <c r="AY5639" s="2"/>
      <c r="AZ5639" s="2"/>
      <c r="BA5639" s="2"/>
      <c r="BB5639" s="55"/>
      <c r="BC5639" s="105"/>
      <c r="BD5639" s="105"/>
      <c r="BE5639" s="105"/>
      <c r="BF5639" s="105"/>
      <c r="BG5639" s="109"/>
      <c r="BH5639" s="2"/>
      <c r="BI5639" s="2"/>
      <c r="BJ5639" s="2"/>
      <c r="BK5639" s="2"/>
      <c r="BL5639" s="55"/>
      <c r="BM5639" s="48"/>
      <c r="BN5639" s="48"/>
      <c r="BO5639" s="48"/>
      <c r="BP5639" s="48"/>
      <c r="BQ5639" s="117"/>
      <c r="BR5639" s="2"/>
      <c r="BS5639" s="2"/>
      <c r="BT5639" s="2"/>
      <c r="BU5639" s="2"/>
      <c r="BV5639" s="55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18" t="s">
        <v>5</v>
      </c>
      <c r="H5640" s="3">
        <v>2024</v>
      </c>
      <c r="I5640" s="20" t="s">
        <v>284</v>
      </c>
      <c r="J5640" s="184" t="s">
        <v>294</v>
      </c>
      <c r="K5640" s="184" t="s">
        <v>320</v>
      </c>
      <c r="L5640" s="187">
        <f t="shared" si="191"/>
        <v>0</v>
      </c>
      <c r="M5640" s="187">
        <f t="shared" si="192"/>
        <v>0</v>
      </c>
      <c r="N5640" s="181"/>
      <c r="O5640" s="33"/>
      <c r="P5640" s="33"/>
      <c r="Q5640" s="33"/>
      <c r="R5640" s="33"/>
      <c r="S5640" s="42"/>
      <c r="T5640" s="2"/>
      <c r="U5640" s="2"/>
      <c r="V5640" s="2"/>
      <c r="W5640" s="2"/>
      <c r="X5640" s="55"/>
      <c r="Y5640" s="62"/>
      <c r="Z5640" s="62"/>
      <c r="AA5640" s="62"/>
      <c r="AB5640" s="62"/>
      <c r="AC5640" s="68"/>
      <c r="AD5640" s="2"/>
      <c r="AE5640" s="2"/>
      <c r="AF5640" s="2"/>
      <c r="AG5640" s="2"/>
      <c r="AH5640" s="55"/>
      <c r="AI5640" s="72"/>
      <c r="AJ5640" s="72"/>
      <c r="AK5640" s="72"/>
      <c r="AL5640" s="72"/>
      <c r="AM5640" s="80"/>
      <c r="AN5640" s="2"/>
      <c r="AO5640" s="2"/>
      <c r="AP5640" s="2"/>
      <c r="AQ5640" s="2"/>
      <c r="AR5640" s="55"/>
      <c r="AS5640" s="85"/>
      <c r="AT5640" s="85"/>
      <c r="AU5640" s="85"/>
      <c r="AV5640" s="85"/>
      <c r="AW5640" s="100"/>
      <c r="AX5640" s="2"/>
      <c r="AY5640" s="2"/>
      <c r="AZ5640" s="2"/>
      <c r="BA5640" s="2"/>
      <c r="BB5640" s="55"/>
      <c r="BC5640" s="105"/>
      <c r="BD5640" s="105"/>
      <c r="BE5640" s="105"/>
      <c r="BF5640" s="105"/>
      <c r="BG5640" s="109"/>
      <c r="BH5640" s="2"/>
      <c r="BI5640" s="2"/>
      <c r="BJ5640" s="2"/>
      <c r="BK5640" s="2"/>
      <c r="BL5640" s="55"/>
      <c r="BM5640" s="48"/>
      <c r="BN5640" s="48"/>
      <c r="BO5640" s="48"/>
      <c r="BP5640" s="48"/>
      <c r="BQ5640" s="117"/>
      <c r="BR5640" s="2"/>
      <c r="BS5640" s="2"/>
      <c r="BT5640" s="2"/>
      <c r="BU5640" s="2"/>
      <c r="BV5640" s="55"/>
    </row>
    <row r="5641" spans="1:74" ht="28.8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18" t="s">
        <v>5</v>
      </c>
      <c r="H5641" s="3">
        <v>2024</v>
      </c>
      <c r="I5641" s="20" t="s">
        <v>284</v>
      </c>
      <c r="J5641" s="184" t="s">
        <v>346</v>
      </c>
      <c r="K5641" s="184" t="s">
        <v>320</v>
      </c>
      <c r="L5641" s="187">
        <f t="shared" si="191"/>
        <v>0</v>
      </c>
      <c r="M5641" s="187">
        <f t="shared" si="192"/>
        <v>0</v>
      </c>
      <c r="N5641" s="181"/>
      <c r="O5641" s="33"/>
      <c r="P5641" s="33"/>
      <c r="Q5641" s="33"/>
      <c r="R5641" s="33"/>
      <c r="S5641" s="42"/>
      <c r="T5641" s="2"/>
      <c r="U5641" s="2"/>
      <c r="V5641" s="2"/>
      <c r="W5641" s="2"/>
      <c r="X5641" s="55"/>
      <c r="Y5641" s="62"/>
      <c r="Z5641" s="62"/>
      <c r="AA5641" s="62"/>
      <c r="AB5641" s="62"/>
      <c r="AC5641" s="68"/>
      <c r="AD5641" s="2"/>
      <c r="AE5641" s="2"/>
      <c r="AF5641" s="2"/>
      <c r="AG5641" s="2"/>
      <c r="AH5641" s="55"/>
      <c r="AI5641" s="72"/>
      <c r="AJ5641" s="72"/>
      <c r="AK5641" s="72"/>
      <c r="AL5641" s="72"/>
      <c r="AM5641" s="80"/>
      <c r="AN5641" s="2"/>
      <c r="AO5641" s="2"/>
      <c r="AP5641" s="2"/>
      <c r="AQ5641" s="2"/>
      <c r="AR5641" s="55"/>
      <c r="AS5641" s="85"/>
      <c r="AT5641" s="85"/>
      <c r="AU5641" s="85"/>
      <c r="AV5641" s="85"/>
      <c r="AW5641" s="100"/>
      <c r="AX5641" s="2"/>
      <c r="AY5641" s="2"/>
      <c r="AZ5641" s="2"/>
      <c r="BA5641" s="2"/>
      <c r="BB5641" s="55"/>
      <c r="BC5641" s="105"/>
      <c r="BD5641" s="105"/>
      <c r="BE5641" s="105"/>
      <c r="BF5641" s="105"/>
      <c r="BG5641" s="109"/>
      <c r="BH5641" s="2"/>
      <c r="BI5641" s="2"/>
      <c r="BJ5641" s="2"/>
      <c r="BK5641" s="2"/>
      <c r="BL5641" s="55"/>
      <c r="BM5641" s="48"/>
      <c r="BN5641" s="48"/>
      <c r="BO5641" s="48"/>
      <c r="BP5641" s="48"/>
      <c r="BQ5641" s="117"/>
      <c r="BR5641" s="2"/>
      <c r="BS5641" s="2"/>
      <c r="BT5641" s="2"/>
      <c r="BU5641" s="2"/>
      <c r="BV5641" s="55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18" t="s">
        <v>5</v>
      </c>
      <c r="H5642" s="3">
        <v>2024</v>
      </c>
      <c r="I5642" s="20" t="s">
        <v>284</v>
      </c>
      <c r="J5642" s="184" t="s">
        <v>295</v>
      </c>
      <c r="K5642" s="184" t="s">
        <v>320</v>
      </c>
      <c r="L5642" s="187">
        <f t="shared" si="191"/>
        <v>0</v>
      </c>
      <c r="M5642" s="187">
        <f t="shared" si="192"/>
        <v>0</v>
      </c>
      <c r="N5642" s="181"/>
      <c r="O5642" s="33"/>
      <c r="P5642" s="33"/>
      <c r="Q5642" s="33"/>
      <c r="R5642" s="33"/>
      <c r="S5642" s="42"/>
      <c r="T5642" s="2"/>
      <c r="U5642" s="2"/>
      <c r="V5642" s="2"/>
      <c r="W5642" s="2"/>
      <c r="X5642" s="55"/>
      <c r="Y5642" s="62"/>
      <c r="Z5642" s="62"/>
      <c r="AA5642" s="62"/>
      <c r="AB5642" s="62"/>
      <c r="AC5642" s="68"/>
      <c r="AD5642" s="2"/>
      <c r="AE5642" s="2"/>
      <c r="AF5642" s="2"/>
      <c r="AG5642" s="2"/>
      <c r="AH5642" s="55"/>
      <c r="AI5642" s="72"/>
      <c r="AJ5642" s="72"/>
      <c r="AK5642" s="72"/>
      <c r="AL5642" s="72"/>
      <c r="AM5642" s="80"/>
      <c r="AN5642" s="2"/>
      <c r="AO5642" s="2"/>
      <c r="AP5642" s="2"/>
      <c r="AQ5642" s="2"/>
      <c r="AR5642" s="55"/>
      <c r="AS5642" s="85"/>
      <c r="AT5642" s="85"/>
      <c r="AU5642" s="85"/>
      <c r="AV5642" s="85"/>
      <c r="AW5642" s="100"/>
      <c r="AX5642" s="2"/>
      <c r="AY5642" s="2"/>
      <c r="AZ5642" s="2"/>
      <c r="BA5642" s="2"/>
      <c r="BB5642" s="55"/>
      <c r="BC5642" s="105"/>
      <c r="BD5642" s="105"/>
      <c r="BE5642" s="105"/>
      <c r="BF5642" s="105"/>
      <c r="BG5642" s="109"/>
      <c r="BH5642" s="2"/>
      <c r="BI5642" s="2"/>
      <c r="BJ5642" s="2"/>
      <c r="BK5642" s="2"/>
      <c r="BL5642" s="55"/>
      <c r="BM5642" s="48"/>
      <c r="BN5642" s="48"/>
      <c r="BO5642" s="48"/>
      <c r="BP5642" s="48"/>
      <c r="BQ5642" s="117"/>
      <c r="BR5642" s="2"/>
      <c r="BS5642" s="2"/>
      <c r="BT5642" s="2"/>
      <c r="BU5642" s="2"/>
      <c r="BV5642" s="55"/>
    </row>
    <row r="5643" spans="1:74" ht="28.8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18" t="s">
        <v>5</v>
      </c>
      <c r="H5643" s="3">
        <v>2024</v>
      </c>
      <c r="I5643" s="20" t="s">
        <v>290</v>
      </c>
      <c r="J5643" s="184" t="s">
        <v>299</v>
      </c>
      <c r="K5643" s="184" t="s">
        <v>318</v>
      </c>
      <c r="L5643" s="187">
        <f t="shared" si="191"/>
        <v>0</v>
      </c>
      <c r="M5643" s="187">
        <f t="shared" si="192"/>
        <v>0</v>
      </c>
      <c r="N5643" s="181"/>
      <c r="O5643" s="33"/>
      <c r="P5643" s="33"/>
      <c r="Q5643" s="33"/>
      <c r="R5643" s="33"/>
      <c r="S5643" s="42"/>
      <c r="T5643" s="2"/>
      <c r="U5643" s="2"/>
      <c r="V5643" s="2"/>
      <c r="W5643" s="2"/>
      <c r="X5643" s="55"/>
      <c r="Y5643" s="62"/>
      <c r="Z5643" s="62"/>
      <c r="AA5643" s="62"/>
      <c r="AB5643" s="62"/>
      <c r="AC5643" s="68"/>
      <c r="AD5643" s="2"/>
      <c r="AE5643" s="2"/>
      <c r="AF5643" s="2"/>
      <c r="AG5643" s="2"/>
      <c r="AH5643" s="55"/>
      <c r="AI5643" s="72"/>
      <c r="AJ5643" s="72"/>
      <c r="AK5643" s="72"/>
      <c r="AL5643" s="72"/>
      <c r="AM5643" s="80"/>
      <c r="AN5643" s="2"/>
      <c r="AO5643" s="2"/>
      <c r="AP5643" s="2"/>
      <c r="AQ5643" s="2"/>
      <c r="AR5643" s="55"/>
      <c r="AS5643" s="85"/>
      <c r="AT5643" s="85"/>
      <c r="AU5643" s="85"/>
      <c r="AV5643" s="85"/>
      <c r="AW5643" s="100"/>
      <c r="AX5643" s="2"/>
      <c r="AY5643" s="2"/>
      <c r="AZ5643" s="2"/>
      <c r="BA5643" s="2"/>
      <c r="BB5643" s="55"/>
      <c r="BC5643" s="105"/>
      <c r="BD5643" s="105"/>
      <c r="BE5643" s="105"/>
      <c r="BF5643" s="105"/>
      <c r="BG5643" s="109"/>
      <c r="BH5643" s="2"/>
      <c r="BI5643" s="2"/>
      <c r="BJ5643" s="2"/>
      <c r="BK5643" s="2"/>
      <c r="BL5643" s="55"/>
      <c r="BM5643" s="48"/>
      <c r="BN5643" s="48"/>
      <c r="BO5643" s="48"/>
      <c r="BP5643" s="48"/>
      <c r="BQ5643" s="117"/>
      <c r="BR5643" s="2"/>
      <c r="BS5643" s="2"/>
      <c r="BT5643" s="2"/>
      <c r="BU5643" s="2"/>
      <c r="BV5643" s="55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18" t="s">
        <v>5</v>
      </c>
      <c r="H5644" s="3">
        <v>2024</v>
      </c>
      <c r="I5644" s="20" t="s">
        <v>315</v>
      </c>
      <c r="J5644" s="184" t="s">
        <v>347</v>
      </c>
      <c r="K5644" s="184" t="s">
        <v>320</v>
      </c>
      <c r="L5644" s="187">
        <f t="shared" si="191"/>
        <v>0</v>
      </c>
      <c r="M5644" s="187">
        <f t="shared" si="192"/>
        <v>0</v>
      </c>
      <c r="N5644" s="181"/>
      <c r="O5644" s="33"/>
      <c r="P5644" s="33"/>
      <c r="Q5644" s="33"/>
      <c r="R5644" s="33"/>
      <c r="S5644" s="42"/>
      <c r="T5644" s="2"/>
      <c r="U5644" s="2"/>
      <c r="V5644" s="2"/>
      <c r="W5644" s="2"/>
      <c r="X5644" s="55"/>
      <c r="Y5644" s="62"/>
      <c r="Z5644" s="62"/>
      <c r="AA5644" s="62"/>
      <c r="AB5644" s="62"/>
      <c r="AC5644" s="68"/>
      <c r="AD5644" s="2"/>
      <c r="AE5644" s="2"/>
      <c r="AF5644" s="2"/>
      <c r="AG5644" s="2"/>
      <c r="AH5644" s="55"/>
      <c r="AI5644" s="72"/>
      <c r="AJ5644" s="72"/>
      <c r="AK5644" s="72"/>
      <c r="AL5644" s="72"/>
      <c r="AM5644" s="80"/>
      <c r="AN5644" s="2"/>
      <c r="AO5644" s="2"/>
      <c r="AP5644" s="2"/>
      <c r="AQ5644" s="2"/>
      <c r="AR5644" s="55"/>
      <c r="AS5644" s="85"/>
      <c r="AT5644" s="85"/>
      <c r="AU5644" s="85"/>
      <c r="AV5644" s="85"/>
      <c r="AW5644" s="100"/>
      <c r="AX5644" s="2"/>
      <c r="AY5644" s="2"/>
      <c r="AZ5644" s="2"/>
      <c r="BA5644" s="2"/>
      <c r="BB5644" s="55"/>
      <c r="BC5644" s="105"/>
      <c r="BD5644" s="105"/>
      <c r="BE5644" s="105"/>
      <c r="BF5644" s="105"/>
      <c r="BG5644" s="109"/>
      <c r="BH5644" s="2"/>
      <c r="BI5644" s="2"/>
      <c r="BJ5644" s="2"/>
      <c r="BK5644" s="2"/>
      <c r="BL5644" s="55"/>
      <c r="BM5644" s="48"/>
      <c r="BN5644" s="48"/>
      <c r="BO5644" s="48"/>
      <c r="BP5644" s="48"/>
      <c r="BQ5644" s="117"/>
      <c r="BR5644" s="2"/>
      <c r="BS5644" s="2"/>
      <c r="BT5644" s="2"/>
      <c r="BU5644" s="2"/>
      <c r="BV5644" s="55"/>
    </row>
    <row r="5645" spans="1:74" ht="28.8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18" t="s">
        <v>5</v>
      </c>
      <c r="H5645" s="3">
        <v>2024</v>
      </c>
      <c r="I5645" s="20" t="s">
        <v>315</v>
      </c>
      <c r="J5645" s="184" t="s">
        <v>296</v>
      </c>
      <c r="K5645" s="184" t="s">
        <v>321</v>
      </c>
      <c r="L5645" s="187">
        <f t="shared" si="191"/>
        <v>0</v>
      </c>
      <c r="M5645" s="187">
        <f t="shared" si="192"/>
        <v>0</v>
      </c>
      <c r="N5645" s="181"/>
      <c r="O5645" s="33"/>
      <c r="P5645" s="33"/>
      <c r="Q5645" s="33"/>
      <c r="R5645" s="33"/>
      <c r="S5645" s="42"/>
      <c r="T5645" s="2"/>
      <c r="U5645" s="2"/>
      <c r="V5645" s="2"/>
      <c r="W5645" s="2"/>
      <c r="X5645" s="55"/>
      <c r="Y5645" s="62"/>
      <c r="Z5645" s="62"/>
      <c r="AA5645" s="62"/>
      <c r="AB5645" s="62"/>
      <c r="AC5645" s="68"/>
      <c r="AD5645" s="2"/>
      <c r="AE5645" s="2"/>
      <c r="AF5645" s="2"/>
      <c r="AG5645" s="2"/>
      <c r="AH5645" s="55"/>
      <c r="AI5645" s="72"/>
      <c r="AJ5645" s="72"/>
      <c r="AK5645" s="72"/>
      <c r="AL5645" s="72"/>
      <c r="AM5645" s="80"/>
      <c r="AN5645" s="2"/>
      <c r="AO5645" s="2"/>
      <c r="AP5645" s="2"/>
      <c r="AQ5645" s="2"/>
      <c r="AR5645" s="55"/>
      <c r="AS5645" s="85"/>
      <c r="AT5645" s="85"/>
      <c r="AU5645" s="85"/>
      <c r="AV5645" s="85"/>
      <c r="AW5645" s="100"/>
      <c r="AX5645" s="2"/>
      <c r="AY5645" s="2"/>
      <c r="AZ5645" s="2"/>
      <c r="BA5645" s="2"/>
      <c r="BB5645" s="55"/>
      <c r="BC5645" s="105"/>
      <c r="BD5645" s="105"/>
      <c r="BE5645" s="105"/>
      <c r="BF5645" s="105"/>
      <c r="BG5645" s="109"/>
      <c r="BH5645" s="2"/>
      <c r="BI5645" s="2"/>
      <c r="BJ5645" s="2"/>
      <c r="BK5645" s="2"/>
      <c r="BL5645" s="55"/>
      <c r="BM5645" s="48"/>
      <c r="BN5645" s="48"/>
      <c r="BO5645" s="48"/>
      <c r="BP5645" s="48"/>
      <c r="BQ5645" s="117"/>
      <c r="BR5645" s="2"/>
      <c r="BS5645" s="2"/>
      <c r="BT5645" s="2"/>
      <c r="BU5645" s="2"/>
      <c r="BV5645" s="55"/>
    </row>
    <row r="5646" spans="1:74" ht="28.8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18" t="s">
        <v>5</v>
      </c>
      <c r="H5646" s="3">
        <v>2024</v>
      </c>
      <c r="I5646" s="20" t="s">
        <v>316</v>
      </c>
      <c r="J5646" s="184" t="s">
        <v>297</v>
      </c>
      <c r="K5646" s="184" t="s">
        <v>318</v>
      </c>
      <c r="L5646" s="187">
        <f t="shared" si="191"/>
        <v>0</v>
      </c>
      <c r="M5646" s="187">
        <f t="shared" si="192"/>
        <v>0</v>
      </c>
      <c r="N5646" s="181"/>
      <c r="O5646" s="33"/>
      <c r="P5646" s="33"/>
      <c r="Q5646" s="33"/>
      <c r="R5646" s="33"/>
      <c r="S5646" s="42"/>
      <c r="T5646" s="2"/>
      <c r="U5646" s="2"/>
      <c r="V5646" s="2"/>
      <c r="W5646" s="2"/>
      <c r="X5646" s="55"/>
      <c r="Y5646" s="62"/>
      <c r="Z5646" s="62"/>
      <c r="AA5646" s="62"/>
      <c r="AB5646" s="62"/>
      <c r="AC5646" s="68"/>
      <c r="AD5646" s="2"/>
      <c r="AE5646" s="2"/>
      <c r="AF5646" s="2"/>
      <c r="AG5646" s="2"/>
      <c r="AH5646" s="55"/>
      <c r="AI5646" s="72"/>
      <c r="AJ5646" s="72"/>
      <c r="AK5646" s="72"/>
      <c r="AL5646" s="72"/>
      <c r="AM5646" s="80"/>
      <c r="AN5646" s="2"/>
      <c r="AO5646" s="2"/>
      <c r="AP5646" s="2"/>
      <c r="AQ5646" s="2"/>
      <c r="AR5646" s="55"/>
      <c r="AS5646" s="85"/>
      <c r="AT5646" s="85"/>
      <c r="AU5646" s="85"/>
      <c r="AV5646" s="85"/>
      <c r="AW5646" s="100"/>
      <c r="AX5646" s="2"/>
      <c r="AY5646" s="2"/>
      <c r="AZ5646" s="2"/>
      <c r="BA5646" s="2"/>
      <c r="BB5646" s="55"/>
      <c r="BC5646" s="105"/>
      <c r="BD5646" s="105"/>
      <c r="BE5646" s="105"/>
      <c r="BF5646" s="105"/>
      <c r="BG5646" s="109"/>
      <c r="BH5646" s="2"/>
      <c r="BI5646" s="2"/>
      <c r="BJ5646" s="2"/>
      <c r="BK5646" s="2"/>
      <c r="BL5646" s="55"/>
      <c r="BM5646" s="48"/>
      <c r="BN5646" s="48"/>
      <c r="BO5646" s="48"/>
      <c r="BP5646" s="48"/>
      <c r="BQ5646" s="117"/>
      <c r="BR5646" s="2"/>
      <c r="BS5646" s="2"/>
      <c r="BT5646" s="2"/>
      <c r="BU5646" s="2"/>
      <c r="BV5646" s="55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18" t="s">
        <v>5</v>
      </c>
      <c r="H5647" s="3">
        <v>2024</v>
      </c>
      <c r="I5647" s="20" t="s">
        <v>316</v>
      </c>
      <c r="J5647" s="185" t="s">
        <v>348</v>
      </c>
      <c r="K5647" s="185" t="s">
        <v>320</v>
      </c>
      <c r="L5647" s="187">
        <f t="shared" si="191"/>
        <v>0</v>
      </c>
      <c r="M5647" s="187">
        <f t="shared" si="192"/>
        <v>0</v>
      </c>
      <c r="N5647" s="181"/>
      <c r="O5647" s="33"/>
      <c r="P5647" s="33"/>
      <c r="Q5647" s="33"/>
      <c r="R5647" s="33"/>
      <c r="S5647" s="42"/>
      <c r="T5647" s="2"/>
      <c r="U5647" s="2"/>
      <c r="V5647" s="2"/>
      <c r="W5647" s="2"/>
      <c r="X5647" s="55"/>
      <c r="Y5647" s="62"/>
      <c r="Z5647" s="62"/>
      <c r="AA5647" s="62"/>
      <c r="AB5647" s="62"/>
      <c r="AC5647" s="68"/>
      <c r="AD5647" s="2"/>
      <c r="AE5647" s="2"/>
      <c r="AF5647" s="2"/>
      <c r="AG5647" s="2"/>
      <c r="AH5647" s="55"/>
      <c r="AI5647" s="72"/>
      <c r="AJ5647" s="72"/>
      <c r="AK5647" s="72"/>
      <c r="AL5647" s="72"/>
      <c r="AM5647" s="80"/>
      <c r="AN5647" s="2"/>
      <c r="AO5647" s="2"/>
      <c r="AP5647" s="2"/>
      <c r="AQ5647" s="2"/>
      <c r="AR5647" s="55"/>
      <c r="AS5647" s="85"/>
      <c r="AT5647" s="85"/>
      <c r="AU5647" s="85"/>
      <c r="AV5647" s="85"/>
      <c r="AW5647" s="100"/>
      <c r="AX5647" s="2"/>
      <c r="AY5647" s="2"/>
      <c r="AZ5647" s="2"/>
      <c r="BA5647" s="2"/>
      <c r="BB5647" s="55"/>
      <c r="BC5647" s="105"/>
      <c r="BD5647" s="105"/>
      <c r="BE5647" s="105"/>
      <c r="BF5647" s="105"/>
      <c r="BG5647" s="109"/>
      <c r="BH5647" s="2"/>
      <c r="BI5647" s="2"/>
      <c r="BJ5647" s="2"/>
      <c r="BK5647" s="2"/>
      <c r="BL5647" s="55"/>
      <c r="BM5647" s="48"/>
      <c r="BN5647" s="48"/>
      <c r="BO5647" s="48"/>
      <c r="BP5647" s="48"/>
      <c r="BQ5647" s="117"/>
      <c r="BR5647" s="2"/>
      <c r="BS5647" s="2"/>
      <c r="BT5647" s="2"/>
      <c r="BU5647" s="2"/>
      <c r="BV5647" s="55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18" t="s">
        <v>5</v>
      </c>
      <c r="H5648" s="3">
        <v>2024</v>
      </c>
      <c r="I5648" s="20" t="s">
        <v>282</v>
      </c>
      <c r="J5648" s="184" t="s">
        <v>272</v>
      </c>
      <c r="K5648" s="184" t="s">
        <v>321</v>
      </c>
      <c r="L5648" s="187">
        <f t="shared" si="191"/>
        <v>0</v>
      </c>
      <c r="M5648" s="187">
        <f t="shared" si="192"/>
        <v>0</v>
      </c>
      <c r="N5648" s="181"/>
      <c r="O5648" s="33"/>
      <c r="P5648" s="33"/>
      <c r="Q5648" s="33"/>
      <c r="R5648" s="33"/>
      <c r="S5648" s="42"/>
      <c r="T5648" s="2"/>
      <c r="U5648" s="2"/>
      <c r="V5648" s="2"/>
      <c r="W5648" s="2"/>
      <c r="X5648" s="55"/>
      <c r="Y5648" s="62"/>
      <c r="Z5648" s="62"/>
      <c r="AA5648" s="62"/>
      <c r="AB5648" s="62"/>
      <c r="AC5648" s="68"/>
      <c r="AD5648" s="2"/>
      <c r="AE5648" s="2"/>
      <c r="AF5648" s="2"/>
      <c r="AG5648" s="2"/>
      <c r="AH5648" s="55"/>
      <c r="AI5648" s="72"/>
      <c r="AJ5648" s="72"/>
      <c r="AK5648" s="72"/>
      <c r="AL5648" s="72"/>
      <c r="AM5648" s="80"/>
      <c r="AN5648" s="2"/>
      <c r="AO5648" s="2"/>
      <c r="AP5648" s="2"/>
      <c r="AQ5648" s="2"/>
      <c r="AR5648" s="55"/>
      <c r="AS5648" s="85"/>
      <c r="AT5648" s="85"/>
      <c r="AU5648" s="85"/>
      <c r="AV5648" s="85"/>
      <c r="AW5648" s="100"/>
      <c r="AX5648" s="2"/>
      <c r="AY5648" s="2"/>
      <c r="AZ5648" s="2"/>
      <c r="BA5648" s="2"/>
      <c r="BB5648" s="55"/>
      <c r="BC5648" s="105"/>
      <c r="BD5648" s="105"/>
      <c r="BE5648" s="105"/>
      <c r="BF5648" s="105"/>
      <c r="BG5648" s="109"/>
      <c r="BH5648" s="2"/>
      <c r="BI5648" s="2"/>
      <c r="BJ5648" s="2"/>
      <c r="BK5648" s="2"/>
      <c r="BL5648" s="55"/>
      <c r="BM5648" s="48"/>
      <c r="BN5648" s="48"/>
      <c r="BO5648" s="48"/>
      <c r="BP5648" s="48"/>
      <c r="BQ5648" s="117"/>
      <c r="BR5648" s="2"/>
      <c r="BS5648" s="2"/>
      <c r="BT5648" s="2"/>
      <c r="BU5648" s="2"/>
      <c r="BV5648" s="55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18" t="s">
        <v>5</v>
      </c>
      <c r="H5649" s="3">
        <v>2024</v>
      </c>
      <c r="I5649" s="20" t="s">
        <v>282</v>
      </c>
      <c r="J5649" s="184" t="s">
        <v>273</v>
      </c>
      <c r="K5649" s="184" t="s">
        <v>321</v>
      </c>
      <c r="L5649" s="187">
        <f t="shared" si="191"/>
        <v>0</v>
      </c>
      <c r="M5649" s="187">
        <f t="shared" si="192"/>
        <v>0</v>
      </c>
      <c r="N5649" s="181"/>
      <c r="O5649" s="33"/>
      <c r="P5649" s="33"/>
      <c r="Q5649" s="33"/>
      <c r="R5649" s="33"/>
      <c r="S5649" s="42"/>
      <c r="T5649" s="2"/>
      <c r="U5649" s="2"/>
      <c r="V5649" s="2"/>
      <c r="W5649" s="2"/>
      <c r="X5649" s="55"/>
      <c r="Y5649" s="62"/>
      <c r="Z5649" s="62"/>
      <c r="AA5649" s="62"/>
      <c r="AB5649" s="62"/>
      <c r="AC5649" s="68"/>
      <c r="AD5649" s="2"/>
      <c r="AE5649" s="2"/>
      <c r="AF5649" s="2"/>
      <c r="AG5649" s="2"/>
      <c r="AH5649" s="55"/>
      <c r="AI5649" s="72"/>
      <c r="AJ5649" s="72"/>
      <c r="AK5649" s="72"/>
      <c r="AL5649" s="72"/>
      <c r="AM5649" s="80"/>
      <c r="AN5649" s="2"/>
      <c r="AO5649" s="2"/>
      <c r="AP5649" s="2"/>
      <c r="AQ5649" s="2"/>
      <c r="AR5649" s="55"/>
      <c r="AS5649" s="85"/>
      <c r="AT5649" s="85"/>
      <c r="AU5649" s="85"/>
      <c r="AV5649" s="85"/>
      <c r="AW5649" s="100"/>
      <c r="AX5649" s="2"/>
      <c r="AY5649" s="2"/>
      <c r="AZ5649" s="2"/>
      <c r="BA5649" s="2"/>
      <c r="BB5649" s="55"/>
      <c r="BC5649" s="105"/>
      <c r="BD5649" s="105"/>
      <c r="BE5649" s="105"/>
      <c r="BF5649" s="105"/>
      <c r="BG5649" s="109"/>
      <c r="BH5649" s="2"/>
      <c r="BI5649" s="2"/>
      <c r="BJ5649" s="2"/>
      <c r="BK5649" s="2"/>
      <c r="BL5649" s="55"/>
      <c r="BM5649" s="48"/>
      <c r="BN5649" s="48"/>
      <c r="BO5649" s="48"/>
      <c r="BP5649" s="48"/>
      <c r="BQ5649" s="117"/>
      <c r="BR5649" s="2"/>
      <c r="BS5649" s="2"/>
      <c r="BT5649" s="2"/>
      <c r="BU5649" s="2"/>
      <c r="BV5649" s="55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18" t="s">
        <v>5</v>
      </c>
      <c r="H5650" s="3">
        <v>2024</v>
      </c>
      <c r="I5650" s="20" t="s">
        <v>282</v>
      </c>
      <c r="J5650" s="184" t="s">
        <v>274</v>
      </c>
      <c r="K5650" s="184" t="s">
        <v>321</v>
      </c>
      <c r="L5650" s="187">
        <f t="shared" si="191"/>
        <v>2.5000000000000001E-3</v>
      </c>
      <c r="M5650" s="187">
        <f t="shared" si="192"/>
        <v>3.3499999999999996</v>
      </c>
      <c r="N5650" s="181" t="s">
        <v>1572</v>
      </c>
      <c r="O5650" s="33"/>
      <c r="P5650" s="33"/>
      <c r="Q5650" s="33"/>
      <c r="R5650" s="33"/>
      <c r="S5650" s="42"/>
      <c r="T5650" s="2"/>
      <c r="U5650" s="2"/>
      <c r="V5650" s="2"/>
      <c r="W5650" s="2"/>
      <c r="X5650" s="55"/>
      <c r="Y5650" s="62"/>
      <c r="Z5650" s="62"/>
      <c r="AA5650" s="62"/>
      <c r="AB5650" s="62"/>
      <c r="AC5650" s="68"/>
      <c r="AD5650" s="2"/>
      <c r="AE5650" s="2"/>
      <c r="AF5650" s="2">
        <v>54.58</v>
      </c>
      <c r="AG5650" s="2">
        <v>1E-3</v>
      </c>
      <c r="AH5650" s="55">
        <v>1.4219999999999999</v>
      </c>
      <c r="AI5650" s="72"/>
      <c r="AJ5650" s="72"/>
      <c r="AK5650" s="72"/>
      <c r="AL5650" s="72"/>
      <c r="AM5650" s="80"/>
      <c r="AN5650" s="2"/>
      <c r="AO5650" s="2"/>
      <c r="AP5650" s="2" t="s">
        <v>648</v>
      </c>
      <c r="AQ5650" s="2">
        <v>1.5E-3</v>
      </c>
      <c r="AR5650" s="55">
        <v>1.9279999999999999</v>
      </c>
      <c r="AS5650" s="85"/>
      <c r="AT5650" s="85"/>
      <c r="AU5650" s="85"/>
      <c r="AV5650" s="85"/>
      <c r="AW5650" s="100"/>
      <c r="AX5650" s="2"/>
      <c r="AY5650" s="2"/>
      <c r="AZ5650" s="2"/>
      <c r="BA5650" s="2"/>
      <c r="BB5650" s="55"/>
      <c r="BC5650" s="105"/>
      <c r="BD5650" s="105"/>
      <c r="BE5650" s="105"/>
      <c r="BF5650" s="105"/>
      <c r="BG5650" s="109"/>
      <c r="BH5650" s="2"/>
      <c r="BI5650" s="2"/>
      <c r="BJ5650" s="2"/>
      <c r="BK5650" s="2"/>
      <c r="BL5650" s="55"/>
      <c r="BM5650" s="48"/>
      <c r="BN5650" s="48"/>
      <c r="BO5650" s="48"/>
      <c r="BP5650" s="48"/>
      <c r="BQ5650" s="117"/>
      <c r="BR5650" s="2"/>
      <c r="BS5650" s="2"/>
      <c r="BT5650" s="2"/>
      <c r="BU5650" s="2"/>
      <c r="BV5650" s="55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18" t="s">
        <v>5</v>
      </c>
      <c r="H5651" s="3">
        <v>2024</v>
      </c>
      <c r="I5651" s="20" t="s">
        <v>282</v>
      </c>
      <c r="J5651" s="184" t="s">
        <v>275</v>
      </c>
      <c r="K5651" s="184" t="s">
        <v>321</v>
      </c>
      <c r="L5651" s="187">
        <f t="shared" si="191"/>
        <v>0</v>
      </c>
      <c r="M5651" s="187">
        <f t="shared" si="192"/>
        <v>0</v>
      </c>
      <c r="N5651" s="181"/>
      <c r="O5651" s="33"/>
      <c r="P5651" s="33"/>
      <c r="Q5651" s="33"/>
      <c r="R5651" s="33"/>
      <c r="S5651" s="42"/>
      <c r="T5651" s="2"/>
      <c r="U5651" s="2"/>
      <c r="V5651" s="2"/>
      <c r="W5651" s="2"/>
      <c r="X5651" s="55"/>
      <c r="Y5651" s="62"/>
      <c r="Z5651" s="62"/>
      <c r="AA5651" s="62"/>
      <c r="AB5651" s="62"/>
      <c r="AC5651" s="68"/>
      <c r="AD5651" s="2"/>
      <c r="AE5651" s="2"/>
      <c r="AF5651" s="2"/>
      <c r="AG5651" s="2"/>
      <c r="AH5651" s="55"/>
      <c r="AI5651" s="72"/>
      <c r="AJ5651" s="72"/>
      <c r="AK5651" s="72"/>
      <c r="AL5651" s="72"/>
      <c r="AM5651" s="80"/>
      <c r="AN5651" s="2"/>
      <c r="AO5651" s="2"/>
      <c r="AP5651" s="2"/>
      <c r="AQ5651" s="2"/>
      <c r="AR5651" s="55"/>
      <c r="AS5651" s="85"/>
      <c r="AT5651" s="85"/>
      <c r="AU5651" s="85"/>
      <c r="AV5651" s="85"/>
      <c r="AW5651" s="100"/>
      <c r="AX5651" s="2"/>
      <c r="AY5651" s="2"/>
      <c r="AZ5651" s="2"/>
      <c r="BA5651" s="2"/>
      <c r="BB5651" s="55"/>
      <c r="BC5651" s="105"/>
      <c r="BD5651" s="105"/>
      <c r="BE5651" s="105"/>
      <c r="BF5651" s="105"/>
      <c r="BG5651" s="109"/>
      <c r="BH5651" s="2"/>
      <c r="BI5651" s="2"/>
      <c r="BJ5651" s="2"/>
      <c r="BK5651" s="2"/>
      <c r="BL5651" s="55"/>
      <c r="BM5651" s="48"/>
      <c r="BN5651" s="48"/>
      <c r="BO5651" s="48"/>
      <c r="BP5651" s="48"/>
      <c r="BQ5651" s="117"/>
      <c r="BR5651" s="2"/>
      <c r="BS5651" s="2"/>
      <c r="BT5651" s="2"/>
      <c r="BU5651" s="2"/>
      <c r="BV5651" s="55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18" t="s">
        <v>5</v>
      </c>
      <c r="H5652" s="3">
        <v>2024</v>
      </c>
      <c r="I5652" s="20" t="s">
        <v>282</v>
      </c>
      <c r="J5652" s="184" t="s">
        <v>276</v>
      </c>
      <c r="K5652" s="184" t="s">
        <v>320</v>
      </c>
      <c r="L5652" s="187">
        <f t="shared" si="191"/>
        <v>0</v>
      </c>
      <c r="M5652" s="187">
        <f t="shared" si="192"/>
        <v>0</v>
      </c>
      <c r="N5652" s="181"/>
      <c r="O5652" s="33"/>
      <c r="P5652" s="33"/>
      <c r="Q5652" s="33"/>
      <c r="R5652" s="33"/>
      <c r="S5652" s="42"/>
      <c r="T5652" s="2"/>
      <c r="U5652" s="2"/>
      <c r="V5652" s="2"/>
      <c r="W5652" s="2"/>
      <c r="X5652" s="55"/>
      <c r="Y5652" s="62"/>
      <c r="Z5652" s="62"/>
      <c r="AA5652" s="62"/>
      <c r="AB5652" s="62"/>
      <c r="AC5652" s="68"/>
      <c r="AD5652" s="2"/>
      <c r="AE5652" s="2"/>
      <c r="AF5652" s="2"/>
      <c r="AG5652" s="2"/>
      <c r="AH5652" s="55"/>
      <c r="AI5652" s="72"/>
      <c r="AJ5652" s="72"/>
      <c r="AK5652" s="72"/>
      <c r="AL5652" s="72"/>
      <c r="AM5652" s="80"/>
      <c r="AN5652" s="2"/>
      <c r="AO5652" s="2"/>
      <c r="AP5652" s="2"/>
      <c r="AQ5652" s="2"/>
      <c r="AR5652" s="55"/>
      <c r="AS5652" s="85"/>
      <c r="AT5652" s="85"/>
      <c r="AU5652" s="85"/>
      <c r="AV5652" s="85"/>
      <c r="AW5652" s="100"/>
      <c r="AX5652" s="2"/>
      <c r="AY5652" s="2"/>
      <c r="AZ5652" s="2"/>
      <c r="BA5652" s="2"/>
      <c r="BB5652" s="55"/>
      <c r="BC5652" s="105"/>
      <c r="BD5652" s="105"/>
      <c r="BE5652" s="105"/>
      <c r="BF5652" s="105"/>
      <c r="BG5652" s="109"/>
      <c r="BH5652" s="2"/>
      <c r="BI5652" s="2"/>
      <c r="BJ5652" s="2"/>
      <c r="BK5652" s="2"/>
      <c r="BL5652" s="55"/>
      <c r="BM5652" s="48"/>
      <c r="BN5652" s="48"/>
      <c r="BO5652" s="48"/>
      <c r="BP5652" s="48"/>
      <c r="BQ5652" s="117"/>
      <c r="BR5652" s="2"/>
      <c r="BS5652" s="2"/>
      <c r="BT5652" s="2"/>
      <c r="BU5652" s="2"/>
      <c r="BV5652" s="55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18" t="s">
        <v>5</v>
      </c>
      <c r="H5653" s="3">
        <v>2024</v>
      </c>
      <c r="I5653" s="20" t="s">
        <v>282</v>
      </c>
      <c r="J5653" s="184" t="s">
        <v>277</v>
      </c>
      <c r="K5653" s="184" t="s">
        <v>320</v>
      </c>
      <c r="L5653" s="187">
        <f t="shared" si="191"/>
        <v>0</v>
      </c>
      <c r="M5653" s="187">
        <f t="shared" si="192"/>
        <v>0</v>
      </c>
      <c r="N5653" s="181"/>
      <c r="O5653" s="33"/>
      <c r="P5653" s="33"/>
      <c r="Q5653" s="33"/>
      <c r="R5653" s="33"/>
      <c r="S5653" s="42"/>
      <c r="T5653" s="2"/>
      <c r="U5653" s="2"/>
      <c r="V5653" s="2"/>
      <c r="W5653" s="2"/>
      <c r="X5653" s="55"/>
      <c r="Y5653" s="62"/>
      <c r="Z5653" s="62"/>
      <c r="AA5653" s="62"/>
      <c r="AB5653" s="62"/>
      <c r="AC5653" s="68"/>
      <c r="AD5653" s="2"/>
      <c r="AE5653" s="2"/>
      <c r="AF5653" s="2"/>
      <c r="AG5653" s="2"/>
      <c r="AH5653" s="55"/>
      <c r="AI5653" s="72"/>
      <c r="AJ5653" s="72"/>
      <c r="AK5653" s="72"/>
      <c r="AL5653" s="72"/>
      <c r="AM5653" s="80"/>
      <c r="AN5653" s="2"/>
      <c r="AO5653" s="2"/>
      <c r="AP5653" s="2"/>
      <c r="AQ5653" s="2"/>
      <c r="AR5653" s="55"/>
      <c r="AS5653" s="85"/>
      <c r="AT5653" s="85"/>
      <c r="AU5653" s="85"/>
      <c r="AV5653" s="85"/>
      <c r="AW5653" s="100"/>
      <c r="AX5653" s="2"/>
      <c r="AY5653" s="2"/>
      <c r="AZ5653" s="2"/>
      <c r="BA5653" s="2"/>
      <c r="BB5653" s="55"/>
      <c r="BC5653" s="105"/>
      <c r="BD5653" s="105"/>
      <c r="BE5653" s="105"/>
      <c r="BF5653" s="105"/>
      <c r="BG5653" s="109"/>
      <c r="BH5653" s="2"/>
      <c r="BI5653" s="2"/>
      <c r="BJ5653" s="2"/>
      <c r="BK5653" s="2"/>
      <c r="BL5653" s="55"/>
      <c r="BM5653" s="48"/>
      <c r="BN5653" s="48"/>
      <c r="BO5653" s="48"/>
      <c r="BP5653" s="48"/>
      <c r="BQ5653" s="117"/>
      <c r="BR5653" s="2"/>
      <c r="BS5653" s="2"/>
      <c r="BT5653" s="2"/>
      <c r="BU5653" s="2"/>
      <c r="BV5653" s="55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18" t="s">
        <v>5</v>
      </c>
      <c r="H5654" s="3">
        <v>2024</v>
      </c>
      <c r="I5654" s="20" t="s">
        <v>283</v>
      </c>
      <c r="J5654" s="184" t="s">
        <v>298</v>
      </c>
      <c r="K5654" s="184" t="s">
        <v>321</v>
      </c>
      <c r="L5654" s="187">
        <f t="shared" si="191"/>
        <v>0</v>
      </c>
      <c r="M5654" s="187">
        <f t="shared" si="192"/>
        <v>0</v>
      </c>
      <c r="N5654" s="181"/>
      <c r="O5654" s="33"/>
      <c r="P5654" s="33"/>
      <c r="Q5654" s="33"/>
      <c r="R5654" s="33"/>
      <c r="S5654" s="42"/>
      <c r="T5654" s="2"/>
      <c r="U5654" s="2"/>
      <c r="V5654" s="2"/>
      <c r="W5654" s="2"/>
      <c r="X5654" s="55"/>
      <c r="Y5654" s="62"/>
      <c r="Z5654" s="62"/>
      <c r="AA5654" s="62"/>
      <c r="AB5654" s="62"/>
      <c r="AC5654" s="68"/>
      <c r="AD5654" s="2"/>
      <c r="AE5654" s="2"/>
      <c r="AF5654" s="2"/>
      <c r="AG5654" s="2"/>
      <c r="AH5654" s="55"/>
      <c r="AI5654" s="72"/>
      <c r="AJ5654" s="72"/>
      <c r="AK5654" s="72"/>
      <c r="AL5654" s="72"/>
      <c r="AM5654" s="80"/>
      <c r="AN5654" s="2"/>
      <c r="AO5654" s="2"/>
      <c r="AP5654" s="2"/>
      <c r="AQ5654" s="2"/>
      <c r="AR5654" s="55"/>
      <c r="AS5654" s="85"/>
      <c r="AT5654" s="85"/>
      <c r="AU5654" s="85"/>
      <c r="AV5654" s="85"/>
      <c r="AW5654" s="100"/>
      <c r="AX5654" s="2"/>
      <c r="AY5654" s="2"/>
      <c r="AZ5654" s="2"/>
      <c r="BA5654" s="2"/>
      <c r="BB5654" s="55"/>
      <c r="BC5654" s="105"/>
      <c r="BD5654" s="105"/>
      <c r="BE5654" s="105"/>
      <c r="BF5654" s="105"/>
      <c r="BG5654" s="109"/>
      <c r="BH5654" s="2"/>
      <c r="BI5654" s="2"/>
      <c r="BJ5654" s="2"/>
      <c r="BK5654" s="2"/>
      <c r="BL5654" s="55"/>
      <c r="BM5654" s="48"/>
      <c r="BN5654" s="48"/>
      <c r="BO5654" s="48"/>
      <c r="BP5654" s="48"/>
      <c r="BQ5654" s="117"/>
      <c r="BR5654" s="2"/>
      <c r="BS5654" s="2"/>
      <c r="BT5654" s="2"/>
      <c r="BU5654" s="2"/>
      <c r="BV5654" s="55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18" t="s">
        <v>5</v>
      </c>
      <c r="H5655" s="3">
        <v>2024</v>
      </c>
      <c r="I5655" s="20" t="s">
        <v>283</v>
      </c>
      <c r="J5655" s="184" t="s">
        <v>278</v>
      </c>
      <c r="K5655" s="184" t="s">
        <v>320</v>
      </c>
      <c r="L5655" s="187">
        <f t="shared" si="191"/>
        <v>3</v>
      </c>
      <c r="M5655" s="187">
        <f t="shared" si="192"/>
        <v>11.064</v>
      </c>
      <c r="N5655" s="181" t="s">
        <v>1573</v>
      </c>
      <c r="O5655" s="33"/>
      <c r="P5655" s="33" t="s">
        <v>371</v>
      </c>
      <c r="Q5655" s="33"/>
      <c r="R5655" s="33">
        <v>1</v>
      </c>
      <c r="S5655" s="42">
        <v>1.752</v>
      </c>
      <c r="T5655" s="2"/>
      <c r="U5655" s="2"/>
      <c r="V5655" s="2"/>
      <c r="W5655" s="2"/>
      <c r="X5655" s="55"/>
      <c r="Y5655" s="62">
        <v>3</v>
      </c>
      <c r="Z5655" s="62"/>
      <c r="AA5655" s="62"/>
      <c r="AB5655" s="62">
        <v>2</v>
      </c>
      <c r="AC5655" s="68">
        <v>9.3119999999999994</v>
      </c>
      <c r="AD5655" s="2"/>
      <c r="AE5655" s="2"/>
      <c r="AF5655" s="2"/>
      <c r="AG5655" s="2"/>
      <c r="AH5655" s="55"/>
      <c r="AI5655" s="72"/>
      <c r="AJ5655" s="72"/>
      <c r="AK5655" s="72"/>
      <c r="AL5655" s="72"/>
      <c r="AM5655" s="80"/>
      <c r="AN5655" s="2"/>
      <c r="AO5655" s="2"/>
      <c r="AP5655" s="2"/>
      <c r="AQ5655" s="2"/>
      <c r="AR5655" s="55"/>
      <c r="AS5655" s="85"/>
      <c r="AT5655" s="85"/>
      <c r="AU5655" s="85"/>
      <c r="AV5655" s="85"/>
      <c r="AW5655" s="100"/>
      <c r="AX5655" s="2"/>
      <c r="AY5655" s="2"/>
      <c r="AZ5655" s="2"/>
      <c r="BA5655" s="2"/>
      <c r="BB5655" s="55"/>
      <c r="BC5655" s="105"/>
      <c r="BD5655" s="105"/>
      <c r="BE5655" s="105"/>
      <c r="BF5655" s="105"/>
      <c r="BG5655" s="109"/>
      <c r="BH5655" s="2"/>
      <c r="BI5655" s="2"/>
      <c r="BJ5655" s="2"/>
      <c r="BK5655" s="2"/>
      <c r="BL5655" s="55"/>
      <c r="BM5655" s="48"/>
      <c r="BN5655" s="48"/>
      <c r="BO5655" s="48"/>
      <c r="BP5655" s="48"/>
      <c r="BQ5655" s="117"/>
      <c r="BR5655" s="2"/>
      <c r="BS5655" s="2"/>
      <c r="BT5655" s="2"/>
      <c r="BU5655" s="2"/>
      <c r="BV5655" s="55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18" t="s">
        <v>5</v>
      </c>
      <c r="H5656" s="3">
        <v>2024</v>
      </c>
      <c r="I5656" s="20" t="s">
        <v>283</v>
      </c>
      <c r="J5656" s="184" t="s">
        <v>279</v>
      </c>
      <c r="K5656" s="184" t="s">
        <v>320</v>
      </c>
      <c r="L5656" s="187">
        <f t="shared" si="191"/>
        <v>0</v>
      </c>
      <c r="M5656" s="187">
        <f t="shared" si="192"/>
        <v>0</v>
      </c>
      <c r="N5656" s="181"/>
      <c r="O5656" s="33"/>
      <c r="P5656" s="33"/>
      <c r="Q5656" s="33"/>
      <c r="R5656" s="33"/>
      <c r="S5656" s="42"/>
      <c r="T5656" s="2"/>
      <c r="U5656" s="2"/>
      <c r="V5656" s="2"/>
      <c r="W5656" s="2"/>
      <c r="X5656" s="55"/>
      <c r="Y5656" s="62"/>
      <c r="Z5656" s="62"/>
      <c r="AA5656" s="62"/>
      <c r="AB5656" s="62"/>
      <c r="AC5656" s="68"/>
      <c r="AD5656" s="2"/>
      <c r="AE5656" s="2"/>
      <c r="AF5656" s="2"/>
      <c r="AG5656" s="2"/>
      <c r="AH5656" s="55"/>
      <c r="AI5656" s="72"/>
      <c r="AJ5656" s="72"/>
      <c r="AK5656" s="72"/>
      <c r="AL5656" s="72"/>
      <c r="AM5656" s="80"/>
      <c r="AN5656" s="2"/>
      <c r="AO5656" s="2"/>
      <c r="AP5656" s="2"/>
      <c r="AQ5656" s="2"/>
      <c r="AR5656" s="55"/>
      <c r="AS5656" s="85"/>
      <c r="AT5656" s="85"/>
      <c r="AU5656" s="85"/>
      <c r="AV5656" s="85"/>
      <c r="AW5656" s="100"/>
      <c r="AX5656" s="2"/>
      <c r="AY5656" s="2"/>
      <c r="AZ5656" s="2"/>
      <c r="BA5656" s="2"/>
      <c r="BB5656" s="55"/>
      <c r="BC5656" s="105"/>
      <c r="BD5656" s="105"/>
      <c r="BE5656" s="105"/>
      <c r="BF5656" s="105"/>
      <c r="BG5656" s="109"/>
      <c r="BH5656" s="2"/>
      <c r="BI5656" s="2"/>
      <c r="BJ5656" s="2"/>
      <c r="BK5656" s="2"/>
      <c r="BL5656" s="55"/>
      <c r="BM5656" s="48"/>
      <c r="BN5656" s="48"/>
      <c r="BO5656" s="48"/>
      <c r="BP5656" s="48"/>
      <c r="BQ5656" s="117"/>
      <c r="BR5656" s="2"/>
      <c r="BS5656" s="2"/>
      <c r="BT5656" s="2"/>
      <c r="BU5656" s="2"/>
      <c r="BV5656" s="55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18" t="s">
        <v>5</v>
      </c>
      <c r="H5657" s="3">
        <v>2024</v>
      </c>
      <c r="I5657" s="20" t="s">
        <v>286</v>
      </c>
      <c r="J5657" s="184" t="s">
        <v>280</v>
      </c>
      <c r="K5657" s="184" t="s">
        <v>319</v>
      </c>
      <c r="L5657" s="187">
        <f t="shared" si="191"/>
        <v>0</v>
      </c>
      <c r="M5657" s="187">
        <f t="shared" si="192"/>
        <v>0</v>
      </c>
      <c r="N5657" s="181"/>
      <c r="O5657" s="33"/>
      <c r="P5657" s="33"/>
      <c r="Q5657" s="33"/>
      <c r="R5657" s="33"/>
      <c r="S5657" s="42"/>
      <c r="T5657" s="2"/>
      <c r="U5657" s="2"/>
      <c r="V5657" s="2"/>
      <c r="W5657" s="2"/>
      <c r="X5657" s="55"/>
      <c r="Y5657" s="62"/>
      <c r="Z5657" s="62"/>
      <c r="AA5657" s="62"/>
      <c r="AB5657" s="62"/>
      <c r="AC5657" s="68"/>
      <c r="AD5657" s="2"/>
      <c r="AE5657" s="2"/>
      <c r="AF5657" s="2"/>
      <c r="AG5657" s="2"/>
      <c r="AH5657" s="55"/>
      <c r="AI5657" s="72"/>
      <c r="AJ5657" s="72"/>
      <c r="AK5657" s="72"/>
      <c r="AL5657" s="72"/>
      <c r="AM5657" s="80"/>
      <c r="AN5657" s="2"/>
      <c r="AO5657" s="2"/>
      <c r="AP5657" s="2"/>
      <c r="AQ5657" s="2"/>
      <c r="AR5657" s="55"/>
      <c r="AS5657" s="85"/>
      <c r="AT5657" s="85"/>
      <c r="AU5657" s="85"/>
      <c r="AV5657" s="85"/>
      <c r="AW5657" s="100"/>
      <c r="AX5657" s="2"/>
      <c r="AY5657" s="2"/>
      <c r="AZ5657" s="2"/>
      <c r="BA5657" s="2"/>
      <c r="BB5657" s="55"/>
      <c r="BC5657" s="105"/>
      <c r="BD5657" s="105"/>
      <c r="BE5657" s="105"/>
      <c r="BF5657" s="105"/>
      <c r="BG5657" s="109"/>
      <c r="BH5657" s="2"/>
      <c r="BI5657" s="2"/>
      <c r="BJ5657" s="2"/>
      <c r="BK5657" s="2"/>
      <c r="BL5657" s="55"/>
      <c r="BM5657" s="48"/>
      <c r="BN5657" s="48"/>
      <c r="BO5657" s="48"/>
      <c r="BP5657" s="48"/>
      <c r="BQ5657" s="117"/>
      <c r="BR5657" s="2"/>
      <c r="BS5657" s="2"/>
      <c r="BT5657" s="2"/>
      <c r="BU5657" s="2"/>
      <c r="BV5657" s="55"/>
    </row>
    <row r="5658" spans="1:74" ht="43.2" hidden="1" x14ac:dyDescent="0.3">
      <c r="A5658" s="2" t="s">
        <v>196</v>
      </c>
      <c r="B5658" s="2" t="s">
        <v>2</v>
      </c>
      <c r="C5658" s="2" t="s">
        <v>3</v>
      </c>
      <c r="D5658" s="2" t="s">
        <v>197</v>
      </c>
      <c r="E5658" s="5" t="s">
        <v>198</v>
      </c>
      <c r="F5658" s="3"/>
      <c r="G5658" s="18" t="s">
        <v>5</v>
      </c>
      <c r="H5658" s="3">
        <v>2024</v>
      </c>
      <c r="I5658" s="20" t="s">
        <v>286</v>
      </c>
      <c r="J5658" s="184" t="s">
        <v>281</v>
      </c>
      <c r="K5658" s="184" t="s">
        <v>319</v>
      </c>
      <c r="L5658" s="187">
        <f t="shared" si="191"/>
        <v>0</v>
      </c>
      <c r="M5658" s="187">
        <f t="shared" si="192"/>
        <v>53.597000000000001</v>
      </c>
      <c r="N5658" s="186" t="s">
        <v>1571</v>
      </c>
      <c r="O5658" s="33"/>
      <c r="P5658" s="33"/>
      <c r="Q5658" s="33"/>
      <c r="R5658" s="33"/>
      <c r="S5658" s="42"/>
      <c r="T5658" s="2"/>
      <c r="U5658" s="2"/>
      <c r="V5658" s="2"/>
      <c r="W5658" s="2"/>
      <c r="X5658" s="55"/>
      <c r="Y5658" s="62"/>
      <c r="Z5658" s="62"/>
      <c r="AA5658" s="62"/>
      <c r="AB5658" s="62"/>
      <c r="AC5658" s="68"/>
      <c r="AD5658" s="2"/>
      <c r="AE5658" s="2"/>
      <c r="AF5658" s="2"/>
      <c r="AG5658" s="2"/>
      <c r="AH5658" s="55"/>
      <c r="AI5658" s="72"/>
      <c r="AJ5658" s="72"/>
      <c r="AK5658" s="72"/>
      <c r="AL5658" s="72"/>
      <c r="AM5658" s="80"/>
      <c r="AN5658" s="2" t="s">
        <v>647</v>
      </c>
      <c r="AO5658" s="2"/>
      <c r="AP5658" s="2"/>
      <c r="AQ5658" s="2"/>
      <c r="AR5658" s="55">
        <v>32.14</v>
      </c>
      <c r="AS5658" s="85"/>
      <c r="AT5658" s="85"/>
      <c r="AU5658" s="85"/>
      <c r="AV5658" s="85"/>
      <c r="AW5658" s="100"/>
      <c r="AX5658" s="2"/>
      <c r="AY5658" s="2"/>
      <c r="AZ5658" s="2"/>
      <c r="BA5658" s="2"/>
      <c r="BB5658" s="55"/>
      <c r="BC5658" s="105" t="s">
        <v>1061</v>
      </c>
      <c r="BD5658" s="105"/>
      <c r="BE5658" s="105"/>
      <c r="BF5658" s="105"/>
      <c r="BG5658" s="109">
        <v>4.5</v>
      </c>
      <c r="BH5658" s="2"/>
      <c r="BI5658" s="2"/>
      <c r="BJ5658" s="2"/>
      <c r="BK5658" s="2"/>
      <c r="BL5658" s="55"/>
      <c r="BM5658" s="48" t="s">
        <v>1168</v>
      </c>
      <c r="BN5658" s="48"/>
      <c r="BO5658" s="48"/>
      <c r="BP5658" s="48"/>
      <c r="BQ5658" s="117">
        <f>2.84+13.327</f>
        <v>16.167000000000002</v>
      </c>
      <c r="BR5658" s="2" t="s">
        <v>1171</v>
      </c>
      <c r="BS5658" s="2"/>
      <c r="BT5658" s="2"/>
      <c r="BU5658" s="2"/>
      <c r="BV5658" s="55">
        <v>0.79</v>
      </c>
    </row>
    <row r="5659" spans="1:74" s="13" customFormat="1" hidden="1" x14ac:dyDescent="0.3">
      <c r="A5659" s="12" t="s">
        <v>196</v>
      </c>
      <c r="B5659" s="12" t="s">
        <v>2</v>
      </c>
      <c r="C5659" s="12" t="s">
        <v>3</v>
      </c>
      <c r="D5659" s="12" t="s">
        <v>197</v>
      </c>
      <c r="E5659" s="6" t="s">
        <v>198</v>
      </c>
      <c r="F5659" s="7"/>
      <c r="G5659" s="19" t="s">
        <v>5</v>
      </c>
      <c r="H5659" s="7">
        <v>2024</v>
      </c>
      <c r="I5659" s="21"/>
      <c r="J5659" s="12" t="s">
        <v>314</v>
      </c>
      <c r="K5659" s="12"/>
      <c r="L5659" s="147"/>
      <c r="M5659" s="147">
        <f>SUM(M5621:M5658)</f>
        <v>243.91399999999999</v>
      </c>
      <c r="N5659" s="183"/>
      <c r="O5659" s="12"/>
      <c r="P5659" s="12"/>
      <c r="Q5659" s="12"/>
      <c r="R5659" s="12"/>
      <c r="S5659" s="47">
        <f>SUM(S5621:S5658)</f>
        <v>1.752</v>
      </c>
      <c r="T5659" s="12"/>
      <c r="U5659" s="12"/>
      <c r="V5659" s="12"/>
      <c r="W5659" s="12"/>
      <c r="X5659" s="47">
        <f>SUM(X5621:X5658)</f>
        <v>0</v>
      </c>
      <c r="Y5659" s="12"/>
      <c r="Z5659" s="12"/>
      <c r="AA5659" s="12"/>
      <c r="AB5659" s="12"/>
      <c r="AC5659" s="47">
        <f>SUM(AC5621:AC5658)</f>
        <v>9.3119999999999994</v>
      </c>
      <c r="AD5659" s="12"/>
      <c r="AE5659" s="12"/>
      <c r="AF5659" s="12"/>
      <c r="AG5659" s="12"/>
      <c r="AH5659" s="47">
        <f>SUM(AH5621:AH5658)</f>
        <v>177.32499999999999</v>
      </c>
      <c r="AI5659" s="12"/>
      <c r="AJ5659" s="12"/>
      <c r="AK5659" s="12"/>
      <c r="AL5659" s="12"/>
      <c r="AM5659" s="47">
        <f>SUM(AM5621:AM5658)</f>
        <v>0</v>
      </c>
      <c r="AN5659" s="12"/>
      <c r="AO5659" s="12"/>
      <c r="AP5659" s="12"/>
      <c r="AQ5659" s="12"/>
      <c r="AR5659" s="47">
        <f>SUM(AR5621:AR5658)</f>
        <v>34.067999999999998</v>
      </c>
      <c r="AS5659" s="12"/>
      <c r="AT5659" s="12"/>
      <c r="AU5659" s="12"/>
      <c r="AV5659" s="12"/>
      <c r="AW5659" s="47">
        <f>SUM(AW5621:AW5658)</f>
        <v>0</v>
      </c>
      <c r="AX5659" s="12"/>
      <c r="AY5659" s="12"/>
      <c r="AZ5659" s="12"/>
      <c r="BA5659" s="12"/>
      <c r="BB5659" s="47">
        <f>SUM(BB5621:BB5658)</f>
        <v>0</v>
      </c>
      <c r="BC5659" s="12"/>
      <c r="BD5659" s="12"/>
      <c r="BE5659" s="12"/>
      <c r="BF5659" s="12"/>
      <c r="BG5659" s="47">
        <f>SUM(BG5621:BG5658)</f>
        <v>4.5</v>
      </c>
      <c r="BH5659" s="12"/>
      <c r="BI5659" s="12"/>
      <c r="BJ5659" s="12"/>
      <c r="BK5659" s="12"/>
      <c r="BL5659" s="47">
        <f>SUM(BL5621:BL5658)</f>
        <v>0</v>
      </c>
      <c r="BM5659" s="12"/>
      <c r="BN5659" s="12"/>
      <c r="BO5659" s="12"/>
      <c r="BP5659" s="12"/>
      <c r="BQ5659" s="47">
        <f>SUM(BQ5621:BQ5658)</f>
        <v>16.167000000000002</v>
      </c>
      <c r="BR5659" s="12"/>
      <c r="BS5659" s="12"/>
      <c r="BT5659" s="12"/>
      <c r="BU5659" s="12"/>
      <c r="BV5659" s="47">
        <f>SUM(BV5621:BV5658)</f>
        <v>0.79</v>
      </c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18" t="s">
        <v>5</v>
      </c>
      <c r="H5660" s="3">
        <v>2024</v>
      </c>
      <c r="I5660" s="20" t="s">
        <v>287</v>
      </c>
      <c r="J5660" s="184" t="s">
        <v>267</v>
      </c>
      <c r="K5660" s="184" t="s">
        <v>318</v>
      </c>
      <c r="L5660" s="187">
        <f t="shared" si="191"/>
        <v>1.39</v>
      </c>
      <c r="M5660" s="187">
        <f t="shared" si="192"/>
        <v>910.98099999999999</v>
      </c>
      <c r="N5660" s="186"/>
      <c r="O5660" s="33"/>
      <c r="P5660" s="33"/>
      <c r="Q5660" s="33"/>
      <c r="R5660" s="33"/>
      <c r="S5660" s="42"/>
      <c r="T5660" s="2"/>
      <c r="U5660" s="2"/>
      <c r="V5660" s="2"/>
      <c r="W5660" s="2"/>
      <c r="X5660" s="55"/>
      <c r="Y5660" s="62"/>
      <c r="Z5660" s="62"/>
      <c r="AA5660" s="62"/>
      <c r="AB5660" s="62"/>
      <c r="AC5660" s="68"/>
      <c r="AD5660" s="2"/>
      <c r="AE5660" s="2"/>
      <c r="AF5660" s="2"/>
      <c r="AG5660" s="2">
        <v>1.39</v>
      </c>
      <c r="AH5660" s="55">
        <v>910.98099999999999</v>
      </c>
      <c r="AI5660" s="72"/>
      <c r="AJ5660" s="72"/>
      <c r="AK5660" s="72"/>
      <c r="AL5660" s="72"/>
      <c r="AM5660" s="80"/>
      <c r="AN5660" s="2"/>
      <c r="AO5660" s="2"/>
      <c r="AP5660" s="2"/>
      <c r="AQ5660" s="2"/>
      <c r="AR5660" s="55"/>
      <c r="AS5660" s="85"/>
      <c r="AT5660" s="85"/>
      <c r="AU5660" s="85"/>
      <c r="AV5660" s="85"/>
      <c r="AW5660" s="100"/>
      <c r="AX5660" s="2"/>
      <c r="AY5660" s="2"/>
      <c r="AZ5660" s="2"/>
      <c r="BA5660" s="2"/>
      <c r="BB5660" s="55"/>
      <c r="BC5660" s="105"/>
      <c r="BD5660" s="105"/>
      <c r="BE5660" s="105"/>
      <c r="BF5660" s="105"/>
      <c r="BG5660" s="109"/>
      <c r="BH5660" s="2"/>
      <c r="BI5660" s="2"/>
      <c r="BJ5660" s="2"/>
      <c r="BK5660" s="2"/>
      <c r="BL5660" s="55"/>
      <c r="BM5660" s="48"/>
      <c r="BN5660" s="48"/>
      <c r="BO5660" s="48"/>
      <c r="BP5660" s="48"/>
      <c r="BQ5660" s="117"/>
      <c r="BR5660" s="2"/>
      <c r="BS5660" s="2"/>
      <c r="BT5660" s="2"/>
      <c r="BU5660" s="2"/>
      <c r="BV5660" s="55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18" t="s">
        <v>5</v>
      </c>
      <c r="H5661" s="3">
        <v>2024</v>
      </c>
      <c r="I5661" s="20" t="s">
        <v>287</v>
      </c>
      <c r="J5661" s="184" t="s">
        <v>291</v>
      </c>
      <c r="K5661" s="184" t="s">
        <v>319</v>
      </c>
      <c r="L5661" s="187">
        <f t="shared" si="191"/>
        <v>0</v>
      </c>
      <c r="M5661" s="187">
        <f t="shared" si="192"/>
        <v>0</v>
      </c>
      <c r="N5661" s="186"/>
      <c r="O5661" s="33"/>
      <c r="P5661" s="33"/>
      <c r="Q5661" s="33"/>
      <c r="R5661" s="33"/>
      <c r="S5661" s="42"/>
      <c r="T5661" s="2"/>
      <c r="U5661" s="2"/>
      <c r="V5661" s="2"/>
      <c r="W5661" s="2"/>
      <c r="X5661" s="55"/>
      <c r="Y5661" s="62"/>
      <c r="Z5661" s="62"/>
      <c r="AA5661" s="62"/>
      <c r="AB5661" s="62"/>
      <c r="AC5661" s="68"/>
      <c r="AD5661" s="2"/>
      <c r="AE5661" s="2"/>
      <c r="AF5661" s="2"/>
      <c r="AG5661" s="2"/>
      <c r="AH5661" s="55"/>
      <c r="AI5661" s="72"/>
      <c r="AJ5661" s="72"/>
      <c r="AK5661" s="72"/>
      <c r="AL5661" s="72"/>
      <c r="AM5661" s="80"/>
      <c r="AN5661" s="2"/>
      <c r="AO5661" s="2"/>
      <c r="AP5661" s="2"/>
      <c r="AQ5661" s="2"/>
      <c r="AR5661" s="55"/>
      <c r="AS5661" s="85"/>
      <c r="AT5661" s="85"/>
      <c r="AU5661" s="85"/>
      <c r="AV5661" s="85"/>
      <c r="AW5661" s="100"/>
      <c r="AX5661" s="2"/>
      <c r="AY5661" s="2"/>
      <c r="AZ5661" s="2"/>
      <c r="BA5661" s="2"/>
      <c r="BB5661" s="55"/>
      <c r="BC5661" s="105"/>
      <c r="BD5661" s="105"/>
      <c r="BE5661" s="105"/>
      <c r="BF5661" s="105"/>
      <c r="BG5661" s="109"/>
      <c r="BH5661" s="2"/>
      <c r="BI5661" s="2"/>
      <c r="BJ5661" s="2"/>
      <c r="BK5661" s="2"/>
      <c r="BL5661" s="55"/>
      <c r="BM5661" s="48"/>
      <c r="BN5661" s="48"/>
      <c r="BO5661" s="48"/>
      <c r="BP5661" s="48"/>
      <c r="BQ5661" s="117"/>
      <c r="BR5661" s="2"/>
      <c r="BS5661" s="2"/>
      <c r="BT5661" s="2"/>
      <c r="BU5661" s="2"/>
      <c r="BV5661" s="55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18" t="s">
        <v>5</v>
      </c>
      <c r="H5662" s="3">
        <v>2024</v>
      </c>
      <c r="I5662" s="20" t="s">
        <v>286</v>
      </c>
      <c r="J5662" s="184" t="s">
        <v>336</v>
      </c>
      <c r="K5662" s="184" t="s">
        <v>319</v>
      </c>
      <c r="L5662" s="187">
        <f t="shared" si="191"/>
        <v>0</v>
      </c>
      <c r="M5662" s="187">
        <f t="shared" si="192"/>
        <v>0</v>
      </c>
      <c r="N5662" s="186"/>
      <c r="O5662" s="33"/>
      <c r="P5662" s="33"/>
      <c r="Q5662" s="33"/>
      <c r="R5662" s="33"/>
      <c r="S5662" s="42"/>
      <c r="T5662" s="2"/>
      <c r="U5662" s="2"/>
      <c r="V5662" s="2"/>
      <c r="W5662" s="2"/>
      <c r="X5662" s="55"/>
      <c r="Y5662" s="62"/>
      <c r="Z5662" s="62"/>
      <c r="AA5662" s="62"/>
      <c r="AB5662" s="62"/>
      <c r="AC5662" s="68"/>
      <c r="AD5662" s="2"/>
      <c r="AE5662" s="2"/>
      <c r="AF5662" s="2"/>
      <c r="AG5662" s="2"/>
      <c r="AH5662" s="55"/>
      <c r="AI5662" s="72"/>
      <c r="AJ5662" s="72"/>
      <c r="AK5662" s="72"/>
      <c r="AL5662" s="72"/>
      <c r="AM5662" s="80"/>
      <c r="AN5662" s="2"/>
      <c r="AO5662" s="2"/>
      <c r="AP5662" s="2"/>
      <c r="AQ5662" s="2"/>
      <c r="AR5662" s="55"/>
      <c r="AS5662" s="85"/>
      <c r="AT5662" s="85"/>
      <c r="AU5662" s="85"/>
      <c r="AV5662" s="85"/>
      <c r="AW5662" s="100"/>
      <c r="AX5662" s="2"/>
      <c r="AY5662" s="2"/>
      <c r="AZ5662" s="2"/>
      <c r="BA5662" s="2"/>
      <c r="BB5662" s="55"/>
      <c r="BC5662" s="105"/>
      <c r="BD5662" s="105"/>
      <c r="BE5662" s="105"/>
      <c r="BF5662" s="105"/>
      <c r="BG5662" s="109"/>
      <c r="BH5662" s="2"/>
      <c r="BI5662" s="2"/>
      <c r="BJ5662" s="2"/>
      <c r="BK5662" s="2"/>
      <c r="BL5662" s="55"/>
      <c r="BM5662" s="48"/>
      <c r="BN5662" s="48"/>
      <c r="BO5662" s="48"/>
      <c r="BP5662" s="48"/>
      <c r="BQ5662" s="117"/>
      <c r="BR5662" s="2"/>
      <c r="BS5662" s="2"/>
      <c r="BT5662" s="2"/>
      <c r="BU5662" s="2"/>
      <c r="BV5662" s="55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18" t="s">
        <v>5</v>
      </c>
      <c r="H5663" s="3">
        <v>2024</v>
      </c>
      <c r="I5663" s="20" t="s">
        <v>286</v>
      </c>
      <c r="J5663" s="185" t="s">
        <v>337</v>
      </c>
      <c r="K5663" s="185" t="s">
        <v>318</v>
      </c>
      <c r="L5663" s="187">
        <f t="shared" si="191"/>
        <v>0</v>
      </c>
      <c r="M5663" s="187">
        <f t="shared" si="192"/>
        <v>0</v>
      </c>
      <c r="N5663" s="186"/>
      <c r="O5663" s="53"/>
      <c r="P5663" s="53"/>
      <c r="Q5663" s="53"/>
      <c r="R5663" s="53"/>
      <c r="S5663" s="54"/>
      <c r="T5663" s="8"/>
      <c r="U5663" s="8"/>
      <c r="V5663" s="8"/>
      <c r="W5663" s="8"/>
      <c r="X5663" s="122"/>
      <c r="Y5663" s="135"/>
      <c r="Z5663" s="135"/>
      <c r="AA5663" s="135"/>
      <c r="AB5663" s="135"/>
      <c r="AC5663" s="136"/>
      <c r="AD5663" s="8"/>
      <c r="AE5663" s="8"/>
      <c r="AF5663" s="8"/>
      <c r="AG5663" s="8"/>
      <c r="AH5663" s="122"/>
      <c r="AI5663" s="137"/>
      <c r="AJ5663" s="137"/>
      <c r="AK5663" s="137"/>
      <c r="AL5663" s="137"/>
      <c r="AM5663" s="138"/>
      <c r="AN5663" s="8"/>
      <c r="AO5663" s="8"/>
      <c r="AP5663" s="8"/>
      <c r="AQ5663" s="8"/>
      <c r="AR5663" s="122"/>
      <c r="AS5663" s="139"/>
      <c r="AT5663" s="139"/>
      <c r="AU5663" s="139"/>
      <c r="AV5663" s="139"/>
      <c r="AW5663" s="140"/>
      <c r="AX5663" s="8"/>
      <c r="AY5663" s="8"/>
      <c r="AZ5663" s="8"/>
      <c r="BA5663" s="8"/>
      <c r="BB5663" s="122"/>
      <c r="BC5663" s="141"/>
      <c r="BD5663" s="141"/>
      <c r="BE5663" s="141"/>
      <c r="BF5663" s="141"/>
      <c r="BG5663" s="142"/>
      <c r="BH5663" s="8"/>
      <c r="BI5663" s="8"/>
      <c r="BJ5663" s="8"/>
      <c r="BK5663" s="8"/>
      <c r="BL5663" s="122"/>
      <c r="BM5663" s="143"/>
      <c r="BN5663" s="143"/>
      <c r="BO5663" s="143"/>
      <c r="BP5663" s="143"/>
      <c r="BQ5663" s="144"/>
      <c r="BR5663" s="8"/>
      <c r="BS5663" s="8"/>
      <c r="BT5663" s="8"/>
      <c r="BU5663" s="8"/>
      <c r="BV5663" s="122"/>
    </row>
    <row r="5664" spans="1:74" ht="28.8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18" t="s">
        <v>5</v>
      </c>
      <c r="H5664" s="3">
        <v>2024</v>
      </c>
      <c r="I5664" s="20" t="s">
        <v>286</v>
      </c>
      <c r="J5664" s="185" t="s">
        <v>338</v>
      </c>
      <c r="K5664" s="185" t="s">
        <v>339</v>
      </c>
      <c r="L5664" s="187">
        <f t="shared" si="191"/>
        <v>0</v>
      </c>
      <c r="M5664" s="187">
        <f t="shared" si="192"/>
        <v>0</v>
      </c>
      <c r="N5664" s="186"/>
      <c r="O5664" s="53"/>
      <c r="P5664" s="53"/>
      <c r="Q5664" s="53"/>
      <c r="R5664" s="53"/>
      <c r="S5664" s="54"/>
      <c r="T5664" s="8"/>
      <c r="U5664" s="8"/>
      <c r="V5664" s="8"/>
      <c r="W5664" s="8"/>
      <c r="X5664" s="122"/>
      <c r="Y5664" s="135"/>
      <c r="Z5664" s="135"/>
      <c r="AA5664" s="135"/>
      <c r="AB5664" s="135"/>
      <c r="AC5664" s="136"/>
      <c r="AD5664" s="8"/>
      <c r="AE5664" s="8"/>
      <c r="AF5664" s="8"/>
      <c r="AG5664" s="8"/>
      <c r="AH5664" s="122"/>
      <c r="AI5664" s="137"/>
      <c r="AJ5664" s="137"/>
      <c r="AK5664" s="137"/>
      <c r="AL5664" s="137"/>
      <c r="AM5664" s="138"/>
      <c r="AN5664" s="8"/>
      <c r="AO5664" s="8"/>
      <c r="AP5664" s="8"/>
      <c r="AQ5664" s="8"/>
      <c r="AR5664" s="122"/>
      <c r="AS5664" s="139"/>
      <c r="AT5664" s="139"/>
      <c r="AU5664" s="139"/>
      <c r="AV5664" s="139"/>
      <c r="AW5664" s="140"/>
      <c r="AX5664" s="8"/>
      <c r="AY5664" s="8"/>
      <c r="AZ5664" s="8"/>
      <c r="BA5664" s="8"/>
      <c r="BB5664" s="122"/>
      <c r="BC5664" s="141"/>
      <c r="BD5664" s="141"/>
      <c r="BE5664" s="141"/>
      <c r="BF5664" s="141"/>
      <c r="BG5664" s="142"/>
      <c r="BH5664" s="8"/>
      <c r="BI5664" s="8"/>
      <c r="BJ5664" s="8"/>
      <c r="BK5664" s="8"/>
      <c r="BL5664" s="122"/>
      <c r="BM5664" s="143"/>
      <c r="BN5664" s="143"/>
      <c r="BO5664" s="143"/>
      <c r="BP5664" s="143"/>
      <c r="BQ5664" s="144"/>
      <c r="BR5664" s="8"/>
      <c r="BS5664" s="8"/>
      <c r="BT5664" s="8"/>
      <c r="BU5664" s="8"/>
      <c r="BV5664" s="122"/>
    </row>
    <row r="5665" spans="1:74" ht="28.8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18" t="s">
        <v>5</v>
      </c>
      <c r="H5665" s="3">
        <v>2024</v>
      </c>
      <c r="I5665" s="20" t="s">
        <v>286</v>
      </c>
      <c r="J5665" s="185" t="s">
        <v>340</v>
      </c>
      <c r="K5665" s="185" t="s">
        <v>318</v>
      </c>
      <c r="L5665" s="187">
        <f t="shared" si="191"/>
        <v>0</v>
      </c>
      <c r="M5665" s="187">
        <f t="shared" si="192"/>
        <v>0</v>
      </c>
      <c r="N5665" s="186"/>
      <c r="O5665" s="53"/>
      <c r="P5665" s="53"/>
      <c r="Q5665" s="53"/>
      <c r="R5665" s="53"/>
      <c r="S5665" s="54"/>
      <c r="T5665" s="8"/>
      <c r="U5665" s="8"/>
      <c r="V5665" s="8"/>
      <c r="W5665" s="8"/>
      <c r="X5665" s="122"/>
      <c r="Y5665" s="135"/>
      <c r="Z5665" s="135"/>
      <c r="AA5665" s="135"/>
      <c r="AB5665" s="135"/>
      <c r="AC5665" s="136"/>
      <c r="AD5665" s="8"/>
      <c r="AE5665" s="8"/>
      <c r="AF5665" s="8"/>
      <c r="AG5665" s="8"/>
      <c r="AH5665" s="122"/>
      <c r="AI5665" s="137"/>
      <c r="AJ5665" s="137"/>
      <c r="AK5665" s="137"/>
      <c r="AL5665" s="137"/>
      <c r="AM5665" s="138"/>
      <c r="AN5665" s="8"/>
      <c r="AO5665" s="8"/>
      <c r="AP5665" s="8"/>
      <c r="AQ5665" s="8"/>
      <c r="AR5665" s="122"/>
      <c r="AS5665" s="139"/>
      <c r="AT5665" s="139"/>
      <c r="AU5665" s="139"/>
      <c r="AV5665" s="139"/>
      <c r="AW5665" s="140"/>
      <c r="AX5665" s="8"/>
      <c r="AY5665" s="8"/>
      <c r="AZ5665" s="8"/>
      <c r="BA5665" s="8"/>
      <c r="BB5665" s="122"/>
      <c r="BC5665" s="141"/>
      <c r="BD5665" s="141"/>
      <c r="BE5665" s="141"/>
      <c r="BF5665" s="141"/>
      <c r="BG5665" s="142"/>
      <c r="BH5665" s="8"/>
      <c r="BI5665" s="8"/>
      <c r="BJ5665" s="8"/>
      <c r="BK5665" s="8"/>
      <c r="BL5665" s="122"/>
      <c r="BM5665" s="143"/>
      <c r="BN5665" s="143"/>
      <c r="BO5665" s="143"/>
      <c r="BP5665" s="143"/>
      <c r="BQ5665" s="144"/>
      <c r="BR5665" s="8"/>
      <c r="BS5665" s="8"/>
      <c r="BT5665" s="8"/>
      <c r="BU5665" s="8"/>
      <c r="BV5665" s="122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18" t="s">
        <v>5</v>
      </c>
      <c r="H5666" s="3">
        <v>2024</v>
      </c>
      <c r="I5666" s="20" t="s">
        <v>286</v>
      </c>
      <c r="J5666" s="185" t="s">
        <v>341</v>
      </c>
      <c r="K5666" s="185" t="s">
        <v>320</v>
      </c>
      <c r="L5666" s="187">
        <f t="shared" si="191"/>
        <v>0</v>
      </c>
      <c r="M5666" s="187">
        <f t="shared" si="192"/>
        <v>0</v>
      </c>
      <c r="N5666" s="186"/>
      <c r="O5666" s="53"/>
      <c r="P5666" s="53"/>
      <c r="Q5666" s="53"/>
      <c r="R5666" s="53"/>
      <c r="S5666" s="54"/>
      <c r="T5666" s="8"/>
      <c r="U5666" s="8"/>
      <c r="V5666" s="8"/>
      <c r="W5666" s="8"/>
      <c r="X5666" s="122"/>
      <c r="Y5666" s="135"/>
      <c r="Z5666" s="135"/>
      <c r="AA5666" s="135"/>
      <c r="AB5666" s="135"/>
      <c r="AC5666" s="136"/>
      <c r="AD5666" s="8"/>
      <c r="AE5666" s="8"/>
      <c r="AF5666" s="8"/>
      <c r="AG5666" s="8"/>
      <c r="AH5666" s="122"/>
      <c r="AI5666" s="137"/>
      <c r="AJ5666" s="137"/>
      <c r="AK5666" s="137"/>
      <c r="AL5666" s="137"/>
      <c r="AM5666" s="138"/>
      <c r="AN5666" s="8"/>
      <c r="AO5666" s="8"/>
      <c r="AP5666" s="8"/>
      <c r="AQ5666" s="8"/>
      <c r="AR5666" s="122"/>
      <c r="AS5666" s="139"/>
      <c r="AT5666" s="139"/>
      <c r="AU5666" s="139"/>
      <c r="AV5666" s="139"/>
      <c r="AW5666" s="140"/>
      <c r="AX5666" s="8"/>
      <c r="AY5666" s="8"/>
      <c r="AZ5666" s="8"/>
      <c r="BA5666" s="8"/>
      <c r="BB5666" s="122"/>
      <c r="BC5666" s="141"/>
      <c r="BD5666" s="141"/>
      <c r="BE5666" s="141"/>
      <c r="BF5666" s="141"/>
      <c r="BG5666" s="142"/>
      <c r="BH5666" s="8"/>
      <c r="BI5666" s="8"/>
      <c r="BJ5666" s="8"/>
      <c r="BK5666" s="8"/>
      <c r="BL5666" s="122"/>
      <c r="BM5666" s="143"/>
      <c r="BN5666" s="143"/>
      <c r="BO5666" s="143"/>
      <c r="BP5666" s="143"/>
      <c r="BQ5666" s="144"/>
      <c r="BR5666" s="8"/>
      <c r="BS5666" s="8"/>
      <c r="BT5666" s="8"/>
      <c r="BU5666" s="8"/>
      <c r="BV5666" s="122"/>
    </row>
    <row r="5667" spans="1:74" ht="28.8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18" t="s">
        <v>5</v>
      </c>
      <c r="H5667" s="3">
        <v>2024</v>
      </c>
      <c r="I5667" s="20" t="s">
        <v>286</v>
      </c>
      <c r="J5667" s="185" t="s">
        <v>342</v>
      </c>
      <c r="K5667" s="185" t="s">
        <v>320</v>
      </c>
      <c r="L5667" s="187">
        <f t="shared" si="191"/>
        <v>0</v>
      </c>
      <c r="M5667" s="187">
        <f t="shared" si="192"/>
        <v>0</v>
      </c>
      <c r="N5667" s="186"/>
      <c r="O5667" s="53"/>
      <c r="P5667" s="53"/>
      <c r="Q5667" s="53"/>
      <c r="R5667" s="53"/>
      <c r="S5667" s="54"/>
      <c r="T5667" s="8"/>
      <c r="U5667" s="8"/>
      <c r="V5667" s="8"/>
      <c r="W5667" s="8"/>
      <c r="X5667" s="122"/>
      <c r="Y5667" s="135"/>
      <c r="Z5667" s="135"/>
      <c r="AA5667" s="135"/>
      <c r="AB5667" s="135"/>
      <c r="AC5667" s="136"/>
      <c r="AD5667" s="8"/>
      <c r="AE5667" s="8"/>
      <c r="AF5667" s="8"/>
      <c r="AG5667" s="8"/>
      <c r="AH5667" s="122"/>
      <c r="AI5667" s="137"/>
      <c r="AJ5667" s="137"/>
      <c r="AK5667" s="137"/>
      <c r="AL5667" s="137"/>
      <c r="AM5667" s="138"/>
      <c r="AN5667" s="8"/>
      <c r="AO5667" s="8"/>
      <c r="AP5667" s="8"/>
      <c r="AQ5667" s="8"/>
      <c r="AR5667" s="122"/>
      <c r="AS5667" s="139"/>
      <c r="AT5667" s="139"/>
      <c r="AU5667" s="139"/>
      <c r="AV5667" s="139"/>
      <c r="AW5667" s="140"/>
      <c r="AX5667" s="8"/>
      <c r="AY5667" s="8"/>
      <c r="AZ5667" s="8"/>
      <c r="BA5667" s="8"/>
      <c r="BB5667" s="122"/>
      <c r="BC5667" s="141"/>
      <c r="BD5667" s="141"/>
      <c r="BE5667" s="141"/>
      <c r="BF5667" s="141"/>
      <c r="BG5667" s="142"/>
      <c r="BH5667" s="8"/>
      <c r="BI5667" s="8"/>
      <c r="BJ5667" s="8"/>
      <c r="BK5667" s="8"/>
      <c r="BL5667" s="122"/>
      <c r="BM5667" s="143"/>
      <c r="BN5667" s="143"/>
      <c r="BO5667" s="143"/>
      <c r="BP5667" s="143"/>
      <c r="BQ5667" s="144"/>
      <c r="BR5667" s="8"/>
      <c r="BS5667" s="8"/>
      <c r="BT5667" s="8"/>
      <c r="BU5667" s="8"/>
      <c r="BV5667" s="122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18" t="s">
        <v>5</v>
      </c>
      <c r="H5668" s="3">
        <v>2024</v>
      </c>
      <c r="I5668" s="20" t="s">
        <v>286</v>
      </c>
      <c r="J5668" s="185" t="s">
        <v>343</v>
      </c>
      <c r="K5668" s="185" t="s">
        <v>339</v>
      </c>
      <c r="L5668" s="187">
        <f t="shared" si="191"/>
        <v>0</v>
      </c>
      <c r="M5668" s="187">
        <f t="shared" si="192"/>
        <v>0</v>
      </c>
      <c r="N5668" s="186"/>
      <c r="O5668" s="53"/>
      <c r="P5668" s="53"/>
      <c r="Q5668" s="53"/>
      <c r="R5668" s="53"/>
      <c r="S5668" s="54"/>
      <c r="T5668" s="8"/>
      <c r="U5668" s="8"/>
      <c r="V5668" s="8"/>
      <c r="W5668" s="8"/>
      <c r="X5668" s="122"/>
      <c r="Y5668" s="135"/>
      <c r="Z5668" s="135"/>
      <c r="AA5668" s="135"/>
      <c r="AB5668" s="135"/>
      <c r="AC5668" s="136"/>
      <c r="AD5668" s="8"/>
      <c r="AE5668" s="8"/>
      <c r="AF5668" s="8"/>
      <c r="AG5668" s="8"/>
      <c r="AH5668" s="122"/>
      <c r="AI5668" s="137"/>
      <c r="AJ5668" s="137"/>
      <c r="AK5668" s="137"/>
      <c r="AL5668" s="137"/>
      <c r="AM5668" s="138"/>
      <c r="AN5668" s="8"/>
      <c r="AO5668" s="8"/>
      <c r="AP5668" s="8"/>
      <c r="AQ5668" s="8"/>
      <c r="AR5668" s="122"/>
      <c r="AS5668" s="139"/>
      <c r="AT5668" s="139"/>
      <c r="AU5668" s="139"/>
      <c r="AV5668" s="139"/>
      <c r="AW5668" s="140"/>
      <c r="AX5668" s="8"/>
      <c r="AY5668" s="8"/>
      <c r="AZ5668" s="8"/>
      <c r="BA5668" s="8"/>
      <c r="BB5668" s="122"/>
      <c r="BC5668" s="141"/>
      <c r="BD5668" s="141"/>
      <c r="BE5668" s="141"/>
      <c r="BF5668" s="141"/>
      <c r="BG5668" s="142"/>
      <c r="BH5668" s="8"/>
      <c r="BI5668" s="8"/>
      <c r="BJ5668" s="8"/>
      <c r="BK5668" s="8"/>
      <c r="BL5668" s="122"/>
      <c r="BM5668" s="143"/>
      <c r="BN5668" s="143"/>
      <c r="BO5668" s="143"/>
      <c r="BP5668" s="143"/>
      <c r="BQ5668" s="144"/>
      <c r="BR5668" s="8"/>
      <c r="BS5668" s="8"/>
      <c r="BT5668" s="8"/>
      <c r="BU5668" s="8"/>
      <c r="BV5668" s="122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18" t="s">
        <v>5</v>
      </c>
      <c r="H5669" s="3">
        <v>2024</v>
      </c>
      <c r="I5669" s="20" t="s">
        <v>288</v>
      </c>
      <c r="J5669" s="185" t="s">
        <v>344</v>
      </c>
      <c r="K5669" s="185" t="s">
        <v>318</v>
      </c>
      <c r="L5669" s="187">
        <f t="shared" si="191"/>
        <v>0</v>
      </c>
      <c r="M5669" s="187">
        <f t="shared" si="192"/>
        <v>0</v>
      </c>
      <c r="N5669" s="186"/>
      <c r="O5669" s="53"/>
      <c r="P5669" s="53"/>
      <c r="Q5669" s="53"/>
      <c r="R5669" s="53"/>
      <c r="S5669" s="54"/>
      <c r="T5669" s="8"/>
      <c r="U5669" s="8"/>
      <c r="V5669" s="8"/>
      <c r="W5669" s="8"/>
      <c r="X5669" s="122"/>
      <c r="Y5669" s="135"/>
      <c r="Z5669" s="135"/>
      <c r="AA5669" s="135"/>
      <c r="AB5669" s="135"/>
      <c r="AC5669" s="136"/>
      <c r="AD5669" s="8"/>
      <c r="AE5669" s="8"/>
      <c r="AF5669" s="8"/>
      <c r="AG5669" s="8"/>
      <c r="AH5669" s="122"/>
      <c r="AI5669" s="137"/>
      <c r="AJ5669" s="137"/>
      <c r="AK5669" s="137"/>
      <c r="AL5669" s="137"/>
      <c r="AM5669" s="138"/>
      <c r="AN5669" s="8"/>
      <c r="AO5669" s="8"/>
      <c r="AP5669" s="8"/>
      <c r="AQ5669" s="8"/>
      <c r="AR5669" s="122"/>
      <c r="AS5669" s="139"/>
      <c r="AT5669" s="139"/>
      <c r="AU5669" s="139"/>
      <c r="AV5669" s="139"/>
      <c r="AW5669" s="140"/>
      <c r="AX5669" s="8"/>
      <c r="AY5669" s="8"/>
      <c r="AZ5669" s="8"/>
      <c r="BA5669" s="8"/>
      <c r="BB5669" s="122"/>
      <c r="BC5669" s="141"/>
      <c r="BD5669" s="141"/>
      <c r="BE5669" s="141"/>
      <c r="BF5669" s="141"/>
      <c r="BG5669" s="142"/>
      <c r="BH5669" s="8"/>
      <c r="BI5669" s="8"/>
      <c r="BJ5669" s="8"/>
      <c r="BK5669" s="8"/>
      <c r="BL5669" s="122"/>
      <c r="BM5669" s="143"/>
      <c r="BN5669" s="143"/>
      <c r="BO5669" s="143"/>
      <c r="BP5669" s="143"/>
      <c r="BQ5669" s="144"/>
      <c r="BR5669" s="8"/>
      <c r="BS5669" s="8"/>
      <c r="BT5669" s="8"/>
      <c r="BU5669" s="8"/>
      <c r="BV5669" s="122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18" t="s">
        <v>5</v>
      </c>
      <c r="H5670" s="3">
        <v>2024</v>
      </c>
      <c r="I5670" s="20" t="s">
        <v>288</v>
      </c>
      <c r="J5670" s="184" t="s">
        <v>351</v>
      </c>
      <c r="K5670" s="184" t="s">
        <v>318</v>
      </c>
      <c r="L5670" s="187">
        <f t="shared" si="191"/>
        <v>0</v>
      </c>
      <c r="M5670" s="187">
        <f t="shared" si="192"/>
        <v>0</v>
      </c>
      <c r="N5670" s="186"/>
      <c r="O5670" s="53"/>
      <c r="P5670" s="53"/>
      <c r="Q5670" s="53"/>
      <c r="R5670" s="53"/>
      <c r="S5670" s="54"/>
      <c r="T5670" s="8"/>
      <c r="U5670" s="8"/>
      <c r="V5670" s="8"/>
      <c r="W5670" s="8"/>
      <c r="X5670" s="122"/>
      <c r="Y5670" s="135"/>
      <c r="Z5670" s="135"/>
      <c r="AA5670" s="135"/>
      <c r="AB5670" s="135"/>
      <c r="AC5670" s="136"/>
      <c r="AD5670" s="8"/>
      <c r="AE5670" s="8"/>
      <c r="AF5670" s="8"/>
      <c r="AG5670" s="8"/>
      <c r="AH5670" s="122"/>
      <c r="AI5670" s="137"/>
      <c r="AJ5670" s="137"/>
      <c r="AK5670" s="137"/>
      <c r="AL5670" s="137"/>
      <c r="AM5670" s="138"/>
      <c r="AN5670" s="8"/>
      <c r="AO5670" s="8"/>
      <c r="AP5670" s="8"/>
      <c r="AQ5670" s="8"/>
      <c r="AR5670" s="122"/>
      <c r="AS5670" s="139"/>
      <c r="AT5670" s="139"/>
      <c r="AU5670" s="139"/>
      <c r="AV5670" s="139"/>
      <c r="AW5670" s="140"/>
      <c r="AX5670" s="8"/>
      <c r="AY5670" s="8"/>
      <c r="AZ5670" s="8"/>
      <c r="BA5670" s="8"/>
      <c r="BB5670" s="122"/>
      <c r="BC5670" s="141"/>
      <c r="BD5670" s="141"/>
      <c r="BE5670" s="141"/>
      <c r="BF5670" s="141"/>
      <c r="BG5670" s="142"/>
      <c r="BH5670" s="8"/>
      <c r="BI5670" s="8"/>
      <c r="BJ5670" s="8"/>
      <c r="BK5670" s="8"/>
      <c r="BL5670" s="122"/>
      <c r="BM5670" s="143"/>
      <c r="BN5670" s="143"/>
      <c r="BO5670" s="143"/>
      <c r="BP5670" s="143"/>
      <c r="BQ5670" s="144"/>
      <c r="BR5670" s="8"/>
      <c r="BS5670" s="8"/>
      <c r="BT5670" s="8"/>
      <c r="BU5670" s="8"/>
      <c r="BV5670" s="122"/>
    </row>
    <row r="5671" spans="1:74" ht="28.8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18" t="s">
        <v>5</v>
      </c>
      <c r="H5671" s="3">
        <v>2024</v>
      </c>
      <c r="I5671" s="20" t="s">
        <v>288</v>
      </c>
      <c r="J5671" s="184" t="s">
        <v>352</v>
      </c>
      <c r="K5671" s="184" t="s">
        <v>321</v>
      </c>
      <c r="L5671" s="187">
        <f t="shared" si="191"/>
        <v>0</v>
      </c>
      <c r="M5671" s="187">
        <f t="shared" si="192"/>
        <v>0</v>
      </c>
      <c r="N5671" s="186"/>
      <c r="O5671" s="33"/>
      <c r="P5671" s="33"/>
      <c r="Q5671" s="33"/>
      <c r="R5671" s="33"/>
      <c r="S5671" s="42"/>
      <c r="T5671" s="2"/>
      <c r="U5671" s="2"/>
      <c r="V5671" s="2"/>
      <c r="W5671" s="2"/>
      <c r="X5671" s="55"/>
      <c r="Y5671" s="62"/>
      <c r="Z5671" s="62"/>
      <c r="AA5671" s="62"/>
      <c r="AB5671" s="62"/>
      <c r="AC5671" s="68"/>
      <c r="AD5671" s="2"/>
      <c r="AE5671" s="2"/>
      <c r="AF5671" s="2"/>
      <c r="AG5671" s="2"/>
      <c r="AH5671" s="55"/>
      <c r="AI5671" s="72"/>
      <c r="AJ5671" s="72"/>
      <c r="AK5671" s="72"/>
      <c r="AL5671" s="72"/>
      <c r="AM5671" s="80"/>
      <c r="AN5671" s="2"/>
      <c r="AO5671" s="2"/>
      <c r="AP5671" s="2"/>
      <c r="AQ5671" s="2"/>
      <c r="AR5671" s="55"/>
      <c r="AS5671" s="85"/>
      <c r="AT5671" s="85"/>
      <c r="AU5671" s="85"/>
      <c r="AV5671" s="85"/>
      <c r="AW5671" s="100"/>
      <c r="AX5671" s="2"/>
      <c r="AY5671" s="2"/>
      <c r="AZ5671" s="2"/>
      <c r="BA5671" s="2"/>
      <c r="BB5671" s="55"/>
      <c r="BC5671" s="105"/>
      <c r="BD5671" s="105"/>
      <c r="BE5671" s="105"/>
      <c r="BF5671" s="105"/>
      <c r="BG5671" s="109"/>
      <c r="BH5671" s="2"/>
      <c r="BI5671" s="2"/>
      <c r="BJ5671" s="2"/>
      <c r="BK5671" s="2"/>
      <c r="BL5671" s="55"/>
      <c r="BM5671" s="48"/>
      <c r="BN5671" s="48"/>
      <c r="BO5671" s="48"/>
      <c r="BP5671" s="48"/>
      <c r="BQ5671" s="117"/>
      <c r="BR5671" s="2"/>
      <c r="BS5671" s="2"/>
      <c r="BT5671" s="2"/>
      <c r="BU5671" s="2"/>
      <c r="BV5671" s="55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18" t="s">
        <v>5</v>
      </c>
      <c r="H5672" s="3">
        <v>2024</v>
      </c>
      <c r="I5672" s="20" t="s">
        <v>288</v>
      </c>
      <c r="J5672" s="184" t="s">
        <v>345</v>
      </c>
      <c r="K5672" s="184" t="s">
        <v>318</v>
      </c>
      <c r="L5672" s="187">
        <f t="shared" si="191"/>
        <v>0</v>
      </c>
      <c r="M5672" s="187">
        <f t="shared" si="192"/>
        <v>0</v>
      </c>
      <c r="N5672" s="186"/>
      <c r="O5672" s="34"/>
      <c r="P5672" s="33"/>
      <c r="Q5672" s="33"/>
      <c r="R5672" s="33"/>
      <c r="S5672" s="42"/>
      <c r="T5672" s="3"/>
      <c r="U5672" s="2"/>
      <c r="V5672" s="2"/>
      <c r="W5672" s="2"/>
      <c r="X5672" s="55"/>
      <c r="Y5672" s="64"/>
      <c r="Z5672" s="62"/>
      <c r="AA5672" s="62"/>
      <c r="AB5672" s="62"/>
      <c r="AC5672" s="68"/>
      <c r="AD5672" s="3"/>
      <c r="AE5672" s="2"/>
      <c r="AF5672" s="2"/>
      <c r="AG5672" s="2"/>
      <c r="AH5672" s="55"/>
      <c r="AI5672" s="73"/>
      <c r="AJ5672" s="72"/>
      <c r="AK5672" s="72"/>
      <c r="AL5672" s="72"/>
      <c r="AM5672" s="80"/>
      <c r="AN5672" s="3"/>
      <c r="AO5672" s="2"/>
      <c r="AP5672" s="2"/>
      <c r="AQ5672" s="2"/>
      <c r="AR5672" s="55"/>
      <c r="AS5672" s="86"/>
      <c r="AT5672" s="85"/>
      <c r="AU5672" s="85"/>
      <c r="AV5672" s="85"/>
      <c r="AW5672" s="100"/>
      <c r="AX5672" s="3"/>
      <c r="AY5672" s="2"/>
      <c r="AZ5672" s="2"/>
      <c r="BA5672" s="2"/>
      <c r="BB5672" s="55"/>
      <c r="BC5672" s="106"/>
      <c r="BD5672" s="105"/>
      <c r="BE5672" s="105"/>
      <c r="BF5672" s="105"/>
      <c r="BG5672" s="109"/>
      <c r="BH5672" s="3"/>
      <c r="BI5672" s="2"/>
      <c r="BJ5672" s="2"/>
      <c r="BK5672" s="2"/>
      <c r="BL5672" s="55"/>
      <c r="BM5672" s="49"/>
      <c r="BN5672" s="48"/>
      <c r="BO5672" s="48"/>
      <c r="BP5672" s="48"/>
      <c r="BQ5672" s="117"/>
      <c r="BR5672" s="3"/>
      <c r="BS5672" s="2"/>
      <c r="BT5672" s="2"/>
      <c r="BU5672" s="2"/>
      <c r="BV5672" s="55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18" t="s">
        <v>5</v>
      </c>
      <c r="H5673" s="3">
        <v>2024</v>
      </c>
      <c r="I5673" s="20" t="s">
        <v>289</v>
      </c>
      <c r="J5673" s="184" t="s">
        <v>268</v>
      </c>
      <c r="K5673" s="184" t="s">
        <v>318</v>
      </c>
      <c r="L5673" s="187">
        <f t="shared" si="191"/>
        <v>0</v>
      </c>
      <c r="M5673" s="187">
        <f t="shared" si="192"/>
        <v>0</v>
      </c>
      <c r="N5673" s="186"/>
      <c r="O5673" s="33"/>
      <c r="P5673" s="33"/>
      <c r="Q5673" s="33"/>
      <c r="R5673" s="33"/>
      <c r="S5673" s="42"/>
      <c r="T5673" s="2"/>
      <c r="U5673" s="2"/>
      <c r="V5673" s="2"/>
      <c r="W5673" s="2"/>
      <c r="X5673" s="55"/>
      <c r="Y5673" s="62"/>
      <c r="Z5673" s="62"/>
      <c r="AA5673" s="62"/>
      <c r="AB5673" s="62"/>
      <c r="AC5673" s="68"/>
      <c r="AD5673" s="2"/>
      <c r="AE5673" s="2"/>
      <c r="AF5673" s="2"/>
      <c r="AG5673" s="2"/>
      <c r="AH5673" s="55"/>
      <c r="AI5673" s="72"/>
      <c r="AJ5673" s="72"/>
      <c r="AK5673" s="72"/>
      <c r="AL5673" s="72"/>
      <c r="AM5673" s="80"/>
      <c r="AN5673" s="2"/>
      <c r="AO5673" s="2"/>
      <c r="AP5673" s="2"/>
      <c r="AQ5673" s="2"/>
      <c r="AR5673" s="55"/>
      <c r="AS5673" s="85"/>
      <c r="AT5673" s="85"/>
      <c r="AU5673" s="85"/>
      <c r="AV5673" s="85"/>
      <c r="AW5673" s="100"/>
      <c r="AX5673" s="2"/>
      <c r="AY5673" s="2"/>
      <c r="AZ5673" s="2"/>
      <c r="BA5673" s="2"/>
      <c r="BB5673" s="55"/>
      <c r="BC5673" s="105"/>
      <c r="BD5673" s="105"/>
      <c r="BE5673" s="105"/>
      <c r="BF5673" s="105"/>
      <c r="BG5673" s="109"/>
      <c r="BH5673" s="2"/>
      <c r="BI5673" s="2"/>
      <c r="BJ5673" s="2"/>
      <c r="BK5673" s="2"/>
      <c r="BL5673" s="55"/>
      <c r="BM5673" s="48"/>
      <c r="BN5673" s="48"/>
      <c r="BO5673" s="48"/>
      <c r="BP5673" s="48"/>
      <c r="BQ5673" s="117"/>
      <c r="BR5673" s="2"/>
      <c r="BS5673" s="2"/>
      <c r="BT5673" s="2"/>
      <c r="BU5673" s="2"/>
      <c r="BV5673" s="55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18" t="s">
        <v>5</v>
      </c>
      <c r="H5674" s="3">
        <v>2024</v>
      </c>
      <c r="I5674" s="20" t="s">
        <v>289</v>
      </c>
      <c r="J5674" s="184" t="s">
        <v>292</v>
      </c>
      <c r="K5674" s="184" t="s">
        <v>318</v>
      </c>
      <c r="L5674" s="187">
        <f t="shared" si="191"/>
        <v>0</v>
      </c>
      <c r="M5674" s="187">
        <f t="shared" si="192"/>
        <v>0</v>
      </c>
      <c r="N5674" s="186"/>
      <c r="O5674" s="33"/>
      <c r="P5674" s="33"/>
      <c r="Q5674" s="33"/>
      <c r="R5674" s="33"/>
      <c r="S5674" s="42"/>
      <c r="T5674" s="2"/>
      <c r="U5674" s="2"/>
      <c r="V5674" s="2"/>
      <c r="W5674" s="2"/>
      <c r="X5674" s="55"/>
      <c r="Y5674" s="62"/>
      <c r="Z5674" s="62"/>
      <c r="AA5674" s="62"/>
      <c r="AB5674" s="62"/>
      <c r="AC5674" s="68"/>
      <c r="AD5674" s="2"/>
      <c r="AE5674" s="2"/>
      <c r="AF5674" s="2"/>
      <c r="AG5674" s="2"/>
      <c r="AH5674" s="55"/>
      <c r="AI5674" s="72"/>
      <c r="AJ5674" s="72"/>
      <c r="AK5674" s="72"/>
      <c r="AL5674" s="72"/>
      <c r="AM5674" s="80"/>
      <c r="AN5674" s="2"/>
      <c r="AO5674" s="2"/>
      <c r="AP5674" s="2"/>
      <c r="AQ5674" s="2"/>
      <c r="AR5674" s="55"/>
      <c r="AS5674" s="85"/>
      <c r="AT5674" s="85"/>
      <c r="AU5674" s="85"/>
      <c r="AV5674" s="85"/>
      <c r="AW5674" s="100"/>
      <c r="AX5674" s="2"/>
      <c r="AY5674" s="2"/>
      <c r="AZ5674" s="2"/>
      <c r="BA5674" s="2"/>
      <c r="BB5674" s="55"/>
      <c r="BC5674" s="105"/>
      <c r="BD5674" s="105"/>
      <c r="BE5674" s="105"/>
      <c r="BF5674" s="105"/>
      <c r="BG5674" s="109"/>
      <c r="BH5674" s="2"/>
      <c r="BI5674" s="2"/>
      <c r="BJ5674" s="2"/>
      <c r="BK5674" s="2"/>
      <c r="BL5674" s="55"/>
      <c r="BM5674" s="48"/>
      <c r="BN5674" s="48"/>
      <c r="BO5674" s="48"/>
      <c r="BP5674" s="48"/>
      <c r="BQ5674" s="117"/>
      <c r="BR5674" s="2"/>
      <c r="BS5674" s="2"/>
      <c r="BT5674" s="2"/>
      <c r="BU5674" s="2"/>
      <c r="BV5674" s="55"/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18" t="s">
        <v>5</v>
      </c>
      <c r="H5675" s="3">
        <v>2024</v>
      </c>
      <c r="I5675" s="20" t="s">
        <v>285</v>
      </c>
      <c r="J5675" s="184" t="s">
        <v>293</v>
      </c>
      <c r="K5675" s="184" t="s">
        <v>318</v>
      </c>
      <c r="L5675" s="187">
        <f t="shared" si="191"/>
        <v>0</v>
      </c>
      <c r="M5675" s="187">
        <f t="shared" si="192"/>
        <v>0</v>
      </c>
      <c r="N5675" s="186"/>
      <c r="O5675" s="33"/>
      <c r="P5675" s="33"/>
      <c r="Q5675" s="33"/>
      <c r="R5675" s="34"/>
      <c r="S5675" s="41"/>
      <c r="T5675" s="2"/>
      <c r="U5675" s="2"/>
      <c r="V5675" s="2"/>
      <c r="W5675" s="3"/>
      <c r="X5675" s="56"/>
      <c r="Y5675" s="62"/>
      <c r="Z5675" s="62"/>
      <c r="AA5675" s="62"/>
      <c r="AB5675" s="64"/>
      <c r="AC5675" s="69"/>
      <c r="AD5675" s="2"/>
      <c r="AE5675" s="2"/>
      <c r="AF5675" s="2"/>
      <c r="AG5675" s="3"/>
      <c r="AH5675" s="56"/>
      <c r="AI5675" s="72"/>
      <c r="AJ5675" s="72"/>
      <c r="AK5675" s="72"/>
      <c r="AL5675" s="73"/>
      <c r="AM5675" s="81"/>
      <c r="AN5675" s="2"/>
      <c r="AO5675" s="2"/>
      <c r="AP5675" s="2"/>
      <c r="AQ5675" s="3"/>
      <c r="AR5675" s="56"/>
      <c r="AS5675" s="85"/>
      <c r="AT5675" s="85"/>
      <c r="AU5675" s="85"/>
      <c r="AV5675" s="86"/>
      <c r="AW5675" s="101"/>
      <c r="AX5675" s="2"/>
      <c r="AY5675" s="2"/>
      <c r="AZ5675" s="2"/>
      <c r="BA5675" s="3"/>
      <c r="BB5675" s="56"/>
      <c r="BC5675" s="105"/>
      <c r="BD5675" s="105"/>
      <c r="BE5675" s="105"/>
      <c r="BF5675" s="106"/>
      <c r="BG5675" s="110"/>
      <c r="BH5675" s="2"/>
      <c r="BI5675" s="2"/>
      <c r="BJ5675" s="2"/>
      <c r="BK5675" s="3"/>
      <c r="BL5675" s="56"/>
      <c r="BM5675" s="48"/>
      <c r="BN5675" s="48"/>
      <c r="BO5675" s="48"/>
      <c r="BP5675" s="49"/>
      <c r="BQ5675" s="118"/>
      <c r="BR5675" s="2"/>
      <c r="BS5675" s="2"/>
      <c r="BT5675" s="2"/>
      <c r="BU5675" s="3"/>
      <c r="BV5675" s="56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18" t="s">
        <v>5</v>
      </c>
      <c r="H5676" s="3">
        <v>2024</v>
      </c>
      <c r="I5676" s="20" t="s">
        <v>287</v>
      </c>
      <c r="J5676" s="184" t="s">
        <v>269</v>
      </c>
      <c r="K5676" s="184" t="s">
        <v>320</v>
      </c>
      <c r="L5676" s="187">
        <f t="shared" si="191"/>
        <v>0</v>
      </c>
      <c r="M5676" s="187">
        <f t="shared" si="192"/>
        <v>0</v>
      </c>
      <c r="N5676" s="186"/>
      <c r="O5676" s="33"/>
      <c r="P5676" s="33"/>
      <c r="Q5676" s="33"/>
      <c r="R5676" s="33"/>
      <c r="S5676" s="42"/>
      <c r="T5676" s="2"/>
      <c r="U5676" s="2"/>
      <c r="V5676" s="2"/>
      <c r="W5676" s="2"/>
      <c r="X5676" s="55"/>
      <c r="Y5676" s="62"/>
      <c r="Z5676" s="62"/>
      <c r="AA5676" s="62"/>
      <c r="AB5676" s="64"/>
      <c r="AC5676" s="68"/>
      <c r="AD5676" s="2"/>
      <c r="AE5676" s="2"/>
      <c r="AF5676" s="2"/>
      <c r="AG5676" s="2"/>
      <c r="AH5676" s="55"/>
      <c r="AI5676" s="72"/>
      <c r="AJ5676" s="72"/>
      <c r="AK5676" s="72"/>
      <c r="AL5676" s="72"/>
      <c r="AM5676" s="80"/>
      <c r="AN5676" s="2"/>
      <c r="AO5676" s="2"/>
      <c r="AP5676" s="2"/>
      <c r="AQ5676" s="2"/>
      <c r="AR5676" s="55"/>
      <c r="AS5676" s="85"/>
      <c r="AT5676" s="85"/>
      <c r="AU5676" s="85"/>
      <c r="AV5676" s="85"/>
      <c r="AW5676" s="100"/>
      <c r="AX5676" s="2"/>
      <c r="AY5676" s="2"/>
      <c r="AZ5676" s="2"/>
      <c r="BA5676" s="2"/>
      <c r="BB5676" s="55"/>
      <c r="BC5676" s="105"/>
      <c r="BD5676" s="105"/>
      <c r="BE5676" s="105"/>
      <c r="BF5676" s="105"/>
      <c r="BG5676" s="109"/>
      <c r="BH5676" s="2"/>
      <c r="BI5676" s="2"/>
      <c r="BJ5676" s="2"/>
      <c r="BK5676" s="2"/>
      <c r="BL5676" s="55"/>
      <c r="BM5676" s="48"/>
      <c r="BN5676" s="48"/>
      <c r="BO5676" s="48"/>
      <c r="BP5676" s="48"/>
      <c r="BQ5676" s="117"/>
      <c r="BR5676" s="2"/>
      <c r="BS5676" s="2"/>
      <c r="BT5676" s="2"/>
      <c r="BU5676" s="2"/>
      <c r="BV5676" s="55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18" t="s">
        <v>5</v>
      </c>
      <c r="H5677" s="3">
        <v>2024</v>
      </c>
      <c r="I5677" s="20" t="s">
        <v>287</v>
      </c>
      <c r="J5677" s="184" t="s">
        <v>270</v>
      </c>
      <c r="K5677" s="184" t="s">
        <v>320</v>
      </c>
      <c r="L5677" s="187">
        <f t="shared" si="191"/>
        <v>0</v>
      </c>
      <c r="M5677" s="187">
        <f t="shared" si="192"/>
        <v>0</v>
      </c>
      <c r="N5677" s="186"/>
      <c r="O5677" s="33"/>
      <c r="P5677" s="33"/>
      <c r="Q5677" s="33"/>
      <c r="R5677" s="33"/>
      <c r="S5677" s="42"/>
      <c r="T5677" s="2"/>
      <c r="U5677" s="2"/>
      <c r="V5677" s="2"/>
      <c r="W5677" s="2"/>
      <c r="X5677" s="55"/>
      <c r="Y5677" s="62"/>
      <c r="Z5677" s="62"/>
      <c r="AA5677" s="62"/>
      <c r="AB5677" s="62"/>
      <c r="AC5677" s="68"/>
      <c r="AD5677" s="2"/>
      <c r="AE5677" s="2"/>
      <c r="AF5677" s="2"/>
      <c r="AG5677" s="2"/>
      <c r="AH5677" s="55"/>
      <c r="AI5677" s="72"/>
      <c r="AJ5677" s="72"/>
      <c r="AK5677" s="72"/>
      <c r="AL5677" s="72"/>
      <c r="AM5677" s="80"/>
      <c r="AN5677" s="2"/>
      <c r="AO5677" s="2"/>
      <c r="AP5677" s="2"/>
      <c r="AQ5677" s="2"/>
      <c r="AR5677" s="55"/>
      <c r="AS5677" s="85"/>
      <c r="AT5677" s="85"/>
      <c r="AU5677" s="85"/>
      <c r="AV5677" s="85"/>
      <c r="AW5677" s="100"/>
      <c r="AX5677" s="2"/>
      <c r="AY5677" s="2"/>
      <c r="AZ5677" s="2"/>
      <c r="BA5677" s="2"/>
      <c r="BB5677" s="55"/>
      <c r="BC5677" s="105"/>
      <c r="BD5677" s="105"/>
      <c r="BE5677" s="105"/>
      <c r="BF5677" s="105"/>
      <c r="BG5677" s="109"/>
      <c r="BH5677" s="2"/>
      <c r="BI5677" s="2"/>
      <c r="BJ5677" s="2"/>
      <c r="BK5677" s="2"/>
      <c r="BL5677" s="55"/>
      <c r="BM5677" s="48"/>
      <c r="BN5677" s="48"/>
      <c r="BO5677" s="48"/>
      <c r="BP5677" s="48"/>
      <c r="BQ5677" s="117"/>
      <c r="BR5677" s="2"/>
      <c r="BS5677" s="2"/>
      <c r="BT5677" s="2"/>
      <c r="BU5677" s="2"/>
      <c r="BV5677" s="55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18" t="s">
        <v>5</v>
      </c>
      <c r="H5678" s="3">
        <v>2024</v>
      </c>
      <c r="I5678" s="20" t="s">
        <v>290</v>
      </c>
      <c r="J5678" s="184" t="s">
        <v>271</v>
      </c>
      <c r="K5678" s="184" t="s">
        <v>321</v>
      </c>
      <c r="L5678" s="187">
        <f t="shared" si="191"/>
        <v>0</v>
      </c>
      <c r="M5678" s="187">
        <f t="shared" si="192"/>
        <v>0</v>
      </c>
      <c r="N5678" s="186"/>
      <c r="O5678" s="33"/>
      <c r="P5678" s="33"/>
      <c r="Q5678" s="33"/>
      <c r="R5678" s="33"/>
      <c r="S5678" s="42"/>
      <c r="T5678" s="2"/>
      <c r="U5678" s="2"/>
      <c r="V5678" s="2"/>
      <c r="W5678" s="2"/>
      <c r="X5678" s="55"/>
      <c r="Y5678" s="62"/>
      <c r="Z5678" s="62"/>
      <c r="AA5678" s="62"/>
      <c r="AB5678" s="62"/>
      <c r="AC5678" s="68"/>
      <c r="AD5678" s="2"/>
      <c r="AE5678" s="2"/>
      <c r="AF5678" s="2"/>
      <c r="AG5678" s="2"/>
      <c r="AH5678" s="55"/>
      <c r="AI5678" s="72"/>
      <c r="AJ5678" s="72"/>
      <c r="AK5678" s="72"/>
      <c r="AL5678" s="72"/>
      <c r="AM5678" s="80"/>
      <c r="AN5678" s="2"/>
      <c r="AO5678" s="2"/>
      <c r="AP5678" s="2"/>
      <c r="AQ5678" s="2"/>
      <c r="AR5678" s="55"/>
      <c r="AS5678" s="85"/>
      <c r="AT5678" s="85"/>
      <c r="AU5678" s="85"/>
      <c r="AV5678" s="85"/>
      <c r="AW5678" s="100"/>
      <c r="AX5678" s="2"/>
      <c r="AY5678" s="2"/>
      <c r="AZ5678" s="2"/>
      <c r="BA5678" s="2"/>
      <c r="BB5678" s="55"/>
      <c r="BC5678" s="105"/>
      <c r="BD5678" s="105"/>
      <c r="BE5678" s="105"/>
      <c r="BF5678" s="105"/>
      <c r="BG5678" s="109"/>
      <c r="BH5678" s="2"/>
      <c r="BI5678" s="2"/>
      <c r="BJ5678" s="2"/>
      <c r="BK5678" s="2"/>
      <c r="BL5678" s="55"/>
      <c r="BM5678" s="48"/>
      <c r="BN5678" s="48"/>
      <c r="BO5678" s="48"/>
      <c r="BP5678" s="48"/>
      <c r="BQ5678" s="117"/>
      <c r="BR5678" s="2"/>
      <c r="BS5678" s="2"/>
      <c r="BT5678" s="2"/>
      <c r="BU5678" s="2"/>
      <c r="BV5678" s="55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18" t="s">
        <v>5</v>
      </c>
      <c r="H5679" s="3">
        <v>2024</v>
      </c>
      <c r="I5679" s="20" t="s">
        <v>284</v>
      </c>
      <c r="J5679" s="184" t="s">
        <v>294</v>
      </c>
      <c r="K5679" s="184" t="s">
        <v>320</v>
      </c>
      <c r="L5679" s="187">
        <f t="shared" si="191"/>
        <v>0</v>
      </c>
      <c r="M5679" s="187">
        <f t="shared" si="192"/>
        <v>0</v>
      </c>
      <c r="N5679" s="186"/>
      <c r="O5679" s="33"/>
      <c r="P5679" s="33"/>
      <c r="Q5679" s="33"/>
      <c r="R5679" s="33"/>
      <c r="S5679" s="42"/>
      <c r="T5679" s="2"/>
      <c r="U5679" s="2"/>
      <c r="V5679" s="2"/>
      <c r="W5679" s="2"/>
      <c r="X5679" s="55"/>
      <c r="Y5679" s="62"/>
      <c r="Z5679" s="62"/>
      <c r="AA5679" s="62"/>
      <c r="AB5679" s="62"/>
      <c r="AC5679" s="68"/>
      <c r="AD5679" s="2"/>
      <c r="AE5679" s="2"/>
      <c r="AF5679" s="2"/>
      <c r="AG5679" s="2"/>
      <c r="AH5679" s="55"/>
      <c r="AI5679" s="72"/>
      <c r="AJ5679" s="72"/>
      <c r="AK5679" s="72"/>
      <c r="AL5679" s="72"/>
      <c r="AM5679" s="80"/>
      <c r="AN5679" s="2"/>
      <c r="AO5679" s="2"/>
      <c r="AP5679" s="2"/>
      <c r="AQ5679" s="2"/>
      <c r="AR5679" s="55"/>
      <c r="AS5679" s="85"/>
      <c r="AT5679" s="85"/>
      <c r="AU5679" s="85"/>
      <c r="AV5679" s="85"/>
      <c r="AW5679" s="100"/>
      <c r="AX5679" s="2"/>
      <c r="AY5679" s="2"/>
      <c r="AZ5679" s="2"/>
      <c r="BA5679" s="2"/>
      <c r="BB5679" s="55"/>
      <c r="BC5679" s="105"/>
      <c r="BD5679" s="105"/>
      <c r="BE5679" s="105"/>
      <c r="BF5679" s="105"/>
      <c r="BG5679" s="109"/>
      <c r="BH5679" s="2"/>
      <c r="BI5679" s="2"/>
      <c r="BJ5679" s="2"/>
      <c r="BK5679" s="2"/>
      <c r="BL5679" s="55"/>
      <c r="BM5679" s="48"/>
      <c r="BN5679" s="48"/>
      <c r="BO5679" s="48"/>
      <c r="BP5679" s="48"/>
      <c r="BQ5679" s="117"/>
      <c r="BR5679" s="2"/>
      <c r="BS5679" s="2"/>
      <c r="BT5679" s="2"/>
      <c r="BU5679" s="2"/>
      <c r="BV5679" s="55"/>
    </row>
    <row r="5680" spans="1:74" ht="28.8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18" t="s">
        <v>5</v>
      </c>
      <c r="H5680" s="3">
        <v>2024</v>
      </c>
      <c r="I5680" s="20" t="s">
        <v>284</v>
      </c>
      <c r="J5680" s="184" t="s">
        <v>346</v>
      </c>
      <c r="K5680" s="184" t="s">
        <v>320</v>
      </c>
      <c r="L5680" s="187">
        <f t="shared" si="191"/>
        <v>0</v>
      </c>
      <c r="M5680" s="187">
        <f t="shared" si="192"/>
        <v>0</v>
      </c>
      <c r="N5680" s="186"/>
      <c r="O5680" s="33"/>
      <c r="P5680" s="33"/>
      <c r="Q5680" s="33"/>
      <c r="R5680" s="33"/>
      <c r="S5680" s="42"/>
      <c r="T5680" s="2"/>
      <c r="U5680" s="2"/>
      <c r="V5680" s="2"/>
      <c r="W5680" s="2"/>
      <c r="X5680" s="55"/>
      <c r="Y5680" s="62"/>
      <c r="Z5680" s="62"/>
      <c r="AA5680" s="62"/>
      <c r="AB5680" s="62"/>
      <c r="AC5680" s="68"/>
      <c r="AD5680" s="2"/>
      <c r="AE5680" s="2"/>
      <c r="AF5680" s="2"/>
      <c r="AG5680" s="2"/>
      <c r="AH5680" s="55"/>
      <c r="AI5680" s="72"/>
      <c r="AJ5680" s="72"/>
      <c r="AK5680" s="72"/>
      <c r="AL5680" s="72"/>
      <c r="AM5680" s="80"/>
      <c r="AN5680" s="2"/>
      <c r="AO5680" s="2"/>
      <c r="AP5680" s="2"/>
      <c r="AQ5680" s="2"/>
      <c r="AR5680" s="55"/>
      <c r="AS5680" s="85"/>
      <c r="AT5680" s="85"/>
      <c r="AU5680" s="85"/>
      <c r="AV5680" s="85"/>
      <c r="AW5680" s="100"/>
      <c r="AX5680" s="2"/>
      <c r="AY5680" s="2"/>
      <c r="AZ5680" s="2"/>
      <c r="BA5680" s="2"/>
      <c r="BB5680" s="55"/>
      <c r="BC5680" s="105"/>
      <c r="BD5680" s="105"/>
      <c r="BE5680" s="105"/>
      <c r="BF5680" s="105"/>
      <c r="BG5680" s="109"/>
      <c r="BH5680" s="2"/>
      <c r="BI5680" s="2"/>
      <c r="BJ5680" s="2"/>
      <c r="BK5680" s="2"/>
      <c r="BL5680" s="55"/>
      <c r="BM5680" s="48"/>
      <c r="BN5680" s="48"/>
      <c r="BO5680" s="48"/>
      <c r="BP5680" s="48"/>
      <c r="BQ5680" s="117"/>
      <c r="BR5680" s="2"/>
      <c r="BS5680" s="2"/>
      <c r="BT5680" s="2"/>
      <c r="BU5680" s="2"/>
      <c r="BV5680" s="55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18" t="s">
        <v>5</v>
      </c>
      <c r="H5681" s="3">
        <v>2024</v>
      </c>
      <c r="I5681" s="20" t="s">
        <v>284</v>
      </c>
      <c r="J5681" s="184" t="s">
        <v>295</v>
      </c>
      <c r="K5681" s="184" t="s">
        <v>320</v>
      </c>
      <c r="L5681" s="187">
        <f t="shared" si="191"/>
        <v>0</v>
      </c>
      <c r="M5681" s="187">
        <f t="shared" si="192"/>
        <v>0</v>
      </c>
      <c r="N5681" s="186"/>
      <c r="O5681" s="33"/>
      <c r="P5681" s="33"/>
      <c r="Q5681" s="33"/>
      <c r="R5681" s="33"/>
      <c r="S5681" s="42"/>
      <c r="T5681" s="2"/>
      <c r="U5681" s="2"/>
      <c r="V5681" s="2"/>
      <c r="W5681" s="2"/>
      <c r="X5681" s="55"/>
      <c r="Y5681" s="62"/>
      <c r="Z5681" s="62"/>
      <c r="AA5681" s="62"/>
      <c r="AB5681" s="62"/>
      <c r="AC5681" s="68"/>
      <c r="AD5681" s="2"/>
      <c r="AE5681" s="2"/>
      <c r="AF5681" s="2"/>
      <c r="AG5681" s="2"/>
      <c r="AH5681" s="55"/>
      <c r="AI5681" s="72"/>
      <c r="AJ5681" s="72"/>
      <c r="AK5681" s="72"/>
      <c r="AL5681" s="72"/>
      <c r="AM5681" s="80"/>
      <c r="AN5681" s="2"/>
      <c r="AO5681" s="2"/>
      <c r="AP5681" s="2"/>
      <c r="AQ5681" s="2"/>
      <c r="AR5681" s="55"/>
      <c r="AS5681" s="85"/>
      <c r="AT5681" s="85"/>
      <c r="AU5681" s="85"/>
      <c r="AV5681" s="85"/>
      <c r="AW5681" s="100"/>
      <c r="AX5681" s="2"/>
      <c r="AY5681" s="2"/>
      <c r="AZ5681" s="2"/>
      <c r="BA5681" s="2"/>
      <c r="BB5681" s="55"/>
      <c r="BC5681" s="105"/>
      <c r="BD5681" s="105"/>
      <c r="BE5681" s="105"/>
      <c r="BF5681" s="105"/>
      <c r="BG5681" s="109"/>
      <c r="BH5681" s="2"/>
      <c r="BI5681" s="2"/>
      <c r="BJ5681" s="2"/>
      <c r="BK5681" s="2"/>
      <c r="BL5681" s="55"/>
      <c r="BM5681" s="48"/>
      <c r="BN5681" s="48"/>
      <c r="BO5681" s="48"/>
      <c r="BP5681" s="48"/>
      <c r="BQ5681" s="117"/>
      <c r="BR5681" s="2"/>
      <c r="BS5681" s="2"/>
      <c r="BT5681" s="2"/>
      <c r="BU5681" s="2"/>
      <c r="BV5681" s="55"/>
    </row>
    <row r="5682" spans="1:74" ht="28.8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18" t="s">
        <v>5</v>
      </c>
      <c r="H5682" s="3">
        <v>2024</v>
      </c>
      <c r="I5682" s="20" t="s">
        <v>290</v>
      </c>
      <c r="J5682" s="184" t="s">
        <v>299</v>
      </c>
      <c r="K5682" s="184" t="s">
        <v>318</v>
      </c>
      <c r="L5682" s="187">
        <f t="shared" si="191"/>
        <v>0</v>
      </c>
      <c r="M5682" s="187">
        <f t="shared" si="192"/>
        <v>0</v>
      </c>
      <c r="N5682" s="186"/>
      <c r="O5682" s="33"/>
      <c r="P5682" s="33"/>
      <c r="Q5682" s="33"/>
      <c r="R5682" s="33"/>
      <c r="S5682" s="42"/>
      <c r="T5682" s="2"/>
      <c r="U5682" s="2"/>
      <c r="V5682" s="2"/>
      <c r="W5682" s="2"/>
      <c r="X5682" s="55"/>
      <c r="Y5682" s="62"/>
      <c r="Z5682" s="62"/>
      <c r="AA5682" s="62"/>
      <c r="AB5682" s="62"/>
      <c r="AC5682" s="68"/>
      <c r="AD5682" s="2"/>
      <c r="AE5682" s="2"/>
      <c r="AF5682" s="2"/>
      <c r="AG5682" s="2"/>
      <c r="AH5682" s="55"/>
      <c r="AI5682" s="72"/>
      <c r="AJ5682" s="72"/>
      <c r="AK5682" s="72"/>
      <c r="AL5682" s="72"/>
      <c r="AM5682" s="80"/>
      <c r="AN5682" s="2"/>
      <c r="AO5682" s="2"/>
      <c r="AP5682" s="2"/>
      <c r="AQ5682" s="2"/>
      <c r="AR5682" s="55"/>
      <c r="AS5682" s="85"/>
      <c r="AT5682" s="85"/>
      <c r="AU5682" s="85"/>
      <c r="AV5682" s="85"/>
      <c r="AW5682" s="100"/>
      <c r="AX5682" s="2"/>
      <c r="AY5682" s="2"/>
      <c r="AZ5682" s="2"/>
      <c r="BA5682" s="2"/>
      <c r="BB5682" s="55"/>
      <c r="BC5682" s="105"/>
      <c r="BD5682" s="105"/>
      <c r="BE5682" s="105"/>
      <c r="BF5682" s="105"/>
      <c r="BG5682" s="109"/>
      <c r="BH5682" s="2"/>
      <c r="BI5682" s="2"/>
      <c r="BJ5682" s="2"/>
      <c r="BK5682" s="2"/>
      <c r="BL5682" s="55"/>
      <c r="BM5682" s="48"/>
      <c r="BN5682" s="48"/>
      <c r="BO5682" s="48"/>
      <c r="BP5682" s="48"/>
      <c r="BQ5682" s="117"/>
      <c r="BR5682" s="2"/>
      <c r="BS5682" s="2"/>
      <c r="BT5682" s="2"/>
      <c r="BU5682" s="2"/>
      <c r="BV5682" s="55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18" t="s">
        <v>5</v>
      </c>
      <c r="H5683" s="3">
        <v>2024</v>
      </c>
      <c r="I5683" s="20" t="s">
        <v>315</v>
      </c>
      <c r="J5683" s="184" t="s">
        <v>347</v>
      </c>
      <c r="K5683" s="184" t="s">
        <v>320</v>
      </c>
      <c r="L5683" s="187">
        <f t="shared" si="191"/>
        <v>0</v>
      </c>
      <c r="M5683" s="187">
        <f t="shared" si="192"/>
        <v>0</v>
      </c>
      <c r="N5683" s="186"/>
      <c r="O5683" s="33"/>
      <c r="P5683" s="33"/>
      <c r="Q5683" s="33"/>
      <c r="R5683" s="33"/>
      <c r="S5683" s="42"/>
      <c r="T5683" s="2"/>
      <c r="U5683" s="2"/>
      <c r="V5683" s="2"/>
      <c r="W5683" s="2"/>
      <c r="X5683" s="55"/>
      <c r="Y5683" s="62"/>
      <c r="Z5683" s="62"/>
      <c r="AA5683" s="62"/>
      <c r="AB5683" s="62"/>
      <c r="AC5683" s="68"/>
      <c r="AD5683" s="2"/>
      <c r="AE5683" s="2"/>
      <c r="AF5683" s="2"/>
      <c r="AG5683" s="2"/>
      <c r="AH5683" s="55"/>
      <c r="AI5683" s="72"/>
      <c r="AJ5683" s="72"/>
      <c r="AK5683" s="72"/>
      <c r="AL5683" s="72"/>
      <c r="AM5683" s="80"/>
      <c r="AN5683" s="2"/>
      <c r="AO5683" s="2"/>
      <c r="AP5683" s="2"/>
      <c r="AQ5683" s="2"/>
      <c r="AR5683" s="55"/>
      <c r="AS5683" s="85"/>
      <c r="AT5683" s="85"/>
      <c r="AU5683" s="85"/>
      <c r="AV5683" s="85"/>
      <c r="AW5683" s="100"/>
      <c r="AX5683" s="2"/>
      <c r="AY5683" s="2"/>
      <c r="AZ5683" s="2"/>
      <c r="BA5683" s="2"/>
      <c r="BB5683" s="55"/>
      <c r="BC5683" s="105"/>
      <c r="BD5683" s="105"/>
      <c r="BE5683" s="105"/>
      <c r="BF5683" s="105"/>
      <c r="BG5683" s="109"/>
      <c r="BH5683" s="2"/>
      <c r="BI5683" s="2"/>
      <c r="BJ5683" s="2"/>
      <c r="BK5683" s="2"/>
      <c r="BL5683" s="55"/>
      <c r="BM5683" s="48"/>
      <c r="BN5683" s="48"/>
      <c r="BO5683" s="48"/>
      <c r="BP5683" s="48"/>
      <c r="BQ5683" s="117"/>
      <c r="BR5683" s="2"/>
      <c r="BS5683" s="2"/>
      <c r="BT5683" s="2"/>
      <c r="BU5683" s="2"/>
      <c r="BV5683" s="55"/>
    </row>
    <row r="5684" spans="1:74" ht="28.8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18" t="s">
        <v>5</v>
      </c>
      <c r="H5684" s="3">
        <v>2024</v>
      </c>
      <c r="I5684" s="20" t="s">
        <v>315</v>
      </c>
      <c r="J5684" s="184" t="s">
        <v>296</v>
      </c>
      <c r="K5684" s="184" t="s">
        <v>321</v>
      </c>
      <c r="L5684" s="187">
        <f t="shared" si="191"/>
        <v>0</v>
      </c>
      <c r="M5684" s="187">
        <f t="shared" si="192"/>
        <v>0</v>
      </c>
      <c r="N5684" s="186"/>
      <c r="O5684" s="33"/>
      <c r="P5684" s="33"/>
      <c r="Q5684" s="33"/>
      <c r="R5684" s="33"/>
      <c r="S5684" s="42"/>
      <c r="T5684" s="2"/>
      <c r="U5684" s="2"/>
      <c r="V5684" s="2"/>
      <c r="W5684" s="2"/>
      <c r="X5684" s="55"/>
      <c r="Y5684" s="62"/>
      <c r="Z5684" s="62"/>
      <c r="AA5684" s="62"/>
      <c r="AB5684" s="62"/>
      <c r="AC5684" s="68"/>
      <c r="AD5684" s="2"/>
      <c r="AE5684" s="2"/>
      <c r="AF5684" s="2"/>
      <c r="AG5684" s="2"/>
      <c r="AH5684" s="55"/>
      <c r="AI5684" s="72"/>
      <c r="AJ5684" s="72"/>
      <c r="AK5684" s="72"/>
      <c r="AL5684" s="72"/>
      <c r="AM5684" s="80"/>
      <c r="AN5684" s="2"/>
      <c r="AO5684" s="2"/>
      <c r="AP5684" s="2"/>
      <c r="AQ5684" s="2"/>
      <c r="AR5684" s="55"/>
      <c r="AS5684" s="85"/>
      <c r="AT5684" s="85"/>
      <c r="AU5684" s="85"/>
      <c r="AV5684" s="85"/>
      <c r="AW5684" s="100"/>
      <c r="AX5684" s="2"/>
      <c r="AY5684" s="2"/>
      <c r="AZ5684" s="2"/>
      <c r="BA5684" s="2"/>
      <c r="BB5684" s="55"/>
      <c r="BC5684" s="105"/>
      <c r="BD5684" s="105"/>
      <c r="BE5684" s="105"/>
      <c r="BF5684" s="105"/>
      <c r="BG5684" s="109"/>
      <c r="BH5684" s="2"/>
      <c r="BI5684" s="2"/>
      <c r="BJ5684" s="2"/>
      <c r="BK5684" s="2"/>
      <c r="BL5684" s="55"/>
      <c r="BM5684" s="48"/>
      <c r="BN5684" s="48"/>
      <c r="BO5684" s="48"/>
      <c r="BP5684" s="48"/>
      <c r="BQ5684" s="117"/>
      <c r="BR5684" s="2"/>
      <c r="BS5684" s="2"/>
      <c r="BT5684" s="2"/>
      <c r="BU5684" s="2"/>
      <c r="BV5684" s="55"/>
    </row>
    <row r="5685" spans="1:74" ht="28.8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18" t="s">
        <v>5</v>
      </c>
      <c r="H5685" s="3">
        <v>2024</v>
      </c>
      <c r="I5685" s="20" t="s">
        <v>316</v>
      </c>
      <c r="J5685" s="184" t="s">
        <v>297</v>
      </c>
      <c r="K5685" s="184" t="s">
        <v>318</v>
      </c>
      <c r="L5685" s="187">
        <f t="shared" si="191"/>
        <v>3.7000000000000002E-3</v>
      </c>
      <c r="M5685" s="187">
        <f t="shared" si="192"/>
        <v>12.26</v>
      </c>
      <c r="N5685" s="186"/>
      <c r="O5685" s="33"/>
      <c r="P5685" s="33"/>
      <c r="Q5685" s="33"/>
      <c r="R5685" s="33"/>
      <c r="S5685" s="42"/>
      <c r="T5685" s="2"/>
      <c r="U5685" s="2"/>
      <c r="V5685" s="2"/>
      <c r="W5685" s="2"/>
      <c r="X5685" s="55"/>
      <c r="Y5685" s="62"/>
      <c r="Z5685" s="62"/>
      <c r="AA5685" s="62"/>
      <c r="AB5685" s="62"/>
      <c r="AC5685" s="68"/>
      <c r="AD5685" s="2"/>
      <c r="AE5685" s="2"/>
      <c r="AF5685" s="2"/>
      <c r="AG5685" s="2"/>
      <c r="AH5685" s="55"/>
      <c r="AI5685" s="72"/>
      <c r="AJ5685" s="72"/>
      <c r="AK5685" s="72"/>
      <c r="AL5685" s="72"/>
      <c r="AM5685" s="80"/>
      <c r="AN5685" s="2"/>
      <c r="AO5685" s="2"/>
      <c r="AP5685" s="2"/>
      <c r="AQ5685" s="2">
        <v>3.7000000000000002E-3</v>
      </c>
      <c r="AR5685" s="55">
        <v>12.26</v>
      </c>
      <c r="AS5685" s="85"/>
      <c r="AT5685" s="85"/>
      <c r="AU5685" s="85"/>
      <c r="AV5685" s="85"/>
      <c r="AW5685" s="100"/>
      <c r="AX5685" s="2"/>
      <c r="AY5685" s="2"/>
      <c r="AZ5685" s="2"/>
      <c r="BA5685" s="2"/>
      <c r="BB5685" s="55"/>
      <c r="BC5685" s="105"/>
      <c r="BD5685" s="105"/>
      <c r="BE5685" s="105"/>
      <c r="BF5685" s="105"/>
      <c r="BG5685" s="109"/>
      <c r="BH5685" s="2"/>
      <c r="BI5685" s="2"/>
      <c r="BJ5685" s="2"/>
      <c r="BK5685" s="2"/>
      <c r="BL5685" s="55"/>
      <c r="BM5685" s="48"/>
      <c r="BN5685" s="48"/>
      <c r="BO5685" s="48"/>
      <c r="BP5685" s="48"/>
      <c r="BQ5685" s="117"/>
      <c r="BR5685" s="2"/>
      <c r="BS5685" s="2"/>
      <c r="BT5685" s="2"/>
      <c r="BU5685" s="2"/>
      <c r="BV5685" s="55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18" t="s">
        <v>5</v>
      </c>
      <c r="H5686" s="3">
        <v>2024</v>
      </c>
      <c r="I5686" s="20" t="s">
        <v>316</v>
      </c>
      <c r="J5686" s="185" t="s">
        <v>348</v>
      </c>
      <c r="K5686" s="185" t="s">
        <v>320</v>
      </c>
      <c r="L5686" s="187">
        <f t="shared" si="191"/>
        <v>0</v>
      </c>
      <c r="M5686" s="187">
        <f t="shared" si="192"/>
        <v>0</v>
      </c>
      <c r="N5686" s="186"/>
      <c r="O5686" s="33"/>
      <c r="P5686" s="33"/>
      <c r="Q5686" s="33"/>
      <c r="R5686" s="33"/>
      <c r="S5686" s="42"/>
      <c r="T5686" s="2"/>
      <c r="U5686" s="2"/>
      <c r="V5686" s="2"/>
      <c r="W5686" s="2"/>
      <c r="X5686" s="55"/>
      <c r="Y5686" s="62"/>
      <c r="Z5686" s="62"/>
      <c r="AA5686" s="62"/>
      <c r="AB5686" s="62"/>
      <c r="AC5686" s="68"/>
      <c r="AD5686" s="2"/>
      <c r="AE5686" s="2"/>
      <c r="AF5686" s="2"/>
      <c r="AG5686" s="2"/>
      <c r="AH5686" s="55"/>
      <c r="AI5686" s="72"/>
      <c r="AJ5686" s="72"/>
      <c r="AK5686" s="72"/>
      <c r="AL5686" s="72"/>
      <c r="AM5686" s="80"/>
      <c r="AN5686" s="2"/>
      <c r="AO5686" s="2"/>
      <c r="AP5686" s="2"/>
      <c r="AQ5686" s="2"/>
      <c r="AR5686" s="55"/>
      <c r="AS5686" s="85"/>
      <c r="AT5686" s="85"/>
      <c r="AU5686" s="85"/>
      <c r="AV5686" s="85"/>
      <c r="AW5686" s="100"/>
      <c r="AX5686" s="2"/>
      <c r="AY5686" s="2"/>
      <c r="AZ5686" s="2"/>
      <c r="BA5686" s="2"/>
      <c r="BB5686" s="55"/>
      <c r="BC5686" s="105"/>
      <c r="BD5686" s="105"/>
      <c r="BE5686" s="105"/>
      <c r="BF5686" s="105"/>
      <c r="BG5686" s="109"/>
      <c r="BH5686" s="2"/>
      <c r="BI5686" s="2"/>
      <c r="BJ5686" s="2"/>
      <c r="BK5686" s="2"/>
      <c r="BL5686" s="55"/>
      <c r="BM5686" s="48"/>
      <c r="BN5686" s="48"/>
      <c r="BO5686" s="48"/>
      <c r="BP5686" s="48"/>
      <c r="BQ5686" s="117"/>
      <c r="BR5686" s="2"/>
      <c r="BS5686" s="2"/>
      <c r="BT5686" s="2"/>
      <c r="BU5686" s="2"/>
      <c r="BV5686" s="55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18" t="s">
        <v>5</v>
      </c>
      <c r="H5687" s="3">
        <v>2024</v>
      </c>
      <c r="I5687" s="20" t="s">
        <v>282</v>
      </c>
      <c r="J5687" s="184" t="s">
        <v>272</v>
      </c>
      <c r="K5687" s="184" t="s">
        <v>321</v>
      </c>
      <c r="L5687" s="187">
        <f t="shared" si="191"/>
        <v>0</v>
      </c>
      <c r="M5687" s="187">
        <f t="shared" si="192"/>
        <v>0</v>
      </c>
      <c r="N5687" s="186"/>
      <c r="O5687" s="33"/>
      <c r="P5687" s="33"/>
      <c r="Q5687" s="33"/>
      <c r="R5687" s="33"/>
      <c r="S5687" s="42"/>
      <c r="T5687" s="2"/>
      <c r="U5687" s="2"/>
      <c r="V5687" s="2"/>
      <c r="W5687" s="2"/>
      <c r="X5687" s="55"/>
      <c r="Y5687" s="62"/>
      <c r="Z5687" s="62"/>
      <c r="AA5687" s="62"/>
      <c r="AB5687" s="62"/>
      <c r="AC5687" s="68"/>
      <c r="AD5687" s="2"/>
      <c r="AE5687" s="2"/>
      <c r="AF5687" s="2"/>
      <c r="AG5687" s="2"/>
      <c r="AH5687" s="55"/>
      <c r="AI5687" s="72"/>
      <c r="AJ5687" s="72"/>
      <c r="AK5687" s="72"/>
      <c r="AL5687" s="72"/>
      <c r="AM5687" s="80"/>
      <c r="AN5687" s="2"/>
      <c r="AO5687" s="2"/>
      <c r="AP5687" s="2"/>
      <c r="AQ5687" s="2"/>
      <c r="AR5687" s="55"/>
      <c r="AS5687" s="85"/>
      <c r="AT5687" s="85"/>
      <c r="AU5687" s="85"/>
      <c r="AV5687" s="85"/>
      <c r="AW5687" s="100"/>
      <c r="AX5687" s="2"/>
      <c r="AY5687" s="2"/>
      <c r="AZ5687" s="2"/>
      <c r="BA5687" s="2"/>
      <c r="BB5687" s="55"/>
      <c r="BC5687" s="105"/>
      <c r="BD5687" s="105"/>
      <c r="BE5687" s="105"/>
      <c r="BF5687" s="105"/>
      <c r="BG5687" s="109"/>
      <c r="BH5687" s="2"/>
      <c r="BI5687" s="2"/>
      <c r="BJ5687" s="2"/>
      <c r="BK5687" s="2"/>
      <c r="BL5687" s="55"/>
      <c r="BM5687" s="48"/>
      <c r="BN5687" s="48"/>
      <c r="BO5687" s="48"/>
      <c r="BP5687" s="48"/>
      <c r="BQ5687" s="117"/>
      <c r="BR5687" s="2"/>
      <c r="BS5687" s="2"/>
      <c r="BT5687" s="2"/>
      <c r="BU5687" s="2"/>
      <c r="BV5687" s="55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18" t="s">
        <v>5</v>
      </c>
      <c r="H5688" s="3">
        <v>2024</v>
      </c>
      <c r="I5688" s="20" t="s">
        <v>282</v>
      </c>
      <c r="J5688" s="184" t="s">
        <v>273</v>
      </c>
      <c r="K5688" s="184" t="s">
        <v>321</v>
      </c>
      <c r="L5688" s="187">
        <f t="shared" si="191"/>
        <v>0</v>
      </c>
      <c r="M5688" s="187">
        <f t="shared" si="192"/>
        <v>0</v>
      </c>
      <c r="N5688" s="186"/>
      <c r="O5688" s="33"/>
      <c r="P5688" s="33"/>
      <c r="Q5688" s="33"/>
      <c r="R5688" s="33"/>
      <c r="S5688" s="42"/>
      <c r="T5688" s="2"/>
      <c r="U5688" s="2"/>
      <c r="V5688" s="2"/>
      <c r="W5688" s="2"/>
      <c r="X5688" s="55"/>
      <c r="Y5688" s="62"/>
      <c r="Z5688" s="62"/>
      <c r="AA5688" s="62"/>
      <c r="AB5688" s="62"/>
      <c r="AC5688" s="68"/>
      <c r="AD5688" s="2"/>
      <c r="AE5688" s="2"/>
      <c r="AF5688" s="2"/>
      <c r="AG5688" s="2"/>
      <c r="AH5688" s="55"/>
      <c r="AI5688" s="72"/>
      <c r="AJ5688" s="72"/>
      <c r="AK5688" s="72"/>
      <c r="AL5688" s="72"/>
      <c r="AM5688" s="80"/>
      <c r="AN5688" s="2"/>
      <c r="AO5688" s="2"/>
      <c r="AP5688" s="2"/>
      <c r="AQ5688" s="2"/>
      <c r="AR5688" s="55"/>
      <c r="AS5688" s="85"/>
      <c r="AT5688" s="85"/>
      <c r="AU5688" s="85"/>
      <c r="AV5688" s="85"/>
      <c r="AW5688" s="100"/>
      <c r="AX5688" s="2"/>
      <c r="AY5688" s="2"/>
      <c r="AZ5688" s="2"/>
      <c r="BA5688" s="2"/>
      <c r="BB5688" s="55"/>
      <c r="BC5688" s="105"/>
      <c r="BD5688" s="105"/>
      <c r="BE5688" s="108"/>
      <c r="BF5688" s="105"/>
      <c r="BG5688" s="109"/>
      <c r="BH5688" s="2"/>
      <c r="BI5688" s="2"/>
      <c r="BJ5688" s="2"/>
      <c r="BK5688" s="2"/>
      <c r="BL5688" s="55"/>
      <c r="BM5688" s="48"/>
      <c r="BN5688" s="48"/>
      <c r="BO5688" s="50"/>
      <c r="BP5688" s="48"/>
      <c r="BQ5688" s="117"/>
      <c r="BR5688" s="2"/>
      <c r="BS5688" s="2"/>
      <c r="BT5688" s="2"/>
      <c r="BU5688" s="2"/>
      <c r="BV5688" s="55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18" t="s">
        <v>5</v>
      </c>
      <c r="H5689" s="3">
        <v>2024</v>
      </c>
      <c r="I5689" s="20" t="s">
        <v>282</v>
      </c>
      <c r="J5689" s="184" t="s">
        <v>274</v>
      </c>
      <c r="K5689" s="184" t="s">
        <v>321</v>
      </c>
      <c r="L5689" s="187">
        <f t="shared" si="191"/>
        <v>0</v>
      </c>
      <c r="M5689" s="187">
        <f t="shared" si="192"/>
        <v>0</v>
      </c>
      <c r="N5689" s="186"/>
      <c r="O5689" s="33"/>
      <c r="P5689" s="33"/>
      <c r="Q5689" s="33"/>
      <c r="R5689" s="33"/>
      <c r="S5689" s="42"/>
      <c r="T5689" s="2"/>
      <c r="U5689" s="2"/>
      <c r="V5689" s="2"/>
      <c r="W5689" s="2"/>
      <c r="X5689" s="55"/>
      <c r="Y5689" s="62"/>
      <c r="Z5689" s="62"/>
      <c r="AA5689" s="62"/>
      <c r="AB5689" s="62"/>
      <c r="AC5689" s="68"/>
      <c r="AD5689" s="2"/>
      <c r="AE5689" s="2"/>
      <c r="AF5689" s="2"/>
      <c r="AG5689" s="2"/>
      <c r="AH5689" s="55"/>
      <c r="AI5689" s="72"/>
      <c r="AJ5689" s="72"/>
      <c r="AK5689" s="72"/>
      <c r="AL5689" s="72"/>
      <c r="AM5689" s="80"/>
      <c r="AN5689" s="2"/>
      <c r="AO5689" s="2"/>
      <c r="AP5689" s="2"/>
      <c r="AQ5689" s="2"/>
      <c r="AR5689" s="55"/>
      <c r="AS5689" s="85"/>
      <c r="AT5689" s="85"/>
      <c r="AU5689" s="85"/>
      <c r="AV5689" s="85"/>
      <c r="AW5689" s="100"/>
      <c r="AX5689" s="2"/>
      <c r="AY5689" s="2"/>
      <c r="AZ5689" s="2"/>
      <c r="BA5689" s="2"/>
      <c r="BB5689" s="55"/>
      <c r="BC5689" s="105"/>
      <c r="BD5689" s="105"/>
      <c r="BE5689" s="105"/>
      <c r="BF5689" s="105"/>
      <c r="BG5689" s="109"/>
      <c r="BH5689" s="2"/>
      <c r="BI5689" s="2"/>
      <c r="BJ5689" s="2"/>
      <c r="BK5689" s="2"/>
      <c r="BL5689" s="55"/>
      <c r="BM5689" s="48"/>
      <c r="BN5689" s="48"/>
      <c r="BO5689" s="48"/>
      <c r="BP5689" s="48"/>
      <c r="BQ5689" s="117"/>
      <c r="BR5689" s="2"/>
      <c r="BS5689" s="2"/>
      <c r="BT5689" s="2"/>
      <c r="BU5689" s="2"/>
      <c r="BV5689" s="55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18" t="s">
        <v>5</v>
      </c>
      <c r="H5690" s="3">
        <v>2024</v>
      </c>
      <c r="I5690" s="20" t="s">
        <v>282</v>
      </c>
      <c r="J5690" s="184" t="s">
        <v>275</v>
      </c>
      <c r="K5690" s="184" t="s">
        <v>321</v>
      </c>
      <c r="L5690" s="187">
        <f t="shared" si="191"/>
        <v>0</v>
      </c>
      <c r="M5690" s="187">
        <f t="shared" si="192"/>
        <v>0</v>
      </c>
      <c r="N5690" s="186"/>
      <c r="O5690" s="33"/>
      <c r="P5690" s="33"/>
      <c r="Q5690" s="33"/>
      <c r="R5690" s="33"/>
      <c r="S5690" s="42"/>
      <c r="T5690" s="2"/>
      <c r="U5690" s="2"/>
      <c r="V5690" s="2"/>
      <c r="W5690" s="2"/>
      <c r="X5690" s="55"/>
      <c r="Y5690" s="62"/>
      <c r="Z5690" s="62"/>
      <c r="AA5690" s="62"/>
      <c r="AB5690" s="62"/>
      <c r="AC5690" s="68"/>
      <c r="AD5690" s="2"/>
      <c r="AE5690" s="2"/>
      <c r="AF5690" s="2"/>
      <c r="AG5690" s="2"/>
      <c r="AH5690" s="55"/>
      <c r="AI5690" s="72"/>
      <c r="AJ5690" s="72"/>
      <c r="AK5690" s="72"/>
      <c r="AL5690" s="72"/>
      <c r="AM5690" s="80"/>
      <c r="AN5690" s="2"/>
      <c r="AO5690" s="2"/>
      <c r="AP5690" s="2"/>
      <c r="AQ5690" s="2"/>
      <c r="AR5690" s="55"/>
      <c r="AS5690" s="85"/>
      <c r="AT5690" s="85"/>
      <c r="AU5690" s="85"/>
      <c r="AV5690" s="85"/>
      <c r="AW5690" s="100"/>
      <c r="AX5690" s="2"/>
      <c r="AY5690" s="2"/>
      <c r="AZ5690" s="2"/>
      <c r="BA5690" s="2"/>
      <c r="BB5690" s="55"/>
      <c r="BC5690" s="105"/>
      <c r="BD5690" s="105"/>
      <c r="BE5690" s="105"/>
      <c r="BF5690" s="105"/>
      <c r="BG5690" s="109"/>
      <c r="BH5690" s="2"/>
      <c r="BI5690" s="2"/>
      <c r="BJ5690" s="2"/>
      <c r="BK5690" s="2"/>
      <c r="BL5690" s="55"/>
      <c r="BM5690" s="48"/>
      <c r="BN5690" s="48"/>
      <c r="BO5690" s="48"/>
      <c r="BP5690" s="48"/>
      <c r="BQ5690" s="117"/>
      <c r="BR5690" s="2"/>
      <c r="BS5690" s="2"/>
      <c r="BT5690" s="2"/>
      <c r="BU5690" s="2"/>
      <c r="BV5690" s="55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18" t="s">
        <v>5</v>
      </c>
      <c r="H5691" s="3">
        <v>2024</v>
      </c>
      <c r="I5691" s="20" t="s">
        <v>282</v>
      </c>
      <c r="J5691" s="184" t="s">
        <v>276</v>
      </c>
      <c r="K5691" s="184" t="s">
        <v>320</v>
      </c>
      <c r="L5691" s="187">
        <f t="shared" si="191"/>
        <v>0</v>
      </c>
      <c r="M5691" s="187">
        <f t="shared" si="192"/>
        <v>0</v>
      </c>
      <c r="N5691" s="186"/>
      <c r="O5691" s="33"/>
      <c r="P5691" s="33"/>
      <c r="Q5691" s="33"/>
      <c r="R5691" s="33"/>
      <c r="S5691" s="42"/>
      <c r="T5691" s="2"/>
      <c r="U5691" s="2"/>
      <c r="V5691" s="2"/>
      <c r="W5691" s="2"/>
      <c r="X5691" s="55"/>
      <c r="Y5691" s="62"/>
      <c r="Z5691" s="62"/>
      <c r="AA5691" s="62"/>
      <c r="AB5691" s="62"/>
      <c r="AC5691" s="68"/>
      <c r="AD5691" s="2"/>
      <c r="AE5691" s="2"/>
      <c r="AF5691" s="2"/>
      <c r="AG5691" s="2"/>
      <c r="AH5691" s="55"/>
      <c r="AI5691" s="72"/>
      <c r="AJ5691" s="72"/>
      <c r="AK5691" s="72"/>
      <c r="AL5691" s="72"/>
      <c r="AM5691" s="80"/>
      <c r="AN5691" s="2"/>
      <c r="AO5691" s="2"/>
      <c r="AP5691" s="2"/>
      <c r="AQ5691" s="2"/>
      <c r="AR5691" s="55"/>
      <c r="AS5691" s="85"/>
      <c r="AT5691" s="85"/>
      <c r="AU5691" s="85"/>
      <c r="AV5691" s="85"/>
      <c r="AW5691" s="100"/>
      <c r="AX5691" s="2"/>
      <c r="AY5691" s="2"/>
      <c r="AZ5691" s="2"/>
      <c r="BA5691" s="2"/>
      <c r="BB5691" s="55"/>
      <c r="BC5691" s="105"/>
      <c r="BD5691" s="105"/>
      <c r="BE5691" s="105"/>
      <c r="BF5691" s="105"/>
      <c r="BG5691" s="109"/>
      <c r="BH5691" s="2"/>
      <c r="BI5691" s="2"/>
      <c r="BJ5691" s="2"/>
      <c r="BK5691" s="2"/>
      <c r="BL5691" s="55"/>
      <c r="BM5691" s="48"/>
      <c r="BN5691" s="48"/>
      <c r="BO5691" s="48"/>
      <c r="BP5691" s="48"/>
      <c r="BQ5691" s="117"/>
      <c r="BR5691" s="2"/>
      <c r="BS5691" s="2"/>
      <c r="BT5691" s="2"/>
      <c r="BU5691" s="2"/>
      <c r="BV5691" s="55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18" t="s">
        <v>5</v>
      </c>
      <c r="H5692" s="3">
        <v>2024</v>
      </c>
      <c r="I5692" s="20" t="s">
        <v>282</v>
      </c>
      <c r="J5692" s="184" t="s">
        <v>277</v>
      </c>
      <c r="K5692" s="184" t="s">
        <v>320</v>
      </c>
      <c r="L5692" s="187">
        <f t="shared" si="191"/>
        <v>2</v>
      </c>
      <c r="M5692" s="187">
        <f t="shared" si="192"/>
        <v>23.934999999999999</v>
      </c>
      <c r="N5692" s="186" t="s">
        <v>363</v>
      </c>
      <c r="O5692" s="33"/>
      <c r="P5692" s="33"/>
      <c r="Q5692" s="33"/>
      <c r="R5692" s="33"/>
      <c r="S5692" s="42"/>
      <c r="T5692" s="2"/>
      <c r="U5692" s="2"/>
      <c r="V5692" s="2"/>
      <c r="W5692" s="2"/>
      <c r="X5692" s="55"/>
      <c r="Y5692" s="62"/>
      <c r="Z5692" s="62"/>
      <c r="AA5692" s="62"/>
      <c r="AB5692" s="62"/>
      <c r="AC5692" s="68"/>
      <c r="AD5692" s="2"/>
      <c r="AE5692" s="2"/>
      <c r="AF5692" s="2"/>
      <c r="AG5692" s="2"/>
      <c r="AH5692" s="55"/>
      <c r="AI5692" s="72"/>
      <c r="AJ5692" s="72"/>
      <c r="AK5692" s="72"/>
      <c r="AL5692" s="72"/>
      <c r="AM5692" s="80"/>
      <c r="AN5692" s="2"/>
      <c r="AO5692" s="2"/>
      <c r="AP5692" s="2"/>
      <c r="AQ5692" s="2"/>
      <c r="AR5692" s="55"/>
      <c r="AS5692" s="85" t="s">
        <v>363</v>
      </c>
      <c r="AT5692" s="85"/>
      <c r="AU5692" s="85"/>
      <c r="AV5692" s="85">
        <v>2</v>
      </c>
      <c r="AW5692" s="100">
        <v>23.934999999999999</v>
      </c>
      <c r="AX5692" s="2"/>
      <c r="AY5692" s="2"/>
      <c r="AZ5692" s="2"/>
      <c r="BA5692" s="2"/>
      <c r="BB5692" s="55"/>
      <c r="BC5692" s="105"/>
      <c r="BD5692" s="105"/>
      <c r="BE5692" s="105"/>
      <c r="BF5692" s="105"/>
      <c r="BG5692" s="109"/>
      <c r="BH5692" s="2"/>
      <c r="BI5692" s="2"/>
      <c r="BJ5692" s="2"/>
      <c r="BK5692" s="2"/>
      <c r="BL5692" s="55"/>
      <c r="BM5692" s="48"/>
      <c r="BN5692" s="48"/>
      <c r="BO5692" s="50"/>
      <c r="BP5692" s="48"/>
      <c r="BQ5692" s="117"/>
      <c r="BR5692" s="2"/>
      <c r="BS5692" s="2"/>
      <c r="BT5692" s="2"/>
      <c r="BU5692" s="2"/>
      <c r="BV5692" s="55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18" t="s">
        <v>5</v>
      </c>
      <c r="H5693" s="3">
        <v>2024</v>
      </c>
      <c r="I5693" s="20" t="s">
        <v>283</v>
      </c>
      <c r="J5693" s="184" t="s">
        <v>298</v>
      </c>
      <c r="K5693" s="184" t="s">
        <v>321</v>
      </c>
      <c r="L5693" s="187">
        <f t="shared" si="191"/>
        <v>0</v>
      </c>
      <c r="M5693" s="187">
        <f t="shared" si="192"/>
        <v>0</v>
      </c>
      <c r="N5693" s="186"/>
      <c r="O5693" s="33"/>
      <c r="P5693" s="33"/>
      <c r="Q5693" s="33"/>
      <c r="R5693" s="33"/>
      <c r="S5693" s="42"/>
      <c r="T5693" s="2"/>
      <c r="U5693" s="2"/>
      <c r="V5693" s="2"/>
      <c r="W5693" s="2"/>
      <c r="X5693" s="55"/>
      <c r="Y5693" s="62"/>
      <c r="Z5693" s="62"/>
      <c r="AA5693" s="62"/>
      <c r="AB5693" s="62"/>
      <c r="AC5693" s="68"/>
      <c r="AD5693" s="2"/>
      <c r="AE5693" s="2"/>
      <c r="AF5693" s="2"/>
      <c r="AG5693" s="2"/>
      <c r="AH5693" s="55"/>
      <c r="AI5693" s="72"/>
      <c r="AJ5693" s="72"/>
      <c r="AK5693" s="72"/>
      <c r="AL5693" s="72"/>
      <c r="AM5693" s="80"/>
      <c r="AN5693" s="2"/>
      <c r="AO5693" s="2"/>
      <c r="AP5693" s="2"/>
      <c r="AQ5693" s="2"/>
      <c r="AR5693" s="55"/>
      <c r="AS5693" s="85"/>
      <c r="AT5693" s="85"/>
      <c r="AU5693" s="85"/>
      <c r="AV5693" s="85"/>
      <c r="AW5693" s="100"/>
      <c r="AX5693" s="2"/>
      <c r="AY5693" s="2"/>
      <c r="AZ5693" s="2"/>
      <c r="BA5693" s="2"/>
      <c r="BB5693" s="55"/>
      <c r="BC5693" s="105"/>
      <c r="BD5693" s="105"/>
      <c r="BE5693" s="105"/>
      <c r="BF5693" s="105"/>
      <c r="BG5693" s="109"/>
      <c r="BH5693" s="2"/>
      <c r="BI5693" s="2"/>
      <c r="BJ5693" s="2"/>
      <c r="BK5693" s="2"/>
      <c r="BL5693" s="55"/>
      <c r="BM5693" s="48"/>
      <c r="BN5693" s="48"/>
      <c r="BO5693" s="48"/>
      <c r="BP5693" s="48"/>
      <c r="BQ5693" s="117"/>
      <c r="BR5693" s="2"/>
      <c r="BS5693" s="2"/>
      <c r="BT5693" s="2"/>
      <c r="BU5693" s="2"/>
      <c r="BV5693" s="55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18" t="s">
        <v>5</v>
      </c>
      <c r="H5694" s="3">
        <v>2024</v>
      </c>
      <c r="I5694" s="20" t="s">
        <v>283</v>
      </c>
      <c r="J5694" s="184" t="s">
        <v>278</v>
      </c>
      <c r="K5694" s="184" t="s">
        <v>320</v>
      </c>
      <c r="L5694" s="187">
        <f t="shared" si="191"/>
        <v>0</v>
      </c>
      <c r="M5694" s="187">
        <f t="shared" si="192"/>
        <v>0</v>
      </c>
      <c r="N5694" s="186"/>
      <c r="O5694" s="33"/>
      <c r="P5694" s="33"/>
      <c r="Q5694" s="33"/>
      <c r="R5694" s="33"/>
      <c r="S5694" s="42"/>
      <c r="T5694" s="2"/>
      <c r="U5694" s="2"/>
      <c r="V5694" s="2"/>
      <c r="W5694" s="2"/>
      <c r="X5694" s="55"/>
      <c r="Y5694" s="62"/>
      <c r="Z5694" s="62"/>
      <c r="AA5694" s="62"/>
      <c r="AB5694" s="62"/>
      <c r="AC5694" s="68"/>
      <c r="AD5694" s="2"/>
      <c r="AE5694" s="2"/>
      <c r="AF5694" s="2"/>
      <c r="AG5694" s="2"/>
      <c r="AH5694" s="55"/>
      <c r="AI5694" s="72"/>
      <c r="AJ5694" s="72"/>
      <c r="AK5694" s="72"/>
      <c r="AL5694" s="72"/>
      <c r="AM5694" s="80"/>
      <c r="AN5694" s="2"/>
      <c r="AO5694" s="2"/>
      <c r="AP5694" s="2"/>
      <c r="AQ5694" s="2"/>
      <c r="AR5694" s="55"/>
      <c r="AS5694" s="85"/>
      <c r="AT5694" s="85"/>
      <c r="AU5694" s="85"/>
      <c r="AV5694" s="85"/>
      <c r="AW5694" s="100"/>
      <c r="AX5694" s="2"/>
      <c r="AY5694" s="2"/>
      <c r="AZ5694" s="2"/>
      <c r="BA5694" s="2"/>
      <c r="BB5694" s="55"/>
      <c r="BC5694" s="105"/>
      <c r="BD5694" s="105"/>
      <c r="BE5694" s="105"/>
      <c r="BF5694" s="105"/>
      <c r="BG5694" s="109"/>
      <c r="BH5694" s="2"/>
      <c r="BI5694" s="2"/>
      <c r="BJ5694" s="2"/>
      <c r="BK5694" s="2"/>
      <c r="BL5694" s="55"/>
      <c r="BM5694" s="48"/>
      <c r="BN5694" s="48"/>
      <c r="BO5694" s="48"/>
      <c r="BP5694" s="48"/>
      <c r="BQ5694" s="117"/>
      <c r="BR5694" s="2"/>
      <c r="BS5694" s="2"/>
      <c r="BT5694" s="2"/>
      <c r="BU5694" s="2"/>
      <c r="BV5694" s="55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18" t="s">
        <v>5</v>
      </c>
      <c r="H5695" s="3">
        <v>2024</v>
      </c>
      <c r="I5695" s="20" t="s">
        <v>283</v>
      </c>
      <c r="J5695" s="184" t="s">
        <v>279</v>
      </c>
      <c r="K5695" s="184" t="s">
        <v>320</v>
      </c>
      <c r="L5695" s="187">
        <f t="shared" si="191"/>
        <v>0</v>
      </c>
      <c r="M5695" s="187">
        <f t="shared" si="192"/>
        <v>0</v>
      </c>
      <c r="N5695" s="186"/>
      <c r="O5695" s="33"/>
      <c r="P5695" s="33"/>
      <c r="Q5695" s="33"/>
      <c r="R5695" s="33"/>
      <c r="S5695" s="42"/>
      <c r="T5695" s="2"/>
      <c r="U5695" s="2"/>
      <c r="V5695" s="2"/>
      <c r="W5695" s="2"/>
      <c r="X5695" s="55"/>
      <c r="Y5695" s="62"/>
      <c r="Z5695" s="62"/>
      <c r="AA5695" s="62"/>
      <c r="AB5695" s="62"/>
      <c r="AC5695" s="68"/>
      <c r="AD5695" s="2"/>
      <c r="AE5695" s="2"/>
      <c r="AF5695" s="2"/>
      <c r="AG5695" s="2"/>
      <c r="AH5695" s="55"/>
      <c r="AI5695" s="72"/>
      <c r="AJ5695" s="72"/>
      <c r="AK5695" s="72"/>
      <c r="AL5695" s="72"/>
      <c r="AM5695" s="80"/>
      <c r="AN5695" s="2"/>
      <c r="AO5695" s="2"/>
      <c r="AP5695" s="2"/>
      <c r="AQ5695" s="2"/>
      <c r="AR5695" s="55"/>
      <c r="AS5695" s="85"/>
      <c r="AT5695" s="85"/>
      <c r="AU5695" s="85"/>
      <c r="AV5695" s="85"/>
      <c r="AW5695" s="100"/>
      <c r="AX5695" s="2"/>
      <c r="AY5695" s="2"/>
      <c r="AZ5695" s="2"/>
      <c r="BA5695" s="2"/>
      <c r="BB5695" s="55"/>
      <c r="BC5695" s="105"/>
      <c r="BD5695" s="105"/>
      <c r="BE5695" s="105"/>
      <c r="BF5695" s="105"/>
      <c r="BG5695" s="109"/>
      <c r="BH5695" s="2"/>
      <c r="BI5695" s="2"/>
      <c r="BJ5695" s="2"/>
      <c r="BK5695" s="2"/>
      <c r="BL5695" s="55"/>
      <c r="BM5695" s="48"/>
      <c r="BN5695" s="48"/>
      <c r="BO5695" s="48"/>
      <c r="BP5695" s="48"/>
      <c r="BQ5695" s="117"/>
      <c r="BR5695" s="2"/>
      <c r="BS5695" s="2"/>
      <c r="BT5695" s="2"/>
      <c r="BU5695" s="2"/>
      <c r="BV5695" s="55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18" t="s">
        <v>5</v>
      </c>
      <c r="H5696" s="3">
        <v>2024</v>
      </c>
      <c r="I5696" s="20" t="s">
        <v>286</v>
      </c>
      <c r="J5696" s="184" t="s">
        <v>280</v>
      </c>
      <c r="K5696" s="184" t="s">
        <v>319</v>
      </c>
      <c r="L5696" s="187">
        <f t="shared" si="191"/>
        <v>0</v>
      </c>
      <c r="M5696" s="187">
        <f t="shared" si="192"/>
        <v>0</v>
      </c>
      <c r="N5696" s="186"/>
      <c r="O5696" s="33"/>
      <c r="P5696" s="33"/>
      <c r="Q5696" s="33"/>
      <c r="R5696" s="33"/>
      <c r="S5696" s="42"/>
      <c r="T5696" s="2"/>
      <c r="U5696" s="2"/>
      <c r="V5696" s="2"/>
      <c r="W5696" s="2"/>
      <c r="X5696" s="55"/>
      <c r="Y5696" s="62"/>
      <c r="Z5696" s="62"/>
      <c r="AA5696" s="62"/>
      <c r="AB5696" s="62"/>
      <c r="AC5696" s="68"/>
      <c r="AD5696" s="2"/>
      <c r="AE5696" s="2"/>
      <c r="AF5696" s="2"/>
      <c r="AG5696" s="2"/>
      <c r="AH5696" s="55"/>
      <c r="AI5696" s="72"/>
      <c r="AJ5696" s="72"/>
      <c r="AK5696" s="72"/>
      <c r="AL5696" s="72"/>
      <c r="AM5696" s="80"/>
      <c r="AN5696" s="2"/>
      <c r="AO5696" s="2"/>
      <c r="AP5696" s="2"/>
      <c r="AQ5696" s="2"/>
      <c r="AR5696" s="55"/>
      <c r="AS5696" s="85"/>
      <c r="AT5696" s="85"/>
      <c r="AU5696" s="85"/>
      <c r="AV5696" s="85"/>
      <c r="AW5696" s="100"/>
      <c r="AX5696" s="2"/>
      <c r="AY5696" s="2"/>
      <c r="AZ5696" s="2"/>
      <c r="BA5696" s="2"/>
      <c r="BB5696" s="55"/>
      <c r="BC5696" s="105"/>
      <c r="BD5696" s="105"/>
      <c r="BE5696" s="105"/>
      <c r="BF5696" s="105"/>
      <c r="BG5696" s="109"/>
      <c r="BH5696" s="2"/>
      <c r="BI5696" s="2"/>
      <c r="BJ5696" s="2"/>
      <c r="BK5696" s="2"/>
      <c r="BL5696" s="55"/>
      <c r="BM5696" s="48"/>
      <c r="BN5696" s="48"/>
      <c r="BO5696" s="48"/>
      <c r="BP5696" s="48"/>
      <c r="BQ5696" s="117"/>
      <c r="BR5696" s="2"/>
      <c r="BS5696" s="2"/>
      <c r="BT5696" s="2"/>
      <c r="BU5696" s="2"/>
      <c r="BV5696" s="55"/>
    </row>
    <row r="5697" spans="1:74" ht="28.8" hidden="1" x14ac:dyDescent="0.3">
      <c r="A5697" s="2" t="s">
        <v>201</v>
      </c>
      <c r="B5697" s="2" t="s">
        <v>2</v>
      </c>
      <c r="C5697" s="2" t="s">
        <v>3</v>
      </c>
      <c r="D5697" s="2" t="s">
        <v>197</v>
      </c>
      <c r="E5697" s="5" t="s">
        <v>202</v>
      </c>
      <c r="F5697" s="3"/>
      <c r="G5697" s="18" t="s">
        <v>5</v>
      </c>
      <c r="H5697" s="3">
        <v>2024</v>
      </c>
      <c r="I5697" s="20" t="s">
        <v>286</v>
      </c>
      <c r="J5697" s="184" t="s">
        <v>281</v>
      </c>
      <c r="K5697" s="184" t="s">
        <v>319</v>
      </c>
      <c r="L5697" s="187">
        <f t="shared" si="191"/>
        <v>0</v>
      </c>
      <c r="M5697" s="187">
        <f t="shared" si="192"/>
        <v>76.87</v>
      </c>
      <c r="N5697" s="186" t="s">
        <v>1576</v>
      </c>
      <c r="O5697" s="33"/>
      <c r="P5697" s="33"/>
      <c r="Q5697" s="33"/>
      <c r="R5697" s="33"/>
      <c r="S5697" s="42"/>
      <c r="T5697" s="2" t="s">
        <v>416</v>
      </c>
      <c r="U5697" s="2"/>
      <c r="V5697" s="2"/>
      <c r="W5697" s="2"/>
      <c r="X5697" s="55">
        <v>10.037000000000001</v>
      </c>
      <c r="Y5697" s="62"/>
      <c r="Z5697" s="62"/>
      <c r="AA5697" s="62"/>
      <c r="AB5697" s="62"/>
      <c r="AC5697" s="68"/>
      <c r="AD5697" s="2"/>
      <c r="AE5697" s="2"/>
      <c r="AF5697" s="2"/>
      <c r="AG5697" s="2"/>
      <c r="AH5697" s="55"/>
      <c r="AI5697" s="72"/>
      <c r="AJ5697" s="72"/>
      <c r="AK5697" s="72"/>
      <c r="AL5697" s="72"/>
      <c r="AM5697" s="80"/>
      <c r="AN5697" s="2"/>
      <c r="AO5697" s="2"/>
      <c r="AP5697" s="2"/>
      <c r="AQ5697" s="2"/>
      <c r="AR5697" s="55"/>
      <c r="AS5697" s="85"/>
      <c r="AT5697" s="85"/>
      <c r="AU5697" s="85"/>
      <c r="AV5697" s="85"/>
      <c r="AW5697" s="100"/>
      <c r="AX5697" s="2"/>
      <c r="AY5697" s="2"/>
      <c r="AZ5697" s="2"/>
      <c r="BA5697" s="2"/>
      <c r="BB5697" s="55"/>
      <c r="BC5697" s="105" t="s">
        <v>1061</v>
      </c>
      <c r="BD5697" s="105"/>
      <c r="BE5697" s="105"/>
      <c r="BF5697" s="105"/>
      <c r="BG5697" s="109">
        <v>4.5</v>
      </c>
      <c r="BH5697" s="2"/>
      <c r="BI5697" s="2"/>
      <c r="BJ5697" s="2"/>
      <c r="BK5697" s="2"/>
      <c r="BL5697" s="55"/>
      <c r="BM5697" s="48" t="s">
        <v>1016</v>
      </c>
      <c r="BN5697" s="48"/>
      <c r="BO5697" s="48"/>
      <c r="BP5697" s="48"/>
      <c r="BQ5697" s="117">
        <v>62.332999999999998</v>
      </c>
      <c r="BR5697" s="2"/>
      <c r="BS5697" s="2"/>
      <c r="BT5697" s="2"/>
      <c r="BU5697" s="2"/>
      <c r="BV5697" s="55"/>
    </row>
    <row r="5698" spans="1:74" s="13" customFormat="1" hidden="1" x14ac:dyDescent="0.3">
      <c r="A5698" s="12" t="s">
        <v>201</v>
      </c>
      <c r="B5698" s="12" t="s">
        <v>2</v>
      </c>
      <c r="C5698" s="12" t="s">
        <v>3</v>
      </c>
      <c r="D5698" s="12" t="s">
        <v>197</v>
      </c>
      <c r="E5698" s="6" t="s">
        <v>202</v>
      </c>
      <c r="F5698" s="7"/>
      <c r="G5698" s="19" t="s">
        <v>5</v>
      </c>
      <c r="H5698" s="7">
        <v>2024</v>
      </c>
      <c r="I5698" s="21"/>
      <c r="J5698" s="12" t="s">
        <v>314</v>
      </c>
      <c r="K5698" s="12"/>
      <c r="L5698" s="147"/>
      <c r="M5698" s="147">
        <f>SUM(M5660:M5697)</f>
        <v>1024.0459999999998</v>
      </c>
      <c r="N5698" s="183"/>
      <c r="O5698" s="12"/>
      <c r="P5698" s="12"/>
      <c r="Q5698" s="12"/>
      <c r="R5698" s="12"/>
      <c r="S5698" s="47">
        <f>SUM(S5660:S5697)</f>
        <v>0</v>
      </c>
      <c r="T5698" s="12"/>
      <c r="U5698" s="12"/>
      <c r="V5698" s="12"/>
      <c r="W5698" s="12"/>
      <c r="X5698" s="47">
        <f>SUM(X5660:X5697)</f>
        <v>10.037000000000001</v>
      </c>
      <c r="Y5698" s="12"/>
      <c r="Z5698" s="12"/>
      <c r="AA5698" s="12"/>
      <c r="AB5698" s="12"/>
      <c r="AC5698" s="47">
        <f>SUM(AC5660:AC5697)</f>
        <v>0</v>
      </c>
      <c r="AD5698" s="12"/>
      <c r="AE5698" s="12"/>
      <c r="AF5698" s="12"/>
      <c r="AG5698" s="12"/>
      <c r="AH5698" s="47">
        <f>SUM(AH5660:AH5697)</f>
        <v>910.98099999999999</v>
      </c>
      <c r="AI5698" s="12"/>
      <c r="AJ5698" s="12"/>
      <c r="AK5698" s="12"/>
      <c r="AL5698" s="12"/>
      <c r="AM5698" s="47">
        <f>SUM(AM5660:AM5697)</f>
        <v>0</v>
      </c>
      <c r="AN5698" s="12"/>
      <c r="AO5698" s="12"/>
      <c r="AP5698" s="12"/>
      <c r="AQ5698" s="12"/>
      <c r="AR5698" s="47">
        <f>SUM(AR5660:AR5697)</f>
        <v>12.26</v>
      </c>
      <c r="AS5698" s="12"/>
      <c r="AT5698" s="12"/>
      <c r="AU5698" s="12"/>
      <c r="AV5698" s="12"/>
      <c r="AW5698" s="47">
        <f>SUM(AW5660:AW5697)</f>
        <v>23.934999999999999</v>
      </c>
      <c r="AX5698" s="12"/>
      <c r="AY5698" s="12"/>
      <c r="AZ5698" s="12"/>
      <c r="BA5698" s="12"/>
      <c r="BB5698" s="47">
        <f>SUM(BB5660:BB5697)</f>
        <v>0</v>
      </c>
      <c r="BC5698" s="12"/>
      <c r="BD5698" s="12"/>
      <c r="BE5698" s="12"/>
      <c r="BF5698" s="12"/>
      <c r="BG5698" s="47">
        <f>SUM(BG5660:BG5697)</f>
        <v>4.5</v>
      </c>
      <c r="BH5698" s="12"/>
      <c r="BI5698" s="12"/>
      <c r="BJ5698" s="12"/>
      <c r="BK5698" s="12"/>
      <c r="BL5698" s="47">
        <f>SUM(BL5660:BL5697)</f>
        <v>0</v>
      </c>
      <c r="BM5698" s="12"/>
      <c r="BN5698" s="12"/>
      <c r="BO5698" s="12"/>
      <c r="BP5698" s="12"/>
      <c r="BQ5698" s="47">
        <f>SUM(BQ5660:BQ5697)</f>
        <v>62.332999999999998</v>
      </c>
      <c r="BR5698" s="12"/>
      <c r="BS5698" s="12"/>
      <c r="BT5698" s="12"/>
      <c r="BU5698" s="12"/>
      <c r="BV5698" s="47">
        <f>SUM(BV5660:BV5697)</f>
        <v>0</v>
      </c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18" t="s">
        <v>5</v>
      </c>
      <c r="H5699" s="3">
        <v>2024</v>
      </c>
      <c r="I5699" s="20" t="s">
        <v>287</v>
      </c>
      <c r="J5699" s="184" t="s">
        <v>509</v>
      </c>
      <c r="K5699" s="184" t="s">
        <v>318</v>
      </c>
      <c r="L5699" s="187">
        <f t="shared" si="191"/>
        <v>0</v>
      </c>
      <c r="M5699" s="187">
        <f t="shared" si="192"/>
        <v>0</v>
      </c>
      <c r="N5699" s="186"/>
      <c r="O5699" s="33"/>
      <c r="P5699" s="33"/>
      <c r="Q5699" s="33"/>
      <c r="R5699" s="33"/>
      <c r="S5699" s="42"/>
      <c r="T5699" s="2"/>
      <c r="U5699" s="2"/>
      <c r="V5699" s="2"/>
      <c r="W5699" s="2"/>
      <c r="X5699" s="55"/>
      <c r="Y5699" s="62"/>
      <c r="Z5699" s="62"/>
      <c r="AA5699" s="62"/>
      <c r="AB5699" s="62"/>
      <c r="AC5699" s="68"/>
      <c r="AD5699" s="2"/>
      <c r="AE5699" s="2"/>
      <c r="AF5699" s="2"/>
      <c r="AG5699" s="2"/>
      <c r="AH5699" s="55"/>
      <c r="AI5699" s="72"/>
      <c r="AJ5699" s="72"/>
      <c r="AK5699" s="72"/>
      <c r="AL5699" s="72"/>
      <c r="AM5699" s="80"/>
      <c r="AN5699" s="2"/>
      <c r="AO5699" s="2"/>
      <c r="AP5699" s="2"/>
      <c r="AQ5699" s="2"/>
      <c r="AR5699" s="55"/>
      <c r="AS5699" s="85"/>
      <c r="AT5699" s="85"/>
      <c r="AU5699" s="85"/>
      <c r="AV5699" s="85"/>
      <c r="AW5699" s="100"/>
      <c r="AX5699" s="2"/>
      <c r="AY5699" s="2"/>
      <c r="AZ5699" s="2"/>
      <c r="BA5699" s="2"/>
      <c r="BB5699" s="55"/>
      <c r="BC5699" s="105"/>
      <c r="BD5699" s="105"/>
      <c r="BE5699" s="105"/>
      <c r="BF5699" s="105"/>
      <c r="BG5699" s="109"/>
      <c r="BH5699" s="2"/>
      <c r="BI5699" s="2"/>
      <c r="BJ5699" s="2"/>
      <c r="BK5699" s="2"/>
      <c r="BL5699" s="55"/>
      <c r="BM5699" s="48"/>
      <c r="BN5699" s="48"/>
      <c r="BO5699" s="48"/>
      <c r="BP5699" s="48"/>
      <c r="BQ5699" s="117"/>
      <c r="BR5699" s="2"/>
      <c r="BS5699" s="2"/>
      <c r="BT5699" s="2"/>
      <c r="BU5699" s="2"/>
      <c r="BV5699" s="55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18" t="s">
        <v>5</v>
      </c>
      <c r="H5700" s="3">
        <v>2024</v>
      </c>
      <c r="I5700" s="20" t="s">
        <v>287</v>
      </c>
      <c r="J5700" s="184" t="s">
        <v>291</v>
      </c>
      <c r="K5700" s="184" t="s">
        <v>319</v>
      </c>
      <c r="L5700" s="187">
        <f t="shared" si="191"/>
        <v>0</v>
      </c>
      <c r="M5700" s="187">
        <f t="shared" si="192"/>
        <v>0</v>
      </c>
      <c r="N5700" s="186"/>
      <c r="O5700" s="33"/>
      <c r="P5700" s="33"/>
      <c r="Q5700" s="33"/>
      <c r="R5700" s="33"/>
      <c r="S5700" s="42"/>
      <c r="T5700" s="2"/>
      <c r="U5700" s="2"/>
      <c r="V5700" s="2"/>
      <c r="W5700" s="2"/>
      <c r="X5700" s="55"/>
      <c r="Y5700" s="62"/>
      <c r="Z5700" s="62"/>
      <c r="AA5700" s="62"/>
      <c r="AB5700" s="62"/>
      <c r="AC5700" s="68"/>
      <c r="AD5700" s="2"/>
      <c r="AE5700" s="2"/>
      <c r="AF5700" s="2"/>
      <c r="AG5700" s="2"/>
      <c r="AH5700" s="55"/>
      <c r="AI5700" s="72"/>
      <c r="AJ5700" s="72"/>
      <c r="AK5700" s="72"/>
      <c r="AL5700" s="72"/>
      <c r="AM5700" s="80"/>
      <c r="AN5700" s="2"/>
      <c r="AO5700" s="2"/>
      <c r="AP5700" s="2"/>
      <c r="AQ5700" s="2"/>
      <c r="AR5700" s="55"/>
      <c r="AS5700" s="85"/>
      <c r="AT5700" s="85"/>
      <c r="AU5700" s="85"/>
      <c r="AV5700" s="85"/>
      <c r="AW5700" s="100"/>
      <c r="AX5700" s="2"/>
      <c r="AY5700" s="2"/>
      <c r="AZ5700" s="2"/>
      <c r="BA5700" s="2"/>
      <c r="BB5700" s="55"/>
      <c r="BC5700" s="105"/>
      <c r="BD5700" s="105"/>
      <c r="BE5700" s="105"/>
      <c r="BF5700" s="105"/>
      <c r="BG5700" s="109"/>
      <c r="BH5700" s="2"/>
      <c r="BI5700" s="2"/>
      <c r="BJ5700" s="2"/>
      <c r="BK5700" s="2"/>
      <c r="BL5700" s="55"/>
      <c r="BM5700" s="48"/>
      <c r="BN5700" s="48"/>
      <c r="BO5700" s="48"/>
      <c r="BP5700" s="48"/>
      <c r="BQ5700" s="117"/>
      <c r="BR5700" s="2"/>
      <c r="BS5700" s="2"/>
      <c r="BT5700" s="2"/>
      <c r="BU5700" s="2"/>
      <c r="BV5700" s="55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18" t="s">
        <v>5</v>
      </c>
      <c r="H5701" s="3">
        <v>2024</v>
      </c>
      <c r="I5701" s="20" t="s">
        <v>286</v>
      </c>
      <c r="J5701" s="184" t="s">
        <v>336</v>
      </c>
      <c r="K5701" s="184" t="s">
        <v>319</v>
      </c>
      <c r="L5701" s="187">
        <f t="shared" si="191"/>
        <v>0</v>
      </c>
      <c r="M5701" s="187">
        <f t="shared" si="192"/>
        <v>0</v>
      </c>
      <c r="N5701" s="186"/>
      <c r="O5701" s="33"/>
      <c r="P5701" s="33"/>
      <c r="Q5701" s="33"/>
      <c r="R5701" s="33"/>
      <c r="S5701" s="42"/>
      <c r="T5701" s="2"/>
      <c r="U5701" s="2"/>
      <c r="V5701" s="2"/>
      <c r="W5701" s="2"/>
      <c r="X5701" s="55"/>
      <c r="Y5701" s="62"/>
      <c r="Z5701" s="62"/>
      <c r="AA5701" s="62"/>
      <c r="AB5701" s="62"/>
      <c r="AC5701" s="68"/>
      <c r="AD5701" s="2"/>
      <c r="AE5701" s="2"/>
      <c r="AF5701" s="2"/>
      <c r="AG5701" s="2"/>
      <c r="AH5701" s="55"/>
      <c r="AI5701" s="72"/>
      <c r="AJ5701" s="72"/>
      <c r="AK5701" s="72"/>
      <c r="AL5701" s="72"/>
      <c r="AM5701" s="80"/>
      <c r="AN5701" s="2"/>
      <c r="AO5701" s="2"/>
      <c r="AP5701" s="2"/>
      <c r="AQ5701" s="2"/>
      <c r="AR5701" s="55"/>
      <c r="AS5701" s="85"/>
      <c r="AT5701" s="85"/>
      <c r="AU5701" s="85"/>
      <c r="AV5701" s="85"/>
      <c r="AW5701" s="100"/>
      <c r="AX5701" s="2"/>
      <c r="AY5701" s="2"/>
      <c r="AZ5701" s="2"/>
      <c r="BA5701" s="2"/>
      <c r="BB5701" s="55"/>
      <c r="BC5701" s="105"/>
      <c r="BD5701" s="105"/>
      <c r="BE5701" s="105"/>
      <c r="BF5701" s="105"/>
      <c r="BG5701" s="109"/>
      <c r="BH5701" s="2"/>
      <c r="BI5701" s="2"/>
      <c r="BJ5701" s="2"/>
      <c r="BK5701" s="2"/>
      <c r="BL5701" s="55"/>
      <c r="BM5701" s="48"/>
      <c r="BN5701" s="48"/>
      <c r="BO5701" s="48"/>
      <c r="BP5701" s="48"/>
      <c r="BQ5701" s="117"/>
      <c r="BR5701" s="2"/>
      <c r="BS5701" s="2"/>
      <c r="BT5701" s="2"/>
      <c r="BU5701" s="2"/>
      <c r="BV5701" s="55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18" t="s">
        <v>5</v>
      </c>
      <c r="H5702" s="3">
        <v>2024</v>
      </c>
      <c r="I5702" s="20" t="s">
        <v>286</v>
      </c>
      <c r="J5702" s="185" t="s">
        <v>337</v>
      </c>
      <c r="K5702" s="185" t="s">
        <v>318</v>
      </c>
      <c r="L5702" s="187">
        <f t="shared" ref="L5702:L5765" si="193">SUM(R5702,W5702,AB5702,AG5702,AL5702,AQ5702,AV5702,BA5702,BF5702,BK5702,BP5702,BU5702)</f>
        <v>0</v>
      </c>
      <c r="M5702" s="187">
        <f t="shared" ref="M5702:M5765" si="194">SUM(S5702,X5702,AC5702,AH5702,AM5702,AR5702,AW5702,BB5702,BG5702,BL5702,BQ5702,BV5702)</f>
        <v>0</v>
      </c>
      <c r="N5702" s="186"/>
      <c r="O5702" s="53"/>
      <c r="P5702" s="53"/>
      <c r="Q5702" s="53"/>
      <c r="R5702" s="53"/>
      <c r="S5702" s="54"/>
      <c r="T5702" s="8"/>
      <c r="U5702" s="8"/>
      <c r="V5702" s="8"/>
      <c r="W5702" s="8"/>
      <c r="X5702" s="122"/>
      <c r="Y5702" s="135"/>
      <c r="Z5702" s="135"/>
      <c r="AA5702" s="135"/>
      <c r="AB5702" s="135"/>
      <c r="AC5702" s="136"/>
      <c r="AD5702" s="8"/>
      <c r="AE5702" s="8"/>
      <c r="AF5702" s="8"/>
      <c r="AG5702" s="8"/>
      <c r="AH5702" s="122"/>
      <c r="AI5702" s="137"/>
      <c r="AJ5702" s="137"/>
      <c r="AK5702" s="137"/>
      <c r="AL5702" s="137"/>
      <c r="AM5702" s="138"/>
      <c r="AN5702" s="8"/>
      <c r="AO5702" s="8"/>
      <c r="AP5702" s="8"/>
      <c r="AQ5702" s="8"/>
      <c r="AR5702" s="122"/>
      <c r="AS5702" s="139"/>
      <c r="AT5702" s="139"/>
      <c r="AU5702" s="139"/>
      <c r="AV5702" s="139"/>
      <c r="AW5702" s="140"/>
      <c r="AX5702" s="8"/>
      <c r="AY5702" s="8"/>
      <c r="AZ5702" s="8"/>
      <c r="BA5702" s="8"/>
      <c r="BB5702" s="122"/>
      <c r="BC5702" s="141"/>
      <c r="BD5702" s="141"/>
      <c r="BE5702" s="141"/>
      <c r="BF5702" s="141"/>
      <c r="BG5702" s="142"/>
      <c r="BH5702" s="8"/>
      <c r="BI5702" s="8"/>
      <c r="BJ5702" s="8"/>
      <c r="BK5702" s="8"/>
      <c r="BL5702" s="122"/>
      <c r="BM5702" s="143"/>
      <c r="BN5702" s="143"/>
      <c r="BO5702" s="143"/>
      <c r="BP5702" s="143"/>
      <c r="BQ5702" s="144"/>
      <c r="BR5702" s="8"/>
      <c r="BS5702" s="8"/>
      <c r="BT5702" s="8"/>
      <c r="BU5702" s="8"/>
      <c r="BV5702" s="122"/>
    </row>
    <row r="5703" spans="1:74" ht="28.8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18" t="s">
        <v>5</v>
      </c>
      <c r="H5703" s="3">
        <v>2024</v>
      </c>
      <c r="I5703" s="20" t="s">
        <v>286</v>
      </c>
      <c r="J5703" s="185" t="s">
        <v>338</v>
      </c>
      <c r="K5703" s="185" t="s">
        <v>339</v>
      </c>
      <c r="L5703" s="187">
        <f t="shared" si="193"/>
        <v>0</v>
      </c>
      <c r="M5703" s="187">
        <f t="shared" si="194"/>
        <v>0</v>
      </c>
      <c r="N5703" s="186"/>
      <c r="O5703" s="53"/>
      <c r="P5703" s="53"/>
      <c r="Q5703" s="53"/>
      <c r="R5703" s="53"/>
      <c r="S5703" s="54"/>
      <c r="T5703" s="8"/>
      <c r="U5703" s="8"/>
      <c r="V5703" s="8"/>
      <c r="W5703" s="8"/>
      <c r="X5703" s="122"/>
      <c r="Y5703" s="135"/>
      <c r="Z5703" s="135"/>
      <c r="AA5703" s="135"/>
      <c r="AB5703" s="135"/>
      <c r="AC5703" s="136"/>
      <c r="AD5703" s="8"/>
      <c r="AE5703" s="8"/>
      <c r="AF5703" s="8"/>
      <c r="AG5703" s="8"/>
      <c r="AH5703" s="122"/>
      <c r="AI5703" s="137"/>
      <c r="AJ5703" s="137"/>
      <c r="AK5703" s="137"/>
      <c r="AL5703" s="137"/>
      <c r="AM5703" s="138"/>
      <c r="AN5703" s="8"/>
      <c r="AO5703" s="8"/>
      <c r="AP5703" s="8"/>
      <c r="AQ5703" s="8"/>
      <c r="AR5703" s="122"/>
      <c r="AS5703" s="139"/>
      <c r="AT5703" s="139"/>
      <c r="AU5703" s="139"/>
      <c r="AV5703" s="139"/>
      <c r="AW5703" s="140"/>
      <c r="AX5703" s="8"/>
      <c r="AY5703" s="8"/>
      <c r="AZ5703" s="8"/>
      <c r="BA5703" s="8"/>
      <c r="BB5703" s="122"/>
      <c r="BC5703" s="141"/>
      <c r="BD5703" s="141"/>
      <c r="BE5703" s="141"/>
      <c r="BF5703" s="141"/>
      <c r="BG5703" s="142"/>
      <c r="BH5703" s="8"/>
      <c r="BI5703" s="8"/>
      <c r="BJ5703" s="8"/>
      <c r="BK5703" s="8"/>
      <c r="BL5703" s="122"/>
      <c r="BM5703" s="143"/>
      <c r="BN5703" s="143"/>
      <c r="BO5703" s="143"/>
      <c r="BP5703" s="143"/>
      <c r="BQ5703" s="144"/>
      <c r="BR5703" s="8"/>
      <c r="BS5703" s="8"/>
      <c r="BT5703" s="8"/>
      <c r="BU5703" s="8"/>
      <c r="BV5703" s="122"/>
    </row>
    <row r="5704" spans="1:74" ht="28.8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18" t="s">
        <v>5</v>
      </c>
      <c r="H5704" s="3">
        <v>2024</v>
      </c>
      <c r="I5704" s="20" t="s">
        <v>286</v>
      </c>
      <c r="J5704" s="185" t="s">
        <v>340</v>
      </c>
      <c r="K5704" s="185" t="s">
        <v>318</v>
      </c>
      <c r="L5704" s="187">
        <f t="shared" si="193"/>
        <v>0</v>
      </c>
      <c r="M5704" s="187">
        <f t="shared" si="194"/>
        <v>0</v>
      </c>
      <c r="N5704" s="186"/>
      <c r="O5704" s="53"/>
      <c r="P5704" s="53"/>
      <c r="Q5704" s="53"/>
      <c r="R5704" s="53"/>
      <c r="S5704" s="54"/>
      <c r="T5704" s="8"/>
      <c r="U5704" s="8"/>
      <c r="V5704" s="8"/>
      <c r="W5704" s="8"/>
      <c r="X5704" s="122"/>
      <c r="Y5704" s="135"/>
      <c r="Z5704" s="135"/>
      <c r="AA5704" s="135"/>
      <c r="AB5704" s="135"/>
      <c r="AC5704" s="136"/>
      <c r="AD5704" s="8"/>
      <c r="AE5704" s="8"/>
      <c r="AF5704" s="8"/>
      <c r="AG5704" s="8"/>
      <c r="AH5704" s="122"/>
      <c r="AI5704" s="137"/>
      <c r="AJ5704" s="137"/>
      <c r="AK5704" s="137"/>
      <c r="AL5704" s="137"/>
      <c r="AM5704" s="138"/>
      <c r="AN5704" s="8"/>
      <c r="AO5704" s="8"/>
      <c r="AP5704" s="8"/>
      <c r="AQ5704" s="8"/>
      <c r="AR5704" s="122"/>
      <c r="AS5704" s="139"/>
      <c r="AT5704" s="139"/>
      <c r="AU5704" s="139"/>
      <c r="AV5704" s="139"/>
      <c r="AW5704" s="140"/>
      <c r="AX5704" s="8"/>
      <c r="AY5704" s="8"/>
      <c r="AZ5704" s="8"/>
      <c r="BA5704" s="8"/>
      <c r="BB5704" s="122"/>
      <c r="BC5704" s="141"/>
      <c r="BD5704" s="141"/>
      <c r="BE5704" s="141"/>
      <c r="BF5704" s="141"/>
      <c r="BG5704" s="142"/>
      <c r="BH5704" s="8"/>
      <c r="BI5704" s="8"/>
      <c r="BJ5704" s="8"/>
      <c r="BK5704" s="8"/>
      <c r="BL5704" s="122"/>
      <c r="BM5704" s="143"/>
      <c r="BN5704" s="143"/>
      <c r="BO5704" s="143"/>
      <c r="BP5704" s="143"/>
      <c r="BQ5704" s="144"/>
      <c r="BR5704" s="8"/>
      <c r="BS5704" s="8"/>
      <c r="BT5704" s="8"/>
      <c r="BU5704" s="8"/>
      <c r="BV5704" s="122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18" t="s">
        <v>5</v>
      </c>
      <c r="H5705" s="3">
        <v>2024</v>
      </c>
      <c r="I5705" s="20" t="s">
        <v>286</v>
      </c>
      <c r="J5705" s="185" t="s">
        <v>341</v>
      </c>
      <c r="K5705" s="185" t="s">
        <v>320</v>
      </c>
      <c r="L5705" s="187">
        <f t="shared" si="193"/>
        <v>0</v>
      </c>
      <c r="M5705" s="187">
        <f t="shared" si="194"/>
        <v>0</v>
      </c>
      <c r="N5705" s="186"/>
      <c r="O5705" s="53"/>
      <c r="P5705" s="53"/>
      <c r="Q5705" s="53"/>
      <c r="R5705" s="53"/>
      <c r="S5705" s="54"/>
      <c r="T5705" s="8"/>
      <c r="U5705" s="8"/>
      <c r="V5705" s="8"/>
      <c r="W5705" s="8"/>
      <c r="X5705" s="122"/>
      <c r="Y5705" s="135"/>
      <c r="Z5705" s="135"/>
      <c r="AA5705" s="135"/>
      <c r="AB5705" s="135"/>
      <c r="AC5705" s="136"/>
      <c r="AD5705" s="8"/>
      <c r="AE5705" s="8"/>
      <c r="AF5705" s="8"/>
      <c r="AG5705" s="8"/>
      <c r="AH5705" s="122"/>
      <c r="AI5705" s="137"/>
      <c r="AJ5705" s="137"/>
      <c r="AK5705" s="137"/>
      <c r="AL5705" s="137"/>
      <c r="AM5705" s="138"/>
      <c r="AN5705" s="8"/>
      <c r="AO5705" s="8"/>
      <c r="AP5705" s="8"/>
      <c r="AQ5705" s="8"/>
      <c r="AR5705" s="122"/>
      <c r="AS5705" s="139"/>
      <c r="AT5705" s="139"/>
      <c r="AU5705" s="139"/>
      <c r="AV5705" s="139"/>
      <c r="AW5705" s="140"/>
      <c r="AX5705" s="8"/>
      <c r="AY5705" s="8"/>
      <c r="AZ5705" s="8"/>
      <c r="BA5705" s="8"/>
      <c r="BB5705" s="122"/>
      <c r="BC5705" s="141"/>
      <c r="BD5705" s="141"/>
      <c r="BE5705" s="141"/>
      <c r="BF5705" s="141"/>
      <c r="BG5705" s="142"/>
      <c r="BH5705" s="8"/>
      <c r="BI5705" s="8"/>
      <c r="BJ5705" s="8"/>
      <c r="BK5705" s="8"/>
      <c r="BL5705" s="122"/>
      <c r="BM5705" s="143"/>
      <c r="BN5705" s="143"/>
      <c r="BO5705" s="143"/>
      <c r="BP5705" s="143"/>
      <c r="BQ5705" s="144"/>
      <c r="BR5705" s="8"/>
      <c r="BS5705" s="8"/>
      <c r="BT5705" s="8"/>
      <c r="BU5705" s="8"/>
      <c r="BV5705" s="122"/>
    </row>
    <row r="5706" spans="1:74" ht="28.8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18" t="s">
        <v>5</v>
      </c>
      <c r="H5706" s="3">
        <v>2024</v>
      </c>
      <c r="I5706" s="20" t="s">
        <v>286</v>
      </c>
      <c r="J5706" s="185" t="s">
        <v>342</v>
      </c>
      <c r="K5706" s="185" t="s">
        <v>320</v>
      </c>
      <c r="L5706" s="187">
        <f t="shared" si="193"/>
        <v>0</v>
      </c>
      <c r="M5706" s="187">
        <f t="shared" si="194"/>
        <v>0</v>
      </c>
      <c r="N5706" s="186"/>
      <c r="O5706" s="53"/>
      <c r="P5706" s="53"/>
      <c r="Q5706" s="53"/>
      <c r="R5706" s="53"/>
      <c r="S5706" s="54"/>
      <c r="T5706" s="8"/>
      <c r="U5706" s="8"/>
      <c r="V5706" s="8"/>
      <c r="W5706" s="8"/>
      <c r="X5706" s="122"/>
      <c r="Y5706" s="135"/>
      <c r="Z5706" s="135"/>
      <c r="AA5706" s="135"/>
      <c r="AB5706" s="135"/>
      <c r="AC5706" s="136"/>
      <c r="AD5706" s="8"/>
      <c r="AE5706" s="8"/>
      <c r="AF5706" s="8"/>
      <c r="AG5706" s="8"/>
      <c r="AH5706" s="122"/>
      <c r="AI5706" s="137"/>
      <c r="AJ5706" s="137"/>
      <c r="AK5706" s="137"/>
      <c r="AL5706" s="137"/>
      <c r="AM5706" s="138"/>
      <c r="AN5706" s="8"/>
      <c r="AO5706" s="8"/>
      <c r="AP5706" s="8"/>
      <c r="AQ5706" s="8"/>
      <c r="AR5706" s="122"/>
      <c r="AS5706" s="139"/>
      <c r="AT5706" s="139"/>
      <c r="AU5706" s="139"/>
      <c r="AV5706" s="139"/>
      <c r="AW5706" s="140"/>
      <c r="AX5706" s="8"/>
      <c r="AY5706" s="8"/>
      <c r="AZ5706" s="8"/>
      <c r="BA5706" s="8"/>
      <c r="BB5706" s="122"/>
      <c r="BC5706" s="141"/>
      <c r="BD5706" s="141"/>
      <c r="BE5706" s="141"/>
      <c r="BF5706" s="141"/>
      <c r="BG5706" s="142"/>
      <c r="BH5706" s="8"/>
      <c r="BI5706" s="8"/>
      <c r="BJ5706" s="8"/>
      <c r="BK5706" s="8"/>
      <c r="BL5706" s="122"/>
      <c r="BM5706" s="143"/>
      <c r="BN5706" s="143"/>
      <c r="BO5706" s="143"/>
      <c r="BP5706" s="143"/>
      <c r="BQ5706" s="144"/>
      <c r="BR5706" s="8"/>
      <c r="BS5706" s="8"/>
      <c r="BT5706" s="8"/>
      <c r="BU5706" s="8"/>
      <c r="BV5706" s="122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18" t="s">
        <v>5</v>
      </c>
      <c r="H5707" s="3">
        <v>2024</v>
      </c>
      <c r="I5707" s="20" t="s">
        <v>286</v>
      </c>
      <c r="J5707" s="185" t="s">
        <v>343</v>
      </c>
      <c r="K5707" s="185" t="s">
        <v>339</v>
      </c>
      <c r="L5707" s="187">
        <f t="shared" si="193"/>
        <v>0</v>
      </c>
      <c r="M5707" s="187">
        <f t="shared" si="194"/>
        <v>0</v>
      </c>
      <c r="N5707" s="186"/>
      <c r="O5707" s="53"/>
      <c r="P5707" s="53"/>
      <c r="Q5707" s="53"/>
      <c r="R5707" s="53"/>
      <c r="S5707" s="54"/>
      <c r="T5707" s="8"/>
      <c r="U5707" s="8"/>
      <c r="V5707" s="8"/>
      <c r="W5707" s="8"/>
      <c r="X5707" s="122"/>
      <c r="Y5707" s="135"/>
      <c r="Z5707" s="135"/>
      <c r="AA5707" s="135"/>
      <c r="AB5707" s="135"/>
      <c r="AC5707" s="136"/>
      <c r="AD5707" s="8"/>
      <c r="AE5707" s="8"/>
      <c r="AF5707" s="8"/>
      <c r="AG5707" s="8"/>
      <c r="AH5707" s="122"/>
      <c r="AI5707" s="137"/>
      <c r="AJ5707" s="137"/>
      <c r="AK5707" s="137"/>
      <c r="AL5707" s="137"/>
      <c r="AM5707" s="138"/>
      <c r="AN5707" s="8"/>
      <c r="AO5707" s="8"/>
      <c r="AP5707" s="8"/>
      <c r="AQ5707" s="8"/>
      <c r="AR5707" s="122"/>
      <c r="AS5707" s="139"/>
      <c r="AT5707" s="139"/>
      <c r="AU5707" s="139"/>
      <c r="AV5707" s="139"/>
      <c r="AW5707" s="140"/>
      <c r="AX5707" s="8"/>
      <c r="AY5707" s="8"/>
      <c r="AZ5707" s="8"/>
      <c r="BA5707" s="8"/>
      <c r="BB5707" s="122"/>
      <c r="BC5707" s="141"/>
      <c r="BD5707" s="141"/>
      <c r="BE5707" s="141"/>
      <c r="BF5707" s="141"/>
      <c r="BG5707" s="142"/>
      <c r="BH5707" s="8"/>
      <c r="BI5707" s="8"/>
      <c r="BJ5707" s="8"/>
      <c r="BK5707" s="8"/>
      <c r="BL5707" s="122"/>
      <c r="BM5707" s="143"/>
      <c r="BN5707" s="143"/>
      <c r="BO5707" s="143"/>
      <c r="BP5707" s="143"/>
      <c r="BQ5707" s="144"/>
      <c r="BR5707" s="8"/>
      <c r="BS5707" s="8"/>
      <c r="BT5707" s="8"/>
      <c r="BU5707" s="8"/>
      <c r="BV5707" s="122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18" t="s">
        <v>5</v>
      </c>
      <c r="H5708" s="3">
        <v>2024</v>
      </c>
      <c r="I5708" s="20" t="s">
        <v>288</v>
      </c>
      <c r="J5708" s="185" t="s">
        <v>344</v>
      </c>
      <c r="K5708" s="185" t="s">
        <v>318</v>
      </c>
      <c r="L5708" s="187">
        <f t="shared" si="193"/>
        <v>0</v>
      </c>
      <c r="M5708" s="187">
        <f t="shared" si="194"/>
        <v>0</v>
      </c>
      <c r="N5708" s="186"/>
      <c r="O5708" s="53"/>
      <c r="P5708" s="53"/>
      <c r="Q5708" s="53"/>
      <c r="R5708" s="53"/>
      <c r="S5708" s="54"/>
      <c r="T5708" s="8"/>
      <c r="U5708" s="8"/>
      <c r="V5708" s="8"/>
      <c r="W5708" s="8"/>
      <c r="X5708" s="122"/>
      <c r="Y5708" s="135"/>
      <c r="Z5708" s="135"/>
      <c r="AA5708" s="135"/>
      <c r="AB5708" s="135"/>
      <c r="AC5708" s="136"/>
      <c r="AD5708" s="8"/>
      <c r="AE5708" s="8"/>
      <c r="AF5708" s="8"/>
      <c r="AG5708" s="8"/>
      <c r="AH5708" s="122"/>
      <c r="AI5708" s="137"/>
      <c r="AJ5708" s="137"/>
      <c r="AK5708" s="137"/>
      <c r="AL5708" s="137"/>
      <c r="AM5708" s="138"/>
      <c r="AN5708" s="8"/>
      <c r="AO5708" s="8"/>
      <c r="AP5708" s="8"/>
      <c r="AQ5708" s="8"/>
      <c r="AR5708" s="122"/>
      <c r="AS5708" s="139"/>
      <c r="AT5708" s="139"/>
      <c r="AU5708" s="139"/>
      <c r="AV5708" s="139"/>
      <c r="AW5708" s="140"/>
      <c r="AX5708" s="8"/>
      <c r="AY5708" s="8"/>
      <c r="AZ5708" s="8"/>
      <c r="BA5708" s="8"/>
      <c r="BB5708" s="122"/>
      <c r="BC5708" s="141"/>
      <c r="BD5708" s="141"/>
      <c r="BE5708" s="141"/>
      <c r="BF5708" s="141"/>
      <c r="BG5708" s="142"/>
      <c r="BH5708" s="8"/>
      <c r="BI5708" s="8"/>
      <c r="BJ5708" s="8"/>
      <c r="BK5708" s="8"/>
      <c r="BL5708" s="122"/>
      <c r="BM5708" s="143"/>
      <c r="BN5708" s="143"/>
      <c r="BO5708" s="143"/>
      <c r="BP5708" s="143"/>
      <c r="BQ5708" s="144"/>
      <c r="BR5708" s="8"/>
      <c r="BS5708" s="8"/>
      <c r="BT5708" s="8"/>
      <c r="BU5708" s="8"/>
      <c r="BV5708" s="122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18" t="s">
        <v>5</v>
      </c>
      <c r="H5709" s="3">
        <v>2024</v>
      </c>
      <c r="I5709" s="20" t="s">
        <v>288</v>
      </c>
      <c r="J5709" s="184" t="s">
        <v>351</v>
      </c>
      <c r="K5709" s="184" t="s">
        <v>318</v>
      </c>
      <c r="L5709" s="187">
        <f t="shared" si="193"/>
        <v>0</v>
      </c>
      <c r="M5709" s="187">
        <f t="shared" si="194"/>
        <v>0</v>
      </c>
      <c r="N5709" s="186"/>
      <c r="O5709" s="53"/>
      <c r="P5709" s="53"/>
      <c r="Q5709" s="53"/>
      <c r="R5709" s="53"/>
      <c r="S5709" s="54"/>
      <c r="T5709" s="8"/>
      <c r="U5709" s="8"/>
      <c r="V5709" s="8"/>
      <c r="W5709" s="8"/>
      <c r="X5709" s="122"/>
      <c r="Y5709" s="135"/>
      <c r="Z5709" s="135"/>
      <c r="AA5709" s="135"/>
      <c r="AB5709" s="135"/>
      <c r="AC5709" s="136"/>
      <c r="AD5709" s="8"/>
      <c r="AE5709" s="8"/>
      <c r="AF5709" s="8"/>
      <c r="AG5709" s="8"/>
      <c r="AH5709" s="122"/>
      <c r="AI5709" s="137"/>
      <c r="AJ5709" s="137"/>
      <c r="AK5709" s="137"/>
      <c r="AL5709" s="137"/>
      <c r="AM5709" s="138"/>
      <c r="AN5709" s="8"/>
      <c r="AO5709" s="8"/>
      <c r="AP5709" s="8"/>
      <c r="AQ5709" s="8"/>
      <c r="AR5709" s="122"/>
      <c r="AS5709" s="139"/>
      <c r="AT5709" s="139"/>
      <c r="AU5709" s="139"/>
      <c r="AV5709" s="139"/>
      <c r="AW5709" s="140"/>
      <c r="AX5709" s="8"/>
      <c r="AY5709" s="8"/>
      <c r="AZ5709" s="8"/>
      <c r="BA5709" s="8"/>
      <c r="BB5709" s="122"/>
      <c r="BC5709" s="141"/>
      <c r="BD5709" s="141"/>
      <c r="BE5709" s="141"/>
      <c r="BF5709" s="141"/>
      <c r="BG5709" s="142"/>
      <c r="BH5709" s="8"/>
      <c r="BI5709" s="8"/>
      <c r="BJ5709" s="8"/>
      <c r="BK5709" s="8"/>
      <c r="BL5709" s="122"/>
      <c r="BM5709" s="143"/>
      <c r="BN5709" s="143"/>
      <c r="BO5709" s="143"/>
      <c r="BP5709" s="143"/>
      <c r="BQ5709" s="144"/>
      <c r="BR5709" s="8"/>
      <c r="BS5709" s="8"/>
      <c r="BT5709" s="8"/>
      <c r="BU5709" s="8"/>
      <c r="BV5709" s="122"/>
    </row>
    <row r="5710" spans="1:74" ht="28.8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18" t="s">
        <v>5</v>
      </c>
      <c r="H5710" s="3">
        <v>2024</v>
      </c>
      <c r="I5710" s="20" t="s">
        <v>288</v>
      </c>
      <c r="J5710" s="184" t="s">
        <v>352</v>
      </c>
      <c r="K5710" s="184" t="s">
        <v>321</v>
      </c>
      <c r="L5710" s="187">
        <f t="shared" si="193"/>
        <v>0.45</v>
      </c>
      <c r="M5710" s="187">
        <f t="shared" si="194"/>
        <v>765.78399999999999</v>
      </c>
      <c r="N5710" s="186" t="s">
        <v>649</v>
      </c>
      <c r="O5710" s="33"/>
      <c r="P5710" s="33"/>
      <c r="Q5710" s="33"/>
      <c r="R5710" s="33"/>
      <c r="S5710" s="42"/>
      <c r="T5710" s="2"/>
      <c r="U5710" s="2"/>
      <c r="V5710" s="2"/>
      <c r="W5710" s="2"/>
      <c r="X5710" s="55"/>
      <c r="Y5710" s="62"/>
      <c r="Z5710" s="62"/>
      <c r="AA5710" s="62"/>
      <c r="AB5710" s="62"/>
      <c r="AC5710" s="68"/>
      <c r="AD5710" s="2"/>
      <c r="AE5710" s="2"/>
      <c r="AF5710" s="2"/>
      <c r="AG5710" s="2"/>
      <c r="AH5710" s="55"/>
      <c r="AI5710" s="72"/>
      <c r="AJ5710" s="72"/>
      <c r="AK5710" s="72"/>
      <c r="AL5710" s="72"/>
      <c r="AM5710" s="80"/>
      <c r="AN5710" s="2" t="s">
        <v>649</v>
      </c>
      <c r="AO5710" s="2"/>
      <c r="AP5710" s="2"/>
      <c r="AQ5710" s="2">
        <v>0.45</v>
      </c>
      <c r="AR5710" s="55">
        <v>765.78399999999999</v>
      </c>
      <c r="AS5710" s="85"/>
      <c r="AT5710" s="85"/>
      <c r="AU5710" s="85"/>
      <c r="AV5710" s="85"/>
      <c r="AW5710" s="100"/>
      <c r="AX5710" s="2"/>
      <c r="AY5710" s="2"/>
      <c r="AZ5710" s="2"/>
      <c r="BA5710" s="2"/>
      <c r="BB5710" s="55"/>
      <c r="BC5710" s="105"/>
      <c r="BD5710" s="105"/>
      <c r="BE5710" s="105"/>
      <c r="BF5710" s="105"/>
      <c r="BG5710" s="109"/>
      <c r="BH5710" s="2"/>
      <c r="BI5710" s="2"/>
      <c r="BJ5710" s="2"/>
      <c r="BK5710" s="2"/>
      <c r="BL5710" s="55"/>
      <c r="BM5710" s="48"/>
      <c r="BN5710" s="48"/>
      <c r="BO5710" s="48"/>
      <c r="BP5710" s="48"/>
      <c r="BQ5710" s="117"/>
      <c r="BR5710" s="2"/>
      <c r="BS5710" s="2"/>
      <c r="BT5710" s="2"/>
      <c r="BU5710" s="2"/>
      <c r="BV5710" s="55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18" t="s">
        <v>5</v>
      </c>
      <c r="H5711" s="3">
        <v>2024</v>
      </c>
      <c r="I5711" s="20" t="s">
        <v>288</v>
      </c>
      <c r="J5711" s="184" t="s">
        <v>345</v>
      </c>
      <c r="K5711" s="184" t="s">
        <v>318</v>
      </c>
      <c r="L5711" s="187">
        <f t="shared" si="193"/>
        <v>0</v>
      </c>
      <c r="M5711" s="187">
        <f t="shared" si="194"/>
        <v>0</v>
      </c>
      <c r="N5711" s="186"/>
      <c r="O5711" s="34"/>
      <c r="P5711" s="33"/>
      <c r="Q5711" s="33"/>
      <c r="R5711" s="33"/>
      <c r="S5711" s="42"/>
      <c r="T5711" s="3"/>
      <c r="U5711" s="2"/>
      <c r="V5711" s="2"/>
      <c r="W5711" s="2"/>
      <c r="X5711" s="55"/>
      <c r="Y5711" s="64"/>
      <c r="Z5711" s="62"/>
      <c r="AA5711" s="62"/>
      <c r="AB5711" s="62"/>
      <c r="AC5711" s="68"/>
      <c r="AD5711" s="3"/>
      <c r="AE5711" s="2"/>
      <c r="AF5711" s="2"/>
      <c r="AG5711" s="2"/>
      <c r="AH5711" s="55"/>
      <c r="AI5711" s="73"/>
      <c r="AJ5711" s="72"/>
      <c r="AK5711" s="72"/>
      <c r="AL5711" s="72"/>
      <c r="AM5711" s="80"/>
      <c r="AN5711" s="3"/>
      <c r="AO5711" s="2"/>
      <c r="AP5711" s="2"/>
      <c r="AQ5711" s="2"/>
      <c r="AR5711" s="55"/>
      <c r="AS5711" s="86"/>
      <c r="AT5711" s="85"/>
      <c r="AU5711" s="85"/>
      <c r="AV5711" s="85"/>
      <c r="AW5711" s="100"/>
      <c r="AX5711" s="3"/>
      <c r="AY5711" s="2"/>
      <c r="AZ5711" s="2"/>
      <c r="BA5711" s="2"/>
      <c r="BB5711" s="55"/>
      <c r="BC5711" s="106"/>
      <c r="BD5711" s="105"/>
      <c r="BE5711" s="105"/>
      <c r="BF5711" s="105"/>
      <c r="BG5711" s="109"/>
      <c r="BH5711" s="3"/>
      <c r="BI5711" s="2"/>
      <c r="BJ5711" s="2"/>
      <c r="BK5711" s="2"/>
      <c r="BL5711" s="55"/>
      <c r="BM5711" s="49"/>
      <c r="BN5711" s="48"/>
      <c r="BO5711" s="48"/>
      <c r="BP5711" s="48"/>
      <c r="BQ5711" s="117"/>
      <c r="BR5711" s="3"/>
      <c r="BS5711" s="2"/>
      <c r="BT5711" s="2"/>
      <c r="BU5711" s="2"/>
      <c r="BV5711" s="55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18" t="s">
        <v>5</v>
      </c>
      <c r="H5712" s="3">
        <v>2024</v>
      </c>
      <c r="I5712" s="20" t="s">
        <v>289</v>
      </c>
      <c r="J5712" s="184" t="s">
        <v>268</v>
      </c>
      <c r="K5712" s="184" t="s">
        <v>318</v>
      </c>
      <c r="L5712" s="187">
        <f t="shared" si="193"/>
        <v>0</v>
      </c>
      <c r="M5712" s="187">
        <f t="shared" si="194"/>
        <v>0</v>
      </c>
      <c r="N5712" s="186"/>
      <c r="O5712" s="33"/>
      <c r="P5712" s="33"/>
      <c r="Q5712" s="33"/>
      <c r="R5712" s="33"/>
      <c r="S5712" s="42"/>
      <c r="T5712" s="2"/>
      <c r="U5712" s="2"/>
      <c r="V5712" s="2"/>
      <c r="W5712" s="2"/>
      <c r="X5712" s="55"/>
      <c r="Y5712" s="62"/>
      <c r="Z5712" s="62"/>
      <c r="AA5712" s="62"/>
      <c r="AB5712" s="62"/>
      <c r="AC5712" s="68"/>
      <c r="AD5712" s="2"/>
      <c r="AE5712" s="2"/>
      <c r="AF5712" s="2"/>
      <c r="AG5712" s="2"/>
      <c r="AH5712" s="55"/>
      <c r="AI5712" s="72"/>
      <c r="AJ5712" s="72"/>
      <c r="AK5712" s="72"/>
      <c r="AL5712" s="72"/>
      <c r="AM5712" s="80"/>
      <c r="AN5712" s="2"/>
      <c r="AO5712" s="2"/>
      <c r="AP5712" s="2"/>
      <c r="AQ5712" s="2"/>
      <c r="AR5712" s="55"/>
      <c r="AS5712" s="85"/>
      <c r="AT5712" s="85"/>
      <c r="AU5712" s="85"/>
      <c r="AV5712" s="85"/>
      <c r="AW5712" s="100"/>
      <c r="AX5712" s="2"/>
      <c r="AY5712" s="2"/>
      <c r="AZ5712" s="2"/>
      <c r="BA5712" s="2"/>
      <c r="BB5712" s="55"/>
      <c r="BC5712" s="105"/>
      <c r="BD5712" s="105"/>
      <c r="BE5712" s="105"/>
      <c r="BF5712" s="105"/>
      <c r="BG5712" s="109"/>
      <c r="BH5712" s="2"/>
      <c r="BI5712" s="2"/>
      <c r="BJ5712" s="2"/>
      <c r="BK5712" s="2"/>
      <c r="BL5712" s="55"/>
      <c r="BM5712" s="48"/>
      <c r="BN5712" s="48"/>
      <c r="BO5712" s="48"/>
      <c r="BP5712" s="48"/>
      <c r="BQ5712" s="117"/>
      <c r="BR5712" s="2"/>
      <c r="BS5712" s="2"/>
      <c r="BT5712" s="2"/>
      <c r="BU5712" s="2"/>
      <c r="BV5712" s="55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18" t="s">
        <v>5</v>
      </c>
      <c r="H5713" s="3">
        <v>2024</v>
      </c>
      <c r="I5713" s="20" t="s">
        <v>289</v>
      </c>
      <c r="J5713" s="184" t="s">
        <v>292</v>
      </c>
      <c r="K5713" s="184" t="s">
        <v>318</v>
      </c>
      <c r="L5713" s="187">
        <f t="shared" si="193"/>
        <v>0</v>
      </c>
      <c r="M5713" s="187">
        <f t="shared" si="194"/>
        <v>0</v>
      </c>
      <c r="N5713" s="186"/>
      <c r="O5713" s="33"/>
      <c r="P5713" s="33"/>
      <c r="Q5713" s="33"/>
      <c r="R5713" s="33"/>
      <c r="S5713" s="42"/>
      <c r="T5713" s="2"/>
      <c r="U5713" s="2"/>
      <c r="V5713" s="2"/>
      <c r="W5713" s="2"/>
      <c r="X5713" s="55"/>
      <c r="Y5713" s="62"/>
      <c r="Z5713" s="62"/>
      <c r="AA5713" s="62"/>
      <c r="AB5713" s="62"/>
      <c r="AC5713" s="68"/>
      <c r="AD5713" s="2"/>
      <c r="AE5713" s="2"/>
      <c r="AF5713" s="2"/>
      <c r="AG5713" s="2"/>
      <c r="AH5713" s="55"/>
      <c r="AI5713" s="72"/>
      <c r="AJ5713" s="72"/>
      <c r="AK5713" s="72"/>
      <c r="AL5713" s="72"/>
      <c r="AM5713" s="80"/>
      <c r="AN5713" s="2"/>
      <c r="AO5713" s="2"/>
      <c r="AP5713" s="2"/>
      <c r="AQ5713" s="2"/>
      <c r="AR5713" s="55"/>
      <c r="AS5713" s="85"/>
      <c r="AT5713" s="85"/>
      <c r="AU5713" s="85"/>
      <c r="AV5713" s="85"/>
      <c r="AW5713" s="100"/>
      <c r="AX5713" s="2"/>
      <c r="AY5713" s="2"/>
      <c r="AZ5713" s="2"/>
      <c r="BA5713" s="2"/>
      <c r="BB5713" s="55"/>
      <c r="BC5713" s="105"/>
      <c r="BD5713" s="105"/>
      <c r="BE5713" s="105"/>
      <c r="BF5713" s="105"/>
      <c r="BG5713" s="109"/>
      <c r="BH5713" s="2"/>
      <c r="BI5713" s="2"/>
      <c r="BJ5713" s="2"/>
      <c r="BK5713" s="2"/>
      <c r="BL5713" s="55"/>
      <c r="BM5713" s="48"/>
      <c r="BN5713" s="48"/>
      <c r="BO5713" s="48"/>
      <c r="BP5713" s="48"/>
      <c r="BQ5713" s="117"/>
      <c r="BR5713" s="2"/>
      <c r="BS5713" s="2"/>
      <c r="BT5713" s="2"/>
      <c r="BU5713" s="2"/>
      <c r="BV5713" s="55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18" t="s">
        <v>5</v>
      </c>
      <c r="H5714" s="3">
        <v>2024</v>
      </c>
      <c r="I5714" s="20" t="s">
        <v>285</v>
      </c>
      <c r="J5714" s="184" t="s">
        <v>293</v>
      </c>
      <c r="K5714" s="184" t="s">
        <v>318</v>
      </c>
      <c r="L5714" s="187">
        <f t="shared" si="193"/>
        <v>0</v>
      </c>
      <c r="M5714" s="187">
        <f t="shared" si="194"/>
        <v>0</v>
      </c>
      <c r="N5714" s="186"/>
      <c r="O5714" s="33"/>
      <c r="P5714" s="33"/>
      <c r="Q5714" s="33"/>
      <c r="R5714" s="34"/>
      <c r="S5714" s="42"/>
      <c r="T5714" s="2"/>
      <c r="U5714" s="2"/>
      <c r="V5714" s="2"/>
      <c r="W5714" s="3"/>
      <c r="X5714" s="55"/>
      <c r="Y5714" s="62"/>
      <c r="Z5714" s="62"/>
      <c r="AA5714" s="62"/>
      <c r="AB5714" s="64"/>
      <c r="AC5714" s="68"/>
      <c r="AD5714" s="2"/>
      <c r="AE5714" s="2"/>
      <c r="AF5714" s="2"/>
      <c r="AG5714" s="3"/>
      <c r="AH5714" s="55"/>
      <c r="AI5714" s="72"/>
      <c r="AJ5714" s="72"/>
      <c r="AK5714" s="72"/>
      <c r="AL5714" s="73"/>
      <c r="AM5714" s="80"/>
      <c r="AN5714" s="2"/>
      <c r="AO5714" s="2"/>
      <c r="AP5714" s="2"/>
      <c r="AQ5714" s="3"/>
      <c r="AR5714" s="55"/>
      <c r="AS5714" s="85"/>
      <c r="AT5714" s="85"/>
      <c r="AU5714" s="85"/>
      <c r="AV5714" s="86"/>
      <c r="AW5714" s="100"/>
      <c r="AX5714" s="2"/>
      <c r="AY5714" s="2"/>
      <c r="AZ5714" s="2"/>
      <c r="BA5714" s="3"/>
      <c r="BB5714" s="55"/>
      <c r="BC5714" s="105"/>
      <c r="BD5714" s="105"/>
      <c r="BE5714" s="105"/>
      <c r="BF5714" s="106"/>
      <c r="BG5714" s="109"/>
      <c r="BH5714" s="2"/>
      <c r="BI5714" s="2"/>
      <c r="BJ5714" s="2"/>
      <c r="BK5714" s="3"/>
      <c r="BL5714" s="55"/>
      <c r="BM5714" s="48"/>
      <c r="BN5714" s="48"/>
      <c r="BO5714" s="48"/>
      <c r="BP5714" s="49"/>
      <c r="BQ5714" s="117"/>
      <c r="BR5714" s="2"/>
      <c r="BS5714" s="2"/>
      <c r="BT5714" s="2"/>
      <c r="BU5714" s="3"/>
      <c r="BV5714" s="55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18" t="s">
        <v>5</v>
      </c>
      <c r="H5715" s="3">
        <v>2024</v>
      </c>
      <c r="I5715" s="20" t="s">
        <v>287</v>
      </c>
      <c r="J5715" s="184" t="s">
        <v>269</v>
      </c>
      <c r="K5715" s="184" t="s">
        <v>320</v>
      </c>
      <c r="L5715" s="187">
        <f t="shared" si="193"/>
        <v>0</v>
      </c>
      <c r="M5715" s="187">
        <f t="shared" si="194"/>
        <v>0</v>
      </c>
      <c r="N5715" s="186"/>
      <c r="O5715" s="33"/>
      <c r="P5715" s="33"/>
      <c r="Q5715" s="33"/>
      <c r="R5715" s="33"/>
      <c r="S5715" s="42"/>
      <c r="T5715" s="2"/>
      <c r="U5715" s="2"/>
      <c r="V5715" s="2"/>
      <c r="W5715" s="2"/>
      <c r="X5715" s="55"/>
      <c r="Y5715" s="62"/>
      <c r="Z5715" s="62"/>
      <c r="AA5715" s="62"/>
      <c r="AB5715" s="64"/>
      <c r="AC5715" s="68"/>
      <c r="AD5715" s="2"/>
      <c r="AE5715" s="2"/>
      <c r="AF5715" s="2"/>
      <c r="AG5715" s="2"/>
      <c r="AH5715" s="55"/>
      <c r="AI5715" s="72"/>
      <c r="AJ5715" s="72"/>
      <c r="AK5715" s="72"/>
      <c r="AL5715" s="72"/>
      <c r="AM5715" s="80"/>
      <c r="AN5715" s="2"/>
      <c r="AO5715" s="2"/>
      <c r="AP5715" s="2"/>
      <c r="AQ5715" s="2"/>
      <c r="AR5715" s="55"/>
      <c r="AS5715" s="85"/>
      <c r="AT5715" s="85"/>
      <c r="AU5715" s="85"/>
      <c r="AV5715" s="85"/>
      <c r="AW5715" s="100"/>
      <c r="AX5715" s="2"/>
      <c r="AY5715" s="2"/>
      <c r="AZ5715" s="2"/>
      <c r="BA5715" s="2"/>
      <c r="BB5715" s="55"/>
      <c r="BC5715" s="105"/>
      <c r="BD5715" s="105"/>
      <c r="BE5715" s="105"/>
      <c r="BF5715" s="105"/>
      <c r="BG5715" s="109"/>
      <c r="BH5715" s="2"/>
      <c r="BI5715" s="2"/>
      <c r="BJ5715" s="2"/>
      <c r="BK5715" s="2"/>
      <c r="BL5715" s="55"/>
      <c r="BM5715" s="48"/>
      <c r="BN5715" s="48"/>
      <c r="BO5715" s="48"/>
      <c r="BP5715" s="48"/>
      <c r="BQ5715" s="117"/>
      <c r="BR5715" s="2"/>
      <c r="BS5715" s="2"/>
      <c r="BT5715" s="2"/>
      <c r="BU5715" s="2"/>
      <c r="BV5715" s="55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18" t="s">
        <v>5</v>
      </c>
      <c r="H5716" s="3">
        <v>2024</v>
      </c>
      <c r="I5716" s="20" t="s">
        <v>287</v>
      </c>
      <c r="J5716" s="184" t="s">
        <v>270</v>
      </c>
      <c r="K5716" s="184" t="s">
        <v>320</v>
      </c>
      <c r="L5716" s="187">
        <f t="shared" si="193"/>
        <v>0</v>
      </c>
      <c r="M5716" s="187">
        <f t="shared" si="194"/>
        <v>0</v>
      </c>
      <c r="N5716" s="186"/>
      <c r="O5716" s="33"/>
      <c r="P5716" s="33"/>
      <c r="Q5716" s="33"/>
      <c r="R5716" s="33"/>
      <c r="S5716" s="42"/>
      <c r="T5716" s="2"/>
      <c r="U5716" s="2"/>
      <c r="V5716" s="2"/>
      <c r="W5716" s="2"/>
      <c r="X5716" s="55"/>
      <c r="Y5716" s="62"/>
      <c r="Z5716" s="62"/>
      <c r="AA5716" s="62"/>
      <c r="AB5716" s="62"/>
      <c r="AC5716" s="68"/>
      <c r="AD5716" s="2"/>
      <c r="AE5716" s="2"/>
      <c r="AF5716" s="2"/>
      <c r="AG5716" s="2"/>
      <c r="AH5716" s="55"/>
      <c r="AI5716" s="72"/>
      <c r="AJ5716" s="72"/>
      <c r="AK5716" s="72"/>
      <c r="AL5716" s="72"/>
      <c r="AM5716" s="80"/>
      <c r="AN5716" s="2"/>
      <c r="AO5716" s="2"/>
      <c r="AP5716" s="2"/>
      <c r="AQ5716" s="2"/>
      <c r="AR5716" s="55"/>
      <c r="AS5716" s="85"/>
      <c r="AT5716" s="85"/>
      <c r="AU5716" s="85"/>
      <c r="AV5716" s="85"/>
      <c r="AW5716" s="100"/>
      <c r="AX5716" s="2"/>
      <c r="AY5716" s="2"/>
      <c r="AZ5716" s="2"/>
      <c r="BA5716" s="2"/>
      <c r="BB5716" s="55"/>
      <c r="BC5716" s="105"/>
      <c r="BD5716" s="105"/>
      <c r="BE5716" s="105"/>
      <c r="BF5716" s="105"/>
      <c r="BG5716" s="109"/>
      <c r="BH5716" s="2"/>
      <c r="BI5716" s="2"/>
      <c r="BJ5716" s="2"/>
      <c r="BK5716" s="2"/>
      <c r="BL5716" s="55"/>
      <c r="BM5716" s="48"/>
      <c r="BN5716" s="48"/>
      <c r="BO5716" s="48"/>
      <c r="BP5716" s="48"/>
      <c r="BQ5716" s="117"/>
      <c r="BR5716" s="2"/>
      <c r="BS5716" s="2"/>
      <c r="BT5716" s="2"/>
      <c r="BU5716" s="2"/>
      <c r="BV5716" s="55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18" t="s">
        <v>5</v>
      </c>
      <c r="H5717" s="3">
        <v>2024</v>
      </c>
      <c r="I5717" s="20" t="s">
        <v>290</v>
      </c>
      <c r="J5717" s="184" t="s">
        <v>271</v>
      </c>
      <c r="K5717" s="184" t="s">
        <v>321</v>
      </c>
      <c r="L5717" s="187">
        <f t="shared" si="193"/>
        <v>0</v>
      </c>
      <c r="M5717" s="187">
        <f t="shared" si="194"/>
        <v>0</v>
      </c>
      <c r="N5717" s="186"/>
      <c r="O5717" s="33"/>
      <c r="P5717" s="33"/>
      <c r="Q5717" s="33"/>
      <c r="R5717" s="33"/>
      <c r="S5717" s="42"/>
      <c r="T5717" s="2"/>
      <c r="U5717" s="2"/>
      <c r="V5717" s="2"/>
      <c r="W5717" s="2"/>
      <c r="X5717" s="55"/>
      <c r="Y5717" s="62"/>
      <c r="Z5717" s="62"/>
      <c r="AA5717" s="62"/>
      <c r="AB5717" s="62"/>
      <c r="AC5717" s="68"/>
      <c r="AD5717" s="2"/>
      <c r="AE5717" s="2"/>
      <c r="AF5717" s="2"/>
      <c r="AG5717" s="2"/>
      <c r="AH5717" s="55"/>
      <c r="AI5717" s="72"/>
      <c r="AJ5717" s="72"/>
      <c r="AK5717" s="72"/>
      <c r="AL5717" s="72"/>
      <c r="AM5717" s="80"/>
      <c r="AN5717" s="2"/>
      <c r="AO5717" s="2"/>
      <c r="AP5717" s="2"/>
      <c r="AQ5717" s="2"/>
      <c r="AR5717" s="55"/>
      <c r="AS5717" s="85"/>
      <c r="AT5717" s="85"/>
      <c r="AU5717" s="85"/>
      <c r="AV5717" s="85"/>
      <c r="AW5717" s="100"/>
      <c r="AX5717" s="2"/>
      <c r="AY5717" s="2"/>
      <c r="AZ5717" s="2"/>
      <c r="BA5717" s="2"/>
      <c r="BB5717" s="55"/>
      <c r="BC5717" s="105"/>
      <c r="BD5717" s="105"/>
      <c r="BE5717" s="105"/>
      <c r="BF5717" s="105"/>
      <c r="BG5717" s="109"/>
      <c r="BH5717" s="2"/>
      <c r="BI5717" s="2"/>
      <c r="BJ5717" s="2"/>
      <c r="BK5717" s="2"/>
      <c r="BL5717" s="55"/>
      <c r="BM5717" s="48"/>
      <c r="BN5717" s="48"/>
      <c r="BO5717" s="48"/>
      <c r="BP5717" s="48"/>
      <c r="BQ5717" s="117"/>
      <c r="BR5717" s="2"/>
      <c r="BS5717" s="2"/>
      <c r="BT5717" s="2"/>
      <c r="BU5717" s="2"/>
      <c r="BV5717" s="55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18" t="s">
        <v>5</v>
      </c>
      <c r="H5718" s="3">
        <v>2024</v>
      </c>
      <c r="I5718" s="20" t="s">
        <v>284</v>
      </c>
      <c r="J5718" s="184" t="s">
        <v>294</v>
      </c>
      <c r="K5718" s="184" t="s">
        <v>320</v>
      </c>
      <c r="L5718" s="187">
        <f t="shared" si="193"/>
        <v>0</v>
      </c>
      <c r="M5718" s="187">
        <f t="shared" si="194"/>
        <v>0</v>
      </c>
      <c r="N5718" s="186"/>
      <c r="O5718" s="33"/>
      <c r="P5718" s="33"/>
      <c r="Q5718" s="33"/>
      <c r="R5718" s="33"/>
      <c r="S5718" s="42"/>
      <c r="T5718" s="2"/>
      <c r="U5718" s="2"/>
      <c r="V5718" s="2"/>
      <c r="W5718" s="2"/>
      <c r="X5718" s="55"/>
      <c r="Y5718" s="62"/>
      <c r="Z5718" s="62"/>
      <c r="AA5718" s="62"/>
      <c r="AB5718" s="62"/>
      <c r="AC5718" s="68"/>
      <c r="AD5718" s="2"/>
      <c r="AE5718" s="2"/>
      <c r="AF5718" s="2"/>
      <c r="AG5718" s="2"/>
      <c r="AH5718" s="55"/>
      <c r="AI5718" s="72"/>
      <c r="AJ5718" s="72"/>
      <c r="AK5718" s="72"/>
      <c r="AL5718" s="72"/>
      <c r="AM5718" s="80"/>
      <c r="AN5718" s="2"/>
      <c r="AO5718" s="2"/>
      <c r="AP5718" s="2"/>
      <c r="AQ5718" s="2"/>
      <c r="AR5718" s="55"/>
      <c r="AS5718" s="85"/>
      <c r="AT5718" s="85"/>
      <c r="AU5718" s="85"/>
      <c r="AV5718" s="85"/>
      <c r="AW5718" s="100"/>
      <c r="AX5718" s="2"/>
      <c r="AY5718" s="2"/>
      <c r="AZ5718" s="2"/>
      <c r="BA5718" s="2"/>
      <c r="BB5718" s="55"/>
      <c r="BC5718" s="105"/>
      <c r="BD5718" s="105"/>
      <c r="BE5718" s="105"/>
      <c r="BF5718" s="105"/>
      <c r="BG5718" s="109"/>
      <c r="BH5718" s="2"/>
      <c r="BI5718" s="2"/>
      <c r="BJ5718" s="2"/>
      <c r="BK5718" s="2"/>
      <c r="BL5718" s="55"/>
      <c r="BM5718" s="48"/>
      <c r="BN5718" s="48"/>
      <c r="BO5718" s="48"/>
      <c r="BP5718" s="48"/>
      <c r="BQ5718" s="117"/>
      <c r="BR5718" s="2"/>
      <c r="BS5718" s="2"/>
      <c r="BT5718" s="2"/>
      <c r="BU5718" s="2"/>
      <c r="BV5718" s="55"/>
    </row>
    <row r="5719" spans="1:74" ht="28.8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18" t="s">
        <v>5</v>
      </c>
      <c r="H5719" s="3">
        <v>2024</v>
      </c>
      <c r="I5719" s="20" t="s">
        <v>284</v>
      </c>
      <c r="J5719" s="184" t="s">
        <v>346</v>
      </c>
      <c r="K5719" s="184" t="s">
        <v>320</v>
      </c>
      <c r="L5719" s="187">
        <f t="shared" si="193"/>
        <v>0</v>
      </c>
      <c r="M5719" s="187">
        <f t="shared" si="194"/>
        <v>0</v>
      </c>
      <c r="N5719" s="186"/>
      <c r="O5719" s="33"/>
      <c r="P5719" s="33"/>
      <c r="Q5719" s="33"/>
      <c r="R5719" s="33"/>
      <c r="S5719" s="42"/>
      <c r="T5719" s="2"/>
      <c r="U5719" s="2"/>
      <c r="V5719" s="2"/>
      <c r="W5719" s="2"/>
      <c r="X5719" s="55"/>
      <c r="Y5719" s="62"/>
      <c r="Z5719" s="62"/>
      <c r="AA5719" s="62"/>
      <c r="AB5719" s="62"/>
      <c r="AC5719" s="68"/>
      <c r="AD5719" s="2"/>
      <c r="AE5719" s="2"/>
      <c r="AF5719" s="2"/>
      <c r="AG5719" s="2"/>
      <c r="AH5719" s="55"/>
      <c r="AI5719" s="72"/>
      <c r="AJ5719" s="72"/>
      <c r="AK5719" s="72"/>
      <c r="AL5719" s="72"/>
      <c r="AM5719" s="80"/>
      <c r="AN5719" s="2"/>
      <c r="AO5719" s="2"/>
      <c r="AP5719" s="2"/>
      <c r="AQ5719" s="2"/>
      <c r="AR5719" s="55"/>
      <c r="AS5719" s="85"/>
      <c r="AT5719" s="85"/>
      <c r="AU5719" s="85"/>
      <c r="AV5719" s="85"/>
      <c r="AW5719" s="100"/>
      <c r="AX5719" s="2"/>
      <c r="AY5719" s="2"/>
      <c r="AZ5719" s="2"/>
      <c r="BA5719" s="2"/>
      <c r="BB5719" s="55"/>
      <c r="BC5719" s="105"/>
      <c r="BD5719" s="105"/>
      <c r="BE5719" s="105"/>
      <c r="BF5719" s="105"/>
      <c r="BG5719" s="109"/>
      <c r="BH5719" s="2"/>
      <c r="BI5719" s="2"/>
      <c r="BJ5719" s="2"/>
      <c r="BK5719" s="2"/>
      <c r="BL5719" s="55"/>
      <c r="BM5719" s="48"/>
      <c r="BN5719" s="48"/>
      <c r="BO5719" s="48"/>
      <c r="BP5719" s="48"/>
      <c r="BQ5719" s="117"/>
      <c r="BR5719" s="2"/>
      <c r="BS5719" s="2"/>
      <c r="BT5719" s="2"/>
      <c r="BU5719" s="2"/>
      <c r="BV5719" s="55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18" t="s">
        <v>5</v>
      </c>
      <c r="H5720" s="3">
        <v>2024</v>
      </c>
      <c r="I5720" s="20" t="s">
        <v>284</v>
      </c>
      <c r="J5720" s="184" t="s">
        <v>295</v>
      </c>
      <c r="K5720" s="184" t="s">
        <v>320</v>
      </c>
      <c r="L5720" s="187">
        <f t="shared" si="193"/>
        <v>0</v>
      </c>
      <c r="M5720" s="187">
        <f t="shared" si="194"/>
        <v>0</v>
      </c>
      <c r="N5720" s="186"/>
      <c r="O5720" s="33"/>
      <c r="P5720" s="33"/>
      <c r="Q5720" s="33"/>
      <c r="R5720" s="33"/>
      <c r="S5720" s="42"/>
      <c r="T5720" s="2"/>
      <c r="U5720" s="2"/>
      <c r="V5720" s="2"/>
      <c r="W5720" s="2"/>
      <c r="X5720" s="55"/>
      <c r="Y5720" s="62"/>
      <c r="Z5720" s="62"/>
      <c r="AA5720" s="62"/>
      <c r="AB5720" s="62"/>
      <c r="AC5720" s="68"/>
      <c r="AD5720" s="2"/>
      <c r="AE5720" s="2"/>
      <c r="AF5720" s="2"/>
      <c r="AG5720" s="2"/>
      <c r="AH5720" s="55"/>
      <c r="AI5720" s="72"/>
      <c r="AJ5720" s="72"/>
      <c r="AK5720" s="72"/>
      <c r="AL5720" s="72"/>
      <c r="AM5720" s="80"/>
      <c r="AN5720" s="2"/>
      <c r="AO5720" s="2"/>
      <c r="AP5720" s="2"/>
      <c r="AQ5720" s="2"/>
      <c r="AR5720" s="55"/>
      <c r="AS5720" s="85"/>
      <c r="AT5720" s="85"/>
      <c r="AU5720" s="85"/>
      <c r="AV5720" s="85"/>
      <c r="AW5720" s="100"/>
      <c r="AX5720" s="2"/>
      <c r="AY5720" s="2"/>
      <c r="AZ5720" s="2"/>
      <c r="BA5720" s="2"/>
      <c r="BB5720" s="55"/>
      <c r="BC5720" s="105"/>
      <c r="BD5720" s="105"/>
      <c r="BE5720" s="105"/>
      <c r="BF5720" s="105"/>
      <c r="BG5720" s="109"/>
      <c r="BH5720" s="2"/>
      <c r="BI5720" s="2"/>
      <c r="BJ5720" s="2"/>
      <c r="BK5720" s="2"/>
      <c r="BL5720" s="55"/>
      <c r="BM5720" s="48"/>
      <c r="BN5720" s="48"/>
      <c r="BO5720" s="48"/>
      <c r="BP5720" s="48"/>
      <c r="BQ5720" s="117"/>
      <c r="BR5720" s="2"/>
      <c r="BS5720" s="2"/>
      <c r="BT5720" s="2"/>
      <c r="BU5720" s="2"/>
      <c r="BV5720" s="55"/>
    </row>
    <row r="5721" spans="1:74" ht="28.8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18" t="s">
        <v>5</v>
      </c>
      <c r="H5721" s="3">
        <v>2024</v>
      </c>
      <c r="I5721" s="20" t="s">
        <v>290</v>
      </c>
      <c r="J5721" s="184" t="s">
        <v>299</v>
      </c>
      <c r="K5721" s="184" t="s">
        <v>318</v>
      </c>
      <c r="L5721" s="187">
        <f t="shared" si="193"/>
        <v>0</v>
      </c>
      <c r="M5721" s="187">
        <f t="shared" si="194"/>
        <v>0</v>
      </c>
      <c r="N5721" s="186"/>
      <c r="O5721" s="33"/>
      <c r="P5721" s="33"/>
      <c r="Q5721" s="33"/>
      <c r="R5721" s="33"/>
      <c r="S5721" s="42"/>
      <c r="T5721" s="2"/>
      <c r="U5721" s="2"/>
      <c r="V5721" s="2"/>
      <c r="W5721" s="2"/>
      <c r="X5721" s="55"/>
      <c r="Y5721" s="62"/>
      <c r="Z5721" s="62"/>
      <c r="AA5721" s="62"/>
      <c r="AB5721" s="62"/>
      <c r="AC5721" s="68"/>
      <c r="AD5721" s="2"/>
      <c r="AE5721" s="2"/>
      <c r="AF5721" s="2"/>
      <c r="AG5721" s="2"/>
      <c r="AH5721" s="55"/>
      <c r="AI5721" s="72"/>
      <c r="AJ5721" s="72"/>
      <c r="AK5721" s="72"/>
      <c r="AL5721" s="72"/>
      <c r="AM5721" s="80"/>
      <c r="AN5721" s="2"/>
      <c r="AO5721" s="2"/>
      <c r="AP5721" s="2"/>
      <c r="AQ5721" s="2"/>
      <c r="AR5721" s="55"/>
      <c r="AS5721" s="85"/>
      <c r="AT5721" s="85"/>
      <c r="AU5721" s="85"/>
      <c r="AV5721" s="85"/>
      <c r="AW5721" s="100"/>
      <c r="AX5721" s="2"/>
      <c r="AY5721" s="2"/>
      <c r="AZ5721" s="2"/>
      <c r="BA5721" s="2"/>
      <c r="BB5721" s="55"/>
      <c r="BC5721" s="105"/>
      <c r="BD5721" s="105"/>
      <c r="BE5721" s="105"/>
      <c r="BF5721" s="105"/>
      <c r="BG5721" s="109"/>
      <c r="BH5721" s="2"/>
      <c r="BI5721" s="2"/>
      <c r="BJ5721" s="2"/>
      <c r="BK5721" s="2"/>
      <c r="BL5721" s="55"/>
      <c r="BM5721" s="48"/>
      <c r="BN5721" s="48"/>
      <c r="BO5721" s="48"/>
      <c r="BP5721" s="48"/>
      <c r="BQ5721" s="117"/>
      <c r="BR5721" s="2"/>
      <c r="BS5721" s="2"/>
      <c r="BT5721" s="2"/>
      <c r="BU5721" s="2"/>
      <c r="BV5721" s="55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18" t="s">
        <v>5</v>
      </c>
      <c r="H5722" s="3">
        <v>2024</v>
      </c>
      <c r="I5722" s="20" t="s">
        <v>315</v>
      </c>
      <c r="J5722" s="184" t="s">
        <v>347</v>
      </c>
      <c r="K5722" s="184" t="s">
        <v>320</v>
      </c>
      <c r="L5722" s="187">
        <f t="shared" si="193"/>
        <v>0</v>
      </c>
      <c r="M5722" s="187">
        <f t="shared" si="194"/>
        <v>0</v>
      </c>
      <c r="N5722" s="186"/>
      <c r="O5722" s="33"/>
      <c r="P5722" s="33"/>
      <c r="Q5722" s="33"/>
      <c r="R5722" s="33"/>
      <c r="S5722" s="42"/>
      <c r="T5722" s="2"/>
      <c r="U5722" s="2"/>
      <c r="V5722" s="2"/>
      <c r="W5722" s="2"/>
      <c r="X5722" s="55"/>
      <c r="Y5722" s="62"/>
      <c r="Z5722" s="62"/>
      <c r="AA5722" s="62"/>
      <c r="AB5722" s="62"/>
      <c r="AC5722" s="68"/>
      <c r="AD5722" s="2"/>
      <c r="AE5722" s="2"/>
      <c r="AF5722" s="2"/>
      <c r="AG5722" s="2"/>
      <c r="AH5722" s="55"/>
      <c r="AI5722" s="72"/>
      <c r="AJ5722" s="72"/>
      <c r="AK5722" s="72"/>
      <c r="AL5722" s="72"/>
      <c r="AM5722" s="80"/>
      <c r="AN5722" s="2"/>
      <c r="AO5722" s="2"/>
      <c r="AP5722" s="2"/>
      <c r="AQ5722" s="2"/>
      <c r="AR5722" s="55"/>
      <c r="AS5722" s="85"/>
      <c r="AT5722" s="85"/>
      <c r="AU5722" s="85"/>
      <c r="AV5722" s="85"/>
      <c r="AW5722" s="100"/>
      <c r="AX5722" s="2"/>
      <c r="AY5722" s="2"/>
      <c r="AZ5722" s="2"/>
      <c r="BA5722" s="2"/>
      <c r="BB5722" s="55"/>
      <c r="BC5722" s="105"/>
      <c r="BD5722" s="105"/>
      <c r="BE5722" s="105"/>
      <c r="BF5722" s="105"/>
      <c r="BG5722" s="109"/>
      <c r="BH5722" s="2"/>
      <c r="BI5722" s="2"/>
      <c r="BJ5722" s="2"/>
      <c r="BK5722" s="2"/>
      <c r="BL5722" s="55"/>
      <c r="BM5722" s="48"/>
      <c r="BN5722" s="48"/>
      <c r="BO5722" s="48"/>
      <c r="BP5722" s="48"/>
      <c r="BQ5722" s="117"/>
      <c r="BR5722" s="2"/>
      <c r="BS5722" s="2"/>
      <c r="BT5722" s="2"/>
      <c r="BU5722" s="2"/>
      <c r="BV5722" s="55"/>
    </row>
    <row r="5723" spans="1:74" ht="28.8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18" t="s">
        <v>5</v>
      </c>
      <c r="H5723" s="3">
        <v>2024</v>
      </c>
      <c r="I5723" s="20" t="s">
        <v>315</v>
      </c>
      <c r="J5723" s="184" t="s">
        <v>296</v>
      </c>
      <c r="K5723" s="184" t="s">
        <v>321</v>
      </c>
      <c r="L5723" s="187">
        <f t="shared" si="193"/>
        <v>0</v>
      </c>
      <c r="M5723" s="187">
        <f t="shared" si="194"/>
        <v>0</v>
      </c>
      <c r="N5723" s="186"/>
      <c r="O5723" s="33"/>
      <c r="P5723" s="33"/>
      <c r="Q5723" s="33"/>
      <c r="R5723" s="33"/>
      <c r="S5723" s="42"/>
      <c r="T5723" s="2"/>
      <c r="U5723" s="2"/>
      <c r="V5723" s="2"/>
      <c r="W5723" s="2"/>
      <c r="X5723" s="55"/>
      <c r="Y5723" s="62"/>
      <c r="Z5723" s="62"/>
      <c r="AA5723" s="62"/>
      <c r="AB5723" s="62"/>
      <c r="AC5723" s="68"/>
      <c r="AD5723" s="2"/>
      <c r="AE5723" s="2"/>
      <c r="AF5723" s="2"/>
      <c r="AG5723" s="2"/>
      <c r="AH5723" s="55"/>
      <c r="AI5723" s="72"/>
      <c r="AJ5723" s="72"/>
      <c r="AK5723" s="72"/>
      <c r="AL5723" s="72"/>
      <c r="AM5723" s="80"/>
      <c r="AN5723" s="2"/>
      <c r="AO5723" s="2"/>
      <c r="AP5723" s="2"/>
      <c r="AQ5723" s="2"/>
      <c r="AR5723" s="55"/>
      <c r="AS5723" s="85"/>
      <c r="AT5723" s="85"/>
      <c r="AU5723" s="85"/>
      <c r="AV5723" s="85"/>
      <c r="AW5723" s="100"/>
      <c r="AX5723" s="2"/>
      <c r="AY5723" s="2"/>
      <c r="AZ5723" s="2"/>
      <c r="BA5723" s="2"/>
      <c r="BB5723" s="55"/>
      <c r="BC5723" s="105"/>
      <c r="BD5723" s="105"/>
      <c r="BE5723" s="105"/>
      <c r="BF5723" s="105"/>
      <c r="BG5723" s="109"/>
      <c r="BH5723" s="2"/>
      <c r="BI5723" s="2"/>
      <c r="BJ5723" s="2"/>
      <c r="BK5723" s="2"/>
      <c r="BL5723" s="55"/>
      <c r="BM5723" s="48"/>
      <c r="BN5723" s="48"/>
      <c r="BO5723" s="48"/>
      <c r="BP5723" s="48"/>
      <c r="BQ5723" s="117"/>
      <c r="BR5723" s="2"/>
      <c r="BS5723" s="2"/>
      <c r="BT5723" s="2"/>
      <c r="BU5723" s="2"/>
      <c r="BV5723" s="55"/>
    </row>
    <row r="5724" spans="1:74" ht="28.8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18" t="s">
        <v>5</v>
      </c>
      <c r="H5724" s="3">
        <v>2024</v>
      </c>
      <c r="I5724" s="20" t="s">
        <v>316</v>
      </c>
      <c r="J5724" s="184" t="s">
        <v>297</v>
      </c>
      <c r="K5724" s="184" t="s">
        <v>318</v>
      </c>
      <c r="L5724" s="187">
        <f t="shared" si="193"/>
        <v>0</v>
      </c>
      <c r="M5724" s="187">
        <f t="shared" si="194"/>
        <v>0</v>
      </c>
      <c r="N5724" s="186"/>
      <c r="O5724" s="33"/>
      <c r="P5724" s="33"/>
      <c r="Q5724" s="33"/>
      <c r="R5724" s="33"/>
      <c r="S5724" s="42"/>
      <c r="T5724" s="2"/>
      <c r="U5724" s="2"/>
      <c r="V5724" s="2"/>
      <c r="W5724" s="2"/>
      <c r="X5724" s="55"/>
      <c r="Y5724" s="62"/>
      <c r="Z5724" s="62"/>
      <c r="AA5724" s="62"/>
      <c r="AB5724" s="62"/>
      <c r="AC5724" s="68"/>
      <c r="AD5724" s="2"/>
      <c r="AE5724" s="2"/>
      <c r="AF5724" s="2"/>
      <c r="AG5724" s="2"/>
      <c r="AH5724" s="55"/>
      <c r="AI5724" s="72"/>
      <c r="AJ5724" s="72"/>
      <c r="AK5724" s="72"/>
      <c r="AL5724" s="72"/>
      <c r="AM5724" s="80"/>
      <c r="AN5724" s="2"/>
      <c r="AO5724" s="2"/>
      <c r="AP5724" s="2"/>
      <c r="AQ5724" s="2"/>
      <c r="AR5724" s="55"/>
      <c r="AS5724" s="85"/>
      <c r="AT5724" s="85"/>
      <c r="AU5724" s="85"/>
      <c r="AV5724" s="85"/>
      <c r="AW5724" s="100"/>
      <c r="AX5724" s="2"/>
      <c r="AY5724" s="2"/>
      <c r="AZ5724" s="2"/>
      <c r="BA5724" s="2"/>
      <c r="BB5724" s="55"/>
      <c r="BC5724" s="105"/>
      <c r="BD5724" s="105"/>
      <c r="BE5724" s="105"/>
      <c r="BF5724" s="105"/>
      <c r="BG5724" s="109"/>
      <c r="BH5724" s="2"/>
      <c r="BI5724" s="2"/>
      <c r="BJ5724" s="2"/>
      <c r="BK5724" s="2"/>
      <c r="BL5724" s="55"/>
      <c r="BM5724" s="48"/>
      <c r="BN5724" s="48"/>
      <c r="BO5724" s="48"/>
      <c r="BP5724" s="48"/>
      <c r="BQ5724" s="117"/>
      <c r="BR5724" s="2"/>
      <c r="BS5724" s="2"/>
      <c r="BT5724" s="2"/>
      <c r="BU5724" s="2"/>
      <c r="BV5724" s="55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18" t="s">
        <v>5</v>
      </c>
      <c r="H5725" s="3">
        <v>2024</v>
      </c>
      <c r="I5725" s="20" t="s">
        <v>316</v>
      </c>
      <c r="J5725" s="185" t="s">
        <v>348</v>
      </c>
      <c r="K5725" s="185" t="s">
        <v>320</v>
      </c>
      <c r="L5725" s="187">
        <f t="shared" si="193"/>
        <v>8</v>
      </c>
      <c r="M5725" s="187">
        <f t="shared" si="194"/>
        <v>40.606000000000002</v>
      </c>
      <c r="N5725" s="186" t="s">
        <v>513</v>
      </c>
      <c r="O5725" s="33"/>
      <c r="P5725" s="33"/>
      <c r="Q5725" s="33"/>
      <c r="R5725" s="33"/>
      <c r="S5725" s="42"/>
      <c r="T5725" s="2"/>
      <c r="U5725" s="2"/>
      <c r="V5725" s="2"/>
      <c r="W5725" s="2"/>
      <c r="X5725" s="55"/>
      <c r="Y5725" s="62"/>
      <c r="Z5725" s="62"/>
      <c r="AA5725" s="62"/>
      <c r="AB5725" s="62"/>
      <c r="AC5725" s="68"/>
      <c r="AD5725" s="2"/>
      <c r="AE5725" s="2"/>
      <c r="AF5725" s="2"/>
      <c r="AG5725" s="2"/>
      <c r="AH5725" s="55"/>
      <c r="AI5725" s="72"/>
      <c r="AJ5725" s="72"/>
      <c r="AK5725" s="72"/>
      <c r="AL5725" s="72"/>
      <c r="AM5725" s="80"/>
      <c r="AN5725" s="2"/>
      <c r="AO5725" s="2"/>
      <c r="AP5725" s="2"/>
      <c r="AQ5725" s="2"/>
      <c r="AR5725" s="55"/>
      <c r="AS5725" s="85"/>
      <c r="AT5725" s="85"/>
      <c r="AU5725" s="85"/>
      <c r="AV5725" s="85"/>
      <c r="AW5725" s="100"/>
      <c r="AX5725" s="2"/>
      <c r="AY5725" s="2"/>
      <c r="AZ5725" s="2"/>
      <c r="BA5725" s="2"/>
      <c r="BB5725" s="55"/>
      <c r="BC5725" s="105" t="s">
        <v>513</v>
      </c>
      <c r="BD5725" s="105"/>
      <c r="BE5725" s="105"/>
      <c r="BF5725" s="105">
        <v>8</v>
      </c>
      <c r="BG5725" s="109">
        <v>40.606000000000002</v>
      </c>
      <c r="BH5725" s="2"/>
      <c r="BI5725" s="2"/>
      <c r="BJ5725" s="2"/>
      <c r="BK5725" s="2"/>
      <c r="BL5725" s="55"/>
      <c r="BM5725" s="48"/>
      <c r="BN5725" s="48"/>
      <c r="BO5725" s="48"/>
      <c r="BP5725" s="48"/>
      <c r="BQ5725" s="117"/>
      <c r="BR5725" s="2"/>
      <c r="BS5725" s="2"/>
      <c r="BT5725" s="2"/>
      <c r="BU5725" s="2"/>
      <c r="BV5725" s="55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18" t="s">
        <v>5</v>
      </c>
      <c r="H5726" s="3">
        <v>2024</v>
      </c>
      <c r="I5726" s="20" t="s">
        <v>282</v>
      </c>
      <c r="J5726" s="184" t="s">
        <v>272</v>
      </c>
      <c r="K5726" s="184" t="s">
        <v>321</v>
      </c>
      <c r="L5726" s="187">
        <f t="shared" si="193"/>
        <v>0</v>
      </c>
      <c r="M5726" s="187">
        <f t="shared" si="194"/>
        <v>0</v>
      </c>
      <c r="N5726" s="186"/>
      <c r="O5726" s="33"/>
      <c r="P5726" s="33"/>
      <c r="Q5726" s="33"/>
      <c r="R5726" s="33"/>
      <c r="S5726" s="42"/>
      <c r="T5726" s="2"/>
      <c r="U5726" s="2"/>
      <c r="V5726" s="2"/>
      <c r="W5726" s="2"/>
      <c r="X5726" s="55"/>
      <c r="Y5726" s="62"/>
      <c r="Z5726" s="62"/>
      <c r="AA5726" s="62"/>
      <c r="AB5726" s="62"/>
      <c r="AC5726" s="68"/>
      <c r="AD5726" s="2"/>
      <c r="AE5726" s="2"/>
      <c r="AF5726" s="2"/>
      <c r="AG5726" s="2"/>
      <c r="AH5726" s="55"/>
      <c r="AI5726" s="72"/>
      <c r="AJ5726" s="72"/>
      <c r="AK5726" s="72"/>
      <c r="AL5726" s="72"/>
      <c r="AM5726" s="80"/>
      <c r="AN5726" s="2"/>
      <c r="AO5726" s="2"/>
      <c r="AP5726" s="2"/>
      <c r="AQ5726" s="2"/>
      <c r="AR5726" s="55"/>
      <c r="AS5726" s="85"/>
      <c r="AT5726" s="85"/>
      <c r="AU5726" s="85"/>
      <c r="AV5726" s="85"/>
      <c r="AW5726" s="100"/>
      <c r="AX5726" s="2"/>
      <c r="AY5726" s="2"/>
      <c r="AZ5726" s="2"/>
      <c r="BA5726" s="2"/>
      <c r="BB5726" s="55"/>
      <c r="BC5726" s="105"/>
      <c r="BD5726" s="105"/>
      <c r="BE5726" s="105"/>
      <c r="BF5726" s="105"/>
      <c r="BG5726" s="109"/>
      <c r="BH5726" s="2"/>
      <c r="BI5726" s="2"/>
      <c r="BJ5726" s="2"/>
      <c r="BK5726" s="2"/>
      <c r="BL5726" s="55"/>
      <c r="BM5726" s="48"/>
      <c r="BN5726" s="48"/>
      <c r="BO5726" s="48"/>
      <c r="BP5726" s="48"/>
      <c r="BQ5726" s="117"/>
      <c r="BR5726" s="2"/>
      <c r="BS5726" s="2"/>
      <c r="BT5726" s="2"/>
      <c r="BU5726" s="2"/>
      <c r="BV5726" s="55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18" t="s">
        <v>5</v>
      </c>
      <c r="H5727" s="3">
        <v>2024</v>
      </c>
      <c r="I5727" s="20" t="s">
        <v>282</v>
      </c>
      <c r="J5727" s="184" t="s">
        <v>273</v>
      </c>
      <c r="K5727" s="184" t="s">
        <v>321</v>
      </c>
      <c r="L5727" s="187">
        <f t="shared" si="193"/>
        <v>0</v>
      </c>
      <c r="M5727" s="187">
        <f t="shared" si="194"/>
        <v>0</v>
      </c>
      <c r="N5727" s="186"/>
      <c r="O5727" s="33"/>
      <c r="P5727" s="33"/>
      <c r="Q5727" s="33"/>
      <c r="R5727" s="33"/>
      <c r="S5727" s="42"/>
      <c r="T5727" s="2"/>
      <c r="U5727" s="2"/>
      <c r="V5727" s="2"/>
      <c r="W5727" s="2"/>
      <c r="X5727" s="55"/>
      <c r="Y5727" s="62"/>
      <c r="Z5727" s="62"/>
      <c r="AA5727" s="62"/>
      <c r="AB5727" s="62"/>
      <c r="AC5727" s="68"/>
      <c r="AD5727" s="2"/>
      <c r="AE5727" s="2"/>
      <c r="AF5727" s="2"/>
      <c r="AG5727" s="2"/>
      <c r="AH5727" s="55"/>
      <c r="AI5727" s="72"/>
      <c r="AJ5727" s="72"/>
      <c r="AK5727" s="72"/>
      <c r="AL5727" s="72"/>
      <c r="AM5727" s="80"/>
      <c r="AN5727" s="2"/>
      <c r="AO5727" s="2"/>
      <c r="AP5727" s="2"/>
      <c r="AQ5727" s="2"/>
      <c r="AR5727" s="55"/>
      <c r="AS5727" s="85"/>
      <c r="AT5727" s="85"/>
      <c r="AU5727" s="85"/>
      <c r="AV5727" s="85"/>
      <c r="AW5727" s="100"/>
      <c r="AX5727" s="2"/>
      <c r="AY5727" s="2"/>
      <c r="AZ5727" s="2"/>
      <c r="BA5727" s="2"/>
      <c r="BB5727" s="55"/>
      <c r="BC5727" s="105"/>
      <c r="BD5727" s="105"/>
      <c r="BE5727" s="105"/>
      <c r="BF5727" s="105"/>
      <c r="BG5727" s="109"/>
      <c r="BH5727" s="2"/>
      <c r="BI5727" s="2"/>
      <c r="BJ5727" s="2"/>
      <c r="BK5727" s="2"/>
      <c r="BL5727" s="55"/>
      <c r="BM5727" s="48"/>
      <c r="BN5727" s="48"/>
      <c r="BO5727" s="48"/>
      <c r="BP5727" s="48"/>
      <c r="BQ5727" s="117"/>
      <c r="BR5727" s="2"/>
      <c r="BS5727" s="2"/>
      <c r="BT5727" s="2"/>
      <c r="BU5727" s="2"/>
      <c r="BV5727" s="55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18" t="s">
        <v>5</v>
      </c>
      <c r="H5728" s="3">
        <v>2024</v>
      </c>
      <c r="I5728" s="20" t="s">
        <v>282</v>
      </c>
      <c r="J5728" s="184" t="s">
        <v>274</v>
      </c>
      <c r="K5728" s="184" t="s">
        <v>321</v>
      </c>
      <c r="L5728" s="187">
        <f t="shared" si="193"/>
        <v>4.0000000000000001E-3</v>
      </c>
      <c r="M5728" s="187">
        <f t="shared" si="194"/>
        <v>13.945</v>
      </c>
      <c r="N5728" s="186" t="s">
        <v>791</v>
      </c>
      <c r="O5728" s="33"/>
      <c r="P5728" s="33"/>
      <c r="Q5728" s="33"/>
      <c r="R5728" s="33"/>
      <c r="S5728" s="42"/>
      <c r="T5728" s="2"/>
      <c r="U5728" s="2"/>
      <c r="V5728" s="2"/>
      <c r="W5728" s="2"/>
      <c r="X5728" s="55"/>
      <c r="Y5728" s="62"/>
      <c r="Z5728" s="62"/>
      <c r="AA5728" s="62"/>
      <c r="AB5728" s="62"/>
      <c r="AC5728" s="68"/>
      <c r="AD5728" s="2"/>
      <c r="AE5728" s="2"/>
      <c r="AF5728" s="2"/>
      <c r="AG5728" s="2"/>
      <c r="AH5728" s="55"/>
      <c r="AI5728" s="72"/>
      <c r="AJ5728" s="72"/>
      <c r="AK5728" s="72"/>
      <c r="AL5728" s="72"/>
      <c r="AM5728" s="80"/>
      <c r="AN5728" s="2"/>
      <c r="AO5728" s="2"/>
      <c r="AP5728" s="2"/>
      <c r="AQ5728" s="2"/>
      <c r="AR5728" s="55"/>
      <c r="AS5728" s="85"/>
      <c r="AT5728" s="85"/>
      <c r="AU5728" s="85"/>
      <c r="AV5728" s="85"/>
      <c r="AW5728" s="100"/>
      <c r="AX5728" s="2" t="s">
        <v>791</v>
      </c>
      <c r="AY5728" s="2"/>
      <c r="AZ5728" s="2"/>
      <c r="BA5728" s="2">
        <v>4.0000000000000001E-3</v>
      </c>
      <c r="BB5728" s="55">
        <v>13.945</v>
      </c>
      <c r="BC5728" s="105"/>
      <c r="BD5728" s="105"/>
      <c r="BE5728" s="105"/>
      <c r="BF5728" s="105"/>
      <c r="BG5728" s="109"/>
      <c r="BH5728" s="2"/>
      <c r="BI5728" s="2"/>
      <c r="BJ5728" s="2"/>
      <c r="BK5728" s="2"/>
      <c r="BL5728" s="55"/>
      <c r="BM5728" s="48"/>
      <c r="BN5728" s="48"/>
      <c r="BO5728" s="48"/>
      <c r="BP5728" s="48"/>
      <c r="BQ5728" s="117"/>
      <c r="BR5728" s="2"/>
      <c r="BS5728" s="2"/>
      <c r="BT5728" s="2"/>
      <c r="BU5728" s="2"/>
      <c r="BV5728" s="55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18" t="s">
        <v>5</v>
      </c>
      <c r="H5729" s="3">
        <v>2024</v>
      </c>
      <c r="I5729" s="20" t="s">
        <v>282</v>
      </c>
      <c r="J5729" s="184" t="s">
        <v>275</v>
      </c>
      <c r="K5729" s="184" t="s">
        <v>321</v>
      </c>
      <c r="L5729" s="188">
        <f t="shared" si="193"/>
        <v>3.5000000000000001E-3</v>
      </c>
      <c r="M5729" s="187">
        <f t="shared" si="194"/>
        <v>9.3379999999999992</v>
      </c>
      <c r="N5729" s="186" t="s">
        <v>1577</v>
      </c>
      <c r="O5729" s="33"/>
      <c r="P5729" s="33"/>
      <c r="Q5729" s="33"/>
      <c r="R5729" s="33"/>
      <c r="S5729" s="42"/>
      <c r="T5729" s="2"/>
      <c r="U5729" s="2"/>
      <c r="V5729" s="2">
        <v>156</v>
      </c>
      <c r="W5729" s="2">
        <v>2.5000000000000001E-3</v>
      </c>
      <c r="X5729" s="55">
        <v>5.3179999999999996</v>
      </c>
      <c r="Y5729" s="62"/>
      <c r="Z5729" s="62"/>
      <c r="AA5729" s="62">
        <v>237</v>
      </c>
      <c r="AB5729" s="62">
        <v>1E-3</v>
      </c>
      <c r="AC5729" s="68">
        <v>4.0199999999999996</v>
      </c>
      <c r="AD5729" s="2"/>
      <c r="AE5729" s="2"/>
      <c r="AF5729" s="2"/>
      <c r="AG5729" s="2"/>
      <c r="AH5729" s="55"/>
      <c r="AI5729" s="72"/>
      <c r="AJ5729" s="72"/>
      <c r="AK5729" s="72"/>
      <c r="AL5729" s="72"/>
      <c r="AM5729" s="80"/>
      <c r="AN5729" s="2"/>
      <c r="AO5729" s="2"/>
      <c r="AP5729" s="2"/>
      <c r="AQ5729" s="2"/>
      <c r="AR5729" s="55"/>
      <c r="AS5729" s="85"/>
      <c r="AT5729" s="85"/>
      <c r="AU5729" s="85"/>
      <c r="AV5729" s="85"/>
      <c r="AW5729" s="100"/>
      <c r="AX5729" s="2"/>
      <c r="AY5729" s="2"/>
      <c r="AZ5729" s="2"/>
      <c r="BA5729" s="2"/>
      <c r="BB5729" s="55"/>
      <c r="BC5729" s="105"/>
      <c r="BD5729" s="105"/>
      <c r="BE5729" s="105"/>
      <c r="BF5729" s="105"/>
      <c r="BG5729" s="109"/>
      <c r="BH5729" s="2"/>
      <c r="BI5729" s="2"/>
      <c r="BJ5729" s="2"/>
      <c r="BK5729" s="2"/>
      <c r="BL5729" s="55"/>
      <c r="BM5729" s="48"/>
      <c r="BN5729" s="48"/>
      <c r="BO5729" s="48"/>
      <c r="BP5729" s="48"/>
      <c r="BQ5729" s="117"/>
      <c r="BR5729" s="2"/>
      <c r="BS5729" s="2"/>
      <c r="BT5729" s="2"/>
      <c r="BU5729" s="2"/>
      <c r="BV5729" s="55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18" t="s">
        <v>5</v>
      </c>
      <c r="H5730" s="3">
        <v>2024</v>
      </c>
      <c r="I5730" s="20" t="s">
        <v>282</v>
      </c>
      <c r="J5730" s="184" t="s">
        <v>276</v>
      </c>
      <c r="K5730" s="184" t="s">
        <v>320</v>
      </c>
      <c r="L5730" s="187">
        <f t="shared" si="193"/>
        <v>0</v>
      </c>
      <c r="M5730" s="187">
        <f t="shared" si="194"/>
        <v>0</v>
      </c>
      <c r="N5730" s="186"/>
      <c r="O5730" s="33"/>
      <c r="P5730" s="33"/>
      <c r="Q5730" s="33"/>
      <c r="R5730" s="33"/>
      <c r="S5730" s="42"/>
      <c r="T5730" s="2"/>
      <c r="U5730" s="2"/>
      <c r="V5730" s="2"/>
      <c r="W5730" s="2"/>
      <c r="X5730" s="55"/>
      <c r="Y5730" s="62"/>
      <c r="Z5730" s="62"/>
      <c r="AA5730" s="62"/>
      <c r="AB5730" s="62"/>
      <c r="AC5730" s="68"/>
      <c r="AD5730" s="2"/>
      <c r="AE5730" s="2"/>
      <c r="AF5730" s="2"/>
      <c r="AG5730" s="2"/>
      <c r="AH5730" s="55"/>
      <c r="AI5730" s="72"/>
      <c r="AJ5730" s="72"/>
      <c r="AK5730" s="72"/>
      <c r="AL5730" s="72"/>
      <c r="AM5730" s="80"/>
      <c r="AN5730" s="2"/>
      <c r="AO5730" s="2"/>
      <c r="AP5730" s="2"/>
      <c r="AQ5730" s="2"/>
      <c r="AR5730" s="55"/>
      <c r="AS5730" s="85"/>
      <c r="AT5730" s="85"/>
      <c r="AU5730" s="85"/>
      <c r="AV5730" s="85"/>
      <c r="AW5730" s="100"/>
      <c r="AX5730" s="2"/>
      <c r="AY5730" s="2"/>
      <c r="AZ5730" s="2"/>
      <c r="BA5730" s="2"/>
      <c r="BB5730" s="55"/>
      <c r="BC5730" s="105"/>
      <c r="BD5730" s="105"/>
      <c r="BE5730" s="105"/>
      <c r="BF5730" s="105"/>
      <c r="BG5730" s="109"/>
      <c r="BH5730" s="2"/>
      <c r="BI5730" s="2"/>
      <c r="BJ5730" s="2"/>
      <c r="BK5730" s="2"/>
      <c r="BL5730" s="55"/>
      <c r="BM5730" s="48"/>
      <c r="BN5730" s="48"/>
      <c r="BO5730" s="48"/>
      <c r="BP5730" s="48"/>
      <c r="BQ5730" s="117"/>
      <c r="BR5730" s="2"/>
      <c r="BS5730" s="2"/>
      <c r="BT5730" s="2"/>
      <c r="BU5730" s="2"/>
      <c r="BV5730" s="55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18" t="s">
        <v>5</v>
      </c>
      <c r="H5731" s="3">
        <v>2024</v>
      </c>
      <c r="I5731" s="20" t="s">
        <v>282</v>
      </c>
      <c r="J5731" s="184" t="s">
        <v>277</v>
      </c>
      <c r="K5731" s="184" t="s">
        <v>320</v>
      </c>
      <c r="L5731" s="187">
        <f t="shared" si="193"/>
        <v>1</v>
      </c>
      <c r="M5731" s="187">
        <f t="shared" si="194"/>
        <v>12.602</v>
      </c>
      <c r="N5731" s="186" t="s">
        <v>363</v>
      </c>
      <c r="O5731" s="33"/>
      <c r="P5731" s="33"/>
      <c r="Q5731" s="33"/>
      <c r="R5731" s="33"/>
      <c r="S5731" s="42"/>
      <c r="T5731" s="2"/>
      <c r="U5731" s="2"/>
      <c r="V5731" s="2"/>
      <c r="W5731" s="2"/>
      <c r="X5731" s="55"/>
      <c r="Y5731" s="62"/>
      <c r="Z5731" s="62"/>
      <c r="AA5731" s="62"/>
      <c r="AB5731" s="62"/>
      <c r="AC5731" s="68"/>
      <c r="AD5731" s="2"/>
      <c r="AE5731" s="2"/>
      <c r="AF5731" s="2"/>
      <c r="AG5731" s="2"/>
      <c r="AH5731" s="55"/>
      <c r="AI5731" s="72"/>
      <c r="AJ5731" s="72"/>
      <c r="AK5731" s="72"/>
      <c r="AL5731" s="72"/>
      <c r="AM5731" s="80"/>
      <c r="AN5731" s="2"/>
      <c r="AO5731" s="2"/>
      <c r="AP5731" s="2"/>
      <c r="AQ5731" s="2"/>
      <c r="AR5731" s="55"/>
      <c r="AS5731" s="85" t="s">
        <v>363</v>
      </c>
      <c r="AT5731" s="85"/>
      <c r="AU5731" s="85"/>
      <c r="AV5731" s="85">
        <v>1</v>
      </c>
      <c r="AW5731" s="100">
        <v>12.602</v>
      </c>
      <c r="AX5731" s="2"/>
      <c r="AY5731" s="2"/>
      <c r="AZ5731" s="2"/>
      <c r="BA5731" s="2"/>
      <c r="BB5731" s="55"/>
      <c r="BC5731" s="105"/>
      <c r="BD5731" s="105"/>
      <c r="BE5731" s="105"/>
      <c r="BF5731" s="105"/>
      <c r="BG5731" s="109"/>
      <c r="BH5731" s="2"/>
      <c r="BI5731" s="2"/>
      <c r="BJ5731" s="2"/>
      <c r="BK5731" s="2"/>
      <c r="BL5731" s="55"/>
      <c r="BM5731" s="48"/>
      <c r="BN5731" s="48"/>
      <c r="BO5731" s="48"/>
      <c r="BP5731" s="48"/>
      <c r="BQ5731" s="117"/>
      <c r="BR5731" s="2"/>
      <c r="BS5731" s="2"/>
      <c r="BT5731" s="2"/>
      <c r="BU5731" s="2"/>
      <c r="BV5731" s="55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18" t="s">
        <v>5</v>
      </c>
      <c r="H5732" s="3">
        <v>2024</v>
      </c>
      <c r="I5732" s="20" t="s">
        <v>283</v>
      </c>
      <c r="J5732" s="184" t="s">
        <v>298</v>
      </c>
      <c r="K5732" s="184" t="s">
        <v>321</v>
      </c>
      <c r="L5732" s="187">
        <f t="shared" si="193"/>
        <v>0</v>
      </c>
      <c r="M5732" s="187">
        <f t="shared" si="194"/>
        <v>0</v>
      </c>
      <c r="N5732" s="186"/>
      <c r="O5732" s="33"/>
      <c r="P5732" s="33"/>
      <c r="Q5732" s="33"/>
      <c r="R5732" s="33"/>
      <c r="S5732" s="42"/>
      <c r="T5732" s="2"/>
      <c r="U5732" s="2"/>
      <c r="V5732" s="2"/>
      <c r="W5732" s="2"/>
      <c r="X5732" s="55"/>
      <c r="Y5732" s="62"/>
      <c r="Z5732" s="62"/>
      <c r="AA5732" s="62"/>
      <c r="AB5732" s="62"/>
      <c r="AC5732" s="68"/>
      <c r="AD5732" s="2"/>
      <c r="AE5732" s="2"/>
      <c r="AF5732" s="2"/>
      <c r="AG5732" s="2"/>
      <c r="AH5732" s="55"/>
      <c r="AI5732" s="72"/>
      <c r="AJ5732" s="72"/>
      <c r="AK5732" s="72"/>
      <c r="AL5732" s="72"/>
      <c r="AM5732" s="80"/>
      <c r="AN5732" s="2"/>
      <c r="AO5732" s="2"/>
      <c r="AP5732" s="2"/>
      <c r="AQ5732" s="2"/>
      <c r="AR5732" s="55"/>
      <c r="AS5732" s="85"/>
      <c r="AT5732" s="85"/>
      <c r="AU5732" s="85"/>
      <c r="AV5732" s="85"/>
      <c r="AW5732" s="100"/>
      <c r="AX5732" s="2"/>
      <c r="AY5732" s="2"/>
      <c r="AZ5732" s="2"/>
      <c r="BA5732" s="2"/>
      <c r="BB5732" s="55"/>
      <c r="BC5732" s="105"/>
      <c r="BD5732" s="105"/>
      <c r="BE5732" s="105"/>
      <c r="BF5732" s="105"/>
      <c r="BG5732" s="109"/>
      <c r="BH5732" s="2"/>
      <c r="BI5732" s="2"/>
      <c r="BJ5732" s="2"/>
      <c r="BK5732" s="2"/>
      <c r="BL5732" s="55"/>
      <c r="BM5732" s="48"/>
      <c r="BN5732" s="48"/>
      <c r="BO5732" s="48"/>
      <c r="BP5732" s="48"/>
      <c r="BQ5732" s="117"/>
      <c r="BR5732" s="2"/>
      <c r="BS5732" s="2"/>
      <c r="BT5732" s="2"/>
      <c r="BU5732" s="2"/>
      <c r="BV5732" s="55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18" t="s">
        <v>5</v>
      </c>
      <c r="H5733" s="3">
        <v>2024</v>
      </c>
      <c r="I5733" s="20" t="s">
        <v>283</v>
      </c>
      <c r="J5733" s="184" t="s">
        <v>278</v>
      </c>
      <c r="K5733" s="184" t="s">
        <v>320</v>
      </c>
      <c r="L5733" s="187">
        <f t="shared" si="193"/>
        <v>0</v>
      </c>
      <c r="M5733" s="187">
        <f t="shared" si="194"/>
        <v>0</v>
      </c>
      <c r="N5733" s="186"/>
      <c r="O5733" s="33"/>
      <c r="P5733" s="33"/>
      <c r="Q5733" s="33"/>
      <c r="R5733" s="33"/>
      <c r="S5733" s="42"/>
      <c r="T5733" s="2"/>
      <c r="U5733" s="2"/>
      <c r="V5733" s="2"/>
      <c r="W5733" s="2"/>
      <c r="X5733" s="55"/>
      <c r="Y5733" s="62"/>
      <c r="Z5733" s="62"/>
      <c r="AA5733" s="62"/>
      <c r="AB5733" s="62"/>
      <c r="AC5733" s="68"/>
      <c r="AD5733" s="2"/>
      <c r="AE5733" s="2"/>
      <c r="AF5733" s="2"/>
      <c r="AG5733" s="2"/>
      <c r="AH5733" s="55"/>
      <c r="AI5733" s="72"/>
      <c r="AJ5733" s="72"/>
      <c r="AK5733" s="72"/>
      <c r="AL5733" s="72"/>
      <c r="AM5733" s="80"/>
      <c r="AN5733" s="2"/>
      <c r="AO5733" s="2"/>
      <c r="AP5733" s="2"/>
      <c r="AQ5733" s="2"/>
      <c r="AR5733" s="55"/>
      <c r="AS5733" s="85"/>
      <c r="AT5733" s="85"/>
      <c r="AU5733" s="85"/>
      <c r="AV5733" s="85"/>
      <c r="AW5733" s="100"/>
      <c r="AX5733" s="2"/>
      <c r="AY5733" s="2"/>
      <c r="AZ5733" s="2"/>
      <c r="BA5733" s="2"/>
      <c r="BB5733" s="55"/>
      <c r="BC5733" s="105"/>
      <c r="BD5733" s="105"/>
      <c r="BE5733" s="105"/>
      <c r="BF5733" s="105"/>
      <c r="BG5733" s="109"/>
      <c r="BH5733" s="2"/>
      <c r="BI5733" s="2"/>
      <c r="BJ5733" s="2"/>
      <c r="BK5733" s="2"/>
      <c r="BL5733" s="55"/>
      <c r="BM5733" s="48"/>
      <c r="BN5733" s="48"/>
      <c r="BO5733" s="48"/>
      <c r="BP5733" s="48"/>
      <c r="BQ5733" s="117"/>
      <c r="BR5733" s="2"/>
      <c r="BS5733" s="2"/>
      <c r="BT5733" s="2"/>
      <c r="BU5733" s="2"/>
      <c r="BV5733" s="55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18" t="s">
        <v>5</v>
      </c>
      <c r="H5734" s="3">
        <v>2024</v>
      </c>
      <c r="I5734" s="20" t="s">
        <v>283</v>
      </c>
      <c r="J5734" s="184" t="s">
        <v>279</v>
      </c>
      <c r="K5734" s="184" t="s">
        <v>320</v>
      </c>
      <c r="L5734" s="187">
        <f t="shared" si="193"/>
        <v>51</v>
      </c>
      <c r="M5734" s="187">
        <f t="shared" si="194"/>
        <v>77.447000000000003</v>
      </c>
      <c r="N5734" s="186" t="s">
        <v>401</v>
      </c>
      <c r="O5734" s="33"/>
      <c r="P5734" s="33"/>
      <c r="Q5734" s="33"/>
      <c r="R5734" s="33"/>
      <c r="S5734" s="42"/>
      <c r="T5734" s="2" t="s">
        <v>401</v>
      </c>
      <c r="U5734" s="2"/>
      <c r="V5734" s="2"/>
      <c r="W5734" s="2">
        <v>51</v>
      </c>
      <c r="X5734" s="55">
        <v>77.447000000000003</v>
      </c>
      <c r="Y5734" s="62"/>
      <c r="Z5734" s="62"/>
      <c r="AA5734" s="62"/>
      <c r="AB5734" s="62"/>
      <c r="AC5734" s="68"/>
      <c r="AD5734" s="2"/>
      <c r="AE5734" s="2"/>
      <c r="AF5734" s="2"/>
      <c r="AG5734" s="2"/>
      <c r="AH5734" s="55"/>
      <c r="AI5734" s="72"/>
      <c r="AJ5734" s="72"/>
      <c r="AK5734" s="72"/>
      <c r="AL5734" s="72"/>
      <c r="AM5734" s="80"/>
      <c r="AN5734" s="2"/>
      <c r="AO5734" s="2"/>
      <c r="AP5734" s="2"/>
      <c r="AQ5734" s="2"/>
      <c r="AR5734" s="55"/>
      <c r="AS5734" s="85"/>
      <c r="AT5734" s="85"/>
      <c r="AU5734" s="85"/>
      <c r="AV5734" s="85"/>
      <c r="AW5734" s="100"/>
      <c r="AX5734" s="2"/>
      <c r="AY5734" s="2"/>
      <c r="AZ5734" s="2"/>
      <c r="BA5734" s="2"/>
      <c r="BB5734" s="55"/>
      <c r="BC5734" s="105"/>
      <c r="BD5734" s="105"/>
      <c r="BE5734" s="105"/>
      <c r="BF5734" s="105"/>
      <c r="BG5734" s="109"/>
      <c r="BH5734" s="2"/>
      <c r="BI5734" s="2"/>
      <c r="BJ5734" s="2"/>
      <c r="BK5734" s="2"/>
      <c r="BL5734" s="55"/>
      <c r="BM5734" s="48"/>
      <c r="BN5734" s="48"/>
      <c r="BO5734" s="48"/>
      <c r="BP5734" s="48"/>
      <c r="BQ5734" s="117"/>
      <c r="BR5734" s="2"/>
      <c r="BS5734" s="2"/>
      <c r="BT5734" s="2"/>
      <c r="BU5734" s="2"/>
      <c r="BV5734" s="55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18" t="s">
        <v>5</v>
      </c>
      <c r="H5735" s="3">
        <v>2024</v>
      </c>
      <c r="I5735" s="20" t="s">
        <v>286</v>
      </c>
      <c r="J5735" s="184" t="s">
        <v>280</v>
      </c>
      <c r="K5735" s="184" t="s">
        <v>319</v>
      </c>
      <c r="L5735" s="187">
        <f t="shared" si="193"/>
        <v>0</v>
      </c>
      <c r="M5735" s="187">
        <f t="shared" si="194"/>
        <v>0</v>
      </c>
      <c r="N5735" s="186"/>
      <c r="O5735" s="33"/>
      <c r="P5735" s="33"/>
      <c r="Q5735" s="33"/>
      <c r="R5735" s="33"/>
      <c r="S5735" s="42"/>
      <c r="T5735" s="2"/>
      <c r="U5735" s="2"/>
      <c r="V5735" s="2"/>
      <c r="W5735" s="2"/>
      <c r="X5735" s="55"/>
      <c r="Y5735" s="62"/>
      <c r="Z5735" s="62"/>
      <c r="AA5735" s="62"/>
      <c r="AB5735" s="62"/>
      <c r="AC5735" s="68"/>
      <c r="AD5735" s="2"/>
      <c r="AE5735" s="2"/>
      <c r="AF5735" s="2"/>
      <c r="AG5735" s="2"/>
      <c r="AH5735" s="55"/>
      <c r="AI5735" s="72"/>
      <c r="AJ5735" s="72"/>
      <c r="AK5735" s="72"/>
      <c r="AL5735" s="72"/>
      <c r="AM5735" s="80"/>
      <c r="AN5735" s="2"/>
      <c r="AO5735" s="2"/>
      <c r="AP5735" s="2"/>
      <c r="AQ5735" s="2"/>
      <c r="AR5735" s="55"/>
      <c r="AS5735" s="85"/>
      <c r="AT5735" s="85"/>
      <c r="AU5735" s="85"/>
      <c r="AV5735" s="85"/>
      <c r="AW5735" s="100"/>
      <c r="AX5735" s="2"/>
      <c r="AY5735" s="2"/>
      <c r="AZ5735" s="2"/>
      <c r="BA5735" s="2"/>
      <c r="BB5735" s="55"/>
      <c r="BC5735" s="105"/>
      <c r="BD5735" s="105"/>
      <c r="BE5735" s="105"/>
      <c r="BF5735" s="105"/>
      <c r="BG5735" s="109"/>
      <c r="BH5735" s="2"/>
      <c r="BI5735" s="2"/>
      <c r="BJ5735" s="2"/>
      <c r="BK5735" s="2"/>
      <c r="BL5735" s="55"/>
      <c r="BM5735" s="48"/>
      <c r="BN5735" s="48"/>
      <c r="BO5735" s="48"/>
      <c r="BP5735" s="48"/>
      <c r="BQ5735" s="117"/>
      <c r="BR5735" s="2"/>
      <c r="BS5735" s="2"/>
      <c r="BT5735" s="2"/>
      <c r="BU5735" s="2"/>
      <c r="BV5735" s="55"/>
    </row>
    <row r="5736" spans="1:74" ht="72" hidden="1" x14ac:dyDescent="0.3">
      <c r="A5736" s="2" t="s">
        <v>203</v>
      </c>
      <c r="B5736" s="2" t="s">
        <v>2</v>
      </c>
      <c r="C5736" s="2" t="s">
        <v>3</v>
      </c>
      <c r="D5736" s="2" t="s">
        <v>197</v>
      </c>
      <c r="E5736" s="5" t="s">
        <v>204</v>
      </c>
      <c r="F5736" s="3"/>
      <c r="G5736" s="18" t="s">
        <v>5</v>
      </c>
      <c r="H5736" s="3">
        <v>2024</v>
      </c>
      <c r="I5736" s="20" t="s">
        <v>286</v>
      </c>
      <c r="J5736" s="184" t="s">
        <v>281</v>
      </c>
      <c r="K5736" s="184" t="s">
        <v>319</v>
      </c>
      <c r="L5736" s="187">
        <f t="shared" si="193"/>
        <v>0</v>
      </c>
      <c r="M5736" s="187">
        <f t="shared" si="194"/>
        <v>93.513999999999996</v>
      </c>
      <c r="N5736" s="186" t="s">
        <v>1578</v>
      </c>
      <c r="O5736" s="33"/>
      <c r="P5736" s="33"/>
      <c r="Q5736" s="33"/>
      <c r="R5736" s="33"/>
      <c r="S5736" s="42"/>
      <c r="T5736" s="2" t="s">
        <v>425</v>
      </c>
      <c r="U5736" s="2"/>
      <c r="V5736" s="2"/>
      <c r="W5736" s="2"/>
      <c r="X5736" s="55">
        <v>8.3620000000000001</v>
      </c>
      <c r="Y5736" s="62"/>
      <c r="Z5736" s="62"/>
      <c r="AA5736" s="62"/>
      <c r="AB5736" s="62"/>
      <c r="AC5736" s="68"/>
      <c r="AD5736" s="2"/>
      <c r="AE5736" s="2"/>
      <c r="AF5736" s="2"/>
      <c r="AG5736" s="2"/>
      <c r="AH5736" s="55"/>
      <c r="AI5736" s="72"/>
      <c r="AJ5736" s="72"/>
      <c r="AK5736" s="72"/>
      <c r="AL5736" s="72"/>
      <c r="AM5736" s="80"/>
      <c r="AN5736" s="2"/>
      <c r="AO5736" s="2"/>
      <c r="AP5736" s="2"/>
      <c r="AQ5736" s="2"/>
      <c r="AR5736" s="55"/>
      <c r="AS5736" s="85"/>
      <c r="AT5736" s="85"/>
      <c r="AU5736" s="85"/>
      <c r="AV5736" s="85"/>
      <c r="AW5736" s="100"/>
      <c r="AX5736" s="2" t="s">
        <v>824</v>
      </c>
      <c r="AY5736" s="2"/>
      <c r="AZ5736" s="2"/>
      <c r="BA5736" s="2"/>
      <c r="BB5736" s="55">
        <v>3.5619999999999998</v>
      </c>
      <c r="BC5736" s="105" t="s">
        <v>938</v>
      </c>
      <c r="BD5736" s="105"/>
      <c r="BE5736" s="105"/>
      <c r="BF5736" s="105"/>
      <c r="BG5736" s="109">
        <v>14.315</v>
      </c>
      <c r="BH5736" s="2" t="s">
        <v>1045</v>
      </c>
      <c r="BI5736" s="2"/>
      <c r="BJ5736" s="2"/>
      <c r="BK5736" s="2"/>
      <c r="BL5736" s="55">
        <v>19.504000000000001</v>
      </c>
      <c r="BM5736" s="48" t="s">
        <v>1190</v>
      </c>
      <c r="BN5736" s="48"/>
      <c r="BO5736" s="48"/>
      <c r="BP5736" s="48"/>
      <c r="BQ5736" s="117">
        <v>37.482999999999997</v>
      </c>
      <c r="BR5736" s="2" t="s">
        <v>1262</v>
      </c>
      <c r="BS5736" s="2"/>
      <c r="BT5736" s="2"/>
      <c r="BU5736" s="2"/>
      <c r="BV5736" s="55">
        <v>10.288</v>
      </c>
    </row>
    <row r="5737" spans="1:74" s="13" customFormat="1" hidden="1" x14ac:dyDescent="0.3">
      <c r="A5737" s="12" t="s">
        <v>203</v>
      </c>
      <c r="B5737" s="12" t="s">
        <v>2</v>
      </c>
      <c r="C5737" s="12" t="s">
        <v>3</v>
      </c>
      <c r="D5737" s="12" t="s">
        <v>197</v>
      </c>
      <c r="E5737" s="6" t="s">
        <v>204</v>
      </c>
      <c r="F5737" s="7"/>
      <c r="G5737" s="19" t="s">
        <v>5</v>
      </c>
      <c r="H5737" s="7">
        <v>2024</v>
      </c>
      <c r="I5737" s="21"/>
      <c r="J5737" s="12" t="s">
        <v>314</v>
      </c>
      <c r="K5737" s="12"/>
      <c r="L5737" s="147"/>
      <c r="M5737" s="147">
        <f>SUM(M5699:M5736)</f>
        <v>1013.236</v>
      </c>
      <c r="N5737" s="183"/>
      <c r="O5737" s="12"/>
      <c r="P5737" s="12"/>
      <c r="Q5737" s="12"/>
      <c r="R5737" s="12"/>
      <c r="S5737" s="47">
        <f>SUM(S5699:S5736)</f>
        <v>0</v>
      </c>
      <c r="T5737" s="12"/>
      <c r="U5737" s="12"/>
      <c r="V5737" s="12"/>
      <c r="W5737" s="12"/>
      <c r="X5737" s="47">
        <f>SUM(X5699:X5736)</f>
        <v>91.126999999999995</v>
      </c>
      <c r="Y5737" s="12"/>
      <c r="Z5737" s="12"/>
      <c r="AA5737" s="12"/>
      <c r="AB5737" s="12"/>
      <c r="AC5737" s="47">
        <f>SUM(AC5699:AC5736)</f>
        <v>4.0199999999999996</v>
      </c>
      <c r="AD5737" s="12"/>
      <c r="AE5737" s="12"/>
      <c r="AF5737" s="12"/>
      <c r="AG5737" s="12"/>
      <c r="AH5737" s="47">
        <f>SUM(AH5699:AH5736)</f>
        <v>0</v>
      </c>
      <c r="AI5737" s="12"/>
      <c r="AJ5737" s="12"/>
      <c r="AK5737" s="12"/>
      <c r="AL5737" s="12"/>
      <c r="AM5737" s="47">
        <f>SUM(AM5699:AM5736)</f>
        <v>0</v>
      </c>
      <c r="AN5737" s="12"/>
      <c r="AO5737" s="12"/>
      <c r="AP5737" s="12"/>
      <c r="AQ5737" s="12"/>
      <c r="AR5737" s="47">
        <f>SUM(AR5699:AR5736)</f>
        <v>765.78399999999999</v>
      </c>
      <c r="AS5737" s="12"/>
      <c r="AT5737" s="12"/>
      <c r="AU5737" s="12"/>
      <c r="AV5737" s="12"/>
      <c r="AW5737" s="47">
        <f>SUM(AW5699:AW5736)</f>
        <v>12.602</v>
      </c>
      <c r="AX5737" s="12"/>
      <c r="AY5737" s="12"/>
      <c r="AZ5737" s="12"/>
      <c r="BA5737" s="12"/>
      <c r="BB5737" s="47">
        <f>SUM(BB5699:BB5736)</f>
        <v>17.507000000000001</v>
      </c>
      <c r="BC5737" s="12"/>
      <c r="BD5737" s="12"/>
      <c r="BE5737" s="12"/>
      <c r="BF5737" s="12"/>
      <c r="BG5737" s="47">
        <f>SUM(BG5699:BG5736)</f>
        <v>54.920999999999999</v>
      </c>
      <c r="BH5737" s="12"/>
      <c r="BI5737" s="12"/>
      <c r="BJ5737" s="12"/>
      <c r="BK5737" s="12"/>
      <c r="BL5737" s="47">
        <f>SUM(BL5699:BL5736)</f>
        <v>19.504000000000001</v>
      </c>
      <c r="BM5737" s="12"/>
      <c r="BN5737" s="12"/>
      <c r="BO5737" s="12"/>
      <c r="BP5737" s="12"/>
      <c r="BQ5737" s="47">
        <f>SUM(BQ5699:BQ5736)</f>
        <v>37.482999999999997</v>
      </c>
      <c r="BR5737" s="12"/>
      <c r="BS5737" s="12"/>
      <c r="BT5737" s="12"/>
      <c r="BU5737" s="12"/>
      <c r="BV5737" s="47">
        <f>SUM(BV5699:BV5736)</f>
        <v>10.288</v>
      </c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18" t="s">
        <v>5</v>
      </c>
      <c r="H5738" s="3">
        <v>2024</v>
      </c>
      <c r="I5738" s="20" t="s">
        <v>287</v>
      </c>
      <c r="J5738" s="184" t="s">
        <v>509</v>
      </c>
      <c r="K5738" s="184" t="s">
        <v>318</v>
      </c>
      <c r="L5738" s="187">
        <f t="shared" si="193"/>
        <v>0</v>
      </c>
      <c r="M5738" s="187">
        <f t="shared" si="194"/>
        <v>0</v>
      </c>
      <c r="N5738" s="186"/>
      <c r="O5738" s="33"/>
      <c r="P5738" s="33"/>
      <c r="Q5738" s="33"/>
      <c r="R5738" s="33"/>
      <c r="S5738" s="42"/>
      <c r="T5738" s="2"/>
      <c r="U5738" s="2"/>
      <c r="V5738" s="2"/>
      <c r="W5738" s="2"/>
      <c r="X5738" s="55"/>
      <c r="Y5738" s="62"/>
      <c r="Z5738" s="62"/>
      <c r="AA5738" s="62"/>
      <c r="AB5738" s="62"/>
      <c r="AC5738" s="68"/>
      <c r="AD5738" s="2"/>
      <c r="AE5738" s="2"/>
      <c r="AF5738" s="2"/>
      <c r="AG5738" s="2"/>
      <c r="AH5738" s="55"/>
      <c r="AI5738" s="72"/>
      <c r="AJ5738" s="72"/>
      <c r="AK5738" s="72"/>
      <c r="AL5738" s="72"/>
      <c r="AM5738" s="80"/>
      <c r="AN5738" s="2"/>
      <c r="AO5738" s="2"/>
      <c r="AP5738" s="2"/>
      <c r="AQ5738" s="2"/>
      <c r="AR5738" s="55"/>
      <c r="AS5738" s="85"/>
      <c r="AT5738" s="85"/>
      <c r="AU5738" s="85"/>
      <c r="AV5738" s="85"/>
      <c r="AW5738" s="100"/>
      <c r="AX5738" s="2"/>
      <c r="AY5738" s="2"/>
      <c r="AZ5738" s="2"/>
      <c r="BA5738" s="2"/>
      <c r="BB5738" s="55"/>
      <c r="BC5738" s="105"/>
      <c r="BD5738" s="105"/>
      <c r="BE5738" s="105"/>
      <c r="BF5738" s="105"/>
      <c r="BG5738" s="109"/>
      <c r="BH5738" s="2"/>
      <c r="BI5738" s="2"/>
      <c r="BJ5738" s="2"/>
      <c r="BK5738" s="2"/>
      <c r="BL5738" s="55"/>
      <c r="BM5738" s="48"/>
      <c r="BN5738" s="48"/>
      <c r="BO5738" s="48"/>
      <c r="BP5738" s="48"/>
      <c r="BQ5738" s="117"/>
      <c r="BR5738" s="2"/>
      <c r="BS5738" s="2"/>
      <c r="BT5738" s="2"/>
      <c r="BU5738" s="2"/>
      <c r="BV5738" s="55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18" t="s">
        <v>5</v>
      </c>
      <c r="H5739" s="3">
        <v>2024</v>
      </c>
      <c r="I5739" s="20" t="s">
        <v>287</v>
      </c>
      <c r="J5739" s="184" t="s">
        <v>291</v>
      </c>
      <c r="K5739" s="184" t="s">
        <v>319</v>
      </c>
      <c r="L5739" s="187">
        <f t="shared" si="193"/>
        <v>0</v>
      </c>
      <c r="M5739" s="187">
        <f t="shared" si="194"/>
        <v>0</v>
      </c>
      <c r="N5739" s="186"/>
      <c r="O5739" s="33"/>
      <c r="P5739" s="33"/>
      <c r="Q5739" s="33"/>
      <c r="R5739" s="33"/>
      <c r="S5739" s="42"/>
      <c r="T5739" s="2"/>
      <c r="U5739" s="2"/>
      <c r="V5739" s="2"/>
      <c r="W5739" s="2"/>
      <c r="X5739" s="55"/>
      <c r="Y5739" s="62"/>
      <c r="Z5739" s="62"/>
      <c r="AA5739" s="62"/>
      <c r="AB5739" s="62"/>
      <c r="AC5739" s="68"/>
      <c r="AD5739" s="2"/>
      <c r="AE5739" s="2"/>
      <c r="AF5739" s="2"/>
      <c r="AG5739" s="2"/>
      <c r="AH5739" s="55"/>
      <c r="AI5739" s="72"/>
      <c r="AJ5739" s="72"/>
      <c r="AK5739" s="72"/>
      <c r="AL5739" s="72"/>
      <c r="AM5739" s="80"/>
      <c r="AN5739" s="2"/>
      <c r="AO5739" s="2"/>
      <c r="AP5739" s="2"/>
      <c r="AQ5739" s="2"/>
      <c r="AR5739" s="55"/>
      <c r="AS5739" s="85"/>
      <c r="AT5739" s="85"/>
      <c r="AU5739" s="85"/>
      <c r="AV5739" s="85"/>
      <c r="AW5739" s="100"/>
      <c r="AX5739" s="2"/>
      <c r="AY5739" s="2"/>
      <c r="AZ5739" s="2"/>
      <c r="BA5739" s="2"/>
      <c r="BB5739" s="55"/>
      <c r="BC5739" s="105"/>
      <c r="BD5739" s="105"/>
      <c r="BE5739" s="105"/>
      <c r="BF5739" s="105"/>
      <c r="BG5739" s="109"/>
      <c r="BH5739" s="2"/>
      <c r="BI5739" s="2"/>
      <c r="BJ5739" s="2"/>
      <c r="BK5739" s="2"/>
      <c r="BL5739" s="55"/>
      <c r="BM5739" s="48"/>
      <c r="BN5739" s="48"/>
      <c r="BO5739" s="48"/>
      <c r="BP5739" s="48"/>
      <c r="BQ5739" s="117"/>
      <c r="BR5739" s="2"/>
      <c r="BS5739" s="2"/>
      <c r="BT5739" s="2"/>
      <c r="BU5739" s="2"/>
      <c r="BV5739" s="55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18" t="s">
        <v>5</v>
      </c>
      <c r="H5740" s="3">
        <v>2024</v>
      </c>
      <c r="I5740" s="20" t="s">
        <v>286</v>
      </c>
      <c r="J5740" s="184" t="s">
        <v>336</v>
      </c>
      <c r="K5740" s="184" t="s">
        <v>319</v>
      </c>
      <c r="L5740" s="187">
        <f t="shared" si="193"/>
        <v>0</v>
      </c>
      <c r="M5740" s="187">
        <f t="shared" si="194"/>
        <v>0</v>
      </c>
      <c r="N5740" s="186"/>
      <c r="O5740" s="33"/>
      <c r="P5740" s="33"/>
      <c r="Q5740" s="33"/>
      <c r="R5740" s="33"/>
      <c r="S5740" s="42"/>
      <c r="T5740" s="2"/>
      <c r="U5740" s="2"/>
      <c r="V5740" s="2"/>
      <c r="W5740" s="2"/>
      <c r="X5740" s="55"/>
      <c r="Y5740" s="62"/>
      <c r="Z5740" s="62"/>
      <c r="AA5740" s="62"/>
      <c r="AB5740" s="62"/>
      <c r="AC5740" s="68"/>
      <c r="AD5740" s="2"/>
      <c r="AE5740" s="2"/>
      <c r="AF5740" s="2"/>
      <c r="AG5740" s="2"/>
      <c r="AH5740" s="55"/>
      <c r="AI5740" s="72"/>
      <c r="AJ5740" s="72"/>
      <c r="AK5740" s="72"/>
      <c r="AL5740" s="72"/>
      <c r="AM5740" s="80"/>
      <c r="AN5740" s="2"/>
      <c r="AO5740" s="2"/>
      <c r="AP5740" s="2"/>
      <c r="AQ5740" s="2"/>
      <c r="AR5740" s="55"/>
      <c r="AS5740" s="85"/>
      <c r="AT5740" s="85"/>
      <c r="AU5740" s="85"/>
      <c r="AV5740" s="85"/>
      <c r="AW5740" s="100"/>
      <c r="AX5740" s="2"/>
      <c r="AY5740" s="2"/>
      <c r="AZ5740" s="2"/>
      <c r="BA5740" s="2"/>
      <c r="BB5740" s="55"/>
      <c r="BC5740" s="105"/>
      <c r="BD5740" s="105"/>
      <c r="BE5740" s="105"/>
      <c r="BF5740" s="105"/>
      <c r="BG5740" s="109"/>
      <c r="BH5740" s="2"/>
      <c r="BI5740" s="2"/>
      <c r="BJ5740" s="2"/>
      <c r="BK5740" s="2"/>
      <c r="BL5740" s="55"/>
      <c r="BM5740" s="48"/>
      <c r="BN5740" s="48"/>
      <c r="BO5740" s="48"/>
      <c r="BP5740" s="48"/>
      <c r="BQ5740" s="117"/>
      <c r="BR5740" s="2"/>
      <c r="BS5740" s="2"/>
      <c r="BT5740" s="2"/>
      <c r="BU5740" s="2"/>
      <c r="BV5740" s="55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18" t="s">
        <v>5</v>
      </c>
      <c r="H5741" s="3">
        <v>2024</v>
      </c>
      <c r="I5741" s="20" t="s">
        <v>286</v>
      </c>
      <c r="J5741" s="185" t="s">
        <v>337</v>
      </c>
      <c r="K5741" s="185" t="s">
        <v>318</v>
      </c>
      <c r="L5741" s="187">
        <f t="shared" si="193"/>
        <v>0</v>
      </c>
      <c r="M5741" s="187">
        <f t="shared" si="194"/>
        <v>0</v>
      </c>
      <c r="N5741" s="186"/>
      <c r="O5741" s="53"/>
      <c r="P5741" s="53"/>
      <c r="Q5741" s="53"/>
      <c r="R5741" s="53"/>
      <c r="S5741" s="54"/>
      <c r="T5741" s="8"/>
      <c r="U5741" s="8"/>
      <c r="V5741" s="8"/>
      <c r="W5741" s="8"/>
      <c r="X5741" s="122"/>
      <c r="Y5741" s="135"/>
      <c r="Z5741" s="135"/>
      <c r="AA5741" s="135"/>
      <c r="AB5741" s="135"/>
      <c r="AC5741" s="136"/>
      <c r="AD5741" s="8"/>
      <c r="AE5741" s="8"/>
      <c r="AF5741" s="8"/>
      <c r="AG5741" s="8"/>
      <c r="AH5741" s="122"/>
      <c r="AI5741" s="137"/>
      <c r="AJ5741" s="137"/>
      <c r="AK5741" s="137"/>
      <c r="AL5741" s="137"/>
      <c r="AM5741" s="138"/>
      <c r="AN5741" s="8"/>
      <c r="AO5741" s="8"/>
      <c r="AP5741" s="8"/>
      <c r="AQ5741" s="8"/>
      <c r="AR5741" s="122"/>
      <c r="AS5741" s="139"/>
      <c r="AT5741" s="139"/>
      <c r="AU5741" s="139"/>
      <c r="AV5741" s="139"/>
      <c r="AW5741" s="140"/>
      <c r="AX5741" s="8"/>
      <c r="AY5741" s="8"/>
      <c r="AZ5741" s="8"/>
      <c r="BA5741" s="8"/>
      <c r="BB5741" s="122"/>
      <c r="BC5741" s="141"/>
      <c r="BD5741" s="141"/>
      <c r="BE5741" s="141"/>
      <c r="BF5741" s="141"/>
      <c r="BG5741" s="142"/>
      <c r="BH5741" s="8"/>
      <c r="BI5741" s="8"/>
      <c r="BJ5741" s="8"/>
      <c r="BK5741" s="8"/>
      <c r="BL5741" s="122"/>
      <c r="BM5741" s="143"/>
      <c r="BN5741" s="143"/>
      <c r="BO5741" s="143"/>
      <c r="BP5741" s="143"/>
      <c r="BQ5741" s="144"/>
      <c r="BR5741" s="8"/>
      <c r="BS5741" s="8"/>
      <c r="BT5741" s="8"/>
      <c r="BU5741" s="8"/>
      <c r="BV5741" s="122"/>
    </row>
    <row r="5742" spans="1:74" ht="28.8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18" t="s">
        <v>5</v>
      </c>
      <c r="H5742" s="3">
        <v>2024</v>
      </c>
      <c r="I5742" s="20" t="s">
        <v>286</v>
      </c>
      <c r="J5742" s="185" t="s">
        <v>338</v>
      </c>
      <c r="K5742" s="185" t="s">
        <v>339</v>
      </c>
      <c r="L5742" s="187">
        <f t="shared" si="193"/>
        <v>0</v>
      </c>
      <c r="M5742" s="187">
        <f t="shared" si="194"/>
        <v>0</v>
      </c>
      <c r="N5742" s="186"/>
      <c r="O5742" s="53"/>
      <c r="P5742" s="53"/>
      <c r="Q5742" s="53"/>
      <c r="R5742" s="53"/>
      <c r="S5742" s="54"/>
      <c r="T5742" s="8"/>
      <c r="U5742" s="8"/>
      <c r="V5742" s="8"/>
      <c r="W5742" s="8"/>
      <c r="X5742" s="122"/>
      <c r="Y5742" s="135"/>
      <c r="Z5742" s="135"/>
      <c r="AA5742" s="135"/>
      <c r="AB5742" s="135"/>
      <c r="AC5742" s="136"/>
      <c r="AD5742" s="8"/>
      <c r="AE5742" s="8"/>
      <c r="AF5742" s="8"/>
      <c r="AG5742" s="8"/>
      <c r="AH5742" s="122"/>
      <c r="AI5742" s="137"/>
      <c r="AJ5742" s="137"/>
      <c r="AK5742" s="137"/>
      <c r="AL5742" s="137"/>
      <c r="AM5742" s="138"/>
      <c r="AN5742" s="8"/>
      <c r="AO5742" s="8"/>
      <c r="AP5742" s="8"/>
      <c r="AQ5742" s="8"/>
      <c r="AR5742" s="122"/>
      <c r="AS5742" s="139"/>
      <c r="AT5742" s="139"/>
      <c r="AU5742" s="139"/>
      <c r="AV5742" s="139"/>
      <c r="AW5742" s="140"/>
      <c r="AX5742" s="8"/>
      <c r="AY5742" s="8"/>
      <c r="AZ5742" s="8"/>
      <c r="BA5742" s="8"/>
      <c r="BB5742" s="122"/>
      <c r="BC5742" s="141"/>
      <c r="BD5742" s="141"/>
      <c r="BE5742" s="141"/>
      <c r="BF5742" s="141"/>
      <c r="BG5742" s="142"/>
      <c r="BH5742" s="8"/>
      <c r="BI5742" s="8"/>
      <c r="BJ5742" s="8"/>
      <c r="BK5742" s="8"/>
      <c r="BL5742" s="122"/>
      <c r="BM5742" s="143"/>
      <c r="BN5742" s="143"/>
      <c r="BO5742" s="143"/>
      <c r="BP5742" s="143"/>
      <c r="BQ5742" s="144"/>
      <c r="BR5742" s="8"/>
      <c r="BS5742" s="8"/>
      <c r="BT5742" s="8"/>
      <c r="BU5742" s="8"/>
      <c r="BV5742" s="122"/>
    </row>
    <row r="5743" spans="1:74" ht="28.8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18" t="s">
        <v>5</v>
      </c>
      <c r="H5743" s="3">
        <v>2024</v>
      </c>
      <c r="I5743" s="20" t="s">
        <v>286</v>
      </c>
      <c r="J5743" s="185" t="s">
        <v>340</v>
      </c>
      <c r="K5743" s="185" t="s">
        <v>318</v>
      </c>
      <c r="L5743" s="187">
        <f t="shared" si="193"/>
        <v>0</v>
      </c>
      <c r="M5743" s="187">
        <f t="shared" si="194"/>
        <v>0</v>
      </c>
      <c r="N5743" s="186"/>
      <c r="O5743" s="53"/>
      <c r="P5743" s="53"/>
      <c r="Q5743" s="53"/>
      <c r="R5743" s="53"/>
      <c r="S5743" s="54"/>
      <c r="T5743" s="8"/>
      <c r="U5743" s="8"/>
      <c r="V5743" s="8"/>
      <c r="W5743" s="8"/>
      <c r="X5743" s="122"/>
      <c r="Y5743" s="135"/>
      <c r="Z5743" s="135"/>
      <c r="AA5743" s="135"/>
      <c r="AB5743" s="135"/>
      <c r="AC5743" s="136"/>
      <c r="AD5743" s="8"/>
      <c r="AE5743" s="8"/>
      <c r="AF5743" s="8"/>
      <c r="AG5743" s="8"/>
      <c r="AH5743" s="122"/>
      <c r="AI5743" s="137"/>
      <c r="AJ5743" s="137"/>
      <c r="AK5743" s="137"/>
      <c r="AL5743" s="137"/>
      <c r="AM5743" s="138"/>
      <c r="AN5743" s="8"/>
      <c r="AO5743" s="8"/>
      <c r="AP5743" s="8"/>
      <c r="AQ5743" s="8"/>
      <c r="AR5743" s="122"/>
      <c r="AS5743" s="139"/>
      <c r="AT5743" s="139"/>
      <c r="AU5743" s="139"/>
      <c r="AV5743" s="139"/>
      <c r="AW5743" s="140"/>
      <c r="AX5743" s="8"/>
      <c r="AY5743" s="8"/>
      <c r="AZ5743" s="8"/>
      <c r="BA5743" s="8"/>
      <c r="BB5743" s="122"/>
      <c r="BC5743" s="141"/>
      <c r="BD5743" s="141"/>
      <c r="BE5743" s="141"/>
      <c r="BF5743" s="141"/>
      <c r="BG5743" s="142"/>
      <c r="BH5743" s="8"/>
      <c r="BI5743" s="8"/>
      <c r="BJ5743" s="8"/>
      <c r="BK5743" s="8"/>
      <c r="BL5743" s="122"/>
      <c r="BM5743" s="143"/>
      <c r="BN5743" s="143"/>
      <c r="BO5743" s="143"/>
      <c r="BP5743" s="143"/>
      <c r="BQ5743" s="144"/>
      <c r="BR5743" s="8"/>
      <c r="BS5743" s="8"/>
      <c r="BT5743" s="8"/>
      <c r="BU5743" s="8"/>
      <c r="BV5743" s="122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18" t="s">
        <v>5</v>
      </c>
      <c r="H5744" s="3">
        <v>2024</v>
      </c>
      <c r="I5744" s="20" t="s">
        <v>286</v>
      </c>
      <c r="J5744" s="185" t="s">
        <v>341</v>
      </c>
      <c r="K5744" s="185" t="s">
        <v>320</v>
      </c>
      <c r="L5744" s="187">
        <f t="shared" si="193"/>
        <v>0</v>
      </c>
      <c r="M5744" s="187">
        <f t="shared" si="194"/>
        <v>0</v>
      </c>
      <c r="N5744" s="186"/>
      <c r="O5744" s="53"/>
      <c r="P5744" s="53"/>
      <c r="Q5744" s="53"/>
      <c r="R5744" s="53"/>
      <c r="S5744" s="54"/>
      <c r="T5744" s="8"/>
      <c r="U5744" s="8"/>
      <c r="V5744" s="8"/>
      <c r="W5744" s="8"/>
      <c r="X5744" s="122"/>
      <c r="Y5744" s="135"/>
      <c r="Z5744" s="135"/>
      <c r="AA5744" s="135"/>
      <c r="AB5744" s="135"/>
      <c r="AC5744" s="136"/>
      <c r="AD5744" s="8"/>
      <c r="AE5744" s="8"/>
      <c r="AF5744" s="8"/>
      <c r="AG5744" s="8"/>
      <c r="AH5744" s="122"/>
      <c r="AI5744" s="137"/>
      <c r="AJ5744" s="137"/>
      <c r="AK5744" s="137"/>
      <c r="AL5744" s="137"/>
      <c r="AM5744" s="138"/>
      <c r="AN5744" s="8"/>
      <c r="AO5744" s="8"/>
      <c r="AP5744" s="8"/>
      <c r="AQ5744" s="8"/>
      <c r="AR5744" s="122"/>
      <c r="AS5744" s="139"/>
      <c r="AT5744" s="139"/>
      <c r="AU5744" s="139"/>
      <c r="AV5744" s="139"/>
      <c r="AW5744" s="140"/>
      <c r="AX5744" s="8"/>
      <c r="AY5744" s="8"/>
      <c r="AZ5744" s="8"/>
      <c r="BA5744" s="8"/>
      <c r="BB5744" s="122"/>
      <c r="BC5744" s="141"/>
      <c r="BD5744" s="141"/>
      <c r="BE5744" s="141"/>
      <c r="BF5744" s="141"/>
      <c r="BG5744" s="142"/>
      <c r="BH5744" s="8"/>
      <c r="BI5744" s="8"/>
      <c r="BJ5744" s="8"/>
      <c r="BK5744" s="8"/>
      <c r="BL5744" s="122"/>
      <c r="BM5744" s="143"/>
      <c r="BN5744" s="143"/>
      <c r="BO5744" s="143"/>
      <c r="BP5744" s="143"/>
      <c r="BQ5744" s="144"/>
      <c r="BR5744" s="8"/>
      <c r="BS5744" s="8"/>
      <c r="BT5744" s="8"/>
      <c r="BU5744" s="8"/>
      <c r="BV5744" s="122"/>
    </row>
    <row r="5745" spans="1:74" ht="28.8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18" t="s">
        <v>5</v>
      </c>
      <c r="H5745" s="3">
        <v>2024</v>
      </c>
      <c r="I5745" s="20" t="s">
        <v>286</v>
      </c>
      <c r="J5745" s="185" t="s">
        <v>342</v>
      </c>
      <c r="K5745" s="185" t="s">
        <v>320</v>
      </c>
      <c r="L5745" s="187">
        <f t="shared" si="193"/>
        <v>0</v>
      </c>
      <c r="M5745" s="187">
        <f t="shared" si="194"/>
        <v>0</v>
      </c>
      <c r="N5745" s="186"/>
      <c r="O5745" s="53"/>
      <c r="P5745" s="53"/>
      <c r="Q5745" s="53"/>
      <c r="R5745" s="53"/>
      <c r="S5745" s="54"/>
      <c r="T5745" s="8"/>
      <c r="U5745" s="8"/>
      <c r="V5745" s="8"/>
      <c r="W5745" s="8"/>
      <c r="X5745" s="122"/>
      <c r="Y5745" s="135"/>
      <c r="Z5745" s="135"/>
      <c r="AA5745" s="135"/>
      <c r="AB5745" s="135"/>
      <c r="AC5745" s="136"/>
      <c r="AD5745" s="8"/>
      <c r="AE5745" s="8"/>
      <c r="AF5745" s="8"/>
      <c r="AG5745" s="8"/>
      <c r="AH5745" s="122"/>
      <c r="AI5745" s="137"/>
      <c r="AJ5745" s="137"/>
      <c r="AK5745" s="137"/>
      <c r="AL5745" s="137"/>
      <c r="AM5745" s="138"/>
      <c r="AN5745" s="8"/>
      <c r="AO5745" s="8"/>
      <c r="AP5745" s="8"/>
      <c r="AQ5745" s="8"/>
      <c r="AR5745" s="122"/>
      <c r="AS5745" s="139"/>
      <c r="AT5745" s="139"/>
      <c r="AU5745" s="139"/>
      <c r="AV5745" s="139"/>
      <c r="AW5745" s="140"/>
      <c r="AX5745" s="8"/>
      <c r="AY5745" s="8"/>
      <c r="AZ5745" s="8"/>
      <c r="BA5745" s="8"/>
      <c r="BB5745" s="122"/>
      <c r="BC5745" s="141"/>
      <c r="BD5745" s="141"/>
      <c r="BE5745" s="141"/>
      <c r="BF5745" s="141"/>
      <c r="BG5745" s="142"/>
      <c r="BH5745" s="8"/>
      <c r="BI5745" s="8"/>
      <c r="BJ5745" s="8"/>
      <c r="BK5745" s="8"/>
      <c r="BL5745" s="122"/>
      <c r="BM5745" s="143"/>
      <c r="BN5745" s="143"/>
      <c r="BO5745" s="143"/>
      <c r="BP5745" s="143"/>
      <c r="BQ5745" s="144"/>
      <c r="BR5745" s="8"/>
      <c r="BS5745" s="8"/>
      <c r="BT5745" s="8"/>
      <c r="BU5745" s="8"/>
      <c r="BV5745" s="122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18" t="s">
        <v>5</v>
      </c>
      <c r="H5746" s="3">
        <v>2024</v>
      </c>
      <c r="I5746" s="20" t="s">
        <v>286</v>
      </c>
      <c r="J5746" s="185" t="s">
        <v>343</v>
      </c>
      <c r="K5746" s="185" t="s">
        <v>339</v>
      </c>
      <c r="L5746" s="187">
        <f t="shared" si="193"/>
        <v>0</v>
      </c>
      <c r="M5746" s="187">
        <f t="shared" si="194"/>
        <v>0</v>
      </c>
      <c r="N5746" s="186"/>
      <c r="O5746" s="53"/>
      <c r="P5746" s="53"/>
      <c r="Q5746" s="53"/>
      <c r="R5746" s="53"/>
      <c r="S5746" s="54"/>
      <c r="T5746" s="8"/>
      <c r="U5746" s="8"/>
      <c r="V5746" s="8"/>
      <c r="W5746" s="8"/>
      <c r="X5746" s="122"/>
      <c r="Y5746" s="135"/>
      <c r="Z5746" s="135"/>
      <c r="AA5746" s="135"/>
      <c r="AB5746" s="135"/>
      <c r="AC5746" s="136"/>
      <c r="AD5746" s="8"/>
      <c r="AE5746" s="8"/>
      <c r="AF5746" s="8"/>
      <c r="AG5746" s="8"/>
      <c r="AH5746" s="122"/>
      <c r="AI5746" s="137"/>
      <c r="AJ5746" s="137"/>
      <c r="AK5746" s="137"/>
      <c r="AL5746" s="137"/>
      <c r="AM5746" s="138"/>
      <c r="AN5746" s="8"/>
      <c r="AO5746" s="8"/>
      <c r="AP5746" s="8"/>
      <c r="AQ5746" s="8"/>
      <c r="AR5746" s="122"/>
      <c r="AS5746" s="139"/>
      <c r="AT5746" s="139"/>
      <c r="AU5746" s="139"/>
      <c r="AV5746" s="139"/>
      <c r="AW5746" s="140"/>
      <c r="AX5746" s="8"/>
      <c r="AY5746" s="8"/>
      <c r="AZ5746" s="8"/>
      <c r="BA5746" s="8"/>
      <c r="BB5746" s="122"/>
      <c r="BC5746" s="141"/>
      <c r="BD5746" s="141"/>
      <c r="BE5746" s="141"/>
      <c r="BF5746" s="141"/>
      <c r="BG5746" s="142"/>
      <c r="BH5746" s="8"/>
      <c r="BI5746" s="8"/>
      <c r="BJ5746" s="8"/>
      <c r="BK5746" s="8"/>
      <c r="BL5746" s="122"/>
      <c r="BM5746" s="143"/>
      <c r="BN5746" s="143"/>
      <c r="BO5746" s="143"/>
      <c r="BP5746" s="143"/>
      <c r="BQ5746" s="144"/>
      <c r="BR5746" s="8"/>
      <c r="BS5746" s="8"/>
      <c r="BT5746" s="8"/>
      <c r="BU5746" s="8"/>
      <c r="BV5746" s="122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18" t="s">
        <v>5</v>
      </c>
      <c r="H5747" s="3">
        <v>2024</v>
      </c>
      <c r="I5747" s="20" t="s">
        <v>288</v>
      </c>
      <c r="J5747" s="185" t="s">
        <v>344</v>
      </c>
      <c r="K5747" s="185" t="s">
        <v>318</v>
      </c>
      <c r="L5747" s="187">
        <f t="shared" si="193"/>
        <v>0</v>
      </c>
      <c r="M5747" s="187">
        <f t="shared" si="194"/>
        <v>0</v>
      </c>
      <c r="N5747" s="186"/>
      <c r="O5747" s="53"/>
      <c r="P5747" s="53"/>
      <c r="Q5747" s="53"/>
      <c r="R5747" s="53"/>
      <c r="S5747" s="54"/>
      <c r="T5747" s="8"/>
      <c r="U5747" s="8"/>
      <c r="V5747" s="8"/>
      <c r="W5747" s="8"/>
      <c r="X5747" s="122"/>
      <c r="Y5747" s="135"/>
      <c r="Z5747" s="135"/>
      <c r="AA5747" s="135"/>
      <c r="AB5747" s="135"/>
      <c r="AC5747" s="136"/>
      <c r="AD5747" s="8"/>
      <c r="AE5747" s="8"/>
      <c r="AF5747" s="8"/>
      <c r="AG5747" s="8"/>
      <c r="AH5747" s="122"/>
      <c r="AI5747" s="137"/>
      <c r="AJ5747" s="137"/>
      <c r="AK5747" s="137"/>
      <c r="AL5747" s="137"/>
      <c r="AM5747" s="138"/>
      <c r="AN5747" s="8"/>
      <c r="AO5747" s="8"/>
      <c r="AP5747" s="8"/>
      <c r="AQ5747" s="8"/>
      <c r="AR5747" s="122"/>
      <c r="AS5747" s="139"/>
      <c r="AT5747" s="139"/>
      <c r="AU5747" s="139"/>
      <c r="AV5747" s="139"/>
      <c r="AW5747" s="140"/>
      <c r="AX5747" s="8"/>
      <c r="AY5747" s="8"/>
      <c r="AZ5747" s="8"/>
      <c r="BA5747" s="8"/>
      <c r="BB5747" s="122"/>
      <c r="BC5747" s="141"/>
      <c r="BD5747" s="141"/>
      <c r="BE5747" s="141"/>
      <c r="BF5747" s="141"/>
      <c r="BG5747" s="142"/>
      <c r="BH5747" s="8"/>
      <c r="BI5747" s="8"/>
      <c r="BJ5747" s="8"/>
      <c r="BK5747" s="8"/>
      <c r="BL5747" s="122"/>
      <c r="BM5747" s="143"/>
      <c r="BN5747" s="143"/>
      <c r="BO5747" s="143"/>
      <c r="BP5747" s="143"/>
      <c r="BQ5747" s="144"/>
      <c r="BR5747" s="8"/>
      <c r="BS5747" s="8"/>
      <c r="BT5747" s="8"/>
      <c r="BU5747" s="8"/>
      <c r="BV5747" s="122"/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18" t="s">
        <v>5</v>
      </c>
      <c r="H5748" s="3">
        <v>2024</v>
      </c>
      <c r="I5748" s="20" t="s">
        <v>288</v>
      </c>
      <c r="J5748" s="184" t="s">
        <v>351</v>
      </c>
      <c r="K5748" s="184" t="s">
        <v>318</v>
      </c>
      <c r="L5748" s="187">
        <f t="shared" si="193"/>
        <v>2.4299999999999999E-2</v>
      </c>
      <c r="M5748" s="187">
        <f t="shared" si="194"/>
        <v>17.308</v>
      </c>
      <c r="N5748" s="186"/>
      <c r="O5748" s="53"/>
      <c r="P5748" s="53"/>
      <c r="Q5748" s="53"/>
      <c r="R5748" s="53"/>
      <c r="S5748" s="54"/>
      <c r="T5748" s="8"/>
      <c r="U5748" s="8"/>
      <c r="V5748" s="8"/>
      <c r="W5748" s="8"/>
      <c r="X5748" s="122"/>
      <c r="Y5748" s="135"/>
      <c r="Z5748" s="135"/>
      <c r="AA5748" s="135"/>
      <c r="AB5748" s="135"/>
      <c r="AC5748" s="136"/>
      <c r="AD5748" s="8"/>
      <c r="AE5748" s="8"/>
      <c r="AF5748" s="8"/>
      <c r="AG5748" s="8"/>
      <c r="AH5748" s="122"/>
      <c r="AI5748" s="137" t="s">
        <v>515</v>
      </c>
      <c r="AJ5748" s="137"/>
      <c r="AK5748" s="137"/>
      <c r="AL5748" s="137">
        <v>2.4299999999999999E-2</v>
      </c>
      <c r="AM5748" s="138">
        <v>17.308</v>
      </c>
      <c r="AN5748" s="8"/>
      <c r="AO5748" s="8"/>
      <c r="AP5748" s="8"/>
      <c r="AQ5748" s="8"/>
      <c r="AR5748" s="122"/>
      <c r="AS5748" s="139"/>
      <c r="AT5748" s="139"/>
      <c r="AU5748" s="139"/>
      <c r="AV5748" s="139"/>
      <c r="AW5748" s="140"/>
      <c r="AX5748" s="8"/>
      <c r="AY5748" s="8"/>
      <c r="AZ5748" s="8"/>
      <c r="BA5748" s="8"/>
      <c r="BB5748" s="122"/>
      <c r="BC5748" s="141"/>
      <c r="BD5748" s="141"/>
      <c r="BE5748" s="141"/>
      <c r="BF5748" s="141"/>
      <c r="BG5748" s="142"/>
      <c r="BH5748" s="8"/>
      <c r="BI5748" s="8"/>
      <c r="BJ5748" s="8"/>
      <c r="BK5748" s="8"/>
      <c r="BL5748" s="122"/>
      <c r="BM5748" s="143"/>
      <c r="BN5748" s="143"/>
      <c r="BO5748" s="143"/>
      <c r="BP5748" s="143"/>
      <c r="BQ5748" s="144"/>
      <c r="BR5748" s="8"/>
      <c r="BS5748" s="8"/>
      <c r="BT5748" s="8"/>
      <c r="BU5748" s="8"/>
      <c r="BV5748" s="122"/>
    </row>
    <row r="5749" spans="1:74" ht="28.8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18" t="s">
        <v>5</v>
      </c>
      <c r="H5749" s="3">
        <v>2024</v>
      </c>
      <c r="I5749" s="20" t="s">
        <v>288</v>
      </c>
      <c r="J5749" s="184" t="s">
        <v>352</v>
      </c>
      <c r="K5749" s="184" t="s">
        <v>321</v>
      </c>
      <c r="L5749" s="187">
        <f t="shared" si="193"/>
        <v>0</v>
      </c>
      <c r="M5749" s="187">
        <f t="shared" si="194"/>
        <v>0</v>
      </c>
      <c r="N5749" s="186"/>
      <c r="O5749" s="33"/>
      <c r="P5749" s="33"/>
      <c r="Q5749" s="33"/>
      <c r="R5749" s="33"/>
      <c r="S5749" s="42"/>
      <c r="T5749" s="2"/>
      <c r="U5749" s="2"/>
      <c r="V5749" s="2"/>
      <c r="W5749" s="2"/>
      <c r="X5749" s="55"/>
      <c r="Y5749" s="62"/>
      <c r="Z5749" s="62"/>
      <c r="AA5749" s="62"/>
      <c r="AB5749" s="62"/>
      <c r="AC5749" s="68"/>
      <c r="AD5749" s="2"/>
      <c r="AE5749" s="2"/>
      <c r="AF5749" s="2"/>
      <c r="AG5749" s="2"/>
      <c r="AH5749" s="55"/>
      <c r="AI5749" s="72"/>
      <c r="AJ5749" s="72"/>
      <c r="AK5749" s="72"/>
      <c r="AL5749" s="72"/>
      <c r="AM5749" s="80"/>
      <c r="AN5749" s="2"/>
      <c r="AO5749" s="2"/>
      <c r="AP5749" s="2"/>
      <c r="AQ5749" s="2"/>
      <c r="AR5749" s="55"/>
      <c r="AS5749" s="85"/>
      <c r="AT5749" s="85"/>
      <c r="AU5749" s="85"/>
      <c r="AV5749" s="85"/>
      <c r="AW5749" s="100"/>
      <c r="AX5749" s="2"/>
      <c r="AY5749" s="2"/>
      <c r="AZ5749" s="2"/>
      <c r="BA5749" s="2"/>
      <c r="BB5749" s="55"/>
      <c r="BC5749" s="105"/>
      <c r="BD5749" s="105"/>
      <c r="BE5749" s="105"/>
      <c r="BF5749" s="105"/>
      <c r="BG5749" s="109"/>
      <c r="BH5749" s="2"/>
      <c r="BI5749" s="2"/>
      <c r="BJ5749" s="2"/>
      <c r="BK5749" s="2"/>
      <c r="BL5749" s="55"/>
      <c r="BM5749" s="48"/>
      <c r="BN5749" s="48"/>
      <c r="BO5749" s="48"/>
      <c r="BP5749" s="48"/>
      <c r="BQ5749" s="117"/>
      <c r="BR5749" s="2"/>
      <c r="BS5749" s="2"/>
      <c r="BT5749" s="2"/>
      <c r="BU5749" s="2"/>
      <c r="BV5749" s="55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18" t="s">
        <v>5</v>
      </c>
      <c r="H5750" s="3">
        <v>2024</v>
      </c>
      <c r="I5750" s="20" t="s">
        <v>288</v>
      </c>
      <c r="J5750" s="184" t="s">
        <v>345</v>
      </c>
      <c r="K5750" s="184" t="s">
        <v>318</v>
      </c>
      <c r="L5750" s="187">
        <f t="shared" si="193"/>
        <v>0</v>
      </c>
      <c r="M5750" s="187">
        <f t="shared" si="194"/>
        <v>0</v>
      </c>
      <c r="N5750" s="186"/>
      <c r="O5750" s="34"/>
      <c r="P5750" s="33"/>
      <c r="Q5750" s="33"/>
      <c r="R5750" s="33"/>
      <c r="S5750" s="42"/>
      <c r="T5750" s="3"/>
      <c r="U5750" s="2"/>
      <c r="V5750" s="2"/>
      <c r="W5750" s="2"/>
      <c r="X5750" s="55"/>
      <c r="Y5750" s="64"/>
      <c r="Z5750" s="62"/>
      <c r="AA5750" s="62"/>
      <c r="AB5750" s="62"/>
      <c r="AC5750" s="68"/>
      <c r="AD5750" s="3"/>
      <c r="AE5750" s="2"/>
      <c r="AF5750" s="2"/>
      <c r="AG5750" s="2"/>
      <c r="AH5750" s="55"/>
      <c r="AI5750" s="73"/>
      <c r="AJ5750" s="72"/>
      <c r="AK5750" s="72"/>
      <c r="AL5750" s="72"/>
      <c r="AM5750" s="80"/>
      <c r="AN5750" s="3"/>
      <c r="AO5750" s="2"/>
      <c r="AP5750" s="2"/>
      <c r="AQ5750" s="2"/>
      <c r="AR5750" s="55"/>
      <c r="AS5750" s="86"/>
      <c r="AT5750" s="85"/>
      <c r="AU5750" s="85"/>
      <c r="AV5750" s="85"/>
      <c r="AW5750" s="100"/>
      <c r="AX5750" s="3"/>
      <c r="AY5750" s="2"/>
      <c r="AZ5750" s="2"/>
      <c r="BA5750" s="2"/>
      <c r="BB5750" s="55"/>
      <c r="BC5750" s="106"/>
      <c r="BD5750" s="105"/>
      <c r="BE5750" s="105"/>
      <c r="BF5750" s="105"/>
      <c r="BG5750" s="109"/>
      <c r="BH5750" s="3"/>
      <c r="BI5750" s="2"/>
      <c r="BJ5750" s="2"/>
      <c r="BK5750" s="2"/>
      <c r="BL5750" s="55"/>
      <c r="BM5750" s="49"/>
      <c r="BN5750" s="48"/>
      <c r="BO5750" s="48"/>
      <c r="BP5750" s="48"/>
      <c r="BQ5750" s="117"/>
      <c r="BR5750" s="3"/>
      <c r="BS5750" s="2"/>
      <c r="BT5750" s="2"/>
      <c r="BU5750" s="2"/>
      <c r="BV5750" s="55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18" t="s">
        <v>5</v>
      </c>
      <c r="H5751" s="3">
        <v>2024</v>
      </c>
      <c r="I5751" s="20" t="s">
        <v>289</v>
      </c>
      <c r="J5751" s="184" t="s">
        <v>268</v>
      </c>
      <c r="K5751" s="184" t="s">
        <v>318</v>
      </c>
      <c r="L5751" s="187">
        <f t="shared" si="193"/>
        <v>0</v>
      </c>
      <c r="M5751" s="187">
        <f t="shared" si="194"/>
        <v>0</v>
      </c>
      <c r="N5751" s="186"/>
      <c r="O5751" s="33"/>
      <c r="P5751" s="33"/>
      <c r="Q5751" s="33"/>
      <c r="R5751" s="33"/>
      <c r="S5751" s="42"/>
      <c r="T5751" s="2"/>
      <c r="U5751" s="2"/>
      <c r="V5751" s="2"/>
      <c r="W5751" s="2"/>
      <c r="X5751" s="55"/>
      <c r="Y5751" s="62"/>
      <c r="Z5751" s="62"/>
      <c r="AA5751" s="62"/>
      <c r="AB5751" s="62"/>
      <c r="AC5751" s="68"/>
      <c r="AD5751" s="2"/>
      <c r="AE5751" s="2"/>
      <c r="AF5751" s="2"/>
      <c r="AG5751" s="2"/>
      <c r="AH5751" s="55"/>
      <c r="AI5751" s="72"/>
      <c r="AJ5751" s="72"/>
      <c r="AK5751" s="72"/>
      <c r="AL5751" s="72"/>
      <c r="AM5751" s="80"/>
      <c r="AN5751" s="2"/>
      <c r="AO5751" s="2"/>
      <c r="AP5751" s="2"/>
      <c r="AQ5751" s="2"/>
      <c r="AR5751" s="55"/>
      <c r="AS5751" s="85"/>
      <c r="AT5751" s="85"/>
      <c r="AU5751" s="85"/>
      <c r="AV5751" s="85"/>
      <c r="AW5751" s="100"/>
      <c r="AX5751" s="2"/>
      <c r="AY5751" s="2"/>
      <c r="AZ5751" s="2"/>
      <c r="BA5751" s="2"/>
      <c r="BB5751" s="55"/>
      <c r="BC5751" s="105"/>
      <c r="BD5751" s="105"/>
      <c r="BE5751" s="105"/>
      <c r="BF5751" s="105"/>
      <c r="BG5751" s="109"/>
      <c r="BH5751" s="2"/>
      <c r="BI5751" s="2"/>
      <c r="BJ5751" s="2"/>
      <c r="BK5751" s="2"/>
      <c r="BL5751" s="55"/>
      <c r="BM5751" s="48"/>
      <c r="BN5751" s="48"/>
      <c r="BO5751" s="48"/>
      <c r="BP5751" s="48"/>
      <c r="BQ5751" s="117"/>
      <c r="BR5751" s="2"/>
      <c r="BS5751" s="2"/>
      <c r="BT5751" s="2"/>
      <c r="BU5751" s="2"/>
      <c r="BV5751" s="55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18" t="s">
        <v>5</v>
      </c>
      <c r="H5752" s="3">
        <v>2024</v>
      </c>
      <c r="I5752" s="20" t="s">
        <v>289</v>
      </c>
      <c r="J5752" s="184" t="s">
        <v>292</v>
      </c>
      <c r="K5752" s="184" t="s">
        <v>318</v>
      </c>
      <c r="L5752" s="187">
        <f t="shared" si="193"/>
        <v>0</v>
      </c>
      <c r="M5752" s="187">
        <f t="shared" si="194"/>
        <v>0</v>
      </c>
      <c r="N5752" s="186"/>
      <c r="O5752" s="33"/>
      <c r="P5752" s="33"/>
      <c r="Q5752" s="33"/>
      <c r="R5752" s="33"/>
      <c r="S5752" s="42"/>
      <c r="T5752" s="2"/>
      <c r="U5752" s="2"/>
      <c r="V5752" s="2"/>
      <c r="W5752" s="2"/>
      <c r="X5752" s="55"/>
      <c r="Y5752" s="62"/>
      <c r="Z5752" s="62"/>
      <c r="AA5752" s="62"/>
      <c r="AB5752" s="62"/>
      <c r="AC5752" s="68"/>
      <c r="AD5752" s="2"/>
      <c r="AE5752" s="2"/>
      <c r="AF5752" s="2"/>
      <c r="AG5752" s="2"/>
      <c r="AH5752" s="55"/>
      <c r="AI5752" s="72"/>
      <c r="AJ5752" s="72"/>
      <c r="AK5752" s="72"/>
      <c r="AL5752" s="72"/>
      <c r="AM5752" s="80"/>
      <c r="AN5752" s="2"/>
      <c r="AO5752" s="2"/>
      <c r="AP5752" s="2"/>
      <c r="AQ5752" s="2"/>
      <c r="AR5752" s="55"/>
      <c r="AS5752" s="85"/>
      <c r="AT5752" s="85"/>
      <c r="AU5752" s="85"/>
      <c r="AV5752" s="85"/>
      <c r="AW5752" s="100"/>
      <c r="AX5752" s="2"/>
      <c r="AY5752" s="2"/>
      <c r="AZ5752" s="2"/>
      <c r="BA5752" s="2"/>
      <c r="BB5752" s="55"/>
      <c r="BC5752" s="105"/>
      <c r="BD5752" s="105"/>
      <c r="BE5752" s="105"/>
      <c r="BF5752" s="105"/>
      <c r="BG5752" s="109"/>
      <c r="BH5752" s="2"/>
      <c r="BI5752" s="2"/>
      <c r="BJ5752" s="2"/>
      <c r="BK5752" s="2"/>
      <c r="BL5752" s="55"/>
      <c r="BM5752" s="48"/>
      <c r="BN5752" s="48"/>
      <c r="BO5752" s="48"/>
      <c r="BP5752" s="48"/>
      <c r="BQ5752" s="117"/>
      <c r="BR5752" s="2"/>
      <c r="BS5752" s="2"/>
      <c r="BT5752" s="2"/>
      <c r="BU5752" s="2"/>
      <c r="BV5752" s="55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18" t="s">
        <v>5</v>
      </c>
      <c r="H5753" s="3">
        <v>2024</v>
      </c>
      <c r="I5753" s="20" t="s">
        <v>285</v>
      </c>
      <c r="J5753" s="184" t="s">
        <v>293</v>
      </c>
      <c r="K5753" s="184" t="s">
        <v>318</v>
      </c>
      <c r="L5753" s="187">
        <f t="shared" si="193"/>
        <v>0</v>
      </c>
      <c r="M5753" s="187">
        <f t="shared" si="194"/>
        <v>0</v>
      </c>
      <c r="N5753" s="186"/>
      <c r="O5753" s="33"/>
      <c r="P5753" s="33"/>
      <c r="Q5753" s="33"/>
      <c r="R5753" s="34"/>
      <c r="S5753" s="42"/>
      <c r="T5753" s="2"/>
      <c r="U5753" s="2"/>
      <c r="V5753" s="2"/>
      <c r="W5753" s="3"/>
      <c r="X5753" s="55"/>
      <c r="Y5753" s="62"/>
      <c r="Z5753" s="62"/>
      <c r="AA5753" s="62"/>
      <c r="AB5753" s="64"/>
      <c r="AC5753" s="68"/>
      <c r="AD5753" s="2"/>
      <c r="AE5753" s="2"/>
      <c r="AF5753" s="2"/>
      <c r="AG5753" s="3"/>
      <c r="AH5753" s="55"/>
      <c r="AI5753" s="72"/>
      <c r="AJ5753" s="72"/>
      <c r="AK5753" s="72"/>
      <c r="AL5753" s="73"/>
      <c r="AM5753" s="80"/>
      <c r="AN5753" s="2"/>
      <c r="AO5753" s="2"/>
      <c r="AP5753" s="2"/>
      <c r="AQ5753" s="3"/>
      <c r="AR5753" s="55"/>
      <c r="AS5753" s="85"/>
      <c r="AT5753" s="85"/>
      <c r="AU5753" s="85"/>
      <c r="AV5753" s="86"/>
      <c r="AW5753" s="100"/>
      <c r="AX5753" s="2"/>
      <c r="AY5753" s="2"/>
      <c r="AZ5753" s="2"/>
      <c r="BA5753" s="3"/>
      <c r="BB5753" s="55"/>
      <c r="BC5753" s="105"/>
      <c r="BD5753" s="105"/>
      <c r="BE5753" s="105"/>
      <c r="BF5753" s="106"/>
      <c r="BG5753" s="109"/>
      <c r="BH5753" s="2"/>
      <c r="BI5753" s="2"/>
      <c r="BJ5753" s="2"/>
      <c r="BK5753" s="3"/>
      <c r="BL5753" s="55"/>
      <c r="BM5753" s="48"/>
      <c r="BN5753" s="48"/>
      <c r="BO5753" s="48"/>
      <c r="BP5753" s="49"/>
      <c r="BQ5753" s="117"/>
      <c r="BR5753" s="2"/>
      <c r="BS5753" s="2"/>
      <c r="BT5753" s="2"/>
      <c r="BU5753" s="3"/>
      <c r="BV5753" s="55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18" t="s">
        <v>5</v>
      </c>
      <c r="H5754" s="3">
        <v>2024</v>
      </c>
      <c r="I5754" s="20" t="s">
        <v>287</v>
      </c>
      <c r="J5754" s="184" t="s">
        <v>269</v>
      </c>
      <c r="K5754" s="184" t="s">
        <v>320</v>
      </c>
      <c r="L5754" s="187">
        <f t="shared" si="193"/>
        <v>0</v>
      </c>
      <c r="M5754" s="187">
        <f t="shared" si="194"/>
        <v>0</v>
      </c>
      <c r="N5754" s="186"/>
      <c r="O5754" s="33"/>
      <c r="P5754" s="33"/>
      <c r="Q5754" s="33"/>
      <c r="R5754" s="33"/>
      <c r="S5754" s="42"/>
      <c r="T5754" s="2"/>
      <c r="U5754" s="2"/>
      <c r="V5754" s="2"/>
      <c r="W5754" s="2"/>
      <c r="X5754" s="55"/>
      <c r="Y5754" s="62"/>
      <c r="Z5754" s="62"/>
      <c r="AA5754" s="62"/>
      <c r="AB5754" s="64"/>
      <c r="AC5754" s="68"/>
      <c r="AD5754" s="2"/>
      <c r="AE5754" s="2"/>
      <c r="AF5754" s="2"/>
      <c r="AG5754" s="2"/>
      <c r="AH5754" s="55"/>
      <c r="AI5754" s="72"/>
      <c r="AJ5754" s="72"/>
      <c r="AK5754" s="72"/>
      <c r="AL5754" s="72"/>
      <c r="AM5754" s="80"/>
      <c r="AN5754" s="2"/>
      <c r="AO5754" s="2"/>
      <c r="AP5754" s="2"/>
      <c r="AQ5754" s="2"/>
      <c r="AR5754" s="55"/>
      <c r="AS5754" s="85"/>
      <c r="AT5754" s="85"/>
      <c r="AU5754" s="85"/>
      <c r="AV5754" s="85"/>
      <c r="AW5754" s="100"/>
      <c r="AX5754" s="2"/>
      <c r="AY5754" s="2"/>
      <c r="AZ5754" s="2"/>
      <c r="BA5754" s="2"/>
      <c r="BB5754" s="55"/>
      <c r="BC5754" s="105"/>
      <c r="BD5754" s="105"/>
      <c r="BE5754" s="105"/>
      <c r="BF5754" s="105"/>
      <c r="BG5754" s="109"/>
      <c r="BH5754" s="2"/>
      <c r="BI5754" s="2"/>
      <c r="BJ5754" s="2"/>
      <c r="BK5754" s="2"/>
      <c r="BL5754" s="55"/>
      <c r="BM5754" s="48"/>
      <c r="BN5754" s="48"/>
      <c r="BO5754" s="48"/>
      <c r="BP5754" s="48"/>
      <c r="BQ5754" s="117"/>
      <c r="BR5754" s="2"/>
      <c r="BS5754" s="2"/>
      <c r="BT5754" s="2"/>
      <c r="BU5754" s="2"/>
      <c r="BV5754" s="55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18" t="s">
        <v>5</v>
      </c>
      <c r="H5755" s="3">
        <v>2024</v>
      </c>
      <c r="I5755" s="20" t="s">
        <v>287</v>
      </c>
      <c r="J5755" s="184" t="s">
        <v>270</v>
      </c>
      <c r="K5755" s="184" t="s">
        <v>320</v>
      </c>
      <c r="L5755" s="187">
        <f t="shared" si="193"/>
        <v>0</v>
      </c>
      <c r="M5755" s="187">
        <f t="shared" si="194"/>
        <v>0</v>
      </c>
      <c r="N5755" s="186"/>
      <c r="O5755" s="33"/>
      <c r="P5755" s="33"/>
      <c r="Q5755" s="33"/>
      <c r="R5755" s="33"/>
      <c r="S5755" s="42"/>
      <c r="T5755" s="2"/>
      <c r="U5755" s="2"/>
      <c r="V5755" s="2"/>
      <c r="W5755" s="2"/>
      <c r="X5755" s="55"/>
      <c r="Y5755" s="62"/>
      <c r="Z5755" s="62"/>
      <c r="AA5755" s="62"/>
      <c r="AB5755" s="62"/>
      <c r="AC5755" s="68"/>
      <c r="AD5755" s="2"/>
      <c r="AE5755" s="2"/>
      <c r="AF5755" s="2"/>
      <c r="AG5755" s="2"/>
      <c r="AH5755" s="55"/>
      <c r="AI5755" s="72"/>
      <c r="AJ5755" s="72"/>
      <c r="AK5755" s="72"/>
      <c r="AL5755" s="72"/>
      <c r="AM5755" s="80"/>
      <c r="AN5755" s="2"/>
      <c r="AO5755" s="2"/>
      <c r="AP5755" s="2"/>
      <c r="AQ5755" s="2"/>
      <c r="AR5755" s="55"/>
      <c r="AS5755" s="85"/>
      <c r="AT5755" s="85"/>
      <c r="AU5755" s="85"/>
      <c r="AV5755" s="85"/>
      <c r="AW5755" s="100"/>
      <c r="AX5755" s="2"/>
      <c r="AY5755" s="2"/>
      <c r="AZ5755" s="2"/>
      <c r="BA5755" s="2"/>
      <c r="BB5755" s="55"/>
      <c r="BC5755" s="105"/>
      <c r="BD5755" s="105"/>
      <c r="BE5755" s="105"/>
      <c r="BF5755" s="105"/>
      <c r="BG5755" s="109"/>
      <c r="BH5755" s="2"/>
      <c r="BI5755" s="2"/>
      <c r="BJ5755" s="2"/>
      <c r="BK5755" s="2"/>
      <c r="BL5755" s="55"/>
      <c r="BM5755" s="48"/>
      <c r="BN5755" s="48"/>
      <c r="BO5755" s="48"/>
      <c r="BP5755" s="48"/>
      <c r="BQ5755" s="117"/>
      <c r="BR5755" s="2"/>
      <c r="BS5755" s="2"/>
      <c r="BT5755" s="2"/>
      <c r="BU5755" s="2"/>
      <c r="BV5755" s="55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18" t="s">
        <v>5</v>
      </c>
      <c r="H5756" s="3">
        <v>2024</v>
      </c>
      <c r="I5756" s="20" t="s">
        <v>290</v>
      </c>
      <c r="J5756" s="184" t="s">
        <v>271</v>
      </c>
      <c r="K5756" s="184" t="s">
        <v>321</v>
      </c>
      <c r="L5756" s="187">
        <f t="shared" si="193"/>
        <v>0</v>
      </c>
      <c r="M5756" s="187">
        <f t="shared" si="194"/>
        <v>0</v>
      </c>
      <c r="N5756" s="186"/>
      <c r="O5756" s="33"/>
      <c r="P5756" s="33"/>
      <c r="Q5756" s="33"/>
      <c r="R5756" s="33"/>
      <c r="S5756" s="42"/>
      <c r="T5756" s="2"/>
      <c r="U5756" s="2"/>
      <c r="V5756" s="2"/>
      <c r="W5756" s="2"/>
      <c r="X5756" s="55"/>
      <c r="Y5756" s="62"/>
      <c r="Z5756" s="62"/>
      <c r="AA5756" s="62"/>
      <c r="AB5756" s="62"/>
      <c r="AC5756" s="68"/>
      <c r="AD5756" s="2"/>
      <c r="AE5756" s="2"/>
      <c r="AF5756" s="2"/>
      <c r="AG5756" s="2"/>
      <c r="AH5756" s="55"/>
      <c r="AI5756" s="72"/>
      <c r="AJ5756" s="72"/>
      <c r="AK5756" s="72"/>
      <c r="AL5756" s="72"/>
      <c r="AM5756" s="80"/>
      <c r="AN5756" s="2"/>
      <c r="AO5756" s="2"/>
      <c r="AP5756" s="2"/>
      <c r="AQ5756" s="2"/>
      <c r="AR5756" s="55"/>
      <c r="AS5756" s="85"/>
      <c r="AT5756" s="85"/>
      <c r="AU5756" s="85"/>
      <c r="AV5756" s="85"/>
      <c r="AW5756" s="100"/>
      <c r="AX5756" s="2"/>
      <c r="AY5756" s="2"/>
      <c r="AZ5756" s="2"/>
      <c r="BA5756" s="2"/>
      <c r="BB5756" s="55"/>
      <c r="BC5756" s="105"/>
      <c r="BD5756" s="105"/>
      <c r="BE5756" s="105"/>
      <c r="BF5756" s="105"/>
      <c r="BG5756" s="109"/>
      <c r="BH5756" s="2"/>
      <c r="BI5756" s="2"/>
      <c r="BJ5756" s="2"/>
      <c r="BK5756" s="2"/>
      <c r="BL5756" s="55"/>
      <c r="BM5756" s="48"/>
      <c r="BN5756" s="48"/>
      <c r="BO5756" s="48"/>
      <c r="BP5756" s="48"/>
      <c r="BQ5756" s="117"/>
      <c r="BR5756" s="2"/>
      <c r="BS5756" s="2"/>
      <c r="BT5756" s="2"/>
      <c r="BU5756" s="2"/>
      <c r="BV5756" s="55"/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18" t="s">
        <v>5</v>
      </c>
      <c r="H5757" s="3">
        <v>2024</v>
      </c>
      <c r="I5757" s="20" t="s">
        <v>284</v>
      </c>
      <c r="J5757" s="184" t="s">
        <v>294</v>
      </c>
      <c r="K5757" s="184" t="s">
        <v>320</v>
      </c>
      <c r="L5757" s="187">
        <f t="shared" si="193"/>
        <v>0</v>
      </c>
      <c r="M5757" s="187">
        <f t="shared" si="194"/>
        <v>0</v>
      </c>
      <c r="N5757" s="186"/>
      <c r="O5757" s="33"/>
      <c r="P5757" s="33"/>
      <c r="Q5757" s="33"/>
      <c r="R5757" s="33"/>
      <c r="S5757" s="42"/>
      <c r="T5757" s="2"/>
      <c r="U5757" s="2"/>
      <c r="V5757" s="2"/>
      <c r="W5757" s="2"/>
      <c r="X5757" s="55"/>
      <c r="Y5757" s="62"/>
      <c r="Z5757" s="62"/>
      <c r="AA5757" s="62"/>
      <c r="AB5757" s="62"/>
      <c r="AC5757" s="68"/>
      <c r="AD5757" s="2"/>
      <c r="AE5757" s="2"/>
      <c r="AF5757" s="2"/>
      <c r="AG5757" s="2"/>
      <c r="AH5757" s="55"/>
      <c r="AI5757" s="72"/>
      <c r="AJ5757" s="72"/>
      <c r="AK5757" s="72"/>
      <c r="AL5757" s="72"/>
      <c r="AM5757" s="80"/>
      <c r="AN5757" s="2"/>
      <c r="AO5757" s="2"/>
      <c r="AP5757" s="2"/>
      <c r="AQ5757" s="2"/>
      <c r="AR5757" s="55"/>
      <c r="AS5757" s="85"/>
      <c r="AT5757" s="85"/>
      <c r="AU5757" s="85"/>
      <c r="AV5757" s="85"/>
      <c r="AW5757" s="100"/>
      <c r="AX5757" s="2"/>
      <c r="AY5757" s="2"/>
      <c r="AZ5757" s="2"/>
      <c r="BA5757" s="2"/>
      <c r="BB5757" s="55"/>
      <c r="BC5757" s="105"/>
      <c r="BD5757" s="105"/>
      <c r="BE5757" s="105"/>
      <c r="BF5757" s="105"/>
      <c r="BG5757" s="109"/>
      <c r="BH5757" s="2"/>
      <c r="BI5757" s="2"/>
      <c r="BJ5757" s="2"/>
      <c r="BK5757" s="2"/>
      <c r="BL5757" s="55"/>
      <c r="BM5757" s="48"/>
      <c r="BN5757" s="48"/>
      <c r="BO5757" s="48"/>
      <c r="BP5757" s="48"/>
      <c r="BQ5757" s="117"/>
      <c r="BR5757" s="2"/>
      <c r="BS5757" s="2"/>
      <c r="BT5757" s="2"/>
      <c r="BU5757" s="2"/>
      <c r="BV5757" s="55"/>
    </row>
    <row r="5758" spans="1:74" ht="28.8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18" t="s">
        <v>5</v>
      </c>
      <c r="H5758" s="3">
        <v>2024</v>
      </c>
      <c r="I5758" s="20" t="s">
        <v>284</v>
      </c>
      <c r="J5758" s="184" t="s">
        <v>346</v>
      </c>
      <c r="K5758" s="184" t="s">
        <v>320</v>
      </c>
      <c r="L5758" s="187">
        <f t="shared" si="193"/>
        <v>0</v>
      </c>
      <c r="M5758" s="187">
        <f t="shared" si="194"/>
        <v>0</v>
      </c>
      <c r="N5758" s="186"/>
      <c r="O5758" s="33"/>
      <c r="P5758" s="33"/>
      <c r="Q5758" s="33"/>
      <c r="R5758" s="33"/>
      <c r="S5758" s="42"/>
      <c r="T5758" s="2"/>
      <c r="U5758" s="2"/>
      <c r="V5758" s="2"/>
      <c r="W5758" s="2"/>
      <c r="X5758" s="55"/>
      <c r="Y5758" s="62"/>
      <c r="Z5758" s="62"/>
      <c r="AA5758" s="62"/>
      <c r="AB5758" s="62"/>
      <c r="AC5758" s="68"/>
      <c r="AD5758" s="2"/>
      <c r="AE5758" s="2"/>
      <c r="AF5758" s="2"/>
      <c r="AG5758" s="2"/>
      <c r="AH5758" s="55"/>
      <c r="AI5758" s="72"/>
      <c r="AJ5758" s="72"/>
      <c r="AK5758" s="72"/>
      <c r="AL5758" s="72"/>
      <c r="AM5758" s="80"/>
      <c r="AN5758" s="2"/>
      <c r="AO5758" s="2"/>
      <c r="AP5758" s="2"/>
      <c r="AQ5758" s="2"/>
      <c r="AR5758" s="55"/>
      <c r="AS5758" s="85"/>
      <c r="AT5758" s="85"/>
      <c r="AU5758" s="85"/>
      <c r="AV5758" s="85"/>
      <c r="AW5758" s="100"/>
      <c r="AX5758" s="2"/>
      <c r="AY5758" s="2"/>
      <c r="AZ5758" s="2"/>
      <c r="BA5758" s="2"/>
      <c r="BB5758" s="55"/>
      <c r="BC5758" s="105"/>
      <c r="BD5758" s="105"/>
      <c r="BE5758" s="105"/>
      <c r="BF5758" s="105"/>
      <c r="BG5758" s="109"/>
      <c r="BH5758" s="2"/>
      <c r="BI5758" s="2"/>
      <c r="BJ5758" s="2"/>
      <c r="BK5758" s="2"/>
      <c r="BL5758" s="55"/>
      <c r="BM5758" s="48"/>
      <c r="BN5758" s="48"/>
      <c r="BO5758" s="48"/>
      <c r="BP5758" s="48"/>
      <c r="BQ5758" s="117"/>
      <c r="BR5758" s="2"/>
      <c r="BS5758" s="2"/>
      <c r="BT5758" s="2"/>
      <c r="BU5758" s="2"/>
      <c r="BV5758" s="55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18" t="s">
        <v>5</v>
      </c>
      <c r="H5759" s="3">
        <v>2024</v>
      </c>
      <c r="I5759" s="20" t="s">
        <v>284</v>
      </c>
      <c r="J5759" s="184" t="s">
        <v>295</v>
      </c>
      <c r="K5759" s="184" t="s">
        <v>320</v>
      </c>
      <c r="L5759" s="187">
        <f t="shared" si="193"/>
        <v>0</v>
      </c>
      <c r="M5759" s="187">
        <f t="shared" si="194"/>
        <v>0</v>
      </c>
      <c r="N5759" s="186"/>
      <c r="O5759" s="33"/>
      <c r="P5759" s="33"/>
      <c r="Q5759" s="33"/>
      <c r="R5759" s="33"/>
      <c r="S5759" s="42"/>
      <c r="T5759" s="2"/>
      <c r="U5759" s="2"/>
      <c r="V5759" s="2"/>
      <c r="W5759" s="2"/>
      <c r="X5759" s="55"/>
      <c r="Y5759" s="62"/>
      <c r="Z5759" s="62"/>
      <c r="AA5759" s="62"/>
      <c r="AB5759" s="62"/>
      <c r="AC5759" s="68"/>
      <c r="AD5759" s="2"/>
      <c r="AE5759" s="2"/>
      <c r="AF5759" s="2"/>
      <c r="AG5759" s="2"/>
      <c r="AH5759" s="55"/>
      <c r="AI5759" s="72"/>
      <c r="AJ5759" s="72"/>
      <c r="AK5759" s="72"/>
      <c r="AL5759" s="72"/>
      <c r="AM5759" s="80"/>
      <c r="AN5759" s="2"/>
      <c r="AO5759" s="2"/>
      <c r="AP5759" s="2"/>
      <c r="AQ5759" s="2"/>
      <c r="AR5759" s="55"/>
      <c r="AS5759" s="85"/>
      <c r="AT5759" s="85"/>
      <c r="AU5759" s="85"/>
      <c r="AV5759" s="85"/>
      <c r="AW5759" s="100"/>
      <c r="AX5759" s="2"/>
      <c r="AY5759" s="2"/>
      <c r="AZ5759" s="2"/>
      <c r="BA5759" s="2"/>
      <c r="BB5759" s="55"/>
      <c r="BC5759" s="105"/>
      <c r="BD5759" s="105"/>
      <c r="BE5759" s="105"/>
      <c r="BF5759" s="105"/>
      <c r="BG5759" s="109"/>
      <c r="BH5759" s="2"/>
      <c r="BI5759" s="2"/>
      <c r="BJ5759" s="2"/>
      <c r="BK5759" s="2"/>
      <c r="BL5759" s="55"/>
      <c r="BM5759" s="48"/>
      <c r="BN5759" s="48"/>
      <c r="BO5759" s="48"/>
      <c r="BP5759" s="48"/>
      <c r="BQ5759" s="117"/>
      <c r="BR5759" s="2"/>
      <c r="BS5759" s="2"/>
      <c r="BT5759" s="2"/>
      <c r="BU5759" s="2"/>
      <c r="BV5759" s="55"/>
    </row>
    <row r="5760" spans="1:74" ht="28.8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18" t="s">
        <v>5</v>
      </c>
      <c r="H5760" s="3">
        <v>2024</v>
      </c>
      <c r="I5760" s="20" t="s">
        <v>290</v>
      </c>
      <c r="J5760" s="184" t="s">
        <v>299</v>
      </c>
      <c r="K5760" s="184" t="s">
        <v>318</v>
      </c>
      <c r="L5760" s="187">
        <f t="shared" si="193"/>
        <v>0</v>
      </c>
      <c r="M5760" s="187">
        <f t="shared" si="194"/>
        <v>0</v>
      </c>
      <c r="N5760" s="186"/>
      <c r="O5760" s="33"/>
      <c r="P5760" s="33"/>
      <c r="Q5760" s="33"/>
      <c r="R5760" s="33"/>
      <c r="S5760" s="42"/>
      <c r="T5760" s="2"/>
      <c r="U5760" s="2"/>
      <c r="V5760" s="2"/>
      <c r="W5760" s="2"/>
      <c r="X5760" s="55"/>
      <c r="Y5760" s="62"/>
      <c r="Z5760" s="62"/>
      <c r="AA5760" s="62"/>
      <c r="AB5760" s="62"/>
      <c r="AC5760" s="68"/>
      <c r="AD5760" s="2"/>
      <c r="AE5760" s="2"/>
      <c r="AF5760" s="2"/>
      <c r="AG5760" s="2"/>
      <c r="AH5760" s="55"/>
      <c r="AI5760" s="72"/>
      <c r="AJ5760" s="72"/>
      <c r="AK5760" s="72"/>
      <c r="AL5760" s="72"/>
      <c r="AM5760" s="80"/>
      <c r="AN5760" s="2"/>
      <c r="AO5760" s="2"/>
      <c r="AP5760" s="2"/>
      <c r="AQ5760" s="2"/>
      <c r="AR5760" s="55"/>
      <c r="AS5760" s="85"/>
      <c r="AT5760" s="85"/>
      <c r="AU5760" s="85"/>
      <c r="AV5760" s="85"/>
      <c r="AW5760" s="100"/>
      <c r="AX5760" s="2"/>
      <c r="AY5760" s="2"/>
      <c r="AZ5760" s="2"/>
      <c r="BA5760" s="2"/>
      <c r="BB5760" s="55"/>
      <c r="BC5760" s="105"/>
      <c r="BD5760" s="105"/>
      <c r="BE5760" s="105"/>
      <c r="BF5760" s="105"/>
      <c r="BG5760" s="109"/>
      <c r="BH5760" s="2"/>
      <c r="BI5760" s="2"/>
      <c r="BJ5760" s="2"/>
      <c r="BK5760" s="2"/>
      <c r="BL5760" s="55"/>
      <c r="BM5760" s="48"/>
      <c r="BN5760" s="48"/>
      <c r="BO5760" s="48"/>
      <c r="BP5760" s="48"/>
      <c r="BQ5760" s="117"/>
      <c r="BR5760" s="2"/>
      <c r="BS5760" s="2"/>
      <c r="BT5760" s="2"/>
      <c r="BU5760" s="2"/>
      <c r="BV5760" s="55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18" t="s">
        <v>5</v>
      </c>
      <c r="H5761" s="3">
        <v>2024</v>
      </c>
      <c r="I5761" s="20" t="s">
        <v>315</v>
      </c>
      <c r="J5761" s="184" t="s">
        <v>347</v>
      </c>
      <c r="K5761" s="184" t="s">
        <v>320</v>
      </c>
      <c r="L5761" s="187">
        <f t="shared" si="193"/>
        <v>0</v>
      </c>
      <c r="M5761" s="187">
        <f t="shared" si="194"/>
        <v>0</v>
      </c>
      <c r="N5761" s="186"/>
      <c r="O5761" s="33"/>
      <c r="P5761" s="33"/>
      <c r="Q5761" s="33"/>
      <c r="R5761" s="33"/>
      <c r="S5761" s="42"/>
      <c r="T5761" s="2"/>
      <c r="U5761" s="2"/>
      <c r="V5761" s="2"/>
      <c r="W5761" s="2"/>
      <c r="X5761" s="55"/>
      <c r="Y5761" s="62"/>
      <c r="Z5761" s="62"/>
      <c r="AA5761" s="62"/>
      <c r="AB5761" s="62"/>
      <c r="AC5761" s="68"/>
      <c r="AD5761" s="2"/>
      <c r="AE5761" s="2"/>
      <c r="AF5761" s="2"/>
      <c r="AG5761" s="2"/>
      <c r="AH5761" s="55"/>
      <c r="AI5761" s="72"/>
      <c r="AJ5761" s="72"/>
      <c r="AK5761" s="72"/>
      <c r="AL5761" s="72"/>
      <c r="AM5761" s="80"/>
      <c r="AN5761" s="2"/>
      <c r="AO5761" s="2"/>
      <c r="AP5761" s="2"/>
      <c r="AQ5761" s="2"/>
      <c r="AR5761" s="55"/>
      <c r="AS5761" s="85"/>
      <c r="AT5761" s="85"/>
      <c r="AU5761" s="85"/>
      <c r="AV5761" s="85"/>
      <c r="AW5761" s="100"/>
      <c r="AX5761" s="2"/>
      <c r="AY5761" s="2"/>
      <c r="AZ5761" s="2"/>
      <c r="BA5761" s="2"/>
      <c r="BB5761" s="55"/>
      <c r="BC5761" s="105"/>
      <c r="BD5761" s="105"/>
      <c r="BE5761" s="105"/>
      <c r="BF5761" s="105"/>
      <c r="BG5761" s="109"/>
      <c r="BH5761" s="2"/>
      <c r="BI5761" s="2"/>
      <c r="BJ5761" s="2"/>
      <c r="BK5761" s="2"/>
      <c r="BL5761" s="55"/>
      <c r="BM5761" s="48"/>
      <c r="BN5761" s="48"/>
      <c r="BO5761" s="48"/>
      <c r="BP5761" s="48"/>
      <c r="BQ5761" s="117"/>
      <c r="BR5761" s="2"/>
      <c r="BS5761" s="2"/>
      <c r="BT5761" s="2"/>
      <c r="BU5761" s="2"/>
      <c r="BV5761" s="55"/>
    </row>
    <row r="5762" spans="1:74" ht="28.8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18" t="s">
        <v>5</v>
      </c>
      <c r="H5762" s="3">
        <v>2024</v>
      </c>
      <c r="I5762" s="20" t="s">
        <v>315</v>
      </c>
      <c r="J5762" s="184" t="s">
        <v>296</v>
      </c>
      <c r="K5762" s="184" t="s">
        <v>321</v>
      </c>
      <c r="L5762" s="187">
        <f t="shared" si="193"/>
        <v>0</v>
      </c>
      <c r="M5762" s="187">
        <f t="shared" si="194"/>
        <v>0</v>
      </c>
      <c r="N5762" s="186"/>
      <c r="O5762" s="33"/>
      <c r="P5762" s="33"/>
      <c r="Q5762" s="33"/>
      <c r="R5762" s="33"/>
      <c r="S5762" s="42"/>
      <c r="T5762" s="2"/>
      <c r="U5762" s="2"/>
      <c r="V5762" s="2"/>
      <c r="W5762" s="2"/>
      <c r="X5762" s="55"/>
      <c r="Y5762" s="62"/>
      <c r="Z5762" s="62"/>
      <c r="AA5762" s="62"/>
      <c r="AB5762" s="62"/>
      <c r="AC5762" s="68"/>
      <c r="AD5762" s="2"/>
      <c r="AE5762" s="2"/>
      <c r="AF5762" s="2"/>
      <c r="AG5762" s="2"/>
      <c r="AH5762" s="55"/>
      <c r="AI5762" s="72"/>
      <c r="AJ5762" s="72"/>
      <c r="AK5762" s="72"/>
      <c r="AL5762" s="72"/>
      <c r="AM5762" s="80"/>
      <c r="AN5762" s="2"/>
      <c r="AO5762" s="2"/>
      <c r="AP5762" s="2"/>
      <c r="AQ5762" s="2"/>
      <c r="AR5762" s="55"/>
      <c r="AS5762" s="85"/>
      <c r="AT5762" s="85"/>
      <c r="AU5762" s="85"/>
      <c r="AV5762" s="85"/>
      <c r="AW5762" s="100"/>
      <c r="AX5762" s="2"/>
      <c r="AY5762" s="2"/>
      <c r="AZ5762" s="2"/>
      <c r="BA5762" s="2"/>
      <c r="BB5762" s="55"/>
      <c r="BC5762" s="105"/>
      <c r="BD5762" s="105"/>
      <c r="BE5762" s="105"/>
      <c r="BF5762" s="105"/>
      <c r="BG5762" s="109"/>
      <c r="BH5762" s="2"/>
      <c r="BI5762" s="2"/>
      <c r="BJ5762" s="2"/>
      <c r="BK5762" s="2"/>
      <c r="BL5762" s="55"/>
      <c r="BM5762" s="48"/>
      <c r="BN5762" s="48"/>
      <c r="BO5762" s="48"/>
      <c r="BP5762" s="48"/>
      <c r="BQ5762" s="117"/>
      <c r="BR5762" s="2"/>
      <c r="BS5762" s="2"/>
      <c r="BT5762" s="2"/>
      <c r="BU5762" s="2"/>
      <c r="BV5762" s="55"/>
    </row>
    <row r="5763" spans="1:74" ht="28.8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18" t="s">
        <v>5</v>
      </c>
      <c r="H5763" s="3">
        <v>2024</v>
      </c>
      <c r="I5763" s="20" t="s">
        <v>316</v>
      </c>
      <c r="J5763" s="184" t="s">
        <v>297</v>
      </c>
      <c r="K5763" s="184" t="s">
        <v>318</v>
      </c>
      <c r="L5763" s="187">
        <f t="shared" si="193"/>
        <v>0</v>
      </c>
      <c r="M5763" s="187">
        <f t="shared" si="194"/>
        <v>0</v>
      </c>
      <c r="N5763" s="186"/>
      <c r="O5763" s="33"/>
      <c r="P5763" s="33"/>
      <c r="Q5763" s="33"/>
      <c r="R5763" s="33"/>
      <c r="S5763" s="42"/>
      <c r="T5763" s="2"/>
      <c r="U5763" s="2"/>
      <c r="V5763" s="2"/>
      <c r="W5763" s="2"/>
      <c r="X5763" s="55"/>
      <c r="Y5763" s="62"/>
      <c r="Z5763" s="62"/>
      <c r="AA5763" s="62"/>
      <c r="AB5763" s="62"/>
      <c r="AC5763" s="68"/>
      <c r="AD5763" s="2"/>
      <c r="AE5763" s="2"/>
      <c r="AF5763" s="2"/>
      <c r="AG5763" s="2"/>
      <c r="AH5763" s="55"/>
      <c r="AI5763" s="72"/>
      <c r="AJ5763" s="72"/>
      <c r="AK5763" s="72"/>
      <c r="AL5763" s="72"/>
      <c r="AM5763" s="80"/>
      <c r="AN5763" s="2"/>
      <c r="AO5763" s="2"/>
      <c r="AP5763" s="2"/>
      <c r="AQ5763" s="2"/>
      <c r="AR5763" s="55"/>
      <c r="AS5763" s="85"/>
      <c r="AT5763" s="85"/>
      <c r="AU5763" s="85"/>
      <c r="AV5763" s="85"/>
      <c r="AW5763" s="100"/>
      <c r="AX5763" s="2"/>
      <c r="AY5763" s="2"/>
      <c r="AZ5763" s="2"/>
      <c r="BA5763" s="2"/>
      <c r="BB5763" s="55"/>
      <c r="BC5763" s="105"/>
      <c r="BD5763" s="105"/>
      <c r="BE5763" s="105"/>
      <c r="BF5763" s="105"/>
      <c r="BG5763" s="109"/>
      <c r="BH5763" s="2"/>
      <c r="BI5763" s="2"/>
      <c r="BJ5763" s="2"/>
      <c r="BK5763" s="2"/>
      <c r="BL5763" s="55"/>
      <c r="BM5763" s="48"/>
      <c r="BN5763" s="48"/>
      <c r="BO5763" s="48"/>
      <c r="BP5763" s="48"/>
      <c r="BQ5763" s="117"/>
      <c r="BR5763" s="2"/>
      <c r="BS5763" s="2"/>
      <c r="BT5763" s="2"/>
      <c r="BU5763" s="2"/>
      <c r="BV5763" s="55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18" t="s">
        <v>5</v>
      </c>
      <c r="H5764" s="3">
        <v>2024</v>
      </c>
      <c r="I5764" s="20" t="s">
        <v>316</v>
      </c>
      <c r="J5764" s="185" t="s">
        <v>348</v>
      </c>
      <c r="K5764" s="185" t="s">
        <v>320</v>
      </c>
      <c r="L5764" s="187">
        <f t="shared" si="193"/>
        <v>0</v>
      </c>
      <c r="M5764" s="187">
        <f t="shared" si="194"/>
        <v>0</v>
      </c>
      <c r="N5764" s="186"/>
      <c r="O5764" s="33"/>
      <c r="P5764" s="33"/>
      <c r="Q5764" s="33"/>
      <c r="R5764" s="33"/>
      <c r="S5764" s="42"/>
      <c r="T5764" s="2"/>
      <c r="U5764" s="2"/>
      <c r="V5764" s="2"/>
      <c r="W5764" s="2"/>
      <c r="X5764" s="55"/>
      <c r="Y5764" s="62"/>
      <c r="Z5764" s="62"/>
      <c r="AA5764" s="62"/>
      <c r="AB5764" s="62"/>
      <c r="AC5764" s="68"/>
      <c r="AD5764" s="2"/>
      <c r="AE5764" s="2"/>
      <c r="AF5764" s="2"/>
      <c r="AG5764" s="2"/>
      <c r="AH5764" s="55"/>
      <c r="AI5764" s="72"/>
      <c r="AJ5764" s="72"/>
      <c r="AK5764" s="72"/>
      <c r="AL5764" s="72"/>
      <c r="AM5764" s="80"/>
      <c r="AN5764" s="2"/>
      <c r="AO5764" s="2"/>
      <c r="AP5764" s="2"/>
      <c r="AQ5764" s="2"/>
      <c r="AR5764" s="55"/>
      <c r="AS5764" s="85"/>
      <c r="AT5764" s="85"/>
      <c r="AU5764" s="85"/>
      <c r="AV5764" s="85"/>
      <c r="AW5764" s="100"/>
      <c r="AX5764" s="2"/>
      <c r="AY5764" s="2"/>
      <c r="AZ5764" s="2"/>
      <c r="BA5764" s="2"/>
      <c r="BB5764" s="55"/>
      <c r="BC5764" s="105"/>
      <c r="BD5764" s="105"/>
      <c r="BE5764" s="105"/>
      <c r="BF5764" s="105"/>
      <c r="BG5764" s="109"/>
      <c r="BH5764" s="2"/>
      <c r="BI5764" s="2"/>
      <c r="BJ5764" s="2"/>
      <c r="BK5764" s="2"/>
      <c r="BL5764" s="55"/>
      <c r="BM5764" s="48"/>
      <c r="BN5764" s="48"/>
      <c r="BO5764" s="48"/>
      <c r="BP5764" s="48"/>
      <c r="BQ5764" s="117"/>
      <c r="BR5764" s="2"/>
      <c r="BS5764" s="2"/>
      <c r="BT5764" s="2"/>
      <c r="BU5764" s="2"/>
      <c r="BV5764" s="55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18" t="s">
        <v>5</v>
      </c>
      <c r="H5765" s="3">
        <v>2024</v>
      </c>
      <c r="I5765" s="20" t="s">
        <v>282</v>
      </c>
      <c r="J5765" s="184" t="s">
        <v>272</v>
      </c>
      <c r="K5765" s="184" t="s">
        <v>321</v>
      </c>
      <c r="L5765" s="187">
        <f t="shared" si="193"/>
        <v>0</v>
      </c>
      <c r="M5765" s="187">
        <f t="shared" si="194"/>
        <v>0</v>
      </c>
      <c r="N5765" s="186"/>
      <c r="O5765" s="33"/>
      <c r="P5765" s="33"/>
      <c r="Q5765" s="33"/>
      <c r="R5765" s="33"/>
      <c r="S5765" s="42"/>
      <c r="T5765" s="2"/>
      <c r="U5765" s="2"/>
      <c r="V5765" s="2"/>
      <c r="W5765" s="2"/>
      <c r="X5765" s="55"/>
      <c r="Y5765" s="62"/>
      <c r="Z5765" s="62"/>
      <c r="AA5765" s="62"/>
      <c r="AB5765" s="62"/>
      <c r="AC5765" s="68"/>
      <c r="AD5765" s="2"/>
      <c r="AE5765" s="2"/>
      <c r="AF5765" s="2"/>
      <c r="AG5765" s="2"/>
      <c r="AH5765" s="55"/>
      <c r="AI5765" s="72"/>
      <c r="AJ5765" s="72"/>
      <c r="AK5765" s="72"/>
      <c r="AL5765" s="72"/>
      <c r="AM5765" s="80"/>
      <c r="AN5765" s="2"/>
      <c r="AO5765" s="2"/>
      <c r="AP5765" s="2"/>
      <c r="AQ5765" s="2"/>
      <c r="AR5765" s="55"/>
      <c r="AS5765" s="85"/>
      <c r="AT5765" s="85"/>
      <c r="AU5765" s="85"/>
      <c r="AV5765" s="85"/>
      <c r="AW5765" s="100"/>
      <c r="AX5765" s="2"/>
      <c r="AY5765" s="2"/>
      <c r="AZ5765" s="2"/>
      <c r="BA5765" s="2"/>
      <c r="BB5765" s="55"/>
      <c r="BC5765" s="105"/>
      <c r="BD5765" s="105"/>
      <c r="BE5765" s="105"/>
      <c r="BF5765" s="105"/>
      <c r="BG5765" s="109"/>
      <c r="BH5765" s="2"/>
      <c r="BI5765" s="2"/>
      <c r="BJ5765" s="2"/>
      <c r="BK5765" s="2"/>
      <c r="BL5765" s="55"/>
      <c r="BM5765" s="48"/>
      <c r="BN5765" s="48"/>
      <c r="BO5765" s="48"/>
      <c r="BP5765" s="48"/>
      <c r="BQ5765" s="117"/>
      <c r="BR5765" s="2"/>
      <c r="BS5765" s="2"/>
      <c r="BT5765" s="2"/>
      <c r="BU5765" s="2"/>
      <c r="BV5765" s="55"/>
    </row>
    <row r="5766" spans="1:74" ht="28.8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18" t="s">
        <v>5</v>
      </c>
      <c r="H5766" s="3">
        <v>2024</v>
      </c>
      <c r="I5766" s="20" t="s">
        <v>282</v>
      </c>
      <c r="J5766" s="184" t="s">
        <v>273</v>
      </c>
      <c r="K5766" s="184" t="s">
        <v>321</v>
      </c>
      <c r="L5766" s="187">
        <f t="shared" ref="L5766:L5829" si="195">SUM(R5766,W5766,AB5766,AG5766,AL5766,AQ5766,AV5766,BA5766,BF5766,BK5766,BP5766,BU5766)</f>
        <v>6.0000000000000001E-3</v>
      </c>
      <c r="M5766" s="187">
        <f t="shared" ref="M5766:M5829" si="196">SUM(S5766,X5766,AC5766,AH5766,AM5766,AR5766,AW5766,BB5766,BG5766,BL5766,BQ5766,BV5766)</f>
        <v>17.795999999999999</v>
      </c>
      <c r="N5766" s="186" t="s">
        <v>1582</v>
      </c>
      <c r="O5766" s="33"/>
      <c r="P5766" s="33"/>
      <c r="Q5766" s="33"/>
      <c r="R5766" s="33"/>
      <c r="S5766" s="42"/>
      <c r="T5766" s="2"/>
      <c r="U5766" s="2"/>
      <c r="V5766" s="2"/>
      <c r="W5766" s="2"/>
      <c r="X5766" s="55"/>
      <c r="Y5766" s="62">
        <v>1</v>
      </c>
      <c r="Z5766" s="62" t="s">
        <v>363</v>
      </c>
      <c r="AA5766" s="62"/>
      <c r="AB5766" s="62">
        <v>2E-3</v>
      </c>
      <c r="AC5766" s="68">
        <v>7.6539999999999999</v>
      </c>
      <c r="AD5766" s="2"/>
      <c r="AE5766" s="2"/>
      <c r="AF5766" s="2"/>
      <c r="AG5766" s="2"/>
      <c r="AH5766" s="55"/>
      <c r="AI5766" s="72"/>
      <c r="AJ5766" s="72"/>
      <c r="AK5766" s="72"/>
      <c r="AL5766" s="72"/>
      <c r="AM5766" s="80"/>
      <c r="AN5766" s="2"/>
      <c r="AO5766" s="2"/>
      <c r="AP5766" s="2"/>
      <c r="AQ5766" s="2"/>
      <c r="AR5766" s="55"/>
      <c r="AS5766" s="85"/>
      <c r="AT5766" s="85"/>
      <c r="AU5766" s="85"/>
      <c r="AV5766" s="85"/>
      <c r="AW5766" s="100"/>
      <c r="AX5766" s="2"/>
      <c r="AY5766" s="2"/>
      <c r="AZ5766" s="2"/>
      <c r="BA5766" s="2"/>
      <c r="BB5766" s="55"/>
      <c r="BC5766" s="105"/>
      <c r="BD5766" s="105"/>
      <c r="BE5766" s="105"/>
      <c r="BF5766" s="105"/>
      <c r="BG5766" s="109"/>
      <c r="BH5766" s="2"/>
      <c r="BI5766" s="2"/>
      <c r="BJ5766" s="2"/>
      <c r="BK5766" s="2"/>
      <c r="BL5766" s="55"/>
      <c r="BM5766" s="48"/>
      <c r="BN5766" s="48"/>
      <c r="BO5766" s="48"/>
      <c r="BP5766" s="48"/>
      <c r="BQ5766" s="117"/>
      <c r="BR5766" s="2" t="s">
        <v>1209</v>
      </c>
      <c r="BS5766" s="2"/>
      <c r="BT5766" s="2"/>
      <c r="BU5766" s="2">
        <v>4.0000000000000001E-3</v>
      </c>
      <c r="BV5766" s="55">
        <v>10.141999999999999</v>
      </c>
    </row>
    <row r="5767" spans="1:74" ht="28.8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18" t="s">
        <v>5</v>
      </c>
      <c r="H5767" s="3">
        <v>2024</v>
      </c>
      <c r="I5767" s="20" t="s">
        <v>282</v>
      </c>
      <c r="J5767" s="184" t="s">
        <v>274</v>
      </c>
      <c r="K5767" s="184" t="s">
        <v>321</v>
      </c>
      <c r="L5767" s="187">
        <f t="shared" si="195"/>
        <v>5.0000000000000001E-3</v>
      </c>
      <c r="M5767" s="187">
        <f t="shared" si="196"/>
        <v>6.3</v>
      </c>
      <c r="N5767" s="186" t="s">
        <v>1583</v>
      </c>
      <c r="O5767" s="33"/>
      <c r="P5767" s="33"/>
      <c r="Q5767" s="33"/>
      <c r="R5767" s="33"/>
      <c r="S5767" s="42"/>
      <c r="T5767" s="2"/>
      <c r="U5767" s="2"/>
      <c r="V5767" s="2"/>
      <c r="W5767" s="2"/>
      <c r="X5767" s="55"/>
      <c r="Y5767" s="62" t="s">
        <v>445</v>
      </c>
      <c r="Z5767" s="62"/>
      <c r="AA5767" s="62"/>
      <c r="AB5767" s="62">
        <v>4.0000000000000001E-3</v>
      </c>
      <c r="AC5767" s="68">
        <v>5.0049999999999999</v>
      </c>
      <c r="AD5767" s="2"/>
      <c r="AE5767" s="2"/>
      <c r="AF5767" s="2"/>
      <c r="AG5767" s="2"/>
      <c r="AH5767" s="55"/>
      <c r="AI5767" s="72"/>
      <c r="AJ5767" s="72"/>
      <c r="AK5767" s="72"/>
      <c r="AL5767" s="72"/>
      <c r="AM5767" s="80"/>
      <c r="AN5767" s="2"/>
      <c r="AO5767" s="2"/>
      <c r="AP5767" s="2"/>
      <c r="AQ5767" s="2"/>
      <c r="AR5767" s="55"/>
      <c r="AS5767" s="85"/>
      <c r="AT5767" s="85"/>
      <c r="AU5767" s="85"/>
      <c r="AV5767" s="85"/>
      <c r="AW5767" s="100"/>
      <c r="AX5767" s="2"/>
      <c r="AY5767" s="2"/>
      <c r="AZ5767" s="2"/>
      <c r="BA5767" s="2"/>
      <c r="BB5767" s="55"/>
      <c r="BC5767" s="105"/>
      <c r="BD5767" s="105"/>
      <c r="BE5767" s="108"/>
      <c r="BF5767" s="105"/>
      <c r="BG5767" s="109"/>
      <c r="BH5767" s="2"/>
      <c r="BI5767" s="2"/>
      <c r="BJ5767" s="2"/>
      <c r="BK5767" s="2"/>
      <c r="BL5767" s="55"/>
      <c r="BM5767" s="48"/>
      <c r="BN5767" s="48"/>
      <c r="BO5767" s="48"/>
      <c r="BP5767" s="48"/>
      <c r="BQ5767" s="117"/>
      <c r="BR5767" s="2" t="s">
        <v>960</v>
      </c>
      <c r="BS5767" s="2"/>
      <c r="BT5767" s="2"/>
      <c r="BU5767" s="2">
        <v>1E-3</v>
      </c>
      <c r="BV5767" s="55">
        <v>1.2949999999999999</v>
      </c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18" t="s">
        <v>5</v>
      </c>
      <c r="H5768" s="3">
        <v>2024</v>
      </c>
      <c r="I5768" s="20" t="s">
        <v>282</v>
      </c>
      <c r="J5768" s="184" t="s">
        <v>275</v>
      </c>
      <c r="K5768" s="184" t="s">
        <v>321</v>
      </c>
      <c r="L5768" s="188">
        <f t="shared" si="195"/>
        <v>8.9999999999999993E-3</v>
      </c>
      <c r="M5768" s="187">
        <f t="shared" si="196"/>
        <v>35.771000000000001</v>
      </c>
      <c r="N5768" s="186" t="s">
        <v>1581</v>
      </c>
      <c r="O5768" s="33"/>
      <c r="P5768" s="33"/>
      <c r="Q5768" s="33">
        <v>228</v>
      </c>
      <c r="R5768" s="33">
        <v>1.5E-3</v>
      </c>
      <c r="S5768" s="42">
        <v>5.9059999999999997</v>
      </c>
      <c r="T5768" s="2"/>
      <c r="U5768" s="2"/>
      <c r="V5768" s="2"/>
      <c r="W5768" s="2"/>
      <c r="X5768" s="55"/>
      <c r="Y5768" s="62"/>
      <c r="Z5768" s="62"/>
      <c r="AA5768" s="62"/>
      <c r="AB5768" s="62"/>
      <c r="AC5768" s="68"/>
      <c r="AD5768" s="2"/>
      <c r="AE5768" s="2"/>
      <c r="AF5768" s="2"/>
      <c r="AG5768" s="2"/>
      <c r="AH5768" s="55"/>
      <c r="AI5768" s="72"/>
      <c r="AJ5768" s="72"/>
      <c r="AK5768" s="72" t="s">
        <v>556</v>
      </c>
      <c r="AL5768" s="72">
        <v>2.5000000000000001E-3</v>
      </c>
      <c r="AM5768" s="80">
        <v>9.4359999999999999</v>
      </c>
      <c r="AN5768" s="2"/>
      <c r="AO5768" s="2"/>
      <c r="AP5768" s="2"/>
      <c r="AQ5768" s="2"/>
      <c r="AR5768" s="55"/>
      <c r="AS5768" s="85"/>
      <c r="AT5768" s="85"/>
      <c r="AU5768" s="85" t="s">
        <v>704</v>
      </c>
      <c r="AV5768" s="85">
        <v>3.5000000000000001E-3</v>
      </c>
      <c r="AW5768" s="100">
        <v>13.77</v>
      </c>
      <c r="AX5768" s="2" t="s">
        <v>572</v>
      </c>
      <c r="AY5768" s="2"/>
      <c r="AZ5768" s="2"/>
      <c r="BA5768" s="2">
        <v>1.5E-3</v>
      </c>
      <c r="BB5768" s="55">
        <v>6.6589999999999998</v>
      </c>
      <c r="BC5768" s="105"/>
      <c r="BD5768" s="105"/>
      <c r="BE5768" s="105"/>
      <c r="BF5768" s="105"/>
      <c r="BG5768" s="109"/>
      <c r="BH5768" s="2"/>
      <c r="BI5768" s="2"/>
      <c r="BJ5768" s="2"/>
      <c r="BK5768" s="2"/>
      <c r="BL5768" s="55"/>
      <c r="BM5768" s="48"/>
      <c r="BN5768" s="48"/>
      <c r="BO5768" s="48"/>
      <c r="BP5768" s="48"/>
      <c r="BQ5768" s="117"/>
      <c r="BR5768" s="2"/>
      <c r="BS5768" s="2"/>
      <c r="BT5768" s="2"/>
      <c r="BU5768" s="2"/>
      <c r="BV5768" s="55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18" t="s">
        <v>5</v>
      </c>
      <c r="H5769" s="3">
        <v>2024</v>
      </c>
      <c r="I5769" s="20" t="s">
        <v>282</v>
      </c>
      <c r="J5769" s="184" t="s">
        <v>276</v>
      </c>
      <c r="K5769" s="184" t="s">
        <v>320</v>
      </c>
      <c r="L5769" s="187">
        <f t="shared" si="195"/>
        <v>2</v>
      </c>
      <c r="M5769" s="187">
        <f t="shared" si="196"/>
        <v>24.920999999999999</v>
      </c>
      <c r="N5769" s="186" t="s">
        <v>1579</v>
      </c>
      <c r="O5769" s="33"/>
      <c r="P5769" s="33"/>
      <c r="Q5769" s="33"/>
      <c r="R5769" s="33"/>
      <c r="S5769" s="42"/>
      <c r="T5769" s="2"/>
      <c r="U5769" s="2"/>
      <c r="V5769" s="2"/>
      <c r="W5769" s="2"/>
      <c r="X5769" s="55"/>
      <c r="Y5769" s="62"/>
      <c r="Z5769" s="62"/>
      <c r="AA5769" s="62"/>
      <c r="AB5769" s="62"/>
      <c r="AC5769" s="68"/>
      <c r="AD5769" s="2"/>
      <c r="AE5769" s="2"/>
      <c r="AF5769" s="2"/>
      <c r="AG5769" s="2"/>
      <c r="AH5769" s="55"/>
      <c r="AI5769" s="72"/>
      <c r="AJ5769" s="72"/>
      <c r="AK5769" s="72"/>
      <c r="AL5769" s="72"/>
      <c r="AM5769" s="80"/>
      <c r="AN5769" s="2"/>
      <c r="AO5769" s="2"/>
      <c r="AP5769" s="2"/>
      <c r="AQ5769" s="2"/>
      <c r="AR5769" s="55"/>
      <c r="AS5769" s="85"/>
      <c r="AT5769" s="85"/>
      <c r="AU5769" s="85"/>
      <c r="AV5769" s="85"/>
      <c r="AW5769" s="100"/>
      <c r="AX5769" s="2"/>
      <c r="AY5769" s="2"/>
      <c r="AZ5769" s="2"/>
      <c r="BA5769" s="2"/>
      <c r="BB5769" s="55"/>
      <c r="BC5769" s="105" t="s">
        <v>903</v>
      </c>
      <c r="BD5769" s="105"/>
      <c r="BE5769" s="105"/>
      <c r="BF5769" s="105">
        <v>1</v>
      </c>
      <c r="BG5769" s="109">
        <v>14.132</v>
      </c>
      <c r="BH5769" s="2"/>
      <c r="BI5769" s="2"/>
      <c r="BJ5769" s="2"/>
      <c r="BK5769" s="2"/>
      <c r="BL5769" s="55"/>
      <c r="BM5769" s="48"/>
      <c r="BN5769" s="48"/>
      <c r="BO5769" s="48"/>
      <c r="BP5769" s="48"/>
      <c r="BQ5769" s="117"/>
      <c r="BR5769" s="2" t="s">
        <v>960</v>
      </c>
      <c r="BS5769" s="2"/>
      <c r="BT5769" s="2"/>
      <c r="BU5769" s="2">
        <v>1</v>
      </c>
      <c r="BV5769" s="55">
        <v>10.789</v>
      </c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18" t="s">
        <v>5</v>
      </c>
      <c r="H5770" s="3">
        <v>2024</v>
      </c>
      <c r="I5770" s="20" t="s">
        <v>282</v>
      </c>
      <c r="J5770" s="184" t="s">
        <v>277</v>
      </c>
      <c r="K5770" s="184" t="s">
        <v>320</v>
      </c>
      <c r="L5770" s="187">
        <f t="shared" si="195"/>
        <v>4</v>
      </c>
      <c r="M5770" s="187">
        <f t="shared" si="196"/>
        <v>35.283999999999999</v>
      </c>
      <c r="N5770" s="186" t="s">
        <v>1584</v>
      </c>
      <c r="O5770" s="33"/>
      <c r="P5770" s="33"/>
      <c r="Q5770" s="33"/>
      <c r="R5770" s="33"/>
      <c r="S5770" s="42"/>
      <c r="T5770" s="2"/>
      <c r="U5770" s="2"/>
      <c r="V5770" s="2"/>
      <c r="W5770" s="2"/>
      <c r="X5770" s="55"/>
      <c r="Y5770" s="62">
        <v>1</v>
      </c>
      <c r="Z5770" s="62" t="s">
        <v>363</v>
      </c>
      <c r="AA5770" s="62"/>
      <c r="AB5770" s="62">
        <v>2</v>
      </c>
      <c r="AC5770" s="68">
        <v>21.36</v>
      </c>
      <c r="AD5770" s="2"/>
      <c r="AE5770" s="2"/>
      <c r="AF5770" s="2">
        <v>155</v>
      </c>
      <c r="AG5770" s="2">
        <v>1</v>
      </c>
      <c r="AH5770" s="55">
        <v>1.3220000000000001</v>
      </c>
      <c r="AI5770" s="72"/>
      <c r="AJ5770" s="72"/>
      <c r="AK5770" s="72"/>
      <c r="AL5770" s="72"/>
      <c r="AM5770" s="80"/>
      <c r="AN5770" s="2"/>
      <c r="AO5770" s="2"/>
      <c r="AP5770" s="2"/>
      <c r="AQ5770" s="2"/>
      <c r="AR5770" s="55"/>
      <c r="AS5770" s="85" t="s">
        <v>363</v>
      </c>
      <c r="AT5770" s="85"/>
      <c r="AU5770" s="85"/>
      <c r="AV5770" s="85">
        <v>1</v>
      </c>
      <c r="AW5770" s="100">
        <v>12.602</v>
      </c>
      <c r="AX5770" s="2"/>
      <c r="AY5770" s="2"/>
      <c r="AZ5770" s="2"/>
      <c r="BA5770" s="2"/>
      <c r="BB5770" s="55"/>
      <c r="BC5770" s="105"/>
      <c r="BD5770" s="105"/>
      <c r="BE5770" s="105"/>
      <c r="BF5770" s="105"/>
      <c r="BG5770" s="109"/>
      <c r="BH5770" s="2"/>
      <c r="BI5770" s="2"/>
      <c r="BJ5770" s="2"/>
      <c r="BK5770" s="2"/>
      <c r="BL5770" s="55"/>
      <c r="BM5770" s="48"/>
      <c r="BN5770" s="48"/>
      <c r="BO5770" s="48"/>
      <c r="BP5770" s="48"/>
      <c r="BQ5770" s="117"/>
      <c r="BR5770" s="2"/>
      <c r="BS5770" s="2"/>
      <c r="BT5770" s="2"/>
      <c r="BU5770" s="2"/>
      <c r="BV5770" s="55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18" t="s">
        <v>5</v>
      </c>
      <c r="H5771" s="3">
        <v>2024</v>
      </c>
      <c r="I5771" s="20" t="s">
        <v>283</v>
      </c>
      <c r="J5771" s="184" t="s">
        <v>298</v>
      </c>
      <c r="K5771" s="184" t="s">
        <v>321</v>
      </c>
      <c r="L5771" s="187">
        <f t="shared" si="195"/>
        <v>0.15</v>
      </c>
      <c r="M5771" s="187">
        <f t="shared" si="196"/>
        <v>55.481000000000002</v>
      </c>
      <c r="N5771" s="186" t="s">
        <v>1585</v>
      </c>
      <c r="O5771" s="33"/>
      <c r="P5771" s="33"/>
      <c r="Q5771" s="33"/>
      <c r="R5771" s="33"/>
      <c r="S5771" s="42"/>
      <c r="T5771" s="2" t="s">
        <v>397</v>
      </c>
      <c r="U5771" s="2" t="s">
        <v>398</v>
      </c>
      <c r="V5771" s="2"/>
      <c r="W5771" s="2">
        <v>0.15</v>
      </c>
      <c r="X5771" s="55">
        <v>55.481000000000002</v>
      </c>
      <c r="Y5771" s="62"/>
      <c r="Z5771" s="62"/>
      <c r="AA5771" s="62"/>
      <c r="AB5771" s="62"/>
      <c r="AC5771" s="68"/>
      <c r="AD5771" s="2"/>
      <c r="AE5771" s="2"/>
      <c r="AF5771" s="2"/>
      <c r="AG5771" s="2"/>
      <c r="AH5771" s="55"/>
      <c r="AI5771" s="72"/>
      <c r="AJ5771" s="72"/>
      <c r="AK5771" s="72"/>
      <c r="AL5771" s="72"/>
      <c r="AM5771" s="80"/>
      <c r="AN5771" s="2"/>
      <c r="AO5771" s="2"/>
      <c r="AP5771" s="2"/>
      <c r="AQ5771" s="2"/>
      <c r="AR5771" s="55"/>
      <c r="AS5771" s="85"/>
      <c r="AT5771" s="85"/>
      <c r="AU5771" s="85"/>
      <c r="AV5771" s="85"/>
      <c r="AW5771" s="100"/>
      <c r="AX5771" s="2"/>
      <c r="AY5771" s="2"/>
      <c r="AZ5771" s="2"/>
      <c r="BA5771" s="2"/>
      <c r="BB5771" s="55"/>
      <c r="BC5771" s="105"/>
      <c r="BD5771" s="105"/>
      <c r="BE5771" s="105"/>
      <c r="BF5771" s="105"/>
      <c r="BG5771" s="109"/>
      <c r="BH5771" s="2"/>
      <c r="BI5771" s="2"/>
      <c r="BJ5771" s="2"/>
      <c r="BK5771" s="2"/>
      <c r="BL5771" s="55"/>
      <c r="BM5771" s="48"/>
      <c r="BN5771" s="48"/>
      <c r="BO5771" s="48"/>
      <c r="BP5771" s="48"/>
      <c r="BQ5771" s="117"/>
      <c r="BR5771" s="2"/>
      <c r="BS5771" s="2"/>
      <c r="BT5771" s="2"/>
      <c r="BU5771" s="2"/>
      <c r="BV5771" s="55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18" t="s">
        <v>5</v>
      </c>
      <c r="H5772" s="3">
        <v>2024</v>
      </c>
      <c r="I5772" s="20" t="s">
        <v>283</v>
      </c>
      <c r="J5772" s="184" t="s">
        <v>278</v>
      </c>
      <c r="K5772" s="184" t="s">
        <v>320</v>
      </c>
      <c r="L5772" s="187">
        <f t="shared" si="195"/>
        <v>0</v>
      </c>
      <c r="M5772" s="187">
        <f t="shared" si="196"/>
        <v>0</v>
      </c>
      <c r="N5772" s="186"/>
      <c r="O5772" s="33"/>
      <c r="P5772" s="33"/>
      <c r="Q5772" s="33"/>
      <c r="R5772" s="33"/>
      <c r="S5772" s="42"/>
      <c r="T5772" s="2"/>
      <c r="U5772" s="2"/>
      <c r="V5772" s="2"/>
      <c r="W5772" s="2"/>
      <c r="X5772" s="55"/>
      <c r="Y5772" s="62"/>
      <c r="Z5772" s="62"/>
      <c r="AA5772" s="62"/>
      <c r="AB5772" s="62"/>
      <c r="AC5772" s="68"/>
      <c r="AD5772" s="2"/>
      <c r="AE5772" s="2"/>
      <c r="AF5772" s="2"/>
      <c r="AG5772" s="2"/>
      <c r="AH5772" s="55"/>
      <c r="AI5772" s="72"/>
      <c r="AJ5772" s="72"/>
      <c r="AK5772" s="72"/>
      <c r="AL5772" s="72"/>
      <c r="AM5772" s="80"/>
      <c r="AN5772" s="2"/>
      <c r="AO5772" s="2"/>
      <c r="AP5772" s="2"/>
      <c r="AQ5772" s="2"/>
      <c r="AR5772" s="55"/>
      <c r="AS5772" s="85"/>
      <c r="AT5772" s="85"/>
      <c r="AU5772" s="85"/>
      <c r="AV5772" s="85"/>
      <c r="AW5772" s="100"/>
      <c r="AX5772" s="2"/>
      <c r="AY5772" s="2"/>
      <c r="AZ5772" s="2"/>
      <c r="BA5772" s="2"/>
      <c r="BB5772" s="55"/>
      <c r="BC5772" s="105"/>
      <c r="BD5772" s="105"/>
      <c r="BE5772" s="105"/>
      <c r="BF5772" s="105"/>
      <c r="BG5772" s="109"/>
      <c r="BH5772" s="2"/>
      <c r="BI5772" s="2"/>
      <c r="BJ5772" s="2"/>
      <c r="BK5772" s="2"/>
      <c r="BL5772" s="55"/>
      <c r="BM5772" s="48"/>
      <c r="BN5772" s="48"/>
      <c r="BO5772" s="48"/>
      <c r="BP5772" s="48"/>
      <c r="BQ5772" s="117"/>
      <c r="BR5772" s="2"/>
      <c r="BS5772" s="2"/>
      <c r="BT5772" s="2"/>
      <c r="BU5772" s="2"/>
      <c r="BV5772" s="55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18" t="s">
        <v>5</v>
      </c>
      <c r="H5773" s="3">
        <v>2024</v>
      </c>
      <c r="I5773" s="20" t="s">
        <v>283</v>
      </c>
      <c r="J5773" s="184" t="s">
        <v>279</v>
      </c>
      <c r="K5773" s="184" t="s">
        <v>320</v>
      </c>
      <c r="L5773" s="187">
        <f t="shared" si="195"/>
        <v>49</v>
      </c>
      <c r="M5773" s="187">
        <f t="shared" si="196"/>
        <v>84.164000000000001</v>
      </c>
      <c r="N5773" s="186" t="s">
        <v>401</v>
      </c>
      <c r="O5773" s="33"/>
      <c r="P5773" s="33"/>
      <c r="Q5773" s="33"/>
      <c r="R5773" s="33"/>
      <c r="S5773" s="42"/>
      <c r="T5773" s="2" t="s">
        <v>401</v>
      </c>
      <c r="U5773" s="2"/>
      <c r="V5773" s="2"/>
      <c r="W5773" s="2">
        <v>48</v>
      </c>
      <c r="X5773" s="55">
        <v>73.156000000000006</v>
      </c>
      <c r="Y5773" s="62"/>
      <c r="Z5773" s="62"/>
      <c r="AA5773" s="62"/>
      <c r="AB5773" s="62"/>
      <c r="AC5773" s="68"/>
      <c r="AD5773" s="2"/>
      <c r="AE5773" s="2"/>
      <c r="AF5773" s="2"/>
      <c r="AG5773" s="2"/>
      <c r="AH5773" s="55"/>
      <c r="AI5773" s="72"/>
      <c r="AJ5773" s="72"/>
      <c r="AK5773" s="72"/>
      <c r="AL5773" s="72"/>
      <c r="AM5773" s="80"/>
      <c r="AN5773" s="2"/>
      <c r="AO5773" s="2"/>
      <c r="AP5773" s="2"/>
      <c r="AQ5773" s="2"/>
      <c r="AR5773" s="55"/>
      <c r="AS5773" s="85"/>
      <c r="AT5773" s="85"/>
      <c r="AU5773" s="85"/>
      <c r="AV5773" s="85">
        <v>1</v>
      </c>
      <c r="AW5773" s="100">
        <v>11.007999999999999</v>
      </c>
      <c r="AX5773" s="2"/>
      <c r="AY5773" s="2"/>
      <c r="AZ5773" s="2"/>
      <c r="BA5773" s="2"/>
      <c r="BB5773" s="55"/>
      <c r="BC5773" s="105"/>
      <c r="BD5773" s="105"/>
      <c r="BE5773" s="105"/>
      <c r="BF5773" s="105"/>
      <c r="BG5773" s="109"/>
      <c r="BH5773" s="2"/>
      <c r="BI5773" s="2"/>
      <c r="BJ5773" s="2"/>
      <c r="BK5773" s="2"/>
      <c r="BL5773" s="55"/>
      <c r="BM5773" s="48"/>
      <c r="BN5773" s="48"/>
      <c r="BO5773" s="48"/>
      <c r="BP5773" s="48"/>
      <c r="BQ5773" s="117"/>
      <c r="BR5773" s="2"/>
      <c r="BS5773" s="2"/>
      <c r="BT5773" s="2"/>
      <c r="BU5773" s="2"/>
      <c r="BV5773" s="55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18" t="s">
        <v>5</v>
      </c>
      <c r="H5774" s="3">
        <v>2024</v>
      </c>
      <c r="I5774" s="20" t="s">
        <v>286</v>
      </c>
      <c r="J5774" s="184" t="s">
        <v>280</v>
      </c>
      <c r="K5774" s="184" t="s">
        <v>319</v>
      </c>
      <c r="L5774" s="187">
        <f t="shared" si="195"/>
        <v>0</v>
      </c>
      <c r="M5774" s="187">
        <f t="shared" si="196"/>
        <v>0</v>
      </c>
      <c r="N5774" s="186"/>
      <c r="O5774" s="33"/>
      <c r="P5774" s="33"/>
      <c r="Q5774" s="33"/>
      <c r="R5774" s="33"/>
      <c r="S5774" s="42"/>
      <c r="T5774" s="2"/>
      <c r="U5774" s="2"/>
      <c r="V5774" s="2"/>
      <c r="W5774" s="2"/>
      <c r="X5774" s="55"/>
      <c r="Y5774" s="62"/>
      <c r="Z5774" s="62"/>
      <c r="AA5774" s="62"/>
      <c r="AB5774" s="62"/>
      <c r="AC5774" s="68"/>
      <c r="AD5774" s="2"/>
      <c r="AE5774" s="2"/>
      <c r="AF5774" s="2"/>
      <c r="AG5774" s="2"/>
      <c r="AH5774" s="55"/>
      <c r="AI5774" s="72"/>
      <c r="AJ5774" s="72"/>
      <c r="AK5774" s="72"/>
      <c r="AL5774" s="72"/>
      <c r="AM5774" s="80"/>
      <c r="AN5774" s="2"/>
      <c r="AO5774" s="2"/>
      <c r="AP5774" s="2"/>
      <c r="AQ5774" s="2"/>
      <c r="AR5774" s="55"/>
      <c r="AS5774" s="85"/>
      <c r="AT5774" s="85"/>
      <c r="AU5774" s="85"/>
      <c r="AV5774" s="85"/>
      <c r="AW5774" s="100"/>
      <c r="AX5774" s="2"/>
      <c r="AY5774" s="2"/>
      <c r="AZ5774" s="2"/>
      <c r="BA5774" s="2"/>
      <c r="BB5774" s="55"/>
      <c r="BC5774" s="105"/>
      <c r="BD5774" s="105"/>
      <c r="BE5774" s="105"/>
      <c r="BF5774" s="105"/>
      <c r="BG5774" s="109"/>
      <c r="BH5774" s="2"/>
      <c r="BI5774" s="2"/>
      <c r="BJ5774" s="2"/>
      <c r="BK5774" s="2"/>
      <c r="BL5774" s="55"/>
      <c r="BM5774" s="48"/>
      <c r="BN5774" s="48"/>
      <c r="BO5774" s="48"/>
      <c r="BP5774" s="48"/>
      <c r="BQ5774" s="117"/>
      <c r="BR5774" s="2"/>
      <c r="BS5774" s="2"/>
      <c r="BT5774" s="2"/>
      <c r="BU5774" s="2"/>
      <c r="BV5774" s="55"/>
    </row>
    <row r="5775" spans="1:74" ht="86.4" hidden="1" x14ac:dyDescent="0.3">
      <c r="A5775" s="2" t="s">
        <v>205</v>
      </c>
      <c r="B5775" s="2" t="s">
        <v>2</v>
      </c>
      <c r="C5775" s="2" t="s">
        <v>3</v>
      </c>
      <c r="D5775" s="2" t="s">
        <v>197</v>
      </c>
      <c r="E5775" s="5" t="s">
        <v>206</v>
      </c>
      <c r="F5775" s="3"/>
      <c r="G5775" s="18" t="s">
        <v>5</v>
      </c>
      <c r="H5775" s="3">
        <v>2024</v>
      </c>
      <c r="I5775" s="20" t="s">
        <v>286</v>
      </c>
      <c r="J5775" s="184" t="s">
        <v>281</v>
      </c>
      <c r="K5775" s="184" t="s">
        <v>319</v>
      </c>
      <c r="L5775" s="187">
        <f t="shared" si="195"/>
        <v>0</v>
      </c>
      <c r="M5775" s="187">
        <f t="shared" si="196"/>
        <v>289.28345999999999</v>
      </c>
      <c r="N5775" s="186" t="s">
        <v>1580</v>
      </c>
      <c r="O5775" s="33"/>
      <c r="P5775" s="33"/>
      <c r="Q5775" s="33"/>
      <c r="R5775" s="33"/>
      <c r="S5775" s="42"/>
      <c r="T5775" s="2"/>
      <c r="U5775" s="2"/>
      <c r="V5775" s="2"/>
      <c r="W5775" s="2"/>
      <c r="X5775" s="55"/>
      <c r="Y5775" s="62"/>
      <c r="Z5775" s="62"/>
      <c r="AA5775" s="62"/>
      <c r="AB5775" s="62"/>
      <c r="AC5775" s="68"/>
      <c r="AD5775" s="2"/>
      <c r="AE5775" s="2"/>
      <c r="AF5775" s="2"/>
      <c r="AG5775" s="2"/>
      <c r="AH5775" s="55"/>
      <c r="AI5775" s="72"/>
      <c r="AJ5775" s="72"/>
      <c r="AK5775" s="72"/>
      <c r="AL5775" s="72"/>
      <c r="AM5775" s="80"/>
      <c r="AN5775" s="2"/>
      <c r="AO5775" s="2"/>
      <c r="AP5775" s="2"/>
      <c r="AQ5775" s="2"/>
      <c r="AR5775" s="55"/>
      <c r="AS5775" s="85" t="s">
        <v>736</v>
      </c>
      <c r="AT5775" s="85"/>
      <c r="AU5775" s="85"/>
      <c r="AV5775" s="85"/>
      <c r="AW5775" s="100">
        <f>7.006+118.55446</f>
        <v>125.56046000000001</v>
      </c>
      <c r="AX5775" s="2" t="s">
        <v>825</v>
      </c>
      <c r="AY5775" s="2"/>
      <c r="AZ5775" s="2"/>
      <c r="BA5775" s="2"/>
      <c r="BB5775" s="55">
        <f>71.53+3.343</f>
        <v>74.873000000000005</v>
      </c>
      <c r="BC5775" s="105" t="s">
        <v>1061</v>
      </c>
      <c r="BD5775" s="105"/>
      <c r="BE5775" s="105"/>
      <c r="BF5775" s="105"/>
      <c r="BG5775" s="109">
        <v>4.5</v>
      </c>
      <c r="BH5775" s="2"/>
      <c r="BI5775" s="2"/>
      <c r="BJ5775" s="2"/>
      <c r="BK5775" s="2"/>
      <c r="BL5775" s="55"/>
      <c r="BM5775" s="48" t="s">
        <v>1169</v>
      </c>
      <c r="BN5775" s="48"/>
      <c r="BO5775" s="48"/>
      <c r="BP5775" s="48"/>
      <c r="BQ5775" s="117">
        <v>1.95</v>
      </c>
      <c r="BR5775" s="2" t="s">
        <v>1263</v>
      </c>
      <c r="BS5775" s="2"/>
      <c r="BT5775" s="2"/>
      <c r="BU5775" s="2"/>
      <c r="BV5775" s="55">
        <f>52.8+29.6</f>
        <v>82.4</v>
      </c>
    </row>
    <row r="5776" spans="1:74" s="13" customFormat="1" hidden="1" x14ac:dyDescent="0.3">
      <c r="A5776" s="12" t="s">
        <v>205</v>
      </c>
      <c r="B5776" s="12" t="s">
        <v>2</v>
      </c>
      <c r="C5776" s="12" t="s">
        <v>3</v>
      </c>
      <c r="D5776" s="12" t="s">
        <v>197</v>
      </c>
      <c r="E5776" s="6" t="s">
        <v>206</v>
      </c>
      <c r="F5776" s="7"/>
      <c r="G5776" s="19" t="s">
        <v>5</v>
      </c>
      <c r="H5776" s="7">
        <v>2024</v>
      </c>
      <c r="I5776" s="21"/>
      <c r="J5776" s="12" t="s">
        <v>314</v>
      </c>
      <c r="K5776" s="12"/>
      <c r="L5776" s="147"/>
      <c r="M5776" s="147">
        <f>SUM(M5738:M5775)</f>
        <v>566.30845999999997</v>
      </c>
      <c r="N5776" s="183"/>
      <c r="O5776" s="12"/>
      <c r="P5776" s="12"/>
      <c r="Q5776" s="12"/>
      <c r="R5776" s="12"/>
      <c r="S5776" s="47">
        <f>SUM(S5738:S5775)</f>
        <v>5.9059999999999997</v>
      </c>
      <c r="T5776" s="12"/>
      <c r="U5776" s="12"/>
      <c r="V5776" s="12"/>
      <c r="W5776" s="12"/>
      <c r="X5776" s="47">
        <f>SUM(X5738:X5775)</f>
        <v>128.637</v>
      </c>
      <c r="Y5776" s="12"/>
      <c r="Z5776" s="12"/>
      <c r="AA5776" s="12"/>
      <c r="AB5776" s="12"/>
      <c r="AC5776" s="47">
        <f>SUM(AC5738:AC5775)</f>
        <v>34.018999999999998</v>
      </c>
      <c r="AD5776" s="12"/>
      <c r="AE5776" s="12"/>
      <c r="AF5776" s="12"/>
      <c r="AG5776" s="12"/>
      <c r="AH5776" s="47">
        <f>SUM(AH5738:AH5775)</f>
        <v>1.3220000000000001</v>
      </c>
      <c r="AI5776" s="12"/>
      <c r="AJ5776" s="12"/>
      <c r="AK5776" s="12"/>
      <c r="AL5776" s="12"/>
      <c r="AM5776" s="47">
        <f>SUM(AM5738:AM5775)</f>
        <v>26.744</v>
      </c>
      <c r="AN5776" s="12"/>
      <c r="AO5776" s="12"/>
      <c r="AP5776" s="12"/>
      <c r="AQ5776" s="12"/>
      <c r="AR5776" s="47">
        <f>SUM(AR5738:AR5775)</f>
        <v>0</v>
      </c>
      <c r="AS5776" s="12"/>
      <c r="AT5776" s="12"/>
      <c r="AU5776" s="12"/>
      <c r="AV5776" s="12"/>
      <c r="AW5776" s="47">
        <f>SUM(AW5738:AW5775)</f>
        <v>162.94046</v>
      </c>
      <c r="AX5776" s="12"/>
      <c r="AY5776" s="12"/>
      <c r="AZ5776" s="12"/>
      <c r="BA5776" s="12"/>
      <c r="BB5776" s="47">
        <f>SUM(BB5738:BB5775)</f>
        <v>81.532000000000011</v>
      </c>
      <c r="BC5776" s="12"/>
      <c r="BD5776" s="12"/>
      <c r="BE5776" s="12"/>
      <c r="BF5776" s="12"/>
      <c r="BG5776" s="47">
        <f>SUM(BG5738:BG5775)</f>
        <v>18.631999999999998</v>
      </c>
      <c r="BH5776" s="12"/>
      <c r="BI5776" s="12"/>
      <c r="BJ5776" s="12"/>
      <c r="BK5776" s="12"/>
      <c r="BL5776" s="47">
        <f>SUM(BL5738:BL5775)</f>
        <v>0</v>
      </c>
      <c r="BM5776" s="12"/>
      <c r="BN5776" s="12"/>
      <c r="BO5776" s="12"/>
      <c r="BP5776" s="12"/>
      <c r="BQ5776" s="47">
        <f>SUM(BQ5738:BQ5775)</f>
        <v>1.95</v>
      </c>
      <c r="BR5776" s="12"/>
      <c r="BS5776" s="12"/>
      <c r="BT5776" s="12"/>
      <c r="BU5776" s="12"/>
      <c r="BV5776" s="47">
        <f>SUM(BV5738:BV5775)</f>
        <v>104.626</v>
      </c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18" t="s">
        <v>5</v>
      </c>
      <c r="H5777" s="3">
        <v>2024</v>
      </c>
      <c r="I5777" s="20" t="s">
        <v>287</v>
      </c>
      <c r="J5777" s="184" t="s">
        <v>267</v>
      </c>
      <c r="K5777" s="184" t="s">
        <v>318</v>
      </c>
      <c r="L5777" s="187">
        <f t="shared" si="195"/>
        <v>0</v>
      </c>
      <c r="M5777" s="187">
        <f t="shared" si="196"/>
        <v>0</v>
      </c>
      <c r="N5777" s="186"/>
      <c r="O5777" s="33"/>
      <c r="P5777" s="33"/>
      <c r="Q5777" s="33"/>
      <c r="R5777" s="33"/>
      <c r="S5777" s="42"/>
      <c r="T5777" s="2"/>
      <c r="U5777" s="2"/>
      <c r="V5777" s="2"/>
      <c r="W5777" s="2"/>
      <c r="X5777" s="55"/>
      <c r="Y5777" s="62"/>
      <c r="Z5777" s="62"/>
      <c r="AA5777" s="62"/>
      <c r="AB5777" s="62"/>
      <c r="AC5777" s="68"/>
      <c r="AD5777" s="2"/>
      <c r="AE5777" s="2"/>
      <c r="AF5777" s="2"/>
      <c r="AG5777" s="2"/>
      <c r="AH5777" s="55"/>
      <c r="AI5777" s="72"/>
      <c r="AJ5777" s="72"/>
      <c r="AK5777" s="72"/>
      <c r="AL5777" s="72"/>
      <c r="AM5777" s="80"/>
      <c r="AN5777" s="2"/>
      <c r="AO5777" s="2"/>
      <c r="AP5777" s="2"/>
      <c r="AQ5777" s="2"/>
      <c r="AR5777" s="55"/>
      <c r="AS5777" s="85"/>
      <c r="AT5777" s="85"/>
      <c r="AU5777" s="85"/>
      <c r="AV5777" s="85"/>
      <c r="AW5777" s="100"/>
      <c r="AX5777" s="2"/>
      <c r="AY5777" s="2"/>
      <c r="AZ5777" s="2"/>
      <c r="BA5777" s="2"/>
      <c r="BB5777" s="55"/>
      <c r="BC5777" s="105"/>
      <c r="BD5777" s="105"/>
      <c r="BE5777" s="105"/>
      <c r="BF5777" s="105"/>
      <c r="BG5777" s="109"/>
      <c r="BH5777" s="2"/>
      <c r="BI5777" s="2"/>
      <c r="BJ5777" s="2"/>
      <c r="BK5777" s="2"/>
      <c r="BL5777" s="55"/>
      <c r="BM5777" s="48"/>
      <c r="BN5777" s="48"/>
      <c r="BO5777" s="48"/>
      <c r="BP5777" s="48"/>
      <c r="BQ5777" s="117"/>
      <c r="BR5777" s="2"/>
      <c r="BS5777" s="2"/>
      <c r="BT5777" s="2"/>
      <c r="BU5777" s="2"/>
      <c r="BV5777" s="55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18" t="s">
        <v>5</v>
      </c>
      <c r="H5778" s="3">
        <v>2024</v>
      </c>
      <c r="I5778" s="20" t="s">
        <v>287</v>
      </c>
      <c r="J5778" s="184" t="s">
        <v>291</v>
      </c>
      <c r="K5778" s="184" t="s">
        <v>319</v>
      </c>
      <c r="L5778" s="187">
        <f t="shared" si="195"/>
        <v>0</v>
      </c>
      <c r="M5778" s="187">
        <f t="shared" si="196"/>
        <v>0</v>
      </c>
      <c r="N5778" s="186"/>
      <c r="O5778" s="33"/>
      <c r="P5778" s="33"/>
      <c r="Q5778" s="33"/>
      <c r="R5778" s="33"/>
      <c r="S5778" s="42"/>
      <c r="T5778" s="2"/>
      <c r="U5778" s="2"/>
      <c r="V5778" s="2"/>
      <c r="W5778" s="2"/>
      <c r="X5778" s="55"/>
      <c r="Y5778" s="62"/>
      <c r="Z5778" s="62"/>
      <c r="AA5778" s="62"/>
      <c r="AB5778" s="62"/>
      <c r="AC5778" s="68"/>
      <c r="AD5778" s="2"/>
      <c r="AE5778" s="2"/>
      <c r="AF5778" s="2"/>
      <c r="AG5778" s="2"/>
      <c r="AH5778" s="55"/>
      <c r="AI5778" s="72"/>
      <c r="AJ5778" s="72"/>
      <c r="AK5778" s="72"/>
      <c r="AL5778" s="72"/>
      <c r="AM5778" s="80"/>
      <c r="AN5778" s="2"/>
      <c r="AO5778" s="2"/>
      <c r="AP5778" s="2"/>
      <c r="AQ5778" s="2"/>
      <c r="AR5778" s="55"/>
      <c r="AS5778" s="85"/>
      <c r="AT5778" s="85"/>
      <c r="AU5778" s="85"/>
      <c r="AV5778" s="85"/>
      <c r="AW5778" s="100"/>
      <c r="AX5778" s="2"/>
      <c r="AY5778" s="2"/>
      <c r="AZ5778" s="2"/>
      <c r="BA5778" s="2"/>
      <c r="BB5778" s="55"/>
      <c r="BC5778" s="105"/>
      <c r="BD5778" s="105"/>
      <c r="BE5778" s="105"/>
      <c r="BF5778" s="105"/>
      <c r="BG5778" s="109"/>
      <c r="BH5778" s="2"/>
      <c r="BI5778" s="2"/>
      <c r="BJ5778" s="2"/>
      <c r="BK5778" s="2"/>
      <c r="BL5778" s="55"/>
      <c r="BM5778" s="48"/>
      <c r="BN5778" s="48"/>
      <c r="BO5778" s="48"/>
      <c r="BP5778" s="48"/>
      <c r="BQ5778" s="117"/>
      <c r="BR5778" s="2"/>
      <c r="BS5778" s="2"/>
      <c r="BT5778" s="2"/>
      <c r="BU5778" s="2"/>
      <c r="BV5778" s="55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18" t="s">
        <v>5</v>
      </c>
      <c r="H5779" s="3">
        <v>2024</v>
      </c>
      <c r="I5779" s="20" t="s">
        <v>286</v>
      </c>
      <c r="J5779" s="184" t="s">
        <v>336</v>
      </c>
      <c r="K5779" s="184" t="s">
        <v>319</v>
      </c>
      <c r="L5779" s="187">
        <f t="shared" si="195"/>
        <v>0</v>
      </c>
      <c r="M5779" s="187">
        <f t="shared" si="196"/>
        <v>0</v>
      </c>
      <c r="N5779" s="186"/>
      <c r="O5779" s="33"/>
      <c r="P5779" s="33"/>
      <c r="Q5779" s="33"/>
      <c r="R5779" s="33"/>
      <c r="S5779" s="42"/>
      <c r="T5779" s="2"/>
      <c r="U5779" s="2"/>
      <c r="V5779" s="2"/>
      <c r="W5779" s="2"/>
      <c r="X5779" s="55"/>
      <c r="Y5779" s="62"/>
      <c r="Z5779" s="62"/>
      <c r="AA5779" s="62"/>
      <c r="AB5779" s="62"/>
      <c r="AC5779" s="68"/>
      <c r="AD5779" s="2"/>
      <c r="AE5779" s="2"/>
      <c r="AF5779" s="2"/>
      <c r="AG5779" s="2"/>
      <c r="AH5779" s="55"/>
      <c r="AI5779" s="72"/>
      <c r="AJ5779" s="72"/>
      <c r="AK5779" s="72"/>
      <c r="AL5779" s="72"/>
      <c r="AM5779" s="80"/>
      <c r="AN5779" s="2"/>
      <c r="AO5779" s="2"/>
      <c r="AP5779" s="2"/>
      <c r="AQ5779" s="2"/>
      <c r="AR5779" s="55"/>
      <c r="AS5779" s="85"/>
      <c r="AT5779" s="85"/>
      <c r="AU5779" s="85"/>
      <c r="AV5779" s="85"/>
      <c r="AW5779" s="100"/>
      <c r="AX5779" s="2"/>
      <c r="AY5779" s="2"/>
      <c r="AZ5779" s="2"/>
      <c r="BA5779" s="2"/>
      <c r="BB5779" s="55"/>
      <c r="BC5779" s="105"/>
      <c r="BD5779" s="105"/>
      <c r="BE5779" s="105"/>
      <c r="BF5779" s="105"/>
      <c r="BG5779" s="109"/>
      <c r="BH5779" s="2"/>
      <c r="BI5779" s="2"/>
      <c r="BJ5779" s="2"/>
      <c r="BK5779" s="2"/>
      <c r="BL5779" s="55"/>
      <c r="BM5779" s="48"/>
      <c r="BN5779" s="48"/>
      <c r="BO5779" s="48"/>
      <c r="BP5779" s="48"/>
      <c r="BQ5779" s="117"/>
      <c r="BR5779" s="2"/>
      <c r="BS5779" s="2"/>
      <c r="BT5779" s="2"/>
      <c r="BU5779" s="2"/>
      <c r="BV5779" s="55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18" t="s">
        <v>5</v>
      </c>
      <c r="H5780" s="3">
        <v>2024</v>
      </c>
      <c r="I5780" s="20" t="s">
        <v>286</v>
      </c>
      <c r="J5780" s="185" t="s">
        <v>337</v>
      </c>
      <c r="K5780" s="185" t="s">
        <v>318</v>
      </c>
      <c r="L5780" s="187">
        <f t="shared" si="195"/>
        <v>0</v>
      </c>
      <c r="M5780" s="187">
        <f t="shared" si="196"/>
        <v>0</v>
      </c>
      <c r="N5780" s="186"/>
      <c r="O5780" s="53"/>
      <c r="P5780" s="53"/>
      <c r="Q5780" s="53"/>
      <c r="R5780" s="53"/>
      <c r="S5780" s="54"/>
      <c r="T5780" s="8"/>
      <c r="U5780" s="8"/>
      <c r="V5780" s="8"/>
      <c r="W5780" s="8"/>
      <c r="X5780" s="122"/>
      <c r="Y5780" s="135"/>
      <c r="Z5780" s="135"/>
      <c r="AA5780" s="135"/>
      <c r="AB5780" s="135"/>
      <c r="AC5780" s="136"/>
      <c r="AD5780" s="8"/>
      <c r="AE5780" s="8"/>
      <c r="AF5780" s="8"/>
      <c r="AG5780" s="8"/>
      <c r="AH5780" s="122"/>
      <c r="AI5780" s="137"/>
      <c r="AJ5780" s="137"/>
      <c r="AK5780" s="137"/>
      <c r="AL5780" s="137"/>
      <c r="AM5780" s="138"/>
      <c r="AN5780" s="8"/>
      <c r="AO5780" s="8"/>
      <c r="AP5780" s="8"/>
      <c r="AQ5780" s="8"/>
      <c r="AR5780" s="122"/>
      <c r="AS5780" s="139"/>
      <c r="AT5780" s="139"/>
      <c r="AU5780" s="139"/>
      <c r="AV5780" s="139"/>
      <c r="AW5780" s="140"/>
      <c r="AX5780" s="8"/>
      <c r="AY5780" s="8"/>
      <c r="AZ5780" s="8"/>
      <c r="BA5780" s="8"/>
      <c r="BB5780" s="122"/>
      <c r="BC5780" s="141"/>
      <c r="BD5780" s="141"/>
      <c r="BE5780" s="141"/>
      <c r="BF5780" s="141"/>
      <c r="BG5780" s="142"/>
      <c r="BH5780" s="8"/>
      <c r="BI5780" s="8"/>
      <c r="BJ5780" s="8"/>
      <c r="BK5780" s="8"/>
      <c r="BL5780" s="122"/>
      <c r="BM5780" s="143"/>
      <c r="BN5780" s="143"/>
      <c r="BO5780" s="143"/>
      <c r="BP5780" s="143"/>
      <c r="BQ5780" s="144"/>
      <c r="BR5780" s="8"/>
      <c r="BS5780" s="8"/>
      <c r="BT5780" s="8"/>
      <c r="BU5780" s="8"/>
      <c r="BV5780" s="122"/>
    </row>
    <row r="5781" spans="1:74" ht="28.8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18" t="s">
        <v>5</v>
      </c>
      <c r="H5781" s="3">
        <v>2024</v>
      </c>
      <c r="I5781" s="20" t="s">
        <v>286</v>
      </c>
      <c r="J5781" s="185" t="s">
        <v>338</v>
      </c>
      <c r="K5781" s="185" t="s">
        <v>339</v>
      </c>
      <c r="L5781" s="187">
        <f t="shared" si="195"/>
        <v>0</v>
      </c>
      <c r="M5781" s="187">
        <f t="shared" si="196"/>
        <v>0</v>
      </c>
      <c r="N5781" s="186"/>
      <c r="O5781" s="53"/>
      <c r="P5781" s="53"/>
      <c r="Q5781" s="53"/>
      <c r="R5781" s="53"/>
      <c r="S5781" s="54"/>
      <c r="T5781" s="8"/>
      <c r="U5781" s="8"/>
      <c r="V5781" s="8"/>
      <c r="W5781" s="8"/>
      <c r="X5781" s="122"/>
      <c r="Y5781" s="135"/>
      <c r="Z5781" s="135"/>
      <c r="AA5781" s="135"/>
      <c r="AB5781" s="135"/>
      <c r="AC5781" s="136"/>
      <c r="AD5781" s="8"/>
      <c r="AE5781" s="8"/>
      <c r="AF5781" s="8"/>
      <c r="AG5781" s="8"/>
      <c r="AH5781" s="122"/>
      <c r="AI5781" s="137"/>
      <c r="AJ5781" s="137"/>
      <c r="AK5781" s="137"/>
      <c r="AL5781" s="137"/>
      <c r="AM5781" s="138"/>
      <c r="AN5781" s="8"/>
      <c r="AO5781" s="8"/>
      <c r="AP5781" s="8"/>
      <c r="AQ5781" s="8"/>
      <c r="AR5781" s="122"/>
      <c r="AS5781" s="139"/>
      <c r="AT5781" s="139"/>
      <c r="AU5781" s="139"/>
      <c r="AV5781" s="139"/>
      <c r="AW5781" s="140"/>
      <c r="AX5781" s="8"/>
      <c r="AY5781" s="8"/>
      <c r="AZ5781" s="8"/>
      <c r="BA5781" s="8"/>
      <c r="BB5781" s="122"/>
      <c r="BC5781" s="141"/>
      <c r="BD5781" s="141"/>
      <c r="BE5781" s="141"/>
      <c r="BF5781" s="141"/>
      <c r="BG5781" s="142"/>
      <c r="BH5781" s="8"/>
      <c r="BI5781" s="8"/>
      <c r="BJ5781" s="8"/>
      <c r="BK5781" s="8"/>
      <c r="BL5781" s="122"/>
      <c r="BM5781" s="143"/>
      <c r="BN5781" s="143"/>
      <c r="BO5781" s="143"/>
      <c r="BP5781" s="143"/>
      <c r="BQ5781" s="144"/>
      <c r="BR5781" s="8"/>
      <c r="BS5781" s="8"/>
      <c r="BT5781" s="8"/>
      <c r="BU5781" s="8"/>
      <c r="BV5781" s="122"/>
    </row>
    <row r="5782" spans="1:74" ht="28.8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18" t="s">
        <v>5</v>
      </c>
      <c r="H5782" s="3">
        <v>2024</v>
      </c>
      <c r="I5782" s="20" t="s">
        <v>286</v>
      </c>
      <c r="J5782" s="185" t="s">
        <v>340</v>
      </c>
      <c r="K5782" s="185" t="s">
        <v>318</v>
      </c>
      <c r="L5782" s="187">
        <f t="shared" si="195"/>
        <v>0</v>
      </c>
      <c r="M5782" s="187">
        <f t="shared" si="196"/>
        <v>0</v>
      </c>
      <c r="N5782" s="186"/>
      <c r="O5782" s="53"/>
      <c r="P5782" s="53"/>
      <c r="Q5782" s="53"/>
      <c r="R5782" s="53"/>
      <c r="S5782" s="54"/>
      <c r="T5782" s="8"/>
      <c r="U5782" s="8"/>
      <c r="V5782" s="8"/>
      <c r="W5782" s="8"/>
      <c r="X5782" s="122"/>
      <c r="Y5782" s="135"/>
      <c r="Z5782" s="135"/>
      <c r="AA5782" s="135"/>
      <c r="AB5782" s="135"/>
      <c r="AC5782" s="136"/>
      <c r="AD5782" s="8"/>
      <c r="AE5782" s="8"/>
      <c r="AF5782" s="8"/>
      <c r="AG5782" s="8"/>
      <c r="AH5782" s="122"/>
      <c r="AI5782" s="137"/>
      <c r="AJ5782" s="137"/>
      <c r="AK5782" s="137"/>
      <c r="AL5782" s="137"/>
      <c r="AM5782" s="138"/>
      <c r="AN5782" s="8"/>
      <c r="AO5782" s="8"/>
      <c r="AP5782" s="8"/>
      <c r="AQ5782" s="8"/>
      <c r="AR5782" s="122"/>
      <c r="AS5782" s="139"/>
      <c r="AT5782" s="139"/>
      <c r="AU5782" s="139"/>
      <c r="AV5782" s="139"/>
      <c r="AW5782" s="140"/>
      <c r="AX5782" s="8"/>
      <c r="AY5782" s="8"/>
      <c r="AZ5782" s="8"/>
      <c r="BA5782" s="8"/>
      <c r="BB5782" s="122"/>
      <c r="BC5782" s="141"/>
      <c r="BD5782" s="141"/>
      <c r="BE5782" s="141"/>
      <c r="BF5782" s="141"/>
      <c r="BG5782" s="142"/>
      <c r="BH5782" s="8"/>
      <c r="BI5782" s="8"/>
      <c r="BJ5782" s="8"/>
      <c r="BK5782" s="8"/>
      <c r="BL5782" s="122"/>
      <c r="BM5782" s="143"/>
      <c r="BN5782" s="143"/>
      <c r="BO5782" s="143"/>
      <c r="BP5782" s="143"/>
      <c r="BQ5782" s="144"/>
      <c r="BR5782" s="8"/>
      <c r="BS5782" s="8"/>
      <c r="BT5782" s="8"/>
      <c r="BU5782" s="8"/>
      <c r="BV5782" s="122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18" t="s">
        <v>5</v>
      </c>
      <c r="H5783" s="3">
        <v>2024</v>
      </c>
      <c r="I5783" s="20" t="s">
        <v>286</v>
      </c>
      <c r="J5783" s="185" t="s">
        <v>341</v>
      </c>
      <c r="K5783" s="185" t="s">
        <v>320</v>
      </c>
      <c r="L5783" s="187">
        <f t="shared" si="195"/>
        <v>0</v>
      </c>
      <c r="M5783" s="187">
        <f t="shared" si="196"/>
        <v>0</v>
      </c>
      <c r="N5783" s="186"/>
      <c r="O5783" s="53"/>
      <c r="P5783" s="53"/>
      <c r="Q5783" s="53"/>
      <c r="R5783" s="53"/>
      <c r="S5783" s="54"/>
      <c r="T5783" s="8"/>
      <c r="U5783" s="8"/>
      <c r="V5783" s="8"/>
      <c r="W5783" s="8"/>
      <c r="X5783" s="122"/>
      <c r="Y5783" s="135"/>
      <c r="Z5783" s="135"/>
      <c r="AA5783" s="135"/>
      <c r="AB5783" s="135"/>
      <c r="AC5783" s="136"/>
      <c r="AD5783" s="8"/>
      <c r="AE5783" s="8"/>
      <c r="AF5783" s="8"/>
      <c r="AG5783" s="8"/>
      <c r="AH5783" s="122"/>
      <c r="AI5783" s="137"/>
      <c r="AJ5783" s="137"/>
      <c r="AK5783" s="137"/>
      <c r="AL5783" s="137"/>
      <c r="AM5783" s="138"/>
      <c r="AN5783" s="8"/>
      <c r="AO5783" s="8"/>
      <c r="AP5783" s="8"/>
      <c r="AQ5783" s="8"/>
      <c r="AR5783" s="122"/>
      <c r="AS5783" s="139"/>
      <c r="AT5783" s="139"/>
      <c r="AU5783" s="139"/>
      <c r="AV5783" s="139"/>
      <c r="AW5783" s="140"/>
      <c r="AX5783" s="8"/>
      <c r="AY5783" s="8"/>
      <c r="AZ5783" s="8"/>
      <c r="BA5783" s="8"/>
      <c r="BB5783" s="122"/>
      <c r="BC5783" s="141"/>
      <c r="BD5783" s="141"/>
      <c r="BE5783" s="141"/>
      <c r="BF5783" s="141"/>
      <c r="BG5783" s="142"/>
      <c r="BH5783" s="8"/>
      <c r="BI5783" s="8"/>
      <c r="BJ5783" s="8"/>
      <c r="BK5783" s="8"/>
      <c r="BL5783" s="122"/>
      <c r="BM5783" s="143"/>
      <c r="BN5783" s="143"/>
      <c r="BO5783" s="143"/>
      <c r="BP5783" s="143"/>
      <c r="BQ5783" s="144"/>
      <c r="BR5783" s="8"/>
      <c r="BS5783" s="8"/>
      <c r="BT5783" s="8"/>
      <c r="BU5783" s="8"/>
      <c r="BV5783" s="122"/>
    </row>
    <row r="5784" spans="1:74" ht="28.8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18" t="s">
        <v>5</v>
      </c>
      <c r="H5784" s="3">
        <v>2024</v>
      </c>
      <c r="I5784" s="20" t="s">
        <v>286</v>
      </c>
      <c r="J5784" s="185" t="s">
        <v>342</v>
      </c>
      <c r="K5784" s="185" t="s">
        <v>320</v>
      </c>
      <c r="L5784" s="187">
        <f t="shared" si="195"/>
        <v>0</v>
      </c>
      <c r="M5784" s="187">
        <f t="shared" si="196"/>
        <v>0</v>
      </c>
      <c r="N5784" s="186"/>
      <c r="O5784" s="53"/>
      <c r="P5784" s="53"/>
      <c r="Q5784" s="53"/>
      <c r="R5784" s="53"/>
      <c r="S5784" s="54"/>
      <c r="T5784" s="8"/>
      <c r="U5784" s="8"/>
      <c r="V5784" s="8"/>
      <c r="W5784" s="8"/>
      <c r="X5784" s="122"/>
      <c r="Y5784" s="135"/>
      <c r="Z5784" s="135"/>
      <c r="AA5784" s="135"/>
      <c r="AB5784" s="135"/>
      <c r="AC5784" s="136"/>
      <c r="AD5784" s="8"/>
      <c r="AE5784" s="8"/>
      <c r="AF5784" s="8"/>
      <c r="AG5784" s="8"/>
      <c r="AH5784" s="122"/>
      <c r="AI5784" s="137"/>
      <c r="AJ5784" s="137"/>
      <c r="AK5784" s="137"/>
      <c r="AL5784" s="137"/>
      <c r="AM5784" s="138"/>
      <c r="AN5784" s="8"/>
      <c r="AO5784" s="8"/>
      <c r="AP5784" s="8"/>
      <c r="AQ5784" s="8"/>
      <c r="AR5784" s="122"/>
      <c r="AS5784" s="139"/>
      <c r="AT5784" s="139"/>
      <c r="AU5784" s="139"/>
      <c r="AV5784" s="139"/>
      <c r="AW5784" s="140"/>
      <c r="AX5784" s="8"/>
      <c r="AY5784" s="8"/>
      <c r="AZ5784" s="8"/>
      <c r="BA5784" s="8"/>
      <c r="BB5784" s="122"/>
      <c r="BC5784" s="141"/>
      <c r="BD5784" s="141"/>
      <c r="BE5784" s="141"/>
      <c r="BF5784" s="141"/>
      <c r="BG5784" s="142"/>
      <c r="BH5784" s="8"/>
      <c r="BI5784" s="8"/>
      <c r="BJ5784" s="8"/>
      <c r="BK5784" s="8"/>
      <c r="BL5784" s="122"/>
      <c r="BM5784" s="143"/>
      <c r="BN5784" s="143"/>
      <c r="BO5784" s="143"/>
      <c r="BP5784" s="143"/>
      <c r="BQ5784" s="144"/>
      <c r="BR5784" s="8"/>
      <c r="BS5784" s="8"/>
      <c r="BT5784" s="8"/>
      <c r="BU5784" s="8"/>
      <c r="BV5784" s="122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18" t="s">
        <v>5</v>
      </c>
      <c r="H5785" s="3">
        <v>2024</v>
      </c>
      <c r="I5785" s="20" t="s">
        <v>286</v>
      </c>
      <c r="J5785" s="185" t="s">
        <v>343</v>
      </c>
      <c r="K5785" s="185" t="s">
        <v>339</v>
      </c>
      <c r="L5785" s="187">
        <f t="shared" si="195"/>
        <v>0</v>
      </c>
      <c r="M5785" s="187">
        <f t="shared" si="196"/>
        <v>0</v>
      </c>
      <c r="N5785" s="186"/>
      <c r="O5785" s="53"/>
      <c r="P5785" s="53"/>
      <c r="Q5785" s="53"/>
      <c r="R5785" s="53"/>
      <c r="S5785" s="54"/>
      <c r="T5785" s="8"/>
      <c r="U5785" s="8"/>
      <c r="V5785" s="8"/>
      <c r="W5785" s="8"/>
      <c r="X5785" s="122"/>
      <c r="Y5785" s="135"/>
      <c r="Z5785" s="135"/>
      <c r="AA5785" s="135"/>
      <c r="AB5785" s="135"/>
      <c r="AC5785" s="136"/>
      <c r="AD5785" s="8"/>
      <c r="AE5785" s="8"/>
      <c r="AF5785" s="8"/>
      <c r="AG5785" s="8"/>
      <c r="AH5785" s="122"/>
      <c r="AI5785" s="137"/>
      <c r="AJ5785" s="137"/>
      <c r="AK5785" s="137"/>
      <c r="AL5785" s="137"/>
      <c r="AM5785" s="138"/>
      <c r="AN5785" s="8"/>
      <c r="AO5785" s="8"/>
      <c r="AP5785" s="8"/>
      <c r="AQ5785" s="8"/>
      <c r="AR5785" s="122"/>
      <c r="AS5785" s="139"/>
      <c r="AT5785" s="139"/>
      <c r="AU5785" s="139"/>
      <c r="AV5785" s="139"/>
      <c r="AW5785" s="140"/>
      <c r="AX5785" s="8"/>
      <c r="AY5785" s="8"/>
      <c r="AZ5785" s="8"/>
      <c r="BA5785" s="8"/>
      <c r="BB5785" s="122"/>
      <c r="BC5785" s="141"/>
      <c r="BD5785" s="141"/>
      <c r="BE5785" s="141"/>
      <c r="BF5785" s="141"/>
      <c r="BG5785" s="142"/>
      <c r="BH5785" s="8"/>
      <c r="BI5785" s="8"/>
      <c r="BJ5785" s="8"/>
      <c r="BK5785" s="8"/>
      <c r="BL5785" s="122"/>
      <c r="BM5785" s="143"/>
      <c r="BN5785" s="143"/>
      <c r="BO5785" s="143"/>
      <c r="BP5785" s="143"/>
      <c r="BQ5785" s="144"/>
      <c r="BR5785" s="8"/>
      <c r="BS5785" s="8"/>
      <c r="BT5785" s="8"/>
      <c r="BU5785" s="8"/>
      <c r="BV5785" s="122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18" t="s">
        <v>5</v>
      </c>
      <c r="H5786" s="3">
        <v>2024</v>
      </c>
      <c r="I5786" s="20" t="s">
        <v>288</v>
      </c>
      <c r="J5786" s="185" t="s">
        <v>344</v>
      </c>
      <c r="K5786" s="185" t="s">
        <v>318</v>
      </c>
      <c r="L5786" s="187">
        <f t="shared" si="195"/>
        <v>0</v>
      </c>
      <c r="M5786" s="187">
        <f t="shared" si="196"/>
        <v>0</v>
      </c>
      <c r="N5786" s="186"/>
      <c r="O5786" s="53"/>
      <c r="P5786" s="53"/>
      <c r="Q5786" s="53"/>
      <c r="R5786" s="53"/>
      <c r="S5786" s="54"/>
      <c r="T5786" s="8"/>
      <c r="U5786" s="8"/>
      <c r="V5786" s="8"/>
      <c r="W5786" s="8"/>
      <c r="X5786" s="122"/>
      <c r="Y5786" s="135"/>
      <c r="Z5786" s="135"/>
      <c r="AA5786" s="135"/>
      <c r="AB5786" s="135"/>
      <c r="AC5786" s="136"/>
      <c r="AD5786" s="8"/>
      <c r="AE5786" s="8"/>
      <c r="AF5786" s="8"/>
      <c r="AG5786" s="8"/>
      <c r="AH5786" s="122"/>
      <c r="AI5786" s="137"/>
      <c r="AJ5786" s="137"/>
      <c r="AK5786" s="137"/>
      <c r="AL5786" s="137"/>
      <c r="AM5786" s="138"/>
      <c r="AN5786" s="8"/>
      <c r="AO5786" s="8"/>
      <c r="AP5786" s="8"/>
      <c r="AQ5786" s="8"/>
      <c r="AR5786" s="122"/>
      <c r="AS5786" s="139"/>
      <c r="AT5786" s="139"/>
      <c r="AU5786" s="139"/>
      <c r="AV5786" s="139"/>
      <c r="AW5786" s="140"/>
      <c r="AX5786" s="8"/>
      <c r="AY5786" s="8"/>
      <c r="AZ5786" s="8"/>
      <c r="BA5786" s="8"/>
      <c r="BB5786" s="122"/>
      <c r="BC5786" s="141"/>
      <c r="BD5786" s="141"/>
      <c r="BE5786" s="141"/>
      <c r="BF5786" s="141"/>
      <c r="BG5786" s="142"/>
      <c r="BH5786" s="8"/>
      <c r="BI5786" s="8"/>
      <c r="BJ5786" s="8"/>
      <c r="BK5786" s="8"/>
      <c r="BL5786" s="122"/>
      <c r="BM5786" s="143"/>
      <c r="BN5786" s="143"/>
      <c r="BO5786" s="143"/>
      <c r="BP5786" s="143"/>
      <c r="BQ5786" s="144"/>
      <c r="BR5786" s="8"/>
      <c r="BS5786" s="8"/>
      <c r="BT5786" s="8"/>
      <c r="BU5786" s="8"/>
      <c r="BV5786" s="122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18" t="s">
        <v>5</v>
      </c>
      <c r="H5787" s="3">
        <v>2024</v>
      </c>
      <c r="I5787" s="20" t="s">
        <v>288</v>
      </c>
      <c r="J5787" s="184" t="s">
        <v>351</v>
      </c>
      <c r="K5787" s="184" t="s">
        <v>318</v>
      </c>
      <c r="L5787" s="187">
        <f t="shared" si="195"/>
        <v>0</v>
      </c>
      <c r="M5787" s="187">
        <f t="shared" si="196"/>
        <v>0</v>
      </c>
      <c r="N5787" s="186"/>
      <c r="O5787" s="53"/>
      <c r="P5787" s="53"/>
      <c r="Q5787" s="53"/>
      <c r="R5787" s="53"/>
      <c r="S5787" s="54"/>
      <c r="T5787" s="8"/>
      <c r="U5787" s="8"/>
      <c r="V5787" s="8"/>
      <c r="W5787" s="8"/>
      <c r="X5787" s="122"/>
      <c r="Y5787" s="135"/>
      <c r="Z5787" s="135"/>
      <c r="AA5787" s="135"/>
      <c r="AB5787" s="135"/>
      <c r="AC5787" s="136"/>
      <c r="AD5787" s="8"/>
      <c r="AE5787" s="8"/>
      <c r="AF5787" s="8"/>
      <c r="AG5787" s="8"/>
      <c r="AH5787" s="122"/>
      <c r="AI5787" s="137"/>
      <c r="AJ5787" s="137"/>
      <c r="AK5787" s="137"/>
      <c r="AL5787" s="137"/>
      <c r="AM5787" s="138"/>
      <c r="AN5787" s="8"/>
      <c r="AO5787" s="8"/>
      <c r="AP5787" s="8"/>
      <c r="AQ5787" s="8"/>
      <c r="AR5787" s="122"/>
      <c r="AS5787" s="139"/>
      <c r="AT5787" s="139"/>
      <c r="AU5787" s="139"/>
      <c r="AV5787" s="139"/>
      <c r="AW5787" s="140"/>
      <c r="AX5787" s="8"/>
      <c r="AY5787" s="8"/>
      <c r="AZ5787" s="8"/>
      <c r="BA5787" s="8"/>
      <c r="BB5787" s="122"/>
      <c r="BC5787" s="141"/>
      <c r="BD5787" s="141"/>
      <c r="BE5787" s="141"/>
      <c r="BF5787" s="141"/>
      <c r="BG5787" s="142"/>
      <c r="BH5787" s="8"/>
      <c r="BI5787" s="8"/>
      <c r="BJ5787" s="8"/>
      <c r="BK5787" s="8"/>
      <c r="BL5787" s="122"/>
      <c r="BM5787" s="143"/>
      <c r="BN5787" s="143"/>
      <c r="BO5787" s="143"/>
      <c r="BP5787" s="143"/>
      <c r="BQ5787" s="144"/>
      <c r="BR5787" s="8"/>
      <c r="BS5787" s="8"/>
      <c r="BT5787" s="8"/>
      <c r="BU5787" s="8"/>
      <c r="BV5787" s="122"/>
    </row>
    <row r="5788" spans="1:74" ht="28.8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18" t="s">
        <v>5</v>
      </c>
      <c r="H5788" s="3">
        <v>2024</v>
      </c>
      <c r="I5788" s="20" t="s">
        <v>288</v>
      </c>
      <c r="J5788" s="184" t="s">
        <v>352</v>
      </c>
      <c r="K5788" s="184" t="s">
        <v>321</v>
      </c>
      <c r="L5788" s="187">
        <f t="shared" si="195"/>
        <v>0</v>
      </c>
      <c r="M5788" s="187">
        <f t="shared" si="196"/>
        <v>0</v>
      </c>
      <c r="N5788" s="186"/>
      <c r="O5788" s="33"/>
      <c r="P5788" s="33"/>
      <c r="Q5788" s="33"/>
      <c r="R5788" s="33"/>
      <c r="S5788" s="42"/>
      <c r="T5788" s="2"/>
      <c r="U5788" s="2"/>
      <c r="V5788" s="2"/>
      <c r="W5788" s="2"/>
      <c r="X5788" s="55"/>
      <c r="Y5788" s="62"/>
      <c r="Z5788" s="62"/>
      <c r="AA5788" s="62"/>
      <c r="AB5788" s="62"/>
      <c r="AC5788" s="68"/>
      <c r="AD5788" s="2"/>
      <c r="AE5788" s="2"/>
      <c r="AF5788" s="2"/>
      <c r="AG5788" s="2"/>
      <c r="AH5788" s="55"/>
      <c r="AI5788" s="72"/>
      <c r="AJ5788" s="72"/>
      <c r="AK5788" s="72"/>
      <c r="AL5788" s="72"/>
      <c r="AM5788" s="80"/>
      <c r="AN5788" s="2"/>
      <c r="AO5788" s="2"/>
      <c r="AP5788" s="2"/>
      <c r="AQ5788" s="2"/>
      <c r="AR5788" s="55"/>
      <c r="AS5788" s="85"/>
      <c r="AT5788" s="85"/>
      <c r="AU5788" s="85"/>
      <c r="AV5788" s="85"/>
      <c r="AW5788" s="100"/>
      <c r="AX5788" s="2"/>
      <c r="AY5788" s="2"/>
      <c r="AZ5788" s="2"/>
      <c r="BA5788" s="2"/>
      <c r="BB5788" s="55"/>
      <c r="BC5788" s="105"/>
      <c r="BD5788" s="105"/>
      <c r="BE5788" s="105"/>
      <c r="BF5788" s="105"/>
      <c r="BG5788" s="109"/>
      <c r="BH5788" s="2"/>
      <c r="BI5788" s="2"/>
      <c r="BJ5788" s="2"/>
      <c r="BK5788" s="2"/>
      <c r="BL5788" s="55"/>
      <c r="BM5788" s="48"/>
      <c r="BN5788" s="48"/>
      <c r="BO5788" s="48"/>
      <c r="BP5788" s="48"/>
      <c r="BQ5788" s="117"/>
      <c r="BR5788" s="2"/>
      <c r="BS5788" s="2"/>
      <c r="BT5788" s="2"/>
      <c r="BU5788" s="2"/>
      <c r="BV5788" s="55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18" t="s">
        <v>5</v>
      </c>
      <c r="H5789" s="3">
        <v>2024</v>
      </c>
      <c r="I5789" s="20" t="s">
        <v>288</v>
      </c>
      <c r="J5789" s="184" t="s">
        <v>345</v>
      </c>
      <c r="K5789" s="184" t="s">
        <v>318</v>
      </c>
      <c r="L5789" s="187">
        <f t="shared" si="195"/>
        <v>0</v>
      </c>
      <c r="M5789" s="187">
        <f t="shared" si="196"/>
        <v>0</v>
      </c>
      <c r="N5789" s="186"/>
      <c r="O5789" s="34"/>
      <c r="P5789" s="33"/>
      <c r="Q5789" s="33"/>
      <c r="R5789" s="33"/>
      <c r="S5789" s="42"/>
      <c r="T5789" s="3"/>
      <c r="U5789" s="2"/>
      <c r="V5789" s="2"/>
      <c r="W5789" s="2"/>
      <c r="X5789" s="55"/>
      <c r="Y5789" s="64"/>
      <c r="Z5789" s="62"/>
      <c r="AA5789" s="62"/>
      <c r="AB5789" s="62"/>
      <c r="AC5789" s="68"/>
      <c r="AD5789" s="3"/>
      <c r="AE5789" s="2"/>
      <c r="AF5789" s="2"/>
      <c r="AG5789" s="2"/>
      <c r="AH5789" s="55"/>
      <c r="AI5789" s="73"/>
      <c r="AJ5789" s="72"/>
      <c r="AK5789" s="72"/>
      <c r="AL5789" s="72"/>
      <c r="AM5789" s="80"/>
      <c r="AN5789" s="3"/>
      <c r="AO5789" s="2"/>
      <c r="AP5789" s="2"/>
      <c r="AQ5789" s="2"/>
      <c r="AR5789" s="55"/>
      <c r="AS5789" s="86"/>
      <c r="AT5789" s="85"/>
      <c r="AU5789" s="85"/>
      <c r="AV5789" s="85"/>
      <c r="AW5789" s="100"/>
      <c r="AX5789" s="3"/>
      <c r="AY5789" s="2"/>
      <c r="AZ5789" s="2"/>
      <c r="BA5789" s="2"/>
      <c r="BB5789" s="55"/>
      <c r="BC5789" s="106"/>
      <c r="BD5789" s="105"/>
      <c r="BE5789" s="105"/>
      <c r="BF5789" s="105"/>
      <c r="BG5789" s="109"/>
      <c r="BH5789" s="3"/>
      <c r="BI5789" s="2"/>
      <c r="BJ5789" s="2"/>
      <c r="BK5789" s="2"/>
      <c r="BL5789" s="55"/>
      <c r="BM5789" s="49"/>
      <c r="BN5789" s="48"/>
      <c r="BO5789" s="48"/>
      <c r="BP5789" s="48"/>
      <c r="BQ5789" s="117"/>
      <c r="BR5789" s="3"/>
      <c r="BS5789" s="2"/>
      <c r="BT5789" s="2"/>
      <c r="BU5789" s="2"/>
      <c r="BV5789" s="55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18" t="s">
        <v>5</v>
      </c>
      <c r="H5790" s="3">
        <v>2024</v>
      </c>
      <c r="I5790" s="20" t="s">
        <v>289</v>
      </c>
      <c r="J5790" s="184" t="s">
        <v>268</v>
      </c>
      <c r="K5790" s="184" t="s">
        <v>318</v>
      </c>
      <c r="L5790" s="187">
        <f t="shared" si="195"/>
        <v>7.4999999999999997E-2</v>
      </c>
      <c r="M5790" s="187">
        <f t="shared" si="196"/>
        <v>169.19800000000001</v>
      </c>
      <c r="N5790" s="186" t="s">
        <v>1437</v>
      </c>
      <c r="O5790" s="33"/>
      <c r="P5790" s="33"/>
      <c r="Q5790" s="33"/>
      <c r="R5790" s="33"/>
      <c r="S5790" s="42"/>
      <c r="T5790" s="2"/>
      <c r="U5790" s="2"/>
      <c r="V5790" s="2"/>
      <c r="W5790" s="2"/>
      <c r="X5790" s="55"/>
      <c r="Y5790" s="62"/>
      <c r="Z5790" s="62"/>
      <c r="AA5790" s="62"/>
      <c r="AB5790" s="62"/>
      <c r="AC5790" s="68"/>
      <c r="AD5790" s="2">
        <v>3</v>
      </c>
      <c r="AE5790" s="2"/>
      <c r="AF5790" s="2"/>
      <c r="AG5790" s="2">
        <v>7.4999999999999997E-2</v>
      </c>
      <c r="AH5790" s="55">
        <v>169.19800000000001</v>
      </c>
      <c r="AI5790" s="72"/>
      <c r="AJ5790" s="72"/>
      <c r="AK5790" s="72"/>
      <c r="AL5790" s="72"/>
      <c r="AM5790" s="80"/>
      <c r="AN5790" s="2"/>
      <c r="AO5790" s="2"/>
      <c r="AP5790" s="2"/>
      <c r="AQ5790" s="2"/>
      <c r="AR5790" s="55"/>
      <c r="AS5790" s="85"/>
      <c r="AT5790" s="85"/>
      <c r="AU5790" s="85"/>
      <c r="AV5790" s="85"/>
      <c r="AW5790" s="100"/>
      <c r="AX5790" s="2"/>
      <c r="AY5790" s="2"/>
      <c r="AZ5790" s="2"/>
      <c r="BA5790" s="2"/>
      <c r="BB5790" s="55"/>
      <c r="BC5790" s="105"/>
      <c r="BD5790" s="105"/>
      <c r="BE5790" s="105"/>
      <c r="BF5790" s="105"/>
      <c r="BG5790" s="109"/>
      <c r="BH5790" s="2"/>
      <c r="BI5790" s="2"/>
      <c r="BJ5790" s="2"/>
      <c r="BK5790" s="2"/>
      <c r="BL5790" s="55"/>
      <c r="BM5790" s="48"/>
      <c r="BN5790" s="48"/>
      <c r="BO5790" s="48"/>
      <c r="BP5790" s="48"/>
      <c r="BQ5790" s="117"/>
      <c r="BR5790" s="2"/>
      <c r="BS5790" s="2"/>
      <c r="BT5790" s="2"/>
      <c r="BU5790" s="2"/>
      <c r="BV5790" s="55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18" t="s">
        <v>5</v>
      </c>
      <c r="H5791" s="3">
        <v>2024</v>
      </c>
      <c r="I5791" s="20" t="s">
        <v>289</v>
      </c>
      <c r="J5791" s="184" t="s">
        <v>292</v>
      </c>
      <c r="K5791" s="184" t="s">
        <v>318</v>
      </c>
      <c r="L5791" s="187">
        <f t="shared" si="195"/>
        <v>0</v>
      </c>
      <c r="M5791" s="187">
        <f t="shared" si="196"/>
        <v>0</v>
      </c>
      <c r="N5791" s="186"/>
      <c r="O5791" s="33"/>
      <c r="P5791" s="33"/>
      <c r="Q5791" s="33"/>
      <c r="R5791" s="33"/>
      <c r="S5791" s="42"/>
      <c r="T5791" s="2"/>
      <c r="U5791" s="2"/>
      <c r="V5791" s="2"/>
      <c r="W5791" s="2"/>
      <c r="X5791" s="55"/>
      <c r="Y5791" s="62"/>
      <c r="Z5791" s="62"/>
      <c r="AA5791" s="62"/>
      <c r="AB5791" s="62"/>
      <c r="AC5791" s="68"/>
      <c r="AD5791" s="2"/>
      <c r="AE5791" s="2"/>
      <c r="AF5791" s="2"/>
      <c r="AG5791" s="2"/>
      <c r="AH5791" s="55"/>
      <c r="AI5791" s="72"/>
      <c r="AJ5791" s="72"/>
      <c r="AK5791" s="72"/>
      <c r="AL5791" s="72"/>
      <c r="AM5791" s="80"/>
      <c r="AN5791" s="2"/>
      <c r="AO5791" s="2"/>
      <c r="AP5791" s="2"/>
      <c r="AQ5791" s="2"/>
      <c r="AR5791" s="55"/>
      <c r="AS5791" s="85"/>
      <c r="AT5791" s="85"/>
      <c r="AU5791" s="85"/>
      <c r="AV5791" s="85"/>
      <c r="AW5791" s="100"/>
      <c r="AX5791" s="2"/>
      <c r="AY5791" s="2"/>
      <c r="AZ5791" s="2"/>
      <c r="BA5791" s="2"/>
      <c r="BB5791" s="55"/>
      <c r="BC5791" s="105"/>
      <c r="BD5791" s="105"/>
      <c r="BE5791" s="105"/>
      <c r="BF5791" s="105"/>
      <c r="BG5791" s="109"/>
      <c r="BH5791" s="2"/>
      <c r="BI5791" s="2"/>
      <c r="BJ5791" s="2"/>
      <c r="BK5791" s="2"/>
      <c r="BL5791" s="55"/>
      <c r="BM5791" s="48"/>
      <c r="BN5791" s="48"/>
      <c r="BO5791" s="48"/>
      <c r="BP5791" s="48"/>
      <c r="BQ5791" s="117"/>
      <c r="BR5791" s="2"/>
      <c r="BS5791" s="2"/>
      <c r="BT5791" s="2"/>
      <c r="BU5791" s="2"/>
      <c r="BV5791" s="55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18" t="s">
        <v>5</v>
      </c>
      <c r="H5792" s="3">
        <v>2024</v>
      </c>
      <c r="I5792" s="20" t="s">
        <v>285</v>
      </c>
      <c r="J5792" s="184" t="s">
        <v>293</v>
      </c>
      <c r="K5792" s="184" t="s">
        <v>318</v>
      </c>
      <c r="L5792" s="187">
        <f t="shared" si="195"/>
        <v>0</v>
      </c>
      <c r="M5792" s="187">
        <f t="shared" si="196"/>
        <v>0</v>
      </c>
      <c r="N5792" s="186"/>
      <c r="O5792" s="33"/>
      <c r="P5792" s="33"/>
      <c r="Q5792" s="33"/>
      <c r="R5792" s="34"/>
      <c r="S5792" s="41"/>
      <c r="T5792" s="2"/>
      <c r="U5792" s="2"/>
      <c r="V5792" s="2"/>
      <c r="W5792" s="3"/>
      <c r="X5792" s="56"/>
      <c r="Y5792" s="62"/>
      <c r="Z5792" s="62"/>
      <c r="AA5792" s="62"/>
      <c r="AB5792" s="64"/>
      <c r="AC5792" s="69"/>
      <c r="AD5792" s="2"/>
      <c r="AE5792" s="2"/>
      <c r="AF5792" s="2"/>
      <c r="AG5792" s="3"/>
      <c r="AH5792" s="56"/>
      <c r="AI5792" s="72"/>
      <c r="AJ5792" s="72"/>
      <c r="AK5792" s="72"/>
      <c r="AL5792" s="73"/>
      <c r="AM5792" s="81"/>
      <c r="AN5792" s="2"/>
      <c r="AO5792" s="2"/>
      <c r="AP5792" s="2"/>
      <c r="AQ5792" s="3"/>
      <c r="AR5792" s="56"/>
      <c r="AS5792" s="85"/>
      <c r="AT5792" s="85"/>
      <c r="AU5792" s="85"/>
      <c r="AV5792" s="86"/>
      <c r="AW5792" s="101"/>
      <c r="AX5792" s="2"/>
      <c r="AY5792" s="2"/>
      <c r="AZ5792" s="2"/>
      <c r="BA5792" s="3"/>
      <c r="BB5792" s="56"/>
      <c r="BC5792" s="105"/>
      <c r="BD5792" s="105"/>
      <c r="BE5792" s="105"/>
      <c r="BF5792" s="106"/>
      <c r="BG5792" s="110"/>
      <c r="BH5792" s="2"/>
      <c r="BI5792" s="2"/>
      <c r="BJ5792" s="2"/>
      <c r="BK5792" s="3"/>
      <c r="BL5792" s="56"/>
      <c r="BM5792" s="48"/>
      <c r="BN5792" s="48"/>
      <c r="BO5792" s="48"/>
      <c r="BP5792" s="49"/>
      <c r="BQ5792" s="118"/>
      <c r="BR5792" s="2"/>
      <c r="BS5792" s="2"/>
      <c r="BT5792" s="2"/>
      <c r="BU5792" s="3"/>
      <c r="BV5792" s="56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18" t="s">
        <v>5</v>
      </c>
      <c r="H5793" s="3">
        <v>2024</v>
      </c>
      <c r="I5793" s="20" t="s">
        <v>287</v>
      </c>
      <c r="J5793" s="184" t="s">
        <v>269</v>
      </c>
      <c r="K5793" s="184" t="s">
        <v>320</v>
      </c>
      <c r="L5793" s="187">
        <f t="shared" si="195"/>
        <v>0</v>
      </c>
      <c r="M5793" s="187">
        <f t="shared" si="196"/>
        <v>0</v>
      </c>
      <c r="N5793" s="186"/>
      <c r="O5793" s="33"/>
      <c r="P5793" s="33"/>
      <c r="Q5793" s="33"/>
      <c r="R5793" s="33"/>
      <c r="S5793" s="42"/>
      <c r="T5793" s="2"/>
      <c r="U5793" s="2"/>
      <c r="V5793" s="2"/>
      <c r="W5793" s="2"/>
      <c r="X5793" s="55"/>
      <c r="Y5793" s="62"/>
      <c r="Z5793" s="62"/>
      <c r="AA5793" s="62"/>
      <c r="AB5793" s="64"/>
      <c r="AC5793" s="68"/>
      <c r="AD5793" s="2"/>
      <c r="AE5793" s="2"/>
      <c r="AF5793" s="2"/>
      <c r="AG5793" s="2"/>
      <c r="AH5793" s="55"/>
      <c r="AI5793" s="72"/>
      <c r="AJ5793" s="72"/>
      <c r="AK5793" s="72"/>
      <c r="AL5793" s="72"/>
      <c r="AM5793" s="80"/>
      <c r="AN5793" s="2"/>
      <c r="AO5793" s="2"/>
      <c r="AP5793" s="2"/>
      <c r="AQ5793" s="2"/>
      <c r="AR5793" s="55"/>
      <c r="AS5793" s="85"/>
      <c r="AT5793" s="85"/>
      <c r="AU5793" s="85"/>
      <c r="AV5793" s="85"/>
      <c r="AW5793" s="100"/>
      <c r="AX5793" s="2"/>
      <c r="AY5793" s="2"/>
      <c r="AZ5793" s="2"/>
      <c r="BA5793" s="2"/>
      <c r="BB5793" s="55"/>
      <c r="BC5793" s="105"/>
      <c r="BD5793" s="105"/>
      <c r="BE5793" s="105"/>
      <c r="BF5793" s="105"/>
      <c r="BG5793" s="109"/>
      <c r="BH5793" s="2"/>
      <c r="BI5793" s="2"/>
      <c r="BJ5793" s="2"/>
      <c r="BK5793" s="2"/>
      <c r="BL5793" s="55"/>
      <c r="BM5793" s="48"/>
      <c r="BN5793" s="48"/>
      <c r="BO5793" s="48"/>
      <c r="BP5793" s="48"/>
      <c r="BQ5793" s="117"/>
      <c r="BR5793" s="2"/>
      <c r="BS5793" s="2"/>
      <c r="BT5793" s="2"/>
      <c r="BU5793" s="2"/>
      <c r="BV5793" s="55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18" t="s">
        <v>5</v>
      </c>
      <c r="H5794" s="3">
        <v>2024</v>
      </c>
      <c r="I5794" s="20" t="s">
        <v>287</v>
      </c>
      <c r="J5794" s="184" t="s">
        <v>270</v>
      </c>
      <c r="K5794" s="184" t="s">
        <v>320</v>
      </c>
      <c r="L5794" s="187">
        <f t="shared" si="195"/>
        <v>0</v>
      </c>
      <c r="M5794" s="187">
        <f t="shared" si="196"/>
        <v>0</v>
      </c>
      <c r="N5794" s="186"/>
      <c r="O5794" s="33"/>
      <c r="P5794" s="33"/>
      <c r="Q5794" s="33"/>
      <c r="R5794" s="33"/>
      <c r="S5794" s="42"/>
      <c r="T5794" s="2"/>
      <c r="U5794" s="2"/>
      <c r="V5794" s="2"/>
      <c r="W5794" s="2"/>
      <c r="X5794" s="55"/>
      <c r="Y5794" s="62"/>
      <c r="Z5794" s="62"/>
      <c r="AA5794" s="62"/>
      <c r="AB5794" s="62"/>
      <c r="AC5794" s="68"/>
      <c r="AD5794" s="2"/>
      <c r="AE5794" s="2"/>
      <c r="AF5794" s="2"/>
      <c r="AG5794" s="2"/>
      <c r="AH5794" s="55"/>
      <c r="AI5794" s="72"/>
      <c r="AJ5794" s="72"/>
      <c r="AK5794" s="72"/>
      <c r="AL5794" s="72"/>
      <c r="AM5794" s="80"/>
      <c r="AN5794" s="2"/>
      <c r="AO5794" s="2"/>
      <c r="AP5794" s="2"/>
      <c r="AQ5794" s="2"/>
      <c r="AR5794" s="55"/>
      <c r="AS5794" s="85"/>
      <c r="AT5794" s="85"/>
      <c r="AU5794" s="85"/>
      <c r="AV5794" s="85"/>
      <c r="AW5794" s="100"/>
      <c r="AX5794" s="2"/>
      <c r="AY5794" s="2"/>
      <c r="AZ5794" s="2"/>
      <c r="BA5794" s="2"/>
      <c r="BB5794" s="55"/>
      <c r="BC5794" s="105"/>
      <c r="BD5794" s="105"/>
      <c r="BE5794" s="105"/>
      <c r="BF5794" s="105"/>
      <c r="BG5794" s="109"/>
      <c r="BH5794" s="2"/>
      <c r="BI5794" s="2"/>
      <c r="BJ5794" s="2"/>
      <c r="BK5794" s="2"/>
      <c r="BL5794" s="55"/>
      <c r="BM5794" s="48"/>
      <c r="BN5794" s="48"/>
      <c r="BO5794" s="48"/>
      <c r="BP5794" s="48"/>
      <c r="BQ5794" s="117"/>
      <c r="BR5794" s="2"/>
      <c r="BS5794" s="2"/>
      <c r="BT5794" s="2"/>
      <c r="BU5794" s="2"/>
      <c r="BV5794" s="55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18" t="s">
        <v>5</v>
      </c>
      <c r="H5795" s="3">
        <v>2024</v>
      </c>
      <c r="I5795" s="20" t="s">
        <v>290</v>
      </c>
      <c r="J5795" s="184" t="s">
        <v>271</v>
      </c>
      <c r="K5795" s="184" t="s">
        <v>321</v>
      </c>
      <c r="L5795" s="187">
        <f t="shared" si="195"/>
        <v>0</v>
      </c>
      <c r="M5795" s="187">
        <f t="shared" si="196"/>
        <v>0</v>
      </c>
      <c r="N5795" s="186"/>
      <c r="O5795" s="33"/>
      <c r="P5795" s="33"/>
      <c r="Q5795" s="33"/>
      <c r="R5795" s="33"/>
      <c r="S5795" s="42"/>
      <c r="T5795" s="2"/>
      <c r="U5795" s="2"/>
      <c r="V5795" s="2"/>
      <c r="W5795" s="2"/>
      <c r="X5795" s="55"/>
      <c r="Y5795" s="62"/>
      <c r="Z5795" s="62"/>
      <c r="AA5795" s="62"/>
      <c r="AB5795" s="62"/>
      <c r="AC5795" s="68"/>
      <c r="AD5795" s="2"/>
      <c r="AE5795" s="2"/>
      <c r="AF5795" s="2"/>
      <c r="AG5795" s="2"/>
      <c r="AH5795" s="55"/>
      <c r="AI5795" s="72"/>
      <c r="AJ5795" s="72"/>
      <c r="AK5795" s="72"/>
      <c r="AL5795" s="72"/>
      <c r="AM5795" s="80"/>
      <c r="AN5795" s="2"/>
      <c r="AO5795" s="2"/>
      <c r="AP5795" s="2"/>
      <c r="AQ5795" s="2"/>
      <c r="AR5795" s="55"/>
      <c r="AS5795" s="85"/>
      <c r="AT5795" s="85"/>
      <c r="AU5795" s="85"/>
      <c r="AV5795" s="85"/>
      <c r="AW5795" s="100"/>
      <c r="AX5795" s="2"/>
      <c r="AY5795" s="2"/>
      <c r="AZ5795" s="2"/>
      <c r="BA5795" s="2"/>
      <c r="BB5795" s="55"/>
      <c r="BC5795" s="105"/>
      <c r="BD5795" s="105"/>
      <c r="BE5795" s="105"/>
      <c r="BF5795" s="105"/>
      <c r="BG5795" s="109"/>
      <c r="BH5795" s="2"/>
      <c r="BI5795" s="2"/>
      <c r="BJ5795" s="2"/>
      <c r="BK5795" s="2"/>
      <c r="BL5795" s="55"/>
      <c r="BM5795" s="48"/>
      <c r="BN5795" s="48"/>
      <c r="BO5795" s="48"/>
      <c r="BP5795" s="48"/>
      <c r="BQ5795" s="117"/>
      <c r="BR5795" s="2"/>
      <c r="BS5795" s="2"/>
      <c r="BT5795" s="2"/>
      <c r="BU5795" s="2"/>
      <c r="BV5795" s="55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18" t="s">
        <v>5</v>
      </c>
      <c r="H5796" s="3">
        <v>2024</v>
      </c>
      <c r="I5796" s="20" t="s">
        <v>284</v>
      </c>
      <c r="J5796" s="184" t="s">
        <v>294</v>
      </c>
      <c r="K5796" s="184" t="s">
        <v>320</v>
      </c>
      <c r="L5796" s="187">
        <f t="shared" si="195"/>
        <v>1</v>
      </c>
      <c r="M5796" s="187">
        <f t="shared" si="196"/>
        <v>77.037000000000006</v>
      </c>
      <c r="N5796" s="186" t="s">
        <v>869</v>
      </c>
      <c r="O5796" s="33"/>
      <c r="P5796" s="33"/>
      <c r="Q5796" s="33"/>
      <c r="R5796" s="33"/>
      <c r="S5796" s="42"/>
      <c r="T5796" s="2"/>
      <c r="U5796" s="2"/>
      <c r="V5796" s="2"/>
      <c r="W5796" s="2"/>
      <c r="X5796" s="55"/>
      <c r="Y5796" s="62"/>
      <c r="Z5796" s="62"/>
      <c r="AA5796" s="62"/>
      <c r="AB5796" s="62"/>
      <c r="AC5796" s="68"/>
      <c r="AD5796" s="2"/>
      <c r="AE5796" s="2"/>
      <c r="AF5796" s="2"/>
      <c r="AG5796" s="2"/>
      <c r="AH5796" s="55"/>
      <c r="AI5796" s="72"/>
      <c r="AJ5796" s="72"/>
      <c r="AK5796" s="72"/>
      <c r="AL5796" s="72"/>
      <c r="AM5796" s="80"/>
      <c r="AN5796" s="2"/>
      <c r="AO5796" s="2"/>
      <c r="AP5796" s="2"/>
      <c r="AQ5796" s="2"/>
      <c r="AR5796" s="55"/>
      <c r="AS5796" s="85"/>
      <c r="AT5796" s="85"/>
      <c r="AU5796" s="85"/>
      <c r="AV5796" s="85"/>
      <c r="AW5796" s="100"/>
      <c r="AX5796" s="2"/>
      <c r="AY5796" s="2"/>
      <c r="AZ5796" s="2"/>
      <c r="BA5796" s="2"/>
      <c r="BB5796" s="55"/>
      <c r="BC5796" s="105" t="s">
        <v>869</v>
      </c>
      <c r="BD5796" s="105"/>
      <c r="BE5796" s="105"/>
      <c r="BF5796" s="105">
        <v>1</v>
      </c>
      <c r="BG5796" s="109">
        <v>77.037000000000006</v>
      </c>
      <c r="BH5796" s="2"/>
      <c r="BI5796" s="2"/>
      <c r="BJ5796" s="2"/>
      <c r="BK5796" s="2"/>
      <c r="BL5796" s="55"/>
      <c r="BM5796" s="48"/>
      <c r="BN5796" s="48"/>
      <c r="BO5796" s="48"/>
      <c r="BP5796" s="48"/>
      <c r="BQ5796" s="117"/>
      <c r="BR5796" s="2"/>
      <c r="BS5796" s="2"/>
      <c r="BT5796" s="2"/>
      <c r="BU5796" s="2"/>
      <c r="BV5796" s="55"/>
    </row>
    <row r="5797" spans="1:74" ht="28.8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18" t="s">
        <v>5</v>
      </c>
      <c r="H5797" s="3">
        <v>2024</v>
      </c>
      <c r="I5797" s="20" t="s">
        <v>284</v>
      </c>
      <c r="J5797" s="184" t="s">
        <v>346</v>
      </c>
      <c r="K5797" s="184" t="s">
        <v>320</v>
      </c>
      <c r="L5797" s="187">
        <f t="shared" si="195"/>
        <v>0</v>
      </c>
      <c r="M5797" s="187">
        <f t="shared" si="196"/>
        <v>0</v>
      </c>
      <c r="N5797" s="186"/>
      <c r="O5797" s="33"/>
      <c r="P5797" s="33"/>
      <c r="Q5797" s="33"/>
      <c r="R5797" s="33"/>
      <c r="S5797" s="42"/>
      <c r="T5797" s="2"/>
      <c r="U5797" s="2"/>
      <c r="V5797" s="2"/>
      <c r="W5797" s="2"/>
      <c r="X5797" s="55"/>
      <c r="Y5797" s="62"/>
      <c r="Z5797" s="62"/>
      <c r="AA5797" s="62"/>
      <c r="AB5797" s="62"/>
      <c r="AC5797" s="68"/>
      <c r="AD5797" s="2"/>
      <c r="AE5797" s="2"/>
      <c r="AF5797" s="2"/>
      <c r="AG5797" s="2"/>
      <c r="AH5797" s="55"/>
      <c r="AI5797" s="72"/>
      <c r="AJ5797" s="72"/>
      <c r="AK5797" s="72"/>
      <c r="AL5797" s="72"/>
      <c r="AM5797" s="80"/>
      <c r="AN5797" s="2"/>
      <c r="AO5797" s="2"/>
      <c r="AP5797" s="2"/>
      <c r="AQ5797" s="2"/>
      <c r="AR5797" s="55"/>
      <c r="AS5797" s="85"/>
      <c r="AT5797" s="85"/>
      <c r="AU5797" s="85"/>
      <c r="AV5797" s="85"/>
      <c r="AW5797" s="100"/>
      <c r="AX5797" s="2"/>
      <c r="AY5797" s="2"/>
      <c r="AZ5797" s="2"/>
      <c r="BA5797" s="2"/>
      <c r="BB5797" s="55"/>
      <c r="BC5797" s="105"/>
      <c r="BD5797" s="105"/>
      <c r="BE5797" s="105"/>
      <c r="BF5797" s="105"/>
      <c r="BG5797" s="109"/>
      <c r="BH5797" s="2"/>
      <c r="BI5797" s="2"/>
      <c r="BJ5797" s="2"/>
      <c r="BK5797" s="2"/>
      <c r="BL5797" s="55"/>
      <c r="BM5797" s="48"/>
      <c r="BN5797" s="48"/>
      <c r="BO5797" s="48"/>
      <c r="BP5797" s="48"/>
      <c r="BQ5797" s="117"/>
      <c r="BR5797" s="2"/>
      <c r="BS5797" s="2"/>
      <c r="BT5797" s="2"/>
      <c r="BU5797" s="2"/>
      <c r="BV5797" s="55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18" t="s">
        <v>5</v>
      </c>
      <c r="H5798" s="3">
        <v>2024</v>
      </c>
      <c r="I5798" s="20" t="s">
        <v>284</v>
      </c>
      <c r="J5798" s="184" t="s">
        <v>295</v>
      </c>
      <c r="K5798" s="184" t="s">
        <v>320</v>
      </c>
      <c r="L5798" s="187">
        <f t="shared" si="195"/>
        <v>1</v>
      </c>
      <c r="M5798" s="187">
        <f t="shared" si="196"/>
        <v>26.494</v>
      </c>
      <c r="N5798" s="186" t="s">
        <v>1587</v>
      </c>
      <c r="O5798" s="33"/>
      <c r="P5798" s="33"/>
      <c r="Q5798" s="33"/>
      <c r="R5798" s="33"/>
      <c r="S5798" s="42"/>
      <c r="T5798" s="2"/>
      <c r="U5798" s="2"/>
      <c r="V5798" s="2"/>
      <c r="W5798" s="2"/>
      <c r="X5798" s="55"/>
      <c r="Y5798" s="62"/>
      <c r="Z5798" s="62"/>
      <c r="AA5798" s="62"/>
      <c r="AB5798" s="62"/>
      <c r="AC5798" s="68"/>
      <c r="AD5798" s="2"/>
      <c r="AE5798" s="2"/>
      <c r="AF5798" s="2"/>
      <c r="AG5798" s="2"/>
      <c r="AH5798" s="55"/>
      <c r="AI5798" s="72"/>
      <c r="AJ5798" s="72"/>
      <c r="AK5798" s="72"/>
      <c r="AL5798" s="72"/>
      <c r="AM5798" s="80"/>
      <c r="AN5798" s="2"/>
      <c r="AO5798" s="2"/>
      <c r="AP5798" s="2"/>
      <c r="AQ5798" s="2"/>
      <c r="AR5798" s="55"/>
      <c r="AS5798" s="85"/>
      <c r="AT5798" s="85"/>
      <c r="AU5798" s="85"/>
      <c r="AV5798" s="85"/>
      <c r="AW5798" s="100"/>
      <c r="AX5798" s="2"/>
      <c r="AY5798" s="2"/>
      <c r="AZ5798" s="2"/>
      <c r="BA5798" s="2"/>
      <c r="BB5798" s="55"/>
      <c r="BC5798" s="105" t="s">
        <v>866</v>
      </c>
      <c r="BD5798" s="105"/>
      <c r="BE5798" s="105"/>
      <c r="BF5798" s="105">
        <v>1</v>
      </c>
      <c r="BG5798" s="109">
        <v>26.494</v>
      </c>
      <c r="BH5798" s="2"/>
      <c r="BI5798" s="2"/>
      <c r="BJ5798" s="2"/>
      <c r="BK5798" s="2"/>
      <c r="BL5798" s="55"/>
      <c r="BM5798" s="48"/>
      <c r="BN5798" s="48"/>
      <c r="BO5798" s="48"/>
      <c r="BP5798" s="48"/>
      <c r="BQ5798" s="117"/>
      <c r="BR5798" s="2"/>
      <c r="BS5798" s="2"/>
      <c r="BT5798" s="2"/>
      <c r="BU5798" s="2"/>
      <c r="BV5798" s="55"/>
    </row>
    <row r="5799" spans="1:74" ht="28.8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18" t="s">
        <v>5</v>
      </c>
      <c r="H5799" s="3">
        <v>2024</v>
      </c>
      <c r="I5799" s="20" t="s">
        <v>290</v>
      </c>
      <c r="J5799" s="184" t="s">
        <v>299</v>
      </c>
      <c r="K5799" s="184" t="s">
        <v>318</v>
      </c>
      <c r="L5799" s="187">
        <f t="shared" si="195"/>
        <v>0</v>
      </c>
      <c r="M5799" s="187">
        <f t="shared" si="196"/>
        <v>0</v>
      </c>
      <c r="N5799" s="186"/>
      <c r="O5799" s="33"/>
      <c r="P5799" s="33"/>
      <c r="Q5799" s="33"/>
      <c r="R5799" s="33"/>
      <c r="S5799" s="42"/>
      <c r="T5799" s="2"/>
      <c r="U5799" s="2"/>
      <c r="V5799" s="2"/>
      <c r="W5799" s="2"/>
      <c r="X5799" s="55"/>
      <c r="Y5799" s="62"/>
      <c r="Z5799" s="62"/>
      <c r="AA5799" s="62"/>
      <c r="AB5799" s="62"/>
      <c r="AC5799" s="68"/>
      <c r="AD5799" s="2"/>
      <c r="AE5799" s="2"/>
      <c r="AF5799" s="2"/>
      <c r="AG5799" s="2"/>
      <c r="AH5799" s="55"/>
      <c r="AI5799" s="72"/>
      <c r="AJ5799" s="72"/>
      <c r="AK5799" s="72"/>
      <c r="AL5799" s="72"/>
      <c r="AM5799" s="80"/>
      <c r="AN5799" s="2"/>
      <c r="AO5799" s="2"/>
      <c r="AP5799" s="2"/>
      <c r="AQ5799" s="2"/>
      <c r="AR5799" s="55"/>
      <c r="AS5799" s="85"/>
      <c r="AT5799" s="85"/>
      <c r="AU5799" s="85"/>
      <c r="AV5799" s="85"/>
      <c r="AW5799" s="100"/>
      <c r="AX5799" s="2"/>
      <c r="AY5799" s="2"/>
      <c r="AZ5799" s="2"/>
      <c r="BA5799" s="2"/>
      <c r="BB5799" s="55"/>
      <c r="BC5799" s="105"/>
      <c r="BD5799" s="105"/>
      <c r="BE5799" s="105"/>
      <c r="BF5799" s="105"/>
      <c r="BG5799" s="109"/>
      <c r="BH5799" s="2"/>
      <c r="BI5799" s="2"/>
      <c r="BJ5799" s="2"/>
      <c r="BK5799" s="2"/>
      <c r="BL5799" s="55"/>
      <c r="BM5799" s="48"/>
      <c r="BN5799" s="48"/>
      <c r="BO5799" s="48"/>
      <c r="BP5799" s="48"/>
      <c r="BQ5799" s="117"/>
      <c r="BR5799" s="2"/>
      <c r="BS5799" s="2"/>
      <c r="BT5799" s="2"/>
      <c r="BU5799" s="2"/>
      <c r="BV5799" s="55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18" t="s">
        <v>5</v>
      </c>
      <c r="H5800" s="3">
        <v>2024</v>
      </c>
      <c r="I5800" s="20" t="s">
        <v>315</v>
      </c>
      <c r="J5800" s="184" t="s">
        <v>347</v>
      </c>
      <c r="K5800" s="184" t="s">
        <v>320</v>
      </c>
      <c r="L5800" s="187">
        <f t="shared" si="195"/>
        <v>0</v>
      </c>
      <c r="M5800" s="187">
        <f t="shared" si="196"/>
        <v>0</v>
      </c>
      <c r="N5800" s="186"/>
      <c r="O5800" s="33"/>
      <c r="P5800" s="33"/>
      <c r="Q5800" s="33"/>
      <c r="R5800" s="33"/>
      <c r="S5800" s="42"/>
      <c r="T5800" s="2"/>
      <c r="U5800" s="2"/>
      <c r="V5800" s="2"/>
      <c r="W5800" s="2"/>
      <c r="X5800" s="55"/>
      <c r="Y5800" s="62"/>
      <c r="Z5800" s="62"/>
      <c r="AA5800" s="62"/>
      <c r="AB5800" s="62"/>
      <c r="AC5800" s="68"/>
      <c r="AD5800" s="2"/>
      <c r="AE5800" s="2"/>
      <c r="AF5800" s="2"/>
      <c r="AG5800" s="2"/>
      <c r="AH5800" s="55"/>
      <c r="AI5800" s="72"/>
      <c r="AJ5800" s="72"/>
      <c r="AK5800" s="72"/>
      <c r="AL5800" s="72"/>
      <c r="AM5800" s="80"/>
      <c r="AN5800" s="2"/>
      <c r="AO5800" s="2"/>
      <c r="AP5800" s="2"/>
      <c r="AQ5800" s="2"/>
      <c r="AR5800" s="55"/>
      <c r="AS5800" s="85"/>
      <c r="AT5800" s="85"/>
      <c r="AU5800" s="85"/>
      <c r="AV5800" s="85"/>
      <c r="AW5800" s="100"/>
      <c r="AX5800" s="2"/>
      <c r="AY5800" s="2"/>
      <c r="AZ5800" s="2"/>
      <c r="BA5800" s="2"/>
      <c r="BB5800" s="55"/>
      <c r="BC5800" s="105"/>
      <c r="BD5800" s="105"/>
      <c r="BE5800" s="105"/>
      <c r="BF5800" s="105"/>
      <c r="BG5800" s="109"/>
      <c r="BH5800" s="2"/>
      <c r="BI5800" s="2"/>
      <c r="BJ5800" s="2"/>
      <c r="BK5800" s="2"/>
      <c r="BL5800" s="55"/>
      <c r="BM5800" s="48"/>
      <c r="BN5800" s="48"/>
      <c r="BO5800" s="48"/>
      <c r="BP5800" s="48"/>
      <c r="BQ5800" s="117"/>
      <c r="BR5800" s="2"/>
      <c r="BS5800" s="2"/>
      <c r="BT5800" s="2"/>
      <c r="BU5800" s="2"/>
      <c r="BV5800" s="55"/>
    </row>
    <row r="5801" spans="1:74" ht="28.8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18" t="s">
        <v>5</v>
      </c>
      <c r="H5801" s="3">
        <v>2024</v>
      </c>
      <c r="I5801" s="20" t="s">
        <v>315</v>
      </c>
      <c r="J5801" s="184" t="s">
        <v>296</v>
      </c>
      <c r="K5801" s="184" t="s">
        <v>321</v>
      </c>
      <c r="L5801" s="187">
        <f t="shared" si="195"/>
        <v>0</v>
      </c>
      <c r="M5801" s="187">
        <f t="shared" si="196"/>
        <v>0</v>
      </c>
      <c r="N5801" s="186"/>
      <c r="O5801" s="33"/>
      <c r="P5801" s="33"/>
      <c r="Q5801" s="33"/>
      <c r="R5801" s="33"/>
      <c r="S5801" s="42"/>
      <c r="T5801" s="2"/>
      <c r="U5801" s="2"/>
      <c r="V5801" s="2"/>
      <c r="W5801" s="2"/>
      <c r="X5801" s="55"/>
      <c r="Y5801" s="62"/>
      <c r="Z5801" s="62"/>
      <c r="AA5801" s="62"/>
      <c r="AB5801" s="62"/>
      <c r="AC5801" s="68"/>
      <c r="AD5801" s="2"/>
      <c r="AE5801" s="2"/>
      <c r="AF5801" s="2"/>
      <c r="AG5801" s="2"/>
      <c r="AH5801" s="55"/>
      <c r="AI5801" s="72"/>
      <c r="AJ5801" s="72"/>
      <c r="AK5801" s="72"/>
      <c r="AL5801" s="72"/>
      <c r="AM5801" s="80"/>
      <c r="AN5801" s="2"/>
      <c r="AO5801" s="2"/>
      <c r="AP5801" s="2"/>
      <c r="AQ5801" s="2"/>
      <c r="AR5801" s="55"/>
      <c r="AS5801" s="85"/>
      <c r="AT5801" s="85"/>
      <c r="AU5801" s="85"/>
      <c r="AV5801" s="85"/>
      <c r="AW5801" s="100"/>
      <c r="AX5801" s="2"/>
      <c r="AY5801" s="2"/>
      <c r="AZ5801" s="2"/>
      <c r="BA5801" s="2"/>
      <c r="BB5801" s="55"/>
      <c r="BC5801" s="105"/>
      <c r="BD5801" s="105"/>
      <c r="BE5801" s="105"/>
      <c r="BF5801" s="105"/>
      <c r="BG5801" s="109"/>
      <c r="BH5801" s="2"/>
      <c r="BI5801" s="2"/>
      <c r="BJ5801" s="2"/>
      <c r="BK5801" s="2"/>
      <c r="BL5801" s="55"/>
      <c r="BM5801" s="48"/>
      <c r="BN5801" s="48"/>
      <c r="BO5801" s="48"/>
      <c r="BP5801" s="48"/>
      <c r="BQ5801" s="117"/>
      <c r="BR5801" s="2"/>
      <c r="BS5801" s="2"/>
      <c r="BT5801" s="2"/>
      <c r="BU5801" s="2"/>
      <c r="BV5801" s="55"/>
    </row>
    <row r="5802" spans="1:74" ht="28.8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18" t="s">
        <v>5</v>
      </c>
      <c r="H5802" s="3">
        <v>2024</v>
      </c>
      <c r="I5802" s="20" t="s">
        <v>316</v>
      </c>
      <c r="J5802" s="184" t="s">
        <v>297</v>
      </c>
      <c r="K5802" s="184" t="s">
        <v>318</v>
      </c>
      <c r="L5802" s="187">
        <f t="shared" si="195"/>
        <v>0</v>
      </c>
      <c r="M5802" s="187">
        <f t="shared" si="196"/>
        <v>0</v>
      </c>
      <c r="N5802" s="186"/>
      <c r="O5802" s="33"/>
      <c r="P5802" s="33"/>
      <c r="Q5802" s="33"/>
      <c r="R5802" s="33"/>
      <c r="S5802" s="42"/>
      <c r="T5802" s="2"/>
      <c r="U5802" s="2"/>
      <c r="V5802" s="2"/>
      <c r="W5802" s="2"/>
      <c r="X5802" s="55"/>
      <c r="Y5802" s="62"/>
      <c r="Z5802" s="62"/>
      <c r="AA5802" s="62"/>
      <c r="AB5802" s="62"/>
      <c r="AC5802" s="68"/>
      <c r="AD5802" s="2"/>
      <c r="AE5802" s="2"/>
      <c r="AF5802" s="2"/>
      <c r="AG5802" s="2"/>
      <c r="AH5802" s="55"/>
      <c r="AI5802" s="72"/>
      <c r="AJ5802" s="72"/>
      <c r="AK5802" s="72"/>
      <c r="AL5802" s="72"/>
      <c r="AM5802" s="80"/>
      <c r="AN5802" s="2"/>
      <c r="AO5802" s="2"/>
      <c r="AP5802" s="2"/>
      <c r="AQ5802" s="2"/>
      <c r="AR5802" s="55"/>
      <c r="AS5802" s="85"/>
      <c r="AT5802" s="85"/>
      <c r="AU5802" s="85"/>
      <c r="AV5802" s="85"/>
      <c r="AW5802" s="100"/>
      <c r="AX5802" s="2"/>
      <c r="AY5802" s="2"/>
      <c r="AZ5802" s="2"/>
      <c r="BA5802" s="2"/>
      <c r="BB5802" s="55"/>
      <c r="BC5802" s="105"/>
      <c r="BD5802" s="105"/>
      <c r="BE5802" s="105"/>
      <c r="BF5802" s="105"/>
      <c r="BG5802" s="109"/>
      <c r="BH5802" s="2"/>
      <c r="BI5802" s="2"/>
      <c r="BJ5802" s="2"/>
      <c r="BK5802" s="2"/>
      <c r="BL5802" s="55"/>
      <c r="BM5802" s="48"/>
      <c r="BN5802" s="48"/>
      <c r="BO5802" s="48"/>
      <c r="BP5802" s="48"/>
      <c r="BQ5802" s="117"/>
      <c r="BR5802" s="2"/>
      <c r="BS5802" s="2"/>
      <c r="BT5802" s="2"/>
      <c r="BU5802" s="2"/>
      <c r="BV5802" s="55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18" t="s">
        <v>5</v>
      </c>
      <c r="H5803" s="3">
        <v>2024</v>
      </c>
      <c r="I5803" s="20" t="s">
        <v>316</v>
      </c>
      <c r="J5803" s="185" t="s">
        <v>348</v>
      </c>
      <c r="K5803" s="185" t="s">
        <v>320</v>
      </c>
      <c r="L5803" s="187">
        <f t="shared" si="195"/>
        <v>0</v>
      </c>
      <c r="M5803" s="187">
        <f t="shared" si="196"/>
        <v>0</v>
      </c>
      <c r="N5803" s="186"/>
      <c r="O5803" s="33"/>
      <c r="P5803" s="33"/>
      <c r="Q5803" s="33"/>
      <c r="R5803" s="33"/>
      <c r="S5803" s="42"/>
      <c r="T5803" s="2"/>
      <c r="U5803" s="2"/>
      <c r="V5803" s="2"/>
      <c r="W5803" s="2"/>
      <c r="X5803" s="55"/>
      <c r="Y5803" s="62"/>
      <c r="Z5803" s="62"/>
      <c r="AA5803" s="62"/>
      <c r="AB5803" s="62"/>
      <c r="AC5803" s="68"/>
      <c r="AD5803" s="2"/>
      <c r="AE5803" s="2"/>
      <c r="AF5803" s="2"/>
      <c r="AG5803" s="2"/>
      <c r="AH5803" s="55"/>
      <c r="AI5803" s="72"/>
      <c r="AJ5803" s="72"/>
      <c r="AK5803" s="72"/>
      <c r="AL5803" s="72"/>
      <c r="AM5803" s="80"/>
      <c r="AN5803" s="2"/>
      <c r="AO5803" s="2"/>
      <c r="AP5803" s="2"/>
      <c r="AQ5803" s="2"/>
      <c r="AR5803" s="55"/>
      <c r="AS5803" s="85"/>
      <c r="AT5803" s="85"/>
      <c r="AU5803" s="85"/>
      <c r="AV5803" s="85"/>
      <c r="AW5803" s="100"/>
      <c r="AX5803" s="2"/>
      <c r="AY5803" s="2"/>
      <c r="AZ5803" s="2"/>
      <c r="BA5803" s="2"/>
      <c r="BB5803" s="55"/>
      <c r="BC5803" s="105"/>
      <c r="BD5803" s="105"/>
      <c r="BE5803" s="105"/>
      <c r="BF5803" s="105"/>
      <c r="BG5803" s="109"/>
      <c r="BH5803" s="2"/>
      <c r="BI5803" s="2"/>
      <c r="BJ5803" s="2"/>
      <c r="BK5803" s="2"/>
      <c r="BL5803" s="55"/>
      <c r="BM5803" s="48"/>
      <c r="BN5803" s="48"/>
      <c r="BO5803" s="48"/>
      <c r="BP5803" s="48"/>
      <c r="BQ5803" s="117"/>
      <c r="BR5803" s="2"/>
      <c r="BS5803" s="2"/>
      <c r="BT5803" s="2"/>
      <c r="BU5803" s="2"/>
      <c r="BV5803" s="55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18" t="s">
        <v>5</v>
      </c>
      <c r="H5804" s="3">
        <v>2024</v>
      </c>
      <c r="I5804" s="20" t="s">
        <v>282</v>
      </c>
      <c r="J5804" s="184" t="s">
        <v>272</v>
      </c>
      <c r="K5804" s="184" t="s">
        <v>321</v>
      </c>
      <c r="L5804" s="187">
        <f t="shared" si="195"/>
        <v>0</v>
      </c>
      <c r="M5804" s="187">
        <f t="shared" si="196"/>
        <v>0</v>
      </c>
      <c r="N5804" s="186"/>
      <c r="O5804" s="33"/>
      <c r="P5804" s="33"/>
      <c r="Q5804" s="33"/>
      <c r="R5804" s="33"/>
      <c r="S5804" s="42"/>
      <c r="T5804" s="2"/>
      <c r="U5804" s="2"/>
      <c r="V5804" s="2"/>
      <c r="W5804" s="2"/>
      <c r="X5804" s="55"/>
      <c r="Y5804" s="62"/>
      <c r="Z5804" s="62"/>
      <c r="AA5804" s="62"/>
      <c r="AB5804" s="62"/>
      <c r="AC5804" s="68"/>
      <c r="AD5804" s="2"/>
      <c r="AE5804" s="2"/>
      <c r="AF5804" s="2"/>
      <c r="AG5804" s="2"/>
      <c r="AH5804" s="55"/>
      <c r="AI5804" s="72"/>
      <c r="AJ5804" s="72"/>
      <c r="AK5804" s="72"/>
      <c r="AL5804" s="72"/>
      <c r="AM5804" s="80"/>
      <c r="AN5804" s="2"/>
      <c r="AO5804" s="2"/>
      <c r="AP5804" s="2"/>
      <c r="AQ5804" s="2"/>
      <c r="AR5804" s="55"/>
      <c r="AS5804" s="85"/>
      <c r="AT5804" s="85"/>
      <c r="AU5804" s="85"/>
      <c r="AV5804" s="85"/>
      <c r="AW5804" s="100"/>
      <c r="AX5804" s="2"/>
      <c r="AY5804" s="2"/>
      <c r="AZ5804" s="2"/>
      <c r="BA5804" s="2"/>
      <c r="BB5804" s="55"/>
      <c r="BC5804" s="105"/>
      <c r="BD5804" s="105"/>
      <c r="BE5804" s="105"/>
      <c r="BF5804" s="105"/>
      <c r="BG5804" s="109"/>
      <c r="BH5804" s="2"/>
      <c r="BI5804" s="2"/>
      <c r="BJ5804" s="2"/>
      <c r="BK5804" s="2"/>
      <c r="BL5804" s="55"/>
      <c r="BM5804" s="48"/>
      <c r="BN5804" s="48"/>
      <c r="BO5804" s="48"/>
      <c r="BP5804" s="48"/>
      <c r="BQ5804" s="117"/>
      <c r="BR5804" s="2"/>
      <c r="BS5804" s="2"/>
      <c r="BT5804" s="2"/>
      <c r="BU5804" s="2"/>
      <c r="BV5804" s="55"/>
    </row>
    <row r="5805" spans="1:74" ht="28.8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18" t="s">
        <v>5</v>
      </c>
      <c r="H5805" s="3">
        <v>2024</v>
      </c>
      <c r="I5805" s="20" t="s">
        <v>282</v>
      </c>
      <c r="J5805" s="184" t="s">
        <v>273</v>
      </c>
      <c r="K5805" s="184" t="s">
        <v>321</v>
      </c>
      <c r="L5805" s="187">
        <f t="shared" si="195"/>
        <v>2.8000000000000001E-2</v>
      </c>
      <c r="M5805" s="187">
        <f t="shared" si="196"/>
        <v>73.746000000000009</v>
      </c>
      <c r="N5805" s="186" t="s">
        <v>1586</v>
      </c>
      <c r="O5805" s="33"/>
      <c r="P5805" s="33"/>
      <c r="Q5805" s="33"/>
      <c r="R5805" s="33"/>
      <c r="S5805" s="42"/>
      <c r="T5805" s="2"/>
      <c r="U5805" s="2"/>
      <c r="V5805" s="2"/>
      <c r="W5805" s="2"/>
      <c r="X5805" s="55"/>
      <c r="Y5805" s="62"/>
      <c r="Z5805" s="62" t="s">
        <v>363</v>
      </c>
      <c r="AA5805" s="62" t="s">
        <v>444</v>
      </c>
      <c r="AB5805" s="62">
        <v>1.2E-2</v>
      </c>
      <c r="AC5805" s="68">
        <v>33.514000000000003</v>
      </c>
      <c r="AD5805" s="2"/>
      <c r="AE5805" s="2"/>
      <c r="AF5805" s="2"/>
      <c r="AG5805" s="2"/>
      <c r="AH5805" s="55"/>
      <c r="AI5805" s="72" t="s">
        <v>363</v>
      </c>
      <c r="AJ5805" s="72"/>
      <c r="AK5805" s="72" t="s">
        <v>534</v>
      </c>
      <c r="AL5805" s="72">
        <v>1.6E-2</v>
      </c>
      <c r="AM5805" s="80">
        <v>40.231999999999999</v>
      </c>
      <c r="AN5805" s="2"/>
      <c r="AO5805" s="2"/>
      <c r="AP5805" s="2"/>
      <c r="AQ5805" s="2"/>
      <c r="AR5805" s="55"/>
      <c r="AS5805" s="85"/>
      <c r="AT5805" s="85"/>
      <c r="AU5805" s="85"/>
      <c r="AV5805" s="85"/>
      <c r="AW5805" s="100"/>
      <c r="AX5805" s="2"/>
      <c r="AY5805" s="2"/>
      <c r="AZ5805" s="2"/>
      <c r="BA5805" s="2"/>
      <c r="BB5805" s="55"/>
      <c r="BC5805" s="105"/>
      <c r="BD5805" s="105"/>
      <c r="BE5805" s="105"/>
      <c r="BF5805" s="105"/>
      <c r="BG5805" s="109"/>
      <c r="BH5805" s="2"/>
      <c r="BI5805" s="2"/>
      <c r="BJ5805" s="2"/>
      <c r="BK5805" s="2"/>
      <c r="BL5805" s="55"/>
      <c r="BM5805" s="48"/>
      <c r="BN5805" s="48"/>
      <c r="BO5805" s="48"/>
      <c r="BP5805" s="48"/>
      <c r="BQ5805" s="117"/>
      <c r="BR5805" s="2"/>
      <c r="BS5805" s="2"/>
      <c r="BT5805" s="2"/>
      <c r="BU5805" s="2"/>
      <c r="BV5805" s="55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18" t="s">
        <v>5</v>
      </c>
      <c r="H5806" s="3">
        <v>2024</v>
      </c>
      <c r="I5806" s="20" t="s">
        <v>282</v>
      </c>
      <c r="J5806" s="184" t="s">
        <v>274</v>
      </c>
      <c r="K5806" s="184" t="s">
        <v>321</v>
      </c>
      <c r="L5806" s="187">
        <f t="shared" si="195"/>
        <v>0</v>
      </c>
      <c r="M5806" s="187">
        <f t="shared" si="196"/>
        <v>0</v>
      </c>
      <c r="N5806" s="186"/>
      <c r="O5806" s="33"/>
      <c r="P5806" s="33"/>
      <c r="Q5806" s="33"/>
      <c r="R5806" s="33"/>
      <c r="S5806" s="42"/>
      <c r="T5806" s="2"/>
      <c r="U5806" s="2"/>
      <c r="V5806" s="2"/>
      <c r="W5806" s="2"/>
      <c r="X5806" s="55"/>
      <c r="Y5806" s="62"/>
      <c r="Z5806" s="62"/>
      <c r="AA5806" s="62"/>
      <c r="AB5806" s="62"/>
      <c r="AC5806" s="68"/>
      <c r="AD5806" s="2"/>
      <c r="AE5806" s="2"/>
      <c r="AF5806" s="2"/>
      <c r="AG5806" s="2"/>
      <c r="AH5806" s="55"/>
      <c r="AI5806" s="72"/>
      <c r="AJ5806" s="72"/>
      <c r="AK5806" s="72"/>
      <c r="AL5806" s="72"/>
      <c r="AM5806" s="80"/>
      <c r="AN5806" s="2"/>
      <c r="AO5806" s="2"/>
      <c r="AP5806" s="2"/>
      <c r="AQ5806" s="2"/>
      <c r="AR5806" s="55"/>
      <c r="AS5806" s="85"/>
      <c r="AT5806" s="85"/>
      <c r="AU5806" s="85"/>
      <c r="AV5806" s="85"/>
      <c r="AW5806" s="100"/>
      <c r="AX5806" s="2"/>
      <c r="AY5806" s="2"/>
      <c r="AZ5806" s="2"/>
      <c r="BA5806" s="2"/>
      <c r="BB5806" s="55"/>
      <c r="BC5806" s="105"/>
      <c r="BD5806" s="105"/>
      <c r="BE5806" s="105"/>
      <c r="BF5806" s="105"/>
      <c r="BG5806" s="109"/>
      <c r="BH5806" s="2"/>
      <c r="BI5806" s="2"/>
      <c r="BJ5806" s="2"/>
      <c r="BK5806" s="2"/>
      <c r="BL5806" s="55"/>
      <c r="BM5806" s="48"/>
      <c r="BN5806" s="48"/>
      <c r="BO5806" s="48"/>
      <c r="BP5806" s="48"/>
      <c r="BQ5806" s="117"/>
      <c r="BR5806" s="2"/>
      <c r="BS5806" s="2"/>
      <c r="BT5806" s="2"/>
      <c r="BU5806" s="2"/>
      <c r="BV5806" s="55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18" t="s">
        <v>5</v>
      </c>
      <c r="H5807" s="3">
        <v>2024</v>
      </c>
      <c r="I5807" s="20" t="s">
        <v>282</v>
      </c>
      <c r="J5807" s="184" t="s">
        <v>275</v>
      </c>
      <c r="K5807" s="184" t="s">
        <v>321</v>
      </c>
      <c r="L5807" s="187">
        <f t="shared" si="195"/>
        <v>0</v>
      </c>
      <c r="M5807" s="187">
        <f t="shared" si="196"/>
        <v>0</v>
      </c>
      <c r="N5807" s="186"/>
      <c r="O5807" s="33"/>
      <c r="P5807" s="33"/>
      <c r="Q5807" s="33"/>
      <c r="R5807" s="33"/>
      <c r="S5807" s="42"/>
      <c r="T5807" s="2"/>
      <c r="U5807" s="2"/>
      <c r="V5807" s="2"/>
      <c r="W5807" s="2"/>
      <c r="X5807" s="55"/>
      <c r="Y5807" s="62"/>
      <c r="Z5807" s="62"/>
      <c r="AA5807" s="62"/>
      <c r="AB5807" s="62"/>
      <c r="AC5807" s="68"/>
      <c r="AD5807" s="2"/>
      <c r="AE5807" s="2"/>
      <c r="AF5807" s="2"/>
      <c r="AG5807" s="2"/>
      <c r="AH5807" s="55"/>
      <c r="AI5807" s="72"/>
      <c r="AJ5807" s="72"/>
      <c r="AK5807" s="72"/>
      <c r="AL5807" s="72"/>
      <c r="AM5807" s="80"/>
      <c r="AN5807" s="2"/>
      <c r="AO5807" s="2"/>
      <c r="AP5807" s="2"/>
      <c r="AQ5807" s="2"/>
      <c r="AR5807" s="55"/>
      <c r="AS5807" s="85"/>
      <c r="AT5807" s="85"/>
      <c r="AU5807" s="85"/>
      <c r="AV5807" s="85"/>
      <c r="AW5807" s="100"/>
      <c r="AX5807" s="2"/>
      <c r="AY5807" s="2"/>
      <c r="AZ5807" s="2"/>
      <c r="BA5807" s="2"/>
      <c r="BB5807" s="55"/>
      <c r="BC5807" s="105"/>
      <c r="BD5807" s="105"/>
      <c r="BE5807" s="105"/>
      <c r="BF5807" s="105"/>
      <c r="BG5807" s="109"/>
      <c r="BH5807" s="2"/>
      <c r="BI5807" s="2"/>
      <c r="BJ5807" s="2"/>
      <c r="BK5807" s="2"/>
      <c r="BL5807" s="55"/>
      <c r="BM5807" s="48"/>
      <c r="BN5807" s="48"/>
      <c r="BO5807" s="48"/>
      <c r="BP5807" s="48"/>
      <c r="BQ5807" s="117"/>
      <c r="BR5807" s="2"/>
      <c r="BS5807" s="2"/>
      <c r="BT5807" s="2"/>
      <c r="BU5807" s="2"/>
      <c r="BV5807" s="55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18" t="s">
        <v>5</v>
      </c>
      <c r="H5808" s="3">
        <v>2024</v>
      </c>
      <c r="I5808" s="20" t="s">
        <v>282</v>
      </c>
      <c r="J5808" s="184" t="s">
        <v>276</v>
      </c>
      <c r="K5808" s="184" t="s">
        <v>320</v>
      </c>
      <c r="L5808" s="187">
        <f t="shared" si="195"/>
        <v>0</v>
      </c>
      <c r="M5808" s="187">
        <f t="shared" si="196"/>
        <v>0</v>
      </c>
      <c r="N5808" s="186"/>
      <c r="O5808" s="33"/>
      <c r="P5808" s="33"/>
      <c r="Q5808" s="33"/>
      <c r="R5808" s="33"/>
      <c r="S5808" s="42"/>
      <c r="T5808" s="2"/>
      <c r="U5808" s="2"/>
      <c r="V5808" s="2"/>
      <c r="W5808" s="2"/>
      <c r="X5808" s="55"/>
      <c r="Y5808" s="62"/>
      <c r="Z5808" s="62"/>
      <c r="AA5808" s="62"/>
      <c r="AB5808" s="62"/>
      <c r="AC5808" s="68"/>
      <c r="AD5808" s="2"/>
      <c r="AE5808" s="2"/>
      <c r="AF5808" s="2"/>
      <c r="AG5808" s="2"/>
      <c r="AH5808" s="55"/>
      <c r="AI5808" s="72"/>
      <c r="AJ5808" s="72"/>
      <c r="AK5808" s="72"/>
      <c r="AL5808" s="72"/>
      <c r="AM5808" s="80"/>
      <c r="AN5808" s="2"/>
      <c r="AO5808" s="2"/>
      <c r="AP5808" s="2"/>
      <c r="AQ5808" s="2"/>
      <c r="AR5808" s="55"/>
      <c r="AS5808" s="85"/>
      <c r="AT5808" s="85"/>
      <c r="AU5808" s="85"/>
      <c r="AV5808" s="85"/>
      <c r="AW5808" s="100"/>
      <c r="AX5808" s="2"/>
      <c r="AY5808" s="2"/>
      <c r="AZ5808" s="2"/>
      <c r="BA5808" s="2"/>
      <c r="BB5808" s="55"/>
      <c r="BC5808" s="105"/>
      <c r="BD5808" s="105"/>
      <c r="BE5808" s="105"/>
      <c r="BF5808" s="105"/>
      <c r="BG5808" s="109"/>
      <c r="BH5808" s="2"/>
      <c r="BI5808" s="2"/>
      <c r="BJ5808" s="2"/>
      <c r="BK5808" s="2"/>
      <c r="BL5808" s="55"/>
      <c r="BM5808" s="48"/>
      <c r="BN5808" s="48"/>
      <c r="BO5808" s="48"/>
      <c r="BP5808" s="48"/>
      <c r="BQ5808" s="117"/>
      <c r="BR5808" s="2"/>
      <c r="BS5808" s="2"/>
      <c r="BT5808" s="2"/>
      <c r="BU5808" s="2"/>
      <c r="BV5808" s="55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18" t="s">
        <v>5</v>
      </c>
      <c r="H5809" s="3">
        <v>2024</v>
      </c>
      <c r="I5809" s="20" t="s">
        <v>282</v>
      </c>
      <c r="J5809" s="184" t="s">
        <v>277</v>
      </c>
      <c r="K5809" s="184" t="s">
        <v>320</v>
      </c>
      <c r="L5809" s="187">
        <f t="shared" si="195"/>
        <v>0</v>
      </c>
      <c r="M5809" s="187">
        <f t="shared" si="196"/>
        <v>0</v>
      </c>
      <c r="N5809" s="186"/>
      <c r="O5809" s="33"/>
      <c r="P5809" s="33"/>
      <c r="Q5809" s="33"/>
      <c r="R5809" s="33"/>
      <c r="S5809" s="42"/>
      <c r="T5809" s="2"/>
      <c r="U5809" s="2"/>
      <c r="V5809" s="2"/>
      <c r="W5809" s="2"/>
      <c r="X5809" s="55"/>
      <c r="Y5809" s="62"/>
      <c r="Z5809" s="62"/>
      <c r="AA5809" s="62"/>
      <c r="AB5809" s="62"/>
      <c r="AC5809" s="68"/>
      <c r="AD5809" s="2"/>
      <c r="AE5809" s="2"/>
      <c r="AF5809" s="2"/>
      <c r="AG5809" s="2"/>
      <c r="AH5809" s="55"/>
      <c r="AI5809" s="72"/>
      <c r="AJ5809" s="72"/>
      <c r="AK5809" s="72"/>
      <c r="AL5809" s="72"/>
      <c r="AM5809" s="80"/>
      <c r="AN5809" s="2"/>
      <c r="AO5809" s="2"/>
      <c r="AP5809" s="2"/>
      <c r="AQ5809" s="2"/>
      <c r="AR5809" s="55"/>
      <c r="AS5809" s="85"/>
      <c r="AT5809" s="85"/>
      <c r="AU5809" s="85"/>
      <c r="AV5809" s="85"/>
      <c r="AW5809" s="100"/>
      <c r="AX5809" s="2"/>
      <c r="AY5809" s="2"/>
      <c r="AZ5809" s="2"/>
      <c r="BA5809" s="2"/>
      <c r="BB5809" s="55"/>
      <c r="BC5809" s="105"/>
      <c r="BD5809" s="105"/>
      <c r="BE5809" s="105"/>
      <c r="BF5809" s="105"/>
      <c r="BG5809" s="109"/>
      <c r="BH5809" s="2"/>
      <c r="BI5809" s="2"/>
      <c r="BJ5809" s="2"/>
      <c r="BK5809" s="2"/>
      <c r="BL5809" s="55"/>
      <c r="BM5809" s="48"/>
      <c r="BN5809" s="48"/>
      <c r="BO5809" s="48"/>
      <c r="BP5809" s="48"/>
      <c r="BQ5809" s="117"/>
      <c r="BR5809" s="2"/>
      <c r="BS5809" s="2"/>
      <c r="BT5809" s="2"/>
      <c r="BU5809" s="2"/>
      <c r="BV5809" s="55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18" t="s">
        <v>5</v>
      </c>
      <c r="H5810" s="3">
        <v>2024</v>
      </c>
      <c r="I5810" s="20" t="s">
        <v>283</v>
      </c>
      <c r="J5810" s="184" t="s">
        <v>298</v>
      </c>
      <c r="K5810" s="184" t="s">
        <v>321</v>
      </c>
      <c r="L5810" s="187">
        <f t="shared" si="195"/>
        <v>0</v>
      </c>
      <c r="M5810" s="187">
        <f t="shared" si="196"/>
        <v>0</v>
      </c>
      <c r="N5810" s="186"/>
      <c r="O5810" s="33"/>
      <c r="P5810" s="33"/>
      <c r="Q5810" s="33"/>
      <c r="R5810" s="33"/>
      <c r="S5810" s="42"/>
      <c r="T5810" s="2"/>
      <c r="U5810" s="2"/>
      <c r="V5810" s="2"/>
      <c r="W5810" s="2"/>
      <c r="X5810" s="55"/>
      <c r="Y5810" s="62"/>
      <c r="Z5810" s="62"/>
      <c r="AA5810" s="62"/>
      <c r="AB5810" s="62"/>
      <c r="AC5810" s="68"/>
      <c r="AD5810" s="2"/>
      <c r="AE5810" s="2"/>
      <c r="AF5810" s="2"/>
      <c r="AG5810" s="2"/>
      <c r="AH5810" s="55"/>
      <c r="AI5810" s="72"/>
      <c r="AJ5810" s="72"/>
      <c r="AK5810" s="72"/>
      <c r="AL5810" s="72"/>
      <c r="AM5810" s="80"/>
      <c r="AN5810" s="2"/>
      <c r="AO5810" s="2"/>
      <c r="AP5810" s="2"/>
      <c r="AQ5810" s="2"/>
      <c r="AR5810" s="55"/>
      <c r="AS5810" s="85"/>
      <c r="AT5810" s="85"/>
      <c r="AU5810" s="85"/>
      <c r="AV5810" s="85"/>
      <c r="AW5810" s="100"/>
      <c r="AX5810" s="2"/>
      <c r="AY5810" s="2"/>
      <c r="AZ5810" s="2"/>
      <c r="BA5810" s="2"/>
      <c r="BB5810" s="55"/>
      <c r="BC5810" s="105"/>
      <c r="BD5810" s="105"/>
      <c r="BE5810" s="105"/>
      <c r="BF5810" s="105"/>
      <c r="BG5810" s="109"/>
      <c r="BH5810" s="2"/>
      <c r="BI5810" s="2"/>
      <c r="BJ5810" s="2"/>
      <c r="BK5810" s="2"/>
      <c r="BL5810" s="55"/>
      <c r="BM5810" s="48"/>
      <c r="BN5810" s="48"/>
      <c r="BO5810" s="48"/>
      <c r="BP5810" s="48"/>
      <c r="BQ5810" s="117"/>
      <c r="BR5810" s="2"/>
      <c r="BS5810" s="2"/>
      <c r="BT5810" s="2"/>
      <c r="BU5810" s="2"/>
      <c r="BV5810" s="55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18" t="s">
        <v>5</v>
      </c>
      <c r="H5811" s="3">
        <v>2024</v>
      </c>
      <c r="I5811" s="20" t="s">
        <v>283</v>
      </c>
      <c r="J5811" s="184" t="s">
        <v>278</v>
      </c>
      <c r="K5811" s="184" t="s">
        <v>320</v>
      </c>
      <c r="L5811" s="187">
        <f t="shared" si="195"/>
        <v>0</v>
      </c>
      <c r="M5811" s="187">
        <f t="shared" si="196"/>
        <v>0</v>
      </c>
      <c r="N5811" s="186"/>
      <c r="O5811" s="33"/>
      <c r="P5811" s="33"/>
      <c r="Q5811" s="33"/>
      <c r="R5811" s="33"/>
      <c r="S5811" s="42"/>
      <c r="T5811" s="2"/>
      <c r="U5811" s="2"/>
      <c r="V5811" s="2"/>
      <c r="W5811" s="2"/>
      <c r="X5811" s="55"/>
      <c r="Y5811" s="62"/>
      <c r="Z5811" s="62"/>
      <c r="AA5811" s="62"/>
      <c r="AB5811" s="62"/>
      <c r="AC5811" s="68"/>
      <c r="AD5811" s="2"/>
      <c r="AE5811" s="2"/>
      <c r="AF5811" s="2"/>
      <c r="AG5811" s="2"/>
      <c r="AH5811" s="55"/>
      <c r="AI5811" s="72"/>
      <c r="AJ5811" s="72"/>
      <c r="AK5811" s="72"/>
      <c r="AL5811" s="72"/>
      <c r="AM5811" s="80"/>
      <c r="AN5811" s="2"/>
      <c r="AO5811" s="2"/>
      <c r="AP5811" s="2"/>
      <c r="AQ5811" s="2"/>
      <c r="AR5811" s="55"/>
      <c r="AS5811" s="85"/>
      <c r="AT5811" s="85"/>
      <c r="AU5811" s="85"/>
      <c r="AV5811" s="85"/>
      <c r="AW5811" s="100"/>
      <c r="AX5811" s="2"/>
      <c r="AY5811" s="2"/>
      <c r="AZ5811" s="2"/>
      <c r="BA5811" s="2"/>
      <c r="BB5811" s="55"/>
      <c r="BC5811" s="105"/>
      <c r="BD5811" s="105"/>
      <c r="BE5811" s="105"/>
      <c r="BF5811" s="105"/>
      <c r="BG5811" s="109"/>
      <c r="BH5811" s="2"/>
      <c r="BI5811" s="2"/>
      <c r="BJ5811" s="2"/>
      <c r="BK5811" s="2"/>
      <c r="BL5811" s="55"/>
      <c r="BM5811" s="48"/>
      <c r="BN5811" s="48"/>
      <c r="BO5811" s="48"/>
      <c r="BP5811" s="48"/>
      <c r="BQ5811" s="117"/>
      <c r="BR5811" s="2"/>
      <c r="BS5811" s="2"/>
      <c r="BT5811" s="2"/>
      <c r="BU5811" s="2"/>
      <c r="BV5811" s="55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18" t="s">
        <v>5</v>
      </c>
      <c r="H5812" s="3">
        <v>2024</v>
      </c>
      <c r="I5812" s="20" t="s">
        <v>283</v>
      </c>
      <c r="J5812" s="184" t="s">
        <v>279</v>
      </c>
      <c r="K5812" s="184" t="s">
        <v>320</v>
      </c>
      <c r="L5812" s="187">
        <f t="shared" si="195"/>
        <v>5</v>
      </c>
      <c r="M5812" s="187">
        <f t="shared" si="196"/>
        <v>10.827999999999999</v>
      </c>
      <c r="N5812" s="186" t="s">
        <v>1386</v>
      </c>
      <c r="O5812" s="33"/>
      <c r="P5812" s="33"/>
      <c r="Q5812" s="33"/>
      <c r="R5812" s="33"/>
      <c r="S5812" s="42"/>
      <c r="T5812" s="2" t="s">
        <v>399</v>
      </c>
      <c r="U5812" s="2"/>
      <c r="V5812" s="2"/>
      <c r="W5812" s="2">
        <v>5</v>
      </c>
      <c r="X5812" s="55">
        <v>10.827999999999999</v>
      </c>
      <c r="Y5812" s="62"/>
      <c r="Z5812" s="62"/>
      <c r="AA5812" s="62"/>
      <c r="AB5812" s="62"/>
      <c r="AC5812" s="68"/>
      <c r="AD5812" s="2"/>
      <c r="AE5812" s="2"/>
      <c r="AF5812" s="2"/>
      <c r="AG5812" s="2"/>
      <c r="AH5812" s="55"/>
      <c r="AI5812" s="72"/>
      <c r="AJ5812" s="72"/>
      <c r="AK5812" s="72"/>
      <c r="AL5812" s="72"/>
      <c r="AM5812" s="80"/>
      <c r="AN5812" s="2"/>
      <c r="AO5812" s="2"/>
      <c r="AP5812" s="2"/>
      <c r="AQ5812" s="2"/>
      <c r="AR5812" s="55"/>
      <c r="AS5812" s="85"/>
      <c r="AT5812" s="85"/>
      <c r="AU5812" s="85"/>
      <c r="AV5812" s="85"/>
      <c r="AW5812" s="100"/>
      <c r="AX5812" s="2"/>
      <c r="AY5812" s="2"/>
      <c r="AZ5812" s="2"/>
      <c r="BA5812" s="2"/>
      <c r="BB5812" s="55"/>
      <c r="BC5812" s="105"/>
      <c r="BD5812" s="105"/>
      <c r="BE5812" s="105"/>
      <c r="BF5812" s="105"/>
      <c r="BG5812" s="109"/>
      <c r="BH5812" s="2"/>
      <c r="BI5812" s="2"/>
      <c r="BJ5812" s="2"/>
      <c r="BK5812" s="2"/>
      <c r="BL5812" s="55"/>
      <c r="BM5812" s="48"/>
      <c r="BN5812" s="48"/>
      <c r="BO5812" s="48"/>
      <c r="BP5812" s="48"/>
      <c r="BQ5812" s="117"/>
      <c r="BR5812" s="2"/>
      <c r="BS5812" s="2"/>
      <c r="BT5812" s="2"/>
      <c r="BU5812" s="2"/>
      <c r="BV5812" s="55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18" t="s">
        <v>5</v>
      </c>
      <c r="H5813" s="3">
        <v>2024</v>
      </c>
      <c r="I5813" s="20" t="s">
        <v>286</v>
      </c>
      <c r="J5813" s="184" t="s">
        <v>280</v>
      </c>
      <c r="K5813" s="184" t="s">
        <v>319</v>
      </c>
      <c r="L5813" s="187">
        <f t="shared" si="195"/>
        <v>0</v>
      </c>
      <c r="M5813" s="187">
        <f t="shared" si="196"/>
        <v>0</v>
      </c>
      <c r="N5813" s="186"/>
      <c r="O5813" s="33"/>
      <c r="P5813" s="33"/>
      <c r="Q5813" s="33"/>
      <c r="R5813" s="33"/>
      <c r="S5813" s="42"/>
      <c r="T5813" s="2"/>
      <c r="U5813" s="2"/>
      <c r="V5813" s="2"/>
      <c r="W5813" s="2"/>
      <c r="X5813" s="55"/>
      <c r="Y5813" s="62"/>
      <c r="Z5813" s="62"/>
      <c r="AA5813" s="62"/>
      <c r="AB5813" s="62"/>
      <c r="AC5813" s="68"/>
      <c r="AD5813" s="2"/>
      <c r="AE5813" s="2"/>
      <c r="AF5813" s="2"/>
      <c r="AG5813" s="2"/>
      <c r="AH5813" s="55"/>
      <c r="AI5813" s="72"/>
      <c r="AJ5813" s="72"/>
      <c r="AK5813" s="72"/>
      <c r="AL5813" s="72"/>
      <c r="AM5813" s="80"/>
      <c r="AN5813" s="2"/>
      <c r="AO5813" s="2"/>
      <c r="AP5813" s="2"/>
      <c r="AQ5813" s="2"/>
      <c r="AR5813" s="55"/>
      <c r="AS5813" s="85"/>
      <c r="AT5813" s="85"/>
      <c r="AU5813" s="85"/>
      <c r="AV5813" s="85"/>
      <c r="AW5813" s="100"/>
      <c r="AX5813" s="2"/>
      <c r="AY5813" s="2"/>
      <c r="AZ5813" s="2"/>
      <c r="BA5813" s="2"/>
      <c r="BB5813" s="55"/>
      <c r="BC5813" s="105"/>
      <c r="BD5813" s="105"/>
      <c r="BE5813" s="105"/>
      <c r="BF5813" s="105"/>
      <c r="BG5813" s="109"/>
      <c r="BH5813" s="2"/>
      <c r="BI5813" s="2"/>
      <c r="BJ5813" s="2"/>
      <c r="BK5813" s="2"/>
      <c r="BL5813" s="55"/>
      <c r="BM5813" s="48"/>
      <c r="BN5813" s="48"/>
      <c r="BO5813" s="48"/>
      <c r="BP5813" s="48"/>
      <c r="BQ5813" s="117"/>
      <c r="BR5813" s="2"/>
      <c r="BS5813" s="2"/>
      <c r="BT5813" s="2"/>
      <c r="BU5813" s="2"/>
      <c r="BV5813" s="55"/>
    </row>
    <row r="5814" spans="1:74" ht="28.8" hidden="1" x14ac:dyDescent="0.3">
      <c r="A5814" s="2" t="s">
        <v>207</v>
      </c>
      <c r="B5814" s="2" t="s">
        <v>2</v>
      </c>
      <c r="C5814" s="2" t="s">
        <v>3</v>
      </c>
      <c r="D5814" s="2" t="s">
        <v>197</v>
      </c>
      <c r="E5814" s="5" t="s">
        <v>208</v>
      </c>
      <c r="F5814" s="3"/>
      <c r="G5814" s="18" t="s">
        <v>5</v>
      </c>
      <c r="H5814" s="3">
        <v>2024</v>
      </c>
      <c r="I5814" s="20" t="s">
        <v>286</v>
      </c>
      <c r="J5814" s="184" t="s">
        <v>281</v>
      </c>
      <c r="K5814" s="184" t="s">
        <v>319</v>
      </c>
      <c r="L5814" s="187">
        <f t="shared" si="195"/>
        <v>0</v>
      </c>
      <c r="M5814" s="187">
        <f t="shared" si="196"/>
        <v>22.902999999999999</v>
      </c>
      <c r="N5814" s="186" t="s">
        <v>1588</v>
      </c>
      <c r="O5814" s="33"/>
      <c r="P5814" s="33"/>
      <c r="Q5814" s="33"/>
      <c r="R5814" s="33"/>
      <c r="S5814" s="42"/>
      <c r="T5814" s="2" t="s">
        <v>411</v>
      </c>
      <c r="U5814" s="2"/>
      <c r="V5814" s="2"/>
      <c r="W5814" s="2"/>
      <c r="X5814" s="55">
        <v>3.2349999999999999</v>
      </c>
      <c r="Y5814" s="62"/>
      <c r="Z5814" s="62"/>
      <c r="AA5814" s="62"/>
      <c r="AB5814" s="62"/>
      <c r="AC5814" s="68"/>
      <c r="AD5814" s="2"/>
      <c r="AE5814" s="2"/>
      <c r="AF5814" s="2"/>
      <c r="AG5814" s="2"/>
      <c r="AH5814" s="55"/>
      <c r="AI5814" s="72" t="s">
        <v>601</v>
      </c>
      <c r="AJ5814" s="72"/>
      <c r="AK5814" s="72"/>
      <c r="AL5814" s="72"/>
      <c r="AM5814" s="80">
        <v>11.712</v>
      </c>
      <c r="AN5814" s="2"/>
      <c r="AO5814" s="2"/>
      <c r="AP5814" s="2"/>
      <c r="AQ5814" s="2"/>
      <c r="AR5814" s="55"/>
      <c r="AS5814" s="85"/>
      <c r="AT5814" s="85"/>
      <c r="AU5814" s="85"/>
      <c r="AV5814" s="85"/>
      <c r="AW5814" s="100"/>
      <c r="AX5814" s="2" t="s">
        <v>826</v>
      </c>
      <c r="AY5814" s="2"/>
      <c r="AZ5814" s="2"/>
      <c r="BA5814" s="2"/>
      <c r="BB5814" s="55">
        <v>3.456</v>
      </c>
      <c r="BC5814" s="105" t="s">
        <v>1061</v>
      </c>
      <c r="BD5814" s="105"/>
      <c r="BE5814" s="105"/>
      <c r="BF5814" s="105"/>
      <c r="BG5814" s="109">
        <v>4.5</v>
      </c>
      <c r="BH5814" s="2"/>
      <c r="BI5814" s="2"/>
      <c r="BJ5814" s="2"/>
      <c r="BK5814" s="2"/>
      <c r="BL5814" s="55"/>
      <c r="BM5814" s="48"/>
      <c r="BN5814" s="48"/>
      <c r="BO5814" s="48"/>
      <c r="BP5814" s="48"/>
      <c r="BQ5814" s="117"/>
      <c r="BR5814" s="2"/>
      <c r="BS5814" s="2"/>
      <c r="BT5814" s="2"/>
      <c r="BU5814" s="2"/>
      <c r="BV5814" s="55"/>
    </row>
    <row r="5815" spans="1:74" s="13" customFormat="1" hidden="1" x14ac:dyDescent="0.3">
      <c r="A5815" s="12" t="s">
        <v>207</v>
      </c>
      <c r="B5815" s="12" t="s">
        <v>2</v>
      </c>
      <c r="C5815" s="12" t="s">
        <v>3</v>
      </c>
      <c r="D5815" s="12" t="s">
        <v>197</v>
      </c>
      <c r="E5815" s="6" t="s">
        <v>208</v>
      </c>
      <c r="F5815" s="7"/>
      <c r="G5815" s="19" t="s">
        <v>5</v>
      </c>
      <c r="H5815" s="7">
        <v>2024</v>
      </c>
      <c r="I5815" s="21"/>
      <c r="J5815" s="12" t="s">
        <v>314</v>
      </c>
      <c r="K5815" s="12"/>
      <c r="L5815" s="147"/>
      <c r="M5815" s="147">
        <f>SUM(M5777:M5814)</f>
        <v>380.20600000000002</v>
      </c>
      <c r="N5815" s="183"/>
      <c r="O5815" s="12"/>
      <c r="P5815" s="12"/>
      <c r="Q5815" s="12"/>
      <c r="R5815" s="12"/>
      <c r="S5815" s="47">
        <f>SUM(S5777:S5814)</f>
        <v>0</v>
      </c>
      <c r="T5815" s="12"/>
      <c r="U5815" s="12"/>
      <c r="V5815" s="12"/>
      <c r="W5815" s="12"/>
      <c r="X5815" s="47">
        <f>SUM(X5777:X5814)</f>
        <v>14.062999999999999</v>
      </c>
      <c r="Y5815" s="12"/>
      <c r="Z5815" s="12"/>
      <c r="AA5815" s="12"/>
      <c r="AB5815" s="12"/>
      <c r="AC5815" s="47">
        <f>SUM(AC5777:AC5814)</f>
        <v>33.514000000000003</v>
      </c>
      <c r="AD5815" s="12"/>
      <c r="AE5815" s="12"/>
      <c r="AF5815" s="12"/>
      <c r="AG5815" s="12"/>
      <c r="AH5815" s="47">
        <f>SUM(AH5777:AH5814)</f>
        <v>169.19800000000001</v>
      </c>
      <c r="AI5815" s="12"/>
      <c r="AJ5815" s="12"/>
      <c r="AK5815" s="12"/>
      <c r="AL5815" s="12"/>
      <c r="AM5815" s="47">
        <f>SUM(AM5777:AM5814)</f>
        <v>51.944000000000003</v>
      </c>
      <c r="AN5815" s="12"/>
      <c r="AO5815" s="12"/>
      <c r="AP5815" s="12"/>
      <c r="AQ5815" s="12"/>
      <c r="AR5815" s="47">
        <f>SUM(AR5777:AR5814)</f>
        <v>0</v>
      </c>
      <c r="AS5815" s="12"/>
      <c r="AT5815" s="12"/>
      <c r="AU5815" s="12"/>
      <c r="AV5815" s="12"/>
      <c r="AW5815" s="47">
        <f>SUM(AW5777:AW5814)</f>
        <v>0</v>
      </c>
      <c r="AX5815" s="12"/>
      <c r="AY5815" s="12"/>
      <c r="AZ5815" s="12"/>
      <c r="BA5815" s="12"/>
      <c r="BB5815" s="47">
        <f>SUM(BB5777:BB5814)</f>
        <v>3.456</v>
      </c>
      <c r="BC5815" s="12"/>
      <c r="BD5815" s="12"/>
      <c r="BE5815" s="12"/>
      <c r="BF5815" s="12"/>
      <c r="BG5815" s="47">
        <f>SUM(BG5777:BG5814)</f>
        <v>108.03100000000001</v>
      </c>
      <c r="BH5815" s="12"/>
      <c r="BI5815" s="12"/>
      <c r="BJ5815" s="12"/>
      <c r="BK5815" s="12"/>
      <c r="BL5815" s="47">
        <f>SUM(BL5777:BL5814)</f>
        <v>0</v>
      </c>
      <c r="BM5815" s="12"/>
      <c r="BN5815" s="12"/>
      <c r="BO5815" s="12"/>
      <c r="BP5815" s="12"/>
      <c r="BQ5815" s="47">
        <f>SUM(BQ5777:BQ5814)</f>
        <v>0</v>
      </c>
      <c r="BR5815" s="12"/>
      <c r="BS5815" s="12"/>
      <c r="BT5815" s="12"/>
      <c r="BU5815" s="12"/>
      <c r="BV5815" s="47">
        <f>SUM(BV5777:BV5814)</f>
        <v>0</v>
      </c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18" t="s">
        <v>5</v>
      </c>
      <c r="H5816" s="3">
        <v>2024</v>
      </c>
      <c r="I5816" s="20" t="s">
        <v>287</v>
      </c>
      <c r="J5816" s="184" t="s">
        <v>267</v>
      </c>
      <c r="K5816" s="184" t="s">
        <v>318</v>
      </c>
      <c r="L5816" s="187">
        <f t="shared" si="195"/>
        <v>0</v>
      </c>
      <c r="M5816" s="187">
        <f t="shared" si="196"/>
        <v>0</v>
      </c>
      <c r="N5816" s="186"/>
      <c r="O5816" s="33"/>
      <c r="P5816" s="33"/>
      <c r="Q5816" s="33"/>
      <c r="R5816" s="33"/>
      <c r="S5816" s="42"/>
      <c r="T5816" s="2"/>
      <c r="U5816" s="2"/>
      <c r="V5816" s="2"/>
      <c r="W5816" s="2"/>
      <c r="X5816" s="55"/>
      <c r="Y5816" s="62"/>
      <c r="Z5816" s="62"/>
      <c r="AA5816" s="62"/>
      <c r="AB5816" s="62"/>
      <c r="AC5816" s="68"/>
      <c r="AD5816" s="2"/>
      <c r="AE5816" s="2"/>
      <c r="AF5816" s="2"/>
      <c r="AG5816" s="2"/>
      <c r="AH5816" s="55"/>
      <c r="AI5816" s="72"/>
      <c r="AJ5816" s="72"/>
      <c r="AK5816" s="72"/>
      <c r="AL5816" s="72"/>
      <c r="AM5816" s="80"/>
      <c r="AN5816" s="2"/>
      <c r="AO5816" s="2"/>
      <c r="AP5816" s="2"/>
      <c r="AQ5816" s="2"/>
      <c r="AR5816" s="55"/>
      <c r="AS5816" s="85"/>
      <c r="AT5816" s="85"/>
      <c r="AU5816" s="85"/>
      <c r="AV5816" s="85"/>
      <c r="AW5816" s="100"/>
      <c r="AX5816" s="2"/>
      <c r="AY5816" s="2"/>
      <c r="AZ5816" s="2"/>
      <c r="BA5816" s="2"/>
      <c r="BB5816" s="55"/>
      <c r="BC5816" s="105"/>
      <c r="BD5816" s="105"/>
      <c r="BE5816" s="105"/>
      <c r="BF5816" s="105"/>
      <c r="BG5816" s="109"/>
      <c r="BH5816" s="2"/>
      <c r="BI5816" s="2"/>
      <c r="BJ5816" s="2"/>
      <c r="BK5816" s="2"/>
      <c r="BL5816" s="55"/>
      <c r="BM5816" s="48"/>
      <c r="BN5816" s="48"/>
      <c r="BO5816" s="48"/>
      <c r="BP5816" s="48"/>
      <c r="BQ5816" s="117"/>
      <c r="BR5816" s="2"/>
      <c r="BS5816" s="2"/>
      <c r="BT5816" s="2"/>
      <c r="BU5816" s="2"/>
      <c r="BV5816" s="55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18" t="s">
        <v>5</v>
      </c>
      <c r="H5817" s="3">
        <v>2024</v>
      </c>
      <c r="I5817" s="20" t="s">
        <v>287</v>
      </c>
      <c r="J5817" s="184" t="s">
        <v>291</v>
      </c>
      <c r="K5817" s="184" t="s">
        <v>319</v>
      </c>
      <c r="L5817" s="187">
        <f t="shared" si="195"/>
        <v>0</v>
      </c>
      <c r="M5817" s="187">
        <f t="shared" si="196"/>
        <v>0</v>
      </c>
      <c r="N5817" s="186"/>
      <c r="O5817" s="33"/>
      <c r="P5817" s="33"/>
      <c r="Q5817" s="33"/>
      <c r="R5817" s="33"/>
      <c r="S5817" s="42"/>
      <c r="T5817" s="2"/>
      <c r="U5817" s="2"/>
      <c r="V5817" s="2"/>
      <c r="W5817" s="2"/>
      <c r="X5817" s="55"/>
      <c r="Y5817" s="62"/>
      <c r="Z5817" s="62"/>
      <c r="AA5817" s="62"/>
      <c r="AB5817" s="62"/>
      <c r="AC5817" s="68"/>
      <c r="AD5817" s="2"/>
      <c r="AE5817" s="2"/>
      <c r="AF5817" s="2"/>
      <c r="AG5817" s="2"/>
      <c r="AH5817" s="55"/>
      <c r="AI5817" s="72"/>
      <c r="AJ5817" s="72"/>
      <c r="AK5817" s="72"/>
      <c r="AL5817" s="72"/>
      <c r="AM5817" s="80"/>
      <c r="AN5817" s="2"/>
      <c r="AO5817" s="2"/>
      <c r="AP5817" s="2"/>
      <c r="AQ5817" s="2"/>
      <c r="AR5817" s="55"/>
      <c r="AS5817" s="85"/>
      <c r="AT5817" s="85"/>
      <c r="AU5817" s="85"/>
      <c r="AV5817" s="85"/>
      <c r="AW5817" s="100"/>
      <c r="AX5817" s="2"/>
      <c r="AY5817" s="2"/>
      <c r="AZ5817" s="2"/>
      <c r="BA5817" s="2"/>
      <c r="BB5817" s="55"/>
      <c r="BC5817" s="105"/>
      <c r="BD5817" s="105"/>
      <c r="BE5817" s="105"/>
      <c r="BF5817" s="105"/>
      <c r="BG5817" s="109"/>
      <c r="BH5817" s="2"/>
      <c r="BI5817" s="2"/>
      <c r="BJ5817" s="2"/>
      <c r="BK5817" s="2"/>
      <c r="BL5817" s="55"/>
      <c r="BM5817" s="48"/>
      <c r="BN5817" s="48"/>
      <c r="BO5817" s="48"/>
      <c r="BP5817" s="48"/>
      <c r="BQ5817" s="117"/>
      <c r="BR5817" s="2"/>
      <c r="BS5817" s="2"/>
      <c r="BT5817" s="2"/>
      <c r="BU5817" s="2"/>
      <c r="BV5817" s="55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18" t="s">
        <v>5</v>
      </c>
      <c r="H5818" s="3">
        <v>2024</v>
      </c>
      <c r="I5818" s="20" t="s">
        <v>286</v>
      </c>
      <c r="J5818" s="184" t="s">
        <v>336</v>
      </c>
      <c r="K5818" s="184" t="s">
        <v>319</v>
      </c>
      <c r="L5818" s="187">
        <f t="shared" si="195"/>
        <v>0</v>
      </c>
      <c r="M5818" s="187">
        <f t="shared" si="196"/>
        <v>0</v>
      </c>
      <c r="N5818" s="186"/>
      <c r="O5818" s="33"/>
      <c r="P5818" s="33"/>
      <c r="Q5818" s="33"/>
      <c r="R5818" s="33"/>
      <c r="S5818" s="42"/>
      <c r="T5818" s="2"/>
      <c r="U5818" s="2"/>
      <c r="V5818" s="2"/>
      <c r="W5818" s="2"/>
      <c r="X5818" s="55"/>
      <c r="Y5818" s="62"/>
      <c r="Z5818" s="62"/>
      <c r="AA5818" s="62"/>
      <c r="AB5818" s="62"/>
      <c r="AC5818" s="68"/>
      <c r="AD5818" s="2"/>
      <c r="AE5818" s="2"/>
      <c r="AF5818" s="2"/>
      <c r="AG5818" s="2"/>
      <c r="AH5818" s="55"/>
      <c r="AI5818" s="72"/>
      <c r="AJ5818" s="72"/>
      <c r="AK5818" s="72"/>
      <c r="AL5818" s="72"/>
      <c r="AM5818" s="80"/>
      <c r="AN5818" s="2"/>
      <c r="AO5818" s="2"/>
      <c r="AP5818" s="2"/>
      <c r="AQ5818" s="2"/>
      <c r="AR5818" s="55"/>
      <c r="AS5818" s="85"/>
      <c r="AT5818" s="85"/>
      <c r="AU5818" s="85"/>
      <c r="AV5818" s="85"/>
      <c r="AW5818" s="100"/>
      <c r="AX5818" s="2"/>
      <c r="AY5818" s="2"/>
      <c r="AZ5818" s="2"/>
      <c r="BA5818" s="2"/>
      <c r="BB5818" s="55"/>
      <c r="BC5818" s="105"/>
      <c r="BD5818" s="105"/>
      <c r="BE5818" s="105"/>
      <c r="BF5818" s="105"/>
      <c r="BG5818" s="109"/>
      <c r="BH5818" s="2"/>
      <c r="BI5818" s="2"/>
      <c r="BJ5818" s="2"/>
      <c r="BK5818" s="2"/>
      <c r="BL5818" s="55"/>
      <c r="BM5818" s="48"/>
      <c r="BN5818" s="48"/>
      <c r="BO5818" s="48"/>
      <c r="BP5818" s="48"/>
      <c r="BQ5818" s="117"/>
      <c r="BR5818" s="2"/>
      <c r="BS5818" s="2"/>
      <c r="BT5818" s="2"/>
      <c r="BU5818" s="2"/>
      <c r="BV5818" s="55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18" t="s">
        <v>5</v>
      </c>
      <c r="H5819" s="3">
        <v>2024</v>
      </c>
      <c r="I5819" s="20" t="s">
        <v>286</v>
      </c>
      <c r="J5819" s="185" t="s">
        <v>337</v>
      </c>
      <c r="K5819" s="185" t="s">
        <v>318</v>
      </c>
      <c r="L5819" s="187">
        <f t="shared" si="195"/>
        <v>0</v>
      </c>
      <c r="M5819" s="187">
        <f t="shared" si="196"/>
        <v>0</v>
      </c>
      <c r="N5819" s="186"/>
      <c r="O5819" s="53"/>
      <c r="P5819" s="53"/>
      <c r="Q5819" s="53"/>
      <c r="R5819" s="53"/>
      <c r="S5819" s="54"/>
      <c r="T5819" s="8"/>
      <c r="U5819" s="8"/>
      <c r="V5819" s="8"/>
      <c r="W5819" s="8"/>
      <c r="X5819" s="122"/>
      <c r="Y5819" s="135"/>
      <c r="Z5819" s="135"/>
      <c r="AA5819" s="135"/>
      <c r="AB5819" s="135"/>
      <c r="AC5819" s="136"/>
      <c r="AD5819" s="8"/>
      <c r="AE5819" s="8"/>
      <c r="AF5819" s="8"/>
      <c r="AG5819" s="8"/>
      <c r="AH5819" s="122"/>
      <c r="AI5819" s="137"/>
      <c r="AJ5819" s="137"/>
      <c r="AK5819" s="137"/>
      <c r="AL5819" s="137"/>
      <c r="AM5819" s="138"/>
      <c r="AN5819" s="8"/>
      <c r="AO5819" s="8"/>
      <c r="AP5819" s="8"/>
      <c r="AQ5819" s="8"/>
      <c r="AR5819" s="122"/>
      <c r="AS5819" s="139"/>
      <c r="AT5819" s="139"/>
      <c r="AU5819" s="139"/>
      <c r="AV5819" s="139"/>
      <c r="AW5819" s="140"/>
      <c r="AX5819" s="8"/>
      <c r="AY5819" s="8"/>
      <c r="AZ5819" s="8"/>
      <c r="BA5819" s="8"/>
      <c r="BB5819" s="122"/>
      <c r="BC5819" s="141"/>
      <c r="BD5819" s="141"/>
      <c r="BE5819" s="141"/>
      <c r="BF5819" s="141"/>
      <c r="BG5819" s="142"/>
      <c r="BH5819" s="8"/>
      <c r="BI5819" s="8"/>
      <c r="BJ5819" s="8"/>
      <c r="BK5819" s="8"/>
      <c r="BL5819" s="122"/>
      <c r="BM5819" s="143"/>
      <c r="BN5819" s="143"/>
      <c r="BO5819" s="143"/>
      <c r="BP5819" s="143"/>
      <c r="BQ5819" s="144"/>
      <c r="BR5819" s="8"/>
      <c r="BS5819" s="8"/>
      <c r="BT5819" s="8"/>
      <c r="BU5819" s="8"/>
      <c r="BV5819" s="122"/>
    </row>
    <row r="5820" spans="1:74" ht="28.8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18" t="s">
        <v>5</v>
      </c>
      <c r="H5820" s="3">
        <v>2024</v>
      </c>
      <c r="I5820" s="20" t="s">
        <v>286</v>
      </c>
      <c r="J5820" s="185" t="s">
        <v>338</v>
      </c>
      <c r="K5820" s="185" t="s">
        <v>339</v>
      </c>
      <c r="L5820" s="187">
        <f t="shared" si="195"/>
        <v>0</v>
      </c>
      <c r="M5820" s="187">
        <f t="shared" si="196"/>
        <v>0</v>
      </c>
      <c r="N5820" s="186"/>
      <c r="O5820" s="53"/>
      <c r="P5820" s="53"/>
      <c r="Q5820" s="53"/>
      <c r="R5820" s="53"/>
      <c r="S5820" s="54"/>
      <c r="T5820" s="8"/>
      <c r="U5820" s="8"/>
      <c r="V5820" s="8"/>
      <c r="W5820" s="8"/>
      <c r="X5820" s="122"/>
      <c r="Y5820" s="135"/>
      <c r="Z5820" s="135"/>
      <c r="AA5820" s="135"/>
      <c r="AB5820" s="135"/>
      <c r="AC5820" s="136"/>
      <c r="AD5820" s="8"/>
      <c r="AE5820" s="8"/>
      <c r="AF5820" s="8"/>
      <c r="AG5820" s="8"/>
      <c r="AH5820" s="122"/>
      <c r="AI5820" s="137"/>
      <c r="AJ5820" s="137"/>
      <c r="AK5820" s="137"/>
      <c r="AL5820" s="137"/>
      <c r="AM5820" s="138"/>
      <c r="AN5820" s="8"/>
      <c r="AO5820" s="8"/>
      <c r="AP5820" s="8"/>
      <c r="AQ5820" s="8"/>
      <c r="AR5820" s="122"/>
      <c r="AS5820" s="139"/>
      <c r="AT5820" s="139"/>
      <c r="AU5820" s="139"/>
      <c r="AV5820" s="139"/>
      <c r="AW5820" s="140"/>
      <c r="AX5820" s="8"/>
      <c r="AY5820" s="8"/>
      <c r="AZ5820" s="8"/>
      <c r="BA5820" s="8"/>
      <c r="BB5820" s="122"/>
      <c r="BC5820" s="141"/>
      <c r="BD5820" s="141"/>
      <c r="BE5820" s="141"/>
      <c r="BF5820" s="141"/>
      <c r="BG5820" s="142"/>
      <c r="BH5820" s="8"/>
      <c r="BI5820" s="8"/>
      <c r="BJ5820" s="8"/>
      <c r="BK5820" s="8"/>
      <c r="BL5820" s="122"/>
      <c r="BM5820" s="143"/>
      <c r="BN5820" s="143"/>
      <c r="BO5820" s="143"/>
      <c r="BP5820" s="143"/>
      <c r="BQ5820" s="144"/>
      <c r="BR5820" s="8"/>
      <c r="BS5820" s="8"/>
      <c r="BT5820" s="8"/>
      <c r="BU5820" s="8"/>
      <c r="BV5820" s="122"/>
    </row>
    <row r="5821" spans="1:74" ht="28.8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18" t="s">
        <v>5</v>
      </c>
      <c r="H5821" s="3">
        <v>2024</v>
      </c>
      <c r="I5821" s="20" t="s">
        <v>286</v>
      </c>
      <c r="J5821" s="185" t="s">
        <v>340</v>
      </c>
      <c r="K5821" s="185" t="s">
        <v>318</v>
      </c>
      <c r="L5821" s="187">
        <f t="shared" si="195"/>
        <v>0</v>
      </c>
      <c r="M5821" s="187">
        <f t="shared" si="196"/>
        <v>0</v>
      </c>
      <c r="N5821" s="186"/>
      <c r="O5821" s="53"/>
      <c r="P5821" s="53"/>
      <c r="Q5821" s="53"/>
      <c r="R5821" s="53"/>
      <c r="S5821" s="54"/>
      <c r="T5821" s="8"/>
      <c r="U5821" s="8"/>
      <c r="V5821" s="8"/>
      <c r="W5821" s="8"/>
      <c r="X5821" s="122"/>
      <c r="Y5821" s="135"/>
      <c r="Z5821" s="135"/>
      <c r="AA5821" s="135"/>
      <c r="AB5821" s="135"/>
      <c r="AC5821" s="136"/>
      <c r="AD5821" s="8"/>
      <c r="AE5821" s="8"/>
      <c r="AF5821" s="8"/>
      <c r="AG5821" s="8"/>
      <c r="AH5821" s="122"/>
      <c r="AI5821" s="137"/>
      <c r="AJ5821" s="137"/>
      <c r="AK5821" s="137"/>
      <c r="AL5821" s="137"/>
      <c r="AM5821" s="138"/>
      <c r="AN5821" s="8"/>
      <c r="AO5821" s="8"/>
      <c r="AP5821" s="8"/>
      <c r="AQ5821" s="8"/>
      <c r="AR5821" s="122"/>
      <c r="AS5821" s="139"/>
      <c r="AT5821" s="139"/>
      <c r="AU5821" s="139"/>
      <c r="AV5821" s="139"/>
      <c r="AW5821" s="140"/>
      <c r="AX5821" s="8"/>
      <c r="AY5821" s="8"/>
      <c r="AZ5821" s="8"/>
      <c r="BA5821" s="8"/>
      <c r="BB5821" s="122"/>
      <c r="BC5821" s="141"/>
      <c r="BD5821" s="141"/>
      <c r="BE5821" s="141"/>
      <c r="BF5821" s="141"/>
      <c r="BG5821" s="142"/>
      <c r="BH5821" s="8"/>
      <c r="BI5821" s="8"/>
      <c r="BJ5821" s="8"/>
      <c r="BK5821" s="8"/>
      <c r="BL5821" s="122"/>
      <c r="BM5821" s="143"/>
      <c r="BN5821" s="143"/>
      <c r="BO5821" s="143"/>
      <c r="BP5821" s="143"/>
      <c r="BQ5821" s="144"/>
      <c r="BR5821" s="8"/>
      <c r="BS5821" s="8"/>
      <c r="BT5821" s="8"/>
      <c r="BU5821" s="8"/>
      <c r="BV5821" s="122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18" t="s">
        <v>5</v>
      </c>
      <c r="H5822" s="3">
        <v>2024</v>
      </c>
      <c r="I5822" s="20" t="s">
        <v>286</v>
      </c>
      <c r="J5822" s="185" t="s">
        <v>341</v>
      </c>
      <c r="K5822" s="185" t="s">
        <v>320</v>
      </c>
      <c r="L5822" s="187">
        <f t="shared" si="195"/>
        <v>0</v>
      </c>
      <c r="M5822" s="187">
        <f t="shared" si="196"/>
        <v>0</v>
      </c>
      <c r="N5822" s="186"/>
      <c r="O5822" s="53"/>
      <c r="P5822" s="53"/>
      <c r="Q5822" s="53"/>
      <c r="R5822" s="53"/>
      <c r="S5822" s="54"/>
      <c r="T5822" s="8"/>
      <c r="U5822" s="8"/>
      <c r="V5822" s="8"/>
      <c r="W5822" s="8"/>
      <c r="X5822" s="122"/>
      <c r="Y5822" s="135"/>
      <c r="Z5822" s="135"/>
      <c r="AA5822" s="135"/>
      <c r="AB5822" s="135"/>
      <c r="AC5822" s="136"/>
      <c r="AD5822" s="8"/>
      <c r="AE5822" s="8"/>
      <c r="AF5822" s="8"/>
      <c r="AG5822" s="8"/>
      <c r="AH5822" s="122"/>
      <c r="AI5822" s="137"/>
      <c r="AJ5822" s="137"/>
      <c r="AK5822" s="137"/>
      <c r="AL5822" s="137"/>
      <c r="AM5822" s="138"/>
      <c r="AN5822" s="8"/>
      <c r="AO5822" s="8"/>
      <c r="AP5822" s="8"/>
      <c r="AQ5822" s="8"/>
      <c r="AR5822" s="122"/>
      <c r="AS5822" s="139"/>
      <c r="AT5822" s="139"/>
      <c r="AU5822" s="139"/>
      <c r="AV5822" s="139"/>
      <c r="AW5822" s="140"/>
      <c r="AX5822" s="8"/>
      <c r="AY5822" s="8"/>
      <c r="AZ5822" s="8"/>
      <c r="BA5822" s="8"/>
      <c r="BB5822" s="122"/>
      <c r="BC5822" s="141"/>
      <c r="BD5822" s="141"/>
      <c r="BE5822" s="141"/>
      <c r="BF5822" s="141"/>
      <c r="BG5822" s="142"/>
      <c r="BH5822" s="8"/>
      <c r="BI5822" s="8"/>
      <c r="BJ5822" s="8"/>
      <c r="BK5822" s="8"/>
      <c r="BL5822" s="122"/>
      <c r="BM5822" s="143"/>
      <c r="BN5822" s="143"/>
      <c r="BO5822" s="143"/>
      <c r="BP5822" s="143"/>
      <c r="BQ5822" s="144"/>
      <c r="BR5822" s="8"/>
      <c r="BS5822" s="8"/>
      <c r="BT5822" s="8"/>
      <c r="BU5822" s="8"/>
      <c r="BV5822" s="122"/>
    </row>
    <row r="5823" spans="1:74" ht="28.8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18" t="s">
        <v>5</v>
      </c>
      <c r="H5823" s="3">
        <v>2024</v>
      </c>
      <c r="I5823" s="20" t="s">
        <v>286</v>
      </c>
      <c r="J5823" s="185" t="s">
        <v>342</v>
      </c>
      <c r="K5823" s="185" t="s">
        <v>320</v>
      </c>
      <c r="L5823" s="187">
        <f t="shared" si="195"/>
        <v>0</v>
      </c>
      <c r="M5823" s="187">
        <f t="shared" si="196"/>
        <v>0</v>
      </c>
      <c r="N5823" s="186"/>
      <c r="O5823" s="53"/>
      <c r="P5823" s="53"/>
      <c r="Q5823" s="53"/>
      <c r="R5823" s="53"/>
      <c r="S5823" s="54"/>
      <c r="T5823" s="8"/>
      <c r="U5823" s="8"/>
      <c r="V5823" s="8"/>
      <c r="W5823" s="8"/>
      <c r="X5823" s="122"/>
      <c r="Y5823" s="135"/>
      <c r="Z5823" s="135"/>
      <c r="AA5823" s="135"/>
      <c r="AB5823" s="135"/>
      <c r="AC5823" s="136"/>
      <c r="AD5823" s="8"/>
      <c r="AE5823" s="8"/>
      <c r="AF5823" s="8"/>
      <c r="AG5823" s="8"/>
      <c r="AH5823" s="122"/>
      <c r="AI5823" s="137"/>
      <c r="AJ5823" s="137"/>
      <c r="AK5823" s="137"/>
      <c r="AL5823" s="137"/>
      <c r="AM5823" s="138"/>
      <c r="AN5823" s="8"/>
      <c r="AO5823" s="8"/>
      <c r="AP5823" s="8"/>
      <c r="AQ5823" s="8"/>
      <c r="AR5823" s="122"/>
      <c r="AS5823" s="139"/>
      <c r="AT5823" s="139"/>
      <c r="AU5823" s="139"/>
      <c r="AV5823" s="139"/>
      <c r="AW5823" s="140"/>
      <c r="AX5823" s="8"/>
      <c r="AY5823" s="8"/>
      <c r="AZ5823" s="8"/>
      <c r="BA5823" s="8"/>
      <c r="BB5823" s="122"/>
      <c r="BC5823" s="141"/>
      <c r="BD5823" s="141"/>
      <c r="BE5823" s="141"/>
      <c r="BF5823" s="141"/>
      <c r="BG5823" s="142"/>
      <c r="BH5823" s="8"/>
      <c r="BI5823" s="8"/>
      <c r="BJ5823" s="8"/>
      <c r="BK5823" s="8"/>
      <c r="BL5823" s="122"/>
      <c r="BM5823" s="143"/>
      <c r="BN5823" s="143"/>
      <c r="BO5823" s="143"/>
      <c r="BP5823" s="143"/>
      <c r="BQ5823" s="144"/>
      <c r="BR5823" s="8"/>
      <c r="BS5823" s="8"/>
      <c r="BT5823" s="8"/>
      <c r="BU5823" s="8"/>
      <c r="BV5823" s="122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18" t="s">
        <v>5</v>
      </c>
      <c r="H5824" s="3">
        <v>2024</v>
      </c>
      <c r="I5824" s="20" t="s">
        <v>286</v>
      </c>
      <c r="J5824" s="185" t="s">
        <v>343</v>
      </c>
      <c r="K5824" s="185" t="s">
        <v>339</v>
      </c>
      <c r="L5824" s="187">
        <f t="shared" si="195"/>
        <v>0</v>
      </c>
      <c r="M5824" s="187">
        <f t="shared" si="196"/>
        <v>0</v>
      </c>
      <c r="N5824" s="186"/>
      <c r="O5824" s="53"/>
      <c r="P5824" s="53"/>
      <c r="Q5824" s="53"/>
      <c r="R5824" s="53"/>
      <c r="S5824" s="54"/>
      <c r="T5824" s="8"/>
      <c r="U5824" s="8"/>
      <c r="V5824" s="8"/>
      <c r="W5824" s="8"/>
      <c r="X5824" s="122"/>
      <c r="Y5824" s="135"/>
      <c r="Z5824" s="135"/>
      <c r="AA5824" s="135"/>
      <c r="AB5824" s="135"/>
      <c r="AC5824" s="136"/>
      <c r="AD5824" s="8"/>
      <c r="AE5824" s="8"/>
      <c r="AF5824" s="8"/>
      <c r="AG5824" s="8"/>
      <c r="AH5824" s="122"/>
      <c r="AI5824" s="137"/>
      <c r="AJ5824" s="137"/>
      <c r="AK5824" s="137"/>
      <c r="AL5824" s="137"/>
      <c r="AM5824" s="138"/>
      <c r="AN5824" s="8"/>
      <c r="AO5824" s="8"/>
      <c r="AP5824" s="8"/>
      <c r="AQ5824" s="8"/>
      <c r="AR5824" s="122"/>
      <c r="AS5824" s="139"/>
      <c r="AT5824" s="139"/>
      <c r="AU5824" s="139"/>
      <c r="AV5824" s="139"/>
      <c r="AW5824" s="140"/>
      <c r="AX5824" s="8"/>
      <c r="AY5824" s="8"/>
      <c r="AZ5824" s="8"/>
      <c r="BA5824" s="8"/>
      <c r="BB5824" s="122"/>
      <c r="BC5824" s="141"/>
      <c r="BD5824" s="141"/>
      <c r="BE5824" s="141"/>
      <c r="BF5824" s="141"/>
      <c r="BG5824" s="142"/>
      <c r="BH5824" s="8"/>
      <c r="BI5824" s="8"/>
      <c r="BJ5824" s="8"/>
      <c r="BK5824" s="8"/>
      <c r="BL5824" s="122"/>
      <c r="BM5824" s="143"/>
      <c r="BN5824" s="143"/>
      <c r="BO5824" s="143"/>
      <c r="BP5824" s="143"/>
      <c r="BQ5824" s="144"/>
      <c r="BR5824" s="8"/>
      <c r="BS5824" s="8"/>
      <c r="BT5824" s="8"/>
      <c r="BU5824" s="8"/>
      <c r="BV5824" s="122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18" t="s">
        <v>5</v>
      </c>
      <c r="H5825" s="3">
        <v>2024</v>
      </c>
      <c r="I5825" s="20" t="s">
        <v>288</v>
      </c>
      <c r="J5825" s="185" t="s">
        <v>344</v>
      </c>
      <c r="K5825" s="185" t="s">
        <v>318</v>
      </c>
      <c r="L5825" s="187">
        <f t="shared" si="195"/>
        <v>0</v>
      </c>
      <c r="M5825" s="187">
        <f t="shared" si="196"/>
        <v>0</v>
      </c>
      <c r="N5825" s="186"/>
      <c r="O5825" s="53"/>
      <c r="P5825" s="53"/>
      <c r="Q5825" s="53"/>
      <c r="R5825" s="53"/>
      <c r="S5825" s="54"/>
      <c r="T5825" s="8"/>
      <c r="U5825" s="8"/>
      <c r="V5825" s="8"/>
      <c r="W5825" s="8"/>
      <c r="X5825" s="122"/>
      <c r="Y5825" s="135"/>
      <c r="Z5825" s="135"/>
      <c r="AA5825" s="135"/>
      <c r="AB5825" s="135"/>
      <c r="AC5825" s="136"/>
      <c r="AD5825" s="8"/>
      <c r="AE5825" s="8"/>
      <c r="AF5825" s="8"/>
      <c r="AG5825" s="8"/>
      <c r="AH5825" s="122"/>
      <c r="AI5825" s="137"/>
      <c r="AJ5825" s="137"/>
      <c r="AK5825" s="137"/>
      <c r="AL5825" s="137"/>
      <c r="AM5825" s="138"/>
      <c r="AN5825" s="8"/>
      <c r="AO5825" s="8"/>
      <c r="AP5825" s="8"/>
      <c r="AQ5825" s="8"/>
      <c r="AR5825" s="122"/>
      <c r="AS5825" s="139"/>
      <c r="AT5825" s="139"/>
      <c r="AU5825" s="139"/>
      <c r="AV5825" s="139"/>
      <c r="AW5825" s="140"/>
      <c r="AX5825" s="8"/>
      <c r="AY5825" s="8"/>
      <c r="AZ5825" s="8"/>
      <c r="BA5825" s="8"/>
      <c r="BB5825" s="122"/>
      <c r="BC5825" s="141"/>
      <c r="BD5825" s="141"/>
      <c r="BE5825" s="141"/>
      <c r="BF5825" s="141"/>
      <c r="BG5825" s="142"/>
      <c r="BH5825" s="8"/>
      <c r="BI5825" s="8"/>
      <c r="BJ5825" s="8"/>
      <c r="BK5825" s="8"/>
      <c r="BL5825" s="122"/>
      <c r="BM5825" s="143"/>
      <c r="BN5825" s="143"/>
      <c r="BO5825" s="143"/>
      <c r="BP5825" s="143"/>
      <c r="BQ5825" s="144"/>
      <c r="BR5825" s="8"/>
      <c r="BS5825" s="8"/>
      <c r="BT5825" s="8"/>
      <c r="BU5825" s="8"/>
      <c r="BV5825" s="122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18" t="s">
        <v>5</v>
      </c>
      <c r="H5826" s="3">
        <v>2024</v>
      </c>
      <c r="I5826" s="20" t="s">
        <v>288</v>
      </c>
      <c r="J5826" s="184" t="s">
        <v>351</v>
      </c>
      <c r="K5826" s="184" t="s">
        <v>318</v>
      </c>
      <c r="L5826" s="187">
        <f t="shared" si="195"/>
        <v>0</v>
      </c>
      <c r="M5826" s="187">
        <f t="shared" si="196"/>
        <v>0</v>
      </c>
      <c r="N5826" s="186"/>
      <c r="O5826" s="53"/>
      <c r="P5826" s="53"/>
      <c r="Q5826" s="53"/>
      <c r="R5826" s="53"/>
      <c r="S5826" s="54"/>
      <c r="T5826" s="8"/>
      <c r="U5826" s="8"/>
      <c r="V5826" s="8"/>
      <c r="W5826" s="8"/>
      <c r="X5826" s="122"/>
      <c r="Y5826" s="135"/>
      <c r="Z5826" s="135"/>
      <c r="AA5826" s="135"/>
      <c r="AB5826" s="135"/>
      <c r="AC5826" s="136"/>
      <c r="AD5826" s="8"/>
      <c r="AE5826" s="8"/>
      <c r="AF5826" s="8"/>
      <c r="AG5826" s="8"/>
      <c r="AH5826" s="122"/>
      <c r="AI5826" s="137"/>
      <c r="AJ5826" s="137"/>
      <c r="AK5826" s="137"/>
      <c r="AL5826" s="137"/>
      <c r="AM5826" s="138"/>
      <c r="AN5826" s="8"/>
      <c r="AO5826" s="8"/>
      <c r="AP5826" s="8"/>
      <c r="AQ5826" s="8"/>
      <c r="AR5826" s="122"/>
      <c r="AS5826" s="139"/>
      <c r="AT5826" s="139"/>
      <c r="AU5826" s="139"/>
      <c r="AV5826" s="139"/>
      <c r="AW5826" s="140"/>
      <c r="AX5826" s="8"/>
      <c r="AY5826" s="8"/>
      <c r="AZ5826" s="8"/>
      <c r="BA5826" s="8"/>
      <c r="BB5826" s="122"/>
      <c r="BC5826" s="141"/>
      <c r="BD5826" s="141"/>
      <c r="BE5826" s="141"/>
      <c r="BF5826" s="141"/>
      <c r="BG5826" s="142"/>
      <c r="BH5826" s="8"/>
      <c r="BI5826" s="8"/>
      <c r="BJ5826" s="8"/>
      <c r="BK5826" s="8"/>
      <c r="BL5826" s="122"/>
      <c r="BM5826" s="143"/>
      <c r="BN5826" s="143"/>
      <c r="BO5826" s="143"/>
      <c r="BP5826" s="143"/>
      <c r="BQ5826" s="144"/>
      <c r="BR5826" s="8"/>
      <c r="BS5826" s="8"/>
      <c r="BT5826" s="8"/>
      <c r="BU5826" s="8"/>
      <c r="BV5826" s="122"/>
    </row>
    <row r="5827" spans="1:74" ht="28.8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18" t="s">
        <v>5</v>
      </c>
      <c r="H5827" s="3">
        <v>2024</v>
      </c>
      <c r="I5827" s="20" t="s">
        <v>288</v>
      </c>
      <c r="J5827" s="184" t="s">
        <v>352</v>
      </c>
      <c r="K5827" s="184" t="s">
        <v>321</v>
      </c>
      <c r="L5827" s="187">
        <f t="shared" si="195"/>
        <v>0</v>
      </c>
      <c r="M5827" s="187">
        <f t="shared" si="196"/>
        <v>0</v>
      </c>
      <c r="N5827" s="186"/>
      <c r="O5827" s="33"/>
      <c r="P5827" s="33"/>
      <c r="Q5827" s="33"/>
      <c r="R5827" s="33"/>
      <c r="S5827" s="42"/>
      <c r="T5827" s="2"/>
      <c r="U5827" s="2"/>
      <c r="V5827" s="2"/>
      <c r="W5827" s="2"/>
      <c r="X5827" s="55"/>
      <c r="Y5827" s="62"/>
      <c r="Z5827" s="62"/>
      <c r="AA5827" s="62"/>
      <c r="AB5827" s="62"/>
      <c r="AC5827" s="68"/>
      <c r="AD5827" s="2"/>
      <c r="AE5827" s="2"/>
      <c r="AF5827" s="2"/>
      <c r="AG5827" s="2"/>
      <c r="AH5827" s="55"/>
      <c r="AI5827" s="72"/>
      <c r="AJ5827" s="72"/>
      <c r="AK5827" s="72"/>
      <c r="AL5827" s="72"/>
      <c r="AM5827" s="80"/>
      <c r="AN5827" s="2"/>
      <c r="AO5827" s="2"/>
      <c r="AP5827" s="2"/>
      <c r="AQ5827" s="2"/>
      <c r="AR5827" s="55"/>
      <c r="AS5827" s="85"/>
      <c r="AT5827" s="85"/>
      <c r="AU5827" s="85"/>
      <c r="AV5827" s="85"/>
      <c r="AW5827" s="100"/>
      <c r="AX5827" s="2"/>
      <c r="AY5827" s="2"/>
      <c r="AZ5827" s="2"/>
      <c r="BA5827" s="2"/>
      <c r="BB5827" s="55"/>
      <c r="BC5827" s="105"/>
      <c r="BD5827" s="105"/>
      <c r="BE5827" s="105"/>
      <c r="BF5827" s="105"/>
      <c r="BG5827" s="109"/>
      <c r="BH5827" s="2"/>
      <c r="BI5827" s="2"/>
      <c r="BJ5827" s="2"/>
      <c r="BK5827" s="2"/>
      <c r="BL5827" s="55"/>
      <c r="BM5827" s="48"/>
      <c r="BN5827" s="48"/>
      <c r="BO5827" s="48"/>
      <c r="BP5827" s="48"/>
      <c r="BQ5827" s="117"/>
      <c r="BR5827" s="2"/>
      <c r="BS5827" s="2"/>
      <c r="BT5827" s="2"/>
      <c r="BU5827" s="2"/>
      <c r="BV5827" s="55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18" t="s">
        <v>5</v>
      </c>
      <c r="H5828" s="3">
        <v>2024</v>
      </c>
      <c r="I5828" s="20" t="s">
        <v>288</v>
      </c>
      <c r="J5828" s="184" t="s">
        <v>345</v>
      </c>
      <c r="K5828" s="184" t="s">
        <v>318</v>
      </c>
      <c r="L5828" s="187">
        <f t="shared" si="195"/>
        <v>0</v>
      </c>
      <c r="M5828" s="187">
        <f t="shared" si="196"/>
        <v>0</v>
      </c>
      <c r="N5828" s="186"/>
      <c r="O5828" s="34"/>
      <c r="P5828" s="33"/>
      <c r="Q5828" s="33"/>
      <c r="R5828" s="33"/>
      <c r="S5828" s="42"/>
      <c r="T5828" s="3"/>
      <c r="U5828" s="2"/>
      <c r="V5828" s="2"/>
      <c r="W5828" s="2"/>
      <c r="X5828" s="55"/>
      <c r="Y5828" s="64"/>
      <c r="Z5828" s="62"/>
      <c r="AA5828" s="62"/>
      <c r="AB5828" s="62"/>
      <c r="AC5828" s="68"/>
      <c r="AD5828" s="3"/>
      <c r="AE5828" s="2"/>
      <c r="AF5828" s="2"/>
      <c r="AG5828" s="2"/>
      <c r="AH5828" s="55"/>
      <c r="AI5828" s="73"/>
      <c r="AJ5828" s="72"/>
      <c r="AK5828" s="72"/>
      <c r="AL5828" s="72"/>
      <c r="AM5828" s="80"/>
      <c r="AN5828" s="3"/>
      <c r="AO5828" s="2"/>
      <c r="AP5828" s="2"/>
      <c r="AQ5828" s="2"/>
      <c r="AR5828" s="55"/>
      <c r="AS5828" s="86"/>
      <c r="AT5828" s="85"/>
      <c r="AU5828" s="85"/>
      <c r="AV5828" s="85"/>
      <c r="AW5828" s="100"/>
      <c r="AX5828" s="3"/>
      <c r="AY5828" s="2"/>
      <c r="AZ5828" s="2"/>
      <c r="BA5828" s="2"/>
      <c r="BB5828" s="55"/>
      <c r="BC5828" s="106"/>
      <c r="BD5828" s="105"/>
      <c r="BE5828" s="105"/>
      <c r="BF5828" s="105"/>
      <c r="BG5828" s="109"/>
      <c r="BH5828" s="3"/>
      <c r="BI5828" s="2"/>
      <c r="BJ5828" s="2"/>
      <c r="BK5828" s="2"/>
      <c r="BL5828" s="55"/>
      <c r="BM5828" s="49"/>
      <c r="BN5828" s="48"/>
      <c r="BO5828" s="48"/>
      <c r="BP5828" s="48"/>
      <c r="BQ5828" s="117"/>
      <c r="BR5828" s="3"/>
      <c r="BS5828" s="2"/>
      <c r="BT5828" s="2"/>
      <c r="BU5828" s="2"/>
      <c r="BV5828" s="55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18" t="s">
        <v>5</v>
      </c>
      <c r="H5829" s="3">
        <v>2024</v>
      </c>
      <c r="I5829" s="20" t="s">
        <v>289</v>
      </c>
      <c r="J5829" s="184" t="s">
        <v>268</v>
      </c>
      <c r="K5829" s="184" t="s">
        <v>318</v>
      </c>
      <c r="L5829" s="187">
        <f t="shared" si="195"/>
        <v>0</v>
      </c>
      <c r="M5829" s="187">
        <f t="shared" si="196"/>
        <v>0</v>
      </c>
      <c r="N5829" s="186"/>
      <c r="O5829" s="33"/>
      <c r="P5829" s="33"/>
      <c r="Q5829" s="33"/>
      <c r="R5829" s="33"/>
      <c r="S5829" s="42"/>
      <c r="T5829" s="2"/>
      <c r="U5829" s="2"/>
      <c r="V5829" s="2"/>
      <c r="W5829" s="2"/>
      <c r="X5829" s="55"/>
      <c r="Y5829" s="62"/>
      <c r="Z5829" s="62"/>
      <c r="AA5829" s="62"/>
      <c r="AB5829" s="62"/>
      <c r="AC5829" s="68"/>
      <c r="AD5829" s="2"/>
      <c r="AE5829" s="2"/>
      <c r="AF5829" s="2"/>
      <c r="AG5829" s="2"/>
      <c r="AH5829" s="55"/>
      <c r="AI5829" s="72"/>
      <c r="AJ5829" s="72"/>
      <c r="AK5829" s="72"/>
      <c r="AL5829" s="72"/>
      <c r="AM5829" s="80"/>
      <c r="AN5829" s="2"/>
      <c r="AO5829" s="2"/>
      <c r="AP5829" s="2"/>
      <c r="AQ5829" s="2"/>
      <c r="AR5829" s="55"/>
      <c r="AS5829" s="85"/>
      <c r="AT5829" s="85"/>
      <c r="AU5829" s="85"/>
      <c r="AV5829" s="85"/>
      <c r="AW5829" s="100"/>
      <c r="AX5829" s="2"/>
      <c r="AY5829" s="2"/>
      <c r="AZ5829" s="2"/>
      <c r="BA5829" s="2"/>
      <c r="BB5829" s="55"/>
      <c r="BC5829" s="105"/>
      <c r="BD5829" s="105"/>
      <c r="BE5829" s="105"/>
      <c r="BF5829" s="105"/>
      <c r="BG5829" s="109"/>
      <c r="BH5829" s="2"/>
      <c r="BI5829" s="2"/>
      <c r="BJ5829" s="2"/>
      <c r="BK5829" s="2"/>
      <c r="BL5829" s="55"/>
      <c r="BM5829" s="48"/>
      <c r="BN5829" s="48"/>
      <c r="BO5829" s="48"/>
      <c r="BP5829" s="48"/>
      <c r="BQ5829" s="117"/>
      <c r="BR5829" s="2"/>
      <c r="BS5829" s="2"/>
      <c r="BT5829" s="2"/>
      <c r="BU5829" s="2"/>
      <c r="BV5829" s="55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18" t="s">
        <v>5</v>
      </c>
      <c r="H5830" s="3">
        <v>2024</v>
      </c>
      <c r="I5830" s="20" t="s">
        <v>289</v>
      </c>
      <c r="J5830" s="184" t="s">
        <v>292</v>
      </c>
      <c r="K5830" s="184" t="s">
        <v>318</v>
      </c>
      <c r="L5830" s="187">
        <f t="shared" ref="L5830:L5892" si="197">SUM(R5830,W5830,AB5830,AG5830,AL5830,AQ5830,AV5830,BA5830,BF5830,BK5830,BP5830,BU5830)</f>
        <v>0</v>
      </c>
      <c r="M5830" s="187">
        <f t="shared" ref="M5830:M5892" si="198">SUM(S5830,X5830,AC5830,AH5830,AM5830,AR5830,AW5830,BB5830,BG5830,BL5830,BQ5830,BV5830)</f>
        <v>0</v>
      </c>
      <c r="N5830" s="186"/>
      <c r="O5830" s="33"/>
      <c r="P5830" s="33"/>
      <c r="Q5830" s="33"/>
      <c r="R5830" s="33"/>
      <c r="S5830" s="42"/>
      <c r="T5830" s="2"/>
      <c r="U5830" s="2"/>
      <c r="V5830" s="2"/>
      <c r="W5830" s="2"/>
      <c r="X5830" s="55"/>
      <c r="Y5830" s="62"/>
      <c r="Z5830" s="62"/>
      <c r="AA5830" s="62"/>
      <c r="AB5830" s="62"/>
      <c r="AC5830" s="68"/>
      <c r="AD5830" s="2"/>
      <c r="AE5830" s="2"/>
      <c r="AF5830" s="2"/>
      <c r="AG5830" s="2"/>
      <c r="AH5830" s="55"/>
      <c r="AI5830" s="72"/>
      <c r="AJ5830" s="72"/>
      <c r="AK5830" s="72"/>
      <c r="AL5830" s="72"/>
      <c r="AM5830" s="80"/>
      <c r="AN5830" s="2"/>
      <c r="AO5830" s="2"/>
      <c r="AP5830" s="2"/>
      <c r="AQ5830" s="2"/>
      <c r="AR5830" s="55"/>
      <c r="AS5830" s="85"/>
      <c r="AT5830" s="85"/>
      <c r="AU5830" s="85"/>
      <c r="AV5830" s="85"/>
      <c r="AW5830" s="100"/>
      <c r="AX5830" s="2"/>
      <c r="AY5830" s="2"/>
      <c r="AZ5830" s="2"/>
      <c r="BA5830" s="2"/>
      <c r="BB5830" s="55"/>
      <c r="BC5830" s="105"/>
      <c r="BD5830" s="105"/>
      <c r="BE5830" s="105"/>
      <c r="BF5830" s="105"/>
      <c r="BG5830" s="109"/>
      <c r="BH5830" s="2"/>
      <c r="BI5830" s="2"/>
      <c r="BJ5830" s="2"/>
      <c r="BK5830" s="2"/>
      <c r="BL5830" s="55"/>
      <c r="BM5830" s="48"/>
      <c r="BN5830" s="48"/>
      <c r="BO5830" s="48"/>
      <c r="BP5830" s="48"/>
      <c r="BQ5830" s="117"/>
      <c r="BR5830" s="2"/>
      <c r="BS5830" s="2"/>
      <c r="BT5830" s="2"/>
      <c r="BU5830" s="2"/>
      <c r="BV5830" s="55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18" t="s">
        <v>5</v>
      </c>
      <c r="H5831" s="3">
        <v>2024</v>
      </c>
      <c r="I5831" s="20" t="s">
        <v>285</v>
      </c>
      <c r="J5831" s="184" t="s">
        <v>293</v>
      </c>
      <c r="K5831" s="184" t="s">
        <v>318</v>
      </c>
      <c r="L5831" s="187">
        <f t="shared" si="197"/>
        <v>0</v>
      </c>
      <c r="M5831" s="187">
        <f t="shared" si="198"/>
        <v>0</v>
      </c>
      <c r="N5831" s="186"/>
      <c r="O5831" s="33"/>
      <c r="P5831" s="33"/>
      <c r="Q5831" s="33"/>
      <c r="R5831" s="34"/>
      <c r="S5831" s="41"/>
      <c r="T5831" s="2"/>
      <c r="U5831" s="2"/>
      <c r="V5831" s="2"/>
      <c r="W5831" s="3"/>
      <c r="X5831" s="56"/>
      <c r="Y5831" s="62"/>
      <c r="Z5831" s="62"/>
      <c r="AA5831" s="62"/>
      <c r="AB5831" s="64"/>
      <c r="AC5831" s="69"/>
      <c r="AD5831" s="2"/>
      <c r="AE5831" s="2"/>
      <c r="AF5831" s="2"/>
      <c r="AG5831" s="3"/>
      <c r="AH5831" s="56"/>
      <c r="AI5831" s="72"/>
      <c r="AJ5831" s="72"/>
      <c r="AK5831" s="72"/>
      <c r="AL5831" s="73"/>
      <c r="AM5831" s="81"/>
      <c r="AN5831" s="2"/>
      <c r="AO5831" s="2"/>
      <c r="AP5831" s="2"/>
      <c r="AQ5831" s="3"/>
      <c r="AR5831" s="56"/>
      <c r="AS5831" s="85"/>
      <c r="AT5831" s="85"/>
      <c r="AU5831" s="85"/>
      <c r="AV5831" s="86"/>
      <c r="AW5831" s="101"/>
      <c r="AX5831" s="2"/>
      <c r="AY5831" s="2"/>
      <c r="AZ5831" s="2"/>
      <c r="BA5831" s="3"/>
      <c r="BB5831" s="56"/>
      <c r="BC5831" s="105"/>
      <c r="BD5831" s="105"/>
      <c r="BE5831" s="105"/>
      <c r="BF5831" s="106"/>
      <c r="BG5831" s="110"/>
      <c r="BH5831" s="2"/>
      <c r="BI5831" s="2"/>
      <c r="BJ5831" s="2"/>
      <c r="BK5831" s="3"/>
      <c r="BL5831" s="56"/>
      <c r="BM5831" s="48"/>
      <c r="BN5831" s="48"/>
      <c r="BO5831" s="48"/>
      <c r="BP5831" s="49"/>
      <c r="BQ5831" s="118"/>
      <c r="BR5831" s="2"/>
      <c r="BS5831" s="2"/>
      <c r="BT5831" s="2"/>
      <c r="BU5831" s="3"/>
      <c r="BV5831" s="56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18" t="s">
        <v>5</v>
      </c>
      <c r="H5832" s="3">
        <v>2024</v>
      </c>
      <c r="I5832" s="20" t="s">
        <v>287</v>
      </c>
      <c r="J5832" s="184" t="s">
        <v>269</v>
      </c>
      <c r="K5832" s="184" t="s">
        <v>320</v>
      </c>
      <c r="L5832" s="187">
        <f t="shared" si="197"/>
        <v>0</v>
      </c>
      <c r="M5832" s="187">
        <f t="shared" si="198"/>
        <v>0</v>
      </c>
      <c r="N5832" s="186"/>
      <c r="O5832" s="33"/>
      <c r="P5832" s="33"/>
      <c r="Q5832" s="33"/>
      <c r="R5832" s="33"/>
      <c r="S5832" s="42"/>
      <c r="T5832" s="2"/>
      <c r="U5832" s="2"/>
      <c r="V5832" s="2"/>
      <c r="W5832" s="2"/>
      <c r="X5832" s="55"/>
      <c r="Y5832" s="62"/>
      <c r="Z5832" s="62"/>
      <c r="AA5832" s="62"/>
      <c r="AB5832" s="64"/>
      <c r="AC5832" s="68"/>
      <c r="AD5832" s="2"/>
      <c r="AE5832" s="2"/>
      <c r="AF5832" s="2"/>
      <c r="AG5832" s="2"/>
      <c r="AH5832" s="55"/>
      <c r="AI5832" s="72"/>
      <c r="AJ5832" s="72"/>
      <c r="AK5832" s="72"/>
      <c r="AL5832" s="72"/>
      <c r="AM5832" s="80"/>
      <c r="AN5832" s="2"/>
      <c r="AO5832" s="2"/>
      <c r="AP5832" s="2"/>
      <c r="AQ5832" s="2"/>
      <c r="AR5832" s="55"/>
      <c r="AS5832" s="85"/>
      <c r="AT5832" s="85"/>
      <c r="AU5832" s="85"/>
      <c r="AV5832" s="85"/>
      <c r="AW5832" s="100"/>
      <c r="AX5832" s="2"/>
      <c r="AY5832" s="2"/>
      <c r="AZ5832" s="2"/>
      <c r="BA5832" s="2"/>
      <c r="BB5832" s="55"/>
      <c r="BC5832" s="105"/>
      <c r="BD5832" s="105"/>
      <c r="BE5832" s="105"/>
      <c r="BF5832" s="105"/>
      <c r="BG5832" s="109"/>
      <c r="BH5832" s="2"/>
      <c r="BI5832" s="2"/>
      <c r="BJ5832" s="2"/>
      <c r="BK5832" s="2"/>
      <c r="BL5832" s="55"/>
      <c r="BM5832" s="48"/>
      <c r="BN5832" s="48"/>
      <c r="BO5832" s="48"/>
      <c r="BP5832" s="48"/>
      <c r="BQ5832" s="117"/>
      <c r="BR5832" s="2"/>
      <c r="BS5832" s="2"/>
      <c r="BT5832" s="2"/>
      <c r="BU5832" s="2"/>
      <c r="BV5832" s="55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18" t="s">
        <v>5</v>
      </c>
      <c r="H5833" s="3">
        <v>2024</v>
      </c>
      <c r="I5833" s="20" t="s">
        <v>287</v>
      </c>
      <c r="J5833" s="184" t="s">
        <v>270</v>
      </c>
      <c r="K5833" s="184" t="s">
        <v>320</v>
      </c>
      <c r="L5833" s="187">
        <f t="shared" si="197"/>
        <v>0</v>
      </c>
      <c r="M5833" s="187">
        <f t="shared" si="198"/>
        <v>0</v>
      </c>
      <c r="N5833" s="186"/>
      <c r="O5833" s="33"/>
      <c r="P5833" s="33"/>
      <c r="Q5833" s="33"/>
      <c r="R5833" s="33"/>
      <c r="S5833" s="42"/>
      <c r="T5833" s="2"/>
      <c r="U5833" s="2"/>
      <c r="V5833" s="2"/>
      <c r="W5833" s="2"/>
      <c r="X5833" s="55"/>
      <c r="Y5833" s="62"/>
      <c r="Z5833" s="62"/>
      <c r="AA5833" s="62"/>
      <c r="AB5833" s="62"/>
      <c r="AC5833" s="68"/>
      <c r="AD5833" s="2"/>
      <c r="AE5833" s="2"/>
      <c r="AF5833" s="2"/>
      <c r="AG5833" s="2"/>
      <c r="AH5833" s="55"/>
      <c r="AI5833" s="72"/>
      <c r="AJ5833" s="72"/>
      <c r="AK5833" s="72"/>
      <c r="AL5833" s="72"/>
      <c r="AM5833" s="80"/>
      <c r="AN5833" s="2"/>
      <c r="AO5833" s="2"/>
      <c r="AP5833" s="2"/>
      <c r="AQ5833" s="2"/>
      <c r="AR5833" s="55"/>
      <c r="AS5833" s="85"/>
      <c r="AT5833" s="85"/>
      <c r="AU5833" s="85"/>
      <c r="AV5833" s="85"/>
      <c r="AW5833" s="100"/>
      <c r="AX5833" s="2"/>
      <c r="AY5833" s="2"/>
      <c r="AZ5833" s="2"/>
      <c r="BA5833" s="2"/>
      <c r="BB5833" s="55"/>
      <c r="BC5833" s="105"/>
      <c r="BD5833" s="105"/>
      <c r="BE5833" s="105"/>
      <c r="BF5833" s="105"/>
      <c r="BG5833" s="109"/>
      <c r="BH5833" s="2"/>
      <c r="BI5833" s="2"/>
      <c r="BJ5833" s="2"/>
      <c r="BK5833" s="2"/>
      <c r="BL5833" s="55"/>
      <c r="BM5833" s="48"/>
      <c r="BN5833" s="48"/>
      <c r="BO5833" s="48"/>
      <c r="BP5833" s="48"/>
      <c r="BQ5833" s="117"/>
      <c r="BR5833" s="2"/>
      <c r="BS5833" s="2"/>
      <c r="BT5833" s="2"/>
      <c r="BU5833" s="2"/>
      <c r="BV5833" s="55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18" t="s">
        <v>5</v>
      </c>
      <c r="H5834" s="3">
        <v>2024</v>
      </c>
      <c r="I5834" s="20" t="s">
        <v>290</v>
      </c>
      <c r="J5834" s="184" t="s">
        <v>271</v>
      </c>
      <c r="K5834" s="184" t="s">
        <v>321</v>
      </c>
      <c r="L5834" s="187">
        <f t="shared" si="197"/>
        <v>0</v>
      </c>
      <c r="M5834" s="187">
        <f t="shared" si="198"/>
        <v>0</v>
      </c>
      <c r="N5834" s="186"/>
      <c r="O5834" s="33"/>
      <c r="P5834" s="33"/>
      <c r="Q5834" s="33"/>
      <c r="R5834" s="33"/>
      <c r="S5834" s="42"/>
      <c r="T5834" s="2"/>
      <c r="U5834" s="2"/>
      <c r="V5834" s="2"/>
      <c r="W5834" s="2"/>
      <c r="X5834" s="55"/>
      <c r="Y5834" s="62"/>
      <c r="Z5834" s="62"/>
      <c r="AA5834" s="62"/>
      <c r="AB5834" s="62"/>
      <c r="AC5834" s="68"/>
      <c r="AD5834" s="2"/>
      <c r="AE5834" s="2"/>
      <c r="AF5834" s="2"/>
      <c r="AG5834" s="2"/>
      <c r="AH5834" s="55"/>
      <c r="AI5834" s="72"/>
      <c r="AJ5834" s="72"/>
      <c r="AK5834" s="72"/>
      <c r="AL5834" s="72"/>
      <c r="AM5834" s="80"/>
      <c r="AN5834" s="2"/>
      <c r="AO5834" s="2"/>
      <c r="AP5834" s="2"/>
      <c r="AQ5834" s="2"/>
      <c r="AR5834" s="55"/>
      <c r="AS5834" s="85"/>
      <c r="AT5834" s="85"/>
      <c r="AU5834" s="85"/>
      <c r="AV5834" s="85"/>
      <c r="AW5834" s="100"/>
      <c r="AX5834" s="2"/>
      <c r="AY5834" s="2"/>
      <c r="AZ5834" s="2"/>
      <c r="BA5834" s="2"/>
      <c r="BB5834" s="55"/>
      <c r="BC5834" s="105"/>
      <c r="BD5834" s="105"/>
      <c r="BE5834" s="105"/>
      <c r="BF5834" s="105"/>
      <c r="BG5834" s="109"/>
      <c r="BH5834" s="2"/>
      <c r="BI5834" s="2"/>
      <c r="BJ5834" s="2"/>
      <c r="BK5834" s="2"/>
      <c r="BL5834" s="55"/>
      <c r="BM5834" s="48"/>
      <c r="BN5834" s="48"/>
      <c r="BO5834" s="48"/>
      <c r="BP5834" s="48"/>
      <c r="BQ5834" s="117"/>
      <c r="BR5834" s="2"/>
      <c r="BS5834" s="2"/>
      <c r="BT5834" s="2"/>
      <c r="BU5834" s="2"/>
      <c r="BV5834" s="55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18" t="s">
        <v>5</v>
      </c>
      <c r="H5835" s="3">
        <v>2024</v>
      </c>
      <c r="I5835" s="20" t="s">
        <v>284</v>
      </c>
      <c r="J5835" s="184" t="s">
        <v>294</v>
      </c>
      <c r="K5835" s="184" t="s">
        <v>320</v>
      </c>
      <c r="L5835" s="187">
        <f t="shared" si="197"/>
        <v>0</v>
      </c>
      <c r="M5835" s="187">
        <f t="shared" si="198"/>
        <v>0</v>
      </c>
      <c r="N5835" s="186"/>
      <c r="O5835" s="33"/>
      <c r="P5835" s="33"/>
      <c r="Q5835" s="33"/>
      <c r="R5835" s="33"/>
      <c r="S5835" s="42"/>
      <c r="T5835" s="2"/>
      <c r="U5835" s="2"/>
      <c r="V5835" s="2"/>
      <c r="W5835" s="2"/>
      <c r="X5835" s="55"/>
      <c r="Y5835" s="62"/>
      <c r="Z5835" s="62"/>
      <c r="AA5835" s="62"/>
      <c r="AB5835" s="62"/>
      <c r="AC5835" s="68"/>
      <c r="AD5835" s="2"/>
      <c r="AE5835" s="2"/>
      <c r="AF5835" s="2"/>
      <c r="AG5835" s="2"/>
      <c r="AH5835" s="55"/>
      <c r="AI5835" s="72"/>
      <c r="AJ5835" s="72"/>
      <c r="AK5835" s="72"/>
      <c r="AL5835" s="72"/>
      <c r="AM5835" s="80"/>
      <c r="AN5835" s="2"/>
      <c r="AO5835" s="2"/>
      <c r="AP5835" s="2"/>
      <c r="AQ5835" s="2"/>
      <c r="AR5835" s="55"/>
      <c r="AS5835" s="85"/>
      <c r="AT5835" s="85"/>
      <c r="AU5835" s="85"/>
      <c r="AV5835" s="85"/>
      <c r="AW5835" s="100"/>
      <c r="AX5835" s="2"/>
      <c r="AY5835" s="2"/>
      <c r="AZ5835" s="2"/>
      <c r="BA5835" s="2"/>
      <c r="BB5835" s="55"/>
      <c r="BC5835" s="105"/>
      <c r="BD5835" s="105"/>
      <c r="BE5835" s="105"/>
      <c r="BF5835" s="105"/>
      <c r="BG5835" s="109"/>
      <c r="BH5835" s="2"/>
      <c r="BI5835" s="2"/>
      <c r="BJ5835" s="2"/>
      <c r="BK5835" s="2"/>
      <c r="BL5835" s="55"/>
      <c r="BM5835" s="48"/>
      <c r="BN5835" s="48"/>
      <c r="BO5835" s="48"/>
      <c r="BP5835" s="48"/>
      <c r="BQ5835" s="117"/>
      <c r="BR5835" s="2"/>
      <c r="BS5835" s="2"/>
      <c r="BT5835" s="2"/>
      <c r="BU5835" s="2"/>
      <c r="BV5835" s="55"/>
    </row>
    <row r="5836" spans="1:74" ht="28.8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18" t="s">
        <v>5</v>
      </c>
      <c r="H5836" s="3">
        <v>2024</v>
      </c>
      <c r="I5836" s="20" t="s">
        <v>284</v>
      </c>
      <c r="J5836" s="184" t="s">
        <v>346</v>
      </c>
      <c r="K5836" s="184" t="s">
        <v>320</v>
      </c>
      <c r="L5836" s="187">
        <f t="shared" si="197"/>
        <v>0</v>
      </c>
      <c r="M5836" s="187">
        <f t="shared" si="198"/>
        <v>0</v>
      </c>
      <c r="N5836" s="186"/>
      <c r="O5836" s="33"/>
      <c r="P5836" s="33"/>
      <c r="Q5836" s="33"/>
      <c r="R5836" s="33"/>
      <c r="S5836" s="42"/>
      <c r="T5836" s="2"/>
      <c r="U5836" s="2"/>
      <c r="V5836" s="2"/>
      <c r="W5836" s="2"/>
      <c r="X5836" s="55"/>
      <c r="Y5836" s="62"/>
      <c r="Z5836" s="62"/>
      <c r="AA5836" s="62"/>
      <c r="AB5836" s="62"/>
      <c r="AC5836" s="68"/>
      <c r="AD5836" s="2"/>
      <c r="AE5836" s="2"/>
      <c r="AF5836" s="2"/>
      <c r="AG5836" s="2"/>
      <c r="AH5836" s="55"/>
      <c r="AI5836" s="72"/>
      <c r="AJ5836" s="72"/>
      <c r="AK5836" s="72"/>
      <c r="AL5836" s="72"/>
      <c r="AM5836" s="80"/>
      <c r="AN5836" s="2"/>
      <c r="AO5836" s="2"/>
      <c r="AP5836" s="2"/>
      <c r="AQ5836" s="2"/>
      <c r="AR5836" s="55"/>
      <c r="AS5836" s="85"/>
      <c r="AT5836" s="85"/>
      <c r="AU5836" s="85"/>
      <c r="AV5836" s="85"/>
      <c r="AW5836" s="100"/>
      <c r="AX5836" s="2"/>
      <c r="AY5836" s="2"/>
      <c r="AZ5836" s="2"/>
      <c r="BA5836" s="2"/>
      <c r="BB5836" s="55"/>
      <c r="BC5836" s="105"/>
      <c r="BD5836" s="105"/>
      <c r="BE5836" s="105"/>
      <c r="BF5836" s="105"/>
      <c r="BG5836" s="109"/>
      <c r="BH5836" s="2"/>
      <c r="BI5836" s="2"/>
      <c r="BJ5836" s="2"/>
      <c r="BK5836" s="2"/>
      <c r="BL5836" s="55"/>
      <c r="BM5836" s="48"/>
      <c r="BN5836" s="48"/>
      <c r="BO5836" s="48"/>
      <c r="BP5836" s="48"/>
      <c r="BQ5836" s="117"/>
      <c r="BR5836" s="2"/>
      <c r="BS5836" s="2"/>
      <c r="BT5836" s="2"/>
      <c r="BU5836" s="2"/>
      <c r="BV5836" s="55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18" t="s">
        <v>5</v>
      </c>
      <c r="H5837" s="3">
        <v>2024</v>
      </c>
      <c r="I5837" s="20" t="s">
        <v>284</v>
      </c>
      <c r="J5837" s="184" t="s">
        <v>295</v>
      </c>
      <c r="K5837" s="184" t="s">
        <v>320</v>
      </c>
      <c r="L5837" s="187">
        <f t="shared" si="197"/>
        <v>0</v>
      </c>
      <c r="M5837" s="187">
        <f t="shared" si="198"/>
        <v>0</v>
      </c>
      <c r="N5837" s="186"/>
      <c r="O5837" s="33"/>
      <c r="P5837" s="33"/>
      <c r="Q5837" s="33"/>
      <c r="R5837" s="33"/>
      <c r="S5837" s="42"/>
      <c r="T5837" s="2"/>
      <c r="U5837" s="2"/>
      <c r="V5837" s="2"/>
      <c r="W5837" s="2"/>
      <c r="X5837" s="55"/>
      <c r="Y5837" s="62"/>
      <c r="Z5837" s="62"/>
      <c r="AA5837" s="62"/>
      <c r="AB5837" s="62"/>
      <c r="AC5837" s="68"/>
      <c r="AD5837" s="2"/>
      <c r="AE5837" s="2"/>
      <c r="AF5837" s="2"/>
      <c r="AG5837" s="2"/>
      <c r="AH5837" s="55"/>
      <c r="AI5837" s="72"/>
      <c r="AJ5837" s="72"/>
      <c r="AK5837" s="72"/>
      <c r="AL5837" s="72"/>
      <c r="AM5837" s="80"/>
      <c r="AN5837" s="2"/>
      <c r="AO5837" s="2"/>
      <c r="AP5837" s="2"/>
      <c r="AQ5837" s="2"/>
      <c r="AR5837" s="55"/>
      <c r="AS5837" s="85"/>
      <c r="AT5837" s="85"/>
      <c r="AU5837" s="85"/>
      <c r="AV5837" s="85"/>
      <c r="AW5837" s="100"/>
      <c r="AX5837" s="2"/>
      <c r="AY5837" s="2"/>
      <c r="AZ5837" s="2"/>
      <c r="BA5837" s="2"/>
      <c r="BB5837" s="55"/>
      <c r="BC5837" s="105"/>
      <c r="BD5837" s="105"/>
      <c r="BE5837" s="105"/>
      <c r="BF5837" s="105"/>
      <c r="BG5837" s="109"/>
      <c r="BH5837" s="2"/>
      <c r="BI5837" s="2"/>
      <c r="BJ5837" s="2"/>
      <c r="BK5837" s="2"/>
      <c r="BL5837" s="55"/>
      <c r="BM5837" s="48"/>
      <c r="BN5837" s="48"/>
      <c r="BO5837" s="48"/>
      <c r="BP5837" s="48"/>
      <c r="BQ5837" s="117"/>
      <c r="BR5837" s="2"/>
      <c r="BS5837" s="2"/>
      <c r="BT5837" s="2"/>
      <c r="BU5837" s="2"/>
      <c r="BV5837" s="55"/>
    </row>
    <row r="5838" spans="1:74" ht="28.8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18" t="s">
        <v>5</v>
      </c>
      <c r="H5838" s="3">
        <v>2024</v>
      </c>
      <c r="I5838" s="20" t="s">
        <v>290</v>
      </c>
      <c r="J5838" s="184" t="s">
        <v>299</v>
      </c>
      <c r="K5838" s="184" t="s">
        <v>318</v>
      </c>
      <c r="L5838" s="187">
        <f t="shared" si="197"/>
        <v>0</v>
      </c>
      <c r="M5838" s="187">
        <f t="shared" si="198"/>
        <v>0</v>
      </c>
      <c r="N5838" s="186"/>
      <c r="O5838" s="33"/>
      <c r="P5838" s="33"/>
      <c r="Q5838" s="33"/>
      <c r="R5838" s="33"/>
      <c r="S5838" s="42"/>
      <c r="T5838" s="2"/>
      <c r="U5838" s="2"/>
      <c r="V5838" s="2"/>
      <c r="W5838" s="2"/>
      <c r="X5838" s="55"/>
      <c r="Y5838" s="62"/>
      <c r="Z5838" s="62"/>
      <c r="AA5838" s="62"/>
      <c r="AB5838" s="62"/>
      <c r="AC5838" s="68"/>
      <c r="AD5838" s="2"/>
      <c r="AE5838" s="2"/>
      <c r="AF5838" s="2"/>
      <c r="AG5838" s="2"/>
      <c r="AH5838" s="55"/>
      <c r="AI5838" s="72"/>
      <c r="AJ5838" s="72"/>
      <c r="AK5838" s="72"/>
      <c r="AL5838" s="72"/>
      <c r="AM5838" s="80"/>
      <c r="AN5838" s="2"/>
      <c r="AO5838" s="2"/>
      <c r="AP5838" s="2"/>
      <c r="AQ5838" s="2"/>
      <c r="AR5838" s="55"/>
      <c r="AS5838" s="85"/>
      <c r="AT5838" s="85"/>
      <c r="AU5838" s="85"/>
      <c r="AV5838" s="85"/>
      <c r="AW5838" s="100"/>
      <c r="AX5838" s="2"/>
      <c r="AY5838" s="2"/>
      <c r="AZ5838" s="2"/>
      <c r="BA5838" s="2"/>
      <c r="BB5838" s="55"/>
      <c r="BC5838" s="105"/>
      <c r="BD5838" s="105"/>
      <c r="BE5838" s="105"/>
      <c r="BF5838" s="105"/>
      <c r="BG5838" s="109"/>
      <c r="BH5838" s="2"/>
      <c r="BI5838" s="2"/>
      <c r="BJ5838" s="2"/>
      <c r="BK5838" s="2"/>
      <c r="BL5838" s="55"/>
      <c r="BM5838" s="48"/>
      <c r="BN5838" s="48"/>
      <c r="BO5838" s="48"/>
      <c r="BP5838" s="48"/>
      <c r="BQ5838" s="117"/>
      <c r="BR5838" s="2"/>
      <c r="BS5838" s="2"/>
      <c r="BT5838" s="2"/>
      <c r="BU5838" s="2"/>
      <c r="BV5838" s="55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18" t="s">
        <v>5</v>
      </c>
      <c r="H5839" s="3">
        <v>2024</v>
      </c>
      <c r="I5839" s="20" t="s">
        <v>315</v>
      </c>
      <c r="J5839" s="184" t="s">
        <v>347</v>
      </c>
      <c r="K5839" s="184" t="s">
        <v>320</v>
      </c>
      <c r="L5839" s="187">
        <f t="shared" si="197"/>
        <v>0</v>
      </c>
      <c r="M5839" s="187">
        <f t="shared" si="198"/>
        <v>0</v>
      </c>
      <c r="N5839" s="186"/>
      <c r="O5839" s="33"/>
      <c r="P5839" s="33"/>
      <c r="Q5839" s="33"/>
      <c r="R5839" s="33"/>
      <c r="S5839" s="42"/>
      <c r="T5839" s="2"/>
      <c r="U5839" s="2"/>
      <c r="V5839" s="2"/>
      <c r="W5839" s="2"/>
      <c r="X5839" s="55"/>
      <c r="Y5839" s="62"/>
      <c r="Z5839" s="62"/>
      <c r="AA5839" s="62"/>
      <c r="AB5839" s="62"/>
      <c r="AC5839" s="68"/>
      <c r="AD5839" s="2"/>
      <c r="AE5839" s="2"/>
      <c r="AF5839" s="2"/>
      <c r="AG5839" s="2"/>
      <c r="AH5839" s="55"/>
      <c r="AI5839" s="72"/>
      <c r="AJ5839" s="72"/>
      <c r="AK5839" s="72"/>
      <c r="AL5839" s="72"/>
      <c r="AM5839" s="80"/>
      <c r="AN5839" s="2"/>
      <c r="AO5839" s="2"/>
      <c r="AP5839" s="2"/>
      <c r="AQ5839" s="2"/>
      <c r="AR5839" s="55"/>
      <c r="AS5839" s="85"/>
      <c r="AT5839" s="85"/>
      <c r="AU5839" s="85"/>
      <c r="AV5839" s="85"/>
      <c r="AW5839" s="100"/>
      <c r="AX5839" s="2"/>
      <c r="AY5839" s="2"/>
      <c r="AZ5839" s="2"/>
      <c r="BA5839" s="2"/>
      <c r="BB5839" s="55"/>
      <c r="BC5839" s="105"/>
      <c r="BD5839" s="105"/>
      <c r="BE5839" s="105"/>
      <c r="BF5839" s="105"/>
      <c r="BG5839" s="109"/>
      <c r="BH5839" s="2"/>
      <c r="BI5839" s="2"/>
      <c r="BJ5839" s="2"/>
      <c r="BK5839" s="2"/>
      <c r="BL5839" s="55"/>
      <c r="BM5839" s="48"/>
      <c r="BN5839" s="48"/>
      <c r="BO5839" s="48"/>
      <c r="BP5839" s="48"/>
      <c r="BQ5839" s="117"/>
      <c r="BR5839" s="2"/>
      <c r="BS5839" s="2"/>
      <c r="BT5839" s="2"/>
      <c r="BU5839" s="2"/>
      <c r="BV5839" s="55"/>
    </row>
    <row r="5840" spans="1:74" ht="28.8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18" t="s">
        <v>5</v>
      </c>
      <c r="H5840" s="3">
        <v>2024</v>
      </c>
      <c r="I5840" s="20" t="s">
        <v>315</v>
      </c>
      <c r="J5840" s="184" t="s">
        <v>296</v>
      </c>
      <c r="K5840" s="184" t="s">
        <v>321</v>
      </c>
      <c r="L5840" s="187">
        <f t="shared" si="197"/>
        <v>0</v>
      </c>
      <c r="M5840" s="187">
        <f t="shared" si="198"/>
        <v>0</v>
      </c>
      <c r="N5840" s="186"/>
      <c r="O5840" s="33"/>
      <c r="P5840" s="33"/>
      <c r="Q5840" s="33"/>
      <c r="R5840" s="33"/>
      <c r="S5840" s="42"/>
      <c r="T5840" s="2"/>
      <c r="U5840" s="2"/>
      <c r="V5840" s="2"/>
      <c r="W5840" s="2"/>
      <c r="X5840" s="55"/>
      <c r="Y5840" s="62"/>
      <c r="Z5840" s="62"/>
      <c r="AA5840" s="62"/>
      <c r="AB5840" s="62"/>
      <c r="AC5840" s="68"/>
      <c r="AD5840" s="2"/>
      <c r="AE5840" s="2"/>
      <c r="AF5840" s="2"/>
      <c r="AG5840" s="2"/>
      <c r="AH5840" s="55"/>
      <c r="AI5840" s="72"/>
      <c r="AJ5840" s="72"/>
      <c r="AK5840" s="72"/>
      <c r="AL5840" s="72"/>
      <c r="AM5840" s="80"/>
      <c r="AN5840" s="2"/>
      <c r="AO5840" s="2"/>
      <c r="AP5840" s="2"/>
      <c r="AQ5840" s="2"/>
      <c r="AR5840" s="55"/>
      <c r="AS5840" s="85"/>
      <c r="AT5840" s="85"/>
      <c r="AU5840" s="85"/>
      <c r="AV5840" s="85"/>
      <c r="AW5840" s="100"/>
      <c r="AX5840" s="2"/>
      <c r="AY5840" s="2"/>
      <c r="AZ5840" s="2"/>
      <c r="BA5840" s="2"/>
      <c r="BB5840" s="55"/>
      <c r="BC5840" s="105"/>
      <c r="BD5840" s="105"/>
      <c r="BE5840" s="105"/>
      <c r="BF5840" s="105"/>
      <c r="BG5840" s="109"/>
      <c r="BH5840" s="2"/>
      <c r="BI5840" s="2"/>
      <c r="BJ5840" s="2"/>
      <c r="BK5840" s="2"/>
      <c r="BL5840" s="55"/>
      <c r="BM5840" s="48"/>
      <c r="BN5840" s="48"/>
      <c r="BO5840" s="48"/>
      <c r="BP5840" s="48"/>
      <c r="BQ5840" s="117"/>
      <c r="BR5840" s="2"/>
      <c r="BS5840" s="2"/>
      <c r="BT5840" s="2"/>
      <c r="BU5840" s="2"/>
      <c r="BV5840" s="55"/>
    </row>
    <row r="5841" spans="1:74" ht="28.8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18" t="s">
        <v>5</v>
      </c>
      <c r="H5841" s="3">
        <v>2024</v>
      </c>
      <c r="I5841" s="20" t="s">
        <v>316</v>
      </c>
      <c r="J5841" s="184" t="s">
        <v>297</v>
      </c>
      <c r="K5841" s="184" t="s">
        <v>318</v>
      </c>
      <c r="L5841" s="187">
        <f t="shared" si="197"/>
        <v>0</v>
      </c>
      <c r="M5841" s="187">
        <f t="shared" si="198"/>
        <v>0</v>
      </c>
      <c r="N5841" s="186"/>
      <c r="O5841" s="33"/>
      <c r="P5841" s="33"/>
      <c r="Q5841" s="33"/>
      <c r="R5841" s="33"/>
      <c r="S5841" s="42"/>
      <c r="T5841" s="2"/>
      <c r="U5841" s="2"/>
      <c r="V5841" s="2"/>
      <c r="W5841" s="2"/>
      <c r="X5841" s="55"/>
      <c r="Y5841" s="62"/>
      <c r="Z5841" s="62"/>
      <c r="AA5841" s="62"/>
      <c r="AB5841" s="62"/>
      <c r="AC5841" s="68"/>
      <c r="AD5841" s="2"/>
      <c r="AE5841" s="2"/>
      <c r="AF5841" s="2"/>
      <c r="AG5841" s="2"/>
      <c r="AH5841" s="55"/>
      <c r="AI5841" s="72"/>
      <c r="AJ5841" s="72"/>
      <c r="AK5841" s="72"/>
      <c r="AL5841" s="72"/>
      <c r="AM5841" s="80"/>
      <c r="AN5841" s="2"/>
      <c r="AO5841" s="2"/>
      <c r="AP5841" s="2"/>
      <c r="AQ5841" s="2"/>
      <c r="AR5841" s="55"/>
      <c r="AS5841" s="85"/>
      <c r="AT5841" s="85"/>
      <c r="AU5841" s="85"/>
      <c r="AV5841" s="85"/>
      <c r="AW5841" s="100"/>
      <c r="AX5841" s="2"/>
      <c r="AY5841" s="2"/>
      <c r="AZ5841" s="2"/>
      <c r="BA5841" s="2"/>
      <c r="BB5841" s="55"/>
      <c r="BC5841" s="105"/>
      <c r="BD5841" s="105"/>
      <c r="BE5841" s="105"/>
      <c r="BF5841" s="105"/>
      <c r="BG5841" s="109"/>
      <c r="BH5841" s="2"/>
      <c r="BI5841" s="2"/>
      <c r="BJ5841" s="2"/>
      <c r="BK5841" s="2"/>
      <c r="BL5841" s="55"/>
      <c r="BM5841" s="48"/>
      <c r="BN5841" s="48"/>
      <c r="BO5841" s="48"/>
      <c r="BP5841" s="48"/>
      <c r="BQ5841" s="117"/>
      <c r="BR5841" s="2"/>
      <c r="BS5841" s="2"/>
      <c r="BT5841" s="2"/>
      <c r="BU5841" s="2"/>
      <c r="BV5841" s="55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18" t="s">
        <v>5</v>
      </c>
      <c r="H5842" s="3">
        <v>2024</v>
      </c>
      <c r="I5842" s="20" t="s">
        <v>316</v>
      </c>
      <c r="J5842" s="185" t="s">
        <v>348</v>
      </c>
      <c r="K5842" s="185" t="s">
        <v>320</v>
      </c>
      <c r="L5842" s="187">
        <f t="shared" si="197"/>
        <v>0</v>
      </c>
      <c r="M5842" s="187">
        <f t="shared" si="198"/>
        <v>0</v>
      </c>
      <c r="N5842" s="186"/>
      <c r="O5842" s="33"/>
      <c r="P5842" s="33"/>
      <c r="Q5842" s="33"/>
      <c r="R5842" s="33"/>
      <c r="S5842" s="42"/>
      <c r="T5842" s="2"/>
      <c r="U5842" s="2"/>
      <c r="V5842" s="2"/>
      <c r="W5842" s="2"/>
      <c r="X5842" s="55"/>
      <c r="Y5842" s="62"/>
      <c r="Z5842" s="62"/>
      <c r="AA5842" s="62"/>
      <c r="AB5842" s="62"/>
      <c r="AC5842" s="68"/>
      <c r="AD5842" s="2"/>
      <c r="AE5842" s="2"/>
      <c r="AF5842" s="2"/>
      <c r="AG5842" s="2"/>
      <c r="AH5842" s="55"/>
      <c r="AI5842" s="72"/>
      <c r="AJ5842" s="72"/>
      <c r="AK5842" s="72"/>
      <c r="AL5842" s="72"/>
      <c r="AM5842" s="80"/>
      <c r="AN5842" s="2"/>
      <c r="AO5842" s="2"/>
      <c r="AP5842" s="2"/>
      <c r="AQ5842" s="2"/>
      <c r="AR5842" s="55"/>
      <c r="AS5842" s="85"/>
      <c r="AT5842" s="85"/>
      <c r="AU5842" s="85"/>
      <c r="AV5842" s="85"/>
      <c r="AW5842" s="100"/>
      <c r="AX5842" s="2"/>
      <c r="AY5842" s="2"/>
      <c r="AZ5842" s="2"/>
      <c r="BA5842" s="2"/>
      <c r="BB5842" s="55"/>
      <c r="BC5842" s="105"/>
      <c r="BD5842" s="105"/>
      <c r="BE5842" s="105"/>
      <c r="BF5842" s="105"/>
      <c r="BG5842" s="109"/>
      <c r="BH5842" s="2"/>
      <c r="BI5842" s="2"/>
      <c r="BJ5842" s="2"/>
      <c r="BK5842" s="2"/>
      <c r="BL5842" s="55"/>
      <c r="BM5842" s="48"/>
      <c r="BN5842" s="48"/>
      <c r="BO5842" s="48"/>
      <c r="BP5842" s="48"/>
      <c r="BQ5842" s="117"/>
      <c r="BR5842" s="2"/>
      <c r="BS5842" s="2"/>
      <c r="BT5842" s="2"/>
      <c r="BU5842" s="2"/>
      <c r="BV5842" s="55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18" t="s">
        <v>5</v>
      </c>
      <c r="H5843" s="3">
        <v>2024</v>
      </c>
      <c r="I5843" s="20" t="s">
        <v>282</v>
      </c>
      <c r="J5843" s="184" t="s">
        <v>272</v>
      </c>
      <c r="K5843" s="184" t="s">
        <v>321</v>
      </c>
      <c r="L5843" s="187">
        <f t="shared" si="197"/>
        <v>0</v>
      </c>
      <c r="M5843" s="187">
        <f t="shared" si="198"/>
        <v>0</v>
      </c>
      <c r="N5843" s="186"/>
      <c r="O5843" s="33"/>
      <c r="P5843" s="33"/>
      <c r="Q5843" s="33"/>
      <c r="R5843" s="33"/>
      <c r="S5843" s="42"/>
      <c r="T5843" s="2"/>
      <c r="U5843" s="2"/>
      <c r="V5843" s="2"/>
      <c r="W5843" s="2"/>
      <c r="X5843" s="55"/>
      <c r="Y5843" s="62"/>
      <c r="Z5843" s="62"/>
      <c r="AA5843" s="62"/>
      <c r="AB5843" s="62"/>
      <c r="AC5843" s="68"/>
      <c r="AD5843" s="2"/>
      <c r="AE5843" s="2"/>
      <c r="AF5843" s="2"/>
      <c r="AG5843" s="2"/>
      <c r="AH5843" s="55"/>
      <c r="AI5843" s="72"/>
      <c r="AJ5843" s="72"/>
      <c r="AK5843" s="72"/>
      <c r="AL5843" s="72"/>
      <c r="AM5843" s="80"/>
      <c r="AN5843" s="2"/>
      <c r="AO5843" s="2"/>
      <c r="AP5843" s="2"/>
      <c r="AQ5843" s="2"/>
      <c r="AR5843" s="55"/>
      <c r="AS5843" s="85"/>
      <c r="AT5843" s="85"/>
      <c r="AU5843" s="85"/>
      <c r="AV5843" s="85"/>
      <c r="AW5843" s="100"/>
      <c r="AX5843" s="2"/>
      <c r="AY5843" s="2"/>
      <c r="AZ5843" s="2"/>
      <c r="BA5843" s="2"/>
      <c r="BB5843" s="55"/>
      <c r="BC5843" s="105"/>
      <c r="BD5843" s="105"/>
      <c r="BE5843" s="105"/>
      <c r="BF5843" s="105"/>
      <c r="BG5843" s="109"/>
      <c r="BH5843" s="2"/>
      <c r="BI5843" s="2"/>
      <c r="BJ5843" s="2"/>
      <c r="BK5843" s="2"/>
      <c r="BL5843" s="55"/>
      <c r="BM5843" s="48"/>
      <c r="BN5843" s="48"/>
      <c r="BO5843" s="48"/>
      <c r="BP5843" s="48"/>
      <c r="BQ5843" s="117"/>
      <c r="BR5843" s="2"/>
      <c r="BS5843" s="2"/>
      <c r="BT5843" s="2"/>
      <c r="BU5843" s="2"/>
      <c r="BV5843" s="55"/>
    </row>
    <row r="5844" spans="1:74" ht="28.8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18" t="s">
        <v>5</v>
      </c>
      <c r="H5844" s="3">
        <v>2024</v>
      </c>
      <c r="I5844" s="20" t="s">
        <v>282</v>
      </c>
      <c r="J5844" s="184" t="s">
        <v>273</v>
      </c>
      <c r="K5844" s="184" t="s">
        <v>321</v>
      </c>
      <c r="L5844" s="187">
        <f t="shared" si="197"/>
        <v>0.02</v>
      </c>
      <c r="M5844" s="187">
        <f t="shared" si="198"/>
        <v>62.626000000000005</v>
      </c>
      <c r="N5844" s="186" t="s">
        <v>1574</v>
      </c>
      <c r="O5844" s="33"/>
      <c r="P5844" s="33"/>
      <c r="Q5844" s="33"/>
      <c r="R5844" s="33"/>
      <c r="S5844" s="42"/>
      <c r="T5844" s="2"/>
      <c r="U5844" s="2"/>
      <c r="V5844" s="2"/>
      <c r="W5844" s="2"/>
      <c r="X5844" s="55"/>
      <c r="Y5844" s="62"/>
      <c r="Z5844" s="62"/>
      <c r="AA5844" s="62"/>
      <c r="AB5844" s="62"/>
      <c r="AC5844" s="68"/>
      <c r="AD5844" s="2"/>
      <c r="AE5844" s="2"/>
      <c r="AF5844" s="2"/>
      <c r="AG5844" s="2"/>
      <c r="AH5844" s="55"/>
      <c r="AI5844" s="72"/>
      <c r="AJ5844" s="72"/>
      <c r="AK5844" s="72"/>
      <c r="AL5844" s="72"/>
      <c r="AM5844" s="80"/>
      <c r="AN5844" s="2"/>
      <c r="AO5844" s="2"/>
      <c r="AP5844" s="2"/>
      <c r="AQ5844" s="2"/>
      <c r="AR5844" s="55"/>
      <c r="AS5844" s="85"/>
      <c r="AT5844" s="85"/>
      <c r="AU5844" s="85" t="s">
        <v>688</v>
      </c>
      <c r="AV5844" s="85">
        <v>4.0000000000000001E-3</v>
      </c>
      <c r="AW5844" s="100">
        <v>22.356000000000002</v>
      </c>
      <c r="AX5844" s="2"/>
      <c r="AY5844" s="2"/>
      <c r="AZ5844" s="2"/>
      <c r="BA5844" s="2"/>
      <c r="BB5844" s="55"/>
      <c r="BC5844" s="105" t="s">
        <v>881</v>
      </c>
      <c r="BD5844" s="105"/>
      <c r="BE5844" s="105"/>
      <c r="BF5844" s="105">
        <v>1.6E-2</v>
      </c>
      <c r="BG5844" s="109">
        <v>40.270000000000003</v>
      </c>
      <c r="BH5844" s="2"/>
      <c r="BI5844" s="2"/>
      <c r="BJ5844" s="2"/>
      <c r="BK5844" s="2"/>
      <c r="BL5844" s="55"/>
      <c r="BM5844" s="48"/>
      <c r="BN5844" s="48"/>
      <c r="BO5844" s="48"/>
      <c r="BP5844" s="48"/>
      <c r="BQ5844" s="117"/>
      <c r="BR5844" s="2"/>
      <c r="BS5844" s="2"/>
      <c r="BT5844" s="2"/>
      <c r="BU5844" s="2"/>
      <c r="BV5844" s="55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18" t="s">
        <v>5</v>
      </c>
      <c r="H5845" s="3">
        <v>2024</v>
      </c>
      <c r="I5845" s="20" t="s">
        <v>282</v>
      </c>
      <c r="J5845" s="184" t="s">
        <v>274</v>
      </c>
      <c r="K5845" s="184" t="s">
        <v>321</v>
      </c>
      <c r="L5845" s="187">
        <f t="shared" si="197"/>
        <v>0</v>
      </c>
      <c r="M5845" s="187">
        <f t="shared" si="198"/>
        <v>0</v>
      </c>
      <c r="N5845" s="186"/>
      <c r="O5845" s="33"/>
      <c r="P5845" s="33"/>
      <c r="Q5845" s="33"/>
      <c r="R5845" s="33"/>
      <c r="S5845" s="42"/>
      <c r="T5845" s="2"/>
      <c r="U5845" s="2"/>
      <c r="V5845" s="2"/>
      <c r="W5845" s="2"/>
      <c r="X5845" s="55"/>
      <c r="Y5845" s="62"/>
      <c r="Z5845" s="62"/>
      <c r="AA5845" s="62"/>
      <c r="AB5845" s="62"/>
      <c r="AC5845" s="68"/>
      <c r="AD5845" s="2"/>
      <c r="AE5845" s="2"/>
      <c r="AF5845" s="2"/>
      <c r="AG5845" s="2"/>
      <c r="AH5845" s="55"/>
      <c r="AI5845" s="72"/>
      <c r="AJ5845" s="72"/>
      <c r="AK5845" s="72"/>
      <c r="AL5845" s="72"/>
      <c r="AM5845" s="80"/>
      <c r="AN5845" s="2"/>
      <c r="AO5845" s="2"/>
      <c r="AP5845" s="2"/>
      <c r="AQ5845" s="2"/>
      <c r="AR5845" s="55"/>
      <c r="AS5845" s="85"/>
      <c r="AT5845" s="85"/>
      <c r="AU5845" s="85"/>
      <c r="AV5845" s="85"/>
      <c r="AW5845" s="100"/>
      <c r="AX5845" s="2"/>
      <c r="AY5845" s="2"/>
      <c r="AZ5845" s="2"/>
      <c r="BA5845" s="2"/>
      <c r="BB5845" s="55"/>
      <c r="BC5845" s="105"/>
      <c r="BD5845" s="105"/>
      <c r="BE5845" s="105"/>
      <c r="BF5845" s="105"/>
      <c r="BG5845" s="109"/>
      <c r="BH5845" s="2"/>
      <c r="BI5845" s="2"/>
      <c r="BJ5845" s="2"/>
      <c r="BK5845" s="2"/>
      <c r="BL5845" s="55"/>
      <c r="BM5845" s="48"/>
      <c r="BN5845" s="48"/>
      <c r="BO5845" s="48"/>
      <c r="BP5845" s="48"/>
      <c r="BQ5845" s="117"/>
      <c r="BR5845" s="2"/>
      <c r="BS5845" s="2"/>
      <c r="BT5845" s="2"/>
      <c r="BU5845" s="2"/>
      <c r="BV5845" s="55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18" t="s">
        <v>5</v>
      </c>
      <c r="H5846" s="3">
        <v>2024</v>
      </c>
      <c r="I5846" s="20" t="s">
        <v>282</v>
      </c>
      <c r="J5846" s="184" t="s">
        <v>275</v>
      </c>
      <c r="K5846" s="184" t="s">
        <v>321</v>
      </c>
      <c r="L5846" s="187">
        <f t="shared" si="197"/>
        <v>0</v>
      </c>
      <c r="M5846" s="187">
        <f t="shared" si="198"/>
        <v>0</v>
      </c>
      <c r="N5846" s="186"/>
      <c r="O5846" s="33"/>
      <c r="P5846" s="33"/>
      <c r="Q5846" s="33"/>
      <c r="R5846" s="33"/>
      <c r="S5846" s="42"/>
      <c r="T5846" s="2"/>
      <c r="U5846" s="2"/>
      <c r="V5846" s="2"/>
      <c r="W5846" s="2"/>
      <c r="X5846" s="55"/>
      <c r="Y5846" s="62"/>
      <c r="Z5846" s="62"/>
      <c r="AA5846" s="62"/>
      <c r="AB5846" s="62"/>
      <c r="AC5846" s="68"/>
      <c r="AD5846" s="2"/>
      <c r="AE5846" s="2"/>
      <c r="AF5846" s="2"/>
      <c r="AG5846" s="2"/>
      <c r="AH5846" s="55"/>
      <c r="AI5846" s="72"/>
      <c r="AJ5846" s="72"/>
      <c r="AK5846" s="72"/>
      <c r="AL5846" s="72"/>
      <c r="AM5846" s="80"/>
      <c r="AN5846" s="2"/>
      <c r="AO5846" s="2"/>
      <c r="AP5846" s="2"/>
      <c r="AQ5846" s="2"/>
      <c r="AR5846" s="55"/>
      <c r="AS5846" s="85"/>
      <c r="AT5846" s="85"/>
      <c r="AU5846" s="85"/>
      <c r="AV5846" s="85"/>
      <c r="AW5846" s="100"/>
      <c r="AX5846" s="2"/>
      <c r="AY5846" s="2"/>
      <c r="AZ5846" s="2"/>
      <c r="BA5846" s="2"/>
      <c r="BB5846" s="55"/>
      <c r="BC5846" s="105"/>
      <c r="BD5846" s="105"/>
      <c r="BE5846" s="105"/>
      <c r="BF5846" s="105"/>
      <c r="BG5846" s="109"/>
      <c r="BH5846" s="2"/>
      <c r="BI5846" s="2"/>
      <c r="BJ5846" s="2"/>
      <c r="BK5846" s="2"/>
      <c r="BL5846" s="55"/>
      <c r="BM5846" s="48"/>
      <c r="BN5846" s="48"/>
      <c r="BO5846" s="48"/>
      <c r="BP5846" s="48"/>
      <c r="BQ5846" s="117"/>
      <c r="BR5846" s="2"/>
      <c r="BS5846" s="2"/>
      <c r="BT5846" s="2"/>
      <c r="BU5846" s="2"/>
      <c r="BV5846" s="55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18" t="s">
        <v>5</v>
      </c>
      <c r="H5847" s="3">
        <v>2024</v>
      </c>
      <c r="I5847" s="20" t="s">
        <v>282</v>
      </c>
      <c r="J5847" s="184" t="s">
        <v>276</v>
      </c>
      <c r="K5847" s="184" t="s">
        <v>320</v>
      </c>
      <c r="L5847" s="187">
        <f t="shared" si="197"/>
        <v>0</v>
      </c>
      <c r="M5847" s="187">
        <f t="shared" si="198"/>
        <v>0</v>
      </c>
      <c r="N5847" s="186"/>
      <c r="O5847" s="33"/>
      <c r="P5847" s="33"/>
      <c r="Q5847" s="33"/>
      <c r="R5847" s="33"/>
      <c r="S5847" s="42"/>
      <c r="T5847" s="2"/>
      <c r="U5847" s="2"/>
      <c r="V5847" s="2"/>
      <c r="W5847" s="2"/>
      <c r="X5847" s="55"/>
      <c r="Y5847" s="62"/>
      <c r="Z5847" s="62"/>
      <c r="AA5847" s="62"/>
      <c r="AB5847" s="62"/>
      <c r="AC5847" s="68"/>
      <c r="AD5847" s="2"/>
      <c r="AE5847" s="2"/>
      <c r="AF5847" s="2"/>
      <c r="AG5847" s="2"/>
      <c r="AH5847" s="55"/>
      <c r="AI5847" s="72"/>
      <c r="AJ5847" s="72"/>
      <c r="AK5847" s="72"/>
      <c r="AL5847" s="72"/>
      <c r="AM5847" s="80"/>
      <c r="AN5847" s="2"/>
      <c r="AO5847" s="2"/>
      <c r="AP5847" s="2"/>
      <c r="AQ5847" s="2"/>
      <c r="AR5847" s="55"/>
      <c r="AS5847" s="85"/>
      <c r="AT5847" s="85"/>
      <c r="AU5847" s="85"/>
      <c r="AV5847" s="85"/>
      <c r="AW5847" s="100"/>
      <c r="AX5847" s="2"/>
      <c r="AY5847" s="2"/>
      <c r="AZ5847" s="2"/>
      <c r="BA5847" s="2"/>
      <c r="BB5847" s="55"/>
      <c r="BC5847" s="105"/>
      <c r="BD5847" s="105"/>
      <c r="BE5847" s="105"/>
      <c r="BF5847" s="105"/>
      <c r="BG5847" s="109"/>
      <c r="BH5847" s="2"/>
      <c r="BI5847" s="2"/>
      <c r="BJ5847" s="2"/>
      <c r="BK5847" s="2"/>
      <c r="BL5847" s="55"/>
      <c r="BM5847" s="48"/>
      <c r="BN5847" s="48"/>
      <c r="BO5847" s="48"/>
      <c r="BP5847" s="48"/>
      <c r="BQ5847" s="117"/>
      <c r="BR5847" s="2"/>
      <c r="BS5847" s="2"/>
      <c r="BT5847" s="2"/>
      <c r="BU5847" s="2"/>
      <c r="BV5847" s="55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18" t="s">
        <v>5</v>
      </c>
      <c r="H5848" s="3">
        <v>2024</v>
      </c>
      <c r="I5848" s="20" t="s">
        <v>282</v>
      </c>
      <c r="J5848" s="184" t="s">
        <v>277</v>
      </c>
      <c r="K5848" s="184" t="s">
        <v>320</v>
      </c>
      <c r="L5848" s="187">
        <f t="shared" si="197"/>
        <v>0</v>
      </c>
      <c r="M5848" s="187">
        <f t="shared" si="198"/>
        <v>0</v>
      </c>
      <c r="N5848" s="186"/>
      <c r="O5848" s="33"/>
      <c r="P5848" s="33"/>
      <c r="Q5848" s="33"/>
      <c r="R5848" s="33"/>
      <c r="S5848" s="42"/>
      <c r="T5848" s="2"/>
      <c r="U5848" s="2"/>
      <c r="V5848" s="2"/>
      <c r="W5848" s="2"/>
      <c r="X5848" s="55"/>
      <c r="Y5848" s="62"/>
      <c r="Z5848" s="62"/>
      <c r="AA5848" s="62"/>
      <c r="AB5848" s="62"/>
      <c r="AC5848" s="68"/>
      <c r="AD5848" s="2"/>
      <c r="AE5848" s="2"/>
      <c r="AF5848" s="2"/>
      <c r="AG5848" s="2"/>
      <c r="AH5848" s="55"/>
      <c r="AI5848" s="72"/>
      <c r="AJ5848" s="72"/>
      <c r="AK5848" s="72"/>
      <c r="AL5848" s="72"/>
      <c r="AM5848" s="80"/>
      <c r="AN5848" s="2"/>
      <c r="AO5848" s="2"/>
      <c r="AP5848" s="2"/>
      <c r="AQ5848" s="2"/>
      <c r="AR5848" s="55"/>
      <c r="AS5848" s="85"/>
      <c r="AT5848" s="85"/>
      <c r="AU5848" s="85"/>
      <c r="AV5848" s="85"/>
      <c r="AW5848" s="100"/>
      <c r="AX5848" s="2"/>
      <c r="AY5848" s="2"/>
      <c r="AZ5848" s="2"/>
      <c r="BA5848" s="2"/>
      <c r="BB5848" s="55"/>
      <c r="BC5848" s="105"/>
      <c r="BD5848" s="105"/>
      <c r="BE5848" s="105"/>
      <c r="BF5848" s="105"/>
      <c r="BG5848" s="109"/>
      <c r="BH5848" s="2"/>
      <c r="BI5848" s="2"/>
      <c r="BJ5848" s="2"/>
      <c r="BK5848" s="2"/>
      <c r="BL5848" s="55"/>
      <c r="BM5848" s="48"/>
      <c r="BN5848" s="48"/>
      <c r="BO5848" s="48"/>
      <c r="BP5848" s="48"/>
      <c r="BQ5848" s="117"/>
      <c r="BR5848" s="2"/>
      <c r="BS5848" s="2"/>
      <c r="BT5848" s="2"/>
      <c r="BU5848" s="2"/>
      <c r="BV5848" s="55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18" t="s">
        <v>5</v>
      </c>
      <c r="H5849" s="3">
        <v>2024</v>
      </c>
      <c r="I5849" s="20" t="s">
        <v>283</v>
      </c>
      <c r="J5849" s="184" t="s">
        <v>298</v>
      </c>
      <c r="K5849" s="184" t="s">
        <v>321</v>
      </c>
      <c r="L5849" s="187">
        <f t="shared" si="197"/>
        <v>0</v>
      </c>
      <c r="M5849" s="187">
        <f t="shared" si="198"/>
        <v>0</v>
      </c>
      <c r="N5849" s="186"/>
      <c r="O5849" s="33"/>
      <c r="P5849" s="33"/>
      <c r="Q5849" s="33"/>
      <c r="R5849" s="33"/>
      <c r="S5849" s="42"/>
      <c r="T5849" s="2"/>
      <c r="U5849" s="2"/>
      <c r="V5849" s="2"/>
      <c r="W5849" s="2"/>
      <c r="X5849" s="55"/>
      <c r="Y5849" s="62"/>
      <c r="Z5849" s="62"/>
      <c r="AA5849" s="62"/>
      <c r="AB5849" s="62"/>
      <c r="AC5849" s="68"/>
      <c r="AD5849" s="2"/>
      <c r="AE5849" s="2"/>
      <c r="AF5849" s="2"/>
      <c r="AG5849" s="2"/>
      <c r="AH5849" s="55"/>
      <c r="AI5849" s="72"/>
      <c r="AJ5849" s="72"/>
      <c r="AK5849" s="72"/>
      <c r="AL5849" s="72"/>
      <c r="AM5849" s="80"/>
      <c r="AN5849" s="2"/>
      <c r="AO5849" s="2"/>
      <c r="AP5849" s="2"/>
      <c r="AQ5849" s="2"/>
      <c r="AR5849" s="55"/>
      <c r="AS5849" s="85"/>
      <c r="AT5849" s="85"/>
      <c r="AU5849" s="85"/>
      <c r="AV5849" s="85"/>
      <c r="AW5849" s="100"/>
      <c r="AX5849" s="2"/>
      <c r="AY5849" s="2"/>
      <c r="AZ5849" s="2"/>
      <c r="BA5849" s="2"/>
      <c r="BB5849" s="55"/>
      <c r="BC5849" s="105"/>
      <c r="BD5849" s="105"/>
      <c r="BE5849" s="105"/>
      <c r="BF5849" s="105"/>
      <c r="BG5849" s="109"/>
      <c r="BH5849" s="2"/>
      <c r="BI5849" s="2"/>
      <c r="BJ5849" s="2"/>
      <c r="BK5849" s="2"/>
      <c r="BL5849" s="55"/>
      <c r="BM5849" s="48"/>
      <c r="BN5849" s="48"/>
      <c r="BO5849" s="48"/>
      <c r="BP5849" s="48"/>
      <c r="BQ5849" s="117"/>
      <c r="BR5849" s="2"/>
      <c r="BS5849" s="2"/>
      <c r="BT5849" s="2"/>
      <c r="BU5849" s="2"/>
      <c r="BV5849" s="55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18" t="s">
        <v>5</v>
      </c>
      <c r="H5850" s="3">
        <v>2024</v>
      </c>
      <c r="I5850" s="20" t="s">
        <v>283</v>
      </c>
      <c r="J5850" s="184" t="s">
        <v>278</v>
      </c>
      <c r="K5850" s="184" t="s">
        <v>320</v>
      </c>
      <c r="L5850" s="187">
        <f t="shared" si="197"/>
        <v>0</v>
      </c>
      <c r="M5850" s="187">
        <f t="shared" si="198"/>
        <v>0</v>
      </c>
      <c r="N5850" s="186"/>
      <c r="O5850" s="33"/>
      <c r="P5850" s="33"/>
      <c r="Q5850" s="33"/>
      <c r="R5850" s="33"/>
      <c r="S5850" s="42"/>
      <c r="T5850" s="2"/>
      <c r="U5850" s="2"/>
      <c r="V5850" s="2"/>
      <c r="W5850" s="2"/>
      <c r="X5850" s="55"/>
      <c r="Y5850" s="62"/>
      <c r="Z5850" s="62"/>
      <c r="AA5850" s="62"/>
      <c r="AB5850" s="62"/>
      <c r="AC5850" s="68"/>
      <c r="AD5850" s="2"/>
      <c r="AE5850" s="2"/>
      <c r="AF5850" s="2"/>
      <c r="AG5850" s="2"/>
      <c r="AH5850" s="55"/>
      <c r="AI5850" s="72"/>
      <c r="AJ5850" s="72"/>
      <c r="AK5850" s="72"/>
      <c r="AL5850" s="72"/>
      <c r="AM5850" s="80"/>
      <c r="AN5850" s="2"/>
      <c r="AO5850" s="2"/>
      <c r="AP5850" s="2"/>
      <c r="AQ5850" s="2"/>
      <c r="AR5850" s="55"/>
      <c r="AS5850" s="85"/>
      <c r="AT5850" s="85"/>
      <c r="AU5850" s="85"/>
      <c r="AV5850" s="85"/>
      <c r="AW5850" s="100"/>
      <c r="AX5850" s="2"/>
      <c r="AY5850" s="2"/>
      <c r="AZ5850" s="2"/>
      <c r="BA5850" s="2"/>
      <c r="BB5850" s="55"/>
      <c r="BC5850" s="105"/>
      <c r="BD5850" s="105"/>
      <c r="BE5850" s="105"/>
      <c r="BF5850" s="105"/>
      <c r="BG5850" s="109"/>
      <c r="BH5850" s="2"/>
      <c r="BI5850" s="2"/>
      <c r="BJ5850" s="2"/>
      <c r="BK5850" s="2"/>
      <c r="BL5850" s="55"/>
      <c r="BM5850" s="48"/>
      <c r="BN5850" s="48"/>
      <c r="BO5850" s="48"/>
      <c r="BP5850" s="48"/>
      <c r="BQ5850" s="117"/>
      <c r="BR5850" s="2"/>
      <c r="BS5850" s="2"/>
      <c r="BT5850" s="2"/>
      <c r="BU5850" s="2"/>
      <c r="BV5850" s="55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18" t="s">
        <v>5</v>
      </c>
      <c r="H5851" s="3">
        <v>2024</v>
      </c>
      <c r="I5851" s="20" t="s">
        <v>283</v>
      </c>
      <c r="J5851" s="184" t="s">
        <v>279</v>
      </c>
      <c r="K5851" s="184" t="s">
        <v>320</v>
      </c>
      <c r="L5851" s="187">
        <f t="shared" si="197"/>
        <v>0</v>
      </c>
      <c r="M5851" s="187">
        <f t="shared" si="198"/>
        <v>0</v>
      </c>
      <c r="N5851" s="186"/>
      <c r="O5851" s="33"/>
      <c r="P5851" s="33"/>
      <c r="Q5851" s="33"/>
      <c r="R5851" s="33"/>
      <c r="S5851" s="42"/>
      <c r="T5851" s="2"/>
      <c r="U5851" s="2"/>
      <c r="V5851" s="2"/>
      <c r="W5851" s="2"/>
      <c r="X5851" s="55"/>
      <c r="Y5851" s="62"/>
      <c r="Z5851" s="62"/>
      <c r="AA5851" s="62"/>
      <c r="AB5851" s="62"/>
      <c r="AC5851" s="68"/>
      <c r="AD5851" s="2"/>
      <c r="AE5851" s="2"/>
      <c r="AF5851" s="2"/>
      <c r="AG5851" s="2"/>
      <c r="AH5851" s="55"/>
      <c r="AI5851" s="72"/>
      <c r="AJ5851" s="72"/>
      <c r="AK5851" s="72"/>
      <c r="AL5851" s="72"/>
      <c r="AM5851" s="80"/>
      <c r="AN5851" s="2"/>
      <c r="AO5851" s="2"/>
      <c r="AP5851" s="2"/>
      <c r="AQ5851" s="2"/>
      <c r="AR5851" s="55"/>
      <c r="AS5851" s="85"/>
      <c r="AT5851" s="85"/>
      <c r="AU5851" s="85"/>
      <c r="AV5851" s="85"/>
      <c r="AW5851" s="100"/>
      <c r="AX5851" s="2"/>
      <c r="AY5851" s="2"/>
      <c r="AZ5851" s="2"/>
      <c r="BA5851" s="2"/>
      <c r="BB5851" s="55"/>
      <c r="BC5851" s="105"/>
      <c r="BD5851" s="105"/>
      <c r="BE5851" s="105"/>
      <c r="BF5851" s="105"/>
      <c r="BG5851" s="109"/>
      <c r="BH5851" s="2"/>
      <c r="BI5851" s="2"/>
      <c r="BJ5851" s="2"/>
      <c r="BK5851" s="2"/>
      <c r="BL5851" s="55"/>
      <c r="BM5851" s="48"/>
      <c r="BN5851" s="48"/>
      <c r="BO5851" s="48"/>
      <c r="BP5851" s="48"/>
      <c r="BQ5851" s="117"/>
      <c r="BR5851" s="2"/>
      <c r="BS5851" s="2"/>
      <c r="BT5851" s="2"/>
      <c r="BU5851" s="2"/>
      <c r="BV5851" s="55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18" t="s">
        <v>5</v>
      </c>
      <c r="H5852" s="3">
        <v>2024</v>
      </c>
      <c r="I5852" s="20" t="s">
        <v>286</v>
      </c>
      <c r="J5852" s="184" t="s">
        <v>280</v>
      </c>
      <c r="K5852" s="184" t="s">
        <v>319</v>
      </c>
      <c r="L5852" s="187">
        <f t="shared" si="197"/>
        <v>0</v>
      </c>
      <c r="M5852" s="187">
        <f t="shared" si="198"/>
        <v>0</v>
      </c>
      <c r="N5852" s="186"/>
      <c r="O5852" s="33"/>
      <c r="P5852" s="33"/>
      <c r="Q5852" s="33"/>
      <c r="R5852" s="33"/>
      <c r="S5852" s="42"/>
      <c r="T5852" s="2"/>
      <c r="U5852" s="2"/>
      <c r="V5852" s="2"/>
      <c r="W5852" s="2"/>
      <c r="X5852" s="55"/>
      <c r="Y5852" s="62"/>
      <c r="Z5852" s="62"/>
      <c r="AA5852" s="62"/>
      <c r="AB5852" s="62"/>
      <c r="AC5852" s="68"/>
      <c r="AD5852" s="2"/>
      <c r="AE5852" s="2"/>
      <c r="AF5852" s="2"/>
      <c r="AG5852" s="2"/>
      <c r="AH5852" s="55"/>
      <c r="AI5852" s="72"/>
      <c r="AJ5852" s="72"/>
      <c r="AK5852" s="72"/>
      <c r="AL5852" s="72"/>
      <c r="AM5852" s="80"/>
      <c r="AN5852" s="2"/>
      <c r="AO5852" s="2"/>
      <c r="AP5852" s="2"/>
      <c r="AQ5852" s="2"/>
      <c r="AR5852" s="55"/>
      <c r="AS5852" s="85"/>
      <c r="AT5852" s="85"/>
      <c r="AU5852" s="85"/>
      <c r="AV5852" s="85"/>
      <c r="AW5852" s="100"/>
      <c r="AX5852" s="2"/>
      <c r="AY5852" s="2"/>
      <c r="AZ5852" s="2"/>
      <c r="BA5852" s="2"/>
      <c r="BB5852" s="55"/>
      <c r="BC5852" s="105"/>
      <c r="BD5852" s="105"/>
      <c r="BE5852" s="105"/>
      <c r="BF5852" s="105"/>
      <c r="BG5852" s="109"/>
      <c r="BH5852" s="2"/>
      <c r="BI5852" s="2"/>
      <c r="BJ5852" s="2"/>
      <c r="BK5852" s="2"/>
      <c r="BL5852" s="55"/>
      <c r="BM5852" s="48"/>
      <c r="BN5852" s="48"/>
      <c r="BO5852" s="48"/>
      <c r="BP5852" s="48"/>
      <c r="BQ5852" s="117"/>
      <c r="BR5852" s="2"/>
      <c r="BS5852" s="2"/>
      <c r="BT5852" s="2"/>
      <c r="BU5852" s="2"/>
      <c r="BV5852" s="55"/>
    </row>
    <row r="5853" spans="1:74" ht="43.2" hidden="1" x14ac:dyDescent="0.3">
      <c r="A5853" s="2" t="s">
        <v>199</v>
      </c>
      <c r="B5853" s="2" t="s">
        <v>2</v>
      </c>
      <c r="C5853" s="2" t="s">
        <v>3</v>
      </c>
      <c r="D5853" s="2" t="s">
        <v>197</v>
      </c>
      <c r="E5853" s="5" t="s">
        <v>200</v>
      </c>
      <c r="F5853" s="3"/>
      <c r="G5853" s="18" t="s">
        <v>5</v>
      </c>
      <c r="H5853" s="3">
        <v>2024</v>
      </c>
      <c r="I5853" s="20" t="s">
        <v>286</v>
      </c>
      <c r="J5853" s="184" t="s">
        <v>281</v>
      </c>
      <c r="K5853" s="184" t="s">
        <v>319</v>
      </c>
      <c r="L5853" s="187">
        <f t="shared" si="197"/>
        <v>0</v>
      </c>
      <c r="M5853" s="187">
        <f t="shared" si="198"/>
        <v>21.506999999999998</v>
      </c>
      <c r="N5853" s="186" t="s">
        <v>1575</v>
      </c>
      <c r="O5853" s="33" t="s">
        <v>374</v>
      </c>
      <c r="P5853" s="33"/>
      <c r="Q5853" s="33"/>
      <c r="R5853" s="33"/>
      <c r="S5853" s="42">
        <v>6.7910000000000004</v>
      </c>
      <c r="T5853" s="2"/>
      <c r="U5853" s="2"/>
      <c r="V5853" s="2"/>
      <c r="W5853" s="2"/>
      <c r="X5853" s="55"/>
      <c r="Y5853" s="62"/>
      <c r="Z5853" s="62"/>
      <c r="AA5853" s="62"/>
      <c r="AB5853" s="62"/>
      <c r="AC5853" s="68"/>
      <c r="AD5853" s="2"/>
      <c r="AE5853" s="2"/>
      <c r="AF5853" s="2"/>
      <c r="AG5853" s="2"/>
      <c r="AH5853" s="55"/>
      <c r="AI5853" s="72"/>
      <c r="AJ5853" s="72"/>
      <c r="AK5853" s="72"/>
      <c r="AL5853" s="72"/>
      <c r="AM5853" s="80"/>
      <c r="AN5853" s="2"/>
      <c r="AO5853" s="2"/>
      <c r="AP5853" s="2"/>
      <c r="AQ5853" s="2"/>
      <c r="AR5853" s="55"/>
      <c r="AS5853" s="85"/>
      <c r="AT5853" s="85"/>
      <c r="AU5853" s="85"/>
      <c r="AV5853" s="85"/>
      <c r="AW5853" s="100"/>
      <c r="AX5853" s="2"/>
      <c r="AY5853" s="2"/>
      <c r="AZ5853" s="2"/>
      <c r="BA5853" s="2"/>
      <c r="BB5853" s="55"/>
      <c r="BC5853" s="105" t="s">
        <v>1061</v>
      </c>
      <c r="BD5853" s="105"/>
      <c r="BE5853" s="105"/>
      <c r="BF5853" s="105"/>
      <c r="BG5853" s="109">
        <v>4.5</v>
      </c>
      <c r="BH5853" s="2" t="s">
        <v>1044</v>
      </c>
      <c r="BI5853" s="2"/>
      <c r="BJ5853" s="2"/>
      <c r="BK5853" s="2"/>
      <c r="BL5853" s="55">
        <v>10.215999999999999</v>
      </c>
      <c r="BM5853" s="48"/>
      <c r="BN5853" s="48"/>
      <c r="BO5853" s="48"/>
      <c r="BP5853" s="48"/>
      <c r="BQ5853" s="117"/>
      <c r="BR5853" s="2"/>
      <c r="BS5853" s="2"/>
      <c r="BT5853" s="2"/>
      <c r="BU5853" s="2"/>
      <c r="BV5853" s="55"/>
    </row>
    <row r="5854" spans="1:74" s="13" customFormat="1" hidden="1" x14ac:dyDescent="0.3">
      <c r="A5854" s="12" t="s">
        <v>199</v>
      </c>
      <c r="B5854" s="12" t="s">
        <v>2</v>
      </c>
      <c r="C5854" s="12" t="s">
        <v>3</v>
      </c>
      <c r="D5854" s="12" t="s">
        <v>197</v>
      </c>
      <c r="E5854" s="6" t="s">
        <v>200</v>
      </c>
      <c r="F5854" s="7"/>
      <c r="G5854" s="19" t="s">
        <v>5</v>
      </c>
      <c r="H5854" s="7">
        <v>2024</v>
      </c>
      <c r="I5854" s="21"/>
      <c r="J5854" s="12" t="s">
        <v>314</v>
      </c>
      <c r="K5854" s="12"/>
      <c r="L5854" s="147"/>
      <c r="M5854" s="147">
        <f>SUM(M5816:M5853)</f>
        <v>84.13300000000001</v>
      </c>
      <c r="N5854" s="183"/>
      <c r="O5854" s="12"/>
      <c r="P5854" s="12"/>
      <c r="Q5854" s="12"/>
      <c r="R5854" s="12"/>
      <c r="S5854" s="47">
        <f>SUM(S5816:S5853)</f>
        <v>6.7910000000000004</v>
      </c>
      <c r="T5854" s="12"/>
      <c r="U5854" s="12"/>
      <c r="V5854" s="12"/>
      <c r="W5854" s="12"/>
      <c r="X5854" s="47">
        <f>SUM(X5816:X5853)</f>
        <v>0</v>
      </c>
      <c r="Y5854" s="12"/>
      <c r="Z5854" s="12"/>
      <c r="AA5854" s="12"/>
      <c r="AB5854" s="12"/>
      <c r="AC5854" s="47">
        <f>SUM(AC5816:AC5853)</f>
        <v>0</v>
      </c>
      <c r="AD5854" s="12"/>
      <c r="AE5854" s="12"/>
      <c r="AF5854" s="12"/>
      <c r="AG5854" s="12"/>
      <c r="AH5854" s="47">
        <f>SUM(AH5816:AH5853)</f>
        <v>0</v>
      </c>
      <c r="AI5854" s="12"/>
      <c r="AJ5854" s="12"/>
      <c r="AK5854" s="12"/>
      <c r="AL5854" s="12"/>
      <c r="AM5854" s="47">
        <f>SUM(AM5816:AM5853)</f>
        <v>0</v>
      </c>
      <c r="AN5854" s="12"/>
      <c r="AO5854" s="12"/>
      <c r="AP5854" s="12"/>
      <c r="AQ5854" s="12"/>
      <c r="AR5854" s="47">
        <f>SUM(AR5816:AR5853)</f>
        <v>0</v>
      </c>
      <c r="AS5854" s="12"/>
      <c r="AT5854" s="12"/>
      <c r="AU5854" s="12"/>
      <c r="AV5854" s="12"/>
      <c r="AW5854" s="47">
        <f>SUM(AW5816:AW5853)</f>
        <v>22.356000000000002</v>
      </c>
      <c r="AX5854" s="12"/>
      <c r="AY5854" s="12"/>
      <c r="AZ5854" s="12"/>
      <c r="BA5854" s="12"/>
      <c r="BB5854" s="47">
        <f>SUM(BB5816:BB5853)</f>
        <v>0</v>
      </c>
      <c r="BC5854" s="12"/>
      <c r="BD5854" s="12"/>
      <c r="BE5854" s="12"/>
      <c r="BF5854" s="12"/>
      <c r="BG5854" s="47">
        <f>SUM(BG5816:BG5853)</f>
        <v>44.77</v>
      </c>
      <c r="BH5854" s="12"/>
      <c r="BI5854" s="12"/>
      <c r="BJ5854" s="12"/>
      <c r="BK5854" s="12"/>
      <c r="BL5854" s="47">
        <f>SUM(BL5816:BL5853)</f>
        <v>10.215999999999999</v>
      </c>
      <c r="BM5854" s="12"/>
      <c r="BN5854" s="12"/>
      <c r="BO5854" s="12"/>
      <c r="BP5854" s="12"/>
      <c r="BQ5854" s="47">
        <f>SUM(BQ5816:BQ5853)</f>
        <v>0</v>
      </c>
      <c r="BR5854" s="12"/>
      <c r="BS5854" s="12"/>
      <c r="BT5854" s="12"/>
      <c r="BU5854" s="12"/>
      <c r="BV5854" s="47">
        <f>SUM(BV5816:BV5853)</f>
        <v>0</v>
      </c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18" t="s">
        <v>5</v>
      </c>
      <c r="H5855" s="3">
        <v>2024</v>
      </c>
      <c r="I5855" s="20" t="s">
        <v>287</v>
      </c>
      <c r="J5855" s="184" t="s">
        <v>267</v>
      </c>
      <c r="K5855" s="184" t="s">
        <v>318</v>
      </c>
      <c r="L5855" s="187">
        <f t="shared" si="197"/>
        <v>0</v>
      </c>
      <c r="M5855" s="187">
        <f t="shared" si="198"/>
        <v>0</v>
      </c>
      <c r="N5855" s="186"/>
      <c r="O5855" s="33"/>
      <c r="P5855" s="33"/>
      <c r="Q5855" s="33"/>
      <c r="R5855" s="33"/>
      <c r="S5855" s="42"/>
      <c r="T5855" s="2"/>
      <c r="U5855" s="2"/>
      <c r="V5855" s="2"/>
      <c r="W5855" s="2"/>
      <c r="X5855" s="55"/>
      <c r="Y5855" s="62"/>
      <c r="Z5855" s="62"/>
      <c r="AA5855" s="62"/>
      <c r="AB5855" s="62"/>
      <c r="AC5855" s="68"/>
      <c r="AD5855" s="2"/>
      <c r="AE5855" s="2"/>
      <c r="AF5855" s="2"/>
      <c r="AG5855" s="2"/>
      <c r="AH5855" s="55"/>
      <c r="AI5855" s="72"/>
      <c r="AJ5855" s="72"/>
      <c r="AK5855" s="72"/>
      <c r="AL5855" s="72"/>
      <c r="AM5855" s="80"/>
      <c r="AN5855" s="2"/>
      <c r="AO5855" s="2"/>
      <c r="AP5855" s="2"/>
      <c r="AQ5855" s="2"/>
      <c r="AR5855" s="55"/>
      <c r="AS5855" s="85"/>
      <c r="AT5855" s="85"/>
      <c r="AU5855" s="85"/>
      <c r="AV5855" s="85"/>
      <c r="AW5855" s="100"/>
      <c r="AX5855" s="2"/>
      <c r="AY5855" s="2"/>
      <c r="AZ5855" s="2"/>
      <c r="BA5855" s="2"/>
      <c r="BB5855" s="55"/>
      <c r="BC5855" s="105"/>
      <c r="BD5855" s="105"/>
      <c r="BE5855" s="105"/>
      <c r="BF5855" s="105"/>
      <c r="BG5855" s="109"/>
      <c r="BH5855" s="2"/>
      <c r="BI5855" s="2"/>
      <c r="BJ5855" s="2"/>
      <c r="BK5855" s="2"/>
      <c r="BL5855" s="55"/>
      <c r="BM5855" s="48"/>
      <c r="BN5855" s="48"/>
      <c r="BO5855" s="48"/>
      <c r="BP5855" s="48"/>
      <c r="BQ5855" s="117"/>
      <c r="BR5855" s="2"/>
      <c r="BS5855" s="2"/>
      <c r="BT5855" s="2"/>
      <c r="BU5855" s="2"/>
      <c r="BV5855" s="55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18" t="s">
        <v>5</v>
      </c>
      <c r="H5856" s="3">
        <v>2024</v>
      </c>
      <c r="I5856" s="20" t="s">
        <v>287</v>
      </c>
      <c r="J5856" s="184" t="s">
        <v>291</v>
      </c>
      <c r="K5856" s="184" t="s">
        <v>319</v>
      </c>
      <c r="L5856" s="187">
        <f t="shared" si="197"/>
        <v>0</v>
      </c>
      <c r="M5856" s="187">
        <f t="shared" si="198"/>
        <v>0</v>
      </c>
      <c r="N5856" s="186"/>
      <c r="O5856" s="33"/>
      <c r="P5856" s="33"/>
      <c r="Q5856" s="33"/>
      <c r="R5856" s="33"/>
      <c r="S5856" s="42"/>
      <c r="T5856" s="2"/>
      <c r="U5856" s="2"/>
      <c r="V5856" s="2"/>
      <c r="W5856" s="2"/>
      <c r="X5856" s="55"/>
      <c r="Y5856" s="62"/>
      <c r="Z5856" s="62"/>
      <c r="AA5856" s="62"/>
      <c r="AB5856" s="62"/>
      <c r="AC5856" s="68"/>
      <c r="AD5856" s="2"/>
      <c r="AE5856" s="2"/>
      <c r="AF5856" s="2"/>
      <c r="AG5856" s="2"/>
      <c r="AH5856" s="55"/>
      <c r="AI5856" s="72"/>
      <c r="AJ5856" s="72"/>
      <c r="AK5856" s="72"/>
      <c r="AL5856" s="72"/>
      <c r="AM5856" s="80"/>
      <c r="AN5856" s="2"/>
      <c r="AO5856" s="2"/>
      <c r="AP5856" s="2"/>
      <c r="AQ5856" s="2"/>
      <c r="AR5856" s="55"/>
      <c r="AS5856" s="85"/>
      <c r="AT5856" s="85"/>
      <c r="AU5856" s="85"/>
      <c r="AV5856" s="85"/>
      <c r="AW5856" s="100"/>
      <c r="AX5856" s="2"/>
      <c r="AY5856" s="2"/>
      <c r="AZ5856" s="2"/>
      <c r="BA5856" s="2"/>
      <c r="BB5856" s="55"/>
      <c r="BC5856" s="105"/>
      <c r="BD5856" s="105"/>
      <c r="BE5856" s="105"/>
      <c r="BF5856" s="105"/>
      <c r="BG5856" s="109"/>
      <c r="BH5856" s="2"/>
      <c r="BI5856" s="2"/>
      <c r="BJ5856" s="2"/>
      <c r="BK5856" s="2"/>
      <c r="BL5856" s="55"/>
      <c r="BM5856" s="48"/>
      <c r="BN5856" s="48"/>
      <c r="BO5856" s="48"/>
      <c r="BP5856" s="48"/>
      <c r="BQ5856" s="117"/>
      <c r="BR5856" s="2"/>
      <c r="BS5856" s="2"/>
      <c r="BT5856" s="2"/>
      <c r="BU5856" s="2"/>
      <c r="BV5856" s="55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18" t="s">
        <v>5</v>
      </c>
      <c r="H5857" s="3">
        <v>2024</v>
      </c>
      <c r="I5857" s="20" t="s">
        <v>286</v>
      </c>
      <c r="J5857" s="184" t="s">
        <v>336</v>
      </c>
      <c r="K5857" s="184" t="s">
        <v>319</v>
      </c>
      <c r="L5857" s="187">
        <f t="shared" si="197"/>
        <v>0</v>
      </c>
      <c r="M5857" s="187">
        <f t="shared" si="198"/>
        <v>0</v>
      </c>
      <c r="N5857" s="186"/>
      <c r="O5857" s="33"/>
      <c r="P5857" s="33"/>
      <c r="Q5857" s="33"/>
      <c r="R5857" s="33"/>
      <c r="S5857" s="42"/>
      <c r="T5857" s="2"/>
      <c r="U5857" s="2"/>
      <c r="V5857" s="2"/>
      <c r="W5857" s="2"/>
      <c r="X5857" s="55"/>
      <c r="Y5857" s="62"/>
      <c r="Z5857" s="62"/>
      <c r="AA5857" s="62"/>
      <c r="AB5857" s="62"/>
      <c r="AC5857" s="68"/>
      <c r="AD5857" s="2"/>
      <c r="AE5857" s="2"/>
      <c r="AF5857" s="2"/>
      <c r="AG5857" s="2"/>
      <c r="AH5857" s="55"/>
      <c r="AI5857" s="72"/>
      <c r="AJ5857" s="72"/>
      <c r="AK5857" s="72"/>
      <c r="AL5857" s="72"/>
      <c r="AM5857" s="80"/>
      <c r="AN5857" s="2"/>
      <c r="AO5857" s="2"/>
      <c r="AP5857" s="2"/>
      <c r="AQ5857" s="2"/>
      <c r="AR5857" s="55"/>
      <c r="AS5857" s="85"/>
      <c r="AT5857" s="85"/>
      <c r="AU5857" s="85"/>
      <c r="AV5857" s="85"/>
      <c r="AW5857" s="100"/>
      <c r="AX5857" s="2"/>
      <c r="AY5857" s="2"/>
      <c r="AZ5857" s="2"/>
      <c r="BA5857" s="2"/>
      <c r="BB5857" s="55"/>
      <c r="BC5857" s="105"/>
      <c r="BD5857" s="105"/>
      <c r="BE5857" s="105"/>
      <c r="BF5857" s="105"/>
      <c r="BG5857" s="109"/>
      <c r="BH5857" s="2"/>
      <c r="BI5857" s="2"/>
      <c r="BJ5857" s="2"/>
      <c r="BK5857" s="2"/>
      <c r="BL5857" s="55"/>
      <c r="BM5857" s="48"/>
      <c r="BN5857" s="48"/>
      <c r="BO5857" s="48"/>
      <c r="BP5857" s="48"/>
      <c r="BQ5857" s="117"/>
      <c r="BR5857" s="2"/>
      <c r="BS5857" s="2"/>
      <c r="BT5857" s="2"/>
      <c r="BU5857" s="2"/>
      <c r="BV5857" s="55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18" t="s">
        <v>5</v>
      </c>
      <c r="H5858" s="3">
        <v>2024</v>
      </c>
      <c r="I5858" s="20" t="s">
        <v>286</v>
      </c>
      <c r="J5858" s="185" t="s">
        <v>337</v>
      </c>
      <c r="K5858" s="185" t="s">
        <v>318</v>
      </c>
      <c r="L5858" s="187">
        <f t="shared" si="197"/>
        <v>0</v>
      </c>
      <c r="M5858" s="187">
        <f t="shared" si="198"/>
        <v>0</v>
      </c>
      <c r="N5858" s="186"/>
      <c r="O5858" s="53"/>
      <c r="P5858" s="53"/>
      <c r="Q5858" s="53"/>
      <c r="R5858" s="53"/>
      <c r="S5858" s="54"/>
      <c r="T5858" s="8"/>
      <c r="U5858" s="8"/>
      <c r="V5858" s="8"/>
      <c r="W5858" s="8"/>
      <c r="X5858" s="122"/>
      <c r="Y5858" s="135"/>
      <c r="Z5858" s="135"/>
      <c r="AA5858" s="135"/>
      <c r="AB5858" s="135"/>
      <c r="AC5858" s="136"/>
      <c r="AD5858" s="8"/>
      <c r="AE5858" s="8"/>
      <c r="AF5858" s="8"/>
      <c r="AG5858" s="8"/>
      <c r="AH5858" s="122"/>
      <c r="AI5858" s="137"/>
      <c r="AJ5858" s="137"/>
      <c r="AK5858" s="137"/>
      <c r="AL5858" s="137"/>
      <c r="AM5858" s="138"/>
      <c r="AN5858" s="8"/>
      <c r="AO5858" s="8"/>
      <c r="AP5858" s="8"/>
      <c r="AQ5858" s="8"/>
      <c r="AR5858" s="122"/>
      <c r="AS5858" s="139"/>
      <c r="AT5858" s="139"/>
      <c r="AU5858" s="139"/>
      <c r="AV5858" s="139"/>
      <c r="AW5858" s="140"/>
      <c r="AX5858" s="8"/>
      <c r="AY5858" s="8"/>
      <c r="AZ5858" s="8"/>
      <c r="BA5858" s="8"/>
      <c r="BB5858" s="122"/>
      <c r="BC5858" s="141"/>
      <c r="BD5858" s="141"/>
      <c r="BE5858" s="141"/>
      <c r="BF5858" s="141"/>
      <c r="BG5858" s="142"/>
      <c r="BH5858" s="8"/>
      <c r="BI5858" s="8"/>
      <c r="BJ5858" s="8"/>
      <c r="BK5858" s="8"/>
      <c r="BL5858" s="122"/>
      <c r="BM5858" s="143"/>
      <c r="BN5858" s="143"/>
      <c r="BO5858" s="143"/>
      <c r="BP5858" s="143"/>
      <c r="BQ5858" s="144"/>
      <c r="BR5858" s="8"/>
      <c r="BS5858" s="8"/>
      <c r="BT5858" s="8"/>
      <c r="BU5858" s="8"/>
      <c r="BV5858" s="122"/>
    </row>
    <row r="5859" spans="1:74" ht="28.8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18" t="s">
        <v>5</v>
      </c>
      <c r="H5859" s="3">
        <v>2024</v>
      </c>
      <c r="I5859" s="20" t="s">
        <v>286</v>
      </c>
      <c r="J5859" s="185" t="s">
        <v>338</v>
      </c>
      <c r="K5859" s="185" t="s">
        <v>339</v>
      </c>
      <c r="L5859" s="187">
        <f t="shared" si="197"/>
        <v>0</v>
      </c>
      <c r="M5859" s="187">
        <f t="shared" si="198"/>
        <v>0</v>
      </c>
      <c r="N5859" s="186"/>
      <c r="O5859" s="53"/>
      <c r="P5859" s="53"/>
      <c r="Q5859" s="53"/>
      <c r="R5859" s="53"/>
      <c r="S5859" s="54"/>
      <c r="T5859" s="8"/>
      <c r="U5859" s="8"/>
      <c r="V5859" s="8"/>
      <c r="W5859" s="8"/>
      <c r="X5859" s="122"/>
      <c r="Y5859" s="135"/>
      <c r="Z5859" s="135"/>
      <c r="AA5859" s="135"/>
      <c r="AB5859" s="135"/>
      <c r="AC5859" s="136"/>
      <c r="AD5859" s="8"/>
      <c r="AE5859" s="8"/>
      <c r="AF5859" s="8"/>
      <c r="AG5859" s="8"/>
      <c r="AH5859" s="122"/>
      <c r="AI5859" s="137"/>
      <c r="AJ5859" s="137"/>
      <c r="AK5859" s="137"/>
      <c r="AL5859" s="137"/>
      <c r="AM5859" s="138"/>
      <c r="AN5859" s="8"/>
      <c r="AO5859" s="8"/>
      <c r="AP5859" s="8"/>
      <c r="AQ5859" s="8"/>
      <c r="AR5859" s="122"/>
      <c r="AS5859" s="139"/>
      <c r="AT5859" s="139"/>
      <c r="AU5859" s="139"/>
      <c r="AV5859" s="139"/>
      <c r="AW5859" s="140"/>
      <c r="AX5859" s="8"/>
      <c r="AY5859" s="8"/>
      <c r="AZ5859" s="8"/>
      <c r="BA5859" s="8"/>
      <c r="BB5859" s="122"/>
      <c r="BC5859" s="141"/>
      <c r="BD5859" s="141"/>
      <c r="BE5859" s="141"/>
      <c r="BF5859" s="141"/>
      <c r="BG5859" s="142"/>
      <c r="BH5859" s="8"/>
      <c r="BI5859" s="8"/>
      <c r="BJ5859" s="8"/>
      <c r="BK5859" s="8"/>
      <c r="BL5859" s="122"/>
      <c r="BM5859" s="143"/>
      <c r="BN5859" s="143"/>
      <c r="BO5859" s="143"/>
      <c r="BP5859" s="143"/>
      <c r="BQ5859" s="144"/>
      <c r="BR5859" s="8"/>
      <c r="BS5859" s="8"/>
      <c r="BT5859" s="8"/>
      <c r="BU5859" s="8"/>
      <c r="BV5859" s="122"/>
    </row>
    <row r="5860" spans="1:74" ht="28.8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18" t="s">
        <v>5</v>
      </c>
      <c r="H5860" s="3">
        <v>2024</v>
      </c>
      <c r="I5860" s="20" t="s">
        <v>286</v>
      </c>
      <c r="J5860" s="185" t="s">
        <v>340</v>
      </c>
      <c r="K5860" s="185" t="s">
        <v>318</v>
      </c>
      <c r="L5860" s="187">
        <f t="shared" si="197"/>
        <v>0</v>
      </c>
      <c r="M5860" s="187">
        <f t="shared" si="198"/>
        <v>0</v>
      </c>
      <c r="N5860" s="186"/>
      <c r="O5860" s="53"/>
      <c r="P5860" s="53"/>
      <c r="Q5860" s="53"/>
      <c r="R5860" s="53"/>
      <c r="S5860" s="54"/>
      <c r="T5860" s="8"/>
      <c r="U5860" s="8"/>
      <c r="V5860" s="8"/>
      <c r="W5860" s="8"/>
      <c r="X5860" s="122"/>
      <c r="Y5860" s="135"/>
      <c r="Z5860" s="135"/>
      <c r="AA5860" s="135"/>
      <c r="AB5860" s="135"/>
      <c r="AC5860" s="136"/>
      <c r="AD5860" s="8"/>
      <c r="AE5860" s="8"/>
      <c r="AF5860" s="8"/>
      <c r="AG5860" s="8"/>
      <c r="AH5860" s="122"/>
      <c r="AI5860" s="137"/>
      <c r="AJ5860" s="137"/>
      <c r="AK5860" s="137"/>
      <c r="AL5860" s="137"/>
      <c r="AM5860" s="138"/>
      <c r="AN5860" s="8"/>
      <c r="AO5860" s="8"/>
      <c r="AP5860" s="8"/>
      <c r="AQ5860" s="8"/>
      <c r="AR5860" s="122"/>
      <c r="AS5860" s="139"/>
      <c r="AT5860" s="139"/>
      <c r="AU5860" s="139"/>
      <c r="AV5860" s="139"/>
      <c r="AW5860" s="140"/>
      <c r="AX5860" s="8"/>
      <c r="AY5860" s="8"/>
      <c r="AZ5860" s="8"/>
      <c r="BA5860" s="8"/>
      <c r="BB5860" s="122"/>
      <c r="BC5860" s="141"/>
      <c r="BD5860" s="141"/>
      <c r="BE5860" s="141"/>
      <c r="BF5860" s="141"/>
      <c r="BG5860" s="142"/>
      <c r="BH5860" s="8"/>
      <c r="BI5860" s="8"/>
      <c r="BJ5860" s="8"/>
      <c r="BK5860" s="8"/>
      <c r="BL5860" s="122"/>
      <c r="BM5860" s="143"/>
      <c r="BN5860" s="143"/>
      <c r="BO5860" s="143"/>
      <c r="BP5860" s="143"/>
      <c r="BQ5860" s="144"/>
      <c r="BR5860" s="8"/>
      <c r="BS5860" s="8"/>
      <c r="BT5860" s="8"/>
      <c r="BU5860" s="8"/>
      <c r="BV5860" s="122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18" t="s">
        <v>5</v>
      </c>
      <c r="H5861" s="3">
        <v>2024</v>
      </c>
      <c r="I5861" s="20" t="s">
        <v>286</v>
      </c>
      <c r="J5861" s="185" t="s">
        <v>341</v>
      </c>
      <c r="K5861" s="185" t="s">
        <v>320</v>
      </c>
      <c r="L5861" s="187">
        <f t="shared" si="197"/>
        <v>0</v>
      </c>
      <c r="M5861" s="187">
        <f t="shared" si="198"/>
        <v>0</v>
      </c>
      <c r="N5861" s="186"/>
      <c r="O5861" s="53"/>
      <c r="P5861" s="53"/>
      <c r="Q5861" s="53"/>
      <c r="R5861" s="53"/>
      <c r="S5861" s="54"/>
      <c r="T5861" s="8"/>
      <c r="U5861" s="8"/>
      <c r="V5861" s="8"/>
      <c r="W5861" s="8"/>
      <c r="X5861" s="122"/>
      <c r="Y5861" s="135"/>
      <c r="Z5861" s="135"/>
      <c r="AA5861" s="135"/>
      <c r="AB5861" s="135"/>
      <c r="AC5861" s="136"/>
      <c r="AD5861" s="8"/>
      <c r="AE5861" s="8"/>
      <c r="AF5861" s="8"/>
      <c r="AG5861" s="8"/>
      <c r="AH5861" s="122"/>
      <c r="AI5861" s="137"/>
      <c r="AJ5861" s="137"/>
      <c r="AK5861" s="137"/>
      <c r="AL5861" s="137"/>
      <c r="AM5861" s="138"/>
      <c r="AN5861" s="8"/>
      <c r="AO5861" s="8"/>
      <c r="AP5861" s="8"/>
      <c r="AQ5861" s="8"/>
      <c r="AR5861" s="122"/>
      <c r="AS5861" s="139"/>
      <c r="AT5861" s="139"/>
      <c r="AU5861" s="139"/>
      <c r="AV5861" s="139"/>
      <c r="AW5861" s="140"/>
      <c r="AX5861" s="8"/>
      <c r="AY5861" s="8"/>
      <c r="AZ5861" s="8"/>
      <c r="BA5861" s="8"/>
      <c r="BB5861" s="122"/>
      <c r="BC5861" s="141"/>
      <c r="BD5861" s="141"/>
      <c r="BE5861" s="141"/>
      <c r="BF5861" s="141"/>
      <c r="BG5861" s="142"/>
      <c r="BH5861" s="8"/>
      <c r="BI5861" s="8"/>
      <c r="BJ5861" s="8"/>
      <c r="BK5861" s="8"/>
      <c r="BL5861" s="122"/>
      <c r="BM5861" s="143"/>
      <c r="BN5861" s="143"/>
      <c r="BO5861" s="143"/>
      <c r="BP5861" s="143"/>
      <c r="BQ5861" s="144"/>
      <c r="BR5861" s="8"/>
      <c r="BS5861" s="8"/>
      <c r="BT5861" s="8"/>
      <c r="BU5861" s="8"/>
      <c r="BV5861" s="122"/>
    </row>
    <row r="5862" spans="1:74" ht="28.8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18" t="s">
        <v>5</v>
      </c>
      <c r="H5862" s="3">
        <v>2024</v>
      </c>
      <c r="I5862" s="20" t="s">
        <v>286</v>
      </c>
      <c r="J5862" s="185" t="s">
        <v>342</v>
      </c>
      <c r="K5862" s="185" t="s">
        <v>320</v>
      </c>
      <c r="L5862" s="187">
        <f t="shared" si="197"/>
        <v>0</v>
      </c>
      <c r="M5862" s="187">
        <f t="shared" si="198"/>
        <v>0</v>
      </c>
      <c r="N5862" s="186"/>
      <c r="O5862" s="53"/>
      <c r="P5862" s="53"/>
      <c r="Q5862" s="53"/>
      <c r="R5862" s="53"/>
      <c r="S5862" s="54"/>
      <c r="T5862" s="8"/>
      <c r="U5862" s="8"/>
      <c r="V5862" s="8"/>
      <c r="W5862" s="8"/>
      <c r="X5862" s="122"/>
      <c r="Y5862" s="135"/>
      <c r="Z5862" s="135"/>
      <c r="AA5862" s="135"/>
      <c r="AB5862" s="135"/>
      <c r="AC5862" s="136"/>
      <c r="AD5862" s="8"/>
      <c r="AE5862" s="8"/>
      <c r="AF5862" s="8"/>
      <c r="AG5862" s="8"/>
      <c r="AH5862" s="122"/>
      <c r="AI5862" s="137"/>
      <c r="AJ5862" s="137"/>
      <c r="AK5862" s="137"/>
      <c r="AL5862" s="137"/>
      <c r="AM5862" s="138"/>
      <c r="AN5862" s="8"/>
      <c r="AO5862" s="8"/>
      <c r="AP5862" s="8"/>
      <c r="AQ5862" s="8"/>
      <c r="AR5862" s="122"/>
      <c r="AS5862" s="139"/>
      <c r="AT5862" s="139"/>
      <c r="AU5862" s="139"/>
      <c r="AV5862" s="139"/>
      <c r="AW5862" s="140"/>
      <c r="AX5862" s="8"/>
      <c r="AY5862" s="8"/>
      <c r="AZ5862" s="8"/>
      <c r="BA5862" s="8"/>
      <c r="BB5862" s="122"/>
      <c r="BC5862" s="141"/>
      <c r="BD5862" s="141"/>
      <c r="BE5862" s="141"/>
      <c r="BF5862" s="141"/>
      <c r="BG5862" s="142"/>
      <c r="BH5862" s="8"/>
      <c r="BI5862" s="8"/>
      <c r="BJ5862" s="8"/>
      <c r="BK5862" s="8"/>
      <c r="BL5862" s="122"/>
      <c r="BM5862" s="143"/>
      <c r="BN5862" s="143"/>
      <c r="BO5862" s="143"/>
      <c r="BP5862" s="143"/>
      <c r="BQ5862" s="144"/>
      <c r="BR5862" s="8"/>
      <c r="BS5862" s="8"/>
      <c r="BT5862" s="8"/>
      <c r="BU5862" s="8"/>
      <c r="BV5862" s="122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18" t="s">
        <v>5</v>
      </c>
      <c r="H5863" s="3">
        <v>2024</v>
      </c>
      <c r="I5863" s="20" t="s">
        <v>286</v>
      </c>
      <c r="J5863" s="185" t="s">
        <v>343</v>
      </c>
      <c r="K5863" s="185" t="s">
        <v>339</v>
      </c>
      <c r="L5863" s="187">
        <f t="shared" si="197"/>
        <v>0</v>
      </c>
      <c r="M5863" s="187">
        <f t="shared" si="198"/>
        <v>0</v>
      </c>
      <c r="N5863" s="186"/>
      <c r="O5863" s="53"/>
      <c r="P5863" s="53"/>
      <c r="Q5863" s="53"/>
      <c r="R5863" s="53"/>
      <c r="S5863" s="54"/>
      <c r="T5863" s="8"/>
      <c r="U5863" s="8"/>
      <c r="V5863" s="8"/>
      <c r="W5863" s="8"/>
      <c r="X5863" s="122"/>
      <c r="Y5863" s="135"/>
      <c r="Z5863" s="135"/>
      <c r="AA5863" s="135"/>
      <c r="AB5863" s="135"/>
      <c r="AC5863" s="136"/>
      <c r="AD5863" s="8"/>
      <c r="AE5863" s="8"/>
      <c r="AF5863" s="8"/>
      <c r="AG5863" s="8"/>
      <c r="AH5863" s="122"/>
      <c r="AI5863" s="137"/>
      <c r="AJ5863" s="137"/>
      <c r="AK5863" s="137"/>
      <c r="AL5863" s="137"/>
      <c r="AM5863" s="138"/>
      <c r="AN5863" s="8"/>
      <c r="AO5863" s="8"/>
      <c r="AP5863" s="8"/>
      <c r="AQ5863" s="8"/>
      <c r="AR5863" s="122"/>
      <c r="AS5863" s="139"/>
      <c r="AT5863" s="139"/>
      <c r="AU5863" s="139"/>
      <c r="AV5863" s="139"/>
      <c r="AW5863" s="140"/>
      <c r="AX5863" s="8"/>
      <c r="AY5863" s="8"/>
      <c r="AZ5863" s="8"/>
      <c r="BA5863" s="8"/>
      <c r="BB5863" s="122"/>
      <c r="BC5863" s="141"/>
      <c r="BD5863" s="141"/>
      <c r="BE5863" s="141"/>
      <c r="BF5863" s="141"/>
      <c r="BG5863" s="142"/>
      <c r="BH5863" s="8"/>
      <c r="BI5863" s="8"/>
      <c r="BJ5863" s="8"/>
      <c r="BK5863" s="8"/>
      <c r="BL5863" s="122"/>
      <c r="BM5863" s="143"/>
      <c r="BN5863" s="143"/>
      <c r="BO5863" s="143"/>
      <c r="BP5863" s="143"/>
      <c r="BQ5863" s="144"/>
      <c r="BR5863" s="8"/>
      <c r="BS5863" s="8"/>
      <c r="BT5863" s="8"/>
      <c r="BU5863" s="8"/>
      <c r="BV5863" s="122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18" t="s">
        <v>5</v>
      </c>
      <c r="H5864" s="3">
        <v>2024</v>
      </c>
      <c r="I5864" s="20" t="s">
        <v>288</v>
      </c>
      <c r="J5864" s="185" t="s">
        <v>344</v>
      </c>
      <c r="K5864" s="185" t="s">
        <v>318</v>
      </c>
      <c r="L5864" s="187">
        <f t="shared" si="197"/>
        <v>0</v>
      </c>
      <c r="M5864" s="187">
        <f t="shared" si="198"/>
        <v>0</v>
      </c>
      <c r="N5864" s="186"/>
      <c r="O5864" s="53"/>
      <c r="P5864" s="53"/>
      <c r="Q5864" s="53"/>
      <c r="R5864" s="53"/>
      <c r="S5864" s="54"/>
      <c r="T5864" s="8"/>
      <c r="U5864" s="8"/>
      <c r="V5864" s="8"/>
      <c r="W5864" s="8"/>
      <c r="X5864" s="122"/>
      <c r="Y5864" s="135"/>
      <c r="Z5864" s="135"/>
      <c r="AA5864" s="135"/>
      <c r="AB5864" s="135"/>
      <c r="AC5864" s="136"/>
      <c r="AD5864" s="8"/>
      <c r="AE5864" s="8"/>
      <c r="AF5864" s="8"/>
      <c r="AG5864" s="8"/>
      <c r="AH5864" s="122"/>
      <c r="AI5864" s="137"/>
      <c r="AJ5864" s="137"/>
      <c r="AK5864" s="137"/>
      <c r="AL5864" s="137"/>
      <c r="AM5864" s="138"/>
      <c r="AN5864" s="8"/>
      <c r="AO5864" s="8"/>
      <c r="AP5864" s="8"/>
      <c r="AQ5864" s="8"/>
      <c r="AR5864" s="122"/>
      <c r="AS5864" s="139"/>
      <c r="AT5864" s="139"/>
      <c r="AU5864" s="139"/>
      <c r="AV5864" s="139"/>
      <c r="AW5864" s="140"/>
      <c r="AX5864" s="8"/>
      <c r="AY5864" s="8"/>
      <c r="AZ5864" s="8"/>
      <c r="BA5864" s="8"/>
      <c r="BB5864" s="122"/>
      <c r="BC5864" s="141"/>
      <c r="BD5864" s="141"/>
      <c r="BE5864" s="141"/>
      <c r="BF5864" s="141"/>
      <c r="BG5864" s="142"/>
      <c r="BH5864" s="8"/>
      <c r="BI5864" s="8"/>
      <c r="BJ5864" s="8"/>
      <c r="BK5864" s="8"/>
      <c r="BL5864" s="122"/>
      <c r="BM5864" s="143"/>
      <c r="BN5864" s="143"/>
      <c r="BO5864" s="143"/>
      <c r="BP5864" s="143"/>
      <c r="BQ5864" s="144"/>
      <c r="BR5864" s="8"/>
      <c r="BS5864" s="8"/>
      <c r="BT5864" s="8"/>
      <c r="BU5864" s="8"/>
      <c r="BV5864" s="122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18" t="s">
        <v>5</v>
      </c>
      <c r="H5865" s="3">
        <v>2024</v>
      </c>
      <c r="I5865" s="20" t="s">
        <v>288</v>
      </c>
      <c r="J5865" s="184" t="s">
        <v>351</v>
      </c>
      <c r="K5865" s="184" t="s">
        <v>318</v>
      </c>
      <c r="L5865" s="187">
        <f t="shared" si="197"/>
        <v>0</v>
      </c>
      <c r="M5865" s="187">
        <f t="shared" si="198"/>
        <v>0</v>
      </c>
      <c r="N5865" s="186"/>
      <c r="O5865" s="53"/>
      <c r="P5865" s="53"/>
      <c r="Q5865" s="53"/>
      <c r="R5865" s="53"/>
      <c r="S5865" s="54"/>
      <c r="T5865" s="8"/>
      <c r="U5865" s="8"/>
      <c r="V5865" s="8"/>
      <c r="W5865" s="8"/>
      <c r="X5865" s="122"/>
      <c r="Y5865" s="135"/>
      <c r="Z5865" s="135"/>
      <c r="AA5865" s="135"/>
      <c r="AB5865" s="135"/>
      <c r="AC5865" s="136"/>
      <c r="AD5865" s="8"/>
      <c r="AE5865" s="8"/>
      <c r="AF5865" s="8"/>
      <c r="AG5865" s="8"/>
      <c r="AH5865" s="122"/>
      <c r="AI5865" s="137"/>
      <c r="AJ5865" s="137"/>
      <c r="AK5865" s="137"/>
      <c r="AL5865" s="137"/>
      <c r="AM5865" s="138"/>
      <c r="AN5865" s="8"/>
      <c r="AO5865" s="8"/>
      <c r="AP5865" s="8"/>
      <c r="AQ5865" s="8"/>
      <c r="AR5865" s="122"/>
      <c r="AS5865" s="139"/>
      <c r="AT5865" s="139"/>
      <c r="AU5865" s="139"/>
      <c r="AV5865" s="139"/>
      <c r="AW5865" s="140"/>
      <c r="AX5865" s="8"/>
      <c r="AY5865" s="8"/>
      <c r="AZ5865" s="8"/>
      <c r="BA5865" s="8"/>
      <c r="BB5865" s="122"/>
      <c r="BC5865" s="141"/>
      <c r="BD5865" s="141"/>
      <c r="BE5865" s="141"/>
      <c r="BF5865" s="141"/>
      <c r="BG5865" s="142"/>
      <c r="BH5865" s="8"/>
      <c r="BI5865" s="8"/>
      <c r="BJ5865" s="8"/>
      <c r="BK5865" s="8"/>
      <c r="BL5865" s="122"/>
      <c r="BM5865" s="143"/>
      <c r="BN5865" s="143"/>
      <c r="BO5865" s="143"/>
      <c r="BP5865" s="143"/>
      <c r="BQ5865" s="144"/>
      <c r="BR5865" s="8"/>
      <c r="BS5865" s="8"/>
      <c r="BT5865" s="8"/>
      <c r="BU5865" s="8"/>
      <c r="BV5865" s="122"/>
    </row>
    <row r="5866" spans="1:74" ht="28.8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18" t="s">
        <v>5</v>
      </c>
      <c r="H5866" s="3">
        <v>2024</v>
      </c>
      <c r="I5866" s="20" t="s">
        <v>288</v>
      </c>
      <c r="J5866" s="184" t="s">
        <v>352</v>
      </c>
      <c r="K5866" s="184" t="s">
        <v>321</v>
      </c>
      <c r="L5866" s="187">
        <f t="shared" si="197"/>
        <v>0</v>
      </c>
      <c r="M5866" s="187">
        <f t="shared" si="198"/>
        <v>0</v>
      </c>
      <c r="N5866" s="186"/>
      <c r="O5866" s="33"/>
      <c r="P5866" s="33"/>
      <c r="Q5866" s="33"/>
      <c r="R5866" s="33"/>
      <c r="S5866" s="42"/>
      <c r="T5866" s="2"/>
      <c r="U5866" s="2"/>
      <c r="V5866" s="2"/>
      <c r="W5866" s="2"/>
      <c r="X5866" s="55"/>
      <c r="Y5866" s="62"/>
      <c r="Z5866" s="62"/>
      <c r="AA5866" s="62"/>
      <c r="AB5866" s="62"/>
      <c r="AC5866" s="68"/>
      <c r="AD5866" s="2"/>
      <c r="AE5866" s="2"/>
      <c r="AF5866" s="2"/>
      <c r="AG5866" s="2"/>
      <c r="AH5866" s="55"/>
      <c r="AI5866" s="72"/>
      <c r="AJ5866" s="72"/>
      <c r="AK5866" s="72"/>
      <c r="AL5866" s="72"/>
      <c r="AM5866" s="80"/>
      <c r="AN5866" s="2"/>
      <c r="AO5866" s="2"/>
      <c r="AP5866" s="2"/>
      <c r="AQ5866" s="2"/>
      <c r="AR5866" s="55"/>
      <c r="AS5866" s="85"/>
      <c r="AT5866" s="85"/>
      <c r="AU5866" s="85"/>
      <c r="AV5866" s="85"/>
      <c r="AW5866" s="100"/>
      <c r="AX5866" s="2"/>
      <c r="AY5866" s="2"/>
      <c r="AZ5866" s="2"/>
      <c r="BA5866" s="2"/>
      <c r="BB5866" s="55"/>
      <c r="BC5866" s="105"/>
      <c r="BD5866" s="105"/>
      <c r="BE5866" s="105"/>
      <c r="BF5866" s="105"/>
      <c r="BG5866" s="109"/>
      <c r="BH5866" s="2"/>
      <c r="BI5866" s="2"/>
      <c r="BJ5866" s="2"/>
      <c r="BK5866" s="2"/>
      <c r="BL5866" s="55"/>
      <c r="BM5866" s="48"/>
      <c r="BN5866" s="48"/>
      <c r="BO5866" s="48"/>
      <c r="BP5866" s="48"/>
      <c r="BQ5866" s="117"/>
      <c r="BR5866" s="2"/>
      <c r="BS5866" s="2"/>
      <c r="BT5866" s="2"/>
      <c r="BU5866" s="2"/>
      <c r="BV5866" s="55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18" t="s">
        <v>5</v>
      </c>
      <c r="H5867" s="3">
        <v>2024</v>
      </c>
      <c r="I5867" s="20" t="s">
        <v>288</v>
      </c>
      <c r="J5867" s="184" t="s">
        <v>345</v>
      </c>
      <c r="K5867" s="184" t="s">
        <v>318</v>
      </c>
      <c r="L5867" s="187">
        <f t="shared" si="197"/>
        <v>0</v>
      </c>
      <c r="M5867" s="187">
        <f t="shared" si="198"/>
        <v>0</v>
      </c>
      <c r="N5867" s="186"/>
      <c r="O5867" s="34"/>
      <c r="P5867" s="33"/>
      <c r="Q5867" s="33"/>
      <c r="R5867" s="33"/>
      <c r="S5867" s="42"/>
      <c r="T5867" s="3"/>
      <c r="U5867" s="2"/>
      <c r="V5867" s="2"/>
      <c r="W5867" s="2"/>
      <c r="X5867" s="55"/>
      <c r="Y5867" s="64"/>
      <c r="Z5867" s="62"/>
      <c r="AA5867" s="62"/>
      <c r="AB5867" s="62"/>
      <c r="AC5867" s="68"/>
      <c r="AD5867" s="3"/>
      <c r="AE5867" s="2"/>
      <c r="AF5867" s="2"/>
      <c r="AG5867" s="2"/>
      <c r="AH5867" s="55"/>
      <c r="AI5867" s="73"/>
      <c r="AJ5867" s="72"/>
      <c r="AK5867" s="72"/>
      <c r="AL5867" s="72"/>
      <c r="AM5867" s="80"/>
      <c r="AN5867" s="3"/>
      <c r="AO5867" s="2"/>
      <c r="AP5867" s="2"/>
      <c r="AQ5867" s="2"/>
      <c r="AR5867" s="55"/>
      <c r="AS5867" s="86"/>
      <c r="AT5867" s="85"/>
      <c r="AU5867" s="85"/>
      <c r="AV5867" s="85"/>
      <c r="AW5867" s="100"/>
      <c r="AX5867" s="3"/>
      <c r="AY5867" s="2"/>
      <c r="AZ5867" s="2"/>
      <c r="BA5867" s="2"/>
      <c r="BB5867" s="55"/>
      <c r="BC5867" s="106"/>
      <c r="BD5867" s="105"/>
      <c r="BE5867" s="105"/>
      <c r="BF5867" s="105"/>
      <c r="BG5867" s="109"/>
      <c r="BH5867" s="3"/>
      <c r="BI5867" s="2"/>
      <c r="BJ5867" s="2"/>
      <c r="BK5867" s="2"/>
      <c r="BL5867" s="55"/>
      <c r="BM5867" s="49"/>
      <c r="BN5867" s="48"/>
      <c r="BO5867" s="48"/>
      <c r="BP5867" s="48"/>
      <c r="BQ5867" s="117"/>
      <c r="BR5867" s="3"/>
      <c r="BS5867" s="2"/>
      <c r="BT5867" s="2"/>
      <c r="BU5867" s="2"/>
      <c r="BV5867" s="55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18" t="s">
        <v>5</v>
      </c>
      <c r="H5868" s="3">
        <v>2024</v>
      </c>
      <c r="I5868" s="20" t="s">
        <v>289</v>
      </c>
      <c r="J5868" s="184" t="s">
        <v>268</v>
      </c>
      <c r="K5868" s="184" t="s">
        <v>318</v>
      </c>
      <c r="L5868" s="187">
        <f t="shared" si="197"/>
        <v>0</v>
      </c>
      <c r="M5868" s="187">
        <f t="shared" si="198"/>
        <v>0</v>
      </c>
      <c r="N5868" s="186"/>
      <c r="O5868" s="33"/>
      <c r="P5868" s="33"/>
      <c r="Q5868" s="33"/>
      <c r="R5868" s="33"/>
      <c r="S5868" s="42"/>
      <c r="T5868" s="2"/>
      <c r="U5868" s="2"/>
      <c r="V5868" s="2"/>
      <c r="W5868" s="2"/>
      <c r="X5868" s="55"/>
      <c r="Y5868" s="62"/>
      <c r="Z5868" s="62"/>
      <c r="AA5868" s="62"/>
      <c r="AB5868" s="62"/>
      <c r="AC5868" s="68"/>
      <c r="AD5868" s="2"/>
      <c r="AE5868" s="2"/>
      <c r="AF5868" s="2"/>
      <c r="AG5868" s="2"/>
      <c r="AH5868" s="55"/>
      <c r="AI5868" s="72"/>
      <c r="AJ5868" s="72"/>
      <c r="AK5868" s="72"/>
      <c r="AL5868" s="72"/>
      <c r="AM5868" s="80"/>
      <c r="AN5868" s="2"/>
      <c r="AO5868" s="2"/>
      <c r="AP5868" s="2"/>
      <c r="AQ5868" s="2"/>
      <c r="AR5868" s="55"/>
      <c r="AS5868" s="85"/>
      <c r="AT5868" s="85"/>
      <c r="AU5868" s="85"/>
      <c r="AV5868" s="85"/>
      <c r="AW5868" s="100"/>
      <c r="AX5868" s="2"/>
      <c r="AY5868" s="2"/>
      <c r="AZ5868" s="2"/>
      <c r="BA5868" s="2"/>
      <c r="BB5868" s="55"/>
      <c r="BC5868" s="105"/>
      <c r="BD5868" s="105"/>
      <c r="BE5868" s="105"/>
      <c r="BF5868" s="105"/>
      <c r="BG5868" s="109"/>
      <c r="BH5868" s="2"/>
      <c r="BI5868" s="2"/>
      <c r="BJ5868" s="2"/>
      <c r="BK5868" s="2"/>
      <c r="BL5868" s="55"/>
      <c r="BM5868" s="48"/>
      <c r="BN5868" s="48"/>
      <c r="BO5868" s="48"/>
      <c r="BP5868" s="48"/>
      <c r="BQ5868" s="117"/>
      <c r="BR5868" s="2"/>
      <c r="BS5868" s="2"/>
      <c r="BT5868" s="2"/>
      <c r="BU5868" s="2"/>
      <c r="BV5868" s="55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18" t="s">
        <v>5</v>
      </c>
      <c r="H5869" s="3">
        <v>2024</v>
      </c>
      <c r="I5869" s="20" t="s">
        <v>289</v>
      </c>
      <c r="J5869" s="184" t="s">
        <v>292</v>
      </c>
      <c r="K5869" s="184" t="s">
        <v>318</v>
      </c>
      <c r="L5869" s="187">
        <f t="shared" si="197"/>
        <v>0</v>
      </c>
      <c r="M5869" s="187">
        <f t="shared" si="198"/>
        <v>0</v>
      </c>
      <c r="N5869" s="186"/>
      <c r="O5869" s="33"/>
      <c r="P5869" s="33"/>
      <c r="Q5869" s="33"/>
      <c r="R5869" s="33"/>
      <c r="S5869" s="42"/>
      <c r="T5869" s="2"/>
      <c r="U5869" s="2"/>
      <c r="V5869" s="2"/>
      <c r="W5869" s="2"/>
      <c r="X5869" s="55"/>
      <c r="Y5869" s="62"/>
      <c r="Z5869" s="62"/>
      <c r="AA5869" s="62"/>
      <c r="AB5869" s="62"/>
      <c r="AC5869" s="68"/>
      <c r="AD5869" s="2"/>
      <c r="AE5869" s="2"/>
      <c r="AF5869" s="2"/>
      <c r="AG5869" s="2"/>
      <c r="AH5869" s="55"/>
      <c r="AI5869" s="72"/>
      <c r="AJ5869" s="72"/>
      <c r="AK5869" s="72"/>
      <c r="AL5869" s="72"/>
      <c r="AM5869" s="80"/>
      <c r="AN5869" s="2"/>
      <c r="AO5869" s="2"/>
      <c r="AP5869" s="2"/>
      <c r="AQ5869" s="2"/>
      <c r="AR5869" s="55"/>
      <c r="AS5869" s="85"/>
      <c r="AT5869" s="85"/>
      <c r="AU5869" s="85"/>
      <c r="AV5869" s="85"/>
      <c r="AW5869" s="100"/>
      <c r="AX5869" s="2"/>
      <c r="AY5869" s="2"/>
      <c r="AZ5869" s="2"/>
      <c r="BA5869" s="2"/>
      <c r="BB5869" s="55"/>
      <c r="BC5869" s="105"/>
      <c r="BD5869" s="105"/>
      <c r="BE5869" s="105"/>
      <c r="BF5869" s="105"/>
      <c r="BG5869" s="109"/>
      <c r="BH5869" s="2"/>
      <c r="BI5869" s="2"/>
      <c r="BJ5869" s="2"/>
      <c r="BK5869" s="2"/>
      <c r="BL5869" s="55"/>
      <c r="BM5869" s="48"/>
      <c r="BN5869" s="48"/>
      <c r="BO5869" s="48"/>
      <c r="BP5869" s="48"/>
      <c r="BQ5869" s="117"/>
      <c r="BR5869" s="2"/>
      <c r="BS5869" s="2"/>
      <c r="BT5869" s="2"/>
      <c r="BU5869" s="2"/>
      <c r="BV5869" s="55"/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18" t="s">
        <v>5</v>
      </c>
      <c r="H5870" s="3">
        <v>2024</v>
      </c>
      <c r="I5870" s="20" t="s">
        <v>285</v>
      </c>
      <c r="J5870" s="184" t="s">
        <v>293</v>
      </c>
      <c r="K5870" s="184" t="s">
        <v>318</v>
      </c>
      <c r="L5870" s="187">
        <f t="shared" si="197"/>
        <v>0</v>
      </c>
      <c r="M5870" s="187">
        <f t="shared" si="198"/>
        <v>0</v>
      </c>
      <c r="N5870" s="186"/>
      <c r="O5870" s="33"/>
      <c r="P5870" s="33"/>
      <c r="Q5870" s="33"/>
      <c r="R5870" s="34"/>
      <c r="S5870" s="41"/>
      <c r="T5870" s="2"/>
      <c r="U5870" s="2"/>
      <c r="V5870" s="2"/>
      <c r="W5870" s="3"/>
      <c r="X5870" s="56"/>
      <c r="Y5870" s="62"/>
      <c r="Z5870" s="62"/>
      <c r="AA5870" s="62"/>
      <c r="AB5870" s="64"/>
      <c r="AC5870" s="69"/>
      <c r="AD5870" s="2"/>
      <c r="AE5870" s="2"/>
      <c r="AF5870" s="2"/>
      <c r="AG5870" s="3"/>
      <c r="AH5870" s="56"/>
      <c r="AI5870" s="72"/>
      <c r="AJ5870" s="72"/>
      <c r="AK5870" s="72"/>
      <c r="AL5870" s="73"/>
      <c r="AM5870" s="81"/>
      <c r="AN5870" s="2"/>
      <c r="AO5870" s="2"/>
      <c r="AP5870" s="2"/>
      <c r="AQ5870" s="3"/>
      <c r="AR5870" s="56"/>
      <c r="AS5870" s="85"/>
      <c r="AT5870" s="85"/>
      <c r="AU5870" s="85"/>
      <c r="AV5870" s="86"/>
      <c r="AW5870" s="101"/>
      <c r="AX5870" s="2"/>
      <c r="AY5870" s="2"/>
      <c r="AZ5870" s="2"/>
      <c r="BA5870" s="3"/>
      <c r="BB5870" s="56"/>
      <c r="BC5870" s="105"/>
      <c r="BD5870" s="105"/>
      <c r="BE5870" s="105"/>
      <c r="BF5870" s="106"/>
      <c r="BG5870" s="110"/>
      <c r="BH5870" s="2"/>
      <c r="BI5870" s="2"/>
      <c r="BJ5870" s="2"/>
      <c r="BK5870" s="3"/>
      <c r="BL5870" s="56"/>
      <c r="BM5870" s="48"/>
      <c r="BN5870" s="48"/>
      <c r="BO5870" s="48"/>
      <c r="BP5870" s="49"/>
      <c r="BQ5870" s="118"/>
      <c r="BR5870" s="2"/>
      <c r="BS5870" s="2"/>
      <c r="BT5870" s="2"/>
      <c r="BU5870" s="3"/>
      <c r="BV5870" s="56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18" t="s">
        <v>5</v>
      </c>
      <c r="H5871" s="3">
        <v>2024</v>
      </c>
      <c r="I5871" s="20" t="s">
        <v>287</v>
      </c>
      <c r="J5871" s="184" t="s">
        <v>269</v>
      </c>
      <c r="K5871" s="184" t="s">
        <v>320</v>
      </c>
      <c r="L5871" s="187">
        <f t="shared" si="197"/>
        <v>0</v>
      </c>
      <c r="M5871" s="187">
        <f t="shared" si="198"/>
        <v>0</v>
      </c>
      <c r="N5871" s="186"/>
      <c r="O5871" s="33"/>
      <c r="P5871" s="33"/>
      <c r="Q5871" s="33"/>
      <c r="R5871" s="33"/>
      <c r="S5871" s="42"/>
      <c r="T5871" s="2"/>
      <c r="U5871" s="2"/>
      <c r="V5871" s="2"/>
      <c r="W5871" s="2"/>
      <c r="X5871" s="55"/>
      <c r="Y5871" s="62"/>
      <c r="Z5871" s="62"/>
      <c r="AA5871" s="62"/>
      <c r="AB5871" s="64"/>
      <c r="AC5871" s="68"/>
      <c r="AD5871" s="2"/>
      <c r="AE5871" s="2"/>
      <c r="AF5871" s="2"/>
      <c r="AG5871" s="2"/>
      <c r="AH5871" s="55"/>
      <c r="AI5871" s="72"/>
      <c r="AJ5871" s="72"/>
      <c r="AK5871" s="72"/>
      <c r="AL5871" s="72"/>
      <c r="AM5871" s="80"/>
      <c r="AN5871" s="2"/>
      <c r="AO5871" s="2"/>
      <c r="AP5871" s="2"/>
      <c r="AQ5871" s="2"/>
      <c r="AR5871" s="55"/>
      <c r="AS5871" s="85"/>
      <c r="AT5871" s="85"/>
      <c r="AU5871" s="85"/>
      <c r="AV5871" s="85"/>
      <c r="AW5871" s="100"/>
      <c r="AX5871" s="2"/>
      <c r="AY5871" s="2"/>
      <c r="AZ5871" s="2"/>
      <c r="BA5871" s="2"/>
      <c r="BB5871" s="55"/>
      <c r="BC5871" s="105"/>
      <c r="BD5871" s="105"/>
      <c r="BE5871" s="105"/>
      <c r="BF5871" s="105"/>
      <c r="BG5871" s="109"/>
      <c r="BH5871" s="2"/>
      <c r="BI5871" s="2"/>
      <c r="BJ5871" s="2"/>
      <c r="BK5871" s="2"/>
      <c r="BL5871" s="55"/>
      <c r="BM5871" s="48"/>
      <c r="BN5871" s="48"/>
      <c r="BO5871" s="48"/>
      <c r="BP5871" s="48"/>
      <c r="BQ5871" s="117"/>
      <c r="BR5871" s="2"/>
      <c r="BS5871" s="2"/>
      <c r="BT5871" s="2"/>
      <c r="BU5871" s="2"/>
      <c r="BV5871" s="55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18" t="s">
        <v>5</v>
      </c>
      <c r="H5872" s="3">
        <v>2024</v>
      </c>
      <c r="I5872" s="20" t="s">
        <v>287</v>
      </c>
      <c r="J5872" s="184" t="s">
        <v>270</v>
      </c>
      <c r="K5872" s="184" t="s">
        <v>320</v>
      </c>
      <c r="L5872" s="187">
        <f t="shared" si="197"/>
        <v>0</v>
      </c>
      <c r="M5872" s="187">
        <f t="shared" si="198"/>
        <v>0</v>
      </c>
      <c r="N5872" s="186"/>
      <c r="O5872" s="33"/>
      <c r="P5872" s="33"/>
      <c r="Q5872" s="33"/>
      <c r="R5872" s="33"/>
      <c r="S5872" s="42"/>
      <c r="T5872" s="2"/>
      <c r="U5872" s="2"/>
      <c r="V5872" s="2"/>
      <c r="W5872" s="2"/>
      <c r="X5872" s="55"/>
      <c r="Y5872" s="62"/>
      <c r="Z5872" s="62"/>
      <c r="AA5872" s="62"/>
      <c r="AB5872" s="62"/>
      <c r="AC5872" s="68"/>
      <c r="AD5872" s="2"/>
      <c r="AE5872" s="2"/>
      <c r="AF5872" s="2"/>
      <c r="AG5872" s="2"/>
      <c r="AH5872" s="55"/>
      <c r="AI5872" s="72"/>
      <c r="AJ5872" s="72"/>
      <c r="AK5872" s="72"/>
      <c r="AL5872" s="72"/>
      <c r="AM5872" s="80"/>
      <c r="AN5872" s="2"/>
      <c r="AO5872" s="2"/>
      <c r="AP5872" s="2"/>
      <c r="AQ5872" s="2"/>
      <c r="AR5872" s="55"/>
      <c r="AS5872" s="85"/>
      <c r="AT5872" s="85"/>
      <c r="AU5872" s="85"/>
      <c r="AV5872" s="85"/>
      <c r="AW5872" s="100"/>
      <c r="AX5872" s="2"/>
      <c r="AY5872" s="2"/>
      <c r="AZ5872" s="2"/>
      <c r="BA5872" s="2"/>
      <c r="BB5872" s="55"/>
      <c r="BC5872" s="105"/>
      <c r="BD5872" s="105"/>
      <c r="BE5872" s="105"/>
      <c r="BF5872" s="105"/>
      <c r="BG5872" s="109"/>
      <c r="BH5872" s="2"/>
      <c r="BI5872" s="2"/>
      <c r="BJ5872" s="2"/>
      <c r="BK5872" s="2"/>
      <c r="BL5872" s="55"/>
      <c r="BM5872" s="48"/>
      <c r="BN5872" s="48"/>
      <c r="BO5872" s="48"/>
      <c r="BP5872" s="48"/>
      <c r="BQ5872" s="117"/>
      <c r="BR5872" s="2"/>
      <c r="BS5872" s="2"/>
      <c r="BT5872" s="2"/>
      <c r="BU5872" s="2"/>
      <c r="BV5872" s="55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18" t="s">
        <v>5</v>
      </c>
      <c r="H5873" s="3">
        <v>2024</v>
      </c>
      <c r="I5873" s="20" t="s">
        <v>290</v>
      </c>
      <c r="J5873" s="184" t="s">
        <v>271</v>
      </c>
      <c r="K5873" s="184" t="s">
        <v>321</v>
      </c>
      <c r="L5873" s="187">
        <f t="shared" si="197"/>
        <v>0</v>
      </c>
      <c r="M5873" s="187">
        <f t="shared" si="198"/>
        <v>0</v>
      </c>
      <c r="N5873" s="186"/>
      <c r="O5873" s="33"/>
      <c r="P5873" s="33"/>
      <c r="Q5873" s="33"/>
      <c r="R5873" s="33"/>
      <c r="S5873" s="42"/>
      <c r="T5873" s="2"/>
      <c r="U5873" s="2"/>
      <c r="V5873" s="2"/>
      <c r="W5873" s="2"/>
      <c r="X5873" s="55"/>
      <c r="Y5873" s="62"/>
      <c r="Z5873" s="62"/>
      <c r="AA5873" s="62"/>
      <c r="AB5873" s="62"/>
      <c r="AC5873" s="68"/>
      <c r="AD5873" s="2"/>
      <c r="AE5873" s="2"/>
      <c r="AF5873" s="2"/>
      <c r="AG5873" s="2"/>
      <c r="AH5873" s="55"/>
      <c r="AI5873" s="72"/>
      <c r="AJ5873" s="72"/>
      <c r="AK5873" s="72"/>
      <c r="AL5873" s="72"/>
      <c r="AM5873" s="80"/>
      <c r="AN5873" s="2"/>
      <c r="AO5873" s="2"/>
      <c r="AP5873" s="2"/>
      <c r="AQ5873" s="2"/>
      <c r="AR5873" s="55"/>
      <c r="AS5873" s="85"/>
      <c r="AT5873" s="85"/>
      <c r="AU5873" s="85"/>
      <c r="AV5873" s="85"/>
      <c r="AW5873" s="100"/>
      <c r="AX5873" s="2"/>
      <c r="AY5873" s="2"/>
      <c r="AZ5873" s="2"/>
      <c r="BA5873" s="2"/>
      <c r="BB5873" s="55"/>
      <c r="BC5873" s="105"/>
      <c r="BD5873" s="105"/>
      <c r="BE5873" s="105"/>
      <c r="BF5873" s="105"/>
      <c r="BG5873" s="109"/>
      <c r="BH5873" s="2"/>
      <c r="BI5873" s="2"/>
      <c r="BJ5873" s="2"/>
      <c r="BK5873" s="2"/>
      <c r="BL5873" s="55"/>
      <c r="BM5873" s="48"/>
      <c r="BN5873" s="48"/>
      <c r="BO5873" s="48"/>
      <c r="BP5873" s="48"/>
      <c r="BQ5873" s="117"/>
      <c r="BR5873" s="2"/>
      <c r="BS5873" s="2"/>
      <c r="BT5873" s="2"/>
      <c r="BU5873" s="2"/>
      <c r="BV5873" s="55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18" t="s">
        <v>5</v>
      </c>
      <c r="H5874" s="3">
        <v>2024</v>
      </c>
      <c r="I5874" s="20" t="s">
        <v>284</v>
      </c>
      <c r="J5874" s="184" t="s">
        <v>294</v>
      </c>
      <c r="K5874" s="184" t="s">
        <v>320</v>
      </c>
      <c r="L5874" s="187">
        <f t="shared" si="197"/>
        <v>0</v>
      </c>
      <c r="M5874" s="187">
        <f t="shared" si="198"/>
        <v>0</v>
      </c>
      <c r="N5874" s="186"/>
      <c r="O5874" s="33"/>
      <c r="P5874" s="33"/>
      <c r="Q5874" s="33"/>
      <c r="R5874" s="33"/>
      <c r="S5874" s="42"/>
      <c r="T5874" s="2"/>
      <c r="U5874" s="2"/>
      <c r="V5874" s="2"/>
      <c r="W5874" s="2"/>
      <c r="X5874" s="55"/>
      <c r="Y5874" s="62"/>
      <c r="Z5874" s="62"/>
      <c r="AA5874" s="62"/>
      <c r="AB5874" s="62"/>
      <c r="AC5874" s="68"/>
      <c r="AD5874" s="2"/>
      <c r="AE5874" s="2"/>
      <c r="AF5874" s="2"/>
      <c r="AG5874" s="2"/>
      <c r="AH5874" s="55"/>
      <c r="AI5874" s="72"/>
      <c r="AJ5874" s="72"/>
      <c r="AK5874" s="72"/>
      <c r="AL5874" s="72"/>
      <c r="AM5874" s="80"/>
      <c r="AN5874" s="2"/>
      <c r="AO5874" s="2"/>
      <c r="AP5874" s="2"/>
      <c r="AQ5874" s="2"/>
      <c r="AR5874" s="55"/>
      <c r="AS5874" s="85"/>
      <c r="AT5874" s="85"/>
      <c r="AU5874" s="85"/>
      <c r="AV5874" s="85"/>
      <c r="AW5874" s="100"/>
      <c r="AX5874" s="2"/>
      <c r="AY5874" s="2"/>
      <c r="AZ5874" s="2"/>
      <c r="BA5874" s="2"/>
      <c r="BB5874" s="55"/>
      <c r="BC5874" s="105"/>
      <c r="BD5874" s="105"/>
      <c r="BE5874" s="105"/>
      <c r="BF5874" s="105"/>
      <c r="BG5874" s="109"/>
      <c r="BH5874" s="2"/>
      <c r="BI5874" s="2"/>
      <c r="BJ5874" s="2"/>
      <c r="BK5874" s="2"/>
      <c r="BL5874" s="55"/>
      <c r="BM5874" s="48"/>
      <c r="BN5874" s="48"/>
      <c r="BO5874" s="48"/>
      <c r="BP5874" s="48"/>
      <c r="BQ5874" s="117"/>
      <c r="BR5874" s="2"/>
      <c r="BS5874" s="2"/>
      <c r="BT5874" s="2"/>
      <c r="BU5874" s="2"/>
      <c r="BV5874" s="55"/>
    </row>
    <row r="5875" spans="1:74" ht="28.8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18" t="s">
        <v>5</v>
      </c>
      <c r="H5875" s="3">
        <v>2024</v>
      </c>
      <c r="I5875" s="20" t="s">
        <v>284</v>
      </c>
      <c r="J5875" s="184" t="s">
        <v>346</v>
      </c>
      <c r="K5875" s="184" t="s">
        <v>320</v>
      </c>
      <c r="L5875" s="189">
        <f t="shared" si="197"/>
        <v>1</v>
      </c>
      <c r="M5875" s="187">
        <f t="shared" si="198"/>
        <v>44.2</v>
      </c>
      <c r="N5875" s="186" t="s">
        <v>613</v>
      </c>
      <c r="O5875" s="33"/>
      <c r="P5875" s="33"/>
      <c r="Q5875" s="33"/>
      <c r="R5875" s="33"/>
      <c r="S5875" s="42"/>
      <c r="T5875" s="2"/>
      <c r="U5875" s="2"/>
      <c r="V5875" s="2"/>
      <c r="W5875" s="2"/>
      <c r="X5875" s="55"/>
      <c r="Y5875" s="62"/>
      <c r="Z5875" s="62"/>
      <c r="AA5875" s="62"/>
      <c r="AB5875" s="62"/>
      <c r="AC5875" s="68"/>
      <c r="AD5875" s="2"/>
      <c r="AE5875" s="2"/>
      <c r="AF5875" s="2"/>
      <c r="AG5875" s="2"/>
      <c r="AH5875" s="55"/>
      <c r="AI5875" s="72"/>
      <c r="AJ5875" s="72"/>
      <c r="AK5875" s="72"/>
      <c r="AL5875" s="72"/>
      <c r="AM5875" s="80"/>
      <c r="AN5875" s="2"/>
      <c r="AO5875" s="2"/>
      <c r="AP5875" s="2"/>
      <c r="AQ5875" s="2"/>
      <c r="AR5875" s="55"/>
      <c r="AS5875" s="85"/>
      <c r="AT5875" s="85"/>
      <c r="AU5875" s="85"/>
      <c r="AV5875" s="85"/>
      <c r="AW5875" s="100"/>
      <c r="AX5875" s="2"/>
      <c r="AY5875" s="2"/>
      <c r="AZ5875" s="2"/>
      <c r="BA5875" s="2"/>
      <c r="BB5875" s="55"/>
      <c r="BC5875" s="105"/>
      <c r="BD5875" s="105"/>
      <c r="BE5875" s="105"/>
      <c r="BF5875" s="105"/>
      <c r="BG5875" s="109"/>
      <c r="BH5875" s="2" t="s">
        <v>613</v>
      </c>
      <c r="BI5875" s="2"/>
      <c r="BJ5875" s="2"/>
      <c r="BK5875" s="2">
        <v>1</v>
      </c>
      <c r="BL5875" s="55">
        <v>44.2</v>
      </c>
      <c r="BM5875" s="48"/>
      <c r="BN5875" s="48"/>
      <c r="BO5875" s="48"/>
      <c r="BP5875" s="48"/>
      <c r="BQ5875" s="117"/>
      <c r="BR5875" s="2"/>
      <c r="BS5875" s="2"/>
      <c r="BT5875" s="2"/>
      <c r="BU5875" s="2"/>
      <c r="BV5875" s="55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18" t="s">
        <v>5</v>
      </c>
      <c r="H5876" s="3">
        <v>2024</v>
      </c>
      <c r="I5876" s="20" t="s">
        <v>284</v>
      </c>
      <c r="J5876" s="184" t="s">
        <v>295</v>
      </c>
      <c r="K5876" s="184" t="s">
        <v>320</v>
      </c>
      <c r="L5876" s="187">
        <f t="shared" si="197"/>
        <v>0</v>
      </c>
      <c r="M5876" s="187">
        <f t="shared" si="198"/>
        <v>0</v>
      </c>
      <c r="N5876" s="186"/>
      <c r="O5876" s="33"/>
      <c r="P5876" s="33"/>
      <c r="Q5876" s="33"/>
      <c r="R5876" s="33"/>
      <c r="S5876" s="42"/>
      <c r="T5876" s="2"/>
      <c r="U5876" s="2"/>
      <c r="V5876" s="2"/>
      <c r="W5876" s="2"/>
      <c r="X5876" s="55"/>
      <c r="Y5876" s="62"/>
      <c r="Z5876" s="62"/>
      <c r="AA5876" s="62"/>
      <c r="AB5876" s="62"/>
      <c r="AC5876" s="68"/>
      <c r="AD5876" s="2"/>
      <c r="AE5876" s="2"/>
      <c r="AF5876" s="2"/>
      <c r="AG5876" s="2"/>
      <c r="AH5876" s="55"/>
      <c r="AI5876" s="72"/>
      <c r="AJ5876" s="72"/>
      <c r="AK5876" s="72"/>
      <c r="AL5876" s="72"/>
      <c r="AM5876" s="80"/>
      <c r="AN5876" s="2"/>
      <c r="AO5876" s="2"/>
      <c r="AP5876" s="2"/>
      <c r="AQ5876" s="2"/>
      <c r="AR5876" s="55"/>
      <c r="AS5876" s="85"/>
      <c r="AT5876" s="85"/>
      <c r="AU5876" s="85"/>
      <c r="AV5876" s="85"/>
      <c r="AW5876" s="100"/>
      <c r="AX5876" s="2"/>
      <c r="AY5876" s="2"/>
      <c r="AZ5876" s="2"/>
      <c r="BA5876" s="2"/>
      <c r="BB5876" s="55"/>
      <c r="BC5876" s="105"/>
      <c r="BD5876" s="105"/>
      <c r="BE5876" s="105"/>
      <c r="BF5876" s="105"/>
      <c r="BG5876" s="109"/>
      <c r="BH5876" s="2"/>
      <c r="BI5876" s="2"/>
      <c r="BJ5876" s="2"/>
      <c r="BK5876" s="2"/>
      <c r="BL5876" s="55"/>
      <c r="BM5876" s="48"/>
      <c r="BN5876" s="48"/>
      <c r="BO5876" s="48"/>
      <c r="BP5876" s="48"/>
      <c r="BQ5876" s="117"/>
      <c r="BR5876" s="2"/>
      <c r="BS5876" s="2"/>
      <c r="BT5876" s="2"/>
      <c r="BU5876" s="2"/>
      <c r="BV5876" s="55"/>
    </row>
    <row r="5877" spans="1:74" ht="28.8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18" t="s">
        <v>5</v>
      </c>
      <c r="H5877" s="3">
        <v>2024</v>
      </c>
      <c r="I5877" s="20" t="s">
        <v>290</v>
      </c>
      <c r="J5877" s="184" t="s">
        <v>299</v>
      </c>
      <c r="K5877" s="184" t="s">
        <v>318</v>
      </c>
      <c r="L5877" s="187">
        <f t="shared" si="197"/>
        <v>0</v>
      </c>
      <c r="M5877" s="187">
        <f t="shared" si="198"/>
        <v>0</v>
      </c>
      <c r="N5877" s="186"/>
      <c r="O5877" s="33"/>
      <c r="P5877" s="33"/>
      <c r="Q5877" s="33"/>
      <c r="R5877" s="33"/>
      <c r="S5877" s="42"/>
      <c r="T5877" s="2"/>
      <c r="U5877" s="2"/>
      <c r="V5877" s="2"/>
      <c r="W5877" s="2"/>
      <c r="X5877" s="55"/>
      <c r="Y5877" s="62"/>
      <c r="Z5877" s="62"/>
      <c r="AA5877" s="62"/>
      <c r="AB5877" s="62"/>
      <c r="AC5877" s="68"/>
      <c r="AD5877" s="2"/>
      <c r="AE5877" s="2"/>
      <c r="AF5877" s="2"/>
      <c r="AG5877" s="2"/>
      <c r="AH5877" s="55"/>
      <c r="AI5877" s="72"/>
      <c r="AJ5877" s="72"/>
      <c r="AK5877" s="72"/>
      <c r="AL5877" s="72"/>
      <c r="AM5877" s="80"/>
      <c r="AN5877" s="2"/>
      <c r="AO5877" s="2"/>
      <c r="AP5877" s="2"/>
      <c r="AQ5877" s="2"/>
      <c r="AR5877" s="55"/>
      <c r="AS5877" s="85"/>
      <c r="AT5877" s="85"/>
      <c r="AU5877" s="85"/>
      <c r="AV5877" s="85"/>
      <c r="AW5877" s="100"/>
      <c r="AX5877" s="2"/>
      <c r="AY5877" s="2"/>
      <c r="AZ5877" s="2"/>
      <c r="BA5877" s="2"/>
      <c r="BB5877" s="55"/>
      <c r="BC5877" s="105"/>
      <c r="BD5877" s="105"/>
      <c r="BE5877" s="105"/>
      <c r="BF5877" s="105"/>
      <c r="BG5877" s="109"/>
      <c r="BH5877" s="2"/>
      <c r="BI5877" s="2"/>
      <c r="BJ5877" s="2"/>
      <c r="BK5877" s="2"/>
      <c r="BL5877" s="55"/>
      <c r="BM5877" s="48"/>
      <c r="BN5877" s="48"/>
      <c r="BO5877" s="48"/>
      <c r="BP5877" s="48"/>
      <c r="BQ5877" s="117"/>
      <c r="BR5877" s="2"/>
      <c r="BS5877" s="2"/>
      <c r="BT5877" s="2"/>
      <c r="BU5877" s="2"/>
      <c r="BV5877" s="55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18" t="s">
        <v>5</v>
      </c>
      <c r="H5878" s="3">
        <v>2024</v>
      </c>
      <c r="I5878" s="20" t="s">
        <v>315</v>
      </c>
      <c r="J5878" s="184" t="s">
        <v>347</v>
      </c>
      <c r="K5878" s="184" t="s">
        <v>320</v>
      </c>
      <c r="L5878" s="187">
        <f t="shared" si="197"/>
        <v>0</v>
      </c>
      <c r="M5878" s="187">
        <f t="shared" si="198"/>
        <v>0</v>
      </c>
      <c r="N5878" s="186"/>
      <c r="O5878" s="33"/>
      <c r="P5878" s="33"/>
      <c r="Q5878" s="33"/>
      <c r="R5878" s="33"/>
      <c r="S5878" s="42"/>
      <c r="T5878" s="2"/>
      <c r="U5878" s="2"/>
      <c r="V5878" s="2"/>
      <c r="W5878" s="2"/>
      <c r="X5878" s="55"/>
      <c r="Y5878" s="62"/>
      <c r="Z5878" s="62"/>
      <c r="AA5878" s="62"/>
      <c r="AB5878" s="62"/>
      <c r="AC5878" s="68"/>
      <c r="AD5878" s="2"/>
      <c r="AE5878" s="2"/>
      <c r="AF5878" s="2"/>
      <c r="AG5878" s="2"/>
      <c r="AH5878" s="55"/>
      <c r="AI5878" s="72"/>
      <c r="AJ5878" s="72"/>
      <c r="AK5878" s="72"/>
      <c r="AL5878" s="72"/>
      <c r="AM5878" s="80"/>
      <c r="AN5878" s="2"/>
      <c r="AO5878" s="2"/>
      <c r="AP5878" s="2"/>
      <c r="AQ5878" s="2"/>
      <c r="AR5878" s="55"/>
      <c r="AS5878" s="85"/>
      <c r="AT5878" s="85"/>
      <c r="AU5878" s="85"/>
      <c r="AV5878" s="85"/>
      <c r="AW5878" s="100"/>
      <c r="AX5878" s="2"/>
      <c r="AY5878" s="2"/>
      <c r="AZ5878" s="2"/>
      <c r="BA5878" s="2"/>
      <c r="BB5878" s="55"/>
      <c r="BC5878" s="105"/>
      <c r="BD5878" s="105"/>
      <c r="BE5878" s="105"/>
      <c r="BF5878" s="105"/>
      <c r="BG5878" s="109"/>
      <c r="BH5878" s="2"/>
      <c r="BI5878" s="2"/>
      <c r="BJ5878" s="2"/>
      <c r="BK5878" s="2"/>
      <c r="BL5878" s="55"/>
      <c r="BM5878" s="48"/>
      <c r="BN5878" s="48"/>
      <c r="BO5878" s="48"/>
      <c r="BP5878" s="48"/>
      <c r="BQ5878" s="117"/>
      <c r="BR5878" s="2"/>
      <c r="BS5878" s="2"/>
      <c r="BT5878" s="2"/>
      <c r="BU5878" s="2"/>
      <c r="BV5878" s="55"/>
    </row>
    <row r="5879" spans="1:74" ht="28.8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18" t="s">
        <v>5</v>
      </c>
      <c r="H5879" s="3">
        <v>2024</v>
      </c>
      <c r="I5879" s="20" t="s">
        <v>315</v>
      </c>
      <c r="J5879" s="184" t="s">
        <v>296</v>
      </c>
      <c r="K5879" s="184" t="s">
        <v>321</v>
      </c>
      <c r="L5879" s="187">
        <f t="shared" si="197"/>
        <v>0</v>
      </c>
      <c r="M5879" s="187">
        <f t="shared" si="198"/>
        <v>0</v>
      </c>
      <c r="N5879" s="186"/>
      <c r="O5879" s="33"/>
      <c r="P5879" s="33"/>
      <c r="Q5879" s="33"/>
      <c r="R5879" s="33"/>
      <c r="S5879" s="42"/>
      <c r="T5879" s="2"/>
      <c r="U5879" s="2"/>
      <c r="V5879" s="2"/>
      <c r="W5879" s="2"/>
      <c r="X5879" s="55"/>
      <c r="Y5879" s="62"/>
      <c r="Z5879" s="62"/>
      <c r="AA5879" s="62"/>
      <c r="AB5879" s="62"/>
      <c r="AC5879" s="68"/>
      <c r="AD5879" s="2"/>
      <c r="AE5879" s="2"/>
      <c r="AF5879" s="2"/>
      <c r="AG5879" s="2"/>
      <c r="AH5879" s="55"/>
      <c r="AI5879" s="72"/>
      <c r="AJ5879" s="72"/>
      <c r="AK5879" s="72"/>
      <c r="AL5879" s="72"/>
      <c r="AM5879" s="80"/>
      <c r="AN5879" s="2"/>
      <c r="AO5879" s="2"/>
      <c r="AP5879" s="2"/>
      <c r="AQ5879" s="2"/>
      <c r="AR5879" s="55"/>
      <c r="AS5879" s="85"/>
      <c r="AT5879" s="85"/>
      <c r="AU5879" s="85"/>
      <c r="AV5879" s="85"/>
      <c r="AW5879" s="100"/>
      <c r="AX5879" s="2"/>
      <c r="AY5879" s="2"/>
      <c r="AZ5879" s="2"/>
      <c r="BA5879" s="2"/>
      <c r="BB5879" s="55"/>
      <c r="BC5879" s="105"/>
      <c r="BD5879" s="105"/>
      <c r="BE5879" s="105"/>
      <c r="BF5879" s="105"/>
      <c r="BG5879" s="109"/>
      <c r="BH5879" s="2"/>
      <c r="BI5879" s="2"/>
      <c r="BJ5879" s="2"/>
      <c r="BK5879" s="2"/>
      <c r="BL5879" s="55"/>
      <c r="BM5879" s="48"/>
      <c r="BN5879" s="48"/>
      <c r="BO5879" s="48"/>
      <c r="BP5879" s="48"/>
      <c r="BQ5879" s="117"/>
      <c r="BR5879" s="2"/>
      <c r="BS5879" s="2"/>
      <c r="BT5879" s="2"/>
      <c r="BU5879" s="2"/>
      <c r="BV5879" s="55"/>
    </row>
    <row r="5880" spans="1:74" ht="28.8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18" t="s">
        <v>5</v>
      </c>
      <c r="H5880" s="3">
        <v>2024</v>
      </c>
      <c r="I5880" s="20" t="s">
        <v>316</v>
      </c>
      <c r="J5880" s="184" t="s">
        <v>297</v>
      </c>
      <c r="K5880" s="184" t="s">
        <v>318</v>
      </c>
      <c r="L5880" s="187">
        <f t="shared" si="197"/>
        <v>0</v>
      </c>
      <c r="M5880" s="187">
        <f t="shared" si="198"/>
        <v>0</v>
      </c>
      <c r="N5880" s="186"/>
      <c r="O5880" s="33"/>
      <c r="P5880" s="33"/>
      <c r="Q5880" s="33"/>
      <c r="R5880" s="33"/>
      <c r="S5880" s="42"/>
      <c r="T5880" s="2"/>
      <c r="U5880" s="2"/>
      <c r="V5880" s="2"/>
      <c r="W5880" s="2"/>
      <c r="X5880" s="55"/>
      <c r="Y5880" s="62"/>
      <c r="Z5880" s="62"/>
      <c r="AA5880" s="62"/>
      <c r="AB5880" s="62"/>
      <c r="AC5880" s="68"/>
      <c r="AD5880" s="2"/>
      <c r="AE5880" s="2"/>
      <c r="AF5880" s="2"/>
      <c r="AG5880" s="2"/>
      <c r="AH5880" s="55"/>
      <c r="AI5880" s="72"/>
      <c r="AJ5880" s="72"/>
      <c r="AK5880" s="72"/>
      <c r="AL5880" s="72"/>
      <c r="AM5880" s="80"/>
      <c r="AN5880" s="2"/>
      <c r="AO5880" s="2"/>
      <c r="AP5880" s="2"/>
      <c r="AQ5880" s="2"/>
      <c r="AR5880" s="55"/>
      <c r="AS5880" s="85"/>
      <c r="AT5880" s="85"/>
      <c r="AU5880" s="85"/>
      <c r="AV5880" s="85"/>
      <c r="AW5880" s="100"/>
      <c r="AX5880" s="2"/>
      <c r="AY5880" s="2"/>
      <c r="AZ5880" s="2"/>
      <c r="BA5880" s="2"/>
      <c r="BB5880" s="55"/>
      <c r="BC5880" s="105"/>
      <c r="BD5880" s="105"/>
      <c r="BE5880" s="105"/>
      <c r="BF5880" s="105"/>
      <c r="BG5880" s="109"/>
      <c r="BH5880" s="2"/>
      <c r="BI5880" s="2"/>
      <c r="BJ5880" s="2"/>
      <c r="BK5880" s="2"/>
      <c r="BL5880" s="55"/>
      <c r="BM5880" s="48"/>
      <c r="BN5880" s="48"/>
      <c r="BO5880" s="48"/>
      <c r="BP5880" s="48"/>
      <c r="BQ5880" s="117"/>
      <c r="BR5880" s="2"/>
      <c r="BS5880" s="2"/>
      <c r="BT5880" s="2"/>
      <c r="BU5880" s="2"/>
      <c r="BV5880" s="55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18" t="s">
        <v>5</v>
      </c>
      <c r="H5881" s="3">
        <v>2024</v>
      </c>
      <c r="I5881" s="20" t="s">
        <v>316</v>
      </c>
      <c r="J5881" s="185" t="s">
        <v>348</v>
      </c>
      <c r="K5881" s="185" t="s">
        <v>320</v>
      </c>
      <c r="L5881" s="187">
        <f t="shared" si="197"/>
        <v>0</v>
      </c>
      <c r="M5881" s="187">
        <f t="shared" si="198"/>
        <v>0</v>
      </c>
      <c r="N5881" s="186"/>
      <c r="O5881" s="33"/>
      <c r="P5881" s="33"/>
      <c r="Q5881" s="33"/>
      <c r="R5881" s="33"/>
      <c r="S5881" s="42"/>
      <c r="T5881" s="2"/>
      <c r="U5881" s="2"/>
      <c r="V5881" s="2"/>
      <c r="W5881" s="2"/>
      <c r="X5881" s="55"/>
      <c r="Y5881" s="62"/>
      <c r="Z5881" s="62"/>
      <c r="AA5881" s="62"/>
      <c r="AB5881" s="62"/>
      <c r="AC5881" s="68"/>
      <c r="AD5881" s="2"/>
      <c r="AE5881" s="2"/>
      <c r="AF5881" s="2"/>
      <c r="AG5881" s="2"/>
      <c r="AH5881" s="55"/>
      <c r="AI5881" s="72"/>
      <c r="AJ5881" s="72"/>
      <c r="AK5881" s="72"/>
      <c r="AL5881" s="72"/>
      <c r="AM5881" s="80"/>
      <c r="AN5881" s="2"/>
      <c r="AO5881" s="2"/>
      <c r="AP5881" s="2"/>
      <c r="AQ5881" s="2"/>
      <c r="AR5881" s="55"/>
      <c r="AS5881" s="85"/>
      <c r="AT5881" s="85"/>
      <c r="AU5881" s="85"/>
      <c r="AV5881" s="85"/>
      <c r="AW5881" s="100"/>
      <c r="AX5881" s="2"/>
      <c r="AY5881" s="2"/>
      <c r="AZ5881" s="2"/>
      <c r="BA5881" s="2"/>
      <c r="BB5881" s="55"/>
      <c r="BC5881" s="105"/>
      <c r="BD5881" s="105"/>
      <c r="BE5881" s="105"/>
      <c r="BF5881" s="105"/>
      <c r="BG5881" s="109"/>
      <c r="BH5881" s="2"/>
      <c r="BI5881" s="2"/>
      <c r="BJ5881" s="2"/>
      <c r="BK5881" s="2"/>
      <c r="BL5881" s="55"/>
      <c r="BM5881" s="48"/>
      <c r="BN5881" s="48"/>
      <c r="BO5881" s="48"/>
      <c r="BP5881" s="48"/>
      <c r="BQ5881" s="117"/>
      <c r="BR5881" s="2"/>
      <c r="BS5881" s="2"/>
      <c r="BT5881" s="2"/>
      <c r="BU5881" s="2"/>
      <c r="BV5881" s="55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18" t="s">
        <v>5</v>
      </c>
      <c r="H5882" s="3">
        <v>2024</v>
      </c>
      <c r="I5882" s="20" t="s">
        <v>282</v>
      </c>
      <c r="J5882" s="184" t="s">
        <v>272</v>
      </c>
      <c r="K5882" s="184" t="s">
        <v>321</v>
      </c>
      <c r="L5882" s="187">
        <f t="shared" si="197"/>
        <v>1.2999999999999999E-2</v>
      </c>
      <c r="M5882" s="187">
        <f t="shared" si="198"/>
        <v>29.082999999999998</v>
      </c>
      <c r="N5882" s="186" t="s">
        <v>1200</v>
      </c>
      <c r="O5882" s="33"/>
      <c r="P5882" s="33"/>
      <c r="Q5882" s="33"/>
      <c r="R5882" s="33"/>
      <c r="S5882" s="42"/>
      <c r="T5882" s="2"/>
      <c r="U5882" s="2"/>
      <c r="V5882" s="2"/>
      <c r="W5882" s="2"/>
      <c r="X5882" s="55"/>
      <c r="Y5882" s="62"/>
      <c r="Z5882" s="62"/>
      <c r="AA5882" s="62"/>
      <c r="AB5882" s="62"/>
      <c r="AC5882" s="68"/>
      <c r="AD5882" s="2"/>
      <c r="AE5882" s="2"/>
      <c r="AF5882" s="2"/>
      <c r="AG5882" s="2"/>
      <c r="AH5882" s="55"/>
      <c r="AI5882" s="72"/>
      <c r="AJ5882" s="72"/>
      <c r="AK5882" s="72"/>
      <c r="AL5882" s="72"/>
      <c r="AM5882" s="80"/>
      <c r="AN5882" s="2"/>
      <c r="AO5882" s="2"/>
      <c r="AP5882" s="2"/>
      <c r="AQ5882" s="2"/>
      <c r="AR5882" s="55"/>
      <c r="AS5882" s="85"/>
      <c r="AT5882" s="85"/>
      <c r="AU5882" s="85"/>
      <c r="AV5882" s="85"/>
      <c r="AW5882" s="100"/>
      <c r="AX5882" s="2"/>
      <c r="AY5882" s="2"/>
      <c r="AZ5882" s="2"/>
      <c r="BA5882" s="2"/>
      <c r="BB5882" s="55"/>
      <c r="BC5882" s="105"/>
      <c r="BD5882" s="105"/>
      <c r="BE5882" s="105"/>
      <c r="BF5882" s="105"/>
      <c r="BG5882" s="109"/>
      <c r="BH5882" s="2"/>
      <c r="BI5882" s="2"/>
      <c r="BJ5882" s="2"/>
      <c r="BK5882" s="2"/>
      <c r="BL5882" s="55"/>
      <c r="BM5882" s="48"/>
      <c r="BN5882" s="48"/>
      <c r="BO5882" s="48"/>
      <c r="BP5882" s="48"/>
      <c r="BQ5882" s="117"/>
      <c r="BR5882" s="2" t="s">
        <v>1200</v>
      </c>
      <c r="BS5882" s="2"/>
      <c r="BT5882" s="2"/>
      <c r="BU5882" s="2">
        <v>1.2999999999999999E-2</v>
      </c>
      <c r="BV5882" s="55">
        <v>29.082999999999998</v>
      </c>
    </row>
    <row r="5883" spans="1:74" ht="57.6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18" t="s">
        <v>5</v>
      </c>
      <c r="H5883" s="3">
        <v>2024</v>
      </c>
      <c r="I5883" s="20" t="s">
        <v>282</v>
      </c>
      <c r="J5883" s="184" t="s">
        <v>273</v>
      </c>
      <c r="K5883" s="184" t="s">
        <v>321</v>
      </c>
      <c r="L5883" s="187">
        <f t="shared" si="197"/>
        <v>4.8000000000000001E-2</v>
      </c>
      <c r="M5883" s="187">
        <f t="shared" si="198"/>
        <v>114.99199999999999</v>
      </c>
      <c r="N5883" s="186" t="s">
        <v>1589</v>
      </c>
      <c r="O5883" s="33" t="s">
        <v>356</v>
      </c>
      <c r="P5883" s="33"/>
      <c r="Q5883" s="33"/>
      <c r="R5883" s="33">
        <v>1.4999999999999999E-2</v>
      </c>
      <c r="S5883" s="42">
        <v>35.238999999999997</v>
      </c>
      <c r="T5883" s="2"/>
      <c r="U5883" s="2" t="s">
        <v>386</v>
      </c>
      <c r="V5883" s="2"/>
      <c r="W5883" s="2">
        <v>5.0000000000000001E-3</v>
      </c>
      <c r="X5883" s="55">
        <v>10.529</v>
      </c>
      <c r="Y5883" s="62"/>
      <c r="Z5883" s="62"/>
      <c r="AA5883" s="62"/>
      <c r="AB5883" s="62"/>
      <c r="AC5883" s="68"/>
      <c r="AD5883" s="2"/>
      <c r="AE5883" s="2"/>
      <c r="AF5883" s="2"/>
      <c r="AG5883" s="2"/>
      <c r="AH5883" s="55"/>
      <c r="AI5883" s="72"/>
      <c r="AJ5883" s="72"/>
      <c r="AK5883" s="72" t="s">
        <v>535</v>
      </c>
      <c r="AL5883" s="72">
        <v>1.4999999999999999E-2</v>
      </c>
      <c r="AM5883" s="80">
        <v>40.140999999999998</v>
      </c>
      <c r="AN5883" s="2"/>
      <c r="AO5883" s="2"/>
      <c r="AP5883" s="2"/>
      <c r="AQ5883" s="2"/>
      <c r="AR5883" s="55"/>
      <c r="AS5883" s="85"/>
      <c r="AT5883" s="85"/>
      <c r="AU5883" s="85"/>
      <c r="AV5883" s="85"/>
      <c r="AW5883" s="100"/>
      <c r="AX5883" s="2"/>
      <c r="AY5883" s="2"/>
      <c r="AZ5883" s="2"/>
      <c r="BA5883" s="2"/>
      <c r="BB5883" s="55"/>
      <c r="BC5883" s="105"/>
      <c r="BD5883" s="105"/>
      <c r="BE5883" s="105"/>
      <c r="BF5883" s="105"/>
      <c r="BG5883" s="109"/>
      <c r="BH5883" s="2"/>
      <c r="BI5883" s="2"/>
      <c r="BJ5883" s="2"/>
      <c r="BK5883" s="2"/>
      <c r="BL5883" s="55"/>
      <c r="BM5883" s="48"/>
      <c r="BN5883" s="48"/>
      <c r="BO5883" s="48"/>
      <c r="BP5883" s="48"/>
      <c r="BQ5883" s="117"/>
      <c r="BR5883" s="2" t="s">
        <v>1200</v>
      </c>
      <c r="BS5883" s="2"/>
      <c r="BT5883" s="2"/>
      <c r="BU5883" s="2">
        <v>1.2999999999999999E-2</v>
      </c>
      <c r="BV5883" s="55">
        <v>29.082999999999998</v>
      </c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18" t="s">
        <v>5</v>
      </c>
      <c r="H5884" s="3">
        <v>2024</v>
      </c>
      <c r="I5884" s="20" t="s">
        <v>282</v>
      </c>
      <c r="J5884" s="184" t="s">
        <v>274</v>
      </c>
      <c r="K5884" s="184" t="s">
        <v>321</v>
      </c>
      <c r="L5884" s="187">
        <f t="shared" si="197"/>
        <v>1.5E-3</v>
      </c>
      <c r="M5884" s="187">
        <f t="shared" si="198"/>
        <v>1.7809999999999999</v>
      </c>
      <c r="N5884" s="186" t="s">
        <v>699</v>
      </c>
      <c r="O5884" s="33"/>
      <c r="P5884" s="33"/>
      <c r="Q5884" s="33"/>
      <c r="R5884" s="33"/>
      <c r="S5884" s="42"/>
      <c r="T5884" s="2"/>
      <c r="U5884" s="2"/>
      <c r="V5884" s="2"/>
      <c r="W5884" s="2"/>
      <c r="X5884" s="55"/>
      <c r="Y5884" s="62"/>
      <c r="Z5884" s="62"/>
      <c r="AA5884" s="62"/>
      <c r="AB5884" s="62"/>
      <c r="AC5884" s="68"/>
      <c r="AD5884" s="2"/>
      <c r="AE5884" s="2"/>
      <c r="AF5884" s="2"/>
      <c r="AG5884" s="2"/>
      <c r="AH5884" s="55"/>
      <c r="AI5884" s="72"/>
      <c r="AJ5884" s="72"/>
      <c r="AK5884" s="72"/>
      <c r="AL5884" s="72"/>
      <c r="AM5884" s="80"/>
      <c r="AN5884" s="2"/>
      <c r="AO5884" s="2"/>
      <c r="AP5884" s="2"/>
      <c r="AQ5884" s="2"/>
      <c r="AR5884" s="55"/>
      <c r="AS5884" s="85"/>
      <c r="AT5884" s="85"/>
      <c r="AU5884" s="85" t="s">
        <v>699</v>
      </c>
      <c r="AV5884" s="85">
        <v>1.5E-3</v>
      </c>
      <c r="AW5884" s="100">
        <v>1.7809999999999999</v>
      </c>
      <c r="AX5884" s="2"/>
      <c r="AY5884" s="2"/>
      <c r="AZ5884" s="2"/>
      <c r="BA5884" s="2"/>
      <c r="BB5884" s="55"/>
      <c r="BC5884" s="105"/>
      <c r="BD5884" s="105"/>
      <c r="BE5884" s="105"/>
      <c r="BF5884" s="105"/>
      <c r="BG5884" s="109"/>
      <c r="BH5884" s="2"/>
      <c r="BI5884" s="2"/>
      <c r="BJ5884" s="2"/>
      <c r="BK5884" s="2"/>
      <c r="BL5884" s="55"/>
      <c r="BM5884" s="48"/>
      <c r="BN5884" s="48"/>
      <c r="BO5884" s="48"/>
      <c r="BP5884" s="48"/>
      <c r="BQ5884" s="117"/>
      <c r="BR5884" s="2"/>
      <c r="BS5884" s="2"/>
      <c r="BT5884" s="2"/>
      <c r="BU5884" s="2"/>
      <c r="BV5884" s="55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18" t="s">
        <v>5</v>
      </c>
      <c r="H5885" s="3">
        <v>2024</v>
      </c>
      <c r="I5885" s="20" t="s">
        <v>282</v>
      </c>
      <c r="J5885" s="184" t="s">
        <v>275</v>
      </c>
      <c r="K5885" s="184" t="s">
        <v>321</v>
      </c>
      <c r="L5885" s="187">
        <f t="shared" si="197"/>
        <v>5.0000000000000001E-3</v>
      </c>
      <c r="M5885" s="187">
        <f t="shared" si="198"/>
        <v>5.5519999999999996</v>
      </c>
      <c r="N5885" s="186" t="s">
        <v>650</v>
      </c>
      <c r="O5885" s="33"/>
      <c r="P5885" s="33"/>
      <c r="Q5885" s="33"/>
      <c r="R5885" s="33"/>
      <c r="S5885" s="42"/>
      <c r="T5885" s="2"/>
      <c r="U5885" s="2"/>
      <c r="V5885" s="2"/>
      <c r="W5885" s="2"/>
      <c r="X5885" s="55"/>
      <c r="Y5885" s="62"/>
      <c r="Z5885" s="62"/>
      <c r="AA5885" s="62"/>
      <c r="AB5885" s="62"/>
      <c r="AC5885" s="68"/>
      <c r="AD5885" s="2"/>
      <c r="AE5885" s="2"/>
      <c r="AF5885" s="2"/>
      <c r="AG5885" s="2"/>
      <c r="AH5885" s="55"/>
      <c r="AI5885" s="72"/>
      <c r="AJ5885" s="72"/>
      <c r="AK5885" s="72"/>
      <c r="AL5885" s="72"/>
      <c r="AM5885" s="80"/>
      <c r="AN5885" s="2"/>
      <c r="AO5885" s="2"/>
      <c r="AP5885" s="2" t="s">
        <v>650</v>
      </c>
      <c r="AQ5885" s="2">
        <v>5.0000000000000001E-3</v>
      </c>
      <c r="AR5885" s="55">
        <v>5.5519999999999996</v>
      </c>
      <c r="AS5885" s="85"/>
      <c r="AT5885" s="85"/>
      <c r="AU5885" s="85"/>
      <c r="AV5885" s="85"/>
      <c r="AW5885" s="100"/>
      <c r="AX5885" s="2"/>
      <c r="AY5885" s="2"/>
      <c r="AZ5885" s="2"/>
      <c r="BA5885" s="2"/>
      <c r="BB5885" s="55"/>
      <c r="BC5885" s="105"/>
      <c r="BD5885" s="105"/>
      <c r="BE5885" s="105"/>
      <c r="BF5885" s="105"/>
      <c r="BG5885" s="109"/>
      <c r="BH5885" s="2"/>
      <c r="BI5885" s="2"/>
      <c r="BJ5885" s="2"/>
      <c r="BK5885" s="2"/>
      <c r="BL5885" s="55"/>
      <c r="BM5885" s="48"/>
      <c r="BN5885" s="48"/>
      <c r="BO5885" s="48"/>
      <c r="BP5885" s="48"/>
      <c r="BQ5885" s="117"/>
      <c r="BR5885" s="2"/>
      <c r="BS5885" s="2"/>
      <c r="BT5885" s="2"/>
      <c r="BU5885" s="2"/>
      <c r="BV5885" s="55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18" t="s">
        <v>5</v>
      </c>
      <c r="H5886" s="3">
        <v>2024</v>
      </c>
      <c r="I5886" s="20" t="s">
        <v>282</v>
      </c>
      <c r="J5886" s="184" t="s">
        <v>276</v>
      </c>
      <c r="K5886" s="184" t="s">
        <v>320</v>
      </c>
      <c r="L5886" s="187">
        <f t="shared" si="197"/>
        <v>0</v>
      </c>
      <c r="M5886" s="187">
        <f t="shared" si="198"/>
        <v>0</v>
      </c>
      <c r="N5886" s="186"/>
      <c r="O5886" s="33"/>
      <c r="P5886" s="33"/>
      <c r="Q5886" s="33"/>
      <c r="R5886" s="33"/>
      <c r="S5886" s="42"/>
      <c r="T5886" s="2"/>
      <c r="U5886" s="2"/>
      <c r="V5886" s="2"/>
      <c r="W5886" s="2"/>
      <c r="X5886" s="55"/>
      <c r="Y5886" s="62"/>
      <c r="Z5886" s="62"/>
      <c r="AA5886" s="62"/>
      <c r="AB5886" s="62"/>
      <c r="AC5886" s="68"/>
      <c r="AD5886" s="2"/>
      <c r="AE5886" s="2"/>
      <c r="AF5886" s="2"/>
      <c r="AG5886" s="2"/>
      <c r="AH5886" s="55"/>
      <c r="AI5886" s="72"/>
      <c r="AJ5886" s="72"/>
      <c r="AK5886" s="72"/>
      <c r="AL5886" s="72"/>
      <c r="AM5886" s="80"/>
      <c r="AN5886" s="2"/>
      <c r="AO5886" s="2"/>
      <c r="AP5886" s="2"/>
      <c r="AQ5886" s="2"/>
      <c r="AR5886" s="55"/>
      <c r="AS5886" s="85"/>
      <c r="AT5886" s="85"/>
      <c r="AU5886" s="85"/>
      <c r="AV5886" s="85"/>
      <c r="AW5886" s="100"/>
      <c r="AX5886" s="2"/>
      <c r="AY5886" s="2"/>
      <c r="AZ5886" s="2"/>
      <c r="BA5886" s="2"/>
      <c r="BB5886" s="55"/>
      <c r="BC5886" s="105"/>
      <c r="BD5886" s="105"/>
      <c r="BE5886" s="105"/>
      <c r="BF5886" s="105"/>
      <c r="BG5886" s="109"/>
      <c r="BH5886" s="2"/>
      <c r="BI5886" s="2"/>
      <c r="BJ5886" s="2"/>
      <c r="BK5886" s="2"/>
      <c r="BL5886" s="55"/>
      <c r="BM5886" s="48"/>
      <c r="BN5886" s="48"/>
      <c r="BO5886" s="48"/>
      <c r="BP5886" s="48"/>
      <c r="BQ5886" s="117"/>
      <c r="BR5886" s="2"/>
      <c r="BS5886" s="2"/>
      <c r="BT5886" s="2"/>
      <c r="BU5886" s="2"/>
      <c r="BV5886" s="55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18" t="s">
        <v>5</v>
      </c>
      <c r="H5887" s="3">
        <v>2024</v>
      </c>
      <c r="I5887" s="20" t="s">
        <v>282</v>
      </c>
      <c r="J5887" s="184" t="s">
        <v>277</v>
      </c>
      <c r="K5887" s="184" t="s">
        <v>320</v>
      </c>
      <c r="L5887" s="187">
        <f t="shared" si="197"/>
        <v>0</v>
      </c>
      <c r="M5887" s="187">
        <f t="shared" si="198"/>
        <v>0</v>
      </c>
      <c r="N5887" s="186"/>
      <c r="O5887" s="33"/>
      <c r="P5887" s="33"/>
      <c r="Q5887" s="33"/>
      <c r="R5887" s="33"/>
      <c r="S5887" s="42"/>
      <c r="T5887" s="2"/>
      <c r="U5887" s="2"/>
      <c r="V5887" s="2"/>
      <c r="W5887" s="2"/>
      <c r="X5887" s="55"/>
      <c r="Y5887" s="62"/>
      <c r="Z5887" s="62"/>
      <c r="AA5887" s="62"/>
      <c r="AB5887" s="62"/>
      <c r="AC5887" s="68"/>
      <c r="AD5887" s="2"/>
      <c r="AE5887" s="2"/>
      <c r="AF5887" s="2"/>
      <c r="AG5887" s="2"/>
      <c r="AH5887" s="55"/>
      <c r="AI5887" s="72"/>
      <c r="AJ5887" s="72"/>
      <c r="AK5887" s="72"/>
      <c r="AL5887" s="72"/>
      <c r="AM5887" s="80"/>
      <c r="AN5887" s="2"/>
      <c r="AO5887" s="2"/>
      <c r="AP5887" s="2"/>
      <c r="AQ5887" s="2"/>
      <c r="AR5887" s="55"/>
      <c r="AS5887" s="85"/>
      <c r="AT5887" s="85"/>
      <c r="AU5887" s="85"/>
      <c r="AV5887" s="85"/>
      <c r="AW5887" s="100"/>
      <c r="AX5887" s="2"/>
      <c r="AY5887" s="2"/>
      <c r="AZ5887" s="2"/>
      <c r="BA5887" s="2"/>
      <c r="BB5887" s="55"/>
      <c r="BC5887" s="105"/>
      <c r="BD5887" s="105"/>
      <c r="BE5887" s="105"/>
      <c r="BF5887" s="105"/>
      <c r="BG5887" s="109"/>
      <c r="BH5887" s="2"/>
      <c r="BI5887" s="2"/>
      <c r="BJ5887" s="2"/>
      <c r="BK5887" s="2"/>
      <c r="BL5887" s="55"/>
      <c r="BM5887" s="48"/>
      <c r="BN5887" s="48"/>
      <c r="BO5887" s="48"/>
      <c r="BP5887" s="48"/>
      <c r="BQ5887" s="117"/>
      <c r="BR5887" s="2"/>
      <c r="BS5887" s="2"/>
      <c r="BT5887" s="2"/>
      <c r="BU5887" s="2"/>
      <c r="BV5887" s="55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18" t="s">
        <v>5</v>
      </c>
      <c r="H5888" s="3">
        <v>2024</v>
      </c>
      <c r="I5888" s="20" t="s">
        <v>283</v>
      </c>
      <c r="J5888" s="184" t="s">
        <v>298</v>
      </c>
      <c r="K5888" s="184" t="s">
        <v>321</v>
      </c>
      <c r="L5888" s="187">
        <f t="shared" si="197"/>
        <v>0</v>
      </c>
      <c r="M5888" s="187">
        <f t="shared" si="198"/>
        <v>0</v>
      </c>
      <c r="N5888" s="186"/>
      <c r="O5888" s="33"/>
      <c r="P5888" s="33"/>
      <c r="Q5888" s="33"/>
      <c r="R5888" s="33"/>
      <c r="S5888" s="42"/>
      <c r="T5888" s="2"/>
      <c r="U5888" s="2"/>
      <c r="V5888" s="2"/>
      <c r="W5888" s="2"/>
      <c r="X5888" s="55"/>
      <c r="Y5888" s="62"/>
      <c r="Z5888" s="62"/>
      <c r="AA5888" s="62"/>
      <c r="AB5888" s="62"/>
      <c r="AC5888" s="68"/>
      <c r="AD5888" s="2"/>
      <c r="AE5888" s="2"/>
      <c r="AF5888" s="2"/>
      <c r="AG5888" s="2"/>
      <c r="AH5888" s="55"/>
      <c r="AI5888" s="72"/>
      <c r="AJ5888" s="72"/>
      <c r="AK5888" s="72"/>
      <c r="AL5888" s="72"/>
      <c r="AM5888" s="80"/>
      <c r="AN5888" s="2"/>
      <c r="AO5888" s="2"/>
      <c r="AP5888" s="2"/>
      <c r="AQ5888" s="2"/>
      <c r="AR5888" s="55"/>
      <c r="AS5888" s="85"/>
      <c r="AT5888" s="85"/>
      <c r="AU5888" s="85"/>
      <c r="AV5888" s="85"/>
      <c r="AW5888" s="100"/>
      <c r="AX5888" s="2"/>
      <c r="AY5888" s="2"/>
      <c r="AZ5888" s="2"/>
      <c r="BA5888" s="2"/>
      <c r="BB5888" s="55"/>
      <c r="BC5888" s="105"/>
      <c r="BD5888" s="105"/>
      <c r="BE5888" s="105"/>
      <c r="BF5888" s="105"/>
      <c r="BG5888" s="109"/>
      <c r="BH5888" s="2"/>
      <c r="BI5888" s="2"/>
      <c r="BJ5888" s="2"/>
      <c r="BK5888" s="2"/>
      <c r="BL5888" s="55"/>
      <c r="BM5888" s="48"/>
      <c r="BN5888" s="48"/>
      <c r="BO5888" s="48"/>
      <c r="BP5888" s="48"/>
      <c r="BQ5888" s="117"/>
      <c r="BR5888" s="2"/>
      <c r="BS5888" s="2"/>
      <c r="BT5888" s="2"/>
      <c r="BU5888" s="2"/>
      <c r="BV5888" s="55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18" t="s">
        <v>5</v>
      </c>
      <c r="H5889" s="3">
        <v>2024</v>
      </c>
      <c r="I5889" s="20" t="s">
        <v>283</v>
      </c>
      <c r="J5889" s="184" t="s">
        <v>278</v>
      </c>
      <c r="K5889" s="184" t="s">
        <v>320</v>
      </c>
      <c r="L5889" s="187">
        <f t="shared" si="197"/>
        <v>0</v>
      </c>
      <c r="M5889" s="187">
        <f t="shared" si="198"/>
        <v>0</v>
      </c>
      <c r="N5889" s="186"/>
      <c r="O5889" s="33"/>
      <c r="P5889" s="33"/>
      <c r="Q5889" s="33"/>
      <c r="R5889" s="33"/>
      <c r="S5889" s="42"/>
      <c r="T5889" s="2"/>
      <c r="U5889" s="2"/>
      <c r="V5889" s="2"/>
      <c r="W5889" s="2"/>
      <c r="X5889" s="55"/>
      <c r="Y5889" s="62"/>
      <c r="Z5889" s="62"/>
      <c r="AA5889" s="62"/>
      <c r="AB5889" s="62"/>
      <c r="AC5889" s="68"/>
      <c r="AD5889" s="2"/>
      <c r="AE5889" s="2"/>
      <c r="AF5889" s="2"/>
      <c r="AG5889" s="2"/>
      <c r="AH5889" s="55"/>
      <c r="AI5889" s="72"/>
      <c r="AJ5889" s="72"/>
      <c r="AK5889" s="72"/>
      <c r="AL5889" s="72"/>
      <c r="AM5889" s="80"/>
      <c r="AN5889" s="2"/>
      <c r="AO5889" s="2"/>
      <c r="AP5889" s="2"/>
      <c r="AQ5889" s="2"/>
      <c r="AR5889" s="55"/>
      <c r="AS5889" s="85"/>
      <c r="AT5889" s="85"/>
      <c r="AU5889" s="85"/>
      <c r="AV5889" s="85"/>
      <c r="AW5889" s="100"/>
      <c r="AX5889" s="2"/>
      <c r="AY5889" s="2"/>
      <c r="AZ5889" s="2"/>
      <c r="BA5889" s="2"/>
      <c r="BB5889" s="55"/>
      <c r="BC5889" s="105"/>
      <c r="BD5889" s="105"/>
      <c r="BE5889" s="105"/>
      <c r="BF5889" s="105"/>
      <c r="BG5889" s="109"/>
      <c r="BH5889" s="2"/>
      <c r="BI5889" s="2"/>
      <c r="BJ5889" s="2"/>
      <c r="BK5889" s="2"/>
      <c r="BL5889" s="55"/>
      <c r="BM5889" s="48"/>
      <c r="BN5889" s="48"/>
      <c r="BO5889" s="48"/>
      <c r="BP5889" s="48"/>
      <c r="BQ5889" s="117"/>
      <c r="BR5889" s="2"/>
      <c r="BS5889" s="2"/>
      <c r="BT5889" s="2"/>
      <c r="BU5889" s="2"/>
      <c r="BV5889" s="55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18" t="s">
        <v>5</v>
      </c>
      <c r="H5890" s="3">
        <v>2024</v>
      </c>
      <c r="I5890" s="20" t="s">
        <v>283</v>
      </c>
      <c r="J5890" s="184" t="s">
        <v>279</v>
      </c>
      <c r="K5890" s="184" t="s">
        <v>320</v>
      </c>
      <c r="L5890" s="187">
        <f t="shared" si="197"/>
        <v>0</v>
      </c>
      <c r="M5890" s="187">
        <f t="shared" si="198"/>
        <v>0</v>
      </c>
      <c r="N5890" s="186"/>
      <c r="O5890" s="33"/>
      <c r="P5890" s="33"/>
      <c r="Q5890" s="33"/>
      <c r="R5890" s="33"/>
      <c r="S5890" s="42"/>
      <c r="T5890" s="2"/>
      <c r="U5890" s="2"/>
      <c r="V5890" s="2"/>
      <c r="W5890" s="2"/>
      <c r="X5890" s="55"/>
      <c r="Y5890" s="62"/>
      <c r="Z5890" s="62"/>
      <c r="AA5890" s="62"/>
      <c r="AB5890" s="62"/>
      <c r="AC5890" s="68"/>
      <c r="AD5890" s="2"/>
      <c r="AE5890" s="2"/>
      <c r="AF5890" s="2"/>
      <c r="AG5890" s="2"/>
      <c r="AH5890" s="55"/>
      <c r="AI5890" s="72"/>
      <c r="AJ5890" s="72"/>
      <c r="AK5890" s="72"/>
      <c r="AL5890" s="72"/>
      <c r="AM5890" s="80"/>
      <c r="AN5890" s="2"/>
      <c r="AO5890" s="2"/>
      <c r="AP5890" s="2"/>
      <c r="AQ5890" s="2"/>
      <c r="AR5890" s="55"/>
      <c r="AS5890" s="85"/>
      <c r="AT5890" s="85"/>
      <c r="AU5890" s="85"/>
      <c r="AV5890" s="85"/>
      <c r="AW5890" s="100"/>
      <c r="AX5890" s="2"/>
      <c r="AY5890" s="2"/>
      <c r="AZ5890" s="2"/>
      <c r="BA5890" s="2"/>
      <c r="BB5890" s="55"/>
      <c r="BC5890" s="105"/>
      <c r="BD5890" s="105"/>
      <c r="BE5890" s="105"/>
      <c r="BF5890" s="105"/>
      <c r="BG5890" s="109"/>
      <c r="BH5890" s="2"/>
      <c r="BI5890" s="2"/>
      <c r="BJ5890" s="2"/>
      <c r="BK5890" s="2"/>
      <c r="BL5890" s="55"/>
      <c r="BM5890" s="48"/>
      <c r="BN5890" s="48"/>
      <c r="BO5890" s="48"/>
      <c r="BP5890" s="48"/>
      <c r="BQ5890" s="117"/>
      <c r="BR5890" s="2"/>
      <c r="BS5890" s="2"/>
      <c r="BT5890" s="2"/>
      <c r="BU5890" s="2"/>
      <c r="BV5890" s="55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18" t="s">
        <v>5</v>
      </c>
      <c r="H5891" s="3">
        <v>2024</v>
      </c>
      <c r="I5891" s="20" t="s">
        <v>286</v>
      </c>
      <c r="J5891" s="184" t="s">
        <v>280</v>
      </c>
      <c r="K5891" s="184" t="s">
        <v>319</v>
      </c>
      <c r="L5891" s="187">
        <f t="shared" si="197"/>
        <v>0</v>
      </c>
      <c r="M5891" s="187">
        <f t="shared" si="198"/>
        <v>0</v>
      </c>
      <c r="N5891" s="186"/>
      <c r="O5891" s="33"/>
      <c r="P5891" s="33"/>
      <c r="Q5891" s="33"/>
      <c r="R5891" s="33"/>
      <c r="S5891" s="42"/>
      <c r="T5891" s="2"/>
      <c r="U5891" s="2"/>
      <c r="V5891" s="2"/>
      <c r="W5891" s="2"/>
      <c r="X5891" s="55"/>
      <c r="Y5891" s="62"/>
      <c r="Z5891" s="62"/>
      <c r="AA5891" s="62"/>
      <c r="AB5891" s="62"/>
      <c r="AC5891" s="68"/>
      <c r="AD5891" s="2"/>
      <c r="AE5891" s="2"/>
      <c r="AF5891" s="2"/>
      <c r="AG5891" s="2"/>
      <c r="AH5891" s="55"/>
      <c r="AI5891" s="72"/>
      <c r="AJ5891" s="72"/>
      <c r="AK5891" s="72"/>
      <c r="AL5891" s="72"/>
      <c r="AM5891" s="80"/>
      <c r="AN5891" s="2"/>
      <c r="AO5891" s="2"/>
      <c r="AP5891" s="2"/>
      <c r="AQ5891" s="2"/>
      <c r="AR5891" s="55"/>
      <c r="AS5891" s="85"/>
      <c r="AT5891" s="85"/>
      <c r="AU5891" s="85"/>
      <c r="AV5891" s="85"/>
      <c r="AW5891" s="100"/>
      <c r="AX5891" s="2"/>
      <c r="AY5891" s="2"/>
      <c r="AZ5891" s="2"/>
      <c r="BA5891" s="2"/>
      <c r="BB5891" s="55"/>
      <c r="BC5891" s="105"/>
      <c r="BD5891" s="105"/>
      <c r="BE5891" s="105"/>
      <c r="BF5891" s="105"/>
      <c r="BG5891" s="109"/>
      <c r="BH5891" s="2"/>
      <c r="BI5891" s="2"/>
      <c r="BJ5891" s="2"/>
      <c r="BK5891" s="2"/>
      <c r="BL5891" s="55"/>
      <c r="BM5891" s="48"/>
      <c r="BN5891" s="48"/>
      <c r="BO5891" s="48"/>
      <c r="BP5891" s="48"/>
      <c r="BQ5891" s="117"/>
      <c r="BR5891" s="2"/>
      <c r="BS5891" s="2"/>
      <c r="BT5891" s="2"/>
      <c r="BU5891" s="2"/>
      <c r="BV5891" s="55"/>
    </row>
    <row r="5892" spans="1:74" hidden="1" x14ac:dyDescent="0.3">
      <c r="A5892" s="2" t="s">
        <v>209</v>
      </c>
      <c r="B5892" s="2" t="s">
        <v>2</v>
      </c>
      <c r="C5892" s="2" t="s">
        <v>3</v>
      </c>
      <c r="D5892" s="2" t="s">
        <v>210</v>
      </c>
      <c r="E5892" s="5" t="s">
        <v>211</v>
      </c>
      <c r="F5892" s="3"/>
      <c r="G5892" s="18" t="s">
        <v>5</v>
      </c>
      <c r="H5892" s="3">
        <v>2024</v>
      </c>
      <c r="I5892" s="20" t="s">
        <v>286</v>
      </c>
      <c r="J5892" s="184" t="s">
        <v>281</v>
      </c>
      <c r="K5892" s="184" t="s">
        <v>319</v>
      </c>
      <c r="L5892" s="187">
        <f t="shared" si="197"/>
        <v>0</v>
      </c>
      <c r="M5892" s="187">
        <f t="shared" si="198"/>
        <v>3.2829999999999999</v>
      </c>
      <c r="N5892" s="186" t="s">
        <v>411</v>
      </c>
      <c r="O5892" s="33"/>
      <c r="P5892" s="33"/>
      <c r="Q5892" s="33"/>
      <c r="R5892" s="33"/>
      <c r="S5892" s="42"/>
      <c r="T5892" s="2" t="s">
        <v>411</v>
      </c>
      <c r="U5892" s="2"/>
      <c r="V5892" s="2"/>
      <c r="W5892" s="2"/>
      <c r="X5892" s="55">
        <v>3.2829999999999999</v>
      </c>
      <c r="Y5892" s="62"/>
      <c r="Z5892" s="62"/>
      <c r="AA5892" s="62"/>
      <c r="AB5892" s="62"/>
      <c r="AC5892" s="68"/>
      <c r="AD5892" s="2"/>
      <c r="AE5892" s="2"/>
      <c r="AF5892" s="2"/>
      <c r="AG5892" s="2"/>
      <c r="AH5892" s="55"/>
      <c r="AI5892" s="72"/>
      <c r="AJ5892" s="72"/>
      <c r="AK5892" s="72"/>
      <c r="AL5892" s="72"/>
      <c r="AM5892" s="80"/>
      <c r="AN5892" s="2"/>
      <c r="AO5892" s="2"/>
      <c r="AP5892" s="2"/>
      <c r="AQ5892" s="2"/>
      <c r="AR5892" s="55"/>
      <c r="AS5892" s="85"/>
      <c r="AT5892" s="85"/>
      <c r="AU5892" s="85"/>
      <c r="AV5892" s="85"/>
      <c r="AW5892" s="100"/>
      <c r="AX5892" s="2"/>
      <c r="AY5892" s="2"/>
      <c r="AZ5892" s="2"/>
      <c r="BA5892" s="2"/>
      <c r="BB5892" s="55"/>
      <c r="BC5892" s="105"/>
      <c r="BD5892" s="105"/>
      <c r="BE5892" s="105"/>
      <c r="BF5892" s="105"/>
      <c r="BG5892" s="109"/>
      <c r="BH5892" s="2"/>
      <c r="BI5892" s="2"/>
      <c r="BJ5892" s="2"/>
      <c r="BK5892" s="2"/>
      <c r="BL5892" s="55"/>
      <c r="BM5892" s="48"/>
      <c r="BN5892" s="48"/>
      <c r="BO5892" s="48"/>
      <c r="BP5892" s="48"/>
      <c r="BQ5892" s="117"/>
      <c r="BR5892" s="2"/>
      <c r="BS5892" s="2"/>
      <c r="BT5892" s="2"/>
      <c r="BU5892" s="2"/>
      <c r="BV5892" s="55"/>
    </row>
    <row r="5893" spans="1:74" s="13" customFormat="1" hidden="1" x14ac:dyDescent="0.3">
      <c r="A5893" s="12" t="s">
        <v>209</v>
      </c>
      <c r="B5893" s="12" t="s">
        <v>2</v>
      </c>
      <c r="C5893" s="12" t="s">
        <v>3</v>
      </c>
      <c r="D5893" s="12" t="s">
        <v>210</v>
      </c>
      <c r="E5893" s="6" t="s">
        <v>211</v>
      </c>
      <c r="F5893" s="7"/>
      <c r="G5893" s="19" t="s">
        <v>5</v>
      </c>
      <c r="H5893" s="7">
        <v>2024</v>
      </c>
      <c r="I5893" s="21"/>
      <c r="J5893" s="12" t="s">
        <v>314</v>
      </c>
      <c r="K5893" s="12"/>
      <c r="L5893" s="147"/>
      <c r="M5893" s="147">
        <f>SUM(M5855:M5892)</f>
        <v>198.89099999999996</v>
      </c>
      <c r="N5893" s="183"/>
      <c r="O5893" s="12"/>
      <c r="P5893" s="12"/>
      <c r="Q5893" s="12"/>
      <c r="R5893" s="12"/>
      <c r="S5893" s="47">
        <f>SUM(S5855:S5892)</f>
        <v>35.238999999999997</v>
      </c>
      <c r="T5893" s="12"/>
      <c r="U5893" s="12"/>
      <c r="V5893" s="12"/>
      <c r="W5893" s="12"/>
      <c r="X5893" s="47">
        <f>SUM(X5855:X5892)</f>
        <v>13.811999999999999</v>
      </c>
      <c r="Y5893" s="12"/>
      <c r="Z5893" s="12"/>
      <c r="AA5893" s="12"/>
      <c r="AB5893" s="12"/>
      <c r="AC5893" s="47">
        <f>SUM(AC5855:AC5892)</f>
        <v>0</v>
      </c>
      <c r="AD5893" s="12"/>
      <c r="AE5893" s="12"/>
      <c r="AF5893" s="12"/>
      <c r="AG5893" s="12"/>
      <c r="AH5893" s="47">
        <f>SUM(AH5855:AH5892)</f>
        <v>0</v>
      </c>
      <c r="AI5893" s="12"/>
      <c r="AJ5893" s="12"/>
      <c r="AK5893" s="12"/>
      <c r="AL5893" s="12"/>
      <c r="AM5893" s="47">
        <f>SUM(AM5855:AM5892)</f>
        <v>40.140999999999998</v>
      </c>
      <c r="AN5893" s="12"/>
      <c r="AO5893" s="12"/>
      <c r="AP5893" s="12"/>
      <c r="AQ5893" s="12"/>
      <c r="AR5893" s="47">
        <f>SUM(AR5855:AR5892)</f>
        <v>5.5519999999999996</v>
      </c>
      <c r="AS5893" s="12"/>
      <c r="AT5893" s="12"/>
      <c r="AU5893" s="12"/>
      <c r="AV5893" s="12"/>
      <c r="AW5893" s="47">
        <f>SUM(AW5855:AW5892)</f>
        <v>1.7809999999999999</v>
      </c>
      <c r="AX5893" s="12"/>
      <c r="AY5893" s="12"/>
      <c r="AZ5893" s="12"/>
      <c r="BA5893" s="12"/>
      <c r="BB5893" s="47">
        <f>SUM(BB5855:BB5892)</f>
        <v>0</v>
      </c>
      <c r="BC5893" s="12"/>
      <c r="BD5893" s="12"/>
      <c r="BE5893" s="12"/>
      <c r="BF5893" s="12"/>
      <c r="BG5893" s="47">
        <f>SUM(BG5855:BG5892)</f>
        <v>0</v>
      </c>
      <c r="BH5893" s="12"/>
      <c r="BI5893" s="12"/>
      <c r="BJ5893" s="12"/>
      <c r="BK5893" s="12"/>
      <c r="BL5893" s="47">
        <f>SUM(BL5855:BL5892)</f>
        <v>44.2</v>
      </c>
      <c r="BM5893" s="12"/>
      <c r="BN5893" s="12"/>
      <c r="BO5893" s="12"/>
      <c r="BP5893" s="12"/>
      <c r="BQ5893" s="47">
        <f>SUM(BQ5855:BQ5892)</f>
        <v>0</v>
      </c>
      <c r="BR5893" s="12"/>
      <c r="BS5893" s="12"/>
      <c r="BT5893" s="12"/>
      <c r="BU5893" s="12"/>
      <c r="BV5893" s="47">
        <f>SUM(BV5855:BV5892)</f>
        <v>58.165999999999997</v>
      </c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18" t="s">
        <v>5</v>
      </c>
      <c r="H5894" s="3">
        <v>2024</v>
      </c>
      <c r="I5894" s="20" t="s">
        <v>287</v>
      </c>
      <c r="J5894" s="184" t="s">
        <v>267</v>
      </c>
      <c r="K5894" s="184" t="s">
        <v>318</v>
      </c>
      <c r="L5894" s="187">
        <f t="shared" ref="L5894:L5957" si="199">SUM(R5894,W5894,AB5894,AG5894,AL5894,AQ5894,AV5894,BA5894,BF5894,BK5894,BP5894,BU5894)</f>
        <v>0</v>
      </c>
      <c r="M5894" s="187">
        <f t="shared" ref="M5894:M5957" si="200">SUM(S5894,X5894,AC5894,AH5894,AM5894,AR5894,AW5894,BB5894,BG5894,BL5894,BQ5894,BV5894)</f>
        <v>0</v>
      </c>
      <c r="N5894" s="186"/>
      <c r="O5894" s="33"/>
      <c r="P5894" s="33"/>
      <c r="Q5894" s="33"/>
      <c r="R5894" s="33"/>
      <c r="S5894" s="42"/>
      <c r="T5894" s="2"/>
      <c r="U5894" s="2"/>
      <c r="V5894" s="2"/>
      <c r="W5894" s="2"/>
      <c r="X5894" s="55"/>
      <c r="Y5894" s="62"/>
      <c r="Z5894" s="62"/>
      <c r="AA5894" s="62"/>
      <c r="AB5894" s="62"/>
      <c r="AC5894" s="68"/>
      <c r="AD5894" s="2"/>
      <c r="AE5894" s="2"/>
      <c r="AF5894" s="2"/>
      <c r="AG5894" s="2"/>
      <c r="AH5894" s="55"/>
      <c r="AI5894" s="72"/>
      <c r="AJ5894" s="72"/>
      <c r="AK5894" s="72"/>
      <c r="AL5894" s="72"/>
      <c r="AM5894" s="80"/>
      <c r="AN5894" s="2"/>
      <c r="AO5894" s="2"/>
      <c r="AP5894" s="2"/>
      <c r="AQ5894" s="2"/>
      <c r="AR5894" s="55"/>
      <c r="AS5894" s="85"/>
      <c r="AT5894" s="85"/>
      <c r="AU5894" s="85"/>
      <c r="AV5894" s="85"/>
      <c r="AW5894" s="100"/>
      <c r="AX5894" s="2"/>
      <c r="AY5894" s="2"/>
      <c r="AZ5894" s="2"/>
      <c r="BA5894" s="2"/>
      <c r="BB5894" s="55"/>
      <c r="BC5894" s="105"/>
      <c r="BD5894" s="105"/>
      <c r="BE5894" s="105"/>
      <c r="BF5894" s="105"/>
      <c r="BG5894" s="109"/>
      <c r="BH5894" s="2"/>
      <c r="BI5894" s="2"/>
      <c r="BJ5894" s="2"/>
      <c r="BK5894" s="2"/>
      <c r="BL5894" s="55"/>
      <c r="BM5894" s="48"/>
      <c r="BN5894" s="48"/>
      <c r="BO5894" s="48"/>
      <c r="BP5894" s="48"/>
      <c r="BQ5894" s="117"/>
      <c r="BR5894" s="2"/>
      <c r="BS5894" s="2"/>
      <c r="BT5894" s="2"/>
      <c r="BU5894" s="2"/>
      <c r="BV5894" s="55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18" t="s">
        <v>5</v>
      </c>
      <c r="H5895" s="3">
        <v>2024</v>
      </c>
      <c r="I5895" s="20" t="s">
        <v>287</v>
      </c>
      <c r="J5895" s="184" t="s">
        <v>291</v>
      </c>
      <c r="K5895" s="184" t="s">
        <v>319</v>
      </c>
      <c r="L5895" s="187">
        <f t="shared" si="199"/>
        <v>0</v>
      </c>
      <c r="M5895" s="187">
        <f t="shared" si="200"/>
        <v>0</v>
      </c>
      <c r="N5895" s="186"/>
      <c r="O5895" s="33"/>
      <c r="P5895" s="33"/>
      <c r="Q5895" s="33"/>
      <c r="R5895" s="33"/>
      <c r="S5895" s="42"/>
      <c r="T5895" s="2"/>
      <c r="U5895" s="2"/>
      <c r="V5895" s="2"/>
      <c r="W5895" s="2"/>
      <c r="X5895" s="55"/>
      <c r="Y5895" s="62"/>
      <c r="Z5895" s="62"/>
      <c r="AA5895" s="62"/>
      <c r="AB5895" s="62"/>
      <c r="AC5895" s="68"/>
      <c r="AD5895" s="2"/>
      <c r="AE5895" s="2"/>
      <c r="AF5895" s="2"/>
      <c r="AG5895" s="2"/>
      <c r="AH5895" s="55"/>
      <c r="AI5895" s="72"/>
      <c r="AJ5895" s="72"/>
      <c r="AK5895" s="72"/>
      <c r="AL5895" s="72"/>
      <c r="AM5895" s="80"/>
      <c r="AN5895" s="2"/>
      <c r="AO5895" s="2"/>
      <c r="AP5895" s="2"/>
      <c r="AQ5895" s="2"/>
      <c r="AR5895" s="55"/>
      <c r="AS5895" s="85"/>
      <c r="AT5895" s="85"/>
      <c r="AU5895" s="85"/>
      <c r="AV5895" s="85"/>
      <c r="AW5895" s="100"/>
      <c r="AX5895" s="2"/>
      <c r="AY5895" s="2"/>
      <c r="AZ5895" s="2"/>
      <c r="BA5895" s="2"/>
      <c r="BB5895" s="55"/>
      <c r="BC5895" s="105"/>
      <c r="BD5895" s="105"/>
      <c r="BE5895" s="105"/>
      <c r="BF5895" s="105"/>
      <c r="BG5895" s="109"/>
      <c r="BH5895" s="2"/>
      <c r="BI5895" s="2"/>
      <c r="BJ5895" s="2"/>
      <c r="BK5895" s="2"/>
      <c r="BL5895" s="55"/>
      <c r="BM5895" s="48"/>
      <c r="BN5895" s="48"/>
      <c r="BO5895" s="48"/>
      <c r="BP5895" s="48"/>
      <c r="BQ5895" s="117"/>
      <c r="BR5895" s="2"/>
      <c r="BS5895" s="2"/>
      <c r="BT5895" s="2"/>
      <c r="BU5895" s="2"/>
      <c r="BV5895" s="55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18" t="s">
        <v>5</v>
      </c>
      <c r="H5896" s="3">
        <v>2024</v>
      </c>
      <c r="I5896" s="20" t="s">
        <v>286</v>
      </c>
      <c r="J5896" s="184" t="s">
        <v>336</v>
      </c>
      <c r="K5896" s="184" t="s">
        <v>319</v>
      </c>
      <c r="L5896" s="187">
        <f t="shared" si="199"/>
        <v>0</v>
      </c>
      <c r="M5896" s="187">
        <f t="shared" si="200"/>
        <v>0</v>
      </c>
      <c r="N5896" s="186"/>
      <c r="O5896" s="33"/>
      <c r="P5896" s="33"/>
      <c r="Q5896" s="33"/>
      <c r="R5896" s="33"/>
      <c r="S5896" s="42"/>
      <c r="T5896" s="2"/>
      <c r="U5896" s="2"/>
      <c r="V5896" s="2"/>
      <c r="W5896" s="2"/>
      <c r="X5896" s="55"/>
      <c r="Y5896" s="62"/>
      <c r="Z5896" s="62"/>
      <c r="AA5896" s="62"/>
      <c r="AB5896" s="62"/>
      <c r="AC5896" s="68"/>
      <c r="AD5896" s="2"/>
      <c r="AE5896" s="2"/>
      <c r="AF5896" s="2"/>
      <c r="AG5896" s="2"/>
      <c r="AH5896" s="55"/>
      <c r="AI5896" s="72"/>
      <c r="AJ5896" s="72"/>
      <c r="AK5896" s="72"/>
      <c r="AL5896" s="72"/>
      <c r="AM5896" s="80"/>
      <c r="AN5896" s="2"/>
      <c r="AO5896" s="2"/>
      <c r="AP5896" s="2"/>
      <c r="AQ5896" s="2"/>
      <c r="AR5896" s="55"/>
      <c r="AS5896" s="85"/>
      <c r="AT5896" s="85"/>
      <c r="AU5896" s="85"/>
      <c r="AV5896" s="85"/>
      <c r="AW5896" s="100"/>
      <c r="AX5896" s="2"/>
      <c r="AY5896" s="2"/>
      <c r="AZ5896" s="2"/>
      <c r="BA5896" s="2"/>
      <c r="BB5896" s="55"/>
      <c r="BC5896" s="105"/>
      <c r="BD5896" s="105"/>
      <c r="BE5896" s="105"/>
      <c r="BF5896" s="105"/>
      <c r="BG5896" s="109"/>
      <c r="BH5896" s="2"/>
      <c r="BI5896" s="2"/>
      <c r="BJ5896" s="2"/>
      <c r="BK5896" s="2"/>
      <c r="BL5896" s="55"/>
      <c r="BM5896" s="48"/>
      <c r="BN5896" s="48"/>
      <c r="BO5896" s="48"/>
      <c r="BP5896" s="48"/>
      <c r="BQ5896" s="117"/>
      <c r="BR5896" s="2"/>
      <c r="BS5896" s="2"/>
      <c r="BT5896" s="2"/>
      <c r="BU5896" s="2"/>
      <c r="BV5896" s="55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18" t="s">
        <v>5</v>
      </c>
      <c r="H5897" s="3">
        <v>2024</v>
      </c>
      <c r="I5897" s="20" t="s">
        <v>286</v>
      </c>
      <c r="J5897" s="185" t="s">
        <v>337</v>
      </c>
      <c r="K5897" s="185" t="s">
        <v>318</v>
      </c>
      <c r="L5897" s="187">
        <f t="shared" si="199"/>
        <v>0</v>
      </c>
      <c r="M5897" s="187">
        <f t="shared" si="200"/>
        <v>0</v>
      </c>
      <c r="N5897" s="186"/>
      <c r="O5897" s="53"/>
      <c r="P5897" s="53"/>
      <c r="Q5897" s="53"/>
      <c r="R5897" s="53"/>
      <c r="S5897" s="54"/>
      <c r="T5897" s="8"/>
      <c r="U5897" s="8"/>
      <c r="V5897" s="8"/>
      <c r="W5897" s="8"/>
      <c r="X5897" s="122"/>
      <c r="Y5897" s="135"/>
      <c r="Z5897" s="135"/>
      <c r="AA5897" s="135"/>
      <c r="AB5897" s="135"/>
      <c r="AC5897" s="136"/>
      <c r="AD5897" s="8"/>
      <c r="AE5897" s="8"/>
      <c r="AF5897" s="8"/>
      <c r="AG5897" s="8"/>
      <c r="AH5897" s="122"/>
      <c r="AI5897" s="137"/>
      <c r="AJ5897" s="137"/>
      <c r="AK5897" s="137"/>
      <c r="AL5897" s="137"/>
      <c r="AM5897" s="138"/>
      <c r="AN5897" s="8"/>
      <c r="AO5897" s="8"/>
      <c r="AP5897" s="8"/>
      <c r="AQ5897" s="8"/>
      <c r="AR5897" s="122"/>
      <c r="AS5897" s="139"/>
      <c r="AT5897" s="139"/>
      <c r="AU5897" s="139"/>
      <c r="AV5897" s="139"/>
      <c r="AW5897" s="140"/>
      <c r="AX5897" s="8"/>
      <c r="AY5897" s="8"/>
      <c r="AZ5897" s="8"/>
      <c r="BA5897" s="8"/>
      <c r="BB5897" s="122"/>
      <c r="BC5897" s="141"/>
      <c r="BD5897" s="141"/>
      <c r="BE5897" s="141"/>
      <c r="BF5897" s="141"/>
      <c r="BG5897" s="142"/>
      <c r="BH5897" s="8"/>
      <c r="BI5897" s="8"/>
      <c r="BJ5897" s="8"/>
      <c r="BK5897" s="8"/>
      <c r="BL5897" s="122"/>
      <c r="BM5897" s="143"/>
      <c r="BN5897" s="143"/>
      <c r="BO5897" s="143"/>
      <c r="BP5897" s="143"/>
      <c r="BQ5897" s="144"/>
      <c r="BR5897" s="8"/>
      <c r="BS5897" s="8"/>
      <c r="BT5897" s="8"/>
      <c r="BU5897" s="8"/>
      <c r="BV5897" s="122"/>
    </row>
    <row r="5898" spans="1:74" ht="28.8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18" t="s">
        <v>5</v>
      </c>
      <c r="H5898" s="3">
        <v>2024</v>
      </c>
      <c r="I5898" s="20" t="s">
        <v>286</v>
      </c>
      <c r="J5898" s="185" t="s">
        <v>338</v>
      </c>
      <c r="K5898" s="185" t="s">
        <v>339</v>
      </c>
      <c r="L5898" s="187">
        <f t="shared" si="199"/>
        <v>0</v>
      </c>
      <c r="M5898" s="187">
        <f t="shared" si="200"/>
        <v>0</v>
      </c>
      <c r="N5898" s="186"/>
      <c r="O5898" s="53"/>
      <c r="P5898" s="53"/>
      <c r="Q5898" s="53"/>
      <c r="R5898" s="53"/>
      <c r="S5898" s="54"/>
      <c r="T5898" s="8"/>
      <c r="U5898" s="8"/>
      <c r="V5898" s="8"/>
      <c r="W5898" s="8"/>
      <c r="X5898" s="122"/>
      <c r="Y5898" s="135"/>
      <c r="Z5898" s="135"/>
      <c r="AA5898" s="135"/>
      <c r="AB5898" s="135"/>
      <c r="AC5898" s="136"/>
      <c r="AD5898" s="8"/>
      <c r="AE5898" s="8"/>
      <c r="AF5898" s="8"/>
      <c r="AG5898" s="8"/>
      <c r="AH5898" s="122"/>
      <c r="AI5898" s="137"/>
      <c r="AJ5898" s="137"/>
      <c r="AK5898" s="137"/>
      <c r="AL5898" s="137"/>
      <c r="AM5898" s="138"/>
      <c r="AN5898" s="8"/>
      <c r="AO5898" s="8"/>
      <c r="AP5898" s="8"/>
      <c r="AQ5898" s="8"/>
      <c r="AR5898" s="122"/>
      <c r="AS5898" s="139"/>
      <c r="AT5898" s="139"/>
      <c r="AU5898" s="139"/>
      <c r="AV5898" s="139"/>
      <c r="AW5898" s="140"/>
      <c r="AX5898" s="8"/>
      <c r="AY5898" s="8"/>
      <c r="AZ5898" s="8"/>
      <c r="BA5898" s="8"/>
      <c r="BB5898" s="122"/>
      <c r="BC5898" s="141"/>
      <c r="BD5898" s="141"/>
      <c r="BE5898" s="141"/>
      <c r="BF5898" s="141"/>
      <c r="BG5898" s="142"/>
      <c r="BH5898" s="8"/>
      <c r="BI5898" s="8"/>
      <c r="BJ5898" s="8"/>
      <c r="BK5898" s="8"/>
      <c r="BL5898" s="122"/>
      <c r="BM5898" s="143"/>
      <c r="BN5898" s="143"/>
      <c r="BO5898" s="143"/>
      <c r="BP5898" s="143"/>
      <c r="BQ5898" s="144"/>
      <c r="BR5898" s="8"/>
      <c r="BS5898" s="8"/>
      <c r="BT5898" s="8"/>
      <c r="BU5898" s="8"/>
      <c r="BV5898" s="122"/>
    </row>
    <row r="5899" spans="1:74" ht="28.8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18" t="s">
        <v>5</v>
      </c>
      <c r="H5899" s="3">
        <v>2024</v>
      </c>
      <c r="I5899" s="20" t="s">
        <v>286</v>
      </c>
      <c r="J5899" s="185" t="s">
        <v>340</v>
      </c>
      <c r="K5899" s="185" t="s">
        <v>318</v>
      </c>
      <c r="L5899" s="187">
        <f t="shared" si="199"/>
        <v>0</v>
      </c>
      <c r="M5899" s="187">
        <f t="shared" si="200"/>
        <v>0</v>
      </c>
      <c r="N5899" s="186"/>
      <c r="O5899" s="53"/>
      <c r="P5899" s="53"/>
      <c r="Q5899" s="53"/>
      <c r="R5899" s="53"/>
      <c r="S5899" s="54"/>
      <c r="T5899" s="8"/>
      <c r="U5899" s="8"/>
      <c r="V5899" s="8"/>
      <c r="W5899" s="8"/>
      <c r="X5899" s="122"/>
      <c r="Y5899" s="135"/>
      <c r="Z5899" s="135"/>
      <c r="AA5899" s="135"/>
      <c r="AB5899" s="135"/>
      <c r="AC5899" s="136"/>
      <c r="AD5899" s="8"/>
      <c r="AE5899" s="8"/>
      <c r="AF5899" s="8"/>
      <c r="AG5899" s="8"/>
      <c r="AH5899" s="122"/>
      <c r="AI5899" s="137"/>
      <c r="AJ5899" s="137"/>
      <c r="AK5899" s="137"/>
      <c r="AL5899" s="137"/>
      <c r="AM5899" s="138"/>
      <c r="AN5899" s="8"/>
      <c r="AO5899" s="8"/>
      <c r="AP5899" s="8"/>
      <c r="AQ5899" s="8"/>
      <c r="AR5899" s="122"/>
      <c r="AS5899" s="139"/>
      <c r="AT5899" s="139"/>
      <c r="AU5899" s="139"/>
      <c r="AV5899" s="139"/>
      <c r="AW5899" s="140"/>
      <c r="AX5899" s="8"/>
      <c r="AY5899" s="8"/>
      <c r="AZ5899" s="8"/>
      <c r="BA5899" s="8"/>
      <c r="BB5899" s="122"/>
      <c r="BC5899" s="141"/>
      <c r="BD5899" s="141"/>
      <c r="BE5899" s="141"/>
      <c r="BF5899" s="141"/>
      <c r="BG5899" s="142"/>
      <c r="BH5899" s="8"/>
      <c r="BI5899" s="8"/>
      <c r="BJ5899" s="8"/>
      <c r="BK5899" s="8"/>
      <c r="BL5899" s="122"/>
      <c r="BM5899" s="143"/>
      <c r="BN5899" s="143"/>
      <c r="BO5899" s="143"/>
      <c r="BP5899" s="143"/>
      <c r="BQ5899" s="144"/>
      <c r="BR5899" s="8"/>
      <c r="BS5899" s="8"/>
      <c r="BT5899" s="8"/>
      <c r="BU5899" s="8"/>
      <c r="BV5899" s="122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18" t="s">
        <v>5</v>
      </c>
      <c r="H5900" s="3">
        <v>2024</v>
      </c>
      <c r="I5900" s="20" t="s">
        <v>286</v>
      </c>
      <c r="J5900" s="185" t="s">
        <v>341</v>
      </c>
      <c r="K5900" s="185" t="s">
        <v>320</v>
      </c>
      <c r="L5900" s="187">
        <f t="shared" si="199"/>
        <v>0</v>
      </c>
      <c r="M5900" s="187">
        <f t="shared" si="200"/>
        <v>0</v>
      </c>
      <c r="N5900" s="186"/>
      <c r="O5900" s="53"/>
      <c r="P5900" s="53"/>
      <c r="Q5900" s="53"/>
      <c r="R5900" s="53"/>
      <c r="S5900" s="54"/>
      <c r="T5900" s="8"/>
      <c r="U5900" s="8"/>
      <c r="V5900" s="8"/>
      <c r="W5900" s="8"/>
      <c r="X5900" s="122"/>
      <c r="Y5900" s="135"/>
      <c r="Z5900" s="135"/>
      <c r="AA5900" s="135"/>
      <c r="AB5900" s="135"/>
      <c r="AC5900" s="136"/>
      <c r="AD5900" s="8"/>
      <c r="AE5900" s="8"/>
      <c r="AF5900" s="8"/>
      <c r="AG5900" s="8"/>
      <c r="AH5900" s="122"/>
      <c r="AI5900" s="137"/>
      <c r="AJ5900" s="137"/>
      <c r="AK5900" s="137"/>
      <c r="AL5900" s="137"/>
      <c r="AM5900" s="138"/>
      <c r="AN5900" s="8"/>
      <c r="AO5900" s="8"/>
      <c r="AP5900" s="8"/>
      <c r="AQ5900" s="8"/>
      <c r="AR5900" s="122"/>
      <c r="AS5900" s="139"/>
      <c r="AT5900" s="139"/>
      <c r="AU5900" s="139"/>
      <c r="AV5900" s="139"/>
      <c r="AW5900" s="140"/>
      <c r="AX5900" s="8"/>
      <c r="AY5900" s="8"/>
      <c r="AZ5900" s="8"/>
      <c r="BA5900" s="8"/>
      <c r="BB5900" s="122"/>
      <c r="BC5900" s="141"/>
      <c r="BD5900" s="141"/>
      <c r="BE5900" s="141"/>
      <c r="BF5900" s="141"/>
      <c r="BG5900" s="142"/>
      <c r="BH5900" s="8"/>
      <c r="BI5900" s="8"/>
      <c r="BJ5900" s="8"/>
      <c r="BK5900" s="8"/>
      <c r="BL5900" s="122"/>
      <c r="BM5900" s="143"/>
      <c r="BN5900" s="143"/>
      <c r="BO5900" s="143"/>
      <c r="BP5900" s="143"/>
      <c r="BQ5900" s="144"/>
      <c r="BR5900" s="8"/>
      <c r="BS5900" s="8"/>
      <c r="BT5900" s="8"/>
      <c r="BU5900" s="8"/>
      <c r="BV5900" s="122"/>
    </row>
    <row r="5901" spans="1:74" ht="28.8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18" t="s">
        <v>5</v>
      </c>
      <c r="H5901" s="3">
        <v>2024</v>
      </c>
      <c r="I5901" s="20" t="s">
        <v>286</v>
      </c>
      <c r="J5901" s="185" t="s">
        <v>342</v>
      </c>
      <c r="K5901" s="185" t="s">
        <v>320</v>
      </c>
      <c r="L5901" s="187">
        <f t="shared" si="199"/>
        <v>0</v>
      </c>
      <c r="M5901" s="187">
        <f t="shared" si="200"/>
        <v>0</v>
      </c>
      <c r="N5901" s="186"/>
      <c r="O5901" s="53"/>
      <c r="P5901" s="53"/>
      <c r="Q5901" s="53"/>
      <c r="R5901" s="53"/>
      <c r="S5901" s="54"/>
      <c r="T5901" s="8"/>
      <c r="U5901" s="8"/>
      <c r="V5901" s="8"/>
      <c r="W5901" s="8"/>
      <c r="X5901" s="122"/>
      <c r="Y5901" s="135"/>
      <c r="Z5901" s="135"/>
      <c r="AA5901" s="135"/>
      <c r="AB5901" s="135"/>
      <c r="AC5901" s="136"/>
      <c r="AD5901" s="8"/>
      <c r="AE5901" s="8"/>
      <c r="AF5901" s="8"/>
      <c r="AG5901" s="8"/>
      <c r="AH5901" s="122"/>
      <c r="AI5901" s="137"/>
      <c r="AJ5901" s="137"/>
      <c r="AK5901" s="137"/>
      <c r="AL5901" s="137"/>
      <c r="AM5901" s="138"/>
      <c r="AN5901" s="8"/>
      <c r="AO5901" s="8"/>
      <c r="AP5901" s="8"/>
      <c r="AQ5901" s="8"/>
      <c r="AR5901" s="122"/>
      <c r="AS5901" s="139"/>
      <c r="AT5901" s="139"/>
      <c r="AU5901" s="139"/>
      <c r="AV5901" s="139"/>
      <c r="AW5901" s="140"/>
      <c r="AX5901" s="8"/>
      <c r="AY5901" s="8"/>
      <c r="AZ5901" s="8"/>
      <c r="BA5901" s="8"/>
      <c r="BB5901" s="122"/>
      <c r="BC5901" s="141"/>
      <c r="BD5901" s="141"/>
      <c r="BE5901" s="141"/>
      <c r="BF5901" s="141"/>
      <c r="BG5901" s="142"/>
      <c r="BH5901" s="8"/>
      <c r="BI5901" s="8"/>
      <c r="BJ5901" s="8"/>
      <c r="BK5901" s="8"/>
      <c r="BL5901" s="122"/>
      <c r="BM5901" s="143"/>
      <c r="BN5901" s="143"/>
      <c r="BO5901" s="143"/>
      <c r="BP5901" s="143"/>
      <c r="BQ5901" s="144"/>
      <c r="BR5901" s="8"/>
      <c r="BS5901" s="8"/>
      <c r="BT5901" s="8"/>
      <c r="BU5901" s="8"/>
      <c r="BV5901" s="122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18" t="s">
        <v>5</v>
      </c>
      <c r="H5902" s="3">
        <v>2024</v>
      </c>
      <c r="I5902" s="20" t="s">
        <v>286</v>
      </c>
      <c r="J5902" s="185" t="s">
        <v>343</v>
      </c>
      <c r="K5902" s="185" t="s">
        <v>339</v>
      </c>
      <c r="L5902" s="187">
        <f t="shared" si="199"/>
        <v>0</v>
      </c>
      <c r="M5902" s="187">
        <f t="shared" si="200"/>
        <v>0</v>
      </c>
      <c r="N5902" s="186"/>
      <c r="O5902" s="53"/>
      <c r="P5902" s="53"/>
      <c r="Q5902" s="53"/>
      <c r="R5902" s="53"/>
      <c r="S5902" s="54"/>
      <c r="T5902" s="8"/>
      <c r="U5902" s="8"/>
      <c r="V5902" s="8"/>
      <c r="W5902" s="8"/>
      <c r="X5902" s="122"/>
      <c r="Y5902" s="135"/>
      <c r="Z5902" s="135"/>
      <c r="AA5902" s="135"/>
      <c r="AB5902" s="135"/>
      <c r="AC5902" s="136"/>
      <c r="AD5902" s="8"/>
      <c r="AE5902" s="8"/>
      <c r="AF5902" s="8"/>
      <c r="AG5902" s="8"/>
      <c r="AH5902" s="122"/>
      <c r="AI5902" s="137"/>
      <c r="AJ5902" s="137"/>
      <c r="AK5902" s="137"/>
      <c r="AL5902" s="137"/>
      <c r="AM5902" s="138"/>
      <c r="AN5902" s="8"/>
      <c r="AO5902" s="8"/>
      <c r="AP5902" s="8"/>
      <c r="AQ5902" s="8"/>
      <c r="AR5902" s="122"/>
      <c r="AS5902" s="139"/>
      <c r="AT5902" s="139"/>
      <c r="AU5902" s="139"/>
      <c r="AV5902" s="139"/>
      <c r="AW5902" s="140"/>
      <c r="AX5902" s="8"/>
      <c r="AY5902" s="8"/>
      <c r="AZ5902" s="8"/>
      <c r="BA5902" s="8"/>
      <c r="BB5902" s="122"/>
      <c r="BC5902" s="141"/>
      <c r="BD5902" s="141"/>
      <c r="BE5902" s="141"/>
      <c r="BF5902" s="141"/>
      <c r="BG5902" s="142"/>
      <c r="BH5902" s="8"/>
      <c r="BI5902" s="8"/>
      <c r="BJ5902" s="8"/>
      <c r="BK5902" s="8"/>
      <c r="BL5902" s="122"/>
      <c r="BM5902" s="143"/>
      <c r="BN5902" s="143"/>
      <c r="BO5902" s="143"/>
      <c r="BP5902" s="143"/>
      <c r="BQ5902" s="144"/>
      <c r="BR5902" s="8"/>
      <c r="BS5902" s="8"/>
      <c r="BT5902" s="8"/>
      <c r="BU5902" s="8"/>
      <c r="BV5902" s="122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18" t="s">
        <v>5</v>
      </c>
      <c r="H5903" s="3">
        <v>2024</v>
      </c>
      <c r="I5903" s="20" t="s">
        <v>288</v>
      </c>
      <c r="J5903" s="185" t="s">
        <v>344</v>
      </c>
      <c r="K5903" s="185" t="s">
        <v>318</v>
      </c>
      <c r="L5903" s="187">
        <f t="shared" si="199"/>
        <v>0</v>
      </c>
      <c r="M5903" s="187">
        <f t="shared" si="200"/>
        <v>0</v>
      </c>
      <c r="N5903" s="186"/>
      <c r="O5903" s="53"/>
      <c r="P5903" s="53"/>
      <c r="Q5903" s="53"/>
      <c r="R5903" s="53"/>
      <c r="S5903" s="54"/>
      <c r="T5903" s="8"/>
      <c r="U5903" s="8"/>
      <c r="V5903" s="8"/>
      <c r="W5903" s="8"/>
      <c r="X5903" s="122"/>
      <c r="Y5903" s="135"/>
      <c r="Z5903" s="135"/>
      <c r="AA5903" s="135"/>
      <c r="AB5903" s="135"/>
      <c r="AC5903" s="136"/>
      <c r="AD5903" s="8"/>
      <c r="AE5903" s="8"/>
      <c r="AF5903" s="8"/>
      <c r="AG5903" s="8"/>
      <c r="AH5903" s="122"/>
      <c r="AI5903" s="137"/>
      <c r="AJ5903" s="137"/>
      <c r="AK5903" s="137"/>
      <c r="AL5903" s="137"/>
      <c r="AM5903" s="138"/>
      <c r="AN5903" s="8"/>
      <c r="AO5903" s="8"/>
      <c r="AP5903" s="8"/>
      <c r="AQ5903" s="8"/>
      <c r="AR5903" s="122"/>
      <c r="AS5903" s="139"/>
      <c r="AT5903" s="139"/>
      <c r="AU5903" s="139"/>
      <c r="AV5903" s="139"/>
      <c r="AW5903" s="140"/>
      <c r="AX5903" s="8"/>
      <c r="AY5903" s="8"/>
      <c r="AZ5903" s="8"/>
      <c r="BA5903" s="8"/>
      <c r="BB5903" s="122"/>
      <c r="BC5903" s="141"/>
      <c r="BD5903" s="141"/>
      <c r="BE5903" s="141"/>
      <c r="BF5903" s="141"/>
      <c r="BG5903" s="142"/>
      <c r="BH5903" s="8"/>
      <c r="BI5903" s="8"/>
      <c r="BJ5903" s="8"/>
      <c r="BK5903" s="8"/>
      <c r="BL5903" s="122"/>
      <c r="BM5903" s="143"/>
      <c r="BN5903" s="143"/>
      <c r="BO5903" s="143"/>
      <c r="BP5903" s="143"/>
      <c r="BQ5903" s="144"/>
      <c r="BR5903" s="8"/>
      <c r="BS5903" s="8"/>
      <c r="BT5903" s="8"/>
      <c r="BU5903" s="8"/>
      <c r="BV5903" s="122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18" t="s">
        <v>5</v>
      </c>
      <c r="H5904" s="3">
        <v>2024</v>
      </c>
      <c r="I5904" s="20" t="s">
        <v>288</v>
      </c>
      <c r="J5904" s="184" t="s">
        <v>351</v>
      </c>
      <c r="K5904" s="184" t="s">
        <v>318</v>
      </c>
      <c r="L5904" s="188">
        <f t="shared" si="199"/>
        <v>0</v>
      </c>
      <c r="M5904" s="187">
        <f t="shared" si="200"/>
        <v>0</v>
      </c>
      <c r="N5904" s="186"/>
      <c r="O5904" s="53"/>
      <c r="P5904" s="53"/>
      <c r="Q5904" s="53"/>
      <c r="R5904" s="53"/>
      <c r="S5904" s="54"/>
      <c r="T5904" s="8"/>
      <c r="U5904" s="8"/>
      <c r="V5904" s="8"/>
      <c r="W5904" s="8"/>
      <c r="X5904" s="122"/>
      <c r="Y5904" s="135"/>
      <c r="Z5904" s="135"/>
      <c r="AA5904" s="135"/>
      <c r="AB5904" s="135"/>
      <c r="AC5904" s="136"/>
      <c r="AD5904" s="8"/>
      <c r="AE5904" s="8"/>
      <c r="AF5904" s="8"/>
      <c r="AG5904" s="8"/>
      <c r="AH5904" s="122"/>
      <c r="AI5904" s="137"/>
      <c r="AJ5904" s="137"/>
      <c r="AK5904" s="137"/>
      <c r="AL5904" s="137"/>
      <c r="AM5904" s="138"/>
      <c r="AN5904" s="8"/>
      <c r="AO5904" s="8"/>
      <c r="AP5904" s="8"/>
      <c r="AQ5904" s="8"/>
      <c r="AR5904" s="122"/>
      <c r="AS5904" s="139"/>
      <c r="AT5904" s="139"/>
      <c r="AU5904" s="139"/>
      <c r="AV5904" s="139"/>
      <c r="AW5904" s="140"/>
      <c r="AX5904" s="8"/>
      <c r="AY5904" s="8"/>
      <c r="AZ5904" s="8"/>
      <c r="BA5904" s="8"/>
      <c r="BB5904" s="122"/>
      <c r="BC5904" s="141"/>
      <c r="BD5904" s="141"/>
      <c r="BE5904" s="141"/>
      <c r="BF5904" s="141"/>
      <c r="BG5904" s="142"/>
      <c r="BH5904" s="8"/>
      <c r="BI5904" s="8"/>
      <c r="BJ5904" s="8"/>
      <c r="BK5904" s="8"/>
      <c r="BL5904" s="122"/>
      <c r="BM5904" s="143"/>
      <c r="BN5904" s="143"/>
      <c r="BO5904" s="143"/>
      <c r="BP5904" s="143"/>
      <c r="BQ5904" s="144"/>
      <c r="BR5904" s="8"/>
      <c r="BS5904" s="8"/>
      <c r="BT5904" s="8"/>
      <c r="BU5904" s="8"/>
      <c r="BV5904" s="122"/>
    </row>
    <row r="5905" spans="1:74" ht="28.8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18" t="s">
        <v>5</v>
      </c>
      <c r="H5905" s="3">
        <v>2024</v>
      </c>
      <c r="I5905" s="20" t="s">
        <v>288</v>
      </c>
      <c r="J5905" s="184" t="s">
        <v>352</v>
      </c>
      <c r="K5905" s="184" t="s">
        <v>321</v>
      </c>
      <c r="L5905" s="187">
        <f t="shared" si="199"/>
        <v>0</v>
      </c>
      <c r="M5905" s="187">
        <f t="shared" si="200"/>
        <v>0</v>
      </c>
      <c r="N5905" s="186"/>
      <c r="O5905" s="33"/>
      <c r="P5905" s="33"/>
      <c r="Q5905" s="33"/>
      <c r="R5905" s="33"/>
      <c r="S5905" s="42"/>
      <c r="T5905" s="2"/>
      <c r="U5905" s="2"/>
      <c r="V5905" s="2"/>
      <c r="W5905" s="2"/>
      <c r="X5905" s="55"/>
      <c r="Y5905" s="62"/>
      <c r="Z5905" s="62"/>
      <c r="AA5905" s="62"/>
      <c r="AB5905" s="62"/>
      <c r="AC5905" s="68"/>
      <c r="AD5905" s="2"/>
      <c r="AE5905" s="2"/>
      <c r="AF5905" s="2"/>
      <c r="AG5905" s="2"/>
      <c r="AH5905" s="55"/>
      <c r="AI5905" s="72"/>
      <c r="AJ5905" s="72"/>
      <c r="AK5905" s="72"/>
      <c r="AL5905" s="72"/>
      <c r="AM5905" s="80"/>
      <c r="AN5905" s="2"/>
      <c r="AO5905" s="2"/>
      <c r="AP5905" s="2"/>
      <c r="AQ5905" s="2"/>
      <c r="AR5905" s="55"/>
      <c r="AS5905" s="85"/>
      <c r="AT5905" s="85"/>
      <c r="AU5905" s="85"/>
      <c r="AV5905" s="85"/>
      <c r="AW5905" s="100"/>
      <c r="AX5905" s="2"/>
      <c r="AY5905" s="2"/>
      <c r="AZ5905" s="2"/>
      <c r="BA5905" s="2"/>
      <c r="BB5905" s="55"/>
      <c r="BC5905" s="105"/>
      <c r="BD5905" s="105"/>
      <c r="BE5905" s="105"/>
      <c r="BF5905" s="105"/>
      <c r="BG5905" s="109"/>
      <c r="BH5905" s="2"/>
      <c r="BI5905" s="2"/>
      <c r="BJ5905" s="2"/>
      <c r="BK5905" s="2"/>
      <c r="BL5905" s="55"/>
      <c r="BM5905" s="48"/>
      <c r="BN5905" s="48"/>
      <c r="BO5905" s="48"/>
      <c r="BP5905" s="48"/>
      <c r="BQ5905" s="117"/>
      <c r="BR5905" s="2"/>
      <c r="BS5905" s="2"/>
      <c r="BT5905" s="2"/>
      <c r="BU5905" s="2"/>
      <c r="BV5905" s="55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18" t="s">
        <v>5</v>
      </c>
      <c r="H5906" s="3">
        <v>2024</v>
      </c>
      <c r="I5906" s="20" t="s">
        <v>288</v>
      </c>
      <c r="J5906" s="184" t="s">
        <v>345</v>
      </c>
      <c r="K5906" s="184" t="s">
        <v>318</v>
      </c>
      <c r="L5906" s="187">
        <f t="shared" si="199"/>
        <v>0</v>
      </c>
      <c r="M5906" s="187">
        <f t="shared" si="200"/>
        <v>0</v>
      </c>
      <c r="N5906" s="186"/>
      <c r="O5906" s="34"/>
      <c r="P5906" s="33"/>
      <c r="Q5906" s="33"/>
      <c r="R5906" s="33"/>
      <c r="S5906" s="42"/>
      <c r="T5906" s="3"/>
      <c r="U5906" s="2"/>
      <c r="V5906" s="2"/>
      <c r="W5906" s="2"/>
      <c r="X5906" s="55"/>
      <c r="Y5906" s="64"/>
      <c r="Z5906" s="62"/>
      <c r="AA5906" s="62"/>
      <c r="AB5906" s="62"/>
      <c r="AC5906" s="68"/>
      <c r="AD5906" s="3"/>
      <c r="AE5906" s="2"/>
      <c r="AF5906" s="2"/>
      <c r="AG5906" s="2"/>
      <c r="AH5906" s="55"/>
      <c r="AI5906" s="73"/>
      <c r="AJ5906" s="72"/>
      <c r="AK5906" s="72"/>
      <c r="AL5906" s="72"/>
      <c r="AM5906" s="80"/>
      <c r="AN5906" s="3"/>
      <c r="AO5906" s="2"/>
      <c r="AP5906" s="2"/>
      <c r="AQ5906" s="2"/>
      <c r="AR5906" s="55"/>
      <c r="AS5906" s="86"/>
      <c r="AT5906" s="85"/>
      <c r="AU5906" s="85"/>
      <c r="AV5906" s="85"/>
      <c r="AW5906" s="100"/>
      <c r="AX5906" s="3"/>
      <c r="AY5906" s="2"/>
      <c r="AZ5906" s="2"/>
      <c r="BA5906" s="2"/>
      <c r="BB5906" s="55"/>
      <c r="BC5906" s="106"/>
      <c r="BD5906" s="105"/>
      <c r="BE5906" s="105"/>
      <c r="BF5906" s="105"/>
      <c r="BG5906" s="109"/>
      <c r="BH5906" s="3"/>
      <c r="BI5906" s="2"/>
      <c r="BJ5906" s="2"/>
      <c r="BK5906" s="2"/>
      <c r="BL5906" s="55"/>
      <c r="BM5906" s="49"/>
      <c r="BN5906" s="48"/>
      <c r="BO5906" s="48"/>
      <c r="BP5906" s="48"/>
      <c r="BQ5906" s="117"/>
      <c r="BR5906" s="3"/>
      <c r="BS5906" s="2"/>
      <c r="BT5906" s="2"/>
      <c r="BU5906" s="2"/>
      <c r="BV5906" s="55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18" t="s">
        <v>5</v>
      </c>
      <c r="H5907" s="3">
        <v>2024</v>
      </c>
      <c r="I5907" s="20" t="s">
        <v>289</v>
      </c>
      <c r="J5907" s="184" t="s">
        <v>268</v>
      </c>
      <c r="K5907" s="184" t="s">
        <v>318</v>
      </c>
      <c r="L5907" s="187">
        <f t="shared" si="199"/>
        <v>0</v>
      </c>
      <c r="M5907" s="187">
        <f t="shared" si="200"/>
        <v>0</v>
      </c>
      <c r="N5907" s="186"/>
      <c r="O5907" s="33"/>
      <c r="P5907" s="33"/>
      <c r="Q5907" s="33"/>
      <c r="R5907" s="33"/>
      <c r="S5907" s="42"/>
      <c r="T5907" s="2"/>
      <c r="U5907" s="2"/>
      <c r="V5907" s="2"/>
      <c r="W5907" s="2"/>
      <c r="X5907" s="55"/>
      <c r="Y5907" s="62"/>
      <c r="Z5907" s="62"/>
      <c r="AA5907" s="62"/>
      <c r="AB5907" s="62"/>
      <c r="AC5907" s="68"/>
      <c r="AD5907" s="2"/>
      <c r="AE5907" s="2"/>
      <c r="AF5907" s="2"/>
      <c r="AG5907" s="2"/>
      <c r="AH5907" s="55"/>
      <c r="AI5907" s="72"/>
      <c r="AJ5907" s="72"/>
      <c r="AK5907" s="72"/>
      <c r="AL5907" s="72"/>
      <c r="AM5907" s="80"/>
      <c r="AN5907" s="2"/>
      <c r="AO5907" s="2"/>
      <c r="AP5907" s="2"/>
      <c r="AQ5907" s="2"/>
      <c r="AR5907" s="55"/>
      <c r="AS5907" s="85"/>
      <c r="AT5907" s="85"/>
      <c r="AU5907" s="85"/>
      <c r="AV5907" s="85"/>
      <c r="AW5907" s="100"/>
      <c r="AX5907" s="2"/>
      <c r="AY5907" s="2"/>
      <c r="AZ5907" s="2"/>
      <c r="BA5907" s="2"/>
      <c r="BB5907" s="55"/>
      <c r="BC5907" s="105"/>
      <c r="BD5907" s="105"/>
      <c r="BE5907" s="105"/>
      <c r="BF5907" s="105"/>
      <c r="BG5907" s="109"/>
      <c r="BH5907" s="2"/>
      <c r="BI5907" s="2"/>
      <c r="BJ5907" s="2"/>
      <c r="BK5907" s="2"/>
      <c r="BL5907" s="55"/>
      <c r="BM5907" s="48"/>
      <c r="BN5907" s="48"/>
      <c r="BO5907" s="48"/>
      <c r="BP5907" s="48"/>
      <c r="BQ5907" s="117"/>
      <c r="BR5907" s="2"/>
      <c r="BS5907" s="2"/>
      <c r="BT5907" s="2"/>
      <c r="BU5907" s="2"/>
      <c r="BV5907" s="55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18" t="s">
        <v>5</v>
      </c>
      <c r="H5908" s="3">
        <v>2024</v>
      </c>
      <c r="I5908" s="20" t="s">
        <v>289</v>
      </c>
      <c r="J5908" s="184" t="s">
        <v>292</v>
      </c>
      <c r="K5908" s="184" t="s">
        <v>318</v>
      </c>
      <c r="L5908" s="187">
        <f t="shared" si="199"/>
        <v>0</v>
      </c>
      <c r="M5908" s="187">
        <f t="shared" si="200"/>
        <v>0</v>
      </c>
      <c r="N5908" s="186"/>
      <c r="O5908" s="33"/>
      <c r="P5908" s="33"/>
      <c r="Q5908" s="33"/>
      <c r="R5908" s="33"/>
      <c r="S5908" s="42"/>
      <c r="T5908" s="2"/>
      <c r="U5908" s="2"/>
      <c r="V5908" s="2"/>
      <c r="W5908" s="2"/>
      <c r="X5908" s="55"/>
      <c r="Y5908" s="62"/>
      <c r="Z5908" s="62"/>
      <c r="AA5908" s="62"/>
      <c r="AB5908" s="62"/>
      <c r="AC5908" s="68"/>
      <c r="AD5908" s="2"/>
      <c r="AE5908" s="2"/>
      <c r="AF5908" s="2"/>
      <c r="AG5908" s="2"/>
      <c r="AH5908" s="55"/>
      <c r="AI5908" s="72"/>
      <c r="AJ5908" s="72"/>
      <c r="AK5908" s="72"/>
      <c r="AL5908" s="72"/>
      <c r="AM5908" s="80"/>
      <c r="AN5908" s="2"/>
      <c r="AO5908" s="2"/>
      <c r="AP5908" s="2"/>
      <c r="AQ5908" s="2"/>
      <c r="AR5908" s="55"/>
      <c r="AS5908" s="85"/>
      <c r="AT5908" s="85"/>
      <c r="AU5908" s="85"/>
      <c r="AV5908" s="85"/>
      <c r="AW5908" s="100"/>
      <c r="AX5908" s="2"/>
      <c r="AY5908" s="2"/>
      <c r="AZ5908" s="2"/>
      <c r="BA5908" s="2"/>
      <c r="BB5908" s="55"/>
      <c r="BC5908" s="105"/>
      <c r="BD5908" s="105"/>
      <c r="BE5908" s="105"/>
      <c r="BF5908" s="105"/>
      <c r="BG5908" s="109"/>
      <c r="BH5908" s="2"/>
      <c r="BI5908" s="2"/>
      <c r="BJ5908" s="2"/>
      <c r="BK5908" s="2"/>
      <c r="BL5908" s="55"/>
      <c r="BM5908" s="48"/>
      <c r="BN5908" s="48"/>
      <c r="BO5908" s="48"/>
      <c r="BP5908" s="48"/>
      <c r="BQ5908" s="117"/>
      <c r="BR5908" s="2"/>
      <c r="BS5908" s="2"/>
      <c r="BT5908" s="2"/>
      <c r="BU5908" s="2"/>
      <c r="BV5908" s="55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18" t="s">
        <v>5</v>
      </c>
      <c r="H5909" s="3">
        <v>2024</v>
      </c>
      <c r="I5909" s="20" t="s">
        <v>285</v>
      </c>
      <c r="J5909" s="184" t="s">
        <v>293</v>
      </c>
      <c r="K5909" s="184" t="s">
        <v>318</v>
      </c>
      <c r="L5909" s="187">
        <f t="shared" si="199"/>
        <v>0</v>
      </c>
      <c r="M5909" s="187">
        <f t="shared" si="200"/>
        <v>0</v>
      </c>
      <c r="N5909" s="186"/>
      <c r="O5909" s="33"/>
      <c r="P5909" s="33"/>
      <c r="Q5909" s="33"/>
      <c r="R5909" s="34"/>
      <c r="S5909" s="41"/>
      <c r="T5909" s="2"/>
      <c r="U5909" s="2"/>
      <c r="V5909" s="2"/>
      <c r="W5909" s="3"/>
      <c r="X5909" s="56"/>
      <c r="Y5909" s="62"/>
      <c r="Z5909" s="62"/>
      <c r="AA5909" s="62"/>
      <c r="AB5909" s="64"/>
      <c r="AC5909" s="69"/>
      <c r="AD5909" s="2"/>
      <c r="AE5909" s="2"/>
      <c r="AF5909" s="2"/>
      <c r="AG5909" s="3"/>
      <c r="AH5909" s="56"/>
      <c r="AI5909" s="72"/>
      <c r="AJ5909" s="72"/>
      <c r="AK5909" s="72"/>
      <c r="AL5909" s="73"/>
      <c r="AM5909" s="81"/>
      <c r="AN5909" s="2"/>
      <c r="AO5909" s="2"/>
      <c r="AP5909" s="2"/>
      <c r="AQ5909" s="3"/>
      <c r="AR5909" s="56"/>
      <c r="AS5909" s="85"/>
      <c r="AT5909" s="85"/>
      <c r="AU5909" s="85"/>
      <c r="AV5909" s="86"/>
      <c r="AW5909" s="101"/>
      <c r="AX5909" s="2"/>
      <c r="AY5909" s="2"/>
      <c r="AZ5909" s="2"/>
      <c r="BA5909" s="3"/>
      <c r="BB5909" s="56"/>
      <c r="BC5909" s="105"/>
      <c r="BD5909" s="105"/>
      <c r="BE5909" s="105"/>
      <c r="BF5909" s="106"/>
      <c r="BG5909" s="110"/>
      <c r="BH5909" s="2"/>
      <c r="BI5909" s="2"/>
      <c r="BJ5909" s="2"/>
      <c r="BK5909" s="3"/>
      <c r="BL5909" s="56"/>
      <c r="BM5909" s="48"/>
      <c r="BN5909" s="48"/>
      <c r="BO5909" s="48"/>
      <c r="BP5909" s="49"/>
      <c r="BQ5909" s="118"/>
      <c r="BR5909" s="2"/>
      <c r="BS5909" s="2"/>
      <c r="BT5909" s="2"/>
      <c r="BU5909" s="3"/>
      <c r="BV5909" s="56"/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18" t="s">
        <v>5</v>
      </c>
      <c r="H5910" s="3">
        <v>2024</v>
      </c>
      <c r="I5910" s="20" t="s">
        <v>287</v>
      </c>
      <c r="J5910" s="184" t="s">
        <v>269</v>
      </c>
      <c r="K5910" s="184" t="s">
        <v>320</v>
      </c>
      <c r="L5910" s="187">
        <f t="shared" si="199"/>
        <v>3</v>
      </c>
      <c r="M5910" s="187">
        <f t="shared" si="200"/>
        <v>5.0819999999999999</v>
      </c>
      <c r="N5910" s="186"/>
      <c r="O5910" s="33"/>
      <c r="P5910" s="33"/>
      <c r="Q5910" s="33"/>
      <c r="R5910" s="33"/>
      <c r="S5910" s="42"/>
      <c r="T5910" s="2"/>
      <c r="U5910" s="2"/>
      <c r="V5910" s="2"/>
      <c r="W5910" s="2"/>
      <c r="X5910" s="55"/>
      <c r="Y5910" s="62"/>
      <c r="Z5910" s="62"/>
      <c r="AA5910" s="62"/>
      <c r="AB5910" s="64">
        <v>2</v>
      </c>
      <c r="AC5910" s="68">
        <v>3.7789999999999999</v>
      </c>
      <c r="AD5910" s="2"/>
      <c r="AE5910" s="2"/>
      <c r="AF5910" s="2"/>
      <c r="AG5910" s="2">
        <v>1</v>
      </c>
      <c r="AH5910" s="55">
        <v>1.3029999999999999</v>
      </c>
      <c r="AI5910" s="72"/>
      <c r="AJ5910" s="72"/>
      <c r="AK5910" s="72"/>
      <c r="AL5910" s="72"/>
      <c r="AM5910" s="80"/>
      <c r="AN5910" s="2"/>
      <c r="AO5910" s="2"/>
      <c r="AP5910" s="2"/>
      <c r="AQ5910" s="2"/>
      <c r="AR5910" s="55"/>
      <c r="AS5910" s="85"/>
      <c r="AT5910" s="85"/>
      <c r="AU5910" s="85"/>
      <c r="AV5910" s="85"/>
      <c r="AW5910" s="100"/>
      <c r="AX5910" s="2"/>
      <c r="AY5910" s="2"/>
      <c r="AZ5910" s="2"/>
      <c r="BA5910" s="2"/>
      <c r="BB5910" s="55"/>
      <c r="BC5910" s="105"/>
      <c r="BD5910" s="105"/>
      <c r="BE5910" s="105"/>
      <c r="BF5910" s="105"/>
      <c r="BG5910" s="109"/>
      <c r="BH5910" s="2"/>
      <c r="BI5910" s="2"/>
      <c r="BJ5910" s="2"/>
      <c r="BK5910" s="2"/>
      <c r="BL5910" s="55"/>
      <c r="BM5910" s="48"/>
      <c r="BN5910" s="48"/>
      <c r="BO5910" s="48"/>
      <c r="BP5910" s="48"/>
      <c r="BQ5910" s="117"/>
      <c r="BR5910" s="2"/>
      <c r="BS5910" s="2"/>
      <c r="BT5910" s="2"/>
      <c r="BU5910" s="2"/>
      <c r="BV5910" s="55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18" t="s">
        <v>5</v>
      </c>
      <c r="H5911" s="3">
        <v>2024</v>
      </c>
      <c r="I5911" s="20" t="s">
        <v>287</v>
      </c>
      <c r="J5911" s="184" t="s">
        <v>270</v>
      </c>
      <c r="K5911" s="184" t="s">
        <v>320</v>
      </c>
      <c r="L5911" s="187">
        <f t="shared" si="199"/>
        <v>0</v>
      </c>
      <c r="M5911" s="187">
        <f t="shared" si="200"/>
        <v>0</v>
      </c>
      <c r="N5911" s="186"/>
      <c r="O5911" s="33"/>
      <c r="P5911" s="33"/>
      <c r="Q5911" s="33"/>
      <c r="R5911" s="33"/>
      <c r="S5911" s="42"/>
      <c r="T5911" s="2"/>
      <c r="U5911" s="2"/>
      <c r="V5911" s="2"/>
      <c r="W5911" s="2"/>
      <c r="X5911" s="55"/>
      <c r="Y5911" s="62"/>
      <c r="Z5911" s="62"/>
      <c r="AA5911" s="62"/>
      <c r="AB5911" s="62"/>
      <c r="AC5911" s="68"/>
      <c r="AD5911" s="2"/>
      <c r="AE5911" s="2"/>
      <c r="AF5911" s="2"/>
      <c r="AG5911" s="2"/>
      <c r="AH5911" s="55"/>
      <c r="AI5911" s="72"/>
      <c r="AJ5911" s="72"/>
      <c r="AK5911" s="72"/>
      <c r="AL5911" s="72"/>
      <c r="AM5911" s="80"/>
      <c r="AN5911" s="2"/>
      <c r="AO5911" s="2"/>
      <c r="AP5911" s="2"/>
      <c r="AQ5911" s="2"/>
      <c r="AR5911" s="55"/>
      <c r="AS5911" s="85"/>
      <c r="AT5911" s="85"/>
      <c r="AU5911" s="85"/>
      <c r="AV5911" s="85"/>
      <c r="AW5911" s="100"/>
      <c r="AX5911" s="2"/>
      <c r="AY5911" s="2"/>
      <c r="AZ5911" s="2"/>
      <c r="BA5911" s="2"/>
      <c r="BB5911" s="55"/>
      <c r="BC5911" s="105"/>
      <c r="BD5911" s="105"/>
      <c r="BE5911" s="105"/>
      <c r="BF5911" s="105"/>
      <c r="BG5911" s="109"/>
      <c r="BH5911" s="2"/>
      <c r="BI5911" s="2"/>
      <c r="BJ5911" s="2"/>
      <c r="BK5911" s="2"/>
      <c r="BL5911" s="55"/>
      <c r="BM5911" s="48"/>
      <c r="BN5911" s="48"/>
      <c r="BO5911" s="48"/>
      <c r="BP5911" s="48"/>
      <c r="BQ5911" s="117"/>
      <c r="BR5911" s="2"/>
      <c r="BS5911" s="2"/>
      <c r="BT5911" s="2"/>
      <c r="BU5911" s="2"/>
      <c r="BV5911" s="55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18" t="s">
        <v>5</v>
      </c>
      <c r="H5912" s="3">
        <v>2024</v>
      </c>
      <c r="I5912" s="20" t="s">
        <v>290</v>
      </c>
      <c r="J5912" s="184" t="s">
        <v>271</v>
      </c>
      <c r="K5912" s="184" t="s">
        <v>321</v>
      </c>
      <c r="L5912" s="187">
        <f t="shared" si="199"/>
        <v>0</v>
      </c>
      <c r="M5912" s="187">
        <f t="shared" si="200"/>
        <v>0</v>
      </c>
      <c r="N5912" s="186"/>
      <c r="O5912" s="33"/>
      <c r="P5912" s="33"/>
      <c r="Q5912" s="33"/>
      <c r="R5912" s="33"/>
      <c r="S5912" s="42"/>
      <c r="T5912" s="2"/>
      <c r="U5912" s="2"/>
      <c r="V5912" s="2"/>
      <c r="W5912" s="2"/>
      <c r="X5912" s="55"/>
      <c r="Y5912" s="62"/>
      <c r="Z5912" s="62"/>
      <c r="AA5912" s="62"/>
      <c r="AB5912" s="62"/>
      <c r="AC5912" s="68"/>
      <c r="AD5912" s="2"/>
      <c r="AE5912" s="2"/>
      <c r="AF5912" s="2"/>
      <c r="AG5912" s="2"/>
      <c r="AH5912" s="55"/>
      <c r="AI5912" s="72"/>
      <c r="AJ5912" s="72"/>
      <c r="AK5912" s="72"/>
      <c r="AL5912" s="72"/>
      <c r="AM5912" s="80"/>
      <c r="AN5912" s="2"/>
      <c r="AO5912" s="2"/>
      <c r="AP5912" s="2"/>
      <c r="AQ5912" s="2"/>
      <c r="AR5912" s="55"/>
      <c r="AS5912" s="85"/>
      <c r="AT5912" s="85"/>
      <c r="AU5912" s="85"/>
      <c r="AV5912" s="85"/>
      <c r="AW5912" s="100"/>
      <c r="AX5912" s="2"/>
      <c r="AY5912" s="2"/>
      <c r="AZ5912" s="2"/>
      <c r="BA5912" s="2"/>
      <c r="BB5912" s="55"/>
      <c r="BC5912" s="105"/>
      <c r="BD5912" s="105"/>
      <c r="BE5912" s="105"/>
      <c r="BF5912" s="105"/>
      <c r="BG5912" s="109"/>
      <c r="BH5912" s="2"/>
      <c r="BI5912" s="2"/>
      <c r="BJ5912" s="2"/>
      <c r="BK5912" s="2"/>
      <c r="BL5912" s="55"/>
      <c r="BM5912" s="48"/>
      <c r="BN5912" s="48"/>
      <c r="BO5912" s="48"/>
      <c r="BP5912" s="48"/>
      <c r="BQ5912" s="117"/>
      <c r="BR5912" s="2"/>
      <c r="BS5912" s="2"/>
      <c r="BT5912" s="2"/>
      <c r="BU5912" s="2"/>
      <c r="BV5912" s="55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18" t="s">
        <v>5</v>
      </c>
      <c r="H5913" s="3">
        <v>2024</v>
      </c>
      <c r="I5913" s="20" t="s">
        <v>284</v>
      </c>
      <c r="J5913" s="184" t="s">
        <v>294</v>
      </c>
      <c r="K5913" s="184" t="s">
        <v>320</v>
      </c>
      <c r="L5913" s="187">
        <f t="shared" si="199"/>
        <v>0</v>
      </c>
      <c r="M5913" s="187">
        <f t="shared" si="200"/>
        <v>0</v>
      </c>
      <c r="N5913" s="186"/>
      <c r="O5913" s="33"/>
      <c r="P5913" s="33"/>
      <c r="Q5913" s="33"/>
      <c r="R5913" s="33"/>
      <c r="S5913" s="42"/>
      <c r="T5913" s="2"/>
      <c r="U5913" s="2"/>
      <c r="V5913" s="2"/>
      <c r="W5913" s="2"/>
      <c r="X5913" s="55"/>
      <c r="Y5913" s="62"/>
      <c r="Z5913" s="62"/>
      <c r="AA5913" s="62"/>
      <c r="AB5913" s="62"/>
      <c r="AC5913" s="68"/>
      <c r="AD5913" s="2"/>
      <c r="AE5913" s="2"/>
      <c r="AF5913" s="2"/>
      <c r="AG5913" s="2"/>
      <c r="AH5913" s="55"/>
      <c r="AI5913" s="72"/>
      <c r="AJ5913" s="72"/>
      <c r="AK5913" s="72"/>
      <c r="AL5913" s="72"/>
      <c r="AM5913" s="80"/>
      <c r="AN5913" s="2"/>
      <c r="AO5913" s="2"/>
      <c r="AP5913" s="2"/>
      <c r="AQ5913" s="2"/>
      <c r="AR5913" s="55"/>
      <c r="AS5913" s="85"/>
      <c r="AT5913" s="85"/>
      <c r="AU5913" s="85"/>
      <c r="AV5913" s="85"/>
      <c r="AW5913" s="100"/>
      <c r="AX5913" s="2"/>
      <c r="AY5913" s="2"/>
      <c r="AZ5913" s="2"/>
      <c r="BA5913" s="2"/>
      <c r="BB5913" s="55"/>
      <c r="BC5913" s="105"/>
      <c r="BD5913" s="105"/>
      <c r="BE5913" s="105"/>
      <c r="BF5913" s="105"/>
      <c r="BG5913" s="109"/>
      <c r="BH5913" s="2"/>
      <c r="BI5913" s="2"/>
      <c r="BJ5913" s="2"/>
      <c r="BK5913" s="2"/>
      <c r="BL5913" s="55"/>
      <c r="BM5913" s="48"/>
      <c r="BN5913" s="48"/>
      <c r="BO5913" s="48"/>
      <c r="BP5913" s="48"/>
      <c r="BQ5913" s="117"/>
      <c r="BR5913" s="2"/>
      <c r="BS5913" s="2"/>
      <c r="BT5913" s="2"/>
      <c r="BU5913" s="2"/>
      <c r="BV5913" s="55"/>
    </row>
    <row r="5914" spans="1:74" ht="28.8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18" t="s">
        <v>5</v>
      </c>
      <c r="H5914" s="3">
        <v>2024</v>
      </c>
      <c r="I5914" s="20" t="s">
        <v>284</v>
      </c>
      <c r="J5914" s="184" t="s">
        <v>346</v>
      </c>
      <c r="K5914" s="184" t="s">
        <v>320</v>
      </c>
      <c r="L5914" s="187">
        <f t="shared" si="199"/>
        <v>0</v>
      </c>
      <c r="M5914" s="187">
        <f t="shared" si="200"/>
        <v>0</v>
      </c>
      <c r="N5914" s="186"/>
      <c r="O5914" s="33"/>
      <c r="P5914" s="33"/>
      <c r="Q5914" s="33"/>
      <c r="R5914" s="33"/>
      <c r="S5914" s="42"/>
      <c r="T5914" s="2"/>
      <c r="U5914" s="2"/>
      <c r="V5914" s="2"/>
      <c r="W5914" s="2"/>
      <c r="X5914" s="55"/>
      <c r="Y5914" s="62"/>
      <c r="Z5914" s="62"/>
      <c r="AA5914" s="62"/>
      <c r="AB5914" s="62"/>
      <c r="AC5914" s="68"/>
      <c r="AD5914" s="2"/>
      <c r="AE5914" s="2"/>
      <c r="AF5914" s="2"/>
      <c r="AG5914" s="2"/>
      <c r="AH5914" s="55"/>
      <c r="AI5914" s="72"/>
      <c r="AJ5914" s="72"/>
      <c r="AK5914" s="72"/>
      <c r="AL5914" s="72"/>
      <c r="AM5914" s="80"/>
      <c r="AN5914" s="2"/>
      <c r="AO5914" s="2"/>
      <c r="AP5914" s="2"/>
      <c r="AQ5914" s="2"/>
      <c r="AR5914" s="55"/>
      <c r="AS5914" s="85"/>
      <c r="AT5914" s="85"/>
      <c r="AU5914" s="85"/>
      <c r="AV5914" s="85"/>
      <c r="AW5914" s="100"/>
      <c r="AX5914" s="2"/>
      <c r="AY5914" s="2"/>
      <c r="AZ5914" s="2"/>
      <c r="BA5914" s="2"/>
      <c r="BB5914" s="55"/>
      <c r="BC5914" s="105"/>
      <c r="BD5914" s="105"/>
      <c r="BE5914" s="105"/>
      <c r="BF5914" s="105"/>
      <c r="BG5914" s="109"/>
      <c r="BH5914" s="2"/>
      <c r="BI5914" s="2"/>
      <c r="BJ5914" s="2"/>
      <c r="BK5914" s="2"/>
      <c r="BL5914" s="55"/>
      <c r="BM5914" s="48"/>
      <c r="BN5914" s="48"/>
      <c r="BO5914" s="48"/>
      <c r="BP5914" s="48"/>
      <c r="BQ5914" s="117"/>
      <c r="BR5914" s="2"/>
      <c r="BS5914" s="2"/>
      <c r="BT5914" s="2"/>
      <c r="BU5914" s="2"/>
      <c r="BV5914" s="55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18" t="s">
        <v>5</v>
      </c>
      <c r="H5915" s="3">
        <v>2024</v>
      </c>
      <c r="I5915" s="20" t="s">
        <v>284</v>
      </c>
      <c r="J5915" s="184" t="s">
        <v>295</v>
      </c>
      <c r="K5915" s="184" t="s">
        <v>320</v>
      </c>
      <c r="L5915" s="187">
        <f t="shared" si="199"/>
        <v>0</v>
      </c>
      <c r="M5915" s="187">
        <f t="shared" si="200"/>
        <v>0</v>
      </c>
      <c r="N5915" s="186"/>
      <c r="O5915" s="33"/>
      <c r="P5915" s="33"/>
      <c r="Q5915" s="33"/>
      <c r="R5915" s="33"/>
      <c r="S5915" s="42"/>
      <c r="T5915" s="2"/>
      <c r="U5915" s="2"/>
      <c r="V5915" s="2"/>
      <c r="W5915" s="2"/>
      <c r="X5915" s="55"/>
      <c r="Y5915" s="62"/>
      <c r="Z5915" s="62"/>
      <c r="AA5915" s="62"/>
      <c r="AB5915" s="62"/>
      <c r="AC5915" s="68"/>
      <c r="AD5915" s="2"/>
      <c r="AE5915" s="2"/>
      <c r="AF5915" s="2"/>
      <c r="AG5915" s="2"/>
      <c r="AH5915" s="55"/>
      <c r="AI5915" s="72"/>
      <c r="AJ5915" s="72"/>
      <c r="AK5915" s="72"/>
      <c r="AL5915" s="72"/>
      <c r="AM5915" s="80"/>
      <c r="AN5915" s="2"/>
      <c r="AO5915" s="2"/>
      <c r="AP5915" s="2"/>
      <c r="AQ5915" s="2"/>
      <c r="AR5915" s="55"/>
      <c r="AS5915" s="85"/>
      <c r="AT5915" s="85"/>
      <c r="AU5915" s="85"/>
      <c r="AV5915" s="85"/>
      <c r="AW5915" s="100"/>
      <c r="AX5915" s="2"/>
      <c r="AY5915" s="2"/>
      <c r="AZ5915" s="2"/>
      <c r="BA5915" s="2"/>
      <c r="BB5915" s="55"/>
      <c r="BC5915" s="105"/>
      <c r="BD5915" s="105"/>
      <c r="BE5915" s="105"/>
      <c r="BF5915" s="105"/>
      <c r="BG5915" s="109"/>
      <c r="BH5915" s="2"/>
      <c r="BI5915" s="2"/>
      <c r="BJ5915" s="2"/>
      <c r="BK5915" s="2"/>
      <c r="BL5915" s="55"/>
      <c r="BM5915" s="48"/>
      <c r="BN5915" s="48"/>
      <c r="BO5915" s="48"/>
      <c r="BP5915" s="48"/>
      <c r="BQ5915" s="117"/>
      <c r="BR5915" s="2"/>
      <c r="BS5915" s="2"/>
      <c r="BT5915" s="2"/>
      <c r="BU5915" s="2"/>
      <c r="BV5915" s="55"/>
    </row>
    <row r="5916" spans="1:74" ht="28.8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18" t="s">
        <v>5</v>
      </c>
      <c r="H5916" s="3">
        <v>2024</v>
      </c>
      <c r="I5916" s="20" t="s">
        <v>290</v>
      </c>
      <c r="J5916" s="184" t="s">
        <v>299</v>
      </c>
      <c r="K5916" s="184" t="s">
        <v>318</v>
      </c>
      <c r="L5916" s="187">
        <f t="shared" si="199"/>
        <v>0</v>
      </c>
      <c r="M5916" s="187">
        <f t="shared" si="200"/>
        <v>0</v>
      </c>
      <c r="N5916" s="186"/>
      <c r="O5916" s="33"/>
      <c r="P5916" s="33"/>
      <c r="Q5916" s="33"/>
      <c r="R5916" s="33"/>
      <c r="S5916" s="42"/>
      <c r="T5916" s="2"/>
      <c r="U5916" s="2"/>
      <c r="V5916" s="2"/>
      <c r="W5916" s="2"/>
      <c r="X5916" s="55"/>
      <c r="Y5916" s="62"/>
      <c r="Z5916" s="62"/>
      <c r="AA5916" s="62"/>
      <c r="AB5916" s="62"/>
      <c r="AC5916" s="68"/>
      <c r="AD5916" s="2"/>
      <c r="AE5916" s="2"/>
      <c r="AF5916" s="2"/>
      <c r="AG5916" s="2"/>
      <c r="AH5916" s="55"/>
      <c r="AI5916" s="72"/>
      <c r="AJ5916" s="72"/>
      <c r="AK5916" s="72"/>
      <c r="AL5916" s="72"/>
      <c r="AM5916" s="80"/>
      <c r="AN5916" s="2"/>
      <c r="AO5916" s="2"/>
      <c r="AP5916" s="2"/>
      <c r="AQ5916" s="2"/>
      <c r="AR5916" s="55"/>
      <c r="AS5916" s="85"/>
      <c r="AT5916" s="85"/>
      <c r="AU5916" s="85"/>
      <c r="AV5916" s="85"/>
      <c r="AW5916" s="100"/>
      <c r="AX5916" s="2"/>
      <c r="AY5916" s="2"/>
      <c r="AZ5916" s="2"/>
      <c r="BA5916" s="2"/>
      <c r="BB5916" s="55"/>
      <c r="BC5916" s="105"/>
      <c r="BD5916" s="105"/>
      <c r="BE5916" s="105"/>
      <c r="BF5916" s="105"/>
      <c r="BG5916" s="109"/>
      <c r="BH5916" s="2"/>
      <c r="BI5916" s="2"/>
      <c r="BJ5916" s="2"/>
      <c r="BK5916" s="2"/>
      <c r="BL5916" s="55"/>
      <c r="BM5916" s="48"/>
      <c r="BN5916" s="48"/>
      <c r="BO5916" s="48"/>
      <c r="BP5916" s="48"/>
      <c r="BQ5916" s="117"/>
      <c r="BR5916" s="2"/>
      <c r="BS5916" s="2"/>
      <c r="BT5916" s="2"/>
      <c r="BU5916" s="2"/>
      <c r="BV5916" s="55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18" t="s">
        <v>5</v>
      </c>
      <c r="H5917" s="3">
        <v>2024</v>
      </c>
      <c r="I5917" s="20" t="s">
        <v>315</v>
      </c>
      <c r="J5917" s="184" t="s">
        <v>347</v>
      </c>
      <c r="K5917" s="184" t="s">
        <v>320</v>
      </c>
      <c r="L5917" s="187">
        <f t="shared" si="199"/>
        <v>0</v>
      </c>
      <c r="M5917" s="187">
        <f t="shared" si="200"/>
        <v>0</v>
      </c>
      <c r="N5917" s="186"/>
      <c r="O5917" s="33"/>
      <c r="P5917" s="33"/>
      <c r="Q5917" s="33"/>
      <c r="R5917" s="33"/>
      <c r="S5917" s="42"/>
      <c r="T5917" s="2"/>
      <c r="U5917" s="2"/>
      <c r="V5917" s="2"/>
      <c r="W5917" s="2"/>
      <c r="X5917" s="55"/>
      <c r="Y5917" s="62"/>
      <c r="Z5917" s="62"/>
      <c r="AA5917" s="62"/>
      <c r="AB5917" s="62"/>
      <c r="AC5917" s="68"/>
      <c r="AD5917" s="2"/>
      <c r="AE5917" s="2"/>
      <c r="AF5917" s="2"/>
      <c r="AG5917" s="2"/>
      <c r="AH5917" s="55"/>
      <c r="AI5917" s="72"/>
      <c r="AJ5917" s="72"/>
      <c r="AK5917" s="72"/>
      <c r="AL5917" s="72"/>
      <c r="AM5917" s="80"/>
      <c r="AN5917" s="2"/>
      <c r="AO5917" s="2"/>
      <c r="AP5917" s="2"/>
      <c r="AQ5917" s="2"/>
      <c r="AR5917" s="55"/>
      <c r="AS5917" s="85"/>
      <c r="AT5917" s="85"/>
      <c r="AU5917" s="85"/>
      <c r="AV5917" s="85"/>
      <c r="AW5917" s="100"/>
      <c r="AX5917" s="2"/>
      <c r="AY5917" s="2"/>
      <c r="AZ5917" s="2"/>
      <c r="BA5917" s="2"/>
      <c r="BB5917" s="55"/>
      <c r="BC5917" s="105"/>
      <c r="BD5917" s="105"/>
      <c r="BE5917" s="105"/>
      <c r="BF5917" s="105"/>
      <c r="BG5917" s="109"/>
      <c r="BH5917" s="2"/>
      <c r="BI5917" s="2"/>
      <c r="BJ5917" s="2"/>
      <c r="BK5917" s="2"/>
      <c r="BL5917" s="55"/>
      <c r="BM5917" s="48"/>
      <c r="BN5917" s="48"/>
      <c r="BO5917" s="48"/>
      <c r="BP5917" s="48"/>
      <c r="BQ5917" s="117"/>
      <c r="BR5917" s="2"/>
      <c r="BS5917" s="2"/>
      <c r="BT5917" s="2"/>
      <c r="BU5917" s="2"/>
      <c r="BV5917" s="55"/>
    </row>
    <row r="5918" spans="1:74" ht="28.8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18" t="s">
        <v>5</v>
      </c>
      <c r="H5918" s="3">
        <v>2024</v>
      </c>
      <c r="I5918" s="20" t="s">
        <v>315</v>
      </c>
      <c r="J5918" s="184" t="s">
        <v>296</v>
      </c>
      <c r="K5918" s="184" t="s">
        <v>321</v>
      </c>
      <c r="L5918" s="187">
        <f t="shared" si="199"/>
        <v>0</v>
      </c>
      <c r="M5918" s="187">
        <f t="shared" si="200"/>
        <v>0</v>
      </c>
      <c r="N5918" s="186"/>
      <c r="O5918" s="33"/>
      <c r="P5918" s="33"/>
      <c r="Q5918" s="33"/>
      <c r="R5918" s="33"/>
      <c r="S5918" s="42"/>
      <c r="T5918" s="2"/>
      <c r="U5918" s="2"/>
      <c r="V5918" s="2"/>
      <c r="W5918" s="2"/>
      <c r="X5918" s="55"/>
      <c r="Y5918" s="62"/>
      <c r="Z5918" s="62"/>
      <c r="AA5918" s="62"/>
      <c r="AB5918" s="62"/>
      <c r="AC5918" s="68"/>
      <c r="AD5918" s="2"/>
      <c r="AE5918" s="2"/>
      <c r="AF5918" s="2"/>
      <c r="AG5918" s="2"/>
      <c r="AH5918" s="55"/>
      <c r="AI5918" s="72"/>
      <c r="AJ5918" s="72"/>
      <c r="AK5918" s="72"/>
      <c r="AL5918" s="72"/>
      <c r="AM5918" s="80"/>
      <c r="AN5918" s="2"/>
      <c r="AO5918" s="2"/>
      <c r="AP5918" s="2"/>
      <c r="AQ5918" s="2"/>
      <c r="AR5918" s="55"/>
      <c r="AS5918" s="85"/>
      <c r="AT5918" s="85"/>
      <c r="AU5918" s="85"/>
      <c r="AV5918" s="85"/>
      <c r="AW5918" s="100"/>
      <c r="AX5918" s="2"/>
      <c r="AY5918" s="2"/>
      <c r="AZ5918" s="2"/>
      <c r="BA5918" s="2"/>
      <c r="BB5918" s="55"/>
      <c r="BC5918" s="105"/>
      <c r="BD5918" s="105"/>
      <c r="BE5918" s="105"/>
      <c r="BF5918" s="105"/>
      <c r="BG5918" s="109"/>
      <c r="BH5918" s="2"/>
      <c r="BI5918" s="2"/>
      <c r="BJ5918" s="2"/>
      <c r="BK5918" s="2"/>
      <c r="BL5918" s="55"/>
      <c r="BM5918" s="48"/>
      <c r="BN5918" s="48"/>
      <c r="BO5918" s="48"/>
      <c r="BP5918" s="48"/>
      <c r="BQ5918" s="117"/>
      <c r="BR5918" s="2"/>
      <c r="BS5918" s="2"/>
      <c r="BT5918" s="2"/>
      <c r="BU5918" s="2"/>
      <c r="BV5918" s="55"/>
    </row>
    <row r="5919" spans="1:74" ht="28.8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18" t="s">
        <v>5</v>
      </c>
      <c r="H5919" s="3">
        <v>2024</v>
      </c>
      <c r="I5919" s="20" t="s">
        <v>316</v>
      </c>
      <c r="J5919" s="184" t="s">
        <v>297</v>
      </c>
      <c r="K5919" s="184" t="s">
        <v>318</v>
      </c>
      <c r="L5919" s="187">
        <f t="shared" si="199"/>
        <v>0</v>
      </c>
      <c r="M5919" s="187">
        <f t="shared" si="200"/>
        <v>0</v>
      </c>
      <c r="N5919" s="186"/>
      <c r="O5919" s="33"/>
      <c r="P5919" s="33"/>
      <c r="Q5919" s="33"/>
      <c r="R5919" s="33"/>
      <c r="S5919" s="42"/>
      <c r="T5919" s="2"/>
      <c r="U5919" s="2"/>
      <c r="V5919" s="2"/>
      <c r="W5919" s="2"/>
      <c r="X5919" s="55"/>
      <c r="Y5919" s="62"/>
      <c r="Z5919" s="62"/>
      <c r="AA5919" s="62"/>
      <c r="AB5919" s="62"/>
      <c r="AC5919" s="68"/>
      <c r="AD5919" s="2"/>
      <c r="AE5919" s="2"/>
      <c r="AF5919" s="2"/>
      <c r="AG5919" s="2"/>
      <c r="AH5919" s="55"/>
      <c r="AI5919" s="72"/>
      <c r="AJ5919" s="72"/>
      <c r="AK5919" s="72"/>
      <c r="AL5919" s="72"/>
      <c r="AM5919" s="80"/>
      <c r="AN5919" s="2"/>
      <c r="AO5919" s="2"/>
      <c r="AP5919" s="2"/>
      <c r="AQ5919" s="2"/>
      <c r="AR5919" s="55"/>
      <c r="AS5919" s="85"/>
      <c r="AT5919" s="85"/>
      <c r="AU5919" s="85"/>
      <c r="AV5919" s="85"/>
      <c r="AW5919" s="100"/>
      <c r="AX5919" s="2"/>
      <c r="AY5919" s="2"/>
      <c r="AZ5919" s="2"/>
      <c r="BA5919" s="2"/>
      <c r="BB5919" s="55"/>
      <c r="BC5919" s="105"/>
      <c r="BD5919" s="105"/>
      <c r="BE5919" s="105"/>
      <c r="BF5919" s="105"/>
      <c r="BG5919" s="109"/>
      <c r="BH5919" s="2"/>
      <c r="BI5919" s="2"/>
      <c r="BJ5919" s="2"/>
      <c r="BK5919" s="2"/>
      <c r="BL5919" s="55"/>
      <c r="BM5919" s="48"/>
      <c r="BN5919" s="48"/>
      <c r="BO5919" s="48"/>
      <c r="BP5919" s="48"/>
      <c r="BQ5919" s="117"/>
      <c r="BR5919" s="2"/>
      <c r="BS5919" s="2"/>
      <c r="BT5919" s="2"/>
      <c r="BU5919" s="2"/>
      <c r="BV5919" s="55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18" t="s">
        <v>5</v>
      </c>
      <c r="H5920" s="3">
        <v>2024</v>
      </c>
      <c r="I5920" s="20" t="s">
        <v>316</v>
      </c>
      <c r="J5920" s="185" t="s">
        <v>348</v>
      </c>
      <c r="K5920" s="185" t="s">
        <v>320</v>
      </c>
      <c r="L5920" s="187">
        <f t="shared" si="199"/>
        <v>0</v>
      </c>
      <c r="M5920" s="187">
        <f t="shared" si="200"/>
        <v>0</v>
      </c>
      <c r="N5920" s="186"/>
      <c r="O5920" s="33"/>
      <c r="P5920" s="33"/>
      <c r="Q5920" s="33"/>
      <c r="R5920" s="33"/>
      <c r="S5920" s="42"/>
      <c r="T5920" s="2"/>
      <c r="U5920" s="2"/>
      <c r="V5920" s="2"/>
      <c r="W5920" s="2"/>
      <c r="X5920" s="55"/>
      <c r="Y5920" s="62"/>
      <c r="Z5920" s="62"/>
      <c r="AA5920" s="62"/>
      <c r="AB5920" s="62"/>
      <c r="AC5920" s="68"/>
      <c r="AD5920" s="2"/>
      <c r="AE5920" s="2"/>
      <c r="AF5920" s="2"/>
      <c r="AG5920" s="2"/>
      <c r="AH5920" s="55"/>
      <c r="AI5920" s="72"/>
      <c r="AJ5920" s="72"/>
      <c r="AK5920" s="72"/>
      <c r="AL5920" s="72"/>
      <c r="AM5920" s="80"/>
      <c r="AN5920" s="2"/>
      <c r="AO5920" s="2"/>
      <c r="AP5920" s="2"/>
      <c r="AQ5920" s="2"/>
      <c r="AR5920" s="55"/>
      <c r="AS5920" s="85"/>
      <c r="AT5920" s="85"/>
      <c r="AU5920" s="85"/>
      <c r="AV5920" s="85"/>
      <c r="AW5920" s="100"/>
      <c r="AX5920" s="2"/>
      <c r="AY5920" s="2"/>
      <c r="AZ5920" s="2"/>
      <c r="BA5920" s="2"/>
      <c r="BB5920" s="55"/>
      <c r="BC5920" s="105"/>
      <c r="BD5920" s="105"/>
      <c r="BE5920" s="105"/>
      <c r="BF5920" s="105"/>
      <c r="BG5920" s="109"/>
      <c r="BH5920" s="2"/>
      <c r="BI5920" s="2"/>
      <c r="BJ5920" s="2"/>
      <c r="BK5920" s="2"/>
      <c r="BL5920" s="55"/>
      <c r="BM5920" s="48"/>
      <c r="BN5920" s="48"/>
      <c r="BO5920" s="48"/>
      <c r="BP5920" s="48"/>
      <c r="BQ5920" s="117"/>
      <c r="BR5920" s="2"/>
      <c r="BS5920" s="2"/>
      <c r="BT5920" s="2"/>
      <c r="BU5920" s="2"/>
      <c r="BV5920" s="55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18" t="s">
        <v>5</v>
      </c>
      <c r="H5921" s="3">
        <v>2024</v>
      </c>
      <c r="I5921" s="20" t="s">
        <v>282</v>
      </c>
      <c r="J5921" s="184" t="s">
        <v>272</v>
      </c>
      <c r="K5921" s="184" t="s">
        <v>321</v>
      </c>
      <c r="L5921" s="187">
        <f t="shared" si="199"/>
        <v>0</v>
      </c>
      <c r="M5921" s="187">
        <f t="shared" si="200"/>
        <v>0</v>
      </c>
      <c r="N5921" s="186"/>
      <c r="O5921" s="33"/>
      <c r="P5921" s="33"/>
      <c r="Q5921" s="33"/>
      <c r="R5921" s="33"/>
      <c r="S5921" s="42"/>
      <c r="T5921" s="2"/>
      <c r="U5921" s="2"/>
      <c r="V5921" s="2"/>
      <c r="W5921" s="2"/>
      <c r="X5921" s="55"/>
      <c r="Y5921" s="62"/>
      <c r="Z5921" s="62"/>
      <c r="AA5921" s="62"/>
      <c r="AB5921" s="62"/>
      <c r="AC5921" s="68"/>
      <c r="AD5921" s="2"/>
      <c r="AE5921" s="2"/>
      <c r="AF5921" s="2"/>
      <c r="AG5921" s="2"/>
      <c r="AH5921" s="55"/>
      <c r="AI5921" s="72"/>
      <c r="AJ5921" s="72"/>
      <c r="AK5921" s="72"/>
      <c r="AL5921" s="72"/>
      <c r="AM5921" s="80"/>
      <c r="AN5921" s="2"/>
      <c r="AO5921" s="2"/>
      <c r="AP5921" s="2"/>
      <c r="AQ5921" s="2"/>
      <c r="AR5921" s="55"/>
      <c r="AS5921" s="85"/>
      <c r="AT5921" s="85"/>
      <c r="AU5921" s="85"/>
      <c r="AV5921" s="85"/>
      <c r="AW5921" s="100"/>
      <c r="AX5921" s="2"/>
      <c r="AY5921" s="2"/>
      <c r="AZ5921" s="2"/>
      <c r="BA5921" s="2"/>
      <c r="BB5921" s="55"/>
      <c r="BC5921" s="105"/>
      <c r="BD5921" s="105"/>
      <c r="BE5921" s="105"/>
      <c r="BF5921" s="105"/>
      <c r="BG5921" s="109"/>
      <c r="BH5921" s="2"/>
      <c r="BI5921" s="2"/>
      <c r="BJ5921" s="2"/>
      <c r="BK5921" s="2"/>
      <c r="BL5921" s="55"/>
      <c r="BM5921" s="48"/>
      <c r="BN5921" s="48"/>
      <c r="BO5921" s="48"/>
      <c r="BP5921" s="48"/>
      <c r="BQ5921" s="117"/>
      <c r="BR5921" s="2"/>
      <c r="BS5921" s="2"/>
      <c r="BT5921" s="2"/>
      <c r="BU5921" s="2"/>
      <c r="BV5921" s="55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18" t="s">
        <v>5</v>
      </c>
      <c r="H5922" s="3">
        <v>2024</v>
      </c>
      <c r="I5922" s="20" t="s">
        <v>282</v>
      </c>
      <c r="J5922" s="184" t="s">
        <v>273</v>
      </c>
      <c r="K5922" s="184" t="s">
        <v>321</v>
      </c>
      <c r="L5922" s="187">
        <f t="shared" si="199"/>
        <v>0</v>
      </c>
      <c r="M5922" s="187">
        <f t="shared" si="200"/>
        <v>0</v>
      </c>
      <c r="N5922" s="186"/>
      <c r="O5922" s="33"/>
      <c r="P5922" s="33"/>
      <c r="Q5922" s="33"/>
      <c r="R5922" s="33"/>
      <c r="S5922" s="42"/>
      <c r="T5922" s="2"/>
      <c r="U5922" s="2"/>
      <c r="V5922" s="2"/>
      <c r="W5922" s="2"/>
      <c r="X5922" s="55"/>
      <c r="Y5922" s="62"/>
      <c r="Z5922" s="62"/>
      <c r="AA5922" s="62"/>
      <c r="AB5922" s="62"/>
      <c r="AC5922" s="68"/>
      <c r="AD5922" s="2"/>
      <c r="AE5922" s="2"/>
      <c r="AF5922" s="2"/>
      <c r="AG5922" s="2"/>
      <c r="AH5922" s="55"/>
      <c r="AI5922" s="72"/>
      <c r="AJ5922" s="72"/>
      <c r="AK5922" s="72"/>
      <c r="AL5922" s="72"/>
      <c r="AM5922" s="80"/>
      <c r="AN5922" s="2"/>
      <c r="AO5922" s="2"/>
      <c r="AP5922" s="2"/>
      <c r="AQ5922" s="2"/>
      <c r="AR5922" s="55"/>
      <c r="AS5922" s="85"/>
      <c r="AT5922" s="85"/>
      <c r="AU5922" s="85"/>
      <c r="AV5922" s="85"/>
      <c r="AW5922" s="100"/>
      <c r="AX5922" s="2"/>
      <c r="AY5922" s="2"/>
      <c r="AZ5922" s="2"/>
      <c r="BA5922" s="2"/>
      <c r="BB5922" s="55"/>
      <c r="BC5922" s="105"/>
      <c r="BD5922" s="105"/>
      <c r="BE5922" s="105"/>
      <c r="BF5922" s="105"/>
      <c r="BG5922" s="109"/>
      <c r="BH5922" s="2"/>
      <c r="BI5922" s="2"/>
      <c r="BJ5922" s="2"/>
      <c r="BK5922" s="2"/>
      <c r="BL5922" s="55"/>
      <c r="BM5922" s="48"/>
      <c r="BN5922" s="48"/>
      <c r="BO5922" s="48"/>
      <c r="BP5922" s="48"/>
      <c r="BQ5922" s="117"/>
      <c r="BR5922" s="2"/>
      <c r="BS5922" s="2"/>
      <c r="BT5922" s="2"/>
      <c r="BU5922" s="2"/>
      <c r="BV5922" s="55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18" t="s">
        <v>5</v>
      </c>
      <c r="H5923" s="3">
        <v>2024</v>
      </c>
      <c r="I5923" s="20" t="s">
        <v>282</v>
      </c>
      <c r="J5923" s="184" t="s">
        <v>274</v>
      </c>
      <c r="K5923" s="184" t="s">
        <v>321</v>
      </c>
      <c r="L5923" s="187">
        <f t="shared" si="199"/>
        <v>1E-3</v>
      </c>
      <c r="M5923" s="187">
        <f t="shared" si="200"/>
        <v>1.5069999999999999</v>
      </c>
      <c r="N5923" s="186"/>
      <c r="O5923" s="33"/>
      <c r="P5923" s="33"/>
      <c r="Q5923" s="33"/>
      <c r="R5923" s="33"/>
      <c r="S5923" s="42"/>
      <c r="T5923" s="2"/>
      <c r="U5923" s="2"/>
      <c r="V5923" s="2"/>
      <c r="W5923" s="2"/>
      <c r="X5923" s="55"/>
      <c r="Y5923" s="62"/>
      <c r="Z5923" s="62"/>
      <c r="AA5923" s="62"/>
      <c r="AB5923" s="62"/>
      <c r="AC5923" s="68"/>
      <c r="AD5923" s="2"/>
      <c r="AE5923" s="2"/>
      <c r="AF5923" s="2"/>
      <c r="AG5923" s="2"/>
      <c r="AH5923" s="55"/>
      <c r="AI5923" s="72"/>
      <c r="AJ5923" s="72"/>
      <c r="AK5923" s="72"/>
      <c r="AL5923" s="72"/>
      <c r="AM5923" s="80"/>
      <c r="AN5923" s="2"/>
      <c r="AO5923" s="2"/>
      <c r="AP5923" s="2"/>
      <c r="AQ5923" s="2"/>
      <c r="AR5923" s="55"/>
      <c r="AS5923" s="85"/>
      <c r="AT5923" s="85"/>
      <c r="AU5923" s="85"/>
      <c r="AV5923" s="85"/>
      <c r="AW5923" s="100"/>
      <c r="AX5923" s="2"/>
      <c r="AY5923" s="2"/>
      <c r="AZ5923" s="2">
        <v>6</v>
      </c>
      <c r="BA5923" s="2">
        <v>1E-3</v>
      </c>
      <c r="BB5923" s="55">
        <v>1.5069999999999999</v>
      </c>
      <c r="BC5923" s="105"/>
      <c r="BD5923" s="105"/>
      <c r="BE5923" s="105"/>
      <c r="BF5923" s="105"/>
      <c r="BG5923" s="109"/>
      <c r="BH5923" s="2"/>
      <c r="BI5923" s="2"/>
      <c r="BJ5923" s="2"/>
      <c r="BK5923" s="2"/>
      <c r="BL5923" s="55"/>
      <c r="BM5923" s="48"/>
      <c r="BN5923" s="48"/>
      <c r="BO5923" s="48"/>
      <c r="BP5923" s="48"/>
      <c r="BQ5923" s="117"/>
      <c r="BR5923" s="2"/>
      <c r="BS5923" s="2"/>
      <c r="BT5923" s="2"/>
      <c r="BU5923" s="2"/>
      <c r="BV5923" s="55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18" t="s">
        <v>5</v>
      </c>
      <c r="H5924" s="3">
        <v>2024</v>
      </c>
      <c r="I5924" s="20" t="s">
        <v>282</v>
      </c>
      <c r="J5924" s="184" t="s">
        <v>275</v>
      </c>
      <c r="K5924" s="184" t="s">
        <v>321</v>
      </c>
      <c r="L5924" s="187">
        <f t="shared" si="199"/>
        <v>0</v>
      </c>
      <c r="M5924" s="187">
        <f t="shared" si="200"/>
        <v>0</v>
      </c>
      <c r="N5924" s="186"/>
      <c r="O5924" s="33"/>
      <c r="P5924" s="33"/>
      <c r="Q5924" s="33"/>
      <c r="R5924" s="33"/>
      <c r="S5924" s="42"/>
      <c r="T5924" s="2"/>
      <c r="U5924" s="2"/>
      <c r="V5924" s="2"/>
      <c r="W5924" s="2"/>
      <c r="X5924" s="55"/>
      <c r="Y5924" s="62"/>
      <c r="Z5924" s="62"/>
      <c r="AA5924" s="62"/>
      <c r="AB5924" s="62"/>
      <c r="AC5924" s="68"/>
      <c r="AD5924" s="2"/>
      <c r="AE5924" s="2"/>
      <c r="AF5924" s="2"/>
      <c r="AG5924" s="2"/>
      <c r="AH5924" s="55"/>
      <c r="AI5924" s="72"/>
      <c r="AJ5924" s="72"/>
      <c r="AK5924" s="72"/>
      <c r="AL5924" s="72"/>
      <c r="AM5924" s="80"/>
      <c r="AN5924" s="2"/>
      <c r="AO5924" s="2"/>
      <c r="AP5924" s="2"/>
      <c r="AQ5924" s="2"/>
      <c r="AR5924" s="55"/>
      <c r="AS5924" s="85"/>
      <c r="AT5924" s="85"/>
      <c r="AU5924" s="85"/>
      <c r="AV5924" s="85"/>
      <c r="AW5924" s="100"/>
      <c r="AX5924" s="2"/>
      <c r="AY5924" s="2"/>
      <c r="AZ5924" s="2"/>
      <c r="BA5924" s="2"/>
      <c r="BB5924" s="55"/>
      <c r="BC5924" s="105"/>
      <c r="BD5924" s="105"/>
      <c r="BE5924" s="105"/>
      <c r="BF5924" s="105"/>
      <c r="BG5924" s="109"/>
      <c r="BH5924" s="2"/>
      <c r="BI5924" s="2"/>
      <c r="BJ5924" s="2"/>
      <c r="BK5924" s="2"/>
      <c r="BL5924" s="55"/>
      <c r="BM5924" s="48"/>
      <c r="BN5924" s="48"/>
      <c r="BO5924" s="48"/>
      <c r="BP5924" s="48"/>
      <c r="BQ5924" s="117"/>
      <c r="BR5924" s="2"/>
      <c r="BS5924" s="2"/>
      <c r="BT5924" s="2"/>
      <c r="BU5924" s="2"/>
      <c r="BV5924" s="55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18" t="s">
        <v>5</v>
      </c>
      <c r="H5925" s="3">
        <v>2024</v>
      </c>
      <c r="I5925" s="20" t="s">
        <v>282</v>
      </c>
      <c r="J5925" s="184" t="s">
        <v>276</v>
      </c>
      <c r="K5925" s="184" t="s">
        <v>320</v>
      </c>
      <c r="L5925" s="187">
        <f t="shared" si="199"/>
        <v>0</v>
      </c>
      <c r="M5925" s="187">
        <f t="shared" si="200"/>
        <v>0</v>
      </c>
      <c r="N5925" s="186"/>
      <c r="O5925" s="33"/>
      <c r="P5925" s="33"/>
      <c r="Q5925" s="33"/>
      <c r="R5925" s="33"/>
      <c r="S5925" s="42"/>
      <c r="T5925" s="2"/>
      <c r="U5925" s="2"/>
      <c r="V5925" s="2"/>
      <c r="W5925" s="2"/>
      <c r="X5925" s="55"/>
      <c r="Y5925" s="62"/>
      <c r="Z5925" s="62"/>
      <c r="AA5925" s="62"/>
      <c r="AB5925" s="62"/>
      <c r="AC5925" s="68"/>
      <c r="AD5925" s="2"/>
      <c r="AE5925" s="2"/>
      <c r="AF5925" s="2"/>
      <c r="AG5925" s="2"/>
      <c r="AH5925" s="55"/>
      <c r="AI5925" s="72"/>
      <c r="AJ5925" s="72"/>
      <c r="AK5925" s="72"/>
      <c r="AL5925" s="72"/>
      <c r="AM5925" s="80"/>
      <c r="AN5925" s="2"/>
      <c r="AO5925" s="2"/>
      <c r="AP5925" s="2"/>
      <c r="AQ5925" s="2"/>
      <c r="AR5925" s="55"/>
      <c r="AS5925" s="85"/>
      <c r="AT5925" s="85"/>
      <c r="AU5925" s="85"/>
      <c r="AV5925" s="85"/>
      <c r="AW5925" s="100"/>
      <c r="AX5925" s="2"/>
      <c r="AY5925" s="2"/>
      <c r="AZ5925" s="2"/>
      <c r="BA5925" s="2"/>
      <c r="BB5925" s="55"/>
      <c r="BC5925" s="105"/>
      <c r="BD5925" s="105"/>
      <c r="BE5925" s="105"/>
      <c r="BF5925" s="105"/>
      <c r="BG5925" s="109"/>
      <c r="BH5925" s="2"/>
      <c r="BI5925" s="2"/>
      <c r="BJ5925" s="2"/>
      <c r="BK5925" s="2"/>
      <c r="BL5925" s="55"/>
      <c r="BM5925" s="48"/>
      <c r="BN5925" s="48"/>
      <c r="BO5925" s="48"/>
      <c r="BP5925" s="48"/>
      <c r="BQ5925" s="117"/>
      <c r="BR5925" s="2"/>
      <c r="BS5925" s="2"/>
      <c r="BT5925" s="2"/>
      <c r="BU5925" s="2"/>
      <c r="BV5925" s="55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18" t="s">
        <v>5</v>
      </c>
      <c r="H5926" s="3">
        <v>2024</v>
      </c>
      <c r="I5926" s="20" t="s">
        <v>282</v>
      </c>
      <c r="J5926" s="184" t="s">
        <v>277</v>
      </c>
      <c r="K5926" s="184" t="s">
        <v>320</v>
      </c>
      <c r="L5926" s="187">
        <f t="shared" si="199"/>
        <v>1</v>
      </c>
      <c r="M5926" s="187">
        <f t="shared" si="200"/>
        <v>2.4700000000000002</v>
      </c>
      <c r="N5926" s="186" t="s">
        <v>363</v>
      </c>
      <c r="O5926" s="33"/>
      <c r="P5926" s="33"/>
      <c r="Q5926" s="33"/>
      <c r="R5926" s="33"/>
      <c r="S5926" s="42"/>
      <c r="T5926" s="2"/>
      <c r="U5926" s="2"/>
      <c r="V5926" s="2"/>
      <c r="W5926" s="2"/>
      <c r="X5926" s="55"/>
      <c r="Y5926" s="62"/>
      <c r="Z5926" s="62"/>
      <c r="AA5926" s="62"/>
      <c r="AB5926" s="62"/>
      <c r="AC5926" s="68"/>
      <c r="AD5926" s="2"/>
      <c r="AE5926" s="2" t="s">
        <v>363</v>
      </c>
      <c r="AF5926" s="2"/>
      <c r="AG5926" s="2">
        <v>1</v>
      </c>
      <c r="AH5926" s="55">
        <v>2.4700000000000002</v>
      </c>
      <c r="AI5926" s="72"/>
      <c r="AJ5926" s="72"/>
      <c r="AK5926" s="72"/>
      <c r="AL5926" s="72"/>
      <c r="AM5926" s="80"/>
      <c r="AN5926" s="2"/>
      <c r="AO5926" s="2"/>
      <c r="AP5926" s="2"/>
      <c r="AQ5926" s="2"/>
      <c r="AR5926" s="55"/>
      <c r="AS5926" s="85"/>
      <c r="AT5926" s="85"/>
      <c r="AU5926" s="85"/>
      <c r="AV5926" s="85"/>
      <c r="AW5926" s="100"/>
      <c r="AX5926" s="2"/>
      <c r="AY5926" s="2"/>
      <c r="AZ5926" s="2"/>
      <c r="BA5926" s="2"/>
      <c r="BB5926" s="55"/>
      <c r="BC5926" s="105"/>
      <c r="BD5926" s="105"/>
      <c r="BE5926" s="105"/>
      <c r="BF5926" s="105"/>
      <c r="BG5926" s="109"/>
      <c r="BH5926" s="2"/>
      <c r="BI5926" s="2"/>
      <c r="BJ5926" s="2"/>
      <c r="BK5926" s="2"/>
      <c r="BL5926" s="55"/>
      <c r="BM5926" s="48"/>
      <c r="BN5926" s="48"/>
      <c r="BO5926" s="48"/>
      <c r="BP5926" s="48"/>
      <c r="BQ5926" s="117"/>
      <c r="BR5926" s="2"/>
      <c r="BS5926" s="2"/>
      <c r="BT5926" s="2"/>
      <c r="BU5926" s="2"/>
      <c r="BV5926" s="55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18" t="s">
        <v>5</v>
      </c>
      <c r="H5927" s="3">
        <v>2024</v>
      </c>
      <c r="I5927" s="20" t="s">
        <v>283</v>
      </c>
      <c r="J5927" s="184" t="s">
        <v>298</v>
      </c>
      <c r="K5927" s="184" t="s">
        <v>321</v>
      </c>
      <c r="L5927" s="187">
        <f t="shared" si="199"/>
        <v>0</v>
      </c>
      <c r="M5927" s="187">
        <f t="shared" si="200"/>
        <v>0</v>
      </c>
      <c r="N5927" s="186"/>
      <c r="O5927" s="33"/>
      <c r="P5927" s="33"/>
      <c r="Q5927" s="33"/>
      <c r="R5927" s="33"/>
      <c r="S5927" s="42"/>
      <c r="T5927" s="2"/>
      <c r="U5927" s="2"/>
      <c r="V5927" s="2"/>
      <c r="W5927" s="2"/>
      <c r="X5927" s="55"/>
      <c r="Y5927" s="62"/>
      <c r="Z5927" s="62"/>
      <c r="AA5927" s="62"/>
      <c r="AB5927" s="62"/>
      <c r="AC5927" s="68"/>
      <c r="AD5927" s="2"/>
      <c r="AE5927" s="2"/>
      <c r="AF5927" s="2"/>
      <c r="AG5927" s="2"/>
      <c r="AH5927" s="55"/>
      <c r="AI5927" s="72"/>
      <c r="AJ5927" s="72"/>
      <c r="AK5927" s="72"/>
      <c r="AL5927" s="72"/>
      <c r="AM5927" s="80"/>
      <c r="AN5927" s="2"/>
      <c r="AO5927" s="2"/>
      <c r="AP5927" s="2"/>
      <c r="AQ5927" s="2"/>
      <c r="AR5927" s="55"/>
      <c r="AS5927" s="85"/>
      <c r="AT5927" s="85"/>
      <c r="AU5927" s="85"/>
      <c r="AV5927" s="85"/>
      <c r="AW5927" s="100"/>
      <c r="AX5927" s="2"/>
      <c r="AY5927" s="2"/>
      <c r="AZ5927" s="2"/>
      <c r="BA5927" s="2"/>
      <c r="BB5927" s="55"/>
      <c r="BC5927" s="105"/>
      <c r="BD5927" s="105"/>
      <c r="BE5927" s="105"/>
      <c r="BF5927" s="105"/>
      <c r="BG5927" s="109"/>
      <c r="BH5927" s="2"/>
      <c r="BI5927" s="2"/>
      <c r="BJ5927" s="2"/>
      <c r="BK5927" s="2"/>
      <c r="BL5927" s="55"/>
      <c r="BM5927" s="48"/>
      <c r="BN5927" s="48"/>
      <c r="BO5927" s="48"/>
      <c r="BP5927" s="48"/>
      <c r="BQ5927" s="117"/>
      <c r="BR5927" s="2"/>
      <c r="BS5927" s="2"/>
      <c r="BT5927" s="2"/>
      <c r="BU5927" s="2"/>
      <c r="BV5927" s="55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18" t="s">
        <v>5</v>
      </c>
      <c r="H5928" s="3">
        <v>2024</v>
      </c>
      <c r="I5928" s="20" t="s">
        <v>283</v>
      </c>
      <c r="J5928" s="184" t="s">
        <v>278</v>
      </c>
      <c r="K5928" s="184" t="s">
        <v>320</v>
      </c>
      <c r="L5928" s="187">
        <f t="shared" si="199"/>
        <v>0</v>
      </c>
      <c r="M5928" s="187">
        <f t="shared" si="200"/>
        <v>0</v>
      </c>
      <c r="N5928" s="186"/>
      <c r="O5928" s="33"/>
      <c r="P5928" s="33"/>
      <c r="Q5928" s="33"/>
      <c r="R5928" s="33"/>
      <c r="S5928" s="42"/>
      <c r="T5928" s="2"/>
      <c r="U5928" s="2"/>
      <c r="V5928" s="2"/>
      <c r="W5928" s="2"/>
      <c r="X5928" s="55"/>
      <c r="Y5928" s="62"/>
      <c r="Z5928" s="62"/>
      <c r="AA5928" s="62"/>
      <c r="AB5928" s="62"/>
      <c r="AC5928" s="68"/>
      <c r="AD5928" s="2"/>
      <c r="AE5928" s="2"/>
      <c r="AF5928" s="2"/>
      <c r="AG5928" s="2"/>
      <c r="AH5928" s="55"/>
      <c r="AI5928" s="72"/>
      <c r="AJ5928" s="72"/>
      <c r="AK5928" s="72"/>
      <c r="AL5928" s="72"/>
      <c r="AM5928" s="80"/>
      <c r="AN5928" s="2"/>
      <c r="AO5928" s="2"/>
      <c r="AP5928" s="2"/>
      <c r="AQ5928" s="2"/>
      <c r="AR5928" s="55"/>
      <c r="AS5928" s="85"/>
      <c r="AT5928" s="85"/>
      <c r="AU5928" s="85"/>
      <c r="AV5928" s="85"/>
      <c r="AW5928" s="100"/>
      <c r="AX5928" s="2"/>
      <c r="AY5928" s="2"/>
      <c r="AZ5928" s="2"/>
      <c r="BA5928" s="2"/>
      <c r="BB5928" s="55"/>
      <c r="BC5928" s="105"/>
      <c r="BD5928" s="105"/>
      <c r="BE5928" s="105"/>
      <c r="BF5928" s="105"/>
      <c r="BG5928" s="109"/>
      <c r="BH5928" s="2"/>
      <c r="BI5928" s="2"/>
      <c r="BJ5928" s="2"/>
      <c r="BK5928" s="2"/>
      <c r="BL5928" s="55"/>
      <c r="BM5928" s="48"/>
      <c r="BN5928" s="48"/>
      <c r="BO5928" s="48"/>
      <c r="BP5928" s="48"/>
      <c r="BQ5928" s="117"/>
      <c r="BR5928" s="2"/>
      <c r="BS5928" s="2"/>
      <c r="BT5928" s="2"/>
      <c r="BU5928" s="2"/>
      <c r="BV5928" s="55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18" t="s">
        <v>5</v>
      </c>
      <c r="H5929" s="3">
        <v>2024</v>
      </c>
      <c r="I5929" s="20" t="s">
        <v>283</v>
      </c>
      <c r="J5929" s="184" t="s">
        <v>279</v>
      </c>
      <c r="K5929" s="184" t="s">
        <v>320</v>
      </c>
      <c r="L5929" s="187">
        <f t="shared" si="199"/>
        <v>0</v>
      </c>
      <c r="M5929" s="187">
        <f t="shared" si="200"/>
        <v>0</v>
      </c>
      <c r="N5929" s="186"/>
      <c r="O5929" s="33"/>
      <c r="P5929" s="33"/>
      <c r="Q5929" s="33"/>
      <c r="R5929" s="33"/>
      <c r="S5929" s="42"/>
      <c r="T5929" s="2"/>
      <c r="U5929" s="2"/>
      <c r="V5929" s="2"/>
      <c r="W5929" s="2"/>
      <c r="X5929" s="55"/>
      <c r="Y5929" s="62"/>
      <c r="Z5929" s="62"/>
      <c r="AA5929" s="62"/>
      <c r="AB5929" s="62"/>
      <c r="AC5929" s="68"/>
      <c r="AD5929" s="2"/>
      <c r="AE5929" s="2"/>
      <c r="AF5929" s="2"/>
      <c r="AG5929" s="2"/>
      <c r="AH5929" s="55"/>
      <c r="AI5929" s="72"/>
      <c r="AJ5929" s="72"/>
      <c r="AK5929" s="72"/>
      <c r="AL5929" s="72"/>
      <c r="AM5929" s="80"/>
      <c r="AN5929" s="2"/>
      <c r="AO5929" s="2"/>
      <c r="AP5929" s="2"/>
      <c r="AQ5929" s="2"/>
      <c r="AR5929" s="55"/>
      <c r="AS5929" s="85"/>
      <c r="AT5929" s="85"/>
      <c r="AU5929" s="85"/>
      <c r="AV5929" s="85"/>
      <c r="AW5929" s="100"/>
      <c r="AX5929" s="2"/>
      <c r="AY5929" s="2"/>
      <c r="AZ5929" s="2"/>
      <c r="BA5929" s="2"/>
      <c r="BB5929" s="55"/>
      <c r="BC5929" s="105"/>
      <c r="BD5929" s="105"/>
      <c r="BE5929" s="105"/>
      <c r="BF5929" s="105"/>
      <c r="BG5929" s="109"/>
      <c r="BH5929" s="2"/>
      <c r="BI5929" s="2"/>
      <c r="BJ5929" s="2"/>
      <c r="BK5929" s="2"/>
      <c r="BL5929" s="55"/>
      <c r="BM5929" s="48"/>
      <c r="BN5929" s="48"/>
      <c r="BO5929" s="48"/>
      <c r="BP5929" s="48"/>
      <c r="BQ5929" s="117"/>
      <c r="BR5929" s="2"/>
      <c r="BS5929" s="2"/>
      <c r="BT5929" s="2"/>
      <c r="BU5929" s="2"/>
      <c r="BV5929" s="55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18" t="s">
        <v>5</v>
      </c>
      <c r="H5930" s="3">
        <v>2024</v>
      </c>
      <c r="I5930" s="20" t="s">
        <v>286</v>
      </c>
      <c r="J5930" s="184" t="s">
        <v>280</v>
      </c>
      <c r="K5930" s="184" t="s">
        <v>319</v>
      </c>
      <c r="L5930" s="187">
        <f t="shared" si="199"/>
        <v>0</v>
      </c>
      <c r="M5930" s="187">
        <f t="shared" si="200"/>
        <v>0</v>
      </c>
      <c r="N5930" s="186"/>
      <c r="O5930" s="33"/>
      <c r="P5930" s="33"/>
      <c r="Q5930" s="33"/>
      <c r="R5930" s="33"/>
      <c r="S5930" s="42"/>
      <c r="T5930" s="2"/>
      <c r="U5930" s="2"/>
      <c r="V5930" s="2"/>
      <c r="W5930" s="2"/>
      <c r="X5930" s="55"/>
      <c r="Y5930" s="62"/>
      <c r="Z5930" s="62"/>
      <c r="AA5930" s="62"/>
      <c r="AB5930" s="62"/>
      <c r="AC5930" s="68"/>
      <c r="AD5930" s="2"/>
      <c r="AE5930" s="2"/>
      <c r="AF5930" s="2"/>
      <c r="AG5930" s="2"/>
      <c r="AH5930" s="55"/>
      <c r="AI5930" s="72"/>
      <c r="AJ5930" s="72"/>
      <c r="AK5930" s="72"/>
      <c r="AL5930" s="72"/>
      <c r="AM5930" s="80"/>
      <c r="AN5930" s="2"/>
      <c r="AO5930" s="2"/>
      <c r="AP5930" s="2"/>
      <c r="AQ5930" s="2"/>
      <c r="AR5930" s="55"/>
      <c r="AS5930" s="85"/>
      <c r="AT5930" s="85"/>
      <c r="AU5930" s="85"/>
      <c r="AV5930" s="85"/>
      <c r="AW5930" s="100"/>
      <c r="AX5930" s="2"/>
      <c r="AY5930" s="2"/>
      <c r="AZ5930" s="2"/>
      <c r="BA5930" s="2"/>
      <c r="BB5930" s="55"/>
      <c r="BC5930" s="105"/>
      <c r="BD5930" s="105"/>
      <c r="BE5930" s="105"/>
      <c r="BF5930" s="105"/>
      <c r="BG5930" s="109"/>
      <c r="BH5930" s="2"/>
      <c r="BI5930" s="2"/>
      <c r="BJ5930" s="2"/>
      <c r="BK5930" s="2"/>
      <c r="BL5930" s="55"/>
      <c r="BM5930" s="48"/>
      <c r="BN5930" s="48"/>
      <c r="BO5930" s="48"/>
      <c r="BP5930" s="48"/>
      <c r="BQ5930" s="117"/>
      <c r="BR5930" s="2"/>
      <c r="BS5930" s="2"/>
      <c r="BT5930" s="2"/>
      <c r="BU5930" s="2"/>
      <c r="BV5930" s="55"/>
    </row>
    <row r="5931" spans="1:74" hidden="1" x14ac:dyDescent="0.3">
      <c r="A5931" s="2" t="s">
        <v>212</v>
      </c>
      <c r="B5931" s="2" t="s">
        <v>2</v>
      </c>
      <c r="C5931" s="2" t="s">
        <v>3</v>
      </c>
      <c r="D5931" s="2" t="s">
        <v>210</v>
      </c>
      <c r="E5931" s="5" t="s">
        <v>116</v>
      </c>
      <c r="F5931" s="3"/>
      <c r="G5931" s="18" t="s">
        <v>5</v>
      </c>
      <c r="H5931" s="3">
        <v>2024</v>
      </c>
      <c r="I5931" s="20" t="s">
        <v>286</v>
      </c>
      <c r="J5931" s="184" t="s">
        <v>281</v>
      </c>
      <c r="K5931" s="184" t="s">
        <v>319</v>
      </c>
      <c r="L5931" s="187">
        <f t="shared" si="199"/>
        <v>0</v>
      </c>
      <c r="M5931" s="187">
        <f t="shared" si="200"/>
        <v>2.2039999999999997</v>
      </c>
      <c r="N5931" s="186"/>
      <c r="O5931" s="33"/>
      <c r="P5931" s="33"/>
      <c r="Q5931" s="33"/>
      <c r="R5931" s="33"/>
      <c r="S5931" s="42"/>
      <c r="T5931" s="2"/>
      <c r="U5931" s="2"/>
      <c r="V5931" s="2"/>
      <c r="W5931" s="2"/>
      <c r="X5931" s="55"/>
      <c r="Y5931" s="62"/>
      <c r="Z5931" s="62"/>
      <c r="AA5931" s="62"/>
      <c r="AB5931" s="62"/>
      <c r="AC5931" s="68"/>
      <c r="AD5931" s="2"/>
      <c r="AE5931" s="2"/>
      <c r="AF5931" s="2"/>
      <c r="AG5931" s="2"/>
      <c r="AH5931" s="55"/>
      <c r="AI5931" s="72"/>
      <c r="AJ5931" s="72"/>
      <c r="AK5931" s="72"/>
      <c r="AL5931" s="72"/>
      <c r="AM5931" s="80"/>
      <c r="AN5931" s="2"/>
      <c r="AO5931" s="2"/>
      <c r="AP5931" s="2"/>
      <c r="AQ5931" s="2"/>
      <c r="AR5931" s="55"/>
      <c r="AS5931" s="85"/>
      <c r="AT5931" s="85"/>
      <c r="AU5931" s="85"/>
      <c r="AV5931" s="85"/>
      <c r="AW5931" s="100"/>
      <c r="AX5931" s="2"/>
      <c r="AY5931" s="2"/>
      <c r="AZ5931" s="2"/>
      <c r="BA5931" s="2"/>
      <c r="BB5931" s="55"/>
      <c r="BC5931" s="105"/>
      <c r="BD5931" s="105"/>
      <c r="BE5931" s="105"/>
      <c r="BF5931" s="105"/>
      <c r="BG5931" s="109"/>
      <c r="BH5931" s="2"/>
      <c r="BI5931" s="2"/>
      <c r="BJ5931" s="2"/>
      <c r="BK5931" s="2"/>
      <c r="BL5931" s="55"/>
      <c r="BM5931" s="48" t="s">
        <v>1170</v>
      </c>
      <c r="BN5931" s="48"/>
      <c r="BO5931" s="48"/>
      <c r="BP5931" s="48"/>
      <c r="BQ5931" s="117">
        <f>0.708+1.496</f>
        <v>2.2039999999999997</v>
      </c>
      <c r="BR5931" s="2"/>
      <c r="BS5931" s="2"/>
      <c r="BT5931" s="2"/>
      <c r="BU5931" s="2"/>
      <c r="BV5931" s="55"/>
    </row>
    <row r="5932" spans="1:74" s="13" customFormat="1" hidden="1" x14ac:dyDescent="0.3">
      <c r="A5932" s="12" t="s">
        <v>212</v>
      </c>
      <c r="B5932" s="12" t="s">
        <v>2</v>
      </c>
      <c r="C5932" s="12" t="s">
        <v>3</v>
      </c>
      <c r="D5932" s="12" t="s">
        <v>210</v>
      </c>
      <c r="E5932" s="6" t="s">
        <v>116</v>
      </c>
      <c r="F5932" s="7"/>
      <c r="G5932" s="19" t="s">
        <v>5</v>
      </c>
      <c r="H5932" s="7">
        <v>2024</v>
      </c>
      <c r="I5932" s="21"/>
      <c r="J5932" s="12" t="s">
        <v>314</v>
      </c>
      <c r="K5932" s="12"/>
      <c r="L5932" s="147"/>
      <c r="M5932" s="147">
        <f>SUM(M5894:M5931)</f>
        <v>11.262999999999998</v>
      </c>
      <c r="N5932" s="183"/>
      <c r="O5932" s="12"/>
      <c r="P5932" s="12"/>
      <c r="Q5932" s="12"/>
      <c r="R5932" s="12"/>
      <c r="S5932" s="47">
        <f>SUM(S5894:S5931)</f>
        <v>0</v>
      </c>
      <c r="T5932" s="12"/>
      <c r="U5932" s="12"/>
      <c r="V5932" s="12"/>
      <c r="W5932" s="12"/>
      <c r="X5932" s="47">
        <f>SUM(X5894:X5931)</f>
        <v>0</v>
      </c>
      <c r="Y5932" s="12"/>
      <c r="Z5932" s="12"/>
      <c r="AA5932" s="12"/>
      <c r="AB5932" s="12"/>
      <c r="AC5932" s="47">
        <f>SUM(AC5894:AC5931)</f>
        <v>3.7789999999999999</v>
      </c>
      <c r="AD5932" s="12"/>
      <c r="AE5932" s="12"/>
      <c r="AF5932" s="12"/>
      <c r="AG5932" s="12"/>
      <c r="AH5932" s="47">
        <f>SUM(AH5894:AH5931)</f>
        <v>3.7730000000000001</v>
      </c>
      <c r="AI5932" s="12"/>
      <c r="AJ5932" s="12"/>
      <c r="AK5932" s="12"/>
      <c r="AL5932" s="12"/>
      <c r="AM5932" s="47">
        <f>SUM(AM5894:AM5931)</f>
        <v>0</v>
      </c>
      <c r="AN5932" s="12"/>
      <c r="AO5932" s="12"/>
      <c r="AP5932" s="12"/>
      <c r="AQ5932" s="12"/>
      <c r="AR5932" s="47">
        <f>SUM(AR5894:AR5931)</f>
        <v>0</v>
      </c>
      <c r="AS5932" s="12"/>
      <c r="AT5932" s="12"/>
      <c r="AU5932" s="12"/>
      <c r="AV5932" s="12"/>
      <c r="AW5932" s="47">
        <f>SUM(AW5894:AW5931)</f>
        <v>0</v>
      </c>
      <c r="AX5932" s="12"/>
      <c r="AY5932" s="12"/>
      <c r="AZ5932" s="12"/>
      <c r="BA5932" s="12"/>
      <c r="BB5932" s="47">
        <f>SUM(BB5894:BB5931)</f>
        <v>1.5069999999999999</v>
      </c>
      <c r="BC5932" s="12"/>
      <c r="BD5932" s="12"/>
      <c r="BE5932" s="12"/>
      <c r="BF5932" s="12"/>
      <c r="BG5932" s="47">
        <f>SUM(BG5894:BG5931)</f>
        <v>0</v>
      </c>
      <c r="BH5932" s="12"/>
      <c r="BI5932" s="12"/>
      <c r="BJ5932" s="12"/>
      <c r="BK5932" s="12"/>
      <c r="BL5932" s="47">
        <f>SUM(BL5894:BL5931)</f>
        <v>0</v>
      </c>
      <c r="BM5932" s="12"/>
      <c r="BN5932" s="12"/>
      <c r="BO5932" s="12"/>
      <c r="BP5932" s="12"/>
      <c r="BQ5932" s="47">
        <f>SUM(BQ5894:BQ5931)</f>
        <v>2.2039999999999997</v>
      </c>
      <c r="BR5932" s="12"/>
      <c r="BS5932" s="12"/>
      <c r="BT5932" s="12"/>
      <c r="BU5932" s="12"/>
      <c r="BV5932" s="47">
        <f>SUM(BV5894:BV5931)</f>
        <v>0</v>
      </c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18" t="s">
        <v>5</v>
      </c>
      <c r="H5933" s="3">
        <v>2024</v>
      </c>
      <c r="I5933" s="20" t="s">
        <v>287</v>
      </c>
      <c r="J5933" s="184" t="s">
        <v>267</v>
      </c>
      <c r="K5933" s="184" t="s">
        <v>318</v>
      </c>
      <c r="L5933" s="187">
        <f t="shared" si="199"/>
        <v>1.3320000000000001</v>
      </c>
      <c r="M5933" s="187">
        <f t="shared" si="200"/>
        <v>1716.2329999999999</v>
      </c>
      <c r="N5933" s="186"/>
      <c r="O5933" s="33"/>
      <c r="P5933" s="33"/>
      <c r="Q5933" s="33"/>
      <c r="R5933" s="33"/>
      <c r="S5933" s="42"/>
      <c r="T5933" s="2"/>
      <c r="U5933" s="2"/>
      <c r="V5933" s="2"/>
      <c r="W5933" s="2"/>
      <c r="X5933" s="55"/>
      <c r="Y5933" s="62"/>
      <c r="Z5933" s="62"/>
      <c r="AA5933" s="62"/>
      <c r="AB5933" s="62"/>
      <c r="AC5933" s="68"/>
      <c r="AD5933" s="2"/>
      <c r="AE5933" s="2"/>
      <c r="AF5933" s="2"/>
      <c r="AG5933" s="2"/>
      <c r="AH5933" s="55"/>
      <c r="AI5933" s="72"/>
      <c r="AJ5933" s="72"/>
      <c r="AK5933" s="72"/>
      <c r="AL5933" s="72"/>
      <c r="AM5933" s="80"/>
      <c r="AN5933" s="2"/>
      <c r="AO5933" s="2"/>
      <c r="AP5933" s="2"/>
      <c r="AQ5933" s="2"/>
      <c r="AR5933" s="55"/>
      <c r="AS5933" s="85"/>
      <c r="AT5933" s="85"/>
      <c r="AU5933" s="85"/>
      <c r="AV5933" s="85"/>
      <c r="AW5933" s="100"/>
      <c r="AX5933" s="2"/>
      <c r="AY5933" s="2"/>
      <c r="AZ5933" s="2"/>
      <c r="BA5933" s="2"/>
      <c r="BB5933" s="55"/>
      <c r="BC5933" s="105"/>
      <c r="BD5933" s="105"/>
      <c r="BE5933" s="105"/>
      <c r="BF5933" s="105"/>
      <c r="BG5933" s="109"/>
      <c r="BH5933" s="2"/>
      <c r="BI5933" s="2"/>
      <c r="BJ5933" s="2"/>
      <c r="BK5933" s="2">
        <v>1.3320000000000001</v>
      </c>
      <c r="BL5933" s="55">
        <v>1716.2329999999999</v>
      </c>
      <c r="BM5933" s="48"/>
      <c r="BN5933" s="48"/>
      <c r="BO5933" s="48"/>
      <c r="BP5933" s="48"/>
      <c r="BQ5933" s="117"/>
      <c r="BR5933" s="2"/>
      <c r="BS5933" s="2"/>
      <c r="BT5933" s="2"/>
      <c r="BU5933" s="2"/>
      <c r="BV5933" s="55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18" t="s">
        <v>5</v>
      </c>
      <c r="H5934" s="3">
        <v>2024</v>
      </c>
      <c r="I5934" s="20" t="s">
        <v>287</v>
      </c>
      <c r="J5934" s="184" t="s">
        <v>291</v>
      </c>
      <c r="K5934" s="184" t="s">
        <v>319</v>
      </c>
      <c r="L5934" s="187">
        <f t="shared" si="199"/>
        <v>0</v>
      </c>
      <c r="M5934" s="187">
        <f t="shared" si="200"/>
        <v>0</v>
      </c>
      <c r="N5934" s="186"/>
      <c r="O5934" s="33"/>
      <c r="P5934" s="33"/>
      <c r="Q5934" s="33"/>
      <c r="R5934" s="33"/>
      <c r="S5934" s="42"/>
      <c r="T5934" s="2"/>
      <c r="U5934" s="2"/>
      <c r="V5934" s="2"/>
      <c r="W5934" s="2"/>
      <c r="X5934" s="55"/>
      <c r="Y5934" s="62"/>
      <c r="Z5934" s="62"/>
      <c r="AA5934" s="62"/>
      <c r="AB5934" s="62"/>
      <c r="AC5934" s="68"/>
      <c r="AD5934" s="2"/>
      <c r="AE5934" s="2"/>
      <c r="AF5934" s="2"/>
      <c r="AG5934" s="2"/>
      <c r="AH5934" s="55"/>
      <c r="AI5934" s="72"/>
      <c r="AJ5934" s="72"/>
      <c r="AK5934" s="72"/>
      <c r="AL5934" s="72"/>
      <c r="AM5934" s="80"/>
      <c r="AN5934" s="2"/>
      <c r="AO5934" s="2"/>
      <c r="AP5934" s="2"/>
      <c r="AQ5934" s="2"/>
      <c r="AR5934" s="55"/>
      <c r="AS5934" s="85"/>
      <c r="AT5934" s="85"/>
      <c r="AU5934" s="85"/>
      <c r="AV5934" s="85"/>
      <c r="AW5934" s="100"/>
      <c r="AX5934" s="2"/>
      <c r="AY5934" s="2"/>
      <c r="AZ5934" s="2"/>
      <c r="BA5934" s="2"/>
      <c r="BB5934" s="55"/>
      <c r="BC5934" s="105"/>
      <c r="BD5934" s="105"/>
      <c r="BE5934" s="105"/>
      <c r="BF5934" s="105"/>
      <c r="BG5934" s="109"/>
      <c r="BH5934" s="2"/>
      <c r="BI5934" s="2"/>
      <c r="BJ5934" s="2"/>
      <c r="BK5934" s="2"/>
      <c r="BL5934" s="55"/>
      <c r="BM5934" s="48"/>
      <c r="BN5934" s="48"/>
      <c r="BO5934" s="48"/>
      <c r="BP5934" s="48"/>
      <c r="BQ5934" s="117"/>
      <c r="BR5934" s="2"/>
      <c r="BS5934" s="2"/>
      <c r="BT5934" s="2"/>
      <c r="BU5934" s="2"/>
      <c r="BV5934" s="55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18" t="s">
        <v>5</v>
      </c>
      <c r="H5935" s="3">
        <v>2024</v>
      </c>
      <c r="I5935" s="20" t="s">
        <v>286</v>
      </c>
      <c r="J5935" s="184" t="s">
        <v>336</v>
      </c>
      <c r="K5935" s="184" t="s">
        <v>319</v>
      </c>
      <c r="L5935" s="187">
        <f t="shared" si="199"/>
        <v>0</v>
      </c>
      <c r="M5935" s="187">
        <f t="shared" si="200"/>
        <v>0</v>
      </c>
      <c r="N5935" s="186"/>
      <c r="O5935" s="33"/>
      <c r="P5935" s="33"/>
      <c r="Q5935" s="33"/>
      <c r="R5935" s="33"/>
      <c r="S5935" s="42"/>
      <c r="T5935" s="2"/>
      <c r="U5935" s="2"/>
      <c r="V5935" s="2"/>
      <c r="W5935" s="2"/>
      <c r="X5935" s="55"/>
      <c r="Y5935" s="62"/>
      <c r="Z5935" s="62"/>
      <c r="AA5935" s="62"/>
      <c r="AB5935" s="62"/>
      <c r="AC5935" s="68"/>
      <c r="AD5935" s="2"/>
      <c r="AE5935" s="2"/>
      <c r="AF5935" s="2"/>
      <c r="AG5935" s="2"/>
      <c r="AH5935" s="55"/>
      <c r="AI5935" s="72"/>
      <c r="AJ5935" s="72"/>
      <c r="AK5935" s="72"/>
      <c r="AL5935" s="72"/>
      <c r="AM5935" s="80"/>
      <c r="AN5935" s="2"/>
      <c r="AO5935" s="2"/>
      <c r="AP5935" s="2"/>
      <c r="AQ5935" s="2"/>
      <c r="AR5935" s="55"/>
      <c r="AS5935" s="85"/>
      <c r="AT5935" s="85"/>
      <c r="AU5935" s="85"/>
      <c r="AV5935" s="85"/>
      <c r="AW5935" s="100"/>
      <c r="AX5935" s="2"/>
      <c r="AY5935" s="2"/>
      <c r="AZ5935" s="2"/>
      <c r="BA5935" s="2"/>
      <c r="BB5935" s="55"/>
      <c r="BC5935" s="105"/>
      <c r="BD5935" s="105"/>
      <c r="BE5935" s="105"/>
      <c r="BF5935" s="105"/>
      <c r="BG5935" s="109"/>
      <c r="BH5935" s="2"/>
      <c r="BI5935" s="2"/>
      <c r="BJ5935" s="2"/>
      <c r="BK5935" s="2"/>
      <c r="BL5935" s="55"/>
      <c r="BM5935" s="48"/>
      <c r="BN5935" s="48"/>
      <c r="BO5935" s="48"/>
      <c r="BP5935" s="48"/>
      <c r="BQ5935" s="117"/>
      <c r="BR5935" s="2"/>
      <c r="BS5935" s="2"/>
      <c r="BT5935" s="2"/>
      <c r="BU5935" s="2"/>
      <c r="BV5935" s="55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18" t="s">
        <v>5</v>
      </c>
      <c r="H5936" s="3">
        <v>2024</v>
      </c>
      <c r="I5936" s="20" t="s">
        <v>286</v>
      </c>
      <c r="J5936" s="185" t="s">
        <v>337</v>
      </c>
      <c r="K5936" s="185" t="s">
        <v>318</v>
      </c>
      <c r="L5936" s="187">
        <f t="shared" si="199"/>
        <v>0</v>
      </c>
      <c r="M5936" s="187">
        <f t="shared" si="200"/>
        <v>0</v>
      </c>
      <c r="N5936" s="186"/>
      <c r="O5936" s="53"/>
      <c r="P5936" s="53"/>
      <c r="Q5936" s="53"/>
      <c r="R5936" s="53"/>
      <c r="S5936" s="54"/>
      <c r="T5936" s="8"/>
      <c r="U5936" s="8"/>
      <c r="V5936" s="8"/>
      <c r="W5936" s="8"/>
      <c r="X5936" s="122"/>
      <c r="Y5936" s="135"/>
      <c r="Z5936" s="135"/>
      <c r="AA5936" s="135"/>
      <c r="AB5936" s="135"/>
      <c r="AC5936" s="136"/>
      <c r="AD5936" s="8"/>
      <c r="AE5936" s="8"/>
      <c r="AF5936" s="8"/>
      <c r="AG5936" s="8"/>
      <c r="AH5936" s="122"/>
      <c r="AI5936" s="137"/>
      <c r="AJ5936" s="137"/>
      <c r="AK5936" s="137"/>
      <c r="AL5936" s="137"/>
      <c r="AM5936" s="138"/>
      <c r="AN5936" s="8"/>
      <c r="AO5936" s="8"/>
      <c r="AP5936" s="8"/>
      <c r="AQ5936" s="8"/>
      <c r="AR5936" s="122"/>
      <c r="AS5936" s="139"/>
      <c r="AT5936" s="139"/>
      <c r="AU5936" s="139"/>
      <c r="AV5936" s="139"/>
      <c r="AW5936" s="140"/>
      <c r="AX5936" s="8"/>
      <c r="AY5936" s="8"/>
      <c r="AZ5936" s="8"/>
      <c r="BA5936" s="8"/>
      <c r="BB5936" s="122"/>
      <c r="BC5936" s="141"/>
      <c r="BD5936" s="141"/>
      <c r="BE5936" s="141"/>
      <c r="BF5936" s="141"/>
      <c r="BG5936" s="142"/>
      <c r="BH5936" s="8"/>
      <c r="BI5936" s="8"/>
      <c r="BJ5936" s="8"/>
      <c r="BK5936" s="8"/>
      <c r="BL5936" s="122"/>
      <c r="BM5936" s="143"/>
      <c r="BN5936" s="143"/>
      <c r="BO5936" s="143"/>
      <c r="BP5936" s="143"/>
      <c r="BQ5936" s="144"/>
      <c r="BR5936" s="8"/>
      <c r="BS5936" s="8"/>
      <c r="BT5936" s="8"/>
      <c r="BU5936" s="8"/>
      <c r="BV5936" s="122"/>
    </row>
    <row r="5937" spans="1:74" ht="28.8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18" t="s">
        <v>5</v>
      </c>
      <c r="H5937" s="3">
        <v>2024</v>
      </c>
      <c r="I5937" s="20" t="s">
        <v>286</v>
      </c>
      <c r="J5937" s="185" t="s">
        <v>338</v>
      </c>
      <c r="K5937" s="185" t="s">
        <v>339</v>
      </c>
      <c r="L5937" s="187">
        <f t="shared" si="199"/>
        <v>0</v>
      </c>
      <c r="M5937" s="187">
        <f t="shared" si="200"/>
        <v>0</v>
      </c>
      <c r="N5937" s="186"/>
      <c r="O5937" s="53"/>
      <c r="P5937" s="53"/>
      <c r="Q5937" s="53"/>
      <c r="R5937" s="53"/>
      <c r="S5937" s="54"/>
      <c r="T5937" s="8"/>
      <c r="U5937" s="8"/>
      <c r="V5937" s="8"/>
      <c r="W5937" s="8"/>
      <c r="X5937" s="122"/>
      <c r="Y5937" s="135"/>
      <c r="Z5937" s="135"/>
      <c r="AA5937" s="135"/>
      <c r="AB5937" s="135"/>
      <c r="AC5937" s="136"/>
      <c r="AD5937" s="8"/>
      <c r="AE5937" s="8"/>
      <c r="AF5937" s="8"/>
      <c r="AG5937" s="8"/>
      <c r="AH5937" s="122"/>
      <c r="AI5937" s="137"/>
      <c r="AJ5937" s="137"/>
      <c r="AK5937" s="137"/>
      <c r="AL5937" s="137"/>
      <c r="AM5937" s="138"/>
      <c r="AN5937" s="8"/>
      <c r="AO5937" s="8"/>
      <c r="AP5937" s="8"/>
      <c r="AQ5937" s="8"/>
      <c r="AR5937" s="122"/>
      <c r="AS5937" s="139"/>
      <c r="AT5937" s="139"/>
      <c r="AU5937" s="139"/>
      <c r="AV5937" s="139"/>
      <c r="AW5937" s="140"/>
      <c r="AX5937" s="8"/>
      <c r="AY5937" s="8"/>
      <c r="AZ5937" s="8"/>
      <c r="BA5937" s="8"/>
      <c r="BB5937" s="122"/>
      <c r="BC5937" s="141"/>
      <c r="BD5937" s="141"/>
      <c r="BE5937" s="141"/>
      <c r="BF5937" s="141"/>
      <c r="BG5937" s="142"/>
      <c r="BH5937" s="8"/>
      <c r="BI5937" s="8"/>
      <c r="BJ5937" s="8"/>
      <c r="BK5937" s="8"/>
      <c r="BL5937" s="122"/>
      <c r="BM5937" s="143"/>
      <c r="BN5937" s="143"/>
      <c r="BO5937" s="143"/>
      <c r="BP5937" s="143"/>
      <c r="BQ5937" s="144"/>
      <c r="BR5937" s="8"/>
      <c r="BS5937" s="8"/>
      <c r="BT5937" s="8"/>
      <c r="BU5937" s="8"/>
      <c r="BV5937" s="122"/>
    </row>
    <row r="5938" spans="1:74" ht="28.8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18" t="s">
        <v>5</v>
      </c>
      <c r="H5938" s="3">
        <v>2024</v>
      </c>
      <c r="I5938" s="20" t="s">
        <v>286</v>
      </c>
      <c r="J5938" s="185" t="s">
        <v>340</v>
      </c>
      <c r="K5938" s="185" t="s">
        <v>318</v>
      </c>
      <c r="L5938" s="187">
        <f t="shared" si="199"/>
        <v>0</v>
      </c>
      <c r="M5938" s="187">
        <f t="shared" si="200"/>
        <v>0</v>
      </c>
      <c r="N5938" s="186"/>
      <c r="O5938" s="53"/>
      <c r="P5938" s="53"/>
      <c r="Q5938" s="53"/>
      <c r="R5938" s="53"/>
      <c r="S5938" s="54"/>
      <c r="T5938" s="8"/>
      <c r="U5938" s="8"/>
      <c r="V5938" s="8"/>
      <c r="W5938" s="8"/>
      <c r="X5938" s="122"/>
      <c r="Y5938" s="135"/>
      <c r="Z5938" s="135"/>
      <c r="AA5938" s="135"/>
      <c r="AB5938" s="135"/>
      <c r="AC5938" s="136"/>
      <c r="AD5938" s="8"/>
      <c r="AE5938" s="8"/>
      <c r="AF5938" s="8"/>
      <c r="AG5938" s="8"/>
      <c r="AH5938" s="122"/>
      <c r="AI5938" s="137"/>
      <c r="AJ5938" s="137"/>
      <c r="AK5938" s="137"/>
      <c r="AL5938" s="137"/>
      <c r="AM5938" s="138"/>
      <c r="AN5938" s="8"/>
      <c r="AO5938" s="8"/>
      <c r="AP5938" s="8"/>
      <c r="AQ5938" s="8"/>
      <c r="AR5938" s="122"/>
      <c r="AS5938" s="139"/>
      <c r="AT5938" s="139"/>
      <c r="AU5938" s="139"/>
      <c r="AV5938" s="139"/>
      <c r="AW5938" s="140"/>
      <c r="AX5938" s="8"/>
      <c r="AY5938" s="8"/>
      <c r="AZ5938" s="8"/>
      <c r="BA5938" s="8"/>
      <c r="BB5938" s="122"/>
      <c r="BC5938" s="141"/>
      <c r="BD5938" s="141"/>
      <c r="BE5938" s="141"/>
      <c r="BF5938" s="141"/>
      <c r="BG5938" s="142"/>
      <c r="BH5938" s="8"/>
      <c r="BI5938" s="8"/>
      <c r="BJ5938" s="8"/>
      <c r="BK5938" s="8"/>
      <c r="BL5938" s="122"/>
      <c r="BM5938" s="143"/>
      <c r="BN5938" s="143"/>
      <c r="BO5938" s="143"/>
      <c r="BP5938" s="143"/>
      <c r="BQ5938" s="144"/>
      <c r="BR5938" s="8"/>
      <c r="BS5938" s="8"/>
      <c r="BT5938" s="8"/>
      <c r="BU5938" s="8"/>
      <c r="BV5938" s="122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18" t="s">
        <v>5</v>
      </c>
      <c r="H5939" s="3">
        <v>2024</v>
      </c>
      <c r="I5939" s="20" t="s">
        <v>286</v>
      </c>
      <c r="J5939" s="185" t="s">
        <v>341</v>
      </c>
      <c r="K5939" s="185" t="s">
        <v>320</v>
      </c>
      <c r="L5939" s="187">
        <f t="shared" si="199"/>
        <v>0</v>
      </c>
      <c r="M5939" s="187">
        <f t="shared" si="200"/>
        <v>0</v>
      </c>
      <c r="N5939" s="186"/>
      <c r="O5939" s="53"/>
      <c r="P5939" s="53"/>
      <c r="Q5939" s="53"/>
      <c r="R5939" s="53"/>
      <c r="S5939" s="54"/>
      <c r="T5939" s="8"/>
      <c r="U5939" s="8"/>
      <c r="V5939" s="8"/>
      <c r="W5939" s="8"/>
      <c r="X5939" s="122"/>
      <c r="Y5939" s="135"/>
      <c r="Z5939" s="135"/>
      <c r="AA5939" s="135"/>
      <c r="AB5939" s="135"/>
      <c r="AC5939" s="136"/>
      <c r="AD5939" s="8"/>
      <c r="AE5939" s="8"/>
      <c r="AF5939" s="8"/>
      <c r="AG5939" s="8"/>
      <c r="AH5939" s="122"/>
      <c r="AI5939" s="137"/>
      <c r="AJ5939" s="137"/>
      <c r="AK5939" s="137"/>
      <c r="AL5939" s="137"/>
      <c r="AM5939" s="138"/>
      <c r="AN5939" s="8"/>
      <c r="AO5939" s="8"/>
      <c r="AP5939" s="8"/>
      <c r="AQ5939" s="8"/>
      <c r="AR5939" s="122"/>
      <c r="AS5939" s="139"/>
      <c r="AT5939" s="139"/>
      <c r="AU5939" s="139"/>
      <c r="AV5939" s="139"/>
      <c r="AW5939" s="140"/>
      <c r="AX5939" s="8"/>
      <c r="AY5939" s="8"/>
      <c r="AZ5939" s="8"/>
      <c r="BA5939" s="8"/>
      <c r="BB5939" s="122"/>
      <c r="BC5939" s="141"/>
      <c r="BD5939" s="141"/>
      <c r="BE5939" s="141"/>
      <c r="BF5939" s="141"/>
      <c r="BG5939" s="142"/>
      <c r="BH5939" s="8"/>
      <c r="BI5939" s="8"/>
      <c r="BJ5939" s="8"/>
      <c r="BK5939" s="8"/>
      <c r="BL5939" s="122"/>
      <c r="BM5939" s="143"/>
      <c r="BN5939" s="143"/>
      <c r="BO5939" s="143"/>
      <c r="BP5939" s="143"/>
      <c r="BQ5939" s="144"/>
      <c r="BR5939" s="8"/>
      <c r="BS5939" s="8"/>
      <c r="BT5939" s="8"/>
      <c r="BU5939" s="8"/>
      <c r="BV5939" s="122"/>
    </row>
    <row r="5940" spans="1:74" ht="28.8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18" t="s">
        <v>5</v>
      </c>
      <c r="H5940" s="3">
        <v>2024</v>
      </c>
      <c r="I5940" s="20" t="s">
        <v>286</v>
      </c>
      <c r="J5940" s="185" t="s">
        <v>342</v>
      </c>
      <c r="K5940" s="185" t="s">
        <v>320</v>
      </c>
      <c r="L5940" s="187">
        <f t="shared" si="199"/>
        <v>0</v>
      </c>
      <c r="M5940" s="187">
        <f t="shared" si="200"/>
        <v>0</v>
      </c>
      <c r="N5940" s="186"/>
      <c r="O5940" s="53"/>
      <c r="P5940" s="53"/>
      <c r="Q5940" s="53"/>
      <c r="R5940" s="53"/>
      <c r="S5940" s="54"/>
      <c r="T5940" s="8"/>
      <c r="U5940" s="8"/>
      <c r="V5940" s="8"/>
      <c r="W5940" s="8"/>
      <c r="X5940" s="122"/>
      <c r="Y5940" s="135"/>
      <c r="Z5940" s="135"/>
      <c r="AA5940" s="135"/>
      <c r="AB5940" s="135"/>
      <c r="AC5940" s="136"/>
      <c r="AD5940" s="8"/>
      <c r="AE5940" s="8"/>
      <c r="AF5940" s="8"/>
      <c r="AG5940" s="8"/>
      <c r="AH5940" s="122"/>
      <c r="AI5940" s="137"/>
      <c r="AJ5940" s="137"/>
      <c r="AK5940" s="137"/>
      <c r="AL5940" s="137"/>
      <c r="AM5940" s="138"/>
      <c r="AN5940" s="8"/>
      <c r="AO5940" s="8"/>
      <c r="AP5940" s="8"/>
      <c r="AQ5940" s="8"/>
      <c r="AR5940" s="122"/>
      <c r="AS5940" s="139"/>
      <c r="AT5940" s="139"/>
      <c r="AU5940" s="139"/>
      <c r="AV5940" s="139"/>
      <c r="AW5940" s="140"/>
      <c r="AX5940" s="8"/>
      <c r="AY5940" s="8"/>
      <c r="AZ5940" s="8"/>
      <c r="BA5940" s="8"/>
      <c r="BB5940" s="122"/>
      <c r="BC5940" s="141"/>
      <c r="BD5940" s="141"/>
      <c r="BE5940" s="141"/>
      <c r="BF5940" s="141"/>
      <c r="BG5940" s="142"/>
      <c r="BH5940" s="8"/>
      <c r="BI5940" s="8"/>
      <c r="BJ5940" s="8"/>
      <c r="BK5940" s="8"/>
      <c r="BL5940" s="122"/>
      <c r="BM5940" s="143"/>
      <c r="BN5940" s="143"/>
      <c r="BO5940" s="143"/>
      <c r="BP5940" s="143"/>
      <c r="BQ5940" s="144"/>
      <c r="BR5940" s="8"/>
      <c r="BS5940" s="8"/>
      <c r="BT5940" s="8"/>
      <c r="BU5940" s="8"/>
      <c r="BV5940" s="122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18" t="s">
        <v>5</v>
      </c>
      <c r="H5941" s="3">
        <v>2024</v>
      </c>
      <c r="I5941" s="20" t="s">
        <v>286</v>
      </c>
      <c r="J5941" s="185" t="s">
        <v>343</v>
      </c>
      <c r="K5941" s="185" t="s">
        <v>339</v>
      </c>
      <c r="L5941" s="187">
        <f t="shared" si="199"/>
        <v>0</v>
      </c>
      <c r="M5941" s="187">
        <f t="shared" si="200"/>
        <v>0</v>
      </c>
      <c r="N5941" s="186"/>
      <c r="O5941" s="53"/>
      <c r="P5941" s="53"/>
      <c r="Q5941" s="53"/>
      <c r="R5941" s="53"/>
      <c r="S5941" s="54"/>
      <c r="T5941" s="8"/>
      <c r="U5941" s="8"/>
      <c r="V5941" s="8"/>
      <c r="W5941" s="8"/>
      <c r="X5941" s="122"/>
      <c r="Y5941" s="135"/>
      <c r="Z5941" s="135"/>
      <c r="AA5941" s="135"/>
      <c r="AB5941" s="135"/>
      <c r="AC5941" s="136"/>
      <c r="AD5941" s="8"/>
      <c r="AE5941" s="8"/>
      <c r="AF5941" s="8"/>
      <c r="AG5941" s="8"/>
      <c r="AH5941" s="122"/>
      <c r="AI5941" s="137"/>
      <c r="AJ5941" s="137"/>
      <c r="AK5941" s="137"/>
      <c r="AL5941" s="137"/>
      <c r="AM5941" s="138"/>
      <c r="AN5941" s="8"/>
      <c r="AO5941" s="8"/>
      <c r="AP5941" s="8"/>
      <c r="AQ5941" s="8"/>
      <c r="AR5941" s="122"/>
      <c r="AS5941" s="139"/>
      <c r="AT5941" s="139"/>
      <c r="AU5941" s="139"/>
      <c r="AV5941" s="139"/>
      <c r="AW5941" s="140"/>
      <c r="AX5941" s="8"/>
      <c r="AY5941" s="8"/>
      <c r="AZ5941" s="8"/>
      <c r="BA5941" s="8"/>
      <c r="BB5941" s="122"/>
      <c r="BC5941" s="141"/>
      <c r="BD5941" s="141"/>
      <c r="BE5941" s="141"/>
      <c r="BF5941" s="141"/>
      <c r="BG5941" s="142"/>
      <c r="BH5941" s="8"/>
      <c r="BI5941" s="8"/>
      <c r="BJ5941" s="8"/>
      <c r="BK5941" s="8"/>
      <c r="BL5941" s="122"/>
      <c r="BM5941" s="143"/>
      <c r="BN5941" s="143"/>
      <c r="BO5941" s="143"/>
      <c r="BP5941" s="143"/>
      <c r="BQ5941" s="144"/>
      <c r="BR5941" s="8"/>
      <c r="BS5941" s="8"/>
      <c r="BT5941" s="8"/>
      <c r="BU5941" s="8"/>
      <c r="BV5941" s="122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18" t="s">
        <v>5</v>
      </c>
      <c r="H5942" s="3">
        <v>2024</v>
      </c>
      <c r="I5942" s="20" t="s">
        <v>288</v>
      </c>
      <c r="J5942" s="185" t="s">
        <v>344</v>
      </c>
      <c r="K5942" s="185" t="s">
        <v>318</v>
      </c>
      <c r="L5942" s="187">
        <f t="shared" si="199"/>
        <v>0</v>
      </c>
      <c r="M5942" s="187">
        <f t="shared" si="200"/>
        <v>0</v>
      </c>
      <c r="N5942" s="186"/>
      <c r="O5942" s="53"/>
      <c r="P5942" s="53"/>
      <c r="Q5942" s="53"/>
      <c r="R5942" s="53"/>
      <c r="S5942" s="54"/>
      <c r="T5942" s="8"/>
      <c r="U5942" s="8"/>
      <c r="V5942" s="8"/>
      <c r="W5942" s="8"/>
      <c r="X5942" s="122"/>
      <c r="Y5942" s="135"/>
      <c r="Z5942" s="135"/>
      <c r="AA5942" s="135"/>
      <c r="AB5942" s="135"/>
      <c r="AC5942" s="136"/>
      <c r="AD5942" s="8"/>
      <c r="AE5942" s="8"/>
      <c r="AF5942" s="8"/>
      <c r="AG5942" s="8"/>
      <c r="AH5942" s="122"/>
      <c r="AI5942" s="137"/>
      <c r="AJ5942" s="137"/>
      <c r="AK5942" s="137"/>
      <c r="AL5942" s="137"/>
      <c r="AM5942" s="138"/>
      <c r="AN5942" s="8"/>
      <c r="AO5942" s="8"/>
      <c r="AP5942" s="8"/>
      <c r="AQ5942" s="8"/>
      <c r="AR5942" s="122"/>
      <c r="AS5942" s="139"/>
      <c r="AT5942" s="139"/>
      <c r="AU5942" s="139"/>
      <c r="AV5942" s="139"/>
      <c r="AW5942" s="140"/>
      <c r="AX5942" s="8"/>
      <c r="AY5942" s="8"/>
      <c r="AZ5942" s="8"/>
      <c r="BA5942" s="8"/>
      <c r="BB5942" s="122"/>
      <c r="BC5942" s="141"/>
      <c r="BD5942" s="141"/>
      <c r="BE5942" s="141"/>
      <c r="BF5942" s="141"/>
      <c r="BG5942" s="142"/>
      <c r="BH5942" s="8"/>
      <c r="BI5942" s="8"/>
      <c r="BJ5942" s="8"/>
      <c r="BK5942" s="8"/>
      <c r="BL5942" s="122"/>
      <c r="BM5942" s="143"/>
      <c r="BN5942" s="143"/>
      <c r="BO5942" s="143"/>
      <c r="BP5942" s="143"/>
      <c r="BQ5942" s="144"/>
      <c r="BR5942" s="8"/>
      <c r="BS5942" s="8"/>
      <c r="BT5942" s="8"/>
      <c r="BU5942" s="8"/>
      <c r="BV5942" s="122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18" t="s">
        <v>5</v>
      </c>
      <c r="H5943" s="3">
        <v>2024</v>
      </c>
      <c r="I5943" s="20" t="s">
        <v>288</v>
      </c>
      <c r="J5943" s="184" t="s">
        <v>351</v>
      </c>
      <c r="K5943" s="184" t="s">
        <v>318</v>
      </c>
      <c r="L5943" s="187">
        <f t="shared" si="199"/>
        <v>0</v>
      </c>
      <c r="M5943" s="187">
        <f t="shared" si="200"/>
        <v>0</v>
      </c>
      <c r="N5943" s="186"/>
      <c r="O5943" s="53"/>
      <c r="P5943" s="53"/>
      <c r="Q5943" s="53"/>
      <c r="R5943" s="53"/>
      <c r="S5943" s="54"/>
      <c r="T5943" s="8"/>
      <c r="U5943" s="8"/>
      <c r="V5943" s="8"/>
      <c r="W5943" s="8"/>
      <c r="X5943" s="122"/>
      <c r="Y5943" s="135"/>
      <c r="Z5943" s="135"/>
      <c r="AA5943" s="135"/>
      <c r="AB5943" s="135"/>
      <c r="AC5943" s="136"/>
      <c r="AD5943" s="8"/>
      <c r="AE5943" s="8"/>
      <c r="AF5943" s="8"/>
      <c r="AG5943" s="8"/>
      <c r="AH5943" s="122"/>
      <c r="AI5943" s="137"/>
      <c r="AJ5943" s="137"/>
      <c r="AK5943" s="137"/>
      <c r="AL5943" s="137"/>
      <c r="AM5943" s="138"/>
      <c r="AN5943" s="8"/>
      <c r="AO5943" s="8"/>
      <c r="AP5943" s="8"/>
      <c r="AQ5943" s="8"/>
      <c r="AR5943" s="122"/>
      <c r="AS5943" s="139"/>
      <c r="AT5943" s="139"/>
      <c r="AU5943" s="139"/>
      <c r="AV5943" s="139"/>
      <c r="AW5943" s="140"/>
      <c r="AX5943" s="8"/>
      <c r="AY5943" s="8"/>
      <c r="AZ5943" s="8"/>
      <c r="BA5943" s="8"/>
      <c r="BB5943" s="122"/>
      <c r="BC5943" s="141"/>
      <c r="BD5943" s="141"/>
      <c r="BE5943" s="141"/>
      <c r="BF5943" s="141"/>
      <c r="BG5943" s="142"/>
      <c r="BH5943" s="8"/>
      <c r="BI5943" s="8"/>
      <c r="BJ5943" s="8"/>
      <c r="BK5943" s="8"/>
      <c r="BL5943" s="122"/>
      <c r="BM5943" s="143"/>
      <c r="BN5943" s="143"/>
      <c r="BO5943" s="143"/>
      <c r="BP5943" s="143"/>
      <c r="BQ5943" s="144"/>
      <c r="BR5943" s="8"/>
      <c r="BS5943" s="8"/>
      <c r="BT5943" s="8"/>
      <c r="BU5943" s="8"/>
      <c r="BV5943" s="122"/>
    </row>
    <row r="5944" spans="1:74" ht="28.8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18" t="s">
        <v>5</v>
      </c>
      <c r="H5944" s="3">
        <v>2024</v>
      </c>
      <c r="I5944" s="20" t="s">
        <v>288</v>
      </c>
      <c r="J5944" s="184" t="s">
        <v>352</v>
      </c>
      <c r="K5944" s="184" t="s">
        <v>321</v>
      </c>
      <c r="L5944" s="187">
        <f t="shared" si="199"/>
        <v>0</v>
      </c>
      <c r="M5944" s="187">
        <f t="shared" si="200"/>
        <v>0</v>
      </c>
      <c r="N5944" s="186"/>
      <c r="O5944" s="33"/>
      <c r="P5944" s="33"/>
      <c r="Q5944" s="33"/>
      <c r="R5944" s="33"/>
      <c r="S5944" s="42"/>
      <c r="T5944" s="2"/>
      <c r="U5944" s="2"/>
      <c r="V5944" s="2"/>
      <c r="W5944" s="2"/>
      <c r="X5944" s="55"/>
      <c r="Y5944" s="62"/>
      <c r="Z5944" s="62"/>
      <c r="AA5944" s="62"/>
      <c r="AB5944" s="62"/>
      <c r="AC5944" s="68"/>
      <c r="AD5944" s="2"/>
      <c r="AE5944" s="2"/>
      <c r="AF5944" s="2"/>
      <c r="AG5944" s="2"/>
      <c r="AH5944" s="55"/>
      <c r="AI5944" s="72"/>
      <c r="AJ5944" s="72"/>
      <c r="AK5944" s="72"/>
      <c r="AL5944" s="72"/>
      <c r="AM5944" s="80"/>
      <c r="AN5944" s="2"/>
      <c r="AO5944" s="2"/>
      <c r="AP5944" s="2"/>
      <c r="AQ5944" s="2"/>
      <c r="AR5944" s="55"/>
      <c r="AS5944" s="85"/>
      <c r="AT5944" s="85"/>
      <c r="AU5944" s="85"/>
      <c r="AV5944" s="85"/>
      <c r="AW5944" s="100"/>
      <c r="AX5944" s="2"/>
      <c r="AY5944" s="2"/>
      <c r="AZ5944" s="2"/>
      <c r="BA5944" s="2"/>
      <c r="BB5944" s="55"/>
      <c r="BC5944" s="105"/>
      <c r="BD5944" s="105"/>
      <c r="BE5944" s="105"/>
      <c r="BF5944" s="105"/>
      <c r="BG5944" s="109"/>
      <c r="BH5944" s="2"/>
      <c r="BI5944" s="2"/>
      <c r="BJ5944" s="2"/>
      <c r="BK5944" s="2"/>
      <c r="BL5944" s="55"/>
      <c r="BM5944" s="48"/>
      <c r="BN5944" s="48"/>
      <c r="BO5944" s="48"/>
      <c r="BP5944" s="48"/>
      <c r="BQ5944" s="117"/>
      <c r="BR5944" s="2"/>
      <c r="BS5944" s="2"/>
      <c r="BT5944" s="2"/>
      <c r="BU5944" s="2"/>
      <c r="BV5944" s="55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18" t="s">
        <v>5</v>
      </c>
      <c r="H5945" s="3">
        <v>2024</v>
      </c>
      <c r="I5945" s="20" t="s">
        <v>288</v>
      </c>
      <c r="J5945" s="184" t="s">
        <v>345</v>
      </c>
      <c r="K5945" s="184" t="s">
        <v>318</v>
      </c>
      <c r="L5945" s="187">
        <f t="shared" si="199"/>
        <v>0</v>
      </c>
      <c r="M5945" s="187">
        <f t="shared" si="200"/>
        <v>0</v>
      </c>
      <c r="N5945" s="186"/>
      <c r="O5945" s="34"/>
      <c r="P5945" s="33"/>
      <c r="Q5945" s="33"/>
      <c r="R5945" s="33"/>
      <c r="S5945" s="42"/>
      <c r="T5945" s="3"/>
      <c r="U5945" s="2"/>
      <c r="V5945" s="2"/>
      <c r="W5945" s="2"/>
      <c r="X5945" s="55"/>
      <c r="Y5945" s="64"/>
      <c r="Z5945" s="62"/>
      <c r="AA5945" s="62"/>
      <c r="AB5945" s="62"/>
      <c r="AC5945" s="68"/>
      <c r="AD5945" s="3"/>
      <c r="AE5945" s="2"/>
      <c r="AF5945" s="2"/>
      <c r="AG5945" s="2"/>
      <c r="AH5945" s="55"/>
      <c r="AI5945" s="73"/>
      <c r="AJ5945" s="72"/>
      <c r="AK5945" s="72"/>
      <c r="AL5945" s="72"/>
      <c r="AM5945" s="80"/>
      <c r="AN5945" s="3"/>
      <c r="AO5945" s="2"/>
      <c r="AP5945" s="2"/>
      <c r="AQ5945" s="2"/>
      <c r="AR5945" s="55"/>
      <c r="AS5945" s="86"/>
      <c r="AT5945" s="85"/>
      <c r="AU5945" s="85"/>
      <c r="AV5945" s="85"/>
      <c r="AW5945" s="100"/>
      <c r="AX5945" s="3"/>
      <c r="AY5945" s="2"/>
      <c r="AZ5945" s="2"/>
      <c r="BA5945" s="2"/>
      <c r="BB5945" s="55"/>
      <c r="BC5945" s="106"/>
      <c r="BD5945" s="105"/>
      <c r="BE5945" s="105"/>
      <c r="BF5945" s="105"/>
      <c r="BG5945" s="109"/>
      <c r="BH5945" s="3"/>
      <c r="BI5945" s="2"/>
      <c r="BJ5945" s="2"/>
      <c r="BK5945" s="2"/>
      <c r="BL5945" s="55"/>
      <c r="BM5945" s="49"/>
      <c r="BN5945" s="48"/>
      <c r="BO5945" s="48"/>
      <c r="BP5945" s="48"/>
      <c r="BQ5945" s="117"/>
      <c r="BR5945" s="3"/>
      <c r="BS5945" s="2"/>
      <c r="BT5945" s="2"/>
      <c r="BU5945" s="2"/>
      <c r="BV5945" s="55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18" t="s">
        <v>5</v>
      </c>
      <c r="H5946" s="3">
        <v>2024</v>
      </c>
      <c r="I5946" s="20" t="s">
        <v>289</v>
      </c>
      <c r="J5946" s="184" t="s">
        <v>268</v>
      </c>
      <c r="K5946" s="184" t="s">
        <v>318</v>
      </c>
      <c r="L5946" s="187">
        <f t="shared" si="199"/>
        <v>0</v>
      </c>
      <c r="M5946" s="187">
        <f t="shared" si="200"/>
        <v>0</v>
      </c>
      <c r="N5946" s="186"/>
      <c r="O5946" s="33"/>
      <c r="P5946" s="33"/>
      <c r="Q5946" s="33"/>
      <c r="R5946" s="33"/>
      <c r="S5946" s="42"/>
      <c r="T5946" s="2"/>
      <c r="U5946" s="2"/>
      <c r="V5946" s="2"/>
      <c r="W5946" s="2"/>
      <c r="X5946" s="55"/>
      <c r="Y5946" s="62"/>
      <c r="Z5946" s="62"/>
      <c r="AA5946" s="62"/>
      <c r="AB5946" s="62"/>
      <c r="AC5946" s="68"/>
      <c r="AD5946" s="2"/>
      <c r="AE5946" s="2"/>
      <c r="AF5946" s="2"/>
      <c r="AG5946" s="2"/>
      <c r="AH5946" s="55"/>
      <c r="AI5946" s="72"/>
      <c r="AJ5946" s="72"/>
      <c r="AK5946" s="72"/>
      <c r="AL5946" s="72"/>
      <c r="AM5946" s="80"/>
      <c r="AN5946" s="2"/>
      <c r="AO5946" s="2"/>
      <c r="AP5946" s="2"/>
      <c r="AQ5946" s="2"/>
      <c r="AR5946" s="55"/>
      <c r="AS5946" s="85"/>
      <c r="AT5946" s="85"/>
      <c r="AU5946" s="85"/>
      <c r="AV5946" s="85"/>
      <c r="AW5946" s="100"/>
      <c r="AX5946" s="2"/>
      <c r="AY5946" s="2"/>
      <c r="AZ5946" s="2"/>
      <c r="BA5946" s="2"/>
      <c r="BB5946" s="55"/>
      <c r="BC5946" s="105"/>
      <c r="BD5946" s="105"/>
      <c r="BE5946" s="105"/>
      <c r="BF5946" s="105"/>
      <c r="BG5946" s="109"/>
      <c r="BH5946" s="2"/>
      <c r="BI5946" s="2"/>
      <c r="BJ5946" s="2"/>
      <c r="BK5946" s="2"/>
      <c r="BL5946" s="55"/>
      <c r="BM5946" s="48"/>
      <c r="BN5946" s="48"/>
      <c r="BO5946" s="48"/>
      <c r="BP5946" s="48"/>
      <c r="BQ5946" s="117"/>
      <c r="BR5946" s="2"/>
      <c r="BS5946" s="2"/>
      <c r="BT5946" s="2"/>
      <c r="BU5946" s="2"/>
      <c r="BV5946" s="55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18" t="s">
        <v>5</v>
      </c>
      <c r="H5947" s="3">
        <v>2024</v>
      </c>
      <c r="I5947" s="20" t="s">
        <v>289</v>
      </c>
      <c r="J5947" s="184" t="s">
        <v>292</v>
      </c>
      <c r="K5947" s="184" t="s">
        <v>318</v>
      </c>
      <c r="L5947" s="187">
        <f t="shared" si="199"/>
        <v>0</v>
      </c>
      <c r="M5947" s="187">
        <f t="shared" si="200"/>
        <v>0</v>
      </c>
      <c r="N5947" s="186"/>
      <c r="O5947" s="33"/>
      <c r="P5947" s="33"/>
      <c r="Q5947" s="33"/>
      <c r="R5947" s="33"/>
      <c r="S5947" s="42"/>
      <c r="T5947" s="2"/>
      <c r="U5947" s="2"/>
      <c r="V5947" s="2"/>
      <c r="W5947" s="2"/>
      <c r="X5947" s="55"/>
      <c r="Y5947" s="62"/>
      <c r="Z5947" s="62"/>
      <c r="AA5947" s="62"/>
      <c r="AB5947" s="62"/>
      <c r="AC5947" s="68"/>
      <c r="AD5947" s="2"/>
      <c r="AE5947" s="2"/>
      <c r="AF5947" s="2"/>
      <c r="AG5947" s="2"/>
      <c r="AH5947" s="55"/>
      <c r="AI5947" s="72"/>
      <c r="AJ5947" s="72"/>
      <c r="AK5947" s="72"/>
      <c r="AL5947" s="72"/>
      <c r="AM5947" s="80"/>
      <c r="AN5947" s="2"/>
      <c r="AO5947" s="2"/>
      <c r="AP5947" s="2"/>
      <c r="AQ5947" s="2"/>
      <c r="AR5947" s="55"/>
      <c r="AS5947" s="85"/>
      <c r="AT5947" s="85"/>
      <c r="AU5947" s="85"/>
      <c r="AV5947" s="85"/>
      <c r="AW5947" s="100"/>
      <c r="AX5947" s="2"/>
      <c r="AY5947" s="2"/>
      <c r="AZ5947" s="2"/>
      <c r="BA5947" s="2"/>
      <c r="BB5947" s="55"/>
      <c r="BC5947" s="105"/>
      <c r="BD5947" s="105"/>
      <c r="BE5947" s="105"/>
      <c r="BF5947" s="105"/>
      <c r="BG5947" s="109"/>
      <c r="BH5947" s="2"/>
      <c r="BI5947" s="2"/>
      <c r="BJ5947" s="2"/>
      <c r="BK5947" s="2"/>
      <c r="BL5947" s="55"/>
      <c r="BM5947" s="48"/>
      <c r="BN5947" s="48"/>
      <c r="BO5947" s="48"/>
      <c r="BP5947" s="48"/>
      <c r="BQ5947" s="117"/>
      <c r="BR5947" s="2"/>
      <c r="BS5947" s="2"/>
      <c r="BT5947" s="2"/>
      <c r="BU5947" s="2"/>
      <c r="BV5947" s="55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18" t="s">
        <v>5</v>
      </c>
      <c r="H5948" s="3">
        <v>2024</v>
      </c>
      <c r="I5948" s="20" t="s">
        <v>285</v>
      </c>
      <c r="J5948" s="184" t="s">
        <v>293</v>
      </c>
      <c r="K5948" s="184" t="s">
        <v>318</v>
      </c>
      <c r="L5948" s="187">
        <f t="shared" si="199"/>
        <v>0</v>
      </c>
      <c r="M5948" s="187">
        <f t="shared" si="200"/>
        <v>0</v>
      </c>
      <c r="N5948" s="186"/>
      <c r="O5948" s="33"/>
      <c r="P5948" s="33"/>
      <c r="Q5948" s="33"/>
      <c r="R5948" s="34"/>
      <c r="S5948" s="41"/>
      <c r="T5948" s="2"/>
      <c r="U5948" s="2"/>
      <c r="V5948" s="2"/>
      <c r="W5948" s="3"/>
      <c r="X5948" s="56"/>
      <c r="Y5948" s="62"/>
      <c r="Z5948" s="62"/>
      <c r="AA5948" s="62"/>
      <c r="AB5948" s="64"/>
      <c r="AC5948" s="69"/>
      <c r="AD5948" s="2"/>
      <c r="AE5948" s="2"/>
      <c r="AF5948" s="2"/>
      <c r="AG5948" s="3"/>
      <c r="AH5948" s="56"/>
      <c r="AI5948" s="72"/>
      <c r="AJ5948" s="72"/>
      <c r="AK5948" s="72"/>
      <c r="AL5948" s="73"/>
      <c r="AM5948" s="81"/>
      <c r="AN5948" s="2"/>
      <c r="AO5948" s="2"/>
      <c r="AP5948" s="2"/>
      <c r="AQ5948" s="3"/>
      <c r="AR5948" s="56"/>
      <c r="AS5948" s="85"/>
      <c r="AT5948" s="85"/>
      <c r="AU5948" s="85"/>
      <c r="AV5948" s="86"/>
      <c r="AW5948" s="101"/>
      <c r="AX5948" s="2"/>
      <c r="AY5948" s="2"/>
      <c r="AZ5948" s="2"/>
      <c r="BA5948" s="3"/>
      <c r="BB5948" s="56"/>
      <c r="BC5948" s="105"/>
      <c r="BD5948" s="105"/>
      <c r="BE5948" s="105"/>
      <c r="BF5948" s="106"/>
      <c r="BG5948" s="110"/>
      <c r="BH5948" s="2"/>
      <c r="BI5948" s="2"/>
      <c r="BJ5948" s="2"/>
      <c r="BK5948" s="3"/>
      <c r="BL5948" s="56"/>
      <c r="BM5948" s="48"/>
      <c r="BN5948" s="48"/>
      <c r="BO5948" s="48"/>
      <c r="BP5948" s="49"/>
      <c r="BQ5948" s="118"/>
      <c r="BR5948" s="2"/>
      <c r="BS5948" s="2"/>
      <c r="BT5948" s="2"/>
      <c r="BU5948" s="3"/>
      <c r="BV5948" s="56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18" t="s">
        <v>5</v>
      </c>
      <c r="H5949" s="3">
        <v>2024</v>
      </c>
      <c r="I5949" s="20" t="s">
        <v>287</v>
      </c>
      <c r="J5949" s="184" t="s">
        <v>269</v>
      </c>
      <c r="K5949" s="184" t="s">
        <v>320</v>
      </c>
      <c r="L5949" s="187">
        <f t="shared" si="199"/>
        <v>0</v>
      </c>
      <c r="M5949" s="187">
        <f t="shared" si="200"/>
        <v>0</v>
      </c>
      <c r="N5949" s="186"/>
      <c r="O5949" s="33"/>
      <c r="P5949" s="33"/>
      <c r="Q5949" s="33"/>
      <c r="R5949" s="33"/>
      <c r="S5949" s="42"/>
      <c r="T5949" s="2"/>
      <c r="U5949" s="2"/>
      <c r="V5949" s="2"/>
      <c r="W5949" s="2"/>
      <c r="X5949" s="55"/>
      <c r="Y5949" s="62"/>
      <c r="Z5949" s="62"/>
      <c r="AA5949" s="62"/>
      <c r="AB5949" s="64"/>
      <c r="AC5949" s="68"/>
      <c r="AD5949" s="2"/>
      <c r="AE5949" s="2"/>
      <c r="AF5949" s="2"/>
      <c r="AG5949" s="2"/>
      <c r="AH5949" s="55"/>
      <c r="AI5949" s="72"/>
      <c r="AJ5949" s="72"/>
      <c r="AK5949" s="72"/>
      <c r="AL5949" s="72"/>
      <c r="AM5949" s="80"/>
      <c r="AN5949" s="2"/>
      <c r="AO5949" s="2"/>
      <c r="AP5949" s="2"/>
      <c r="AQ5949" s="2"/>
      <c r="AR5949" s="55"/>
      <c r="AS5949" s="85"/>
      <c r="AT5949" s="85"/>
      <c r="AU5949" s="85"/>
      <c r="AV5949" s="85"/>
      <c r="AW5949" s="100"/>
      <c r="AX5949" s="2"/>
      <c r="AY5949" s="2"/>
      <c r="AZ5949" s="2"/>
      <c r="BA5949" s="2"/>
      <c r="BB5949" s="55"/>
      <c r="BC5949" s="105"/>
      <c r="BD5949" s="105"/>
      <c r="BE5949" s="105"/>
      <c r="BF5949" s="105"/>
      <c r="BG5949" s="109"/>
      <c r="BH5949" s="2"/>
      <c r="BI5949" s="2"/>
      <c r="BJ5949" s="2"/>
      <c r="BK5949" s="2"/>
      <c r="BL5949" s="55"/>
      <c r="BM5949" s="48"/>
      <c r="BN5949" s="48"/>
      <c r="BO5949" s="48"/>
      <c r="BP5949" s="48"/>
      <c r="BQ5949" s="117"/>
      <c r="BR5949" s="2"/>
      <c r="BS5949" s="2"/>
      <c r="BT5949" s="2"/>
      <c r="BU5949" s="2"/>
      <c r="BV5949" s="55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18" t="s">
        <v>5</v>
      </c>
      <c r="H5950" s="3">
        <v>2024</v>
      </c>
      <c r="I5950" s="20" t="s">
        <v>287</v>
      </c>
      <c r="J5950" s="184" t="s">
        <v>270</v>
      </c>
      <c r="K5950" s="184" t="s">
        <v>320</v>
      </c>
      <c r="L5950" s="187">
        <f t="shared" si="199"/>
        <v>0</v>
      </c>
      <c r="M5950" s="187">
        <f t="shared" si="200"/>
        <v>0</v>
      </c>
      <c r="N5950" s="186"/>
      <c r="O5950" s="33"/>
      <c r="P5950" s="33"/>
      <c r="Q5950" s="33"/>
      <c r="R5950" s="33"/>
      <c r="S5950" s="42"/>
      <c r="T5950" s="2"/>
      <c r="U5950" s="2"/>
      <c r="V5950" s="2"/>
      <c r="W5950" s="2"/>
      <c r="X5950" s="55"/>
      <c r="Y5950" s="62"/>
      <c r="Z5950" s="62"/>
      <c r="AA5950" s="62"/>
      <c r="AB5950" s="62"/>
      <c r="AC5950" s="68"/>
      <c r="AD5950" s="2"/>
      <c r="AE5950" s="2"/>
      <c r="AF5950" s="2"/>
      <c r="AG5950" s="2"/>
      <c r="AH5950" s="55"/>
      <c r="AI5950" s="72"/>
      <c r="AJ5950" s="72"/>
      <c r="AK5950" s="72"/>
      <c r="AL5950" s="72"/>
      <c r="AM5950" s="80"/>
      <c r="AN5950" s="2"/>
      <c r="AO5950" s="2"/>
      <c r="AP5950" s="2"/>
      <c r="AQ5950" s="2"/>
      <c r="AR5950" s="55"/>
      <c r="AS5950" s="85"/>
      <c r="AT5950" s="85"/>
      <c r="AU5950" s="85"/>
      <c r="AV5950" s="85"/>
      <c r="AW5950" s="100"/>
      <c r="AX5950" s="2"/>
      <c r="AY5950" s="2"/>
      <c r="AZ5950" s="2"/>
      <c r="BA5950" s="2"/>
      <c r="BB5950" s="55"/>
      <c r="BC5950" s="105"/>
      <c r="BD5950" s="105"/>
      <c r="BE5950" s="105"/>
      <c r="BF5950" s="105"/>
      <c r="BG5950" s="109"/>
      <c r="BH5950" s="2"/>
      <c r="BI5950" s="2"/>
      <c r="BJ5950" s="2"/>
      <c r="BK5950" s="2"/>
      <c r="BL5950" s="55"/>
      <c r="BM5950" s="48"/>
      <c r="BN5950" s="48"/>
      <c r="BO5950" s="48"/>
      <c r="BP5950" s="48"/>
      <c r="BQ5950" s="117"/>
      <c r="BR5950" s="2"/>
      <c r="BS5950" s="2"/>
      <c r="BT5950" s="2"/>
      <c r="BU5950" s="2"/>
      <c r="BV5950" s="55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18" t="s">
        <v>5</v>
      </c>
      <c r="H5951" s="3">
        <v>2024</v>
      </c>
      <c r="I5951" s="20" t="s">
        <v>290</v>
      </c>
      <c r="J5951" s="184" t="s">
        <v>271</v>
      </c>
      <c r="K5951" s="184" t="s">
        <v>321</v>
      </c>
      <c r="L5951" s="187">
        <f t="shared" si="199"/>
        <v>0</v>
      </c>
      <c r="M5951" s="187">
        <f t="shared" si="200"/>
        <v>0</v>
      </c>
      <c r="N5951" s="186"/>
      <c r="O5951" s="33"/>
      <c r="P5951" s="33"/>
      <c r="Q5951" s="33"/>
      <c r="R5951" s="33"/>
      <c r="S5951" s="42"/>
      <c r="T5951" s="2"/>
      <c r="U5951" s="2"/>
      <c r="V5951" s="2"/>
      <c r="W5951" s="2"/>
      <c r="X5951" s="55"/>
      <c r="Y5951" s="62"/>
      <c r="Z5951" s="62"/>
      <c r="AA5951" s="62"/>
      <c r="AB5951" s="62"/>
      <c r="AC5951" s="68"/>
      <c r="AD5951" s="2"/>
      <c r="AE5951" s="2"/>
      <c r="AF5951" s="2"/>
      <c r="AG5951" s="2"/>
      <c r="AH5951" s="55"/>
      <c r="AI5951" s="72"/>
      <c r="AJ5951" s="72"/>
      <c r="AK5951" s="72"/>
      <c r="AL5951" s="72"/>
      <c r="AM5951" s="80"/>
      <c r="AN5951" s="2"/>
      <c r="AO5951" s="2"/>
      <c r="AP5951" s="2"/>
      <c r="AQ5951" s="2"/>
      <c r="AR5951" s="55"/>
      <c r="AS5951" s="85"/>
      <c r="AT5951" s="85"/>
      <c r="AU5951" s="85"/>
      <c r="AV5951" s="85"/>
      <c r="AW5951" s="100"/>
      <c r="AX5951" s="2"/>
      <c r="AY5951" s="2"/>
      <c r="AZ5951" s="2"/>
      <c r="BA5951" s="2"/>
      <c r="BB5951" s="55"/>
      <c r="BC5951" s="105"/>
      <c r="BD5951" s="105"/>
      <c r="BE5951" s="105"/>
      <c r="BF5951" s="105"/>
      <c r="BG5951" s="109"/>
      <c r="BH5951" s="2"/>
      <c r="BI5951" s="2"/>
      <c r="BJ5951" s="2"/>
      <c r="BK5951" s="2"/>
      <c r="BL5951" s="55"/>
      <c r="BM5951" s="48"/>
      <c r="BN5951" s="48"/>
      <c r="BO5951" s="48"/>
      <c r="BP5951" s="48"/>
      <c r="BQ5951" s="117"/>
      <c r="BR5951" s="2"/>
      <c r="BS5951" s="2"/>
      <c r="BT5951" s="2"/>
      <c r="BU5951" s="2"/>
      <c r="BV5951" s="55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18" t="s">
        <v>5</v>
      </c>
      <c r="H5952" s="3">
        <v>2024</v>
      </c>
      <c r="I5952" s="20" t="s">
        <v>284</v>
      </c>
      <c r="J5952" s="184" t="s">
        <v>294</v>
      </c>
      <c r="K5952" s="184" t="s">
        <v>320</v>
      </c>
      <c r="L5952" s="187">
        <f t="shared" si="199"/>
        <v>0</v>
      </c>
      <c r="M5952" s="187">
        <f t="shared" si="200"/>
        <v>0</v>
      </c>
      <c r="N5952" s="186"/>
      <c r="O5952" s="33"/>
      <c r="P5952" s="33"/>
      <c r="Q5952" s="33"/>
      <c r="R5952" s="33"/>
      <c r="S5952" s="42"/>
      <c r="T5952" s="2"/>
      <c r="U5952" s="2"/>
      <c r="V5952" s="2"/>
      <c r="W5952" s="2"/>
      <c r="X5952" s="55"/>
      <c r="Y5952" s="62"/>
      <c r="Z5952" s="62"/>
      <c r="AA5952" s="62"/>
      <c r="AB5952" s="62"/>
      <c r="AC5952" s="68"/>
      <c r="AD5952" s="2"/>
      <c r="AE5952" s="2"/>
      <c r="AF5952" s="2"/>
      <c r="AG5952" s="2"/>
      <c r="AH5952" s="55"/>
      <c r="AI5952" s="72"/>
      <c r="AJ5952" s="72"/>
      <c r="AK5952" s="72"/>
      <c r="AL5952" s="72"/>
      <c r="AM5952" s="80"/>
      <c r="AN5952" s="2"/>
      <c r="AO5952" s="2"/>
      <c r="AP5952" s="2"/>
      <c r="AQ5952" s="2"/>
      <c r="AR5952" s="55"/>
      <c r="AS5952" s="85"/>
      <c r="AT5952" s="85"/>
      <c r="AU5952" s="85"/>
      <c r="AV5952" s="85"/>
      <c r="AW5952" s="100"/>
      <c r="AX5952" s="2"/>
      <c r="AY5952" s="2"/>
      <c r="AZ5952" s="2"/>
      <c r="BA5952" s="2"/>
      <c r="BB5952" s="55"/>
      <c r="BC5952" s="105"/>
      <c r="BD5952" s="105"/>
      <c r="BE5952" s="105"/>
      <c r="BF5952" s="105"/>
      <c r="BG5952" s="109"/>
      <c r="BH5952" s="2"/>
      <c r="BI5952" s="2"/>
      <c r="BJ5952" s="2"/>
      <c r="BK5952" s="2"/>
      <c r="BL5952" s="55"/>
      <c r="BM5952" s="48"/>
      <c r="BN5952" s="48"/>
      <c r="BO5952" s="48"/>
      <c r="BP5952" s="48"/>
      <c r="BQ5952" s="117"/>
      <c r="BR5952" s="2"/>
      <c r="BS5952" s="2"/>
      <c r="BT5952" s="2"/>
      <c r="BU5952" s="2"/>
      <c r="BV5952" s="55"/>
    </row>
    <row r="5953" spans="1:74" ht="28.8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18" t="s">
        <v>5</v>
      </c>
      <c r="H5953" s="3">
        <v>2024</v>
      </c>
      <c r="I5953" s="20" t="s">
        <v>284</v>
      </c>
      <c r="J5953" s="184" t="s">
        <v>346</v>
      </c>
      <c r="K5953" s="184" t="s">
        <v>320</v>
      </c>
      <c r="L5953" s="187">
        <f t="shared" si="199"/>
        <v>1</v>
      </c>
      <c r="M5953" s="187">
        <f t="shared" si="200"/>
        <v>48.3</v>
      </c>
      <c r="N5953" s="186" t="s">
        <v>613</v>
      </c>
      <c r="O5953" s="33"/>
      <c r="P5953" s="33"/>
      <c r="Q5953" s="33"/>
      <c r="R5953" s="33"/>
      <c r="S5953" s="42"/>
      <c r="T5953" s="2"/>
      <c r="U5953" s="2"/>
      <c r="V5953" s="2"/>
      <c r="W5953" s="2"/>
      <c r="X5953" s="55"/>
      <c r="Y5953" s="62"/>
      <c r="Z5953" s="62"/>
      <c r="AA5953" s="62"/>
      <c r="AB5953" s="62"/>
      <c r="AC5953" s="68"/>
      <c r="AD5953" s="2"/>
      <c r="AE5953" s="2"/>
      <c r="AF5953" s="2"/>
      <c r="AG5953" s="2"/>
      <c r="AH5953" s="55"/>
      <c r="AI5953" s="72"/>
      <c r="AJ5953" s="72"/>
      <c r="AK5953" s="72"/>
      <c r="AL5953" s="72"/>
      <c r="AM5953" s="80"/>
      <c r="AN5953" s="2"/>
      <c r="AO5953" s="2"/>
      <c r="AP5953" s="2"/>
      <c r="AQ5953" s="2"/>
      <c r="AR5953" s="55"/>
      <c r="AS5953" s="85"/>
      <c r="AT5953" s="85"/>
      <c r="AU5953" s="85"/>
      <c r="AV5953" s="85"/>
      <c r="AW5953" s="100"/>
      <c r="AX5953" s="2"/>
      <c r="AY5953" s="2"/>
      <c r="AZ5953" s="2"/>
      <c r="BA5953" s="2"/>
      <c r="BB5953" s="55"/>
      <c r="BC5953" s="105"/>
      <c r="BD5953" s="105"/>
      <c r="BE5953" s="105"/>
      <c r="BF5953" s="105"/>
      <c r="BG5953" s="109"/>
      <c r="BH5953" s="2" t="s">
        <v>613</v>
      </c>
      <c r="BI5953" s="2"/>
      <c r="BJ5953" s="2"/>
      <c r="BK5953" s="2">
        <v>1</v>
      </c>
      <c r="BL5953" s="55">
        <v>48.3</v>
      </c>
      <c r="BM5953" s="48"/>
      <c r="BN5953" s="48"/>
      <c r="BO5953" s="48"/>
      <c r="BP5953" s="48"/>
      <c r="BQ5953" s="117"/>
      <c r="BR5953" s="2"/>
      <c r="BS5953" s="2"/>
      <c r="BT5953" s="2"/>
      <c r="BU5953" s="2"/>
      <c r="BV5953" s="55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18" t="s">
        <v>5</v>
      </c>
      <c r="H5954" s="3">
        <v>2024</v>
      </c>
      <c r="I5954" s="20" t="s">
        <v>284</v>
      </c>
      <c r="J5954" s="184" t="s">
        <v>295</v>
      </c>
      <c r="K5954" s="184" t="s">
        <v>320</v>
      </c>
      <c r="L5954" s="187">
        <f t="shared" si="199"/>
        <v>0</v>
      </c>
      <c r="M5954" s="187">
        <f t="shared" si="200"/>
        <v>0</v>
      </c>
      <c r="N5954" s="186"/>
      <c r="O5954" s="33"/>
      <c r="P5954" s="33"/>
      <c r="Q5954" s="33"/>
      <c r="R5954" s="33"/>
      <c r="S5954" s="42"/>
      <c r="T5954" s="2"/>
      <c r="U5954" s="2"/>
      <c r="V5954" s="2"/>
      <c r="W5954" s="2"/>
      <c r="X5954" s="55"/>
      <c r="Y5954" s="62"/>
      <c r="Z5954" s="62"/>
      <c r="AA5954" s="62"/>
      <c r="AB5954" s="62"/>
      <c r="AC5954" s="68"/>
      <c r="AD5954" s="2"/>
      <c r="AE5954" s="2"/>
      <c r="AF5954" s="2"/>
      <c r="AG5954" s="2"/>
      <c r="AH5954" s="55"/>
      <c r="AI5954" s="72"/>
      <c r="AJ5954" s="72"/>
      <c r="AK5954" s="72"/>
      <c r="AL5954" s="72"/>
      <c r="AM5954" s="80"/>
      <c r="AN5954" s="2"/>
      <c r="AO5954" s="2"/>
      <c r="AP5954" s="2"/>
      <c r="AQ5954" s="2"/>
      <c r="AR5954" s="55"/>
      <c r="AS5954" s="85"/>
      <c r="AT5954" s="85"/>
      <c r="AU5954" s="85"/>
      <c r="AV5954" s="85"/>
      <c r="AW5954" s="100"/>
      <c r="AX5954" s="2"/>
      <c r="AY5954" s="2"/>
      <c r="AZ5954" s="2"/>
      <c r="BA5954" s="2"/>
      <c r="BB5954" s="55"/>
      <c r="BC5954" s="105"/>
      <c r="BD5954" s="105"/>
      <c r="BE5954" s="105"/>
      <c r="BF5954" s="105"/>
      <c r="BG5954" s="109"/>
      <c r="BH5954" s="2"/>
      <c r="BI5954" s="2"/>
      <c r="BJ5954" s="2"/>
      <c r="BK5954" s="2"/>
      <c r="BL5954" s="55"/>
      <c r="BM5954" s="48"/>
      <c r="BN5954" s="48"/>
      <c r="BO5954" s="48"/>
      <c r="BP5954" s="48"/>
      <c r="BQ5954" s="117"/>
      <c r="BR5954" s="2"/>
      <c r="BS5954" s="2"/>
      <c r="BT5954" s="2"/>
      <c r="BU5954" s="2"/>
      <c r="BV5954" s="55"/>
    </row>
    <row r="5955" spans="1:74" ht="28.8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18" t="s">
        <v>5</v>
      </c>
      <c r="H5955" s="3">
        <v>2024</v>
      </c>
      <c r="I5955" s="20" t="s">
        <v>290</v>
      </c>
      <c r="J5955" s="184" t="s">
        <v>299</v>
      </c>
      <c r="K5955" s="184" t="s">
        <v>318</v>
      </c>
      <c r="L5955" s="187">
        <f t="shared" si="199"/>
        <v>0</v>
      </c>
      <c r="M5955" s="187">
        <f t="shared" si="200"/>
        <v>0</v>
      </c>
      <c r="N5955" s="186"/>
      <c r="O5955" s="33"/>
      <c r="P5955" s="33"/>
      <c r="Q5955" s="33"/>
      <c r="R5955" s="33"/>
      <c r="S5955" s="42"/>
      <c r="T5955" s="2"/>
      <c r="U5955" s="2"/>
      <c r="V5955" s="2"/>
      <c r="W5955" s="2"/>
      <c r="X5955" s="55"/>
      <c r="Y5955" s="62"/>
      <c r="Z5955" s="62"/>
      <c r="AA5955" s="62"/>
      <c r="AB5955" s="62"/>
      <c r="AC5955" s="68"/>
      <c r="AD5955" s="2"/>
      <c r="AE5955" s="2"/>
      <c r="AF5955" s="2"/>
      <c r="AG5955" s="2"/>
      <c r="AH5955" s="55"/>
      <c r="AI5955" s="72"/>
      <c r="AJ5955" s="72"/>
      <c r="AK5955" s="72"/>
      <c r="AL5955" s="72"/>
      <c r="AM5955" s="80"/>
      <c r="AN5955" s="2"/>
      <c r="AO5955" s="2"/>
      <c r="AP5955" s="2"/>
      <c r="AQ5955" s="2"/>
      <c r="AR5955" s="55"/>
      <c r="AS5955" s="85"/>
      <c r="AT5955" s="85"/>
      <c r="AU5955" s="85"/>
      <c r="AV5955" s="85"/>
      <c r="AW5955" s="100"/>
      <c r="AX5955" s="2"/>
      <c r="AY5955" s="2"/>
      <c r="AZ5955" s="2"/>
      <c r="BA5955" s="2"/>
      <c r="BB5955" s="55"/>
      <c r="BC5955" s="105"/>
      <c r="BD5955" s="105"/>
      <c r="BE5955" s="105"/>
      <c r="BF5955" s="105"/>
      <c r="BG5955" s="109"/>
      <c r="BH5955" s="2"/>
      <c r="BI5955" s="2"/>
      <c r="BJ5955" s="2"/>
      <c r="BK5955" s="2"/>
      <c r="BL5955" s="55"/>
      <c r="BM5955" s="48"/>
      <c r="BN5955" s="48"/>
      <c r="BO5955" s="48"/>
      <c r="BP5955" s="48"/>
      <c r="BQ5955" s="117"/>
      <c r="BR5955" s="2"/>
      <c r="BS5955" s="2"/>
      <c r="BT5955" s="2"/>
      <c r="BU5955" s="2"/>
      <c r="BV5955" s="55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18" t="s">
        <v>5</v>
      </c>
      <c r="H5956" s="3">
        <v>2024</v>
      </c>
      <c r="I5956" s="20" t="s">
        <v>315</v>
      </c>
      <c r="J5956" s="184" t="s">
        <v>347</v>
      </c>
      <c r="K5956" s="184" t="s">
        <v>320</v>
      </c>
      <c r="L5956" s="187">
        <f t="shared" si="199"/>
        <v>0</v>
      </c>
      <c r="M5956" s="187">
        <f t="shared" si="200"/>
        <v>0</v>
      </c>
      <c r="N5956" s="186"/>
      <c r="O5956" s="33"/>
      <c r="P5956" s="33"/>
      <c r="Q5956" s="33"/>
      <c r="R5956" s="33"/>
      <c r="S5956" s="42"/>
      <c r="T5956" s="2"/>
      <c r="U5956" s="2"/>
      <c r="V5956" s="2"/>
      <c r="W5956" s="2"/>
      <c r="X5956" s="55"/>
      <c r="Y5956" s="62"/>
      <c r="Z5956" s="62"/>
      <c r="AA5956" s="62"/>
      <c r="AB5956" s="62"/>
      <c r="AC5956" s="68"/>
      <c r="AD5956" s="2"/>
      <c r="AE5956" s="2"/>
      <c r="AF5956" s="2"/>
      <c r="AG5956" s="2"/>
      <c r="AH5956" s="55"/>
      <c r="AI5956" s="72"/>
      <c r="AJ5956" s="72"/>
      <c r="AK5956" s="72"/>
      <c r="AL5956" s="72"/>
      <c r="AM5956" s="80"/>
      <c r="AN5956" s="2"/>
      <c r="AO5956" s="2"/>
      <c r="AP5956" s="2"/>
      <c r="AQ5956" s="2"/>
      <c r="AR5956" s="55"/>
      <c r="AS5956" s="85"/>
      <c r="AT5956" s="85"/>
      <c r="AU5956" s="85"/>
      <c r="AV5956" s="85"/>
      <c r="AW5956" s="100"/>
      <c r="AX5956" s="2"/>
      <c r="AY5956" s="2"/>
      <c r="AZ5956" s="2"/>
      <c r="BA5956" s="2"/>
      <c r="BB5956" s="55"/>
      <c r="BC5956" s="105"/>
      <c r="BD5956" s="105"/>
      <c r="BE5956" s="105"/>
      <c r="BF5956" s="105"/>
      <c r="BG5956" s="109"/>
      <c r="BH5956" s="2"/>
      <c r="BI5956" s="2"/>
      <c r="BJ5956" s="2"/>
      <c r="BK5956" s="2"/>
      <c r="BL5956" s="55"/>
      <c r="BM5956" s="48"/>
      <c r="BN5956" s="48"/>
      <c r="BO5956" s="48"/>
      <c r="BP5956" s="48"/>
      <c r="BQ5956" s="117"/>
      <c r="BR5956" s="2"/>
      <c r="BS5956" s="2"/>
      <c r="BT5956" s="2"/>
      <c r="BU5956" s="2"/>
      <c r="BV5956" s="55"/>
    </row>
    <row r="5957" spans="1:74" ht="28.8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18" t="s">
        <v>5</v>
      </c>
      <c r="H5957" s="3">
        <v>2024</v>
      </c>
      <c r="I5957" s="20" t="s">
        <v>315</v>
      </c>
      <c r="J5957" s="184" t="s">
        <v>296</v>
      </c>
      <c r="K5957" s="184" t="s">
        <v>321</v>
      </c>
      <c r="L5957" s="187">
        <f t="shared" si="199"/>
        <v>0</v>
      </c>
      <c r="M5957" s="187">
        <f t="shared" si="200"/>
        <v>0</v>
      </c>
      <c r="N5957" s="186"/>
      <c r="O5957" s="33"/>
      <c r="P5957" s="33"/>
      <c r="Q5957" s="33"/>
      <c r="R5957" s="33"/>
      <c r="S5957" s="42"/>
      <c r="T5957" s="2"/>
      <c r="U5957" s="2"/>
      <c r="V5957" s="2"/>
      <c r="W5957" s="2"/>
      <c r="X5957" s="55"/>
      <c r="Y5957" s="62"/>
      <c r="Z5957" s="62"/>
      <c r="AA5957" s="62"/>
      <c r="AB5957" s="62"/>
      <c r="AC5957" s="68"/>
      <c r="AD5957" s="2"/>
      <c r="AE5957" s="2"/>
      <c r="AF5957" s="2"/>
      <c r="AG5957" s="2"/>
      <c r="AH5957" s="55"/>
      <c r="AI5957" s="72"/>
      <c r="AJ5957" s="72"/>
      <c r="AK5957" s="72"/>
      <c r="AL5957" s="72"/>
      <c r="AM5957" s="80"/>
      <c r="AN5957" s="2"/>
      <c r="AO5957" s="2"/>
      <c r="AP5957" s="2"/>
      <c r="AQ5957" s="2"/>
      <c r="AR5957" s="55"/>
      <c r="AS5957" s="85"/>
      <c r="AT5957" s="85"/>
      <c r="AU5957" s="85"/>
      <c r="AV5957" s="85"/>
      <c r="AW5957" s="100"/>
      <c r="AX5957" s="2"/>
      <c r="AY5957" s="2"/>
      <c r="AZ5957" s="2"/>
      <c r="BA5957" s="2"/>
      <c r="BB5957" s="55"/>
      <c r="BC5957" s="105"/>
      <c r="BD5957" s="105"/>
      <c r="BE5957" s="105"/>
      <c r="BF5957" s="105"/>
      <c r="BG5957" s="109"/>
      <c r="BH5957" s="2"/>
      <c r="BI5957" s="2"/>
      <c r="BJ5957" s="2"/>
      <c r="BK5957" s="2"/>
      <c r="BL5957" s="55"/>
      <c r="BM5957" s="48"/>
      <c r="BN5957" s="48"/>
      <c r="BO5957" s="48"/>
      <c r="BP5957" s="48"/>
      <c r="BQ5957" s="117"/>
      <c r="BR5957" s="2"/>
      <c r="BS5957" s="2"/>
      <c r="BT5957" s="2"/>
      <c r="BU5957" s="2"/>
      <c r="BV5957" s="55"/>
    </row>
    <row r="5958" spans="1:74" ht="28.8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18" t="s">
        <v>5</v>
      </c>
      <c r="H5958" s="3">
        <v>2024</v>
      </c>
      <c r="I5958" s="20" t="s">
        <v>316</v>
      </c>
      <c r="J5958" s="184" t="s">
        <v>297</v>
      </c>
      <c r="K5958" s="184" t="s">
        <v>318</v>
      </c>
      <c r="L5958" s="187">
        <f t="shared" ref="L5958:L6021" si="201">SUM(R5958,W5958,AB5958,AG5958,AL5958,AQ5958,AV5958,BA5958,BF5958,BK5958,BP5958,BU5958)</f>
        <v>0</v>
      </c>
      <c r="M5958" s="187">
        <f t="shared" ref="M5958:M6021" si="202">SUM(S5958,X5958,AC5958,AH5958,AM5958,AR5958,AW5958,BB5958,BG5958,BL5958,BQ5958,BV5958)</f>
        <v>0</v>
      </c>
      <c r="N5958" s="186"/>
      <c r="O5958" s="33"/>
      <c r="P5958" s="33"/>
      <c r="Q5958" s="33"/>
      <c r="R5958" s="33"/>
      <c r="S5958" s="42"/>
      <c r="T5958" s="2"/>
      <c r="U5958" s="2"/>
      <c r="V5958" s="2"/>
      <c r="W5958" s="2"/>
      <c r="X5958" s="55"/>
      <c r="Y5958" s="62"/>
      <c r="Z5958" s="62"/>
      <c r="AA5958" s="62"/>
      <c r="AB5958" s="62"/>
      <c r="AC5958" s="68"/>
      <c r="AD5958" s="2"/>
      <c r="AE5958" s="2"/>
      <c r="AF5958" s="2"/>
      <c r="AG5958" s="2"/>
      <c r="AH5958" s="55"/>
      <c r="AI5958" s="72"/>
      <c r="AJ5958" s="72"/>
      <c r="AK5958" s="72"/>
      <c r="AL5958" s="72"/>
      <c r="AM5958" s="80"/>
      <c r="AN5958" s="2"/>
      <c r="AO5958" s="2"/>
      <c r="AP5958" s="2"/>
      <c r="AQ5958" s="2"/>
      <c r="AR5958" s="55"/>
      <c r="AS5958" s="85"/>
      <c r="AT5958" s="85"/>
      <c r="AU5958" s="85"/>
      <c r="AV5958" s="85"/>
      <c r="AW5958" s="100"/>
      <c r="AX5958" s="2"/>
      <c r="AY5958" s="2"/>
      <c r="AZ5958" s="2"/>
      <c r="BA5958" s="2"/>
      <c r="BB5958" s="55"/>
      <c r="BC5958" s="105"/>
      <c r="BD5958" s="105"/>
      <c r="BE5958" s="105"/>
      <c r="BF5958" s="105"/>
      <c r="BG5958" s="109"/>
      <c r="BH5958" s="2"/>
      <c r="BI5958" s="2"/>
      <c r="BJ5958" s="2"/>
      <c r="BK5958" s="2"/>
      <c r="BL5958" s="55"/>
      <c r="BM5958" s="48"/>
      <c r="BN5958" s="48"/>
      <c r="BO5958" s="48"/>
      <c r="BP5958" s="48"/>
      <c r="BQ5958" s="117"/>
      <c r="BR5958" s="2"/>
      <c r="BS5958" s="2"/>
      <c r="BT5958" s="2"/>
      <c r="BU5958" s="2"/>
      <c r="BV5958" s="55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18" t="s">
        <v>5</v>
      </c>
      <c r="H5959" s="3">
        <v>2024</v>
      </c>
      <c r="I5959" s="20" t="s">
        <v>316</v>
      </c>
      <c r="J5959" s="185" t="s">
        <v>348</v>
      </c>
      <c r="K5959" s="185" t="s">
        <v>320</v>
      </c>
      <c r="L5959" s="187">
        <f t="shared" si="201"/>
        <v>0</v>
      </c>
      <c r="M5959" s="187">
        <f t="shared" si="202"/>
        <v>0</v>
      </c>
      <c r="N5959" s="186"/>
      <c r="O5959" s="33"/>
      <c r="P5959" s="33"/>
      <c r="Q5959" s="33"/>
      <c r="R5959" s="33"/>
      <c r="S5959" s="42"/>
      <c r="T5959" s="2"/>
      <c r="U5959" s="2"/>
      <c r="V5959" s="2"/>
      <c r="W5959" s="2"/>
      <c r="X5959" s="55"/>
      <c r="Y5959" s="62"/>
      <c r="Z5959" s="62"/>
      <c r="AA5959" s="62"/>
      <c r="AB5959" s="62"/>
      <c r="AC5959" s="68"/>
      <c r="AD5959" s="2"/>
      <c r="AE5959" s="2"/>
      <c r="AF5959" s="2"/>
      <c r="AG5959" s="2"/>
      <c r="AH5959" s="55"/>
      <c r="AI5959" s="72"/>
      <c r="AJ5959" s="72"/>
      <c r="AK5959" s="72"/>
      <c r="AL5959" s="72"/>
      <c r="AM5959" s="80"/>
      <c r="AN5959" s="2"/>
      <c r="AO5959" s="2"/>
      <c r="AP5959" s="2"/>
      <c r="AQ5959" s="2"/>
      <c r="AR5959" s="55"/>
      <c r="AS5959" s="85"/>
      <c r="AT5959" s="85"/>
      <c r="AU5959" s="85"/>
      <c r="AV5959" s="85"/>
      <c r="AW5959" s="100"/>
      <c r="AX5959" s="2"/>
      <c r="AY5959" s="2"/>
      <c r="AZ5959" s="2"/>
      <c r="BA5959" s="2"/>
      <c r="BB5959" s="55"/>
      <c r="BC5959" s="105"/>
      <c r="BD5959" s="105"/>
      <c r="BE5959" s="105"/>
      <c r="BF5959" s="105"/>
      <c r="BG5959" s="109"/>
      <c r="BH5959" s="2"/>
      <c r="BI5959" s="2"/>
      <c r="BJ5959" s="2"/>
      <c r="BK5959" s="2"/>
      <c r="BL5959" s="55"/>
      <c r="BM5959" s="48"/>
      <c r="BN5959" s="48"/>
      <c r="BO5959" s="48"/>
      <c r="BP5959" s="48"/>
      <c r="BQ5959" s="117"/>
      <c r="BR5959" s="2"/>
      <c r="BS5959" s="2"/>
      <c r="BT5959" s="2"/>
      <c r="BU5959" s="2"/>
      <c r="BV5959" s="55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18" t="s">
        <v>5</v>
      </c>
      <c r="H5960" s="3">
        <v>2024</v>
      </c>
      <c r="I5960" s="20" t="s">
        <v>282</v>
      </c>
      <c r="J5960" s="184" t="s">
        <v>272</v>
      </c>
      <c r="K5960" s="184" t="s">
        <v>321</v>
      </c>
      <c r="L5960" s="187">
        <f t="shared" si="201"/>
        <v>0</v>
      </c>
      <c r="M5960" s="187">
        <f t="shared" si="202"/>
        <v>0</v>
      </c>
      <c r="N5960" s="186"/>
      <c r="O5960" s="33"/>
      <c r="P5960" s="33"/>
      <c r="Q5960" s="33"/>
      <c r="R5960" s="33"/>
      <c r="S5960" s="42"/>
      <c r="T5960" s="2"/>
      <c r="U5960" s="2"/>
      <c r="V5960" s="2"/>
      <c r="W5960" s="2"/>
      <c r="X5960" s="55"/>
      <c r="Y5960" s="62"/>
      <c r="Z5960" s="62"/>
      <c r="AA5960" s="62"/>
      <c r="AB5960" s="62"/>
      <c r="AC5960" s="68"/>
      <c r="AD5960" s="2"/>
      <c r="AE5960" s="2"/>
      <c r="AF5960" s="2"/>
      <c r="AG5960" s="2"/>
      <c r="AH5960" s="55"/>
      <c r="AI5960" s="72"/>
      <c r="AJ5960" s="72"/>
      <c r="AK5960" s="72"/>
      <c r="AL5960" s="72"/>
      <c r="AM5960" s="80"/>
      <c r="AN5960" s="2"/>
      <c r="AO5960" s="2"/>
      <c r="AP5960" s="2"/>
      <c r="AQ5960" s="2"/>
      <c r="AR5960" s="55"/>
      <c r="AS5960" s="85"/>
      <c r="AT5960" s="85"/>
      <c r="AU5960" s="85"/>
      <c r="AV5960" s="85"/>
      <c r="AW5960" s="100"/>
      <c r="AX5960" s="2"/>
      <c r="AY5960" s="2"/>
      <c r="AZ5960" s="2"/>
      <c r="BA5960" s="2"/>
      <c r="BB5960" s="55"/>
      <c r="BC5960" s="105"/>
      <c r="BD5960" s="105"/>
      <c r="BE5960" s="105"/>
      <c r="BF5960" s="105"/>
      <c r="BG5960" s="109"/>
      <c r="BH5960" s="2"/>
      <c r="BI5960" s="2"/>
      <c r="BJ5960" s="2"/>
      <c r="BK5960" s="2"/>
      <c r="BL5960" s="55"/>
      <c r="BM5960" s="48"/>
      <c r="BN5960" s="48"/>
      <c r="BO5960" s="48"/>
      <c r="BP5960" s="48"/>
      <c r="BQ5960" s="117"/>
      <c r="BR5960" s="2"/>
      <c r="BS5960" s="2"/>
      <c r="BT5960" s="2"/>
      <c r="BU5960" s="2"/>
      <c r="BV5960" s="55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18" t="s">
        <v>5</v>
      </c>
      <c r="H5961" s="3">
        <v>2024</v>
      </c>
      <c r="I5961" s="20" t="s">
        <v>282</v>
      </c>
      <c r="J5961" s="184" t="s">
        <v>273</v>
      </c>
      <c r="K5961" s="184" t="s">
        <v>321</v>
      </c>
      <c r="L5961" s="187">
        <f t="shared" si="201"/>
        <v>8.0000000000000002E-3</v>
      </c>
      <c r="M5961" s="187">
        <f t="shared" si="202"/>
        <v>20.587</v>
      </c>
      <c r="N5961" s="186" t="s">
        <v>482</v>
      </c>
      <c r="O5961" s="33"/>
      <c r="P5961" s="33"/>
      <c r="Q5961" s="36"/>
      <c r="R5961" s="33"/>
      <c r="S5961" s="42"/>
      <c r="T5961" s="2"/>
      <c r="U5961" s="2"/>
      <c r="V5961" s="2"/>
      <c r="W5961" s="2"/>
      <c r="X5961" s="55"/>
      <c r="Y5961" s="62"/>
      <c r="Z5961" s="62"/>
      <c r="AA5961" s="62"/>
      <c r="AB5961" s="62"/>
      <c r="AC5961" s="68"/>
      <c r="AD5961" s="2"/>
      <c r="AE5961" s="2"/>
      <c r="AF5961" s="2" t="s">
        <v>482</v>
      </c>
      <c r="AG5961" s="2">
        <v>8.0000000000000002E-3</v>
      </c>
      <c r="AH5961" s="55">
        <v>20.587</v>
      </c>
      <c r="AI5961" s="72"/>
      <c r="AJ5961" s="72"/>
      <c r="AK5961" s="72"/>
      <c r="AL5961" s="72"/>
      <c r="AM5961" s="80"/>
      <c r="AN5961" s="2"/>
      <c r="AO5961" s="2"/>
      <c r="AP5961" s="2"/>
      <c r="AQ5961" s="2"/>
      <c r="AR5961" s="55"/>
      <c r="AS5961" s="85"/>
      <c r="AT5961" s="85"/>
      <c r="AU5961" s="85"/>
      <c r="AV5961" s="85"/>
      <c r="AW5961" s="100"/>
      <c r="AX5961" s="2"/>
      <c r="AY5961" s="2"/>
      <c r="AZ5961" s="2"/>
      <c r="BA5961" s="2"/>
      <c r="BB5961" s="55"/>
      <c r="BC5961" s="105"/>
      <c r="BD5961" s="105"/>
      <c r="BE5961" s="105"/>
      <c r="BF5961" s="105"/>
      <c r="BG5961" s="109"/>
      <c r="BH5961" s="2"/>
      <c r="BI5961" s="2"/>
      <c r="BJ5961" s="2"/>
      <c r="BK5961" s="2"/>
      <c r="BL5961" s="55"/>
      <c r="BM5961" s="48"/>
      <c r="BN5961" s="48"/>
      <c r="BO5961" s="48"/>
      <c r="BP5961" s="48"/>
      <c r="BQ5961" s="117"/>
      <c r="BR5961" s="2"/>
      <c r="BS5961" s="2"/>
      <c r="BT5961" s="2"/>
      <c r="BU5961" s="2"/>
      <c r="BV5961" s="55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18" t="s">
        <v>5</v>
      </c>
      <c r="H5962" s="3">
        <v>2024</v>
      </c>
      <c r="I5962" s="20" t="s">
        <v>282</v>
      </c>
      <c r="J5962" s="184" t="s">
        <v>274</v>
      </c>
      <c r="K5962" s="184" t="s">
        <v>321</v>
      </c>
      <c r="L5962" s="187">
        <f t="shared" si="201"/>
        <v>0</v>
      </c>
      <c r="M5962" s="187">
        <f t="shared" si="202"/>
        <v>0</v>
      </c>
      <c r="N5962" s="186"/>
      <c r="O5962" s="33"/>
      <c r="P5962" s="33"/>
      <c r="Q5962" s="33"/>
      <c r="R5962" s="33"/>
      <c r="S5962" s="42"/>
      <c r="T5962" s="2"/>
      <c r="U5962" s="2"/>
      <c r="V5962" s="2"/>
      <c r="W5962" s="2"/>
      <c r="X5962" s="55"/>
      <c r="Y5962" s="62"/>
      <c r="Z5962" s="62"/>
      <c r="AA5962" s="62"/>
      <c r="AB5962" s="62"/>
      <c r="AC5962" s="68"/>
      <c r="AD5962" s="2"/>
      <c r="AE5962" s="2"/>
      <c r="AF5962" s="2"/>
      <c r="AG5962" s="2"/>
      <c r="AH5962" s="55"/>
      <c r="AI5962" s="72"/>
      <c r="AJ5962" s="72"/>
      <c r="AK5962" s="72"/>
      <c r="AL5962" s="72"/>
      <c r="AM5962" s="80"/>
      <c r="AN5962" s="2"/>
      <c r="AO5962" s="2"/>
      <c r="AP5962" s="2"/>
      <c r="AQ5962" s="2"/>
      <c r="AR5962" s="55"/>
      <c r="AS5962" s="85"/>
      <c r="AT5962" s="85"/>
      <c r="AU5962" s="85"/>
      <c r="AV5962" s="85"/>
      <c r="AW5962" s="100"/>
      <c r="AX5962" s="2"/>
      <c r="AY5962" s="2"/>
      <c r="AZ5962" s="2"/>
      <c r="BA5962" s="2"/>
      <c r="BB5962" s="55"/>
      <c r="BC5962" s="105"/>
      <c r="BD5962" s="105"/>
      <c r="BE5962" s="105"/>
      <c r="BF5962" s="105"/>
      <c r="BG5962" s="109"/>
      <c r="BH5962" s="2"/>
      <c r="BI5962" s="2"/>
      <c r="BJ5962" s="2"/>
      <c r="BK5962" s="2"/>
      <c r="BL5962" s="55"/>
      <c r="BM5962" s="48"/>
      <c r="BN5962" s="48"/>
      <c r="BO5962" s="48"/>
      <c r="BP5962" s="48"/>
      <c r="BQ5962" s="117"/>
      <c r="BR5962" s="2"/>
      <c r="BS5962" s="2"/>
      <c r="BT5962" s="2"/>
      <c r="BU5962" s="2"/>
      <c r="BV5962" s="55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18" t="s">
        <v>5</v>
      </c>
      <c r="H5963" s="3">
        <v>2024</v>
      </c>
      <c r="I5963" s="20" t="s">
        <v>282</v>
      </c>
      <c r="J5963" s="184" t="s">
        <v>275</v>
      </c>
      <c r="K5963" s="184" t="s">
        <v>321</v>
      </c>
      <c r="L5963" s="187">
        <f t="shared" si="201"/>
        <v>0</v>
      </c>
      <c r="M5963" s="187">
        <f t="shared" si="202"/>
        <v>0</v>
      </c>
      <c r="N5963" s="186"/>
      <c r="O5963" s="33"/>
      <c r="P5963" s="33"/>
      <c r="Q5963" s="33"/>
      <c r="R5963" s="33"/>
      <c r="S5963" s="42"/>
      <c r="T5963" s="2"/>
      <c r="U5963" s="2"/>
      <c r="V5963" s="2"/>
      <c r="W5963" s="2"/>
      <c r="X5963" s="55"/>
      <c r="Y5963" s="62"/>
      <c r="Z5963" s="62"/>
      <c r="AA5963" s="62"/>
      <c r="AB5963" s="62"/>
      <c r="AC5963" s="68"/>
      <c r="AD5963" s="2"/>
      <c r="AE5963" s="2"/>
      <c r="AF5963" s="2"/>
      <c r="AG5963" s="2"/>
      <c r="AH5963" s="55"/>
      <c r="AI5963" s="72"/>
      <c r="AJ5963" s="72"/>
      <c r="AK5963" s="72"/>
      <c r="AL5963" s="72"/>
      <c r="AM5963" s="80"/>
      <c r="AN5963" s="2"/>
      <c r="AO5963" s="2"/>
      <c r="AP5963" s="2"/>
      <c r="AQ5963" s="2"/>
      <c r="AR5963" s="55"/>
      <c r="AS5963" s="85"/>
      <c r="AT5963" s="85"/>
      <c r="AU5963" s="85"/>
      <c r="AV5963" s="85"/>
      <c r="AW5963" s="100"/>
      <c r="AX5963" s="2"/>
      <c r="AY5963" s="2"/>
      <c r="AZ5963" s="2"/>
      <c r="BA5963" s="2"/>
      <c r="BB5963" s="55"/>
      <c r="BC5963" s="105"/>
      <c r="BD5963" s="105"/>
      <c r="BE5963" s="105"/>
      <c r="BF5963" s="105"/>
      <c r="BG5963" s="109"/>
      <c r="BH5963" s="2"/>
      <c r="BI5963" s="2"/>
      <c r="BJ5963" s="2"/>
      <c r="BK5963" s="2"/>
      <c r="BL5963" s="55"/>
      <c r="BM5963" s="48"/>
      <c r="BN5963" s="48"/>
      <c r="BO5963" s="48"/>
      <c r="BP5963" s="48"/>
      <c r="BQ5963" s="117"/>
      <c r="BR5963" s="2"/>
      <c r="BS5963" s="2"/>
      <c r="BT5963" s="2"/>
      <c r="BU5963" s="2"/>
      <c r="BV5963" s="55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18" t="s">
        <v>5</v>
      </c>
      <c r="H5964" s="3">
        <v>2024</v>
      </c>
      <c r="I5964" s="20" t="s">
        <v>282</v>
      </c>
      <c r="J5964" s="184" t="s">
        <v>276</v>
      </c>
      <c r="K5964" s="184" t="s">
        <v>320</v>
      </c>
      <c r="L5964" s="187">
        <f t="shared" si="201"/>
        <v>0</v>
      </c>
      <c r="M5964" s="187">
        <f t="shared" si="202"/>
        <v>0</v>
      </c>
      <c r="N5964" s="186"/>
      <c r="O5964" s="33"/>
      <c r="P5964" s="33"/>
      <c r="Q5964" s="33"/>
      <c r="R5964" s="33"/>
      <c r="S5964" s="42"/>
      <c r="T5964" s="2"/>
      <c r="U5964" s="2"/>
      <c r="V5964" s="2"/>
      <c r="W5964" s="2"/>
      <c r="X5964" s="55"/>
      <c r="Y5964" s="62"/>
      <c r="Z5964" s="62"/>
      <c r="AA5964" s="62"/>
      <c r="AB5964" s="62"/>
      <c r="AC5964" s="68"/>
      <c r="AD5964" s="2"/>
      <c r="AE5964" s="2"/>
      <c r="AF5964" s="2"/>
      <c r="AG5964" s="2"/>
      <c r="AH5964" s="55"/>
      <c r="AI5964" s="72"/>
      <c r="AJ5964" s="72"/>
      <c r="AK5964" s="72"/>
      <c r="AL5964" s="72"/>
      <c r="AM5964" s="80"/>
      <c r="AN5964" s="2"/>
      <c r="AO5964" s="2"/>
      <c r="AP5964" s="2"/>
      <c r="AQ5964" s="2"/>
      <c r="AR5964" s="55"/>
      <c r="AS5964" s="85"/>
      <c r="AT5964" s="85"/>
      <c r="AU5964" s="85"/>
      <c r="AV5964" s="85"/>
      <c r="AW5964" s="100"/>
      <c r="AX5964" s="2"/>
      <c r="AY5964" s="2"/>
      <c r="AZ5964" s="2"/>
      <c r="BA5964" s="2"/>
      <c r="BB5964" s="55"/>
      <c r="BC5964" s="105"/>
      <c r="BD5964" s="105"/>
      <c r="BE5964" s="105"/>
      <c r="BF5964" s="105"/>
      <c r="BG5964" s="109"/>
      <c r="BH5964" s="2"/>
      <c r="BI5964" s="2"/>
      <c r="BJ5964" s="2"/>
      <c r="BK5964" s="2"/>
      <c r="BL5964" s="55"/>
      <c r="BM5964" s="48"/>
      <c r="BN5964" s="48"/>
      <c r="BO5964" s="48"/>
      <c r="BP5964" s="48"/>
      <c r="BQ5964" s="117"/>
      <c r="BR5964" s="2"/>
      <c r="BS5964" s="2"/>
      <c r="BT5964" s="2"/>
      <c r="BU5964" s="2"/>
      <c r="BV5964" s="55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18" t="s">
        <v>5</v>
      </c>
      <c r="H5965" s="3">
        <v>2024</v>
      </c>
      <c r="I5965" s="20" t="s">
        <v>282</v>
      </c>
      <c r="J5965" s="184" t="s">
        <v>277</v>
      </c>
      <c r="K5965" s="184" t="s">
        <v>320</v>
      </c>
      <c r="L5965" s="187">
        <f t="shared" si="201"/>
        <v>0</v>
      </c>
      <c r="M5965" s="187">
        <f t="shared" si="202"/>
        <v>0</v>
      </c>
      <c r="N5965" s="186"/>
      <c r="O5965" s="33"/>
      <c r="P5965" s="33"/>
      <c r="Q5965" s="33"/>
      <c r="R5965" s="33"/>
      <c r="S5965" s="42"/>
      <c r="T5965" s="2"/>
      <c r="U5965" s="2"/>
      <c r="V5965" s="2"/>
      <c r="W5965" s="2"/>
      <c r="X5965" s="55"/>
      <c r="Y5965" s="62"/>
      <c r="Z5965" s="62"/>
      <c r="AA5965" s="62"/>
      <c r="AB5965" s="62"/>
      <c r="AC5965" s="68"/>
      <c r="AD5965" s="2"/>
      <c r="AE5965" s="2"/>
      <c r="AF5965" s="2"/>
      <c r="AG5965" s="2"/>
      <c r="AH5965" s="55"/>
      <c r="AI5965" s="72"/>
      <c r="AJ5965" s="72"/>
      <c r="AK5965" s="72"/>
      <c r="AL5965" s="72"/>
      <c r="AM5965" s="80"/>
      <c r="AN5965" s="2"/>
      <c r="AO5965" s="2"/>
      <c r="AP5965" s="2"/>
      <c r="AQ5965" s="2"/>
      <c r="AR5965" s="55"/>
      <c r="AS5965" s="85"/>
      <c r="AT5965" s="85"/>
      <c r="AU5965" s="85"/>
      <c r="AV5965" s="85"/>
      <c r="AW5965" s="100"/>
      <c r="AX5965" s="2"/>
      <c r="AY5965" s="2"/>
      <c r="AZ5965" s="2"/>
      <c r="BA5965" s="2"/>
      <c r="BB5965" s="55"/>
      <c r="BC5965" s="105"/>
      <c r="BD5965" s="105"/>
      <c r="BE5965" s="105"/>
      <c r="BF5965" s="105"/>
      <c r="BG5965" s="109"/>
      <c r="BH5965" s="2"/>
      <c r="BI5965" s="2"/>
      <c r="BJ5965" s="2"/>
      <c r="BK5965" s="2"/>
      <c r="BL5965" s="55"/>
      <c r="BM5965" s="48"/>
      <c r="BN5965" s="48"/>
      <c r="BO5965" s="48"/>
      <c r="BP5965" s="48"/>
      <c r="BQ5965" s="117"/>
      <c r="BR5965" s="2"/>
      <c r="BS5965" s="2"/>
      <c r="BT5965" s="2"/>
      <c r="BU5965" s="2"/>
      <c r="BV5965" s="55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18" t="s">
        <v>5</v>
      </c>
      <c r="H5966" s="3">
        <v>2024</v>
      </c>
      <c r="I5966" s="20" t="s">
        <v>283</v>
      </c>
      <c r="J5966" s="184" t="s">
        <v>298</v>
      </c>
      <c r="K5966" s="184" t="s">
        <v>321</v>
      </c>
      <c r="L5966" s="187">
        <f t="shared" si="201"/>
        <v>0</v>
      </c>
      <c r="M5966" s="187">
        <f t="shared" si="202"/>
        <v>0</v>
      </c>
      <c r="N5966" s="186"/>
      <c r="O5966" s="33"/>
      <c r="P5966" s="33"/>
      <c r="Q5966" s="33"/>
      <c r="R5966" s="33"/>
      <c r="S5966" s="42"/>
      <c r="T5966" s="2"/>
      <c r="U5966" s="2"/>
      <c r="V5966" s="2"/>
      <c r="W5966" s="2"/>
      <c r="X5966" s="55"/>
      <c r="Y5966" s="62"/>
      <c r="Z5966" s="62"/>
      <c r="AA5966" s="62"/>
      <c r="AB5966" s="62"/>
      <c r="AC5966" s="68"/>
      <c r="AD5966" s="2"/>
      <c r="AE5966" s="2"/>
      <c r="AF5966" s="2"/>
      <c r="AG5966" s="2"/>
      <c r="AH5966" s="55"/>
      <c r="AI5966" s="72"/>
      <c r="AJ5966" s="72"/>
      <c r="AK5966" s="72"/>
      <c r="AL5966" s="72"/>
      <c r="AM5966" s="80"/>
      <c r="AN5966" s="2"/>
      <c r="AO5966" s="2"/>
      <c r="AP5966" s="2"/>
      <c r="AQ5966" s="2"/>
      <c r="AR5966" s="55"/>
      <c r="AS5966" s="85"/>
      <c r="AT5966" s="85"/>
      <c r="AU5966" s="85"/>
      <c r="AV5966" s="85"/>
      <c r="AW5966" s="100"/>
      <c r="AX5966" s="2"/>
      <c r="AY5966" s="2"/>
      <c r="AZ5966" s="2"/>
      <c r="BA5966" s="2"/>
      <c r="BB5966" s="55"/>
      <c r="BC5966" s="105"/>
      <c r="BD5966" s="105"/>
      <c r="BE5966" s="105"/>
      <c r="BF5966" s="105"/>
      <c r="BG5966" s="109"/>
      <c r="BH5966" s="2"/>
      <c r="BI5966" s="2"/>
      <c r="BJ5966" s="2"/>
      <c r="BK5966" s="2"/>
      <c r="BL5966" s="55"/>
      <c r="BM5966" s="48"/>
      <c r="BN5966" s="48"/>
      <c r="BO5966" s="48"/>
      <c r="BP5966" s="48"/>
      <c r="BQ5966" s="117"/>
      <c r="BR5966" s="2"/>
      <c r="BS5966" s="2"/>
      <c r="BT5966" s="2"/>
      <c r="BU5966" s="2"/>
      <c r="BV5966" s="55"/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18" t="s">
        <v>5</v>
      </c>
      <c r="H5967" s="3">
        <v>2024</v>
      </c>
      <c r="I5967" s="20" t="s">
        <v>283</v>
      </c>
      <c r="J5967" s="184" t="s">
        <v>278</v>
      </c>
      <c r="K5967" s="184" t="s">
        <v>320</v>
      </c>
      <c r="L5967" s="187">
        <f t="shared" si="201"/>
        <v>0</v>
      </c>
      <c r="M5967" s="187">
        <f t="shared" si="202"/>
        <v>0</v>
      </c>
      <c r="N5967" s="186"/>
      <c r="O5967" s="33"/>
      <c r="P5967" s="33"/>
      <c r="Q5967" s="33"/>
      <c r="R5967" s="33"/>
      <c r="S5967" s="42"/>
      <c r="T5967" s="2"/>
      <c r="U5967" s="2"/>
      <c r="V5967" s="2"/>
      <c r="W5967" s="2"/>
      <c r="X5967" s="55"/>
      <c r="Y5967" s="62"/>
      <c r="Z5967" s="62"/>
      <c r="AA5967" s="62"/>
      <c r="AB5967" s="62"/>
      <c r="AC5967" s="68"/>
      <c r="AD5967" s="2"/>
      <c r="AE5967" s="2"/>
      <c r="AF5967" s="2"/>
      <c r="AG5967" s="2"/>
      <c r="AH5967" s="55"/>
      <c r="AI5967" s="72"/>
      <c r="AJ5967" s="72"/>
      <c r="AK5967" s="72"/>
      <c r="AL5967" s="72"/>
      <c r="AM5967" s="80"/>
      <c r="AN5967" s="2"/>
      <c r="AO5967" s="2"/>
      <c r="AP5967" s="2"/>
      <c r="AQ5967" s="2"/>
      <c r="AR5967" s="55"/>
      <c r="AS5967" s="85"/>
      <c r="AT5967" s="85"/>
      <c r="AU5967" s="85"/>
      <c r="AV5967" s="85"/>
      <c r="AW5967" s="100"/>
      <c r="AX5967" s="2"/>
      <c r="AY5967" s="2"/>
      <c r="AZ5967" s="2"/>
      <c r="BA5967" s="2"/>
      <c r="BB5967" s="55"/>
      <c r="BC5967" s="105"/>
      <c r="BD5967" s="105"/>
      <c r="BE5967" s="105"/>
      <c r="BF5967" s="105"/>
      <c r="BG5967" s="109"/>
      <c r="BH5967" s="2"/>
      <c r="BI5967" s="2"/>
      <c r="BJ5967" s="2"/>
      <c r="BK5967" s="2"/>
      <c r="BL5967" s="55"/>
      <c r="BM5967" s="48"/>
      <c r="BN5967" s="48"/>
      <c r="BO5967" s="48"/>
      <c r="BP5967" s="48"/>
      <c r="BQ5967" s="117"/>
      <c r="BR5967" s="2"/>
      <c r="BS5967" s="2"/>
      <c r="BT5967" s="2"/>
      <c r="BU5967" s="2"/>
      <c r="BV5967" s="55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18" t="s">
        <v>5</v>
      </c>
      <c r="H5968" s="3">
        <v>2024</v>
      </c>
      <c r="I5968" s="20" t="s">
        <v>283</v>
      </c>
      <c r="J5968" s="184" t="s">
        <v>279</v>
      </c>
      <c r="K5968" s="184" t="s">
        <v>320</v>
      </c>
      <c r="L5968" s="187">
        <f t="shared" si="201"/>
        <v>0</v>
      </c>
      <c r="M5968" s="187">
        <f t="shared" si="202"/>
        <v>0</v>
      </c>
      <c r="N5968" s="186"/>
      <c r="O5968" s="33"/>
      <c r="P5968" s="33"/>
      <c r="Q5968" s="33"/>
      <c r="R5968" s="33"/>
      <c r="S5968" s="42"/>
      <c r="T5968" s="2"/>
      <c r="U5968" s="2"/>
      <c r="V5968" s="2"/>
      <c r="W5968" s="2"/>
      <c r="X5968" s="55"/>
      <c r="Y5968" s="62"/>
      <c r="Z5968" s="62"/>
      <c r="AA5968" s="62"/>
      <c r="AB5968" s="62"/>
      <c r="AC5968" s="68"/>
      <c r="AD5968" s="2"/>
      <c r="AE5968" s="2"/>
      <c r="AF5968" s="2"/>
      <c r="AG5968" s="2"/>
      <c r="AH5968" s="55"/>
      <c r="AI5968" s="72"/>
      <c r="AJ5968" s="72"/>
      <c r="AK5968" s="72"/>
      <c r="AL5968" s="72"/>
      <c r="AM5968" s="80"/>
      <c r="AN5968" s="2"/>
      <c r="AO5968" s="2"/>
      <c r="AP5968" s="2"/>
      <c r="AQ5968" s="2"/>
      <c r="AR5968" s="55"/>
      <c r="AS5968" s="85"/>
      <c r="AT5968" s="85"/>
      <c r="AU5968" s="85"/>
      <c r="AV5968" s="85"/>
      <c r="AW5968" s="100"/>
      <c r="AX5968" s="2"/>
      <c r="AY5968" s="2"/>
      <c r="AZ5968" s="2"/>
      <c r="BA5968" s="2"/>
      <c r="BB5968" s="55"/>
      <c r="BC5968" s="105"/>
      <c r="BD5968" s="105"/>
      <c r="BE5968" s="105"/>
      <c r="BF5968" s="105"/>
      <c r="BG5968" s="109"/>
      <c r="BH5968" s="2"/>
      <c r="BI5968" s="2"/>
      <c r="BJ5968" s="2"/>
      <c r="BK5968" s="2"/>
      <c r="BL5968" s="55"/>
      <c r="BM5968" s="48"/>
      <c r="BN5968" s="48"/>
      <c r="BO5968" s="48"/>
      <c r="BP5968" s="48"/>
      <c r="BQ5968" s="117"/>
      <c r="BR5968" s="2"/>
      <c r="BS5968" s="2"/>
      <c r="BT5968" s="2"/>
      <c r="BU5968" s="2"/>
      <c r="BV5968" s="55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18" t="s">
        <v>5</v>
      </c>
      <c r="H5969" s="3">
        <v>2024</v>
      </c>
      <c r="I5969" s="20" t="s">
        <v>286</v>
      </c>
      <c r="J5969" s="184" t="s">
        <v>280</v>
      </c>
      <c r="K5969" s="184" t="s">
        <v>319</v>
      </c>
      <c r="L5969" s="187">
        <f t="shared" si="201"/>
        <v>0</v>
      </c>
      <c r="M5969" s="187">
        <f t="shared" si="202"/>
        <v>0</v>
      </c>
      <c r="N5969" s="186"/>
      <c r="O5969" s="33"/>
      <c r="P5969" s="33"/>
      <c r="Q5969" s="33"/>
      <c r="R5969" s="33"/>
      <c r="S5969" s="42"/>
      <c r="T5969" s="2"/>
      <c r="U5969" s="2"/>
      <c r="V5969" s="2"/>
      <c r="W5969" s="2"/>
      <c r="X5969" s="55"/>
      <c r="Y5969" s="62"/>
      <c r="Z5969" s="62"/>
      <c r="AA5969" s="62"/>
      <c r="AB5969" s="62"/>
      <c r="AC5969" s="68"/>
      <c r="AD5969" s="2"/>
      <c r="AE5969" s="2"/>
      <c r="AF5969" s="2"/>
      <c r="AG5969" s="2"/>
      <c r="AH5969" s="55"/>
      <c r="AI5969" s="72"/>
      <c r="AJ5969" s="72"/>
      <c r="AK5969" s="72"/>
      <c r="AL5969" s="72"/>
      <c r="AM5969" s="80"/>
      <c r="AN5969" s="2"/>
      <c r="AO5969" s="2"/>
      <c r="AP5969" s="2"/>
      <c r="AQ5969" s="2"/>
      <c r="AR5969" s="55"/>
      <c r="AS5969" s="85"/>
      <c r="AT5969" s="85"/>
      <c r="AU5969" s="85"/>
      <c r="AV5969" s="85"/>
      <c r="AW5969" s="100"/>
      <c r="AX5969" s="2"/>
      <c r="AY5969" s="2"/>
      <c r="AZ5969" s="2"/>
      <c r="BA5969" s="2"/>
      <c r="BB5969" s="55"/>
      <c r="BC5969" s="105"/>
      <c r="BD5969" s="105"/>
      <c r="BE5969" s="105"/>
      <c r="BF5969" s="105"/>
      <c r="BG5969" s="109"/>
      <c r="BH5969" s="2"/>
      <c r="BI5969" s="2"/>
      <c r="BJ5969" s="2"/>
      <c r="BK5969" s="2"/>
      <c r="BL5969" s="55"/>
      <c r="BM5969" s="48"/>
      <c r="BN5969" s="48"/>
      <c r="BO5969" s="48"/>
      <c r="BP5969" s="48"/>
      <c r="BQ5969" s="117"/>
      <c r="BR5969" s="2"/>
      <c r="BS5969" s="2"/>
      <c r="BT5969" s="2"/>
      <c r="BU5969" s="2"/>
      <c r="BV5969" s="55"/>
    </row>
    <row r="5970" spans="1:74" hidden="1" x14ac:dyDescent="0.3">
      <c r="A5970" s="2" t="s">
        <v>213</v>
      </c>
      <c r="B5970" s="2" t="s">
        <v>2</v>
      </c>
      <c r="C5970" s="2" t="s">
        <v>3</v>
      </c>
      <c r="D5970" s="2" t="s">
        <v>210</v>
      </c>
      <c r="E5970" s="5" t="s">
        <v>214</v>
      </c>
      <c r="F5970" s="3"/>
      <c r="G5970" s="18" t="s">
        <v>5</v>
      </c>
      <c r="H5970" s="3">
        <v>2024</v>
      </c>
      <c r="I5970" s="20" t="s">
        <v>286</v>
      </c>
      <c r="J5970" s="184" t="s">
        <v>281</v>
      </c>
      <c r="K5970" s="184" t="s">
        <v>319</v>
      </c>
      <c r="L5970" s="187">
        <f t="shared" si="201"/>
        <v>0</v>
      </c>
      <c r="M5970" s="187">
        <f t="shared" si="202"/>
        <v>56.238</v>
      </c>
      <c r="N5970" s="186" t="s">
        <v>1016</v>
      </c>
      <c r="O5970" s="33"/>
      <c r="P5970" s="33"/>
      <c r="Q5970" s="33"/>
      <c r="R5970" s="33"/>
      <c r="S5970" s="42"/>
      <c r="T5970" s="2"/>
      <c r="U5970" s="2"/>
      <c r="V5970" s="2"/>
      <c r="W5970" s="2"/>
      <c r="X5970" s="55"/>
      <c r="Y5970" s="62"/>
      <c r="Z5970" s="62"/>
      <c r="AA5970" s="62"/>
      <c r="AB5970" s="62"/>
      <c r="AC5970" s="68"/>
      <c r="AD5970" s="2"/>
      <c r="AE5970" s="2"/>
      <c r="AF5970" s="2"/>
      <c r="AG5970" s="2"/>
      <c r="AH5970" s="55"/>
      <c r="AI5970" s="72"/>
      <c r="AJ5970" s="72"/>
      <c r="AK5970" s="72"/>
      <c r="AL5970" s="72"/>
      <c r="AM5970" s="80"/>
      <c r="AN5970" s="2"/>
      <c r="AO5970" s="2"/>
      <c r="AP5970" s="2"/>
      <c r="AQ5970" s="2"/>
      <c r="AR5970" s="55"/>
      <c r="AS5970" s="85"/>
      <c r="AT5970" s="85"/>
      <c r="AU5970" s="85"/>
      <c r="AV5970" s="85"/>
      <c r="AW5970" s="100"/>
      <c r="AX5970" s="2"/>
      <c r="AY5970" s="2"/>
      <c r="AZ5970" s="2"/>
      <c r="BA5970" s="2"/>
      <c r="BB5970" s="55"/>
      <c r="BC5970" s="105"/>
      <c r="BD5970" s="105"/>
      <c r="BE5970" s="105"/>
      <c r="BF5970" s="105"/>
      <c r="BG5970" s="109"/>
      <c r="BH5970" s="2" t="s">
        <v>1016</v>
      </c>
      <c r="BI5970" s="2"/>
      <c r="BJ5970" s="2"/>
      <c r="BK5970" s="2"/>
      <c r="BL5970" s="55">
        <v>56.238</v>
      </c>
      <c r="BM5970" s="48"/>
      <c r="BN5970" s="48"/>
      <c r="BO5970" s="48"/>
      <c r="BP5970" s="48"/>
      <c r="BQ5970" s="117"/>
      <c r="BR5970" s="2"/>
      <c r="BS5970" s="2"/>
      <c r="BT5970" s="2"/>
      <c r="BU5970" s="2"/>
      <c r="BV5970" s="55"/>
    </row>
    <row r="5971" spans="1:74" s="13" customFormat="1" hidden="1" x14ac:dyDescent="0.3">
      <c r="A5971" s="12" t="s">
        <v>213</v>
      </c>
      <c r="B5971" s="12" t="s">
        <v>2</v>
      </c>
      <c r="C5971" s="12" t="s">
        <v>3</v>
      </c>
      <c r="D5971" s="12" t="s">
        <v>210</v>
      </c>
      <c r="E5971" s="6" t="s">
        <v>214</v>
      </c>
      <c r="F5971" s="7"/>
      <c r="G5971" s="19" t="s">
        <v>5</v>
      </c>
      <c r="H5971" s="7">
        <v>2024</v>
      </c>
      <c r="I5971" s="21"/>
      <c r="J5971" s="12" t="s">
        <v>314</v>
      </c>
      <c r="K5971" s="12"/>
      <c r="L5971" s="147"/>
      <c r="M5971" s="147">
        <f>SUM(M5933:M5970)</f>
        <v>1841.3579999999999</v>
      </c>
      <c r="N5971" s="183"/>
      <c r="O5971" s="12"/>
      <c r="P5971" s="12"/>
      <c r="Q5971" s="12"/>
      <c r="R5971" s="12"/>
      <c r="S5971" s="47">
        <f>SUM(S5933:S5970)</f>
        <v>0</v>
      </c>
      <c r="T5971" s="12"/>
      <c r="U5971" s="12"/>
      <c r="V5971" s="12"/>
      <c r="W5971" s="12"/>
      <c r="X5971" s="47">
        <f>SUM(X5933:X5970)</f>
        <v>0</v>
      </c>
      <c r="Y5971" s="12"/>
      <c r="Z5971" s="12"/>
      <c r="AA5971" s="12"/>
      <c r="AB5971" s="12"/>
      <c r="AC5971" s="47">
        <f>SUM(AC5933:AC5970)</f>
        <v>0</v>
      </c>
      <c r="AD5971" s="12"/>
      <c r="AE5971" s="12"/>
      <c r="AF5971" s="12"/>
      <c r="AG5971" s="12"/>
      <c r="AH5971" s="47">
        <f>SUM(AH5933:AH5970)</f>
        <v>20.587</v>
      </c>
      <c r="AI5971" s="12"/>
      <c r="AJ5971" s="12"/>
      <c r="AK5971" s="12"/>
      <c r="AL5971" s="12"/>
      <c r="AM5971" s="47">
        <f>SUM(AM5933:AM5970)</f>
        <v>0</v>
      </c>
      <c r="AN5971" s="12"/>
      <c r="AO5971" s="12"/>
      <c r="AP5971" s="12"/>
      <c r="AQ5971" s="12"/>
      <c r="AR5971" s="47">
        <f>SUM(AR5933:AR5970)</f>
        <v>0</v>
      </c>
      <c r="AS5971" s="12"/>
      <c r="AT5971" s="12"/>
      <c r="AU5971" s="12"/>
      <c r="AV5971" s="12"/>
      <c r="AW5971" s="47">
        <f>SUM(AW5933:AW5970)</f>
        <v>0</v>
      </c>
      <c r="AX5971" s="12"/>
      <c r="AY5971" s="12"/>
      <c r="AZ5971" s="12"/>
      <c r="BA5971" s="12"/>
      <c r="BB5971" s="47">
        <f>SUM(BB5933:BB5970)</f>
        <v>0</v>
      </c>
      <c r="BC5971" s="12"/>
      <c r="BD5971" s="12"/>
      <c r="BE5971" s="12"/>
      <c r="BF5971" s="12"/>
      <c r="BG5971" s="47">
        <f>SUM(BG5933:BG5970)</f>
        <v>0</v>
      </c>
      <c r="BH5971" s="12"/>
      <c r="BI5971" s="12"/>
      <c r="BJ5971" s="12"/>
      <c r="BK5971" s="12"/>
      <c r="BL5971" s="47">
        <f>SUM(BL5933:BL5970)</f>
        <v>1820.771</v>
      </c>
      <c r="BM5971" s="12"/>
      <c r="BN5971" s="12"/>
      <c r="BO5971" s="12"/>
      <c r="BP5971" s="12"/>
      <c r="BQ5971" s="47">
        <f>SUM(BQ5933:BQ5970)</f>
        <v>0</v>
      </c>
      <c r="BR5971" s="12"/>
      <c r="BS5971" s="12"/>
      <c r="BT5971" s="12"/>
      <c r="BU5971" s="12"/>
      <c r="BV5971" s="47">
        <f>SUM(BV5933:BV5970)</f>
        <v>0</v>
      </c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18" t="s">
        <v>5</v>
      </c>
      <c r="H5972" s="3">
        <v>2024</v>
      </c>
      <c r="I5972" s="20" t="s">
        <v>287</v>
      </c>
      <c r="J5972" s="184" t="s">
        <v>267</v>
      </c>
      <c r="K5972" s="184" t="s">
        <v>318</v>
      </c>
      <c r="L5972" s="187">
        <f t="shared" si="201"/>
        <v>0</v>
      </c>
      <c r="M5972" s="187">
        <f t="shared" si="202"/>
        <v>0</v>
      </c>
      <c r="N5972" s="186"/>
      <c r="O5972" s="33"/>
      <c r="P5972" s="33"/>
      <c r="Q5972" s="33"/>
      <c r="R5972" s="33"/>
      <c r="S5972" s="42"/>
      <c r="T5972" s="2"/>
      <c r="U5972" s="2"/>
      <c r="V5972" s="2"/>
      <c r="W5972" s="2"/>
      <c r="X5972" s="55"/>
      <c r="Y5972" s="62"/>
      <c r="Z5972" s="62"/>
      <c r="AA5972" s="62"/>
      <c r="AB5972" s="62"/>
      <c r="AC5972" s="68"/>
      <c r="AD5972" s="2"/>
      <c r="AE5972" s="2"/>
      <c r="AF5972" s="2"/>
      <c r="AG5972" s="2"/>
      <c r="AH5972" s="55"/>
      <c r="AI5972" s="72"/>
      <c r="AJ5972" s="72"/>
      <c r="AK5972" s="72"/>
      <c r="AL5972" s="72"/>
      <c r="AM5972" s="80"/>
      <c r="AN5972" s="2"/>
      <c r="AO5972" s="2"/>
      <c r="AP5972" s="2"/>
      <c r="AQ5972" s="2"/>
      <c r="AR5972" s="55"/>
      <c r="AS5972" s="85"/>
      <c r="AT5972" s="85"/>
      <c r="AU5972" s="85"/>
      <c r="AV5972" s="85"/>
      <c r="AW5972" s="100"/>
      <c r="AX5972" s="2"/>
      <c r="AY5972" s="2"/>
      <c r="AZ5972" s="2"/>
      <c r="BA5972" s="2"/>
      <c r="BB5972" s="55"/>
      <c r="BC5972" s="105"/>
      <c r="BD5972" s="105"/>
      <c r="BE5972" s="105"/>
      <c r="BF5972" s="105"/>
      <c r="BG5972" s="109"/>
      <c r="BH5972" s="2"/>
      <c r="BI5972" s="2"/>
      <c r="BJ5972" s="2"/>
      <c r="BK5972" s="2"/>
      <c r="BL5972" s="55"/>
      <c r="BM5972" s="48"/>
      <c r="BN5972" s="48"/>
      <c r="BO5972" s="48"/>
      <c r="BP5972" s="48"/>
      <c r="BQ5972" s="117"/>
      <c r="BR5972" s="2"/>
      <c r="BS5972" s="2"/>
      <c r="BT5972" s="2"/>
      <c r="BU5972" s="2"/>
      <c r="BV5972" s="55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18" t="s">
        <v>5</v>
      </c>
      <c r="H5973" s="3">
        <v>2024</v>
      </c>
      <c r="I5973" s="20" t="s">
        <v>287</v>
      </c>
      <c r="J5973" s="184" t="s">
        <v>291</v>
      </c>
      <c r="K5973" s="184" t="s">
        <v>319</v>
      </c>
      <c r="L5973" s="187">
        <f t="shared" si="201"/>
        <v>0</v>
      </c>
      <c r="M5973" s="187">
        <f t="shared" si="202"/>
        <v>0</v>
      </c>
      <c r="N5973" s="186"/>
      <c r="O5973" s="33"/>
      <c r="P5973" s="33"/>
      <c r="Q5973" s="33"/>
      <c r="R5973" s="33"/>
      <c r="S5973" s="42"/>
      <c r="T5973" s="2"/>
      <c r="U5973" s="2"/>
      <c r="V5973" s="2"/>
      <c r="W5973" s="2"/>
      <c r="X5973" s="55"/>
      <c r="Y5973" s="62"/>
      <c r="Z5973" s="62"/>
      <c r="AA5973" s="62"/>
      <c r="AB5973" s="62"/>
      <c r="AC5973" s="68"/>
      <c r="AD5973" s="2"/>
      <c r="AE5973" s="2"/>
      <c r="AF5973" s="2"/>
      <c r="AG5973" s="2"/>
      <c r="AH5973" s="55"/>
      <c r="AI5973" s="72"/>
      <c r="AJ5973" s="72"/>
      <c r="AK5973" s="72"/>
      <c r="AL5973" s="72"/>
      <c r="AM5973" s="80"/>
      <c r="AN5973" s="2"/>
      <c r="AO5973" s="2"/>
      <c r="AP5973" s="2"/>
      <c r="AQ5973" s="2"/>
      <c r="AR5973" s="55"/>
      <c r="AS5973" s="85"/>
      <c r="AT5973" s="85"/>
      <c r="AU5973" s="85"/>
      <c r="AV5973" s="85"/>
      <c r="AW5973" s="100"/>
      <c r="AX5973" s="2"/>
      <c r="AY5973" s="2"/>
      <c r="AZ5973" s="2"/>
      <c r="BA5973" s="2"/>
      <c r="BB5973" s="55"/>
      <c r="BC5973" s="105"/>
      <c r="BD5973" s="105"/>
      <c r="BE5973" s="105"/>
      <c r="BF5973" s="105"/>
      <c r="BG5973" s="109"/>
      <c r="BH5973" s="2"/>
      <c r="BI5973" s="2"/>
      <c r="BJ5973" s="2"/>
      <c r="BK5973" s="2"/>
      <c r="BL5973" s="55"/>
      <c r="BM5973" s="48"/>
      <c r="BN5973" s="48"/>
      <c r="BO5973" s="48"/>
      <c r="BP5973" s="48"/>
      <c r="BQ5973" s="117"/>
      <c r="BR5973" s="2"/>
      <c r="BS5973" s="2"/>
      <c r="BT5973" s="2"/>
      <c r="BU5973" s="2"/>
      <c r="BV5973" s="55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18" t="s">
        <v>5</v>
      </c>
      <c r="H5974" s="3">
        <v>2024</v>
      </c>
      <c r="I5974" s="20" t="s">
        <v>286</v>
      </c>
      <c r="J5974" s="184" t="s">
        <v>336</v>
      </c>
      <c r="K5974" s="184" t="s">
        <v>319</v>
      </c>
      <c r="L5974" s="187">
        <f t="shared" si="201"/>
        <v>0</v>
      </c>
      <c r="M5974" s="187">
        <f t="shared" si="202"/>
        <v>0</v>
      </c>
      <c r="N5974" s="186"/>
      <c r="O5974" s="33"/>
      <c r="P5974" s="33"/>
      <c r="Q5974" s="33"/>
      <c r="R5974" s="33"/>
      <c r="S5974" s="42"/>
      <c r="T5974" s="2"/>
      <c r="U5974" s="2"/>
      <c r="V5974" s="2"/>
      <c r="W5974" s="2"/>
      <c r="X5974" s="55"/>
      <c r="Y5974" s="62"/>
      <c r="Z5974" s="62"/>
      <c r="AA5974" s="62"/>
      <c r="AB5974" s="62"/>
      <c r="AC5974" s="68"/>
      <c r="AD5974" s="2"/>
      <c r="AE5974" s="2"/>
      <c r="AF5974" s="2"/>
      <c r="AG5974" s="2"/>
      <c r="AH5974" s="55"/>
      <c r="AI5974" s="72"/>
      <c r="AJ5974" s="72"/>
      <c r="AK5974" s="72"/>
      <c r="AL5974" s="72"/>
      <c r="AM5974" s="80"/>
      <c r="AN5974" s="2"/>
      <c r="AO5974" s="2"/>
      <c r="AP5974" s="2"/>
      <c r="AQ5974" s="2"/>
      <c r="AR5974" s="55"/>
      <c r="AS5974" s="85"/>
      <c r="AT5974" s="85"/>
      <c r="AU5974" s="85"/>
      <c r="AV5974" s="85"/>
      <c r="AW5974" s="100"/>
      <c r="AX5974" s="2"/>
      <c r="AY5974" s="2"/>
      <c r="AZ5974" s="2"/>
      <c r="BA5974" s="2"/>
      <c r="BB5974" s="55"/>
      <c r="BC5974" s="105"/>
      <c r="BD5974" s="105"/>
      <c r="BE5974" s="105"/>
      <c r="BF5974" s="105"/>
      <c r="BG5974" s="109"/>
      <c r="BH5974" s="2"/>
      <c r="BI5974" s="2"/>
      <c r="BJ5974" s="2"/>
      <c r="BK5974" s="2"/>
      <c r="BL5974" s="55"/>
      <c r="BM5974" s="48"/>
      <c r="BN5974" s="48"/>
      <c r="BO5974" s="48"/>
      <c r="BP5974" s="48"/>
      <c r="BQ5974" s="117"/>
      <c r="BR5974" s="2"/>
      <c r="BS5974" s="2"/>
      <c r="BT5974" s="2"/>
      <c r="BU5974" s="2"/>
      <c r="BV5974" s="55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18" t="s">
        <v>5</v>
      </c>
      <c r="H5975" s="3">
        <v>2024</v>
      </c>
      <c r="I5975" s="20" t="s">
        <v>286</v>
      </c>
      <c r="J5975" s="185" t="s">
        <v>337</v>
      </c>
      <c r="K5975" s="185" t="s">
        <v>318</v>
      </c>
      <c r="L5975" s="187">
        <f t="shared" si="201"/>
        <v>0</v>
      </c>
      <c r="M5975" s="187">
        <f t="shared" si="202"/>
        <v>0</v>
      </c>
      <c r="N5975" s="186"/>
      <c r="O5975" s="53"/>
      <c r="P5975" s="53"/>
      <c r="Q5975" s="53"/>
      <c r="R5975" s="53"/>
      <c r="S5975" s="54"/>
      <c r="T5975" s="8"/>
      <c r="U5975" s="8"/>
      <c r="V5975" s="8"/>
      <c r="W5975" s="8"/>
      <c r="X5975" s="122"/>
      <c r="Y5975" s="135"/>
      <c r="Z5975" s="135"/>
      <c r="AA5975" s="135"/>
      <c r="AB5975" s="135"/>
      <c r="AC5975" s="136"/>
      <c r="AD5975" s="8"/>
      <c r="AE5975" s="8"/>
      <c r="AF5975" s="8"/>
      <c r="AG5975" s="8"/>
      <c r="AH5975" s="122"/>
      <c r="AI5975" s="137"/>
      <c r="AJ5975" s="137"/>
      <c r="AK5975" s="137"/>
      <c r="AL5975" s="137"/>
      <c r="AM5975" s="138"/>
      <c r="AN5975" s="8"/>
      <c r="AO5975" s="8"/>
      <c r="AP5975" s="8"/>
      <c r="AQ5975" s="8"/>
      <c r="AR5975" s="122"/>
      <c r="AS5975" s="139"/>
      <c r="AT5975" s="139"/>
      <c r="AU5975" s="139"/>
      <c r="AV5975" s="139"/>
      <c r="AW5975" s="140"/>
      <c r="AX5975" s="8"/>
      <c r="AY5975" s="8"/>
      <c r="AZ5975" s="8"/>
      <c r="BA5975" s="8"/>
      <c r="BB5975" s="122"/>
      <c r="BC5975" s="141"/>
      <c r="BD5975" s="141"/>
      <c r="BE5975" s="141"/>
      <c r="BF5975" s="141"/>
      <c r="BG5975" s="142"/>
      <c r="BH5975" s="8"/>
      <c r="BI5975" s="8"/>
      <c r="BJ5975" s="8"/>
      <c r="BK5975" s="8"/>
      <c r="BL5975" s="122"/>
      <c r="BM5975" s="143"/>
      <c r="BN5975" s="143"/>
      <c r="BO5975" s="143"/>
      <c r="BP5975" s="143"/>
      <c r="BQ5975" s="144"/>
      <c r="BR5975" s="8"/>
      <c r="BS5975" s="8"/>
      <c r="BT5975" s="8"/>
      <c r="BU5975" s="8"/>
      <c r="BV5975" s="122"/>
    </row>
    <row r="5976" spans="1:74" ht="28.8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18" t="s">
        <v>5</v>
      </c>
      <c r="H5976" s="3">
        <v>2024</v>
      </c>
      <c r="I5976" s="20" t="s">
        <v>286</v>
      </c>
      <c r="J5976" s="185" t="s">
        <v>338</v>
      </c>
      <c r="K5976" s="185" t="s">
        <v>339</v>
      </c>
      <c r="L5976" s="187">
        <f t="shared" si="201"/>
        <v>0</v>
      </c>
      <c r="M5976" s="187">
        <f t="shared" si="202"/>
        <v>0</v>
      </c>
      <c r="N5976" s="186"/>
      <c r="O5976" s="53"/>
      <c r="P5976" s="53"/>
      <c r="Q5976" s="53"/>
      <c r="R5976" s="53"/>
      <c r="S5976" s="54"/>
      <c r="T5976" s="8"/>
      <c r="U5976" s="8"/>
      <c r="V5976" s="8"/>
      <c r="W5976" s="8"/>
      <c r="X5976" s="122"/>
      <c r="Y5976" s="135"/>
      <c r="Z5976" s="135"/>
      <c r="AA5976" s="135"/>
      <c r="AB5976" s="135"/>
      <c r="AC5976" s="136"/>
      <c r="AD5976" s="8"/>
      <c r="AE5976" s="8"/>
      <c r="AF5976" s="8"/>
      <c r="AG5976" s="8"/>
      <c r="AH5976" s="122"/>
      <c r="AI5976" s="137"/>
      <c r="AJ5976" s="137"/>
      <c r="AK5976" s="137"/>
      <c r="AL5976" s="137"/>
      <c r="AM5976" s="138"/>
      <c r="AN5976" s="8"/>
      <c r="AO5976" s="8"/>
      <c r="AP5976" s="8"/>
      <c r="AQ5976" s="8"/>
      <c r="AR5976" s="122"/>
      <c r="AS5976" s="139"/>
      <c r="AT5976" s="139"/>
      <c r="AU5976" s="139"/>
      <c r="AV5976" s="139"/>
      <c r="AW5976" s="140"/>
      <c r="AX5976" s="8"/>
      <c r="AY5976" s="8"/>
      <c r="AZ5976" s="8"/>
      <c r="BA5976" s="8"/>
      <c r="BB5976" s="122"/>
      <c r="BC5976" s="141"/>
      <c r="BD5976" s="141"/>
      <c r="BE5976" s="141"/>
      <c r="BF5976" s="141"/>
      <c r="BG5976" s="142"/>
      <c r="BH5976" s="8"/>
      <c r="BI5976" s="8"/>
      <c r="BJ5976" s="8"/>
      <c r="BK5976" s="8"/>
      <c r="BL5976" s="122"/>
      <c r="BM5976" s="143"/>
      <c r="BN5976" s="143"/>
      <c r="BO5976" s="143"/>
      <c r="BP5976" s="143"/>
      <c r="BQ5976" s="144"/>
      <c r="BR5976" s="8"/>
      <c r="BS5976" s="8"/>
      <c r="BT5976" s="8"/>
      <c r="BU5976" s="8"/>
      <c r="BV5976" s="122"/>
    </row>
    <row r="5977" spans="1:74" ht="28.8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18" t="s">
        <v>5</v>
      </c>
      <c r="H5977" s="3">
        <v>2024</v>
      </c>
      <c r="I5977" s="20" t="s">
        <v>286</v>
      </c>
      <c r="J5977" s="185" t="s">
        <v>340</v>
      </c>
      <c r="K5977" s="185" t="s">
        <v>318</v>
      </c>
      <c r="L5977" s="187">
        <f t="shared" si="201"/>
        <v>0</v>
      </c>
      <c r="M5977" s="187">
        <f t="shared" si="202"/>
        <v>0</v>
      </c>
      <c r="N5977" s="186"/>
      <c r="O5977" s="53"/>
      <c r="P5977" s="53"/>
      <c r="Q5977" s="53"/>
      <c r="R5977" s="53"/>
      <c r="S5977" s="54"/>
      <c r="T5977" s="8"/>
      <c r="U5977" s="8"/>
      <c r="V5977" s="8"/>
      <c r="W5977" s="8"/>
      <c r="X5977" s="122"/>
      <c r="Y5977" s="135"/>
      <c r="Z5977" s="135"/>
      <c r="AA5977" s="135"/>
      <c r="AB5977" s="135"/>
      <c r="AC5977" s="136"/>
      <c r="AD5977" s="8"/>
      <c r="AE5977" s="8"/>
      <c r="AF5977" s="8"/>
      <c r="AG5977" s="8"/>
      <c r="AH5977" s="122"/>
      <c r="AI5977" s="137"/>
      <c r="AJ5977" s="137"/>
      <c r="AK5977" s="137"/>
      <c r="AL5977" s="137"/>
      <c r="AM5977" s="138"/>
      <c r="AN5977" s="8"/>
      <c r="AO5977" s="8"/>
      <c r="AP5977" s="8"/>
      <c r="AQ5977" s="8"/>
      <c r="AR5977" s="122"/>
      <c r="AS5977" s="139"/>
      <c r="AT5977" s="139"/>
      <c r="AU5977" s="139"/>
      <c r="AV5977" s="139"/>
      <c r="AW5977" s="140"/>
      <c r="AX5977" s="8"/>
      <c r="AY5977" s="8"/>
      <c r="AZ5977" s="8"/>
      <c r="BA5977" s="8"/>
      <c r="BB5977" s="122"/>
      <c r="BC5977" s="141"/>
      <c r="BD5977" s="141"/>
      <c r="BE5977" s="141"/>
      <c r="BF5977" s="141"/>
      <c r="BG5977" s="142"/>
      <c r="BH5977" s="8"/>
      <c r="BI5977" s="8"/>
      <c r="BJ5977" s="8"/>
      <c r="BK5977" s="8"/>
      <c r="BL5977" s="122"/>
      <c r="BM5977" s="143"/>
      <c r="BN5977" s="143"/>
      <c r="BO5977" s="143"/>
      <c r="BP5977" s="143"/>
      <c r="BQ5977" s="144"/>
      <c r="BR5977" s="8"/>
      <c r="BS5977" s="8"/>
      <c r="BT5977" s="8"/>
      <c r="BU5977" s="8"/>
      <c r="BV5977" s="122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18" t="s">
        <v>5</v>
      </c>
      <c r="H5978" s="3">
        <v>2024</v>
      </c>
      <c r="I5978" s="20" t="s">
        <v>286</v>
      </c>
      <c r="J5978" s="185" t="s">
        <v>341</v>
      </c>
      <c r="K5978" s="185" t="s">
        <v>320</v>
      </c>
      <c r="L5978" s="187">
        <f t="shared" si="201"/>
        <v>0</v>
      </c>
      <c r="M5978" s="187">
        <f t="shared" si="202"/>
        <v>0</v>
      </c>
      <c r="N5978" s="186"/>
      <c r="O5978" s="53"/>
      <c r="P5978" s="53"/>
      <c r="Q5978" s="53"/>
      <c r="R5978" s="53"/>
      <c r="S5978" s="54"/>
      <c r="T5978" s="8"/>
      <c r="U5978" s="8"/>
      <c r="V5978" s="8"/>
      <c r="W5978" s="8"/>
      <c r="X5978" s="122"/>
      <c r="Y5978" s="135"/>
      <c r="Z5978" s="135"/>
      <c r="AA5978" s="135"/>
      <c r="AB5978" s="135"/>
      <c r="AC5978" s="136"/>
      <c r="AD5978" s="8"/>
      <c r="AE5978" s="8"/>
      <c r="AF5978" s="8"/>
      <c r="AG5978" s="8"/>
      <c r="AH5978" s="122"/>
      <c r="AI5978" s="137"/>
      <c r="AJ5978" s="137"/>
      <c r="AK5978" s="137"/>
      <c r="AL5978" s="137"/>
      <c r="AM5978" s="138"/>
      <c r="AN5978" s="8"/>
      <c r="AO5978" s="8"/>
      <c r="AP5978" s="8"/>
      <c r="AQ5978" s="8"/>
      <c r="AR5978" s="122"/>
      <c r="AS5978" s="139"/>
      <c r="AT5978" s="139"/>
      <c r="AU5978" s="139"/>
      <c r="AV5978" s="139"/>
      <c r="AW5978" s="140"/>
      <c r="AX5978" s="8"/>
      <c r="AY5978" s="8"/>
      <c r="AZ5978" s="8"/>
      <c r="BA5978" s="8"/>
      <c r="BB5978" s="122"/>
      <c r="BC5978" s="141"/>
      <c r="BD5978" s="141"/>
      <c r="BE5978" s="141"/>
      <c r="BF5978" s="141"/>
      <c r="BG5978" s="142"/>
      <c r="BH5978" s="8"/>
      <c r="BI5978" s="8"/>
      <c r="BJ5978" s="8"/>
      <c r="BK5978" s="8"/>
      <c r="BL5978" s="122"/>
      <c r="BM5978" s="143"/>
      <c r="BN5978" s="143"/>
      <c r="BO5978" s="143"/>
      <c r="BP5978" s="143"/>
      <c r="BQ5978" s="144"/>
      <c r="BR5978" s="8"/>
      <c r="BS5978" s="8"/>
      <c r="BT5978" s="8"/>
      <c r="BU5978" s="8"/>
      <c r="BV5978" s="122"/>
    </row>
    <row r="5979" spans="1:74" ht="28.8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18" t="s">
        <v>5</v>
      </c>
      <c r="H5979" s="3">
        <v>2024</v>
      </c>
      <c r="I5979" s="20" t="s">
        <v>286</v>
      </c>
      <c r="J5979" s="185" t="s">
        <v>342</v>
      </c>
      <c r="K5979" s="185" t="s">
        <v>320</v>
      </c>
      <c r="L5979" s="187">
        <f t="shared" si="201"/>
        <v>0</v>
      </c>
      <c r="M5979" s="187">
        <f t="shared" si="202"/>
        <v>0</v>
      </c>
      <c r="N5979" s="186"/>
      <c r="O5979" s="53"/>
      <c r="P5979" s="53"/>
      <c r="Q5979" s="53"/>
      <c r="R5979" s="53"/>
      <c r="S5979" s="54"/>
      <c r="T5979" s="8"/>
      <c r="U5979" s="8"/>
      <c r="V5979" s="8"/>
      <c r="W5979" s="8"/>
      <c r="X5979" s="122"/>
      <c r="Y5979" s="135"/>
      <c r="Z5979" s="135"/>
      <c r="AA5979" s="135"/>
      <c r="AB5979" s="135"/>
      <c r="AC5979" s="136"/>
      <c r="AD5979" s="8"/>
      <c r="AE5979" s="8"/>
      <c r="AF5979" s="8"/>
      <c r="AG5979" s="8"/>
      <c r="AH5979" s="122"/>
      <c r="AI5979" s="137"/>
      <c r="AJ5979" s="137"/>
      <c r="AK5979" s="137"/>
      <c r="AL5979" s="137"/>
      <c r="AM5979" s="138"/>
      <c r="AN5979" s="8"/>
      <c r="AO5979" s="8"/>
      <c r="AP5979" s="8"/>
      <c r="AQ5979" s="8"/>
      <c r="AR5979" s="122"/>
      <c r="AS5979" s="139"/>
      <c r="AT5979" s="139"/>
      <c r="AU5979" s="139"/>
      <c r="AV5979" s="139"/>
      <c r="AW5979" s="140"/>
      <c r="AX5979" s="8"/>
      <c r="AY5979" s="8"/>
      <c r="AZ5979" s="8"/>
      <c r="BA5979" s="8"/>
      <c r="BB5979" s="122"/>
      <c r="BC5979" s="141"/>
      <c r="BD5979" s="141"/>
      <c r="BE5979" s="141"/>
      <c r="BF5979" s="141"/>
      <c r="BG5979" s="142"/>
      <c r="BH5979" s="8"/>
      <c r="BI5979" s="8"/>
      <c r="BJ5979" s="8"/>
      <c r="BK5979" s="8"/>
      <c r="BL5979" s="122"/>
      <c r="BM5979" s="143"/>
      <c r="BN5979" s="143"/>
      <c r="BO5979" s="143"/>
      <c r="BP5979" s="143"/>
      <c r="BQ5979" s="144"/>
      <c r="BR5979" s="8"/>
      <c r="BS5979" s="8"/>
      <c r="BT5979" s="8"/>
      <c r="BU5979" s="8"/>
      <c r="BV5979" s="122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18" t="s">
        <v>5</v>
      </c>
      <c r="H5980" s="3">
        <v>2024</v>
      </c>
      <c r="I5980" s="20" t="s">
        <v>286</v>
      </c>
      <c r="J5980" s="185" t="s">
        <v>343</v>
      </c>
      <c r="K5980" s="185" t="s">
        <v>339</v>
      </c>
      <c r="L5980" s="187">
        <f t="shared" si="201"/>
        <v>0</v>
      </c>
      <c r="M5980" s="187">
        <f t="shared" si="202"/>
        <v>0</v>
      </c>
      <c r="N5980" s="186"/>
      <c r="O5980" s="53"/>
      <c r="P5980" s="53"/>
      <c r="Q5980" s="53"/>
      <c r="R5980" s="53"/>
      <c r="S5980" s="54"/>
      <c r="T5980" s="8"/>
      <c r="U5980" s="8"/>
      <c r="V5980" s="8"/>
      <c r="W5980" s="8"/>
      <c r="X5980" s="122"/>
      <c r="Y5980" s="135"/>
      <c r="Z5980" s="135"/>
      <c r="AA5980" s="135"/>
      <c r="AB5980" s="135"/>
      <c r="AC5980" s="136"/>
      <c r="AD5980" s="8"/>
      <c r="AE5980" s="8"/>
      <c r="AF5980" s="8"/>
      <c r="AG5980" s="8"/>
      <c r="AH5980" s="122"/>
      <c r="AI5980" s="137"/>
      <c r="AJ5980" s="137"/>
      <c r="AK5980" s="137"/>
      <c r="AL5980" s="137"/>
      <c r="AM5980" s="138"/>
      <c r="AN5980" s="8"/>
      <c r="AO5980" s="8"/>
      <c r="AP5980" s="8"/>
      <c r="AQ5980" s="8"/>
      <c r="AR5980" s="122"/>
      <c r="AS5980" s="139"/>
      <c r="AT5980" s="139"/>
      <c r="AU5980" s="139"/>
      <c r="AV5980" s="139"/>
      <c r="AW5980" s="140"/>
      <c r="AX5980" s="8"/>
      <c r="AY5980" s="8"/>
      <c r="AZ5980" s="8"/>
      <c r="BA5980" s="8"/>
      <c r="BB5980" s="122"/>
      <c r="BC5980" s="141"/>
      <c r="BD5980" s="141"/>
      <c r="BE5980" s="141"/>
      <c r="BF5980" s="141"/>
      <c r="BG5980" s="142"/>
      <c r="BH5980" s="8"/>
      <c r="BI5980" s="8"/>
      <c r="BJ5980" s="8"/>
      <c r="BK5980" s="8"/>
      <c r="BL5980" s="122"/>
      <c r="BM5980" s="143"/>
      <c r="BN5980" s="143"/>
      <c r="BO5980" s="143"/>
      <c r="BP5980" s="143"/>
      <c r="BQ5980" s="144"/>
      <c r="BR5980" s="8"/>
      <c r="BS5980" s="8"/>
      <c r="BT5980" s="8"/>
      <c r="BU5980" s="8"/>
      <c r="BV5980" s="122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18" t="s">
        <v>5</v>
      </c>
      <c r="H5981" s="3">
        <v>2024</v>
      </c>
      <c r="I5981" s="20" t="s">
        <v>288</v>
      </c>
      <c r="J5981" s="185" t="s">
        <v>344</v>
      </c>
      <c r="K5981" s="185" t="s">
        <v>318</v>
      </c>
      <c r="L5981" s="187">
        <f t="shared" si="201"/>
        <v>0</v>
      </c>
      <c r="M5981" s="187">
        <f t="shared" si="202"/>
        <v>0</v>
      </c>
      <c r="N5981" s="186"/>
      <c r="O5981" s="53"/>
      <c r="P5981" s="53"/>
      <c r="Q5981" s="53"/>
      <c r="R5981" s="53"/>
      <c r="S5981" s="54"/>
      <c r="T5981" s="8"/>
      <c r="U5981" s="8"/>
      <c r="V5981" s="8"/>
      <c r="W5981" s="8"/>
      <c r="X5981" s="122"/>
      <c r="Y5981" s="135"/>
      <c r="Z5981" s="135"/>
      <c r="AA5981" s="135"/>
      <c r="AB5981" s="135"/>
      <c r="AC5981" s="136"/>
      <c r="AD5981" s="8"/>
      <c r="AE5981" s="8"/>
      <c r="AF5981" s="8"/>
      <c r="AG5981" s="8"/>
      <c r="AH5981" s="122"/>
      <c r="AI5981" s="137"/>
      <c r="AJ5981" s="137"/>
      <c r="AK5981" s="137"/>
      <c r="AL5981" s="137"/>
      <c r="AM5981" s="138"/>
      <c r="AN5981" s="8"/>
      <c r="AO5981" s="8"/>
      <c r="AP5981" s="8"/>
      <c r="AQ5981" s="8"/>
      <c r="AR5981" s="122"/>
      <c r="AS5981" s="139"/>
      <c r="AT5981" s="139"/>
      <c r="AU5981" s="139"/>
      <c r="AV5981" s="139"/>
      <c r="AW5981" s="140"/>
      <c r="AX5981" s="8"/>
      <c r="AY5981" s="8"/>
      <c r="AZ5981" s="8"/>
      <c r="BA5981" s="8"/>
      <c r="BB5981" s="122"/>
      <c r="BC5981" s="141"/>
      <c r="BD5981" s="141"/>
      <c r="BE5981" s="141"/>
      <c r="BF5981" s="141"/>
      <c r="BG5981" s="142"/>
      <c r="BH5981" s="8"/>
      <c r="BI5981" s="8"/>
      <c r="BJ5981" s="8"/>
      <c r="BK5981" s="8"/>
      <c r="BL5981" s="122"/>
      <c r="BM5981" s="143"/>
      <c r="BN5981" s="143"/>
      <c r="BO5981" s="143"/>
      <c r="BP5981" s="143"/>
      <c r="BQ5981" s="144"/>
      <c r="BR5981" s="8"/>
      <c r="BS5981" s="8"/>
      <c r="BT5981" s="8"/>
      <c r="BU5981" s="8"/>
      <c r="BV5981" s="122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18" t="s">
        <v>5</v>
      </c>
      <c r="H5982" s="3">
        <v>2024</v>
      </c>
      <c r="I5982" s="20" t="s">
        <v>288</v>
      </c>
      <c r="J5982" s="184" t="s">
        <v>351</v>
      </c>
      <c r="K5982" s="184" t="s">
        <v>318</v>
      </c>
      <c r="L5982" s="187">
        <f t="shared" si="201"/>
        <v>4.0000000000000001E-3</v>
      </c>
      <c r="M5982" s="187">
        <f t="shared" si="202"/>
        <v>100.66800000000001</v>
      </c>
      <c r="N5982" s="186"/>
      <c r="O5982" s="53"/>
      <c r="P5982" s="53"/>
      <c r="Q5982" s="53"/>
      <c r="R5982" s="53"/>
      <c r="S5982" s="54"/>
      <c r="T5982" s="8"/>
      <c r="U5982" s="8"/>
      <c r="V5982" s="8"/>
      <c r="W5982" s="8"/>
      <c r="X5982" s="122"/>
      <c r="Y5982" s="135"/>
      <c r="Z5982" s="135"/>
      <c r="AA5982" s="135"/>
      <c r="AB5982" s="135"/>
      <c r="AC5982" s="136"/>
      <c r="AD5982" s="8"/>
      <c r="AE5982" s="8"/>
      <c r="AF5982" s="8"/>
      <c r="AG5982" s="8"/>
      <c r="AH5982" s="122"/>
      <c r="AI5982" s="137"/>
      <c r="AJ5982" s="137"/>
      <c r="AK5982" s="137"/>
      <c r="AL5982" s="137"/>
      <c r="AM5982" s="138"/>
      <c r="AN5982" s="8"/>
      <c r="AO5982" s="8"/>
      <c r="AP5982" s="8"/>
      <c r="AQ5982" s="8"/>
      <c r="AR5982" s="122"/>
      <c r="AS5982" s="139"/>
      <c r="AT5982" s="139"/>
      <c r="AU5982" s="139"/>
      <c r="AV5982" s="139"/>
      <c r="AW5982" s="140"/>
      <c r="AX5982" s="8"/>
      <c r="AY5982" s="8"/>
      <c r="AZ5982" s="8"/>
      <c r="BA5982" s="8"/>
      <c r="BB5982" s="122"/>
      <c r="BC5982" s="141"/>
      <c r="BD5982" s="141"/>
      <c r="BE5982" s="141"/>
      <c r="BF5982" s="141"/>
      <c r="BG5982" s="142"/>
      <c r="BH5982" s="8"/>
      <c r="BI5982" s="8"/>
      <c r="BJ5982" s="8"/>
      <c r="BK5982" s="8"/>
      <c r="BL5982" s="122"/>
      <c r="BM5982" s="143" t="s">
        <v>1084</v>
      </c>
      <c r="BN5982" s="143"/>
      <c r="BO5982" s="143"/>
      <c r="BP5982" s="143">
        <v>4.0000000000000001E-3</v>
      </c>
      <c r="BQ5982" s="144">
        <v>95</v>
      </c>
      <c r="BR5982" s="8"/>
      <c r="BS5982" s="8"/>
      <c r="BT5982" s="8"/>
      <c r="BU5982" s="8"/>
      <c r="BV5982" s="122">
        <v>5.6680000000000001</v>
      </c>
    </row>
    <row r="5983" spans="1:74" ht="28.8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18" t="s">
        <v>5</v>
      </c>
      <c r="H5983" s="3">
        <v>2024</v>
      </c>
      <c r="I5983" s="20" t="s">
        <v>288</v>
      </c>
      <c r="J5983" s="184" t="s">
        <v>352</v>
      </c>
      <c r="K5983" s="184" t="s">
        <v>321</v>
      </c>
      <c r="L5983" s="187">
        <f t="shared" si="201"/>
        <v>0</v>
      </c>
      <c r="M5983" s="187">
        <f t="shared" si="202"/>
        <v>0</v>
      </c>
      <c r="N5983" s="186"/>
      <c r="O5983" s="33"/>
      <c r="P5983" s="33"/>
      <c r="Q5983" s="33"/>
      <c r="R5983" s="33"/>
      <c r="S5983" s="42"/>
      <c r="T5983" s="2"/>
      <c r="U5983" s="2"/>
      <c r="V5983" s="2"/>
      <c r="W5983" s="2"/>
      <c r="X5983" s="55"/>
      <c r="Y5983" s="62"/>
      <c r="Z5983" s="62"/>
      <c r="AA5983" s="62"/>
      <c r="AB5983" s="62"/>
      <c r="AC5983" s="68"/>
      <c r="AD5983" s="2"/>
      <c r="AE5983" s="2"/>
      <c r="AF5983" s="2"/>
      <c r="AG5983" s="2"/>
      <c r="AH5983" s="55"/>
      <c r="AI5983" s="72"/>
      <c r="AJ5983" s="72"/>
      <c r="AK5983" s="72"/>
      <c r="AL5983" s="72"/>
      <c r="AM5983" s="80"/>
      <c r="AN5983" s="2"/>
      <c r="AO5983" s="2"/>
      <c r="AP5983" s="2"/>
      <c r="AQ5983" s="2"/>
      <c r="AR5983" s="55"/>
      <c r="AS5983" s="85"/>
      <c r="AT5983" s="85"/>
      <c r="AU5983" s="85"/>
      <c r="AV5983" s="85"/>
      <c r="AW5983" s="100"/>
      <c r="AX5983" s="2"/>
      <c r="AY5983" s="2"/>
      <c r="AZ5983" s="2"/>
      <c r="BA5983" s="2"/>
      <c r="BB5983" s="55"/>
      <c r="BC5983" s="105"/>
      <c r="BD5983" s="105"/>
      <c r="BE5983" s="105"/>
      <c r="BF5983" s="105"/>
      <c r="BG5983" s="109"/>
      <c r="BH5983" s="2"/>
      <c r="BI5983" s="2"/>
      <c r="BJ5983" s="2"/>
      <c r="BK5983" s="2"/>
      <c r="BL5983" s="55"/>
      <c r="BM5983" s="48"/>
      <c r="BN5983" s="48"/>
      <c r="BO5983" s="48"/>
      <c r="BP5983" s="48"/>
      <c r="BQ5983" s="117"/>
      <c r="BR5983" s="2"/>
      <c r="BS5983" s="2"/>
      <c r="BT5983" s="2"/>
      <c r="BU5983" s="2"/>
      <c r="BV5983" s="55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18" t="s">
        <v>5</v>
      </c>
      <c r="H5984" s="3">
        <v>2024</v>
      </c>
      <c r="I5984" s="20" t="s">
        <v>288</v>
      </c>
      <c r="J5984" s="184" t="s">
        <v>345</v>
      </c>
      <c r="K5984" s="184" t="s">
        <v>318</v>
      </c>
      <c r="L5984" s="187">
        <f t="shared" si="201"/>
        <v>0</v>
      </c>
      <c r="M5984" s="187">
        <f t="shared" si="202"/>
        <v>0</v>
      </c>
      <c r="N5984" s="186"/>
      <c r="O5984" s="34"/>
      <c r="P5984" s="33"/>
      <c r="Q5984" s="33"/>
      <c r="R5984" s="33"/>
      <c r="S5984" s="42"/>
      <c r="T5984" s="3"/>
      <c r="U5984" s="2"/>
      <c r="V5984" s="2"/>
      <c r="W5984" s="2"/>
      <c r="X5984" s="55"/>
      <c r="Y5984" s="64"/>
      <c r="Z5984" s="62"/>
      <c r="AA5984" s="62"/>
      <c r="AB5984" s="62"/>
      <c r="AC5984" s="68"/>
      <c r="AD5984" s="3"/>
      <c r="AE5984" s="2"/>
      <c r="AF5984" s="2"/>
      <c r="AG5984" s="2"/>
      <c r="AH5984" s="55"/>
      <c r="AI5984" s="73"/>
      <c r="AJ5984" s="72"/>
      <c r="AK5984" s="72"/>
      <c r="AL5984" s="72"/>
      <c r="AM5984" s="80"/>
      <c r="AN5984" s="3"/>
      <c r="AO5984" s="2"/>
      <c r="AP5984" s="2"/>
      <c r="AQ5984" s="2"/>
      <c r="AR5984" s="55"/>
      <c r="AS5984" s="86"/>
      <c r="AT5984" s="85"/>
      <c r="AU5984" s="85"/>
      <c r="AV5984" s="85"/>
      <c r="AW5984" s="100"/>
      <c r="AX5984" s="3"/>
      <c r="AY5984" s="2"/>
      <c r="AZ5984" s="2"/>
      <c r="BA5984" s="2"/>
      <c r="BB5984" s="55"/>
      <c r="BC5984" s="106"/>
      <c r="BD5984" s="105"/>
      <c r="BE5984" s="105"/>
      <c r="BF5984" s="105"/>
      <c r="BG5984" s="109"/>
      <c r="BH5984" s="3"/>
      <c r="BI5984" s="2"/>
      <c r="BJ5984" s="2"/>
      <c r="BK5984" s="2"/>
      <c r="BL5984" s="55"/>
      <c r="BM5984" s="49"/>
      <c r="BN5984" s="48"/>
      <c r="BO5984" s="48"/>
      <c r="BP5984" s="48"/>
      <c r="BQ5984" s="117"/>
      <c r="BR5984" s="3"/>
      <c r="BS5984" s="2"/>
      <c r="BT5984" s="2"/>
      <c r="BU5984" s="2"/>
      <c r="BV5984" s="55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18" t="s">
        <v>5</v>
      </c>
      <c r="H5985" s="3">
        <v>2024</v>
      </c>
      <c r="I5985" s="20" t="s">
        <v>289</v>
      </c>
      <c r="J5985" s="184" t="s">
        <v>268</v>
      </c>
      <c r="K5985" s="184" t="s">
        <v>318</v>
      </c>
      <c r="L5985" s="187">
        <f t="shared" si="201"/>
        <v>0.19600000000000001</v>
      </c>
      <c r="M5985" s="187">
        <f t="shared" si="202"/>
        <v>377.91200000000003</v>
      </c>
      <c r="N5985" s="186" t="s">
        <v>1195</v>
      </c>
      <c r="O5985" s="33"/>
      <c r="P5985" s="33"/>
      <c r="Q5985" s="33"/>
      <c r="R5985" s="33"/>
      <c r="S5985" s="42"/>
      <c r="T5985" s="2"/>
      <c r="U5985" s="2"/>
      <c r="V5985" s="2"/>
      <c r="W5985" s="2"/>
      <c r="X5985" s="55"/>
      <c r="Y5985" s="62"/>
      <c r="Z5985" s="62"/>
      <c r="AA5985" s="62"/>
      <c r="AB5985" s="62"/>
      <c r="AC5985" s="68"/>
      <c r="AD5985" s="2"/>
      <c r="AE5985" s="2"/>
      <c r="AF5985" s="2"/>
      <c r="AG5985" s="2"/>
      <c r="AH5985" s="55"/>
      <c r="AI5985" s="72"/>
      <c r="AJ5985" s="72"/>
      <c r="AK5985" s="72"/>
      <c r="AL5985" s="72"/>
      <c r="AM5985" s="80"/>
      <c r="AN5985" s="2"/>
      <c r="AO5985" s="2"/>
      <c r="AP5985" s="2"/>
      <c r="AQ5985" s="2"/>
      <c r="AR5985" s="55"/>
      <c r="AS5985" s="85"/>
      <c r="AT5985" s="85"/>
      <c r="AU5985" s="85"/>
      <c r="AV5985" s="85"/>
      <c r="AW5985" s="100"/>
      <c r="AX5985" s="2"/>
      <c r="AY5985" s="2"/>
      <c r="AZ5985" s="2"/>
      <c r="BA5985" s="2"/>
      <c r="BB5985" s="55"/>
      <c r="BC5985" s="105"/>
      <c r="BD5985" s="105"/>
      <c r="BE5985" s="105"/>
      <c r="BF5985" s="105"/>
      <c r="BG5985" s="109"/>
      <c r="BH5985" s="2"/>
      <c r="BI5985" s="2"/>
      <c r="BJ5985" s="2"/>
      <c r="BK5985" s="2"/>
      <c r="BL5985" s="55"/>
      <c r="BM5985" s="48" t="s">
        <v>517</v>
      </c>
      <c r="BN5985" s="48"/>
      <c r="BO5985" s="48"/>
      <c r="BP5985" s="48">
        <v>0.1</v>
      </c>
      <c r="BQ5985" s="117">
        <v>187.91200000000001</v>
      </c>
      <c r="BR5985" s="2" t="s">
        <v>515</v>
      </c>
      <c r="BS5985" s="2"/>
      <c r="BT5985" s="2"/>
      <c r="BU5985" s="2">
        <v>9.6000000000000002E-2</v>
      </c>
      <c r="BV5985" s="55">
        <v>190</v>
      </c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18" t="s">
        <v>5</v>
      </c>
      <c r="H5986" s="3">
        <v>2024</v>
      </c>
      <c r="I5986" s="20" t="s">
        <v>289</v>
      </c>
      <c r="J5986" s="184" t="s">
        <v>292</v>
      </c>
      <c r="K5986" s="184" t="s">
        <v>318</v>
      </c>
      <c r="L5986" s="187">
        <f t="shared" si="201"/>
        <v>0</v>
      </c>
      <c r="M5986" s="187">
        <f t="shared" si="202"/>
        <v>0</v>
      </c>
      <c r="N5986" s="186"/>
      <c r="O5986" s="33"/>
      <c r="P5986" s="33"/>
      <c r="Q5986" s="33"/>
      <c r="R5986" s="33"/>
      <c r="S5986" s="42"/>
      <c r="T5986" s="2"/>
      <c r="U5986" s="2"/>
      <c r="V5986" s="2"/>
      <c r="W5986" s="2"/>
      <c r="X5986" s="55"/>
      <c r="Y5986" s="62"/>
      <c r="Z5986" s="62"/>
      <c r="AA5986" s="62"/>
      <c r="AB5986" s="62"/>
      <c r="AC5986" s="68"/>
      <c r="AD5986" s="2"/>
      <c r="AE5986" s="2"/>
      <c r="AF5986" s="2"/>
      <c r="AG5986" s="2"/>
      <c r="AH5986" s="55"/>
      <c r="AI5986" s="72"/>
      <c r="AJ5986" s="72"/>
      <c r="AK5986" s="72"/>
      <c r="AL5986" s="72"/>
      <c r="AM5986" s="80"/>
      <c r="AN5986" s="2"/>
      <c r="AO5986" s="2"/>
      <c r="AP5986" s="2"/>
      <c r="AQ5986" s="2"/>
      <c r="AR5986" s="55"/>
      <c r="AS5986" s="85"/>
      <c r="AT5986" s="85"/>
      <c r="AU5986" s="85"/>
      <c r="AV5986" s="85"/>
      <c r="AW5986" s="100"/>
      <c r="AX5986" s="2"/>
      <c r="AY5986" s="2"/>
      <c r="AZ5986" s="2"/>
      <c r="BA5986" s="2"/>
      <c r="BB5986" s="55"/>
      <c r="BC5986" s="105"/>
      <c r="BD5986" s="105"/>
      <c r="BE5986" s="105"/>
      <c r="BF5986" s="105"/>
      <c r="BG5986" s="109"/>
      <c r="BH5986" s="2"/>
      <c r="BI5986" s="2"/>
      <c r="BJ5986" s="2"/>
      <c r="BK5986" s="2"/>
      <c r="BL5986" s="55"/>
      <c r="BM5986" s="48"/>
      <c r="BN5986" s="48"/>
      <c r="BO5986" s="48"/>
      <c r="BP5986" s="48"/>
      <c r="BQ5986" s="117"/>
      <c r="BR5986" s="2"/>
      <c r="BS5986" s="2"/>
      <c r="BT5986" s="2"/>
      <c r="BU5986" s="2"/>
      <c r="BV5986" s="55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18" t="s">
        <v>5</v>
      </c>
      <c r="H5987" s="3">
        <v>2024</v>
      </c>
      <c r="I5987" s="20" t="s">
        <v>285</v>
      </c>
      <c r="J5987" s="184" t="s">
        <v>293</v>
      </c>
      <c r="K5987" s="184" t="s">
        <v>318</v>
      </c>
      <c r="L5987" s="187">
        <f t="shared" si="201"/>
        <v>0</v>
      </c>
      <c r="M5987" s="187">
        <f t="shared" si="202"/>
        <v>0</v>
      </c>
      <c r="N5987" s="186"/>
      <c r="O5987" s="33"/>
      <c r="P5987" s="33"/>
      <c r="Q5987" s="33"/>
      <c r="R5987" s="34"/>
      <c r="S5987" s="42"/>
      <c r="T5987" s="2"/>
      <c r="U5987" s="2"/>
      <c r="V5987" s="2"/>
      <c r="W5987" s="3"/>
      <c r="X5987" s="55"/>
      <c r="Y5987" s="62"/>
      <c r="Z5987" s="62"/>
      <c r="AA5987" s="62"/>
      <c r="AB5987" s="64"/>
      <c r="AC5987" s="68"/>
      <c r="AD5987" s="2"/>
      <c r="AE5987" s="2"/>
      <c r="AF5987" s="2"/>
      <c r="AG5987" s="3"/>
      <c r="AH5987" s="55"/>
      <c r="AI5987" s="72"/>
      <c r="AJ5987" s="72"/>
      <c r="AK5987" s="72"/>
      <c r="AL5987" s="73"/>
      <c r="AM5987" s="80"/>
      <c r="AN5987" s="2"/>
      <c r="AO5987" s="2"/>
      <c r="AP5987" s="2"/>
      <c r="AQ5987" s="3"/>
      <c r="AR5987" s="55"/>
      <c r="AS5987" s="85"/>
      <c r="AT5987" s="85"/>
      <c r="AU5987" s="85"/>
      <c r="AV5987" s="86"/>
      <c r="AW5987" s="100"/>
      <c r="AX5987" s="2"/>
      <c r="AY5987" s="2"/>
      <c r="AZ5987" s="2"/>
      <c r="BA5987" s="3"/>
      <c r="BB5987" s="55"/>
      <c r="BC5987" s="105"/>
      <c r="BD5987" s="105"/>
      <c r="BE5987" s="105"/>
      <c r="BF5987" s="106"/>
      <c r="BG5987" s="109"/>
      <c r="BH5987" s="2"/>
      <c r="BI5987" s="2"/>
      <c r="BJ5987" s="2"/>
      <c r="BK5987" s="3"/>
      <c r="BL5987" s="55"/>
      <c r="BM5987" s="48"/>
      <c r="BN5987" s="48"/>
      <c r="BO5987" s="48"/>
      <c r="BP5987" s="49"/>
      <c r="BQ5987" s="117"/>
      <c r="BR5987" s="2"/>
      <c r="BS5987" s="2"/>
      <c r="BT5987" s="2"/>
      <c r="BU5987" s="3"/>
      <c r="BV5987" s="55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18" t="s">
        <v>5</v>
      </c>
      <c r="H5988" s="3">
        <v>2024</v>
      </c>
      <c r="I5988" s="20" t="s">
        <v>287</v>
      </c>
      <c r="J5988" s="184" t="s">
        <v>269</v>
      </c>
      <c r="K5988" s="184" t="s">
        <v>320</v>
      </c>
      <c r="L5988" s="187">
        <f t="shared" si="201"/>
        <v>1</v>
      </c>
      <c r="M5988" s="187">
        <f t="shared" si="202"/>
        <v>2.669</v>
      </c>
      <c r="N5988" s="186"/>
      <c r="O5988" s="33"/>
      <c r="P5988" s="33"/>
      <c r="Q5988" s="33"/>
      <c r="R5988" s="33"/>
      <c r="S5988" s="42"/>
      <c r="T5988" s="2"/>
      <c r="U5988" s="2"/>
      <c r="V5988" s="2"/>
      <c r="W5988" s="2"/>
      <c r="X5988" s="55"/>
      <c r="Y5988" s="62"/>
      <c r="Z5988" s="62"/>
      <c r="AA5988" s="62"/>
      <c r="AB5988" s="64"/>
      <c r="AC5988" s="68"/>
      <c r="AD5988" s="2"/>
      <c r="AE5988" s="2"/>
      <c r="AF5988" s="2"/>
      <c r="AG5988" s="2"/>
      <c r="AH5988" s="55"/>
      <c r="AI5988" s="72"/>
      <c r="AJ5988" s="72"/>
      <c r="AK5988" s="72"/>
      <c r="AL5988" s="72"/>
      <c r="AM5988" s="80"/>
      <c r="AN5988" s="2"/>
      <c r="AO5988" s="2"/>
      <c r="AP5988" s="2"/>
      <c r="AQ5988" s="2"/>
      <c r="AR5988" s="55"/>
      <c r="AS5988" s="85"/>
      <c r="AT5988" s="85"/>
      <c r="AU5988" s="85"/>
      <c r="AV5988" s="85"/>
      <c r="AW5988" s="100"/>
      <c r="AX5988" s="2"/>
      <c r="AY5988" s="2"/>
      <c r="AZ5988" s="2"/>
      <c r="BA5988" s="2"/>
      <c r="BB5988" s="55"/>
      <c r="BC5988" s="105"/>
      <c r="BD5988" s="105"/>
      <c r="BE5988" s="105"/>
      <c r="BF5988" s="105"/>
      <c r="BG5988" s="109"/>
      <c r="BH5988" s="2"/>
      <c r="BI5988" s="2"/>
      <c r="BJ5988" s="2"/>
      <c r="BK5988" s="2"/>
      <c r="BL5988" s="55"/>
      <c r="BM5988" s="48"/>
      <c r="BN5988" s="48"/>
      <c r="BO5988" s="48"/>
      <c r="BP5988" s="48"/>
      <c r="BQ5988" s="117"/>
      <c r="BR5988" s="2"/>
      <c r="BS5988" s="2"/>
      <c r="BT5988" s="2"/>
      <c r="BU5988" s="2">
        <v>1</v>
      </c>
      <c r="BV5988" s="55">
        <v>2.669</v>
      </c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18" t="s">
        <v>5</v>
      </c>
      <c r="H5989" s="3">
        <v>2024</v>
      </c>
      <c r="I5989" s="20" t="s">
        <v>287</v>
      </c>
      <c r="J5989" s="184" t="s">
        <v>270</v>
      </c>
      <c r="K5989" s="184" t="s">
        <v>320</v>
      </c>
      <c r="L5989" s="187">
        <f t="shared" si="201"/>
        <v>0</v>
      </c>
      <c r="M5989" s="187">
        <f t="shared" si="202"/>
        <v>0</v>
      </c>
      <c r="N5989" s="186"/>
      <c r="O5989" s="33"/>
      <c r="P5989" s="33"/>
      <c r="Q5989" s="33"/>
      <c r="R5989" s="33"/>
      <c r="S5989" s="42"/>
      <c r="T5989" s="2"/>
      <c r="U5989" s="2"/>
      <c r="V5989" s="2"/>
      <c r="W5989" s="2"/>
      <c r="X5989" s="55"/>
      <c r="Y5989" s="62"/>
      <c r="Z5989" s="62"/>
      <c r="AA5989" s="62"/>
      <c r="AB5989" s="62"/>
      <c r="AC5989" s="68"/>
      <c r="AD5989" s="2"/>
      <c r="AE5989" s="2"/>
      <c r="AF5989" s="2"/>
      <c r="AG5989" s="2"/>
      <c r="AH5989" s="55"/>
      <c r="AI5989" s="72"/>
      <c r="AJ5989" s="72"/>
      <c r="AK5989" s="72"/>
      <c r="AL5989" s="72"/>
      <c r="AM5989" s="80"/>
      <c r="AN5989" s="2"/>
      <c r="AO5989" s="2"/>
      <c r="AP5989" s="2"/>
      <c r="AQ5989" s="2"/>
      <c r="AR5989" s="55"/>
      <c r="AS5989" s="85"/>
      <c r="AT5989" s="85"/>
      <c r="AU5989" s="85"/>
      <c r="AV5989" s="85"/>
      <c r="AW5989" s="100"/>
      <c r="AX5989" s="2"/>
      <c r="AY5989" s="2"/>
      <c r="AZ5989" s="2"/>
      <c r="BA5989" s="2"/>
      <c r="BB5989" s="55"/>
      <c r="BC5989" s="105"/>
      <c r="BD5989" s="105"/>
      <c r="BE5989" s="105"/>
      <c r="BF5989" s="105"/>
      <c r="BG5989" s="109"/>
      <c r="BH5989" s="2"/>
      <c r="BI5989" s="2"/>
      <c r="BJ5989" s="2"/>
      <c r="BK5989" s="2"/>
      <c r="BL5989" s="55"/>
      <c r="BM5989" s="48"/>
      <c r="BN5989" s="48"/>
      <c r="BO5989" s="48"/>
      <c r="BP5989" s="48"/>
      <c r="BQ5989" s="117"/>
      <c r="BR5989" s="2"/>
      <c r="BS5989" s="2"/>
      <c r="BT5989" s="2"/>
      <c r="BU5989" s="2"/>
      <c r="BV5989" s="55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18" t="s">
        <v>5</v>
      </c>
      <c r="H5990" s="3">
        <v>2024</v>
      </c>
      <c r="I5990" s="20" t="s">
        <v>290</v>
      </c>
      <c r="J5990" s="184" t="s">
        <v>271</v>
      </c>
      <c r="K5990" s="184" t="s">
        <v>321</v>
      </c>
      <c r="L5990" s="187">
        <f t="shared" si="201"/>
        <v>0</v>
      </c>
      <c r="M5990" s="187">
        <f t="shared" si="202"/>
        <v>0</v>
      </c>
      <c r="N5990" s="186"/>
      <c r="O5990" s="33"/>
      <c r="P5990" s="33"/>
      <c r="Q5990" s="33"/>
      <c r="R5990" s="33"/>
      <c r="S5990" s="42"/>
      <c r="T5990" s="2"/>
      <c r="U5990" s="2"/>
      <c r="V5990" s="2"/>
      <c r="W5990" s="2"/>
      <c r="X5990" s="55"/>
      <c r="Y5990" s="62"/>
      <c r="Z5990" s="62"/>
      <c r="AA5990" s="62"/>
      <c r="AB5990" s="62"/>
      <c r="AC5990" s="68"/>
      <c r="AD5990" s="2"/>
      <c r="AE5990" s="2"/>
      <c r="AF5990" s="2"/>
      <c r="AG5990" s="2"/>
      <c r="AH5990" s="55"/>
      <c r="AI5990" s="72"/>
      <c r="AJ5990" s="72"/>
      <c r="AK5990" s="72"/>
      <c r="AL5990" s="72"/>
      <c r="AM5990" s="80"/>
      <c r="AN5990" s="2"/>
      <c r="AO5990" s="2"/>
      <c r="AP5990" s="2"/>
      <c r="AQ5990" s="2"/>
      <c r="AR5990" s="55"/>
      <c r="AS5990" s="85"/>
      <c r="AT5990" s="85"/>
      <c r="AU5990" s="85"/>
      <c r="AV5990" s="85"/>
      <c r="AW5990" s="100"/>
      <c r="AX5990" s="2"/>
      <c r="AY5990" s="2"/>
      <c r="AZ5990" s="2"/>
      <c r="BA5990" s="2"/>
      <c r="BB5990" s="55"/>
      <c r="BC5990" s="105"/>
      <c r="BD5990" s="105"/>
      <c r="BE5990" s="105"/>
      <c r="BF5990" s="105"/>
      <c r="BG5990" s="109"/>
      <c r="BH5990" s="2"/>
      <c r="BI5990" s="2"/>
      <c r="BJ5990" s="2"/>
      <c r="BK5990" s="2"/>
      <c r="BL5990" s="55"/>
      <c r="BM5990" s="48"/>
      <c r="BN5990" s="48"/>
      <c r="BO5990" s="48"/>
      <c r="BP5990" s="48"/>
      <c r="BQ5990" s="117"/>
      <c r="BR5990" s="2"/>
      <c r="BS5990" s="2"/>
      <c r="BT5990" s="2"/>
      <c r="BU5990" s="2"/>
      <c r="BV5990" s="55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18" t="s">
        <v>5</v>
      </c>
      <c r="H5991" s="3">
        <v>2024</v>
      </c>
      <c r="I5991" s="20" t="s">
        <v>284</v>
      </c>
      <c r="J5991" s="184" t="s">
        <v>294</v>
      </c>
      <c r="K5991" s="184" t="s">
        <v>320</v>
      </c>
      <c r="L5991" s="187">
        <f t="shared" si="201"/>
        <v>0</v>
      </c>
      <c r="M5991" s="187">
        <f t="shared" si="202"/>
        <v>0</v>
      </c>
      <c r="N5991" s="186"/>
      <c r="O5991" s="33"/>
      <c r="P5991" s="33"/>
      <c r="Q5991" s="33"/>
      <c r="R5991" s="33"/>
      <c r="S5991" s="42"/>
      <c r="T5991" s="2"/>
      <c r="U5991" s="2"/>
      <c r="V5991" s="2"/>
      <c r="W5991" s="2"/>
      <c r="X5991" s="55"/>
      <c r="Y5991" s="62"/>
      <c r="Z5991" s="62"/>
      <c r="AA5991" s="62"/>
      <c r="AB5991" s="62"/>
      <c r="AC5991" s="68"/>
      <c r="AD5991" s="2"/>
      <c r="AE5991" s="2"/>
      <c r="AF5991" s="2"/>
      <c r="AG5991" s="2"/>
      <c r="AH5991" s="55"/>
      <c r="AI5991" s="72"/>
      <c r="AJ5991" s="72"/>
      <c r="AK5991" s="72"/>
      <c r="AL5991" s="72"/>
      <c r="AM5991" s="80"/>
      <c r="AN5991" s="2"/>
      <c r="AO5991" s="2"/>
      <c r="AP5991" s="2"/>
      <c r="AQ5991" s="2"/>
      <c r="AR5991" s="55"/>
      <c r="AS5991" s="85"/>
      <c r="AT5991" s="85"/>
      <c r="AU5991" s="85"/>
      <c r="AV5991" s="85"/>
      <c r="AW5991" s="100"/>
      <c r="AX5991" s="2"/>
      <c r="AY5991" s="2"/>
      <c r="AZ5991" s="2"/>
      <c r="BA5991" s="2"/>
      <c r="BB5991" s="55"/>
      <c r="BC5991" s="105"/>
      <c r="BD5991" s="105"/>
      <c r="BE5991" s="105"/>
      <c r="BF5991" s="105"/>
      <c r="BG5991" s="109"/>
      <c r="BH5991" s="2"/>
      <c r="BI5991" s="2"/>
      <c r="BJ5991" s="2"/>
      <c r="BK5991" s="2"/>
      <c r="BL5991" s="55"/>
      <c r="BM5991" s="48"/>
      <c r="BN5991" s="48"/>
      <c r="BO5991" s="48"/>
      <c r="BP5991" s="48"/>
      <c r="BQ5991" s="117"/>
      <c r="BR5991" s="2"/>
      <c r="BS5991" s="2"/>
      <c r="BT5991" s="2"/>
      <c r="BU5991" s="2"/>
      <c r="BV5991" s="55"/>
    </row>
    <row r="5992" spans="1:74" ht="28.8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18" t="s">
        <v>5</v>
      </c>
      <c r="H5992" s="3">
        <v>2024</v>
      </c>
      <c r="I5992" s="20" t="s">
        <v>284</v>
      </c>
      <c r="J5992" s="184" t="s">
        <v>346</v>
      </c>
      <c r="K5992" s="184" t="s">
        <v>320</v>
      </c>
      <c r="L5992" s="187">
        <f t="shared" si="201"/>
        <v>0</v>
      </c>
      <c r="M5992" s="187">
        <f t="shared" si="202"/>
        <v>0</v>
      </c>
      <c r="N5992" s="186"/>
      <c r="O5992" s="33"/>
      <c r="P5992" s="33"/>
      <c r="Q5992" s="33"/>
      <c r="R5992" s="33"/>
      <c r="S5992" s="42"/>
      <c r="T5992" s="2"/>
      <c r="U5992" s="2"/>
      <c r="V5992" s="2"/>
      <c r="W5992" s="2"/>
      <c r="X5992" s="55"/>
      <c r="Y5992" s="62"/>
      <c r="Z5992" s="62"/>
      <c r="AA5992" s="62"/>
      <c r="AB5992" s="62"/>
      <c r="AC5992" s="68"/>
      <c r="AD5992" s="2"/>
      <c r="AE5992" s="2"/>
      <c r="AF5992" s="2"/>
      <c r="AG5992" s="2"/>
      <c r="AH5992" s="55"/>
      <c r="AI5992" s="72"/>
      <c r="AJ5992" s="72"/>
      <c r="AK5992" s="72"/>
      <c r="AL5992" s="72"/>
      <c r="AM5992" s="80"/>
      <c r="AN5992" s="2"/>
      <c r="AO5992" s="2"/>
      <c r="AP5992" s="2"/>
      <c r="AQ5992" s="2"/>
      <c r="AR5992" s="55"/>
      <c r="AS5992" s="85"/>
      <c r="AT5992" s="85"/>
      <c r="AU5992" s="85"/>
      <c r="AV5992" s="85"/>
      <c r="AW5992" s="100"/>
      <c r="AX5992" s="2"/>
      <c r="AY5992" s="2"/>
      <c r="AZ5992" s="2"/>
      <c r="BA5992" s="2"/>
      <c r="BB5992" s="55"/>
      <c r="BC5992" s="105"/>
      <c r="BD5992" s="105"/>
      <c r="BE5992" s="105"/>
      <c r="BF5992" s="105"/>
      <c r="BG5992" s="109"/>
      <c r="BH5992" s="2"/>
      <c r="BI5992" s="2"/>
      <c r="BJ5992" s="2"/>
      <c r="BK5992" s="2"/>
      <c r="BL5992" s="55"/>
      <c r="BM5992" s="48"/>
      <c r="BN5992" s="48"/>
      <c r="BO5992" s="48"/>
      <c r="BP5992" s="48"/>
      <c r="BQ5992" s="117"/>
      <c r="BR5992" s="2"/>
      <c r="BS5992" s="2"/>
      <c r="BT5992" s="2"/>
      <c r="BU5992" s="2"/>
      <c r="BV5992" s="55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18" t="s">
        <v>5</v>
      </c>
      <c r="H5993" s="3">
        <v>2024</v>
      </c>
      <c r="I5993" s="20" t="s">
        <v>284</v>
      </c>
      <c r="J5993" s="184" t="s">
        <v>295</v>
      </c>
      <c r="K5993" s="184" t="s">
        <v>320</v>
      </c>
      <c r="L5993" s="187">
        <f t="shared" si="201"/>
        <v>0</v>
      </c>
      <c r="M5993" s="187">
        <f t="shared" si="202"/>
        <v>0</v>
      </c>
      <c r="N5993" s="186"/>
      <c r="O5993" s="33"/>
      <c r="P5993" s="33"/>
      <c r="Q5993" s="33"/>
      <c r="R5993" s="33"/>
      <c r="S5993" s="42"/>
      <c r="T5993" s="2"/>
      <c r="U5993" s="2"/>
      <c r="V5993" s="2"/>
      <c r="W5993" s="2"/>
      <c r="X5993" s="55"/>
      <c r="Y5993" s="62"/>
      <c r="Z5993" s="62"/>
      <c r="AA5993" s="62"/>
      <c r="AB5993" s="62"/>
      <c r="AC5993" s="68"/>
      <c r="AD5993" s="2"/>
      <c r="AE5993" s="2"/>
      <c r="AF5993" s="2"/>
      <c r="AG5993" s="2"/>
      <c r="AH5993" s="55"/>
      <c r="AI5993" s="72"/>
      <c r="AJ5993" s="72"/>
      <c r="AK5993" s="72"/>
      <c r="AL5993" s="72"/>
      <c r="AM5993" s="80"/>
      <c r="AN5993" s="2"/>
      <c r="AO5993" s="2"/>
      <c r="AP5993" s="2"/>
      <c r="AQ5993" s="2"/>
      <c r="AR5993" s="55"/>
      <c r="AS5993" s="85"/>
      <c r="AT5993" s="85"/>
      <c r="AU5993" s="85"/>
      <c r="AV5993" s="85"/>
      <c r="AW5993" s="100"/>
      <c r="AX5993" s="2"/>
      <c r="AY5993" s="2"/>
      <c r="AZ5993" s="2"/>
      <c r="BA5993" s="2"/>
      <c r="BB5993" s="55"/>
      <c r="BC5993" s="105"/>
      <c r="BD5993" s="105"/>
      <c r="BE5993" s="105"/>
      <c r="BF5993" s="105"/>
      <c r="BG5993" s="109"/>
      <c r="BH5993" s="2"/>
      <c r="BI5993" s="2"/>
      <c r="BJ5993" s="2"/>
      <c r="BK5993" s="2"/>
      <c r="BL5993" s="55"/>
      <c r="BM5993" s="48"/>
      <c r="BN5993" s="48"/>
      <c r="BO5993" s="48"/>
      <c r="BP5993" s="48"/>
      <c r="BQ5993" s="117"/>
      <c r="BR5993" s="2"/>
      <c r="BS5993" s="2"/>
      <c r="BT5993" s="2"/>
      <c r="BU5993" s="2"/>
      <c r="BV5993" s="55"/>
    </row>
    <row r="5994" spans="1:74" ht="28.8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18" t="s">
        <v>5</v>
      </c>
      <c r="H5994" s="3">
        <v>2024</v>
      </c>
      <c r="I5994" s="20" t="s">
        <v>290</v>
      </c>
      <c r="J5994" s="184" t="s">
        <v>299</v>
      </c>
      <c r="K5994" s="184" t="s">
        <v>318</v>
      </c>
      <c r="L5994" s="187">
        <f t="shared" si="201"/>
        <v>0</v>
      </c>
      <c r="M5994" s="187">
        <f t="shared" si="202"/>
        <v>0</v>
      </c>
      <c r="N5994" s="186"/>
      <c r="O5994" s="33"/>
      <c r="P5994" s="33"/>
      <c r="Q5994" s="33"/>
      <c r="R5994" s="33"/>
      <c r="S5994" s="42"/>
      <c r="T5994" s="2"/>
      <c r="U5994" s="2"/>
      <c r="V5994" s="2"/>
      <c r="W5994" s="2"/>
      <c r="X5994" s="55"/>
      <c r="Y5994" s="62"/>
      <c r="Z5994" s="62"/>
      <c r="AA5994" s="62"/>
      <c r="AB5994" s="62"/>
      <c r="AC5994" s="68"/>
      <c r="AD5994" s="2"/>
      <c r="AE5994" s="2"/>
      <c r="AF5994" s="2"/>
      <c r="AG5994" s="2"/>
      <c r="AH5994" s="55"/>
      <c r="AI5994" s="72"/>
      <c r="AJ5994" s="72"/>
      <c r="AK5994" s="72"/>
      <c r="AL5994" s="72"/>
      <c r="AM5994" s="80"/>
      <c r="AN5994" s="2"/>
      <c r="AO5994" s="2"/>
      <c r="AP5994" s="2"/>
      <c r="AQ5994" s="2"/>
      <c r="AR5994" s="55"/>
      <c r="AS5994" s="85"/>
      <c r="AT5994" s="85"/>
      <c r="AU5994" s="85"/>
      <c r="AV5994" s="85"/>
      <c r="AW5994" s="100"/>
      <c r="AX5994" s="2"/>
      <c r="AY5994" s="2"/>
      <c r="AZ5994" s="2"/>
      <c r="BA5994" s="2"/>
      <c r="BB5994" s="55"/>
      <c r="BC5994" s="105"/>
      <c r="BD5994" s="105"/>
      <c r="BE5994" s="105"/>
      <c r="BF5994" s="105"/>
      <c r="BG5994" s="109"/>
      <c r="BH5994" s="2"/>
      <c r="BI5994" s="2"/>
      <c r="BJ5994" s="2"/>
      <c r="BK5994" s="2"/>
      <c r="BL5994" s="55"/>
      <c r="BM5994" s="48"/>
      <c r="BN5994" s="48"/>
      <c r="BO5994" s="48"/>
      <c r="BP5994" s="48"/>
      <c r="BQ5994" s="117"/>
      <c r="BR5994" s="2"/>
      <c r="BS5994" s="2"/>
      <c r="BT5994" s="2"/>
      <c r="BU5994" s="2"/>
      <c r="BV5994" s="55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18" t="s">
        <v>5</v>
      </c>
      <c r="H5995" s="3">
        <v>2024</v>
      </c>
      <c r="I5995" s="20" t="s">
        <v>315</v>
      </c>
      <c r="J5995" s="184" t="s">
        <v>347</v>
      </c>
      <c r="K5995" s="184" t="s">
        <v>320</v>
      </c>
      <c r="L5995" s="187">
        <f t="shared" si="201"/>
        <v>0</v>
      </c>
      <c r="M5995" s="187">
        <f t="shared" si="202"/>
        <v>0</v>
      </c>
      <c r="N5995" s="186"/>
      <c r="O5995" s="33"/>
      <c r="P5995" s="33"/>
      <c r="Q5995" s="33"/>
      <c r="R5995" s="33"/>
      <c r="S5995" s="42"/>
      <c r="T5995" s="2"/>
      <c r="U5995" s="2"/>
      <c r="V5995" s="2"/>
      <c r="W5995" s="2"/>
      <c r="X5995" s="55"/>
      <c r="Y5995" s="62"/>
      <c r="Z5995" s="62"/>
      <c r="AA5995" s="62"/>
      <c r="AB5995" s="62"/>
      <c r="AC5995" s="68"/>
      <c r="AD5995" s="2"/>
      <c r="AE5995" s="2"/>
      <c r="AF5995" s="2"/>
      <c r="AG5995" s="2"/>
      <c r="AH5995" s="55"/>
      <c r="AI5995" s="72"/>
      <c r="AJ5995" s="72"/>
      <c r="AK5995" s="72"/>
      <c r="AL5995" s="72"/>
      <c r="AM5995" s="80"/>
      <c r="AN5995" s="2"/>
      <c r="AO5995" s="2"/>
      <c r="AP5995" s="2"/>
      <c r="AQ5995" s="2"/>
      <c r="AR5995" s="55"/>
      <c r="AS5995" s="85"/>
      <c r="AT5995" s="85"/>
      <c r="AU5995" s="85"/>
      <c r="AV5995" s="85"/>
      <c r="AW5995" s="100"/>
      <c r="AX5995" s="2"/>
      <c r="AY5995" s="2"/>
      <c r="AZ5995" s="2"/>
      <c r="BA5995" s="2"/>
      <c r="BB5995" s="55"/>
      <c r="BC5995" s="105"/>
      <c r="BD5995" s="105"/>
      <c r="BE5995" s="105"/>
      <c r="BF5995" s="105"/>
      <c r="BG5995" s="109"/>
      <c r="BH5995" s="2"/>
      <c r="BI5995" s="2"/>
      <c r="BJ5995" s="2"/>
      <c r="BK5995" s="2"/>
      <c r="BL5995" s="55"/>
      <c r="BM5995" s="48"/>
      <c r="BN5995" s="48"/>
      <c r="BO5995" s="48"/>
      <c r="BP5995" s="48"/>
      <c r="BQ5995" s="117"/>
      <c r="BR5995" s="2"/>
      <c r="BS5995" s="2"/>
      <c r="BT5995" s="2"/>
      <c r="BU5995" s="2"/>
      <c r="BV5995" s="55"/>
    </row>
    <row r="5996" spans="1:74" ht="28.8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18" t="s">
        <v>5</v>
      </c>
      <c r="H5996" s="3">
        <v>2024</v>
      </c>
      <c r="I5996" s="20" t="s">
        <v>315</v>
      </c>
      <c r="J5996" s="184" t="s">
        <v>296</v>
      </c>
      <c r="K5996" s="184" t="s">
        <v>321</v>
      </c>
      <c r="L5996" s="187">
        <f t="shared" si="201"/>
        <v>0</v>
      </c>
      <c r="M5996" s="187">
        <f t="shared" si="202"/>
        <v>0</v>
      </c>
      <c r="N5996" s="186"/>
      <c r="O5996" s="33"/>
      <c r="P5996" s="33"/>
      <c r="Q5996" s="33"/>
      <c r="R5996" s="33"/>
      <c r="S5996" s="42"/>
      <c r="T5996" s="2"/>
      <c r="U5996" s="2"/>
      <c r="V5996" s="2"/>
      <c r="W5996" s="2"/>
      <c r="X5996" s="55"/>
      <c r="Y5996" s="62"/>
      <c r="Z5996" s="62"/>
      <c r="AA5996" s="62"/>
      <c r="AB5996" s="62"/>
      <c r="AC5996" s="68"/>
      <c r="AD5996" s="2"/>
      <c r="AE5996" s="2"/>
      <c r="AF5996" s="2"/>
      <c r="AG5996" s="2"/>
      <c r="AH5996" s="55"/>
      <c r="AI5996" s="72"/>
      <c r="AJ5996" s="72"/>
      <c r="AK5996" s="72"/>
      <c r="AL5996" s="72"/>
      <c r="AM5996" s="80"/>
      <c r="AN5996" s="2"/>
      <c r="AO5996" s="2"/>
      <c r="AP5996" s="2"/>
      <c r="AQ5996" s="2"/>
      <c r="AR5996" s="55"/>
      <c r="AS5996" s="85"/>
      <c r="AT5996" s="85"/>
      <c r="AU5996" s="85"/>
      <c r="AV5996" s="85"/>
      <c r="AW5996" s="100"/>
      <c r="AX5996" s="2"/>
      <c r="AY5996" s="2"/>
      <c r="AZ5996" s="2"/>
      <c r="BA5996" s="2"/>
      <c r="BB5996" s="55"/>
      <c r="BC5996" s="105"/>
      <c r="BD5996" s="105"/>
      <c r="BE5996" s="105"/>
      <c r="BF5996" s="105"/>
      <c r="BG5996" s="109"/>
      <c r="BH5996" s="2"/>
      <c r="BI5996" s="2"/>
      <c r="BJ5996" s="2"/>
      <c r="BK5996" s="2"/>
      <c r="BL5996" s="55"/>
      <c r="BM5996" s="48"/>
      <c r="BN5996" s="48"/>
      <c r="BO5996" s="48"/>
      <c r="BP5996" s="48"/>
      <c r="BQ5996" s="117"/>
      <c r="BR5996" s="2"/>
      <c r="BS5996" s="2"/>
      <c r="BT5996" s="2"/>
      <c r="BU5996" s="2"/>
      <c r="BV5996" s="55"/>
    </row>
    <row r="5997" spans="1:74" ht="28.8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18" t="s">
        <v>5</v>
      </c>
      <c r="H5997" s="3">
        <v>2024</v>
      </c>
      <c r="I5997" s="20" t="s">
        <v>316</v>
      </c>
      <c r="J5997" s="184" t="s">
        <v>297</v>
      </c>
      <c r="K5997" s="184" t="s">
        <v>318</v>
      </c>
      <c r="L5997" s="187">
        <f t="shared" si="201"/>
        <v>0</v>
      </c>
      <c r="M5997" s="187">
        <f t="shared" si="202"/>
        <v>0</v>
      </c>
      <c r="N5997" s="186"/>
      <c r="O5997" s="33"/>
      <c r="P5997" s="33"/>
      <c r="Q5997" s="33"/>
      <c r="R5997" s="33"/>
      <c r="S5997" s="42"/>
      <c r="T5997" s="2"/>
      <c r="U5997" s="2"/>
      <c r="V5997" s="2"/>
      <c r="W5997" s="2"/>
      <c r="X5997" s="55"/>
      <c r="Y5997" s="62"/>
      <c r="Z5997" s="62"/>
      <c r="AA5997" s="62"/>
      <c r="AB5997" s="62"/>
      <c r="AC5997" s="68"/>
      <c r="AD5997" s="2"/>
      <c r="AE5997" s="2"/>
      <c r="AF5997" s="2"/>
      <c r="AG5997" s="2"/>
      <c r="AH5997" s="55"/>
      <c r="AI5997" s="72"/>
      <c r="AJ5997" s="72"/>
      <c r="AK5997" s="72"/>
      <c r="AL5997" s="72"/>
      <c r="AM5997" s="80"/>
      <c r="AN5997" s="2"/>
      <c r="AO5997" s="2"/>
      <c r="AP5997" s="2"/>
      <c r="AQ5997" s="2"/>
      <c r="AR5997" s="55"/>
      <c r="AS5997" s="85"/>
      <c r="AT5997" s="85"/>
      <c r="AU5997" s="85"/>
      <c r="AV5997" s="85"/>
      <c r="AW5997" s="100"/>
      <c r="AX5997" s="2"/>
      <c r="AY5997" s="2"/>
      <c r="AZ5997" s="2"/>
      <c r="BA5997" s="2"/>
      <c r="BB5997" s="55"/>
      <c r="BC5997" s="105"/>
      <c r="BD5997" s="105"/>
      <c r="BE5997" s="105"/>
      <c r="BF5997" s="105"/>
      <c r="BG5997" s="109"/>
      <c r="BH5997" s="2"/>
      <c r="BI5997" s="2"/>
      <c r="BJ5997" s="2"/>
      <c r="BK5997" s="2"/>
      <c r="BL5997" s="55"/>
      <c r="BM5997" s="48"/>
      <c r="BN5997" s="48"/>
      <c r="BO5997" s="48"/>
      <c r="BP5997" s="48"/>
      <c r="BQ5997" s="117"/>
      <c r="BR5997" s="2"/>
      <c r="BS5997" s="2"/>
      <c r="BT5997" s="2"/>
      <c r="BU5997" s="2"/>
      <c r="BV5997" s="55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18" t="s">
        <v>5</v>
      </c>
      <c r="H5998" s="3">
        <v>2024</v>
      </c>
      <c r="I5998" s="20" t="s">
        <v>316</v>
      </c>
      <c r="J5998" s="185" t="s">
        <v>348</v>
      </c>
      <c r="K5998" s="185" t="s">
        <v>320</v>
      </c>
      <c r="L5998" s="187">
        <f t="shared" si="201"/>
        <v>0</v>
      </c>
      <c r="M5998" s="187">
        <f t="shared" si="202"/>
        <v>0</v>
      </c>
      <c r="N5998" s="186"/>
      <c r="O5998" s="33"/>
      <c r="P5998" s="33"/>
      <c r="Q5998" s="33"/>
      <c r="R5998" s="33"/>
      <c r="S5998" s="42"/>
      <c r="T5998" s="2"/>
      <c r="U5998" s="2"/>
      <c r="V5998" s="2"/>
      <c r="W5998" s="2"/>
      <c r="X5998" s="55"/>
      <c r="Y5998" s="62"/>
      <c r="Z5998" s="62"/>
      <c r="AA5998" s="62"/>
      <c r="AB5998" s="62"/>
      <c r="AC5998" s="68"/>
      <c r="AD5998" s="2"/>
      <c r="AE5998" s="2"/>
      <c r="AF5998" s="2"/>
      <c r="AG5998" s="2"/>
      <c r="AH5998" s="55"/>
      <c r="AI5998" s="72"/>
      <c r="AJ5998" s="72"/>
      <c r="AK5998" s="72"/>
      <c r="AL5998" s="72"/>
      <c r="AM5998" s="80"/>
      <c r="AN5998" s="2"/>
      <c r="AO5998" s="2"/>
      <c r="AP5998" s="2"/>
      <c r="AQ5998" s="2"/>
      <c r="AR5998" s="55"/>
      <c r="AS5998" s="85"/>
      <c r="AT5998" s="85"/>
      <c r="AU5998" s="85"/>
      <c r="AV5998" s="85"/>
      <c r="AW5998" s="100"/>
      <c r="AX5998" s="2"/>
      <c r="AY5998" s="2"/>
      <c r="AZ5998" s="2"/>
      <c r="BA5998" s="2"/>
      <c r="BB5998" s="55"/>
      <c r="BC5998" s="105"/>
      <c r="BD5998" s="105"/>
      <c r="BE5998" s="105"/>
      <c r="BF5998" s="105"/>
      <c r="BG5998" s="109"/>
      <c r="BH5998" s="2"/>
      <c r="BI5998" s="2"/>
      <c r="BJ5998" s="2"/>
      <c r="BK5998" s="2"/>
      <c r="BL5998" s="55"/>
      <c r="BM5998" s="48"/>
      <c r="BN5998" s="48"/>
      <c r="BO5998" s="48"/>
      <c r="BP5998" s="48"/>
      <c r="BQ5998" s="117"/>
      <c r="BR5998" s="2"/>
      <c r="BS5998" s="2"/>
      <c r="BT5998" s="2"/>
      <c r="BU5998" s="2"/>
      <c r="BV5998" s="55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18" t="s">
        <v>5</v>
      </c>
      <c r="H5999" s="3">
        <v>2024</v>
      </c>
      <c r="I5999" s="20" t="s">
        <v>282</v>
      </c>
      <c r="J5999" s="184" t="s">
        <v>272</v>
      </c>
      <c r="K5999" s="184" t="s">
        <v>321</v>
      </c>
      <c r="L5999" s="187">
        <f t="shared" si="201"/>
        <v>0</v>
      </c>
      <c r="M5999" s="187">
        <f t="shared" si="202"/>
        <v>0</v>
      </c>
      <c r="N5999" s="186"/>
      <c r="O5999" s="33"/>
      <c r="P5999" s="33"/>
      <c r="Q5999" s="33"/>
      <c r="R5999" s="33"/>
      <c r="S5999" s="42"/>
      <c r="T5999" s="2"/>
      <c r="U5999" s="2"/>
      <c r="V5999" s="2"/>
      <c r="W5999" s="2"/>
      <c r="X5999" s="55"/>
      <c r="Y5999" s="62"/>
      <c r="Z5999" s="62"/>
      <c r="AA5999" s="62"/>
      <c r="AB5999" s="62"/>
      <c r="AC5999" s="68"/>
      <c r="AD5999" s="2"/>
      <c r="AE5999" s="2"/>
      <c r="AF5999" s="2"/>
      <c r="AG5999" s="2"/>
      <c r="AH5999" s="55"/>
      <c r="AI5999" s="72"/>
      <c r="AJ5999" s="72"/>
      <c r="AK5999" s="72"/>
      <c r="AL5999" s="72"/>
      <c r="AM5999" s="80"/>
      <c r="AN5999" s="2"/>
      <c r="AO5999" s="2"/>
      <c r="AP5999" s="2"/>
      <c r="AQ5999" s="2"/>
      <c r="AR5999" s="55"/>
      <c r="AS5999" s="85"/>
      <c r="AT5999" s="85"/>
      <c r="AU5999" s="85"/>
      <c r="AV5999" s="85"/>
      <c r="AW5999" s="100"/>
      <c r="AX5999" s="2"/>
      <c r="AY5999" s="2"/>
      <c r="AZ5999" s="2"/>
      <c r="BA5999" s="2"/>
      <c r="BB5999" s="55"/>
      <c r="BC5999" s="105"/>
      <c r="BD5999" s="105"/>
      <c r="BE5999" s="105"/>
      <c r="BF5999" s="105"/>
      <c r="BG5999" s="109"/>
      <c r="BH5999" s="2"/>
      <c r="BI5999" s="2"/>
      <c r="BJ5999" s="2"/>
      <c r="BK5999" s="2"/>
      <c r="BL5999" s="55"/>
      <c r="BM5999" s="48"/>
      <c r="BN5999" s="48"/>
      <c r="BO5999" s="48"/>
      <c r="BP5999" s="48"/>
      <c r="BQ5999" s="117"/>
      <c r="BR5999" s="2"/>
      <c r="BS5999" s="2"/>
      <c r="BT5999" s="2"/>
      <c r="BU5999" s="2"/>
      <c r="BV5999" s="55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18" t="s">
        <v>5</v>
      </c>
      <c r="H6000" s="3">
        <v>2024</v>
      </c>
      <c r="I6000" s="20" t="s">
        <v>282</v>
      </c>
      <c r="J6000" s="184" t="s">
        <v>273</v>
      </c>
      <c r="K6000" s="184" t="s">
        <v>321</v>
      </c>
      <c r="L6000" s="187">
        <f t="shared" si="201"/>
        <v>0</v>
      </c>
      <c r="M6000" s="187">
        <f t="shared" si="202"/>
        <v>0</v>
      </c>
      <c r="N6000" s="186"/>
      <c r="O6000" s="33"/>
      <c r="P6000" s="33"/>
      <c r="Q6000" s="33"/>
      <c r="R6000" s="33"/>
      <c r="S6000" s="42"/>
      <c r="T6000" s="2"/>
      <c r="U6000" s="2"/>
      <c r="V6000" s="2"/>
      <c r="W6000" s="2"/>
      <c r="X6000" s="55"/>
      <c r="Y6000" s="62"/>
      <c r="Z6000" s="62"/>
      <c r="AA6000" s="62"/>
      <c r="AB6000" s="62"/>
      <c r="AC6000" s="68"/>
      <c r="AD6000" s="2"/>
      <c r="AE6000" s="2"/>
      <c r="AF6000" s="2"/>
      <c r="AG6000" s="2"/>
      <c r="AH6000" s="55"/>
      <c r="AI6000" s="72"/>
      <c r="AJ6000" s="72"/>
      <c r="AK6000" s="72"/>
      <c r="AL6000" s="72"/>
      <c r="AM6000" s="80"/>
      <c r="AN6000" s="2"/>
      <c r="AO6000" s="2"/>
      <c r="AP6000" s="2"/>
      <c r="AQ6000" s="2"/>
      <c r="AR6000" s="55"/>
      <c r="AS6000" s="85"/>
      <c r="AT6000" s="85"/>
      <c r="AU6000" s="85"/>
      <c r="AV6000" s="85"/>
      <c r="AW6000" s="100"/>
      <c r="AX6000" s="2"/>
      <c r="AY6000" s="2"/>
      <c r="AZ6000" s="2"/>
      <c r="BA6000" s="2"/>
      <c r="BB6000" s="55"/>
      <c r="BC6000" s="105"/>
      <c r="BD6000" s="105"/>
      <c r="BE6000" s="105"/>
      <c r="BF6000" s="105"/>
      <c r="BG6000" s="109"/>
      <c r="BH6000" s="2"/>
      <c r="BI6000" s="2"/>
      <c r="BJ6000" s="2"/>
      <c r="BK6000" s="2"/>
      <c r="BL6000" s="55"/>
      <c r="BM6000" s="48"/>
      <c r="BN6000" s="48"/>
      <c r="BO6000" s="48"/>
      <c r="BP6000" s="48"/>
      <c r="BQ6000" s="117"/>
      <c r="BR6000" s="2"/>
      <c r="BS6000" s="2"/>
      <c r="BT6000" s="2"/>
      <c r="BU6000" s="2"/>
      <c r="BV6000" s="55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18" t="s">
        <v>5</v>
      </c>
      <c r="H6001" s="3">
        <v>2024</v>
      </c>
      <c r="I6001" s="20" t="s">
        <v>282</v>
      </c>
      <c r="J6001" s="184" t="s">
        <v>274</v>
      </c>
      <c r="K6001" s="184" t="s">
        <v>321</v>
      </c>
      <c r="L6001" s="187">
        <f t="shared" si="201"/>
        <v>4.0000000000000001E-3</v>
      </c>
      <c r="M6001" s="187">
        <f t="shared" si="202"/>
        <v>7.6379999999999999</v>
      </c>
      <c r="N6001" s="186" t="s">
        <v>1591</v>
      </c>
      <c r="O6001" s="33"/>
      <c r="P6001" s="33"/>
      <c r="Q6001" s="33"/>
      <c r="R6001" s="33"/>
      <c r="S6001" s="42"/>
      <c r="T6001" s="2"/>
      <c r="U6001" s="2"/>
      <c r="V6001" s="2"/>
      <c r="W6001" s="2"/>
      <c r="X6001" s="55"/>
      <c r="Y6001" s="62"/>
      <c r="Z6001" s="62"/>
      <c r="AA6001" s="62"/>
      <c r="AB6001" s="62"/>
      <c r="AC6001" s="68"/>
      <c r="AD6001" s="2"/>
      <c r="AE6001" s="2"/>
      <c r="AF6001" s="2">
        <v>57</v>
      </c>
      <c r="AG6001" s="2">
        <v>4.0000000000000001E-3</v>
      </c>
      <c r="AH6001" s="55">
        <v>7.6379999999999999</v>
      </c>
      <c r="AI6001" s="72"/>
      <c r="AJ6001" s="72"/>
      <c r="AK6001" s="72"/>
      <c r="AL6001" s="72"/>
      <c r="AM6001" s="80"/>
      <c r="AN6001" s="2"/>
      <c r="AO6001" s="2"/>
      <c r="AP6001" s="2"/>
      <c r="AQ6001" s="2"/>
      <c r="AR6001" s="55"/>
      <c r="AS6001" s="85"/>
      <c r="AT6001" s="85"/>
      <c r="AU6001" s="85"/>
      <c r="AV6001" s="85"/>
      <c r="AW6001" s="100"/>
      <c r="AX6001" s="2"/>
      <c r="AY6001" s="2"/>
      <c r="AZ6001" s="2"/>
      <c r="BA6001" s="2"/>
      <c r="BB6001" s="55"/>
      <c r="BC6001" s="105"/>
      <c r="BD6001" s="105"/>
      <c r="BE6001" s="105"/>
      <c r="BF6001" s="105"/>
      <c r="BG6001" s="109"/>
      <c r="BH6001" s="2"/>
      <c r="BI6001" s="2"/>
      <c r="BJ6001" s="2"/>
      <c r="BK6001" s="2"/>
      <c r="BL6001" s="55"/>
      <c r="BM6001" s="48"/>
      <c r="BN6001" s="48"/>
      <c r="BO6001" s="48"/>
      <c r="BP6001" s="48"/>
      <c r="BQ6001" s="117"/>
      <c r="BR6001" s="2"/>
      <c r="BS6001" s="2"/>
      <c r="BT6001" s="2"/>
      <c r="BU6001" s="2"/>
      <c r="BV6001" s="55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18" t="s">
        <v>5</v>
      </c>
      <c r="H6002" s="3">
        <v>2024</v>
      </c>
      <c r="I6002" s="20" t="s">
        <v>282</v>
      </c>
      <c r="J6002" s="184" t="s">
        <v>275</v>
      </c>
      <c r="K6002" s="184" t="s">
        <v>321</v>
      </c>
      <c r="L6002" s="187">
        <f t="shared" si="201"/>
        <v>0</v>
      </c>
      <c r="M6002" s="187">
        <f t="shared" si="202"/>
        <v>0</v>
      </c>
      <c r="N6002" s="186"/>
      <c r="O6002" s="33"/>
      <c r="P6002" s="33"/>
      <c r="Q6002" s="33"/>
      <c r="R6002" s="33"/>
      <c r="S6002" s="42"/>
      <c r="T6002" s="2"/>
      <c r="U6002" s="2"/>
      <c r="V6002" s="2"/>
      <c r="W6002" s="2"/>
      <c r="X6002" s="55"/>
      <c r="Y6002" s="62"/>
      <c r="Z6002" s="62"/>
      <c r="AA6002" s="62"/>
      <c r="AB6002" s="62"/>
      <c r="AC6002" s="68"/>
      <c r="AD6002" s="2"/>
      <c r="AE6002" s="2"/>
      <c r="AF6002" s="2"/>
      <c r="AG6002" s="2"/>
      <c r="AH6002" s="55"/>
      <c r="AI6002" s="72"/>
      <c r="AJ6002" s="72"/>
      <c r="AK6002" s="72"/>
      <c r="AL6002" s="72"/>
      <c r="AM6002" s="80"/>
      <c r="AN6002" s="2"/>
      <c r="AO6002" s="2"/>
      <c r="AP6002" s="2"/>
      <c r="AQ6002" s="2"/>
      <c r="AR6002" s="55"/>
      <c r="AS6002" s="85"/>
      <c r="AT6002" s="85"/>
      <c r="AU6002" s="85"/>
      <c r="AV6002" s="85"/>
      <c r="AW6002" s="100"/>
      <c r="AX6002" s="2"/>
      <c r="AY6002" s="2"/>
      <c r="AZ6002" s="2"/>
      <c r="BA6002" s="2"/>
      <c r="BB6002" s="55"/>
      <c r="BC6002" s="105"/>
      <c r="BD6002" s="105"/>
      <c r="BE6002" s="105"/>
      <c r="BF6002" s="105"/>
      <c r="BG6002" s="109"/>
      <c r="BH6002" s="2"/>
      <c r="BI6002" s="2"/>
      <c r="BJ6002" s="2"/>
      <c r="BK6002" s="2"/>
      <c r="BL6002" s="55"/>
      <c r="BM6002" s="48"/>
      <c r="BN6002" s="48"/>
      <c r="BO6002" s="48"/>
      <c r="BP6002" s="48"/>
      <c r="BQ6002" s="117"/>
      <c r="BR6002" s="2"/>
      <c r="BS6002" s="2"/>
      <c r="BT6002" s="2"/>
      <c r="BU6002" s="2"/>
      <c r="BV6002" s="55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18" t="s">
        <v>5</v>
      </c>
      <c r="H6003" s="3">
        <v>2024</v>
      </c>
      <c r="I6003" s="20" t="s">
        <v>282</v>
      </c>
      <c r="J6003" s="184" t="s">
        <v>276</v>
      </c>
      <c r="K6003" s="184" t="s">
        <v>320</v>
      </c>
      <c r="L6003" s="187">
        <f t="shared" si="201"/>
        <v>2</v>
      </c>
      <c r="M6003" s="187">
        <f t="shared" si="202"/>
        <v>29.033999999999999</v>
      </c>
      <c r="N6003" s="186" t="s">
        <v>1591</v>
      </c>
      <c r="O6003" s="33"/>
      <c r="P6003" s="33"/>
      <c r="Q6003" s="33"/>
      <c r="R6003" s="33"/>
      <c r="S6003" s="42"/>
      <c r="T6003" s="2"/>
      <c r="U6003" s="2"/>
      <c r="V6003" s="2"/>
      <c r="W6003" s="2"/>
      <c r="X6003" s="55"/>
      <c r="Y6003" s="62"/>
      <c r="Z6003" s="62"/>
      <c r="AA6003" s="62"/>
      <c r="AB6003" s="62"/>
      <c r="AC6003" s="68"/>
      <c r="AD6003" s="2"/>
      <c r="AE6003" s="2"/>
      <c r="AF6003" s="2">
        <v>57</v>
      </c>
      <c r="AG6003" s="2">
        <v>2</v>
      </c>
      <c r="AH6003" s="55">
        <v>29.033999999999999</v>
      </c>
      <c r="AI6003" s="72"/>
      <c r="AJ6003" s="72"/>
      <c r="AK6003" s="72"/>
      <c r="AL6003" s="72"/>
      <c r="AM6003" s="80"/>
      <c r="AN6003" s="2"/>
      <c r="AO6003" s="2"/>
      <c r="AP6003" s="2"/>
      <c r="AQ6003" s="2"/>
      <c r="AR6003" s="55"/>
      <c r="AS6003" s="85"/>
      <c r="AT6003" s="85"/>
      <c r="AU6003" s="85"/>
      <c r="AV6003" s="85"/>
      <c r="AW6003" s="100"/>
      <c r="AX6003" s="2"/>
      <c r="AY6003" s="2"/>
      <c r="AZ6003" s="2"/>
      <c r="BA6003" s="2"/>
      <c r="BB6003" s="55"/>
      <c r="BC6003" s="105"/>
      <c r="BD6003" s="105"/>
      <c r="BE6003" s="105"/>
      <c r="BF6003" s="105"/>
      <c r="BG6003" s="109"/>
      <c r="BH6003" s="2"/>
      <c r="BI6003" s="2"/>
      <c r="BJ6003" s="2"/>
      <c r="BK6003" s="2"/>
      <c r="BL6003" s="55"/>
      <c r="BM6003" s="48"/>
      <c r="BN6003" s="48"/>
      <c r="BO6003" s="48"/>
      <c r="BP6003" s="48"/>
      <c r="BQ6003" s="117"/>
      <c r="BR6003" s="2"/>
      <c r="BS6003" s="2"/>
      <c r="BT6003" s="2"/>
      <c r="BU6003" s="2"/>
      <c r="BV6003" s="55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18" t="s">
        <v>5</v>
      </c>
      <c r="H6004" s="3">
        <v>2024</v>
      </c>
      <c r="I6004" s="20" t="s">
        <v>282</v>
      </c>
      <c r="J6004" s="184" t="s">
        <v>277</v>
      </c>
      <c r="K6004" s="184" t="s">
        <v>320</v>
      </c>
      <c r="L6004" s="187">
        <f t="shared" si="201"/>
        <v>0</v>
      </c>
      <c r="M6004" s="187">
        <f t="shared" si="202"/>
        <v>0</v>
      </c>
      <c r="N6004" s="186"/>
      <c r="O6004" s="33"/>
      <c r="P6004" s="33"/>
      <c r="Q6004" s="33"/>
      <c r="R6004" s="33"/>
      <c r="S6004" s="42"/>
      <c r="T6004" s="2"/>
      <c r="U6004" s="2"/>
      <c r="V6004" s="2"/>
      <c r="W6004" s="2"/>
      <c r="X6004" s="55"/>
      <c r="Y6004" s="62"/>
      <c r="Z6004" s="62"/>
      <c r="AA6004" s="62"/>
      <c r="AB6004" s="62"/>
      <c r="AC6004" s="68"/>
      <c r="AD6004" s="2"/>
      <c r="AE6004" s="2"/>
      <c r="AF6004" s="2"/>
      <c r="AG6004" s="2"/>
      <c r="AH6004" s="55"/>
      <c r="AI6004" s="72"/>
      <c r="AJ6004" s="72"/>
      <c r="AK6004" s="72"/>
      <c r="AL6004" s="72"/>
      <c r="AM6004" s="80"/>
      <c r="AN6004" s="2"/>
      <c r="AO6004" s="2"/>
      <c r="AP6004" s="2"/>
      <c r="AQ6004" s="2"/>
      <c r="AR6004" s="55"/>
      <c r="AS6004" s="85"/>
      <c r="AT6004" s="85"/>
      <c r="AU6004" s="85"/>
      <c r="AV6004" s="85"/>
      <c r="AW6004" s="100"/>
      <c r="AX6004" s="2"/>
      <c r="AY6004" s="2"/>
      <c r="AZ6004" s="2"/>
      <c r="BA6004" s="2"/>
      <c r="BB6004" s="55"/>
      <c r="BC6004" s="105"/>
      <c r="BD6004" s="105"/>
      <c r="BE6004" s="105"/>
      <c r="BF6004" s="105"/>
      <c r="BG6004" s="109"/>
      <c r="BH6004" s="2"/>
      <c r="BI6004" s="2"/>
      <c r="BJ6004" s="2"/>
      <c r="BK6004" s="2"/>
      <c r="BL6004" s="55"/>
      <c r="BM6004" s="48"/>
      <c r="BN6004" s="48"/>
      <c r="BO6004" s="48"/>
      <c r="BP6004" s="48"/>
      <c r="BQ6004" s="117"/>
      <c r="BR6004" s="2"/>
      <c r="BS6004" s="2"/>
      <c r="BT6004" s="2"/>
      <c r="BU6004" s="2"/>
      <c r="BV6004" s="55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18" t="s">
        <v>5</v>
      </c>
      <c r="H6005" s="3">
        <v>2024</v>
      </c>
      <c r="I6005" s="20" t="s">
        <v>283</v>
      </c>
      <c r="J6005" s="184" t="s">
        <v>298</v>
      </c>
      <c r="K6005" s="184" t="s">
        <v>321</v>
      </c>
      <c r="L6005" s="187">
        <f t="shared" si="201"/>
        <v>0</v>
      </c>
      <c r="M6005" s="187">
        <f t="shared" si="202"/>
        <v>0</v>
      </c>
      <c r="N6005" s="186"/>
      <c r="O6005" s="33"/>
      <c r="P6005" s="33"/>
      <c r="Q6005" s="33"/>
      <c r="R6005" s="33"/>
      <c r="S6005" s="42"/>
      <c r="T6005" s="2"/>
      <c r="U6005" s="2"/>
      <c r="V6005" s="2"/>
      <c r="W6005" s="2"/>
      <c r="X6005" s="55"/>
      <c r="Y6005" s="62"/>
      <c r="Z6005" s="62"/>
      <c r="AA6005" s="62"/>
      <c r="AB6005" s="62"/>
      <c r="AC6005" s="68"/>
      <c r="AD6005" s="2"/>
      <c r="AE6005" s="2"/>
      <c r="AF6005" s="2"/>
      <c r="AG6005" s="2"/>
      <c r="AH6005" s="55"/>
      <c r="AI6005" s="72"/>
      <c r="AJ6005" s="72"/>
      <c r="AK6005" s="72"/>
      <c r="AL6005" s="72"/>
      <c r="AM6005" s="80"/>
      <c r="AN6005" s="2"/>
      <c r="AO6005" s="2"/>
      <c r="AP6005" s="2"/>
      <c r="AQ6005" s="2"/>
      <c r="AR6005" s="55"/>
      <c r="AS6005" s="85"/>
      <c r="AT6005" s="85"/>
      <c r="AU6005" s="85"/>
      <c r="AV6005" s="85"/>
      <c r="AW6005" s="100"/>
      <c r="AX6005" s="2"/>
      <c r="AY6005" s="2"/>
      <c r="AZ6005" s="2"/>
      <c r="BA6005" s="2"/>
      <c r="BB6005" s="55"/>
      <c r="BC6005" s="105"/>
      <c r="BD6005" s="105"/>
      <c r="BE6005" s="105"/>
      <c r="BF6005" s="105"/>
      <c r="BG6005" s="109"/>
      <c r="BH6005" s="2"/>
      <c r="BI6005" s="2"/>
      <c r="BJ6005" s="2"/>
      <c r="BK6005" s="2"/>
      <c r="BL6005" s="55"/>
      <c r="BM6005" s="48"/>
      <c r="BN6005" s="48"/>
      <c r="BO6005" s="48"/>
      <c r="BP6005" s="48"/>
      <c r="BQ6005" s="117"/>
      <c r="BR6005" s="2"/>
      <c r="BS6005" s="2"/>
      <c r="BT6005" s="2"/>
      <c r="BU6005" s="2"/>
      <c r="BV6005" s="55"/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18" t="s">
        <v>5</v>
      </c>
      <c r="H6006" s="3">
        <v>2024</v>
      </c>
      <c r="I6006" s="20" t="s">
        <v>283</v>
      </c>
      <c r="J6006" s="184" t="s">
        <v>278</v>
      </c>
      <c r="K6006" s="184" t="s">
        <v>320</v>
      </c>
      <c r="L6006" s="187">
        <f t="shared" si="201"/>
        <v>3</v>
      </c>
      <c r="M6006" s="187">
        <f t="shared" si="202"/>
        <v>4.6370000000000005</v>
      </c>
      <c r="N6006" s="186" t="s">
        <v>1592</v>
      </c>
      <c r="O6006" s="33">
        <v>2</v>
      </c>
      <c r="P6006" s="33"/>
      <c r="Q6006" s="33"/>
      <c r="R6006" s="33">
        <v>2</v>
      </c>
      <c r="S6006" s="42">
        <v>2.7170000000000001</v>
      </c>
      <c r="T6006" s="2"/>
      <c r="U6006" s="2"/>
      <c r="V6006" s="2"/>
      <c r="W6006" s="2"/>
      <c r="X6006" s="55"/>
      <c r="Y6006" s="62"/>
      <c r="Z6006" s="62"/>
      <c r="AA6006" s="62"/>
      <c r="AB6006" s="62"/>
      <c r="AC6006" s="68"/>
      <c r="AD6006" s="2"/>
      <c r="AE6006" s="2"/>
      <c r="AF6006" s="2"/>
      <c r="AG6006" s="2"/>
      <c r="AH6006" s="55"/>
      <c r="AI6006" s="72" t="s">
        <v>513</v>
      </c>
      <c r="AJ6006" s="72"/>
      <c r="AK6006" s="72"/>
      <c r="AL6006" s="72">
        <v>1</v>
      </c>
      <c r="AM6006" s="80">
        <v>1.92</v>
      </c>
      <c r="AN6006" s="2"/>
      <c r="AO6006" s="2"/>
      <c r="AP6006" s="2"/>
      <c r="AQ6006" s="2"/>
      <c r="AR6006" s="55"/>
      <c r="AS6006" s="85"/>
      <c r="AT6006" s="85"/>
      <c r="AU6006" s="85"/>
      <c r="AV6006" s="85"/>
      <c r="AW6006" s="100"/>
      <c r="AX6006" s="2"/>
      <c r="AY6006" s="2"/>
      <c r="AZ6006" s="2"/>
      <c r="BA6006" s="2"/>
      <c r="BB6006" s="55"/>
      <c r="BC6006" s="105"/>
      <c r="BD6006" s="105"/>
      <c r="BE6006" s="105"/>
      <c r="BF6006" s="105"/>
      <c r="BG6006" s="109"/>
      <c r="BH6006" s="2"/>
      <c r="BI6006" s="2"/>
      <c r="BJ6006" s="2"/>
      <c r="BK6006" s="2"/>
      <c r="BL6006" s="55"/>
      <c r="BM6006" s="48"/>
      <c r="BN6006" s="48"/>
      <c r="BO6006" s="48"/>
      <c r="BP6006" s="48"/>
      <c r="BQ6006" s="117"/>
      <c r="BR6006" s="2"/>
      <c r="BS6006" s="2"/>
      <c r="BT6006" s="2"/>
      <c r="BU6006" s="2"/>
      <c r="BV6006" s="55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18" t="s">
        <v>5</v>
      </c>
      <c r="H6007" s="3">
        <v>2024</v>
      </c>
      <c r="I6007" s="20" t="s">
        <v>283</v>
      </c>
      <c r="J6007" s="184" t="s">
        <v>279</v>
      </c>
      <c r="K6007" s="184" t="s">
        <v>320</v>
      </c>
      <c r="L6007" s="187">
        <f t="shared" si="201"/>
        <v>0</v>
      </c>
      <c r="M6007" s="187">
        <f t="shared" si="202"/>
        <v>0</v>
      </c>
      <c r="N6007" s="186"/>
      <c r="O6007" s="33"/>
      <c r="P6007" s="33"/>
      <c r="Q6007" s="33"/>
      <c r="R6007" s="33"/>
      <c r="S6007" s="42"/>
      <c r="T6007" s="2"/>
      <c r="U6007" s="2"/>
      <c r="V6007" s="2"/>
      <c r="W6007" s="2"/>
      <c r="X6007" s="55"/>
      <c r="Y6007" s="62"/>
      <c r="Z6007" s="62"/>
      <c r="AA6007" s="62"/>
      <c r="AB6007" s="62"/>
      <c r="AC6007" s="68"/>
      <c r="AD6007" s="2"/>
      <c r="AE6007" s="2"/>
      <c r="AF6007" s="2"/>
      <c r="AG6007" s="2"/>
      <c r="AH6007" s="55"/>
      <c r="AI6007" s="72"/>
      <c r="AJ6007" s="72"/>
      <c r="AK6007" s="72"/>
      <c r="AL6007" s="72"/>
      <c r="AM6007" s="80"/>
      <c r="AN6007" s="2"/>
      <c r="AO6007" s="2"/>
      <c r="AP6007" s="2"/>
      <c r="AQ6007" s="2"/>
      <c r="AR6007" s="55"/>
      <c r="AS6007" s="85"/>
      <c r="AT6007" s="85"/>
      <c r="AU6007" s="85"/>
      <c r="AV6007" s="85"/>
      <c r="AW6007" s="100"/>
      <c r="AX6007" s="2"/>
      <c r="AY6007" s="2"/>
      <c r="AZ6007" s="2"/>
      <c r="BA6007" s="2"/>
      <c r="BB6007" s="55"/>
      <c r="BC6007" s="105"/>
      <c r="BD6007" s="105"/>
      <c r="BE6007" s="105"/>
      <c r="BF6007" s="105"/>
      <c r="BG6007" s="109"/>
      <c r="BH6007" s="2"/>
      <c r="BI6007" s="2"/>
      <c r="BJ6007" s="2"/>
      <c r="BK6007" s="2"/>
      <c r="BL6007" s="55"/>
      <c r="BM6007" s="48"/>
      <c r="BN6007" s="48"/>
      <c r="BO6007" s="48"/>
      <c r="BP6007" s="48"/>
      <c r="BQ6007" s="117"/>
      <c r="BR6007" s="2"/>
      <c r="BS6007" s="2"/>
      <c r="BT6007" s="2"/>
      <c r="BU6007" s="2"/>
      <c r="BV6007" s="55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18" t="s">
        <v>5</v>
      </c>
      <c r="H6008" s="3">
        <v>2024</v>
      </c>
      <c r="I6008" s="20" t="s">
        <v>286</v>
      </c>
      <c r="J6008" s="184" t="s">
        <v>280</v>
      </c>
      <c r="K6008" s="184" t="s">
        <v>319</v>
      </c>
      <c r="L6008" s="187">
        <f t="shared" si="201"/>
        <v>0</v>
      </c>
      <c r="M6008" s="187">
        <f t="shared" si="202"/>
        <v>0</v>
      </c>
      <c r="N6008" s="186"/>
      <c r="O6008" s="33"/>
      <c r="P6008" s="33"/>
      <c r="Q6008" s="33"/>
      <c r="R6008" s="33"/>
      <c r="S6008" s="42"/>
      <c r="T6008" s="2"/>
      <c r="U6008" s="2"/>
      <c r="V6008" s="2"/>
      <c r="W6008" s="2"/>
      <c r="X6008" s="55"/>
      <c r="Y6008" s="62"/>
      <c r="Z6008" s="62"/>
      <c r="AA6008" s="62"/>
      <c r="AB6008" s="62"/>
      <c r="AC6008" s="68"/>
      <c r="AD6008" s="2"/>
      <c r="AE6008" s="2"/>
      <c r="AF6008" s="2"/>
      <c r="AG6008" s="2"/>
      <c r="AH6008" s="55"/>
      <c r="AI6008" s="72"/>
      <c r="AJ6008" s="72"/>
      <c r="AK6008" s="72"/>
      <c r="AL6008" s="72"/>
      <c r="AM6008" s="80"/>
      <c r="AN6008" s="2"/>
      <c r="AO6008" s="2"/>
      <c r="AP6008" s="2"/>
      <c r="AQ6008" s="2"/>
      <c r="AR6008" s="55"/>
      <c r="AS6008" s="85"/>
      <c r="AT6008" s="85"/>
      <c r="AU6008" s="85"/>
      <c r="AV6008" s="85"/>
      <c r="AW6008" s="100"/>
      <c r="AX6008" s="2"/>
      <c r="AY6008" s="2"/>
      <c r="AZ6008" s="2"/>
      <c r="BA6008" s="2"/>
      <c r="BB6008" s="55"/>
      <c r="BC6008" s="105"/>
      <c r="BD6008" s="105"/>
      <c r="BE6008" s="105"/>
      <c r="BF6008" s="105"/>
      <c r="BG6008" s="109"/>
      <c r="BH6008" s="2"/>
      <c r="BI6008" s="2"/>
      <c r="BJ6008" s="2"/>
      <c r="BK6008" s="2"/>
      <c r="BL6008" s="55"/>
      <c r="BM6008" s="48"/>
      <c r="BN6008" s="48"/>
      <c r="BO6008" s="48"/>
      <c r="BP6008" s="48"/>
      <c r="BQ6008" s="117"/>
      <c r="BR6008" s="2"/>
      <c r="BS6008" s="2"/>
      <c r="BT6008" s="2"/>
      <c r="BU6008" s="2"/>
      <c r="BV6008" s="55"/>
    </row>
    <row r="6009" spans="1:74" ht="28.8" hidden="1" x14ac:dyDescent="0.3">
      <c r="A6009" s="2" t="s">
        <v>215</v>
      </c>
      <c r="B6009" s="2" t="s">
        <v>2</v>
      </c>
      <c r="C6009" s="2" t="s">
        <v>3</v>
      </c>
      <c r="D6009" s="2" t="s">
        <v>210</v>
      </c>
      <c r="E6009" s="5" t="s">
        <v>216</v>
      </c>
      <c r="F6009" s="3"/>
      <c r="G6009" s="18" t="s">
        <v>5</v>
      </c>
      <c r="H6009" s="3">
        <v>2024</v>
      </c>
      <c r="I6009" s="20" t="s">
        <v>286</v>
      </c>
      <c r="J6009" s="184" t="s">
        <v>281</v>
      </c>
      <c r="K6009" s="184" t="s">
        <v>319</v>
      </c>
      <c r="L6009" s="187">
        <f t="shared" si="201"/>
        <v>0</v>
      </c>
      <c r="M6009" s="187">
        <f t="shared" si="202"/>
        <v>17.663</v>
      </c>
      <c r="N6009" s="186" t="s">
        <v>1590</v>
      </c>
      <c r="O6009" s="33"/>
      <c r="P6009" s="33"/>
      <c r="Q6009" s="33"/>
      <c r="R6009" s="33"/>
      <c r="S6009" s="42"/>
      <c r="T6009" s="2"/>
      <c r="U6009" s="2"/>
      <c r="V6009" s="2"/>
      <c r="W6009" s="2"/>
      <c r="X6009" s="55"/>
      <c r="Y6009" s="62"/>
      <c r="Z6009" s="62"/>
      <c r="AA6009" s="62"/>
      <c r="AB6009" s="62"/>
      <c r="AC6009" s="68"/>
      <c r="AD6009" s="2"/>
      <c r="AE6009" s="2"/>
      <c r="AF6009" s="2"/>
      <c r="AG6009" s="2"/>
      <c r="AH6009" s="55"/>
      <c r="AI6009" s="72"/>
      <c r="AJ6009" s="72"/>
      <c r="AK6009" s="72"/>
      <c r="AL6009" s="72"/>
      <c r="AM6009" s="80"/>
      <c r="AN6009" s="2"/>
      <c r="AO6009" s="2"/>
      <c r="AP6009" s="2"/>
      <c r="AQ6009" s="2"/>
      <c r="AR6009" s="55"/>
      <c r="AS6009" s="85"/>
      <c r="AT6009" s="85"/>
      <c r="AU6009" s="85"/>
      <c r="AV6009" s="85"/>
      <c r="AW6009" s="100"/>
      <c r="AX6009" s="2" t="s">
        <v>827</v>
      </c>
      <c r="AY6009" s="2"/>
      <c r="AZ6009" s="2"/>
      <c r="BA6009" s="2"/>
      <c r="BB6009" s="55">
        <v>7.0179999999999998</v>
      </c>
      <c r="BC6009" s="105"/>
      <c r="BD6009" s="105"/>
      <c r="BE6009" s="105"/>
      <c r="BF6009" s="105"/>
      <c r="BG6009" s="109"/>
      <c r="BH6009" s="2"/>
      <c r="BI6009" s="2"/>
      <c r="BJ6009" s="2"/>
      <c r="BK6009" s="2"/>
      <c r="BL6009" s="55"/>
      <c r="BM6009" s="48" t="s">
        <v>1171</v>
      </c>
      <c r="BN6009" s="48"/>
      <c r="BO6009" s="48"/>
      <c r="BP6009" s="48"/>
      <c r="BQ6009" s="117">
        <v>10.645</v>
      </c>
      <c r="BR6009" s="2"/>
      <c r="BS6009" s="2"/>
      <c r="BT6009" s="2"/>
      <c r="BU6009" s="2"/>
      <c r="BV6009" s="55"/>
    </row>
    <row r="6010" spans="1:74" s="13" customFormat="1" hidden="1" x14ac:dyDescent="0.3">
      <c r="A6010" s="12" t="s">
        <v>215</v>
      </c>
      <c r="B6010" s="12" t="s">
        <v>2</v>
      </c>
      <c r="C6010" s="12" t="s">
        <v>3</v>
      </c>
      <c r="D6010" s="12" t="s">
        <v>210</v>
      </c>
      <c r="E6010" s="6" t="s">
        <v>216</v>
      </c>
      <c r="F6010" s="7"/>
      <c r="G6010" s="19" t="s">
        <v>5</v>
      </c>
      <c r="H6010" s="7">
        <v>2024</v>
      </c>
      <c r="I6010" s="21"/>
      <c r="J6010" s="12" t="s">
        <v>314</v>
      </c>
      <c r="K6010" s="12"/>
      <c r="L6010" s="147"/>
      <c r="M6010" s="147">
        <f>SUM(M5972:M6009)</f>
        <v>540.221</v>
      </c>
      <c r="N6010" s="183"/>
      <c r="O6010" s="12"/>
      <c r="P6010" s="12"/>
      <c r="Q6010" s="12"/>
      <c r="R6010" s="12"/>
      <c r="S6010" s="47">
        <f>SUM(S5972:S6009)</f>
        <v>2.7170000000000001</v>
      </c>
      <c r="T6010" s="12"/>
      <c r="U6010" s="12"/>
      <c r="V6010" s="12"/>
      <c r="W6010" s="12"/>
      <c r="X6010" s="47">
        <f>SUM(X5972:X6009)</f>
        <v>0</v>
      </c>
      <c r="Y6010" s="12"/>
      <c r="Z6010" s="12"/>
      <c r="AA6010" s="12"/>
      <c r="AB6010" s="12"/>
      <c r="AC6010" s="47">
        <f>SUM(AC5972:AC6009)</f>
        <v>0</v>
      </c>
      <c r="AD6010" s="12"/>
      <c r="AE6010" s="12"/>
      <c r="AF6010" s="12"/>
      <c r="AG6010" s="12"/>
      <c r="AH6010" s="47">
        <f>SUM(AH5972:AH6009)</f>
        <v>36.671999999999997</v>
      </c>
      <c r="AI6010" s="12"/>
      <c r="AJ6010" s="12"/>
      <c r="AK6010" s="12"/>
      <c r="AL6010" s="12"/>
      <c r="AM6010" s="47">
        <f>SUM(AM5972:AM6009)</f>
        <v>1.92</v>
      </c>
      <c r="AN6010" s="12"/>
      <c r="AO6010" s="12"/>
      <c r="AP6010" s="12"/>
      <c r="AQ6010" s="12"/>
      <c r="AR6010" s="47">
        <f>SUM(AR5972:AR6009)</f>
        <v>0</v>
      </c>
      <c r="AS6010" s="12"/>
      <c r="AT6010" s="12"/>
      <c r="AU6010" s="12"/>
      <c r="AV6010" s="12"/>
      <c r="AW6010" s="47">
        <f>SUM(AW5972:AW6009)</f>
        <v>0</v>
      </c>
      <c r="AX6010" s="12"/>
      <c r="AY6010" s="12"/>
      <c r="AZ6010" s="12"/>
      <c r="BA6010" s="12"/>
      <c r="BB6010" s="47">
        <f>SUM(BB5972:BB6009)</f>
        <v>7.0179999999999998</v>
      </c>
      <c r="BC6010" s="12"/>
      <c r="BD6010" s="12"/>
      <c r="BE6010" s="12"/>
      <c r="BF6010" s="12"/>
      <c r="BG6010" s="47">
        <f>SUM(BG5972:BG6009)</f>
        <v>0</v>
      </c>
      <c r="BH6010" s="12"/>
      <c r="BI6010" s="12"/>
      <c r="BJ6010" s="12"/>
      <c r="BK6010" s="12"/>
      <c r="BL6010" s="47">
        <f>SUM(BL5972:BL6009)</f>
        <v>0</v>
      </c>
      <c r="BM6010" s="12"/>
      <c r="BN6010" s="12"/>
      <c r="BO6010" s="12"/>
      <c r="BP6010" s="12"/>
      <c r="BQ6010" s="47">
        <f>SUM(BQ5972:BQ6009)</f>
        <v>293.55700000000002</v>
      </c>
      <c r="BR6010" s="12"/>
      <c r="BS6010" s="12"/>
      <c r="BT6010" s="12"/>
      <c r="BU6010" s="12"/>
      <c r="BV6010" s="47">
        <f>SUM(BV5972:BV6009)</f>
        <v>198.33700000000002</v>
      </c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18" t="s">
        <v>5</v>
      </c>
      <c r="H6011" s="3">
        <v>2024</v>
      </c>
      <c r="I6011" s="20" t="s">
        <v>287</v>
      </c>
      <c r="J6011" s="184" t="s">
        <v>267</v>
      </c>
      <c r="K6011" s="184" t="s">
        <v>318</v>
      </c>
      <c r="L6011" s="187">
        <f t="shared" si="201"/>
        <v>0</v>
      </c>
      <c r="M6011" s="187">
        <f t="shared" si="202"/>
        <v>0</v>
      </c>
      <c r="N6011" s="186"/>
      <c r="O6011" s="33"/>
      <c r="P6011" s="33"/>
      <c r="Q6011" s="33"/>
      <c r="R6011" s="33"/>
      <c r="S6011" s="42"/>
      <c r="T6011" s="2"/>
      <c r="U6011" s="2"/>
      <c r="V6011" s="2"/>
      <c r="W6011" s="2"/>
      <c r="X6011" s="55"/>
      <c r="Y6011" s="62"/>
      <c r="Z6011" s="62"/>
      <c r="AA6011" s="62"/>
      <c r="AB6011" s="62"/>
      <c r="AC6011" s="68"/>
      <c r="AD6011" s="2"/>
      <c r="AE6011" s="2"/>
      <c r="AF6011" s="2"/>
      <c r="AG6011" s="2"/>
      <c r="AH6011" s="55"/>
      <c r="AI6011" s="72"/>
      <c r="AJ6011" s="72"/>
      <c r="AK6011" s="72"/>
      <c r="AL6011" s="72"/>
      <c r="AM6011" s="80"/>
      <c r="AN6011" s="2"/>
      <c r="AO6011" s="2"/>
      <c r="AP6011" s="2"/>
      <c r="AQ6011" s="2"/>
      <c r="AR6011" s="55"/>
      <c r="AS6011" s="85"/>
      <c r="AT6011" s="85"/>
      <c r="AU6011" s="85"/>
      <c r="AV6011" s="85"/>
      <c r="AW6011" s="100"/>
      <c r="AX6011" s="2"/>
      <c r="AY6011" s="2"/>
      <c r="AZ6011" s="2"/>
      <c r="BA6011" s="2"/>
      <c r="BB6011" s="55"/>
      <c r="BC6011" s="105"/>
      <c r="BD6011" s="105"/>
      <c r="BE6011" s="105"/>
      <c r="BF6011" s="105"/>
      <c r="BG6011" s="109"/>
      <c r="BH6011" s="2"/>
      <c r="BI6011" s="2"/>
      <c r="BJ6011" s="2"/>
      <c r="BK6011" s="2"/>
      <c r="BL6011" s="55"/>
      <c r="BM6011" s="48"/>
      <c r="BN6011" s="48"/>
      <c r="BO6011" s="48"/>
      <c r="BP6011" s="48"/>
      <c r="BQ6011" s="117"/>
      <c r="BR6011" s="2"/>
      <c r="BS6011" s="2"/>
      <c r="BT6011" s="2"/>
      <c r="BU6011" s="2"/>
      <c r="BV6011" s="55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18" t="s">
        <v>5</v>
      </c>
      <c r="H6012" s="3">
        <v>2024</v>
      </c>
      <c r="I6012" s="20" t="s">
        <v>287</v>
      </c>
      <c r="J6012" s="184" t="s">
        <v>291</v>
      </c>
      <c r="K6012" s="184" t="s">
        <v>319</v>
      </c>
      <c r="L6012" s="187">
        <f t="shared" si="201"/>
        <v>0</v>
      </c>
      <c r="M6012" s="187">
        <f t="shared" si="202"/>
        <v>0</v>
      </c>
      <c r="N6012" s="186"/>
      <c r="O6012" s="33"/>
      <c r="P6012" s="33"/>
      <c r="Q6012" s="33"/>
      <c r="R6012" s="33"/>
      <c r="S6012" s="42"/>
      <c r="T6012" s="2"/>
      <c r="U6012" s="2"/>
      <c r="V6012" s="2"/>
      <c r="W6012" s="2"/>
      <c r="X6012" s="55"/>
      <c r="Y6012" s="62"/>
      <c r="Z6012" s="62"/>
      <c r="AA6012" s="62"/>
      <c r="AB6012" s="62"/>
      <c r="AC6012" s="68"/>
      <c r="AD6012" s="2"/>
      <c r="AE6012" s="2"/>
      <c r="AF6012" s="2"/>
      <c r="AG6012" s="2"/>
      <c r="AH6012" s="55"/>
      <c r="AI6012" s="72"/>
      <c r="AJ6012" s="72"/>
      <c r="AK6012" s="72"/>
      <c r="AL6012" s="72"/>
      <c r="AM6012" s="80"/>
      <c r="AN6012" s="2"/>
      <c r="AO6012" s="2"/>
      <c r="AP6012" s="2"/>
      <c r="AQ6012" s="2"/>
      <c r="AR6012" s="55"/>
      <c r="AS6012" s="85"/>
      <c r="AT6012" s="85"/>
      <c r="AU6012" s="85"/>
      <c r="AV6012" s="85"/>
      <c r="AW6012" s="100"/>
      <c r="AX6012" s="2"/>
      <c r="AY6012" s="2"/>
      <c r="AZ6012" s="2"/>
      <c r="BA6012" s="2"/>
      <c r="BB6012" s="55"/>
      <c r="BC6012" s="105"/>
      <c r="BD6012" s="105"/>
      <c r="BE6012" s="105"/>
      <c r="BF6012" s="105"/>
      <c r="BG6012" s="109"/>
      <c r="BH6012" s="2"/>
      <c r="BI6012" s="2"/>
      <c r="BJ6012" s="2"/>
      <c r="BK6012" s="2"/>
      <c r="BL6012" s="55"/>
      <c r="BM6012" s="48"/>
      <c r="BN6012" s="48"/>
      <c r="BO6012" s="48"/>
      <c r="BP6012" s="48"/>
      <c r="BQ6012" s="117"/>
      <c r="BR6012" s="2"/>
      <c r="BS6012" s="2"/>
      <c r="BT6012" s="2"/>
      <c r="BU6012" s="2"/>
      <c r="BV6012" s="55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18" t="s">
        <v>5</v>
      </c>
      <c r="H6013" s="3">
        <v>2024</v>
      </c>
      <c r="I6013" s="20" t="s">
        <v>286</v>
      </c>
      <c r="J6013" s="184" t="s">
        <v>336</v>
      </c>
      <c r="K6013" s="184" t="s">
        <v>319</v>
      </c>
      <c r="L6013" s="187">
        <f t="shared" si="201"/>
        <v>0</v>
      </c>
      <c r="M6013" s="187">
        <f t="shared" si="202"/>
        <v>0</v>
      </c>
      <c r="N6013" s="186"/>
      <c r="O6013" s="33"/>
      <c r="P6013" s="33"/>
      <c r="Q6013" s="33"/>
      <c r="R6013" s="33"/>
      <c r="S6013" s="42"/>
      <c r="T6013" s="2"/>
      <c r="U6013" s="2"/>
      <c r="V6013" s="2"/>
      <c r="W6013" s="2"/>
      <c r="X6013" s="55"/>
      <c r="Y6013" s="62"/>
      <c r="Z6013" s="62"/>
      <c r="AA6013" s="62"/>
      <c r="AB6013" s="62"/>
      <c r="AC6013" s="68"/>
      <c r="AD6013" s="2"/>
      <c r="AE6013" s="2"/>
      <c r="AF6013" s="2"/>
      <c r="AG6013" s="2"/>
      <c r="AH6013" s="55"/>
      <c r="AI6013" s="72"/>
      <c r="AJ6013" s="72"/>
      <c r="AK6013" s="72"/>
      <c r="AL6013" s="72"/>
      <c r="AM6013" s="80"/>
      <c r="AN6013" s="2"/>
      <c r="AO6013" s="2"/>
      <c r="AP6013" s="2"/>
      <c r="AQ6013" s="2"/>
      <c r="AR6013" s="55"/>
      <c r="AS6013" s="85"/>
      <c r="AT6013" s="85"/>
      <c r="AU6013" s="85"/>
      <c r="AV6013" s="85"/>
      <c r="AW6013" s="100"/>
      <c r="AX6013" s="2"/>
      <c r="AY6013" s="2"/>
      <c r="AZ6013" s="2"/>
      <c r="BA6013" s="2"/>
      <c r="BB6013" s="55"/>
      <c r="BC6013" s="105"/>
      <c r="BD6013" s="105"/>
      <c r="BE6013" s="105"/>
      <c r="BF6013" s="105"/>
      <c r="BG6013" s="109"/>
      <c r="BH6013" s="2"/>
      <c r="BI6013" s="2"/>
      <c r="BJ6013" s="2"/>
      <c r="BK6013" s="2"/>
      <c r="BL6013" s="55"/>
      <c r="BM6013" s="48"/>
      <c r="BN6013" s="48"/>
      <c r="BO6013" s="48"/>
      <c r="BP6013" s="48"/>
      <c r="BQ6013" s="117"/>
      <c r="BR6013" s="2"/>
      <c r="BS6013" s="2"/>
      <c r="BT6013" s="2"/>
      <c r="BU6013" s="2"/>
      <c r="BV6013" s="55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18" t="s">
        <v>5</v>
      </c>
      <c r="H6014" s="3">
        <v>2024</v>
      </c>
      <c r="I6014" s="20" t="s">
        <v>286</v>
      </c>
      <c r="J6014" s="185" t="s">
        <v>337</v>
      </c>
      <c r="K6014" s="185" t="s">
        <v>318</v>
      </c>
      <c r="L6014" s="187">
        <f t="shared" si="201"/>
        <v>0</v>
      </c>
      <c r="M6014" s="187">
        <f t="shared" si="202"/>
        <v>0</v>
      </c>
      <c r="N6014" s="186"/>
      <c r="O6014" s="53"/>
      <c r="P6014" s="53"/>
      <c r="Q6014" s="53"/>
      <c r="R6014" s="53"/>
      <c r="S6014" s="54"/>
      <c r="T6014" s="8"/>
      <c r="U6014" s="8"/>
      <c r="V6014" s="8"/>
      <c r="W6014" s="8"/>
      <c r="X6014" s="122"/>
      <c r="Y6014" s="135"/>
      <c r="Z6014" s="135"/>
      <c r="AA6014" s="135"/>
      <c r="AB6014" s="135"/>
      <c r="AC6014" s="136"/>
      <c r="AD6014" s="8"/>
      <c r="AE6014" s="8"/>
      <c r="AF6014" s="8"/>
      <c r="AG6014" s="8"/>
      <c r="AH6014" s="122"/>
      <c r="AI6014" s="137"/>
      <c r="AJ6014" s="137"/>
      <c r="AK6014" s="137"/>
      <c r="AL6014" s="137"/>
      <c r="AM6014" s="138"/>
      <c r="AN6014" s="8"/>
      <c r="AO6014" s="8"/>
      <c r="AP6014" s="8"/>
      <c r="AQ6014" s="8"/>
      <c r="AR6014" s="122"/>
      <c r="AS6014" s="139"/>
      <c r="AT6014" s="139"/>
      <c r="AU6014" s="139"/>
      <c r="AV6014" s="139"/>
      <c r="AW6014" s="140"/>
      <c r="AX6014" s="8"/>
      <c r="AY6014" s="8"/>
      <c r="AZ6014" s="8"/>
      <c r="BA6014" s="8"/>
      <c r="BB6014" s="122"/>
      <c r="BC6014" s="141"/>
      <c r="BD6014" s="141"/>
      <c r="BE6014" s="141"/>
      <c r="BF6014" s="141"/>
      <c r="BG6014" s="142"/>
      <c r="BH6014" s="8"/>
      <c r="BI6014" s="8"/>
      <c r="BJ6014" s="8"/>
      <c r="BK6014" s="8"/>
      <c r="BL6014" s="122"/>
      <c r="BM6014" s="143"/>
      <c r="BN6014" s="143"/>
      <c r="BO6014" s="143"/>
      <c r="BP6014" s="143"/>
      <c r="BQ6014" s="144"/>
      <c r="BR6014" s="8"/>
      <c r="BS6014" s="8"/>
      <c r="BT6014" s="8"/>
      <c r="BU6014" s="8"/>
      <c r="BV6014" s="122"/>
    </row>
    <row r="6015" spans="1:74" ht="28.8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18" t="s">
        <v>5</v>
      </c>
      <c r="H6015" s="3">
        <v>2024</v>
      </c>
      <c r="I6015" s="20" t="s">
        <v>286</v>
      </c>
      <c r="J6015" s="185" t="s">
        <v>338</v>
      </c>
      <c r="K6015" s="185" t="s">
        <v>339</v>
      </c>
      <c r="L6015" s="187">
        <f t="shared" si="201"/>
        <v>0</v>
      </c>
      <c r="M6015" s="187">
        <f t="shared" si="202"/>
        <v>0</v>
      </c>
      <c r="N6015" s="186"/>
      <c r="O6015" s="53"/>
      <c r="P6015" s="53"/>
      <c r="Q6015" s="53"/>
      <c r="R6015" s="53"/>
      <c r="S6015" s="54"/>
      <c r="T6015" s="8"/>
      <c r="U6015" s="8"/>
      <c r="V6015" s="8"/>
      <c r="W6015" s="8"/>
      <c r="X6015" s="122"/>
      <c r="Y6015" s="135"/>
      <c r="Z6015" s="135"/>
      <c r="AA6015" s="135"/>
      <c r="AB6015" s="135"/>
      <c r="AC6015" s="136"/>
      <c r="AD6015" s="8"/>
      <c r="AE6015" s="8"/>
      <c r="AF6015" s="8"/>
      <c r="AG6015" s="8"/>
      <c r="AH6015" s="122"/>
      <c r="AI6015" s="137"/>
      <c r="AJ6015" s="137"/>
      <c r="AK6015" s="137"/>
      <c r="AL6015" s="137"/>
      <c r="AM6015" s="138"/>
      <c r="AN6015" s="8"/>
      <c r="AO6015" s="8"/>
      <c r="AP6015" s="8"/>
      <c r="AQ6015" s="8"/>
      <c r="AR6015" s="122"/>
      <c r="AS6015" s="139"/>
      <c r="AT6015" s="139"/>
      <c r="AU6015" s="139"/>
      <c r="AV6015" s="139"/>
      <c r="AW6015" s="140"/>
      <c r="AX6015" s="8"/>
      <c r="AY6015" s="8"/>
      <c r="AZ6015" s="8"/>
      <c r="BA6015" s="8"/>
      <c r="BB6015" s="122"/>
      <c r="BC6015" s="141"/>
      <c r="BD6015" s="141"/>
      <c r="BE6015" s="141"/>
      <c r="BF6015" s="141"/>
      <c r="BG6015" s="142"/>
      <c r="BH6015" s="8"/>
      <c r="BI6015" s="8"/>
      <c r="BJ6015" s="8"/>
      <c r="BK6015" s="8"/>
      <c r="BL6015" s="122"/>
      <c r="BM6015" s="143"/>
      <c r="BN6015" s="143"/>
      <c r="BO6015" s="143"/>
      <c r="BP6015" s="143"/>
      <c r="BQ6015" s="144"/>
      <c r="BR6015" s="8"/>
      <c r="BS6015" s="8"/>
      <c r="BT6015" s="8"/>
      <c r="BU6015" s="8"/>
      <c r="BV6015" s="122"/>
    </row>
    <row r="6016" spans="1:74" ht="28.8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18" t="s">
        <v>5</v>
      </c>
      <c r="H6016" s="3">
        <v>2024</v>
      </c>
      <c r="I6016" s="20" t="s">
        <v>286</v>
      </c>
      <c r="J6016" s="185" t="s">
        <v>340</v>
      </c>
      <c r="K6016" s="185" t="s">
        <v>318</v>
      </c>
      <c r="L6016" s="187">
        <f t="shared" si="201"/>
        <v>0</v>
      </c>
      <c r="M6016" s="187">
        <f t="shared" si="202"/>
        <v>0</v>
      </c>
      <c r="N6016" s="186"/>
      <c r="O6016" s="53"/>
      <c r="P6016" s="53"/>
      <c r="Q6016" s="53"/>
      <c r="R6016" s="53"/>
      <c r="S6016" s="54"/>
      <c r="T6016" s="8"/>
      <c r="U6016" s="8"/>
      <c r="V6016" s="8"/>
      <c r="W6016" s="8"/>
      <c r="X6016" s="122"/>
      <c r="Y6016" s="135"/>
      <c r="Z6016" s="135"/>
      <c r="AA6016" s="135"/>
      <c r="AB6016" s="135"/>
      <c r="AC6016" s="136"/>
      <c r="AD6016" s="8"/>
      <c r="AE6016" s="8"/>
      <c r="AF6016" s="8"/>
      <c r="AG6016" s="8"/>
      <c r="AH6016" s="122"/>
      <c r="AI6016" s="137"/>
      <c r="AJ6016" s="137"/>
      <c r="AK6016" s="137"/>
      <c r="AL6016" s="137"/>
      <c r="AM6016" s="138"/>
      <c r="AN6016" s="8"/>
      <c r="AO6016" s="8"/>
      <c r="AP6016" s="8"/>
      <c r="AQ6016" s="8"/>
      <c r="AR6016" s="122"/>
      <c r="AS6016" s="139"/>
      <c r="AT6016" s="139"/>
      <c r="AU6016" s="139"/>
      <c r="AV6016" s="139"/>
      <c r="AW6016" s="140"/>
      <c r="AX6016" s="8"/>
      <c r="AY6016" s="8"/>
      <c r="AZ6016" s="8"/>
      <c r="BA6016" s="8"/>
      <c r="BB6016" s="122"/>
      <c r="BC6016" s="141"/>
      <c r="BD6016" s="141"/>
      <c r="BE6016" s="141"/>
      <c r="BF6016" s="141"/>
      <c r="BG6016" s="142"/>
      <c r="BH6016" s="8"/>
      <c r="BI6016" s="8"/>
      <c r="BJ6016" s="8"/>
      <c r="BK6016" s="8"/>
      <c r="BL6016" s="122"/>
      <c r="BM6016" s="143"/>
      <c r="BN6016" s="143"/>
      <c r="BO6016" s="143"/>
      <c r="BP6016" s="143"/>
      <c r="BQ6016" s="144"/>
      <c r="BR6016" s="8"/>
      <c r="BS6016" s="8"/>
      <c r="BT6016" s="8"/>
      <c r="BU6016" s="8"/>
      <c r="BV6016" s="122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18" t="s">
        <v>5</v>
      </c>
      <c r="H6017" s="3">
        <v>2024</v>
      </c>
      <c r="I6017" s="20" t="s">
        <v>286</v>
      </c>
      <c r="J6017" s="185" t="s">
        <v>341</v>
      </c>
      <c r="K6017" s="185" t="s">
        <v>320</v>
      </c>
      <c r="L6017" s="187">
        <f t="shared" si="201"/>
        <v>0</v>
      </c>
      <c r="M6017" s="187">
        <f t="shared" si="202"/>
        <v>0</v>
      </c>
      <c r="N6017" s="186"/>
      <c r="O6017" s="53"/>
      <c r="P6017" s="53"/>
      <c r="Q6017" s="53"/>
      <c r="R6017" s="53"/>
      <c r="S6017" s="54"/>
      <c r="T6017" s="8"/>
      <c r="U6017" s="8"/>
      <c r="V6017" s="8"/>
      <c r="W6017" s="8"/>
      <c r="X6017" s="122"/>
      <c r="Y6017" s="135"/>
      <c r="Z6017" s="135"/>
      <c r="AA6017" s="135"/>
      <c r="AB6017" s="135"/>
      <c r="AC6017" s="136"/>
      <c r="AD6017" s="8"/>
      <c r="AE6017" s="8"/>
      <c r="AF6017" s="8"/>
      <c r="AG6017" s="8"/>
      <c r="AH6017" s="122"/>
      <c r="AI6017" s="137"/>
      <c r="AJ6017" s="137"/>
      <c r="AK6017" s="137"/>
      <c r="AL6017" s="137"/>
      <c r="AM6017" s="138"/>
      <c r="AN6017" s="8"/>
      <c r="AO6017" s="8"/>
      <c r="AP6017" s="8"/>
      <c r="AQ6017" s="8"/>
      <c r="AR6017" s="122"/>
      <c r="AS6017" s="139"/>
      <c r="AT6017" s="139"/>
      <c r="AU6017" s="139"/>
      <c r="AV6017" s="139"/>
      <c r="AW6017" s="140"/>
      <c r="AX6017" s="8"/>
      <c r="AY6017" s="8"/>
      <c r="AZ6017" s="8"/>
      <c r="BA6017" s="8"/>
      <c r="BB6017" s="122"/>
      <c r="BC6017" s="141"/>
      <c r="BD6017" s="141"/>
      <c r="BE6017" s="141"/>
      <c r="BF6017" s="141"/>
      <c r="BG6017" s="142"/>
      <c r="BH6017" s="8"/>
      <c r="BI6017" s="8"/>
      <c r="BJ6017" s="8"/>
      <c r="BK6017" s="8"/>
      <c r="BL6017" s="122"/>
      <c r="BM6017" s="143"/>
      <c r="BN6017" s="143"/>
      <c r="BO6017" s="143"/>
      <c r="BP6017" s="143"/>
      <c r="BQ6017" s="144"/>
      <c r="BR6017" s="8"/>
      <c r="BS6017" s="8"/>
      <c r="BT6017" s="8"/>
      <c r="BU6017" s="8"/>
      <c r="BV6017" s="122"/>
    </row>
    <row r="6018" spans="1:74" ht="28.8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18" t="s">
        <v>5</v>
      </c>
      <c r="H6018" s="3">
        <v>2024</v>
      </c>
      <c r="I6018" s="20" t="s">
        <v>286</v>
      </c>
      <c r="J6018" s="185" t="s">
        <v>342</v>
      </c>
      <c r="K6018" s="185" t="s">
        <v>320</v>
      </c>
      <c r="L6018" s="187">
        <f t="shared" si="201"/>
        <v>0</v>
      </c>
      <c r="M6018" s="187">
        <f t="shared" si="202"/>
        <v>0</v>
      </c>
      <c r="N6018" s="186"/>
      <c r="O6018" s="53"/>
      <c r="P6018" s="53"/>
      <c r="Q6018" s="53"/>
      <c r="R6018" s="53"/>
      <c r="S6018" s="54"/>
      <c r="T6018" s="8"/>
      <c r="U6018" s="8"/>
      <c r="V6018" s="8"/>
      <c r="W6018" s="8"/>
      <c r="X6018" s="122"/>
      <c r="Y6018" s="135"/>
      <c r="Z6018" s="135"/>
      <c r="AA6018" s="135"/>
      <c r="AB6018" s="135"/>
      <c r="AC6018" s="136"/>
      <c r="AD6018" s="8"/>
      <c r="AE6018" s="8"/>
      <c r="AF6018" s="8"/>
      <c r="AG6018" s="8"/>
      <c r="AH6018" s="122"/>
      <c r="AI6018" s="137"/>
      <c r="AJ6018" s="137"/>
      <c r="AK6018" s="137"/>
      <c r="AL6018" s="137"/>
      <c r="AM6018" s="138"/>
      <c r="AN6018" s="8"/>
      <c r="AO6018" s="8"/>
      <c r="AP6018" s="8"/>
      <c r="AQ6018" s="8"/>
      <c r="AR6018" s="122"/>
      <c r="AS6018" s="139"/>
      <c r="AT6018" s="139"/>
      <c r="AU6018" s="139"/>
      <c r="AV6018" s="139"/>
      <c r="AW6018" s="140"/>
      <c r="AX6018" s="8"/>
      <c r="AY6018" s="8"/>
      <c r="AZ6018" s="8"/>
      <c r="BA6018" s="8"/>
      <c r="BB6018" s="122"/>
      <c r="BC6018" s="141"/>
      <c r="BD6018" s="141"/>
      <c r="BE6018" s="141"/>
      <c r="BF6018" s="141"/>
      <c r="BG6018" s="142"/>
      <c r="BH6018" s="8"/>
      <c r="BI6018" s="8"/>
      <c r="BJ6018" s="8"/>
      <c r="BK6018" s="8"/>
      <c r="BL6018" s="122"/>
      <c r="BM6018" s="143"/>
      <c r="BN6018" s="143"/>
      <c r="BO6018" s="143"/>
      <c r="BP6018" s="143"/>
      <c r="BQ6018" s="144"/>
      <c r="BR6018" s="8"/>
      <c r="BS6018" s="8"/>
      <c r="BT6018" s="8"/>
      <c r="BU6018" s="8"/>
      <c r="BV6018" s="122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18" t="s">
        <v>5</v>
      </c>
      <c r="H6019" s="3">
        <v>2024</v>
      </c>
      <c r="I6019" s="20" t="s">
        <v>286</v>
      </c>
      <c r="J6019" s="185" t="s">
        <v>343</v>
      </c>
      <c r="K6019" s="185" t="s">
        <v>339</v>
      </c>
      <c r="L6019" s="187">
        <f t="shared" si="201"/>
        <v>0</v>
      </c>
      <c r="M6019" s="187">
        <f t="shared" si="202"/>
        <v>0</v>
      </c>
      <c r="N6019" s="186"/>
      <c r="O6019" s="53"/>
      <c r="P6019" s="53"/>
      <c r="Q6019" s="53"/>
      <c r="R6019" s="53"/>
      <c r="S6019" s="54"/>
      <c r="T6019" s="8"/>
      <c r="U6019" s="8"/>
      <c r="V6019" s="8"/>
      <c r="W6019" s="8"/>
      <c r="X6019" s="122"/>
      <c r="Y6019" s="135"/>
      <c r="Z6019" s="135"/>
      <c r="AA6019" s="135"/>
      <c r="AB6019" s="135"/>
      <c r="AC6019" s="136"/>
      <c r="AD6019" s="8"/>
      <c r="AE6019" s="8"/>
      <c r="AF6019" s="8"/>
      <c r="AG6019" s="8"/>
      <c r="AH6019" s="122"/>
      <c r="AI6019" s="137"/>
      <c r="AJ6019" s="137"/>
      <c r="AK6019" s="137"/>
      <c r="AL6019" s="137"/>
      <c r="AM6019" s="138"/>
      <c r="AN6019" s="8"/>
      <c r="AO6019" s="8"/>
      <c r="AP6019" s="8"/>
      <c r="AQ6019" s="8"/>
      <c r="AR6019" s="122"/>
      <c r="AS6019" s="139"/>
      <c r="AT6019" s="139"/>
      <c r="AU6019" s="139"/>
      <c r="AV6019" s="139"/>
      <c r="AW6019" s="140"/>
      <c r="AX6019" s="8"/>
      <c r="AY6019" s="8"/>
      <c r="AZ6019" s="8"/>
      <c r="BA6019" s="8"/>
      <c r="BB6019" s="122"/>
      <c r="BC6019" s="141"/>
      <c r="BD6019" s="141"/>
      <c r="BE6019" s="141"/>
      <c r="BF6019" s="141"/>
      <c r="BG6019" s="142"/>
      <c r="BH6019" s="8"/>
      <c r="BI6019" s="8"/>
      <c r="BJ6019" s="8"/>
      <c r="BK6019" s="8"/>
      <c r="BL6019" s="122"/>
      <c r="BM6019" s="143"/>
      <c r="BN6019" s="143"/>
      <c r="BO6019" s="143"/>
      <c r="BP6019" s="143"/>
      <c r="BQ6019" s="144"/>
      <c r="BR6019" s="8"/>
      <c r="BS6019" s="8"/>
      <c r="BT6019" s="8"/>
      <c r="BU6019" s="8"/>
      <c r="BV6019" s="122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18" t="s">
        <v>5</v>
      </c>
      <c r="H6020" s="3">
        <v>2024</v>
      </c>
      <c r="I6020" s="20" t="s">
        <v>288</v>
      </c>
      <c r="J6020" s="185" t="s">
        <v>344</v>
      </c>
      <c r="K6020" s="185" t="s">
        <v>318</v>
      </c>
      <c r="L6020" s="187">
        <f t="shared" si="201"/>
        <v>0</v>
      </c>
      <c r="M6020" s="187">
        <f t="shared" si="202"/>
        <v>0</v>
      </c>
      <c r="N6020" s="186"/>
      <c r="O6020" s="53"/>
      <c r="P6020" s="53"/>
      <c r="Q6020" s="53"/>
      <c r="R6020" s="53"/>
      <c r="S6020" s="54"/>
      <c r="T6020" s="8"/>
      <c r="U6020" s="8"/>
      <c r="V6020" s="8"/>
      <c r="W6020" s="8"/>
      <c r="X6020" s="122"/>
      <c r="Y6020" s="135"/>
      <c r="Z6020" s="135"/>
      <c r="AA6020" s="135"/>
      <c r="AB6020" s="135"/>
      <c r="AC6020" s="136"/>
      <c r="AD6020" s="8"/>
      <c r="AE6020" s="8"/>
      <c r="AF6020" s="8"/>
      <c r="AG6020" s="8"/>
      <c r="AH6020" s="122"/>
      <c r="AI6020" s="137"/>
      <c r="AJ6020" s="137"/>
      <c r="AK6020" s="137"/>
      <c r="AL6020" s="137"/>
      <c r="AM6020" s="138"/>
      <c r="AN6020" s="8"/>
      <c r="AO6020" s="8"/>
      <c r="AP6020" s="8"/>
      <c r="AQ6020" s="8"/>
      <c r="AR6020" s="122"/>
      <c r="AS6020" s="139"/>
      <c r="AT6020" s="139"/>
      <c r="AU6020" s="139"/>
      <c r="AV6020" s="139"/>
      <c r="AW6020" s="140"/>
      <c r="AX6020" s="8"/>
      <c r="AY6020" s="8"/>
      <c r="AZ6020" s="8"/>
      <c r="BA6020" s="8"/>
      <c r="BB6020" s="122"/>
      <c r="BC6020" s="141"/>
      <c r="BD6020" s="141"/>
      <c r="BE6020" s="141"/>
      <c r="BF6020" s="141"/>
      <c r="BG6020" s="142"/>
      <c r="BH6020" s="8"/>
      <c r="BI6020" s="8"/>
      <c r="BJ6020" s="8"/>
      <c r="BK6020" s="8"/>
      <c r="BL6020" s="122"/>
      <c r="BM6020" s="143"/>
      <c r="BN6020" s="143"/>
      <c r="BO6020" s="143"/>
      <c r="BP6020" s="143"/>
      <c r="BQ6020" s="144"/>
      <c r="BR6020" s="8"/>
      <c r="BS6020" s="8"/>
      <c r="BT6020" s="8"/>
      <c r="BU6020" s="8"/>
      <c r="BV6020" s="122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18" t="s">
        <v>5</v>
      </c>
      <c r="H6021" s="3">
        <v>2024</v>
      </c>
      <c r="I6021" s="20" t="s">
        <v>288</v>
      </c>
      <c r="J6021" s="184" t="s">
        <v>351</v>
      </c>
      <c r="K6021" s="184" t="s">
        <v>318</v>
      </c>
      <c r="L6021" s="187">
        <f t="shared" si="201"/>
        <v>0</v>
      </c>
      <c r="M6021" s="187">
        <f t="shared" si="202"/>
        <v>0</v>
      </c>
      <c r="N6021" s="186"/>
      <c r="O6021" s="53"/>
      <c r="P6021" s="53"/>
      <c r="Q6021" s="53"/>
      <c r="R6021" s="53"/>
      <c r="S6021" s="54"/>
      <c r="T6021" s="8"/>
      <c r="U6021" s="8"/>
      <c r="V6021" s="8"/>
      <c r="W6021" s="8"/>
      <c r="X6021" s="122"/>
      <c r="Y6021" s="135"/>
      <c r="Z6021" s="135"/>
      <c r="AA6021" s="135"/>
      <c r="AB6021" s="135"/>
      <c r="AC6021" s="136"/>
      <c r="AD6021" s="8"/>
      <c r="AE6021" s="8"/>
      <c r="AF6021" s="8"/>
      <c r="AG6021" s="8"/>
      <c r="AH6021" s="122"/>
      <c r="AI6021" s="137"/>
      <c r="AJ6021" s="137"/>
      <c r="AK6021" s="137"/>
      <c r="AL6021" s="137"/>
      <c r="AM6021" s="138"/>
      <c r="AN6021" s="8"/>
      <c r="AO6021" s="8"/>
      <c r="AP6021" s="8"/>
      <c r="AQ6021" s="8"/>
      <c r="AR6021" s="122"/>
      <c r="AS6021" s="139"/>
      <c r="AT6021" s="139"/>
      <c r="AU6021" s="139"/>
      <c r="AV6021" s="139"/>
      <c r="AW6021" s="140"/>
      <c r="AX6021" s="8"/>
      <c r="AY6021" s="8"/>
      <c r="AZ6021" s="8"/>
      <c r="BA6021" s="8"/>
      <c r="BB6021" s="122"/>
      <c r="BC6021" s="141"/>
      <c r="BD6021" s="141"/>
      <c r="BE6021" s="141"/>
      <c r="BF6021" s="141"/>
      <c r="BG6021" s="142"/>
      <c r="BH6021" s="8"/>
      <c r="BI6021" s="8"/>
      <c r="BJ6021" s="8"/>
      <c r="BK6021" s="8"/>
      <c r="BL6021" s="122"/>
      <c r="BM6021" s="143"/>
      <c r="BN6021" s="143"/>
      <c r="BO6021" s="143"/>
      <c r="BP6021" s="143"/>
      <c r="BQ6021" s="144"/>
      <c r="BR6021" s="8"/>
      <c r="BS6021" s="8"/>
      <c r="BT6021" s="8"/>
      <c r="BU6021" s="8"/>
      <c r="BV6021" s="122"/>
    </row>
    <row r="6022" spans="1:74" ht="28.8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18" t="s">
        <v>5</v>
      </c>
      <c r="H6022" s="3">
        <v>2024</v>
      </c>
      <c r="I6022" s="20" t="s">
        <v>288</v>
      </c>
      <c r="J6022" s="184" t="s">
        <v>352</v>
      </c>
      <c r="K6022" s="184" t="s">
        <v>321</v>
      </c>
      <c r="L6022" s="187">
        <f t="shared" ref="L6022:L6085" si="203">SUM(R6022,W6022,AB6022,AG6022,AL6022,AQ6022,AV6022,BA6022,BF6022,BK6022,BP6022,BU6022)</f>
        <v>0</v>
      </c>
      <c r="M6022" s="187">
        <f t="shared" ref="M6022:M6085" si="204">SUM(S6022,X6022,AC6022,AH6022,AM6022,AR6022,AW6022,BB6022,BG6022,BL6022,BQ6022,BV6022)</f>
        <v>0</v>
      </c>
      <c r="N6022" s="186"/>
      <c r="O6022" s="33"/>
      <c r="P6022" s="33"/>
      <c r="Q6022" s="33"/>
      <c r="R6022" s="33"/>
      <c r="S6022" s="42"/>
      <c r="T6022" s="2"/>
      <c r="U6022" s="2"/>
      <c r="V6022" s="2"/>
      <c r="W6022" s="2"/>
      <c r="X6022" s="55"/>
      <c r="Y6022" s="62"/>
      <c r="Z6022" s="62"/>
      <c r="AA6022" s="62"/>
      <c r="AB6022" s="62"/>
      <c r="AC6022" s="68"/>
      <c r="AD6022" s="2"/>
      <c r="AE6022" s="2"/>
      <c r="AF6022" s="2"/>
      <c r="AG6022" s="2"/>
      <c r="AH6022" s="55"/>
      <c r="AI6022" s="72"/>
      <c r="AJ6022" s="72"/>
      <c r="AK6022" s="72"/>
      <c r="AL6022" s="72"/>
      <c r="AM6022" s="80"/>
      <c r="AN6022" s="2"/>
      <c r="AO6022" s="2"/>
      <c r="AP6022" s="2"/>
      <c r="AQ6022" s="2"/>
      <c r="AR6022" s="55"/>
      <c r="AS6022" s="85"/>
      <c r="AT6022" s="85"/>
      <c r="AU6022" s="85"/>
      <c r="AV6022" s="85"/>
      <c r="AW6022" s="100"/>
      <c r="AX6022" s="2"/>
      <c r="AY6022" s="2"/>
      <c r="AZ6022" s="2"/>
      <c r="BA6022" s="2"/>
      <c r="BB6022" s="55"/>
      <c r="BC6022" s="105"/>
      <c r="BD6022" s="105"/>
      <c r="BE6022" s="105"/>
      <c r="BF6022" s="105"/>
      <c r="BG6022" s="109"/>
      <c r="BH6022" s="2"/>
      <c r="BI6022" s="2"/>
      <c r="BJ6022" s="2"/>
      <c r="BK6022" s="2"/>
      <c r="BL6022" s="55"/>
      <c r="BM6022" s="48"/>
      <c r="BN6022" s="48"/>
      <c r="BO6022" s="48"/>
      <c r="BP6022" s="48"/>
      <c r="BQ6022" s="117"/>
      <c r="BR6022" s="2"/>
      <c r="BS6022" s="2"/>
      <c r="BT6022" s="2"/>
      <c r="BU6022" s="2"/>
      <c r="BV6022" s="55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18" t="s">
        <v>5</v>
      </c>
      <c r="H6023" s="3">
        <v>2024</v>
      </c>
      <c r="I6023" s="20" t="s">
        <v>288</v>
      </c>
      <c r="J6023" s="184" t="s">
        <v>345</v>
      </c>
      <c r="K6023" s="184" t="s">
        <v>318</v>
      </c>
      <c r="L6023" s="187">
        <f t="shared" si="203"/>
        <v>0</v>
      </c>
      <c r="M6023" s="187">
        <f t="shared" si="204"/>
        <v>0</v>
      </c>
      <c r="N6023" s="186"/>
      <c r="O6023" s="34"/>
      <c r="P6023" s="33"/>
      <c r="Q6023" s="33"/>
      <c r="R6023" s="33"/>
      <c r="S6023" s="42"/>
      <c r="T6023" s="3"/>
      <c r="U6023" s="2"/>
      <c r="V6023" s="2"/>
      <c r="W6023" s="2"/>
      <c r="X6023" s="55"/>
      <c r="Y6023" s="64"/>
      <c r="Z6023" s="62"/>
      <c r="AA6023" s="62"/>
      <c r="AB6023" s="62"/>
      <c r="AC6023" s="68"/>
      <c r="AD6023" s="3"/>
      <c r="AE6023" s="2"/>
      <c r="AF6023" s="2"/>
      <c r="AG6023" s="2"/>
      <c r="AH6023" s="55"/>
      <c r="AI6023" s="73"/>
      <c r="AJ6023" s="72"/>
      <c r="AK6023" s="72"/>
      <c r="AL6023" s="72"/>
      <c r="AM6023" s="80"/>
      <c r="AN6023" s="3"/>
      <c r="AO6023" s="2"/>
      <c r="AP6023" s="2"/>
      <c r="AQ6023" s="2"/>
      <c r="AR6023" s="55"/>
      <c r="AS6023" s="86"/>
      <c r="AT6023" s="85"/>
      <c r="AU6023" s="85"/>
      <c r="AV6023" s="85"/>
      <c r="AW6023" s="100"/>
      <c r="AX6023" s="3"/>
      <c r="AY6023" s="2"/>
      <c r="AZ6023" s="2"/>
      <c r="BA6023" s="2"/>
      <c r="BB6023" s="55"/>
      <c r="BC6023" s="106"/>
      <c r="BD6023" s="105"/>
      <c r="BE6023" s="105"/>
      <c r="BF6023" s="105"/>
      <c r="BG6023" s="109"/>
      <c r="BH6023" s="3"/>
      <c r="BI6023" s="2"/>
      <c r="BJ6023" s="2"/>
      <c r="BK6023" s="2"/>
      <c r="BL6023" s="55"/>
      <c r="BM6023" s="49"/>
      <c r="BN6023" s="48"/>
      <c r="BO6023" s="48"/>
      <c r="BP6023" s="48"/>
      <c r="BQ6023" s="117"/>
      <c r="BR6023" s="3"/>
      <c r="BS6023" s="2"/>
      <c r="BT6023" s="2"/>
      <c r="BU6023" s="2"/>
      <c r="BV6023" s="55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18" t="s">
        <v>5</v>
      </c>
      <c r="H6024" s="3">
        <v>2024</v>
      </c>
      <c r="I6024" s="20" t="s">
        <v>289</v>
      </c>
      <c r="J6024" s="184" t="s">
        <v>268</v>
      </c>
      <c r="K6024" s="184" t="s">
        <v>318</v>
      </c>
      <c r="L6024" s="187">
        <f t="shared" si="203"/>
        <v>0</v>
      </c>
      <c r="M6024" s="187">
        <f t="shared" si="204"/>
        <v>0</v>
      </c>
      <c r="N6024" s="186"/>
      <c r="O6024" s="33"/>
      <c r="P6024" s="33"/>
      <c r="Q6024" s="33"/>
      <c r="R6024" s="33"/>
      <c r="S6024" s="42"/>
      <c r="T6024" s="2"/>
      <c r="U6024" s="2"/>
      <c r="V6024" s="2"/>
      <c r="W6024" s="2"/>
      <c r="X6024" s="55"/>
      <c r="Y6024" s="62"/>
      <c r="Z6024" s="62"/>
      <c r="AA6024" s="62"/>
      <c r="AB6024" s="62"/>
      <c r="AC6024" s="68"/>
      <c r="AD6024" s="2"/>
      <c r="AE6024" s="2"/>
      <c r="AF6024" s="2"/>
      <c r="AG6024" s="2"/>
      <c r="AH6024" s="55"/>
      <c r="AI6024" s="72"/>
      <c r="AJ6024" s="72"/>
      <c r="AK6024" s="72"/>
      <c r="AL6024" s="72"/>
      <c r="AM6024" s="80"/>
      <c r="AN6024" s="2"/>
      <c r="AO6024" s="2"/>
      <c r="AP6024" s="2"/>
      <c r="AQ6024" s="2"/>
      <c r="AR6024" s="55"/>
      <c r="AS6024" s="85"/>
      <c r="AT6024" s="85"/>
      <c r="AU6024" s="85"/>
      <c r="AV6024" s="85"/>
      <c r="AW6024" s="100"/>
      <c r="AX6024" s="2"/>
      <c r="AY6024" s="2"/>
      <c r="AZ6024" s="2"/>
      <c r="BA6024" s="2"/>
      <c r="BB6024" s="55"/>
      <c r="BC6024" s="105"/>
      <c r="BD6024" s="105"/>
      <c r="BE6024" s="105"/>
      <c r="BF6024" s="105"/>
      <c r="BG6024" s="109"/>
      <c r="BH6024" s="2"/>
      <c r="BI6024" s="2"/>
      <c r="BJ6024" s="2"/>
      <c r="BK6024" s="2"/>
      <c r="BL6024" s="55"/>
      <c r="BM6024" s="48"/>
      <c r="BN6024" s="48"/>
      <c r="BO6024" s="48"/>
      <c r="BP6024" s="48"/>
      <c r="BQ6024" s="117"/>
      <c r="BR6024" s="2"/>
      <c r="BS6024" s="2"/>
      <c r="BT6024" s="2"/>
      <c r="BU6024" s="2"/>
      <c r="BV6024" s="55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18" t="s">
        <v>5</v>
      </c>
      <c r="H6025" s="3">
        <v>2024</v>
      </c>
      <c r="I6025" s="20" t="s">
        <v>289</v>
      </c>
      <c r="J6025" s="184" t="s">
        <v>292</v>
      </c>
      <c r="K6025" s="184" t="s">
        <v>318</v>
      </c>
      <c r="L6025" s="187">
        <f t="shared" si="203"/>
        <v>0</v>
      </c>
      <c r="M6025" s="187">
        <f t="shared" si="204"/>
        <v>0</v>
      </c>
      <c r="N6025" s="186"/>
      <c r="O6025" s="33"/>
      <c r="P6025" s="33"/>
      <c r="Q6025" s="33"/>
      <c r="R6025" s="33"/>
      <c r="S6025" s="42"/>
      <c r="T6025" s="2"/>
      <c r="U6025" s="2"/>
      <c r="V6025" s="2"/>
      <c r="W6025" s="2"/>
      <c r="X6025" s="55"/>
      <c r="Y6025" s="62"/>
      <c r="Z6025" s="62"/>
      <c r="AA6025" s="62"/>
      <c r="AB6025" s="62"/>
      <c r="AC6025" s="68"/>
      <c r="AD6025" s="2"/>
      <c r="AE6025" s="2"/>
      <c r="AF6025" s="2"/>
      <c r="AG6025" s="2"/>
      <c r="AH6025" s="55"/>
      <c r="AI6025" s="72"/>
      <c r="AJ6025" s="72"/>
      <c r="AK6025" s="72"/>
      <c r="AL6025" s="72"/>
      <c r="AM6025" s="80"/>
      <c r="AN6025" s="2"/>
      <c r="AO6025" s="2"/>
      <c r="AP6025" s="2"/>
      <c r="AQ6025" s="2"/>
      <c r="AR6025" s="55"/>
      <c r="AS6025" s="85"/>
      <c r="AT6025" s="85"/>
      <c r="AU6025" s="85"/>
      <c r="AV6025" s="85"/>
      <c r="AW6025" s="100"/>
      <c r="AX6025" s="2"/>
      <c r="AY6025" s="2"/>
      <c r="AZ6025" s="2"/>
      <c r="BA6025" s="2"/>
      <c r="BB6025" s="55"/>
      <c r="BC6025" s="105"/>
      <c r="BD6025" s="105"/>
      <c r="BE6025" s="105"/>
      <c r="BF6025" s="105"/>
      <c r="BG6025" s="109"/>
      <c r="BH6025" s="2"/>
      <c r="BI6025" s="2"/>
      <c r="BJ6025" s="2"/>
      <c r="BK6025" s="2"/>
      <c r="BL6025" s="55"/>
      <c r="BM6025" s="48"/>
      <c r="BN6025" s="48"/>
      <c r="BO6025" s="48"/>
      <c r="BP6025" s="48"/>
      <c r="BQ6025" s="117"/>
      <c r="BR6025" s="2"/>
      <c r="BS6025" s="2"/>
      <c r="BT6025" s="2"/>
      <c r="BU6025" s="2"/>
      <c r="BV6025" s="55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18" t="s">
        <v>5</v>
      </c>
      <c r="H6026" s="3">
        <v>2024</v>
      </c>
      <c r="I6026" s="20" t="s">
        <v>285</v>
      </c>
      <c r="J6026" s="184" t="s">
        <v>293</v>
      </c>
      <c r="K6026" s="184" t="s">
        <v>318</v>
      </c>
      <c r="L6026" s="187">
        <f t="shared" si="203"/>
        <v>0</v>
      </c>
      <c r="M6026" s="187">
        <f t="shared" si="204"/>
        <v>0</v>
      </c>
      <c r="N6026" s="186"/>
      <c r="O6026" s="33"/>
      <c r="P6026" s="33"/>
      <c r="Q6026" s="33"/>
      <c r="R6026" s="34"/>
      <c r="S6026" s="41"/>
      <c r="T6026" s="2"/>
      <c r="U6026" s="2"/>
      <c r="V6026" s="2"/>
      <c r="W6026" s="3"/>
      <c r="X6026" s="56"/>
      <c r="Y6026" s="62"/>
      <c r="Z6026" s="62"/>
      <c r="AA6026" s="62"/>
      <c r="AB6026" s="64"/>
      <c r="AC6026" s="69"/>
      <c r="AD6026" s="2"/>
      <c r="AE6026" s="2"/>
      <c r="AF6026" s="2"/>
      <c r="AG6026" s="3"/>
      <c r="AH6026" s="56"/>
      <c r="AI6026" s="72"/>
      <c r="AJ6026" s="72"/>
      <c r="AK6026" s="72"/>
      <c r="AL6026" s="73"/>
      <c r="AM6026" s="81"/>
      <c r="AN6026" s="2"/>
      <c r="AO6026" s="2"/>
      <c r="AP6026" s="2"/>
      <c r="AQ6026" s="3"/>
      <c r="AR6026" s="56"/>
      <c r="AS6026" s="85"/>
      <c r="AT6026" s="85"/>
      <c r="AU6026" s="85"/>
      <c r="AV6026" s="86"/>
      <c r="AW6026" s="101"/>
      <c r="AX6026" s="2"/>
      <c r="AY6026" s="2"/>
      <c r="AZ6026" s="2"/>
      <c r="BA6026" s="3"/>
      <c r="BB6026" s="56"/>
      <c r="BC6026" s="105"/>
      <c r="BD6026" s="105"/>
      <c r="BE6026" s="105"/>
      <c r="BF6026" s="106"/>
      <c r="BG6026" s="110"/>
      <c r="BH6026" s="2"/>
      <c r="BI6026" s="2"/>
      <c r="BJ6026" s="2"/>
      <c r="BK6026" s="3"/>
      <c r="BL6026" s="56"/>
      <c r="BM6026" s="48"/>
      <c r="BN6026" s="48"/>
      <c r="BO6026" s="48"/>
      <c r="BP6026" s="49"/>
      <c r="BQ6026" s="118"/>
      <c r="BR6026" s="2"/>
      <c r="BS6026" s="2"/>
      <c r="BT6026" s="2"/>
      <c r="BU6026" s="3"/>
      <c r="BV6026" s="56"/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18" t="s">
        <v>5</v>
      </c>
      <c r="H6027" s="3">
        <v>2024</v>
      </c>
      <c r="I6027" s="20" t="s">
        <v>287</v>
      </c>
      <c r="J6027" s="184" t="s">
        <v>269</v>
      </c>
      <c r="K6027" s="184" t="s">
        <v>320</v>
      </c>
      <c r="L6027" s="187">
        <f t="shared" si="203"/>
        <v>0</v>
      </c>
      <c r="M6027" s="187">
        <f t="shared" si="204"/>
        <v>0</v>
      </c>
      <c r="N6027" s="186"/>
      <c r="O6027" s="33"/>
      <c r="P6027" s="33"/>
      <c r="Q6027" s="33"/>
      <c r="R6027" s="33"/>
      <c r="S6027" s="42"/>
      <c r="T6027" s="2"/>
      <c r="U6027" s="2"/>
      <c r="V6027" s="2"/>
      <c r="W6027" s="2"/>
      <c r="X6027" s="55"/>
      <c r="Y6027" s="62"/>
      <c r="Z6027" s="62"/>
      <c r="AA6027" s="62"/>
      <c r="AB6027" s="64"/>
      <c r="AC6027" s="68"/>
      <c r="AD6027" s="2"/>
      <c r="AE6027" s="2"/>
      <c r="AF6027" s="2"/>
      <c r="AG6027" s="2"/>
      <c r="AH6027" s="55"/>
      <c r="AI6027" s="72"/>
      <c r="AJ6027" s="72"/>
      <c r="AK6027" s="72"/>
      <c r="AL6027" s="72"/>
      <c r="AM6027" s="80"/>
      <c r="AN6027" s="2"/>
      <c r="AO6027" s="2"/>
      <c r="AP6027" s="2"/>
      <c r="AQ6027" s="2"/>
      <c r="AR6027" s="55"/>
      <c r="AS6027" s="85"/>
      <c r="AT6027" s="85"/>
      <c r="AU6027" s="85"/>
      <c r="AV6027" s="85"/>
      <c r="AW6027" s="100"/>
      <c r="AX6027" s="2"/>
      <c r="AY6027" s="2"/>
      <c r="AZ6027" s="2"/>
      <c r="BA6027" s="2"/>
      <c r="BB6027" s="55"/>
      <c r="BC6027" s="105"/>
      <c r="BD6027" s="105"/>
      <c r="BE6027" s="105"/>
      <c r="BF6027" s="105"/>
      <c r="BG6027" s="109"/>
      <c r="BH6027" s="2"/>
      <c r="BI6027" s="2"/>
      <c r="BJ6027" s="2"/>
      <c r="BK6027" s="2"/>
      <c r="BL6027" s="55"/>
      <c r="BM6027" s="48"/>
      <c r="BN6027" s="48"/>
      <c r="BO6027" s="48"/>
      <c r="BP6027" s="48"/>
      <c r="BQ6027" s="117"/>
      <c r="BR6027" s="2"/>
      <c r="BS6027" s="2"/>
      <c r="BT6027" s="2"/>
      <c r="BU6027" s="2"/>
      <c r="BV6027" s="55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18" t="s">
        <v>5</v>
      </c>
      <c r="H6028" s="3">
        <v>2024</v>
      </c>
      <c r="I6028" s="20" t="s">
        <v>287</v>
      </c>
      <c r="J6028" s="184" t="s">
        <v>270</v>
      </c>
      <c r="K6028" s="184" t="s">
        <v>320</v>
      </c>
      <c r="L6028" s="187">
        <f t="shared" si="203"/>
        <v>0</v>
      </c>
      <c r="M6028" s="187">
        <f t="shared" si="204"/>
        <v>0</v>
      </c>
      <c r="N6028" s="186"/>
      <c r="O6028" s="33"/>
      <c r="P6028" s="33"/>
      <c r="Q6028" s="33"/>
      <c r="R6028" s="33"/>
      <c r="S6028" s="42"/>
      <c r="T6028" s="2"/>
      <c r="U6028" s="2"/>
      <c r="V6028" s="2"/>
      <c r="W6028" s="2"/>
      <c r="X6028" s="55"/>
      <c r="Y6028" s="62"/>
      <c r="Z6028" s="62"/>
      <c r="AA6028" s="62"/>
      <c r="AB6028" s="62"/>
      <c r="AC6028" s="68"/>
      <c r="AD6028" s="2"/>
      <c r="AE6028" s="2"/>
      <c r="AF6028" s="2"/>
      <c r="AG6028" s="2"/>
      <c r="AH6028" s="55"/>
      <c r="AI6028" s="72"/>
      <c r="AJ6028" s="72"/>
      <c r="AK6028" s="72"/>
      <c r="AL6028" s="72"/>
      <c r="AM6028" s="80"/>
      <c r="AN6028" s="2"/>
      <c r="AO6028" s="2"/>
      <c r="AP6028" s="2"/>
      <c r="AQ6028" s="2"/>
      <c r="AR6028" s="55"/>
      <c r="AS6028" s="85"/>
      <c r="AT6028" s="85"/>
      <c r="AU6028" s="85"/>
      <c r="AV6028" s="85"/>
      <c r="AW6028" s="100"/>
      <c r="AX6028" s="2"/>
      <c r="AY6028" s="2"/>
      <c r="AZ6028" s="2"/>
      <c r="BA6028" s="2"/>
      <c r="BB6028" s="55"/>
      <c r="BC6028" s="105"/>
      <c r="BD6028" s="105"/>
      <c r="BE6028" s="105"/>
      <c r="BF6028" s="105"/>
      <c r="BG6028" s="109"/>
      <c r="BH6028" s="2"/>
      <c r="BI6028" s="2"/>
      <c r="BJ6028" s="2"/>
      <c r="BK6028" s="2"/>
      <c r="BL6028" s="55"/>
      <c r="BM6028" s="48"/>
      <c r="BN6028" s="48"/>
      <c r="BO6028" s="48"/>
      <c r="BP6028" s="48"/>
      <c r="BQ6028" s="117"/>
      <c r="BR6028" s="2"/>
      <c r="BS6028" s="2"/>
      <c r="BT6028" s="2"/>
      <c r="BU6028" s="2"/>
      <c r="BV6028" s="55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18" t="s">
        <v>5</v>
      </c>
      <c r="H6029" s="3">
        <v>2024</v>
      </c>
      <c r="I6029" s="20" t="s">
        <v>290</v>
      </c>
      <c r="J6029" s="184" t="s">
        <v>271</v>
      </c>
      <c r="K6029" s="184" t="s">
        <v>321</v>
      </c>
      <c r="L6029" s="187">
        <f t="shared" si="203"/>
        <v>0</v>
      </c>
      <c r="M6029" s="187">
        <f t="shared" si="204"/>
        <v>0</v>
      </c>
      <c r="N6029" s="186"/>
      <c r="O6029" s="33"/>
      <c r="P6029" s="33"/>
      <c r="Q6029" s="33"/>
      <c r="R6029" s="33"/>
      <c r="S6029" s="42"/>
      <c r="T6029" s="2"/>
      <c r="U6029" s="2"/>
      <c r="V6029" s="2"/>
      <c r="W6029" s="2"/>
      <c r="X6029" s="55"/>
      <c r="Y6029" s="62"/>
      <c r="Z6029" s="62"/>
      <c r="AA6029" s="62"/>
      <c r="AB6029" s="62"/>
      <c r="AC6029" s="68"/>
      <c r="AD6029" s="2"/>
      <c r="AE6029" s="2"/>
      <c r="AF6029" s="2"/>
      <c r="AG6029" s="2"/>
      <c r="AH6029" s="55"/>
      <c r="AI6029" s="72"/>
      <c r="AJ6029" s="72"/>
      <c r="AK6029" s="72"/>
      <c r="AL6029" s="72"/>
      <c r="AM6029" s="80"/>
      <c r="AN6029" s="2"/>
      <c r="AO6029" s="2"/>
      <c r="AP6029" s="2"/>
      <c r="AQ6029" s="2"/>
      <c r="AR6029" s="55"/>
      <c r="AS6029" s="85"/>
      <c r="AT6029" s="85"/>
      <c r="AU6029" s="85"/>
      <c r="AV6029" s="85"/>
      <c r="AW6029" s="100"/>
      <c r="AX6029" s="2"/>
      <c r="AY6029" s="2"/>
      <c r="AZ6029" s="2"/>
      <c r="BA6029" s="2"/>
      <c r="BB6029" s="55"/>
      <c r="BC6029" s="105"/>
      <c r="BD6029" s="105"/>
      <c r="BE6029" s="105"/>
      <c r="BF6029" s="105"/>
      <c r="BG6029" s="109"/>
      <c r="BH6029" s="2"/>
      <c r="BI6029" s="2"/>
      <c r="BJ6029" s="2"/>
      <c r="BK6029" s="2"/>
      <c r="BL6029" s="55"/>
      <c r="BM6029" s="48"/>
      <c r="BN6029" s="48"/>
      <c r="BO6029" s="48"/>
      <c r="BP6029" s="48"/>
      <c r="BQ6029" s="117"/>
      <c r="BR6029" s="2"/>
      <c r="BS6029" s="2"/>
      <c r="BT6029" s="2"/>
      <c r="BU6029" s="2"/>
      <c r="BV6029" s="55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18" t="s">
        <v>5</v>
      </c>
      <c r="H6030" s="3">
        <v>2024</v>
      </c>
      <c r="I6030" s="20" t="s">
        <v>284</v>
      </c>
      <c r="J6030" s="184" t="s">
        <v>294</v>
      </c>
      <c r="K6030" s="184" t="s">
        <v>320</v>
      </c>
      <c r="L6030" s="187">
        <f t="shared" si="203"/>
        <v>0</v>
      </c>
      <c r="M6030" s="187">
        <f t="shared" si="204"/>
        <v>0</v>
      </c>
      <c r="N6030" s="186"/>
      <c r="O6030" s="33"/>
      <c r="P6030" s="33"/>
      <c r="Q6030" s="33"/>
      <c r="R6030" s="33"/>
      <c r="S6030" s="42"/>
      <c r="T6030" s="2"/>
      <c r="U6030" s="2"/>
      <c r="V6030" s="2"/>
      <c r="W6030" s="2"/>
      <c r="X6030" s="55"/>
      <c r="Y6030" s="62"/>
      <c r="Z6030" s="62"/>
      <c r="AA6030" s="62"/>
      <c r="AB6030" s="62"/>
      <c r="AC6030" s="68"/>
      <c r="AD6030" s="2"/>
      <c r="AE6030" s="2"/>
      <c r="AF6030" s="2"/>
      <c r="AG6030" s="2"/>
      <c r="AH6030" s="55"/>
      <c r="AI6030" s="72"/>
      <c r="AJ6030" s="72"/>
      <c r="AK6030" s="72"/>
      <c r="AL6030" s="72"/>
      <c r="AM6030" s="80"/>
      <c r="AN6030" s="2"/>
      <c r="AO6030" s="2"/>
      <c r="AP6030" s="2"/>
      <c r="AQ6030" s="2"/>
      <c r="AR6030" s="55"/>
      <c r="AS6030" s="88"/>
      <c r="AT6030" s="85"/>
      <c r="AU6030" s="85"/>
      <c r="AV6030" s="85"/>
      <c r="AW6030" s="100"/>
      <c r="AX6030" s="2"/>
      <c r="AY6030" s="2"/>
      <c r="AZ6030" s="2"/>
      <c r="BA6030" s="2"/>
      <c r="BB6030" s="55"/>
      <c r="BC6030" s="105"/>
      <c r="BD6030" s="105"/>
      <c r="BE6030" s="105"/>
      <c r="BF6030" s="105"/>
      <c r="BG6030" s="109"/>
      <c r="BH6030" s="2"/>
      <c r="BI6030" s="2"/>
      <c r="BJ6030" s="2"/>
      <c r="BK6030" s="2"/>
      <c r="BL6030" s="55"/>
      <c r="BM6030" s="48"/>
      <c r="BN6030" s="48"/>
      <c r="BO6030" s="48"/>
      <c r="BP6030" s="48"/>
      <c r="BQ6030" s="117"/>
      <c r="BR6030" s="2"/>
      <c r="BS6030" s="2"/>
      <c r="BT6030" s="2"/>
      <c r="BU6030" s="2"/>
      <c r="BV6030" s="55"/>
    </row>
    <row r="6031" spans="1:74" ht="28.8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18" t="s">
        <v>5</v>
      </c>
      <c r="H6031" s="3">
        <v>2024</v>
      </c>
      <c r="I6031" s="20" t="s">
        <v>284</v>
      </c>
      <c r="J6031" s="184" t="s">
        <v>346</v>
      </c>
      <c r="K6031" s="184" t="s">
        <v>320</v>
      </c>
      <c r="L6031" s="187">
        <f t="shared" si="203"/>
        <v>1</v>
      </c>
      <c r="M6031" s="187">
        <f t="shared" si="204"/>
        <v>102.4</v>
      </c>
      <c r="N6031" s="186" t="s">
        <v>1437</v>
      </c>
      <c r="O6031" s="33"/>
      <c r="P6031" s="33"/>
      <c r="Q6031" s="33"/>
      <c r="R6031" s="33"/>
      <c r="S6031" s="42"/>
      <c r="T6031" s="2"/>
      <c r="U6031" s="2"/>
      <c r="V6031" s="2"/>
      <c r="W6031" s="2"/>
      <c r="X6031" s="55"/>
      <c r="Y6031" s="62"/>
      <c r="Z6031" s="62"/>
      <c r="AA6031" s="62"/>
      <c r="AB6031" s="62"/>
      <c r="AC6031" s="68"/>
      <c r="AD6031" s="2"/>
      <c r="AE6031" s="30"/>
      <c r="AF6031" s="2"/>
      <c r="AG6031" s="2"/>
      <c r="AH6031" s="55"/>
      <c r="AI6031" s="72"/>
      <c r="AJ6031" s="72"/>
      <c r="AK6031" s="72"/>
      <c r="AL6031" s="72"/>
      <c r="AM6031" s="80"/>
      <c r="AN6031" s="2"/>
      <c r="AO6031" s="2"/>
      <c r="AP6031" s="2"/>
      <c r="AQ6031" s="2"/>
      <c r="AR6031" s="55"/>
      <c r="AS6031" s="85"/>
      <c r="AT6031" s="85"/>
      <c r="AU6031" s="85"/>
      <c r="AV6031" s="85"/>
      <c r="AW6031" s="100"/>
      <c r="AX6031" s="2"/>
      <c r="AY6031" s="2"/>
      <c r="AZ6031" s="2"/>
      <c r="BA6031" s="2"/>
      <c r="BB6031" s="55"/>
      <c r="BC6031" s="105"/>
      <c r="BD6031" s="105"/>
      <c r="BE6031" s="105"/>
      <c r="BF6031" s="105"/>
      <c r="BG6031" s="109"/>
      <c r="BH6031" s="2"/>
      <c r="BI6031" s="2"/>
      <c r="BJ6031" s="2"/>
      <c r="BK6031" s="2"/>
      <c r="BL6031" s="55"/>
      <c r="BM6031" s="48" t="s">
        <v>515</v>
      </c>
      <c r="BN6031" s="48"/>
      <c r="BO6031" s="48"/>
      <c r="BP6031" s="48">
        <v>1</v>
      </c>
      <c r="BQ6031" s="117">
        <v>102.4</v>
      </c>
      <c r="BR6031" s="2"/>
      <c r="BS6031" s="2"/>
      <c r="BT6031" s="2"/>
      <c r="BU6031" s="2"/>
      <c r="BV6031" s="55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18" t="s">
        <v>5</v>
      </c>
      <c r="H6032" s="3">
        <v>2024</v>
      </c>
      <c r="I6032" s="20" t="s">
        <v>284</v>
      </c>
      <c r="J6032" s="184" t="s">
        <v>295</v>
      </c>
      <c r="K6032" s="184" t="s">
        <v>320</v>
      </c>
      <c r="L6032" s="187">
        <f t="shared" si="203"/>
        <v>0</v>
      </c>
      <c r="M6032" s="187">
        <f t="shared" si="204"/>
        <v>0</v>
      </c>
      <c r="N6032" s="186"/>
      <c r="O6032" s="33"/>
      <c r="P6032" s="33"/>
      <c r="Q6032" s="33"/>
      <c r="R6032" s="33"/>
      <c r="S6032" s="42"/>
      <c r="T6032" s="2"/>
      <c r="U6032" s="2"/>
      <c r="V6032" s="2"/>
      <c r="W6032" s="2"/>
      <c r="X6032" s="55"/>
      <c r="Y6032" s="62"/>
      <c r="Z6032" s="62"/>
      <c r="AA6032" s="62"/>
      <c r="AB6032" s="62"/>
      <c r="AC6032" s="68"/>
      <c r="AD6032" s="2"/>
      <c r="AE6032" s="2"/>
      <c r="AF6032" s="2"/>
      <c r="AG6032" s="2"/>
      <c r="AH6032" s="55"/>
      <c r="AI6032" s="72"/>
      <c r="AJ6032" s="72"/>
      <c r="AK6032" s="72"/>
      <c r="AL6032" s="72"/>
      <c r="AM6032" s="80"/>
      <c r="AN6032" s="2"/>
      <c r="AO6032" s="2"/>
      <c r="AP6032" s="2"/>
      <c r="AQ6032" s="2"/>
      <c r="AR6032" s="55"/>
      <c r="AS6032" s="85"/>
      <c r="AT6032" s="85"/>
      <c r="AU6032" s="85"/>
      <c r="AV6032" s="85"/>
      <c r="AW6032" s="100"/>
      <c r="AX6032" s="2"/>
      <c r="AY6032" s="2"/>
      <c r="AZ6032" s="2"/>
      <c r="BA6032" s="2"/>
      <c r="BB6032" s="55"/>
      <c r="BC6032" s="105"/>
      <c r="BD6032" s="105"/>
      <c r="BE6032" s="105"/>
      <c r="BF6032" s="105"/>
      <c r="BG6032" s="109"/>
      <c r="BH6032" s="2"/>
      <c r="BI6032" s="2"/>
      <c r="BJ6032" s="2"/>
      <c r="BK6032" s="2"/>
      <c r="BL6032" s="55"/>
      <c r="BM6032" s="48"/>
      <c r="BN6032" s="48"/>
      <c r="BO6032" s="48"/>
      <c r="BP6032" s="48"/>
      <c r="BQ6032" s="117"/>
      <c r="BR6032" s="2"/>
      <c r="BS6032" s="2"/>
      <c r="BT6032" s="2"/>
      <c r="BU6032" s="2"/>
      <c r="BV6032" s="55"/>
    </row>
    <row r="6033" spans="1:74" ht="28.8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18" t="s">
        <v>5</v>
      </c>
      <c r="H6033" s="3">
        <v>2024</v>
      </c>
      <c r="I6033" s="20" t="s">
        <v>290</v>
      </c>
      <c r="J6033" s="184" t="s">
        <v>299</v>
      </c>
      <c r="K6033" s="184" t="s">
        <v>318</v>
      </c>
      <c r="L6033" s="187">
        <f t="shared" si="203"/>
        <v>0</v>
      </c>
      <c r="M6033" s="187">
        <f t="shared" si="204"/>
        <v>0</v>
      </c>
      <c r="N6033" s="186"/>
      <c r="O6033" s="33"/>
      <c r="P6033" s="33"/>
      <c r="Q6033" s="33"/>
      <c r="R6033" s="33"/>
      <c r="S6033" s="42"/>
      <c r="T6033" s="2"/>
      <c r="U6033" s="2"/>
      <c r="V6033" s="2"/>
      <c r="W6033" s="2"/>
      <c r="X6033" s="55"/>
      <c r="Y6033" s="62"/>
      <c r="Z6033" s="62"/>
      <c r="AA6033" s="62"/>
      <c r="AB6033" s="62"/>
      <c r="AC6033" s="68"/>
      <c r="AD6033" s="2"/>
      <c r="AE6033" s="2"/>
      <c r="AF6033" s="2"/>
      <c r="AG6033" s="2"/>
      <c r="AH6033" s="55"/>
      <c r="AI6033" s="72"/>
      <c r="AJ6033" s="72"/>
      <c r="AK6033" s="72"/>
      <c r="AL6033" s="72"/>
      <c r="AM6033" s="80"/>
      <c r="AN6033" s="2"/>
      <c r="AO6033" s="2"/>
      <c r="AP6033" s="2"/>
      <c r="AQ6033" s="2"/>
      <c r="AR6033" s="55"/>
      <c r="AS6033" s="85"/>
      <c r="AT6033" s="85"/>
      <c r="AU6033" s="85"/>
      <c r="AV6033" s="85"/>
      <c r="AW6033" s="100"/>
      <c r="AX6033" s="2"/>
      <c r="AY6033" s="2"/>
      <c r="AZ6033" s="2"/>
      <c r="BA6033" s="2"/>
      <c r="BB6033" s="55"/>
      <c r="BC6033" s="105"/>
      <c r="BD6033" s="105"/>
      <c r="BE6033" s="105"/>
      <c r="BF6033" s="105"/>
      <c r="BG6033" s="109"/>
      <c r="BH6033" s="2"/>
      <c r="BI6033" s="2"/>
      <c r="BJ6033" s="2"/>
      <c r="BK6033" s="2"/>
      <c r="BL6033" s="55"/>
      <c r="BM6033" s="48"/>
      <c r="BN6033" s="48"/>
      <c r="BO6033" s="48"/>
      <c r="BP6033" s="48"/>
      <c r="BQ6033" s="117"/>
      <c r="BR6033" s="2"/>
      <c r="BS6033" s="2"/>
      <c r="BT6033" s="2"/>
      <c r="BU6033" s="2"/>
      <c r="BV6033" s="55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18" t="s">
        <v>5</v>
      </c>
      <c r="H6034" s="3">
        <v>2024</v>
      </c>
      <c r="I6034" s="20" t="s">
        <v>315</v>
      </c>
      <c r="J6034" s="184" t="s">
        <v>347</v>
      </c>
      <c r="K6034" s="184" t="s">
        <v>320</v>
      </c>
      <c r="L6034" s="187">
        <f t="shared" si="203"/>
        <v>0</v>
      </c>
      <c r="M6034" s="187">
        <f t="shared" si="204"/>
        <v>0</v>
      </c>
      <c r="N6034" s="186"/>
      <c r="O6034" s="33"/>
      <c r="P6034" s="33"/>
      <c r="Q6034" s="33"/>
      <c r="R6034" s="33"/>
      <c r="S6034" s="42"/>
      <c r="T6034" s="2"/>
      <c r="U6034" s="2"/>
      <c r="V6034" s="2"/>
      <c r="W6034" s="2"/>
      <c r="X6034" s="55"/>
      <c r="Y6034" s="62"/>
      <c r="Z6034" s="62"/>
      <c r="AA6034" s="62"/>
      <c r="AB6034" s="62"/>
      <c r="AC6034" s="68"/>
      <c r="AD6034" s="2"/>
      <c r="AE6034" s="2"/>
      <c r="AF6034" s="2"/>
      <c r="AG6034" s="2"/>
      <c r="AH6034" s="55"/>
      <c r="AI6034" s="72"/>
      <c r="AJ6034" s="72"/>
      <c r="AK6034" s="72"/>
      <c r="AL6034" s="72"/>
      <c r="AM6034" s="80"/>
      <c r="AN6034" s="2"/>
      <c r="AO6034" s="2"/>
      <c r="AP6034" s="2"/>
      <c r="AQ6034" s="2"/>
      <c r="AR6034" s="55"/>
      <c r="AS6034" s="85"/>
      <c r="AT6034" s="85"/>
      <c r="AU6034" s="85"/>
      <c r="AV6034" s="85"/>
      <c r="AW6034" s="100"/>
      <c r="AX6034" s="2"/>
      <c r="AY6034" s="2"/>
      <c r="AZ6034" s="2"/>
      <c r="BA6034" s="2"/>
      <c r="BB6034" s="55"/>
      <c r="BC6034" s="105"/>
      <c r="BD6034" s="105"/>
      <c r="BE6034" s="105"/>
      <c r="BF6034" s="105"/>
      <c r="BG6034" s="109"/>
      <c r="BH6034" s="2"/>
      <c r="BI6034" s="2"/>
      <c r="BJ6034" s="2"/>
      <c r="BK6034" s="2"/>
      <c r="BL6034" s="55"/>
      <c r="BM6034" s="48"/>
      <c r="BN6034" s="48"/>
      <c r="BO6034" s="48"/>
      <c r="BP6034" s="48"/>
      <c r="BQ6034" s="117"/>
      <c r="BR6034" s="2"/>
      <c r="BS6034" s="2"/>
      <c r="BT6034" s="2"/>
      <c r="BU6034" s="2"/>
      <c r="BV6034" s="55"/>
    </row>
    <row r="6035" spans="1:74" ht="28.8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18" t="s">
        <v>5</v>
      </c>
      <c r="H6035" s="3">
        <v>2024</v>
      </c>
      <c r="I6035" s="20" t="s">
        <v>315</v>
      </c>
      <c r="J6035" s="184" t="s">
        <v>296</v>
      </c>
      <c r="K6035" s="184" t="s">
        <v>321</v>
      </c>
      <c r="L6035" s="187">
        <f t="shared" si="203"/>
        <v>0</v>
      </c>
      <c r="M6035" s="187">
        <f t="shared" si="204"/>
        <v>0</v>
      </c>
      <c r="N6035" s="186"/>
      <c r="O6035" s="33"/>
      <c r="P6035" s="33"/>
      <c r="Q6035" s="33"/>
      <c r="R6035" s="33"/>
      <c r="S6035" s="42"/>
      <c r="T6035" s="2"/>
      <c r="U6035" s="2"/>
      <c r="V6035" s="2"/>
      <c r="W6035" s="2"/>
      <c r="X6035" s="55"/>
      <c r="Y6035" s="62"/>
      <c r="Z6035" s="62"/>
      <c r="AA6035" s="62"/>
      <c r="AB6035" s="62"/>
      <c r="AC6035" s="68"/>
      <c r="AD6035" s="2"/>
      <c r="AE6035" s="2"/>
      <c r="AF6035" s="2"/>
      <c r="AG6035" s="2"/>
      <c r="AH6035" s="55"/>
      <c r="AI6035" s="72"/>
      <c r="AJ6035" s="72"/>
      <c r="AK6035" s="72"/>
      <c r="AL6035" s="72"/>
      <c r="AM6035" s="80"/>
      <c r="AN6035" s="2"/>
      <c r="AO6035" s="2"/>
      <c r="AP6035" s="2"/>
      <c r="AQ6035" s="2"/>
      <c r="AR6035" s="55"/>
      <c r="AS6035" s="85"/>
      <c r="AT6035" s="85"/>
      <c r="AU6035" s="85"/>
      <c r="AV6035" s="85"/>
      <c r="AW6035" s="100"/>
      <c r="AX6035" s="2"/>
      <c r="AY6035" s="2"/>
      <c r="AZ6035" s="2"/>
      <c r="BA6035" s="2"/>
      <c r="BB6035" s="55"/>
      <c r="BC6035" s="105"/>
      <c r="BD6035" s="105"/>
      <c r="BE6035" s="105"/>
      <c r="BF6035" s="105"/>
      <c r="BG6035" s="109"/>
      <c r="BH6035" s="2"/>
      <c r="BI6035" s="2"/>
      <c r="BJ6035" s="2"/>
      <c r="BK6035" s="2"/>
      <c r="BL6035" s="55"/>
      <c r="BM6035" s="48"/>
      <c r="BN6035" s="48"/>
      <c r="BO6035" s="48"/>
      <c r="BP6035" s="48"/>
      <c r="BQ6035" s="117"/>
      <c r="BR6035" s="2"/>
      <c r="BS6035" s="2"/>
      <c r="BT6035" s="2"/>
      <c r="BU6035" s="2"/>
      <c r="BV6035" s="55"/>
    </row>
    <row r="6036" spans="1:74" ht="28.8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18" t="s">
        <v>5</v>
      </c>
      <c r="H6036" s="3">
        <v>2024</v>
      </c>
      <c r="I6036" s="20" t="s">
        <v>316</v>
      </c>
      <c r="J6036" s="184" t="s">
        <v>297</v>
      </c>
      <c r="K6036" s="184" t="s">
        <v>318</v>
      </c>
      <c r="L6036" s="187">
        <f t="shared" si="203"/>
        <v>0</v>
      </c>
      <c r="M6036" s="187">
        <f t="shared" si="204"/>
        <v>0</v>
      </c>
      <c r="N6036" s="186"/>
      <c r="O6036" s="33"/>
      <c r="P6036" s="33"/>
      <c r="Q6036" s="33"/>
      <c r="R6036" s="33"/>
      <c r="S6036" s="42"/>
      <c r="T6036" s="2"/>
      <c r="U6036" s="2"/>
      <c r="V6036" s="2"/>
      <c r="W6036" s="2"/>
      <c r="X6036" s="55"/>
      <c r="Y6036" s="62"/>
      <c r="Z6036" s="62"/>
      <c r="AA6036" s="62"/>
      <c r="AB6036" s="62"/>
      <c r="AC6036" s="68"/>
      <c r="AD6036" s="2"/>
      <c r="AE6036" s="2"/>
      <c r="AF6036" s="2"/>
      <c r="AG6036" s="2"/>
      <c r="AH6036" s="55"/>
      <c r="AI6036" s="72"/>
      <c r="AJ6036" s="72"/>
      <c r="AK6036" s="72"/>
      <c r="AL6036" s="72"/>
      <c r="AM6036" s="80"/>
      <c r="AN6036" s="2"/>
      <c r="AO6036" s="2"/>
      <c r="AP6036" s="2"/>
      <c r="AQ6036" s="2"/>
      <c r="AR6036" s="55"/>
      <c r="AS6036" s="85"/>
      <c r="AT6036" s="85"/>
      <c r="AU6036" s="85"/>
      <c r="AV6036" s="85"/>
      <c r="AW6036" s="100"/>
      <c r="AX6036" s="2"/>
      <c r="AY6036" s="2"/>
      <c r="AZ6036" s="2"/>
      <c r="BA6036" s="2"/>
      <c r="BB6036" s="55"/>
      <c r="BC6036" s="105"/>
      <c r="BD6036" s="105"/>
      <c r="BE6036" s="105"/>
      <c r="BF6036" s="105"/>
      <c r="BG6036" s="109"/>
      <c r="BH6036" s="2"/>
      <c r="BI6036" s="2"/>
      <c r="BJ6036" s="2"/>
      <c r="BK6036" s="2"/>
      <c r="BL6036" s="55"/>
      <c r="BM6036" s="48"/>
      <c r="BN6036" s="48"/>
      <c r="BO6036" s="48"/>
      <c r="BP6036" s="48"/>
      <c r="BQ6036" s="117"/>
      <c r="BR6036" s="2"/>
      <c r="BS6036" s="2"/>
      <c r="BT6036" s="2"/>
      <c r="BU6036" s="2"/>
      <c r="BV6036" s="55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18" t="s">
        <v>5</v>
      </c>
      <c r="H6037" s="3">
        <v>2024</v>
      </c>
      <c r="I6037" s="20" t="s">
        <v>316</v>
      </c>
      <c r="J6037" s="185" t="s">
        <v>348</v>
      </c>
      <c r="K6037" s="185" t="s">
        <v>320</v>
      </c>
      <c r="L6037" s="187">
        <f t="shared" si="203"/>
        <v>0</v>
      </c>
      <c r="M6037" s="187">
        <f t="shared" si="204"/>
        <v>0</v>
      </c>
      <c r="N6037" s="186"/>
      <c r="O6037" s="33"/>
      <c r="P6037" s="33"/>
      <c r="Q6037" s="33"/>
      <c r="R6037" s="33"/>
      <c r="S6037" s="42"/>
      <c r="T6037" s="2"/>
      <c r="U6037" s="2"/>
      <c r="V6037" s="2"/>
      <c r="W6037" s="2"/>
      <c r="X6037" s="55"/>
      <c r="Y6037" s="62"/>
      <c r="Z6037" s="62"/>
      <c r="AA6037" s="62"/>
      <c r="AB6037" s="62"/>
      <c r="AC6037" s="68"/>
      <c r="AD6037" s="2"/>
      <c r="AE6037" s="2"/>
      <c r="AF6037" s="2"/>
      <c r="AG6037" s="2"/>
      <c r="AH6037" s="55"/>
      <c r="AI6037" s="72"/>
      <c r="AJ6037" s="72"/>
      <c r="AK6037" s="72"/>
      <c r="AL6037" s="72"/>
      <c r="AM6037" s="80"/>
      <c r="AN6037" s="2"/>
      <c r="AO6037" s="2"/>
      <c r="AP6037" s="2"/>
      <c r="AQ6037" s="2"/>
      <c r="AR6037" s="55"/>
      <c r="AS6037" s="85"/>
      <c r="AT6037" s="85"/>
      <c r="AU6037" s="85"/>
      <c r="AV6037" s="85"/>
      <c r="AW6037" s="100"/>
      <c r="AX6037" s="2"/>
      <c r="AY6037" s="2"/>
      <c r="AZ6037" s="2"/>
      <c r="BA6037" s="2"/>
      <c r="BB6037" s="55"/>
      <c r="BC6037" s="105"/>
      <c r="BD6037" s="105"/>
      <c r="BE6037" s="105"/>
      <c r="BF6037" s="105"/>
      <c r="BG6037" s="109"/>
      <c r="BH6037" s="2"/>
      <c r="BI6037" s="2"/>
      <c r="BJ6037" s="2"/>
      <c r="BK6037" s="2"/>
      <c r="BL6037" s="55"/>
      <c r="BM6037" s="48"/>
      <c r="BN6037" s="48"/>
      <c r="BO6037" s="48"/>
      <c r="BP6037" s="48"/>
      <c r="BQ6037" s="117"/>
      <c r="BR6037" s="2"/>
      <c r="BS6037" s="2"/>
      <c r="BT6037" s="2"/>
      <c r="BU6037" s="2"/>
      <c r="BV6037" s="55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18" t="s">
        <v>5</v>
      </c>
      <c r="H6038" s="3">
        <v>2024</v>
      </c>
      <c r="I6038" s="20" t="s">
        <v>282</v>
      </c>
      <c r="J6038" s="184" t="s">
        <v>272</v>
      </c>
      <c r="K6038" s="184" t="s">
        <v>321</v>
      </c>
      <c r="L6038" s="187">
        <f t="shared" si="203"/>
        <v>0</v>
      </c>
      <c r="M6038" s="187">
        <f t="shared" si="204"/>
        <v>0</v>
      </c>
      <c r="N6038" s="186"/>
      <c r="O6038" s="33"/>
      <c r="P6038" s="33"/>
      <c r="Q6038" s="33"/>
      <c r="R6038" s="33"/>
      <c r="S6038" s="42"/>
      <c r="T6038" s="2"/>
      <c r="U6038" s="2"/>
      <c r="V6038" s="2"/>
      <c r="W6038" s="2"/>
      <c r="X6038" s="55"/>
      <c r="Y6038" s="62"/>
      <c r="Z6038" s="62"/>
      <c r="AA6038" s="62"/>
      <c r="AB6038" s="62"/>
      <c r="AC6038" s="68"/>
      <c r="AD6038" s="2"/>
      <c r="AE6038" s="2"/>
      <c r="AF6038" s="2"/>
      <c r="AG6038" s="2"/>
      <c r="AH6038" s="55"/>
      <c r="AI6038" s="72"/>
      <c r="AJ6038" s="72"/>
      <c r="AK6038" s="72"/>
      <c r="AL6038" s="72"/>
      <c r="AM6038" s="80"/>
      <c r="AN6038" s="2"/>
      <c r="AO6038" s="2"/>
      <c r="AP6038" s="2"/>
      <c r="AQ6038" s="2"/>
      <c r="AR6038" s="55"/>
      <c r="AS6038" s="85"/>
      <c r="AT6038" s="85"/>
      <c r="AU6038" s="85"/>
      <c r="AV6038" s="85"/>
      <c r="AW6038" s="100"/>
      <c r="AX6038" s="2"/>
      <c r="AY6038" s="2"/>
      <c r="AZ6038" s="2"/>
      <c r="BA6038" s="2"/>
      <c r="BB6038" s="55"/>
      <c r="BC6038" s="105"/>
      <c r="BD6038" s="105"/>
      <c r="BE6038" s="105"/>
      <c r="BF6038" s="105"/>
      <c r="BG6038" s="109"/>
      <c r="BH6038" s="2"/>
      <c r="BI6038" s="2"/>
      <c r="BJ6038" s="2"/>
      <c r="BK6038" s="2"/>
      <c r="BL6038" s="55"/>
      <c r="BM6038" s="48"/>
      <c r="BN6038" s="48"/>
      <c r="BO6038" s="48"/>
      <c r="BP6038" s="48"/>
      <c r="BQ6038" s="117"/>
      <c r="BR6038" s="2"/>
      <c r="BS6038" s="2"/>
      <c r="BT6038" s="2"/>
      <c r="BU6038" s="2"/>
      <c r="BV6038" s="55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18" t="s">
        <v>5</v>
      </c>
      <c r="H6039" s="3">
        <v>2024</v>
      </c>
      <c r="I6039" s="20" t="s">
        <v>282</v>
      </c>
      <c r="J6039" s="184" t="s">
        <v>273</v>
      </c>
      <c r="K6039" s="184" t="s">
        <v>321</v>
      </c>
      <c r="L6039" s="187">
        <f t="shared" si="203"/>
        <v>0.02</v>
      </c>
      <c r="M6039" s="187">
        <f t="shared" si="204"/>
        <v>53.613</v>
      </c>
      <c r="N6039" s="186" t="s">
        <v>1593</v>
      </c>
      <c r="O6039" s="33"/>
      <c r="P6039" s="33"/>
      <c r="Q6039" s="33" t="s">
        <v>357</v>
      </c>
      <c r="R6039" s="33">
        <v>1.2E-2</v>
      </c>
      <c r="S6039" s="42">
        <v>31.501000000000001</v>
      </c>
      <c r="T6039" s="2"/>
      <c r="U6039" s="2"/>
      <c r="V6039" s="2"/>
      <c r="W6039" s="2"/>
      <c r="X6039" s="55"/>
      <c r="Y6039" s="62"/>
      <c r="Z6039" s="62"/>
      <c r="AA6039" s="62"/>
      <c r="AB6039" s="62"/>
      <c r="AC6039" s="68"/>
      <c r="AD6039" s="2"/>
      <c r="AE6039" s="2"/>
      <c r="AF6039" s="2"/>
      <c r="AG6039" s="2"/>
      <c r="AH6039" s="55"/>
      <c r="AI6039" s="72"/>
      <c r="AJ6039" s="72"/>
      <c r="AK6039" s="72"/>
      <c r="AL6039" s="72"/>
      <c r="AM6039" s="80"/>
      <c r="AN6039" s="2"/>
      <c r="AO6039" s="2"/>
      <c r="AP6039" s="2"/>
      <c r="AQ6039" s="2"/>
      <c r="AR6039" s="55"/>
      <c r="AS6039" s="85"/>
      <c r="AT6039" s="85"/>
      <c r="AU6039" s="85"/>
      <c r="AV6039" s="85"/>
      <c r="AW6039" s="100"/>
      <c r="AX6039" s="2"/>
      <c r="AY6039" s="2"/>
      <c r="AZ6039" s="2" t="s">
        <v>780</v>
      </c>
      <c r="BA6039" s="2">
        <v>8.0000000000000002E-3</v>
      </c>
      <c r="BB6039" s="55">
        <v>22.111999999999998</v>
      </c>
      <c r="BC6039" s="105"/>
      <c r="BD6039" s="105"/>
      <c r="BE6039" s="105"/>
      <c r="BF6039" s="105"/>
      <c r="BG6039" s="109"/>
      <c r="BH6039" s="2"/>
      <c r="BI6039" s="2"/>
      <c r="BJ6039" s="2"/>
      <c r="BK6039" s="2"/>
      <c r="BL6039" s="55"/>
      <c r="BM6039" s="48"/>
      <c r="BN6039" s="48"/>
      <c r="BO6039" s="48"/>
      <c r="BP6039" s="48"/>
      <c r="BQ6039" s="117"/>
      <c r="BR6039" s="2"/>
      <c r="BS6039" s="2"/>
      <c r="BT6039" s="2"/>
      <c r="BU6039" s="2"/>
      <c r="BV6039" s="55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18" t="s">
        <v>5</v>
      </c>
      <c r="H6040" s="3">
        <v>2024</v>
      </c>
      <c r="I6040" s="20" t="s">
        <v>282</v>
      </c>
      <c r="J6040" s="184" t="s">
        <v>274</v>
      </c>
      <c r="K6040" s="184" t="s">
        <v>321</v>
      </c>
      <c r="L6040" s="187">
        <f t="shared" si="203"/>
        <v>0</v>
      </c>
      <c r="M6040" s="187">
        <f t="shared" si="204"/>
        <v>0</v>
      </c>
      <c r="N6040" s="186"/>
      <c r="O6040" s="33"/>
      <c r="P6040" s="33"/>
      <c r="Q6040" s="33"/>
      <c r="R6040" s="33"/>
      <c r="S6040" s="42"/>
      <c r="T6040" s="2"/>
      <c r="U6040" s="2"/>
      <c r="V6040" s="2"/>
      <c r="W6040" s="2"/>
      <c r="X6040" s="55"/>
      <c r="Y6040" s="62"/>
      <c r="Z6040" s="62"/>
      <c r="AA6040" s="62"/>
      <c r="AB6040" s="62"/>
      <c r="AC6040" s="68"/>
      <c r="AD6040" s="2"/>
      <c r="AE6040" s="2"/>
      <c r="AF6040" s="2"/>
      <c r="AG6040" s="2"/>
      <c r="AH6040" s="55"/>
      <c r="AI6040" s="72"/>
      <c r="AJ6040" s="72"/>
      <c r="AK6040" s="72"/>
      <c r="AL6040" s="72"/>
      <c r="AM6040" s="80"/>
      <c r="AN6040" s="2"/>
      <c r="AO6040" s="2"/>
      <c r="AP6040" s="2"/>
      <c r="AQ6040" s="2"/>
      <c r="AR6040" s="55"/>
      <c r="AS6040" s="85"/>
      <c r="AT6040" s="85"/>
      <c r="AU6040" s="85"/>
      <c r="AV6040" s="85"/>
      <c r="AW6040" s="100"/>
      <c r="AX6040" s="2"/>
      <c r="AY6040" s="2"/>
      <c r="AZ6040" s="2"/>
      <c r="BA6040" s="2"/>
      <c r="BB6040" s="55"/>
      <c r="BC6040" s="105"/>
      <c r="BD6040" s="105"/>
      <c r="BE6040" s="105"/>
      <c r="BF6040" s="105"/>
      <c r="BG6040" s="109"/>
      <c r="BH6040" s="2"/>
      <c r="BI6040" s="2"/>
      <c r="BJ6040" s="2"/>
      <c r="BK6040" s="2"/>
      <c r="BL6040" s="55"/>
      <c r="BM6040" s="48"/>
      <c r="BN6040" s="48"/>
      <c r="BO6040" s="48"/>
      <c r="BP6040" s="48"/>
      <c r="BQ6040" s="117"/>
      <c r="BR6040" s="2"/>
      <c r="BS6040" s="2"/>
      <c r="BT6040" s="2"/>
      <c r="BU6040" s="2"/>
      <c r="BV6040" s="55"/>
    </row>
    <row r="6041" spans="1:74" ht="28.8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18" t="s">
        <v>5</v>
      </c>
      <c r="H6041" s="3">
        <v>2024</v>
      </c>
      <c r="I6041" s="20" t="s">
        <v>282</v>
      </c>
      <c r="J6041" s="184" t="s">
        <v>275</v>
      </c>
      <c r="K6041" s="184" t="s">
        <v>321</v>
      </c>
      <c r="L6041" s="188">
        <f t="shared" si="203"/>
        <v>5.0049999999999997E-2</v>
      </c>
      <c r="M6041" s="187">
        <f t="shared" si="204"/>
        <v>73.028000000000006</v>
      </c>
      <c r="N6041" s="186" t="s">
        <v>1594</v>
      </c>
      <c r="O6041" s="33" t="s">
        <v>366</v>
      </c>
      <c r="P6041" s="33"/>
      <c r="Q6041" s="33"/>
      <c r="R6041" s="33">
        <v>7.4999999999999997E-3</v>
      </c>
      <c r="S6041" s="42">
        <v>13.471</v>
      </c>
      <c r="T6041" s="2"/>
      <c r="U6041" s="2"/>
      <c r="V6041" s="2"/>
      <c r="W6041" s="2"/>
      <c r="X6041" s="55"/>
      <c r="Y6041" s="62"/>
      <c r="Z6041" s="62"/>
      <c r="AA6041" s="62">
        <v>32</v>
      </c>
      <c r="AB6041" s="62">
        <v>3.3E-3</v>
      </c>
      <c r="AC6041" s="68">
        <v>4.1500000000000004</v>
      </c>
      <c r="AD6041" s="2"/>
      <c r="AE6041" s="2"/>
      <c r="AF6041" s="2"/>
      <c r="AG6041" s="2"/>
      <c r="AH6041" s="55"/>
      <c r="AI6041" s="72"/>
      <c r="AJ6041" s="72"/>
      <c r="AK6041" s="72"/>
      <c r="AL6041" s="72"/>
      <c r="AM6041" s="80"/>
      <c r="AN6041" s="2"/>
      <c r="AO6041" s="2"/>
      <c r="AP6041" s="2"/>
      <c r="AQ6041" s="2"/>
      <c r="AR6041" s="55"/>
      <c r="AS6041" s="85"/>
      <c r="AT6041" s="85"/>
      <c r="AU6041" s="85"/>
      <c r="AV6041" s="85"/>
      <c r="AW6041" s="100"/>
      <c r="AX6041" s="2" t="s">
        <v>357</v>
      </c>
      <c r="AY6041" s="2"/>
      <c r="AZ6041" s="2"/>
      <c r="BA6041" s="2">
        <v>1.7999999999999999E-2</v>
      </c>
      <c r="BB6041" s="55">
        <v>24.157</v>
      </c>
      <c r="BC6041" s="105"/>
      <c r="BD6041" s="105"/>
      <c r="BE6041" s="105"/>
      <c r="BF6041" s="105"/>
      <c r="BG6041" s="109"/>
      <c r="BH6041" s="2" t="s">
        <v>967</v>
      </c>
      <c r="BI6041" s="2"/>
      <c r="BJ6041" s="2"/>
      <c r="BK6041" s="2">
        <v>2.1250000000000002E-2</v>
      </c>
      <c r="BL6041" s="55">
        <v>31.25</v>
      </c>
      <c r="BM6041" s="48"/>
      <c r="BN6041" s="48"/>
      <c r="BO6041" s="48"/>
      <c r="BP6041" s="48"/>
      <c r="BQ6041" s="117"/>
      <c r="BR6041" s="2"/>
      <c r="BS6041" s="2"/>
      <c r="BT6041" s="2"/>
      <c r="BU6041" s="2"/>
      <c r="BV6041" s="55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18" t="s">
        <v>5</v>
      </c>
      <c r="H6042" s="3">
        <v>2024</v>
      </c>
      <c r="I6042" s="20" t="s">
        <v>282</v>
      </c>
      <c r="J6042" s="184" t="s">
        <v>276</v>
      </c>
      <c r="K6042" s="184" t="s">
        <v>320</v>
      </c>
      <c r="L6042" s="187">
        <f t="shared" si="203"/>
        <v>0</v>
      </c>
      <c r="M6042" s="187">
        <f t="shared" si="204"/>
        <v>0</v>
      </c>
      <c r="N6042" s="186"/>
      <c r="O6042" s="33"/>
      <c r="P6042" s="33"/>
      <c r="Q6042" s="33"/>
      <c r="R6042" s="33"/>
      <c r="S6042" s="42"/>
      <c r="T6042" s="2"/>
      <c r="U6042" s="2"/>
      <c r="V6042" s="2"/>
      <c r="W6042" s="2"/>
      <c r="X6042" s="55"/>
      <c r="Y6042" s="62"/>
      <c r="Z6042" s="62"/>
      <c r="AA6042" s="62"/>
      <c r="AB6042" s="62"/>
      <c r="AC6042" s="68"/>
      <c r="AD6042" s="2"/>
      <c r="AE6042" s="2"/>
      <c r="AF6042" s="2"/>
      <c r="AG6042" s="2"/>
      <c r="AH6042" s="55"/>
      <c r="AI6042" s="72"/>
      <c r="AJ6042" s="72"/>
      <c r="AK6042" s="72"/>
      <c r="AL6042" s="72"/>
      <c r="AM6042" s="80"/>
      <c r="AN6042" s="2"/>
      <c r="AO6042" s="2"/>
      <c r="AP6042" s="2"/>
      <c r="AQ6042" s="2"/>
      <c r="AR6042" s="55"/>
      <c r="AS6042" s="85"/>
      <c r="AT6042" s="85"/>
      <c r="AU6042" s="85"/>
      <c r="AV6042" s="85"/>
      <c r="AW6042" s="100"/>
      <c r="AX6042" s="2"/>
      <c r="AY6042" s="2"/>
      <c r="AZ6042" s="2"/>
      <c r="BA6042" s="2"/>
      <c r="BB6042" s="55"/>
      <c r="BC6042" s="105"/>
      <c r="BD6042" s="105"/>
      <c r="BE6042" s="105"/>
      <c r="BF6042" s="105"/>
      <c r="BG6042" s="109"/>
      <c r="BH6042" s="2"/>
      <c r="BI6042" s="2"/>
      <c r="BJ6042" s="2"/>
      <c r="BK6042" s="2"/>
      <c r="BL6042" s="55"/>
      <c r="BM6042" s="48"/>
      <c r="BN6042" s="48"/>
      <c r="BO6042" s="48"/>
      <c r="BP6042" s="48"/>
      <c r="BQ6042" s="117"/>
      <c r="BR6042" s="2"/>
      <c r="BS6042" s="2"/>
      <c r="BT6042" s="2"/>
      <c r="BU6042" s="2"/>
      <c r="BV6042" s="55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18" t="s">
        <v>5</v>
      </c>
      <c r="H6043" s="3">
        <v>2024</v>
      </c>
      <c r="I6043" s="20" t="s">
        <v>282</v>
      </c>
      <c r="J6043" s="184" t="s">
        <v>277</v>
      </c>
      <c r="K6043" s="184" t="s">
        <v>320</v>
      </c>
      <c r="L6043" s="187">
        <f t="shared" si="203"/>
        <v>0</v>
      </c>
      <c r="M6043" s="187">
        <f t="shared" si="204"/>
        <v>0</v>
      </c>
      <c r="N6043" s="186"/>
      <c r="O6043" s="33"/>
      <c r="P6043" s="33"/>
      <c r="Q6043" s="33"/>
      <c r="R6043" s="33"/>
      <c r="S6043" s="42"/>
      <c r="T6043" s="2"/>
      <c r="U6043" s="2"/>
      <c r="V6043" s="2"/>
      <c r="W6043" s="2"/>
      <c r="X6043" s="55"/>
      <c r="Y6043" s="62"/>
      <c r="Z6043" s="62"/>
      <c r="AA6043" s="62"/>
      <c r="AB6043" s="62"/>
      <c r="AC6043" s="68"/>
      <c r="AD6043" s="2"/>
      <c r="AE6043" s="2"/>
      <c r="AF6043" s="2"/>
      <c r="AG6043" s="2"/>
      <c r="AH6043" s="55"/>
      <c r="AI6043" s="72"/>
      <c r="AJ6043" s="72"/>
      <c r="AK6043" s="72"/>
      <c r="AL6043" s="72"/>
      <c r="AM6043" s="80"/>
      <c r="AN6043" s="2"/>
      <c r="AO6043" s="2"/>
      <c r="AP6043" s="2"/>
      <c r="AQ6043" s="2"/>
      <c r="AR6043" s="55"/>
      <c r="AS6043" s="85"/>
      <c r="AT6043" s="85"/>
      <c r="AU6043" s="85"/>
      <c r="AV6043" s="85"/>
      <c r="AW6043" s="100"/>
      <c r="AX6043" s="2"/>
      <c r="AY6043" s="2"/>
      <c r="AZ6043" s="2"/>
      <c r="BA6043" s="2"/>
      <c r="BB6043" s="55"/>
      <c r="BC6043" s="105"/>
      <c r="BD6043" s="105"/>
      <c r="BE6043" s="105"/>
      <c r="BF6043" s="105"/>
      <c r="BG6043" s="109"/>
      <c r="BH6043" s="2"/>
      <c r="BI6043" s="2"/>
      <c r="BJ6043" s="2"/>
      <c r="BK6043" s="2"/>
      <c r="BL6043" s="55"/>
      <c r="BM6043" s="48"/>
      <c r="BN6043" s="48"/>
      <c r="BO6043" s="48"/>
      <c r="BP6043" s="48"/>
      <c r="BQ6043" s="117"/>
      <c r="BR6043" s="2"/>
      <c r="BS6043" s="2"/>
      <c r="BT6043" s="2"/>
      <c r="BU6043" s="2"/>
      <c r="BV6043" s="55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18" t="s">
        <v>5</v>
      </c>
      <c r="H6044" s="3">
        <v>2024</v>
      </c>
      <c r="I6044" s="20" t="s">
        <v>283</v>
      </c>
      <c r="J6044" s="184" t="s">
        <v>298</v>
      </c>
      <c r="K6044" s="184" t="s">
        <v>321</v>
      </c>
      <c r="L6044" s="187">
        <f t="shared" si="203"/>
        <v>0</v>
      </c>
      <c r="M6044" s="187">
        <f t="shared" si="204"/>
        <v>0</v>
      </c>
      <c r="N6044" s="186"/>
      <c r="O6044" s="33"/>
      <c r="P6044" s="33"/>
      <c r="Q6044" s="33"/>
      <c r="R6044" s="33"/>
      <c r="S6044" s="42"/>
      <c r="T6044" s="2"/>
      <c r="U6044" s="2"/>
      <c r="V6044" s="2"/>
      <c r="W6044" s="2"/>
      <c r="X6044" s="55"/>
      <c r="Y6044" s="62"/>
      <c r="Z6044" s="62"/>
      <c r="AA6044" s="62"/>
      <c r="AB6044" s="62"/>
      <c r="AC6044" s="68"/>
      <c r="AD6044" s="2"/>
      <c r="AE6044" s="2"/>
      <c r="AF6044" s="2"/>
      <c r="AG6044" s="2"/>
      <c r="AH6044" s="55"/>
      <c r="AI6044" s="72"/>
      <c r="AJ6044" s="72"/>
      <c r="AK6044" s="72"/>
      <c r="AL6044" s="72"/>
      <c r="AM6044" s="80"/>
      <c r="AN6044" s="2"/>
      <c r="AO6044" s="2"/>
      <c r="AP6044" s="2"/>
      <c r="AQ6044" s="2"/>
      <c r="AR6044" s="55"/>
      <c r="AS6044" s="85"/>
      <c r="AT6044" s="85"/>
      <c r="AU6044" s="85"/>
      <c r="AV6044" s="85"/>
      <c r="AW6044" s="100"/>
      <c r="AX6044" s="2"/>
      <c r="AY6044" s="2"/>
      <c r="AZ6044" s="2"/>
      <c r="BA6044" s="2"/>
      <c r="BB6044" s="55"/>
      <c r="BC6044" s="105"/>
      <c r="BD6044" s="105"/>
      <c r="BE6044" s="105"/>
      <c r="BF6044" s="105"/>
      <c r="BG6044" s="109"/>
      <c r="BH6044" s="2"/>
      <c r="BI6044" s="2"/>
      <c r="BJ6044" s="2"/>
      <c r="BK6044" s="2"/>
      <c r="BL6044" s="55"/>
      <c r="BM6044" s="48"/>
      <c r="BN6044" s="48"/>
      <c r="BO6044" s="48"/>
      <c r="BP6044" s="48"/>
      <c r="BQ6044" s="117"/>
      <c r="BR6044" s="2"/>
      <c r="BS6044" s="2"/>
      <c r="BT6044" s="2"/>
      <c r="BU6044" s="2"/>
      <c r="BV6044" s="55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18" t="s">
        <v>5</v>
      </c>
      <c r="H6045" s="3">
        <v>2024</v>
      </c>
      <c r="I6045" s="20" t="s">
        <v>283</v>
      </c>
      <c r="J6045" s="184" t="s">
        <v>278</v>
      </c>
      <c r="K6045" s="184" t="s">
        <v>320</v>
      </c>
      <c r="L6045" s="187">
        <f t="shared" si="203"/>
        <v>0</v>
      </c>
      <c r="M6045" s="187">
        <f t="shared" si="204"/>
        <v>0</v>
      </c>
      <c r="N6045" s="186"/>
      <c r="O6045" s="33"/>
      <c r="P6045" s="33"/>
      <c r="Q6045" s="33"/>
      <c r="R6045" s="33"/>
      <c r="S6045" s="42"/>
      <c r="T6045" s="2"/>
      <c r="U6045" s="2"/>
      <c r="V6045" s="2"/>
      <c r="W6045" s="2"/>
      <c r="X6045" s="55"/>
      <c r="Y6045" s="62"/>
      <c r="Z6045" s="62"/>
      <c r="AA6045" s="62"/>
      <c r="AB6045" s="62"/>
      <c r="AC6045" s="68"/>
      <c r="AD6045" s="2"/>
      <c r="AE6045" s="2"/>
      <c r="AF6045" s="2"/>
      <c r="AG6045" s="2"/>
      <c r="AH6045" s="55"/>
      <c r="AI6045" s="72"/>
      <c r="AJ6045" s="72"/>
      <c r="AK6045" s="72"/>
      <c r="AL6045" s="72"/>
      <c r="AM6045" s="80"/>
      <c r="AN6045" s="2"/>
      <c r="AO6045" s="2"/>
      <c r="AP6045" s="2"/>
      <c r="AQ6045" s="2"/>
      <c r="AR6045" s="55"/>
      <c r="AS6045" s="85"/>
      <c r="AT6045" s="85"/>
      <c r="AU6045" s="85"/>
      <c r="AV6045" s="85"/>
      <c r="AW6045" s="100"/>
      <c r="AX6045" s="2"/>
      <c r="AY6045" s="2"/>
      <c r="AZ6045" s="2"/>
      <c r="BA6045" s="2"/>
      <c r="BB6045" s="55"/>
      <c r="BC6045" s="105"/>
      <c r="BD6045" s="105"/>
      <c r="BE6045" s="105"/>
      <c r="BF6045" s="105"/>
      <c r="BG6045" s="109"/>
      <c r="BH6045" s="2"/>
      <c r="BI6045" s="2"/>
      <c r="BJ6045" s="2"/>
      <c r="BK6045" s="2"/>
      <c r="BL6045" s="55"/>
      <c r="BM6045" s="48"/>
      <c r="BN6045" s="48"/>
      <c r="BO6045" s="48"/>
      <c r="BP6045" s="48"/>
      <c r="BQ6045" s="117"/>
      <c r="BR6045" s="2"/>
      <c r="BS6045" s="2"/>
      <c r="BT6045" s="2"/>
      <c r="BU6045" s="2"/>
      <c r="BV6045" s="55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18" t="s">
        <v>5</v>
      </c>
      <c r="H6046" s="3">
        <v>2024</v>
      </c>
      <c r="I6046" s="20" t="s">
        <v>283</v>
      </c>
      <c r="J6046" s="184" t="s">
        <v>279</v>
      </c>
      <c r="K6046" s="184" t="s">
        <v>320</v>
      </c>
      <c r="L6046" s="187">
        <f t="shared" si="203"/>
        <v>0</v>
      </c>
      <c r="M6046" s="187">
        <f t="shared" si="204"/>
        <v>0</v>
      </c>
      <c r="N6046" s="186"/>
      <c r="O6046" s="33"/>
      <c r="P6046" s="33"/>
      <c r="Q6046" s="33"/>
      <c r="R6046" s="33"/>
      <c r="S6046" s="42"/>
      <c r="T6046" s="2"/>
      <c r="U6046" s="2"/>
      <c r="V6046" s="2"/>
      <c r="W6046" s="2"/>
      <c r="X6046" s="55"/>
      <c r="Y6046" s="62"/>
      <c r="Z6046" s="62"/>
      <c r="AA6046" s="62"/>
      <c r="AB6046" s="62"/>
      <c r="AC6046" s="68"/>
      <c r="AD6046" s="2"/>
      <c r="AE6046" s="2"/>
      <c r="AF6046" s="2"/>
      <c r="AG6046" s="2"/>
      <c r="AH6046" s="55"/>
      <c r="AI6046" s="72"/>
      <c r="AJ6046" s="72"/>
      <c r="AK6046" s="72"/>
      <c r="AL6046" s="72"/>
      <c r="AM6046" s="80"/>
      <c r="AN6046" s="2"/>
      <c r="AO6046" s="2"/>
      <c r="AP6046" s="2"/>
      <c r="AQ6046" s="2"/>
      <c r="AR6046" s="55"/>
      <c r="AS6046" s="85"/>
      <c r="AT6046" s="85"/>
      <c r="AU6046" s="85"/>
      <c r="AV6046" s="85"/>
      <c r="AW6046" s="100"/>
      <c r="AX6046" s="2"/>
      <c r="AY6046" s="2"/>
      <c r="AZ6046" s="2"/>
      <c r="BA6046" s="2"/>
      <c r="BB6046" s="55"/>
      <c r="BC6046" s="105"/>
      <c r="BD6046" s="105"/>
      <c r="BE6046" s="105"/>
      <c r="BF6046" s="105"/>
      <c r="BG6046" s="109"/>
      <c r="BH6046" s="2"/>
      <c r="BI6046" s="2"/>
      <c r="BJ6046" s="2"/>
      <c r="BK6046" s="2"/>
      <c r="BL6046" s="55"/>
      <c r="BM6046" s="48"/>
      <c r="BN6046" s="48"/>
      <c r="BO6046" s="48"/>
      <c r="BP6046" s="48"/>
      <c r="BQ6046" s="117"/>
      <c r="BR6046" s="2"/>
      <c r="BS6046" s="2"/>
      <c r="BT6046" s="2"/>
      <c r="BU6046" s="2"/>
      <c r="BV6046" s="55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18" t="s">
        <v>5</v>
      </c>
      <c r="H6047" s="3">
        <v>2024</v>
      </c>
      <c r="I6047" s="20" t="s">
        <v>286</v>
      </c>
      <c r="J6047" s="184" t="s">
        <v>280</v>
      </c>
      <c r="K6047" s="184" t="s">
        <v>319</v>
      </c>
      <c r="L6047" s="187">
        <f t="shared" si="203"/>
        <v>0</v>
      </c>
      <c r="M6047" s="187">
        <f t="shared" si="204"/>
        <v>0</v>
      </c>
      <c r="N6047" s="186"/>
      <c r="O6047" s="33"/>
      <c r="P6047" s="33"/>
      <c r="Q6047" s="33"/>
      <c r="R6047" s="33"/>
      <c r="S6047" s="42"/>
      <c r="T6047" s="2"/>
      <c r="U6047" s="2"/>
      <c r="V6047" s="2"/>
      <c r="W6047" s="2"/>
      <c r="X6047" s="55"/>
      <c r="Y6047" s="62"/>
      <c r="Z6047" s="62"/>
      <c r="AA6047" s="62"/>
      <c r="AB6047" s="62"/>
      <c r="AC6047" s="68"/>
      <c r="AD6047" s="2"/>
      <c r="AE6047" s="2"/>
      <c r="AF6047" s="2"/>
      <c r="AG6047" s="2"/>
      <c r="AH6047" s="55"/>
      <c r="AI6047" s="72"/>
      <c r="AJ6047" s="72"/>
      <c r="AK6047" s="72"/>
      <c r="AL6047" s="72"/>
      <c r="AM6047" s="80"/>
      <c r="AN6047" s="2"/>
      <c r="AO6047" s="2"/>
      <c r="AP6047" s="2"/>
      <c r="AQ6047" s="2"/>
      <c r="AR6047" s="55"/>
      <c r="AS6047" s="85"/>
      <c r="AT6047" s="85"/>
      <c r="AU6047" s="85"/>
      <c r="AV6047" s="85"/>
      <c r="AW6047" s="100"/>
      <c r="AX6047" s="2"/>
      <c r="AY6047" s="2"/>
      <c r="AZ6047" s="2"/>
      <c r="BA6047" s="2"/>
      <c r="BB6047" s="55"/>
      <c r="BC6047" s="105"/>
      <c r="BD6047" s="105"/>
      <c r="BE6047" s="105"/>
      <c r="BF6047" s="105"/>
      <c r="BG6047" s="109"/>
      <c r="BH6047" s="2"/>
      <c r="BI6047" s="2"/>
      <c r="BJ6047" s="2"/>
      <c r="BK6047" s="2"/>
      <c r="BL6047" s="55"/>
      <c r="BM6047" s="48"/>
      <c r="BN6047" s="48"/>
      <c r="BO6047" s="48"/>
      <c r="BP6047" s="48"/>
      <c r="BQ6047" s="117"/>
      <c r="BR6047" s="2"/>
      <c r="BS6047" s="2"/>
      <c r="BT6047" s="2"/>
      <c r="BU6047" s="2"/>
      <c r="BV6047" s="55"/>
    </row>
    <row r="6048" spans="1:74" ht="28.8" hidden="1" x14ac:dyDescent="0.3">
      <c r="A6048" s="2" t="s">
        <v>217</v>
      </c>
      <c r="B6048" s="2" t="s">
        <v>2</v>
      </c>
      <c r="C6048" s="2" t="s">
        <v>3</v>
      </c>
      <c r="D6048" s="2" t="s">
        <v>210</v>
      </c>
      <c r="E6048" s="5" t="s">
        <v>218</v>
      </c>
      <c r="F6048" s="3"/>
      <c r="G6048" s="18" t="s">
        <v>5</v>
      </c>
      <c r="H6048" s="3">
        <v>2024</v>
      </c>
      <c r="I6048" s="20" t="s">
        <v>286</v>
      </c>
      <c r="J6048" s="184" t="s">
        <v>281</v>
      </c>
      <c r="K6048" s="184" t="s">
        <v>319</v>
      </c>
      <c r="L6048" s="187">
        <f t="shared" si="203"/>
        <v>0</v>
      </c>
      <c r="M6048" s="187">
        <f t="shared" si="204"/>
        <v>14.489999999999998</v>
      </c>
      <c r="N6048" s="186" t="s">
        <v>1595</v>
      </c>
      <c r="O6048" s="96"/>
      <c r="P6048" s="96"/>
      <c r="Q6048" s="96"/>
      <c r="R6048" s="96"/>
      <c r="S6048" s="97"/>
      <c r="T6048" s="2"/>
      <c r="U6048" s="2"/>
      <c r="V6048" s="2"/>
      <c r="W6048" s="2"/>
      <c r="X6048" s="55"/>
      <c r="Y6048" s="62"/>
      <c r="Z6048" s="62"/>
      <c r="AA6048" s="62"/>
      <c r="AB6048" s="62"/>
      <c r="AC6048" s="68"/>
      <c r="AD6048" s="2" t="s">
        <v>512</v>
      </c>
      <c r="AE6048" s="2"/>
      <c r="AF6048" s="2"/>
      <c r="AG6048" s="2"/>
      <c r="AH6048" s="55">
        <v>5.3090000000000002</v>
      </c>
      <c r="AI6048" s="72"/>
      <c r="AJ6048" s="72"/>
      <c r="AK6048" s="72"/>
      <c r="AL6048" s="72"/>
      <c r="AM6048" s="80"/>
      <c r="AN6048" s="2"/>
      <c r="AO6048" s="2"/>
      <c r="AP6048" s="2"/>
      <c r="AQ6048" s="2"/>
      <c r="AR6048" s="55"/>
      <c r="AS6048" s="85"/>
      <c r="AT6048" s="85"/>
      <c r="AU6048" s="85"/>
      <c r="AV6048" s="85"/>
      <c r="AW6048" s="100"/>
      <c r="AX6048" s="2"/>
      <c r="AY6048" s="2"/>
      <c r="AZ6048" s="2"/>
      <c r="BA6048" s="2"/>
      <c r="BB6048" s="55"/>
      <c r="BC6048" s="105"/>
      <c r="BD6048" s="105"/>
      <c r="BE6048" s="105"/>
      <c r="BF6048" s="105"/>
      <c r="BG6048" s="109"/>
      <c r="BH6048" s="2" t="s">
        <v>1016</v>
      </c>
      <c r="BI6048" s="2"/>
      <c r="BJ6048" s="2"/>
      <c r="BK6048" s="2"/>
      <c r="BL6048" s="55">
        <v>9.1809999999999992</v>
      </c>
      <c r="BM6048" s="48"/>
      <c r="BN6048" s="48"/>
      <c r="BO6048" s="48"/>
      <c r="BP6048" s="48"/>
      <c r="BQ6048" s="117"/>
      <c r="BR6048" s="2"/>
      <c r="BS6048" s="2"/>
      <c r="BT6048" s="2"/>
      <c r="BU6048" s="2"/>
      <c r="BV6048" s="55"/>
    </row>
    <row r="6049" spans="1:74" s="13" customFormat="1" hidden="1" x14ac:dyDescent="0.3">
      <c r="A6049" s="12" t="s">
        <v>217</v>
      </c>
      <c r="B6049" s="12" t="s">
        <v>2</v>
      </c>
      <c r="C6049" s="12" t="s">
        <v>3</v>
      </c>
      <c r="D6049" s="12" t="s">
        <v>210</v>
      </c>
      <c r="E6049" s="6" t="s">
        <v>218</v>
      </c>
      <c r="F6049" s="7"/>
      <c r="G6049" s="19" t="s">
        <v>5</v>
      </c>
      <c r="H6049" s="7">
        <v>2024</v>
      </c>
      <c r="I6049" s="21"/>
      <c r="J6049" s="12" t="s">
        <v>314</v>
      </c>
      <c r="K6049" s="12"/>
      <c r="L6049" s="147"/>
      <c r="M6049" s="147">
        <f>SUM(M6011:M6048)</f>
        <v>243.53100000000001</v>
      </c>
      <c r="N6049" s="183"/>
      <c r="O6049" s="12"/>
      <c r="P6049" s="12"/>
      <c r="Q6049" s="12"/>
      <c r="R6049" s="12"/>
      <c r="S6049" s="47">
        <f>SUM(S6011:S6048)</f>
        <v>44.972000000000001</v>
      </c>
      <c r="T6049" s="12"/>
      <c r="U6049" s="12"/>
      <c r="V6049" s="12"/>
      <c r="W6049" s="12"/>
      <c r="X6049" s="47">
        <f>SUM(X6011:X6048)</f>
        <v>0</v>
      </c>
      <c r="Y6049" s="12"/>
      <c r="Z6049" s="12"/>
      <c r="AA6049" s="12"/>
      <c r="AB6049" s="12"/>
      <c r="AC6049" s="47">
        <f>SUM(AC6011:AC6048)</f>
        <v>4.1500000000000004</v>
      </c>
      <c r="AD6049" s="12"/>
      <c r="AE6049" s="12"/>
      <c r="AF6049" s="12"/>
      <c r="AG6049" s="12"/>
      <c r="AH6049" s="47">
        <f>SUM(AH6011:AH6048)</f>
        <v>5.3090000000000002</v>
      </c>
      <c r="AI6049" s="12"/>
      <c r="AJ6049" s="12"/>
      <c r="AK6049" s="12"/>
      <c r="AL6049" s="12"/>
      <c r="AM6049" s="47">
        <f>SUM(AM6011:AM6048)</f>
        <v>0</v>
      </c>
      <c r="AN6049" s="12"/>
      <c r="AO6049" s="12"/>
      <c r="AP6049" s="12"/>
      <c r="AQ6049" s="12"/>
      <c r="AR6049" s="47">
        <f>SUM(AR6011:AR6048)</f>
        <v>0</v>
      </c>
      <c r="AS6049" s="12"/>
      <c r="AT6049" s="12"/>
      <c r="AU6049" s="12"/>
      <c r="AV6049" s="12"/>
      <c r="AW6049" s="47">
        <f>SUM(AW6011:AW6048)</f>
        <v>0</v>
      </c>
      <c r="AX6049" s="12"/>
      <c r="AY6049" s="12"/>
      <c r="AZ6049" s="12"/>
      <c r="BA6049" s="12"/>
      <c r="BB6049" s="47">
        <f>SUM(BB6011:BB6048)</f>
        <v>46.268999999999998</v>
      </c>
      <c r="BC6049" s="12"/>
      <c r="BD6049" s="12"/>
      <c r="BE6049" s="12"/>
      <c r="BF6049" s="12"/>
      <c r="BG6049" s="47">
        <f>SUM(BG6011:BG6048)</f>
        <v>0</v>
      </c>
      <c r="BH6049" s="12"/>
      <c r="BI6049" s="12"/>
      <c r="BJ6049" s="12"/>
      <c r="BK6049" s="12"/>
      <c r="BL6049" s="47">
        <f>SUM(BL6011:BL6048)</f>
        <v>40.430999999999997</v>
      </c>
      <c r="BM6049" s="12"/>
      <c r="BN6049" s="12"/>
      <c r="BO6049" s="12"/>
      <c r="BP6049" s="12"/>
      <c r="BQ6049" s="47">
        <f>SUM(BQ6011:BQ6048)</f>
        <v>102.4</v>
      </c>
      <c r="BR6049" s="12"/>
      <c r="BS6049" s="12"/>
      <c r="BT6049" s="12"/>
      <c r="BU6049" s="12"/>
      <c r="BV6049" s="47">
        <f>SUM(BV6011:BV6048)</f>
        <v>0</v>
      </c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18" t="s">
        <v>5</v>
      </c>
      <c r="H6050" s="3">
        <v>2024</v>
      </c>
      <c r="I6050" s="20" t="s">
        <v>287</v>
      </c>
      <c r="J6050" s="2" t="s">
        <v>267</v>
      </c>
      <c r="K6050" s="2" t="s">
        <v>318</v>
      </c>
      <c r="L6050" s="163">
        <f t="shared" si="203"/>
        <v>0</v>
      </c>
      <c r="M6050" s="163">
        <f t="shared" si="204"/>
        <v>0</v>
      </c>
      <c r="N6050" s="181"/>
      <c r="O6050" s="33"/>
      <c r="P6050" s="33"/>
      <c r="Q6050" s="33"/>
      <c r="R6050" s="33"/>
      <c r="S6050" s="42"/>
      <c r="T6050" s="2"/>
      <c r="U6050" s="2"/>
      <c r="V6050" s="2"/>
      <c r="W6050" s="2"/>
      <c r="X6050" s="55"/>
      <c r="Y6050" s="62"/>
      <c r="Z6050" s="62"/>
      <c r="AA6050" s="62"/>
      <c r="AB6050" s="62"/>
      <c r="AC6050" s="68"/>
      <c r="AD6050" s="2"/>
      <c r="AE6050" s="2"/>
      <c r="AF6050" s="2"/>
      <c r="AG6050" s="2"/>
      <c r="AH6050" s="55"/>
      <c r="AI6050" s="72"/>
      <c r="AJ6050" s="72"/>
      <c r="AK6050" s="72"/>
      <c r="AL6050" s="72"/>
      <c r="AM6050" s="80"/>
      <c r="AN6050" s="2"/>
      <c r="AO6050" s="2"/>
      <c r="AP6050" s="2"/>
      <c r="AQ6050" s="2"/>
      <c r="AR6050" s="55"/>
      <c r="AS6050" s="85"/>
      <c r="AT6050" s="85"/>
      <c r="AU6050" s="85"/>
      <c r="AV6050" s="85"/>
      <c r="AW6050" s="100"/>
      <c r="AX6050" s="2"/>
      <c r="AY6050" s="2"/>
      <c r="AZ6050" s="2"/>
      <c r="BA6050" s="2"/>
      <c r="BB6050" s="55"/>
      <c r="BC6050" s="105"/>
      <c r="BD6050" s="105"/>
      <c r="BE6050" s="105"/>
      <c r="BF6050" s="105"/>
      <c r="BG6050" s="109"/>
      <c r="BH6050" s="2"/>
      <c r="BI6050" s="2"/>
      <c r="BJ6050" s="2"/>
      <c r="BK6050" s="2"/>
      <c r="BL6050" s="55"/>
      <c r="BM6050" s="48"/>
      <c r="BN6050" s="48"/>
      <c r="BO6050" s="48"/>
      <c r="BP6050" s="48"/>
      <c r="BQ6050" s="117"/>
      <c r="BR6050" s="2"/>
      <c r="BS6050" s="2"/>
      <c r="BT6050" s="2"/>
      <c r="BU6050" s="2"/>
      <c r="BV6050" s="55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18" t="s">
        <v>5</v>
      </c>
      <c r="H6051" s="3">
        <v>2024</v>
      </c>
      <c r="I6051" s="20" t="s">
        <v>287</v>
      </c>
      <c r="J6051" s="2" t="s">
        <v>291</v>
      </c>
      <c r="K6051" s="2" t="s">
        <v>319</v>
      </c>
      <c r="L6051" s="163">
        <f t="shared" si="203"/>
        <v>0</v>
      </c>
      <c r="M6051" s="163">
        <f t="shared" si="204"/>
        <v>0</v>
      </c>
      <c r="N6051" s="181"/>
      <c r="O6051" s="33"/>
      <c r="P6051" s="33"/>
      <c r="Q6051" s="33"/>
      <c r="R6051" s="33"/>
      <c r="S6051" s="42"/>
      <c r="T6051" s="2"/>
      <c r="U6051" s="2"/>
      <c r="V6051" s="2"/>
      <c r="W6051" s="2"/>
      <c r="X6051" s="55"/>
      <c r="Y6051" s="62"/>
      <c r="Z6051" s="62"/>
      <c r="AA6051" s="62"/>
      <c r="AB6051" s="62"/>
      <c r="AC6051" s="68"/>
      <c r="AD6051" s="2"/>
      <c r="AE6051" s="2"/>
      <c r="AF6051" s="2"/>
      <c r="AG6051" s="2"/>
      <c r="AH6051" s="55"/>
      <c r="AI6051" s="72"/>
      <c r="AJ6051" s="72"/>
      <c r="AK6051" s="72"/>
      <c r="AL6051" s="72"/>
      <c r="AM6051" s="80"/>
      <c r="AN6051" s="2"/>
      <c r="AO6051" s="2"/>
      <c r="AP6051" s="2"/>
      <c r="AQ6051" s="2"/>
      <c r="AR6051" s="55"/>
      <c r="AS6051" s="85"/>
      <c r="AT6051" s="85"/>
      <c r="AU6051" s="85"/>
      <c r="AV6051" s="85"/>
      <c r="AW6051" s="100"/>
      <c r="AX6051" s="2"/>
      <c r="AY6051" s="2"/>
      <c r="AZ6051" s="2"/>
      <c r="BA6051" s="2"/>
      <c r="BB6051" s="55"/>
      <c r="BC6051" s="105"/>
      <c r="BD6051" s="105"/>
      <c r="BE6051" s="105"/>
      <c r="BF6051" s="105"/>
      <c r="BG6051" s="109"/>
      <c r="BH6051" s="2"/>
      <c r="BI6051" s="2"/>
      <c r="BJ6051" s="2"/>
      <c r="BK6051" s="2"/>
      <c r="BL6051" s="55"/>
      <c r="BM6051" s="48"/>
      <c r="BN6051" s="48"/>
      <c r="BO6051" s="48"/>
      <c r="BP6051" s="48"/>
      <c r="BQ6051" s="117"/>
      <c r="BR6051" s="2"/>
      <c r="BS6051" s="2"/>
      <c r="BT6051" s="2"/>
      <c r="BU6051" s="2"/>
      <c r="BV6051" s="55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18" t="s">
        <v>5</v>
      </c>
      <c r="H6052" s="3">
        <v>2024</v>
      </c>
      <c r="I6052" s="20" t="s">
        <v>286</v>
      </c>
      <c r="J6052" s="2" t="s">
        <v>336</v>
      </c>
      <c r="K6052" s="2" t="s">
        <v>319</v>
      </c>
      <c r="L6052" s="163">
        <f t="shared" si="203"/>
        <v>0</v>
      </c>
      <c r="M6052" s="163">
        <f t="shared" si="204"/>
        <v>0</v>
      </c>
      <c r="N6052" s="181"/>
      <c r="O6052" s="33"/>
      <c r="P6052" s="33"/>
      <c r="Q6052" s="33"/>
      <c r="R6052" s="33"/>
      <c r="S6052" s="42"/>
      <c r="T6052" s="2"/>
      <c r="U6052" s="2"/>
      <c r="V6052" s="2"/>
      <c r="W6052" s="2"/>
      <c r="X6052" s="55"/>
      <c r="Y6052" s="62"/>
      <c r="Z6052" s="62"/>
      <c r="AA6052" s="62"/>
      <c r="AB6052" s="62"/>
      <c r="AC6052" s="68"/>
      <c r="AD6052" s="2"/>
      <c r="AE6052" s="2"/>
      <c r="AF6052" s="2"/>
      <c r="AG6052" s="2"/>
      <c r="AH6052" s="55"/>
      <c r="AI6052" s="72"/>
      <c r="AJ6052" s="72"/>
      <c r="AK6052" s="72"/>
      <c r="AL6052" s="72"/>
      <c r="AM6052" s="80"/>
      <c r="AN6052" s="2"/>
      <c r="AO6052" s="2"/>
      <c r="AP6052" s="2"/>
      <c r="AQ6052" s="2"/>
      <c r="AR6052" s="55"/>
      <c r="AS6052" s="85"/>
      <c r="AT6052" s="85"/>
      <c r="AU6052" s="85"/>
      <c r="AV6052" s="85"/>
      <c r="AW6052" s="100"/>
      <c r="AX6052" s="2"/>
      <c r="AY6052" s="2"/>
      <c r="AZ6052" s="2"/>
      <c r="BA6052" s="2"/>
      <c r="BB6052" s="55"/>
      <c r="BC6052" s="105"/>
      <c r="BD6052" s="105"/>
      <c r="BE6052" s="105"/>
      <c r="BF6052" s="105"/>
      <c r="BG6052" s="109"/>
      <c r="BH6052" s="2"/>
      <c r="BI6052" s="2"/>
      <c r="BJ6052" s="2"/>
      <c r="BK6052" s="2"/>
      <c r="BL6052" s="55"/>
      <c r="BM6052" s="48"/>
      <c r="BN6052" s="48"/>
      <c r="BO6052" s="48"/>
      <c r="BP6052" s="48"/>
      <c r="BQ6052" s="117"/>
      <c r="BR6052" s="2"/>
      <c r="BS6052" s="2"/>
      <c r="BT6052" s="2"/>
      <c r="BU6052" s="2"/>
      <c r="BV6052" s="55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18" t="s">
        <v>5</v>
      </c>
      <c r="H6053" s="3">
        <v>2024</v>
      </c>
      <c r="I6053" s="20" t="s">
        <v>286</v>
      </c>
      <c r="J6053" s="8" t="s">
        <v>337</v>
      </c>
      <c r="K6053" s="8" t="s">
        <v>318</v>
      </c>
      <c r="L6053" s="163">
        <f t="shared" si="203"/>
        <v>0</v>
      </c>
      <c r="M6053" s="163">
        <f t="shared" si="204"/>
        <v>0</v>
      </c>
      <c r="N6053" s="181"/>
      <c r="O6053" s="53"/>
      <c r="P6053" s="53"/>
      <c r="Q6053" s="53"/>
      <c r="R6053" s="53"/>
      <c r="S6053" s="54"/>
      <c r="T6053" s="8"/>
      <c r="U6053" s="8"/>
      <c r="V6053" s="8"/>
      <c r="W6053" s="8"/>
      <c r="X6053" s="122"/>
      <c r="Y6053" s="135"/>
      <c r="Z6053" s="135"/>
      <c r="AA6053" s="135"/>
      <c r="AB6053" s="135"/>
      <c r="AC6053" s="136"/>
      <c r="AD6053" s="8"/>
      <c r="AE6053" s="8"/>
      <c r="AF6053" s="8"/>
      <c r="AG6053" s="8"/>
      <c r="AH6053" s="122"/>
      <c r="AI6053" s="137"/>
      <c r="AJ6053" s="137"/>
      <c r="AK6053" s="137"/>
      <c r="AL6053" s="137"/>
      <c r="AM6053" s="138"/>
      <c r="AN6053" s="8"/>
      <c r="AO6053" s="8"/>
      <c r="AP6053" s="8"/>
      <c r="AQ6053" s="8"/>
      <c r="AR6053" s="122"/>
      <c r="AS6053" s="139"/>
      <c r="AT6053" s="139"/>
      <c r="AU6053" s="139"/>
      <c r="AV6053" s="139"/>
      <c r="AW6053" s="140"/>
      <c r="AX6053" s="8"/>
      <c r="AY6053" s="8"/>
      <c r="AZ6053" s="8"/>
      <c r="BA6053" s="8"/>
      <c r="BB6053" s="122"/>
      <c r="BC6053" s="141"/>
      <c r="BD6053" s="141"/>
      <c r="BE6053" s="141"/>
      <c r="BF6053" s="141"/>
      <c r="BG6053" s="142"/>
      <c r="BH6053" s="8"/>
      <c r="BI6053" s="8"/>
      <c r="BJ6053" s="8"/>
      <c r="BK6053" s="8"/>
      <c r="BL6053" s="122"/>
      <c r="BM6053" s="143"/>
      <c r="BN6053" s="143"/>
      <c r="BO6053" s="143"/>
      <c r="BP6053" s="143"/>
      <c r="BQ6053" s="144"/>
      <c r="BR6053" s="8"/>
      <c r="BS6053" s="8"/>
      <c r="BT6053" s="8"/>
      <c r="BU6053" s="8"/>
      <c r="BV6053" s="122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18" t="s">
        <v>5</v>
      </c>
      <c r="H6054" s="3">
        <v>2024</v>
      </c>
      <c r="I6054" s="20" t="s">
        <v>286</v>
      </c>
      <c r="J6054" s="8" t="s">
        <v>338</v>
      </c>
      <c r="K6054" s="8" t="s">
        <v>339</v>
      </c>
      <c r="L6054" s="163">
        <f t="shared" si="203"/>
        <v>0</v>
      </c>
      <c r="M6054" s="163">
        <f t="shared" si="204"/>
        <v>0</v>
      </c>
      <c r="N6054" s="181"/>
      <c r="O6054" s="53"/>
      <c r="P6054" s="53"/>
      <c r="Q6054" s="53"/>
      <c r="R6054" s="53"/>
      <c r="S6054" s="54"/>
      <c r="T6054" s="8"/>
      <c r="U6054" s="8"/>
      <c r="V6054" s="8"/>
      <c r="W6054" s="8"/>
      <c r="X6054" s="122"/>
      <c r="Y6054" s="135"/>
      <c r="Z6054" s="135"/>
      <c r="AA6054" s="135"/>
      <c r="AB6054" s="135"/>
      <c r="AC6054" s="136"/>
      <c r="AD6054" s="8"/>
      <c r="AE6054" s="8"/>
      <c r="AF6054" s="8"/>
      <c r="AG6054" s="8"/>
      <c r="AH6054" s="122"/>
      <c r="AI6054" s="137"/>
      <c r="AJ6054" s="137"/>
      <c r="AK6054" s="137"/>
      <c r="AL6054" s="137"/>
      <c r="AM6054" s="138"/>
      <c r="AN6054" s="8"/>
      <c r="AO6054" s="8"/>
      <c r="AP6054" s="8"/>
      <c r="AQ6054" s="8"/>
      <c r="AR6054" s="122"/>
      <c r="AS6054" s="139"/>
      <c r="AT6054" s="139"/>
      <c r="AU6054" s="139"/>
      <c r="AV6054" s="139"/>
      <c r="AW6054" s="140"/>
      <c r="AX6054" s="8"/>
      <c r="AY6054" s="8"/>
      <c r="AZ6054" s="8"/>
      <c r="BA6054" s="8"/>
      <c r="BB6054" s="122"/>
      <c r="BC6054" s="141"/>
      <c r="BD6054" s="141"/>
      <c r="BE6054" s="141"/>
      <c r="BF6054" s="141"/>
      <c r="BG6054" s="142"/>
      <c r="BH6054" s="8"/>
      <c r="BI6054" s="8"/>
      <c r="BJ6054" s="8"/>
      <c r="BK6054" s="8"/>
      <c r="BL6054" s="122"/>
      <c r="BM6054" s="143"/>
      <c r="BN6054" s="143"/>
      <c r="BO6054" s="143"/>
      <c r="BP6054" s="143"/>
      <c r="BQ6054" s="144"/>
      <c r="BR6054" s="8"/>
      <c r="BS6054" s="8"/>
      <c r="BT6054" s="8"/>
      <c r="BU6054" s="8"/>
      <c r="BV6054" s="122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18" t="s">
        <v>5</v>
      </c>
      <c r="H6055" s="3">
        <v>2024</v>
      </c>
      <c r="I6055" s="20" t="s">
        <v>286</v>
      </c>
      <c r="J6055" s="8" t="s">
        <v>340</v>
      </c>
      <c r="K6055" s="8" t="s">
        <v>318</v>
      </c>
      <c r="L6055" s="163">
        <f t="shared" si="203"/>
        <v>0</v>
      </c>
      <c r="M6055" s="163">
        <f t="shared" si="204"/>
        <v>0</v>
      </c>
      <c r="N6055" s="181"/>
      <c r="O6055" s="53"/>
      <c r="P6055" s="53"/>
      <c r="Q6055" s="53"/>
      <c r="R6055" s="53"/>
      <c r="S6055" s="54"/>
      <c r="T6055" s="8"/>
      <c r="U6055" s="8"/>
      <c r="V6055" s="8"/>
      <c r="W6055" s="8"/>
      <c r="X6055" s="122"/>
      <c r="Y6055" s="135"/>
      <c r="Z6055" s="135"/>
      <c r="AA6055" s="135"/>
      <c r="AB6055" s="135"/>
      <c r="AC6055" s="136"/>
      <c r="AD6055" s="8"/>
      <c r="AE6055" s="8"/>
      <c r="AF6055" s="8"/>
      <c r="AG6055" s="8"/>
      <c r="AH6055" s="122"/>
      <c r="AI6055" s="137"/>
      <c r="AJ6055" s="137"/>
      <c r="AK6055" s="137"/>
      <c r="AL6055" s="137"/>
      <c r="AM6055" s="138"/>
      <c r="AN6055" s="8"/>
      <c r="AO6055" s="8"/>
      <c r="AP6055" s="8"/>
      <c r="AQ6055" s="8"/>
      <c r="AR6055" s="122"/>
      <c r="AS6055" s="139"/>
      <c r="AT6055" s="139"/>
      <c r="AU6055" s="139"/>
      <c r="AV6055" s="139"/>
      <c r="AW6055" s="140"/>
      <c r="AX6055" s="8"/>
      <c r="AY6055" s="8"/>
      <c r="AZ6055" s="8"/>
      <c r="BA6055" s="8"/>
      <c r="BB6055" s="122"/>
      <c r="BC6055" s="141"/>
      <c r="BD6055" s="141"/>
      <c r="BE6055" s="141"/>
      <c r="BF6055" s="141"/>
      <c r="BG6055" s="142"/>
      <c r="BH6055" s="8"/>
      <c r="BI6055" s="8"/>
      <c r="BJ6055" s="8"/>
      <c r="BK6055" s="8"/>
      <c r="BL6055" s="122"/>
      <c r="BM6055" s="143"/>
      <c r="BN6055" s="143"/>
      <c r="BO6055" s="143"/>
      <c r="BP6055" s="143"/>
      <c r="BQ6055" s="144"/>
      <c r="BR6055" s="8"/>
      <c r="BS6055" s="8"/>
      <c r="BT6055" s="8"/>
      <c r="BU6055" s="8"/>
      <c r="BV6055" s="122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18" t="s">
        <v>5</v>
      </c>
      <c r="H6056" s="3">
        <v>2024</v>
      </c>
      <c r="I6056" s="20" t="s">
        <v>286</v>
      </c>
      <c r="J6056" s="8" t="s">
        <v>341</v>
      </c>
      <c r="K6056" s="8" t="s">
        <v>320</v>
      </c>
      <c r="L6056" s="163">
        <f t="shared" si="203"/>
        <v>0</v>
      </c>
      <c r="M6056" s="163">
        <f t="shared" si="204"/>
        <v>0</v>
      </c>
      <c r="N6056" s="181"/>
      <c r="O6056" s="53"/>
      <c r="P6056" s="53"/>
      <c r="Q6056" s="53"/>
      <c r="R6056" s="53"/>
      <c r="S6056" s="54"/>
      <c r="T6056" s="8"/>
      <c r="U6056" s="8"/>
      <c r="V6056" s="8"/>
      <c r="W6056" s="8"/>
      <c r="X6056" s="122"/>
      <c r="Y6056" s="135"/>
      <c r="Z6056" s="135"/>
      <c r="AA6056" s="135"/>
      <c r="AB6056" s="135"/>
      <c r="AC6056" s="136"/>
      <c r="AD6056" s="8"/>
      <c r="AE6056" s="8"/>
      <c r="AF6056" s="8"/>
      <c r="AG6056" s="8"/>
      <c r="AH6056" s="122"/>
      <c r="AI6056" s="137"/>
      <c r="AJ6056" s="137"/>
      <c r="AK6056" s="137"/>
      <c r="AL6056" s="137"/>
      <c r="AM6056" s="138"/>
      <c r="AN6056" s="8"/>
      <c r="AO6056" s="8"/>
      <c r="AP6056" s="8"/>
      <c r="AQ6056" s="8"/>
      <c r="AR6056" s="122"/>
      <c r="AS6056" s="139"/>
      <c r="AT6056" s="139"/>
      <c r="AU6056" s="139"/>
      <c r="AV6056" s="139"/>
      <c r="AW6056" s="140"/>
      <c r="AX6056" s="8"/>
      <c r="AY6056" s="8"/>
      <c r="AZ6056" s="8"/>
      <c r="BA6056" s="8"/>
      <c r="BB6056" s="122"/>
      <c r="BC6056" s="141"/>
      <c r="BD6056" s="141"/>
      <c r="BE6056" s="141"/>
      <c r="BF6056" s="141"/>
      <c r="BG6056" s="142"/>
      <c r="BH6056" s="8"/>
      <c r="BI6056" s="8"/>
      <c r="BJ6056" s="8"/>
      <c r="BK6056" s="8"/>
      <c r="BL6056" s="122"/>
      <c r="BM6056" s="143"/>
      <c r="BN6056" s="143"/>
      <c r="BO6056" s="143"/>
      <c r="BP6056" s="143"/>
      <c r="BQ6056" s="144"/>
      <c r="BR6056" s="8"/>
      <c r="BS6056" s="8"/>
      <c r="BT6056" s="8"/>
      <c r="BU6056" s="8"/>
      <c r="BV6056" s="122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18" t="s">
        <v>5</v>
      </c>
      <c r="H6057" s="3">
        <v>2024</v>
      </c>
      <c r="I6057" s="20" t="s">
        <v>286</v>
      </c>
      <c r="J6057" s="8" t="s">
        <v>342</v>
      </c>
      <c r="K6057" s="8" t="s">
        <v>320</v>
      </c>
      <c r="L6057" s="163">
        <f t="shared" si="203"/>
        <v>0</v>
      </c>
      <c r="M6057" s="163">
        <f t="shared" si="204"/>
        <v>0</v>
      </c>
      <c r="N6057" s="181"/>
      <c r="O6057" s="53"/>
      <c r="P6057" s="53"/>
      <c r="Q6057" s="53"/>
      <c r="R6057" s="53"/>
      <c r="S6057" s="54"/>
      <c r="T6057" s="8"/>
      <c r="U6057" s="8"/>
      <c r="V6057" s="8"/>
      <c r="W6057" s="8"/>
      <c r="X6057" s="122"/>
      <c r="Y6057" s="135"/>
      <c r="Z6057" s="135"/>
      <c r="AA6057" s="135"/>
      <c r="AB6057" s="135"/>
      <c r="AC6057" s="136"/>
      <c r="AD6057" s="8"/>
      <c r="AE6057" s="8"/>
      <c r="AF6057" s="8"/>
      <c r="AG6057" s="8"/>
      <c r="AH6057" s="122"/>
      <c r="AI6057" s="137"/>
      <c r="AJ6057" s="137"/>
      <c r="AK6057" s="137"/>
      <c r="AL6057" s="137"/>
      <c r="AM6057" s="138"/>
      <c r="AN6057" s="8"/>
      <c r="AO6057" s="8"/>
      <c r="AP6057" s="8"/>
      <c r="AQ6057" s="8"/>
      <c r="AR6057" s="122"/>
      <c r="AS6057" s="139"/>
      <c r="AT6057" s="139"/>
      <c r="AU6057" s="139"/>
      <c r="AV6057" s="139"/>
      <c r="AW6057" s="140"/>
      <c r="AX6057" s="8"/>
      <c r="AY6057" s="8"/>
      <c r="AZ6057" s="8"/>
      <c r="BA6057" s="8"/>
      <c r="BB6057" s="122"/>
      <c r="BC6057" s="141"/>
      <c r="BD6057" s="141"/>
      <c r="BE6057" s="141"/>
      <c r="BF6057" s="141"/>
      <c r="BG6057" s="142"/>
      <c r="BH6057" s="8"/>
      <c r="BI6057" s="8"/>
      <c r="BJ6057" s="8"/>
      <c r="BK6057" s="8"/>
      <c r="BL6057" s="122"/>
      <c r="BM6057" s="143"/>
      <c r="BN6057" s="143"/>
      <c r="BO6057" s="143"/>
      <c r="BP6057" s="143"/>
      <c r="BQ6057" s="144"/>
      <c r="BR6057" s="8"/>
      <c r="BS6057" s="8"/>
      <c r="BT6057" s="8"/>
      <c r="BU6057" s="8"/>
      <c r="BV6057" s="122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18" t="s">
        <v>5</v>
      </c>
      <c r="H6058" s="3">
        <v>2024</v>
      </c>
      <c r="I6058" s="20" t="s">
        <v>286</v>
      </c>
      <c r="J6058" s="8" t="s">
        <v>343</v>
      </c>
      <c r="K6058" s="8" t="s">
        <v>339</v>
      </c>
      <c r="L6058" s="163">
        <f t="shared" si="203"/>
        <v>0</v>
      </c>
      <c r="M6058" s="163">
        <f t="shared" si="204"/>
        <v>0</v>
      </c>
      <c r="N6058" s="181"/>
      <c r="O6058" s="53"/>
      <c r="P6058" s="53"/>
      <c r="Q6058" s="53"/>
      <c r="R6058" s="53"/>
      <c r="S6058" s="54"/>
      <c r="T6058" s="8"/>
      <c r="U6058" s="8"/>
      <c r="V6058" s="8"/>
      <c r="W6058" s="8"/>
      <c r="X6058" s="122"/>
      <c r="Y6058" s="135"/>
      <c r="Z6058" s="135"/>
      <c r="AA6058" s="135"/>
      <c r="AB6058" s="135"/>
      <c r="AC6058" s="136"/>
      <c r="AD6058" s="8"/>
      <c r="AE6058" s="8"/>
      <c r="AF6058" s="8"/>
      <c r="AG6058" s="8"/>
      <c r="AH6058" s="122"/>
      <c r="AI6058" s="137"/>
      <c r="AJ6058" s="137"/>
      <c r="AK6058" s="137"/>
      <c r="AL6058" s="137"/>
      <c r="AM6058" s="138"/>
      <c r="AN6058" s="8"/>
      <c r="AO6058" s="8"/>
      <c r="AP6058" s="8"/>
      <c r="AQ6058" s="8"/>
      <c r="AR6058" s="122"/>
      <c r="AS6058" s="139"/>
      <c r="AT6058" s="139"/>
      <c r="AU6058" s="139"/>
      <c r="AV6058" s="139"/>
      <c r="AW6058" s="140"/>
      <c r="AX6058" s="8"/>
      <c r="AY6058" s="8"/>
      <c r="AZ6058" s="8"/>
      <c r="BA6058" s="8"/>
      <c r="BB6058" s="122"/>
      <c r="BC6058" s="141"/>
      <c r="BD6058" s="141"/>
      <c r="BE6058" s="141"/>
      <c r="BF6058" s="141"/>
      <c r="BG6058" s="142"/>
      <c r="BH6058" s="8"/>
      <c r="BI6058" s="8"/>
      <c r="BJ6058" s="8"/>
      <c r="BK6058" s="8"/>
      <c r="BL6058" s="122"/>
      <c r="BM6058" s="143"/>
      <c r="BN6058" s="143"/>
      <c r="BO6058" s="143"/>
      <c r="BP6058" s="143"/>
      <c r="BQ6058" s="144"/>
      <c r="BR6058" s="8"/>
      <c r="BS6058" s="8"/>
      <c r="BT6058" s="8"/>
      <c r="BU6058" s="8"/>
      <c r="BV6058" s="122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18" t="s">
        <v>5</v>
      </c>
      <c r="H6059" s="3">
        <v>2024</v>
      </c>
      <c r="I6059" s="20" t="s">
        <v>288</v>
      </c>
      <c r="J6059" s="8" t="s">
        <v>344</v>
      </c>
      <c r="K6059" s="8" t="s">
        <v>318</v>
      </c>
      <c r="L6059" s="163">
        <f t="shared" si="203"/>
        <v>0</v>
      </c>
      <c r="M6059" s="163">
        <f t="shared" si="204"/>
        <v>0</v>
      </c>
      <c r="N6059" s="181"/>
      <c r="O6059" s="53"/>
      <c r="P6059" s="53"/>
      <c r="Q6059" s="53"/>
      <c r="R6059" s="53"/>
      <c r="S6059" s="54"/>
      <c r="T6059" s="8"/>
      <c r="U6059" s="8"/>
      <c r="V6059" s="8"/>
      <c r="W6059" s="8"/>
      <c r="X6059" s="122"/>
      <c r="Y6059" s="135"/>
      <c r="Z6059" s="135"/>
      <c r="AA6059" s="135"/>
      <c r="AB6059" s="135"/>
      <c r="AC6059" s="136"/>
      <c r="AD6059" s="8"/>
      <c r="AE6059" s="8"/>
      <c r="AF6059" s="8"/>
      <c r="AG6059" s="8"/>
      <c r="AH6059" s="122"/>
      <c r="AI6059" s="137"/>
      <c r="AJ6059" s="137"/>
      <c r="AK6059" s="137"/>
      <c r="AL6059" s="137"/>
      <c r="AM6059" s="138"/>
      <c r="AN6059" s="8"/>
      <c r="AO6059" s="8"/>
      <c r="AP6059" s="8"/>
      <c r="AQ6059" s="8"/>
      <c r="AR6059" s="122"/>
      <c r="AS6059" s="139"/>
      <c r="AT6059" s="139"/>
      <c r="AU6059" s="139"/>
      <c r="AV6059" s="139"/>
      <c r="AW6059" s="140"/>
      <c r="AX6059" s="8"/>
      <c r="AY6059" s="8"/>
      <c r="AZ6059" s="8"/>
      <c r="BA6059" s="8"/>
      <c r="BB6059" s="122"/>
      <c r="BC6059" s="141"/>
      <c r="BD6059" s="141"/>
      <c r="BE6059" s="141"/>
      <c r="BF6059" s="141"/>
      <c r="BG6059" s="142"/>
      <c r="BH6059" s="8"/>
      <c r="BI6059" s="8"/>
      <c r="BJ6059" s="8"/>
      <c r="BK6059" s="8"/>
      <c r="BL6059" s="122"/>
      <c r="BM6059" s="143"/>
      <c r="BN6059" s="143"/>
      <c r="BO6059" s="143"/>
      <c r="BP6059" s="143"/>
      <c r="BQ6059" s="144"/>
      <c r="BR6059" s="8"/>
      <c r="BS6059" s="8"/>
      <c r="BT6059" s="8"/>
      <c r="BU6059" s="8"/>
      <c r="BV6059" s="122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18" t="s">
        <v>5</v>
      </c>
      <c r="H6060" s="3">
        <v>2024</v>
      </c>
      <c r="I6060" s="20" t="s">
        <v>288</v>
      </c>
      <c r="J6060" s="2" t="s">
        <v>351</v>
      </c>
      <c r="K6060" s="2" t="s">
        <v>318</v>
      </c>
      <c r="L6060" s="163">
        <f t="shared" si="203"/>
        <v>0</v>
      </c>
      <c r="M6060" s="163">
        <f t="shared" si="204"/>
        <v>0</v>
      </c>
      <c r="N6060" s="181"/>
      <c r="O6060" s="53"/>
      <c r="P6060" s="53"/>
      <c r="Q6060" s="53"/>
      <c r="R6060" s="53"/>
      <c r="S6060" s="54"/>
      <c r="T6060" s="8"/>
      <c r="U6060" s="8"/>
      <c r="V6060" s="8"/>
      <c r="W6060" s="8"/>
      <c r="X6060" s="122"/>
      <c r="Y6060" s="135"/>
      <c r="Z6060" s="135"/>
      <c r="AA6060" s="135"/>
      <c r="AB6060" s="135"/>
      <c r="AC6060" s="136"/>
      <c r="AD6060" s="8"/>
      <c r="AE6060" s="8"/>
      <c r="AF6060" s="8"/>
      <c r="AG6060" s="8"/>
      <c r="AH6060" s="122"/>
      <c r="AI6060" s="137"/>
      <c r="AJ6060" s="137"/>
      <c r="AK6060" s="137"/>
      <c r="AL6060" s="137"/>
      <c r="AM6060" s="138"/>
      <c r="AN6060" s="8"/>
      <c r="AO6060" s="8"/>
      <c r="AP6060" s="8"/>
      <c r="AQ6060" s="8"/>
      <c r="AR6060" s="122"/>
      <c r="AS6060" s="139"/>
      <c r="AT6060" s="139"/>
      <c r="AU6060" s="139"/>
      <c r="AV6060" s="139"/>
      <c r="AW6060" s="140"/>
      <c r="AX6060" s="8"/>
      <c r="AY6060" s="8"/>
      <c r="AZ6060" s="8"/>
      <c r="BA6060" s="8"/>
      <c r="BB6060" s="122"/>
      <c r="BC6060" s="141"/>
      <c r="BD6060" s="141"/>
      <c r="BE6060" s="141"/>
      <c r="BF6060" s="141"/>
      <c r="BG6060" s="142"/>
      <c r="BH6060" s="8"/>
      <c r="BI6060" s="8"/>
      <c r="BJ6060" s="8"/>
      <c r="BK6060" s="8"/>
      <c r="BL6060" s="122"/>
      <c r="BM6060" s="143"/>
      <c r="BN6060" s="143"/>
      <c r="BO6060" s="143"/>
      <c r="BP6060" s="143"/>
      <c r="BQ6060" s="144"/>
      <c r="BR6060" s="8"/>
      <c r="BS6060" s="8"/>
      <c r="BT6060" s="8"/>
      <c r="BU6060" s="8"/>
      <c r="BV6060" s="122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18" t="s">
        <v>5</v>
      </c>
      <c r="H6061" s="3">
        <v>2024</v>
      </c>
      <c r="I6061" s="20" t="s">
        <v>288</v>
      </c>
      <c r="J6061" s="2" t="s">
        <v>352</v>
      </c>
      <c r="K6061" s="2" t="s">
        <v>321</v>
      </c>
      <c r="L6061" s="163">
        <f t="shared" si="203"/>
        <v>0</v>
      </c>
      <c r="M6061" s="163">
        <f t="shared" si="204"/>
        <v>0</v>
      </c>
      <c r="N6061" s="181"/>
      <c r="O6061" s="33"/>
      <c r="P6061" s="33"/>
      <c r="Q6061" s="33"/>
      <c r="R6061" s="33"/>
      <c r="S6061" s="42"/>
      <c r="T6061" s="2"/>
      <c r="U6061" s="2"/>
      <c r="V6061" s="2"/>
      <c r="W6061" s="2"/>
      <c r="X6061" s="55"/>
      <c r="Y6061" s="62"/>
      <c r="Z6061" s="62"/>
      <c r="AA6061" s="62"/>
      <c r="AB6061" s="62"/>
      <c r="AC6061" s="68"/>
      <c r="AD6061" s="2"/>
      <c r="AE6061" s="2"/>
      <c r="AF6061" s="2"/>
      <c r="AG6061" s="2"/>
      <c r="AH6061" s="55"/>
      <c r="AI6061" s="72"/>
      <c r="AJ6061" s="72"/>
      <c r="AK6061" s="72"/>
      <c r="AL6061" s="72"/>
      <c r="AM6061" s="80"/>
      <c r="AN6061" s="2"/>
      <c r="AO6061" s="2"/>
      <c r="AP6061" s="2"/>
      <c r="AQ6061" s="2"/>
      <c r="AR6061" s="55"/>
      <c r="AS6061" s="85"/>
      <c r="AT6061" s="85"/>
      <c r="AU6061" s="85"/>
      <c r="AV6061" s="85"/>
      <c r="AW6061" s="100"/>
      <c r="AX6061" s="2"/>
      <c r="AY6061" s="2"/>
      <c r="AZ6061" s="2"/>
      <c r="BA6061" s="2"/>
      <c r="BB6061" s="55"/>
      <c r="BC6061" s="105"/>
      <c r="BD6061" s="105"/>
      <c r="BE6061" s="105"/>
      <c r="BF6061" s="105"/>
      <c r="BG6061" s="109"/>
      <c r="BH6061" s="2"/>
      <c r="BI6061" s="2"/>
      <c r="BJ6061" s="2"/>
      <c r="BK6061" s="2"/>
      <c r="BL6061" s="55"/>
      <c r="BM6061" s="48"/>
      <c r="BN6061" s="48"/>
      <c r="BO6061" s="48"/>
      <c r="BP6061" s="48"/>
      <c r="BQ6061" s="117"/>
      <c r="BR6061" s="2"/>
      <c r="BS6061" s="2"/>
      <c r="BT6061" s="2"/>
      <c r="BU6061" s="2"/>
      <c r="BV6061" s="55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18" t="s">
        <v>5</v>
      </c>
      <c r="H6062" s="3">
        <v>2024</v>
      </c>
      <c r="I6062" s="20" t="s">
        <v>288</v>
      </c>
      <c r="J6062" s="2" t="s">
        <v>345</v>
      </c>
      <c r="K6062" s="2" t="s">
        <v>318</v>
      </c>
      <c r="L6062" s="163">
        <f t="shared" si="203"/>
        <v>0</v>
      </c>
      <c r="M6062" s="163">
        <f t="shared" si="204"/>
        <v>0</v>
      </c>
      <c r="N6062" s="181"/>
      <c r="O6062" s="34"/>
      <c r="P6062" s="33"/>
      <c r="Q6062" s="33"/>
      <c r="R6062" s="33"/>
      <c r="S6062" s="42"/>
      <c r="T6062" s="3"/>
      <c r="U6062" s="2"/>
      <c r="V6062" s="2"/>
      <c r="W6062" s="2"/>
      <c r="X6062" s="55"/>
      <c r="Y6062" s="64"/>
      <c r="Z6062" s="62"/>
      <c r="AA6062" s="62"/>
      <c r="AB6062" s="62"/>
      <c r="AC6062" s="68"/>
      <c r="AD6062" s="3"/>
      <c r="AE6062" s="2"/>
      <c r="AF6062" s="2"/>
      <c r="AG6062" s="2"/>
      <c r="AH6062" s="55"/>
      <c r="AI6062" s="73"/>
      <c r="AJ6062" s="72"/>
      <c r="AK6062" s="72"/>
      <c r="AL6062" s="72"/>
      <c r="AM6062" s="80"/>
      <c r="AN6062" s="3"/>
      <c r="AO6062" s="2"/>
      <c r="AP6062" s="2"/>
      <c r="AQ6062" s="2"/>
      <c r="AR6062" s="55"/>
      <c r="AS6062" s="86"/>
      <c r="AT6062" s="85"/>
      <c r="AU6062" s="85"/>
      <c r="AV6062" s="85"/>
      <c r="AW6062" s="100"/>
      <c r="AX6062" s="3"/>
      <c r="AY6062" s="2"/>
      <c r="AZ6062" s="2"/>
      <c r="BA6062" s="2"/>
      <c r="BB6062" s="55"/>
      <c r="BC6062" s="106"/>
      <c r="BD6062" s="105"/>
      <c r="BE6062" s="105"/>
      <c r="BF6062" s="105"/>
      <c r="BG6062" s="109"/>
      <c r="BH6062" s="3"/>
      <c r="BI6062" s="2"/>
      <c r="BJ6062" s="2"/>
      <c r="BK6062" s="2"/>
      <c r="BL6062" s="55"/>
      <c r="BM6062" s="49"/>
      <c r="BN6062" s="48"/>
      <c r="BO6062" s="48"/>
      <c r="BP6062" s="48"/>
      <c r="BQ6062" s="117"/>
      <c r="BR6062" s="3"/>
      <c r="BS6062" s="2"/>
      <c r="BT6062" s="2"/>
      <c r="BU6062" s="2"/>
      <c r="BV6062" s="55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18" t="s">
        <v>5</v>
      </c>
      <c r="H6063" s="3">
        <v>2024</v>
      </c>
      <c r="I6063" s="20" t="s">
        <v>289</v>
      </c>
      <c r="J6063" s="2" t="s">
        <v>268</v>
      </c>
      <c r="K6063" s="2" t="s">
        <v>318</v>
      </c>
      <c r="L6063" s="163">
        <f t="shared" si="203"/>
        <v>0</v>
      </c>
      <c r="M6063" s="163">
        <f t="shared" si="204"/>
        <v>0</v>
      </c>
      <c r="N6063" s="181"/>
      <c r="O6063" s="33"/>
      <c r="P6063" s="33"/>
      <c r="Q6063" s="33"/>
      <c r="R6063" s="33"/>
      <c r="S6063" s="42"/>
      <c r="T6063" s="2"/>
      <c r="U6063" s="2"/>
      <c r="V6063" s="2"/>
      <c r="W6063" s="2"/>
      <c r="X6063" s="55"/>
      <c r="Y6063" s="62"/>
      <c r="Z6063" s="62"/>
      <c r="AA6063" s="62"/>
      <c r="AB6063" s="62"/>
      <c r="AC6063" s="68"/>
      <c r="AD6063" s="2"/>
      <c r="AE6063" s="2"/>
      <c r="AF6063" s="2"/>
      <c r="AG6063" s="2"/>
      <c r="AH6063" s="55"/>
      <c r="AI6063" s="72"/>
      <c r="AJ6063" s="72"/>
      <c r="AK6063" s="72"/>
      <c r="AL6063" s="72"/>
      <c r="AM6063" s="80"/>
      <c r="AN6063" s="2"/>
      <c r="AO6063" s="2"/>
      <c r="AP6063" s="2"/>
      <c r="AQ6063" s="2"/>
      <c r="AR6063" s="55"/>
      <c r="AS6063" s="85"/>
      <c r="AT6063" s="85"/>
      <c r="AU6063" s="85"/>
      <c r="AV6063" s="85"/>
      <c r="AW6063" s="100"/>
      <c r="AX6063" s="2"/>
      <c r="AY6063" s="2"/>
      <c r="AZ6063" s="2"/>
      <c r="BA6063" s="2"/>
      <c r="BB6063" s="55"/>
      <c r="BC6063" s="105"/>
      <c r="BD6063" s="105"/>
      <c r="BE6063" s="105"/>
      <c r="BF6063" s="105"/>
      <c r="BG6063" s="109"/>
      <c r="BH6063" s="2"/>
      <c r="BI6063" s="2"/>
      <c r="BJ6063" s="2"/>
      <c r="BK6063" s="2"/>
      <c r="BL6063" s="55"/>
      <c r="BM6063" s="48"/>
      <c r="BN6063" s="48"/>
      <c r="BO6063" s="48"/>
      <c r="BP6063" s="48"/>
      <c r="BQ6063" s="117"/>
      <c r="BR6063" s="2"/>
      <c r="BS6063" s="2"/>
      <c r="BT6063" s="2"/>
      <c r="BU6063" s="2"/>
      <c r="BV6063" s="55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18" t="s">
        <v>5</v>
      </c>
      <c r="H6064" s="3">
        <v>2024</v>
      </c>
      <c r="I6064" s="20" t="s">
        <v>289</v>
      </c>
      <c r="J6064" s="2" t="s">
        <v>292</v>
      </c>
      <c r="K6064" s="2" t="s">
        <v>318</v>
      </c>
      <c r="L6064" s="163">
        <f t="shared" si="203"/>
        <v>2.1000000000000001E-2</v>
      </c>
      <c r="M6064" s="163">
        <f t="shared" si="204"/>
        <v>78.683999999999997</v>
      </c>
      <c r="N6064" s="181"/>
      <c r="O6064" s="33"/>
      <c r="P6064" s="33"/>
      <c r="Q6064" s="33"/>
      <c r="R6064" s="33"/>
      <c r="S6064" s="42"/>
      <c r="T6064" s="2"/>
      <c r="U6064" s="2"/>
      <c r="V6064" s="2"/>
      <c r="W6064" s="2"/>
      <c r="X6064" s="55"/>
      <c r="Y6064" s="62"/>
      <c r="Z6064" s="62"/>
      <c r="AA6064" s="62"/>
      <c r="AB6064" s="62"/>
      <c r="AC6064" s="68"/>
      <c r="AD6064" s="2"/>
      <c r="AE6064" s="2"/>
      <c r="AF6064" s="2"/>
      <c r="AG6064" s="2"/>
      <c r="AH6064" s="55"/>
      <c r="AI6064" s="72"/>
      <c r="AJ6064" s="72"/>
      <c r="AK6064" s="72"/>
      <c r="AL6064" s="72"/>
      <c r="AM6064" s="80"/>
      <c r="AN6064" s="2"/>
      <c r="AO6064" s="2"/>
      <c r="AP6064" s="2"/>
      <c r="AQ6064" s="2"/>
      <c r="AR6064" s="55"/>
      <c r="AS6064" s="85"/>
      <c r="AT6064" s="85" t="s">
        <v>674</v>
      </c>
      <c r="AU6064" s="85"/>
      <c r="AV6064" s="85">
        <v>2.1000000000000001E-2</v>
      </c>
      <c r="AW6064" s="100">
        <v>78.683999999999997</v>
      </c>
      <c r="AX6064" s="2"/>
      <c r="AY6064" s="2"/>
      <c r="AZ6064" s="2"/>
      <c r="BA6064" s="2"/>
      <c r="BB6064" s="55"/>
      <c r="BC6064" s="105"/>
      <c r="BD6064" s="105"/>
      <c r="BE6064" s="105"/>
      <c r="BF6064" s="105"/>
      <c r="BG6064" s="109"/>
      <c r="BH6064" s="2"/>
      <c r="BI6064" s="2"/>
      <c r="BJ6064" s="2"/>
      <c r="BK6064" s="2"/>
      <c r="BL6064" s="55"/>
      <c r="BM6064" s="48"/>
      <c r="BN6064" s="48"/>
      <c r="BO6064" s="48"/>
      <c r="BP6064" s="48"/>
      <c r="BQ6064" s="117"/>
      <c r="BR6064" s="2"/>
      <c r="BS6064" s="2"/>
      <c r="BT6064" s="2"/>
      <c r="BU6064" s="2"/>
      <c r="BV6064" s="55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18" t="s">
        <v>5</v>
      </c>
      <c r="H6065" s="3">
        <v>2024</v>
      </c>
      <c r="I6065" s="20" t="s">
        <v>285</v>
      </c>
      <c r="J6065" s="2" t="s">
        <v>293</v>
      </c>
      <c r="K6065" s="2" t="s">
        <v>318</v>
      </c>
      <c r="L6065" s="163">
        <f t="shared" si="203"/>
        <v>0</v>
      </c>
      <c r="M6065" s="163">
        <f t="shared" si="204"/>
        <v>0</v>
      </c>
      <c r="N6065" s="181"/>
      <c r="O6065" s="33"/>
      <c r="P6065" s="33"/>
      <c r="Q6065" s="33"/>
      <c r="R6065" s="34"/>
      <c r="S6065" s="41"/>
      <c r="T6065" s="2"/>
      <c r="U6065" s="2"/>
      <c r="V6065" s="2"/>
      <c r="W6065" s="3"/>
      <c r="X6065" s="56"/>
      <c r="Y6065" s="62"/>
      <c r="Z6065" s="62"/>
      <c r="AA6065" s="62"/>
      <c r="AB6065" s="64"/>
      <c r="AC6065" s="69"/>
      <c r="AD6065" s="2"/>
      <c r="AE6065" s="2"/>
      <c r="AF6065" s="2"/>
      <c r="AG6065" s="3"/>
      <c r="AH6065" s="56"/>
      <c r="AI6065" s="72"/>
      <c r="AJ6065" s="72"/>
      <c r="AK6065" s="72"/>
      <c r="AL6065" s="73"/>
      <c r="AM6065" s="81"/>
      <c r="AN6065" s="2"/>
      <c r="AO6065" s="2"/>
      <c r="AP6065" s="2"/>
      <c r="AQ6065" s="3"/>
      <c r="AR6065" s="56"/>
      <c r="AS6065" s="85"/>
      <c r="AT6065" s="85"/>
      <c r="AU6065" s="85"/>
      <c r="AV6065" s="86"/>
      <c r="AW6065" s="101"/>
      <c r="AX6065" s="2"/>
      <c r="AY6065" s="2"/>
      <c r="AZ6065" s="2"/>
      <c r="BA6065" s="3"/>
      <c r="BB6065" s="56"/>
      <c r="BC6065" s="105"/>
      <c r="BD6065" s="105"/>
      <c r="BE6065" s="105"/>
      <c r="BF6065" s="106"/>
      <c r="BG6065" s="110"/>
      <c r="BH6065" s="2"/>
      <c r="BI6065" s="2"/>
      <c r="BJ6065" s="2"/>
      <c r="BK6065" s="3"/>
      <c r="BL6065" s="56"/>
      <c r="BM6065" s="48"/>
      <c r="BN6065" s="48"/>
      <c r="BO6065" s="48"/>
      <c r="BP6065" s="49"/>
      <c r="BQ6065" s="118"/>
      <c r="BR6065" s="2"/>
      <c r="BS6065" s="2"/>
      <c r="BT6065" s="2"/>
      <c r="BU6065" s="3"/>
      <c r="BV6065" s="56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18" t="s">
        <v>5</v>
      </c>
      <c r="H6066" s="3">
        <v>2024</v>
      </c>
      <c r="I6066" s="20" t="s">
        <v>287</v>
      </c>
      <c r="J6066" s="2" t="s">
        <v>269</v>
      </c>
      <c r="K6066" s="2" t="s">
        <v>320</v>
      </c>
      <c r="L6066" s="163">
        <f t="shared" si="203"/>
        <v>0</v>
      </c>
      <c r="M6066" s="163">
        <f t="shared" si="204"/>
        <v>0</v>
      </c>
      <c r="N6066" s="181"/>
      <c r="O6066" s="33"/>
      <c r="P6066" s="33"/>
      <c r="Q6066" s="33"/>
      <c r="R6066" s="33"/>
      <c r="S6066" s="42"/>
      <c r="T6066" s="2"/>
      <c r="U6066" s="2"/>
      <c r="V6066" s="2"/>
      <c r="W6066" s="2"/>
      <c r="X6066" s="55"/>
      <c r="Y6066" s="62"/>
      <c r="Z6066" s="62"/>
      <c r="AA6066" s="62"/>
      <c r="AB6066" s="64"/>
      <c r="AC6066" s="68"/>
      <c r="AD6066" s="2"/>
      <c r="AE6066" s="2"/>
      <c r="AF6066" s="2"/>
      <c r="AG6066" s="2"/>
      <c r="AH6066" s="55"/>
      <c r="AI6066" s="72"/>
      <c r="AJ6066" s="72"/>
      <c r="AK6066" s="72"/>
      <c r="AL6066" s="72"/>
      <c r="AM6066" s="80"/>
      <c r="AN6066" s="2"/>
      <c r="AO6066" s="2"/>
      <c r="AP6066" s="2"/>
      <c r="AQ6066" s="2"/>
      <c r="AR6066" s="55"/>
      <c r="AS6066" s="85"/>
      <c r="AT6066" s="85"/>
      <c r="AU6066" s="85"/>
      <c r="AV6066" s="85"/>
      <c r="AW6066" s="100"/>
      <c r="AX6066" s="2"/>
      <c r="AY6066" s="2"/>
      <c r="AZ6066" s="2"/>
      <c r="BA6066" s="2"/>
      <c r="BB6066" s="55"/>
      <c r="BC6066" s="105"/>
      <c r="BD6066" s="105"/>
      <c r="BE6066" s="105"/>
      <c r="BF6066" s="105"/>
      <c r="BG6066" s="109"/>
      <c r="BH6066" s="2"/>
      <c r="BI6066" s="2"/>
      <c r="BJ6066" s="2"/>
      <c r="BK6066" s="2"/>
      <c r="BL6066" s="55"/>
      <c r="BM6066" s="48"/>
      <c r="BN6066" s="48"/>
      <c r="BO6066" s="48"/>
      <c r="BP6066" s="48"/>
      <c r="BQ6066" s="117"/>
      <c r="BR6066" s="2"/>
      <c r="BS6066" s="2"/>
      <c r="BT6066" s="2"/>
      <c r="BU6066" s="2"/>
      <c r="BV6066" s="55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18" t="s">
        <v>5</v>
      </c>
      <c r="H6067" s="3">
        <v>2024</v>
      </c>
      <c r="I6067" s="20" t="s">
        <v>287</v>
      </c>
      <c r="J6067" s="2" t="s">
        <v>270</v>
      </c>
      <c r="K6067" s="2" t="s">
        <v>320</v>
      </c>
      <c r="L6067" s="163">
        <f t="shared" si="203"/>
        <v>0</v>
      </c>
      <c r="M6067" s="163">
        <f t="shared" si="204"/>
        <v>0</v>
      </c>
      <c r="N6067" s="181"/>
      <c r="O6067" s="33"/>
      <c r="P6067" s="33"/>
      <c r="Q6067" s="33"/>
      <c r="R6067" s="33"/>
      <c r="S6067" s="42"/>
      <c r="T6067" s="2"/>
      <c r="U6067" s="2"/>
      <c r="V6067" s="2"/>
      <c r="W6067" s="2"/>
      <c r="X6067" s="55"/>
      <c r="Y6067" s="62"/>
      <c r="Z6067" s="62"/>
      <c r="AA6067" s="62"/>
      <c r="AB6067" s="62"/>
      <c r="AC6067" s="68"/>
      <c r="AD6067" s="2"/>
      <c r="AE6067" s="2"/>
      <c r="AF6067" s="2"/>
      <c r="AG6067" s="2"/>
      <c r="AH6067" s="55"/>
      <c r="AI6067" s="72"/>
      <c r="AJ6067" s="72"/>
      <c r="AK6067" s="72"/>
      <c r="AL6067" s="72"/>
      <c r="AM6067" s="80"/>
      <c r="AN6067" s="2"/>
      <c r="AO6067" s="2"/>
      <c r="AP6067" s="2"/>
      <c r="AQ6067" s="2"/>
      <c r="AR6067" s="55"/>
      <c r="AS6067" s="85"/>
      <c r="AT6067" s="85"/>
      <c r="AU6067" s="85"/>
      <c r="AV6067" s="85"/>
      <c r="AW6067" s="100"/>
      <c r="AX6067" s="2"/>
      <c r="AY6067" s="2"/>
      <c r="AZ6067" s="2"/>
      <c r="BA6067" s="2"/>
      <c r="BB6067" s="55"/>
      <c r="BC6067" s="105"/>
      <c r="BD6067" s="105"/>
      <c r="BE6067" s="105"/>
      <c r="BF6067" s="105"/>
      <c r="BG6067" s="109"/>
      <c r="BH6067" s="2"/>
      <c r="BI6067" s="2"/>
      <c r="BJ6067" s="2"/>
      <c r="BK6067" s="2"/>
      <c r="BL6067" s="55"/>
      <c r="BM6067" s="48"/>
      <c r="BN6067" s="48"/>
      <c r="BO6067" s="48"/>
      <c r="BP6067" s="48"/>
      <c r="BQ6067" s="117"/>
      <c r="BR6067" s="2"/>
      <c r="BS6067" s="2"/>
      <c r="BT6067" s="2"/>
      <c r="BU6067" s="2"/>
      <c r="BV6067" s="55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18" t="s">
        <v>5</v>
      </c>
      <c r="H6068" s="3">
        <v>2024</v>
      </c>
      <c r="I6068" s="20" t="s">
        <v>290</v>
      </c>
      <c r="J6068" s="2" t="s">
        <v>271</v>
      </c>
      <c r="K6068" s="2" t="s">
        <v>321</v>
      </c>
      <c r="L6068" s="163">
        <f t="shared" si="203"/>
        <v>0</v>
      </c>
      <c r="M6068" s="163">
        <f t="shared" si="204"/>
        <v>0</v>
      </c>
      <c r="N6068" s="181"/>
      <c r="O6068" s="33"/>
      <c r="P6068" s="33"/>
      <c r="Q6068" s="33"/>
      <c r="R6068" s="33"/>
      <c r="S6068" s="42"/>
      <c r="T6068" s="2"/>
      <c r="U6068" s="2"/>
      <c r="V6068" s="2"/>
      <c r="W6068" s="2"/>
      <c r="X6068" s="55"/>
      <c r="Y6068" s="62"/>
      <c r="Z6068" s="62"/>
      <c r="AA6068" s="62"/>
      <c r="AB6068" s="62"/>
      <c r="AC6068" s="68"/>
      <c r="AD6068" s="2"/>
      <c r="AE6068" s="2"/>
      <c r="AF6068" s="2"/>
      <c r="AG6068" s="2"/>
      <c r="AH6068" s="55"/>
      <c r="AI6068" s="72"/>
      <c r="AJ6068" s="72"/>
      <c r="AK6068" s="72"/>
      <c r="AL6068" s="72"/>
      <c r="AM6068" s="80"/>
      <c r="AN6068" s="2"/>
      <c r="AO6068" s="2"/>
      <c r="AP6068" s="2"/>
      <c r="AQ6068" s="2"/>
      <c r="AR6068" s="55"/>
      <c r="AS6068" s="85"/>
      <c r="AT6068" s="85"/>
      <c r="AU6068" s="85"/>
      <c r="AV6068" s="85"/>
      <c r="AW6068" s="100"/>
      <c r="AX6068" s="2"/>
      <c r="AY6068" s="2"/>
      <c r="AZ6068" s="2"/>
      <c r="BA6068" s="2"/>
      <c r="BB6068" s="55"/>
      <c r="BC6068" s="105"/>
      <c r="BD6068" s="105"/>
      <c r="BE6068" s="105"/>
      <c r="BF6068" s="105"/>
      <c r="BG6068" s="109"/>
      <c r="BH6068" s="2"/>
      <c r="BI6068" s="2"/>
      <c r="BJ6068" s="2"/>
      <c r="BK6068" s="2"/>
      <c r="BL6068" s="55"/>
      <c r="BM6068" s="48"/>
      <c r="BN6068" s="48"/>
      <c r="BO6068" s="48"/>
      <c r="BP6068" s="48"/>
      <c r="BQ6068" s="117"/>
      <c r="BR6068" s="2"/>
      <c r="BS6068" s="2"/>
      <c r="BT6068" s="2"/>
      <c r="BU6068" s="2"/>
      <c r="BV6068" s="55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18" t="s">
        <v>5</v>
      </c>
      <c r="H6069" s="3">
        <v>2024</v>
      </c>
      <c r="I6069" s="20" t="s">
        <v>284</v>
      </c>
      <c r="J6069" s="2" t="s">
        <v>294</v>
      </c>
      <c r="K6069" s="2" t="s">
        <v>320</v>
      </c>
      <c r="L6069" s="163">
        <f t="shared" si="203"/>
        <v>0</v>
      </c>
      <c r="M6069" s="163">
        <f t="shared" si="204"/>
        <v>0</v>
      </c>
      <c r="N6069" s="181"/>
      <c r="O6069" s="33"/>
      <c r="P6069" s="33"/>
      <c r="Q6069" s="33"/>
      <c r="R6069" s="33"/>
      <c r="S6069" s="42"/>
      <c r="T6069" s="2"/>
      <c r="U6069" s="2"/>
      <c r="V6069" s="2"/>
      <c r="W6069" s="2"/>
      <c r="X6069" s="55"/>
      <c r="Y6069" s="62"/>
      <c r="Z6069" s="62"/>
      <c r="AA6069" s="62"/>
      <c r="AB6069" s="62"/>
      <c r="AC6069" s="68"/>
      <c r="AD6069" s="2"/>
      <c r="AE6069" s="2"/>
      <c r="AF6069" s="2"/>
      <c r="AG6069" s="2"/>
      <c r="AH6069" s="55"/>
      <c r="AI6069" s="72"/>
      <c r="AJ6069" s="72"/>
      <c r="AK6069" s="72"/>
      <c r="AL6069" s="72"/>
      <c r="AM6069" s="80"/>
      <c r="AN6069" s="2"/>
      <c r="AO6069" s="2"/>
      <c r="AP6069" s="2"/>
      <c r="AQ6069" s="2"/>
      <c r="AR6069" s="55"/>
      <c r="AS6069" s="85"/>
      <c r="AT6069" s="85"/>
      <c r="AU6069" s="85"/>
      <c r="AV6069" s="85"/>
      <c r="AW6069" s="100"/>
      <c r="AX6069" s="2"/>
      <c r="AY6069" s="2"/>
      <c r="AZ6069" s="2"/>
      <c r="BA6069" s="2"/>
      <c r="BB6069" s="55"/>
      <c r="BC6069" s="105"/>
      <c r="BD6069" s="105"/>
      <c r="BE6069" s="105"/>
      <c r="BF6069" s="105"/>
      <c r="BG6069" s="109"/>
      <c r="BH6069" s="2"/>
      <c r="BI6069" s="2"/>
      <c r="BJ6069" s="2"/>
      <c r="BK6069" s="2"/>
      <c r="BL6069" s="55"/>
      <c r="BM6069" s="48"/>
      <c r="BN6069" s="48"/>
      <c r="BO6069" s="48"/>
      <c r="BP6069" s="48"/>
      <c r="BQ6069" s="117"/>
      <c r="BR6069" s="2"/>
      <c r="BS6069" s="2"/>
      <c r="BT6069" s="2"/>
      <c r="BU6069" s="2"/>
      <c r="BV6069" s="55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18" t="s">
        <v>5</v>
      </c>
      <c r="H6070" s="3">
        <v>2024</v>
      </c>
      <c r="I6070" s="20" t="s">
        <v>284</v>
      </c>
      <c r="J6070" s="2" t="s">
        <v>346</v>
      </c>
      <c r="K6070" s="2" t="s">
        <v>320</v>
      </c>
      <c r="L6070" s="163">
        <f t="shared" si="203"/>
        <v>0</v>
      </c>
      <c r="M6070" s="163">
        <f t="shared" si="204"/>
        <v>0</v>
      </c>
      <c r="N6070" s="181"/>
      <c r="O6070" s="33"/>
      <c r="P6070" s="33"/>
      <c r="Q6070" s="33"/>
      <c r="R6070" s="33"/>
      <c r="S6070" s="42"/>
      <c r="T6070" s="2"/>
      <c r="U6070" s="2"/>
      <c r="V6070" s="2"/>
      <c r="W6070" s="2"/>
      <c r="X6070" s="55"/>
      <c r="Y6070" s="62"/>
      <c r="Z6070" s="62"/>
      <c r="AA6070" s="62"/>
      <c r="AB6070" s="62"/>
      <c r="AC6070" s="68"/>
      <c r="AD6070" s="2"/>
      <c r="AE6070" s="2"/>
      <c r="AF6070" s="2"/>
      <c r="AG6070" s="2"/>
      <c r="AH6070" s="55"/>
      <c r="AI6070" s="72"/>
      <c r="AJ6070" s="72"/>
      <c r="AK6070" s="72"/>
      <c r="AL6070" s="72"/>
      <c r="AM6070" s="80"/>
      <c r="AN6070" s="2"/>
      <c r="AO6070" s="2"/>
      <c r="AP6070" s="2"/>
      <c r="AQ6070" s="2"/>
      <c r="AR6070" s="55"/>
      <c r="AS6070" s="85"/>
      <c r="AT6070" s="85"/>
      <c r="AU6070" s="85"/>
      <c r="AV6070" s="85"/>
      <c r="AW6070" s="100"/>
      <c r="AX6070" s="2"/>
      <c r="AY6070" s="2"/>
      <c r="AZ6070" s="2"/>
      <c r="BA6070" s="2"/>
      <c r="BB6070" s="55"/>
      <c r="BC6070" s="105"/>
      <c r="BD6070" s="105"/>
      <c r="BE6070" s="105"/>
      <c r="BF6070" s="105"/>
      <c r="BG6070" s="109"/>
      <c r="BH6070" s="2"/>
      <c r="BI6070" s="2"/>
      <c r="BJ6070" s="2"/>
      <c r="BK6070" s="2"/>
      <c r="BL6070" s="55"/>
      <c r="BM6070" s="48"/>
      <c r="BN6070" s="48"/>
      <c r="BO6070" s="48"/>
      <c r="BP6070" s="48"/>
      <c r="BQ6070" s="117"/>
      <c r="BR6070" s="2"/>
      <c r="BS6070" s="2"/>
      <c r="BT6070" s="2"/>
      <c r="BU6070" s="2"/>
      <c r="BV6070" s="55"/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18" t="s">
        <v>5</v>
      </c>
      <c r="H6071" s="3">
        <v>2024</v>
      </c>
      <c r="I6071" s="20" t="s">
        <v>284</v>
      </c>
      <c r="J6071" s="2" t="s">
        <v>295</v>
      </c>
      <c r="K6071" s="2" t="s">
        <v>320</v>
      </c>
      <c r="L6071" s="163">
        <f t="shared" si="203"/>
        <v>0</v>
      </c>
      <c r="M6071" s="163">
        <f t="shared" si="204"/>
        <v>0</v>
      </c>
      <c r="N6071" s="181"/>
      <c r="O6071" s="33"/>
      <c r="P6071" s="33"/>
      <c r="Q6071" s="33"/>
      <c r="R6071" s="33"/>
      <c r="S6071" s="42"/>
      <c r="T6071" s="2"/>
      <c r="U6071" s="2"/>
      <c r="V6071" s="2"/>
      <c r="W6071" s="2"/>
      <c r="X6071" s="55"/>
      <c r="Y6071" s="62"/>
      <c r="Z6071" s="62"/>
      <c r="AA6071" s="62"/>
      <c r="AB6071" s="62"/>
      <c r="AC6071" s="68"/>
      <c r="AD6071" s="2"/>
      <c r="AE6071" s="2"/>
      <c r="AF6071" s="2"/>
      <c r="AG6071" s="2"/>
      <c r="AH6071" s="55"/>
      <c r="AI6071" s="72"/>
      <c r="AJ6071" s="72"/>
      <c r="AK6071" s="72"/>
      <c r="AL6071" s="72"/>
      <c r="AM6071" s="80"/>
      <c r="AN6071" s="2"/>
      <c r="AO6071" s="2"/>
      <c r="AP6071" s="2"/>
      <c r="AQ6071" s="2"/>
      <c r="AR6071" s="55"/>
      <c r="AS6071" s="85"/>
      <c r="AT6071" s="85"/>
      <c r="AU6071" s="85"/>
      <c r="AV6071" s="85"/>
      <c r="AW6071" s="100"/>
      <c r="AX6071" s="2"/>
      <c r="AY6071" s="2"/>
      <c r="AZ6071" s="2"/>
      <c r="BA6071" s="2"/>
      <c r="BB6071" s="55"/>
      <c r="BC6071" s="105"/>
      <c r="BD6071" s="105"/>
      <c r="BE6071" s="105"/>
      <c r="BF6071" s="105"/>
      <c r="BG6071" s="109"/>
      <c r="BH6071" s="2"/>
      <c r="BI6071" s="2"/>
      <c r="BJ6071" s="2"/>
      <c r="BK6071" s="2"/>
      <c r="BL6071" s="55"/>
      <c r="BM6071" s="48"/>
      <c r="BN6071" s="48"/>
      <c r="BO6071" s="48"/>
      <c r="BP6071" s="48"/>
      <c r="BQ6071" s="117"/>
      <c r="BR6071" s="2"/>
      <c r="BS6071" s="2"/>
      <c r="BT6071" s="2"/>
      <c r="BU6071" s="2"/>
      <c r="BV6071" s="55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18" t="s">
        <v>5</v>
      </c>
      <c r="H6072" s="3">
        <v>2024</v>
      </c>
      <c r="I6072" s="20" t="s">
        <v>290</v>
      </c>
      <c r="J6072" s="2" t="s">
        <v>299</v>
      </c>
      <c r="K6072" s="2" t="s">
        <v>318</v>
      </c>
      <c r="L6072" s="163">
        <f t="shared" si="203"/>
        <v>0</v>
      </c>
      <c r="M6072" s="163">
        <f t="shared" si="204"/>
        <v>0</v>
      </c>
      <c r="N6072" s="181"/>
      <c r="O6072" s="33"/>
      <c r="P6072" s="33"/>
      <c r="Q6072" s="33"/>
      <c r="R6072" s="33"/>
      <c r="S6072" s="42"/>
      <c r="T6072" s="2"/>
      <c r="U6072" s="2"/>
      <c r="V6072" s="2"/>
      <c r="W6072" s="2"/>
      <c r="X6072" s="55"/>
      <c r="Y6072" s="62"/>
      <c r="Z6072" s="62"/>
      <c r="AA6072" s="62"/>
      <c r="AB6072" s="62"/>
      <c r="AC6072" s="68"/>
      <c r="AD6072" s="2"/>
      <c r="AE6072" s="2"/>
      <c r="AF6072" s="2"/>
      <c r="AG6072" s="2"/>
      <c r="AH6072" s="55"/>
      <c r="AI6072" s="72"/>
      <c r="AJ6072" s="72"/>
      <c r="AK6072" s="72"/>
      <c r="AL6072" s="72"/>
      <c r="AM6072" s="80"/>
      <c r="AN6072" s="2"/>
      <c r="AO6072" s="2"/>
      <c r="AP6072" s="2"/>
      <c r="AQ6072" s="2"/>
      <c r="AR6072" s="55"/>
      <c r="AS6072" s="85"/>
      <c r="AT6072" s="85"/>
      <c r="AU6072" s="85"/>
      <c r="AV6072" s="85"/>
      <c r="AW6072" s="100"/>
      <c r="AX6072" s="2"/>
      <c r="AY6072" s="2"/>
      <c r="AZ6072" s="2"/>
      <c r="BA6072" s="2"/>
      <c r="BB6072" s="55"/>
      <c r="BC6072" s="105"/>
      <c r="BD6072" s="105"/>
      <c r="BE6072" s="105"/>
      <c r="BF6072" s="105"/>
      <c r="BG6072" s="109"/>
      <c r="BH6072" s="2"/>
      <c r="BI6072" s="2"/>
      <c r="BJ6072" s="2"/>
      <c r="BK6072" s="2"/>
      <c r="BL6072" s="55"/>
      <c r="BM6072" s="48"/>
      <c r="BN6072" s="48"/>
      <c r="BO6072" s="48"/>
      <c r="BP6072" s="48"/>
      <c r="BQ6072" s="117"/>
      <c r="BR6072" s="2"/>
      <c r="BS6072" s="2"/>
      <c r="BT6072" s="2"/>
      <c r="BU6072" s="2"/>
      <c r="BV6072" s="55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18" t="s">
        <v>5</v>
      </c>
      <c r="H6073" s="3">
        <v>2024</v>
      </c>
      <c r="I6073" s="20" t="s">
        <v>315</v>
      </c>
      <c r="J6073" s="2" t="s">
        <v>347</v>
      </c>
      <c r="K6073" s="2" t="s">
        <v>320</v>
      </c>
      <c r="L6073" s="163">
        <f t="shared" si="203"/>
        <v>0</v>
      </c>
      <c r="M6073" s="163">
        <f t="shared" si="204"/>
        <v>0</v>
      </c>
      <c r="N6073" s="181"/>
      <c r="O6073" s="33"/>
      <c r="P6073" s="33"/>
      <c r="Q6073" s="33"/>
      <c r="R6073" s="33"/>
      <c r="S6073" s="42"/>
      <c r="T6073" s="2"/>
      <c r="U6073" s="2"/>
      <c r="V6073" s="2"/>
      <c r="W6073" s="2"/>
      <c r="X6073" s="55"/>
      <c r="Y6073" s="62"/>
      <c r="Z6073" s="62"/>
      <c r="AA6073" s="62"/>
      <c r="AB6073" s="62"/>
      <c r="AC6073" s="68"/>
      <c r="AD6073" s="2"/>
      <c r="AE6073" s="2"/>
      <c r="AF6073" s="2"/>
      <c r="AG6073" s="2"/>
      <c r="AH6073" s="55"/>
      <c r="AI6073" s="72"/>
      <c r="AJ6073" s="72"/>
      <c r="AK6073" s="72"/>
      <c r="AL6073" s="72"/>
      <c r="AM6073" s="80"/>
      <c r="AN6073" s="2"/>
      <c r="AO6073" s="2"/>
      <c r="AP6073" s="2"/>
      <c r="AQ6073" s="2"/>
      <c r="AR6073" s="55"/>
      <c r="AS6073" s="85"/>
      <c r="AT6073" s="85"/>
      <c r="AU6073" s="85"/>
      <c r="AV6073" s="85"/>
      <c r="AW6073" s="100"/>
      <c r="AX6073" s="2"/>
      <c r="AY6073" s="2"/>
      <c r="AZ6073" s="2"/>
      <c r="BA6073" s="2"/>
      <c r="BB6073" s="55"/>
      <c r="BC6073" s="105"/>
      <c r="BD6073" s="105"/>
      <c r="BE6073" s="105"/>
      <c r="BF6073" s="105"/>
      <c r="BG6073" s="109"/>
      <c r="BH6073" s="2"/>
      <c r="BI6073" s="2"/>
      <c r="BJ6073" s="2"/>
      <c r="BK6073" s="2"/>
      <c r="BL6073" s="55"/>
      <c r="BM6073" s="48"/>
      <c r="BN6073" s="48"/>
      <c r="BO6073" s="48"/>
      <c r="BP6073" s="48"/>
      <c r="BQ6073" s="117"/>
      <c r="BR6073" s="2"/>
      <c r="BS6073" s="2"/>
      <c r="BT6073" s="2"/>
      <c r="BU6073" s="2"/>
      <c r="BV6073" s="55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18" t="s">
        <v>5</v>
      </c>
      <c r="H6074" s="3">
        <v>2024</v>
      </c>
      <c r="I6074" s="20" t="s">
        <v>315</v>
      </c>
      <c r="J6074" s="2" t="s">
        <v>296</v>
      </c>
      <c r="K6074" s="2" t="s">
        <v>321</v>
      </c>
      <c r="L6074" s="163">
        <f t="shared" si="203"/>
        <v>0</v>
      </c>
      <c r="M6074" s="163">
        <f t="shared" si="204"/>
        <v>0</v>
      </c>
      <c r="N6074" s="181"/>
      <c r="O6074" s="33"/>
      <c r="P6074" s="33"/>
      <c r="Q6074" s="33"/>
      <c r="R6074" s="33"/>
      <c r="S6074" s="42"/>
      <c r="T6074" s="2"/>
      <c r="U6074" s="2"/>
      <c r="V6074" s="2"/>
      <c r="W6074" s="2"/>
      <c r="X6074" s="55"/>
      <c r="Y6074" s="62"/>
      <c r="Z6074" s="62"/>
      <c r="AA6074" s="62"/>
      <c r="AB6074" s="62"/>
      <c r="AC6074" s="68"/>
      <c r="AD6074" s="2"/>
      <c r="AE6074" s="2"/>
      <c r="AF6074" s="2"/>
      <c r="AG6074" s="2"/>
      <c r="AH6074" s="55"/>
      <c r="AI6074" s="72"/>
      <c r="AJ6074" s="72"/>
      <c r="AK6074" s="72"/>
      <c r="AL6074" s="72"/>
      <c r="AM6074" s="80"/>
      <c r="AN6074" s="2"/>
      <c r="AO6074" s="2"/>
      <c r="AP6074" s="2"/>
      <c r="AQ6074" s="2"/>
      <c r="AR6074" s="55"/>
      <c r="AS6074" s="85"/>
      <c r="AT6074" s="85"/>
      <c r="AU6074" s="85"/>
      <c r="AV6074" s="85"/>
      <c r="AW6074" s="100"/>
      <c r="AX6074" s="2"/>
      <c r="AY6074" s="2"/>
      <c r="AZ6074" s="2"/>
      <c r="BA6074" s="2"/>
      <c r="BB6074" s="55"/>
      <c r="BC6074" s="105"/>
      <c r="BD6074" s="105"/>
      <c r="BE6074" s="105"/>
      <c r="BF6074" s="105"/>
      <c r="BG6074" s="109"/>
      <c r="BH6074" s="2"/>
      <c r="BI6074" s="2"/>
      <c r="BJ6074" s="2"/>
      <c r="BK6074" s="2"/>
      <c r="BL6074" s="55"/>
      <c r="BM6074" s="48"/>
      <c r="BN6074" s="48"/>
      <c r="BO6074" s="48"/>
      <c r="BP6074" s="48"/>
      <c r="BQ6074" s="117"/>
      <c r="BR6074" s="2"/>
      <c r="BS6074" s="2"/>
      <c r="BT6074" s="2"/>
      <c r="BU6074" s="2"/>
      <c r="BV6074" s="55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18" t="s">
        <v>5</v>
      </c>
      <c r="H6075" s="3">
        <v>2024</v>
      </c>
      <c r="I6075" s="20" t="s">
        <v>316</v>
      </c>
      <c r="J6075" s="2" t="s">
        <v>297</v>
      </c>
      <c r="K6075" s="2" t="s">
        <v>318</v>
      </c>
      <c r="L6075" s="163">
        <f t="shared" si="203"/>
        <v>0</v>
      </c>
      <c r="M6075" s="163">
        <f t="shared" si="204"/>
        <v>0</v>
      </c>
      <c r="N6075" s="181"/>
      <c r="O6075" s="33"/>
      <c r="P6075" s="33"/>
      <c r="Q6075" s="33"/>
      <c r="R6075" s="33"/>
      <c r="S6075" s="42"/>
      <c r="T6075" s="2"/>
      <c r="U6075" s="2"/>
      <c r="V6075" s="2"/>
      <c r="W6075" s="2"/>
      <c r="X6075" s="55"/>
      <c r="Y6075" s="62"/>
      <c r="Z6075" s="62"/>
      <c r="AA6075" s="62"/>
      <c r="AB6075" s="62"/>
      <c r="AC6075" s="68"/>
      <c r="AD6075" s="2"/>
      <c r="AE6075" s="2"/>
      <c r="AF6075" s="2"/>
      <c r="AG6075" s="2"/>
      <c r="AH6075" s="55"/>
      <c r="AI6075" s="72"/>
      <c r="AJ6075" s="72"/>
      <c r="AK6075" s="72"/>
      <c r="AL6075" s="72"/>
      <c r="AM6075" s="80"/>
      <c r="AN6075" s="2"/>
      <c r="AO6075" s="2"/>
      <c r="AP6075" s="2"/>
      <c r="AQ6075" s="2"/>
      <c r="AR6075" s="55"/>
      <c r="AS6075" s="85"/>
      <c r="AT6075" s="85"/>
      <c r="AU6075" s="85"/>
      <c r="AV6075" s="85"/>
      <c r="AW6075" s="100"/>
      <c r="AX6075" s="2"/>
      <c r="AY6075" s="2"/>
      <c r="AZ6075" s="2"/>
      <c r="BA6075" s="2"/>
      <c r="BB6075" s="55"/>
      <c r="BC6075" s="105"/>
      <c r="BD6075" s="105"/>
      <c r="BE6075" s="105"/>
      <c r="BF6075" s="105"/>
      <c r="BG6075" s="109"/>
      <c r="BH6075" s="2"/>
      <c r="BI6075" s="2"/>
      <c r="BJ6075" s="2"/>
      <c r="BK6075" s="2"/>
      <c r="BL6075" s="55"/>
      <c r="BM6075" s="48"/>
      <c r="BN6075" s="48"/>
      <c r="BO6075" s="48"/>
      <c r="BP6075" s="48"/>
      <c r="BQ6075" s="117"/>
      <c r="BR6075" s="2"/>
      <c r="BS6075" s="2"/>
      <c r="BT6075" s="2"/>
      <c r="BU6075" s="2"/>
      <c r="BV6075" s="55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18" t="s">
        <v>5</v>
      </c>
      <c r="H6076" s="3">
        <v>2024</v>
      </c>
      <c r="I6076" s="20" t="s">
        <v>316</v>
      </c>
      <c r="J6076" s="8" t="s">
        <v>348</v>
      </c>
      <c r="K6076" s="8" t="s">
        <v>320</v>
      </c>
      <c r="L6076" s="163">
        <f t="shared" si="203"/>
        <v>0</v>
      </c>
      <c r="M6076" s="163">
        <f t="shared" si="204"/>
        <v>0</v>
      </c>
      <c r="N6076" s="181"/>
      <c r="O6076" s="33"/>
      <c r="P6076" s="33"/>
      <c r="Q6076" s="33"/>
      <c r="R6076" s="33"/>
      <c r="S6076" s="42"/>
      <c r="T6076" s="2"/>
      <c r="U6076" s="2"/>
      <c r="V6076" s="2"/>
      <c r="W6076" s="2"/>
      <c r="X6076" s="55"/>
      <c r="Y6076" s="62"/>
      <c r="Z6076" s="62"/>
      <c r="AA6076" s="62"/>
      <c r="AB6076" s="62"/>
      <c r="AC6076" s="68"/>
      <c r="AD6076" s="2"/>
      <c r="AE6076" s="2"/>
      <c r="AF6076" s="2"/>
      <c r="AG6076" s="2"/>
      <c r="AH6076" s="55"/>
      <c r="AI6076" s="72"/>
      <c r="AJ6076" s="72"/>
      <c r="AK6076" s="72"/>
      <c r="AL6076" s="72"/>
      <c r="AM6076" s="80"/>
      <c r="AN6076" s="2"/>
      <c r="AO6076" s="2"/>
      <c r="AP6076" s="2"/>
      <c r="AQ6076" s="2"/>
      <c r="AR6076" s="55"/>
      <c r="AS6076" s="85"/>
      <c r="AT6076" s="85"/>
      <c r="AU6076" s="85"/>
      <c r="AV6076" s="85"/>
      <c r="AW6076" s="100"/>
      <c r="AX6076" s="2"/>
      <c r="AY6076" s="2"/>
      <c r="AZ6076" s="2"/>
      <c r="BA6076" s="2"/>
      <c r="BB6076" s="55"/>
      <c r="BC6076" s="105"/>
      <c r="BD6076" s="105"/>
      <c r="BE6076" s="105"/>
      <c r="BF6076" s="105"/>
      <c r="BG6076" s="109"/>
      <c r="BH6076" s="2"/>
      <c r="BI6076" s="2"/>
      <c r="BJ6076" s="2"/>
      <c r="BK6076" s="2"/>
      <c r="BL6076" s="55"/>
      <c r="BM6076" s="48"/>
      <c r="BN6076" s="48"/>
      <c r="BO6076" s="48"/>
      <c r="BP6076" s="48"/>
      <c r="BQ6076" s="117"/>
      <c r="BR6076" s="2"/>
      <c r="BS6076" s="2"/>
      <c r="BT6076" s="2"/>
      <c r="BU6076" s="2"/>
      <c r="BV6076" s="55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18" t="s">
        <v>5</v>
      </c>
      <c r="H6077" s="3">
        <v>2024</v>
      </c>
      <c r="I6077" s="20" t="s">
        <v>282</v>
      </c>
      <c r="J6077" s="2" t="s">
        <v>272</v>
      </c>
      <c r="K6077" s="2" t="s">
        <v>321</v>
      </c>
      <c r="L6077" s="163">
        <f t="shared" si="203"/>
        <v>0</v>
      </c>
      <c r="M6077" s="163">
        <f t="shared" si="204"/>
        <v>0</v>
      </c>
      <c r="N6077" s="181"/>
      <c r="O6077" s="33"/>
      <c r="P6077" s="33"/>
      <c r="Q6077" s="33"/>
      <c r="R6077" s="33"/>
      <c r="S6077" s="42"/>
      <c r="T6077" s="2"/>
      <c r="U6077" s="2"/>
      <c r="V6077" s="2"/>
      <c r="W6077" s="2"/>
      <c r="X6077" s="55"/>
      <c r="Y6077" s="62"/>
      <c r="Z6077" s="62"/>
      <c r="AA6077" s="62"/>
      <c r="AB6077" s="62"/>
      <c r="AC6077" s="68"/>
      <c r="AD6077" s="2"/>
      <c r="AE6077" s="2"/>
      <c r="AF6077" s="2"/>
      <c r="AG6077" s="2"/>
      <c r="AH6077" s="55"/>
      <c r="AI6077" s="72"/>
      <c r="AJ6077" s="72"/>
      <c r="AK6077" s="72"/>
      <c r="AL6077" s="72"/>
      <c r="AM6077" s="80"/>
      <c r="AN6077" s="2"/>
      <c r="AO6077" s="2"/>
      <c r="AP6077" s="2"/>
      <c r="AQ6077" s="2"/>
      <c r="AR6077" s="55"/>
      <c r="AS6077" s="85"/>
      <c r="AT6077" s="85"/>
      <c r="AU6077" s="85"/>
      <c r="AV6077" s="85"/>
      <c r="AW6077" s="100"/>
      <c r="AX6077" s="2"/>
      <c r="AY6077" s="2"/>
      <c r="AZ6077" s="2"/>
      <c r="BA6077" s="2"/>
      <c r="BB6077" s="55"/>
      <c r="BC6077" s="105"/>
      <c r="BD6077" s="105"/>
      <c r="BE6077" s="105"/>
      <c r="BF6077" s="105"/>
      <c r="BG6077" s="109"/>
      <c r="BH6077" s="2"/>
      <c r="BI6077" s="2"/>
      <c r="BJ6077" s="2"/>
      <c r="BK6077" s="2"/>
      <c r="BL6077" s="55"/>
      <c r="BM6077" s="48"/>
      <c r="BN6077" s="48"/>
      <c r="BO6077" s="48"/>
      <c r="BP6077" s="48"/>
      <c r="BQ6077" s="117"/>
      <c r="BR6077" s="2"/>
      <c r="BS6077" s="2"/>
      <c r="BT6077" s="2"/>
      <c r="BU6077" s="2"/>
      <c r="BV6077" s="55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18" t="s">
        <v>5</v>
      </c>
      <c r="H6078" s="3">
        <v>2024</v>
      </c>
      <c r="I6078" s="20" t="s">
        <v>282</v>
      </c>
      <c r="J6078" s="2" t="s">
        <v>273</v>
      </c>
      <c r="K6078" s="2" t="s">
        <v>321</v>
      </c>
      <c r="L6078" s="163">
        <f t="shared" si="203"/>
        <v>6.0000000000000001E-3</v>
      </c>
      <c r="M6078" s="163">
        <f t="shared" si="204"/>
        <v>13.362</v>
      </c>
      <c r="N6078" s="181"/>
      <c r="O6078" s="33"/>
      <c r="P6078" s="33"/>
      <c r="Q6078" s="33"/>
      <c r="R6078" s="33"/>
      <c r="S6078" s="42"/>
      <c r="T6078" s="2"/>
      <c r="U6078" s="2"/>
      <c r="V6078" s="2"/>
      <c r="W6078" s="2"/>
      <c r="X6078" s="55"/>
      <c r="Y6078" s="62"/>
      <c r="Z6078" s="62"/>
      <c r="AA6078" s="62"/>
      <c r="AB6078" s="62"/>
      <c r="AC6078" s="68"/>
      <c r="AD6078" s="2"/>
      <c r="AE6078" s="2"/>
      <c r="AF6078" s="2"/>
      <c r="AG6078" s="2"/>
      <c r="AH6078" s="55"/>
      <c r="AI6078" s="72"/>
      <c r="AJ6078" s="72"/>
      <c r="AK6078" s="72"/>
      <c r="AL6078" s="72"/>
      <c r="AM6078" s="80"/>
      <c r="AN6078" s="2"/>
      <c r="AO6078" s="2"/>
      <c r="AP6078" s="2" t="s">
        <v>670</v>
      </c>
      <c r="AQ6078" s="2">
        <v>6.0000000000000001E-3</v>
      </c>
      <c r="AR6078" s="55">
        <v>13.362</v>
      </c>
      <c r="AS6078" s="85"/>
      <c r="AT6078" s="85"/>
      <c r="AU6078" s="85"/>
      <c r="AV6078" s="85"/>
      <c r="AW6078" s="100"/>
      <c r="AX6078" s="2"/>
      <c r="AY6078" s="2"/>
      <c r="AZ6078" s="2"/>
      <c r="BA6078" s="2"/>
      <c r="BB6078" s="55"/>
      <c r="BC6078" s="105"/>
      <c r="BD6078" s="105"/>
      <c r="BE6078" s="105"/>
      <c r="BF6078" s="105"/>
      <c r="BG6078" s="109"/>
      <c r="BH6078" s="2"/>
      <c r="BI6078" s="2"/>
      <c r="BJ6078" s="2"/>
      <c r="BK6078" s="2"/>
      <c r="BL6078" s="55"/>
      <c r="BM6078" s="48"/>
      <c r="BN6078" s="48"/>
      <c r="BO6078" s="48"/>
      <c r="BP6078" s="48"/>
      <c r="BQ6078" s="117"/>
      <c r="BR6078" s="2"/>
      <c r="BS6078" s="2"/>
      <c r="BT6078" s="2"/>
      <c r="BU6078" s="2"/>
      <c r="BV6078" s="55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18" t="s">
        <v>5</v>
      </c>
      <c r="H6079" s="3">
        <v>2024</v>
      </c>
      <c r="I6079" s="20" t="s">
        <v>282</v>
      </c>
      <c r="J6079" s="2" t="s">
        <v>274</v>
      </c>
      <c r="K6079" s="2" t="s">
        <v>321</v>
      </c>
      <c r="L6079" s="165">
        <f t="shared" si="203"/>
        <v>5.0000000000000001E-4</v>
      </c>
      <c r="M6079" s="163">
        <f t="shared" si="204"/>
        <v>0.68300000000000005</v>
      </c>
      <c r="N6079" s="181"/>
      <c r="O6079" s="33"/>
      <c r="P6079" s="33"/>
      <c r="Q6079" s="36"/>
      <c r="R6079" s="33"/>
      <c r="S6079" s="42"/>
      <c r="T6079" s="2"/>
      <c r="U6079" s="2"/>
      <c r="V6079" s="2">
        <v>46</v>
      </c>
      <c r="W6079" s="2">
        <v>5.0000000000000001E-4</v>
      </c>
      <c r="X6079" s="55">
        <v>0.68300000000000005</v>
      </c>
      <c r="Y6079" s="62"/>
      <c r="Z6079" s="62"/>
      <c r="AA6079" s="62"/>
      <c r="AB6079" s="62"/>
      <c r="AC6079" s="68"/>
      <c r="AD6079" s="2"/>
      <c r="AE6079" s="2"/>
      <c r="AF6079" s="2"/>
      <c r="AG6079" s="2"/>
      <c r="AH6079" s="55"/>
      <c r="AI6079" s="72"/>
      <c r="AJ6079" s="72"/>
      <c r="AK6079" s="72"/>
      <c r="AL6079" s="72"/>
      <c r="AM6079" s="80"/>
      <c r="AN6079" s="2"/>
      <c r="AO6079" s="2"/>
      <c r="AP6079" s="2"/>
      <c r="AQ6079" s="2"/>
      <c r="AR6079" s="55"/>
      <c r="AS6079" s="85"/>
      <c r="AT6079" s="85"/>
      <c r="AU6079" s="85"/>
      <c r="AV6079" s="85"/>
      <c r="AW6079" s="100"/>
      <c r="AX6079" s="2"/>
      <c r="AY6079" s="2"/>
      <c r="AZ6079" s="2"/>
      <c r="BA6079" s="2"/>
      <c r="BB6079" s="55"/>
      <c r="BC6079" s="105"/>
      <c r="BD6079" s="105"/>
      <c r="BE6079" s="105"/>
      <c r="BF6079" s="105"/>
      <c r="BG6079" s="109"/>
      <c r="BH6079" s="2"/>
      <c r="BI6079" s="2"/>
      <c r="BJ6079" s="2"/>
      <c r="BK6079" s="2"/>
      <c r="BL6079" s="55"/>
      <c r="BM6079" s="48"/>
      <c r="BN6079" s="48"/>
      <c r="BO6079" s="48"/>
      <c r="BP6079" s="48"/>
      <c r="BQ6079" s="117"/>
      <c r="BR6079" s="2"/>
      <c r="BS6079" s="2"/>
      <c r="BT6079" s="2"/>
      <c r="BU6079" s="2"/>
      <c r="BV6079" s="55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18" t="s">
        <v>5</v>
      </c>
      <c r="H6080" s="3">
        <v>2024</v>
      </c>
      <c r="I6080" s="20" t="s">
        <v>282</v>
      </c>
      <c r="J6080" s="2" t="s">
        <v>275</v>
      </c>
      <c r="K6080" s="2" t="s">
        <v>321</v>
      </c>
      <c r="L6080" s="163">
        <f t="shared" si="203"/>
        <v>0</v>
      </c>
      <c r="M6080" s="163">
        <f t="shared" si="204"/>
        <v>0</v>
      </c>
      <c r="N6080" s="181"/>
      <c r="O6080" s="33"/>
      <c r="P6080" s="33"/>
      <c r="Q6080" s="33"/>
      <c r="R6080" s="33"/>
      <c r="S6080" s="42"/>
      <c r="T6080" s="2"/>
      <c r="U6080" s="2"/>
      <c r="V6080" s="2"/>
      <c r="W6080" s="2"/>
      <c r="X6080" s="55"/>
      <c r="Y6080" s="62"/>
      <c r="Z6080" s="62"/>
      <c r="AA6080" s="62"/>
      <c r="AB6080" s="62"/>
      <c r="AC6080" s="68"/>
      <c r="AD6080" s="2"/>
      <c r="AE6080" s="2"/>
      <c r="AF6080" s="2"/>
      <c r="AG6080" s="2"/>
      <c r="AH6080" s="55"/>
      <c r="AI6080" s="72"/>
      <c r="AJ6080" s="72"/>
      <c r="AK6080" s="72"/>
      <c r="AL6080" s="72"/>
      <c r="AM6080" s="80"/>
      <c r="AN6080" s="2"/>
      <c r="AO6080" s="2"/>
      <c r="AP6080" s="2"/>
      <c r="AQ6080" s="2"/>
      <c r="AR6080" s="55"/>
      <c r="AS6080" s="85"/>
      <c r="AT6080" s="85"/>
      <c r="AU6080" s="85"/>
      <c r="AV6080" s="85"/>
      <c r="AW6080" s="100"/>
      <c r="AX6080" s="2"/>
      <c r="AY6080" s="2"/>
      <c r="AZ6080" s="2"/>
      <c r="BA6080" s="2"/>
      <c r="BB6080" s="55"/>
      <c r="BC6080" s="105"/>
      <c r="BD6080" s="105"/>
      <c r="BE6080" s="105"/>
      <c r="BF6080" s="105"/>
      <c r="BG6080" s="109"/>
      <c r="BH6080" s="2"/>
      <c r="BI6080" s="2"/>
      <c r="BJ6080" s="2"/>
      <c r="BK6080" s="2"/>
      <c r="BL6080" s="55"/>
      <c r="BM6080" s="48"/>
      <c r="BN6080" s="48"/>
      <c r="BO6080" s="48"/>
      <c r="BP6080" s="48"/>
      <c r="BQ6080" s="117"/>
      <c r="BR6080" s="2"/>
      <c r="BS6080" s="2"/>
      <c r="BT6080" s="2"/>
      <c r="BU6080" s="2"/>
      <c r="BV6080" s="55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18" t="s">
        <v>5</v>
      </c>
      <c r="H6081" s="3">
        <v>2024</v>
      </c>
      <c r="I6081" s="20" t="s">
        <v>282</v>
      </c>
      <c r="J6081" s="2" t="s">
        <v>276</v>
      </c>
      <c r="K6081" s="2" t="s">
        <v>320</v>
      </c>
      <c r="L6081" s="163">
        <f t="shared" si="203"/>
        <v>0</v>
      </c>
      <c r="M6081" s="163">
        <f t="shared" si="204"/>
        <v>0</v>
      </c>
      <c r="N6081" s="181"/>
      <c r="O6081" s="33"/>
      <c r="P6081" s="33"/>
      <c r="Q6081" s="33"/>
      <c r="R6081" s="33"/>
      <c r="S6081" s="42"/>
      <c r="T6081" s="2"/>
      <c r="U6081" s="2"/>
      <c r="V6081" s="2"/>
      <c r="W6081" s="2"/>
      <c r="X6081" s="55"/>
      <c r="Y6081" s="62"/>
      <c r="Z6081" s="62"/>
      <c r="AA6081" s="62"/>
      <c r="AB6081" s="62"/>
      <c r="AC6081" s="68"/>
      <c r="AD6081" s="2"/>
      <c r="AE6081" s="2"/>
      <c r="AF6081" s="2"/>
      <c r="AG6081" s="2"/>
      <c r="AH6081" s="55"/>
      <c r="AI6081" s="72"/>
      <c r="AJ6081" s="72"/>
      <c r="AK6081" s="72"/>
      <c r="AL6081" s="72"/>
      <c r="AM6081" s="80"/>
      <c r="AN6081" s="2"/>
      <c r="AO6081" s="2"/>
      <c r="AP6081" s="2"/>
      <c r="AQ6081" s="2"/>
      <c r="AR6081" s="55"/>
      <c r="AS6081" s="85"/>
      <c r="AT6081" s="85"/>
      <c r="AU6081" s="85"/>
      <c r="AV6081" s="85"/>
      <c r="AW6081" s="100"/>
      <c r="AX6081" s="2"/>
      <c r="AY6081" s="2"/>
      <c r="AZ6081" s="2"/>
      <c r="BA6081" s="2"/>
      <c r="BB6081" s="55"/>
      <c r="BC6081" s="105"/>
      <c r="BD6081" s="105"/>
      <c r="BE6081" s="105"/>
      <c r="BF6081" s="105"/>
      <c r="BG6081" s="109"/>
      <c r="BH6081" s="2"/>
      <c r="BI6081" s="2"/>
      <c r="BJ6081" s="2"/>
      <c r="BK6081" s="2"/>
      <c r="BL6081" s="55"/>
      <c r="BM6081" s="48"/>
      <c r="BN6081" s="48"/>
      <c r="BO6081" s="48"/>
      <c r="BP6081" s="48"/>
      <c r="BQ6081" s="117"/>
      <c r="BR6081" s="2"/>
      <c r="BS6081" s="2"/>
      <c r="BT6081" s="2"/>
      <c r="BU6081" s="2"/>
      <c r="BV6081" s="55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18" t="s">
        <v>5</v>
      </c>
      <c r="H6082" s="3">
        <v>2024</v>
      </c>
      <c r="I6082" s="20" t="s">
        <v>282</v>
      </c>
      <c r="J6082" s="2" t="s">
        <v>277</v>
      </c>
      <c r="K6082" s="2" t="s">
        <v>320</v>
      </c>
      <c r="L6082" s="163">
        <f t="shared" si="203"/>
        <v>8</v>
      </c>
      <c r="M6082" s="163">
        <f t="shared" si="204"/>
        <v>31.538</v>
      </c>
      <c r="N6082" s="181"/>
      <c r="O6082" s="33"/>
      <c r="P6082" s="33"/>
      <c r="Q6082" s="33"/>
      <c r="R6082" s="33"/>
      <c r="S6082" s="42"/>
      <c r="T6082" s="2"/>
      <c r="U6082" s="2"/>
      <c r="V6082" s="2"/>
      <c r="W6082" s="2"/>
      <c r="X6082" s="55"/>
      <c r="Y6082" s="62"/>
      <c r="Z6082" s="62"/>
      <c r="AA6082" s="62"/>
      <c r="AB6082" s="62"/>
      <c r="AC6082" s="68"/>
      <c r="AD6082" s="2"/>
      <c r="AE6082" s="2"/>
      <c r="AF6082" s="2"/>
      <c r="AG6082" s="2"/>
      <c r="AH6082" s="55"/>
      <c r="AI6082" s="72"/>
      <c r="AJ6082" s="72"/>
      <c r="AK6082" s="72"/>
      <c r="AL6082" s="72"/>
      <c r="AM6082" s="80"/>
      <c r="AN6082" s="2"/>
      <c r="AO6082" s="2"/>
      <c r="AP6082" s="2"/>
      <c r="AQ6082" s="2"/>
      <c r="AR6082" s="55"/>
      <c r="AS6082" s="85" t="s">
        <v>712</v>
      </c>
      <c r="AT6082" s="85"/>
      <c r="AU6082" s="85"/>
      <c r="AV6082" s="85">
        <v>8</v>
      </c>
      <c r="AW6082" s="100">
        <v>31.538</v>
      </c>
      <c r="AX6082" s="2"/>
      <c r="AY6082" s="2"/>
      <c r="AZ6082" s="2"/>
      <c r="BA6082" s="2"/>
      <c r="BB6082" s="55"/>
      <c r="BC6082" s="105"/>
      <c r="BD6082" s="105"/>
      <c r="BE6082" s="105"/>
      <c r="BF6082" s="105"/>
      <c r="BG6082" s="109"/>
      <c r="BH6082" s="2"/>
      <c r="BI6082" s="2"/>
      <c r="BJ6082" s="2"/>
      <c r="BK6082" s="2"/>
      <c r="BL6082" s="55"/>
      <c r="BM6082" s="48"/>
      <c r="BN6082" s="48"/>
      <c r="BO6082" s="48"/>
      <c r="BP6082" s="48"/>
      <c r="BQ6082" s="117"/>
      <c r="BR6082" s="2"/>
      <c r="BS6082" s="2"/>
      <c r="BT6082" s="2"/>
      <c r="BU6082" s="2"/>
      <c r="BV6082" s="55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18" t="s">
        <v>5</v>
      </c>
      <c r="H6083" s="3">
        <v>2024</v>
      </c>
      <c r="I6083" s="20" t="s">
        <v>283</v>
      </c>
      <c r="J6083" s="2" t="s">
        <v>298</v>
      </c>
      <c r="K6083" s="2" t="s">
        <v>321</v>
      </c>
      <c r="L6083" s="163">
        <f t="shared" si="203"/>
        <v>0</v>
      </c>
      <c r="M6083" s="163">
        <f t="shared" si="204"/>
        <v>0</v>
      </c>
      <c r="N6083" s="181"/>
      <c r="O6083" s="33"/>
      <c r="P6083" s="33"/>
      <c r="Q6083" s="33"/>
      <c r="R6083" s="33"/>
      <c r="S6083" s="42"/>
      <c r="T6083" s="2"/>
      <c r="U6083" s="2"/>
      <c r="V6083" s="2"/>
      <c r="W6083" s="2"/>
      <c r="X6083" s="55"/>
      <c r="Y6083" s="62"/>
      <c r="Z6083" s="62"/>
      <c r="AA6083" s="62"/>
      <c r="AB6083" s="62"/>
      <c r="AC6083" s="68"/>
      <c r="AD6083" s="2"/>
      <c r="AE6083" s="2"/>
      <c r="AF6083" s="2"/>
      <c r="AG6083" s="2"/>
      <c r="AH6083" s="55"/>
      <c r="AI6083" s="72"/>
      <c r="AJ6083" s="72"/>
      <c r="AK6083" s="72"/>
      <c r="AL6083" s="72"/>
      <c r="AM6083" s="80"/>
      <c r="AN6083" s="2"/>
      <c r="AO6083" s="2"/>
      <c r="AP6083" s="2"/>
      <c r="AQ6083" s="2"/>
      <c r="AR6083" s="55"/>
      <c r="AS6083" s="85"/>
      <c r="AT6083" s="85"/>
      <c r="AU6083" s="85"/>
      <c r="AV6083" s="85"/>
      <c r="AW6083" s="100"/>
      <c r="AX6083" s="2"/>
      <c r="AY6083" s="2"/>
      <c r="AZ6083" s="2"/>
      <c r="BA6083" s="2"/>
      <c r="BB6083" s="55"/>
      <c r="BC6083" s="105"/>
      <c r="BD6083" s="105"/>
      <c r="BE6083" s="105"/>
      <c r="BF6083" s="105"/>
      <c r="BG6083" s="109"/>
      <c r="BH6083" s="2"/>
      <c r="BI6083" s="2"/>
      <c r="BJ6083" s="2"/>
      <c r="BK6083" s="2"/>
      <c r="BL6083" s="55"/>
      <c r="BM6083" s="48"/>
      <c r="BN6083" s="48"/>
      <c r="BO6083" s="48"/>
      <c r="BP6083" s="48"/>
      <c r="BQ6083" s="117"/>
      <c r="BR6083" s="2"/>
      <c r="BS6083" s="2"/>
      <c r="BT6083" s="2"/>
      <c r="BU6083" s="2"/>
      <c r="BV6083" s="55"/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18" t="s">
        <v>5</v>
      </c>
      <c r="H6084" s="3">
        <v>2024</v>
      </c>
      <c r="I6084" s="20" t="s">
        <v>283</v>
      </c>
      <c r="J6084" s="2" t="s">
        <v>278</v>
      </c>
      <c r="K6084" s="2" t="s">
        <v>320</v>
      </c>
      <c r="L6084" s="163">
        <f t="shared" si="203"/>
        <v>3</v>
      </c>
      <c r="M6084" s="163">
        <f t="shared" si="204"/>
        <v>4.9020000000000001</v>
      </c>
      <c r="N6084" s="181"/>
      <c r="O6084" s="33"/>
      <c r="P6084" s="33"/>
      <c r="Q6084" s="33"/>
      <c r="R6084" s="33"/>
      <c r="S6084" s="42"/>
      <c r="T6084" s="2"/>
      <c r="U6084" s="2"/>
      <c r="V6084" s="2"/>
      <c r="W6084" s="2"/>
      <c r="X6084" s="55"/>
      <c r="Y6084" s="62">
        <v>1</v>
      </c>
      <c r="Z6084" s="62" t="s">
        <v>436</v>
      </c>
      <c r="AA6084" s="62"/>
      <c r="AB6084" s="62">
        <v>1</v>
      </c>
      <c r="AC6084" s="68">
        <v>1.41</v>
      </c>
      <c r="AD6084" s="2"/>
      <c r="AE6084" s="2"/>
      <c r="AF6084" s="2"/>
      <c r="AG6084" s="2"/>
      <c r="AH6084" s="55"/>
      <c r="AI6084" s="72"/>
      <c r="AJ6084" s="72"/>
      <c r="AK6084" s="72"/>
      <c r="AL6084" s="72"/>
      <c r="AM6084" s="80"/>
      <c r="AN6084" s="2"/>
      <c r="AO6084" s="2"/>
      <c r="AP6084" s="2"/>
      <c r="AQ6084" s="2"/>
      <c r="AR6084" s="55"/>
      <c r="AS6084" s="85"/>
      <c r="AT6084" s="85"/>
      <c r="AU6084" s="85"/>
      <c r="AV6084" s="85"/>
      <c r="AW6084" s="100"/>
      <c r="AX6084" s="2"/>
      <c r="AY6084" s="2"/>
      <c r="AZ6084" s="2"/>
      <c r="BA6084" s="2"/>
      <c r="BB6084" s="55"/>
      <c r="BC6084" s="105" t="s">
        <v>818</v>
      </c>
      <c r="BD6084" s="105"/>
      <c r="BE6084" s="105"/>
      <c r="BF6084" s="105">
        <v>1</v>
      </c>
      <c r="BG6084" s="109">
        <v>1.526</v>
      </c>
      <c r="BH6084" s="2" t="s">
        <v>921</v>
      </c>
      <c r="BI6084" s="2"/>
      <c r="BJ6084" s="2"/>
      <c r="BK6084" s="2">
        <v>1</v>
      </c>
      <c r="BL6084" s="55">
        <v>1.966</v>
      </c>
      <c r="BM6084" s="48"/>
      <c r="BN6084" s="48"/>
      <c r="BO6084" s="48"/>
      <c r="BP6084" s="48"/>
      <c r="BQ6084" s="117"/>
      <c r="BR6084" s="2"/>
      <c r="BS6084" s="2"/>
      <c r="BT6084" s="2"/>
      <c r="BU6084" s="2"/>
      <c r="BV6084" s="55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18" t="s">
        <v>5</v>
      </c>
      <c r="H6085" s="3">
        <v>2024</v>
      </c>
      <c r="I6085" s="20" t="s">
        <v>283</v>
      </c>
      <c r="J6085" s="2" t="s">
        <v>279</v>
      </c>
      <c r="K6085" s="2" t="s">
        <v>320</v>
      </c>
      <c r="L6085" s="163">
        <f t="shared" si="203"/>
        <v>0</v>
      </c>
      <c r="M6085" s="163">
        <f t="shared" si="204"/>
        <v>0</v>
      </c>
      <c r="N6085" s="181"/>
      <c r="O6085" s="33"/>
      <c r="P6085" s="33"/>
      <c r="Q6085" s="33"/>
      <c r="R6085" s="33"/>
      <c r="S6085" s="42"/>
      <c r="T6085" s="2"/>
      <c r="U6085" s="2"/>
      <c r="V6085" s="2"/>
      <c r="W6085" s="2"/>
      <c r="X6085" s="55"/>
      <c r="Y6085" s="62"/>
      <c r="Z6085" s="62"/>
      <c r="AA6085" s="62"/>
      <c r="AB6085" s="62"/>
      <c r="AC6085" s="68"/>
      <c r="AD6085" s="2"/>
      <c r="AE6085" s="2"/>
      <c r="AF6085" s="2"/>
      <c r="AG6085" s="2"/>
      <c r="AH6085" s="55"/>
      <c r="AI6085" s="72"/>
      <c r="AJ6085" s="72"/>
      <c r="AK6085" s="72"/>
      <c r="AL6085" s="72"/>
      <c r="AM6085" s="80"/>
      <c r="AN6085" s="2"/>
      <c r="AO6085" s="2"/>
      <c r="AP6085" s="2"/>
      <c r="AQ6085" s="2"/>
      <c r="AR6085" s="55"/>
      <c r="AS6085" s="85"/>
      <c r="AT6085" s="85"/>
      <c r="AU6085" s="85"/>
      <c r="AV6085" s="85"/>
      <c r="AW6085" s="100"/>
      <c r="AX6085" s="2"/>
      <c r="AY6085" s="2"/>
      <c r="AZ6085" s="2"/>
      <c r="BA6085" s="2"/>
      <c r="BB6085" s="55"/>
      <c r="BC6085" s="105"/>
      <c r="BD6085" s="105"/>
      <c r="BE6085" s="105"/>
      <c r="BF6085" s="105"/>
      <c r="BG6085" s="109"/>
      <c r="BH6085" s="2"/>
      <c r="BI6085" s="2"/>
      <c r="BJ6085" s="2"/>
      <c r="BK6085" s="2"/>
      <c r="BL6085" s="55"/>
      <c r="BM6085" s="48"/>
      <c r="BN6085" s="48"/>
      <c r="BO6085" s="48"/>
      <c r="BP6085" s="48"/>
      <c r="BQ6085" s="117"/>
      <c r="BR6085" s="2"/>
      <c r="BS6085" s="2"/>
      <c r="BT6085" s="2"/>
      <c r="BU6085" s="2"/>
      <c r="BV6085" s="55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18" t="s">
        <v>5</v>
      </c>
      <c r="H6086" s="3">
        <v>2024</v>
      </c>
      <c r="I6086" s="20" t="s">
        <v>286</v>
      </c>
      <c r="J6086" s="2" t="s">
        <v>280</v>
      </c>
      <c r="K6086" s="2" t="s">
        <v>319</v>
      </c>
      <c r="L6086" s="163">
        <f t="shared" ref="L6086:L6149" si="205">SUM(R6086,W6086,AB6086,AG6086,AL6086,AQ6086,AV6086,BA6086,BF6086,BK6086,BP6086,BU6086)</f>
        <v>0</v>
      </c>
      <c r="M6086" s="163">
        <f t="shared" ref="M6086:M6149" si="206">SUM(S6086,X6086,AC6086,AH6086,AM6086,AR6086,AW6086,BB6086,BG6086,BL6086,BQ6086,BV6086)</f>
        <v>0</v>
      </c>
      <c r="N6086" s="181"/>
      <c r="O6086" s="33"/>
      <c r="P6086" s="33"/>
      <c r="Q6086" s="33"/>
      <c r="R6086" s="33"/>
      <c r="S6086" s="42"/>
      <c r="T6086" s="2"/>
      <c r="U6086" s="2"/>
      <c r="V6086" s="2"/>
      <c r="W6086" s="2"/>
      <c r="X6086" s="55"/>
      <c r="Y6086" s="62"/>
      <c r="Z6086" s="62"/>
      <c r="AA6086" s="62"/>
      <c r="AB6086" s="62"/>
      <c r="AC6086" s="68"/>
      <c r="AD6086" s="2"/>
      <c r="AE6086" s="2"/>
      <c r="AF6086" s="2"/>
      <c r="AG6086" s="2"/>
      <c r="AH6086" s="55"/>
      <c r="AI6086" s="72"/>
      <c r="AJ6086" s="72"/>
      <c r="AK6086" s="72"/>
      <c r="AL6086" s="72"/>
      <c r="AM6086" s="80"/>
      <c r="AN6086" s="2"/>
      <c r="AO6086" s="2"/>
      <c r="AP6086" s="2"/>
      <c r="AQ6086" s="2"/>
      <c r="AR6086" s="55"/>
      <c r="AS6086" s="85"/>
      <c r="AT6086" s="85"/>
      <c r="AU6086" s="85"/>
      <c r="AV6086" s="85"/>
      <c r="AW6086" s="100"/>
      <c r="AX6086" s="2"/>
      <c r="AY6086" s="2"/>
      <c r="AZ6086" s="2"/>
      <c r="BA6086" s="2"/>
      <c r="BB6086" s="55"/>
      <c r="BC6086" s="105"/>
      <c r="BD6086" s="105"/>
      <c r="BE6086" s="105"/>
      <c r="BF6086" s="105"/>
      <c r="BG6086" s="109"/>
      <c r="BH6086" s="2"/>
      <c r="BI6086" s="2"/>
      <c r="BJ6086" s="2"/>
      <c r="BK6086" s="2"/>
      <c r="BL6086" s="55"/>
      <c r="BM6086" s="48"/>
      <c r="BN6086" s="48"/>
      <c r="BO6086" s="48"/>
      <c r="BP6086" s="48"/>
      <c r="BQ6086" s="117"/>
      <c r="BR6086" s="2"/>
      <c r="BS6086" s="2"/>
      <c r="BT6086" s="2"/>
      <c r="BU6086" s="2"/>
      <c r="BV6086" s="55"/>
    </row>
    <row r="6087" spans="1:74" hidden="1" x14ac:dyDescent="0.3">
      <c r="A6087" s="8" t="s">
        <v>219</v>
      </c>
      <c r="B6087" s="8" t="s">
        <v>2</v>
      </c>
      <c r="C6087" s="8" t="s">
        <v>3</v>
      </c>
      <c r="D6087" s="8" t="s">
        <v>220</v>
      </c>
      <c r="E6087" s="9" t="s">
        <v>221</v>
      </c>
      <c r="F6087" s="10"/>
      <c r="G6087" s="18" t="s">
        <v>5</v>
      </c>
      <c r="H6087" s="3">
        <v>2024</v>
      </c>
      <c r="I6087" s="20" t="s">
        <v>286</v>
      </c>
      <c r="J6087" s="2" t="s">
        <v>281</v>
      </c>
      <c r="K6087" s="2" t="s">
        <v>319</v>
      </c>
      <c r="L6087" s="163">
        <f t="shared" si="205"/>
        <v>0</v>
      </c>
      <c r="M6087" s="163">
        <f t="shared" si="206"/>
        <v>10.552</v>
      </c>
      <c r="N6087" s="181"/>
      <c r="O6087" s="33"/>
      <c r="P6087" s="33"/>
      <c r="Q6087" s="33"/>
      <c r="R6087" s="33"/>
      <c r="S6087" s="42"/>
      <c r="T6087" s="2"/>
      <c r="U6087" s="2"/>
      <c r="V6087" s="2"/>
      <c r="W6087" s="2"/>
      <c r="X6087" s="55"/>
      <c r="Y6087" s="62"/>
      <c r="Z6087" s="62"/>
      <c r="AA6087" s="62"/>
      <c r="AB6087" s="62"/>
      <c r="AC6087" s="68"/>
      <c r="AD6087" s="2"/>
      <c r="AE6087" s="2"/>
      <c r="AF6087" s="2"/>
      <c r="AG6087" s="2"/>
      <c r="AH6087" s="55"/>
      <c r="AI6087" s="72"/>
      <c r="AJ6087" s="72"/>
      <c r="AK6087" s="72"/>
      <c r="AL6087" s="72"/>
      <c r="AM6087" s="80"/>
      <c r="AN6087" s="2"/>
      <c r="AO6087" s="2"/>
      <c r="AP6087" s="2"/>
      <c r="AQ6087" s="2"/>
      <c r="AR6087" s="55"/>
      <c r="AS6087" s="85"/>
      <c r="AT6087" s="85"/>
      <c r="AU6087" s="85"/>
      <c r="AV6087" s="85"/>
      <c r="AW6087" s="100"/>
      <c r="AX6087" s="2"/>
      <c r="AY6087" s="2"/>
      <c r="AZ6087" s="2"/>
      <c r="BA6087" s="2"/>
      <c r="BB6087" s="55"/>
      <c r="BC6087" s="105" t="s">
        <v>1069</v>
      </c>
      <c r="BD6087" s="105"/>
      <c r="BE6087" s="105"/>
      <c r="BF6087" s="105"/>
      <c r="BG6087" s="109">
        <v>4.5</v>
      </c>
      <c r="BH6087" s="2"/>
      <c r="BI6087" s="2"/>
      <c r="BJ6087" s="2"/>
      <c r="BK6087" s="2"/>
      <c r="BL6087" s="55"/>
      <c r="BM6087" s="48"/>
      <c r="BN6087" s="48"/>
      <c r="BO6087" s="48"/>
      <c r="BP6087" s="48"/>
      <c r="BQ6087" s="117"/>
      <c r="BR6087" s="2" t="s">
        <v>1265</v>
      </c>
      <c r="BS6087" s="2"/>
      <c r="BT6087" s="2"/>
      <c r="BU6087" s="2"/>
      <c r="BV6087" s="55">
        <v>6.0519999999999996</v>
      </c>
    </row>
    <row r="6088" spans="1:74" s="13" customFormat="1" hidden="1" x14ac:dyDescent="0.3">
      <c r="A6088" s="15" t="s">
        <v>219</v>
      </c>
      <c r="B6088" s="15" t="s">
        <v>2</v>
      </c>
      <c r="C6088" s="15" t="s">
        <v>3</v>
      </c>
      <c r="D6088" s="15" t="s">
        <v>220</v>
      </c>
      <c r="E6088" s="16" t="s">
        <v>221</v>
      </c>
      <c r="F6088" s="17"/>
      <c r="G6088" s="19" t="s">
        <v>5</v>
      </c>
      <c r="H6088" s="7">
        <v>2024</v>
      </c>
      <c r="I6088" s="21"/>
      <c r="J6088" s="12" t="s">
        <v>314</v>
      </c>
      <c r="K6088" s="12"/>
      <c r="L6088" s="147"/>
      <c r="M6088" s="147">
        <f>SUM(M6050:M6087)</f>
        <v>139.72099999999998</v>
      </c>
      <c r="N6088" s="183"/>
      <c r="O6088" s="12"/>
      <c r="P6088" s="12"/>
      <c r="Q6088" s="12"/>
      <c r="R6088" s="12"/>
      <c r="S6088" s="47">
        <f>SUM(S6050:S6087)</f>
        <v>0</v>
      </c>
      <c r="T6088" s="12"/>
      <c r="U6088" s="12"/>
      <c r="V6088" s="12"/>
      <c r="W6088" s="12"/>
      <c r="X6088" s="47">
        <f>SUM(X6050:X6087)</f>
        <v>0.68300000000000005</v>
      </c>
      <c r="Y6088" s="12"/>
      <c r="Z6088" s="12"/>
      <c r="AA6088" s="12"/>
      <c r="AB6088" s="12"/>
      <c r="AC6088" s="47">
        <f>SUM(AC6050:AC6087)</f>
        <v>1.41</v>
      </c>
      <c r="AD6088" s="12"/>
      <c r="AE6088" s="12"/>
      <c r="AF6088" s="12"/>
      <c r="AG6088" s="12"/>
      <c r="AH6088" s="47">
        <f>SUM(AH6050:AH6087)</f>
        <v>0</v>
      </c>
      <c r="AI6088" s="12"/>
      <c r="AJ6088" s="12"/>
      <c r="AK6088" s="12"/>
      <c r="AL6088" s="12"/>
      <c r="AM6088" s="47">
        <f>SUM(AM6050:AM6087)</f>
        <v>0</v>
      </c>
      <c r="AN6088" s="12"/>
      <c r="AO6088" s="12"/>
      <c r="AP6088" s="12"/>
      <c r="AQ6088" s="12"/>
      <c r="AR6088" s="47">
        <f>SUM(AR6050:AR6087)</f>
        <v>13.362</v>
      </c>
      <c r="AS6088" s="12"/>
      <c r="AT6088" s="12"/>
      <c r="AU6088" s="12"/>
      <c r="AV6088" s="12"/>
      <c r="AW6088" s="47">
        <f>SUM(AW6050:AW6087)</f>
        <v>110.22199999999999</v>
      </c>
      <c r="AX6088" s="12"/>
      <c r="AY6088" s="12"/>
      <c r="AZ6088" s="12"/>
      <c r="BA6088" s="12"/>
      <c r="BB6088" s="47">
        <f>SUM(BB6050:BB6087)</f>
        <v>0</v>
      </c>
      <c r="BC6088" s="12"/>
      <c r="BD6088" s="12"/>
      <c r="BE6088" s="12"/>
      <c r="BF6088" s="12"/>
      <c r="BG6088" s="47">
        <f>SUM(BG6050:BG6087)</f>
        <v>6.0259999999999998</v>
      </c>
      <c r="BH6088" s="12"/>
      <c r="BI6088" s="12"/>
      <c r="BJ6088" s="12"/>
      <c r="BK6088" s="12"/>
      <c r="BL6088" s="47">
        <f>SUM(BL6050:BL6087)</f>
        <v>1.966</v>
      </c>
      <c r="BM6088" s="12"/>
      <c r="BN6088" s="12"/>
      <c r="BO6088" s="12"/>
      <c r="BP6088" s="12"/>
      <c r="BQ6088" s="47">
        <f>SUM(BQ6050:BQ6087)</f>
        <v>0</v>
      </c>
      <c r="BR6088" s="12"/>
      <c r="BS6088" s="12"/>
      <c r="BT6088" s="12"/>
      <c r="BU6088" s="12"/>
      <c r="BV6088" s="47">
        <f>SUM(BV6050:BV6087)</f>
        <v>6.0519999999999996</v>
      </c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18" t="s">
        <v>5</v>
      </c>
      <c r="H6089" s="3">
        <v>2024</v>
      </c>
      <c r="I6089" s="20" t="s">
        <v>287</v>
      </c>
      <c r="J6089" s="2" t="s">
        <v>267</v>
      </c>
      <c r="K6089" s="2" t="s">
        <v>318</v>
      </c>
      <c r="L6089" s="163">
        <f t="shared" si="205"/>
        <v>0</v>
      </c>
      <c r="M6089" s="163">
        <f t="shared" si="206"/>
        <v>0</v>
      </c>
      <c r="N6089" s="181"/>
      <c r="O6089" s="33"/>
      <c r="P6089" s="33"/>
      <c r="Q6089" s="33"/>
      <c r="R6089" s="33"/>
      <c r="S6089" s="42"/>
      <c r="T6089" s="2"/>
      <c r="U6089" s="2"/>
      <c r="V6089" s="2"/>
      <c r="W6089" s="2"/>
      <c r="X6089" s="55"/>
      <c r="Y6089" s="62"/>
      <c r="Z6089" s="62"/>
      <c r="AA6089" s="62"/>
      <c r="AB6089" s="62"/>
      <c r="AC6089" s="68"/>
      <c r="AD6089" s="2"/>
      <c r="AE6089" s="2"/>
      <c r="AF6089" s="2"/>
      <c r="AG6089" s="2"/>
      <c r="AH6089" s="55"/>
      <c r="AI6089" s="72"/>
      <c r="AJ6089" s="72"/>
      <c r="AK6089" s="72"/>
      <c r="AL6089" s="72"/>
      <c r="AM6089" s="80"/>
      <c r="AN6089" s="2"/>
      <c r="AO6089" s="2"/>
      <c r="AP6089" s="2"/>
      <c r="AQ6089" s="2"/>
      <c r="AR6089" s="55"/>
      <c r="AS6089" s="85"/>
      <c r="AT6089" s="85"/>
      <c r="AU6089" s="85"/>
      <c r="AV6089" s="85"/>
      <c r="AW6089" s="100"/>
      <c r="AX6089" s="2"/>
      <c r="AY6089" s="2"/>
      <c r="AZ6089" s="2"/>
      <c r="BA6089" s="2"/>
      <c r="BB6089" s="55"/>
      <c r="BC6089" s="105"/>
      <c r="BD6089" s="105"/>
      <c r="BE6089" s="105"/>
      <c r="BF6089" s="105"/>
      <c r="BG6089" s="109"/>
      <c r="BH6089" s="2"/>
      <c r="BI6089" s="2"/>
      <c r="BJ6089" s="2"/>
      <c r="BK6089" s="2"/>
      <c r="BL6089" s="55"/>
      <c r="BM6089" s="48"/>
      <c r="BN6089" s="48"/>
      <c r="BO6089" s="48"/>
      <c r="BP6089" s="48"/>
      <c r="BQ6089" s="117"/>
      <c r="BR6089" s="2"/>
      <c r="BS6089" s="2"/>
      <c r="BT6089" s="2"/>
      <c r="BU6089" s="2"/>
      <c r="BV6089" s="55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18" t="s">
        <v>5</v>
      </c>
      <c r="H6090" s="3">
        <v>2024</v>
      </c>
      <c r="I6090" s="20" t="s">
        <v>287</v>
      </c>
      <c r="J6090" s="2" t="s">
        <v>291</v>
      </c>
      <c r="K6090" s="2" t="s">
        <v>319</v>
      </c>
      <c r="L6090" s="163">
        <f t="shared" si="205"/>
        <v>0</v>
      </c>
      <c r="M6090" s="163">
        <f t="shared" si="206"/>
        <v>0</v>
      </c>
      <c r="N6090" s="181"/>
      <c r="O6090" s="33"/>
      <c r="P6090" s="33"/>
      <c r="Q6090" s="33"/>
      <c r="R6090" s="33"/>
      <c r="S6090" s="42"/>
      <c r="T6090" s="2"/>
      <c r="U6090" s="2"/>
      <c r="V6090" s="2"/>
      <c r="W6090" s="2"/>
      <c r="X6090" s="55"/>
      <c r="Y6090" s="62"/>
      <c r="Z6090" s="62"/>
      <c r="AA6090" s="62"/>
      <c r="AB6090" s="62"/>
      <c r="AC6090" s="68"/>
      <c r="AD6090" s="2"/>
      <c r="AE6090" s="2"/>
      <c r="AF6090" s="2"/>
      <c r="AG6090" s="2"/>
      <c r="AH6090" s="55"/>
      <c r="AI6090" s="72"/>
      <c r="AJ6090" s="72"/>
      <c r="AK6090" s="72"/>
      <c r="AL6090" s="72"/>
      <c r="AM6090" s="80"/>
      <c r="AN6090" s="2"/>
      <c r="AO6090" s="2"/>
      <c r="AP6090" s="2"/>
      <c r="AQ6090" s="2"/>
      <c r="AR6090" s="55"/>
      <c r="AS6090" s="85"/>
      <c r="AT6090" s="85"/>
      <c r="AU6090" s="85"/>
      <c r="AV6090" s="85"/>
      <c r="AW6090" s="100"/>
      <c r="AX6090" s="2"/>
      <c r="AY6090" s="2"/>
      <c r="AZ6090" s="2"/>
      <c r="BA6090" s="2"/>
      <c r="BB6090" s="55"/>
      <c r="BC6090" s="105"/>
      <c r="BD6090" s="105"/>
      <c r="BE6090" s="105"/>
      <c r="BF6090" s="105"/>
      <c r="BG6090" s="109"/>
      <c r="BH6090" s="2"/>
      <c r="BI6090" s="2"/>
      <c r="BJ6090" s="2"/>
      <c r="BK6090" s="2"/>
      <c r="BL6090" s="55"/>
      <c r="BM6090" s="48"/>
      <c r="BN6090" s="48"/>
      <c r="BO6090" s="48"/>
      <c r="BP6090" s="48"/>
      <c r="BQ6090" s="117"/>
      <c r="BR6090" s="2"/>
      <c r="BS6090" s="2"/>
      <c r="BT6090" s="2"/>
      <c r="BU6090" s="2"/>
      <c r="BV6090" s="55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18" t="s">
        <v>5</v>
      </c>
      <c r="H6091" s="3">
        <v>2024</v>
      </c>
      <c r="I6091" s="20" t="s">
        <v>286</v>
      </c>
      <c r="J6091" s="2" t="s">
        <v>336</v>
      </c>
      <c r="K6091" s="2" t="s">
        <v>319</v>
      </c>
      <c r="L6091" s="163">
        <f t="shared" si="205"/>
        <v>0</v>
      </c>
      <c r="M6091" s="163">
        <f t="shared" si="206"/>
        <v>0</v>
      </c>
      <c r="N6091" s="181"/>
      <c r="O6091" s="33"/>
      <c r="P6091" s="33"/>
      <c r="Q6091" s="33"/>
      <c r="R6091" s="33"/>
      <c r="S6091" s="42"/>
      <c r="T6091" s="2"/>
      <c r="U6091" s="2"/>
      <c r="V6091" s="2"/>
      <c r="W6091" s="2"/>
      <c r="X6091" s="55"/>
      <c r="Y6091" s="62"/>
      <c r="Z6091" s="62"/>
      <c r="AA6091" s="62"/>
      <c r="AB6091" s="62"/>
      <c r="AC6091" s="68"/>
      <c r="AD6091" s="2"/>
      <c r="AE6091" s="2"/>
      <c r="AF6091" s="2"/>
      <c r="AG6091" s="2"/>
      <c r="AH6091" s="55"/>
      <c r="AI6091" s="72"/>
      <c r="AJ6091" s="72"/>
      <c r="AK6091" s="72"/>
      <c r="AL6091" s="72"/>
      <c r="AM6091" s="80"/>
      <c r="AN6091" s="2"/>
      <c r="AO6091" s="2"/>
      <c r="AP6091" s="2"/>
      <c r="AQ6091" s="2"/>
      <c r="AR6091" s="55"/>
      <c r="AS6091" s="85"/>
      <c r="AT6091" s="85"/>
      <c r="AU6091" s="85"/>
      <c r="AV6091" s="85"/>
      <c r="AW6091" s="100"/>
      <c r="AX6091" s="2"/>
      <c r="AY6091" s="2"/>
      <c r="AZ6091" s="2"/>
      <c r="BA6091" s="2"/>
      <c r="BB6091" s="55"/>
      <c r="BC6091" s="105"/>
      <c r="BD6091" s="105"/>
      <c r="BE6091" s="105"/>
      <c r="BF6091" s="105"/>
      <c r="BG6091" s="109"/>
      <c r="BH6091" s="2"/>
      <c r="BI6091" s="2"/>
      <c r="BJ6091" s="2"/>
      <c r="BK6091" s="2"/>
      <c r="BL6091" s="55"/>
      <c r="BM6091" s="48"/>
      <c r="BN6091" s="48"/>
      <c r="BO6091" s="48"/>
      <c r="BP6091" s="48"/>
      <c r="BQ6091" s="117"/>
      <c r="BR6091" s="2"/>
      <c r="BS6091" s="2"/>
      <c r="BT6091" s="2"/>
      <c r="BU6091" s="2"/>
      <c r="BV6091" s="55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18" t="s">
        <v>5</v>
      </c>
      <c r="H6092" s="3">
        <v>2024</v>
      </c>
      <c r="I6092" s="20" t="s">
        <v>286</v>
      </c>
      <c r="J6092" s="8" t="s">
        <v>337</v>
      </c>
      <c r="K6092" s="8" t="s">
        <v>318</v>
      </c>
      <c r="L6092" s="163">
        <f t="shared" si="205"/>
        <v>0</v>
      </c>
      <c r="M6092" s="163">
        <f t="shared" si="206"/>
        <v>0</v>
      </c>
      <c r="N6092" s="181"/>
      <c r="O6092" s="53"/>
      <c r="P6092" s="53"/>
      <c r="Q6092" s="53"/>
      <c r="R6092" s="53"/>
      <c r="S6092" s="54"/>
      <c r="T6092" s="8"/>
      <c r="U6092" s="8"/>
      <c r="V6092" s="8"/>
      <c r="W6092" s="8"/>
      <c r="X6092" s="122"/>
      <c r="Y6092" s="135"/>
      <c r="Z6092" s="135"/>
      <c r="AA6092" s="135"/>
      <c r="AB6092" s="135"/>
      <c r="AC6092" s="136"/>
      <c r="AD6092" s="8"/>
      <c r="AE6092" s="8"/>
      <c r="AF6092" s="8"/>
      <c r="AG6092" s="8"/>
      <c r="AH6092" s="122"/>
      <c r="AI6092" s="137"/>
      <c r="AJ6092" s="137"/>
      <c r="AK6092" s="137"/>
      <c r="AL6092" s="137"/>
      <c r="AM6092" s="138"/>
      <c r="AN6092" s="8"/>
      <c r="AO6092" s="8"/>
      <c r="AP6092" s="8"/>
      <c r="AQ6092" s="8"/>
      <c r="AR6092" s="122"/>
      <c r="AS6092" s="139"/>
      <c r="AT6092" s="139"/>
      <c r="AU6092" s="139"/>
      <c r="AV6092" s="139"/>
      <c r="AW6092" s="140"/>
      <c r="AX6092" s="8"/>
      <c r="AY6092" s="8"/>
      <c r="AZ6092" s="8"/>
      <c r="BA6092" s="8"/>
      <c r="BB6092" s="122"/>
      <c r="BC6092" s="141"/>
      <c r="BD6092" s="141"/>
      <c r="BE6092" s="141"/>
      <c r="BF6092" s="141"/>
      <c r="BG6092" s="142"/>
      <c r="BH6092" s="8"/>
      <c r="BI6092" s="8"/>
      <c r="BJ6092" s="8"/>
      <c r="BK6092" s="8"/>
      <c r="BL6092" s="122"/>
      <c r="BM6092" s="143"/>
      <c r="BN6092" s="143"/>
      <c r="BO6092" s="143"/>
      <c r="BP6092" s="143"/>
      <c r="BQ6092" s="144"/>
      <c r="BR6092" s="8"/>
      <c r="BS6092" s="8"/>
      <c r="BT6092" s="8"/>
      <c r="BU6092" s="8"/>
      <c r="BV6092" s="122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18" t="s">
        <v>5</v>
      </c>
      <c r="H6093" s="3">
        <v>2024</v>
      </c>
      <c r="I6093" s="20" t="s">
        <v>286</v>
      </c>
      <c r="J6093" s="8" t="s">
        <v>338</v>
      </c>
      <c r="K6093" s="8" t="s">
        <v>339</v>
      </c>
      <c r="L6093" s="163">
        <f t="shared" si="205"/>
        <v>0</v>
      </c>
      <c r="M6093" s="163">
        <f t="shared" si="206"/>
        <v>0</v>
      </c>
      <c r="N6093" s="181"/>
      <c r="O6093" s="53"/>
      <c r="P6093" s="53"/>
      <c r="Q6093" s="53"/>
      <c r="R6093" s="53"/>
      <c r="S6093" s="54"/>
      <c r="T6093" s="8"/>
      <c r="U6093" s="8"/>
      <c r="V6093" s="8"/>
      <c r="W6093" s="8"/>
      <c r="X6093" s="122"/>
      <c r="Y6093" s="135"/>
      <c r="Z6093" s="135"/>
      <c r="AA6093" s="135"/>
      <c r="AB6093" s="135"/>
      <c r="AC6093" s="136"/>
      <c r="AD6093" s="8"/>
      <c r="AE6093" s="8"/>
      <c r="AF6093" s="8"/>
      <c r="AG6093" s="8"/>
      <c r="AH6093" s="122"/>
      <c r="AI6093" s="137"/>
      <c r="AJ6093" s="137"/>
      <c r="AK6093" s="137"/>
      <c r="AL6093" s="137"/>
      <c r="AM6093" s="138"/>
      <c r="AN6093" s="8"/>
      <c r="AO6093" s="8"/>
      <c r="AP6093" s="8"/>
      <c r="AQ6093" s="8"/>
      <c r="AR6093" s="122"/>
      <c r="AS6093" s="139"/>
      <c r="AT6093" s="139"/>
      <c r="AU6093" s="139"/>
      <c r="AV6093" s="139"/>
      <c r="AW6093" s="140"/>
      <c r="AX6093" s="8"/>
      <c r="AY6093" s="8"/>
      <c r="AZ6093" s="8"/>
      <c r="BA6093" s="8"/>
      <c r="BB6093" s="122"/>
      <c r="BC6093" s="141"/>
      <c r="BD6093" s="141"/>
      <c r="BE6093" s="141"/>
      <c r="BF6093" s="141"/>
      <c r="BG6093" s="142"/>
      <c r="BH6093" s="8"/>
      <c r="BI6093" s="8"/>
      <c r="BJ6093" s="8"/>
      <c r="BK6093" s="8"/>
      <c r="BL6093" s="122"/>
      <c r="BM6093" s="143"/>
      <c r="BN6093" s="143"/>
      <c r="BO6093" s="143"/>
      <c r="BP6093" s="143"/>
      <c r="BQ6093" s="144"/>
      <c r="BR6093" s="8"/>
      <c r="BS6093" s="8"/>
      <c r="BT6093" s="8"/>
      <c r="BU6093" s="8"/>
      <c r="BV6093" s="122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18" t="s">
        <v>5</v>
      </c>
      <c r="H6094" s="3">
        <v>2024</v>
      </c>
      <c r="I6094" s="20" t="s">
        <v>286</v>
      </c>
      <c r="J6094" s="8" t="s">
        <v>340</v>
      </c>
      <c r="K6094" s="8" t="s">
        <v>318</v>
      </c>
      <c r="L6094" s="163">
        <f t="shared" si="205"/>
        <v>0</v>
      </c>
      <c r="M6094" s="163">
        <f t="shared" si="206"/>
        <v>0</v>
      </c>
      <c r="N6094" s="181"/>
      <c r="O6094" s="53"/>
      <c r="P6094" s="53"/>
      <c r="Q6094" s="53"/>
      <c r="R6094" s="53"/>
      <c r="S6094" s="54"/>
      <c r="T6094" s="8"/>
      <c r="U6094" s="8"/>
      <c r="V6094" s="8"/>
      <c r="W6094" s="8"/>
      <c r="X6094" s="122"/>
      <c r="Y6094" s="135"/>
      <c r="Z6094" s="135"/>
      <c r="AA6094" s="135"/>
      <c r="AB6094" s="135"/>
      <c r="AC6094" s="136"/>
      <c r="AD6094" s="8"/>
      <c r="AE6094" s="8"/>
      <c r="AF6094" s="8"/>
      <c r="AG6094" s="8"/>
      <c r="AH6094" s="122"/>
      <c r="AI6094" s="137"/>
      <c r="AJ6094" s="137"/>
      <c r="AK6094" s="137"/>
      <c r="AL6094" s="137"/>
      <c r="AM6094" s="138"/>
      <c r="AN6094" s="8"/>
      <c r="AO6094" s="8"/>
      <c r="AP6094" s="8"/>
      <c r="AQ6094" s="8"/>
      <c r="AR6094" s="122"/>
      <c r="AS6094" s="139"/>
      <c r="AT6094" s="139"/>
      <c r="AU6094" s="139"/>
      <c r="AV6094" s="139"/>
      <c r="AW6094" s="140"/>
      <c r="AX6094" s="8"/>
      <c r="AY6094" s="8"/>
      <c r="AZ6094" s="8"/>
      <c r="BA6094" s="8"/>
      <c r="BB6094" s="122"/>
      <c r="BC6094" s="141"/>
      <c r="BD6094" s="141"/>
      <c r="BE6094" s="141"/>
      <c r="BF6094" s="141"/>
      <c r="BG6094" s="142"/>
      <c r="BH6094" s="8"/>
      <c r="BI6094" s="8"/>
      <c r="BJ6094" s="8"/>
      <c r="BK6094" s="8"/>
      <c r="BL6094" s="122"/>
      <c r="BM6094" s="143"/>
      <c r="BN6094" s="143"/>
      <c r="BO6094" s="143"/>
      <c r="BP6094" s="143"/>
      <c r="BQ6094" s="144"/>
      <c r="BR6094" s="8"/>
      <c r="BS6094" s="8"/>
      <c r="BT6094" s="8"/>
      <c r="BU6094" s="8"/>
      <c r="BV6094" s="122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18" t="s">
        <v>5</v>
      </c>
      <c r="H6095" s="3">
        <v>2024</v>
      </c>
      <c r="I6095" s="20" t="s">
        <v>286</v>
      </c>
      <c r="J6095" s="8" t="s">
        <v>341</v>
      </c>
      <c r="K6095" s="8" t="s">
        <v>320</v>
      </c>
      <c r="L6095" s="163">
        <f t="shared" si="205"/>
        <v>0</v>
      </c>
      <c r="M6095" s="163">
        <f t="shared" si="206"/>
        <v>0</v>
      </c>
      <c r="N6095" s="181"/>
      <c r="O6095" s="53"/>
      <c r="P6095" s="53"/>
      <c r="Q6095" s="53"/>
      <c r="R6095" s="53"/>
      <c r="S6095" s="54"/>
      <c r="T6095" s="8"/>
      <c r="U6095" s="8"/>
      <c r="V6095" s="8"/>
      <c r="W6095" s="8"/>
      <c r="X6095" s="122"/>
      <c r="Y6095" s="135"/>
      <c r="Z6095" s="135"/>
      <c r="AA6095" s="135"/>
      <c r="AB6095" s="135"/>
      <c r="AC6095" s="136"/>
      <c r="AD6095" s="8"/>
      <c r="AE6095" s="8"/>
      <c r="AF6095" s="8"/>
      <c r="AG6095" s="8"/>
      <c r="AH6095" s="122"/>
      <c r="AI6095" s="137"/>
      <c r="AJ6095" s="137"/>
      <c r="AK6095" s="137"/>
      <c r="AL6095" s="137"/>
      <c r="AM6095" s="138"/>
      <c r="AN6095" s="8"/>
      <c r="AO6095" s="8"/>
      <c r="AP6095" s="8"/>
      <c r="AQ6095" s="8"/>
      <c r="AR6095" s="122"/>
      <c r="AS6095" s="139"/>
      <c r="AT6095" s="139"/>
      <c r="AU6095" s="139"/>
      <c r="AV6095" s="139"/>
      <c r="AW6095" s="140"/>
      <c r="AX6095" s="8"/>
      <c r="AY6095" s="8"/>
      <c r="AZ6095" s="8"/>
      <c r="BA6095" s="8"/>
      <c r="BB6095" s="122"/>
      <c r="BC6095" s="141"/>
      <c r="BD6095" s="141"/>
      <c r="BE6095" s="141"/>
      <c r="BF6095" s="141"/>
      <c r="BG6095" s="142"/>
      <c r="BH6095" s="8"/>
      <c r="BI6095" s="8"/>
      <c r="BJ6095" s="8"/>
      <c r="BK6095" s="8"/>
      <c r="BL6095" s="122"/>
      <c r="BM6095" s="143"/>
      <c r="BN6095" s="143"/>
      <c r="BO6095" s="143"/>
      <c r="BP6095" s="143"/>
      <c r="BQ6095" s="144"/>
      <c r="BR6095" s="8"/>
      <c r="BS6095" s="8"/>
      <c r="BT6095" s="8"/>
      <c r="BU6095" s="8"/>
      <c r="BV6095" s="122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18" t="s">
        <v>5</v>
      </c>
      <c r="H6096" s="3">
        <v>2024</v>
      </c>
      <c r="I6096" s="20" t="s">
        <v>286</v>
      </c>
      <c r="J6096" s="8" t="s">
        <v>342</v>
      </c>
      <c r="K6096" s="8" t="s">
        <v>320</v>
      </c>
      <c r="L6096" s="163">
        <f t="shared" si="205"/>
        <v>0</v>
      </c>
      <c r="M6096" s="163">
        <f t="shared" si="206"/>
        <v>0</v>
      </c>
      <c r="N6096" s="181"/>
      <c r="O6096" s="53"/>
      <c r="P6096" s="53"/>
      <c r="Q6096" s="53"/>
      <c r="R6096" s="53"/>
      <c r="S6096" s="54"/>
      <c r="T6096" s="8"/>
      <c r="U6096" s="8"/>
      <c r="V6096" s="8"/>
      <c r="W6096" s="8"/>
      <c r="X6096" s="122"/>
      <c r="Y6096" s="135"/>
      <c r="Z6096" s="135"/>
      <c r="AA6096" s="135"/>
      <c r="AB6096" s="135"/>
      <c r="AC6096" s="136"/>
      <c r="AD6096" s="8"/>
      <c r="AE6096" s="8"/>
      <c r="AF6096" s="8"/>
      <c r="AG6096" s="8"/>
      <c r="AH6096" s="122"/>
      <c r="AI6096" s="137"/>
      <c r="AJ6096" s="137"/>
      <c r="AK6096" s="137"/>
      <c r="AL6096" s="137"/>
      <c r="AM6096" s="138"/>
      <c r="AN6096" s="8"/>
      <c r="AO6096" s="8"/>
      <c r="AP6096" s="8"/>
      <c r="AQ6096" s="8"/>
      <c r="AR6096" s="122"/>
      <c r="AS6096" s="139"/>
      <c r="AT6096" s="139"/>
      <c r="AU6096" s="139"/>
      <c r="AV6096" s="139"/>
      <c r="AW6096" s="140"/>
      <c r="AX6096" s="8"/>
      <c r="AY6096" s="8"/>
      <c r="AZ6096" s="8"/>
      <c r="BA6096" s="8"/>
      <c r="BB6096" s="122"/>
      <c r="BC6096" s="141"/>
      <c r="BD6096" s="141"/>
      <c r="BE6096" s="141"/>
      <c r="BF6096" s="141"/>
      <c r="BG6096" s="142"/>
      <c r="BH6096" s="8"/>
      <c r="BI6096" s="8"/>
      <c r="BJ6096" s="8"/>
      <c r="BK6096" s="8"/>
      <c r="BL6096" s="122"/>
      <c r="BM6096" s="143"/>
      <c r="BN6096" s="143"/>
      <c r="BO6096" s="143"/>
      <c r="BP6096" s="143"/>
      <c r="BQ6096" s="144"/>
      <c r="BR6096" s="8"/>
      <c r="BS6096" s="8"/>
      <c r="BT6096" s="8"/>
      <c r="BU6096" s="8"/>
      <c r="BV6096" s="122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18" t="s">
        <v>5</v>
      </c>
      <c r="H6097" s="3">
        <v>2024</v>
      </c>
      <c r="I6097" s="20" t="s">
        <v>286</v>
      </c>
      <c r="J6097" s="8" t="s">
        <v>343</v>
      </c>
      <c r="K6097" s="8" t="s">
        <v>339</v>
      </c>
      <c r="L6097" s="163">
        <f t="shared" si="205"/>
        <v>0</v>
      </c>
      <c r="M6097" s="163">
        <f t="shared" si="206"/>
        <v>0</v>
      </c>
      <c r="N6097" s="181"/>
      <c r="O6097" s="53"/>
      <c r="P6097" s="53"/>
      <c r="Q6097" s="53"/>
      <c r="R6097" s="53"/>
      <c r="S6097" s="54"/>
      <c r="T6097" s="8"/>
      <c r="U6097" s="8"/>
      <c r="V6097" s="8"/>
      <c r="W6097" s="8"/>
      <c r="X6097" s="122"/>
      <c r="Y6097" s="135"/>
      <c r="Z6097" s="135"/>
      <c r="AA6097" s="135"/>
      <c r="AB6097" s="135"/>
      <c r="AC6097" s="136"/>
      <c r="AD6097" s="8"/>
      <c r="AE6097" s="8"/>
      <c r="AF6097" s="8"/>
      <c r="AG6097" s="8"/>
      <c r="AH6097" s="122"/>
      <c r="AI6097" s="137"/>
      <c r="AJ6097" s="137"/>
      <c r="AK6097" s="137"/>
      <c r="AL6097" s="137"/>
      <c r="AM6097" s="138"/>
      <c r="AN6097" s="8"/>
      <c r="AO6097" s="8"/>
      <c r="AP6097" s="8"/>
      <c r="AQ6097" s="8"/>
      <c r="AR6097" s="122"/>
      <c r="AS6097" s="139"/>
      <c r="AT6097" s="139"/>
      <c r="AU6097" s="139"/>
      <c r="AV6097" s="139"/>
      <c r="AW6097" s="140"/>
      <c r="AX6097" s="8"/>
      <c r="AY6097" s="8"/>
      <c r="AZ6097" s="8"/>
      <c r="BA6097" s="8"/>
      <c r="BB6097" s="122"/>
      <c r="BC6097" s="141"/>
      <c r="BD6097" s="141"/>
      <c r="BE6097" s="141"/>
      <c r="BF6097" s="141"/>
      <c r="BG6097" s="142"/>
      <c r="BH6097" s="8"/>
      <c r="BI6097" s="8"/>
      <c r="BJ6097" s="8"/>
      <c r="BK6097" s="8"/>
      <c r="BL6097" s="122"/>
      <c r="BM6097" s="143"/>
      <c r="BN6097" s="143"/>
      <c r="BO6097" s="143"/>
      <c r="BP6097" s="143"/>
      <c r="BQ6097" s="144"/>
      <c r="BR6097" s="8"/>
      <c r="BS6097" s="8"/>
      <c r="BT6097" s="8"/>
      <c r="BU6097" s="8"/>
      <c r="BV6097" s="122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18" t="s">
        <v>5</v>
      </c>
      <c r="H6098" s="3">
        <v>2024</v>
      </c>
      <c r="I6098" s="20" t="s">
        <v>288</v>
      </c>
      <c r="J6098" s="8" t="s">
        <v>344</v>
      </c>
      <c r="K6098" s="8" t="s">
        <v>318</v>
      </c>
      <c r="L6098" s="163">
        <f t="shared" si="205"/>
        <v>0</v>
      </c>
      <c r="M6098" s="163">
        <f t="shared" si="206"/>
        <v>0</v>
      </c>
      <c r="N6098" s="181"/>
      <c r="O6098" s="53"/>
      <c r="P6098" s="53"/>
      <c r="Q6098" s="53"/>
      <c r="R6098" s="53"/>
      <c r="S6098" s="54"/>
      <c r="T6098" s="8"/>
      <c r="U6098" s="8"/>
      <c r="V6098" s="8"/>
      <c r="W6098" s="8"/>
      <c r="X6098" s="122"/>
      <c r="Y6098" s="135"/>
      <c r="Z6098" s="135"/>
      <c r="AA6098" s="135"/>
      <c r="AB6098" s="135"/>
      <c r="AC6098" s="136"/>
      <c r="AD6098" s="8"/>
      <c r="AE6098" s="8"/>
      <c r="AF6098" s="8"/>
      <c r="AG6098" s="8"/>
      <c r="AH6098" s="122"/>
      <c r="AI6098" s="137"/>
      <c r="AJ6098" s="137"/>
      <c r="AK6098" s="137"/>
      <c r="AL6098" s="137"/>
      <c r="AM6098" s="138"/>
      <c r="AN6098" s="8"/>
      <c r="AO6098" s="8"/>
      <c r="AP6098" s="8"/>
      <c r="AQ6098" s="8"/>
      <c r="AR6098" s="122"/>
      <c r="AS6098" s="139"/>
      <c r="AT6098" s="139"/>
      <c r="AU6098" s="139"/>
      <c r="AV6098" s="139"/>
      <c r="AW6098" s="140"/>
      <c r="AX6098" s="8"/>
      <c r="AY6098" s="8"/>
      <c r="AZ6098" s="8"/>
      <c r="BA6098" s="8"/>
      <c r="BB6098" s="122"/>
      <c r="BC6098" s="141"/>
      <c r="BD6098" s="141"/>
      <c r="BE6098" s="141"/>
      <c r="BF6098" s="141"/>
      <c r="BG6098" s="142"/>
      <c r="BH6098" s="8"/>
      <c r="BI6098" s="8"/>
      <c r="BJ6098" s="8"/>
      <c r="BK6098" s="8"/>
      <c r="BL6098" s="122"/>
      <c r="BM6098" s="143"/>
      <c r="BN6098" s="143"/>
      <c r="BO6098" s="143"/>
      <c r="BP6098" s="143"/>
      <c r="BQ6098" s="144"/>
      <c r="BR6098" s="8"/>
      <c r="BS6098" s="8"/>
      <c r="BT6098" s="8"/>
      <c r="BU6098" s="8"/>
      <c r="BV6098" s="122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18" t="s">
        <v>5</v>
      </c>
      <c r="H6099" s="3">
        <v>2024</v>
      </c>
      <c r="I6099" s="20" t="s">
        <v>288</v>
      </c>
      <c r="J6099" s="2" t="s">
        <v>351</v>
      </c>
      <c r="K6099" s="2" t="s">
        <v>318</v>
      </c>
      <c r="L6099" s="163">
        <f t="shared" si="205"/>
        <v>0</v>
      </c>
      <c r="M6099" s="163">
        <f t="shared" si="206"/>
        <v>0</v>
      </c>
      <c r="N6099" s="181"/>
      <c r="O6099" s="53"/>
      <c r="P6099" s="53"/>
      <c r="Q6099" s="53"/>
      <c r="R6099" s="53"/>
      <c r="S6099" s="54"/>
      <c r="T6099" s="8"/>
      <c r="U6099" s="8"/>
      <c r="V6099" s="8"/>
      <c r="W6099" s="8"/>
      <c r="X6099" s="122"/>
      <c r="Y6099" s="135"/>
      <c r="Z6099" s="135"/>
      <c r="AA6099" s="135"/>
      <c r="AB6099" s="135"/>
      <c r="AC6099" s="136"/>
      <c r="AD6099" s="8"/>
      <c r="AE6099" s="8"/>
      <c r="AF6099" s="8"/>
      <c r="AG6099" s="8"/>
      <c r="AH6099" s="122"/>
      <c r="AI6099" s="137"/>
      <c r="AJ6099" s="137"/>
      <c r="AK6099" s="137"/>
      <c r="AL6099" s="137"/>
      <c r="AM6099" s="138"/>
      <c r="AN6099" s="8"/>
      <c r="AO6099" s="8"/>
      <c r="AP6099" s="8"/>
      <c r="AQ6099" s="8"/>
      <c r="AR6099" s="122"/>
      <c r="AS6099" s="139"/>
      <c r="AT6099" s="139"/>
      <c r="AU6099" s="139"/>
      <c r="AV6099" s="139"/>
      <c r="AW6099" s="140"/>
      <c r="AX6099" s="8"/>
      <c r="AY6099" s="8"/>
      <c r="AZ6099" s="8"/>
      <c r="BA6099" s="8"/>
      <c r="BB6099" s="122"/>
      <c r="BC6099" s="141"/>
      <c r="BD6099" s="141"/>
      <c r="BE6099" s="141"/>
      <c r="BF6099" s="141"/>
      <c r="BG6099" s="142"/>
      <c r="BH6099" s="8"/>
      <c r="BI6099" s="8"/>
      <c r="BJ6099" s="8"/>
      <c r="BK6099" s="8"/>
      <c r="BL6099" s="122"/>
      <c r="BM6099" s="143"/>
      <c r="BN6099" s="143"/>
      <c r="BO6099" s="143"/>
      <c r="BP6099" s="143"/>
      <c r="BQ6099" s="144"/>
      <c r="BR6099" s="8"/>
      <c r="BS6099" s="8"/>
      <c r="BT6099" s="8"/>
      <c r="BU6099" s="8"/>
      <c r="BV6099" s="122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18" t="s">
        <v>5</v>
      </c>
      <c r="H6100" s="3">
        <v>2024</v>
      </c>
      <c r="I6100" s="20" t="s">
        <v>288</v>
      </c>
      <c r="J6100" s="2" t="s">
        <v>352</v>
      </c>
      <c r="K6100" s="2" t="s">
        <v>321</v>
      </c>
      <c r="L6100" s="163">
        <f t="shared" si="205"/>
        <v>0</v>
      </c>
      <c r="M6100" s="163">
        <f t="shared" si="206"/>
        <v>0</v>
      </c>
      <c r="N6100" s="181"/>
      <c r="O6100" s="33"/>
      <c r="P6100" s="33"/>
      <c r="Q6100" s="33"/>
      <c r="R6100" s="33"/>
      <c r="S6100" s="42"/>
      <c r="T6100" s="2"/>
      <c r="U6100" s="2"/>
      <c r="V6100" s="2"/>
      <c r="W6100" s="2"/>
      <c r="X6100" s="55"/>
      <c r="Y6100" s="62"/>
      <c r="Z6100" s="62"/>
      <c r="AA6100" s="62"/>
      <c r="AB6100" s="62"/>
      <c r="AC6100" s="68"/>
      <c r="AD6100" s="2"/>
      <c r="AE6100" s="2"/>
      <c r="AF6100" s="2"/>
      <c r="AG6100" s="2"/>
      <c r="AH6100" s="55"/>
      <c r="AI6100" s="72"/>
      <c r="AJ6100" s="72"/>
      <c r="AK6100" s="72"/>
      <c r="AL6100" s="72"/>
      <c r="AM6100" s="80"/>
      <c r="AN6100" s="2"/>
      <c r="AO6100" s="2"/>
      <c r="AP6100" s="2"/>
      <c r="AQ6100" s="2"/>
      <c r="AR6100" s="55"/>
      <c r="AS6100" s="85"/>
      <c r="AT6100" s="85"/>
      <c r="AU6100" s="85"/>
      <c r="AV6100" s="85"/>
      <c r="AW6100" s="100"/>
      <c r="AX6100" s="2"/>
      <c r="AY6100" s="2"/>
      <c r="AZ6100" s="2"/>
      <c r="BA6100" s="2"/>
      <c r="BB6100" s="55"/>
      <c r="BC6100" s="105"/>
      <c r="BD6100" s="105"/>
      <c r="BE6100" s="105"/>
      <c r="BF6100" s="105"/>
      <c r="BG6100" s="109"/>
      <c r="BH6100" s="2"/>
      <c r="BI6100" s="2"/>
      <c r="BJ6100" s="2"/>
      <c r="BK6100" s="2"/>
      <c r="BL6100" s="55"/>
      <c r="BM6100" s="48"/>
      <c r="BN6100" s="48"/>
      <c r="BO6100" s="48"/>
      <c r="BP6100" s="48"/>
      <c r="BQ6100" s="117"/>
      <c r="BR6100" s="2"/>
      <c r="BS6100" s="2"/>
      <c r="BT6100" s="2"/>
      <c r="BU6100" s="2"/>
      <c r="BV6100" s="55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18" t="s">
        <v>5</v>
      </c>
      <c r="H6101" s="3">
        <v>2024</v>
      </c>
      <c r="I6101" s="20" t="s">
        <v>288</v>
      </c>
      <c r="J6101" s="2" t="s">
        <v>345</v>
      </c>
      <c r="K6101" s="2" t="s">
        <v>318</v>
      </c>
      <c r="L6101" s="163">
        <f t="shared" si="205"/>
        <v>0</v>
      </c>
      <c r="M6101" s="163">
        <f t="shared" si="206"/>
        <v>0</v>
      </c>
      <c r="N6101" s="181"/>
      <c r="O6101" s="34"/>
      <c r="P6101" s="33"/>
      <c r="Q6101" s="33"/>
      <c r="R6101" s="33"/>
      <c r="S6101" s="42"/>
      <c r="T6101" s="3"/>
      <c r="U6101" s="2"/>
      <c r="V6101" s="2"/>
      <c r="W6101" s="2"/>
      <c r="X6101" s="55"/>
      <c r="Y6101" s="64"/>
      <c r="Z6101" s="62"/>
      <c r="AA6101" s="62"/>
      <c r="AB6101" s="62"/>
      <c r="AC6101" s="68"/>
      <c r="AD6101" s="3"/>
      <c r="AE6101" s="2"/>
      <c r="AF6101" s="2"/>
      <c r="AG6101" s="2"/>
      <c r="AH6101" s="55"/>
      <c r="AI6101" s="73"/>
      <c r="AJ6101" s="72"/>
      <c r="AK6101" s="72"/>
      <c r="AL6101" s="72"/>
      <c r="AM6101" s="80"/>
      <c r="AN6101" s="3"/>
      <c r="AO6101" s="2"/>
      <c r="AP6101" s="2"/>
      <c r="AQ6101" s="2"/>
      <c r="AR6101" s="55"/>
      <c r="AS6101" s="86"/>
      <c r="AT6101" s="85"/>
      <c r="AU6101" s="85"/>
      <c r="AV6101" s="85"/>
      <c r="AW6101" s="100"/>
      <c r="AX6101" s="3"/>
      <c r="AY6101" s="2"/>
      <c r="AZ6101" s="2"/>
      <c r="BA6101" s="2"/>
      <c r="BB6101" s="55"/>
      <c r="BC6101" s="106"/>
      <c r="BD6101" s="105"/>
      <c r="BE6101" s="105"/>
      <c r="BF6101" s="105"/>
      <c r="BG6101" s="109"/>
      <c r="BH6101" s="3"/>
      <c r="BI6101" s="2"/>
      <c r="BJ6101" s="2"/>
      <c r="BK6101" s="2"/>
      <c r="BL6101" s="55"/>
      <c r="BM6101" s="49"/>
      <c r="BN6101" s="48"/>
      <c r="BO6101" s="48"/>
      <c r="BP6101" s="48"/>
      <c r="BQ6101" s="117"/>
      <c r="BR6101" s="3"/>
      <c r="BS6101" s="2"/>
      <c r="BT6101" s="2"/>
      <c r="BU6101" s="2"/>
      <c r="BV6101" s="55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18" t="s">
        <v>5</v>
      </c>
      <c r="H6102" s="3">
        <v>2024</v>
      </c>
      <c r="I6102" s="20" t="s">
        <v>289</v>
      </c>
      <c r="J6102" s="2" t="s">
        <v>268</v>
      </c>
      <c r="K6102" s="2" t="s">
        <v>318</v>
      </c>
      <c r="L6102" s="163">
        <f t="shared" si="205"/>
        <v>0.245</v>
      </c>
      <c r="M6102" s="163">
        <f t="shared" si="206"/>
        <v>409.51600000000002</v>
      </c>
      <c r="N6102" s="181"/>
      <c r="O6102" s="33"/>
      <c r="P6102" s="33"/>
      <c r="Q6102" s="33"/>
      <c r="R6102" s="33"/>
      <c r="S6102" s="157"/>
      <c r="T6102" s="2"/>
      <c r="U6102" s="2"/>
      <c r="V6102" s="2"/>
      <c r="W6102" s="2"/>
      <c r="X6102" s="55"/>
      <c r="Y6102" s="62"/>
      <c r="Z6102" s="62"/>
      <c r="AA6102" s="62"/>
      <c r="AB6102" s="62"/>
      <c r="AC6102" s="68"/>
      <c r="AD6102" s="2"/>
      <c r="AE6102" s="2"/>
      <c r="AF6102" s="2"/>
      <c r="AG6102" s="2"/>
      <c r="AH6102" s="55"/>
      <c r="AI6102" s="72"/>
      <c r="AJ6102" s="72"/>
      <c r="AK6102" s="72"/>
      <c r="AL6102" s="72"/>
      <c r="AM6102" s="80"/>
      <c r="AN6102" s="2" t="s">
        <v>515</v>
      </c>
      <c r="AO6102" s="2"/>
      <c r="AP6102" s="2"/>
      <c r="AQ6102" s="2">
        <v>0.245</v>
      </c>
      <c r="AR6102" s="55">
        <v>409.51600000000002</v>
      </c>
      <c r="AS6102" s="85"/>
      <c r="AT6102" s="85"/>
      <c r="AU6102" s="85"/>
      <c r="AV6102" s="85"/>
      <c r="AW6102" s="100"/>
      <c r="AX6102" s="2"/>
      <c r="AY6102" s="2"/>
      <c r="AZ6102" s="2"/>
      <c r="BA6102" s="2"/>
      <c r="BB6102" s="55"/>
      <c r="BC6102" s="105"/>
      <c r="BD6102" s="105"/>
      <c r="BE6102" s="105"/>
      <c r="BF6102" s="105"/>
      <c r="BG6102" s="109"/>
      <c r="BH6102" s="2"/>
      <c r="BI6102" s="2"/>
      <c r="BJ6102" s="2"/>
      <c r="BK6102" s="2"/>
      <c r="BL6102" s="55"/>
      <c r="BM6102" s="48"/>
      <c r="BN6102" s="48"/>
      <c r="BO6102" s="48"/>
      <c r="BP6102" s="48"/>
      <c r="BQ6102" s="117"/>
      <c r="BR6102" s="2"/>
      <c r="BS6102" s="2"/>
      <c r="BT6102" s="2"/>
      <c r="BU6102" s="2"/>
      <c r="BV6102" s="55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18" t="s">
        <v>5</v>
      </c>
      <c r="H6103" s="3">
        <v>2024</v>
      </c>
      <c r="I6103" s="20" t="s">
        <v>289</v>
      </c>
      <c r="J6103" s="2" t="s">
        <v>292</v>
      </c>
      <c r="K6103" s="2" t="s">
        <v>318</v>
      </c>
      <c r="L6103" s="163">
        <f t="shared" si="205"/>
        <v>0</v>
      </c>
      <c r="M6103" s="163">
        <f t="shared" si="206"/>
        <v>0</v>
      </c>
      <c r="N6103" s="181"/>
      <c r="O6103" s="33"/>
      <c r="P6103" s="33"/>
      <c r="Q6103" s="33"/>
      <c r="R6103" s="33"/>
      <c r="S6103" s="42"/>
      <c r="T6103" s="2"/>
      <c r="U6103" s="2"/>
      <c r="V6103" s="2"/>
      <c r="W6103" s="2"/>
      <c r="X6103" s="55"/>
      <c r="Y6103" s="62"/>
      <c r="Z6103" s="62"/>
      <c r="AA6103" s="62"/>
      <c r="AB6103" s="62"/>
      <c r="AC6103" s="68"/>
      <c r="AD6103" s="2"/>
      <c r="AE6103" s="2"/>
      <c r="AF6103" s="2"/>
      <c r="AG6103" s="2"/>
      <c r="AH6103" s="55"/>
      <c r="AI6103" s="72"/>
      <c r="AJ6103" s="72"/>
      <c r="AK6103" s="72"/>
      <c r="AL6103" s="72"/>
      <c r="AM6103" s="80"/>
      <c r="AN6103" s="2"/>
      <c r="AO6103" s="2"/>
      <c r="AP6103" s="2"/>
      <c r="AQ6103" s="2"/>
      <c r="AR6103" s="55"/>
      <c r="AS6103" s="85"/>
      <c r="AT6103" s="85"/>
      <c r="AU6103" s="85"/>
      <c r="AV6103" s="85"/>
      <c r="AW6103" s="100"/>
      <c r="AX6103" s="2"/>
      <c r="AY6103" s="2"/>
      <c r="AZ6103" s="2"/>
      <c r="BA6103" s="2"/>
      <c r="BB6103" s="55"/>
      <c r="BC6103" s="105"/>
      <c r="BD6103" s="105"/>
      <c r="BE6103" s="105"/>
      <c r="BF6103" s="105"/>
      <c r="BG6103" s="109"/>
      <c r="BH6103" s="2"/>
      <c r="BI6103" s="2"/>
      <c r="BJ6103" s="2"/>
      <c r="BK6103" s="2"/>
      <c r="BL6103" s="55"/>
      <c r="BM6103" s="48"/>
      <c r="BN6103" s="48"/>
      <c r="BO6103" s="48"/>
      <c r="BP6103" s="48"/>
      <c r="BQ6103" s="117"/>
      <c r="BR6103" s="2"/>
      <c r="BS6103" s="2"/>
      <c r="BT6103" s="2"/>
      <c r="BU6103" s="2"/>
      <c r="BV6103" s="55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18" t="s">
        <v>5</v>
      </c>
      <c r="H6104" s="3">
        <v>2024</v>
      </c>
      <c r="I6104" s="20" t="s">
        <v>285</v>
      </c>
      <c r="J6104" s="2" t="s">
        <v>293</v>
      </c>
      <c r="K6104" s="2" t="s">
        <v>318</v>
      </c>
      <c r="L6104" s="163">
        <f t="shared" si="205"/>
        <v>0</v>
      </c>
      <c r="M6104" s="163">
        <f t="shared" si="206"/>
        <v>0</v>
      </c>
      <c r="N6104" s="181"/>
      <c r="O6104" s="33"/>
      <c r="P6104" s="33"/>
      <c r="Q6104" s="33"/>
      <c r="R6104" s="34"/>
      <c r="S6104" s="41"/>
      <c r="T6104" s="2"/>
      <c r="U6104" s="2"/>
      <c r="V6104" s="2"/>
      <c r="W6104" s="3"/>
      <c r="X6104" s="56"/>
      <c r="Y6104" s="62"/>
      <c r="Z6104" s="62"/>
      <c r="AA6104" s="62"/>
      <c r="AB6104" s="64"/>
      <c r="AC6104" s="69"/>
      <c r="AD6104" s="2"/>
      <c r="AE6104" s="2"/>
      <c r="AF6104" s="2"/>
      <c r="AG6104" s="3"/>
      <c r="AH6104" s="56"/>
      <c r="AI6104" s="72"/>
      <c r="AJ6104" s="72"/>
      <c r="AK6104" s="72"/>
      <c r="AL6104" s="73"/>
      <c r="AM6104" s="81"/>
      <c r="AN6104" s="2"/>
      <c r="AO6104" s="2"/>
      <c r="AP6104" s="2"/>
      <c r="AQ6104" s="3"/>
      <c r="AR6104" s="56"/>
      <c r="AS6104" s="85"/>
      <c r="AT6104" s="85"/>
      <c r="AU6104" s="85"/>
      <c r="AV6104" s="86"/>
      <c r="AW6104" s="101"/>
      <c r="AX6104" s="2"/>
      <c r="AY6104" s="2"/>
      <c r="AZ6104" s="2"/>
      <c r="BA6104" s="3"/>
      <c r="BB6104" s="56"/>
      <c r="BC6104" s="105"/>
      <c r="BD6104" s="105"/>
      <c r="BE6104" s="105"/>
      <c r="BF6104" s="106"/>
      <c r="BG6104" s="110"/>
      <c r="BH6104" s="2"/>
      <c r="BI6104" s="2"/>
      <c r="BJ6104" s="2"/>
      <c r="BK6104" s="3"/>
      <c r="BL6104" s="56"/>
      <c r="BM6104" s="48"/>
      <c r="BN6104" s="48"/>
      <c r="BO6104" s="48"/>
      <c r="BP6104" s="49"/>
      <c r="BQ6104" s="118"/>
      <c r="BR6104" s="2"/>
      <c r="BS6104" s="2"/>
      <c r="BT6104" s="2"/>
      <c r="BU6104" s="3"/>
      <c r="BV6104" s="56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18" t="s">
        <v>5</v>
      </c>
      <c r="H6105" s="3">
        <v>2024</v>
      </c>
      <c r="I6105" s="20" t="s">
        <v>287</v>
      </c>
      <c r="J6105" s="2" t="s">
        <v>269</v>
      </c>
      <c r="K6105" s="2" t="s">
        <v>320</v>
      </c>
      <c r="L6105" s="163">
        <f t="shared" si="205"/>
        <v>12</v>
      </c>
      <c r="M6105" s="163">
        <f t="shared" si="206"/>
        <v>22.138999999999999</v>
      </c>
      <c r="N6105" s="181"/>
      <c r="O6105" s="33"/>
      <c r="P6105" s="33"/>
      <c r="Q6105" s="33"/>
      <c r="R6105" s="33"/>
      <c r="S6105" s="42"/>
      <c r="T6105" s="2"/>
      <c r="U6105" s="2"/>
      <c r="V6105" s="2"/>
      <c r="W6105" s="2">
        <v>8</v>
      </c>
      <c r="X6105" s="169">
        <v>13.978999999999999</v>
      </c>
      <c r="Y6105" s="62"/>
      <c r="Z6105" s="62"/>
      <c r="AA6105" s="62"/>
      <c r="AB6105" s="64">
        <v>4</v>
      </c>
      <c r="AC6105" s="68">
        <v>8.16</v>
      </c>
      <c r="AD6105" s="2"/>
      <c r="AE6105" s="2"/>
      <c r="AF6105" s="2"/>
      <c r="AG6105" s="2"/>
      <c r="AH6105" s="55"/>
      <c r="AI6105" s="72"/>
      <c r="AJ6105" s="72"/>
      <c r="AK6105" s="72"/>
      <c r="AL6105" s="72"/>
      <c r="AM6105" s="80"/>
      <c r="AN6105" s="2"/>
      <c r="AO6105" s="2"/>
      <c r="AP6105" s="2"/>
      <c r="AQ6105" s="2"/>
      <c r="AR6105" s="55"/>
      <c r="AS6105" s="85"/>
      <c r="AT6105" s="85"/>
      <c r="AU6105" s="85"/>
      <c r="AV6105" s="85"/>
      <c r="AW6105" s="100"/>
      <c r="AX6105" s="2"/>
      <c r="AY6105" s="2"/>
      <c r="AZ6105" s="2"/>
      <c r="BA6105" s="2"/>
      <c r="BB6105" s="55"/>
      <c r="BC6105" s="105"/>
      <c r="BD6105" s="105"/>
      <c r="BE6105" s="105"/>
      <c r="BF6105" s="105"/>
      <c r="BG6105" s="109"/>
      <c r="BH6105" s="2"/>
      <c r="BI6105" s="2"/>
      <c r="BJ6105" s="2"/>
      <c r="BK6105" s="2"/>
      <c r="BL6105" s="55"/>
      <c r="BM6105" s="48"/>
      <c r="BN6105" s="48"/>
      <c r="BO6105" s="48"/>
      <c r="BP6105" s="48"/>
      <c r="BQ6105" s="117"/>
      <c r="BR6105" s="2"/>
      <c r="BS6105" s="2"/>
      <c r="BT6105" s="2"/>
      <c r="BU6105" s="2"/>
      <c r="BV6105" s="55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18" t="s">
        <v>5</v>
      </c>
      <c r="H6106" s="3">
        <v>2024</v>
      </c>
      <c r="I6106" s="20" t="s">
        <v>287</v>
      </c>
      <c r="J6106" s="2" t="s">
        <v>270</v>
      </c>
      <c r="K6106" s="2" t="s">
        <v>320</v>
      </c>
      <c r="L6106" s="163">
        <f t="shared" si="205"/>
        <v>0</v>
      </c>
      <c r="M6106" s="163">
        <f t="shared" si="206"/>
        <v>0</v>
      </c>
      <c r="N6106" s="181"/>
      <c r="O6106" s="33"/>
      <c r="P6106" s="33"/>
      <c r="Q6106" s="33"/>
      <c r="R6106" s="33"/>
      <c r="S6106" s="42"/>
      <c r="T6106" s="2"/>
      <c r="U6106" s="2"/>
      <c r="V6106" s="2"/>
      <c r="W6106" s="2"/>
      <c r="X6106" s="55"/>
      <c r="Y6106" s="62"/>
      <c r="Z6106" s="62"/>
      <c r="AA6106" s="62"/>
      <c r="AB6106" s="62"/>
      <c r="AC6106" s="68"/>
      <c r="AD6106" s="2"/>
      <c r="AE6106" s="2"/>
      <c r="AF6106" s="2"/>
      <c r="AG6106" s="2"/>
      <c r="AH6106" s="55"/>
      <c r="AI6106" s="72"/>
      <c r="AJ6106" s="72"/>
      <c r="AK6106" s="72"/>
      <c r="AL6106" s="72"/>
      <c r="AM6106" s="80"/>
      <c r="AN6106" s="2"/>
      <c r="AO6106" s="2"/>
      <c r="AP6106" s="2"/>
      <c r="AQ6106" s="2"/>
      <c r="AR6106" s="55"/>
      <c r="AS6106" s="85"/>
      <c r="AT6106" s="85"/>
      <c r="AU6106" s="85"/>
      <c r="AV6106" s="85"/>
      <c r="AW6106" s="100"/>
      <c r="AX6106" s="2"/>
      <c r="AY6106" s="2"/>
      <c r="AZ6106" s="2"/>
      <c r="BA6106" s="2"/>
      <c r="BB6106" s="55"/>
      <c r="BC6106" s="105"/>
      <c r="BD6106" s="105"/>
      <c r="BE6106" s="105"/>
      <c r="BF6106" s="105"/>
      <c r="BG6106" s="109"/>
      <c r="BH6106" s="2"/>
      <c r="BI6106" s="2"/>
      <c r="BJ6106" s="2"/>
      <c r="BK6106" s="2"/>
      <c r="BL6106" s="55"/>
      <c r="BM6106" s="48"/>
      <c r="BN6106" s="48"/>
      <c r="BO6106" s="48"/>
      <c r="BP6106" s="48"/>
      <c r="BQ6106" s="117"/>
      <c r="BR6106" s="2"/>
      <c r="BS6106" s="2"/>
      <c r="BT6106" s="2"/>
      <c r="BU6106" s="2"/>
      <c r="BV6106" s="55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18" t="s">
        <v>5</v>
      </c>
      <c r="H6107" s="3">
        <v>2024</v>
      </c>
      <c r="I6107" s="20" t="s">
        <v>290</v>
      </c>
      <c r="J6107" s="2" t="s">
        <v>271</v>
      </c>
      <c r="K6107" s="2" t="s">
        <v>321</v>
      </c>
      <c r="L6107" s="163">
        <f t="shared" si="205"/>
        <v>0</v>
      </c>
      <c r="M6107" s="163">
        <f t="shared" si="206"/>
        <v>0</v>
      </c>
      <c r="N6107" s="181"/>
      <c r="O6107" s="33"/>
      <c r="P6107" s="33"/>
      <c r="Q6107" s="33"/>
      <c r="R6107" s="33"/>
      <c r="S6107" s="42"/>
      <c r="T6107" s="2"/>
      <c r="U6107" s="2"/>
      <c r="V6107" s="2"/>
      <c r="W6107" s="2"/>
      <c r="X6107" s="55"/>
      <c r="Y6107" s="62"/>
      <c r="Z6107" s="62"/>
      <c r="AA6107" s="62"/>
      <c r="AB6107" s="62"/>
      <c r="AC6107" s="68"/>
      <c r="AD6107" s="2"/>
      <c r="AE6107" s="2"/>
      <c r="AF6107" s="2"/>
      <c r="AG6107" s="2"/>
      <c r="AH6107" s="55"/>
      <c r="AI6107" s="72"/>
      <c r="AJ6107" s="72"/>
      <c r="AK6107" s="72"/>
      <c r="AL6107" s="72"/>
      <c r="AM6107" s="80"/>
      <c r="AN6107" s="2"/>
      <c r="AO6107" s="2"/>
      <c r="AP6107" s="2"/>
      <c r="AQ6107" s="2"/>
      <c r="AR6107" s="55"/>
      <c r="AS6107" s="85"/>
      <c r="AT6107" s="85"/>
      <c r="AU6107" s="85"/>
      <c r="AV6107" s="85"/>
      <c r="AW6107" s="100"/>
      <c r="AX6107" s="2"/>
      <c r="AY6107" s="2"/>
      <c r="AZ6107" s="2"/>
      <c r="BA6107" s="2"/>
      <c r="BB6107" s="55"/>
      <c r="BC6107" s="105"/>
      <c r="BD6107" s="105"/>
      <c r="BE6107" s="105"/>
      <c r="BF6107" s="105"/>
      <c r="BG6107" s="109"/>
      <c r="BH6107" s="2"/>
      <c r="BI6107" s="2"/>
      <c r="BJ6107" s="2"/>
      <c r="BK6107" s="2"/>
      <c r="BL6107" s="55"/>
      <c r="BM6107" s="48"/>
      <c r="BN6107" s="48"/>
      <c r="BO6107" s="48"/>
      <c r="BP6107" s="48"/>
      <c r="BQ6107" s="117"/>
      <c r="BR6107" s="2"/>
      <c r="BS6107" s="2"/>
      <c r="BT6107" s="2"/>
      <c r="BU6107" s="2"/>
      <c r="BV6107" s="55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18" t="s">
        <v>5</v>
      </c>
      <c r="H6108" s="3">
        <v>2024</v>
      </c>
      <c r="I6108" s="20" t="s">
        <v>284</v>
      </c>
      <c r="J6108" s="2" t="s">
        <v>294</v>
      </c>
      <c r="K6108" s="2" t="s">
        <v>320</v>
      </c>
      <c r="L6108" s="163">
        <f t="shared" si="205"/>
        <v>0</v>
      </c>
      <c r="M6108" s="163">
        <f t="shared" si="206"/>
        <v>0</v>
      </c>
      <c r="N6108" s="181"/>
      <c r="O6108" s="33"/>
      <c r="P6108" s="33"/>
      <c r="Q6108" s="33"/>
      <c r="R6108" s="33"/>
      <c r="S6108" s="42"/>
      <c r="T6108" s="2"/>
      <c r="U6108" s="2"/>
      <c r="V6108" s="2"/>
      <c r="W6108" s="2"/>
      <c r="X6108" s="55"/>
      <c r="Y6108" s="62"/>
      <c r="Z6108" s="62"/>
      <c r="AA6108" s="62"/>
      <c r="AB6108" s="62"/>
      <c r="AC6108" s="68"/>
      <c r="AD6108" s="2"/>
      <c r="AE6108" s="2"/>
      <c r="AF6108" s="2"/>
      <c r="AG6108" s="2"/>
      <c r="AH6108" s="55"/>
      <c r="AI6108" s="72"/>
      <c r="AJ6108" s="72"/>
      <c r="AK6108" s="72"/>
      <c r="AL6108" s="72"/>
      <c r="AM6108" s="80"/>
      <c r="AN6108" s="2"/>
      <c r="AO6108" s="2"/>
      <c r="AP6108" s="2"/>
      <c r="AQ6108" s="2"/>
      <c r="AR6108" s="55"/>
      <c r="AS6108" s="85"/>
      <c r="AT6108" s="85"/>
      <c r="AU6108" s="85"/>
      <c r="AV6108" s="85"/>
      <c r="AW6108" s="100"/>
      <c r="AX6108" s="2"/>
      <c r="AY6108" s="2"/>
      <c r="AZ6108" s="2"/>
      <c r="BA6108" s="2"/>
      <c r="BB6108" s="55"/>
      <c r="BC6108" s="105"/>
      <c r="BD6108" s="105"/>
      <c r="BE6108" s="105"/>
      <c r="BF6108" s="105"/>
      <c r="BG6108" s="109"/>
      <c r="BH6108" s="2"/>
      <c r="BI6108" s="2"/>
      <c r="BJ6108" s="2"/>
      <c r="BK6108" s="2"/>
      <c r="BL6108" s="55"/>
      <c r="BM6108" s="48"/>
      <c r="BN6108" s="48"/>
      <c r="BO6108" s="48"/>
      <c r="BP6108" s="48"/>
      <c r="BQ6108" s="117"/>
      <c r="BR6108" s="2"/>
      <c r="BS6108" s="2"/>
      <c r="BT6108" s="2"/>
      <c r="BU6108" s="2"/>
      <c r="BV6108" s="55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18" t="s">
        <v>5</v>
      </c>
      <c r="H6109" s="3">
        <v>2024</v>
      </c>
      <c r="I6109" s="20" t="s">
        <v>284</v>
      </c>
      <c r="J6109" s="2" t="s">
        <v>346</v>
      </c>
      <c r="K6109" s="2" t="s">
        <v>320</v>
      </c>
      <c r="L6109" s="163">
        <f t="shared" si="205"/>
        <v>0</v>
      </c>
      <c r="M6109" s="163">
        <f t="shared" si="206"/>
        <v>0</v>
      </c>
      <c r="N6109" s="181"/>
      <c r="O6109" s="33"/>
      <c r="P6109" s="33"/>
      <c r="Q6109" s="33"/>
      <c r="R6109" s="33"/>
      <c r="S6109" s="42"/>
      <c r="T6109" s="2"/>
      <c r="U6109" s="2"/>
      <c r="V6109" s="2"/>
      <c r="W6109" s="2"/>
      <c r="X6109" s="55"/>
      <c r="Y6109" s="62"/>
      <c r="Z6109" s="62"/>
      <c r="AA6109" s="62"/>
      <c r="AB6109" s="62"/>
      <c r="AC6109" s="68"/>
      <c r="AD6109" s="2"/>
      <c r="AE6109" s="2"/>
      <c r="AF6109" s="2"/>
      <c r="AG6109" s="2"/>
      <c r="AH6109" s="55"/>
      <c r="AI6109" s="72"/>
      <c r="AJ6109" s="72"/>
      <c r="AK6109" s="72"/>
      <c r="AL6109" s="72"/>
      <c r="AM6109" s="80"/>
      <c r="AN6109" s="2"/>
      <c r="AO6109" s="2"/>
      <c r="AP6109" s="2"/>
      <c r="AQ6109" s="2"/>
      <c r="AR6109" s="55"/>
      <c r="AS6109" s="85"/>
      <c r="AT6109" s="85"/>
      <c r="AU6109" s="85"/>
      <c r="AV6109" s="85"/>
      <c r="AW6109" s="100"/>
      <c r="AX6109" s="2"/>
      <c r="AY6109" s="2"/>
      <c r="AZ6109" s="2"/>
      <c r="BA6109" s="2"/>
      <c r="BB6109" s="55"/>
      <c r="BC6109" s="105"/>
      <c r="BD6109" s="105"/>
      <c r="BE6109" s="105"/>
      <c r="BF6109" s="105"/>
      <c r="BG6109" s="109"/>
      <c r="BH6109" s="2"/>
      <c r="BI6109" s="2"/>
      <c r="BJ6109" s="2"/>
      <c r="BK6109" s="2"/>
      <c r="BL6109" s="55"/>
      <c r="BM6109" s="48"/>
      <c r="BN6109" s="48"/>
      <c r="BO6109" s="48"/>
      <c r="BP6109" s="48"/>
      <c r="BQ6109" s="117"/>
      <c r="BR6109" s="2"/>
      <c r="BS6109" s="2"/>
      <c r="BT6109" s="2"/>
      <c r="BU6109" s="2"/>
      <c r="BV6109" s="55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18" t="s">
        <v>5</v>
      </c>
      <c r="H6110" s="3">
        <v>2024</v>
      </c>
      <c r="I6110" s="20" t="s">
        <v>284</v>
      </c>
      <c r="J6110" s="2" t="s">
        <v>295</v>
      </c>
      <c r="K6110" s="2" t="s">
        <v>320</v>
      </c>
      <c r="L6110" s="163">
        <f t="shared" si="205"/>
        <v>0</v>
      </c>
      <c r="M6110" s="163">
        <f t="shared" si="206"/>
        <v>0</v>
      </c>
      <c r="N6110" s="181"/>
      <c r="O6110" s="33"/>
      <c r="P6110" s="33"/>
      <c r="Q6110" s="33"/>
      <c r="R6110" s="33"/>
      <c r="S6110" s="42"/>
      <c r="T6110" s="2"/>
      <c r="U6110" s="2"/>
      <c r="V6110" s="2"/>
      <c r="W6110" s="2"/>
      <c r="X6110" s="55"/>
      <c r="Y6110" s="62"/>
      <c r="Z6110" s="62"/>
      <c r="AA6110" s="62"/>
      <c r="AB6110" s="62"/>
      <c r="AC6110" s="68"/>
      <c r="AD6110" s="2"/>
      <c r="AE6110" s="2"/>
      <c r="AF6110" s="2"/>
      <c r="AG6110" s="2"/>
      <c r="AH6110" s="55"/>
      <c r="AI6110" s="72"/>
      <c r="AJ6110" s="72"/>
      <c r="AK6110" s="72"/>
      <c r="AL6110" s="72"/>
      <c r="AM6110" s="80"/>
      <c r="AN6110" s="2"/>
      <c r="AO6110" s="2"/>
      <c r="AP6110" s="2"/>
      <c r="AQ6110" s="2"/>
      <c r="AR6110" s="55"/>
      <c r="AS6110" s="85"/>
      <c r="AT6110" s="85"/>
      <c r="AU6110" s="85"/>
      <c r="AV6110" s="85"/>
      <c r="AW6110" s="100"/>
      <c r="AX6110" s="2"/>
      <c r="AY6110" s="2"/>
      <c r="AZ6110" s="2"/>
      <c r="BA6110" s="2"/>
      <c r="BB6110" s="55"/>
      <c r="BC6110" s="105"/>
      <c r="BD6110" s="105"/>
      <c r="BE6110" s="105"/>
      <c r="BF6110" s="105"/>
      <c r="BG6110" s="109"/>
      <c r="BH6110" s="2"/>
      <c r="BI6110" s="2"/>
      <c r="BJ6110" s="2"/>
      <c r="BK6110" s="2"/>
      <c r="BL6110" s="55"/>
      <c r="BM6110" s="48"/>
      <c r="BN6110" s="48"/>
      <c r="BO6110" s="48"/>
      <c r="BP6110" s="48"/>
      <c r="BQ6110" s="117"/>
      <c r="BR6110" s="2"/>
      <c r="BS6110" s="2"/>
      <c r="BT6110" s="2"/>
      <c r="BU6110" s="2"/>
      <c r="BV6110" s="55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18" t="s">
        <v>5</v>
      </c>
      <c r="H6111" s="3">
        <v>2024</v>
      </c>
      <c r="I6111" s="20" t="s">
        <v>290</v>
      </c>
      <c r="J6111" s="2" t="s">
        <v>299</v>
      </c>
      <c r="K6111" s="2" t="s">
        <v>318</v>
      </c>
      <c r="L6111" s="163">
        <f t="shared" si="205"/>
        <v>0</v>
      </c>
      <c r="M6111" s="163">
        <f t="shared" si="206"/>
        <v>0</v>
      </c>
      <c r="N6111" s="181"/>
      <c r="O6111" s="33"/>
      <c r="P6111" s="33"/>
      <c r="Q6111" s="33"/>
      <c r="R6111" s="33"/>
      <c r="S6111" s="42"/>
      <c r="T6111" s="2"/>
      <c r="U6111" s="2"/>
      <c r="V6111" s="2"/>
      <c r="W6111" s="2"/>
      <c r="X6111" s="55"/>
      <c r="Y6111" s="62"/>
      <c r="Z6111" s="62"/>
      <c r="AA6111" s="62"/>
      <c r="AB6111" s="62"/>
      <c r="AC6111" s="68"/>
      <c r="AD6111" s="2"/>
      <c r="AE6111" s="2"/>
      <c r="AF6111" s="2"/>
      <c r="AG6111" s="2"/>
      <c r="AH6111" s="55"/>
      <c r="AI6111" s="72"/>
      <c r="AJ6111" s="72"/>
      <c r="AK6111" s="72"/>
      <c r="AL6111" s="72"/>
      <c r="AM6111" s="80"/>
      <c r="AN6111" s="2"/>
      <c r="AO6111" s="2"/>
      <c r="AP6111" s="2"/>
      <c r="AQ6111" s="2"/>
      <c r="AR6111" s="55"/>
      <c r="AS6111" s="85"/>
      <c r="AT6111" s="85"/>
      <c r="AU6111" s="85"/>
      <c r="AV6111" s="85"/>
      <c r="AW6111" s="100"/>
      <c r="AX6111" s="2"/>
      <c r="AY6111" s="2"/>
      <c r="AZ6111" s="2"/>
      <c r="BA6111" s="2"/>
      <c r="BB6111" s="55"/>
      <c r="BC6111" s="105"/>
      <c r="BD6111" s="105"/>
      <c r="BE6111" s="105"/>
      <c r="BF6111" s="105"/>
      <c r="BG6111" s="109"/>
      <c r="BH6111" s="2"/>
      <c r="BI6111" s="2"/>
      <c r="BJ6111" s="2"/>
      <c r="BK6111" s="2"/>
      <c r="BL6111" s="55"/>
      <c r="BM6111" s="48"/>
      <c r="BN6111" s="48"/>
      <c r="BO6111" s="48"/>
      <c r="BP6111" s="48"/>
      <c r="BQ6111" s="117"/>
      <c r="BR6111" s="2"/>
      <c r="BS6111" s="2"/>
      <c r="BT6111" s="2"/>
      <c r="BU6111" s="2"/>
      <c r="BV6111" s="55"/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18" t="s">
        <v>5</v>
      </c>
      <c r="H6112" s="3">
        <v>2024</v>
      </c>
      <c r="I6112" s="20" t="s">
        <v>315</v>
      </c>
      <c r="J6112" s="2" t="s">
        <v>347</v>
      </c>
      <c r="K6112" s="2" t="s">
        <v>320</v>
      </c>
      <c r="L6112" s="163">
        <f t="shared" si="205"/>
        <v>0</v>
      </c>
      <c r="M6112" s="163">
        <f t="shared" si="206"/>
        <v>0</v>
      </c>
      <c r="N6112" s="181"/>
      <c r="O6112" s="33"/>
      <c r="P6112" s="33"/>
      <c r="Q6112" s="33"/>
      <c r="R6112" s="33"/>
      <c r="S6112" s="42"/>
      <c r="T6112" s="2"/>
      <c r="U6112" s="2"/>
      <c r="V6112" s="2"/>
      <c r="W6112" s="2"/>
      <c r="X6112" s="55"/>
      <c r="Y6112" s="62"/>
      <c r="Z6112" s="62"/>
      <c r="AA6112" s="62"/>
      <c r="AB6112" s="62"/>
      <c r="AC6112" s="68"/>
      <c r="AD6112" s="2"/>
      <c r="AE6112" s="2"/>
      <c r="AF6112" s="2"/>
      <c r="AG6112" s="2"/>
      <c r="AH6112" s="55"/>
      <c r="AI6112" s="72"/>
      <c r="AJ6112" s="72"/>
      <c r="AK6112" s="72"/>
      <c r="AL6112" s="72"/>
      <c r="AM6112" s="80"/>
      <c r="AN6112" s="2"/>
      <c r="AO6112" s="2"/>
      <c r="AP6112" s="2"/>
      <c r="AQ6112" s="2"/>
      <c r="AR6112" s="55"/>
      <c r="AS6112" s="85"/>
      <c r="AT6112" s="85"/>
      <c r="AU6112" s="85"/>
      <c r="AV6112" s="85"/>
      <c r="AW6112" s="100"/>
      <c r="AX6112" s="2"/>
      <c r="AY6112" s="2"/>
      <c r="AZ6112" s="2"/>
      <c r="BA6112" s="2"/>
      <c r="BB6112" s="55"/>
      <c r="BC6112" s="105"/>
      <c r="BD6112" s="105"/>
      <c r="BE6112" s="105"/>
      <c r="BF6112" s="105"/>
      <c r="BG6112" s="109"/>
      <c r="BH6112" s="2"/>
      <c r="BI6112" s="2"/>
      <c r="BJ6112" s="2"/>
      <c r="BK6112" s="2"/>
      <c r="BL6112" s="55"/>
      <c r="BM6112" s="48"/>
      <c r="BN6112" s="48"/>
      <c r="BO6112" s="48"/>
      <c r="BP6112" s="48"/>
      <c r="BQ6112" s="117"/>
      <c r="BR6112" s="2"/>
      <c r="BS6112" s="2"/>
      <c r="BT6112" s="2"/>
      <c r="BU6112" s="2"/>
      <c r="BV6112" s="55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18" t="s">
        <v>5</v>
      </c>
      <c r="H6113" s="3">
        <v>2024</v>
      </c>
      <c r="I6113" s="20" t="s">
        <v>315</v>
      </c>
      <c r="J6113" s="2" t="s">
        <v>296</v>
      </c>
      <c r="K6113" s="2" t="s">
        <v>321</v>
      </c>
      <c r="L6113" s="163">
        <f t="shared" si="205"/>
        <v>0</v>
      </c>
      <c r="M6113" s="163">
        <f t="shared" si="206"/>
        <v>0</v>
      </c>
      <c r="N6113" s="181"/>
      <c r="O6113" s="33"/>
      <c r="P6113" s="33"/>
      <c r="Q6113" s="33"/>
      <c r="R6113" s="33"/>
      <c r="S6113" s="42"/>
      <c r="T6113" s="2"/>
      <c r="U6113" s="2"/>
      <c r="V6113" s="2"/>
      <c r="W6113" s="2"/>
      <c r="X6113" s="55"/>
      <c r="Y6113" s="62"/>
      <c r="Z6113" s="62"/>
      <c r="AA6113" s="62"/>
      <c r="AB6113" s="62"/>
      <c r="AC6113" s="68"/>
      <c r="AD6113" s="2"/>
      <c r="AE6113" s="2"/>
      <c r="AF6113" s="2"/>
      <c r="AG6113" s="2"/>
      <c r="AH6113" s="55"/>
      <c r="AI6113" s="72"/>
      <c r="AJ6113" s="72"/>
      <c r="AK6113" s="72"/>
      <c r="AL6113" s="72"/>
      <c r="AM6113" s="80"/>
      <c r="AN6113" s="2"/>
      <c r="AO6113" s="2"/>
      <c r="AP6113" s="2"/>
      <c r="AQ6113" s="2"/>
      <c r="AR6113" s="55"/>
      <c r="AS6113" s="85"/>
      <c r="AT6113" s="85"/>
      <c r="AU6113" s="85"/>
      <c r="AV6113" s="85"/>
      <c r="AW6113" s="100"/>
      <c r="AX6113" s="2"/>
      <c r="AY6113" s="2"/>
      <c r="AZ6113" s="2"/>
      <c r="BA6113" s="2"/>
      <c r="BB6113" s="55"/>
      <c r="BC6113" s="105"/>
      <c r="BD6113" s="105"/>
      <c r="BE6113" s="105"/>
      <c r="BF6113" s="105"/>
      <c r="BG6113" s="109"/>
      <c r="BH6113" s="2"/>
      <c r="BI6113" s="2"/>
      <c r="BJ6113" s="2"/>
      <c r="BK6113" s="2"/>
      <c r="BL6113" s="55"/>
      <c r="BM6113" s="48"/>
      <c r="BN6113" s="48"/>
      <c r="BO6113" s="48"/>
      <c r="BP6113" s="48"/>
      <c r="BQ6113" s="117"/>
      <c r="BR6113" s="2"/>
      <c r="BS6113" s="2"/>
      <c r="BT6113" s="2"/>
      <c r="BU6113" s="2"/>
      <c r="BV6113" s="55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18" t="s">
        <v>5</v>
      </c>
      <c r="H6114" s="3">
        <v>2024</v>
      </c>
      <c r="I6114" s="20" t="s">
        <v>316</v>
      </c>
      <c r="J6114" s="2" t="s">
        <v>297</v>
      </c>
      <c r="K6114" s="2" t="s">
        <v>318</v>
      </c>
      <c r="L6114" s="163">
        <f t="shared" si="205"/>
        <v>0</v>
      </c>
      <c r="M6114" s="163">
        <f t="shared" si="206"/>
        <v>0</v>
      </c>
      <c r="N6114" s="181"/>
      <c r="O6114" s="33"/>
      <c r="P6114" s="33"/>
      <c r="Q6114" s="33"/>
      <c r="R6114" s="33"/>
      <c r="S6114" s="42"/>
      <c r="T6114" s="2"/>
      <c r="U6114" s="2"/>
      <c r="V6114" s="2"/>
      <c r="W6114" s="2"/>
      <c r="X6114" s="55"/>
      <c r="Y6114" s="62"/>
      <c r="Z6114" s="62"/>
      <c r="AA6114" s="62"/>
      <c r="AB6114" s="62"/>
      <c r="AC6114" s="68"/>
      <c r="AD6114" s="2"/>
      <c r="AE6114" s="2"/>
      <c r="AF6114" s="2"/>
      <c r="AG6114" s="2"/>
      <c r="AH6114" s="55"/>
      <c r="AI6114" s="72"/>
      <c r="AJ6114" s="72"/>
      <c r="AK6114" s="72"/>
      <c r="AL6114" s="72"/>
      <c r="AM6114" s="80"/>
      <c r="AN6114" s="2"/>
      <c r="AO6114" s="2"/>
      <c r="AP6114" s="2"/>
      <c r="AQ6114" s="2"/>
      <c r="AR6114" s="55"/>
      <c r="AS6114" s="85"/>
      <c r="AT6114" s="85"/>
      <c r="AU6114" s="85"/>
      <c r="AV6114" s="85"/>
      <c r="AW6114" s="100"/>
      <c r="AX6114" s="2"/>
      <c r="AY6114" s="2"/>
      <c r="AZ6114" s="2"/>
      <c r="BA6114" s="2"/>
      <c r="BB6114" s="55"/>
      <c r="BC6114" s="105"/>
      <c r="BD6114" s="105"/>
      <c r="BE6114" s="105"/>
      <c r="BF6114" s="105"/>
      <c r="BG6114" s="109"/>
      <c r="BH6114" s="2"/>
      <c r="BI6114" s="2"/>
      <c r="BJ6114" s="2"/>
      <c r="BK6114" s="2"/>
      <c r="BL6114" s="55"/>
      <c r="BM6114" s="48"/>
      <c r="BN6114" s="48"/>
      <c r="BO6114" s="48"/>
      <c r="BP6114" s="48"/>
      <c r="BQ6114" s="117"/>
      <c r="BR6114" s="2"/>
      <c r="BS6114" s="2"/>
      <c r="BT6114" s="2"/>
      <c r="BU6114" s="2"/>
      <c r="BV6114" s="55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18" t="s">
        <v>5</v>
      </c>
      <c r="H6115" s="3">
        <v>2024</v>
      </c>
      <c r="I6115" s="20" t="s">
        <v>316</v>
      </c>
      <c r="J6115" s="8" t="s">
        <v>348</v>
      </c>
      <c r="K6115" s="8" t="s">
        <v>320</v>
      </c>
      <c r="L6115" s="163">
        <f t="shared" si="205"/>
        <v>4</v>
      </c>
      <c r="M6115" s="163">
        <f t="shared" si="206"/>
        <v>22.654</v>
      </c>
      <c r="N6115" s="181"/>
      <c r="O6115" s="33"/>
      <c r="P6115" s="33"/>
      <c r="Q6115" s="33"/>
      <c r="R6115" s="33"/>
      <c r="S6115" s="42"/>
      <c r="T6115" s="2"/>
      <c r="U6115" s="2"/>
      <c r="V6115" s="2"/>
      <c r="W6115" s="2"/>
      <c r="X6115" s="55"/>
      <c r="Y6115" s="62"/>
      <c r="Z6115" s="62"/>
      <c r="AA6115" s="62"/>
      <c r="AB6115" s="62"/>
      <c r="AC6115" s="68"/>
      <c r="AD6115" s="2"/>
      <c r="AE6115" s="2"/>
      <c r="AF6115" s="2"/>
      <c r="AG6115" s="2"/>
      <c r="AH6115" s="55"/>
      <c r="AI6115" s="72"/>
      <c r="AJ6115" s="72"/>
      <c r="AK6115" s="72"/>
      <c r="AL6115" s="72"/>
      <c r="AM6115" s="80"/>
      <c r="AN6115" s="2"/>
      <c r="AO6115" s="2"/>
      <c r="AP6115" s="2"/>
      <c r="AQ6115" s="2"/>
      <c r="AR6115" s="55"/>
      <c r="AS6115" s="85" t="s">
        <v>515</v>
      </c>
      <c r="AT6115" s="85"/>
      <c r="AU6115" s="85"/>
      <c r="AV6115" s="85">
        <v>4</v>
      </c>
      <c r="AW6115" s="100">
        <v>22.654</v>
      </c>
      <c r="AX6115" s="2"/>
      <c r="AY6115" s="2"/>
      <c r="AZ6115" s="2"/>
      <c r="BA6115" s="2"/>
      <c r="BB6115" s="55"/>
      <c r="BC6115" s="105"/>
      <c r="BD6115" s="105"/>
      <c r="BE6115" s="105"/>
      <c r="BF6115" s="105"/>
      <c r="BG6115" s="109"/>
      <c r="BH6115" s="2"/>
      <c r="BI6115" s="2"/>
      <c r="BJ6115" s="2"/>
      <c r="BK6115" s="2"/>
      <c r="BL6115" s="55"/>
      <c r="BM6115" s="48"/>
      <c r="BN6115" s="48"/>
      <c r="BO6115" s="48"/>
      <c r="BP6115" s="48"/>
      <c r="BQ6115" s="117"/>
      <c r="BR6115" s="2"/>
      <c r="BS6115" s="2"/>
      <c r="BT6115" s="2"/>
      <c r="BU6115" s="2"/>
      <c r="BV6115" s="55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18" t="s">
        <v>5</v>
      </c>
      <c r="H6116" s="3">
        <v>2024</v>
      </c>
      <c r="I6116" s="20" t="s">
        <v>282</v>
      </c>
      <c r="J6116" s="2" t="s">
        <v>272</v>
      </c>
      <c r="K6116" s="2" t="s">
        <v>321</v>
      </c>
      <c r="L6116" s="163">
        <f t="shared" si="205"/>
        <v>0</v>
      </c>
      <c r="M6116" s="163">
        <f t="shared" si="206"/>
        <v>0</v>
      </c>
      <c r="N6116" s="181"/>
      <c r="O6116" s="33"/>
      <c r="P6116" s="33"/>
      <c r="Q6116" s="33"/>
      <c r="R6116" s="33"/>
      <c r="S6116" s="42"/>
      <c r="T6116" s="2"/>
      <c r="U6116" s="2"/>
      <c r="V6116" s="2"/>
      <c r="W6116" s="2"/>
      <c r="X6116" s="55"/>
      <c r="Y6116" s="62"/>
      <c r="Z6116" s="62"/>
      <c r="AA6116" s="62"/>
      <c r="AB6116" s="62"/>
      <c r="AC6116" s="68"/>
      <c r="AD6116" s="2"/>
      <c r="AE6116" s="2"/>
      <c r="AF6116" s="2"/>
      <c r="AG6116" s="2"/>
      <c r="AH6116" s="55"/>
      <c r="AI6116" s="72"/>
      <c r="AJ6116" s="72"/>
      <c r="AK6116" s="72"/>
      <c r="AL6116" s="72"/>
      <c r="AM6116" s="80"/>
      <c r="AN6116" s="2"/>
      <c r="AO6116" s="2"/>
      <c r="AP6116" s="2"/>
      <c r="AQ6116" s="2"/>
      <c r="AR6116" s="55"/>
      <c r="AS6116" s="85"/>
      <c r="AT6116" s="85"/>
      <c r="AU6116" s="85"/>
      <c r="AV6116" s="85"/>
      <c r="AW6116" s="100"/>
      <c r="AX6116" s="2"/>
      <c r="AY6116" s="2"/>
      <c r="AZ6116" s="2"/>
      <c r="BA6116" s="2"/>
      <c r="BB6116" s="55"/>
      <c r="BC6116" s="105"/>
      <c r="BD6116" s="105"/>
      <c r="BE6116" s="105"/>
      <c r="BF6116" s="105"/>
      <c r="BG6116" s="109"/>
      <c r="BH6116" s="2"/>
      <c r="BI6116" s="2"/>
      <c r="BJ6116" s="2"/>
      <c r="BK6116" s="2"/>
      <c r="BL6116" s="55"/>
      <c r="BM6116" s="48"/>
      <c r="BN6116" s="48"/>
      <c r="BO6116" s="48"/>
      <c r="BP6116" s="48"/>
      <c r="BQ6116" s="117"/>
      <c r="BR6116" s="2"/>
      <c r="BS6116" s="2"/>
      <c r="BT6116" s="2"/>
      <c r="BU6116" s="2"/>
      <c r="BV6116" s="55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18" t="s">
        <v>5</v>
      </c>
      <c r="H6117" s="3">
        <v>2024</v>
      </c>
      <c r="I6117" s="20" t="s">
        <v>282</v>
      </c>
      <c r="J6117" s="2" t="s">
        <v>273</v>
      </c>
      <c r="K6117" s="2" t="s">
        <v>321</v>
      </c>
      <c r="L6117" s="163">
        <f t="shared" si="205"/>
        <v>5.0000000000000001E-3</v>
      </c>
      <c r="M6117" s="163">
        <f t="shared" si="206"/>
        <v>1.7350000000000001</v>
      </c>
      <c r="N6117" s="181"/>
      <c r="O6117" s="33"/>
      <c r="P6117" s="33"/>
      <c r="Q6117" s="33"/>
      <c r="R6117" s="33"/>
      <c r="S6117" s="42"/>
      <c r="T6117" s="2"/>
      <c r="U6117" s="2"/>
      <c r="V6117" s="2"/>
      <c r="W6117" s="2"/>
      <c r="X6117" s="55"/>
      <c r="Y6117" s="62"/>
      <c r="Z6117" s="62"/>
      <c r="AA6117" s="62"/>
      <c r="AB6117" s="62"/>
      <c r="AC6117" s="68"/>
      <c r="AD6117" s="2"/>
      <c r="AE6117" s="2"/>
      <c r="AF6117" s="2"/>
      <c r="AG6117" s="2"/>
      <c r="AH6117" s="55"/>
      <c r="AI6117" s="72"/>
      <c r="AJ6117" s="72"/>
      <c r="AK6117" s="72"/>
      <c r="AL6117" s="72"/>
      <c r="AM6117" s="80"/>
      <c r="AN6117" s="2"/>
      <c r="AO6117" s="2"/>
      <c r="AP6117" s="2"/>
      <c r="AQ6117" s="2"/>
      <c r="AR6117" s="55"/>
      <c r="AS6117" s="85"/>
      <c r="AT6117" s="85"/>
      <c r="AU6117" s="85"/>
      <c r="AV6117" s="85"/>
      <c r="AW6117" s="100"/>
      <c r="AX6117" s="2" t="s">
        <v>783</v>
      </c>
      <c r="AY6117" s="2"/>
      <c r="AZ6117" s="2"/>
      <c r="BA6117" s="2">
        <v>5.0000000000000001E-3</v>
      </c>
      <c r="BB6117" s="55">
        <v>1.7350000000000001</v>
      </c>
      <c r="BC6117" s="105"/>
      <c r="BD6117" s="105"/>
      <c r="BE6117" s="105"/>
      <c r="BF6117" s="105"/>
      <c r="BG6117" s="109"/>
      <c r="BH6117" s="2"/>
      <c r="BI6117" s="2"/>
      <c r="BJ6117" s="2"/>
      <c r="BK6117" s="2"/>
      <c r="BL6117" s="55"/>
      <c r="BM6117" s="48"/>
      <c r="BN6117" s="48"/>
      <c r="BO6117" s="48"/>
      <c r="BP6117" s="48"/>
      <c r="BQ6117" s="117"/>
      <c r="BR6117" s="2"/>
      <c r="BS6117" s="2"/>
      <c r="BT6117" s="2"/>
      <c r="BU6117" s="2"/>
      <c r="BV6117" s="55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18" t="s">
        <v>5</v>
      </c>
      <c r="H6118" s="3">
        <v>2024</v>
      </c>
      <c r="I6118" s="20" t="s">
        <v>282</v>
      </c>
      <c r="J6118" s="2" t="s">
        <v>274</v>
      </c>
      <c r="K6118" s="2" t="s">
        <v>321</v>
      </c>
      <c r="L6118" s="163">
        <f t="shared" si="205"/>
        <v>8.0000000000000002E-3</v>
      </c>
      <c r="M6118" s="163">
        <f t="shared" si="206"/>
        <v>10.468</v>
      </c>
      <c r="N6118" s="181"/>
      <c r="O6118" s="33"/>
      <c r="P6118" s="33"/>
      <c r="Q6118" s="33"/>
      <c r="R6118" s="33"/>
      <c r="S6118" s="42"/>
      <c r="T6118" s="2">
        <v>2</v>
      </c>
      <c r="U6118" s="2" t="s">
        <v>363</v>
      </c>
      <c r="V6118" s="2"/>
      <c r="W6118" s="2">
        <v>8.0000000000000002E-3</v>
      </c>
      <c r="X6118" s="55">
        <v>10.468</v>
      </c>
      <c r="Y6118" s="62"/>
      <c r="Z6118" s="62"/>
      <c r="AA6118" s="62"/>
      <c r="AB6118" s="62"/>
      <c r="AC6118" s="68"/>
      <c r="AD6118" s="2"/>
      <c r="AE6118" s="2"/>
      <c r="AF6118" s="2"/>
      <c r="AG6118" s="2"/>
      <c r="AH6118" s="55"/>
      <c r="AI6118" s="72"/>
      <c r="AJ6118" s="72"/>
      <c r="AK6118" s="72"/>
      <c r="AL6118" s="72"/>
      <c r="AM6118" s="80"/>
      <c r="AN6118" s="2"/>
      <c r="AO6118" s="2"/>
      <c r="AP6118" s="2"/>
      <c r="AQ6118" s="2"/>
      <c r="AR6118" s="55"/>
      <c r="AS6118" s="85"/>
      <c r="AT6118" s="85"/>
      <c r="AU6118" s="85"/>
      <c r="AV6118" s="85"/>
      <c r="AW6118" s="100"/>
      <c r="AX6118" s="2"/>
      <c r="AY6118" s="2"/>
      <c r="AZ6118" s="2"/>
      <c r="BA6118" s="2"/>
      <c r="BB6118" s="55"/>
      <c r="BC6118" s="105"/>
      <c r="BD6118" s="105"/>
      <c r="BE6118" s="105"/>
      <c r="BF6118" s="105"/>
      <c r="BG6118" s="109"/>
      <c r="BH6118" s="2"/>
      <c r="BI6118" s="2"/>
      <c r="BJ6118" s="2"/>
      <c r="BK6118" s="2"/>
      <c r="BL6118" s="55"/>
      <c r="BM6118" s="48"/>
      <c r="BN6118" s="48"/>
      <c r="BO6118" s="48"/>
      <c r="BP6118" s="48"/>
      <c r="BQ6118" s="117"/>
      <c r="BR6118" s="2"/>
      <c r="BS6118" s="2"/>
      <c r="BT6118" s="2"/>
      <c r="BU6118" s="2"/>
      <c r="BV6118" s="55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18" t="s">
        <v>5</v>
      </c>
      <c r="H6119" s="3">
        <v>2024</v>
      </c>
      <c r="I6119" s="20" t="s">
        <v>282</v>
      </c>
      <c r="J6119" s="2" t="s">
        <v>275</v>
      </c>
      <c r="K6119" s="2" t="s">
        <v>321</v>
      </c>
      <c r="L6119" s="163">
        <f t="shared" si="205"/>
        <v>0</v>
      </c>
      <c r="M6119" s="163">
        <f t="shared" si="206"/>
        <v>0</v>
      </c>
      <c r="N6119" s="181"/>
      <c r="O6119" s="33"/>
      <c r="P6119" s="33"/>
      <c r="Q6119" s="33"/>
      <c r="R6119" s="33"/>
      <c r="S6119" s="42"/>
      <c r="T6119" s="2"/>
      <c r="U6119" s="2"/>
      <c r="V6119" s="2"/>
      <c r="W6119" s="2"/>
      <c r="X6119" s="55"/>
      <c r="Y6119" s="62"/>
      <c r="Z6119" s="62"/>
      <c r="AA6119" s="62"/>
      <c r="AB6119" s="62"/>
      <c r="AC6119" s="68"/>
      <c r="AD6119" s="2"/>
      <c r="AE6119" s="2"/>
      <c r="AF6119" s="2"/>
      <c r="AG6119" s="2"/>
      <c r="AH6119" s="55"/>
      <c r="AI6119" s="72"/>
      <c r="AJ6119" s="72"/>
      <c r="AK6119" s="72"/>
      <c r="AL6119" s="72"/>
      <c r="AM6119" s="80"/>
      <c r="AN6119" s="2"/>
      <c r="AO6119" s="2"/>
      <c r="AP6119" s="2"/>
      <c r="AQ6119" s="2"/>
      <c r="AR6119" s="55"/>
      <c r="AS6119" s="85"/>
      <c r="AT6119" s="85"/>
      <c r="AU6119" s="85"/>
      <c r="AV6119" s="85"/>
      <c r="AW6119" s="100"/>
      <c r="AX6119" s="2"/>
      <c r="AY6119" s="2"/>
      <c r="AZ6119" s="2"/>
      <c r="BA6119" s="2"/>
      <c r="BB6119" s="55"/>
      <c r="BC6119" s="105"/>
      <c r="BD6119" s="105"/>
      <c r="BE6119" s="105"/>
      <c r="BF6119" s="105"/>
      <c r="BG6119" s="109"/>
      <c r="BH6119" s="2"/>
      <c r="BI6119" s="2"/>
      <c r="BJ6119" s="2"/>
      <c r="BK6119" s="2"/>
      <c r="BL6119" s="55"/>
      <c r="BM6119" s="48"/>
      <c r="BN6119" s="48"/>
      <c r="BO6119" s="48"/>
      <c r="BP6119" s="48"/>
      <c r="BQ6119" s="117"/>
      <c r="BR6119" s="2"/>
      <c r="BS6119" s="2"/>
      <c r="BT6119" s="2"/>
      <c r="BU6119" s="2"/>
      <c r="BV6119" s="55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18" t="s">
        <v>5</v>
      </c>
      <c r="H6120" s="3">
        <v>2024</v>
      </c>
      <c r="I6120" s="20" t="s">
        <v>282</v>
      </c>
      <c r="J6120" s="2" t="s">
        <v>276</v>
      </c>
      <c r="K6120" s="2" t="s">
        <v>320</v>
      </c>
      <c r="L6120" s="163">
        <f t="shared" si="205"/>
        <v>2</v>
      </c>
      <c r="M6120" s="163">
        <f t="shared" si="206"/>
        <v>6.9260000000000002</v>
      </c>
      <c r="N6120" s="181"/>
      <c r="O6120" s="33"/>
      <c r="P6120" s="33"/>
      <c r="Q6120" s="33"/>
      <c r="R6120" s="33"/>
      <c r="S6120" s="42"/>
      <c r="T6120" s="2">
        <v>2</v>
      </c>
      <c r="U6120" s="2">
        <v>1</v>
      </c>
      <c r="V6120" s="2"/>
      <c r="W6120" s="2">
        <v>2</v>
      </c>
      <c r="X6120" s="55">
        <v>6.9260000000000002</v>
      </c>
      <c r="Y6120" s="62"/>
      <c r="Z6120" s="62"/>
      <c r="AA6120" s="62"/>
      <c r="AB6120" s="62"/>
      <c r="AC6120" s="68"/>
      <c r="AD6120" s="2"/>
      <c r="AE6120" s="2"/>
      <c r="AF6120" s="2"/>
      <c r="AG6120" s="2"/>
      <c r="AH6120" s="55"/>
      <c r="AI6120" s="72"/>
      <c r="AJ6120" s="72"/>
      <c r="AK6120" s="72"/>
      <c r="AL6120" s="72"/>
      <c r="AM6120" s="80"/>
      <c r="AN6120" s="2"/>
      <c r="AO6120" s="2"/>
      <c r="AP6120" s="2"/>
      <c r="AQ6120" s="2"/>
      <c r="AR6120" s="55"/>
      <c r="AS6120" s="85"/>
      <c r="AT6120" s="85"/>
      <c r="AU6120" s="85"/>
      <c r="AV6120" s="85"/>
      <c r="AW6120" s="100"/>
      <c r="AX6120" s="2"/>
      <c r="AY6120" s="2"/>
      <c r="AZ6120" s="2"/>
      <c r="BA6120" s="2"/>
      <c r="BB6120" s="55"/>
      <c r="BC6120" s="105"/>
      <c r="BD6120" s="105"/>
      <c r="BE6120" s="105"/>
      <c r="BF6120" s="105"/>
      <c r="BG6120" s="109"/>
      <c r="BH6120" s="2"/>
      <c r="BI6120" s="2"/>
      <c r="BJ6120" s="2"/>
      <c r="BK6120" s="2"/>
      <c r="BL6120" s="55"/>
      <c r="BM6120" s="48"/>
      <c r="BN6120" s="48"/>
      <c r="BO6120" s="48"/>
      <c r="BP6120" s="48"/>
      <c r="BQ6120" s="117"/>
      <c r="BR6120" s="2"/>
      <c r="BS6120" s="2"/>
      <c r="BT6120" s="2"/>
      <c r="BU6120" s="2"/>
      <c r="BV6120" s="55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18" t="s">
        <v>5</v>
      </c>
      <c r="H6121" s="3">
        <v>2024</v>
      </c>
      <c r="I6121" s="20" t="s">
        <v>282</v>
      </c>
      <c r="J6121" s="2" t="s">
        <v>277</v>
      </c>
      <c r="K6121" s="2" t="s">
        <v>320</v>
      </c>
      <c r="L6121" s="163">
        <f t="shared" si="205"/>
        <v>0</v>
      </c>
      <c r="M6121" s="163">
        <f t="shared" si="206"/>
        <v>0</v>
      </c>
      <c r="N6121" s="181"/>
      <c r="O6121" s="33"/>
      <c r="P6121" s="33"/>
      <c r="Q6121" s="33"/>
      <c r="R6121" s="33"/>
      <c r="S6121" s="42"/>
      <c r="T6121" s="2"/>
      <c r="U6121" s="2"/>
      <c r="V6121" s="2"/>
      <c r="W6121" s="2"/>
      <c r="X6121" s="55"/>
      <c r="Y6121" s="62"/>
      <c r="Z6121" s="62"/>
      <c r="AA6121" s="62"/>
      <c r="AB6121" s="62"/>
      <c r="AC6121" s="68"/>
      <c r="AD6121" s="2"/>
      <c r="AE6121" s="2"/>
      <c r="AF6121" s="2"/>
      <c r="AG6121" s="2"/>
      <c r="AH6121" s="55"/>
      <c r="AI6121" s="72"/>
      <c r="AJ6121" s="72"/>
      <c r="AK6121" s="72"/>
      <c r="AL6121" s="72"/>
      <c r="AM6121" s="80"/>
      <c r="AN6121" s="2"/>
      <c r="AO6121" s="2"/>
      <c r="AP6121" s="2"/>
      <c r="AQ6121" s="2"/>
      <c r="AR6121" s="55"/>
      <c r="AS6121" s="85"/>
      <c r="AT6121" s="85"/>
      <c r="AU6121" s="85"/>
      <c r="AV6121" s="85"/>
      <c r="AW6121" s="100"/>
      <c r="AX6121" s="2"/>
      <c r="AY6121" s="2"/>
      <c r="AZ6121" s="2"/>
      <c r="BA6121" s="2"/>
      <c r="BB6121" s="55"/>
      <c r="BC6121" s="105"/>
      <c r="BD6121" s="105"/>
      <c r="BE6121" s="105"/>
      <c r="BF6121" s="105"/>
      <c r="BG6121" s="109"/>
      <c r="BH6121" s="2"/>
      <c r="BI6121" s="2"/>
      <c r="BJ6121" s="2"/>
      <c r="BK6121" s="2"/>
      <c r="BL6121" s="55"/>
      <c r="BM6121" s="48"/>
      <c r="BN6121" s="48"/>
      <c r="BO6121" s="48"/>
      <c r="BP6121" s="48"/>
      <c r="BQ6121" s="117"/>
      <c r="BR6121" s="2"/>
      <c r="BS6121" s="2"/>
      <c r="BT6121" s="2"/>
      <c r="BU6121" s="2"/>
      <c r="BV6121" s="55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18" t="s">
        <v>5</v>
      </c>
      <c r="H6122" s="3">
        <v>2024</v>
      </c>
      <c r="I6122" s="20" t="s">
        <v>283</v>
      </c>
      <c r="J6122" s="2" t="s">
        <v>298</v>
      </c>
      <c r="K6122" s="2" t="s">
        <v>321</v>
      </c>
      <c r="L6122" s="163">
        <f t="shared" si="205"/>
        <v>0.12</v>
      </c>
      <c r="M6122" s="163">
        <f t="shared" si="206"/>
        <v>59.555</v>
      </c>
      <c r="N6122" s="181"/>
      <c r="O6122" s="33"/>
      <c r="P6122" s="33"/>
      <c r="Q6122" s="33"/>
      <c r="R6122" s="33"/>
      <c r="S6122" s="42"/>
      <c r="T6122" s="2"/>
      <c r="U6122" s="2"/>
      <c r="V6122" s="2"/>
      <c r="W6122" s="2"/>
      <c r="X6122" s="55"/>
      <c r="Y6122" s="65"/>
      <c r="Z6122" s="62"/>
      <c r="AA6122" s="62"/>
      <c r="AB6122" s="62"/>
      <c r="AC6122" s="68"/>
      <c r="AD6122" s="2"/>
      <c r="AE6122" s="2"/>
      <c r="AF6122" s="2"/>
      <c r="AG6122" s="2"/>
      <c r="AH6122" s="55"/>
      <c r="AI6122" s="72" t="s">
        <v>513</v>
      </c>
      <c r="AJ6122" s="72"/>
      <c r="AK6122" s="72"/>
      <c r="AL6122" s="72">
        <v>0.12</v>
      </c>
      <c r="AM6122" s="80">
        <v>59.555</v>
      </c>
      <c r="AN6122" s="2"/>
      <c r="AO6122" s="2"/>
      <c r="AP6122" s="2"/>
      <c r="AQ6122" s="2"/>
      <c r="AR6122" s="55"/>
      <c r="AS6122" s="85"/>
      <c r="AT6122" s="85"/>
      <c r="AU6122" s="85"/>
      <c r="AV6122" s="85"/>
      <c r="AW6122" s="100"/>
      <c r="AX6122" s="2"/>
      <c r="AY6122" s="2"/>
      <c r="AZ6122" s="2"/>
      <c r="BA6122" s="2"/>
      <c r="BB6122" s="55"/>
      <c r="BC6122" s="105"/>
      <c r="BD6122" s="105"/>
      <c r="BE6122" s="105"/>
      <c r="BF6122" s="105"/>
      <c r="BG6122" s="109"/>
      <c r="BH6122" s="2"/>
      <c r="BI6122" s="2"/>
      <c r="BJ6122" s="2"/>
      <c r="BK6122" s="2"/>
      <c r="BL6122" s="55"/>
      <c r="BM6122" s="48"/>
      <c r="BN6122" s="48"/>
      <c r="BO6122" s="48"/>
      <c r="BP6122" s="48"/>
      <c r="BQ6122" s="117"/>
      <c r="BR6122" s="2"/>
      <c r="BS6122" s="2"/>
      <c r="BT6122" s="2"/>
      <c r="BU6122" s="2"/>
      <c r="BV6122" s="55"/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18" t="s">
        <v>5</v>
      </c>
      <c r="H6123" s="3">
        <v>2024</v>
      </c>
      <c r="I6123" s="20" t="s">
        <v>283</v>
      </c>
      <c r="J6123" s="2" t="s">
        <v>278</v>
      </c>
      <c r="K6123" s="2" t="s">
        <v>320</v>
      </c>
      <c r="L6123" s="163">
        <f t="shared" si="205"/>
        <v>26</v>
      </c>
      <c r="M6123" s="163">
        <f t="shared" si="206"/>
        <v>62.160000000000004</v>
      </c>
      <c r="N6123" s="181"/>
      <c r="O6123" s="33"/>
      <c r="P6123" s="33"/>
      <c r="Q6123" s="33"/>
      <c r="R6123" s="33"/>
      <c r="S6123" s="42"/>
      <c r="T6123" s="2"/>
      <c r="U6123" s="2"/>
      <c r="V6123" s="2"/>
      <c r="W6123" s="2"/>
      <c r="X6123" s="55"/>
      <c r="Y6123" s="62">
        <v>3.6</v>
      </c>
      <c r="Z6123" s="62"/>
      <c r="AA6123" s="62"/>
      <c r="AB6123" s="62">
        <v>7</v>
      </c>
      <c r="AC6123" s="68">
        <v>20.32</v>
      </c>
      <c r="AD6123" s="2"/>
      <c r="AE6123" s="2"/>
      <c r="AF6123" s="2"/>
      <c r="AG6123" s="2"/>
      <c r="AH6123" s="55"/>
      <c r="AI6123" s="72" t="s">
        <v>579</v>
      </c>
      <c r="AJ6123" s="72"/>
      <c r="AK6123" s="72"/>
      <c r="AL6123" s="72">
        <v>19</v>
      </c>
      <c r="AM6123" s="80">
        <v>41.84</v>
      </c>
      <c r="AN6123" s="2"/>
      <c r="AO6123" s="2"/>
      <c r="AP6123" s="2"/>
      <c r="AQ6123" s="2"/>
      <c r="AR6123" s="55"/>
      <c r="AS6123" s="85"/>
      <c r="AT6123" s="85"/>
      <c r="AU6123" s="85"/>
      <c r="AV6123" s="85"/>
      <c r="AW6123" s="100"/>
      <c r="AX6123" s="2"/>
      <c r="AY6123" s="2"/>
      <c r="AZ6123" s="2"/>
      <c r="BA6123" s="2"/>
      <c r="BB6123" s="55"/>
      <c r="BC6123" s="105"/>
      <c r="BD6123" s="105"/>
      <c r="BE6123" s="105"/>
      <c r="BF6123" s="105"/>
      <c r="BG6123" s="109"/>
      <c r="BH6123" s="2"/>
      <c r="BI6123" s="2"/>
      <c r="BJ6123" s="2"/>
      <c r="BK6123" s="2"/>
      <c r="BL6123" s="55"/>
      <c r="BM6123" s="48"/>
      <c r="BN6123" s="48"/>
      <c r="BO6123" s="48"/>
      <c r="BP6123" s="48"/>
      <c r="BQ6123" s="117"/>
      <c r="BR6123" s="2"/>
      <c r="BS6123" s="2"/>
      <c r="BT6123" s="2"/>
      <c r="BU6123" s="2"/>
      <c r="BV6123" s="55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18" t="s">
        <v>5</v>
      </c>
      <c r="H6124" s="3">
        <v>2024</v>
      </c>
      <c r="I6124" s="20" t="s">
        <v>283</v>
      </c>
      <c r="J6124" s="2" t="s">
        <v>279</v>
      </c>
      <c r="K6124" s="2" t="s">
        <v>320</v>
      </c>
      <c r="L6124" s="163">
        <f t="shared" si="205"/>
        <v>0</v>
      </c>
      <c r="M6124" s="163">
        <f t="shared" si="206"/>
        <v>0</v>
      </c>
      <c r="N6124" s="181"/>
      <c r="O6124" s="33"/>
      <c r="P6124" s="33"/>
      <c r="Q6124" s="33"/>
      <c r="R6124" s="33"/>
      <c r="S6124" s="42"/>
      <c r="T6124" s="2"/>
      <c r="U6124" s="2"/>
      <c r="V6124" s="2"/>
      <c r="W6124" s="2"/>
      <c r="X6124" s="55"/>
      <c r="Y6124" s="62"/>
      <c r="Z6124" s="62"/>
      <c r="AA6124" s="62"/>
      <c r="AB6124" s="62"/>
      <c r="AC6124" s="68"/>
      <c r="AD6124" s="2"/>
      <c r="AE6124" s="2"/>
      <c r="AF6124" s="2"/>
      <c r="AG6124" s="2"/>
      <c r="AH6124" s="55"/>
      <c r="AI6124" s="72"/>
      <c r="AJ6124" s="72"/>
      <c r="AK6124" s="72"/>
      <c r="AL6124" s="72"/>
      <c r="AM6124" s="80"/>
      <c r="AN6124" s="2"/>
      <c r="AO6124" s="2"/>
      <c r="AP6124" s="2"/>
      <c r="AQ6124" s="2"/>
      <c r="AR6124" s="55"/>
      <c r="AS6124" s="85"/>
      <c r="AT6124" s="85"/>
      <c r="AU6124" s="85"/>
      <c r="AV6124" s="85"/>
      <c r="AW6124" s="100"/>
      <c r="AX6124" s="2"/>
      <c r="AY6124" s="2"/>
      <c r="AZ6124" s="2"/>
      <c r="BA6124" s="2"/>
      <c r="BB6124" s="55"/>
      <c r="BC6124" s="105"/>
      <c r="BD6124" s="105"/>
      <c r="BE6124" s="105"/>
      <c r="BF6124" s="105"/>
      <c r="BG6124" s="109"/>
      <c r="BH6124" s="2"/>
      <c r="BI6124" s="2"/>
      <c r="BJ6124" s="2"/>
      <c r="BK6124" s="2"/>
      <c r="BL6124" s="55"/>
      <c r="BM6124" s="48"/>
      <c r="BN6124" s="48"/>
      <c r="BO6124" s="48"/>
      <c r="BP6124" s="48"/>
      <c r="BQ6124" s="117"/>
      <c r="BR6124" s="2"/>
      <c r="BS6124" s="2"/>
      <c r="BT6124" s="2"/>
      <c r="BU6124" s="2"/>
      <c r="BV6124" s="55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18" t="s">
        <v>5</v>
      </c>
      <c r="H6125" s="3">
        <v>2024</v>
      </c>
      <c r="I6125" s="20" t="s">
        <v>286</v>
      </c>
      <c r="J6125" s="2" t="s">
        <v>280</v>
      </c>
      <c r="K6125" s="2" t="s">
        <v>319</v>
      </c>
      <c r="L6125" s="163">
        <f t="shared" si="205"/>
        <v>0</v>
      </c>
      <c r="M6125" s="163">
        <f t="shared" si="206"/>
        <v>0</v>
      </c>
      <c r="N6125" s="181"/>
      <c r="O6125" s="33"/>
      <c r="P6125" s="33"/>
      <c r="Q6125" s="33"/>
      <c r="R6125" s="33"/>
      <c r="S6125" s="42"/>
      <c r="T6125" s="2"/>
      <c r="U6125" s="2"/>
      <c r="V6125" s="2"/>
      <c r="W6125" s="2"/>
      <c r="X6125" s="55"/>
      <c r="Y6125" s="62"/>
      <c r="Z6125" s="62"/>
      <c r="AA6125" s="62"/>
      <c r="AB6125" s="62"/>
      <c r="AC6125" s="68"/>
      <c r="AD6125" s="2"/>
      <c r="AE6125" s="2"/>
      <c r="AF6125" s="2"/>
      <c r="AG6125" s="2"/>
      <c r="AH6125" s="55"/>
      <c r="AI6125" s="72"/>
      <c r="AJ6125" s="72"/>
      <c r="AK6125" s="72"/>
      <c r="AL6125" s="72"/>
      <c r="AM6125" s="80"/>
      <c r="AN6125" s="2"/>
      <c r="AO6125" s="2"/>
      <c r="AP6125" s="2"/>
      <c r="AQ6125" s="2"/>
      <c r="AR6125" s="55"/>
      <c r="AS6125" s="85"/>
      <c r="AT6125" s="85"/>
      <c r="AU6125" s="85"/>
      <c r="AV6125" s="85"/>
      <c r="AW6125" s="100"/>
      <c r="AX6125" s="2"/>
      <c r="AY6125" s="2"/>
      <c r="AZ6125" s="2"/>
      <c r="BA6125" s="2"/>
      <c r="BB6125" s="55"/>
      <c r="BC6125" s="105"/>
      <c r="BD6125" s="105"/>
      <c r="BE6125" s="105"/>
      <c r="BF6125" s="105"/>
      <c r="BG6125" s="109"/>
      <c r="BH6125" s="2"/>
      <c r="BI6125" s="2"/>
      <c r="BJ6125" s="2"/>
      <c r="BK6125" s="2"/>
      <c r="BL6125" s="55"/>
      <c r="BM6125" s="48"/>
      <c r="BN6125" s="48"/>
      <c r="BO6125" s="48"/>
      <c r="BP6125" s="48"/>
      <c r="BQ6125" s="117"/>
      <c r="BR6125" s="2"/>
      <c r="BS6125" s="2"/>
      <c r="BT6125" s="2"/>
      <c r="BU6125" s="2"/>
      <c r="BV6125" s="55"/>
    </row>
    <row r="6126" spans="1:74" hidden="1" x14ac:dyDescent="0.3">
      <c r="A6126" s="8" t="s">
        <v>222</v>
      </c>
      <c r="B6126" s="8" t="s">
        <v>2</v>
      </c>
      <c r="C6126" s="8" t="s">
        <v>3</v>
      </c>
      <c r="D6126" s="8" t="s">
        <v>220</v>
      </c>
      <c r="E6126" s="9" t="s">
        <v>223</v>
      </c>
      <c r="F6126" s="10"/>
      <c r="G6126" s="18" t="s">
        <v>5</v>
      </c>
      <c r="H6126" s="3">
        <v>2024</v>
      </c>
      <c r="I6126" s="20" t="s">
        <v>286</v>
      </c>
      <c r="J6126" s="2" t="s">
        <v>281</v>
      </c>
      <c r="K6126" s="2" t="s">
        <v>319</v>
      </c>
      <c r="L6126" s="163">
        <f t="shared" si="205"/>
        <v>0</v>
      </c>
      <c r="M6126" s="163">
        <f t="shared" si="206"/>
        <v>4.5</v>
      </c>
      <c r="N6126" s="181"/>
      <c r="O6126" s="33"/>
      <c r="P6126" s="33"/>
      <c r="Q6126" s="33"/>
      <c r="R6126" s="33"/>
      <c r="S6126" s="42"/>
      <c r="T6126" s="44"/>
      <c r="U6126" s="2"/>
      <c r="V6126" s="2"/>
      <c r="W6126" s="2"/>
      <c r="X6126" s="55"/>
      <c r="Y6126" s="62"/>
      <c r="Z6126" s="62"/>
      <c r="AA6126" s="62"/>
      <c r="AB6126" s="62"/>
      <c r="AC6126" s="68"/>
      <c r="AD6126" s="2"/>
      <c r="AE6126" s="2"/>
      <c r="AF6126" s="2"/>
      <c r="AG6126" s="2"/>
      <c r="AH6126" s="55"/>
      <c r="AI6126" s="72"/>
      <c r="AJ6126" s="72"/>
      <c r="AK6126" s="72"/>
      <c r="AL6126" s="72"/>
      <c r="AM6126" s="80"/>
      <c r="AN6126" s="2"/>
      <c r="AO6126" s="2"/>
      <c r="AP6126" s="2"/>
      <c r="AQ6126" s="2"/>
      <c r="AR6126" s="55"/>
      <c r="AS6126" s="85"/>
      <c r="AT6126" s="85"/>
      <c r="AU6126" s="85"/>
      <c r="AV6126" s="85"/>
      <c r="AW6126" s="100"/>
      <c r="AX6126" s="2"/>
      <c r="AY6126" s="2"/>
      <c r="AZ6126" s="2"/>
      <c r="BA6126" s="2"/>
      <c r="BB6126" s="55"/>
      <c r="BC6126" s="105" t="s">
        <v>1069</v>
      </c>
      <c r="BD6126" s="105"/>
      <c r="BE6126" s="105"/>
      <c r="BF6126" s="105"/>
      <c r="BG6126" s="109">
        <v>4.5</v>
      </c>
      <c r="BH6126" s="2"/>
      <c r="BI6126" s="2"/>
      <c r="BJ6126" s="2"/>
      <c r="BK6126" s="2"/>
      <c r="BL6126" s="55"/>
      <c r="BM6126" s="48"/>
      <c r="BN6126" s="48"/>
      <c r="BO6126" s="48"/>
      <c r="BP6126" s="48"/>
      <c r="BQ6126" s="117"/>
      <c r="BR6126" s="2"/>
      <c r="BS6126" s="2"/>
      <c r="BT6126" s="2"/>
      <c r="BU6126" s="2"/>
      <c r="BV6126" s="55"/>
    </row>
    <row r="6127" spans="1:74" s="13" customFormat="1" hidden="1" x14ac:dyDescent="0.3">
      <c r="A6127" s="15" t="s">
        <v>222</v>
      </c>
      <c r="B6127" s="15" t="s">
        <v>2</v>
      </c>
      <c r="C6127" s="15" t="s">
        <v>3</v>
      </c>
      <c r="D6127" s="15" t="s">
        <v>220</v>
      </c>
      <c r="E6127" s="16" t="s">
        <v>223</v>
      </c>
      <c r="F6127" s="17"/>
      <c r="G6127" s="19" t="s">
        <v>5</v>
      </c>
      <c r="H6127" s="7">
        <v>2024</v>
      </c>
      <c r="I6127" s="21"/>
      <c r="J6127" s="12" t="s">
        <v>314</v>
      </c>
      <c r="K6127" s="12"/>
      <c r="L6127" s="147"/>
      <c r="M6127" s="147">
        <f>SUM(M6089:M6126)</f>
        <v>599.65300000000002</v>
      </c>
      <c r="N6127" s="183"/>
      <c r="O6127" s="12"/>
      <c r="P6127" s="12"/>
      <c r="Q6127" s="12"/>
      <c r="R6127" s="12"/>
      <c r="S6127" s="47">
        <f>SUM(S6089:S6126)</f>
        <v>0</v>
      </c>
      <c r="T6127" s="12"/>
      <c r="U6127" s="12"/>
      <c r="V6127" s="12"/>
      <c r="W6127" s="12"/>
      <c r="X6127" s="47">
        <f>SUM(X6089:X6126)</f>
        <v>31.372999999999998</v>
      </c>
      <c r="Y6127" s="12"/>
      <c r="Z6127" s="12"/>
      <c r="AA6127" s="12"/>
      <c r="AB6127" s="12"/>
      <c r="AC6127" s="47">
        <f>SUM(AC6089:AC6126)</f>
        <v>28.48</v>
      </c>
      <c r="AD6127" s="12"/>
      <c r="AE6127" s="12"/>
      <c r="AF6127" s="12"/>
      <c r="AG6127" s="12"/>
      <c r="AH6127" s="47">
        <f>SUM(AH6089:AH6126)</f>
        <v>0</v>
      </c>
      <c r="AI6127" s="12"/>
      <c r="AJ6127" s="12"/>
      <c r="AK6127" s="12"/>
      <c r="AL6127" s="12"/>
      <c r="AM6127" s="47">
        <f>SUM(AM6089:AM6126)</f>
        <v>101.39500000000001</v>
      </c>
      <c r="AN6127" s="12"/>
      <c r="AO6127" s="12"/>
      <c r="AP6127" s="12"/>
      <c r="AQ6127" s="12"/>
      <c r="AR6127" s="47">
        <f>SUM(AR6089:AR6126)</f>
        <v>409.51600000000002</v>
      </c>
      <c r="AS6127" s="12"/>
      <c r="AT6127" s="12"/>
      <c r="AU6127" s="12"/>
      <c r="AV6127" s="12"/>
      <c r="AW6127" s="47">
        <f>SUM(AW6089:AW6126)</f>
        <v>22.654</v>
      </c>
      <c r="AX6127" s="12"/>
      <c r="AY6127" s="12"/>
      <c r="AZ6127" s="12"/>
      <c r="BA6127" s="12"/>
      <c r="BB6127" s="47">
        <f>SUM(BB6089:BB6126)</f>
        <v>1.7350000000000001</v>
      </c>
      <c r="BC6127" s="12"/>
      <c r="BD6127" s="12"/>
      <c r="BE6127" s="12"/>
      <c r="BF6127" s="12"/>
      <c r="BG6127" s="47">
        <f>SUM(BG6089:BG6126)</f>
        <v>4.5</v>
      </c>
      <c r="BH6127" s="12"/>
      <c r="BI6127" s="12"/>
      <c r="BJ6127" s="12"/>
      <c r="BK6127" s="12"/>
      <c r="BL6127" s="47">
        <f>SUM(BL6089:BL6126)</f>
        <v>0</v>
      </c>
      <c r="BM6127" s="12"/>
      <c r="BN6127" s="12"/>
      <c r="BO6127" s="12"/>
      <c r="BP6127" s="12"/>
      <c r="BQ6127" s="47">
        <f>SUM(BQ6089:BQ6126)</f>
        <v>0</v>
      </c>
      <c r="BR6127" s="12"/>
      <c r="BS6127" s="12"/>
      <c r="BT6127" s="12"/>
      <c r="BU6127" s="12"/>
      <c r="BV6127" s="47">
        <f>SUM(BV6089:BV6126)</f>
        <v>0</v>
      </c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18" t="s">
        <v>5</v>
      </c>
      <c r="H6128" s="3">
        <v>2024</v>
      </c>
      <c r="I6128" s="20" t="s">
        <v>287</v>
      </c>
      <c r="J6128" s="2" t="s">
        <v>267</v>
      </c>
      <c r="K6128" s="2" t="s">
        <v>318</v>
      </c>
      <c r="L6128" s="163">
        <f t="shared" si="205"/>
        <v>0</v>
      </c>
      <c r="M6128" s="163">
        <f t="shared" si="206"/>
        <v>0</v>
      </c>
      <c r="N6128" s="181"/>
      <c r="O6128" s="33"/>
      <c r="P6128" s="33"/>
      <c r="Q6128" s="33"/>
      <c r="R6128" s="33"/>
      <c r="S6128" s="42"/>
      <c r="T6128" s="2"/>
      <c r="U6128" s="2"/>
      <c r="V6128" s="2"/>
      <c r="W6128" s="2"/>
      <c r="X6128" s="55"/>
      <c r="Y6128" s="62"/>
      <c r="Z6128" s="62"/>
      <c r="AA6128" s="62"/>
      <c r="AB6128" s="62"/>
      <c r="AC6128" s="68"/>
      <c r="AD6128" s="2"/>
      <c r="AE6128" s="2"/>
      <c r="AF6128" s="2"/>
      <c r="AG6128" s="2"/>
      <c r="AH6128" s="55"/>
      <c r="AI6128" s="72"/>
      <c r="AJ6128" s="72"/>
      <c r="AK6128" s="72"/>
      <c r="AL6128" s="72"/>
      <c r="AM6128" s="80"/>
      <c r="AN6128" s="2"/>
      <c r="AO6128" s="2"/>
      <c r="AP6128" s="2"/>
      <c r="AQ6128" s="2"/>
      <c r="AR6128" s="55"/>
      <c r="AS6128" s="85"/>
      <c r="AT6128" s="85"/>
      <c r="AU6128" s="85"/>
      <c r="AV6128" s="85"/>
      <c r="AW6128" s="100"/>
      <c r="AX6128" s="2"/>
      <c r="AY6128" s="2"/>
      <c r="AZ6128" s="2"/>
      <c r="BA6128" s="2"/>
      <c r="BB6128" s="55"/>
      <c r="BC6128" s="105"/>
      <c r="BD6128" s="105"/>
      <c r="BE6128" s="105"/>
      <c r="BF6128" s="105"/>
      <c r="BG6128" s="109"/>
      <c r="BH6128" s="2"/>
      <c r="BI6128" s="2"/>
      <c r="BJ6128" s="2"/>
      <c r="BK6128" s="2"/>
      <c r="BL6128" s="55"/>
      <c r="BM6128" s="48"/>
      <c r="BN6128" s="48"/>
      <c r="BO6128" s="48"/>
      <c r="BP6128" s="48"/>
      <c r="BQ6128" s="117"/>
      <c r="BR6128" s="2"/>
      <c r="BS6128" s="2"/>
      <c r="BT6128" s="2"/>
      <c r="BU6128" s="2"/>
      <c r="BV6128" s="55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18" t="s">
        <v>5</v>
      </c>
      <c r="H6129" s="3">
        <v>2024</v>
      </c>
      <c r="I6129" s="20" t="s">
        <v>287</v>
      </c>
      <c r="J6129" s="2" t="s">
        <v>291</v>
      </c>
      <c r="K6129" s="2" t="s">
        <v>319</v>
      </c>
      <c r="L6129" s="163">
        <f t="shared" si="205"/>
        <v>0</v>
      </c>
      <c r="M6129" s="163">
        <f t="shared" si="206"/>
        <v>0</v>
      </c>
      <c r="N6129" s="181"/>
      <c r="O6129" s="33"/>
      <c r="P6129" s="33"/>
      <c r="Q6129" s="33"/>
      <c r="R6129" s="33"/>
      <c r="S6129" s="42"/>
      <c r="T6129" s="2"/>
      <c r="U6129" s="2"/>
      <c r="V6129" s="2"/>
      <c r="W6129" s="2"/>
      <c r="X6129" s="55"/>
      <c r="Y6129" s="62"/>
      <c r="Z6129" s="62"/>
      <c r="AA6129" s="62"/>
      <c r="AB6129" s="62"/>
      <c r="AC6129" s="68"/>
      <c r="AD6129" s="2"/>
      <c r="AE6129" s="2"/>
      <c r="AF6129" s="2"/>
      <c r="AG6129" s="2"/>
      <c r="AH6129" s="55"/>
      <c r="AI6129" s="72"/>
      <c r="AJ6129" s="72"/>
      <c r="AK6129" s="72"/>
      <c r="AL6129" s="72"/>
      <c r="AM6129" s="80"/>
      <c r="AN6129" s="2"/>
      <c r="AO6129" s="2"/>
      <c r="AP6129" s="2"/>
      <c r="AQ6129" s="2"/>
      <c r="AR6129" s="55"/>
      <c r="AS6129" s="85"/>
      <c r="AT6129" s="85"/>
      <c r="AU6129" s="85"/>
      <c r="AV6129" s="85"/>
      <c r="AW6129" s="100"/>
      <c r="AX6129" s="2"/>
      <c r="AY6129" s="2"/>
      <c r="AZ6129" s="2"/>
      <c r="BA6129" s="2"/>
      <c r="BB6129" s="55"/>
      <c r="BC6129" s="105"/>
      <c r="BD6129" s="105"/>
      <c r="BE6129" s="105"/>
      <c r="BF6129" s="105"/>
      <c r="BG6129" s="109"/>
      <c r="BH6129" s="2"/>
      <c r="BI6129" s="2"/>
      <c r="BJ6129" s="2"/>
      <c r="BK6129" s="2"/>
      <c r="BL6129" s="55"/>
      <c r="BM6129" s="48"/>
      <c r="BN6129" s="48"/>
      <c r="BO6129" s="48"/>
      <c r="BP6129" s="48"/>
      <c r="BQ6129" s="117"/>
      <c r="BR6129" s="2"/>
      <c r="BS6129" s="2"/>
      <c r="BT6129" s="2"/>
      <c r="BU6129" s="2"/>
      <c r="BV6129" s="55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18" t="s">
        <v>5</v>
      </c>
      <c r="H6130" s="3">
        <v>2024</v>
      </c>
      <c r="I6130" s="20" t="s">
        <v>286</v>
      </c>
      <c r="J6130" s="2" t="s">
        <v>336</v>
      </c>
      <c r="K6130" s="2" t="s">
        <v>319</v>
      </c>
      <c r="L6130" s="163">
        <f t="shared" si="205"/>
        <v>0</v>
      </c>
      <c r="M6130" s="163">
        <f t="shared" si="206"/>
        <v>0</v>
      </c>
      <c r="N6130" s="181"/>
      <c r="O6130" s="33"/>
      <c r="P6130" s="33"/>
      <c r="Q6130" s="33"/>
      <c r="R6130" s="33"/>
      <c r="S6130" s="42"/>
      <c r="T6130" s="2"/>
      <c r="U6130" s="2"/>
      <c r="V6130" s="2"/>
      <c r="W6130" s="2"/>
      <c r="X6130" s="55"/>
      <c r="Y6130" s="62"/>
      <c r="Z6130" s="62"/>
      <c r="AA6130" s="62"/>
      <c r="AB6130" s="62"/>
      <c r="AC6130" s="68"/>
      <c r="AD6130" s="2"/>
      <c r="AE6130" s="2"/>
      <c r="AF6130" s="2"/>
      <c r="AG6130" s="2"/>
      <c r="AH6130" s="55"/>
      <c r="AI6130" s="72"/>
      <c r="AJ6130" s="72"/>
      <c r="AK6130" s="72"/>
      <c r="AL6130" s="72"/>
      <c r="AM6130" s="80"/>
      <c r="AN6130" s="2"/>
      <c r="AO6130" s="2"/>
      <c r="AP6130" s="2"/>
      <c r="AQ6130" s="2"/>
      <c r="AR6130" s="55"/>
      <c r="AS6130" s="85"/>
      <c r="AT6130" s="85"/>
      <c r="AU6130" s="85"/>
      <c r="AV6130" s="85"/>
      <c r="AW6130" s="100"/>
      <c r="AX6130" s="2"/>
      <c r="AY6130" s="2"/>
      <c r="AZ6130" s="2"/>
      <c r="BA6130" s="2"/>
      <c r="BB6130" s="55"/>
      <c r="BC6130" s="105"/>
      <c r="BD6130" s="105"/>
      <c r="BE6130" s="105"/>
      <c r="BF6130" s="105"/>
      <c r="BG6130" s="109"/>
      <c r="BH6130" s="2"/>
      <c r="BI6130" s="2"/>
      <c r="BJ6130" s="2"/>
      <c r="BK6130" s="2"/>
      <c r="BL6130" s="55"/>
      <c r="BM6130" s="48"/>
      <c r="BN6130" s="48"/>
      <c r="BO6130" s="48"/>
      <c r="BP6130" s="48"/>
      <c r="BQ6130" s="117"/>
      <c r="BR6130" s="2"/>
      <c r="BS6130" s="2"/>
      <c r="BT6130" s="2"/>
      <c r="BU6130" s="2"/>
      <c r="BV6130" s="55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18" t="s">
        <v>5</v>
      </c>
      <c r="H6131" s="3">
        <v>2024</v>
      </c>
      <c r="I6131" s="20" t="s">
        <v>286</v>
      </c>
      <c r="J6131" s="8" t="s">
        <v>337</v>
      </c>
      <c r="K6131" s="8" t="s">
        <v>318</v>
      </c>
      <c r="L6131" s="163">
        <f t="shared" si="205"/>
        <v>0</v>
      </c>
      <c r="M6131" s="163">
        <f t="shared" si="206"/>
        <v>0</v>
      </c>
      <c r="N6131" s="181"/>
      <c r="O6131" s="53"/>
      <c r="P6131" s="53"/>
      <c r="Q6131" s="53"/>
      <c r="R6131" s="53"/>
      <c r="S6131" s="54"/>
      <c r="T6131" s="8"/>
      <c r="U6131" s="8"/>
      <c r="V6131" s="8"/>
      <c r="W6131" s="8"/>
      <c r="X6131" s="122"/>
      <c r="Y6131" s="135"/>
      <c r="Z6131" s="135"/>
      <c r="AA6131" s="135"/>
      <c r="AB6131" s="135"/>
      <c r="AC6131" s="136"/>
      <c r="AD6131" s="8"/>
      <c r="AE6131" s="8"/>
      <c r="AF6131" s="8"/>
      <c r="AG6131" s="8"/>
      <c r="AH6131" s="122"/>
      <c r="AI6131" s="137"/>
      <c r="AJ6131" s="137"/>
      <c r="AK6131" s="137"/>
      <c r="AL6131" s="137"/>
      <c r="AM6131" s="138"/>
      <c r="AN6131" s="8"/>
      <c r="AO6131" s="8"/>
      <c r="AP6131" s="8"/>
      <c r="AQ6131" s="8"/>
      <c r="AR6131" s="122"/>
      <c r="AS6131" s="139"/>
      <c r="AT6131" s="139"/>
      <c r="AU6131" s="139"/>
      <c r="AV6131" s="139"/>
      <c r="AW6131" s="140"/>
      <c r="AX6131" s="8"/>
      <c r="AY6131" s="8"/>
      <c r="AZ6131" s="8"/>
      <c r="BA6131" s="8"/>
      <c r="BB6131" s="122"/>
      <c r="BC6131" s="141"/>
      <c r="BD6131" s="141"/>
      <c r="BE6131" s="141"/>
      <c r="BF6131" s="141"/>
      <c r="BG6131" s="142"/>
      <c r="BH6131" s="8"/>
      <c r="BI6131" s="8"/>
      <c r="BJ6131" s="8"/>
      <c r="BK6131" s="8"/>
      <c r="BL6131" s="122"/>
      <c r="BM6131" s="143"/>
      <c r="BN6131" s="143"/>
      <c r="BO6131" s="143"/>
      <c r="BP6131" s="143"/>
      <c r="BQ6131" s="144"/>
      <c r="BR6131" s="8"/>
      <c r="BS6131" s="8"/>
      <c r="BT6131" s="8"/>
      <c r="BU6131" s="8"/>
      <c r="BV6131" s="122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18" t="s">
        <v>5</v>
      </c>
      <c r="H6132" s="3">
        <v>2024</v>
      </c>
      <c r="I6132" s="20" t="s">
        <v>286</v>
      </c>
      <c r="J6132" s="8" t="s">
        <v>338</v>
      </c>
      <c r="K6132" s="8" t="s">
        <v>339</v>
      </c>
      <c r="L6132" s="163">
        <f t="shared" si="205"/>
        <v>0</v>
      </c>
      <c r="M6132" s="163">
        <f t="shared" si="206"/>
        <v>0</v>
      </c>
      <c r="N6132" s="181"/>
      <c r="O6132" s="53"/>
      <c r="P6132" s="53"/>
      <c r="Q6132" s="53"/>
      <c r="R6132" s="53"/>
      <c r="S6132" s="54"/>
      <c r="T6132" s="8"/>
      <c r="U6132" s="8"/>
      <c r="V6132" s="8"/>
      <c r="W6132" s="8"/>
      <c r="X6132" s="122"/>
      <c r="Y6132" s="135"/>
      <c r="Z6132" s="135"/>
      <c r="AA6132" s="135"/>
      <c r="AB6132" s="135"/>
      <c r="AC6132" s="136"/>
      <c r="AD6132" s="8"/>
      <c r="AE6132" s="8"/>
      <c r="AF6132" s="8"/>
      <c r="AG6132" s="8"/>
      <c r="AH6132" s="122"/>
      <c r="AI6132" s="137"/>
      <c r="AJ6132" s="137"/>
      <c r="AK6132" s="137"/>
      <c r="AL6132" s="137"/>
      <c r="AM6132" s="138"/>
      <c r="AN6132" s="8"/>
      <c r="AO6132" s="8"/>
      <c r="AP6132" s="8"/>
      <c r="AQ6132" s="8"/>
      <c r="AR6132" s="122"/>
      <c r="AS6132" s="139"/>
      <c r="AT6132" s="139"/>
      <c r="AU6132" s="139"/>
      <c r="AV6132" s="139"/>
      <c r="AW6132" s="140"/>
      <c r="AX6132" s="8"/>
      <c r="AY6132" s="8"/>
      <c r="AZ6132" s="8"/>
      <c r="BA6132" s="8"/>
      <c r="BB6132" s="122"/>
      <c r="BC6132" s="141"/>
      <c r="BD6132" s="141"/>
      <c r="BE6132" s="141"/>
      <c r="BF6132" s="141"/>
      <c r="BG6132" s="142"/>
      <c r="BH6132" s="8"/>
      <c r="BI6132" s="8"/>
      <c r="BJ6132" s="8"/>
      <c r="BK6132" s="8"/>
      <c r="BL6132" s="122"/>
      <c r="BM6132" s="143"/>
      <c r="BN6132" s="143"/>
      <c r="BO6132" s="143"/>
      <c r="BP6132" s="143"/>
      <c r="BQ6132" s="144"/>
      <c r="BR6132" s="8"/>
      <c r="BS6132" s="8"/>
      <c r="BT6132" s="8"/>
      <c r="BU6132" s="8"/>
      <c r="BV6132" s="122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18" t="s">
        <v>5</v>
      </c>
      <c r="H6133" s="3">
        <v>2024</v>
      </c>
      <c r="I6133" s="20" t="s">
        <v>286</v>
      </c>
      <c r="J6133" s="8" t="s">
        <v>340</v>
      </c>
      <c r="K6133" s="8" t="s">
        <v>318</v>
      </c>
      <c r="L6133" s="163">
        <f t="shared" si="205"/>
        <v>0</v>
      </c>
      <c r="M6133" s="163">
        <f t="shared" si="206"/>
        <v>0</v>
      </c>
      <c r="N6133" s="181"/>
      <c r="O6133" s="53"/>
      <c r="P6133" s="53"/>
      <c r="Q6133" s="53"/>
      <c r="R6133" s="53"/>
      <c r="S6133" s="54"/>
      <c r="T6133" s="8"/>
      <c r="U6133" s="8"/>
      <c r="V6133" s="8"/>
      <c r="W6133" s="8"/>
      <c r="X6133" s="122"/>
      <c r="Y6133" s="135"/>
      <c r="Z6133" s="135"/>
      <c r="AA6133" s="135"/>
      <c r="AB6133" s="135"/>
      <c r="AC6133" s="136"/>
      <c r="AD6133" s="8"/>
      <c r="AE6133" s="8"/>
      <c r="AF6133" s="8"/>
      <c r="AG6133" s="8"/>
      <c r="AH6133" s="122"/>
      <c r="AI6133" s="137"/>
      <c r="AJ6133" s="137"/>
      <c r="AK6133" s="137"/>
      <c r="AL6133" s="137"/>
      <c r="AM6133" s="138"/>
      <c r="AN6133" s="8"/>
      <c r="AO6133" s="8"/>
      <c r="AP6133" s="8"/>
      <c r="AQ6133" s="8"/>
      <c r="AR6133" s="122"/>
      <c r="AS6133" s="139"/>
      <c r="AT6133" s="139"/>
      <c r="AU6133" s="139"/>
      <c r="AV6133" s="139"/>
      <c r="AW6133" s="140"/>
      <c r="AX6133" s="8"/>
      <c r="AY6133" s="8"/>
      <c r="AZ6133" s="8"/>
      <c r="BA6133" s="8"/>
      <c r="BB6133" s="122"/>
      <c r="BC6133" s="141"/>
      <c r="BD6133" s="141"/>
      <c r="BE6133" s="141"/>
      <c r="BF6133" s="141"/>
      <c r="BG6133" s="142"/>
      <c r="BH6133" s="8"/>
      <c r="BI6133" s="8"/>
      <c r="BJ6133" s="8"/>
      <c r="BK6133" s="8"/>
      <c r="BL6133" s="122"/>
      <c r="BM6133" s="143"/>
      <c r="BN6133" s="143"/>
      <c r="BO6133" s="143"/>
      <c r="BP6133" s="143"/>
      <c r="BQ6133" s="144"/>
      <c r="BR6133" s="8"/>
      <c r="BS6133" s="8"/>
      <c r="BT6133" s="8"/>
      <c r="BU6133" s="8"/>
      <c r="BV6133" s="122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18" t="s">
        <v>5</v>
      </c>
      <c r="H6134" s="3">
        <v>2024</v>
      </c>
      <c r="I6134" s="20" t="s">
        <v>286</v>
      </c>
      <c r="J6134" s="8" t="s">
        <v>341</v>
      </c>
      <c r="K6134" s="8" t="s">
        <v>320</v>
      </c>
      <c r="L6134" s="163">
        <f t="shared" si="205"/>
        <v>0</v>
      </c>
      <c r="M6134" s="163">
        <f t="shared" si="206"/>
        <v>0</v>
      </c>
      <c r="N6134" s="181"/>
      <c r="O6134" s="53"/>
      <c r="P6134" s="53"/>
      <c r="Q6134" s="53"/>
      <c r="R6134" s="53"/>
      <c r="S6134" s="54"/>
      <c r="T6134" s="8"/>
      <c r="U6134" s="8"/>
      <c r="V6134" s="8"/>
      <c r="W6134" s="8"/>
      <c r="X6134" s="122"/>
      <c r="Y6134" s="135"/>
      <c r="Z6134" s="135"/>
      <c r="AA6134" s="135"/>
      <c r="AB6134" s="135"/>
      <c r="AC6134" s="136"/>
      <c r="AD6134" s="8"/>
      <c r="AE6134" s="8"/>
      <c r="AF6134" s="8"/>
      <c r="AG6134" s="8"/>
      <c r="AH6134" s="122"/>
      <c r="AI6134" s="137"/>
      <c r="AJ6134" s="137"/>
      <c r="AK6134" s="137"/>
      <c r="AL6134" s="137"/>
      <c r="AM6134" s="138"/>
      <c r="AN6134" s="8"/>
      <c r="AO6134" s="8"/>
      <c r="AP6134" s="8"/>
      <c r="AQ6134" s="8"/>
      <c r="AR6134" s="122"/>
      <c r="AS6134" s="139"/>
      <c r="AT6134" s="139"/>
      <c r="AU6134" s="139"/>
      <c r="AV6134" s="139"/>
      <c r="AW6134" s="140"/>
      <c r="AX6134" s="8"/>
      <c r="AY6134" s="8"/>
      <c r="AZ6134" s="8"/>
      <c r="BA6134" s="8"/>
      <c r="BB6134" s="122"/>
      <c r="BC6134" s="141"/>
      <c r="BD6134" s="141"/>
      <c r="BE6134" s="141"/>
      <c r="BF6134" s="141"/>
      <c r="BG6134" s="142"/>
      <c r="BH6134" s="8"/>
      <c r="BI6134" s="8"/>
      <c r="BJ6134" s="8"/>
      <c r="BK6134" s="8"/>
      <c r="BL6134" s="122"/>
      <c r="BM6134" s="143"/>
      <c r="BN6134" s="143"/>
      <c r="BO6134" s="143"/>
      <c r="BP6134" s="143"/>
      <c r="BQ6134" s="144"/>
      <c r="BR6134" s="8"/>
      <c r="BS6134" s="8"/>
      <c r="BT6134" s="8"/>
      <c r="BU6134" s="8"/>
      <c r="BV6134" s="122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18" t="s">
        <v>5</v>
      </c>
      <c r="H6135" s="3">
        <v>2024</v>
      </c>
      <c r="I6135" s="20" t="s">
        <v>286</v>
      </c>
      <c r="J6135" s="8" t="s">
        <v>342</v>
      </c>
      <c r="K6135" s="8" t="s">
        <v>320</v>
      </c>
      <c r="L6135" s="163">
        <f t="shared" si="205"/>
        <v>0</v>
      </c>
      <c r="M6135" s="163">
        <f t="shared" si="206"/>
        <v>0</v>
      </c>
      <c r="N6135" s="181"/>
      <c r="O6135" s="53"/>
      <c r="P6135" s="53"/>
      <c r="Q6135" s="53"/>
      <c r="R6135" s="53"/>
      <c r="S6135" s="54"/>
      <c r="T6135" s="8"/>
      <c r="U6135" s="8"/>
      <c r="V6135" s="8"/>
      <c r="W6135" s="8"/>
      <c r="X6135" s="122"/>
      <c r="Y6135" s="135"/>
      <c r="Z6135" s="135"/>
      <c r="AA6135" s="135"/>
      <c r="AB6135" s="135"/>
      <c r="AC6135" s="136"/>
      <c r="AD6135" s="8"/>
      <c r="AE6135" s="8"/>
      <c r="AF6135" s="8"/>
      <c r="AG6135" s="8"/>
      <c r="AH6135" s="122"/>
      <c r="AI6135" s="137"/>
      <c r="AJ6135" s="137"/>
      <c r="AK6135" s="137"/>
      <c r="AL6135" s="137"/>
      <c r="AM6135" s="138"/>
      <c r="AN6135" s="8"/>
      <c r="AO6135" s="8"/>
      <c r="AP6135" s="8"/>
      <c r="AQ6135" s="8"/>
      <c r="AR6135" s="122"/>
      <c r="AS6135" s="139"/>
      <c r="AT6135" s="139"/>
      <c r="AU6135" s="139"/>
      <c r="AV6135" s="139"/>
      <c r="AW6135" s="140"/>
      <c r="AX6135" s="8"/>
      <c r="AY6135" s="8"/>
      <c r="AZ6135" s="8"/>
      <c r="BA6135" s="8"/>
      <c r="BB6135" s="122"/>
      <c r="BC6135" s="141"/>
      <c r="BD6135" s="141"/>
      <c r="BE6135" s="141"/>
      <c r="BF6135" s="141"/>
      <c r="BG6135" s="142"/>
      <c r="BH6135" s="8"/>
      <c r="BI6135" s="8"/>
      <c r="BJ6135" s="8"/>
      <c r="BK6135" s="8"/>
      <c r="BL6135" s="122"/>
      <c r="BM6135" s="143"/>
      <c r="BN6135" s="143"/>
      <c r="BO6135" s="143"/>
      <c r="BP6135" s="143"/>
      <c r="BQ6135" s="144"/>
      <c r="BR6135" s="8"/>
      <c r="BS6135" s="8"/>
      <c r="BT6135" s="8"/>
      <c r="BU6135" s="8"/>
      <c r="BV6135" s="122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18" t="s">
        <v>5</v>
      </c>
      <c r="H6136" s="3">
        <v>2024</v>
      </c>
      <c r="I6136" s="20" t="s">
        <v>286</v>
      </c>
      <c r="J6136" s="8" t="s">
        <v>343</v>
      </c>
      <c r="K6136" s="8" t="s">
        <v>339</v>
      </c>
      <c r="L6136" s="163">
        <f t="shared" si="205"/>
        <v>0</v>
      </c>
      <c r="M6136" s="163">
        <f t="shared" si="206"/>
        <v>0</v>
      </c>
      <c r="N6136" s="181"/>
      <c r="O6136" s="53"/>
      <c r="P6136" s="53"/>
      <c r="Q6136" s="53"/>
      <c r="R6136" s="53"/>
      <c r="S6136" s="54"/>
      <c r="T6136" s="8"/>
      <c r="U6136" s="8"/>
      <c r="V6136" s="8"/>
      <c r="W6136" s="8"/>
      <c r="X6136" s="122"/>
      <c r="Y6136" s="135"/>
      <c r="Z6136" s="135"/>
      <c r="AA6136" s="135"/>
      <c r="AB6136" s="135"/>
      <c r="AC6136" s="136"/>
      <c r="AD6136" s="8"/>
      <c r="AE6136" s="8"/>
      <c r="AF6136" s="8"/>
      <c r="AG6136" s="8"/>
      <c r="AH6136" s="122"/>
      <c r="AI6136" s="137"/>
      <c r="AJ6136" s="137"/>
      <c r="AK6136" s="137"/>
      <c r="AL6136" s="137"/>
      <c r="AM6136" s="138"/>
      <c r="AN6136" s="8"/>
      <c r="AO6136" s="8"/>
      <c r="AP6136" s="8"/>
      <c r="AQ6136" s="8"/>
      <c r="AR6136" s="122"/>
      <c r="AS6136" s="139"/>
      <c r="AT6136" s="139"/>
      <c r="AU6136" s="139"/>
      <c r="AV6136" s="139"/>
      <c r="AW6136" s="140"/>
      <c r="AX6136" s="8"/>
      <c r="AY6136" s="8"/>
      <c r="AZ6136" s="8"/>
      <c r="BA6136" s="8"/>
      <c r="BB6136" s="122"/>
      <c r="BC6136" s="141"/>
      <c r="BD6136" s="141"/>
      <c r="BE6136" s="141"/>
      <c r="BF6136" s="141"/>
      <c r="BG6136" s="142"/>
      <c r="BH6136" s="8"/>
      <c r="BI6136" s="8"/>
      <c r="BJ6136" s="8"/>
      <c r="BK6136" s="8"/>
      <c r="BL6136" s="122"/>
      <c r="BM6136" s="143"/>
      <c r="BN6136" s="143"/>
      <c r="BO6136" s="143"/>
      <c r="BP6136" s="143"/>
      <c r="BQ6136" s="144"/>
      <c r="BR6136" s="8"/>
      <c r="BS6136" s="8"/>
      <c r="BT6136" s="8"/>
      <c r="BU6136" s="8"/>
      <c r="BV6136" s="122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18" t="s">
        <v>5</v>
      </c>
      <c r="H6137" s="3">
        <v>2024</v>
      </c>
      <c r="I6137" s="20" t="s">
        <v>288</v>
      </c>
      <c r="J6137" s="8" t="s">
        <v>344</v>
      </c>
      <c r="K6137" s="8" t="s">
        <v>318</v>
      </c>
      <c r="L6137" s="163">
        <f t="shared" si="205"/>
        <v>0</v>
      </c>
      <c r="M6137" s="163">
        <f t="shared" si="206"/>
        <v>0</v>
      </c>
      <c r="N6137" s="181"/>
      <c r="O6137" s="53"/>
      <c r="P6137" s="53"/>
      <c r="Q6137" s="53"/>
      <c r="R6137" s="53"/>
      <c r="S6137" s="54"/>
      <c r="T6137" s="8"/>
      <c r="U6137" s="8"/>
      <c r="V6137" s="8"/>
      <c r="W6137" s="8"/>
      <c r="X6137" s="122"/>
      <c r="Y6137" s="135"/>
      <c r="Z6137" s="135"/>
      <c r="AA6137" s="135"/>
      <c r="AB6137" s="135"/>
      <c r="AC6137" s="136"/>
      <c r="AD6137" s="8"/>
      <c r="AE6137" s="8"/>
      <c r="AF6137" s="8"/>
      <c r="AG6137" s="8"/>
      <c r="AH6137" s="122"/>
      <c r="AI6137" s="137"/>
      <c r="AJ6137" s="137"/>
      <c r="AK6137" s="137"/>
      <c r="AL6137" s="137"/>
      <c r="AM6137" s="138"/>
      <c r="AN6137" s="8"/>
      <c r="AO6137" s="8"/>
      <c r="AP6137" s="8"/>
      <c r="AQ6137" s="8"/>
      <c r="AR6137" s="122"/>
      <c r="AS6137" s="139"/>
      <c r="AT6137" s="139"/>
      <c r="AU6137" s="139"/>
      <c r="AV6137" s="139"/>
      <c r="AW6137" s="140"/>
      <c r="AX6137" s="8"/>
      <c r="AY6137" s="8"/>
      <c r="AZ6137" s="8"/>
      <c r="BA6137" s="8"/>
      <c r="BB6137" s="122"/>
      <c r="BC6137" s="141"/>
      <c r="BD6137" s="141"/>
      <c r="BE6137" s="141"/>
      <c r="BF6137" s="141"/>
      <c r="BG6137" s="142"/>
      <c r="BH6137" s="8"/>
      <c r="BI6137" s="8"/>
      <c r="BJ6137" s="8"/>
      <c r="BK6137" s="8"/>
      <c r="BL6137" s="122"/>
      <c r="BM6137" s="143"/>
      <c r="BN6137" s="143"/>
      <c r="BO6137" s="143"/>
      <c r="BP6137" s="143"/>
      <c r="BQ6137" s="144"/>
      <c r="BR6137" s="8"/>
      <c r="BS6137" s="8"/>
      <c r="BT6137" s="8"/>
      <c r="BU6137" s="8"/>
      <c r="BV6137" s="122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18" t="s">
        <v>5</v>
      </c>
      <c r="H6138" s="3">
        <v>2024</v>
      </c>
      <c r="I6138" s="20" t="s">
        <v>288</v>
      </c>
      <c r="J6138" s="2" t="s">
        <v>351</v>
      </c>
      <c r="K6138" s="2" t="s">
        <v>318</v>
      </c>
      <c r="L6138" s="163">
        <f t="shared" si="205"/>
        <v>0</v>
      </c>
      <c r="M6138" s="163">
        <f t="shared" si="206"/>
        <v>0</v>
      </c>
      <c r="N6138" s="181"/>
      <c r="O6138" s="53"/>
      <c r="P6138" s="53"/>
      <c r="Q6138" s="53"/>
      <c r="R6138" s="53"/>
      <c r="S6138" s="54"/>
      <c r="T6138" s="8"/>
      <c r="U6138" s="8"/>
      <c r="V6138" s="8"/>
      <c r="W6138" s="8"/>
      <c r="X6138" s="122"/>
      <c r="Y6138" s="135"/>
      <c r="Z6138" s="135"/>
      <c r="AA6138" s="135"/>
      <c r="AB6138" s="135"/>
      <c r="AC6138" s="136"/>
      <c r="AD6138" s="8"/>
      <c r="AE6138" s="8"/>
      <c r="AF6138" s="8"/>
      <c r="AG6138" s="8"/>
      <c r="AH6138" s="122"/>
      <c r="AI6138" s="137"/>
      <c r="AJ6138" s="137"/>
      <c r="AK6138" s="137"/>
      <c r="AL6138" s="137"/>
      <c r="AM6138" s="138"/>
      <c r="AN6138" s="8"/>
      <c r="AO6138" s="8"/>
      <c r="AP6138" s="8"/>
      <c r="AQ6138" s="8"/>
      <c r="AR6138" s="122"/>
      <c r="AS6138" s="139"/>
      <c r="AT6138" s="139"/>
      <c r="AU6138" s="139"/>
      <c r="AV6138" s="139"/>
      <c r="AW6138" s="140"/>
      <c r="AX6138" s="8"/>
      <c r="AY6138" s="8"/>
      <c r="AZ6138" s="8"/>
      <c r="BA6138" s="8"/>
      <c r="BB6138" s="122"/>
      <c r="BC6138" s="141"/>
      <c r="BD6138" s="141"/>
      <c r="BE6138" s="141"/>
      <c r="BF6138" s="141"/>
      <c r="BG6138" s="142"/>
      <c r="BH6138" s="8"/>
      <c r="BI6138" s="8"/>
      <c r="BJ6138" s="8"/>
      <c r="BK6138" s="8"/>
      <c r="BL6138" s="122"/>
      <c r="BM6138" s="143"/>
      <c r="BN6138" s="143"/>
      <c r="BO6138" s="143"/>
      <c r="BP6138" s="143"/>
      <c r="BQ6138" s="144"/>
      <c r="BR6138" s="8"/>
      <c r="BS6138" s="8"/>
      <c r="BT6138" s="8"/>
      <c r="BU6138" s="8"/>
      <c r="BV6138" s="122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18" t="s">
        <v>5</v>
      </c>
      <c r="H6139" s="3">
        <v>2024</v>
      </c>
      <c r="I6139" s="20" t="s">
        <v>288</v>
      </c>
      <c r="J6139" s="2" t="s">
        <v>352</v>
      </c>
      <c r="K6139" s="2" t="s">
        <v>321</v>
      </c>
      <c r="L6139" s="163">
        <f t="shared" si="205"/>
        <v>0</v>
      </c>
      <c r="M6139" s="163">
        <f t="shared" si="206"/>
        <v>0</v>
      </c>
      <c r="N6139" s="181"/>
      <c r="O6139" s="33"/>
      <c r="P6139" s="33"/>
      <c r="Q6139" s="33"/>
      <c r="R6139" s="33"/>
      <c r="S6139" s="42"/>
      <c r="T6139" s="2"/>
      <c r="U6139" s="2"/>
      <c r="V6139" s="2"/>
      <c r="W6139" s="2"/>
      <c r="X6139" s="55"/>
      <c r="Y6139" s="62"/>
      <c r="Z6139" s="62"/>
      <c r="AA6139" s="62"/>
      <c r="AB6139" s="62"/>
      <c r="AC6139" s="68"/>
      <c r="AD6139" s="2"/>
      <c r="AE6139" s="2"/>
      <c r="AF6139" s="2"/>
      <c r="AG6139" s="2"/>
      <c r="AH6139" s="55"/>
      <c r="AI6139" s="72"/>
      <c r="AJ6139" s="72"/>
      <c r="AK6139" s="72"/>
      <c r="AL6139" s="72"/>
      <c r="AM6139" s="80"/>
      <c r="AN6139" s="2"/>
      <c r="AO6139" s="2"/>
      <c r="AP6139" s="2"/>
      <c r="AQ6139" s="2"/>
      <c r="AR6139" s="55"/>
      <c r="AS6139" s="85"/>
      <c r="AT6139" s="85"/>
      <c r="AU6139" s="85"/>
      <c r="AV6139" s="85"/>
      <c r="AW6139" s="100"/>
      <c r="AX6139" s="2"/>
      <c r="AY6139" s="2"/>
      <c r="AZ6139" s="2"/>
      <c r="BA6139" s="2"/>
      <c r="BB6139" s="55"/>
      <c r="BC6139" s="105"/>
      <c r="BD6139" s="105"/>
      <c r="BE6139" s="105"/>
      <c r="BF6139" s="105"/>
      <c r="BG6139" s="109"/>
      <c r="BH6139" s="2"/>
      <c r="BI6139" s="2"/>
      <c r="BJ6139" s="2"/>
      <c r="BK6139" s="2"/>
      <c r="BL6139" s="55"/>
      <c r="BM6139" s="48"/>
      <c r="BN6139" s="48"/>
      <c r="BO6139" s="48"/>
      <c r="BP6139" s="48"/>
      <c r="BQ6139" s="117"/>
      <c r="BR6139" s="2"/>
      <c r="BS6139" s="2"/>
      <c r="BT6139" s="2"/>
      <c r="BU6139" s="2"/>
      <c r="BV6139" s="55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18" t="s">
        <v>5</v>
      </c>
      <c r="H6140" s="3">
        <v>2024</v>
      </c>
      <c r="I6140" s="20" t="s">
        <v>288</v>
      </c>
      <c r="J6140" s="2" t="s">
        <v>345</v>
      </c>
      <c r="K6140" s="2" t="s">
        <v>318</v>
      </c>
      <c r="L6140" s="163">
        <f t="shared" si="205"/>
        <v>0</v>
      </c>
      <c r="M6140" s="163">
        <f t="shared" si="206"/>
        <v>0</v>
      </c>
      <c r="N6140" s="181"/>
      <c r="O6140" s="34"/>
      <c r="P6140" s="33"/>
      <c r="Q6140" s="33"/>
      <c r="R6140" s="33"/>
      <c r="S6140" s="42"/>
      <c r="T6140" s="3"/>
      <c r="U6140" s="2"/>
      <c r="V6140" s="2"/>
      <c r="W6140" s="2"/>
      <c r="X6140" s="55"/>
      <c r="Y6140" s="64"/>
      <c r="Z6140" s="62"/>
      <c r="AA6140" s="62"/>
      <c r="AB6140" s="62"/>
      <c r="AC6140" s="68"/>
      <c r="AD6140" s="3"/>
      <c r="AE6140" s="2"/>
      <c r="AF6140" s="2"/>
      <c r="AG6140" s="2"/>
      <c r="AH6140" s="55"/>
      <c r="AI6140" s="73"/>
      <c r="AJ6140" s="72"/>
      <c r="AK6140" s="72"/>
      <c r="AL6140" s="72"/>
      <c r="AM6140" s="80"/>
      <c r="AN6140" s="3"/>
      <c r="AO6140" s="2"/>
      <c r="AP6140" s="2"/>
      <c r="AQ6140" s="2"/>
      <c r="AR6140" s="55"/>
      <c r="AS6140" s="86"/>
      <c r="AT6140" s="85"/>
      <c r="AU6140" s="85"/>
      <c r="AV6140" s="85"/>
      <c r="AW6140" s="100"/>
      <c r="AX6140" s="3"/>
      <c r="AY6140" s="2"/>
      <c r="AZ6140" s="2"/>
      <c r="BA6140" s="2"/>
      <c r="BB6140" s="55"/>
      <c r="BC6140" s="106"/>
      <c r="BD6140" s="105"/>
      <c r="BE6140" s="105"/>
      <c r="BF6140" s="105"/>
      <c r="BG6140" s="109"/>
      <c r="BH6140" s="3"/>
      <c r="BI6140" s="2"/>
      <c r="BJ6140" s="2"/>
      <c r="BK6140" s="2"/>
      <c r="BL6140" s="55"/>
      <c r="BM6140" s="49"/>
      <c r="BN6140" s="48"/>
      <c r="BO6140" s="48"/>
      <c r="BP6140" s="48"/>
      <c r="BQ6140" s="117"/>
      <c r="BR6140" s="3"/>
      <c r="BS6140" s="2"/>
      <c r="BT6140" s="2"/>
      <c r="BU6140" s="2"/>
      <c r="BV6140" s="55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18" t="s">
        <v>5</v>
      </c>
      <c r="H6141" s="3">
        <v>2024</v>
      </c>
      <c r="I6141" s="20" t="s">
        <v>289</v>
      </c>
      <c r="J6141" s="2" t="s">
        <v>268</v>
      </c>
      <c r="K6141" s="2" t="s">
        <v>318</v>
      </c>
      <c r="L6141" s="163">
        <f t="shared" si="205"/>
        <v>0</v>
      </c>
      <c r="M6141" s="163">
        <f t="shared" si="206"/>
        <v>0</v>
      </c>
      <c r="N6141" s="181"/>
      <c r="O6141" s="33"/>
      <c r="P6141" s="33"/>
      <c r="Q6141" s="33"/>
      <c r="R6141" s="33"/>
      <c r="S6141" s="42"/>
      <c r="T6141" s="2"/>
      <c r="U6141" s="2"/>
      <c r="V6141" s="2"/>
      <c r="W6141" s="2"/>
      <c r="X6141" s="55"/>
      <c r="Y6141" s="62"/>
      <c r="Z6141" s="62"/>
      <c r="AA6141" s="62"/>
      <c r="AB6141" s="62"/>
      <c r="AC6141" s="68"/>
      <c r="AD6141" s="2"/>
      <c r="AE6141" s="2"/>
      <c r="AF6141" s="2"/>
      <c r="AG6141" s="2"/>
      <c r="AH6141" s="55"/>
      <c r="AI6141" s="72"/>
      <c r="AJ6141" s="72"/>
      <c r="AK6141" s="72"/>
      <c r="AL6141" s="72"/>
      <c r="AM6141" s="80"/>
      <c r="AN6141" s="2"/>
      <c r="AO6141" s="2"/>
      <c r="AP6141" s="2"/>
      <c r="AQ6141" s="2"/>
      <c r="AR6141" s="55"/>
      <c r="AS6141" s="85"/>
      <c r="AT6141" s="85"/>
      <c r="AU6141" s="85"/>
      <c r="AV6141" s="85"/>
      <c r="AW6141" s="100"/>
      <c r="AX6141" s="2"/>
      <c r="AY6141" s="2"/>
      <c r="AZ6141" s="2"/>
      <c r="BA6141" s="2"/>
      <c r="BB6141" s="55"/>
      <c r="BC6141" s="105"/>
      <c r="BD6141" s="105"/>
      <c r="BE6141" s="105"/>
      <c r="BF6141" s="105"/>
      <c r="BG6141" s="109"/>
      <c r="BH6141" s="2"/>
      <c r="BI6141" s="2"/>
      <c r="BJ6141" s="2"/>
      <c r="BK6141" s="2"/>
      <c r="BL6141" s="55"/>
      <c r="BM6141" s="48"/>
      <c r="BN6141" s="48"/>
      <c r="BO6141" s="48"/>
      <c r="BP6141" s="48"/>
      <c r="BQ6141" s="117"/>
      <c r="BR6141" s="2"/>
      <c r="BS6141" s="2"/>
      <c r="BT6141" s="2"/>
      <c r="BU6141" s="2"/>
      <c r="BV6141" s="55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18" t="s">
        <v>5</v>
      </c>
      <c r="H6142" s="3">
        <v>2024</v>
      </c>
      <c r="I6142" s="20" t="s">
        <v>289</v>
      </c>
      <c r="J6142" s="2" t="s">
        <v>292</v>
      </c>
      <c r="K6142" s="2" t="s">
        <v>318</v>
      </c>
      <c r="L6142" s="163">
        <f t="shared" si="205"/>
        <v>0</v>
      </c>
      <c r="M6142" s="163">
        <f t="shared" si="206"/>
        <v>0</v>
      </c>
      <c r="N6142" s="181"/>
      <c r="O6142" s="33"/>
      <c r="P6142" s="33"/>
      <c r="Q6142" s="33"/>
      <c r="R6142" s="33"/>
      <c r="S6142" s="42"/>
      <c r="T6142" s="2"/>
      <c r="U6142" s="2"/>
      <c r="V6142" s="2"/>
      <c r="W6142" s="2"/>
      <c r="X6142" s="55"/>
      <c r="Y6142" s="62"/>
      <c r="Z6142" s="62"/>
      <c r="AA6142" s="62"/>
      <c r="AB6142" s="62"/>
      <c r="AC6142" s="68"/>
      <c r="AD6142" s="2"/>
      <c r="AE6142" s="2"/>
      <c r="AF6142" s="2"/>
      <c r="AG6142" s="2"/>
      <c r="AH6142" s="55"/>
      <c r="AI6142" s="72"/>
      <c r="AJ6142" s="72"/>
      <c r="AK6142" s="72"/>
      <c r="AL6142" s="72"/>
      <c r="AM6142" s="80"/>
      <c r="AN6142" s="2"/>
      <c r="AO6142" s="2"/>
      <c r="AP6142" s="2"/>
      <c r="AQ6142" s="2"/>
      <c r="AR6142" s="55"/>
      <c r="AS6142" s="85"/>
      <c r="AT6142" s="85"/>
      <c r="AU6142" s="85"/>
      <c r="AV6142" s="85"/>
      <c r="AW6142" s="100"/>
      <c r="AX6142" s="2"/>
      <c r="AY6142" s="2"/>
      <c r="AZ6142" s="2"/>
      <c r="BA6142" s="2"/>
      <c r="BB6142" s="55"/>
      <c r="BC6142" s="105"/>
      <c r="BD6142" s="105"/>
      <c r="BE6142" s="105"/>
      <c r="BF6142" s="105"/>
      <c r="BG6142" s="109"/>
      <c r="BH6142" s="2"/>
      <c r="BI6142" s="2"/>
      <c r="BJ6142" s="2"/>
      <c r="BK6142" s="2"/>
      <c r="BL6142" s="55"/>
      <c r="BM6142" s="48"/>
      <c r="BN6142" s="48"/>
      <c r="BO6142" s="48"/>
      <c r="BP6142" s="48"/>
      <c r="BQ6142" s="117"/>
      <c r="BR6142" s="2"/>
      <c r="BS6142" s="2"/>
      <c r="BT6142" s="2"/>
      <c r="BU6142" s="2"/>
      <c r="BV6142" s="55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18" t="s">
        <v>5</v>
      </c>
      <c r="H6143" s="3">
        <v>2024</v>
      </c>
      <c r="I6143" s="20" t="s">
        <v>285</v>
      </c>
      <c r="J6143" s="2" t="s">
        <v>293</v>
      </c>
      <c r="K6143" s="2" t="s">
        <v>318</v>
      </c>
      <c r="L6143" s="163">
        <f t="shared" si="205"/>
        <v>0</v>
      </c>
      <c r="M6143" s="163">
        <f t="shared" si="206"/>
        <v>0</v>
      </c>
      <c r="N6143" s="181"/>
      <c r="O6143" s="33"/>
      <c r="P6143" s="33"/>
      <c r="Q6143" s="33"/>
      <c r="R6143" s="34"/>
      <c r="S6143" s="41"/>
      <c r="T6143" s="2"/>
      <c r="U6143" s="2"/>
      <c r="V6143" s="2"/>
      <c r="W6143" s="3"/>
      <c r="X6143" s="56"/>
      <c r="Y6143" s="62"/>
      <c r="Z6143" s="62"/>
      <c r="AA6143" s="62"/>
      <c r="AB6143" s="64"/>
      <c r="AC6143" s="69"/>
      <c r="AD6143" s="2"/>
      <c r="AE6143" s="2"/>
      <c r="AF6143" s="2"/>
      <c r="AG6143" s="3"/>
      <c r="AH6143" s="56"/>
      <c r="AI6143" s="72"/>
      <c r="AJ6143" s="72"/>
      <c r="AK6143" s="72"/>
      <c r="AL6143" s="73"/>
      <c r="AM6143" s="81"/>
      <c r="AN6143" s="2"/>
      <c r="AO6143" s="2"/>
      <c r="AP6143" s="2"/>
      <c r="AQ6143" s="3"/>
      <c r="AR6143" s="56"/>
      <c r="AS6143" s="85"/>
      <c r="AT6143" s="85"/>
      <c r="AU6143" s="85"/>
      <c r="AV6143" s="86"/>
      <c r="AW6143" s="101"/>
      <c r="AX6143" s="2"/>
      <c r="AY6143" s="2"/>
      <c r="AZ6143" s="2"/>
      <c r="BA6143" s="3"/>
      <c r="BB6143" s="56"/>
      <c r="BC6143" s="105"/>
      <c r="BD6143" s="105"/>
      <c r="BE6143" s="105"/>
      <c r="BF6143" s="106"/>
      <c r="BG6143" s="110"/>
      <c r="BH6143" s="2"/>
      <c r="BI6143" s="2"/>
      <c r="BJ6143" s="2"/>
      <c r="BK6143" s="3"/>
      <c r="BL6143" s="56"/>
      <c r="BM6143" s="48"/>
      <c r="BN6143" s="48"/>
      <c r="BO6143" s="48"/>
      <c r="BP6143" s="49"/>
      <c r="BQ6143" s="118"/>
      <c r="BR6143" s="2"/>
      <c r="BS6143" s="2"/>
      <c r="BT6143" s="2"/>
      <c r="BU6143" s="3"/>
      <c r="BV6143" s="56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18" t="s">
        <v>5</v>
      </c>
      <c r="H6144" s="3">
        <v>2024</v>
      </c>
      <c r="I6144" s="20" t="s">
        <v>287</v>
      </c>
      <c r="J6144" s="2" t="s">
        <v>269</v>
      </c>
      <c r="K6144" s="2" t="s">
        <v>320</v>
      </c>
      <c r="L6144" s="163">
        <f t="shared" si="205"/>
        <v>0</v>
      </c>
      <c r="M6144" s="163">
        <f t="shared" si="206"/>
        <v>0</v>
      </c>
      <c r="N6144" s="181"/>
      <c r="O6144" s="33"/>
      <c r="P6144" s="33"/>
      <c r="Q6144" s="33"/>
      <c r="R6144" s="33"/>
      <c r="S6144" s="42"/>
      <c r="T6144" s="2"/>
      <c r="U6144" s="2"/>
      <c r="V6144" s="2"/>
      <c r="W6144" s="2"/>
      <c r="X6144" s="55"/>
      <c r="Y6144" s="62"/>
      <c r="Z6144" s="62"/>
      <c r="AA6144" s="62"/>
      <c r="AB6144" s="64"/>
      <c r="AC6144" s="68"/>
      <c r="AD6144" s="2"/>
      <c r="AE6144" s="2"/>
      <c r="AF6144" s="2"/>
      <c r="AG6144" s="2"/>
      <c r="AH6144" s="55"/>
      <c r="AI6144" s="72"/>
      <c r="AJ6144" s="72"/>
      <c r="AK6144" s="72"/>
      <c r="AL6144" s="72"/>
      <c r="AM6144" s="80"/>
      <c r="AN6144" s="2"/>
      <c r="AO6144" s="2"/>
      <c r="AP6144" s="2"/>
      <c r="AQ6144" s="2"/>
      <c r="AR6144" s="55"/>
      <c r="AS6144" s="85"/>
      <c r="AT6144" s="85"/>
      <c r="AU6144" s="85"/>
      <c r="AV6144" s="85"/>
      <c r="AW6144" s="100"/>
      <c r="AX6144" s="2"/>
      <c r="AY6144" s="2"/>
      <c r="AZ6144" s="2"/>
      <c r="BA6144" s="2"/>
      <c r="BB6144" s="55"/>
      <c r="BC6144" s="105"/>
      <c r="BD6144" s="105"/>
      <c r="BE6144" s="105"/>
      <c r="BF6144" s="105"/>
      <c r="BG6144" s="109"/>
      <c r="BH6144" s="2"/>
      <c r="BI6144" s="2"/>
      <c r="BJ6144" s="2"/>
      <c r="BK6144" s="2"/>
      <c r="BL6144" s="55"/>
      <c r="BM6144" s="48"/>
      <c r="BN6144" s="48"/>
      <c r="BO6144" s="48"/>
      <c r="BP6144" s="48"/>
      <c r="BQ6144" s="117"/>
      <c r="BR6144" s="2"/>
      <c r="BS6144" s="2"/>
      <c r="BT6144" s="2"/>
      <c r="BU6144" s="2"/>
      <c r="BV6144" s="55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18" t="s">
        <v>5</v>
      </c>
      <c r="H6145" s="3">
        <v>2024</v>
      </c>
      <c r="I6145" s="20" t="s">
        <v>287</v>
      </c>
      <c r="J6145" s="2" t="s">
        <v>270</v>
      </c>
      <c r="K6145" s="2" t="s">
        <v>320</v>
      </c>
      <c r="L6145" s="163">
        <f t="shared" si="205"/>
        <v>0</v>
      </c>
      <c r="M6145" s="163">
        <f t="shared" si="206"/>
        <v>0</v>
      </c>
      <c r="N6145" s="181"/>
      <c r="O6145" s="33"/>
      <c r="P6145" s="33"/>
      <c r="Q6145" s="33"/>
      <c r="R6145" s="33"/>
      <c r="S6145" s="42"/>
      <c r="T6145" s="2"/>
      <c r="U6145" s="2"/>
      <c r="V6145" s="2"/>
      <c r="W6145" s="2"/>
      <c r="X6145" s="55"/>
      <c r="Y6145" s="62"/>
      <c r="Z6145" s="62"/>
      <c r="AA6145" s="62"/>
      <c r="AB6145" s="62"/>
      <c r="AC6145" s="68"/>
      <c r="AD6145" s="2"/>
      <c r="AE6145" s="2"/>
      <c r="AF6145" s="2"/>
      <c r="AG6145" s="2"/>
      <c r="AH6145" s="55"/>
      <c r="AI6145" s="72"/>
      <c r="AJ6145" s="72"/>
      <c r="AK6145" s="72"/>
      <c r="AL6145" s="72"/>
      <c r="AM6145" s="80"/>
      <c r="AN6145" s="2"/>
      <c r="AO6145" s="2"/>
      <c r="AP6145" s="2"/>
      <c r="AQ6145" s="2"/>
      <c r="AR6145" s="55"/>
      <c r="AS6145" s="85"/>
      <c r="AT6145" s="85"/>
      <c r="AU6145" s="85"/>
      <c r="AV6145" s="85"/>
      <c r="AW6145" s="100"/>
      <c r="AX6145" s="2"/>
      <c r="AY6145" s="2"/>
      <c r="AZ6145" s="2"/>
      <c r="BA6145" s="2"/>
      <c r="BB6145" s="55"/>
      <c r="BC6145" s="105"/>
      <c r="BD6145" s="105"/>
      <c r="BE6145" s="105"/>
      <c r="BF6145" s="105"/>
      <c r="BG6145" s="109"/>
      <c r="BH6145" s="2"/>
      <c r="BI6145" s="2"/>
      <c r="BJ6145" s="2"/>
      <c r="BK6145" s="2"/>
      <c r="BL6145" s="55"/>
      <c r="BM6145" s="48"/>
      <c r="BN6145" s="48"/>
      <c r="BO6145" s="48"/>
      <c r="BP6145" s="48"/>
      <c r="BQ6145" s="117"/>
      <c r="BR6145" s="2"/>
      <c r="BS6145" s="2"/>
      <c r="BT6145" s="2"/>
      <c r="BU6145" s="2"/>
      <c r="BV6145" s="55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18" t="s">
        <v>5</v>
      </c>
      <c r="H6146" s="3">
        <v>2024</v>
      </c>
      <c r="I6146" s="20" t="s">
        <v>290</v>
      </c>
      <c r="J6146" s="2" t="s">
        <v>271</v>
      </c>
      <c r="K6146" s="2" t="s">
        <v>321</v>
      </c>
      <c r="L6146" s="163">
        <f t="shared" si="205"/>
        <v>0</v>
      </c>
      <c r="M6146" s="163">
        <f t="shared" si="206"/>
        <v>0</v>
      </c>
      <c r="N6146" s="181"/>
      <c r="O6146" s="33"/>
      <c r="P6146" s="33"/>
      <c r="Q6146" s="33"/>
      <c r="R6146" s="33"/>
      <c r="S6146" s="42"/>
      <c r="T6146" s="2"/>
      <c r="U6146" s="2"/>
      <c r="V6146" s="2"/>
      <c r="W6146" s="2"/>
      <c r="X6146" s="55"/>
      <c r="Y6146" s="62"/>
      <c r="Z6146" s="62"/>
      <c r="AA6146" s="62"/>
      <c r="AB6146" s="62"/>
      <c r="AC6146" s="68"/>
      <c r="AD6146" s="2"/>
      <c r="AE6146" s="2"/>
      <c r="AF6146" s="2"/>
      <c r="AG6146" s="2"/>
      <c r="AH6146" s="55"/>
      <c r="AI6146" s="72"/>
      <c r="AJ6146" s="72"/>
      <c r="AK6146" s="72"/>
      <c r="AL6146" s="72"/>
      <c r="AM6146" s="80"/>
      <c r="AN6146" s="2"/>
      <c r="AO6146" s="2"/>
      <c r="AP6146" s="2"/>
      <c r="AQ6146" s="2"/>
      <c r="AR6146" s="55"/>
      <c r="AS6146" s="85"/>
      <c r="AT6146" s="85"/>
      <c r="AU6146" s="85"/>
      <c r="AV6146" s="85"/>
      <c r="AW6146" s="100"/>
      <c r="AX6146" s="2"/>
      <c r="AY6146" s="2"/>
      <c r="AZ6146" s="2"/>
      <c r="BA6146" s="2"/>
      <c r="BB6146" s="55"/>
      <c r="BC6146" s="105"/>
      <c r="BD6146" s="105"/>
      <c r="BE6146" s="105"/>
      <c r="BF6146" s="105"/>
      <c r="BG6146" s="109"/>
      <c r="BH6146" s="2"/>
      <c r="BI6146" s="2"/>
      <c r="BJ6146" s="2"/>
      <c r="BK6146" s="2"/>
      <c r="BL6146" s="55"/>
      <c r="BM6146" s="48"/>
      <c r="BN6146" s="48"/>
      <c r="BO6146" s="48"/>
      <c r="BP6146" s="48"/>
      <c r="BQ6146" s="117"/>
      <c r="BR6146" s="2"/>
      <c r="BS6146" s="2"/>
      <c r="BT6146" s="2"/>
      <c r="BU6146" s="2"/>
      <c r="BV6146" s="55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18" t="s">
        <v>5</v>
      </c>
      <c r="H6147" s="3">
        <v>2024</v>
      </c>
      <c r="I6147" s="20" t="s">
        <v>284</v>
      </c>
      <c r="J6147" s="2" t="s">
        <v>294</v>
      </c>
      <c r="K6147" s="2" t="s">
        <v>320</v>
      </c>
      <c r="L6147" s="163">
        <f t="shared" si="205"/>
        <v>0</v>
      </c>
      <c r="M6147" s="163">
        <f t="shared" si="206"/>
        <v>0</v>
      </c>
      <c r="N6147" s="181"/>
      <c r="O6147" s="36"/>
      <c r="P6147" s="33"/>
      <c r="Q6147" s="33"/>
      <c r="R6147" s="33"/>
      <c r="S6147" s="42"/>
      <c r="T6147" s="30"/>
      <c r="U6147" s="2"/>
      <c r="V6147" s="2"/>
      <c r="W6147" s="2"/>
      <c r="X6147" s="55"/>
      <c r="Y6147" s="65"/>
      <c r="Z6147" s="62"/>
      <c r="AA6147" s="62"/>
      <c r="AB6147" s="62"/>
      <c r="AC6147" s="68"/>
      <c r="AD6147" s="30"/>
      <c r="AE6147" s="2"/>
      <c r="AF6147" s="2"/>
      <c r="AG6147" s="2"/>
      <c r="AH6147" s="55"/>
      <c r="AI6147" s="75"/>
      <c r="AJ6147" s="72"/>
      <c r="AK6147" s="72"/>
      <c r="AL6147" s="72"/>
      <c r="AM6147" s="80"/>
      <c r="AN6147" s="30"/>
      <c r="AO6147" s="2"/>
      <c r="AP6147" s="2"/>
      <c r="AQ6147" s="2"/>
      <c r="AR6147" s="55"/>
      <c r="AS6147" s="88"/>
      <c r="AT6147" s="85"/>
      <c r="AU6147" s="85"/>
      <c r="AV6147" s="85"/>
      <c r="AW6147" s="100"/>
      <c r="AX6147" s="30"/>
      <c r="AY6147" s="2"/>
      <c r="AZ6147" s="2"/>
      <c r="BA6147" s="2"/>
      <c r="BB6147" s="55"/>
      <c r="BC6147" s="108"/>
      <c r="BD6147" s="105"/>
      <c r="BE6147" s="105"/>
      <c r="BF6147" s="105"/>
      <c r="BG6147" s="109"/>
      <c r="BH6147" s="30"/>
      <c r="BI6147" s="2"/>
      <c r="BJ6147" s="2"/>
      <c r="BK6147" s="2"/>
      <c r="BL6147" s="55"/>
      <c r="BM6147" s="50"/>
      <c r="BN6147" s="48"/>
      <c r="BO6147" s="48"/>
      <c r="BP6147" s="48"/>
      <c r="BQ6147" s="117"/>
      <c r="BR6147" s="30"/>
      <c r="BS6147" s="2"/>
      <c r="BT6147" s="2"/>
      <c r="BU6147" s="2"/>
      <c r="BV6147" s="55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18" t="s">
        <v>5</v>
      </c>
      <c r="H6148" s="3">
        <v>2024</v>
      </c>
      <c r="I6148" s="20" t="s">
        <v>284</v>
      </c>
      <c r="J6148" s="2" t="s">
        <v>346</v>
      </c>
      <c r="K6148" s="2" t="s">
        <v>320</v>
      </c>
      <c r="L6148" s="163">
        <f t="shared" si="205"/>
        <v>0</v>
      </c>
      <c r="M6148" s="163">
        <f t="shared" si="206"/>
        <v>0</v>
      </c>
      <c r="N6148" s="181"/>
      <c r="O6148" s="33"/>
      <c r="P6148" s="33"/>
      <c r="Q6148" s="33"/>
      <c r="R6148" s="33"/>
      <c r="S6148" s="42"/>
      <c r="T6148" s="2"/>
      <c r="U6148" s="2"/>
      <c r="V6148" s="2"/>
      <c r="W6148" s="2"/>
      <c r="X6148" s="55"/>
      <c r="Y6148" s="62"/>
      <c r="Z6148" s="62"/>
      <c r="AA6148" s="62"/>
      <c r="AB6148" s="62"/>
      <c r="AC6148" s="68"/>
      <c r="AD6148" s="2"/>
      <c r="AE6148" s="2"/>
      <c r="AF6148" s="2"/>
      <c r="AG6148" s="2"/>
      <c r="AH6148" s="55"/>
      <c r="AI6148" s="72"/>
      <c r="AJ6148" s="72"/>
      <c r="AK6148" s="72"/>
      <c r="AL6148" s="72"/>
      <c r="AM6148" s="80"/>
      <c r="AN6148" s="2"/>
      <c r="AO6148" s="2"/>
      <c r="AP6148" s="2"/>
      <c r="AQ6148" s="2"/>
      <c r="AR6148" s="55"/>
      <c r="AS6148" s="85"/>
      <c r="AT6148" s="85"/>
      <c r="AU6148" s="85"/>
      <c r="AV6148" s="85"/>
      <c r="AW6148" s="100"/>
      <c r="AX6148" s="2"/>
      <c r="AY6148" s="2"/>
      <c r="AZ6148" s="2"/>
      <c r="BA6148" s="2"/>
      <c r="BB6148" s="55"/>
      <c r="BC6148" s="105"/>
      <c r="BD6148" s="105"/>
      <c r="BE6148" s="105"/>
      <c r="BF6148" s="105"/>
      <c r="BG6148" s="109"/>
      <c r="BH6148" s="2"/>
      <c r="BI6148" s="2"/>
      <c r="BJ6148" s="2"/>
      <c r="BK6148" s="2"/>
      <c r="BL6148" s="55"/>
      <c r="BM6148" s="48"/>
      <c r="BN6148" s="48"/>
      <c r="BO6148" s="48"/>
      <c r="BP6148" s="48"/>
      <c r="BQ6148" s="117"/>
      <c r="BR6148" s="2"/>
      <c r="BS6148" s="2"/>
      <c r="BT6148" s="2"/>
      <c r="BU6148" s="2"/>
      <c r="BV6148" s="55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18" t="s">
        <v>5</v>
      </c>
      <c r="H6149" s="3">
        <v>2024</v>
      </c>
      <c r="I6149" s="20" t="s">
        <v>284</v>
      </c>
      <c r="J6149" s="2" t="s">
        <v>295</v>
      </c>
      <c r="K6149" s="2" t="s">
        <v>320</v>
      </c>
      <c r="L6149" s="163">
        <f t="shared" si="205"/>
        <v>0</v>
      </c>
      <c r="M6149" s="163">
        <f t="shared" si="206"/>
        <v>0</v>
      </c>
      <c r="N6149" s="181"/>
      <c r="O6149" s="33"/>
      <c r="P6149" s="33"/>
      <c r="Q6149" s="33"/>
      <c r="R6149" s="33"/>
      <c r="S6149" s="42"/>
      <c r="T6149" s="2"/>
      <c r="U6149" s="2"/>
      <c r="V6149" s="2"/>
      <c r="W6149" s="2"/>
      <c r="X6149" s="55"/>
      <c r="Y6149" s="62"/>
      <c r="Z6149" s="62"/>
      <c r="AA6149" s="62"/>
      <c r="AB6149" s="62"/>
      <c r="AC6149" s="68"/>
      <c r="AD6149" s="2"/>
      <c r="AE6149" s="2"/>
      <c r="AF6149" s="2"/>
      <c r="AG6149" s="2"/>
      <c r="AH6149" s="55"/>
      <c r="AI6149" s="72"/>
      <c r="AJ6149" s="72"/>
      <c r="AK6149" s="72"/>
      <c r="AL6149" s="72"/>
      <c r="AM6149" s="80"/>
      <c r="AN6149" s="2"/>
      <c r="AO6149" s="2"/>
      <c r="AP6149" s="2"/>
      <c r="AQ6149" s="2"/>
      <c r="AR6149" s="55"/>
      <c r="AS6149" s="85"/>
      <c r="AT6149" s="85"/>
      <c r="AU6149" s="85"/>
      <c r="AV6149" s="85"/>
      <c r="AW6149" s="100"/>
      <c r="AX6149" s="2"/>
      <c r="AY6149" s="2"/>
      <c r="AZ6149" s="2"/>
      <c r="BA6149" s="2"/>
      <c r="BB6149" s="55"/>
      <c r="BC6149" s="105"/>
      <c r="BD6149" s="105"/>
      <c r="BE6149" s="105"/>
      <c r="BF6149" s="105"/>
      <c r="BG6149" s="109"/>
      <c r="BH6149" s="2"/>
      <c r="BI6149" s="2"/>
      <c r="BJ6149" s="2"/>
      <c r="BK6149" s="2"/>
      <c r="BL6149" s="55"/>
      <c r="BM6149" s="48"/>
      <c r="BN6149" s="48"/>
      <c r="BO6149" s="48"/>
      <c r="BP6149" s="48"/>
      <c r="BQ6149" s="117"/>
      <c r="BR6149" s="2"/>
      <c r="BS6149" s="2"/>
      <c r="BT6149" s="2"/>
      <c r="BU6149" s="2"/>
      <c r="BV6149" s="55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18" t="s">
        <v>5</v>
      </c>
      <c r="H6150" s="3">
        <v>2024</v>
      </c>
      <c r="I6150" s="20" t="s">
        <v>290</v>
      </c>
      <c r="J6150" s="2" t="s">
        <v>299</v>
      </c>
      <c r="K6150" s="2" t="s">
        <v>318</v>
      </c>
      <c r="L6150" s="163">
        <f t="shared" ref="L6150:L6213" si="207">SUM(R6150,W6150,AB6150,AG6150,AL6150,AQ6150,AV6150,BA6150,BF6150,BK6150,BP6150,BU6150)</f>
        <v>0</v>
      </c>
      <c r="M6150" s="163">
        <f t="shared" ref="M6150:M6213" si="208">SUM(S6150,X6150,AC6150,AH6150,AM6150,AR6150,AW6150,BB6150,BG6150,BL6150,BQ6150,BV6150)</f>
        <v>0</v>
      </c>
      <c r="N6150" s="181"/>
      <c r="O6150" s="33"/>
      <c r="P6150" s="33"/>
      <c r="Q6150" s="33"/>
      <c r="R6150" s="33"/>
      <c r="S6150" s="42"/>
      <c r="T6150" s="2"/>
      <c r="U6150" s="2"/>
      <c r="V6150" s="2"/>
      <c r="W6150" s="2"/>
      <c r="X6150" s="55"/>
      <c r="Y6150" s="62"/>
      <c r="Z6150" s="62"/>
      <c r="AA6150" s="62"/>
      <c r="AB6150" s="62"/>
      <c r="AC6150" s="68"/>
      <c r="AD6150" s="2"/>
      <c r="AE6150" s="2"/>
      <c r="AF6150" s="2"/>
      <c r="AG6150" s="2"/>
      <c r="AH6150" s="55"/>
      <c r="AI6150" s="72"/>
      <c r="AJ6150" s="72"/>
      <c r="AK6150" s="72"/>
      <c r="AL6150" s="72"/>
      <c r="AM6150" s="80"/>
      <c r="AN6150" s="2"/>
      <c r="AO6150" s="2"/>
      <c r="AP6150" s="2"/>
      <c r="AQ6150" s="2"/>
      <c r="AR6150" s="55"/>
      <c r="AS6150" s="85"/>
      <c r="AT6150" s="85"/>
      <c r="AU6150" s="85"/>
      <c r="AV6150" s="85"/>
      <c r="AW6150" s="100"/>
      <c r="AX6150" s="2"/>
      <c r="AY6150" s="2"/>
      <c r="AZ6150" s="2"/>
      <c r="BA6150" s="2"/>
      <c r="BB6150" s="55"/>
      <c r="BC6150" s="105"/>
      <c r="BD6150" s="105"/>
      <c r="BE6150" s="105"/>
      <c r="BF6150" s="105"/>
      <c r="BG6150" s="109"/>
      <c r="BH6150" s="2"/>
      <c r="BI6150" s="2"/>
      <c r="BJ6150" s="2"/>
      <c r="BK6150" s="2"/>
      <c r="BL6150" s="55"/>
      <c r="BM6150" s="48"/>
      <c r="BN6150" s="48"/>
      <c r="BO6150" s="48"/>
      <c r="BP6150" s="48"/>
      <c r="BQ6150" s="117"/>
      <c r="BR6150" s="2"/>
      <c r="BS6150" s="2"/>
      <c r="BT6150" s="2"/>
      <c r="BU6150" s="2"/>
      <c r="BV6150" s="55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18" t="s">
        <v>5</v>
      </c>
      <c r="H6151" s="3">
        <v>2024</v>
      </c>
      <c r="I6151" s="20" t="s">
        <v>315</v>
      </c>
      <c r="J6151" s="2" t="s">
        <v>347</v>
      </c>
      <c r="K6151" s="2" t="s">
        <v>320</v>
      </c>
      <c r="L6151" s="163">
        <f t="shared" si="207"/>
        <v>0</v>
      </c>
      <c r="M6151" s="163">
        <f t="shared" si="208"/>
        <v>0</v>
      </c>
      <c r="N6151" s="181"/>
      <c r="O6151" s="33"/>
      <c r="P6151" s="33"/>
      <c r="Q6151" s="33"/>
      <c r="R6151" s="33"/>
      <c r="S6151" s="42"/>
      <c r="T6151" s="2"/>
      <c r="U6151" s="2"/>
      <c r="V6151" s="2"/>
      <c r="W6151" s="2"/>
      <c r="X6151" s="55"/>
      <c r="Y6151" s="62"/>
      <c r="Z6151" s="62"/>
      <c r="AA6151" s="62"/>
      <c r="AB6151" s="62"/>
      <c r="AC6151" s="68"/>
      <c r="AD6151" s="2"/>
      <c r="AE6151" s="2"/>
      <c r="AF6151" s="2"/>
      <c r="AG6151" s="2"/>
      <c r="AH6151" s="55"/>
      <c r="AI6151" s="72"/>
      <c r="AJ6151" s="72"/>
      <c r="AK6151" s="72"/>
      <c r="AL6151" s="72"/>
      <c r="AM6151" s="80"/>
      <c r="AN6151" s="2"/>
      <c r="AO6151" s="2"/>
      <c r="AP6151" s="2"/>
      <c r="AQ6151" s="2"/>
      <c r="AR6151" s="55"/>
      <c r="AS6151" s="85"/>
      <c r="AT6151" s="85"/>
      <c r="AU6151" s="85"/>
      <c r="AV6151" s="85"/>
      <c r="AW6151" s="100"/>
      <c r="AX6151" s="2"/>
      <c r="AY6151" s="2"/>
      <c r="AZ6151" s="2"/>
      <c r="BA6151" s="2"/>
      <c r="BB6151" s="55"/>
      <c r="BC6151" s="105"/>
      <c r="BD6151" s="105"/>
      <c r="BE6151" s="105"/>
      <c r="BF6151" s="105"/>
      <c r="BG6151" s="109"/>
      <c r="BH6151" s="2"/>
      <c r="BI6151" s="2"/>
      <c r="BJ6151" s="2"/>
      <c r="BK6151" s="2"/>
      <c r="BL6151" s="55"/>
      <c r="BM6151" s="48"/>
      <c r="BN6151" s="48"/>
      <c r="BO6151" s="48"/>
      <c r="BP6151" s="48"/>
      <c r="BQ6151" s="117"/>
      <c r="BR6151" s="2"/>
      <c r="BS6151" s="2"/>
      <c r="BT6151" s="2"/>
      <c r="BU6151" s="2"/>
      <c r="BV6151" s="55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18" t="s">
        <v>5</v>
      </c>
      <c r="H6152" s="3">
        <v>2024</v>
      </c>
      <c r="I6152" s="20" t="s">
        <v>315</v>
      </c>
      <c r="J6152" s="2" t="s">
        <v>296</v>
      </c>
      <c r="K6152" s="2" t="s">
        <v>321</v>
      </c>
      <c r="L6152" s="163">
        <f t="shared" si="207"/>
        <v>0</v>
      </c>
      <c r="M6152" s="163">
        <f t="shared" si="208"/>
        <v>0</v>
      </c>
      <c r="N6152" s="181"/>
      <c r="O6152" s="33"/>
      <c r="P6152" s="33"/>
      <c r="Q6152" s="33"/>
      <c r="R6152" s="33"/>
      <c r="S6152" s="42"/>
      <c r="T6152" s="2"/>
      <c r="U6152" s="2"/>
      <c r="V6152" s="2"/>
      <c r="W6152" s="2"/>
      <c r="X6152" s="55"/>
      <c r="Y6152" s="62"/>
      <c r="Z6152" s="62"/>
      <c r="AA6152" s="62"/>
      <c r="AB6152" s="62"/>
      <c r="AC6152" s="68"/>
      <c r="AD6152" s="2"/>
      <c r="AE6152" s="2"/>
      <c r="AF6152" s="2"/>
      <c r="AG6152" s="2"/>
      <c r="AH6152" s="55"/>
      <c r="AI6152" s="72"/>
      <c r="AJ6152" s="72"/>
      <c r="AK6152" s="72"/>
      <c r="AL6152" s="72"/>
      <c r="AM6152" s="80"/>
      <c r="AN6152" s="2"/>
      <c r="AO6152" s="2"/>
      <c r="AP6152" s="2"/>
      <c r="AQ6152" s="2"/>
      <c r="AR6152" s="55"/>
      <c r="AS6152" s="85"/>
      <c r="AT6152" s="85"/>
      <c r="AU6152" s="85"/>
      <c r="AV6152" s="85"/>
      <c r="AW6152" s="100"/>
      <c r="AX6152" s="2"/>
      <c r="AY6152" s="2"/>
      <c r="AZ6152" s="2"/>
      <c r="BA6152" s="2"/>
      <c r="BB6152" s="55"/>
      <c r="BC6152" s="105"/>
      <c r="BD6152" s="105"/>
      <c r="BE6152" s="105"/>
      <c r="BF6152" s="105"/>
      <c r="BG6152" s="109"/>
      <c r="BH6152" s="2"/>
      <c r="BI6152" s="2"/>
      <c r="BJ6152" s="2"/>
      <c r="BK6152" s="2"/>
      <c r="BL6152" s="55"/>
      <c r="BM6152" s="48"/>
      <c r="BN6152" s="48"/>
      <c r="BO6152" s="48"/>
      <c r="BP6152" s="48"/>
      <c r="BQ6152" s="117"/>
      <c r="BR6152" s="2"/>
      <c r="BS6152" s="2"/>
      <c r="BT6152" s="2"/>
      <c r="BU6152" s="2"/>
      <c r="BV6152" s="55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18" t="s">
        <v>5</v>
      </c>
      <c r="H6153" s="3">
        <v>2024</v>
      </c>
      <c r="I6153" s="20" t="s">
        <v>316</v>
      </c>
      <c r="J6153" s="2" t="s">
        <v>297</v>
      </c>
      <c r="K6153" s="2" t="s">
        <v>318</v>
      </c>
      <c r="L6153" s="163">
        <f t="shared" si="207"/>
        <v>0</v>
      </c>
      <c r="M6153" s="163">
        <f t="shared" si="208"/>
        <v>0</v>
      </c>
      <c r="N6153" s="181"/>
      <c r="O6153" s="33"/>
      <c r="P6153" s="33"/>
      <c r="Q6153" s="33"/>
      <c r="R6153" s="33"/>
      <c r="S6153" s="42"/>
      <c r="T6153" s="2"/>
      <c r="U6153" s="2"/>
      <c r="V6153" s="2"/>
      <c r="W6153" s="2"/>
      <c r="X6153" s="55"/>
      <c r="Y6153" s="62"/>
      <c r="Z6153" s="62"/>
      <c r="AA6153" s="62"/>
      <c r="AB6153" s="62"/>
      <c r="AC6153" s="68"/>
      <c r="AD6153" s="2"/>
      <c r="AE6153" s="2"/>
      <c r="AF6153" s="2"/>
      <c r="AG6153" s="2"/>
      <c r="AH6153" s="55"/>
      <c r="AI6153" s="72"/>
      <c r="AJ6153" s="72"/>
      <c r="AK6153" s="72"/>
      <c r="AL6153" s="72"/>
      <c r="AM6153" s="80"/>
      <c r="AN6153" s="2"/>
      <c r="AO6153" s="2"/>
      <c r="AP6153" s="2"/>
      <c r="AQ6153" s="2"/>
      <c r="AR6153" s="55"/>
      <c r="AS6153" s="85"/>
      <c r="AT6153" s="85"/>
      <c r="AU6153" s="85"/>
      <c r="AV6153" s="85"/>
      <c r="AW6153" s="100"/>
      <c r="AX6153" s="2"/>
      <c r="AY6153" s="2"/>
      <c r="AZ6153" s="2"/>
      <c r="BA6153" s="2"/>
      <c r="BB6153" s="55"/>
      <c r="BC6153" s="105"/>
      <c r="BD6153" s="105"/>
      <c r="BE6153" s="105"/>
      <c r="BF6153" s="105"/>
      <c r="BG6153" s="109"/>
      <c r="BH6153" s="2"/>
      <c r="BI6153" s="2"/>
      <c r="BJ6153" s="2"/>
      <c r="BK6153" s="2"/>
      <c r="BL6153" s="55"/>
      <c r="BM6153" s="48"/>
      <c r="BN6153" s="48"/>
      <c r="BO6153" s="48"/>
      <c r="BP6153" s="48"/>
      <c r="BQ6153" s="117"/>
      <c r="BR6153" s="2"/>
      <c r="BS6153" s="2"/>
      <c r="BT6153" s="2"/>
      <c r="BU6153" s="2"/>
      <c r="BV6153" s="55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18" t="s">
        <v>5</v>
      </c>
      <c r="H6154" s="3">
        <v>2024</v>
      </c>
      <c r="I6154" s="20" t="s">
        <v>316</v>
      </c>
      <c r="J6154" s="8" t="s">
        <v>348</v>
      </c>
      <c r="K6154" s="8" t="s">
        <v>320</v>
      </c>
      <c r="L6154" s="163">
        <f t="shared" si="207"/>
        <v>0</v>
      </c>
      <c r="M6154" s="163">
        <f t="shared" si="208"/>
        <v>0</v>
      </c>
      <c r="N6154" s="181"/>
      <c r="O6154" s="33"/>
      <c r="P6154" s="33"/>
      <c r="Q6154" s="33"/>
      <c r="R6154" s="33"/>
      <c r="S6154" s="42"/>
      <c r="T6154" s="2"/>
      <c r="U6154" s="2"/>
      <c r="V6154" s="2"/>
      <c r="W6154" s="2"/>
      <c r="X6154" s="55"/>
      <c r="Y6154" s="62"/>
      <c r="Z6154" s="62"/>
      <c r="AA6154" s="62"/>
      <c r="AB6154" s="62"/>
      <c r="AC6154" s="68"/>
      <c r="AD6154" s="2"/>
      <c r="AE6154" s="2"/>
      <c r="AF6154" s="2"/>
      <c r="AG6154" s="2"/>
      <c r="AH6154" s="55"/>
      <c r="AI6154" s="72"/>
      <c r="AJ6154" s="72"/>
      <c r="AK6154" s="72"/>
      <c r="AL6154" s="72"/>
      <c r="AM6154" s="80"/>
      <c r="AN6154" s="2"/>
      <c r="AO6154" s="2"/>
      <c r="AP6154" s="2"/>
      <c r="AQ6154" s="2"/>
      <c r="AR6154" s="55"/>
      <c r="AS6154" s="85"/>
      <c r="AT6154" s="85"/>
      <c r="AU6154" s="85"/>
      <c r="AV6154" s="85"/>
      <c r="AW6154" s="100"/>
      <c r="AX6154" s="2"/>
      <c r="AY6154" s="2"/>
      <c r="AZ6154" s="2"/>
      <c r="BA6154" s="2"/>
      <c r="BB6154" s="55"/>
      <c r="BC6154" s="105"/>
      <c r="BD6154" s="105"/>
      <c r="BE6154" s="105"/>
      <c r="BF6154" s="105"/>
      <c r="BG6154" s="109"/>
      <c r="BH6154" s="2"/>
      <c r="BI6154" s="2"/>
      <c r="BJ6154" s="2"/>
      <c r="BK6154" s="2"/>
      <c r="BL6154" s="55"/>
      <c r="BM6154" s="48"/>
      <c r="BN6154" s="48"/>
      <c r="BO6154" s="48"/>
      <c r="BP6154" s="48"/>
      <c r="BQ6154" s="117"/>
      <c r="BR6154" s="2"/>
      <c r="BS6154" s="2"/>
      <c r="BT6154" s="2"/>
      <c r="BU6154" s="2"/>
      <c r="BV6154" s="55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18" t="s">
        <v>5</v>
      </c>
      <c r="H6155" s="3">
        <v>2024</v>
      </c>
      <c r="I6155" s="20" t="s">
        <v>282</v>
      </c>
      <c r="J6155" s="2" t="s">
        <v>272</v>
      </c>
      <c r="K6155" s="2" t="s">
        <v>321</v>
      </c>
      <c r="L6155" s="163">
        <f t="shared" si="207"/>
        <v>0</v>
      </c>
      <c r="M6155" s="163">
        <f t="shared" si="208"/>
        <v>0</v>
      </c>
      <c r="N6155" s="181"/>
      <c r="O6155" s="33"/>
      <c r="P6155" s="33"/>
      <c r="Q6155" s="33"/>
      <c r="R6155" s="33"/>
      <c r="S6155" s="42"/>
      <c r="T6155" s="2"/>
      <c r="U6155" s="2"/>
      <c r="V6155" s="2"/>
      <c r="W6155" s="2"/>
      <c r="X6155" s="55"/>
      <c r="Y6155" s="62"/>
      <c r="Z6155" s="62"/>
      <c r="AA6155" s="62"/>
      <c r="AB6155" s="62"/>
      <c r="AC6155" s="68"/>
      <c r="AD6155" s="2"/>
      <c r="AE6155" s="2"/>
      <c r="AF6155" s="2"/>
      <c r="AG6155" s="2"/>
      <c r="AH6155" s="55"/>
      <c r="AI6155" s="72"/>
      <c r="AJ6155" s="72"/>
      <c r="AK6155" s="72"/>
      <c r="AL6155" s="72"/>
      <c r="AM6155" s="80"/>
      <c r="AN6155" s="2"/>
      <c r="AO6155" s="2"/>
      <c r="AP6155" s="2"/>
      <c r="AQ6155" s="2"/>
      <c r="AR6155" s="55"/>
      <c r="AS6155" s="85"/>
      <c r="AT6155" s="85"/>
      <c r="AU6155" s="85"/>
      <c r="AV6155" s="85"/>
      <c r="AW6155" s="100"/>
      <c r="AX6155" s="2"/>
      <c r="AY6155" s="2"/>
      <c r="AZ6155" s="2"/>
      <c r="BA6155" s="2"/>
      <c r="BB6155" s="55"/>
      <c r="BC6155" s="105"/>
      <c r="BD6155" s="105"/>
      <c r="BE6155" s="105"/>
      <c r="BF6155" s="105"/>
      <c r="BG6155" s="109"/>
      <c r="BH6155" s="2"/>
      <c r="BI6155" s="2"/>
      <c r="BJ6155" s="2"/>
      <c r="BK6155" s="2"/>
      <c r="BL6155" s="55"/>
      <c r="BM6155" s="48"/>
      <c r="BN6155" s="48"/>
      <c r="BO6155" s="48"/>
      <c r="BP6155" s="48"/>
      <c r="BQ6155" s="117"/>
      <c r="BR6155" s="2"/>
      <c r="BS6155" s="2"/>
      <c r="BT6155" s="2"/>
      <c r="BU6155" s="2"/>
      <c r="BV6155" s="55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18" t="s">
        <v>5</v>
      </c>
      <c r="H6156" s="3">
        <v>2024</v>
      </c>
      <c r="I6156" s="20" t="s">
        <v>282</v>
      </c>
      <c r="J6156" s="2" t="s">
        <v>273</v>
      </c>
      <c r="K6156" s="2" t="s">
        <v>321</v>
      </c>
      <c r="L6156" s="163">
        <f t="shared" si="207"/>
        <v>0</v>
      </c>
      <c r="M6156" s="163">
        <f t="shared" si="208"/>
        <v>0</v>
      </c>
      <c r="N6156" s="181"/>
      <c r="O6156" s="33"/>
      <c r="P6156" s="33"/>
      <c r="Q6156" s="33"/>
      <c r="R6156" s="33"/>
      <c r="S6156" s="42"/>
      <c r="T6156" s="2"/>
      <c r="U6156" s="2"/>
      <c r="V6156" s="2"/>
      <c r="W6156" s="2"/>
      <c r="X6156" s="55"/>
      <c r="Y6156" s="62"/>
      <c r="Z6156" s="62"/>
      <c r="AA6156" s="62"/>
      <c r="AB6156" s="62"/>
      <c r="AC6156" s="68"/>
      <c r="AD6156" s="2"/>
      <c r="AE6156" s="2"/>
      <c r="AF6156" s="2"/>
      <c r="AG6156" s="2"/>
      <c r="AH6156" s="55"/>
      <c r="AI6156" s="72"/>
      <c r="AJ6156" s="72"/>
      <c r="AK6156" s="72"/>
      <c r="AL6156" s="72"/>
      <c r="AM6156" s="80"/>
      <c r="AN6156" s="2"/>
      <c r="AO6156" s="2"/>
      <c r="AP6156" s="2"/>
      <c r="AQ6156" s="2"/>
      <c r="AR6156" s="55"/>
      <c r="AS6156" s="85"/>
      <c r="AT6156" s="85"/>
      <c r="AU6156" s="85"/>
      <c r="AV6156" s="85"/>
      <c r="AW6156" s="100"/>
      <c r="AX6156" s="2"/>
      <c r="AY6156" s="2"/>
      <c r="AZ6156" s="2"/>
      <c r="BA6156" s="2"/>
      <c r="BB6156" s="55"/>
      <c r="BC6156" s="105"/>
      <c r="BD6156" s="105"/>
      <c r="BE6156" s="105"/>
      <c r="BF6156" s="105"/>
      <c r="BG6156" s="109"/>
      <c r="BH6156" s="2"/>
      <c r="BI6156" s="2"/>
      <c r="BJ6156" s="2"/>
      <c r="BK6156" s="2"/>
      <c r="BL6156" s="55"/>
      <c r="BM6156" s="48"/>
      <c r="BN6156" s="48"/>
      <c r="BO6156" s="48"/>
      <c r="BP6156" s="48"/>
      <c r="BQ6156" s="117"/>
      <c r="BR6156" s="2"/>
      <c r="BS6156" s="2"/>
      <c r="BT6156" s="2"/>
      <c r="BU6156" s="2"/>
      <c r="BV6156" s="55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18" t="s">
        <v>5</v>
      </c>
      <c r="H6157" s="3">
        <v>2024</v>
      </c>
      <c r="I6157" s="20" t="s">
        <v>282</v>
      </c>
      <c r="J6157" s="2" t="s">
        <v>274</v>
      </c>
      <c r="K6157" s="2" t="s">
        <v>321</v>
      </c>
      <c r="L6157" s="165">
        <f t="shared" si="207"/>
        <v>8.5000000000000006E-3</v>
      </c>
      <c r="M6157" s="163">
        <f t="shared" si="208"/>
        <v>6.9789999999999992</v>
      </c>
      <c r="N6157" s="181"/>
      <c r="O6157" s="33"/>
      <c r="P6157" s="33"/>
      <c r="Q6157" s="33"/>
      <c r="R6157" s="33"/>
      <c r="S6157" s="42"/>
      <c r="T6157" s="2"/>
      <c r="U6157" s="2"/>
      <c r="V6157" s="2">
        <v>24</v>
      </c>
      <c r="W6157" s="2">
        <v>1E-3</v>
      </c>
      <c r="X6157" s="55">
        <v>1.726</v>
      </c>
      <c r="Y6157" s="62"/>
      <c r="Z6157" s="62"/>
      <c r="AA6157" s="62">
        <v>29</v>
      </c>
      <c r="AB6157" s="62">
        <v>5.0000000000000001E-3</v>
      </c>
      <c r="AC6157" s="68">
        <v>1.494</v>
      </c>
      <c r="AD6157" s="2"/>
      <c r="AE6157" s="2"/>
      <c r="AF6157" s="2">
        <v>48</v>
      </c>
      <c r="AG6157" s="2">
        <v>1.5E-3</v>
      </c>
      <c r="AH6157" s="55">
        <v>2.2490000000000001</v>
      </c>
      <c r="AI6157" s="72"/>
      <c r="AJ6157" s="72"/>
      <c r="AK6157" s="72"/>
      <c r="AL6157" s="72"/>
      <c r="AM6157" s="80"/>
      <c r="AN6157" s="2"/>
      <c r="AO6157" s="2"/>
      <c r="AP6157" s="2"/>
      <c r="AQ6157" s="2"/>
      <c r="AR6157" s="55"/>
      <c r="AS6157" s="85"/>
      <c r="AT6157" s="85"/>
      <c r="AU6157" s="85"/>
      <c r="AV6157" s="85"/>
      <c r="AW6157" s="100"/>
      <c r="AX6157" s="2"/>
      <c r="AY6157" s="2"/>
      <c r="AZ6157" s="2"/>
      <c r="BA6157" s="2"/>
      <c r="BB6157" s="55"/>
      <c r="BC6157" s="105" t="s">
        <v>891</v>
      </c>
      <c r="BD6157" s="105"/>
      <c r="BE6157" s="105"/>
      <c r="BF6157" s="105">
        <v>1E-3</v>
      </c>
      <c r="BG6157" s="109">
        <v>1.51</v>
      </c>
      <c r="BH6157" s="2"/>
      <c r="BI6157" s="2"/>
      <c r="BJ6157" s="2"/>
      <c r="BK6157" s="2"/>
      <c r="BL6157" s="55"/>
      <c r="BM6157" s="48"/>
      <c r="BN6157" s="48"/>
      <c r="BO6157" s="48"/>
      <c r="BP6157" s="48"/>
      <c r="BQ6157" s="117"/>
      <c r="BR6157" s="2"/>
      <c r="BS6157" s="2"/>
      <c r="BT6157" s="2"/>
      <c r="BU6157" s="2"/>
      <c r="BV6157" s="55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18" t="s">
        <v>5</v>
      </c>
      <c r="H6158" s="3">
        <v>2024</v>
      </c>
      <c r="I6158" s="20" t="s">
        <v>282</v>
      </c>
      <c r="J6158" s="2" t="s">
        <v>275</v>
      </c>
      <c r="K6158" s="2" t="s">
        <v>321</v>
      </c>
      <c r="L6158" s="163">
        <f t="shared" si="207"/>
        <v>0</v>
      </c>
      <c r="M6158" s="163">
        <f t="shared" si="208"/>
        <v>0</v>
      </c>
      <c r="N6158" s="181"/>
      <c r="O6158" s="33"/>
      <c r="P6158" s="33"/>
      <c r="Q6158" s="33"/>
      <c r="R6158" s="33"/>
      <c r="S6158" s="42"/>
      <c r="T6158" s="2"/>
      <c r="U6158" s="2"/>
      <c r="V6158" s="2"/>
      <c r="W6158" s="2"/>
      <c r="X6158" s="55"/>
      <c r="Y6158" s="62"/>
      <c r="Z6158" s="62"/>
      <c r="AA6158" s="62"/>
      <c r="AB6158" s="62"/>
      <c r="AC6158" s="68"/>
      <c r="AD6158" s="2"/>
      <c r="AE6158" s="2"/>
      <c r="AF6158" s="2"/>
      <c r="AG6158" s="2"/>
      <c r="AH6158" s="55"/>
      <c r="AI6158" s="72"/>
      <c r="AJ6158" s="72"/>
      <c r="AK6158" s="72"/>
      <c r="AL6158" s="72"/>
      <c r="AM6158" s="80"/>
      <c r="AN6158" s="2"/>
      <c r="AO6158" s="2"/>
      <c r="AP6158" s="2"/>
      <c r="AQ6158" s="2"/>
      <c r="AR6158" s="55"/>
      <c r="AS6158" s="85"/>
      <c r="AT6158" s="85"/>
      <c r="AU6158" s="85"/>
      <c r="AV6158" s="85"/>
      <c r="AW6158" s="100"/>
      <c r="AX6158" s="2"/>
      <c r="AY6158" s="2"/>
      <c r="AZ6158" s="2"/>
      <c r="BA6158" s="2"/>
      <c r="BB6158" s="55"/>
      <c r="BC6158" s="105"/>
      <c r="BD6158" s="105"/>
      <c r="BE6158" s="105"/>
      <c r="BF6158" s="105"/>
      <c r="BG6158" s="109"/>
      <c r="BH6158" s="2"/>
      <c r="BI6158" s="2"/>
      <c r="BJ6158" s="2"/>
      <c r="BK6158" s="2"/>
      <c r="BL6158" s="55"/>
      <c r="BM6158" s="48"/>
      <c r="BN6158" s="48"/>
      <c r="BO6158" s="48"/>
      <c r="BP6158" s="48"/>
      <c r="BQ6158" s="117"/>
      <c r="BR6158" s="2"/>
      <c r="BS6158" s="2"/>
      <c r="BT6158" s="2"/>
      <c r="BU6158" s="2"/>
      <c r="BV6158" s="55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18" t="s">
        <v>5</v>
      </c>
      <c r="H6159" s="3">
        <v>2024</v>
      </c>
      <c r="I6159" s="20" t="s">
        <v>282</v>
      </c>
      <c r="J6159" s="2" t="s">
        <v>276</v>
      </c>
      <c r="K6159" s="2" t="s">
        <v>320</v>
      </c>
      <c r="L6159" s="163">
        <f t="shared" si="207"/>
        <v>6</v>
      </c>
      <c r="M6159" s="163">
        <f t="shared" si="208"/>
        <v>78.602000000000004</v>
      </c>
      <c r="N6159" s="181"/>
      <c r="O6159" s="33"/>
      <c r="P6159" s="33"/>
      <c r="Q6159" s="33"/>
      <c r="R6159" s="33"/>
      <c r="S6159" s="42"/>
      <c r="T6159" s="2"/>
      <c r="U6159" s="2"/>
      <c r="V6159" s="2">
        <v>24</v>
      </c>
      <c r="W6159" s="2">
        <v>1</v>
      </c>
      <c r="X6159" s="55">
        <v>12.679</v>
      </c>
      <c r="Y6159" s="62"/>
      <c r="Z6159" s="62"/>
      <c r="AA6159" s="62"/>
      <c r="AB6159" s="62"/>
      <c r="AC6159" s="68"/>
      <c r="AD6159" s="2"/>
      <c r="AE6159" s="2"/>
      <c r="AF6159" s="2">
        <v>48</v>
      </c>
      <c r="AG6159" s="2">
        <v>1</v>
      </c>
      <c r="AH6159" s="55">
        <v>12.824</v>
      </c>
      <c r="AI6159" s="72"/>
      <c r="AJ6159" s="72"/>
      <c r="AK6159" s="72" t="s">
        <v>558</v>
      </c>
      <c r="AL6159" s="72">
        <v>2</v>
      </c>
      <c r="AM6159" s="80">
        <v>26.667999999999999</v>
      </c>
      <c r="AN6159" s="2"/>
      <c r="AO6159" s="2"/>
      <c r="AP6159" s="2" t="s">
        <v>659</v>
      </c>
      <c r="AQ6159" s="2">
        <v>1</v>
      </c>
      <c r="AR6159" s="55">
        <v>13.019</v>
      </c>
      <c r="AS6159" s="85"/>
      <c r="AT6159" s="85"/>
      <c r="AU6159" s="85"/>
      <c r="AV6159" s="85"/>
      <c r="AW6159" s="100"/>
      <c r="AX6159" s="2"/>
      <c r="AY6159" s="2"/>
      <c r="AZ6159" s="2">
        <v>74</v>
      </c>
      <c r="BA6159" s="2">
        <v>1</v>
      </c>
      <c r="BB6159" s="55">
        <v>13.412000000000001</v>
      </c>
      <c r="BC6159" s="105"/>
      <c r="BD6159" s="105"/>
      <c r="BE6159" s="105"/>
      <c r="BF6159" s="105"/>
      <c r="BG6159" s="109"/>
      <c r="BH6159" s="2"/>
      <c r="BI6159" s="2"/>
      <c r="BJ6159" s="2"/>
      <c r="BK6159" s="2"/>
      <c r="BL6159" s="55"/>
      <c r="BM6159" s="48"/>
      <c r="BN6159" s="48"/>
      <c r="BO6159" s="48"/>
      <c r="BP6159" s="48"/>
      <c r="BQ6159" s="117"/>
      <c r="BR6159" s="2"/>
      <c r="BS6159" s="2"/>
      <c r="BT6159" s="2"/>
      <c r="BU6159" s="2"/>
      <c r="BV6159" s="55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18" t="s">
        <v>5</v>
      </c>
      <c r="H6160" s="3">
        <v>2024</v>
      </c>
      <c r="I6160" s="20" t="s">
        <v>282</v>
      </c>
      <c r="J6160" s="2" t="s">
        <v>277</v>
      </c>
      <c r="K6160" s="2" t="s">
        <v>320</v>
      </c>
      <c r="L6160" s="163">
        <f t="shared" si="207"/>
        <v>7</v>
      </c>
      <c r="M6160" s="163">
        <f t="shared" si="208"/>
        <v>22.495999999999999</v>
      </c>
      <c r="N6160" s="181"/>
      <c r="O6160" s="33"/>
      <c r="P6160" s="33"/>
      <c r="Q6160" s="33"/>
      <c r="R6160" s="33"/>
      <c r="S6160" s="42"/>
      <c r="T6160" s="2"/>
      <c r="U6160" s="2"/>
      <c r="V6160" s="2"/>
      <c r="W6160" s="2"/>
      <c r="X6160" s="55"/>
      <c r="Y6160" s="62"/>
      <c r="Z6160" s="62"/>
      <c r="AA6160" s="62"/>
      <c r="AB6160" s="62"/>
      <c r="AC6160" s="68"/>
      <c r="AD6160" s="2"/>
      <c r="AE6160" s="2"/>
      <c r="AF6160" s="2"/>
      <c r="AG6160" s="2"/>
      <c r="AH6160" s="55"/>
      <c r="AI6160" s="72"/>
      <c r="AJ6160" s="72"/>
      <c r="AK6160" s="72"/>
      <c r="AL6160" s="72"/>
      <c r="AM6160" s="80"/>
      <c r="AN6160" s="2"/>
      <c r="AO6160" s="2"/>
      <c r="AP6160" s="2"/>
      <c r="AQ6160" s="2"/>
      <c r="AR6160" s="55"/>
      <c r="AS6160" s="85" t="s">
        <v>712</v>
      </c>
      <c r="AT6160" s="85"/>
      <c r="AU6160" s="85"/>
      <c r="AV6160" s="85">
        <v>4</v>
      </c>
      <c r="AW6160" s="100">
        <v>5.306</v>
      </c>
      <c r="AX6160" s="2" t="s">
        <v>605</v>
      </c>
      <c r="AY6160" s="2"/>
      <c r="AZ6160" s="2"/>
      <c r="BA6160" s="2">
        <v>1</v>
      </c>
      <c r="BB6160" s="55">
        <v>14.249000000000001</v>
      </c>
      <c r="BC6160" s="105" t="s">
        <v>370</v>
      </c>
      <c r="BD6160" s="105"/>
      <c r="BE6160" s="105"/>
      <c r="BF6160" s="105">
        <v>2</v>
      </c>
      <c r="BG6160" s="109">
        <v>2.9409999999999998</v>
      </c>
      <c r="BH6160" s="2"/>
      <c r="BI6160" s="2"/>
      <c r="BJ6160" s="2"/>
      <c r="BK6160" s="2"/>
      <c r="BL6160" s="55"/>
      <c r="BM6160" s="48"/>
      <c r="BN6160" s="48"/>
      <c r="BO6160" s="48"/>
      <c r="BP6160" s="48"/>
      <c r="BQ6160" s="117"/>
      <c r="BR6160" s="2"/>
      <c r="BS6160" s="2"/>
      <c r="BT6160" s="2"/>
      <c r="BU6160" s="2"/>
      <c r="BV6160" s="55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18" t="s">
        <v>5</v>
      </c>
      <c r="H6161" s="3">
        <v>2024</v>
      </c>
      <c r="I6161" s="20" t="s">
        <v>283</v>
      </c>
      <c r="J6161" s="2" t="s">
        <v>298</v>
      </c>
      <c r="K6161" s="2" t="s">
        <v>321</v>
      </c>
      <c r="L6161" s="163">
        <f t="shared" si="207"/>
        <v>0</v>
      </c>
      <c r="M6161" s="163">
        <f t="shared" si="208"/>
        <v>0</v>
      </c>
      <c r="N6161" s="181"/>
      <c r="O6161" s="33"/>
      <c r="P6161" s="33"/>
      <c r="Q6161" s="33"/>
      <c r="R6161" s="33"/>
      <c r="S6161" s="42"/>
      <c r="T6161" s="2"/>
      <c r="U6161" s="2"/>
      <c r="V6161" s="2"/>
      <c r="W6161" s="2"/>
      <c r="X6161" s="55"/>
      <c r="Y6161" s="62"/>
      <c r="Z6161" s="62"/>
      <c r="AA6161" s="62"/>
      <c r="AB6161" s="62"/>
      <c r="AC6161" s="68"/>
      <c r="AD6161" s="2"/>
      <c r="AE6161" s="2"/>
      <c r="AF6161" s="2"/>
      <c r="AG6161" s="2"/>
      <c r="AH6161" s="55"/>
      <c r="AI6161" s="72"/>
      <c r="AJ6161" s="72"/>
      <c r="AK6161" s="72"/>
      <c r="AL6161" s="72"/>
      <c r="AM6161" s="80"/>
      <c r="AN6161" s="2"/>
      <c r="AO6161" s="2"/>
      <c r="AP6161" s="2"/>
      <c r="AQ6161" s="2"/>
      <c r="AR6161" s="55"/>
      <c r="AS6161" s="85"/>
      <c r="AT6161" s="85"/>
      <c r="AU6161" s="85"/>
      <c r="AV6161" s="85"/>
      <c r="AW6161" s="100"/>
      <c r="AX6161" s="2"/>
      <c r="AY6161" s="2"/>
      <c r="AZ6161" s="2"/>
      <c r="BA6161" s="2"/>
      <c r="BB6161" s="55"/>
      <c r="BC6161" s="105"/>
      <c r="BD6161" s="105"/>
      <c r="BE6161" s="105"/>
      <c r="BF6161" s="105"/>
      <c r="BG6161" s="109"/>
      <c r="BH6161" s="2"/>
      <c r="BI6161" s="2"/>
      <c r="BJ6161" s="2"/>
      <c r="BK6161" s="2"/>
      <c r="BL6161" s="55"/>
      <c r="BM6161" s="48"/>
      <c r="BN6161" s="48"/>
      <c r="BO6161" s="48"/>
      <c r="BP6161" s="48"/>
      <c r="BQ6161" s="117"/>
      <c r="BR6161" s="2"/>
      <c r="BS6161" s="2"/>
      <c r="BT6161" s="2"/>
      <c r="BU6161" s="2"/>
      <c r="BV6161" s="55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18" t="s">
        <v>5</v>
      </c>
      <c r="H6162" s="3">
        <v>2024</v>
      </c>
      <c r="I6162" s="20" t="s">
        <v>283</v>
      </c>
      <c r="J6162" s="2" t="s">
        <v>278</v>
      </c>
      <c r="K6162" s="2" t="s">
        <v>320</v>
      </c>
      <c r="L6162" s="163">
        <f t="shared" si="207"/>
        <v>4</v>
      </c>
      <c r="M6162" s="163">
        <f t="shared" si="208"/>
        <v>8.8960000000000008</v>
      </c>
      <c r="N6162" s="181"/>
      <c r="O6162" s="33"/>
      <c r="P6162" s="33"/>
      <c r="Q6162" s="33"/>
      <c r="R6162" s="33"/>
      <c r="S6162" s="42"/>
      <c r="T6162" s="2">
        <v>10</v>
      </c>
      <c r="U6162" s="2"/>
      <c r="V6162" s="2"/>
      <c r="W6162" s="2">
        <v>1</v>
      </c>
      <c r="X6162" s="55">
        <v>1.9370000000000001</v>
      </c>
      <c r="Y6162" s="62"/>
      <c r="Z6162" s="62"/>
      <c r="AA6162" s="62"/>
      <c r="AB6162" s="62"/>
      <c r="AC6162" s="68"/>
      <c r="AD6162" s="2"/>
      <c r="AE6162" s="2"/>
      <c r="AF6162" s="2"/>
      <c r="AG6162" s="2"/>
      <c r="AH6162" s="55"/>
      <c r="AI6162" s="72"/>
      <c r="AJ6162" s="72"/>
      <c r="AK6162" s="72"/>
      <c r="AL6162" s="72"/>
      <c r="AM6162" s="80"/>
      <c r="AN6162" s="2"/>
      <c r="AO6162" s="2"/>
      <c r="AP6162" s="2"/>
      <c r="AQ6162" s="2"/>
      <c r="AR6162" s="55"/>
      <c r="AS6162" s="85"/>
      <c r="AT6162" s="85"/>
      <c r="AU6162" s="85"/>
      <c r="AV6162" s="85"/>
      <c r="AW6162" s="100"/>
      <c r="AX6162" s="2"/>
      <c r="AY6162" s="2"/>
      <c r="AZ6162" s="2"/>
      <c r="BA6162" s="2"/>
      <c r="BB6162" s="55"/>
      <c r="BC6162" s="105" t="s">
        <v>924</v>
      </c>
      <c r="BD6162" s="105"/>
      <c r="BE6162" s="105"/>
      <c r="BF6162" s="105">
        <v>2</v>
      </c>
      <c r="BG6162" s="109">
        <v>3.0489999999999999</v>
      </c>
      <c r="BH6162" s="2"/>
      <c r="BI6162" s="2"/>
      <c r="BJ6162" s="2"/>
      <c r="BK6162" s="2"/>
      <c r="BL6162" s="55"/>
      <c r="BM6162" s="48" t="s">
        <v>302</v>
      </c>
      <c r="BN6162" s="48"/>
      <c r="BO6162" s="48"/>
      <c r="BP6162" s="48">
        <v>1</v>
      </c>
      <c r="BQ6162" s="117">
        <v>3.91</v>
      </c>
      <c r="BR6162" s="2"/>
      <c r="BS6162" s="2"/>
      <c r="BT6162" s="2"/>
      <c r="BU6162" s="2"/>
      <c r="BV6162" s="55"/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18" t="s">
        <v>5</v>
      </c>
      <c r="H6163" s="3">
        <v>2024</v>
      </c>
      <c r="I6163" s="20" t="s">
        <v>283</v>
      </c>
      <c r="J6163" s="2" t="s">
        <v>279</v>
      </c>
      <c r="K6163" s="2" t="s">
        <v>320</v>
      </c>
      <c r="L6163" s="163">
        <f t="shared" si="207"/>
        <v>0</v>
      </c>
      <c r="M6163" s="163">
        <f t="shared" si="208"/>
        <v>0</v>
      </c>
      <c r="N6163" s="181"/>
      <c r="O6163" s="33"/>
      <c r="P6163" s="33"/>
      <c r="Q6163" s="33"/>
      <c r="R6163" s="33"/>
      <c r="S6163" s="42"/>
      <c r="T6163" s="2"/>
      <c r="U6163" s="2"/>
      <c r="V6163" s="2"/>
      <c r="W6163" s="2"/>
      <c r="X6163" s="55"/>
      <c r="Y6163" s="62"/>
      <c r="Z6163" s="62"/>
      <c r="AA6163" s="62"/>
      <c r="AB6163" s="62"/>
      <c r="AC6163" s="68"/>
      <c r="AD6163" s="2"/>
      <c r="AE6163" s="2"/>
      <c r="AF6163" s="2"/>
      <c r="AG6163" s="2"/>
      <c r="AH6163" s="55"/>
      <c r="AI6163" s="72"/>
      <c r="AJ6163" s="72"/>
      <c r="AK6163" s="72"/>
      <c r="AL6163" s="72"/>
      <c r="AM6163" s="80"/>
      <c r="AN6163" s="2"/>
      <c r="AO6163" s="2"/>
      <c r="AP6163" s="2"/>
      <c r="AQ6163" s="2"/>
      <c r="AR6163" s="55"/>
      <c r="AS6163" s="85"/>
      <c r="AT6163" s="85"/>
      <c r="AU6163" s="85"/>
      <c r="AV6163" s="85"/>
      <c r="AW6163" s="100"/>
      <c r="AX6163" s="2"/>
      <c r="AY6163" s="2"/>
      <c r="AZ6163" s="2"/>
      <c r="BA6163" s="2"/>
      <c r="BB6163" s="55"/>
      <c r="BC6163" s="105"/>
      <c r="BD6163" s="105"/>
      <c r="BE6163" s="105"/>
      <c r="BF6163" s="105"/>
      <c r="BG6163" s="109"/>
      <c r="BH6163" s="2"/>
      <c r="BI6163" s="2"/>
      <c r="BJ6163" s="2"/>
      <c r="BK6163" s="2"/>
      <c r="BL6163" s="55"/>
      <c r="BM6163" s="48"/>
      <c r="BN6163" s="48"/>
      <c r="BO6163" s="48"/>
      <c r="BP6163" s="48"/>
      <c r="BQ6163" s="117"/>
      <c r="BR6163" s="2"/>
      <c r="BS6163" s="2"/>
      <c r="BT6163" s="2"/>
      <c r="BU6163" s="2"/>
      <c r="BV6163" s="55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18" t="s">
        <v>5</v>
      </c>
      <c r="H6164" s="3">
        <v>2024</v>
      </c>
      <c r="I6164" s="20" t="s">
        <v>286</v>
      </c>
      <c r="J6164" s="2" t="s">
        <v>280</v>
      </c>
      <c r="K6164" s="2" t="s">
        <v>319</v>
      </c>
      <c r="L6164" s="163">
        <f t="shared" si="207"/>
        <v>0</v>
      </c>
      <c r="M6164" s="163">
        <f t="shared" si="208"/>
        <v>0</v>
      </c>
      <c r="N6164" s="181"/>
      <c r="O6164" s="33"/>
      <c r="P6164" s="33"/>
      <c r="Q6164" s="33"/>
      <c r="R6164" s="33"/>
      <c r="S6164" s="42"/>
      <c r="T6164" s="2"/>
      <c r="U6164" s="2"/>
      <c r="V6164" s="2"/>
      <c r="W6164" s="2"/>
      <c r="X6164" s="55"/>
      <c r="Y6164" s="62"/>
      <c r="Z6164" s="62"/>
      <c r="AA6164" s="62"/>
      <c r="AB6164" s="62"/>
      <c r="AC6164" s="68"/>
      <c r="AD6164" s="2"/>
      <c r="AE6164" s="2"/>
      <c r="AF6164" s="2"/>
      <c r="AG6164" s="2"/>
      <c r="AH6164" s="55"/>
      <c r="AI6164" s="72"/>
      <c r="AJ6164" s="72"/>
      <c r="AK6164" s="72"/>
      <c r="AL6164" s="72"/>
      <c r="AM6164" s="80"/>
      <c r="AN6164" s="2"/>
      <c r="AO6164" s="2"/>
      <c r="AP6164" s="2"/>
      <c r="AQ6164" s="2"/>
      <c r="AR6164" s="55"/>
      <c r="AS6164" s="85"/>
      <c r="AT6164" s="85"/>
      <c r="AU6164" s="85"/>
      <c r="AV6164" s="85"/>
      <c r="AW6164" s="100"/>
      <c r="AX6164" s="2"/>
      <c r="AY6164" s="2"/>
      <c r="AZ6164" s="2"/>
      <c r="BA6164" s="2"/>
      <c r="BB6164" s="55"/>
      <c r="BC6164" s="105"/>
      <c r="BD6164" s="105"/>
      <c r="BE6164" s="105"/>
      <c r="BF6164" s="105"/>
      <c r="BG6164" s="109"/>
      <c r="BH6164" s="2"/>
      <c r="BI6164" s="2"/>
      <c r="BJ6164" s="2"/>
      <c r="BK6164" s="2"/>
      <c r="BL6164" s="55"/>
      <c r="BM6164" s="48"/>
      <c r="BN6164" s="48"/>
      <c r="BO6164" s="48"/>
      <c r="BP6164" s="48"/>
      <c r="BQ6164" s="117"/>
      <c r="BR6164" s="2"/>
      <c r="BS6164" s="2"/>
      <c r="BT6164" s="2"/>
      <c r="BU6164" s="2"/>
      <c r="BV6164" s="55"/>
    </row>
    <row r="6165" spans="1:74" hidden="1" x14ac:dyDescent="0.3">
      <c r="A6165" s="8" t="s">
        <v>224</v>
      </c>
      <c r="B6165" s="8" t="s">
        <v>2</v>
      </c>
      <c r="C6165" s="8" t="s">
        <v>3</v>
      </c>
      <c r="D6165" s="8" t="s">
        <v>220</v>
      </c>
      <c r="E6165" s="9" t="s">
        <v>116</v>
      </c>
      <c r="F6165" s="10">
        <v>1</v>
      </c>
      <c r="G6165" s="18" t="s">
        <v>5</v>
      </c>
      <c r="H6165" s="3">
        <v>2024</v>
      </c>
      <c r="I6165" s="20" t="s">
        <v>286</v>
      </c>
      <c r="J6165" s="2" t="s">
        <v>281</v>
      </c>
      <c r="K6165" s="2" t="s">
        <v>319</v>
      </c>
      <c r="L6165" s="163">
        <f t="shared" si="207"/>
        <v>0</v>
      </c>
      <c r="M6165" s="163">
        <f t="shared" si="208"/>
        <v>97.835999999999999</v>
      </c>
      <c r="N6165" s="181"/>
      <c r="O6165" s="33"/>
      <c r="P6165" s="33"/>
      <c r="Q6165" s="33"/>
      <c r="R6165" s="33"/>
      <c r="S6165" s="42"/>
      <c r="T6165" s="2" t="s">
        <v>426</v>
      </c>
      <c r="U6165" s="2"/>
      <c r="V6165" s="2"/>
      <c r="W6165" s="2"/>
      <c r="X6165" s="55">
        <v>8.1199999999999992</v>
      </c>
      <c r="Y6165" s="62" t="s">
        <v>466</v>
      </c>
      <c r="Z6165" s="62"/>
      <c r="AA6165" s="62"/>
      <c r="AB6165" s="62"/>
      <c r="AC6165" s="68">
        <v>5.5430000000000001</v>
      </c>
      <c r="AD6165" s="2"/>
      <c r="AE6165" s="2"/>
      <c r="AF6165" s="2"/>
      <c r="AG6165" s="2"/>
      <c r="AH6165" s="55"/>
      <c r="AI6165" s="72"/>
      <c r="AJ6165" s="72"/>
      <c r="AK6165" s="72"/>
      <c r="AL6165" s="72"/>
      <c r="AM6165" s="80"/>
      <c r="AN6165" s="2"/>
      <c r="AO6165" s="2"/>
      <c r="AP6165" s="2"/>
      <c r="AQ6165" s="2"/>
      <c r="AR6165" s="55"/>
      <c r="AS6165" s="85"/>
      <c r="AT6165" s="85"/>
      <c r="AU6165" s="85"/>
      <c r="AV6165" s="85"/>
      <c r="AW6165" s="100"/>
      <c r="AX6165" s="2"/>
      <c r="AY6165" s="2"/>
      <c r="AZ6165" s="2"/>
      <c r="BA6165" s="2"/>
      <c r="BB6165" s="55"/>
      <c r="BC6165" s="105" t="s">
        <v>1069</v>
      </c>
      <c r="BD6165" s="105"/>
      <c r="BE6165" s="105"/>
      <c r="BF6165" s="105"/>
      <c r="BG6165" s="109">
        <v>4.5</v>
      </c>
      <c r="BH6165" s="2"/>
      <c r="BI6165" s="2"/>
      <c r="BJ6165" s="2"/>
      <c r="BK6165" s="2"/>
      <c r="BL6165" s="55"/>
      <c r="BM6165" s="48" t="s">
        <v>1176</v>
      </c>
      <c r="BN6165" s="48"/>
      <c r="BO6165" s="48"/>
      <c r="BP6165" s="48"/>
      <c r="BQ6165" s="117">
        <f>11.756+24.943+42.974</f>
        <v>79.673000000000002</v>
      </c>
      <c r="BR6165" s="2"/>
      <c r="BS6165" s="2"/>
      <c r="BT6165" s="2"/>
      <c r="BU6165" s="2"/>
      <c r="BV6165" s="55"/>
    </row>
    <row r="6166" spans="1:74" s="13" customFormat="1" hidden="1" x14ac:dyDescent="0.3">
      <c r="A6166" s="15" t="s">
        <v>224</v>
      </c>
      <c r="B6166" s="15" t="s">
        <v>2</v>
      </c>
      <c r="C6166" s="15" t="s">
        <v>3</v>
      </c>
      <c r="D6166" s="15" t="s">
        <v>220</v>
      </c>
      <c r="E6166" s="16" t="s">
        <v>116</v>
      </c>
      <c r="F6166" s="17">
        <v>1</v>
      </c>
      <c r="G6166" s="19" t="s">
        <v>5</v>
      </c>
      <c r="H6166" s="7">
        <v>2024</v>
      </c>
      <c r="I6166" s="21"/>
      <c r="J6166" s="12" t="s">
        <v>314</v>
      </c>
      <c r="K6166" s="12"/>
      <c r="L6166" s="147"/>
      <c r="M6166" s="147">
        <f>SUM(M6128:M6165)</f>
        <v>214.809</v>
      </c>
      <c r="N6166" s="183"/>
      <c r="O6166" s="12"/>
      <c r="P6166" s="12"/>
      <c r="Q6166" s="12"/>
      <c r="R6166" s="12"/>
      <c r="S6166" s="47">
        <f>SUM(S6128:S6165)</f>
        <v>0</v>
      </c>
      <c r="T6166" s="12"/>
      <c r="U6166" s="12"/>
      <c r="V6166" s="12"/>
      <c r="W6166" s="12"/>
      <c r="X6166" s="47">
        <f>SUM(X6128:X6165)</f>
        <v>24.462000000000003</v>
      </c>
      <c r="Y6166" s="12"/>
      <c r="Z6166" s="12"/>
      <c r="AA6166" s="12"/>
      <c r="AB6166" s="12"/>
      <c r="AC6166" s="47">
        <f>SUM(AC6128:AC6165)</f>
        <v>7.0369999999999999</v>
      </c>
      <c r="AD6166" s="12"/>
      <c r="AE6166" s="12"/>
      <c r="AF6166" s="12"/>
      <c r="AG6166" s="12"/>
      <c r="AH6166" s="47">
        <f>SUM(AH6128:AH6165)</f>
        <v>15.073</v>
      </c>
      <c r="AI6166" s="12"/>
      <c r="AJ6166" s="12"/>
      <c r="AK6166" s="12"/>
      <c r="AL6166" s="12"/>
      <c r="AM6166" s="47">
        <f>SUM(AM6128:AM6165)</f>
        <v>26.667999999999999</v>
      </c>
      <c r="AN6166" s="12"/>
      <c r="AO6166" s="12"/>
      <c r="AP6166" s="12"/>
      <c r="AQ6166" s="12"/>
      <c r="AR6166" s="47">
        <f>SUM(AR6128:AR6165)</f>
        <v>13.019</v>
      </c>
      <c r="AS6166" s="12"/>
      <c r="AT6166" s="12"/>
      <c r="AU6166" s="12"/>
      <c r="AV6166" s="12"/>
      <c r="AW6166" s="47">
        <f>SUM(AW6128:AW6165)</f>
        <v>5.306</v>
      </c>
      <c r="AX6166" s="12"/>
      <c r="AY6166" s="12"/>
      <c r="AZ6166" s="12"/>
      <c r="BA6166" s="12"/>
      <c r="BB6166" s="47">
        <f>SUM(BB6128:BB6165)</f>
        <v>27.661000000000001</v>
      </c>
      <c r="BC6166" s="12"/>
      <c r="BD6166" s="12"/>
      <c r="BE6166" s="12"/>
      <c r="BF6166" s="12"/>
      <c r="BG6166" s="47">
        <f>SUM(BG6128:BG6165)</f>
        <v>12</v>
      </c>
      <c r="BH6166" s="12"/>
      <c r="BI6166" s="12"/>
      <c r="BJ6166" s="12"/>
      <c r="BK6166" s="12"/>
      <c r="BL6166" s="47">
        <f>SUM(BL6128:BL6165)</f>
        <v>0</v>
      </c>
      <c r="BM6166" s="12"/>
      <c r="BN6166" s="12"/>
      <c r="BO6166" s="12"/>
      <c r="BP6166" s="12"/>
      <c r="BQ6166" s="47">
        <f>SUM(BQ6128:BQ6165)</f>
        <v>83.582999999999998</v>
      </c>
      <c r="BR6166" s="12"/>
      <c r="BS6166" s="12"/>
      <c r="BT6166" s="12"/>
      <c r="BU6166" s="12"/>
      <c r="BV6166" s="47">
        <f>SUM(BV6128:BV6165)</f>
        <v>0</v>
      </c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18" t="s">
        <v>5</v>
      </c>
      <c r="H6167" s="3">
        <v>2024</v>
      </c>
      <c r="I6167" s="20" t="s">
        <v>287</v>
      </c>
      <c r="J6167" s="2" t="s">
        <v>267</v>
      </c>
      <c r="K6167" s="2" t="s">
        <v>318</v>
      </c>
      <c r="L6167" s="163">
        <f t="shared" si="207"/>
        <v>0</v>
      </c>
      <c r="M6167" s="163">
        <f t="shared" si="208"/>
        <v>0</v>
      </c>
      <c r="N6167" s="181"/>
      <c r="O6167" s="33"/>
      <c r="P6167" s="33"/>
      <c r="Q6167" s="33"/>
      <c r="R6167" s="33"/>
      <c r="S6167" s="42"/>
      <c r="T6167" s="2"/>
      <c r="U6167" s="2"/>
      <c r="V6167" s="2"/>
      <c r="W6167" s="2"/>
      <c r="X6167" s="55"/>
      <c r="Y6167" s="62"/>
      <c r="Z6167" s="62"/>
      <c r="AA6167" s="62"/>
      <c r="AB6167" s="62"/>
      <c r="AC6167" s="68"/>
      <c r="AD6167" s="2"/>
      <c r="AE6167" s="2"/>
      <c r="AF6167" s="2"/>
      <c r="AG6167" s="2"/>
      <c r="AH6167" s="55"/>
      <c r="AI6167" s="72"/>
      <c r="AJ6167" s="72"/>
      <c r="AK6167" s="72"/>
      <c r="AL6167" s="72"/>
      <c r="AM6167" s="80"/>
      <c r="AN6167" s="2"/>
      <c r="AO6167" s="2"/>
      <c r="AP6167" s="2"/>
      <c r="AQ6167" s="2"/>
      <c r="AR6167" s="55"/>
      <c r="AS6167" s="85"/>
      <c r="AT6167" s="85"/>
      <c r="AU6167" s="85"/>
      <c r="AV6167" s="85"/>
      <c r="AW6167" s="100"/>
      <c r="AX6167" s="2"/>
      <c r="AY6167" s="2"/>
      <c r="AZ6167" s="2"/>
      <c r="BA6167" s="2"/>
      <c r="BB6167" s="55"/>
      <c r="BC6167" s="105"/>
      <c r="BD6167" s="105"/>
      <c r="BE6167" s="105"/>
      <c r="BF6167" s="105"/>
      <c r="BG6167" s="109"/>
      <c r="BH6167" s="2"/>
      <c r="BI6167" s="2"/>
      <c r="BJ6167" s="2"/>
      <c r="BK6167" s="2"/>
      <c r="BL6167" s="55"/>
      <c r="BM6167" s="48"/>
      <c r="BN6167" s="48"/>
      <c r="BO6167" s="48"/>
      <c r="BP6167" s="48"/>
      <c r="BQ6167" s="117"/>
      <c r="BR6167" s="2"/>
      <c r="BS6167" s="2"/>
      <c r="BT6167" s="2"/>
      <c r="BU6167" s="2"/>
      <c r="BV6167" s="55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18" t="s">
        <v>5</v>
      </c>
      <c r="H6168" s="3">
        <v>2024</v>
      </c>
      <c r="I6168" s="20" t="s">
        <v>287</v>
      </c>
      <c r="J6168" s="2" t="s">
        <v>291</v>
      </c>
      <c r="K6168" s="2" t="s">
        <v>319</v>
      </c>
      <c r="L6168" s="163">
        <f t="shared" si="207"/>
        <v>0</v>
      </c>
      <c r="M6168" s="163">
        <f t="shared" si="208"/>
        <v>0</v>
      </c>
      <c r="N6168" s="181"/>
      <c r="O6168" s="33"/>
      <c r="P6168" s="33"/>
      <c r="Q6168" s="33"/>
      <c r="R6168" s="33"/>
      <c r="S6168" s="42"/>
      <c r="T6168" s="2"/>
      <c r="U6168" s="2"/>
      <c r="V6168" s="2"/>
      <c r="W6168" s="2"/>
      <c r="X6168" s="55"/>
      <c r="Y6168" s="62"/>
      <c r="Z6168" s="62"/>
      <c r="AA6168" s="62"/>
      <c r="AB6168" s="62"/>
      <c r="AC6168" s="68"/>
      <c r="AD6168" s="2"/>
      <c r="AE6168" s="2"/>
      <c r="AF6168" s="2"/>
      <c r="AG6168" s="2"/>
      <c r="AH6168" s="55"/>
      <c r="AI6168" s="72"/>
      <c r="AJ6168" s="72"/>
      <c r="AK6168" s="72"/>
      <c r="AL6168" s="72"/>
      <c r="AM6168" s="80"/>
      <c r="AN6168" s="2"/>
      <c r="AO6168" s="2"/>
      <c r="AP6168" s="2"/>
      <c r="AQ6168" s="2"/>
      <c r="AR6168" s="55"/>
      <c r="AS6168" s="85"/>
      <c r="AT6168" s="85"/>
      <c r="AU6168" s="85"/>
      <c r="AV6168" s="85"/>
      <c r="AW6168" s="100"/>
      <c r="AX6168" s="2"/>
      <c r="AY6168" s="2"/>
      <c r="AZ6168" s="2"/>
      <c r="BA6168" s="2"/>
      <c r="BB6168" s="55"/>
      <c r="BC6168" s="105"/>
      <c r="BD6168" s="105"/>
      <c r="BE6168" s="105"/>
      <c r="BF6168" s="105"/>
      <c r="BG6168" s="109"/>
      <c r="BH6168" s="2"/>
      <c r="BI6168" s="2"/>
      <c r="BJ6168" s="2"/>
      <c r="BK6168" s="2"/>
      <c r="BL6168" s="55"/>
      <c r="BM6168" s="48"/>
      <c r="BN6168" s="48"/>
      <c r="BO6168" s="48"/>
      <c r="BP6168" s="48"/>
      <c r="BQ6168" s="117"/>
      <c r="BR6168" s="2"/>
      <c r="BS6168" s="2"/>
      <c r="BT6168" s="2"/>
      <c r="BU6168" s="2"/>
      <c r="BV6168" s="55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18" t="s">
        <v>5</v>
      </c>
      <c r="H6169" s="3">
        <v>2024</v>
      </c>
      <c r="I6169" s="20" t="s">
        <v>286</v>
      </c>
      <c r="J6169" s="2" t="s">
        <v>336</v>
      </c>
      <c r="K6169" s="2" t="s">
        <v>319</v>
      </c>
      <c r="L6169" s="163">
        <f t="shared" si="207"/>
        <v>0</v>
      </c>
      <c r="M6169" s="163">
        <f t="shared" si="208"/>
        <v>0</v>
      </c>
      <c r="N6169" s="181"/>
      <c r="O6169" s="33"/>
      <c r="P6169" s="33"/>
      <c r="Q6169" s="33"/>
      <c r="R6169" s="33"/>
      <c r="S6169" s="42"/>
      <c r="T6169" s="2"/>
      <c r="U6169" s="2"/>
      <c r="V6169" s="2"/>
      <c r="W6169" s="2"/>
      <c r="X6169" s="55"/>
      <c r="Y6169" s="62"/>
      <c r="Z6169" s="62"/>
      <c r="AA6169" s="62"/>
      <c r="AB6169" s="62"/>
      <c r="AC6169" s="68"/>
      <c r="AD6169" s="2"/>
      <c r="AE6169" s="2"/>
      <c r="AF6169" s="2"/>
      <c r="AG6169" s="2"/>
      <c r="AH6169" s="55"/>
      <c r="AI6169" s="72"/>
      <c r="AJ6169" s="72"/>
      <c r="AK6169" s="72"/>
      <c r="AL6169" s="72"/>
      <c r="AM6169" s="80"/>
      <c r="AN6169" s="2"/>
      <c r="AO6169" s="2"/>
      <c r="AP6169" s="2"/>
      <c r="AQ6169" s="2"/>
      <c r="AR6169" s="55"/>
      <c r="AS6169" s="85"/>
      <c r="AT6169" s="85"/>
      <c r="AU6169" s="85"/>
      <c r="AV6169" s="85"/>
      <c r="AW6169" s="100"/>
      <c r="AX6169" s="2"/>
      <c r="AY6169" s="2"/>
      <c r="AZ6169" s="2"/>
      <c r="BA6169" s="2"/>
      <c r="BB6169" s="55"/>
      <c r="BC6169" s="105"/>
      <c r="BD6169" s="105"/>
      <c r="BE6169" s="105"/>
      <c r="BF6169" s="105"/>
      <c r="BG6169" s="109"/>
      <c r="BH6169" s="2"/>
      <c r="BI6169" s="2"/>
      <c r="BJ6169" s="2"/>
      <c r="BK6169" s="2"/>
      <c r="BL6169" s="55"/>
      <c r="BM6169" s="48"/>
      <c r="BN6169" s="48"/>
      <c r="BO6169" s="48"/>
      <c r="BP6169" s="48"/>
      <c r="BQ6169" s="117"/>
      <c r="BR6169" s="2"/>
      <c r="BS6169" s="2"/>
      <c r="BT6169" s="2"/>
      <c r="BU6169" s="2"/>
      <c r="BV6169" s="55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18" t="s">
        <v>5</v>
      </c>
      <c r="H6170" s="3">
        <v>2024</v>
      </c>
      <c r="I6170" s="20" t="s">
        <v>286</v>
      </c>
      <c r="J6170" s="8" t="s">
        <v>337</v>
      </c>
      <c r="K6170" s="8" t="s">
        <v>318</v>
      </c>
      <c r="L6170" s="163">
        <f t="shared" si="207"/>
        <v>0</v>
      </c>
      <c r="M6170" s="163">
        <f t="shared" si="208"/>
        <v>0</v>
      </c>
      <c r="N6170" s="181"/>
      <c r="O6170" s="53"/>
      <c r="P6170" s="53"/>
      <c r="Q6170" s="53"/>
      <c r="R6170" s="53"/>
      <c r="S6170" s="54"/>
      <c r="T6170" s="8"/>
      <c r="U6170" s="8"/>
      <c r="V6170" s="8"/>
      <c r="W6170" s="8"/>
      <c r="X6170" s="122"/>
      <c r="Y6170" s="135"/>
      <c r="Z6170" s="135"/>
      <c r="AA6170" s="135"/>
      <c r="AB6170" s="135"/>
      <c r="AC6170" s="136"/>
      <c r="AD6170" s="8"/>
      <c r="AE6170" s="8"/>
      <c r="AF6170" s="8"/>
      <c r="AG6170" s="8"/>
      <c r="AH6170" s="122"/>
      <c r="AI6170" s="137"/>
      <c r="AJ6170" s="137"/>
      <c r="AK6170" s="137"/>
      <c r="AL6170" s="137"/>
      <c r="AM6170" s="138"/>
      <c r="AN6170" s="8"/>
      <c r="AO6170" s="8"/>
      <c r="AP6170" s="8"/>
      <c r="AQ6170" s="8"/>
      <c r="AR6170" s="122"/>
      <c r="AS6170" s="139"/>
      <c r="AT6170" s="139"/>
      <c r="AU6170" s="139"/>
      <c r="AV6170" s="139"/>
      <c r="AW6170" s="140"/>
      <c r="AX6170" s="8"/>
      <c r="AY6170" s="8"/>
      <c r="AZ6170" s="8"/>
      <c r="BA6170" s="8"/>
      <c r="BB6170" s="122"/>
      <c r="BC6170" s="141"/>
      <c r="BD6170" s="141"/>
      <c r="BE6170" s="141"/>
      <c r="BF6170" s="141"/>
      <c r="BG6170" s="142"/>
      <c r="BH6170" s="8"/>
      <c r="BI6170" s="8"/>
      <c r="BJ6170" s="8"/>
      <c r="BK6170" s="8"/>
      <c r="BL6170" s="122"/>
      <c r="BM6170" s="143"/>
      <c r="BN6170" s="143"/>
      <c r="BO6170" s="143"/>
      <c r="BP6170" s="143"/>
      <c r="BQ6170" s="144"/>
      <c r="BR6170" s="8"/>
      <c r="BS6170" s="8"/>
      <c r="BT6170" s="8"/>
      <c r="BU6170" s="8"/>
      <c r="BV6170" s="122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18" t="s">
        <v>5</v>
      </c>
      <c r="H6171" s="3">
        <v>2024</v>
      </c>
      <c r="I6171" s="20" t="s">
        <v>286</v>
      </c>
      <c r="J6171" s="8" t="s">
        <v>338</v>
      </c>
      <c r="K6171" s="8" t="s">
        <v>339</v>
      </c>
      <c r="L6171" s="163">
        <f t="shared" si="207"/>
        <v>0</v>
      </c>
      <c r="M6171" s="163">
        <f t="shared" si="208"/>
        <v>0</v>
      </c>
      <c r="N6171" s="181"/>
      <c r="O6171" s="53"/>
      <c r="P6171" s="53"/>
      <c r="Q6171" s="53"/>
      <c r="R6171" s="53"/>
      <c r="S6171" s="54"/>
      <c r="T6171" s="8"/>
      <c r="U6171" s="8"/>
      <c r="V6171" s="8"/>
      <c r="W6171" s="8"/>
      <c r="X6171" s="122"/>
      <c r="Y6171" s="135"/>
      <c r="Z6171" s="135"/>
      <c r="AA6171" s="135"/>
      <c r="AB6171" s="135"/>
      <c r="AC6171" s="136"/>
      <c r="AD6171" s="8"/>
      <c r="AE6171" s="8"/>
      <c r="AF6171" s="8"/>
      <c r="AG6171" s="8"/>
      <c r="AH6171" s="122"/>
      <c r="AI6171" s="137"/>
      <c r="AJ6171" s="137"/>
      <c r="AK6171" s="137"/>
      <c r="AL6171" s="137"/>
      <c r="AM6171" s="138"/>
      <c r="AN6171" s="8"/>
      <c r="AO6171" s="8"/>
      <c r="AP6171" s="8"/>
      <c r="AQ6171" s="8"/>
      <c r="AR6171" s="122"/>
      <c r="AS6171" s="139"/>
      <c r="AT6171" s="139"/>
      <c r="AU6171" s="139"/>
      <c r="AV6171" s="139"/>
      <c r="AW6171" s="140"/>
      <c r="AX6171" s="8"/>
      <c r="AY6171" s="8"/>
      <c r="AZ6171" s="8"/>
      <c r="BA6171" s="8"/>
      <c r="BB6171" s="122"/>
      <c r="BC6171" s="141"/>
      <c r="BD6171" s="141"/>
      <c r="BE6171" s="141"/>
      <c r="BF6171" s="141"/>
      <c r="BG6171" s="142"/>
      <c r="BH6171" s="8"/>
      <c r="BI6171" s="8"/>
      <c r="BJ6171" s="8"/>
      <c r="BK6171" s="8"/>
      <c r="BL6171" s="122"/>
      <c r="BM6171" s="143"/>
      <c r="BN6171" s="143"/>
      <c r="BO6171" s="143"/>
      <c r="BP6171" s="143"/>
      <c r="BQ6171" s="144"/>
      <c r="BR6171" s="8"/>
      <c r="BS6171" s="8"/>
      <c r="BT6171" s="8"/>
      <c r="BU6171" s="8"/>
      <c r="BV6171" s="122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18" t="s">
        <v>5</v>
      </c>
      <c r="H6172" s="3">
        <v>2024</v>
      </c>
      <c r="I6172" s="20" t="s">
        <v>286</v>
      </c>
      <c r="J6172" s="8" t="s">
        <v>340</v>
      </c>
      <c r="K6172" s="8" t="s">
        <v>318</v>
      </c>
      <c r="L6172" s="163">
        <f t="shared" si="207"/>
        <v>0</v>
      </c>
      <c r="M6172" s="163">
        <f t="shared" si="208"/>
        <v>0</v>
      </c>
      <c r="N6172" s="181"/>
      <c r="O6172" s="53"/>
      <c r="P6172" s="53"/>
      <c r="Q6172" s="53"/>
      <c r="R6172" s="53"/>
      <c r="S6172" s="54"/>
      <c r="T6172" s="8"/>
      <c r="U6172" s="8"/>
      <c r="V6172" s="8"/>
      <c r="W6172" s="8"/>
      <c r="X6172" s="122"/>
      <c r="Y6172" s="135"/>
      <c r="Z6172" s="135"/>
      <c r="AA6172" s="135"/>
      <c r="AB6172" s="135"/>
      <c r="AC6172" s="136"/>
      <c r="AD6172" s="8"/>
      <c r="AE6172" s="8"/>
      <c r="AF6172" s="8"/>
      <c r="AG6172" s="8"/>
      <c r="AH6172" s="122"/>
      <c r="AI6172" s="137"/>
      <c r="AJ6172" s="137"/>
      <c r="AK6172" s="137"/>
      <c r="AL6172" s="137"/>
      <c r="AM6172" s="138"/>
      <c r="AN6172" s="8"/>
      <c r="AO6172" s="8"/>
      <c r="AP6172" s="8"/>
      <c r="AQ6172" s="8"/>
      <c r="AR6172" s="122"/>
      <c r="AS6172" s="139"/>
      <c r="AT6172" s="139"/>
      <c r="AU6172" s="139"/>
      <c r="AV6172" s="139"/>
      <c r="AW6172" s="140"/>
      <c r="AX6172" s="8"/>
      <c r="AY6172" s="8"/>
      <c r="AZ6172" s="8"/>
      <c r="BA6172" s="8"/>
      <c r="BB6172" s="122"/>
      <c r="BC6172" s="141"/>
      <c r="BD6172" s="141"/>
      <c r="BE6172" s="141"/>
      <c r="BF6172" s="141"/>
      <c r="BG6172" s="142"/>
      <c r="BH6172" s="8"/>
      <c r="BI6172" s="8"/>
      <c r="BJ6172" s="8"/>
      <c r="BK6172" s="8"/>
      <c r="BL6172" s="122"/>
      <c r="BM6172" s="143"/>
      <c r="BN6172" s="143"/>
      <c r="BO6172" s="143"/>
      <c r="BP6172" s="143"/>
      <c r="BQ6172" s="144"/>
      <c r="BR6172" s="8"/>
      <c r="BS6172" s="8"/>
      <c r="BT6172" s="8"/>
      <c r="BU6172" s="8"/>
      <c r="BV6172" s="122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18" t="s">
        <v>5</v>
      </c>
      <c r="H6173" s="3">
        <v>2024</v>
      </c>
      <c r="I6173" s="20" t="s">
        <v>286</v>
      </c>
      <c r="J6173" s="8" t="s">
        <v>341</v>
      </c>
      <c r="K6173" s="8" t="s">
        <v>320</v>
      </c>
      <c r="L6173" s="163">
        <f t="shared" si="207"/>
        <v>0</v>
      </c>
      <c r="M6173" s="163">
        <f t="shared" si="208"/>
        <v>0</v>
      </c>
      <c r="N6173" s="181"/>
      <c r="O6173" s="53"/>
      <c r="P6173" s="53"/>
      <c r="Q6173" s="53"/>
      <c r="R6173" s="53"/>
      <c r="S6173" s="54"/>
      <c r="T6173" s="8"/>
      <c r="U6173" s="8"/>
      <c r="V6173" s="8"/>
      <c r="W6173" s="8"/>
      <c r="X6173" s="122"/>
      <c r="Y6173" s="135"/>
      <c r="Z6173" s="135"/>
      <c r="AA6173" s="135"/>
      <c r="AB6173" s="135"/>
      <c r="AC6173" s="136"/>
      <c r="AD6173" s="8"/>
      <c r="AE6173" s="8"/>
      <c r="AF6173" s="8"/>
      <c r="AG6173" s="8"/>
      <c r="AH6173" s="122"/>
      <c r="AI6173" s="137"/>
      <c r="AJ6173" s="137"/>
      <c r="AK6173" s="137"/>
      <c r="AL6173" s="137"/>
      <c r="AM6173" s="138"/>
      <c r="AN6173" s="8"/>
      <c r="AO6173" s="8"/>
      <c r="AP6173" s="8"/>
      <c r="AQ6173" s="8"/>
      <c r="AR6173" s="122"/>
      <c r="AS6173" s="139"/>
      <c r="AT6173" s="139"/>
      <c r="AU6173" s="139"/>
      <c r="AV6173" s="139"/>
      <c r="AW6173" s="140"/>
      <c r="AX6173" s="8"/>
      <c r="AY6173" s="8"/>
      <c r="AZ6173" s="8"/>
      <c r="BA6173" s="8"/>
      <c r="BB6173" s="122"/>
      <c r="BC6173" s="141"/>
      <c r="BD6173" s="141"/>
      <c r="BE6173" s="141"/>
      <c r="BF6173" s="141"/>
      <c r="BG6173" s="142"/>
      <c r="BH6173" s="8"/>
      <c r="BI6173" s="8"/>
      <c r="BJ6173" s="8"/>
      <c r="BK6173" s="8"/>
      <c r="BL6173" s="122"/>
      <c r="BM6173" s="143"/>
      <c r="BN6173" s="143"/>
      <c r="BO6173" s="143"/>
      <c r="BP6173" s="143"/>
      <c r="BQ6173" s="144"/>
      <c r="BR6173" s="8"/>
      <c r="BS6173" s="8"/>
      <c r="BT6173" s="8"/>
      <c r="BU6173" s="8"/>
      <c r="BV6173" s="122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18" t="s">
        <v>5</v>
      </c>
      <c r="H6174" s="3">
        <v>2024</v>
      </c>
      <c r="I6174" s="20" t="s">
        <v>286</v>
      </c>
      <c r="J6174" s="8" t="s">
        <v>342</v>
      </c>
      <c r="K6174" s="8" t="s">
        <v>320</v>
      </c>
      <c r="L6174" s="163">
        <f t="shared" si="207"/>
        <v>0</v>
      </c>
      <c r="M6174" s="163">
        <f t="shared" si="208"/>
        <v>0</v>
      </c>
      <c r="N6174" s="181"/>
      <c r="O6174" s="53"/>
      <c r="P6174" s="53"/>
      <c r="Q6174" s="53"/>
      <c r="R6174" s="53"/>
      <c r="S6174" s="54"/>
      <c r="T6174" s="8"/>
      <c r="U6174" s="8"/>
      <c r="V6174" s="8"/>
      <c r="W6174" s="8"/>
      <c r="X6174" s="122"/>
      <c r="Y6174" s="135"/>
      <c r="Z6174" s="135"/>
      <c r="AA6174" s="135"/>
      <c r="AB6174" s="135"/>
      <c r="AC6174" s="136"/>
      <c r="AD6174" s="8"/>
      <c r="AE6174" s="8"/>
      <c r="AF6174" s="8"/>
      <c r="AG6174" s="8"/>
      <c r="AH6174" s="122"/>
      <c r="AI6174" s="137"/>
      <c r="AJ6174" s="137"/>
      <c r="AK6174" s="137"/>
      <c r="AL6174" s="137"/>
      <c r="AM6174" s="138"/>
      <c r="AN6174" s="8"/>
      <c r="AO6174" s="8"/>
      <c r="AP6174" s="8"/>
      <c r="AQ6174" s="8"/>
      <c r="AR6174" s="122"/>
      <c r="AS6174" s="139"/>
      <c r="AT6174" s="139"/>
      <c r="AU6174" s="139"/>
      <c r="AV6174" s="139"/>
      <c r="AW6174" s="140"/>
      <c r="AX6174" s="8"/>
      <c r="AY6174" s="8"/>
      <c r="AZ6174" s="8"/>
      <c r="BA6174" s="8"/>
      <c r="BB6174" s="122"/>
      <c r="BC6174" s="141"/>
      <c r="BD6174" s="141"/>
      <c r="BE6174" s="141"/>
      <c r="BF6174" s="141"/>
      <c r="BG6174" s="142"/>
      <c r="BH6174" s="8"/>
      <c r="BI6174" s="8"/>
      <c r="BJ6174" s="8"/>
      <c r="BK6174" s="8"/>
      <c r="BL6174" s="122"/>
      <c r="BM6174" s="143"/>
      <c r="BN6174" s="143"/>
      <c r="BO6174" s="143"/>
      <c r="BP6174" s="143"/>
      <c r="BQ6174" s="144"/>
      <c r="BR6174" s="8"/>
      <c r="BS6174" s="8"/>
      <c r="BT6174" s="8"/>
      <c r="BU6174" s="8"/>
      <c r="BV6174" s="122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18" t="s">
        <v>5</v>
      </c>
      <c r="H6175" s="3">
        <v>2024</v>
      </c>
      <c r="I6175" s="20" t="s">
        <v>286</v>
      </c>
      <c r="J6175" s="8" t="s">
        <v>343</v>
      </c>
      <c r="K6175" s="8" t="s">
        <v>339</v>
      </c>
      <c r="L6175" s="163">
        <f t="shared" si="207"/>
        <v>0</v>
      </c>
      <c r="M6175" s="163">
        <f t="shared" si="208"/>
        <v>0</v>
      </c>
      <c r="N6175" s="181"/>
      <c r="O6175" s="53"/>
      <c r="P6175" s="53"/>
      <c r="Q6175" s="53"/>
      <c r="R6175" s="53"/>
      <c r="S6175" s="54"/>
      <c r="T6175" s="8"/>
      <c r="U6175" s="8"/>
      <c r="V6175" s="8"/>
      <c r="W6175" s="8"/>
      <c r="X6175" s="122"/>
      <c r="Y6175" s="135"/>
      <c r="Z6175" s="135"/>
      <c r="AA6175" s="135"/>
      <c r="AB6175" s="135"/>
      <c r="AC6175" s="136"/>
      <c r="AD6175" s="8"/>
      <c r="AE6175" s="8"/>
      <c r="AF6175" s="8"/>
      <c r="AG6175" s="8"/>
      <c r="AH6175" s="122"/>
      <c r="AI6175" s="137"/>
      <c r="AJ6175" s="137"/>
      <c r="AK6175" s="137"/>
      <c r="AL6175" s="137"/>
      <c r="AM6175" s="138"/>
      <c r="AN6175" s="8"/>
      <c r="AO6175" s="8"/>
      <c r="AP6175" s="8"/>
      <c r="AQ6175" s="8"/>
      <c r="AR6175" s="122"/>
      <c r="AS6175" s="139"/>
      <c r="AT6175" s="139"/>
      <c r="AU6175" s="139"/>
      <c r="AV6175" s="139"/>
      <c r="AW6175" s="140"/>
      <c r="AX6175" s="8"/>
      <c r="AY6175" s="8"/>
      <c r="AZ6175" s="8"/>
      <c r="BA6175" s="8"/>
      <c r="BB6175" s="122"/>
      <c r="BC6175" s="141"/>
      <c r="BD6175" s="141"/>
      <c r="BE6175" s="141"/>
      <c r="BF6175" s="141"/>
      <c r="BG6175" s="142"/>
      <c r="BH6175" s="8"/>
      <c r="BI6175" s="8"/>
      <c r="BJ6175" s="8"/>
      <c r="BK6175" s="8"/>
      <c r="BL6175" s="122"/>
      <c r="BM6175" s="143"/>
      <c r="BN6175" s="143"/>
      <c r="BO6175" s="143"/>
      <c r="BP6175" s="143"/>
      <c r="BQ6175" s="144"/>
      <c r="BR6175" s="8"/>
      <c r="BS6175" s="8"/>
      <c r="BT6175" s="8"/>
      <c r="BU6175" s="8"/>
      <c r="BV6175" s="122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18" t="s">
        <v>5</v>
      </c>
      <c r="H6176" s="3">
        <v>2024</v>
      </c>
      <c r="I6176" s="20" t="s">
        <v>288</v>
      </c>
      <c r="J6176" s="8" t="s">
        <v>344</v>
      </c>
      <c r="K6176" s="8" t="s">
        <v>318</v>
      </c>
      <c r="L6176" s="163">
        <f t="shared" si="207"/>
        <v>0</v>
      </c>
      <c r="M6176" s="163">
        <f t="shared" si="208"/>
        <v>0</v>
      </c>
      <c r="N6176" s="181"/>
      <c r="O6176" s="53"/>
      <c r="P6176" s="53"/>
      <c r="Q6176" s="53"/>
      <c r="R6176" s="53"/>
      <c r="S6176" s="54"/>
      <c r="T6176" s="8"/>
      <c r="U6176" s="8"/>
      <c r="V6176" s="8"/>
      <c r="W6176" s="8"/>
      <c r="X6176" s="122"/>
      <c r="Y6176" s="135"/>
      <c r="Z6176" s="135"/>
      <c r="AA6176" s="135"/>
      <c r="AB6176" s="135"/>
      <c r="AC6176" s="136"/>
      <c r="AD6176" s="8"/>
      <c r="AE6176" s="8"/>
      <c r="AF6176" s="8"/>
      <c r="AG6176" s="8"/>
      <c r="AH6176" s="122"/>
      <c r="AI6176" s="137"/>
      <c r="AJ6176" s="137"/>
      <c r="AK6176" s="137"/>
      <c r="AL6176" s="137"/>
      <c r="AM6176" s="138"/>
      <c r="AN6176" s="8"/>
      <c r="AO6176" s="8"/>
      <c r="AP6176" s="8"/>
      <c r="AQ6176" s="8"/>
      <c r="AR6176" s="122"/>
      <c r="AS6176" s="139"/>
      <c r="AT6176" s="139"/>
      <c r="AU6176" s="139"/>
      <c r="AV6176" s="139"/>
      <c r="AW6176" s="140"/>
      <c r="AX6176" s="8"/>
      <c r="AY6176" s="8"/>
      <c r="AZ6176" s="8"/>
      <c r="BA6176" s="8"/>
      <c r="BB6176" s="122"/>
      <c r="BC6176" s="141"/>
      <c r="BD6176" s="141"/>
      <c r="BE6176" s="141"/>
      <c r="BF6176" s="141"/>
      <c r="BG6176" s="142"/>
      <c r="BH6176" s="8"/>
      <c r="BI6176" s="8"/>
      <c r="BJ6176" s="8"/>
      <c r="BK6176" s="8"/>
      <c r="BL6176" s="122"/>
      <c r="BM6176" s="143"/>
      <c r="BN6176" s="143"/>
      <c r="BO6176" s="143"/>
      <c r="BP6176" s="143"/>
      <c r="BQ6176" s="144"/>
      <c r="BR6176" s="8"/>
      <c r="BS6176" s="8"/>
      <c r="BT6176" s="8"/>
      <c r="BU6176" s="8"/>
      <c r="BV6176" s="122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18" t="s">
        <v>5</v>
      </c>
      <c r="H6177" s="3">
        <v>2024</v>
      </c>
      <c r="I6177" s="20" t="s">
        <v>288</v>
      </c>
      <c r="J6177" s="2" t="s">
        <v>351</v>
      </c>
      <c r="K6177" s="2" t="s">
        <v>318</v>
      </c>
      <c r="L6177" s="163">
        <f t="shared" si="207"/>
        <v>0</v>
      </c>
      <c r="M6177" s="163">
        <f t="shared" si="208"/>
        <v>0</v>
      </c>
      <c r="N6177" s="181"/>
      <c r="O6177" s="53"/>
      <c r="P6177" s="53"/>
      <c r="Q6177" s="53"/>
      <c r="R6177" s="53"/>
      <c r="S6177" s="54"/>
      <c r="T6177" s="8"/>
      <c r="U6177" s="8"/>
      <c r="V6177" s="8"/>
      <c r="W6177" s="8"/>
      <c r="X6177" s="122"/>
      <c r="Y6177" s="135"/>
      <c r="Z6177" s="135"/>
      <c r="AA6177" s="135"/>
      <c r="AB6177" s="135"/>
      <c r="AC6177" s="136"/>
      <c r="AD6177" s="8"/>
      <c r="AE6177" s="8"/>
      <c r="AF6177" s="8"/>
      <c r="AG6177" s="8"/>
      <c r="AH6177" s="122"/>
      <c r="AI6177" s="137"/>
      <c r="AJ6177" s="137"/>
      <c r="AK6177" s="137"/>
      <c r="AL6177" s="137"/>
      <c r="AM6177" s="138"/>
      <c r="AN6177" s="8"/>
      <c r="AO6177" s="8"/>
      <c r="AP6177" s="8"/>
      <c r="AQ6177" s="8"/>
      <c r="AR6177" s="122"/>
      <c r="AS6177" s="139"/>
      <c r="AT6177" s="139"/>
      <c r="AU6177" s="139"/>
      <c r="AV6177" s="139"/>
      <c r="AW6177" s="140"/>
      <c r="AX6177" s="8"/>
      <c r="AY6177" s="8"/>
      <c r="AZ6177" s="8"/>
      <c r="BA6177" s="8"/>
      <c r="BB6177" s="122"/>
      <c r="BC6177" s="141"/>
      <c r="BD6177" s="141"/>
      <c r="BE6177" s="141"/>
      <c r="BF6177" s="141"/>
      <c r="BG6177" s="142"/>
      <c r="BH6177" s="8"/>
      <c r="BI6177" s="8"/>
      <c r="BJ6177" s="8"/>
      <c r="BK6177" s="8"/>
      <c r="BL6177" s="122"/>
      <c r="BM6177" s="143"/>
      <c r="BN6177" s="143"/>
      <c r="BO6177" s="143"/>
      <c r="BP6177" s="143"/>
      <c r="BQ6177" s="144"/>
      <c r="BR6177" s="8"/>
      <c r="BS6177" s="8"/>
      <c r="BT6177" s="8"/>
      <c r="BU6177" s="8"/>
      <c r="BV6177" s="122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18" t="s">
        <v>5</v>
      </c>
      <c r="H6178" s="3">
        <v>2024</v>
      </c>
      <c r="I6178" s="20" t="s">
        <v>288</v>
      </c>
      <c r="J6178" s="2" t="s">
        <v>352</v>
      </c>
      <c r="K6178" s="2" t="s">
        <v>321</v>
      </c>
      <c r="L6178" s="163">
        <f t="shared" si="207"/>
        <v>0</v>
      </c>
      <c r="M6178" s="163">
        <f t="shared" si="208"/>
        <v>0</v>
      </c>
      <c r="N6178" s="181"/>
      <c r="O6178" s="33"/>
      <c r="P6178" s="33"/>
      <c r="Q6178" s="33"/>
      <c r="R6178" s="33"/>
      <c r="S6178" s="42"/>
      <c r="T6178" s="2"/>
      <c r="U6178" s="2"/>
      <c r="V6178" s="2"/>
      <c r="W6178" s="2"/>
      <c r="X6178" s="55"/>
      <c r="Y6178" s="62"/>
      <c r="Z6178" s="62"/>
      <c r="AA6178" s="62"/>
      <c r="AB6178" s="62"/>
      <c r="AC6178" s="68"/>
      <c r="AD6178" s="2"/>
      <c r="AE6178" s="2"/>
      <c r="AF6178" s="2"/>
      <c r="AG6178" s="2"/>
      <c r="AH6178" s="55"/>
      <c r="AI6178" s="72"/>
      <c r="AJ6178" s="72"/>
      <c r="AK6178" s="72"/>
      <c r="AL6178" s="72"/>
      <c r="AM6178" s="80"/>
      <c r="AN6178" s="2"/>
      <c r="AO6178" s="2"/>
      <c r="AP6178" s="2"/>
      <c r="AQ6178" s="2"/>
      <c r="AR6178" s="55"/>
      <c r="AS6178" s="85"/>
      <c r="AT6178" s="85"/>
      <c r="AU6178" s="85"/>
      <c r="AV6178" s="85"/>
      <c r="AW6178" s="100"/>
      <c r="AX6178" s="2"/>
      <c r="AY6178" s="2"/>
      <c r="AZ6178" s="2"/>
      <c r="BA6178" s="2"/>
      <c r="BB6178" s="55"/>
      <c r="BC6178" s="105"/>
      <c r="BD6178" s="105"/>
      <c r="BE6178" s="105"/>
      <c r="BF6178" s="105"/>
      <c r="BG6178" s="109"/>
      <c r="BH6178" s="2"/>
      <c r="BI6178" s="2"/>
      <c r="BJ6178" s="2"/>
      <c r="BK6178" s="2"/>
      <c r="BL6178" s="55"/>
      <c r="BM6178" s="48"/>
      <c r="BN6178" s="48"/>
      <c r="BO6178" s="48"/>
      <c r="BP6178" s="48"/>
      <c r="BQ6178" s="117"/>
      <c r="BR6178" s="2"/>
      <c r="BS6178" s="2"/>
      <c r="BT6178" s="2"/>
      <c r="BU6178" s="2"/>
      <c r="BV6178" s="55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18" t="s">
        <v>5</v>
      </c>
      <c r="H6179" s="3">
        <v>2024</v>
      </c>
      <c r="I6179" s="20" t="s">
        <v>288</v>
      </c>
      <c r="J6179" s="2" t="s">
        <v>345</v>
      </c>
      <c r="K6179" s="2" t="s">
        <v>318</v>
      </c>
      <c r="L6179" s="163">
        <f t="shared" si="207"/>
        <v>0</v>
      </c>
      <c r="M6179" s="163">
        <f t="shared" si="208"/>
        <v>0</v>
      </c>
      <c r="N6179" s="181"/>
      <c r="O6179" s="34"/>
      <c r="P6179" s="33"/>
      <c r="Q6179" s="33"/>
      <c r="R6179" s="33"/>
      <c r="S6179" s="42"/>
      <c r="T6179" s="3"/>
      <c r="U6179" s="2"/>
      <c r="V6179" s="2"/>
      <c r="W6179" s="2"/>
      <c r="X6179" s="55"/>
      <c r="Y6179" s="64"/>
      <c r="Z6179" s="62"/>
      <c r="AA6179" s="62"/>
      <c r="AB6179" s="62"/>
      <c r="AC6179" s="68"/>
      <c r="AD6179" s="3"/>
      <c r="AE6179" s="2"/>
      <c r="AF6179" s="2"/>
      <c r="AG6179" s="2"/>
      <c r="AH6179" s="55"/>
      <c r="AI6179" s="73"/>
      <c r="AJ6179" s="72"/>
      <c r="AK6179" s="72"/>
      <c r="AL6179" s="72"/>
      <c r="AM6179" s="80"/>
      <c r="AN6179" s="3"/>
      <c r="AO6179" s="2"/>
      <c r="AP6179" s="2"/>
      <c r="AQ6179" s="2"/>
      <c r="AR6179" s="55"/>
      <c r="AS6179" s="86"/>
      <c r="AT6179" s="85"/>
      <c r="AU6179" s="85"/>
      <c r="AV6179" s="85"/>
      <c r="AW6179" s="100"/>
      <c r="AX6179" s="3"/>
      <c r="AY6179" s="2"/>
      <c r="AZ6179" s="2"/>
      <c r="BA6179" s="2"/>
      <c r="BB6179" s="55"/>
      <c r="BC6179" s="106"/>
      <c r="BD6179" s="105"/>
      <c r="BE6179" s="105"/>
      <c r="BF6179" s="105"/>
      <c r="BG6179" s="109"/>
      <c r="BH6179" s="3"/>
      <c r="BI6179" s="2"/>
      <c r="BJ6179" s="2"/>
      <c r="BK6179" s="2"/>
      <c r="BL6179" s="55"/>
      <c r="BM6179" s="49"/>
      <c r="BN6179" s="48"/>
      <c r="BO6179" s="48"/>
      <c r="BP6179" s="48"/>
      <c r="BQ6179" s="117"/>
      <c r="BR6179" s="3"/>
      <c r="BS6179" s="2"/>
      <c r="BT6179" s="2"/>
      <c r="BU6179" s="2"/>
      <c r="BV6179" s="55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18" t="s">
        <v>5</v>
      </c>
      <c r="H6180" s="3">
        <v>2024</v>
      </c>
      <c r="I6180" s="20" t="s">
        <v>289</v>
      </c>
      <c r="J6180" s="2" t="s">
        <v>268</v>
      </c>
      <c r="K6180" s="2" t="s">
        <v>318</v>
      </c>
      <c r="L6180" s="163">
        <f t="shared" si="207"/>
        <v>0</v>
      </c>
      <c r="M6180" s="163">
        <f t="shared" si="208"/>
        <v>0</v>
      </c>
      <c r="N6180" s="181"/>
      <c r="O6180" s="33"/>
      <c r="P6180" s="33"/>
      <c r="Q6180" s="33"/>
      <c r="R6180" s="33"/>
      <c r="S6180" s="42"/>
      <c r="T6180" s="2"/>
      <c r="U6180" s="2"/>
      <c r="V6180" s="2"/>
      <c r="W6180" s="2"/>
      <c r="X6180" s="55"/>
      <c r="Y6180" s="62"/>
      <c r="Z6180" s="62"/>
      <c r="AA6180" s="62"/>
      <c r="AB6180" s="62"/>
      <c r="AC6180" s="68"/>
      <c r="AD6180" s="2"/>
      <c r="AE6180" s="2"/>
      <c r="AF6180" s="2"/>
      <c r="AG6180" s="2"/>
      <c r="AH6180" s="55"/>
      <c r="AI6180" s="72"/>
      <c r="AJ6180" s="72"/>
      <c r="AK6180" s="72"/>
      <c r="AL6180" s="72"/>
      <c r="AM6180" s="80"/>
      <c r="AN6180" s="2"/>
      <c r="AO6180" s="2"/>
      <c r="AP6180" s="2"/>
      <c r="AQ6180" s="2"/>
      <c r="AR6180" s="55"/>
      <c r="AS6180" s="85"/>
      <c r="AT6180" s="85"/>
      <c r="AU6180" s="85"/>
      <c r="AV6180" s="85"/>
      <c r="AW6180" s="100"/>
      <c r="AX6180" s="2"/>
      <c r="AY6180" s="2"/>
      <c r="AZ6180" s="2"/>
      <c r="BA6180" s="2"/>
      <c r="BB6180" s="55"/>
      <c r="BC6180" s="105"/>
      <c r="BD6180" s="105"/>
      <c r="BE6180" s="105"/>
      <c r="BF6180" s="105"/>
      <c r="BG6180" s="109"/>
      <c r="BH6180" s="2"/>
      <c r="BI6180" s="2"/>
      <c r="BJ6180" s="2"/>
      <c r="BK6180" s="2"/>
      <c r="BL6180" s="55"/>
      <c r="BM6180" s="48"/>
      <c r="BN6180" s="48"/>
      <c r="BO6180" s="48"/>
      <c r="BP6180" s="48"/>
      <c r="BQ6180" s="117"/>
      <c r="BR6180" s="2"/>
      <c r="BS6180" s="2"/>
      <c r="BT6180" s="2"/>
      <c r="BU6180" s="2"/>
      <c r="BV6180" s="55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18" t="s">
        <v>5</v>
      </c>
      <c r="H6181" s="3">
        <v>2024</v>
      </c>
      <c r="I6181" s="20" t="s">
        <v>289</v>
      </c>
      <c r="J6181" s="2" t="s">
        <v>292</v>
      </c>
      <c r="K6181" s="2" t="s">
        <v>318</v>
      </c>
      <c r="L6181" s="163">
        <f t="shared" si="207"/>
        <v>0</v>
      </c>
      <c r="M6181" s="163">
        <f t="shared" si="208"/>
        <v>0</v>
      </c>
      <c r="N6181" s="181"/>
      <c r="O6181" s="33"/>
      <c r="P6181" s="33"/>
      <c r="Q6181" s="33"/>
      <c r="R6181" s="33"/>
      <c r="S6181" s="42"/>
      <c r="T6181" s="2"/>
      <c r="U6181" s="2"/>
      <c r="V6181" s="2"/>
      <c r="W6181" s="2"/>
      <c r="X6181" s="55"/>
      <c r="Y6181" s="62"/>
      <c r="Z6181" s="62"/>
      <c r="AA6181" s="62"/>
      <c r="AB6181" s="62"/>
      <c r="AC6181" s="68"/>
      <c r="AD6181" s="2"/>
      <c r="AE6181" s="2"/>
      <c r="AF6181" s="2"/>
      <c r="AG6181" s="2"/>
      <c r="AH6181" s="55"/>
      <c r="AI6181" s="72"/>
      <c r="AJ6181" s="72"/>
      <c r="AK6181" s="72"/>
      <c r="AL6181" s="72"/>
      <c r="AM6181" s="80"/>
      <c r="AN6181" s="2"/>
      <c r="AO6181" s="2"/>
      <c r="AP6181" s="2"/>
      <c r="AQ6181" s="2"/>
      <c r="AR6181" s="55"/>
      <c r="AS6181" s="85"/>
      <c r="AT6181" s="85"/>
      <c r="AU6181" s="85"/>
      <c r="AV6181" s="85"/>
      <c r="AW6181" s="100"/>
      <c r="AX6181" s="2"/>
      <c r="AY6181" s="2"/>
      <c r="AZ6181" s="2"/>
      <c r="BA6181" s="2"/>
      <c r="BB6181" s="55"/>
      <c r="BC6181" s="105"/>
      <c r="BD6181" s="105"/>
      <c r="BE6181" s="105"/>
      <c r="BF6181" s="105"/>
      <c r="BG6181" s="109"/>
      <c r="BH6181" s="2"/>
      <c r="BI6181" s="2"/>
      <c r="BJ6181" s="2"/>
      <c r="BK6181" s="2"/>
      <c r="BL6181" s="55"/>
      <c r="BM6181" s="48"/>
      <c r="BN6181" s="48"/>
      <c r="BO6181" s="48"/>
      <c r="BP6181" s="48"/>
      <c r="BQ6181" s="117"/>
      <c r="BR6181" s="2"/>
      <c r="BS6181" s="2"/>
      <c r="BT6181" s="2"/>
      <c r="BU6181" s="2"/>
      <c r="BV6181" s="55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18" t="s">
        <v>5</v>
      </c>
      <c r="H6182" s="3">
        <v>2024</v>
      </c>
      <c r="I6182" s="20" t="s">
        <v>285</v>
      </c>
      <c r="J6182" s="2" t="s">
        <v>293</v>
      </c>
      <c r="K6182" s="2" t="s">
        <v>318</v>
      </c>
      <c r="L6182" s="163">
        <f t="shared" si="207"/>
        <v>0</v>
      </c>
      <c r="M6182" s="163">
        <f t="shared" si="208"/>
        <v>0</v>
      </c>
      <c r="N6182" s="181"/>
      <c r="O6182" s="33"/>
      <c r="P6182" s="33"/>
      <c r="Q6182" s="33"/>
      <c r="R6182" s="34"/>
      <c r="S6182" s="41"/>
      <c r="T6182" s="2"/>
      <c r="U6182" s="2"/>
      <c r="V6182" s="2"/>
      <c r="W6182" s="3"/>
      <c r="X6182" s="56"/>
      <c r="Y6182" s="62"/>
      <c r="Z6182" s="62"/>
      <c r="AA6182" s="62"/>
      <c r="AB6182" s="64"/>
      <c r="AC6182" s="69"/>
      <c r="AD6182" s="2"/>
      <c r="AE6182" s="2"/>
      <c r="AF6182" s="2"/>
      <c r="AG6182" s="3"/>
      <c r="AH6182" s="56"/>
      <c r="AI6182" s="72"/>
      <c r="AJ6182" s="72"/>
      <c r="AK6182" s="72"/>
      <c r="AL6182" s="73"/>
      <c r="AM6182" s="81"/>
      <c r="AN6182" s="2"/>
      <c r="AO6182" s="2"/>
      <c r="AP6182" s="2"/>
      <c r="AQ6182" s="3"/>
      <c r="AR6182" s="56"/>
      <c r="AS6182" s="85"/>
      <c r="AT6182" s="85"/>
      <c r="AU6182" s="85"/>
      <c r="AV6182" s="86"/>
      <c r="AW6182" s="101"/>
      <c r="AX6182" s="2"/>
      <c r="AY6182" s="2"/>
      <c r="AZ6182" s="2"/>
      <c r="BA6182" s="3"/>
      <c r="BB6182" s="56"/>
      <c r="BC6182" s="105"/>
      <c r="BD6182" s="105"/>
      <c r="BE6182" s="105"/>
      <c r="BF6182" s="106"/>
      <c r="BG6182" s="110"/>
      <c r="BH6182" s="2"/>
      <c r="BI6182" s="2"/>
      <c r="BJ6182" s="2"/>
      <c r="BK6182" s="3"/>
      <c r="BL6182" s="56"/>
      <c r="BM6182" s="48"/>
      <c r="BN6182" s="48"/>
      <c r="BO6182" s="48"/>
      <c r="BP6182" s="49"/>
      <c r="BQ6182" s="118"/>
      <c r="BR6182" s="2"/>
      <c r="BS6182" s="2"/>
      <c r="BT6182" s="2"/>
      <c r="BU6182" s="3"/>
      <c r="BV6182" s="56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18" t="s">
        <v>5</v>
      </c>
      <c r="H6183" s="3">
        <v>2024</v>
      </c>
      <c r="I6183" s="20" t="s">
        <v>287</v>
      </c>
      <c r="J6183" s="2" t="s">
        <v>269</v>
      </c>
      <c r="K6183" s="2" t="s">
        <v>320</v>
      </c>
      <c r="L6183" s="163">
        <f t="shared" si="207"/>
        <v>0</v>
      </c>
      <c r="M6183" s="163">
        <f t="shared" si="208"/>
        <v>0</v>
      </c>
      <c r="N6183" s="181"/>
      <c r="O6183" s="33"/>
      <c r="P6183" s="33"/>
      <c r="Q6183" s="33"/>
      <c r="R6183" s="33"/>
      <c r="S6183" s="42"/>
      <c r="T6183" s="2"/>
      <c r="U6183" s="2"/>
      <c r="V6183" s="2"/>
      <c r="W6183" s="2"/>
      <c r="X6183" s="55"/>
      <c r="Y6183" s="62"/>
      <c r="Z6183" s="62"/>
      <c r="AA6183" s="62"/>
      <c r="AB6183" s="64"/>
      <c r="AC6183" s="68"/>
      <c r="AD6183" s="2"/>
      <c r="AE6183" s="2"/>
      <c r="AF6183" s="2"/>
      <c r="AG6183" s="2"/>
      <c r="AH6183" s="55"/>
      <c r="AI6183" s="72"/>
      <c r="AJ6183" s="72"/>
      <c r="AK6183" s="72"/>
      <c r="AL6183" s="72"/>
      <c r="AM6183" s="80"/>
      <c r="AN6183" s="2"/>
      <c r="AO6183" s="2"/>
      <c r="AP6183" s="2"/>
      <c r="AQ6183" s="2"/>
      <c r="AR6183" s="55"/>
      <c r="AS6183" s="85"/>
      <c r="AT6183" s="85"/>
      <c r="AU6183" s="85"/>
      <c r="AV6183" s="85"/>
      <c r="AW6183" s="100"/>
      <c r="AX6183" s="2"/>
      <c r="AY6183" s="2"/>
      <c r="AZ6183" s="2"/>
      <c r="BA6183" s="2"/>
      <c r="BB6183" s="55"/>
      <c r="BC6183" s="105"/>
      <c r="BD6183" s="105"/>
      <c r="BE6183" s="105"/>
      <c r="BF6183" s="105"/>
      <c r="BG6183" s="109"/>
      <c r="BH6183" s="2"/>
      <c r="BI6183" s="2"/>
      <c r="BJ6183" s="2"/>
      <c r="BK6183" s="2"/>
      <c r="BL6183" s="55"/>
      <c r="BM6183" s="48"/>
      <c r="BN6183" s="48"/>
      <c r="BO6183" s="48"/>
      <c r="BP6183" s="48"/>
      <c r="BQ6183" s="117"/>
      <c r="BR6183" s="2"/>
      <c r="BS6183" s="2"/>
      <c r="BT6183" s="2"/>
      <c r="BU6183" s="2"/>
      <c r="BV6183" s="55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18" t="s">
        <v>5</v>
      </c>
      <c r="H6184" s="3">
        <v>2024</v>
      </c>
      <c r="I6184" s="20" t="s">
        <v>287</v>
      </c>
      <c r="J6184" s="2" t="s">
        <v>270</v>
      </c>
      <c r="K6184" s="2" t="s">
        <v>320</v>
      </c>
      <c r="L6184" s="163">
        <f t="shared" si="207"/>
        <v>0</v>
      </c>
      <c r="M6184" s="163">
        <f t="shared" si="208"/>
        <v>0</v>
      </c>
      <c r="N6184" s="181"/>
      <c r="O6184" s="33"/>
      <c r="P6184" s="33"/>
      <c r="Q6184" s="33"/>
      <c r="R6184" s="33"/>
      <c r="S6184" s="42"/>
      <c r="T6184" s="2"/>
      <c r="U6184" s="2"/>
      <c r="V6184" s="2"/>
      <c r="W6184" s="2"/>
      <c r="X6184" s="55"/>
      <c r="Y6184" s="62"/>
      <c r="Z6184" s="62"/>
      <c r="AA6184" s="62"/>
      <c r="AB6184" s="62"/>
      <c r="AC6184" s="68"/>
      <c r="AD6184" s="2"/>
      <c r="AE6184" s="2"/>
      <c r="AF6184" s="2"/>
      <c r="AG6184" s="2"/>
      <c r="AH6184" s="55"/>
      <c r="AI6184" s="72"/>
      <c r="AJ6184" s="72"/>
      <c r="AK6184" s="72"/>
      <c r="AL6184" s="72"/>
      <c r="AM6184" s="80"/>
      <c r="AN6184" s="2"/>
      <c r="AO6184" s="2"/>
      <c r="AP6184" s="2"/>
      <c r="AQ6184" s="2"/>
      <c r="AR6184" s="55"/>
      <c r="AS6184" s="85"/>
      <c r="AT6184" s="85"/>
      <c r="AU6184" s="85"/>
      <c r="AV6184" s="85"/>
      <c r="AW6184" s="100"/>
      <c r="AX6184" s="2"/>
      <c r="AY6184" s="2"/>
      <c r="AZ6184" s="2"/>
      <c r="BA6184" s="2"/>
      <c r="BB6184" s="55"/>
      <c r="BC6184" s="105"/>
      <c r="BD6184" s="105"/>
      <c r="BE6184" s="105"/>
      <c r="BF6184" s="105"/>
      <c r="BG6184" s="109"/>
      <c r="BH6184" s="2"/>
      <c r="BI6184" s="2"/>
      <c r="BJ6184" s="2"/>
      <c r="BK6184" s="2"/>
      <c r="BL6184" s="55"/>
      <c r="BM6184" s="48"/>
      <c r="BN6184" s="48"/>
      <c r="BO6184" s="48"/>
      <c r="BP6184" s="48"/>
      <c r="BQ6184" s="117"/>
      <c r="BR6184" s="2"/>
      <c r="BS6184" s="2"/>
      <c r="BT6184" s="2"/>
      <c r="BU6184" s="2"/>
      <c r="BV6184" s="55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18" t="s">
        <v>5</v>
      </c>
      <c r="H6185" s="3">
        <v>2024</v>
      </c>
      <c r="I6185" s="20" t="s">
        <v>290</v>
      </c>
      <c r="J6185" s="2" t="s">
        <v>271</v>
      </c>
      <c r="K6185" s="2" t="s">
        <v>321</v>
      </c>
      <c r="L6185" s="163">
        <f t="shared" si="207"/>
        <v>0</v>
      </c>
      <c r="M6185" s="163">
        <f t="shared" si="208"/>
        <v>0</v>
      </c>
      <c r="N6185" s="181"/>
      <c r="O6185" s="33"/>
      <c r="P6185" s="33"/>
      <c r="Q6185" s="33"/>
      <c r="R6185" s="33"/>
      <c r="S6185" s="42"/>
      <c r="T6185" s="2"/>
      <c r="U6185" s="2"/>
      <c r="V6185" s="2"/>
      <c r="W6185" s="2"/>
      <c r="X6185" s="55"/>
      <c r="Y6185" s="62"/>
      <c r="Z6185" s="62"/>
      <c r="AA6185" s="62"/>
      <c r="AB6185" s="62"/>
      <c r="AC6185" s="68"/>
      <c r="AD6185" s="2"/>
      <c r="AE6185" s="2"/>
      <c r="AF6185" s="2"/>
      <c r="AG6185" s="2"/>
      <c r="AH6185" s="55"/>
      <c r="AI6185" s="72"/>
      <c r="AJ6185" s="72"/>
      <c r="AK6185" s="72"/>
      <c r="AL6185" s="72"/>
      <c r="AM6185" s="80"/>
      <c r="AN6185" s="2"/>
      <c r="AO6185" s="2"/>
      <c r="AP6185" s="2"/>
      <c r="AQ6185" s="2"/>
      <c r="AR6185" s="55"/>
      <c r="AS6185" s="85"/>
      <c r="AT6185" s="85"/>
      <c r="AU6185" s="85"/>
      <c r="AV6185" s="85"/>
      <c r="AW6185" s="100"/>
      <c r="AX6185" s="2"/>
      <c r="AY6185" s="2"/>
      <c r="AZ6185" s="2"/>
      <c r="BA6185" s="2"/>
      <c r="BB6185" s="55"/>
      <c r="BC6185" s="105"/>
      <c r="BD6185" s="105"/>
      <c r="BE6185" s="105"/>
      <c r="BF6185" s="105"/>
      <c r="BG6185" s="109"/>
      <c r="BH6185" s="2"/>
      <c r="BI6185" s="2"/>
      <c r="BJ6185" s="2"/>
      <c r="BK6185" s="2"/>
      <c r="BL6185" s="55"/>
      <c r="BM6185" s="48"/>
      <c r="BN6185" s="48"/>
      <c r="BO6185" s="48"/>
      <c r="BP6185" s="48"/>
      <c r="BQ6185" s="117"/>
      <c r="BR6185" s="2"/>
      <c r="BS6185" s="2"/>
      <c r="BT6185" s="2"/>
      <c r="BU6185" s="2"/>
      <c r="BV6185" s="55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18" t="s">
        <v>5</v>
      </c>
      <c r="H6186" s="3">
        <v>2024</v>
      </c>
      <c r="I6186" s="20" t="s">
        <v>284</v>
      </c>
      <c r="J6186" s="2" t="s">
        <v>294</v>
      </c>
      <c r="K6186" s="2" t="s">
        <v>320</v>
      </c>
      <c r="L6186" s="163">
        <f t="shared" si="207"/>
        <v>0</v>
      </c>
      <c r="M6186" s="163">
        <f t="shared" si="208"/>
        <v>0</v>
      </c>
      <c r="N6186" s="181"/>
      <c r="O6186" s="33"/>
      <c r="P6186" s="33"/>
      <c r="Q6186" s="33"/>
      <c r="R6186" s="33"/>
      <c r="S6186" s="42"/>
      <c r="T6186" s="2"/>
      <c r="U6186" s="2"/>
      <c r="V6186" s="2"/>
      <c r="W6186" s="2"/>
      <c r="X6186" s="55"/>
      <c r="Y6186" s="62"/>
      <c r="Z6186" s="62"/>
      <c r="AA6186" s="62"/>
      <c r="AB6186" s="62"/>
      <c r="AC6186" s="68"/>
      <c r="AD6186" s="2"/>
      <c r="AE6186" s="2"/>
      <c r="AF6186" s="2"/>
      <c r="AG6186" s="2"/>
      <c r="AH6186" s="55"/>
      <c r="AI6186" s="72"/>
      <c r="AJ6186" s="72"/>
      <c r="AK6186" s="72"/>
      <c r="AL6186" s="72"/>
      <c r="AM6186" s="80"/>
      <c r="AN6186" s="2"/>
      <c r="AO6186" s="2"/>
      <c r="AP6186" s="2"/>
      <c r="AQ6186" s="2"/>
      <c r="AR6186" s="55"/>
      <c r="AS6186" s="85"/>
      <c r="AT6186" s="85"/>
      <c r="AU6186" s="85"/>
      <c r="AV6186" s="85"/>
      <c r="AW6186" s="100"/>
      <c r="AX6186" s="2"/>
      <c r="AY6186" s="2"/>
      <c r="AZ6186" s="2"/>
      <c r="BA6186" s="2"/>
      <c r="BB6186" s="55"/>
      <c r="BC6186" s="105"/>
      <c r="BD6186" s="105"/>
      <c r="BE6186" s="105"/>
      <c r="BF6186" s="105"/>
      <c r="BG6186" s="109"/>
      <c r="BH6186" s="2"/>
      <c r="BI6186" s="2"/>
      <c r="BJ6186" s="2"/>
      <c r="BK6186" s="2"/>
      <c r="BL6186" s="55"/>
      <c r="BM6186" s="48"/>
      <c r="BN6186" s="48"/>
      <c r="BO6186" s="48"/>
      <c r="BP6186" s="48"/>
      <c r="BQ6186" s="117"/>
      <c r="BR6186" s="2"/>
      <c r="BS6186" s="2"/>
      <c r="BT6186" s="2"/>
      <c r="BU6186" s="2"/>
      <c r="BV6186" s="55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18" t="s">
        <v>5</v>
      </c>
      <c r="H6187" s="3">
        <v>2024</v>
      </c>
      <c r="I6187" s="20" t="s">
        <v>284</v>
      </c>
      <c r="J6187" s="2" t="s">
        <v>346</v>
      </c>
      <c r="K6187" s="2" t="s">
        <v>320</v>
      </c>
      <c r="L6187" s="163">
        <f t="shared" si="207"/>
        <v>0</v>
      </c>
      <c r="M6187" s="163">
        <f t="shared" si="208"/>
        <v>0</v>
      </c>
      <c r="N6187" s="181"/>
      <c r="O6187" s="33"/>
      <c r="P6187" s="33"/>
      <c r="Q6187" s="33"/>
      <c r="R6187" s="33"/>
      <c r="S6187" s="42"/>
      <c r="T6187" s="2"/>
      <c r="U6187" s="2"/>
      <c r="V6187" s="2"/>
      <c r="W6187" s="2"/>
      <c r="X6187" s="55"/>
      <c r="Y6187" s="62"/>
      <c r="Z6187" s="62"/>
      <c r="AA6187" s="62"/>
      <c r="AB6187" s="62"/>
      <c r="AC6187" s="68"/>
      <c r="AD6187" s="2"/>
      <c r="AE6187" s="2"/>
      <c r="AF6187" s="2"/>
      <c r="AG6187" s="2"/>
      <c r="AH6187" s="55"/>
      <c r="AI6187" s="72"/>
      <c r="AJ6187" s="72"/>
      <c r="AK6187" s="72"/>
      <c r="AL6187" s="72"/>
      <c r="AM6187" s="80"/>
      <c r="AN6187" s="2"/>
      <c r="AO6187" s="2"/>
      <c r="AP6187" s="2"/>
      <c r="AQ6187" s="2"/>
      <c r="AR6187" s="55"/>
      <c r="AS6187" s="85"/>
      <c r="AT6187" s="85"/>
      <c r="AU6187" s="85"/>
      <c r="AV6187" s="85"/>
      <c r="AW6187" s="100"/>
      <c r="AX6187" s="2"/>
      <c r="AY6187" s="2"/>
      <c r="AZ6187" s="2"/>
      <c r="BA6187" s="2"/>
      <c r="BB6187" s="55"/>
      <c r="BC6187" s="105"/>
      <c r="BD6187" s="105"/>
      <c r="BE6187" s="105"/>
      <c r="BF6187" s="105"/>
      <c r="BG6187" s="109"/>
      <c r="BH6187" s="2"/>
      <c r="BI6187" s="2"/>
      <c r="BJ6187" s="2"/>
      <c r="BK6187" s="2"/>
      <c r="BL6187" s="55"/>
      <c r="BM6187" s="48"/>
      <c r="BN6187" s="48"/>
      <c r="BO6187" s="48"/>
      <c r="BP6187" s="48"/>
      <c r="BQ6187" s="117"/>
      <c r="BR6187" s="2"/>
      <c r="BS6187" s="2"/>
      <c r="BT6187" s="2"/>
      <c r="BU6187" s="2"/>
      <c r="BV6187" s="55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18" t="s">
        <v>5</v>
      </c>
      <c r="H6188" s="3">
        <v>2024</v>
      </c>
      <c r="I6188" s="20" t="s">
        <v>284</v>
      </c>
      <c r="J6188" s="2" t="s">
        <v>295</v>
      </c>
      <c r="K6188" s="2" t="s">
        <v>320</v>
      </c>
      <c r="L6188" s="163">
        <f t="shared" si="207"/>
        <v>0</v>
      </c>
      <c r="M6188" s="163">
        <f t="shared" si="208"/>
        <v>0</v>
      </c>
      <c r="N6188" s="181"/>
      <c r="O6188" s="33"/>
      <c r="P6188" s="33"/>
      <c r="Q6188" s="33"/>
      <c r="R6188" s="33"/>
      <c r="S6188" s="42"/>
      <c r="T6188" s="2"/>
      <c r="U6188" s="2"/>
      <c r="V6188" s="2"/>
      <c r="W6188" s="2"/>
      <c r="X6188" s="55"/>
      <c r="Y6188" s="62"/>
      <c r="Z6188" s="62"/>
      <c r="AA6188" s="62"/>
      <c r="AB6188" s="62"/>
      <c r="AC6188" s="68"/>
      <c r="AD6188" s="2"/>
      <c r="AE6188" s="2"/>
      <c r="AF6188" s="2"/>
      <c r="AG6188" s="2"/>
      <c r="AH6188" s="55"/>
      <c r="AI6188" s="72"/>
      <c r="AJ6188" s="72"/>
      <c r="AK6188" s="72"/>
      <c r="AL6188" s="72"/>
      <c r="AM6188" s="80"/>
      <c r="AN6188" s="2"/>
      <c r="AO6188" s="2"/>
      <c r="AP6188" s="2"/>
      <c r="AQ6188" s="2"/>
      <c r="AR6188" s="55"/>
      <c r="AS6188" s="85"/>
      <c r="AT6188" s="85"/>
      <c r="AU6188" s="85"/>
      <c r="AV6188" s="85"/>
      <c r="AW6188" s="100"/>
      <c r="AX6188" s="2"/>
      <c r="AY6188" s="2"/>
      <c r="AZ6188" s="2"/>
      <c r="BA6188" s="2"/>
      <c r="BB6188" s="55"/>
      <c r="BC6188" s="105"/>
      <c r="BD6188" s="105"/>
      <c r="BE6188" s="105"/>
      <c r="BF6188" s="105"/>
      <c r="BG6188" s="109"/>
      <c r="BH6188" s="2"/>
      <c r="BI6188" s="2"/>
      <c r="BJ6188" s="2"/>
      <c r="BK6188" s="2"/>
      <c r="BL6188" s="55"/>
      <c r="BM6188" s="48"/>
      <c r="BN6188" s="48"/>
      <c r="BO6188" s="48"/>
      <c r="BP6188" s="48"/>
      <c r="BQ6188" s="117"/>
      <c r="BR6188" s="2"/>
      <c r="BS6188" s="2"/>
      <c r="BT6188" s="2"/>
      <c r="BU6188" s="2"/>
      <c r="BV6188" s="55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18" t="s">
        <v>5</v>
      </c>
      <c r="H6189" s="3">
        <v>2024</v>
      </c>
      <c r="I6189" s="20" t="s">
        <v>290</v>
      </c>
      <c r="J6189" s="2" t="s">
        <v>299</v>
      </c>
      <c r="K6189" s="2" t="s">
        <v>318</v>
      </c>
      <c r="L6189" s="163">
        <f t="shared" si="207"/>
        <v>0</v>
      </c>
      <c r="M6189" s="163">
        <f t="shared" si="208"/>
        <v>0</v>
      </c>
      <c r="N6189" s="181"/>
      <c r="O6189" s="33"/>
      <c r="P6189" s="33"/>
      <c r="Q6189" s="33"/>
      <c r="R6189" s="33"/>
      <c r="S6189" s="42"/>
      <c r="T6189" s="2"/>
      <c r="U6189" s="2"/>
      <c r="V6189" s="2"/>
      <c r="W6189" s="2"/>
      <c r="X6189" s="55"/>
      <c r="Y6189" s="62"/>
      <c r="Z6189" s="62"/>
      <c r="AA6189" s="62"/>
      <c r="AB6189" s="62"/>
      <c r="AC6189" s="68"/>
      <c r="AD6189" s="2"/>
      <c r="AE6189" s="2"/>
      <c r="AF6189" s="2"/>
      <c r="AG6189" s="2"/>
      <c r="AH6189" s="55"/>
      <c r="AI6189" s="72"/>
      <c r="AJ6189" s="72"/>
      <c r="AK6189" s="72"/>
      <c r="AL6189" s="72"/>
      <c r="AM6189" s="80"/>
      <c r="AN6189" s="2"/>
      <c r="AO6189" s="2"/>
      <c r="AP6189" s="2"/>
      <c r="AQ6189" s="2"/>
      <c r="AR6189" s="55"/>
      <c r="AS6189" s="85"/>
      <c r="AT6189" s="85"/>
      <c r="AU6189" s="85"/>
      <c r="AV6189" s="85"/>
      <c r="AW6189" s="100"/>
      <c r="AX6189" s="2"/>
      <c r="AY6189" s="2"/>
      <c r="AZ6189" s="2"/>
      <c r="BA6189" s="2"/>
      <c r="BB6189" s="55"/>
      <c r="BC6189" s="105"/>
      <c r="BD6189" s="105"/>
      <c r="BE6189" s="105"/>
      <c r="BF6189" s="105"/>
      <c r="BG6189" s="109"/>
      <c r="BH6189" s="2"/>
      <c r="BI6189" s="2"/>
      <c r="BJ6189" s="2"/>
      <c r="BK6189" s="2"/>
      <c r="BL6189" s="55"/>
      <c r="BM6189" s="48"/>
      <c r="BN6189" s="48"/>
      <c r="BO6189" s="48"/>
      <c r="BP6189" s="48"/>
      <c r="BQ6189" s="117"/>
      <c r="BR6189" s="2"/>
      <c r="BS6189" s="2"/>
      <c r="BT6189" s="2"/>
      <c r="BU6189" s="2"/>
      <c r="BV6189" s="55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18" t="s">
        <v>5</v>
      </c>
      <c r="H6190" s="3">
        <v>2024</v>
      </c>
      <c r="I6190" s="20" t="s">
        <v>315</v>
      </c>
      <c r="J6190" s="2" t="s">
        <v>347</v>
      </c>
      <c r="K6190" s="2" t="s">
        <v>320</v>
      </c>
      <c r="L6190" s="163">
        <f t="shared" si="207"/>
        <v>0</v>
      </c>
      <c r="M6190" s="163">
        <f t="shared" si="208"/>
        <v>0</v>
      </c>
      <c r="N6190" s="181"/>
      <c r="O6190" s="33"/>
      <c r="P6190" s="33"/>
      <c r="Q6190" s="33"/>
      <c r="R6190" s="33"/>
      <c r="S6190" s="42"/>
      <c r="T6190" s="2"/>
      <c r="U6190" s="2"/>
      <c r="V6190" s="2"/>
      <c r="W6190" s="2"/>
      <c r="X6190" s="55"/>
      <c r="Y6190" s="62"/>
      <c r="Z6190" s="62"/>
      <c r="AA6190" s="62"/>
      <c r="AB6190" s="62"/>
      <c r="AC6190" s="68"/>
      <c r="AD6190" s="2"/>
      <c r="AE6190" s="2"/>
      <c r="AF6190" s="2"/>
      <c r="AG6190" s="2"/>
      <c r="AH6190" s="55"/>
      <c r="AI6190" s="72"/>
      <c r="AJ6190" s="72"/>
      <c r="AK6190" s="72"/>
      <c r="AL6190" s="72"/>
      <c r="AM6190" s="80"/>
      <c r="AN6190" s="2"/>
      <c r="AO6190" s="2"/>
      <c r="AP6190" s="2"/>
      <c r="AQ6190" s="2"/>
      <c r="AR6190" s="55"/>
      <c r="AS6190" s="85"/>
      <c r="AT6190" s="85"/>
      <c r="AU6190" s="85"/>
      <c r="AV6190" s="85"/>
      <c r="AW6190" s="100"/>
      <c r="AX6190" s="2"/>
      <c r="AY6190" s="2"/>
      <c r="AZ6190" s="2"/>
      <c r="BA6190" s="2"/>
      <c r="BB6190" s="55"/>
      <c r="BC6190" s="105"/>
      <c r="BD6190" s="105"/>
      <c r="BE6190" s="105"/>
      <c r="BF6190" s="105"/>
      <c r="BG6190" s="109"/>
      <c r="BH6190" s="2"/>
      <c r="BI6190" s="2"/>
      <c r="BJ6190" s="2"/>
      <c r="BK6190" s="2"/>
      <c r="BL6190" s="55"/>
      <c r="BM6190" s="48"/>
      <c r="BN6190" s="48"/>
      <c r="BO6190" s="48"/>
      <c r="BP6190" s="48"/>
      <c r="BQ6190" s="117"/>
      <c r="BR6190" s="2"/>
      <c r="BS6190" s="2"/>
      <c r="BT6190" s="2"/>
      <c r="BU6190" s="2"/>
      <c r="BV6190" s="55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18" t="s">
        <v>5</v>
      </c>
      <c r="H6191" s="3">
        <v>2024</v>
      </c>
      <c r="I6191" s="20" t="s">
        <v>315</v>
      </c>
      <c r="J6191" s="2" t="s">
        <v>296</v>
      </c>
      <c r="K6191" s="2" t="s">
        <v>321</v>
      </c>
      <c r="L6191" s="163">
        <f t="shared" si="207"/>
        <v>0</v>
      </c>
      <c r="M6191" s="163">
        <f t="shared" si="208"/>
        <v>0</v>
      </c>
      <c r="N6191" s="181"/>
      <c r="O6191" s="33"/>
      <c r="P6191" s="33"/>
      <c r="Q6191" s="33"/>
      <c r="R6191" s="33"/>
      <c r="S6191" s="42"/>
      <c r="T6191" s="2"/>
      <c r="U6191" s="2"/>
      <c r="V6191" s="2"/>
      <c r="W6191" s="2"/>
      <c r="X6191" s="55"/>
      <c r="Y6191" s="62"/>
      <c r="Z6191" s="62"/>
      <c r="AA6191" s="62"/>
      <c r="AB6191" s="62"/>
      <c r="AC6191" s="68"/>
      <c r="AD6191" s="2"/>
      <c r="AE6191" s="2"/>
      <c r="AF6191" s="2"/>
      <c r="AG6191" s="2"/>
      <c r="AH6191" s="55"/>
      <c r="AI6191" s="72"/>
      <c r="AJ6191" s="72"/>
      <c r="AK6191" s="72"/>
      <c r="AL6191" s="72"/>
      <c r="AM6191" s="80"/>
      <c r="AN6191" s="2"/>
      <c r="AO6191" s="2"/>
      <c r="AP6191" s="2"/>
      <c r="AQ6191" s="2"/>
      <c r="AR6191" s="55"/>
      <c r="AS6191" s="85"/>
      <c r="AT6191" s="85"/>
      <c r="AU6191" s="85"/>
      <c r="AV6191" s="85"/>
      <c r="AW6191" s="100"/>
      <c r="AX6191" s="2"/>
      <c r="AY6191" s="2"/>
      <c r="AZ6191" s="2"/>
      <c r="BA6191" s="2"/>
      <c r="BB6191" s="55"/>
      <c r="BC6191" s="105"/>
      <c r="BD6191" s="105"/>
      <c r="BE6191" s="105"/>
      <c r="BF6191" s="105"/>
      <c r="BG6191" s="109"/>
      <c r="BH6191" s="2"/>
      <c r="BI6191" s="2"/>
      <c r="BJ6191" s="2"/>
      <c r="BK6191" s="2"/>
      <c r="BL6191" s="55"/>
      <c r="BM6191" s="48"/>
      <c r="BN6191" s="48"/>
      <c r="BO6191" s="48"/>
      <c r="BP6191" s="48"/>
      <c r="BQ6191" s="117"/>
      <c r="BR6191" s="2"/>
      <c r="BS6191" s="2"/>
      <c r="BT6191" s="2"/>
      <c r="BU6191" s="2"/>
      <c r="BV6191" s="55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18" t="s">
        <v>5</v>
      </c>
      <c r="H6192" s="3">
        <v>2024</v>
      </c>
      <c r="I6192" s="20" t="s">
        <v>316</v>
      </c>
      <c r="J6192" s="2" t="s">
        <v>297</v>
      </c>
      <c r="K6192" s="2" t="s">
        <v>318</v>
      </c>
      <c r="L6192" s="163">
        <f t="shared" si="207"/>
        <v>0</v>
      </c>
      <c r="M6192" s="163">
        <f t="shared" si="208"/>
        <v>0</v>
      </c>
      <c r="N6192" s="181"/>
      <c r="O6192" s="33"/>
      <c r="P6192" s="33"/>
      <c r="Q6192" s="33"/>
      <c r="R6192" s="33"/>
      <c r="S6192" s="42"/>
      <c r="T6192" s="2"/>
      <c r="U6192" s="2"/>
      <c r="V6192" s="2"/>
      <c r="W6192" s="2"/>
      <c r="X6192" s="55"/>
      <c r="Y6192" s="62"/>
      <c r="Z6192" s="62"/>
      <c r="AA6192" s="62"/>
      <c r="AB6192" s="62"/>
      <c r="AC6192" s="68"/>
      <c r="AD6192" s="2"/>
      <c r="AE6192" s="2"/>
      <c r="AF6192" s="2"/>
      <c r="AG6192" s="2"/>
      <c r="AH6192" s="55"/>
      <c r="AI6192" s="72"/>
      <c r="AJ6192" s="72"/>
      <c r="AK6192" s="72"/>
      <c r="AL6192" s="72"/>
      <c r="AM6192" s="80"/>
      <c r="AN6192" s="2"/>
      <c r="AO6192" s="2"/>
      <c r="AP6192" s="2"/>
      <c r="AQ6192" s="2"/>
      <c r="AR6192" s="55"/>
      <c r="AS6192" s="85"/>
      <c r="AT6192" s="85"/>
      <c r="AU6192" s="85"/>
      <c r="AV6192" s="85"/>
      <c r="AW6192" s="100"/>
      <c r="AX6192" s="2"/>
      <c r="AY6192" s="2"/>
      <c r="AZ6192" s="2"/>
      <c r="BA6192" s="2"/>
      <c r="BB6192" s="55"/>
      <c r="BC6192" s="105"/>
      <c r="BD6192" s="105"/>
      <c r="BE6192" s="105"/>
      <c r="BF6192" s="105"/>
      <c r="BG6192" s="109"/>
      <c r="BH6192" s="2"/>
      <c r="BI6192" s="2"/>
      <c r="BJ6192" s="2"/>
      <c r="BK6192" s="2"/>
      <c r="BL6192" s="55"/>
      <c r="BM6192" s="48"/>
      <c r="BN6192" s="48"/>
      <c r="BO6192" s="48"/>
      <c r="BP6192" s="48"/>
      <c r="BQ6192" s="117"/>
      <c r="BR6192" s="2"/>
      <c r="BS6192" s="2"/>
      <c r="BT6192" s="2"/>
      <c r="BU6192" s="2"/>
      <c r="BV6192" s="55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18" t="s">
        <v>5</v>
      </c>
      <c r="H6193" s="3">
        <v>2024</v>
      </c>
      <c r="I6193" s="20" t="s">
        <v>316</v>
      </c>
      <c r="J6193" s="8" t="s">
        <v>348</v>
      </c>
      <c r="K6193" s="8" t="s">
        <v>320</v>
      </c>
      <c r="L6193" s="163">
        <f t="shared" si="207"/>
        <v>0</v>
      </c>
      <c r="M6193" s="163">
        <f t="shared" si="208"/>
        <v>0</v>
      </c>
      <c r="N6193" s="181"/>
      <c r="O6193" s="33"/>
      <c r="P6193" s="33"/>
      <c r="Q6193" s="33"/>
      <c r="R6193" s="33"/>
      <c r="S6193" s="42"/>
      <c r="T6193" s="2"/>
      <c r="U6193" s="2"/>
      <c r="V6193" s="2"/>
      <c r="W6193" s="2"/>
      <c r="X6193" s="55"/>
      <c r="Y6193" s="62"/>
      <c r="Z6193" s="62"/>
      <c r="AA6193" s="62"/>
      <c r="AB6193" s="62"/>
      <c r="AC6193" s="68"/>
      <c r="AD6193" s="2"/>
      <c r="AE6193" s="2"/>
      <c r="AF6193" s="2"/>
      <c r="AG6193" s="2"/>
      <c r="AH6193" s="55"/>
      <c r="AI6193" s="72"/>
      <c r="AJ6193" s="72"/>
      <c r="AK6193" s="72"/>
      <c r="AL6193" s="72"/>
      <c r="AM6193" s="80"/>
      <c r="AN6193" s="2"/>
      <c r="AO6193" s="2"/>
      <c r="AP6193" s="2"/>
      <c r="AQ6193" s="2"/>
      <c r="AR6193" s="55"/>
      <c r="AS6193" s="85"/>
      <c r="AT6193" s="85"/>
      <c r="AU6193" s="85"/>
      <c r="AV6193" s="85"/>
      <c r="AW6193" s="100"/>
      <c r="AX6193" s="2"/>
      <c r="AY6193" s="2"/>
      <c r="AZ6193" s="2"/>
      <c r="BA6193" s="2"/>
      <c r="BB6193" s="55"/>
      <c r="BC6193" s="105"/>
      <c r="BD6193" s="105"/>
      <c r="BE6193" s="105"/>
      <c r="BF6193" s="105"/>
      <c r="BG6193" s="109"/>
      <c r="BH6193" s="2"/>
      <c r="BI6193" s="2"/>
      <c r="BJ6193" s="2"/>
      <c r="BK6193" s="2"/>
      <c r="BL6193" s="55"/>
      <c r="BM6193" s="48"/>
      <c r="BN6193" s="48"/>
      <c r="BO6193" s="48"/>
      <c r="BP6193" s="48"/>
      <c r="BQ6193" s="117"/>
      <c r="BR6193" s="2"/>
      <c r="BS6193" s="2"/>
      <c r="BT6193" s="2"/>
      <c r="BU6193" s="2"/>
      <c r="BV6193" s="55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18" t="s">
        <v>5</v>
      </c>
      <c r="H6194" s="3">
        <v>2024</v>
      </c>
      <c r="I6194" s="20" t="s">
        <v>282</v>
      </c>
      <c r="J6194" s="2" t="s">
        <v>272</v>
      </c>
      <c r="K6194" s="2" t="s">
        <v>321</v>
      </c>
      <c r="L6194" s="163">
        <f t="shared" si="207"/>
        <v>2E-3</v>
      </c>
      <c r="M6194" s="163">
        <f t="shared" si="208"/>
        <v>6.6239999999999997</v>
      </c>
      <c r="N6194" s="181"/>
      <c r="O6194" s="33"/>
      <c r="P6194" s="33"/>
      <c r="Q6194" s="33"/>
      <c r="R6194" s="33"/>
      <c r="S6194" s="42"/>
      <c r="T6194" s="2"/>
      <c r="U6194" s="2"/>
      <c r="V6194" s="2"/>
      <c r="W6194" s="2"/>
      <c r="X6194" s="55"/>
      <c r="Y6194" s="62"/>
      <c r="Z6194" s="62"/>
      <c r="AA6194" s="62"/>
      <c r="AB6194" s="62"/>
      <c r="AC6194" s="68"/>
      <c r="AD6194" s="2"/>
      <c r="AE6194" s="2"/>
      <c r="AF6194" s="2"/>
      <c r="AG6194" s="2"/>
      <c r="AH6194" s="55"/>
      <c r="AI6194" s="72"/>
      <c r="AJ6194" s="72"/>
      <c r="AK6194" s="72"/>
      <c r="AL6194" s="72"/>
      <c r="AM6194" s="80"/>
      <c r="AN6194" s="2"/>
      <c r="AO6194" s="2"/>
      <c r="AP6194" s="2"/>
      <c r="AQ6194" s="2"/>
      <c r="AR6194" s="55"/>
      <c r="AS6194" s="85"/>
      <c r="AT6194" s="85"/>
      <c r="AU6194" s="85"/>
      <c r="AV6194" s="85"/>
      <c r="AW6194" s="100"/>
      <c r="AX6194" s="2"/>
      <c r="AY6194" s="2"/>
      <c r="AZ6194" s="2"/>
      <c r="BA6194" s="2"/>
      <c r="BB6194" s="55"/>
      <c r="BC6194" s="105" t="s">
        <v>363</v>
      </c>
      <c r="BD6194" s="105"/>
      <c r="BE6194" s="105"/>
      <c r="BF6194" s="105">
        <v>2E-3</v>
      </c>
      <c r="BG6194" s="109">
        <v>6.6239999999999997</v>
      </c>
      <c r="BH6194" s="2"/>
      <c r="BI6194" s="2"/>
      <c r="BJ6194" s="2"/>
      <c r="BK6194" s="2"/>
      <c r="BL6194" s="55"/>
      <c r="BM6194" s="48"/>
      <c r="BN6194" s="48"/>
      <c r="BO6194" s="48"/>
      <c r="BP6194" s="48"/>
      <c r="BQ6194" s="117"/>
      <c r="BR6194" s="2"/>
      <c r="BS6194" s="2"/>
      <c r="BT6194" s="2"/>
      <c r="BU6194" s="2"/>
      <c r="BV6194" s="55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18" t="s">
        <v>5</v>
      </c>
      <c r="H6195" s="3">
        <v>2024</v>
      </c>
      <c r="I6195" s="20" t="s">
        <v>282</v>
      </c>
      <c r="J6195" s="2" t="s">
        <v>273</v>
      </c>
      <c r="K6195" s="2" t="s">
        <v>321</v>
      </c>
      <c r="L6195" s="163">
        <f t="shared" si="207"/>
        <v>0</v>
      </c>
      <c r="M6195" s="163">
        <f t="shared" si="208"/>
        <v>0</v>
      </c>
      <c r="N6195" s="181"/>
      <c r="O6195" s="33"/>
      <c r="P6195" s="33"/>
      <c r="Q6195" s="33"/>
      <c r="R6195" s="33"/>
      <c r="S6195" s="42"/>
      <c r="T6195" s="2"/>
      <c r="U6195" s="2"/>
      <c r="V6195" s="2"/>
      <c r="W6195" s="2"/>
      <c r="X6195" s="55"/>
      <c r="Y6195" s="62"/>
      <c r="Z6195" s="62"/>
      <c r="AA6195" s="62"/>
      <c r="AB6195" s="62"/>
      <c r="AC6195" s="68"/>
      <c r="AD6195" s="2"/>
      <c r="AE6195" s="2"/>
      <c r="AF6195" s="2"/>
      <c r="AG6195" s="2"/>
      <c r="AH6195" s="55"/>
      <c r="AI6195" s="72"/>
      <c r="AJ6195" s="72"/>
      <c r="AK6195" s="72"/>
      <c r="AL6195" s="72"/>
      <c r="AM6195" s="80"/>
      <c r="AN6195" s="2"/>
      <c r="AO6195" s="2"/>
      <c r="AP6195" s="2"/>
      <c r="AQ6195" s="2"/>
      <c r="AR6195" s="55"/>
      <c r="AS6195" s="85"/>
      <c r="AT6195" s="85"/>
      <c r="AU6195" s="85"/>
      <c r="AV6195" s="85"/>
      <c r="AW6195" s="100"/>
      <c r="AX6195" s="2"/>
      <c r="AY6195" s="2"/>
      <c r="AZ6195" s="2"/>
      <c r="BA6195" s="2"/>
      <c r="BB6195" s="55"/>
      <c r="BC6195" s="105"/>
      <c r="BD6195" s="105"/>
      <c r="BE6195" s="105"/>
      <c r="BF6195" s="105"/>
      <c r="BG6195" s="109"/>
      <c r="BH6195" s="2"/>
      <c r="BI6195" s="2"/>
      <c r="BJ6195" s="2"/>
      <c r="BK6195" s="2"/>
      <c r="BL6195" s="55"/>
      <c r="BM6195" s="48"/>
      <c r="BN6195" s="48"/>
      <c r="BO6195" s="48"/>
      <c r="BP6195" s="48"/>
      <c r="BQ6195" s="117"/>
      <c r="BR6195" s="2"/>
      <c r="BS6195" s="2"/>
      <c r="BT6195" s="2"/>
      <c r="BU6195" s="2"/>
      <c r="BV6195" s="55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18" t="s">
        <v>5</v>
      </c>
      <c r="H6196" s="3">
        <v>2024</v>
      </c>
      <c r="I6196" s="20" t="s">
        <v>282</v>
      </c>
      <c r="J6196" s="2" t="s">
        <v>274</v>
      </c>
      <c r="K6196" s="2" t="s">
        <v>321</v>
      </c>
      <c r="L6196" s="163">
        <f t="shared" si="207"/>
        <v>6.4999999999999997E-3</v>
      </c>
      <c r="M6196" s="163">
        <f t="shared" si="208"/>
        <v>14.275</v>
      </c>
      <c r="N6196" s="181"/>
      <c r="O6196" s="33"/>
      <c r="P6196" s="33"/>
      <c r="Q6196" s="33"/>
      <c r="R6196" s="33"/>
      <c r="S6196" s="42"/>
      <c r="T6196" s="2"/>
      <c r="U6196" s="2"/>
      <c r="V6196" s="2"/>
      <c r="W6196" s="2"/>
      <c r="X6196" s="55"/>
      <c r="Y6196" s="62"/>
      <c r="Z6196" s="62" t="s">
        <v>363</v>
      </c>
      <c r="AA6196" s="62"/>
      <c r="AB6196" s="62">
        <v>3.5000000000000001E-3</v>
      </c>
      <c r="AC6196" s="68">
        <v>10.207000000000001</v>
      </c>
      <c r="AD6196" s="2" t="s">
        <v>485</v>
      </c>
      <c r="AE6196" s="2"/>
      <c r="AF6196" s="2"/>
      <c r="AG6196" s="2">
        <v>2E-3</v>
      </c>
      <c r="AH6196" s="55">
        <v>2.7730000000000001</v>
      </c>
      <c r="AI6196" s="72"/>
      <c r="AJ6196" s="72"/>
      <c r="AK6196" s="72"/>
      <c r="AL6196" s="72"/>
      <c r="AM6196" s="80"/>
      <c r="AN6196" s="2"/>
      <c r="AO6196" s="2"/>
      <c r="AP6196" s="2"/>
      <c r="AQ6196" s="2"/>
      <c r="AR6196" s="55"/>
      <c r="AS6196" s="85"/>
      <c r="AT6196" s="85"/>
      <c r="AU6196" s="85"/>
      <c r="AV6196" s="85"/>
      <c r="AW6196" s="100"/>
      <c r="AX6196" s="2"/>
      <c r="AY6196" s="2"/>
      <c r="AZ6196" s="2"/>
      <c r="BA6196" s="2"/>
      <c r="BB6196" s="55"/>
      <c r="BC6196" s="105"/>
      <c r="BD6196" s="105"/>
      <c r="BE6196" s="105"/>
      <c r="BF6196" s="105"/>
      <c r="BG6196" s="109"/>
      <c r="BH6196" s="2"/>
      <c r="BI6196" s="2"/>
      <c r="BJ6196" s="2"/>
      <c r="BK6196" s="2"/>
      <c r="BL6196" s="55"/>
      <c r="BM6196" s="48"/>
      <c r="BN6196" s="48"/>
      <c r="BO6196" s="48"/>
      <c r="BP6196" s="48"/>
      <c r="BQ6196" s="117"/>
      <c r="BR6196" s="2" t="s">
        <v>892</v>
      </c>
      <c r="BS6196" s="2"/>
      <c r="BT6196" s="2"/>
      <c r="BU6196" s="2">
        <v>1E-3</v>
      </c>
      <c r="BV6196" s="55">
        <v>1.2949999999999999</v>
      </c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18" t="s">
        <v>5</v>
      </c>
      <c r="H6197" s="3">
        <v>2024</v>
      </c>
      <c r="I6197" s="20" t="s">
        <v>282</v>
      </c>
      <c r="J6197" s="2" t="s">
        <v>275</v>
      </c>
      <c r="K6197" s="2" t="s">
        <v>321</v>
      </c>
      <c r="L6197" s="163">
        <f t="shared" si="207"/>
        <v>0</v>
      </c>
      <c r="M6197" s="163">
        <f t="shared" si="208"/>
        <v>0</v>
      </c>
      <c r="N6197" s="181"/>
      <c r="O6197" s="33"/>
      <c r="P6197" s="33"/>
      <c r="Q6197" s="33"/>
      <c r="R6197" s="33"/>
      <c r="S6197" s="42"/>
      <c r="T6197" s="2"/>
      <c r="U6197" s="2"/>
      <c r="V6197" s="2"/>
      <c r="W6197" s="2"/>
      <c r="X6197" s="55"/>
      <c r="Y6197" s="62"/>
      <c r="Z6197" s="62"/>
      <c r="AA6197" s="62"/>
      <c r="AB6197" s="62"/>
      <c r="AC6197" s="68"/>
      <c r="AD6197" s="2"/>
      <c r="AE6197" s="2"/>
      <c r="AF6197" s="2"/>
      <c r="AG6197" s="2"/>
      <c r="AH6197" s="55"/>
      <c r="AI6197" s="72"/>
      <c r="AJ6197" s="72"/>
      <c r="AK6197" s="72"/>
      <c r="AL6197" s="72"/>
      <c r="AM6197" s="80"/>
      <c r="AN6197" s="2"/>
      <c r="AO6197" s="2"/>
      <c r="AP6197" s="2"/>
      <c r="AQ6197" s="2"/>
      <c r="AR6197" s="55"/>
      <c r="AS6197" s="85"/>
      <c r="AT6197" s="85"/>
      <c r="AU6197" s="85"/>
      <c r="AV6197" s="85"/>
      <c r="AW6197" s="100"/>
      <c r="AX6197" s="2"/>
      <c r="AY6197" s="2"/>
      <c r="AZ6197" s="2"/>
      <c r="BA6197" s="2"/>
      <c r="BB6197" s="55"/>
      <c r="BC6197" s="105"/>
      <c r="BD6197" s="105"/>
      <c r="BE6197" s="105"/>
      <c r="BF6197" s="105"/>
      <c r="BG6197" s="109"/>
      <c r="BH6197" s="2"/>
      <c r="BI6197" s="2"/>
      <c r="BJ6197" s="2"/>
      <c r="BK6197" s="2"/>
      <c r="BL6197" s="55"/>
      <c r="BM6197" s="48"/>
      <c r="BN6197" s="48"/>
      <c r="BO6197" s="48"/>
      <c r="BP6197" s="48"/>
      <c r="BQ6197" s="117"/>
      <c r="BR6197" s="2"/>
      <c r="BS6197" s="2"/>
      <c r="BT6197" s="2"/>
      <c r="BU6197" s="2"/>
      <c r="BV6197" s="55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18" t="s">
        <v>5</v>
      </c>
      <c r="H6198" s="3">
        <v>2024</v>
      </c>
      <c r="I6198" s="20" t="s">
        <v>282</v>
      </c>
      <c r="J6198" s="2" t="s">
        <v>276</v>
      </c>
      <c r="K6198" s="2" t="s">
        <v>320</v>
      </c>
      <c r="L6198" s="163">
        <f t="shared" si="207"/>
        <v>5</v>
      </c>
      <c r="M6198" s="163">
        <f t="shared" si="208"/>
        <v>68.992000000000004</v>
      </c>
      <c r="N6198" s="181"/>
      <c r="O6198" s="33"/>
      <c r="P6198" s="33"/>
      <c r="Q6198" s="33"/>
      <c r="R6198" s="33"/>
      <c r="S6198" s="42"/>
      <c r="T6198" s="2"/>
      <c r="U6198" s="2"/>
      <c r="V6198" s="2"/>
      <c r="W6198" s="2"/>
      <c r="X6198" s="55"/>
      <c r="Y6198" s="62"/>
      <c r="Z6198" s="62"/>
      <c r="AA6198" s="62"/>
      <c r="AB6198" s="62"/>
      <c r="AC6198" s="68"/>
      <c r="AD6198" s="2"/>
      <c r="AE6198" s="2"/>
      <c r="AF6198" s="2" t="s">
        <v>481</v>
      </c>
      <c r="AG6198" s="2">
        <v>2</v>
      </c>
      <c r="AH6198" s="55">
        <v>29.263999999999999</v>
      </c>
      <c r="AI6198" s="72"/>
      <c r="AJ6198" s="72"/>
      <c r="AK6198" s="72" t="s">
        <v>559</v>
      </c>
      <c r="AL6198" s="72">
        <v>1</v>
      </c>
      <c r="AM6198" s="80">
        <v>12.792999999999999</v>
      </c>
      <c r="AN6198" s="2"/>
      <c r="AO6198" s="2"/>
      <c r="AP6198" s="2"/>
      <c r="AQ6198" s="2"/>
      <c r="AR6198" s="55"/>
      <c r="AS6198" s="85"/>
      <c r="AT6198" s="85"/>
      <c r="AU6198" s="85"/>
      <c r="AV6198" s="85"/>
      <c r="AW6198" s="100"/>
      <c r="AX6198" s="2"/>
      <c r="AY6198" s="2"/>
      <c r="AZ6198" s="2"/>
      <c r="BA6198" s="2"/>
      <c r="BB6198" s="55"/>
      <c r="BC6198" s="105" t="s">
        <v>892</v>
      </c>
      <c r="BD6198" s="105"/>
      <c r="BE6198" s="105"/>
      <c r="BF6198" s="105">
        <v>1</v>
      </c>
      <c r="BG6198" s="109">
        <v>13.411</v>
      </c>
      <c r="BH6198" s="2"/>
      <c r="BI6198" s="2"/>
      <c r="BJ6198" s="2"/>
      <c r="BK6198" s="2"/>
      <c r="BL6198" s="55"/>
      <c r="BM6198" s="48"/>
      <c r="BN6198" s="48"/>
      <c r="BO6198" s="48"/>
      <c r="BP6198" s="48"/>
      <c r="BQ6198" s="117"/>
      <c r="BR6198" s="2" t="s">
        <v>1236</v>
      </c>
      <c r="BS6198" s="2"/>
      <c r="BT6198" s="2"/>
      <c r="BU6198" s="2">
        <v>1</v>
      </c>
      <c r="BV6198" s="55">
        <v>13.523999999999999</v>
      </c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18" t="s">
        <v>5</v>
      </c>
      <c r="H6199" s="3">
        <v>2024</v>
      </c>
      <c r="I6199" s="20" t="s">
        <v>282</v>
      </c>
      <c r="J6199" s="2" t="s">
        <v>277</v>
      </c>
      <c r="K6199" s="2" t="s">
        <v>320</v>
      </c>
      <c r="L6199" s="163">
        <f t="shared" si="207"/>
        <v>9</v>
      </c>
      <c r="M6199" s="163">
        <f t="shared" si="208"/>
        <v>32.788000000000004</v>
      </c>
      <c r="N6199" s="181"/>
      <c r="O6199" s="33"/>
      <c r="P6199" s="33"/>
      <c r="Q6199" s="33"/>
      <c r="R6199" s="33"/>
      <c r="S6199" s="42"/>
      <c r="T6199" s="2"/>
      <c r="U6199" s="2"/>
      <c r="V6199" s="2"/>
      <c r="W6199" s="2"/>
      <c r="X6199" s="55"/>
      <c r="Y6199" s="62"/>
      <c r="Z6199" s="62" t="s">
        <v>363</v>
      </c>
      <c r="AA6199" s="62"/>
      <c r="AB6199" s="62">
        <v>2</v>
      </c>
      <c r="AC6199" s="68">
        <v>2.508</v>
      </c>
      <c r="AD6199" s="2"/>
      <c r="AE6199" s="2"/>
      <c r="AF6199" s="2"/>
      <c r="AG6199" s="2"/>
      <c r="AH6199" s="55"/>
      <c r="AI6199" s="72"/>
      <c r="AJ6199" s="72"/>
      <c r="AK6199" s="72"/>
      <c r="AL6199" s="72"/>
      <c r="AM6199" s="80"/>
      <c r="AN6199" s="2"/>
      <c r="AO6199" s="2"/>
      <c r="AP6199" s="2"/>
      <c r="AQ6199" s="2"/>
      <c r="AR6199" s="55"/>
      <c r="AS6199" s="85" t="s">
        <v>712</v>
      </c>
      <c r="AT6199" s="85"/>
      <c r="AU6199" s="85"/>
      <c r="AV6199" s="85">
        <v>7</v>
      </c>
      <c r="AW6199" s="100">
        <v>30.28</v>
      </c>
      <c r="AX6199" s="2"/>
      <c r="AY6199" s="2"/>
      <c r="AZ6199" s="2"/>
      <c r="BA6199" s="2"/>
      <c r="BB6199" s="55"/>
      <c r="BC6199" s="105"/>
      <c r="BD6199" s="105"/>
      <c r="BE6199" s="105"/>
      <c r="BF6199" s="105"/>
      <c r="BG6199" s="109"/>
      <c r="BH6199" s="2"/>
      <c r="BI6199" s="2"/>
      <c r="BJ6199" s="2"/>
      <c r="BK6199" s="2"/>
      <c r="BL6199" s="55"/>
      <c r="BM6199" s="48"/>
      <c r="BN6199" s="48"/>
      <c r="BO6199" s="48"/>
      <c r="BP6199" s="48"/>
      <c r="BQ6199" s="117"/>
      <c r="BR6199" s="2"/>
      <c r="BS6199" s="2"/>
      <c r="BT6199" s="2"/>
      <c r="BU6199" s="2"/>
      <c r="BV6199" s="55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18" t="s">
        <v>5</v>
      </c>
      <c r="H6200" s="3">
        <v>2024</v>
      </c>
      <c r="I6200" s="20" t="s">
        <v>283</v>
      </c>
      <c r="J6200" s="2" t="s">
        <v>298</v>
      </c>
      <c r="K6200" s="2" t="s">
        <v>321</v>
      </c>
      <c r="L6200" s="163">
        <f t="shared" si="207"/>
        <v>0</v>
      </c>
      <c r="M6200" s="163">
        <f t="shared" si="208"/>
        <v>0</v>
      </c>
      <c r="N6200" s="181"/>
      <c r="O6200" s="33"/>
      <c r="P6200" s="33"/>
      <c r="Q6200" s="33"/>
      <c r="R6200" s="33"/>
      <c r="S6200" s="42"/>
      <c r="T6200" s="2"/>
      <c r="U6200" s="2"/>
      <c r="V6200" s="2"/>
      <c r="W6200" s="2"/>
      <c r="X6200" s="55"/>
      <c r="Y6200" s="62"/>
      <c r="Z6200" s="62"/>
      <c r="AA6200" s="62"/>
      <c r="AB6200" s="62"/>
      <c r="AC6200" s="68"/>
      <c r="AD6200" s="2"/>
      <c r="AE6200" s="2"/>
      <c r="AF6200" s="2"/>
      <c r="AG6200" s="2"/>
      <c r="AH6200" s="55"/>
      <c r="AI6200" s="72"/>
      <c r="AJ6200" s="72"/>
      <c r="AK6200" s="72"/>
      <c r="AL6200" s="72"/>
      <c r="AM6200" s="80"/>
      <c r="AN6200" s="2"/>
      <c r="AO6200" s="2"/>
      <c r="AP6200" s="2"/>
      <c r="AQ6200" s="2"/>
      <c r="AR6200" s="55"/>
      <c r="AS6200" s="85"/>
      <c r="AT6200" s="85"/>
      <c r="AU6200" s="85"/>
      <c r="AV6200" s="85"/>
      <c r="AW6200" s="100"/>
      <c r="AX6200" s="2"/>
      <c r="AY6200" s="2"/>
      <c r="AZ6200" s="2"/>
      <c r="BA6200" s="2"/>
      <c r="BB6200" s="55"/>
      <c r="BC6200" s="105"/>
      <c r="BD6200" s="105"/>
      <c r="BE6200" s="105"/>
      <c r="BF6200" s="105"/>
      <c r="BG6200" s="109"/>
      <c r="BH6200" s="2"/>
      <c r="BI6200" s="2"/>
      <c r="BJ6200" s="2"/>
      <c r="BK6200" s="2"/>
      <c r="BL6200" s="55"/>
      <c r="BM6200" s="48"/>
      <c r="BN6200" s="48"/>
      <c r="BO6200" s="48"/>
      <c r="BP6200" s="48"/>
      <c r="BQ6200" s="117"/>
      <c r="BR6200" s="2"/>
      <c r="BS6200" s="2"/>
      <c r="BT6200" s="2"/>
      <c r="BU6200" s="2"/>
      <c r="BV6200" s="55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18" t="s">
        <v>5</v>
      </c>
      <c r="H6201" s="3">
        <v>2024</v>
      </c>
      <c r="I6201" s="20" t="s">
        <v>283</v>
      </c>
      <c r="J6201" s="2" t="s">
        <v>278</v>
      </c>
      <c r="K6201" s="2" t="s">
        <v>320</v>
      </c>
      <c r="L6201" s="163">
        <f t="shared" si="207"/>
        <v>3</v>
      </c>
      <c r="M6201" s="163">
        <f t="shared" si="208"/>
        <v>9.3279999999999994</v>
      </c>
      <c r="N6201" s="181"/>
      <c r="O6201" s="33"/>
      <c r="P6201" s="33"/>
      <c r="Q6201" s="33"/>
      <c r="R6201" s="33"/>
      <c r="S6201" s="42"/>
      <c r="T6201" s="2"/>
      <c r="U6201" s="2"/>
      <c r="V6201" s="2"/>
      <c r="W6201" s="2"/>
      <c r="X6201" s="55"/>
      <c r="Y6201" s="62"/>
      <c r="Z6201" s="62"/>
      <c r="AA6201" s="62"/>
      <c r="AB6201" s="62"/>
      <c r="AC6201" s="68"/>
      <c r="AD6201" s="2"/>
      <c r="AE6201" s="2"/>
      <c r="AF6201" s="2"/>
      <c r="AG6201" s="2"/>
      <c r="AH6201" s="55"/>
      <c r="AI6201" s="72"/>
      <c r="AJ6201" s="72"/>
      <c r="AK6201" s="72"/>
      <c r="AL6201" s="72"/>
      <c r="AM6201" s="80"/>
      <c r="AN6201" s="2"/>
      <c r="AO6201" s="2"/>
      <c r="AP6201" s="2"/>
      <c r="AQ6201" s="2"/>
      <c r="AR6201" s="55"/>
      <c r="AS6201" s="85"/>
      <c r="AT6201" s="85"/>
      <c r="AU6201" s="85"/>
      <c r="AV6201" s="85"/>
      <c r="AW6201" s="100"/>
      <c r="AX6201" s="2"/>
      <c r="AY6201" s="2"/>
      <c r="AZ6201" s="2"/>
      <c r="BA6201" s="2"/>
      <c r="BB6201" s="55"/>
      <c r="BC6201" s="105"/>
      <c r="BD6201" s="105"/>
      <c r="BE6201" s="105"/>
      <c r="BF6201" s="105"/>
      <c r="BG6201" s="109"/>
      <c r="BH6201" s="2" t="s">
        <v>1000</v>
      </c>
      <c r="BI6201" s="2"/>
      <c r="BJ6201" s="2"/>
      <c r="BK6201" s="2">
        <v>1</v>
      </c>
      <c r="BL6201" s="55">
        <v>1.966</v>
      </c>
      <c r="BM6201" s="48"/>
      <c r="BN6201" s="48"/>
      <c r="BO6201" s="48"/>
      <c r="BP6201" s="48"/>
      <c r="BQ6201" s="117"/>
      <c r="BR6201" s="2" t="s">
        <v>363</v>
      </c>
      <c r="BS6201" s="2"/>
      <c r="BT6201" s="2"/>
      <c r="BU6201" s="2">
        <v>2</v>
      </c>
      <c r="BV6201" s="55">
        <v>7.3620000000000001</v>
      </c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18" t="s">
        <v>5</v>
      </c>
      <c r="H6202" s="3">
        <v>2024</v>
      </c>
      <c r="I6202" s="20" t="s">
        <v>283</v>
      </c>
      <c r="J6202" s="2" t="s">
        <v>279</v>
      </c>
      <c r="K6202" s="2" t="s">
        <v>320</v>
      </c>
      <c r="L6202" s="163">
        <f t="shared" si="207"/>
        <v>0</v>
      </c>
      <c r="M6202" s="163">
        <f t="shared" si="208"/>
        <v>0</v>
      </c>
      <c r="N6202" s="181"/>
      <c r="O6202" s="33"/>
      <c r="P6202" s="33"/>
      <c r="Q6202" s="33"/>
      <c r="R6202" s="33"/>
      <c r="S6202" s="42"/>
      <c r="T6202" s="2"/>
      <c r="U6202" s="2"/>
      <c r="V6202" s="2"/>
      <c r="W6202" s="2"/>
      <c r="X6202" s="55"/>
      <c r="Y6202" s="62"/>
      <c r="Z6202" s="62"/>
      <c r="AA6202" s="62"/>
      <c r="AB6202" s="62"/>
      <c r="AC6202" s="68"/>
      <c r="AD6202" s="2"/>
      <c r="AE6202" s="2"/>
      <c r="AF6202" s="2"/>
      <c r="AG6202" s="2"/>
      <c r="AH6202" s="55"/>
      <c r="AI6202" s="72"/>
      <c r="AJ6202" s="72"/>
      <c r="AK6202" s="72"/>
      <c r="AL6202" s="72"/>
      <c r="AM6202" s="80"/>
      <c r="AN6202" s="2"/>
      <c r="AO6202" s="2"/>
      <c r="AP6202" s="2"/>
      <c r="AQ6202" s="2"/>
      <c r="AR6202" s="55"/>
      <c r="AS6202" s="85"/>
      <c r="AT6202" s="85"/>
      <c r="AU6202" s="85"/>
      <c r="AV6202" s="85"/>
      <c r="AW6202" s="100"/>
      <c r="AX6202" s="2"/>
      <c r="AY6202" s="2"/>
      <c r="AZ6202" s="2"/>
      <c r="BA6202" s="2"/>
      <c r="BB6202" s="55"/>
      <c r="BC6202" s="105"/>
      <c r="BD6202" s="105"/>
      <c r="BE6202" s="105"/>
      <c r="BF6202" s="105"/>
      <c r="BG6202" s="109"/>
      <c r="BH6202" s="2"/>
      <c r="BI6202" s="2"/>
      <c r="BJ6202" s="2"/>
      <c r="BK6202" s="2"/>
      <c r="BL6202" s="55"/>
      <c r="BM6202" s="48"/>
      <c r="BN6202" s="48"/>
      <c r="BO6202" s="48"/>
      <c r="BP6202" s="48"/>
      <c r="BQ6202" s="117"/>
      <c r="BR6202" s="2"/>
      <c r="BS6202" s="2"/>
      <c r="BT6202" s="2"/>
      <c r="BU6202" s="2"/>
      <c r="BV6202" s="55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18" t="s">
        <v>5</v>
      </c>
      <c r="H6203" s="3">
        <v>2024</v>
      </c>
      <c r="I6203" s="20" t="s">
        <v>286</v>
      </c>
      <c r="J6203" s="2" t="s">
        <v>280</v>
      </c>
      <c r="K6203" s="2" t="s">
        <v>319</v>
      </c>
      <c r="L6203" s="163">
        <f t="shared" si="207"/>
        <v>0</v>
      </c>
      <c r="M6203" s="163">
        <f t="shared" si="208"/>
        <v>0</v>
      </c>
      <c r="N6203" s="181"/>
      <c r="O6203" s="33"/>
      <c r="P6203" s="33"/>
      <c r="Q6203" s="33"/>
      <c r="R6203" s="33"/>
      <c r="S6203" s="42"/>
      <c r="T6203" s="2"/>
      <c r="U6203" s="2"/>
      <c r="V6203" s="2"/>
      <c r="W6203" s="2"/>
      <c r="X6203" s="55"/>
      <c r="Y6203" s="62"/>
      <c r="Z6203" s="62"/>
      <c r="AA6203" s="62"/>
      <c r="AB6203" s="62"/>
      <c r="AC6203" s="68"/>
      <c r="AD6203" s="2"/>
      <c r="AE6203" s="2"/>
      <c r="AF6203" s="2"/>
      <c r="AG6203" s="2"/>
      <c r="AH6203" s="55"/>
      <c r="AI6203" s="72"/>
      <c r="AJ6203" s="72"/>
      <c r="AK6203" s="72"/>
      <c r="AL6203" s="72"/>
      <c r="AM6203" s="80"/>
      <c r="AN6203" s="2"/>
      <c r="AO6203" s="2"/>
      <c r="AP6203" s="2"/>
      <c r="AQ6203" s="2"/>
      <c r="AR6203" s="55"/>
      <c r="AS6203" s="85"/>
      <c r="AT6203" s="85"/>
      <c r="AU6203" s="85"/>
      <c r="AV6203" s="85"/>
      <c r="AW6203" s="100"/>
      <c r="AX6203" s="2"/>
      <c r="AY6203" s="2"/>
      <c r="AZ6203" s="2"/>
      <c r="BA6203" s="2"/>
      <c r="BB6203" s="55"/>
      <c r="BC6203" s="105"/>
      <c r="BD6203" s="105"/>
      <c r="BE6203" s="105"/>
      <c r="BF6203" s="105"/>
      <c r="BG6203" s="109"/>
      <c r="BH6203" s="2"/>
      <c r="BI6203" s="2"/>
      <c r="BJ6203" s="2"/>
      <c r="BK6203" s="2"/>
      <c r="BL6203" s="55"/>
      <c r="BM6203" s="48"/>
      <c r="BN6203" s="48"/>
      <c r="BO6203" s="48"/>
      <c r="BP6203" s="48"/>
      <c r="BQ6203" s="117"/>
      <c r="BR6203" s="2"/>
      <c r="BS6203" s="2"/>
      <c r="BT6203" s="2"/>
      <c r="BU6203" s="2"/>
      <c r="BV6203" s="55"/>
    </row>
    <row r="6204" spans="1:74" hidden="1" x14ac:dyDescent="0.3">
      <c r="A6204" s="8" t="s">
        <v>225</v>
      </c>
      <c r="B6204" s="8" t="s">
        <v>2</v>
      </c>
      <c r="C6204" s="8" t="s">
        <v>3</v>
      </c>
      <c r="D6204" s="8" t="s">
        <v>220</v>
      </c>
      <c r="E6204" s="9" t="s">
        <v>116</v>
      </c>
      <c r="F6204" s="10">
        <v>2</v>
      </c>
      <c r="G6204" s="18" t="s">
        <v>5</v>
      </c>
      <c r="H6204" s="3">
        <v>2024</v>
      </c>
      <c r="I6204" s="20" t="s">
        <v>286</v>
      </c>
      <c r="J6204" s="2" t="s">
        <v>281</v>
      </c>
      <c r="K6204" s="2" t="s">
        <v>319</v>
      </c>
      <c r="L6204" s="163">
        <f t="shared" si="207"/>
        <v>0</v>
      </c>
      <c r="M6204" s="163">
        <f t="shared" si="208"/>
        <v>35.785000000000004</v>
      </c>
      <c r="N6204" s="181"/>
      <c r="O6204" s="33"/>
      <c r="P6204" s="33"/>
      <c r="Q6204" s="33"/>
      <c r="R6204" s="33"/>
      <c r="S6204" s="42"/>
      <c r="T6204" s="2"/>
      <c r="U6204" s="2"/>
      <c r="V6204" s="2"/>
      <c r="W6204" s="2"/>
      <c r="X6204" s="55"/>
      <c r="Y6204" s="62"/>
      <c r="Z6204" s="62"/>
      <c r="AA6204" s="62"/>
      <c r="AB6204" s="62"/>
      <c r="AC6204" s="68"/>
      <c r="AD6204" s="2"/>
      <c r="AE6204" s="2"/>
      <c r="AF6204" s="2"/>
      <c r="AG6204" s="2"/>
      <c r="AH6204" s="55"/>
      <c r="AI6204" s="72"/>
      <c r="AJ6204" s="72"/>
      <c r="AK6204" s="72"/>
      <c r="AL6204" s="72"/>
      <c r="AM6204" s="80"/>
      <c r="AN6204" s="2"/>
      <c r="AO6204" s="2"/>
      <c r="AP6204" s="2"/>
      <c r="AQ6204" s="2"/>
      <c r="AR6204" s="55"/>
      <c r="AS6204" s="85"/>
      <c r="AT6204" s="85"/>
      <c r="AU6204" s="85"/>
      <c r="AV6204" s="85"/>
      <c r="AW6204" s="100"/>
      <c r="AX6204" s="2"/>
      <c r="AY6204" s="2"/>
      <c r="AZ6204" s="2"/>
      <c r="BA6204" s="2"/>
      <c r="BB6204" s="55"/>
      <c r="BC6204" s="105" t="s">
        <v>1069</v>
      </c>
      <c r="BD6204" s="105"/>
      <c r="BE6204" s="105"/>
      <c r="BF6204" s="105"/>
      <c r="BG6204" s="109">
        <v>4.5</v>
      </c>
      <c r="BH6204" s="2" t="s">
        <v>1049</v>
      </c>
      <c r="BI6204" s="2"/>
      <c r="BJ6204" s="2"/>
      <c r="BK6204" s="2"/>
      <c r="BL6204" s="55">
        <v>26.495000000000001</v>
      </c>
      <c r="BM6204" s="48" t="s">
        <v>1177</v>
      </c>
      <c r="BN6204" s="48"/>
      <c r="BO6204" s="48"/>
      <c r="BP6204" s="48"/>
      <c r="BQ6204" s="117">
        <v>4.79</v>
      </c>
      <c r="BR6204" s="2"/>
      <c r="BS6204" s="2"/>
      <c r="BT6204" s="2"/>
      <c r="BU6204" s="2"/>
      <c r="BV6204" s="55"/>
    </row>
    <row r="6205" spans="1:74" s="13" customFormat="1" hidden="1" x14ac:dyDescent="0.3">
      <c r="A6205" s="15" t="s">
        <v>225</v>
      </c>
      <c r="B6205" s="15" t="s">
        <v>2</v>
      </c>
      <c r="C6205" s="15" t="s">
        <v>3</v>
      </c>
      <c r="D6205" s="15" t="s">
        <v>220</v>
      </c>
      <c r="E6205" s="16" t="s">
        <v>116</v>
      </c>
      <c r="F6205" s="17">
        <v>2</v>
      </c>
      <c r="G6205" s="19" t="s">
        <v>5</v>
      </c>
      <c r="H6205" s="7">
        <v>2024</v>
      </c>
      <c r="I6205" s="21"/>
      <c r="J6205" s="12" t="s">
        <v>314</v>
      </c>
      <c r="K6205" s="12"/>
      <c r="L6205" s="147"/>
      <c r="M6205" s="147">
        <f>SUM(M6167:M6204)</f>
        <v>167.792</v>
      </c>
      <c r="N6205" s="183"/>
      <c r="O6205" s="12"/>
      <c r="P6205" s="12"/>
      <c r="Q6205" s="12"/>
      <c r="R6205" s="12"/>
      <c r="S6205" s="47">
        <f>SUM(S6167:S6204)</f>
        <v>0</v>
      </c>
      <c r="T6205" s="12"/>
      <c r="U6205" s="12"/>
      <c r="V6205" s="12"/>
      <c r="W6205" s="12"/>
      <c r="X6205" s="47">
        <f>SUM(X6167:X6204)</f>
        <v>0</v>
      </c>
      <c r="Y6205" s="12"/>
      <c r="Z6205" s="12"/>
      <c r="AA6205" s="12"/>
      <c r="AB6205" s="12"/>
      <c r="AC6205" s="47">
        <f>SUM(AC6167:AC6204)</f>
        <v>12.715</v>
      </c>
      <c r="AD6205" s="12"/>
      <c r="AE6205" s="12"/>
      <c r="AF6205" s="12"/>
      <c r="AG6205" s="12"/>
      <c r="AH6205" s="47">
        <f>SUM(AH6167:AH6204)</f>
        <v>32.036999999999999</v>
      </c>
      <c r="AI6205" s="12"/>
      <c r="AJ6205" s="12"/>
      <c r="AK6205" s="12"/>
      <c r="AL6205" s="12"/>
      <c r="AM6205" s="47">
        <f>SUM(AM6167:AM6204)</f>
        <v>12.792999999999999</v>
      </c>
      <c r="AN6205" s="12"/>
      <c r="AO6205" s="12"/>
      <c r="AP6205" s="12"/>
      <c r="AQ6205" s="12"/>
      <c r="AR6205" s="47">
        <f>SUM(AR6167:AR6204)</f>
        <v>0</v>
      </c>
      <c r="AS6205" s="12"/>
      <c r="AT6205" s="12"/>
      <c r="AU6205" s="12"/>
      <c r="AV6205" s="12"/>
      <c r="AW6205" s="47">
        <f>SUM(AW6167:AW6204)</f>
        <v>30.28</v>
      </c>
      <c r="AX6205" s="12"/>
      <c r="AY6205" s="12"/>
      <c r="AZ6205" s="12"/>
      <c r="BA6205" s="12"/>
      <c r="BB6205" s="47">
        <f>SUM(BB6167:BB6204)</f>
        <v>0</v>
      </c>
      <c r="BC6205" s="12"/>
      <c r="BD6205" s="12"/>
      <c r="BE6205" s="12"/>
      <c r="BF6205" s="12"/>
      <c r="BG6205" s="47">
        <f>SUM(BG6167:BG6204)</f>
        <v>24.535</v>
      </c>
      <c r="BH6205" s="12"/>
      <c r="BI6205" s="12"/>
      <c r="BJ6205" s="12"/>
      <c r="BK6205" s="12"/>
      <c r="BL6205" s="47">
        <f>SUM(BL6167:BL6204)</f>
        <v>28.461000000000002</v>
      </c>
      <c r="BM6205" s="12"/>
      <c r="BN6205" s="12"/>
      <c r="BO6205" s="12"/>
      <c r="BP6205" s="12"/>
      <c r="BQ6205" s="47">
        <f>SUM(BQ6167:BQ6204)</f>
        <v>4.79</v>
      </c>
      <c r="BR6205" s="12"/>
      <c r="BS6205" s="12"/>
      <c r="BT6205" s="12"/>
      <c r="BU6205" s="12"/>
      <c r="BV6205" s="47">
        <f>SUM(BV6167:BV6204)</f>
        <v>22.180999999999997</v>
      </c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18" t="s">
        <v>5</v>
      </c>
      <c r="H6206" s="3">
        <v>2024</v>
      </c>
      <c r="I6206" s="20" t="s">
        <v>287</v>
      </c>
      <c r="J6206" s="2" t="s">
        <v>267</v>
      </c>
      <c r="K6206" s="2" t="s">
        <v>318</v>
      </c>
      <c r="L6206" s="163">
        <f t="shared" si="207"/>
        <v>0</v>
      </c>
      <c r="M6206" s="163">
        <f t="shared" si="208"/>
        <v>0</v>
      </c>
      <c r="N6206" s="181"/>
      <c r="O6206" s="33"/>
      <c r="P6206" s="33"/>
      <c r="Q6206" s="33"/>
      <c r="R6206" s="33"/>
      <c r="S6206" s="42"/>
      <c r="T6206" s="2"/>
      <c r="U6206" s="2"/>
      <c r="V6206" s="2"/>
      <c r="W6206" s="2"/>
      <c r="X6206" s="55"/>
      <c r="Y6206" s="62"/>
      <c r="Z6206" s="62"/>
      <c r="AA6206" s="62"/>
      <c r="AB6206" s="62"/>
      <c r="AC6206" s="68"/>
      <c r="AD6206" s="2"/>
      <c r="AE6206" s="2"/>
      <c r="AF6206" s="2"/>
      <c r="AG6206" s="2"/>
      <c r="AH6206" s="55"/>
      <c r="AI6206" s="72"/>
      <c r="AJ6206" s="72"/>
      <c r="AK6206" s="72"/>
      <c r="AL6206" s="72"/>
      <c r="AM6206" s="80"/>
      <c r="AN6206" s="2"/>
      <c r="AO6206" s="2"/>
      <c r="AP6206" s="2"/>
      <c r="AQ6206" s="2"/>
      <c r="AR6206" s="55"/>
      <c r="AS6206" s="85"/>
      <c r="AT6206" s="85"/>
      <c r="AU6206" s="85"/>
      <c r="AV6206" s="85"/>
      <c r="AW6206" s="100"/>
      <c r="AX6206" s="2"/>
      <c r="AY6206" s="2"/>
      <c r="AZ6206" s="2"/>
      <c r="BA6206" s="2"/>
      <c r="BB6206" s="55"/>
      <c r="BC6206" s="105"/>
      <c r="BD6206" s="105"/>
      <c r="BE6206" s="105"/>
      <c r="BF6206" s="105"/>
      <c r="BG6206" s="109"/>
      <c r="BH6206" s="2"/>
      <c r="BI6206" s="2"/>
      <c r="BJ6206" s="2"/>
      <c r="BK6206" s="2"/>
      <c r="BL6206" s="55"/>
      <c r="BM6206" s="48"/>
      <c r="BN6206" s="48"/>
      <c r="BO6206" s="48"/>
      <c r="BP6206" s="48"/>
      <c r="BQ6206" s="117"/>
      <c r="BR6206" s="2"/>
      <c r="BS6206" s="2"/>
      <c r="BT6206" s="2"/>
      <c r="BU6206" s="2"/>
      <c r="BV6206" s="55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18" t="s">
        <v>5</v>
      </c>
      <c r="H6207" s="3">
        <v>2024</v>
      </c>
      <c r="I6207" s="20" t="s">
        <v>287</v>
      </c>
      <c r="J6207" s="2" t="s">
        <v>291</v>
      </c>
      <c r="K6207" s="2" t="s">
        <v>319</v>
      </c>
      <c r="L6207" s="163">
        <f t="shared" si="207"/>
        <v>0</v>
      </c>
      <c r="M6207" s="163">
        <f t="shared" si="208"/>
        <v>0</v>
      </c>
      <c r="N6207" s="181"/>
      <c r="O6207" s="33"/>
      <c r="P6207" s="33"/>
      <c r="Q6207" s="33"/>
      <c r="R6207" s="33"/>
      <c r="S6207" s="42"/>
      <c r="T6207" s="2"/>
      <c r="U6207" s="2"/>
      <c r="V6207" s="2"/>
      <c r="W6207" s="2"/>
      <c r="X6207" s="55"/>
      <c r="Y6207" s="62"/>
      <c r="Z6207" s="62"/>
      <c r="AA6207" s="62"/>
      <c r="AB6207" s="62"/>
      <c r="AC6207" s="68"/>
      <c r="AD6207" s="2"/>
      <c r="AE6207" s="2"/>
      <c r="AF6207" s="2"/>
      <c r="AG6207" s="2"/>
      <c r="AH6207" s="55"/>
      <c r="AI6207" s="72"/>
      <c r="AJ6207" s="72"/>
      <c r="AK6207" s="72"/>
      <c r="AL6207" s="72"/>
      <c r="AM6207" s="80"/>
      <c r="AN6207" s="2"/>
      <c r="AO6207" s="2"/>
      <c r="AP6207" s="2"/>
      <c r="AQ6207" s="2"/>
      <c r="AR6207" s="55"/>
      <c r="AS6207" s="85"/>
      <c r="AT6207" s="85"/>
      <c r="AU6207" s="85"/>
      <c r="AV6207" s="85"/>
      <c r="AW6207" s="100"/>
      <c r="AX6207" s="2"/>
      <c r="AY6207" s="2"/>
      <c r="AZ6207" s="2"/>
      <c r="BA6207" s="2"/>
      <c r="BB6207" s="55"/>
      <c r="BC6207" s="105"/>
      <c r="BD6207" s="105"/>
      <c r="BE6207" s="105"/>
      <c r="BF6207" s="105"/>
      <c r="BG6207" s="109"/>
      <c r="BH6207" s="2"/>
      <c r="BI6207" s="2"/>
      <c r="BJ6207" s="2"/>
      <c r="BK6207" s="2"/>
      <c r="BL6207" s="55"/>
      <c r="BM6207" s="48"/>
      <c r="BN6207" s="48"/>
      <c r="BO6207" s="48"/>
      <c r="BP6207" s="48"/>
      <c r="BQ6207" s="117"/>
      <c r="BR6207" s="2"/>
      <c r="BS6207" s="2"/>
      <c r="BT6207" s="2"/>
      <c r="BU6207" s="2"/>
      <c r="BV6207" s="55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18" t="s">
        <v>5</v>
      </c>
      <c r="H6208" s="3">
        <v>2024</v>
      </c>
      <c r="I6208" s="20" t="s">
        <v>286</v>
      </c>
      <c r="J6208" s="2" t="s">
        <v>336</v>
      </c>
      <c r="K6208" s="2" t="s">
        <v>319</v>
      </c>
      <c r="L6208" s="163">
        <f t="shared" si="207"/>
        <v>0</v>
      </c>
      <c r="M6208" s="163">
        <f t="shared" si="208"/>
        <v>0</v>
      </c>
      <c r="N6208" s="181"/>
      <c r="O6208" s="33"/>
      <c r="P6208" s="33"/>
      <c r="Q6208" s="33"/>
      <c r="R6208" s="33"/>
      <c r="S6208" s="42"/>
      <c r="T6208" s="2"/>
      <c r="U6208" s="2"/>
      <c r="V6208" s="2"/>
      <c r="W6208" s="2"/>
      <c r="X6208" s="55"/>
      <c r="Y6208" s="62"/>
      <c r="Z6208" s="62"/>
      <c r="AA6208" s="62"/>
      <c r="AB6208" s="62"/>
      <c r="AC6208" s="68"/>
      <c r="AD6208" s="2"/>
      <c r="AE6208" s="2"/>
      <c r="AF6208" s="2"/>
      <c r="AG6208" s="2"/>
      <c r="AH6208" s="55"/>
      <c r="AI6208" s="72"/>
      <c r="AJ6208" s="72"/>
      <c r="AK6208" s="72"/>
      <c r="AL6208" s="72"/>
      <c r="AM6208" s="80"/>
      <c r="AN6208" s="2"/>
      <c r="AO6208" s="2"/>
      <c r="AP6208" s="2"/>
      <c r="AQ6208" s="2"/>
      <c r="AR6208" s="55"/>
      <c r="AS6208" s="85"/>
      <c r="AT6208" s="85"/>
      <c r="AU6208" s="85"/>
      <c r="AV6208" s="85"/>
      <c r="AW6208" s="100"/>
      <c r="AX6208" s="2"/>
      <c r="AY6208" s="2"/>
      <c r="AZ6208" s="2"/>
      <c r="BA6208" s="2"/>
      <c r="BB6208" s="55"/>
      <c r="BC6208" s="105"/>
      <c r="BD6208" s="105"/>
      <c r="BE6208" s="105"/>
      <c r="BF6208" s="105"/>
      <c r="BG6208" s="109"/>
      <c r="BH6208" s="2"/>
      <c r="BI6208" s="2"/>
      <c r="BJ6208" s="2"/>
      <c r="BK6208" s="2"/>
      <c r="BL6208" s="55"/>
      <c r="BM6208" s="48"/>
      <c r="BN6208" s="48"/>
      <c r="BO6208" s="48"/>
      <c r="BP6208" s="48"/>
      <c r="BQ6208" s="117"/>
      <c r="BR6208" s="2"/>
      <c r="BS6208" s="2"/>
      <c r="BT6208" s="2"/>
      <c r="BU6208" s="2"/>
      <c r="BV6208" s="55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18" t="s">
        <v>5</v>
      </c>
      <c r="H6209" s="3">
        <v>2024</v>
      </c>
      <c r="I6209" s="20" t="s">
        <v>286</v>
      </c>
      <c r="J6209" s="8" t="s">
        <v>337</v>
      </c>
      <c r="K6209" s="8" t="s">
        <v>318</v>
      </c>
      <c r="L6209" s="163">
        <f t="shared" si="207"/>
        <v>0</v>
      </c>
      <c r="M6209" s="163">
        <f t="shared" si="208"/>
        <v>0</v>
      </c>
      <c r="N6209" s="181"/>
      <c r="O6209" s="53"/>
      <c r="P6209" s="53"/>
      <c r="Q6209" s="53"/>
      <c r="R6209" s="53"/>
      <c r="S6209" s="54"/>
      <c r="T6209" s="8"/>
      <c r="U6209" s="8"/>
      <c r="V6209" s="8"/>
      <c r="W6209" s="8"/>
      <c r="X6209" s="122"/>
      <c r="Y6209" s="135"/>
      <c r="Z6209" s="135"/>
      <c r="AA6209" s="135"/>
      <c r="AB6209" s="135"/>
      <c r="AC6209" s="136"/>
      <c r="AD6209" s="8"/>
      <c r="AE6209" s="8"/>
      <c r="AF6209" s="8"/>
      <c r="AG6209" s="8"/>
      <c r="AH6209" s="122"/>
      <c r="AI6209" s="137"/>
      <c r="AJ6209" s="137"/>
      <c r="AK6209" s="137"/>
      <c r="AL6209" s="137"/>
      <c r="AM6209" s="138"/>
      <c r="AN6209" s="8"/>
      <c r="AO6209" s="8"/>
      <c r="AP6209" s="8"/>
      <c r="AQ6209" s="8"/>
      <c r="AR6209" s="122"/>
      <c r="AS6209" s="139"/>
      <c r="AT6209" s="139"/>
      <c r="AU6209" s="139"/>
      <c r="AV6209" s="139"/>
      <c r="AW6209" s="140"/>
      <c r="AX6209" s="8"/>
      <c r="AY6209" s="8"/>
      <c r="AZ6209" s="8"/>
      <c r="BA6209" s="8"/>
      <c r="BB6209" s="122"/>
      <c r="BC6209" s="141"/>
      <c r="BD6209" s="141"/>
      <c r="BE6209" s="141"/>
      <c r="BF6209" s="141"/>
      <c r="BG6209" s="142"/>
      <c r="BH6209" s="8"/>
      <c r="BI6209" s="8"/>
      <c r="BJ6209" s="8"/>
      <c r="BK6209" s="8"/>
      <c r="BL6209" s="122"/>
      <c r="BM6209" s="143"/>
      <c r="BN6209" s="143"/>
      <c r="BO6209" s="143"/>
      <c r="BP6209" s="143"/>
      <c r="BQ6209" s="144"/>
      <c r="BR6209" s="8"/>
      <c r="BS6209" s="8"/>
      <c r="BT6209" s="8"/>
      <c r="BU6209" s="8"/>
      <c r="BV6209" s="122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18" t="s">
        <v>5</v>
      </c>
      <c r="H6210" s="3">
        <v>2024</v>
      </c>
      <c r="I6210" s="20" t="s">
        <v>286</v>
      </c>
      <c r="J6210" s="8" t="s">
        <v>338</v>
      </c>
      <c r="K6210" s="8" t="s">
        <v>339</v>
      </c>
      <c r="L6210" s="163">
        <f t="shared" si="207"/>
        <v>0</v>
      </c>
      <c r="M6210" s="163">
        <f t="shared" si="208"/>
        <v>0</v>
      </c>
      <c r="N6210" s="181"/>
      <c r="O6210" s="53"/>
      <c r="P6210" s="53"/>
      <c r="Q6210" s="53"/>
      <c r="R6210" s="53"/>
      <c r="S6210" s="54"/>
      <c r="T6210" s="8"/>
      <c r="U6210" s="8"/>
      <c r="V6210" s="8"/>
      <c r="W6210" s="8"/>
      <c r="X6210" s="122"/>
      <c r="Y6210" s="135"/>
      <c r="Z6210" s="135"/>
      <c r="AA6210" s="135"/>
      <c r="AB6210" s="135"/>
      <c r="AC6210" s="136"/>
      <c r="AD6210" s="8"/>
      <c r="AE6210" s="8"/>
      <c r="AF6210" s="8"/>
      <c r="AG6210" s="8"/>
      <c r="AH6210" s="122"/>
      <c r="AI6210" s="137"/>
      <c r="AJ6210" s="137"/>
      <c r="AK6210" s="137"/>
      <c r="AL6210" s="137"/>
      <c r="AM6210" s="138"/>
      <c r="AN6210" s="8"/>
      <c r="AO6210" s="8"/>
      <c r="AP6210" s="8"/>
      <c r="AQ6210" s="8"/>
      <c r="AR6210" s="122"/>
      <c r="AS6210" s="139"/>
      <c r="AT6210" s="139"/>
      <c r="AU6210" s="139"/>
      <c r="AV6210" s="139"/>
      <c r="AW6210" s="140"/>
      <c r="AX6210" s="8"/>
      <c r="AY6210" s="8"/>
      <c r="AZ6210" s="8"/>
      <c r="BA6210" s="8"/>
      <c r="BB6210" s="122"/>
      <c r="BC6210" s="141"/>
      <c r="BD6210" s="141"/>
      <c r="BE6210" s="141"/>
      <c r="BF6210" s="141"/>
      <c r="BG6210" s="142"/>
      <c r="BH6210" s="8"/>
      <c r="BI6210" s="8"/>
      <c r="BJ6210" s="8"/>
      <c r="BK6210" s="8"/>
      <c r="BL6210" s="122"/>
      <c r="BM6210" s="143"/>
      <c r="BN6210" s="143"/>
      <c r="BO6210" s="143"/>
      <c r="BP6210" s="143"/>
      <c r="BQ6210" s="144"/>
      <c r="BR6210" s="8"/>
      <c r="BS6210" s="8"/>
      <c r="BT6210" s="8"/>
      <c r="BU6210" s="8"/>
      <c r="BV6210" s="122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18" t="s">
        <v>5</v>
      </c>
      <c r="H6211" s="3">
        <v>2024</v>
      </c>
      <c r="I6211" s="20" t="s">
        <v>286</v>
      </c>
      <c r="J6211" s="8" t="s">
        <v>340</v>
      </c>
      <c r="K6211" s="8" t="s">
        <v>318</v>
      </c>
      <c r="L6211" s="163">
        <f t="shared" si="207"/>
        <v>0</v>
      </c>
      <c r="M6211" s="163">
        <f t="shared" si="208"/>
        <v>0</v>
      </c>
      <c r="N6211" s="181"/>
      <c r="O6211" s="53"/>
      <c r="P6211" s="53"/>
      <c r="Q6211" s="53"/>
      <c r="R6211" s="53"/>
      <c r="S6211" s="54"/>
      <c r="T6211" s="8"/>
      <c r="U6211" s="8"/>
      <c r="V6211" s="8"/>
      <c r="W6211" s="8"/>
      <c r="X6211" s="122"/>
      <c r="Y6211" s="135"/>
      <c r="Z6211" s="135"/>
      <c r="AA6211" s="135"/>
      <c r="AB6211" s="135"/>
      <c r="AC6211" s="136"/>
      <c r="AD6211" s="8"/>
      <c r="AE6211" s="8"/>
      <c r="AF6211" s="8"/>
      <c r="AG6211" s="8"/>
      <c r="AH6211" s="122"/>
      <c r="AI6211" s="137"/>
      <c r="AJ6211" s="137"/>
      <c r="AK6211" s="137"/>
      <c r="AL6211" s="137"/>
      <c r="AM6211" s="138"/>
      <c r="AN6211" s="8"/>
      <c r="AO6211" s="8"/>
      <c r="AP6211" s="8"/>
      <c r="AQ6211" s="8"/>
      <c r="AR6211" s="122"/>
      <c r="AS6211" s="139"/>
      <c r="AT6211" s="139"/>
      <c r="AU6211" s="139"/>
      <c r="AV6211" s="139"/>
      <c r="AW6211" s="140"/>
      <c r="AX6211" s="8"/>
      <c r="AY6211" s="8"/>
      <c r="AZ6211" s="8"/>
      <c r="BA6211" s="8"/>
      <c r="BB6211" s="122"/>
      <c r="BC6211" s="141"/>
      <c r="BD6211" s="141"/>
      <c r="BE6211" s="141"/>
      <c r="BF6211" s="141"/>
      <c r="BG6211" s="142"/>
      <c r="BH6211" s="8"/>
      <c r="BI6211" s="8"/>
      <c r="BJ6211" s="8"/>
      <c r="BK6211" s="8"/>
      <c r="BL6211" s="122"/>
      <c r="BM6211" s="143"/>
      <c r="BN6211" s="143"/>
      <c r="BO6211" s="143"/>
      <c r="BP6211" s="143"/>
      <c r="BQ6211" s="144"/>
      <c r="BR6211" s="8"/>
      <c r="BS6211" s="8"/>
      <c r="BT6211" s="8"/>
      <c r="BU6211" s="8"/>
      <c r="BV6211" s="122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18" t="s">
        <v>5</v>
      </c>
      <c r="H6212" s="3">
        <v>2024</v>
      </c>
      <c r="I6212" s="20" t="s">
        <v>286</v>
      </c>
      <c r="J6212" s="8" t="s">
        <v>341</v>
      </c>
      <c r="K6212" s="8" t="s">
        <v>320</v>
      </c>
      <c r="L6212" s="163">
        <f t="shared" si="207"/>
        <v>0</v>
      </c>
      <c r="M6212" s="163">
        <f t="shared" si="208"/>
        <v>0</v>
      </c>
      <c r="N6212" s="181"/>
      <c r="O6212" s="53"/>
      <c r="P6212" s="53"/>
      <c r="Q6212" s="53"/>
      <c r="R6212" s="53"/>
      <c r="S6212" s="54"/>
      <c r="T6212" s="8"/>
      <c r="U6212" s="8"/>
      <c r="V6212" s="8"/>
      <c r="W6212" s="8"/>
      <c r="X6212" s="122"/>
      <c r="Y6212" s="135"/>
      <c r="Z6212" s="135"/>
      <c r="AA6212" s="135"/>
      <c r="AB6212" s="135"/>
      <c r="AC6212" s="136"/>
      <c r="AD6212" s="8"/>
      <c r="AE6212" s="8"/>
      <c r="AF6212" s="8"/>
      <c r="AG6212" s="8"/>
      <c r="AH6212" s="122"/>
      <c r="AI6212" s="137"/>
      <c r="AJ6212" s="137"/>
      <c r="AK6212" s="137"/>
      <c r="AL6212" s="137"/>
      <c r="AM6212" s="138"/>
      <c r="AN6212" s="8"/>
      <c r="AO6212" s="8"/>
      <c r="AP6212" s="8"/>
      <c r="AQ6212" s="8"/>
      <c r="AR6212" s="122"/>
      <c r="AS6212" s="139"/>
      <c r="AT6212" s="139"/>
      <c r="AU6212" s="139"/>
      <c r="AV6212" s="139"/>
      <c r="AW6212" s="140"/>
      <c r="AX6212" s="8"/>
      <c r="AY6212" s="8"/>
      <c r="AZ6212" s="8"/>
      <c r="BA6212" s="8"/>
      <c r="BB6212" s="122"/>
      <c r="BC6212" s="141"/>
      <c r="BD6212" s="141"/>
      <c r="BE6212" s="141"/>
      <c r="BF6212" s="141"/>
      <c r="BG6212" s="142"/>
      <c r="BH6212" s="8"/>
      <c r="BI6212" s="8"/>
      <c r="BJ6212" s="8"/>
      <c r="BK6212" s="8"/>
      <c r="BL6212" s="122"/>
      <c r="BM6212" s="143"/>
      <c r="BN6212" s="143"/>
      <c r="BO6212" s="143"/>
      <c r="BP6212" s="143"/>
      <c r="BQ6212" s="144"/>
      <c r="BR6212" s="8"/>
      <c r="BS6212" s="8"/>
      <c r="BT6212" s="8"/>
      <c r="BU6212" s="8"/>
      <c r="BV6212" s="122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18" t="s">
        <v>5</v>
      </c>
      <c r="H6213" s="3">
        <v>2024</v>
      </c>
      <c r="I6213" s="20" t="s">
        <v>286</v>
      </c>
      <c r="J6213" s="8" t="s">
        <v>342</v>
      </c>
      <c r="K6213" s="8" t="s">
        <v>320</v>
      </c>
      <c r="L6213" s="163">
        <f t="shared" si="207"/>
        <v>0</v>
      </c>
      <c r="M6213" s="163">
        <f t="shared" si="208"/>
        <v>0</v>
      </c>
      <c r="N6213" s="181"/>
      <c r="O6213" s="53"/>
      <c r="P6213" s="53"/>
      <c r="Q6213" s="53"/>
      <c r="R6213" s="53"/>
      <c r="S6213" s="54"/>
      <c r="T6213" s="8"/>
      <c r="U6213" s="8"/>
      <c r="V6213" s="8"/>
      <c r="W6213" s="8"/>
      <c r="X6213" s="122"/>
      <c r="Y6213" s="135"/>
      <c r="Z6213" s="135"/>
      <c r="AA6213" s="135"/>
      <c r="AB6213" s="135"/>
      <c r="AC6213" s="136"/>
      <c r="AD6213" s="8"/>
      <c r="AE6213" s="8"/>
      <c r="AF6213" s="8"/>
      <c r="AG6213" s="8"/>
      <c r="AH6213" s="122"/>
      <c r="AI6213" s="137"/>
      <c r="AJ6213" s="137"/>
      <c r="AK6213" s="137"/>
      <c r="AL6213" s="137"/>
      <c r="AM6213" s="138"/>
      <c r="AN6213" s="8"/>
      <c r="AO6213" s="8"/>
      <c r="AP6213" s="8"/>
      <c r="AQ6213" s="8"/>
      <c r="AR6213" s="122"/>
      <c r="AS6213" s="139"/>
      <c r="AT6213" s="139"/>
      <c r="AU6213" s="139"/>
      <c r="AV6213" s="139"/>
      <c r="AW6213" s="140"/>
      <c r="AX6213" s="8"/>
      <c r="AY6213" s="8"/>
      <c r="AZ6213" s="8"/>
      <c r="BA6213" s="8"/>
      <c r="BB6213" s="122"/>
      <c r="BC6213" s="141"/>
      <c r="BD6213" s="141"/>
      <c r="BE6213" s="141"/>
      <c r="BF6213" s="141"/>
      <c r="BG6213" s="142"/>
      <c r="BH6213" s="8"/>
      <c r="BI6213" s="8"/>
      <c r="BJ6213" s="8"/>
      <c r="BK6213" s="8"/>
      <c r="BL6213" s="122"/>
      <c r="BM6213" s="143"/>
      <c r="BN6213" s="143"/>
      <c r="BO6213" s="143"/>
      <c r="BP6213" s="143"/>
      <c r="BQ6213" s="144"/>
      <c r="BR6213" s="8"/>
      <c r="BS6213" s="8"/>
      <c r="BT6213" s="8"/>
      <c r="BU6213" s="8"/>
      <c r="BV6213" s="122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18" t="s">
        <v>5</v>
      </c>
      <c r="H6214" s="3">
        <v>2024</v>
      </c>
      <c r="I6214" s="20" t="s">
        <v>286</v>
      </c>
      <c r="J6214" s="8" t="s">
        <v>343</v>
      </c>
      <c r="K6214" s="8" t="s">
        <v>339</v>
      </c>
      <c r="L6214" s="163">
        <f t="shared" ref="L6214:L6277" si="209">SUM(R6214,W6214,AB6214,AG6214,AL6214,AQ6214,AV6214,BA6214,BF6214,BK6214,BP6214,BU6214)</f>
        <v>0</v>
      </c>
      <c r="M6214" s="163">
        <f t="shared" ref="M6214:M6277" si="210">SUM(S6214,X6214,AC6214,AH6214,AM6214,AR6214,AW6214,BB6214,BG6214,BL6214,BQ6214,BV6214)</f>
        <v>0</v>
      </c>
      <c r="N6214" s="181"/>
      <c r="O6214" s="53"/>
      <c r="P6214" s="53"/>
      <c r="Q6214" s="53"/>
      <c r="R6214" s="53"/>
      <c r="S6214" s="54"/>
      <c r="T6214" s="8"/>
      <c r="U6214" s="8"/>
      <c r="V6214" s="8"/>
      <c r="W6214" s="8"/>
      <c r="X6214" s="122"/>
      <c r="Y6214" s="135"/>
      <c r="Z6214" s="135"/>
      <c r="AA6214" s="135"/>
      <c r="AB6214" s="135"/>
      <c r="AC6214" s="136"/>
      <c r="AD6214" s="8"/>
      <c r="AE6214" s="8"/>
      <c r="AF6214" s="8"/>
      <c r="AG6214" s="8"/>
      <c r="AH6214" s="122"/>
      <c r="AI6214" s="137"/>
      <c r="AJ6214" s="137"/>
      <c r="AK6214" s="137"/>
      <c r="AL6214" s="137"/>
      <c r="AM6214" s="138"/>
      <c r="AN6214" s="8"/>
      <c r="AO6214" s="8"/>
      <c r="AP6214" s="8"/>
      <c r="AQ6214" s="8"/>
      <c r="AR6214" s="122"/>
      <c r="AS6214" s="139"/>
      <c r="AT6214" s="139"/>
      <c r="AU6214" s="139"/>
      <c r="AV6214" s="139"/>
      <c r="AW6214" s="140"/>
      <c r="AX6214" s="8"/>
      <c r="AY6214" s="8"/>
      <c r="AZ6214" s="8"/>
      <c r="BA6214" s="8"/>
      <c r="BB6214" s="122"/>
      <c r="BC6214" s="141"/>
      <c r="BD6214" s="141"/>
      <c r="BE6214" s="141"/>
      <c r="BF6214" s="141"/>
      <c r="BG6214" s="142"/>
      <c r="BH6214" s="8"/>
      <c r="BI6214" s="8"/>
      <c r="BJ6214" s="8"/>
      <c r="BK6214" s="8"/>
      <c r="BL6214" s="122"/>
      <c r="BM6214" s="143"/>
      <c r="BN6214" s="143"/>
      <c r="BO6214" s="143"/>
      <c r="BP6214" s="143"/>
      <c r="BQ6214" s="144"/>
      <c r="BR6214" s="8"/>
      <c r="BS6214" s="8"/>
      <c r="BT6214" s="8"/>
      <c r="BU6214" s="8"/>
      <c r="BV6214" s="122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18" t="s">
        <v>5</v>
      </c>
      <c r="H6215" s="3">
        <v>2024</v>
      </c>
      <c r="I6215" s="20" t="s">
        <v>288</v>
      </c>
      <c r="J6215" s="8" t="s">
        <v>344</v>
      </c>
      <c r="K6215" s="8" t="s">
        <v>318</v>
      </c>
      <c r="L6215" s="163">
        <f t="shared" si="209"/>
        <v>0</v>
      </c>
      <c r="M6215" s="163">
        <f t="shared" si="210"/>
        <v>0</v>
      </c>
      <c r="N6215" s="181"/>
      <c r="O6215" s="53"/>
      <c r="P6215" s="53"/>
      <c r="Q6215" s="53"/>
      <c r="R6215" s="53"/>
      <c r="S6215" s="54"/>
      <c r="T6215" s="8"/>
      <c r="U6215" s="8"/>
      <c r="V6215" s="8"/>
      <c r="W6215" s="8"/>
      <c r="X6215" s="122"/>
      <c r="Y6215" s="135"/>
      <c r="Z6215" s="135"/>
      <c r="AA6215" s="135"/>
      <c r="AB6215" s="135"/>
      <c r="AC6215" s="136"/>
      <c r="AD6215" s="8"/>
      <c r="AE6215" s="8"/>
      <c r="AF6215" s="8"/>
      <c r="AG6215" s="8"/>
      <c r="AH6215" s="122"/>
      <c r="AI6215" s="137"/>
      <c r="AJ6215" s="137"/>
      <c r="AK6215" s="137"/>
      <c r="AL6215" s="137"/>
      <c r="AM6215" s="138"/>
      <c r="AN6215" s="8"/>
      <c r="AO6215" s="8"/>
      <c r="AP6215" s="8"/>
      <c r="AQ6215" s="8"/>
      <c r="AR6215" s="122"/>
      <c r="AS6215" s="139"/>
      <c r="AT6215" s="139"/>
      <c r="AU6215" s="139"/>
      <c r="AV6215" s="139"/>
      <c r="AW6215" s="140"/>
      <c r="AX6215" s="8"/>
      <c r="AY6215" s="8"/>
      <c r="AZ6215" s="8"/>
      <c r="BA6215" s="8"/>
      <c r="BB6215" s="122"/>
      <c r="BC6215" s="141"/>
      <c r="BD6215" s="141"/>
      <c r="BE6215" s="141"/>
      <c r="BF6215" s="141"/>
      <c r="BG6215" s="142"/>
      <c r="BH6215" s="8"/>
      <c r="BI6215" s="8"/>
      <c r="BJ6215" s="8"/>
      <c r="BK6215" s="8"/>
      <c r="BL6215" s="122"/>
      <c r="BM6215" s="143"/>
      <c r="BN6215" s="143"/>
      <c r="BO6215" s="143"/>
      <c r="BP6215" s="143"/>
      <c r="BQ6215" s="144"/>
      <c r="BR6215" s="8"/>
      <c r="BS6215" s="8"/>
      <c r="BT6215" s="8"/>
      <c r="BU6215" s="8"/>
      <c r="BV6215" s="122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18" t="s">
        <v>5</v>
      </c>
      <c r="H6216" s="3">
        <v>2024</v>
      </c>
      <c r="I6216" s="20" t="s">
        <v>288</v>
      </c>
      <c r="J6216" s="2" t="s">
        <v>351</v>
      </c>
      <c r="K6216" s="2" t="s">
        <v>318</v>
      </c>
      <c r="L6216" s="163">
        <f t="shared" si="209"/>
        <v>0</v>
      </c>
      <c r="M6216" s="163">
        <f t="shared" si="210"/>
        <v>0</v>
      </c>
      <c r="N6216" s="181"/>
      <c r="O6216" s="53"/>
      <c r="P6216" s="53"/>
      <c r="Q6216" s="53"/>
      <c r="R6216" s="53"/>
      <c r="S6216" s="54"/>
      <c r="T6216" s="8"/>
      <c r="U6216" s="8"/>
      <c r="V6216" s="8"/>
      <c r="W6216" s="8"/>
      <c r="X6216" s="122"/>
      <c r="Y6216" s="135"/>
      <c r="Z6216" s="135"/>
      <c r="AA6216" s="135"/>
      <c r="AB6216" s="135"/>
      <c r="AC6216" s="136"/>
      <c r="AD6216" s="8"/>
      <c r="AE6216" s="8"/>
      <c r="AF6216" s="8"/>
      <c r="AG6216" s="8"/>
      <c r="AH6216" s="122"/>
      <c r="AI6216" s="137"/>
      <c r="AJ6216" s="137"/>
      <c r="AK6216" s="137"/>
      <c r="AL6216" s="137"/>
      <c r="AM6216" s="138"/>
      <c r="AN6216" s="8"/>
      <c r="AO6216" s="8"/>
      <c r="AP6216" s="8"/>
      <c r="AQ6216" s="8"/>
      <c r="AR6216" s="122"/>
      <c r="AS6216" s="139"/>
      <c r="AT6216" s="139"/>
      <c r="AU6216" s="139"/>
      <c r="AV6216" s="139"/>
      <c r="AW6216" s="140"/>
      <c r="AX6216" s="8"/>
      <c r="AY6216" s="8"/>
      <c r="AZ6216" s="8"/>
      <c r="BA6216" s="8"/>
      <c r="BB6216" s="122"/>
      <c r="BC6216" s="141"/>
      <c r="BD6216" s="141"/>
      <c r="BE6216" s="141"/>
      <c r="BF6216" s="141"/>
      <c r="BG6216" s="142"/>
      <c r="BH6216" s="8"/>
      <c r="BI6216" s="8"/>
      <c r="BJ6216" s="8"/>
      <c r="BK6216" s="8"/>
      <c r="BL6216" s="122"/>
      <c r="BM6216" s="143"/>
      <c r="BN6216" s="143"/>
      <c r="BO6216" s="143"/>
      <c r="BP6216" s="143"/>
      <c r="BQ6216" s="144"/>
      <c r="BR6216" s="8"/>
      <c r="BS6216" s="8"/>
      <c r="BT6216" s="8"/>
      <c r="BU6216" s="8"/>
      <c r="BV6216" s="122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18" t="s">
        <v>5</v>
      </c>
      <c r="H6217" s="3">
        <v>2024</v>
      </c>
      <c r="I6217" s="20" t="s">
        <v>288</v>
      </c>
      <c r="J6217" s="2" t="s">
        <v>352</v>
      </c>
      <c r="K6217" s="2" t="s">
        <v>321</v>
      </c>
      <c r="L6217" s="163">
        <f t="shared" si="209"/>
        <v>0</v>
      </c>
      <c r="M6217" s="163">
        <f t="shared" si="210"/>
        <v>0</v>
      </c>
      <c r="N6217" s="181"/>
      <c r="O6217" s="33"/>
      <c r="P6217" s="33"/>
      <c r="Q6217" s="33"/>
      <c r="R6217" s="33"/>
      <c r="S6217" s="42"/>
      <c r="T6217" s="2"/>
      <c r="U6217" s="2"/>
      <c r="V6217" s="2"/>
      <c r="W6217" s="2"/>
      <c r="X6217" s="55"/>
      <c r="Y6217" s="62"/>
      <c r="Z6217" s="62"/>
      <c r="AA6217" s="62"/>
      <c r="AB6217" s="62"/>
      <c r="AC6217" s="68"/>
      <c r="AD6217" s="2"/>
      <c r="AE6217" s="2"/>
      <c r="AF6217" s="2"/>
      <c r="AG6217" s="2"/>
      <c r="AH6217" s="55"/>
      <c r="AI6217" s="72"/>
      <c r="AJ6217" s="72"/>
      <c r="AK6217" s="72"/>
      <c r="AL6217" s="72"/>
      <c r="AM6217" s="80"/>
      <c r="AN6217" s="2"/>
      <c r="AO6217" s="2"/>
      <c r="AP6217" s="2"/>
      <c r="AQ6217" s="2"/>
      <c r="AR6217" s="55"/>
      <c r="AS6217" s="85"/>
      <c r="AT6217" s="85"/>
      <c r="AU6217" s="85"/>
      <c r="AV6217" s="85"/>
      <c r="AW6217" s="100"/>
      <c r="AX6217" s="2"/>
      <c r="AY6217" s="2"/>
      <c r="AZ6217" s="2"/>
      <c r="BA6217" s="2"/>
      <c r="BB6217" s="55"/>
      <c r="BC6217" s="105"/>
      <c r="BD6217" s="105"/>
      <c r="BE6217" s="105"/>
      <c r="BF6217" s="105"/>
      <c r="BG6217" s="109"/>
      <c r="BH6217" s="2"/>
      <c r="BI6217" s="2"/>
      <c r="BJ6217" s="2"/>
      <c r="BK6217" s="2"/>
      <c r="BL6217" s="55"/>
      <c r="BM6217" s="48"/>
      <c r="BN6217" s="48"/>
      <c r="BO6217" s="48"/>
      <c r="BP6217" s="48"/>
      <c r="BQ6217" s="117"/>
      <c r="BR6217" s="2"/>
      <c r="BS6217" s="2"/>
      <c r="BT6217" s="2"/>
      <c r="BU6217" s="2"/>
      <c r="BV6217" s="55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18" t="s">
        <v>5</v>
      </c>
      <c r="H6218" s="3">
        <v>2024</v>
      </c>
      <c r="I6218" s="20" t="s">
        <v>288</v>
      </c>
      <c r="J6218" s="2" t="s">
        <v>345</v>
      </c>
      <c r="K6218" s="2" t="s">
        <v>318</v>
      </c>
      <c r="L6218" s="163">
        <f t="shared" si="209"/>
        <v>0</v>
      </c>
      <c r="M6218" s="163">
        <f t="shared" si="210"/>
        <v>0</v>
      </c>
      <c r="N6218" s="181"/>
      <c r="O6218" s="34"/>
      <c r="P6218" s="33"/>
      <c r="Q6218" s="33"/>
      <c r="R6218" s="33"/>
      <c r="S6218" s="42"/>
      <c r="T6218" s="3"/>
      <c r="U6218" s="2"/>
      <c r="V6218" s="2"/>
      <c r="W6218" s="2"/>
      <c r="X6218" s="55"/>
      <c r="Y6218" s="64"/>
      <c r="Z6218" s="62"/>
      <c r="AA6218" s="62"/>
      <c r="AB6218" s="62"/>
      <c r="AC6218" s="68"/>
      <c r="AD6218" s="3"/>
      <c r="AE6218" s="2"/>
      <c r="AF6218" s="2"/>
      <c r="AG6218" s="2"/>
      <c r="AH6218" s="55"/>
      <c r="AI6218" s="73"/>
      <c r="AJ6218" s="72"/>
      <c r="AK6218" s="72"/>
      <c r="AL6218" s="72"/>
      <c r="AM6218" s="80"/>
      <c r="AN6218" s="3"/>
      <c r="AO6218" s="2"/>
      <c r="AP6218" s="2"/>
      <c r="AQ6218" s="2"/>
      <c r="AR6218" s="55"/>
      <c r="AS6218" s="86"/>
      <c r="AT6218" s="85"/>
      <c r="AU6218" s="85"/>
      <c r="AV6218" s="85"/>
      <c r="AW6218" s="100"/>
      <c r="AX6218" s="3"/>
      <c r="AY6218" s="2"/>
      <c r="AZ6218" s="2"/>
      <c r="BA6218" s="2"/>
      <c r="BB6218" s="55"/>
      <c r="BC6218" s="106"/>
      <c r="BD6218" s="105"/>
      <c r="BE6218" s="105"/>
      <c r="BF6218" s="105"/>
      <c r="BG6218" s="109"/>
      <c r="BH6218" s="3"/>
      <c r="BI6218" s="2"/>
      <c r="BJ6218" s="2"/>
      <c r="BK6218" s="2"/>
      <c r="BL6218" s="55"/>
      <c r="BM6218" s="49"/>
      <c r="BN6218" s="48"/>
      <c r="BO6218" s="48"/>
      <c r="BP6218" s="48"/>
      <c r="BQ6218" s="117"/>
      <c r="BR6218" s="3"/>
      <c r="BS6218" s="2"/>
      <c r="BT6218" s="2"/>
      <c r="BU6218" s="2"/>
      <c r="BV6218" s="55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18" t="s">
        <v>5</v>
      </c>
      <c r="H6219" s="3">
        <v>2024</v>
      </c>
      <c r="I6219" s="20" t="s">
        <v>289</v>
      </c>
      <c r="J6219" s="2" t="s">
        <v>268</v>
      </c>
      <c r="K6219" s="2" t="s">
        <v>318</v>
      </c>
      <c r="L6219" s="163">
        <f t="shared" si="209"/>
        <v>0</v>
      </c>
      <c r="M6219" s="163">
        <f t="shared" si="210"/>
        <v>0</v>
      </c>
      <c r="N6219" s="181"/>
      <c r="O6219" s="33"/>
      <c r="P6219" s="33"/>
      <c r="Q6219" s="33"/>
      <c r="R6219" s="33"/>
      <c r="S6219" s="42"/>
      <c r="T6219" s="2"/>
      <c r="U6219" s="2"/>
      <c r="V6219" s="2"/>
      <c r="W6219" s="2"/>
      <c r="X6219" s="55"/>
      <c r="Y6219" s="62"/>
      <c r="Z6219" s="62"/>
      <c r="AA6219" s="62"/>
      <c r="AB6219" s="62"/>
      <c r="AC6219" s="68"/>
      <c r="AD6219" s="2"/>
      <c r="AE6219" s="2"/>
      <c r="AF6219" s="2"/>
      <c r="AG6219" s="2"/>
      <c r="AH6219" s="55"/>
      <c r="AI6219" s="72"/>
      <c r="AJ6219" s="72"/>
      <c r="AK6219" s="72"/>
      <c r="AL6219" s="72"/>
      <c r="AM6219" s="80"/>
      <c r="AN6219" s="2"/>
      <c r="AO6219" s="2"/>
      <c r="AP6219" s="2"/>
      <c r="AQ6219" s="2"/>
      <c r="AR6219" s="55"/>
      <c r="AS6219" s="85"/>
      <c r="AT6219" s="85"/>
      <c r="AU6219" s="85"/>
      <c r="AV6219" s="85"/>
      <c r="AW6219" s="100"/>
      <c r="AX6219" s="2"/>
      <c r="AY6219" s="2"/>
      <c r="AZ6219" s="2"/>
      <c r="BA6219" s="2"/>
      <c r="BB6219" s="55"/>
      <c r="BC6219" s="105"/>
      <c r="BD6219" s="105"/>
      <c r="BE6219" s="105"/>
      <c r="BF6219" s="105"/>
      <c r="BG6219" s="109"/>
      <c r="BH6219" s="2"/>
      <c r="BI6219" s="2"/>
      <c r="BJ6219" s="2"/>
      <c r="BK6219" s="2"/>
      <c r="BL6219" s="55"/>
      <c r="BM6219" s="48"/>
      <c r="BN6219" s="48"/>
      <c r="BO6219" s="48"/>
      <c r="BP6219" s="48"/>
      <c r="BQ6219" s="117"/>
      <c r="BR6219" s="2"/>
      <c r="BS6219" s="2"/>
      <c r="BT6219" s="2"/>
      <c r="BU6219" s="2"/>
      <c r="BV6219" s="55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18" t="s">
        <v>5</v>
      </c>
      <c r="H6220" s="3">
        <v>2024</v>
      </c>
      <c r="I6220" s="20" t="s">
        <v>289</v>
      </c>
      <c r="J6220" s="2" t="s">
        <v>292</v>
      </c>
      <c r="K6220" s="2" t="s">
        <v>318</v>
      </c>
      <c r="L6220" s="163">
        <f t="shared" si="209"/>
        <v>0</v>
      </c>
      <c r="M6220" s="163">
        <f t="shared" si="210"/>
        <v>0</v>
      </c>
      <c r="N6220" s="181"/>
      <c r="O6220" s="33"/>
      <c r="P6220" s="33"/>
      <c r="Q6220" s="33"/>
      <c r="R6220" s="33"/>
      <c r="S6220" s="42"/>
      <c r="T6220" s="2"/>
      <c r="U6220" s="2"/>
      <c r="V6220" s="2"/>
      <c r="W6220" s="2"/>
      <c r="X6220" s="55"/>
      <c r="Y6220" s="62"/>
      <c r="Z6220" s="62"/>
      <c r="AA6220" s="62"/>
      <c r="AB6220" s="62"/>
      <c r="AC6220" s="68"/>
      <c r="AD6220" s="2"/>
      <c r="AE6220" s="2"/>
      <c r="AF6220" s="2"/>
      <c r="AG6220" s="2"/>
      <c r="AH6220" s="55"/>
      <c r="AI6220" s="72"/>
      <c r="AJ6220" s="72"/>
      <c r="AK6220" s="72"/>
      <c r="AL6220" s="72"/>
      <c r="AM6220" s="80"/>
      <c r="AN6220" s="2"/>
      <c r="AO6220" s="2"/>
      <c r="AP6220" s="2"/>
      <c r="AQ6220" s="2"/>
      <c r="AR6220" s="55"/>
      <c r="AS6220" s="85"/>
      <c r="AT6220" s="85"/>
      <c r="AU6220" s="85"/>
      <c r="AV6220" s="85"/>
      <c r="AW6220" s="100"/>
      <c r="AX6220" s="2"/>
      <c r="AY6220" s="2"/>
      <c r="AZ6220" s="2"/>
      <c r="BA6220" s="2"/>
      <c r="BB6220" s="55"/>
      <c r="BC6220" s="105"/>
      <c r="BD6220" s="105"/>
      <c r="BE6220" s="105"/>
      <c r="BF6220" s="105"/>
      <c r="BG6220" s="109"/>
      <c r="BH6220" s="2"/>
      <c r="BI6220" s="2"/>
      <c r="BJ6220" s="2"/>
      <c r="BK6220" s="2"/>
      <c r="BL6220" s="55"/>
      <c r="BM6220" s="48"/>
      <c r="BN6220" s="48"/>
      <c r="BO6220" s="48"/>
      <c r="BP6220" s="48"/>
      <c r="BQ6220" s="117"/>
      <c r="BR6220" s="2"/>
      <c r="BS6220" s="2"/>
      <c r="BT6220" s="2"/>
      <c r="BU6220" s="2"/>
      <c r="BV6220" s="55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18" t="s">
        <v>5</v>
      </c>
      <c r="H6221" s="3">
        <v>2024</v>
      </c>
      <c r="I6221" s="20" t="s">
        <v>285</v>
      </c>
      <c r="J6221" s="2" t="s">
        <v>293</v>
      </c>
      <c r="K6221" s="2" t="s">
        <v>318</v>
      </c>
      <c r="L6221" s="163">
        <f t="shared" si="209"/>
        <v>0</v>
      </c>
      <c r="M6221" s="163">
        <f t="shared" si="210"/>
        <v>0</v>
      </c>
      <c r="N6221" s="181"/>
      <c r="O6221" s="33"/>
      <c r="P6221" s="33"/>
      <c r="Q6221" s="33"/>
      <c r="R6221" s="34"/>
      <c r="S6221" s="41"/>
      <c r="T6221" s="2"/>
      <c r="U6221" s="2"/>
      <c r="V6221" s="2"/>
      <c r="W6221" s="3"/>
      <c r="X6221" s="56"/>
      <c r="Y6221" s="62"/>
      <c r="Z6221" s="62"/>
      <c r="AA6221" s="62"/>
      <c r="AB6221" s="64"/>
      <c r="AC6221" s="69"/>
      <c r="AD6221" s="2"/>
      <c r="AE6221" s="2"/>
      <c r="AF6221" s="2"/>
      <c r="AG6221" s="3"/>
      <c r="AH6221" s="56"/>
      <c r="AI6221" s="72"/>
      <c r="AJ6221" s="72"/>
      <c r="AK6221" s="72"/>
      <c r="AL6221" s="73"/>
      <c r="AM6221" s="81"/>
      <c r="AN6221" s="2"/>
      <c r="AO6221" s="2"/>
      <c r="AP6221" s="2"/>
      <c r="AQ6221" s="3"/>
      <c r="AR6221" s="56"/>
      <c r="AS6221" s="85"/>
      <c r="AT6221" s="85"/>
      <c r="AU6221" s="85"/>
      <c r="AV6221" s="86"/>
      <c r="AW6221" s="101"/>
      <c r="AX6221" s="2"/>
      <c r="AY6221" s="2"/>
      <c r="AZ6221" s="2"/>
      <c r="BA6221" s="3"/>
      <c r="BB6221" s="56"/>
      <c r="BC6221" s="105"/>
      <c r="BD6221" s="105"/>
      <c r="BE6221" s="105"/>
      <c r="BF6221" s="106"/>
      <c r="BG6221" s="110"/>
      <c r="BH6221" s="2"/>
      <c r="BI6221" s="2"/>
      <c r="BJ6221" s="2"/>
      <c r="BK6221" s="3"/>
      <c r="BL6221" s="56"/>
      <c r="BM6221" s="48"/>
      <c r="BN6221" s="48"/>
      <c r="BO6221" s="48"/>
      <c r="BP6221" s="49"/>
      <c r="BQ6221" s="118"/>
      <c r="BR6221" s="2"/>
      <c r="BS6221" s="2"/>
      <c r="BT6221" s="2"/>
      <c r="BU6221" s="3"/>
      <c r="BV6221" s="56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18" t="s">
        <v>5</v>
      </c>
      <c r="H6222" s="3">
        <v>2024</v>
      </c>
      <c r="I6222" s="20" t="s">
        <v>287</v>
      </c>
      <c r="J6222" s="2" t="s">
        <v>269</v>
      </c>
      <c r="K6222" s="2" t="s">
        <v>320</v>
      </c>
      <c r="L6222" s="163">
        <f t="shared" si="209"/>
        <v>0</v>
      </c>
      <c r="M6222" s="163">
        <f t="shared" si="210"/>
        <v>0</v>
      </c>
      <c r="N6222" s="181"/>
      <c r="O6222" s="33"/>
      <c r="P6222" s="33"/>
      <c r="Q6222" s="33"/>
      <c r="R6222" s="33"/>
      <c r="S6222" s="42"/>
      <c r="T6222" s="2"/>
      <c r="U6222" s="2"/>
      <c r="V6222" s="2"/>
      <c r="W6222" s="2"/>
      <c r="X6222" s="55"/>
      <c r="Y6222" s="62"/>
      <c r="Z6222" s="62"/>
      <c r="AA6222" s="62"/>
      <c r="AB6222" s="64"/>
      <c r="AC6222" s="68"/>
      <c r="AD6222" s="2"/>
      <c r="AE6222" s="2"/>
      <c r="AF6222" s="2"/>
      <c r="AG6222" s="2"/>
      <c r="AH6222" s="55"/>
      <c r="AI6222" s="72"/>
      <c r="AJ6222" s="72"/>
      <c r="AK6222" s="72"/>
      <c r="AL6222" s="72"/>
      <c r="AM6222" s="80"/>
      <c r="AN6222" s="2"/>
      <c r="AO6222" s="2"/>
      <c r="AP6222" s="2"/>
      <c r="AQ6222" s="2"/>
      <c r="AR6222" s="55"/>
      <c r="AS6222" s="85"/>
      <c r="AT6222" s="85"/>
      <c r="AU6222" s="85"/>
      <c r="AV6222" s="85"/>
      <c r="AW6222" s="100"/>
      <c r="AX6222" s="2"/>
      <c r="AY6222" s="2"/>
      <c r="AZ6222" s="2"/>
      <c r="BA6222" s="2"/>
      <c r="BB6222" s="55"/>
      <c r="BC6222" s="105"/>
      <c r="BD6222" s="105"/>
      <c r="BE6222" s="105"/>
      <c r="BF6222" s="105"/>
      <c r="BG6222" s="109"/>
      <c r="BH6222" s="2"/>
      <c r="BI6222" s="2"/>
      <c r="BJ6222" s="2"/>
      <c r="BK6222" s="2"/>
      <c r="BL6222" s="55"/>
      <c r="BM6222" s="48"/>
      <c r="BN6222" s="48"/>
      <c r="BO6222" s="48"/>
      <c r="BP6222" s="48"/>
      <c r="BQ6222" s="117"/>
      <c r="BR6222" s="2"/>
      <c r="BS6222" s="2"/>
      <c r="BT6222" s="2"/>
      <c r="BU6222" s="2"/>
      <c r="BV6222" s="55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18" t="s">
        <v>5</v>
      </c>
      <c r="H6223" s="3">
        <v>2024</v>
      </c>
      <c r="I6223" s="20" t="s">
        <v>287</v>
      </c>
      <c r="J6223" s="2" t="s">
        <v>270</v>
      </c>
      <c r="K6223" s="2" t="s">
        <v>320</v>
      </c>
      <c r="L6223" s="163">
        <f t="shared" si="209"/>
        <v>0</v>
      </c>
      <c r="M6223" s="163">
        <f t="shared" si="210"/>
        <v>0</v>
      </c>
      <c r="N6223" s="181"/>
      <c r="O6223" s="33"/>
      <c r="P6223" s="33"/>
      <c r="Q6223" s="33"/>
      <c r="R6223" s="33"/>
      <c r="S6223" s="42"/>
      <c r="T6223" s="2"/>
      <c r="U6223" s="2"/>
      <c r="V6223" s="2"/>
      <c r="W6223" s="2"/>
      <c r="X6223" s="55"/>
      <c r="Y6223" s="62"/>
      <c r="Z6223" s="62"/>
      <c r="AA6223" s="62"/>
      <c r="AB6223" s="62"/>
      <c r="AC6223" s="68"/>
      <c r="AD6223" s="2"/>
      <c r="AE6223" s="2"/>
      <c r="AF6223" s="2"/>
      <c r="AG6223" s="2"/>
      <c r="AH6223" s="55"/>
      <c r="AI6223" s="72"/>
      <c r="AJ6223" s="72"/>
      <c r="AK6223" s="72"/>
      <c r="AL6223" s="72"/>
      <c r="AM6223" s="80"/>
      <c r="AN6223" s="2"/>
      <c r="AO6223" s="2"/>
      <c r="AP6223" s="2"/>
      <c r="AQ6223" s="2"/>
      <c r="AR6223" s="55"/>
      <c r="AS6223" s="85"/>
      <c r="AT6223" s="85"/>
      <c r="AU6223" s="85"/>
      <c r="AV6223" s="85"/>
      <c r="AW6223" s="100"/>
      <c r="AX6223" s="2"/>
      <c r="AY6223" s="2"/>
      <c r="AZ6223" s="2"/>
      <c r="BA6223" s="2"/>
      <c r="BB6223" s="55"/>
      <c r="BC6223" s="105"/>
      <c r="BD6223" s="105"/>
      <c r="BE6223" s="105"/>
      <c r="BF6223" s="105"/>
      <c r="BG6223" s="109"/>
      <c r="BH6223" s="2"/>
      <c r="BI6223" s="2"/>
      <c r="BJ6223" s="2"/>
      <c r="BK6223" s="2"/>
      <c r="BL6223" s="55"/>
      <c r="BM6223" s="48"/>
      <c r="BN6223" s="48"/>
      <c r="BO6223" s="48"/>
      <c r="BP6223" s="48"/>
      <c r="BQ6223" s="117"/>
      <c r="BR6223" s="2"/>
      <c r="BS6223" s="2"/>
      <c r="BT6223" s="2"/>
      <c r="BU6223" s="2"/>
      <c r="BV6223" s="55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18" t="s">
        <v>5</v>
      </c>
      <c r="H6224" s="3">
        <v>2024</v>
      </c>
      <c r="I6224" s="20" t="s">
        <v>290</v>
      </c>
      <c r="J6224" s="2" t="s">
        <v>271</v>
      </c>
      <c r="K6224" s="2" t="s">
        <v>321</v>
      </c>
      <c r="L6224" s="163">
        <f t="shared" si="209"/>
        <v>0</v>
      </c>
      <c r="M6224" s="163">
        <f t="shared" si="210"/>
        <v>0</v>
      </c>
      <c r="N6224" s="181"/>
      <c r="O6224" s="33"/>
      <c r="P6224" s="33"/>
      <c r="Q6224" s="33"/>
      <c r="R6224" s="33"/>
      <c r="S6224" s="42"/>
      <c r="T6224" s="2"/>
      <c r="U6224" s="2"/>
      <c r="V6224" s="2"/>
      <c r="W6224" s="2"/>
      <c r="X6224" s="55"/>
      <c r="Y6224" s="62"/>
      <c r="Z6224" s="62"/>
      <c r="AA6224" s="62"/>
      <c r="AB6224" s="62"/>
      <c r="AC6224" s="68"/>
      <c r="AD6224" s="2"/>
      <c r="AE6224" s="2"/>
      <c r="AF6224" s="2"/>
      <c r="AG6224" s="2"/>
      <c r="AH6224" s="55"/>
      <c r="AI6224" s="72"/>
      <c r="AJ6224" s="72"/>
      <c r="AK6224" s="72"/>
      <c r="AL6224" s="72"/>
      <c r="AM6224" s="80"/>
      <c r="AN6224" s="2"/>
      <c r="AO6224" s="2"/>
      <c r="AP6224" s="2"/>
      <c r="AQ6224" s="2"/>
      <c r="AR6224" s="55"/>
      <c r="AS6224" s="85"/>
      <c r="AT6224" s="85"/>
      <c r="AU6224" s="85"/>
      <c r="AV6224" s="85"/>
      <c r="AW6224" s="100"/>
      <c r="AX6224" s="2"/>
      <c r="AY6224" s="2"/>
      <c r="AZ6224" s="2"/>
      <c r="BA6224" s="2"/>
      <c r="BB6224" s="55"/>
      <c r="BC6224" s="105"/>
      <c r="BD6224" s="105"/>
      <c r="BE6224" s="105"/>
      <c r="BF6224" s="105"/>
      <c r="BG6224" s="109"/>
      <c r="BH6224" s="2"/>
      <c r="BI6224" s="2"/>
      <c r="BJ6224" s="2"/>
      <c r="BK6224" s="2"/>
      <c r="BL6224" s="55"/>
      <c r="BM6224" s="48"/>
      <c r="BN6224" s="48"/>
      <c r="BO6224" s="48"/>
      <c r="BP6224" s="48"/>
      <c r="BQ6224" s="117"/>
      <c r="BR6224" s="2"/>
      <c r="BS6224" s="2"/>
      <c r="BT6224" s="2"/>
      <c r="BU6224" s="2"/>
      <c r="BV6224" s="55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18" t="s">
        <v>5</v>
      </c>
      <c r="H6225" s="3">
        <v>2024</v>
      </c>
      <c r="I6225" s="20" t="s">
        <v>284</v>
      </c>
      <c r="J6225" s="2" t="s">
        <v>294</v>
      </c>
      <c r="K6225" s="2" t="s">
        <v>320</v>
      </c>
      <c r="L6225" s="163">
        <f t="shared" si="209"/>
        <v>0</v>
      </c>
      <c r="M6225" s="163">
        <f t="shared" si="210"/>
        <v>0</v>
      </c>
      <c r="N6225" s="181"/>
      <c r="O6225" s="33"/>
      <c r="P6225" s="33"/>
      <c r="Q6225" s="33"/>
      <c r="R6225" s="33"/>
      <c r="S6225" s="42"/>
      <c r="T6225" s="2"/>
      <c r="U6225" s="2"/>
      <c r="V6225" s="2"/>
      <c r="W6225" s="2"/>
      <c r="X6225" s="55"/>
      <c r="Y6225" s="62"/>
      <c r="Z6225" s="62"/>
      <c r="AA6225" s="62"/>
      <c r="AB6225" s="62"/>
      <c r="AC6225" s="68"/>
      <c r="AD6225" s="2"/>
      <c r="AE6225" s="2"/>
      <c r="AF6225" s="2"/>
      <c r="AG6225" s="2"/>
      <c r="AH6225" s="55"/>
      <c r="AI6225" s="72"/>
      <c r="AJ6225" s="72"/>
      <c r="AK6225" s="72"/>
      <c r="AL6225" s="72"/>
      <c r="AM6225" s="80"/>
      <c r="AN6225" s="2"/>
      <c r="AO6225" s="2"/>
      <c r="AP6225" s="2"/>
      <c r="AQ6225" s="2"/>
      <c r="AR6225" s="55"/>
      <c r="AS6225" s="85"/>
      <c r="AT6225" s="85"/>
      <c r="AU6225" s="85"/>
      <c r="AV6225" s="85"/>
      <c r="AW6225" s="100"/>
      <c r="AX6225" s="2"/>
      <c r="AY6225" s="2"/>
      <c r="AZ6225" s="2"/>
      <c r="BA6225" s="2"/>
      <c r="BB6225" s="55"/>
      <c r="BC6225" s="105"/>
      <c r="BD6225" s="105"/>
      <c r="BE6225" s="105"/>
      <c r="BF6225" s="105"/>
      <c r="BG6225" s="109"/>
      <c r="BH6225" s="2"/>
      <c r="BI6225" s="2"/>
      <c r="BJ6225" s="2"/>
      <c r="BK6225" s="2"/>
      <c r="BL6225" s="55"/>
      <c r="BM6225" s="48"/>
      <c r="BN6225" s="48"/>
      <c r="BO6225" s="48"/>
      <c r="BP6225" s="48"/>
      <c r="BQ6225" s="117"/>
      <c r="BR6225" s="2"/>
      <c r="BS6225" s="2"/>
      <c r="BT6225" s="2"/>
      <c r="BU6225" s="2"/>
      <c r="BV6225" s="55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18" t="s">
        <v>5</v>
      </c>
      <c r="H6226" s="3">
        <v>2024</v>
      </c>
      <c r="I6226" s="20" t="s">
        <v>284</v>
      </c>
      <c r="J6226" s="2" t="s">
        <v>346</v>
      </c>
      <c r="K6226" s="2" t="s">
        <v>320</v>
      </c>
      <c r="L6226" s="163">
        <f t="shared" si="209"/>
        <v>0</v>
      </c>
      <c r="M6226" s="163">
        <f t="shared" si="210"/>
        <v>0</v>
      </c>
      <c r="N6226" s="181"/>
      <c r="O6226" s="33"/>
      <c r="P6226" s="33"/>
      <c r="Q6226" s="33"/>
      <c r="R6226" s="33"/>
      <c r="S6226" s="42"/>
      <c r="T6226" s="2"/>
      <c r="U6226" s="2"/>
      <c r="V6226" s="2"/>
      <c r="W6226" s="2"/>
      <c r="X6226" s="55"/>
      <c r="Y6226" s="62"/>
      <c r="Z6226" s="62"/>
      <c r="AA6226" s="62"/>
      <c r="AB6226" s="62"/>
      <c r="AC6226" s="68"/>
      <c r="AD6226" s="2"/>
      <c r="AE6226" s="2"/>
      <c r="AF6226" s="2"/>
      <c r="AG6226" s="2"/>
      <c r="AH6226" s="55"/>
      <c r="AI6226" s="72"/>
      <c r="AJ6226" s="72"/>
      <c r="AK6226" s="72"/>
      <c r="AL6226" s="72"/>
      <c r="AM6226" s="80"/>
      <c r="AN6226" s="2"/>
      <c r="AO6226" s="2"/>
      <c r="AP6226" s="2"/>
      <c r="AQ6226" s="2"/>
      <c r="AR6226" s="55"/>
      <c r="AS6226" s="85"/>
      <c r="AT6226" s="85"/>
      <c r="AU6226" s="85"/>
      <c r="AV6226" s="85"/>
      <c r="AW6226" s="100"/>
      <c r="AX6226" s="2"/>
      <c r="AY6226" s="2"/>
      <c r="AZ6226" s="2"/>
      <c r="BA6226" s="2"/>
      <c r="BB6226" s="55"/>
      <c r="BC6226" s="105"/>
      <c r="BD6226" s="105"/>
      <c r="BE6226" s="105"/>
      <c r="BF6226" s="105"/>
      <c r="BG6226" s="109"/>
      <c r="BH6226" s="2"/>
      <c r="BI6226" s="2"/>
      <c r="BJ6226" s="2"/>
      <c r="BK6226" s="2"/>
      <c r="BL6226" s="55"/>
      <c r="BM6226" s="48"/>
      <c r="BN6226" s="48"/>
      <c r="BO6226" s="48"/>
      <c r="BP6226" s="48"/>
      <c r="BQ6226" s="117"/>
      <c r="BR6226" s="2"/>
      <c r="BS6226" s="2"/>
      <c r="BT6226" s="2"/>
      <c r="BU6226" s="2"/>
      <c r="BV6226" s="55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18" t="s">
        <v>5</v>
      </c>
      <c r="H6227" s="3">
        <v>2024</v>
      </c>
      <c r="I6227" s="20" t="s">
        <v>284</v>
      </c>
      <c r="J6227" s="2" t="s">
        <v>295</v>
      </c>
      <c r="K6227" s="2" t="s">
        <v>320</v>
      </c>
      <c r="L6227" s="163">
        <f t="shared" si="209"/>
        <v>0</v>
      </c>
      <c r="M6227" s="163">
        <f t="shared" si="210"/>
        <v>0</v>
      </c>
      <c r="N6227" s="181"/>
      <c r="O6227" s="33"/>
      <c r="P6227" s="33"/>
      <c r="Q6227" s="33"/>
      <c r="R6227" s="33"/>
      <c r="S6227" s="42"/>
      <c r="T6227" s="2"/>
      <c r="U6227" s="2"/>
      <c r="V6227" s="2"/>
      <c r="W6227" s="2"/>
      <c r="X6227" s="55"/>
      <c r="Y6227" s="62"/>
      <c r="Z6227" s="62"/>
      <c r="AA6227" s="62"/>
      <c r="AB6227" s="62"/>
      <c r="AC6227" s="68"/>
      <c r="AD6227" s="2"/>
      <c r="AE6227" s="2"/>
      <c r="AF6227" s="2"/>
      <c r="AG6227" s="2"/>
      <c r="AH6227" s="55"/>
      <c r="AI6227" s="72"/>
      <c r="AJ6227" s="72"/>
      <c r="AK6227" s="72"/>
      <c r="AL6227" s="72"/>
      <c r="AM6227" s="80"/>
      <c r="AN6227" s="2"/>
      <c r="AO6227" s="2"/>
      <c r="AP6227" s="2"/>
      <c r="AQ6227" s="2"/>
      <c r="AR6227" s="55"/>
      <c r="AS6227" s="85"/>
      <c r="AT6227" s="85"/>
      <c r="AU6227" s="85"/>
      <c r="AV6227" s="85"/>
      <c r="AW6227" s="100"/>
      <c r="AX6227" s="2"/>
      <c r="AY6227" s="2"/>
      <c r="AZ6227" s="2"/>
      <c r="BA6227" s="2"/>
      <c r="BB6227" s="55"/>
      <c r="BC6227" s="105"/>
      <c r="BD6227" s="105"/>
      <c r="BE6227" s="105"/>
      <c r="BF6227" s="105"/>
      <c r="BG6227" s="109"/>
      <c r="BH6227" s="2"/>
      <c r="BI6227" s="2"/>
      <c r="BJ6227" s="2"/>
      <c r="BK6227" s="2"/>
      <c r="BL6227" s="55"/>
      <c r="BM6227" s="48"/>
      <c r="BN6227" s="48"/>
      <c r="BO6227" s="48"/>
      <c r="BP6227" s="48"/>
      <c r="BQ6227" s="117"/>
      <c r="BR6227" s="2"/>
      <c r="BS6227" s="2"/>
      <c r="BT6227" s="2"/>
      <c r="BU6227" s="2"/>
      <c r="BV6227" s="55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18" t="s">
        <v>5</v>
      </c>
      <c r="H6228" s="3">
        <v>2024</v>
      </c>
      <c r="I6228" s="20" t="s">
        <v>290</v>
      </c>
      <c r="J6228" s="2" t="s">
        <v>299</v>
      </c>
      <c r="K6228" s="2" t="s">
        <v>318</v>
      </c>
      <c r="L6228" s="163">
        <f t="shared" si="209"/>
        <v>0</v>
      </c>
      <c r="M6228" s="163">
        <f t="shared" si="210"/>
        <v>0</v>
      </c>
      <c r="N6228" s="181"/>
      <c r="O6228" s="33"/>
      <c r="P6228" s="33"/>
      <c r="Q6228" s="33"/>
      <c r="R6228" s="33"/>
      <c r="S6228" s="42"/>
      <c r="T6228" s="2"/>
      <c r="U6228" s="2"/>
      <c r="V6228" s="2"/>
      <c r="W6228" s="2"/>
      <c r="X6228" s="55"/>
      <c r="Y6228" s="62"/>
      <c r="Z6228" s="62"/>
      <c r="AA6228" s="62"/>
      <c r="AB6228" s="62"/>
      <c r="AC6228" s="68"/>
      <c r="AD6228" s="2"/>
      <c r="AE6228" s="2"/>
      <c r="AF6228" s="2"/>
      <c r="AG6228" s="2"/>
      <c r="AH6228" s="55"/>
      <c r="AI6228" s="72"/>
      <c r="AJ6228" s="72"/>
      <c r="AK6228" s="72"/>
      <c r="AL6228" s="72"/>
      <c r="AM6228" s="80"/>
      <c r="AN6228" s="2"/>
      <c r="AO6228" s="2"/>
      <c r="AP6228" s="2"/>
      <c r="AQ6228" s="2"/>
      <c r="AR6228" s="55"/>
      <c r="AS6228" s="85"/>
      <c r="AT6228" s="85"/>
      <c r="AU6228" s="85"/>
      <c r="AV6228" s="85"/>
      <c r="AW6228" s="100"/>
      <c r="AX6228" s="2"/>
      <c r="AY6228" s="2"/>
      <c r="AZ6228" s="2"/>
      <c r="BA6228" s="2"/>
      <c r="BB6228" s="55"/>
      <c r="BC6228" s="105"/>
      <c r="BD6228" s="105"/>
      <c r="BE6228" s="105"/>
      <c r="BF6228" s="105"/>
      <c r="BG6228" s="109"/>
      <c r="BH6228" s="2"/>
      <c r="BI6228" s="2"/>
      <c r="BJ6228" s="2"/>
      <c r="BK6228" s="2"/>
      <c r="BL6228" s="55"/>
      <c r="BM6228" s="48"/>
      <c r="BN6228" s="48"/>
      <c r="BO6228" s="48"/>
      <c r="BP6228" s="48"/>
      <c r="BQ6228" s="117"/>
      <c r="BR6228" s="2"/>
      <c r="BS6228" s="2"/>
      <c r="BT6228" s="2"/>
      <c r="BU6228" s="2"/>
      <c r="BV6228" s="55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18" t="s">
        <v>5</v>
      </c>
      <c r="H6229" s="3">
        <v>2024</v>
      </c>
      <c r="I6229" s="20" t="s">
        <v>315</v>
      </c>
      <c r="J6229" s="2" t="s">
        <v>347</v>
      </c>
      <c r="K6229" s="2" t="s">
        <v>320</v>
      </c>
      <c r="L6229" s="163">
        <f t="shared" si="209"/>
        <v>0</v>
      </c>
      <c r="M6229" s="163">
        <f t="shared" si="210"/>
        <v>0</v>
      </c>
      <c r="N6229" s="181"/>
      <c r="O6229" s="33"/>
      <c r="P6229" s="33"/>
      <c r="Q6229" s="33"/>
      <c r="R6229" s="33"/>
      <c r="S6229" s="42"/>
      <c r="T6229" s="2"/>
      <c r="U6229" s="2"/>
      <c r="V6229" s="2"/>
      <c r="W6229" s="2"/>
      <c r="X6229" s="55"/>
      <c r="Y6229" s="62"/>
      <c r="Z6229" s="62"/>
      <c r="AA6229" s="62"/>
      <c r="AB6229" s="62"/>
      <c r="AC6229" s="68"/>
      <c r="AD6229" s="2"/>
      <c r="AE6229" s="2"/>
      <c r="AF6229" s="2"/>
      <c r="AG6229" s="2"/>
      <c r="AH6229" s="55"/>
      <c r="AI6229" s="72"/>
      <c r="AJ6229" s="72"/>
      <c r="AK6229" s="72"/>
      <c r="AL6229" s="72"/>
      <c r="AM6229" s="80"/>
      <c r="AN6229" s="2"/>
      <c r="AO6229" s="2"/>
      <c r="AP6229" s="2"/>
      <c r="AQ6229" s="2"/>
      <c r="AR6229" s="55"/>
      <c r="AS6229" s="85"/>
      <c r="AT6229" s="85"/>
      <c r="AU6229" s="85"/>
      <c r="AV6229" s="85"/>
      <c r="AW6229" s="100"/>
      <c r="AX6229" s="2"/>
      <c r="AY6229" s="2"/>
      <c r="AZ6229" s="2"/>
      <c r="BA6229" s="2"/>
      <c r="BB6229" s="55"/>
      <c r="BC6229" s="105"/>
      <c r="BD6229" s="105"/>
      <c r="BE6229" s="105"/>
      <c r="BF6229" s="105"/>
      <c r="BG6229" s="109"/>
      <c r="BH6229" s="2"/>
      <c r="BI6229" s="2"/>
      <c r="BJ6229" s="2"/>
      <c r="BK6229" s="2"/>
      <c r="BL6229" s="55"/>
      <c r="BM6229" s="48"/>
      <c r="BN6229" s="48"/>
      <c r="BO6229" s="48"/>
      <c r="BP6229" s="48"/>
      <c r="BQ6229" s="117"/>
      <c r="BR6229" s="2"/>
      <c r="BS6229" s="2"/>
      <c r="BT6229" s="2"/>
      <c r="BU6229" s="2"/>
      <c r="BV6229" s="55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18" t="s">
        <v>5</v>
      </c>
      <c r="H6230" s="3">
        <v>2024</v>
      </c>
      <c r="I6230" s="20" t="s">
        <v>315</v>
      </c>
      <c r="J6230" s="2" t="s">
        <v>296</v>
      </c>
      <c r="K6230" s="2" t="s">
        <v>321</v>
      </c>
      <c r="L6230" s="163">
        <f t="shared" si="209"/>
        <v>0</v>
      </c>
      <c r="M6230" s="163">
        <f t="shared" si="210"/>
        <v>0</v>
      </c>
      <c r="N6230" s="181"/>
      <c r="O6230" s="33"/>
      <c r="P6230" s="33"/>
      <c r="Q6230" s="33"/>
      <c r="R6230" s="33"/>
      <c r="S6230" s="42"/>
      <c r="T6230" s="2"/>
      <c r="U6230" s="2"/>
      <c r="V6230" s="2"/>
      <c r="W6230" s="2"/>
      <c r="X6230" s="55"/>
      <c r="Y6230" s="62"/>
      <c r="Z6230" s="62"/>
      <c r="AA6230" s="62"/>
      <c r="AB6230" s="62"/>
      <c r="AC6230" s="68"/>
      <c r="AD6230" s="2"/>
      <c r="AE6230" s="2"/>
      <c r="AF6230" s="2"/>
      <c r="AG6230" s="2"/>
      <c r="AH6230" s="55"/>
      <c r="AI6230" s="72"/>
      <c r="AJ6230" s="72"/>
      <c r="AK6230" s="72"/>
      <c r="AL6230" s="72"/>
      <c r="AM6230" s="80"/>
      <c r="AN6230" s="2"/>
      <c r="AO6230" s="2"/>
      <c r="AP6230" s="2"/>
      <c r="AQ6230" s="2"/>
      <c r="AR6230" s="55"/>
      <c r="AS6230" s="85"/>
      <c r="AT6230" s="85"/>
      <c r="AU6230" s="85"/>
      <c r="AV6230" s="85"/>
      <c r="AW6230" s="100"/>
      <c r="AX6230" s="2"/>
      <c r="AY6230" s="2"/>
      <c r="AZ6230" s="2"/>
      <c r="BA6230" s="2"/>
      <c r="BB6230" s="55"/>
      <c r="BC6230" s="105"/>
      <c r="BD6230" s="105"/>
      <c r="BE6230" s="105"/>
      <c r="BF6230" s="105"/>
      <c r="BG6230" s="109"/>
      <c r="BH6230" s="2"/>
      <c r="BI6230" s="2"/>
      <c r="BJ6230" s="2"/>
      <c r="BK6230" s="2"/>
      <c r="BL6230" s="55"/>
      <c r="BM6230" s="48"/>
      <c r="BN6230" s="48"/>
      <c r="BO6230" s="48"/>
      <c r="BP6230" s="48"/>
      <c r="BQ6230" s="117"/>
      <c r="BR6230" s="2"/>
      <c r="BS6230" s="2"/>
      <c r="BT6230" s="2"/>
      <c r="BU6230" s="2"/>
      <c r="BV6230" s="55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18" t="s">
        <v>5</v>
      </c>
      <c r="H6231" s="3">
        <v>2024</v>
      </c>
      <c r="I6231" s="20" t="s">
        <v>316</v>
      </c>
      <c r="J6231" s="2" t="s">
        <v>297</v>
      </c>
      <c r="K6231" s="2" t="s">
        <v>318</v>
      </c>
      <c r="L6231" s="163">
        <f t="shared" si="209"/>
        <v>0</v>
      </c>
      <c r="M6231" s="163">
        <f t="shared" si="210"/>
        <v>0</v>
      </c>
      <c r="N6231" s="181"/>
      <c r="O6231" s="33"/>
      <c r="P6231" s="33"/>
      <c r="Q6231" s="33"/>
      <c r="R6231" s="33"/>
      <c r="S6231" s="42"/>
      <c r="T6231" s="2"/>
      <c r="U6231" s="2"/>
      <c r="V6231" s="2"/>
      <c r="W6231" s="2"/>
      <c r="X6231" s="55"/>
      <c r="Y6231" s="62"/>
      <c r="Z6231" s="62"/>
      <c r="AA6231" s="62"/>
      <c r="AB6231" s="62"/>
      <c r="AC6231" s="68"/>
      <c r="AD6231" s="2"/>
      <c r="AE6231" s="2"/>
      <c r="AF6231" s="2"/>
      <c r="AG6231" s="2"/>
      <c r="AH6231" s="55"/>
      <c r="AI6231" s="72"/>
      <c r="AJ6231" s="72"/>
      <c r="AK6231" s="72"/>
      <c r="AL6231" s="72"/>
      <c r="AM6231" s="80"/>
      <c r="AN6231" s="2"/>
      <c r="AO6231" s="2"/>
      <c r="AP6231" s="2"/>
      <c r="AQ6231" s="2"/>
      <c r="AR6231" s="55"/>
      <c r="AS6231" s="85"/>
      <c r="AT6231" s="85"/>
      <c r="AU6231" s="85"/>
      <c r="AV6231" s="85"/>
      <c r="AW6231" s="100"/>
      <c r="AX6231" s="2"/>
      <c r="AY6231" s="2"/>
      <c r="AZ6231" s="2"/>
      <c r="BA6231" s="2"/>
      <c r="BB6231" s="55"/>
      <c r="BC6231" s="105"/>
      <c r="BD6231" s="105"/>
      <c r="BE6231" s="105"/>
      <c r="BF6231" s="105"/>
      <c r="BG6231" s="109"/>
      <c r="BH6231" s="2"/>
      <c r="BI6231" s="2"/>
      <c r="BJ6231" s="2"/>
      <c r="BK6231" s="2"/>
      <c r="BL6231" s="55"/>
      <c r="BM6231" s="48"/>
      <c r="BN6231" s="48"/>
      <c r="BO6231" s="48"/>
      <c r="BP6231" s="48"/>
      <c r="BQ6231" s="117"/>
      <c r="BR6231" s="2"/>
      <c r="BS6231" s="2"/>
      <c r="BT6231" s="2"/>
      <c r="BU6231" s="2"/>
      <c r="BV6231" s="55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18" t="s">
        <v>5</v>
      </c>
      <c r="H6232" s="3">
        <v>2024</v>
      </c>
      <c r="I6232" s="20" t="s">
        <v>316</v>
      </c>
      <c r="J6232" s="8" t="s">
        <v>348</v>
      </c>
      <c r="K6232" s="8" t="s">
        <v>320</v>
      </c>
      <c r="L6232" s="163">
        <f t="shared" si="209"/>
        <v>0</v>
      </c>
      <c r="M6232" s="163">
        <f t="shared" si="210"/>
        <v>0</v>
      </c>
      <c r="N6232" s="181"/>
      <c r="O6232" s="33"/>
      <c r="P6232" s="33"/>
      <c r="Q6232" s="33"/>
      <c r="R6232" s="33"/>
      <c r="S6232" s="42"/>
      <c r="T6232" s="2"/>
      <c r="U6232" s="2"/>
      <c r="V6232" s="2"/>
      <c r="W6232" s="2"/>
      <c r="X6232" s="55"/>
      <c r="Y6232" s="62"/>
      <c r="Z6232" s="62"/>
      <c r="AA6232" s="62"/>
      <c r="AB6232" s="62"/>
      <c r="AC6232" s="68"/>
      <c r="AD6232" s="2"/>
      <c r="AE6232" s="2"/>
      <c r="AF6232" s="2"/>
      <c r="AG6232" s="2"/>
      <c r="AH6232" s="55"/>
      <c r="AI6232" s="72"/>
      <c r="AJ6232" s="72"/>
      <c r="AK6232" s="72"/>
      <c r="AL6232" s="72"/>
      <c r="AM6232" s="80"/>
      <c r="AN6232" s="2"/>
      <c r="AO6232" s="2"/>
      <c r="AP6232" s="2"/>
      <c r="AQ6232" s="2"/>
      <c r="AR6232" s="55"/>
      <c r="AS6232" s="85"/>
      <c r="AT6232" s="85"/>
      <c r="AU6232" s="85"/>
      <c r="AV6232" s="85"/>
      <c r="AW6232" s="100"/>
      <c r="AX6232" s="2"/>
      <c r="AY6232" s="2"/>
      <c r="AZ6232" s="2"/>
      <c r="BA6232" s="2"/>
      <c r="BB6232" s="55"/>
      <c r="BC6232" s="105"/>
      <c r="BD6232" s="105"/>
      <c r="BE6232" s="105"/>
      <c r="BF6232" s="105"/>
      <c r="BG6232" s="109"/>
      <c r="BH6232" s="2"/>
      <c r="BI6232" s="2"/>
      <c r="BJ6232" s="2"/>
      <c r="BK6232" s="2"/>
      <c r="BL6232" s="55"/>
      <c r="BM6232" s="48"/>
      <c r="BN6232" s="48"/>
      <c r="BO6232" s="48"/>
      <c r="BP6232" s="48"/>
      <c r="BQ6232" s="117"/>
      <c r="BR6232" s="2"/>
      <c r="BS6232" s="2"/>
      <c r="BT6232" s="2"/>
      <c r="BU6232" s="2"/>
      <c r="BV6232" s="55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18" t="s">
        <v>5</v>
      </c>
      <c r="H6233" s="3">
        <v>2024</v>
      </c>
      <c r="I6233" s="20" t="s">
        <v>282</v>
      </c>
      <c r="J6233" s="2" t="s">
        <v>272</v>
      </c>
      <c r="K6233" s="2" t="s">
        <v>321</v>
      </c>
      <c r="L6233" s="163">
        <f t="shared" si="209"/>
        <v>0</v>
      </c>
      <c r="M6233" s="163">
        <f t="shared" si="210"/>
        <v>0</v>
      </c>
      <c r="N6233" s="181"/>
      <c r="O6233" s="33"/>
      <c r="P6233" s="33"/>
      <c r="Q6233" s="33"/>
      <c r="R6233" s="33"/>
      <c r="S6233" s="42"/>
      <c r="T6233" s="2"/>
      <c r="U6233" s="2"/>
      <c r="V6233" s="2"/>
      <c r="W6233" s="2"/>
      <c r="X6233" s="55"/>
      <c r="Y6233" s="62"/>
      <c r="Z6233" s="62"/>
      <c r="AA6233" s="62"/>
      <c r="AB6233" s="62"/>
      <c r="AC6233" s="68"/>
      <c r="AD6233" s="2"/>
      <c r="AE6233" s="2"/>
      <c r="AF6233" s="2"/>
      <c r="AG6233" s="2"/>
      <c r="AH6233" s="55"/>
      <c r="AI6233" s="72"/>
      <c r="AJ6233" s="72"/>
      <c r="AK6233" s="72"/>
      <c r="AL6233" s="72"/>
      <c r="AM6233" s="80"/>
      <c r="AN6233" s="2"/>
      <c r="AO6233" s="2"/>
      <c r="AP6233" s="2"/>
      <c r="AQ6233" s="2"/>
      <c r="AR6233" s="55"/>
      <c r="AS6233" s="85"/>
      <c r="AT6233" s="85"/>
      <c r="AU6233" s="85"/>
      <c r="AV6233" s="85"/>
      <c r="AW6233" s="100"/>
      <c r="AX6233" s="2"/>
      <c r="AY6233" s="2"/>
      <c r="AZ6233" s="2"/>
      <c r="BA6233" s="2"/>
      <c r="BB6233" s="55"/>
      <c r="BC6233" s="105"/>
      <c r="BD6233" s="105"/>
      <c r="BE6233" s="105"/>
      <c r="BF6233" s="105"/>
      <c r="BG6233" s="109"/>
      <c r="BH6233" s="2"/>
      <c r="BI6233" s="2"/>
      <c r="BJ6233" s="2"/>
      <c r="BK6233" s="2"/>
      <c r="BL6233" s="55"/>
      <c r="BM6233" s="48"/>
      <c r="BN6233" s="48"/>
      <c r="BO6233" s="48"/>
      <c r="BP6233" s="48"/>
      <c r="BQ6233" s="117"/>
      <c r="BR6233" s="2"/>
      <c r="BS6233" s="2"/>
      <c r="BT6233" s="2"/>
      <c r="BU6233" s="2"/>
      <c r="BV6233" s="55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18" t="s">
        <v>5</v>
      </c>
      <c r="H6234" s="3">
        <v>2024</v>
      </c>
      <c r="I6234" s="20" t="s">
        <v>282</v>
      </c>
      <c r="J6234" s="2" t="s">
        <v>273</v>
      </c>
      <c r="K6234" s="2" t="s">
        <v>321</v>
      </c>
      <c r="L6234" s="163">
        <f t="shared" si="209"/>
        <v>0</v>
      </c>
      <c r="M6234" s="163">
        <f t="shared" si="210"/>
        <v>0</v>
      </c>
      <c r="N6234" s="181"/>
      <c r="O6234" s="33"/>
      <c r="P6234" s="33"/>
      <c r="Q6234" s="33"/>
      <c r="R6234" s="33"/>
      <c r="S6234" s="42"/>
      <c r="T6234" s="2"/>
      <c r="U6234" s="2"/>
      <c r="V6234" s="2"/>
      <c r="W6234" s="2"/>
      <c r="X6234" s="55"/>
      <c r="Y6234" s="62"/>
      <c r="Z6234" s="62"/>
      <c r="AA6234" s="62"/>
      <c r="AB6234" s="62"/>
      <c r="AC6234" s="68"/>
      <c r="AD6234" s="2"/>
      <c r="AE6234" s="2"/>
      <c r="AF6234" s="2"/>
      <c r="AG6234" s="2"/>
      <c r="AH6234" s="55"/>
      <c r="AI6234" s="72"/>
      <c r="AJ6234" s="72"/>
      <c r="AK6234" s="72"/>
      <c r="AL6234" s="72"/>
      <c r="AM6234" s="80"/>
      <c r="AN6234" s="2"/>
      <c r="AO6234" s="2"/>
      <c r="AP6234" s="2"/>
      <c r="AQ6234" s="2"/>
      <c r="AR6234" s="55"/>
      <c r="AS6234" s="85"/>
      <c r="AT6234" s="85"/>
      <c r="AU6234" s="85"/>
      <c r="AV6234" s="85"/>
      <c r="AW6234" s="100"/>
      <c r="AX6234" s="2"/>
      <c r="AY6234" s="2"/>
      <c r="AZ6234" s="2"/>
      <c r="BA6234" s="2"/>
      <c r="BB6234" s="55"/>
      <c r="BC6234" s="105"/>
      <c r="BD6234" s="105"/>
      <c r="BE6234" s="105"/>
      <c r="BF6234" s="105"/>
      <c r="BG6234" s="109"/>
      <c r="BH6234" s="2"/>
      <c r="BI6234" s="2"/>
      <c r="BJ6234" s="2"/>
      <c r="BK6234" s="2"/>
      <c r="BL6234" s="55"/>
      <c r="BM6234" s="48"/>
      <c r="BN6234" s="48"/>
      <c r="BO6234" s="48"/>
      <c r="BP6234" s="48"/>
      <c r="BQ6234" s="117"/>
      <c r="BR6234" s="2"/>
      <c r="BS6234" s="2"/>
      <c r="BT6234" s="2"/>
      <c r="BU6234" s="2"/>
      <c r="BV6234" s="55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18" t="s">
        <v>5</v>
      </c>
      <c r="H6235" s="3">
        <v>2024</v>
      </c>
      <c r="I6235" s="20" t="s">
        <v>282</v>
      </c>
      <c r="J6235" s="2" t="s">
        <v>274</v>
      </c>
      <c r="K6235" s="2" t="s">
        <v>321</v>
      </c>
      <c r="L6235" s="163">
        <f t="shared" si="209"/>
        <v>0</v>
      </c>
      <c r="M6235" s="163">
        <f t="shared" si="210"/>
        <v>0</v>
      </c>
      <c r="N6235" s="181"/>
      <c r="O6235" s="33"/>
      <c r="P6235" s="33"/>
      <c r="Q6235" s="33"/>
      <c r="R6235" s="33"/>
      <c r="S6235" s="42"/>
      <c r="T6235" s="2"/>
      <c r="U6235" s="2"/>
      <c r="V6235" s="2"/>
      <c r="W6235" s="2"/>
      <c r="X6235" s="55"/>
      <c r="Y6235" s="62"/>
      <c r="Z6235" s="62"/>
      <c r="AA6235" s="62"/>
      <c r="AB6235" s="62"/>
      <c r="AC6235" s="68"/>
      <c r="AD6235" s="2"/>
      <c r="AE6235" s="2"/>
      <c r="AF6235" s="2"/>
      <c r="AG6235" s="2"/>
      <c r="AH6235" s="55"/>
      <c r="AI6235" s="72"/>
      <c r="AJ6235" s="72"/>
      <c r="AK6235" s="72"/>
      <c r="AL6235" s="72"/>
      <c r="AM6235" s="80"/>
      <c r="AN6235" s="2"/>
      <c r="AO6235" s="2"/>
      <c r="AP6235" s="2"/>
      <c r="AQ6235" s="2"/>
      <c r="AR6235" s="55"/>
      <c r="AS6235" s="85"/>
      <c r="AT6235" s="85"/>
      <c r="AU6235" s="85"/>
      <c r="AV6235" s="85"/>
      <c r="AW6235" s="100"/>
      <c r="AX6235" s="2"/>
      <c r="AY6235" s="2"/>
      <c r="AZ6235" s="2"/>
      <c r="BA6235" s="2"/>
      <c r="BB6235" s="55"/>
      <c r="BC6235" s="105"/>
      <c r="BD6235" s="105"/>
      <c r="BE6235" s="105"/>
      <c r="BF6235" s="105"/>
      <c r="BG6235" s="109"/>
      <c r="BH6235" s="2"/>
      <c r="BI6235" s="2"/>
      <c r="BJ6235" s="2"/>
      <c r="BK6235" s="2"/>
      <c r="BL6235" s="55"/>
      <c r="BM6235" s="48"/>
      <c r="BN6235" s="48"/>
      <c r="BO6235" s="48"/>
      <c r="BP6235" s="48"/>
      <c r="BQ6235" s="117"/>
      <c r="BR6235" s="2"/>
      <c r="BS6235" s="2"/>
      <c r="BT6235" s="2"/>
      <c r="BU6235" s="2"/>
      <c r="BV6235" s="55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18" t="s">
        <v>5</v>
      </c>
      <c r="H6236" s="3">
        <v>2024</v>
      </c>
      <c r="I6236" s="20" t="s">
        <v>282</v>
      </c>
      <c r="J6236" s="2" t="s">
        <v>275</v>
      </c>
      <c r="K6236" s="2" t="s">
        <v>321</v>
      </c>
      <c r="L6236" s="163">
        <f t="shared" si="209"/>
        <v>0</v>
      </c>
      <c r="M6236" s="163">
        <f t="shared" si="210"/>
        <v>0</v>
      </c>
      <c r="N6236" s="181"/>
      <c r="O6236" s="33"/>
      <c r="P6236" s="33"/>
      <c r="Q6236" s="33"/>
      <c r="R6236" s="33"/>
      <c r="S6236" s="42"/>
      <c r="T6236" s="2"/>
      <c r="U6236" s="2"/>
      <c r="V6236" s="2"/>
      <c r="W6236" s="2"/>
      <c r="X6236" s="55"/>
      <c r="Y6236" s="62"/>
      <c r="Z6236" s="62"/>
      <c r="AA6236" s="62"/>
      <c r="AB6236" s="62"/>
      <c r="AC6236" s="68"/>
      <c r="AD6236" s="2"/>
      <c r="AE6236" s="2"/>
      <c r="AF6236" s="2"/>
      <c r="AG6236" s="2"/>
      <c r="AH6236" s="55"/>
      <c r="AI6236" s="72"/>
      <c r="AJ6236" s="72"/>
      <c r="AK6236" s="72"/>
      <c r="AL6236" s="72"/>
      <c r="AM6236" s="80"/>
      <c r="AN6236" s="2"/>
      <c r="AO6236" s="2"/>
      <c r="AP6236" s="2"/>
      <c r="AQ6236" s="2"/>
      <c r="AR6236" s="55"/>
      <c r="AS6236" s="85"/>
      <c r="AT6236" s="85"/>
      <c r="AU6236" s="85"/>
      <c r="AV6236" s="85"/>
      <c r="AW6236" s="100"/>
      <c r="AX6236" s="2"/>
      <c r="AY6236" s="2"/>
      <c r="AZ6236" s="2"/>
      <c r="BA6236" s="2"/>
      <c r="BB6236" s="55"/>
      <c r="BC6236" s="105"/>
      <c r="BD6236" s="105"/>
      <c r="BE6236" s="105"/>
      <c r="BF6236" s="105"/>
      <c r="BG6236" s="109"/>
      <c r="BH6236" s="2"/>
      <c r="BI6236" s="2"/>
      <c r="BJ6236" s="2"/>
      <c r="BK6236" s="2"/>
      <c r="BL6236" s="55"/>
      <c r="BM6236" s="48"/>
      <c r="BN6236" s="48"/>
      <c r="BO6236" s="48"/>
      <c r="BP6236" s="48"/>
      <c r="BQ6236" s="117"/>
      <c r="BR6236" s="2"/>
      <c r="BS6236" s="2"/>
      <c r="BT6236" s="2"/>
      <c r="BU6236" s="2"/>
      <c r="BV6236" s="55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18" t="s">
        <v>5</v>
      </c>
      <c r="H6237" s="3">
        <v>2024</v>
      </c>
      <c r="I6237" s="20" t="s">
        <v>282</v>
      </c>
      <c r="J6237" s="2" t="s">
        <v>276</v>
      </c>
      <c r="K6237" s="2" t="s">
        <v>320</v>
      </c>
      <c r="L6237" s="163">
        <f t="shared" si="209"/>
        <v>0</v>
      </c>
      <c r="M6237" s="163">
        <f t="shared" si="210"/>
        <v>0</v>
      </c>
      <c r="N6237" s="181"/>
      <c r="O6237" s="33"/>
      <c r="P6237" s="33"/>
      <c r="Q6237" s="33"/>
      <c r="R6237" s="33"/>
      <c r="S6237" s="42"/>
      <c r="T6237" s="2"/>
      <c r="U6237" s="2"/>
      <c r="V6237" s="2"/>
      <c r="W6237" s="2"/>
      <c r="X6237" s="55"/>
      <c r="Y6237" s="62"/>
      <c r="Z6237" s="62"/>
      <c r="AA6237" s="62"/>
      <c r="AB6237" s="62"/>
      <c r="AC6237" s="68"/>
      <c r="AD6237" s="2"/>
      <c r="AE6237" s="2"/>
      <c r="AF6237" s="2"/>
      <c r="AG6237" s="2"/>
      <c r="AH6237" s="55"/>
      <c r="AI6237" s="72"/>
      <c r="AJ6237" s="72"/>
      <c r="AK6237" s="72"/>
      <c r="AL6237" s="72"/>
      <c r="AM6237" s="80"/>
      <c r="AN6237" s="2"/>
      <c r="AO6237" s="2"/>
      <c r="AP6237" s="2"/>
      <c r="AQ6237" s="2"/>
      <c r="AR6237" s="55"/>
      <c r="AS6237" s="85"/>
      <c r="AT6237" s="85"/>
      <c r="AU6237" s="85"/>
      <c r="AV6237" s="85"/>
      <c r="AW6237" s="100"/>
      <c r="AX6237" s="2"/>
      <c r="AY6237" s="2"/>
      <c r="AZ6237" s="2"/>
      <c r="BA6237" s="2"/>
      <c r="BB6237" s="55"/>
      <c r="BC6237" s="105"/>
      <c r="BD6237" s="105"/>
      <c r="BE6237" s="105"/>
      <c r="BF6237" s="105"/>
      <c r="BG6237" s="109"/>
      <c r="BH6237" s="2"/>
      <c r="BI6237" s="2"/>
      <c r="BJ6237" s="2"/>
      <c r="BK6237" s="2"/>
      <c r="BL6237" s="55"/>
      <c r="BM6237" s="48"/>
      <c r="BN6237" s="48"/>
      <c r="BO6237" s="48"/>
      <c r="BP6237" s="48"/>
      <c r="BQ6237" s="117"/>
      <c r="BR6237" s="2"/>
      <c r="BS6237" s="2"/>
      <c r="BT6237" s="2"/>
      <c r="BU6237" s="2"/>
      <c r="BV6237" s="55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18" t="s">
        <v>5</v>
      </c>
      <c r="H6238" s="3">
        <v>2024</v>
      </c>
      <c r="I6238" s="20" t="s">
        <v>282</v>
      </c>
      <c r="J6238" s="2" t="s">
        <v>277</v>
      </c>
      <c r="K6238" s="2" t="s">
        <v>320</v>
      </c>
      <c r="L6238" s="163">
        <f t="shared" si="209"/>
        <v>9</v>
      </c>
      <c r="M6238" s="163">
        <f t="shared" si="210"/>
        <v>18.25</v>
      </c>
      <c r="N6238" s="181"/>
      <c r="O6238" s="33"/>
      <c r="P6238" s="33"/>
      <c r="Q6238" s="33"/>
      <c r="R6238" s="33"/>
      <c r="S6238" s="42"/>
      <c r="T6238" s="2"/>
      <c r="U6238" s="2"/>
      <c r="V6238" s="2"/>
      <c r="W6238" s="2"/>
      <c r="X6238" s="55"/>
      <c r="Y6238" s="62"/>
      <c r="Z6238" s="62"/>
      <c r="AA6238" s="62"/>
      <c r="AB6238" s="62"/>
      <c r="AC6238" s="68"/>
      <c r="AD6238" s="2"/>
      <c r="AE6238" s="2"/>
      <c r="AF6238" s="2"/>
      <c r="AG6238" s="2"/>
      <c r="AH6238" s="55"/>
      <c r="AI6238" s="72"/>
      <c r="AJ6238" s="72"/>
      <c r="AK6238" s="72"/>
      <c r="AL6238" s="72"/>
      <c r="AM6238" s="80"/>
      <c r="AN6238" s="2"/>
      <c r="AO6238" s="2"/>
      <c r="AP6238" s="2"/>
      <c r="AQ6238" s="2"/>
      <c r="AR6238" s="55"/>
      <c r="AS6238" s="85" t="s">
        <v>712</v>
      </c>
      <c r="AT6238" s="85"/>
      <c r="AU6238" s="85"/>
      <c r="AV6238" s="85">
        <v>5</v>
      </c>
      <c r="AW6238" s="100">
        <v>12.098000000000001</v>
      </c>
      <c r="AX6238" s="2" t="s">
        <v>370</v>
      </c>
      <c r="AY6238" s="2"/>
      <c r="AZ6238" s="2"/>
      <c r="BA6238" s="2">
        <v>2</v>
      </c>
      <c r="BB6238" s="55">
        <v>3.2109999999999999</v>
      </c>
      <c r="BC6238" s="105" t="s">
        <v>370</v>
      </c>
      <c r="BD6238" s="105"/>
      <c r="BE6238" s="105"/>
      <c r="BF6238" s="105">
        <v>2</v>
      </c>
      <c r="BG6238" s="109">
        <v>2.9409999999999998</v>
      </c>
      <c r="BH6238" s="2"/>
      <c r="BI6238" s="2"/>
      <c r="BJ6238" s="2"/>
      <c r="BK6238" s="2"/>
      <c r="BL6238" s="55"/>
      <c r="BM6238" s="48"/>
      <c r="BN6238" s="48"/>
      <c r="BO6238" s="48"/>
      <c r="BP6238" s="48"/>
      <c r="BQ6238" s="117"/>
      <c r="BR6238" s="2"/>
      <c r="BS6238" s="2"/>
      <c r="BT6238" s="2"/>
      <c r="BU6238" s="2"/>
      <c r="BV6238" s="55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18" t="s">
        <v>5</v>
      </c>
      <c r="H6239" s="3">
        <v>2024</v>
      </c>
      <c r="I6239" s="20" t="s">
        <v>283</v>
      </c>
      <c r="J6239" s="2" t="s">
        <v>298</v>
      </c>
      <c r="K6239" s="2" t="s">
        <v>321</v>
      </c>
      <c r="L6239" s="163">
        <f t="shared" si="209"/>
        <v>0</v>
      </c>
      <c r="M6239" s="163">
        <f t="shared" si="210"/>
        <v>0</v>
      </c>
      <c r="N6239" s="181"/>
      <c r="O6239" s="33"/>
      <c r="P6239" s="33"/>
      <c r="Q6239" s="33"/>
      <c r="R6239" s="33"/>
      <c r="S6239" s="42"/>
      <c r="T6239" s="2"/>
      <c r="U6239" s="2"/>
      <c r="V6239" s="2"/>
      <c r="W6239" s="2"/>
      <c r="X6239" s="55"/>
      <c r="Y6239" s="62"/>
      <c r="Z6239" s="62"/>
      <c r="AA6239" s="62"/>
      <c r="AB6239" s="62"/>
      <c r="AC6239" s="68"/>
      <c r="AD6239" s="2"/>
      <c r="AE6239" s="2"/>
      <c r="AF6239" s="2"/>
      <c r="AG6239" s="2"/>
      <c r="AH6239" s="55"/>
      <c r="AI6239" s="72"/>
      <c r="AJ6239" s="72"/>
      <c r="AK6239" s="72"/>
      <c r="AL6239" s="72"/>
      <c r="AM6239" s="80"/>
      <c r="AN6239" s="2"/>
      <c r="AO6239" s="2"/>
      <c r="AP6239" s="2"/>
      <c r="AQ6239" s="2"/>
      <c r="AR6239" s="55"/>
      <c r="AS6239" s="85"/>
      <c r="AT6239" s="85"/>
      <c r="AU6239" s="85"/>
      <c r="AV6239" s="85"/>
      <c r="AW6239" s="100"/>
      <c r="AX6239" s="2"/>
      <c r="AY6239" s="2"/>
      <c r="AZ6239" s="2"/>
      <c r="BA6239" s="2"/>
      <c r="BB6239" s="55"/>
      <c r="BC6239" s="105"/>
      <c r="BD6239" s="105"/>
      <c r="BE6239" s="105"/>
      <c r="BF6239" s="105"/>
      <c r="BG6239" s="109"/>
      <c r="BH6239" s="2"/>
      <c r="BI6239" s="2"/>
      <c r="BJ6239" s="2"/>
      <c r="BK6239" s="2"/>
      <c r="BL6239" s="55"/>
      <c r="BM6239" s="48"/>
      <c r="BN6239" s="48"/>
      <c r="BO6239" s="48"/>
      <c r="BP6239" s="48"/>
      <c r="BQ6239" s="117"/>
      <c r="BR6239" s="2"/>
      <c r="BS6239" s="2"/>
      <c r="BT6239" s="2"/>
      <c r="BU6239" s="2"/>
      <c r="BV6239" s="55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18" t="s">
        <v>5</v>
      </c>
      <c r="H6240" s="3">
        <v>2024</v>
      </c>
      <c r="I6240" s="20" t="s">
        <v>283</v>
      </c>
      <c r="J6240" s="2" t="s">
        <v>278</v>
      </c>
      <c r="K6240" s="2" t="s">
        <v>320</v>
      </c>
      <c r="L6240" s="163">
        <f t="shared" si="209"/>
        <v>5</v>
      </c>
      <c r="M6240" s="163">
        <f t="shared" si="210"/>
        <v>7.8280000000000003</v>
      </c>
      <c r="N6240" s="181"/>
      <c r="O6240" s="33"/>
      <c r="P6240" s="33"/>
      <c r="Q6240" s="33"/>
      <c r="R6240" s="33"/>
      <c r="S6240" s="42"/>
      <c r="T6240" s="2"/>
      <c r="U6240" s="2"/>
      <c r="V6240" s="2"/>
      <c r="W6240" s="2"/>
      <c r="X6240" s="55"/>
      <c r="Y6240" s="62"/>
      <c r="Z6240" s="62"/>
      <c r="AA6240" s="62"/>
      <c r="AB6240" s="62"/>
      <c r="AC6240" s="68"/>
      <c r="AD6240" s="2"/>
      <c r="AE6240" s="2"/>
      <c r="AF6240" s="2"/>
      <c r="AG6240" s="2"/>
      <c r="AH6240" s="55"/>
      <c r="AI6240" s="72" t="s">
        <v>598</v>
      </c>
      <c r="AJ6240" s="72"/>
      <c r="AK6240" s="72"/>
      <c r="AL6240" s="72">
        <v>3</v>
      </c>
      <c r="AM6240" s="80">
        <v>4.3360000000000003</v>
      </c>
      <c r="AN6240" s="2"/>
      <c r="AO6240" s="2"/>
      <c r="AP6240" s="2"/>
      <c r="AQ6240" s="2"/>
      <c r="AR6240" s="55"/>
      <c r="AS6240" s="85"/>
      <c r="AT6240" s="85"/>
      <c r="AU6240" s="85"/>
      <c r="AV6240" s="85"/>
      <c r="AW6240" s="100"/>
      <c r="AX6240" s="2"/>
      <c r="AY6240" s="2"/>
      <c r="AZ6240" s="2"/>
      <c r="BA6240" s="2"/>
      <c r="BB6240" s="55"/>
      <c r="BC6240" s="105" t="s">
        <v>915</v>
      </c>
      <c r="BD6240" s="105"/>
      <c r="BE6240" s="105"/>
      <c r="BF6240" s="105">
        <v>1</v>
      </c>
      <c r="BG6240" s="109">
        <v>1.526</v>
      </c>
      <c r="BH6240" s="2" t="s">
        <v>986</v>
      </c>
      <c r="BI6240" s="2"/>
      <c r="BJ6240" s="2"/>
      <c r="BK6240" s="2">
        <v>1</v>
      </c>
      <c r="BL6240" s="55">
        <v>1.966</v>
      </c>
      <c r="BM6240" s="48"/>
      <c r="BN6240" s="48"/>
      <c r="BO6240" s="48"/>
      <c r="BP6240" s="48"/>
      <c r="BQ6240" s="117"/>
      <c r="BR6240" s="2"/>
      <c r="BS6240" s="2"/>
      <c r="BT6240" s="2"/>
      <c r="BU6240" s="2"/>
      <c r="BV6240" s="55"/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18" t="s">
        <v>5</v>
      </c>
      <c r="H6241" s="3">
        <v>2024</v>
      </c>
      <c r="I6241" s="20" t="s">
        <v>283</v>
      </c>
      <c r="J6241" s="2" t="s">
        <v>279</v>
      </c>
      <c r="K6241" s="2" t="s">
        <v>320</v>
      </c>
      <c r="L6241" s="163">
        <f t="shared" si="209"/>
        <v>0</v>
      </c>
      <c r="M6241" s="163">
        <f t="shared" si="210"/>
        <v>0</v>
      </c>
      <c r="N6241" s="181"/>
      <c r="O6241" s="33"/>
      <c r="P6241" s="33"/>
      <c r="Q6241" s="33"/>
      <c r="R6241" s="33"/>
      <c r="S6241" s="42"/>
      <c r="T6241" s="2"/>
      <c r="U6241" s="2"/>
      <c r="V6241" s="2"/>
      <c r="W6241" s="2"/>
      <c r="X6241" s="55"/>
      <c r="Y6241" s="62"/>
      <c r="Z6241" s="62"/>
      <c r="AA6241" s="62"/>
      <c r="AB6241" s="62"/>
      <c r="AC6241" s="68"/>
      <c r="AD6241" s="2"/>
      <c r="AE6241" s="2"/>
      <c r="AF6241" s="2"/>
      <c r="AG6241" s="2"/>
      <c r="AH6241" s="55"/>
      <c r="AI6241" s="72"/>
      <c r="AJ6241" s="72"/>
      <c r="AK6241" s="72"/>
      <c r="AL6241" s="72"/>
      <c r="AM6241" s="80"/>
      <c r="AN6241" s="2"/>
      <c r="AO6241" s="2"/>
      <c r="AP6241" s="2"/>
      <c r="AQ6241" s="2"/>
      <c r="AR6241" s="55"/>
      <c r="AS6241" s="85"/>
      <c r="AT6241" s="85"/>
      <c r="AU6241" s="85"/>
      <c r="AV6241" s="85"/>
      <c r="AW6241" s="100"/>
      <c r="AX6241" s="2"/>
      <c r="AY6241" s="2"/>
      <c r="AZ6241" s="2"/>
      <c r="BA6241" s="2"/>
      <c r="BB6241" s="55"/>
      <c r="BC6241" s="105"/>
      <c r="BD6241" s="105"/>
      <c r="BE6241" s="105"/>
      <c r="BF6241" s="105"/>
      <c r="BG6241" s="109"/>
      <c r="BH6241" s="2"/>
      <c r="BI6241" s="2"/>
      <c r="BJ6241" s="2"/>
      <c r="BK6241" s="2"/>
      <c r="BL6241" s="55"/>
      <c r="BM6241" s="48"/>
      <c r="BN6241" s="48"/>
      <c r="BO6241" s="48"/>
      <c r="BP6241" s="48"/>
      <c r="BQ6241" s="117"/>
      <c r="BR6241" s="2"/>
      <c r="BS6241" s="2"/>
      <c r="BT6241" s="2"/>
      <c r="BU6241" s="2"/>
      <c r="BV6241" s="55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18" t="s">
        <v>5</v>
      </c>
      <c r="H6242" s="3">
        <v>2024</v>
      </c>
      <c r="I6242" s="20" t="s">
        <v>286</v>
      </c>
      <c r="J6242" s="2" t="s">
        <v>280</v>
      </c>
      <c r="K6242" s="2" t="s">
        <v>319</v>
      </c>
      <c r="L6242" s="163">
        <f t="shared" si="209"/>
        <v>0</v>
      </c>
      <c r="M6242" s="163">
        <f t="shared" si="210"/>
        <v>0</v>
      </c>
      <c r="N6242" s="181"/>
      <c r="O6242" s="33"/>
      <c r="P6242" s="33"/>
      <c r="Q6242" s="33"/>
      <c r="R6242" s="33"/>
      <c r="S6242" s="42"/>
      <c r="T6242" s="2"/>
      <c r="U6242" s="2"/>
      <c r="V6242" s="2"/>
      <c r="W6242" s="2"/>
      <c r="X6242" s="55"/>
      <c r="Y6242" s="62"/>
      <c r="Z6242" s="62"/>
      <c r="AA6242" s="62"/>
      <c r="AB6242" s="62"/>
      <c r="AC6242" s="68"/>
      <c r="AD6242" s="2"/>
      <c r="AE6242" s="2"/>
      <c r="AF6242" s="2"/>
      <c r="AG6242" s="2"/>
      <c r="AH6242" s="55"/>
      <c r="AI6242" s="72"/>
      <c r="AJ6242" s="72"/>
      <c r="AK6242" s="72"/>
      <c r="AL6242" s="72"/>
      <c r="AM6242" s="80"/>
      <c r="AN6242" s="2"/>
      <c r="AO6242" s="2"/>
      <c r="AP6242" s="2"/>
      <c r="AQ6242" s="2"/>
      <c r="AR6242" s="55"/>
      <c r="AS6242" s="85"/>
      <c r="AT6242" s="85"/>
      <c r="AU6242" s="85"/>
      <c r="AV6242" s="85"/>
      <c r="AW6242" s="100"/>
      <c r="AX6242" s="2"/>
      <c r="AY6242" s="2"/>
      <c r="AZ6242" s="2"/>
      <c r="BA6242" s="2"/>
      <c r="BB6242" s="55"/>
      <c r="BC6242" s="105"/>
      <c r="BD6242" s="105"/>
      <c r="BE6242" s="105"/>
      <c r="BF6242" s="105"/>
      <c r="BG6242" s="109"/>
      <c r="BH6242" s="2"/>
      <c r="BI6242" s="2"/>
      <c r="BJ6242" s="2"/>
      <c r="BK6242" s="2"/>
      <c r="BL6242" s="55"/>
      <c r="BM6242" s="48"/>
      <c r="BN6242" s="48"/>
      <c r="BO6242" s="48"/>
      <c r="BP6242" s="48"/>
      <c r="BQ6242" s="117"/>
      <c r="BR6242" s="2"/>
      <c r="BS6242" s="2"/>
      <c r="BT6242" s="2"/>
      <c r="BU6242" s="2"/>
      <c r="BV6242" s="55"/>
    </row>
    <row r="6243" spans="1:74" hidden="1" x14ac:dyDescent="0.3">
      <c r="A6243" s="8" t="s">
        <v>226</v>
      </c>
      <c r="B6243" s="8" t="s">
        <v>2</v>
      </c>
      <c r="C6243" s="8" t="s">
        <v>3</v>
      </c>
      <c r="D6243" s="8" t="s">
        <v>220</v>
      </c>
      <c r="E6243" s="9" t="s">
        <v>218</v>
      </c>
      <c r="F6243" s="10"/>
      <c r="G6243" s="18" t="s">
        <v>5</v>
      </c>
      <c r="H6243" s="3">
        <v>2024</v>
      </c>
      <c r="I6243" s="20" t="s">
        <v>286</v>
      </c>
      <c r="J6243" s="2" t="s">
        <v>281</v>
      </c>
      <c r="K6243" s="2" t="s">
        <v>319</v>
      </c>
      <c r="L6243" s="163">
        <f t="shared" si="209"/>
        <v>0</v>
      </c>
      <c r="M6243" s="163">
        <f t="shared" si="210"/>
        <v>4.5</v>
      </c>
      <c r="N6243" s="181"/>
      <c r="O6243" s="33"/>
      <c r="P6243" s="33"/>
      <c r="Q6243" s="33"/>
      <c r="R6243" s="33"/>
      <c r="S6243" s="42"/>
      <c r="T6243" s="2"/>
      <c r="U6243" s="2"/>
      <c r="V6243" s="2"/>
      <c r="W6243" s="2"/>
      <c r="X6243" s="55"/>
      <c r="Y6243" s="62"/>
      <c r="Z6243" s="62"/>
      <c r="AA6243" s="62"/>
      <c r="AB6243" s="62"/>
      <c r="AC6243" s="68"/>
      <c r="AD6243" s="2"/>
      <c r="AE6243" s="2"/>
      <c r="AF6243" s="2"/>
      <c r="AG6243" s="2"/>
      <c r="AH6243" s="55"/>
      <c r="AI6243" s="72"/>
      <c r="AJ6243" s="72"/>
      <c r="AK6243" s="72"/>
      <c r="AL6243" s="72"/>
      <c r="AM6243" s="80"/>
      <c r="AN6243" s="2"/>
      <c r="AO6243" s="2"/>
      <c r="AP6243" s="2"/>
      <c r="AQ6243" s="2"/>
      <c r="AR6243" s="55"/>
      <c r="AS6243" s="85"/>
      <c r="AT6243" s="85"/>
      <c r="AU6243" s="85"/>
      <c r="AV6243" s="85"/>
      <c r="AW6243" s="100"/>
      <c r="AX6243" s="2"/>
      <c r="AY6243" s="2"/>
      <c r="AZ6243" s="2"/>
      <c r="BA6243" s="2"/>
      <c r="BB6243" s="55"/>
      <c r="BC6243" s="105" t="s">
        <v>1069</v>
      </c>
      <c r="BD6243" s="105"/>
      <c r="BE6243" s="105"/>
      <c r="BF6243" s="105"/>
      <c r="BG6243" s="109">
        <v>4.5</v>
      </c>
      <c r="BH6243" s="2"/>
      <c r="BI6243" s="2"/>
      <c r="BJ6243" s="2"/>
      <c r="BK6243" s="2"/>
      <c r="BL6243" s="55"/>
      <c r="BM6243" s="48"/>
      <c r="BN6243" s="48"/>
      <c r="BO6243" s="48"/>
      <c r="BP6243" s="48"/>
      <c r="BQ6243" s="117"/>
      <c r="BR6243" s="2"/>
      <c r="BS6243" s="2"/>
      <c r="BT6243" s="2"/>
      <c r="BU6243" s="2"/>
      <c r="BV6243" s="55"/>
    </row>
    <row r="6244" spans="1:74" s="13" customFormat="1" hidden="1" x14ac:dyDescent="0.3">
      <c r="A6244" s="15" t="s">
        <v>226</v>
      </c>
      <c r="B6244" s="15" t="s">
        <v>2</v>
      </c>
      <c r="C6244" s="15" t="s">
        <v>3</v>
      </c>
      <c r="D6244" s="15" t="s">
        <v>220</v>
      </c>
      <c r="E6244" s="16" t="s">
        <v>218</v>
      </c>
      <c r="F6244" s="17"/>
      <c r="G6244" s="19" t="s">
        <v>5</v>
      </c>
      <c r="H6244" s="7">
        <v>2024</v>
      </c>
      <c r="I6244" s="21"/>
      <c r="J6244" s="12" t="s">
        <v>314</v>
      </c>
      <c r="K6244" s="12"/>
      <c r="L6244" s="147"/>
      <c r="M6244" s="147">
        <f>SUM(M6206:M6243)</f>
        <v>30.577999999999999</v>
      </c>
      <c r="N6244" s="183"/>
      <c r="O6244" s="12"/>
      <c r="P6244" s="12"/>
      <c r="Q6244" s="12"/>
      <c r="R6244" s="12"/>
      <c r="S6244" s="47">
        <f>SUM(S6206:S6243)</f>
        <v>0</v>
      </c>
      <c r="T6244" s="12"/>
      <c r="U6244" s="12"/>
      <c r="V6244" s="12"/>
      <c r="W6244" s="12"/>
      <c r="X6244" s="47">
        <f>SUM(X6206:X6243)</f>
        <v>0</v>
      </c>
      <c r="Y6244" s="12"/>
      <c r="Z6244" s="12"/>
      <c r="AA6244" s="12"/>
      <c r="AB6244" s="12"/>
      <c r="AC6244" s="47">
        <f>SUM(AC6206:AC6243)</f>
        <v>0</v>
      </c>
      <c r="AD6244" s="12"/>
      <c r="AE6244" s="12"/>
      <c r="AF6244" s="12"/>
      <c r="AG6244" s="12"/>
      <c r="AH6244" s="47">
        <f>SUM(AH6206:AH6243)</f>
        <v>0</v>
      </c>
      <c r="AI6244" s="12"/>
      <c r="AJ6244" s="12"/>
      <c r="AK6244" s="12"/>
      <c r="AL6244" s="12"/>
      <c r="AM6244" s="47">
        <f>SUM(AM6206:AM6243)</f>
        <v>4.3360000000000003</v>
      </c>
      <c r="AN6244" s="12"/>
      <c r="AO6244" s="12"/>
      <c r="AP6244" s="12"/>
      <c r="AQ6244" s="12"/>
      <c r="AR6244" s="47">
        <f>SUM(AR6206:AR6243)</f>
        <v>0</v>
      </c>
      <c r="AS6244" s="12"/>
      <c r="AT6244" s="12"/>
      <c r="AU6244" s="12"/>
      <c r="AV6244" s="12"/>
      <c r="AW6244" s="47">
        <f>SUM(AW6206:AW6243)</f>
        <v>12.098000000000001</v>
      </c>
      <c r="AX6244" s="12"/>
      <c r="AY6244" s="12"/>
      <c r="AZ6244" s="12"/>
      <c r="BA6244" s="12"/>
      <c r="BB6244" s="47">
        <f>SUM(BB6206:BB6243)</f>
        <v>3.2109999999999999</v>
      </c>
      <c r="BC6244" s="12"/>
      <c r="BD6244" s="12"/>
      <c r="BE6244" s="12"/>
      <c r="BF6244" s="12"/>
      <c r="BG6244" s="47">
        <f>SUM(BG6206:BG6243)</f>
        <v>8.9669999999999987</v>
      </c>
      <c r="BH6244" s="12"/>
      <c r="BI6244" s="12"/>
      <c r="BJ6244" s="12"/>
      <c r="BK6244" s="12"/>
      <c r="BL6244" s="47">
        <f>SUM(BL6206:BL6243)</f>
        <v>1.966</v>
      </c>
      <c r="BM6244" s="12"/>
      <c r="BN6244" s="12"/>
      <c r="BO6244" s="12"/>
      <c r="BP6244" s="12"/>
      <c r="BQ6244" s="47">
        <f>SUM(BQ6206:BQ6243)</f>
        <v>0</v>
      </c>
      <c r="BR6244" s="12"/>
      <c r="BS6244" s="12"/>
      <c r="BT6244" s="12"/>
      <c r="BU6244" s="12"/>
      <c r="BV6244" s="47">
        <f>SUM(BV6206:BV6243)</f>
        <v>0</v>
      </c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18" t="s">
        <v>5</v>
      </c>
      <c r="H6245" s="3">
        <v>2024</v>
      </c>
      <c r="I6245" s="20" t="s">
        <v>287</v>
      </c>
      <c r="J6245" s="2" t="s">
        <v>267</v>
      </c>
      <c r="K6245" s="2" t="s">
        <v>318</v>
      </c>
      <c r="L6245" s="163">
        <f t="shared" si="209"/>
        <v>0</v>
      </c>
      <c r="M6245" s="163">
        <f t="shared" si="210"/>
        <v>0</v>
      </c>
      <c r="N6245" s="181"/>
      <c r="O6245" s="33"/>
      <c r="P6245" s="33"/>
      <c r="Q6245" s="33"/>
      <c r="R6245" s="33"/>
      <c r="S6245" s="42"/>
      <c r="T6245" s="2"/>
      <c r="U6245" s="2"/>
      <c r="V6245" s="2"/>
      <c r="W6245" s="2"/>
      <c r="X6245" s="55"/>
      <c r="Y6245" s="62"/>
      <c r="Z6245" s="62"/>
      <c r="AA6245" s="62"/>
      <c r="AB6245" s="62"/>
      <c r="AC6245" s="68"/>
      <c r="AD6245" s="2"/>
      <c r="AE6245" s="2"/>
      <c r="AF6245" s="2"/>
      <c r="AG6245" s="2"/>
      <c r="AH6245" s="55"/>
      <c r="AI6245" s="72"/>
      <c r="AJ6245" s="72"/>
      <c r="AK6245" s="72"/>
      <c r="AL6245" s="72"/>
      <c r="AM6245" s="80"/>
      <c r="AN6245" s="2"/>
      <c r="AO6245" s="2"/>
      <c r="AP6245" s="2"/>
      <c r="AQ6245" s="2"/>
      <c r="AR6245" s="55"/>
      <c r="AS6245" s="85"/>
      <c r="AT6245" s="85"/>
      <c r="AU6245" s="85"/>
      <c r="AV6245" s="85"/>
      <c r="AW6245" s="100"/>
      <c r="AX6245" s="2"/>
      <c r="AY6245" s="2"/>
      <c r="AZ6245" s="2"/>
      <c r="BA6245" s="2"/>
      <c r="BB6245" s="55"/>
      <c r="BC6245" s="105"/>
      <c r="BD6245" s="105"/>
      <c r="BE6245" s="105"/>
      <c r="BF6245" s="105"/>
      <c r="BG6245" s="109"/>
      <c r="BH6245" s="2"/>
      <c r="BI6245" s="2"/>
      <c r="BJ6245" s="2"/>
      <c r="BK6245" s="2"/>
      <c r="BL6245" s="55"/>
      <c r="BM6245" s="48"/>
      <c r="BN6245" s="48"/>
      <c r="BO6245" s="48"/>
      <c r="BP6245" s="48"/>
      <c r="BQ6245" s="117"/>
      <c r="BR6245" s="2"/>
      <c r="BS6245" s="2"/>
      <c r="BT6245" s="2"/>
      <c r="BU6245" s="2"/>
      <c r="BV6245" s="55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18" t="s">
        <v>5</v>
      </c>
      <c r="H6246" s="3">
        <v>2024</v>
      </c>
      <c r="I6246" s="20" t="s">
        <v>287</v>
      </c>
      <c r="J6246" s="2" t="s">
        <v>291</v>
      </c>
      <c r="K6246" s="2" t="s">
        <v>319</v>
      </c>
      <c r="L6246" s="163">
        <f t="shared" si="209"/>
        <v>0</v>
      </c>
      <c r="M6246" s="163">
        <f t="shared" si="210"/>
        <v>0</v>
      </c>
      <c r="N6246" s="181"/>
      <c r="O6246" s="33"/>
      <c r="P6246" s="33"/>
      <c r="Q6246" s="33"/>
      <c r="R6246" s="33"/>
      <c r="S6246" s="42"/>
      <c r="T6246" s="2"/>
      <c r="U6246" s="2"/>
      <c r="V6246" s="2"/>
      <c r="W6246" s="2"/>
      <c r="X6246" s="55"/>
      <c r="Y6246" s="62"/>
      <c r="Z6246" s="62"/>
      <c r="AA6246" s="62"/>
      <c r="AB6246" s="62"/>
      <c r="AC6246" s="68"/>
      <c r="AD6246" s="2"/>
      <c r="AE6246" s="2"/>
      <c r="AF6246" s="2"/>
      <c r="AG6246" s="2"/>
      <c r="AH6246" s="55"/>
      <c r="AI6246" s="72"/>
      <c r="AJ6246" s="72"/>
      <c r="AK6246" s="72"/>
      <c r="AL6246" s="72"/>
      <c r="AM6246" s="80"/>
      <c r="AN6246" s="2"/>
      <c r="AO6246" s="2"/>
      <c r="AP6246" s="2"/>
      <c r="AQ6246" s="2"/>
      <c r="AR6246" s="55"/>
      <c r="AS6246" s="85"/>
      <c r="AT6246" s="85"/>
      <c r="AU6246" s="85"/>
      <c r="AV6246" s="85"/>
      <c r="AW6246" s="100"/>
      <c r="AX6246" s="2"/>
      <c r="AY6246" s="2"/>
      <c r="AZ6246" s="2"/>
      <c r="BA6246" s="2"/>
      <c r="BB6246" s="55"/>
      <c r="BC6246" s="105"/>
      <c r="BD6246" s="105"/>
      <c r="BE6246" s="105"/>
      <c r="BF6246" s="105"/>
      <c r="BG6246" s="109"/>
      <c r="BH6246" s="2"/>
      <c r="BI6246" s="2"/>
      <c r="BJ6246" s="2"/>
      <c r="BK6246" s="2"/>
      <c r="BL6246" s="55"/>
      <c r="BM6246" s="48"/>
      <c r="BN6246" s="48"/>
      <c r="BO6246" s="48"/>
      <c r="BP6246" s="48"/>
      <c r="BQ6246" s="117"/>
      <c r="BR6246" s="2"/>
      <c r="BS6246" s="2"/>
      <c r="BT6246" s="2"/>
      <c r="BU6246" s="2"/>
      <c r="BV6246" s="55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18" t="s">
        <v>5</v>
      </c>
      <c r="H6247" s="3">
        <v>2024</v>
      </c>
      <c r="I6247" s="20" t="s">
        <v>286</v>
      </c>
      <c r="J6247" s="2" t="s">
        <v>336</v>
      </c>
      <c r="K6247" s="2" t="s">
        <v>319</v>
      </c>
      <c r="L6247" s="163">
        <f t="shared" si="209"/>
        <v>0</v>
      </c>
      <c r="M6247" s="163">
        <f t="shared" si="210"/>
        <v>0</v>
      </c>
      <c r="N6247" s="181"/>
      <c r="O6247" s="33"/>
      <c r="P6247" s="33"/>
      <c r="Q6247" s="33"/>
      <c r="R6247" s="33"/>
      <c r="S6247" s="42"/>
      <c r="T6247" s="2"/>
      <c r="U6247" s="2"/>
      <c r="V6247" s="2"/>
      <c r="W6247" s="2"/>
      <c r="X6247" s="55"/>
      <c r="Y6247" s="62"/>
      <c r="Z6247" s="62"/>
      <c r="AA6247" s="62"/>
      <c r="AB6247" s="62"/>
      <c r="AC6247" s="68"/>
      <c r="AD6247" s="2"/>
      <c r="AE6247" s="2"/>
      <c r="AF6247" s="2"/>
      <c r="AG6247" s="2"/>
      <c r="AH6247" s="55"/>
      <c r="AI6247" s="72"/>
      <c r="AJ6247" s="72"/>
      <c r="AK6247" s="72"/>
      <c r="AL6247" s="72"/>
      <c r="AM6247" s="80"/>
      <c r="AN6247" s="2"/>
      <c r="AO6247" s="2"/>
      <c r="AP6247" s="2"/>
      <c r="AQ6247" s="2"/>
      <c r="AR6247" s="55"/>
      <c r="AS6247" s="85"/>
      <c r="AT6247" s="85"/>
      <c r="AU6247" s="85"/>
      <c r="AV6247" s="85"/>
      <c r="AW6247" s="100"/>
      <c r="AX6247" s="2"/>
      <c r="AY6247" s="2"/>
      <c r="AZ6247" s="2"/>
      <c r="BA6247" s="2"/>
      <c r="BB6247" s="55"/>
      <c r="BC6247" s="105"/>
      <c r="BD6247" s="105"/>
      <c r="BE6247" s="105"/>
      <c r="BF6247" s="105"/>
      <c r="BG6247" s="109"/>
      <c r="BH6247" s="2"/>
      <c r="BI6247" s="2"/>
      <c r="BJ6247" s="2"/>
      <c r="BK6247" s="2"/>
      <c r="BL6247" s="55"/>
      <c r="BM6247" s="48"/>
      <c r="BN6247" s="48"/>
      <c r="BO6247" s="48"/>
      <c r="BP6247" s="48"/>
      <c r="BQ6247" s="117"/>
      <c r="BR6247" s="2"/>
      <c r="BS6247" s="2"/>
      <c r="BT6247" s="2"/>
      <c r="BU6247" s="2"/>
      <c r="BV6247" s="55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18" t="s">
        <v>5</v>
      </c>
      <c r="H6248" s="3">
        <v>2024</v>
      </c>
      <c r="I6248" s="20" t="s">
        <v>286</v>
      </c>
      <c r="J6248" s="8" t="s">
        <v>337</v>
      </c>
      <c r="K6248" s="8" t="s">
        <v>318</v>
      </c>
      <c r="L6248" s="163">
        <f t="shared" si="209"/>
        <v>0</v>
      </c>
      <c r="M6248" s="163">
        <f t="shared" si="210"/>
        <v>0</v>
      </c>
      <c r="N6248" s="181"/>
      <c r="O6248" s="53"/>
      <c r="P6248" s="53"/>
      <c r="Q6248" s="53"/>
      <c r="R6248" s="53"/>
      <c r="S6248" s="54"/>
      <c r="T6248" s="8"/>
      <c r="U6248" s="8"/>
      <c r="V6248" s="8"/>
      <c r="W6248" s="8"/>
      <c r="X6248" s="122"/>
      <c r="Y6248" s="135"/>
      <c r="Z6248" s="135"/>
      <c r="AA6248" s="135"/>
      <c r="AB6248" s="135"/>
      <c r="AC6248" s="136"/>
      <c r="AD6248" s="8"/>
      <c r="AE6248" s="8"/>
      <c r="AF6248" s="8"/>
      <c r="AG6248" s="8"/>
      <c r="AH6248" s="122"/>
      <c r="AI6248" s="137"/>
      <c r="AJ6248" s="137"/>
      <c r="AK6248" s="137"/>
      <c r="AL6248" s="137"/>
      <c r="AM6248" s="138"/>
      <c r="AN6248" s="8"/>
      <c r="AO6248" s="8"/>
      <c r="AP6248" s="8"/>
      <c r="AQ6248" s="8"/>
      <c r="AR6248" s="122"/>
      <c r="AS6248" s="139"/>
      <c r="AT6248" s="139"/>
      <c r="AU6248" s="139"/>
      <c r="AV6248" s="139"/>
      <c r="AW6248" s="140"/>
      <c r="AX6248" s="8"/>
      <c r="AY6248" s="8"/>
      <c r="AZ6248" s="8"/>
      <c r="BA6248" s="8"/>
      <c r="BB6248" s="122"/>
      <c r="BC6248" s="141"/>
      <c r="BD6248" s="141"/>
      <c r="BE6248" s="141"/>
      <c r="BF6248" s="141"/>
      <c r="BG6248" s="142"/>
      <c r="BH6248" s="8"/>
      <c r="BI6248" s="8"/>
      <c r="BJ6248" s="8"/>
      <c r="BK6248" s="8"/>
      <c r="BL6248" s="122"/>
      <c r="BM6248" s="143"/>
      <c r="BN6248" s="143"/>
      <c r="BO6248" s="143"/>
      <c r="BP6248" s="143"/>
      <c r="BQ6248" s="144"/>
      <c r="BR6248" s="8"/>
      <c r="BS6248" s="8"/>
      <c r="BT6248" s="8"/>
      <c r="BU6248" s="8"/>
      <c r="BV6248" s="122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18" t="s">
        <v>5</v>
      </c>
      <c r="H6249" s="3">
        <v>2024</v>
      </c>
      <c r="I6249" s="20" t="s">
        <v>286</v>
      </c>
      <c r="J6249" s="8" t="s">
        <v>338</v>
      </c>
      <c r="K6249" s="8" t="s">
        <v>339</v>
      </c>
      <c r="L6249" s="163">
        <f t="shared" si="209"/>
        <v>0</v>
      </c>
      <c r="M6249" s="163">
        <f t="shared" si="210"/>
        <v>0</v>
      </c>
      <c r="N6249" s="181"/>
      <c r="O6249" s="53"/>
      <c r="P6249" s="53"/>
      <c r="Q6249" s="53"/>
      <c r="R6249" s="53"/>
      <c r="S6249" s="54"/>
      <c r="T6249" s="8"/>
      <c r="U6249" s="8"/>
      <c r="V6249" s="8"/>
      <c r="W6249" s="8"/>
      <c r="X6249" s="122"/>
      <c r="Y6249" s="135"/>
      <c r="Z6249" s="135"/>
      <c r="AA6249" s="135"/>
      <c r="AB6249" s="135"/>
      <c r="AC6249" s="136"/>
      <c r="AD6249" s="8"/>
      <c r="AE6249" s="8"/>
      <c r="AF6249" s="8"/>
      <c r="AG6249" s="8"/>
      <c r="AH6249" s="122"/>
      <c r="AI6249" s="137"/>
      <c r="AJ6249" s="137"/>
      <c r="AK6249" s="137"/>
      <c r="AL6249" s="137"/>
      <c r="AM6249" s="138"/>
      <c r="AN6249" s="8"/>
      <c r="AO6249" s="8"/>
      <c r="AP6249" s="8"/>
      <c r="AQ6249" s="8"/>
      <c r="AR6249" s="122"/>
      <c r="AS6249" s="139"/>
      <c r="AT6249" s="139"/>
      <c r="AU6249" s="139"/>
      <c r="AV6249" s="139"/>
      <c r="AW6249" s="140"/>
      <c r="AX6249" s="8"/>
      <c r="AY6249" s="8"/>
      <c r="AZ6249" s="8"/>
      <c r="BA6249" s="8"/>
      <c r="BB6249" s="122"/>
      <c r="BC6249" s="141"/>
      <c r="BD6249" s="141"/>
      <c r="BE6249" s="141"/>
      <c r="BF6249" s="141"/>
      <c r="BG6249" s="142"/>
      <c r="BH6249" s="8"/>
      <c r="BI6249" s="8"/>
      <c r="BJ6249" s="8"/>
      <c r="BK6249" s="8"/>
      <c r="BL6249" s="122"/>
      <c r="BM6249" s="143"/>
      <c r="BN6249" s="143"/>
      <c r="BO6249" s="143"/>
      <c r="BP6249" s="143"/>
      <c r="BQ6249" s="144"/>
      <c r="BR6249" s="8"/>
      <c r="BS6249" s="8"/>
      <c r="BT6249" s="8"/>
      <c r="BU6249" s="8"/>
      <c r="BV6249" s="122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18" t="s">
        <v>5</v>
      </c>
      <c r="H6250" s="3">
        <v>2024</v>
      </c>
      <c r="I6250" s="20" t="s">
        <v>286</v>
      </c>
      <c r="J6250" s="8" t="s">
        <v>340</v>
      </c>
      <c r="K6250" s="8" t="s">
        <v>318</v>
      </c>
      <c r="L6250" s="163">
        <f t="shared" si="209"/>
        <v>0</v>
      </c>
      <c r="M6250" s="163">
        <f t="shared" si="210"/>
        <v>0</v>
      </c>
      <c r="N6250" s="181"/>
      <c r="O6250" s="53"/>
      <c r="P6250" s="53"/>
      <c r="Q6250" s="53"/>
      <c r="R6250" s="53"/>
      <c r="S6250" s="54"/>
      <c r="T6250" s="8"/>
      <c r="U6250" s="8"/>
      <c r="V6250" s="8"/>
      <c r="W6250" s="8"/>
      <c r="X6250" s="122"/>
      <c r="Y6250" s="135"/>
      <c r="Z6250" s="135"/>
      <c r="AA6250" s="135"/>
      <c r="AB6250" s="135"/>
      <c r="AC6250" s="136"/>
      <c r="AD6250" s="8"/>
      <c r="AE6250" s="8"/>
      <c r="AF6250" s="8"/>
      <c r="AG6250" s="8"/>
      <c r="AH6250" s="122"/>
      <c r="AI6250" s="137"/>
      <c r="AJ6250" s="137"/>
      <c r="AK6250" s="137"/>
      <c r="AL6250" s="137"/>
      <c r="AM6250" s="138"/>
      <c r="AN6250" s="8"/>
      <c r="AO6250" s="8"/>
      <c r="AP6250" s="8"/>
      <c r="AQ6250" s="8"/>
      <c r="AR6250" s="122"/>
      <c r="AS6250" s="139"/>
      <c r="AT6250" s="139"/>
      <c r="AU6250" s="139"/>
      <c r="AV6250" s="139"/>
      <c r="AW6250" s="140"/>
      <c r="AX6250" s="8"/>
      <c r="AY6250" s="8"/>
      <c r="AZ6250" s="8"/>
      <c r="BA6250" s="8"/>
      <c r="BB6250" s="122"/>
      <c r="BC6250" s="141"/>
      <c r="BD6250" s="141"/>
      <c r="BE6250" s="141"/>
      <c r="BF6250" s="141"/>
      <c r="BG6250" s="142"/>
      <c r="BH6250" s="8"/>
      <c r="BI6250" s="8"/>
      <c r="BJ6250" s="8"/>
      <c r="BK6250" s="8"/>
      <c r="BL6250" s="122"/>
      <c r="BM6250" s="143"/>
      <c r="BN6250" s="143"/>
      <c r="BO6250" s="143"/>
      <c r="BP6250" s="143"/>
      <c r="BQ6250" s="144"/>
      <c r="BR6250" s="8"/>
      <c r="BS6250" s="8"/>
      <c r="BT6250" s="8"/>
      <c r="BU6250" s="8"/>
      <c r="BV6250" s="122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18" t="s">
        <v>5</v>
      </c>
      <c r="H6251" s="3">
        <v>2024</v>
      </c>
      <c r="I6251" s="20" t="s">
        <v>286</v>
      </c>
      <c r="J6251" s="8" t="s">
        <v>341</v>
      </c>
      <c r="K6251" s="8" t="s">
        <v>320</v>
      </c>
      <c r="L6251" s="163">
        <f t="shared" si="209"/>
        <v>0</v>
      </c>
      <c r="M6251" s="163">
        <f t="shared" si="210"/>
        <v>0</v>
      </c>
      <c r="N6251" s="181"/>
      <c r="O6251" s="53"/>
      <c r="P6251" s="53"/>
      <c r="Q6251" s="53"/>
      <c r="R6251" s="53"/>
      <c r="S6251" s="54"/>
      <c r="T6251" s="8"/>
      <c r="U6251" s="8"/>
      <c r="V6251" s="8"/>
      <c r="W6251" s="8"/>
      <c r="X6251" s="122"/>
      <c r="Y6251" s="135"/>
      <c r="Z6251" s="135"/>
      <c r="AA6251" s="135"/>
      <c r="AB6251" s="135"/>
      <c r="AC6251" s="136"/>
      <c r="AD6251" s="8"/>
      <c r="AE6251" s="8"/>
      <c r="AF6251" s="8"/>
      <c r="AG6251" s="8"/>
      <c r="AH6251" s="122"/>
      <c r="AI6251" s="137"/>
      <c r="AJ6251" s="137"/>
      <c r="AK6251" s="137"/>
      <c r="AL6251" s="137"/>
      <c r="AM6251" s="138"/>
      <c r="AN6251" s="8"/>
      <c r="AO6251" s="8"/>
      <c r="AP6251" s="8"/>
      <c r="AQ6251" s="8"/>
      <c r="AR6251" s="122"/>
      <c r="AS6251" s="139"/>
      <c r="AT6251" s="139"/>
      <c r="AU6251" s="139"/>
      <c r="AV6251" s="139"/>
      <c r="AW6251" s="140"/>
      <c r="AX6251" s="8"/>
      <c r="AY6251" s="8"/>
      <c r="AZ6251" s="8"/>
      <c r="BA6251" s="8"/>
      <c r="BB6251" s="122"/>
      <c r="BC6251" s="141"/>
      <c r="BD6251" s="141"/>
      <c r="BE6251" s="141"/>
      <c r="BF6251" s="141"/>
      <c r="BG6251" s="142"/>
      <c r="BH6251" s="8"/>
      <c r="BI6251" s="8"/>
      <c r="BJ6251" s="8"/>
      <c r="BK6251" s="8"/>
      <c r="BL6251" s="122"/>
      <c r="BM6251" s="143"/>
      <c r="BN6251" s="143"/>
      <c r="BO6251" s="143"/>
      <c r="BP6251" s="143"/>
      <c r="BQ6251" s="144"/>
      <c r="BR6251" s="8"/>
      <c r="BS6251" s="8"/>
      <c r="BT6251" s="8"/>
      <c r="BU6251" s="8"/>
      <c r="BV6251" s="122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18" t="s">
        <v>5</v>
      </c>
      <c r="H6252" s="3">
        <v>2024</v>
      </c>
      <c r="I6252" s="20" t="s">
        <v>286</v>
      </c>
      <c r="J6252" s="8" t="s">
        <v>342</v>
      </c>
      <c r="K6252" s="8" t="s">
        <v>320</v>
      </c>
      <c r="L6252" s="163">
        <f t="shared" si="209"/>
        <v>0</v>
      </c>
      <c r="M6252" s="163">
        <f t="shared" si="210"/>
        <v>0</v>
      </c>
      <c r="N6252" s="181"/>
      <c r="O6252" s="53"/>
      <c r="P6252" s="53"/>
      <c r="Q6252" s="53"/>
      <c r="R6252" s="53"/>
      <c r="S6252" s="54"/>
      <c r="T6252" s="8"/>
      <c r="U6252" s="8"/>
      <c r="V6252" s="8"/>
      <c r="W6252" s="8"/>
      <c r="X6252" s="122"/>
      <c r="Y6252" s="135"/>
      <c r="Z6252" s="135"/>
      <c r="AA6252" s="135"/>
      <c r="AB6252" s="135"/>
      <c r="AC6252" s="136"/>
      <c r="AD6252" s="8"/>
      <c r="AE6252" s="8"/>
      <c r="AF6252" s="8"/>
      <c r="AG6252" s="8"/>
      <c r="AH6252" s="122"/>
      <c r="AI6252" s="137"/>
      <c r="AJ6252" s="137"/>
      <c r="AK6252" s="137"/>
      <c r="AL6252" s="137"/>
      <c r="AM6252" s="138"/>
      <c r="AN6252" s="8"/>
      <c r="AO6252" s="8"/>
      <c r="AP6252" s="8"/>
      <c r="AQ6252" s="8"/>
      <c r="AR6252" s="122"/>
      <c r="AS6252" s="139"/>
      <c r="AT6252" s="139"/>
      <c r="AU6252" s="139"/>
      <c r="AV6252" s="139"/>
      <c r="AW6252" s="140"/>
      <c r="AX6252" s="8"/>
      <c r="AY6252" s="8"/>
      <c r="AZ6252" s="8"/>
      <c r="BA6252" s="8"/>
      <c r="BB6252" s="122"/>
      <c r="BC6252" s="141"/>
      <c r="BD6252" s="141"/>
      <c r="BE6252" s="141"/>
      <c r="BF6252" s="141"/>
      <c r="BG6252" s="142"/>
      <c r="BH6252" s="8"/>
      <c r="BI6252" s="8"/>
      <c r="BJ6252" s="8"/>
      <c r="BK6252" s="8"/>
      <c r="BL6252" s="122"/>
      <c r="BM6252" s="143"/>
      <c r="BN6252" s="143"/>
      <c r="BO6252" s="143"/>
      <c r="BP6252" s="143"/>
      <c r="BQ6252" s="144"/>
      <c r="BR6252" s="8"/>
      <c r="BS6252" s="8"/>
      <c r="BT6252" s="8"/>
      <c r="BU6252" s="8"/>
      <c r="BV6252" s="122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18" t="s">
        <v>5</v>
      </c>
      <c r="H6253" s="3">
        <v>2024</v>
      </c>
      <c r="I6253" s="20" t="s">
        <v>286</v>
      </c>
      <c r="J6253" s="8" t="s">
        <v>343</v>
      </c>
      <c r="K6253" s="8" t="s">
        <v>339</v>
      </c>
      <c r="L6253" s="163">
        <f t="shared" si="209"/>
        <v>0</v>
      </c>
      <c r="M6253" s="163">
        <f t="shared" si="210"/>
        <v>0</v>
      </c>
      <c r="N6253" s="181"/>
      <c r="O6253" s="53"/>
      <c r="P6253" s="53"/>
      <c r="Q6253" s="53"/>
      <c r="R6253" s="53"/>
      <c r="S6253" s="54"/>
      <c r="T6253" s="8"/>
      <c r="U6253" s="8"/>
      <c r="V6253" s="8"/>
      <c r="W6253" s="8"/>
      <c r="X6253" s="122"/>
      <c r="Y6253" s="135"/>
      <c r="Z6253" s="135"/>
      <c r="AA6253" s="135"/>
      <c r="AB6253" s="135"/>
      <c r="AC6253" s="136"/>
      <c r="AD6253" s="8"/>
      <c r="AE6253" s="8"/>
      <c r="AF6253" s="8"/>
      <c r="AG6253" s="8"/>
      <c r="AH6253" s="122"/>
      <c r="AI6253" s="137"/>
      <c r="AJ6253" s="137"/>
      <c r="AK6253" s="137"/>
      <c r="AL6253" s="137"/>
      <c r="AM6253" s="138"/>
      <c r="AN6253" s="8"/>
      <c r="AO6253" s="8"/>
      <c r="AP6253" s="8"/>
      <c r="AQ6253" s="8"/>
      <c r="AR6253" s="122"/>
      <c r="AS6253" s="139"/>
      <c r="AT6253" s="139"/>
      <c r="AU6253" s="139"/>
      <c r="AV6253" s="139"/>
      <c r="AW6253" s="140"/>
      <c r="AX6253" s="8"/>
      <c r="AY6253" s="8"/>
      <c r="AZ6253" s="8"/>
      <c r="BA6253" s="8"/>
      <c r="BB6253" s="122"/>
      <c r="BC6253" s="141"/>
      <c r="BD6253" s="141"/>
      <c r="BE6253" s="141"/>
      <c r="BF6253" s="141"/>
      <c r="BG6253" s="142"/>
      <c r="BH6253" s="8"/>
      <c r="BI6253" s="8"/>
      <c r="BJ6253" s="8"/>
      <c r="BK6253" s="8"/>
      <c r="BL6253" s="122"/>
      <c r="BM6253" s="143"/>
      <c r="BN6253" s="143"/>
      <c r="BO6253" s="143"/>
      <c r="BP6253" s="143"/>
      <c r="BQ6253" s="144"/>
      <c r="BR6253" s="8"/>
      <c r="BS6253" s="8"/>
      <c r="BT6253" s="8"/>
      <c r="BU6253" s="8"/>
      <c r="BV6253" s="122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18" t="s">
        <v>5</v>
      </c>
      <c r="H6254" s="3">
        <v>2024</v>
      </c>
      <c r="I6254" s="20" t="s">
        <v>288</v>
      </c>
      <c r="J6254" s="8" t="s">
        <v>344</v>
      </c>
      <c r="K6254" s="8" t="s">
        <v>318</v>
      </c>
      <c r="L6254" s="163">
        <f t="shared" si="209"/>
        <v>0</v>
      </c>
      <c r="M6254" s="163">
        <f t="shared" si="210"/>
        <v>0</v>
      </c>
      <c r="N6254" s="181"/>
      <c r="O6254" s="53"/>
      <c r="P6254" s="53"/>
      <c r="Q6254" s="53"/>
      <c r="R6254" s="53"/>
      <c r="S6254" s="54"/>
      <c r="T6254" s="8"/>
      <c r="U6254" s="8"/>
      <c r="V6254" s="8"/>
      <c r="W6254" s="8"/>
      <c r="X6254" s="122"/>
      <c r="Y6254" s="135"/>
      <c r="Z6254" s="135"/>
      <c r="AA6254" s="135"/>
      <c r="AB6254" s="135"/>
      <c r="AC6254" s="136"/>
      <c r="AD6254" s="8"/>
      <c r="AE6254" s="8"/>
      <c r="AF6254" s="8"/>
      <c r="AG6254" s="8"/>
      <c r="AH6254" s="122"/>
      <c r="AI6254" s="137"/>
      <c r="AJ6254" s="137"/>
      <c r="AK6254" s="137"/>
      <c r="AL6254" s="137"/>
      <c r="AM6254" s="138"/>
      <c r="AN6254" s="8"/>
      <c r="AO6254" s="8"/>
      <c r="AP6254" s="8"/>
      <c r="AQ6254" s="8"/>
      <c r="AR6254" s="122"/>
      <c r="AS6254" s="139"/>
      <c r="AT6254" s="139"/>
      <c r="AU6254" s="139"/>
      <c r="AV6254" s="139"/>
      <c r="AW6254" s="140"/>
      <c r="AX6254" s="8"/>
      <c r="AY6254" s="8"/>
      <c r="AZ6254" s="8"/>
      <c r="BA6254" s="8"/>
      <c r="BB6254" s="122"/>
      <c r="BC6254" s="141"/>
      <c r="BD6254" s="141"/>
      <c r="BE6254" s="141"/>
      <c r="BF6254" s="141"/>
      <c r="BG6254" s="142"/>
      <c r="BH6254" s="8"/>
      <c r="BI6254" s="8"/>
      <c r="BJ6254" s="8"/>
      <c r="BK6254" s="8"/>
      <c r="BL6254" s="122"/>
      <c r="BM6254" s="143"/>
      <c r="BN6254" s="143"/>
      <c r="BO6254" s="143"/>
      <c r="BP6254" s="143"/>
      <c r="BQ6254" s="144"/>
      <c r="BR6254" s="8"/>
      <c r="BS6254" s="8"/>
      <c r="BT6254" s="8"/>
      <c r="BU6254" s="8"/>
      <c r="BV6254" s="122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18" t="s">
        <v>5</v>
      </c>
      <c r="H6255" s="3">
        <v>2024</v>
      </c>
      <c r="I6255" s="20" t="s">
        <v>288</v>
      </c>
      <c r="J6255" s="2" t="s">
        <v>351</v>
      </c>
      <c r="K6255" s="2" t="s">
        <v>318</v>
      </c>
      <c r="L6255" s="163">
        <f t="shared" si="209"/>
        <v>0</v>
      </c>
      <c r="M6255" s="163">
        <f t="shared" si="210"/>
        <v>0</v>
      </c>
      <c r="N6255" s="181"/>
      <c r="O6255" s="53"/>
      <c r="P6255" s="53"/>
      <c r="Q6255" s="53"/>
      <c r="R6255" s="53"/>
      <c r="S6255" s="54"/>
      <c r="T6255" s="8"/>
      <c r="U6255" s="8"/>
      <c r="V6255" s="8"/>
      <c r="W6255" s="8"/>
      <c r="X6255" s="122"/>
      <c r="Y6255" s="135"/>
      <c r="Z6255" s="135"/>
      <c r="AA6255" s="135"/>
      <c r="AB6255" s="135"/>
      <c r="AC6255" s="136"/>
      <c r="AD6255" s="8"/>
      <c r="AE6255" s="8"/>
      <c r="AF6255" s="8"/>
      <c r="AG6255" s="8"/>
      <c r="AH6255" s="122"/>
      <c r="AI6255" s="137"/>
      <c r="AJ6255" s="137"/>
      <c r="AK6255" s="137"/>
      <c r="AL6255" s="137"/>
      <c r="AM6255" s="138"/>
      <c r="AN6255" s="8"/>
      <c r="AO6255" s="8"/>
      <c r="AP6255" s="8"/>
      <c r="AQ6255" s="8"/>
      <c r="AR6255" s="122"/>
      <c r="AS6255" s="139"/>
      <c r="AT6255" s="139"/>
      <c r="AU6255" s="139"/>
      <c r="AV6255" s="139"/>
      <c r="AW6255" s="140"/>
      <c r="AX6255" s="8"/>
      <c r="AY6255" s="8"/>
      <c r="AZ6255" s="8"/>
      <c r="BA6255" s="8"/>
      <c r="BB6255" s="122"/>
      <c r="BC6255" s="141"/>
      <c r="BD6255" s="141"/>
      <c r="BE6255" s="141"/>
      <c r="BF6255" s="141"/>
      <c r="BG6255" s="142"/>
      <c r="BH6255" s="8"/>
      <c r="BI6255" s="8"/>
      <c r="BJ6255" s="8"/>
      <c r="BK6255" s="8"/>
      <c r="BL6255" s="122"/>
      <c r="BM6255" s="143"/>
      <c r="BN6255" s="143"/>
      <c r="BO6255" s="143"/>
      <c r="BP6255" s="143"/>
      <c r="BQ6255" s="144"/>
      <c r="BR6255" s="8"/>
      <c r="BS6255" s="8"/>
      <c r="BT6255" s="8"/>
      <c r="BU6255" s="8"/>
      <c r="BV6255" s="122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18" t="s">
        <v>5</v>
      </c>
      <c r="H6256" s="3">
        <v>2024</v>
      </c>
      <c r="I6256" s="20" t="s">
        <v>288</v>
      </c>
      <c r="J6256" s="2" t="s">
        <v>352</v>
      </c>
      <c r="K6256" s="2" t="s">
        <v>321</v>
      </c>
      <c r="L6256" s="163">
        <f t="shared" si="209"/>
        <v>0</v>
      </c>
      <c r="M6256" s="163">
        <f t="shared" si="210"/>
        <v>0</v>
      </c>
      <c r="N6256" s="181"/>
      <c r="O6256" s="33"/>
      <c r="P6256" s="33"/>
      <c r="Q6256" s="33"/>
      <c r="R6256" s="33"/>
      <c r="S6256" s="42"/>
      <c r="T6256" s="2"/>
      <c r="U6256" s="2"/>
      <c r="V6256" s="2"/>
      <c r="W6256" s="2"/>
      <c r="X6256" s="55"/>
      <c r="Y6256" s="62"/>
      <c r="Z6256" s="62"/>
      <c r="AA6256" s="62"/>
      <c r="AB6256" s="62"/>
      <c r="AC6256" s="68"/>
      <c r="AD6256" s="2"/>
      <c r="AE6256" s="2"/>
      <c r="AF6256" s="2"/>
      <c r="AG6256" s="2"/>
      <c r="AH6256" s="55"/>
      <c r="AI6256" s="72"/>
      <c r="AJ6256" s="72"/>
      <c r="AK6256" s="72"/>
      <c r="AL6256" s="72"/>
      <c r="AM6256" s="80"/>
      <c r="AN6256" s="2"/>
      <c r="AO6256" s="2"/>
      <c r="AP6256" s="2"/>
      <c r="AQ6256" s="2"/>
      <c r="AR6256" s="55"/>
      <c r="AS6256" s="85"/>
      <c r="AT6256" s="85"/>
      <c r="AU6256" s="85"/>
      <c r="AV6256" s="85"/>
      <c r="AW6256" s="100"/>
      <c r="AX6256" s="2"/>
      <c r="AY6256" s="2"/>
      <c r="AZ6256" s="2"/>
      <c r="BA6256" s="2"/>
      <c r="BB6256" s="55"/>
      <c r="BC6256" s="105"/>
      <c r="BD6256" s="105"/>
      <c r="BE6256" s="105"/>
      <c r="BF6256" s="105"/>
      <c r="BG6256" s="109"/>
      <c r="BH6256" s="2"/>
      <c r="BI6256" s="2"/>
      <c r="BJ6256" s="2"/>
      <c r="BK6256" s="2"/>
      <c r="BL6256" s="55"/>
      <c r="BM6256" s="48"/>
      <c r="BN6256" s="48"/>
      <c r="BO6256" s="48"/>
      <c r="BP6256" s="48"/>
      <c r="BQ6256" s="117"/>
      <c r="BR6256" s="2"/>
      <c r="BS6256" s="2"/>
      <c r="BT6256" s="2"/>
      <c r="BU6256" s="2"/>
      <c r="BV6256" s="55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18" t="s">
        <v>5</v>
      </c>
      <c r="H6257" s="3">
        <v>2024</v>
      </c>
      <c r="I6257" s="20" t="s">
        <v>288</v>
      </c>
      <c r="J6257" s="2" t="s">
        <v>345</v>
      </c>
      <c r="K6257" s="2" t="s">
        <v>318</v>
      </c>
      <c r="L6257" s="163">
        <f t="shared" si="209"/>
        <v>0</v>
      </c>
      <c r="M6257" s="163">
        <f t="shared" si="210"/>
        <v>0</v>
      </c>
      <c r="N6257" s="181"/>
      <c r="O6257" s="34"/>
      <c r="P6257" s="33"/>
      <c r="Q6257" s="33"/>
      <c r="R6257" s="33"/>
      <c r="S6257" s="42"/>
      <c r="T6257" s="3"/>
      <c r="U6257" s="2"/>
      <c r="V6257" s="2"/>
      <c r="W6257" s="2"/>
      <c r="X6257" s="55"/>
      <c r="Y6257" s="64"/>
      <c r="Z6257" s="62"/>
      <c r="AA6257" s="62"/>
      <c r="AB6257" s="62"/>
      <c r="AC6257" s="68"/>
      <c r="AD6257" s="3"/>
      <c r="AE6257" s="2"/>
      <c r="AF6257" s="2"/>
      <c r="AG6257" s="2"/>
      <c r="AH6257" s="55"/>
      <c r="AI6257" s="73"/>
      <c r="AJ6257" s="72"/>
      <c r="AK6257" s="72"/>
      <c r="AL6257" s="72"/>
      <c r="AM6257" s="80"/>
      <c r="AN6257" s="3"/>
      <c r="AO6257" s="2"/>
      <c r="AP6257" s="2"/>
      <c r="AQ6257" s="2"/>
      <c r="AR6257" s="55"/>
      <c r="AS6257" s="86"/>
      <c r="AT6257" s="85"/>
      <c r="AU6257" s="85"/>
      <c r="AV6257" s="85"/>
      <c r="AW6257" s="100"/>
      <c r="AX6257" s="3"/>
      <c r="AY6257" s="2"/>
      <c r="AZ6257" s="2"/>
      <c r="BA6257" s="2"/>
      <c r="BB6257" s="55"/>
      <c r="BC6257" s="106"/>
      <c r="BD6257" s="105"/>
      <c r="BE6257" s="105"/>
      <c r="BF6257" s="105"/>
      <c r="BG6257" s="109"/>
      <c r="BH6257" s="3"/>
      <c r="BI6257" s="2"/>
      <c r="BJ6257" s="2"/>
      <c r="BK6257" s="2"/>
      <c r="BL6257" s="55"/>
      <c r="BM6257" s="49"/>
      <c r="BN6257" s="48"/>
      <c r="BO6257" s="48"/>
      <c r="BP6257" s="48"/>
      <c r="BQ6257" s="117"/>
      <c r="BR6257" s="3"/>
      <c r="BS6257" s="2"/>
      <c r="BT6257" s="2"/>
      <c r="BU6257" s="2"/>
      <c r="BV6257" s="55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18" t="s">
        <v>5</v>
      </c>
      <c r="H6258" s="3">
        <v>2024</v>
      </c>
      <c r="I6258" s="20" t="s">
        <v>289</v>
      </c>
      <c r="J6258" s="2" t="s">
        <v>268</v>
      </c>
      <c r="K6258" s="2" t="s">
        <v>318</v>
      </c>
      <c r="L6258" s="163">
        <f t="shared" si="209"/>
        <v>0</v>
      </c>
      <c r="M6258" s="163">
        <f t="shared" si="210"/>
        <v>0</v>
      </c>
      <c r="N6258" s="181"/>
      <c r="O6258" s="33"/>
      <c r="P6258" s="33"/>
      <c r="Q6258" s="33"/>
      <c r="R6258" s="33"/>
      <c r="S6258" s="42"/>
      <c r="T6258" s="2"/>
      <c r="U6258" s="2"/>
      <c r="V6258" s="2"/>
      <c r="W6258" s="2"/>
      <c r="X6258" s="55"/>
      <c r="Y6258" s="62"/>
      <c r="Z6258" s="62"/>
      <c r="AA6258" s="62"/>
      <c r="AB6258" s="62"/>
      <c r="AC6258" s="68"/>
      <c r="AD6258" s="2"/>
      <c r="AE6258" s="2"/>
      <c r="AF6258" s="2"/>
      <c r="AG6258" s="2"/>
      <c r="AH6258" s="55"/>
      <c r="AI6258" s="72"/>
      <c r="AJ6258" s="72"/>
      <c r="AK6258" s="72"/>
      <c r="AL6258" s="72"/>
      <c r="AM6258" s="80"/>
      <c r="AN6258" s="2"/>
      <c r="AO6258" s="2"/>
      <c r="AP6258" s="2"/>
      <c r="AQ6258" s="2"/>
      <c r="AR6258" s="55"/>
      <c r="AS6258" s="85"/>
      <c r="AT6258" s="85"/>
      <c r="AU6258" s="85"/>
      <c r="AV6258" s="85"/>
      <c r="AW6258" s="100"/>
      <c r="AX6258" s="2"/>
      <c r="AY6258" s="2"/>
      <c r="AZ6258" s="2"/>
      <c r="BA6258" s="2"/>
      <c r="BB6258" s="55"/>
      <c r="BC6258" s="105"/>
      <c r="BD6258" s="105"/>
      <c r="BE6258" s="105"/>
      <c r="BF6258" s="105"/>
      <c r="BG6258" s="109"/>
      <c r="BH6258" s="2"/>
      <c r="BI6258" s="2"/>
      <c r="BJ6258" s="2"/>
      <c r="BK6258" s="2"/>
      <c r="BL6258" s="55"/>
      <c r="BM6258" s="48"/>
      <c r="BN6258" s="48"/>
      <c r="BO6258" s="48"/>
      <c r="BP6258" s="48"/>
      <c r="BQ6258" s="117"/>
      <c r="BR6258" s="2"/>
      <c r="BS6258" s="2"/>
      <c r="BT6258" s="2"/>
      <c r="BU6258" s="2"/>
      <c r="BV6258" s="55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18" t="s">
        <v>5</v>
      </c>
      <c r="H6259" s="3">
        <v>2024</v>
      </c>
      <c r="I6259" s="20" t="s">
        <v>289</v>
      </c>
      <c r="J6259" s="2" t="s">
        <v>292</v>
      </c>
      <c r="K6259" s="2" t="s">
        <v>318</v>
      </c>
      <c r="L6259" s="163">
        <f t="shared" si="209"/>
        <v>0</v>
      </c>
      <c r="M6259" s="163">
        <f t="shared" si="210"/>
        <v>0</v>
      </c>
      <c r="N6259" s="181"/>
      <c r="O6259" s="33"/>
      <c r="P6259" s="33"/>
      <c r="Q6259" s="33"/>
      <c r="R6259" s="33"/>
      <c r="S6259" s="42"/>
      <c r="T6259" s="2"/>
      <c r="U6259" s="2"/>
      <c r="V6259" s="2"/>
      <c r="W6259" s="2"/>
      <c r="X6259" s="55"/>
      <c r="Y6259" s="62"/>
      <c r="Z6259" s="62"/>
      <c r="AA6259" s="62"/>
      <c r="AB6259" s="62"/>
      <c r="AC6259" s="68"/>
      <c r="AD6259" s="2"/>
      <c r="AE6259" s="2"/>
      <c r="AF6259" s="2"/>
      <c r="AG6259" s="2"/>
      <c r="AH6259" s="55"/>
      <c r="AI6259" s="72"/>
      <c r="AJ6259" s="72"/>
      <c r="AK6259" s="72"/>
      <c r="AL6259" s="72"/>
      <c r="AM6259" s="80"/>
      <c r="AN6259" s="2"/>
      <c r="AO6259" s="2"/>
      <c r="AP6259" s="2"/>
      <c r="AQ6259" s="2"/>
      <c r="AR6259" s="55"/>
      <c r="AS6259" s="85"/>
      <c r="AT6259" s="85"/>
      <c r="AU6259" s="85"/>
      <c r="AV6259" s="85"/>
      <c r="AW6259" s="100"/>
      <c r="AX6259" s="2"/>
      <c r="AY6259" s="2"/>
      <c r="AZ6259" s="2"/>
      <c r="BA6259" s="2"/>
      <c r="BB6259" s="55"/>
      <c r="BC6259" s="105"/>
      <c r="BD6259" s="105"/>
      <c r="BE6259" s="105"/>
      <c r="BF6259" s="105"/>
      <c r="BG6259" s="109"/>
      <c r="BH6259" s="2"/>
      <c r="BI6259" s="2"/>
      <c r="BJ6259" s="2"/>
      <c r="BK6259" s="2"/>
      <c r="BL6259" s="55"/>
      <c r="BM6259" s="48"/>
      <c r="BN6259" s="48"/>
      <c r="BO6259" s="48"/>
      <c r="BP6259" s="48"/>
      <c r="BQ6259" s="117"/>
      <c r="BR6259" s="2"/>
      <c r="BS6259" s="2"/>
      <c r="BT6259" s="2"/>
      <c r="BU6259" s="2"/>
      <c r="BV6259" s="55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18" t="s">
        <v>5</v>
      </c>
      <c r="H6260" s="3">
        <v>2024</v>
      </c>
      <c r="I6260" s="20" t="s">
        <v>285</v>
      </c>
      <c r="J6260" s="2" t="s">
        <v>293</v>
      </c>
      <c r="K6260" s="2" t="s">
        <v>318</v>
      </c>
      <c r="L6260" s="163">
        <f t="shared" si="209"/>
        <v>0</v>
      </c>
      <c r="M6260" s="163">
        <f t="shared" si="210"/>
        <v>0</v>
      </c>
      <c r="N6260" s="181"/>
      <c r="O6260" s="33"/>
      <c r="P6260" s="33"/>
      <c r="Q6260" s="33"/>
      <c r="R6260" s="34"/>
      <c r="S6260" s="42"/>
      <c r="T6260" s="2"/>
      <c r="U6260" s="2"/>
      <c r="V6260" s="2"/>
      <c r="W6260" s="3"/>
      <c r="X6260" s="55"/>
      <c r="Y6260" s="62"/>
      <c r="Z6260" s="62"/>
      <c r="AA6260" s="62"/>
      <c r="AB6260" s="64"/>
      <c r="AC6260" s="68"/>
      <c r="AD6260" s="2"/>
      <c r="AE6260" s="2"/>
      <c r="AF6260" s="2"/>
      <c r="AG6260" s="3"/>
      <c r="AH6260" s="55"/>
      <c r="AI6260" s="72"/>
      <c r="AJ6260" s="72"/>
      <c r="AK6260" s="72"/>
      <c r="AL6260" s="73"/>
      <c r="AM6260" s="80"/>
      <c r="AN6260" s="2"/>
      <c r="AO6260" s="2"/>
      <c r="AP6260" s="2"/>
      <c r="AQ6260" s="3"/>
      <c r="AR6260" s="55"/>
      <c r="AS6260" s="85"/>
      <c r="AT6260" s="85"/>
      <c r="AU6260" s="85"/>
      <c r="AV6260" s="86"/>
      <c r="AW6260" s="100"/>
      <c r="AX6260" s="2"/>
      <c r="AY6260" s="2"/>
      <c r="AZ6260" s="2"/>
      <c r="BA6260" s="3"/>
      <c r="BB6260" s="55"/>
      <c r="BC6260" s="105"/>
      <c r="BD6260" s="105"/>
      <c r="BE6260" s="105"/>
      <c r="BF6260" s="106"/>
      <c r="BG6260" s="109"/>
      <c r="BH6260" s="2"/>
      <c r="BI6260" s="2"/>
      <c r="BJ6260" s="2"/>
      <c r="BK6260" s="3"/>
      <c r="BL6260" s="55"/>
      <c r="BM6260" s="48"/>
      <c r="BN6260" s="48"/>
      <c r="BO6260" s="48"/>
      <c r="BP6260" s="49"/>
      <c r="BQ6260" s="117"/>
      <c r="BR6260" s="2"/>
      <c r="BS6260" s="2"/>
      <c r="BT6260" s="2"/>
      <c r="BU6260" s="3"/>
      <c r="BV6260" s="55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18" t="s">
        <v>5</v>
      </c>
      <c r="H6261" s="3">
        <v>2024</v>
      </c>
      <c r="I6261" s="20" t="s">
        <v>287</v>
      </c>
      <c r="J6261" s="2" t="s">
        <v>269</v>
      </c>
      <c r="K6261" s="2" t="s">
        <v>320</v>
      </c>
      <c r="L6261" s="163">
        <f t="shared" si="209"/>
        <v>0</v>
      </c>
      <c r="M6261" s="163">
        <f t="shared" si="210"/>
        <v>0</v>
      </c>
      <c r="N6261" s="181"/>
      <c r="O6261" s="33"/>
      <c r="P6261" s="33"/>
      <c r="Q6261" s="33"/>
      <c r="R6261" s="33"/>
      <c r="S6261" s="42"/>
      <c r="T6261" s="2"/>
      <c r="U6261" s="2"/>
      <c r="V6261" s="2"/>
      <c r="W6261" s="2"/>
      <c r="X6261" s="55"/>
      <c r="Y6261" s="62"/>
      <c r="Z6261" s="62"/>
      <c r="AA6261" s="62"/>
      <c r="AB6261" s="64"/>
      <c r="AC6261" s="68"/>
      <c r="AD6261" s="2"/>
      <c r="AE6261" s="2"/>
      <c r="AF6261" s="2"/>
      <c r="AG6261" s="2"/>
      <c r="AH6261" s="55"/>
      <c r="AI6261" s="72"/>
      <c r="AJ6261" s="72"/>
      <c r="AK6261" s="72"/>
      <c r="AL6261" s="72"/>
      <c r="AM6261" s="80"/>
      <c r="AN6261" s="2"/>
      <c r="AO6261" s="2"/>
      <c r="AP6261" s="2"/>
      <c r="AQ6261" s="2"/>
      <c r="AR6261" s="55"/>
      <c r="AS6261" s="85"/>
      <c r="AT6261" s="85"/>
      <c r="AU6261" s="85"/>
      <c r="AV6261" s="85"/>
      <c r="AW6261" s="100"/>
      <c r="AX6261" s="2"/>
      <c r="AY6261" s="2"/>
      <c r="AZ6261" s="2"/>
      <c r="BA6261" s="2"/>
      <c r="BB6261" s="55"/>
      <c r="BC6261" s="105"/>
      <c r="BD6261" s="105"/>
      <c r="BE6261" s="105"/>
      <c r="BF6261" s="105"/>
      <c r="BG6261" s="109"/>
      <c r="BH6261" s="2"/>
      <c r="BI6261" s="2"/>
      <c r="BJ6261" s="2"/>
      <c r="BK6261" s="2"/>
      <c r="BL6261" s="55"/>
      <c r="BM6261" s="48"/>
      <c r="BN6261" s="48"/>
      <c r="BO6261" s="48"/>
      <c r="BP6261" s="48"/>
      <c r="BQ6261" s="117"/>
      <c r="BR6261" s="2"/>
      <c r="BS6261" s="2"/>
      <c r="BT6261" s="2"/>
      <c r="BU6261" s="2"/>
      <c r="BV6261" s="55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18" t="s">
        <v>5</v>
      </c>
      <c r="H6262" s="3">
        <v>2024</v>
      </c>
      <c r="I6262" s="20" t="s">
        <v>287</v>
      </c>
      <c r="J6262" s="2" t="s">
        <v>270</v>
      </c>
      <c r="K6262" s="2" t="s">
        <v>320</v>
      </c>
      <c r="L6262" s="163">
        <f t="shared" si="209"/>
        <v>1</v>
      </c>
      <c r="M6262" s="163">
        <f t="shared" si="210"/>
        <v>3.0649999999999999</v>
      </c>
      <c r="N6262" s="181"/>
      <c r="O6262" s="33"/>
      <c r="P6262" s="33"/>
      <c r="Q6262" s="33"/>
      <c r="R6262" s="33"/>
      <c r="S6262" s="42"/>
      <c r="T6262" s="2"/>
      <c r="U6262" s="2"/>
      <c r="V6262" s="2"/>
      <c r="W6262" s="2"/>
      <c r="X6262" s="55"/>
      <c r="Y6262" s="62"/>
      <c r="Z6262" s="62"/>
      <c r="AA6262" s="62"/>
      <c r="AB6262" s="62">
        <v>1</v>
      </c>
      <c r="AC6262" s="68">
        <v>3.0649999999999999</v>
      </c>
      <c r="AD6262" s="2"/>
      <c r="AE6262" s="2"/>
      <c r="AF6262" s="2"/>
      <c r="AG6262" s="2"/>
      <c r="AH6262" s="55"/>
      <c r="AI6262" s="72"/>
      <c r="AJ6262" s="72"/>
      <c r="AK6262" s="72"/>
      <c r="AL6262" s="72"/>
      <c r="AM6262" s="80"/>
      <c r="AN6262" s="2"/>
      <c r="AO6262" s="2"/>
      <c r="AP6262" s="2"/>
      <c r="AQ6262" s="2"/>
      <c r="AR6262" s="55"/>
      <c r="AS6262" s="85"/>
      <c r="AT6262" s="85"/>
      <c r="AU6262" s="85"/>
      <c r="AV6262" s="85"/>
      <c r="AW6262" s="100"/>
      <c r="AX6262" s="2"/>
      <c r="AY6262" s="2"/>
      <c r="AZ6262" s="2"/>
      <c r="BA6262" s="2"/>
      <c r="BB6262" s="55"/>
      <c r="BC6262" s="105"/>
      <c r="BD6262" s="105"/>
      <c r="BE6262" s="105"/>
      <c r="BF6262" s="105"/>
      <c r="BG6262" s="109"/>
      <c r="BH6262" s="2"/>
      <c r="BI6262" s="2"/>
      <c r="BJ6262" s="2"/>
      <c r="BK6262" s="2"/>
      <c r="BL6262" s="55"/>
      <c r="BM6262" s="48"/>
      <c r="BN6262" s="48"/>
      <c r="BO6262" s="48"/>
      <c r="BP6262" s="48"/>
      <c r="BQ6262" s="117"/>
      <c r="BR6262" s="2"/>
      <c r="BS6262" s="2"/>
      <c r="BT6262" s="2"/>
      <c r="BU6262" s="2"/>
      <c r="BV6262" s="55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18" t="s">
        <v>5</v>
      </c>
      <c r="H6263" s="3">
        <v>2024</v>
      </c>
      <c r="I6263" s="20" t="s">
        <v>290</v>
      </c>
      <c r="J6263" s="2" t="s">
        <v>271</v>
      </c>
      <c r="K6263" s="2" t="s">
        <v>321</v>
      </c>
      <c r="L6263" s="163">
        <f t="shared" si="209"/>
        <v>0</v>
      </c>
      <c r="M6263" s="163">
        <f t="shared" si="210"/>
        <v>0</v>
      </c>
      <c r="N6263" s="181"/>
      <c r="O6263" s="33"/>
      <c r="P6263" s="33"/>
      <c r="Q6263" s="33"/>
      <c r="R6263" s="33"/>
      <c r="S6263" s="42"/>
      <c r="T6263" s="2"/>
      <c r="U6263" s="2"/>
      <c r="V6263" s="2"/>
      <c r="W6263" s="2"/>
      <c r="X6263" s="55"/>
      <c r="Y6263" s="62"/>
      <c r="Z6263" s="62"/>
      <c r="AA6263" s="62"/>
      <c r="AB6263" s="62"/>
      <c r="AC6263" s="68"/>
      <c r="AD6263" s="2"/>
      <c r="AE6263" s="2"/>
      <c r="AF6263" s="2"/>
      <c r="AG6263" s="2"/>
      <c r="AH6263" s="55"/>
      <c r="AI6263" s="72"/>
      <c r="AJ6263" s="72"/>
      <c r="AK6263" s="72"/>
      <c r="AL6263" s="72"/>
      <c r="AM6263" s="80"/>
      <c r="AN6263" s="2"/>
      <c r="AO6263" s="2"/>
      <c r="AP6263" s="2"/>
      <c r="AQ6263" s="2"/>
      <c r="AR6263" s="55"/>
      <c r="AS6263" s="85"/>
      <c r="AT6263" s="85"/>
      <c r="AU6263" s="85"/>
      <c r="AV6263" s="85"/>
      <c r="AW6263" s="100"/>
      <c r="AX6263" s="2"/>
      <c r="AY6263" s="2"/>
      <c r="AZ6263" s="2"/>
      <c r="BA6263" s="2"/>
      <c r="BB6263" s="55"/>
      <c r="BC6263" s="105"/>
      <c r="BD6263" s="105"/>
      <c r="BE6263" s="105"/>
      <c r="BF6263" s="105"/>
      <c r="BG6263" s="109"/>
      <c r="BH6263" s="2"/>
      <c r="BI6263" s="2"/>
      <c r="BJ6263" s="2"/>
      <c r="BK6263" s="2"/>
      <c r="BL6263" s="55"/>
      <c r="BM6263" s="48"/>
      <c r="BN6263" s="48"/>
      <c r="BO6263" s="48"/>
      <c r="BP6263" s="48"/>
      <c r="BQ6263" s="117"/>
      <c r="BR6263" s="2"/>
      <c r="BS6263" s="2"/>
      <c r="BT6263" s="2"/>
      <c r="BU6263" s="2"/>
      <c r="BV6263" s="55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18" t="s">
        <v>5</v>
      </c>
      <c r="H6264" s="3">
        <v>2024</v>
      </c>
      <c r="I6264" s="20" t="s">
        <v>284</v>
      </c>
      <c r="J6264" s="2" t="s">
        <v>294</v>
      </c>
      <c r="K6264" s="2" t="s">
        <v>320</v>
      </c>
      <c r="L6264" s="163">
        <f t="shared" si="209"/>
        <v>0</v>
      </c>
      <c r="M6264" s="163">
        <f t="shared" si="210"/>
        <v>0</v>
      </c>
      <c r="N6264" s="181"/>
      <c r="O6264" s="33"/>
      <c r="P6264" s="33"/>
      <c r="Q6264" s="33"/>
      <c r="R6264" s="33"/>
      <c r="S6264" s="42"/>
      <c r="T6264" s="2"/>
      <c r="U6264" s="2"/>
      <c r="V6264" s="2"/>
      <c r="W6264" s="2"/>
      <c r="X6264" s="55"/>
      <c r="Y6264" s="62"/>
      <c r="Z6264" s="62"/>
      <c r="AA6264" s="62"/>
      <c r="AB6264" s="62"/>
      <c r="AC6264" s="68"/>
      <c r="AD6264" s="2"/>
      <c r="AE6264" s="2"/>
      <c r="AF6264" s="2"/>
      <c r="AG6264" s="2"/>
      <c r="AH6264" s="55"/>
      <c r="AI6264" s="72"/>
      <c r="AJ6264" s="72"/>
      <c r="AK6264" s="72"/>
      <c r="AL6264" s="72"/>
      <c r="AM6264" s="80"/>
      <c r="AN6264" s="2"/>
      <c r="AO6264" s="2"/>
      <c r="AP6264" s="2"/>
      <c r="AQ6264" s="2"/>
      <c r="AR6264" s="55"/>
      <c r="AS6264" s="85"/>
      <c r="AT6264" s="85"/>
      <c r="AU6264" s="85"/>
      <c r="AV6264" s="85"/>
      <c r="AW6264" s="100"/>
      <c r="AX6264" s="2"/>
      <c r="AY6264" s="2"/>
      <c r="AZ6264" s="2"/>
      <c r="BA6264" s="2"/>
      <c r="BB6264" s="55"/>
      <c r="BC6264" s="105"/>
      <c r="BD6264" s="105"/>
      <c r="BE6264" s="105"/>
      <c r="BF6264" s="105"/>
      <c r="BG6264" s="109"/>
      <c r="BH6264" s="2"/>
      <c r="BI6264" s="2"/>
      <c r="BJ6264" s="2"/>
      <c r="BK6264" s="2"/>
      <c r="BL6264" s="55"/>
      <c r="BM6264" s="48"/>
      <c r="BN6264" s="48"/>
      <c r="BO6264" s="48"/>
      <c r="BP6264" s="48"/>
      <c r="BQ6264" s="117"/>
      <c r="BR6264" s="2"/>
      <c r="BS6264" s="2"/>
      <c r="BT6264" s="2"/>
      <c r="BU6264" s="2"/>
      <c r="BV6264" s="55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18" t="s">
        <v>5</v>
      </c>
      <c r="H6265" s="3">
        <v>2024</v>
      </c>
      <c r="I6265" s="20" t="s">
        <v>284</v>
      </c>
      <c r="J6265" s="2" t="s">
        <v>346</v>
      </c>
      <c r="K6265" s="2" t="s">
        <v>320</v>
      </c>
      <c r="L6265" s="163">
        <f t="shared" si="209"/>
        <v>0</v>
      </c>
      <c r="M6265" s="163">
        <f t="shared" si="210"/>
        <v>0</v>
      </c>
      <c r="N6265" s="181"/>
      <c r="O6265" s="33"/>
      <c r="P6265" s="33"/>
      <c r="Q6265" s="33"/>
      <c r="R6265" s="33"/>
      <c r="S6265" s="42"/>
      <c r="T6265" s="2"/>
      <c r="U6265" s="2"/>
      <c r="V6265" s="2"/>
      <c r="W6265" s="2"/>
      <c r="X6265" s="55"/>
      <c r="Y6265" s="62"/>
      <c r="Z6265" s="62"/>
      <c r="AA6265" s="62"/>
      <c r="AB6265" s="62"/>
      <c r="AC6265" s="68"/>
      <c r="AD6265" s="2"/>
      <c r="AE6265" s="2"/>
      <c r="AF6265" s="2"/>
      <c r="AG6265" s="2"/>
      <c r="AH6265" s="55"/>
      <c r="AI6265" s="72"/>
      <c r="AJ6265" s="72"/>
      <c r="AK6265" s="72"/>
      <c r="AL6265" s="72"/>
      <c r="AM6265" s="80"/>
      <c r="AN6265" s="2"/>
      <c r="AO6265" s="2"/>
      <c r="AP6265" s="2"/>
      <c r="AQ6265" s="2"/>
      <c r="AR6265" s="55"/>
      <c r="AS6265" s="85"/>
      <c r="AT6265" s="85"/>
      <c r="AU6265" s="85"/>
      <c r="AV6265" s="85"/>
      <c r="AW6265" s="100"/>
      <c r="AX6265" s="2"/>
      <c r="AY6265" s="2"/>
      <c r="AZ6265" s="2"/>
      <c r="BA6265" s="2"/>
      <c r="BB6265" s="55"/>
      <c r="BC6265" s="105"/>
      <c r="BD6265" s="105"/>
      <c r="BE6265" s="105"/>
      <c r="BF6265" s="105"/>
      <c r="BG6265" s="109"/>
      <c r="BH6265" s="2"/>
      <c r="BI6265" s="2"/>
      <c r="BJ6265" s="2"/>
      <c r="BK6265" s="2"/>
      <c r="BL6265" s="55"/>
      <c r="BM6265" s="48"/>
      <c r="BN6265" s="48"/>
      <c r="BO6265" s="48"/>
      <c r="BP6265" s="48"/>
      <c r="BQ6265" s="117"/>
      <c r="BR6265" s="2"/>
      <c r="BS6265" s="2"/>
      <c r="BT6265" s="2"/>
      <c r="BU6265" s="2"/>
      <c r="BV6265" s="55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18" t="s">
        <v>5</v>
      </c>
      <c r="H6266" s="3">
        <v>2024</v>
      </c>
      <c r="I6266" s="20" t="s">
        <v>284</v>
      </c>
      <c r="J6266" s="2" t="s">
        <v>295</v>
      </c>
      <c r="K6266" s="2" t="s">
        <v>320</v>
      </c>
      <c r="L6266" s="163">
        <f t="shared" si="209"/>
        <v>2</v>
      </c>
      <c r="M6266" s="163">
        <f t="shared" si="210"/>
        <v>8.2929999999999993</v>
      </c>
      <c r="N6266" s="181"/>
      <c r="O6266" s="33"/>
      <c r="P6266" s="33"/>
      <c r="Q6266" s="33"/>
      <c r="R6266" s="33"/>
      <c r="S6266" s="42"/>
      <c r="T6266" s="2"/>
      <c r="U6266" s="2"/>
      <c r="V6266" s="2"/>
      <c r="W6266" s="2"/>
      <c r="X6266" s="55"/>
      <c r="Y6266" s="62"/>
      <c r="Z6266" s="62"/>
      <c r="AA6266" s="62"/>
      <c r="AB6266" s="62"/>
      <c r="AC6266" s="68"/>
      <c r="AD6266" s="2"/>
      <c r="AE6266" s="2"/>
      <c r="AF6266" s="2"/>
      <c r="AG6266" s="2"/>
      <c r="AH6266" s="55"/>
      <c r="AI6266" s="72"/>
      <c r="AJ6266" s="72"/>
      <c r="AK6266" s="72"/>
      <c r="AL6266" s="72"/>
      <c r="AM6266" s="80"/>
      <c r="AN6266" s="2"/>
      <c r="AO6266" s="2"/>
      <c r="AP6266" s="2"/>
      <c r="AQ6266" s="2"/>
      <c r="AR6266" s="55"/>
      <c r="AS6266" s="85"/>
      <c r="AT6266" s="85"/>
      <c r="AU6266" s="85"/>
      <c r="AV6266" s="85"/>
      <c r="AW6266" s="100"/>
      <c r="AX6266" s="2" t="s">
        <v>768</v>
      </c>
      <c r="AY6266" s="2"/>
      <c r="AZ6266" s="2"/>
      <c r="BA6266" s="2">
        <v>2</v>
      </c>
      <c r="BB6266" s="55">
        <v>8.2929999999999993</v>
      </c>
      <c r="BC6266" s="105"/>
      <c r="BD6266" s="105"/>
      <c r="BE6266" s="105"/>
      <c r="BF6266" s="105"/>
      <c r="BG6266" s="109"/>
      <c r="BH6266" s="2"/>
      <c r="BI6266" s="2"/>
      <c r="BJ6266" s="2"/>
      <c r="BK6266" s="2"/>
      <c r="BL6266" s="55"/>
      <c r="BM6266" s="48"/>
      <c r="BN6266" s="48"/>
      <c r="BO6266" s="48"/>
      <c r="BP6266" s="48"/>
      <c r="BQ6266" s="117"/>
      <c r="BR6266" s="2"/>
      <c r="BS6266" s="2"/>
      <c r="BT6266" s="2"/>
      <c r="BU6266" s="2"/>
      <c r="BV6266" s="55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18" t="s">
        <v>5</v>
      </c>
      <c r="H6267" s="3">
        <v>2024</v>
      </c>
      <c r="I6267" s="20" t="s">
        <v>290</v>
      </c>
      <c r="J6267" s="2" t="s">
        <v>299</v>
      </c>
      <c r="K6267" s="2" t="s">
        <v>318</v>
      </c>
      <c r="L6267" s="163">
        <f t="shared" si="209"/>
        <v>0</v>
      </c>
      <c r="M6267" s="163">
        <f t="shared" si="210"/>
        <v>0</v>
      </c>
      <c r="N6267" s="181"/>
      <c r="O6267" s="33"/>
      <c r="P6267" s="33"/>
      <c r="Q6267" s="33"/>
      <c r="R6267" s="33"/>
      <c r="S6267" s="42"/>
      <c r="T6267" s="2"/>
      <c r="U6267" s="2"/>
      <c r="V6267" s="2"/>
      <c r="W6267" s="2"/>
      <c r="X6267" s="55"/>
      <c r="Y6267" s="62"/>
      <c r="Z6267" s="62"/>
      <c r="AA6267" s="62"/>
      <c r="AB6267" s="62"/>
      <c r="AC6267" s="68"/>
      <c r="AD6267" s="2"/>
      <c r="AE6267" s="2"/>
      <c r="AF6267" s="2"/>
      <c r="AG6267" s="2"/>
      <c r="AH6267" s="55"/>
      <c r="AI6267" s="72"/>
      <c r="AJ6267" s="72"/>
      <c r="AK6267" s="72"/>
      <c r="AL6267" s="72"/>
      <c r="AM6267" s="80"/>
      <c r="AN6267" s="2"/>
      <c r="AO6267" s="2"/>
      <c r="AP6267" s="2"/>
      <c r="AQ6267" s="2"/>
      <c r="AR6267" s="55"/>
      <c r="AS6267" s="85"/>
      <c r="AT6267" s="85"/>
      <c r="AU6267" s="85"/>
      <c r="AV6267" s="85"/>
      <c r="AW6267" s="100"/>
      <c r="AX6267" s="2"/>
      <c r="AY6267" s="2"/>
      <c r="AZ6267" s="2"/>
      <c r="BA6267" s="2"/>
      <c r="BB6267" s="55"/>
      <c r="BC6267" s="105"/>
      <c r="BD6267" s="105"/>
      <c r="BE6267" s="105"/>
      <c r="BF6267" s="105"/>
      <c r="BG6267" s="109"/>
      <c r="BH6267" s="2"/>
      <c r="BI6267" s="2"/>
      <c r="BJ6267" s="2"/>
      <c r="BK6267" s="2"/>
      <c r="BL6267" s="55"/>
      <c r="BM6267" s="48"/>
      <c r="BN6267" s="48"/>
      <c r="BO6267" s="48"/>
      <c r="BP6267" s="48"/>
      <c r="BQ6267" s="117"/>
      <c r="BR6267" s="2"/>
      <c r="BS6267" s="2"/>
      <c r="BT6267" s="2"/>
      <c r="BU6267" s="2"/>
      <c r="BV6267" s="55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18" t="s">
        <v>5</v>
      </c>
      <c r="H6268" s="3">
        <v>2024</v>
      </c>
      <c r="I6268" s="20" t="s">
        <v>315</v>
      </c>
      <c r="J6268" s="2" t="s">
        <v>347</v>
      </c>
      <c r="K6268" s="2" t="s">
        <v>320</v>
      </c>
      <c r="L6268" s="163">
        <f t="shared" si="209"/>
        <v>0</v>
      </c>
      <c r="M6268" s="163">
        <f t="shared" si="210"/>
        <v>0</v>
      </c>
      <c r="N6268" s="181"/>
      <c r="O6268" s="33"/>
      <c r="P6268" s="33"/>
      <c r="Q6268" s="33"/>
      <c r="R6268" s="33"/>
      <c r="S6268" s="42"/>
      <c r="T6268" s="2"/>
      <c r="U6268" s="2"/>
      <c r="V6268" s="2"/>
      <c r="W6268" s="2"/>
      <c r="X6268" s="55"/>
      <c r="Y6268" s="62"/>
      <c r="Z6268" s="62"/>
      <c r="AA6268" s="62"/>
      <c r="AB6268" s="62"/>
      <c r="AC6268" s="68"/>
      <c r="AD6268" s="2"/>
      <c r="AE6268" s="2"/>
      <c r="AF6268" s="2"/>
      <c r="AG6268" s="2"/>
      <c r="AH6268" s="55"/>
      <c r="AI6268" s="72"/>
      <c r="AJ6268" s="72"/>
      <c r="AK6268" s="72"/>
      <c r="AL6268" s="72"/>
      <c r="AM6268" s="80"/>
      <c r="AN6268" s="2"/>
      <c r="AO6268" s="2"/>
      <c r="AP6268" s="2"/>
      <c r="AQ6268" s="2"/>
      <c r="AR6268" s="55"/>
      <c r="AS6268" s="85"/>
      <c r="AT6268" s="85"/>
      <c r="AU6268" s="85"/>
      <c r="AV6268" s="85"/>
      <c r="AW6268" s="100"/>
      <c r="AX6268" s="2"/>
      <c r="AY6268" s="2"/>
      <c r="AZ6268" s="2"/>
      <c r="BA6268" s="2"/>
      <c r="BB6268" s="55"/>
      <c r="BC6268" s="105"/>
      <c r="BD6268" s="105"/>
      <c r="BE6268" s="105"/>
      <c r="BF6268" s="105"/>
      <c r="BG6268" s="109"/>
      <c r="BH6268" s="2"/>
      <c r="BI6268" s="2"/>
      <c r="BJ6268" s="2"/>
      <c r="BK6268" s="2"/>
      <c r="BL6268" s="55"/>
      <c r="BM6268" s="48"/>
      <c r="BN6268" s="48"/>
      <c r="BO6268" s="48"/>
      <c r="BP6268" s="48"/>
      <c r="BQ6268" s="117"/>
      <c r="BR6268" s="2"/>
      <c r="BS6268" s="2"/>
      <c r="BT6268" s="2"/>
      <c r="BU6268" s="2"/>
      <c r="BV6268" s="55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18" t="s">
        <v>5</v>
      </c>
      <c r="H6269" s="3">
        <v>2024</v>
      </c>
      <c r="I6269" s="20" t="s">
        <v>315</v>
      </c>
      <c r="J6269" s="2" t="s">
        <v>296</v>
      </c>
      <c r="K6269" s="2" t="s">
        <v>321</v>
      </c>
      <c r="L6269" s="163">
        <f t="shared" si="209"/>
        <v>0</v>
      </c>
      <c r="M6269" s="163">
        <f t="shared" si="210"/>
        <v>0</v>
      </c>
      <c r="N6269" s="181"/>
      <c r="O6269" s="33"/>
      <c r="P6269" s="33"/>
      <c r="Q6269" s="33"/>
      <c r="R6269" s="33"/>
      <c r="S6269" s="42"/>
      <c r="T6269" s="2"/>
      <c r="U6269" s="2"/>
      <c r="V6269" s="2"/>
      <c r="W6269" s="2"/>
      <c r="X6269" s="55"/>
      <c r="Y6269" s="62"/>
      <c r="Z6269" s="62"/>
      <c r="AA6269" s="62"/>
      <c r="AB6269" s="62"/>
      <c r="AC6269" s="68"/>
      <c r="AD6269" s="2"/>
      <c r="AE6269" s="2"/>
      <c r="AF6269" s="2"/>
      <c r="AG6269" s="2"/>
      <c r="AH6269" s="55"/>
      <c r="AI6269" s="72"/>
      <c r="AJ6269" s="72"/>
      <c r="AK6269" s="72"/>
      <c r="AL6269" s="72"/>
      <c r="AM6269" s="80"/>
      <c r="AN6269" s="2"/>
      <c r="AO6269" s="2"/>
      <c r="AP6269" s="2"/>
      <c r="AQ6269" s="2"/>
      <c r="AR6269" s="55"/>
      <c r="AS6269" s="85"/>
      <c r="AT6269" s="85"/>
      <c r="AU6269" s="85"/>
      <c r="AV6269" s="85"/>
      <c r="AW6269" s="100"/>
      <c r="AX6269" s="2"/>
      <c r="AY6269" s="2"/>
      <c r="AZ6269" s="2"/>
      <c r="BA6269" s="2"/>
      <c r="BB6269" s="55"/>
      <c r="BC6269" s="105"/>
      <c r="BD6269" s="105"/>
      <c r="BE6269" s="105"/>
      <c r="BF6269" s="105"/>
      <c r="BG6269" s="109"/>
      <c r="BH6269" s="2"/>
      <c r="BI6269" s="2"/>
      <c r="BJ6269" s="2"/>
      <c r="BK6269" s="2"/>
      <c r="BL6269" s="55"/>
      <c r="BM6269" s="48"/>
      <c r="BN6269" s="48"/>
      <c r="BO6269" s="48"/>
      <c r="BP6269" s="48"/>
      <c r="BQ6269" s="117"/>
      <c r="BR6269" s="2"/>
      <c r="BS6269" s="2"/>
      <c r="BT6269" s="2"/>
      <c r="BU6269" s="2"/>
      <c r="BV6269" s="55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18" t="s">
        <v>5</v>
      </c>
      <c r="H6270" s="3">
        <v>2024</v>
      </c>
      <c r="I6270" s="20" t="s">
        <v>316</v>
      </c>
      <c r="J6270" s="2" t="s">
        <v>297</v>
      </c>
      <c r="K6270" s="2" t="s">
        <v>318</v>
      </c>
      <c r="L6270" s="163">
        <f t="shared" si="209"/>
        <v>0</v>
      </c>
      <c r="M6270" s="163">
        <f t="shared" si="210"/>
        <v>0</v>
      </c>
      <c r="N6270" s="181"/>
      <c r="O6270" s="33"/>
      <c r="P6270" s="33"/>
      <c r="Q6270" s="33"/>
      <c r="R6270" s="33"/>
      <c r="S6270" s="42"/>
      <c r="T6270" s="2"/>
      <c r="U6270" s="2"/>
      <c r="V6270" s="2"/>
      <c r="W6270" s="2"/>
      <c r="X6270" s="55"/>
      <c r="Y6270" s="62"/>
      <c r="Z6270" s="62"/>
      <c r="AA6270" s="62"/>
      <c r="AB6270" s="62"/>
      <c r="AC6270" s="68"/>
      <c r="AD6270" s="2"/>
      <c r="AE6270" s="2"/>
      <c r="AF6270" s="2"/>
      <c r="AG6270" s="2"/>
      <c r="AH6270" s="55"/>
      <c r="AI6270" s="72"/>
      <c r="AJ6270" s="72"/>
      <c r="AK6270" s="72"/>
      <c r="AL6270" s="72"/>
      <c r="AM6270" s="80"/>
      <c r="AN6270" s="2"/>
      <c r="AO6270" s="2"/>
      <c r="AP6270" s="2"/>
      <c r="AQ6270" s="2"/>
      <c r="AR6270" s="55"/>
      <c r="AS6270" s="85"/>
      <c r="AT6270" s="85"/>
      <c r="AU6270" s="85"/>
      <c r="AV6270" s="85"/>
      <c r="AW6270" s="100"/>
      <c r="AX6270" s="2"/>
      <c r="AY6270" s="2"/>
      <c r="AZ6270" s="2"/>
      <c r="BA6270" s="2"/>
      <c r="BB6270" s="55"/>
      <c r="BC6270" s="105"/>
      <c r="BD6270" s="105"/>
      <c r="BE6270" s="105"/>
      <c r="BF6270" s="105"/>
      <c r="BG6270" s="109"/>
      <c r="BH6270" s="2"/>
      <c r="BI6270" s="2"/>
      <c r="BJ6270" s="2"/>
      <c r="BK6270" s="2"/>
      <c r="BL6270" s="55"/>
      <c r="BM6270" s="48"/>
      <c r="BN6270" s="48"/>
      <c r="BO6270" s="48"/>
      <c r="BP6270" s="48"/>
      <c r="BQ6270" s="117"/>
      <c r="BR6270" s="2"/>
      <c r="BS6270" s="2"/>
      <c r="BT6270" s="2"/>
      <c r="BU6270" s="2"/>
      <c r="BV6270" s="55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18" t="s">
        <v>5</v>
      </c>
      <c r="H6271" s="3">
        <v>2024</v>
      </c>
      <c r="I6271" s="20" t="s">
        <v>316</v>
      </c>
      <c r="J6271" s="8" t="s">
        <v>348</v>
      </c>
      <c r="K6271" s="8" t="s">
        <v>320</v>
      </c>
      <c r="L6271" s="163">
        <f t="shared" si="209"/>
        <v>0</v>
      </c>
      <c r="M6271" s="163">
        <f t="shared" si="210"/>
        <v>0</v>
      </c>
      <c r="N6271" s="181"/>
      <c r="O6271" s="33"/>
      <c r="P6271" s="33"/>
      <c r="Q6271" s="33"/>
      <c r="R6271" s="33"/>
      <c r="S6271" s="42"/>
      <c r="T6271" s="2"/>
      <c r="U6271" s="2"/>
      <c r="V6271" s="2"/>
      <c r="W6271" s="2"/>
      <c r="X6271" s="55"/>
      <c r="Y6271" s="62"/>
      <c r="Z6271" s="62"/>
      <c r="AA6271" s="62"/>
      <c r="AB6271" s="62"/>
      <c r="AC6271" s="68"/>
      <c r="AD6271" s="2"/>
      <c r="AE6271" s="2"/>
      <c r="AF6271" s="2"/>
      <c r="AG6271" s="2"/>
      <c r="AH6271" s="55"/>
      <c r="AI6271" s="72"/>
      <c r="AJ6271" s="72"/>
      <c r="AK6271" s="72"/>
      <c r="AL6271" s="72"/>
      <c r="AM6271" s="80"/>
      <c r="AN6271" s="2"/>
      <c r="AO6271" s="2"/>
      <c r="AP6271" s="2"/>
      <c r="AQ6271" s="2"/>
      <c r="AR6271" s="55"/>
      <c r="AS6271" s="85"/>
      <c r="AT6271" s="85"/>
      <c r="AU6271" s="85"/>
      <c r="AV6271" s="85"/>
      <c r="AW6271" s="100"/>
      <c r="AX6271" s="2"/>
      <c r="AY6271" s="2"/>
      <c r="AZ6271" s="2"/>
      <c r="BA6271" s="2"/>
      <c r="BB6271" s="55"/>
      <c r="BC6271" s="105"/>
      <c r="BD6271" s="105"/>
      <c r="BE6271" s="105"/>
      <c r="BF6271" s="105"/>
      <c r="BG6271" s="109"/>
      <c r="BH6271" s="2"/>
      <c r="BI6271" s="2"/>
      <c r="BJ6271" s="2"/>
      <c r="BK6271" s="2"/>
      <c r="BL6271" s="55"/>
      <c r="BM6271" s="48"/>
      <c r="BN6271" s="48"/>
      <c r="BO6271" s="48"/>
      <c r="BP6271" s="48"/>
      <c r="BQ6271" s="117"/>
      <c r="BR6271" s="2"/>
      <c r="BS6271" s="2"/>
      <c r="BT6271" s="2"/>
      <c r="BU6271" s="2"/>
      <c r="BV6271" s="55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18" t="s">
        <v>5</v>
      </c>
      <c r="H6272" s="3">
        <v>2024</v>
      </c>
      <c r="I6272" s="20" t="s">
        <v>282</v>
      </c>
      <c r="J6272" s="2" t="s">
        <v>272</v>
      </c>
      <c r="K6272" s="2" t="s">
        <v>321</v>
      </c>
      <c r="L6272" s="163">
        <f t="shared" si="209"/>
        <v>0</v>
      </c>
      <c r="M6272" s="163">
        <f t="shared" si="210"/>
        <v>0</v>
      </c>
      <c r="N6272" s="181"/>
      <c r="O6272" s="33"/>
      <c r="P6272" s="33"/>
      <c r="Q6272" s="33"/>
      <c r="R6272" s="33"/>
      <c r="S6272" s="42"/>
      <c r="T6272" s="2"/>
      <c r="U6272" s="2"/>
      <c r="V6272" s="2"/>
      <c r="W6272" s="2"/>
      <c r="X6272" s="55"/>
      <c r="Y6272" s="62"/>
      <c r="Z6272" s="62"/>
      <c r="AA6272" s="62"/>
      <c r="AB6272" s="62"/>
      <c r="AC6272" s="68"/>
      <c r="AD6272" s="2"/>
      <c r="AE6272" s="2"/>
      <c r="AF6272" s="2"/>
      <c r="AG6272" s="2"/>
      <c r="AH6272" s="55"/>
      <c r="AI6272" s="72"/>
      <c r="AJ6272" s="72"/>
      <c r="AK6272" s="72"/>
      <c r="AL6272" s="72"/>
      <c r="AM6272" s="80"/>
      <c r="AN6272" s="2"/>
      <c r="AO6272" s="2"/>
      <c r="AP6272" s="2"/>
      <c r="AQ6272" s="2"/>
      <c r="AR6272" s="55"/>
      <c r="AS6272" s="85"/>
      <c r="AT6272" s="85"/>
      <c r="AU6272" s="85"/>
      <c r="AV6272" s="85"/>
      <c r="AW6272" s="100"/>
      <c r="AX6272" s="2"/>
      <c r="AY6272" s="2"/>
      <c r="AZ6272" s="2"/>
      <c r="BA6272" s="2"/>
      <c r="BB6272" s="55"/>
      <c r="BC6272" s="105"/>
      <c r="BD6272" s="105"/>
      <c r="BE6272" s="105"/>
      <c r="BF6272" s="105"/>
      <c r="BG6272" s="109"/>
      <c r="BH6272" s="2"/>
      <c r="BI6272" s="2"/>
      <c r="BJ6272" s="2"/>
      <c r="BK6272" s="2"/>
      <c r="BL6272" s="55"/>
      <c r="BM6272" s="48"/>
      <c r="BN6272" s="48"/>
      <c r="BO6272" s="48"/>
      <c r="BP6272" s="48"/>
      <c r="BQ6272" s="117"/>
      <c r="BR6272" s="2"/>
      <c r="BS6272" s="2"/>
      <c r="BT6272" s="2"/>
      <c r="BU6272" s="2"/>
      <c r="BV6272" s="55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18" t="s">
        <v>5</v>
      </c>
      <c r="H6273" s="3">
        <v>2024</v>
      </c>
      <c r="I6273" s="20" t="s">
        <v>282</v>
      </c>
      <c r="J6273" s="2" t="s">
        <v>273</v>
      </c>
      <c r="K6273" s="2" t="s">
        <v>321</v>
      </c>
      <c r="L6273" s="165">
        <f t="shared" si="209"/>
        <v>4.4999999999999997E-3</v>
      </c>
      <c r="M6273" s="163">
        <f t="shared" si="210"/>
        <v>10.685</v>
      </c>
      <c r="N6273" s="181"/>
      <c r="O6273" s="33"/>
      <c r="P6273" s="33"/>
      <c r="Q6273" s="33"/>
      <c r="R6273" s="33"/>
      <c r="S6273" s="42"/>
      <c r="T6273" s="2"/>
      <c r="U6273" s="2"/>
      <c r="V6273" s="2">
        <v>6.3</v>
      </c>
      <c r="W6273" s="2">
        <v>4.4999999999999997E-3</v>
      </c>
      <c r="X6273" s="55">
        <v>10.685</v>
      </c>
      <c r="Y6273" s="62"/>
      <c r="Z6273" s="62"/>
      <c r="AA6273" s="62"/>
      <c r="AB6273" s="62"/>
      <c r="AC6273" s="68"/>
      <c r="AD6273" s="2"/>
      <c r="AE6273" s="2"/>
      <c r="AF6273" s="2"/>
      <c r="AG6273" s="2"/>
      <c r="AH6273" s="55"/>
      <c r="AI6273" s="72"/>
      <c r="AJ6273" s="72"/>
      <c r="AK6273" s="72"/>
      <c r="AL6273" s="72"/>
      <c r="AM6273" s="80"/>
      <c r="AN6273" s="2"/>
      <c r="AO6273" s="2"/>
      <c r="AP6273" s="2"/>
      <c r="AQ6273" s="2"/>
      <c r="AR6273" s="55"/>
      <c r="AS6273" s="85"/>
      <c r="AT6273" s="85"/>
      <c r="AU6273" s="85"/>
      <c r="AV6273" s="85"/>
      <c r="AW6273" s="100"/>
      <c r="AX6273" s="2"/>
      <c r="AY6273" s="2"/>
      <c r="AZ6273" s="2"/>
      <c r="BA6273" s="2"/>
      <c r="BB6273" s="55"/>
      <c r="BC6273" s="105"/>
      <c r="BD6273" s="105"/>
      <c r="BE6273" s="108"/>
      <c r="BF6273" s="105"/>
      <c r="BG6273" s="109"/>
      <c r="BH6273" s="2"/>
      <c r="BI6273" s="2"/>
      <c r="BJ6273" s="2"/>
      <c r="BK6273" s="2"/>
      <c r="BL6273" s="55"/>
      <c r="BM6273" s="48"/>
      <c r="BN6273" s="48"/>
      <c r="BO6273" s="48"/>
      <c r="BP6273" s="48"/>
      <c r="BQ6273" s="117"/>
      <c r="BR6273" s="2"/>
      <c r="BS6273" s="2"/>
      <c r="BT6273" s="2"/>
      <c r="BU6273" s="2"/>
      <c r="BV6273" s="55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18" t="s">
        <v>5</v>
      </c>
      <c r="H6274" s="3">
        <v>2024</v>
      </c>
      <c r="I6274" s="20" t="s">
        <v>282</v>
      </c>
      <c r="J6274" s="2" t="s">
        <v>274</v>
      </c>
      <c r="K6274" s="2" t="s">
        <v>321</v>
      </c>
      <c r="L6274" s="163">
        <f t="shared" si="209"/>
        <v>0</v>
      </c>
      <c r="M6274" s="163">
        <f t="shared" si="210"/>
        <v>0</v>
      </c>
      <c r="N6274" s="181"/>
      <c r="O6274" s="33"/>
      <c r="P6274" s="33"/>
      <c r="Q6274" s="33"/>
      <c r="R6274" s="33"/>
      <c r="S6274" s="42"/>
      <c r="T6274" s="2"/>
      <c r="U6274" s="2"/>
      <c r="V6274" s="2"/>
      <c r="W6274" s="2"/>
      <c r="X6274" s="55"/>
      <c r="Y6274" s="62"/>
      <c r="Z6274" s="62"/>
      <c r="AA6274" s="62"/>
      <c r="AB6274" s="62"/>
      <c r="AC6274" s="68"/>
      <c r="AD6274" s="2"/>
      <c r="AE6274" s="2"/>
      <c r="AF6274" s="2"/>
      <c r="AG6274" s="2"/>
      <c r="AH6274" s="55"/>
      <c r="AI6274" s="72"/>
      <c r="AJ6274" s="72"/>
      <c r="AK6274" s="72"/>
      <c r="AL6274" s="72"/>
      <c r="AM6274" s="80"/>
      <c r="AN6274" s="2"/>
      <c r="AO6274" s="2"/>
      <c r="AP6274" s="2"/>
      <c r="AQ6274" s="2"/>
      <c r="AR6274" s="55"/>
      <c r="AS6274" s="85"/>
      <c r="AT6274" s="85"/>
      <c r="AU6274" s="85"/>
      <c r="AV6274" s="85"/>
      <c r="AW6274" s="100"/>
      <c r="AX6274" s="2"/>
      <c r="AY6274" s="2"/>
      <c r="AZ6274" s="2"/>
      <c r="BA6274" s="2"/>
      <c r="BB6274" s="55"/>
      <c r="BC6274" s="105"/>
      <c r="BD6274" s="105"/>
      <c r="BE6274" s="105"/>
      <c r="BF6274" s="105"/>
      <c r="BG6274" s="109"/>
      <c r="BH6274" s="2"/>
      <c r="BI6274" s="2"/>
      <c r="BJ6274" s="2"/>
      <c r="BK6274" s="2"/>
      <c r="BL6274" s="55"/>
      <c r="BM6274" s="48"/>
      <c r="BN6274" s="48"/>
      <c r="BO6274" s="48"/>
      <c r="BP6274" s="48"/>
      <c r="BQ6274" s="117"/>
      <c r="BR6274" s="2"/>
      <c r="BS6274" s="2"/>
      <c r="BT6274" s="2"/>
      <c r="BU6274" s="2"/>
      <c r="BV6274" s="55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18" t="s">
        <v>5</v>
      </c>
      <c r="H6275" s="3">
        <v>2024</v>
      </c>
      <c r="I6275" s="20" t="s">
        <v>282</v>
      </c>
      <c r="J6275" s="2" t="s">
        <v>275</v>
      </c>
      <c r="K6275" s="2" t="s">
        <v>321</v>
      </c>
      <c r="L6275" s="163">
        <f t="shared" si="209"/>
        <v>0</v>
      </c>
      <c r="M6275" s="163">
        <f t="shared" si="210"/>
        <v>0</v>
      </c>
      <c r="N6275" s="181"/>
      <c r="O6275" s="33"/>
      <c r="P6275" s="33"/>
      <c r="Q6275" s="33"/>
      <c r="R6275" s="33"/>
      <c r="S6275" s="42"/>
      <c r="T6275" s="2"/>
      <c r="U6275" s="2"/>
      <c r="V6275" s="2"/>
      <c r="W6275" s="2"/>
      <c r="X6275" s="55"/>
      <c r="Y6275" s="62"/>
      <c r="Z6275" s="62"/>
      <c r="AA6275" s="62"/>
      <c r="AB6275" s="62"/>
      <c r="AC6275" s="68"/>
      <c r="AD6275" s="2"/>
      <c r="AE6275" s="2"/>
      <c r="AF6275" s="2"/>
      <c r="AG6275" s="2"/>
      <c r="AH6275" s="55"/>
      <c r="AI6275" s="72"/>
      <c r="AJ6275" s="72"/>
      <c r="AK6275" s="72"/>
      <c r="AL6275" s="72"/>
      <c r="AM6275" s="80"/>
      <c r="AN6275" s="2"/>
      <c r="AO6275" s="2"/>
      <c r="AP6275" s="2"/>
      <c r="AQ6275" s="2"/>
      <c r="AR6275" s="55"/>
      <c r="AS6275" s="85"/>
      <c r="AT6275" s="85"/>
      <c r="AU6275" s="85"/>
      <c r="AV6275" s="85"/>
      <c r="AW6275" s="100"/>
      <c r="AX6275" s="2"/>
      <c r="AY6275" s="2"/>
      <c r="AZ6275" s="2"/>
      <c r="BA6275" s="2"/>
      <c r="BB6275" s="55"/>
      <c r="BC6275" s="105"/>
      <c r="BD6275" s="105"/>
      <c r="BE6275" s="105"/>
      <c r="BF6275" s="105"/>
      <c r="BG6275" s="109"/>
      <c r="BH6275" s="2"/>
      <c r="BI6275" s="2"/>
      <c r="BJ6275" s="2"/>
      <c r="BK6275" s="2"/>
      <c r="BL6275" s="55"/>
      <c r="BM6275" s="48"/>
      <c r="BN6275" s="48"/>
      <c r="BO6275" s="48"/>
      <c r="BP6275" s="48"/>
      <c r="BQ6275" s="117"/>
      <c r="BR6275" s="2"/>
      <c r="BS6275" s="2"/>
      <c r="BT6275" s="2"/>
      <c r="BU6275" s="2"/>
      <c r="BV6275" s="55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18" t="s">
        <v>5</v>
      </c>
      <c r="H6276" s="3">
        <v>2024</v>
      </c>
      <c r="I6276" s="20" t="s">
        <v>282</v>
      </c>
      <c r="J6276" s="2" t="s">
        <v>276</v>
      </c>
      <c r="K6276" s="2" t="s">
        <v>320</v>
      </c>
      <c r="L6276" s="163">
        <f t="shared" si="209"/>
        <v>0</v>
      </c>
      <c r="M6276" s="163">
        <f t="shared" si="210"/>
        <v>0</v>
      </c>
      <c r="N6276" s="181"/>
      <c r="O6276" s="33"/>
      <c r="P6276" s="33"/>
      <c r="Q6276" s="33"/>
      <c r="R6276" s="33"/>
      <c r="S6276" s="42"/>
      <c r="T6276" s="2"/>
      <c r="U6276" s="2"/>
      <c r="V6276" s="2"/>
      <c r="W6276" s="2"/>
      <c r="X6276" s="55"/>
      <c r="Y6276" s="62"/>
      <c r="Z6276" s="62"/>
      <c r="AA6276" s="62"/>
      <c r="AB6276" s="62"/>
      <c r="AC6276" s="68"/>
      <c r="AD6276" s="2"/>
      <c r="AE6276" s="2"/>
      <c r="AF6276" s="2"/>
      <c r="AG6276" s="2"/>
      <c r="AH6276" s="55"/>
      <c r="AI6276" s="72"/>
      <c r="AJ6276" s="72"/>
      <c r="AK6276" s="72"/>
      <c r="AL6276" s="72"/>
      <c r="AM6276" s="80"/>
      <c r="AN6276" s="2"/>
      <c r="AO6276" s="2"/>
      <c r="AP6276" s="2"/>
      <c r="AQ6276" s="2"/>
      <c r="AR6276" s="55"/>
      <c r="AS6276" s="85"/>
      <c r="AT6276" s="85"/>
      <c r="AU6276" s="85"/>
      <c r="AV6276" s="85"/>
      <c r="AW6276" s="100"/>
      <c r="AX6276" s="2"/>
      <c r="AY6276" s="2"/>
      <c r="AZ6276" s="2"/>
      <c r="BA6276" s="2"/>
      <c r="BB6276" s="55"/>
      <c r="BC6276" s="105"/>
      <c r="BD6276" s="105"/>
      <c r="BE6276" s="105"/>
      <c r="BF6276" s="105"/>
      <c r="BG6276" s="109"/>
      <c r="BH6276" s="2"/>
      <c r="BI6276" s="2"/>
      <c r="BJ6276" s="2"/>
      <c r="BK6276" s="2"/>
      <c r="BL6276" s="55"/>
      <c r="BM6276" s="48"/>
      <c r="BN6276" s="48"/>
      <c r="BO6276" s="48"/>
      <c r="BP6276" s="48"/>
      <c r="BQ6276" s="117"/>
      <c r="BR6276" s="2"/>
      <c r="BS6276" s="2"/>
      <c r="BT6276" s="2"/>
      <c r="BU6276" s="2"/>
      <c r="BV6276" s="55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18" t="s">
        <v>5</v>
      </c>
      <c r="H6277" s="3">
        <v>2024</v>
      </c>
      <c r="I6277" s="20" t="s">
        <v>282</v>
      </c>
      <c r="J6277" s="2" t="s">
        <v>277</v>
      </c>
      <c r="K6277" s="2" t="s">
        <v>320</v>
      </c>
      <c r="L6277" s="163">
        <f t="shared" si="209"/>
        <v>2</v>
      </c>
      <c r="M6277" s="163">
        <f t="shared" si="210"/>
        <v>3.2109999999999999</v>
      </c>
      <c r="N6277" s="181"/>
      <c r="O6277" s="33"/>
      <c r="P6277" s="33"/>
      <c r="Q6277" s="33"/>
      <c r="R6277" s="33"/>
      <c r="S6277" s="42"/>
      <c r="T6277" s="2"/>
      <c r="U6277" s="2"/>
      <c r="V6277" s="2"/>
      <c r="W6277" s="2"/>
      <c r="X6277" s="55"/>
      <c r="Y6277" s="62"/>
      <c r="Z6277" s="62"/>
      <c r="AA6277" s="62"/>
      <c r="AB6277" s="62"/>
      <c r="AC6277" s="68"/>
      <c r="AD6277" s="2"/>
      <c r="AE6277" s="2"/>
      <c r="AF6277" s="2"/>
      <c r="AG6277" s="2"/>
      <c r="AH6277" s="55"/>
      <c r="AI6277" s="72"/>
      <c r="AJ6277" s="72"/>
      <c r="AK6277" s="72"/>
      <c r="AL6277" s="72"/>
      <c r="AM6277" s="80"/>
      <c r="AN6277" s="2"/>
      <c r="AO6277" s="2"/>
      <c r="AP6277" s="2"/>
      <c r="AQ6277" s="2"/>
      <c r="AR6277" s="55"/>
      <c r="AS6277" s="85"/>
      <c r="AT6277" s="85"/>
      <c r="AU6277" s="85"/>
      <c r="AV6277" s="85"/>
      <c r="AW6277" s="100"/>
      <c r="AX6277" s="2" t="s">
        <v>370</v>
      </c>
      <c r="AY6277" s="2"/>
      <c r="AZ6277" s="2"/>
      <c r="BA6277" s="2">
        <v>2</v>
      </c>
      <c r="BB6277" s="55">
        <v>3.2109999999999999</v>
      </c>
      <c r="BC6277" s="105"/>
      <c r="BD6277" s="105"/>
      <c r="BE6277" s="108"/>
      <c r="BF6277" s="105"/>
      <c r="BG6277" s="109"/>
      <c r="BH6277" s="2"/>
      <c r="BI6277" s="2"/>
      <c r="BJ6277" s="2"/>
      <c r="BK6277" s="2"/>
      <c r="BL6277" s="55"/>
      <c r="BM6277" s="48"/>
      <c r="BN6277" s="48"/>
      <c r="BO6277" s="48"/>
      <c r="BP6277" s="48"/>
      <c r="BQ6277" s="117"/>
      <c r="BR6277" s="2"/>
      <c r="BS6277" s="2"/>
      <c r="BT6277" s="2"/>
      <c r="BU6277" s="2"/>
      <c r="BV6277" s="55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18" t="s">
        <v>5</v>
      </c>
      <c r="H6278" s="3">
        <v>2024</v>
      </c>
      <c r="I6278" s="20" t="s">
        <v>283</v>
      </c>
      <c r="J6278" s="2" t="s">
        <v>298</v>
      </c>
      <c r="K6278" s="2" t="s">
        <v>321</v>
      </c>
      <c r="L6278" s="163">
        <f t="shared" ref="L6278:L6341" si="211">SUM(R6278,W6278,AB6278,AG6278,AL6278,AQ6278,AV6278,BA6278,BF6278,BK6278,BP6278,BU6278)</f>
        <v>0</v>
      </c>
      <c r="M6278" s="163">
        <f t="shared" ref="M6278:M6341" si="212">SUM(S6278,X6278,AC6278,AH6278,AM6278,AR6278,AW6278,BB6278,BG6278,BL6278,BQ6278,BV6278)</f>
        <v>0</v>
      </c>
      <c r="N6278" s="181"/>
      <c r="O6278" s="33"/>
      <c r="P6278" s="33"/>
      <c r="Q6278" s="33"/>
      <c r="R6278" s="33"/>
      <c r="S6278" s="42"/>
      <c r="T6278" s="2"/>
      <c r="U6278" s="2"/>
      <c r="V6278" s="2"/>
      <c r="W6278" s="2"/>
      <c r="X6278" s="55"/>
      <c r="Y6278" s="62"/>
      <c r="Z6278" s="62"/>
      <c r="AA6278" s="62"/>
      <c r="AB6278" s="62"/>
      <c r="AC6278" s="68"/>
      <c r="AD6278" s="2"/>
      <c r="AE6278" s="2"/>
      <c r="AF6278" s="2"/>
      <c r="AG6278" s="2"/>
      <c r="AH6278" s="55"/>
      <c r="AI6278" s="72"/>
      <c r="AJ6278" s="72"/>
      <c r="AK6278" s="72"/>
      <c r="AL6278" s="72"/>
      <c r="AM6278" s="80"/>
      <c r="AN6278" s="2"/>
      <c r="AO6278" s="2"/>
      <c r="AP6278" s="2"/>
      <c r="AQ6278" s="2"/>
      <c r="AR6278" s="55"/>
      <c r="AS6278" s="85"/>
      <c r="AT6278" s="85"/>
      <c r="AU6278" s="85"/>
      <c r="AV6278" s="85"/>
      <c r="AW6278" s="100"/>
      <c r="AX6278" s="2"/>
      <c r="AY6278" s="2"/>
      <c r="AZ6278" s="2"/>
      <c r="BA6278" s="2"/>
      <c r="BB6278" s="55"/>
      <c r="BC6278" s="105"/>
      <c r="BD6278" s="105"/>
      <c r="BE6278" s="105"/>
      <c r="BF6278" s="105"/>
      <c r="BG6278" s="109"/>
      <c r="BH6278" s="2"/>
      <c r="BI6278" s="2"/>
      <c r="BJ6278" s="2"/>
      <c r="BK6278" s="2"/>
      <c r="BL6278" s="55"/>
      <c r="BM6278" s="48"/>
      <c r="BN6278" s="48"/>
      <c r="BO6278" s="48"/>
      <c r="BP6278" s="48"/>
      <c r="BQ6278" s="117"/>
      <c r="BR6278" s="2"/>
      <c r="BS6278" s="2"/>
      <c r="BT6278" s="2"/>
      <c r="BU6278" s="2"/>
      <c r="BV6278" s="55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18" t="s">
        <v>5</v>
      </c>
      <c r="H6279" s="3">
        <v>2024</v>
      </c>
      <c r="I6279" s="20" t="s">
        <v>283</v>
      </c>
      <c r="J6279" s="2" t="s">
        <v>278</v>
      </c>
      <c r="K6279" s="2" t="s">
        <v>320</v>
      </c>
      <c r="L6279" s="163">
        <f t="shared" si="211"/>
        <v>2</v>
      </c>
      <c r="M6279" s="163">
        <f t="shared" si="212"/>
        <v>3.5179999999999998</v>
      </c>
      <c r="N6279" s="181"/>
      <c r="O6279" s="33"/>
      <c r="P6279" s="33"/>
      <c r="Q6279" s="33"/>
      <c r="R6279" s="33"/>
      <c r="S6279" s="42"/>
      <c r="T6279" s="2"/>
      <c r="U6279" s="2"/>
      <c r="V6279" s="2"/>
      <c r="W6279" s="2"/>
      <c r="X6279" s="55"/>
      <c r="Y6279" s="62"/>
      <c r="Z6279" s="62"/>
      <c r="AA6279" s="62"/>
      <c r="AB6279" s="62"/>
      <c r="AC6279" s="68"/>
      <c r="AD6279" s="2"/>
      <c r="AE6279" s="2"/>
      <c r="AF6279" s="2"/>
      <c r="AG6279" s="2"/>
      <c r="AH6279" s="55"/>
      <c r="AI6279" s="72"/>
      <c r="AJ6279" s="72"/>
      <c r="AK6279" s="72"/>
      <c r="AL6279" s="72"/>
      <c r="AM6279" s="80"/>
      <c r="AN6279" s="2" t="s">
        <v>660</v>
      </c>
      <c r="AO6279" s="2"/>
      <c r="AP6279" s="2"/>
      <c r="AQ6279" s="2">
        <v>1</v>
      </c>
      <c r="AR6279" s="55">
        <v>1.992</v>
      </c>
      <c r="AS6279" s="85"/>
      <c r="AT6279" s="85"/>
      <c r="AU6279" s="85"/>
      <c r="AV6279" s="85"/>
      <c r="AW6279" s="100"/>
      <c r="AX6279" s="2" t="s">
        <v>818</v>
      </c>
      <c r="AY6279" s="2"/>
      <c r="AZ6279" s="2"/>
      <c r="BA6279" s="2">
        <v>1</v>
      </c>
      <c r="BB6279" s="55">
        <v>1.526</v>
      </c>
      <c r="BC6279" s="105"/>
      <c r="BD6279" s="105"/>
      <c r="BE6279" s="105"/>
      <c r="BF6279" s="105"/>
      <c r="BG6279" s="109"/>
      <c r="BH6279" s="2"/>
      <c r="BI6279" s="2"/>
      <c r="BJ6279" s="2"/>
      <c r="BK6279" s="2"/>
      <c r="BL6279" s="55"/>
      <c r="BM6279" s="48"/>
      <c r="BN6279" s="48"/>
      <c r="BO6279" s="48"/>
      <c r="BP6279" s="48"/>
      <c r="BQ6279" s="117"/>
      <c r="BR6279" s="2"/>
      <c r="BS6279" s="2"/>
      <c r="BT6279" s="2"/>
      <c r="BU6279" s="2"/>
      <c r="BV6279" s="55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18" t="s">
        <v>5</v>
      </c>
      <c r="H6280" s="3">
        <v>2024</v>
      </c>
      <c r="I6280" s="20" t="s">
        <v>283</v>
      </c>
      <c r="J6280" s="2" t="s">
        <v>279</v>
      </c>
      <c r="K6280" s="2" t="s">
        <v>320</v>
      </c>
      <c r="L6280" s="163">
        <f t="shared" si="211"/>
        <v>0</v>
      </c>
      <c r="M6280" s="163">
        <f t="shared" si="212"/>
        <v>0</v>
      </c>
      <c r="N6280" s="181"/>
      <c r="O6280" s="33"/>
      <c r="P6280" s="33"/>
      <c r="Q6280" s="33"/>
      <c r="R6280" s="33"/>
      <c r="S6280" s="42"/>
      <c r="T6280" s="2"/>
      <c r="U6280" s="2"/>
      <c r="V6280" s="2"/>
      <c r="W6280" s="2"/>
      <c r="X6280" s="55"/>
      <c r="Y6280" s="62"/>
      <c r="Z6280" s="62"/>
      <c r="AA6280" s="62"/>
      <c r="AB6280" s="62"/>
      <c r="AC6280" s="68"/>
      <c r="AD6280" s="2"/>
      <c r="AE6280" s="2"/>
      <c r="AF6280" s="2"/>
      <c r="AG6280" s="2"/>
      <c r="AH6280" s="55"/>
      <c r="AI6280" s="72"/>
      <c r="AJ6280" s="72"/>
      <c r="AK6280" s="72"/>
      <c r="AL6280" s="72"/>
      <c r="AM6280" s="80"/>
      <c r="AN6280" s="2"/>
      <c r="AO6280" s="2"/>
      <c r="AP6280" s="2"/>
      <c r="AQ6280" s="2"/>
      <c r="AR6280" s="55"/>
      <c r="AS6280" s="85"/>
      <c r="AT6280" s="85"/>
      <c r="AU6280" s="85"/>
      <c r="AV6280" s="85"/>
      <c r="AW6280" s="100"/>
      <c r="AX6280" s="2"/>
      <c r="AY6280" s="2"/>
      <c r="AZ6280" s="2"/>
      <c r="BA6280" s="2"/>
      <c r="BB6280" s="55"/>
      <c r="BC6280" s="105"/>
      <c r="BD6280" s="105"/>
      <c r="BE6280" s="105"/>
      <c r="BF6280" s="105"/>
      <c r="BG6280" s="109"/>
      <c r="BH6280" s="2"/>
      <c r="BI6280" s="2"/>
      <c r="BJ6280" s="2"/>
      <c r="BK6280" s="2"/>
      <c r="BL6280" s="55"/>
      <c r="BM6280" s="48"/>
      <c r="BN6280" s="48"/>
      <c r="BO6280" s="48"/>
      <c r="BP6280" s="48"/>
      <c r="BQ6280" s="117"/>
      <c r="BR6280" s="2"/>
      <c r="BS6280" s="2"/>
      <c r="BT6280" s="2"/>
      <c r="BU6280" s="2"/>
      <c r="BV6280" s="55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18" t="s">
        <v>5</v>
      </c>
      <c r="H6281" s="3">
        <v>2024</v>
      </c>
      <c r="I6281" s="20" t="s">
        <v>286</v>
      </c>
      <c r="J6281" s="2" t="s">
        <v>280</v>
      </c>
      <c r="K6281" s="2" t="s">
        <v>319</v>
      </c>
      <c r="L6281" s="163">
        <f t="shared" si="211"/>
        <v>0</v>
      </c>
      <c r="M6281" s="163">
        <f t="shared" si="212"/>
        <v>0</v>
      </c>
      <c r="N6281" s="181"/>
      <c r="O6281" s="33"/>
      <c r="P6281" s="33"/>
      <c r="Q6281" s="33"/>
      <c r="R6281" s="33"/>
      <c r="S6281" s="42"/>
      <c r="T6281" s="2"/>
      <c r="U6281" s="2"/>
      <c r="V6281" s="2"/>
      <c r="W6281" s="2"/>
      <c r="X6281" s="55"/>
      <c r="Y6281" s="62"/>
      <c r="Z6281" s="62"/>
      <c r="AA6281" s="62"/>
      <c r="AB6281" s="62"/>
      <c r="AC6281" s="68"/>
      <c r="AD6281" s="2"/>
      <c r="AE6281" s="2"/>
      <c r="AF6281" s="2"/>
      <c r="AG6281" s="2"/>
      <c r="AH6281" s="55"/>
      <c r="AI6281" s="72"/>
      <c r="AJ6281" s="72"/>
      <c r="AK6281" s="72"/>
      <c r="AL6281" s="72"/>
      <c r="AM6281" s="80"/>
      <c r="AN6281" s="2"/>
      <c r="AO6281" s="2"/>
      <c r="AP6281" s="2"/>
      <c r="AQ6281" s="2"/>
      <c r="AR6281" s="55"/>
      <c r="AS6281" s="85"/>
      <c r="AT6281" s="85"/>
      <c r="AU6281" s="85"/>
      <c r="AV6281" s="85"/>
      <c r="AW6281" s="100"/>
      <c r="AX6281" s="2"/>
      <c r="AY6281" s="2"/>
      <c r="AZ6281" s="2"/>
      <c r="BA6281" s="2"/>
      <c r="BB6281" s="55"/>
      <c r="BC6281" s="105"/>
      <c r="BD6281" s="105"/>
      <c r="BE6281" s="105"/>
      <c r="BF6281" s="105"/>
      <c r="BG6281" s="109"/>
      <c r="BH6281" s="2"/>
      <c r="BI6281" s="2"/>
      <c r="BJ6281" s="2"/>
      <c r="BK6281" s="2"/>
      <c r="BL6281" s="55"/>
      <c r="BM6281" s="48"/>
      <c r="BN6281" s="48"/>
      <c r="BO6281" s="48"/>
      <c r="BP6281" s="48"/>
      <c r="BQ6281" s="117"/>
      <c r="BR6281" s="2"/>
      <c r="BS6281" s="2"/>
      <c r="BT6281" s="2"/>
      <c r="BU6281" s="2"/>
      <c r="BV6281" s="55"/>
    </row>
    <row r="6282" spans="1:74" hidden="1" x14ac:dyDescent="0.3">
      <c r="A6282" s="2" t="s">
        <v>233</v>
      </c>
      <c r="B6282" s="2" t="s">
        <v>2</v>
      </c>
      <c r="C6282" s="2" t="s">
        <v>3</v>
      </c>
      <c r="D6282" s="2" t="s">
        <v>228</v>
      </c>
      <c r="E6282" s="5" t="s">
        <v>120</v>
      </c>
      <c r="F6282" s="3"/>
      <c r="G6282" s="18" t="s">
        <v>5</v>
      </c>
      <c r="H6282" s="3">
        <v>2024</v>
      </c>
      <c r="I6282" s="20" t="s">
        <v>286</v>
      </c>
      <c r="J6282" s="2" t="s">
        <v>281</v>
      </c>
      <c r="K6282" s="2" t="s">
        <v>319</v>
      </c>
      <c r="L6282" s="163">
        <f t="shared" si="211"/>
        <v>0</v>
      </c>
      <c r="M6282" s="163">
        <f t="shared" si="212"/>
        <v>0</v>
      </c>
      <c r="N6282" s="181"/>
      <c r="O6282" s="33"/>
      <c r="P6282" s="33"/>
      <c r="Q6282" s="33"/>
      <c r="R6282" s="33"/>
      <c r="S6282" s="42"/>
      <c r="T6282" s="2"/>
      <c r="U6282" s="2"/>
      <c r="V6282" s="2"/>
      <c r="W6282" s="2"/>
      <c r="X6282" s="55"/>
      <c r="Y6282" s="62"/>
      <c r="Z6282" s="62"/>
      <c r="AA6282" s="62"/>
      <c r="AB6282" s="62"/>
      <c r="AC6282" s="68"/>
      <c r="AD6282" s="2"/>
      <c r="AE6282" s="2"/>
      <c r="AF6282" s="2"/>
      <c r="AG6282" s="2"/>
      <c r="AH6282" s="55"/>
      <c r="AI6282" s="72"/>
      <c r="AJ6282" s="72"/>
      <c r="AK6282" s="72"/>
      <c r="AL6282" s="72"/>
      <c r="AM6282" s="80"/>
      <c r="AN6282" s="2"/>
      <c r="AO6282" s="2"/>
      <c r="AP6282" s="2"/>
      <c r="AQ6282" s="2"/>
      <c r="AR6282" s="55"/>
      <c r="AS6282" s="85"/>
      <c r="AT6282" s="85"/>
      <c r="AU6282" s="85"/>
      <c r="AV6282" s="85"/>
      <c r="AW6282" s="100"/>
      <c r="AX6282" s="2"/>
      <c r="AY6282" s="2"/>
      <c r="AZ6282" s="2"/>
      <c r="BA6282" s="2"/>
      <c r="BB6282" s="55"/>
      <c r="BC6282" s="105"/>
      <c r="BD6282" s="105"/>
      <c r="BE6282" s="105"/>
      <c r="BF6282" s="105"/>
      <c r="BG6282" s="109"/>
      <c r="BH6282" s="2"/>
      <c r="BI6282" s="2"/>
      <c r="BJ6282" s="2"/>
      <c r="BK6282" s="2"/>
      <c r="BL6282" s="55"/>
      <c r="BM6282" s="48"/>
      <c r="BN6282" s="48"/>
      <c r="BO6282" s="48"/>
      <c r="BP6282" s="48"/>
      <c r="BQ6282" s="117"/>
      <c r="BR6282" s="2"/>
      <c r="BS6282" s="2"/>
      <c r="BT6282" s="2"/>
      <c r="BU6282" s="2"/>
      <c r="BV6282" s="55"/>
    </row>
    <row r="6283" spans="1:74" s="13" customFormat="1" hidden="1" x14ac:dyDescent="0.3">
      <c r="A6283" s="12" t="s">
        <v>233</v>
      </c>
      <c r="B6283" s="12" t="s">
        <v>2</v>
      </c>
      <c r="C6283" s="12" t="s">
        <v>3</v>
      </c>
      <c r="D6283" s="12" t="s">
        <v>228</v>
      </c>
      <c r="E6283" s="6" t="s">
        <v>120</v>
      </c>
      <c r="F6283" s="7"/>
      <c r="G6283" s="19" t="s">
        <v>5</v>
      </c>
      <c r="H6283" s="7">
        <v>2024</v>
      </c>
      <c r="I6283" s="21"/>
      <c r="J6283" s="12" t="s">
        <v>314</v>
      </c>
      <c r="K6283" s="12"/>
      <c r="L6283" s="147"/>
      <c r="M6283" s="147">
        <f>SUM(M6245:M6282)</f>
        <v>28.771999999999998</v>
      </c>
      <c r="N6283" s="183"/>
      <c r="O6283" s="12"/>
      <c r="P6283" s="12"/>
      <c r="Q6283" s="12"/>
      <c r="R6283" s="12"/>
      <c r="S6283" s="47">
        <f>SUM(S6245:S6282)</f>
        <v>0</v>
      </c>
      <c r="T6283" s="12"/>
      <c r="U6283" s="12"/>
      <c r="V6283" s="12"/>
      <c r="W6283" s="12"/>
      <c r="X6283" s="47">
        <f>SUM(X6245:X6282)</f>
        <v>10.685</v>
      </c>
      <c r="Y6283" s="12"/>
      <c r="Z6283" s="12"/>
      <c r="AA6283" s="12"/>
      <c r="AB6283" s="12"/>
      <c r="AC6283" s="47">
        <f>SUM(AC6245:AC6282)</f>
        <v>3.0649999999999999</v>
      </c>
      <c r="AD6283" s="12"/>
      <c r="AE6283" s="12"/>
      <c r="AF6283" s="12"/>
      <c r="AG6283" s="12"/>
      <c r="AH6283" s="47">
        <f>SUM(AH6245:AH6282)</f>
        <v>0</v>
      </c>
      <c r="AI6283" s="12"/>
      <c r="AJ6283" s="12"/>
      <c r="AK6283" s="12"/>
      <c r="AL6283" s="12"/>
      <c r="AM6283" s="47">
        <f>SUM(AM6245:AM6282)</f>
        <v>0</v>
      </c>
      <c r="AN6283" s="12"/>
      <c r="AO6283" s="12"/>
      <c r="AP6283" s="12"/>
      <c r="AQ6283" s="12"/>
      <c r="AR6283" s="47">
        <f>SUM(AR6245:AR6282)</f>
        <v>1.992</v>
      </c>
      <c r="AS6283" s="12"/>
      <c r="AT6283" s="12"/>
      <c r="AU6283" s="12"/>
      <c r="AV6283" s="12"/>
      <c r="AW6283" s="47">
        <f>SUM(AW6245:AW6282)</f>
        <v>0</v>
      </c>
      <c r="AX6283" s="12"/>
      <c r="AY6283" s="12"/>
      <c r="AZ6283" s="12"/>
      <c r="BA6283" s="12"/>
      <c r="BB6283" s="47">
        <f>SUM(BB6245:BB6282)</f>
        <v>13.03</v>
      </c>
      <c r="BC6283" s="12"/>
      <c r="BD6283" s="12"/>
      <c r="BE6283" s="12"/>
      <c r="BF6283" s="12"/>
      <c r="BG6283" s="47">
        <f>SUM(BG6245:BG6282)</f>
        <v>0</v>
      </c>
      <c r="BH6283" s="12"/>
      <c r="BI6283" s="12"/>
      <c r="BJ6283" s="12"/>
      <c r="BK6283" s="12"/>
      <c r="BL6283" s="47">
        <f>SUM(BL6245:BL6282)</f>
        <v>0</v>
      </c>
      <c r="BM6283" s="12"/>
      <c r="BN6283" s="12"/>
      <c r="BO6283" s="12"/>
      <c r="BP6283" s="12"/>
      <c r="BQ6283" s="47">
        <f>SUM(BQ6245:BQ6282)</f>
        <v>0</v>
      </c>
      <c r="BR6283" s="12"/>
      <c r="BS6283" s="12"/>
      <c r="BT6283" s="12"/>
      <c r="BU6283" s="12"/>
      <c r="BV6283" s="47">
        <f>SUM(BV6245:BV6282)</f>
        <v>0</v>
      </c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18" t="s">
        <v>5</v>
      </c>
      <c r="H6284" s="3">
        <v>2024</v>
      </c>
      <c r="I6284" s="20" t="s">
        <v>287</v>
      </c>
      <c r="J6284" s="2" t="s">
        <v>267</v>
      </c>
      <c r="K6284" s="2" t="s">
        <v>318</v>
      </c>
      <c r="L6284" s="163">
        <f t="shared" si="211"/>
        <v>0</v>
      </c>
      <c r="M6284" s="163">
        <f t="shared" si="212"/>
        <v>0</v>
      </c>
      <c r="N6284" s="181"/>
      <c r="O6284" s="33"/>
      <c r="P6284" s="33"/>
      <c r="Q6284" s="33"/>
      <c r="R6284" s="33"/>
      <c r="S6284" s="42"/>
      <c r="T6284" s="2"/>
      <c r="U6284" s="2"/>
      <c r="V6284" s="2"/>
      <c r="W6284" s="2"/>
      <c r="X6284" s="55"/>
      <c r="Y6284" s="62"/>
      <c r="Z6284" s="62"/>
      <c r="AA6284" s="62"/>
      <c r="AB6284" s="62"/>
      <c r="AC6284" s="68"/>
      <c r="AD6284" s="2"/>
      <c r="AE6284" s="2"/>
      <c r="AF6284" s="2"/>
      <c r="AG6284" s="2"/>
      <c r="AH6284" s="55"/>
      <c r="AI6284" s="72"/>
      <c r="AJ6284" s="72"/>
      <c r="AK6284" s="72"/>
      <c r="AL6284" s="72"/>
      <c r="AM6284" s="80"/>
      <c r="AN6284" s="2"/>
      <c r="AO6284" s="2"/>
      <c r="AP6284" s="2"/>
      <c r="AQ6284" s="2"/>
      <c r="AR6284" s="55"/>
      <c r="AS6284" s="85"/>
      <c r="AT6284" s="85"/>
      <c r="AU6284" s="85"/>
      <c r="AV6284" s="85"/>
      <c r="AW6284" s="100"/>
      <c r="AX6284" s="2"/>
      <c r="AY6284" s="2"/>
      <c r="AZ6284" s="2"/>
      <c r="BA6284" s="2"/>
      <c r="BB6284" s="55"/>
      <c r="BC6284" s="105"/>
      <c r="BD6284" s="105"/>
      <c r="BE6284" s="105"/>
      <c r="BF6284" s="105"/>
      <c r="BG6284" s="109"/>
      <c r="BH6284" s="2"/>
      <c r="BI6284" s="2"/>
      <c r="BJ6284" s="2"/>
      <c r="BK6284" s="2"/>
      <c r="BL6284" s="55"/>
      <c r="BM6284" s="48"/>
      <c r="BN6284" s="48"/>
      <c r="BO6284" s="48"/>
      <c r="BP6284" s="48"/>
      <c r="BQ6284" s="117"/>
      <c r="BR6284" s="2"/>
      <c r="BS6284" s="2"/>
      <c r="BT6284" s="2"/>
      <c r="BU6284" s="2"/>
      <c r="BV6284" s="55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18" t="s">
        <v>5</v>
      </c>
      <c r="H6285" s="3">
        <v>2024</v>
      </c>
      <c r="I6285" s="20" t="s">
        <v>287</v>
      </c>
      <c r="J6285" s="2" t="s">
        <v>291</v>
      </c>
      <c r="K6285" s="2" t="s">
        <v>319</v>
      </c>
      <c r="L6285" s="163">
        <f t="shared" si="211"/>
        <v>0</v>
      </c>
      <c r="M6285" s="163">
        <f t="shared" si="212"/>
        <v>0</v>
      </c>
      <c r="N6285" s="181"/>
      <c r="O6285" s="33"/>
      <c r="P6285" s="33"/>
      <c r="Q6285" s="33"/>
      <c r="R6285" s="33"/>
      <c r="S6285" s="42"/>
      <c r="T6285" s="2"/>
      <c r="U6285" s="2"/>
      <c r="V6285" s="2"/>
      <c r="W6285" s="2"/>
      <c r="X6285" s="55"/>
      <c r="Y6285" s="62"/>
      <c r="Z6285" s="62"/>
      <c r="AA6285" s="62"/>
      <c r="AB6285" s="62"/>
      <c r="AC6285" s="68"/>
      <c r="AD6285" s="2"/>
      <c r="AE6285" s="2"/>
      <c r="AF6285" s="2"/>
      <c r="AG6285" s="2"/>
      <c r="AH6285" s="55"/>
      <c r="AI6285" s="72"/>
      <c r="AJ6285" s="72"/>
      <c r="AK6285" s="72"/>
      <c r="AL6285" s="72"/>
      <c r="AM6285" s="80"/>
      <c r="AN6285" s="2"/>
      <c r="AO6285" s="2"/>
      <c r="AP6285" s="2"/>
      <c r="AQ6285" s="2"/>
      <c r="AR6285" s="55"/>
      <c r="AS6285" s="85"/>
      <c r="AT6285" s="85"/>
      <c r="AU6285" s="85"/>
      <c r="AV6285" s="85"/>
      <c r="AW6285" s="100"/>
      <c r="AX6285" s="2"/>
      <c r="AY6285" s="2"/>
      <c r="AZ6285" s="2"/>
      <c r="BA6285" s="2"/>
      <c r="BB6285" s="55"/>
      <c r="BC6285" s="105"/>
      <c r="BD6285" s="105"/>
      <c r="BE6285" s="105"/>
      <c r="BF6285" s="105"/>
      <c r="BG6285" s="109"/>
      <c r="BH6285" s="2"/>
      <c r="BI6285" s="2"/>
      <c r="BJ6285" s="2"/>
      <c r="BK6285" s="2"/>
      <c r="BL6285" s="55"/>
      <c r="BM6285" s="48"/>
      <c r="BN6285" s="48"/>
      <c r="BO6285" s="48"/>
      <c r="BP6285" s="48"/>
      <c r="BQ6285" s="117"/>
      <c r="BR6285" s="2"/>
      <c r="BS6285" s="2"/>
      <c r="BT6285" s="2"/>
      <c r="BU6285" s="2"/>
      <c r="BV6285" s="55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18" t="s">
        <v>5</v>
      </c>
      <c r="H6286" s="3">
        <v>2024</v>
      </c>
      <c r="I6286" s="20" t="s">
        <v>286</v>
      </c>
      <c r="J6286" s="2" t="s">
        <v>336</v>
      </c>
      <c r="K6286" s="2" t="s">
        <v>319</v>
      </c>
      <c r="L6286" s="163">
        <f t="shared" si="211"/>
        <v>0</v>
      </c>
      <c r="M6286" s="163">
        <f t="shared" si="212"/>
        <v>0</v>
      </c>
      <c r="N6286" s="181"/>
      <c r="O6286" s="33"/>
      <c r="P6286" s="33"/>
      <c r="Q6286" s="33"/>
      <c r="R6286" s="33"/>
      <c r="S6286" s="42"/>
      <c r="T6286" s="2"/>
      <c r="U6286" s="2"/>
      <c r="V6286" s="2"/>
      <c r="W6286" s="2"/>
      <c r="X6286" s="55"/>
      <c r="Y6286" s="62"/>
      <c r="Z6286" s="62"/>
      <c r="AA6286" s="62"/>
      <c r="AB6286" s="62"/>
      <c r="AC6286" s="68"/>
      <c r="AD6286" s="2"/>
      <c r="AE6286" s="2"/>
      <c r="AF6286" s="2"/>
      <c r="AG6286" s="2"/>
      <c r="AH6286" s="55"/>
      <c r="AI6286" s="72"/>
      <c r="AJ6286" s="72"/>
      <c r="AK6286" s="72"/>
      <c r="AL6286" s="72"/>
      <c r="AM6286" s="80"/>
      <c r="AN6286" s="2"/>
      <c r="AO6286" s="2"/>
      <c r="AP6286" s="2"/>
      <c r="AQ6286" s="2"/>
      <c r="AR6286" s="55"/>
      <c r="AS6286" s="85"/>
      <c r="AT6286" s="85"/>
      <c r="AU6286" s="85"/>
      <c r="AV6286" s="85"/>
      <c r="AW6286" s="100"/>
      <c r="AX6286" s="2"/>
      <c r="AY6286" s="2"/>
      <c r="AZ6286" s="2"/>
      <c r="BA6286" s="2"/>
      <c r="BB6286" s="55"/>
      <c r="BC6286" s="105"/>
      <c r="BD6286" s="105"/>
      <c r="BE6286" s="105"/>
      <c r="BF6286" s="105"/>
      <c r="BG6286" s="109"/>
      <c r="BH6286" s="2"/>
      <c r="BI6286" s="2"/>
      <c r="BJ6286" s="2"/>
      <c r="BK6286" s="2"/>
      <c r="BL6286" s="55"/>
      <c r="BM6286" s="48"/>
      <c r="BN6286" s="48"/>
      <c r="BO6286" s="48"/>
      <c r="BP6286" s="48"/>
      <c r="BQ6286" s="117"/>
      <c r="BR6286" s="2"/>
      <c r="BS6286" s="2"/>
      <c r="BT6286" s="2"/>
      <c r="BU6286" s="2"/>
      <c r="BV6286" s="55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18" t="s">
        <v>5</v>
      </c>
      <c r="H6287" s="3">
        <v>2024</v>
      </c>
      <c r="I6287" s="20" t="s">
        <v>286</v>
      </c>
      <c r="J6287" s="8" t="s">
        <v>337</v>
      </c>
      <c r="K6287" s="8" t="s">
        <v>318</v>
      </c>
      <c r="L6287" s="163">
        <f t="shared" si="211"/>
        <v>0</v>
      </c>
      <c r="M6287" s="163">
        <f t="shared" si="212"/>
        <v>0</v>
      </c>
      <c r="N6287" s="181"/>
      <c r="O6287" s="53"/>
      <c r="P6287" s="53"/>
      <c r="Q6287" s="53"/>
      <c r="R6287" s="53"/>
      <c r="S6287" s="54"/>
      <c r="T6287" s="8"/>
      <c r="U6287" s="8"/>
      <c r="V6287" s="8"/>
      <c r="W6287" s="8"/>
      <c r="X6287" s="122"/>
      <c r="Y6287" s="135"/>
      <c r="Z6287" s="135"/>
      <c r="AA6287" s="135"/>
      <c r="AB6287" s="135"/>
      <c r="AC6287" s="136"/>
      <c r="AD6287" s="8"/>
      <c r="AE6287" s="8"/>
      <c r="AF6287" s="8"/>
      <c r="AG6287" s="8"/>
      <c r="AH6287" s="122"/>
      <c r="AI6287" s="137"/>
      <c r="AJ6287" s="137"/>
      <c r="AK6287" s="137"/>
      <c r="AL6287" s="137"/>
      <c r="AM6287" s="138"/>
      <c r="AN6287" s="8"/>
      <c r="AO6287" s="8"/>
      <c r="AP6287" s="8"/>
      <c r="AQ6287" s="8"/>
      <c r="AR6287" s="122"/>
      <c r="AS6287" s="139"/>
      <c r="AT6287" s="139"/>
      <c r="AU6287" s="139"/>
      <c r="AV6287" s="139"/>
      <c r="AW6287" s="140"/>
      <c r="AX6287" s="8"/>
      <c r="AY6287" s="8"/>
      <c r="AZ6287" s="8"/>
      <c r="BA6287" s="8"/>
      <c r="BB6287" s="122"/>
      <c r="BC6287" s="141"/>
      <c r="BD6287" s="141"/>
      <c r="BE6287" s="141"/>
      <c r="BF6287" s="141"/>
      <c r="BG6287" s="142"/>
      <c r="BH6287" s="8"/>
      <c r="BI6287" s="8"/>
      <c r="BJ6287" s="8"/>
      <c r="BK6287" s="8"/>
      <c r="BL6287" s="122"/>
      <c r="BM6287" s="143"/>
      <c r="BN6287" s="143"/>
      <c r="BO6287" s="143"/>
      <c r="BP6287" s="143"/>
      <c r="BQ6287" s="144"/>
      <c r="BR6287" s="8"/>
      <c r="BS6287" s="8"/>
      <c r="BT6287" s="8"/>
      <c r="BU6287" s="8"/>
      <c r="BV6287" s="122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18" t="s">
        <v>5</v>
      </c>
      <c r="H6288" s="3">
        <v>2024</v>
      </c>
      <c r="I6288" s="20" t="s">
        <v>286</v>
      </c>
      <c r="J6288" s="8" t="s">
        <v>338</v>
      </c>
      <c r="K6288" s="8" t="s">
        <v>339</v>
      </c>
      <c r="L6288" s="163">
        <f t="shared" si="211"/>
        <v>0</v>
      </c>
      <c r="M6288" s="163">
        <f t="shared" si="212"/>
        <v>0</v>
      </c>
      <c r="N6288" s="181"/>
      <c r="O6288" s="53"/>
      <c r="P6288" s="53"/>
      <c r="Q6288" s="53"/>
      <c r="R6288" s="53"/>
      <c r="S6288" s="54"/>
      <c r="T6288" s="8"/>
      <c r="U6288" s="8"/>
      <c r="V6288" s="8"/>
      <c r="W6288" s="8"/>
      <c r="X6288" s="122"/>
      <c r="Y6288" s="135"/>
      <c r="Z6288" s="135"/>
      <c r="AA6288" s="135"/>
      <c r="AB6288" s="135"/>
      <c r="AC6288" s="136"/>
      <c r="AD6288" s="8"/>
      <c r="AE6288" s="8"/>
      <c r="AF6288" s="8"/>
      <c r="AG6288" s="8"/>
      <c r="AH6288" s="122"/>
      <c r="AI6288" s="137"/>
      <c r="AJ6288" s="137"/>
      <c r="AK6288" s="137"/>
      <c r="AL6288" s="137"/>
      <c r="AM6288" s="138"/>
      <c r="AN6288" s="8"/>
      <c r="AO6288" s="8"/>
      <c r="AP6288" s="8"/>
      <c r="AQ6288" s="8"/>
      <c r="AR6288" s="122"/>
      <c r="AS6288" s="139"/>
      <c r="AT6288" s="139"/>
      <c r="AU6288" s="139"/>
      <c r="AV6288" s="139"/>
      <c r="AW6288" s="140"/>
      <c r="AX6288" s="8"/>
      <c r="AY6288" s="8"/>
      <c r="AZ6288" s="8"/>
      <c r="BA6288" s="8"/>
      <c r="BB6288" s="122"/>
      <c r="BC6288" s="141"/>
      <c r="BD6288" s="141"/>
      <c r="BE6288" s="141"/>
      <c r="BF6288" s="141"/>
      <c r="BG6288" s="142"/>
      <c r="BH6288" s="8"/>
      <c r="BI6288" s="8"/>
      <c r="BJ6288" s="8"/>
      <c r="BK6288" s="8"/>
      <c r="BL6288" s="122"/>
      <c r="BM6288" s="143"/>
      <c r="BN6288" s="143"/>
      <c r="BO6288" s="143"/>
      <c r="BP6288" s="143"/>
      <c r="BQ6288" s="144"/>
      <c r="BR6288" s="8"/>
      <c r="BS6288" s="8"/>
      <c r="BT6288" s="8"/>
      <c r="BU6288" s="8"/>
      <c r="BV6288" s="122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18" t="s">
        <v>5</v>
      </c>
      <c r="H6289" s="3">
        <v>2024</v>
      </c>
      <c r="I6289" s="20" t="s">
        <v>286</v>
      </c>
      <c r="J6289" s="8" t="s">
        <v>340</v>
      </c>
      <c r="K6289" s="8" t="s">
        <v>318</v>
      </c>
      <c r="L6289" s="163">
        <f t="shared" si="211"/>
        <v>0</v>
      </c>
      <c r="M6289" s="163">
        <f t="shared" si="212"/>
        <v>0</v>
      </c>
      <c r="N6289" s="181"/>
      <c r="O6289" s="53"/>
      <c r="P6289" s="53"/>
      <c r="Q6289" s="53"/>
      <c r="R6289" s="53"/>
      <c r="S6289" s="54"/>
      <c r="T6289" s="8"/>
      <c r="U6289" s="8"/>
      <c r="V6289" s="8"/>
      <c r="W6289" s="8"/>
      <c r="X6289" s="122"/>
      <c r="Y6289" s="135"/>
      <c r="Z6289" s="135"/>
      <c r="AA6289" s="135"/>
      <c r="AB6289" s="135"/>
      <c r="AC6289" s="136"/>
      <c r="AD6289" s="8"/>
      <c r="AE6289" s="8"/>
      <c r="AF6289" s="8"/>
      <c r="AG6289" s="8"/>
      <c r="AH6289" s="122"/>
      <c r="AI6289" s="137"/>
      <c r="AJ6289" s="137"/>
      <c r="AK6289" s="137"/>
      <c r="AL6289" s="137"/>
      <c r="AM6289" s="138"/>
      <c r="AN6289" s="8"/>
      <c r="AO6289" s="8"/>
      <c r="AP6289" s="8"/>
      <c r="AQ6289" s="8"/>
      <c r="AR6289" s="122"/>
      <c r="AS6289" s="139"/>
      <c r="AT6289" s="139"/>
      <c r="AU6289" s="139"/>
      <c r="AV6289" s="139"/>
      <c r="AW6289" s="140"/>
      <c r="AX6289" s="8"/>
      <c r="AY6289" s="8"/>
      <c r="AZ6289" s="8"/>
      <c r="BA6289" s="8"/>
      <c r="BB6289" s="122"/>
      <c r="BC6289" s="141"/>
      <c r="BD6289" s="141"/>
      <c r="BE6289" s="141"/>
      <c r="BF6289" s="141"/>
      <c r="BG6289" s="142"/>
      <c r="BH6289" s="8"/>
      <c r="BI6289" s="8"/>
      <c r="BJ6289" s="8"/>
      <c r="BK6289" s="8"/>
      <c r="BL6289" s="122"/>
      <c r="BM6289" s="143"/>
      <c r="BN6289" s="143"/>
      <c r="BO6289" s="143"/>
      <c r="BP6289" s="143"/>
      <c r="BQ6289" s="144"/>
      <c r="BR6289" s="8"/>
      <c r="BS6289" s="8"/>
      <c r="BT6289" s="8"/>
      <c r="BU6289" s="8"/>
      <c r="BV6289" s="122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18" t="s">
        <v>5</v>
      </c>
      <c r="H6290" s="3">
        <v>2024</v>
      </c>
      <c r="I6290" s="20" t="s">
        <v>286</v>
      </c>
      <c r="J6290" s="8" t="s">
        <v>341</v>
      </c>
      <c r="K6290" s="8" t="s">
        <v>320</v>
      </c>
      <c r="L6290" s="163">
        <f t="shared" si="211"/>
        <v>0</v>
      </c>
      <c r="M6290" s="163">
        <f t="shared" si="212"/>
        <v>0</v>
      </c>
      <c r="N6290" s="181"/>
      <c r="O6290" s="53"/>
      <c r="P6290" s="53"/>
      <c r="Q6290" s="53"/>
      <c r="R6290" s="53"/>
      <c r="S6290" s="54"/>
      <c r="T6290" s="8"/>
      <c r="U6290" s="8"/>
      <c r="V6290" s="8"/>
      <c r="W6290" s="8"/>
      <c r="X6290" s="122"/>
      <c r="Y6290" s="135"/>
      <c r="Z6290" s="135"/>
      <c r="AA6290" s="135"/>
      <c r="AB6290" s="135"/>
      <c r="AC6290" s="136"/>
      <c r="AD6290" s="8"/>
      <c r="AE6290" s="8"/>
      <c r="AF6290" s="8"/>
      <c r="AG6290" s="8"/>
      <c r="AH6290" s="122"/>
      <c r="AI6290" s="137"/>
      <c r="AJ6290" s="137"/>
      <c r="AK6290" s="137"/>
      <c r="AL6290" s="137"/>
      <c r="AM6290" s="138"/>
      <c r="AN6290" s="8"/>
      <c r="AO6290" s="8"/>
      <c r="AP6290" s="8"/>
      <c r="AQ6290" s="8"/>
      <c r="AR6290" s="122"/>
      <c r="AS6290" s="139"/>
      <c r="AT6290" s="139"/>
      <c r="AU6290" s="139"/>
      <c r="AV6290" s="139"/>
      <c r="AW6290" s="140"/>
      <c r="AX6290" s="8"/>
      <c r="AY6290" s="8"/>
      <c r="AZ6290" s="8"/>
      <c r="BA6290" s="8"/>
      <c r="BB6290" s="122"/>
      <c r="BC6290" s="141"/>
      <c r="BD6290" s="141"/>
      <c r="BE6290" s="141"/>
      <c r="BF6290" s="141"/>
      <c r="BG6290" s="142"/>
      <c r="BH6290" s="8"/>
      <c r="BI6290" s="8"/>
      <c r="BJ6290" s="8"/>
      <c r="BK6290" s="8"/>
      <c r="BL6290" s="122"/>
      <c r="BM6290" s="143"/>
      <c r="BN6290" s="143"/>
      <c r="BO6290" s="143"/>
      <c r="BP6290" s="143"/>
      <c r="BQ6290" s="144"/>
      <c r="BR6290" s="8"/>
      <c r="BS6290" s="8"/>
      <c r="BT6290" s="8"/>
      <c r="BU6290" s="8"/>
      <c r="BV6290" s="122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18" t="s">
        <v>5</v>
      </c>
      <c r="H6291" s="3">
        <v>2024</v>
      </c>
      <c r="I6291" s="20" t="s">
        <v>286</v>
      </c>
      <c r="J6291" s="8" t="s">
        <v>342</v>
      </c>
      <c r="K6291" s="8" t="s">
        <v>320</v>
      </c>
      <c r="L6291" s="163">
        <f t="shared" si="211"/>
        <v>0</v>
      </c>
      <c r="M6291" s="163">
        <f t="shared" si="212"/>
        <v>0</v>
      </c>
      <c r="N6291" s="181"/>
      <c r="O6291" s="53"/>
      <c r="P6291" s="53"/>
      <c r="Q6291" s="53"/>
      <c r="R6291" s="53"/>
      <c r="S6291" s="54"/>
      <c r="T6291" s="8"/>
      <c r="U6291" s="8"/>
      <c r="V6291" s="8"/>
      <c r="W6291" s="8"/>
      <c r="X6291" s="122"/>
      <c r="Y6291" s="135"/>
      <c r="Z6291" s="135"/>
      <c r="AA6291" s="135"/>
      <c r="AB6291" s="135"/>
      <c r="AC6291" s="136"/>
      <c r="AD6291" s="8"/>
      <c r="AE6291" s="8"/>
      <c r="AF6291" s="8"/>
      <c r="AG6291" s="8"/>
      <c r="AH6291" s="122"/>
      <c r="AI6291" s="137"/>
      <c r="AJ6291" s="137"/>
      <c r="AK6291" s="137"/>
      <c r="AL6291" s="137"/>
      <c r="AM6291" s="138"/>
      <c r="AN6291" s="8"/>
      <c r="AO6291" s="8"/>
      <c r="AP6291" s="8"/>
      <c r="AQ6291" s="8"/>
      <c r="AR6291" s="122"/>
      <c r="AS6291" s="139"/>
      <c r="AT6291" s="139"/>
      <c r="AU6291" s="139"/>
      <c r="AV6291" s="139"/>
      <c r="AW6291" s="140"/>
      <c r="AX6291" s="8"/>
      <c r="AY6291" s="8"/>
      <c r="AZ6291" s="8"/>
      <c r="BA6291" s="8"/>
      <c r="BB6291" s="122"/>
      <c r="BC6291" s="141"/>
      <c r="BD6291" s="141"/>
      <c r="BE6291" s="141"/>
      <c r="BF6291" s="141"/>
      <c r="BG6291" s="142"/>
      <c r="BH6291" s="8"/>
      <c r="BI6291" s="8"/>
      <c r="BJ6291" s="8"/>
      <c r="BK6291" s="8"/>
      <c r="BL6291" s="122"/>
      <c r="BM6291" s="143"/>
      <c r="BN6291" s="143"/>
      <c r="BO6291" s="143"/>
      <c r="BP6291" s="143"/>
      <c r="BQ6291" s="144"/>
      <c r="BR6291" s="8"/>
      <c r="BS6291" s="8"/>
      <c r="BT6291" s="8"/>
      <c r="BU6291" s="8"/>
      <c r="BV6291" s="122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18" t="s">
        <v>5</v>
      </c>
      <c r="H6292" s="3">
        <v>2024</v>
      </c>
      <c r="I6292" s="20" t="s">
        <v>286</v>
      </c>
      <c r="J6292" s="8" t="s">
        <v>343</v>
      </c>
      <c r="K6292" s="8" t="s">
        <v>339</v>
      </c>
      <c r="L6292" s="163">
        <f t="shared" si="211"/>
        <v>0</v>
      </c>
      <c r="M6292" s="163">
        <f t="shared" si="212"/>
        <v>0</v>
      </c>
      <c r="N6292" s="181"/>
      <c r="O6292" s="53"/>
      <c r="P6292" s="53"/>
      <c r="Q6292" s="53"/>
      <c r="R6292" s="53"/>
      <c r="S6292" s="54"/>
      <c r="T6292" s="8"/>
      <c r="U6292" s="8"/>
      <c r="V6292" s="8"/>
      <c r="W6292" s="8"/>
      <c r="X6292" s="122"/>
      <c r="Y6292" s="135"/>
      <c r="Z6292" s="135"/>
      <c r="AA6292" s="135"/>
      <c r="AB6292" s="135"/>
      <c r="AC6292" s="136"/>
      <c r="AD6292" s="8"/>
      <c r="AE6292" s="8"/>
      <c r="AF6292" s="8"/>
      <c r="AG6292" s="8"/>
      <c r="AH6292" s="122"/>
      <c r="AI6292" s="137"/>
      <c r="AJ6292" s="137"/>
      <c r="AK6292" s="137"/>
      <c r="AL6292" s="137"/>
      <c r="AM6292" s="138"/>
      <c r="AN6292" s="8"/>
      <c r="AO6292" s="8"/>
      <c r="AP6292" s="8"/>
      <c r="AQ6292" s="8"/>
      <c r="AR6292" s="122"/>
      <c r="AS6292" s="139"/>
      <c r="AT6292" s="139"/>
      <c r="AU6292" s="139"/>
      <c r="AV6292" s="139"/>
      <c r="AW6292" s="140"/>
      <c r="AX6292" s="8"/>
      <c r="AY6292" s="8"/>
      <c r="AZ6292" s="8"/>
      <c r="BA6292" s="8"/>
      <c r="BB6292" s="122"/>
      <c r="BC6292" s="141"/>
      <c r="BD6292" s="141"/>
      <c r="BE6292" s="141"/>
      <c r="BF6292" s="141"/>
      <c r="BG6292" s="142"/>
      <c r="BH6292" s="8"/>
      <c r="BI6292" s="8"/>
      <c r="BJ6292" s="8"/>
      <c r="BK6292" s="8"/>
      <c r="BL6292" s="122"/>
      <c r="BM6292" s="143"/>
      <c r="BN6292" s="143"/>
      <c r="BO6292" s="143"/>
      <c r="BP6292" s="143"/>
      <c r="BQ6292" s="144"/>
      <c r="BR6292" s="8"/>
      <c r="BS6292" s="8"/>
      <c r="BT6292" s="8"/>
      <c r="BU6292" s="8"/>
      <c r="BV6292" s="122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18" t="s">
        <v>5</v>
      </c>
      <c r="H6293" s="3">
        <v>2024</v>
      </c>
      <c r="I6293" s="20" t="s">
        <v>288</v>
      </c>
      <c r="J6293" s="8" t="s">
        <v>344</v>
      </c>
      <c r="K6293" s="8" t="s">
        <v>318</v>
      </c>
      <c r="L6293" s="163">
        <f t="shared" si="211"/>
        <v>0</v>
      </c>
      <c r="M6293" s="163">
        <f t="shared" si="212"/>
        <v>0</v>
      </c>
      <c r="N6293" s="181"/>
      <c r="O6293" s="53"/>
      <c r="P6293" s="53"/>
      <c r="Q6293" s="53"/>
      <c r="R6293" s="53"/>
      <c r="S6293" s="54"/>
      <c r="T6293" s="8"/>
      <c r="U6293" s="8"/>
      <c r="V6293" s="8"/>
      <c r="W6293" s="8"/>
      <c r="X6293" s="122"/>
      <c r="Y6293" s="135"/>
      <c r="Z6293" s="135"/>
      <c r="AA6293" s="135"/>
      <c r="AB6293" s="135"/>
      <c r="AC6293" s="136"/>
      <c r="AD6293" s="8"/>
      <c r="AE6293" s="8"/>
      <c r="AF6293" s="8"/>
      <c r="AG6293" s="8"/>
      <c r="AH6293" s="122"/>
      <c r="AI6293" s="137"/>
      <c r="AJ6293" s="137"/>
      <c r="AK6293" s="137"/>
      <c r="AL6293" s="137"/>
      <c r="AM6293" s="138"/>
      <c r="AN6293" s="8"/>
      <c r="AO6293" s="8"/>
      <c r="AP6293" s="8"/>
      <c r="AQ6293" s="8"/>
      <c r="AR6293" s="122"/>
      <c r="AS6293" s="139"/>
      <c r="AT6293" s="139"/>
      <c r="AU6293" s="139"/>
      <c r="AV6293" s="139"/>
      <c r="AW6293" s="140"/>
      <c r="AX6293" s="8"/>
      <c r="AY6293" s="8"/>
      <c r="AZ6293" s="8"/>
      <c r="BA6293" s="8"/>
      <c r="BB6293" s="122"/>
      <c r="BC6293" s="141"/>
      <c r="BD6293" s="141"/>
      <c r="BE6293" s="141"/>
      <c r="BF6293" s="141"/>
      <c r="BG6293" s="142"/>
      <c r="BH6293" s="8"/>
      <c r="BI6293" s="8"/>
      <c r="BJ6293" s="8"/>
      <c r="BK6293" s="8"/>
      <c r="BL6293" s="122"/>
      <c r="BM6293" s="143"/>
      <c r="BN6293" s="143"/>
      <c r="BO6293" s="143"/>
      <c r="BP6293" s="143"/>
      <c r="BQ6293" s="144"/>
      <c r="BR6293" s="8"/>
      <c r="BS6293" s="8"/>
      <c r="BT6293" s="8"/>
      <c r="BU6293" s="8"/>
      <c r="BV6293" s="122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18" t="s">
        <v>5</v>
      </c>
      <c r="H6294" s="3">
        <v>2024</v>
      </c>
      <c r="I6294" s="20" t="s">
        <v>288</v>
      </c>
      <c r="J6294" s="2" t="s">
        <v>351</v>
      </c>
      <c r="K6294" s="2" t="s">
        <v>318</v>
      </c>
      <c r="L6294" s="163">
        <f t="shared" si="211"/>
        <v>0</v>
      </c>
      <c r="M6294" s="163">
        <f t="shared" si="212"/>
        <v>0</v>
      </c>
      <c r="N6294" s="181"/>
      <c r="O6294" s="53"/>
      <c r="P6294" s="53"/>
      <c r="Q6294" s="53"/>
      <c r="R6294" s="53"/>
      <c r="S6294" s="54"/>
      <c r="T6294" s="8"/>
      <c r="U6294" s="8"/>
      <c r="V6294" s="8"/>
      <c r="W6294" s="8"/>
      <c r="X6294" s="122"/>
      <c r="Y6294" s="135"/>
      <c r="Z6294" s="135"/>
      <c r="AA6294" s="135"/>
      <c r="AB6294" s="135"/>
      <c r="AC6294" s="136"/>
      <c r="AD6294" s="8"/>
      <c r="AE6294" s="8"/>
      <c r="AF6294" s="8"/>
      <c r="AG6294" s="8"/>
      <c r="AH6294" s="122"/>
      <c r="AI6294" s="137"/>
      <c r="AJ6294" s="137"/>
      <c r="AK6294" s="137"/>
      <c r="AL6294" s="137"/>
      <c r="AM6294" s="138"/>
      <c r="AN6294" s="8"/>
      <c r="AO6294" s="8"/>
      <c r="AP6294" s="8"/>
      <c r="AQ6294" s="8"/>
      <c r="AR6294" s="122"/>
      <c r="AS6294" s="139"/>
      <c r="AT6294" s="139"/>
      <c r="AU6294" s="139"/>
      <c r="AV6294" s="139"/>
      <c r="AW6294" s="140"/>
      <c r="AX6294" s="8"/>
      <c r="AY6294" s="8"/>
      <c r="AZ6294" s="8"/>
      <c r="BA6294" s="8"/>
      <c r="BB6294" s="122"/>
      <c r="BC6294" s="141"/>
      <c r="BD6294" s="141"/>
      <c r="BE6294" s="141"/>
      <c r="BF6294" s="141"/>
      <c r="BG6294" s="142"/>
      <c r="BH6294" s="8"/>
      <c r="BI6294" s="8"/>
      <c r="BJ6294" s="8"/>
      <c r="BK6294" s="8"/>
      <c r="BL6294" s="122"/>
      <c r="BM6294" s="143"/>
      <c r="BN6294" s="143"/>
      <c r="BO6294" s="143"/>
      <c r="BP6294" s="143"/>
      <c r="BQ6294" s="144"/>
      <c r="BR6294" s="8"/>
      <c r="BS6294" s="8"/>
      <c r="BT6294" s="8"/>
      <c r="BU6294" s="8"/>
      <c r="BV6294" s="122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18" t="s">
        <v>5</v>
      </c>
      <c r="H6295" s="3">
        <v>2024</v>
      </c>
      <c r="I6295" s="20" t="s">
        <v>288</v>
      </c>
      <c r="J6295" s="2" t="s">
        <v>352</v>
      </c>
      <c r="K6295" s="2" t="s">
        <v>321</v>
      </c>
      <c r="L6295" s="163">
        <f t="shared" si="211"/>
        <v>0</v>
      </c>
      <c r="M6295" s="163">
        <f t="shared" si="212"/>
        <v>0</v>
      </c>
      <c r="N6295" s="181"/>
      <c r="O6295" s="33"/>
      <c r="P6295" s="33"/>
      <c r="Q6295" s="33"/>
      <c r="R6295" s="33"/>
      <c r="S6295" s="42"/>
      <c r="T6295" s="2"/>
      <c r="U6295" s="2"/>
      <c r="V6295" s="2"/>
      <c r="W6295" s="2"/>
      <c r="X6295" s="55"/>
      <c r="Y6295" s="62"/>
      <c r="Z6295" s="62"/>
      <c r="AA6295" s="62"/>
      <c r="AB6295" s="62"/>
      <c r="AC6295" s="68"/>
      <c r="AD6295" s="2"/>
      <c r="AE6295" s="2"/>
      <c r="AF6295" s="2"/>
      <c r="AG6295" s="2"/>
      <c r="AH6295" s="55"/>
      <c r="AI6295" s="72"/>
      <c r="AJ6295" s="72"/>
      <c r="AK6295" s="72"/>
      <c r="AL6295" s="72"/>
      <c r="AM6295" s="80"/>
      <c r="AN6295" s="2"/>
      <c r="AO6295" s="2"/>
      <c r="AP6295" s="2"/>
      <c r="AQ6295" s="2"/>
      <c r="AR6295" s="55"/>
      <c r="AS6295" s="85"/>
      <c r="AT6295" s="85"/>
      <c r="AU6295" s="85"/>
      <c r="AV6295" s="85"/>
      <c r="AW6295" s="100"/>
      <c r="AX6295" s="2"/>
      <c r="AY6295" s="2"/>
      <c r="AZ6295" s="2"/>
      <c r="BA6295" s="2"/>
      <c r="BB6295" s="55"/>
      <c r="BC6295" s="105"/>
      <c r="BD6295" s="105"/>
      <c r="BE6295" s="105"/>
      <c r="BF6295" s="105"/>
      <c r="BG6295" s="109"/>
      <c r="BH6295" s="2"/>
      <c r="BI6295" s="2"/>
      <c r="BJ6295" s="2"/>
      <c r="BK6295" s="2"/>
      <c r="BL6295" s="55"/>
      <c r="BM6295" s="48"/>
      <c r="BN6295" s="48"/>
      <c r="BO6295" s="48"/>
      <c r="BP6295" s="48"/>
      <c r="BQ6295" s="117"/>
      <c r="BR6295" s="2"/>
      <c r="BS6295" s="2"/>
      <c r="BT6295" s="2"/>
      <c r="BU6295" s="2"/>
      <c r="BV6295" s="55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18" t="s">
        <v>5</v>
      </c>
      <c r="H6296" s="3">
        <v>2024</v>
      </c>
      <c r="I6296" s="20" t="s">
        <v>288</v>
      </c>
      <c r="J6296" s="2" t="s">
        <v>345</v>
      </c>
      <c r="K6296" s="2" t="s">
        <v>318</v>
      </c>
      <c r="L6296" s="163">
        <f t="shared" si="211"/>
        <v>0</v>
      </c>
      <c r="M6296" s="163">
        <f t="shared" si="212"/>
        <v>0</v>
      </c>
      <c r="N6296" s="181"/>
      <c r="O6296" s="34"/>
      <c r="P6296" s="33"/>
      <c r="Q6296" s="33"/>
      <c r="R6296" s="33"/>
      <c r="S6296" s="42"/>
      <c r="T6296" s="3"/>
      <c r="U6296" s="2"/>
      <c r="V6296" s="2"/>
      <c r="W6296" s="2"/>
      <c r="X6296" s="55"/>
      <c r="Y6296" s="64"/>
      <c r="Z6296" s="62"/>
      <c r="AA6296" s="62"/>
      <c r="AB6296" s="62"/>
      <c r="AC6296" s="68"/>
      <c r="AD6296" s="3"/>
      <c r="AE6296" s="2"/>
      <c r="AF6296" s="2"/>
      <c r="AG6296" s="2"/>
      <c r="AH6296" s="55"/>
      <c r="AI6296" s="73"/>
      <c r="AJ6296" s="72"/>
      <c r="AK6296" s="72"/>
      <c r="AL6296" s="72"/>
      <c r="AM6296" s="80"/>
      <c r="AN6296" s="3"/>
      <c r="AO6296" s="2"/>
      <c r="AP6296" s="2"/>
      <c r="AQ6296" s="2"/>
      <c r="AR6296" s="55"/>
      <c r="AS6296" s="86"/>
      <c r="AT6296" s="85"/>
      <c r="AU6296" s="85"/>
      <c r="AV6296" s="85"/>
      <c r="AW6296" s="100"/>
      <c r="AX6296" s="3"/>
      <c r="AY6296" s="2"/>
      <c r="AZ6296" s="2"/>
      <c r="BA6296" s="2"/>
      <c r="BB6296" s="55"/>
      <c r="BC6296" s="106"/>
      <c r="BD6296" s="105"/>
      <c r="BE6296" s="105"/>
      <c r="BF6296" s="105"/>
      <c r="BG6296" s="109"/>
      <c r="BH6296" s="3"/>
      <c r="BI6296" s="2"/>
      <c r="BJ6296" s="2"/>
      <c r="BK6296" s="2"/>
      <c r="BL6296" s="55"/>
      <c r="BM6296" s="49"/>
      <c r="BN6296" s="48"/>
      <c r="BO6296" s="48"/>
      <c r="BP6296" s="48"/>
      <c r="BQ6296" s="117"/>
      <c r="BR6296" s="3"/>
      <c r="BS6296" s="2"/>
      <c r="BT6296" s="2"/>
      <c r="BU6296" s="2"/>
      <c r="BV6296" s="55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18" t="s">
        <v>5</v>
      </c>
      <c r="H6297" s="3">
        <v>2024</v>
      </c>
      <c r="I6297" s="20" t="s">
        <v>289</v>
      </c>
      <c r="J6297" s="2" t="s">
        <v>268</v>
      </c>
      <c r="K6297" s="2" t="s">
        <v>318</v>
      </c>
      <c r="L6297" s="163">
        <f t="shared" si="211"/>
        <v>0</v>
      </c>
      <c r="M6297" s="163">
        <f t="shared" si="212"/>
        <v>0</v>
      </c>
      <c r="N6297" s="181"/>
      <c r="O6297" s="33"/>
      <c r="P6297" s="33"/>
      <c r="Q6297" s="33"/>
      <c r="R6297" s="33"/>
      <c r="S6297" s="42"/>
      <c r="T6297" s="2"/>
      <c r="U6297" s="2"/>
      <c r="V6297" s="2"/>
      <c r="W6297" s="2"/>
      <c r="X6297" s="55"/>
      <c r="Y6297" s="62"/>
      <c r="Z6297" s="62"/>
      <c r="AA6297" s="62"/>
      <c r="AB6297" s="62"/>
      <c r="AC6297" s="68"/>
      <c r="AD6297" s="2"/>
      <c r="AE6297" s="2"/>
      <c r="AF6297" s="2"/>
      <c r="AG6297" s="2"/>
      <c r="AH6297" s="55"/>
      <c r="AI6297" s="72"/>
      <c r="AJ6297" s="72"/>
      <c r="AK6297" s="72"/>
      <c r="AL6297" s="72"/>
      <c r="AM6297" s="80"/>
      <c r="AN6297" s="2"/>
      <c r="AO6297" s="2"/>
      <c r="AP6297" s="2"/>
      <c r="AQ6297" s="2"/>
      <c r="AR6297" s="55"/>
      <c r="AS6297" s="85"/>
      <c r="AT6297" s="85"/>
      <c r="AU6297" s="85"/>
      <c r="AV6297" s="85"/>
      <c r="AW6297" s="100"/>
      <c r="AX6297" s="2"/>
      <c r="AY6297" s="2"/>
      <c r="AZ6297" s="2"/>
      <c r="BA6297" s="2"/>
      <c r="BB6297" s="55"/>
      <c r="BC6297" s="105"/>
      <c r="BD6297" s="105"/>
      <c r="BE6297" s="105"/>
      <c r="BF6297" s="105"/>
      <c r="BG6297" s="109"/>
      <c r="BH6297" s="2"/>
      <c r="BI6297" s="2"/>
      <c r="BJ6297" s="2"/>
      <c r="BK6297" s="2"/>
      <c r="BL6297" s="55"/>
      <c r="BM6297" s="48"/>
      <c r="BN6297" s="48"/>
      <c r="BO6297" s="48"/>
      <c r="BP6297" s="48"/>
      <c r="BQ6297" s="117"/>
      <c r="BR6297" s="2"/>
      <c r="BS6297" s="2"/>
      <c r="BT6297" s="2"/>
      <c r="BU6297" s="2"/>
      <c r="BV6297" s="55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18" t="s">
        <v>5</v>
      </c>
      <c r="H6298" s="3">
        <v>2024</v>
      </c>
      <c r="I6298" s="20" t="s">
        <v>289</v>
      </c>
      <c r="J6298" s="2" t="s">
        <v>292</v>
      </c>
      <c r="K6298" s="2" t="s">
        <v>318</v>
      </c>
      <c r="L6298" s="163">
        <f t="shared" si="211"/>
        <v>0</v>
      </c>
      <c r="M6298" s="163">
        <f t="shared" si="212"/>
        <v>0</v>
      </c>
      <c r="N6298" s="181"/>
      <c r="O6298" s="33"/>
      <c r="P6298" s="33"/>
      <c r="Q6298" s="33"/>
      <c r="R6298" s="33"/>
      <c r="S6298" s="42"/>
      <c r="T6298" s="2"/>
      <c r="U6298" s="2"/>
      <c r="V6298" s="2"/>
      <c r="W6298" s="2"/>
      <c r="X6298" s="55"/>
      <c r="Y6298" s="62"/>
      <c r="Z6298" s="62"/>
      <c r="AA6298" s="62"/>
      <c r="AB6298" s="62"/>
      <c r="AC6298" s="68"/>
      <c r="AD6298" s="2"/>
      <c r="AE6298" s="2"/>
      <c r="AF6298" s="2"/>
      <c r="AG6298" s="2"/>
      <c r="AH6298" s="55"/>
      <c r="AI6298" s="72"/>
      <c r="AJ6298" s="72"/>
      <c r="AK6298" s="72"/>
      <c r="AL6298" s="72"/>
      <c r="AM6298" s="80"/>
      <c r="AN6298" s="2"/>
      <c r="AO6298" s="2"/>
      <c r="AP6298" s="2"/>
      <c r="AQ6298" s="2"/>
      <c r="AR6298" s="55"/>
      <c r="AS6298" s="85"/>
      <c r="AT6298" s="85"/>
      <c r="AU6298" s="85"/>
      <c r="AV6298" s="85"/>
      <c r="AW6298" s="100"/>
      <c r="AX6298" s="2"/>
      <c r="AY6298" s="2"/>
      <c r="AZ6298" s="2"/>
      <c r="BA6298" s="2"/>
      <c r="BB6298" s="55"/>
      <c r="BC6298" s="105"/>
      <c r="BD6298" s="105"/>
      <c r="BE6298" s="105"/>
      <c r="BF6298" s="105"/>
      <c r="BG6298" s="109"/>
      <c r="BH6298" s="2"/>
      <c r="BI6298" s="2"/>
      <c r="BJ6298" s="2"/>
      <c r="BK6298" s="2"/>
      <c r="BL6298" s="55"/>
      <c r="BM6298" s="48"/>
      <c r="BN6298" s="48"/>
      <c r="BO6298" s="48"/>
      <c r="BP6298" s="48"/>
      <c r="BQ6298" s="117"/>
      <c r="BR6298" s="2"/>
      <c r="BS6298" s="2"/>
      <c r="BT6298" s="2"/>
      <c r="BU6298" s="2"/>
      <c r="BV6298" s="55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18" t="s">
        <v>5</v>
      </c>
      <c r="H6299" s="3">
        <v>2024</v>
      </c>
      <c r="I6299" s="20" t="s">
        <v>285</v>
      </c>
      <c r="J6299" s="2" t="s">
        <v>293</v>
      </c>
      <c r="K6299" s="2" t="s">
        <v>318</v>
      </c>
      <c r="L6299" s="163">
        <f t="shared" si="211"/>
        <v>0</v>
      </c>
      <c r="M6299" s="163">
        <f t="shared" si="212"/>
        <v>0</v>
      </c>
      <c r="N6299" s="181"/>
      <c r="O6299" s="33"/>
      <c r="P6299" s="33"/>
      <c r="Q6299" s="33"/>
      <c r="R6299" s="34"/>
      <c r="S6299" s="41"/>
      <c r="T6299" s="2"/>
      <c r="U6299" s="2"/>
      <c r="V6299" s="2"/>
      <c r="W6299" s="3"/>
      <c r="X6299" s="56"/>
      <c r="Y6299" s="62"/>
      <c r="Z6299" s="62"/>
      <c r="AA6299" s="62"/>
      <c r="AB6299" s="64"/>
      <c r="AC6299" s="69"/>
      <c r="AD6299" s="2"/>
      <c r="AE6299" s="2"/>
      <c r="AF6299" s="2"/>
      <c r="AG6299" s="3"/>
      <c r="AH6299" s="56"/>
      <c r="AI6299" s="72"/>
      <c r="AJ6299" s="72"/>
      <c r="AK6299" s="72"/>
      <c r="AL6299" s="73"/>
      <c r="AM6299" s="81"/>
      <c r="AN6299" s="2"/>
      <c r="AO6299" s="2"/>
      <c r="AP6299" s="2"/>
      <c r="AQ6299" s="3"/>
      <c r="AR6299" s="56"/>
      <c r="AS6299" s="85"/>
      <c r="AT6299" s="85"/>
      <c r="AU6299" s="85"/>
      <c r="AV6299" s="86"/>
      <c r="AW6299" s="101"/>
      <c r="AX6299" s="2"/>
      <c r="AY6299" s="2"/>
      <c r="AZ6299" s="2"/>
      <c r="BA6299" s="3"/>
      <c r="BB6299" s="56"/>
      <c r="BC6299" s="105"/>
      <c r="BD6299" s="105"/>
      <c r="BE6299" s="105"/>
      <c r="BF6299" s="106"/>
      <c r="BG6299" s="110"/>
      <c r="BH6299" s="2"/>
      <c r="BI6299" s="2"/>
      <c r="BJ6299" s="2"/>
      <c r="BK6299" s="3"/>
      <c r="BL6299" s="56"/>
      <c r="BM6299" s="48"/>
      <c r="BN6299" s="48"/>
      <c r="BO6299" s="48"/>
      <c r="BP6299" s="49"/>
      <c r="BQ6299" s="118"/>
      <c r="BR6299" s="2"/>
      <c r="BS6299" s="2"/>
      <c r="BT6299" s="2"/>
      <c r="BU6299" s="3"/>
      <c r="BV6299" s="56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18" t="s">
        <v>5</v>
      </c>
      <c r="H6300" s="3">
        <v>2024</v>
      </c>
      <c r="I6300" s="20" t="s">
        <v>287</v>
      </c>
      <c r="J6300" s="2" t="s">
        <v>269</v>
      </c>
      <c r="K6300" s="2" t="s">
        <v>320</v>
      </c>
      <c r="L6300" s="163">
        <f t="shared" si="211"/>
        <v>0</v>
      </c>
      <c r="M6300" s="163">
        <f t="shared" si="212"/>
        <v>0</v>
      </c>
      <c r="N6300" s="181"/>
      <c r="O6300" s="33"/>
      <c r="P6300" s="33"/>
      <c r="Q6300" s="33"/>
      <c r="R6300" s="33"/>
      <c r="S6300" s="42"/>
      <c r="T6300" s="2"/>
      <c r="U6300" s="2"/>
      <c r="V6300" s="2"/>
      <c r="W6300" s="2"/>
      <c r="X6300" s="55"/>
      <c r="Y6300" s="62"/>
      <c r="Z6300" s="62"/>
      <c r="AA6300" s="62"/>
      <c r="AB6300" s="64"/>
      <c r="AC6300" s="68"/>
      <c r="AD6300" s="2"/>
      <c r="AE6300" s="2"/>
      <c r="AF6300" s="2"/>
      <c r="AG6300" s="2"/>
      <c r="AH6300" s="55"/>
      <c r="AI6300" s="72"/>
      <c r="AJ6300" s="72"/>
      <c r="AK6300" s="72"/>
      <c r="AL6300" s="72"/>
      <c r="AM6300" s="80"/>
      <c r="AN6300" s="2"/>
      <c r="AO6300" s="2"/>
      <c r="AP6300" s="2"/>
      <c r="AQ6300" s="2"/>
      <c r="AR6300" s="55"/>
      <c r="AS6300" s="85"/>
      <c r="AT6300" s="85"/>
      <c r="AU6300" s="85"/>
      <c r="AV6300" s="85"/>
      <c r="AW6300" s="100"/>
      <c r="AX6300" s="2"/>
      <c r="AY6300" s="2"/>
      <c r="AZ6300" s="2"/>
      <c r="BA6300" s="2"/>
      <c r="BB6300" s="55"/>
      <c r="BC6300" s="105"/>
      <c r="BD6300" s="105"/>
      <c r="BE6300" s="105"/>
      <c r="BF6300" s="105"/>
      <c r="BG6300" s="109"/>
      <c r="BH6300" s="2"/>
      <c r="BI6300" s="2"/>
      <c r="BJ6300" s="2"/>
      <c r="BK6300" s="2"/>
      <c r="BL6300" s="55"/>
      <c r="BM6300" s="48"/>
      <c r="BN6300" s="48"/>
      <c r="BO6300" s="48"/>
      <c r="BP6300" s="48"/>
      <c r="BQ6300" s="117"/>
      <c r="BR6300" s="2"/>
      <c r="BS6300" s="2"/>
      <c r="BT6300" s="2"/>
      <c r="BU6300" s="2"/>
      <c r="BV6300" s="55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18" t="s">
        <v>5</v>
      </c>
      <c r="H6301" s="3">
        <v>2024</v>
      </c>
      <c r="I6301" s="20" t="s">
        <v>287</v>
      </c>
      <c r="J6301" s="2" t="s">
        <v>270</v>
      </c>
      <c r="K6301" s="2" t="s">
        <v>320</v>
      </c>
      <c r="L6301" s="163">
        <f t="shared" si="211"/>
        <v>0</v>
      </c>
      <c r="M6301" s="163">
        <f t="shared" si="212"/>
        <v>0</v>
      </c>
      <c r="N6301" s="181"/>
      <c r="O6301" s="33"/>
      <c r="P6301" s="33"/>
      <c r="Q6301" s="33"/>
      <c r="R6301" s="33"/>
      <c r="S6301" s="42"/>
      <c r="T6301" s="2"/>
      <c r="U6301" s="2"/>
      <c r="V6301" s="2"/>
      <c r="W6301" s="2"/>
      <c r="X6301" s="55"/>
      <c r="Y6301" s="62"/>
      <c r="Z6301" s="62"/>
      <c r="AA6301" s="62"/>
      <c r="AB6301" s="62"/>
      <c r="AC6301" s="68"/>
      <c r="AD6301" s="2"/>
      <c r="AE6301" s="2"/>
      <c r="AF6301" s="2"/>
      <c r="AG6301" s="2"/>
      <c r="AH6301" s="55"/>
      <c r="AI6301" s="72"/>
      <c r="AJ6301" s="72"/>
      <c r="AK6301" s="72"/>
      <c r="AL6301" s="72"/>
      <c r="AM6301" s="80"/>
      <c r="AN6301" s="2"/>
      <c r="AO6301" s="2"/>
      <c r="AP6301" s="2"/>
      <c r="AQ6301" s="2"/>
      <c r="AR6301" s="55"/>
      <c r="AS6301" s="85"/>
      <c r="AT6301" s="85"/>
      <c r="AU6301" s="85"/>
      <c r="AV6301" s="85"/>
      <c r="AW6301" s="100"/>
      <c r="AX6301" s="2"/>
      <c r="AY6301" s="2"/>
      <c r="AZ6301" s="2"/>
      <c r="BA6301" s="2"/>
      <c r="BB6301" s="55"/>
      <c r="BC6301" s="105"/>
      <c r="BD6301" s="105"/>
      <c r="BE6301" s="105"/>
      <c r="BF6301" s="105"/>
      <c r="BG6301" s="109"/>
      <c r="BH6301" s="2"/>
      <c r="BI6301" s="2"/>
      <c r="BJ6301" s="2"/>
      <c r="BK6301" s="2"/>
      <c r="BL6301" s="55"/>
      <c r="BM6301" s="48"/>
      <c r="BN6301" s="48"/>
      <c r="BO6301" s="48"/>
      <c r="BP6301" s="48"/>
      <c r="BQ6301" s="117"/>
      <c r="BR6301" s="2"/>
      <c r="BS6301" s="2"/>
      <c r="BT6301" s="2"/>
      <c r="BU6301" s="2"/>
      <c r="BV6301" s="55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18" t="s">
        <v>5</v>
      </c>
      <c r="H6302" s="3">
        <v>2024</v>
      </c>
      <c r="I6302" s="20" t="s">
        <v>290</v>
      </c>
      <c r="J6302" s="2" t="s">
        <v>271</v>
      </c>
      <c r="K6302" s="2" t="s">
        <v>321</v>
      </c>
      <c r="L6302" s="163">
        <f t="shared" si="211"/>
        <v>0</v>
      </c>
      <c r="M6302" s="163">
        <f t="shared" si="212"/>
        <v>0</v>
      </c>
      <c r="N6302" s="181"/>
      <c r="O6302" s="33"/>
      <c r="P6302" s="33"/>
      <c r="Q6302" s="33"/>
      <c r="R6302" s="33"/>
      <c r="S6302" s="42"/>
      <c r="T6302" s="2"/>
      <c r="U6302" s="2"/>
      <c r="V6302" s="2"/>
      <c r="W6302" s="2"/>
      <c r="X6302" s="55"/>
      <c r="Y6302" s="62"/>
      <c r="Z6302" s="62"/>
      <c r="AA6302" s="62"/>
      <c r="AB6302" s="62"/>
      <c r="AC6302" s="68"/>
      <c r="AD6302" s="2"/>
      <c r="AE6302" s="2"/>
      <c r="AF6302" s="2"/>
      <c r="AG6302" s="2"/>
      <c r="AH6302" s="55"/>
      <c r="AI6302" s="72"/>
      <c r="AJ6302" s="72"/>
      <c r="AK6302" s="72"/>
      <c r="AL6302" s="72"/>
      <c r="AM6302" s="80"/>
      <c r="AN6302" s="2"/>
      <c r="AO6302" s="2"/>
      <c r="AP6302" s="2"/>
      <c r="AQ6302" s="2"/>
      <c r="AR6302" s="55"/>
      <c r="AS6302" s="85"/>
      <c r="AT6302" s="85"/>
      <c r="AU6302" s="85"/>
      <c r="AV6302" s="85"/>
      <c r="AW6302" s="100"/>
      <c r="AX6302" s="2"/>
      <c r="AY6302" s="2"/>
      <c r="AZ6302" s="2"/>
      <c r="BA6302" s="2"/>
      <c r="BB6302" s="55"/>
      <c r="BC6302" s="105"/>
      <c r="BD6302" s="105"/>
      <c r="BE6302" s="105"/>
      <c r="BF6302" s="105"/>
      <c r="BG6302" s="109"/>
      <c r="BH6302" s="2"/>
      <c r="BI6302" s="2"/>
      <c r="BJ6302" s="2"/>
      <c r="BK6302" s="2"/>
      <c r="BL6302" s="55"/>
      <c r="BM6302" s="48"/>
      <c r="BN6302" s="48"/>
      <c r="BO6302" s="48"/>
      <c r="BP6302" s="48"/>
      <c r="BQ6302" s="117"/>
      <c r="BR6302" s="2"/>
      <c r="BS6302" s="2"/>
      <c r="BT6302" s="2"/>
      <c r="BU6302" s="2"/>
      <c r="BV6302" s="55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18" t="s">
        <v>5</v>
      </c>
      <c r="H6303" s="3">
        <v>2024</v>
      </c>
      <c r="I6303" s="20" t="s">
        <v>284</v>
      </c>
      <c r="J6303" s="2" t="s">
        <v>294</v>
      </c>
      <c r="K6303" s="2" t="s">
        <v>320</v>
      </c>
      <c r="L6303" s="163">
        <f t="shared" si="211"/>
        <v>0</v>
      </c>
      <c r="M6303" s="163">
        <f t="shared" si="212"/>
        <v>0</v>
      </c>
      <c r="N6303" s="181"/>
      <c r="O6303" s="33"/>
      <c r="P6303" s="33"/>
      <c r="Q6303" s="33"/>
      <c r="R6303" s="33"/>
      <c r="S6303" s="42"/>
      <c r="T6303" s="2"/>
      <c r="U6303" s="2"/>
      <c r="V6303" s="2"/>
      <c r="W6303" s="2"/>
      <c r="X6303" s="55"/>
      <c r="Y6303" s="62"/>
      <c r="Z6303" s="62"/>
      <c r="AA6303" s="62"/>
      <c r="AB6303" s="62"/>
      <c r="AC6303" s="68"/>
      <c r="AD6303" s="2"/>
      <c r="AE6303" s="2"/>
      <c r="AF6303" s="2"/>
      <c r="AG6303" s="2"/>
      <c r="AH6303" s="55"/>
      <c r="AI6303" s="72"/>
      <c r="AJ6303" s="72"/>
      <c r="AK6303" s="72"/>
      <c r="AL6303" s="72"/>
      <c r="AM6303" s="80"/>
      <c r="AN6303" s="2"/>
      <c r="AO6303" s="2"/>
      <c r="AP6303" s="2"/>
      <c r="AQ6303" s="2"/>
      <c r="AR6303" s="55"/>
      <c r="AS6303" s="85"/>
      <c r="AT6303" s="85"/>
      <c r="AU6303" s="85"/>
      <c r="AV6303" s="85"/>
      <c r="AW6303" s="100"/>
      <c r="AX6303" s="2"/>
      <c r="AY6303" s="2"/>
      <c r="AZ6303" s="2"/>
      <c r="BA6303" s="2"/>
      <c r="BB6303" s="55"/>
      <c r="BC6303" s="105"/>
      <c r="BD6303" s="105"/>
      <c r="BE6303" s="105"/>
      <c r="BF6303" s="105"/>
      <c r="BG6303" s="109"/>
      <c r="BH6303" s="2"/>
      <c r="BI6303" s="2"/>
      <c r="BJ6303" s="2"/>
      <c r="BK6303" s="2"/>
      <c r="BL6303" s="55"/>
      <c r="BM6303" s="48"/>
      <c r="BN6303" s="48"/>
      <c r="BO6303" s="48"/>
      <c r="BP6303" s="48"/>
      <c r="BQ6303" s="117"/>
      <c r="BR6303" s="2"/>
      <c r="BS6303" s="2"/>
      <c r="BT6303" s="2"/>
      <c r="BU6303" s="2"/>
      <c r="BV6303" s="55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18" t="s">
        <v>5</v>
      </c>
      <c r="H6304" s="3">
        <v>2024</v>
      </c>
      <c r="I6304" s="20" t="s">
        <v>284</v>
      </c>
      <c r="J6304" s="2" t="s">
        <v>346</v>
      </c>
      <c r="K6304" s="2" t="s">
        <v>320</v>
      </c>
      <c r="L6304" s="163">
        <f t="shared" si="211"/>
        <v>0</v>
      </c>
      <c r="M6304" s="163">
        <f t="shared" si="212"/>
        <v>0</v>
      </c>
      <c r="N6304" s="181"/>
      <c r="O6304" s="33"/>
      <c r="P6304" s="33"/>
      <c r="Q6304" s="33"/>
      <c r="R6304" s="33"/>
      <c r="S6304" s="42"/>
      <c r="T6304" s="2"/>
      <c r="U6304" s="2"/>
      <c r="V6304" s="2"/>
      <c r="W6304" s="2"/>
      <c r="X6304" s="55"/>
      <c r="Y6304" s="62"/>
      <c r="Z6304" s="62"/>
      <c r="AA6304" s="62"/>
      <c r="AB6304" s="62"/>
      <c r="AC6304" s="68"/>
      <c r="AD6304" s="2"/>
      <c r="AE6304" s="2"/>
      <c r="AF6304" s="2"/>
      <c r="AG6304" s="2"/>
      <c r="AH6304" s="55"/>
      <c r="AI6304" s="72"/>
      <c r="AJ6304" s="72"/>
      <c r="AK6304" s="72"/>
      <c r="AL6304" s="72"/>
      <c r="AM6304" s="80"/>
      <c r="AN6304" s="2"/>
      <c r="AO6304" s="2"/>
      <c r="AP6304" s="2"/>
      <c r="AQ6304" s="2"/>
      <c r="AR6304" s="55"/>
      <c r="AS6304" s="85"/>
      <c r="AT6304" s="85"/>
      <c r="AU6304" s="85"/>
      <c r="AV6304" s="85"/>
      <c r="AW6304" s="100"/>
      <c r="AX6304" s="2"/>
      <c r="AY6304" s="2"/>
      <c r="AZ6304" s="2"/>
      <c r="BA6304" s="2"/>
      <c r="BB6304" s="55"/>
      <c r="BC6304" s="105"/>
      <c r="BD6304" s="105"/>
      <c r="BE6304" s="105"/>
      <c r="BF6304" s="105"/>
      <c r="BG6304" s="109"/>
      <c r="BH6304" s="2"/>
      <c r="BI6304" s="2"/>
      <c r="BJ6304" s="2"/>
      <c r="BK6304" s="2"/>
      <c r="BL6304" s="55"/>
      <c r="BM6304" s="48"/>
      <c r="BN6304" s="48"/>
      <c r="BO6304" s="48"/>
      <c r="BP6304" s="48"/>
      <c r="BQ6304" s="117"/>
      <c r="BR6304" s="2"/>
      <c r="BS6304" s="2"/>
      <c r="BT6304" s="2"/>
      <c r="BU6304" s="2"/>
      <c r="BV6304" s="55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18" t="s">
        <v>5</v>
      </c>
      <c r="H6305" s="3">
        <v>2024</v>
      </c>
      <c r="I6305" s="20" t="s">
        <v>284</v>
      </c>
      <c r="J6305" s="2" t="s">
        <v>295</v>
      </c>
      <c r="K6305" s="2" t="s">
        <v>320</v>
      </c>
      <c r="L6305" s="163">
        <f t="shared" si="211"/>
        <v>0</v>
      </c>
      <c r="M6305" s="163">
        <f t="shared" si="212"/>
        <v>0</v>
      </c>
      <c r="N6305" s="181"/>
      <c r="O6305" s="33"/>
      <c r="P6305" s="33"/>
      <c r="Q6305" s="33"/>
      <c r="R6305" s="33"/>
      <c r="S6305" s="42"/>
      <c r="T6305" s="2"/>
      <c r="U6305" s="2"/>
      <c r="V6305" s="2"/>
      <c r="W6305" s="2"/>
      <c r="X6305" s="55"/>
      <c r="Y6305" s="62"/>
      <c r="Z6305" s="62"/>
      <c r="AA6305" s="62"/>
      <c r="AB6305" s="62"/>
      <c r="AC6305" s="68"/>
      <c r="AD6305" s="2"/>
      <c r="AE6305" s="2"/>
      <c r="AF6305" s="2"/>
      <c r="AG6305" s="2"/>
      <c r="AH6305" s="55"/>
      <c r="AI6305" s="72"/>
      <c r="AJ6305" s="72"/>
      <c r="AK6305" s="72"/>
      <c r="AL6305" s="72"/>
      <c r="AM6305" s="80"/>
      <c r="AN6305" s="2"/>
      <c r="AO6305" s="2"/>
      <c r="AP6305" s="2"/>
      <c r="AQ6305" s="2"/>
      <c r="AR6305" s="55"/>
      <c r="AS6305" s="85"/>
      <c r="AT6305" s="85"/>
      <c r="AU6305" s="85"/>
      <c r="AV6305" s="85"/>
      <c r="AW6305" s="100"/>
      <c r="AX6305" s="2"/>
      <c r="AY6305" s="2"/>
      <c r="AZ6305" s="2"/>
      <c r="BA6305" s="2"/>
      <c r="BB6305" s="55"/>
      <c r="BC6305" s="105"/>
      <c r="BD6305" s="105"/>
      <c r="BE6305" s="105"/>
      <c r="BF6305" s="105"/>
      <c r="BG6305" s="109"/>
      <c r="BH6305" s="2"/>
      <c r="BI6305" s="2"/>
      <c r="BJ6305" s="2"/>
      <c r="BK6305" s="2"/>
      <c r="BL6305" s="55"/>
      <c r="BM6305" s="48"/>
      <c r="BN6305" s="48"/>
      <c r="BO6305" s="48"/>
      <c r="BP6305" s="48"/>
      <c r="BQ6305" s="117"/>
      <c r="BR6305" s="2"/>
      <c r="BS6305" s="2"/>
      <c r="BT6305" s="2"/>
      <c r="BU6305" s="2"/>
      <c r="BV6305" s="55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18" t="s">
        <v>5</v>
      </c>
      <c r="H6306" s="3">
        <v>2024</v>
      </c>
      <c r="I6306" s="20" t="s">
        <v>290</v>
      </c>
      <c r="J6306" s="2" t="s">
        <v>299</v>
      </c>
      <c r="K6306" s="2" t="s">
        <v>318</v>
      </c>
      <c r="L6306" s="163">
        <f t="shared" si="211"/>
        <v>0</v>
      </c>
      <c r="M6306" s="163">
        <f t="shared" si="212"/>
        <v>0</v>
      </c>
      <c r="N6306" s="181"/>
      <c r="O6306" s="33"/>
      <c r="P6306" s="33"/>
      <c r="Q6306" s="33"/>
      <c r="R6306" s="33"/>
      <c r="S6306" s="42"/>
      <c r="T6306" s="2"/>
      <c r="U6306" s="2"/>
      <c r="V6306" s="2"/>
      <c r="W6306" s="2"/>
      <c r="X6306" s="55"/>
      <c r="Y6306" s="62"/>
      <c r="Z6306" s="62"/>
      <c r="AA6306" s="62"/>
      <c r="AB6306" s="62"/>
      <c r="AC6306" s="68"/>
      <c r="AD6306" s="2"/>
      <c r="AE6306" s="2"/>
      <c r="AF6306" s="2"/>
      <c r="AG6306" s="2"/>
      <c r="AH6306" s="55"/>
      <c r="AI6306" s="72"/>
      <c r="AJ6306" s="72"/>
      <c r="AK6306" s="72"/>
      <c r="AL6306" s="72"/>
      <c r="AM6306" s="80"/>
      <c r="AN6306" s="2"/>
      <c r="AO6306" s="2"/>
      <c r="AP6306" s="2"/>
      <c r="AQ6306" s="2"/>
      <c r="AR6306" s="55"/>
      <c r="AS6306" s="85"/>
      <c r="AT6306" s="85"/>
      <c r="AU6306" s="85"/>
      <c r="AV6306" s="85"/>
      <c r="AW6306" s="100"/>
      <c r="AX6306" s="2"/>
      <c r="AY6306" s="2"/>
      <c r="AZ6306" s="2"/>
      <c r="BA6306" s="2"/>
      <c r="BB6306" s="55"/>
      <c r="BC6306" s="105"/>
      <c r="BD6306" s="105"/>
      <c r="BE6306" s="105"/>
      <c r="BF6306" s="105"/>
      <c r="BG6306" s="109"/>
      <c r="BH6306" s="2"/>
      <c r="BI6306" s="2"/>
      <c r="BJ6306" s="2"/>
      <c r="BK6306" s="2"/>
      <c r="BL6306" s="55"/>
      <c r="BM6306" s="48"/>
      <c r="BN6306" s="48"/>
      <c r="BO6306" s="48"/>
      <c r="BP6306" s="48"/>
      <c r="BQ6306" s="117"/>
      <c r="BR6306" s="2"/>
      <c r="BS6306" s="2"/>
      <c r="BT6306" s="2"/>
      <c r="BU6306" s="2"/>
      <c r="BV6306" s="55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18" t="s">
        <v>5</v>
      </c>
      <c r="H6307" s="3">
        <v>2024</v>
      </c>
      <c r="I6307" s="20" t="s">
        <v>315</v>
      </c>
      <c r="J6307" s="2" t="s">
        <v>347</v>
      </c>
      <c r="K6307" s="2" t="s">
        <v>320</v>
      </c>
      <c r="L6307" s="163">
        <f t="shared" si="211"/>
        <v>0</v>
      </c>
      <c r="M6307" s="163">
        <f t="shared" si="212"/>
        <v>0</v>
      </c>
      <c r="N6307" s="181"/>
      <c r="O6307" s="33"/>
      <c r="P6307" s="33"/>
      <c r="Q6307" s="33"/>
      <c r="R6307" s="33"/>
      <c r="S6307" s="42"/>
      <c r="T6307" s="2"/>
      <c r="U6307" s="2"/>
      <c r="V6307" s="2"/>
      <c r="W6307" s="2"/>
      <c r="X6307" s="55"/>
      <c r="Y6307" s="62"/>
      <c r="Z6307" s="62"/>
      <c r="AA6307" s="62"/>
      <c r="AB6307" s="62"/>
      <c r="AC6307" s="68"/>
      <c r="AD6307" s="2"/>
      <c r="AE6307" s="2"/>
      <c r="AF6307" s="2"/>
      <c r="AG6307" s="2"/>
      <c r="AH6307" s="55"/>
      <c r="AI6307" s="72"/>
      <c r="AJ6307" s="72"/>
      <c r="AK6307" s="72"/>
      <c r="AL6307" s="72"/>
      <c r="AM6307" s="80"/>
      <c r="AN6307" s="2"/>
      <c r="AO6307" s="2"/>
      <c r="AP6307" s="2"/>
      <c r="AQ6307" s="2"/>
      <c r="AR6307" s="55"/>
      <c r="AS6307" s="85"/>
      <c r="AT6307" s="85"/>
      <c r="AU6307" s="85"/>
      <c r="AV6307" s="85"/>
      <c r="AW6307" s="100"/>
      <c r="AX6307" s="2"/>
      <c r="AY6307" s="2"/>
      <c r="AZ6307" s="2"/>
      <c r="BA6307" s="2"/>
      <c r="BB6307" s="55"/>
      <c r="BC6307" s="105"/>
      <c r="BD6307" s="105"/>
      <c r="BE6307" s="105"/>
      <c r="BF6307" s="105"/>
      <c r="BG6307" s="109"/>
      <c r="BH6307" s="2"/>
      <c r="BI6307" s="2"/>
      <c r="BJ6307" s="2"/>
      <c r="BK6307" s="2"/>
      <c r="BL6307" s="55"/>
      <c r="BM6307" s="48"/>
      <c r="BN6307" s="48"/>
      <c r="BO6307" s="48"/>
      <c r="BP6307" s="48"/>
      <c r="BQ6307" s="117"/>
      <c r="BR6307" s="2"/>
      <c r="BS6307" s="2"/>
      <c r="BT6307" s="2"/>
      <c r="BU6307" s="2"/>
      <c r="BV6307" s="55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18" t="s">
        <v>5</v>
      </c>
      <c r="H6308" s="3">
        <v>2024</v>
      </c>
      <c r="I6308" s="20" t="s">
        <v>315</v>
      </c>
      <c r="J6308" s="2" t="s">
        <v>296</v>
      </c>
      <c r="K6308" s="2" t="s">
        <v>321</v>
      </c>
      <c r="L6308" s="163">
        <f t="shared" si="211"/>
        <v>0</v>
      </c>
      <c r="M6308" s="163">
        <f t="shared" si="212"/>
        <v>0</v>
      </c>
      <c r="N6308" s="181"/>
      <c r="O6308" s="33"/>
      <c r="P6308" s="33"/>
      <c r="Q6308" s="33"/>
      <c r="R6308" s="33"/>
      <c r="S6308" s="42"/>
      <c r="T6308" s="2"/>
      <c r="U6308" s="2"/>
      <c r="V6308" s="2"/>
      <c r="W6308" s="2"/>
      <c r="X6308" s="55"/>
      <c r="Y6308" s="62"/>
      <c r="Z6308" s="62"/>
      <c r="AA6308" s="62"/>
      <c r="AB6308" s="62"/>
      <c r="AC6308" s="68"/>
      <c r="AD6308" s="2"/>
      <c r="AE6308" s="2"/>
      <c r="AF6308" s="2"/>
      <c r="AG6308" s="2"/>
      <c r="AH6308" s="55"/>
      <c r="AI6308" s="72"/>
      <c r="AJ6308" s="72"/>
      <c r="AK6308" s="72"/>
      <c r="AL6308" s="72"/>
      <c r="AM6308" s="80"/>
      <c r="AN6308" s="2"/>
      <c r="AO6308" s="2"/>
      <c r="AP6308" s="2"/>
      <c r="AQ6308" s="2"/>
      <c r="AR6308" s="55"/>
      <c r="AS6308" s="85"/>
      <c r="AT6308" s="85"/>
      <c r="AU6308" s="85"/>
      <c r="AV6308" s="85"/>
      <c r="AW6308" s="100"/>
      <c r="AX6308" s="2"/>
      <c r="AY6308" s="2"/>
      <c r="AZ6308" s="2"/>
      <c r="BA6308" s="2"/>
      <c r="BB6308" s="55"/>
      <c r="BC6308" s="105"/>
      <c r="BD6308" s="105"/>
      <c r="BE6308" s="105"/>
      <c r="BF6308" s="105"/>
      <c r="BG6308" s="109"/>
      <c r="BH6308" s="2"/>
      <c r="BI6308" s="2"/>
      <c r="BJ6308" s="2"/>
      <c r="BK6308" s="2"/>
      <c r="BL6308" s="55"/>
      <c r="BM6308" s="48"/>
      <c r="BN6308" s="48"/>
      <c r="BO6308" s="48"/>
      <c r="BP6308" s="48"/>
      <c r="BQ6308" s="117"/>
      <c r="BR6308" s="2"/>
      <c r="BS6308" s="2"/>
      <c r="BT6308" s="2"/>
      <c r="BU6308" s="2"/>
      <c r="BV6308" s="55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18" t="s">
        <v>5</v>
      </c>
      <c r="H6309" s="3">
        <v>2024</v>
      </c>
      <c r="I6309" s="20" t="s">
        <v>316</v>
      </c>
      <c r="J6309" s="2" t="s">
        <v>297</v>
      </c>
      <c r="K6309" s="2" t="s">
        <v>318</v>
      </c>
      <c r="L6309" s="163">
        <f t="shared" si="211"/>
        <v>0</v>
      </c>
      <c r="M6309" s="163">
        <f t="shared" si="212"/>
        <v>0</v>
      </c>
      <c r="N6309" s="181"/>
      <c r="O6309" s="33"/>
      <c r="P6309" s="33"/>
      <c r="Q6309" s="33"/>
      <c r="R6309" s="33"/>
      <c r="S6309" s="42"/>
      <c r="T6309" s="2"/>
      <c r="U6309" s="2"/>
      <c r="V6309" s="2"/>
      <c r="W6309" s="2"/>
      <c r="X6309" s="55"/>
      <c r="Y6309" s="62"/>
      <c r="Z6309" s="62"/>
      <c r="AA6309" s="62"/>
      <c r="AB6309" s="62"/>
      <c r="AC6309" s="68"/>
      <c r="AD6309" s="2"/>
      <c r="AE6309" s="2"/>
      <c r="AF6309" s="2"/>
      <c r="AG6309" s="2"/>
      <c r="AH6309" s="55"/>
      <c r="AI6309" s="72"/>
      <c r="AJ6309" s="72"/>
      <c r="AK6309" s="72"/>
      <c r="AL6309" s="72"/>
      <c r="AM6309" s="80"/>
      <c r="AN6309" s="2"/>
      <c r="AO6309" s="2"/>
      <c r="AP6309" s="2"/>
      <c r="AQ6309" s="2"/>
      <c r="AR6309" s="55"/>
      <c r="AS6309" s="85"/>
      <c r="AT6309" s="85"/>
      <c r="AU6309" s="85"/>
      <c r="AV6309" s="85"/>
      <c r="AW6309" s="100"/>
      <c r="AX6309" s="2"/>
      <c r="AY6309" s="2"/>
      <c r="AZ6309" s="2"/>
      <c r="BA6309" s="2"/>
      <c r="BB6309" s="55"/>
      <c r="BC6309" s="105"/>
      <c r="BD6309" s="105"/>
      <c r="BE6309" s="105"/>
      <c r="BF6309" s="105"/>
      <c r="BG6309" s="109"/>
      <c r="BH6309" s="2"/>
      <c r="BI6309" s="2"/>
      <c r="BJ6309" s="2"/>
      <c r="BK6309" s="2"/>
      <c r="BL6309" s="55"/>
      <c r="BM6309" s="48"/>
      <c r="BN6309" s="48"/>
      <c r="BO6309" s="48"/>
      <c r="BP6309" s="48"/>
      <c r="BQ6309" s="117"/>
      <c r="BR6309" s="2"/>
      <c r="BS6309" s="2"/>
      <c r="BT6309" s="2"/>
      <c r="BU6309" s="2"/>
      <c r="BV6309" s="55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18" t="s">
        <v>5</v>
      </c>
      <c r="H6310" s="3">
        <v>2024</v>
      </c>
      <c r="I6310" s="20" t="s">
        <v>316</v>
      </c>
      <c r="J6310" s="8" t="s">
        <v>348</v>
      </c>
      <c r="K6310" s="8" t="s">
        <v>320</v>
      </c>
      <c r="L6310" s="163">
        <f t="shared" si="211"/>
        <v>0</v>
      </c>
      <c r="M6310" s="163">
        <f t="shared" si="212"/>
        <v>0</v>
      </c>
      <c r="N6310" s="181"/>
      <c r="O6310" s="33"/>
      <c r="P6310" s="33"/>
      <c r="Q6310" s="33"/>
      <c r="R6310" s="33"/>
      <c r="S6310" s="42"/>
      <c r="T6310" s="2"/>
      <c r="U6310" s="2"/>
      <c r="V6310" s="2"/>
      <c r="W6310" s="2"/>
      <c r="X6310" s="55"/>
      <c r="Y6310" s="62"/>
      <c r="Z6310" s="62"/>
      <c r="AA6310" s="62"/>
      <c r="AB6310" s="62"/>
      <c r="AC6310" s="68"/>
      <c r="AD6310" s="2"/>
      <c r="AE6310" s="2"/>
      <c r="AF6310" s="2"/>
      <c r="AG6310" s="2"/>
      <c r="AH6310" s="55"/>
      <c r="AI6310" s="72"/>
      <c r="AJ6310" s="72"/>
      <c r="AK6310" s="72"/>
      <c r="AL6310" s="72"/>
      <c r="AM6310" s="80"/>
      <c r="AN6310" s="2"/>
      <c r="AO6310" s="2"/>
      <c r="AP6310" s="2"/>
      <c r="AQ6310" s="2"/>
      <c r="AR6310" s="55"/>
      <c r="AS6310" s="85"/>
      <c r="AT6310" s="85"/>
      <c r="AU6310" s="85"/>
      <c r="AV6310" s="85"/>
      <c r="AW6310" s="100"/>
      <c r="AX6310" s="2"/>
      <c r="AY6310" s="2"/>
      <c r="AZ6310" s="2"/>
      <c r="BA6310" s="2"/>
      <c r="BB6310" s="55"/>
      <c r="BC6310" s="105"/>
      <c r="BD6310" s="105"/>
      <c r="BE6310" s="105"/>
      <c r="BF6310" s="105"/>
      <c r="BG6310" s="109"/>
      <c r="BH6310" s="2"/>
      <c r="BI6310" s="2"/>
      <c r="BJ6310" s="2"/>
      <c r="BK6310" s="2"/>
      <c r="BL6310" s="55"/>
      <c r="BM6310" s="48"/>
      <c r="BN6310" s="48"/>
      <c r="BO6310" s="48"/>
      <c r="BP6310" s="48"/>
      <c r="BQ6310" s="117"/>
      <c r="BR6310" s="2"/>
      <c r="BS6310" s="2"/>
      <c r="BT6310" s="2"/>
      <c r="BU6310" s="2"/>
      <c r="BV6310" s="55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18" t="s">
        <v>5</v>
      </c>
      <c r="H6311" s="3">
        <v>2024</v>
      </c>
      <c r="I6311" s="20" t="s">
        <v>282</v>
      </c>
      <c r="J6311" s="2" t="s">
        <v>272</v>
      </c>
      <c r="K6311" s="2" t="s">
        <v>321</v>
      </c>
      <c r="L6311" s="163">
        <f t="shared" si="211"/>
        <v>0</v>
      </c>
      <c r="M6311" s="163">
        <f t="shared" si="212"/>
        <v>0</v>
      </c>
      <c r="N6311" s="181"/>
      <c r="O6311" s="33"/>
      <c r="P6311" s="33"/>
      <c r="Q6311" s="33"/>
      <c r="R6311" s="33"/>
      <c r="S6311" s="42"/>
      <c r="T6311" s="2"/>
      <c r="U6311" s="2"/>
      <c r="V6311" s="2"/>
      <c r="W6311" s="2"/>
      <c r="X6311" s="55"/>
      <c r="Y6311" s="62"/>
      <c r="Z6311" s="62"/>
      <c r="AA6311" s="62"/>
      <c r="AB6311" s="62"/>
      <c r="AC6311" s="68"/>
      <c r="AD6311" s="2"/>
      <c r="AE6311" s="2"/>
      <c r="AF6311" s="2"/>
      <c r="AG6311" s="2"/>
      <c r="AH6311" s="55"/>
      <c r="AI6311" s="72"/>
      <c r="AJ6311" s="72"/>
      <c r="AK6311" s="72"/>
      <c r="AL6311" s="72"/>
      <c r="AM6311" s="80"/>
      <c r="AN6311" s="2"/>
      <c r="AO6311" s="2"/>
      <c r="AP6311" s="2"/>
      <c r="AQ6311" s="2"/>
      <c r="AR6311" s="55"/>
      <c r="AS6311" s="85"/>
      <c r="AT6311" s="85"/>
      <c r="AU6311" s="85"/>
      <c r="AV6311" s="85"/>
      <c r="AW6311" s="100"/>
      <c r="AX6311" s="2"/>
      <c r="AY6311" s="2"/>
      <c r="AZ6311" s="2"/>
      <c r="BA6311" s="2"/>
      <c r="BB6311" s="55"/>
      <c r="BC6311" s="105"/>
      <c r="BD6311" s="105"/>
      <c r="BE6311" s="105"/>
      <c r="BF6311" s="105"/>
      <c r="BG6311" s="109"/>
      <c r="BH6311" s="2"/>
      <c r="BI6311" s="2"/>
      <c r="BJ6311" s="2"/>
      <c r="BK6311" s="2"/>
      <c r="BL6311" s="55"/>
      <c r="BM6311" s="48"/>
      <c r="BN6311" s="48"/>
      <c r="BO6311" s="48"/>
      <c r="BP6311" s="48"/>
      <c r="BQ6311" s="117"/>
      <c r="BR6311" s="2"/>
      <c r="BS6311" s="2"/>
      <c r="BT6311" s="2"/>
      <c r="BU6311" s="2"/>
      <c r="BV6311" s="55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18" t="s">
        <v>5</v>
      </c>
      <c r="H6312" s="3">
        <v>2024</v>
      </c>
      <c r="I6312" s="20" t="s">
        <v>282</v>
      </c>
      <c r="J6312" s="2" t="s">
        <v>273</v>
      </c>
      <c r="K6312" s="2" t="s">
        <v>321</v>
      </c>
      <c r="L6312" s="163">
        <f t="shared" si="211"/>
        <v>0</v>
      </c>
      <c r="M6312" s="163">
        <f t="shared" si="212"/>
        <v>0</v>
      </c>
      <c r="N6312" s="181"/>
      <c r="O6312" s="33"/>
      <c r="P6312" s="33"/>
      <c r="Q6312" s="33"/>
      <c r="R6312" s="33"/>
      <c r="S6312" s="42"/>
      <c r="T6312" s="2"/>
      <c r="U6312" s="2"/>
      <c r="V6312" s="2"/>
      <c r="W6312" s="2"/>
      <c r="X6312" s="55"/>
      <c r="Y6312" s="62"/>
      <c r="Z6312" s="62"/>
      <c r="AA6312" s="62"/>
      <c r="AB6312" s="62"/>
      <c r="AC6312" s="68"/>
      <c r="AD6312" s="2"/>
      <c r="AE6312" s="2"/>
      <c r="AF6312" s="2"/>
      <c r="AG6312" s="2"/>
      <c r="AH6312" s="55"/>
      <c r="AI6312" s="72"/>
      <c r="AJ6312" s="72"/>
      <c r="AK6312" s="72"/>
      <c r="AL6312" s="72"/>
      <c r="AM6312" s="80"/>
      <c r="AN6312" s="2"/>
      <c r="AO6312" s="2"/>
      <c r="AP6312" s="2"/>
      <c r="AQ6312" s="2"/>
      <c r="AR6312" s="55"/>
      <c r="AS6312" s="85"/>
      <c r="AT6312" s="85"/>
      <c r="AU6312" s="85"/>
      <c r="AV6312" s="85"/>
      <c r="AW6312" s="100"/>
      <c r="AX6312" s="2"/>
      <c r="AY6312" s="2"/>
      <c r="AZ6312" s="2"/>
      <c r="BA6312" s="2"/>
      <c r="BB6312" s="55"/>
      <c r="BC6312" s="105"/>
      <c r="BD6312" s="105"/>
      <c r="BE6312" s="105"/>
      <c r="BF6312" s="105"/>
      <c r="BG6312" s="109"/>
      <c r="BH6312" s="2"/>
      <c r="BI6312" s="2"/>
      <c r="BJ6312" s="2"/>
      <c r="BK6312" s="2"/>
      <c r="BL6312" s="55"/>
      <c r="BM6312" s="48"/>
      <c r="BN6312" s="48"/>
      <c r="BO6312" s="48"/>
      <c r="BP6312" s="48"/>
      <c r="BQ6312" s="117"/>
      <c r="BR6312" s="2"/>
      <c r="BS6312" s="2"/>
      <c r="BT6312" s="2"/>
      <c r="BU6312" s="2"/>
      <c r="BV6312" s="55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18" t="s">
        <v>5</v>
      </c>
      <c r="H6313" s="3">
        <v>2024</v>
      </c>
      <c r="I6313" s="20" t="s">
        <v>282</v>
      </c>
      <c r="J6313" s="2" t="s">
        <v>274</v>
      </c>
      <c r="K6313" s="2" t="s">
        <v>321</v>
      </c>
      <c r="L6313" s="163">
        <f t="shared" si="211"/>
        <v>0</v>
      </c>
      <c r="M6313" s="163">
        <f t="shared" si="212"/>
        <v>0</v>
      </c>
      <c r="N6313" s="181"/>
      <c r="O6313" s="33"/>
      <c r="P6313" s="33"/>
      <c r="Q6313" s="33"/>
      <c r="R6313" s="33"/>
      <c r="S6313" s="42"/>
      <c r="T6313" s="2"/>
      <c r="U6313" s="2"/>
      <c r="V6313" s="2"/>
      <c r="W6313" s="2"/>
      <c r="X6313" s="55"/>
      <c r="Y6313" s="62"/>
      <c r="Z6313" s="62"/>
      <c r="AA6313" s="62"/>
      <c r="AB6313" s="62"/>
      <c r="AC6313" s="68"/>
      <c r="AD6313" s="2"/>
      <c r="AE6313" s="2"/>
      <c r="AF6313" s="2"/>
      <c r="AG6313" s="2"/>
      <c r="AH6313" s="55"/>
      <c r="AI6313" s="72"/>
      <c r="AJ6313" s="72"/>
      <c r="AK6313" s="72"/>
      <c r="AL6313" s="72"/>
      <c r="AM6313" s="80"/>
      <c r="AN6313" s="2"/>
      <c r="AO6313" s="2"/>
      <c r="AP6313" s="2"/>
      <c r="AQ6313" s="2"/>
      <c r="AR6313" s="55"/>
      <c r="AS6313" s="85"/>
      <c r="AT6313" s="85"/>
      <c r="AU6313" s="85"/>
      <c r="AV6313" s="85"/>
      <c r="AW6313" s="100"/>
      <c r="AX6313" s="2"/>
      <c r="AY6313" s="2"/>
      <c r="AZ6313" s="2"/>
      <c r="BA6313" s="2"/>
      <c r="BB6313" s="55"/>
      <c r="BC6313" s="105"/>
      <c r="BD6313" s="105"/>
      <c r="BE6313" s="105"/>
      <c r="BF6313" s="105"/>
      <c r="BG6313" s="109"/>
      <c r="BH6313" s="2"/>
      <c r="BI6313" s="2"/>
      <c r="BJ6313" s="2"/>
      <c r="BK6313" s="2"/>
      <c r="BL6313" s="55"/>
      <c r="BM6313" s="48"/>
      <c r="BN6313" s="48"/>
      <c r="BO6313" s="48"/>
      <c r="BP6313" s="48"/>
      <c r="BQ6313" s="117"/>
      <c r="BR6313" s="2"/>
      <c r="BS6313" s="2"/>
      <c r="BT6313" s="2"/>
      <c r="BU6313" s="2"/>
      <c r="BV6313" s="55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18" t="s">
        <v>5</v>
      </c>
      <c r="H6314" s="3">
        <v>2024</v>
      </c>
      <c r="I6314" s="20" t="s">
        <v>282</v>
      </c>
      <c r="J6314" s="2" t="s">
        <v>275</v>
      </c>
      <c r="K6314" s="2" t="s">
        <v>321</v>
      </c>
      <c r="L6314" s="163">
        <f t="shared" si="211"/>
        <v>0</v>
      </c>
      <c r="M6314" s="163">
        <f t="shared" si="212"/>
        <v>0</v>
      </c>
      <c r="N6314" s="181"/>
      <c r="O6314" s="33"/>
      <c r="P6314" s="33"/>
      <c r="Q6314" s="33"/>
      <c r="R6314" s="33"/>
      <c r="S6314" s="42"/>
      <c r="T6314" s="2"/>
      <c r="U6314" s="2"/>
      <c r="V6314" s="2"/>
      <c r="W6314" s="2"/>
      <c r="X6314" s="55"/>
      <c r="Y6314" s="62"/>
      <c r="Z6314" s="62"/>
      <c r="AA6314" s="62"/>
      <c r="AB6314" s="62"/>
      <c r="AC6314" s="68"/>
      <c r="AD6314" s="2"/>
      <c r="AE6314" s="2"/>
      <c r="AF6314" s="2"/>
      <c r="AG6314" s="2"/>
      <c r="AH6314" s="55"/>
      <c r="AI6314" s="72"/>
      <c r="AJ6314" s="72"/>
      <c r="AK6314" s="72"/>
      <c r="AL6314" s="72"/>
      <c r="AM6314" s="80"/>
      <c r="AN6314" s="2"/>
      <c r="AO6314" s="2"/>
      <c r="AP6314" s="2"/>
      <c r="AQ6314" s="2"/>
      <c r="AR6314" s="55"/>
      <c r="AS6314" s="85"/>
      <c r="AT6314" s="85"/>
      <c r="AU6314" s="85"/>
      <c r="AV6314" s="85"/>
      <c r="AW6314" s="100"/>
      <c r="AX6314" s="2"/>
      <c r="AY6314" s="2"/>
      <c r="AZ6314" s="2"/>
      <c r="BA6314" s="2"/>
      <c r="BB6314" s="55"/>
      <c r="BC6314" s="105"/>
      <c r="BD6314" s="105"/>
      <c r="BE6314" s="105"/>
      <c r="BF6314" s="105"/>
      <c r="BG6314" s="109"/>
      <c r="BH6314" s="2"/>
      <c r="BI6314" s="2"/>
      <c r="BJ6314" s="2"/>
      <c r="BK6314" s="2"/>
      <c r="BL6314" s="55"/>
      <c r="BM6314" s="48"/>
      <c r="BN6314" s="48"/>
      <c r="BO6314" s="48"/>
      <c r="BP6314" s="48"/>
      <c r="BQ6314" s="117"/>
      <c r="BR6314" s="2"/>
      <c r="BS6314" s="2"/>
      <c r="BT6314" s="2"/>
      <c r="BU6314" s="2"/>
      <c r="BV6314" s="55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18" t="s">
        <v>5</v>
      </c>
      <c r="H6315" s="3">
        <v>2024</v>
      </c>
      <c r="I6315" s="20" t="s">
        <v>282</v>
      </c>
      <c r="J6315" s="2" t="s">
        <v>276</v>
      </c>
      <c r="K6315" s="2" t="s">
        <v>320</v>
      </c>
      <c r="L6315" s="163">
        <f t="shared" si="211"/>
        <v>0</v>
      </c>
      <c r="M6315" s="163">
        <f t="shared" si="212"/>
        <v>0</v>
      </c>
      <c r="N6315" s="181"/>
      <c r="O6315" s="33"/>
      <c r="P6315" s="33"/>
      <c r="Q6315" s="33"/>
      <c r="R6315" s="33"/>
      <c r="S6315" s="42"/>
      <c r="T6315" s="2"/>
      <c r="U6315" s="2"/>
      <c r="V6315" s="2"/>
      <c r="W6315" s="2"/>
      <c r="X6315" s="55"/>
      <c r="Y6315" s="62"/>
      <c r="Z6315" s="62"/>
      <c r="AA6315" s="62"/>
      <c r="AB6315" s="62"/>
      <c r="AC6315" s="68"/>
      <c r="AD6315" s="2"/>
      <c r="AE6315" s="2"/>
      <c r="AF6315" s="2"/>
      <c r="AG6315" s="2"/>
      <c r="AH6315" s="55"/>
      <c r="AI6315" s="72"/>
      <c r="AJ6315" s="72"/>
      <c r="AK6315" s="72"/>
      <c r="AL6315" s="72"/>
      <c r="AM6315" s="80"/>
      <c r="AN6315" s="2"/>
      <c r="AO6315" s="2"/>
      <c r="AP6315" s="2"/>
      <c r="AQ6315" s="2"/>
      <c r="AR6315" s="55"/>
      <c r="AS6315" s="85"/>
      <c r="AT6315" s="85"/>
      <c r="AU6315" s="85"/>
      <c r="AV6315" s="85"/>
      <c r="AW6315" s="100"/>
      <c r="AX6315" s="2"/>
      <c r="AY6315" s="2"/>
      <c r="AZ6315" s="2"/>
      <c r="BA6315" s="2"/>
      <c r="BB6315" s="55"/>
      <c r="BC6315" s="105"/>
      <c r="BD6315" s="105"/>
      <c r="BE6315" s="105"/>
      <c r="BF6315" s="105"/>
      <c r="BG6315" s="109"/>
      <c r="BH6315" s="2"/>
      <c r="BI6315" s="2"/>
      <c r="BJ6315" s="2"/>
      <c r="BK6315" s="2"/>
      <c r="BL6315" s="55"/>
      <c r="BM6315" s="48"/>
      <c r="BN6315" s="48"/>
      <c r="BO6315" s="48"/>
      <c r="BP6315" s="48"/>
      <c r="BQ6315" s="117"/>
      <c r="BR6315" s="2"/>
      <c r="BS6315" s="2"/>
      <c r="BT6315" s="2"/>
      <c r="BU6315" s="2"/>
      <c r="BV6315" s="55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18" t="s">
        <v>5</v>
      </c>
      <c r="H6316" s="3">
        <v>2024</v>
      </c>
      <c r="I6316" s="20" t="s">
        <v>282</v>
      </c>
      <c r="J6316" s="2" t="s">
        <v>277</v>
      </c>
      <c r="K6316" s="2" t="s">
        <v>320</v>
      </c>
      <c r="L6316" s="163">
        <f t="shared" si="211"/>
        <v>3</v>
      </c>
      <c r="M6316" s="163">
        <f t="shared" si="212"/>
        <v>10.179</v>
      </c>
      <c r="N6316" s="181"/>
      <c r="O6316" s="33"/>
      <c r="P6316" s="33"/>
      <c r="Q6316" s="33"/>
      <c r="R6316" s="33"/>
      <c r="S6316" s="42"/>
      <c r="T6316" s="2"/>
      <c r="U6316" s="2"/>
      <c r="V6316" s="2"/>
      <c r="W6316" s="2"/>
      <c r="X6316" s="55"/>
      <c r="Y6316" s="62"/>
      <c r="Z6316" s="62"/>
      <c r="AA6316" s="62"/>
      <c r="AB6316" s="62"/>
      <c r="AC6316" s="68"/>
      <c r="AD6316" s="2"/>
      <c r="AE6316" s="2"/>
      <c r="AF6316" s="2"/>
      <c r="AG6316" s="2"/>
      <c r="AH6316" s="55"/>
      <c r="AI6316" s="72"/>
      <c r="AJ6316" s="72"/>
      <c r="AK6316" s="72"/>
      <c r="AL6316" s="72"/>
      <c r="AM6316" s="80"/>
      <c r="AN6316" s="2"/>
      <c r="AO6316" s="2"/>
      <c r="AP6316" s="2"/>
      <c r="AQ6316" s="2"/>
      <c r="AR6316" s="55"/>
      <c r="AS6316" s="85" t="s">
        <v>363</v>
      </c>
      <c r="AT6316" s="85"/>
      <c r="AU6316" s="85"/>
      <c r="AV6316" s="85">
        <v>1</v>
      </c>
      <c r="AW6316" s="100">
        <v>7.2380000000000004</v>
      </c>
      <c r="AX6316" s="2"/>
      <c r="AY6316" s="2"/>
      <c r="AZ6316" s="2"/>
      <c r="BA6316" s="2"/>
      <c r="BB6316" s="55"/>
      <c r="BC6316" s="105" t="s">
        <v>370</v>
      </c>
      <c r="BD6316" s="105"/>
      <c r="BE6316" s="105"/>
      <c r="BF6316" s="105">
        <v>2</v>
      </c>
      <c r="BG6316" s="109">
        <v>2.9409999999999998</v>
      </c>
      <c r="BH6316" s="2"/>
      <c r="BI6316" s="2"/>
      <c r="BJ6316" s="2"/>
      <c r="BK6316" s="2"/>
      <c r="BL6316" s="55"/>
      <c r="BM6316" s="48"/>
      <c r="BN6316" s="48"/>
      <c r="BO6316" s="48"/>
      <c r="BP6316" s="48"/>
      <c r="BQ6316" s="117"/>
      <c r="BR6316" s="2"/>
      <c r="BS6316" s="2"/>
      <c r="BT6316" s="2"/>
      <c r="BU6316" s="2"/>
      <c r="BV6316" s="55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18" t="s">
        <v>5</v>
      </c>
      <c r="H6317" s="3">
        <v>2024</v>
      </c>
      <c r="I6317" s="20" t="s">
        <v>283</v>
      </c>
      <c r="J6317" s="2" t="s">
        <v>298</v>
      </c>
      <c r="K6317" s="2" t="s">
        <v>321</v>
      </c>
      <c r="L6317" s="163">
        <f t="shared" si="211"/>
        <v>0</v>
      </c>
      <c r="M6317" s="163">
        <f t="shared" si="212"/>
        <v>0</v>
      </c>
      <c r="N6317" s="181"/>
      <c r="O6317" s="33"/>
      <c r="P6317" s="33"/>
      <c r="Q6317" s="33"/>
      <c r="R6317" s="33"/>
      <c r="S6317" s="42"/>
      <c r="T6317" s="2"/>
      <c r="U6317" s="2"/>
      <c r="V6317" s="2"/>
      <c r="W6317" s="2"/>
      <c r="X6317" s="55"/>
      <c r="Y6317" s="62"/>
      <c r="Z6317" s="62"/>
      <c r="AA6317" s="62"/>
      <c r="AB6317" s="62"/>
      <c r="AC6317" s="68"/>
      <c r="AD6317" s="2"/>
      <c r="AE6317" s="2"/>
      <c r="AF6317" s="2"/>
      <c r="AG6317" s="2"/>
      <c r="AH6317" s="55"/>
      <c r="AI6317" s="72"/>
      <c r="AJ6317" s="72"/>
      <c r="AK6317" s="72"/>
      <c r="AL6317" s="72"/>
      <c r="AM6317" s="80"/>
      <c r="AN6317" s="2"/>
      <c r="AO6317" s="2"/>
      <c r="AP6317" s="2"/>
      <c r="AQ6317" s="2"/>
      <c r="AR6317" s="55"/>
      <c r="AS6317" s="85"/>
      <c r="AT6317" s="85"/>
      <c r="AU6317" s="85"/>
      <c r="AV6317" s="85"/>
      <c r="AW6317" s="100"/>
      <c r="AX6317" s="2"/>
      <c r="AY6317" s="2"/>
      <c r="AZ6317" s="2"/>
      <c r="BA6317" s="2"/>
      <c r="BB6317" s="55"/>
      <c r="BC6317" s="105"/>
      <c r="BD6317" s="105"/>
      <c r="BE6317" s="105"/>
      <c r="BF6317" s="105"/>
      <c r="BG6317" s="109"/>
      <c r="BH6317" s="2"/>
      <c r="BI6317" s="2"/>
      <c r="BJ6317" s="2"/>
      <c r="BK6317" s="2"/>
      <c r="BL6317" s="55"/>
      <c r="BM6317" s="48"/>
      <c r="BN6317" s="48"/>
      <c r="BO6317" s="48"/>
      <c r="BP6317" s="48"/>
      <c r="BQ6317" s="117"/>
      <c r="BR6317" s="2"/>
      <c r="BS6317" s="2"/>
      <c r="BT6317" s="2"/>
      <c r="BU6317" s="2"/>
      <c r="BV6317" s="55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18" t="s">
        <v>5</v>
      </c>
      <c r="H6318" s="3">
        <v>2024</v>
      </c>
      <c r="I6318" s="20" t="s">
        <v>283</v>
      </c>
      <c r="J6318" s="2" t="s">
        <v>278</v>
      </c>
      <c r="K6318" s="2" t="s">
        <v>320</v>
      </c>
      <c r="L6318" s="163">
        <f t="shared" si="211"/>
        <v>1</v>
      </c>
      <c r="M6318" s="163">
        <f t="shared" si="212"/>
        <v>1.9870000000000001</v>
      </c>
      <c r="N6318" s="181"/>
      <c r="O6318" s="33"/>
      <c r="P6318" s="33"/>
      <c r="Q6318" s="33"/>
      <c r="R6318" s="33"/>
      <c r="S6318" s="42"/>
      <c r="T6318" s="2"/>
      <c r="U6318" s="2"/>
      <c r="V6318" s="2"/>
      <c r="W6318" s="2"/>
      <c r="X6318" s="55"/>
      <c r="Y6318" s="62"/>
      <c r="Z6318" s="62"/>
      <c r="AA6318" s="62"/>
      <c r="AB6318" s="62"/>
      <c r="AC6318" s="68"/>
      <c r="AD6318" s="2"/>
      <c r="AE6318" s="2"/>
      <c r="AF6318" s="2"/>
      <c r="AG6318" s="2"/>
      <c r="AH6318" s="55"/>
      <c r="AI6318" s="72"/>
      <c r="AJ6318" s="72"/>
      <c r="AK6318" s="72"/>
      <c r="AL6318" s="72"/>
      <c r="AM6318" s="80"/>
      <c r="AN6318" s="2"/>
      <c r="AO6318" s="2"/>
      <c r="AP6318" s="2"/>
      <c r="AQ6318" s="2"/>
      <c r="AR6318" s="55"/>
      <c r="AS6318" s="85"/>
      <c r="AT6318" s="85"/>
      <c r="AU6318" s="85"/>
      <c r="AV6318" s="85"/>
      <c r="AW6318" s="100"/>
      <c r="AX6318" s="2"/>
      <c r="AY6318" s="2"/>
      <c r="AZ6318" s="2"/>
      <c r="BA6318" s="2"/>
      <c r="BB6318" s="55"/>
      <c r="BC6318" s="105"/>
      <c r="BD6318" s="105"/>
      <c r="BE6318" s="105"/>
      <c r="BF6318" s="105"/>
      <c r="BG6318" s="109"/>
      <c r="BH6318" s="2"/>
      <c r="BI6318" s="2"/>
      <c r="BJ6318" s="2"/>
      <c r="BK6318" s="2"/>
      <c r="BL6318" s="55"/>
      <c r="BM6318" s="48" t="s">
        <v>514</v>
      </c>
      <c r="BN6318" s="48"/>
      <c r="BO6318" s="48"/>
      <c r="BP6318" s="48">
        <v>1</v>
      </c>
      <c r="BQ6318" s="117">
        <v>1.9870000000000001</v>
      </c>
      <c r="BR6318" s="2"/>
      <c r="BS6318" s="2"/>
      <c r="BT6318" s="2"/>
      <c r="BU6318" s="2"/>
      <c r="BV6318" s="55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18" t="s">
        <v>5</v>
      </c>
      <c r="H6319" s="3">
        <v>2024</v>
      </c>
      <c r="I6319" s="20" t="s">
        <v>283</v>
      </c>
      <c r="J6319" s="2" t="s">
        <v>279</v>
      </c>
      <c r="K6319" s="2" t="s">
        <v>320</v>
      </c>
      <c r="L6319" s="163">
        <f t="shared" si="211"/>
        <v>0</v>
      </c>
      <c r="M6319" s="163">
        <f t="shared" si="212"/>
        <v>0</v>
      </c>
      <c r="N6319" s="181"/>
      <c r="O6319" s="33"/>
      <c r="P6319" s="33"/>
      <c r="Q6319" s="33"/>
      <c r="R6319" s="33"/>
      <c r="S6319" s="42"/>
      <c r="T6319" s="2"/>
      <c r="U6319" s="2"/>
      <c r="V6319" s="2"/>
      <c r="W6319" s="2"/>
      <c r="X6319" s="55"/>
      <c r="Y6319" s="62"/>
      <c r="Z6319" s="62"/>
      <c r="AA6319" s="62"/>
      <c r="AB6319" s="62"/>
      <c r="AC6319" s="68"/>
      <c r="AD6319" s="2"/>
      <c r="AE6319" s="2"/>
      <c r="AF6319" s="2"/>
      <c r="AG6319" s="2"/>
      <c r="AH6319" s="55"/>
      <c r="AI6319" s="72"/>
      <c r="AJ6319" s="72"/>
      <c r="AK6319" s="72"/>
      <c r="AL6319" s="72"/>
      <c r="AM6319" s="80"/>
      <c r="AN6319" s="2"/>
      <c r="AO6319" s="2"/>
      <c r="AP6319" s="2"/>
      <c r="AQ6319" s="2"/>
      <c r="AR6319" s="55"/>
      <c r="AS6319" s="85"/>
      <c r="AT6319" s="85"/>
      <c r="AU6319" s="85"/>
      <c r="AV6319" s="85"/>
      <c r="AW6319" s="100"/>
      <c r="AX6319" s="2"/>
      <c r="AY6319" s="2"/>
      <c r="AZ6319" s="2"/>
      <c r="BA6319" s="2"/>
      <c r="BB6319" s="55"/>
      <c r="BC6319" s="105"/>
      <c r="BD6319" s="105"/>
      <c r="BE6319" s="105"/>
      <c r="BF6319" s="105"/>
      <c r="BG6319" s="109"/>
      <c r="BH6319" s="2"/>
      <c r="BI6319" s="2"/>
      <c r="BJ6319" s="2"/>
      <c r="BK6319" s="2"/>
      <c r="BL6319" s="55"/>
      <c r="BM6319" s="48"/>
      <c r="BN6319" s="48"/>
      <c r="BO6319" s="48"/>
      <c r="BP6319" s="48"/>
      <c r="BQ6319" s="117"/>
      <c r="BR6319" s="2"/>
      <c r="BS6319" s="2"/>
      <c r="BT6319" s="2"/>
      <c r="BU6319" s="2"/>
      <c r="BV6319" s="55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18" t="s">
        <v>5</v>
      </c>
      <c r="H6320" s="3">
        <v>2024</v>
      </c>
      <c r="I6320" s="20" t="s">
        <v>286</v>
      </c>
      <c r="J6320" s="2" t="s">
        <v>280</v>
      </c>
      <c r="K6320" s="2" t="s">
        <v>319</v>
      </c>
      <c r="L6320" s="163">
        <f t="shared" si="211"/>
        <v>0</v>
      </c>
      <c r="M6320" s="163">
        <f t="shared" si="212"/>
        <v>0</v>
      </c>
      <c r="N6320" s="181"/>
      <c r="O6320" s="33"/>
      <c r="P6320" s="33"/>
      <c r="Q6320" s="33"/>
      <c r="R6320" s="33"/>
      <c r="S6320" s="42"/>
      <c r="T6320" s="2"/>
      <c r="U6320" s="2"/>
      <c r="V6320" s="2"/>
      <c r="W6320" s="2"/>
      <c r="X6320" s="55"/>
      <c r="Y6320" s="62"/>
      <c r="Z6320" s="62"/>
      <c r="AA6320" s="62"/>
      <c r="AB6320" s="62"/>
      <c r="AC6320" s="68"/>
      <c r="AD6320" s="2"/>
      <c r="AE6320" s="2"/>
      <c r="AF6320" s="2"/>
      <c r="AG6320" s="2"/>
      <c r="AH6320" s="55"/>
      <c r="AI6320" s="72"/>
      <c r="AJ6320" s="72"/>
      <c r="AK6320" s="72"/>
      <c r="AL6320" s="72"/>
      <c r="AM6320" s="80"/>
      <c r="AN6320" s="2"/>
      <c r="AO6320" s="2"/>
      <c r="AP6320" s="2"/>
      <c r="AQ6320" s="2"/>
      <c r="AR6320" s="55"/>
      <c r="AS6320" s="85"/>
      <c r="AT6320" s="85"/>
      <c r="AU6320" s="85"/>
      <c r="AV6320" s="85"/>
      <c r="AW6320" s="100"/>
      <c r="AX6320" s="2"/>
      <c r="AY6320" s="2"/>
      <c r="AZ6320" s="2"/>
      <c r="BA6320" s="2"/>
      <c r="BB6320" s="55"/>
      <c r="BC6320" s="105"/>
      <c r="BD6320" s="105"/>
      <c r="BE6320" s="105"/>
      <c r="BF6320" s="105"/>
      <c r="BG6320" s="109"/>
      <c r="BH6320" s="2"/>
      <c r="BI6320" s="2"/>
      <c r="BJ6320" s="2"/>
      <c r="BK6320" s="2"/>
      <c r="BL6320" s="55"/>
      <c r="BM6320" s="48"/>
      <c r="BN6320" s="48"/>
      <c r="BO6320" s="48"/>
      <c r="BP6320" s="48"/>
      <c r="BQ6320" s="117"/>
      <c r="BR6320" s="2"/>
      <c r="BS6320" s="2"/>
      <c r="BT6320" s="2"/>
      <c r="BU6320" s="2"/>
      <c r="BV6320" s="55"/>
    </row>
    <row r="6321" spans="1:74" hidden="1" x14ac:dyDescent="0.3">
      <c r="A6321" s="2" t="s">
        <v>234</v>
      </c>
      <c r="B6321" s="2" t="s">
        <v>2</v>
      </c>
      <c r="C6321" s="2" t="s">
        <v>3</v>
      </c>
      <c r="D6321" s="2" t="s">
        <v>228</v>
      </c>
      <c r="E6321" s="5" t="s">
        <v>208</v>
      </c>
      <c r="F6321" s="3"/>
      <c r="G6321" s="18" t="s">
        <v>5</v>
      </c>
      <c r="H6321" s="3">
        <v>2024</v>
      </c>
      <c r="I6321" s="20" t="s">
        <v>286</v>
      </c>
      <c r="J6321" s="2" t="s">
        <v>281</v>
      </c>
      <c r="K6321" s="2" t="s">
        <v>319</v>
      </c>
      <c r="L6321" s="163">
        <f t="shared" si="211"/>
        <v>0</v>
      </c>
      <c r="M6321" s="163">
        <f t="shared" si="212"/>
        <v>48.883000000000003</v>
      </c>
      <c r="N6321" s="181"/>
      <c r="O6321" s="33"/>
      <c r="P6321" s="33"/>
      <c r="Q6321" s="33"/>
      <c r="R6321" s="33"/>
      <c r="S6321" s="42"/>
      <c r="T6321" s="2"/>
      <c r="U6321" s="2"/>
      <c r="V6321" s="2"/>
      <c r="W6321" s="2"/>
      <c r="X6321" s="55"/>
      <c r="Y6321" s="62"/>
      <c r="Z6321" s="62"/>
      <c r="AA6321" s="62"/>
      <c r="AB6321" s="62"/>
      <c r="AC6321" s="68"/>
      <c r="AD6321" s="2"/>
      <c r="AE6321" s="2"/>
      <c r="AF6321" s="2"/>
      <c r="AG6321" s="2"/>
      <c r="AH6321" s="55"/>
      <c r="AI6321" s="72"/>
      <c r="AJ6321" s="72"/>
      <c r="AK6321" s="72"/>
      <c r="AL6321" s="72"/>
      <c r="AM6321" s="80"/>
      <c r="AN6321" s="2"/>
      <c r="AO6321" s="2"/>
      <c r="AP6321" s="2"/>
      <c r="AQ6321" s="2"/>
      <c r="AR6321" s="55"/>
      <c r="AS6321" s="85"/>
      <c r="AT6321" s="85"/>
      <c r="AU6321" s="85"/>
      <c r="AV6321" s="85"/>
      <c r="AW6321" s="100"/>
      <c r="AX6321" s="2"/>
      <c r="AY6321" s="2"/>
      <c r="AZ6321" s="2"/>
      <c r="BA6321" s="2"/>
      <c r="BB6321" s="55"/>
      <c r="BC6321" s="105" t="s">
        <v>940</v>
      </c>
      <c r="BD6321" s="105"/>
      <c r="BE6321" s="105"/>
      <c r="BF6321" s="105"/>
      <c r="BG6321" s="109">
        <v>48.883000000000003</v>
      </c>
      <c r="BH6321" s="2"/>
      <c r="BI6321" s="2"/>
      <c r="BJ6321" s="2"/>
      <c r="BK6321" s="2"/>
      <c r="BL6321" s="55"/>
      <c r="BM6321" s="48"/>
      <c r="BN6321" s="48"/>
      <c r="BO6321" s="48"/>
      <c r="BP6321" s="48"/>
      <c r="BQ6321" s="117"/>
      <c r="BR6321" s="2"/>
      <c r="BS6321" s="2"/>
      <c r="BT6321" s="2"/>
      <c r="BU6321" s="2"/>
      <c r="BV6321" s="55"/>
    </row>
    <row r="6322" spans="1:74" s="13" customFormat="1" hidden="1" x14ac:dyDescent="0.3">
      <c r="A6322" s="12" t="s">
        <v>234</v>
      </c>
      <c r="B6322" s="12" t="s">
        <v>2</v>
      </c>
      <c r="C6322" s="12" t="s">
        <v>3</v>
      </c>
      <c r="D6322" s="12" t="s">
        <v>228</v>
      </c>
      <c r="E6322" s="6" t="s">
        <v>208</v>
      </c>
      <c r="F6322" s="7"/>
      <c r="G6322" s="19" t="s">
        <v>5</v>
      </c>
      <c r="H6322" s="7">
        <v>2024</v>
      </c>
      <c r="I6322" s="21"/>
      <c r="J6322" s="12" t="s">
        <v>314</v>
      </c>
      <c r="K6322" s="12"/>
      <c r="L6322" s="147"/>
      <c r="M6322" s="147">
        <f>SUM(M6284:M6321)</f>
        <v>61.049000000000007</v>
      </c>
      <c r="N6322" s="183"/>
      <c r="O6322" s="12"/>
      <c r="P6322" s="12"/>
      <c r="Q6322" s="12"/>
      <c r="R6322" s="12"/>
      <c r="S6322" s="47">
        <f>SUM(S6284:S6321)</f>
        <v>0</v>
      </c>
      <c r="T6322" s="12"/>
      <c r="U6322" s="12"/>
      <c r="V6322" s="12"/>
      <c r="W6322" s="12"/>
      <c r="X6322" s="47">
        <f>SUM(X6284:X6321)</f>
        <v>0</v>
      </c>
      <c r="Y6322" s="12"/>
      <c r="Z6322" s="12"/>
      <c r="AA6322" s="12"/>
      <c r="AB6322" s="12"/>
      <c r="AC6322" s="47">
        <f>SUM(AC6284:AC6321)</f>
        <v>0</v>
      </c>
      <c r="AD6322" s="12"/>
      <c r="AE6322" s="12"/>
      <c r="AF6322" s="12"/>
      <c r="AG6322" s="12"/>
      <c r="AH6322" s="47">
        <f>SUM(AH6284:AH6321)</f>
        <v>0</v>
      </c>
      <c r="AI6322" s="12"/>
      <c r="AJ6322" s="12"/>
      <c r="AK6322" s="12"/>
      <c r="AL6322" s="12"/>
      <c r="AM6322" s="47">
        <f>SUM(AM6284:AM6321)</f>
        <v>0</v>
      </c>
      <c r="AN6322" s="12"/>
      <c r="AO6322" s="12"/>
      <c r="AP6322" s="12"/>
      <c r="AQ6322" s="12"/>
      <c r="AR6322" s="47">
        <f>SUM(AR6284:AR6321)</f>
        <v>0</v>
      </c>
      <c r="AS6322" s="12"/>
      <c r="AT6322" s="12"/>
      <c r="AU6322" s="12"/>
      <c r="AV6322" s="12"/>
      <c r="AW6322" s="47">
        <f>SUM(AW6284:AW6321)</f>
        <v>7.2380000000000004</v>
      </c>
      <c r="AX6322" s="12"/>
      <c r="AY6322" s="12"/>
      <c r="AZ6322" s="12"/>
      <c r="BA6322" s="12"/>
      <c r="BB6322" s="47">
        <f>SUM(BB6284:BB6321)</f>
        <v>0</v>
      </c>
      <c r="BC6322" s="12"/>
      <c r="BD6322" s="12"/>
      <c r="BE6322" s="12"/>
      <c r="BF6322" s="12"/>
      <c r="BG6322" s="47">
        <f>SUM(BG6284:BG6321)</f>
        <v>51.824000000000005</v>
      </c>
      <c r="BH6322" s="12"/>
      <c r="BI6322" s="12"/>
      <c r="BJ6322" s="12"/>
      <c r="BK6322" s="12"/>
      <c r="BL6322" s="47">
        <f>SUM(BL6284:BL6321)</f>
        <v>0</v>
      </c>
      <c r="BM6322" s="12"/>
      <c r="BN6322" s="12"/>
      <c r="BO6322" s="12"/>
      <c r="BP6322" s="12"/>
      <c r="BQ6322" s="47">
        <f>SUM(BQ6284:BQ6321)</f>
        <v>1.9870000000000001</v>
      </c>
      <c r="BR6322" s="12"/>
      <c r="BS6322" s="12"/>
      <c r="BT6322" s="12"/>
      <c r="BU6322" s="12"/>
      <c r="BV6322" s="47">
        <f>SUM(BV6284:BV6321)</f>
        <v>0</v>
      </c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18" t="s">
        <v>5</v>
      </c>
      <c r="H6323" s="3">
        <v>2024</v>
      </c>
      <c r="I6323" s="20" t="s">
        <v>287</v>
      </c>
      <c r="J6323" s="2" t="s">
        <v>267</v>
      </c>
      <c r="K6323" s="2" t="s">
        <v>318</v>
      </c>
      <c r="L6323" s="163">
        <f t="shared" si="211"/>
        <v>0</v>
      </c>
      <c r="M6323" s="163">
        <f t="shared" si="212"/>
        <v>0</v>
      </c>
      <c r="N6323" s="181"/>
      <c r="O6323" s="33"/>
      <c r="P6323" s="33"/>
      <c r="Q6323" s="33"/>
      <c r="R6323" s="33"/>
      <c r="S6323" s="42"/>
      <c r="T6323" s="2"/>
      <c r="U6323" s="2"/>
      <c r="V6323" s="2"/>
      <c r="W6323" s="2"/>
      <c r="X6323" s="55"/>
      <c r="Y6323" s="62"/>
      <c r="Z6323" s="62"/>
      <c r="AA6323" s="62"/>
      <c r="AB6323" s="62"/>
      <c r="AC6323" s="68"/>
      <c r="AD6323" s="2"/>
      <c r="AE6323" s="2"/>
      <c r="AF6323" s="2"/>
      <c r="AG6323" s="2"/>
      <c r="AH6323" s="55"/>
      <c r="AI6323" s="72"/>
      <c r="AJ6323" s="72"/>
      <c r="AK6323" s="72"/>
      <c r="AL6323" s="72"/>
      <c r="AM6323" s="80"/>
      <c r="AN6323" s="2"/>
      <c r="AO6323" s="2"/>
      <c r="AP6323" s="2"/>
      <c r="AQ6323" s="2"/>
      <c r="AR6323" s="55"/>
      <c r="AS6323" s="85"/>
      <c r="AT6323" s="85"/>
      <c r="AU6323" s="85"/>
      <c r="AV6323" s="85"/>
      <c r="AW6323" s="100"/>
      <c r="AX6323" s="2"/>
      <c r="AY6323" s="2"/>
      <c r="AZ6323" s="2"/>
      <c r="BA6323" s="2"/>
      <c r="BB6323" s="55"/>
      <c r="BC6323" s="105"/>
      <c r="BD6323" s="105"/>
      <c r="BE6323" s="105"/>
      <c r="BF6323" s="105"/>
      <c r="BG6323" s="109"/>
      <c r="BH6323" s="2"/>
      <c r="BI6323" s="2"/>
      <c r="BJ6323" s="2"/>
      <c r="BK6323" s="2"/>
      <c r="BL6323" s="55"/>
      <c r="BM6323" s="48"/>
      <c r="BN6323" s="48"/>
      <c r="BO6323" s="48"/>
      <c r="BP6323" s="48"/>
      <c r="BQ6323" s="117"/>
      <c r="BR6323" s="2"/>
      <c r="BS6323" s="2"/>
      <c r="BT6323" s="2"/>
      <c r="BU6323" s="2"/>
      <c r="BV6323" s="55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18" t="s">
        <v>5</v>
      </c>
      <c r="H6324" s="3">
        <v>2024</v>
      </c>
      <c r="I6324" s="20" t="s">
        <v>287</v>
      </c>
      <c r="J6324" s="2" t="s">
        <v>291</v>
      </c>
      <c r="K6324" s="2" t="s">
        <v>319</v>
      </c>
      <c r="L6324" s="163">
        <f t="shared" si="211"/>
        <v>0</v>
      </c>
      <c r="M6324" s="163">
        <f t="shared" si="212"/>
        <v>0</v>
      </c>
      <c r="N6324" s="181"/>
      <c r="O6324" s="33"/>
      <c r="P6324" s="33"/>
      <c r="Q6324" s="33"/>
      <c r="R6324" s="33"/>
      <c r="S6324" s="42"/>
      <c r="T6324" s="2"/>
      <c r="U6324" s="2"/>
      <c r="V6324" s="2"/>
      <c r="W6324" s="2"/>
      <c r="X6324" s="55"/>
      <c r="Y6324" s="62"/>
      <c r="Z6324" s="62"/>
      <c r="AA6324" s="62"/>
      <c r="AB6324" s="62"/>
      <c r="AC6324" s="68"/>
      <c r="AD6324" s="2"/>
      <c r="AE6324" s="2"/>
      <c r="AF6324" s="2"/>
      <c r="AG6324" s="2"/>
      <c r="AH6324" s="55"/>
      <c r="AI6324" s="72"/>
      <c r="AJ6324" s="72"/>
      <c r="AK6324" s="72"/>
      <c r="AL6324" s="72"/>
      <c r="AM6324" s="80"/>
      <c r="AN6324" s="2"/>
      <c r="AO6324" s="2"/>
      <c r="AP6324" s="2"/>
      <c r="AQ6324" s="2"/>
      <c r="AR6324" s="55"/>
      <c r="AS6324" s="85"/>
      <c r="AT6324" s="85"/>
      <c r="AU6324" s="85"/>
      <c r="AV6324" s="85"/>
      <c r="AW6324" s="100"/>
      <c r="AX6324" s="2"/>
      <c r="AY6324" s="2"/>
      <c r="AZ6324" s="2"/>
      <c r="BA6324" s="2"/>
      <c r="BB6324" s="55"/>
      <c r="BC6324" s="105"/>
      <c r="BD6324" s="105"/>
      <c r="BE6324" s="105"/>
      <c r="BF6324" s="105"/>
      <c r="BG6324" s="109"/>
      <c r="BH6324" s="2"/>
      <c r="BI6324" s="2"/>
      <c r="BJ6324" s="2"/>
      <c r="BK6324" s="2"/>
      <c r="BL6324" s="55"/>
      <c r="BM6324" s="48"/>
      <c r="BN6324" s="48"/>
      <c r="BO6324" s="48"/>
      <c r="BP6324" s="48"/>
      <c r="BQ6324" s="117"/>
      <c r="BR6324" s="2"/>
      <c r="BS6324" s="2"/>
      <c r="BT6324" s="2"/>
      <c r="BU6324" s="2"/>
      <c r="BV6324" s="55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18" t="s">
        <v>5</v>
      </c>
      <c r="H6325" s="3">
        <v>2024</v>
      </c>
      <c r="I6325" s="20" t="s">
        <v>286</v>
      </c>
      <c r="J6325" s="2" t="s">
        <v>336</v>
      </c>
      <c r="K6325" s="2" t="s">
        <v>319</v>
      </c>
      <c r="L6325" s="163">
        <f t="shared" si="211"/>
        <v>0</v>
      </c>
      <c r="M6325" s="163">
        <f t="shared" si="212"/>
        <v>0</v>
      </c>
      <c r="N6325" s="181"/>
      <c r="O6325" s="33"/>
      <c r="P6325" s="33"/>
      <c r="Q6325" s="33"/>
      <c r="R6325" s="33"/>
      <c r="S6325" s="42"/>
      <c r="T6325" s="2"/>
      <c r="U6325" s="2"/>
      <c r="V6325" s="2"/>
      <c r="W6325" s="2"/>
      <c r="X6325" s="55"/>
      <c r="Y6325" s="62"/>
      <c r="Z6325" s="62"/>
      <c r="AA6325" s="62"/>
      <c r="AB6325" s="62"/>
      <c r="AC6325" s="68"/>
      <c r="AD6325" s="2"/>
      <c r="AE6325" s="2"/>
      <c r="AF6325" s="2"/>
      <c r="AG6325" s="2"/>
      <c r="AH6325" s="55"/>
      <c r="AI6325" s="72"/>
      <c r="AJ6325" s="72"/>
      <c r="AK6325" s="72"/>
      <c r="AL6325" s="72"/>
      <c r="AM6325" s="80"/>
      <c r="AN6325" s="2"/>
      <c r="AO6325" s="2"/>
      <c r="AP6325" s="2"/>
      <c r="AQ6325" s="2"/>
      <c r="AR6325" s="55"/>
      <c r="AS6325" s="85"/>
      <c r="AT6325" s="85"/>
      <c r="AU6325" s="85"/>
      <c r="AV6325" s="85"/>
      <c r="AW6325" s="100"/>
      <c r="AX6325" s="2"/>
      <c r="AY6325" s="2"/>
      <c r="AZ6325" s="2"/>
      <c r="BA6325" s="2"/>
      <c r="BB6325" s="55"/>
      <c r="BC6325" s="105"/>
      <c r="BD6325" s="105"/>
      <c r="BE6325" s="105"/>
      <c r="BF6325" s="105"/>
      <c r="BG6325" s="109"/>
      <c r="BH6325" s="2"/>
      <c r="BI6325" s="2"/>
      <c r="BJ6325" s="2"/>
      <c r="BK6325" s="2"/>
      <c r="BL6325" s="55"/>
      <c r="BM6325" s="48"/>
      <c r="BN6325" s="48"/>
      <c r="BO6325" s="48"/>
      <c r="BP6325" s="48"/>
      <c r="BQ6325" s="117"/>
      <c r="BR6325" s="2"/>
      <c r="BS6325" s="2"/>
      <c r="BT6325" s="2"/>
      <c r="BU6325" s="2"/>
      <c r="BV6325" s="55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18" t="s">
        <v>5</v>
      </c>
      <c r="H6326" s="3">
        <v>2024</v>
      </c>
      <c r="I6326" s="20" t="s">
        <v>286</v>
      </c>
      <c r="J6326" s="8" t="s">
        <v>337</v>
      </c>
      <c r="K6326" s="8" t="s">
        <v>318</v>
      </c>
      <c r="L6326" s="163">
        <f t="shared" si="211"/>
        <v>0</v>
      </c>
      <c r="M6326" s="163">
        <f t="shared" si="212"/>
        <v>0</v>
      </c>
      <c r="N6326" s="181"/>
      <c r="O6326" s="53"/>
      <c r="P6326" s="53"/>
      <c r="Q6326" s="53"/>
      <c r="R6326" s="53"/>
      <c r="S6326" s="54"/>
      <c r="T6326" s="8"/>
      <c r="U6326" s="8"/>
      <c r="V6326" s="8"/>
      <c r="W6326" s="8"/>
      <c r="X6326" s="122"/>
      <c r="Y6326" s="135"/>
      <c r="Z6326" s="135"/>
      <c r="AA6326" s="135"/>
      <c r="AB6326" s="135"/>
      <c r="AC6326" s="136"/>
      <c r="AD6326" s="8"/>
      <c r="AE6326" s="8"/>
      <c r="AF6326" s="8"/>
      <c r="AG6326" s="8"/>
      <c r="AH6326" s="122"/>
      <c r="AI6326" s="137"/>
      <c r="AJ6326" s="137"/>
      <c r="AK6326" s="137"/>
      <c r="AL6326" s="137"/>
      <c r="AM6326" s="138"/>
      <c r="AN6326" s="8"/>
      <c r="AO6326" s="8"/>
      <c r="AP6326" s="8"/>
      <c r="AQ6326" s="8"/>
      <c r="AR6326" s="122"/>
      <c r="AS6326" s="139"/>
      <c r="AT6326" s="139"/>
      <c r="AU6326" s="139"/>
      <c r="AV6326" s="139"/>
      <c r="AW6326" s="140"/>
      <c r="AX6326" s="8"/>
      <c r="AY6326" s="8"/>
      <c r="AZ6326" s="8"/>
      <c r="BA6326" s="8"/>
      <c r="BB6326" s="122"/>
      <c r="BC6326" s="141"/>
      <c r="BD6326" s="141"/>
      <c r="BE6326" s="141"/>
      <c r="BF6326" s="141"/>
      <c r="BG6326" s="142"/>
      <c r="BH6326" s="8"/>
      <c r="BI6326" s="8"/>
      <c r="BJ6326" s="8"/>
      <c r="BK6326" s="8"/>
      <c r="BL6326" s="122"/>
      <c r="BM6326" s="143"/>
      <c r="BN6326" s="143"/>
      <c r="BO6326" s="143"/>
      <c r="BP6326" s="143"/>
      <c r="BQ6326" s="144"/>
      <c r="BR6326" s="8"/>
      <c r="BS6326" s="8"/>
      <c r="BT6326" s="8"/>
      <c r="BU6326" s="8"/>
      <c r="BV6326" s="122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18" t="s">
        <v>5</v>
      </c>
      <c r="H6327" s="3">
        <v>2024</v>
      </c>
      <c r="I6327" s="20" t="s">
        <v>286</v>
      </c>
      <c r="J6327" s="8" t="s">
        <v>338</v>
      </c>
      <c r="K6327" s="8" t="s">
        <v>339</v>
      </c>
      <c r="L6327" s="163">
        <f t="shared" si="211"/>
        <v>0</v>
      </c>
      <c r="M6327" s="163">
        <f t="shared" si="212"/>
        <v>0</v>
      </c>
      <c r="N6327" s="181"/>
      <c r="O6327" s="53"/>
      <c r="P6327" s="53"/>
      <c r="Q6327" s="53"/>
      <c r="R6327" s="53"/>
      <c r="S6327" s="54"/>
      <c r="T6327" s="8"/>
      <c r="U6327" s="8"/>
      <c r="V6327" s="8"/>
      <c r="W6327" s="8"/>
      <c r="X6327" s="122"/>
      <c r="Y6327" s="135"/>
      <c r="Z6327" s="135"/>
      <c r="AA6327" s="135"/>
      <c r="AB6327" s="135"/>
      <c r="AC6327" s="136"/>
      <c r="AD6327" s="8"/>
      <c r="AE6327" s="8"/>
      <c r="AF6327" s="8"/>
      <c r="AG6327" s="8"/>
      <c r="AH6327" s="122"/>
      <c r="AI6327" s="137"/>
      <c r="AJ6327" s="137"/>
      <c r="AK6327" s="137"/>
      <c r="AL6327" s="137"/>
      <c r="AM6327" s="138"/>
      <c r="AN6327" s="8"/>
      <c r="AO6327" s="8"/>
      <c r="AP6327" s="8"/>
      <c r="AQ6327" s="8"/>
      <c r="AR6327" s="122"/>
      <c r="AS6327" s="139"/>
      <c r="AT6327" s="139"/>
      <c r="AU6327" s="139"/>
      <c r="AV6327" s="139"/>
      <c r="AW6327" s="140"/>
      <c r="AX6327" s="8"/>
      <c r="AY6327" s="8"/>
      <c r="AZ6327" s="8"/>
      <c r="BA6327" s="8"/>
      <c r="BB6327" s="122"/>
      <c r="BC6327" s="141"/>
      <c r="BD6327" s="141"/>
      <c r="BE6327" s="141"/>
      <c r="BF6327" s="141"/>
      <c r="BG6327" s="142"/>
      <c r="BH6327" s="8"/>
      <c r="BI6327" s="8"/>
      <c r="BJ6327" s="8"/>
      <c r="BK6327" s="8"/>
      <c r="BL6327" s="122"/>
      <c r="BM6327" s="143"/>
      <c r="BN6327" s="143"/>
      <c r="BO6327" s="143"/>
      <c r="BP6327" s="143"/>
      <c r="BQ6327" s="144"/>
      <c r="BR6327" s="8"/>
      <c r="BS6327" s="8"/>
      <c r="BT6327" s="8"/>
      <c r="BU6327" s="8"/>
      <c r="BV6327" s="122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18" t="s">
        <v>5</v>
      </c>
      <c r="H6328" s="3">
        <v>2024</v>
      </c>
      <c r="I6328" s="20" t="s">
        <v>286</v>
      </c>
      <c r="J6328" s="8" t="s">
        <v>340</v>
      </c>
      <c r="K6328" s="8" t="s">
        <v>318</v>
      </c>
      <c r="L6328" s="163">
        <f t="shared" si="211"/>
        <v>0</v>
      </c>
      <c r="M6328" s="163">
        <f t="shared" si="212"/>
        <v>0</v>
      </c>
      <c r="N6328" s="181"/>
      <c r="O6328" s="53"/>
      <c r="P6328" s="53"/>
      <c r="Q6328" s="53"/>
      <c r="R6328" s="53"/>
      <c r="S6328" s="54"/>
      <c r="T6328" s="8"/>
      <c r="U6328" s="8"/>
      <c r="V6328" s="8"/>
      <c r="W6328" s="8"/>
      <c r="X6328" s="122"/>
      <c r="Y6328" s="135"/>
      <c r="Z6328" s="135"/>
      <c r="AA6328" s="135"/>
      <c r="AB6328" s="135"/>
      <c r="AC6328" s="136"/>
      <c r="AD6328" s="8"/>
      <c r="AE6328" s="8"/>
      <c r="AF6328" s="8"/>
      <c r="AG6328" s="8"/>
      <c r="AH6328" s="122"/>
      <c r="AI6328" s="137"/>
      <c r="AJ6328" s="137"/>
      <c r="AK6328" s="137"/>
      <c r="AL6328" s="137"/>
      <c r="AM6328" s="138"/>
      <c r="AN6328" s="8"/>
      <c r="AO6328" s="8"/>
      <c r="AP6328" s="8"/>
      <c r="AQ6328" s="8"/>
      <c r="AR6328" s="122"/>
      <c r="AS6328" s="139"/>
      <c r="AT6328" s="139"/>
      <c r="AU6328" s="139"/>
      <c r="AV6328" s="139"/>
      <c r="AW6328" s="140"/>
      <c r="AX6328" s="8"/>
      <c r="AY6328" s="8"/>
      <c r="AZ6328" s="8"/>
      <c r="BA6328" s="8"/>
      <c r="BB6328" s="122"/>
      <c r="BC6328" s="141"/>
      <c r="BD6328" s="141"/>
      <c r="BE6328" s="141"/>
      <c r="BF6328" s="141"/>
      <c r="BG6328" s="142"/>
      <c r="BH6328" s="8"/>
      <c r="BI6328" s="8"/>
      <c r="BJ6328" s="8"/>
      <c r="BK6328" s="8"/>
      <c r="BL6328" s="122"/>
      <c r="BM6328" s="143"/>
      <c r="BN6328" s="143"/>
      <c r="BO6328" s="143"/>
      <c r="BP6328" s="143"/>
      <c r="BQ6328" s="144"/>
      <c r="BR6328" s="8"/>
      <c r="BS6328" s="8"/>
      <c r="BT6328" s="8"/>
      <c r="BU6328" s="8"/>
      <c r="BV6328" s="122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18" t="s">
        <v>5</v>
      </c>
      <c r="H6329" s="3">
        <v>2024</v>
      </c>
      <c r="I6329" s="20" t="s">
        <v>286</v>
      </c>
      <c r="J6329" s="8" t="s">
        <v>341</v>
      </c>
      <c r="K6329" s="8" t="s">
        <v>320</v>
      </c>
      <c r="L6329" s="163">
        <f t="shared" si="211"/>
        <v>0</v>
      </c>
      <c r="M6329" s="163">
        <f t="shared" si="212"/>
        <v>0</v>
      </c>
      <c r="N6329" s="181"/>
      <c r="O6329" s="53"/>
      <c r="P6329" s="53"/>
      <c r="Q6329" s="53"/>
      <c r="R6329" s="53"/>
      <c r="S6329" s="54"/>
      <c r="T6329" s="8"/>
      <c r="U6329" s="8"/>
      <c r="V6329" s="8"/>
      <c r="W6329" s="8"/>
      <c r="X6329" s="122"/>
      <c r="Y6329" s="135"/>
      <c r="Z6329" s="135"/>
      <c r="AA6329" s="135"/>
      <c r="AB6329" s="135"/>
      <c r="AC6329" s="136"/>
      <c r="AD6329" s="8"/>
      <c r="AE6329" s="8"/>
      <c r="AF6329" s="8"/>
      <c r="AG6329" s="8"/>
      <c r="AH6329" s="122"/>
      <c r="AI6329" s="137"/>
      <c r="AJ6329" s="137"/>
      <c r="AK6329" s="137"/>
      <c r="AL6329" s="137"/>
      <c r="AM6329" s="138"/>
      <c r="AN6329" s="8"/>
      <c r="AO6329" s="8"/>
      <c r="AP6329" s="8"/>
      <c r="AQ6329" s="8"/>
      <c r="AR6329" s="122"/>
      <c r="AS6329" s="139"/>
      <c r="AT6329" s="139"/>
      <c r="AU6329" s="139"/>
      <c r="AV6329" s="139"/>
      <c r="AW6329" s="140"/>
      <c r="AX6329" s="8"/>
      <c r="AY6329" s="8"/>
      <c r="AZ6329" s="8"/>
      <c r="BA6329" s="8"/>
      <c r="BB6329" s="122"/>
      <c r="BC6329" s="141"/>
      <c r="BD6329" s="141"/>
      <c r="BE6329" s="141"/>
      <c r="BF6329" s="141"/>
      <c r="BG6329" s="142"/>
      <c r="BH6329" s="8"/>
      <c r="BI6329" s="8"/>
      <c r="BJ6329" s="8"/>
      <c r="BK6329" s="8"/>
      <c r="BL6329" s="122"/>
      <c r="BM6329" s="143"/>
      <c r="BN6329" s="143"/>
      <c r="BO6329" s="143"/>
      <c r="BP6329" s="143"/>
      <c r="BQ6329" s="144"/>
      <c r="BR6329" s="8"/>
      <c r="BS6329" s="8"/>
      <c r="BT6329" s="8"/>
      <c r="BU6329" s="8"/>
      <c r="BV6329" s="122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18" t="s">
        <v>5</v>
      </c>
      <c r="H6330" s="3">
        <v>2024</v>
      </c>
      <c r="I6330" s="20" t="s">
        <v>286</v>
      </c>
      <c r="J6330" s="8" t="s">
        <v>342</v>
      </c>
      <c r="K6330" s="8" t="s">
        <v>320</v>
      </c>
      <c r="L6330" s="163">
        <f t="shared" si="211"/>
        <v>0</v>
      </c>
      <c r="M6330" s="163">
        <f t="shared" si="212"/>
        <v>0</v>
      </c>
      <c r="N6330" s="181"/>
      <c r="O6330" s="53"/>
      <c r="P6330" s="53"/>
      <c r="Q6330" s="53"/>
      <c r="R6330" s="53"/>
      <c r="S6330" s="54"/>
      <c r="T6330" s="8"/>
      <c r="U6330" s="8"/>
      <c r="V6330" s="8"/>
      <c r="W6330" s="8"/>
      <c r="X6330" s="122"/>
      <c r="Y6330" s="135"/>
      <c r="Z6330" s="135"/>
      <c r="AA6330" s="135"/>
      <c r="AB6330" s="135"/>
      <c r="AC6330" s="136"/>
      <c r="AD6330" s="8"/>
      <c r="AE6330" s="8"/>
      <c r="AF6330" s="8"/>
      <c r="AG6330" s="8"/>
      <c r="AH6330" s="122"/>
      <c r="AI6330" s="137"/>
      <c r="AJ6330" s="137"/>
      <c r="AK6330" s="137"/>
      <c r="AL6330" s="137"/>
      <c r="AM6330" s="138"/>
      <c r="AN6330" s="8"/>
      <c r="AO6330" s="8"/>
      <c r="AP6330" s="8"/>
      <c r="AQ6330" s="8"/>
      <c r="AR6330" s="122"/>
      <c r="AS6330" s="139"/>
      <c r="AT6330" s="139"/>
      <c r="AU6330" s="139"/>
      <c r="AV6330" s="139"/>
      <c r="AW6330" s="140"/>
      <c r="AX6330" s="8"/>
      <c r="AY6330" s="8"/>
      <c r="AZ6330" s="8"/>
      <c r="BA6330" s="8"/>
      <c r="BB6330" s="122"/>
      <c r="BC6330" s="141"/>
      <c r="BD6330" s="141"/>
      <c r="BE6330" s="141"/>
      <c r="BF6330" s="141"/>
      <c r="BG6330" s="142"/>
      <c r="BH6330" s="8"/>
      <c r="BI6330" s="8"/>
      <c r="BJ6330" s="8"/>
      <c r="BK6330" s="8"/>
      <c r="BL6330" s="122"/>
      <c r="BM6330" s="143"/>
      <c r="BN6330" s="143"/>
      <c r="BO6330" s="143"/>
      <c r="BP6330" s="143"/>
      <c r="BQ6330" s="144"/>
      <c r="BR6330" s="8"/>
      <c r="BS6330" s="8"/>
      <c r="BT6330" s="8"/>
      <c r="BU6330" s="8"/>
      <c r="BV6330" s="122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18" t="s">
        <v>5</v>
      </c>
      <c r="H6331" s="3">
        <v>2024</v>
      </c>
      <c r="I6331" s="20" t="s">
        <v>286</v>
      </c>
      <c r="J6331" s="8" t="s">
        <v>343</v>
      </c>
      <c r="K6331" s="8" t="s">
        <v>339</v>
      </c>
      <c r="L6331" s="163">
        <f t="shared" si="211"/>
        <v>0</v>
      </c>
      <c r="M6331" s="163">
        <f t="shared" si="212"/>
        <v>0</v>
      </c>
      <c r="N6331" s="181"/>
      <c r="O6331" s="53"/>
      <c r="P6331" s="53"/>
      <c r="Q6331" s="53"/>
      <c r="R6331" s="53"/>
      <c r="S6331" s="54"/>
      <c r="T6331" s="8"/>
      <c r="U6331" s="8"/>
      <c r="V6331" s="8"/>
      <c r="W6331" s="8"/>
      <c r="X6331" s="122"/>
      <c r="Y6331" s="135"/>
      <c r="Z6331" s="135"/>
      <c r="AA6331" s="135"/>
      <c r="AB6331" s="135"/>
      <c r="AC6331" s="136"/>
      <c r="AD6331" s="8"/>
      <c r="AE6331" s="8"/>
      <c r="AF6331" s="8"/>
      <c r="AG6331" s="8"/>
      <c r="AH6331" s="122"/>
      <c r="AI6331" s="137"/>
      <c r="AJ6331" s="137"/>
      <c r="AK6331" s="137"/>
      <c r="AL6331" s="137"/>
      <c r="AM6331" s="138"/>
      <c r="AN6331" s="8"/>
      <c r="AO6331" s="8"/>
      <c r="AP6331" s="8"/>
      <c r="AQ6331" s="8"/>
      <c r="AR6331" s="122"/>
      <c r="AS6331" s="139"/>
      <c r="AT6331" s="139"/>
      <c r="AU6331" s="139"/>
      <c r="AV6331" s="139"/>
      <c r="AW6331" s="140"/>
      <c r="AX6331" s="8"/>
      <c r="AY6331" s="8"/>
      <c r="AZ6331" s="8"/>
      <c r="BA6331" s="8"/>
      <c r="BB6331" s="122"/>
      <c r="BC6331" s="141"/>
      <c r="BD6331" s="141"/>
      <c r="BE6331" s="141"/>
      <c r="BF6331" s="141"/>
      <c r="BG6331" s="142"/>
      <c r="BH6331" s="8"/>
      <c r="BI6331" s="8"/>
      <c r="BJ6331" s="8"/>
      <c r="BK6331" s="8"/>
      <c r="BL6331" s="122"/>
      <c r="BM6331" s="143"/>
      <c r="BN6331" s="143"/>
      <c r="BO6331" s="143"/>
      <c r="BP6331" s="143"/>
      <c r="BQ6331" s="144"/>
      <c r="BR6331" s="8"/>
      <c r="BS6331" s="8"/>
      <c r="BT6331" s="8"/>
      <c r="BU6331" s="8"/>
      <c r="BV6331" s="122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18" t="s">
        <v>5</v>
      </c>
      <c r="H6332" s="3">
        <v>2024</v>
      </c>
      <c r="I6332" s="20" t="s">
        <v>288</v>
      </c>
      <c r="J6332" s="8" t="s">
        <v>344</v>
      </c>
      <c r="K6332" s="8" t="s">
        <v>318</v>
      </c>
      <c r="L6332" s="163">
        <f t="shared" si="211"/>
        <v>0</v>
      </c>
      <c r="M6332" s="163">
        <f t="shared" si="212"/>
        <v>0</v>
      </c>
      <c r="N6332" s="181"/>
      <c r="O6332" s="53"/>
      <c r="P6332" s="53"/>
      <c r="Q6332" s="53"/>
      <c r="R6332" s="53"/>
      <c r="S6332" s="54"/>
      <c r="T6332" s="8"/>
      <c r="U6332" s="8"/>
      <c r="V6332" s="8"/>
      <c r="W6332" s="8"/>
      <c r="X6332" s="122"/>
      <c r="Y6332" s="135"/>
      <c r="Z6332" s="135"/>
      <c r="AA6332" s="135"/>
      <c r="AB6332" s="135"/>
      <c r="AC6332" s="136"/>
      <c r="AD6332" s="8"/>
      <c r="AE6332" s="8"/>
      <c r="AF6332" s="8"/>
      <c r="AG6332" s="8"/>
      <c r="AH6332" s="122"/>
      <c r="AI6332" s="137"/>
      <c r="AJ6332" s="137"/>
      <c r="AK6332" s="137"/>
      <c r="AL6332" s="137"/>
      <c r="AM6332" s="138"/>
      <c r="AN6332" s="8"/>
      <c r="AO6332" s="8"/>
      <c r="AP6332" s="8"/>
      <c r="AQ6332" s="8"/>
      <c r="AR6332" s="122"/>
      <c r="AS6332" s="139"/>
      <c r="AT6332" s="139"/>
      <c r="AU6332" s="139"/>
      <c r="AV6332" s="139"/>
      <c r="AW6332" s="140"/>
      <c r="AX6332" s="8"/>
      <c r="AY6332" s="8"/>
      <c r="AZ6332" s="8"/>
      <c r="BA6332" s="8"/>
      <c r="BB6332" s="122"/>
      <c r="BC6332" s="141"/>
      <c r="BD6332" s="141"/>
      <c r="BE6332" s="141"/>
      <c r="BF6332" s="141"/>
      <c r="BG6332" s="142"/>
      <c r="BH6332" s="8"/>
      <c r="BI6332" s="8"/>
      <c r="BJ6332" s="8"/>
      <c r="BK6332" s="8"/>
      <c r="BL6332" s="122"/>
      <c r="BM6332" s="143"/>
      <c r="BN6332" s="143"/>
      <c r="BO6332" s="143"/>
      <c r="BP6332" s="143"/>
      <c r="BQ6332" s="144"/>
      <c r="BR6332" s="8"/>
      <c r="BS6332" s="8"/>
      <c r="BT6332" s="8"/>
      <c r="BU6332" s="8"/>
      <c r="BV6332" s="122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18" t="s">
        <v>5</v>
      </c>
      <c r="H6333" s="3">
        <v>2024</v>
      </c>
      <c r="I6333" s="20" t="s">
        <v>288</v>
      </c>
      <c r="J6333" s="2" t="s">
        <v>351</v>
      </c>
      <c r="K6333" s="2" t="s">
        <v>318</v>
      </c>
      <c r="L6333" s="163">
        <f t="shared" si="211"/>
        <v>0</v>
      </c>
      <c r="M6333" s="163">
        <f t="shared" si="212"/>
        <v>0</v>
      </c>
      <c r="N6333" s="181"/>
      <c r="O6333" s="53"/>
      <c r="P6333" s="53"/>
      <c r="Q6333" s="53"/>
      <c r="R6333" s="53"/>
      <c r="S6333" s="54"/>
      <c r="T6333" s="8"/>
      <c r="U6333" s="8"/>
      <c r="V6333" s="8"/>
      <c r="W6333" s="8"/>
      <c r="X6333" s="122"/>
      <c r="Y6333" s="135"/>
      <c r="Z6333" s="135"/>
      <c r="AA6333" s="135"/>
      <c r="AB6333" s="135"/>
      <c r="AC6333" s="136"/>
      <c r="AD6333" s="8"/>
      <c r="AE6333" s="8"/>
      <c r="AF6333" s="8"/>
      <c r="AG6333" s="8"/>
      <c r="AH6333" s="122"/>
      <c r="AI6333" s="137"/>
      <c r="AJ6333" s="137"/>
      <c r="AK6333" s="137"/>
      <c r="AL6333" s="137"/>
      <c r="AM6333" s="138"/>
      <c r="AN6333" s="8"/>
      <c r="AO6333" s="8"/>
      <c r="AP6333" s="8"/>
      <c r="AQ6333" s="8"/>
      <c r="AR6333" s="122"/>
      <c r="AS6333" s="139"/>
      <c r="AT6333" s="139"/>
      <c r="AU6333" s="139"/>
      <c r="AV6333" s="139"/>
      <c r="AW6333" s="140"/>
      <c r="AX6333" s="8"/>
      <c r="AY6333" s="8"/>
      <c r="AZ6333" s="8"/>
      <c r="BA6333" s="8"/>
      <c r="BB6333" s="122"/>
      <c r="BC6333" s="141"/>
      <c r="BD6333" s="141"/>
      <c r="BE6333" s="141"/>
      <c r="BF6333" s="141"/>
      <c r="BG6333" s="142"/>
      <c r="BH6333" s="8"/>
      <c r="BI6333" s="8"/>
      <c r="BJ6333" s="8"/>
      <c r="BK6333" s="8"/>
      <c r="BL6333" s="122"/>
      <c r="BM6333" s="143"/>
      <c r="BN6333" s="143"/>
      <c r="BO6333" s="143"/>
      <c r="BP6333" s="143"/>
      <c r="BQ6333" s="144"/>
      <c r="BR6333" s="8"/>
      <c r="BS6333" s="8"/>
      <c r="BT6333" s="8"/>
      <c r="BU6333" s="8"/>
      <c r="BV6333" s="122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18" t="s">
        <v>5</v>
      </c>
      <c r="H6334" s="3">
        <v>2024</v>
      </c>
      <c r="I6334" s="20" t="s">
        <v>288</v>
      </c>
      <c r="J6334" s="2" t="s">
        <v>352</v>
      </c>
      <c r="K6334" s="2" t="s">
        <v>321</v>
      </c>
      <c r="L6334" s="163">
        <f t="shared" si="211"/>
        <v>0</v>
      </c>
      <c r="M6334" s="163">
        <f t="shared" si="212"/>
        <v>0</v>
      </c>
      <c r="N6334" s="181"/>
      <c r="O6334" s="33"/>
      <c r="P6334" s="33"/>
      <c r="Q6334" s="33"/>
      <c r="R6334" s="33"/>
      <c r="S6334" s="42"/>
      <c r="T6334" s="2"/>
      <c r="U6334" s="2"/>
      <c r="V6334" s="2"/>
      <c r="W6334" s="2"/>
      <c r="X6334" s="55"/>
      <c r="Y6334" s="62"/>
      <c r="Z6334" s="62"/>
      <c r="AA6334" s="62"/>
      <c r="AB6334" s="62"/>
      <c r="AC6334" s="68"/>
      <c r="AD6334" s="2"/>
      <c r="AE6334" s="2"/>
      <c r="AF6334" s="2"/>
      <c r="AG6334" s="2"/>
      <c r="AH6334" s="55"/>
      <c r="AI6334" s="72"/>
      <c r="AJ6334" s="72"/>
      <c r="AK6334" s="72"/>
      <c r="AL6334" s="72"/>
      <c r="AM6334" s="80"/>
      <c r="AN6334" s="2"/>
      <c r="AO6334" s="2"/>
      <c r="AP6334" s="2"/>
      <c r="AQ6334" s="2"/>
      <c r="AR6334" s="55"/>
      <c r="AS6334" s="85"/>
      <c r="AT6334" s="85"/>
      <c r="AU6334" s="85"/>
      <c r="AV6334" s="85"/>
      <c r="AW6334" s="100"/>
      <c r="AX6334" s="2"/>
      <c r="AY6334" s="2"/>
      <c r="AZ6334" s="2"/>
      <c r="BA6334" s="2"/>
      <c r="BB6334" s="55"/>
      <c r="BC6334" s="105"/>
      <c r="BD6334" s="105"/>
      <c r="BE6334" s="105"/>
      <c r="BF6334" s="105"/>
      <c r="BG6334" s="109"/>
      <c r="BH6334" s="2"/>
      <c r="BI6334" s="2"/>
      <c r="BJ6334" s="2"/>
      <c r="BK6334" s="2"/>
      <c r="BL6334" s="55"/>
      <c r="BM6334" s="48"/>
      <c r="BN6334" s="48"/>
      <c r="BO6334" s="48"/>
      <c r="BP6334" s="48"/>
      <c r="BQ6334" s="117"/>
      <c r="BR6334" s="2"/>
      <c r="BS6334" s="2"/>
      <c r="BT6334" s="2"/>
      <c r="BU6334" s="2"/>
      <c r="BV6334" s="55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18" t="s">
        <v>5</v>
      </c>
      <c r="H6335" s="3">
        <v>2024</v>
      </c>
      <c r="I6335" s="20" t="s">
        <v>288</v>
      </c>
      <c r="J6335" s="2" t="s">
        <v>345</v>
      </c>
      <c r="K6335" s="2" t="s">
        <v>318</v>
      </c>
      <c r="L6335" s="163">
        <f t="shared" si="211"/>
        <v>0</v>
      </c>
      <c r="M6335" s="163">
        <f t="shared" si="212"/>
        <v>0</v>
      </c>
      <c r="N6335" s="181"/>
      <c r="O6335" s="34"/>
      <c r="P6335" s="33"/>
      <c r="Q6335" s="33"/>
      <c r="R6335" s="33"/>
      <c r="S6335" s="42"/>
      <c r="T6335" s="3"/>
      <c r="U6335" s="2"/>
      <c r="V6335" s="2"/>
      <c r="W6335" s="2"/>
      <c r="X6335" s="55"/>
      <c r="Y6335" s="64"/>
      <c r="Z6335" s="62"/>
      <c r="AA6335" s="62"/>
      <c r="AB6335" s="62"/>
      <c r="AC6335" s="68"/>
      <c r="AD6335" s="3"/>
      <c r="AE6335" s="2"/>
      <c r="AF6335" s="2"/>
      <c r="AG6335" s="2"/>
      <c r="AH6335" s="55"/>
      <c r="AI6335" s="73"/>
      <c r="AJ6335" s="72"/>
      <c r="AK6335" s="72"/>
      <c r="AL6335" s="72"/>
      <c r="AM6335" s="80"/>
      <c r="AN6335" s="3"/>
      <c r="AO6335" s="2"/>
      <c r="AP6335" s="2"/>
      <c r="AQ6335" s="2"/>
      <c r="AR6335" s="55"/>
      <c r="AS6335" s="86"/>
      <c r="AT6335" s="85"/>
      <c r="AU6335" s="85"/>
      <c r="AV6335" s="85"/>
      <c r="AW6335" s="100"/>
      <c r="AX6335" s="3"/>
      <c r="AY6335" s="2"/>
      <c r="AZ6335" s="2"/>
      <c r="BA6335" s="2"/>
      <c r="BB6335" s="55"/>
      <c r="BC6335" s="106"/>
      <c r="BD6335" s="105"/>
      <c r="BE6335" s="105"/>
      <c r="BF6335" s="105"/>
      <c r="BG6335" s="109"/>
      <c r="BH6335" s="3"/>
      <c r="BI6335" s="2"/>
      <c r="BJ6335" s="2"/>
      <c r="BK6335" s="2"/>
      <c r="BL6335" s="55"/>
      <c r="BM6335" s="49"/>
      <c r="BN6335" s="48"/>
      <c r="BO6335" s="48"/>
      <c r="BP6335" s="48"/>
      <c r="BQ6335" s="117"/>
      <c r="BR6335" s="3"/>
      <c r="BS6335" s="2"/>
      <c r="BT6335" s="2"/>
      <c r="BU6335" s="2"/>
      <c r="BV6335" s="55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18" t="s">
        <v>5</v>
      </c>
      <c r="H6336" s="3">
        <v>2024</v>
      </c>
      <c r="I6336" s="20" t="s">
        <v>289</v>
      </c>
      <c r="J6336" s="2" t="s">
        <v>268</v>
      </c>
      <c r="K6336" s="2" t="s">
        <v>318</v>
      </c>
      <c r="L6336" s="163">
        <f t="shared" si="211"/>
        <v>0.109</v>
      </c>
      <c r="M6336" s="163">
        <f t="shared" si="212"/>
        <v>251.5</v>
      </c>
      <c r="N6336" s="181"/>
      <c r="O6336" s="33"/>
      <c r="P6336" s="33"/>
      <c r="Q6336" s="33"/>
      <c r="R6336" s="33"/>
      <c r="S6336" s="42"/>
      <c r="T6336" s="2"/>
      <c r="U6336" s="2"/>
      <c r="V6336" s="2"/>
      <c r="W6336" s="2"/>
      <c r="X6336" s="55"/>
      <c r="Y6336" s="62"/>
      <c r="Z6336" s="62"/>
      <c r="AA6336" s="62"/>
      <c r="AB6336" s="62"/>
      <c r="AC6336" s="68"/>
      <c r="AD6336" s="2"/>
      <c r="AE6336" s="2"/>
      <c r="AF6336" s="2"/>
      <c r="AG6336" s="2"/>
      <c r="AH6336" s="55"/>
      <c r="AI6336" s="72"/>
      <c r="AJ6336" s="72"/>
      <c r="AK6336" s="72"/>
      <c r="AL6336" s="72"/>
      <c r="AM6336" s="80"/>
      <c r="AN6336" s="2"/>
      <c r="AO6336" s="2"/>
      <c r="AP6336" s="2"/>
      <c r="AQ6336" s="2"/>
      <c r="AR6336" s="55"/>
      <c r="AS6336" s="85"/>
      <c r="AT6336" s="85"/>
      <c r="AU6336" s="85"/>
      <c r="AV6336" s="85"/>
      <c r="AW6336" s="100"/>
      <c r="AX6336" s="2"/>
      <c r="AY6336" s="2"/>
      <c r="AZ6336" s="2"/>
      <c r="BA6336" s="2"/>
      <c r="BB6336" s="55"/>
      <c r="BC6336" s="105"/>
      <c r="BD6336" s="105"/>
      <c r="BE6336" s="105"/>
      <c r="BF6336" s="105"/>
      <c r="BG6336" s="109"/>
      <c r="BH6336" s="2"/>
      <c r="BI6336" s="2"/>
      <c r="BJ6336" s="2"/>
      <c r="BK6336" s="2"/>
      <c r="BL6336" s="55"/>
      <c r="BM6336" s="48"/>
      <c r="BN6336" s="48"/>
      <c r="BO6336" s="48"/>
      <c r="BP6336" s="48"/>
      <c r="BQ6336" s="117"/>
      <c r="BR6336" s="2" t="s">
        <v>515</v>
      </c>
      <c r="BS6336" s="2"/>
      <c r="BT6336" s="2"/>
      <c r="BU6336" s="2">
        <v>0.109</v>
      </c>
      <c r="BV6336" s="55">
        <v>251.5</v>
      </c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18" t="s">
        <v>5</v>
      </c>
      <c r="H6337" s="3">
        <v>2024</v>
      </c>
      <c r="I6337" s="20" t="s">
        <v>289</v>
      </c>
      <c r="J6337" s="2" t="s">
        <v>292</v>
      </c>
      <c r="K6337" s="2" t="s">
        <v>318</v>
      </c>
      <c r="L6337" s="163">
        <f t="shared" si="211"/>
        <v>0</v>
      </c>
      <c r="M6337" s="163">
        <f t="shared" si="212"/>
        <v>0</v>
      </c>
      <c r="N6337" s="181"/>
      <c r="O6337" s="33"/>
      <c r="P6337" s="33"/>
      <c r="Q6337" s="33"/>
      <c r="R6337" s="33"/>
      <c r="S6337" s="42"/>
      <c r="T6337" s="2"/>
      <c r="U6337" s="2"/>
      <c r="V6337" s="2"/>
      <c r="W6337" s="2"/>
      <c r="X6337" s="55"/>
      <c r="Y6337" s="62"/>
      <c r="Z6337" s="62"/>
      <c r="AA6337" s="62"/>
      <c r="AB6337" s="62"/>
      <c r="AC6337" s="68"/>
      <c r="AD6337" s="2"/>
      <c r="AE6337" s="2"/>
      <c r="AF6337" s="2"/>
      <c r="AG6337" s="2"/>
      <c r="AH6337" s="55"/>
      <c r="AI6337" s="72"/>
      <c r="AJ6337" s="72"/>
      <c r="AK6337" s="72"/>
      <c r="AL6337" s="72"/>
      <c r="AM6337" s="80"/>
      <c r="AN6337" s="2"/>
      <c r="AO6337" s="2"/>
      <c r="AP6337" s="2"/>
      <c r="AQ6337" s="2"/>
      <c r="AR6337" s="55"/>
      <c r="AS6337" s="85"/>
      <c r="AT6337" s="85"/>
      <c r="AU6337" s="85"/>
      <c r="AV6337" s="85"/>
      <c r="AW6337" s="100"/>
      <c r="AX6337" s="2"/>
      <c r="AY6337" s="2"/>
      <c r="AZ6337" s="2"/>
      <c r="BA6337" s="2"/>
      <c r="BB6337" s="55"/>
      <c r="BC6337" s="105"/>
      <c r="BD6337" s="105"/>
      <c r="BE6337" s="105"/>
      <c r="BF6337" s="105"/>
      <c r="BG6337" s="109"/>
      <c r="BH6337" s="2"/>
      <c r="BI6337" s="2"/>
      <c r="BJ6337" s="2"/>
      <c r="BK6337" s="2"/>
      <c r="BL6337" s="55"/>
      <c r="BM6337" s="48"/>
      <c r="BN6337" s="48"/>
      <c r="BO6337" s="48"/>
      <c r="BP6337" s="48"/>
      <c r="BQ6337" s="117"/>
      <c r="BR6337" s="2"/>
      <c r="BS6337" s="2"/>
      <c r="BT6337" s="2"/>
      <c r="BU6337" s="2"/>
      <c r="BV6337" s="55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18" t="s">
        <v>5</v>
      </c>
      <c r="H6338" s="3">
        <v>2024</v>
      </c>
      <c r="I6338" s="20" t="s">
        <v>285</v>
      </c>
      <c r="J6338" s="2" t="s">
        <v>293</v>
      </c>
      <c r="K6338" s="2" t="s">
        <v>318</v>
      </c>
      <c r="L6338" s="163">
        <f t="shared" si="211"/>
        <v>0</v>
      </c>
      <c r="M6338" s="163">
        <f t="shared" si="212"/>
        <v>0</v>
      </c>
      <c r="N6338" s="181"/>
      <c r="O6338" s="33"/>
      <c r="P6338" s="33"/>
      <c r="Q6338" s="33"/>
      <c r="R6338" s="34"/>
      <c r="S6338" s="41"/>
      <c r="T6338" s="2"/>
      <c r="U6338" s="2"/>
      <c r="V6338" s="2"/>
      <c r="W6338" s="3"/>
      <c r="X6338" s="56"/>
      <c r="Y6338" s="62"/>
      <c r="Z6338" s="62"/>
      <c r="AA6338" s="62"/>
      <c r="AB6338" s="64"/>
      <c r="AC6338" s="69"/>
      <c r="AD6338" s="2"/>
      <c r="AE6338" s="2"/>
      <c r="AF6338" s="2"/>
      <c r="AG6338" s="3"/>
      <c r="AH6338" s="56"/>
      <c r="AI6338" s="72"/>
      <c r="AJ6338" s="72"/>
      <c r="AK6338" s="72"/>
      <c r="AL6338" s="73"/>
      <c r="AM6338" s="81"/>
      <c r="AN6338" s="2"/>
      <c r="AO6338" s="2"/>
      <c r="AP6338" s="2"/>
      <c r="AQ6338" s="3"/>
      <c r="AR6338" s="56"/>
      <c r="AS6338" s="85"/>
      <c r="AT6338" s="85"/>
      <c r="AU6338" s="85"/>
      <c r="AV6338" s="86"/>
      <c r="AW6338" s="101"/>
      <c r="AX6338" s="2"/>
      <c r="AY6338" s="2"/>
      <c r="AZ6338" s="2"/>
      <c r="BA6338" s="3"/>
      <c r="BB6338" s="56"/>
      <c r="BC6338" s="105"/>
      <c r="BD6338" s="105"/>
      <c r="BE6338" s="105"/>
      <c r="BF6338" s="106"/>
      <c r="BG6338" s="110"/>
      <c r="BH6338" s="2"/>
      <c r="BI6338" s="2"/>
      <c r="BJ6338" s="2"/>
      <c r="BK6338" s="3"/>
      <c r="BL6338" s="56"/>
      <c r="BM6338" s="48"/>
      <c r="BN6338" s="48"/>
      <c r="BO6338" s="48"/>
      <c r="BP6338" s="49"/>
      <c r="BQ6338" s="118"/>
      <c r="BR6338" s="2"/>
      <c r="BS6338" s="2"/>
      <c r="BT6338" s="2"/>
      <c r="BU6338" s="3"/>
      <c r="BV6338" s="56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18" t="s">
        <v>5</v>
      </c>
      <c r="H6339" s="3">
        <v>2024</v>
      </c>
      <c r="I6339" s="20" t="s">
        <v>287</v>
      </c>
      <c r="J6339" s="2" t="s">
        <v>269</v>
      </c>
      <c r="K6339" s="2" t="s">
        <v>320</v>
      </c>
      <c r="L6339" s="163">
        <f t="shared" si="211"/>
        <v>0</v>
      </c>
      <c r="M6339" s="163">
        <f t="shared" si="212"/>
        <v>0</v>
      </c>
      <c r="N6339" s="181"/>
      <c r="O6339" s="33"/>
      <c r="P6339" s="33"/>
      <c r="Q6339" s="33"/>
      <c r="R6339" s="33"/>
      <c r="S6339" s="42"/>
      <c r="T6339" s="2"/>
      <c r="U6339" s="2"/>
      <c r="V6339" s="2"/>
      <c r="W6339" s="2"/>
      <c r="X6339" s="55"/>
      <c r="Y6339" s="62"/>
      <c r="Z6339" s="62"/>
      <c r="AA6339" s="62"/>
      <c r="AB6339" s="64"/>
      <c r="AC6339" s="68"/>
      <c r="AD6339" s="2"/>
      <c r="AE6339" s="2"/>
      <c r="AF6339" s="2"/>
      <c r="AG6339" s="2"/>
      <c r="AH6339" s="55"/>
      <c r="AI6339" s="72"/>
      <c r="AJ6339" s="72"/>
      <c r="AK6339" s="72"/>
      <c r="AL6339" s="72"/>
      <c r="AM6339" s="80"/>
      <c r="AN6339" s="2"/>
      <c r="AO6339" s="2"/>
      <c r="AP6339" s="2"/>
      <c r="AQ6339" s="2"/>
      <c r="AR6339" s="55"/>
      <c r="AS6339" s="85"/>
      <c r="AT6339" s="85"/>
      <c r="AU6339" s="85"/>
      <c r="AV6339" s="85"/>
      <c r="AW6339" s="100"/>
      <c r="AX6339" s="2"/>
      <c r="AY6339" s="2"/>
      <c r="AZ6339" s="2"/>
      <c r="BA6339" s="2"/>
      <c r="BB6339" s="55"/>
      <c r="BC6339" s="105"/>
      <c r="BD6339" s="105"/>
      <c r="BE6339" s="105"/>
      <c r="BF6339" s="105"/>
      <c r="BG6339" s="109"/>
      <c r="BH6339" s="2"/>
      <c r="BI6339" s="2"/>
      <c r="BJ6339" s="2"/>
      <c r="BK6339" s="2"/>
      <c r="BL6339" s="55"/>
      <c r="BM6339" s="48"/>
      <c r="BN6339" s="48"/>
      <c r="BO6339" s="48"/>
      <c r="BP6339" s="48"/>
      <c r="BQ6339" s="117"/>
      <c r="BR6339" s="2"/>
      <c r="BS6339" s="2"/>
      <c r="BT6339" s="2"/>
      <c r="BU6339" s="2"/>
      <c r="BV6339" s="55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18" t="s">
        <v>5</v>
      </c>
      <c r="H6340" s="3">
        <v>2024</v>
      </c>
      <c r="I6340" s="20" t="s">
        <v>287</v>
      </c>
      <c r="J6340" s="2" t="s">
        <v>270</v>
      </c>
      <c r="K6340" s="2" t="s">
        <v>320</v>
      </c>
      <c r="L6340" s="163">
        <f t="shared" si="211"/>
        <v>0</v>
      </c>
      <c r="M6340" s="163">
        <f t="shared" si="212"/>
        <v>0</v>
      </c>
      <c r="N6340" s="181"/>
      <c r="O6340" s="33"/>
      <c r="P6340" s="33"/>
      <c r="Q6340" s="33"/>
      <c r="R6340" s="33"/>
      <c r="S6340" s="42"/>
      <c r="T6340" s="2"/>
      <c r="U6340" s="2"/>
      <c r="V6340" s="2"/>
      <c r="W6340" s="2"/>
      <c r="X6340" s="55"/>
      <c r="Y6340" s="62"/>
      <c r="Z6340" s="62"/>
      <c r="AA6340" s="62"/>
      <c r="AB6340" s="62"/>
      <c r="AC6340" s="68"/>
      <c r="AD6340" s="2"/>
      <c r="AE6340" s="2"/>
      <c r="AF6340" s="2"/>
      <c r="AG6340" s="2"/>
      <c r="AH6340" s="55"/>
      <c r="AI6340" s="72"/>
      <c r="AJ6340" s="72"/>
      <c r="AK6340" s="72"/>
      <c r="AL6340" s="72"/>
      <c r="AM6340" s="80"/>
      <c r="AN6340" s="2"/>
      <c r="AO6340" s="2"/>
      <c r="AP6340" s="2"/>
      <c r="AQ6340" s="2"/>
      <c r="AR6340" s="55"/>
      <c r="AS6340" s="85"/>
      <c r="AT6340" s="85"/>
      <c r="AU6340" s="85"/>
      <c r="AV6340" s="85"/>
      <c r="AW6340" s="100"/>
      <c r="AX6340" s="2"/>
      <c r="AY6340" s="2"/>
      <c r="AZ6340" s="2"/>
      <c r="BA6340" s="2"/>
      <c r="BB6340" s="55"/>
      <c r="BC6340" s="105"/>
      <c r="BD6340" s="105"/>
      <c r="BE6340" s="105"/>
      <c r="BF6340" s="105"/>
      <c r="BG6340" s="109"/>
      <c r="BH6340" s="2"/>
      <c r="BI6340" s="2"/>
      <c r="BJ6340" s="2"/>
      <c r="BK6340" s="2"/>
      <c r="BL6340" s="55"/>
      <c r="BM6340" s="48"/>
      <c r="BN6340" s="48"/>
      <c r="BO6340" s="48"/>
      <c r="BP6340" s="48"/>
      <c r="BQ6340" s="117"/>
      <c r="BR6340" s="2"/>
      <c r="BS6340" s="2"/>
      <c r="BT6340" s="2"/>
      <c r="BU6340" s="2"/>
      <c r="BV6340" s="55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18" t="s">
        <v>5</v>
      </c>
      <c r="H6341" s="3">
        <v>2024</v>
      </c>
      <c r="I6341" s="20" t="s">
        <v>290</v>
      </c>
      <c r="J6341" s="2" t="s">
        <v>271</v>
      </c>
      <c r="K6341" s="2" t="s">
        <v>321</v>
      </c>
      <c r="L6341" s="163">
        <f t="shared" si="211"/>
        <v>0</v>
      </c>
      <c r="M6341" s="163">
        <f t="shared" si="212"/>
        <v>0</v>
      </c>
      <c r="N6341" s="181"/>
      <c r="O6341" s="33"/>
      <c r="P6341" s="33"/>
      <c r="Q6341" s="33"/>
      <c r="R6341" s="33"/>
      <c r="S6341" s="42"/>
      <c r="T6341" s="2"/>
      <c r="U6341" s="2"/>
      <c r="V6341" s="2"/>
      <c r="W6341" s="2"/>
      <c r="X6341" s="55"/>
      <c r="Y6341" s="62"/>
      <c r="Z6341" s="62"/>
      <c r="AA6341" s="62"/>
      <c r="AB6341" s="62"/>
      <c r="AC6341" s="68"/>
      <c r="AD6341" s="2"/>
      <c r="AE6341" s="2"/>
      <c r="AF6341" s="2"/>
      <c r="AG6341" s="2"/>
      <c r="AH6341" s="55"/>
      <c r="AI6341" s="72"/>
      <c r="AJ6341" s="72"/>
      <c r="AK6341" s="72"/>
      <c r="AL6341" s="72"/>
      <c r="AM6341" s="80"/>
      <c r="AN6341" s="2"/>
      <c r="AO6341" s="2"/>
      <c r="AP6341" s="2"/>
      <c r="AQ6341" s="2"/>
      <c r="AR6341" s="55"/>
      <c r="AS6341" s="85"/>
      <c r="AT6341" s="85"/>
      <c r="AU6341" s="85"/>
      <c r="AV6341" s="85"/>
      <c r="AW6341" s="100"/>
      <c r="AX6341" s="2"/>
      <c r="AY6341" s="2"/>
      <c r="AZ6341" s="2"/>
      <c r="BA6341" s="2"/>
      <c r="BB6341" s="55"/>
      <c r="BC6341" s="105"/>
      <c r="BD6341" s="105"/>
      <c r="BE6341" s="105"/>
      <c r="BF6341" s="105"/>
      <c r="BG6341" s="109"/>
      <c r="BH6341" s="2"/>
      <c r="BI6341" s="2"/>
      <c r="BJ6341" s="2"/>
      <c r="BK6341" s="2"/>
      <c r="BL6341" s="55"/>
      <c r="BM6341" s="48"/>
      <c r="BN6341" s="48"/>
      <c r="BO6341" s="48"/>
      <c r="BP6341" s="48"/>
      <c r="BQ6341" s="117"/>
      <c r="BR6341" s="2"/>
      <c r="BS6341" s="2"/>
      <c r="BT6341" s="2"/>
      <c r="BU6341" s="2"/>
      <c r="BV6341" s="55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18" t="s">
        <v>5</v>
      </c>
      <c r="H6342" s="3">
        <v>2024</v>
      </c>
      <c r="I6342" s="20" t="s">
        <v>284</v>
      </c>
      <c r="J6342" s="2" t="s">
        <v>294</v>
      </c>
      <c r="K6342" s="2" t="s">
        <v>320</v>
      </c>
      <c r="L6342" s="163">
        <f t="shared" ref="L6342:L6405" si="213">SUM(R6342,W6342,AB6342,AG6342,AL6342,AQ6342,AV6342,BA6342,BF6342,BK6342,BP6342,BU6342)</f>
        <v>0</v>
      </c>
      <c r="M6342" s="163">
        <f t="shared" ref="M6342:M6405" si="214">SUM(S6342,X6342,AC6342,AH6342,AM6342,AR6342,AW6342,BB6342,BG6342,BL6342,BQ6342,BV6342)</f>
        <v>0</v>
      </c>
      <c r="N6342" s="181"/>
      <c r="O6342" s="33"/>
      <c r="P6342" s="33"/>
      <c r="Q6342" s="33"/>
      <c r="R6342" s="33"/>
      <c r="S6342" s="42"/>
      <c r="T6342" s="2"/>
      <c r="U6342" s="2"/>
      <c r="V6342" s="2"/>
      <c r="W6342" s="2"/>
      <c r="X6342" s="55"/>
      <c r="Y6342" s="62"/>
      <c r="Z6342" s="62"/>
      <c r="AA6342" s="62"/>
      <c r="AB6342" s="62"/>
      <c r="AC6342" s="68"/>
      <c r="AD6342" s="2"/>
      <c r="AE6342" s="2"/>
      <c r="AF6342" s="2"/>
      <c r="AG6342" s="2"/>
      <c r="AH6342" s="55"/>
      <c r="AI6342" s="72"/>
      <c r="AJ6342" s="72"/>
      <c r="AK6342" s="72"/>
      <c r="AL6342" s="72"/>
      <c r="AM6342" s="80"/>
      <c r="AN6342" s="2"/>
      <c r="AO6342" s="2"/>
      <c r="AP6342" s="2"/>
      <c r="AQ6342" s="2"/>
      <c r="AR6342" s="55"/>
      <c r="AS6342" s="85"/>
      <c r="AT6342" s="85"/>
      <c r="AU6342" s="85"/>
      <c r="AV6342" s="85"/>
      <c r="AW6342" s="100"/>
      <c r="AX6342" s="2"/>
      <c r="AY6342" s="2"/>
      <c r="AZ6342" s="2"/>
      <c r="BA6342" s="2"/>
      <c r="BB6342" s="55"/>
      <c r="BC6342" s="105"/>
      <c r="BD6342" s="105"/>
      <c r="BE6342" s="105"/>
      <c r="BF6342" s="105"/>
      <c r="BG6342" s="109"/>
      <c r="BH6342" s="2"/>
      <c r="BI6342" s="2"/>
      <c r="BJ6342" s="2"/>
      <c r="BK6342" s="2"/>
      <c r="BL6342" s="55"/>
      <c r="BM6342" s="48"/>
      <c r="BN6342" s="48"/>
      <c r="BO6342" s="48"/>
      <c r="BP6342" s="48"/>
      <c r="BQ6342" s="117"/>
      <c r="BR6342" s="2"/>
      <c r="BS6342" s="2"/>
      <c r="BT6342" s="2"/>
      <c r="BU6342" s="2"/>
      <c r="BV6342" s="55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18" t="s">
        <v>5</v>
      </c>
      <c r="H6343" s="3">
        <v>2024</v>
      </c>
      <c r="I6343" s="20" t="s">
        <v>284</v>
      </c>
      <c r="J6343" s="2" t="s">
        <v>346</v>
      </c>
      <c r="K6343" s="2" t="s">
        <v>320</v>
      </c>
      <c r="L6343" s="163">
        <f t="shared" si="213"/>
        <v>0</v>
      </c>
      <c r="M6343" s="163">
        <f t="shared" si="214"/>
        <v>0</v>
      </c>
      <c r="N6343" s="181"/>
      <c r="O6343" s="33"/>
      <c r="P6343" s="33"/>
      <c r="Q6343" s="33"/>
      <c r="R6343" s="33"/>
      <c r="S6343" s="42"/>
      <c r="T6343" s="2"/>
      <c r="U6343" s="2"/>
      <c r="V6343" s="2"/>
      <c r="W6343" s="2"/>
      <c r="X6343" s="55"/>
      <c r="Y6343" s="62"/>
      <c r="Z6343" s="62"/>
      <c r="AA6343" s="62"/>
      <c r="AB6343" s="62"/>
      <c r="AC6343" s="68"/>
      <c r="AD6343" s="2"/>
      <c r="AE6343" s="2"/>
      <c r="AF6343" s="2"/>
      <c r="AG6343" s="2"/>
      <c r="AH6343" s="55"/>
      <c r="AI6343" s="72"/>
      <c r="AJ6343" s="72"/>
      <c r="AK6343" s="72"/>
      <c r="AL6343" s="72"/>
      <c r="AM6343" s="80"/>
      <c r="AN6343" s="2"/>
      <c r="AO6343" s="2"/>
      <c r="AP6343" s="2"/>
      <c r="AQ6343" s="2"/>
      <c r="AR6343" s="55"/>
      <c r="AS6343" s="85"/>
      <c r="AT6343" s="85"/>
      <c r="AU6343" s="85"/>
      <c r="AV6343" s="85"/>
      <c r="AW6343" s="100"/>
      <c r="AX6343" s="2"/>
      <c r="AY6343" s="2"/>
      <c r="AZ6343" s="2"/>
      <c r="BA6343" s="2"/>
      <c r="BB6343" s="55"/>
      <c r="BC6343" s="105"/>
      <c r="BD6343" s="105"/>
      <c r="BE6343" s="105"/>
      <c r="BF6343" s="105"/>
      <c r="BG6343" s="109"/>
      <c r="BH6343" s="2"/>
      <c r="BI6343" s="2"/>
      <c r="BJ6343" s="2"/>
      <c r="BK6343" s="2"/>
      <c r="BL6343" s="55"/>
      <c r="BM6343" s="48"/>
      <c r="BN6343" s="48"/>
      <c r="BO6343" s="48"/>
      <c r="BP6343" s="48"/>
      <c r="BQ6343" s="117"/>
      <c r="BR6343" s="2"/>
      <c r="BS6343" s="2"/>
      <c r="BT6343" s="2"/>
      <c r="BU6343" s="2"/>
      <c r="BV6343" s="55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18" t="s">
        <v>5</v>
      </c>
      <c r="H6344" s="3">
        <v>2024</v>
      </c>
      <c r="I6344" s="20" t="s">
        <v>284</v>
      </c>
      <c r="J6344" s="2" t="s">
        <v>295</v>
      </c>
      <c r="K6344" s="2" t="s">
        <v>320</v>
      </c>
      <c r="L6344" s="163">
        <f t="shared" si="213"/>
        <v>0</v>
      </c>
      <c r="M6344" s="163">
        <f t="shared" si="214"/>
        <v>0</v>
      </c>
      <c r="N6344" s="181"/>
      <c r="O6344" s="33"/>
      <c r="P6344" s="33"/>
      <c r="Q6344" s="33"/>
      <c r="R6344" s="33"/>
      <c r="S6344" s="42"/>
      <c r="T6344" s="2"/>
      <c r="U6344" s="2"/>
      <c r="V6344" s="2"/>
      <c r="W6344" s="2"/>
      <c r="X6344" s="55"/>
      <c r="Y6344" s="62"/>
      <c r="Z6344" s="62"/>
      <c r="AA6344" s="62"/>
      <c r="AB6344" s="62"/>
      <c r="AC6344" s="68"/>
      <c r="AD6344" s="2"/>
      <c r="AE6344" s="2"/>
      <c r="AF6344" s="2"/>
      <c r="AG6344" s="2"/>
      <c r="AH6344" s="55"/>
      <c r="AI6344" s="72"/>
      <c r="AJ6344" s="72"/>
      <c r="AK6344" s="72"/>
      <c r="AL6344" s="72"/>
      <c r="AM6344" s="80"/>
      <c r="AN6344" s="2"/>
      <c r="AO6344" s="2"/>
      <c r="AP6344" s="2"/>
      <c r="AQ6344" s="2"/>
      <c r="AR6344" s="55"/>
      <c r="AS6344" s="85"/>
      <c r="AT6344" s="85"/>
      <c r="AU6344" s="85"/>
      <c r="AV6344" s="85"/>
      <c r="AW6344" s="100"/>
      <c r="AX6344" s="2"/>
      <c r="AY6344" s="2"/>
      <c r="AZ6344" s="2"/>
      <c r="BA6344" s="2"/>
      <c r="BB6344" s="55"/>
      <c r="BC6344" s="105"/>
      <c r="BD6344" s="105"/>
      <c r="BE6344" s="105"/>
      <c r="BF6344" s="105"/>
      <c r="BG6344" s="109"/>
      <c r="BH6344" s="2"/>
      <c r="BI6344" s="2"/>
      <c r="BJ6344" s="2"/>
      <c r="BK6344" s="2"/>
      <c r="BL6344" s="55"/>
      <c r="BM6344" s="48"/>
      <c r="BN6344" s="48"/>
      <c r="BO6344" s="48"/>
      <c r="BP6344" s="48"/>
      <c r="BQ6344" s="117"/>
      <c r="BR6344" s="2"/>
      <c r="BS6344" s="2"/>
      <c r="BT6344" s="2"/>
      <c r="BU6344" s="2"/>
      <c r="BV6344" s="55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18" t="s">
        <v>5</v>
      </c>
      <c r="H6345" s="3">
        <v>2024</v>
      </c>
      <c r="I6345" s="20" t="s">
        <v>290</v>
      </c>
      <c r="J6345" s="2" t="s">
        <v>299</v>
      </c>
      <c r="K6345" s="2" t="s">
        <v>318</v>
      </c>
      <c r="L6345" s="163">
        <f t="shared" si="213"/>
        <v>0</v>
      </c>
      <c r="M6345" s="163">
        <f t="shared" si="214"/>
        <v>0</v>
      </c>
      <c r="N6345" s="181"/>
      <c r="O6345" s="33"/>
      <c r="P6345" s="33"/>
      <c r="Q6345" s="33"/>
      <c r="R6345" s="33"/>
      <c r="S6345" s="42"/>
      <c r="T6345" s="2"/>
      <c r="U6345" s="2"/>
      <c r="V6345" s="2"/>
      <c r="W6345" s="2"/>
      <c r="X6345" s="55"/>
      <c r="Y6345" s="62"/>
      <c r="Z6345" s="62"/>
      <c r="AA6345" s="62"/>
      <c r="AB6345" s="62"/>
      <c r="AC6345" s="68"/>
      <c r="AD6345" s="2"/>
      <c r="AE6345" s="2"/>
      <c r="AF6345" s="2"/>
      <c r="AG6345" s="2"/>
      <c r="AH6345" s="55"/>
      <c r="AI6345" s="72"/>
      <c r="AJ6345" s="72"/>
      <c r="AK6345" s="72"/>
      <c r="AL6345" s="72"/>
      <c r="AM6345" s="80"/>
      <c r="AN6345" s="2"/>
      <c r="AO6345" s="2"/>
      <c r="AP6345" s="2"/>
      <c r="AQ6345" s="2"/>
      <c r="AR6345" s="55"/>
      <c r="AS6345" s="85"/>
      <c r="AT6345" s="85"/>
      <c r="AU6345" s="85"/>
      <c r="AV6345" s="85"/>
      <c r="AW6345" s="100"/>
      <c r="AX6345" s="2"/>
      <c r="AY6345" s="2"/>
      <c r="AZ6345" s="2"/>
      <c r="BA6345" s="2"/>
      <c r="BB6345" s="55"/>
      <c r="BC6345" s="105"/>
      <c r="BD6345" s="105"/>
      <c r="BE6345" s="105"/>
      <c r="BF6345" s="105"/>
      <c r="BG6345" s="109"/>
      <c r="BH6345" s="2"/>
      <c r="BI6345" s="2"/>
      <c r="BJ6345" s="2"/>
      <c r="BK6345" s="2"/>
      <c r="BL6345" s="55"/>
      <c r="BM6345" s="48"/>
      <c r="BN6345" s="48"/>
      <c r="BO6345" s="48"/>
      <c r="BP6345" s="48"/>
      <c r="BQ6345" s="117"/>
      <c r="BR6345" s="2"/>
      <c r="BS6345" s="2"/>
      <c r="BT6345" s="2"/>
      <c r="BU6345" s="2"/>
      <c r="BV6345" s="55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18" t="s">
        <v>5</v>
      </c>
      <c r="H6346" s="3">
        <v>2024</v>
      </c>
      <c r="I6346" s="20" t="s">
        <v>315</v>
      </c>
      <c r="J6346" s="2" t="s">
        <v>347</v>
      </c>
      <c r="K6346" s="2" t="s">
        <v>320</v>
      </c>
      <c r="L6346" s="163">
        <f t="shared" si="213"/>
        <v>0</v>
      </c>
      <c r="M6346" s="163">
        <f t="shared" si="214"/>
        <v>0</v>
      </c>
      <c r="N6346" s="181"/>
      <c r="O6346" s="33"/>
      <c r="P6346" s="33"/>
      <c r="Q6346" s="33"/>
      <c r="R6346" s="33"/>
      <c r="S6346" s="42"/>
      <c r="T6346" s="2"/>
      <c r="U6346" s="2"/>
      <c r="V6346" s="2"/>
      <c r="W6346" s="2"/>
      <c r="X6346" s="55"/>
      <c r="Y6346" s="62"/>
      <c r="Z6346" s="62"/>
      <c r="AA6346" s="62"/>
      <c r="AB6346" s="62"/>
      <c r="AC6346" s="68"/>
      <c r="AD6346" s="2"/>
      <c r="AE6346" s="2"/>
      <c r="AF6346" s="2"/>
      <c r="AG6346" s="2"/>
      <c r="AH6346" s="55"/>
      <c r="AI6346" s="72"/>
      <c r="AJ6346" s="72"/>
      <c r="AK6346" s="72"/>
      <c r="AL6346" s="72"/>
      <c r="AM6346" s="80"/>
      <c r="AN6346" s="2"/>
      <c r="AO6346" s="2"/>
      <c r="AP6346" s="2"/>
      <c r="AQ6346" s="2"/>
      <c r="AR6346" s="55"/>
      <c r="AS6346" s="85"/>
      <c r="AT6346" s="85"/>
      <c r="AU6346" s="85"/>
      <c r="AV6346" s="85"/>
      <c r="AW6346" s="100"/>
      <c r="AX6346" s="2"/>
      <c r="AY6346" s="2"/>
      <c r="AZ6346" s="2"/>
      <c r="BA6346" s="2"/>
      <c r="BB6346" s="55"/>
      <c r="BC6346" s="105"/>
      <c r="BD6346" s="105"/>
      <c r="BE6346" s="105"/>
      <c r="BF6346" s="105"/>
      <c r="BG6346" s="109"/>
      <c r="BH6346" s="2"/>
      <c r="BI6346" s="2"/>
      <c r="BJ6346" s="2"/>
      <c r="BK6346" s="2"/>
      <c r="BL6346" s="55"/>
      <c r="BM6346" s="48"/>
      <c r="BN6346" s="48"/>
      <c r="BO6346" s="48"/>
      <c r="BP6346" s="48"/>
      <c r="BQ6346" s="117"/>
      <c r="BR6346" s="2"/>
      <c r="BS6346" s="2"/>
      <c r="BT6346" s="2"/>
      <c r="BU6346" s="2"/>
      <c r="BV6346" s="55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18" t="s">
        <v>5</v>
      </c>
      <c r="H6347" s="3">
        <v>2024</v>
      </c>
      <c r="I6347" s="20" t="s">
        <v>315</v>
      </c>
      <c r="J6347" s="2" t="s">
        <v>296</v>
      </c>
      <c r="K6347" s="2" t="s">
        <v>321</v>
      </c>
      <c r="L6347" s="163">
        <f t="shared" si="213"/>
        <v>0</v>
      </c>
      <c r="M6347" s="163">
        <f t="shared" si="214"/>
        <v>0</v>
      </c>
      <c r="N6347" s="181"/>
      <c r="O6347" s="33"/>
      <c r="P6347" s="33"/>
      <c r="Q6347" s="33"/>
      <c r="R6347" s="33"/>
      <c r="S6347" s="42"/>
      <c r="T6347" s="2"/>
      <c r="U6347" s="2"/>
      <c r="V6347" s="2"/>
      <c r="W6347" s="2"/>
      <c r="X6347" s="55"/>
      <c r="Y6347" s="62"/>
      <c r="Z6347" s="62"/>
      <c r="AA6347" s="62"/>
      <c r="AB6347" s="62"/>
      <c r="AC6347" s="68"/>
      <c r="AD6347" s="2"/>
      <c r="AE6347" s="2"/>
      <c r="AF6347" s="2"/>
      <c r="AG6347" s="2"/>
      <c r="AH6347" s="55"/>
      <c r="AI6347" s="72"/>
      <c r="AJ6347" s="72"/>
      <c r="AK6347" s="72"/>
      <c r="AL6347" s="72"/>
      <c r="AM6347" s="80"/>
      <c r="AN6347" s="2"/>
      <c r="AO6347" s="2"/>
      <c r="AP6347" s="2"/>
      <c r="AQ6347" s="2"/>
      <c r="AR6347" s="55"/>
      <c r="AS6347" s="85"/>
      <c r="AT6347" s="85"/>
      <c r="AU6347" s="85"/>
      <c r="AV6347" s="85"/>
      <c r="AW6347" s="100"/>
      <c r="AX6347" s="2"/>
      <c r="AY6347" s="2"/>
      <c r="AZ6347" s="2"/>
      <c r="BA6347" s="2"/>
      <c r="BB6347" s="55"/>
      <c r="BC6347" s="105"/>
      <c r="BD6347" s="105"/>
      <c r="BE6347" s="105"/>
      <c r="BF6347" s="105"/>
      <c r="BG6347" s="109"/>
      <c r="BH6347" s="2"/>
      <c r="BI6347" s="2"/>
      <c r="BJ6347" s="2"/>
      <c r="BK6347" s="2"/>
      <c r="BL6347" s="55"/>
      <c r="BM6347" s="48"/>
      <c r="BN6347" s="48"/>
      <c r="BO6347" s="48"/>
      <c r="BP6347" s="48"/>
      <c r="BQ6347" s="117"/>
      <c r="BR6347" s="2"/>
      <c r="BS6347" s="2"/>
      <c r="BT6347" s="2"/>
      <c r="BU6347" s="2"/>
      <c r="BV6347" s="55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18" t="s">
        <v>5</v>
      </c>
      <c r="H6348" s="3">
        <v>2024</v>
      </c>
      <c r="I6348" s="20" t="s">
        <v>316</v>
      </c>
      <c r="J6348" s="2" t="s">
        <v>297</v>
      </c>
      <c r="K6348" s="2" t="s">
        <v>318</v>
      </c>
      <c r="L6348" s="163">
        <f t="shared" si="213"/>
        <v>0</v>
      </c>
      <c r="M6348" s="163">
        <f t="shared" si="214"/>
        <v>0</v>
      </c>
      <c r="N6348" s="181"/>
      <c r="O6348" s="33"/>
      <c r="P6348" s="33"/>
      <c r="Q6348" s="33"/>
      <c r="R6348" s="33"/>
      <c r="S6348" s="42"/>
      <c r="T6348" s="2"/>
      <c r="U6348" s="2"/>
      <c r="V6348" s="2"/>
      <c r="W6348" s="2"/>
      <c r="X6348" s="55"/>
      <c r="Y6348" s="62"/>
      <c r="Z6348" s="62"/>
      <c r="AA6348" s="62"/>
      <c r="AB6348" s="62"/>
      <c r="AC6348" s="68"/>
      <c r="AD6348" s="2"/>
      <c r="AE6348" s="2"/>
      <c r="AF6348" s="2"/>
      <c r="AG6348" s="2"/>
      <c r="AH6348" s="55"/>
      <c r="AI6348" s="72"/>
      <c r="AJ6348" s="72"/>
      <c r="AK6348" s="72"/>
      <c r="AL6348" s="72"/>
      <c r="AM6348" s="80"/>
      <c r="AN6348" s="2"/>
      <c r="AO6348" s="2"/>
      <c r="AP6348" s="2"/>
      <c r="AQ6348" s="2"/>
      <c r="AR6348" s="55"/>
      <c r="AS6348" s="85"/>
      <c r="AT6348" s="85"/>
      <c r="AU6348" s="85"/>
      <c r="AV6348" s="85"/>
      <c r="AW6348" s="100"/>
      <c r="AX6348" s="2"/>
      <c r="AY6348" s="2"/>
      <c r="AZ6348" s="2"/>
      <c r="BA6348" s="2"/>
      <c r="BB6348" s="55"/>
      <c r="BC6348" s="105"/>
      <c r="BD6348" s="105"/>
      <c r="BE6348" s="105"/>
      <c r="BF6348" s="105"/>
      <c r="BG6348" s="109"/>
      <c r="BH6348" s="2"/>
      <c r="BI6348" s="2"/>
      <c r="BJ6348" s="2"/>
      <c r="BK6348" s="2"/>
      <c r="BL6348" s="55"/>
      <c r="BM6348" s="48"/>
      <c r="BN6348" s="48"/>
      <c r="BO6348" s="48"/>
      <c r="BP6348" s="48"/>
      <c r="BQ6348" s="117"/>
      <c r="BR6348" s="2"/>
      <c r="BS6348" s="2"/>
      <c r="BT6348" s="2"/>
      <c r="BU6348" s="2"/>
      <c r="BV6348" s="55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18" t="s">
        <v>5</v>
      </c>
      <c r="H6349" s="3">
        <v>2024</v>
      </c>
      <c r="I6349" s="20" t="s">
        <v>316</v>
      </c>
      <c r="J6349" s="8" t="s">
        <v>348</v>
      </c>
      <c r="K6349" s="8" t="s">
        <v>320</v>
      </c>
      <c r="L6349" s="163">
        <f t="shared" si="213"/>
        <v>0</v>
      </c>
      <c r="M6349" s="163">
        <f t="shared" si="214"/>
        <v>0</v>
      </c>
      <c r="N6349" s="181"/>
      <c r="O6349" s="33"/>
      <c r="P6349" s="33"/>
      <c r="Q6349" s="33"/>
      <c r="R6349" s="33"/>
      <c r="S6349" s="42"/>
      <c r="T6349" s="2"/>
      <c r="U6349" s="2"/>
      <c r="V6349" s="2"/>
      <c r="W6349" s="2"/>
      <c r="X6349" s="55"/>
      <c r="Y6349" s="62"/>
      <c r="Z6349" s="62"/>
      <c r="AA6349" s="62"/>
      <c r="AB6349" s="62"/>
      <c r="AC6349" s="68"/>
      <c r="AD6349" s="2"/>
      <c r="AE6349" s="2"/>
      <c r="AF6349" s="2"/>
      <c r="AG6349" s="2"/>
      <c r="AH6349" s="55"/>
      <c r="AI6349" s="72"/>
      <c r="AJ6349" s="72"/>
      <c r="AK6349" s="72"/>
      <c r="AL6349" s="72"/>
      <c r="AM6349" s="80"/>
      <c r="AN6349" s="2"/>
      <c r="AO6349" s="2"/>
      <c r="AP6349" s="2"/>
      <c r="AQ6349" s="2"/>
      <c r="AR6349" s="55"/>
      <c r="AS6349" s="85"/>
      <c r="AT6349" s="85"/>
      <c r="AU6349" s="85"/>
      <c r="AV6349" s="85"/>
      <c r="AW6349" s="100"/>
      <c r="AX6349" s="2"/>
      <c r="AY6349" s="2"/>
      <c r="AZ6349" s="2"/>
      <c r="BA6349" s="2"/>
      <c r="BB6349" s="55"/>
      <c r="BC6349" s="105"/>
      <c r="BD6349" s="105"/>
      <c r="BE6349" s="105"/>
      <c r="BF6349" s="105"/>
      <c r="BG6349" s="109"/>
      <c r="BH6349" s="2"/>
      <c r="BI6349" s="2"/>
      <c r="BJ6349" s="2"/>
      <c r="BK6349" s="2"/>
      <c r="BL6349" s="55"/>
      <c r="BM6349" s="48"/>
      <c r="BN6349" s="48"/>
      <c r="BO6349" s="48"/>
      <c r="BP6349" s="48"/>
      <c r="BQ6349" s="117"/>
      <c r="BR6349" s="2"/>
      <c r="BS6349" s="2"/>
      <c r="BT6349" s="2"/>
      <c r="BU6349" s="2"/>
      <c r="BV6349" s="55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18" t="s">
        <v>5</v>
      </c>
      <c r="H6350" s="3">
        <v>2024</v>
      </c>
      <c r="I6350" s="20" t="s">
        <v>282</v>
      </c>
      <c r="J6350" s="2" t="s">
        <v>272</v>
      </c>
      <c r="K6350" s="2" t="s">
        <v>321</v>
      </c>
      <c r="L6350" s="163">
        <f t="shared" si="213"/>
        <v>0</v>
      </c>
      <c r="M6350" s="163">
        <f t="shared" si="214"/>
        <v>0</v>
      </c>
      <c r="N6350" s="181"/>
      <c r="O6350" s="33"/>
      <c r="P6350" s="33"/>
      <c r="Q6350" s="33"/>
      <c r="R6350" s="33"/>
      <c r="S6350" s="42"/>
      <c r="T6350" s="2"/>
      <c r="U6350" s="2"/>
      <c r="V6350" s="2"/>
      <c r="W6350" s="2"/>
      <c r="X6350" s="55"/>
      <c r="Y6350" s="62"/>
      <c r="Z6350" s="62"/>
      <c r="AA6350" s="62"/>
      <c r="AB6350" s="62"/>
      <c r="AC6350" s="68"/>
      <c r="AD6350" s="2"/>
      <c r="AE6350" s="2"/>
      <c r="AF6350" s="2"/>
      <c r="AG6350" s="2"/>
      <c r="AH6350" s="55"/>
      <c r="AI6350" s="72"/>
      <c r="AJ6350" s="72"/>
      <c r="AK6350" s="72"/>
      <c r="AL6350" s="72"/>
      <c r="AM6350" s="80"/>
      <c r="AN6350" s="2"/>
      <c r="AO6350" s="2"/>
      <c r="AP6350" s="2"/>
      <c r="AQ6350" s="2"/>
      <c r="AR6350" s="55"/>
      <c r="AS6350" s="85"/>
      <c r="AT6350" s="85"/>
      <c r="AU6350" s="85"/>
      <c r="AV6350" s="85"/>
      <c r="AW6350" s="100"/>
      <c r="AX6350" s="2"/>
      <c r="AY6350" s="2"/>
      <c r="AZ6350" s="2"/>
      <c r="BA6350" s="2"/>
      <c r="BB6350" s="55"/>
      <c r="BC6350" s="105"/>
      <c r="BD6350" s="105"/>
      <c r="BE6350" s="105"/>
      <c r="BF6350" s="105"/>
      <c r="BG6350" s="109"/>
      <c r="BH6350" s="2"/>
      <c r="BI6350" s="2"/>
      <c r="BJ6350" s="2"/>
      <c r="BK6350" s="2"/>
      <c r="BL6350" s="55"/>
      <c r="BM6350" s="48"/>
      <c r="BN6350" s="48"/>
      <c r="BO6350" s="48"/>
      <c r="BP6350" s="48"/>
      <c r="BQ6350" s="117"/>
      <c r="BR6350" s="2"/>
      <c r="BS6350" s="2"/>
      <c r="BT6350" s="2"/>
      <c r="BU6350" s="2"/>
      <c r="BV6350" s="55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18" t="s">
        <v>5</v>
      </c>
      <c r="H6351" s="3">
        <v>2024</v>
      </c>
      <c r="I6351" s="20" t="s">
        <v>282</v>
      </c>
      <c r="J6351" s="2" t="s">
        <v>273</v>
      </c>
      <c r="K6351" s="2" t="s">
        <v>321</v>
      </c>
      <c r="L6351" s="163">
        <f t="shared" si="213"/>
        <v>0</v>
      </c>
      <c r="M6351" s="163">
        <f t="shared" si="214"/>
        <v>0</v>
      </c>
      <c r="N6351" s="181"/>
      <c r="O6351" s="33"/>
      <c r="P6351" s="33"/>
      <c r="Q6351" s="33"/>
      <c r="R6351" s="33"/>
      <c r="S6351" s="42"/>
      <c r="T6351" s="2"/>
      <c r="U6351" s="2"/>
      <c r="V6351" s="30"/>
      <c r="W6351" s="2"/>
      <c r="X6351" s="55"/>
      <c r="Y6351" s="62"/>
      <c r="Z6351" s="62"/>
      <c r="AA6351" s="62"/>
      <c r="AB6351" s="62"/>
      <c r="AC6351" s="68"/>
      <c r="AD6351" s="2"/>
      <c r="AE6351" s="2"/>
      <c r="AF6351" s="2"/>
      <c r="AG6351" s="2"/>
      <c r="AH6351" s="55"/>
      <c r="AI6351" s="72"/>
      <c r="AJ6351" s="72"/>
      <c r="AK6351" s="72"/>
      <c r="AL6351" s="72"/>
      <c r="AM6351" s="80"/>
      <c r="AN6351" s="2"/>
      <c r="AO6351" s="2"/>
      <c r="AP6351" s="2"/>
      <c r="AQ6351" s="2"/>
      <c r="AR6351" s="55"/>
      <c r="AS6351" s="85"/>
      <c r="AT6351" s="85"/>
      <c r="AU6351" s="85"/>
      <c r="AV6351" s="85"/>
      <c r="AW6351" s="100"/>
      <c r="AX6351" s="2"/>
      <c r="AY6351" s="2"/>
      <c r="AZ6351" s="2"/>
      <c r="BA6351" s="2"/>
      <c r="BB6351" s="55"/>
      <c r="BC6351" s="105"/>
      <c r="BD6351" s="105"/>
      <c r="BE6351" s="105"/>
      <c r="BF6351" s="105"/>
      <c r="BG6351" s="109"/>
      <c r="BH6351" s="2"/>
      <c r="BI6351" s="2"/>
      <c r="BJ6351" s="2"/>
      <c r="BK6351" s="2"/>
      <c r="BL6351" s="55"/>
      <c r="BM6351" s="48"/>
      <c r="BN6351" s="48"/>
      <c r="BO6351" s="48"/>
      <c r="BP6351" s="48"/>
      <c r="BQ6351" s="117"/>
      <c r="BR6351" s="2"/>
      <c r="BS6351" s="2"/>
      <c r="BT6351" s="2"/>
      <c r="BU6351" s="2"/>
      <c r="BV6351" s="55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18" t="s">
        <v>5</v>
      </c>
      <c r="H6352" s="3">
        <v>2024</v>
      </c>
      <c r="I6352" s="20" t="s">
        <v>282</v>
      </c>
      <c r="J6352" s="2" t="s">
        <v>274</v>
      </c>
      <c r="K6352" s="2" t="s">
        <v>321</v>
      </c>
      <c r="L6352" s="163">
        <f t="shared" si="213"/>
        <v>0</v>
      </c>
      <c r="M6352" s="163">
        <f t="shared" si="214"/>
        <v>0</v>
      </c>
      <c r="N6352" s="181"/>
      <c r="O6352" s="33"/>
      <c r="P6352" s="33"/>
      <c r="Q6352" s="33"/>
      <c r="R6352" s="33"/>
      <c r="S6352" s="42"/>
      <c r="T6352" s="2"/>
      <c r="U6352" s="2"/>
      <c r="V6352" s="2"/>
      <c r="W6352" s="2"/>
      <c r="X6352" s="55"/>
      <c r="Y6352" s="62"/>
      <c r="Z6352" s="62"/>
      <c r="AA6352" s="62"/>
      <c r="AB6352" s="62"/>
      <c r="AC6352" s="68"/>
      <c r="AD6352" s="2"/>
      <c r="AE6352" s="2"/>
      <c r="AF6352" s="2"/>
      <c r="AG6352" s="2"/>
      <c r="AH6352" s="55"/>
      <c r="AI6352" s="72"/>
      <c r="AJ6352" s="72"/>
      <c r="AK6352" s="72"/>
      <c r="AL6352" s="72"/>
      <c r="AM6352" s="80"/>
      <c r="AN6352" s="2"/>
      <c r="AO6352" s="2"/>
      <c r="AP6352" s="2"/>
      <c r="AQ6352" s="2"/>
      <c r="AR6352" s="55"/>
      <c r="AS6352" s="85"/>
      <c r="AT6352" s="85"/>
      <c r="AU6352" s="85"/>
      <c r="AV6352" s="85"/>
      <c r="AW6352" s="100"/>
      <c r="AX6352" s="2"/>
      <c r="AY6352" s="2"/>
      <c r="AZ6352" s="2"/>
      <c r="BA6352" s="2"/>
      <c r="BB6352" s="55"/>
      <c r="BC6352" s="105"/>
      <c r="BD6352" s="105"/>
      <c r="BE6352" s="105"/>
      <c r="BF6352" s="105"/>
      <c r="BG6352" s="109"/>
      <c r="BH6352" s="2"/>
      <c r="BI6352" s="2"/>
      <c r="BJ6352" s="2"/>
      <c r="BK6352" s="2"/>
      <c r="BL6352" s="55"/>
      <c r="BM6352" s="48"/>
      <c r="BN6352" s="48"/>
      <c r="BO6352" s="48"/>
      <c r="BP6352" s="48"/>
      <c r="BQ6352" s="117"/>
      <c r="BR6352" s="2"/>
      <c r="BS6352" s="2"/>
      <c r="BT6352" s="2"/>
      <c r="BU6352" s="2"/>
      <c r="BV6352" s="55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18" t="s">
        <v>5</v>
      </c>
      <c r="H6353" s="3">
        <v>2024</v>
      </c>
      <c r="I6353" s="20" t="s">
        <v>282</v>
      </c>
      <c r="J6353" s="2" t="s">
        <v>275</v>
      </c>
      <c r="K6353" s="2" t="s">
        <v>321</v>
      </c>
      <c r="L6353" s="163">
        <f t="shared" si="213"/>
        <v>0</v>
      </c>
      <c r="M6353" s="163">
        <f t="shared" si="214"/>
        <v>0</v>
      </c>
      <c r="N6353" s="181"/>
      <c r="O6353" s="33"/>
      <c r="P6353" s="33"/>
      <c r="Q6353" s="33"/>
      <c r="R6353" s="33"/>
      <c r="S6353" s="42"/>
      <c r="T6353" s="2"/>
      <c r="U6353" s="2"/>
      <c r="V6353" s="2"/>
      <c r="W6353" s="2"/>
      <c r="X6353" s="55"/>
      <c r="Y6353" s="62"/>
      <c r="Z6353" s="62"/>
      <c r="AA6353" s="62"/>
      <c r="AB6353" s="62"/>
      <c r="AC6353" s="68"/>
      <c r="AD6353" s="2"/>
      <c r="AE6353" s="2"/>
      <c r="AF6353" s="2"/>
      <c r="AG6353" s="2"/>
      <c r="AH6353" s="55"/>
      <c r="AI6353" s="72"/>
      <c r="AJ6353" s="72"/>
      <c r="AK6353" s="72"/>
      <c r="AL6353" s="72"/>
      <c r="AM6353" s="80"/>
      <c r="AN6353" s="2"/>
      <c r="AO6353" s="2"/>
      <c r="AP6353" s="2"/>
      <c r="AQ6353" s="2"/>
      <c r="AR6353" s="55"/>
      <c r="AS6353" s="85"/>
      <c r="AT6353" s="85"/>
      <c r="AU6353" s="85"/>
      <c r="AV6353" s="85"/>
      <c r="AW6353" s="100"/>
      <c r="AX6353" s="2"/>
      <c r="AY6353" s="2"/>
      <c r="AZ6353" s="2"/>
      <c r="BA6353" s="2"/>
      <c r="BB6353" s="55"/>
      <c r="BC6353" s="105"/>
      <c r="BD6353" s="105"/>
      <c r="BE6353" s="105"/>
      <c r="BF6353" s="105"/>
      <c r="BG6353" s="109"/>
      <c r="BH6353" s="2"/>
      <c r="BI6353" s="2"/>
      <c r="BJ6353" s="2"/>
      <c r="BK6353" s="2"/>
      <c r="BL6353" s="55"/>
      <c r="BM6353" s="48"/>
      <c r="BN6353" s="48"/>
      <c r="BO6353" s="48"/>
      <c r="BP6353" s="48"/>
      <c r="BQ6353" s="117"/>
      <c r="BR6353" s="2"/>
      <c r="BS6353" s="2"/>
      <c r="BT6353" s="2"/>
      <c r="BU6353" s="2"/>
      <c r="BV6353" s="55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18" t="s">
        <v>5</v>
      </c>
      <c r="H6354" s="3">
        <v>2024</v>
      </c>
      <c r="I6354" s="20" t="s">
        <v>282</v>
      </c>
      <c r="J6354" s="2" t="s">
        <v>276</v>
      </c>
      <c r="K6354" s="2" t="s">
        <v>320</v>
      </c>
      <c r="L6354" s="163">
        <f t="shared" si="213"/>
        <v>0</v>
      </c>
      <c r="M6354" s="163">
        <f t="shared" si="214"/>
        <v>0</v>
      </c>
      <c r="N6354" s="181"/>
      <c r="O6354" s="33"/>
      <c r="P6354" s="33"/>
      <c r="Q6354" s="33"/>
      <c r="R6354" s="33"/>
      <c r="S6354" s="42"/>
      <c r="T6354" s="2"/>
      <c r="U6354" s="2"/>
      <c r="V6354" s="2"/>
      <c r="W6354" s="2"/>
      <c r="X6354" s="55"/>
      <c r="Y6354" s="62"/>
      <c r="Z6354" s="62"/>
      <c r="AA6354" s="62"/>
      <c r="AB6354" s="62"/>
      <c r="AC6354" s="68"/>
      <c r="AD6354" s="2"/>
      <c r="AE6354" s="2"/>
      <c r="AF6354" s="2"/>
      <c r="AG6354" s="2"/>
      <c r="AH6354" s="55"/>
      <c r="AI6354" s="72"/>
      <c r="AJ6354" s="72"/>
      <c r="AK6354" s="72"/>
      <c r="AL6354" s="72"/>
      <c r="AM6354" s="80"/>
      <c r="AN6354" s="2"/>
      <c r="AO6354" s="2"/>
      <c r="AP6354" s="2"/>
      <c r="AQ6354" s="2"/>
      <c r="AR6354" s="55"/>
      <c r="AS6354" s="85"/>
      <c r="AT6354" s="85"/>
      <c r="AU6354" s="85"/>
      <c r="AV6354" s="85"/>
      <c r="AW6354" s="100"/>
      <c r="AX6354" s="2"/>
      <c r="AY6354" s="2"/>
      <c r="AZ6354" s="2"/>
      <c r="BA6354" s="2"/>
      <c r="BB6354" s="55"/>
      <c r="BC6354" s="105"/>
      <c r="BD6354" s="105"/>
      <c r="BE6354" s="105"/>
      <c r="BF6354" s="105"/>
      <c r="BG6354" s="109"/>
      <c r="BH6354" s="2"/>
      <c r="BI6354" s="2"/>
      <c r="BJ6354" s="2"/>
      <c r="BK6354" s="2"/>
      <c r="BL6354" s="55"/>
      <c r="BM6354" s="48"/>
      <c r="BN6354" s="48"/>
      <c r="BO6354" s="48"/>
      <c r="BP6354" s="48"/>
      <c r="BQ6354" s="117"/>
      <c r="BR6354" s="2"/>
      <c r="BS6354" s="2"/>
      <c r="BT6354" s="2"/>
      <c r="BU6354" s="2"/>
      <c r="BV6354" s="55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18" t="s">
        <v>5</v>
      </c>
      <c r="H6355" s="3">
        <v>2024</v>
      </c>
      <c r="I6355" s="20" t="s">
        <v>282</v>
      </c>
      <c r="J6355" s="2" t="s">
        <v>277</v>
      </c>
      <c r="K6355" s="2" t="s">
        <v>320</v>
      </c>
      <c r="L6355" s="163">
        <f t="shared" si="213"/>
        <v>2</v>
      </c>
      <c r="M6355" s="163">
        <f t="shared" si="214"/>
        <v>3.2109999999999999</v>
      </c>
      <c r="N6355" s="181"/>
      <c r="O6355" s="33"/>
      <c r="P6355" s="33"/>
      <c r="Q6355" s="33"/>
      <c r="R6355" s="33"/>
      <c r="S6355" s="42"/>
      <c r="T6355" s="2"/>
      <c r="U6355" s="2"/>
      <c r="V6355" s="2"/>
      <c r="W6355" s="2"/>
      <c r="X6355" s="55"/>
      <c r="Y6355" s="62"/>
      <c r="Z6355" s="62"/>
      <c r="AA6355" s="62"/>
      <c r="AB6355" s="62"/>
      <c r="AC6355" s="68"/>
      <c r="AD6355" s="2"/>
      <c r="AE6355" s="2"/>
      <c r="AF6355" s="2"/>
      <c r="AG6355" s="2"/>
      <c r="AH6355" s="55"/>
      <c r="AI6355" s="72"/>
      <c r="AJ6355" s="72"/>
      <c r="AK6355" s="72"/>
      <c r="AL6355" s="72"/>
      <c r="AM6355" s="80"/>
      <c r="AN6355" s="2"/>
      <c r="AO6355" s="2"/>
      <c r="AP6355" s="2"/>
      <c r="AQ6355" s="2"/>
      <c r="AR6355" s="55"/>
      <c r="AS6355" s="85"/>
      <c r="AT6355" s="85"/>
      <c r="AU6355" s="85"/>
      <c r="AV6355" s="85"/>
      <c r="AW6355" s="100"/>
      <c r="AX6355" s="2" t="s">
        <v>370</v>
      </c>
      <c r="AY6355" s="2"/>
      <c r="AZ6355" s="2"/>
      <c r="BA6355" s="2">
        <v>2</v>
      </c>
      <c r="BB6355" s="55">
        <v>3.2109999999999999</v>
      </c>
      <c r="BC6355" s="105"/>
      <c r="BD6355" s="105"/>
      <c r="BE6355" s="105"/>
      <c r="BF6355" s="105"/>
      <c r="BG6355" s="109"/>
      <c r="BH6355" s="2"/>
      <c r="BI6355" s="2"/>
      <c r="BJ6355" s="2"/>
      <c r="BK6355" s="2"/>
      <c r="BL6355" s="55"/>
      <c r="BM6355" s="48"/>
      <c r="BN6355" s="48"/>
      <c r="BO6355" s="48"/>
      <c r="BP6355" s="48"/>
      <c r="BQ6355" s="117"/>
      <c r="BR6355" s="2"/>
      <c r="BS6355" s="2"/>
      <c r="BT6355" s="2"/>
      <c r="BU6355" s="2"/>
      <c r="BV6355" s="55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18" t="s">
        <v>5</v>
      </c>
      <c r="H6356" s="3">
        <v>2024</v>
      </c>
      <c r="I6356" s="20" t="s">
        <v>283</v>
      </c>
      <c r="J6356" s="2" t="s">
        <v>298</v>
      </c>
      <c r="K6356" s="2" t="s">
        <v>321</v>
      </c>
      <c r="L6356" s="163">
        <f t="shared" si="213"/>
        <v>0.3</v>
      </c>
      <c r="M6356" s="163">
        <f t="shared" si="214"/>
        <v>148.88800000000001</v>
      </c>
      <c r="N6356" s="181"/>
      <c r="O6356" s="33"/>
      <c r="P6356" s="33"/>
      <c r="Q6356" s="33"/>
      <c r="R6356" s="33"/>
      <c r="S6356" s="42"/>
      <c r="T6356" s="2"/>
      <c r="U6356" s="2"/>
      <c r="V6356" s="2"/>
      <c r="W6356" s="2"/>
      <c r="X6356" s="55"/>
      <c r="Y6356" s="62"/>
      <c r="Z6356" s="62"/>
      <c r="AA6356" s="62"/>
      <c r="AB6356" s="62"/>
      <c r="AC6356" s="68"/>
      <c r="AD6356" s="2"/>
      <c r="AE6356" s="2"/>
      <c r="AF6356" s="2"/>
      <c r="AG6356" s="2"/>
      <c r="AH6356" s="55"/>
      <c r="AI6356" s="72"/>
      <c r="AJ6356" s="72"/>
      <c r="AK6356" s="72"/>
      <c r="AL6356" s="72"/>
      <c r="AM6356" s="80"/>
      <c r="AN6356" s="2" t="s">
        <v>661</v>
      </c>
      <c r="AO6356" s="2"/>
      <c r="AP6356" s="2"/>
      <c r="AQ6356" s="2">
        <v>0.3</v>
      </c>
      <c r="AR6356" s="55">
        <v>148.88800000000001</v>
      </c>
      <c r="AS6356" s="85"/>
      <c r="AT6356" s="85"/>
      <c r="AU6356" s="85"/>
      <c r="AV6356" s="85"/>
      <c r="AW6356" s="100"/>
      <c r="AX6356" s="2"/>
      <c r="AY6356" s="2"/>
      <c r="AZ6356" s="2"/>
      <c r="BA6356" s="2"/>
      <c r="BB6356" s="55"/>
      <c r="BC6356" s="105"/>
      <c r="BD6356" s="105"/>
      <c r="BE6356" s="105"/>
      <c r="BF6356" s="105"/>
      <c r="BG6356" s="109"/>
      <c r="BH6356" s="2"/>
      <c r="BI6356" s="2"/>
      <c r="BJ6356" s="2"/>
      <c r="BK6356" s="2"/>
      <c r="BL6356" s="55"/>
      <c r="BM6356" s="48"/>
      <c r="BN6356" s="48"/>
      <c r="BO6356" s="48"/>
      <c r="BP6356" s="48"/>
      <c r="BQ6356" s="117"/>
      <c r="BR6356" s="2"/>
      <c r="BS6356" s="2"/>
      <c r="BT6356" s="2"/>
      <c r="BU6356" s="2"/>
      <c r="BV6356" s="55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18" t="s">
        <v>5</v>
      </c>
      <c r="H6357" s="3">
        <v>2024</v>
      </c>
      <c r="I6357" s="20" t="s">
        <v>283</v>
      </c>
      <c r="J6357" s="2" t="s">
        <v>278</v>
      </c>
      <c r="K6357" s="2" t="s">
        <v>320</v>
      </c>
      <c r="L6357" s="163">
        <f t="shared" si="213"/>
        <v>70</v>
      </c>
      <c r="M6357" s="163">
        <f t="shared" si="214"/>
        <v>160.06800000000001</v>
      </c>
      <c r="N6357" s="181"/>
      <c r="O6357" s="33"/>
      <c r="P6357" s="33"/>
      <c r="Q6357" s="33"/>
      <c r="R6357" s="33"/>
      <c r="S6357" s="42"/>
      <c r="T6357" s="2"/>
      <c r="U6357" s="2"/>
      <c r="V6357" s="2"/>
      <c r="W6357" s="2"/>
      <c r="X6357" s="55"/>
      <c r="Y6357" s="62"/>
      <c r="Z6357" s="62"/>
      <c r="AA6357" s="62"/>
      <c r="AB6357" s="62"/>
      <c r="AC6357" s="68"/>
      <c r="AD6357" s="2"/>
      <c r="AE6357" s="2"/>
      <c r="AF6357" s="2"/>
      <c r="AG6357" s="2"/>
      <c r="AH6357" s="55"/>
      <c r="AI6357" s="72" t="s">
        <v>580</v>
      </c>
      <c r="AJ6357" s="72"/>
      <c r="AK6357" s="72"/>
      <c r="AL6357" s="72">
        <v>1</v>
      </c>
      <c r="AM6357" s="80">
        <v>1.4470000000000001</v>
      </c>
      <c r="AN6357" s="2" t="s">
        <v>662</v>
      </c>
      <c r="AO6357" s="2"/>
      <c r="AP6357" s="2"/>
      <c r="AQ6357" s="2">
        <v>66</v>
      </c>
      <c r="AR6357" s="55">
        <v>145.97800000000001</v>
      </c>
      <c r="AS6357" s="85"/>
      <c r="AT6357" s="85"/>
      <c r="AU6357" s="85"/>
      <c r="AV6357" s="85">
        <v>3</v>
      </c>
      <c r="AW6357" s="100">
        <v>12.643000000000001</v>
      </c>
      <c r="AX6357" s="2"/>
      <c r="AY6357" s="2"/>
      <c r="AZ6357" s="2"/>
      <c r="BA6357" s="2"/>
      <c r="BB6357" s="55"/>
      <c r="BC6357" s="105"/>
      <c r="BD6357" s="105"/>
      <c r="BE6357" s="105"/>
      <c r="BF6357" s="105"/>
      <c r="BG6357" s="109"/>
      <c r="BH6357" s="2"/>
      <c r="BI6357" s="2"/>
      <c r="BJ6357" s="2"/>
      <c r="BK6357" s="2"/>
      <c r="BL6357" s="55"/>
      <c r="BM6357" s="48"/>
      <c r="BN6357" s="48"/>
      <c r="BO6357" s="48"/>
      <c r="BP6357" s="48"/>
      <c r="BQ6357" s="117"/>
      <c r="BR6357" s="2"/>
      <c r="BS6357" s="2"/>
      <c r="BT6357" s="2"/>
      <c r="BU6357" s="2"/>
      <c r="BV6357" s="55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18" t="s">
        <v>5</v>
      </c>
      <c r="H6358" s="3">
        <v>2024</v>
      </c>
      <c r="I6358" s="20" t="s">
        <v>283</v>
      </c>
      <c r="J6358" s="2" t="s">
        <v>279</v>
      </c>
      <c r="K6358" s="2" t="s">
        <v>320</v>
      </c>
      <c r="L6358" s="163">
        <f t="shared" si="213"/>
        <v>0</v>
      </c>
      <c r="M6358" s="163">
        <f t="shared" si="214"/>
        <v>0</v>
      </c>
      <c r="N6358" s="181"/>
      <c r="O6358" s="33"/>
      <c r="P6358" s="33"/>
      <c r="Q6358" s="33"/>
      <c r="R6358" s="33"/>
      <c r="S6358" s="42"/>
      <c r="T6358" s="2"/>
      <c r="U6358" s="2"/>
      <c r="V6358" s="2"/>
      <c r="W6358" s="2"/>
      <c r="X6358" s="55"/>
      <c r="Y6358" s="62"/>
      <c r="Z6358" s="62"/>
      <c r="AA6358" s="62"/>
      <c r="AB6358" s="62"/>
      <c r="AC6358" s="68"/>
      <c r="AD6358" s="2"/>
      <c r="AE6358" s="2"/>
      <c r="AF6358" s="2"/>
      <c r="AG6358" s="2"/>
      <c r="AH6358" s="55"/>
      <c r="AI6358" s="72"/>
      <c r="AJ6358" s="72"/>
      <c r="AK6358" s="72"/>
      <c r="AL6358" s="72"/>
      <c r="AM6358" s="80"/>
      <c r="AN6358" s="2"/>
      <c r="AO6358" s="2"/>
      <c r="AP6358" s="2"/>
      <c r="AQ6358" s="2"/>
      <c r="AR6358" s="55"/>
      <c r="AS6358" s="85"/>
      <c r="AT6358" s="85"/>
      <c r="AU6358" s="85"/>
      <c r="AV6358" s="85"/>
      <c r="AW6358" s="100"/>
      <c r="AX6358" s="2"/>
      <c r="AY6358" s="2"/>
      <c r="AZ6358" s="2"/>
      <c r="BA6358" s="2"/>
      <c r="BB6358" s="55"/>
      <c r="BC6358" s="105"/>
      <c r="BD6358" s="105"/>
      <c r="BE6358" s="105"/>
      <c r="BF6358" s="105"/>
      <c r="BG6358" s="109"/>
      <c r="BH6358" s="2"/>
      <c r="BI6358" s="2"/>
      <c r="BJ6358" s="2"/>
      <c r="BK6358" s="2"/>
      <c r="BL6358" s="55"/>
      <c r="BM6358" s="48"/>
      <c r="BN6358" s="48"/>
      <c r="BO6358" s="48"/>
      <c r="BP6358" s="48"/>
      <c r="BQ6358" s="117"/>
      <c r="BR6358" s="2"/>
      <c r="BS6358" s="2"/>
      <c r="BT6358" s="2"/>
      <c r="BU6358" s="2"/>
      <c r="BV6358" s="55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18" t="s">
        <v>5</v>
      </c>
      <c r="H6359" s="3">
        <v>2024</v>
      </c>
      <c r="I6359" s="20" t="s">
        <v>286</v>
      </c>
      <c r="J6359" s="2" t="s">
        <v>280</v>
      </c>
      <c r="K6359" s="2" t="s">
        <v>319</v>
      </c>
      <c r="L6359" s="163">
        <f t="shared" si="213"/>
        <v>0</v>
      </c>
      <c r="M6359" s="163">
        <f t="shared" si="214"/>
        <v>0</v>
      </c>
      <c r="N6359" s="181"/>
      <c r="O6359" s="33"/>
      <c r="P6359" s="33"/>
      <c r="Q6359" s="33"/>
      <c r="R6359" s="33"/>
      <c r="S6359" s="42"/>
      <c r="T6359" s="2"/>
      <c r="U6359" s="2"/>
      <c r="V6359" s="2"/>
      <c r="W6359" s="2"/>
      <c r="X6359" s="55"/>
      <c r="Y6359" s="62"/>
      <c r="Z6359" s="62"/>
      <c r="AA6359" s="62"/>
      <c r="AB6359" s="62"/>
      <c r="AC6359" s="68"/>
      <c r="AD6359" s="2"/>
      <c r="AE6359" s="2"/>
      <c r="AF6359" s="2"/>
      <c r="AG6359" s="2"/>
      <c r="AH6359" s="55"/>
      <c r="AI6359" s="72"/>
      <c r="AJ6359" s="72"/>
      <c r="AK6359" s="72"/>
      <c r="AL6359" s="72"/>
      <c r="AM6359" s="80"/>
      <c r="AN6359" s="2"/>
      <c r="AO6359" s="2"/>
      <c r="AP6359" s="2"/>
      <c r="AQ6359" s="2"/>
      <c r="AR6359" s="55"/>
      <c r="AS6359" s="85"/>
      <c r="AT6359" s="85"/>
      <c r="AU6359" s="85"/>
      <c r="AV6359" s="85"/>
      <c r="AW6359" s="100"/>
      <c r="AX6359" s="2"/>
      <c r="AY6359" s="2"/>
      <c r="AZ6359" s="2"/>
      <c r="BA6359" s="2"/>
      <c r="BB6359" s="55"/>
      <c r="BC6359" s="105"/>
      <c r="BD6359" s="105"/>
      <c r="BE6359" s="105"/>
      <c r="BF6359" s="105"/>
      <c r="BG6359" s="109"/>
      <c r="BH6359" s="2"/>
      <c r="BI6359" s="2"/>
      <c r="BJ6359" s="2"/>
      <c r="BK6359" s="2"/>
      <c r="BL6359" s="55"/>
      <c r="BM6359" s="48"/>
      <c r="BN6359" s="48"/>
      <c r="BO6359" s="48"/>
      <c r="BP6359" s="48"/>
      <c r="BQ6359" s="117"/>
      <c r="BR6359" s="2"/>
      <c r="BS6359" s="2"/>
      <c r="BT6359" s="2"/>
      <c r="BU6359" s="2"/>
      <c r="BV6359" s="55"/>
    </row>
    <row r="6360" spans="1:74" hidden="1" x14ac:dyDescent="0.3">
      <c r="A6360" s="8" t="s">
        <v>227</v>
      </c>
      <c r="B6360" s="8" t="s">
        <v>2</v>
      </c>
      <c r="C6360" s="8" t="s">
        <v>3</v>
      </c>
      <c r="D6360" s="8" t="s">
        <v>228</v>
      </c>
      <c r="E6360" s="9" t="s">
        <v>223</v>
      </c>
      <c r="F6360" s="10"/>
      <c r="G6360" s="18" t="s">
        <v>5</v>
      </c>
      <c r="H6360" s="3">
        <v>2024</v>
      </c>
      <c r="I6360" s="20" t="s">
        <v>286</v>
      </c>
      <c r="J6360" s="2" t="s">
        <v>281</v>
      </c>
      <c r="K6360" s="2" t="s">
        <v>319</v>
      </c>
      <c r="L6360" s="163">
        <f t="shared" si="213"/>
        <v>0</v>
      </c>
      <c r="M6360" s="163">
        <f t="shared" si="214"/>
        <v>57.948999999999998</v>
      </c>
      <c r="N6360" s="181"/>
      <c r="O6360" s="33"/>
      <c r="P6360" s="33"/>
      <c r="Q6360" s="33"/>
      <c r="R6360" s="33"/>
      <c r="S6360" s="42"/>
      <c r="T6360" s="2"/>
      <c r="U6360" s="2"/>
      <c r="V6360" s="2"/>
      <c r="W6360" s="2"/>
      <c r="X6360" s="55"/>
      <c r="Y6360" s="62"/>
      <c r="Z6360" s="62"/>
      <c r="AA6360" s="62"/>
      <c r="AB6360" s="62"/>
      <c r="AC6360" s="68"/>
      <c r="AD6360" s="2"/>
      <c r="AE6360" s="2"/>
      <c r="AF6360" s="2"/>
      <c r="AG6360" s="2"/>
      <c r="AH6360" s="55"/>
      <c r="AI6360" s="72"/>
      <c r="AJ6360" s="72"/>
      <c r="AK6360" s="72"/>
      <c r="AL6360" s="72"/>
      <c r="AM6360" s="80"/>
      <c r="AN6360" s="2"/>
      <c r="AO6360" s="2"/>
      <c r="AP6360" s="2"/>
      <c r="AQ6360" s="2"/>
      <c r="AR6360" s="55"/>
      <c r="AS6360" s="85"/>
      <c r="AT6360" s="85"/>
      <c r="AU6360" s="85"/>
      <c r="AV6360" s="85"/>
      <c r="AW6360" s="100"/>
      <c r="AX6360" s="2"/>
      <c r="AY6360" s="2"/>
      <c r="AZ6360" s="2"/>
      <c r="BA6360" s="2"/>
      <c r="BB6360" s="55"/>
      <c r="BC6360" s="105" t="s">
        <v>1070</v>
      </c>
      <c r="BD6360" s="105"/>
      <c r="BE6360" s="105"/>
      <c r="BF6360" s="105"/>
      <c r="BG6360" s="109">
        <f>53.449+4.5</f>
        <v>57.948999999999998</v>
      </c>
      <c r="BH6360" s="2"/>
      <c r="BI6360" s="2"/>
      <c r="BJ6360" s="2"/>
      <c r="BK6360" s="2"/>
      <c r="BL6360" s="55"/>
      <c r="BM6360" s="48"/>
      <c r="BN6360" s="48"/>
      <c r="BO6360" s="48"/>
      <c r="BP6360" s="48"/>
      <c r="BQ6360" s="117"/>
      <c r="BR6360" s="2"/>
      <c r="BS6360" s="2"/>
      <c r="BT6360" s="2"/>
      <c r="BU6360" s="2"/>
      <c r="BV6360" s="55"/>
    </row>
    <row r="6361" spans="1:74" s="13" customFormat="1" hidden="1" x14ac:dyDescent="0.3">
      <c r="A6361" s="15" t="s">
        <v>227</v>
      </c>
      <c r="B6361" s="15" t="s">
        <v>2</v>
      </c>
      <c r="C6361" s="15" t="s">
        <v>3</v>
      </c>
      <c r="D6361" s="15" t="s">
        <v>228</v>
      </c>
      <c r="E6361" s="16" t="s">
        <v>223</v>
      </c>
      <c r="F6361" s="17"/>
      <c r="G6361" s="19" t="s">
        <v>5</v>
      </c>
      <c r="H6361" s="7">
        <v>2024</v>
      </c>
      <c r="I6361" s="21"/>
      <c r="J6361" s="12" t="s">
        <v>314</v>
      </c>
      <c r="K6361" s="12"/>
      <c r="L6361" s="147"/>
      <c r="M6361" s="147">
        <f>SUM(M6323:M6360)</f>
        <v>621.61599999999999</v>
      </c>
      <c r="N6361" s="183"/>
      <c r="O6361" s="12"/>
      <c r="P6361" s="12"/>
      <c r="Q6361" s="12"/>
      <c r="R6361" s="12"/>
      <c r="S6361" s="47">
        <f>SUM(S6323:S6360)</f>
        <v>0</v>
      </c>
      <c r="T6361" s="12"/>
      <c r="U6361" s="12"/>
      <c r="V6361" s="12"/>
      <c r="W6361" s="12"/>
      <c r="X6361" s="47">
        <f>SUM(X6323:X6360)</f>
        <v>0</v>
      </c>
      <c r="Y6361" s="12"/>
      <c r="Z6361" s="12"/>
      <c r="AA6361" s="12"/>
      <c r="AB6361" s="12"/>
      <c r="AC6361" s="47">
        <f>SUM(AC6323:AC6360)</f>
        <v>0</v>
      </c>
      <c r="AD6361" s="12"/>
      <c r="AE6361" s="12"/>
      <c r="AF6361" s="12"/>
      <c r="AG6361" s="12"/>
      <c r="AH6361" s="47">
        <f>SUM(AH6323:AH6360)</f>
        <v>0</v>
      </c>
      <c r="AI6361" s="12"/>
      <c r="AJ6361" s="12"/>
      <c r="AK6361" s="12"/>
      <c r="AL6361" s="12"/>
      <c r="AM6361" s="47">
        <f>SUM(AM6323:AM6360)</f>
        <v>1.4470000000000001</v>
      </c>
      <c r="AN6361" s="12"/>
      <c r="AO6361" s="12"/>
      <c r="AP6361" s="12"/>
      <c r="AQ6361" s="12"/>
      <c r="AR6361" s="47">
        <f>SUM(AR6323:AR6360)</f>
        <v>294.86599999999999</v>
      </c>
      <c r="AS6361" s="12"/>
      <c r="AT6361" s="12"/>
      <c r="AU6361" s="12"/>
      <c r="AV6361" s="12"/>
      <c r="AW6361" s="47">
        <f>SUM(AW6323:AW6360)</f>
        <v>12.643000000000001</v>
      </c>
      <c r="AX6361" s="12"/>
      <c r="AY6361" s="12"/>
      <c r="AZ6361" s="12"/>
      <c r="BA6361" s="12"/>
      <c r="BB6361" s="47">
        <f>SUM(BB6323:BB6360)</f>
        <v>3.2109999999999999</v>
      </c>
      <c r="BC6361" s="12"/>
      <c r="BD6361" s="12"/>
      <c r="BE6361" s="12"/>
      <c r="BF6361" s="12"/>
      <c r="BG6361" s="47">
        <f>SUM(BG6323:BG6360)</f>
        <v>57.948999999999998</v>
      </c>
      <c r="BH6361" s="12"/>
      <c r="BI6361" s="12"/>
      <c r="BJ6361" s="12"/>
      <c r="BK6361" s="12"/>
      <c r="BL6361" s="47">
        <f>SUM(BL6323:BL6360)</f>
        <v>0</v>
      </c>
      <c r="BM6361" s="12"/>
      <c r="BN6361" s="12"/>
      <c r="BO6361" s="12"/>
      <c r="BP6361" s="12"/>
      <c r="BQ6361" s="47">
        <f>SUM(BQ6323:BQ6360)</f>
        <v>0</v>
      </c>
      <c r="BR6361" s="12"/>
      <c r="BS6361" s="12"/>
      <c r="BT6361" s="12"/>
      <c r="BU6361" s="12"/>
      <c r="BV6361" s="47">
        <f>SUM(BV6323:BV6360)</f>
        <v>251.5</v>
      </c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18" t="s">
        <v>5</v>
      </c>
      <c r="H6362" s="3">
        <v>2024</v>
      </c>
      <c r="I6362" s="20" t="s">
        <v>287</v>
      </c>
      <c r="J6362" s="2" t="s">
        <v>267</v>
      </c>
      <c r="K6362" s="2" t="s">
        <v>318</v>
      </c>
      <c r="L6362" s="163">
        <f t="shared" si="213"/>
        <v>0</v>
      </c>
      <c r="M6362" s="163">
        <f t="shared" si="214"/>
        <v>0</v>
      </c>
      <c r="N6362" s="181"/>
      <c r="O6362" s="33"/>
      <c r="P6362" s="33"/>
      <c r="Q6362" s="33"/>
      <c r="R6362" s="33"/>
      <c r="S6362" s="42"/>
      <c r="T6362" s="2"/>
      <c r="U6362" s="2"/>
      <c r="V6362" s="2"/>
      <c r="W6362" s="2"/>
      <c r="X6362" s="55"/>
      <c r="Y6362" s="62"/>
      <c r="Z6362" s="62"/>
      <c r="AA6362" s="62"/>
      <c r="AB6362" s="62"/>
      <c r="AC6362" s="68"/>
      <c r="AD6362" s="2"/>
      <c r="AE6362" s="2"/>
      <c r="AF6362" s="2"/>
      <c r="AG6362" s="2"/>
      <c r="AH6362" s="55"/>
      <c r="AI6362" s="72"/>
      <c r="AJ6362" s="72"/>
      <c r="AK6362" s="72"/>
      <c r="AL6362" s="72"/>
      <c r="AM6362" s="80"/>
      <c r="AN6362" s="2"/>
      <c r="AO6362" s="2"/>
      <c r="AP6362" s="2"/>
      <c r="AQ6362" s="2"/>
      <c r="AR6362" s="55"/>
      <c r="AS6362" s="85"/>
      <c r="AT6362" s="85"/>
      <c r="AU6362" s="85"/>
      <c r="AV6362" s="85"/>
      <c r="AW6362" s="100"/>
      <c r="AX6362" s="2"/>
      <c r="AY6362" s="2"/>
      <c r="AZ6362" s="2"/>
      <c r="BA6362" s="2"/>
      <c r="BB6362" s="55"/>
      <c r="BC6362" s="105"/>
      <c r="BD6362" s="105"/>
      <c r="BE6362" s="105"/>
      <c r="BF6362" s="105"/>
      <c r="BG6362" s="109"/>
      <c r="BH6362" s="2"/>
      <c r="BI6362" s="2"/>
      <c r="BJ6362" s="2"/>
      <c r="BK6362" s="2"/>
      <c r="BL6362" s="55"/>
      <c r="BM6362" s="48"/>
      <c r="BN6362" s="48"/>
      <c r="BO6362" s="48"/>
      <c r="BP6362" s="48"/>
      <c r="BQ6362" s="117"/>
      <c r="BR6362" s="2"/>
      <c r="BS6362" s="2"/>
      <c r="BT6362" s="2"/>
      <c r="BU6362" s="2"/>
      <c r="BV6362" s="55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18" t="s">
        <v>5</v>
      </c>
      <c r="H6363" s="3">
        <v>2024</v>
      </c>
      <c r="I6363" s="20" t="s">
        <v>287</v>
      </c>
      <c r="J6363" s="2" t="s">
        <v>291</v>
      </c>
      <c r="K6363" s="2" t="s">
        <v>319</v>
      </c>
      <c r="L6363" s="163">
        <f t="shared" si="213"/>
        <v>0</v>
      </c>
      <c r="M6363" s="163">
        <f t="shared" si="214"/>
        <v>0</v>
      </c>
      <c r="N6363" s="181"/>
      <c r="O6363" s="33"/>
      <c r="P6363" s="33"/>
      <c r="Q6363" s="33"/>
      <c r="R6363" s="33"/>
      <c r="S6363" s="42"/>
      <c r="T6363" s="2"/>
      <c r="U6363" s="2"/>
      <c r="V6363" s="2"/>
      <c r="W6363" s="2"/>
      <c r="X6363" s="55"/>
      <c r="Y6363" s="62"/>
      <c r="Z6363" s="62"/>
      <c r="AA6363" s="62"/>
      <c r="AB6363" s="62"/>
      <c r="AC6363" s="68"/>
      <c r="AD6363" s="2"/>
      <c r="AE6363" s="2"/>
      <c r="AF6363" s="2"/>
      <c r="AG6363" s="2"/>
      <c r="AH6363" s="55"/>
      <c r="AI6363" s="72"/>
      <c r="AJ6363" s="72"/>
      <c r="AK6363" s="72"/>
      <c r="AL6363" s="72"/>
      <c r="AM6363" s="80"/>
      <c r="AN6363" s="2"/>
      <c r="AO6363" s="2"/>
      <c r="AP6363" s="2"/>
      <c r="AQ6363" s="2"/>
      <c r="AR6363" s="55"/>
      <c r="AS6363" s="85"/>
      <c r="AT6363" s="85"/>
      <c r="AU6363" s="85"/>
      <c r="AV6363" s="85"/>
      <c r="AW6363" s="100"/>
      <c r="AX6363" s="2"/>
      <c r="AY6363" s="2"/>
      <c r="AZ6363" s="2"/>
      <c r="BA6363" s="2"/>
      <c r="BB6363" s="55"/>
      <c r="BC6363" s="105"/>
      <c r="BD6363" s="105"/>
      <c r="BE6363" s="105"/>
      <c r="BF6363" s="105"/>
      <c r="BG6363" s="109"/>
      <c r="BH6363" s="2"/>
      <c r="BI6363" s="2"/>
      <c r="BJ6363" s="2"/>
      <c r="BK6363" s="2"/>
      <c r="BL6363" s="55"/>
      <c r="BM6363" s="48"/>
      <c r="BN6363" s="48"/>
      <c r="BO6363" s="48"/>
      <c r="BP6363" s="48"/>
      <c r="BQ6363" s="117"/>
      <c r="BR6363" s="2"/>
      <c r="BS6363" s="2"/>
      <c r="BT6363" s="2"/>
      <c r="BU6363" s="2"/>
      <c r="BV6363" s="55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18" t="s">
        <v>5</v>
      </c>
      <c r="H6364" s="3">
        <v>2024</v>
      </c>
      <c r="I6364" s="20" t="s">
        <v>286</v>
      </c>
      <c r="J6364" s="2" t="s">
        <v>336</v>
      </c>
      <c r="K6364" s="2" t="s">
        <v>319</v>
      </c>
      <c r="L6364" s="163">
        <f t="shared" si="213"/>
        <v>0</v>
      </c>
      <c r="M6364" s="163">
        <f t="shared" si="214"/>
        <v>0</v>
      </c>
      <c r="N6364" s="181"/>
      <c r="O6364" s="33"/>
      <c r="P6364" s="33"/>
      <c r="Q6364" s="33"/>
      <c r="R6364" s="33"/>
      <c r="S6364" s="42"/>
      <c r="T6364" s="2"/>
      <c r="U6364" s="2"/>
      <c r="V6364" s="2"/>
      <c r="W6364" s="2"/>
      <c r="X6364" s="55"/>
      <c r="Y6364" s="62"/>
      <c r="Z6364" s="62"/>
      <c r="AA6364" s="62"/>
      <c r="AB6364" s="62"/>
      <c r="AC6364" s="68"/>
      <c r="AD6364" s="2"/>
      <c r="AE6364" s="2"/>
      <c r="AF6364" s="2"/>
      <c r="AG6364" s="2"/>
      <c r="AH6364" s="55"/>
      <c r="AI6364" s="72"/>
      <c r="AJ6364" s="72"/>
      <c r="AK6364" s="72"/>
      <c r="AL6364" s="72"/>
      <c r="AM6364" s="80"/>
      <c r="AN6364" s="2"/>
      <c r="AO6364" s="2"/>
      <c r="AP6364" s="2"/>
      <c r="AQ6364" s="2"/>
      <c r="AR6364" s="55"/>
      <c r="AS6364" s="85"/>
      <c r="AT6364" s="85"/>
      <c r="AU6364" s="85"/>
      <c r="AV6364" s="85"/>
      <c r="AW6364" s="100"/>
      <c r="AX6364" s="2"/>
      <c r="AY6364" s="2"/>
      <c r="AZ6364" s="2"/>
      <c r="BA6364" s="2"/>
      <c r="BB6364" s="55"/>
      <c r="BC6364" s="105"/>
      <c r="BD6364" s="105"/>
      <c r="BE6364" s="105"/>
      <c r="BF6364" s="105"/>
      <c r="BG6364" s="109"/>
      <c r="BH6364" s="2"/>
      <c r="BI6364" s="2"/>
      <c r="BJ6364" s="2"/>
      <c r="BK6364" s="2"/>
      <c r="BL6364" s="55"/>
      <c r="BM6364" s="48"/>
      <c r="BN6364" s="48"/>
      <c r="BO6364" s="48"/>
      <c r="BP6364" s="48"/>
      <c r="BQ6364" s="117"/>
      <c r="BR6364" s="2"/>
      <c r="BS6364" s="2"/>
      <c r="BT6364" s="2"/>
      <c r="BU6364" s="2"/>
      <c r="BV6364" s="55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18" t="s">
        <v>5</v>
      </c>
      <c r="H6365" s="3">
        <v>2024</v>
      </c>
      <c r="I6365" s="20" t="s">
        <v>286</v>
      </c>
      <c r="J6365" s="8" t="s">
        <v>337</v>
      </c>
      <c r="K6365" s="8" t="s">
        <v>318</v>
      </c>
      <c r="L6365" s="163">
        <f t="shared" si="213"/>
        <v>0</v>
      </c>
      <c r="M6365" s="163">
        <f t="shared" si="214"/>
        <v>0</v>
      </c>
      <c r="N6365" s="181"/>
      <c r="O6365" s="53"/>
      <c r="P6365" s="53"/>
      <c r="Q6365" s="53"/>
      <c r="R6365" s="53"/>
      <c r="S6365" s="54"/>
      <c r="T6365" s="8"/>
      <c r="U6365" s="8"/>
      <c r="V6365" s="8"/>
      <c r="W6365" s="8"/>
      <c r="X6365" s="122"/>
      <c r="Y6365" s="135"/>
      <c r="Z6365" s="135"/>
      <c r="AA6365" s="135"/>
      <c r="AB6365" s="135"/>
      <c r="AC6365" s="136"/>
      <c r="AD6365" s="8"/>
      <c r="AE6365" s="8"/>
      <c r="AF6365" s="8"/>
      <c r="AG6365" s="8"/>
      <c r="AH6365" s="122"/>
      <c r="AI6365" s="137"/>
      <c r="AJ6365" s="137"/>
      <c r="AK6365" s="137"/>
      <c r="AL6365" s="137"/>
      <c r="AM6365" s="138"/>
      <c r="AN6365" s="8"/>
      <c r="AO6365" s="8"/>
      <c r="AP6365" s="8"/>
      <c r="AQ6365" s="8"/>
      <c r="AR6365" s="122"/>
      <c r="AS6365" s="139"/>
      <c r="AT6365" s="139"/>
      <c r="AU6365" s="139"/>
      <c r="AV6365" s="139"/>
      <c r="AW6365" s="140"/>
      <c r="AX6365" s="8"/>
      <c r="AY6365" s="8"/>
      <c r="AZ6365" s="8"/>
      <c r="BA6365" s="8"/>
      <c r="BB6365" s="122"/>
      <c r="BC6365" s="141"/>
      <c r="BD6365" s="141"/>
      <c r="BE6365" s="141"/>
      <c r="BF6365" s="141"/>
      <c r="BG6365" s="142"/>
      <c r="BH6365" s="8"/>
      <c r="BI6365" s="8"/>
      <c r="BJ6365" s="8"/>
      <c r="BK6365" s="8"/>
      <c r="BL6365" s="122"/>
      <c r="BM6365" s="143"/>
      <c r="BN6365" s="143"/>
      <c r="BO6365" s="143"/>
      <c r="BP6365" s="143"/>
      <c r="BQ6365" s="144"/>
      <c r="BR6365" s="8"/>
      <c r="BS6365" s="8"/>
      <c r="BT6365" s="8"/>
      <c r="BU6365" s="8"/>
      <c r="BV6365" s="122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18" t="s">
        <v>5</v>
      </c>
      <c r="H6366" s="3">
        <v>2024</v>
      </c>
      <c r="I6366" s="20" t="s">
        <v>286</v>
      </c>
      <c r="J6366" s="8" t="s">
        <v>338</v>
      </c>
      <c r="K6366" s="8" t="s">
        <v>339</v>
      </c>
      <c r="L6366" s="163">
        <f t="shared" si="213"/>
        <v>0</v>
      </c>
      <c r="M6366" s="163">
        <f t="shared" si="214"/>
        <v>0</v>
      </c>
      <c r="N6366" s="181"/>
      <c r="O6366" s="53"/>
      <c r="P6366" s="53"/>
      <c r="Q6366" s="53"/>
      <c r="R6366" s="53"/>
      <c r="S6366" s="54"/>
      <c r="T6366" s="8"/>
      <c r="U6366" s="8"/>
      <c r="V6366" s="8"/>
      <c r="W6366" s="8"/>
      <c r="X6366" s="122"/>
      <c r="Y6366" s="135"/>
      <c r="Z6366" s="135"/>
      <c r="AA6366" s="135"/>
      <c r="AB6366" s="135"/>
      <c r="AC6366" s="136"/>
      <c r="AD6366" s="8"/>
      <c r="AE6366" s="8"/>
      <c r="AF6366" s="8"/>
      <c r="AG6366" s="8"/>
      <c r="AH6366" s="122"/>
      <c r="AI6366" s="137"/>
      <c r="AJ6366" s="137"/>
      <c r="AK6366" s="137"/>
      <c r="AL6366" s="137"/>
      <c r="AM6366" s="138"/>
      <c r="AN6366" s="8"/>
      <c r="AO6366" s="8"/>
      <c r="AP6366" s="8"/>
      <c r="AQ6366" s="8"/>
      <c r="AR6366" s="122"/>
      <c r="AS6366" s="139"/>
      <c r="AT6366" s="139"/>
      <c r="AU6366" s="139"/>
      <c r="AV6366" s="139"/>
      <c r="AW6366" s="140"/>
      <c r="AX6366" s="8"/>
      <c r="AY6366" s="8"/>
      <c r="AZ6366" s="8"/>
      <c r="BA6366" s="8"/>
      <c r="BB6366" s="122"/>
      <c r="BC6366" s="141"/>
      <c r="BD6366" s="141"/>
      <c r="BE6366" s="141"/>
      <c r="BF6366" s="141"/>
      <c r="BG6366" s="142"/>
      <c r="BH6366" s="8"/>
      <c r="BI6366" s="8"/>
      <c r="BJ6366" s="8"/>
      <c r="BK6366" s="8"/>
      <c r="BL6366" s="122"/>
      <c r="BM6366" s="143"/>
      <c r="BN6366" s="143"/>
      <c r="BO6366" s="143"/>
      <c r="BP6366" s="143"/>
      <c r="BQ6366" s="144"/>
      <c r="BR6366" s="8"/>
      <c r="BS6366" s="8"/>
      <c r="BT6366" s="8"/>
      <c r="BU6366" s="8"/>
      <c r="BV6366" s="122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18" t="s">
        <v>5</v>
      </c>
      <c r="H6367" s="3">
        <v>2024</v>
      </c>
      <c r="I6367" s="20" t="s">
        <v>286</v>
      </c>
      <c r="J6367" s="8" t="s">
        <v>340</v>
      </c>
      <c r="K6367" s="8" t="s">
        <v>318</v>
      </c>
      <c r="L6367" s="163">
        <f t="shared" si="213"/>
        <v>0</v>
      </c>
      <c r="M6367" s="163">
        <f t="shared" si="214"/>
        <v>0</v>
      </c>
      <c r="N6367" s="181"/>
      <c r="O6367" s="53"/>
      <c r="P6367" s="53"/>
      <c r="Q6367" s="53"/>
      <c r="R6367" s="53"/>
      <c r="S6367" s="54"/>
      <c r="T6367" s="8"/>
      <c r="U6367" s="8"/>
      <c r="V6367" s="8"/>
      <c r="W6367" s="8"/>
      <c r="X6367" s="122"/>
      <c r="Y6367" s="135"/>
      <c r="Z6367" s="135"/>
      <c r="AA6367" s="135"/>
      <c r="AB6367" s="135"/>
      <c r="AC6367" s="136"/>
      <c r="AD6367" s="8"/>
      <c r="AE6367" s="8"/>
      <c r="AF6367" s="8"/>
      <c r="AG6367" s="8"/>
      <c r="AH6367" s="122"/>
      <c r="AI6367" s="137"/>
      <c r="AJ6367" s="137"/>
      <c r="AK6367" s="137"/>
      <c r="AL6367" s="137"/>
      <c r="AM6367" s="138"/>
      <c r="AN6367" s="8"/>
      <c r="AO6367" s="8"/>
      <c r="AP6367" s="8"/>
      <c r="AQ6367" s="8"/>
      <c r="AR6367" s="122"/>
      <c r="AS6367" s="139"/>
      <c r="AT6367" s="139"/>
      <c r="AU6367" s="139"/>
      <c r="AV6367" s="139"/>
      <c r="AW6367" s="140"/>
      <c r="AX6367" s="8"/>
      <c r="AY6367" s="8"/>
      <c r="AZ6367" s="8"/>
      <c r="BA6367" s="8"/>
      <c r="BB6367" s="122"/>
      <c r="BC6367" s="141"/>
      <c r="BD6367" s="141"/>
      <c r="BE6367" s="141"/>
      <c r="BF6367" s="141"/>
      <c r="BG6367" s="142"/>
      <c r="BH6367" s="8"/>
      <c r="BI6367" s="8"/>
      <c r="BJ6367" s="8"/>
      <c r="BK6367" s="8"/>
      <c r="BL6367" s="122"/>
      <c r="BM6367" s="143"/>
      <c r="BN6367" s="143"/>
      <c r="BO6367" s="143"/>
      <c r="BP6367" s="143"/>
      <c r="BQ6367" s="144"/>
      <c r="BR6367" s="8"/>
      <c r="BS6367" s="8"/>
      <c r="BT6367" s="8"/>
      <c r="BU6367" s="8"/>
      <c r="BV6367" s="122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18" t="s">
        <v>5</v>
      </c>
      <c r="H6368" s="3">
        <v>2024</v>
      </c>
      <c r="I6368" s="20" t="s">
        <v>286</v>
      </c>
      <c r="J6368" s="8" t="s">
        <v>341</v>
      </c>
      <c r="K6368" s="8" t="s">
        <v>320</v>
      </c>
      <c r="L6368" s="163">
        <f t="shared" si="213"/>
        <v>0</v>
      </c>
      <c r="M6368" s="163">
        <f t="shared" si="214"/>
        <v>0</v>
      </c>
      <c r="N6368" s="181"/>
      <c r="O6368" s="53"/>
      <c r="P6368" s="53"/>
      <c r="Q6368" s="53"/>
      <c r="R6368" s="53"/>
      <c r="S6368" s="54"/>
      <c r="T6368" s="8"/>
      <c r="U6368" s="8"/>
      <c r="V6368" s="8"/>
      <c r="W6368" s="8"/>
      <c r="X6368" s="122"/>
      <c r="Y6368" s="135"/>
      <c r="Z6368" s="135"/>
      <c r="AA6368" s="135"/>
      <c r="AB6368" s="135"/>
      <c r="AC6368" s="136"/>
      <c r="AD6368" s="8"/>
      <c r="AE6368" s="8"/>
      <c r="AF6368" s="8"/>
      <c r="AG6368" s="8"/>
      <c r="AH6368" s="122"/>
      <c r="AI6368" s="137"/>
      <c r="AJ6368" s="137"/>
      <c r="AK6368" s="137"/>
      <c r="AL6368" s="137"/>
      <c r="AM6368" s="138"/>
      <c r="AN6368" s="8"/>
      <c r="AO6368" s="8"/>
      <c r="AP6368" s="8"/>
      <c r="AQ6368" s="8"/>
      <c r="AR6368" s="122"/>
      <c r="AS6368" s="139"/>
      <c r="AT6368" s="139"/>
      <c r="AU6368" s="139"/>
      <c r="AV6368" s="139"/>
      <c r="AW6368" s="140"/>
      <c r="AX6368" s="8"/>
      <c r="AY6368" s="8"/>
      <c r="AZ6368" s="8"/>
      <c r="BA6368" s="8"/>
      <c r="BB6368" s="122"/>
      <c r="BC6368" s="141"/>
      <c r="BD6368" s="141"/>
      <c r="BE6368" s="141"/>
      <c r="BF6368" s="141"/>
      <c r="BG6368" s="142"/>
      <c r="BH6368" s="8"/>
      <c r="BI6368" s="8"/>
      <c r="BJ6368" s="8"/>
      <c r="BK6368" s="8"/>
      <c r="BL6368" s="122"/>
      <c r="BM6368" s="143"/>
      <c r="BN6368" s="143"/>
      <c r="BO6368" s="143"/>
      <c r="BP6368" s="143"/>
      <c r="BQ6368" s="144"/>
      <c r="BR6368" s="8"/>
      <c r="BS6368" s="8"/>
      <c r="BT6368" s="8"/>
      <c r="BU6368" s="8"/>
      <c r="BV6368" s="122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18" t="s">
        <v>5</v>
      </c>
      <c r="H6369" s="3">
        <v>2024</v>
      </c>
      <c r="I6369" s="20" t="s">
        <v>286</v>
      </c>
      <c r="J6369" s="8" t="s">
        <v>342</v>
      </c>
      <c r="K6369" s="8" t="s">
        <v>320</v>
      </c>
      <c r="L6369" s="163">
        <f t="shared" si="213"/>
        <v>0</v>
      </c>
      <c r="M6369" s="163">
        <f t="shared" si="214"/>
        <v>0</v>
      </c>
      <c r="N6369" s="181"/>
      <c r="O6369" s="53"/>
      <c r="P6369" s="53"/>
      <c r="Q6369" s="53"/>
      <c r="R6369" s="53"/>
      <c r="S6369" s="54"/>
      <c r="T6369" s="8"/>
      <c r="U6369" s="8"/>
      <c r="V6369" s="8"/>
      <c r="W6369" s="8"/>
      <c r="X6369" s="122"/>
      <c r="Y6369" s="135"/>
      <c r="Z6369" s="135"/>
      <c r="AA6369" s="135"/>
      <c r="AB6369" s="135"/>
      <c r="AC6369" s="136"/>
      <c r="AD6369" s="8"/>
      <c r="AE6369" s="8"/>
      <c r="AF6369" s="8"/>
      <c r="AG6369" s="8"/>
      <c r="AH6369" s="122"/>
      <c r="AI6369" s="137"/>
      <c r="AJ6369" s="137"/>
      <c r="AK6369" s="137"/>
      <c r="AL6369" s="137"/>
      <c r="AM6369" s="138"/>
      <c r="AN6369" s="8"/>
      <c r="AO6369" s="8"/>
      <c r="AP6369" s="8"/>
      <c r="AQ6369" s="8"/>
      <c r="AR6369" s="122"/>
      <c r="AS6369" s="139"/>
      <c r="AT6369" s="139"/>
      <c r="AU6369" s="139"/>
      <c r="AV6369" s="139"/>
      <c r="AW6369" s="140"/>
      <c r="AX6369" s="8"/>
      <c r="AY6369" s="8"/>
      <c r="AZ6369" s="8"/>
      <c r="BA6369" s="8"/>
      <c r="BB6369" s="122"/>
      <c r="BC6369" s="141"/>
      <c r="BD6369" s="141"/>
      <c r="BE6369" s="141"/>
      <c r="BF6369" s="141"/>
      <c r="BG6369" s="142"/>
      <c r="BH6369" s="8"/>
      <c r="BI6369" s="8"/>
      <c r="BJ6369" s="8"/>
      <c r="BK6369" s="8"/>
      <c r="BL6369" s="122"/>
      <c r="BM6369" s="143"/>
      <c r="BN6369" s="143"/>
      <c r="BO6369" s="143"/>
      <c r="BP6369" s="143"/>
      <c r="BQ6369" s="144"/>
      <c r="BR6369" s="8"/>
      <c r="BS6369" s="8"/>
      <c r="BT6369" s="8"/>
      <c r="BU6369" s="8"/>
      <c r="BV6369" s="122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18" t="s">
        <v>5</v>
      </c>
      <c r="H6370" s="3">
        <v>2024</v>
      </c>
      <c r="I6370" s="20" t="s">
        <v>286</v>
      </c>
      <c r="J6370" s="8" t="s">
        <v>343</v>
      </c>
      <c r="K6370" s="8" t="s">
        <v>339</v>
      </c>
      <c r="L6370" s="163">
        <f t="shared" si="213"/>
        <v>0</v>
      </c>
      <c r="M6370" s="163">
        <f t="shared" si="214"/>
        <v>0</v>
      </c>
      <c r="N6370" s="181"/>
      <c r="O6370" s="53"/>
      <c r="P6370" s="53"/>
      <c r="Q6370" s="53"/>
      <c r="R6370" s="53"/>
      <c r="S6370" s="54"/>
      <c r="T6370" s="8"/>
      <c r="U6370" s="8"/>
      <c r="V6370" s="8"/>
      <c r="W6370" s="8"/>
      <c r="X6370" s="122"/>
      <c r="Y6370" s="135"/>
      <c r="Z6370" s="135"/>
      <c r="AA6370" s="135"/>
      <c r="AB6370" s="135"/>
      <c r="AC6370" s="136"/>
      <c r="AD6370" s="8"/>
      <c r="AE6370" s="8"/>
      <c r="AF6370" s="8"/>
      <c r="AG6370" s="8"/>
      <c r="AH6370" s="122"/>
      <c r="AI6370" s="137"/>
      <c r="AJ6370" s="137"/>
      <c r="AK6370" s="137"/>
      <c r="AL6370" s="137"/>
      <c r="AM6370" s="138"/>
      <c r="AN6370" s="8"/>
      <c r="AO6370" s="8"/>
      <c r="AP6370" s="8"/>
      <c r="AQ6370" s="8"/>
      <c r="AR6370" s="122"/>
      <c r="AS6370" s="139"/>
      <c r="AT6370" s="139"/>
      <c r="AU6370" s="139"/>
      <c r="AV6370" s="139"/>
      <c r="AW6370" s="140"/>
      <c r="AX6370" s="8"/>
      <c r="AY6370" s="8"/>
      <c r="AZ6370" s="8"/>
      <c r="BA6370" s="8"/>
      <c r="BB6370" s="122"/>
      <c r="BC6370" s="141"/>
      <c r="BD6370" s="141"/>
      <c r="BE6370" s="141"/>
      <c r="BF6370" s="141"/>
      <c r="BG6370" s="142"/>
      <c r="BH6370" s="8"/>
      <c r="BI6370" s="8"/>
      <c r="BJ6370" s="8"/>
      <c r="BK6370" s="8"/>
      <c r="BL6370" s="122"/>
      <c r="BM6370" s="143"/>
      <c r="BN6370" s="143"/>
      <c r="BO6370" s="143"/>
      <c r="BP6370" s="143"/>
      <c r="BQ6370" s="144"/>
      <c r="BR6370" s="8"/>
      <c r="BS6370" s="8"/>
      <c r="BT6370" s="8"/>
      <c r="BU6370" s="8"/>
      <c r="BV6370" s="122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18" t="s">
        <v>5</v>
      </c>
      <c r="H6371" s="3">
        <v>2024</v>
      </c>
      <c r="I6371" s="20" t="s">
        <v>288</v>
      </c>
      <c r="J6371" s="8" t="s">
        <v>344</v>
      </c>
      <c r="K6371" s="8" t="s">
        <v>318</v>
      </c>
      <c r="L6371" s="163">
        <f t="shared" si="213"/>
        <v>0</v>
      </c>
      <c r="M6371" s="163">
        <f t="shared" si="214"/>
        <v>0</v>
      </c>
      <c r="N6371" s="181"/>
      <c r="O6371" s="53"/>
      <c r="P6371" s="53"/>
      <c r="Q6371" s="53"/>
      <c r="R6371" s="53"/>
      <c r="S6371" s="54"/>
      <c r="T6371" s="8"/>
      <c r="U6371" s="8"/>
      <c r="V6371" s="8"/>
      <c r="W6371" s="8"/>
      <c r="X6371" s="122"/>
      <c r="Y6371" s="135"/>
      <c r="Z6371" s="135"/>
      <c r="AA6371" s="135"/>
      <c r="AB6371" s="135"/>
      <c r="AC6371" s="136"/>
      <c r="AD6371" s="8"/>
      <c r="AE6371" s="8"/>
      <c r="AF6371" s="8"/>
      <c r="AG6371" s="8"/>
      <c r="AH6371" s="122"/>
      <c r="AI6371" s="137"/>
      <c r="AJ6371" s="137"/>
      <c r="AK6371" s="137"/>
      <c r="AL6371" s="137"/>
      <c r="AM6371" s="138"/>
      <c r="AN6371" s="8"/>
      <c r="AO6371" s="8"/>
      <c r="AP6371" s="8"/>
      <c r="AQ6371" s="8"/>
      <c r="AR6371" s="122"/>
      <c r="AS6371" s="139"/>
      <c r="AT6371" s="139"/>
      <c r="AU6371" s="139"/>
      <c r="AV6371" s="139"/>
      <c r="AW6371" s="140"/>
      <c r="AX6371" s="8"/>
      <c r="AY6371" s="8"/>
      <c r="AZ6371" s="8"/>
      <c r="BA6371" s="8"/>
      <c r="BB6371" s="122"/>
      <c r="BC6371" s="141"/>
      <c r="BD6371" s="141"/>
      <c r="BE6371" s="141"/>
      <c r="BF6371" s="141"/>
      <c r="BG6371" s="142"/>
      <c r="BH6371" s="8"/>
      <c r="BI6371" s="8"/>
      <c r="BJ6371" s="8"/>
      <c r="BK6371" s="8"/>
      <c r="BL6371" s="122"/>
      <c r="BM6371" s="143"/>
      <c r="BN6371" s="143"/>
      <c r="BO6371" s="143"/>
      <c r="BP6371" s="143"/>
      <c r="BQ6371" s="144"/>
      <c r="BR6371" s="8"/>
      <c r="BS6371" s="8"/>
      <c r="BT6371" s="8"/>
      <c r="BU6371" s="8"/>
      <c r="BV6371" s="122"/>
    </row>
    <row r="6372" spans="1:74" hidden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18" t="s">
        <v>5</v>
      </c>
      <c r="H6372" s="3">
        <v>2024</v>
      </c>
      <c r="I6372" s="20" t="s">
        <v>288</v>
      </c>
      <c r="J6372" s="2" t="s">
        <v>351</v>
      </c>
      <c r="K6372" s="2" t="s">
        <v>318</v>
      </c>
      <c r="L6372" s="163">
        <f t="shared" si="213"/>
        <v>0</v>
      </c>
      <c r="M6372" s="163">
        <f t="shared" si="214"/>
        <v>0</v>
      </c>
      <c r="N6372" s="181"/>
      <c r="O6372" s="53"/>
      <c r="P6372" s="53"/>
      <c r="Q6372" s="53"/>
      <c r="R6372" s="53"/>
      <c r="S6372" s="54"/>
      <c r="T6372" s="8"/>
      <c r="U6372" s="8"/>
      <c r="V6372" s="8"/>
      <c r="W6372" s="8"/>
      <c r="X6372" s="122"/>
      <c r="Y6372" s="135"/>
      <c r="Z6372" s="135"/>
      <c r="AA6372" s="135"/>
      <c r="AB6372" s="135"/>
      <c r="AC6372" s="136"/>
      <c r="AD6372" s="8"/>
      <c r="AE6372" s="8"/>
      <c r="AF6372" s="8"/>
      <c r="AG6372" s="8"/>
      <c r="AH6372" s="122"/>
      <c r="AI6372" s="137"/>
      <c r="AJ6372" s="137"/>
      <c r="AK6372" s="137"/>
      <c r="AL6372" s="137"/>
      <c r="AM6372" s="138"/>
      <c r="AN6372" s="8"/>
      <c r="AO6372" s="8"/>
      <c r="AP6372" s="8"/>
      <c r="AQ6372" s="8"/>
      <c r="AR6372" s="122"/>
      <c r="AS6372" s="139"/>
      <c r="AT6372" s="139"/>
      <c r="AU6372" s="139"/>
      <c r="AV6372" s="139"/>
      <c r="AW6372" s="140"/>
      <c r="AX6372" s="8"/>
      <c r="AY6372" s="8"/>
      <c r="AZ6372" s="8"/>
      <c r="BA6372" s="8"/>
      <c r="BB6372" s="122"/>
      <c r="BC6372" s="141"/>
      <c r="BD6372" s="141"/>
      <c r="BE6372" s="141"/>
      <c r="BF6372" s="141"/>
      <c r="BG6372" s="142"/>
      <c r="BH6372" s="8"/>
      <c r="BI6372" s="8"/>
      <c r="BJ6372" s="8"/>
      <c r="BK6372" s="8"/>
      <c r="BL6372" s="122"/>
      <c r="BM6372" s="143"/>
      <c r="BN6372" s="143"/>
      <c r="BO6372" s="143"/>
      <c r="BP6372" s="143"/>
      <c r="BQ6372" s="144"/>
      <c r="BR6372" s="8"/>
      <c r="BS6372" s="8"/>
      <c r="BT6372" s="8"/>
      <c r="BU6372" s="8"/>
      <c r="BV6372" s="122"/>
    </row>
    <row r="6373" spans="1:74" ht="14.25" hidden="1" customHeight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18" t="s">
        <v>5</v>
      </c>
      <c r="H6373" s="3">
        <v>2024</v>
      </c>
      <c r="I6373" s="20" t="s">
        <v>288</v>
      </c>
      <c r="J6373" s="2" t="s">
        <v>352</v>
      </c>
      <c r="K6373" s="2" t="s">
        <v>321</v>
      </c>
      <c r="L6373" s="163">
        <f t="shared" si="213"/>
        <v>0</v>
      </c>
      <c r="M6373" s="163">
        <f t="shared" si="214"/>
        <v>0</v>
      </c>
      <c r="N6373" s="181"/>
      <c r="O6373" s="33"/>
      <c r="P6373" s="33"/>
      <c r="Q6373" s="33"/>
      <c r="R6373" s="33"/>
      <c r="S6373" s="42"/>
      <c r="T6373" s="2"/>
      <c r="U6373" s="2"/>
      <c r="V6373" s="2"/>
      <c r="W6373" s="2"/>
      <c r="X6373" s="55"/>
      <c r="Y6373" s="62"/>
      <c r="Z6373" s="62"/>
      <c r="AA6373" s="62"/>
      <c r="AB6373" s="62"/>
      <c r="AC6373" s="68"/>
      <c r="AD6373" s="2"/>
      <c r="AE6373" s="2"/>
      <c r="AF6373" s="2"/>
      <c r="AG6373" s="2"/>
      <c r="AH6373" s="55"/>
      <c r="AI6373" s="72"/>
      <c r="AJ6373" s="72"/>
      <c r="AK6373" s="72"/>
      <c r="AL6373" s="72"/>
      <c r="AM6373" s="80"/>
      <c r="AN6373" s="2"/>
      <c r="AO6373" s="2"/>
      <c r="AP6373" s="2"/>
      <c r="AQ6373" s="2"/>
      <c r="AR6373" s="55"/>
      <c r="AS6373" s="85"/>
      <c r="AT6373" s="85"/>
      <c r="AU6373" s="85"/>
      <c r="AV6373" s="85"/>
      <c r="AW6373" s="100"/>
      <c r="AX6373" s="2"/>
      <c r="AY6373" s="2"/>
      <c r="AZ6373" s="2"/>
      <c r="BA6373" s="2"/>
      <c r="BB6373" s="55"/>
      <c r="BC6373" s="105"/>
      <c r="BD6373" s="105"/>
      <c r="BE6373" s="105"/>
      <c r="BF6373" s="105"/>
      <c r="BG6373" s="109"/>
      <c r="BH6373" s="2"/>
      <c r="BI6373" s="2"/>
      <c r="BJ6373" s="2"/>
      <c r="BK6373" s="2"/>
      <c r="BL6373" s="55"/>
      <c r="BM6373" s="48"/>
      <c r="BN6373" s="48"/>
      <c r="BO6373" s="48"/>
      <c r="BP6373" s="48"/>
      <c r="BQ6373" s="117"/>
      <c r="BR6373" s="2"/>
      <c r="BS6373" s="2"/>
      <c r="BT6373" s="2"/>
      <c r="BU6373" s="2"/>
      <c r="BV6373" s="55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18" t="s">
        <v>5</v>
      </c>
      <c r="H6374" s="3">
        <v>2024</v>
      </c>
      <c r="I6374" s="20" t="s">
        <v>288</v>
      </c>
      <c r="J6374" s="2" t="s">
        <v>345</v>
      </c>
      <c r="K6374" s="2" t="s">
        <v>318</v>
      </c>
      <c r="L6374" s="163">
        <f t="shared" si="213"/>
        <v>0</v>
      </c>
      <c r="M6374" s="163">
        <f t="shared" si="214"/>
        <v>0</v>
      </c>
      <c r="N6374" s="181"/>
      <c r="O6374" s="34"/>
      <c r="P6374" s="33"/>
      <c r="Q6374" s="33"/>
      <c r="R6374" s="33"/>
      <c r="S6374" s="42"/>
      <c r="T6374" s="3"/>
      <c r="U6374" s="2"/>
      <c r="V6374" s="2"/>
      <c r="W6374" s="2"/>
      <c r="X6374" s="55"/>
      <c r="Y6374" s="64"/>
      <c r="Z6374" s="62"/>
      <c r="AA6374" s="62"/>
      <c r="AB6374" s="62"/>
      <c r="AC6374" s="68"/>
      <c r="AD6374" s="3"/>
      <c r="AE6374" s="2"/>
      <c r="AF6374" s="2"/>
      <c r="AG6374" s="2"/>
      <c r="AH6374" s="55"/>
      <c r="AI6374" s="73"/>
      <c r="AJ6374" s="72"/>
      <c r="AK6374" s="72"/>
      <c r="AL6374" s="72"/>
      <c r="AM6374" s="80"/>
      <c r="AN6374" s="3"/>
      <c r="AO6374" s="2"/>
      <c r="AP6374" s="2"/>
      <c r="AQ6374" s="2"/>
      <c r="AR6374" s="55"/>
      <c r="AS6374" s="86"/>
      <c r="AT6374" s="85"/>
      <c r="AU6374" s="85"/>
      <c r="AV6374" s="85"/>
      <c r="AW6374" s="100"/>
      <c r="AX6374" s="3"/>
      <c r="AY6374" s="2"/>
      <c r="AZ6374" s="2"/>
      <c r="BA6374" s="2"/>
      <c r="BB6374" s="55"/>
      <c r="BC6374" s="106"/>
      <c r="BD6374" s="105"/>
      <c r="BE6374" s="105"/>
      <c r="BF6374" s="105"/>
      <c r="BG6374" s="109"/>
      <c r="BH6374" s="3"/>
      <c r="BI6374" s="2"/>
      <c r="BJ6374" s="2"/>
      <c r="BK6374" s="2"/>
      <c r="BL6374" s="55"/>
      <c r="BM6374" s="49"/>
      <c r="BN6374" s="48"/>
      <c r="BO6374" s="48"/>
      <c r="BP6374" s="48"/>
      <c r="BQ6374" s="117"/>
      <c r="BR6374" s="3"/>
      <c r="BS6374" s="2"/>
      <c r="BT6374" s="2"/>
      <c r="BU6374" s="2"/>
      <c r="BV6374" s="55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18" t="s">
        <v>5</v>
      </c>
      <c r="H6375" s="3">
        <v>2024</v>
      </c>
      <c r="I6375" s="20" t="s">
        <v>289</v>
      </c>
      <c r="J6375" s="2" t="s">
        <v>268</v>
      </c>
      <c r="K6375" s="2" t="s">
        <v>318</v>
      </c>
      <c r="L6375" s="163">
        <f t="shared" si="213"/>
        <v>0</v>
      </c>
      <c r="M6375" s="163">
        <f t="shared" si="214"/>
        <v>0</v>
      </c>
      <c r="N6375" s="181"/>
      <c r="O6375" s="33"/>
      <c r="P6375" s="33"/>
      <c r="Q6375" s="33"/>
      <c r="R6375" s="33"/>
      <c r="S6375" s="42"/>
      <c r="T6375" s="2"/>
      <c r="U6375" s="2"/>
      <c r="V6375" s="2"/>
      <c r="W6375" s="2"/>
      <c r="X6375" s="55"/>
      <c r="Y6375" s="62"/>
      <c r="Z6375" s="62"/>
      <c r="AA6375" s="62"/>
      <c r="AB6375" s="62"/>
      <c r="AC6375" s="68"/>
      <c r="AD6375" s="2"/>
      <c r="AE6375" s="2"/>
      <c r="AF6375" s="2"/>
      <c r="AG6375" s="2"/>
      <c r="AH6375" s="55"/>
      <c r="AI6375" s="72"/>
      <c r="AJ6375" s="72"/>
      <c r="AK6375" s="72"/>
      <c r="AL6375" s="72"/>
      <c r="AM6375" s="80"/>
      <c r="AN6375" s="2"/>
      <c r="AO6375" s="2"/>
      <c r="AP6375" s="2"/>
      <c r="AQ6375" s="2"/>
      <c r="AR6375" s="55"/>
      <c r="AS6375" s="85"/>
      <c r="AT6375" s="85"/>
      <c r="AU6375" s="85"/>
      <c r="AV6375" s="85"/>
      <c r="AW6375" s="100"/>
      <c r="AX6375" s="2"/>
      <c r="AY6375" s="2"/>
      <c r="AZ6375" s="2"/>
      <c r="BA6375" s="2"/>
      <c r="BB6375" s="55"/>
      <c r="BC6375" s="105"/>
      <c r="BD6375" s="105"/>
      <c r="BE6375" s="105"/>
      <c r="BF6375" s="105"/>
      <c r="BG6375" s="109"/>
      <c r="BH6375" s="2"/>
      <c r="BI6375" s="2"/>
      <c r="BJ6375" s="2"/>
      <c r="BK6375" s="2"/>
      <c r="BL6375" s="55"/>
      <c r="BM6375" s="48"/>
      <c r="BN6375" s="48"/>
      <c r="BO6375" s="48"/>
      <c r="BP6375" s="48"/>
      <c r="BQ6375" s="117"/>
      <c r="BR6375" s="2"/>
      <c r="BS6375" s="2"/>
      <c r="BT6375" s="2"/>
      <c r="BU6375" s="2"/>
      <c r="BV6375" s="55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18" t="s">
        <v>5</v>
      </c>
      <c r="H6376" s="3">
        <v>2024</v>
      </c>
      <c r="I6376" s="20" t="s">
        <v>289</v>
      </c>
      <c r="J6376" s="2" t="s">
        <v>292</v>
      </c>
      <c r="K6376" s="2" t="s">
        <v>318</v>
      </c>
      <c r="L6376" s="163">
        <f t="shared" si="213"/>
        <v>0</v>
      </c>
      <c r="M6376" s="163">
        <f t="shared" si="214"/>
        <v>0</v>
      </c>
      <c r="N6376" s="181"/>
      <c r="O6376" s="33"/>
      <c r="P6376" s="33"/>
      <c r="Q6376" s="33"/>
      <c r="R6376" s="33"/>
      <c r="S6376" s="42"/>
      <c r="T6376" s="2"/>
      <c r="U6376" s="2"/>
      <c r="V6376" s="2"/>
      <c r="W6376" s="2"/>
      <c r="X6376" s="55"/>
      <c r="Y6376" s="62"/>
      <c r="Z6376" s="62"/>
      <c r="AA6376" s="62"/>
      <c r="AB6376" s="62"/>
      <c r="AC6376" s="68"/>
      <c r="AD6376" s="2"/>
      <c r="AE6376" s="2"/>
      <c r="AF6376" s="2"/>
      <c r="AG6376" s="2"/>
      <c r="AH6376" s="55"/>
      <c r="AI6376" s="72"/>
      <c r="AJ6376" s="72"/>
      <c r="AK6376" s="72"/>
      <c r="AL6376" s="72"/>
      <c r="AM6376" s="80"/>
      <c r="AN6376" s="2"/>
      <c r="AO6376" s="2"/>
      <c r="AP6376" s="2"/>
      <c r="AQ6376" s="2"/>
      <c r="AR6376" s="55"/>
      <c r="AS6376" s="85"/>
      <c r="AT6376" s="85"/>
      <c r="AU6376" s="85"/>
      <c r="AV6376" s="85"/>
      <c r="AW6376" s="100"/>
      <c r="AX6376" s="2"/>
      <c r="AY6376" s="2"/>
      <c r="AZ6376" s="2"/>
      <c r="BA6376" s="2"/>
      <c r="BB6376" s="55"/>
      <c r="BC6376" s="105"/>
      <c r="BD6376" s="105"/>
      <c r="BE6376" s="105"/>
      <c r="BF6376" s="105"/>
      <c r="BG6376" s="109"/>
      <c r="BH6376" s="2"/>
      <c r="BI6376" s="2"/>
      <c r="BJ6376" s="2"/>
      <c r="BK6376" s="2"/>
      <c r="BL6376" s="55"/>
      <c r="BM6376" s="48"/>
      <c r="BN6376" s="48"/>
      <c r="BO6376" s="48"/>
      <c r="BP6376" s="48"/>
      <c r="BQ6376" s="117"/>
      <c r="BR6376" s="2"/>
      <c r="BS6376" s="2"/>
      <c r="BT6376" s="2"/>
      <c r="BU6376" s="2"/>
      <c r="BV6376" s="55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18" t="s">
        <v>5</v>
      </c>
      <c r="H6377" s="3">
        <v>2024</v>
      </c>
      <c r="I6377" s="20" t="s">
        <v>285</v>
      </c>
      <c r="J6377" s="2" t="s">
        <v>293</v>
      </c>
      <c r="K6377" s="2" t="s">
        <v>318</v>
      </c>
      <c r="L6377" s="163">
        <f t="shared" si="213"/>
        <v>0</v>
      </c>
      <c r="M6377" s="163">
        <f t="shared" si="214"/>
        <v>0</v>
      </c>
      <c r="N6377" s="181"/>
      <c r="O6377" s="33"/>
      <c r="P6377" s="33"/>
      <c r="Q6377" s="33"/>
      <c r="R6377" s="34"/>
      <c r="S6377" s="41"/>
      <c r="T6377" s="2"/>
      <c r="U6377" s="2"/>
      <c r="V6377" s="2"/>
      <c r="W6377" s="3"/>
      <c r="X6377" s="56"/>
      <c r="Y6377" s="62"/>
      <c r="Z6377" s="62"/>
      <c r="AA6377" s="62"/>
      <c r="AB6377" s="64"/>
      <c r="AC6377" s="69"/>
      <c r="AD6377" s="2"/>
      <c r="AE6377" s="2"/>
      <c r="AF6377" s="2"/>
      <c r="AG6377" s="3"/>
      <c r="AH6377" s="56"/>
      <c r="AI6377" s="72"/>
      <c r="AJ6377" s="72"/>
      <c r="AK6377" s="72"/>
      <c r="AL6377" s="73"/>
      <c r="AM6377" s="81"/>
      <c r="AN6377" s="2"/>
      <c r="AO6377" s="2"/>
      <c r="AP6377" s="2"/>
      <c r="AQ6377" s="3"/>
      <c r="AR6377" s="56"/>
      <c r="AS6377" s="85"/>
      <c r="AT6377" s="85"/>
      <c r="AU6377" s="85"/>
      <c r="AV6377" s="86"/>
      <c r="AW6377" s="101"/>
      <c r="AX6377" s="2"/>
      <c r="AY6377" s="2"/>
      <c r="AZ6377" s="2"/>
      <c r="BA6377" s="3"/>
      <c r="BB6377" s="56"/>
      <c r="BC6377" s="105"/>
      <c r="BD6377" s="105"/>
      <c r="BE6377" s="105"/>
      <c r="BF6377" s="106"/>
      <c r="BG6377" s="110"/>
      <c r="BH6377" s="2"/>
      <c r="BI6377" s="2"/>
      <c r="BJ6377" s="2"/>
      <c r="BK6377" s="3"/>
      <c r="BL6377" s="56"/>
      <c r="BM6377" s="48"/>
      <c r="BN6377" s="48"/>
      <c r="BO6377" s="48"/>
      <c r="BP6377" s="49"/>
      <c r="BQ6377" s="118"/>
      <c r="BR6377" s="2"/>
      <c r="BS6377" s="2"/>
      <c r="BT6377" s="2"/>
      <c r="BU6377" s="3"/>
      <c r="BV6377" s="56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18" t="s">
        <v>5</v>
      </c>
      <c r="H6378" s="3">
        <v>2024</v>
      </c>
      <c r="I6378" s="20" t="s">
        <v>287</v>
      </c>
      <c r="J6378" s="2" t="s">
        <v>269</v>
      </c>
      <c r="K6378" s="2" t="s">
        <v>320</v>
      </c>
      <c r="L6378" s="163">
        <f t="shared" si="213"/>
        <v>0</v>
      </c>
      <c r="M6378" s="163">
        <f t="shared" si="214"/>
        <v>0</v>
      </c>
      <c r="N6378" s="181"/>
      <c r="O6378" s="33"/>
      <c r="P6378" s="33"/>
      <c r="Q6378" s="33"/>
      <c r="R6378" s="33"/>
      <c r="S6378" s="42"/>
      <c r="T6378" s="2"/>
      <c r="U6378" s="2"/>
      <c r="V6378" s="2"/>
      <c r="W6378" s="2"/>
      <c r="X6378" s="55"/>
      <c r="Y6378" s="62"/>
      <c r="Z6378" s="62"/>
      <c r="AA6378" s="62"/>
      <c r="AB6378" s="64"/>
      <c r="AC6378" s="68"/>
      <c r="AD6378" s="2"/>
      <c r="AE6378" s="2"/>
      <c r="AF6378" s="2"/>
      <c r="AG6378" s="2"/>
      <c r="AH6378" s="55"/>
      <c r="AI6378" s="72"/>
      <c r="AJ6378" s="72"/>
      <c r="AK6378" s="72"/>
      <c r="AL6378" s="72"/>
      <c r="AM6378" s="80"/>
      <c r="AN6378" s="2"/>
      <c r="AO6378" s="2"/>
      <c r="AP6378" s="2"/>
      <c r="AQ6378" s="2"/>
      <c r="AR6378" s="55"/>
      <c r="AS6378" s="85"/>
      <c r="AT6378" s="85"/>
      <c r="AU6378" s="85"/>
      <c r="AV6378" s="85"/>
      <c r="AW6378" s="100"/>
      <c r="AX6378" s="2"/>
      <c r="AY6378" s="2"/>
      <c r="AZ6378" s="2"/>
      <c r="BA6378" s="2"/>
      <c r="BB6378" s="55"/>
      <c r="BC6378" s="105"/>
      <c r="BD6378" s="105"/>
      <c r="BE6378" s="105"/>
      <c r="BF6378" s="105"/>
      <c r="BG6378" s="109"/>
      <c r="BH6378" s="2"/>
      <c r="BI6378" s="2"/>
      <c r="BJ6378" s="2"/>
      <c r="BK6378" s="2"/>
      <c r="BL6378" s="55"/>
      <c r="BM6378" s="48"/>
      <c r="BN6378" s="48"/>
      <c r="BO6378" s="48"/>
      <c r="BP6378" s="48"/>
      <c r="BQ6378" s="117"/>
      <c r="BR6378" s="2"/>
      <c r="BS6378" s="2"/>
      <c r="BT6378" s="2"/>
      <c r="BU6378" s="2"/>
      <c r="BV6378" s="55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18" t="s">
        <v>5</v>
      </c>
      <c r="H6379" s="3">
        <v>2024</v>
      </c>
      <c r="I6379" s="20" t="s">
        <v>287</v>
      </c>
      <c r="J6379" s="2" t="s">
        <v>270</v>
      </c>
      <c r="K6379" s="2" t="s">
        <v>320</v>
      </c>
      <c r="L6379" s="163">
        <f t="shared" si="213"/>
        <v>0</v>
      </c>
      <c r="M6379" s="163">
        <f t="shared" si="214"/>
        <v>0</v>
      </c>
      <c r="N6379" s="181"/>
      <c r="O6379" s="33"/>
      <c r="P6379" s="33"/>
      <c r="Q6379" s="33"/>
      <c r="R6379" s="33"/>
      <c r="S6379" s="42"/>
      <c r="T6379" s="2"/>
      <c r="U6379" s="2"/>
      <c r="V6379" s="2"/>
      <c r="W6379" s="2"/>
      <c r="X6379" s="55"/>
      <c r="Y6379" s="62"/>
      <c r="Z6379" s="62"/>
      <c r="AA6379" s="62"/>
      <c r="AB6379" s="62"/>
      <c r="AC6379" s="68"/>
      <c r="AD6379" s="2"/>
      <c r="AE6379" s="2"/>
      <c r="AF6379" s="2"/>
      <c r="AG6379" s="2"/>
      <c r="AH6379" s="55"/>
      <c r="AI6379" s="72"/>
      <c r="AJ6379" s="72"/>
      <c r="AK6379" s="72"/>
      <c r="AL6379" s="72"/>
      <c r="AM6379" s="80"/>
      <c r="AN6379" s="2"/>
      <c r="AO6379" s="2"/>
      <c r="AP6379" s="2"/>
      <c r="AQ6379" s="2"/>
      <c r="AR6379" s="55"/>
      <c r="AS6379" s="85"/>
      <c r="AT6379" s="85"/>
      <c r="AU6379" s="85"/>
      <c r="AV6379" s="85"/>
      <c r="AW6379" s="100"/>
      <c r="AX6379" s="2"/>
      <c r="AY6379" s="2"/>
      <c r="AZ6379" s="2"/>
      <c r="BA6379" s="2"/>
      <c r="BB6379" s="55"/>
      <c r="BC6379" s="105"/>
      <c r="BD6379" s="105"/>
      <c r="BE6379" s="105"/>
      <c r="BF6379" s="105"/>
      <c r="BG6379" s="109"/>
      <c r="BH6379" s="2"/>
      <c r="BI6379" s="2"/>
      <c r="BJ6379" s="2"/>
      <c r="BK6379" s="2"/>
      <c r="BL6379" s="55"/>
      <c r="BM6379" s="48"/>
      <c r="BN6379" s="48"/>
      <c r="BO6379" s="48"/>
      <c r="BP6379" s="48"/>
      <c r="BQ6379" s="117"/>
      <c r="BR6379" s="2"/>
      <c r="BS6379" s="2"/>
      <c r="BT6379" s="2"/>
      <c r="BU6379" s="2"/>
      <c r="BV6379" s="55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18" t="s">
        <v>5</v>
      </c>
      <c r="H6380" s="3">
        <v>2024</v>
      </c>
      <c r="I6380" s="20" t="s">
        <v>290</v>
      </c>
      <c r="J6380" s="2" t="s">
        <v>271</v>
      </c>
      <c r="K6380" s="2" t="s">
        <v>321</v>
      </c>
      <c r="L6380" s="163">
        <f t="shared" si="213"/>
        <v>0</v>
      </c>
      <c r="M6380" s="163">
        <f t="shared" si="214"/>
        <v>0</v>
      </c>
      <c r="N6380" s="181"/>
      <c r="O6380" s="33"/>
      <c r="P6380" s="33"/>
      <c r="Q6380" s="33"/>
      <c r="R6380" s="33"/>
      <c r="S6380" s="42"/>
      <c r="T6380" s="2"/>
      <c r="U6380" s="2"/>
      <c r="V6380" s="2"/>
      <c r="W6380" s="2"/>
      <c r="X6380" s="55"/>
      <c r="Y6380" s="62"/>
      <c r="Z6380" s="62"/>
      <c r="AA6380" s="62"/>
      <c r="AB6380" s="62"/>
      <c r="AC6380" s="68"/>
      <c r="AD6380" s="2"/>
      <c r="AE6380" s="2"/>
      <c r="AF6380" s="2"/>
      <c r="AG6380" s="2"/>
      <c r="AH6380" s="55"/>
      <c r="AI6380" s="72"/>
      <c r="AJ6380" s="72"/>
      <c r="AK6380" s="72"/>
      <c r="AL6380" s="72"/>
      <c r="AM6380" s="80"/>
      <c r="AN6380" s="2"/>
      <c r="AO6380" s="2"/>
      <c r="AP6380" s="2"/>
      <c r="AQ6380" s="2"/>
      <c r="AR6380" s="55"/>
      <c r="AS6380" s="85"/>
      <c r="AT6380" s="85"/>
      <c r="AU6380" s="85"/>
      <c r="AV6380" s="85"/>
      <c r="AW6380" s="100"/>
      <c r="AX6380" s="2"/>
      <c r="AY6380" s="2"/>
      <c r="AZ6380" s="2"/>
      <c r="BA6380" s="2"/>
      <c r="BB6380" s="55"/>
      <c r="BC6380" s="105"/>
      <c r="BD6380" s="105"/>
      <c r="BE6380" s="105"/>
      <c r="BF6380" s="105"/>
      <c r="BG6380" s="109"/>
      <c r="BH6380" s="2"/>
      <c r="BI6380" s="2"/>
      <c r="BJ6380" s="2"/>
      <c r="BK6380" s="2"/>
      <c r="BL6380" s="55"/>
      <c r="BM6380" s="48"/>
      <c r="BN6380" s="48"/>
      <c r="BO6380" s="48"/>
      <c r="BP6380" s="48"/>
      <c r="BQ6380" s="117"/>
      <c r="BR6380" s="2"/>
      <c r="BS6380" s="2"/>
      <c r="BT6380" s="2"/>
      <c r="BU6380" s="2"/>
      <c r="BV6380" s="55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18" t="s">
        <v>5</v>
      </c>
      <c r="H6381" s="3">
        <v>2024</v>
      </c>
      <c r="I6381" s="20" t="s">
        <v>284</v>
      </c>
      <c r="J6381" s="2" t="s">
        <v>294</v>
      </c>
      <c r="K6381" s="2" t="s">
        <v>320</v>
      </c>
      <c r="L6381" s="163">
        <f t="shared" si="213"/>
        <v>0</v>
      </c>
      <c r="M6381" s="163">
        <f t="shared" si="214"/>
        <v>0</v>
      </c>
      <c r="N6381" s="181"/>
      <c r="O6381" s="33"/>
      <c r="P6381" s="33"/>
      <c r="Q6381" s="33"/>
      <c r="R6381" s="33"/>
      <c r="S6381" s="42"/>
      <c r="T6381" s="2"/>
      <c r="U6381" s="2"/>
      <c r="V6381" s="2"/>
      <c r="W6381" s="2"/>
      <c r="X6381" s="55"/>
      <c r="Y6381" s="62"/>
      <c r="Z6381" s="62"/>
      <c r="AA6381" s="62"/>
      <c r="AB6381" s="62"/>
      <c r="AC6381" s="68"/>
      <c r="AD6381" s="2"/>
      <c r="AE6381" s="2"/>
      <c r="AF6381" s="2"/>
      <c r="AG6381" s="2"/>
      <c r="AH6381" s="55"/>
      <c r="AI6381" s="72"/>
      <c r="AJ6381" s="72"/>
      <c r="AK6381" s="72"/>
      <c r="AL6381" s="72"/>
      <c r="AM6381" s="80"/>
      <c r="AN6381" s="2"/>
      <c r="AO6381" s="2"/>
      <c r="AP6381" s="2"/>
      <c r="AQ6381" s="2"/>
      <c r="AR6381" s="55"/>
      <c r="AS6381" s="85"/>
      <c r="AT6381" s="85"/>
      <c r="AU6381" s="85"/>
      <c r="AV6381" s="85"/>
      <c r="AW6381" s="100"/>
      <c r="AX6381" s="2"/>
      <c r="AY6381" s="2"/>
      <c r="AZ6381" s="2"/>
      <c r="BA6381" s="2"/>
      <c r="BB6381" s="55"/>
      <c r="BC6381" s="105"/>
      <c r="BD6381" s="105"/>
      <c r="BE6381" s="105"/>
      <c r="BF6381" s="105"/>
      <c r="BG6381" s="109"/>
      <c r="BH6381" s="2"/>
      <c r="BI6381" s="2"/>
      <c r="BJ6381" s="2"/>
      <c r="BK6381" s="2"/>
      <c r="BL6381" s="55"/>
      <c r="BM6381" s="48"/>
      <c r="BN6381" s="48"/>
      <c r="BO6381" s="48"/>
      <c r="BP6381" s="48"/>
      <c r="BQ6381" s="117"/>
      <c r="BR6381" s="2"/>
      <c r="BS6381" s="2"/>
      <c r="BT6381" s="2"/>
      <c r="BU6381" s="2"/>
      <c r="BV6381" s="55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18" t="s">
        <v>5</v>
      </c>
      <c r="H6382" s="3">
        <v>2024</v>
      </c>
      <c r="I6382" s="20" t="s">
        <v>284</v>
      </c>
      <c r="J6382" s="2" t="s">
        <v>346</v>
      </c>
      <c r="K6382" s="2" t="s">
        <v>320</v>
      </c>
      <c r="L6382" s="163">
        <f t="shared" si="213"/>
        <v>0</v>
      </c>
      <c r="M6382" s="163">
        <f t="shared" si="214"/>
        <v>0</v>
      </c>
      <c r="N6382" s="181"/>
      <c r="O6382" s="33"/>
      <c r="P6382" s="33"/>
      <c r="Q6382" s="33"/>
      <c r="R6382" s="33"/>
      <c r="S6382" s="42"/>
      <c r="T6382" s="2"/>
      <c r="U6382" s="2"/>
      <c r="V6382" s="2"/>
      <c r="W6382" s="2"/>
      <c r="X6382" s="55"/>
      <c r="Y6382" s="62"/>
      <c r="Z6382" s="62"/>
      <c r="AA6382" s="62"/>
      <c r="AB6382" s="62"/>
      <c r="AC6382" s="68"/>
      <c r="AD6382" s="2"/>
      <c r="AE6382" s="2"/>
      <c r="AF6382" s="2"/>
      <c r="AG6382" s="2"/>
      <c r="AH6382" s="55"/>
      <c r="AI6382" s="72"/>
      <c r="AJ6382" s="72"/>
      <c r="AK6382" s="72"/>
      <c r="AL6382" s="72"/>
      <c r="AM6382" s="80"/>
      <c r="AN6382" s="2"/>
      <c r="AO6382" s="2"/>
      <c r="AP6382" s="2"/>
      <c r="AQ6382" s="2"/>
      <c r="AR6382" s="55"/>
      <c r="AS6382" s="85"/>
      <c r="AT6382" s="85"/>
      <c r="AU6382" s="85"/>
      <c r="AV6382" s="85"/>
      <c r="AW6382" s="100"/>
      <c r="AX6382" s="2"/>
      <c r="AY6382" s="2"/>
      <c r="AZ6382" s="2"/>
      <c r="BA6382" s="2"/>
      <c r="BB6382" s="55"/>
      <c r="BC6382" s="105"/>
      <c r="BD6382" s="105"/>
      <c r="BE6382" s="105"/>
      <c r="BF6382" s="105"/>
      <c r="BG6382" s="109"/>
      <c r="BH6382" s="2"/>
      <c r="BI6382" s="2"/>
      <c r="BJ6382" s="2"/>
      <c r="BK6382" s="2"/>
      <c r="BL6382" s="55"/>
      <c r="BM6382" s="48"/>
      <c r="BN6382" s="48"/>
      <c r="BO6382" s="48"/>
      <c r="BP6382" s="48"/>
      <c r="BQ6382" s="117"/>
      <c r="BR6382" s="2"/>
      <c r="BS6382" s="2"/>
      <c r="BT6382" s="2"/>
      <c r="BU6382" s="2"/>
      <c r="BV6382" s="55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18" t="s">
        <v>5</v>
      </c>
      <c r="H6383" s="3">
        <v>2024</v>
      </c>
      <c r="I6383" s="20" t="s">
        <v>284</v>
      </c>
      <c r="J6383" s="2" t="s">
        <v>295</v>
      </c>
      <c r="K6383" s="2" t="s">
        <v>320</v>
      </c>
      <c r="L6383" s="163">
        <f t="shared" si="213"/>
        <v>0</v>
      </c>
      <c r="M6383" s="163">
        <f t="shared" si="214"/>
        <v>0</v>
      </c>
      <c r="N6383" s="181"/>
      <c r="O6383" s="33"/>
      <c r="P6383" s="33"/>
      <c r="Q6383" s="33"/>
      <c r="R6383" s="33"/>
      <c r="S6383" s="42"/>
      <c r="T6383" s="2"/>
      <c r="U6383" s="2"/>
      <c r="V6383" s="2"/>
      <c r="W6383" s="2"/>
      <c r="X6383" s="55"/>
      <c r="Y6383" s="62"/>
      <c r="Z6383" s="62"/>
      <c r="AA6383" s="62"/>
      <c r="AB6383" s="62"/>
      <c r="AC6383" s="68"/>
      <c r="AD6383" s="2"/>
      <c r="AE6383" s="2"/>
      <c r="AF6383" s="2"/>
      <c r="AG6383" s="2"/>
      <c r="AH6383" s="55"/>
      <c r="AI6383" s="72"/>
      <c r="AJ6383" s="72"/>
      <c r="AK6383" s="72"/>
      <c r="AL6383" s="72"/>
      <c r="AM6383" s="80"/>
      <c r="AN6383" s="2"/>
      <c r="AO6383" s="2"/>
      <c r="AP6383" s="2"/>
      <c r="AQ6383" s="2"/>
      <c r="AR6383" s="55"/>
      <c r="AS6383" s="85"/>
      <c r="AT6383" s="85"/>
      <c r="AU6383" s="85"/>
      <c r="AV6383" s="85"/>
      <c r="AW6383" s="100"/>
      <c r="AX6383" s="2"/>
      <c r="AY6383" s="2"/>
      <c r="AZ6383" s="2"/>
      <c r="BA6383" s="2"/>
      <c r="BB6383" s="55"/>
      <c r="BC6383" s="105"/>
      <c r="BD6383" s="105"/>
      <c r="BE6383" s="105"/>
      <c r="BF6383" s="105"/>
      <c r="BG6383" s="109"/>
      <c r="BH6383" s="2"/>
      <c r="BI6383" s="2"/>
      <c r="BJ6383" s="2"/>
      <c r="BK6383" s="2"/>
      <c r="BL6383" s="55"/>
      <c r="BM6383" s="48"/>
      <c r="BN6383" s="48"/>
      <c r="BO6383" s="48"/>
      <c r="BP6383" s="48"/>
      <c r="BQ6383" s="117"/>
      <c r="BR6383" s="2"/>
      <c r="BS6383" s="2"/>
      <c r="BT6383" s="2"/>
      <c r="BU6383" s="2"/>
      <c r="BV6383" s="55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18" t="s">
        <v>5</v>
      </c>
      <c r="H6384" s="3">
        <v>2024</v>
      </c>
      <c r="I6384" s="20" t="s">
        <v>290</v>
      </c>
      <c r="J6384" s="2" t="s">
        <v>299</v>
      </c>
      <c r="K6384" s="2" t="s">
        <v>318</v>
      </c>
      <c r="L6384" s="163">
        <f t="shared" si="213"/>
        <v>0</v>
      </c>
      <c r="M6384" s="163">
        <f t="shared" si="214"/>
        <v>0</v>
      </c>
      <c r="N6384" s="181"/>
      <c r="O6384" s="33"/>
      <c r="P6384" s="33"/>
      <c r="Q6384" s="33"/>
      <c r="R6384" s="33"/>
      <c r="S6384" s="42"/>
      <c r="T6384" s="2"/>
      <c r="U6384" s="2"/>
      <c r="V6384" s="2"/>
      <c r="W6384" s="2"/>
      <c r="X6384" s="55"/>
      <c r="Y6384" s="62"/>
      <c r="Z6384" s="62"/>
      <c r="AA6384" s="62"/>
      <c r="AB6384" s="62"/>
      <c r="AC6384" s="68"/>
      <c r="AD6384" s="2"/>
      <c r="AE6384" s="2"/>
      <c r="AF6384" s="2"/>
      <c r="AG6384" s="2"/>
      <c r="AH6384" s="55"/>
      <c r="AI6384" s="72"/>
      <c r="AJ6384" s="72"/>
      <c r="AK6384" s="72"/>
      <c r="AL6384" s="72"/>
      <c r="AM6384" s="80"/>
      <c r="AN6384" s="2"/>
      <c r="AO6384" s="2"/>
      <c r="AP6384" s="2"/>
      <c r="AQ6384" s="2"/>
      <c r="AR6384" s="55"/>
      <c r="AS6384" s="85"/>
      <c r="AT6384" s="85"/>
      <c r="AU6384" s="85"/>
      <c r="AV6384" s="85"/>
      <c r="AW6384" s="100"/>
      <c r="AX6384" s="2"/>
      <c r="AY6384" s="2"/>
      <c r="AZ6384" s="2"/>
      <c r="BA6384" s="2"/>
      <c r="BB6384" s="55"/>
      <c r="BC6384" s="105"/>
      <c r="BD6384" s="105"/>
      <c r="BE6384" s="105"/>
      <c r="BF6384" s="105"/>
      <c r="BG6384" s="109"/>
      <c r="BH6384" s="2"/>
      <c r="BI6384" s="2"/>
      <c r="BJ6384" s="2"/>
      <c r="BK6384" s="2"/>
      <c r="BL6384" s="55"/>
      <c r="BM6384" s="48"/>
      <c r="BN6384" s="48"/>
      <c r="BO6384" s="48"/>
      <c r="BP6384" s="48"/>
      <c r="BQ6384" s="117"/>
      <c r="BR6384" s="2"/>
      <c r="BS6384" s="2"/>
      <c r="BT6384" s="2"/>
      <c r="BU6384" s="2"/>
      <c r="BV6384" s="55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18" t="s">
        <v>5</v>
      </c>
      <c r="H6385" s="3">
        <v>2024</v>
      </c>
      <c r="I6385" s="20" t="s">
        <v>315</v>
      </c>
      <c r="J6385" s="2" t="s">
        <v>347</v>
      </c>
      <c r="K6385" s="2" t="s">
        <v>320</v>
      </c>
      <c r="L6385" s="163">
        <f t="shared" si="213"/>
        <v>0</v>
      </c>
      <c r="M6385" s="163">
        <f t="shared" si="214"/>
        <v>0</v>
      </c>
      <c r="N6385" s="181"/>
      <c r="O6385" s="33"/>
      <c r="P6385" s="33"/>
      <c r="Q6385" s="33"/>
      <c r="R6385" s="33"/>
      <c r="S6385" s="42"/>
      <c r="T6385" s="2"/>
      <c r="U6385" s="2"/>
      <c r="V6385" s="2"/>
      <c r="W6385" s="2"/>
      <c r="X6385" s="55"/>
      <c r="Y6385" s="62"/>
      <c r="Z6385" s="62"/>
      <c r="AA6385" s="62"/>
      <c r="AB6385" s="62"/>
      <c r="AC6385" s="68"/>
      <c r="AD6385" s="2"/>
      <c r="AE6385" s="2"/>
      <c r="AF6385" s="2"/>
      <c r="AG6385" s="2"/>
      <c r="AH6385" s="55"/>
      <c r="AI6385" s="72"/>
      <c r="AJ6385" s="72"/>
      <c r="AK6385" s="72"/>
      <c r="AL6385" s="72"/>
      <c r="AM6385" s="80"/>
      <c r="AN6385" s="2"/>
      <c r="AO6385" s="2"/>
      <c r="AP6385" s="2"/>
      <c r="AQ6385" s="2"/>
      <c r="AR6385" s="55"/>
      <c r="AS6385" s="85"/>
      <c r="AT6385" s="85"/>
      <c r="AU6385" s="85"/>
      <c r="AV6385" s="85"/>
      <c r="AW6385" s="100"/>
      <c r="AX6385" s="2"/>
      <c r="AY6385" s="2"/>
      <c r="AZ6385" s="2"/>
      <c r="BA6385" s="2"/>
      <c r="BB6385" s="55"/>
      <c r="BC6385" s="105"/>
      <c r="BD6385" s="105"/>
      <c r="BE6385" s="105"/>
      <c r="BF6385" s="105"/>
      <c r="BG6385" s="109"/>
      <c r="BH6385" s="2"/>
      <c r="BI6385" s="2"/>
      <c r="BJ6385" s="2"/>
      <c r="BK6385" s="2"/>
      <c r="BL6385" s="55"/>
      <c r="BM6385" s="48"/>
      <c r="BN6385" s="48"/>
      <c r="BO6385" s="48"/>
      <c r="BP6385" s="48"/>
      <c r="BQ6385" s="117"/>
      <c r="BR6385" s="2"/>
      <c r="BS6385" s="2"/>
      <c r="BT6385" s="2"/>
      <c r="BU6385" s="2"/>
      <c r="BV6385" s="55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18" t="s">
        <v>5</v>
      </c>
      <c r="H6386" s="3">
        <v>2024</v>
      </c>
      <c r="I6386" s="20" t="s">
        <v>315</v>
      </c>
      <c r="J6386" s="2" t="s">
        <v>296</v>
      </c>
      <c r="K6386" s="2" t="s">
        <v>321</v>
      </c>
      <c r="L6386" s="163">
        <f t="shared" si="213"/>
        <v>0</v>
      </c>
      <c r="M6386" s="163">
        <f t="shared" si="214"/>
        <v>0</v>
      </c>
      <c r="N6386" s="181"/>
      <c r="O6386" s="33"/>
      <c r="P6386" s="33"/>
      <c r="Q6386" s="33"/>
      <c r="R6386" s="33"/>
      <c r="S6386" s="42"/>
      <c r="T6386" s="2"/>
      <c r="U6386" s="2"/>
      <c r="V6386" s="2"/>
      <c r="W6386" s="2"/>
      <c r="X6386" s="55"/>
      <c r="Y6386" s="62"/>
      <c r="Z6386" s="62"/>
      <c r="AA6386" s="62"/>
      <c r="AB6386" s="62"/>
      <c r="AC6386" s="68"/>
      <c r="AD6386" s="2"/>
      <c r="AE6386" s="2"/>
      <c r="AF6386" s="2"/>
      <c r="AG6386" s="2"/>
      <c r="AH6386" s="55"/>
      <c r="AI6386" s="72"/>
      <c r="AJ6386" s="72"/>
      <c r="AK6386" s="72"/>
      <c r="AL6386" s="72"/>
      <c r="AM6386" s="80"/>
      <c r="AN6386" s="2"/>
      <c r="AO6386" s="2"/>
      <c r="AP6386" s="2"/>
      <c r="AQ6386" s="2"/>
      <c r="AR6386" s="55"/>
      <c r="AS6386" s="85"/>
      <c r="AT6386" s="85"/>
      <c r="AU6386" s="85"/>
      <c r="AV6386" s="85"/>
      <c r="AW6386" s="100"/>
      <c r="AX6386" s="2"/>
      <c r="AY6386" s="2"/>
      <c r="AZ6386" s="2"/>
      <c r="BA6386" s="2"/>
      <c r="BB6386" s="55"/>
      <c r="BC6386" s="105"/>
      <c r="BD6386" s="105"/>
      <c r="BE6386" s="105"/>
      <c r="BF6386" s="105"/>
      <c r="BG6386" s="109"/>
      <c r="BH6386" s="2"/>
      <c r="BI6386" s="2"/>
      <c r="BJ6386" s="2"/>
      <c r="BK6386" s="2"/>
      <c r="BL6386" s="55"/>
      <c r="BM6386" s="48"/>
      <c r="BN6386" s="48"/>
      <c r="BO6386" s="48"/>
      <c r="BP6386" s="48"/>
      <c r="BQ6386" s="117"/>
      <c r="BR6386" s="2"/>
      <c r="BS6386" s="2"/>
      <c r="BT6386" s="2"/>
      <c r="BU6386" s="2"/>
      <c r="BV6386" s="55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18" t="s">
        <v>5</v>
      </c>
      <c r="H6387" s="3">
        <v>2024</v>
      </c>
      <c r="I6387" s="20" t="s">
        <v>316</v>
      </c>
      <c r="J6387" s="2" t="s">
        <v>297</v>
      </c>
      <c r="K6387" s="2" t="s">
        <v>318</v>
      </c>
      <c r="L6387" s="163">
        <f t="shared" si="213"/>
        <v>0</v>
      </c>
      <c r="M6387" s="163">
        <f t="shared" si="214"/>
        <v>0</v>
      </c>
      <c r="N6387" s="181"/>
      <c r="O6387" s="33"/>
      <c r="P6387" s="33"/>
      <c r="Q6387" s="33"/>
      <c r="R6387" s="33"/>
      <c r="S6387" s="42"/>
      <c r="T6387" s="2"/>
      <c r="U6387" s="2"/>
      <c r="V6387" s="2"/>
      <c r="W6387" s="2"/>
      <c r="X6387" s="55"/>
      <c r="Y6387" s="62"/>
      <c r="Z6387" s="62"/>
      <c r="AA6387" s="62"/>
      <c r="AB6387" s="62"/>
      <c r="AC6387" s="68"/>
      <c r="AD6387" s="2"/>
      <c r="AE6387" s="2"/>
      <c r="AF6387" s="2"/>
      <c r="AG6387" s="2"/>
      <c r="AH6387" s="55"/>
      <c r="AI6387" s="72"/>
      <c r="AJ6387" s="72"/>
      <c r="AK6387" s="72"/>
      <c r="AL6387" s="72"/>
      <c r="AM6387" s="80"/>
      <c r="AN6387" s="2"/>
      <c r="AO6387" s="2"/>
      <c r="AP6387" s="2"/>
      <c r="AQ6387" s="2"/>
      <c r="AR6387" s="55"/>
      <c r="AS6387" s="85"/>
      <c r="AT6387" s="85"/>
      <c r="AU6387" s="85"/>
      <c r="AV6387" s="85"/>
      <c r="AW6387" s="100"/>
      <c r="AX6387" s="2"/>
      <c r="AY6387" s="2"/>
      <c r="AZ6387" s="2"/>
      <c r="BA6387" s="2"/>
      <c r="BB6387" s="55"/>
      <c r="BC6387" s="105"/>
      <c r="BD6387" s="105"/>
      <c r="BE6387" s="105"/>
      <c r="BF6387" s="105"/>
      <c r="BG6387" s="109"/>
      <c r="BH6387" s="2"/>
      <c r="BI6387" s="2"/>
      <c r="BJ6387" s="2"/>
      <c r="BK6387" s="2"/>
      <c r="BL6387" s="55"/>
      <c r="BM6387" s="48"/>
      <c r="BN6387" s="48"/>
      <c r="BO6387" s="48"/>
      <c r="BP6387" s="48"/>
      <c r="BQ6387" s="117"/>
      <c r="BR6387" s="2"/>
      <c r="BS6387" s="2"/>
      <c r="BT6387" s="2"/>
      <c r="BU6387" s="2"/>
      <c r="BV6387" s="55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18" t="s">
        <v>5</v>
      </c>
      <c r="H6388" s="3">
        <v>2024</v>
      </c>
      <c r="I6388" s="20" t="s">
        <v>316</v>
      </c>
      <c r="J6388" s="8" t="s">
        <v>348</v>
      </c>
      <c r="K6388" s="8" t="s">
        <v>320</v>
      </c>
      <c r="L6388" s="163">
        <f t="shared" si="213"/>
        <v>0</v>
      </c>
      <c r="M6388" s="163">
        <f t="shared" si="214"/>
        <v>0</v>
      </c>
      <c r="N6388" s="181"/>
      <c r="O6388" s="33"/>
      <c r="P6388" s="33"/>
      <c r="Q6388" s="33"/>
      <c r="R6388" s="33"/>
      <c r="S6388" s="42"/>
      <c r="T6388" s="2"/>
      <c r="U6388" s="2"/>
      <c r="V6388" s="2"/>
      <c r="W6388" s="2"/>
      <c r="X6388" s="55"/>
      <c r="Y6388" s="62"/>
      <c r="Z6388" s="62"/>
      <c r="AA6388" s="62"/>
      <c r="AB6388" s="62"/>
      <c r="AC6388" s="68"/>
      <c r="AD6388" s="2"/>
      <c r="AE6388" s="2"/>
      <c r="AF6388" s="2"/>
      <c r="AG6388" s="2"/>
      <c r="AH6388" s="55"/>
      <c r="AI6388" s="72"/>
      <c r="AJ6388" s="72"/>
      <c r="AK6388" s="72"/>
      <c r="AL6388" s="72"/>
      <c r="AM6388" s="80"/>
      <c r="AN6388" s="2"/>
      <c r="AO6388" s="2"/>
      <c r="AP6388" s="2"/>
      <c r="AQ6388" s="2"/>
      <c r="AR6388" s="55"/>
      <c r="AS6388" s="85"/>
      <c r="AT6388" s="85"/>
      <c r="AU6388" s="85"/>
      <c r="AV6388" s="85"/>
      <c r="AW6388" s="100"/>
      <c r="AX6388" s="2"/>
      <c r="AY6388" s="2"/>
      <c r="AZ6388" s="2"/>
      <c r="BA6388" s="2"/>
      <c r="BB6388" s="55"/>
      <c r="BC6388" s="105"/>
      <c r="BD6388" s="105"/>
      <c r="BE6388" s="105"/>
      <c r="BF6388" s="105"/>
      <c r="BG6388" s="109"/>
      <c r="BH6388" s="2"/>
      <c r="BI6388" s="2"/>
      <c r="BJ6388" s="2"/>
      <c r="BK6388" s="2"/>
      <c r="BL6388" s="55"/>
      <c r="BM6388" s="48"/>
      <c r="BN6388" s="48"/>
      <c r="BO6388" s="48"/>
      <c r="BP6388" s="48"/>
      <c r="BQ6388" s="117"/>
      <c r="BR6388" s="2"/>
      <c r="BS6388" s="2"/>
      <c r="BT6388" s="2"/>
      <c r="BU6388" s="2"/>
      <c r="BV6388" s="55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18" t="s">
        <v>5</v>
      </c>
      <c r="H6389" s="3">
        <v>2024</v>
      </c>
      <c r="I6389" s="20" t="s">
        <v>282</v>
      </c>
      <c r="J6389" s="2" t="s">
        <v>272</v>
      </c>
      <c r="K6389" s="2" t="s">
        <v>321</v>
      </c>
      <c r="L6389" s="163">
        <f t="shared" si="213"/>
        <v>0</v>
      </c>
      <c r="M6389" s="163">
        <f t="shared" si="214"/>
        <v>0</v>
      </c>
      <c r="N6389" s="181"/>
      <c r="O6389" s="33"/>
      <c r="P6389" s="33"/>
      <c r="Q6389" s="33"/>
      <c r="R6389" s="33"/>
      <c r="S6389" s="42"/>
      <c r="T6389" s="2"/>
      <c r="U6389" s="2"/>
      <c r="V6389" s="2"/>
      <c r="W6389" s="2"/>
      <c r="X6389" s="55"/>
      <c r="Y6389" s="62"/>
      <c r="Z6389" s="62"/>
      <c r="AA6389" s="62"/>
      <c r="AB6389" s="62"/>
      <c r="AC6389" s="68"/>
      <c r="AD6389" s="2"/>
      <c r="AE6389" s="2"/>
      <c r="AF6389" s="2"/>
      <c r="AG6389" s="2"/>
      <c r="AH6389" s="55"/>
      <c r="AI6389" s="72"/>
      <c r="AJ6389" s="72"/>
      <c r="AK6389" s="72"/>
      <c r="AL6389" s="72"/>
      <c r="AM6389" s="80"/>
      <c r="AN6389" s="2"/>
      <c r="AO6389" s="2"/>
      <c r="AP6389" s="2"/>
      <c r="AQ6389" s="2"/>
      <c r="AR6389" s="55"/>
      <c r="AS6389" s="85"/>
      <c r="AT6389" s="85"/>
      <c r="AU6389" s="85"/>
      <c r="AV6389" s="85"/>
      <c r="AW6389" s="100"/>
      <c r="AX6389" s="2"/>
      <c r="AY6389" s="2"/>
      <c r="AZ6389" s="2"/>
      <c r="BA6389" s="2"/>
      <c r="BB6389" s="55"/>
      <c r="BC6389" s="105"/>
      <c r="BD6389" s="105"/>
      <c r="BE6389" s="105"/>
      <c r="BF6389" s="105"/>
      <c r="BG6389" s="109"/>
      <c r="BH6389" s="2"/>
      <c r="BI6389" s="2"/>
      <c r="BJ6389" s="2"/>
      <c r="BK6389" s="2"/>
      <c r="BL6389" s="55"/>
      <c r="BM6389" s="48"/>
      <c r="BN6389" s="48"/>
      <c r="BO6389" s="48"/>
      <c r="BP6389" s="48"/>
      <c r="BQ6389" s="117"/>
      <c r="BR6389" s="2"/>
      <c r="BS6389" s="2"/>
      <c r="BT6389" s="2"/>
      <c r="BU6389" s="2"/>
      <c r="BV6389" s="55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18" t="s">
        <v>5</v>
      </c>
      <c r="H6390" s="3">
        <v>2024</v>
      </c>
      <c r="I6390" s="20" t="s">
        <v>282</v>
      </c>
      <c r="J6390" s="2" t="s">
        <v>273</v>
      </c>
      <c r="K6390" s="2" t="s">
        <v>321</v>
      </c>
      <c r="L6390" s="163">
        <f t="shared" si="213"/>
        <v>0</v>
      </c>
      <c r="M6390" s="163">
        <f t="shared" si="214"/>
        <v>0</v>
      </c>
      <c r="N6390" s="181"/>
      <c r="O6390" s="33"/>
      <c r="P6390" s="33"/>
      <c r="Q6390" s="33"/>
      <c r="R6390" s="33"/>
      <c r="S6390" s="42"/>
      <c r="T6390" s="2"/>
      <c r="U6390" s="2"/>
      <c r="V6390" s="2"/>
      <c r="W6390" s="2"/>
      <c r="X6390" s="55"/>
      <c r="Y6390" s="62"/>
      <c r="Z6390" s="62"/>
      <c r="AA6390" s="62"/>
      <c r="AB6390" s="62"/>
      <c r="AC6390" s="68"/>
      <c r="AD6390" s="2"/>
      <c r="AE6390" s="2"/>
      <c r="AF6390" s="2"/>
      <c r="AG6390" s="2"/>
      <c r="AH6390" s="55"/>
      <c r="AI6390" s="72"/>
      <c r="AJ6390" s="72"/>
      <c r="AK6390" s="72"/>
      <c r="AL6390" s="72"/>
      <c r="AM6390" s="80"/>
      <c r="AN6390" s="2"/>
      <c r="AO6390" s="2"/>
      <c r="AP6390" s="2"/>
      <c r="AQ6390" s="2"/>
      <c r="AR6390" s="55"/>
      <c r="AS6390" s="85"/>
      <c r="AT6390" s="85"/>
      <c r="AU6390" s="85"/>
      <c r="AV6390" s="85"/>
      <c r="AW6390" s="100"/>
      <c r="AX6390" s="2"/>
      <c r="AY6390" s="2"/>
      <c r="AZ6390" s="2"/>
      <c r="BA6390" s="2"/>
      <c r="BB6390" s="55"/>
      <c r="BC6390" s="105"/>
      <c r="BD6390" s="105"/>
      <c r="BE6390" s="105"/>
      <c r="BF6390" s="105"/>
      <c r="BG6390" s="109"/>
      <c r="BH6390" s="2"/>
      <c r="BI6390" s="2"/>
      <c r="BJ6390" s="2"/>
      <c r="BK6390" s="2"/>
      <c r="BL6390" s="55"/>
      <c r="BM6390" s="48"/>
      <c r="BN6390" s="48"/>
      <c r="BO6390" s="48"/>
      <c r="BP6390" s="48"/>
      <c r="BQ6390" s="117"/>
      <c r="BR6390" s="2"/>
      <c r="BS6390" s="2"/>
      <c r="BT6390" s="2"/>
      <c r="BU6390" s="2"/>
      <c r="BV6390" s="55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18" t="s">
        <v>5</v>
      </c>
      <c r="H6391" s="3">
        <v>2024</v>
      </c>
      <c r="I6391" s="20" t="s">
        <v>282</v>
      </c>
      <c r="J6391" s="2" t="s">
        <v>274</v>
      </c>
      <c r="K6391" s="2" t="s">
        <v>321</v>
      </c>
      <c r="L6391" s="163">
        <f t="shared" si="213"/>
        <v>0</v>
      </c>
      <c r="M6391" s="163">
        <f t="shared" si="214"/>
        <v>0</v>
      </c>
      <c r="N6391" s="181"/>
      <c r="O6391" s="33"/>
      <c r="P6391" s="33"/>
      <c r="Q6391" s="33"/>
      <c r="R6391" s="33"/>
      <c r="S6391" s="42"/>
      <c r="T6391" s="2"/>
      <c r="U6391" s="2"/>
      <c r="V6391" s="2"/>
      <c r="W6391" s="2"/>
      <c r="X6391" s="55"/>
      <c r="Y6391" s="62"/>
      <c r="Z6391" s="62"/>
      <c r="AA6391" s="62"/>
      <c r="AB6391" s="62"/>
      <c r="AC6391" s="68"/>
      <c r="AD6391" s="2"/>
      <c r="AE6391" s="2"/>
      <c r="AF6391" s="2"/>
      <c r="AG6391" s="2"/>
      <c r="AH6391" s="55"/>
      <c r="AI6391" s="72"/>
      <c r="AJ6391" s="72"/>
      <c r="AK6391" s="72"/>
      <c r="AL6391" s="72"/>
      <c r="AM6391" s="80"/>
      <c r="AN6391" s="2"/>
      <c r="AO6391" s="2"/>
      <c r="AP6391" s="2"/>
      <c r="AQ6391" s="2"/>
      <c r="AR6391" s="55"/>
      <c r="AS6391" s="85"/>
      <c r="AT6391" s="85"/>
      <c r="AU6391" s="85"/>
      <c r="AV6391" s="85"/>
      <c r="AW6391" s="100"/>
      <c r="AX6391" s="2"/>
      <c r="AY6391" s="2"/>
      <c r="AZ6391" s="2"/>
      <c r="BA6391" s="2"/>
      <c r="BB6391" s="55"/>
      <c r="BC6391" s="105"/>
      <c r="BD6391" s="105"/>
      <c r="BE6391" s="105"/>
      <c r="BF6391" s="105"/>
      <c r="BG6391" s="109"/>
      <c r="BH6391" s="2"/>
      <c r="BI6391" s="2"/>
      <c r="BJ6391" s="2"/>
      <c r="BK6391" s="2"/>
      <c r="BL6391" s="55"/>
      <c r="BM6391" s="48"/>
      <c r="BN6391" s="48"/>
      <c r="BO6391" s="48"/>
      <c r="BP6391" s="48"/>
      <c r="BQ6391" s="117"/>
      <c r="BR6391" s="2"/>
      <c r="BS6391" s="2"/>
      <c r="BT6391" s="2"/>
      <c r="BU6391" s="2"/>
      <c r="BV6391" s="55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18" t="s">
        <v>5</v>
      </c>
      <c r="H6392" s="3">
        <v>2024</v>
      </c>
      <c r="I6392" s="20" t="s">
        <v>282</v>
      </c>
      <c r="J6392" s="2" t="s">
        <v>275</v>
      </c>
      <c r="K6392" s="2" t="s">
        <v>321</v>
      </c>
      <c r="L6392" s="163">
        <f t="shared" si="213"/>
        <v>0</v>
      </c>
      <c r="M6392" s="163">
        <f t="shared" si="214"/>
        <v>0</v>
      </c>
      <c r="N6392" s="181"/>
      <c r="O6392" s="33"/>
      <c r="P6392" s="33"/>
      <c r="Q6392" s="33"/>
      <c r="R6392" s="33"/>
      <c r="S6392" s="42"/>
      <c r="T6392" s="2"/>
      <c r="U6392" s="2"/>
      <c r="V6392" s="2"/>
      <c r="W6392" s="2"/>
      <c r="X6392" s="55"/>
      <c r="Y6392" s="62"/>
      <c r="Z6392" s="62"/>
      <c r="AA6392" s="62"/>
      <c r="AB6392" s="62"/>
      <c r="AC6392" s="68"/>
      <c r="AD6392" s="2"/>
      <c r="AE6392" s="2"/>
      <c r="AF6392" s="2"/>
      <c r="AG6392" s="2"/>
      <c r="AH6392" s="55"/>
      <c r="AI6392" s="72"/>
      <c r="AJ6392" s="72"/>
      <c r="AK6392" s="72"/>
      <c r="AL6392" s="72"/>
      <c r="AM6392" s="80"/>
      <c r="AN6392" s="2"/>
      <c r="AO6392" s="2"/>
      <c r="AP6392" s="2"/>
      <c r="AQ6392" s="2"/>
      <c r="AR6392" s="55"/>
      <c r="AS6392" s="85"/>
      <c r="AT6392" s="85"/>
      <c r="AU6392" s="85"/>
      <c r="AV6392" s="85"/>
      <c r="AW6392" s="100"/>
      <c r="AX6392" s="2"/>
      <c r="AY6392" s="2"/>
      <c r="AZ6392" s="2"/>
      <c r="BA6392" s="2"/>
      <c r="BB6392" s="55"/>
      <c r="BC6392" s="105"/>
      <c r="BD6392" s="105"/>
      <c r="BE6392" s="105"/>
      <c r="BF6392" s="105"/>
      <c r="BG6392" s="109"/>
      <c r="BH6392" s="2"/>
      <c r="BI6392" s="2"/>
      <c r="BJ6392" s="2"/>
      <c r="BK6392" s="2"/>
      <c r="BL6392" s="55"/>
      <c r="BM6392" s="48"/>
      <c r="BN6392" s="48"/>
      <c r="BO6392" s="48"/>
      <c r="BP6392" s="48"/>
      <c r="BQ6392" s="117"/>
      <c r="BR6392" s="2"/>
      <c r="BS6392" s="2"/>
      <c r="BT6392" s="2"/>
      <c r="BU6392" s="2"/>
      <c r="BV6392" s="55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18" t="s">
        <v>5</v>
      </c>
      <c r="H6393" s="3">
        <v>2024</v>
      </c>
      <c r="I6393" s="20" t="s">
        <v>282</v>
      </c>
      <c r="J6393" s="2" t="s">
        <v>276</v>
      </c>
      <c r="K6393" s="2" t="s">
        <v>320</v>
      </c>
      <c r="L6393" s="163">
        <f t="shared" si="213"/>
        <v>0</v>
      </c>
      <c r="M6393" s="163">
        <f t="shared" si="214"/>
        <v>0</v>
      </c>
      <c r="N6393" s="181"/>
      <c r="O6393" s="33"/>
      <c r="P6393" s="33"/>
      <c r="Q6393" s="33"/>
      <c r="R6393" s="33"/>
      <c r="S6393" s="42"/>
      <c r="T6393" s="2"/>
      <c r="U6393" s="2"/>
      <c r="V6393" s="2"/>
      <c r="W6393" s="2"/>
      <c r="X6393" s="55"/>
      <c r="Y6393" s="62"/>
      <c r="Z6393" s="62"/>
      <c r="AA6393" s="62"/>
      <c r="AB6393" s="62"/>
      <c r="AC6393" s="68"/>
      <c r="AD6393" s="2"/>
      <c r="AE6393" s="2"/>
      <c r="AF6393" s="2"/>
      <c r="AG6393" s="2"/>
      <c r="AH6393" s="55"/>
      <c r="AI6393" s="72"/>
      <c r="AJ6393" s="72"/>
      <c r="AK6393" s="72"/>
      <c r="AL6393" s="72"/>
      <c r="AM6393" s="80"/>
      <c r="AN6393" s="2"/>
      <c r="AO6393" s="2"/>
      <c r="AP6393" s="2"/>
      <c r="AQ6393" s="2"/>
      <c r="AR6393" s="55"/>
      <c r="AS6393" s="85"/>
      <c r="AT6393" s="85"/>
      <c r="AU6393" s="85"/>
      <c r="AV6393" s="85"/>
      <c r="AW6393" s="100"/>
      <c r="AX6393" s="2"/>
      <c r="AY6393" s="2"/>
      <c r="AZ6393" s="2"/>
      <c r="BA6393" s="2"/>
      <c r="BB6393" s="55"/>
      <c r="BC6393" s="105"/>
      <c r="BD6393" s="105"/>
      <c r="BE6393" s="105"/>
      <c r="BF6393" s="105"/>
      <c r="BG6393" s="109"/>
      <c r="BH6393" s="2"/>
      <c r="BI6393" s="2"/>
      <c r="BJ6393" s="2"/>
      <c r="BK6393" s="2"/>
      <c r="BL6393" s="55"/>
      <c r="BM6393" s="48"/>
      <c r="BN6393" s="48"/>
      <c r="BO6393" s="48"/>
      <c r="BP6393" s="48"/>
      <c r="BQ6393" s="117"/>
      <c r="BR6393" s="2"/>
      <c r="BS6393" s="2"/>
      <c r="BT6393" s="2"/>
      <c r="BU6393" s="2"/>
      <c r="BV6393" s="55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18" t="s">
        <v>5</v>
      </c>
      <c r="H6394" s="3">
        <v>2024</v>
      </c>
      <c r="I6394" s="20" t="s">
        <v>282</v>
      </c>
      <c r="J6394" s="2" t="s">
        <v>277</v>
      </c>
      <c r="K6394" s="2" t="s">
        <v>320</v>
      </c>
      <c r="L6394" s="163">
        <f t="shared" si="213"/>
        <v>0</v>
      </c>
      <c r="M6394" s="163">
        <f t="shared" si="214"/>
        <v>0</v>
      </c>
      <c r="N6394" s="181"/>
      <c r="O6394" s="33"/>
      <c r="P6394" s="33"/>
      <c r="Q6394" s="33"/>
      <c r="R6394" s="33"/>
      <c r="S6394" s="42"/>
      <c r="T6394" s="2"/>
      <c r="U6394" s="2"/>
      <c r="V6394" s="2"/>
      <c r="W6394" s="2"/>
      <c r="X6394" s="55"/>
      <c r="Y6394" s="62"/>
      <c r="Z6394" s="62"/>
      <c r="AA6394" s="62"/>
      <c r="AB6394" s="62"/>
      <c r="AC6394" s="68"/>
      <c r="AD6394" s="2"/>
      <c r="AE6394" s="2"/>
      <c r="AF6394" s="2"/>
      <c r="AG6394" s="2"/>
      <c r="AH6394" s="55"/>
      <c r="AI6394" s="72"/>
      <c r="AJ6394" s="72"/>
      <c r="AK6394" s="72"/>
      <c r="AL6394" s="72"/>
      <c r="AM6394" s="80"/>
      <c r="AN6394" s="2"/>
      <c r="AO6394" s="2"/>
      <c r="AP6394" s="2"/>
      <c r="AQ6394" s="2"/>
      <c r="AR6394" s="55"/>
      <c r="AS6394" s="85"/>
      <c r="AT6394" s="85"/>
      <c r="AU6394" s="85"/>
      <c r="AV6394" s="85"/>
      <c r="AW6394" s="100"/>
      <c r="AX6394" s="2"/>
      <c r="AY6394" s="2"/>
      <c r="AZ6394" s="2"/>
      <c r="BA6394" s="2"/>
      <c r="BB6394" s="55"/>
      <c r="BC6394" s="105"/>
      <c r="BD6394" s="105"/>
      <c r="BE6394" s="105"/>
      <c r="BF6394" s="105"/>
      <c r="BG6394" s="109"/>
      <c r="BH6394" s="2"/>
      <c r="BI6394" s="2"/>
      <c r="BJ6394" s="2"/>
      <c r="BK6394" s="2"/>
      <c r="BL6394" s="55"/>
      <c r="BM6394" s="48"/>
      <c r="BN6394" s="48"/>
      <c r="BO6394" s="48"/>
      <c r="BP6394" s="48"/>
      <c r="BQ6394" s="117"/>
      <c r="BR6394" s="2"/>
      <c r="BS6394" s="2"/>
      <c r="BT6394" s="2"/>
      <c r="BU6394" s="2"/>
      <c r="BV6394" s="55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18" t="s">
        <v>5</v>
      </c>
      <c r="H6395" s="3">
        <v>2024</v>
      </c>
      <c r="I6395" s="20" t="s">
        <v>283</v>
      </c>
      <c r="J6395" s="2" t="s">
        <v>298</v>
      </c>
      <c r="K6395" s="2" t="s">
        <v>321</v>
      </c>
      <c r="L6395" s="163">
        <f t="shared" si="213"/>
        <v>0</v>
      </c>
      <c r="M6395" s="163">
        <f t="shared" si="214"/>
        <v>0</v>
      </c>
      <c r="N6395" s="181"/>
      <c r="O6395" s="33"/>
      <c r="P6395" s="33"/>
      <c r="Q6395" s="33"/>
      <c r="R6395" s="33"/>
      <c r="S6395" s="42"/>
      <c r="T6395" s="2"/>
      <c r="U6395" s="2"/>
      <c r="V6395" s="2"/>
      <c r="W6395" s="2"/>
      <c r="X6395" s="55"/>
      <c r="Y6395" s="62"/>
      <c r="Z6395" s="62"/>
      <c r="AA6395" s="62"/>
      <c r="AB6395" s="62"/>
      <c r="AC6395" s="68"/>
      <c r="AD6395" s="2"/>
      <c r="AE6395" s="2"/>
      <c r="AF6395" s="2"/>
      <c r="AG6395" s="2"/>
      <c r="AH6395" s="55"/>
      <c r="AI6395" s="72"/>
      <c r="AJ6395" s="72"/>
      <c r="AK6395" s="72"/>
      <c r="AL6395" s="72"/>
      <c r="AM6395" s="80"/>
      <c r="AN6395" s="2"/>
      <c r="AO6395" s="2"/>
      <c r="AP6395" s="2"/>
      <c r="AQ6395" s="2"/>
      <c r="AR6395" s="55"/>
      <c r="AS6395" s="85"/>
      <c r="AT6395" s="85"/>
      <c r="AU6395" s="85"/>
      <c r="AV6395" s="85"/>
      <c r="AW6395" s="100"/>
      <c r="AX6395" s="2"/>
      <c r="AY6395" s="2"/>
      <c r="AZ6395" s="2"/>
      <c r="BA6395" s="2"/>
      <c r="BB6395" s="55"/>
      <c r="BC6395" s="105"/>
      <c r="BD6395" s="105"/>
      <c r="BE6395" s="105"/>
      <c r="BF6395" s="105"/>
      <c r="BG6395" s="109"/>
      <c r="BH6395" s="2"/>
      <c r="BI6395" s="2"/>
      <c r="BJ6395" s="2"/>
      <c r="BK6395" s="2"/>
      <c r="BL6395" s="55"/>
      <c r="BM6395" s="48"/>
      <c r="BN6395" s="48"/>
      <c r="BO6395" s="48"/>
      <c r="BP6395" s="48"/>
      <c r="BQ6395" s="117"/>
      <c r="BR6395" s="2"/>
      <c r="BS6395" s="2"/>
      <c r="BT6395" s="2"/>
      <c r="BU6395" s="2"/>
      <c r="BV6395" s="55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18" t="s">
        <v>5</v>
      </c>
      <c r="H6396" s="3">
        <v>2024</v>
      </c>
      <c r="I6396" s="20" t="s">
        <v>283</v>
      </c>
      <c r="J6396" s="2" t="s">
        <v>278</v>
      </c>
      <c r="K6396" s="2" t="s">
        <v>320</v>
      </c>
      <c r="L6396" s="163">
        <f t="shared" si="213"/>
        <v>8</v>
      </c>
      <c r="M6396" s="163">
        <f t="shared" si="214"/>
        <v>42.058999999999997</v>
      </c>
      <c r="N6396" s="181"/>
      <c r="O6396" s="33"/>
      <c r="P6396" s="33"/>
      <c r="Q6396" s="33"/>
      <c r="R6396" s="33"/>
      <c r="S6396" s="42"/>
      <c r="T6396" s="2"/>
      <c r="U6396" s="2"/>
      <c r="V6396" s="2"/>
      <c r="W6396" s="2"/>
      <c r="X6396" s="55"/>
      <c r="Y6396" s="62"/>
      <c r="Z6396" s="62"/>
      <c r="AA6396" s="62"/>
      <c r="AB6396" s="62"/>
      <c r="AC6396" s="68"/>
      <c r="AD6396" s="168">
        <v>3</v>
      </c>
      <c r="AE6396" s="2"/>
      <c r="AF6396" s="2"/>
      <c r="AG6396" s="2">
        <v>1</v>
      </c>
      <c r="AH6396" s="55">
        <v>1.9370000000000001</v>
      </c>
      <c r="AI6396" s="72"/>
      <c r="AJ6396" s="72"/>
      <c r="AK6396" s="72"/>
      <c r="AL6396" s="72"/>
      <c r="AM6396" s="80"/>
      <c r="AN6396" s="2"/>
      <c r="AO6396" s="2"/>
      <c r="AP6396" s="2"/>
      <c r="AQ6396" s="2"/>
      <c r="AR6396" s="55"/>
      <c r="AS6396" s="85"/>
      <c r="AT6396" s="85"/>
      <c r="AU6396" s="85"/>
      <c r="AV6396" s="85">
        <v>7</v>
      </c>
      <c r="AW6396" s="100">
        <v>40.122</v>
      </c>
      <c r="AX6396" s="2"/>
      <c r="AY6396" s="2"/>
      <c r="AZ6396" s="2"/>
      <c r="BA6396" s="2"/>
      <c r="BB6396" s="55"/>
      <c r="BC6396" s="105"/>
      <c r="BD6396" s="105"/>
      <c r="BE6396" s="105"/>
      <c r="BF6396" s="105"/>
      <c r="BG6396" s="109"/>
      <c r="BH6396" s="2"/>
      <c r="BI6396" s="2"/>
      <c r="BJ6396" s="2"/>
      <c r="BK6396" s="2"/>
      <c r="BL6396" s="55"/>
      <c r="BM6396" s="48"/>
      <c r="BN6396" s="48"/>
      <c r="BO6396" s="48"/>
      <c r="BP6396" s="48"/>
      <c r="BQ6396" s="117"/>
      <c r="BR6396" s="2"/>
      <c r="BS6396" s="2"/>
      <c r="BT6396" s="2"/>
      <c r="BU6396" s="2"/>
      <c r="BV6396" s="55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18" t="s">
        <v>5</v>
      </c>
      <c r="H6397" s="3">
        <v>2024</v>
      </c>
      <c r="I6397" s="20" t="s">
        <v>283</v>
      </c>
      <c r="J6397" s="2" t="s">
        <v>279</v>
      </c>
      <c r="K6397" s="2" t="s">
        <v>320</v>
      </c>
      <c r="L6397" s="163">
        <f t="shared" si="213"/>
        <v>0</v>
      </c>
      <c r="M6397" s="163">
        <f t="shared" si="214"/>
        <v>0</v>
      </c>
      <c r="N6397" s="181"/>
      <c r="O6397" s="33"/>
      <c r="P6397" s="33"/>
      <c r="Q6397" s="33"/>
      <c r="R6397" s="33"/>
      <c r="S6397" s="42"/>
      <c r="T6397" s="2"/>
      <c r="U6397" s="2"/>
      <c r="V6397" s="2"/>
      <c r="W6397" s="2"/>
      <c r="X6397" s="55"/>
      <c r="Y6397" s="62"/>
      <c r="Z6397" s="62"/>
      <c r="AA6397" s="62"/>
      <c r="AB6397" s="62"/>
      <c r="AC6397" s="68"/>
      <c r="AD6397" s="2"/>
      <c r="AE6397" s="2"/>
      <c r="AF6397" s="2"/>
      <c r="AG6397" s="2"/>
      <c r="AH6397" s="55"/>
      <c r="AI6397" s="72"/>
      <c r="AJ6397" s="72"/>
      <c r="AK6397" s="72"/>
      <c r="AL6397" s="72"/>
      <c r="AM6397" s="80"/>
      <c r="AN6397" s="2"/>
      <c r="AO6397" s="2"/>
      <c r="AP6397" s="2"/>
      <c r="AQ6397" s="2"/>
      <c r="AR6397" s="55"/>
      <c r="AS6397" s="85"/>
      <c r="AT6397" s="85"/>
      <c r="AU6397" s="85"/>
      <c r="AV6397" s="85"/>
      <c r="AW6397" s="100"/>
      <c r="AX6397" s="2"/>
      <c r="AY6397" s="2"/>
      <c r="AZ6397" s="2"/>
      <c r="BA6397" s="2"/>
      <c r="BB6397" s="55"/>
      <c r="BC6397" s="105"/>
      <c r="BD6397" s="105"/>
      <c r="BE6397" s="105"/>
      <c r="BF6397" s="105"/>
      <c r="BG6397" s="109"/>
      <c r="BH6397" s="2"/>
      <c r="BI6397" s="2"/>
      <c r="BJ6397" s="2"/>
      <c r="BK6397" s="2"/>
      <c r="BL6397" s="55"/>
      <c r="BM6397" s="48"/>
      <c r="BN6397" s="48"/>
      <c r="BO6397" s="48"/>
      <c r="BP6397" s="48"/>
      <c r="BQ6397" s="117"/>
      <c r="BR6397" s="2"/>
      <c r="BS6397" s="2"/>
      <c r="BT6397" s="2"/>
      <c r="BU6397" s="2"/>
      <c r="BV6397" s="55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18" t="s">
        <v>5</v>
      </c>
      <c r="H6398" s="3">
        <v>2024</v>
      </c>
      <c r="I6398" s="20" t="s">
        <v>286</v>
      </c>
      <c r="J6398" s="2" t="s">
        <v>280</v>
      </c>
      <c r="K6398" s="2" t="s">
        <v>319</v>
      </c>
      <c r="L6398" s="163">
        <f t="shared" si="213"/>
        <v>0</v>
      </c>
      <c r="M6398" s="163">
        <f t="shared" si="214"/>
        <v>0</v>
      </c>
      <c r="N6398" s="181"/>
      <c r="O6398" s="33"/>
      <c r="P6398" s="33"/>
      <c r="Q6398" s="33"/>
      <c r="R6398" s="33"/>
      <c r="S6398" s="42"/>
      <c r="T6398" s="2"/>
      <c r="U6398" s="2"/>
      <c r="V6398" s="2"/>
      <c r="W6398" s="2"/>
      <c r="X6398" s="55"/>
      <c r="Y6398" s="62"/>
      <c r="Z6398" s="62"/>
      <c r="AA6398" s="62"/>
      <c r="AB6398" s="62"/>
      <c r="AC6398" s="68"/>
      <c r="AD6398" s="2"/>
      <c r="AE6398" s="2"/>
      <c r="AF6398" s="2"/>
      <c r="AG6398" s="2"/>
      <c r="AH6398" s="55"/>
      <c r="AI6398" s="72"/>
      <c r="AJ6398" s="72"/>
      <c r="AK6398" s="72"/>
      <c r="AL6398" s="72"/>
      <c r="AM6398" s="80"/>
      <c r="AN6398" s="2"/>
      <c r="AO6398" s="2"/>
      <c r="AP6398" s="2"/>
      <c r="AQ6398" s="2"/>
      <c r="AR6398" s="55"/>
      <c r="AS6398" s="85"/>
      <c r="AT6398" s="85"/>
      <c r="AU6398" s="85"/>
      <c r="AV6398" s="85"/>
      <c r="AW6398" s="100"/>
      <c r="AX6398" s="2"/>
      <c r="AY6398" s="2"/>
      <c r="AZ6398" s="2"/>
      <c r="BA6398" s="2"/>
      <c r="BB6398" s="55"/>
      <c r="BC6398" s="105"/>
      <c r="BD6398" s="105"/>
      <c r="BE6398" s="105"/>
      <c r="BF6398" s="105"/>
      <c r="BG6398" s="109"/>
      <c r="BH6398" s="2"/>
      <c r="BI6398" s="2"/>
      <c r="BJ6398" s="2"/>
      <c r="BK6398" s="2"/>
      <c r="BL6398" s="55"/>
      <c r="BM6398" s="48"/>
      <c r="BN6398" s="48"/>
      <c r="BO6398" s="48"/>
      <c r="BP6398" s="48"/>
      <c r="BQ6398" s="117"/>
      <c r="BR6398" s="2"/>
      <c r="BS6398" s="2"/>
      <c r="BT6398" s="2"/>
      <c r="BU6398" s="2"/>
      <c r="BV6398" s="55"/>
    </row>
    <row r="6399" spans="1:74" hidden="1" x14ac:dyDescent="0.3">
      <c r="A6399" s="8" t="s">
        <v>229</v>
      </c>
      <c r="B6399" s="8" t="s">
        <v>2</v>
      </c>
      <c r="C6399" s="8" t="s">
        <v>3</v>
      </c>
      <c r="D6399" s="8" t="s">
        <v>228</v>
      </c>
      <c r="E6399" s="9" t="s">
        <v>116</v>
      </c>
      <c r="F6399" s="10"/>
      <c r="G6399" s="18" t="s">
        <v>5</v>
      </c>
      <c r="H6399" s="3">
        <v>2024</v>
      </c>
      <c r="I6399" s="20" t="s">
        <v>286</v>
      </c>
      <c r="J6399" s="2" t="s">
        <v>281</v>
      </c>
      <c r="K6399" s="2" t="s">
        <v>319</v>
      </c>
      <c r="L6399" s="163">
        <f t="shared" si="213"/>
        <v>0</v>
      </c>
      <c r="M6399" s="163">
        <f t="shared" si="214"/>
        <v>254.67699999999999</v>
      </c>
      <c r="N6399" s="181"/>
      <c r="O6399" s="33"/>
      <c r="P6399" s="33"/>
      <c r="Q6399" s="33"/>
      <c r="R6399" s="33"/>
      <c r="S6399" s="42"/>
      <c r="T6399" s="2"/>
      <c r="U6399" s="2"/>
      <c r="V6399" s="2"/>
      <c r="W6399" s="2"/>
      <c r="X6399" s="55"/>
      <c r="Y6399" s="62"/>
      <c r="Z6399" s="62"/>
      <c r="AA6399" s="62"/>
      <c r="AB6399" s="62"/>
      <c r="AC6399" s="68"/>
      <c r="AD6399" s="2"/>
      <c r="AE6399" s="2"/>
      <c r="AF6399" s="2"/>
      <c r="AG6399" s="2"/>
      <c r="AH6399" s="55"/>
      <c r="AI6399" s="72"/>
      <c r="AJ6399" s="72"/>
      <c r="AK6399" s="72"/>
      <c r="AL6399" s="72"/>
      <c r="AM6399" s="80"/>
      <c r="AN6399" s="2"/>
      <c r="AO6399" s="2"/>
      <c r="AP6399" s="2"/>
      <c r="AQ6399" s="2"/>
      <c r="AR6399" s="55"/>
      <c r="AS6399" s="85"/>
      <c r="AT6399" s="85"/>
      <c r="AU6399" s="85"/>
      <c r="AV6399" s="85"/>
      <c r="AW6399" s="100"/>
      <c r="AX6399" s="2"/>
      <c r="AY6399" s="2"/>
      <c r="AZ6399" s="2"/>
      <c r="BA6399" s="2"/>
      <c r="BB6399" s="55"/>
      <c r="BC6399" s="105" t="s">
        <v>1069</v>
      </c>
      <c r="BD6399" s="105"/>
      <c r="BE6399" s="105"/>
      <c r="BF6399" s="105"/>
      <c r="BG6399" s="109">
        <v>4.5</v>
      </c>
      <c r="BH6399" s="2"/>
      <c r="BI6399" s="2"/>
      <c r="BJ6399" s="2"/>
      <c r="BK6399" s="2"/>
      <c r="BL6399" s="55"/>
      <c r="BM6399" s="48" t="s">
        <v>1178</v>
      </c>
      <c r="BN6399" s="48"/>
      <c r="BO6399" s="48"/>
      <c r="BP6399" s="48"/>
      <c r="BQ6399" s="117">
        <v>205.17099999999999</v>
      </c>
      <c r="BR6399" s="2" t="s">
        <v>1266</v>
      </c>
      <c r="BS6399" s="2"/>
      <c r="BT6399" s="2"/>
      <c r="BU6399" s="2"/>
      <c r="BV6399" s="55">
        <v>45.006</v>
      </c>
    </row>
    <row r="6400" spans="1:74" s="13" customFormat="1" hidden="1" x14ac:dyDescent="0.3">
      <c r="A6400" s="15" t="s">
        <v>229</v>
      </c>
      <c r="B6400" s="15" t="s">
        <v>2</v>
      </c>
      <c r="C6400" s="15" t="s">
        <v>3</v>
      </c>
      <c r="D6400" s="15" t="s">
        <v>228</v>
      </c>
      <c r="E6400" s="16" t="s">
        <v>116</v>
      </c>
      <c r="F6400" s="17"/>
      <c r="G6400" s="19" t="s">
        <v>5</v>
      </c>
      <c r="H6400" s="7">
        <v>2024</v>
      </c>
      <c r="I6400" s="21"/>
      <c r="J6400" s="12" t="s">
        <v>314</v>
      </c>
      <c r="K6400" s="12"/>
      <c r="L6400" s="147"/>
      <c r="M6400" s="147">
        <f>SUM(M6362:M6399)</f>
        <v>296.73599999999999</v>
      </c>
      <c r="N6400" s="183"/>
      <c r="O6400" s="12"/>
      <c r="P6400" s="12"/>
      <c r="Q6400" s="12"/>
      <c r="R6400" s="12"/>
      <c r="S6400" s="47">
        <f>SUM(S6362:S6399)</f>
        <v>0</v>
      </c>
      <c r="T6400" s="12"/>
      <c r="U6400" s="12"/>
      <c r="V6400" s="12"/>
      <c r="W6400" s="12"/>
      <c r="X6400" s="47">
        <f>SUM(X6362:X6399)</f>
        <v>0</v>
      </c>
      <c r="Y6400" s="12"/>
      <c r="Z6400" s="12"/>
      <c r="AA6400" s="12"/>
      <c r="AB6400" s="12"/>
      <c r="AC6400" s="47">
        <f>SUM(AC6362:AC6399)</f>
        <v>0</v>
      </c>
      <c r="AD6400" s="12"/>
      <c r="AE6400" s="12"/>
      <c r="AF6400" s="12"/>
      <c r="AG6400" s="12"/>
      <c r="AH6400" s="47">
        <f>SUM(AH6362:AH6399)</f>
        <v>1.9370000000000001</v>
      </c>
      <c r="AI6400" s="12"/>
      <c r="AJ6400" s="12"/>
      <c r="AK6400" s="12"/>
      <c r="AL6400" s="12"/>
      <c r="AM6400" s="47">
        <f>SUM(AM6362:AM6399)</f>
        <v>0</v>
      </c>
      <c r="AN6400" s="12"/>
      <c r="AO6400" s="12"/>
      <c r="AP6400" s="12"/>
      <c r="AQ6400" s="12"/>
      <c r="AR6400" s="47">
        <f>SUM(AR6362:AR6399)</f>
        <v>0</v>
      </c>
      <c r="AS6400" s="12"/>
      <c r="AT6400" s="12"/>
      <c r="AU6400" s="12"/>
      <c r="AV6400" s="12"/>
      <c r="AW6400" s="47">
        <f>SUM(AW6362:AW6399)</f>
        <v>40.122</v>
      </c>
      <c r="AX6400" s="12"/>
      <c r="AY6400" s="12"/>
      <c r="AZ6400" s="12"/>
      <c r="BA6400" s="12"/>
      <c r="BB6400" s="47">
        <f>SUM(BB6362:BB6399)</f>
        <v>0</v>
      </c>
      <c r="BC6400" s="12"/>
      <c r="BD6400" s="12"/>
      <c r="BE6400" s="12"/>
      <c r="BF6400" s="12"/>
      <c r="BG6400" s="47">
        <f>SUM(BG6362:BG6399)</f>
        <v>4.5</v>
      </c>
      <c r="BH6400" s="12"/>
      <c r="BI6400" s="12"/>
      <c r="BJ6400" s="12"/>
      <c r="BK6400" s="12"/>
      <c r="BL6400" s="47">
        <f>SUM(BL6362:BL6399)</f>
        <v>0</v>
      </c>
      <c r="BM6400" s="12"/>
      <c r="BN6400" s="12"/>
      <c r="BO6400" s="12"/>
      <c r="BP6400" s="12"/>
      <c r="BQ6400" s="47">
        <f>SUM(BQ6362:BQ6399)</f>
        <v>205.17099999999999</v>
      </c>
      <c r="BR6400" s="12"/>
      <c r="BS6400" s="12"/>
      <c r="BT6400" s="12"/>
      <c r="BU6400" s="12"/>
      <c r="BV6400" s="47">
        <f>SUM(BV6362:BV6399)</f>
        <v>45.006</v>
      </c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18" t="s">
        <v>5</v>
      </c>
      <c r="H6401" s="3">
        <v>2024</v>
      </c>
      <c r="I6401" s="20" t="s">
        <v>287</v>
      </c>
      <c r="J6401" s="2" t="s">
        <v>267</v>
      </c>
      <c r="K6401" s="2" t="s">
        <v>318</v>
      </c>
      <c r="L6401" s="163">
        <f t="shared" si="213"/>
        <v>0</v>
      </c>
      <c r="M6401" s="163">
        <f t="shared" si="214"/>
        <v>0</v>
      </c>
      <c r="N6401" s="181"/>
      <c r="O6401" s="33"/>
      <c r="P6401" s="33"/>
      <c r="Q6401" s="33"/>
      <c r="R6401" s="33"/>
      <c r="S6401" s="42"/>
      <c r="T6401" s="2"/>
      <c r="U6401" s="2"/>
      <c r="V6401" s="2"/>
      <c r="W6401" s="2"/>
      <c r="X6401" s="55"/>
      <c r="Y6401" s="62"/>
      <c r="Z6401" s="62"/>
      <c r="AA6401" s="62"/>
      <c r="AB6401" s="62"/>
      <c r="AC6401" s="68"/>
      <c r="AD6401" s="2"/>
      <c r="AE6401" s="2"/>
      <c r="AF6401" s="2"/>
      <c r="AG6401" s="2"/>
      <c r="AH6401" s="55"/>
      <c r="AI6401" s="72"/>
      <c r="AJ6401" s="72"/>
      <c r="AK6401" s="72"/>
      <c r="AL6401" s="72"/>
      <c r="AM6401" s="80"/>
      <c r="AN6401" s="2"/>
      <c r="AO6401" s="2"/>
      <c r="AP6401" s="2"/>
      <c r="AQ6401" s="2"/>
      <c r="AR6401" s="55"/>
      <c r="AS6401" s="85"/>
      <c r="AT6401" s="85"/>
      <c r="AU6401" s="85"/>
      <c r="AV6401" s="85"/>
      <c r="AW6401" s="100"/>
      <c r="AX6401" s="2"/>
      <c r="AY6401" s="2"/>
      <c r="AZ6401" s="2"/>
      <c r="BA6401" s="2"/>
      <c r="BB6401" s="55"/>
      <c r="BC6401" s="105"/>
      <c r="BD6401" s="105"/>
      <c r="BE6401" s="105"/>
      <c r="BF6401" s="105"/>
      <c r="BG6401" s="109"/>
      <c r="BH6401" s="2"/>
      <c r="BI6401" s="2"/>
      <c r="BJ6401" s="2"/>
      <c r="BK6401" s="2"/>
      <c r="BL6401" s="55"/>
      <c r="BM6401" s="48"/>
      <c r="BN6401" s="48"/>
      <c r="BO6401" s="48"/>
      <c r="BP6401" s="48"/>
      <c r="BQ6401" s="117"/>
      <c r="BR6401" s="2"/>
      <c r="BS6401" s="2"/>
      <c r="BT6401" s="2"/>
      <c r="BU6401" s="2"/>
      <c r="BV6401" s="55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18" t="s">
        <v>5</v>
      </c>
      <c r="H6402" s="3">
        <v>2024</v>
      </c>
      <c r="I6402" s="20" t="s">
        <v>287</v>
      </c>
      <c r="J6402" s="2" t="s">
        <v>291</v>
      </c>
      <c r="K6402" s="2" t="s">
        <v>319</v>
      </c>
      <c r="L6402" s="163">
        <f t="shared" si="213"/>
        <v>0</v>
      </c>
      <c r="M6402" s="163">
        <f t="shared" si="214"/>
        <v>0</v>
      </c>
      <c r="N6402" s="181"/>
      <c r="O6402" s="33"/>
      <c r="P6402" s="33"/>
      <c r="Q6402" s="33"/>
      <c r="R6402" s="33"/>
      <c r="S6402" s="42"/>
      <c r="T6402" s="2"/>
      <c r="U6402" s="2"/>
      <c r="V6402" s="2"/>
      <c r="W6402" s="2"/>
      <c r="X6402" s="55"/>
      <c r="Y6402" s="62"/>
      <c r="Z6402" s="62"/>
      <c r="AA6402" s="62"/>
      <c r="AB6402" s="62"/>
      <c r="AC6402" s="68"/>
      <c r="AD6402" s="2"/>
      <c r="AE6402" s="2"/>
      <c r="AF6402" s="2"/>
      <c r="AG6402" s="2"/>
      <c r="AH6402" s="55"/>
      <c r="AI6402" s="72"/>
      <c r="AJ6402" s="72"/>
      <c r="AK6402" s="72"/>
      <c r="AL6402" s="72"/>
      <c r="AM6402" s="80"/>
      <c r="AN6402" s="2"/>
      <c r="AO6402" s="2"/>
      <c r="AP6402" s="2"/>
      <c r="AQ6402" s="2"/>
      <c r="AR6402" s="55"/>
      <c r="AS6402" s="85"/>
      <c r="AT6402" s="85"/>
      <c r="AU6402" s="85"/>
      <c r="AV6402" s="85"/>
      <c r="AW6402" s="100"/>
      <c r="AX6402" s="2"/>
      <c r="AY6402" s="2"/>
      <c r="AZ6402" s="2"/>
      <c r="BA6402" s="2"/>
      <c r="BB6402" s="55"/>
      <c r="BC6402" s="105"/>
      <c r="BD6402" s="105"/>
      <c r="BE6402" s="105"/>
      <c r="BF6402" s="105"/>
      <c r="BG6402" s="109"/>
      <c r="BH6402" s="2"/>
      <c r="BI6402" s="2"/>
      <c r="BJ6402" s="2"/>
      <c r="BK6402" s="2"/>
      <c r="BL6402" s="55"/>
      <c r="BM6402" s="48"/>
      <c r="BN6402" s="48"/>
      <c r="BO6402" s="48"/>
      <c r="BP6402" s="48"/>
      <c r="BQ6402" s="117"/>
      <c r="BR6402" s="2"/>
      <c r="BS6402" s="2"/>
      <c r="BT6402" s="2"/>
      <c r="BU6402" s="2"/>
      <c r="BV6402" s="55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18" t="s">
        <v>5</v>
      </c>
      <c r="H6403" s="3">
        <v>2024</v>
      </c>
      <c r="I6403" s="20" t="s">
        <v>286</v>
      </c>
      <c r="J6403" s="2" t="s">
        <v>336</v>
      </c>
      <c r="K6403" s="2" t="s">
        <v>319</v>
      </c>
      <c r="L6403" s="163">
        <f t="shared" si="213"/>
        <v>0</v>
      </c>
      <c r="M6403" s="163">
        <f t="shared" si="214"/>
        <v>0</v>
      </c>
      <c r="N6403" s="181"/>
      <c r="O6403" s="33"/>
      <c r="P6403" s="33"/>
      <c r="Q6403" s="33"/>
      <c r="R6403" s="33"/>
      <c r="S6403" s="42"/>
      <c r="T6403" s="2"/>
      <c r="U6403" s="2"/>
      <c r="V6403" s="2"/>
      <c r="W6403" s="2"/>
      <c r="X6403" s="55"/>
      <c r="Y6403" s="62"/>
      <c r="Z6403" s="62"/>
      <c r="AA6403" s="62"/>
      <c r="AB6403" s="62"/>
      <c r="AC6403" s="68"/>
      <c r="AD6403" s="2"/>
      <c r="AE6403" s="2"/>
      <c r="AF6403" s="2"/>
      <c r="AG6403" s="2"/>
      <c r="AH6403" s="55"/>
      <c r="AI6403" s="72"/>
      <c r="AJ6403" s="72"/>
      <c r="AK6403" s="72"/>
      <c r="AL6403" s="72"/>
      <c r="AM6403" s="80"/>
      <c r="AN6403" s="2"/>
      <c r="AO6403" s="2"/>
      <c r="AP6403" s="2"/>
      <c r="AQ6403" s="2"/>
      <c r="AR6403" s="55"/>
      <c r="AS6403" s="85"/>
      <c r="AT6403" s="85"/>
      <c r="AU6403" s="85"/>
      <c r="AV6403" s="85"/>
      <c r="AW6403" s="100"/>
      <c r="AX6403" s="2"/>
      <c r="AY6403" s="2"/>
      <c r="AZ6403" s="2"/>
      <c r="BA6403" s="2"/>
      <c r="BB6403" s="55"/>
      <c r="BC6403" s="105"/>
      <c r="BD6403" s="105"/>
      <c r="BE6403" s="105"/>
      <c r="BF6403" s="105"/>
      <c r="BG6403" s="109"/>
      <c r="BH6403" s="2"/>
      <c r="BI6403" s="2"/>
      <c r="BJ6403" s="2"/>
      <c r="BK6403" s="2"/>
      <c r="BL6403" s="55"/>
      <c r="BM6403" s="48"/>
      <c r="BN6403" s="48"/>
      <c r="BO6403" s="48"/>
      <c r="BP6403" s="48"/>
      <c r="BQ6403" s="117"/>
      <c r="BR6403" s="2"/>
      <c r="BS6403" s="2"/>
      <c r="BT6403" s="2"/>
      <c r="BU6403" s="2"/>
      <c r="BV6403" s="55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18" t="s">
        <v>5</v>
      </c>
      <c r="H6404" s="3">
        <v>2024</v>
      </c>
      <c r="I6404" s="20" t="s">
        <v>286</v>
      </c>
      <c r="J6404" s="8" t="s">
        <v>337</v>
      </c>
      <c r="K6404" s="8" t="s">
        <v>318</v>
      </c>
      <c r="L6404" s="163">
        <f t="shared" si="213"/>
        <v>0</v>
      </c>
      <c r="M6404" s="163">
        <f t="shared" si="214"/>
        <v>0</v>
      </c>
      <c r="N6404" s="181"/>
      <c r="O6404" s="53"/>
      <c r="P6404" s="53"/>
      <c r="Q6404" s="53"/>
      <c r="R6404" s="53"/>
      <c r="S6404" s="54"/>
      <c r="T6404" s="8"/>
      <c r="U6404" s="8"/>
      <c r="V6404" s="8"/>
      <c r="W6404" s="8"/>
      <c r="X6404" s="122"/>
      <c r="Y6404" s="135"/>
      <c r="Z6404" s="135"/>
      <c r="AA6404" s="135"/>
      <c r="AB6404" s="135"/>
      <c r="AC6404" s="136"/>
      <c r="AD6404" s="8"/>
      <c r="AE6404" s="8"/>
      <c r="AF6404" s="8"/>
      <c r="AG6404" s="8"/>
      <c r="AH6404" s="122"/>
      <c r="AI6404" s="137"/>
      <c r="AJ6404" s="137"/>
      <c r="AK6404" s="137"/>
      <c r="AL6404" s="137"/>
      <c r="AM6404" s="138"/>
      <c r="AN6404" s="8"/>
      <c r="AO6404" s="8"/>
      <c r="AP6404" s="8"/>
      <c r="AQ6404" s="8"/>
      <c r="AR6404" s="122"/>
      <c r="AS6404" s="139"/>
      <c r="AT6404" s="139"/>
      <c r="AU6404" s="139"/>
      <c r="AV6404" s="139"/>
      <c r="AW6404" s="140"/>
      <c r="AX6404" s="8"/>
      <c r="AY6404" s="8"/>
      <c r="AZ6404" s="8"/>
      <c r="BA6404" s="8"/>
      <c r="BB6404" s="122"/>
      <c r="BC6404" s="141"/>
      <c r="BD6404" s="141"/>
      <c r="BE6404" s="141"/>
      <c r="BF6404" s="141"/>
      <c r="BG6404" s="142"/>
      <c r="BH6404" s="8"/>
      <c r="BI6404" s="8"/>
      <c r="BJ6404" s="8"/>
      <c r="BK6404" s="8"/>
      <c r="BL6404" s="122"/>
      <c r="BM6404" s="143"/>
      <c r="BN6404" s="143"/>
      <c r="BO6404" s="143"/>
      <c r="BP6404" s="143"/>
      <c r="BQ6404" s="144"/>
      <c r="BR6404" s="8"/>
      <c r="BS6404" s="8"/>
      <c r="BT6404" s="8"/>
      <c r="BU6404" s="8"/>
      <c r="BV6404" s="122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18" t="s">
        <v>5</v>
      </c>
      <c r="H6405" s="3">
        <v>2024</v>
      </c>
      <c r="I6405" s="20" t="s">
        <v>286</v>
      </c>
      <c r="J6405" s="8" t="s">
        <v>338</v>
      </c>
      <c r="K6405" s="8" t="s">
        <v>339</v>
      </c>
      <c r="L6405" s="163">
        <f t="shared" si="213"/>
        <v>0</v>
      </c>
      <c r="M6405" s="163">
        <f t="shared" si="214"/>
        <v>0</v>
      </c>
      <c r="N6405" s="181"/>
      <c r="O6405" s="53"/>
      <c r="P6405" s="53"/>
      <c r="Q6405" s="53"/>
      <c r="R6405" s="53"/>
      <c r="S6405" s="54"/>
      <c r="T6405" s="8"/>
      <c r="U6405" s="8"/>
      <c r="V6405" s="8"/>
      <c r="W6405" s="8"/>
      <c r="X6405" s="122"/>
      <c r="Y6405" s="135"/>
      <c r="Z6405" s="135"/>
      <c r="AA6405" s="135"/>
      <c r="AB6405" s="135"/>
      <c r="AC6405" s="136"/>
      <c r="AD6405" s="8"/>
      <c r="AE6405" s="8"/>
      <c r="AF6405" s="8"/>
      <c r="AG6405" s="8"/>
      <c r="AH6405" s="122"/>
      <c r="AI6405" s="137"/>
      <c r="AJ6405" s="137"/>
      <c r="AK6405" s="137"/>
      <c r="AL6405" s="137"/>
      <c r="AM6405" s="138"/>
      <c r="AN6405" s="8"/>
      <c r="AO6405" s="8"/>
      <c r="AP6405" s="8"/>
      <c r="AQ6405" s="8"/>
      <c r="AR6405" s="122"/>
      <c r="AS6405" s="139"/>
      <c r="AT6405" s="139"/>
      <c r="AU6405" s="139"/>
      <c r="AV6405" s="139"/>
      <c r="AW6405" s="140"/>
      <c r="AX6405" s="8"/>
      <c r="AY6405" s="8"/>
      <c r="AZ6405" s="8"/>
      <c r="BA6405" s="8"/>
      <c r="BB6405" s="122"/>
      <c r="BC6405" s="141"/>
      <c r="BD6405" s="141"/>
      <c r="BE6405" s="141"/>
      <c r="BF6405" s="141"/>
      <c r="BG6405" s="142"/>
      <c r="BH6405" s="8"/>
      <c r="BI6405" s="8"/>
      <c r="BJ6405" s="8"/>
      <c r="BK6405" s="8"/>
      <c r="BL6405" s="122"/>
      <c r="BM6405" s="143"/>
      <c r="BN6405" s="143"/>
      <c r="BO6405" s="143"/>
      <c r="BP6405" s="143"/>
      <c r="BQ6405" s="144"/>
      <c r="BR6405" s="8"/>
      <c r="BS6405" s="8"/>
      <c r="BT6405" s="8"/>
      <c r="BU6405" s="8"/>
      <c r="BV6405" s="122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18" t="s">
        <v>5</v>
      </c>
      <c r="H6406" s="3">
        <v>2024</v>
      </c>
      <c r="I6406" s="20" t="s">
        <v>286</v>
      </c>
      <c r="J6406" s="8" t="s">
        <v>340</v>
      </c>
      <c r="K6406" s="8" t="s">
        <v>318</v>
      </c>
      <c r="L6406" s="163">
        <f t="shared" ref="L6406:L6469" si="215">SUM(R6406,W6406,AB6406,AG6406,AL6406,AQ6406,AV6406,BA6406,BF6406,BK6406,BP6406,BU6406)</f>
        <v>0</v>
      </c>
      <c r="M6406" s="163">
        <f t="shared" ref="M6406:M6469" si="216">SUM(S6406,X6406,AC6406,AH6406,AM6406,AR6406,AW6406,BB6406,BG6406,BL6406,BQ6406,BV6406)</f>
        <v>0</v>
      </c>
      <c r="N6406" s="181"/>
      <c r="O6406" s="53"/>
      <c r="P6406" s="53"/>
      <c r="Q6406" s="53"/>
      <c r="R6406" s="53"/>
      <c r="S6406" s="54"/>
      <c r="T6406" s="8"/>
      <c r="U6406" s="8"/>
      <c r="V6406" s="8"/>
      <c r="W6406" s="8"/>
      <c r="X6406" s="122"/>
      <c r="Y6406" s="135"/>
      <c r="Z6406" s="135"/>
      <c r="AA6406" s="135"/>
      <c r="AB6406" s="135"/>
      <c r="AC6406" s="136"/>
      <c r="AD6406" s="8"/>
      <c r="AE6406" s="8"/>
      <c r="AF6406" s="8"/>
      <c r="AG6406" s="8"/>
      <c r="AH6406" s="122"/>
      <c r="AI6406" s="137"/>
      <c r="AJ6406" s="137"/>
      <c r="AK6406" s="137"/>
      <c r="AL6406" s="137"/>
      <c r="AM6406" s="138"/>
      <c r="AN6406" s="8"/>
      <c r="AO6406" s="8"/>
      <c r="AP6406" s="8"/>
      <c r="AQ6406" s="8"/>
      <c r="AR6406" s="122"/>
      <c r="AS6406" s="139"/>
      <c r="AT6406" s="139"/>
      <c r="AU6406" s="139"/>
      <c r="AV6406" s="139"/>
      <c r="AW6406" s="140"/>
      <c r="AX6406" s="8"/>
      <c r="AY6406" s="8"/>
      <c r="AZ6406" s="8"/>
      <c r="BA6406" s="8"/>
      <c r="BB6406" s="122"/>
      <c r="BC6406" s="141"/>
      <c r="BD6406" s="141"/>
      <c r="BE6406" s="141"/>
      <c r="BF6406" s="141"/>
      <c r="BG6406" s="142"/>
      <c r="BH6406" s="8"/>
      <c r="BI6406" s="8"/>
      <c r="BJ6406" s="8"/>
      <c r="BK6406" s="8"/>
      <c r="BL6406" s="122"/>
      <c r="BM6406" s="143"/>
      <c r="BN6406" s="143"/>
      <c r="BO6406" s="143"/>
      <c r="BP6406" s="143"/>
      <c r="BQ6406" s="144"/>
      <c r="BR6406" s="8"/>
      <c r="BS6406" s="8"/>
      <c r="BT6406" s="8"/>
      <c r="BU6406" s="8"/>
      <c r="BV6406" s="122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18" t="s">
        <v>5</v>
      </c>
      <c r="H6407" s="3">
        <v>2024</v>
      </c>
      <c r="I6407" s="20" t="s">
        <v>286</v>
      </c>
      <c r="J6407" s="8" t="s">
        <v>341</v>
      </c>
      <c r="K6407" s="8" t="s">
        <v>320</v>
      </c>
      <c r="L6407" s="163">
        <f t="shared" si="215"/>
        <v>0</v>
      </c>
      <c r="M6407" s="163">
        <f t="shared" si="216"/>
        <v>0</v>
      </c>
      <c r="N6407" s="181"/>
      <c r="O6407" s="53"/>
      <c r="P6407" s="53"/>
      <c r="Q6407" s="53"/>
      <c r="R6407" s="53"/>
      <c r="S6407" s="54"/>
      <c r="T6407" s="8"/>
      <c r="U6407" s="8"/>
      <c r="V6407" s="8"/>
      <c r="W6407" s="8"/>
      <c r="X6407" s="122"/>
      <c r="Y6407" s="135"/>
      <c r="Z6407" s="135"/>
      <c r="AA6407" s="135"/>
      <c r="AB6407" s="135"/>
      <c r="AC6407" s="136"/>
      <c r="AD6407" s="8"/>
      <c r="AE6407" s="8"/>
      <c r="AF6407" s="8"/>
      <c r="AG6407" s="8"/>
      <c r="AH6407" s="122"/>
      <c r="AI6407" s="137"/>
      <c r="AJ6407" s="137"/>
      <c r="AK6407" s="137"/>
      <c r="AL6407" s="137"/>
      <c r="AM6407" s="138"/>
      <c r="AN6407" s="8"/>
      <c r="AO6407" s="8"/>
      <c r="AP6407" s="8"/>
      <c r="AQ6407" s="8"/>
      <c r="AR6407" s="122"/>
      <c r="AS6407" s="139"/>
      <c r="AT6407" s="139"/>
      <c r="AU6407" s="139"/>
      <c r="AV6407" s="139"/>
      <c r="AW6407" s="140"/>
      <c r="AX6407" s="8"/>
      <c r="AY6407" s="8"/>
      <c r="AZ6407" s="8"/>
      <c r="BA6407" s="8"/>
      <c r="BB6407" s="122"/>
      <c r="BC6407" s="141"/>
      <c r="BD6407" s="141"/>
      <c r="BE6407" s="141"/>
      <c r="BF6407" s="141"/>
      <c r="BG6407" s="142"/>
      <c r="BH6407" s="8"/>
      <c r="BI6407" s="8"/>
      <c r="BJ6407" s="8"/>
      <c r="BK6407" s="8"/>
      <c r="BL6407" s="122"/>
      <c r="BM6407" s="143"/>
      <c r="BN6407" s="143"/>
      <c r="BO6407" s="143"/>
      <c r="BP6407" s="143"/>
      <c r="BQ6407" s="144"/>
      <c r="BR6407" s="8"/>
      <c r="BS6407" s="8"/>
      <c r="BT6407" s="8"/>
      <c r="BU6407" s="8"/>
      <c r="BV6407" s="122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18" t="s">
        <v>5</v>
      </c>
      <c r="H6408" s="3">
        <v>2024</v>
      </c>
      <c r="I6408" s="20" t="s">
        <v>286</v>
      </c>
      <c r="J6408" s="8" t="s">
        <v>342</v>
      </c>
      <c r="K6408" s="8" t="s">
        <v>320</v>
      </c>
      <c r="L6408" s="163">
        <f t="shared" si="215"/>
        <v>0</v>
      </c>
      <c r="M6408" s="163">
        <f t="shared" si="216"/>
        <v>0</v>
      </c>
      <c r="N6408" s="181"/>
      <c r="O6408" s="53"/>
      <c r="P6408" s="53"/>
      <c r="Q6408" s="53"/>
      <c r="R6408" s="53"/>
      <c r="S6408" s="54"/>
      <c r="T6408" s="8"/>
      <c r="U6408" s="8"/>
      <c r="V6408" s="8"/>
      <c r="W6408" s="8"/>
      <c r="X6408" s="122"/>
      <c r="Y6408" s="135"/>
      <c r="Z6408" s="135"/>
      <c r="AA6408" s="135"/>
      <c r="AB6408" s="135"/>
      <c r="AC6408" s="136"/>
      <c r="AD6408" s="8"/>
      <c r="AE6408" s="8"/>
      <c r="AF6408" s="8"/>
      <c r="AG6408" s="8"/>
      <c r="AH6408" s="122"/>
      <c r="AI6408" s="137"/>
      <c r="AJ6408" s="137"/>
      <c r="AK6408" s="137"/>
      <c r="AL6408" s="137"/>
      <c r="AM6408" s="138"/>
      <c r="AN6408" s="8"/>
      <c r="AO6408" s="8"/>
      <c r="AP6408" s="8"/>
      <c r="AQ6408" s="8"/>
      <c r="AR6408" s="122"/>
      <c r="AS6408" s="139"/>
      <c r="AT6408" s="139"/>
      <c r="AU6408" s="139"/>
      <c r="AV6408" s="139"/>
      <c r="AW6408" s="140"/>
      <c r="AX6408" s="8"/>
      <c r="AY6408" s="8"/>
      <c r="AZ6408" s="8"/>
      <c r="BA6408" s="8"/>
      <c r="BB6408" s="122"/>
      <c r="BC6408" s="141"/>
      <c r="BD6408" s="141"/>
      <c r="BE6408" s="141"/>
      <c r="BF6408" s="141"/>
      <c r="BG6408" s="142"/>
      <c r="BH6408" s="8"/>
      <c r="BI6408" s="8"/>
      <c r="BJ6408" s="8"/>
      <c r="BK6408" s="8"/>
      <c r="BL6408" s="122"/>
      <c r="BM6408" s="143"/>
      <c r="BN6408" s="143"/>
      <c r="BO6408" s="143"/>
      <c r="BP6408" s="143"/>
      <c r="BQ6408" s="144"/>
      <c r="BR6408" s="8"/>
      <c r="BS6408" s="8"/>
      <c r="BT6408" s="8"/>
      <c r="BU6408" s="8"/>
      <c r="BV6408" s="122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18" t="s">
        <v>5</v>
      </c>
      <c r="H6409" s="3">
        <v>2024</v>
      </c>
      <c r="I6409" s="20" t="s">
        <v>286</v>
      </c>
      <c r="J6409" s="8" t="s">
        <v>343</v>
      </c>
      <c r="K6409" s="8" t="s">
        <v>339</v>
      </c>
      <c r="L6409" s="163">
        <f t="shared" si="215"/>
        <v>0</v>
      </c>
      <c r="M6409" s="163">
        <f t="shared" si="216"/>
        <v>0</v>
      </c>
      <c r="N6409" s="181"/>
      <c r="O6409" s="53"/>
      <c r="P6409" s="53"/>
      <c r="Q6409" s="53"/>
      <c r="R6409" s="53"/>
      <c r="S6409" s="54"/>
      <c r="T6409" s="8"/>
      <c r="U6409" s="8"/>
      <c r="V6409" s="8"/>
      <c r="W6409" s="8"/>
      <c r="X6409" s="122"/>
      <c r="Y6409" s="135"/>
      <c r="Z6409" s="135"/>
      <c r="AA6409" s="135"/>
      <c r="AB6409" s="135"/>
      <c r="AC6409" s="136"/>
      <c r="AD6409" s="8"/>
      <c r="AE6409" s="8"/>
      <c r="AF6409" s="8"/>
      <c r="AG6409" s="8"/>
      <c r="AH6409" s="122"/>
      <c r="AI6409" s="137"/>
      <c r="AJ6409" s="137"/>
      <c r="AK6409" s="137"/>
      <c r="AL6409" s="137"/>
      <c r="AM6409" s="138"/>
      <c r="AN6409" s="8"/>
      <c r="AO6409" s="8"/>
      <c r="AP6409" s="8"/>
      <c r="AQ6409" s="8"/>
      <c r="AR6409" s="122"/>
      <c r="AS6409" s="139"/>
      <c r="AT6409" s="139"/>
      <c r="AU6409" s="139"/>
      <c r="AV6409" s="139"/>
      <c r="AW6409" s="140"/>
      <c r="AX6409" s="8"/>
      <c r="AY6409" s="8"/>
      <c r="AZ6409" s="8"/>
      <c r="BA6409" s="8"/>
      <c r="BB6409" s="122"/>
      <c r="BC6409" s="141"/>
      <c r="BD6409" s="141"/>
      <c r="BE6409" s="141"/>
      <c r="BF6409" s="141"/>
      <c r="BG6409" s="142"/>
      <c r="BH6409" s="8"/>
      <c r="BI6409" s="8"/>
      <c r="BJ6409" s="8"/>
      <c r="BK6409" s="8"/>
      <c r="BL6409" s="122"/>
      <c r="BM6409" s="143"/>
      <c r="BN6409" s="143"/>
      <c r="BO6409" s="143"/>
      <c r="BP6409" s="143"/>
      <c r="BQ6409" s="144"/>
      <c r="BR6409" s="8"/>
      <c r="BS6409" s="8"/>
      <c r="BT6409" s="8"/>
      <c r="BU6409" s="8"/>
      <c r="BV6409" s="122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18" t="s">
        <v>5</v>
      </c>
      <c r="H6410" s="3">
        <v>2024</v>
      </c>
      <c r="I6410" s="20" t="s">
        <v>288</v>
      </c>
      <c r="J6410" s="8" t="s">
        <v>344</v>
      </c>
      <c r="K6410" s="8" t="s">
        <v>318</v>
      </c>
      <c r="L6410" s="163">
        <f t="shared" si="215"/>
        <v>0</v>
      </c>
      <c r="M6410" s="163">
        <f t="shared" si="216"/>
        <v>0</v>
      </c>
      <c r="N6410" s="181"/>
      <c r="O6410" s="53"/>
      <c r="P6410" s="53"/>
      <c r="Q6410" s="53"/>
      <c r="R6410" s="53"/>
      <c r="S6410" s="54"/>
      <c r="T6410" s="8"/>
      <c r="U6410" s="8"/>
      <c r="V6410" s="8"/>
      <c r="W6410" s="8"/>
      <c r="X6410" s="122"/>
      <c r="Y6410" s="135"/>
      <c r="Z6410" s="135"/>
      <c r="AA6410" s="135"/>
      <c r="AB6410" s="135"/>
      <c r="AC6410" s="136"/>
      <c r="AD6410" s="8"/>
      <c r="AE6410" s="8"/>
      <c r="AF6410" s="8"/>
      <c r="AG6410" s="8"/>
      <c r="AH6410" s="122"/>
      <c r="AI6410" s="137"/>
      <c r="AJ6410" s="137"/>
      <c r="AK6410" s="137"/>
      <c r="AL6410" s="137"/>
      <c r="AM6410" s="138"/>
      <c r="AN6410" s="8"/>
      <c r="AO6410" s="8"/>
      <c r="AP6410" s="8"/>
      <c r="AQ6410" s="8"/>
      <c r="AR6410" s="122"/>
      <c r="AS6410" s="139"/>
      <c r="AT6410" s="139"/>
      <c r="AU6410" s="139"/>
      <c r="AV6410" s="139"/>
      <c r="AW6410" s="140"/>
      <c r="AX6410" s="8"/>
      <c r="AY6410" s="8"/>
      <c r="AZ6410" s="8"/>
      <c r="BA6410" s="8"/>
      <c r="BB6410" s="122"/>
      <c r="BC6410" s="141"/>
      <c r="BD6410" s="141"/>
      <c r="BE6410" s="141"/>
      <c r="BF6410" s="141"/>
      <c r="BG6410" s="142"/>
      <c r="BH6410" s="8"/>
      <c r="BI6410" s="8"/>
      <c r="BJ6410" s="8"/>
      <c r="BK6410" s="8"/>
      <c r="BL6410" s="122"/>
      <c r="BM6410" s="143"/>
      <c r="BN6410" s="143"/>
      <c r="BO6410" s="143"/>
      <c r="BP6410" s="143"/>
      <c r="BQ6410" s="144"/>
      <c r="BR6410" s="8"/>
      <c r="BS6410" s="8"/>
      <c r="BT6410" s="8"/>
      <c r="BU6410" s="8"/>
      <c r="BV6410" s="122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18" t="s">
        <v>5</v>
      </c>
      <c r="H6411" s="3">
        <v>2024</v>
      </c>
      <c r="I6411" s="20" t="s">
        <v>288</v>
      </c>
      <c r="J6411" s="2" t="s">
        <v>351</v>
      </c>
      <c r="K6411" s="2" t="s">
        <v>318</v>
      </c>
      <c r="L6411" s="163">
        <f t="shared" si="215"/>
        <v>0</v>
      </c>
      <c r="M6411" s="163">
        <f t="shared" si="216"/>
        <v>0</v>
      </c>
      <c r="N6411" s="181"/>
      <c r="O6411" s="53"/>
      <c r="P6411" s="53"/>
      <c r="Q6411" s="53"/>
      <c r="R6411" s="53"/>
      <c r="S6411" s="54"/>
      <c r="T6411" s="8"/>
      <c r="U6411" s="8"/>
      <c r="V6411" s="8"/>
      <c r="W6411" s="8"/>
      <c r="X6411" s="122"/>
      <c r="Y6411" s="135"/>
      <c r="Z6411" s="135"/>
      <c r="AA6411" s="135"/>
      <c r="AB6411" s="135"/>
      <c r="AC6411" s="136"/>
      <c r="AD6411" s="8"/>
      <c r="AE6411" s="8"/>
      <c r="AF6411" s="8"/>
      <c r="AG6411" s="8"/>
      <c r="AH6411" s="122"/>
      <c r="AI6411" s="137"/>
      <c r="AJ6411" s="137"/>
      <c r="AK6411" s="137"/>
      <c r="AL6411" s="137"/>
      <c r="AM6411" s="138"/>
      <c r="AN6411" s="8"/>
      <c r="AO6411" s="8"/>
      <c r="AP6411" s="8"/>
      <c r="AQ6411" s="8"/>
      <c r="AR6411" s="122"/>
      <c r="AS6411" s="139"/>
      <c r="AT6411" s="139"/>
      <c r="AU6411" s="139"/>
      <c r="AV6411" s="139"/>
      <c r="AW6411" s="140"/>
      <c r="AX6411" s="8"/>
      <c r="AY6411" s="8"/>
      <c r="AZ6411" s="8"/>
      <c r="BA6411" s="8"/>
      <c r="BB6411" s="122"/>
      <c r="BC6411" s="141"/>
      <c r="BD6411" s="141"/>
      <c r="BE6411" s="141"/>
      <c r="BF6411" s="141"/>
      <c r="BG6411" s="142"/>
      <c r="BH6411" s="8"/>
      <c r="BI6411" s="8"/>
      <c r="BJ6411" s="8"/>
      <c r="BK6411" s="8"/>
      <c r="BL6411" s="122"/>
      <c r="BM6411" s="143"/>
      <c r="BN6411" s="143"/>
      <c r="BO6411" s="143"/>
      <c r="BP6411" s="143"/>
      <c r="BQ6411" s="144"/>
      <c r="BR6411" s="8"/>
      <c r="BS6411" s="8"/>
      <c r="BT6411" s="8"/>
      <c r="BU6411" s="8"/>
      <c r="BV6411" s="122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18" t="s">
        <v>5</v>
      </c>
      <c r="H6412" s="3">
        <v>2024</v>
      </c>
      <c r="I6412" s="20" t="s">
        <v>288</v>
      </c>
      <c r="J6412" s="2" t="s">
        <v>352</v>
      </c>
      <c r="K6412" s="2" t="s">
        <v>321</v>
      </c>
      <c r="L6412" s="163">
        <f t="shared" si="215"/>
        <v>0</v>
      </c>
      <c r="M6412" s="163">
        <f t="shared" si="216"/>
        <v>0</v>
      </c>
      <c r="N6412" s="181"/>
      <c r="O6412" s="33"/>
      <c r="P6412" s="33"/>
      <c r="Q6412" s="33"/>
      <c r="R6412" s="33"/>
      <c r="S6412" s="42"/>
      <c r="T6412" s="2"/>
      <c r="U6412" s="2"/>
      <c r="V6412" s="2"/>
      <c r="W6412" s="2"/>
      <c r="X6412" s="55"/>
      <c r="Y6412" s="62"/>
      <c r="Z6412" s="62"/>
      <c r="AA6412" s="62"/>
      <c r="AB6412" s="62"/>
      <c r="AC6412" s="68"/>
      <c r="AD6412" s="2"/>
      <c r="AE6412" s="2"/>
      <c r="AF6412" s="2"/>
      <c r="AG6412" s="2"/>
      <c r="AH6412" s="55"/>
      <c r="AI6412" s="72"/>
      <c r="AJ6412" s="72"/>
      <c r="AK6412" s="72"/>
      <c r="AL6412" s="72"/>
      <c r="AM6412" s="80"/>
      <c r="AN6412" s="2"/>
      <c r="AO6412" s="2"/>
      <c r="AP6412" s="2"/>
      <c r="AQ6412" s="2"/>
      <c r="AR6412" s="55"/>
      <c r="AS6412" s="85"/>
      <c r="AT6412" s="85"/>
      <c r="AU6412" s="85"/>
      <c r="AV6412" s="85"/>
      <c r="AW6412" s="100"/>
      <c r="AX6412" s="2"/>
      <c r="AY6412" s="2"/>
      <c r="AZ6412" s="2"/>
      <c r="BA6412" s="2"/>
      <c r="BB6412" s="55"/>
      <c r="BC6412" s="105"/>
      <c r="BD6412" s="105"/>
      <c r="BE6412" s="105"/>
      <c r="BF6412" s="105"/>
      <c r="BG6412" s="109"/>
      <c r="BH6412" s="2"/>
      <c r="BI6412" s="2"/>
      <c r="BJ6412" s="2"/>
      <c r="BK6412" s="2"/>
      <c r="BL6412" s="55"/>
      <c r="BM6412" s="48"/>
      <c r="BN6412" s="48"/>
      <c r="BO6412" s="48"/>
      <c r="BP6412" s="48"/>
      <c r="BQ6412" s="117"/>
      <c r="BR6412" s="2"/>
      <c r="BS6412" s="2"/>
      <c r="BT6412" s="2"/>
      <c r="BU6412" s="2"/>
      <c r="BV6412" s="55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18" t="s">
        <v>5</v>
      </c>
      <c r="H6413" s="3">
        <v>2024</v>
      </c>
      <c r="I6413" s="20" t="s">
        <v>288</v>
      </c>
      <c r="J6413" s="2" t="s">
        <v>345</v>
      </c>
      <c r="K6413" s="2" t="s">
        <v>318</v>
      </c>
      <c r="L6413" s="163">
        <f t="shared" si="215"/>
        <v>0</v>
      </c>
      <c r="M6413" s="163">
        <f t="shared" si="216"/>
        <v>0</v>
      </c>
      <c r="N6413" s="181"/>
      <c r="O6413" s="34"/>
      <c r="P6413" s="33"/>
      <c r="Q6413" s="33"/>
      <c r="R6413" s="33"/>
      <c r="S6413" s="42"/>
      <c r="T6413" s="3"/>
      <c r="U6413" s="2"/>
      <c r="V6413" s="2"/>
      <c r="W6413" s="2"/>
      <c r="X6413" s="55"/>
      <c r="Y6413" s="64"/>
      <c r="Z6413" s="62"/>
      <c r="AA6413" s="62"/>
      <c r="AB6413" s="62"/>
      <c r="AC6413" s="68"/>
      <c r="AD6413" s="3"/>
      <c r="AE6413" s="2"/>
      <c r="AF6413" s="2"/>
      <c r="AG6413" s="2"/>
      <c r="AH6413" s="55"/>
      <c r="AI6413" s="73"/>
      <c r="AJ6413" s="72"/>
      <c r="AK6413" s="72"/>
      <c r="AL6413" s="72"/>
      <c r="AM6413" s="80"/>
      <c r="AN6413" s="3"/>
      <c r="AO6413" s="2"/>
      <c r="AP6413" s="2"/>
      <c r="AQ6413" s="2"/>
      <c r="AR6413" s="55"/>
      <c r="AS6413" s="86"/>
      <c r="AT6413" s="85"/>
      <c r="AU6413" s="85"/>
      <c r="AV6413" s="85"/>
      <c r="AW6413" s="100"/>
      <c r="AX6413" s="3"/>
      <c r="AY6413" s="2"/>
      <c r="AZ6413" s="2"/>
      <c r="BA6413" s="2"/>
      <c r="BB6413" s="55"/>
      <c r="BC6413" s="106"/>
      <c r="BD6413" s="105"/>
      <c r="BE6413" s="105"/>
      <c r="BF6413" s="105"/>
      <c r="BG6413" s="109"/>
      <c r="BH6413" s="3"/>
      <c r="BI6413" s="2"/>
      <c r="BJ6413" s="2"/>
      <c r="BK6413" s="2"/>
      <c r="BL6413" s="55"/>
      <c r="BM6413" s="49"/>
      <c r="BN6413" s="48"/>
      <c r="BO6413" s="48"/>
      <c r="BP6413" s="48"/>
      <c r="BQ6413" s="117"/>
      <c r="BR6413" s="3"/>
      <c r="BS6413" s="2"/>
      <c r="BT6413" s="2"/>
      <c r="BU6413" s="2"/>
      <c r="BV6413" s="55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18" t="s">
        <v>5</v>
      </c>
      <c r="H6414" s="3">
        <v>2024</v>
      </c>
      <c r="I6414" s="20" t="s">
        <v>289</v>
      </c>
      <c r="J6414" s="2" t="s">
        <v>268</v>
      </c>
      <c r="K6414" s="2" t="s">
        <v>318</v>
      </c>
      <c r="L6414" s="163">
        <f t="shared" si="215"/>
        <v>0</v>
      </c>
      <c r="M6414" s="163">
        <f t="shared" si="216"/>
        <v>0</v>
      </c>
      <c r="N6414" s="181"/>
      <c r="O6414" s="33"/>
      <c r="P6414" s="33"/>
      <c r="Q6414" s="33"/>
      <c r="R6414" s="33"/>
      <c r="S6414" s="42"/>
      <c r="T6414" s="2"/>
      <c r="U6414" s="2"/>
      <c r="V6414" s="2"/>
      <c r="W6414" s="2"/>
      <c r="X6414" s="55"/>
      <c r="Y6414" s="62"/>
      <c r="Z6414" s="62"/>
      <c r="AA6414" s="62"/>
      <c r="AB6414" s="62"/>
      <c r="AC6414" s="68"/>
      <c r="AD6414" s="2"/>
      <c r="AE6414" s="2"/>
      <c r="AF6414" s="2"/>
      <c r="AG6414" s="2"/>
      <c r="AH6414" s="55"/>
      <c r="AI6414" s="72"/>
      <c r="AJ6414" s="72"/>
      <c r="AK6414" s="72"/>
      <c r="AL6414" s="72"/>
      <c r="AM6414" s="80"/>
      <c r="AN6414" s="2"/>
      <c r="AO6414" s="2"/>
      <c r="AP6414" s="2"/>
      <c r="AQ6414" s="2"/>
      <c r="AR6414" s="55"/>
      <c r="AS6414" s="85"/>
      <c r="AT6414" s="85"/>
      <c r="AU6414" s="85"/>
      <c r="AV6414" s="85"/>
      <c r="AW6414" s="100"/>
      <c r="AX6414" s="2"/>
      <c r="AY6414" s="2"/>
      <c r="AZ6414" s="2"/>
      <c r="BA6414" s="2"/>
      <c r="BB6414" s="55"/>
      <c r="BC6414" s="105"/>
      <c r="BD6414" s="105"/>
      <c r="BE6414" s="105"/>
      <c r="BF6414" s="105"/>
      <c r="BG6414" s="109"/>
      <c r="BH6414" s="2"/>
      <c r="BI6414" s="2"/>
      <c r="BJ6414" s="2"/>
      <c r="BK6414" s="2"/>
      <c r="BL6414" s="55"/>
      <c r="BM6414" s="48"/>
      <c r="BN6414" s="48"/>
      <c r="BO6414" s="48"/>
      <c r="BP6414" s="48"/>
      <c r="BQ6414" s="117"/>
      <c r="BR6414" s="2"/>
      <c r="BS6414" s="2"/>
      <c r="BT6414" s="2"/>
      <c r="BU6414" s="2"/>
      <c r="BV6414" s="55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18" t="s">
        <v>5</v>
      </c>
      <c r="H6415" s="3">
        <v>2024</v>
      </c>
      <c r="I6415" s="20" t="s">
        <v>289</v>
      </c>
      <c r="J6415" s="2" t="s">
        <v>292</v>
      </c>
      <c r="K6415" s="2" t="s">
        <v>318</v>
      </c>
      <c r="L6415" s="163">
        <f t="shared" si="215"/>
        <v>0</v>
      </c>
      <c r="M6415" s="163">
        <f t="shared" si="216"/>
        <v>0</v>
      </c>
      <c r="N6415" s="181"/>
      <c r="O6415" s="33"/>
      <c r="P6415" s="33"/>
      <c r="Q6415" s="33"/>
      <c r="R6415" s="33"/>
      <c r="S6415" s="42"/>
      <c r="T6415" s="2"/>
      <c r="U6415" s="2"/>
      <c r="V6415" s="2"/>
      <c r="W6415" s="2"/>
      <c r="X6415" s="55"/>
      <c r="Y6415" s="62"/>
      <c r="Z6415" s="62"/>
      <c r="AA6415" s="62"/>
      <c r="AB6415" s="62"/>
      <c r="AC6415" s="68"/>
      <c r="AD6415" s="2"/>
      <c r="AE6415" s="2"/>
      <c r="AF6415" s="2"/>
      <c r="AG6415" s="2"/>
      <c r="AH6415" s="55"/>
      <c r="AI6415" s="72"/>
      <c r="AJ6415" s="72"/>
      <c r="AK6415" s="72"/>
      <c r="AL6415" s="72"/>
      <c r="AM6415" s="80"/>
      <c r="AN6415" s="2"/>
      <c r="AO6415" s="2"/>
      <c r="AP6415" s="2"/>
      <c r="AQ6415" s="2"/>
      <c r="AR6415" s="55"/>
      <c r="AS6415" s="85"/>
      <c r="AT6415" s="85"/>
      <c r="AU6415" s="85"/>
      <c r="AV6415" s="85"/>
      <c r="AW6415" s="100"/>
      <c r="AX6415" s="2"/>
      <c r="AY6415" s="2"/>
      <c r="AZ6415" s="2"/>
      <c r="BA6415" s="2"/>
      <c r="BB6415" s="55"/>
      <c r="BC6415" s="105"/>
      <c r="BD6415" s="105"/>
      <c r="BE6415" s="105"/>
      <c r="BF6415" s="105"/>
      <c r="BG6415" s="109"/>
      <c r="BH6415" s="2"/>
      <c r="BI6415" s="2"/>
      <c r="BJ6415" s="2"/>
      <c r="BK6415" s="2"/>
      <c r="BL6415" s="55"/>
      <c r="BM6415" s="48"/>
      <c r="BN6415" s="48"/>
      <c r="BO6415" s="48"/>
      <c r="BP6415" s="48"/>
      <c r="BQ6415" s="117"/>
      <c r="BR6415" s="2"/>
      <c r="BS6415" s="2"/>
      <c r="BT6415" s="2"/>
      <c r="BU6415" s="2"/>
      <c r="BV6415" s="55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18" t="s">
        <v>5</v>
      </c>
      <c r="H6416" s="3">
        <v>2024</v>
      </c>
      <c r="I6416" s="20" t="s">
        <v>285</v>
      </c>
      <c r="J6416" s="2" t="s">
        <v>293</v>
      </c>
      <c r="K6416" s="2" t="s">
        <v>318</v>
      </c>
      <c r="L6416" s="163">
        <f t="shared" si="215"/>
        <v>0</v>
      </c>
      <c r="M6416" s="163">
        <f t="shared" si="216"/>
        <v>0</v>
      </c>
      <c r="N6416" s="181"/>
      <c r="O6416" s="33"/>
      <c r="P6416" s="33"/>
      <c r="Q6416" s="33"/>
      <c r="R6416" s="34"/>
      <c r="S6416" s="41"/>
      <c r="T6416" s="2"/>
      <c r="U6416" s="2"/>
      <c r="V6416" s="2"/>
      <c r="W6416" s="3"/>
      <c r="X6416" s="56"/>
      <c r="Y6416" s="62"/>
      <c r="Z6416" s="62"/>
      <c r="AA6416" s="62"/>
      <c r="AB6416" s="64"/>
      <c r="AC6416" s="69"/>
      <c r="AD6416" s="2"/>
      <c r="AE6416" s="2"/>
      <c r="AF6416" s="2"/>
      <c r="AG6416" s="3"/>
      <c r="AH6416" s="56"/>
      <c r="AI6416" s="72"/>
      <c r="AJ6416" s="72"/>
      <c r="AK6416" s="72"/>
      <c r="AL6416" s="73"/>
      <c r="AM6416" s="81"/>
      <c r="AN6416" s="2"/>
      <c r="AO6416" s="2"/>
      <c r="AP6416" s="2"/>
      <c r="AQ6416" s="3"/>
      <c r="AR6416" s="56"/>
      <c r="AS6416" s="85"/>
      <c r="AT6416" s="85"/>
      <c r="AU6416" s="85"/>
      <c r="AV6416" s="86"/>
      <c r="AW6416" s="101"/>
      <c r="AX6416" s="2"/>
      <c r="AY6416" s="2"/>
      <c r="AZ6416" s="2"/>
      <c r="BA6416" s="3"/>
      <c r="BB6416" s="56"/>
      <c r="BC6416" s="105"/>
      <c r="BD6416" s="105"/>
      <c r="BE6416" s="105"/>
      <c r="BF6416" s="106"/>
      <c r="BG6416" s="110"/>
      <c r="BH6416" s="2"/>
      <c r="BI6416" s="2"/>
      <c r="BJ6416" s="2"/>
      <c r="BK6416" s="3"/>
      <c r="BL6416" s="56"/>
      <c r="BM6416" s="48"/>
      <c r="BN6416" s="48"/>
      <c r="BO6416" s="48"/>
      <c r="BP6416" s="49"/>
      <c r="BQ6416" s="118"/>
      <c r="BR6416" s="2"/>
      <c r="BS6416" s="2"/>
      <c r="BT6416" s="2"/>
      <c r="BU6416" s="3"/>
      <c r="BV6416" s="56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18" t="s">
        <v>5</v>
      </c>
      <c r="H6417" s="3">
        <v>2024</v>
      </c>
      <c r="I6417" s="20" t="s">
        <v>287</v>
      </c>
      <c r="J6417" s="2" t="s">
        <v>269</v>
      </c>
      <c r="K6417" s="2" t="s">
        <v>320</v>
      </c>
      <c r="L6417" s="163">
        <f t="shared" si="215"/>
        <v>0</v>
      </c>
      <c r="M6417" s="163">
        <f t="shared" si="216"/>
        <v>0</v>
      </c>
      <c r="N6417" s="181"/>
      <c r="O6417" s="33"/>
      <c r="P6417" s="33"/>
      <c r="Q6417" s="33"/>
      <c r="R6417" s="33"/>
      <c r="S6417" s="42"/>
      <c r="T6417" s="2"/>
      <c r="U6417" s="2"/>
      <c r="V6417" s="2"/>
      <c r="W6417" s="2"/>
      <c r="X6417" s="55"/>
      <c r="Y6417" s="62"/>
      <c r="Z6417" s="62"/>
      <c r="AA6417" s="62"/>
      <c r="AB6417" s="64"/>
      <c r="AC6417" s="68"/>
      <c r="AD6417" s="2"/>
      <c r="AE6417" s="2"/>
      <c r="AF6417" s="2"/>
      <c r="AG6417" s="2"/>
      <c r="AH6417" s="55"/>
      <c r="AI6417" s="72"/>
      <c r="AJ6417" s="72"/>
      <c r="AK6417" s="72"/>
      <c r="AL6417" s="72"/>
      <c r="AM6417" s="80"/>
      <c r="AN6417" s="2"/>
      <c r="AO6417" s="2"/>
      <c r="AP6417" s="2"/>
      <c r="AQ6417" s="2"/>
      <c r="AR6417" s="55"/>
      <c r="AS6417" s="85"/>
      <c r="AT6417" s="85"/>
      <c r="AU6417" s="85"/>
      <c r="AV6417" s="85"/>
      <c r="AW6417" s="100"/>
      <c r="AX6417" s="2"/>
      <c r="AY6417" s="2"/>
      <c r="AZ6417" s="2"/>
      <c r="BA6417" s="2"/>
      <c r="BB6417" s="55"/>
      <c r="BC6417" s="105"/>
      <c r="BD6417" s="105"/>
      <c r="BE6417" s="105"/>
      <c r="BF6417" s="105"/>
      <c r="BG6417" s="109"/>
      <c r="BH6417" s="2"/>
      <c r="BI6417" s="2"/>
      <c r="BJ6417" s="2"/>
      <c r="BK6417" s="2"/>
      <c r="BL6417" s="55"/>
      <c r="BM6417" s="48"/>
      <c r="BN6417" s="48"/>
      <c r="BO6417" s="48"/>
      <c r="BP6417" s="48"/>
      <c r="BQ6417" s="117"/>
      <c r="BR6417" s="2"/>
      <c r="BS6417" s="2"/>
      <c r="BT6417" s="2"/>
      <c r="BU6417" s="2"/>
      <c r="BV6417" s="55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18" t="s">
        <v>5</v>
      </c>
      <c r="H6418" s="3">
        <v>2024</v>
      </c>
      <c r="I6418" s="20" t="s">
        <v>287</v>
      </c>
      <c r="J6418" s="2" t="s">
        <v>270</v>
      </c>
      <c r="K6418" s="2" t="s">
        <v>320</v>
      </c>
      <c r="L6418" s="163">
        <f t="shared" si="215"/>
        <v>0</v>
      </c>
      <c r="M6418" s="163">
        <f t="shared" si="216"/>
        <v>0</v>
      </c>
      <c r="N6418" s="181"/>
      <c r="O6418" s="33"/>
      <c r="P6418" s="33"/>
      <c r="Q6418" s="33"/>
      <c r="R6418" s="33"/>
      <c r="S6418" s="42"/>
      <c r="T6418" s="2"/>
      <c r="U6418" s="2"/>
      <c r="V6418" s="2"/>
      <c r="W6418" s="2"/>
      <c r="X6418" s="55"/>
      <c r="Y6418" s="62"/>
      <c r="Z6418" s="62"/>
      <c r="AA6418" s="62"/>
      <c r="AB6418" s="62"/>
      <c r="AC6418" s="68"/>
      <c r="AD6418" s="2"/>
      <c r="AE6418" s="2"/>
      <c r="AF6418" s="2"/>
      <c r="AG6418" s="2"/>
      <c r="AH6418" s="55"/>
      <c r="AI6418" s="72"/>
      <c r="AJ6418" s="72"/>
      <c r="AK6418" s="72"/>
      <c r="AL6418" s="72"/>
      <c r="AM6418" s="80"/>
      <c r="AN6418" s="2"/>
      <c r="AO6418" s="2"/>
      <c r="AP6418" s="2"/>
      <c r="AQ6418" s="2"/>
      <c r="AR6418" s="55"/>
      <c r="AS6418" s="85"/>
      <c r="AT6418" s="85"/>
      <c r="AU6418" s="85"/>
      <c r="AV6418" s="85"/>
      <c r="AW6418" s="100"/>
      <c r="AX6418" s="2"/>
      <c r="AY6418" s="2"/>
      <c r="AZ6418" s="2"/>
      <c r="BA6418" s="2"/>
      <c r="BB6418" s="55"/>
      <c r="BC6418" s="105"/>
      <c r="BD6418" s="105"/>
      <c r="BE6418" s="105"/>
      <c r="BF6418" s="105"/>
      <c r="BG6418" s="109"/>
      <c r="BH6418" s="2"/>
      <c r="BI6418" s="2"/>
      <c r="BJ6418" s="2"/>
      <c r="BK6418" s="2"/>
      <c r="BL6418" s="55"/>
      <c r="BM6418" s="48"/>
      <c r="BN6418" s="48"/>
      <c r="BO6418" s="48"/>
      <c r="BP6418" s="48"/>
      <c r="BQ6418" s="117"/>
      <c r="BR6418" s="2"/>
      <c r="BS6418" s="2"/>
      <c r="BT6418" s="2"/>
      <c r="BU6418" s="2"/>
      <c r="BV6418" s="55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18" t="s">
        <v>5</v>
      </c>
      <c r="H6419" s="3">
        <v>2024</v>
      </c>
      <c r="I6419" s="20" t="s">
        <v>290</v>
      </c>
      <c r="J6419" s="2" t="s">
        <v>271</v>
      </c>
      <c r="K6419" s="2" t="s">
        <v>321</v>
      </c>
      <c r="L6419" s="163">
        <f t="shared" si="215"/>
        <v>0</v>
      </c>
      <c r="M6419" s="163">
        <f t="shared" si="216"/>
        <v>0</v>
      </c>
      <c r="N6419" s="181"/>
      <c r="O6419" s="33"/>
      <c r="P6419" s="33"/>
      <c r="Q6419" s="33"/>
      <c r="R6419" s="33"/>
      <c r="S6419" s="42"/>
      <c r="T6419" s="2"/>
      <c r="U6419" s="2"/>
      <c r="V6419" s="2"/>
      <c r="W6419" s="2"/>
      <c r="X6419" s="55"/>
      <c r="Y6419" s="62"/>
      <c r="Z6419" s="62"/>
      <c r="AA6419" s="62"/>
      <c r="AB6419" s="62"/>
      <c r="AC6419" s="68"/>
      <c r="AD6419" s="2"/>
      <c r="AE6419" s="2"/>
      <c r="AF6419" s="2"/>
      <c r="AG6419" s="2"/>
      <c r="AH6419" s="55"/>
      <c r="AI6419" s="72"/>
      <c r="AJ6419" s="72"/>
      <c r="AK6419" s="72"/>
      <c r="AL6419" s="72"/>
      <c r="AM6419" s="80"/>
      <c r="AN6419" s="2"/>
      <c r="AO6419" s="2"/>
      <c r="AP6419" s="2"/>
      <c r="AQ6419" s="2"/>
      <c r="AR6419" s="55"/>
      <c r="AS6419" s="85"/>
      <c r="AT6419" s="85"/>
      <c r="AU6419" s="85"/>
      <c r="AV6419" s="85"/>
      <c r="AW6419" s="100"/>
      <c r="AX6419" s="2"/>
      <c r="AY6419" s="2"/>
      <c r="AZ6419" s="2"/>
      <c r="BA6419" s="2"/>
      <c r="BB6419" s="55"/>
      <c r="BC6419" s="105"/>
      <c r="BD6419" s="105"/>
      <c r="BE6419" s="105"/>
      <c r="BF6419" s="105"/>
      <c r="BG6419" s="109"/>
      <c r="BH6419" s="2"/>
      <c r="BI6419" s="2"/>
      <c r="BJ6419" s="2"/>
      <c r="BK6419" s="2"/>
      <c r="BL6419" s="55"/>
      <c r="BM6419" s="48"/>
      <c r="BN6419" s="48"/>
      <c r="BO6419" s="48"/>
      <c r="BP6419" s="48"/>
      <c r="BQ6419" s="117"/>
      <c r="BR6419" s="2"/>
      <c r="BS6419" s="2"/>
      <c r="BT6419" s="2"/>
      <c r="BU6419" s="2"/>
      <c r="BV6419" s="55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18" t="s">
        <v>5</v>
      </c>
      <c r="H6420" s="3">
        <v>2024</v>
      </c>
      <c r="I6420" s="20" t="s">
        <v>284</v>
      </c>
      <c r="J6420" s="2" t="s">
        <v>294</v>
      </c>
      <c r="K6420" s="2" t="s">
        <v>320</v>
      </c>
      <c r="L6420" s="163">
        <f t="shared" si="215"/>
        <v>0</v>
      </c>
      <c r="M6420" s="163">
        <f t="shared" si="216"/>
        <v>0</v>
      </c>
      <c r="N6420" s="181"/>
      <c r="O6420" s="33"/>
      <c r="P6420" s="33"/>
      <c r="Q6420" s="33"/>
      <c r="R6420" s="33"/>
      <c r="S6420" s="42"/>
      <c r="T6420" s="2"/>
      <c r="U6420" s="2"/>
      <c r="V6420" s="2"/>
      <c r="W6420" s="2"/>
      <c r="X6420" s="55"/>
      <c r="Y6420" s="62"/>
      <c r="Z6420" s="62"/>
      <c r="AA6420" s="62"/>
      <c r="AB6420" s="62"/>
      <c r="AC6420" s="68"/>
      <c r="AD6420" s="2"/>
      <c r="AE6420" s="2"/>
      <c r="AF6420" s="2"/>
      <c r="AG6420" s="2"/>
      <c r="AH6420" s="55"/>
      <c r="AI6420" s="72"/>
      <c r="AJ6420" s="72"/>
      <c r="AK6420" s="72"/>
      <c r="AL6420" s="72"/>
      <c r="AM6420" s="80"/>
      <c r="AN6420" s="2"/>
      <c r="AO6420" s="2"/>
      <c r="AP6420" s="2"/>
      <c r="AQ6420" s="2"/>
      <c r="AR6420" s="55"/>
      <c r="AS6420" s="85"/>
      <c r="AT6420" s="85"/>
      <c r="AU6420" s="85"/>
      <c r="AV6420" s="85"/>
      <c r="AW6420" s="100"/>
      <c r="AX6420" s="2"/>
      <c r="AY6420" s="2"/>
      <c r="AZ6420" s="2"/>
      <c r="BA6420" s="2"/>
      <c r="BB6420" s="55"/>
      <c r="BC6420" s="105"/>
      <c r="BD6420" s="105"/>
      <c r="BE6420" s="105"/>
      <c r="BF6420" s="105"/>
      <c r="BG6420" s="109"/>
      <c r="BH6420" s="2"/>
      <c r="BI6420" s="2"/>
      <c r="BJ6420" s="2"/>
      <c r="BK6420" s="2"/>
      <c r="BL6420" s="55"/>
      <c r="BM6420" s="48"/>
      <c r="BN6420" s="48"/>
      <c r="BO6420" s="48"/>
      <c r="BP6420" s="48"/>
      <c r="BQ6420" s="117"/>
      <c r="BR6420" s="2"/>
      <c r="BS6420" s="2"/>
      <c r="BT6420" s="2"/>
      <c r="BU6420" s="2"/>
      <c r="BV6420" s="55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18" t="s">
        <v>5</v>
      </c>
      <c r="H6421" s="3">
        <v>2024</v>
      </c>
      <c r="I6421" s="20" t="s">
        <v>284</v>
      </c>
      <c r="J6421" s="2" t="s">
        <v>346</v>
      </c>
      <c r="K6421" s="2" t="s">
        <v>320</v>
      </c>
      <c r="L6421" s="163">
        <f t="shared" si="215"/>
        <v>0</v>
      </c>
      <c r="M6421" s="163">
        <f t="shared" si="216"/>
        <v>0</v>
      </c>
      <c r="N6421" s="181"/>
      <c r="O6421" s="33"/>
      <c r="P6421" s="33"/>
      <c r="Q6421" s="33"/>
      <c r="R6421" s="33"/>
      <c r="S6421" s="42"/>
      <c r="T6421" s="2"/>
      <c r="U6421" s="2"/>
      <c r="V6421" s="2"/>
      <c r="W6421" s="2"/>
      <c r="X6421" s="55"/>
      <c r="Y6421" s="62"/>
      <c r="Z6421" s="62"/>
      <c r="AA6421" s="62"/>
      <c r="AB6421" s="62"/>
      <c r="AC6421" s="68"/>
      <c r="AD6421" s="2"/>
      <c r="AE6421" s="2"/>
      <c r="AF6421" s="2"/>
      <c r="AG6421" s="2"/>
      <c r="AH6421" s="55"/>
      <c r="AI6421" s="72"/>
      <c r="AJ6421" s="72"/>
      <c r="AK6421" s="72"/>
      <c r="AL6421" s="72"/>
      <c r="AM6421" s="80"/>
      <c r="AN6421" s="2"/>
      <c r="AO6421" s="2"/>
      <c r="AP6421" s="2"/>
      <c r="AQ6421" s="2"/>
      <c r="AR6421" s="55"/>
      <c r="AS6421" s="85"/>
      <c r="AT6421" s="85"/>
      <c r="AU6421" s="85"/>
      <c r="AV6421" s="85"/>
      <c r="AW6421" s="100"/>
      <c r="AX6421" s="2"/>
      <c r="AY6421" s="2"/>
      <c r="AZ6421" s="2"/>
      <c r="BA6421" s="2"/>
      <c r="BB6421" s="55"/>
      <c r="BC6421" s="105"/>
      <c r="BD6421" s="105"/>
      <c r="BE6421" s="105"/>
      <c r="BF6421" s="105"/>
      <c r="BG6421" s="109"/>
      <c r="BH6421" s="2"/>
      <c r="BI6421" s="2"/>
      <c r="BJ6421" s="2"/>
      <c r="BK6421" s="2"/>
      <c r="BL6421" s="55"/>
      <c r="BM6421" s="48"/>
      <c r="BN6421" s="48"/>
      <c r="BO6421" s="48"/>
      <c r="BP6421" s="48"/>
      <c r="BQ6421" s="117"/>
      <c r="BR6421" s="2"/>
      <c r="BS6421" s="2"/>
      <c r="BT6421" s="2"/>
      <c r="BU6421" s="2"/>
      <c r="BV6421" s="55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18" t="s">
        <v>5</v>
      </c>
      <c r="H6422" s="3">
        <v>2024</v>
      </c>
      <c r="I6422" s="20" t="s">
        <v>284</v>
      </c>
      <c r="J6422" s="2" t="s">
        <v>295</v>
      </c>
      <c r="K6422" s="2" t="s">
        <v>320</v>
      </c>
      <c r="L6422" s="163">
        <f t="shared" si="215"/>
        <v>0</v>
      </c>
      <c r="M6422" s="163">
        <f t="shared" si="216"/>
        <v>0</v>
      </c>
      <c r="N6422" s="181"/>
      <c r="O6422" s="33"/>
      <c r="P6422" s="33"/>
      <c r="Q6422" s="33"/>
      <c r="R6422" s="33"/>
      <c r="S6422" s="42"/>
      <c r="T6422" s="2"/>
      <c r="U6422" s="2"/>
      <c r="V6422" s="2"/>
      <c r="W6422" s="2"/>
      <c r="X6422" s="55"/>
      <c r="Y6422" s="62"/>
      <c r="Z6422" s="62"/>
      <c r="AA6422" s="62"/>
      <c r="AB6422" s="62"/>
      <c r="AC6422" s="68"/>
      <c r="AD6422" s="2"/>
      <c r="AE6422" s="2"/>
      <c r="AF6422" s="2"/>
      <c r="AG6422" s="2"/>
      <c r="AH6422" s="55"/>
      <c r="AI6422" s="72"/>
      <c r="AJ6422" s="72"/>
      <c r="AK6422" s="72"/>
      <c r="AL6422" s="72"/>
      <c r="AM6422" s="80"/>
      <c r="AN6422" s="2"/>
      <c r="AO6422" s="2"/>
      <c r="AP6422" s="2"/>
      <c r="AQ6422" s="2"/>
      <c r="AR6422" s="55"/>
      <c r="AS6422" s="85"/>
      <c r="AT6422" s="85"/>
      <c r="AU6422" s="85"/>
      <c r="AV6422" s="85"/>
      <c r="AW6422" s="100"/>
      <c r="AX6422" s="2"/>
      <c r="AY6422" s="2"/>
      <c r="AZ6422" s="2"/>
      <c r="BA6422" s="2"/>
      <c r="BB6422" s="55"/>
      <c r="BC6422" s="105"/>
      <c r="BD6422" s="105"/>
      <c r="BE6422" s="105"/>
      <c r="BF6422" s="105"/>
      <c r="BG6422" s="109"/>
      <c r="BH6422" s="2"/>
      <c r="BI6422" s="2"/>
      <c r="BJ6422" s="2"/>
      <c r="BK6422" s="2"/>
      <c r="BL6422" s="55"/>
      <c r="BM6422" s="48"/>
      <c r="BN6422" s="48"/>
      <c r="BO6422" s="48"/>
      <c r="BP6422" s="48"/>
      <c r="BQ6422" s="117"/>
      <c r="BR6422" s="2"/>
      <c r="BS6422" s="2"/>
      <c r="BT6422" s="2"/>
      <c r="BU6422" s="2"/>
      <c r="BV6422" s="55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18" t="s">
        <v>5</v>
      </c>
      <c r="H6423" s="3">
        <v>2024</v>
      </c>
      <c r="I6423" s="20" t="s">
        <v>290</v>
      </c>
      <c r="J6423" s="2" t="s">
        <v>299</v>
      </c>
      <c r="K6423" s="2" t="s">
        <v>318</v>
      </c>
      <c r="L6423" s="163">
        <f t="shared" si="215"/>
        <v>0</v>
      </c>
      <c r="M6423" s="163">
        <f t="shared" si="216"/>
        <v>0</v>
      </c>
      <c r="N6423" s="181"/>
      <c r="O6423" s="33"/>
      <c r="P6423" s="33"/>
      <c r="Q6423" s="33"/>
      <c r="R6423" s="33"/>
      <c r="S6423" s="42"/>
      <c r="T6423" s="2"/>
      <c r="U6423" s="2"/>
      <c r="V6423" s="2"/>
      <c r="W6423" s="2"/>
      <c r="X6423" s="55"/>
      <c r="Y6423" s="62"/>
      <c r="Z6423" s="62"/>
      <c r="AA6423" s="62"/>
      <c r="AB6423" s="62"/>
      <c r="AC6423" s="68"/>
      <c r="AD6423" s="2"/>
      <c r="AE6423" s="2"/>
      <c r="AF6423" s="2"/>
      <c r="AG6423" s="2"/>
      <c r="AH6423" s="55"/>
      <c r="AI6423" s="72"/>
      <c r="AJ6423" s="72"/>
      <c r="AK6423" s="72"/>
      <c r="AL6423" s="72"/>
      <c r="AM6423" s="80"/>
      <c r="AN6423" s="2"/>
      <c r="AO6423" s="2"/>
      <c r="AP6423" s="2"/>
      <c r="AQ6423" s="2"/>
      <c r="AR6423" s="55"/>
      <c r="AS6423" s="85"/>
      <c r="AT6423" s="85"/>
      <c r="AU6423" s="85"/>
      <c r="AV6423" s="85"/>
      <c r="AW6423" s="100"/>
      <c r="AX6423" s="2"/>
      <c r="AY6423" s="2"/>
      <c r="AZ6423" s="2"/>
      <c r="BA6423" s="2"/>
      <c r="BB6423" s="55"/>
      <c r="BC6423" s="105"/>
      <c r="BD6423" s="105"/>
      <c r="BE6423" s="105"/>
      <c r="BF6423" s="105"/>
      <c r="BG6423" s="109"/>
      <c r="BH6423" s="2"/>
      <c r="BI6423" s="2"/>
      <c r="BJ6423" s="2"/>
      <c r="BK6423" s="2"/>
      <c r="BL6423" s="55"/>
      <c r="BM6423" s="48"/>
      <c r="BN6423" s="48"/>
      <c r="BO6423" s="48"/>
      <c r="BP6423" s="48"/>
      <c r="BQ6423" s="117"/>
      <c r="BR6423" s="2"/>
      <c r="BS6423" s="2"/>
      <c r="BT6423" s="2"/>
      <c r="BU6423" s="2"/>
      <c r="BV6423" s="55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18" t="s">
        <v>5</v>
      </c>
      <c r="H6424" s="3">
        <v>2024</v>
      </c>
      <c r="I6424" s="20" t="s">
        <v>315</v>
      </c>
      <c r="J6424" s="2" t="s">
        <v>347</v>
      </c>
      <c r="K6424" s="2" t="s">
        <v>320</v>
      </c>
      <c r="L6424" s="163">
        <f t="shared" si="215"/>
        <v>0</v>
      </c>
      <c r="M6424" s="163">
        <f t="shared" si="216"/>
        <v>0</v>
      </c>
      <c r="N6424" s="181"/>
      <c r="O6424" s="33"/>
      <c r="P6424" s="33"/>
      <c r="Q6424" s="33"/>
      <c r="R6424" s="33"/>
      <c r="S6424" s="42"/>
      <c r="T6424" s="2"/>
      <c r="U6424" s="2"/>
      <c r="V6424" s="2"/>
      <c r="W6424" s="2"/>
      <c r="X6424" s="55"/>
      <c r="Y6424" s="62"/>
      <c r="Z6424" s="62"/>
      <c r="AA6424" s="62"/>
      <c r="AB6424" s="62"/>
      <c r="AC6424" s="68"/>
      <c r="AD6424" s="2"/>
      <c r="AE6424" s="2"/>
      <c r="AF6424" s="2"/>
      <c r="AG6424" s="2"/>
      <c r="AH6424" s="55"/>
      <c r="AI6424" s="72"/>
      <c r="AJ6424" s="72"/>
      <c r="AK6424" s="72"/>
      <c r="AL6424" s="72"/>
      <c r="AM6424" s="80"/>
      <c r="AN6424" s="2"/>
      <c r="AO6424" s="2"/>
      <c r="AP6424" s="2"/>
      <c r="AQ6424" s="2"/>
      <c r="AR6424" s="55"/>
      <c r="AS6424" s="85"/>
      <c r="AT6424" s="85"/>
      <c r="AU6424" s="85"/>
      <c r="AV6424" s="85"/>
      <c r="AW6424" s="100"/>
      <c r="AX6424" s="2"/>
      <c r="AY6424" s="2"/>
      <c r="AZ6424" s="2"/>
      <c r="BA6424" s="2"/>
      <c r="BB6424" s="55"/>
      <c r="BC6424" s="105"/>
      <c r="BD6424" s="105"/>
      <c r="BE6424" s="105"/>
      <c r="BF6424" s="105"/>
      <c r="BG6424" s="109"/>
      <c r="BH6424" s="2"/>
      <c r="BI6424" s="2"/>
      <c r="BJ6424" s="2"/>
      <c r="BK6424" s="2"/>
      <c r="BL6424" s="55"/>
      <c r="BM6424" s="48"/>
      <c r="BN6424" s="48"/>
      <c r="BO6424" s="48"/>
      <c r="BP6424" s="48"/>
      <c r="BQ6424" s="117"/>
      <c r="BR6424" s="2"/>
      <c r="BS6424" s="2"/>
      <c r="BT6424" s="2"/>
      <c r="BU6424" s="2"/>
      <c r="BV6424" s="55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18" t="s">
        <v>5</v>
      </c>
      <c r="H6425" s="3">
        <v>2024</v>
      </c>
      <c r="I6425" s="20" t="s">
        <v>315</v>
      </c>
      <c r="J6425" s="2" t="s">
        <v>296</v>
      </c>
      <c r="K6425" s="2" t="s">
        <v>321</v>
      </c>
      <c r="L6425" s="163">
        <f t="shared" si="215"/>
        <v>0</v>
      </c>
      <c r="M6425" s="163">
        <f t="shared" si="216"/>
        <v>0</v>
      </c>
      <c r="N6425" s="181"/>
      <c r="O6425" s="33"/>
      <c r="P6425" s="33"/>
      <c r="Q6425" s="33"/>
      <c r="R6425" s="33"/>
      <c r="S6425" s="42"/>
      <c r="T6425" s="2"/>
      <c r="U6425" s="2"/>
      <c r="V6425" s="2"/>
      <c r="W6425" s="2"/>
      <c r="X6425" s="55"/>
      <c r="Y6425" s="62"/>
      <c r="Z6425" s="62"/>
      <c r="AA6425" s="62"/>
      <c r="AB6425" s="62"/>
      <c r="AC6425" s="68"/>
      <c r="AD6425" s="2"/>
      <c r="AE6425" s="2"/>
      <c r="AF6425" s="2"/>
      <c r="AG6425" s="2"/>
      <c r="AH6425" s="55"/>
      <c r="AI6425" s="72"/>
      <c r="AJ6425" s="72"/>
      <c r="AK6425" s="72"/>
      <c r="AL6425" s="72"/>
      <c r="AM6425" s="80"/>
      <c r="AN6425" s="2"/>
      <c r="AO6425" s="2"/>
      <c r="AP6425" s="2"/>
      <c r="AQ6425" s="2"/>
      <c r="AR6425" s="55"/>
      <c r="AS6425" s="85"/>
      <c r="AT6425" s="85"/>
      <c r="AU6425" s="85"/>
      <c r="AV6425" s="85"/>
      <c r="AW6425" s="100"/>
      <c r="AX6425" s="2"/>
      <c r="AY6425" s="2"/>
      <c r="AZ6425" s="2"/>
      <c r="BA6425" s="2"/>
      <c r="BB6425" s="55"/>
      <c r="BC6425" s="105"/>
      <c r="BD6425" s="105"/>
      <c r="BE6425" s="105"/>
      <c r="BF6425" s="105"/>
      <c r="BG6425" s="109"/>
      <c r="BH6425" s="2"/>
      <c r="BI6425" s="2"/>
      <c r="BJ6425" s="2"/>
      <c r="BK6425" s="2"/>
      <c r="BL6425" s="55"/>
      <c r="BM6425" s="48"/>
      <c r="BN6425" s="48"/>
      <c r="BO6425" s="48"/>
      <c r="BP6425" s="48"/>
      <c r="BQ6425" s="117"/>
      <c r="BR6425" s="2"/>
      <c r="BS6425" s="2"/>
      <c r="BT6425" s="2"/>
      <c r="BU6425" s="2"/>
      <c r="BV6425" s="55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18" t="s">
        <v>5</v>
      </c>
      <c r="H6426" s="3">
        <v>2024</v>
      </c>
      <c r="I6426" s="20" t="s">
        <v>316</v>
      </c>
      <c r="J6426" s="2" t="s">
        <v>297</v>
      </c>
      <c r="K6426" s="2" t="s">
        <v>318</v>
      </c>
      <c r="L6426" s="163">
        <f t="shared" si="215"/>
        <v>0</v>
      </c>
      <c r="M6426" s="163">
        <f t="shared" si="216"/>
        <v>0</v>
      </c>
      <c r="N6426" s="181"/>
      <c r="O6426" s="33"/>
      <c r="P6426" s="33"/>
      <c r="Q6426" s="33"/>
      <c r="R6426" s="33"/>
      <c r="S6426" s="42"/>
      <c r="T6426" s="2"/>
      <c r="U6426" s="2"/>
      <c r="V6426" s="2"/>
      <c r="W6426" s="2"/>
      <c r="X6426" s="55"/>
      <c r="Y6426" s="62"/>
      <c r="Z6426" s="62"/>
      <c r="AA6426" s="62"/>
      <c r="AB6426" s="62"/>
      <c r="AC6426" s="68"/>
      <c r="AD6426" s="2"/>
      <c r="AE6426" s="2"/>
      <c r="AF6426" s="2"/>
      <c r="AG6426" s="2"/>
      <c r="AH6426" s="55"/>
      <c r="AI6426" s="72"/>
      <c r="AJ6426" s="72"/>
      <c r="AK6426" s="72"/>
      <c r="AL6426" s="72"/>
      <c r="AM6426" s="80"/>
      <c r="AN6426" s="2"/>
      <c r="AO6426" s="2"/>
      <c r="AP6426" s="2"/>
      <c r="AQ6426" s="2"/>
      <c r="AR6426" s="55"/>
      <c r="AS6426" s="85"/>
      <c r="AT6426" s="85"/>
      <c r="AU6426" s="85"/>
      <c r="AV6426" s="85"/>
      <c r="AW6426" s="100"/>
      <c r="AX6426" s="2"/>
      <c r="AY6426" s="2"/>
      <c r="AZ6426" s="2"/>
      <c r="BA6426" s="2"/>
      <c r="BB6426" s="55"/>
      <c r="BC6426" s="105"/>
      <c r="BD6426" s="105"/>
      <c r="BE6426" s="105"/>
      <c r="BF6426" s="105"/>
      <c r="BG6426" s="109"/>
      <c r="BH6426" s="2"/>
      <c r="BI6426" s="2"/>
      <c r="BJ6426" s="2"/>
      <c r="BK6426" s="2"/>
      <c r="BL6426" s="55"/>
      <c r="BM6426" s="48"/>
      <c r="BN6426" s="48"/>
      <c r="BO6426" s="48"/>
      <c r="BP6426" s="48"/>
      <c r="BQ6426" s="117"/>
      <c r="BR6426" s="2"/>
      <c r="BS6426" s="2"/>
      <c r="BT6426" s="2"/>
      <c r="BU6426" s="2"/>
      <c r="BV6426" s="55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18" t="s">
        <v>5</v>
      </c>
      <c r="H6427" s="3">
        <v>2024</v>
      </c>
      <c r="I6427" s="20" t="s">
        <v>316</v>
      </c>
      <c r="J6427" s="8" t="s">
        <v>348</v>
      </c>
      <c r="K6427" s="8" t="s">
        <v>320</v>
      </c>
      <c r="L6427" s="163">
        <f t="shared" si="215"/>
        <v>0</v>
      </c>
      <c r="M6427" s="163">
        <f t="shared" si="216"/>
        <v>0</v>
      </c>
      <c r="N6427" s="181"/>
      <c r="O6427" s="33"/>
      <c r="P6427" s="33"/>
      <c r="Q6427" s="33"/>
      <c r="R6427" s="33"/>
      <c r="S6427" s="42"/>
      <c r="T6427" s="2"/>
      <c r="U6427" s="2"/>
      <c r="V6427" s="2"/>
      <c r="W6427" s="2"/>
      <c r="X6427" s="55"/>
      <c r="Y6427" s="62"/>
      <c r="Z6427" s="62"/>
      <c r="AA6427" s="62"/>
      <c r="AB6427" s="62"/>
      <c r="AC6427" s="68"/>
      <c r="AD6427" s="2"/>
      <c r="AE6427" s="2"/>
      <c r="AF6427" s="2"/>
      <c r="AG6427" s="2"/>
      <c r="AH6427" s="55"/>
      <c r="AI6427" s="72"/>
      <c r="AJ6427" s="72"/>
      <c r="AK6427" s="72"/>
      <c r="AL6427" s="72"/>
      <c r="AM6427" s="80"/>
      <c r="AN6427" s="2"/>
      <c r="AO6427" s="2"/>
      <c r="AP6427" s="2"/>
      <c r="AQ6427" s="2"/>
      <c r="AR6427" s="55"/>
      <c r="AS6427" s="85"/>
      <c r="AT6427" s="85"/>
      <c r="AU6427" s="85"/>
      <c r="AV6427" s="85"/>
      <c r="AW6427" s="100"/>
      <c r="AX6427" s="2"/>
      <c r="AY6427" s="2"/>
      <c r="AZ6427" s="2"/>
      <c r="BA6427" s="2"/>
      <c r="BB6427" s="55"/>
      <c r="BC6427" s="105"/>
      <c r="BD6427" s="105"/>
      <c r="BE6427" s="105"/>
      <c r="BF6427" s="105"/>
      <c r="BG6427" s="109"/>
      <c r="BH6427" s="2"/>
      <c r="BI6427" s="2"/>
      <c r="BJ6427" s="2"/>
      <c r="BK6427" s="2"/>
      <c r="BL6427" s="55"/>
      <c r="BM6427" s="48"/>
      <c r="BN6427" s="48"/>
      <c r="BO6427" s="48"/>
      <c r="BP6427" s="48"/>
      <c r="BQ6427" s="117"/>
      <c r="BR6427" s="2"/>
      <c r="BS6427" s="2"/>
      <c r="BT6427" s="2"/>
      <c r="BU6427" s="2"/>
      <c r="BV6427" s="55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18" t="s">
        <v>5</v>
      </c>
      <c r="H6428" s="3">
        <v>2024</v>
      </c>
      <c r="I6428" s="20" t="s">
        <v>282</v>
      </c>
      <c r="J6428" s="2" t="s">
        <v>272</v>
      </c>
      <c r="K6428" s="2" t="s">
        <v>321</v>
      </c>
      <c r="L6428" s="163">
        <f t="shared" si="215"/>
        <v>0</v>
      </c>
      <c r="M6428" s="163">
        <f t="shared" si="216"/>
        <v>0</v>
      </c>
      <c r="N6428" s="181"/>
      <c r="O6428" s="33"/>
      <c r="P6428" s="33"/>
      <c r="Q6428" s="33"/>
      <c r="R6428" s="33"/>
      <c r="S6428" s="42"/>
      <c r="T6428" s="2"/>
      <c r="U6428" s="2"/>
      <c r="V6428" s="2"/>
      <c r="W6428" s="2"/>
      <c r="X6428" s="55"/>
      <c r="Y6428" s="62"/>
      <c r="Z6428" s="62"/>
      <c r="AA6428" s="62"/>
      <c r="AB6428" s="62"/>
      <c r="AC6428" s="68"/>
      <c r="AD6428" s="2"/>
      <c r="AE6428" s="2"/>
      <c r="AF6428" s="2"/>
      <c r="AG6428" s="2"/>
      <c r="AH6428" s="55"/>
      <c r="AI6428" s="72"/>
      <c r="AJ6428" s="72"/>
      <c r="AK6428" s="72"/>
      <c r="AL6428" s="72"/>
      <c r="AM6428" s="80"/>
      <c r="AN6428" s="2"/>
      <c r="AO6428" s="2"/>
      <c r="AP6428" s="2"/>
      <c r="AQ6428" s="2"/>
      <c r="AR6428" s="55"/>
      <c r="AS6428" s="85"/>
      <c r="AT6428" s="85"/>
      <c r="AU6428" s="85"/>
      <c r="AV6428" s="85"/>
      <c r="AW6428" s="100"/>
      <c r="AX6428" s="2"/>
      <c r="AY6428" s="2"/>
      <c r="AZ6428" s="2"/>
      <c r="BA6428" s="2"/>
      <c r="BB6428" s="55"/>
      <c r="BC6428" s="105"/>
      <c r="BD6428" s="105"/>
      <c r="BE6428" s="105"/>
      <c r="BF6428" s="105"/>
      <c r="BG6428" s="109"/>
      <c r="BH6428" s="2"/>
      <c r="BI6428" s="2"/>
      <c r="BJ6428" s="2"/>
      <c r="BK6428" s="2"/>
      <c r="BL6428" s="55"/>
      <c r="BM6428" s="48"/>
      <c r="BN6428" s="48"/>
      <c r="BO6428" s="48"/>
      <c r="BP6428" s="48"/>
      <c r="BQ6428" s="117"/>
      <c r="BR6428" s="2"/>
      <c r="BS6428" s="2"/>
      <c r="BT6428" s="2"/>
      <c r="BU6428" s="2"/>
      <c r="BV6428" s="55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18" t="s">
        <v>5</v>
      </c>
      <c r="H6429" s="3">
        <v>2024</v>
      </c>
      <c r="I6429" s="20" t="s">
        <v>282</v>
      </c>
      <c r="J6429" s="2" t="s">
        <v>273</v>
      </c>
      <c r="K6429" s="2" t="s">
        <v>321</v>
      </c>
      <c r="L6429" s="163">
        <f t="shared" si="215"/>
        <v>0.11</v>
      </c>
      <c r="M6429" s="163">
        <f t="shared" si="216"/>
        <v>284.714</v>
      </c>
      <c r="N6429" s="181"/>
      <c r="O6429" s="33"/>
      <c r="P6429" s="33"/>
      <c r="Q6429" s="33"/>
      <c r="R6429" s="33"/>
      <c r="S6429" s="42"/>
      <c r="T6429" s="2"/>
      <c r="U6429" s="2"/>
      <c r="V6429" s="2"/>
      <c r="W6429" s="2"/>
      <c r="X6429" s="55"/>
      <c r="Y6429" s="62"/>
      <c r="Z6429" s="62"/>
      <c r="AA6429" s="62"/>
      <c r="AB6429" s="62"/>
      <c r="AC6429" s="68"/>
      <c r="AD6429" s="2"/>
      <c r="AE6429" s="2"/>
      <c r="AF6429" s="2"/>
      <c r="AG6429" s="2"/>
      <c r="AH6429" s="55"/>
      <c r="AI6429" s="72"/>
      <c r="AJ6429" s="72"/>
      <c r="AK6429" s="72"/>
      <c r="AL6429" s="72"/>
      <c r="AM6429" s="80"/>
      <c r="AN6429" s="2"/>
      <c r="AO6429" s="2"/>
      <c r="AP6429" s="2"/>
      <c r="AQ6429" s="2"/>
      <c r="AR6429" s="55"/>
      <c r="AS6429" s="85"/>
      <c r="AT6429" s="85"/>
      <c r="AU6429" s="85" t="s">
        <v>691</v>
      </c>
      <c r="AV6429" s="85">
        <v>6.0000000000000001E-3</v>
      </c>
      <c r="AW6429" s="100">
        <v>11.564</v>
      </c>
      <c r="AX6429" s="2"/>
      <c r="AY6429" s="2"/>
      <c r="AZ6429" s="2"/>
      <c r="BA6429" s="2"/>
      <c r="BB6429" s="55"/>
      <c r="BC6429" s="105"/>
      <c r="BD6429" s="105"/>
      <c r="BE6429" s="105"/>
      <c r="BF6429" s="105"/>
      <c r="BG6429" s="109"/>
      <c r="BH6429" s="2"/>
      <c r="BI6429" s="2"/>
      <c r="BJ6429" s="2"/>
      <c r="BK6429" s="2"/>
      <c r="BL6429" s="55"/>
      <c r="BM6429" s="48"/>
      <c r="BN6429" s="48"/>
      <c r="BO6429" s="48"/>
      <c r="BP6429" s="48"/>
      <c r="BQ6429" s="117"/>
      <c r="BR6429" s="2" t="s">
        <v>1210</v>
      </c>
      <c r="BS6429" s="2"/>
      <c r="BT6429" s="2"/>
      <c r="BU6429" s="2">
        <v>0.104</v>
      </c>
      <c r="BV6429" s="55">
        <v>273.14999999999998</v>
      </c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18" t="s">
        <v>5</v>
      </c>
      <c r="H6430" s="3">
        <v>2024</v>
      </c>
      <c r="I6430" s="20" t="s">
        <v>282</v>
      </c>
      <c r="J6430" s="2" t="s">
        <v>274</v>
      </c>
      <c r="K6430" s="2" t="s">
        <v>321</v>
      </c>
      <c r="L6430" s="163">
        <f t="shared" si="215"/>
        <v>0</v>
      </c>
      <c r="M6430" s="163">
        <f t="shared" si="216"/>
        <v>0</v>
      </c>
      <c r="N6430" s="181"/>
      <c r="O6430" s="33"/>
      <c r="P6430" s="33"/>
      <c r="Q6430" s="33"/>
      <c r="R6430" s="33"/>
      <c r="S6430" s="42"/>
      <c r="T6430" s="2"/>
      <c r="U6430" s="2"/>
      <c r="V6430" s="2"/>
      <c r="W6430" s="2"/>
      <c r="X6430" s="55"/>
      <c r="Y6430" s="62"/>
      <c r="Z6430" s="62"/>
      <c r="AA6430" s="62"/>
      <c r="AB6430" s="62"/>
      <c r="AC6430" s="68"/>
      <c r="AD6430" s="2"/>
      <c r="AE6430" s="2"/>
      <c r="AF6430" s="2"/>
      <c r="AG6430" s="2"/>
      <c r="AH6430" s="55"/>
      <c r="AI6430" s="72"/>
      <c r="AJ6430" s="72"/>
      <c r="AK6430" s="72"/>
      <c r="AL6430" s="72"/>
      <c r="AM6430" s="80"/>
      <c r="AN6430" s="2"/>
      <c r="AO6430" s="2"/>
      <c r="AP6430" s="2"/>
      <c r="AQ6430" s="2"/>
      <c r="AR6430" s="55"/>
      <c r="AS6430" s="85"/>
      <c r="AT6430" s="85"/>
      <c r="AU6430" s="85"/>
      <c r="AV6430" s="85"/>
      <c r="AW6430" s="100"/>
      <c r="AX6430" s="2"/>
      <c r="AY6430" s="2"/>
      <c r="AZ6430" s="2"/>
      <c r="BA6430" s="2"/>
      <c r="BB6430" s="55"/>
      <c r="BC6430" s="105"/>
      <c r="BD6430" s="105"/>
      <c r="BE6430" s="105"/>
      <c r="BF6430" s="105"/>
      <c r="BG6430" s="109"/>
      <c r="BH6430" s="2"/>
      <c r="BI6430" s="2"/>
      <c r="BJ6430" s="2"/>
      <c r="BK6430" s="2"/>
      <c r="BL6430" s="55"/>
      <c r="BM6430" s="48"/>
      <c r="BN6430" s="48"/>
      <c r="BO6430" s="48"/>
      <c r="BP6430" s="48"/>
      <c r="BQ6430" s="117"/>
      <c r="BR6430" s="2"/>
      <c r="BS6430" s="2"/>
      <c r="BT6430" s="2"/>
      <c r="BU6430" s="2"/>
      <c r="BV6430" s="55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18" t="s">
        <v>5</v>
      </c>
      <c r="H6431" s="3">
        <v>2024</v>
      </c>
      <c r="I6431" s="20" t="s">
        <v>282</v>
      </c>
      <c r="J6431" s="2" t="s">
        <v>275</v>
      </c>
      <c r="K6431" s="2" t="s">
        <v>321</v>
      </c>
      <c r="L6431" s="163">
        <f t="shared" si="215"/>
        <v>0</v>
      </c>
      <c r="M6431" s="163">
        <f t="shared" si="216"/>
        <v>0</v>
      </c>
      <c r="N6431" s="181"/>
      <c r="O6431" s="33"/>
      <c r="P6431" s="33"/>
      <c r="Q6431" s="33"/>
      <c r="R6431" s="33"/>
      <c r="S6431" s="42"/>
      <c r="T6431" s="2"/>
      <c r="U6431" s="2"/>
      <c r="V6431" s="2"/>
      <c r="W6431" s="2"/>
      <c r="X6431" s="55"/>
      <c r="Y6431" s="62"/>
      <c r="Z6431" s="62"/>
      <c r="AA6431" s="62"/>
      <c r="AB6431" s="62"/>
      <c r="AC6431" s="68"/>
      <c r="AD6431" s="2"/>
      <c r="AE6431" s="2"/>
      <c r="AF6431" s="2"/>
      <c r="AG6431" s="2"/>
      <c r="AH6431" s="55"/>
      <c r="AI6431" s="72"/>
      <c r="AJ6431" s="72"/>
      <c r="AK6431" s="72"/>
      <c r="AL6431" s="72"/>
      <c r="AM6431" s="80"/>
      <c r="AN6431" s="2"/>
      <c r="AO6431" s="2"/>
      <c r="AP6431" s="2"/>
      <c r="AQ6431" s="2"/>
      <c r="AR6431" s="55"/>
      <c r="AS6431" s="85"/>
      <c r="AT6431" s="85"/>
      <c r="AU6431" s="85"/>
      <c r="AV6431" s="85"/>
      <c r="AW6431" s="100"/>
      <c r="AX6431" s="2"/>
      <c r="AY6431" s="2"/>
      <c r="AZ6431" s="2"/>
      <c r="BA6431" s="2"/>
      <c r="BB6431" s="55"/>
      <c r="BC6431" s="105"/>
      <c r="BD6431" s="105"/>
      <c r="BE6431" s="105"/>
      <c r="BF6431" s="105"/>
      <c r="BG6431" s="109"/>
      <c r="BH6431" s="2"/>
      <c r="BI6431" s="2"/>
      <c r="BJ6431" s="2"/>
      <c r="BK6431" s="2"/>
      <c r="BL6431" s="55"/>
      <c r="BM6431" s="48"/>
      <c r="BN6431" s="48"/>
      <c r="BO6431" s="48"/>
      <c r="BP6431" s="48"/>
      <c r="BQ6431" s="117"/>
      <c r="BR6431" s="2"/>
      <c r="BS6431" s="2"/>
      <c r="BT6431" s="2"/>
      <c r="BU6431" s="2"/>
      <c r="BV6431" s="55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18" t="s">
        <v>5</v>
      </c>
      <c r="H6432" s="3">
        <v>2024</v>
      </c>
      <c r="I6432" s="20" t="s">
        <v>282</v>
      </c>
      <c r="J6432" s="2" t="s">
        <v>276</v>
      </c>
      <c r="K6432" s="2" t="s">
        <v>320</v>
      </c>
      <c r="L6432" s="163">
        <f t="shared" si="215"/>
        <v>0</v>
      </c>
      <c r="M6432" s="163">
        <f t="shared" si="216"/>
        <v>0</v>
      </c>
      <c r="N6432" s="181"/>
      <c r="O6432" s="33"/>
      <c r="P6432" s="33"/>
      <c r="Q6432" s="33"/>
      <c r="R6432" s="33"/>
      <c r="S6432" s="42"/>
      <c r="T6432" s="2"/>
      <c r="U6432" s="2"/>
      <c r="V6432" s="2"/>
      <c r="W6432" s="2"/>
      <c r="X6432" s="55"/>
      <c r="Y6432" s="62"/>
      <c r="Z6432" s="62"/>
      <c r="AA6432" s="62"/>
      <c r="AB6432" s="62"/>
      <c r="AC6432" s="68"/>
      <c r="AD6432" s="2"/>
      <c r="AE6432" s="2"/>
      <c r="AF6432" s="2"/>
      <c r="AG6432" s="2"/>
      <c r="AH6432" s="55"/>
      <c r="AI6432" s="72"/>
      <c r="AJ6432" s="72"/>
      <c r="AK6432" s="72"/>
      <c r="AL6432" s="72"/>
      <c r="AM6432" s="80"/>
      <c r="AN6432" s="2"/>
      <c r="AO6432" s="2"/>
      <c r="AP6432" s="2"/>
      <c r="AQ6432" s="2"/>
      <c r="AR6432" s="55"/>
      <c r="AS6432" s="85"/>
      <c r="AT6432" s="85"/>
      <c r="AU6432" s="85"/>
      <c r="AV6432" s="85"/>
      <c r="AW6432" s="100"/>
      <c r="AX6432" s="2"/>
      <c r="AY6432" s="2"/>
      <c r="AZ6432" s="2"/>
      <c r="BA6432" s="2"/>
      <c r="BB6432" s="55"/>
      <c r="BC6432" s="105"/>
      <c r="BD6432" s="105"/>
      <c r="BE6432" s="105"/>
      <c r="BF6432" s="105"/>
      <c r="BG6432" s="109"/>
      <c r="BH6432" s="2"/>
      <c r="BI6432" s="2"/>
      <c r="BJ6432" s="2"/>
      <c r="BK6432" s="2"/>
      <c r="BL6432" s="55"/>
      <c r="BM6432" s="48"/>
      <c r="BN6432" s="48"/>
      <c r="BO6432" s="48"/>
      <c r="BP6432" s="48"/>
      <c r="BQ6432" s="117"/>
      <c r="BR6432" s="2"/>
      <c r="BS6432" s="2"/>
      <c r="BT6432" s="2"/>
      <c r="BU6432" s="2"/>
      <c r="BV6432" s="55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18" t="s">
        <v>5</v>
      </c>
      <c r="H6433" s="3">
        <v>2024</v>
      </c>
      <c r="I6433" s="20" t="s">
        <v>282</v>
      </c>
      <c r="J6433" s="2" t="s">
        <v>277</v>
      </c>
      <c r="K6433" s="2" t="s">
        <v>320</v>
      </c>
      <c r="L6433" s="163">
        <f t="shared" si="215"/>
        <v>39</v>
      </c>
      <c r="M6433" s="163">
        <f t="shared" si="216"/>
        <v>76.873000000000005</v>
      </c>
      <c r="N6433" s="181"/>
      <c r="O6433" s="33"/>
      <c r="P6433" s="33"/>
      <c r="Q6433" s="33"/>
      <c r="R6433" s="33"/>
      <c r="S6433" s="42"/>
      <c r="T6433" s="2"/>
      <c r="U6433" s="2"/>
      <c r="V6433" s="2"/>
      <c r="W6433" s="2"/>
      <c r="X6433" s="55"/>
      <c r="Y6433" s="62"/>
      <c r="Z6433" s="62"/>
      <c r="AA6433" s="62"/>
      <c r="AB6433" s="62"/>
      <c r="AC6433" s="68"/>
      <c r="AD6433" s="2"/>
      <c r="AE6433" s="2"/>
      <c r="AF6433" s="2"/>
      <c r="AG6433" s="2"/>
      <c r="AH6433" s="55"/>
      <c r="AI6433" s="72"/>
      <c r="AJ6433" s="72"/>
      <c r="AK6433" s="72"/>
      <c r="AL6433" s="72"/>
      <c r="AM6433" s="80"/>
      <c r="AN6433" s="2"/>
      <c r="AO6433" s="2"/>
      <c r="AP6433" s="2"/>
      <c r="AQ6433" s="2"/>
      <c r="AR6433" s="55"/>
      <c r="AS6433" s="85"/>
      <c r="AT6433" s="85"/>
      <c r="AU6433" s="85"/>
      <c r="AV6433" s="85"/>
      <c r="AW6433" s="100"/>
      <c r="AX6433" s="2" t="s">
        <v>370</v>
      </c>
      <c r="AY6433" s="2"/>
      <c r="AZ6433" s="2"/>
      <c r="BA6433" s="2">
        <v>2</v>
      </c>
      <c r="BB6433" s="55">
        <v>3.2109999999999999</v>
      </c>
      <c r="BC6433" s="105" t="s">
        <v>370</v>
      </c>
      <c r="BD6433" s="105"/>
      <c r="BE6433" s="105"/>
      <c r="BF6433" s="105">
        <v>2</v>
      </c>
      <c r="BG6433" s="109">
        <v>2.9409999999999998</v>
      </c>
      <c r="BH6433" s="2"/>
      <c r="BI6433" s="2"/>
      <c r="BJ6433" s="2"/>
      <c r="BK6433" s="2"/>
      <c r="BL6433" s="55"/>
      <c r="BM6433" s="48"/>
      <c r="BN6433" s="48"/>
      <c r="BO6433" s="48"/>
      <c r="BP6433" s="48"/>
      <c r="BQ6433" s="117"/>
      <c r="BR6433" s="2" t="s">
        <v>1241</v>
      </c>
      <c r="BS6433" s="2"/>
      <c r="BT6433" s="2"/>
      <c r="BU6433" s="2">
        <v>35</v>
      </c>
      <c r="BV6433" s="55">
        <v>70.721000000000004</v>
      </c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18" t="s">
        <v>5</v>
      </c>
      <c r="H6434" s="3">
        <v>2024</v>
      </c>
      <c r="I6434" s="20" t="s">
        <v>283</v>
      </c>
      <c r="J6434" s="2" t="s">
        <v>298</v>
      </c>
      <c r="K6434" s="2" t="s">
        <v>321</v>
      </c>
      <c r="L6434" s="163">
        <f t="shared" si="215"/>
        <v>0.17499999999999999</v>
      </c>
      <c r="M6434" s="163">
        <f t="shared" si="216"/>
        <v>82.647999999999996</v>
      </c>
      <c r="N6434" s="181"/>
      <c r="O6434" s="33"/>
      <c r="P6434" s="33"/>
      <c r="Q6434" s="33"/>
      <c r="R6434" s="33"/>
      <c r="S6434" s="42"/>
      <c r="T6434" s="2"/>
      <c r="U6434" s="2"/>
      <c r="V6434" s="2"/>
      <c r="W6434" s="2"/>
      <c r="X6434" s="55"/>
      <c r="Y6434" s="62"/>
      <c r="Z6434" s="62"/>
      <c r="AA6434" s="62"/>
      <c r="AB6434" s="62"/>
      <c r="AC6434" s="68"/>
      <c r="AD6434" s="2"/>
      <c r="AE6434" s="2"/>
      <c r="AF6434" s="2"/>
      <c r="AG6434" s="2"/>
      <c r="AH6434" s="55"/>
      <c r="AI6434" s="72"/>
      <c r="AJ6434" s="72"/>
      <c r="AK6434" s="72"/>
      <c r="AL6434" s="72"/>
      <c r="AM6434" s="80"/>
      <c r="AN6434" s="2"/>
      <c r="AO6434" s="2"/>
      <c r="AP6434" s="2"/>
      <c r="AQ6434" s="2"/>
      <c r="AR6434" s="55"/>
      <c r="AS6434" s="85"/>
      <c r="AT6434" s="85"/>
      <c r="AU6434" s="85"/>
      <c r="AV6434" s="85"/>
      <c r="AW6434" s="100"/>
      <c r="AX6434" s="2" t="s">
        <v>513</v>
      </c>
      <c r="AY6434" s="2"/>
      <c r="AZ6434" s="2"/>
      <c r="BA6434" s="2">
        <v>0.1</v>
      </c>
      <c r="BB6434" s="55">
        <v>51.515000000000001</v>
      </c>
      <c r="BC6434" s="105"/>
      <c r="BD6434" s="105"/>
      <c r="BE6434" s="105"/>
      <c r="BF6434" s="105"/>
      <c r="BG6434" s="109"/>
      <c r="BH6434" s="2"/>
      <c r="BI6434" s="2"/>
      <c r="BJ6434" s="2"/>
      <c r="BK6434" s="2"/>
      <c r="BL6434" s="55"/>
      <c r="BM6434" s="48"/>
      <c r="BN6434" s="48"/>
      <c r="BO6434" s="48"/>
      <c r="BP6434" s="48"/>
      <c r="BQ6434" s="117"/>
      <c r="BR6434" s="2" t="s">
        <v>363</v>
      </c>
      <c r="BS6434" s="2"/>
      <c r="BT6434" s="2"/>
      <c r="BU6434" s="2">
        <v>7.4999999999999997E-2</v>
      </c>
      <c r="BV6434" s="55">
        <v>31.132999999999999</v>
      </c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18" t="s">
        <v>5</v>
      </c>
      <c r="H6435" s="3">
        <v>2024</v>
      </c>
      <c r="I6435" s="20" t="s">
        <v>283</v>
      </c>
      <c r="J6435" s="2" t="s">
        <v>278</v>
      </c>
      <c r="K6435" s="2" t="s">
        <v>320</v>
      </c>
      <c r="L6435" s="163">
        <f t="shared" si="215"/>
        <v>31</v>
      </c>
      <c r="M6435" s="163">
        <f t="shared" si="216"/>
        <v>58.665000000000006</v>
      </c>
      <c r="N6435" s="181"/>
      <c r="O6435" s="33"/>
      <c r="P6435" s="33"/>
      <c r="Q6435" s="33"/>
      <c r="R6435" s="33"/>
      <c r="S6435" s="42"/>
      <c r="T6435" s="2">
        <v>5</v>
      </c>
      <c r="U6435" s="2"/>
      <c r="V6435" s="2"/>
      <c r="W6435" s="2">
        <v>1</v>
      </c>
      <c r="X6435" s="55">
        <v>1.9370000000000001</v>
      </c>
      <c r="Y6435" s="62"/>
      <c r="Z6435" s="62"/>
      <c r="AA6435" s="62"/>
      <c r="AB6435" s="62"/>
      <c r="AC6435" s="68"/>
      <c r="AD6435" s="2">
        <v>3</v>
      </c>
      <c r="AE6435" s="2"/>
      <c r="AF6435" s="2"/>
      <c r="AG6435" s="2">
        <v>1</v>
      </c>
      <c r="AH6435" s="55">
        <v>1.9370000000000001</v>
      </c>
      <c r="AI6435" s="72" t="s">
        <v>581</v>
      </c>
      <c r="AJ6435" s="72"/>
      <c r="AK6435" s="72"/>
      <c r="AL6435" s="72">
        <v>2</v>
      </c>
      <c r="AM6435" s="80">
        <v>2.8879999999999999</v>
      </c>
      <c r="AN6435" s="2"/>
      <c r="AO6435" s="2"/>
      <c r="AP6435" s="2"/>
      <c r="AQ6435" s="2"/>
      <c r="AR6435" s="55"/>
      <c r="AS6435" s="85"/>
      <c r="AT6435" s="85"/>
      <c r="AU6435" s="85"/>
      <c r="AV6435" s="85"/>
      <c r="AW6435" s="100"/>
      <c r="AX6435" s="2" t="s">
        <v>817</v>
      </c>
      <c r="AY6435" s="2"/>
      <c r="AZ6435" s="2"/>
      <c r="BA6435" s="2">
        <f>16+1</f>
        <v>17</v>
      </c>
      <c r="BB6435" s="55">
        <f>36.857+1.526</f>
        <v>38.383000000000003</v>
      </c>
      <c r="BC6435" s="105"/>
      <c r="BD6435" s="105"/>
      <c r="BE6435" s="105"/>
      <c r="BF6435" s="105"/>
      <c r="BG6435" s="109"/>
      <c r="BH6435" s="2"/>
      <c r="BI6435" s="2"/>
      <c r="BJ6435" s="2"/>
      <c r="BK6435" s="2"/>
      <c r="BL6435" s="55"/>
      <c r="BM6435" s="48"/>
      <c r="BN6435" s="48"/>
      <c r="BO6435" s="48"/>
      <c r="BP6435" s="48"/>
      <c r="BQ6435" s="117"/>
      <c r="BR6435" s="2" t="s">
        <v>363</v>
      </c>
      <c r="BS6435" s="2"/>
      <c r="BT6435" s="2"/>
      <c r="BU6435" s="2">
        <v>10</v>
      </c>
      <c r="BV6435" s="55">
        <v>13.52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18" t="s">
        <v>5</v>
      </c>
      <c r="H6436" s="3">
        <v>2024</v>
      </c>
      <c r="I6436" s="20" t="s">
        <v>283</v>
      </c>
      <c r="J6436" s="2" t="s">
        <v>279</v>
      </c>
      <c r="K6436" s="2" t="s">
        <v>320</v>
      </c>
      <c r="L6436" s="163">
        <f t="shared" si="215"/>
        <v>0</v>
      </c>
      <c r="M6436" s="163">
        <f t="shared" si="216"/>
        <v>0</v>
      </c>
      <c r="N6436" s="181"/>
      <c r="O6436" s="33"/>
      <c r="P6436" s="33"/>
      <c r="Q6436" s="33"/>
      <c r="R6436" s="33"/>
      <c r="S6436" s="42"/>
      <c r="T6436" s="2"/>
      <c r="U6436" s="2"/>
      <c r="V6436" s="2"/>
      <c r="W6436" s="2"/>
      <c r="X6436" s="55"/>
      <c r="Y6436" s="62"/>
      <c r="Z6436" s="62"/>
      <c r="AA6436" s="62"/>
      <c r="AB6436" s="62"/>
      <c r="AC6436" s="68"/>
      <c r="AD6436" s="2"/>
      <c r="AE6436" s="2"/>
      <c r="AF6436" s="2"/>
      <c r="AG6436" s="2"/>
      <c r="AH6436" s="55"/>
      <c r="AI6436" s="72"/>
      <c r="AJ6436" s="72"/>
      <c r="AK6436" s="72"/>
      <c r="AL6436" s="72"/>
      <c r="AM6436" s="80"/>
      <c r="AN6436" s="2"/>
      <c r="AO6436" s="2"/>
      <c r="AP6436" s="2"/>
      <c r="AQ6436" s="2"/>
      <c r="AR6436" s="55"/>
      <c r="AS6436" s="85"/>
      <c r="AT6436" s="85"/>
      <c r="AU6436" s="85"/>
      <c r="AV6436" s="85"/>
      <c r="AW6436" s="100"/>
      <c r="AX6436" s="2"/>
      <c r="AY6436" s="2"/>
      <c r="AZ6436" s="2"/>
      <c r="BA6436" s="2"/>
      <c r="BB6436" s="55"/>
      <c r="BC6436" s="105"/>
      <c r="BD6436" s="105"/>
      <c r="BE6436" s="105"/>
      <c r="BF6436" s="105"/>
      <c r="BG6436" s="109"/>
      <c r="BH6436" s="2"/>
      <c r="BI6436" s="2"/>
      <c r="BJ6436" s="2"/>
      <c r="BK6436" s="2"/>
      <c r="BL6436" s="55"/>
      <c r="BM6436" s="48"/>
      <c r="BN6436" s="48"/>
      <c r="BO6436" s="48"/>
      <c r="BP6436" s="48"/>
      <c r="BQ6436" s="117"/>
      <c r="BR6436" s="2"/>
      <c r="BS6436" s="2"/>
      <c r="BT6436" s="2"/>
      <c r="BU6436" s="2"/>
      <c r="BV6436" s="55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18" t="s">
        <v>5</v>
      </c>
      <c r="H6437" s="3">
        <v>2024</v>
      </c>
      <c r="I6437" s="20" t="s">
        <v>286</v>
      </c>
      <c r="J6437" s="2" t="s">
        <v>280</v>
      </c>
      <c r="K6437" s="2" t="s">
        <v>319</v>
      </c>
      <c r="L6437" s="163">
        <f t="shared" si="215"/>
        <v>0</v>
      </c>
      <c r="M6437" s="163">
        <f t="shared" si="216"/>
        <v>0</v>
      </c>
      <c r="N6437" s="181"/>
      <c r="O6437" s="33"/>
      <c r="P6437" s="33"/>
      <c r="Q6437" s="33"/>
      <c r="R6437" s="33"/>
      <c r="S6437" s="42"/>
      <c r="T6437" s="2"/>
      <c r="U6437" s="2"/>
      <c r="V6437" s="2"/>
      <c r="W6437" s="2"/>
      <c r="X6437" s="55"/>
      <c r="Y6437" s="62"/>
      <c r="Z6437" s="62"/>
      <c r="AA6437" s="62"/>
      <c r="AB6437" s="62"/>
      <c r="AC6437" s="68"/>
      <c r="AD6437" s="2"/>
      <c r="AE6437" s="2"/>
      <c r="AF6437" s="2"/>
      <c r="AG6437" s="2"/>
      <c r="AH6437" s="55"/>
      <c r="AI6437" s="72"/>
      <c r="AJ6437" s="72"/>
      <c r="AK6437" s="72"/>
      <c r="AL6437" s="72"/>
      <c r="AM6437" s="80"/>
      <c r="AN6437" s="2"/>
      <c r="AO6437" s="2"/>
      <c r="AP6437" s="2"/>
      <c r="AQ6437" s="2"/>
      <c r="AR6437" s="55"/>
      <c r="AS6437" s="85"/>
      <c r="AT6437" s="85"/>
      <c r="AU6437" s="85"/>
      <c r="AV6437" s="85"/>
      <c r="AW6437" s="100"/>
      <c r="AX6437" s="2"/>
      <c r="AY6437" s="2"/>
      <c r="AZ6437" s="2"/>
      <c r="BA6437" s="2"/>
      <c r="BB6437" s="55"/>
      <c r="BC6437" s="105"/>
      <c r="BD6437" s="105"/>
      <c r="BE6437" s="105"/>
      <c r="BF6437" s="105"/>
      <c r="BG6437" s="109"/>
      <c r="BH6437" s="2"/>
      <c r="BI6437" s="2"/>
      <c r="BJ6437" s="2"/>
      <c r="BK6437" s="2"/>
      <c r="BL6437" s="55"/>
      <c r="BM6437" s="48"/>
      <c r="BN6437" s="48"/>
      <c r="BO6437" s="48"/>
      <c r="BP6437" s="48"/>
      <c r="BQ6437" s="117"/>
      <c r="BR6437" s="2"/>
      <c r="BS6437" s="2"/>
      <c r="BT6437" s="2"/>
      <c r="BU6437" s="2"/>
      <c r="BV6437" s="55"/>
    </row>
    <row r="6438" spans="1:74" hidden="1" x14ac:dyDescent="0.3">
      <c r="A6438" s="2" t="s">
        <v>230</v>
      </c>
      <c r="B6438" s="2" t="s">
        <v>2</v>
      </c>
      <c r="C6438" s="2" t="s">
        <v>3</v>
      </c>
      <c r="D6438" s="2" t="s">
        <v>228</v>
      </c>
      <c r="E6438" s="5" t="s">
        <v>216</v>
      </c>
      <c r="F6438" s="3"/>
      <c r="G6438" s="18" t="s">
        <v>5</v>
      </c>
      <c r="H6438" s="3">
        <v>2024</v>
      </c>
      <c r="I6438" s="20" t="s">
        <v>286</v>
      </c>
      <c r="J6438" s="2" t="s">
        <v>281</v>
      </c>
      <c r="K6438" s="2" t="s">
        <v>319</v>
      </c>
      <c r="L6438" s="163">
        <f t="shared" si="215"/>
        <v>0</v>
      </c>
      <c r="M6438" s="163">
        <f t="shared" si="216"/>
        <v>231.59889000000001</v>
      </c>
      <c r="N6438" s="181"/>
      <c r="O6438" s="33"/>
      <c r="P6438" s="33"/>
      <c r="Q6438" s="33"/>
      <c r="R6438" s="33"/>
      <c r="S6438" s="42"/>
      <c r="T6438" s="2"/>
      <c r="U6438" s="2"/>
      <c r="V6438" s="2"/>
      <c r="W6438" s="2"/>
      <c r="X6438" s="55"/>
      <c r="Y6438" s="62"/>
      <c r="Z6438" s="62"/>
      <c r="AA6438" s="62"/>
      <c r="AB6438" s="62"/>
      <c r="AC6438" s="68"/>
      <c r="AD6438" s="2"/>
      <c r="AE6438" s="2"/>
      <c r="AF6438" s="2"/>
      <c r="AG6438" s="2"/>
      <c r="AH6438" s="55"/>
      <c r="AI6438" s="72"/>
      <c r="AJ6438" s="72"/>
      <c r="AK6438" s="72"/>
      <c r="AL6438" s="72"/>
      <c r="AM6438" s="80"/>
      <c r="AN6438" s="2"/>
      <c r="AO6438" s="2"/>
      <c r="AP6438" s="2"/>
      <c r="AQ6438" s="2"/>
      <c r="AR6438" s="55"/>
      <c r="AS6438" s="85" t="s">
        <v>745</v>
      </c>
      <c r="AT6438" s="85"/>
      <c r="AU6438" s="85"/>
      <c r="AV6438" s="85"/>
      <c r="AW6438" s="100">
        <v>24.210889999999999</v>
      </c>
      <c r="AX6438" s="2"/>
      <c r="AY6438" s="2"/>
      <c r="AZ6438" s="2"/>
      <c r="BA6438" s="2"/>
      <c r="BB6438" s="55"/>
      <c r="BC6438" s="105" t="s">
        <v>1069</v>
      </c>
      <c r="BD6438" s="105"/>
      <c r="BE6438" s="105"/>
      <c r="BF6438" s="105"/>
      <c r="BG6438" s="109">
        <v>4.5</v>
      </c>
      <c r="BH6438" s="2"/>
      <c r="BI6438" s="2"/>
      <c r="BJ6438" s="2"/>
      <c r="BK6438" s="2"/>
      <c r="BL6438" s="55"/>
      <c r="BM6438" s="48"/>
      <c r="BN6438" s="48"/>
      <c r="BO6438" s="48"/>
      <c r="BP6438" s="48"/>
      <c r="BQ6438" s="117"/>
      <c r="BR6438" s="2" t="s">
        <v>1267</v>
      </c>
      <c r="BS6438" s="2"/>
      <c r="BT6438" s="2"/>
      <c r="BU6438" s="2"/>
      <c r="BV6438" s="55">
        <v>202.88800000000001</v>
      </c>
    </row>
    <row r="6439" spans="1:74" s="13" customFormat="1" hidden="1" x14ac:dyDescent="0.3">
      <c r="A6439" s="12" t="s">
        <v>230</v>
      </c>
      <c r="B6439" s="12" t="s">
        <v>2</v>
      </c>
      <c r="C6439" s="12" t="s">
        <v>3</v>
      </c>
      <c r="D6439" s="12" t="s">
        <v>228</v>
      </c>
      <c r="E6439" s="6" t="s">
        <v>216</v>
      </c>
      <c r="F6439" s="7"/>
      <c r="G6439" s="19" t="s">
        <v>5</v>
      </c>
      <c r="H6439" s="7">
        <v>2024</v>
      </c>
      <c r="I6439" s="21"/>
      <c r="J6439" s="12" t="s">
        <v>314</v>
      </c>
      <c r="K6439" s="12"/>
      <c r="L6439" s="147"/>
      <c r="M6439" s="147">
        <f>SUM(M6401:M6438)</f>
        <v>734.49889000000007</v>
      </c>
      <c r="N6439" s="183"/>
      <c r="O6439" s="12"/>
      <c r="P6439" s="12"/>
      <c r="Q6439" s="12"/>
      <c r="R6439" s="12"/>
      <c r="S6439" s="47">
        <f>SUM(S6401:S6438)</f>
        <v>0</v>
      </c>
      <c r="T6439" s="12"/>
      <c r="U6439" s="12"/>
      <c r="V6439" s="12"/>
      <c r="W6439" s="12"/>
      <c r="X6439" s="47">
        <f>SUM(X6401:X6438)</f>
        <v>1.9370000000000001</v>
      </c>
      <c r="Y6439" s="12"/>
      <c r="Z6439" s="12"/>
      <c r="AA6439" s="12"/>
      <c r="AB6439" s="12"/>
      <c r="AC6439" s="47">
        <f>SUM(AC6401:AC6438)</f>
        <v>0</v>
      </c>
      <c r="AD6439" s="12"/>
      <c r="AE6439" s="12"/>
      <c r="AF6439" s="12"/>
      <c r="AG6439" s="12"/>
      <c r="AH6439" s="47">
        <f>SUM(AH6401:AH6438)</f>
        <v>1.9370000000000001</v>
      </c>
      <c r="AI6439" s="12"/>
      <c r="AJ6439" s="12"/>
      <c r="AK6439" s="12"/>
      <c r="AL6439" s="12"/>
      <c r="AM6439" s="47">
        <f>SUM(AM6401:AM6438)</f>
        <v>2.8879999999999999</v>
      </c>
      <c r="AN6439" s="12"/>
      <c r="AO6439" s="12"/>
      <c r="AP6439" s="12"/>
      <c r="AQ6439" s="12"/>
      <c r="AR6439" s="47">
        <f>SUM(AR6401:AR6438)</f>
        <v>0</v>
      </c>
      <c r="AS6439" s="12"/>
      <c r="AT6439" s="12"/>
      <c r="AU6439" s="12"/>
      <c r="AV6439" s="12"/>
      <c r="AW6439" s="47">
        <f>SUM(AW6401:AW6438)</f>
        <v>35.774889999999999</v>
      </c>
      <c r="AX6439" s="12"/>
      <c r="AY6439" s="12"/>
      <c r="AZ6439" s="12"/>
      <c r="BA6439" s="12"/>
      <c r="BB6439" s="47">
        <f>SUM(BB6401:BB6438)</f>
        <v>93.109000000000009</v>
      </c>
      <c r="BC6439" s="12"/>
      <c r="BD6439" s="12"/>
      <c r="BE6439" s="12"/>
      <c r="BF6439" s="12"/>
      <c r="BG6439" s="47">
        <f>SUM(BG6401:BG6438)</f>
        <v>7.4409999999999998</v>
      </c>
      <c r="BH6439" s="12"/>
      <c r="BI6439" s="12"/>
      <c r="BJ6439" s="12"/>
      <c r="BK6439" s="12"/>
      <c r="BL6439" s="47">
        <f>SUM(BL6401:BL6438)</f>
        <v>0</v>
      </c>
      <c r="BM6439" s="12"/>
      <c r="BN6439" s="12"/>
      <c r="BO6439" s="12"/>
      <c r="BP6439" s="12"/>
      <c r="BQ6439" s="47">
        <f>SUM(BQ6401:BQ6438)</f>
        <v>0</v>
      </c>
      <c r="BR6439" s="12"/>
      <c r="BS6439" s="12"/>
      <c r="BT6439" s="12"/>
      <c r="BU6439" s="12"/>
      <c r="BV6439" s="47">
        <f>SUM(BV6401:BV6438)</f>
        <v>591.41199999999992</v>
      </c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18" t="s">
        <v>5</v>
      </c>
      <c r="H6440" s="3">
        <v>2024</v>
      </c>
      <c r="I6440" s="20" t="s">
        <v>287</v>
      </c>
      <c r="J6440" s="2" t="s">
        <v>267</v>
      </c>
      <c r="K6440" s="2" t="s">
        <v>318</v>
      </c>
      <c r="L6440" s="163">
        <f t="shared" si="215"/>
        <v>0</v>
      </c>
      <c r="M6440" s="163">
        <f t="shared" si="216"/>
        <v>0</v>
      </c>
      <c r="N6440" s="181"/>
      <c r="O6440" s="33"/>
      <c r="P6440" s="33"/>
      <c r="Q6440" s="33"/>
      <c r="R6440" s="33"/>
      <c r="S6440" s="33"/>
      <c r="T6440" s="8"/>
      <c r="U6440" s="8"/>
      <c r="V6440" s="8"/>
      <c r="W6440" s="8"/>
      <c r="X6440" s="122"/>
      <c r="Y6440" s="62"/>
      <c r="Z6440" s="62"/>
      <c r="AA6440" s="62"/>
      <c r="AB6440" s="62"/>
      <c r="AC6440" s="62"/>
      <c r="AD6440" s="8"/>
      <c r="AE6440" s="8"/>
      <c r="AF6440" s="8"/>
      <c r="AG6440" s="8"/>
      <c r="AH6440" s="122"/>
      <c r="AI6440" s="72"/>
      <c r="AJ6440" s="72"/>
      <c r="AK6440" s="72"/>
      <c r="AL6440" s="72"/>
      <c r="AM6440" s="72"/>
      <c r="AN6440" s="8"/>
      <c r="AO6440" s="8"/>
      <c r="AP6440" s="8"/>
      <c r="AQ6440" s="8"/>
      <c r="AR6440" s="122"/>
      <c r="AS6440" s="85"/>
      <c r="AT6440" s="85"/>
      <c r="AU6440" s="85"/>
      <c r="AV6440" s="85"/>
      <c r="AW6440" s="85"/>
      <c r="AX6440" s="8"/>
      <c r="AY6440" s="8"/>
      <c r="AZ6440" s="8"/>
      <c r="BA6440" s="8"/>
      <c r="BB6440" s="122"/>
      <c r="BC6440" s="105"/>
      <c r="BD6440" s="105"/>
      <c r="BE6440" s="105"/>
      <c r="BF6440" s="105"/>
      <c r="BG6440" s="105"/>
      <c r="BH6440" s="8"/>
      <c r="BI6440" s="8"/>
      <c r="BJ6440" s="8"/>
      <c r="BK6440" s="8"/>
      <c r="BL6440" s="122"/>
      <c r="BM6440" s="48"/>
      <c r="BN6440" s="48"/>
      <c r="BO6440" s="48"/>
      <c r="BP6440" s="48"/>
      <c r="BQ6440" s="48"/>
      <c r="BR6440" s="8"/>
      <c r="BS6440" s="8"/>
      <c r="BT6440" s="8"/>
      <c r="BU6440" s="8"/>
      <c r="BV6440" s="122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18" t="s">
        <v>5</v>
      </c>
      <c r="H6441" s="3">
        <v>2024</v>
      </c>
      <c r="I6441" s="20" t="s">
        <v>287</v>
      </c>
      <c r="J6441" s="2" t="s">
        <v>291</v>
      </c>
      <c r="K6441" s="2" t="s">
        <v>319</v>
      </c>
      <c r="L6441" s="163">
        <f t="shared" si="215"/>
        <v>0</v>
      </c>
      <c r="M6441" s="163">
        <f t="shared" si="216"/>
        <v>0</v>
      </c>
      <c r="N6441" s="181"/>
      <c r="O6441" s="33"/>
      <c r="P6441" s="33"/>
      <c r="Q6441" s="33"/>
      <c r="R6441" s="33"/>
      <c r="S6441" s="33"/>
      <c r="T6441" s="8"/>
      <c r="U6441" s="8"/>
      <c r="V6441" s="8"/>
      <c r="W6441" s="8"/>
      <c r="X6441" s="122"/>
      <c r="Y6441" s="62"/>
      <c r="Z6441" s="62"/>
      <c r="AA6441" s="62"/>
      <c r="AB6441" s="62"/>
      <c r="AC6441" s="62"/>
      <c r="AD6441" s="8"/>
      <c r="AE6441" s="8"/>
      <c r="AF6441" s="8"/>
      <c r="AG6441" s="8"/>
      <c r="AH6441" s="122"/>
      <c r="AI6441" s="72"/>
      <c r="AJ6441" s="72"/>
      <c r="AK6441" s="72"/>
      <c r="AL6441" s="72"/>
      <c r="AM6441" s="72"/>
      <c r="AN6441" s="8"/>
      <c r="AO6441" s="8"/>
      <c r="AP6441" s="8"/>
      <c r="AQ6441" s="8"/>
      <c r="AR6441" s="122"/>
      <c r="AS6441" s="85"/>
      <c r="AT6441" s="85"/>
      <c r="AU6441" s="85"/>
      <c r="AV6441" s="85"/>
      <c r="AW6441" s="85"/>
      <c r="AX6441" s="8"/>
      <c r="AY6441" s="8"/>
      <c r="AZ6441" s="8"/>
      <c r="BA6441" s="8"/>
      <c r="BB6441" s="122"/>
      <c r="BC6441" s="105"/>
      <c r="BD6441" s="105"/>
      <c r="BE6441" s="105"/>
      <c r="BF6441" s="105"/>
      <c r="BG6441" s="105"/>
      <c r="BH6441" s="8"/>
      <c r="BI6441" s="8"/>
      <c r="BJ6441" s="8"/>
      <c r="BK6441" s="8"/>
      <c r="BL6441" s="122"/>
      <c r="BM6441" s="48"/>
      <c r="BN6441" s="48"/>
      <c r="BO6441" s="48"/>
      <c r="BP6441" s="48"/>
      <c r="BQ6441" s="48"/>
      <c r="BR6441" s="8"/>
      <c r="BS6441" s="8"/>
      <c r="BT6441" s="8"/>
      <c r="BU6441" s="8"/>
      <c r="BV6441" s="122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18" t="s">
        <v>5</v>
      </c>
      <c r="H6442" s="3">
        <v>2024</v>
      </c>
      <c r="I6442" s="20" t="s">
        <v>286</v>
      </c>
      <c r="J6442" s="2" t="s">
        <v>336</v>
      </c>
      <c r="K6442" s="2" t="s">
        <v>319</v>
      </c>
      <c r="L6442" s="163">
        <f t="shared" si="215"/>
        <v>0</v>
      </c>
      <c r="M6442" s="163">
        <f t="shared" si="216"/>
        <v>0</v>
      </c>
      <c r="N6442" s="181"/>
      <c r="O6442" s="33"/>
      <c r="P6442" s="33"/>
      <c r="Q6442" s="33"/>
      <c r="R6442" s="33"/>
      <c r="S6442" s="33"/>
      <c r="T6442" s="8"/>
      <c r="U6442" s="8"/>
      <c r="V6442" s="8"/>
      <c r="W6442" s="8"/>
      <c r="X6442" s="122"/>
      <c r="Y6442" s="62"/>
      <c r="Z6442" s="62"/>
      <c r="AA6442" s="62"/>
      <c r="AB6442" s="62"/>
      <c r="AC6442" s="62"/>
      <c r="AD6442" s="8"/>
      <c r="AE6442" s="8"/>
      <c r="AF6442" s="8"/>
      <c r="AG6442" s="8"/>
      <c r="AH6442" s="122"/>
      <c r="AI6442" s="72"/>
      <c r="AJ6442" s="72"/>
      <c r="AK6442" s="72"/>
      <c r="AL6442" s="72"/>
      <c r="AM6442" s="72"/>
      <c r="AN6442" s="8"/>
      <c r="AO6442" s="8"/>
      <c r="AP6442" s="8"/>
      <c r="AQ6442" s="8"/>
      <c r="AR6442" s="122"/>
      <c r="AS6442" s="85"/>
      <c r="AT6442" s="85"/>
      <c r="AU6442" s="85"/>
      <c r="AV6442" s="85"/>
      <c r="AW6442" s="85"/>
      <c r="AX6442" s="8"/>
      <c r="AY6442" s="8"/>
      <c r="AZ6442" s="8"/>
      <c r="BA6442" s="8"/>
      <c r="BB6442" s="122"/>
      <c r="BC6442" s="105"/>
      <c r="BD6442" s="105"/>
      <c r="BE6442" s="105"/>
      <c r="BF6442" s="105"/>
      <c r="BG6442" s="105"/>
      <c r="BH6442" s="8"/>
      <c r="BI6442" s="8"/>
      <c r="BJ6442" s="8"/>
      <c r="BK6442" s="8"/>
      <c r="BL6442" s="122"/>
      <c r="BM6442" s="48"/>
      <c r="BN6442" s="48"/>
      <c r="BO6442" s="48"/>
      <c r="BP6442" s="48"/>
      <c r="BQ6442" s="48"/>
      <c r="BR6442" s="8"/>
      <c r="BS6442" s="8"/>
      <c r="BT6442" s="8"/>
      <c r="BU6442" s="8"/>
      <c r="BV6442" s="122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18" t="s">
        <v>5</v>
      </c>
      <c r="H6443" s="3">
        <v>2024</v>
      </c>
      <c r="I6443" s="20" t="s">
        <v>286</v>
      </c>
      <c r="J6443" s="8" t="s">
        <v>337</v>
      </c>
      <c r="K6443" s="8" t="s">
        <v>318</v>
      </c>
      <c r="L6443" s="163">
        <f t="shared" si="215"/>
        <v>0</v>
      </c>
      <c r="M6443" s="163">
        <f t="shared" si="216"/>
        <v>0</v>
      </c>
      <c r="N6443" s="181"/>
      <c r="O6443" s="53"/>
      <c r="P6443" s="53"/>
      <c r="Q6443" s="53"/>
      <c r="R6443" s="53"/>
      <c r="S6443" s="53"/>
      <c r="T6443" s="8"/>
      <c r="U6443" s="8"/>
      <c r="V6443" s="8"/>
      <c r="W6443" s="8"/>
      <c r="X6443" s="122"/>
      <c r="Y6443" s="135"/>
      <c r="Z6443" s="135"/>
      <c r="AA6443" s="135"/>
      <c r="AB6443" s="135"/>
      <c r="AC6443" s="135"/>
      <c r="AD6443" s="8"/>
      <c r="AE6443" s="8"/>
      <c r="AF6443" s="8"/>
      <c r="AG6443" s="8"/>
      <c r="AH6443" s="122"/>
      <c r="AI6443" s="137"/>
      <c r="AJ6443" s="137"/>
      <c r="AK6443" s="137"/>
      <c r="AL6443" s="137"/>
      <c r="AM6443" s="137"/>
      <c r="AN6443" s="8"/>
      <c r="AO6443" s="8"/>
      <c r="AP6443" s="8"/>
      <c r="AQ6443" s="8"/>
      <c r="AR6443" s="122"/>
      <c r="AS6443" s="139"/>
      <c r="AT6443" s="139"/>
      <c r="AU6443" s="139"/>
      <c r="AV6443" s="139"/>
      <c r="AW6443" s="139"/>
      <c r="AX6443" s="8"/>
      <c r="AY6443" s="8"/>
      <c r="AZ6443" s="8"/>
      <c r="BA6443" s="8"/>
      <c r="BB6443" s="122"/>
      <c r="BC6443" s="141"/>
      <c r="BD6443" s="141"/>
      <c r="BE6443" s="141"/>
      <c r="BF6443" s="141"/>
      <c r="BG6443" s="141"/>
      <c r="BH6443" s="8"/>
      <c r="BI6443" s="8"/>
      <c r="BJ6443" s="8"/>
      <c r="BK6443" s="8"/>
      <c r="BL6443" s="122"/>
      <c r="BM6443" s="143"/>
      <c r="BN6443" s="143"/>
      <c r="BO6443" s="143"/>
      <c r="BP6443" s="143"/>
      <c r="BQ6443" s="143"/>
      <c r="BR6443" s="8"/>
      <c r="BS6443" s="8"/>
      <c r="BT6443" s="8"/>
      <c r="BU6443" s="8"/>
      <c r="BV6443" s="122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18" t="s">
        <v>5</v>
      </c>
      <c r="H6444" s="3">
        <v>2024</v>
      </c>
      <c r="I6444" s="20" t="s">
        <v>286</v>
      </c>
      <c r="J6444" s="8" t="s">
        <v>338</v>
      </c>
      <c r="K6444" s="8" t="s">
        <v>339</v>
      </c>
      <c r="L6444" s="163">
        <f t="shared" si="215"/>
        <v>0</v>
      </c>
      <c r="M6444" s="163">
        <f t="shared" si="216"/>
        <v>0</v>
      </c>
      <c r="N6444" s="181"/>
      <c r="O6444" s="53"/>
      <c r="P6444" s="53"/>
      <c r="Q6444" s="53"/>
      <c r="R6444" s="53"/>
      <c r="S6444" s="53"/>
      <c r="T6444" s="8"/>
      <c r="U6444" s="8"/>
      <c r="V6444" s="8"/>
      <c r="W6444" s="8"/>
      <c r="X6444" s="122"/>
      <c r="Y6444" s="135"/>
      <c r="Z6444" s="135"/>
      <c r="AA6444" s="135"/>
      <c r="AB6444" s="135"/>
      <c r="AC6444" s="135"/>
      <c r="AD6444" s="8"/>
      <c r="AE6444" s="8"/>
      <c r="AF6444" s="8"/>
      <c r="AG6444" s="8"/>
      <c r="AH6444" s="122"/>
      <c r="AI6444" s="137"/>
      <c r="AJ6444" s="137"/>
      <c r="AK6444" s="137"/>
      <c r="AL6444" s="137"/>
      <c r="AM6444" s="137"/>
      <c r="AN6444" s="8"/>
      <c r="AO6444" s="8"/>
      <c r="AP6444" s="8"/>
      <c r="AQ6444" s="8"/>
      <c r="AR6444" s="122"/>
      <c r="AS6444" s="139"/>
      <c r="AT6444" s="139"/>
      <c r="AU6444" s="139"/>
      <c r="AV6444" s="139"/>
      <c r="AW6444" s="139"/>
      <c r="AX6444" s="8"/>
      <c r="AY6444" s="8"/>
      <c r="AZ6444" s="8"/>
      <c r="BA6444" s="8"/>
      <c r="BB6444" s="122"/>
      <c r="BC6444" s="141"/>
      <c r="BD6444" s="141"/>
      <c r="BE6444" s="141"/>
      <c r="BF6444" s="141"/>
      <c r="BG6444" s="141"/>
      <c r="BH6444" s="8"/>
      <c r="BI6444" s="8"/>
      <c r="BJ6444" s="8"/>
      <c r="BK6444" s="8"/>
      <c r="BL6444" s="122"/>
      <c r="BM6444" s="143"/>
      <c r="BN6444" s="143"/>
      <c r="BO6444" s="143"/>
      <c r="BP6444" s="143"/>
      <c r="BQ6444" s="143"/>
      <c r="BR6444" s="8"/>
      <c r="BS6444" s="8"/>
      <c r="BT6444" s="8"/>
      <c r="BU6444" s="8"/>
      <c r="BV6444" s="122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18" t="s">
        <v>5</v>
      </c>
      <c r="H6445" s="3">
        <v>2024</v>
      </c>
      <c r="I6445" s="20" t="s">
        <v>286</v>
      </c>
      <c r="J6445" s="8" t="s">
        <v>340</v>
      </c>
      <c r="K6445" s="8" t="s">
        <v>318</v>
      </c>
      <c r="L6445" s="163">
        <f t="shared" si="215"/>
        <v>0</v>
      </c>
      <c r="M6445" s="163">
        <f t="shared" si="216"/>
        <v>0</v>
      </c>
      <c r="N6445" s="181"/>
      <c r="O6445" s="53"/>
      <c r="P6445" s="53"/>
      <c r="Q6445" s="53"/>
      <c r="R6445" s="53"/>
      <c r="S6445" s="53"/>
      <c r="T6445" s="8"/>
      <c r="U6445" s="8"/>
      <c r="V6445" s="8"/>
      <c r="W6445" s="8"/>
      <c r="X6445" s="122"/>
      <c r="Y6445" s="135"/>
      <c r="Z6445" s="135"/>
      <c r="AA6445" s="135"/>
      <c r="AB6445" s="135"/>
      <c r="AC6445" s="135"/>
      <c r="AD6445" s="8"/>
      <c r="AE6445" s="8"/>
      <c r="AF6445" s="8"/>
      <c r="AG6445" s="8"/>
      <c r="AH6445" s="122"/>
      <c r="AI6445" s="137"/>
      <c r="AJ6445" s="137"/>
      <c r="AK6445" s="137"/>
      <c r="AL6445" s="137"/>
      <c r="AM6445" s="137"/>
      <c r="AN6445" s="8"/>
      <c r="AO6445" s="8"/>
      <c r="AP6445" s="8"/>
      <c r="AQ6445" s="8"/>
      <c r="AR6445" s="122"/>
      <c r="AS6445" s="139"/>
      <c r="AT6445" s="139"/>
      <c r="AU6445" s="139"/>
      <c r="AV6445" s="139"/>
      <c r="AW6445" s="139"/>
      <c r="AX6445" s="8"/>
      <c r="AY6445" s="8"/>
      <c r="AZ6445" s="8"/>
      <c r="BA6445" s="8"/>
      <c r="BB6445" s="122"/>
      <c r="BC6445" s="141"/>
      <c r="BD6445" s="141"/>
      <c r="BE6445" s="141"/>
      <c r="BF6445" s="141"/>
      <c r="BG6445" s="141"/>
      <c r="BH6445" s="8"/>
      <c r="BI6445" s="8"/>
      <c r="BJ6445" s="8"/>
      <c r="BK6445" s="8"/>
      <c r="BL6445" s="122"/>
      <c r="BM6445" s="143"/>
      <c r="BN6445" s="143"/>
      <c r="BO6445" s="143"/>
      <c r="BP6445" s="143"/>
      <c r="BQ6445" s="143"/>
      <c r="BR6445" s="8"/>
      <c r="BS6445" s="8"/>
      <c r="BT6445" s="8"/>
      <c r="BU6445" s="8"/>
      <c r="BV6445" s="122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18" t="s">
        <v>5</v>
      </c>
      <c r="H6446" s="3">
        <v>2024</v>
      </c>
      <c r="I6446" s="20" t="s">
        <v>286</v>
      </c>
      <c r="J6446" s="8" t="s">
        <v>341</v>
      </c>
      <c r="K6446" s="8" t="s">
        <v>320</v>
      </c>
      <c r="L6446" s="163">
        <f t="shared" si="215"/>
        <v>0</v>
      </c>
      <c r="M6446" s="163">
        <f t="shared" si="216"/>
        <v>0</v>
      </c>
      <c r="N6446" s="181"/>
      <c r="O6446" s="53"/>
      <c r="P6446" s="53"/>
      <c r="Q6446" s="53"/>
      <c r="R6446" s="53"/>
      <c r="S6446" s="53"/>
      <c r="T6446" s="8"/>
      <c r="U6446" s="8"/>
      <c r="V6446" s="8"/>
      <c r="W6446" s="8"/>
      <c r="X6446" s="122"/>
      <c r="Y6446" s="135"/>
      <c r="Z6446" s="135"/>
      <c r="AA6446" s="135"/>
      <c r="AB6446" s="135"/>
      <c r="AC6446" s="135"/>
      <c r="AD6446" s="8"/>
      <c r="AE6446" s="8"/>
      <c r="AF6446" s="8"/>
      <c r="AG6446" s="8"/>
      <c r="AH6446" s="122"/>
      <c r="AI6446" s="137"/>
      <c r="AJ6446" s="137"/>
      <c r="AK6446" s="137"/>
      <c r="AL6446" s="137"/>
      <c r="AM6446" s="137"/>
      <c r="AN6446" s="8"/>
      <c r="AO6446" s="8"/>
      <c r="AP6446" s="8"/>
      <c r="AQ6446" s="8"/>
      <c r="AR6446" s="122"/>
      <c r="AS6446" s="139"/>
      <c r="AT6446" s="139"/>
      <c r="AU6446" s="139"/>
      <c r="AV6446" s="139"/>
      <c r="AW6446" s="139"/>
      <c r="AX6446" s="8"/>
      <c r="AY6446" s="8"/>
      <c r="AZ6446" s="8"/>
      <c r="BA6446" s="8"/>
      <c r="BB6446" s="122"/>
      <c r="BC6446" s="141"/>
      <c r="BD6446" s="141"/>
      <c r="BE6446" s="141"/>
      <c r="BF6446" s="141"/>
      <c r="BG6446" s="141"/>
      <c r="BH6446" s="8"/>
      <c r="BI6446" s="8"/>
      <c r="BJ6446" s="8"/>
      <c r="BK6446" s="8"/>
      <c r="BL6446" s="122"/>
      <c r="BM6446" s="143"/>
      <c r="BN6446" s="143"/>
      <c r="BO6446" s="143"/>
      <c r="BP6446" s="143"/>
      <c r="BQ6446" s="143"/>
      <c r="BR6446" s="8"/>
      <c r="BS6446" s="8"/>
      <c r="BT6446" s="8"/>
      <c r="BU6446" s="8"/>
      <c r="BV6446" s="122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18" t="s">
        <v>5</v>
      </c>
      <c r="H6447" s="3">
        <v>2024</v>
      </c>
      <c r="I6447" s="20" t="s">
        <v>286</v>
      </c>
      <c r="J6447" s="8" t="s">
        <v>342</v>
      </c>
      <c r="K6447" s="8" t="s">
        <v>320</v>
      </c>
      <c r="L6447" s="163">
        <f t="shared" si="215"/>
        <v>0</v>
      </c>
      <c r="M6447" s="163">
        <f t="shared" si="216"/>
        <v>0</v>
      </c>
      <c r="N6447" s="181"/>
      <c r="O6447" s="53"/>
      <c r="P6447" s="53"/>
      <c r="Q6447" s="53"/>
      <c r="R6447" s="53"/>
      <c r="S6447" s="53"/>
      <c r="T6447" s="8"/>
      <c r="U6447" s="8"/>
      <c r="V6447" s="8"/>
      <c r="W6447" s="8"/>
      <c r="X6447" s="122"/>
      <c r="Y6447" s="135"/>
      <c r="Z6447" s="135"/>
      <c r="AA6447" s="135"/>
      <c r="AB6447" s="135"/>
      <c r="AC6447" s="135"/>
      <c r="AD6447" s="8"/>
      <c r="AE6447" s="8"/>
      <c r="AF6447" s="8"/>
      <c r="AG6447" s="8"/>
      <c r="AH6447" s="122"/>
      <c r="AI6447" s="137"/>
      <c r="AJ6447" s="137"/>
      <c r="AK6447" s="137"/>
      <c r="AL6447" s="137"/>
      <c r="AM6447" s="137"/>
      <c r="AN6447" s="8"/>
      <c r="AO6447" s="8"/>
      <c r="AP6447" s="8"/>
      <c r="AQ6447" s="8"/>
      <c r="AR6447" s="122"/>
      <c r="AS6447" s="139"/>
      <c r="AT6447" s="139"/>
      <c r="AU6447" s="139"/>
      <c r="AV6447" s="139"/>
      <c r="AW6447" s="139"/>
      <c r="AX6447" s="8"/>
      <c r="AY6447" s="8"/>
      <c r="AZ6447" s="8"/>
      <c r="BA6447" s="8"/>
      <c r="BB6447" s="122"/>
      <c r="BC6447" s="141"/>
      <c r="BD6447" s="141"/>
      <c r="BE6447" s="141"/>
      <c r="BF6447" s="141"/>
      <c r="BG6447" s="141"/>
      <c r="BH6447" s="8"/>
      <c r="BI6447" s="8"/>
      <c r="BJ6447" s="8"/>
      <c r="BK6447" s="8"/>
      <c r="BL6447" s="122"/>
      <c r="BM6447" s="143"/>
      <c r="BN6447" s="143"/>
      <c r="BO6447" s="143"/>
      <c r="BP6447" s="143"/>
      <c r="BQ6447" s="143"/>
      <c r="BR6447" s="8"/>
      <c r="BS6447" s="8"/>
      <c r="BT6447" s="8"/>
      <c r="BU6447" s="8"/>
      <c r="BV6447" s="122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18" t="s">
        <v>5</v>
      </c>
      <c r="H6448" s="3">
        <v>2024</v>
      </c>
      <c r="I6448" s="20" t="s">
        <v>286</v>
      </c>
      <c r="J6448" s="8" t="s">
        <v>343</v>
      </c>
      <c r="K6448" s="8" t="s">
        <v>339</v>
      </c>
      <c r="L6448" s="163">
        <f t="shared" si="215"/>
        <v>0</v>
      </c>
      <c r="M6448" s="163">
        <f t="shared" si="216"/>
        <v>0</v>
      </c>
      <c r="N6448" s="181"/>
      <c r="O6448" s="53"/>
      <c r="P6448" s="53"/>
      <c r="Q6448" s="53"/>
      <c r="R6448" s="53"/>
      <c r="S6448" s="53"/>
      <c r="T6448" s="8"/>
      <c r="U6448" s="8"/>
      <c r="V6448" s="8"/>
      <c r="W6448" s="8"/>
      <c r="X6448" s="122"/>
      <c r="Y6448" s="135"/>
      <c r="Z6448" s="135"/>
      <c r="AA6448" s="135"/>
      <c r="AB6448" s="135"/>
      <c r="AC6448" s="135"/>
      <c r="AD6448" s="8"/>
      <c r="AE6448" s="8"/>
      <c r="AF6448" s="8"/>
      <c r="AG6448" s="8"/>
      <c r="AH6448" s="122"/>
      <c r="AI6448" s="137"/>
      <c r="AJ6448" s="137"/>
      <c r="AK6448" s="137"/>
      <c r="AL6448" s="137"/>
      <c r="AM6448" s="137"/>
      <c r="AN6448" s="8"/>
      <c r="AO6448" s="8"/>
      <c r="AP6448" s="8"/>
      <c r="AQ6448" s="8"/>
      <c r="AR6448" s="122"/>
      <c r="AS6448" s="139"/>
      <c r="AT6448" s="139"/>
      <c r="AU6448" s="139"/>
      <c r="AV6448" s="139"/>
      <c r="AW6448" s="139"/>
      <c r="AX6448" s="8"/>
      <c r="AY6448" s="8"/>
      <c r="AZ6448" s="8"/>
      <c r="BA6448" s="8"/>
      <c r="BB6448" s="122"/>
      <c r="BC6448" s="141"/>
      <c r="BD6448" s="141"/>
      <c r="BE6448" s="141"/>
      <c r="BF6448" s="141"/>
      <c r="BG6448" s="141"/>
      <c r="BH6448" s="8"/>
      <c r="BI6448" s="8"/>
      <c r="BJ6448" s="8"/>
      <c r="BK6448" s="8"/>
      <c r="BL6448" s="122"/>
      <c r="BM6448" s="143"/>
      <c r="BN6448" s="143"/>
      <c r="BO6448" s="143"/>
      <c r="BP6448" s="143"/>
      <c r="BQ6448" s="143"/>
      <c r="BR6448" s="8"/>
      <c r="BS6448" s="8"/>
      <c r="BT6448" s="8"/>
      <c r="BU6448" s="8"/>
      <c r="BV6448" s="122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18" t="s">
        <v>5</v>
      </c>
      <c r="H6449" s="3">
        <v>2024</v>
      </c>
      <c r="I6449" s="20" t="s">
        <v>288</v>
      </c>
      <c r="J6449" s="8" t="s">
        <v>344</v>
      </c>
      <c r="K6449" s="8" t="s">
        <v>318</v>
      </c>
      <c r="L6449" s="163">
        <f t="shared" si="215"/>
        <v>0</v>
      </c>
      <c r="M6449" s="163">
        <f t="shared" si="216"/>
        <v>0</v>
      </c>
      <c r="N6449" s="181"/>
      <c r="O6449" s="53"/>
      <c r="P6449" s="53"/>
      <c r="Q6449" s="53"/>
      <c r="R6449" s="53"/>
      <c r="S6449" s="53"/>
      <c r="T6449" s="8"/>
      <c r="U6449" s="8"/>
      <c r="V6449" s="8"/>
      <c r="W6449" s="8"/>
      <c r="X6449" s="122"/>
      <c r="Y6449" s="135"/>
      <c r="Z6449" s="135"/>
      <c r="AA6449" s="135"/>
      <c r="AB6449" s="135"/>
      <c r="AC6449" s="135"/>
      <c r="AD6449" s="8"/>
      <c r="AE6449" s="8"/>
      <c r="AF6449" s="8"/>
      <c r="AG6449" s="8"/>
      <c r="AH6449" s="122"/>
      <c r="AI6449" s="137"/>
      <c r="AJ6449" s="137"/>
      <c r="AK6449" s="137"/>
      <c r="AL6449" s="137"/>
      <c r="AM6449" s="137"/>
      <c r="AN6449" s="8"/>
      <c r="AO6449" s="8"/>
      <c r="AP6449" s="8"/>
      <c r="AQ6449" s="8"/>
      <c r="AR6449" s="122"/>
      <c r="AS6449" s="139"/>
      <c r="AT6449" s="139"/>
      <c r="AU6449" s="139"/>
      <c r="AV6449" s="139"/>
      <c r="AW6449" s="139"/>
      <c r="AX6449" s="8"/>
      <c r="AY6449" s="8"/>
      <c r="AZ6449" s="8"/>
      <c r="BA6449" s="8"/>
      <c r="BB6449" s="122"/>
      <c r="BC6449" s="141"/>
      <c r="BD6449" s="141"/>
      <c r="BE6449" s="141"/>
      <c r="BF6449" s="141"/>
      <c r="BG6449" s="141"/>
      <c r="BH6449" s="8"/>
      <c r="BI6449" s="8"/>
      <c r="BJ6449" s="8"/>
      <c r="BK6449" s="8"/>
      <c r="BL6449" s="122"/>
      <c r="BM6449" s="143"/>
      <c r="BN6449" s="143"/>
      <c r="BO6449" s="143"/>
      <c r="BP6449" s="143"/>
      <c r="BQ6449" s="143"/>
      <c r="BR6449" s="8"/>
      <c r="BS6449" s="8"/>
      <c r="BT6449" s="8"/>
      <c r="BU6449" s="8"/>
      <c r="BV6449" s="122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18" t="s">
        <v>5</v>
      </c>
      <c r="H6450" s="3">
        <v>2024</v>
      </c>
      <c r="I6450" s="20" t="s">
        <v>288</v>
      </c>
      <c r="J6450" s="2" t="s">
        <v>351</v>
      </c>
      <c r="K6450" s="2" t="s">
        <v>318</v>
      </c>
      <c r="L6450" s="163">
        <f t="shared" si="215"/>
        <v>0</v>
      </c>
      <c r="M6450" s="163">
        <f t="shared" si="216"/>
        <v>0</v>
      </c>
      <c r="N6450" s="181"/>
      <c r="O6450" s="53"/>
      <c r="P6450" s="53"/>
      <c r="Q6450" s="53"/>
      <c r="R6450" s="53"/>
      <c r="S6450" s="53"/>
      <c r="T6450" s="8"/>
      <c r="U6450" s="8"/>
      <c r="V6450" s="8"/>
      <c r="W6450" s="8"/>
      <c r="X6450" s="122"/>
      <c r="Y6450" s="135"/>
      <c r="Z6450" s="135"/>
      <c r="AA6450" s="135"/>
      <c r="AB6450" s="135"/>
      <c r="AC6450" s="135"/>
      <c r="AD6450" s="8"/>
      <c r="AE6450" s="8"/>
      <c r="AF6450" s="8"/>
      <c r="AG6450" s="8"/>
      <c r="AH6450" s="122"/>
      <c r="AI6450" s="137"/>
      <c r="AJ6450" s="137"/>
      <c r="AK6450" s="137"/>
      <c r="AL6450" s="137"/>
      <c r="AM6450" s="137"/>
      <c r="AN6450" s="8"/>
      <c r="AO6450" s="8"/>
      <c r="AP6450" s="8"/>
      <c r="AQ6450" s="8"/>
      <c r="AR6450" s="122"/>
      <c r="AS6450" s="139"/>
      <c r="AT6450" s="139"/>
      <c r="AU6450" s="139"/>
      <c r="AV6450" s="139"/>
      <c r="AW6450" s="139"/>
      <c r="AX6450" s="8"/>
      <c r="AY6450" s="8"/>
      <c r="AZ6450" s="8"/>
      <c r="BA6450" s="8"/>
      <c r="BB6450" s="122"/>
      <c r="BC6450" s="141"/>
      <c r="BD6450" s="141"/>
      <c r="BE6450" s="141"/>
      <c r="BF6450" s="141"/>
      <c r="BG6450" s="141"/>
      <c r="BH6450" s="8"/>
      <c r="BI6450" s="8"/>
      <c r="BJ6450" s="8"/>
      <c r="BK6450" s="8"/>
      <c r="BL6450" s="122"/>
      <c r="BM6450" s="143"/>
      <c r="BN6450" s="143"/>
      <c r="BO6450" s="143"/>
      <c r="BP6450" s="143"/>
      <c r="BQ6450" s="143"/>
      <c r="BR6450" s="8"/>
      <c r="BS6450" s="8"/>
      <c r="BT6450" s="8"/>
      <c r="BU6450" s="8"/>
      <c r="BV6450" s="122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18" t="s">
        <v>5</v>
      </c>
      <c r="H6451" s="3">
        <v>2024</v>
      </c>
      <c r="I6451" s="20" t="s">
        <v>288</v>
      </c>
      <c r="J6451" s="2" t="s">
        <v>352</v>
      </c>
      <c r="K6451" s="2" t="s">
        <v>321</v>
      </c>
      <c r="L6451" s="163">
        <f t="shared" si="215"/>
        <v>0</v>
      </c>
      <c r="M6451" s="163">
        <f t="shared" si="216"/>
        <v>0</v>
      </c>
      <c r="N6451" s="181"/>
      <c r="O6451" s="33"/>
      <c r="P6451" s="33"/>
      <c r="Q6451" s="33"/>
      <c r="R6451" s="33"/>
      <c r="S6451" s="33"/>
      <c r="T6451" s="8"/>
      <c r="U6451" s="8"/>
      <c r="V6451" s="8"/>
      <c r="W6451" s="8"/>
      <c r="X6451" s="122"/>
      <c r="Y6451" s="62"/>
      <c r="Z6451" s="62"/>
      <c r="AA6451" s="62"/>
      <c r="AB6451" s="62"/>
      <c r="AC6451" s="62"/>
      <c r="AD6451" s="8"/>
      <c r="AE6451" s="8"/>
      <c r="AF6451" s="8"/>
      <c r="AG6451" s="8"/>
      <c r="AH6451" s="122"/>
      <c r="AI6451" s="72"/>
      <c r="AJ6451" s="72"/>
      <c r="AK6451" s="72"/>
      <c r="AL6451" s="72"/>
      <c r="AM6451" s="72"/>
      <c r="AN6451" s="8"/>
      <c r="AO6451" s="8"/>
      <c r="AP6451" s="8"/>
      <c r="AQ6451" s="8"/>
      <c r="AR6451" s="122"/>
      <c r="AS6451" s="85"/>
      <c r="AT6451" s="85"/>
      <c r="AU6451" s="85"/>
      <c r="AV6451" s="85"/>
      <c r="AW6451" s="85"/>
      <c r="AX6451" s="8"/>
      <c r="AY6451" s="8"/>
      <c r="AZ6451" s="8"/>
      <c r="BA6451" s="8"/>
      <c r="BB6451" s="122"/>
      <c r="BC6451" s="105"/>
      <c r="BD6451" s="105"/>
      <c r="BE6451" s="105"/>
      <c r="BF6451" s="105"/>
      <c r="BG6451" s="105"/>
      <c r="BH6451" s="8"/>
      <c r="BI6451" s="8"/>
      <c r="BJ6451" s="8"/>
      <c r="BK6451" s="8"/>
      <c r="BL6451" s="122"/>
      <c r="BM6451" s="48"/>
      <c r="BN6451" s="48"/>
      <c r="BO6451" s="48"/>
      <c r="BP6451" s="48"/>
      <c r="BQ6451" s="48"/>
      <c r="BR6451" s="8"/>
      <c r="BS6451" s="8"/>
      <c r="BT6451" s="8"/>
      <c r="BU6451" s="8"/>
      <c r="BV6451" s="122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18" t="s">
        <v>5</v>
      </c>
      <c r="H6452" s="3">
        <v>2024</v>
      </c>
      <c r="I6452" s="20" t="s">
        <v>288</v>
      </c>
      <c r="J6452" s="2" t="s">
        <v>345</v>
      </c>
      <c r="K6452" s="2" t="s">
        <v>318</v>
      </c>
      <c r="L6452" s="163">
        <f t="shared" si="215"/>
        <v>0</v>
      </c>
      <c r="M6452" s="163">
        <f t="shared" si="216"/>
        <v>0</v>
      </c>
      <c r="N6452" s="181"/>
      <c r="O6452" s="33"/>
      <c r="P6452" s="33"/>
      <c r="Q6452" s="33"/>
      <c r="R6452" s="33"/>
      <c r="S6452" s="33"/>
      <c r="T6452" s="8"/>
      <c r="U6452" s="8"/>
      <c r="V6452" s="8"/>
      <c r="W6452" s="8"/>
      <c r="X6452" s="122"/>
      <c r="Y6452" s="62"/>
      <c r="Z6452" s="62"/>
      <c r="AA6452" s="62"/>
      <c r="AB6452" s="62"/>
      <c r="AC6452" s="62"/>
      <c r="AD6452" s="8"/>
      <c r="AE6452" s="8"/>
      <c r="AF6452" s="8"/>
      <c r="AG6452" s="8"/>
      <c r="AH6452" s="122"/>
      <c r="AI6452" s="72"/>
      <c r="AJ6452" s="72"/>
      <c r="AK6452" s="72"/>
      <c r="AL6452" s="72"/>
      <c r="AM6452" s="72"/>
      <c r="AN6452" s="8"/>
      <c r="AO6452" s="8"/>
      <c r="AP6452" s="8"/>
      <c r="AQ6452" s="8"/>
      <c r="AR6452" s="122"/>
      <c r="AS6452" s="85"/>
      <c r="AT6452" s="85"/>
      <c r="AU6452" s="85"/>
      <c r="AV6452" s="85"/>
      <c r="AW6452" s="85"/>
      <c r="AX6452" s="8"/>
      <c r="AY6452" s="8"/>
      <c r="AZ6452" s="8"/>
      <c r="BA6452" s="8"/>
      <c r="BB6452" s="122"/>
      <c r="BC6452" s="105"/>
      <c r="BD6452" s="105"/>
      <c r="BE6452" s="105"/>
      <c r="BF6452" s="105"/>
      <c r="BG6452" s="105"/>
      <c r="BH6452" s="8"/>
      <c r="BI6452" s="8"/>
      <c r="BJ6452" s="8"/>
      <c r="BK6452" s="8"/>
      <c r="BL6452" s="122"/>
      <c r="BM6452" s="48"/>
      <c r="BN6452" s="48"/>
      <c r="BO6452" s="48"/>
      <c r="BP6452" s="48"/>
      <c r="BQ6452" s="48"/>
      <c r="BR6452" s="8"/>
      <c r="BS6452" s="8"/>
      <c r="BT6452" s="8"/>
      <c r="BU6452" s="8"/>
      <c r="BV6452" s="122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18" t="s">
        <v>5</v>
      </c>
      <c r="H6453" s="3">
        <v>2024</v>
      </c>
      <c r="I6453" s="20" t="s">
        <v>289</v>
      </c>
      <c r="J6453" s="2" t="s">
        <v>268</v>
      </c>
      <c r="K6453" s="2" t="s">
        <v>318</v>
      </c>
      <c r="L6453" s="163">
        <f t="shared" si="215"/>
        <v>0</v>
      </c>
      <c r="M6453" s="163">
        <f t="shared" si="216"/>
        <v>0</v>
      </c>
      <c r="N6453" s="181"/>
      <c r="O6453" s="33"/>
      <c r="P6453" s="33"/>
      <c r="Q6453" s="33"/>
      <c r="R6453" s="33"/>
      <c r="S6453" s="33"/>
      <c r="T6453" s="8"/>
      <c r="U6453" s="8"/>
      <c r="V6453" s="8"/>
      <c r="W6453" s="8"/>
      <c r="X6453" s="122"/>
      <c r="Y6453" s="62"/>
      <c r="Z6453" s="62"/>
      <c r="AA6453" s="62"/>
      <c r="AB6453" s="62"/>
      <c r="AC6453" s="62"/>
      <c r="AD6453" s="8"/>
      <c r="AE6453" s="8"/>
      <c r="AF6453" s="8"/>
      <c r="AG6453" s="8"/>
      <c r="AH6453" s="122"/>
      <c r="AI6453" s="72"/>
      <c r="AJ6453" s="72"/>
      <c r="AK6453" s="72"/>
      <c r="AL6453" s="72"/>
      <c r="AM6453" s="72"/>
      <c r="AN6453" s="8"/>
      <c r="AO6453" s="8"/>
      <c r="AP6453" s="8"/>
      <c r="AQ6453" s="8"/>
      <c r="AR6453" s="122"/>
      <c r="AS6453" s="85"/>
      <c r="AT6453" s="85"/>
      <c r="AU6453" s="85"/>
      <c r="AV6453" s="85"/>
      <c r="AW6453" s="85"/>
      <c r="AX6453" s="8"/>
      <c r="AY6453" s="8"/>
      <c r="AZ6453" s="8"/>
      <c r="BA6453" s="8"/>
      <c r="BB6453" s="122"/>
      <c r="BC6453" s="105"/>
      <c r="BD6453" s="105"/>
      <c r="BE6453" s="105"/>
      <c r="BF6453" s="105"/>
      <c r="BG6453" s="105"/>
      <c r="BH6453" s="8"/>
      <c r="BI6453" s="8"/>
      <c r="BJ6453" s="8"/>
      <c r="BK6453" s="8"/>
      <c r="BL6453" s="122"/>
      <c r="BM6453" s="48"/>
      <c r="BN6453" s="48"/>
      <c r="BO6453" s="48"/>
      <c r="BP6453" s="48"/>
      <c r="BQ6453" s="48"/>
      <c r="BR6453" s="8"/>
      <c r="BS6453" s="8"/>
      <c r="BT6453" s="8"/>
      <c r="BU6453" s="8"/>
      <c r="BV6453" s="122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18" t="s">
        <v>5</v>
      </c>
      <c r="H6454" s="3">
        <v>2024</v>
      </c>
      <c r="I6454" s="20" t="s">
        <v>289</v>
      </c>
      <c r="J6454" s="2" t="s">
        <v>292</v>
      </c>
      <c r="K6454" s="2" t="s">
        <v>318</v>
      </c>
      <c r="L6454" s="163">
        <f t="shared" si="215"/>
        <v>0</v>
      </c>
      <c r="M6454" s="163">
        <f t="shared" si="216"/>
        <v>0</v>
      </c>
      <c r="N6454" s="181"/>
      <c r="O6454" s="33"/>
      <c r="P6454" s="33"/>
      <c r="Q6454" s="33"/>
      <c r="R6454" s="33"/>
      <c r="S6454" s="33"/>
      <c r="T6454" s="8"/>
      <c r="U6454" s="8"/>
      <c r="V6454" s="8"/>
      <c r="W6454" s="8"/>
      <c r="X6454" s="122"/>
      <c r="Y6454" s="62"/>
      <c r="Z6454" s="62"/>
      <c r="AA6454" s="62"/>
      <c r="AB6454" s="62"/>
      <c r="AC6454" s="62"/>
      <c r="AD6454" s="8"/>
      <c r="AE6454" s="8"/>
      <c r="AF6454" s="8"/>
      <c r="AG6454" s="8"/>
      <c r="AH6454" s="122"/>
      <c r="AI6454" s="72"/>
      <c r="AJ6454" s="72"/>
      <c r="AK6454" s="72"/>
      <c r="AL6454" s="72"/>
      <c r="AM6454" s="72"/>
      <c r="AN6454" s="8"/>
      <c r="AO6454" s="8"/>
      <c r="AP6454" s="8"/>
      <c r="AQ6454" s="8"/>
      <c r="AR6454" s="122"/>
      <c r="AS6454" s="85"/>
      <c r="AT6454" s="85"/>
      <c r="AU6454" s="85"/>
      <c r="AV6454" s="85"/>
      <c r="AW6454" s="85"/>
      <c r="AX6454" s="8"/>
      <c r="AY6454" s="8"/>
      <c r="AZ6454" s="8"/>
      <c r="BA6454" s="8"/>
      <c r="BB6454" s="122"/>
      <c r="BC6454" s="105"/>
      <c r="BD6454" s="105"/>
      <c r="BE6454" s="105"/>
      <c r="BF6454" s="105"/>
      <c r="BG6454" s="105"/>
      <c r="BH6454" s="8"/>
      <c r="BI6454" s="8"/>
      <c r="BJ6454" s="8"/>
      <c r="BK6454" s="8"/>
      <c r="BL6454" s="122"/>
      <c r="BM6454" s="48"/>
      <c r="BN6454" s="48"/>
      <c r="BO6454" s="48"/>
      <c r="BP6454" s="48"/>
      <c r="BQ6454" s="48"/>
      <c r="BR6454" s="8"/>
      <c r="BS6454" s="8"/>
      <c r="BT6454" s="8"/>
      <c r="BU6454" s="8"/>
      <c r="BV6454" s="122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18" t="s">
        <v>5</v>
      </c>
      <c r="H6455" s="3">
        <v>2024</v>
      </c>
      <c r="I6455" s="20" t="s">
        <v>285</v>
      </c>
      <c r="J6455" s="2" t="s">
        <v>293</v>
      </c>
      <c r="K6455" s="2" t="s">
        <v>318</v>
      </c>
      <c r="L6455" s="163">
        <f t="shared" si="215"/>
        <v>0</v>
      </c>
      <c r="M6455" s="163">
        <f t="shared" si="216"/>
        <v>0</v>
      </c>
      <c r="N6455" s="181"/>
      <c r="O6455" s="33"/>
      <c r="P6455" s="33"/>
      <c r="Q6455" s="33"/>
      <c r="R6455" s="33"/>
      <c r="S6455" s="33"/>
      <c r="T6455" s="8"/>
      <c r="U6455" s="8"/>
      <c r="V6455" s="8"/>
      <c r="W6455" s="8"/>
      <c r="X6455" s="122"/>
      <c r="Y6455" s="62"/>
      <c r="Z6455" s="62"/>
      <c r="AA6455" s="62"/>
      <c r="AB6455" s="62"/>
      <c r="AC6455" s="62"/>
      <c r="AD6455" s="8"/>
      <c r="AE6455" s="8"/>
      <c r="AF6455" s="8"/>
      <c r="AG6455" s="8"/>
      <c r="AH6455" s="122"/>
      <c r="AI6455" s="72"/>
      <c r="AJ6455" s="72"/>
      <c r="AK6455" s="72"/>
      <c r="AL6455" s="72"/>
      <c r="AM6455" s="72"/>
      <c r="AN6455" s="8"/>
      <c r="AO6455" s="8"/>
      <c r="AP6455" s="8"/>
      <c r="AQ6455" s="8"/>
      <c r="AR6455" s="122"/>
      <c r="AS6455" s="85"/>
      <c r="AT6455" s="85"/>
      <c r="AU6455" s="85"/>
      <c r="AV6455" s="85"/>
      <c r="AW6455" s="85"/>
      <c r="AX6455" s="8"/>
      <c r="AY6455" s="8"/>
      <c r="AZ6455" s="8"/>
      <c r="BA6455" s="8"/>
      <c r="BB6455" s="122"/>
      <c r="BC6455" s="105"/>
      <c r="BD6455" s="105"/>
      <c r="BE6455" s="105"/>
      <c r="BF6455" s="106"/>
      <c r="BG6455" s="106"/>
      <c r="BH6455" s="8"/>
      <c r="BI6455" s="8"/>
      <c r="BJ6455" s="8"/>
      <c r="BK6455" s="8"/>
      <c r="BL6455" s="122"/>
      <c r="BM6455" s="48"/>
      <c r="BN6455" s="48"/>
      <c r="BO6455" s="48"/>
      <c r="BP6455" s="48"/>
      <c r="BQ6455" s="48"/>
      <c r="BR6455" s="8"/>
      <c r="BS6455" s="8"/>
      <c r="BT6455" s="8"/>
      <c r="BU6455" s="8"/>
      <c r="BV6455" s="122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18" t="s">
        <v>5</v>
      </c>
      <c r="H6456" s="3">
        <v>2024</v>
      </c>
      <c r="I6456" s="20" t="s">
        <v>287</v>
      </c>
      <c r="J6456" s="2" t="s">
        <v>269</v>
      </c>
      <c r="K6456" s="2" t="s">
        <v>320</v>
      </c>
      <c r="L6456" s="163">
        <f t="shared" si="215"/>
        <v>1</v>
      </c>
      <c r="M6456" s="163">
        <f t="shared" si="216"/>
        <v>1.3029999999999999</v>
      </c>
      <c r="N6456" s="181"/>
      <c r="O6456" s="33"/>
      <c r="P6456" s="33"/>
      <c r="Q6456" s="33"/>
      <c r="R6456" s="33"/>
      <c r="S6456" s="33"/>
      <c r="T6456" s="8"/>
      <c r="U6456" s="8"/>
      <c r="V6456" s="8"/>
      <c r="W6456" s="8"/>
      <c r="X6456" s="122"/>
      <c r="Y6456" s="62"/>
      <c r="Z6456" s="62"/>
      <c r="AA6456" s="62"/>
      <c r="AB6456" s="64"/>
      <c r="AC6456" s="62"/>
      <c r="AD6456" s="8"/>
      <c r="AE6456" s="8"/>
      <c r="AF6456" s="8"/>
      <c r="AG6456" s="8">
        <v>1</v>
      </c>
      <c r="AH6456" s="122">
        <v>1.3029999999999999</v>
      </c>
      <c r="AI6456" s="72"/>
      <c r="AJ6456" s="72"/>
      <c r="AK6456" s="72"/>
      <c r="AL6456" s="72"/>
      <c r="AM6456" s="72"/>
      <c r="AN6456" s="8"/>
      <c r="AO6456" s="8"/>
      <c r="AP6456" s="8"/>
      <c r="AQ6456" s="8"/>
      <c r="AR6456" s="122"/>
      <c r="AS6456" s="85"/>
      <c r="AT6456" s="85"/>
      <c r="AU6456" s="85"/>
      <c r="AV6456" s="85"/>
      <c r="AW6456" s="85"/>
      <c r="AX6456" s="8"/>
      <c r="AY6456" s="8"/>
      <c r="AZ6456" s="8"/>
      <c r="BA6456" s="8"/>
      <c r="BB6456" s="122"/>
      <c r="BC6456" s="105"/>
      <c r="BD6456" s="105"/>
      <c r="BE6456" s="105"/>
      <c r="BF6456" s="105"/>
      <c r="BG6456" s="105"/>
      <c r="BH6456" s="8"/>
      <c r="BI6456" s="8"/>
      <c r="BJ6456" s="8"/>
      <c r="BK6456" s="8"/>
      <c r="BL6456" s="122"/>
      <c r="BM6456" s="48"/>
      <c r="BN6456" s="48"/>
      <c r="BO6456" s="48"/>
      <c r="BP6456" s="48"/>
      <c r="BQ6456" s="48"/>
      <c r="BR6456" s="8"/>
      <c r="BS6456" s="8"/>
      <c r="BT6456" s="8"/>
      <c r="BU6456" s="8"/>
      <c r="BV6456" s="122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18" t="s">
        <v>5</v>
      </c>
      <c r="H6457" s="3">
        <v>2024</v>
      </c>
      <c r="I6457" s="20" t="s">
        <v>287</v>
      </c>
      <c r="J6457" s="2" t="s">
        <v>270</v>
      </c>
      <c r="K6457" s="2" t="s">
        <v>320</v>
      </c>
      <c r="L6457" s="163">
        <f t="shared" si="215"/>
        <v>0</v>
      </c>
      <c r="M6457" s="163">
        <f t="shared" si="216"/>
        <v>0</v>
      </c>
      <c r="N6457" s="181"/>
      <c r="O6457" s="33"/>
      <c r="P6457" s="33"/>
      <c r="Q6457" s="33"/>
      <c r="R6457" s="33"/>
      <c r="S6457" s="33"/>
      <c r="T6457" s="8"/>
      <c r="U6457" s="8"/>
      <c r="V6457" s="8"/>
      <c r="W6457" s="8"/>
      <c r="X6457" s="122"/>
      <c r="Y6457" s="62"/>
      <c r="Z6457" s="62"/>
      <c r="AA6457" s="62"/>
      <c r="AB6457" s="62"/>
      <c r="AC6457" s="62"/>
      <c r="AD6457" s="8"/>
      <c r="AE6457" s="8"/>
      <c r="AF6457" s="8"/>
      <c r="AG6457" s="8"/>
      <c r="AH6457" s="122"/>
      <c r="AI6457" s="72"/>
      <c r="AJ6457" s="72"/>
      <c r="AK6457" s="72"/>
      <c r="AL6457" s="72"/>
      <c r="AM6457" s="72"/>
      <c r="AN6457" s="8"/>
      <c r="AO6457" s="8"/>
      <c r="AP6457" s="8"/>
      <c r="AQ6457" s="8"/>
      <c r="AR6457" s="122"/>
      <c r="AS6457" s="85"/>
      <c r="AT6457" s="85"/>
      <c r="AU6457" s="85"/>
      <c r="AV6457" s="85"/>
      <c r="AW6457" s="85"/>
      <c r="AX6457" s="8"/>
      <c r="AY6457" s="8"/>
      <c r="AZ6457" s="8"/>
      <c r="BA6457" s="8"/>
      <c r="BB6457" s="122"/>
      <c r="BC6457" s="105"/>
      <c r="BD6457" s="105"/>
      <c r="BE6457" s="105"/>
      <c r="BF6457" s="105"/>
      <c r="BG6457" s="105"/>
      <c r="BH6457" s="8"/>
      <c r="BI6457" s="8"/>
      <c r="BJ6457" s="8"/>
      <c r="BK6457" s="8"/>
      <c r="BL6457" s="122"/>
      <c r="BM6457" s="48"/>
      <c r="BN6457" s="48"/>
      <c r="BO6457" s="48"/>
      <c r="BP6457" s="48"/>
      <c r="BQ6457" s="48"/>
      <c r="BR6457" s="8"/>
      <c r="BS6457" s="8"/>
      <c r="BT6457" s="8"/>
      <c r="BU6457" s="8"/>
      <c r="BV6457" s="122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18" t="s">
        <v>5</v>
      </c>
      <c r="H6458" s="3">
        <v>2024</v>
      </c>
      <c r="I6458" s="20" t="s">
        <v>290</v>
      </c>
      <c r="J6458" s="2" t="s">
        <v>271</v>
      </c>
      <c r="K6458" s="2" t="s">
        <v>321</v>
      </c>
      <c r="L6458" s="163">
        <f t="shared" si="215"/>
        <v>0</v>
      </c>
      <c r="M6458" s="163">
        <f t="shared" si="216"/>
        <v>0</v>
      </c>
      <c r="N6458" s="181"/>
      <c r="O6458" s="33"/>
      <c r="P6458" s="33"/>
      <c r="Q6458" s="33"/>
      <c r="R6458" s="33"/>
      <c r="S6458" s="33"/>
      <c r="T6458" s="8"/>
      <c r="U6458" s="8"/>
      <c r="V6458" s="8"/>
      <c r="W6458" s="8"/>
      <c r="X6458" s="122"/>
      <c r="Y6458" s="62"/>
      <c r="Z6458" s="62"/>
      <c r="AA6458" s="62"/>
      <c r="AB6458" s="62"/>
      <c r="AC6458" s="62"/>
      <c r="AD6458" s="8"/>
      <c r="AE6458" s="8"/>
      <c r="AF6458" s="8"/>
      <c r="AG6458" s="8"/>
      <c r="AH6458" s="122"/>
      <c r="AI6458" s="72"/>
      <c r="AJ6458" s="72"/>
      <c r="AK6458" s="72"/>
      <c r="AL6458" s="72"/>
      <c r="AM6458" s="72"/>
      <c r="AN6458" s="8"/>
      <c r="AO6458" s="8"/>
      <c r="AP6458" s="8"/>
      <c r="AQ6458" s="8"/>
      <c r="AR6458" s="122"/>
      <c r="AS6458" s="85"/>
      <c r="AT6458" s="85"/>
      <c r="AU6458" s="85"/>
      <c r="AV6458" s="85"/>
      <c r="AW6458" s="85"/>
      <c r="AX6458" s="8"/>
      <c r="AY6458" s="8"/>
      <c r="AZ6458" s="8"/>
      <c r="BA6458" s="8"/>
      <c r="BB6458" s="122"/>
      <c r="BC6458" s="105"/>
      <c r="BD6458" s="105"/>
      <c r="BE6458" s="105"/>
      <c r="BF6458" s="105"/>
      <c r="BG6458" s="105"/>
      <c r="BH6458" s="8"/>
      <c r="BI6458" s="8"/>
      <c r="BJ6458" s="8"/>
      <c r="BK6458" s="8"/>
      <c r="BL6458" s="122"/>
      <c r="BM6458" s="48"/>
      <c r="BN6458" s="48"/>
      <c r="BO6458" s="48"/>
      <c r="BP6458" s="48"/>
      <c r="BQ6458" s="48"/>
      <c r="BR6458" s="8"/>
      <c r="BS6458" s="8"/>
      <c r="BT6458" s="8"/>
      <c r="BU6458" s="8"/>
      <c r="BV6458" s="122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18" t="s">
        <v>5</v>
      </c>
      <c r="H6459" s="3">
        <v>2024</v>
      </c>
      <c r="I6459" s="20" t="s">
        <v>284</v>
      </c>
      <c r="J6459" s="2" t="s">
        <v>294</v>
      </c>
      <c r="K6459" s="2" t="s">
        <v>320</v>
      </c>
      <c r="L6459" s="163">
        <f t="shared" si="215"/>
        <v>0</v>
      </c>
      <c r="M6459" s="163">
        <f t="shared" si="216"/>
        <v>0</v>
      </c>
      <c r="N6459" s="181"/>
      <c r="O6459" s="33"/>
      <c r="P6459" s="33"/>
      <c r="Q6459" s="33"/>
      <c r="R6459" s="33"/>
      <c r="S6459" s="33"/>
      <c r="T6459" s="8"/>
      <c r="U6459" s="8"/>
      <c r="V6459" s="8"/>
      <c r="W6459" s="8"/>
      <c r="X6459" s="122"/>
      <c r="Y6459" s="62"/>
      <c r="Z6459" s="62"/>
      <c r="AA6459" s="62"/>
      <c r="AB6459" s="62"/>
      <c r="AC6459" s="62"/>
      <c r="AD6459" s="8"/>
      <c r="AE6459" s="8"/>
      <c r="AF6459" s="8"/>
      <c r="AG6459" s="8"/>
      <c r="AH6459" s="122"/>
      <c r="AI6459" s="72"/>
      <c r="AJ6459" s="72"/>
      <c r="AK6459" s="72"/>
      <c r="AL6459" s="72"/>
      <c r="AM6459" s="72"/>
      <c r="AN6459" s="8"/>
      <c r="AO6459" s="8"/>
      <c r="AP6459" s="8"/>
      <c r="AQ6459" s="8"/>
      <c r="AR6459" s="122"/>
      <c r="AS6459" s="85"/>
      <c r="AT6459" s="85"/>
      <c r="AU6459" s="85"/>
      <c r="AV6459" s="85"/>
      <c r="AW6459" s="85"/>
      <c r="AX6459" s="8"/>
      <c r="AY6459" s="8"/>
      <c r="AZ6459" s="8"/>
      <c r="BA6459" s="8"/>
      <c r="BB6459" s="122"/>
      <c r="BC6459" s="105"/>
      <c r="BD6459" s="105"/>
      <c r="BE6459" s="105"/>
      <c r="BF6459" s="105"/>
      <c r="BG6459" s="105"/>
      <c r="BH6459" s="8"/>
      <c r="BI6459" s="8"/>
      <c r="BJ6459" s="8"/>
      <c r="BK6459" s="8"/>
      <c r="BL6459" s="122"/>
      <c r="BM6459" s="48"/>
      <c r="BN6459" s="48"/>
      <c r="BO6459" s="48"/>
      <c r="BP6459" s="48"/>
      <c r="BQ6459" s="48"/>
      <c r="BR6459" s="8"/>
      <c r="BS6459" s="8"/>
      <c r="BT6459" s="8"/>
      <c r="BU6459" s="8"/>
      <c r="BV6459" s="122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18" t="s">
        <v>5</v>
      </c>
      <c r="H6460" s="3">
        <v>2024</v>
      </c>
      <c r="I6460" s="20" t="s">
        <v>284</v>
      </c>
      <c r="J6460" s="2" t="s">
        <v>346</v>
      </c>
      <c r="K6460" s="2" t="s">
        <v>320</v>
      </c>
      <c r="L6460" s="163">
        <f t="shared" si="215"/>
        <v>0</v>
      </c>
      <c r="M6460" s="163">
        <f t="shared" si="216"/>
        <v>0</v>
      </c>
      <c r="N6460" s="181"/>
      <c r="O6460" s="33"/>
      <c r="P6460" s="33"/>
      <c r="Q6460" s="33"/>
      <c r="R6460" s="33"/>
      <c r="S6460" s="33"/>
      <c r="T6460" s="8"/>
      <c r="U6460" s="8"/>
      <c r="V6460" s="8"/>
      <c r="W6460" s="8"/>
      <c r="X6460" s="122"/>
      <c r="Y6460" s="62"/>
      <c r="Z6460" s="62"/>
      <c r="AA6460" s="62"/>
      <c r="AB6460" s="62"/>
      <c r="AC6460" s="62"/>
      <c r="AD6460" s="8"/>
      <c r="AE6460" s="8"/>
      <c r="AF6460" s="8"/>
      <c r="AG6460" s="8"/>
      <c r="AH6460" s="122"/>
      <c r="AI6460" s="72"/>
      <c r="AJ6460" s="72"/>
      <c r="AK6460" s="72"/>
      <c r="AL6460" s="72"/>
      <c r="AM6460" s="72"/>
      <c r="AN6460" s="8"/>
      <c r="AO6460" s="8"/>
      <c r="AP6460" s="8"/>
      <c r="AQ6460" s="8"/>
      <c r="AR6460" s="122"/>
      <c r="AS6460" s="85"/>
      <c r="AT6460" s="85"/>
      <c r="AU6460" s="85"/>
      <c r="AV6460" s="85"/>
      <c r="AW6460" s="85"/>
      <c r="AX6460" s="8"/>
      <c r="AY6460" s="8"/>
      <c r="AZ6460" s="8"/>
      <c r="BA6460" s="8"/>
      <c r="BB6460" s="122"/>
      <c r="BC6460" s="105"/>
      <c r="BD6460" s="105"/>
      <c r="BE6460" s="105"/>
      <c r="BF6460" s="105"/>
      <c r="BG6460" s="105"/>
      <c r="BH6460" s="8"/>
      <c r="BI6460" s="8"/>
      <c r="BJ6460" s="8"/>
      <c r="BK6460" s="8"/>
      <c r="BL6460" s="122"/>
      <c r="BM6460" s="48"/>
      <c r="BN6460" s="48"/>
      <c r="BO6460" s="48"/>
      <c r="BP6460" s="48"/>
      <c r="BQ6460" s="48"/>
      <c r="BR6460" s="8"/>
      <c r="BS6460" s="8"/>
      <c r="BT6460" s="8"/>
      <c r="BU6460" s="8"/>
      <c r="BV6460" s="122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18" t="s">
        <v>5</v>
      </c>
      <c r="H6461" s="3">
        <v>2024</v>
      </c>
      <c r="I6461" s="20" t="s">
        <v>284</v>
      </c>
      <c r="J6461" s="2" t="s">
        <v>295</v>
      </c>
      <c r="K6461" s="2" t="s">
        <v>320</v>
      </c>
      <c r="L6461" s="163">
        <f t="shared" si="215"/>
        <v>0</v>
      </c>
      <c r="M6461" s="163">
        <f t="shared" si="216"/>
        <v>0</v>
      </c>
      <c r="N6461" s="181"/>
      <c r="O6461" s="33"/>
      <c r="P6461" s="33"/>
      <c r="Q6461" s="33"/>
      <c r="R6461" s="33"/>
      <c r="S6461" s="33"/>
      <c r="T6461" s="8"/>
      <c r="U6461" s="8"/>
      <c r="V6461" s="8"/>
      <c r="W6461" s="8"/>
      <c r="X6461" s="122"/>
      <c r="Y6461" s="62"/>
      <c r="Z6461" s="62"/>
      <c r="AA6461" s="62"/>
      <c r="AB6461" s="62"/>
      <c r="AC6461" s="62"/>
      <c r="AD6461" s="8"/>
      <c r="AE6461" s="8"/>
      <c r="AF6461" s="8"/>
      <c r="AG6461" s="8"/>
      <c r="AH6461" s="122"/>
      <c r="AI6461" s="72"/>
      <c r="AJ6461" s="72"/>
      <c r="AK6461" s="72"/>
      <c r="AL6461" s="72"/>
      <c r="AM6461" s="72"/>
      <c r="AN6461" s="8"/>
      <c r="AO6461" s="8"/>
      <c r="AP6461" s="8"/>
      <c r="AQ6461" s="8"/>
      <c r="AR6461" s="122"/>
      <c r="AS6461" s="85"/>
      <c r="AT6461" s="85"/>
      <c r="AU6461" s="85"/>
      <c r="AV6461" s="85"/>
      <c r="AW6461" s="85"/>
      <c r="AX6461" s="8"/>
      <c r="AY6461" s="8"/>
      <c r="AZ6461" s="8"/>
      <c r="BA6461" s="8"/>
      <c r="BB6461" s="122"/>
      <c r="BC6461" s="105"/>
      <c r="BD6461" s="105"/>
      <c r="BE6461" s="105"/>
      <c r="BF6461" s="105"/>
      <c r="BG6461" s="105"/>
      <c r="BH6461" s="8"/>
      <c r="BI6461" s="8"/>
      <c r="BJ6461" s="8"/>
      <c r="BK6461" s="8"/>
      <c r="BL6461" s="122"/>
      <c r="BM6461" s="48"/>
      <c r="BN6461" s="48"/>
      <c r="BO6461" s="48"/>
      <c r="BP6461" s="48"/>
      <c r="BQ6461" s="48"/>
      <c r="BR6461" s="8"/>
      <c r="BS6461" s="8"/>
      <c r="BT6461" s="8"/>
      <c r="BU6461" s="8"/>
      <c r="BV6461" s="122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18" t="s">
        <v>5</v>
      </c>
      <c r="H6462" s="3">
        <v>2024</v>
      </c>
      <c r="I6462" s="20" t="s">
        <v>290</v>
      </c>
      <c r="J6462" s="2" t="s">
        <v>299</v>
      </c>
      <c r="K6462" s="2" t="s">
        <v>318</v>
      </c>
      <c r="L6462" s="163">
        <f t="shared" si="215"/>
        <v>0</v>
      </c>
      <c r="M6462" s="163">
        <f t="shared" si="216"/>
        <v>0</v>
      </c>
      <c r="N6462" s="181"/>
      <c r="O6462" s="33"/>
      <c r="P6462" s="33"/>
      <c r="Q6462" s="33"/>
      <c r="R6462" s="33"/>
      <c r="S6462" s="33"/>
      <c r="T6462" s="8"/>
      <c r="U6462" s="8"/>
      <c r="V6462" s="8"/>
      <c r="W6462" s="8"/>
      <c r="X6462" s="122"/>
      <c r="Y6462" s="62"/>
      <c r="Z6462" s="62"/>
      <c r="AA6462" s="62"/>
      <c r="AB6462" s="62"/>
      <c r="AC6462" s="62"/>
      <c r="AD6462" s="8"/>
      <c r="AE6462" s="8"/>
      <c r="AF6462" s="8"/>
      <c r="AG6462" s="8"/>
      <c r="AH6462" s="122"/>
      <c r="AI6462" s="72"/>
      <c r="AJ6462" s="72"/>
      <c r="AK6462" s="72"/>
      <c r="AL6462" s="72"/>
      <c r="AM6462" s="72"/>
      <c r="AN6462" s="8"/>
      <c r="AO6462" s="8"/>
      <c r="AP6462" s="8"/>
      <c r="AQ6462" s="8"/>
      <c r="AR6462" s="122"/>
      <c r="AS6462" s="85"/>
      <c r="AT6462" s="85"/>
      <c r="AU6462" s="85"/>
      <c r="AV6462" s="85"/>
      <c r="AW6462" s="85"/>
      <c r="AX6462" s="8"/>
      <c r="AY6462" s="8"/>
      <c r="AZ6462" s="8"/>
      <c r="BA6462" s="8"/>
      <c r="BB6462" s="122"/>
      <c r="BC6462" s="105"/>
      <c r="BD6462" s="105"/>
      <c r="BE6462" s="105"/>
      <c r="BF6462" s="105"/>
      <c r="BG6462" s="105"/>
      <c r="BH6462" s="8"/>
      <c r="BI6462" s="8"/>
      <c r="BJ6462" s="8"/>
      <c r="BK6462" s="8"/>
      <c r="BL6462" s="122"/>
      <c r="BM6462" s="48"/>
      <c r="BN6462" s="48"/>
      <c r="BO6462" s="48"/>
      <c r="BP6462" s="48"/>
      <c r="BQ6462" s="48"/>
      <c r="BR6462" s="8"/>
      <c r="BS6462" s="8"/>
      <c r="BT6462" s="8"/>
      <c r="BU6462" s="8"/>
      <c r="BV6462" s="122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18" t="s">
        <v>5</v>
      </c>
      <c r="H6463" s="3">
        <v>2024</v>
      </c>
      <c r="I6463" s="20" t="s">
        <v>315</v>
      </c>
      <c r="J6463" s="2" t="s">
        <v>347</v>
      </c>
      <c r="K6463" s="2" t="s">
        <v>320</v>
      </c>
      <c r="L6463" s="163">
        <f t="shared" si="215"/>
        <v>0</v>
      </c>
      <c r="M6463" s="163">
        <f t="shared" si="216"/>
        <v>0</v>
      </c>
      <c r="N6463" s="181"/>
      <c r="O6463" s="33"/>
      <c r="P6463" s="33"/>
      <c r="Q6463" s="33"/>
      <c r="R6463" s="33"/>
      <c r="S6463" s="33"/>
      <c r="T6463" s="8"/>
      <c r="U6463" s="8"/>
      <c r="V6463" s="8"/>
      <c r="W6463" s="8"/>
      <c r="X6463" s="122"/>
      <c r="Y6463" s="62"/>
      <c r="Z6463" s="62"/>
      <c r="AA6463" s="62"/>
      <c r="AB6463" s="62"/>
      <c r="AC6463" s="62"/>
      <c r="AD6463" s="8"/>
      <c r="AE6463" s="8"/>
      <c r="AF6463" s="8"/>
      <c r="AG6463" s="8"/>
      <c r="AH6463" s="122"/>
      <c r="AI6463" s="72"/>
      <c r="AJ6463" s="72"/>
      <c r="AK6463" s="72"/>
      <c r="AL6463" s="72"/>
      <c r="AM6463" s="72"/>
      <c r="AN6463" s="8"/>
      <c r="AO6463" s="8"/>
      <c r="AP6463" s="8"/>
      <c r="AQ6463" s="8"/>
      <c r="AR6463" s="122"/>
      <c r="AS6463" s="85"/>
      <c r="AT6463" s="85"/>
      <c r="AU6463" s="85"/>
      <c r="AV6463" s="85"/>
      <c r="AW6463" s="85"/>
      <c r="AX6463" s="8"/>
      <c r="AY6463" s="8"/>
      <c r="AZ6463" s="8"/>
      <c r="BA6463" s="8"/>
      <c r="BB6463" s="122"/>
      <c r="BC6463" s="105"/>
      <c r="BD6463" s="105"/>
      <c r="BE6463" s="105"/>
      <c r="BF6463" s="105"/>
      <c r="BG6463" s="105"/>
      <c r="BH6463" s="8"/>
      <c r="BI6463" s="8"/>
      <c r="BJ6463" s="8"/>
      <c r="BK6463" s="8"/>
      <c r="BL6463" s="122"/>
      <c r="BM6463" s="48"/>
      <c r="BN6463" s="48"/>
      <c r="BO6463" s="48"/>
      <c r="BP6463" s="48"/>
      <c r="BQ6463" s="48"/>
      <c r="BR6463" s="8"/>
      <c r="BS6463" s="8"/>
      <c r="BT6463" s="8"/>
      <c r="BU6463" s="8"/>
      <c r="BV6463" s="122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18" t="s">
        <v>5</v>
      </c>
      <c r="H6464" s="3">
        <v>2024</v>
      </c>
      <c r="I6464" s="20" t="s">
        <v>315</v>
      </c>
      <c r="J6464" s="2" t="s">
        <v>296</v>
      </c>
      <c r="K6464" s="2" t="s">
        <v>321</v>
      </c>
      <c r="L6464" s="163">
        <f t="shared" si="215"/>
        <v>0</v>
      </c>
      <c r="M6464" s="163">
        <f t="shared" si="216"/>
        <v>0</v>
      </c>
      <c r="N6464" s="181"/>
      <c r="O6464" s="33"/>
      <c r="P6464" s="33"/>
      <c r="Q6464" s="33"/>
      <c r="R6464" s="33"/>
      <c r="S6464" s="33"/>
      <c r="T6464" s="8"/>
      <c r="U6464" s="8"/>
      <c r="V6464" s="8"/>
      <c r="W6464" s="8"/>
      <c r="X6464" s="122"/>
      <c r="Y6464" s="62"/>
      <c r="Z6464" s="62"/>
      <c r="AA6464" s="62"/>
      <c r="AB6464" s="62"/>
      <c r="AC6464" s="62"/>
      <c r="AD6464" s="8"/>
      <c r="AE6464" s="8"/>
      <c r="AF6464" s="8"/>
      <c r="AG6464" s="8"/>
      <c r="AH6464" s="122"/>
      <c r="AI6464" s="72"/>
      <c r="AJ6464" s="72"/>
      <c r="AK6464" s="72"/>
      <c r="AL6464" s="72"/>
      <c r="AM6464" s="72"/>
      <c r="AN6464" s="8"/>
      <c r="AO6464" s="8"/>
      <c r="AP6464" s="8"/>
      <c r="AQ6464" s="8"/>
      <c r="AR6464" s="122"/>
      <c r="AS6464" s="85"/>
      <c r="AT6464" s="85"/>
      <c r="AU6464" s="85"/>
      <c r="AV6464" s="85"/>
      <c r="AW6464" s="85"/>
      <c r="AX6464" s="8"/>
      <c r="AY6464" s="8"/>
      <c r="AZ6464" s="8"/>
      <c r="BA6464" s="8"/>
      <c r="BB6464" s="122"/>
      <c r="BC6464" s="105"/>
      <c r="BD6464" s="105"/>
      <c r="BE6464" s="105"/>
      <c r="BF6464" s="105"/>
      <c r="BG6464" s="105"/>
      <c r="BH6464" s="8"/>
      <c r="BI6464" s="8"/>
      <c r="BJ6464" s="8"/>
      <c r="BK6464" s="8"/>
      <c r="BL6464" s="122"/>
      <c r="BM6464" s="48"/>
      <c r="BN6464" s="48"/>
      <c r="BO6464" s="48"/>
      <c r="BP6464" s="48"/>
      <c r="BQ6464" s="48"/>
      <c r="BR6464" s="8"/>
      <c r="BS6464" s="8"/>
      <c r="BT6464" s="8"/>
      <c r="BU6464" s="8"/>
      <c r="BV6464" s="122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18" t="s">
        <v>5</v>
      </c>
      <c r="H6465" s="3">
        <v>2024</v>
      </c>
      <c r="I6465" s="20" t="s">
        <v>316</v>
      </c>
      <c r="J6465" s="2" t="s">
        <v>297</v>
      </c>
      <c r="K6465" s="2" t="s">
        <v>318</v>
      </c>
      <c r="L6465" s="163">
        <f t="shared" si="215"/>
        <v>0</v>
      </c>
      <c r="M6465" s="163">
        <f t="shared" si="216"/>
        <v>0</v>
      </c>
      <c r="N6465" s="181"/>
      <c r="O6465" s="33"/>
      <c r="P6465" s="33"/>
      <c r="Q6465" s="33"/>
      <c r="R6465" s="33"/>
      <c r="S6465" s="33"/>
      <c r="T6465" s="8"/>
      <c r="U6465" s="8"/>
      <c r="V6465" s="8"/>
      <c r="W6465" s="8"/>
      <c r="X6465" s="122"/>
      <c r="Y6465" s="62"/>
      <c r="Z6465" s="62"/>
      <c r="AA6465" s="62"/>
      <c r="AB6465" s="62"/>
      <c r="AC6465" s="62"/>
      <c r="AD6465" s="8"/>
      <c r="AE6465" s="8"/>
      <c r="AF6465" s="8"/>
      <c r="AG6465" s="8"/>
      <c r="AH6465" s="122"/>
      <c r="AI6465" s="72"/>
      <c r="AJ6465" s="72"/>
      <c r="AK6465" s="72"/>
      <c r="AL6465" s="72"/>
      <c r="AM6465" s="72"/>
      <c r="AN6465" s="8"/>
      <c r="AO6465" s="8"/>
      <c r="AP6465" s="8"/>
      <c r="AQ6465" s="8"/>
      <c r="AR6465" s="122"/>
      <c r="AS6465" s="85"/>
      <c r="AT6465" s="85"/>
      <c r="AU6465" s="85"/>
      <c r="AV6465" s="85"/>
      <c r="AW6465" s="85"/>
      <c r="AX6465" s="8"/>
      <c r="AY6465" s="8"/>
      <c r="AZ6465" s="8"/>
      <c r="BA6465" s="8"/>
      <c r="BB6465" s="122"/>
      <c r="BC6465" s="105"/>
      <c r="BD6465" s="105"/>
      <c r="BE6465" s="105"/>
      <c r="BF6465" s="105"/>
      <c r="BG6465" s="105"/>
      <c r="BH6465" s="8"/>
      <c r="BI6465" s="8"/>
      <c r="BJ6465" s="8"/>
      <c r="BK6465" s="8"/>
      <c r="BL6465" s="122"/>
      <c r="BM6465" s="48"/>
      <c r="BN6465" s="48"/>
      <c r="BO6465" s="48"/>
      <c r="BP6465" s="48"/>
      <c r="BQ6465" s="48"/>
      <c r="BR6465" s="8"/>
      <c r="BS6465" s="8"/>
      <c r="BT6465" s="8"/>
      <c r="BU6465" s="8"/>
      <c r="BV6465" s="122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18" t="s">
        <v>5</v>
      </c>
      <c r="H6466" s="3">
        <v>2024</v>
      </c>
      <c r="I6466" s="20" t="s">
        <v>316</v>
      </c>
      <c r="J6466" s="8" t="s">
        <v>348</v>
      </c>
      <c r="K6466" s="8" t="s">
        <v>320</v>
      </c>
      <c r="L6466" s="163">
        <f t="shared" si="215"/>
        <v>0</v>
      </c>
      <c r="M6466" s="163">
        <f t="shared" si="216"/>
        <v>0</v>
      </c>
      <c r="N6466" s="181"/>
      <c r="O6466" s="33"/>
      <c r="P6466" s="33"/>
      <c r="Q6466" s="33"/>
      <c r="R6466" s="33"/>
      <c r="S6466" s="33"/>
      <c r="T6466" s="8"/>
      <c r="U6466" s="8"/>
      <c r="V6466" s="8"/>
      <c r="W6466" s="8"/>
      <c r="X6466" s="122"/>
      <c r="Y6466" s="62"/>
      <c r="Z6466" s="62"/>
      <c r="AA6466" s="62"/>
      <c r="AB6466" s="62"/>
      <c r="AC6466" s="62"/>
      <c r="AD6466" s="8"/>
      <c r="AE6466" s="8"/>
      <c r="AF6466" s="8"/>
      <c r="AG6466" s="8"/>
      <c r="AH6466" s="122"/>
      <c r="AI6466" s="72"/>
      <c r="AJ6466" s="72"/>
      <c r="AK6466" s="72"/>
      <c r="AL6466" s="72"/>
      <c r="AM6466" s="72"/>
      <c r="AN6466" s="8"/>
      <c r="AO6466" s="8"/>
      <c r="AP6466" s="8"/>
      <c r="AQ6466" s="8"/>
      <c r="AR6466" s="122"/>
      <c r="AS6466" s="85"/>
      <c r="AT6466" s="85"/>
      <c r="AU6466" s="85"/>
      <c r="AV6466" s="85"/>
      <c r="AW6466" s="85"/>
      <c r="AX6466" s="8"/>
      <c r="AY6466" s="8"/>
      <c r="AZ6466" s="8"/>
      <c r="BA6466" s="8"/>
      <c r="BB6466" s="122"/>
      <c r="BC6466" s="105"/>
      <c r="BD6466" s="105"/>
      <c r="BE6466" s="105"/>
      <c r="BF6466" s="105"/>
      <c r="BG6466" s="105"/>
      <c r="BH6466" s="8"/>
      <c r="BI6466" s="8"/>
      <c r="BJ6466" s="8"/>
      <c r="BK6466" s="8"/>
      <c r="BL6466" s="122"/>
      <c r="BM6466" s="48"/>
      <c r="BN6466" s="48"/>
      <c r="BO6466" s="48"/>
      <c r="BP6466" s="48"/>
      <c r="BQ6466" s="48"/>
      <c r="BR6466" s="8"/>
      <c r="BS6466" s="8"/>
      <c r="BT6466" s="8"/>
      <c r="BU6466" s="8"/>
      <c r="BV6466" s="122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18" t="s">
        <v>5</v>
      </c>
      <c r="H6467" s="3">
        <v>2024</v>
      </c>
      <c r="I6467" s="20" t="s">
        <v>282</v>
      </c>
      <c r="J6467" s="2" t="s">
        <v>272</v>
      </c>
      <c r="K6467" s="2" t="s">
        <v>321</v>
      </c>
      <c r="L6467" s="163">
        <f t="shared" si="215"/>
        <v>0</v>
      </c>
      <c r="M6467" s="163">
        <f t="shared" si="216"/>
        <v>0</v>
      </c>
      <c r="N6467" s="181"/>
      <c r="O6467" s="33"/>
      <c r="P6467" s="33"/>
      <c r="Q6467" s="33"/>
      <c r="R6467" s="33"/>
      <c r="S6467" s="33"/>
      <c r="T6467" s="8"/>
      <c r="U6467" s="8"/>
      <c r="V6467" s="8"/>
      <c r="W6467" s="8"/>
      <c r="X6467" s="122"/>
      <c r="Y6467" s="62"/>
      <c r="Z6467" s="62"/>
      <c r="AA6467" s="62"/>
      <c r="AB6467" s="62"/>
      <c r="AC6467" s="62"/>
      <c r="AD6467" s="8"/>
      <c r="AE6467" s="8"/>
      <c r="AF6467" s="8"/>
      <c r="AG6467" s="8"/>
      <c r="AH6467" s="122"/>
      <c r="AI6467" s="72"/>
      <c r="AJ6467" s="72"/>
      <c r="AK6467" s="72"/>
      <c r="AL6467" s="72"/>
      <c r="AM6467" s="72"/>
      <c r="AN6467" s="8"/>
      <c r="AO6467" s="8"/>
      <c r="AP6467" s="8"/>
      <c r="AQ6467" s="8"/>
      <c r="AR6467" s="122"/>
      <c r="AS6467" s="85"/>
      <c r="AT6467" s="85"/>
      <c r="AU6467" s="85"/>
      <c r="AV6467" s="85"/>
      <c r="AW6467" s="85"/>
      <c r="AX6467" s="8"/>
      <c r="AY6467" s="8"/>
      <c r="AZ6467" s="8"/>
      <c r="BA6467" s="8"/>
      <c r="BB6467" s="122"/>
      <c r="BC6467" s="105"/>
      <c r="BD6467" s="105"/>
      <c r="BE6467" s="105"/>
      <c r="BF6467" s="105"/>
      <c r="BG6467" s="105"/>
      <c r="BH6467" s="8"/>
      <c r="BI6467" s="8"/>
      <c r="BJ6467" s="8"/>
      <c r="BK6467" s="8"/>
      <c r="BL6467" s="122"/>
      <c r="BM6467" s="48"/>
      <c r="BN6467" s="48"/>
      <c r="BO6467" s="48"/>
      <c r="BP6467" s="48"/>
      <c r="BQ6467" s="48"/>
      <c r="BR6467" s="8"/>
      <c r="BS6467" s="8"/>
      <c r="BT6467" s="8"/>
      <c r="BU6467" s="8"/>
      <c r="BV6467" s="122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18" t="s">
        <v>5</v>
      </c>
      <c r="H6468" s="3">
        <v>2024</v>
      </c>
      <c r="I6468" s="20" t="s">
        <v>282</v>
      </c>
      <c r="J6468" s="2" t="s">
        <v>273</v>
      </c>
      <c r="K6468" s="2" t="s">
        <v>321</v>
      </c>
      <c r="L6468" s="163">
        <f t="shared" si="215"/>
        <v>0</v>
      </c>
      <c r="M6468" s="163">
        <f t="shared" si="216"/>
        <v>0</v>
      </c>
      <c r="N6468" s="181"/>
      <c r="O6468" s="33"/>
      <c r="P6468" s="33"/>
      <c r="Q6468" s="33"/>
      <c r="R6468" s="33"/>
      <c r="S6468" s="33"/>
      <c r="T6468" s="8"/>
      <c r="U6468" s="8"/>
      <c r="V6468" s="8"/>
      <c r="W6468" s="8"/>
      <c r="X6468" s="122"/>
      <c r="Y6468" s="62"/>
      <c r="Z6468" s="62"/>
      <c r="AA6468" s="62"/>
      <c r="AB6468" s="62"/>
      <c r="AC6468" s="62"/>
      <c r="AD6468" s="8"/>
      <c r="AE6468" s="8"/>
      <c r="AF6468" s="8"/>
      <c r="AG6468" s="8"/>
      <c r="AH6468" s="122"/>
      <c r="AI6468" s="72"/>
      <c r="AJ6468" s="72"/>
      <c r="AK6468" s="72"/>
      <c r="AL6468" s="72"/>
      <c r="AM6468" s="72"/>
      <c r="AN6468" s="8"/>
      <c r="AO6468" s="8"/>
      <c r="AP6468" s="8"/>
      <c r="AQ6468" s="8"/>
      <c r="AR6468" s="122"/>
      <c r="AS6468" s="85"/>
      <c r="AT6468" s="85"/>
      <c r="AU6468" s="85"/>
      <c r="AV6468" s="85"/>
      <c r="AW6468" s="85"/>
      <c r="AX6468" s="8"/>
      <c r="AY6468" s="8"/>
      <c r="AZ6468" s="8"/>
      <c r="BA6468" s="8"/>
      <c r="BB6468" s="122"/>
      <c r="BC6468" s="105"/>
      <c r="BD6468" s="105"/>
      <c r="BE6468" s="105"/>
      <c r="BF6468" s="105"/>
      <c r="BG6468" s="105"/>
      <c r="BH6468" s="8"/>
      <c r="BI6468" s="8"/>
      <c r="BJ6468" s="8"/>
      <c r="BK6468" s="8"/>
      <c r="BL6468" s="122"/>
      <c r="BM6468" s="48"/>
      <c r="BN6468" s="48"/>
      <c r="BO6468" s="48"/>
      <c r="BP6468" s="48"/>
      <c r="BQ6468" s="48"/>
      <c r="BR6468" s="8"/>
      <c r="BS6468" s="8"/>
      <c r="BT6468" s="8"/>
      <c r="BU6468" s="8"/>
      <c r="BV6468" s="122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18" t="s">
        <v>5</v>
      </c>
      <c r="H6469" s="3">
        <v>2024</v>
      </c>
      <c r="I6469" s="20" t="s">
        <v>282</v>
      </c>
      <c r="J6469" s="2" t="s">
        <v>274</v>
      </c>
      <c r="K6469" s="2" t="s">
        <v>321</v>
      </c>
      <c r="L6469" s="163">
        <f t="shared" si="215"/>
        <v>0</v>
      </c>
      <c r="M6469" s="163">
        <f t="shared" si="216"/>
        <v>0</v>
      </c>
      <c r="N6469" s="181"/>
      <c r="O6469" s="33"/>
      <c r="P6469" s="33"/>
      <c r="Q6469" s="33"/>
      <c r="R6469" s="33"/>
      <c r="S6469" s="33"/>
      <c r="T6469" s="8"/>
      <c r="U6469" s="8"/>
      <c r="V6469" s="8"/>
      <c r="W6469" s="8"/>
      <c r="X6469" s="122"/>
      <c r="Y6469" s="62"/>
      <c r="Z6469" s="62"/>
      <c r="AA6469" s="62"/>
      <c r="AB6469" s="62"/>
      <c r="AC6469" s="62"/>
      <c r="AD6469" s="8"/>
      <c r="AE6469" s="8"/>
      <c r="AF6469" s="8"/>
      <c r="AG6469" s="8"/>
      <c r="AH6469" s="122"/>
      <c r="AI6469" s="72"/>
      <c r="AJ6469" s="72"/>
      <c r="AK6469" s="72"/>
      <c r="AL6469" s="72"/>
      <c r="AM6469" s="72"/>
      <c r="AN6469" s="8"/>
      <c r="AO6469" s="8"/>
      <c r="AP6469" s="8"/>
      <c r="AQ6469" s="8"/>
      <c r="AR6469" s="122"/>
      <c r="AS6469" s="85"/>
      <c r="AT6469" s="85"/>
      <c r="AU6469" s="85"/>
      <c r="AV6469" s="85"/>
      <c r="AW6469" s="85"/>
      <c r="AX6469" s="8"/>
      <c r="AY6469" s="8"/>
      <c r="AZ6469" s="8"/>
      <c r="BA6469" s="8"/>
      <c r="BB6469" s="122"/>
      <c r="BC6469" s="105"/>
      <c r="BD6469" s="105"/>
      <c r="BE6469" s="105"/>
      <c r="BF6469" s="105"/>
      <c r="BG6469" s="105"/>
      <c r="BH6469" s="8"/>
      <c r="BI6469" s="8"/>
      <c r="BJ6469" s="8"/>
      <c r="BK6469" s="8"/>
      <c r="BL6469" s="122"/>
      <c r="BM6469" s="48"/>
      <c r="BN6469" s="48"/>
      <c r="BO6469" s="48"/>
      <c r="BP6469" s="48"/>
      <c r="BQ6469" s="48"/>
      <c r="BR6469" s="8"/>
      <c r="BS6469" s="8"/>
      <c r="BT6469" s="8"/>
      <c r="BU6469" s="8"/>
      <c r="BV6469" s="122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18" t="s">
        <v>5</v>
      </c>
      <c r="H6470" s="3">
        <v>2024</v>
      </c>
      <c r="I6470" s="20" t="s">
        <v>282</v>
      </c>
      <c r="J6470" s="2" t="s">
        <v>275</v>
      </c>
      <c r="K6470" s="2" t="s">
        <v>321</v>
      </c>
      <c r="L6470" s="163">
        <f t="shared" ref="L6470:L6533" si="217">SUM(R6470,W6470,AB6470,AG6470,AL6470,AQ6470,AV6470,BA6470,BF6470,BK6470,BP6470,BU6470)</f>
        <v>0</v>
      </c>
      <c r="M6470" s="163">
        <f t="shared" ref="M6470:M6533" si="218">SUM(S6470,X6470,AC6470,AH6470,AM6470,AR6470,AW6470,BB6470,BG6470,BL6470,BQ6470,BV6470)</f>
        <v>0</v>
      </c>
      <c r="N6470" s="181"/>
      <c r="O6470" s="33"/>
      <c r="P6470" s="33"/>
      <c r="Q6470" s="33"/>
      <c r="R6470" s="33"/>
      <c r="S6470" s="33"/>
      <c r="T6470" s="8"/>
      <c r="U6470" s="8"/>
      <c r="V6470" s="8"/>
      <c r="W6470" s="8"/>
      <c r="X6470" s="122"/>
      <c r="Y6470" s="62"/>
      <c r="Z6470" s="62"/>
      <c r="AA6470" s="62"/>
      <c r="AB6470" s="62"/>
      <c r="AC6470" s="62"/>
      <c r="AD6470" s="8"/>
      <c r="AE6470" s="8"/>
      <c r="AF6470" s="8"/>
      <c r="AG6470" s="8"/>
      <c r="AH6470" s="122"/>
      <c r="AI6470" s="72"/>
      <c r="AJ6470" s="72"/>
      <c r="AK6470" s="72"/>
      <c r="AL6470" s="72"/>
      <c r="AM6470" s="72"/>
      <c r="AN6470" s="8"/>
      <c r="AO6470" s="8"/>
      <c r="AP6470" s="8"/>
      <c r="AQ6470" s="8"/>
      <c r="AR6470" s="122"/>
      <c r="AS6470" s="85"/>
      <c r="AT6470" s="85"/>
      <c r="AU6470" s="85"/>
      <c r="AV6470" s="85"/>
      <c r="AW6470" s="85"/>
      <c r="AX6470" s="8"/>
      <c r="AY6470" s="8"/>
      <c r="AZ6470" s="8"/>
      <c r="BA6470" s="8"/>
      <c r="BB6470" s="122"/>
      <c r="BC6470" s="105"/>
      <c r="BD6470" s="105"/>
      <c r="BE6470" s="105"/>
      <c r="BF6470" s="105"/>
      <c r="BG6470" s="105"/>
      <c r="BH6470" s="8"/>
      <c r="BI6470" s="8"/>
      <c r="BJ6470" s="8"/>
      <c r="BK6470" s="8"/>
      <c r="BL6470" s="122"/>
      <c r="BM6470" s="48"/>
      <c r="BN6470" s="48"/>
      <c r="BO6470" s="48"/>
      <c r="BP6470" s="48"/>
      <c r="BQ6470" s="48"/>
      <c r="BR6470" s="8"/>
      <c r="BS6470" s="8"/>
      <c r="BT6470" s="8"/>
      <c r="BU6470" s="8"/>
      <c r="BV6470" s="122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18" t="s">
        <v>5</v>
      </c>
      <c r="H6471" s="3">
        <v>2024</v>
      </c>
      <c r="I6471" s="20" t="s">
        <v>282</v>
      </c>
      <c r="J6471" s="2" t="s">
        <v>276</v>
      </c>
      <c r="K6471" s="2" t="s">
        <v>320</v>
      </c>
      <c r="L6471" s="163">
        <f t="shared" si="217"/>
        <v>0</v>
      </c>
      <c r="M6471" s="163">
        <f t="shared" si="218"/>
        <v>0</v>
      </c>
      <c r="N6471" s="181"/>
      <c r="O6471" s="33"/>
      <c r="P6471" s="33"/>
      <c r="Q6471" s="33"/>
      <c r="R6471" s="33"/>
      <c r="S6471" s="33"/>
      <c r="T6471" s="8"/>
      <c r="U6471" s="8"/>
      <c r="V6471" s="8"/>
      <c r="W6471" s="8"/>
      <c r="X6471" s="122"/>
      <c r="Y6471" s="62"/>
      <c r="Z6471" s="62"/>
      <c r="AA6471" s="62"/>
      <c r="AB6471" s="62"/>
      <c r="AC6471" s="62"/>
      <c r="AD6471" s="8"/>
      <c r="AE6471" s="8"/>
      <c r="AF6471" s="8"/>
      <c r="AG6471" s="8"/>
      <c r="AH6471" s="122"/>
      <c r="AI6471" s="72"/>
      <c r="AJ6471" s="72"/>
      <c r="AK6471" s="72"/>
      <c r="AL6471" s="72"/>
      <c r="AM6471" s="72"/>
      <c r="AN6471" s="8"/>
      <c r="AO6471" s="8"/>
      <c r="AP6471" s="8"/>
      <c r="AQ6471" s="8"/>
      <c r="AR6471" s="122"/>
      <c r="AS6471" s="85"/>
      <c r="AT6471" s="85"/>
      <c r="AU6471" s="85"/>
      <c r="AV6471" s="85"/>
      <c r="AW6471" s="85"/>
      <c r="AX6471" s="8"/>
      <c r="AY6471" s="8"/>
      <c r="AZ6471" s="8"/>
      <c r="BA6471" s="8"/>
      <c r="BB6471" s="122"/>
      <c r="BC6471" s="105"/>
      <c r="BD6471" s="105"/>
      <c r="BE6471" s="105"/>
      <c r="BF6471" s="105"/>
      <c r="BG6471" s="105"/>
      <c r="BH6471" s="8"/>
      <c r="BI6471" s="8"/>
      <c r="BJ6471" s="8"/>
      <c r="BK6471" s="8"/>
      <c r="BL6471" s="122"/>
      <c r="BM6471" s="48"/>
      <c r="BN6471" s="48"/>
      <c r="BO6471" s="48"/>
      <c r="BP6471" s="48"/>
      <c r="BQ6471" s="48"/>
      <c r="BR6471" s="8"/>
      <c r="BS6471" s="8"/>
      <c r="BT6471" s="8"/>
      <c r="BU6471" s="8"/>
      <c r="BV6471" s="122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18" t="s">
        <v>5</v>
      </c>
      <c r="H6472" s="3">
        <v>2024</v>
      </c>
      <c r="I6472" s="20" t="s">
        <v>282</v>
      </c>
      <c r="J6472" s="2" t="s">
        <v>277</v>
      </c>
      <c r="K6472" s="2" t="s">
        <v>320</v>
      </c>
      <c r="L6472" s="163">
        <f t="shared" si="217"/>
        <v>0</v>
      </c>
      <c r="M6472" s="163">
        <f t="shared" si="218"/>
        <v>0</v>
      </c>
      <c r="N6472" s="181"/>
      <c r="O6472" s="33"/>
      <c r="P6472" s="33"/>
      <c r="Q6472" s="33"/>
      <c r="R6472" s="33"/>
      <c r="S6472" s="33"/>
      <c r="T6472" s="8"/>
      <c r="U6472" s="8"/>
      <c r="V6472" s="8"/>
      <c r="W6472" s="8"/>
      <c r="X6472" s="122"/>
      <c r="Y6472" s="62"/>
      <c r="Z6472" s="62"/>
      <c r="AA6472" s="62"/>
      <c r="AB6472" s="62"/>
      <c r="AC6472" s="62"/>
      <c r="AD6472" s="8"/>
      <c r="AE6472" s="8"/>
      <c r="AF6472" s="8"/>
      <c r="AG6472" s="8"/>
      <c r="AH6472" s="122"/>
      <c r="AI6472" s="72"/>
      <c r="AJ6472" s="72"/>
      <c r="AK6472" s="72"/>
      <c r="AL6472" s="72"/>
      <c r="AM6472" s="72"/>
      <c r="AN6472" s="8"/>
      <c r="AO6472" s="8"/>
      <c r="AP6472" s="8"/>
      <c r="AQ6472" s="8"/>
      <c r="AR6472" s="122"/>
      <c r="AS6472" s="85"/>
      <c r="AT6472" s="85"/>
      <c r="AU6472" s="85"/>
      <c r="AV6472" s="85"/>
      <c r="AW6472" s="85"/>
      <c r="AX6472" s="8"/>
      <c r="AY6472" s="8"/>
      <c r="AZ6472" s="8"/>
      <c r="BA6472" s="8"/>
      <c r="BB6472" s="122"/>
      <c r="BC6472" s="105"/>
      <c r="BD6472" s="105"/>
      <c r="BE6472" s="105"/>
      <c r="BF6472" s="105"/>
      <c r="BG6472" s="105"/>
      <c r="BH6472" s="8"/>
      <c r="BI6472" s="8"/>
      <c r="BJ6472" s="8"/>
      <c r="BK6472" s="8"/>
      <c r="BL6472" s="122"/>
      <c r="BM6472" s="48"/>
      <c r="BN6472" s="48"/>
      <c r="BO6472" s="48"/>
      <c r="BP6472" s="48"/>
      <c r="BQ6472" s="48"/>
      <c r="BR6472" s="8"/>
      <c r="BS6472" s="8"/>
      <c r="BT6472" s="8"/>
      <c r="BU6472" s="8"/>
      <c r="BV6472" s="122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18" t="s">
        <v>5</v>
      </c>
      <c r="H6473" s="3">
        <v>2024</v>
      </c>
      <c r="I6473" s="20" t="s">
        <v>283</v>
      </c>
      <c r="J6473" s="2" t="s">
        <v>298</v>
      </c>
      <c r="K6473" s="2" t="s">
        <v>321</v>
      </c>
      <c r="L6473" s="163">
        <f t="shared" si="217"/>
        <v>0</v>
      </c>
      <c r="M6473" s="163">
        <f t="shared" si="218"/>
        <v>0</v>
      </c>
      <c r="N6473" s="181"/>
      <c r="O6473" s="33"/>
      <c r="P6473" s="33"/>
      <c r="Q6473" s="33"/>
      <c r="R6473" s="33"/>
      <c r="S6473" s="33"/>
      <c r="T6473" s="8"/>
      <c r="U6473" s="8"/>
      <c r="V6473" s="8"/>
      <c r="W6473" s="8"/>
      <c r="X6473" s="122"/>
      <c r="Y6473" s="62"/>
      <c r="Z6473" s="62"/>
      <c r="AA6473" s="62"/>
      <c r="AB6473" s="62"/>
      <c r="AC6473" s="62"/>
      <c r="AD6473" s="8"/>
      <c r="AE6473" s="8"/>
      <c r="AF6473" s="8"/>
      <c r="AG6473" s="8"/>
      <c r="AH6473" s="122"/>
      <c r="AI6473" s="72"/>
      <c r="AJ6473" s="72"/>
      <c r="AK6473" s="72"/>
      <c r="AL6473" s="72"/>
      <c r="AM6473" s="72"/>
      <c r="AN6473" s="8"/>
      <c r="AO6473" s="8"/>
      <c r="AP6473" s="8"/>
      <c r="AQ6473" s="8"/>
      <c r="AR6473" s="122"/>
      <c r="AS6473" s="85"/>
      <c r="AT6473" s="85"/>
      <c r="AU6473" s="85"/>
      <c r="AV6473" s="85"/>
      <c r="AW6473" s="85"/>
      <c r="AX6473" s="8"/>
      <c r="AY6473" s="8"/>
      <c r="AZ6473" s="8"/>
      <c r="BA6473" s="8"/>
      <c r="BB6473" s="122"/>
      <c r="BC6473" s="105"/>
      <c r="BD6473" s="105"/>
      <c r="BE6473" s="105"/>
      <c r="BF6473" s="105"/>
      <c r="BG6473" s="105"/>
      <c r="BH6473" s="8"/>
      <c r="BI6473" s="8"/>
      <c r="BJ6473" s="8"/>
      <c r="BK6473" s="8"/>
      <c r="BL6473" s="122"/>
      <c r="BM6473" s="48"/>
      <c r="BN6473" s="48"/>
      <c r="BO6473" s="48"/>
      <c r="BP6473" s="48"/>
      <c r="BQ6473" s="48"/>
      <c r="BR6473" s="8"/>
      <c r="BS6473" s="8"/>
      <c r="BT6473" s="8"/>
      <c r="BU6473" s="8"/>
      <c r="BV6473" s="122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18" t="s">
        <v>5</v>
      </c>
      <c r="H6474" s="3">
        <v>2024</v>
      </c>
      <c r="I6474" s="20" t="s">
        <v>283</v>
      </c>
      <c r="J6474" s="2" t="s">
        <v>278</v>
      </c>
      <c r="K6474" s="2" t="s">
        <v>320</v>
      </c>
      <c r="L6474" s="163">
        <f t="shared" si="217"/>
        <v>2</v>
      </c>
      <c r="M6474" s="163">
        <f t="shared" si="218"/>
        <v>2.8879999999999999</v>
      </c>
      <c r="N6474" s="181"/>
      <c r="O6474" s="33"/>
      <c r="P6474" s="33"/>
      <c r="Q6474" s="33"/>
      <c r="R6474" s="33"/>
      <c r="S6474" s="33"/>
      <c r="T6474" s="8"/>
      <c r="U6474" s="8"/>
      <c r="V6474" s="8"/>
      <c r="W6474" s="8"/>
      <c r="X6474" s="122"/>
      <c r="Y6474" s="62"/>
      <c r="Z6474" s="62"/>
      <c r="AA6474" s="62"/>
      <c r="AB6474" s="62"/>
      <c r="AC6474" s="62"/>
      <c r="AD6474" s="8"/>
      <c r="AE6474" s="8"/>
      <c r="AF6474" s="8"/>
      <c r="AG6474" s="8"/>
      <c r="AH6474" s="122"/>
      <c r="AI6474" s="72" t="s">
        <v>582</v>
      </c>
      <c r="AJ6474" s="72"/>
      <c r="AK6474" s="72"/>
      <c r="AL6474" s="72">
        <v>2</v>
      </c>
      <c r="AM6474" s="72">
        <v>2.8879999999999999</v>
      </c>
      <c r="AN6474" s="8"/>
      <c r="AO6474" s="8"/>
      <c r="AP6474" s="8"/>
      <c r="AQ6474" s="8"/>
      <c r="AR6474" s="122"/>
      <c r="AS6474" s="85"/>
      <c r="AT6474" s="85"/>
      <c r="AU6474" s="85"/>
      <c r="AV6474" s="85"/>
      <c r="AW6474" s="85"/>
      <c r="AX6474" s="8"/>
      <c r="AY6474" s="8"/>
      <c r="AZ6474" s="8"/>
      <c r="BA6474" s="8"/>
      <c r="BB6474" s="122"/>
      <c r="BC6474" s="105"/>
      <c r="BD6474" s="105"/>
      <c r="BE6474" s="105"/>
      <c r="BF6474" s="105"/>
      <c r="BG6474" s="105"/>
      <c r="BH6474" s="8"/>
      <c r="BI6474" s="8"/>
      <c r="BJ6474" s="8"/>
      <c r="BK6474" s="8"/>
      <c r="BL6474" s="122"/>
      <c r="BM6474" s="48"/>
      <c r="BN6474" s="48"/>
      <c r="BO6474" s="48"/>
      <c r="BP6474" s="48"/>
      <c r="BQ6474" s="48"/>
      <c r="BR6474" s="8"/>
      <c r="BS6474" s="8"/>
      <c r="BT6474" s="8"/>
      <c r="BU6474" s="8"/>
      <c r="BV6474" s="122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18" t="s">
        <v>5</v>
      </c>
      <c r="H6475" s="3">
        <v>2024</v>
      </c>
      <c r="I6475" s="20" t="s">
        <v>283</v>
      </c>
      <c r="J6475" s="2" t="s">
        <v>279</v>
      </c>
      <c r="K6475" s="2" t="s">
        <v>320</v>
      </c>
      <c r="L6475" s="163">
        <f t="shared" si="217"/>
        <v>0</v>
      </c>
      <c r="M6475" s="163">
        <f t="shared" si="218"/>
        <v>0</v>
      </c>
      <c r="N6475" s="181"/>
      <c r="O6475" s="33"/>
      <c r="P6475" s="33"/>
      <c r="Q6475" s="33"/>
      <c r="R6475" s="33"/>
      <c r="S6475" s="33"/>
      <c r="T6475" s="8"/>
      <c r="U6475" s="8"/>
      <c r="V6475" s="8"/>
      <c r="W6475" s="8"/>
      <c r="X6475" s="122"/>
      <c r="Y6475" s="62"/>
      <c r="Z6475" s="62"/>
      <c r="AA6475" s="62"/>
      <c r="AB6475" s="62"/>
      <c r="AC6475" s="62"/>
      <c r="AD6475" s="8"/>
      <c r="AE6475" s="8"/>
      <c r="AF6475" s="8"/>
      <c r="AG6475" s="8"/>
      <c r="AH6475" s="122"/>
      <c r="AI6475" s="72"/>
      <c r="AJ6475" s="72"/>
      <c r="AK6475" s="72"/>
      <c r="AL6475" s="72"/>
      <c r="AM6475" s="72"/>
      <c r="AN6475" s="8"/>
      <c r="AO6475" s="8"/>
      <c r="AP6475" s="8"/>
      <c r="AQ6475" s="8"/>
      <c r="AR6475" s="122"/>
      <c r="AS6475" s="85"/>
      <c r="AT6475" s="85"/>
      <c r="AU6475" s="85"/>
      <c r="AV6475" s="85"/>
      <c r="AW6475" s="85"/>
      <c r="AX6475" s="8"/>
      <c r="AY6475" s="8"/>
      <c r="AZ6475" s="8"/>
      <c r="BA6475" s="8"/>
      <c r="BB6475" s="122"/>
      <c r="BC6475" s="105"/>
      <c r="BD6475" s="105"/>
      <c r="BE6475" s="105"/>
      <c r="BF6475" s="105"/>
      <c r="BG6475" s="105"/>
      <c r="BH6475" s="8"/>
      <c r="BI6475" s="8"/>
      <c r="BJ6475" s="8"/>
      <c r="BK6475" s="8"/>
      <c r="BL6475" s="122"/>
      <c r="BM6475" s="48"/>
      <c r="BN6475" s="48"/>
      <c r="BO6475" s="48"/>
      <c r="BP6475" s="48"/>
      <c r="BQ6475" s="48"/>
      <c r="BR6475" s="8"/>
      <c r="BS6475" s="8"/>
      <c r="BT6475" s="8"/>
      <c r="BU6475" s="8"/>
      <c r="BV6475" s="122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18" t="s">
        <v>5</v>
      </c>
      <c r="H6476" s="3">
        <v>2024</v>
      </c>
      <c r="I6476" s="20" t="s">
        <v>286</v>
      </c>
      <c r="J6476" s="2" t="s">
        <v>280</v>
      </c>
      <c r="K6476" s="2" t="s">
        <v>319</v>
      </c>
      <c r="L6476" s="163">
        <f t="shared" si="217"/>
        <v>0</v>
      </c>
      <c r="M6476" s="163">
        <f t="shared" si="218"/>
        <v>0</v>
      </c>
      <c r="N6476" s="181"/>
      <c r="O6476" s="33"/>
      <c r="P6476" s="33"/>
      <c r="Q6476" s="33"/>
      <c r="R6476" s="33"/>
      <c r="S6476" s="33"/>
      <c r="T6476" s="8"/>
      <c r="U6476" s="8"/>
      <c r="V6476" s="8"/>
      <c r="W6476" s="8"/>
      <c r="X6476" s="122"/>
      <c r="Y6476" s="62"/>
      <c r="Z6476" s="62"/>
      <c r="AA6476" s="62"/>
      <c r="AB6476" s="62"/>
      <c r="AC6476" s="62"/>
      <c r="AD6476" s="8"/>
      <c r="AE6476" s="8"/>
      <c r="AF6476" s="8"/>
      <c r="AG6476" s="8"/>
      <c r="AH6476" s="122"/>
      <c r="AI6476" s="72"/>
      <c r="AJ6476" s="72"/>
      <c r="AK6476" s="72"/>
      <c r="AL6476" s="72"/>
      <c r="AM6476" s="72"/>
      <c r="AN6476" s="8"/>
      <c r="AO6476" s="8"/>
      <c r="AP6476" s="8"/>
      <c r="AQ6476" s="8"/>
      <c r="AR6476" s="122"/>
      <c r="AS6476" s="85"/>
      <c r="AT6476" s="85"/>
      <c r="AU6476" s="85"/>
      <c r="AV6476" s="85"/>
      <c r="AW6476" s="85"/>
      <c r="AX6476" s="8"/>
      <c r="AY6476" s="8"/>
      <c r="AZ6476" s="8"/>
      <c r="BA6476" s="8"/>
      <c r="BB6476" s="122"/>
      <c r="BC6476" s="105"/>
      <c r="BD6476" s="105"/>
      <c r="BE6476" s="105"/>
      <c r="BF6476" s="105"/>
      <c r="BG6476" s="105"/>
      <c r="BH6476" s="8"/>
      <c r="BI6476" s="8"/>
      <c r="BJ6476" s="8"/>
      <c r="BK6476" s="8"/>
      <c r="BL6476" s="122"/>
      <c r="BM6476" s="48"/>
      <c r="BN6476" s="48"/>
      <c r="BO6476" s="48"/>
      <c r="BP6476" s="48"/>
      <c r="BQ6476" s="48"/>
      <c r="BR6476" s="8"/>
      <c r="BS6476" s="8"/>
      <c r="BT6476" s="8"/>
      <c r="BU6476" s="8"/>
      <c r="BV6476" s="122"/>
    </row>
    <row r="6477" spans="1:74" hidden="1" x14ac:dyDescent="0.3">
      <c r="A6477" s="8"/>
      <c r="B6477" s="2" t="s">
        <v>2</v>
      </c>
      <c r="C6477" s="2" t="s">
        <v>3</v>
      </c>
      <c r="D6477" s="2" t="s">
        <v>228</v>
      </c>
      <c r="E6477" s="5" t="s">
        <v>251</v>
      </c>
      <c r="F6477" s="3"/>
      <c r="G6477" s="18" t="s">
        <v>5</v>
      </c>
      <c r="H6477" s="3">
        <v>2024</v>
      </c>
      <c r="I6477" s="20" t="s">
        <v>286</v>
      </c>
      <c r="J6477" s="2" t="s">
        <v>281</v>
      </c>
      <c r="K6477" s="2" t="s">
        <v>319</v>
      </c>
      <c r="L6477" s="163">
        <f t="shared" si="217"/>
        <v>0</v>
      </c>
      <c r="M6477" s="163">
        <f t="shared" si="218"/>
        <v>47.540000000000006</v>
      </c>
      <c r="N6477" s="181"/>
      <c r="O6477" s="33"/>
      <c r="P6477" s="33"/>
      <c r="Q6477" s="33"/>
      <c r="R6477" s="33"/>
      <c r="S6477" s="33"/>
      <c r="T6477" s="8"/>
      <c r="U6477" s="8"/>
      <c r="V6477" s="8"/>
      <c r="W6477" s="8"/>
      <c r="X6477" s="122"/>
      <c r="Y6477" s="62" t="s">
        <v>420</v>
      </c>
      <c r="Z6477" s="62"/>
      <c r="AA6477" s="62"/>
      <c r="AB6477" s="62"/>
      <c r="AC6477" s="62">
        <v>8.2210000000000001</v>
      </c>
      <c r="AD6477" s="2"/>
      <c r="AE6477" s="8"/>
      <c r="AF6477" s="8"/>
      <c r="AG6477" s="8"/>
      <c r="AH6477" s="122"/>
      <c r="AI6477" s="72"/>
      <c r="AJ6477" s="72"/>
      <c r="AK6477" s="72"/>
      <c r="AL6477" s="72"/>
      <c r="AM6477" s="72"/>
      <c r="AN6477" s="8"/>
      <c r="AO6477" s="8"/>
      <c r="AP6477" s="8"/>
      <c r="AQ6477" s="8"/>
      <c r="AR6477" s="122"/>
      <c r="AS6477" s="85"/>
      <c r="AT6477" s="85"/>
      <c r="AU6477" s="85"/>
      <c r="AV6477" s="85"/>
      <c r="AW6477" s="85"/>
      <c r="AX6477" s="2"/>
      <c r="AY6477" s="8"/>
      <c r="AZ6477" s="8"/>
      <c r="BA6477" s="8"/>
      <c r="BB6477" s="122"/>
      <c r="BC6477" s="105" t="s">
        <v>1069</v>
      </c>
      <c r="BD6477" s="105"/>
      <c r="BE6477" s="105"/>
      <c r="BF6477" s="105"/>
      <c r="BG6477" s="105">
        <v>4.5</v>
      </c>
      <c r="BH6477" s="8"/>
      <c r="BI6477" s="8"/>
      <c r="BJ6477" s="8"/>
      <c r="BK6477" s="8"/>
      <c r="BL6477" s="122"/>
      <c r="BM6477" s="48" t="s">
        <v>1179</v>
      </c>
      <c r="BN6477" s="48"/>
      <c r="BO6477" s="48"/>
      <c r="BP6477" s="48"/>
      <c r="BQ6477" s="48">
        <f>8.872+23.887+2.06</f>
        <v>34.819000000000003</v>
      </c>
      <c r="BR6477" s="8"/>
      <c r="BS6477" s="8"/>
      <c r="BT6477" s="8"/>
      <c r="BU6477" s="8"/>
      <c r="BV6477" s="122"/>
    </row>
    <row r="6478" spans="1:74" hidden="1" x14ac:dyDescent="0.3">
      <c r="A6478" s="15"/>
      <c r="B6478" s="12" t="s">
        <v>2</v>
      </c>
      <c r="C6478" s="12" t="s">
        <v>3</v>
      </c>
      <c r="D6478" s="12" t="s">
        <v>228</v>
      </c>
      <c r="E6478" s="6" t="s">
        <v>251</v>
      </c>
      <c r="F6478" s="7"/>
      <c r="G6478" s="19" t="s">
        <v>5</v>
      </c>
      <c r="H6478" s="7">
        <v>2024</v>
      </c>
      <c r="I6478" s="21"/>
      <c r="J6478" s="12" t="s">
        <v>314</v>
      </c>
      <c r="K6478" s="12"/>
      <c r="L6478" s="147"/>
      <c r="M6478" s="147">
        <f>SUM(M6440:M6477)</f>
        <v>51.731000000000009</v>
      </c>
      <c r="N6478" s="183"/>
      <c r="O6478" s="15"/>
      <c r="P6478" s="15"/>
      <c r="Q6478" s="15"/>
      <c r="R6478" s="15"/>
      <c r="S6478" s="123">
        <f>SUM(S6440:S6477)</f>
        <v>0</v>
      </c>
      <c r="T6478" s="15"/>
      <c r="U6478" s="15"/>
      <c r="V6478" s="15"/>
      <c r="W6478" s="15"/>
      <c r="X6478" s="123">
        <f>SUM(X6440:X6477)</f>
        <v>0</v>
      </c>
      <c r="Y6478" s="15"/>
      <c r="Z6478" s="15"/>
      <c r="AA6478" s="15"/>
      <c r="AB6478" s="15"/>
      <c r="AC6478" s="123">
        <f>SUM(AC6440:AC6477)</f>
        <v>8.2210000000000001</v>
      </c>
      <c r="AD6478" s="15"/>
      <c r="AE6478" s="15"/>
      <c r="AF6478" s="15"/>
      <c r="AG6478" s="15"/>
      <c r="AH6478" s="123">
        <f>SUM(AH6440:AH6477)</f>
        <v>1.3029999999999999</v>
      </c>
      <c r="AI6478" s="15"/>
      <c r="AJ6478" s="15"/>
      <c r="AK6478" s="15"/>
      <c r="AL6478" s="15"/>
      <c r="AM6478" s="123">
        <f>SUBTOTAL(9,AM6440:AM6477)</f>
        <v>0</v>
      </c>
      <c r="AN6478" s="15"/>
      <c r="AO6478" s="15"/>
      <c r="AP6478" s="15"/>
      <c r="AQ6478" s="15"/>
      <c r="AR6478" s="123">
        <f>SUBTOTAL(9,AR6440:AR6477)</f>
        <v>0</v>
      </c>
      <c r="AS6478" s="15"/>
      <c r="AT6478" s="15"/>
      <c r="AU6478" s="15"/>
      <c r="AV6478" s="15"/>
      <c r="AW6478" s="123">
        <f>SUBTOTAL(9,AW6440:AW6477)</f>
        <v>0</v>
      </c>
      <c r="AX6478" s="15"/>
      <c r="AY6478" s="15"/>
      <c r="AZ6478" s="15"/>
      <c r="BA6478" s="15"/>
      <c r="BB6478" s="123">
        <f>SUM(BB6440:BB6477)</f>
        <v>0</v>
      </c>
      <c r="BC6478" s="15"/>
      <c r="BD6478" s="15"/>
      <c r="BE6478" s="15"/>
      <c r="BF6478" s="15"/>
      <c r="BG6478" s="123">
        <f>SUBTOTAL(9,BG6440:BG6477)</f>
        <v>0</v>
      </c>
      <c r="BH6478" s="15"/>
      <c r="BI6478" s="15"/>
      <c r="BJ6478" s="15"/>
      <c r="BK6478" s="15"/>
      <c r="BL6478" s="123">
        <f>SUBTOTAL(9,BL6440:BL6477)</f>
        <v>0</v>
      </c>
      <c r="BM6478" s="15"/>
      <c r="BN6478" s="15"/>
      <c r="BO6478" s="15"/>
      <c r="BP6478" s="15"/>
      <c r="BQ6478" s="123">
        <v>34.819000000000003</v>
      </c>
      <c r="BR6478" s="15"/>
      <c r="BS6478" s="15"/>
      <c r="BT6478" s="15"/>
      <c r="BU6478" s="15"/>
      <c r="BV6478" s="123">
        <f>SUBTOTAL(9,BV6440:BV6477)</f>
        <v>0</v>
      </c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18" t="s">
        <v>5</v>
      </c>
      <c r="H6479" s="3">
        <v>2024</v>
      </c>
      <c r="I6479" s="20" t="s">
        <v>287</v>
      </c>
      <c r="J6479" s="2" t="s">
        <v>267</v>
      </c>
      <c r="K6479" s="2" t="s">
        <v>318</v>
      </c>
      <c r="L6479" s="163">
        <f t="shared" si="217"/>
        <v>0</v>
      </c>
      <c r="M6479" s="163">
        <f t="shared" si="218"/>
        <v>0</v>
      </c>
      <c r="N6479" s="181"/>
      <c r="O6479" s="33"/>
      <c r="P6479" s="33"/>
      <c r="Q6479" s="33"/>
      <c r="R6479" s="33"/>
      <c r="S6479" s="42"/>
      <c r="T6479" s="2"/>
      <c r="U6479" s="2"/>
      <c r="V6479" s="2"/>
      <c r="W6479" s="2"/>
      <c r="X6479" s="55"/>
      <c r="Y6479" s="62"/>
      <c r="Z6479" s="62"/>
      <c r="AA6479" s="62"/>
      <c r="AB6479" s="62"/>
      <c r="AC6479" s="68"/>
      <c r="AD6479" s="2"/>
      <c r="AE6479" s="2"/>
      <c r="AF6479" s="2"/>
      <c r="AG6479" s="2"/>
      <c r="AH6479" s="55"/>
      <c r="AI6479" s="72"/>
      <c r="AJ6479" s="72"/>
      <c r="AK6479" s="72"/>
      <c r="AL6479" s="72"/>
      <c r="AM6479" s="80"/>
      <c r="AN6479" s="2"/>
      <c r="AO6479" s="2"/>
      <c r="AP6479" s="2"/>
      <c r="AQ6479" s="2"/>
      <c r="AR6479" s="55"/>
      <c r="AS6479" s="85"/>
      <c r="AT6479" s="85"/>
      <c r="AU6479" s="85"/>
      <c r="AV6479" s="85"/>
      <c r="AW6479" s="100"/>
      <c r="AX6479" s="2"/>
      <c r="AY6479" s="2"/>
      <c r="AZ6479" s="2"/>
      <c r="BA6479" s="2"/>
      <c r="BB6479" s="55"/>
      <c r="BC6479" s="105"/>
      <c r="BD6479" s="105"/>
      <c r="BE6479" s="105"/>
      <c r="BF6479" s="105"/>
      <c r="BG6479" s="109"/>
      <c r="BH6479" s="2"/>
      <c r="BI6479" s="2"/>
      <c r="BJ6479" s="2"/>
      <c r="BK6479" s="2"/>
      <c r="BL6479" s="55"/>
      <c r="BM6479" s="48"/>
      <c r="BN6479" s="48"/>
      <c r="BO6479" s="48"/>
      <c r="BP6479" s="48"/>
      <c r="BQ6479" s="117"/>
      <c r="BR6479" s="2"/>
      <c r="BS6479" s="2"/>
      <c r="BT6479" s="2"/>
      <c r="BU6479" s="2"/>
      <c r="BV6479" s="55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18" t="s">
        <v>5</v>
      </c>
      <c r="H6480" s="3">
        <v>2024</v>
      </c>
      <c r="I6480" s="20" t="s">
        <v>287</v>
      </c>
      <c r="J6480" s="2" t="s">
        <v>291</v>
      </c>
      <c r="K6480" s="2" t="s">
        <v>319</v>
      </c>
      <c r="L6480" s="163">
        <f t="shared" si="217"/>
        <v>0</v>
      </c>
      <c r="M6480" s="163">
        <f t="shared" si="218"/>
        <v>0</v>
      </c>
      <c r="N6480" s="181"/>
      <c r="O6480" s="33"/>
      <c r="P6480" s="33"/>
      <c r="Q6480" s="33"/>
      <c r="R6480" s="33"/>
      <c r="S6480" s="42"/>
      <c r="T6480" s="2"/>
      <c r="U6480" s="2"/>
      <c r="V6480" s="2"/>
      <c r="W6480" s="2"/>
      <c r="X6480" s="55"/>
      <c r="Y6480" s="62"/>
      <c r="Z6480" s="62"/>
      <c r="AA6480" s="62"/>
      <c r="AB6480" s="62"/>
      <c r="AC6480" s="68"/>
      <c r="AD6480" s="2"/>
      <c r="AE6480" s="2"/>
      <c r="AF6480" s="2"/>
      <c r="AG6480" s="2"/>
      <c r="AH6480" s="55"/>
      <c r="AI6480" s="72"/>
      <c r="AJ6480" s="72"/>
      <c r="AK6480" s="72"/>
      <c r="AL6480" s="72"/>
      <c r="AM6480" s="80"/>
      <c r="AN6480" s="2"/>
      <c r="AO6480" s="2"/>
      <c r="AP6480" s="2"/>
      <c r="AQ6480" s="2"/>
      <c r="AR6480" s="55"/>
      <c r="AS6480" s="85"/>
      <c r="AT6480" s="85"/>
      <c r="AU6480" s="85"/>
      <c r="AV6480" s="85"/>
      <c r="AW6480" s="100"/>
      <c r="AX6480" s="2"/>
      <c r="AY6480" s="2"/>
      <c r="AZ6480" s="2"/>
      <c r="BA6480" s="2"/>
      <c r="BB6480" s="55"/>
      <c r="BC6480" s="105"/>
      <c r="BD6480" s="105"/>
      <c r="BE6480" s="105"/>
      <c r="BF6480" s="105"/>
      <c r="BG6480" s="109"/>
      <c r="BH6480" s="2"/>
      <c r="BI6480" s="2"/>
      <c r="BJ6480" s="2"/>
      <c r="BK6480" s="2"/>
      <c r="BL6480" s="55"/>
      <c r="BM6480" s="48"/>
      <c r="BN6480" s="48"/>
      <c r="BO6480" s="48"/>
      <c r="BP6480" s="48"/>
      <c r="BQ6480" s="117"/>
      <c r="BR6480" s="2"/>
      <c r="BS6480" s="2"/>
      <c r="BT6480" s="2"/>
      <c r="BU6480" s="2"/>
      <c r="BV6480" s="55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18" t="s">
        <v>5</v>
      </c>
      <c r="H6481" s="3">
        <v>2024</v>
      </c>
      <c r="I6481" s="20" t="s">
        <v>286</v>
      </c>
      <c r="J6481" s="2" t="s">
        <v>336</v>
      </c>
      <c r="K6481" s="2" t="s">
        <v>319</v>
      </c>
      <c r="L6481" s="163">
        <f t="shared" si="217"/>
        <v>0</v>
      </c>
      <c r="M6481" s="163">
        <f t="shared" si="218"/>
        <v>0</v>
      </c>
      <c r="N6481" s="181"/>
      <c r="O6481" s="33"/>
      <c r="P6481" s="33"/>
      <c r="Q6481" s="33"/>
      <c r="R6481" s="33"/>
      <c r="S6481" s="42"/>
      <c r="T6481" s="2"/>
      <c r="U6481" s="2"/>
      <c r="V6481" s="2"/>
      <c r="W6481" s="2"/>
      <c r="X6481" s="55"/>
      <c r="Y6481" s="62"/>
      <c r="Z6481" s="62"/>
      <c r="AA6481" s="62"/>
      <c r="AB6481" s="62"/>
      <c r="AC6481" s="68"/>
      <c r="AD6481" s="2"/>
      <c r="AE6481" s="2"/>
      <c r="AF6481" s="2"/>
      <c r="AG6481" s="2"/>
      <c r="AH6481" s="55"/>
      <c r="AI6481" s="72"/>
      <c r="AJ6481" s="72"/>
      <c r="AK6481" s="72"/>
      <c r="AL6481" s="72"/>
      <c r="AM6481" s="80"/>
      <c r="AN6481" s="2"/>
      <c r="AO6481" s="2"/>
      <c r="AP6481" s="2"/>
      <c r="AQ6481" s="2"/>
      <c r="AR6481" s="55"/>
      <c r="AS6481" s="85"/>
      <c r="AT6481" s="85"/>
      <c r="AU6481" s="85"/>
      <c r="AV6481" s="85"/>
      <c r="AW6481" s="100"/>
      <c r="AX6481" s="2"/>
      <c r="AY6481" s="2"/>
      <c r="AZ6481" s="2"/>
      <c r="BA6481" s="2"/>
      <c r="BB6481" s="55"/>
      <c r="BC6481" s="105"/>
      <c r="BD6481" s="105"/>
      <c r="BE6481" s="105"/>
      <c r="BF6481" s="105"/>
      <c r="BG6481" s="109"/>
      <c r="BH6481" s="2"/>
      <c r="BI6481" s="2"/>
      <c r="BJ6481" s="2"/>
      <c r="BK6481" s="2"/>
      <c r="BL6481" s="55"/>
      <c r="BM6481" s="48"/>
      <c r="BN6481" s="48"/>
      <c r="BO6481" s="48"/>
      <c r="BP6481" s="48"/>
      <c r="BQ6481" s="117"/>
      <c r="BR6481" s="2"/>
      <c r="BS6481" s="2"/>
      <c r="BT6481" s="2"/>
      <c r="BU6481" s="2"/>
      <c r="BV6481" s="55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18" t="s">
        <v>5</v>
      </c>
      <c r="H6482" s="3">
        <v>2024</v>
      </c>
      <c r="I6482" s="20" t="s">
        <v>286</v>
      </c>
      <c r="J6482" s="8" t="s">
        <v>337</v>
      </c>
      <c r="K6482" s="8" t="s">
        <v>318</v>
      </c>
      <c r="L6482" s="163">
        <f t="shared" si="217"/>
        <v>0</v>
      </c>
      <c r="M6482" s="163">
        <f t="shared" si="218"/>
        <v>0</v>
      </c>
      <c r="N6482" s="181"/>
      <c r="O6482" s="53"/>
      <c r="P6482" s="53"/>
      <c r="Q6482" s="53"/>
      <c r="R6482" s="53"/>
      <c r="S6482" s="54"/>
      <c r="T6482" s="8"/>
      <c r="U6482" s="8"/>
      <c r="V6482" s="8"/>
      <c r="W6482" s="8"/>
      <c r="X6482" s="122"/>
      <c r="Y6482" s="135"/>
      <c r="Z6482" s="135"/>
      <c r="AA6482" s="135"/>
      <c r="AB6482" s="135"/>
      <c r="AC6482" s="136"/>
      <c r="AD6482" s="8"/>
      <c r="AE6482" s="8"/>
      <c r="AF6482" s="8"/>
      <c r="AG6482" s="8"/>
      <c r="AH6482" s="122"/>
      <c r="AI6482" s="137"/>
      <c r="AJ6482" s="137"/>
      <c r="AK6482" s="137"/>
      <c r="AL6482" s="137"/>
      <c r="AM6482" s="138"/>
      <c r="AN6482" s="8"/>
      <c r="AO6482" s="8"/>
      <c r="AP6482" s="8"/>
      <c r="AQ6482" s="8"/>
      <c r="AR6482" s="122"/>
      <c r="AS6482" s="139"/>
      <c r="AT6482" s="139"/>
      <c r="AU6482" s="139"/>
      <c r="AV6482" s="139"/>
      <c r="AW6482" s="140"/>
      <c r="AX6482" s="8"/>
      <c r="AY6482" s="8"/>
      <c r="AZ6482" s="8"/>
      <c r="BA6482" s="8"/>
      <c r="BB6482" s="122"/>
      <c r="BC6482" s="141"/>
      <c r="BD6482" s="141"/>
      <c r="BE6482" s="141"/>
      <c r="BF6482" s="141"/>
      <c r="BG6482" s="142"/>
      <c r="BH6482" s="8"/>
      <c r="BI6482" s="8"/>
      <c r="BJ6482" s="8"/>
      <c r="BK6482" s="8"/>
      <c r="BL6482" s="122"/>
      <c r="BM6482" s="143"/>
      <c r="BN6482" s="143"/>
      <c r="BO6482" s="143"/>
      <c r="BP6482" s="143"/>
      <c r="BQ6482" s="144"/>
      <c r="BR6482" s="8"/>
      <c r="BS6482" s="8"/>
      <c r="BT6482" s="8"/>
      <c r="BU6482" s="8"/>
      <c r="BV6482" s="122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18" t="s">
        <v>5</v>
      </c>
      <c r="H6483" s="3">
        <v>2024</v>
      </c>
      <c r="I6483" s="20" t="s">
        <v>286</v>
      </c>
      <c r="J6483" s="8" t="s">
        <v>338</v>
      </c>
      <c r="K6483" s="8" t="s">
        <v>339</v>
      </c>
      <c r="L6483" s="163">
        <f t="shared" si="217"/>
        <v>0</v>
      </c>
      <c r="M6483" s="163">
        <f t="shared" si="218"/>
        <v>0</v>
      </c>
      <c r="N6483" s="181"/>
      <c r="O6483" s="53"/>
      <c r="P6483" s="53"/>
      <c r="Q6483" s="53"/>
      <c r="R6483" s="53"/>
      <c r="S6483" s="54"/>
      <c r="T6483" s="8"/>
      <c r="U6483" s="8"/>
      <c r="V6483" s="8"/>
      <c r="W6483" s="8"/>
      <c r="X6483" s="122"/>
      <c r="Y6483" s="135"/>
      <c r="Z6483" s="135"/>
      <c r="AA6483" s="135"/>
      <c r="AB6483" s="135"/>
      <c r="AC6483" s="136"/>
      <c r="AD6483" s="8"/>
      <c r="AE6483" s="8"/>
      <c r="AF6483" s="8"/>
      <c r="AG6483" s="8"/>
      <c r="AH6483" s="122"/>
      <c r="AI6483" s="137"/>
      <c r="AJ6483" s="137"/>
      <c r="AK6483" s="137"/>
      <c r="AL6483" s="137"/>
      <c r="AM6483" s="138"/>
      <c r="AN6483" s="8"/>
      <c r="AO6483" s="8"/>
      <c r="AP6483" s="8"/>
      <c r="AQ6483" s="8"/>
      <c r="AR6483" s="122"/>
      <c r="AS6483" s="139"/>
      <c r="AT6483" s="139"/>
      <c r="AU6483" s="139"/>
      <c r="AV6483" s="139"/>
      <c r="AW6483" s="140"/>
      <c r="AX6483" s="8"/>
      <c r="AY6483" s="8"/>
      <c r="AZ6483" s="8"/>
      <c r="BA6483" s="8"/>
      <c r="BB6483" s="122"/>
      <c r="BC6483" s="141"/>
      <c r="BD6483" s="141"/>
      <c r="BE6483" s="141"/>
      <c r="BF6483" s="141"/>
      <c r="BG6483" s="142"/>
      <c r="BH6483" s="8"/>
      <c r="BI6483" s="8"/>
      <c r="BJ6483" s="8"/>
      <c r="BK6483" s="8"/>
      <c r="BL6483" s="122"/>
      <c r="BM6483" s="143"/>
      <c r="BN6483" s="143"/>
      <c r="BO6483" s="143"/>
      <c r="BP6483" s="143"/>
      <c r="BQ6483" s="144"/>
      <c r="BR6483" s="8"/>
      <c r="BS6483" s="8"/>
      <c r="BT6483" s="8"/>
      <c r="BU6483" s="8"/>
      <c r="BV6483" s="122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18" t="s">
        <v>5</v>
      </c>
      <c r="H6484" s="3">
        <v>2024</v>
      </c>
      <c r="I6484" s="20" t="s">
        <v>286</v>
      </c>
      <c r="J6484" s="8" t="s">
        <v>340</v>
      </c>
      <c r="K6484" s="8" t="s">
        <v>318</v>
      </c>
      <c r="L6484" s="163">
        <f t="shared" si="217"/>
        <v>0</v>
      </c>
      <c r="M6484" s="163">
        <f t="shared" si="218"/>
        <v>0</v>
      </c>
      <c r="N6484" s="181"/>
      <c r="O6484" s="53"/>
      <c r="P6484" s="53"/>
      <c r="Q6484" s="53"/>
      <c r="R6484" s="53"/>
      <c r="S6484" s="54"/>
      <c r="T6484" s="8"/>
      <c r="U6484" s="8"/>
      <c r="V6484" s="8"/>
      <c r="W6484" s="8"/>
      <c r="X6484" s="122"/>
      <c r="Y6484" s="135"/>
      <c r="Z6484" s="135"/>
      <c r="AA6484" s="135"/>
      <c r="AB6484" s="135"/>
      <c r="AC6484" s="136"/>
      <c r="AD6484" s="8"/>
      <c r="AE6484" s="8"/>
      <c r="AF6484" s="8"/>
      <c r="AG6484" s="8"/>
      <c r="AH6484" s="122"/>
      <c r="AI6484" s="137"/>
      <c r="AJ6484" s="137"/>
      <c r="AK6484" s="137"/>
      <c r="AL6484" s="137"/>
      <c r="AM6484" s="138"/>
      <c r="AN6484" s="8"/>
      <c r="AO6484" s="8"/>
      <c r="AP6484" s="8"/>
      <c r="AQ6484" s="8"/>
      <c r="AR6484" s="122"/>
      <c r="AS6484" s="139"/>
      <c r="AT6484" s="139"/>
      <c r="AU6484" s="139"/>
      <c r="AV6484" s="139"/>
      <c r="AW6484" s="140"/>
      <c r="AX6484" s="8"/>
      <c r="AY6484" s="8"/>
      <c r="AZ6484" s="8"/>
      <c r="BA6484" s="8"/>
      <c r="BB6484" s="122"/>
      <c r="BC6484" s="141"/>
      <c r="BD6484" s="141"/>
      <c r="BE6484" s="141"/>
      <c r="BF6484" s="141"/>
      <c r="BG6484" s="142"/>
      <c r="BH6484" s="8"/>
      <c r="BI6484" s="8"/>
      <c r="BJ6484" s="8"/>
      <c r="BK6484" s="8"/>
      <c r="BL6484" s="122"/>
      <c r="BM6484" s="143"/>
      <c r="BN6484" s="143"/>
      <c r="BO6484" s="143"/>
      <c r="BP6484" s="143"/>
      <c r="BQ6484" s="144"/>
      <c r="BR6484" s="8"/>
      <c r="BS6484" s="8"/>
      <c r="BT6484" s="8"/>
      <c r="BU6484" s="8"/>
      <c r="BV6484" s="122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18" t="s">
        <v>5</v>
      </c>
      <c r="H6485" s="3">
        <v>2024</v>
      </c>
      <c r="I6485" s="20" t="s">
        <v>286</v>
      </c>
      <c r="J6485" s="8" t="s">
        <v>341</v>
      </c>
      <c r="K6485" s="8" t="s">
        <v>320</v>
      </c>
      <c r="L6485" s="163">
        <f t="shared" si="217"/>
        <v>0</v>
      </c>
      <c r="M6485" s="163">
        <f t="shared" si="218"/>
        <v>0</v>
      </c>
      <c r="N6485" s="181"/>
      <c r="O6485" s="53"/>
      <c r="P6485" s="53"/>
      <c r="Q6485" s="53"/>
      <c r="R6485" s="53"/>
      <c r="S6485" s="54"/>
      <c r="T6485" s="8"/>
      <c r="U6485" s="8"/>
      <c r="V6485" s="8"/>
      <c r="W6485" s="8"/>
      <c r="X6485" s="122"/>
      <c r="Y6485" s="135"/>
      <c r="Z6485" s="135"/>
      <c r="AA6485" s="135"/>
      <c r="AB6485" s="135"/>
      <c r="AC6485" s="136"/>
      <c r="AD6485" s="8"/>
      <c r="AE6485" s="8"/>
      <c r="AF6485" s="8"/>
      <c r="AG6485" s="8"/>
      <c r="AH6485" s="122"/>
      <c r="AI6485" s="137"/>
      <c r="AJ6485" s="137"/>
      <c r="AK6485" s="137"/>
      <c r="AL6485" s="137"/>
      <c r="AM6485" s="138"/>
      <c r="AN6485" s="8"/>
      <c r="AO6485" s="8"/>
      <c r="AP6485" s="8"/>
      <c r="AQ6485" s="8"/>
      <c r="AR6485" s="122"/>
      <c r="AS6485" s="139"/>
      <c r="AT6485" s="139"/>
      <c r="AU6485" s="139"/>
      <c r="AV6485" s="139"/>
      <c r="AW6485" s="140"/>
      <c r="AX6485" s="8"/>
      <c r="AY6485" s="8"/>
      <c r="AZ6485" s="8"/>
      <c r="BA6485" s="8"/>
      <c r="BB6485" s="122"/>
      <c r="BC6485" s="141"/>
      <c r="BD6485" s="141"/>
      <c r="BE6485" s="141"/>
      <c r="BF6485" s="141"/>
      <c r="BG6485" s="142"/>
      <c r="BH6485" s="8"/>
      <c r="BI6485" s="8"/>
      <c r="BJ6485" s="8"/>
      <c r="BK6485" s="8"/>
      <c r="BL6485" s="122"/>
      <c r="BM6485" s="143"/>
      <c r="BN6485" s="143"/>
      <c r="BO6485" s="143"/>
      <c r="BP6485" s="143"/>
      <c r="BQ6485" s="144"/>
      <c r="BR6485" s="8"/>
      <c r="BS6485" s="8"/>
      <c r="BT6485" s="8"/>
      <c r="BU6485" s="8"/>
      <c r="BV6485" s="122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18" t="s">
        <v>5</v>
      </c>
      <c r="H6486" s="3">
        <v>2024</v>
      </c>
      <c r="I6486" s="20" t="s">
        <v>286</v>
      </c>
      <c r="J6486" s="8" t="s">
        <v>342</v>
      </c>
      <c r="K6486" s="8" t="s">
        <v>320</v>
      </c>
      <c r="L6486" s="163">
        <f t="shared" si="217"/>
        <v>0</v>
      </c>
      <c r="M6486" s="163">
        <f t="shared" si="218"/>
        <v>0</v>
      </c>
      <c r="N6486" s="181"/>
      <c r="O6486" s="53"/>
      <c r="P6486" s="53"/>
      <c r="Q6486" s="53"/>
      <c r="R6486" s="53"/>
      <c r="S6486" s="54"/>
      <c r="T6486" s="8"/>
      <c r="U6486" s="8"/>
      <c r="V6486" s="8"/>
      <c r="W6486" s="8"/>
      <c r="X6486" s="122"/>
      <c r="Y6486" s="135"/>
      <c r="Z6486" s="135"/>
      <c r="AA6486" s="135"/>
      <c r="AB6486" s="135"/>
      <c r="AC6486" s="136"/>
      <c r="AD6486" s="8"/>
      <c r="AE6486" s="8"/>
      <c r="AF6486" s="8"/>
      <c r="AG6486" s="8"/>
      <c r="AH6486" s="122"/>
      <c r="AI6486" s="137"/>
      <c r="AJ6486" s="137"/>
      <c r="AK6486" s="137"/>
      <c r="AL6486" s="137"/>
      <c r="AM6486" s="138"/>
      <c r="AN6486" s="8"/>
      <c r="AO6486" s="8"/>
      <c r="AP6486" s="8"/>
      <c r="AQ6486" s="8"/>
      <c r="AR6486" s="122"/>
      <c r="AS6486" s="139"/>
      <c r="AT6486" s="139"/>
      <c r="AU6486" s="139"/>
      <c r="AV6486" s="139"/>
      <c r="AW6486" s="140"/>
      <c r="AX6486" s="8"/>
      <c r="AY6486" s="8"/>
      <c r="AZ6486" s="8"/>
      <c r="BA6486" s="8"/>
      <c r="BB6486" s="122"/>
      <c r="BC6486" s="141"/>
      <c r="BD6486" s="141"/>
      <c r="BE6486" s="141"/>
      <c r="BF6486" s="141"/>
      <c r="BG6486" s="142"/>
      <c r="BH6486" s="8"/>
      <c r="BI6486" s="8"/>
      <c r="BJ6486" s="8"/>
      <c r="BK6486" s="8"/>
      <c r="BL6486" s="122"/>
      <c r="BM6486" s="143"/>
      <c r="BN6486" s="143"/>
      <c r="BO6486" s="143"/>
      <c r="BP6486" s="143"/>
      <c r="BQ6486" s="144"/>
      <c r="BR6486" s="8"/>
      <c r="BS6486" s="8"/>
      <c r="BT6486" s="8"/>
      <c r="BU6486" s="8"/>
      <c r="BV6486" s="122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18" t="s">
        <v>5</v>
      </c>
      <c r="H6487" s="3">
        <v>2024</v>
      </c>
      <c r="I6487" s="20" t="s">
        <v>286</v>
      </c>
      <c r="J6487" s="8" t="s">
        <v>343</v>
      </c>
      <c r="K6487" s="8" t="s">
        <v>339</v>
      </c>
      <c r="L6487" s="163">
        <f t="shared" si="217"/>
        <v>0</v>
      </c>
      <c r="M6487" s="163">
        <f t="shared" si="218"/>
        <v>0</v>
      </c>
      <c r="N6487" s="181"/>
      <c r="O6487" s="53"/>
      <c r="P6487" s="53"/>
      <c r="Q6487" s="53"/>
      <c r="R6487" s="53"/>
      <c r="S6487" s="54"/>
      <c r="T6487" s="8"/>
      <c r="U6487" s="8"/>
      <c r="V6487" s="8"/>
      <c r="W6487" s="8"/>
      <c r="X6487" s="122"/>
      <c r="Y6487" s="135"/>
      <c r="Z6487" s="135"/>
      <c r="AA6487" s="135"/>
      <c r="AB6487" s="135"/>
      <c r="AC6487" s="136"/>
      <c r="AD6487" s="8"/>
      <c r="AE6487" s="8"/>
      <c r="AF6487" s="8"/>
      <c r="AG6487" s="8"/>
      <c r="AH6487" s="122"/>
      <c r="AI6487" s="137"/>
      <c r="AJ6487" s="137"/>
      <c r="AK6487" s="137"/>
      <c r="AL6487" s="137"/>
      <c r="AM6487" s="138"/>
      <c r="AN6487" s="8"/>
      <c r="AO6487" s="8"/>
      <c r="AP6487" s="8"/>
      <c r="AQ6487" s="8"/>
      <c r="AR6487" s="122"/>
      <c r="AS6487" s="139"/>
      <c r="AT6487" s="139"/>
      <c r="AU6487" s="139"/>
      <c r="AV6487" s="139"/>
      <c r="AW6487" s="140"/>
      <c r="AX6487" s="8"/>
      <c r="AY6487" s="8"/>
      <c r="AZ6487" s="8"/>
      <c r="BA6487" s="8"/>
      <c r="BB6487" s="122"/>
      <c r="BC6487" s="141"/>
      <c r="BD6487" s="141"/>
      <c r="BE6487" s="141"/>
      <c r="BF6487" s="141"/>
      <c r="BG6487" s="142"/>
      <c r="BH6487" s="8"/>
      <c r="BI6487" s="8"/>
      <c r="BJ6487" s="8"/>
      <c r="BK6487" s="8"/>
      <c r="BL6487" s="122"/>
      <c r="BM6487" s="143"/>
      <c r="BN6487" s="143"/>
      <c r="BO6487" s="143"/>
      <c r="BP6487" s="143"/>
      <c r="BQ6487" s="144"/>
      <c r="BR6487" s="8"/>
      <c r="BS6487" s="8"/>
      <c r="BT6487" s="8"/>
      <c r="BU6487" s="8"/>
      <c r="BV6487" s="122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18" t="s">
        <v>5</v>
      </c>
      <c r="H6488" s="3">
        <v>2024</v>
      </c>
      <c r="I6488" s="20" t="s">
        <v>288</v>
      </c>
      <c r="J6488" s="8" t="s">
        <v>344</v>
      </c>
      <c r="K6488" s="8" t="s">
        <v>318</v>
      </c>
      <c r="L6488" s="163">
        <f t="shared" si="217"/>
        <v>0</v>
      </c>
      <c r="M6488" s="163">
        <f t="shared" si="218"/>
        <v>0</v>
      </c>
      <c r="N6488" s="181"/>
      <c r="O6488" s="53"/>
      <c r="P6488" s="53"/>
      <c r="Q6488" s="53"/>
      <c r="R6488" s="53"/>
      <c r="S6488" s="54"/>
      <c r="T6488" s="8"/>
      <c r="U6488" s="8"/>
      <c r="V6488" s="8"/>
      <c r="W6488" s="8"/>
      <c r="X6488" s="122"/>
      <c r="Y6488" s="135"/>
      <c r="Z6488" s="135"/>
      <c r="AA6488" s="135"/>
      <c r="AB6488" s="135"/>
      <c r="AC6488" s="136"/>
      <c r="AD6488" s="8"/>
      <c r="AE6488" s="8"/>
      <c r="AF6488" s="8"/>
      <c r="AG6488" s="8"/>
      <c r="AH6488" s="122"/>
      <c r="AI6488" s="137"/>
      <c r="AJ6488" s="137"/>
      <c r="AK6488" s="137"/>
      <c r="AL6488" s="137"/>
      <c r="AM6488" s="138"/>
      <c r="AN6488" s="8"/>
      <c r="AO6488" s="8"/>
      <c r="AP6488" s="8"/>
      <c r="AQ6488" s="8"/>
      <c r="AR6488" s="122"/>
      <c r="AS6488" s="139"/>
      <c r="AT6488" s="139"/>
      <c r="AU6488" s="139"/>
      <c r="AV6488" s="139"/>
      <c r="AW6488" s="140"/>
      <c r="AX6488" s="8"/>
      <c r="AY6488" s="8"/>
      <c r="AZ6488" s="8"/>
      <c r="BA6488" s="8"/>
      <c r="BB6488" s="122"/>
      <c r="BC6488" s="141"/>
      <c r="BD6488" s="141"/>
      <c r="BE6488" s="141"/>
      <c r="BF6488" s="141"/>
      <c r="BG6488" s="142"/>
      <c r="BH6488" s="8"/>
      <c r="BI6488" s="8"/>
      <c r="BJ6488" s="8"/>
      <c r="BK6488" s="8"/>
      <c r="BL6488" s="122"/>
      <c r="BM6488" s="143"/>
      <c r="BN6488" s="143"/>
      <c r="BO6488" s="143"/>
      <c r="BP6488" s="143"/>
      <c r="BQ6488" s="144"/>
      <c r="BR6488" s="8"/>
      <c r="BS6488" s="8"/>
      <c r="BT6488" s="8"/>
      <c r="BU6488" s="8"/>
      <c r="BV6488" s="122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18" t="s">
        <v>5</v>
      </c>
      <c r="H6489" s="3">
        <v>2024</v>
      </c>
      <c r="I6489" s="20" t="s">
        <v>288</v>
      </c>
      <c r="J6489" s="2" t="s">
        <v>351</v>
      </c>
      <c r="K6489" s="2" t="s">
        <v>318</v>
      </c>
      <c r="L6489" s="163">
        <f t="shared" si="217"/>
        <v>0</v>
      </c>
      <c r="M6489" s="163">
        <f t="shared" si="218"/>
        <v>0</v>
      </c>
      <c r="N6489" s="181"/>
      <c r="O6489" s="53"/>
      <c r="P6489" s="53"/>
      <c r="Q6489" s="53"/>
      <c r="R6489" s="53"/>
      <c r="S6489" s="54"/>
      <c r="T6489" s="8"/>
      <c r="U6489" s="8"/>
      <c r="V6489" s="8"/>
      <c r="W6489" s="8"/>
      <c r="X6489" s="122"/>
      <c r="Y6489" s="135"/>
      <c r="Z6489" s="135"/>
      <c r="AA6489" s="135"/>
      <c r="AB6489" s="135"/>
      <c r="AC6489" s="136"/>
      <c r="AD6489" s="8"/>
      <c r="AE6489" s="8"/>
      <c r="AF6489" s="8"/>
      <c r="AG6489" s="8"/>
      <c r="AH6489" s="122"/>
      <c r="AI6489" s="137"/>
      <c r="AJ6489" s="137"/>
      <c r="AK6489" s="137"/>
      <c r="AL6489" s="137"/>
      <c r="AM6489" s="138"/>
      <c r="AN6489" s="8"/>
      <c r="AO6489" s="8"/>
      <c r="AP6489" s="8"/>
      <c r="AQ6489" s="8"/>
      <c r="AR6489" s="122"/>
      <c r="AS6489" s="139"/>
      <c r="AT6489" s="139"/>
      <c r="AU6489" s="139"/>
      <c r="AV6489" s="139"/>
      <c r="AW6489" s="140"/>
      <c r="AX6489" s="8"/>
      <c r="AY6489" s="8"/>
      <c r="AZ6489" s="8"/>
      <c r="BA6489" s="8"/>
      <c r="BB6489" s="122"/>
      <c r="BC6489" s="141"/>
      <c r="BD6489" s="141"/>
      <c r="BE6489" s="141"/>
      <c r="BF6489" s="141"/>
      <c r="BG6489" s="142"/>
      <c r="BH6489" s="8"/>
      <c r="BI6489" s="8"/>
      <c r="BJ6489" s="8"/>
      <c r="BK6489" s="8"/>
      <c r="BL6489" s="122"/>
      <c r="BM6489" s="143"/>
      <c r="BN6489" s="143"/>
      <c r="BO6489" s="143"/>
      <c r="BP6489" s="143"/>
      <c r="BQ6489" s="144"/>
      <c r="BR6489" s="8"/>
      <c r="BS6489" s="8"/>
      <c r="BT6489" s="8"/>
      <c r="BU6489" s="8"/>
      <c r="BV6489" s="122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18" t="s">
        <v>5</v>
      </c>
      <c r="H6490" s="3">
        <v>2024</v>
      </c>
      <c r="I6490" s="20" t="s">
        <v>288</v>
      </c>
      <c r="J6490" s="2" t="s">
        <v>352</v>
      </c>
      <c r="K6490" s="2" t="s">
        <v>321</v>
      </c>
      <c r="L6490" s="163">
        <f t="shared" si="217"/>
        <v>0</v>
      </c>
      <c r="M6490" s="163">
        <f t="shared" si="218"/>
        <v>0</v>
      </c>
      <c r="N6490" s="181"/>
      <c r="O6490" s="33"/>
      <c r="P6490" s="33"/>
      <c r="Q6490" s="33"/>
      <c r="R6490" s="33"/>
      <c r="S6490" s="42"/>
      <c r="T6490" s="2"/>
      <c r="U6490" s="2"/>
      <c r="V6490" s="2"/>
      <c r="W6490" s="2"/>
      <c r="X6490" s="55"/>
      <c r="Y6490" s="62"/>
      <c r="Z6490" s="62"/>
      <c r="AA6490" s="62"/>
      <c r="AB6490" s="62"/>
      <c r="AC6490" s="68"/>
      <c r="AD6490" s="2"/>
      <c r="AE6490" s="2"/>
      <c r="AF6490" s="2"/>
      <c r="AG6490" s="2"/>
      <c r="AH6490" s="55"/>
      <c r="AI6490" s="72"/>
      <c r="AJ6490" s="72"/>
      <c r="AK6490" s="72"/>
      <c r="AL6490" s="72"/>
      <c r="AM6490" s="80"/>
      <c r="AN6490" s="2"/>
      <c r="AO6490" s="2"/>
      <c r="AP6490" s="2"/>
      <c r="AQ6490" s="2"/>
      <c r="AR6490" s="55"/>
      <c r="AS6490" s="85"/>
      <c r="AT6490" s="85"/>
      <c r="AU6490" s="85"/>
      <c r="AV6490" s="85"/>
      <c r="AW6490" s="100"/>
      <c r="AX6490" s="2"/>
      <c r="AY6490" s="2"/>
      <c r="AZ6490" s="2"/>
      <c r="BA6490" s="2"/>
      <c r="BB6490" s="55"/>
      <c r="BC6490" s="105"/>
      <c r="BD6490" s="105"/>
      <c r="BE6490" s="105"/>
      <c r="BF6490" s="105"/>
      <c r="BG6490" s="109"/>
      <c r="BH6490" s="2"/>
      <c r="BI6490" s="2"/>
      <c r="BJ6490" s="2"/>
      <c r="BK6490" s="2"/>
      <c r="BL6490" s="55"/>
      <c r="BM6490" s="48"/>
      <c r="BN6490" s="48"/>
      <c r="BO6490" s="48"/>
      <c r="BP6490" s="48"/>
      <c r="BQ6490" s="117"/>
      <c r="BR6490" s="2"/>
      <c r="BS6490" s="2"/>
      <c r="BT6490" s="2"/>
      <c r="BU6490" s="2"/>
      <c r="BV6490" s="55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18" t="s">
        <v>5</v>
      </c>
      <c r="H6491" s="3">
        <v>2024</v>
      </c>
      <c r="I6491" s="20" t="s">
        <v>288</v>
      </c>
      <c r="J6491" s="2" t="s">
        <v>345</v>
      </c>
      <c r="K6491" s="2" t="s">
        <v>318</v>
      </c>
      <c r="L6491" s="163">
        <f t="shared" si="217"/>
        <v>0</v>
      </c>
      <c r="M6491" s="163">
        <f t="shared" si="218"/>
        <v>0</v>
      </c>
      <c r="N6491" s="181"/>
      <c r="O6491" s="34"/>
      <c r="P6491" s="33"/>
      <c r="Q6491" s="33"/>
      <c r="R6491" s="33"/>
      <c r="S6491" s="42"/>
      <c r="T6491" s="3"/>
      <c r="U6491" s="2"/>
      <c r="V6491" s="2"/>
      <c r="W6491" s="2"/>
      <c r="X6491" s="55"/>
      <c r="Y6491" s="64"/>
      <c r="Z6491" s="62"/>
      <c r="AA6491" s="62"/>
      <c r="AB6491" s="62"/>
      <c r="AC6491" s="68"/>
      <c r="AD6491" s="3"/>
      <c r="AE6491" s="2"/>
      <c r="AF6491" s="2"/>
      <c r="AG6491" s="2"/>
      <c r="AH6491" s="55"/>
      <c r="AI6491" s="73"/>
      <c r="AJ6491" s="72"/>
      <c r="AK6491" s="72"/>
      <c r="AL6491" s="72"/>
      <c r="AM6491" s="80"/>
      <c r="AN6491" s="3"/>
      <c r="AO6491" s="2"/>
      <c r="AP6491" s="2"/>
      <c r="AQ6491" s="2"/>
      <c r="AR6491" s="55"/>
      <c r="AS6491" s="86"/>
      <c r="AT6491" s="85"/>
      <c r="AU6491" s="85"/>
      <c r="AV6491" s="85"/>
      <c r="AW6491" s="100"/>
      <c r="AX6491" s="3"/>
      <c r="AY6491" s="2"/>
      <c r="AZ6491" s="2"/>
      <c r="BA6491" s="2"/>
      <c r="BB6491" s="55"/>
      <c r="BC6491" s="106"/>
      <c r="BD6491" s="105"/>
      <c r="BE6491" s="105"/>
      <c r="BF6491" s="105"/>
      <c r="BG6491" s="109"/>
      <c r="BH6491" s="3"/>
      <c r="BI6491" s="2"/>
      <c r="BJ6491" s="2"/>
      <c r="BK6491" s="2"/>
      <c r="BL6491" s="55"/>
      <c r="BM6491" s="49"/>
      <c r="BN6491" s="48"/>
      <c r="BO6491" s="48"/>
      <c r="BP6491" s="48"/>
      <c r="BQ6491" s="117"/>
      <c r="BR6491" s="3"/>
      <c r="BS6491" s="2"/>
      <c r="BT6491" s="2"/>
      <c r="BU6491" s="2"/>
      <c r="BV6491" s="55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18" t="s">
        <v>5</v>
      </c>
      <c r="H6492" s="3">
        <v>2024</v>
      </c>
      <c r="I6492" s="20" t="s">
        <v>289</v>
      </c>
      <c r="J6492" s="2" t="s">
        <v>268</v>
      </c>
      <c r="K6492" s="2" t="s">
        <v>318</v>
      </c>
      <c r="L6492" s="163">
        <f t="shared" si="217"/>
        <v>0.18</v>
      </c>
      <c r="M6492" s="163">
        <f t="shared" si="218"/>
        <v>496.81200000000001</v>
      </c>
      <c r="N6492" s="181"/>
      <c r="O6492" s="33"/>
      <c r="P6492" s="33"/>
      <c r="Q6492" s="33"/>
      <c r="R6492" s="33"/>
      <c r="S6492" s="42"/>
      <c r="T6492" s="2"/>
      <c r="U6492" s="2"/>
      <c r="V6492" s="2"/>
      <c r="W6492" s="2"/>
      <c r="X6492" s="55"/>
      <c r="Y6492" s="62"/>
      <c r="Z6492" s="62"/>
      <c r="AA6492" s="62"/>
      <c r="AB6492" s="62"/>
      <c r="AC6492" s="68"/>
      <c r="AD6492" s="2"/>
      <c r="AE6492" s="2"/>
      <c r="AF6492" s="2"/>
      <c r="AG6492" s="2"/>
      <c r="AH6492" s="55"/>
      <c r="AI6492" s="72"/>
      <c r="AJ6492" s="72"/>
      <c r="AK6492" s="72"/>
      <c r="AL6492" s="72"/>
      <c r="AM6492" s="80"/>
      <c r="AN6492" s="2" t="s">
        <v>513</v>
      </c>
      <c r="AO6492" s="2"/>
      <c r="AP6492" s="2"/>
      <c r="AQ6492" s="2">
        <v>0.18</v>
      </c>
      <c r="AR6492" s="55">
        <v>496.81200000000001</v>
      </c>
      <c r="AS6492" s="85"/>
      <c r="AT6492" s="85"/>
      <c r="AU6492" s="85"/>
      <c r="AV6492" s="85"/>
      <c r="AW6492" s="100"/>
      <c r="AX6492" s="2"/>
      <c r="AY6492" s="2"/>
      <c r="AZ6492" s="2"/>
      <c r="BA6492" s="2"/>
      <c r="BB6492" s="55"/>
      <c r="BC6492" s="105"/>
      <c r="BD6492" s="105"/>
      <c r="BE6492" s="105"/>
      <c r="BF6492" s="105"/>
      <c r="BG6492" s="109"/>
      <c r="BH6492" s="2"/>
      <c r="BI6492" s="2"/>
      <c r="BJ6492" s="2"/>
      <c r="BK6492" s="2"/>
      <c r="BL6492" s="55"/>
      <c r="BM6492" s="48"/>
      <c r="BN6492" s="48"/>
      <c r="BO6492" s="48"/>
      <c r="BP6492" s="48"/>
      <c r="BQ6492" s="117"/>
      <c r="BR6492" s="2"/>
      <c r="BS6492" s="2"/>
      <c r="BT6492" s="2"/>
      <c r="BU6492" s="2"/>
      <c r="BV6492" s="55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18" t="s">
        <v>5</v>
      </c>
      <c r="H6493" s="3">
        <v>2024</v>
      </c>
      <c r="I6493" s="20" t="s">
        <v>289</v>
      </c>
      <c r="J6493" s="2" t="s">
        <v>292</v>
      </c>
      <c r="K6493" s="2" t="s">
        <v>318</v>
      </c>
      <c r="L6493" s="163">
        <f t="shared" si="217"/>
        <v>1.4999999999999999E-2</v>
      </c>
      <c r="M6493" s="163">
        <f t="shared" si="218"/>
        <v>43.511000000000003</v>
      </c>
      <c r="N6493" s="181"/>
      <c r="O6493" s="33"/>
      <c r="P6493" s="33"/>
      <c r="Q6493" s="33"/>
      <c r="R6493" s="33"/>
      <c r="S6493" s="42"/>
      <c r="T6493" s="2"/>
      <c r="U6493" s="2"/>
      <c r="V6493" s="2"/>
      <c r="W6493" s="2"/>
      <c r="X6493" s="55"/>
      <c r="Y6493" s="62"/>
      <c r="Z6493" s="62"/>
      <c r="AA6493" s="62"/>
      <c r="AB6493" s="62"/>
      <c r="AC6493" s="68"/>
      <c r="AD6493" s="2"/>
      <c r="AE6493" s="2"/>
      <c r="AF6493" s="2"/>
      <c r="AG6493" s="2"/>
      <c r="AH6493" s="55"/>
      <c r="AI6493" s="72"/>
      <c r="AJ6493" s="72"/>
      <c r="AK6493" s="72"/>
      <c r="AL6493" s="72"/>
      <c r="AM6493" s="80"/>
      <c r="AN6493" s="2"/>
      <c r="AO6493" s="2"/>
      <c r="AP6493" s="2"/>
      <c r="AQ6493" s="2"/>
      <c r="AR6493" s="55"/>
      <c r="AS6493" s="85"/>
      <c r="AT6493" s="85" t="s">
        <v>674</v>
      </c>
      <c r="AU6493" s="85"/>
      <c r="AV6493" s="85">
        <v>1.4999999999999999E-2</v>
      </c>
      <c r="AW6493" s="100">
        <v>43.511000000000003</v>
      </c>
      <c r="AX6493" s="2"/>
      <c r="AY6493" s="2"/>
      <c r="AZ6493" s="2"/>
      <c r="BA6493" s="2"/>
      <c r="BB6493" s="55"/>
      <c r="BC6493" s="105"/>
      <c r="BD6493" s="105"/>
      <c r="BE6493" s="105"/>
      <c r="BF6493" s="105"/>
      <c r="BG6493" s="109"/>
      <c r="BH6493" s="2"/>
      <c r="BI6493" s="2"/>
      <c r="BJ6493" s="2"/>
      <c r="BK6493" s="2"/>
      <c r="BL6493" s="55"/>
      <c r="BM6493" s="48"/>
      <c r="BN6493" s="48"/>
      <c r="BO6493" s="48"/>
      <c r="BP6493" s="48"/>
      <c r="BQ6493" s="117"/>
      <c r="BR6493" s="2"/>
      <c r="BS6493" s="2"/>
      <c r="BT6493" s="2"/>
      <c r="BU6493" s="2"/>
      <c r="BV6493" s="55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18" t="s">
        <v>5</v>
      </c>
      <c r="H6494" s="3">
        <v>2024</v>
      </c>
      <c r="I6494" s="20" t="s">
        <v>285</v>
      </c>
      <c r="J6494" s="2" t="s">
        <v>293</v>
      </c>
      <c r="K6494" s="2" t="s">
        <v>318</v>
      </c>
      <c r="L6494" s="163">
        <f t="shared" si="217"/>
        <v>0</v>
      </c>
      <c r="M6494" s="163">
        <f t="shared" si="218"/>
        <v>0</v>
      </c>
      <c r="N6494" s="181"/>
      <c r="O6494" s="33"/>
      <c r="P6494" s="33"/>
      <c r="Q6494" s="33"/>
      <c r="R6494" s="34"/>
      <c r="S6494" s="41"/>
      <c r="T6494" s="2"/>
      <c r="U6494" s="2"/>
      <c r="V6494" s="2"/>
      <c r="W6494" s="3"/>
      <c r="X6494" s="56"/>
      <c r="Y6494" s="62"/>
      <c r="Z6494" s="62"/>
      <c r="AA6494" s="62"/>
      <c r="AB6494" s="64"/>
      <c r="AC6494" s="69"/>
      <c r="AD6494" s="2"/>
      <c r="AE6494" s="2"/>
      <c r="AF6494" s="2"/>
      <c r="AG6494" s="3"/>
      <c r="AH6494" s="56"/>
      <c r="AI6494" s="72"/>
      <c r="AJ6494" s="72"/>
      <c r="AK6494" s="72"/>
      <c r="AL6494" s="73"/>
      <c r="AM6494" s="81"/>
      <c r="AN6494" s="2"/>
      <c r="AO6494" s="2"/>
      <c r="AP6494" s="2"/>
      <c r="AQ6494" s="3"/>
      <c r="AR6494" s="56"/>
      <c r="AS6494" s="85"/>
      <c r="AT6494" s="85"/>
      <c r="AU6494" s="85"/>
      <c r="AV6494" s="86"/>
      <c r="AW6494" s="101"/>
      <c r="AX6494" s="2"/>
      <c r="AY6494" s="2"/>
      <c r="AZ6494" s="2"/>
      <c r="BA6494" s="3"/>
      <c r="BB6494" s="56"/>
      <c r="BC6494" s="105"/>
      <c r="BD6494" s="105"/>
      <c r="BE6494" s="105"/>
      <c r="BF6494" s="106"/>
      <c r="BG6494" s="110"/>
      <c r="BH6494" s="2"/>
      <c r="BI6494" s="2"/>
      <c r="BJ6494" s="2"/>
      <c r="BK6494" s="3"/>
      <c r="BL6494" s="56"/>
      <c r="BM6494" s="48"/>
      <c r="BN6494" s="48"/>
      <c r="BO6494" s="48"/>
      <c r="BP6494" s="49"/>
      <c r="BQ6494" s="118"/>
      <c r="BR6494" s="2"/>
      <c r="BS6494" s="2"/>
      <c r="BT6494" s="2"/>
      <c r="BU6494" s="3"/>
      <c r="BV6494" s="56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18" t="s">
        <v>5</v>
      </c>
      <c r="H6495" s="3">
        <v>2024</v>
      </c>
      <c r="I6495" s="20" t="s">
        <v>287</v>
      </c>
      <c r="J6495" s="2" t="s">
        <v>269</v>
      </c>
      <c r="K6495" s="2" t="s">
        <v>320</v>
      </c>
      <c r="L6495" s="163">
        <f t="shared" si="217"/>
        <v>3</v>
      </c>
      <c r="M6495" s="163">
        <f t="shared" si="218"/>
        <v>6.2680000000000007</v>
      </c>
      <c r="N6495" s="181"/>
      <c r="O6495" s="33"/>
      <c r="P6495" s="33"/>
      <c r="Q6495" s="33"/>
      <c r="R6495" s="33"/>
      <c r="S6495" s="42"/>
      <c r="T6495" s="2"/>
      <c r="U6495" s="2"/>
      <c r="V6495" s="2"/>
      <c r="W6495" s="2"/>
      <c r="X6495" s="55"/>
      <c r="Y6495" s="62"/>
      <c r="Z6495" s="62"/>
      <c r="AA6495" s="62"/>
      <c r="AB6495" s="64">
        <v>2</v>
      </c>
      <c r="AC6495" s="68">
        <v>3.6880000000000002</v>
      </c>
      <c r="AD6495" s="2"/>
      <c r="AE6495" s="2"/>
      <c r="AF6495" s="2"/>
      <c r="AG6495" s="2"/>
      <c r="AH6495" s="55"/>
      <c r="AI6495" s="72"/>
      <c r="AJ6495" s="72"/>
      <c r="AK6495" s="72"/>
      <c r="AL6495" s="72"/>
      <c r="AM6495" s="80"/>
      <c r="AN6495" s="2"/>
      <c r="AO6495" s="2"/>
      <c r="AP6495" s="2"/>
      <c r="AQ6495" s="2"/>
      <c r="AR6495" s="55"/>
      <c r="AS6495" s="85"/>
      <c r="AT6495" s="85"/>
      <c r="AU6495" s="85"/>
      <c r="AV6495" s="85"/>
      <c r="AW6495" s="100"/>
      <c r="AX6495" s="2"/>
      <c r="AY6495" s="2"/>
      <c r="AZ6495" s="2"/>
      <c r="BA6495" s="2">
        <v>1</v>
      </c>
      <c r="BB6495" s="55">
        <v>2.58</v>
      </c>
      <c r="BC6495" s="105"/>
      <c r="BD6495" s="105"/>
      <c r="BE6495" s="105"/>
      <c r="BF6495" s="105"/>
      <c r="BG6495" s="109"/>
      <c r="BH6495" s="2"/>
      <c r="BI6495" s="2"/>
      <c r="BJ6495" s="2"/>
      <c r="BK6495" s="2"/>
      <c r="BL6495" s="55"/>
      <c r="BM6495" s="48"/>
      <c r="BN6495" s="48"/>
      <c r="BO6495" s="48"/>
      <c r="BP6495" s="48"/>
      <c r="BQ6495" s="117"/>
      <c r="BR6495" s="2"/>
      <c r="BS6495" s="2"/>
      <c r="BT6495" s="2"/>
      <c r="BU6495" s="2"/>
      <c r="BV6495" s="55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18" t="s">
        <v>5</v>
      </c>
      <c r="H6496" s="3">
        <v>2024</v>
      </c>
      <c r="I6496" s="20" t="s">
        <v>287</v>
      </c>
      <c r="J6496" s="2" t="s">
        <v>270</v>
      </c>
      <c r="K6496" s="2" t="s">
        <v>320</v>
      </c>
      <c r="L6496" s="163">
        <f t="shared" si="217"/>
        <v>0</v>
      </c>
      <c r="M6496" s="163">
        <f t="shared" si="218"/>
        <v>0</v>
      </c>
      <c r="N6496" s="181"/>
      <c r="O6496" s="33"/>
      <c r="P6496" s="33"/>
      <c r="Q6496" s="33"/>
      <c r="R6496" s="33"/>
      <c r="S6496" s="42"/>
      <c r="T6496" s="2"/>
      <c r="U6496" s="2"/>
      <c r="V6496" s="2"/>
      <c r="W6496" s="2"/>
      <c r="X6496" s="55"/>
      <c r="Y6496" s="62"/>
      <c r="Z6496" s="62"/>
      <c r="AA6496" s="62"/>
      <c r="AB6496" s="62"/>
      <c r="AC6496" s="68"/>
      <c r="AD6496" s="2"/>
      <c r="AE6496" s="2"/>
      <c r="AF6496" s="2"/>
      <c r="AG6496" s="2"/>
      <c r="AH6496" s="55"/>
      <c r="AI6496" s="72"/>
      <c r="AJ6496" s="72"/>
      <c r="AK6496" s="72"/>
      <c r="AL6496" s="72"/>
      <c r="AM6496" s="80"/>
      <c r="AN6496" s="2"/>
      <c r="AO6496" s="2"/>
      <c r="AP6496" s="2"/>
      <c r="AQ6496" s="2"/>
      <c r="AR6496" s="55"/>
      <c r="AS6496" s="85"/>
      <c r="AT6496" s="85"/>
      <c r="AU6496" s="85"/>
      <c r="AV6496" s="85"/>
      <c r="AW6496" s="100"/>
      <c r="AX6496" s="2"/>
      <c r="AY6496" s="2"/>
      <c r="AZ6496" s="2"/>
      <c r="BA6496" s="2"/>
      <c r="BB6496" s="55"/>
      <c r="BC6496" s="105"/>
      <c r="BD6496" s="105"/>
      <c r="BE6496" s="105"/>
      <c r="BF6496" s="105"/>
      <c r="BG6496" s="109"/>
      <c r="BH6496" s="2"/>
      <c r="BI6496" s="2"/>
      <c r="BJ6496" s="2"/>
      <c r="BK6496" s="2"/>
      <c r="BL6496" s="55"/>
      <c r="BM6496" s="48"/>
      <c r="BN6496" s="48"/>
      <c r="BO6496" s="48"/>
      <c r="BP6496" s="48"/>
      <c r="BQ6496" s="117"/>
      <c r="BR6496" s="2"/>
      <c r="BS6496" s="2"/>
      <c r="BT6496" s="2"/>
      <c r="BU6496" s="2"/>
      <c r="BV6496" s="55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18" t="s">
        <v>5</v>
      </c>
      <c r="H6497" s="3">
        <v>2024</v>
      </c>
      <c r="I6497" s="20" t="s">
        <v>290</v>
      </c>
      <c r="J6497" s="2" t="s">
        <v>271</v>
      </c>
      <c r="K6497" s="2" t="s">
        <v>321</v>
      </c>
      <c r="L6497" s="163">
        <f t="shared" si="217"/>
        <v>0</v>
      </c>
      <c r="M6497" s="163">
        <f t="shared" si="218"/>
        <v>0</v>
      </c>
      <c r="N6497" s="181"/>
      <c r="O6497" s="33"/>
      <c r="P6497" s="33"/>
      <c r="Q6497" s="33"/>
      <c r="R6497" s="33"/>
      <c r="S6497" s="42"/>
      <c r="T6497" s="2"/>
      <c r="U6497" s="2"/>
      <c r="V6497" s="2"/>
      <c r="W6497" s="2"/>
      <c r="X6497" s="55"/>
      <c r="Y6497" s="62"/>
      <c r="Z6497" s="62"/>
      <c r="AA6497" s="62"/>
      <c r="AB6497" s="62"/>
      <c r="AC6497" s="68"/>
      <c r="AD6497" s="2"/>
      <c r="AE6497" s="2"/>
      <c r="AF6497" s="2"/>
      <c r="AG6497" s="2"/>
      <c r="AH6497" s="55"/>
      <c r="AI6497" s="72"/>
      <c r="AJ6497" s="72"/>
      <c r="AK6497" s="72"/>
      <c r="AL6497" s="72"/>
      <c r="AM6497" s="80"/>
      <c r="AN6497" s="2"/>
      <c r="AO6497" s="2"/>
      <c r="AP6497" s="2"/>
      <c r="AQ6497" s="2"/>
      <c r="AR6497" s="55"/>
      <c r="AS6497" s="85"/>
      <c r="AT6497" s="85"/>
      <c r="AU6497" s="85"/>
      <c r="AV6497" s="85"/>
      <c r="AW6497" s="100"/>
      <c r="AX6497" s="2"/>
      <c r="AY6497" s="2"/>
      <c r="AZ6497" s="2"/>
      <c r="BA6497" s="2"/>
      <c r="BB6497" s="55"/>
      <c r="BC6497" s="105"/>
      <c r="BD6497" s="105"/>
      <c r="BE6497" s="105"/>
      <c r="BF6497" s="105"/>
      <c r="BG6497" s="109"/>
      <c r="BH6497" s="2"/>
      <c r="BI6497" s="2"/>
      <c r="BJ6497" s="2"/>
      <c r="BK6497" s="2"/>
      <c r="BL6497" s="55"/>
      <c r="BM6497" s="48"/>
      <c r="BN6497" s="48"/>
      <c r="BO6497" s="48"/>
      <c r="BP6497" s="48"/>
      <c r="BQ6497" s="117"/>
      <c r="BR6497" s="2"/>
      <c r="BS6497" s="2"/>
      <c r="BT6497" s="2"/>
      <c r="BU6497" s="2"/>
      <c r="BV6497" s="55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18" t="s">
        <v>5</v>
      </c>
      <c r="H6498" s="3">
        <v>2024</v>
      </c>
      <c r="I6498" s="20" t="s">
        <v>284</v>
      </c>
      <c r="J6498" s="2" t="s">
        <v>294</v>
      </c>
      <c r="K6498" s="2" t="s">
        <v>320</v>
      </c>
      <c r="L6498" s="163">
        <f t="shared" si="217"/>
        <v>0</v>
      </c>
      <c r="M6498" s="163">
        <f t="shared" si="218"/>
        <v>0</v>
      </c>
      <c r="N6498" s="181"/>
      <c r="O6498" s="33"/>
      <c r="P6498" s="33"/>
      <c r="Q6498" s="33"/>
      <c r="R6498" s="33"/>
      <c r="S6498" s="42"/>
      <c r="T6498" s="2"/>
      <c r="U6498" s="2"/>
      <c r="V6498" s="2"/>
      <c r="W6498" s="2"/>
      <c r="X6498" s="55"/>
      <c r="Y6498" s="62"/>
      <c r="Z6498" s="62"/>
      <c r="AA6498" s="62"/>
      <c r="AB6498" s="62"/>
      <c r="AC6498" s="68"/>
      <c r="AD6498" s="2"/>
      <c r="AE6498" s="2"/>
      <c r="AF6498" s="2"/>
      <c r="AG6498" s="2"/>
      <c r="AH6498" s="55"/>
      <c r="AI6498" s="72"/>
      <c r="AJ6498" s="72"/>
      <c r="AK6498" s="72"/>
      <c r="AL6498" s="72"/>
      <c r="AM6498" s="80"/>
      <c r="AN6498" s="2"/>
      <c r="AO6498" s="2"/>
      <c r="AP6498" s="2"/>
      <c r="AQ6498" s="2"/>
      <c r="AR6498" s="55"/>
      <c r="AS6498" s="85"/>
      <c r="AT6498" s="85"/>
      <c r="AU6498" s="85"/>
      <c r="AV6498" s="85"/>
      <c r="AW6498" s="100"/>
      <c r="AX6498" s="2"/>
      <c r="AY6498" s="2"/>
      <c r="AZ6498" s="2"/>
      <c r="BA6498" s="2"/>
      <c r="BB6498" s="55"/>
      <c r="BC6498" s="105"/>
      <c r="BD6498" s="105"/>
      <c r="BE6498" s="105"/>
      <c r="BF6498" s="105"/>
      <c r="BG6498" s="109"/>
      <c r="BH6498" s="2"/>
      <c r="BI6498" s="2"/>
      <c r="BJ6498" s="2"/>
      <c r="BK6498" s="2"/>
      <c r="BL6498" s="55"/>
      <c r="BM6498" s="48"/>
      <c r="BN6498" s="48"/>
      <c r="BO6498" s="48"/>
      <c r="BP6498" s="48"/>
      <c r="BQ6498" s="117"/>
      <c r="BR6498" s="2"/>
      <c r="BS6498" s="2"/>
      <c r="BT6498" s="2"/>
      <c r="BU6498" s="2"/>
      <c r="BV6498" s="55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18" t="s">
        <v>5</v>
      </c>
      <c r="H6499" s="3">
        <v>2024</v>
      </c>
      <c r="I6499" s="20" t="s">
        <v>284</v>
      </c>
      <c r="J6499" s="2" t="s">
        <v>346</v>
      </c>
      <c r="K6499" s="2" t="s">
        <v>320</v>
      </c>
      <c r="L6499" s="163">
        <f t="shared" si="217"/>
        <v>0</v>
      </c>
      <c r="M6499" s="163">
        <f t="shared" si="218"/>
        <v>0</v>
      </c>
      <c r="N6499" s="181"/>
      <c r="O6499" s="33"/>
      <c r="P6499" s="33"/>
      <c r="Q6499" s="33"/>
      <c r="R6499" s="33"/>
      <c r="S6499" s="42"/>
      <c r="T6499" s="2"/>
      <c r="U6499" s="2"/>
      <c r="V6499" s="2"/>
      <c r="W6499" s="2"/>
      <c r="X6499" s="55"/>
      <c r="Y6499" s="62"/>
      <c r="Z6499" s="62"/>
      <c r="AA6499" s="62"/>
      <c r="AB6499" s="62"/>
      <c r="AC6499" s="68"/>
      <c r="AD6499" s="2"/>
      <c r="AE6499" s="2"/>
      <c r="AF6499" s="2"/>
      <c r="AG6499" s="2"/>
      <c r="AH6499" s="55"/>
      <c r="AI6499" s="72"/>
      <c r="AJ6499" s="72"/>
      <c r="AK6499" s="72"/>
      <c r="AL6499" s="72"/>
      <c r="AM6499" s="80"/>
      <c r="AN6499" s="2"/>
      <c r="AO6499" s="2"/>
      <c r="AP6499" s="2"/>
      <c r="AQ6499" s="2"/>
      <c r="AR6499" s="55"/>
      <c r="AS6499" s="85"/>
      <c r="AT6499" s="85"/>
      <c r="AU6499" s="85"/>
      <c r="AV6499" s="85"/>
      <c r="AW6499" s="100"/>
      <c r="AX6499" s="2"/>
      <c r="AY6499" s="2"/>
      <c r="AZ6499" s="2"/>
      <c r="BA6499" s="2"/>
      <c r="BB6499" s="55"/>
      <c r="BC6499" s="105"/>
      <c r="BD6499" s="105"/>
      <c r="BE6499" s="105"/>
      <c r="BF6499" s="105"/>
      <c r="BG6499" s="109"/>
      <c r="BH6499" s="2"/>
      <c r="BI6499" s="2"/>
      <c r="BJ6499" s="2"/>
      <c r="BK6499" s="2"/>
      <c r="BL6499" s="55"/>
      <c r="BM6499" s="48"/>
      <c r="BN6499" s="48"/>
      <c r="BO6499" s="48"/>
      <c r="BP6499" s="48"/>
      <c r="BQ6499" s="117"/>
      <c r="BR6499" s="2"/>
      <c r="BS6499" s="2"/>
      <c r="BT6499" s="2"/>
      <c r="BU6499" s="2"/>
      <c r="BV6499" s="55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18" t="s">
        <v>5</v>
      </c>
      <c r="H6500" s="3">
        <v>2024</v>
      </c>
      <c r="I6500" s="20" t="s">
        <v>284</v>
      </c>
      <c r="J6500" s="2" t="s">
        <v>295</v>
      </c>
      <c r="K6500" s="2" t="s">
        <v>320</v>
      </c>
      <c r="L6500" s="163">
        <f t="shared" si="217"/>
        <v>0</v>
      </c>
      <c r="M6500" s="163">
        <f t="shared" si="218"/>
        <v>0</v>
      </c>
      <c r="N6500" s="181"/>
      <c r="O6500" s="33"/>
      <c r="P6500" s="33"/>
      <c r="Q6500" s="33"/>
      <c r="R6500" s="33"/>
      <c r="S6500" s="42"/>
      <c r="T6500" s="2"/>
      <c r="U6500" s="2"/>
      <c r="V6500" s="2"/>
      <c r="W6500" s="2"/>
      <c r="X6500" s="55"/>
      <c r="Y6500" s="62"/>
      <c r="Z6500" s="62"/>
      <c r="AA6500" s="62"/>
      <c r="AB6500" s="62"/>
      <c r="AC6500" s="68"/>
      <c r="AD6500" s="2"/>
      <c r="AE6500" s="2"/>
      <c r="AF6500" s="2"/>
      <c r="AG6500" s="2"/>
      <c r="AH6500" s="55"/>
      <c r="AI6500" s="72"/>
      <c r="AJ6500" s="72"/>
      <c r="AK6500" s="72"/>
      <c r="AL6500" s="72"/>
      <c r="AM6500" s="80"/>
      <c r="AN6500" s="2"/>
      <c r="AO6500" s="2"/>
      <c r="AP6500" s="2"/>
      <c r="AQ6500" s="2"/>
      <c r="AR6500" s="55"/>
      <c r="AS6500" s="85"/>
      <c r="AT6500" s="85"/>
      <c r="AU6500" s="85"/>
      <c r="AV6500" s="85"/>
      <c r="AW6500" s="100"/>
      <c r="AX6500" s="2"/>
      <c r="AY6500" s="2"/>
      <c r="AZ6500" s="2"/>
      <c r="BA6500" s="2"/>
      <c r="BB6500" s="55"/>
      <c r="BC6500" s="105"/>
      <c r="BD6500" s="105"/>
      <c r="BE6500" s="105"/>
      <c r="BF6500" s="105"/>
      <c r="BG6500" s="109"/>
      <c r="BH6500" s="2"/>
      <c r="BI6500" s="2"/>
      <c r="BJ6500" s="2"/>
      <c r="BK6500" s="2"/>
      <c r="BL6500" s="55"/>
      <c r="BM6500" s="48"/>
      <c r="BN6500" s="48"/>
      <c r="BO6500" s="48"/>
      <c r="BP6500" s="48"/>
      <c r="BQ6500" s="117"/>
      <c r="BR6500" s="2"/>
      <c r="BS6500" s="2"/>
      <c r="BT6500" s="2"/>
      <c r="BU6500" s="2"/>
      <c r="BV6500" s="55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18" t="s">
        <v>5</v>
      </c>
      <c r="H6501" s="3">
        <v>2024</v>
      </c>
      <c r="I6501" s="20" t="s">
        <v>290</v>
      </c>
      <c r="J6501" s="2" t="s">
        <v>299</v>
      </c>
      <c r="K6501" s="2" t="s">
        <v>318</v>
      </c>
      <c r="L6501" s="163">
        <f t="shared" si="217"/>
        <v>0</v>
      </c>
      <c r="M6501" s="163">
        <f t="shared" si="218"/>
        <v>0</v>
      </c>
      <c r="N6501" s="181"/>
      <c r="O6501" s="33"/>
      <c r="P6501" s="33"/>
      <c r="Q6501" s="33"/>
      <c r="R6501" s="33"/>
      <c r="S6501" s="42"/>
      <c r="T6501" s="2"/>
      <c r="U6501" s="2"/>
      <c r="V6501" s="2"/>
      <c r="W6501" s="2"/>
      <c r="X6501" s="55"/>
      <c r="Y6501" s="62"/>
      <c r="Z6501" s="62"/>
      <c r="AA6501" s="62"/>
      <c r="AB6501" s="62"/>
      <c r="AC6501" s="68"/>
      <c r="AD6501" s="2"/>
      <c r="AE6501" s="2"/>
      <c r="AF6501" s="2"/>
      <c r="AG6501" s="2"/>
      <c r="AH6501" s="55"/>
      <c r="AI6501" s="72"/>
      <c r="AJ6501" s="72"/>
      <c r="AK6501" s="72"/>
      <c r="AL6501" s="72"/>
      <c r="AM6501" s="80"/>
      <c r="AN6501" s="2"/>
      <c r="AO6501" s="2"/>
      <c r="AP6501" s="2"/>
      <c r="AQ6501" s="2"/>
      <c r="AR6501" s="55"/>
      <c r="AS6501" s="85"/>
      <c r="AT6501" s="85"/>
      <c r="AU6501" s="85"/>
      <c r="AV6501" s="85"/>
      <c r="AW6501" s="100"/>
      <c r="AX6501" s="2"/>
      <c r="AY6501" s="2"/>
      <c r="AZ6501" s="2"/>
      <c r="BA6501" s="2"/>
      <c r="BB6501" s="55"/>
      <c r="BC6501" s="105"/>
      <c r="BD6501" s="105"/>
      <c r="BE6501" s="105"/>
      <c r="BF6501" s="105"/>
      <c r="BG6501" s="109"/>
      <c r="BH6501" s="2"/>
      <c r="BI6501" s="2"/>
      <c r="BJ6501" s="2"/>
      <c r="BK6501" s="2"/>
      <c r="BL6501" s="55"/>
      <c r="BM6501" s="48"/>
      <c r="BN6501" s="48"/>
      <c r="BO6501" s="48"/>
      <c r="BP6501" s="48"/>
      <c r="BQ6501" s="117"/>
      <c r="BR6501" s="2"/>
      <c r="BS6501" s="2"/>
      <c r="BT6501" s="2"/>
      <c r="BU6501" s="2"/>
      <c r="BV6501" s="55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18" t="s">
        <v>5</v>
      </c>
      <c r="H6502" s="3">
        <v>2024</v>
      </c>
      <c r="I6502" s="20" t="s">
        <v>315</v>
      </c>
      <c r="J6502" s="2" t="s">
        <v>347</v>
      </c>
      <c r="K6502" s="2" t="s">
        <v>320</v>
      </c>
      <c r="L6502" s="163">
        <f t="shared" si="217"/>
        <v>0</v>
      </c>
      <c r="M6502" s="163">
        <f t="shared" si="218"/>
        <v>0</v>
      </c>
      <c r="N6502" s="181"/>
      <c r="O6502" s="33"/>
      <c r="P6502" s="33"/>
      <c r="Q6502" s="33"/>
      <c r="R6502" s="33"/>
      <c r="S6502" s="42"/>
      <c r="T6502" s="2"/>
      <c r="U6502" s="2"/>
      <c r="V6502" s="2"/>
      <c r="W6502" s="2"/>
      <c r="X6502" s="55"/>
      <c r="Y6502" s="62"/>
      <c r="Z6502" s="62"/>
      <c r="AA6502" s="62"/>
      <c r="AB6502" s="62"/>
      <c r="AC6502" s="68"/>
      <c r="AD6502" s="2"/>
      <c r="AE6502" s="2"/>
      <c r="AF6502" s="2"/>
      <c r="AG6502" s="2"/>
      <c r="AH6502" s="55"/>
      <c r="AI6502" s="72"/>
      <c r="AJ6502" s="72"/>
      <c r="AK6502" s="72"/>
      <c r="AL6502" s="72"/>
      <c r="AM6502" s="80"/>
      <c r="AN6502" s="2"/>
      <c r="AO6502" s="2"/>
      <c r="AP6502" s="2"/>
      <c r="AQ6502" s="2"/>
      <c r="AR6502" s="55"/>
      <c r="AS6502" s="85"/>
      <c r="AT6502" s="85"/>
      <c r="AU6502" s="85"/>
      <c r="AV6502" s="85"/>
      <c r="AW6502" s="100"/>
      <c r="AX6502" s="2"/>
      <c r="AY6502" s="2"/>
      <c r="AZ6502" s="2"/>
      <c r="BA6502" s="2"/>
      <c r="BB6502" s="55"/>
      <c r="BC6502" s="105"/>
      <c r="BD6502" s="105"/>
      <c r="BE6502" s="105"/>
      <c r="BF6502" s="105"/>
      <c r="BG6502" s="109"/>
      <c r="BH6502" s="2"/>
      <c r="BI6502" s="2"/>
      <c r="BJ6502" s="2"/>
      <c r="BK6502" s="2"/>
      <c r="BL6502" s="55"/>
      <c r="BM6502" s="48"/>
      <c r="BN6502" s="48"/>
      <c r="BO6502" s="48"/>
      <c r="BP6502" s="48"/>
      <c r="BQ6502" s="117"/>
      <c r="BR6502" s="2"/>
      <c r="BS6502" s="2"/>
      <c r="BT6502" s="2"/>
      <c r="BU6502" s="2"/>
      <c r="BV6502" s="55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18" t="s">
        <v>5</v>
      </c>
      <c r="H6503" s="3">
        <v>2024</v>
      </c>
      <c r="I6503" s="20" t="s">
        <v>315</v>
      </c>
      <c r="J6503" s="2" t="s">
        <v>296</v>
      </c>
      <c r="K6503" s="2" t="s">
        <v>321</v>
      </c>
      <c r="L6503" s="163">
        <f t="shared" si="217"/>
        <v>0</v>
      </c>
      <c r="M6503" s="163">
        <f t="shared" si="218"/>
        <v>0</v>
      </c>
      <c r="N6503" s="181"/>
      <c r="O6503" s="33"/>
      <c r="P6503" s="33"/>
      <c r="Q6503" s="33"/>
      <c r="R6503" s="33"/>
      <c r="S6503" s="42"/>
      <c r="T6503" s="2"/>
      <c r="U6503" s="2"/>
      <c r="V6503" s="2"/>
      <c r="W6503" s="2"/>
      <c r="X6503" s="55"/>
      <c r="Y6503" s="62"/>
      <c r="Z6503" s="62"/>
      <c r="AA6503" s="62"/>
      <c r="AB6503" s="62"/>
      <c r="AC6503" s="68"/>
      <c r="AD6503" s="2"/>
      <c r="AE6503" s="2"/>
      <c r="AF6503" s="2"/>
      <c r="AG6503" s="2"/>
      <c r="AH6503" s="55"/>
      <c r="AI6503" s="72"/>
      <c r="AJ6503" s="72"/>
      <c r="AK6503" s="72"/>
      <c r="AL6503" s="72"/>
      <c r="AM6503" s="80"/>
      <c r="AN6503" s="2"/>
      <c r="AO6503" s="2"/>
      <c r="AP6503" s="2"/>
      <c r="AQ6503" s="2"/>
      <c r="AR6503" s="55"/>
      <c r="AS6503" s="85"/>
      <c r="AT6503" s="85"/>
      <c r="AU6503" s="85"/>
      <c r="AV6503" s="85"/>
      <c r="AW6503" s="100"/>
      <c r="AX6503" s="2"/>
      <c r="AY6503" s="2"/>
      <c r="AZ6503" s="2"/>
      <c r="BA6503" s="2"/>
      <c r="BB6503" s="55"/>
      <c r="BC6503" s="105"/>
      <c r="BD6503" s="105"/>
      <c r="BE6503" s="105"/>
      <c r="BF6503" s="105"/>
      <c r="BG6503" s="109"/>
      <c r="BH6503" s="2"/>
      <c r="BI6503" s="2"/>
      <c r="BJ6503" s="2"/>
      <c r="BK6503" s="2"/>
      <c r="BL6503" s="55"/>
      <c r="BM6503" s="48"/>
      <c r="BN6503" s="48"/>
      <c r="BO6503" s="48"/>
      <c r="BP6503" s="48"/>
      <c r="BQ6503" s="117"/>
      <c r="BR6503" s="2"/>
      <c r="BS6503" s="2"/>
      <c r="BT6503" s="2"/>
      <c r="BU6503" s="2"/>
      <c r="BV6503" s="55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18" t="s">
        <v>5</v>
      </c>
      <c r="H6504" s="3">
        <v>2024</v>
      </c>
      <c r="I6504" s="20" t="s">
        <v>316</v>
      </c>
      <c r="J6504" s="2" t="s">
        <v>297</v>
      </c>
      <c r="K6504" s="2" t="s">
        <v>318</v>
      </c>
      <c r="L6504" s="163">
        <f t="shared" si="217"/>
        <v>0</v>
      </c>
      <c r="M6504" s="163">
        <f t="shared" si="218"/>
        <v>0</v>
      </c>
      <c r="N6504" s="181"/>
      <c r="O6504" s="33"/>
      <c r="P6504" s="33"/>
      <c r="Q6504" s="33"/>
      <c r="R6504" s="33"/>
      <c r="S6504" s="42"/>
      <c r="T6504" s="2"/>
      <c r="U6504" s="2"/>
      <c r="V6504" s="2"/>
      <c r="W6504" s="2"/>
      <c r="X6504" s="55"/>
      <c r="Y6504" s="62"/>
      <c r="Z6504" s="62"/>
      <c r="AA6504" s="62"/>
      <c r="AB6504" s="62"/>
      <c r="AC6504" s="68"/>
      <c r="AD6504" s="2"/>
      <c r="AE6504" s="2"/>
      <c r="AF6504" s="2"/>
      <c r="AG6504" s="2"/>
      <c r="AH6504" s="55"/>
      <c r="AI6504" s="72"/>
      <c r="AJ6504" s="72"/>
      <c r="AK6504" s="72"/>
      <c r="AL6504" s="72"/>
      <c r="AM6504" s="80"/>
      <c r="AN6504" s="2"/>
      <c r="AO6504" s="2"/>
      <c r="AP6504" s="2"/>
      <c r="AQ6504" s="2"/>
      <c r="AR6504" s="55"/>
      <c r="AS6504" s="85"/>
      <c r="AT6504" s="85"/>
      <c r="AU6504" s="85"/>
      <c r="AV6504" s="85"/>
      <c r="AW6504" s="100"/>
      <c r="AX6504" s="2"/>
      <c r="AY6504" s="2"/>
      <c r="AZ6504" s="2"/>
      <c r="BA6504" s="2"/>
      <c r="BB6504" s="55"/>
      <c r="BC6504" s="105"/>
      <c r="BD6504" s="105"/>
      <c r="BE6504" s="105"/>
      <c r="BF6504" s="105"/>
      <c r="BG6504" s="109"/>
      <c r="BH6504" s="2"/>
      <c r="BI6504" s="2"/>
      <c r="BJ6504" s="2"/>
      <c r="BK6504" s="2"/>
      <c r="BL6504" s="55"/>
      <c r="BM6504" s="48"/>
      <c r="BN6504" s="48"/>
      <c r="BO6504" s="48"/>
      <c r="BP6504" s="48"/>
      <c r="BQ6504" s="117"/>
      <c r="BR6504" s="2"/>
      <c r="BS6504" s="2"/>
      <c r="BT6504" s="2"/>
      <c r="BU6504" s="2"/>
      <c r="BV6504" s="55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18" t="s">
        <v>5</v>
      </c>
      <c r="H6505" s="3">
        <v>2024</v>
      </c>
      <c r="I6505" s="20" t="s">
        <v>316</v>
      </c>
      <c r="J6505" s="8" t="s">
        <v>348</v>
      </c>
      <c r="K6505" s="8" t="s">
        <v>320</v>
      </c>
      <c r="L6505" s="163">
        <f t="shared" si="217"/>
        <v>0</v>
      </c>
      <c r="M6505" s="163">
        <f t="shared" si="218"/>
        <v>0</v>
      </c>
      <c r="N6505" s="181"/>
      <c r="O6505" s="33"/>
      <c r="P6505" s="33"/>
      <c r="Q6505" s="33"/>
      <c r="R6505" s="33"/>
      <c r="S6505" s="42"/>
      <c r="T6505" s="2"/>
      <c r="U6505" s="2"/>
      <c r="V6505" s="2"/>
      <c r="W6505" s="2"/>
      <c r="X6505" s="55"/>
      <c r="Y6505" s="62"/>
      <c r="Z6505" s="62"/>
      <c r="AA6505" s="62"/>
      <c r="AB6505" s="62"/>
      <c r="AC6505" s="68"/>
      <c r="AD6505" s="2"/>
      <c r="AE6505" s="2"/>
      <c r="AF6505" s="2"/>
      <c r="AG6505" s="2"/>
      <c r="AH6505" s="55"/>
      <c r="AI6505" s="72"/>
      <c r="AJ6505" s="72"/>
      <c r="AK6505" s="72"/>
      <c r="AL6505" s="72"/>
      <c r="AM6505" s="80"/>
      <c r="AN6505" s="2"/>
      <c r="AO6505" s="2"/>
      <c r="AP6505" s="2"/>
      <c r="AQ6505" s="2"/>
      <c r="AR6505" s="55"/>
      <c r="AS6505" s="85"/>
      <c r="AT6505" s="85"/>
      <c r="AU6505" s="85"/>
      <c r="AV6505" s="85"/>
      <c r="AW6505" s="100"/>
      <c r="AX6505" s="2"/>
      <c r="AY6505" s="2"/>
      <c r="AZ6505" s="2"/>
      <c r="BA6505" s="2"/>
      <c r="BB6505" s="55"/>
      <c r="BC6505" s="105"/>
      <c r="BD6505" s="105"/>
      <c r="BE6505" s="105"/>
      <c r="BF6505" s="105"/>
      <c r="BG6505" s="109"/>
      <c r="BH6505" s="2"/>
      <c r="BI6505" s="2"/>
      <c r="BJ6505" s="2"/>
      <c r="BK6505" s="2"/>
      <c r="BL6505" s="55"/>
      <c r="BM6505" s="48"/>
      <c r="BN6505" s="48"/>
      <c r="BO6505" s="48"/>
      <c r="BP6505" s="48"/>
      <c r="BQ6505" s="117"/>
      <c r="BR6505" s="2"/>
      <c r="BS6505" s="2"/>
      <c r="BT6505" s="2"/>
      <c r="BU6505" s="2"/>
      <c r="BV6505" s="55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18" t="s">
        <v>5</v>
      </c>
      <c r="H6506" s="3">
        <v>2024</v>
      </c>
      <c r="I6506" s="20" t="s">
        <v>282</v>
      </c>
      <c r="J6506" s="2" t="s">
        <v>272</v>
      </c>
      <c r="K6506" s="2" t="s">
        <v>321</v>
      </c>
      <c r="L6506" s="163">
        <f t="shared" si="217"/>
        <v>0</v>
      </c>
      <c r="M6506" s="163">
        <f t="shared" si="218"/>
        <v>0</v>
      </c>
      <c r="N6506" s="181"/>
      <c r="O6506" s="33"/>
      <c r="P6506" s="33"/>
      <c r="Q6506" s="33"/>
      <c r="R6506" s="33"/>
      <c r="S6506" s="42"/>
      <c r="T6506" s="2"/>
      <c r="U6506" s="2"/>
      <c r="V6506" s="2"/>
      <c r="W6506" s="2"/>
      <c r="X6506" s="55"/>
      <c r="Y6506" s="62"/>
      <c r="Z6506" s="62"/>
      <c r="AA6506" s="62"/>
      <c r="AB6506" s="62"/>
      <c r="AC6506" s="68"/>
      <c r="AD6506" s="2"/>
      <c r="AE6506" s="2"/>
      <c r="AF6506" s="2"/>
      <c r="AG6506" s="2"/>
      <c r="AH6506" s="55"/>
      <c r="AI6506" s="72"/>
      <c r="AJ6506" s="72"/>
      <c r="AK6506" s="72"/>
      <c r="AL6506" s="72"/>
      <c r="AM6506" s="80"/>
      <c r="AN6506" s="2"/>
      <c r="AO6506" s="2"/>
      <c r="AP6506" s="2"/>
      <c r="AQ6506" s="2"/>
      <c r="AR6506" s="55"/>
      <c r="AS6506" s="85"/>
      <c r="AT6506" s="85"/>
      <c r="AU6506" s="85"/>
      <c r="AV6506" s="85"/>
      <c r="AW6506" s="100"/>
      <c r="AX6506" s="2"/>
      <c r="AY6506" s="2"/>
      <c r="AZ6506" s="2"/>
      <c r="BA6506" s="2"/>
      <c r="BB6506" s="55"/>
      <c r="BC6506" s="105"/>
      <c r="BD6506" s="105"/>
      <c r="BE6506" s="105"/>
      <c r="BF6506" s="105"/>
      <c r="BG6506" s="109"/>
      <c r="BH6506" s="2"/>
      <c r="BI6506" s="2"/>
      <c r="BJ6506" s="2"/>
      <c r="BK6506" s="2"/>
      <c r="BL6506" s="55"/>
      <c r="BM6506" s="48"/>
      <c r="BN6506" s="48"/>
      <c r="BO6506" s="48"/>
      <c r="BP6506" s="48"/>
      <c r="BQ6506" s="117"/>
      <c r="BR6506" s="2"/>
      <c r="BS6506" s="2"/>
      <c r="BT6506" s="2"/>
      <c r="BU6506" s="2"/>
      <c r="BV6506" s="55"/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18" t="s">
        <v>5</v>
      </c>
      <c r="H6507" s="3">
        <v>2024</v>
      </c>
      <c r="I6507" s="20" t="s">
        <v>282</v>
      </c>
      <c r="J6507" s="2" t="s">
        <v>273</v>
      </c>
      <c r="K6507" s="2" t="s">
        <v>321</v>
      </c>
      <c r="L6507" s="163">
        <f t="shared" si="217"/>
        <v>4.4999999999999997E-3</v>
      </c>
      <c r="M6507" s="163">
        <f t="shared" si="218"/>
        <v>9.4809999999999999</v>
      </c>
      <c r="N6507" s="181"/>
      <c r="O6507" s="33"/>
      <c r="P6507" s="33"/>
      <c r="Q6507" s="33"/>
      <c r="R6507" s="33"/>
      <c r="S6507" s="42"/>
      <c r="T6507" s="2"/>
      <c r="U6507" s="2"/>
      <c r="V6507" s="2"/>
      <c r="W6507" s="2"/>
      <c r="X6507" s="55"/>
      <c r="Y6507" s="62"/>
      <c r="Z6507" s="62"/>
      <c r="AA6507" s="62">
        <v>40.369999999999997</v>
      </c>
      <c r="AB6507" s="62">
        <v>4.4999999999999997E-3</v>
      </c>
      <c r="AC6507" s="68">
        <v>9.4809999999999999</v>
      </c>
      <c r="AD6507" s="2"/>
      <c r="AE6507" s="2"/>
      <c r="AF6507" s="2"/>
      <c r="AG6507" s="2"/>
      <c r="AH6507" s="55"/>
      <c r="AI6507" s="72"/>
      <c r="AJ6507" s="72"/>
      <c r="AK6507" s="72"/>
      <c r="AL6507" s="72"/>
      <c r="AM6507" s="80"/>
      <c r="AN6507" s="2"/>
      <c r="AO6507" s="2"/>
      <c r="AP6507" s="2"/>
      <c r="AQ6507" s="2"/>
      <c r="AR6507" s="55"/>
      <c r="AS6507" s="85"/>
      <c r="AT6507" s="85"/>
      <c r="AU6507" s="85"/>
      <c r="AV6507" s="85"/>
      <c r="AW6507" s="100"/>
      <c r="AX6507" s="2"/>
      <c r="AY6507" s="2"/>
      <c r="AZ6507" s="2"/>
      <c r="BA6507" s="2"/>
      <c r="BB6507" s="55"/>
      <c r="BC6507" s="105"/>
      <c r="BD6507" s="105"/>
      <c r="BE6507" s="105"/>
      <c r="BF6507" s="105"/>
      <c r="BG6507" s="109"/>
      <c r="BH6507" s="2"/>
      <c r="BI6507" s="2"/>
      <c r="BJ6507" s="2"/>
      <c r="BK6507" s="2"/>
      <c r="BL6507" s="55"/>
      <c r="BM6507" s="48"/>
      <c r="BN6507" s="48"/>
      <c r="BO6507" s="48"/>
      <c r="BP6507" s="48"/>
      <c r="BQ6507" s="117"/>
      <c r="BR6507" s="2"/>
      <c r="BS6507" s="2"/>
      <c r="BT6507" s="2"/>
      <c r="BU6507" s="2"/>
      <c r="BV6507" s="55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18" t="s">
        <v>5</v>
      </c>
      <c r="H6508" s="3">
        <v>2024</v>
      </c>
      <c r="I6508" s="20" t="s">
        <v>282</v>
      </c>
      <c r="J6508" s="2" t="s">
        <v>274</v>
      </c>
      <c r="K6508" s="2" t="s">
        <v>321</v>
      </c>
      <c r="L6508" s="163">
        <f t="shared" si="217"/>
        <v>0</v>
      </c>
      <c r="M6508" s="163">
        <f t="shared" si="218"/>
        <v>0</v>
      </c>
      <c r="N6508" s="181"/>
      <c r="O6508" s="33"/>
      <c r="P6508" s="33"/>
      <c r="Q6508" s="33"/>
      <c r="R6508" s="33"/>
      <c r="S6508" s="42"/>
      <c r="T6508" s="2"/>
      <c r="U6508" s="2"/>
      <c r="V6508" s="2"/>
      <c r="W6508" s="2"/>
      <c r="X6508" s="55"/>
      <c r="Y6508" s="62"/>
      <c r="Z6508" s="62"/>
      <c r="AA6508" s="62"/>
      <c r="AB6508" s="62"/>
      <c r="AC6508" s="68"/>
      <c r="AD6508" s="2"/>
      <c r="AE6508" s="2"/>
      <c r="AF6508" s="2"/>
      <c r="AG6508" s="2"/>
      <c r="AH6508" s="55"/>
      <c r="AI6508" s="72"/>
      <c r="AJ6508" s="72"/>
      <c r="AK6508" s="72"/>
      <c r="AL6508" s="72"/>
      <c r="AM6508" s="80"/>
      <c r="AN6508" s="2"/>
      <c r="AO6508" s="2"/>
      <c r="AP6508" s="2"/>
      <c r="AQ6508" s="2"/>
      <c r="AR6508" s="55"/>
      <c r="AS6508" s="85"/>
      <c r="AT6508" s="85"/>
      <c r="AU6508" s="85"/>
      <c r="AV6508" s="85"/>
      <c r="AW6508" s="100"/>
      <c r="AX6508" s="2"/>
      <c r="AY6508" s="2"/>
      <c r="AZ6508" s="2"/>
      <c r="BA6508" s="2"/>
      <c r="BB6508" s="55"/>
      <c r="BC6508" s="105"/>
      <c r="BD6508" s="105"/>
      <c r="BE6508" s="105"/>
      <c r="BF6508" s="105"/>
      <c r="BG6508" s="109"/>
      <c r="BH6508" s="2"/>
      <c r="BI6508" s="2"/>
      <c r="BJ6508" s="2"/>
      <c r="BK6508" s="2"/>
      <c r="BL6508" s="55"/>
      <c r="BM6508" s="48"/>
      <c r="BN6508" s="48"/>
      <c r="BO6508" s="48"/>
      <c r="BP6508" s="48"/>
      <c r="BQ6508" s="117"/>
      <c r="BR6508" s="2"/>
      <c r="BS6508" s="2"/>
      <c r="BT6508" s="2"/>
      <c r="BU6508" s="2"/>
      <c r="BV6508" s="55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18" t="s">
        <v>5</v>
      </c>
      <c r="H6509" s="3">
        <v>2024</v>
      </c>
      <c r="I6509" s="20" t="s">
        <v>282</v>
      </c>
      <c r="J6509" s="2" t="s">
        <v>275</v>
      </c>
      <c r="K6509" s="2" t="s">
        <v>321</v>
      </c>
      <c r="L6509" s="163">
        <f t="shared" si="217"/>
        <v>0</v>
      </c>
      <c r="M6509" s="163">
        <f t="shared" si="218"/>
        <v>0</v>
      </c>
      <c r="N6509" s="181"/>
      <c r="O6509" s="33"/>
      <c r="P6509" s="33"/>
      <c r="Q6509" s="33"/>
      <c r="R6509" s="33"/>
      <c r="S6509" s="42"/>
      <c r="T6509" s="2"/>
      <c r="U6509" s="2"/>
      <c r="V6509" s="2"/>
      <c r="W6509" s="2"/>
      <c r="X6509" s="55"/>
      <c r="Y6509" s="62"/>
      <c r="Z6509" s="62"/>
      <c r="AA6509" s="62"/>
      <c r="AB6509" s="62"/>
      <c r="AC6509" s="68"/>
      <c r="AD6509" s="2"/>
      <c r="AE6509" s="2"/>
      <c r="AF6509" s="2"/>
      <c r="AG6509" s="2"/>
      <c r="AH6509" s="55"/>
      <c r="AI6509" s="72"/>
      <c r="AJ6509" s="72"/>
      <c r="AK6509" s="72"/>
      <c r="AL6509" s="72"/>
      <c r="AM6509" s="80"/>
      <c r="AN6509" s="2"/>
      <c r="AO6509" s="2"/>
      <c r="AP6509" s="2"/>
      <c r="AQ6509" s="2"/>
      <c r="AR6509" s="55"/>
      <c r="AS6509" s="85"/>
      <c r="AT6509" s="85"/>
      <c r="AU6509" s="85"/>
      <c r="AV6509" s="85"/>
      <c r="AW6509" s="100"/>
      <c r="AX6509" s="2"/>
      <c r="AY6509" s="2"/>
      <c r="AZ6509" s="2"/>
      <c r="BA6509" s="2"/>
      <c r="BB6509" s="55"/>
      <c r="BC6509" s="105"/>
      <c r="BD6509" s="105"/>
      <c r="BE6509" s="105"/>
      <c r="BF6509" s="105"/>
      <c r="BG6509" s="109"/>
      <c r="BH6509" s="2"/>
      <c r="BI6509" s="2"/>
      <c r="BJ6509" s="2"/>
      <c r="BK6509" s="2"/>
      <c r="BL6509" s="55"/>
      <c r="BM6509" s="48"/>
      <c r="BN6509" s="48"/>
      <c r="BO6509" s="48"/>
      <c r="BP6509" s="48"/>
      <c r="BQ6509" s="117"/>
      <c r="BR6509" s="2"/>
      <c r="BS6509" s="2"/>
      <c r="BT6509" s="2"/>
      <c r="BU6509" s="2"/>
      <c r="BV6509" s="55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18" t="s">
        <v>5</v>
      </c>
      <c r="H6510" s="3">
        <v>2024</v>
      </c>
      <c r="I6510" s="20" t="s">
        <v>282</v>
      </c>
      <c r="J6510" s="2" t="s">
        <v>276</v>
      </c>
      <c r="K6510" s="2" t="s">
        <v>320</v>
      </c>
      <c r="L6510" s="163">
        <f t="shared" si="217"/>
        <v>0</v>
      </c>
      <c r="M6510" s="163">
        <f t="shared" si="218"/>
        <v>0</v>
      </c>
      <c r="N6510" s="181"/>
      <c r="O6510" s="33"/>
      <c r="P6510" s="33"/>
      <c r="Q6510" s="33"/>
      <c r="R6510" s="33"/>
      <c r="S6510" s="42"/>
      <c r="T6510" s="2"/>
      <c r="U6510" s="2"/>
      <c r="V6510" s="2"/>
      <c r="W6510" s="2"/>
      <c r="X6510" s="55"/>
      <c r="Y6510" s="62"/>
      <c r="Z6510" s="62"/>
      <c r="AA6510" s="62"/>
      <c r="AB6510" s="62"/>
      <c r="AC6510" s="68"/>
      <c r="AD6510" s="2"/>
      <c r="AE6510" s="2"/>
      <c r="AF6510" s="2"/>
      <c r="AG6510" s="2"/>
      <c r="AH6510" s="55"/>
      <c r="AI6510" s="72"/>
      <c r="AJ6510" s="72"/>
      <c r="AK6510" s="72"/>
      <c r="AL6510" s="72"/>
      <c r="AM6510" s="80"/>
      <c r="AN6510" s="2"/>
      <c r="AO6510" s="2"/>
      <c r="AP6510" s="2"/>
      <c r="AQ6510" s="2"/>
      <c r="AR6510" s="55"/>
      <c r="AS6510" s="85"/>
      <c r="AT6510" s="85"/>
      <c r="AU6510" s="85"/>
      <c r="AV6510" s="85"/>
      <c r="AW6510" s="100"/>
      <c r="AX6510" s="2"/>
      <c r="AY6510" s="2"/>
      <c r="AZ6510" s="2"/>
      <c r="BA6510" s="2"/>
      <c r="BB6510" s="55"/>
      <c r="BC6510" s="105"/>
      <c r="BD6510" s="105"/>
      <c r="BE6510" s="105"/>
      <c r="BF6510" s="105"/>
      <c r="BG6510" s="109"/>
      <c r="BH6510" s="2"/>
      <c r="BI6510" s="2"/>
      <c r="BJ6510" s="2"/>
      <c r="BK6510" s="2"/>
      <c r="BL6510" s="55"/>
      <c r="BM6510" s="48"/>
      <c r="BN6510" s="48"/>
      <c r="BO6510" s="48"/>
      <c r="BP6510" s="48"/>
      <c r="BQ6510" s="117"/>
      <c r="BR6510" s="2"/>
      <c r="BS6510" s="2"/>
      <c r="BT6510" s="2"/>
      <c r="BU6510" s="2"/>
      <c r="BV6510" s="55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18" t="s">
        <v>5</v>
      </c>
      <c r="H6511" s="3">
        <v>2024</v>
      </c>
      <c r="I6511" s="20" t="s">
        <v>282</v>
      </c>
      <c r="J6511" s="2" t="s">
        <v>277</v>
      </c>
      <c r="K6511" s="2" t="s">
        <v>320</v>
      </c>
      <c r="L6511" s="163">
        <f t="shared" si="217"/>
        <v>4</v>
      </c>
      <c r="M6511" s="163">
        <f t="shared" si="218"/>
        <v>26.765000000000001</v>
      </c>
      <c r="N6511" s="181"/>
      <c r="O6511" s="33"/>
      <c r="P6511" s="33"/>
      <c r="Q6511" s="33"/>
      <c r="R6511" s="33"/>
      <c r="S6511" s="42"/>
      <c r="T6511" s="2"/>
      <c r="U6511" s="2"/>
      <c r="V6511" s="2"/>
      <c r="W6511" s="2"/>
      <c r="X6511" s="55"/>
      <c r="Y6511" s="62"/>
      <c r="Z6511" s="62"/>
      <c r="AA6511" s="62"/>
      <c r="AB6511" s="62"/>
      <c r="AC6511" s="68"/>
      <c r="AD6511" s="2"/>
      <c r="AE6511" s="2"/>
      <c r="AF6511" s="2"/>
      <c r="AG6511" s="2"/>
      <c r="AH6511" s="55"/>
      <c r="AI6511" s="72"/>
      <c r="AJ6511" s="72"/>
      <c r="AK6511" s="72"/>
      <c r="AL6511" s="72"/>
      <c r="AM6511" s="80"/>
      <c r="AN6511" s="2"/>
      <c r="AO6511" s="2"/>
      <c r="AP6511" s="2"/>
      <c r="AQ6511" s="2"/>
      <c r="AR6511" s="55"/>
      <c r="AS6511" s="85" t="s">
        <v>363</v>
      </c>
      <c r="AT6511" s="85"/>
      <c r="AU6511" s="85"/>
      <c r="AV6511" s="85">
        <v>1</v>
      </c>
      <c r="AW6511" s="100">
        <v>7.2380000000000004</v>
      </c>
      <c r="AX6511" s="2"/>
      <c r="AY6511" s="2"/>
      <c r="AZ6511" s="2"/>
      <c r="BA6511" s="2"/>
      <c r="BB6511" s="55"/>
      <c r="BC6511" s="105" t="s">
        <v>370</v>
      </c>
      <c r="BD6511" s="105"/>
      <c r="BE6511" s="105"/>
      <c r="BF6511" s="105">
        <v>2</v>
      </c>
      <c r="BG6511" s="109">
        <v>2.9409999999999998</v>
      </c>
      <c r="BH6511" s="2" t="s">
        <v>605</v>
      </c>
      <c r="BI6511" s="2"/>
      <c r="BJ6511" s="2"/>
      <c r="BK6511" s="2">
        <v>1</v>
      </c>
      <c r="BL6511" s="55">
        <v>16.585999999999999</v>
      </c>
      <c r="BM6511" s="48"/>
      <c r="BN6511" s="48"/>
      <c r="BO6511" s="48"/>
      <c r="BP6511" s="48"/>
      <c r="BQ6511" s="117"/>
      <c r="BR6511" s="2"/>
      <c r="BS6511" s="2"/>
      <c r="BT6511" s="2"/>
      <c r="BU6511" s="2"/>
      <c r="BV6511" s="55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18" t="s">
        <v>5</v>
      </c>
      <c r="H6512" s="3">
        <v>2024</v>
      </c>
      <c r="I6512" s="20" t="s">
        <v>283</v>
      </c>
      <c r="J6512" s="2" t="s">
        <v>298</v>
      </c>
      <c r="K6512" s="2" t="s">
        <v>321</v>
      </c>
      <c r="L6512" s="163">
        <f t="shared" si="217"/>
        <v>0</v>
      </c>
      <c r="M6512" s="163">
        <f t="shared" si="218"/>
        <v>0</v>
      </c>
      <c r="N6512" s="181"/>
      <c r="O6512" s="33"/>
      <c r="P6512" s="33"/>
      <c r="Q6512" s="33"/>
      <c r="R6512" s="33"/>
      <c r="S6512" s="42"/>
      <c r="T6512" s="2"/>
      <c r="U6512" s="2"/>
      <c r="V6512" s="2"/>
      <c r="W6512" s="2"/>
      <c r="X6512" s="55"/>
      <c r="Y6512" s="65"/>
      <c r="Z6512" s="62"/>
      <c r="AA6512" s="62"/>
      <c r="AB6512" s="62"/>
      <c r="AC6512" s="68"/>
      <c r="AD6512" s="2"/>
      <c r="AE6512" s="2"/>
      <c r="AF6512" s="2"/>
      <c r="AG6512" s="2"/>
      <c r="AH6512" s="55"/>
      <c r="AI6512" s="72"/>
      <c r="AJ6512" s="72"/>
      <c r="AK6512" s="72"/>
      <c r="AL6512" s="72"/>
      <c r="AM6512" s="80"/>
      <c r="AN6512" s="2"/>
      <c r="AO6512" s="2"/>
      <c r="AP6512" s="2"/>
      <c r="AQ6512" s="2"/>
      <c r="AR6512" s="55"/>
      <c r="AS6512" s="85"/>
      <c r="AT6512" s="85"/>
      <c r="AU6512" s="85"/>
      <c r="AV6512" s="85"/>
      <c r="AW6512" s="100"/>
      <c r="AX6512" s="2"/>
      <c r="AY6512" s="2"/>
      <c r="AZ6512" s="2"/>
      <c r="BA6512" s="2"/>
      <c r="BB6512" s="55"/>
      <c r="BC6512" s="105"/>
      <c r="BD6512" s="105"/>
      <c r="BE6512" s="105"/>
      <c r="BF6512" s="105"/>
      <c r="BG6512" s="109"/>
      <c r="BH6512" s="2"/>
      <c r="BI6512" s="2"/>
      <c r="BJ6512" s="2"/>
      <c r="BK6512" s="2"/>
      <c r="BL6512" s="55"/>
      <c r="BM6512" s="48"/>
      <c r="BN6512" s="48"/>
      <c r="BO6512" s="48"/>
      <c r="BP6512" s="48"/>
      <c r="BQ6512" s="117"/>
      <c r="BR6512" s="2"/>
      <c r="BS6512" s="2"/>
      <c r="BT6512" s="2"/>
      <c r="BU6512" s="2"/>
      <c r="BV6512" s="55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18" t="s">
        <v>5</v>
      </c>
      <c r="H6513" s="3">
        <v>2024</v>
      </c>
      <c r="I6513" s="20" t="s">
        <v>283</v>
      </c>
      <c r="J6513" s="2" t="s">
        <v>278</v>
      </c>
      <c r="K6513" s="2" t="s">
        <v>320</v>
      </c>
      <c r="L6513" s="163">
        <f t="shared" si="217"/>
        <v>5</v>
      </c>
      <c r="M6513" s="163">
        <f t="shared" si="218"/>
        <v>9.302999999999999</v>
      </c>
      <c r="N6513" s="181"/>
      <c r="O6513" s="33"/>
      <c r="P6513" s="33"/>
      <c r="Q6513" s="33"/>
      <c r="R6513" s="33"/>
      <c r="S6513" s="42"/>
      <c r="T6513" s="2"/>
      <c r="U6513" s="2"/>
      <c r="V6513" s="2"/>
      <c r="W6513" s="2"/>
      <c r="X6513" s="55"/>
      <c r="Y6513" s="171" t="s">
        <v>198</v>
      </c>
      <c r="Z6513" s="62"/>
      <c r="AA6513" s="62"/>
      <c r="AB6513" s="62">
        <v>2</v>
      </c>
      <c r="AC6513" s="68">
        <v>3.8740000000000001</v>
      </c>
      <c r="AD6513" s="2">
        <v>4</v>
      </c>
      <c r="AE6513" s="2"/>
      <c r="AF6513" s="2"/>
      <c r="AG6513" s="2">
        <v>1</v>
      </c>
      <c r="AH6513" s="55">
        <v>1.9370000000000001</v>
      </c>
      <c r="AI6513" s="72"/>
      <c r="AJ6513" s="72"/>
      <c r="AK6513" s="72"/>
      <c r="AL6513" s="72"/>
      <c r="AM6513" s="80"/>
      <c r="AN6513" s="2"/>
      <c r="AO6513" s="2"/>
      <c r="AP6513" s="2"/>
      <c r="AQ6513" s="2"/>
      <c r="AR6513" s="55"/>
      <c r="AS6513" s="85"/>
      <c r="AT6513" s="85"/>
      <c r="AU6513" s="85"/>
      <c r="AV6513" s="85"/>
      <c r="AW6513" s="100"/>
      <c r="AX6513" s="2"/>
      <c r="AY6513" s="2"/>
      <c r="AZ6513" s="2"/>
      <c r="BA6513" s="2"/>
      <c r="BB6513" s="55"/>
      <c r="BC6513" s="105" t="s">
        <v>925</v>
      </c>
      <c r="BD6513" s="105"/>
      <c r="BE6513" s="105"/>
      <c r="BF6513" s="105">
        <v>1</v>
      </c>
      <c r="BG6513" s="109">
        <v>1.526</v>
      </c>
      <c r="BH6513" s="2" t="s">
        <v>1001</v>
      </c>
      <c r="BI6513" s="2"/>
      <c r="BJ6513" s="2"/>
      <c r="BK6513" s="2">
        <v>1</v>
      </c>
      <c r="BL6513" s="55">
        <v>1.966</v>
      </c>
      <c r="BM6513" s="48"/>
      <c r="BN6513" s="48"/>
      <c r="BO6513" s="48"/>
      <c r="BP6513" s="48"/>
      <c r="BQ6513" s="117"/>
      <c r="BR6513" s="2"/>
      <c r="BS6513" s="2"/>
      <c r="BT6513" s="2"/>
      <c r="BU6513" s="2"/>
      <c r="BV6513" s="55"/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18" t="s">
        <v>5</v>
      </c>
      <c r="H6514" s="3">
        <v>2024</v>
      </c>
      <c r="I6514" s="20" t="s">
        <v>283</v>
      </c>
      <c r="J6514" s="2" t="s">
        <v>279</v>
      </c>
      <c r="K6514" s="2" t="s">
        <v>320</v>
      </c>
      <c r="L6514" s="163">
        <f t="shared" si="217"/>
        <v>0</v>
      </c>
      <c r="M6514" s="163">
        <f t="shared" si="218"/>
        <v>0</v>
      </c>
      <c r="N6514" s="181"/>
      <c r="O6514" s="33"/>
      <c r="P6514" s="33"/>
      <c r="Q6514" s="33"/>
      <c r="R6514" s="33"/>
      <c r="S6514" s="42"/>
      <c r="T6514" s="2"/>
      <c r="U6514" s="2"/>
      <c r="V6514" s="2"/>
      <c r="W6514" s="2"/>
      <c r="X6514" s="55"/>
      <c r="Y6514" s="62"/>
      <c r="Z6514" s="62"/>
      <c r="AA6514" s="62"/>
      <c r="AB6514" s="62"/>
      <c r="AC6514" s="68"/>
      <c r="AD6514" s="2"/>
      <c r="AE6514" s="2"/>
      <c r="AF6514" s="2"/>
      <c r="AG6514" s="2"/>
      <c r="AH6514" s="55"/>
      <c r="AI6514" s="72"/>
      <c r="AJ6514" s="72"/>
      <c r="AK6514" s="72"/>
      <c r="AL6514" s="72"/>
      <c r="AM6514" s="80"/>
      <c r="AN6514" s="2"/>
      <c r="AO6514" s="2"/>
      <c r="AP6514" s="2"/>
      <c r="AQ6514" s="2"/>
      <c r="AR6514" s="55"/>
      <c r="AS6514" s="85"/>
      <c r="AT6514" s="85"/>
      <c r="AU6514" s="85"/>
      <c r="AV6514" s="85"/>
      <c r="AW6514" s="100"/>
      <c r="AX6514" s="2"/>
      <c r="AY6514" s="2"/>
      <c r="AZ6514" s="2"/>
      <c r="BA6514" s="2"/>
      <c r="BB6514" s="55"/>
      <c r="BC6514" s="105"/>
      <c r="BD6514" s="105"/>
      <c r="BE6514" s="105"/>
      <c r="BF6514" s="105"/>
      <c r="BG6514" s="109"/>
      <c r="BH6514" s="2"/>
      <c r="BI6514" s="2"/>
      <c r="BJ6514" s="2"/>
      <c r="BK6514" s="2"/>
      <c r="BL6514" s="55"/>
      <c r="BM6514" s="48"/>
      <c r="BN6514" s="48"/>
      <c r="BO6514" s="48"/>
      <c r="BP6514" s="48"/>
      <c r="BQ6514" s="117"/>
      <c r="BR6514" s="2"/>
      <c r="BS6514" s="2"/>
      <c r="BT6514" s="2"/>
      <c r="BU6514" s="2"/>
      <c r="BV6514" s="55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18" t="s">
        <v>5</v>
      </c>
      <c r="H6515" s="3">
        <v>2024</v>
      </c>
      <c r="I6515" s="20" t="s">
        <v>286</v>
      </c>
      <c r="J6515" s="2" t="s">
        <v>280</v>
      </c>
      <c r="K6515" s="2" t="s">
        <v>319</v>
      </c>
      <c r="L6515" s="163">
        <f t="shared" si="217"/>
        <v>0</v>
      </c>
      <c r="M6515" s="163">
        <f t="shared" si="218"/>
        <v>0</v>
      </c>
      <c r="N6515" s="181"/>
      <c r="O6515" s="33"/>
      <c r="P6515" s="33"/>
      <c r="Q6515" s="33"/>
      <c r="R6515" s="33"/>
      <c r="S6515" s="42"/>
      <c r="T6515" s="2"/>
      <c r="U6515" s="2"/>
      <c r="V6515" s="2"/>
      <c r="W6515" s="2"/>
      <c r="X6515" s="55"/>
      <c r="Y6515" s="62"/>
      <c r="Z6515" s="62"/>
      <c r="AA6515" s="62"/>
      <c r="AB6515" s="62"/>
      <c r="AC6515" s="68"/>
      <c r="AD6515" s="2"/>
      <c r="AE6515" s="2"/>
      <c r="AF6515" s="2"/>
      <c r="AG6515" s="2"/>
      <c r="AH6515" s="55"/>
      <c r="AI6515" s="72"/>
      <c r="AJ6515" s="72"/>
      <c r="AK6515" s="72"/>
      <c r="AL6515" s="72"/>
      <c r="AM6515" s="80"/>
      <c r="AN6515" s="2"/>
      <c r="AO6515" s="2"/>
      <c r="AP6515" s="2"/>
      <c r="AQ6515" s="2"/>
      <c r="AR6515" s="55"/>
      <c r="AS6515" s="85"/>
      <c r="AT6515" s="85"/>
      <c r="AU6515" s="85"/>
      <c r="AV6515" s="85"/>
      <c r="AW6515" s="100"/>
      <c r="AX6515" s="2"/>
      <c r="AY6515" s="2"/>
      <c r="AZ6515" s="2"/>
      <c r="BA6515" s="2"/>
      <c r="BB6515" s="55"/>
      <c r="BC6515" s="105"/>
      <c r="BD6515" s="105"/>
      <c r="BE6515" s="105"/>
      <c r="BF6515" s="105"/>
      <c r="BG6515" s="109"/>
      <c r="BH6515" s="2"/>
      <c r="BI6515" s="2"/>
      <c r="BJ6515" s="2"/>
      <c r="BK6515" s="2"/>
      <c r="BL6515" s="55"/>
      <c r="BM6515" s="48"/>
      <c r="BN6515" s="48"/>
      <c r="BO6515" s="48"/>
      <c r="BP6515" s="48"/>
      <c r="BQ6515" s="117"/>
      <c r="BR6515" s="2"/>
      <c r="BS6515" s="2"/>
      <c r="BT6515" s="2"/>
      <c r="BU6515" s="2"/>
      <c r="BV6515" s="55"/>
    </row>
    <row r="6516" spans="1:74" hidden="1" x14ac:dyDescent="0.3">
      <c r="A6516" s="4" t="s">
        <v>231</v>
      </c>
      <c r="B6516" s="2" t="s">
        <v>2</v>
      </c>
      <c r="C6516" s="2" t="s">
        <v>3</v>
      </c>
      <c r="D6516" s="2" t="s">
        <v>228</v>
      </c>
      <c r="E6516" s="5" t="s">
        <v>232</v>
      </c>
      <c r="F6516" s="3"/>
      <c r="G6516" s="18" t="s">
        <v>5</v>
      </c>
      <c r="H6516" s="3">
        <v>2024</v>
      </c>
      <c r="I6516" s="20" t="s">
        <v>286</v>
      </c>
      <c r="J6516" s="2" t="s">
        <v>281</v>
      </c>
      <c r="K6516" s="2" t="s">
        <v>319</v>
      </c>
      <c r="L6516" s="163">
        <f t="shared" si="217"/>
        <v>0</v>
      </c>
      <c r="M6516" s="163">
        <f t="shared" si="218"/>
        <v>10.867000000000001</v>
      </c>
      <c r="N6516" s="181"/>
      <c r="O6516" s="33"/>
      <c r="P6516" s="33"/>
      <c r="Q6516" s="33"/>
      <c r="R6516" s="33"/>
      <c r="S6516" s="42"/>
      <c r="T6516" s="2" t="s">
        <v>427</v>
      </c>
      <c r="U6516" s="2"/>
      <c r="V6516" s="2"/>
      <c r="W6516" s="2"/>
      <c r="X6516" s="55">
        <v>4.032</v>
      </c>
      <c r="Y6516" s="62"/>
      <c r="Z6516" s="62"/>
      <c r="AA6516" s="62"/>
      <c r="AB6516" s="62"/>
      <c r="AC6516" s="68"/>
      <c r="AD6516" s="2"/>
      <c r="AE6516" s="2"/>
      <c r="AF6516" s="2"/>
      <c r="AG6516" s="2"/>
      <c r="AH6516" s="55"/>
      <c r="AI6516" s="72"/>
      <c r="AJ6516" s="72"/>
      <c r="AK6516" s="72"/>
      <c r="AL6516" s="72"/>
      <c r="AM6516" s="80"/>
      <c r="AN6516" s="2"/>
      <c r="AO6516" s="2"/>
      <c r="AP6516" s="2"/>
      <c r="AQ6516" s="2"/>
      <c r="AR6516" s="55"/>
      <c r="AS6516" s="85"/>
      <c r="AT6516" s="85"/>
      <c r="AU6516" s="85"/>
      <c r="AV6516" s="85"/>
      <c r="AW6516" s="100"/>
      <c r="AX6516" s="2" t="s">
        <v>829</v>
      </c>
      <c r="AY6516" s="2"/>
      <c r="AZ6516" s="2"/>
      <c r="BA6516" s="2"/>
      <c r="BB6516" s="55">
        <v>2.335</v>
      </c>
      <c r="BC6516" s="105" t="s">
        <v>1069</v>
      </c>
      <c r="BD6516" s="105"/>
      <c r="BE6516" s="105"/>
      <c r="BF6516" s="105"/>
      <c r="BG6516" s="109">
        <v>4.5</v>
      </c>
      <c r="BH6516" s="2"/>
      <c r="BI6516" s="2"/>
      <c r="BJ6516" s="2"/>
      <c r="BK6516" s="2"/>
      <c r="BL6516" s="55"/>
      <c r="BM6516" s="48"/>
      <c r="BN6516" s="48"/>
      <c r="BO6516" s="48"/>
      <c r="BP6516" s="48"/>
      <c r="BQ6516" s="117"/>
      <c r="BR6516" s="2"/>
      <c r="BS6516" s="2"/>
      <c r="BT6516" s="2"/>
      <c r="BU6516" s="2"/>
      <c r="BV6516" s="55"/>
    </row>
    <row r="6517" spans="1:74" s="13" customFormat="1" hidden="1" x14ac:dyDescent="0.3">
      <c r="A6517" s="14" t="s">
        <v>231</v>
      </c>
      <c r="B6517" s="12" t="s">
        <v>2</v>
      </c>
      <c r="C6517" s="12" t="s">
        <v>3</v>
      </c>
      <c r="D6517" s="12" t="s">
        <v>228</v>
      </c>
      <c r="E6517" s="6" t="s">
        <v>232</v>
      </c>
      <c r="F6517" s="7"/>
      <c r="G6517" s="19" t="s">
        <v>5</v>
      </c>
      <c r="H6517" s="7">
        <v>2024</v>
      </c>
      <c r="I6517" s="21"/>
      <c r="J6517" s="12" t="s">
        <v>314</v>
      </c>
      <c r="K6517" s="12"/>
      <c r="L6517" s="147"/>
      <c r="M6517" s="147">
        <f>SUM(M6479:M6516)</f>
        <v>603.00699999999995</v>
      </c>
      <c r="N6517" s="183"/>
      <c r="O6517" s="12"/>
      <c r="P6517" s="12"/>
      <c r="Q6517" s="12"/>
      <c r="R6517" s="12"/>
      <c r="S6517" s="47">
        <f>SUM(S6479:S6516)</f>
        <v>0</v>
      </c>
      <c r="T6517" s="12"/>
      <c r="U6517" s="12"/>
      <c r="V6517" s="12"/>
      <c r="W6517" s="12"/>
      <c r="X6517" s="47">
        <f>SUM(X6479:X6516)</f>
        <v>4.032</v>
      </c>
      <c r="Y6517" s="12"/>
      <c r="Z6517" s="12"/>
      <c r="AA6517" s="12"/>
      <c r="AB6517" s="12"/>
      <c r="AC6517" s="47">
        <f>SUM(AC6479:AC6516)</f>
        <v>17.042999999999999</v>
      </c>
      <c r="AD6517" s="12"/>
      <c r="AE6517" s="12"/>
      <c r="AF6517" s="12"/>
      <c r="AG6517" s="12"/>
      <c r="AH6517" s="47">
        <f>SUM(AH6479:AH6516)</f>
        <v>1.9370000000000001</v>
      </c>
      <c r="AI6517" s="12"/>
      <c r="AJ6517" s="12"/>
      <c r="AK6517" s="12"/>
      <c r="AL6517" s="12"/>
      <c r="AM6517" s="47">
        <f>SUM(AM6479:AM6516)</f>
        <v>0</v>
      </c>
      <c r="AN6517" s="12"/>
      <c r="AO6517" s="12"/>
      <c r="AP6517" s="12"/>
      <c r="AQ6517" s="12"/>
      <c r="AR6517" s="47">
        <f>SUM(AR6479:AR6516)</f>
        <v>496.81200000000001</v>
      </c>
      <c r="AS6517" s="12"/>
      <c r="AT6517" s="12"/>
      <c r="AU6517" s="12"/>
      <c r="AV6517" s="12"/>
      <c r="AW6517" s="47">
        <f>SUM(AW6479:AW6516)</f>
        <v>50.749000000000002</v>
      </c>
      <c r="AX6517" s="12"/>
      <c r="AY6517" s="12"/>
      <c r="AZ6517" s="12"/>
      <c r="BA6517" s="12"/>
      <c r="BB6517" s="47">
        <f>SUM(BB6479:BB6516)</f>
        <v>4.915</v>
      </c>
      <c r="BC6517" s="12"/>
      <c r="BD6517" s="12"/>
      <c r="BE6517" s="12"/>
      <c r="BF6517" s="12"/>
      <c r="BG6517" s="47">
        <f>SUM(BG6479:BG6516)</f>
        <v>8.9669999999999987</v>
      </c>
      <c r="BH6517" s="12"/>
      <c r="BI6517" s="12"/>
      <c r="BJ6517" s="12"/>
      <c r="BK6517" s="12"/>
      <c r="BL6517" s="47">
        <f>SUM(BL6479:BL6516)</f>
        <v>18.552</v>
      </c>
      <c r="BM6517" s="12"/>
      <c r="BN6517" s="12"/>
      <c r="BO6517" s="12"/>
      <c r="BP6517" s="12"/>
      <c r="BQ6517" s="47">
        <f>SUM(BQ6479:BQ6516)</f>
        <v>0</v>
      </c>
      <c r="BR6517" s="12"/>
      <c r="BS6517" s="12"/>
      <c r="BT6517" s="12"/>
      <c r="BU6517" s="12"/>
      <c r="BV6517" s="47">
        <f>SUM(BV6479:BV6516)</f>
        <v>0</v>
      </c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18" t="s">
        <v>5</v>
      </c>
      <c r="H6518" s="3">
        <v>2024</v>
      </c>
      <c r="I6518" s="20" t="s">
        <v>287</v>
      </c>
      <c r="J6518" s="2" t="s">
        <v>267</v>
      </c>
      <c r="K6518" s="2" t="s">
        <v>318</v>
      </c>
      <c r="L6518" s="163">
        <f t="shared" si="217"/>
        <v>0</v>
      </c>
      <c r="M6518" s="163">
        <f t="shared" si="218"/>
        <v>0</v>
      </c>
      <c r="N6518" s="181"/>
      <c r="O6518" s="33"/>
      <c r="P6518" s="33"/>
      <c r="Q6518" s="33"/>
      <c r="R6518" s="33"/>
      <c r="S6518" s="42"/>
      <c r="T6518" s="2"/>
      <c r="U6518" s="2"/>
      <c r="V6518" s="2"/>
      <c r="W6518" s="2"/>
      <c r="X6518" s="55"/>
      <c r="Y6518" s="62"/>
      <c r="Z6518" s="62"/>
      <c r="AA6518" s="62"/>
      <c r="AB6518" s="62"/>
      <c r="AC6518" s="68"/>
      <c r="AD6518" s="2"/>
      <c r="AE6518" s="2"/>
      <c r="AF6518" s="2"/>
      <c r="AG6518" s="2"/>
      <c r="AH6518" s="55"/>
      <c r="AI6518" s="72"/>
      <c r="AJ6518" s="72"/>
      <c r="AK6518" s="72"/>
      <c r="AL6518" s="72"/>
      <c r="AM6518" s="80"/>
      <c r="AN6518" s="2"/>
      <c r="AO6518" s="2"/>
      <c r="AP6518" s="2"/>
      <c r="AQ6518" s="2"/>
      <c r="AR6518" s="55"/>
      <c r="AS6518" s="85"/>
      <c r="AT6518" s="85"/>
      <c r="AU6518" s="85"/>
      <c r="AV6518" s="85"/>
      <c r="AW6518" s="100"/>
      <c r="AX6518" s="2"/>
      <c r="AY6518" s="2"/>
      <c r="AZ6518" s="2"/>
      <c r="BA6518" s="2"/>
      <c r="BB6518" s="55"/>
      <c r="BC6518" s="105"/>
      <c r="BD6518" s="105"/>
      <c r="BE6518" s="105"/>
      <c r="BF6518" s="105"/>
      <c r="BG6518" s="109"/>
      <c r="BH6518" s="2"/>
      <c r="BI6518" s="2"/>
      <c r="BJ6518" s="2"/>
      <c r="BK6518" s="2"/>
      <c r="BL6518" s="55"/>
      <c r="BM6518" s="48"/>
      <c r="BN6518" s="48"/>
      <c r="BO6518" s="48"/>
      <c r="BP6518" s="48"/>
      <c r="BQ6518" s="117"/>
      <c r="BR6518" s="2"/>
      <c r="BS6518" s="2"/>
      <c r="BT6518" s="2"/>
      <c r="BU6518" s="2"/>
      <c r="BV6518" s="55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18" t="s">
        <v>5</v>
      </c>
      <c r="H6519" s="3">
        <v>2024</v>
      </c>
      <c r="I6519" s="20" t="s">
        <v>287</v>
      </c>
      <c r="J6519" s="2" t="s">
        <v>291</v>
      </c>
      <c r="K6519" s="2" t="s">
        <v>319</v>
      </c>
      <c r="L6519" s="163">
        <f t="shared" si="217"/>
        <v>0</v>
      </c>
      <c r="M6519" s="163">
        <f t="shared" si="218"/>
        <v>0</v>
      </c>
      <c r="N6519" s="181"/>
      <c r="O6519" s="33"/>
      <c r="P6519" s="33"/>
      <c r="Q6519" s="33"/>
      <c r="R6519" s="33"/>
      <c r="S6519" s="42"/>
      <c r="T6519" s="2"/>
      <c r="U6519" s="2"/>
      <c r="V6519" s="2"/>
      <c r="W6519" s="2"/>
      <c r="X6519" s="55"/>
      <c r="Y6519" s="62"/>
      <c r="Z6519" s="62"/>
      <c r="AA6519" s="62"/>
      <c r="AB6519" s="62"/>
      <c r="AC6519" s="68"/>
      <c r="AD6519" s="2"/>
      <c r="AE6519" s="2"/>
      <c r="AF6519" s="2"/>
      <c r="AG6519" s="2"/>
      <c r="AH6519" s="55"/>
      <c r="AI6519" s="72"/>
      <c r="AJ6519" s="72"/>
      <c r="AK6519" s="72"/>
      <c r="AL6519" s="72"/>
      <c r="AM6519" s="80"/>
      <c r="AN6519" s="2"/>
      <c r="AO6519" s="2"/>
      <c r="AP6519" s="2"/>
      <c r="AQ6519" s="2"/>
      <c r="AR6519" s="55"/>
      <c r="AS6519" s="85"/>
      <c r="AT6519" s="85"/>
      <c r="AU6519" s="85"/>
      <c r="AV6519" s="85"/>
      <c r="AW6519" s="100"/>
      <c r="AX6519" s="2"/>
      <c r="AY6519" s="2"/>
      <c r="AZ6519" s="2"/>
      <c r="BA6519" s="2"/>
      <c r="BB6519" s="55"/>
      <c r="BC6519" s="105"/>
      <c r="BD6519" s="105"/>
      <c r="BE6519" s="105"/>
      <c r="BF6519" s="105"/>
      <c r="BG6519" s="109"/>
      <c r="BH6519" s="2"/>
      <c r="BI6519" s="2"/>
      <c r="BJ6519" s="2"/>
      <c r="BK6519" s="2"/>
      <c r="BL6519" s="55"/>
      <c r="BM6519" s="48"/>
      <c r="BN6519" s="48"/>
      <c r="BO6519" s="48"/>
      <c r="BP6519" s="48"/>
      <c r="BQ6519" s="117"/>
      <c r="BR6519" s="2"/>
      <c r="BS6519" s="2"/>
      <c r="BT6519" s="2"/>
      <c r="BU6519" s="2"/>
      <c r="BV6519" s="55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18" t="s">
        <v>5</v>
      </c>
      <c r="H6520" s="3">
        <v>2024</v>
      </c>
      <c r="I6520" s="20" t="s">
        <v>286</v>
      </c>
      <c r="J6520" s="2" t="s">
        <v>336</v>
      </c>
      <c r="K6520" s="2" t="s">
        <v>319</v>
      </c>
      <c r="L6520" s="163">
        <f t="shared" si="217"/>
        <v>0</v>
      </c>
      <c r="M6520" s="163">
        <f t="shared" si="218"/>
        <v>0</v>
      </c>
      <c r="N6520" s="181"/>
      <c r="O6520" s="33"/>
      <c r="P6520" s="33"/>
      <c r="Q6520" s="33"/>
      <c r="R6520" s="33"/>
      <c r="S6520" s="42"/>
      <c r="T6520" s="2"/>
      <c r="U6520" s="2"/>
      <c r="V6520" s="2"/>
      <c r="W6520" s="2"/>
      <c r="X6520" s="55"/>
      <c r="Y6520" s="62"/>
      <c r="Z6520" s="62"/>
      <c r="AA6520" s="62"/>
      <c r="AB6520" s="62"/>
      <c r="AC6520" s="68"/>
      <c r="AD6520" s="2"/>
      <c r="AE6520" s="2"/>
      <c r="AF6520" s="2"/>
      <c r="AG6520" s="2"/>
      <c r="AH6520" s="55"/>
      <c r="AI6520" s="72"/>
      <c r="AJ6520" s="72"/>
      <c r="AK6520" s="72"/>
      <c r="AL6520" s="72"/>
      <c r="AM6520" s="80"/>
      <c r="AN6520" s="2"/>
      <c r="AO6520" s="2"/>
      <c r="AP6520" s="2"/>
      <c r="AQ6520" s="2"/>
      <c r="AR6520" s="55"/>
      <c r="AS6520" s="85"/>
      <c r="AT6520" s="85"/>
      <c r="AU6520" s="85"/>
      <c r="AV6520" s="85"/>
      <c r="AW6520" s="100"/>
      <c r="AX6520" s="2"/>
      <c r="AY6520" s="2"/>
      <c r="AZ6520" s="2"/>
      <c r="BA6520" s="2"/>
      <c r="BB6520" s="55"/>
      <c r="BC6520" s="105"/>
      <c r="BD6520" s="105"/>
      <c r="BE6520" s="105"/>
      <c r="BF6520" s="105"/>
      <c r="BG6520" s="109"/>
      <c r="BH6520" s="2"/>
      <c r="BI6520" s="2"/>
      <c r="BJ6520" s="2"/>
      <c r="BK6520" s="2"/>
      <c r="BL6520" s="55"/>
      <c r="BM6520" s="48"/>
      <c r="BN6520" s="48"/>
      <c r="BO6520" s="48"/>
      <c r="BP6520" s="48"/>
      <c r="BQ6520" s="117"/>
      <c r="BR6520" s="2"/>
      <c r="BS6520" s="2"/>
      <c r="BT6520" s="2"/>
      <c r="BU6520" s="2"/>
      <c r="BV6520" s="55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18" t="s">
        <v>5</v>
      </c>
      <c r="H6521" s="3">
        <v>2024</v>
      </c>
      <c r="I6521" s="20" t="s">
        <v>286</v>
      </c>
      <c r="J6521" s="8" t="s">
        <v>337</v>
      </c>
      <c r="K6521" s="8" t="s">
        <v>318</v>
      </c>
      <c r="L6521" s="163">
        <f t="shared" si="217"/>
        <v>0</v>
      </c>
      <c r="M6521" s="163">
        <f t="shared" si="218"/>
        <v>0</v>
      </c>
      <c r="N6521" s="181"/>
      <c r="O6521" s="53"/>
      <c r="P6521" s="53"/>
      <c r="Q6521" s="53"/>
      <c r="R6521" s="53"/>
      <c r="S6521" s="54"/>
      <c r="T6521" s="8"/>
      <c r="U6521" s="8"/>
      <c r="V6521" s="8"/>
      <c r="W6521" s="8"/>
      <c r="X6521" s="122"/>
      <c r="Y6521" s="135"/>
      <c r="Z6521" s="135"/>
      <c r="AA6521" s="135"/>
      <c r="AB6521" s="135"/>
      <c r="AC6521" s="136"/>
      <c r="AD6521" s="8"/>
      <c r="AE6521" s="8"/>
      <c r="AF6521" s="8"/>
      <c r="AG6521" s="8"/>
      <c r="AH6521" s="122"/>
      <c r="AI6521" s="137"/>
      <c r="AJ6521" s="137"/>
      <c r="AK6521" s="137"/>
      <c r="AL6521" s="137"/>
      <c r="AM6521" s="138"/>
      <c r="AN6521" s="8"/>
      <c r="AO6521" s="8"/>
      <c r="AP6521" s="8"/>
      <c r="AQ6521" s="8"/>
      <c r="AR6521" s="122"/>
      <c r="AS6521" s="139"/>
      <c r="AT6521" s="139"/>
      <c r="AU6521" s="139"/>
      <c r="AV6521" s="139"/>
      <c r="AW6521" s="140"/>
      <c r="AX6521" s="8"/>
      <c r="AY6521" s="8"/>
      <c r="AZ6521" s="8"/>
      <c r="BA6521" s="8"/>
      <c r="BB6521" s="122"/>
      <c r="BC6521" s="141"/>
      <c r="BD6521" s="141"/>
      <c r="BE6521" s="141"/>
      <c r="BF6521" s="141"/>
      <c r="BG6521" s="142"/>
      <c r="BH6521" s="8"/>
      <c r="BI6521" s="8"/>
      <c r="BJ6521" s="8"/>
      <c r="BK6521" s="8"/>
      <c r="BL6521" s="122"/>
      <c r="BM6521" s="143"/>
      <c r="BN6521" s="143"/>
      <c r="BO6521" s="143"/>
      <c r="BP6521" s="143"/>
      <c r="BQ6521" s="144"/>
      <c r="BR6521" s="8"/>
      <c r="BS6521" s="8"/>
      <c r="BT6521" s="8"/>
      <c r="BU6521" s="8"/>
      <c r="BV6521" s="122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18" t="s">
        <v>5</v>
      </c>
      <c r="H6522" s="3">
        <v>2024</v>
      </c>
      <c r="I6522" s="20" t="s">
        <v>286</v>
      </c>
      <c r="J6522" s="8" t="s">
        <v>338</v>
      </c>
      <c r="K6522" s="8" t="s">
        <v>339</v>
      </c>
      <c r="L6522" s="163">
        <f t="shared" si="217"/>
        <v>0</v>
      </c>
      <c r="M6522" s="163">
        <f t="shared" si="218"/>
        <v>0</v>
      </c>
      <c r="N6522" s="181"/>
      <c r="O6522" s="53"/>
      <c r="P6522" s="53"/>
      <c r="Q6522" s="53"/>
      <c r="R6522" s="53"/>
      <c r="S6522" s="54"/>
      <c r="T6522" s="8"/>
      <c r="U6522" s="8"/>
      <c r="V6522" s="8"/>
      <c r="W6522" s="8"/>
      <c r="X6522" s="122"/>
      <c r="Y6522" s="135"/>
      <c r="Z6522" s="135"/>
      <c r="AA6522" s="135"/>
      <c r="AB6522" s="135"/>
      <c r="AC6522" s="136"/>
      <c r="AD6522" s="8"/>
      <c r="AE6522" s="8"/>
      <c r="AF6522" s="8"/>
      <c r="AG6522" s="8"/>
      <c r="AH6522" s="122"/>
      <c r="AI6522" s="137"/>
      <c r="AJ6522" s="137"/>
      <c r="AK6522" s="137"/>
      <c r="AL6522" s="137"/>
      <c r="AM6522" s="138"/>
      <c r="AN6522" s="8"/>
      <c r="AO6522" s="8"/>
      <c r="AP6522" s="8"/>
      <c r="AQ6522" s="8"/>
      <c r="AR6522" s="122"/>
      <c r="AS6522" s="139"/>
      <c r="AT6522" s="139"/>
      <c r="AU6522" s="139"/>
      <c r="AV6522" s="139"/>
      <c r="AW6522" s="140"/>
      <c r="AX6522" s="8"/>
      <c r="AY6522" s="8"/>
      <c r="AZ6522" s="8"/>
      <c r="BA6522" s="8"/>
      <c r="BB6522" s="122"/>
      <c r="BC6522" s="141"/>
      <c r="BD6522" s="141"/>
      <c r="BE6522" s="141"/>
      <c r="BF6522" s="141"/>
      <c r="BG6522" s="142"/>
      <c r="BH6522" s="8"/>
      <c r="BI6522" s="8"/>
      <c r="BJ6522" s="8"/>
      <c r="BK6522" s="8"/>
      <c r="BL6522" s="122"/>
      <c r="BM6522" s="143"/>
      <c r="BN6522" s="143"/>
      <c r="BO6522" s="143"/>
      <c r="BP6522" s="143"/>
      <c r="BQ6522" s="144"/>
      <c r="BR6522" s="8"/>
      <c r="BS6522" s="8"/>
      <c r="BT6522" s="8"/>
      <c r="BU6522" s="8"/>
      <c r="BV6522" s="122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18" t="s">
        <v>5</v>
      </c>
      <c r="H6523" s="3">
        <v>2024</v>
      </c>
      <c r="I6523" s="20" t="s">
        <v>286</v>
      </c>
      <c r="J6523" s="8" t="s">
        <v>340</v>
      </c>
      <c r="K6523" s="8" t="s">
        <v>318</v>
      </c>
      <c r="L6523" s="163">
        <f t="shared" si="217"/>
        <v>0</v>
      </c>
      <c r="M6523" s="163">
        <f t="shared" si="218"/>
        <v>0</v>
      </c>
      <c r="N6523" s="181"/>
      <c r="O6523" s="53"/>
      <c r="P6523" s="53"/>
      <c r="Q6523" s="53"/>
      <c r="R6523" s="53"/>
      <c r="S6523" s="54"/>
      <c r="T6523" s="8"/>
      <c r="U6523" s="8"/>
      <c r="V6523" s="8"/>
      <c r="W6523" s="8"/>
      <c r="X6523" s="122"/>
      <c r="Y6523" s="135"/>
      <c r="Z6523" s="135"/>
      <c r="AA6523" s="135"/>
      <c r="AB6523" s="135"/>
      <c r="AC6523" s="136"/>
      <c r="AD6523" s="8"/>
      <c r="AE6523" s="8"/>
      <c r="AF6523" s="8"/>
      <c r="AG6523" s="8"/>
      <c r="AH6523" s="122"/>
      <c r="AI6523" s="137"/>
      <c r="AJ6523" s="137"/>
      <c r="AK6523" s="137"/>
      <c r="AL6523" s="137"/>
      <c r="AM6523" s="138"/>
      <c r="AN6523" s="8"/>
      <c r="AO6523" s="8"/>
      <c r="AP6523" s="8"/>
      <c r="AQ6523" s="8"/>
      <c r="AR6523" s="122"/>
      <c r="AS6523" s="139"/>
      <c r="AT6523" s="139"/>
      <c r="AU6523" s="139"/>
      <c r="AV6523" s="139"/>
      <c r="AW6523" s="140"/>
      <c r="AX6523" s="8"/>
      <c r="AY6523" s="8"/>
      <c r="AZ6523" s="8"/>
      <c r="BA6523" s="8"/>
      <c r="BB6523" s="122"/>
      <c r="BC6523" s="141"/>
      <c r="BD6523" s="141"/>
      <c r="BE6523" s="141"/>
      <c r="BF6523" s="141"/>
      <c r="BG6523" s="142"/>
      <c r="BH6523" s="8"/>
      <c r="BI6523" s="8"/>
      <c r="BJ6523" s="8"/>
      <c r="BK6523" s="8"/>
      <c r="BL6523" s="122"/>
      <c r="BM6523" s="143"/>
      <c r="BN6523" s="143"/>
      <c r="BO6523" s="143"/>
      <c r="BP6523" s="143"/>
      <c r="BQ6523" s="144"/>
      <c r="BR6523" s="8"/>
      <c r="BS6523" s="8"/>
      <c r="BT6523" s="8"/>
      <c r="BU6523" s="8"/>
      <c r="BV6523" s="122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18" t="s">
        <v>5</v>
      </c>
      <c r="H6524" s="3">
        <v>2024</v>
      </c>
      <c r="I6524" s="20" t="s">
        <v>286</v>
      </c>
      <c r="J6524" s="8" t="s">
        <v>341</v>
      </c>
      <c r="K6524" s="8" t="s">
        <v>320</v>
      </c>
      <c r="L6524" s="163">
        <f t="shared" si="217"/>
        <v>0</v>
      </c>
      <c r="M6524" s="163">
        <f t="shared" si="218"/>
        <v>0</v>
      </c>
      <c r="N6524" s="181"/>
      <c r="O6524" s="53"/>
      <c r="P6524" s="53"/>
      <c r="Q6524" s="53"/>
      <c r="R6524" s="53"/>
      <c r="S6524" s="54"/>
      <c r="T6524" s="8"/>
      <c r="U6524" s="8"/>
      <c r="V6524" s="8"/>
      <c r="W6524" s="8"/>
      <c r="X6524" s="122"/>
      <c r="Y6524" s="135"/>
      <c r="Z6524" s="135"/>
      <c r="AA6524" s="135"/>
      <c r="AB6524" s="135"/>
      <c r="AC6524" s="136"/>
      <c r="AD6524" s="8"/>
      <c r="AE6524" s="8"/>
      <c r="AF6524" s="8"/>
      <c r="AG6524" s="8"/>
      <c r="AH6524" s="122"/>
      <c r="AI6524" s="137"/>
      <c r="AJ6524" s="137"/>
      <c r="AK6524" s="137"/>
      <c r="AL6524" s="137"/>
      <c r="AM6524" s="138"/>
      <c r="AN6524" s="8"/>
      <c r="AO6524" s="8"/>
      <c r="AP6524" s="8"/>
      <c r="AQ6524" s="8"/>
      <c r="AR6524" s="122"/>
      <c r="AS6524" s="139"/>
      <c r="AT6524" s="139"/>
      <c r="AU6524" s="139"/>
      <c r="AV6524" s="139"/>
      <c r="AW6524" s="140"/>
      <c r="AX6524" s="8"/>
      <c r="AY6524" s="8"/>
      <c r="AZ6524" s="8"/>
      <c r="BA6524" s="8"/>
      <c r="BB6524" s="122"/>
      <c r="BC6524" s="141"/>
      <c r="BD6524" s="141"/>
      <c r="BE6524" s="141"/>
      <c r="BF6524" s="141"/>
      <c r="BG6524" s="142"/>
      <c r="BH6524" s="8"/>
      <c r="BI6524" s="8"/>
      <c r="BJ6524" s="8"/>
      <c r="BK6524" s="8"/>
      <c r="BL6524" s="122"/>
      <c r="BM6524" s="143"/>
      <c r="BN6524" s="143"/>
      <c r="BO6524" s="143"/>
      <c r="BP6524" s="143"/>
      <c r="BQ6524" s="144"/>
      <c r="BR6524" s="8"/>
      <c r="BS6524" s="8"/>
      <c r="BT6524" s="8"/>
      <c r="BU6524" s="8"/>
      <c r="BV6524" s="122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18" t="s">
        <v>5</v>
      </c>
      <c r="H6525" s="3">
        <v>2024</v>
      </c>
      <c r="I6525" s="20" t="s">
        <v>286</v>
      </c>
      <c r="J6525" s="8" t="s">
        <v>342</v>
      </c>
      <c r="K6525" s="8" t="s">
        <v>320</v>
      </c>
      <c r="L6525" s="163">
        <f t="shared" si="217"/>
        <v>0</v>
      </c>
      <c r="M6525" s="163">
        <f t="shared" si="218"/>
        <v>0</v>
      </c>
      <c r="N6525" s="181"/>
      <c r="O6525" s="53"/>
      <c r="P6525" s="53"/>
      <c r="Q6525" s="53"/>
      <c r="R6525" s="53"/>
      <c r="S6525" s="54"/>
      <c r="T6525" s="8"/>
      <c r="U6525" s="8"/>
      <c r="V6525" s="8"/>
      <c r="W6525" s="8"/>
      <c r="X6525" s="122"/>
      <c r="Y6525" s="135"/>
      <c r="Z6525" s="135"/>
      <c r="AA6525" s="135"/>
      <c r="AB6525" s="135"/>
      <c r="AC6525" s="136"/>
      <c r="AD6525" s="8"/>
      <c r="AE6525" s="8"/>
      <c r="AF6525" s="8"/>
      <c r="AG6525" s="8"/>
      <c r="AH6525" s="122"/>
      <c r="AI6525" s="137"/>
      <c r="AJ6525" s="137"/>
      <c r="AK6525" s="137"/>
      <c r="AL6525" s="137"/>
      <c r="AM6525" s="138"/>
      <c r="AN6525" s="8"/>
      <c r="AO6525" s="8"/>
      <c r="AP6525" s="8"/>
      <c r="AQ6525" s="8"/>
      <c r="AR6525" s="122"/>
      <c r="AS6525" s="139"/>
      <c r="AT6525" s="139"/>
      <c r="AU6525" s="139"/>
      <c r="AV6525" s="139"/>
      <c r="AW6525" s="140"/>
      <c r="AX6525" s="8"/>
      <c r="AY6525" s="8"/>
      <c r="AZ6525" s="8"/>
      <c r="BA6525" s="8"/>
      <c r="BB6525" s="122"/>
      <c r="BC6525" s="141"/>
      <c r="BD6525" s="141"/>
      <c r="BE6525" s="141"/>
      <c r="BF6525" s="141"/>
      <c r="BG6525" s="142"/>
      <c r="BH6525" s="8"/>
      <c r="BI6525" s="8"/>
      <c r="BJ6525" s="8"/>
      <c r="BK6525" s="8"/>
      <c r="BL6525" s="122"/>
      <c r="BM6525" s="143"/>
      <c r="BN6525" s="143"/>
      <c r="BO6525" s="143"/>
      <c r="BP6525" s="143"/>
      <c r="BQ6525" s="144"/>
      <c r="BR6525" s="8"/>
      <c r="BS6525" s="8"/>
      <c r="BT6525" s="8"/>
      <c r="BU6525" s="8"/>
      <c r="BV6525" s="122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18" t="s">
        <v>5</v>
      </c>
      <c r="H6526" s="3">
        <v>2024</v>
      </c>
      <c r="I6526" s="20" t="s">
        <v>286</v>
      </c>
      <c r="J6526" s="8" t="s">
        <v>343</v>
      </c>
      <c r="K6526" s="8" t="s">
        <v>339</v>
      </c>
      <c r="L6526" s="163">
        <f t="shared" si="217"/>
        <v>0</v>
      </c>
      <c r="M6526" s="163">
        <f t="shared" si="218"/>
        <v>0</v>
      </c>
      <c r="N6526" s="181"/>
      <c r="O6526" s="53"/>
      <c r="P6526" s="53"/>
      <c r="Q6526" s="53"/>
      <c r="R6526" s="53"/>
      <c r="S6526" s="54"/>
      <c r="T6526" s="8"/>
      <c r="U6526" s="8"/>
      <c r="V6526" s="8"/>
      <c r="W6526" s="8"/>
      <c r="X6526" s="122"/>
      <c r="Y6526" s="135"/>
      <c r="Z6526" s="135"/>
      <c r="AA6526" s="135"/>
      <c r="AB6526" s="135"/>
      <c r="AC6526" s="136"/>
      <c r="AD6526" s="8"/>
      <c r="AE6526" s="8"/>
      <c r="AF6526" s="8"/>
      <c r="AG6526" s="8"/>
      <c r="AH6526" s="122"/>
      <c r="AI6526" s="137"/>
      <c r="AJ6526" s="137"/>
      <c r="AK6526" s="137"/>
      <c r="AL6526" s="137"/>
      <c r="AM6526" s="138"/>
      <c r="AN6526" s="8"/>
      <c r="AO6526" s="8"/>
      <c r="AP6526" s="8"/>
      <c r="AQ6526" s="8"/>
      <c r="AR6526" s="122"/>
      <c r="AS6526" s="139"/>
      <c r="AT6526" s="139"/>
      <c r="AU6526" s="139"/>
      <c r="AV6526" s="139"/>
      <c r="AW6526" s="140"/>
      <c r="AX6526" s="8"/>
      <c r="AY6526" s="8"/>
      <c r="AZ6526" s="8"/>
      <c r="BA6526" s="8"/>
      <c r="BB6526" s="122"/>
      <c r="BC6526" s="141"/>
      <c r="BD6526" s="141"/>
      <c r="BE6526" s="141"/>
      <c r="BF6526" s="141"/>
      <c r="BG6526" s="142"/>
      <c r="BH6526" s="8"/>
      <c r="BI6526" s="8"/>
      <c r="BJ6526" s="8"/>
      <c r="BK6526" s="8"/>
      <c r="BL6526" s="122"/>
      <c r="BM6526" s="143"/>
      <c r="BN6526" s="143"/>
      <c r="BO6526" s="143"/>
      <c r="BP6526" s="143"/>
      <c r="BQ6526" s="144"/>
      <c r="BR6526" s="8"/>
      <c r="BS6526" s="8"/>
      <c r="BT6526" s="8"/>
      <c r="BU6526" s="8"/>
      <c r="BV6526" s="122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18" t="s">
        <v>5</v>
      </c>
      <c r="H6527" s="3">
        <v>2024</v>
      </c>
      <c r="I6527" s="20" t="s">
        <v>288</v>
      </c>
      <c r="J6527" s="8" t="s">
        <v>344</v>
      </c>
      <c r="K6527" s="8" t="s">
        <v>318</v>
      </c>
      <c r="L6527" s="163">
        <f t="shared" si="217"/>
        <v>0</v>
      </c>
      <c r="M6527" s="163">
        <f t="shared" si="218"/>
        <v>0</v>
      </c>
      <c r="N6527" s="181"/>
      <c r="O6527" s="53"/>
      <c r="P6527" s="53"/>
      <c r="Q6527" s="53"/>
      <c r="R6527" s="53"/>
      <c r="S6527" s="54"/>
      <c r="T6527" s="8"/>
      <c r="U6527" s="8"/>
      <c r="V6527" s="8"/>
      <c r="W6527" s="8"/>
      <c r="X6527" s="122"/>
      <c r="Y6527" s="135"/>
      <c r="Z6527" s="135"/>
      <c r="AA6527" s="135"/>
      <c r="AB6527" s="135"/>
      <c r="AC6527" s="136"/>
      <c r="AD6527" s="8"/>
      <c r="AE6527" s="8"/>
      <c r="AF6527" s="8"/>
      <c r="AG6527" s="8"/>
      <c r="AH6527" s="122"/>
      <c r="AI6527" s="137"/>
      <c r="AJ6527" s="137"/>
      <c r="AK6527" s="137"/>
      <c r="AL6527" s="137"/>
      <c r="AM6527" s="138"/>
      <c r="AN6527" s="8"/>
      <c r="AO6527" s="8"/>
      <c r="AP6527" s="8"/>
      <c r="AQ6527" s="8"/>
      <c r="AR6527" s="122"/>
      <c r="AS6527" s="139"/>
      <c r="AT6527" s="139"/>
      <c r="AU6527" s="139"/>
      <c r="AV6527" s="139"/>
      <c r="AW6527" s="140"/>
      <c r="AX6527" s="8"/>
      <c r="AY6527" s="8"/>
      <c r="AZ6527" s="8"/>
      <c r="BA6527" s="8"/>
      <c r="BB6527" s="122"/>
      <c r="BC6527" s="141"/>
      <c r="BD6527" s="141"/>
      <c r="BE6527" s="141"/>
      <c r="BF6527" s="141"/>
      <c r="BG6527" s="142"/>
      <c r="BH6527" s="8"/>
      <c r="BI6527" s="8"/>
      <c r="BJ6527" s="8"/>
      <c r="BK6527" s="8"/>
      <c r="BL6527" s="122"/>
      <c r="BM6527" s="143"/>
      <c r="BN6527" s="143"/>
      <c r="BO6527" s="143"/>
      <c r="BP6527" s="143"/>
      <c r="BQ6527" s="144"/>
      <c r="BR6527" s="8"/>
      <c r="BS6527" s="8"/>
      <c r="BT6527" s="8"/>
      <c r="BU6527" s="8"/>
      <c r="BV6527" s="122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18" t="s">
        <v>5</v>
      </c>
      <c r="H6528" s="3">
        <v>2024</v>
      </c>
      <c r="I6528" s="20" t="s">
        <v>288</v>
      </c>
      <c r="J6528" s="2" t="s">
        <v>351</v>
      </c>
      <c r="K6528" s="2" t="s">
        <v>318</v>
      </c>
      <c r="L6528" s="163">
        <f t="shared" si="217"/>
        <v>0</v>
      </c>
      <c r="M6528" s="163">
        <f t="shared" si="218"/>
        <v>0</v>
      </c>
      <c r="N6528" s="181"/>
      <c r="O6528" s="53"/>
      <c r="P6528" s="53"/>
      <c r="Q6528" s="53"/>
      <c r="R6528" s="53"/>
      <c r="S6528" s="54"/>
      <c r="T6528" s="8"/>
      <c r="U6528" s="8"/>
      <c r="V6528" s="8"/>
      <c r="W6528" s="8"/>
      <c r="X6528" s="122"/>
      <c r="Y6528" s="135"/>
      <c r="Z6528" s="135"/>
      <c r="AA6528" s="135"/>
      <c r="AB6528" s="135"/>
      <c r="AC6528" s="136"/>
      <c r="AD6528" s="8"/>
      <c r="AE6528" s="8"/>
      <c r="AF6528" s="8"/>
      <c r="AG6528" s="8"/>
      <c r="AH6528" s="122"/>
      <c r="AI6528" s="137"/>
      <c r="AJ6528" s="137"/>
      <c r="AK6528" s="137"/>
      <c r="AL6528" s="137"/>
      <c r="AM6528" s="138"/>
      <c r="AN6528" s="8"/>
      <c r="AO6528" s="8"/>
      <c r="AP6528" s="8"/>
      <c r="AQ6528" s="8"/>
      <c r="AR6528" s="122"/>
      <c r="AS6528" s="139"/>
      <c r="AT6528" s="139"/>
      <c r="AU6528" s="139"/>
      <c r="AV6528" s="139"/>
      <c r="AW6528" s="140"/>
      <c r="AX6528" s="8"/>
      <c r="AY6528" s="8"/>
      <c r="AZ6528" s="8"/>
      <c r="BA6528" s="8"/>
      <c r="BB6528" s="122"/>
      <c r="BC6528" s="141"/>
      <c r="BD6528" s="141"/>
      <c r="BE6528" s="141"/>
      <c r="BF6528" s="141"/>
      <c r="BG6528" s="142"/>
      <c r="BH6528" s="8"/>
      <c r="BI6528" s="8"/>
      <c r="BJ6528" s="8"/>
      <c r="BK6528" s="8"/>
      <c r="BL6528" s="122"/>
      <c r="BM6528" s="143"/>
      <c r="BN6528" s="143"/>
      <c r="BO6528" s="143"/>
      <c r="BP6528" s="143"/>
      <c r="BQ6528" s="144"/>
      <c r="BR6528" s="8"/>
      <c r="BS6528" s="8"/>
      <c r="BT6528" s="8"/>
      <c r="BU6528" s="8"/>
      <c r="BV6528" s="122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18" t="s">
        <v>5</v>
      </c>
      <c r="H6529" s="3">
        <v>2024</v>
      </c>
      <c r="I6529" s="20" t="s">
        <v>288</v>
      </c>
      <c r="J6529" s="2" t="s">
        <v>352</v>
      </c>
      <c r="K6529" s="2" t="s">
        <v>321</v>
      </c>
      <c r="L6529" s="163">
        <f t="shared" si="217"/>
        <v>0</v>
      </c>
      <c r="M6529" s="163">
        <f t="shared" si="218"/>
        <v>0</v>
      </c>
      <c r="N6529" s="181"/>
      <c r="O6529" s="33"/>
      <c r="P6529" s="33"/>
      <c r="Q6529" s="33"/>
      <c r="R6529" s="33"/>
      <c r="S6529" s="42"/>
      <c r="T6529" s="2"/>
      <c r="U6529" s="2"/>
      <c r="V6529" s="2"/>
      <c r="W6529" s="2"/>
      <c r="X6529" s="55"/>
      <c r="Y6529" s="62"/>
      <c r="Z6529" s="62"/>
      <c r="AA6529" s="62"/>
      <c r="AB6529" s="62"/>
      <c r="AC6529" s="68"/>
      <c r="AD6529" s="2"/>
      <c r="AE6529" s="2"/>
      <c r="AF6529" s="2"/>
      <c r="AG6529" s="2"/>
      <c r="AH6529" s="55"/>
      <c r="AI6529" s="72"/>
      <c r="AJ6529" s="72"/>
      <c r="AK6529" s="72"/>
      <c r="AL6529" s="72"/>
      <c r="AM6529" s="80"/>
      <c r="AN6529" s="2"/>
      <c r="AO6529" s="2"/>
      <c r="AP6529" s="2"/>
      <c r="AQ6529" s="2"/>
      <c r="AR6529" s="55"/>
      <c r="AS6529" s="85"/>
      <c r="AT6529" s="85"/>
      <c r="AU6529" s="85"/>
      <c r="AV6529" s="85"/>
      <c r="AW6529" s="100"/>
      <c r="AX6529" s="2"/>
      <c r="AY6529" s="2"/>
      <c r="AZ6529" s="2"/>
      <c r="BA6529" s="2"/>
      <c r="BB6529" s="55"/>
      <c r="BC6529" s="105"/>
      <c r="BD6529" s="105"/>
      <c r="BE6529" s="105"/>
      <c r="BF6529" s="105"/>
      <c r="BG6529" s="109"/>
      <c r="BH6529" s="2"/>
      <c r="BI6529" s="2"/>
      <c r="BJ6529" s="2"/>
      <c r="BK6529" s="2"/>
      <c r="BL6529" s="55"/>
      <c r="BM6529" s="48"/>
      <c r="BN6529" s="48"/>
      <c r="BO6529" s="48"/>
      <c r="BP6529" s="48"/>
      <c r="BQ6529" s="117"/>
      <c r="BR6529" s="2"/>
      <c r="BS6529" s="2"/>
      <c r="BT6529" s="2"/>
      <c r="BU6529" s="2"/>
      <c r="BV6529" s="55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18" t="s">
        <v>5</v>
      </c>
      <c r="H6530" s="3">
        <v>2024</v>
      </c>
      <c r="I6530" s="20" t="s">
        <v>288</v>
      </c>
      <c r="J6530" s="2" t="s">
        <v>345</v>
      </c>
      <c r="K6530" s="2" t="s">
        <v>318</v>
      </c>
      <c r="L6530" s="163">
        <f t="shared" si="217"/>
        <v>0</v>
      </c>
      <c r="M6530" s="163">
        <f t="shared" si="218"/>
        <v>0</v>
      </c>
      <c r="N6530" s="181"/>
      <c r="O6530" s="34"/>
      <c r="P6530" s="33"/>
      <c r="Q6530" s="33"/>
      <c r="R6530" s="33"/>
      <c r="S6530" s="42"/>
      <c r="T6530" s="3"/>
      <c r="U6530" s="2"/>
      <c r="V6530" s="2"/>
      <c r="W6530" s="2"/>
      <c r="X6530" s="55"/>
      <c r="Y6530" s="64"/>
      <c r="Z6530" s="62"/>
      <c r="AA6530" s="62"/>
      <c r="AB6530" s="62"/>
      <c r="AC6530" s="68"/>
      <c r="AD6530" s="3"/>
      <c r="AE6530" s="2"/>
      <c r="AF6530" s="2"/>
      <c r="AG6530" s="2"/>
      <c r="AH6530" s="55"/>
      <c r="AI6530" s="73"/>
      <c r="AJ6530" s="72"/>
      <c r="AK6530" s="72"/>
      <c r="AL6530" s="72"/>
      <c r="AM6530" s="80"/>
      <c r="AN6530" s="3"/>
      <c r="AO6530" s="2"/>
      <c r="AP6530" s="2"/>
      <c r="AQ6530" s="2"/>
      <c r="AR6530" s="55"/>
      <c r="AS6530" s="86"/>
      <c r="AT6530" s="85"/>
      <c r="AU6530" s="85"/>
      <c r="AV6530" s="85"/>
      <c r="AW6530" s="100"/>
      <c r="AX6530" s="3"/>
      <c r="AY6530" s="2"/>
      <c r="AZ6530" s="2"/>
      <c r="BA6530" s="2"/>
      <c r="BB6530" s="55"/>
      <c r="BC6530" s="106"/>
      <c r="BD6530" s="105"/>
      <c r="BE6530" s="105"/>
      <c r="BF6530" s="105"/>
      <c r="BG6530" s="109"/>
      <c r="BH6530" s="3"/>
      <c r="BI6530" s="2"/>
      <c r="BJ6530" s="2"/>
      <c r="BK6530" s="2"/>
      <c r="BL6530" s="55"/>
      <c r="BM6530" s="49"/>
      <c r="BN6530" s="48"/>
      <c r="BO6530" s="48"/>
      <c r="BP6530" s="48"/>
      <c r="BQ6530" s="117"/>
      <c r="BR6530" s="3"/>
      <c r="BS6530" s="2"/>
      <c r="BT6530" s="2"/>
      <c r="BU6530" s="2"/>
      <c r="BV6530" s="55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18" t="s">
        <v>5</v>
      </c>
      <c r="H6531" s="3">
        <v>2024</v>
      </c>
      <c r="I6531" s="20" t="s">
        <v>289</v>
      </c>
      <c r="J6531" s="2" t="s">
        <v>268</v>
      </c>
      <c r="K6531" s="2" t="s">
        <v>318</v>
      </c>
      <c r="L6531" s="163">
        <f t="shared" si="217"/>
        <v>0.23799999999999999</v>
      </c>
      <c r="M6531" s="163">
        <f t="shared" si="218"/>
        <v>500.42399999999998</v>
      </c>
      <c r="N6531" s="181"/>
      <c r="O6531" s="33"/>
      <c r="P6531" s="33"/>
      <c r="Q6531" s="33"/>
      <c r="R6531" s="33"/>
      <c r="S6531" s="42"/>
      <c r="T6531" s="2"/>
      <c r="U6531" s="2"/>
      <c r="V6531" s="2"/>
      <c r="W6531" s="2"/>
      <c r="X6531" s="55"/>
      <c r="Y6531" s="62"/>
      <c r="Z6531" s="62"/>
      <c r="AA6531" s="62"/>
      <c r="AB6531" s="62"/>
      <c r="AC6531" s="68"/>
      <c r="AD6531" s="2"/>
      <c r="AE6531" s="2"/>
      <c r="AF6531" s="2"/>
      <c r="AG6531" s="2"/>
      <c r="AH6531" s="55"/>
      <c r="AI6531" s="72" t="s">
        <v>513</v>
      </c>
      <c r="AJ6531" s="72"/>
      <c r="AK6531" s="72"/>
      <c r="AL6531" s="72">
        <v>0.155</v>
      </c>
      <c r="AM6531" s="80">
        <v>285.959</v>
      </c>
      <c r="AN6531" s="2" t="s">
        <v>514</v>
      </c>
      <c r="AO6531" s="2"/>
      <c r="AP6531" s="2"/>
      <c r="AQ6531" s="2">
        <v>8.3000000000000004E-2</v>
      </c>
      <c r="AR6531" s="55">
        <v>214.465</v>
      </c>
      <c r="AS6531" s="85"/>
      <c r="AT6531" s="85"/>
      <c r="AU6531" s="85"/>
      <c r="AV6531" s="85"/>
      <c r="AW6531" s="100"/>
      <c r="AX6531" s="2"/>
      <c r="AY6531" s="2"/>
      <c r="AZ6531" s="2"/>
      <c r="BA6531" s="2"/>
      <c r="BB6531" s="55"/>
      <c r="BC6531" s="105"/>
      <c r="BD6531" s="105"/>
      <c r="BE6531" s="105"/>
      <c r="BF6531" s="105"/>
      <c r="BG6531" s="109"/>
      <c r="BH6531" s="2"/>
      <c r="BI6531" s="2"/>
      <c r="BJ6531" s="2"/>
      <c r="BK6531" s="2"/>
      <c r="BL6531" s="55"/>
      <c r="BM6531" s="48"/>
      <c r="BN6531" s="48"/>
      <c r="BO6531" s="48"/>
      <c r="BP6531" s="48"/>
      <c r="BQ6531" s="117"/>
      <c r="BR6531" s="2"/>
      <c r="BS6531" s="2"/>
      <c r="BT6531" s="2"/>
      <c r="BU6531" s="2"/>
      <c r="BV6531" s="55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18" t="s">
        <v>5</v>
      </c>
      <c r="H6532" s="3">
        <v>2024</v>
      </c>
      <c r="I6532" s="20" t="s">
        <v>289</v>
      </c>
      <c r="J6532" s="2" t="s">
        <v>292</v>
      </c>
      <c r="K6532" s="2" t="s">
        <v>318</v>
      </c>
      <c r="L6532" s="163">
        <f t="shared" si="217"/>
        <v>0</v>
      </c>
      <c r="M6532" s="163">
        <f t="shared" si="218"/>
        <v>0</v>
      </c>
      <c r="N6532" s="181"/>
      <c r="O6532" s="33"/>
      <c r="P6532" s="33"/>
      <c r="Q6532" s="33"/>
      <c r="R6532" s="33"/>
      <c r="S6532" s="42"/>
      <c r="T6532" s="2"/>
      <c r="U6532" s="2"/>
      <c r="V6532" s="2"/>
      <c r="W6532" s="2"/>
      <c r="X6532" s="55"/>
      <c r="Y6532" s="62"/>
      <c r="Z6532" s="62"/>
      <c r="AA6532" s="62"/>
      <c r="AB6532" s="62"/>
      <c r="AC6532" s="68"/>
      <c r="AD6532" s="2"/>
      <c r="AE6532" s="2"/>
      <c r="AF6532" s="2"/>
      <c r="AG6532" s="2"/>
      <c r="AH6532" s="55"/>
      <c r="AI6532" s="72"/>
      <c r="AJ6532" s="72"/>
      <c r="AK6532" s="72"/>
      <c r="AL6532" s="72"/>
      <c r="AM6532" s="80"/>
      <c r="AN6532" s="2"/>
      <c r="AO6532" s="2"/>
      <c r="AP6532" s="2"/>
      <c r="AQ6532" s="2"/>
      <c r="AR6532" s="55"/>
      <c r="AS6532" s="85"/>
      <c r="AT6532" s="85"/>
      <c r="AU6532" s="85"/>
      <c r="AV6532" s="85"/>
      <c r="AW6532" s="100"/>
      <c r="AX6532" s="2"/>
      <c r="AY6532" s="2"/>
      <c r="AZ6532" s="2"/>
      <c r="BA6532" s="2"/>
      <c r="BB6532" s="55"/>
      <c r="BC6532" s="105"/>
      <c r="BD6532" s="105"/>
      <c r="BE6532" s="105"/>
      <c r="BF6532" s="105"/>
      <c r="BG6532" s="109"/>
      <c r="BH6532" s="2"/>
      <c r="BI6532" s="2"/>
      <c r="BJ6532" s="2"/>
      <c r="BK6532" s="2"/>
      <c r="BL6532" s="55"/>
      <c r="BM6532" s="48"/>
      <c r="BN6532" s="48"/>
      <c r="BO6532" s="48"/>
      <c r="BP6532" s="48"/>
      <c r="BQ6532" s="117"/>
      <c r="BR6532" s="2"/>
      <c r="BS6532" s="2"/>
      <c r="BT6532" s="2"/>
      <c r="BU6532" s="2"/>
      <c r="BV6532" s="55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18" t="s">
        <v>5</v>
      </c>
      <c r="H6533" s="3">
        <v>2024</v>
      </c>
      <c r="I6533" s="20" t="s">
        <v>285</v>
      </c>
      <c r="J6533" s="2" t="s">
        <v>293</v>
      </c>
      <c r="K6533" s="2" t="s">
        <v>318</v>
      </c>
      <c r="L6533" s="163">
        <f t="shared" si="217"/>
        <v>0</v>
      </c>
      <c r="M6533" s="163">
        <f t="shared" si="218"/>
        <v>0</v>
      </c>
      <c r="N6533" s="181"/>
      <c r="O6533" s="33"/>
      <c r="P6533" s="33"/>
      <c r="Q6533" s="33"/>
      <c r="R6533" s="34"/>
      <c r="S6533" s="41"/>
      <c r="T6533" s="2"/>
      <c r="U6533" s="2"/>
      <c r="V6533" s="2"/>
      <c r="W6533" s="3"/>
      <c r="X6533" s="56"/>
      <c r="Y6533" s="62"/>
      <c r="Z6533" s="62"/>
      <c r="AA6533" s="62"/>
      <c r="AB6533" s="64"/>
      <c r="AC6533" s="69"/>
      <c r="AD6533" s="2"/>
      <c r="AE6533" s="2"/>
      <c r="AF6533" s="2"/>
      <c r="AG6533" s="3"/>
      <c r="AH6533" s="56"/>
      <c r="AI6533" s="72"/>
      <c r="AJ6533" s="72"/>
      <c r="AK6533" s="72"/>
      <c r="AL6533" s="73"/>
      <c r="AM6533" s="81"/>
      <c r="AN6533" s="2"/>
      <c r="AO6533" s="2"/>
      <c r="AP6533" s="2"/>
      <c r="AQ6533" s="3"/>
      <c r="AR6533" s="56"/>
      <c r="AS6533" s="85"/>
      <c r="AT6533" s="85"/>
      <c r="AU6533" s="85"/>
      <c r="AV6533" s="86"/>
      <c r="AW6533" s="101"/>
      <c r="AX6533" s="2"/>
      <c r="AY6533" s="2"/>
      <c r="AZ6533" s="2"/>
      <c r="BA6533" s="3"/>
      <c r="BB6533" s="56"/>
      <c r="BC6533" s="105"/>
      <c r="BD6533" s="105"/>
      <c r="BE6533" s="105"/>
      <c r="BF6533" s="106"/>
      <c r="BG6533" s="110"/>
      <c r="BH6533" s="2"/>
      <c r="BI6533" s="2"/>
      <c r="BJ6533" s="2"/>
      <c r="BK6533" s="3"/>
      <c r="BL6533" s="56"/>
      <c r="BM6533" s="48"/>
      <c r="BN6533" s="48"/>
      <c r="BO6533" s="48"/>
      <c r="BP6533" s="49"/>
      <c r="BQ6533" s="118"/>
      <c r="BR6533" s="2"/>
      <c r="BS6533" s="2"/>
      <c r="BT6533" s="2"/>
      <c r="BU6533" s="3"/>
      <c r="BV6533" s="56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18" t="s">
        <v>5</v>
      </c>
      <c r="H6534" s="3">
        <v>2024</v>
      </c>
      <c r="I6534" s="20" t="s">
        <v>287</v>
      </c>
      <c r="J6534" s="2" t="s">
        <v>269</v>
      </c>
      <c r="K6534" s="2" t="s">
        <v>320</v>
      </c>
      <c r="L6534" s="163">
        <f t="shared" ref="L6534:L6597" si="219">SUM(R6534,W6534,AB6534,AG6534,AL6534,AQ6534,AV6534,BA6534,BF6534,BK6534,BP6534,BU6534)</f>
        <v>4</v>
      </c>
      <c r="M6534" s="163">
        <f t="shared" ref="M6534:M6597" si="220">SUM(S6534,X6534,AC6534,AH6534,AM6534,AR6534,AW6534,BB6534,BG6534,BL6534,BQ6534,BV6534)</f>
        <v>6.5720000000000001</v>
      </c>
      <c r="N6534" s="181"/>
      <c r="O6534" s="33"/>
      <c r="P6534" s="33"/>
      <c r="Q6534" s="33"/>
      <c r="R6534" s="33"/>
      <c r="S6534" s="42"/>
      <c r="T6534" s="2"/>
      <c r="U6534" s="2"/>
      <c r="V6534" s="2"/>
      <c r="W6534" s="2"/>
      <c r="X6534" s="55"/>
      <c r="Y6534" s="62"/>
      <c r="Z6534" s="62"/>
      <c r="AA6534" s="62"/>
      <c r="AB6534" s="64"/>
      <c r="AC6534" s="68"/>
      <c r="AD6534" s="2"/>
      <c r="AE6534" s="2"/>
      <c r="AF6534" s="2"/>
      <c r="AG6534" s="2"/>
      <c r="AH6534" s="55"/>
      <c r="AI6534" s="72"/>
      <c r="AJ6534" s="72"/>
      <c r="AK6534" s="72"/>
      <c r="AL6534" s="72"/>
      <c r="AM6534" s="80"/>
      <c r="AN6534" s="2"/>
      <c r="AO6534" s="2"/>
      <c r="AP6534" s="2"/>
      <c r="AQ6534" s="2"/>
      <c r="AR6534" s="55"/>
      <c r="AS6534" s="85"/>
      <c r="AT6534" s="85"/>
      <c r="AU6534" s="85"/>
      <c r="AV6534" s="85"/>
      <c r="AW6534" s="100"/>
      <c r="AX6534" s="2"/>
      <c r="AY6534" s="2"/>
      <c r="AZ6534" s="2"/>
      <c r="BA6534" s="2"/>
      <c r="BB6534" s="55"/>
      <c r="BC6534" s="105"/>
      <c r="BD6534" s="105"/>
      <c r="BE6534" s="105"/>
      <c r="BF6534" s="105">
        <v>4</v>
      </c>
      <c r="BG6534" s="109">
        <v>6.5720000000000001</v>
      </c>
      <c r="BH6534" s="2"/>
      <c r="BI6534" s="2"/>
      <c r="BJ6534" s="2"/>
      <c r="BK6534" s="2"/>
      <c r="BL6534" s="55"/>
      <c r="BM6534" s="48"/>
      <c r="BN6534" s="48"/>
      <c r="BO6534" s="48"/>
      <c r="BP6534" s="48"/>
      <c r="BQ6534" s="117"/>
      <c r="BR6534" s="2"/>
      <c r="BS6534" s="2"/>
      <c r="BT6534" s="2"/>
      <c r="BU6534" s="2"/>
      <c r="BV6534" s="55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18" t="s">
        <v>5</v>
      </c>
      <c r="H6535" s="3">
        <v>2024</v>
      </c>
      <c r="I6535" s="20" t="s">
        <v>287</v>
      </c>
      <c r="J6535" s="2" t="s">
        <v>270</v>
      </c>
      <c r="K6535" s="2" t="s">
        <v>320</v>
      </c>
      <c r="L6535" s="163">
        <f t="shared" si="219"/>
        <v>0</v>
      </c>
      <c r="M6535" s="163">
        <f t="shared" si="220"/>
        <v>0</v>
      </c>
      <c r="N6535" s="181"/>
      <c r="O6535" s="33"/>
      <c r="P6535" s="33"/>
      <c r="Q6535" s="33"/>
      <c r="R6535" s="33"/>
      <c r="S6535" s="42"/>
      <c r="T6535" s="2"/>
      <c r="U6535" s="2"/>
      <c r="V6535" s="2"/>
      <c r="W6535" s="2"/>
      <c r="X6535" s="55"/>
      <c r="Y6535" s="62"/>
      <c r="Z6535" s="62"/>
      <c r="AA6535" s="62"/>
      <c r="AB6535" s="62"/>
      <c r="AC6535" s="68"/>
      <c r="AD6535" s="2"/>
      <c r="AE6535" s="2"/>
      <c r="AF6535" s="2"/>
      <c r="AG6535" s="2"/>
      <c r="AH6535" s="55"/>
      <c r="AI6535" s="72"/>
      <c r="AJ6535" s="72"/>
      <c r="AK6535" s="72"/>
      <c r="AL6535" s="72"/>
      <c r="AM6535" s="80"/>
      <c r="AN6535" s="2"/>
      <c r="AO6535" s="2"/>
      <c r="AP6535" s="2"/>
      <c r="AQ6535" s="2"/>
      <c r="AR6535" s="55"/>
      <c r="AS6535" s="85"/>
      <c r="AT6535" s="85"/>
      <c r="AU6535" s="85"/>
      <c r="AV6535" s="85"/>
      <c r="AW6535" s="100"/>
      <c r="AX6535" s="2"/>
      <c r="AY6535" s="2"/>
      <c r="AZ6535" s="2"/>
      <c r="BA6535" s="2"/>
      <c r="BB6535" s="55"/>
      <c r="BC6535" s="105"/>
      <c r="BD6535" s="105"/>
      <c r="BE6535" s="105"/>
      <c r="BF6535" s="105"/>
      <c r="BG6535" s="109"/>
      <c r="BH6535" s="2"/>
      <c r="BI6535" s="2"/>
      <c r="BJ6535" s="2"/>
      <c r="BK6535" s="2"/>
      <c r="BL6535" s="55"/>
      <c r="BM6535" s="48"/>
      <c r="BN6535" s="48"/>
      <c r="BO6535" s="48"/>
      <c r="BP6535" s="48"/>
      <c r="BQ6535" s="117"/>
      <c r="BR6535" s="2"/>
      <c r="BS6535" s="2"/>
      <c r="BT6535" s="2"/>
      <c r="BU6535" s="2"/>
      <c r="BV6535" s="55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18" t="s">
        <v>5</v>
      </c>
      <c r="H6536" s="3">
        <v>2024</v>
      </c>
      <c r="I6536" s="20" t="s">
        <v>290</v>
      </c>
      <c r="J6536" s="2" t="s">
        <v>271</v>
      </c>
      <c r="K6536" s="2" t="s">
        <v>321</v>
      </c>
      <c r="L6536" s="163">
        <f t="shared" si="219"/>
        <v>0</v>
      </c>
      <c r="M6536" s="163">
        <f t="shared" si="220"/>
        <v>0</v>
      </c>
      <c r="N6536" s="181"/>
      <c r="O6536" s="33"/>
      <c r="P6536" s="33"/>
      <c r="Q6536" s="33"/>
      <c r="R6536" s="33"/>
      <c r="S6536" s="42"/>
      <c r="T6536" s="2"/>
      <c r="U6536" s="2"/>
      <c r="V6536" s="2"/>
      <c r="W6536" s="2"/>
      <c r="X6536" s="55"/>
      <c r="Y6536" s="62"/>
      <c r="Z6536" s="62"/>
      <c r="AA6536" s="62"/>
      <c r="AB6536" s="62"/>
      <c r="AC6536" s="68"/>
      <c r="AD6536" s="2"/>
      <c r="AE6536" s="2"/>
      <c r="AF6536" s="2"/>
      <c r="AG6536" s="2"/>
      <c r="AH6536" s="55"/>
      <c r="AI6536" s="72"/>
      <c r="AJ6536" s="72"/>
      <c r="AK6536" s="72"/>
      <c r="AL6536" s="72"/>
      <c r="AM6536" s="80"/>
      <c r="AN6536" s="2"/>
      <c r="AO6536" s="2"/>
      <c r="AP6536" s="2"/>
      <c r="AQ6536" s="2"/>
      <c r="AR6536" s="55"/>
      <c r="AS6536" s="85"/>
      <c r="AT6536" s="85"/>
      <c r="AU6536" s="85"/>
      <c r="AV6536" s="85"/>
      <c r="AW6536" s="100"/>
      <c r="AX6536" s="2"/>
      <c r="AY6536" s="2"/>
      <c r="AZ6536" s="2"/>
      <c r="BA6536" s="2"/>
      <c r="BB6536" s="55"/>
      <c r="BC6536" s="105"/>
      <c r="BD6536" s="105"/>
      <c r="BE6536" s="105"/>
      <c r="BF6536" s="105"/>
      <c r="BG6536" s="109"/>
      <c r="BH6536" s="2"/>
      <c r="BI6536" s="2"/>
      <c r="BJ6536" s="2"/>
      <c r="BK6536" s="2"/>
      <c r="BL6536" s="55"/>
      <c r="BM6536" s="48"/>
      <c r="BN6536" s="48"/>
      <c r="BO6536" s="48"/>
      <c r="BP6536" s="48"/>
      <c r="BQ6536" s="117"/>
      <c r="BR6536" s="2"/>
      <c r="BS6536" s="2"/>
      <c r="BT6536" s="2"/>
      <c r="BU6536" s="2"/>
      <c r="BV6536" s="55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18" t="s">
        <v>5</v>
      </c>
      <c r="H6537" s="3">
        <v>2024</v>
      </c>
      <c r="I6537" s="20" t="s">
        <v>284</v>
      </c>
      <c r="J6537" s="2" t="s">
        <v>294</v>
      </c>
      <c r="K6537" s="2" t="s">
        <v>320</v>
      </c>
      <c r="L6537" s="163">
        <f t="shared" si="219"/>
        <v>0</v>
      </c>
      <c r="M6537" s="163">
        <f t="shared" si="220"/>
        <v>0</v>
      </c>
      <c r="N6537" s="181"/>
      <c r="O6537" s="33"/>
      <c r="P6537" s="33"/>
      <c r="Q6537" s="33"/>
      <c r="R6537" s="33"/>
      <c r="S6537" s="42"/>
      <c r="T6537" s="2"/>
      <c r="U6537" s="2"/>
      <c r="V6537" s="2"/>
      <c r="W6537" s="2"/>
      <c r="X6537" s="55"/>
      <c r="Y6537" s="62"/>
      <c r="Z6537" s="62"/>
      <c r="AA6537" s="62"/>
      <c r="AB6537" s="62"/>
      <c r="AC6537" s="68"/>
      <c r="AD6537" s="2"/>
      <c r="AE6537" s="2"/>
      <c r="AF6537" s="2"/>
      <c r="AG6537" s="2"/>
      <c r="AH6537" s="55"/>
      <c r="AI6537" s="72"/>
      <c r="AJ6537" s="72"/>
      <c r="AK6537" s="72"/>
      <c r="AL6537" s="72"/>
      <c r="AM6537" s="80"/>
      <c r="AN6537" s="2"/>
      <c r="AO6537" s="2"/>
      <c r="AP6537" s="2"/>
      <c r="AQ6537" s="2"/>
      <c r="AR6537" s="55"/>
      <c r="AS6537" s="85"/>
      <c r="AT6537" s="85"/>
      <c r="AU6537" s="85"/>
      <c r="AV6537" s="85"/>
      <c r="AW6537" s="100"/>
      <c r="AX6537" s="2"/>
      <c r="AY6537" s="2"/>
      <c r="AZ6537" s="2"/>
      <c r="BA6537" s="2"/>
      <c r="BB6537" s="55"/>
      <c r="BC6537" s="105"/>
      <c r="BD6537" s="105"/>
      <c r="BE6537" s="105"/>
      <c r="BF6537" s="105"/>
      <c r="BG6537" s="109"/>
      <c r="BH6537" s="2"/>
      <c r="BI6537" s="2"/>
      <c r="BJ6537" s="2"/>
      <c r="BK6537" s="2"/>
      <c r="BL6537" s="55"/>
      <c r="BM6537" s="48"/>
      <c r="BN6537" s="48"/>
      <c r="BO6537" s="48"/>
      <c r="BP6537" s="48"/>
      <c r="BQ6537" s="117"/>
      <c r="BR6537" s="2"/>
      <c r="BS6537" s="2"/>
      <c r="BT6537" s="2"/>
      <c r="BU6537" s="2"/>
      <c r="BV6537" s="55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18" t="s">
        <v>5</v>
      </c>
      <c r="H6538" s="3">
        <v>2024</v>
      </c>
      <c r="I6538" s="20" t="s">
        <v>284</v>
      </c>
      <c r="J6538" s="2" t="s">
        <v>346</v>
      </c>
      <c r="K6538" s="2" t="s">
        <v>320</v>
      </c>
      <c r="L6538" s="163">
        <f t="shared" si="219"/>
        <v>0</v>
      </c>
      <c r="M6538" s="163">
        <f t="shared" si="220"/>
        <v>0</v>
      </c>
      <c r="N6538" s="181"/>
      <c r="O6538" s="33"/>
      <c r="P6538" s="33"/>
      <c r="Q6538" s="33"/>
      <c r="R6538" s="33"/>
      <c r="S6538" s="42"/>
      <c r="T6538" s="2"/>
      <c r="U6538" s="2"/>
      <c r="V6538" s="2"/>
      <c r="W6538" s="2"/>
      <c r="X6538" s="55"/>
      <c r="Y6538" s="62"/>
      <c r="Z6538" s="62"/>
      <c r="AA6538" s="62"/>
      <c r="AB6538" s="62"/>
      <c r="AC6538" s="68"/>
      <c r="AD6538" s="2"/>
      <c r="AE6538" s="2"/>
      <c r="AF6538" s="2"/>
      <c r="AG6538" s="2"/>
      <c r="AH6538" s="55"/>
      <c r="AI6538" s="72"/>
      <c r="AJ6538" s="72"/>
      <c r="AK6538" s="72"/>
      <c r="AL6538" s="72"/>
      <c r="AM6538" s="80"/>
      <c r="AN6538" s="2"/>
      <c r="AO6538" s="2"/>
      <c r="AP6538" s="2"/>
      <c r="AQ6538" s="2"/>
      <c r="AR6538" s="55"/>
      <c r="AS6538" s="85"/>
      <c r="AT6538" s="85"/>
      <c r="AU6538" s="85"/>
      <c r="AV6538" s="85"/>
      <c r="AW6538" s="100"/>
      <c r="AX6538" s="2"/>
      <c r="AY6538" s="2"/>
      <c r="AZ6538" s="2"/>
      <c r="BA6538" s="2"/>
      <c r="BB6538" s="55"/>
      <c r="BC6538" s="105"/>
      <c r="BD6538" s="105"/>
      <c r="BE6538" s="105"/>
      <c r="BF6538" s="105"/>
      <c r="BG6538" s="109"/>
      <c r="BH6538" s="2"/>
      <c r="BI6538" s="2"/>
      <c r="BJ6538" s="2"/>
      <c r="BK6538" s="2"/>
      <c r="BL6538" s="55"/>
      <c r="BM6538" s="48"/>
      <c r="BN6538" s="48"/>
      <c r="BO6538" s="48"/>
      <c r="BP6538" s="48"/>
      <c r="BQ6538" s="117"/>
      <c r="BR6538" s="2"/>
      <c r="BS6538" s="2"/>
      <c r="BT6538" s="2"/>
      <c r="BU6538" s="2"/>
      <c r="BV6538" s="55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18" t="s">
        <v>5</v>
      </c>
      <c r="H6539" s="3">
        <v>2024</v>
      </c>
      <c r="I6539" s="20" t="s">
        <v>284</v>
      </c>
      <c r="J6539" s="2" t="s">
        <v>295</v>
      </c>
      <c r="K6539" s="2" t="s">
        <v>320</v>
      </c>
      <c r="L6539" s="163">
        <f t="shared" si="219"/>
        <v>0</v>
      </c>
      <c r="M6539" s="163">
        <f t="shared" si="220"/>
        <v>0</v>
      </c>
      <c r="N6539" s="181"/>
      <c r="O6539" s="33"/>
      <c r="P6539" s="33"/>
      <c r="Q6539" s="33"/>
      <c r="R6539" s="33"/>
      <c r="S6539" s="42"/>
      <c r="T6539" s="2"/>
      <c r="U6539" s="2"/>
      <c r="V6539" s="2"/>
      <c r="W6539" s="2"/>
      <c r="X6539" s="55"/>
      <c r="Y6539" s="62"/>
      <c r="Z6539" s="62"/>
      <c r="AA6539" s="62"/>
      <c r="AB6539" s="62"/>
      <c r="AC6539" s="68"/>
      <c r="AD6539" s="2"/>
      <c r="AE6539" s="2"/>
      <c r="AF6539" s="2"/>
      <c r="AG6539" s="2"/>
      <c r="AH6539" s="55"/>
      <c r="AI6539" s="72"/>
      <c r="AJ6539" s="72"/>
      <c r="AK6539" s="72"/>
      <c r="AL6539" s="72"/>
      <c r="AM6539" s="80"/>
      <c r="AN6539" s="2"/>
      <c r="AO6539" s="2"/>
      <c r="AP6539" s="2"/>
      <c r="AQ6539" s="2"/>
      <c r="AR6539" s="55"/>
      <c r="AS6539" s="85"/>
      <c r="AT6539" s="85"/>
      <c r="AU6539" s="85"/>
      <c r="AV6539" s="85"/>
      <c r="AW6539" s="100"/>
      <c r="AX6539" s="2"/>
      <c r="AY6539" s="2"/>
      <c r="AZ6539" s="2"/>
      <c r="BA6539" s="2"/>
      <c r="BB6539" s="55"/>
      <c r="BC6539" s="105"/>
      <c r="BD6539" s="105"/>
      <c r="BE6539" s="105"/>
      <c r="BF6539" s="105"/>
      <c r="BG6539" s="109"/>
      <c r="BH6539" s="2"/>
      <c r="BI6539" s="2"/>
      <c r="BJ6539" s="2"/>
      <c r="BK6539" s="2"/>
      <c r="BL6539" s="55"/>
      <c r="BM6539" s="48"/>
      <c r="BN6539" s="48"/>
      <c r="BO6539" s="48"/>
      <c r="BP6539" s="48"/>
      <c r="BQ6539" s="117"/>
      <c r="BR6539" s="2"/>
      <c r="BS6539" s="2"/>
      <c r="BT6539" s="2"/>
      <c r="BU6539" s="2"/>
      <c r="BV6539" s="55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18" t="s">
        <v>5</v>
      </c>
      <c r="H6540" s="3">
        <v>2024</v>
      </c>
      <c r="I6540" s="20" t="s">
        <v>290</v>
      </c>
      <c r="J6540" s="2" t="s">
        <v>299</v>
      </c>
      <c r="K6540" s="2" t="s">
        <v>318</v>
      </c>
      <c r="L6540" s="163">
        <f t="shared" si="219"/>
        <v>0</v>
      </c>
      <c r="M6540" s="163">
        <f t="shared" si="220"/>
        <v>0</v>
      </c>
      <c r="N6540" s="181"/>
      <c r="O6540" s="33"/>
      <c r="P6540" s="33"/>
      <c r="Q6540" s="33"/>
      <c r="R6540" s="33"/>
      <c r="S6540" s="42"/>
      <c r="T6540" s="2"/>
      <c r="U6540" s="2"/>
      <c r="V6540" s="2"/>
      <c r="W6540" s="2"/>
      <c r="X6540" s="55"/>
      <c r="Y6540" s="62"/>
      <c r="Z6540" s="62"/>
      <c r="AA6540" s="62"/>
      <c r="AB6540" s="62"/>
      <c r="AC6540" s="68"/>
      <c r="AD6540" s="2"/>
      <c r="AE6540" s="2"/>
      <c r="AF6540" s="2"/>
      <c r="AG6540" s="2"/>
      <c r="AH6540" s="55"/>
      <c r="AI6540" s="72"/>
      <c r="AJ6540" s="72"/>
      <c r="AK6540" s="72"/>
      <c r="AL6540" s="72"/>
      <c r="AM6540" s="80"/>
      <c r="AN6540" s="2"/>
      <c r="AO6540" s="2"/>
      <c r="AP6540" s="2"/>
      <c r="AQ6540" s="2"/>
      <c r="AR6540" s="55"/>
      <c r="AS6540" s="85"/>
      <c r="AT6540" s="85"/>
      <c r="AU6540" s="85"/>
      <c r="AV6540" s="85"/>
      <c r="AW6540" s="100"/>
      <c r="AX6540" s="2"/>
      <c r="AY6540" s="2"/>
      <c r="AZ6540" s="2"/>
      <c r="BA6540" s="2"/>
      <c r="BB6540" s="55"/>
      <c r="BC6540" s="105"/>
      <c r="BD6540" s="105"/>
      <c r="BE6540" s="105"/>
      <c r="BF6540" s="105"/>
      <c r="BG6540" s="109"/>
      <c r="BH6540" s="2"/>
      <c r="BI6540" s="2"/>
      <c r="BJ6540" s="2"/>
      <c r="BK6540" s="2"/>
      <c r="BL6540" s="55"/>
      <c r="BM6540" s="48"/>
      <c r="BN6540" s="48"/>
      <c r="BO6540" s="48"/>
      <c r="BP6540" s="48"/>
      <c r="BQ6540" s="117"/>
      <c r="BR6540" s="2"/>
      <c r="BS6540" s="2"/>
      <c r="BT6540" s="2"/>
      <c r="BU6540" s="2"/>
      <c r="BV6540" s="55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18" t="s">
        <v>5</v>
      </c>
      <c r="H6541" s="3">
        <v>2024</v>
      </c>
      <c r="I6541" s="20" t="s">
        <v>315</v>
      </c>
      <c r="J6541" s="2" t="s">
        <v>347</v>
      </c>
      <c r="K6541" s="2" t="s">
        <v>320</v>
      </c>
      <c r="L6541" s="163">
        <f t="shared" si="219"/>
        <v>0</v>
      </c>
      <c r="M6541" s="163">
        <f t="shared" si="220"/>
        <v>0</v>
      </c>
      <c r="N6541" s="181"/>
      <c r="O6541" s="33"/>
      <c r="P6541" s="33"/>
      <c r="Q6541" s="33"/>
      <c r="R6541" s="33"/>
      <c r="S6541" s="42"/>
      <c r="T6541" s="2"/>
      <c r="U6541" s="2"/>
      <c r="V6541" s="2"/>
      <c r="W6541" s="2"/>
      <c r="X6541" s="55"/>
      <c r="Y6541" s="62"/>
      <c r="Z6541" s="62"/>
      <c r="AA6541" s="62"/>
      <c r="AB6541" s="62"/>
      <c r="AC6541" s="68"/>
      <c r="AD6541" s="2"/>
      <c r="AE6541" s="2"/>
      <c r="AF6541" s="2"/>
      <c r="AG6541" s="2"/>
      <c r="AH6541" s="55"/>
      <c r="AI6541" s="72"/>
      <c r="AJ6541" s="72"/>
      <c r="AK6541" s="72"/>
      <c r="AL6541" s="72"/>
      <c r="AM6541" s="80"/>
      <c r="AN6541" s="2"/>
      <c r="AO6541" s="2"/>
      <c r="AP6541" s="2"/>
      <c r="AQ6541" s="2"/>
      <c r="AR6541" s="55"/>
      <c r="AS6541" s="85"/>
      <c r="AT6541" s="85"/>
      <c r="AU6541" s="85"/>
      <c r="AV6541" s="85"/>
      <c r="AW6541" s="100"/>
      <c r="AX6541" s="2"/>
      <c r="AY6541" s="2"/>
      <c r="AZ6541" s="2"/>
      <c r="BA6541" s="2"/>
      <c r="BB6541" s="55"/>
      <c r="BC6541" s="105"/>
      <c r="BD6541" s="105"/>
      <c r="BE6541" s="105"/>
      <c r="BF6541" s="105"/>
      <c r="BG6541" s="109"/>
      <c r="BH6541" s="2"/>
      <c r="BI6541" s="2"/>
      <c r="BJ6541" s="2"/>
      <c r="BK6541" s="2"/>
      <c r="BL6541" s="55"/>
      <c r="BM6541" s="48"/>
      <c r="BN6541" s="48"/>
      <c r="BO6541" s="48"/>
      <c r="BP6541" s="48"/>
      <c r="BQ6541" s="117"/>
      <c r="BR6541" s="2"/>
      <c r="BS6541" s="2"/>
      <c r="BT6541" s="2"/>
      <c r="BU6541" s="2"/>
      <c r="BV6541" s="55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18" t="s">
        <v>5</v>
      </c>
      <c r="H6542" s="3">
        <v>2024</v>
      </c>
      <c r="I6542" s="20" t="s">
        <v>315</v>
      </c>
      <c r="J6542" s="2" t="s">
        <v>296</v>
      </c>
      <c r="K6542" s="2" t="s">
        <v>321</v>
      </c>
      <c r="L6542" s="163">
        <f t="shared" si="219"/>
        <v>0</v>
      </c>
      <c r="M6542" s="163">
        <f t="shared" si="220"/>
        <v>0</v>
      </c>
      <c r="N6542" s="181"/>
      <c r="O6542" s="33"/>
      <c r="P6542" s="33"/>
      <c r="Q6542" s="33"/>
      <c r="R6542" s="33"/>
      <c r="S6542" s="42"/>
      <c r="T6542" s="2"/>
      <c r="U6542" s="2"/>
      <c r="V6542" s="2"/>
      <c r="W6542" s="2"/>
      <c r="X6542" s="55"/>
      <c r="Y6542" s="62"/>
      <c r="Z6542" s="62"/>
      <c r="AA6542" s="62"/>
      <c r="AB6542" s="62"/>
      <c r="AC6542" s="68"/>
      <c r="AD6542" s="2"/>
      <c r="AE6542" s="2"/>
      <c r="AF6542" s="2"/>
      <c r="AG6542" s="2"/>
      <c r="AH6542" s="55"/>
      <c r="AI6542" s="72"/>
      <c r="AJ6542" s="72"/>
      <c r="AK6542" s="72"/>
      <c r="AL6542" s="72"/>
      <c r="AM6542" s="80"/>
      <c r="AN6542" s="2"/>
      <c r="AO6542" s="2"/>
      <c r="AP6542" s="2"/>
      <c r="AQ6542" s="2"/>
      <c r="AR6542" s="55"/>
      <c r="AS6542" s="85"/>
      <c r="AT6542" s="85"/>
      <c r="AU6542" s="85"/>
      <c r="AV6542" s="85"/>
      <c r="AW6542" s="100"/>
      <c r="AX6542" s="2"/>
      <c r="AY6542" s="2"/>
      <c r="AZ6542" s="2"/>
      <c r="BA6542" s="2"/>
      <c r="BB6542" s="55"/>
      <c r="BC6542" s="105"/>
      <c r="BD6542" s="105"/>
      <c r="BE6542" s="105"/>
      <c r="BF6542" s="105"/>
      <c r="BG6542" s="109"/>
      <c r="BH6542" s="2"/>
      <c r="BI6542" s="2"/>
      <c r="BJ6542" s="2"/>
      <c r="BK6542" s="2"/>
      <c r="BL6542" s="55"/>
      <c r="BM6542" s="48"/>
      <c r="BN6542" s="48"/>
      <c r="BO6542" s="48"/>
      <c r="BP6542" s="48"/>
      <c r="BQ6542" s="117"/>
      <c r="BR6542" s="2"/>
      <c r="BS6542" s="2"/>
      <c r="BT6542" s="2"/>
      <c r="BU6542" s="2"/>
      <c r="BV6542" s="55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18" t="s">
        <v>5</v>
      </c>
      <c r="H6543" s="3">
        <v>2024</v>
      </c>
      <c r="I6543" s="20" t="s">
        <v>316</v>
      </c>
      <c r="J6543" s="2" t="s">
        <v>297</v>
      </c>
      <c r="K6543" s="2" t="s">
        <v>318</v>
      </c>
      <c r="L6543" s="163">
        <f t="shared" si="219"/>
        <v>4.0000000000000001E-3</v>
      </c>
      <c r="M6543" s="163">
        <f t="shared" si="220"/>
        <v>13.254</v>
      </c>
      <c r="N6543" s="181"/>
      <c r="O6543" s="33"/>
      <c r="P6543" s="33"/>
      <c r="Q6543" s="33"/>
      <c r="R6543" s="33"/>
      <c r="S6543" s="42"/>
      <c r="T6543" s="2"/>
      <c r="U6543" s="2"/>
      <c r="V6543" s="2"/>
      <c r="W6543" s="2"/>
      <c r="X6543" s="55"/>
      <c r="Y6543" s="62"/>
      <c r="Z6543" s="62"/>
      <c r="AA6543" s="62"/>
      <c r="AB6543" s="62"/>
      <c r="AC6543" s="68"/>
      <c r="AD6543" s="2"/>
      <c r="AE6543" s="2"/>
      <c r="AF6543" s="2"/>
      <c r="AG6543" s="2"/>
      <c r="AH6543" s="55"/>
      <c r="AI6543" s="72"/>
      <c r="AJ6543" s="72"/>
      <c r="AK6543" s="72"/>
      <c r="AL6543" s="72"/>
      <c r="AM6543" s="80"/>
      <c r="AN6543" s="2"/>
      <c r="AO6543" s="2"/>
      <c r="AP6543" s="2"/>
      <c r="AQ6543" s="2">
        <v>4.0000000000000001E-3</v>
      </c>
      <c r="AR6543" s="55">
        <v>13.254</v>
      </c>
      <c r="AS6543" s="85"/>
      <c r="AT6543" s="85"/>
      <c r="AU6543" s="85"/>
      <c r="AV6543" s="85"/>
      <c r="AW6543" s="100"/>
      <c r="AX6543" s="2"/>
      <c r="AY6543" s="2"/>
      <c r="AZ6543" s="2"/>
      <c r="BA6543" s="2"/>
      <c r="BB6543" s="55"/>
      <c r="BC6543" s="105"/>
      <c r="BD6543" s="105"/>
      <c r="BE6543" s="105"/>
      <c r="BF6543" s="105"/>
      <c r="BG6543" s="109"/>
      <c r="BH6543" s="2"/>
      <c r="BI6543" s="2"/>
      <c r="BJ6543" s="2"/>
      <c r="BK6543" s="2"/>
      <c r="BL6543" s="55"/>
      <c r="BM6543" s="48"/>
      <c r="BN6543" s="48"/>
      <c r="BO6543" s="48"/>
      <c r="BP6543" s="48"/>
      <c r="BQ6543" s="117"/>
      <c r="BR6543" s="2"/>
      <c r="BS6543" s="2"/>
      <c r="BT6543" s="2"/>
      <c r="BU6543" s="2"/>
      <c r="BV6543" s="55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18" t="s">
        <v>5</v>
      </c>
      <c r="H6544" s="3">
        <v>2024</v>
      </c>
      <c r="I6544" s="20" t="s">
        <v>316</v>
      </c>
      <c r="J6544" s="8" t="s">
        <v>348</v>
      </c>
      <c r="K6544" s="8" t="s">
        <v>320</v>
      </c>
      <c r="L6544" s="163">
        <f t="shared" si="219"/>
        <v>0</v>
      </c>
      <c r="M6544" s="163">
        <f t="shared" si="220"/>
        <v>0</v>
      </c>
      <c r="N6544" s="181"/>
      <c r="O6544" s="33"/>
      <c r="P6544" s="33"/>
      <c r="Q6544" s="33"/>
      <c r="R6544" s="33"/>
      <c r="S6544" s="42"/>
      <c r="T6544" s="2"/>
      <c r="U6544" s="2"/>
      <c r="V6544" s="2"/>
      <c r="W6544" s="2"/>
      <c r="X6544" s="55"/>
      <c r="Y6544" s="62"/>
      <c r="Z6544" s="62"/>
      <c r="AA6544" s="62"/>
      <c r="AB6544" s="62"/>
      <c r="AC6544" s="68"/>
      <c r="AD6544" s="2"/>
      <c r="AE6544" s="2"/>
      <c r="AF6544" s="2"/>
      <c r="AG6544" s="2"/>
      <c r="AH6544" s="55"/>
      <c r="AI6544" s="72"/>
      <c r="AJ6544" s="72"/>
      <c r="AK6544" s="72"/>
      <c r="AL6544" s="72"/>
      <c r="AM6544" s="80"/>
      <c r="AN6544" s="2"/>
      <c r="AO6544" s="2"/>
      <c r="AP6544" s="2"/>
      <c r="AQ6544" s="2"/>
      <c r="AR6544" s="55"/>
      <c r="AS6544" s="85"/>
      <c r="AT6544" s="85"/>
      <c r="AU6544" s="85"/>
      <c r="AV6544" s="85"/>
      <c r="AW6544" s="100"/>
      <c r="AX6544" s="2"/>
      <c r="AY6544" s="2"/>
      <c r="AZ6544" s="2"/>
      <c r="BA6544" s="2"/>
      <c r="BB6544" s="55"/>
      <c r="BC6544" s="105"/>
      <c r="BD6544" s="105"/>
      <c r="BE6544" s="105"/>
      <c r="BF6544" s="105"/>
      <c r="BG6544" s="109"/>
      <c r="BH6544" s="2"/>
      <c r="BI6544" s="2"/>
      <c r="BJ6544" s="2"/>
      <c r="BK6544" s="2"/>
      <c r="BL6544" s="55"/>
      <c r="BM6544" s="48"/>
      <c r="BN6544" s="48"/>
      <c r="BO6544" s="48"/>
      <c r="BP6544" s="48"/>
      <c r="BQ6544" s="117"/>
      <c r="BR6544" s="2"/>
      <c r="BS6544" s="2"/>
      <c r="BT6544" s="2"/>
      <c r="BU6544" s="2"/>
      <c r="BV6544" s="55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18" t="s">
        <v>5</v>
      </c>
      <c r="H6545" s="3">
        <v>2024</v>
      </c>
      <c r="I6545" s="20" t="s">
        <v>282</v>
      </c>
      <c r="J6545" s="2" t="s">
        <v>272</v>
      </c>
      <c r="K6545" s="2" t="s">
        <v>321</v>
      </c>
      <c r="L6545" s="163">
        <f t="shared" si="219"/>
        <v>0</v>
      </c>
      <c r="M6545" s="163">
        <f t="shared" si="220"/>
        <v>0</v>
      </c>
      <c r="N6545" s="181"/>
      <c r="O6545" s="33"/>
      <c r="P6545" s="33"/>
      <c r="Q6545" s="33"/>
      <c r="R6545" s="33"/>
      <c r="S6545" s="42"/>
      <c r="T6545" s="2"/>
      <c r="U6545" s="2"/>
      <c r="V6545" s="2"/>
      <c r="W6545" s="2"/>
      <c r="X6545" s="55"/>
      <c r="Y6545" s="62"/>
      <c r="Z6545" s="62"/>
      <c r="AA6545" s="62"/>
      <c r="AB6545" s="62"/>
      <c r="AC6545" s="68"/>
      <c r="AD6545" s="2"/>
      <c r="AE6545" s="2"/>
      <c r="AF6545" s="2"/>
      <c r="AG6545" s="2"/>
      <c r="AH6545" s="55"/>
      <c r="AI6545" s="72"/>
      <c r="AJ6545" s="72"/>
      <c r="AK6545" s="72"/>
      <c r="AL6545" s="72"/>
      <c r="AM6545" s="80"/>
      <c r="AN6545" s="2"/>
      <c r="AO6545" s="2"/>
      <c r="AP6545" s="2"/>
      <c r="AQ6545" s="2"/>
      <c r="AR6545" s="55"/>
      <c r="AS6545" s="85"/>
      <c r="AT6545" s="85"/>
      <c r="AU6545" s="85"/>
      <c r="AV6545" s="85"/>
      <c r="AW6545" s="100"/>
      <c r="AX6545" s="2"/>
      <c r="AY6545" s="2"/>
      <c r="AZ6545" s="2"/>
      <c r="BA6545" s="2"/>
      <c r="BB6545" s="55"/>
      <c r="BC6545" s="105"/>
      <c r="BD6545" s="105"/>
      <c r="BE6545" s="105"/>
      <c r="BF6545" s="105"/>
      <c r="BG6545" s="109"/>
      <c r="BH6545" s="2"/>
      <c r="BI6545" s="2"/>
      <c r="BJ6545" s="2"/>
      <c r="BK6545" s="2"/>
      <c r="BL6545" s="55"/>
      <c r="BM6545" s="48"/>
      <c r="BN6545" s="48"/>
      <c r="BO6545" s="48"/>
      <c r="BP6545" s="48"/>
      <c r="BQ6545" s="117"/>
      <c r="BR6545" s="2"/>
      <c r="BS6545" s="2"/>
      <c r="BT6545" s="2"/>
      <c r="BU6545" s="2"/>
      <c r="BV6545" s="55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18" t="s">
        <v>5</v>
      </c>
      <c r="H6546" s="3">
        <v>2024</v>
      </c>
      <c r="I6546" s="20" t="s">
        <v>282</v>
      </c>
      <c r="J6546" s="2" t="s">
        <v>273</v>
      </c>
      <c r="K6546" s="2" t="s">
        <v>321</v>
      </c>
      <c r="L6546" s="163">
        <f t="shared" si="219"/>
        <v>4.0000000000000001E-3</v>
      </c>
      <c r="M6546" s="163">
        <f t="shared" si="220"/>
        <v>18.742999999999999</v>
      </c>
      <c r="N6546" s="181"/>
      <c r="O6546" s="33"/>
      <c r="P6546" s="33"/>
      <c r="Q6546" s="33"/>
      <c r="R6546" s="33"/>
      <c r="S6546" s="42"/>
      <c r="T6546" s="2"/>
      <c r="U6546" s="2"/>
      <c r="V6546" s="2"/>
      <c r="W6546" s="2"/>
      <c r="X6546" s="55"/>
      <c r="Y6546" s="62"/>
      <c r="Z6546" s="62"/>
      <c r="AA6546" s="62"/>
      <c r="AB6546" s="62"/>
      <c r="AC6546" s="68"/>
      <c r="AD6546" s="2"/>
      <c r="AE6546" s="2"/>
      <c r="AF6546" s="2"/>
      <c r="AG6546" s="2"/>
      <c r="AH6546" s="55"/>
      <c r="AI6546" s="72"/>
      <c r="AJ6546" s="72"/>
      <c r="AK6546" s="72"/>
      <c r="AL6546" s="72"/>
      <c r="AM6546" s="80"/>
      <c r="AN6546" s="2"/>
      <c r="AO6546" s="2"/>
      <c r="AP6546" s="2"/>
      <c r="AQ6546" s="2"/>
      <c r="AR6546" s="55"/>
      <c r="AS6546" s="85"/>
      <c r="AT6546" s="85"/>
      <c r="AU6546" s="85"/>
      <c r="AV6546" s="85"/>
      <c r="AW6546" s="100"/>
      <c r="AX6546" s="2"/>
      <c r="AY6546" s="2"/>
      <c r="AZ6546" s="2"/>
      <c r="BA6546" s="2"/>
      <c r="BB6546" s="55"/>
      <c r="BC6546" s="105" t="s">
        <v>883</v>
      </c>
      <c r="BD6546" s="105"/>
      <c r="BE6546" s="105"/>
      <c r="BF6546" s="105">
        <v>4.0000000000000001E-3</v>
      </c>
      <c r="BG6546" s="109">
        <v>18.742999999999999</v>
      </c>
      <c r="BH6546" s="2"/>
      <c r="BI6546" s="2"/>
      <c r="BJ6546" s="2"/>
      <c r="BK6546" s="2"/>
      <c r="BL6546" s="55"/>
      <c r="BM6546" s="48"/>
      <c r="BN6546" s="48"/>
      <c r="BO6546" s="48"/>
      <c r="BP6546" s="48"/>
      <c r="BQ6546" s="117"/>
      <c r="BR6546" s="2"/>
      <c r="BS6546" s="2"/>
      <c r="BT6546" s="2"/>
      <c r="BU6546" s="2"/>
      <c r="BV6546" s="55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18" t="s">
        <v>5</v>
      </c>
      <c r="H6547" s="3">
        <v>2024</v>
      </c>
      <c r="I6547" s="20" t="s">
        <v>282</v>
      </c>
      <c r="J6547" s="2" t="s">
        <v>274</v>
      </c>
      <c r="K6547" s="2" t="s">
        <v>321</v>
      </c>
      <c r="L6547" s="163">
        <f t="shared" si="219"/>
        <v>0</v>
      </c>
      <c r="M6547" s="163">
        <f t="shared" si="220"/>
        <v>0</v>
      </c>
      <c r="N6547" s="181"/>
      <c r="O6547" s="33"/>
      <c r="P6547" s="33"/>
      <c r="Q6547" s="33"/>
      <c r="R6547" s="33"/>
      <c r="S6547" s="42"/>
      <c r="T6547" s="2"/>
      <c r="U6547" s="2"/>
      <c r="V6547" s="2"/>
      <c r="W6547" s="2"/>
      <c r="X6547" s="55"/>
      <c r="Y6547" s="62"/>
      <c r="Z6547" s="62"/>
      <c r="AA6547" s="62"/>
      <c r="AB6547" s="62"/>
      <c r="AC6547" s="68"/>
      <c r="AD6547" s="2"/>
      <c r="AE6547" s="2"/>
      <c r="AF6547" s="2"/>
      <c r="AG6547" s="2"/>
      <c r="AH6547" s="55"/>
      <c r="AI6547" s="72"/>
      <c r="AJ6547" s="72"/>
      <c r="AK6547" s="72"/>
      <c r="AL6547" s="72"/>
      <c r="AM6547" s="80"/>
      <c r="AN6547" s="2"/>
      <c r="AO6547" s="2"/>
      <c r="AP6547" s="2"/>
      <c r="AQ6547" s="2"/>
      <c r="AR6547" s="55"/>
      <c r="AS6547" s="85"/>
      <c r="AT6547" s="85"/>
      <c r="AU6547" s="85"/>
      <c r="AV6547" s="85"/>
      <c r="AW6547" s="100"/>
      <c r="AX6547" s="2"/>
      <c r="AY6547" s="2"/>
      <c r="AZ6547" s="2"/>
      <c r="BA6547" s="2"/>
      <c r="BB6547" s="55"/>
      <c r="BC6547" s="105"/>
      <c r="BD6547" s="105"/>
      <c r="BE6547" s="105"/>
      <c r="BF6547" s="105"/>
      <c r="BG6547" s="109"/>
      <c r="BH6547" s="2"/>
      <c r="BI6547" s="2"/>
      <c r="BJ6547" s="2"/>
      <c r="BK6547" s="2"/>
      <c r="BL6547" s="55"/>
      <c r="BM6547" s="48"/>
      <c r="BN6547" s="48"/>
      <c r="BO6547" s="48"/>
      <c r="BP6547" s="48"/>
      <c r="BQ6547" s="117"/>
      <c r="BR6547" s="2"/>
      <c r="BS6547" s="2"/>
      <c r="BT6547" s="2"/>
      <c r="BU6547" s="2"/>
      <c r="BV6547" s="55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18" t="s">
        <v>5</v>
      </c>
      <c r="H6548" s="3">
        <v>2024</v>
      </c>
      <c r="I6548" s="20" t="s">
        <v>282</v>
      </c>
      <c r="J6548" s="2" t="s">
        <v>275</v>
      </c>
      <c r="K6548" s="2" t="s">
        <v>321</v>
      </c>
      <c r="L6548" s="163">
        <f t="shared" si="219"/>
        <v>0</v>
      </c>
      <c r="M6548" s="163">
        <f t="shared" si="220"/>
        <v>0</v>
      </c>
      <c r="N6548" s="181"/>
      <c r="O6548" s="33"/>
      <c r="P6548" s="33"/>
      <c r="Q6548" s="33"/>
      <c r="R6548" s="33"/>
      <c r="S6548" s="42"/>
      <c r="T6548" s="2"/>
      <c r="U6548" s="2"/>
      <c r="V6548" s="2"/>
      <c r="W6548" s="2"/>
      <c r="X6548" s="55"/>
      <c r="Y6548" s="62"/>
      <c r="Z6548" s="62"/>
      <c r="AA6548" s="62"/>
      <c r="AB6548" s="62"/>
      <c r="AC6548" s="68"/>
      <c r="AD6548" s="2"/>
      <c r="AE6548" s="2"/>
      <c r="AF6548" s="2"/>
      <c r="AG6548" s="2"/>
      <c r="AH6548" s="55"/>
      <c r="AI6548" s="72"/>
      <c r="AJ6548" s="72"/>
      <c r="AK6548" s="72"/>
      <c r="AL6548" s="72"/>
      <c r="AM6548" s="80"/>
      <c r="AN6548" s="2"/>
      <c r="AO6548" s="2"/>
      <c r="AP6548" s="2"/>
      <c r="AQ6548" s="2"/>
      <c r="AR6548" s="55"/>
      <c r="AS6548" s="85"/>
      <c r="AT6548" s="85"/>
      <c r="AU6548" s="85"/>
      <c r="AV6548" s="85"/>
      <c r="AW6548" s="100"/>
      <c r="AX6548" s="2"/>
      <c r="AY6548" s="2"/>
      <c r="AZ6548" s="2"/>
      <c r="BA6548" s="2"/>
      <c r="BB6548" s="55"/>
      <c r="BC6548" s="105"/>
      <c r="BD6548" s="105"/>
      <c r="BE6548" s="105"/>
      <c r="BF6548" s="105"/>
      <c r="BG6548" s="109"/>
      <c r="BH6548" s="2"/>
      <c r="BI6548" s="2"/>
      <c r="BJ6548" s="2"/>
      <c r="BK6548" s="2"/>
      <c r="BL6548" s="55"/>
      <c r="BM6548" s="48"/>
      <c r="BN6548" s="48"/>
      <c r="BO6548" s="48"/>
      <c r="BP6548" s="48"/>
      <c r="BQ6548" s="117"/>
      <c r="BR6548" s="2"/>
      <c r="BS6548" s="2"/>
      <c r="BT6548" s="2"/>
      <c r="BU6548" s="2"/>
      <c r="BV6548" s="55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18" t="s">
        <v>5</v>
      </c>
      <c r="H6549" s="3">
        <v>2024</v>
      </c>
      <c r="I6549" s="20" t="s">
        <v>282</v>
      </c>
      <c r="J6549" s="2" t="s">
        <v>276</v>
      </c>
      <c r="K6549" s="2" t="s">
        <v>320</v>
      </c>
      <c r="L6549" s="163">
        <f t="shared" si="219"/>
        <v>0</v>
      </c>
      <c r="M6549" s="163">
        <f t="shared" si="220"/>
        <v>0</v>
      </c>
      <c r="N6549" s="181"/>
      <c r="O6549" s="33"/>
      <c r="P6549" s="33"/>
      <c r="Q6549" s="33"/>
      <c r="R6549" s="33"/>
      <c r="S6549" s="42"/>
      <c r="T6549" s="2"/>
      <c r="U6549" s="2"/>
      <c r="V6549" s="2"/>
      <c r="W6549" s="2"/>
      <c r="X6549" s="55"/>
      <c r="Y6549" s="62"/>
      <c r="Z6549" s="62"/>
      <c r="AA6549" s="62"/>
      <c r="AB6549" s="62"/>
      <c r="AC6549" s="68"/>
      <c r="AD6549" s="2"/>
      <c r="AE6549" s="2"/>
      <c r="AF6549" s="2"/>
      <c r="AG6549" s="2"/>
      <c r="AH6549" s="55"/>
      <c r="AI6549" s="72"/>
      <c r="AJ6549" s="72"/>
      <c r="AK6549" s="72"/>
      <c r="AL6549" s="72"/>
      <c r="AM6549" s="80"/>
      <c r="AN6549" s="2"/>
      <c r="AO6549" s="2"/>
      <c r="AP6549" s="2"/>
      <c r="AQ6549" s="2"/>
      <c r="AR6549" s="55"/>
      <c r="AS6549" s="85"/>
      <c r="AT6549" s="85"/>
      <c r="AU6549" s="85"/>
      <c r="AV6549" s="85"/>
      <c r="AW6549" s="100"/>
      <c r="AX6549" s="2"/>
      <c r="AY6549" s="2"/>
      <c r="AZ6549" s="2"/>
      <c r="BA6549" s="2"/>
      <c r="BB6549" s="55"/>
      <c r="BC6549" s="105"/>
      <c r="BD6549" s="105"/>
      <c r="BE6549" s="105"/>
      <c r="BF6549" s="105"/>
      <c r="BG6549" s="109"/>
      <c r="BH6549" s="2"/>
      <c r="BI6549" s="2"/>
      <c r="BJ6549" s="2"/>
      <c r="BK6549" s="2"/>
      <c r="BL6549" s="55"/>
      <c r="BM6549" s="48"/>
      <c r="BN6549" s="48"/>
      <c r="BO6549" s="48"/>
      <c r="BP6549" s="48"/>
      <c r="BQ6549" s="117"/>
      <c r="BR6549" s="2"/>
      <c r="BS6549" s="2"/>
      <c r="BT6549" s="2"/>
      <c r="BU6549" s="2"/>
      <c r="BV6549" s="55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18" t="s">
        <v>5</v>
      </c>
      <c r="H6550" s="3">
        <v>2024</v>
      </c>
      <c r="I6550" s="20" t="s">
        <v>282</v>
      </c>
      <c r="J6550" s="2" t="s">
        <v>277</v>
      </c>
      <c r="K6550" s="2" t="s">
        <v>320</v>
      </c>
      <c r="L6550" s="163">
        <f t="shared" si="219"/>
        <v>0</v>
      </c>
      <c r="M6550" s="163">
        <f t="shared" si="220"/>
        <v>0</v>
      </c>
      <c r="N6550" s="181"/>
      <c r="O6550" s="33"/>
      <c r="P6550" s="33"/>
      <c r="Q6550" s="33"/>
      <c r="R6550" s="33"/>
      <c r="S6550" s="42"/>
      <c r="T6550" s="2"/>
      <c r="U6550" s="2"/>
      <c r="V6550" s="2"/>
      <c r="W6550" s="2"/>
      <c r="X6550" s="55"/>
      <c r="Y6550" s="62"/>
      <c r="Z6550" s="62"/>
      <c r="AA6550" s="62"/>
      <c r="AB6550" s="62"/>
      <c r="AC6550" s="68"/>
      <c r="AD6550" s="2"/>
      <c r="AE6550" s="2"/>
      <c r="AF6550" s="2"/>
      <c r="AG6550" s="2"/>
      <c r="AH6550" s="55"/>
      <c r="AI6550" s="72"/>
      <c r="AJ6550" s="72"/>
      <c r="AK6550" s="72"/>
      <c r="AL6550" s="72"/>
      <c r="AM6550" s="80"/>
      <c r="AN6550" s="2"/>
      <c r="AO6550" s="2"/>
      <c r="AP6550" s="2"/>
      <c r="AQ6550" s="2"/>
      <c r="AR6550" s="55"/>
      <c r="AS6550" s="85"/>
      <c r="AT6550" s="85"/>
      <c r="AU6550" s="85"/>
      <c r="AV6550" s="85"/>
      <c r="AW6550" s="100"/>
      <c r="AX6550" s="2"/>
      <c r="AY6550" s="2"/>
      <c r="AZ6550" s="2"/>
      <c r="BA6550" s="2"/>
      <c r="BB6550" s="55"/>
      <c r="BC6550" s="105"/>
      <c r="BD6550" s="105"/>
      <c r="BE6550" s="105"/>
      <c r="BF6550" s="105"/>
      <c r="BG6550" s="109"/>
      <c r="BH6550" s="2"/>
      <c r="BI6550" s="2"/>
      <c r="BJ6550" s="2"/>
      <c r="BK6550" s="2"/>
      <c r="BL6550" s="55"/>
      <c r="BM6550" s="48"/>
      <c r="BN6550" s="48"/>
      <c r="BO6550" s="48"/>
      <c r="BP6550" s="48"/>
      <c r="BQ6550" s="117"/>
      <c r="BR6550" s="2"/>
      <c r="BS6550" s="2"/>
      <c r="BT6550" s="2"/>
      <c r="BU6550" s="2"/>
      <c r="BV6550" s="55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18" t="s">
        <v>5</v>
      </c>
      <c r="H6551" s="3">
        <v>2024</v>
      </c>
      <c r="I6551" s="20" t="s">
        <v>283</v>
      </c>
      <c r="J6551" s="2" t="s">
        <v>298</v>
      </c>
      <c r="K6551" s="2" t="s">
        <v>321</v>
      </c>
      <c r="L6551" s="163">
        <f t="shared" si="219"/>
        <v>0.25</v>
      </c>
      <c r="M6551" s="163">
        <f t="shared" si="220"/>
        <v>132.22200000000001</v>
      </c>
      <c r="N6551" s="181"/>
      <c r="O6551" s="33"/>
      <c r="P6551" s="33"/>
      <c r="Q6551" s="33"/>
      <c r="R6551" s="33"/>
      <c r="S6551" s="42"/>
      <c r="T6551" s="2">
        <v>2</v>
      </c>
      <c r="U6551" s="2"/>
      <c r="V6551" s="2"/>
      <c r="W6551" s="2">
        <v>0.13</v>
      </c>
      <c r="X6551" s="55">
        <v>63.319000000000003</v>
      </c>
      <c r="Y6551" s="62"/>
      <c r="Z6551" s="62"/>
      <c r="AA6551" s="62"/>
      <c r="AB6551" s="62"/>
      <c r="AC6551" s="68"/>
      <c r="AD6551" s="2"/>
      <c r="AE6551" s="2"/>
      <c r="AF6551" s="2"/>
      <c r="AG6551" s="2"/>
      <c r="AH6551" s="55"/>
      <c r="AI6551" s="72"/>
      <c r="AJ6551" s="72"/>
      <c r="AK6551" s="72"/>
      <c r="AL6551" s="72"/>
      <c r="AM6551" s="80"/>
      <c r="AN6551" s="2"/>
      <c r="AO6551" s="2"/>
      <c r="AP6551" s="2"/>
      <c r="AQ6551" s="2"/>
      <c r="AR6551" s="55"/>
      <c r="AS6551" s="85"/>
      <c r="AT6551" s="85"/>
      <c r="AU6551" s="85"/>
      <c r="AV6551" s="85"/>
      <c r="AW6551" s="100"/>
      <c r="AX6551" s="2"/>
      <c r="AY6551" s="2"/>
      <c r="AZ6551" s="2"/>
      <c r="BA6551" s="2"/>
      <c r="BB6551" s="55"/>
      <c r="BC6551" s="105"/>
      <c r="BD6551" s="105"/>
      <c r="BE6551" s="105"/>
      <c r="BF6551" s="105"/>
      <c r="BG6551" s="109"/>
      <c r="BH6551" s="2"/>
      <c r="BI6551" s="2"/>
      <c r="BJ6551" s="2"/>
      <c r="BK6551" s="2"/>
      <c r="BL6551" s="55"/>
      <c r="BM6551" s="48" t="s">
        <v>665</v>
      </c>
      <c r="BN6551" s="48"/>
      <c r="BO6551" s="48"/>
      <c r="BP6551" s="48">
        <v>0.12</v>
      </c>
      <c r="BQ6551" s="117">
        <v>68.903000000000006</v>
      </c>
      <c r="BR6551" s="2"/>
      <c r="BS6551" s="2"/>
      <c r="BT6551" s="2"/>
      <c r="BU6551" s="2"/>
      <c r="BV6551" s="55"/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18" t="s">
        <v>5</v>
      </c>
      <c r="H6552" s="3">
        <v>2024</v>
      </c>
      <c r="I6552" s="20" t="s">
        <v>283</v>
      </c>
      <c r="J6552" s="2" t="s">
        <v>278</v>
      </c>
      <c r="K6552" s="2" t="s">
        <v>320</v>
      </c>
      <c r="L6552" s="163">
        <f t="shared" si="219"/>
        <v>43</v>
      </c>
      <c r="M6552" s="163">
        <f t="shared" si="220"/>
        <v>99.580000000000013</v>
      </c>
      <c r="N6552" s="181"/>
      <c r="O6552" s="33"/>
      <c r="P6552" s="33"/>
      <c r="Q6552" s="33"/>
      <c r="R6552" s="33"/>
      <c r="S6552" s="42"/>
      <c r="T6552" s="2">
        <v>2</v>
      </c>
      <c r="U6552" s="2"/>
      <c r="V6552" s="2"/>
      <c r="W6552" s="2">
        <v>17</v>
      </c>
      <c r="X6552" s="55">
        <v>39.411999999999999</v>
      </c>
      <c r="Y6552" s="62">
        <v>1</v>
      </c>
      <c r="Z6552" s="62"/>
      <c r="AA6552" s="62"/>
      <c r="AB6552" s="62">
        <v>2</v>
      </c>
      <c r="AC6552" s="68">
        <v>2.8220000000000001</v>
      </c>
      <c r="AD6552" s="2">
        <v>4</v>
      </c>
      <c r="AE6552" s="2"/>
      <c r="AF6552" s="2"/>
      <c r="AG6552" s="2">
        <v>1</v>
      </c>
      <c r="AH6552" s="55">
        <v>1.9370000000000001</v>
      </c>
      <c r="AI6552" s="72"/>
      <c r="AJ6552" s="72"/>
      <c r="AK6552" s="72"/>
      <c r="AL6552" s="72"/>
      <c r="AM6552" s="80"/>
      <c r="AN6552" s="2" t="s">
        <v>514</v>
      </c>
      <c r="AO6552" s="2"/>
      <c r="AP6552" s="2"/>
      <c r="AQ6552" s="2">
        <v>2</v>
      </c>
      <c r="AR6552" s="55">
        <v>3.9780000000000002</v>
      </c>
      <c r="AS6552" s="85"/>
      <c r="AT6552" s="85"/>
      <c r="AU6552" s="85"/>
      <c r="AV6552" s="85"/>
      <c r="AW6552" s="100"/>
      <c r="AX6552" s="2" t="s">
        <v>819</v>
      </c>
      <c r="AY6552" s="2"/>
      <c r="AZ6552" s="2"/>
      <c r="BA6552" s="2">
        <v>1</v>
      </c>
      <c r="BB6552" s="55">
        <v>1.526</v>
      </c>
      <c r="BC6552" s="105"/>
      <c r="BD6552" s="105"/>
      <c r="BE6552" s="105"/>
      <c r="BF6552" s="105"/>
      <c r="BG6552" s="109"/>
      <c r="BH6552" s="2" t="s">
        <v>1002</v>
      </c>
      <c r="BI6552" s="2"/>
      <c r="BJ6552" s="2"/>
      <c r="BK6552" s="2">
        <v>2</v>
      </c>
      <c r="BL6552" s="55">
        <v>2.8919999999999999</v>
      </c>
      <c r="BM6552" s="48" t="s">
        <v>1110</v>
      </c>
      <c r="BN6552" s="48"/>
      <c r="BO6552" s="48"/>
      <c r="BP6552" s="48">
        <v>18</v>
      </c>
      <c r="BQ6552" s="117">
        <f>39.875+7.138</f>
        <v>47.012999999999998</v>
      </c>
      <c r="BR6552" s="2"/>
      <c r="BS6552" s="2"/>
      <c r="BT6552" s="2"/>
      <c r="BU6552" s="2"/>
      <c r="BV6552" s="55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18" t="s">
        <v>5</v>
      </c>
      <c r="H6553" s="3">
        <v>2024</v>
      </c>
      <c r="I6553" s="20" t="s">
        <v>283</v>
      </c>
      <c r="J6553" s="2" t="s">
        <v>279</v>
      </c>
      <c r="K6553" s="2" t="s">
        <v>320</v>
      </c>
      <c r="L6553" s="163">
        <f t="shared" si="219"/>
        <v>0</v>
      </c>
      <c r="M6553" s="163">
        <f t="shared" si="220"/>
        <v>0</v>
      </c>
      <c r="N6553" s="181"/>
      <c r="O6553" s="33"/>
      <c r="P6553" s="33"/>
      <c r="Q6553" s="33"/>
      <c r="R6553" s="33"/>
      <c r="S6553" s="42"/>
      <c r="T6553" s="2"/>
      <c r="U6553" s="2"/>
      <c r="V6553" s="2"/>
      <c r="W6553" s="2"/>
      <c r="X6553" s="55"/>
      <c r="Y6553" s="62"/>
      <c r="Z6553" s="62"/>
      <c r="AA6553" s="62"/>
      <c r="AB6553" s="62"/>
      <c r="AC6553" s="68"/>
      <c r="AD6553" s="2"/>
      <c r="AE6553" s="2"/>
      <c r="AF6553" s="2"/>
      <c r="AG6553" s="2"/>
      <c r="AH6553" s="55"/>
      <c r="AI6553" s="72"/>
      <c r="AJ6553" s="72"/>
      <c r="AK6553" s="72"/>
      <c r="AL6553" s="72"/>
      <c r="AM6553" s="80"/>
      <c r="AN6553" s="2"/>
      <c r="AO6553" s="2"/>
      <c r="AP6553" s="2"/>
      <c r="AQ6553" s="2"/>
      <c r="AR6553" s="55"/>
      <c r="AS6553" s="85"/>
      <c r="AT6553" s="85"/>
      <c r="AU6553" s="85"/>
      <c r="AV6553" s="85"/>
      <c r="AW6553" s="100"/>
      <c r="AX6553" s="2"/>
      <c r="AY6553" s="2"/>
      <c r="AZ6553" s="2"/>
      <c r="BA6553" s="2"/>
      <c r="BB6553" s="55"/>
      <c r="BC6553" s="105"/>
      <c r="BD6553" s="105"/>
      <c r="BE6553" s="105"/>
      <c r="BF6553" s="105"/>
      <c r="BG6553" s="109"/>
      <c r="BH6553" s="2"/>
      <c r="BI6553" s="2"/>
      <c r="BJ6553" s="2"/>
      <c r="BK6553" s="2"/>
      <c r="BL6553" s="55"/>
      <c r="BM6553" s="48"/>
      <c r="BN6553" s="48"/>
      <c r="BO6553" s="48"/>
      <c r="BP6553" s="48"/>
      <c r="BQ6553" s="117"/>
      <c r="BR6553" s="2"/>
      <c r="BS6553" s="2"/>
      <c r="BT6553" s="2"/>
      <c r="BU6553" s="2"/>
      <c r="BV6553" s="55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18" t="s">
        <v>5</v>
      </c>
      <c r="H6554" s="3">
        <v>2024</v>
      </c>
      <c r="I6554" s="20" t="s">
        <v>286</v>
      </c>
      <c r="J6554" s="2" t="s">
        <v>280</v>
      </c>
      <c r="K6554" s="2" t="s">
        <v>319</v>
      </c>
      <c r="L6554" s="163">
        <f t="shared" si="219"/>
        <v>0</v>
      </c>
      <c r="M6554" s="163">
        <f t="shared" si="220"/>
        <v>0</v>
      </c>
      <c r="N6554" s="181"/>
      <c r="O6554" s="33"/>
      <c r="P6554" s="33"/>
      <c r="Q6554" s="33"/>
      <c r="R6554" s="33"/>
      <c r="S6554" s="42"/>
      <c r="T6554" s="2"/>
      <c r="U6554" s="2"/>
      <c r="V6554" s="2"/>
      <c r="W6554" s="2"/>
      <c r="X6554" s="55"/>
      <c r="Y6554" s="62"/>
      <c r="Z6554" s="62"/>
      <c r="AA6554" s="62"/>
      <c r="AB6554" s="62"/>
      <c r="AC6554" s="68"/>
      <c r="AD6554" s="2"/>
      <c r="AE6554" s="2"/>
      <c r="AF6554" s="2"/>
      <c r="AG6554" s="2"/>
      <c r="AH6554" s="55"/>
      <c r="AI6554" s="72"/>
      <c r="AJ6554" s="72"/>
      <c r="AK6554" s="72"/>
      <c r="AL6554" s="72"/>
      <c r="AM6554" s="80"/>
      <c r="AN6554" s="2"/>
      <c r="AO6554" s="2"/>
      <c r="AP6554" s="2"/>
      <c r="AQ6554" s="2"/>
      <c r="AR6554" s="55"/>
      <c r="AS6554" s="85"/>
      <c r="AT6554" s="85"/>
      <c r="AU6554" s="85"/>
      <c r="AV6554" s="85"/>
      <c r="AW6554" s="100"/>
      <c r="AX6554" s="2"/>
      <c r="AY6554" s="2"/>
      <c r="AZ6554" s="2"/>
      <c r="BA6554" s="2"/>
      <c r="BB6554" s="55"/>
      <c r="BC6554" s="105"/>
      <c r="BD6554" s="105"/>
      <c r="BE6554" s="105"/>
      <c r="BF6554" s="105"/>
      <c r="BG6554" s="109"/>
      <c r="BH6554" s="2"/>
      <c r="BI6554" s="2"/>
      <c r="BJ6554" s="2"/>
      <c r="BK6554" s="2"/>
      <c r="BL6554" s="55"/>
      <c r="BM6554" s="48"/>
      <c r="BN6554" s="48"/>
      <c r="BO6554" s="48"/>
      <c r="BP6554" s="48"/>
      <c r="BQ6554" s="117"/>
      <c r="BR6554" s="2"/>
      <c r="BS6554" s="2"/>
      <c r="BT6554" s="2"/>
      <c r="BU6554" s="2"/>
      <c r="BV6554" s="55"/>
    </row>
    <row r="6555" spans="1:74" hidden="1" x14ac:dyDescent="0.3">
      <c r="A6555" s="2" t="s">
        <v>235</v>
      </c>
      <c r="B6555" s="2" t="s">
        <v>2</v>
      </c>
      <c r="C6555" s="2" t="s">
        <v>3</v>
      </c>
      <c r="D6555" s="2" t="s">
        <v>236</v>
      </c>
      <c r="E6555" s="5" t="s">
        <v>198</v>
      </c>
      <c r="F6555" s="3"/>
      <c r="G6555" s="18" t="s">
        <v>5</v>
      </c>
      <c r="H6555" s="3">
        <v>2024</v>
      </c>
      <c r="I6555" s="20" t="s">
        <v>286</v>
      </c>
      <c r="J6555" s="2" t="s">
        <v>281</v>
      </c>
      <c r="K6555" s="2" t="s">
        <v>319</v>
      </c>
      <c r="L6555" s="163">
        <f t="shared" si="219"/>
        <v>0</v>
      </c>
      <c r="M6555" s="163">
        <f t="shared" si="220"/>
        <v>51.100999999999999</v>
      </c>
      <c r="N6555" s="181"/>
      <c r="O6555" s="33"/>
      <c r="P6555" s="33"/>
      <c r="Q6555" s="33"/>
      <c r="R6555" s="33"/>
      <c r="S6555" s="42"/>
      <c r="T6555" s="2"/>
      <c r="U6555" s="2"/>
      <c r="V6555" s="2"/>
      <c r="W6555" s="2"/>
      <c r="X6555" s="55"/>
      <c r="Y6555" s="62"/>
      <c r="Z6555" s="62"/>
      <c r="AA6555" s="62"/>
      <c r="AB6555" s="62"/>
      <c r="AC6555" s="68"/>
      <c r="AD6555" s="2"/>
      <c r="AE6555" s="2"/>
      <c r="AF6555" s="2"/>
      <c r="AG6555" s="2"/>
      <c r="AH6555" s="55"/>
      <c r="AI6555" s="72" t="s">
        <v>590</v>
      </c>
      <c r="AJ6555" s="72"/>
      <c r="AK6555" s="72"/>
      <c r="AL6555" s="72"/>
      <c r="AM6555" s="80">
        <v>27.952999999999999</v>
      </c>
      <c r="AN6555" s="2"/>
      <c r="AO6555" s="2"/>
      <c r="AP6555" s="2"/>
      <c r="AQ6555" s="2"/>
      <c r="AR6555" s="55"/>
      <c r="AS6555" s="85" t="s">
        <v>729</v>
      </c>
      <c r="AT6555" s="85"/>
      <c r="AU6555" s="85"/>
      <c r="AV6555" s="85"/>
      <c r="AW6555" s="100">
        <v>9.4380000000000006</v>
      </c>
      <c r="AX6555" s="2"/>
      <c r="AY6555" s="2"/>
      <c r="AZ6555" s="2"/>
      <c r="BA6555" s="2"/>
      <c r="BB6555" s="55"/>
      <c r="BC6555" s="105" t="s">
        <v>1069</v>
      </c>
      <c r="BD6555" s="105"/>
      <c r="BE6555" s="105"/>
      <c r="BF6555" s="105"/>
      <c r="BG6555" s="109">
        <v>4.5</v>
      </c>
      <c r="BH6555" s="2"/>
      <c r="BI6555" s="2"/>
      <c r="BJ6555" s="2"/>
      <c r="BK6555" s="2"/>
      <c r="BL6555" s="55"/>
      <c r="BM6555" s="48" t="s">
        <v>1180</v>
      </c>
      <c r="BN6555" s="48"/>
      <c r="BO6555" s="48"/>
      <c r="BP6555" s="48"/>
      <c r="BQ6555" s="117">
        <v>9.2100000000000009</v>
      </c>
      <c r="BR6555" s="2"/>
      <c r="BS6555" s="2"/>
      <c r="BT6555" s="2"/>
      <c r="BU6555" s="2"/>
      <c r="BV6555" s="55"/>
    </row>
    <row r="6556" spans="1:74" s="13" customFormat="1" hidden="1" x14ac:dyDescent="0.3">
      <c r="A6556" s="12" t="s">
        <v>235</v>
      </c>
      <c r="B6556" s="12" t="s">
        <v>2</v>
      </c>
      <c r="C6556" s="12" t="s">
        <v>3</v>
      </c>
      <c r="D6556" s="12" t="s">
        <v>236</v>
      </c>
      <c r="E6556" s="6" t="s">
        <v>198</v>
      </c>
      <c r="F6556" s="7"/>
      <c r="G6556" s="19" t="s">
        <v>5</v>
      </c>
      <c r="H6556" s="7">
        <v>2024</v>
      </c>
      <c r="I6556" s="21"/>
      <c r="J6556" s="12" t="s">
        <v>314</v>
      </c>
      <c r="K6556" s="12"/>
      <c r="L6556" s="147"/>
      <c r="M6556" s="147">
        <f>SUM(M6518:M6555)</f>
        <v>821.89600000000007</v>
      </c>
      <c r="N6556" s="183"/>
      <c r="O6556" s="12"/>
      <c r="P6556" s="12"/>
      <c r="Q6556" s="12"/>
      <c r="R6556" s="12"/>
      <c r="S6556" s="47">
        <f>SUM(S6518:S6555)</f>
        <v>0</v>
      </c>
      <c r="T6556" s="12"/>
      <c r="U6556" s="12"/>
      <c r="V6556" s="12"/>
      <c r="W6556" s="12"/>
      <c r="X6556" s="47">
        <f>SUM(X6518:X6555)</f>
        <v>102.73099999999999</v>
      </c>
      <c r="Y6556" s="12"/>
      <c r="Z6556" s="12"/>
      <c r="AA6556" s="12"/>
      <c r="AB6556" s="12"/>
      <c r="AC6556" s="47">
        <f>SUM(AC6518:AC6555)</f>
        <v>2.8220000000000001</v>
      </c>
      <c r="AD6556" s="12"/>
      <c r="AE6556" s="12"/>
      <c r="AF6556" s="12"/>
      <c r="AG6556" s="12"/>
      <c r="AH6556" s="47">
        <f>SUM(AH6518:AH6555)</f>
        <v>1.9370000000000001</v>
      </c>
      <c r="AI6556" s="12"/>
      <c r="AJ6556" s="12"/>
      <c r="AK6556" s="12"/>
      <c r="AL6556" s="12"/>
      <c r="AM6556" s="47">
        <f>SUM(AM6518:AM6555)</f>
        <v>313.91199999999998</v>
      </c>
      <c r="AN6556" s="12"/>
      <c r="AO6556" s="12"/>
      <c r="AP6556" s="12"/>
      <c r="AQ6556" s="12"/>
      <c r="AR6556" s="47">
        <f>SUM(AR6518:AR6555)</f>
        <v>231.697</v>
      </c>
      <c r="AS6556" s="12"/>
      <c r="AT6556" s="12"/>
      <c r="AU6556" s="12"/>
      <c r="AV6556" s="12"/>
      <c r="AW6556" s="47">
        <f>SUM(AW6518:AW6555)</f>
        <v>9.4380000000000006</v>
      </c>
      <c r="AX6556" s="12"/>
      <c r="AY6556" s="12"/>
      <c r="AZ6556" s="12"/>
      <c r="BA6556" s="12"/>
      <c r="BB6556" s="47">
        <f>SUM(BB6518:BB6555)</f>
        <v>1.526</v>
      </c>
      <c r="BC6556" s="12"/>
      <c r="BD6556" s="12"/>
      <c r="BE6556" s="12"/>
      <c r="BF6556" s="12"/>
      <c r="BG6556" s="47">
        <f>SUM(BG6518:BG6555)</f>
        <v>29.814999999999998</v>
      </c>
      <c r="BH6556" s="12"/>
      <c r="BI6556" s="12"/>
      <c r="BJ6556" s="12"/>
      <c r="BK6556" s="12"/>
      <c r="BL6556" s="47">
        <f>SUM(BL6518:BL6555)</f>
        <v>2.8919999999999999</v>
      </c>
      <c r="BM6556" s="12"/>
      <c r="BN6556" s="12"/>
      <c r="BO6556" s="12"/>
      <c r="BP6556" s="12"/>
      <c r="BQ6556" s="47">
        <f>SUM(BQ6518:BQ6555)</f>
        <v>125.126</v>
      </c>
      <c r="BR6556" s="12"/>
      <c r="BS6556" s="12"/>
      <c r="BT6556" s="12"/>
      <c r="BU6556" s="12"/>
      <c r="BV6556" s="47">
        <f>SUM(BV6518:BV6555)</f>
        <v>0</v>
      </c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18" t="s">
        <v>5</v>
      </c>
      <c r="H6557" s="3">
        <v>2024</v>
      </c>
      <c r="I6557" s="20" t="s">
        <v>287</v>
      </c>
      <c r="J6557" s="2" t="s">
        <v>267</v>
      </c>
      <c r="K6557" s="2" t="s">
        <v>318</v>
      </c>
      <c r="L6557" s="163">
        <f t="shared" si="219"/>
        <v>0</v>
      </c>
      <c r="M6557" s="163">
        <f t="shared" si="220"/>
        <v>0</v>
      </c>
      <c r="N6557" s="181"/>
      <c r="O6557" s="33"/>
      <c r="P6557" s="33"/>
      <c r="Q6557" s="33"/>
      <c r="R6557" s="33"/>
      <c r="S6557" s="42"/>
      <c r="T6557" s="2"/>
      <c r="U6557" s="2"/>
      <c r="V6557" s="2"/>
      <c r="W6557" s="2"/>
      <c r="X6557" s="55"/>
      <c r="Y6557" s="62"/>
      <c r="Z6557" s="62"/>
      <c r="AA6557" s="62"/>
      <c r="AB6557" s="62"/>
      <c r="AC6557" s="68"/>
      <c r="AD6557" s="2"/>
      <c r="AE6557" s="2"/>
      <c r="AF6557" s="2"/>
      <c r="AG6557" s="2"/>
      <c r="AH6557" s="55"/>
      <c r="AI6557" s="72"/>
      <c r="AJ6557" s="72"/>
      <c r="AK6557" s="72"/>
      <c r="AL6557" s="72"/>
      <c r="AM6557" s="80"/>
      <c r="AN6557" s="2"/>
      <c r="AO6557" s="2"/>
      <c r="AP6557" s="2"/>
      <c r="AQ6557" s="2"/>
      <c r="AR6557" s="55"/>
      <c r="AS6557" s="85"/>
      <c r="AT6557" s="85"/>
      <c r="AU6557" s="85"/>
      <c r="AV6557" s="85"/>
      <c r="AW6557" s="100"/>
      <c r="AX6557" s="2"/>
      <c r="AY6557" s="2"/>
      <c r="AZ6557" s="2"/>
      <c r="BA6557" s="2"/>
      <c r="BB6557" s="55"/>
      <c r="BC6557" s="105"/>
      <c r="BD6557" s="105"/>
      <c r="BE6557" s="105"/>
      <c r="BF6557" s="105"/>
      <c r="BG6557" s="109"/>
      <c r="BH6557" s="2"/>
      <c r="BI6557" s="2"/>
      <c r="BJ6557" s="2"/>
      <c r="BK6557" s="2"/>
      <c r="BL6557" s="55"/>
      <c r="BM6557" s="48"/>
      <c r="BN6557" s="48"/>
      <c r="BO6557" s="48"/>
      <c r="BP6557" s="48"/>
      <c r="BQ6557" s="117"/>
      <c r="BR6557" s="2"/>
      <c r="BS6557" s="2"/>
      <c r="BT6557" s="2"/>
      <c r="BU6557" s="2"/>
      <c r="BV6557" s="55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18" t="s">
        <v>5</v>
      </c>
      <c r="H6558" s="3">
        <v>2024</v>
      </c>
      <c r="I6558" s="20" t="s">
        <v>287</v>
      </c>
      <c r="J6558" s="2" t="s">
        <v>291</v>
      </c>
      <c r="K6558" s="2" t="s">
        <v>319</v>
      </c>
      <c r="L6558" s="163">
        <f t="shared" si="219"/>
        <v>0</v>
      </c>
      <c r="M6558" s="163">
        <f t="shared" si="220"/>
        <v>0</v>
      </c>
      <c r="N6558" s="181"/>
      <c r="O6558" s="33"/>
      <c r="P6558" s="33"/>
      <c r="Q6558" s="33"/>
      <c r="R6558" s="33"/>
      <c r="S6558" s="42"/>
      <c r="T6558" s="2"/>
      <c r="U6558" s="2"/>
      <c r="V6558" s="2"/>
      <c r="W6558" s="2"/>
      <c r="X6558" s="55"/>
      <c r="Y6558" s="62"/>
      <c r="Z6558" s="62"/>
      <c r="AA6558" s="62"/>
      <c r="AB6558" s="62"/>
      <c r="AC6558" s="68"/>
      <c r="AD6558" s="2"/>
      <c r="AE6558" s="2"/>
      <c r="AF6558" s="2"/>
      <c r="AG6558" s="2"/>
      <c r="AH6558" s="55"/>
      <c r="AI6558" s="72"/>
      <c r="AJ6558" s="72"/>
      <c r="AK6558" s="72"/>
      <c r="AL6558" s="72"/>
      <c r="AM6558" s="80"/>
      <c r="AN6558" s="2"/>
      <c r="AO6558" s="2"/>
      <c r="AP6558" s="2"/>
      <c r="AQ6558" s="2"/>
      <c r="AR6558" s="55"/>
      <c r="AS6558" s="85"/>
      <c r="AT6558" s="85"/>
      <c r="AU6558" s="85"/>
      <c r="AV6558" s="85"/>
      <c r="AW6558" s="100"/>
      <c r="AX6558" s="2"/>
      <c r="AY6558" s="2"/>
      <c r="AZ6558" s="2"/>
      <c r="BA6558" s="2"/>
      <c r="BB6558" s="55"/>
      <c r="BC6558" s="105"/>
      <c r="BD6558" s="105"/>
      <c r="BE6558" s="105"/>
      <c r="BF6558" s="105"/>
      <c r="BG6558" s="109"/>
      <c r="BH6558" s="2"/>
      <c r="BI6558" s="2"/>
      <c r="BJ6558" s="2"/>
      <c r="BK6558" s="2"/>
      <c r="BL6558" s="55"/>
      <c r="BM6558" s="48"/>
      <c r="BN6558" s="48"/>
      <c r="BO6558" s="48"/>
      <c r="BP6558" s="48"/>
      <c r="BQ6558" s="117"/>
      <c r="BR6558" s="2"/>
      <c r="BS6558" s="2"/>
      <c r="BT6558" s="2"/>
      <c r="BU6558" s="2"/>
      <c r="BV6558" s="55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18" t="s">
        <v>5</v>
      </c>
      <c r="H6559" s="3">
        <v>2024</v>
      </c>
      <c r="I6559" s="20" t="s">
        <v>286</v>
      </c>
      <c r="J6559" s="2" t="s">
        <v>336</v>
      </c>
      <c r="K6559" s="2" t="s">
        <v>319</v>
      </c>
      <c r="L6559" s="163">
        <f t="shared" si="219"/>
        <v>0</v>
      </c>
      <c r="M6559" s="163">
        <f t="shared" si="220"/>
        <v>0</v>
      </c>
      <c r="N6559" s="181"/>
      <c r="O6559" s="33"/>
      <c r="P6559" s="33"/>
      <c r="Q6559" s="33"/>
      <c r="R6559" s="33"/>
      <c r="S6559" s="42"/>
      <c r="T6559" s="2"/>
      <c r="U6559" s="2"/>
      <c r="V6559" s="2"/>
      <c r="W6559" s="2"/>
      <c r="X6559" s="55"/>
      <c r="Y6559" s="62"/>
      <c r="Z6559" s="62"/>
      <c r="AA6559" s="62"/>
      <c r="AB6559" s="62"/>
      <c r="AC6559" s="68"/>
      <c r="AD6559" s="2"/>
      <c r="AE6559" s="2"/>
      <c r="AF6559" s="2"/>
      <c r="AG6559" s="2"/>
      <c r="AH6559" s="55"/>
      <c r="AI6559" s="72"/>
      <c r="AJ6559" s="72"/>
      <c r="AK6559" s="72"/>
      <c r="AL6559" s="72"/>
      <c r="AM6559" s="80"/>
      <c r="AN6559" s="2"/>
      <c r="AO6559" s="2"/>
      <c r="AP6559" s="2"/>
      <c r="AQ6559" s="2"/>
      <c r="AR6559" s="55"/>
      <c r="AS6559" s="85"/>
      <c r="AT6559" s="85"/>
      <c r="AU6559" s="85"/>
      <c r="AV6559" s="85"/>
      <c r="AW6559" s="100"/>
      <c r="AX6559" s="2"/>
      <c r="AY6559" s="2"/>
      <c r="AZ6559" s="2"/>
      <c r="BA6559" s="2"/>
      <c r="BB6559" s="55"/>
      <c r="BC6559" s="105"/>
      <c r="BD6559" s="105"/>
      <c r="BE6559" s="105"/>
      <c r="BF6559" s="105"/>
      <c r="BG6559" s="109"/>
      <c r="BH6559" s="2"/>
      <c r="BI6559" s="2"/>
      <c r="BJ6559" s="2"/>
      <c r="BK6559" s="2"/>
      <c r="BL6559" s="55"/>
      <c r="BM6559" s="48"/>
      <c r="BN6559" s="48"/>
      <c r="BO6559" s="48"/>
      <c r="BP6559" s="48"/>
      <c r="BQ6559" s="117"/>
      <c r="BR6559" s="2"/>
      <c r="BS6559" s="2"/>
      <c r="BT6559" s="2"/>
      <c r="BU6559" s="2"/>
      <c r="BV6559" s="55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18" t="s">
        <v>5</v>
      </c>
      <c r="H6560" s="3">
        <v>2024</v>
      </c>
      <c r="I6560" s="20" t="s">
        <v>286</v>
      </c>
      <c r="J6560" s="8" t="s">
        <v>337</v>
      </c>
      <c r="K6560" s="8" t="s">
        <v>318</v>
      </c>
      <c r="L6560" s="163">
        <f t="shared" si="219"/>
        <v>0</v>
      </c>
      <c r="M6560" s="163">
        <f t="shared" si="220"/>
        <v>0</v>
      </c>
      <c r="N6560" s="181"/>
      <c r="O6560" s="53"/>
      <c r="P6560" s="53"/>
      <c r="Q6560" s="53"/>
      <c r="R6560" s="53"/>
      <c r="S6560" s="54"/>
      <c r="T6560" s="8"/>
      <c r="U6560" s="8"/>
      <c r="V6560" s="8"/>
      <c r="W6560" s="8"/>
      <c r="X6560" s="122"/>
      <c r="Y6560" s="135"/>
      <c r="Z6560" s="135"/>
      <c r="AA6560" s="135"/>
      <c r="AB6560" s="135"/>
      <c r="AC6560" s="136"/>
      <c r="AD6560" s="8"/>
      <c r="AE6560" s="8"/>
      <c r="AF6560" s="8"/>
      <c r="AG6560" s="8"/>
      <c r="AH6560" s="122"/>
      <c r="AI6560" s="137"/>
      <c r="AJ6560" s="137"/>
      <c r="AK6560" s="137"/>
      <c r="AL6560" s="137"/>
      <c r="AM6560" s="138"/>
      <c r="AN6560" s="8"/>
      <c r="AO6560" s="8"/>
      <c r="AP6560" s="8"/>
      <c r="AQ6560" s="8"/>
      <c r="AR6560" s="122"/>
      <c r="AS6560" s="139"/>
      <c r="AT6560" s="139"/>
      <c r="AU6560" s="139"/>
      <c r="AV6560" s="139"/>
      <c r="AW6560" s="140"/>
      <c r="AX6560" s="8"/>
      <c r="AY6560" s="8"/>
      <c r="AZ6560" s="8"/>
      <c r="BA6560" s="8"/>
      <c r="BB6560" s="122"/>
      <c r="BC6560" s="141"/>
      <c r="BD6560" s="141"/>
      <c r="BE6560" s="141"/>
      <c r="BF6560" s="141"/>
      <c r="BG6560" s="142"/>
      <c r="BH6560" s="8"/>
      <c r="BI6560" s="8"/>
      <c r="BJ6560" s="8"/>
      <c r="BK6560" s="8"/>
      <c r="BL6560" s="122"/>
      <c r="BM6560" s="143"/>
      <c r="BN6560" s="143"/>
      <c r="BO6560" s="143"/>
      <c r="BP6560" s="143"/>
      <c r="BQ6560" s="144"/>
      <c r="BR6560" s="8"/>
      <c r="BS6560" s="8"/>
      <c r="BT6560" s="8"/>
      <c r="BU6560" s="8"/>
      <c r="BV6560" s="122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18" t="s">
        <v>5</v>
      </c>
      <c r="H6561" s="3">
        <v>2024</v>
      </c>
      <c r="I6561" s="20" t="s">
        <v>286</v>
      </c>
      <c r="J6561" s="8" t="s">
        <v>338</v>
      </c>
      <c r="K6561" s="8" t="s">
        <v>339</v>
      </c>
      <c r="L6561" s="163">
        <f t="shared" si="219"/>
        <v>0</v>
      </c>
      <c r="M6561" s="163">
        <f t="shared" si="220"/>
        <v>0</v>
      </c>
      <c r="N6561" s="181"/>
      <c r="O6561" s="53"/>
      <c r="P6561" s="53"/>
      <c r="Q6561" s="53"/>
      <c r="R6561" s="53"/>
      <c r="S6561" s="54"/>
      <c r="T6561" s="8"/>
      <c r="U6561" s="8"/>
      <c r="V6561" s="8"/>
      <c r="W6561" s="8"/>
      <c r="X6561" s="122"/>
      <c r="Y6561" s="135"/>
      <c r="Z6561" s="135"/>
      <c r="AA6561" s="135"/>
      <c r="AB6561" s="135"/>
      <c r="AC6561" s="136"/>
      <c r="AD6561" s="8"/>
      <c r="AE6561" s="8"/>
      <c r="AF6561" s="8"/>
      <c r="AG6561" s="8"/>
      <c r="AH6561" s="122"/>
      <c r="AI6561" s="137"/>
      <c r="AJ6561" s="137"/>
      <c r="AK6561" s="137"/>
      <c r="AL6561" s="137"/>
      <c r="AM6561" s="138"/>
      <c r="AN6561" s="8"/>
      <c r="AO6561" s="8"/>
      <c r="AP6561" s="8"/>
      <c r="AQ6561" s="8"/>
      <c r="AR6561" s="122"/>
      <c r="AS6561" s="139"/>
      <c r="AT6561" s="139"/>
      <c r="AU6561" s="139"/>
      <c r="AV6561" s="139"/>
      <c r="AW6561" s="140"/>
      <c r="AX6561" s="8"/>
      <c r="AY6561" s="8"/>
      <c r="AZ6561" s="8"/>
      <c r="BA6561" s="8"/>
      <c r="BB6561" s="122"/>
      <c r="BC6561" s="141"/>
      <c r="BD6561" s="141"/>
      <c r="BE6561" s="141"/>
      <c r="BF6561" s="141"/>
      <c r="BG6561" s="142"/>
      <c r="BH6561" s="8"/>
      <c r="BI6561" s="8"/>
      <c r="BJ6561" s="8"/>
      <c r="BK6561" s="8"/>
      <c r="BL6561" s="122"/>
      <c r="BM6561" s="143"/>
      <c r="BN6561" s="143"/>
      <c r="BO6561" s="143"/>
      <c r="BP6561" s="143"/>
      <c r="BQ6561" s="144"/>
      <c r="BR6561" s="8"/>
      <c r="BS6561" s="8"/>
      <c r="BT6561" s="8"/>
      <c r="BU6561" s="8"/>
      <c r="BV6561" s="122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18" t="s">
        <v>5</v>
      </c>
      <c r="H6562" s="3">
        <v>2024</v>
      </c>
      <c r="I6562" s="20" t="s">
        <v>286</v>
      </c>
      <c r="J6562" s="8" t="s">
        <v>340</v>
      </c>
      <c r="K6562" s="8" t="s">
        <v>318</v>
      </c>
      <c r="L6562" s="163">
        <f t="shared" si="219"/>
        <v>0</v>
      </c>
      <c r="M6562" s="163">
        <f t="shared" si="220"/>
        <v>0</v>
      </c>
      <c r="N6562" s="181"/>
      <c r="O6562" s="53"/>
      <c r="P6562" s="53"/>
      <c r="Q6562" s="53"/>
      <c r="R6562" s="53"/>
      <c r="S6562" s="54"/>
      <c r="T6562" s="8"/>
      <c r="U6562" s="8"/>
      <c r="V6562" s="8"/>
      <c r="W6562" s="8"/>
      <c r="X6562" s="122"/>
      <c r="Y6562" s="135"/>
      <c r="Z6562" s="135"/>
      <c r="AA6562" s="135"/>
      <c r="AB6562" s="135"/>
      <c r="AC6562" s="136"/>
      <c r="AD6562" s="8"/>
      <c r="AE6562" s="8"/>
      <c r="AF6562" s="8"/>
      <c r="AG6562" s="8"/>
      <c r="AH6562" s="122"/>
      <c r="AI6562" s="137"/>
      <c r="AJ6562" s="137"/>
      <c r="AK6562" s="137"/>
      <c r="AL6562" s="137"/>
      <c r="AM6562" s="138"/>
      <c r="AN6562" s="8"/>
      <c r="AO6562" s="8"/>
      <c r="AP6562" s="8"/>
      <c r="AQ6562" s="8"/>
      <c r="AR6562" s="122"/>
      <c r="AS6562" s="139"/>
      <c r="AT6562" s="139"/>
      <c r="AU6562" s="139"/>
      <c r="AV6562" s="139"/>
      <c r="AW6562" s="140"/>
      <c r="AX6562" s="8"/>
      <c r="AY6562" s="8"/>
      <c r="AZ6562" s="8"/>
      <c r="BA6562" s="8"/>
      <c r="BB6562" s="122"/>
      <c r="BC6562" s="141"/>
      <c r="BD6562" s="141"/>
      <c r="BE6562" s="141"/>
      <c r="BF6562" s="141"/>
      <c r="BG6562" s="142"/>
      <c r="BH6562" s="8"/>
      <c r="BI6562" s="8"/>
      <c r="BJ6562" s="8"/>
      <c r="BK6562" s="8"/>
      <c r="BL6562" s="122"/>
      <c r="BM6562" s="143"/>
      <c r="BN6562" s="143"/>
      <c r="BO6562" s="143"/>
      <c r="BP6562" s="143"/>
      <c r="BQ6562" s="144"/>
      <c r="BR6562" s="8"/>
      <c r="BS6562" s="8"/>
      <c r="BT6562" s="8"/>
      <c r="BU6562" s="8"/>
      <c r="BV6562" s="122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18" t="s">
        <v>5</v>
      </c>
      <c r="H6563" s="3">
        <v>2024</v>
      </c>
      <c r="I6563" s="20" t="s">
        <v>286</v>
      </c>
      <c r="J6563" s="8" t="s">
        <v>341</v>
      </c>
      <c r="K6563" s="8" t="s">
        <v>320</v>
      </c>
      <c r="L6563" s="163">
        <f t="shared" si="219"/>
        <v>0</v>
      </c>
      <c r="M6563" s="163">
        <f t="shared" si="220"/>
        <v>0</v>
      </c>
      <c r="N6563" s="181"/>
      <c r="O6563" s="53"/>
      <c r="P6563" s="53"/>
      <c r="Q6563" s="53"/>
      <c r="R6563" s="53"/>
      <c r="S6563" s="54"/>
      <c r="T6563" s="8"/>
      <c r="U6563" s="8"/>
      <c r="V6563" s="8"/>
      <c r="W6563" s="8"/>
      <c r="X6563" s="122"/>
      <c r="Y6563" s="135"/>
      <c r="Z6563" s="135"/>
      <c r="AA6563" s="135"/>
      <c r="AB6563" s="135"/>
      <c r="AC6563" s="136"/>
      <c r="AD6563" s="8"/>
      <c r="AE6563" s="8"/>
      <c r="AF6563" s="8"/>
      <c r="AG6563" s="8"/>
      <c r="AH6563" s="122"/>
      <c r="AI6563" s="137"/>
      <c r="AJ6563" s="137"/>
      <c r="AK6563" s="137"/>
      <c r="AL6563" s="137"/>
      <c r="AM6563" s="138"/>
      <c r="AN6563" s="8"/>
      <c r="AO6563" s="8"/>
      <c r="AP6563" s="8"/>
      <c r="AQ6563" s="8"/>
      <c r="AR6563" s="122"/>
      <c r="AS6563" s="139"/>
      <c r="AT6563" s="139"/>
      <c r="AU6563" s="139"/>
      <c r="AV6563" s="139"/>
      <c r="AW6563" s="140"/>
      <c r="AX6563" s="8"/>
      <c r="AY6563" s="8"/>
      <c r="AZ6563" s="8"/>
      <c r="BA6563" s="8"/>
      <c r="BB6563" s="122"/>
      <c r="BC6563" s="141"/>
      <c r="BD6563" s="141"/>
      <c r="BE6563" s="141"/>
      <c r="BF6563" s="141"/>
      <c r="BG6563" s="142"/>
      <c r="BH6563" s="8"/>
      <c r="BI6563" s="8"/>
      <c r="BJ6563" s="8"/>
      <c r="BK6563" s="8"/>
      <c r="BL6563" s="122"/>
      <c r="BM6563" s="143"/>
      <c r="BN6563" s="143"/>
      <c r="BO6563" s="143"/>
      <c r="BP6563" s="143"/>
      <c r="BQ6563" s="144"/>
      <c r="BR6563" s="8"/>
      <c r="BS6563" s="8"/>
      <c r="BT6563" s="8"/>
      <c r="BU6563" s="8"/>
      <c r="BV6563" s="122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18" t="s">
        <v>5</v>
      </c>
      <c r="H6564" s="3">
        <v>2024</v>
      </c>
      <c r="I6564" s="20" t="s">
        <v>286</v>
      </c>
      <c r="J6564" s="8" t="s">
        <v>342</v>
      </c>
      <c r="K6564" s="8" t="s">
        <v>320</v>
      </c>
      <c r="L6564" s="163">
        <f t="shared" si="219"/>
        <v>0</v>
      </c>
      <c r="M6564" s="163">
        <f t="shared" si="220"/>
        <v>0</v>
      </c>
      <c r="N6564" s="181"/>
      <c r="O6564" s="53"/>
      <c r="P6564" s="53"/>
      <c r="Q6564" s="53"/>
      <c r="R6564" s="53"/>
      <c r="S6564" s="54"/>
      <c r="T6564" s="8"/>
      <c r="U6564" s="8"/>
      <c r="V6564" s="8"/>
      <c r="W6564" s="8"/>
      <c r="X6564" s="122"/>
      <c r="Y6564" s="135"/>
      <c r="Z6564" s="135"/>
      <c r="AA6564" s="135"/>
      <c r="AB6564" s="135"/>
      <c r="AC6564" s="136"/>
      <c r="AD6564" s="8"/>
      <c r="AE6564" s="8"/>
      <c r="AF6564" s="8"/>
      <c r="AG6564" s="8"/>
      <c r="AH6564" s="122"/>
      <c r="AI6564" s="137"/>
      <c r="AJ6564" s="137"/>
      <c r="AK6564" s="137"/>
      <c r="AL6564" s="137"/>
      <c r="AM6564" s="138"/>
      <c r="AN6564" s="8"/>
      <c r="AO6564" s="8"/>
      <c r="AP6564" s="8"/>
      <c r="AQ6564" s="8"/>
      <c r="AR6564" s="122"/>
      <c r="AS6564" s="139"/>
      <c r="AT6564" s="139"/>
      <c r="AU6564" s="139"/>
      <c r="AV6564" s="139"/>
      <c r="AW6564" s="140"/>
      <c r="AX6564" s="8"/>
      <c r="AY6564" s="8"/>
      <c r="AZ6564" s="8"/>
      <c r="BA6564" s="8"/>
      <c r="BB6564" s="122"/>
      <c r="BC6564" s="141"/>
      <c r="BD6564" s="141"/>
      <c r="BE6564" s="141"/>
      <c r="BF6564" s="141"/>
      <c r="BG6564" s="142"/>
      <c r="BH6564" s="8"/>
      <c r="BI6564" s="8"/>
      <c r="BJ6564" s="8"/>
      <c r="BK6564" s="8"/>
      <c r="BL6564" s="122"/>
      <c r="BM6564" s="143"/>
      <c r="BN6564" s="143"/>
      <c r="BO6564" s="143"/>
      <c r="BP6564" s="143"/>
      <c r="BQ6564" s="144"/>
      <c r="BR6564" s="8"/>
      <c r="BS6564" s="8"/>
      <c r="BT6564" s="8"/>
      <c r="BU6564" s="8"/>
      <c r="BV6564" s="122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18" t="s">
        <v>5</v>
      </c>
      <c r="H6565" s="3">
        <v>2024</v>
      </c>
      <c r="I6565" s="20" t="s">
        <v>286</v>
      </c>
      <c r="J6565" s="8" t="s">
        <v>343</v>
      </c>
      <c r="K6565" s="8" t="s">
        <v>339</v>
      </c>
      <c r="L6565" s="163">
        <f t="shared" si="219"/>
        <v>0</v>
      </c>
      <c r="M6565" s="163">
        <f t="shared" si="220"/>
        <v>0</v>
      </c>
      <c r="N6565" s="181"/>
      <c r="O6565" s="53"/>
      <c r="P6565" s="53"/>
      <c r="Q6565" s="53"/>
      <c r="R6565" s="53"/>
      <c r="S6565" s="54"/>
      <c r="T6565" s="8"/>
      <c r="U6565" s="8"/>
      <c r="V6565" s="8"/>
      <c r="W6565" s="8"/>
      <c r="X6565" s="122"/>
      <c r="Y6565" s="135"/>
      <c r="Z6565" s="135"/>
      <c r="AA6565" s="135"/>
      <c r="AB6565" s="135"/>
      <c r="AC6565" s="136"/>
      <c r="AD6565" s="8"/>
      <c r="AE6565" s="8"/>
      <c r="AF6565" s="8"/>
      <c r="AG6565" s="8"/>
      <c r="AH6565" s="122"/>
      <c r="AI6565" s="137"/>
      <c r="AJ6565" s="137"/>
      <c r="AK6565" s="137"/>
      <c r="AL6565" s="137"/>
      <c r="AM6565" s="138"/>
      <c r="AN6565" s="8"/>
      <c r="AO6565" s="8"/>
      <c r="AP6565" s="8"/>
      <c r="AQ6565" s="8"/>
      <c r="AR6565" s="122"/>
      <c r="AS6565" s="139"/>
      <c r="AT6565" s="139"/>
      <c r="AU6565" s="139"/>
      <c r="AV6565" s="139"/>
      <c r="AW6565" s="140"/>
      <c r="AX6565" s="8"/>
      <c r="AY6565" s="8"/>
      <c r="AZ6565" s="8"/>
      <c r="BA6565" s="8"/>
      <c r="BB6565" s="122"/>
      <c r="BC6565" s="141"/>
      <c r="BD6565" s="141"/>
      <c r="BE6565" s="141"/>
      <c r="BF6565" s="141"/>
      <c r="BG6565" s="142"/>
      <c r="BH6565" s="8"/>
      <c r="BI6565" s="8"/>
      <c r="BJ6565" s="8"/>
      <c r="BK6565" s="8"/>
      <c r="BL6565" s="122"/>
      <c r="BM6565" s="143"/>
      <c r="BN6565" s="143"/>
      <c r="BO6565" s="143"/>
      <c r="BP6565" s="143"/>
      <c r="BQ6565" s="144"/>
      <c r="BR6565" s="8"/>
      <c r="BS6565" s="8"/>
      <c r="BT6565" s="8"/>
      <c r="BU6565" s="8"/>
      <c r="BV6565" s="122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18" t="s">
        <v>5</v>
      </c>
      <c r="H6566" s="3">
        <v>2024</v>
      </c>
      <c r="I6566" s="20" t="s">
        <v>288</v>
      </c>
      <c r="J6566" s="8" t="s">
        <v>344</v>
      </c>
      <c r="K6566" s="8" t="s">
        <v>318</v>
      </c>
      <c r="L6566" s="163">
        <f t="shared" si="219"/>
        <v>0</v>
      </c>
      <c r="M6566" s="163">
        <f t="shared" si="220"/>
        <v>0</v>
      </c>
      <c r="N6566" s="181"/>
      <c r="O6566" s="53"/>
      <c r="P6566" s="53"/>
      <c r="Q6566" s="53"/>
      <c r="R6566" s="53"/>
      <c r="S6566" s="54"/>
      <c r="T6566" s="8"/>
      <c r="U6566" s="8"/>
      <c r="V6566" s="8"/>
      <c r="W6566" s="8"/>
      <c r="X6566" s="122"/>
      <c r="Y6566" s="135"/>
      <c r="Z6566" s="135"/>
      <c r="AA6566" s="135"/>
      <c r="AB6566" s="135"/>
      <c r="AC6566" s="136"/>
      <c r="AD6566" s="8"/>
      <c r="AE6566" s="8"/>
      <c r="AF6566" s="8"/>
      <c r="AG6566" s="8"/>
      <c r="AH6566" s="122"/>
      <c r="AI6566" s="137"/>
      <c r="AJ6566" s="137"/>
      <c r="AK6566" s="137"/>
      <c r="AL6566" s="137"/>
      <c r="AM6566" s="138"/>
      <c r="AN6566" s="8"/>
      <c r="AO6566" s="8"/>
      <c r="AP6566" s="8"/>
      <c r="AQ6566" s="8"/>
      <c r="AR6566" s="122"/>
      <c r="AS6566" s="139"/>
      <c r="AT6566" s="139"/>
      <c r="AU6566" s="139"/>
      <c r="AV6566" s="139"/>
      <c r="AW6566" s="140"/>
      <c r="AX6566" s="8"/>
      <c r="AY6566" s="8"/>
      <c r="AZ6566" s="8"/>
      <c r="BA6566" s="8"/>
      <c r="BB6566" s="122"/>
      <c r="BC6566" s="141"/>
      <c r="BD6566" s="141"/>
      <c r="BE6566" s="141"/>
      <c r="BF6566" s="141"/>
      <c r="BG6566" s="142"/>
      <c r="BH6566" s="8"/>
      <c r="BI6566" s="8"/>
      <c r="BJ6566" s="8"/>
      <c r="BK6566" s="8"/>
      <c r="BL6566" s="122"/>
      <c r="BM6566" s="143"/>
      <c r="BN6566" s="143"/>
      <c r="BO6566" s="143"/>
      <c r="BP6566" s="143"/>
      <c r="BQ6566" s="144"/>
      <c r="BR6566" s="8"/>
      <c r="BS6566" s="8"/>
      <c r="BT6566" s="8"/>
      <c r="BU6566" s="8"/>
      <c r="BV6566" s="122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18" t="s">
        <v>5</v>
      </c>
      <c r="H6567" s="3">
        <v>2024</v>
      </c>
      <c r="I6567" s="20" t="s">
        <v>288</v>
      </c>
      <c r="J6567" s="2" t="s">
        <v>351</v>
      </c>
      <c r="K6567" s="2" t="s">
        <v>318</v>
      </c>
      <c r="L6567" s="163">
        <f t="shared" si="219"/>
        <v>0</v>
      </c>
      <c r="M6567" s="163">
        <f t="shared" si="220"/>
        <v>0</v>
      </c>
      <c r="N6567" s="181"/>
      <c r="O6567" s="53"/>
      <c r="P6567" s="53"/>
      <c r="Q6567" s="53"/>
      <c r="R6567" s="53"/>
      <c r="S6567" s="54"/>
      <c r="T6567" s="8"/>
      <c r="U6567" s="8"/>
      <c r="V6567" s="8"/>
      <c r="W6567" s="8"/>
      <c r="X6567" s="122"/>
      <c r="Y6567" s="135"/>
      <c r="Z6567" s="135"/>
      <c r="AA6567" s="135"/>
      <c r="AB6567" s="135"/>
      <c r="AC6567" s="136"/>
      <c r="AD6567" s="8"/>
      <c r="AE6567" s="8"/>
      <c r="AF6567" s="8"/>
      <c r="AG6567" s="8"/>
      <c r="AH6567" s="122"/>
      <c r="AI6567" s="137"/>
      <c r="AJ6567" s="137"/>
      <c r="AK6567" s="137"/>
      <c r="AL6567" s="137"/>
      <c r="AM6567" s="138"/>
      <c r="AN6567" s="8"/>
      <c r="AO6567" s="8"/>
      <c r="AP6567" s="8"/>
      <c r="AQ6567" s="8"/>
      <c r="AR6567" s="122"/>
      <c r="AS6567" s="139"/>
      <c r="AT6567" s="139"/>
      <c r="AU6567" s="139"/>
      <c r="AV6567" s="139"/>
      <c r="AW6567" s="140"/>
      <c r="AX6567" s="8"/>
      <c r="AY6567" s="8"/>
      <c r="AZ6567" s="8"/>
      <c r="BA6567" s="8"/>
      <c r="BB6567" s="122"/>
      <c r="BC6567" s="141"/>
      <c r="BD6567" s="141"/>
      <c r="BE6567" s="141"/>
      <c r="BF6567" s="141"/>
      <c r="BG6567" s="142"/>
      <c r="BH6567" s="8"/>
      <c r="BI6567" s="8"/>
      <c r="BJ6567" s="8"/>
      <c r="BK6567" s="8"/>
      <c r="BL6567" s="122"/>
      <c r="BM6567" s="143"/>
      <c r="BN6567" s="143"/>
      <c r="BO6567" s="143"/>
      <c r="BP6567" s="143"/>
      <c r="BQ6567" s="144"/>
      <c r="BR6567" s="8"/>
      <c r="BS6567" s="8"/>
      <c r="BT6567" s="8"/>
      <c r="BU6567" s="8"/>
      <c r="BV6567" s="122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18" t="s">
        <v>5</v>
      </c>
      <c r="H6568" s="3">
        <v>2024</v>
      </c>
      <c r="I6568" s="20" t="s">
        <v>288</v>
      </c>
      <c r="J6568" s="2" t="s">
        <v>352</v>
      </c>
      <c r="K6568" s="2" t="s">
        <v>321</v>
      </c>
      <c r="L6568" s="163">
        <f t="shared" si="219"/>
        <v>0</v>
      </c>
      <c r="M6568" s="163">
        <f t="shared" si="220"/>
        <v>0</v>
      </c>
      <c r="N6568" s="181"/>
      <c r="O6568" s="33"/>
      <c r="P6568" s="33"/>
      <c r="Q6568" s="33"/>
      <c r="R6568" s="33"/>
      <c r="S6568" s="42"/>
      <c r="T6568" s="2"/>
      <c r="U6568" s="2"/>
      <c r="V6568" s="2"/>
      <c r="W6568" s="2"/>
      <c r="X6568" s="55"/>
      <c r="Y6568" s="62"/>
      <c r="Z6568" s="62"/>
      <c r="AA6568" s="62"/>
      <c r="AB6568" s="62"/>
      <c r="AC6568" s="68"/>
      <c r="AD6568" s="2"/>
      <c r="AE6568" s="2"/>
      <c r="AF6568" s="2"/>
      <c r="AG6568" s="2"/>
      <c r="AH6568" s="55"/>
      <c r="AI6568" s="72"/>
      <c r="AJ6568" s="72"/>
      <c r="AK6568" s="72"/>
      <c r="AL6568" s="72"/>
      <c r="AM6568" s="80"/>
      <c r="AN6568" s="2"/>
      <c r="AO6568" s="2"/>
      <c r="AP6568" s="2"/>
      <c r="AQ6568" s="2"/>
      <c r="AR6568" s="55"/>
      <c r="AS6568" s="85"/>
      <c r="AT6568" s="85"/>
      <c r="AU6568" s="85"/>
      <c r="AV6568" s="85"/>
      <c r="AW6568" s="100"/>
      <c r="AX6568" s="2"/>
      <c r="AY6568" s="2"/>
      <c r="AZ6568" s="2"/>
      <c r="BA6568" s="2"/>
      <c r="BB6568" s="55"/>
      <c r="BC6568" s="105"/>
      <c r="BD6568" s="105"/>
      <c r="BE6568" s="105"/>
      <c r="BF6568" s="105"/>
      <c r="BG6568" s="109"/>
      <c r="BH6568" s="2"/>
      <c r="BI6568" s="2"/>
      <c r="BJ6568" s="2"/>
      <c r="BK6568" s="2"/>
      <c r="BL6568" s="55"/>
      <c r="BM6568" s="48"/>
      <c r="BN6568" s="48"/>
      <c r="BO6568" s="48"/>
      <c r="BP6568" s="48"/>
      <c r="BQ6568" s="117"/>
      <c r="BR6568" s="2"/>
      <c r="BS6568" s="2"/>
      <c r="BT6568" s="2"/>
      <c r="BU6568" s="2"/>
      <c r="BV6568" s="55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18" t="s">
        <v>5</v>
      </c>
      <c r="H6569" s="3">
        <v>2024</v>
      </c>
      <c r="I6569" s="20" t="s">
        <v>288</v>
      </c>
      <c r="J6569" s="2" t="s">
        <v>345</v>
      </c>
      <c r="K6569" s="2" t="s">
        <v>318</v>
      </c>
      <c r="L6569" s="163">
        <f t="shared" si="219"/>
        <v>0</v>
      </c>
      <c r="M6569" s="163">
        <f t="shared" si="220"/>
        <v>0</v>
      </c>
      <c r="N6569" s="181"/>
      <c r="O6569" s="34"/>
      <c r="P6569" s="33"/>
      <c r="Q6569" s="33"/>
      <c r="R6569" s="33"/>
      <c r="S6569" s="42"/>
      <c r="T6569" s="3"/>
      <c r="U6569" s="2"/>
      <c r="V6569" s="2"/>
      <c r="W6569" s="2"/>
      <c r="X6569" s="55"/>
      <c r="Y6569" s="64"/>
      <c r="Z6569" s="62"/>
      <c r="AA6569" s="62"/>
      <c r="AB6569" s="62"/>
      <c r="AC6569" s="68"/>
      <c r="AD6569" s="3"/>
      <c r="AE6569" s="2"/>
      <c r="AF6569" s="2"/>
      <c r="AG6569" s="2"/>
      <c r="AH6569" s="55"/>
      <c r="AI6569" s="73"/>
      <c r="AJ6569" s="72"/>
      <c r="AK6569" s="72"/>
      <c r="AL6569" s="72"/>
      <c r="AM6569" s="80"/>
      <c r="AN6569" s="3"/>
      <c r="AO6569" s="2"/>
      <c r="AP6569" s="2"/>
      <c r="AQ6569" s="2"/>
      <c r="AR6569" s="55"/>
      <c r="AS6569" s="86"/>
      <c r="AT6569" s="85"/>
      <c r="AU6569" s="85"/>
      <c r="AV6569" s="85"/>
      <c r="AW6569" s="100"/>
      <c r="AX6569" s="3"/>
      <c r="AY6569" s="2"/>
      <c r="AZ6569" s="2"/>
      <c r="BA6569" s="2"/>
      <c r="BB6569" s="55"/>
      <c r="BC6569" s="106"/>
      <c r="BD6569" s="105"/>
      <c r="BE6569" s="105"/>
      <c r="BF6569" s="105"/>
      <c r="BG6569" s="109"/>
      <c r="BH6569" s="3"/>
      <c r="BI6569" s="2"/>
      <c r="BJ6569" s="2"/>
      <c r="BK6569" s="2"/>
      <c r="BL6569" s="55"/>
      <c r="BM6569" s="49"/>
      <c r="BN6569" s="48"/>
      <c r="BO6569" s="48"/>
      <c r="BP6569" s="48"/>
      <c r="BQ6569" s="117"/>
      <c r="BR6569" s="3"/>
      <c r="BS6569" s="2"/>
      <c r="BT6569" s="2"/>
      <c r="BU6569" s="2"/>
      <c r="BV6569" s="55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18" t="s">
        <v>5</v>
      </c>
      <c r="H6570" s="3">
        <v>2024</v>
      </c>
      <c r="I6570" s="20" t="s">
        <v>289</v>
      </c>
      <c r="J6570" s="2" t="s">
        <v>268</v>
      </c>
      <c r="K6570" s="2" t="s">
        <v>318</v>
      </c>
      <c r="L6570" s="163">
        <f t="shared" si="219"/>
        <v>0</v>
      </c>
      <c r="M6570" s="163">
        <f t="shared" si="220"/>
        <v>0</v>
      </c>
      <c r="N6570" s="181"/>
      <c r="O6570" s="33"/>
      <c r="P6570" s="33"/>
      <c r="Q6570" s="33"/>
      <c r="R6570" s="33"/>
      <c r="S6570" s="42"/>
      <c r="T6570" s="2"/>
      <c r="U6570" s="2"/>
      <c r="V6570" s="2"/>
      <c r="W6570" s="2"/>
      <c r="X6570" s="55"/>
      <c r="Y6570" s="62"/>
      <c r="Z6570" s="62"/>
      <c r="AA6570" s="62"/>
      <c r="AB6570" s="62"/>
      <c r="AC6570" s="68"/>
      <c r="AD6570" s="2"/>
      <c r="AE6570" s="2"/>
      <c r="AF6570" s="2"/>
      <c r="AG6570" s="2"/>
      <c r="AH6570" s="55"/>
      <c r="AI6570" s="72"/>
      <c r="AJ6570" s="72"/>
      <c r="AK6570" s="72"/>
      <c r="AL6570" s="72"/>
      <c r="AM6570" s="80"/>
      <c r="AN6570" s="2"/>
      <c r="AO6570" s="2"/>
      <c r="AP6570" s="2"/>
      <c r="AQ6570" s="2"/>
      <c r="AR6570" s="55"/>
      <c r="AS6570" s="85"/>
      <c r="AT6570" s="85"/>
      <c r="AU6570" s="85"/>
      <c r="AV6570" s="85"/>
      <c r="AW6570" s="100"/>
      <c r="AX6570" s="2"/>
      <c r="AY6570" s="2"/>
      <c r="AZ6570" s="2"/>
      <c r="BA6570" s="2"/>
      <c r="BB6570" s="55"/>
      <c r="BC6570" s="105"/>
      <c r="BD6570" s="105"/>
      <c r="BE6570" s="105"/>
      <c r="BF6570" s="105"/>
      <c r="BG6570" s="109"/>
      <c r="BH6570" s="2"/>
      <c r="BI6570" s="2"/>
      <c r="BJ6570" s="2"/>
      <c r="BK6570" s="2"/>
      <c r="BL6570" s="55"/>
      <c r="BM6570" s="48"/>
      <c r="BN6570" s="48"/>
      <c r="BO6570" s="48"/>
      <c r="BP6570" s="48"/>
      <c r="BQ6570" s="117"/>
      <c r="BR6570" s="2"/>
      <c r="BS6570" s="2"/>
      <c r="BT6570" s="2"/>
      <c r="BU6570" s="2"/>
      <c r="BV6570" s="55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18" t="s">
        <v>5</v>
      </c>
      <c r="H6571" s="3">
        <v>2024</v>
      </c>
      <c r="I6571" s="20" t="s">
        <v>289</v>
      </c>
      <c r="J6571" s="2" t="s">
        <v>292</v>
      </c>
      <c r="K6571" s="2" t="s">
        <v>318</v>
      </c>
      <c r="L6571" s="165">
        <f t="shared" si="219"/>
        <v>0</v>
      </c>
      <c r="M6571" s="163">
        <f t="shared" si="220"/>
        <v>0</v>
      </c>
      <c r="N6571" s="181"/>
      <c r="O6571" s="33"/>
      <c r="P6571" s="33"/>
      <c r="Q6571" s="33"/>
      <c r="R6571" s="33"/>
      <c r="S6571" s="42"/>
      <c r="T6571" s="2"/>
      <c r="U6571" s="2"/>
      <c r="V6571" s="2"/>
      <c r="W6571" s="2"/>
      <c r="X6571" s="55"/>
      <c r="Y6571" s="62"/>
      <c r="Z6571" s="62"/>
      <c r="AA6571" s="62"/>
      <c r="AB6571" s="62"/>
      <c r="AC6571" s="68"/>
      <c r="AD6571" s="2"/>
      <c r="AE6571" s="2"/>
      <c r="AF6571" s="2"/>
      <c r="AG6571" s="2"/>
      <c r="AH6571" s="55"/>
      <c r="AI6571" s="72"/>
      <c r="AJ6571" s="72"/>
      <c r="AK6571" s="72"/>
      <c r="AL6571" s="72"/>
      <c r="AM6571" s="80"/>
      <c r="AN6571" s="2"/>
      <c r="AO6571" s="2"/>
      <c r="AP6571" s="2"/>
      <c r="AQ6571" s="2"/>
      <c r="AR6571" s="55"/>
      <c r="AS6571" s="85"/>
      <c r="AT6571" s="85"/>
      <c r="AU6571" s="85"/>
      <c r="AV6571" s="85"/>
      <c r="AW6571" s="100"/>
      <c r="AX6571" s="2"/>
      <c r="AY6571" s="2"/>
      <c r="AZ6571" s="2"/>
      <c r="BA6571" s="2"/>
      <c r="BB6571" s="55"/>
      <c r="BC6571" s="105"/>
      <c r="BD6571" s="105"/>
      <c r="BE6571" s="105"/>
      <c r="BF6571" s="105"/>
      <c r="BG6571" s="109"/>
      <c r="BH6571" s="2"/>
      <c r="BI6571" s="2"/>
      <c r="BJ6571" s="2"/>
      <c r="BK6571" s="2"/>
      <c r="BL6571" s="55"/>
      <c r="BM6571" s="48"/>
      <c r="BN6571" s="48"/>
      <c r="BO6571" s="48"/>
      <c r="BP6571" s="48"/>
      <c r="BQ6571" s="117"/>
      <c r="BR6571" s="2"/>
      <c r="BS6571" s="2"/>
      <c r="BT6571" s="2"/>
      <c r="BU6571" s="2"/>
      <c r="BV6571" s="55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18" t="s">
        <v>5</v>
      </c>
      <c r="H6572" s="3">
        <v>2024</v>
      </c>
      <c r="I6572" s="20" t="s">
        <v>285</v>
      </c>
      <c r="J6572" s="2" t="s">
        <v>293</v>
      </c>
      <c r="K6572" s="2" t="s">
        <v>318</v>
      </c>
      <c r="L6572" s="163">
        <f t="shared" si="219"/>
        <v>0</v>
      </c>
      <c r="M6572" s="163">
        <f t="shared" si="220"/>
        <v>0</v>
      </c>
      <c r="N6572" s="181"/>
      <c r="O6572" s="33"/>
      <c r="P6572" s="33"/>
      <c r="Q6572" s="33"/>
      <c r="R6572" s="34"/>
      <c r="S6572" s="41"/>
      <c r="T6572" s="2"/>
      <c r="U6572" s="2"/>
      <c r="V6572" s="2"/>
      <c r="W6572" s="3"/>
      <c r="X6572" s="56"/>
      <c r="Y6572" s="62"/>
      <c r="Z6572" s="62"/>
      <c r="AA6572" s="62"/>
      <c r="AB6572" s="64"/>
      <c r="AC6572" s="69"/>
      <c r="AD6572" s="2"/>
      <c r="AE6572" s="2"/>
      <c r="AF6572" s="2"/>
      <c r="AG6572" s="3"/>
      <c r="AH6572" s="56"/>
      <c r="AI6572" s="72"/>
      <c r="AJ6572" s="72"/>
      <c r="AK6572" s="72"/>
      <c r="AL6572" s="73"/>
      <c r="AM6572" s="81"/>
      <c r="AN6572" s="2"/>
      <c r="AO6572" s="2"/>
      <c r="AP6572" s="2"/>
      <c r="AQ6572" s="3"/>
      <c r="AR6572" s="56"/>
      <c r="AS6572" s="85"/>
      <c r="AT6572" s="85"/>
      <c r="AU6572" s="85"/>
      <c r="AV6572" s="86"/>
      <c r="AW6572" s="101"/>
      <c r="AX6572" s="2"/>
      <c r="AY6572" s="2"/>
      <c r="AZ6572" s="2"/>
      <c r="BA6572" s="3"/>
      <c r="BB6572" s="56"/>
      <c r="BC6572" s="105"/>
      <c r="BD6572" s="105"/>
      <c r="BE6572" s="105"/>
      <c r="BF6572" s="106"/>
      <c r="BG6572" s="110"/>
      <c r="BH6572" s="2"/>
      <c r="BI6572" s="2"/>
      <c r="BJ6572" s="2"/>
      <c r="BK6572" s="3"/>
      <c r="BL6572" s="56"/>
      <c r="BM6572" s="48"/>
      <c r="BN6572" s="48"/>
      <c r="BO6572" s="48"/>
      <c r="BP6572" s="49"/>
      <c r="BQ6572" s="118"/>
      <c r="BR6572" s="2"/>
      <c r="BS6572" s="2"/>
      <c r="BT6572" s="2"/>
      <c r="BU6572" s="3"/>
      <c r="BV6572" s="56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18" t="s">
        <v>5</v>
      </c>
      <c r="H6573" s="3">
        <v>2024</v>
      </c>
      <c r="I6573" s="20" t="s">
        <v>287</v>
      </c>
      <c r="J6573" s="2" t="s">
        <v>269</v>
      </c>
      <c r="K6573" s="2" t="s">
        <v>320</v>
      </c>
      <c r="L6573" s="163">
        <f t="shared" si="219"/>
        <v>2</v>
      </c>
      <c r="M6573" s="163">
        <f t="shared" si="220"/>
        <v>2.1160000000000001</v>
      </c>
      <c r="N6573" s="181"/>
      <c r="O6573" s="33"/>
      <c r="P6573" s="33"/>
      <c r="Q6573" s="33"/>
      <c r="R6573" s="33"/>
      <c r="S6573" s="42"/>
      <c r="T6573" s="2"/>
      <c r="U6573" s="2"/>
      <c r="V6573" s="2"/>
      <c r="W6573" s="2"/>
      <c r="X6573" s="55"/>
      <c r="Y6573" s="62"/>
      <c r="Z6573" s="62"/>
      <c r="AA6573" s="62"/>
      <c r="AB6573" s="64"/>
      <c r="AC6573" s="68"/>
      <c r="AD6573" s="2"/>
      <c r="AE6573" s="2"/>
      <c r="AF6573" s="2"/>
      <c r="AG6573" s="2">
        <v>2</v>
      </c>
      <c r="AH6573" s="55">
        <v>2.1160000000000001</v>
      </c>
      <c r="AI6573" s="72"/>
      <c r="AJ6573" s="72"/>
      <c r="AK6573" s="72"/>
      <c r="AL6573" s="72"/>
      <c r="AM6573" s="80"/>
      <c r="AN6573" s="2"/>
      <c r="AO6573" s="2"/>
      <c r="AP6573" s="2"/>
      <c r="AQ6573" s="2"/>
      <c r="AR6573" s="55"/>
      <c r="AS6573" s="85"/>
      <c r="AT6573" s="85"/>
      <c r="AU6573" s="85"/>
      <c r="AV6573" s="85"/>
      <c r="AW6573" s="100"/>
      <c r="AX6573" s="2"/>
      <c r="AY6573" s="2"/>
      <c r="AZ6573" s="2"/>
      <c r="BA6573" s="2"/>
      <c r="BB6573" s="55"/>
      <c r="BC6573" s="105"/>
      <c r="BD6573" s="105"/>
      <c r="BE6573" s="105"/>
      <c r="BF6573" s="105"/>
      <c r="BG6573" s="109"/>
      <c r="BH6573" s="2"/>
      <c r="BI6573" s="2"/>
      <c r="BJ6573" s="2"/>
      <c r="BK6573" s="2"/>
      <c r="BL6573" s="55"/>
      <c r="BM6573" s="48"/>
      <c r="BN6573" s="48"/>
      <c r="BO6573" s="48"/>
      <c r="BP6573" s="48"/>
      <c r="BQ6573" s="117"/>
      <c r="BR6573" s="2"/>
      <c r="BS6573" s="2"/>
      <c r="BT6573" s="2"/>
      <c r="BU6573" s="2"/>
      <c r="BV6573" s="55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18" t="s">
        <v>5</v>
      </c>
      <c r="H6574" s="3">
        <v>2024</v>
      </c>
      <c r="I6574" s="20" t="s">
        <v>287</v>
      </c>
      <c r="J6574" s="2" t="s">
        <v>270</v>
      </c>
      <c r="K6574" s="2" t="s">
        <v>320</v>
      </c>
      <c r="L6574" s="163">
        <f t="shared" si="219"/>
        <v>0</v>
      </c>
      <c r="M6574" s="163">
        <f t="shared" si="220"/>
        <v>0</v>
      </c>
      <c r="N6574" s="181"/>
      <c r="O6574" s="33"/>
      <c r="P6574" s="33"/>
      <c r="Q6574" s="33"/>
      <c r="R6574" s="33"/>
      <c r="S6574" s="42"/>
      <c r="T6574" s="2"/>
      <c r="U6574" s="2"/>
      <c r="V6574" s="2"/>
      <c r="W6574" s="2"/>
      <c r="X6574" s="55"/>
      <c r="Y6574" s="62"/>
      <c r="Z6574" s="62"/>
      <c r="AA6574" s="62"/>
      <c r="AB6574" s="62"/>
      <c r="AC6574" s="68"/>
      <c r="AD6574" s="2"/>
      <c r="AE6574" s="2"/>
      <c r="AF6574" s="2"/>
      <c r="AG6574" s="2"/>
      <c r="AH6574" s="55"/>
      <c r="AI6574" s="72"/>
      <c r="AJ6574" s="72"/>
      <c r="AK6574" s="72"/>
      <c r="AL6574" s="72"/>
      <c r="AM6574" s="80"/>
      <c r="AN6574" s="2"/>
      <c r="AO6574" s="2"/>
      <c r="AP6574" s="2"/>
      <c r="AQ6574" s="2"/>
      <c r="AR6574" s="55"/>
      <c r="AS6574" s="85"/>
      <c r="AT6574" s="85"/>
      <c r="AU6574" s="85"/>
      <c r="AV6574" s="85"/>
      <c r="AW6574" s="100"/>
      <c r="AX6574" s="2"/>
      <c r="AY6574" s="2"/>
      <c r="AZ6574" s="2"/>
      <c r="BA6574" s="2"/>
      <c r="BB6574" s="55"/>
      <c r="BC6574" s="105"/>
      <c r="BD6574" s="105"/>
      <c r="BE6574" s="105"/>
      <c r="BF6574" s="105"/>
      <c r="BG6574" s="109"/>
      <c r="BH6574" s="2"/>
      <c r="BI6574" s="2"/>
      <c r="BJ6574" s="2"/>
      <c r="BK6574" s="2"/>
      <c r="BL6574" s="55"/>
      <c r="BM6574" s="48"/>
      <c r="BN6574" s="48"/>
      <c r="BO6574" s="48"/>
      <c r="BP6574" s="48"/>
      <c r="BQ6574" s="117"/>
      <c r="BR6574" s="2"/>
      <c r="BS6574" s="2"/>
      <c r="BT6574" s="2"/>
      <c r="BU6574" s="2"/>
      <c r="BV6574" s="55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18" t="s">
        <v>5</v>
      </c>
      <c r="H6575" s="3">
        <v>2024</v>
      </c>
      <c r="I6575" s="20" t="s">
        <v>290</v>
      </c>
      <c r="J6575" s="2" t="s">
        <v>271</v>
      </c>
      <c r="K6575" s="2" t="s">
        <v>321</v>
      </c>
      <c r="L6575" s="163">
        <f t="shared" si="219"/>
        <v>0</v>
      </c>
      <c r="M6575" s="163">
        <f t="shared" si="220"/>
        <v>0</v>
      </c>
      <c r="N6575" s="181"/>
      <c r="O6575" s="33"/>
      <c r="P6575" s="33"/>
      <c r="Q6575" s="33"/>
      <c r="R6575" s="33"/>
      <c r="S6575" s="42"/>
      <c r="T6575" s="2"/>
      <c r="U6575" s="2"/>
      <c r="V6575" s="2"/>
      <c r="W6575" s="2"/>
      <c r="X6575" s="55"/>
      <c r="Y6575" s="62"/>
      <c r="Z6575" s="62"/>
      <c r="AA6575" s="62"/>
      <c r="AB6575" s="62"/>
      <c r="AC6575" s="68"/>
      <c r="AD6575" s="2"/>
      <c r="AE6575" s="2"/>
      <c r="AF6575" s="2"/>
      <c r="AG6575" s="2"/>
      <c r="AH6575" s="55"/>
      <c r="AI6575" s="72"/>
      <c r="AJ6575" s="72"/>
      <c r="AK6575" s="72"/>
      <c r="AL6575" s="72"/>
      <c r="AM6575" s="80"/>
      <c r="AN6575" s="2"/>
      <c r="AO6575" s="2"/>
      <c r="AP6575" s="2"/>
      <c r="AQ6575" s="2"/>
      <c r="AR6575" s="55"/>
      <c r="AS6575" s="85"/>
      <c r="AT6575" s="85"/>
      <c r="AU6575" s="85"/>
      <c r="AV6575" s="85"/>
      <c r="AW6575" s="100"/>
      <c r="AX6575" s="2"/>
      <c r="AY6575" s="2"/>
      <c r="AZ6575" s="2"/>
      <c r="BA6575" s="2"/>
      <c r="BB6575" s="55"/>
      <c r="BC6575" s="105"/>
      <c r="BD6575" s="105"/>
      <c r="BE6575" s="105"/>
      <c r="BF6575" s="105"/>
      <c r="BG6575" s="109"/>
      <c r="BH6575" s="2"/>
      <c r="BI6575" s="2"/>
      <c r="BJ6575" s="2"/>
      <c r="BK6575" s="2"/>
      <c r="BL6575" s="55"/>
      <c r="BM6575" s="48"/>
      <c r="BN6575" s="48"/>
      <c r="BO6575" s="48"/>
      <c r="BP6575" s="48"/>
      <c r="BQ6575" s="117"/>
      <c r="BR6575" s="2"/>
      <c r="BS6575" s="2"/>
      <c r="BT6575" s="2"/>
      <c r="BU6575" s="2"/>
      <c r="BV6575" s="55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18" t="s">
        <v>5</v>
      </c>
      <c r="H6576" s="3">
        <v>2024</v>
      </c>
      <c r="I6576" s="20" t="s">
        <v>284</v>
      </c>
      <c r="J6576" s="2" t="s">
        <v>294</v>
      </c>
      <c r="K6576" s="2" t="s">
        <v>320</v>
      </c>
      <c r="L6576" s="163">
        <f t="shared" si="219"/>
        <v>0</v>
      </c>
      <c r="M6576" s="163">
        <f t="shared" si="220"/>
        <v>0</v>
      </c>
      <c r="N6576" s="181"/>
      <c r="O6576" s="33"/>
      <c r="P6576" s="33"/>
      <c r="Q6576" s="33"/>
      <c r="R6576" s="33"/>
      <c r="S6576" s="42"/>
      <c r="T6576" s="2"/>
      <c r="U6576" s="2"/>
      <c r="V6576" s="2"/>
      <c r="W6576" s="2"/>
      <c r="X6576" s="55"/>
      <c r="Y6576" s="62"/>
      <c r="Z6576" s="62"/>
      <c r="AA6576" s="62"/>
      <c r="AB6576" s="62"/>
      <c r="AC6576" s="68"/>
      <c r="AD6576" s="2"/>
      <c r="AE6576" s="2"/>
      <c r="AF6576" s="2"/>
      <c r="AG6576" s="2"/>
      <c r="AH6576" s="55"/>
      <c r="AI6576" s="72"/>
      <c r="AJ6576" s="72"/>
      <c r="AK6576" s="72"/>
      <c r="AL6576" s="72"/>
      <c r="AM6576" s="80"/>
      <c r="AN6576" s="2"/>
      <c r="AO6576" s="2"/>
      <c r="AP6576" s="2"/>
      <c r="AQ6576" s="2"/>
      <c r="AR6576" s="55"/>
      <c r="AS6576" s="85"/>
      <c r="AT6576" s="85"/>
      <c r="AU6576" s="85"/>
      <c r="AV6576" s="85"/>
      <c r="AW6576" s="100"/>
      <c r="AX6576" s="2"/>
      <c r="AY6576" s="2"/>
      <c r="AZ6576" s="2"/>
      <c r="BA6576" s="2"/>
      <c r="BB6576" s="55"/>
      <c r="BC6576" s="105"/>
      <c r="BD6576" s="105"/>
      <c r="BE6576" s="105"/>
      <c r="BF6576" s="105"/>
      <c r="BG6576" s="109"/>
      <c r="BH6576" s="2"/>
      <c r="BI6576" s="2"/>
      <c r="BJ6576" s="2"/>
      <c r="BK6576" s="2"/>
      <c r="BL6576" s="55"/>
      <c r="BM6576" s="48"/>
      <c r="BN6576" s="48"/>
      <c r="BO6576" s="48"/>
      <c r="BP6576" s="48"/>
      <c r="BQ6576" s="117"/>
      <c r="BR6576" s="2"/>
      <c r="BS6576" s="2"/>
      <c r="BT6576" s="2"/>
      <c r="BU6576" s="2"/>
      <c r="BV6576" s="55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18" t="s">
        <v>5</v>
      </c>
      <c r="H6577" s="3">
        <v>2024</v>
      </c>
      <c r="I6577" s="20" t="s">
        <v>284</v>
      </c>
      <c r="J6577" s="2" t="s">
        <v>346</v>
      </c>
      <c r="K6577" s="2" t="s">
        <v>320</v>
      </c>
      <c r="L6577" s="163">
        <f t="shared" si="219"/>
        <v>0</v>
      </c>
      <c r="M6577" s="163">
        <f t="shared" si="220"/>
        <v>0</v>
      </c>
      <c r="N6577" s="181"/>
      <c r="O6577" s="33"/>
      <c r="P6577" s="33"/>
      <c r="Q6577" s="33"/>
      <c r="R6577" s="33"/>
      <c r="S6577" s="42"/>
      <c r="T6577" s="2"/>
      <c r="U6577" s="2"/>
      <c r="V6577" s="2"/>
      <c r="W6577" s="2"/>
      <c r="X6577" s="55"/>
      <c r="Y6577" s="62"/>
      <c r="Z6577" s="62"/>
      <c r="AA6577" s="62"/>
      <c r="AB6577" s="62"/>
      <c r="AC6577" s="68"/>
      <c r="AD6577" s="2"/>
      <c r="AE6577" s="2"/>
      <c r="AF6577" s="2"/>
      <c r="AG6577" s="2"/>
      <c r="AH6577" s="55"/>
      <c r="AI6577" s="72"/>
      <c r="AJ6577" s="72"/>
      <c r="AK6577" s="72"/>
      <c r="AL6577" s="72"/>
      <c r="AM6577" s="80"/>
      <c r="AN6577" s="2"/>
      <c r="AO6577" s="2"/>
      <c r="AP6577" s="2"/>
      <c r="AQ6577" s="2"/>
      <c r="AR6577" s="55"/>
      <c r="AS6577" s="85"/>
      <c r="AT6577" s="85"/>
      <c r="AU6577" s="85"/>
      <c r="AV6577" s="85"/>
      <c r="AW6577" s="100"/>
      <c r="AX6577" s="2"/>
      <c r="AY6577" s="2"/>
      <c r="AZ6577" s="2"/>
      <c r="BA6577" s="2"/>
      <c r="BB6577" s="55"/>
      <c r="BC6577" s="105"/>
      <c r="BD6577" s="105"/>
      <c r="BE6577" s="105"/>
      <c r="BF6577" s="105"/>
      <c r="BG6577" s="109"/>
      <c r="BH6577" s="2"/>
      <c r="BI6577" s="2"/>
      <c r="BJ6577" s="2"/>
      <c r="BK6577" s="2"/>
      <c r="BL6577" s="55"/>
      <c r="BM6577" s="48"/>
      <c r="BN6577" s="48"/>
      <c r="BO6577" s="48"/>
      <c r="BP6577" s="48"/>
      <c r="BQ6577" s="117"/>
      <c r="BR6577" s="2"/>
      <c r="BS6577" s="2"/>
      <c r="BT6577" s="2"/>
      <c r="BU6577" s="2"/>
      <c r="BV6577" s="55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18" t="s">
        <v>5</v>
      </c>
      <c r="H6578" s="3">
        <v>2024</v>
      </c>
      <c r="I6578" s="20" t="s">
        <v>284</v>
      </c>
      <c r="J6578" s="2" t="s">
        <v>295</v>
      </c>
      <c r="K6578" s="2" t="s">
        <v>320</v>
      </c>
      <c r="L6578" s="163">
        <f t="shared" si="219"/>
        <v>0</v>
      </c>
      <c r="M6578" s="163">
        <f t="shared" si="220"/>
        <v>0</v>
      </c>
      <c r="N6578" s="181"/>
      <c r="O6578" s="33"/>
      <c r="P6578" s="33"/>
      <c r="Q6578" s="33"/>
      <c r="R6578" s="33"/>
      <c r="S6578" s="42"/>
      <c r="T6578" s="2"/>
      <c r="U6578" s="2"/>
      <c r="V6578" s="2"/>
      <c r="W6578" s="2"/>
      <c r="X6578" s="55"/>
      <c r="Y6578" s="62"/>
      <c r="Z6578" s="62"/>
      <c r="AA6578" s="62"/>
      <c r="AB6578" s="62"/>
      <c r="AC6578" s="68"/>
      <c r="AD6578" s="2"/>
      <c r="AE6578" s="2"/>
      <c r="AF6578" s="2"/>
      <c r="AG6578" s="2"/>
      <c r="AH6578" s="55"/>
      <c r="AI6578" s="72"/>
      <c r="AJ6578" s="72"/>
      <c r="AK6578" s="72"/>
      <c r="AL6578" s="72"/>
      <c r="AM6578" s="80"/>
      <c r="AN6578" s="2"/>
      <c r="AO6578" s="2"/>
      <c r="AP6578" s="2"/>
      <c r="AQ6578" s="2"/>
      <c r="AR6578" s="55"/>
      <c r="AS6578" s="85"/>
      <c r="AT6578" s="85"/>
      <c r="AU6578" s="85"/>
      <c r="AV6578" s="85"/>
      <c r="AW6578" s="100"/>
      <c r="AX6578" s="2"/>
      <c r="AY6578" s="2"/>
      <c r="AZ6578" s="2"/>
      <c r="BA6578" s="2"/>
      <c r="BB6578" s="55"/>
      <c r="BC6578" s="105"/>
      <c r="BD6578" s="105"/>
      <c r="BE6578" s="105"/>
      <c r="BF6578" s="105"/>
      <c r="BG6578" s="109"/>
      <c r="BH6578" s="2"/>
      <c r="BI6578" s="2"/>
      <c r="BJ6578" s="2"/>
      <c r="BK6578" s="2"/>
      <c r="BL6578" s="55"/>
      <c r="BM6578" s="48"/>
      <c r="BN6578" s="48"/>
      <c r="BO6578" s="48"/>
      <c r="BP6578" s="48"/>
      <c r="BQ6578" s="117"/>
      <c r="BR6578" s="2"/>
      <c r="BS6578" s="2"/>
      <c r="BT6578" s="2"/>
      <c r="BU6578" s="2"/>
      <c r="BV6578" s="55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18" t="s">
        <v>5</v>
      </c>
      <c r="H6579" s="3">
        <v>2024</v>
      </c>
      <c r="I6579" s="20" t="s">
        <v>290</v>
      </c>
      <c r="J6579" s="2" t="s">
        <v>299</v>
      </c>
      <c r="K6579" s="2" t="s">
        <v>318</v>
      </c>
      <c r="L6579" s="163">
        <f t="shared" si="219"/>
        <v>0</v>
      </c>
      <c r="M6579" s="163">
        <f t="shared" si="220"/>
        <v>0</v>
      </c>
      <c r="N6579" s="181"/>
      <c r="O6579" s="33"/>
      <c r="P6579" s="33"/>
      <c r="Q6579" s="33"/>
      <c r="R6579" s="33"/>
      <c r="S6579" s="42"/>
      <c r="T6579" s="2"/>
      <c r="U6579" s="2"/>
      <c r="V6579" s="2"/>
      <c r="W6579" s="2"/>
      <c r="X6579" s="55"/>
      <c r="Y6579" s="62"/>
      <c r="Z6579" s="62"/>
      <c r="AA6579" s="62"/>
      <c r="AB6579" s="62"/>
      <c r="AC6579" s="68"/>
      <c r="AD6579" s="2"/>
      <c r="AE6579" s="2"/>
      <c r="AF6579" s="2"/>
      <c r="AG6579" s="2"/>
      <c r="AH6579" s="55"/>
      <c r="AI6579" s="72"/>
      <c r="AJ6579" s="72"/>
      <c r="AK6579" s="72"/>
      <c r="AL6579" s="72"/>
      <c r="AM6579" s="80"/>
      <c r="AN6579" s="2"/>
      <c r="AO6579" s="2"/>
      <c r="AP6579" s="2"/>
      <c r="AQ6579" s="2"/>
      <c r="AR6579" s="55"/>
      <c r="AS6579" s="85"/>
      <c r="AT6579" s="85"/>
      <c r="AU6579" s="85"/>
      <c r="AV6579" s="85"/>
      <c r="AW6579" s="100"/>
      <c r="AX6579" s="2"/>
      <c r="AY6579" s="2"/>
      <c r="AZ6579" s="2"/>
      <c r="BA6579" s="2"/>
      <c r="BB6579" s="55"/>
      <c r="BC6579" s="105"/>
      <c r="BD6579" s="105"/>
      <c r="BE6579" s="105"/>
      <c r="BF6579" s="105"/>
      <c r="BG6579" s="109"/>
      <c r="BH6579" s="2"/>
      <c r="BI6579" s="2"/>
      <c r="BJ6579" s="2"/>
      <c r="BK6579" s="2"/>
      <c r="BL6579" s="55"/>
      <c r="BM6579" s="48"/>
      <c r="BN6579" s="48"/>
      <c r="BO6579" s="48"/>
      <c r="BP6579" s="48"/>
      <c r="BQ6579" s="117"/>
      <c r="BR6579" s="2"/>
      <c r="BS6579" s="2"/>
      <c r="BT6579" s="2"/>
      <c r="BU6579" s="2"/>
      <c r="BV6579" s="55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18" t="s">
        <v>5</v>
      </c>
      <c r="H6580" s="3">
        <v>2024</v>
      </c>
      <c r="I6580" s="20" t="s">
        <v>315</v>
      </c>
      <c r="J6580" s="2" t="s">
        <v>347</v>
      </c>
      <c r="K6580" s="2" t="s">
        <v>320</v>
      </c>
      <c r="L6580" s="163">
        <f t="shared" si="219"/>
        <v>0</v>
      </c>
      <c r="M6580" s="163">
        <f t="shared" si="220"/>
        <v>0</v>
      </c>
      <c r="N6580" s="181"/>
      <c r="O6580" s="33"/>
      <c r="P6580" s="33"/>
      <c r="Q6580" s="33"/>
      <c r="R6580" s="33"/>
      <c r="S6580" s="42"/>
      <c r="T6580" s="2"/>
      <c r="U6580" s="2"/>
      <c r="V6580" s="2"/>
      <c r="W6580" s="2"/>
      <c r="X6580" s="55"/>
      <c r="Y6580" s="62"/>
      <c r="Z6580" s="62"/>
      <c r="AA6580" s="62"/>
      <c r="AB6580" s="62"/>
      <c r="AC6580" s="68"/>
      <c r="AD6580" s="2"/>
      <c r="AE6580" s="2"/>
      <c r="AF6580" s="2"/>
      <c r="AG6580" s="2"/>
      <c r="AH6580" s="55"/>
      <c r="AI6580" s="72"/>
      <c r="AJ6580" s="72"/>
      <c r="AK6580" s="72"/>
      <c r="AL6580" s="72"/>
      <c r="AM6580" s="80"/>
      <c r="AN6580" s="2"/>
      <c r="AO6580" s="2"/>
      <c r="AP6580" s="2"/>
      <c r="AQ6580" s="2"/>
      <c r="AR6580" s="55"/>
      <c r="AS6580" s="85"/>
      <c r="AT6580" s="85"/>
      <c r="AU6580" s="85"/>
      <c r="AV6580" s="85"/>
      <c r="AW6580" s="100"/>
      <c r="AX6580" s="2"/>
      <c r="AY6580" s="2"/>
      <c r="AZ6580" s="2"/>
      <c r="BA6580" s="2"/>
      <c r="BB6580" s="55"/>
      <c r="BC6580" s="105"/>
      <c r="BD6580" s="105"/>
      <c r="BE6580" s="105"/>
      <c r="BF6580" s="105"/>
      <c r="BG6580" s="109"/>
      <c r="BH6580" s="2"/>
      <c r="BI6580" s="2"/>
      <c r="BJ6580" s="2"/>
      <c r="BK6580" s="2"/>
      <c r="BL6580" s="55"/>
      <c r="BM6580" s="48"/>
      <c r="BN6580" s="48"/>
      <c r="BO6580" s="48"/>
      <c r="BP6580" s="48"/>
      <c r="BQ6580" s="117"/>
      <c r="BR6580" s="2"/>
      <c r="BS6580" s="2"/>
      <c r="BT6580" s="2"/>
      <c r="BU6580" s="2"/>
      <c r="BV6580" s="55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18" t="s">
        <v>5</v>
      </c>
      <c r="H6581" s="3">
        <v>2024</v>
      </c>
      <c r="I6581" s="20" t="s">
        <v>315</v>
      </c>
      <c r="J6581" s="2" t="s">
        <v>296</v>
      </c>
      <c r="K6581" s="2" t="s">
        <v>321</v>
      </c>
      <c r="L6581" s="163">
        <f t="shared" si="219"/>
        <v>0</v>
      </c>
      <c r="M6581" s="163">
        <f t="shared" si="220"/>
        <v>0</v>
      </c>
      <c r="N6581" s="181"/>
      <c r="O6581" s="33"/>
      <c r="P6581" s="33"/>
      <c r="Q6581" s="33"/>
      <c r="R6581" s="33"/>
      <c r="S6581" s="42"/>
      <c r="T6581" s="2"/>
      <c r="U6581" s="2"/>
      <c r="V6581" s="2"/>
      <c r="W6581" s="2"/>
      <c r="X6581" s="55"/>
      <c r="Y6581" s="62"/>
      <c r="Z6581" s="62"/>
      <c r="AA6581" s="62"/>
      <c r="AB6581" s="62"/>
      <c r="AC6581" s="68"/>
      <c r="AD6581" s="2"/>
      <c r="AE6581" s="2"/>
      <c r="AF6581" s="2"/>
      <c r="AG6581" s="2"/>
      <c r="AH6581" s="55"/>
      <c r="AI6581" s="72"/>
      <c r="AJ6581" s="72"/>
      <c r="AK6581" s="72"/>
      <c r="AL6581" s="72"/>
      <c r="AM6581" s="80"/>
      <c r="AN6581" s="2"/>
      <c r="AO6581" s="2"/>
      <c r="AP6581" s="2"/>
      <c r="AQ6581" s="2"/>
      <c r="AR6581" s="55"/>
      <c r="AS6581" s="85"/>
      <c r="AT6581" s="85"/>
      <c r="AU6581" s="85"/>
      <c r="AV6581" s="85"/>
      <c r="AW6581" s="100"/>
      <c r="AX6581" s="2"/>
      <c r="AY6581" s="2"/>
      <c r="AZ6581" s="2"/>
      <c r="BA6581" s="2"/>
      <c r="BB6581" s="55"/>
      <c r="BC6581" s="105"/>
      <c r="BD6581" s="105"/>
      <c r="BE6581" s="105"/>
      <c r="BF6581" s="105"/>
      <c r="BG6581" s="109"/>
      <c r="BH6581" s="2"/>
      <c r="BI6581" s="2"/>
      <c r="BJ6581" s="2"/>
      <c r="BK6581" s="2"/>
      <c r="BL6581" s="55"/>
      <c r="BM6581" s="48"/>
      <c r="BN6581" s="48"/>
      <c r="BO6581" s="48"/>
      <c r="BP6581" s="48"/>
      <c r="BQ6581" s="117"/>
      <c r="BR6581" s="2"/>
      <c r="BS6581" s="2"/>
      <c r="BT6581" s="2"/>
      <c r="BU6581" s="2"/>
      <c r="BV6581" s="55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18" t="s">
        <v>5</v>
      </c>
      <c r="H6582" s="3">
        <v>2024</v>
      </c>
      <c r="I6582" s="20" t="s">
        <v>316</v>
      </c>
      <c r="J6582" s="2" t="s">
        <v>297</v>
      </c>
      <c r="K6582" s="2" t="s">
        <v>318</v>
      </c>
      <c r="L6582" s="163">
        <f t="shared" si="219"/>
        <v>0</v>
      </c>
      <c r="M6582" s="163">
        <f t="shared" si="220"/>
        <v>0</v>
      </c>
      <c r="N6582" s="181"/>
      <c r="O6582" s="33"/>
      <c r="P6582" s="33"/>
      <c r="Q6582" s="33"/>
      <c r="R6582" s="33"/>
      <c r="S6582" s="42"/>
      <c r="T6582" s="2"/>
      <c r="U6582" s="2"/>
      <c r="V6582" s="2"/>
      <c r="W6582" s="2"/>
      <c r="X6582" s="55"/>
      <c r="Y6582" s="62"/>
      <c r="Z6582" s="62"/>
      <c r="AA6582" s="62"/>
      <c r="AB6582" s="62"/>
      <c r="AC6582" s="68"/>
      <c r="AD6582" s="2"/>
      <c r="AE6582" s="2"/>
      <c r="AF6582" s="2"/>
      <c r="AG6582" s="2"/>
      <c r="AH6582" s="55"/>
      <c r="AI6582" s="72"/>
      <c r="AJ6582" s="72"/>
      <c r="AK6582" s="72"/>
      <c r="AL6582" s="72"/>
      <c r="AM6582" s="80"/>
      <c r="AN6582" s="2"/>
      <c r="AO6582" s="2"/>
      <c r="AP6582" s="2"/>
      <c r="AQ6582" s="2"/>
      <c r="AR6582" s="55"/>
      <c r="AS6582" s="85"/>
      <c r="AT6582" s="85"/>
      <c r="AU6582" s="85"/>
      <c r="AV6582" s="85"/>
      <c r="AW6582" s="100"/>
      <c r="AX6582" s="2"/>
      <c r="AY6582" s="2"/>
      <c r="AZ6582" s="2"/>
      <c r="BA6582" s="2"/>
      <c r="BB6582" s="55"/>
      <c r="BC6582" s="105"/>
      <c r="BD6582" s="105"/>
      <c r="BE6582" s="105"/>
      <c r="BF6582" s="105"/>
      <c r="BG6582" s="109"/>
      <c r="BH6582" s="2"/>
      <c r="BI6582" s="2"/>
      <c r="BJ6582" s="2"/>
      <c r="BK6582" s="2"/>
      <c r="BL6582" s="55"/>
      <c r="BM6582" s="48"/>
      <c r="BN6582" s="48"/>
      <c r="BO6582" s="48"/>
      <c r="BP6582" s="48"/>
      <c r="BQ6582" s="117"/>
      <c r="BR6582" s="2"/>
      <c r="BS6582" s="2"/>
      <c r="BT6582" s="2"/>
      <c r="BU6582" s="2"/>
      <c r="BV6582" s="55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18" t="s">
        <v>5</v>
      </c>
      <c r="H6583" s="3">
        <v>2024</v>
      </c>
      <c r="I6583" s="20" t="s">
        <v>316</v>
      </c>
      <c r="J6583" s="8" t="s">
        <v>348</v>
      </c>
      <c r="K6583" s="8" t="s">
        <v>320</v>
      </c>
      <c r="L6583" s="163">
        <f t="shared" si="219"/>
        <v>0</v>
      </c>
      <c r="M6583" s="163">
        <f t="shared" si="220"/>
        <v>0</v>
      </c>
      <c r="N6583" s="181"/>
      <c r="O6583" s="33"/>
      <c r="P6583" s="33"/>
      <c r="Q6583" s="33"/>
      <c r="R6583" s="33"/>
      <c r="S6583" s="42"/>
      <c r="T6583" s="2"/>
      <c r="U6583" s="2"/>
      <c r="V6583" s="2"/>
      <c r="W6583" s="2"/>
      <c r="X6583" s="55"/>
      <c r="Y6583" s="62"/>
      <c r="Z6583" s="62"/>
      <c r="AA6583" s="62"/>
      <c r="AB6583" s="62"/>
      <c r="AC6583" s="68"/>
      <c r="AD6583" s="2"/>
      <c r="AE6583" s="2"/>
      <c r="AF6583" s="2"/>
      <c r="AG6583" s="2"/>
      <c r="AH6583" s="55"/>
      <c r="AI6583" s="72"/>
      <c r="AJ6583" s="72"/>
      <c r="AK6583" s="72"/>
      <c r="AL6583" s="72"/>
      <c r="AM6583" s="80"/>
      <c r="AN6583" s="2"/>
      <c r="AO6583" s="2"/>
      <c r="AP6583" s="2"/>
      <c r="AQ6583" s="2"/>
      <c r="AR6583" s="55"/>
      <c r="AS6583" s="85"/>
      <c r="AT6583" s="85"/>
      <c r="AU6583" s="85"/>
      <c r="AV6583" s="85"/>
      <c r="AW6583" s="100"/>
      <c r="AX6583" s="2"/>
      <c r="AY6583" s="2"/>
      <c r="AZ6583" s="2"/>
      <c r="BA6583" s="2"/>
      <c r="BB6583" s="55"/>
      <c r="BC6583" s="105"/>
      <c r="BD6583" s="105"/>
      <c r="BE6583" s="105"/>
      <c r="BF6583" s="105"/>
      <c r="BG6583" s="109"/>
      <c r="BH6583" s="2"/>
      <c r="BI6583" s="2"/>
      <c r="BJ6583" s="2"/>
      <c r="BK6583" s="2"/>
      <c r="BL6583" s="55"/>
      <c r="BM6583" s="48"/>
      <c r="BN6583" s="48"/>
      <c r="BO6583" s="48"/>
      <c r="BP6583" s="48"/>
      <c r="BQ6583" s="117"/>
      <c r="BR6583" s="2"/>
      <c r="BS6583" s="2"/>
      <c r="BT6583" s="2"/>
      <c r="BU6583" s="2"/>
      <c r="BV6583" s="55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18" t="s">
        <v>5</v>
      </c>
      <c r="H6584" s="3">
        <v>2024</v>
      </c>
      <c r="I6584" s="20" t="s">
        <v>282</v>
      </c>
      <c r="J6584" s="2" t="s">
        <v>272</v>
      </c>
      <c r="K6584" s="2" t="s">
        <v>321</v>
      </c>
      <c r="L6584" s="163">
        <f t="shared" si="219"/>
        <v>2E-3</v>
      </c>
      <c r="M6584" s="163">
        <f t="shared" si="220"/>
        <v>4.0720000000000001</v>
      </c>
      <c r="N6584" s="181"/>
      <c r="O6584" s="33"/>
      <c r="P6584" s="33"/>
      <c r="Q6584" s="33"/>
      <c r="R6584" s="33"/>
      <c r="S6584" s="42"/>
      <c r="T6584" s="2"/>
      <c r="U6584" s="2"/>
      <c r="V6584" s="2"/>
      <c r="W6584" s="2"/>
      <c r="X6584" s="55"/>
      <c r="Y6584" s="62"/>
      <c r="Z6584" s="62"/>
      <c r="AA6584" s="62"/>
      <c r="AB6584" s="62"/>
      <c r="AC6584" s="68"/>
      <c r="AD6584" s="2"/>
      <c r="AE6584" s="2"/>
      <c r="AF6584" s="2"/>
      <c r="AG6584" s="2"/>
      <c r="AH6584" s="55"/>
      <c r="AI6584" s="72"/>
      <c r="AJ6584" s="72"/>
      <c r="AK6584" s="72" t="s">
        <v>523</v>
      </c>
      <c r="AL6584" s="72">
        <v>2E-3</v>
      </c>
      <c r="AM6584" s="80">
        <v>4.0720000000000001</v>
      </c>
      <c r="AN6584" s="2"/>
      <c r="AO6584" s="2"/>
      <c r="AP6584" s="2"/>
      <c r="AQ6584" s="2"/>
      <c r="AR6584" s="55"/>
      <c r="AS6584" s="85"/>
      <c r="AT6584" s="85"/>
      <c r="AU6584" s="85"/>
      <c r="AV6584" s="85"/>
      <c r="AW6584" s="100"/>
      <c r="AX6584" s="2"/>
      <c r="AY6584" s="2"/>
      <c r="AZ6584" s="2"/>
      <c r="BA6584" s="2"/>
      <c r="BB6584" s="55"/>
      <c r="BC6584" s="105"/>
      <c r="BD6584" s="105"/>
      <c r="BE6584" s="105"/>
      <c r="BF6584" s="105"/>
      <c r="BG6584" s="109"/>
      <c r="BH6584" s="2"/>
      <c r="BI6584" s="2"/>
      <c r="BJ6584" s="2"/>
      <c r="BK6584" s="2"/>
      <c r="BL6584" s="55"/>
      <c r="BM6584" s="48"/>
      <c r="BN6584" s="48"/>
      <c r="BO6584" s="48"/>
      <c r="BP6584" s="48"/>
      <c r="BQ6584" s="117"/>
      <c r="BR6584" s="2"/>
      <c r="BS6584" s="2"/>
      <c r="BT6584" s="2"/>
      <c r="BU6584" s="2"/>
      <c r="BV6584" s="55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18" t="s">
        <v>5</v>
      </c>
      <c r="H6585" s="3">
        <v>2024</v>
      </c>
      <c r="I6585" s="20" t="s">
        <v>282</v>
      </c>
      <c r="J6585" s="2" t="s">
        <v>273</v>
      </c>
      <c r="K6585" s="2" t="s">
        <v>321</v>
      </c>
      <c r="L6585" s="163">
        <f t="shared" si="219"/>
        <v>4.0000000000000001E-3</v>
      </c>
      <c r="M6585" s="163">
        <f t="shared" si="220"/>
        <v>8.5939999999999994</v>
      </c>
      <c r="N6585" s="181"/>
      <c r="O6585" s="33"/>
      <c r="P6585" s="33"/>
      <c r="Q6585" s="33"/>
      <c r="R6585" s="33"/>
      <c r="S6585" s="42"/>
      <c r="T6585" s="2"/>
      <c r="U6585" s="2"/>
      <c r="V6585" s="2"/>
      <c r="W6585" s="2"/>
      <c r="X6585" s="55"/>
      <c r="Y6585" s="62"/>
      <c r="Z6585" s="62"/>
      <c r="AA6585" s="62"/>
      <c r="AB6585" s="62"/>
      <c r="AC6585" s="68"/>
      <c r="AD6585" s="2"/>
      <c r="AE6585" s="2"/>
      <c r="AF6585" s="2"/>
      <c r="AG6585" s="2"/>
      <c r="AH6585" s="55"/>
      <c r="AI6585" s="72"/>
      <c r="AJ6585" s="72"/>
      <c r="AK6585" s="72" t="s">
        <v>523</v>
      </c>
      <c r="AL6585" s="72">
        <v>4.0000000000000001E-3</v>
      </c>
      <c r="AM6585" s="80">
        <v>8.5939999999999994</v>
      </c>
      <c r="AN6585" s="2"/>
      <c r="AO6585" s="2"/>
      <c r="AP6585" s="2"/>
      <c r="AQ6585" s="2"/>
      <c r="AR6585" s="55"/>
      <c r="AS6585" s="85"/>
      <c r="AT6585" s="85"/>
      <c r="AU6585" s="85"/>
      <c r="AV6585" s="85"/>
      <c r="AW6585" s="100"/>
      <c r="AX6585" s="2"/>
      <c r="AY6585" s="2"/>
      <c r="AZ6585" s="2"/>
      <c r="BA6585" s="2"/>
      <c r="BB6585" s="55"/>
      <c r="BC6585" s="105"/>
      <c r="BD6585" s="105"/>
      <c r="BE6585" s="105"/>
      <c r="BF6585" s="105"/>
      <c r="BG6585" s="109"/>
      <c r="BH6585" s="2"/>
      <c r="BI6585" s="2"/>
      <c r="BJ6585" s="2"/>
      <c r="BK6585" s="2"/>
      <c r="BL6585" s="55"/>
      <c r="BM6585" s="48"/>
      <c r="BN6585" s="48"/>
      <c r="BO6585" s="48"/>
      <c r="BP6585" s="48"/>
      <c r="BQ6585" s="117"/>
      <c r="BR6585" s="2"/>
      <c r="BS6585" s="2"/>
      <c r="BT6585" s="2"/>
      <c r="BU6585" s="2"/>
      <c r="BV6585" s="55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18" t="s">
        <v>5</v>
      </c>
      <c r="H6586" s="3">
        <v>2024</v>
      </c>
      <c r="I6586" s="20" t="s">
        <v>282</v>
      </c>
      <c r="J6586" s="2" t="s">
        <v>274</v>
      </c>
      <c r="K6586" s="2" t="s">
        <v>321</v>
      </c>
      <c r="L6586" s="163">
        <f t="shared" si="219"/>
        <v>0</v>
      </c>
      <c r="M6586" s="163">
        <f t="shared" si="220"/>
        <v>0</v>
      </c>
      <c r="N6586" s="181"/>
      <c r="O6586" s="33"/>
      <c r="P6586" s="33"/>
      <c r="Q6586" s="33"/>
      <c r="R6586" s="33"/>
      <c r="S6586" s="42"/>
      <c r="T6586" s="2"/>
      <c r="U6586" s="2"/>
      <c r="V6586" s="2"/>
      <c r="W6586" s="2"/>
      <c r="X6586" s="55"/>
      <c r="Y6586" s="62"/>
      <c r="Z6586" s="62"/>
      <c r="AA6586" s="62"/>
      <c r="AB6586" s="62"/>
      <c r="AC6586" s="68"/>
      <c r="AD6586" s="2"/>
      <c r="AE6586" s="2"/>
      <c r="AF6586" s="2"/>
      <c r="AG6586" s="2"/>
      <c r="AH6586" s="55"/>
      <c r="AI6586" s="72"/>
      <c r="AJ6586" s="72"/>
      <c r="AK6586" s="72"/>
      <c r="AL6586" s="72"/>
      <c r="AM6586" s="80"/>
      <c r="AN6586" s="2"/>
      <c r="AO6586" s="2"/>
      <c r="AP6586" s="2"/>
      <c r="AQ6586" s="2"/>
      <c r="AR6586" s="55"/>
      <c r="AS6586" s="85"/>
      <c r="AT6586" s="85"/>
      <c r="AU6586" s="85"/>
      <c r="AV6586" s="85"/>
      <c r="AW6586" s="100"/>
      <c r="AX6586" s="2"/>
      <c r="AY6586" s="2"/>
      <c r="AZ6586" s="2"/>
      <c r="BA6586" s="2"/>
      <c r="BB6586" s="55"/>
      <c r="BC6586" s="105"/>
      <c r="BD6586" s="105"/>
      <c r="BE6586" s="105"/>
      <c r="BF6586" s="105"/>
      <c r="BG6586" s="109"/>
      <c r="BH6586" s="2"/>
      <c r="BI6586" s="2"/>
      <c r="BJ6586" s="2"/>
      <c r="BK6586" s="2"/>
      <c r="BL6586" s="55"/>
      <c r="BM6586" s="48"/>
      <c r="BN6586" s="48"/>
      <c r="BO6586" s="48"/>
      <c r="BP6586" s="48"/>
      <c r="BQ6586" s="117"/>
      <c r="BR6586" s="2"/>
      <c r="BS6586" s="2"/>
      <c r="BT6586" s="2"/>
      <c r="BU6586" s="2"/>
      <c r="BV6586" s="55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18" t="s">
        <v>5</v>
      </c>
      <c r="H6587" s="3">
        <v>2024</v>
      </c>
      <c r="I6587" s="20" t="s">
        <v>282</v>
      </c>
      <c r="J6587" s="2" t="s">
        <v>275</v>
      </c>
      <c r="K6587" s="2" t="s">
        <v>321</v>
      </c>
      <c r="L6587" s="163">
        <f t="shared" si="219"/>
        <v>0</v>
      </c>
      <c r="M6587" s="163">
        <f t="shared" si="220"/>
        <v>0</v>
      </c>
      <c r="N6587" s="181"/>
      <c r="O6587" s="33"/>
      <c r="P6587" s="33"/>
      <c r="Q6587" s="33"/>
      <c r="R6587" s="33"/>
      <c r="S6587" s="42"/>
      <c r="T6587" s="2"/>
      <c r="U6587" s="2"/>
      <c r="V6587" s="2"/>
      <c r="W6587" s="2"/>
      <c r="X6587" s="55"/>
      <c r="Y6587" s="62"/>
      <c r="Z6587" s="62"/>
      <c r="AA6587" s="62"/>
      <c r="AB6587" s="62"/>
      <c r="AC6587" s="68"/>
      <c r="AD6587" s="2"/>
      <c r="AE6587" s="2"/>
      <c r="AF6587" s="2"/>
      <c r="AG6587" s="2"/>
      <c r="AH6587" s="55"/>
      <c r="AI6587" s="72"/>
      <c r="AJ6587" s="72"/>
      <c r="AK6587" s="72"/>
      <c r="AL6587" s="72"/>
      <c r="AM6587" s="80"/>
      <c r="AN6587" s="2"/>
      <c r="AO6587" s="2"/>
      <c r="AP6587" s="2"/>
      <c r="AQ6587" s="2"/>
      <c r="AR6587" s="55"/>
      <c r="AS6587" s="85"/>
      <c r="AT6587" s="85"/>
      <c r="AU6587" s="85"/>
      <c r="AV6587" s="85"/>
      <c r="AW6587" s="100"/>
      <c r="AX6587" s="2"/>
      <c r="AY6587" s="2"/>
      <c r="AZ6587" s="2"/>
      <c r="BA6587" s="2"/>
      <c r="BB6587" s="55"/>
      <c r="BC6587" s="105"/>
      <c r="BD6587" s="105"/>
      <c r="BE6587" s="105"/>
      <c r="BF6587" s="105"/>
      <c r="BG6587" s="109"/>
      <c r="BH6587" s="2"/>
      <c r="BI6587" s="2"/>
      <c r="BJ6587" s="2"/>
      <c r="BK6587" s="2"/>
      <c r="BL6587" s="55"/>
      <c r="BM6587" s="48"/>
      <c r="BN6587" s="48"/>
      <c r="BO6587" s="48"/>
      <c r="BP6587" s="48"/>
      <c r="BQ6587" s="117"/>
      <c r="BR6587" s="2"/>
      <c r="BS6587" s="2"/>
      <c r="BT6587" s="2"/>
      <c r="BU6587" s="2"/>
      <c r="BV6587" s="55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18" t="s">
        <v>5</v>
      </c>
      <c r="H6588" s="3">
        <v>2024</v>
      </c>
      <c r="I6588" s="20" t="s">
        <v>282</v>
      </c>
      <c r="J6588" s="2" t="s">
        <v>276</v>
      </c>
      <c r="K6588" s="2" t="s">
        <v>320</v>
      </c>
      <c r="L6588" s="163">
        <f t="shared" si="219"/>
        <v>0</v>
      </c>
      <c r="M6588" s="163">
        <f t="shared" si="220"/>
        <v>0</v>
      </c>
      <c r="N6588" s="181"/>
      <c r="O6588" s="33"/>
      <c r="P6588" s="33"/>
      <c r="Q6588" s="33"/>
      <c r="R6588" s="33"/>
      <c r="S6588" s="42"/>
      <c r="T6588" s="2"/>
      <c r="U6588" s="2"/>
      <c r="V6588" s="2"/>
      <c r="W6588" s="2"/>
      <c r="X6588" s="55"/>
      <c r="Y6588" s="62"/>
      <c r="Z6588" s="62"/>
      <c r="AA6588" s="62"/>
      <c r="AB6588" s="62"/>
      <c r="AC6588" s="68"/>
      <c r="AD6588" s="2"/>
      <c r="AE6588" s="2"/>
      <c r="AF6588" s="2"/>
      <c r="AG6588" s="2"/>
      <c r="AH6588" s="55"/>
      <c r="AI6588" s="72"/>
      <c r="AJ6588" s="72"/>
      <c r="AK6588" s="72"/>
      <c r="AL6588" s="72"/>
      <c r="AM6588" s="80"/>
      <c r="AN6588" s="2"/>
      <c r="AO6588" s="2"/>
      <c r="AP6588" s="2"/>
      <c r="AQ6588" s="2"/>
      <c r="AR6588" s="55"/>
      <c r="AS6588" s="85"/>
      <c r="AT6588" s="85"/>
      <c r="AU6588" s="85"/>
      <c r="AV6588" s="85"/>
      <c r="AW6588" s="100"/>
      <c r="AX6588" s="2"/>
      <c r="AY6588" s="2"/>
      <c r="AZ6588" s="2"/>
      <c r="BA6588" s="2"/>
      <c r="BB6588" s="55"/>
      <c r="BC6588" s="105"/>
      <c r="BD6588" s="105"/>
      <c r="BE6588" s="105"/>
      <c r="BF6588" s="105"/>
      <c r="BG6588" s="109"/>
      <c r="BH6588" s="2"/>
      <c r="BI6588" s="2"/>
      <c r="BJ6588" s="2"/>
      <c r="BK6588" s="2"/>
      <c r="BL6588" s="55"/>
      <c r="BM6588" s="48"/>
      <c r="BN6588" s="48"/>
      <c r="BO6588" s="48"/>
      <c r="BP6588" s="48"/>
      <c r="BQ6588" s="117"/>
      <c r="BR6588" s="2"/>
      <c r="BS6588" s="2"/>
      <c r="BT6588" s="2"/>
      <c r="BU6588" s="2"/>
      <c r="BV6588" s="55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18" t="s">
        <v>5</v>
      </c>
      <c r="H6589" s="3">
        <v>2024</v>
      </c>
      <c r="I6589" s="20" t="s">
        <v>282</v>
      </c>
      <c r="J6589" s="2" t="s">
        <v>277</v>
      </c>
      <c r="K6589" s="2" t="s">
        <v>320</v>
      </c>
      <c r="L6589" s="163">
        <f t="shared" si="219"/>
        <v>8</v>
      </c>
      <c r="M6589" s="163">
        <f t="shared" si="220"/>
        <v>10.071</v>
      </c>
      <c r="N6589" s="181"/>
      <c r="O6589" s="33"/>
      <c r="P6589" s="33"/>
      <c r="Q6589" s="33"/>
      <c r="R6589" s="33"/>
      <c r="S6589" s="42"/>
      <c r="T6589" s="2"/>
      <c r="U6589" s="2"/>
      <c r="V6589" s="2"/>
      <c r="W6589" s="2"/>
      <c r="X6589" s="55"/>
      <c r="Y6589" s="62"/>
      <c r="Z6589" s="62"/>
      <c r="AA6589" s="62"/>
      <c r="AB6589" s="62"/>
      <c r="AC6589" s="68"/>
      <c r="AD6589" s="2"/>
      <c r="AE6589" s="2"/>
      <c r="AF6589" s="2"/>
      <c r="AG6589" s="2"/>
      <c r="AH6589" s="55"/>
      <c r="AI6589" s="72"/>
      <c r="AJ6589" s="72"/>
      <c r="AK6589" s="72" t="s">
        <v>523</v>
      </c>
      <c r="AL6589" s="72">
        <v>2</v>
      </c>
      <c r="AM6589" s="80">
        <v>1.554</v>
      </c>
      <c r="AN6589" s="2"/>
      <c r="AO6589" s="2"/>
      <c r="AP6589" s="2"/>
      <c r="AQ6589" s="2"/>
      <c r="AR6589" s="55"/>
      <c r="AS6589" s="85" t="s">
        <v>712</v>
      </c>
      <c r="AT6589" s="85"/>
      <c r="AU6589" s="85"/>
      <c r="AV6589" s="85">
        <v>4</v>
      </c>
      <c r="AW6589" s="100">
        <v>5.306</v>
      </c>
      <c r="AX6589" s="2" t="s">
        <v>370</v>
      </c>
      <c r="AY6589" s="2"/>
      <c r="AZ6589" s="2"/>
      <c r="BA6589" s="2">
        <v>2</v>
      </c>
      <c r="BB6589" s="55">
        <v>3.2109999999999999</v>
      </c>
      <c r="BC6589" s="105"/>
      <c r="BD6589" s="105"/>
      <c r="BE6589" s="105"/>
      <c r="BF6589" s="105"/>
      <c r="BG6589" s="109"/>
      <c r="BH6589" s="2"/>
      <c r="BI6589" s="2"/>
      <c r="BJ6589" s="2"/>
      <c r="BK6589" s="2"/>
      <c r="BL6589" s="55"/>
      <c r="BM6589" s="48"/>
      <c r="BN6589" s="48"/>
      <c r="BO6589" s="48"/>
      <c r="BP6589" s="48"/>
      <c r="BQ6589" s="117"/>
      <c r="BR6589" s="2"/>
      <c r="BS6589" s="2"/>
      <c r="BT6589" s="2"/>
      <c r="BU6589" s="2"/>
      <c r="BV6589" s="55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18" t="s">
        <v>5</v>
      </c>
      <c r="H6590" s="3">
        <v>2024</v>
      </c>
      <c r="I6590" s="20" t="s">
        <v>283</v>
      </c>
      <c r="J6590" s="2" t="s">
        <v>298</v>
      </c>
      <c r="K6590" s="2" t="s">
        <v>321</v>
      </c>
      <c r="L6590" s="163">
        <f t="shared" si="219"/>
        <v>0</v>
      </c>
      <c r="M6590" s="163">
        <f t="shared" si="220"/>
        <v>0</v>
      </c>
      <c r="N6590" s="181"/>
      <c r="O6590" s="33"/>
      <c r="P6590" s="33"/>
      <c r="Q6590" s="33"/>
      <c r="R6590" s="33"/>
      <c r="S6590" s="42"/>
      <c r="T6590" s="2"/>
      <c r="U6590" s="2"/>
      <c r="V6590" s="2"/>
      <c r="W6590" s="2"/>
      <c r="X6590" s="55"/>
      <c r="Y6590" s="62"/>
      <c r="Z6590" s="62"/>
      <c r="AA6590" s="62"/>
      <c r="AB6590" s="62"/>
      <c r="AC6590" s="68"/>
      <c r="AD6590" s="2"/>
      <c r="AE6590" s="2"/>
      <c r="AF6590" s="2"/>
      <c r="AG6590" s="2"/>
      <c r="AH6590" s="55"/>
      <c r="AI6590" s="72"/>
      <c r="AJ6590" s="72"/>
      <c r="AK6590" s="72"/>
      <c r="AL6590" s="72"/>
      <c r="AM6590" s="80"/>
      <c r="AN6590" s="2"/>
      <c r="AO6590" s="2"/>
      <c r="AP6590" s="2"/>
      <c r="AQ6590" s="2"/>
      <c r="AR6590" s="55"/>
      <c r="AS6590" s="85"/>
      <c r="AT6590" s="85"/>
      <c r="AU6590" s="85"/>
      <c r="AV6590" s="85"/>
      <c r="AW6590" s="100"/>
      <c r="AX6590" s="2"/>
      <c r="AY6590" s="2"/>
      <c r="AZ6590" s="2"/>
      <c r="BA6590" s="2"/>
      <c r="BB6590" s="55"/>
      <c r="BC6590" s="105"/>
      <c r="BD6590" s="105"/>
      <c r="BE6590" s="105"/>
      <c r="BF6590" s="105"/>
      <c r="BG6590" s="109"/>
      <c r="BH6590" s="2"/>
      <c r="BI6590" s="2"/>
      <c r="BJ6590" s="2"/>
      <c r="BK6590" s="2"/>
      <c r="BL6590" s="55"/>
      <c r="BM6590" s="48"/>
      <c r="BN6590" s="48"/>
      <c r="BO6590" s="48"/>
      <c r="BP6590" s="48"/>
      <c r="BQ6590" s="117"/>
      <c r="BR6590" s="2"/>
      <c r="BS6590" s="2"/>
      <c r="BT6590" s="2"/>
      <c r="BU6590" s="2"/>
      <c r="BV6590" s="55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18" t="s">
        <v>5</v>
      </c>
      <c r="H6591" s="3">
        <v>2024</v>
      </c>
      <c r="I6591" s="20" t="s">
        <v>283</v>
      </c>
      <c r="J6591" s="2" t="s">
        <v>278</v>
      </c>
      <c r="K6591" s="2" t="s">
        <v>320</v>
      </c>
      <c r="L6591" s="163">
        <f t="shared" si="219"/>
        <v>1</v>
      </c>
      <c r="M6591" s="163">
        <f t="shared" si="220"/>
        <v>1.462</v>
      </c>
      <c r="N6591" s="181"/>
      <c r="O6591" s="33"/>
      <c r="P6591" s="33"/>
      <c r="Q6591" s="33"/>
      <c r="R6591" s="33"/>
      <c r="S6591" s="42"/>
      <c r="T6591" s="2"/>
      <c r="U6591" s="2"/>
      <c r="V6591" s="2"/>
      <c r="W6591" s="2"/>
      <c r="X6591" s="55"/>
      <c r="Y6591" s="62"/>
      <c r="Z6591" s="62"/>
      <c r="AA6591" s="62"/>
      <c r="AB6591" s="62"/>
      <c r="AC6591" s="68"/>
      <c r="AD6591" s="2"/>
      <c r="AE6591" s="2"/>
      <c r="AF6591" s="2"/>
      <c r="AG6591" s="2"/>
      <c r="AH6591" s="55"/>
      <c r="AI6591" s="72"/>
      <c r="AJ6591" s="72"/>
      <c r="AK6591" s="72"/>
      <c r="AL6591" s="72"/>
      <c r="AM6591" s="80"/>
      <c r="AN6591" s="2"/>
      <c r="AO6591" s="2"/>
      <c r="AP6591" s="2"/>
      <c r="AQ6591" s="2"/>
      <c r="AR6591" s="55"/>
      <c r="AS6591" s="85"/>
      <c r="AT6591" s="85"/>
      <c r="AU6591" s="85"/>
      <c r="AV6591" s="85"/>
      <c r="AW6591" s="100"/>
      <c r="AX6591" s="2"/>
      <c r="AY6591" s="2"/>
      <c r="AZ6591" s="2"/>
      <c r="BA6591" s="2"/>
      <c r="BB6591" s="55"/>
      <c r="BC6591" s="105"/>
      <c r="BD6591" s="105"/>
      <c r="BE6591" s="105"/>
      <c r="BF6591" s="105"/>
      <c r="BG6591" s="109"/>
      <c r="BH6591" s="2"/>
      <c r="BI6591" s="2"/>
      <c r="BJ6591" s="2"/>
      <c r="BK6591" s="2"/>
      <c r="BL6591" s="55"/>
      <c r="BM6591" s="48" t="s">
        <v>1104</v>
      </c>
      <c r="BN6591" s="48"/>
      <c r="BO6591" s="48"/>
      <c r="BP6591" s="48">
        <v>1</v>
      </c>
      <c r="BQ6591" s="117">
        <v>1.462</v>
      </c>
      <c r="BR6591" s="2"/>
      <c r="BS6591" s="2"/>
      <c r="BT6591" s="2"/>
      <c r="BU6591" s="2"/>
      <c r="BV6591" s="55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18" t="s">
        <v>5</v>
      </c>
      <c r="H6592" s="3">
        <v>2024</v>
      </c>
      <c r="I6592" s="20" t="s">
        <v>283</v>
      </c>
      <c r="J6592" s="2" t="s">
        <v>279</v>
      </c>
      <c r="K6592" s="2" t="s">
        <v>320</v>
      </c>
      <c r="L6592" s="163">
        <f t="shared" si="219"/>
        <v>0</v>
      </c>
      <c r="M6592" s="163">
        <f t="shared" si="220"/>
        <v>0</v>
      </c>
      <c r="N6592" s="181"/>
      <c r="O6592" s="33"/>
      <c r="P6592" s="33"/>
      <c r="Q6592" s="33"/>
      <c r="R6592" s="33"/>
      <c r="S6592" s="42"/>
      <c r="T6592" s="2"/>
      <c r="U6592" s="2"/>
      <c r="V6592" s="2"/>
      <c r="W6592" s="2"/>
      <c r="X6592" s="55"/>
      <c r="Y6592" s="62"/>
      <c r="Z6592" s="62"/>
      <c r="AA6592" s="62"/>
      <c r="AB6592" s="62"/>
      <c r="AC6592" s="68"/>
      <c r="AD6592" s="2"/>
      <c r="AE6592" s="2"/>
      <c r="AF6592" s="2"/>
      <c r="AG6592" s="2"/>
      <c r="AH6592" s="55"/>
      <c r="AI6592" s="72"/>
      <c r="AJ6592" s="72"/>
      <c r="AK6592" s="72"/>
      <c r="AL6592" s="72"/>
      <c r="AM6592" s="80"/>
      <c r="AN6592" s="2"/>
      <c r="AO6592" s="2"/>
      <c r="AP6592" s="2"/>
      <c r="AQ6592" s="2"/>
      <c r="AR6592" s="55"/>
      <c r="AS6592" s="85"/>
      <c r="AT6592" s="85"/>
      <c r="AU6592" s="85"/>
      <c r="AV6592" s="85"/>
      <c r="AW6592" s="100"/>
      <c r="AX6592" s="2"/>
      <c r="AY6592" s="2"/>
      <c r="AZ6592" s="2"/>
      <c r="BA6592" s="2"/>
      <c r="BB6592" s="55"/>
      <c r="BC6592" s="105"/>
      <c r="BD6592" s="105"/>
      <c r="BE6592" s="105"/>
      <c r="BF6592" s="105"/>
      <c r="BG6592" s="109"/>
      <c r="BH6592" s="2"/>
      <c r="BI6592" s="2"/>
      <c r="BJ6592" s="2"/>
      <c r="BK6592" s="2"/>
      <c r="BL6592" s="55"/>
      <c r="BM6592" s="48"/>
      <c r="BN6592" s="48"/>
      <c r="BO6592" s="48"/>
      <c r="BP6592" s="48"/>
      <c r="BQ6592" s="117"/>
      <c r="BR6592" s="2"/>
      <c r="BS6592" s="2"/>
      <c r="BT6592" s="2"/>
      <c r="BU6592" s="2"/>
      <c r="BV6592" s="55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18" t="s">
        <v>5</v>
      </c>
      <c r="H6593" s="3">
        <v>2024</v>
      </c>
      <c r="I6593" s="20" t="s">
        <v>286</v>
      </c>
      <c r="J6593" s="2" t="s">
        <v>280</v>
      </c>
      <c r="K6593" s="2" t="s">
        <v>319</v>
      </c>
      <c r="L6593" s="163">
        <f t="shared" si="219"/>
        <v>0</v>
      </c>
      <c r="M6593" s="163">
        <f t="shared" si="220"/>
        <v>0</v>
      </c>
      <c r="N6593" s="181"/>
      <c r="O6593" s="33"/>
      <c r="P6593" s="33"/>
      <c r="Q6593" s="33"/>
      <c r="R6593" s="33"/>
      <c r="S6593" s="42"/>
      <c r="T6593" s="2"/>
      <c r="U6593" s="2"/>
      <c r="V6593" s="2"/>
      <c r="W6593" s="2"/>
      <c r="X6593" s="55"/>
      <c r="Y6593" s="62"/>
      <c r="Z6593" s="62"/>
      <c r="AA6593" s="62"/>
      <c r="AB6593" s="62"/>
      <c r="AC6593" s="68"/>
      <c r="AD6593" s="2"/>
      <c r="AE6593" s="2"/>
      <c r="AF6593" s="2"/>
      <c r="AG6593" s="2"/>
      <c r="AH6593" s="55"/>
      <c r="AI6593" s="72"/>
      <c r="AJ6593" s="72"/>
      <c r="AK6593" s="72"/>
      <c r="AL6593" s="72"/>
      <c r="AM6593" s="80"/>
      <c r="AN6593" s="2"/>
      <c r="AO6593" s="2"/>
      <c r="AP6593" s="2"/>
      <c r="AQ6593" s="2"/>
      <c r="AR6593" s="55"/>
      <c r="AS6593" s="85"/>
      <c r="AT6593" s="85"/>
      <c r="AU6593" s="85"/>
      <c r="AV6593" s="85"/>
      <c r="AW6593" s="100"/>
      <c r="AX6593" s="2"/>
      <c r="AY6593" s="2"/>
      <c r="AZ6593" s="2"/>
      <c r="BA6593" s="2"/>
      <c r="BB6593" s="55"/>
      <c r="BC6593" s="105"/>
      <c r="BD6593" s="105"/>
      <c r="BE6593" s="105"/>
      <c r="BF6593" s="105"/>
      <c r="BG6593" s="109"/>
      <c r="BH6593" s="2"/>
      <c r="BI6593" s="2"/>
      <c r="BJ6593" s="2"/>
      <c r="BK6593" s="2"/>
      <c r="BL6593" s="55"/>
      <c r="BM6593" s="48"/>
      <c r="BN6593" s="48"/>
      <c r="BO6593" s="48"/>
      <c r="BP6593" s="48"/>
      <c r="BQ6593" s="117"/>
      <c r="BR6593" s="2"/>
      <c r="BS6593" s="2"/>
      <c r="BT6593" s="2"/>
      <c r="BU6593" s="2"/>
      <c r="BV6593" s="55"/>
    </row>
    <row r="6594" spans="1:74" hidden="1" x14ac:dyDescent="0.3">
      <c r="A6594" s="2" t="s">
        <v>239</v>
      </c>
      <c r="B6594" s="2" t="s">
        <v>2</v>
      </c>
      <c r="C6594" s="2" t="s">
        <v>3</v>
      </c>
      <c r="D6594" s="2" t="s">
        <v>236</v>
      </c>
      <c r="E6594" s="5" t="s">
        <v>118</v>
      </c>
      <c r="F6594" s="3"/>
      <c r="G6594" s="18" t="s">
        <v>5</v>
      </c>
      <c r="H6594" s="3">
        <v>2024</v>
      </c>
      <c r="I6594" s="20" t="s">
        <v>286</v>
      </c>
      <c r="J6594" s="2" t="s">
        <v>281</v>
      </c>
      <c r="K6594" s="2" t="s">
        <v>319</v>
      </c>
      <c r="L6594" s="163">
        <f t="shared" si="219"/>
        <v>0</v>
      </c>
      <c r="M6594" s="163">
        <f t="shared" si="220"/>
        <v>4.5</v>
      </c>
      <c r="N6594" s="181"/>
      <c r="O6594" s="33"/>
      <c r="P6594" s="33"/>
      <c r="Q6594" s="33"/>
      <c r="R6594" s="33"/>
      <c r="S6594" s="42"/>
      <c r="T6594" s="2"/>
      <c r="U6594" s="2"/>
      <c r="V6594" s="2"/>
      <c r="W6594" s="2"/>
      <c r="X6594" s="55"/>
      <c r="Y6594" s="62"/>
      <c r="Z6594" s="62"/>
      <c r="AA6594" s="62"/>
      <c r="AB6594" s="62"/>
      <c r="AC6594" s="68"/>
      <c r="AD6594" s="2"/>
      <c r="AE6594" s="2"/>
      <c r="AF6594" s="2"/>
      <c r="AG6594" s="2"/>
      <c r="AH6594" s="55"/>
      <c r="AI6594" s="72"/>
      <c r="AJ6594" s="72"/>
      <c r="AK6594" s="72"/>
      <c r="AL6594" s="72"/>
      <c r="AM6594" s="80"/>
      <c r="AN6594" s="2"/>
      <c r="AO6594" s="2"/>
      <c r="AP6594" s="2"/>
      <c r="AQ6594" s="2"/>
      <c r="AR6594" s="55"/>
      <c r="AS6594" s="85"/>
      <c r="AT6594" s="85"/>
      <c r="AU6594" s="85"/>
      <c r="AV6594" s="85"/>
      <c r="AW6594" s="100"/>
      <c r="AX6594" s="2"/>
      <c r="AY6594" s="2"/>
      <c r="AZ6594" s="2"/>
      <c r="BA6594" s="2"/>
      <c r="BB6594" s="180" t="s">
        <v>1069</v>
      </c>
      <c r="BC6594" s="105"/>
      <c r="BD6594" s="105"/>
      <c r="BE6594" s="105"/>
      <c r="BF6594" s="105"/>
      <c r="BG6594" s="109">
        <v>4.5</v>
      </c>
      <c r="BH6594" s="2"/>
      <c r="BI6594" s="2"/>
      <c r="BJ6594" s="2"/>
      <c r="BK6594" s="2"/>
      <c r="BL6594" s="55"/>
      <c r="BM6594" s="48"/>
      <c r="BN6594" s="48"/>
      <c r="BO6594" s="48"/>
      <c r="BP6594" s="48"/>
      <c r="BQ6594" s="117"/>
      <c r="BR6594" s="2"/>
      <c r="BS6594" s="2"/>
      <c r="BT6594" s="2"/>
      <c r="BU6594" s="2"/>
      <c r="BV6594" s="55"/>
    </row>
    <row r="6595" spans="1:74" s="13" customFormat="1" hidden="1" x14ac:dyDescent="0.3">
      <c r="A6595" s="12" t="s">
        <v>239</v>
      </c>
      <c r="B6595" s="12" t="s">
        <v>2</v>
      </c>
      <c r="C6595" s="12" t="s">
        <v>3</v>
      </c>
      <c r="D6595" s="12" t="s">
        <v>236</v>
      </c>
      <c r="E6595" s="6" t="s">
        <v>118</v>
      </c>
      <c r="F6595" s="7"/>
      <c r="G6595" s="19" t="s">
        <v>5</v>
      </c>
      <c r="H6595" s="7">
        <v>2024</v>
      </c>
      <c r="I6595" s="21"/>
      <c r="J6595" s="12" t="s">
        <v>314</v>
      </c>
      <c r="K6595" s="12"/>
      <c r="L6595" s="147"/>
      <c r="M6595" s="147">
        <f>SUM(M6557:M6594)</f>
        <v>30.815000000000001</v>
      </c>
      <c r="N6595" s="183"/>
      <c r="O6595" s="12"/>
      <c r="P6595" s="12"/>
      <c r="Q6595" s="12"/>
      <c r="R6595" s="12"/>
      <c r="S6595" s="47">
        <f>SUM(S6557:S6594)</f>
        <v>0</v>
      </c>
      <c r="T6595" s="12"/>
      <c r="U6595" s="12"/>
      <c r="V6595" s="12"/>
      <c r="W6595" s="12"/>
      <c r="X6595" s="47">
        <f>SUM(X6557:X6594)</f>
        <v>0</v>
      </c>
      <c r="Y6595" s="12"/>
      <c r="Z6595" s="12"/>
      <c r="AA6595" s="12"/>
      <c r="AB6595" s="12"/>
      <c r="AC6595" s="47">
        <f>SUM(AC6557:AC6594)</f>
        <v>0</v>
      </c>
      <c r="AD6595" s="12"/>
      <c r="AE6595" s="12"/>
      <c r="AF6595" s="12"/>
      <c r="AG6595" s="12"/>
      <c r="AH6595" s="47">
        <f>SUM(AH6557:AH6594)</f>
        <v>2.1160000000000001</v>
      </c>
      <c r="AI6595" s="12"/>
      <c r="AJ6595" s="12"/>
      <c r="AK6595" s="12"/>
      <c r="AL6595" s="12"/>
      <c r="AM6595" s="47">
        <f>SUM(AM6557:AM6594)</f>
        <v>14.22</v>
      </c>
      <c r="AN6595" s="12"/>
      <c r="AO6595" s="12"/>
      <c r="AP6595" s="12"/>
      <c r="AQ6595" s="12"/>
      <c r="AR6595" s="47">
        <f>SUM(AR6557:AR6594)</f>
        <v>0</v>
      </c>
      <c r="AS6595" s="12"/>
      <c r="AT6595" s="12"/>
      <c r="AU6595" s="12"/>
      <c r="AV6595" s="12"/>
      <c r="AW6595" s="47">
        <f>SUM(AW6557:AW6594)</f>
        <v>5.306</v>
      </c>
      <c r="AX6595" s="12"/>
      <c r="AY6595" s="12"/>
      <c r="AZ6595" s="12"/>
      <c r="BA6595" s="12"/>
      <c r="BB6595" s="47">
        <f>SUM(BB6557:BB6594)</f>
        <v>3.2109999999999999</v>
      </c>
      <c r="BC6595" s="12"/>
      <c r="BD6595" s="12"/>
      <c r="BE6595" s="12"/>
      <c r="BF6595" s="12"/>
      <c r="BG6595" s="47">
        <f>SUM(BG6557:BG6594)</f>
        <v>4.5</v>
      </c>
      <c r="BH6595" s="12"/>
      <c r="BI6595" s="12"/>
      <c r="BJ6595" s="12"/>
      <c r="BK6595" s="12"/>
      <c r="BL6595" s="47">
        <f>SUM(BL6557:BL6594)</f>
        <v>0</v>
      </c>
      <c r="BM6595" s="12"/>
      <c r="BN6595" s="12"/>
      <c r="BO6595" s="12"/>
      <c r="BP6595" s="12"/>
      <c r="BQ6595" s="47">
        <f>SUM(BQ6557:BQ6594)</f>
        <v>1.462</v>
      </c>
      <c r="BR6595" s="12"/>
      <c r="BS6595" s="12"/>
      <c r="BT6595" s="12"/>
      <c r="BU6595" s="12"/>
      <c r="BV6595" s="47">
        <f>SUM(BV6557:BV6594)</f>
        <v>0</v>
      </c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18" t="s">
        <v>5</v>
      </c>
      <c r="H6596" s="3">
        <v>2024</v>
      </c>
      <c r="I6596" s="20" t="s">
        <v>287</v>
      </c>
      <c r="J6596" s="2" t="s">
        <v>267</v>
      </c>
      <c r="K6596" s="2" t="s">
        <v>318</v>
      </c>
      <c r="L6596" s="163">
        <f t="shared" si="219"/>
        <v>0</v>
      </c>
      <c r="M6596" s="163">
        <f t="shared" si="220"/>
        <v>0</v>
      </c>
      <c r="N6596" s="181"/>
      <c r="O6596" s="33"/>
      <c r="P6596" s="33"/>
      <c r="Q6596" s="33"/>
      <c r="R6596" s="33"/>
      <c r="S6596" s="42"/>
      <c r="T6596" s="2"/>
      <c r="U6596" s="2"/>
      <c r="V6596" s="2"/>
      <c r="W6596" s="2"/>
      <c r="X6596" s="55"/>
      <c r="Y6596" s="62"/>
      <c r="Z6596" s="62"/>
      <c r="AA6596" s="62"/>
      <c r="AB6596" s="62"/>
      <c r="AC6596" s="68"/>
      <c r="AD6596" s="2"/>
      <c r="AE6596" s="2"/>
      <c r="AF6596" s="2"/>
      <c r="AG6596" s="2"/>
      <c r="AH6596" s="55"/>
      <c r="AI6596" s="72"/>
      <c r="AJ6596" s="72"/>
      <c r="AK6596" s="72"/>
      <c r="AL6596" s="72"/>
      <c r="AM6596" s="80"/>
      <c r="AN6596" s="2"/>
      <c r="AO6596" s="2"/>
      <c r="AP6596" s="2"/>
      <c r="AQ6596" s="2"/>
      <c r="AR6596" s="55"/>
      <c r="AS6596" s="85"/>
      <c r="AT6596" s="85"/>
      <c r="AU6596" s="85"/>
      <c r="AV6596" s="85"/>
      <c r="AW6596" s="100"/>
      <c r="AX6596" s="2"/>
      <c r="AY6596" s="2"/>
      <c r="AZ6596" s="2"/>
      <c r="BA6596" s="2"/>
      <c r="BB6596" s="55"/>
      <c r="BC6596" s="105"/>
      <c r="BD6596" s="105"/>
      <c r="BE6596" s="105"/>
      <c r="BF6596" s="105"/>
      <c r="BG6596" s="109"/>
      <c r="BH6596" s="2"/>
      <c r="BI6596" s="2"/>
      <c r="BJ6596" s="2"/>
      <c r="BK6596" s="2"/>
      <c r="BL6596" s="55"/>
      <c r="BM6596" s="48"/>
      <c r="BN6596" s="48"/>
      <c r="BO6596" s="48"/>
      <c r="BP6596" s="48"/>
      <c r="BQ6596" s="117"/>
      <c r="BR6596" s="2"/>
      <c r="BS6596" s="2"/>
      <c r="BT6596" s="2"/>
      <c r="BU6596" s="2"/>
      <c r="BV6596" s="55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18" t="s">
        <v>5</v>
      </c>
      <c r="H6597" s="3">
        <v>2024</v>
      </c>
      <c r="I6597" s="20" t="s">
        <v>287</v>
      </c>
      <c r="J6597" s="2" t="s">
        <v>291</v>
      </c>
      <c r="K6597" s="2" t="s">
        <v>319</v>
      </c>
      <c r="L6597" s="163">
        <f t="shared" si="219"/>
        <v>0</v>
      </c>
      <c r="M6597" s="163">
        <f t="shared" si="220"/>
        <v>0</v>
      </c>
      <c r="N6597" s="181"/>
      <c r="O6597" s="33"/>
      <c r="P6597" s="33"/>
      <c r="Q6597" s="33"/>
      <c r="R6597" s="33"/>
      <c r="S6597" s="42"/>
      <c r="T6597" s="2"/>
      <c r="U6597" s="2"/>
      <c r="V6597" s="2"/>
      <c r="W6597" s="2"/>
      <c r="X6597" s="55"/>
      <c r="Y6597" s="62"/>
      <c r="Z6597" s="62"/>
      <c r="AA6597" s="62"/>
      <c r="AB6597" s="62"/>
      <c r="AC6597" s="68"/>
      <c r="AD6597" s="2"/>
      <c r="AE6597" s="2"/>
      <c r="AF6597" s="2"/>
      <c r="AG6597" s="2"/>
      <c r="AH6597" s="55"/>
      <c r="AI6597" s="72"/>
      <c r="AJ6597" s="72"/>
      <c r="AK6597" s="72"/>
      <c r="AL6597" s="72"/>
      <c r="AM6597" s="80"/>
      <c r="AN6597" s="2"/>
      <c r="AO6597" s="2"/>
      <c r="AP6597" s="2"/>
      <c r="AQ6597" s="2"/>
      <c r="AR6597" s="55"/>
      <c r="AS6597" s="85"/>
      <c r="AT6597" s="85"/>
      <c r="AU6597" s="85"/>
      <c r="AV6597" s="85"/>
      <c r="AW6597" s="100"/>
      <c r="AX6597" s="2"/>
      <c r="AY6597" s="2"/>
      <c r="AZ6597" s="2"/>
      <c r="BA6597" s="2"/>
      <c r="BB6597" s="55"/>
      <c r="BC6597" s="105"/>
      <c r="BD6597" s="105"/>
      <c r="BE6597" s="105"/>
      <c r="BF6597" s="105"/>
      <c r="BG6597" s="109"/>
      <c r="BH6597" s="2"/>
      <c r="BI6597" s="2"/>
      <c r="BJ6597" s="2"/>
      <c r="BK6597" s="2"/>
      <c r="BL6597" s="55"/>
      <c r="BM6597" s="48"/>
      <c r="BN6597" s="48"/>
      <c r="BO6597" s="48"/>
      <c r="BP6597" s="48"/>
      <c r="BQ6597" s="117"/>
      <c r="BR6597" s="2"/>
      <c r="BS6597" s="2"/>
      <c r="BT6597" s="2"/>
      <c r="BU6597" s="2"/>
      <c r="BV6597" s="55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18" t="s">
        <v>5</v>
      </c>
      <c r="H6598" s="3">
        <v>2024</v>
      </c>
      <c r="I6598" s="20" t="s">
        <v>286</v>
      </c>
      <c r="J6598" s="2" t="s">
        <v>336</v>
      </c>
      <c r="K6598" s="2" t="s">
        <v>319</v>
      </c>
      <c r="L6598" s="163">
        <f t="shared" ref="L6598:L6661" si="221">SUM(R6598,W6598,AB6598,AG6598,AL6598,AQ6598,AV6598,BA6598,BF6598,BK6598,BP6598,BU6598)</f>
        <v>0</v>
      </c>
      <c r="M6598" s="163">
        <f t="shared" ref="M6598:M6661" si="222">SUM(S6598,X6598,AC6598,AH6598,AM6598,AR6598,AW6598,BB6598,BG6598,BL6598,BQ6598,BV6598)</f>
        <v>0</v>
      </c>
      <c r="N6598" s="181"/>
      <c r="O6598" s="33"/>
      <c r="P6598" s="33"/>
      <c r="Q6598" s="33"/>
      <c r="R6598" s="33"/>
      <c r="S6598" s="42"/>
      <c r="T6598" s="2"/>
      <c r="U6598" s="2"/>
      <c r="V6598" s="2"/>
      <c r="W6598" s="2"/>
      <c r="X6598" s="55"/>
      <c r="Y6598" s="62"/>
      <c r="Z6598" s="62"/>
      <c r="AA6598" s="62"/>
      <c r="AB6598" s="62"/>
      <c r="AC6598" s="68"/>
      <c r="AD6598" s="2"/>
      <c r="AE6598" s="2"/>
      <c r="AF6598" s="2"/>
      <c r="AG6598" s="2"/>
      <c r="AH6598" s="55"/>
      <c r="AI6598" s="72"/>
      <c r="AJ6598" s="72"/>
      <c r="AK6598" s="72"/>
      <c r="AL6598" s="72"/>
      <c r="AM6598" s="80"/>
      <c r="AN6598" s="2"/>
      <c r="AO6598" s="2"/>
      <c r="AP6598" s="2"/>
      <c r="AQ6598" s="2"/>
      <c r="AR6598" s="55"/>
      <c r="AS6598" s="85"/>
      <c r="AT6598" s="85"/>
      <c r="AU6598" s="85"/>
      <c r="AV6598" s="85"/>
      <c r="AW6598" s="100"/>
      <c r="AX6598" s="2"/>
      <c r="AY6598" s="2"/>
      <c r="AZ6598" s="2"/>
      <c r="BA6598" s="2"/>
      <c r="BB6598" s="55"/>
      <c r="BC6598" s="105"/>
      <c r="BD6598" s="105"/>
      <c r="BE6598" s="105"/>
      <c r="BF6598" s="105"/>
      <c r="BG6598" s="109"/>
      <c r="BH6598" s="2"/>
      <c r="BI6598" s="2"/>
      <c r="BJ6598" s="2"/>
      <c r="BK6598" s="2"/>
      <c r="BL6598" s="55"/>
      <c r="BM6598" s="48"/>
      <c r="BN6598" s="48"/>
      <c r="BO6598" s="48"/>
      <c r="BP6598" s="48"/>
      <c r="BQ6598" s="117"/>
      <c r="BR6598" s="2"/>
      <c r="BS6598" s="2"/>
      <c r="BT6598" s="2"/>
      <c r="BU6598" s="2"/>
      <c r="BV6598" s="55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18" t="s">
        <v>5</v>
      </c>
      <c r="H6599" s="3">
        <v>2024</v>
      </c>
      <c r="I6599" s="20" t="s">
        <v>286</v>
      </c>
      <c r="J6599" s="8" t="s">
        <v>337</v>
      </c>
      <c r="K6599" s="8" t="s">
        <v>318</v>
      </c>
      <c r="L6599" s="163">
        <f t="shared" si="221"/>
        <v>0</v>
      </c>
      <c r="M6599" s="163">
        <f t="shared" si="222"/>
        <v>0</v>
      </c>
      <c r="N6599" s="181"/>
      <c r="O6599" s="53"/>
      <c r="P6599" s="53"/>
      <c r="Q6599" s="53"/>
      <c r="R6599" s="53"/>
      <c r="S6599" s="54"/>
      <c r="T6599" s="8"/>
      <c r="U6599" s="8"/>
      <c r="V6599" s="8"/>
      <c r="W6599" s="8"/>
      <c r="X6599" s="122"/>
      <c r="Y6599" s="135"/>
      <c r="Z6599" s="135"/>
      <c r="AA6599" s="135"/>
      <c r="AB6599" s="135"/>
      <c r="AC6599" s="136"/>
      <c r="AD6599" s="8"/>
      <c r="AE6599" s="8"/>
      <c r="AF6599" s="8"/>
      <c r="AG6599" s="8"/>
      <c r="AH6599" s="122"/>
      <c r="AI6599" s="137"/>
      <c r="AJ6599" s="137"/>
      <c r="AK6599" s="137"/>
      <c r="AL6599" s="137"/>
      <c r="AM6599" s="138"/>
      <c r="AN6599" s="8"/>
      <c r="AO6599" s="8"/>
      <c r="AP6599" s="8"/>
      <c r="AQ6599" s="8"/>
      <c r="AR6599" s="122"/>
      <c r="AS6599" s="139"/>
      <c r="AT6599" s="139"/>
      <c r="AU6599" s="139"/>
      <c r="AV6599" s="139"/>
      <c r="AW6599" s="140"/>
      <c r="AX6599" s="8"/>
      <c r="AY6599" s="8"/>
      <c r="AZ6599" s="8"/>
      <c r="BA6599" s="8"/>
      <c r="BB6599" s="122"/>
      <c r="BC6599" s="141"/>
      <c r="BD6599" s="141"/>
      <c r="BE6599" s="141"/>
      <c r="BF6599" s="141"/>
      <c r="BG6599" s="142"/>
      <c r="BH6599" s="8"/>
      <c r="BI6599" s="8"/>
      <c r="BJ6599" s="8"/>
      <c r="BK6599" s="8"/>
      <c r="BL6599" s="122"/>
      <c r="BM6599" s="143"/>
      <c r="BN6599" s="143"/>
      <c r="BO6599" s="143"/>
      <c r="BP6599" s="143"/>
      <c r="BQ6599" s="144"/>
      <c r="BR6599" s="8"/>
      <c r="BS6599" s="8"/>
      <c r="BT6599" s="8"/>
      <c r="BU6599" s="8"/>
      <c r="BV6599" s="122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18" t="s">
        <v>5</v>
      </c>
      <c r="H6600" s="3">
        <v>2024</v>
      </c>
      <c r="I6600" s="20" t="s">
        <v>286</v>
      </c>
      <c r="J6600" s="8" t="s">
        <v>338</v>
      </c>
      <c r="K6600" s="8" t="s">
        <v>339</v>
      </c>
      <c r="L6600" s="163">
        <f t="shared" si="221"/>
        <v>0</v>
      </c>
      <c r="M6600" s="163">
        <f t="shared" si="222"/>
        <v>0</v>
      </c>
      <c r="N6600" s="181"/>
      <c r="O6600" s="53"/>
      <c r="P6600" s="53"/>
      <c r="Q6600" s="53"/>
      <c r="R6600" s="53"/>
      <c r="S6600" s="54"/>
      <c r="T6600" s="8"/>
      <c r="U6600" s="8"/>
      <c r="V6600" s="8"/>
      <c r="W6600" s="8"/>
      <c r="X6600" s="122"/>
      <c r="Y6600" s="135"/>
      <c r="Z6600" s="135"/>
      <c r="AA6600" s="135"/>
      <c r="AB6600" s="135"/>
      <c r="AC6600" s="136"/>
      <c r="AD6600" s="8"/>
      <c r="AE6600" s="8"/>
      <c r="AF6600" s="8"/>
      <c r="AG6600" s="8"/>
      <c r="AH6600" s="122"/>
      <c r="AI6600" s="137"/>
      <c r="AJ6600" s="137"/>
      <c r="AK6600" s="137"/>
      <c r="AL6600" s="137"/>
      <c r="AM6600" s="138"/>
      <c r="AN6600" s="8"/>
      <c r="AO6600" s="8"/>
      <c r="AP6600" s="8"/>
      <c r="AQ6600" s="8"/>
      <c r="AR6600" s="122"/>
      <c r="AS6600" s="139"/>
      <c r="AT6600" s="139"/>
      <c r="AU6600" s="139"/>
      <c r="AV6600" s="139"/>
      <c r="AW6600" s="140"/>
      <c r="AX6600" s="8"/>
      <c r="AY6600" s="8"/>
      <c r="AZ6600" s="8"/>
      <c r="BA6600" s="8"/>
      <c r="BB6600" s="122"/>
      <c r="BC6600" s="141"/>
      <c r="BD6600" s="141"/>
      <c r="BE6600" s="141"/>
      <c r="BF6600" s="141"/>
      <c r="BG6600" s="142"/>
      <c r="BH6600" s="8"/>
      <c r="BI6600" s="8"/>
      <c r="BJ6600" s="8"/>
      <c r="BK6600" s="8"/>
      <c r="BL6600" s="122"/>
      <c r="BM6600" s="143"/>
      <c r="BN6600" s="143"/>
      <c r="BO6600" s="143"/>
      <c r="BP6600" s="143"/>
      <c r="BQ6600" s="144"/>
      <c r="BR6600" s="8"/>
      <c r="BS6600" s="8"/>
      <c r="BT6600" s="8"/>
      <c r="BU6600" s="8"/>
      <c r="BV6600" s="122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18" t="s">
        <v>5</v>
      </c>
      <c r="H6601" s="3">
        <v>2024</v>
      </c>
      <c r="I6601" s="20" t="s">
        <v>286</v>
      </c>
      <c r="J6601" s="8" t="s">
        <v>340</v>
      </c>
      <c r="K6601" s="8" t="s">
        <v>318</v>
      </c>
      <c r="L6601" s="163">
        <f t="shared" si="221"/>
        <v>0</v>
      </c>
      <c r="M6601" s="163">
        <f t="shared" si="222"/>
        <v>0</v>
      </c>
      <c r="N6601" s="181"/>
      <c r="O6601" s="53"/>
      <c r="P6601" s="53"/>
      <c r="Q6601" s="53"/>
      <c r="R6601" s="53"/>
      <c r="S6601" s="54"/>
      <c r="T6601" s="8"/>
      <c r="U6601" s="8"/>
      <c r="V6601" s="8"/>
      <c r="W6601" s="8"/>
      <c r="X6601" s="122"/>
      <c r="Y6601" s="135"/>
      <c r="Z6601" s="135"/>
      <c r="AA6601" s="135"/>
      <c r="AB6601" s="135"/>
      <c r="AC6601" s="136"/>
      <c r="AD6601" s="8"/>
      <c r="AE6601" s="8"/>
      <c r="AF6601" s="8"/>
      <c r="AG6601" s="8"/>
      <c r="AH6601" s="122"/>
      <c r="AI6601" s="137"/>
      <c r="AJ6601" s="137"/>
      <c r="AK6601" s="137"/>
      <c r="AL6601" s="137"/>
      <c r="AM6601" s="138"/>
      <c r="AN6601" s="8"/>
      <c r="AO6601" s="8"/>
      <c r="AP6601" s="8"/>
      <c r="AQ6601" s="8"/>
      <c r="AR6601" s="122"/>
      <c r="AS6601" s="139"/>
      <c r="AT6601" s="139"/>
      <c r="AU6601" s="139"/>
      <c r="AV6601" s="139"/>
      <c r="AW6601" s="140"/>
      <c r="AX6601" s="8"/>
      <c r="AY6601" s="8"/>
      <c r="AZ6601" s="8"/>
      <c r="BA6601" s="8"/>
      <c r="BB6601" s="122"/>
      <c r="BC6601" s="141"/>
      <c r="BD6601" s="141"/>
      <c r="BE6601" s="141"/>
      <c r="BF6601" s="141"/>
      <c r="BG6601" s="142"/>
      <c r="BH6601" s="8"/>
      <c r="BI6601" s="8"/>
      <c r="BJ6601" s="8"/>
      <c r="BK6601" s="8"/>
      <c r="BL6601" s="122"/>
      <c r="BM6601" s="143"/>
      <c r="BN6601" s="143"/>
      <c r="BO6601" s="143"/>
      <c r="BP6601" s="143"/>
      <c r="BQ6601" s="144"/>
      <c r="BR6601" s="8"/>
      <c r="BS6601" s="8"/>
      <c r="BT6601" s="8"/>
      <c r="BU6601" s="8"/>
      <c r="BV6601" s="122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18" t="s">
        <v>5</v>
      </c>
      <c r="H6602" s="3">
        <v>2024</v>
      </c>
      <c r="I6602" s="20" t="s">
        <v>286</v>
      </c>
      <c r="J6602" s="8" t="s">
        <v>341</v>
      </c>
      <c r="K6602" s="8" t="s">
        <v>320</v>
      </c>
      <c r="L6602" s="163">
        <f t="shared" si="221"/>
        <v>0</v>
      </c>
      <c r="M6602" s="163">
        <f t="shared" si="222"/>
        <v>0</v>
      </c>
      <c r="N6602" s="181"/>
      <c r="O6602" s="53"/>
      <c r="P6602" s="53"/>
      <c r="Q6602" s="53"/>
      <c r="R6602" s="53"/>
      <c r="S6602" s="54"/>
      <c r="T6602" s="8"/>
      <c r="U6602" s="8"/>
      <c r="V6602" s="8"/>
      <c r="W6602" s="8"/>
      <c r="X6602" s="122"/>
      <c r="Y6602" s="135"/>
      <c r="Z6602" s="135"/>
      <c r="AA6602" s="135"/>
      <c r="AB6602" s="135"/>
      <c r="AC6602" s="136"/>
      <c r="AD6602" s="8"/>
      <c r="AE6602" s="8"/>
      <c r="AF6602" s="8"/>
      <c r="AG6602" s="8"/>
      <c r="AH6602" s="122"/>
      <c r="AI6602" s="137"/>
      <c r="AJ6602" s="137"/>
      <c r="AK6602" s="137"/>
      <c r="AL6602" s="137"/>
      <c r="AM6602" s="138"/>
      <c r="AN6602" s="8"/>
      <c r="AO6602" s="8"/>
      <c r="AP6602" s="8"/>
      <c r="AQ6602" s="8"/>
      <c r="AR6602" s="122"/>
      <c r="AS6602" s="139"/>
      <c r="AT6602" s="139"/>
      <c r="AU6602" s="139"/>
      <c r="AV6602" s="139"/>
      <c r="AW6602" s="140"/>
      <c r="AX6602" s="8"/>
      <c r="AY6602" s="8"/>
      <c r="AZ6602" s="8"/>
      <c r="BA6602" s="8"/>
      <c r="BB6602" s="122"/>
      <c r="BC6602" s="141"/>
      <c r="BD6602" s="141"/>
      <c r="BE6602" s="141"/>
      <c r="BF6602" s="141"/>
      <c r="BG6602" s="142"/>
      <c r="BH6602" s="8"/>
      <c r="BI6602" s="8"/>
      <c r="BJ6602" s="8"/>
      <c r="BK6602" s="8"/>
      <c r="BL6602" s="122"/>
      <c r="BM6602" s="143"/>
      <c r="BN6602" s="143"/>
      <c r="BO6602" s="143"/>
      <c r="BP6602" s="143"/>
      <c r="BQ6602" s="144"/>
      <c r="BR6602" s="8"/>
      <c r="BS6602" s="8"/>
      <c r="BT6602" s="8"/>
      <c r="BU6602" s="8"/>
      <c r="BV6602" s="122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18" t="s">
        <v>5</v>
      </c>
      <c r="H6603" s="3">
        <v>2024</v>
      </c>
      <c r="I6603" s="20" t="s">
        <v>286</v>
      </c>
      <c r="J6603" s="8" t="s">
        <v>342</v>
      </c>
      <c r="K6603" s="8" t="s">
        <v>320</v>
      </c>
      <c r="L6603" s="163">
        <f t="shared" si="221"/>
        <v>0</v>
      </c>
      <c r="M6603" s="163">
        <f t="shared" si="222"/>
        <v>0</v>
      </c>
      <c r="N6603" s="181"/>
      <c r="O6603" s="53"/>
      <c r="P6603" s="53"/>
      <c r="Q6603" s="53"/>
      <c r="R6603" s="53"/>
      <c r="S6603" s="54"/>
      <c r="T6603" s="8"/>
      <c r="U6603" s="8"/>
      <c r="V6603" s="8"/>
      <c r="W6603" s="8"/>
      <c r="X6603" s="122"/>
      <c r="Y6603" s="135"/>
      <c r="Z6603" s="135"/>
      <c r="AA6603" s="135"/>
      <c r="AB6603" s="135"/>
      <c r="AC6603" s="136"/>
      <c r="AD6603" s="8"/>
      <c r="AE6603" s="8"/>
      <c r="AF6603" s="8"/>
      <c r="AG6603" s="8"/>
      <c r="AH6603" s="122"/>
      <c r="AI6603" s="137"/>
      <c r="AJ6603" s="137"/>
      <c r="AK6603" s="137"/>
      <c r="AL6603" s="137"/>
      <c r="AM6603" s="138"/>
      <c r="AN6603" s="8"/>
      <c r="AO6603" s="8"/>
      <c r="AP6603" s="8"/>
      <c r="AQ6603" s="8"/>
      <c r="AR6603" s="122"/>
      <c r="AS6603" s="139"/>
      <c r="AT6603" s="139"/>
      <c r="AU6603" s="139"/>
      <c r="AV6603" s="139"/>
      <c r="AW6603" s="140"/>
      <c r="AX6603" s="8"/>
      <c r="AY6603" s="8"/>
      <c r="AZ6603" s="8"/>
      <c r="BA6603" s="8"/>
      <c r="BB6603" s="122"/>
      <c r="BC6603" s="141"/>
      <c r="BD6603" s="141"/>
      <c r="BE6603" s="141"/>
      <c r="BF6603" s="141"/>
      <c r="BG6603" s="142"/>
      <c r="BH6603" s="8"/>
      <c r="BI6603" s="8"/>
      <c r="BJ6603" s="8"/>
      <c r="BK6603" s="8"/>
      <c r="BL6603" s="122"/>
      <c r="BM6603" s="143"/>
      <c r="BN6603" s="143"/>
      <c r="BO6603" s="143"/>
      <c r="BP6603" s="143"/>
      <c r="BQ6603" s="144"/>
      <c r="BR6603" s="8"/>
      <c r="BS6603" s="8"/>
      <c r="BT6603" s="8"/>
      <c r="BU6603" s="8"/>
      <c r="BV6603" s="122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18" t="s">
        <v>5</v>
      </c>
      <c r="H6604" s="3">
        <v>2024</v>
      </c>
      <c r="I6604" s="20" t="s">
        <v>286</v>
      </c>
      <c r="J6604" s="8" t="s">
        <v>343</v>
      </c>
      <c r="K6604" s="8" t="s">
        <v>339</v>
      </c>
      <c r="L6604" s="163">
        <f t="shared" si="221"/>
        <v>0</v>
      </c>
      <c r="M6604" s="163">
        <f t="shared" si="222"/>
        <v>0</v>
      </c>
      <c r="N6604" s="181"/>
      <c r="O6604" s="53"/>
      <c r="P6604" s="53"/>
      <c r="Q6604" s="53"/>
      <c r="R6604" s="53"/>
      <c r="S6604" s="54"/>
      <c r="T6604" s="8"/>
      <c r="U6604" s="8"/>
      <c r="V6604" s="8"/>
      <c r="W6604" s="8"/>
      <c r="X6604" s="122"/>
      <c r="Y6604" s="135"/>
      <c r="Z6604" s="135"/>
      <c r="AA6604" s="135"/>
      <c r="AB6604" s="135"/>
      <c r="AC6604" s="136"/>
      <c r="AD6604" s="8"/>
      <c r="AE6604" s="8"/>
      <c r="AF6604" s="8"/>
      <c r="AG6604" s="8"/>
      <c r="AH6604" s="122"/>
      <c r="AI6604" s="137"/>
      <c r="AJ6604" s="137"/>
      <c r="AK6604" s="137"/>
      <c r="AL6604" s="137"/>
      <c r="AM6604" s="138"/>
      <c r="AN6604" s="8"/>
      <c r="AO6604" s="8"/>
      <c r="AP6604" s="8"/>
      <c r="AQ6604" s="8"/>
      <c r="AR6604" s="122"/>
      <c r="AS6604" s="139"/>
      <c r="AT6604" s="139"/>
      <c r="AU6604" s="139"/>
      <c r="AV6604" s="139"/>
      <c r="AW6604" s="140"/>
      <c r="AX6604" s="8"/>
      <c r="AY6604" s="8"/>
      <c r="AZ6604" s="8"/>
      <c r="BA6604" s="8"/>
      <c r="BB6604" s="122"/>
      <c r="BC6604" s="141"/>
      <c r="BD6604" s="141"/>
      <c r="BE6604" s="141"/>
      <c r="BF6604" s="141"/>
      <c r="BG6604" s="142"/>
      <c r="BH6604" s="8"/>
      <c r="BI6604" s="8"/>
      <c r="BJ6604" s="8"/>
      <c r="BK6604" s="8"/>
      <c r="BL6604" s="122"/>
      <c r="BM6604" s="143"/>
      <c r="BN6604" s="143"/>
      <c r="BO6604" s="143"/>
      <c r="BP6604" s="143"/>
      <c r="BQ6604" s="144"/>
      <c r="BR6604" s="8"/>
      <c r="BS6604" s="8"/>
      <c r="BT6604" s="8"/>
      <c r="BU6604" s="8"/>
      <c r="BV6604" s="122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18" t="s">
        <v>5</v>
      </c>
      <c r="H6605" s="3">
        <v>2024</v>
      </c>
      <c r="I6605" s="20" t="s">
        <v>288</v>
      </c>
      <c r="J6605" s="8" t="s">
        <v>344</v>
      </c>
      <c r="K6605" s="8" t="s">
        <v>318</v>
      </c>
      <c r="L6605" s="163">
        <f t="shared" si="221"/>
        <v>0</v>
      </c>
      <c r="M6605" s="163">
        <f t="shared" si="222"/>
        <v>0</v>
      </c>
      <c r="N6605" s="181"/>
      <c r="O6605" s="53"/>
      <c r="P6605" s="53"/>
      <c r="Q6605" s="53"/>
      <c r="R6605" s="53"/>
      <c r="S6605" s="54"/>
      <c r="T6605" s="8"/>
      <c r="U6605" s="8"/>
      <c r="V6605" s="8"/>
      <c r="W6605" s="8"/>
      <c r="X6605" s="122"/>
      <c r="Y6605" s="135"/>
      <c r="Z6605" s="135"/>
      <c r="AA6605" s="135"/>
      <c r="AB6605" s="135"/>
      <c r="AC6605" s="136"/>
      <c r="AD6605" s="8"/>
      <c r="AE6605" s="8"/>
      <c r="AF6605" s="8"/>
      <c r="AG6605" s="8"/>
      <c r="AH6605" s="122"/>
      <c r="AI6605" s="137"/>
      <c r="AJ6605" s="137"/>
      <c r="AK6605" s="137"/>
      <c r="AL6605" s="137"/>
      <c r="AM6605" s="138"/>
      <c r="AN6605" s="8"/>
      <c r="AO6605" s="8"/>
      <c r="AP6605" s="8"/>
      <c r="AQ6605" s="8"/>
      <c r="AR6605" s="122"/>
      <c r="AS6605" s="139"/>
      <c r="AT6605" s="139"/>
      <c r="AU6605" s="139"/>
      <c r="AV6605" s="139"/>
      <c r="AW6605" s="140"/>
      <c r="AX6605" s="8"/>
      <c r="AY6605" s="8"/>
      <c r="AZ6605" s="8"/>
      <c r="BA6605" s="8"/>
      <c r="BB6605" s="122"/>
      <c r="BC6605" s="141"/>
      <c r="BD6605" s="141"/>
      <c r="BE6605" s="141"/>
      <c r="BF6605" s="141"/>
      <c r="BG6605" s="142"/>
      <c r="BH6605" s="8"/>
      <c r="BI6605" s="8"/>
      <c r="BJ6605" s="8"/>
      <c r="BK6605" s="8"/>
      <c r="BL6605" s="122"/>
      <c r="BM6605" s="143"/>
      <c r="BN6605" s="143"/>
      <c r="BO6605" s="143"/>
      <c r="BP6605" s="143"/>
      <c r="BQ6605" s="144"/>
      <c r="BR6605" s="8"/>
      <c r="BS6605" s="8"/>
      <c r="BT6605" s="8"/>
      <c r="BU6605" s="8"/>
      <c r="BV6605" s="122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18" t="s">
        <v>5</v>
      </c>
      <c r="H6606" s="3">
        <v>2024</v>
      </c>
      <c r="I6606" s="20" t="s">
        <v>288</v>
      </c>
      <c r="J6606" s="2" t="s">
        <v>351</v>
      </c>
      <c r="K6606" s="2" t="s">
        <v>318</v>
      </c>
      <c r="L6606" s="163">
        <f t="shared" si="221"/>
        <v>0</v>
      </c>
      <c r="M6606" s="163">
        <f t="shared" si="222"/>
        <v>0</v>
      </c>
      <c r="N6606" s="181"/>
      <c r="O6606" s="53"/>
      <c r="P6606" s="53"/>
      <c r="Q6606" s="53"/>
      <c r="R6606" s="53"/>
      <c r="S6606" s="54"/>
      <c r="T6606" s="8"/>
      <c r="U6606" s="8"/>
      <c r="V6606" s="8"/>
      <c r="W6606" s="8"/>
      <c r="X6606" s="122"/>
      <c r="Y6606" s="135"/>
      <c r="Z6606" s="135"/>
      <c r="AA6606" s="135"/>
      <c r="AB6606" s="135"/>
      <c r="AC6606" s="136"/>
      <c r="AD6606" s="8"/>
      <c r="AE6606" s="8"/>
      <c r="AF6606" s="8"/>
      <c r="AG6606" s="8"/>
      <c r="AH6606" s="122"/>
      <c r="AI6606" s="137"/>
      <c r="AJ6606" s="137"/>
      <c r="AK6606" s="137"/>
      <c r="AL6606" s="137"/>
      <c r="AM6606" s="138"/>
      <c r="AN6606" s="8"/>
      <c r="AO6606" s="8"/>
      <c r="AP6606" s="8"/>
      <c r="AQ6606" s="8"/>
      <c r="AR6606" s="122"/>
      <c r="AS6606" s="139"/>
      <c r="AT6606" s="139"/>
      <c r="AU6606" s="139"/>
      <c r="AV6606" s="139"/>
      <c r="AW6606" s="140"/>
      <c r="AX6606" s="8"/>
      <c r="AY6606" s="8"/>
      <c r="AZ6606" s="8"/>
      <c r="BA6606" s="8"/>
      <c r="BB6606" s="122"/>
      <c r="BC6606" s="141"/>
      <c r="BD6606" s="141"/>
      <c r="BE6606" s="141"/>
      <c r="BF6606" s="141"/>
      <c r="BG6606" s="142"/>
      <c r="BH6606" s="8"/>
      <c r="BI6606" s="8"/>
      <c r="BJ6606" s="8"/>
      <c r="BK6606" s="8"/>
      <c r="BL6606" s="122"/>
      <c r="BM6606" s="143"/>
      <c r="BN6606" s="143"/>
      <c r="BO6606" s="143"/>
      <c r="BP6606" s="143"/>
      <c r="BQ6606" s="144"/>
      <c r="BR6606" s="8"/>
      <c r="BS6606" s="8"/>
      <c r="BT6606" s="8"/>
      <c r="BU6606" s="8"/>
      <c r="BV6606" s="122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18" t="s">
        <v>5</v>
      </c>
      <c r="H6607" s="3">
        <v>2024</v>
      </c>
      <c r="I6607" s="20" t="s">
        <v>288</v>
      </c>
      <c r="J6607" s="2" t="s">
        <v>352</v>
      </c>
      <c r="K6607" s="2" t="s">
        <v>321</v>
      </c>
      <c r="L6607" s="163">
        <f t="shared" si="221"/>
        <v>0</v>
      </c>
      <c r="M6607" s="163">
        <f t="shared" si="222"/>
        <v>0</v>
      </c>
      <c r="N6607" s="181"/>
      <c r="O6607" s="33"/>
      <c r="P6607" s="33"/>
      <c r="Q6607" s="33"/>
      <c r="R6607" s="33"/>
      <c r="S6607" s="42"/>
      <c r="T6607" s="2"/>
      <c r="U6607" s="2"/>
      <c r="V6607" s="2"/>
      <c r="W6607" s="2"/>
      <c r="X6607" s="55"/>
      <c r="Y6607" s="62"/>
      <c r="Z6607" s="62"/>
      <c r="AA6607" s="62"/>
      <c r="AB6607" s="62"/>
      <c r="AC6607" s="68"/>
      <c r="AD6607" s="2"/>
      <c r="AE6607" s="2"/>
      <c r="AF6607" s="2"/>
      <c r="AG6607" s="2"/>
      <c r="AH6607" s="55"/>
      <c r="AI6607" s="72"/>
      <c r="AJ6607" s="72"/>
      <c r="AK6607" s="72"/>
      <c r="AL6607" s="72"/>
      <c r="AM6607" s="80"/>
      <c r="AN6607" s="2"/>
      <c r="AO6607" s="2"/>
      <c r="AP6607" s="2"/>
      <c r="AQ6607" s="2"/>
      <c r="AR6607" s="55"/>
      <c r="AS6607" s="85"/>
      <c r="AT6607" s="85"/>
      <c r="AU6607" s="85"/>
      <c r="AV6607" s="85"/>
      <c r="AW6607" s="100"/>
      <c r="AX6607" s="2"/>
      <c r="AY6607" s="2"/>
      <c r="AZ6607" s="2"/>
      <c r="BA6607" s="2"/>
      <c r="BB6607" s="55"/>
      <c r="BC6607" s="105"/>
      <c r="BD6607" s="105"/>
      <c r="BE6607" s="105"/>
      <c r="BF6607" s="105"/>
      <c r="BG6607" s="109"/>
      <c r="BH6607" s="2"/>
      <c r="BI6607" s="2"/>
      <c r="BJ6607" s="2"/>
      <c r="BK6607" s="2"/>
      <c r="BL6607" s="55"/>
      <c r="BM6607" s="48"/>
      <c r="BN6607" s="48"/>
      <c r="BO6607" s="48"/>
      <c r="BP6607" s="48"/>
      <c r="BQ6607" s="117"/>
      <c r="BR6607" s="2"/>
      <c r="BS6607" s="2"/>
      <c r="BT6607" s="2"/>
      <c r="BU6607" s="2"/>
      <c r="BV6607" s="55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18" t="s">
        <v>5</v>
      </c>
      <c r="H6608" s="3">
        <v>2024</v>
      </c>
      <c r="I6608" s="20" t="s">
        <v>288</v>
      </c>
      <c r="J6608" s="2" t="s">
        <v>345</v>
      </c>
      <c r="K6608" s="2" t="s">
        <v>318</v>
      </c>
      <c r="L6608" s="163">
        <f t="shared" si="221"/>
        <v>0</v>
      </c>
      <c r="M6608" s="163">
        <f t="shared" si="222"/>
        <v>0</v>
      </c>
      <c r="N6608" s="181"/>
      <c r="O6608" s="34"/>
      <c r="P6608" s="33"/>
      <c r="Q6608" s="33"/>
      <c r="R6608" s="33"/>
      <c r="S6608" s="42"/>
      <c r="T6608" s="3"/>
      <c r="U6608" s="2"/>
      <c r="V6608" s="2"/>
      <c r="W6608" s="2"/>
      <c r="X6608" s="55"/>
      <c r="Y6608" s="64"/>
      <c r="Z6608" s="62"/>
      <c r="AA6608" s="62"/>
      <c r="AB6608" s="62"/>
      <c r="AC6608" s="68"/>
      <c r="AD6608" s="3"/>
      <c r="AE6608" s="2"/>
      <c r="AF6608" s="2"/>
      <c r="AG6608" s="2"/>
      <c r="AH6608" s="55"/>
      <c r="AI6608" s="73"/>
      <c r="AJ6608" s="72"/>
      <c r="AK6608" s="72"/>
      <c r="AL6608" s="72"/>
      <c r="AM6608" s="80"/>
      <c r="AN6608" s="3"/>
      <c r="AO6608" s="2"/>
      <c r="AP6608" s="2"/>
      <c r="AQ6608" s="2"/>
      <c r="AR6608" s="55"/>
      <c r="AS6608" s="86"/>
      <c r="AT6608" s="85"/>
      <c r="AU6608" s="85"/>
      <c r="AV6608" s="85"/>
      <c r="AW6608" s="100"/>
      <c r="AX6608" s="3"/>
      <c r="AY6608" s="2"/>
      <c r="AZ6608" s="2"/>
      <c r="BA6608" s="2"/>
      <c r="BB6608" s="55"/>
      <c r="BC6608" s="106"/>
      <c r="BD6608" s="105"/>
      <c r="BE6608" s="105"/>
      <c r="BF6608" s="105"/>
      <c r="BG6608" s="109"/>
      <c r="BH6608" s="3"/>
      <c r="BI6608" s="2"/>
      <c r="BJ6608" s="2"/>
      <c r="BK6608" s="2"/>
      <c r="BL6608" s="55"/>
      <c r="BM6608" s="49"/>
      <c r="BN6608" s="48"/>
      <c r="BO6608" s="48"/>
      <c r="BP6608" s="48"/>
      <c r="BQ6608" s="117"/>
      <c r="BR6608" s="3"/>
      <c r="BS6608" s="2"/>
      <c r="BT6608" s="2"/>
      <c r="BU6608" s="2"/>
      <c r="BV6608" s="55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18" t="s">
        <v>5</v>
      </c>
      <c r="H6609" s="3">
        <v>2024</v>
      </c>
      <c r="I6609" s="20" t="s">
        <v>289</v>
      </c>
      <c r="J6609" s="2" t="s">
        <v>268</v>
      </c>
      <c r="K6609" s="2" t="s">
        <v>318</v>
      </c>
      <c r="L6609" s="163">
        <f t="shared" si="221"/>
        <v>0</v>
      </c>
      <c r="M6609" s="163">
        <f t="shared" si="222"/>
        <v>0</v>
      </c>
      <c r="N6609" s="181"/>
      <c r="O6609" s="33"/>
      <c r="P6609" s="33"/>
      <c r="Q6609" s="33"/>
      <c r="R6609" s="33"/>
      <c r="S6609" s="42"/>
      <c r="T6609" s="2"/>
      <c r="U6609" s="2"/>
      <c r="V6609" s="2"/>
      <c r="W6609" s="2"/>
      <c r="X6609" s="55"/>
      <c r="Y6609" s="62"/>
      <c r="Z6609" s="62"/>
      <c r="AA6609" s="62"/>
      <c r="AB6609" s="62"/>
      <c r="AC6609" s="68"/>
      <c r="AD6609" s="2"/>
      <c r="AE6609" s="2"/>
      <c r="AF6609" s="2"/>
      <c r="AG6609" s="2"/>
      <c r="AH6609" s="55"/>
      <c r="AI6609" s="72"/>
      <c r="AJ6609" s="72"/>
      <c r="AK6609" s="72"/>
      <c r="AL6609" s="72"/>
      <c r="AM6609" s="80"/>
      <c r="AN6609" s="2"/>
      <c r="AO6609" s="2"/>
      <c r="AP6609" s="2"/>
      <c r="AQ6609" s="2"/>
      <c r="AR6609" s="55"/>
      <c r="AS6609" s="85"/>
      <c r="AT6609" s="85"/>
      <c r="AU6609" s="85"/>
      <c r="AV6609" s="85"/>
      <c r="AW6609" s="100"/>
      <c r="AX6609" s="2"/>
      <c r="AY6609" s="2"/>
      <c r="AZ6609" s="2"/>
      <c r="BA6609" s="2"/>
      <c r="BB6609" s="55"/>
      <c r="BC6609" s="105"/>
      <c r="BD6609" s="105"/>
      <c r="BE6609" s="105"/>
      <c r="BF6609" s="105"/>
      <c r="BG6609" s="109"/>
      <c r="BH6609" s="2"/>
      <c r="BI6609" s="2"/>
      <c r="BJ6609" s="2"/>
      <c r="BK6609" s="2"/>
      <c r="BL6609" s="55"/>
      <c r="BM6609" s="48"/>
      <c r="BN6609" s="48"/>
      <c r="BO6609" s="48"/>
      <c r="BP6609" s="48"/>
      <c r="BQ6609" s="117"/>
      <c r="BR6609" s="2"/>
      <c r="BS6609" s="2"/>
      <c r="BT6609" s="2"/>
      <c r="BU6609" s="2"/>
      <c r="BV6609" s="55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18" t="s">
        <v>5</v>
      </c>
      <c r="H6610" s="3">
        <v>2024</v>
      </c>
      <c r="I6610" s="20" t="s">
        <v>289</v>
      </c>
      <c r="J6610" s="2" t="s">
        <v>292</v>
      </c>
      <c r="K6610" s="2" t="s">
        <v>318</v>
      </c>
      <c r="L6610" s="163">
        <f t="shared" si="221"/>
        <v>0</v>
      </c>
      <c r="M6610" s="163">
        <f t="shared" si="222"/>
        <v>0</v>
      </c>
      <c r="N6610" s="181"/>
      <c r="O6610" s="33"/>
      <c r="P6610" s="33"/>
      <c r="Q6610" s="33"/>
      <c r="R6610" s="33"/>
      <c r="S6610" s="42"/>
      <c r="T6610" s="2"/>
      <c r="U6610" s="2"/>
      <c r="V6610" s="2"/>
      <c r="W6610" s="2"/>
      <c r="X6610" s="55"/>
      <c r="Y6610" s="62"/>
      <c r="Z6610" s="62"/>
      <c r="AA6610" s="62"/>
      <c r="AB6610" s="62"/>
      <c r="AC6610" s="68"/>
      <c r="AD6610" s="2"/>
      <c r="AE6610" s="2"/>
      <c r="AF6610" s="2"/>
      <c r="AG6610" s="2"/>
      <c r="AH6610" s="55"/>
      <c r="AI6610" s="72"/>
      <c r="AJ6610" s="72"/>
      <c r="AK6610" s="72"/>
      <c r="AL6610" s="72"/>
      <c r="AM6610" s="80"/>
      <c r="AN6610" s="2"/>
      <c r="AO6610" s="2"/>
      <c r="AP6610" s="2"/>
      <c r="AQ6610" s="2"/>
      <c r="AR6610" s="55"/>
      <c r="AS6610" s="85"/>
      <c r="AT6610" s="85"/>
      <c r="AU6610" s="85"/>
      <c r="AV6610" s="85"/>
      <c r="AW6610" s="100"/>
      <c r="AX6610" s="2"/>
      <c r="AY6610" s="2"/>
      <c r="AZ6610" s="2"/>
      <c r="BA6610" s="2"/>
      <c r="BB6610" s="55"/>
      <c r="BC6610" s="105"/>
      <c r="BD6610" s="105"/>
      <c r="BE6610" s="105"/>
      <c r="BF6610" s="105"/>
      <c r="BG6610" s="109"/>
      <c r="BH6610" s="2"/>
      <c r="BI6610" s="2"/>
      <c r="BJ6610" s="2"/>
      <c r="BK6610" s="2"/>
      <c r="BL6610" s="55"/>
      <c r="BM6610" s="48"/>
      <c r="BN6610" s="48"/>
      <c r="BO6610" s="48"/>
      <c r="BP6610" s="48"/>
      <c r="BQ6610" s="117"/>
      <c r="BR6610" s="2"/>
      <c r="BS6610" s="2"/>
      <c r="BT6610" s="2"/>
      <c r="BU6610" s="2"/>
      <c r="BV6610" s="55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18" t="s">
        <v>5</v>
      </c>
      <c r="H6611" s="3">
        <v>2024</v>
      </c>
      <c r="I6611" s="20" t="s">
        <v>285</v>
      </c>
      <c r="J6611" s="2" t="s">
        <v>293</v>
      </c>
      <c r="K6611" s="2" t="s">
        <v>318</v>
      </c>
      <c r="L6611" s="163">
        <f t="shared" si="221"/>
        <v>0</v>
      </c>
      <c r="M6611" s="163">
        <f t="shared" si="222"/>
        <v>0</v>
      </c>
      <c r="N6611" s="181"/>
      <c r="O6611" s="33"/>
      <c r="P6611" s="33"/>
      <c r="Q6611" s="33"/>
      <c r="R6611" s="34"/>
      <c r="S6611" s="41"/>
      <c r="T6611" s="2"/>
      <c r="U6611" s="2"/>
      <c r="V6611" s="2"/>
      <c r="W6611" s="3"/>
      <c r="X6611" s="56"/>
      <c r="Y6611" s="62"/>
      <c r="Z6611" s="62"/>
      <c r="AA6611" s="62"/>
      <c r="AB6611" s="64"/>
      <c r="AC6611" s="69"/>
      <c r="AD6611" s="2"/>
      <c r="AE6611" s="2"/>
      <c r="AF6611" s="2"/>
      <c r="AG6611" s="3"/>
      <c r="AH6611" s="56"/>
      <c r="AI6611" s="72"/>
      <c r="AJ6611" s="72"/>
      <c r="AK6611" s="72"/>
      <c r="AL6611" s="73"/>
      <c r="AM6611" s="81"/>
      <c r="AN6611" s="2"/>
      <c r="AO6611" s="2"/>
      <c r="AP6611" s="2"/>
      <c r="AQ6611" s="3"/>
      <c r="AR6611" s="56"/>
      <c r="AS6611" s="85"/>
      <c r="AT6611" s="85"/>
      <c r="AU6611" s="85"/>
      <c r="AV6611" s="86"/>
      <c r="AW6611" s="101"/>
      <c r="AX6611" s="2"/>
      <c r="AY6611" s="2"/>
      <c r="AZ6611" s="2"/>
      <c r="BA6611" s="3"/>
      <c r="BB6611" s="56"/>
      <c r="BC6611" s="105"/>
      <c r="BD6611" s="105"/>
      <c r="BE6611" s="105"/>
      <c r="BF6611" s="106"/>
      <c r="BG6611" s="110"/>
      <c r="BH6611" s="2"/>
      <c r="BI6611" s="2"/>
      <c r="BJ6611" s="2"/>
      <c r="BK6611" s="3"/>
      <c r="BL6611" s="56"/>
      <c r="BM6611" s="48"/>
      <c r="BN6611" s="48"/>
      <c r="BO6611" s="48"/>
      <c r="BP6611" s="49"/>
      <c r="BQ6611" s="118"/>
      <c r="BR6611" s="2"/>
      <c r="BS6611" s="2"/>
      <c r="BT6611" s="2"/>
      <c r="BU6611" s="3"/>
      <c r="BV6611" s="56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18" t="s">
        <v>5</v>
      </c>
      <c r="H6612" s="3">
        <v>2024</v>
      </c>
      <c r="I6612" s="20" t="s">
        <v>287</v>
      </c>
      <c r="J6612" s="2" t="s">
        <v>269</v>
      </c>
      <c r="K6612" s="2" t="s">
        <v>320</v>
      </c>
      <c r="L6612" s="163">
        <f t="shared" si="221"/>
        <v>0</v>
      </c>
      <c r="M6612" s="163">
        <f t="shared" si="222"/>
        <v>0</v>
      </c>
      <c r="N6612" s="181"/>
      <c r="O6612" s="33"/>
      <c r="P6612" s="33"/>
      <c r="Q6612" s="33"/>
      <c r="R6612" s="33"/>
      <c r="S6612" s="42"/>
      <c r="T6612" s="2"/>
      <c r="U6612" s="2"/>
      <c r="V6612" s="2"/>
      <c r="W6612" s="2"/>
      <c r="X6612" s="55"/>
      <c r="Y6612" s="62"/>
      <c r="Z6612" s="62"/>
      <c r="AA6612" s="62"/>
      <c r="AB6612" s="64"/>
      <c r="AC6612" s="68"/>
      <c r="AD6612" s="2"/>
      <c r="AE6612" s="2"/>
      <c r="AF6612" s="2"/>
      <c r="AG6612" s="2"/>
      <c r="AH6612" s="55"/>
      <c r="AI6612" s="72"/>
      <c r="AJ6612" s="72"/>
      <c r="AK6612" s="72"/>
      <c r="AL6612" s="72"/>
      <c r="AM6612" s="80"/>
      <c r="AN6612" s="2"/>
      <c r="AO6612" s="2"/>
      <c r="AP6612" s="2"/>
      <c r="AQ6612" s="2"/>
      <c r="AR6612" s="55"/>
      <c r="AS6612" s="85"/>
      <c r="AT6612" s="85"/>
      <c r="AU6612" s="85"/>
      <c r="AV6612" s="85"/>
      <c r="AW6612" s="100"/>
      <c r="AX6612" s="2"/>
      <c r="AY6612" s="2"/>
      <c r="AZ6612" s="2"/>
      <c r="BA6612" s="2"/>
      <c r="BB6612" s="55"/>
      <c r="BC6612" s="105"/>
      <c r="BD6612" s="105"/>
      <c r="BE6612" s="105"/>
      <c r="BF6612" s="105"/>
      <c r="BG6612" s="109"/>
      <c r="BH6612" s="2"/>
      <c r="BI6612" s="2"/>
      <c r="BJ6612" s="2"/>
      <c r="BK6612" s="2"/>
      <c r="BL6612" s="55"/>
      <c r="BM6612" s="48"/>
      <c r="BN6612" s="48"/>
      <c r="BO6612" s="48"/>
      <c r="BP6612" s="48"/>
      <c r="BQ6612" s="117"/>
      <c r="BR6612" s="2"/>
      <c r="BS6612" s="2"/>
      <c r="BT6612" s="2"/>
      <c r="BU6612" s="2"/>
      <c r="BV6612" s="55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18" t="s">
        <v>5</v>
      </c>
      <c r="H6613" s="3">
        <v>2024</v>
      </c>
      <c r="I6613" s="20" t="s">
        <v>287</v>
      </c>
      <c r="J6613" s="2" t="s">
        <v>270</v>
      </c>
      <c r="K6613" s="2" t="s">
        <v>320</v>
      </c>
      <c r="L6613" s="163">
        <f t="shared" si="221"/>
        <v>0</v>
      </c>
      <c r="M6613" s="163">
        <f t="shared" si="222"/>
        <v>0</v>
      </c>
      <c r="N6613" s="181"/>
      <c r="O6613" s="33"/>
      <c r="P6613" s="33"/>
      <c r="Q6613" s="33"/>
      <c r="R6613" s="33"/>
      <c r="S6613" s="42"/>
      <c r="T6613" s="2"/>
      <c r="U6613" s="2"/>
      <c r="V6613" s="2"/>
      <c r="W6613" s="2"/>
      <c r="X6613" s="55"/>
      <c r="Y6613" s="62"/>
      <c r="Z6613" s="62"/>
      <c r="AA6613" s="62"/>
      <c r="AB6613" s="62"/>
      <c r="AC6613" s="68"/>
      <c r="AD6613" s="2"/>
      <c r="AE6613" s="2"/>
      <c r="AF6613" s="2"/>
      <c r="AG6613" s="2"/>
      <c r="AH6613" s="55"/>
      <c r="AI6613" s="72"/>
      <c r="AJ6613" s="72"/>
      <c r="AK6613" s="72"/>
      <c r="AL6613" s="72"/>
      <c r="AM6613" s="80"/>
      <c r="AN6613" s="2"/>
      <c r="AO6613" s="2"/>
      <c r="AP6613" s="2"/>
      <c r="AQ6613" s="2"/>
      <c r="AR6613" s="55"/>
      <c r="AS6613" s="85"/>
      <c r="AT6613" s="85"/>
      <c r="AU6613" s="85"/>
      <c r="AV6613" s="85"/>
      <c r="AW6613" s="100"/>
      <c r="AX6613" s="2"/>
      <c r="AY6613" s="2"/>
      <c r="AZ6613" s="2"/>
      <c r="BA6613" s="2"/>
      <c r="BB6613" s="55"/>
      <c r="BC6613" s="105"/>
      <c r="BD6613" s="105"/>
      <c r="BE6613" s="105"/>
      <c r="BF6613" s="105"/>
      <c r="BG6613" s="109"/>
      <c r="BH6613" s="2"/>
      <c r="BI6613" s="2"/>
      <c r="BJ6613" s="2"/>
      <c r="BK6613" s="2"/>
      <c r="BL6613" s="55"/>
      <c r="BM6613" s="48"/>
      <c r="BN6613" s="48"/>
      <c r="BO6613" s="48"/>
      <c r="BP6613" s="48"/>
      <c r="BQ6613" s="117"/>
      <c r="BR6613" s="2"/>
      <c r="BS6613" s="2"/>
      <c r="BT6613" s="2"/>
      <c r="BU6613" s="2"/>
      <c r="BV6613" s="55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18" t="s">
        <v>5</v>
      </c>
      <c r="H6614" s="3">
        <v>2024</v>
      </c>
      <c r="I6614" s="20" t="s">
        <v>290</v>
      </c>
      <c r="J6614" s="2" t="s">
        <v>271</v>
      </c>
      <c r="K6614" s="2" t="s">
        <v>321</v>
      </c>
      <c r="L6614" s="163">
        <f t="shared" si="221"/>
        <v>0</v>
      </c>
      <c r="M6614" s="163">
        <f t="shared" si="222"/>
        <v>0</v>
      </c>
      <c r="N6614" s="181"/>
      <c r="O6614" s="33"/>
      <c r="P6614" s="33"/>
      <c r="Q6614" s="33"/>
      <c r="R6614" s="33"/>
      <c r="S6614" s="42"/>
      <c r="T6614" s="2"/>
      <c r="U6614" s="2"/>
      <c r="V6614" s="2"/>
      <c r="W6614" s="2"/>
      <c r="X6614" s="55"/>
      <c r="Y6614" s="62"/>
      <c r="Z6614" s="62"/>
      <c r="AA6614" s="62"/>
      <c r="AB6614" s="62"/>
      <c r="AC6614" s="68"/>
      <c r="AD6614" s="2"/>
      <c r="AE6614" s="2"/>
      <c r="AF6614" s="2"/>
      <c r="AG6614" s="2"/>
      <c r="AH6614" s="55"/>
      <c r="AI6614" s="72"/>
      <c r="AJ6614" s="72"/>
      <c r="AK6614" s="72"/>
      <c r="AL6614" s="72"/>
      <c r="AM6614" s="80"/>
      <c r="AN6614" s="2"/>
      <c r="AO6614" s="2"/>
      <c r="AP6614" s="2"/>
      <c r="AQ6614" s="2"/>
      <c r="AR6614" s="55"/>
      <c r="AS6614" s="85"/>
      <c r="AT6614" s="85"/>
      <c r="AU6614" s="85"/>
      <c r="AV6614" s="85"/>
      <c r="AW6614" s="100"/>
      <c r="AX6614" s="2"/>
      <c r="AY6614" s="2"/>
      <c r="AZ6614" s="2"/>
      <c r="BA6614" s="2"/>
      <c r="BB6614" s="55"/>
      <c r="BC6614" s="105"/>
      <c r="BD6614" s="105"/>
      <c r="BE6614" s="105"/>
      <c r="BF6614" s="105"/>
      <c r="BG6614" s="109"/>
      <c r="BH6614" s="2"/>
      <c r="BI6614" s="2"/>
      <c r="BJ6614" s="2"/>
      <c r="BK6614" s="2"/>
      <c r="BL6614" s="55"/>
      <c r="BM6614" s="48"/>
      <c r="BN6614" s="48"/>
      <c r="BO6614" s="48"/>
      <c r="BP6614" s="48"/>
      <c r="BQ6614" s="117"/>
      <c r="BR6614" s="2"/>
      <c r="BS6614" s="2"/>
      <c r="BT6614" s="2"/>
      <c r="BU6614" s="2"/>
      <c r="BV6614" s="55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18" t="s">
        <v>5</v>
      </c>
      <c r="H6615" s="3">
        <v>2024</v>
      </c>
      <c r="I6615" s="20" t="s">
        <v>284</v>
      </c>
      <c r="J6615" s="2" t="s">
        <v>294</v>
      </c>
      <c r="K6615" s="2" t="s">
        <v>320</v>
      </c>
      <c r="L6615" s="163">
        <f t="shared" si="221"/>
        <v>0</v>
      </c>
      <c r="M6615" s="163">
        <f t="shared" si="222"/>
        <v>0</v>
      </c>
      <c r="N6615" s="181"/>
      <c r="O6615" s="33"/>
      <c r="P6615" s="33"/>
      <c r="Q6615" s="33"/>
      <c r="R6615" s="33"/>
      <c r="S6615" s="42"/>
      <c r="T6615" s="2"/>
      <c r="U6615" s="2"/>
      <c r="V6615" s="2"/>
      <c r="W6615" s="2"/>
      <c r="X6615" s="55"/>
      <c r="Y6615" s="62"/>
      <c r="Z6615" s="62"/>
      <c r="AA6615" s="62"/>
      <c r="AB6615" s="62"/>
      <c r="AC6615" s="68"/>
      <c r="AD6615" s="2"/>
      <c r="AE6615" s="2"/>
      <c r="AF6615" s="2"/>
      <c r="AG6615" s="2"/>
      <c r="AH6615" s="55"/>
      <c r="AI6615" s="72"/>
      <c r="AJ6615" s="72"/>
      <c r="AK6615" s="72"/>
      <c r="AL6615" s="72"/>
      <c r="AM6615" s="80"/>
      <c r="AN6615" s="2"/>
      <c r="AO6615" s="2"/>
      <c r="AP6615" s="2"/>
      <c r="AQ6615" s="2"/>
      <c r="AR6615" s="55"/>
      <c r="AS6615" s="85"/>
      <c r="AT6615" s="85"/>
      <c r="AU6615" s="85"/>
      <c r="AV6615" s="85"/>
      <c r="AW6615" s="100"/>
      <c r="AX6615" s="2"/>
      <c r="AY6615" s="2"/>
      <c r="AZ6615" s="2"/>
      <c r="BA6615" s="2"/>
      <c r="BB6615" s="55"/>
      <c r="BC6615" s="105"/>
      <c r="BD6615" s="105"/>
      <c r="BE6615" s="105"/>
      <c r="BF6615" s="105"/>
      <c r="BG6615" s="109"/>
      <c r="BH6615" s="2"/>
      <c r="BI6615" s="2"/>
      <c r="BJ6615" s="2"/>
      <c r="BK6615" s="2"/>
      <c r="BL6615" s="55"/>
      <c r="BM6615" s="48"/>
      <c r="BN6615" s="48"/>
      <c r="BO6615" s="48"/>
      <c r="BP6615" s="48"/>
      <c r="BQ6615" s="117"/>
      <c r="BR6615" s="2"/>
      <c r="BS6615" s="2"/>
      <c r="BT6615" s="2"/>
      <c r="BU6615" s="2"/>
      <c r="BV6615" s="55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18" t="s">
        <v>5</v>
      </c>
      <c r="H6616" s="3">
        <v>2024</v>
      </c>
      <c r="I6616" s="20" t="s">
        <v>284</v>
      </c>
      <c r="J6616" s="2" t="s">
        <v>346</v>
      </c>
      <c r="K6616" s="2" t="s">
        <v>320</v>
      </c>
      <c r="L6616" s="163">
        <f t="shared" si="221"/>
        <v>0</v>
      </c>
      <c r="M6616" s="163">
        <f t="shared" si="222"/>
        <v>0</v>
      </c>
      <c r="N6616" s="181"/>
      <c r="O6616" s="33"/>
      <c r="P6616" s="33"/>
      <c r="Q6616" s="33"/>
      <c r="R6616" s="33"/>
      <c r="S6616" s="42"/>
      <c r="T6616" s="2"/>
      <c r="U6616" s="2"/>
      <c r="V6616" s="2"/>
      <c r="W6616" s="2"/>
      <c r="X6616" s="55"/>
      <c r="Y6616" s="62"/>
      <c r="Z6616" s="62"/>
      <c r="AA6616" s="62"/>
      <c r="AB6616" s="62"/>
      <c r="AC6616" s="68"/>
      <c r="AD6616" s="2"/>
      <c r="AE6616" s="2"/>
      <c r="AF6616" s="2"/>
      <c r="AG6616" s="2"/>
      <c r="AH6616" s="55"/>
      <c r="AI6616" s="72"/>
      <c r="AJ6616" s="72"/>
      <c r="AK6616" s="72"/>
      <c r="AL6616" s="72"/>
      <c r="AM6616" s="80"/>
      <c r="AN6616" s="2"/>
      <c r="AO6616" s="2"/>
      <c r="AP6616" s="2"/>
      <c r="AQ6616" s="2"/>
      <c r="AR6616" s="55"/>
      <c r="AS6616" s="85"/>
      <c r="AT6616" s="85"/>
      <c r="AU6616" s="85"/>
      <c r="AV6616" s="85"/>
      <c r="AW6616" s="100"/>
      <c r="AX6616" s="2"/>
      <c r="AY6616" s="2"/>
      <c r="AZ6616" s="2"/>
      <c r="BA6616" s="2"/>
      <c r="BB6616" s="55"/>
      <c r="BC6616" s="105"/>
      <c r="BD6616" s="105"/>
      <c r="BE6616" s="105"/>
      <c r="BF6616" s="105"/>
      <c r="BG6616" s="109"/>
      <c r="BH6616" s="2"/>
      <c r="BI6616" s="2"/>
      <c r="BJ6616" s="2"/>
      <c r="BK6616" s="2"/>
      <c r="BL6616" s="55"/>
      <c r="BM6616" s="48"/>
      <c r="BN6616" s="48"/>
      <c r="BO6616" s="48"/>
      <c r="BP6616" s="48"/>
      <c r="BQ6616" s="117"/>
      <c r="BR6616" s="2"/>
      <c r="BS6616" s="2"/>
      <c r="BT6616" s="2"/>
      <c r="BU6616" s="2"/>
      <c r="BV6616" s="55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18" t="s">
        <v>5</v>
      </c>
      <c r="H6617" s="3">
        <v>2024</v>
      </c>
      <c r="I6617" s="20" t="s">
        <v>284</v>
      </c>
      <c r="J6617" s="2" t="s">
        <v>295</v>
      </c>
      <c r="K6617" s="2" t="s">
        <v>320</v>
      </c>
      <c r="L6617" s="163">
        <f t="shared" si="221"/>
        <v>0</v>
      </c>
      <c r="M6617" s="163">
        <f t="shared" si="222"/>
        <v>0</v>
      </c>
      <c r="N6617" s="181"/>
      <c r="O6617" s="33"/>
      <c r="P6617" s="33"/>
      <c r="Q6617" s="33"/>
      <c r="R6617" s="33"/>
      <c r="S6617" s="42"/>
      <c r="T6617" s="2"/>
      <c r="U6617" s="2"/>
      <c r="V6617" s="2"/>
      <c r="W6617" s="2"/>
      <c r="X6617" s="55"/>
      <c r="Y6617" s="62"/>
      <c r="Z6617" s="62"/>
      <c r="AA6617" s="62"/>
      <c r="AB6617" s="62"/>
      <c r="AC6617" s="68"/>
      <c r="AD6617" s="2"/>
      <c r="AE6617" s="2"/>
      <c r="AF6617" s="2"/>
      <c r="AG6617" s="2"/>
      <c r="AH6617" s="55"/>
      <c r="AI6617" s="72"/>
      <c r="AJ6617" s="72"/>
      <c r="AK6617" s="72"/>
      <c r="AL6617" s="72"/>
      <c r="AM6617" s="80"/>
      <c r="AN6617" s="2"/>
      <c r="AO6617" s="2"/>
      <c r="AP6617" s="2"/>
      <c r="AQ6617" s="2"/>
      <c r="AR6617" s="55"/>
      <c r="AS6617" s="85"/>
      <c r="AT6617" s="85"/>
      <c r="AU6617" s="85"/>
      <c r="AV6617" s="85"/>
      <c r="AW6617" s="100"/>
      <c r="AX6617" s="2"/>
      <c r="AY6617" s="2"/>
      <c r="AZ6617" s="2"/>
      <c r="BA6617" s="2"/>
      <c r="BB6617" s="55"/>
      <c r="BC6617" s="105"/>
      <c r="BD6617" s="105"/>
      <c r="BE6617" s="105"/>
      <c r="BF6617" s="105"/>
      <c r="BG6617" s="109"/>
      <c r="BH6617" s="2"/>
      <c r="BI6617" s="2"/>
      <c r="BJ6617" s="2"/>
      <c r="BK6617" s="2"/>
      <c r="BL6617" s="55"/>
      <c r="BM6617" s="48"/>
      <c r="BN6617" s="48"/>
      <c r="BO6617" s="48"/>
      <c r="BP6617" s="48"/>
      <c r="BQ6617" s="117"/>
      <c r="BR6617" s="2"/>
      <c r="BS6617" s="2"/>
      <c r="BT6617" s="2"/>
      <c r="BU6617" s="2"/>
      <c r="BV6617" s="55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18" t="s">
        <v>5</v>
      </c>
      <c r="H6618" s="3">
        <v>2024</v>
      </c>
      <c r="I6618" s="20" t="s">
        <v>290</v>
      </c>
      <c r="J6618" s="2" t="s">
        <v>299</v>
      </c>
      <c r="K6618" s="2" t="s">
        <v>318</v>
      </c>
      <c r="L6618" s="163">
        <f t="shared" si="221"/>
        <v>0</v>
      </c>
      <c r="M6618" s="163">
        <f t="shared" si="222"/>
        <v>0</v>
      </c>
      <c r="N6618" s="181"/>
      <c r="O6618" s="33"/>
      <c r="P6618" s="33"/>
      <c r="Q6618" s="33"/>
      <c r="R6618" s="33"/>
      <c r="S6618" s="42"/>
      <c r="T6618" s="2"/>
      <c r="U6618" s="2"/>
      <c r="V6618" s="2"/>
      <c r="W6618" s="2"/>
      <c r="X6618" s="55"/>
      <c r="Y6618" s="62"/>
      <c r="Z6618" s="62"/>
      <c r="AA6618" s="62"/>
      <c r="AB6618" s="62"/>
      <c r="AC6618" s="68"/>
      <c r="AD6618" s="2"/>
      <c r="AE6618" s="2"/>
      <c r="AF6618" s="2"/>
      <c r="AG6618" s="2"/>
      <c r="AH6618" s="55"/>
      <c r="AI6618" s="72"/>
      <c r="AJ6618" s="72"/>
      <c r="AK6618" s="72"/>
      <c r="AL6618" s="72"/>
      <c r="AM6618" s="80"/>
      <c r="AN6618" s="2"/>
      <c r="AO6618" s="2"/>
      <c r="AP6618" s="2"/>
      <c r="AQ6618" s="2"/>
      <c r="AR6618" s="55"/>
      <c r="AS6618" s="85"/>
      <c r="AT6618" s="85"/>
      <c r="AU6618" s="85"/>
      <c r="AV6618" s="85"/>
      <c r="AW6618" s="100"/>
      <c r="AX6618" s="2"/>
      <c r="AY6618" s="2"/>
      <c r="AZ6618" s="2"/>
      <c r="BA6618" s="2"/>
      <c r="BB6618" s="55"/>
      <c r="BC6618" s="105"/>
      <c r="BD6618" s="105"/>
      <c r="BE6618" s="105"/>
      <c r="BF6618" s="105"/>
      <c r="BG6618" s="109"/>
      <c r="BH6618" s="2"/>
      <c r="BI6618" s="2"/>
      <c r="BJ6618" s="2"/>
      <c r="BK6618" s="2"/>
      <c r="BL6618" s="55"/>
      <c r="BM6618" s="48"/>
      <c r="BN6618" s="48"/>
      <c r="BO6618" s="48"/>
      <c r="BP6618" s="48"/>
      <c r="BQ6618" s="117"/>
      <c r="BR6618" s="2"/>
      <c r="BS6618" s="2"/>
      <c r="BT6618" s="2"/>
      <c r="BU6618" s="2"/>
      <c r="BV6618" s="55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18" t="s">
        <v>5</v>
      </c>
      <c r="H6619" s="3">
        <v>2024</v>
      </c>
      <c r="I6619" s="20" t="s">
        <v>315</v>
      </c>
      <c r="J6619" s="2" t="s">
        <v>347</v>
      </c>
      <c r="K6619" s="2" t="s">
        <v>320</v>
      </c>
      <c r="L6619" s="163">
        <f t="shared" si="221"/>
        <v>0</v>
      </c>
      <c r="M6619" s="163">
        <f t="shared" si="222"/>
        <v>0</v>
      </c>
      <c r="N6619" s="181"/>
      <c r="O6619" s="33"/>
      <c r="P6619" s="33"/>
      <c r="Q6619" s="33"/>
      <c r="R6619" s="33"/>
      <c r="S6619" s="42"/>
      <c r="T6619" s="2"/>
      <c r="U6619" s="2"/>
      <c r="V6619" s="2"/>
      <c r="W6619" s="2"/>
      <c r="X6619" s="55"/>
      <c r="Y6619" s="62"/>
      <c r="Z6619" s="62"/>
      <c r="AA6619" s="62"/>
      <c r="AB6619" s="62"/>
      <c r="AC6619" s="68"/>
      <c r="AD6619" s="2"/>
      <c r="AE6619" s="2"/>
      <c r="AF6619" s="2"/>
      <c r="AG6619" s="2"/>
      <c r="AH6619" s="55"/>
      <c r="AI6619" s="72"/>
      <c r="AJ6619" s="72"/>
      <c r="AK6619" s="72"/>
      <c r="AL6619" s="72"/>
      <c r="AM6619" s="80"/>
      <c r="AN6619" s="2"/>
      <c r="AO6619" s="2"/>
      <c r="AP6619" s="2"/>
      <c r="AQ6619" s="2"/>
      <c r="AR6619" s="55"/>
      <c r="AS6619" s="85"/>
      <c r="AT6619" s="85"/>
      <c r="AU6619" s="85"/>
      <c r="AV6619" s="85"/>
      <c r="AW6619" s="100"/>
      <c r="AX6619" s="2"/>
      <c r="AY6619" s="2"/>
      <c r="AZ6619" s="2"/>
      <c r="BA6619" s="2"/>
      <c r="BB6619" s="55"/>
      <c r="BC6619" s="105"/>
      <c r="BD6619" s="105"/>
      <c r="BE6619" s="105"/>
      <c r="BF6619" s="105"/>
      <c r="BG6619" s="109"/>
      <c r="BH6619" s="2"/>
      <c r="BI6619" s="2"/>
      <c r="BJ6619" s="2"/>
      <c r="BK6619" s="2"/>
      <c r="BL6619" s="55"/>
      <c r="BM6619" s="48"/>
      <c r="BN6619" s="48"/>
      <c r="BO6619" s="48"/>
      <c r="BP6619" s="48"/>
      <c r="BQ6619" s="117"/>
      <c r="BR6619" s="2"/>
      <c r="BS6619" s="2"/>
      <c r="BT6619" s="2"/>
      <c r="BU6619" s="2"/>
      <c r="BV6619" s="55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18" t="s">
        <v>5</v>
      </c>
      <c r="H6620" s="3">
        <v>2024</v>
      </c>
      <c r="I6620" s="20" t="s">
        <v>315</v>
      </c>
      <c r="J6620" s="2" t="s">
        <v>296</v>
      </c>
      <c r="K6620" s="2" t="s">
        <v>321</v>
      </c>
      <c r="L6620" s="163">
        <f t="shared" si="221"/>
        <v>0</v>
      </c>
      <c r="M6620" s="163">
        <f t="shared" si="222"/>
        <v>0</v>
      </c>
      <c r="N6620" s="181"/>
      <c r="O6620" s="33"/>
      <c r="P6620" s="33"/>
      <c r="Q6620" s="33"/>
      <c r="R6620" s="33"/>
      <c r="S6620" s="42"/>
      <c r="T6620" s="2"/>
      <c r="U6620" s="2"/>
      <c r="V6620" s="2"/>
      <c r="W6620" s="2"/>
      <c r="X6620" s="55"/>
      <c r="Y6620" s="62"/>
      <c r="Z6620" s="62"/>
      <c r="AA6620" s="62"/>
      <c r="AB6620" s="62"/>
      <c r="AC6620" s="68"/>
      <c r="AD6620" s="2"/>
      <c r="AE6620" s="2"/>
      <c r="AF6620" s="2"/>
      <c r="AG6620" s="2"/>
      <c r="AH6620" s="55"/>
      <c r="AI6620" s="72"/>
      <c r="AJ6620" s="72"/>
      <c r="AK6620" s="72"/>
      <c r="AL6620" s="72"/>
      <c r="AM6620" s="80"/>
      <c r="AN6620" s="2"/>
      <c r="AO6620" s="2"/>
      <c r="AP6620" s="2"/>
      <c r="AQ6620" s="2"/>
      <c r="AR6620" s="55"/>
      <c r="AS6620" s="85"/>
      <c r="AT6620" s="85"/>
      <c r="AU6620" s="85"/>
      <c r="AV6620" s="85"/>
      <c r="AW6620" s="100"/>
      <c r="AX6620" s="2"/>
      <c r="AY6620" s="2"/>
      <c r="AZ6620" s="2"/>
      <c r="BA6620" s="2"/>
      <c r="BB6620" s="55"/>
      <c r="BC6620" s="105"/>
      <c r="BD6620" s="105"/>
      <c r="BE6620" s="105"/>
      <c r="BF6620" s="105"/>
      <c r="BG6620" s="109"/>
      <c r="BH6620" s="2"/>
      <c r="BI6620" s="2"/>
      <c r="BJ6620" s="2"/>
      <c r="BK6620" s="2"/>
      <c r="BL6620" s="55"/>
      <c r="BM6620" s="48"/>
      <c r="BN6620" s="48"/>
      <c r="BO6620" s="48"/>
      <c r="BP6620" s="48"/>
      <c r="BQ6620" s="117"/>
      <c r="BR6620" s="2"/>
      <c r="BS6620" s="2"/>
      <c r="BT6620" s="2"/>
      <c r="BU6620" s="2"/>
      <c r="BV6620" s="55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18" t="s">
        <v>5</v>
      </c>
      <c r="H6621" s="3">
        <v>2024</v>
      </c>
      <c r="I6621" s="20" t="s">
        <v>316</v>
      </c>
      <c r="J6621" s="2" t="s">
        <v>297</v>
      </c>
      <c r="K6621" s="2" t="s">
        <v>318</v>
      </c>
      <c r="L6621" s="163">
        <f t="shared" si="221"/>
        <v>0</v>
      </c>
      <c r="M6621" s="163">
        <f t="shared" si="222"/>
        <v>0</v>
      </c>
      <c r="N6621" s="181"/>
      <c r="O6621" s="33"/>
      <c r="P6621" s="33"/>
      <c r="Q6621" s="33"/>
      <c r="R6621" s="33"/>
      <c r="S6621" s="42"/>
      <c r="T6621" s="2"/>
      <c r="U6621" s="2"/>
      <c r="V6621" s="2"/>
      <c r="W6621" s="2"/>
      <c r="X6621" s="55"/>
      <c r="Y6621" s="62"/>
      <c r="Z6621" s="62"/>
      <c r="AA6621" s="62"/>
      <c r="AB6621" s="62"/>
      <c r="AC6621" s="68"/>
      <c r="AD6621" s="2"/>
      <c r="AE6621" s="2"/>
      <c r="AF6621" s="2"/>
      <c r="AG6621" s="2"/>
      <c r="AH6621" s="55"/>
      <c r="AI6621" s="72"/>
      <c r="AJ6621" s="72"/>
      <c r="AK6621" s="72"/>
      <c r="AL6621" s="72"/>
      <c r="AM6621" s="80"/>
      <c r="AN6621" s="2"/>
      <c r="AO6621" s="2"/>
      <c r="AP6621" s="2"/>
      <c r="AQ6621" s="2"/>
      <c r="AR6621" s="55"/>
      <c r="AS6621" s="85"/>
      <c r="AT6621" s="85"/>
      <c r="AU6621" s="85"/>
      <c r="AV6621" s="85"/>
      <c r="AW6621" s="100"/>
      <c r="AX6621" s="2"/>
      <c r="AY6621" s="2"/>
      <c r="AZ6621" s="2"/>
      <c r="BA6621" s="2"/>
      <c r="BB6621" s="55"/>
      <c r="BC6621" s="105"/>
      <c r="BD6621" s="105"/>
      <c r="BE6621" s="105"/>
      <c r="BF6621" s="105"/>
      <c r="BG6621" s="109"/>
      <c r="BH6621" s="2"/>
      <c r="BI6621" s="2"/>
      <c r="BJ6621" s="2"/>
      <c r="BK6621" s="2"/>
      <c r="BL6621" s="55"/>
      <c r="BM6621" s="48"/>
      <c r="BN6621" s="48"/>
      <c r="BO6621" s="48"/>
      <c r="BP6621" s="48"/>
      <c r="BQ6621" s="117"/>
      <c r="BR6621" s="2"/>
      <c r="BS6621" s="2"/>
      <c r="BT6621" s="2"/>
      <c r="BU6621" s="2"/>
      <c r="BV6621" s="55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18" t="s">
        <v>5</v>
      </c>
      <c r="H6622" s="3">
        <v>2024</v>
      </c>
      <c r="I6622" s="20" t="s">
        <v>316</v>
      </c>
      <c r="J6622" s="8" t="s">
        <v>348</v>
      </c>
      <c r="K6622" s="8" t="s">
        <v>320</v>
      </c>
      <c r="L6622" s="163">
        <f t="shared" si="221"/>
        <v>0</v>
      </c>
      <c r="M6622" s="163">
        <f t="shared" si="222"/>
        <v>0</v>
      </c>
      <c r="N6622" s="181"/>
      <c r="O6622" s="33"/>
      <c r="P6622" s="33"/>
      <c r="Q6622" s="33"/>
      <c r="R6622" s="33"/>
      <c r="S6622" s="42"/>
      <c r="T6622" s="2"/>
      <c r="U6622" s="2"/>
      <c r="V6622" s="2"/>
      <c r="W6622" s="2"/>
      <c r="X6622" s="55"/>
      <c r="Y6622" s="62"/>
      <c r="Z6622" s="62"/>
      <c r="AA6622" s="62"/>
      <c r="AB6622" s="62"/>
      <c r="AC6622" s="68"/>
      <c r="AD6622" s="2"/>
      <c r="AE6622" s="2"/>
      <c r="AF6622" s="2"/>
      <c r="AG6622" s="2"/>
      <c r="AH6622" s="55"/>
      <c r="AI6622" s="72"/>
      <c r="AJ6622" s="72"/>
      <c r="AK6622" s="72"/>
      <c r="AL6622" s="72"/>
      <c r="AM6622" s="80"/>
      <c r="AN6622" s="2"/>
      <c r="AO6622" s="2"/>
      <c r="AP6622" s="2"/>
      <c r="AQ6622" s="2"/>
      <c r="AR6622" s="55"/>
      <c r="AS6622" s="85"/>
      <c r="AT6622" s="85"/>
      <c r="AU6622" s="85"/>
      <c r="AV6622" s="85"/>
      <c r="AW6622" s="100"/>
      <c r="AX6622" s="2"/>
      <c r="AY6622" s="2"/>
      <c r="AZ6622" s="2"/>
      <c r="BA6622" s="2"/>
      <c r="BB6622" s="55"/>
      <c r="BC6622" s="105"/>
      <c r="BD6622" s="105"/>
      <c r="BE6622" s="105"/>
      <c r="BF6622" s="105"/>
      <c r="BG6622" s="109"/>
      <c r="BH6622" s="2"/>
      <c r="BI6622" s="2"/>
      <c r="BJ6622" s="2"/>
      <c r="BK6622" s="2"/>
      <c r="BL6622" s="55"/>
      <c r="BM6622" s="48"/>
      <c r="BN6622" s="48"/>
      <c r="BO6622" s="48"/>
      <c r="BP6622" s="48"/>
      <c r="BQ6622" s="117"/>
      <c r="BR6622" s="2"/>
      <c r="BS6622" s="2"/>
      <c r="BT6622" s="2"/>
      <c r="BU6622" s="2"/>
      <c r="BV6622" s="55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18" t="s">
        <v>5</v>
      </c>
      <c r="H6623" s="3">
        <v>2024</v>
      </c>
      <c r="I6623" s="20" t="s">
        <v>282</v>
      </c>
      <c r="J6623" s="2" t="s">
        <v>272</v>
      </c>
      <c r="K6623" s="2" t="s">
        <v>321</v>
      </c>
      <c r="L6623" s="163">
        <f t="shared" si="221"/>
        <v>3.0000000000000001E-3</v>
      </c>
      <c r="M6623" s="163">
        <f t="shared" si="222"/>
        <v>6.7510000000000003</v>
      </c>
      <c r="N6623" s="181"/>
      <c r="O6623" s="33"/>
      <c r="P6623" s="33"/>
      <c r="Q6623" s="33"/>
      <c r="R6623" s="33"/>
      <c r="S6623" s="42"/>
      <c r="T6623" s="2"/>
      <c r="U6623" s="2"/>
      <c r="V6623" s="2"/>
      <c r="W6623" s="2"/>
      <c r="X6623" s="55"/>
      <c r="Y6623" s="62"/>
      <c r="Z6623" s="62"/>
      <c r="AA6623" s="62"/>
      <c r="AB6623" s="62"/>
      <c r="AC6623" s="68"/>
      <c r="AD6623" s="2"/>
      <c r="AE6623" s="2" t="s">
        <v>363</v>
      </c>
      <c r="AF6623" s="2"/>
      <c r="AG6623" s="2">
        <v>3.0000000000000001E-3</v>
      </c>
      <c r="AH6623" s="55">
        <v>6.7510000000000003</v>
      </c>
      <c r="AI6623" s="72"/>
      <c r="AJ6623" s="72"/>
      <c r="AK6623" s="72"/>
      <c r="AL6623" s="72"/>
      <c r="AM6623" s="80"/>
      <c r="AN6623" s="2"/>
      <c r="AO6623" s="2"/>
      <c r="AP6623" s="2"/>
      <c r="AQ6623" s="2"/>
      <c r="AR6623" s="55"/>
      <c r="AS6623" s="85"/>
      <c r="AT6623" s="85"/>
      <c r="AU6623" s="85"/>
      <c r="AV6623" s="85"/>
      <c r="AW6623" s="100"/>
      <c r="AX6623" s="2"/>
      <c r="AY6623" s="2"/>
      <c r="AZ6623" s="2"/>
      <c r="BA6623" s="2"/>
      <c r="BB6623" s="55"/>
      <c r="BC6623" s="105"/>
      <c r="BD6623" s="105"/>
      <c r="BE6623" s="105"/>
      <c r="BF6623" s="105"/>
      <c r="BG6623" s="109"/>
      <c r="BH6623" s="2"/>
      <c r="BI6623" s="2"/>
      <c r="BJ6623" s="2"/>
      <c r="BK6623" s="2"/>
      <c r="BL6623" s="55"/>
      <c r="BM6623" s="48"/>
      <c r="BN6623" s="48"/>
      <c r="BO6623" s="48"/>
      <c r="BP6623" s="48"/>
      <c r="BQ6623" s="117"/>
      <c r="BR6623" s="2"/>
      <c r="BS6623" s="2"/>
      <c r="BT6623" s="2"/>
      <c r="BU6623" s="2"/>
      <c r="BV6623" s="55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18" t="s">
        <v>5</v>
      </c>
      <c r="H6624" s="3">
        <v>2024</v>
      </c>
      <c r="I6624" s="20" t="s">
        <v>282</v>
      </c>
      <c r="J6624" s="2" t="s">
        <v>273</v>
      </c>
      <c r="K6624" s="2" t="s">
        <v>321</v>
      </c>
      <c r="L6624" s="163">
        <f t="shared" si="221"/>
        <v>0</v>
      </c>
      <c r="M6624" s="163">
        <f t="shared" si="222"/>
        <v>0</v>
      </c>
      <c r="N6624" s="181"/>
      <c r="O6624" s="33"/>
      <c r="P6624" s="33"/>
      <c r="Q6624" s="33"/>
      <c r="R6624" s="33"/>
      <c r="S6624" s="42"/>
      <c r="T6624" s="2"/>
      <c r="U6624" s="2"/>
      <c r="V6624" s="2"/>
      <c r="W6624" s="2"/>
      <c r="X6624" s="55"/>
      <c r="Y6624" s="62"/>
      <c r="Z6624" s="62"/>
      <c r="AA6624" s="62"/>
      <c r="AB6624" s="62"/>
      <c r="AC6624" s="68"/>
      <c r="AD6624" s="2"/>
      <c r="AE6624" s="2"/>
      <c r="AF6624" s="2"/>
      <c r="AG6624" s="2"/>
      <c r="AH6624" s="55"/>
      <c r="AI6624" s="72"/>
      <c r="AJ6624" s="72"/>
      <c r="AK6624" s="72"/>
      <c r="AL6624" s="72"/>
      <c r="AM6624" s="80"/>
      <c r="AN6624" s="2"/>
      <c r="AO6624" s="2"/>
      <c r="AP6624" s="2"/>
      <c r="AQ6624" s="2"/>
      <c r="AR6624" s="55"/>
      <c r="AS6624" s="85"/>
      <c r="AT6624" s="85"/>
      <c r="AU6624" s="85"/>
      <c r="AV6624" s="85"/>
      <c r="AW6624" s="100"/>
      <c r="AX6624" s="2"/>
      <c r="AY6624" s="2"/>
      <c r="AZ6624" s="2"/>
      <c r="BA6624" s="2"/>
      <c r="BB6624" s="55"/>
      <c r="BC6624" s="105"/>
      <c r="BD6624" s="105"/>
      <c r="BE6624" s="105"/>
      <c r="BF6624" s="105"/>
      <c r="BG6624" s="109"/>
      <c r="BH6624" s="2"/>
      <c r="BI6624" s="2"/>
      <c r="BJ6624" s="2"/>
      <c r="BK6624" s="2"/>
      <c r="BL6624" s="55"/>
      <c r="BM6624" s="48"/>
      <c r="BN6624" s="48"/>
      <c r="BO6624" s="48"/>
      <c r="BP6624" s="48"/>
      <c r="BQ6624" s="117"/>
      <c r="BR6624" s="2"/>
      <c r="BS6624" s="2"/>
      <c r="BT6624" s="2"/>
      <c r="BU6624" s="2"/>
      <c r="BV6624" s="55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18" t="s">
        <v>5</v>
      </c>
      <c r="H6625" s="3">
        <v>2024</v>
      </c>
      <c r="I6625" s="20" t="s">
        <v>282</v>
      </c>
      <c r="J6625" s="2" t="s">
        <v>274</v>
      </c>
      <c r="K6625" s="2" t="s">
        <v>321</v>
      </c>
      <c r="L6625" s="163">
        <f t="shared" si="221"/>
        <v>0</v>
      </c>
      <c r="M6625" s="163">
        <f t="shared" si="222"/>
        <v>0</v>
      </c>
      <c r="N6625" s="181"/>
      <c r="O6625" s="33"/>
      <c r="P6625" s="33"/>
      <c r="Q6625" s="33"/>
      <c r="R6625" s="33"/>
      <c r="S6625" s="42"/>
      <c r="T6625" s="2"/>
      <c r="U6625" s="2"/>
      <c r="V6625" s="2"/>
      <c r="W6625" s="2"/>
      <c r="X6625" s="55"/>
      <c r="Y6625" s="62"/>
      <c r="Z6625" s="62"/>
      <c r="AA6625" s="62"/>
      <c r="AB6625" s="62"/>
      <c r="AC6625" s="68"/>
      <c r="AD6625" s="2"/>
      <c r="AE6625" s="2"/>
      <c r="AF6625" s="2"/>
      <c r="AG6625" s="2"/>
      <c r="AH6625" s="55"/>
      <c r="AI6625" s="72"/>
      <c r="AJ6625" s="72"/>
      <c r="AK6625" s="72"/>
      <c r="AL6625" s="72"/>
      <c r="AM6625" s="80"/>
      <c r="AN6625" s="2"/>
      <c r="AO6625" s="2"/>
      <c r="AP6625" s="2"/>
      <c r="AQ6625" s="2"/>
      <c r="AR6625" s="55"/>
      <c r="AS6625" s="85"/>
      <c r="AT6625" s="85"/>
      <c r="AU6625" s="85"/>
      <c r="AV6625" s="85"/>
      <c r="AW6625" s="100"/>
      <c r="AX6625" s="2"/>
      <c r="AY6625" s="2"/>
      <c r="AZ6625" s="2"/>
      <c r="BA6625" s="2"/>
      <c r="BB6625" s="55"/>
      <c r="BC6625" s="105"/>
      <c r="BD6625" s="105"/>
      <c r="BE6625" s="105"/>
      <c r="BF6625" s="105"/>
      <c r="BG6625" s="109"/>
      <c r="BH6625" s="2"/>
      <c r="BI6625" s="2"/>
      <c r="BJ6625" s="2"/>
      <c r="BK6625" s="2"/>
      <c r="BL6625" s="55"/>
      <c r="BM6625" s="48"/>
      <c r="BN6625" s="48"/>
      <c r="BO6625" s="48"/>
      <c r="BP6625" s="48"/>
      <c r="BQ6625" s="117"/>
      <c r="BR6625" s="2"/>
      <c r="BS6625" s="2"/>
      <c r="BT6625" s="2"/>
      <c r="BU6625" s="2"/>
      <c r="BV6625" s="55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18" t="s">
        <v>5</v>
      </c>
      <c r="H6626" s="3">
        <v>2024</v>
      </c>
      <c r="I6626" s="20" t="s">
        <v>282</v>
      </c>
      <c r="J6626" s="2" t="s">
        <v>275</v>
      </c>
      <c r="K6626" s="2" t="s">
        <v>321</v>
      </c>
      <c r="L6626" s="163">
        <f t="shared" si="221"/>
        <v>0</v>
      </c>
      <c r="M6626" s="163">
        <f t="shared" si="222"/>
        <v>0</v>
      </c>
      <c r="N6626" s="181"/>
      <c r="O6626" s="33"/>
      <c r="P6626" s="33"/>
      <c r="Q6626" s="33"/>
      <c r="R6626" s="33"/>
      <c r="S6626" s="42"/>
      <c r="T6626" s="2"/>
      <c r="U6626" s="2"/>
      <c r="V6626" s="2"/>
      <c r="W6626" s="2"/>
      <c r="X6626" s="55"/>
      <c r="Y6626" s="62"/>
      <c r="Z6626" s="62"/>
      <c r="AA6626" s="62"/>
      <c r="AB6626" s="62"/>
      <c r="AC6626" s="68"/>
      <c r="AD6626" s="2"/>
      <c r="AE6626" s="2"/>
      <c r="AF6626" s="2"/>
      <c r="AG6626" s="2"/>
      <c r="AH6626" s="55"/>
      <c r="AI6626" s="72"/>
      <c r="AJ6626" s="72"/>
      <c r="AK6626" s="72"/>
      <c r="AL6626" s="72"/>
      <c r="AM6626" s="80"/>
      <c r="AN6626" s="2"/>
      <c r="AO6626" s="2"/>
      <c r="AP6626" s="2"/>
      <c r="AQ6626" s="2"/>
      <c r="AR6626" s="55"/>
      <c r="AS6626" s="85"/>
      <c r="AT6626" s="85"/>
      <c r="AU6626" s="85"/>
      <c r="AV6626" s="85"/>
      <c r="AW6626" s="100"/>
      <c r="AX6626" s="2"/>
      <c r="AY6626" s="2"/>
      <c r="AZ6626" s="2"/>
      <c r="BA6626" s="2"/>
      <c r="BB6626" s="55"/>
      <c r="BC6626" s="105"/>
      <c r="BD6626" s="105"/>
      <c r="BE6626" s="105"/>
      <c r="BF6626" s="105"/>
      <c r="BG6626" s="109"/>
      <c r="BH6626" s="2"/>
      <c r="BI6626" s="2"/>
      <c r="BJ6626" s="2"/>
      <c r="BK6626" s="2"/>
      <c r="BL6626" s="55"/>
      <c r="BM6626" s="48"/>
      <c r="BN6626" s="48"/>
      <c r="BO6626" s="48"/>
      <c r="BP6626" s="48"/>
      <c r="BQ6626" s="117"/>
      <c r="BR6626" s="2"/>
      <c r="BS6626" s="2"/>
      <c r="BT6626" s="2"/>
      <c r="BU6626" s="2"/>
      <c r="BV6626" s="55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18" t="s">
        <v>5</v>
      </c>
      <c r="H6627" s="3">
        <v>2024</v>
      </c>
      <c r="I6627" s="20" t="s">
        <v>282</v>
      </c>
      <c r="J6627" s="2" t="s">
        <v>276</v>
      </c>
      <c r="K6627" s="2" t="s">
        <v>320</v>
      </c>
      <c r="L6627" s="163">
        <f t="shared" si="221"/>
        <v>0</v>
      </c>
      <c r="M6627" s="163">
        <f t="shared" si="222"/>
        <v>0</v>
      </c>
      <c r="N6627" s="181"/>
      <c r="O6627" s="33"/>
      <c r="P6627" s="33"/>
      <c r="Q6627" s="33"/>
      <c r="R6627" s="33"/>
      <c r="S6627" s="42"/>
      <c r="T6627" s="2"/>
      <c r="U6627" s="2"/>
      <c r="V6627" s="2"/>
      <c r="W6627" s="2"/>
      <c r="X6627" s="55"/>
      <c r="Y6627" s="62"/>
      <c r="Z6627" s="62"/>
      <c r="AA6627" s="62"/>
      <c r="AB6627" s="62"/>
      <c r="AC6627" s="68"/>
      <c r="AD6627" s="2"/>
      <c r="AE6627" s="2"/>
      <c r="AF6627" s="2"/>
      <c r="AG6627" s="2"/>
      <c r="AH6627" s="55"/>
      <c r="AI6627" s="72"/>
      <c r="AJ6627" s="72"/>
      <c r="AK6627" s="72"/>
      <c r="AL6627" s="72"/>
      <c r="AM6627" s="80"/>
      <c r="AN6627" s="2"/>
      <c r="AO6627" s="2"/>
      <c r="AP6627" s="2"/>
      <c r="AQ6627" s="2"/>
      <c r="AR6627" s="55"/>
      <c r="AS6627" s="85"/>
      <c r="AT6627" s="85"/>
      <c r="AU6627" s="85"/>
      <c r="AV6627" s="85"/>
      <c r="AW6627" s="100"/>
      <c r="AX6627" s="2"/>
      <c r="AY6627" s="2"/>
      <c r="AZ6627" s="2"/>
      <c r="BA6627" s="2"/>
      <c r="BB6627" s="55"/>
      <c r="BC6627" s="105"/>
      <c r="BD6627" s="105"/>
      <c r="BE6627" s="105"/>
      <c r="BF6627" s="105"/>
      <c r="BG6627" s="109"/>
      <c r="BH6627" s="2"/>
      <c r="BI6627" s="2"/>
      <c r="BJ6627" s="2"/>
      <c r="BK6627" s="2"/>
      <c r="BL6627" s="55"/>
      <c r="BM6627" s="48"/>
      <c r="BN6627" s="48"/>
      <c r="BO6627" s="48"/>
      <c r="BP6627" s="48"/>
      <c r="BQ6627" s="117"/>
      <c r="BR6627" s="2"/>
      <c r="BS6627" s="2"/>
      <c r="BT6627" s="2"/>
      <c r="BU6627" s="2"/>
      <c r="BV6627" s="55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18" t="s">
        <v>5</v>
      </c>
      <c r="H6628" s="3">
        <v>2024</v>
      </c>
      <c r="I6628" s="20" t="s">
        <v>282</v>
      </c>
      <c r="J6628" s="2" t="s">
        <v>277</v>
      </c>
      <c r="K6628" s="2" t="s">
        <v>320</v>
      </c>
      <c r="L6628" s="163">
        <f t="shared" si="221"/>
        <v>3</v>
      </c>
      <c r="M6628" s="163">
        <f t="shared" si="222"/>
        <v>10.302</v>
      </c>
      <c r="N6628" s="181"/>
      <c r="O6628" s="33"/>
      <c r="P6628" s="33"/>
      <c r="Q6628" s="33"/>
      <c r="R6628" s="33"/>
      <c r="S6628" s="42"/>
      <c r="T6628" s="2"/>
      <c r="U6628" s="2"/>
      <c r="V6628" s="2"/>
      <c r="W6628" s="2"/>
      <c r="X6628" s="55"/>
      <c r="Y6628" s="62"/>
      <c r="Z6628" s="62"/>
      <c r="AA6628" s="62"/>
      <c r="AB6628" s="62"/>
      <c r="AC6628" s="68"/>
      <c r="AD6628" s="2"/>
      <c r="AE6628" s="2"/>
      <c r="AF6628" s="2"/>
      <c r="AG6628" s="2"/>
      <c r="AH6628" s="55"/>
      <c r="AI6628" s="72"/>
      <c r="AJ6628" s="72"/>
      <c r="AK6628" s="72"/>
      <c r="AL6628" s="72"/>
      <c r="AM6628" s="80"/>
      <c r="AN6628" s="2"/>
      <c r="AO6628" s="2"/>
      <c r="AP6628" s="2"/>
      <c r="AQ6628" s="2"/>
      <c r="AR6628" s="55"/>
      <c r="AS6628" s="85"/>
      <c r="AT6628" s="85"/>
      <c r="AU6628" s="85"/>
      <c r="AV6628" s="85"/>
      <c r="AW6628" s="100"/>
      <c r="AX6628" s="2" t="s">
        <v>370</v>
      </c>
      <c r="AY6628" s="2"/>
      <c r="AZ6628" s="2"/>
      <c r="BA6628" s="2">
        <v>2</v>
      </c>
      <c r="BB6628" s="55">
        <v>3.2109999999999999</v>
      </c>
      <c r="BC6628" s="105"/>
      <c r="BD6628" s="105"/>
      <c r="BE6628" s="105"/>
      <c r="BF6628" s="105"/>
      <c r="BG6628" s="109"/>
      <c r="BH6628" s="2" t="s">
        <v>978</v>
      </c>
      <c r="BI6628" s="2"/>
      <c r="BJ6628" s="2"/>
      <c r="BK6628" s="2">
        <v>1</v>
      </c>
      <c r="BL6628" s="55">
        <v>7.0910000000000002</v>
      </c>
      <c r="BM6628" s="48"/>
      <c r="BN6628" s="48"/>
      <c r="BO6628" s="48"/>
      <c r="BP6628" s="48"/>
      <c r="BQ6628" s="117"/>
      <c r="BR6628" s="2"/>
      <c r="BS6628" s="2"/>
      <c r="BT6628" s="2"/>
      <c r="BU6628" s="2"/>
      <c r="BV6628" s="55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18" t="s">
        <v>5</v>
      </c>
      <c r="H6629" s="3">
        <v>2024</v>
      </c>
      <c r="I6629" s="20" t="s">
        <v>283</v>
      </c>
      <c r="J6629" s="2" t="s">
        <v>298</v>
      </c>
      <c r="K6629" s="2" t="s">
        <v>321</v>
      </c>
      <c r="L6629" s="163">
        <f t="shared" si="221"/>
        <v>0</v>
      </c>
      <c r="M6629" s="163">
        <f t="shared" si="222"/>
        <v>0</v>
      </c>
      <c r="N6629" s="181"/>
      <c r="O6629" s="33"/>
      <c r="P6629" s="33"/>
      <c r="Q6629" s="33"/>
      <c r="R6629" s="33"/>
      <c r="S6629" s="42"/>
      <c r="T6629" s="2"/>
      <c r="U6629" s="2"/>
      <c r="V6629" s="2"/>
      <c r="W6629" s="2"/>
      <c r="X6629" s="55"/>
      <c r="Y6629" s="62"/>
      <c r="Z6629" s="62"/>
      <c r="AA6629" s="62"/>
      <c r="AB6629" s="62"/>
      <c r="AC6629" s="68"/>
      <c r="AD6629" s="2"/>
      <c r="AE6629" s="2"/>
      <c r="AF6629" s="2"/>
      <c r="AG6629" s="2"/>
      <c r="AH6629" s="55"/>
      <c r="AI6629" s="72"/>
      <c r="AJ6629" s="72"/>
      <c r="AK6629" s="72"/>
      <c r="AL6629" s="72"/>
      <c r="AM6629" s="80"/>
      <c r="AN6629" s="2"/>
      <c r="AO6629" s="2"/>
      <c r="AP6629" s="2"/>
      <c r="AQ6629" s="2"/>
      <c r="AR6629" s="55"/>
      <c r="AS6629" s="85"/>
      <c r="AT6629" s="85"/>
      <c r="AU6629" s="85"/>
      <c r="AV6629" s="85"/>
      <c r="AW6629" s="100"/>
      <c r="AX6629" s="2"/>
      <c r="AY6629" s="2"/>
      <c r="AZ6629" s="2"/>
      <c r="BA6629" s="2"/>
      <c r="BB6629" s="55"/>
      <c r="BC6629" s="105"/>
      <c r="BD6629" s="105"/>
      <c r="BE6629" s="105"/>
      <c r="BF6629" s="105"/>
      <c r="BG6629" s="109"/>
      <c r="BH6629" s="2"/>
      <c r="BI6629" s="2"/>
      <c r="BJ6629" s="2"/>
      <c r="BK6629" s="2"/>
      <c r="BL6629" s="55"/>
      <c r="BM6629" s="48"/>
      <c r="BN6629" s="48"/>
      <c r="BO6629" s="48"/>
      <c r="BP6629" s="48"/>
      <c r="BQ6629" s="117"/>
      <c r="BR6629" s="2"/>
      <c r="BS6629" s="2"/>
      <c r="BT6629" s="2"/>
      <c r="BU6629" s="2"/>
      <c r="BV6629" s="55"/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18" t="s">
        <v>5</v>
      </c>
      <c r="H6630" s="3">
        <v>2024</v>
      </c>
      <c r="I6630" s="20" t="s">
        <v>283</v>
      </c>
      <c r="J6630" s="2" t="s">
        <v>278</v>
      </c>
      <c r="K6630" s="2" t="s">
        <v>320</v>
      </c>
      <c r="L6630" s="163">
        <f t="shared" si="221"/>
        <v>7</v>
      </c>
      <c r="M6630" s="163">
        <f t="shared" si="222"/>
        <v>10.077999999999999</v>
      </c>
      <c r="N6630" s="181"/>
      <c r="O6630" s="33">
        <v>2</v>
      </c>
      <c r="P6630" s="33"/>
      <c r="Q6630" s="33"/>
      <c r="R6630" s="33">
        <v>1</v>
      </c>
      <c r="S6630" s="42">
        <v>1.411</v>
      </c>
      <c r="T6630" s="2"/>
      <c r="U6630" s="2"/>
      <c r="V6630" s="2"/>
      <c r="W6630" s="2"/>
      <c r="X6630" s="55"/>
      <c r="Y6630" s="62" t="s">
        <v>453</v>
      </c>
      <c r="Z6630" s="62"/>
      <c r="AA6630" s="62"/>
      <c r="AB6630" s="62">
        <v>3</v>
      </c>
      <c r="AC6630" s="68">
        <v>4.2320000000000002</v>
      </c>
      <c r="AD6630" s="2"/>
      <c r="AE6630" s="2"/>
      <c r="AF6630" s="2"/>
      <c r="AG6630" s="2"/>
      <c r="AH6630" s="55"/>
      <c r="AI6630" s="72"/>
      <c r="AJ6630" s="72"/>
      <c r="AK6630" s="72"/>
      <c r="AL6630" s="72"/>
      <c r="AM6630" s="80"/>
      <c r="AN6630" s="2"/>
      <c r="AO6630" s="2"/>
      <c r="AP6630" s="2"/>
      <c r="AQ6630" s="2"/>
      <c r="AR6630" s="55"/>
      <c r="AS6630" s="85"/>
      <c r="AT6630" s="85"/>
      <c r="AU6630" s="85"/>
      <c r="AV6630" s="85"/>
      <c r="AW6630" s="100"/>
      <c r="AX6630" s="2"/>
      <c r="AY6630" s="2"/>
      <c r="AZ6630" s="2"/>
      <c r="BA6630" s="2"/>
      <c r="BB6630" s="55"/>
      <c r="BC6630" s="105" t="s">
        <v>926</v>
      </c>
      <c r="BD6630" s="105"/>
      <c r="BE6630" s="105"/>
      <c r="BF6630" s="105">
        <v>1</v>
      </c>
      <c r="BG6630" s="109">
        <v>1.526</v>
      </c>
      <c r="BH6630" s="2" t="s">
        <v>1003</v>
      </c>
      <c r="BI6630" s="2"/>
      <c r="BJ6630" s="2"/>
      <c r="BK6630" s="2">
        <v>1</v>
      </c>
      <c r="BL6630" s="55">
        <v>1.4470000000000001</v>
      </c>
      <c r="BM6630" s="48" t="s">
        <v>1111</v>
      </c>
      <c r="BN6630" s="48"/>
      <c r="BO6630" s="48"/>
      <c r="BP6630" s="48">
        <v>1</v>
      </c>
      <c r="BQ6630" s="117">
        <v>1.462</v>
      </c>
      <c r="BR6630" s="2"/>
      <c r="BS6630" s="2"/>
      <c r="BT6630" s="2"/>
      <c r="BU6630" s="2"/>
      <c r="BV6630" s="55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18" t="s">
        <v>5</v>
      </c>
      <c r="H6631" s="3">
        <v>2024</v>
      </c>
      <c r="I6631" s="20" t="s">
        <v>283</v>
      </c>
      <c r="J6631" s="2" t="s">
        <v>279</v>
      </c>
      <c r="K6631" s="2" t="s">
        <v>320</v>
      </c>
      <c r="L6631" s="163">
        <f t="shared" si="221"/>
        <v>0</v>
      </c>
      <c r="M6631" s="163">
        <f t="shared" si="222"/>
        <v>0</v>
      </c>
      <c r="N6631" s="181"/>
      <c r="O6631" s="33"/>
      <c r="P6631" s="33"/>
      <c r="Q6631" s="33"/>
      <c r="R6631" s="33"/>
      <c r="S6631" s="42"/>
      <c r="T6631" s="2"/>
      <c r="U6631" s="2"/>
      <c r="V6631" s="2"/>
      <c r="W6631" s="2"/>
      <c r="X6631" s="55"/>
      <c r="Y6631" s="62"/>
      <c r="Z6631" s="62"/>
      <c r="AA6631" s="62"/>
      <c r="AB6631" s="62"/>
      <c r="AC6631" s="68"/>
      <c r="AD6631" s="2"/>
      <c r="AE6631" s="2"/>
      <c r="AF6631" s="2"/>
      <c r="AG6631" s="2"/>
      <c r="AH6631" s="55"/>
      <c r="AI6631" s="72"/>
      <c r="AJ6631" s="72"/>
      <c r="AK6631" s="72"/>
      <c r="AL6631" s="72"/>
      <c r="AM6631" s="80"/>
      <c r="AN6631" s="2"/>
      <c r="AO6631" s="2"/>
      <c r="AP6631" s="2"/>
      <c r="AQ6631" s="2"/>
      <c r="AR6631" s="55"/>
      <c r="AS6631" s="85"/>
      <c r="AT6631" s="85"/>
      <c r="AU6631" s="85"/>
      <c r="AV6631" s="85"/>
      <c r="AW6631" s="100"/>
      <c r="AX6631" s="2"/>
      <c r="AY6631" s="2"/>
      <c r="AZ6631" s="2"/>
      <c r="BA6631" s="2"/>
      <c r="BB6631" s="55"/>
      <c r="BC6631" s="105"/>
      <c r="BD6631" s="105"/>
      <c r="BE6631" s="105"/>
      <c r="BF6631" s="105"/>
      <c r="BG6631" s="109"/>
      <c r="BH6631" s="2"/>
      <c r="BI6631" s="2"/>
      <c r="BJ6631" s="2"/>
      <c r="BK6631" s="2"/>
      <c r="BL6631" s="55"/>
      <c r="BM6631" s="48"/>
      <c r="BN6631" s="48"/>
      <c r="BO6631" s="48"/>
      <c r="BP6631" s="48"/>
      <c r="BQ6631" s="117"/>
      <c r="BR6631" s="2"/>
      <c r="BS6631" s="2"/>
      <c r="BT6631" s="2"/>
      <c r="BU6631" s="2"/>
      <c r="BV6631" s="55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18" t="s">
        <v>5</v>
      </c>
      <c r="H6632" s="3">
        <v>2024</v>
      </c>
      <c r="I6632" s="20" t="s">
        <v>286</v>
      </c>
      <c r="J6632" s="2" t="s">
        <v>280</v>
      </c>
      <c r="K6632" s="2" t="s">
        <v>319</v>
      </c>
      <c r="L6632" s="163">
        <f t="shared" si="221"/>
        <v>0</v>
      </c>
      <c r="M6632" s="163">
        <f t="shared" si="222"/>
        <v>0</v>
      </c>
      <c r="N6632" s="181"/>
      <c r="O6632" s="33"/>
      <c r="P6632" s="33"/>
      <c r="Q6632" s="33"/>
      <c r="R6632" s="33"/>
      <c r="S6632" s="42"/>
      <c r="T6632" s="2"/>
      <c r="U6632" s="2"/>
      <c r="V6632" s="2"/>
      <c r="W6632" s="2"/>
      <c r="X6632" s="55"/>
      <c r="Y6632" s="62"/>
      <c r="Z6632" s="62"/>
      <c r="AA6632" s="62"/>
      <c r="AB6632" s="62"/>
      <c r="AC6632" s="68"/>
      <c r="AD6632" s="2"/>
      <c r="AE6632" s="2"/>
      <c r="AF6632" s="2"/>
      <c r="AG6632" s="2"/>
      <c r="AH6632" s="55"/>
      <c r="AI6632" s="72"/>
      <c r="AJ6632" s="72"/>
      <c r="AK6632" s="72"/>
      <c r="AL6632" s="72"/>
      <c r="AM6632" s="80"/>
      <c r="AN6632" s="2"/>
      <c r="AO6632" s="2"/>
      <c r="AP6632" s="2"/>
      <c r="AQ6632" s="2"/>
      <c r="AR6632" s="55"/>
      <c r="AS6632" s="85"/>
      <c r="AT6632" s="85"/>
      <c r="AU6632" s="85"/>
      <c r="AV6632" s="85"/>
      <c r="AW6632" s="100"/>
      <c r="AX6632" s="2"/>
      <c r="AY6632" s="2"/>
      <c r="AZ6632" s="2"/>
      <c r="BA6632" s="2"/>
      <c r="BB6632" s="55"/>
      <c r="BC6632" s="105"/>
      <c r="BD6632" s="105"/>
      <c r="BE6632" s="105"/>
      <c r="BF6632" s="105"/>
      <c r="BG6632" s="109"/>
      <c r="BH6632" s="2"/>
      <c r="BI6632" s="2"/>
      <c r="BJ6632" s="2"/>
      <c r="BK6632" s="2"/>
      <c r="BL6632" s="55"/>
      <c r="BM6632" s="48"/>
      <c r="BN6632" s="48"/>
      <c r="BO6632" s="48"/>
      <c r="BP6632" s="48"/>
      <c r="BQ6632" s="117"/>
      <c r="BR6632" s="2"/>
      <c r="BS6632" s="2"/>
      <c r="BT6632" s="2"/>
      <c r="BU6632" s="2"/>
      <c r="BV6632" s="55"/>
    </row>
    <row r="6633" spans="1:74" hidden="1" x14ac:dyDescent="0.3">
      <c r="A6633" s="2" t="s">
        <v>237</v>
      </c>
      <c r="B6633" s="2" t="s">
        <v>2</v>
      </c>
      <c r="C6633" s="2" t="s">
        <v>3</v>
      </c>
      <c r="D6633" s="2" t="s">
        <v>236</v>
      </c>
      <c r="E6633" s="5" t="s">
        <v>238</v>
      </c>
      <c r="F6633" s="3"/>
      <c r="G6633" s="18" t="s">
        <v>5</v>
      </c>
      <c r="H6633" s="3">
        <v>2024</v>
      </c>
      <c r="I6633" s="20" t="s">
        <v>286</v>
      </c>
      <c r="J6633" s="2" t="s">
        <v>281</v>
      </c>
      <c r="K6633" s="2" t="s">
        <v>319</v>
      </c>
      <c r="L6633" s="163">
        <f t="shared" si="221"/>
        <v>0</v>
      </c>
      <c r="M6633" s="163">
        <f t="shared" si="222"/>
        <v>4.5</v>
      </c>
      <c r="N6633" s="181"/>
      <c r="O6633" s="33"/>
      <c r="P6633" s="33"/>
      <c r="Q6633" s="33"/>
      <c r="R6633" s="33"/>
      <c r="S6633" s="42"/>
      <c r="T6633" s="44"/>
      <c r="U6633" s="2"/>
      <c r="V6633" s="2"/>
      <c r="W6633" s="2"/>
      <c r="X6633" s="55"/>
      <c r="Y6633" s="62"/>
      <c r="Z6633" s="62"/>
      <c r="AA6633" s="62"/>
      <c r="AB6633" s="62"/>
      <c r="AC6633" s="68"/>
      <c r="AD6633" s="2"/>
      <c r="AE6633" s="2"/>
      <c r="AF6633" s="2"/>
      <c r="AG6633" s="2"/>
      <c r="AH6633" s="55"/>
      <c r="AI6633" s="72"/>
      <c r="AJ6633" s="72"/>
      <c r="AK6633" s="72"/>
      <c r="AL6633" s="72"/>
      <c r="AM6633" s="80"/>
      <c r="AN6633" s="2"/>
      <c r="AO6633" s="2"/>
      <c r="AP6633" s="2"/>
      <c r="AQ6633" s="2"/>
      <c r="AR6633" s="55"/>
      <c r="AS6633" s="85"/>
      <c r="AT6633" s="85"/>
      <c r="AU6633" s="85"/>
      <c r="AV6633" s="85"/>
      <c r="AW6633" s="100"/>
      <c r="AX6633" s="2"/>
      <c r="AY6633" s="2"/>
      <c r="AZ6633" s="2"/>
      <c r="BA6633" s="2"/>
      <c r="BB6633" s="55"/>
      <c r="BC6633" s="105" t="s">
        <v>1069</v>
      </c>
      <c r="BD6633" s="105"/>
      <c r="BE6633" s="105"/>
      <c r="BF6633" s="105"/>
      <c r="BG6633" s="109">
        <v>4.5</v>
      </c>
      <c r="BH6633" s="2"/>
      <c r="BI6633" s="2"/>
      <c r="BJ6633" s="2"/>
      <c r="BK6633" s="2"/>
      <c r="BL6633" s="55"/>
      <c r="BM6633" s="48"/>
      <c r="BN6633" s="48"/>
      <c r="BO6633" s="48"/>
      <c r="BP6633" s="48"/>
      <c r="BQ6633" s="117"/>
      <c r="BR6633" s="2"/>
      <c r="BS6633" s="2"/>
      <c r="BT6633" s="2"/>
      <c r="BU6633" s="2"/>
      <c r="BV6633" s="55"/>
    </row>
    <row r="6634" spans="1:74" s="13" customFormat="1" hidden="1" x14ac:dyDescent="0.3">
      <c r="A6634" s="12" t="s">
        <v>237</v>
      </c>
      <c r="B6634" s="12" t="s">
        <v>2</v>
      </c>
      <c r="C6634" s="12" t="s">
        <v>3</v>
      </c>
      <c r="D6634" s="12" t="s">
        <v>236</v>
      </c>
      <c r="E6634" s="6" t="s">
        <v>238</v>
      </c>
      <c r="F6634" s="7"/>
      <c r="G6634" s="19" t="s">
        <v>5</v>
      </c>
      <c r="H6634" s="7">
        <v>2024</v>
      </c>
      <c r="I6634" s="21"/>
      <c r="J6634" s="12" t="s">
        <v>314</v>
      </c>
      <c r="K6634" s="12"/>
      <c r="L6634" s="147"/>
      <c r="M6634" s="147">
        <f>SUM(M6596:M6633)</f>
        <v>31.631</v>
      </c>
      <c r="N6634" s="183"/>
      <c r="O6634" s="12"/>
      <c r="P6634" s="12"/>
      <c r="Q6634" s="12"/>
      <c r="R6634" s="12"/>
      <c r="S6634" s="47">
        <f>SUM(S6596:S6633)</f>
        <v>1.411</v>
      </c>
      <c r="T6634" s="12"/>
      <c r="U6634" s="12"/>
      <c r="V6634" s="12"/>
      <c r="W6634" s="12"/>
      <c r="X6634" s="47">
        <f>SUM(X6596:X6633)</f>
        <v>0</v>
      </c>
      <c r="Y6634" s="12"/>
      <c r="Z6634" s="12"/>
      <c r="AA6634" s="12"/>
      <c r="AB6634" s="12"/>
      <c r="AC6634" s="47">
        <f>SUM(AC6596:AC6633)</f>
        <v>4.2320000000000002</v>
      </c>
      <c r="AD6634" s="12"/>
      <c r="AE6634" s="12"/>
      <c r="AF6634" s="12"/>
      <c r="AG6634" s="12"/>
      <c r="AH6634" s="47">
        <f>SUM(AH6596:AH6633)</f>
        <v>6.7510000000000003</v>
      </c>
      <c r="AI6634" s="12"/>
      <c r="AJ6634" s="12"/>
      <c r="AK6634" s="12"/>
      <c r="AL6634" s="12"/>
      <c r="AM6634" s="47">
        <f>SUM(AM6596:AM6633)</f>
        <v>0</v>
      </c>
      <c r="AN6634" s="12"/>
      <c r="AO6634" s="12"/>
      <c r="AP6634" s="12"/>
      <c r="AQ6634" s="12"/>
      <c r="AR6634" s="47">
        <f>SUM(AR6596:AR6633)</f>
        <v>0</v>
      </c>
      <c r="AS6634" s="12"/>
      <c r="AT6634" s="12"/>
      <c r="AU6634" s="12"/>
      <c r="AV6634" s="12"/>
      <c r="AW6634" s="47">
        <f>SUM(AW6596:AW6633)</f>
        <v>0</v>
      </c>
      <c r="AX6634" s="12"/>
      <c r="AY6634" s="12"/>
      <c r="AZ6634" s="12"/>
      <c r="BA6634" s="12"/>
      <c r="BB6634" s="47">
        <f>SUM(BB6596:BB6633)</f>
        <v>3.2109999999999999</v>
      </c>
      <c r="BC6634" s="12"/>
      <c r="BD6634" s="12"/>
      <c r="BE6634" s="12"/>
      <c r="BF6634" s="12"/>
      <c r="BG6634" s="47">
        <f>SUM(BG6596:BG6633)</f>
        <v>6.0259999999999998</v>
      </c>
      <c r="BH6634" s="12"/>
      <c r="BI6634" s="12"/>
      <c r="BJ6634" s="12"/>
      <c r="BK6634" s="12"/>
      <c r="BL6634" s="47">
        <f>SUM(BL6596:BL6633)</f>
        <v>8.5380000000000003</v>
      </c>
      <c r="BM6634" s="12"/>
      <c r="BN6634" s="12"/>
      <c r="BO6634" s="12"/>
      <c r="BP6634" s="12"/>
      <c r="BQ6634" s="47">
        <f>SUM(BQ6596:BQ6633)</f>
        <v>1.462</v>
      </c>
      <c r="BR6634" s="12"/>
      <c r="BS6634" s="12"/>
      <c r="BT6634" s="12"/>
      <c r="BU6634" s="12"/>
      <c r="BV6634" s="47">
        <f>SUM(BV6596:BV6633)</f>
        <v>0</v>
      </c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18" t="s">
        <v>5</v>
      </c>
      <c r="H6635" s="3">
        <v>2024</v>
      </c>
      <c r="I6635" s="20" t="s">
        <v>287</v>
      </c>
      <c r="J6635" s="2" t="s">
        <v>267</v>
      </c>
      <c r="K6635" s="2" t="s">
        <v>318</v>
      </c>
      <c r="L6635" s="163">
        <f t="shared" si="221"/>
        <v>2.4319999999999999</v>
      </c>
      <c r="M6635" s="163">
        <f t="shared" si="222"/>
        <v>1510.9670000000001</v>
      </c>
      <c r="N6635" s="181"/>
      <c r="O6635" s="33"/>
      <c r="P6635" s="33"/>
      <c r="Q6635" s="33"/>
      <c r="R6635" s="33"/>
      <c r="S6635" s="42"/>
      <c r="T6635" s="2"/>
      <c r="U6635" s="2"/>
      <c r="V6635" s="2"/>
      <c r="W6635" s="2"/>
      <c r="X6635" s="55"/>
      <c r="Y6635" s="62"/>
      <c r="Z6635" s="62"/>
      <c r="AA6635" s="62"/>
      <c r="AB6635" s="62"/>
      <c r="AC6635" s="68"/>
      <c r="AD6635" s="2"/>
      <c r="AE6635" s="2"/>
      <c r="AF6635" s="2"/>
      <c r="AG6635" s="2"/>
      <c r="AH6635" s="55"/>
      <c r="AI6635" s="72"/>
      <c r="AJ6635" s="72"/>
      <c r="AK6635" s="72"/>
      <c r="AL6635" s="72"/>
      <c r="AM6635" s="80"/>
      <c r="AN6635" s="2"/>
      <c r="AO6635" s="2"/>
      <c r="AP6635" s="2"/>
      <c r="AQ6635" s="2"/>
      <c r="AR6635" s="55"/>
      <c r="AS6635" s="85"/>
      <c r="AT6635" s="85"/>
      <c r="AU6635" s="85"/>
      <c r="AV6635" s="85">
        <v>2.4319999999999999</v>
      </c>
      <c r="AW6635" s="100">
        <v>1510.9670000000001</v>
      </c>
      <c r="AX6635" s="2"/>
      <c r="AY6635" s="2"/>
      <c r="AZ6635" s="2"/>
      <c r="BA6635" s="2"/>
      <c r="BB6635" s="55"/>
      <c r="BC6635" s="105"/>
      <c r="BD6635" s="105"/>
      <c r="BE6635" s="105"/>
      <c r="BF6635" s="105"/>
      <c r="BG6635" s="109"/>
      <c r="BH6635" s="2"/>
      <c r="BI6635" s="2"/>
      <c r="BJ6635" s="2"/>
      <c r="BK6635" s="2"/>
      <c r="BL6635" s="55"/>
      <c r="BM6635" s="48"/>
      <c r="BN6635" s="48"/>
      <c r="BO6635" s="48"/>
      <c r="BP6635" s="48"/>
      <c r="BQ6635" s="117"/>
      <c r="BR6635" s="2"/>
      <c r="BS6635" s="2"/>
      <c r="BT6635" s="2"/>
      <c r="BU6635" s="2"/>
      <c r="BV6635" s="55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18" t="s">
        <v>5</v>
      </c>
      <c r="H6636" s="3">
        <v>2024</v>
      </c>
      <c r="I6636" s="20" t="s">
        <v>287</v>
      </c>
      <c r="J6636" s="2" t="s">
        <v>291</v>
      </c>
      <c r="K6636" s="2" t="s">
        <v>319</v>
      </c>
      <c r="L6636" s="163">
        <f t="shared" si="221"/>
        <v>0</v>
      </c>
      <c r="M6636" s="163">
        <f t="shared" si="222"/>
        <v>0</v>
      </c>
      <c r="N6636" s="181"/>
      <c r="O6636" s="33"/>
      <c r="P6636" s="33"/>
      <c r="Q6636" s="33"/>
      <c r="R6636" s="33"/>
      <c r="S6636" s="42"/>
      <c r="T6636" s="2"/>
      <c r="U6636" s="2"/>
      <c r="V6636" s="2"/>
      <c r="W6636" s="2"/>
      <c r="X6636" s="55"/>
      <c r="Y6636" s="62"/>
      <c r="Z6636" s="62"/>
      <c r="AA6636" s="62"/>
      <c r="AB6636" s="62"/>
      <c r="AC6636" s="68"/>
      <c r="AD6636" s="2"/>
      <c r="AE6636" s="2"/>
      <c r="AF6636" s="2"/>
      <c r="AG6636" s="2"/>
      <c r="AH6636" s="55"/>
      <c r="AI6636" s="72"/>
      <c r="AJ6636" s="72"/>
      <c r="AK6636" s="72"/>
      <c r="AL6636" s="72"/>
      <c r="AM6636" s="80"/>
      <c r="AN6636" s="2"/>
      <c r="AO6636" s="2"/>
      <c r="AP6636" s="2"/>
      <c r="AQ6636" s="2"/>
      <c r="AR6636" s="55"/>
      <c r="AS6636" s="85"/>
      <c r="AT6636" s="85"/>
      <c r="AU6636" s="85"/>
      <c r="AV6636" s="85"/>
      <c r="AW6636" s="100"/>
      <c r="AX6636" s="2"/>
      <c r="AY6636" s="2"/>
      <c r="AZ6636" s="2"/>
      <c r="BA6636" s="2"/>
      <c r="BB6636" s="55"/>
      <c r="BC6636" s="105"/>
      <c r="BD6636" s="105"/>
      <c r="BE6636" s="105"/>
      <c r="BF6636" s="105"/>
      <c r="BG6636" s="109"/>
      <c r="BH6636" s="2"/>
      <c r="BI6636" s="2"/>
      <c r="BJ6636" s="2"/>
      <c r="BK6636" s="2"/>
      <c r="BL6636" s="55"/>
      <c r="BM6636" s="48"/>
      <c r="BN6636" s="48"/>
      <c r="BO6636" s="48"/>
      <c r="BP6636" s="48"/>
      <c r="BQ6636" s="117"/>
      <c r="BR6636" s="2"/>
      <c r="BS6636" s="2"/>
      <c r="BT6636" s="2"/>
      <c r="BU6636" s="2"/>
      <c r="BV6636" s="55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18" t="s">
        <v>5</v>
      </c>
      <c r="H6637" s="3">
        <v>2024</v>
      </c>
      <c r="I6637" s="20" t="s">
        <v>286</v>
      </c>
      <c r="J6637" s="2" t="s">
        <v>336</v>
      </c>
      <c r="K6637" s="2" t="s">
        <v>319</v>
      </c>
      <c r="L6637" s="163">
        <f t="shared" si="221"/>
        <v>0</v>
      </c>
      <c r="M6637" s="163">
        <f t="shared" si="222"/>
        <v>0</v>
      </c>
      <c r="N6637" s="181"/>
      <c r="O6637" s="33"/>
      <c r="P6637" s="33"/>
      <c r="Q6637" s="33"/>
      <c r="R6637" s="33"/>
      <c r="S6637" s="42"/>
      <c r="T6637" s="2"/>
      <c r="U6637" s="2"/>
      <c r="V6637" s="2"/>
      <c r="W6637" s="2"/>
      <c r="X6637" s="55"/>
      <c r="Y6637" s="62"/>
      <c r="Z6637" s="62"/>
      <c r="AA6637" s="62"/>
      <c r="AB6637" s="62"/>
      <c r="AC6637" s="68"/>
      <c r="AD6637" s="2"/>
      <c r="AE6637" s="2"/>
      <c r="AF6637" s="2"/>
      <c r="AG6637" s="2"/>
      <c r="AH6637" s="55"/>
      <c r="AI6637" s="72"/>
      <c r="AJ6637" s="72"/>
      <c r="AK6637" s="72"/>
      <c r="AL6637" s="72"/>
      <c r="AM6637" s="80"/>
      <c r="AN6637" s="2"/>
      <c r="AO6637" s="2"/>
      <c r="AP6637" s="2"/>
      <c r="AQ6637" s="2"/>
      <c r="AR6637" s="55"/>
      <c r="AS6637" s="85"/>
      <c r="AT6637" s="85"/>
      <c r="AU6637" s="85"/>
      <c r="AV6637" s="85"/>
      <c r="AW6637" s="100"/>
      <c r="AX6637" s="2"/>
      <c r="AY6637" s="2"/>
      <c r="AZ6637" s="2"/>
      <c r="BA6637" s="2"/>
      <c r="BB6637" s="55"/>
      <c r="BC6637" s="105"/>
      <c r="BD6637" s="105"/>
      <c r="BE6637" s="105"/>
      <c r="BF6637" s="105"/>
      <c r="BG6637" s="109"/>
      <c r="BH6637" s="2"/>
      <c r="BI6637" s="2"/>
      <c r="BJ6637" s="2"/>
      <c r="BK6637" s="2"/>
      <c r="BL6637" s="55"/>
      <c r="BM6637" s="48"/>
      <c r="BN6637" s="48"/>
      <c r="BO6637" s="48"/>
      <c r="BP6637" s="48"/>
      <c r="BQ6637" s="117"/>
      <c r="BR6637" s="2"/>
      <c r="BS6637" s="2"/>
      <c r="BT6637" s="2"/>
      <c r="BU6637" s="2"/>
      <c r="BV6637" s="55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18" t="s">
        <v>5</v>
      </c>
      <c r="H6638" s="3">
        <v>2024</v>
      </c>
      <c r="I6638" s="20" t="s">
        <v>286</v>
      </c>
      <c r="J6638" s="8" t="s">
        <v>337</v>
      </c>
      <c r="K6638" s="8" t="s">
        <v>318</v>
      </c>
      <c r="L6638" s="163">
        <f t="shared" si="221"/>
        <v>0</v>
      </c>
      <c r="M6638" s="163">
        <f t="shared" si="222"/>
        <v>0</v>
      </c>
      <c r="N6638" s="181"/>
      <c r="O6638" s="53"/>
      <c r="P6638" s="53"/>
      <c r="Q6638" s="53"/>
      <c r="R6638" s="53"/>
      <c r="S6638" s="54"/>
      <c r="T6638" s="8"/>
      <c r="U6638" s="8"/>
      <c r="V6638" s="8"/>
      <c r="W6638" s="8"/>
      <c r="X6638" s="122"/>
      <c r="Y6638" s="135"/>
      <c r="Z6638" s="135"/>
      <c r="AA6638" s="135"/>
      <c r="AB6638" s="135"/>
      <c r="AC6638" s="136"/>
      <c r="AD6638" s="8"/>
      <c r="AE6638" s="8"/>
      <c r="AF6638" s="8"/>
      <c r="AG6638" s="8"/>
      <c r="AH6638" s="122"/>
      <c r="AI6638" s="137"/>
      <c r="AJ6638" s="137"/>
      <c r="AK6638" s="137"/>
      <c r="AL6638" s="137"/>
      <c r="AM6638" s="138"/>
      <c r="AN6638" s="8"/>
      <c r="AO6638" s="8"/>
      <c r="AP6638" s="8"/>
      <c r="AQ6638" s="8"/>
      <c r="AR6638" s="122"/>
      <c r="AS6638" s="139"/>
      <c r="AT6638" s="139"/>
      <c r="AU6638" s="139"/>
      <c r="AV6638" s="139"/>
      <c r="AW6638" s="140"/>
      <c r="AX6638" s="8"/>
      <c r="AY6638" s="8"/>
      <c r="AZ6638" s="8"/>
      <c r="BA6638" s="8"/>
      <c r="BB6638" s="122"/>
      <c r="BC6638" s="141"/>
      <c r="BD6638" s="141"/>
      <c r="BE6638" s="141"/>
      <c r="BF6638" s="141"/>
      <c r="BG6638" s="142"/>
      <c r="BH6638" s="8"/>
      <c r="BI6638" s="8"/>
      <c r="BJ6638" s="8"/>
      <c r="BK6638" s="8"/>
      <c r="BL6638" s="122"/>
      <c r="BM6638" s="143"/>
      <c r="BN6638" s="143"/>
      <c r="BO6638" s="143"/>
      <c r="BP6638" s="143"/>
      <c r="BQ6638" s="144"/>
      <c r="BR6638" s="8"/>
      <c r="BS6638" s="8"/>
      <c r="BT6638" s="8"/>
      <c r="BU6638" s="8"/>
      <c r="BV6638" s="122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18" t="s">
        <v>5</v>
      </c>
      <c r="H6639" s="3">
        <v>2024</v>
      </c>
      <c r="I6639" s="20" t="s">
        <v>286</v>
      </c>
      <c r="J6639" s="8" t="s">
        <v>338</v>
      </c>
      <c r="K6639" s="8" t="s">
        <v>339</v>
      </c>
      <c r="L6639" s="163">
        <f t="shared" si="221"/>
        <v>0</v>
      </c>
      <c r="M6639" s="163">
        <f t="shared" si="222"/>
        <v>0</v>
      </c>
      <c r="N6639" s="181"/>
      <c r="O6639" s="53"/>
      <c r="P6639" s="53"/>
      <c r="Q6639" s="53"/>
      <c r="R6639" s="53"/>
      <c r="S6639" s="54"/>
      <c r="T6639" s="8"/>
      <c r="U6639" s="8"/>
      <c r="V6639" s="8"/>
      <c r="W6639" s="8"/>
      <c r="X6639" s="122"/>
      <c r="Y6639" s="135"/>
      <c r="Z6639" s="135"/>
      <c r="AA6639" s="135"/>
      <c r="AB6639" s="135"/>
      <c r="AC6639" s="136"/>
      <c r="AD6639" s="8"/>
      <c r="AE6639" s="8"/>
      <c r="AF6639" s="8"/>
      <c r="AG6639" s="8"/>
      <c r="AH6639" s="122"/>
      <c r="AI6639" s="137"/>
      <c r="AJ6639" s="137"/>
      <c r="AK6639" s="137"/>
      <c r="AL6639" s="137"/>
      <c r="AM6639" s="138"/>
      <c r="AN6639" s="8"/>
      <c r="AO6639" s="8"/>
      <c r="AP6639" s="8"/>
      <c r="AQ6639" s="8"/>
      <c r="AR6639" s="122"/>
      <c r="AS6639" s="139"/>
      <c r="AT6639" s="139"/>
      <c r="AU6639" s="139"/>
      <c r="AV6639" s="139"/>
      <c r="AW6639" s="140"/>
      <c r="AX6639" s="8"/>
      <c r="AY6639" s="8"/>
      <c r="AZ6639" s="8"/>
      <c r="BA6639" s="8"/>
      <c r="BB6639" s="122"/>
      <c r="BC6639" s="141"/>
      <c r="BD6639" s="141"/>
      <c r="BE6639" s="141"/>
      <c r="BF6639" s="141"/>
      <c r="BG6639" s="142"/>
      <c r="BH6639" s="8"/>
      <c r="BI6639" s="8"/>
      <c r="BJ6639" s="8"/>
      <c r="BK6639" s="8"/>
      <c r="BL6639" s="122"/>
      <c r="BM6639" s="143"/>
      <c r="BN6639" s="143"/>
      <c r="BO6639" s="143"/>
      <c r="BP6639" s="143"/>
      <c r="BQ6639" s="144"/>
      <c r="BR6639" s="8"/>
      <c r="BS6639" s="8"/>
      <c r="BT6639" s="8"/>
      <c r="BU6639" s="8"/>
      <c r="BV6639" s="122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18" t="s">
        <v>5</v>
      </c>
      <c r="H6640" s="3">
        <v>2024</v>
      </c>
      <c r="I6640" s="20" t="s">
        <v>286</v>
      </c>
      <c r="J6640" s="8" t="s">
        <v>340</v>
      </c>
      <c r="K6640" s="8" t="s">
        <v>318</v>
      </c>
      <c r="L6640" s="163">
        <f t="shared" si="221"/>
        <v>0</v>
      </c>
      <c r="M6640" s="163">
        <f t="shared" si="222"/>
        <v>0</v>
      </c>
      <c r="N6640" s="181"/>
      <c r="O6640" s="53"/>
      <c r="P6640" s="53"/>
      <c r="Q6640" s="53"/>
      <c r="R6640" s="53"/>
      <c r="S6640" s="54"/>
      <c r="T6640" s="8"/>
      <c r="U6640" s="8"/>
      <c r="V6640" s="8"/>
      <c r="W6640" s="8"/>
      <c r="X6640" s="122"/>
      <c r="Y6640" s="135"/>
      <c r="Z6640" s="135"/>
      <c r="AA6640" s="135"/>
      <c r="AB6640" s="135"/>
      <c r="AC6640" s="136"/>
      <c r="AD6640" s="8"/>
      <c r="AE6640" s="8"/>
      <c r="AF6640" s="8"/>
      <c r="AG6640" s="8"/>
      <c r="AH6640" s="122"/>
      <c r="AI6640" s="137"/>
      <c r="AJ6640" s="137"/>
      <c r="AK6640" s="137"/>
      <c r="AL6640" s="137"/>
      <c r="AM6640" s="138"/>
      <c r="AN6640" s="8"/>
      <c r="AO6640" s="8"/>
      <c r="AP6640" s="8"/>
      <c r="AQ6640" s="8"/>
      <c r="AR6640" s="122"/>
      <c r="AS6640" s="139"/>
      <c r="AT6640" s="139"/>
      <c r="AU6640" s="139"/>
      <c r="AV6640" s="139"/>
      <c r="AW6640" s="140"/>
      <c r="AX6640" s="8"/>
      <c r="AY6640" s="8"/>
      <c r="AZ6640" s="8"/>
      <c r="BA6640" s="8"/>
      <c r="BB6640" s="122"/>
      <c r="BC6640" s="141"/>
      <c r="BD6640" s="141"/>
      <c r="BE6640" s="141"/>
      <c r="BF6640" s="141"/>
      <c r="BG6640" s="142"/>
      <c r="BH6640" s="8"/>
      <c r="BI6640" s="8"/>
      <c r="BJ6640" s="8"/>
      <c r="BK6640" s="8"/>
      <c r="BL6640" s="122"/>
      <c r="BM6640" s="143"/>
      <c r="BN6640" s="143"/>
      <c r="BO6640" s="143"/>
      <c r="BP6640" s="143"/>
      <c r="BQ6640" s="144"/>
      <c r="BR6640" s="8"/>
      <c r="BS6640" s="8"/>
      <c r="BT6640" s="8"/>
      <c r="BU6640" s="8"/>
      <c r="BV6640" s="122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18" t="s">
        <v>5</v>
      </c>
      <c r="H6641" s="3">
        <v>2024</v>
      </c>
      <c r="I6641" s="20" t="s">
        <v>286</v>
      </c>
      <c r="J6641" s="8" t="s">
        <v>341</v>
      </c>
      <c r="K6641" s="8" t="s">
        <v>320</v>
      </c>
      <c r="L6641" s="163">
        <f t="shared" si="221"/>
        <v>0</v>
      </c>
      <c r="M6641" s="163">
        <f t="shared" si="222"/>
        <v>0</v>
      </c>
      <c r="N6641" s="181"/>
      <c r="O6641" s="53"/>
      <c r="P6641" s="53"/>
      <c r="Q6641" s="53"/>
      <c r="R6641" s="53"/>
      <c r="S6641" s="54"/>
      <c r="T6641" s="8"/>
      <c r="U6641" s="8"/>
      <c r="V6641" s="8"/>
      <c r="W6641" s="8"/>
      <c r="X6641" s="122"/>
      <c r="Y6641" s="135"/>
      <c r="Z6641" s="135"/>
      <c r="AA6641" s="135"/>
      <c r="AB6641" s="135"/>
      <c r="AC6641" s="136"/>
      <c r="AD6641" s="8"/>
      <c r="AE6641" s="8"/>
      <c r="AF6641" s="8"/>
      <c r="AG6641" s="8"/>
      <c r="AH6641" s="122"/>
      <c r="AI6641" s="137"/>
      <c r="AJ6641" s="137"/>
      <c r="AK6641" s="137"/>
      <c r="AL6641" s="137"/>
      <c r="AM6641" s="138"/>
      <c r="AN6641" s="8"/>
      <c r="AO6641" s="8"/>
      <c r="AP6641" s="8"/>
      <c r="AQ6641" s="8"/>
      <c r="AR6641" s="122"/>
      <c r="AS6641" s="139"/>
      <c r="AT6641" s="139"/>
      <c r="AU6641" s="139"/>
      <c r="AV6641" s="139"/>
      <c r="AW6641" s="140"/>
      <c r="AX6641" s="8"/>
      <c r="AY6641" s="8"/>
      <c r="AZ6641" s="8"/>
      <c r="BA6641" s="8"/>
      <c r="BB6641" s="122"/>
      <c r="BC6641" s="141"/>
      <c r="BD6641" s="141"/>
      <c r="BE6641" s="141"/>
      <c r="BF6641" s="141"/>
      <c r="BG6641" s="142"/>
      <c r="BH6641" s="8"/>
      <c r="BI6641" s="8"/>
      <c r="BJ6641" s="8"/>
      <c r="BK6641" s="8"/>
      <c r="BL6641" s="122"/>
      <c r="BM6641" s="143"/>
      <c r="BN6641" s="143"/>
      <c r="BO6641" s="143"/>
      <c r="BP6641" s="143"/>
      <c r="BQ6641" s="144"/>
      <c r="BR6641" s="8"/>
      <c r="BS6641" s="8"/>
      <c r="BT6641" s="8"/>
      <c r="BU6641" s="8"/>
      <c r="BV6641" s="122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18" t="s">
        <v>5</v>
      </c>
      <c r="H6642" s="3">
        <v>2024</v>
      </c>
      <c r="I6642" s="20" t="s">
        <v>286</v>
      </c>
      <c r="J6642" s="8" t="s">
        <v>342</v>
      </c>
      <c r="K6642" s="8" t="s">
        <v>320</v>
      </c>
      <c r="L6642" s="163">
        <f t="shared" si="221"/>
        <v>0</v>
      </c>
      <c r="M6642" s="163">
        <f t="shared" si="222"/>
        <v>0</v>
      </c>
      <c r="N6642" s="181"/>
      <c r="O6642" s="53"/>
      <c r="P6642" s="53"/>
      <c r="Q6642" s="53"/>
      <c r="R6642" s="53"/>
      <c r="S6642" s="54"/>
      <c r="T6642" s="8"/>
      <c r="U6642" s="8"/>
      <c r="V6642" s="8"/>
      <c r="W6642" s="8"/>
      <c r="X6642" s="122"/>
      <c r="Y6642" s="135"/>
      <c r="Z6642" s="135"/>
      <c r="AA6642" s="135"/>
      <c r="AB6642" s="135"/>
      <c r="AC6642" s="136"/>
      <c r="AD6642" s="8"/>
      <c r="AE6642" s="8"/>
      <c r="AF6642" s="8"/>
      <c r="AG6642" s="8"/>
      <c r="AH6642" s="122"/>
      <c r="AI6642" s="137"/>
      <c r="AJ6642" s="137"/>
      <c r="AK6642" s="137"/>
      <c r="AL6642" s="137"/>
      <c r="AM6642" s="138"/>
      <c r="AN6642" s="8"/>
      <c r="AO6642" s="8"/>
      <c r="AP6642" s="8"/>
      <c r="AQ6642" s="8"/>
      <c r="AR6642" s="122"/>
      <c r="AS6642" s="139"/>
      <c r="AT6642" s="139"/>
      <c r="AU6642" s="139"/>
      <c r="AV6642" s="139"/>
      <c r="AW6642" s="140"/>
      <c r="AX6642" s="8"/>
      <c r="AY6642" s="8"/>
      <c r="AZ6642" s="8"/>
      <c r="BA6642" s="8"/>
      <c r="BB6642" s="122"/>
      <c r="BC6642" s="141"/>
      <c r="BD6642" s="141"/>
      <c r="BE6642" s="141"/>
      <c r="BF6642" s="141"/>
      <c r="BG6642" s="142"/>
      <c r="BH6642" s="8"/>
      <c r="BI6642" s="8"/>
      <c r="BJ6642" s="8"/>
      <c r="BK6642" s="8"/>
      <c r="BL6642" s="122"/>
      <c r="BM6642" s="143"/>
      <c r="BN6642" s="143"/>
      <c r="BO6642" s="143"/>
      <c r="BP6642" s="143"/>
      <c r="BQ6642" s="144"/>
      <c r="BR6642" s="8"/>
      <c r="BS6642" s="8"/>
      <c r="BT6642" s="8"/>
      <c r="BU6642" s="8"/>
      <c r="BV6642" s="122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18" t="s">
        <v>5</v>
      </c>
      <c r="H6643" s="3">
        <v>2024</v>
      </c>
      <c r="I6643" s="20" t="s">
        <v>286</v>
      </c>
      <c r="J6643" s="8" t="s">
        <v>343</v>
      </c>
      <c r="K6643" s="8" t="s">
        <v>339</v>
      </c>
      <c r="L6643" s="163">
        <f t="shared" si="221"/>
        <v>0</v>
      </c>
      <c r="M6643" s="163">
        <f t="shared" si="222"/>
        <v>0</v>
      </c>
      <c r="N6643" s="181"/>
      <c r="O6643" s="53"/>
      <c r="P6643" s="53"/>
      <c r="Q6643" s="53"/>
      <c r="R6643" s="53"/>
      <c r="S6643" s="54"/>
      <c r="T6643" s="8"/>
      <c r="U6643" s="8"/>
      <c r="V6643" s="8"/>
      <c r="W6643" s="8"/>
      <c r="X6643" s="122"/>
      <c r="Y6643" s="135"/>
      <c r="Z6643" s="135"/>
      <c r="AA6643" s="135"/>
      <c r="AB6643" s="135"/>
      <c r="AC6643" s="136"/>
      <c r="AD6643" s="8"/>
      <c r="AE6643" s="8"/>
      <c r="AF6643" s="8"/>
      <c r="AG6643" s="8"/>
      <c r="AH6643" s="122"/>
      <c r="AI6643" s="137"/>
      <c r="AJ6643" s="137"/>
      <c r="AK6643" s="137"/>
      <c r="AL6643" s="137"/>
      <c r="AM6643" s="138"/>
      <c r="AN6643" s="8"/>
      <c r="AO6643" s="8"/>
      <c r="AP6643" s="8"/>
      <c r="AQ6643" s="8"/>
      <c r="AR6643" s="122"/>
      <c r="AS6643" s="139"/>
      <c r="AT6643" s="139"/>
      <c r="AU6643" s="139"/>
      <c r="AV6643" s="139"/>
      <c r="AW6643" s="140"/>
      <c r="AX6643" s="8"/>
      <c r="AY6643" s="8"/>
      <c r="AZ6643" s="8"/>
      <c r="BA6643" s="8"/>
      <c r="BB6643" s="122"/>
      <c r="BC6643" s="141"/>
      <c r="BD6643" s="141"/>
      <c r="BE6643" s="141"/>
      <c r="BF6643" s="141"/>
      <c r="BG6643" s="142"/>
      <c r="BH6643" s="8"/>
      <c r="BI6643" s="8"/>
      <c r="BJ6643" s="8"/>
      <c r="BK6643" s="8"/>
      <c r="BL6643" s="122"/>
      <c r="BM6643" s="143"/>
      <c r="BN6643" s="143"/>
      <c r="BO6643" s="143"/>
      <c r="BP6643" s="143"/>
      <c r="BQ6643" s="144"/>
      <c r="BR6643" s="8"/>
      <c r="BS6643" s="8"/>
      <c r="BT6643" s="8"/>
      <c r="BU6643" s="8"/>
      <c r="BV6643" s="122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18" t="s">
        <v>5</v>
      </c>
      <c r="H6644" s="3">
        <v>2024</v>
      </c>
      <c r="I6644" s="20" t="s">
        <v>288</v>
      </c>
      <c r="J6644" s="8" t="s">
        <v>344</v>
      </c>
      <c r="K6644" s="8" t="s">
        <v>318</v>
      </c>
      <c r="L6644" s="163">
        <f t="shared" si="221"/>
        <v>0</v>
      </c>
      <c r="M6644" s="163">
        <f t="shared" si="222"/>
        <v>0</v>
      </c>
      <c r="N6644" s="181"/>
      <c r="O6644" s="53"/>
      <c r="P6644" s="53"/>
      <c r="Q6644" s="53"/>
      <c r="R6644" s="53"/>
      <c r="S6644" s="54"/>
      <c r="T6644" s="8"/>
      <c r="U6644" s="8"/>
      <c r="V6644" s="8"/>
      <c r="W6644" s="8"/>
      <c r="X6644" s="122"/>
      <c r="Y6644" s="135"/>
      <c r="Z6644" s="135"/>
      <c r="AA6644" s="135"/>
      <c r="AB6644" s="135"/>
      <c r="AC6644" s="136"/>
      <c r="AD6644" s="8"/>
      <c r="AE6644" s="8"/>
      <c r="AF6644" s="8"/>
      <c r="AG6644" s="8"/>
      <c r="AH6644" s="122"/>
      <c r="AI6644" s="137"/>
      <c r="AJ6644" s="137"/>
      <c r="AK6644" s="137"/>
      <c r="AL6644" s="137"/>
      <c r="AM6644" s="138"/>
      <c r="AN6644" s="8"/>
      <c r="AO6644" s="8"/>
      <c r="AP6644" s="8"/>
      <c r="AQ6644" s="8"/>
      <c r="AR6644" s="122"/>
      <c r="AS6644" s="139"/>
      <c r="AT6644" s="139"/>
      <c r="AU6644" s="139"/>
      <c r="AV6644" s="139"/>
      <c r="AW6644" s="140"/>
      <c r="AX6644" s="8"/>
      <c r="AY6644" s="8"/>
      <c r="AZ6644" s="8"/>
      <c r="BA6644" s="8"/>
      <c r="BB6644" s="122"/>
      <c r="BC6644" s="141"/>
      <c r="BD6644" s="141"/>
      <c r="BE6644" s="141"/>
      <c r="BF6644" s="141"/>
      <c r="BG6644" s="142"/>
      <c r="BH6644" s="8"/>
      <c r="BI6644" s="8"/>
      <c r="BJ6644" s="8"/>
      <c r="BK6644" s="8"/>
      <c r="BL6644" s="122"/>
      <c r="BM6644" s="143"/>
      <c r="BN6644" s="143"/>
      <c r="BO6644" s="143"/>
      <c r="BP6644" s="143"/>
      <c r="BQ6644" s="144"/>
      <c r="BR6644" s="8"/>
      <c r="BS6644" s="8"/>
      <c r="BT6644" s="8"/>
      <c r="BU6644" s="8"/>
      <c r="BV6644" s="122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18" t="s">
        <v>5</v>
      </c>
      <c r="H6645" s="3">
        <v>2024</v>
      </c>
      <c r="I6645" s="20" t="s">
        <v>288</v>
      </c>
      <c r="J6645" s="2" t="s">
        <v>351</v>
      </c>
      <c r="K6645" s="2" t="s">
        <v>318</v>
      </c>
      <c r="L6645" s="163">
        <f t="shared" si="221"/>
        <v>0</v>
      </c>
      <c r="M6645" s="163">
        <f t="shared" si="222"/>
        <v>0</v>
      </c>
      <c r="N6645" s="181"/>
      <c r="O6645" s="53"/>
      <c r="P6645" s="53"/>
      <c r="Q6645" s="53"/>
      <c r="R6645" s="53"/>
      <c r="S6645" s="54"/>
      <c r="T6645" s="8"/>
      <c r="U6645" s="8"/>
      <c r="V6645" s="8"/>
      <c r="W6645" s="8"/>
      <c r="X6645" s="122"/>
      <c r="Y6645" s="135"/>
      <c r="Z6645" s="135"/>
      <c r="AA6645" s="135"/>
      <c r="AB6645" s="135"/>
      <c r="AC6645" s="136"/>
      <c r="AD6645" s="8"/>
      <c r="AE6645" s="8"/>
      <c r="AF6645" s="8"/>
      <c r="AG6645" s="8"/>
      <c r="AH6645" s="122"/>
      <c r="AI6645" s="137"/>
      <c r="AJ6645" s="137"/>
      <c r="AK6645" s="137"/>
      <c r="AL6645" s="137"/>
      <c r="AM6645" s="138"/>
      <c r="AN6645" s="8"/>
      <c r="AO6645" s="8"/>
      <c r="AP6645" s="8"/>
      <c r="AQ6645" s="8"/>
      <c r="AR6645" s="122"/>
      <c r="AS6645" s="139"/>
      <c r="AT6645" s="139"/>
      <c r="AU6645" s="139"/>
      <c r="AV6645" s="139"/>
      <c r="AW6645" s="140"/>
      <c r="AX6645" s="8"/>
      <c r="AY6645" s="8"/>
      <c r="AZ6645" s="8"/>
      <c r="BA6645" s="8"/>
      <c r="BB6645" s="122"/>
      <c r="BC6645" s="141"/>
      <c r="BD6645" s="141"/>
      <c r="BE6645" s="141"/>
      <c r="BF6645" s="141"/>
      <c r="BG6645" s="142"/>
      <c r="BH6645" s="8"/>
      <c r="BI6645" s="8"/>
      <c r="BJ6645" s="8"/>
      <c r="BK6645" s="8"/>
      <c r="BL6645" s="122"/>
      <c r="BM6645" s="143"/>
      <c r="BN6645" s="143"/>
      <c r="BO6645" s="143"/>
      <c r="BP6645" s="143"/>
      <c r="BQ6645" s="144"/>
      <c r="BR6645" s="8"/>
      <c r="BS6645" s="8"/>
      <c r="BT6645" s="8"/>
      <c r="BU6645" s="8"/>
      <c r="BV6645" s="122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18" t="s">
        <v>5</v>
      </c>
      <c r="H6646" s="3">
        <v>2024</v>
      </c>
      <c r="I6646" s="20" t="s">
        <v>288</v>
      </c>
      <c r="J6646" s="2" t="s">
        <v>352</v>
      </c>
      <c r="K6646" s="2" t="s">
        <v>321</v>
      </c>
      <c r="L6646" s="163">
        <f t="shared" si="221"/>
        <v>0</v>
      </c>
      <c r="M6646" s="163">
        <f t="shared" si="222"/>
        <v>0</v>
      </c>
      <c r="N6646" s="181"/>
      <c r="O6646" s="33"/>
      <c r="P6646" s="33"/>
      <c r="Q6646" s="33"/>
      <c r="R6646" s="33"/>
      <c r="S6646" s="42"/>
      <c r="T6646" s="2"/>
      <c r="U6646" s="2"/>
      <c r="V6646" s="2"/>
      <c r="W6646" s="2"/>
      <c r="X6646" s="55"/>
      <c r="Y6646" s="62"/>
      <c r="Z6646" s="62"/>
      <c r="AA6646" s="62"/>
      <c r="AB6646" s="62"/>
      <c r="AC6646" s="68"/>
      <c r="AD6646" s="2"/>
      <c r="AE6646" s="2"/>
      <c r="AF6646" s="2"/>
      <c r="AG6646" s="2"/>
      <c r="AH6646" s="55"/>
      <c r="AI6646" s="72"/>
      <c r="AJ6646" s="72"/>
      <c r="AK6646" s="72"/>
      <c r="AL6646" s="72"/>
      <c r="AM6646" s="80"/>
      <c r="AN6646" s="2"/>
      <c r="AO6646" s="2"/>
      <c r="AP6646" s="2"/>
      <c r="AQ6646" s="2"/>
      <c r="AR6646" s="55"/>
      <c r="AS6646" s="85"/>
      <c r="AT6646" s="85"/>
      <c r="AU6646" s="85"/>
      <c r="AV6646" s="85"/>
      <c r="AW6646" s="100"/>
      <c r="AX6646" s="2"/>
      <c r="AY6646" s="2"/>
      <c r="AZ6646" s="2"/>
      <c r="BA6646" s="2"/>
      <c r="BB6646" s="55"/>
      <c r="BC6646" s="105"/>
      <c r="BD6646" s="105"/>
      <c r="BE6646" s="105"/>
      <c r="BF6646" s="105"/>
      <c r="BG6646" s="109"/>
      <c r="BH6646" s="2"/>
      <c r="BI6646" s="2"/>
      <c r="BJ6646" s="2"/>
      <c r="BK6646" s="2"/>
      <c r="BL6646" s="55"/>
      <c r="BM6646" s="48"/>
      <c r="BN6646" s="48"/>
      <c r="BO6646" s="48"/>
      <c r="BP6646" s="48"/>
      <c r="BQ6646" s="117"/>
      <c r="BR6646" s="2"/>
      <c r="BS6646" s="2"/>
      <c r="BT6646" s="2"/>
      <c r="BU6646" s="2"/>
      <c r="BV6646" s="55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18" t="s">
        <v>5</v>
      </c>
      <c r="H6647" s="3">
        <v>2024</v>
      </c>
      <c r="I6647" s="20" t="s">
        <v>288</v>
      </c>
      <c r="J6647" s="2" t="s">
        <v>345</v>
      </c>
      <c r="K6647" s="2" t="s">
        <v>318</v>
      </c>
      <c r="L6647" s="163">
        <f t="shared" si="221"/>
        <v>0</v>
      </c>
      <c r="M6647" s="163">
        <f t="shared" si="222"/>
        <v>0</v>
      </c>
      <c r="N6647" s="181"/>
      <c r="O6647" s="34"/>
      <c r="P6647" s="33"/>
      <c r="Q6647" s="33"/>
      <c r="R6647" s="33"/>
      <c r="S6647" s="42"/>
      <c r="T6647" s="3"/>
      <c r="U6647" s="2"/>
      <c r="V6647" s="2"/>
      <c r="W6647" s="2"/>
      <c r="X6647" s="55"/>
      <c r="Y6647" s="64"/>
      <c r="Z6647" s="62"/>
      <c r="AA6647" s="62"/>
      <c r="AB6647" s="62"/>
      <c r="AC6647" s="68"/>
      <c r="AD6647" s="3"/>
      <c r="AE6647" s="2"/>
      <c r="AF6647" s="2"/>
      <c r="AG6647" s="2"/>
      <c r="AH6647" s="55"/>
      <c r="AI6647" s="73"/>
      <c r="AJ6647" s="72"/>
      <c r="AK6647" s="72"/>
      <c r="AL6647" s="72"/>
      <c r="AM6647" s="80"/>
      <c r="AN6647" s="3"/>
      <c r="AO6647" s="2"/>
      <c r="AP6647" s="2"/>
      <c r="AQ6647" s="2"/>
      <c r="AR6647" s="55"/>
      <c r="AS6647" s="86"/>
      <c r="AT6647" s="85"/>
      <c r="AU6647" s="85"/>
      <c r="AV6647" s="85"/>
      <c r="AW6647" s="100"/>
      <c r="AX6647" s="3"/>
      <c r="AY6647" s="2"/>
      <c r="AZ6647" s="2"/>
      <c r="BA6647" s="2"/>
      <c r="BB6647" s="55"/>
      <c r="BC6647" s="106"/>
      <c r="BD6647" s="105"/>
      <c r="BE6647" s="105"/>
      <c r="BF6647" s="105"/>
      <c r="BG6647" s="109"/>
      <c r="BH6647" s="3"/>
      <c r="BI6647" s="2"/>
      <c r="BJ6647" s="2"/>
      <c r="BK6647" s="2"/>
      <c r="BL6647" s="55"/>
      <c r="BM6647" s="49"/>
      <c r="BN6647" s="48"/>
      <c r="BO6647" s="48"/>
      <c r="BP6647" s="48"/>
      <c r="BQ6647" s="117"/>
      <c r="BR6647" s="3"/>
      <c r="BS6647" s="2"/>
      <c r="BT6647" s="2"/>
      <c r="BU6647" s="2"/>
      <c r="BV6647" s="55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18" t="s">
        <v>5</v>
      </c>
      <c r="H6648" s="3">
        <v>2024</v>
      </c>
      <c r="I6648" s="20" t="s">
        <v>289</v>
      </c>
      <c r="J6648" s="2" t="s">
        <v>268</v>
      </c>
      <c r="K6648" s="2" t="s">
        <v>318</v>
      </c>
      <c r="L6648" s="163">
        <f t="shared" si="221"/>
        <v>0</v>
      </c>
      <c r="M6648" s="163">
        <f t="shared" si="222"/>
        <v>0</v>
      </c>
      <c r="N6648" s="181"/>
      <c r="O6648" s="33"/>
      <c r="P6648" s="33"/>
      <c r="Q6648" s="33"/>
      <c r="R6648" s="33"/>
      <c r="S6648" s="42"/>
      <c r="T6648" s="2"/>
      <c r="U6648" s="2"/>
      <c r="V6648" s="2"/>
      <c r="W6648" s="2"/>
      <c r="X6648" s="55"/>
      <c r="Y6648" s="62"/>
      <c r="Z6648" s="62"/>
      <c r="AA6648" s="62"/>
      <c r="AB6648" s="62"/>
      <c r="AC6648" s="68"/>
      <c r="AD6648" s="2"/>
      <c r="AE6648" s="2"/>
      <c r="AF6648" s="2"/>
      <c r="AG6648" s="2"/>
      <c r="AH6648" s="55"/>
      <c r="AI6648" s="72"/>
      <c r="AJ6648" s="72"/>
      <c r="AK6648" s="72"/>
      <c r="AL6648" s="72"/>
      <c r="AM6648" s="80"/>
      <c r="AN6648" s="2"/>
      <c r="AO6648" s="2"/>
      <c r="AP6648" s="2"/>
      <c r="AQ6648" s="2"/>
      <c r="AR6648" s="55"/>
      <c r="AS6648" s="85"/>
      <c r="AT6648" s="85"/>
      <c r="AU6648" s="85"/>
      <c r="AV6648" s="85"/>
      <c r="AW6648" s="100"/>
      <c r="AX6648" s="2"/>
      <c r="AY6648" s="2"/>
      <c r="AZ6648" s="2"/>
      <c r="BA6648" s="2"/>
      <c r="BB6648" s="55"/>
      <c r="BC6648" s="105"/>
      <c r="BD6648" s="105"/>
      <c r="BE6648" s="105"/>
      <c r="BF6648" s="105"/>
      <c r="BG6648" s="109"/>
      <c r="BH6648" s="2"/>
      <c r="BI6648" s="2"/>
      <c r="BJ6648" s="2"/>
      <c r="BK6648" s="2"/>
      <c r="BL6648" s="55"/>
      <c r="BM6648" s="48"/>
      <c r="BN6648" s="48"/>
      <c r="BO6648" s="48"/>
      <c r="BP6648" s="48"/>
      <c r="BQ6648" s="117"/>
      <c r="BR6648" s="2"/>
      <c r="BS6648" s="2"/>
      <c r="BT6648" s="2"/>
      <c r="BU6648" s="2"/>
      <c r="BV6648" s="55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18" t="s">
        <v>5</v>
      </c>
      <c r="H6649" s="3">
        <v>2024</v>
      </c>
      <c r="I6649" s="20" t="s">
        <v>289</v>
      </c>
      <c r="J6649" s="2" t="s">
        <v>292</v>
      </c>
      <c r="K6649" s="2" t="s">
        <v>318</v>
      </c>
      <c r="L6649" s="163">
        <f t="shared" si="221"/>
        <v>0</v>
      </c>
      <c r="M6649" s="163">
        <f t="shared" si="222"/>
        <v>0</v>
      </c>
      <c r="N6649" s="181"/>
      <c r="O6649" s="33"/>
      <c r="P6649" s="33"/>
      <c r="Q6649" s="33"/>
      <c r="R6649" s="33"/>
      <c r="S6649" s="42"/>
      <c r="T6649" s="2"/>
      <c r="U6649" s="2"/>
      <c r="V6649" s="2"/>
      <c r="W6649" s="2"/>
      <c r="X6649" s="55"/>
      <c r="Y6649" s="62"/>
      <c r="Z6649" s="62"/>
      <c r="AA6649" s="62"/>
      <c r="AB6649" s="62"/>
      <c r="AC6649" s="68"/>
      <c r="AD6649" s="2"/>
      <c r="AE6649" s="2"/>
      <c r="AF6649" s="2"/>
      <c r="AG6649" s="2"/>
      <c r="AH6649" s="55"/>
      <c r="AI6649" s="72"/>
      <c r="AJ6649" s="72"/>
      <c r="AK6649" s="72"/>
      <c r="AL6649" s="72"/>
      <c r="AM6649" s="80"/>
      <c r="AN6649" s="2"/>
      <c r="AO6649" s="2"/>
      <c r="AP6649" s="2"/>
      <c r="AQ6649" s="2"/>
      <c r="AR6649" s="55"/>
      <c r="AS6649" s="85"/>
      <c r="AT6649" s="85"/>
      <c r="AU6649" s="85"/>
      <c r="AV6649" s="85"/>
      <c r="AW6649" s="100"/>
      <c r="AX6649" s="2"/>
      <c r="AY6649" s="2"/>
      <c r="AZ6649" s="2"/>
      <c r="BA6649" s="2"/>
      <c r="BB6649" s="55"/>
      <c r="BC6649" s="105"/>
      <c r="BD6649" s="105"/>
      <c r="BE6649" s="105"/>
      <c r="BF6649" s="105"/>
      <c r="BG6649" s="109"/>
      <c r="BH6649" s="2"/>
      <c r="BI6649" s="2"/>
      <c r="BJ6649" s="2"/>
      <c r="BK6649" s="2"/>
      <c r="BL6649" s="55"/>
      <c r="BM6649" s="48"/>
      <c r="BN6649" s="48"/>
      <c r="BO6649" s="48"/>
      <c r="BP6649" s="48"/>
      <c r="BQ6649" s="117"/>
      <c r="BR6649" s="2"/>
      <c r="BS6649" s="2"/>
      <c r="BT6649" s="2"/>
      <c r="BU6649" s="2"/>
      <c r="BV6649" s="55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18" t="s">
        <v>5</v>
      </c>
      <c r="H6650" s="3">
        <v>2024</v>
      </c>
      <c r="I6650" s="20" t="s">
        <v>285</v>
      </c>
      <c r="J6650" s="2" t="s">
        <v>293</v>
      </c>
      <c r="K6650" s="2" t="s">
        <v>318</v>
      </c>
      <c r="L6650" s="163">
        <f t="shared" si="221"/>
        <v>0</v>
      </c>
      <c r="M6650" s="163">
        <f t="shared" si="222"/>
        <v>0</v>
      </c>
      <c r="N6650" s="181"/>
      <c r="O6650" s="33"/>
      <c r="P6650" s="33"/>
      <c r="Q6650" s="33"/>
      <c r="R6650" s="34"/>
      <c r="S6650" s="42"/>
      <c r="T6650" s="2"/>
      <c r="U6650" s="2"/>
      <c r="V6650" s="2"/>
      <c r="W6650" s="3"/>
      <c r="X6650" s="55"/>
      <c r="Y6650" s="62"/>
      <c r="Z6650" s="62"/>
      <c r="AA6650" s="62"/>
      <c r="AB6650" s="64"/>
      <c r="AC6650" s="68"/>
      <c r="AD6650" s="2"/>
      <c r="AE6650" s="2"/>
      <c r="AF6650" s="2"/>
      <c r="AG6650" s="3"/>
      <c r="AH6650" s="55"/>
      <c r="AI6650" s="72"/>
      <c r="AJ6650" s="72"/>
      <c r="AK6650" s="72"/>
      <c r="AL6650" s="73"/>
      <c r="AM6650" s="80"/>
      <c r="AN6650" s="2"/>
      <c r="AO6650" s="2"/>
      <c r="AP6650" s="2"/>
      <c r="AQ6650" s="3"/>
      <c r="AR6650" s="55"/>
      <c r="AS6650" s="85"/>
      <c r="AT6650" s="85"/>
      <c r="AU6650" s="85"/>
      <c r="AV6650" s="86"/>
      <c r="AW6650" s="100"/>
      <c r="AX6650" s="2"/>
      <c r="AY6650" s="2"/>
      <c r="AZ6650" s="2"/>
      <c r="BA6650" s="3"/>
      <c r="BB6650" s="55"/>
      <c r="BC6650" s="105"/>
      <c r="BD6650" s="105"/>
      <c r="BE6650" s="105"/>
      <c r="BF6650" s="106"/>
      <c r="BG6650" s="109"/>
      <c r="BH6650" s="2"/>
      <c r="BI6650" s="2"/>
      <c r="BJ6650" s="2"/>
      <c r="BK6650" s="3"/>
      <c r="BL6650" s="55"/>
      <c r="BM6650" s="48"/>
      <c r="BN6650" s="48"/>
      <c r="BO6650" s="48"/>
      <c r="BP6650" s="49"/>
      <c r="BQ6650" s="117"/>
      <c r="BR6650" s="2"/>
      <c r="BS6650" s="2"/>
      <c r="BT6650" s="2"/>
      <c r="BU6650" s="3"/>
      <c r="BV6650" s="55"/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18" t="s">
        <v>5</v>
      </c>
      <c r="H6651" s="3">
        <v>2024</v>
      </c>
      <c r="I6651" s="20" t="s">
        <v>287</v>
      </c>
      <c r="J6651" s="2" t="s">
        <v>269</v>
      </c>
      <c r="K6651" s="2" t="s">
        <v>320</v>
      </c>
      <c r="L6651" s="163">
        <f t="shared" si="221"/>
        <v>0</v>
      </c>
      <c r="M6651" s="163">
        <f t="shared" si="222"/>
        <v>0</v>
      </c>
      <c r="N6651" s="181"/>
      <c r="O6651" s="33"/>
      <c r="P6651" s="33"/>
      <c r="Q6651" s="33"/>
      <c r="R6651" s="33"/>
      <c r="S6651" s="42"/>
      <c r="T6651" s="2"/>
      <c r="U6651" s="2"/>
      <c r="V6651" s="2"/>
      <c r="W6651" s="2"/>
      <c r="X6651" s="55"/>
      <c r="Y6651" s="62"/>
      <c r="Z6651" s="62"/>
      <c r="AA6651" s="62"/>
      <c r="AB6651" s="64"/>
      <c r="AC6651" s="68"/>
      <c r="AD6651" s="2"/>
      <c r="AE6651" s="2"/>
      <c r="AF6651" s="2"/>
      <c r="AG6651" s="2"/>
      <c r="AH6651" s="55"/>
      <c r="AI6651" s="72"/>
      <c r="AJ6651" s="72"/>
      <c r="AK6651" s="72"/>
      <c r="AL6651" s="72"/>
      <c r="AM6651" s="80"/>
      <c r="AN6651" s="2"/>
      <c r="AO6651" s="2"/>
      <c r="AP6651" s="2"/>
      <c r="AQ6651" s="2"/>
      <c r="AR6651" s="55"/>
      <c r="AS6651" s="85"/>
      <c r="AT6651" s="85"/>
      <c r="AU6651" s="85"/>
      <c r="AV6651" s="85"/>
      <c r="AW6651" s="100"/>
      <c r="AX6651" s="2"/>
      <c r="AY6651" s="2"/>
      <c r="AZ6651" s="2"/>
      <c r="BA6651" s="2"/>
      <c r="BB6651" s="55"/>
      <c r="BC6651" s="105"/>
      <c r="BD6651" s="105"/>
      <c r="BE6651" s="105"/>
      <c r="BF6651" s="105"/>
      <c r="BG6651" s="109"/>
      <c r="BH6651" s="2"/>
      <c r="BI6651" s="2"/>
      <c r="BJ6651" s="2"/>
      <c r="BK6651" s="2"/>
      <c r="BL6651" s="55"/>
      <c r="BM6651" s="48"/>
      <c r="BN6651" s="48"/>
      <c r="BO6651" s="48"/>
      <c r="BP6651" s="48"/>
      <c r="BQ6651" s="117"/>
      <c r="BR6651" s="2"/>
      <c r="BS6651" s="2"/>
      <c r="BT6651" s="2"/>
      <c r="BU6651" s="2"/>
      <c r="BV6651" s="55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18" t="s">
        <v>5</v>
      </c>
      <c r="H6652" s="3">
        <v>2024</v>
      </c>
      <c r="I6652" s="20" t="s">
        <v>287</v>
      </c>
      <c r="J6652" s="2" t="s">
        <v>270</v>
      </c>
      <c r="K6652" s="2" t="s">
        <v>320</v>
      </c>
      <c r="L6652" s="163">
        <f t="shared" si="221"/>
        <v>0</v>
      </c>
      <c r="M6652" s="163">
        <f t="shared" si="222"/>
        <v>0</v>
      </c>
      <c r="N6652" s="181"/>
      <c r="O6652" s="33"/>
      <c r="P6652" s="33"/>
      <c r="Q6652" s="33"/>
      <c r="R6652" s="33"/>
      <c r="S6652" s="42"/>
      <c r="T6652" s="2"/>
      <c r="U6652" s="2"/>
      <c r="V6652" s="2"/>
      <c r="W6652" s="2"/>
      <c r="X6652" s="55"/>
      <c r="Y6652" s="62"/>
      <c r="Z6652" s="62"/>
      <c r="AA6652" s="62"/>
      <c r="AB6652" s="62"/>
      <c r="AC6652" s="68"/>
      <c r="AD6652" s="2"/>
      <c r="AE6652" s="2"/>
      <c r="AF6652" s="2"/>
      <c r="AG6652" s="2"/>
      <c r="AH6652" s="55"/>
      <c r="AI6652" s="72"/>
      <c r="AJ6652" s="72"/>
      <c r="AK6652" s="72"/>
      <c r="AL6652" s="72"/>
      <c r="AM6652" s="80"/>
      <c r="AN6652" s="2"/>
      <c r="AO6652" s="2"/>
      <c r="AP6652" s="2"/>
      <c r="AQ6652" s="2"/>
      <c r="AR6652" s="55"/>
      <c r="AS6652" s="85"/>
      <c r="AT6652" s="85"/>
      <c r="AU6652" s="85"/>
      <c r="AV6652" s="85"/>
      <c r="AW6652" s="100"/>
      <c r="AX6652" s="2"/>
      <c r="AY6652" s="2"/>
      <c r="AZ6652" s="2"/>
      <c r="BA6652" s="2"/>
      <c r="BB6652" s="55"/>
      <c r="BC6652" s="105"/>
      <c r="BD6652" s="105"/>
      <c r="BE6652" s="105"/>
      <c r="BF6652" s="105"/>
      <c r="BG6652" s="109"/>
      <c r="BH6652" s="2"/>
      <c r="BI6652" s="2"/>
      <c r="BJ6652" s="2"/>
      <c r="BK6652" s="2"/>
      <c r="BL6652" s="55"/>
      <c r="BM6652" s="48"/>
      <c r="BN6652" s="48"/>
      <c r="BO6652" s="48"/>
      <c r="BP6652" s="48"/>
      <c r="BQ6652" s="117"/>
      <c r="BR6652" s="2"/>
      <c r="BS6652" s="2"/>
      <c r="BT6652" s="2"/>
      <c r="BU6652" s="2"/>
      <c r="BV6652" s="55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18" t="s">
        <v>5</v>
      </c>
      <c r="H6653" s="3">
        <v>2024</v>
      </c>
      <c r="I6653" s="20" t="s">
        <v>290</v>
      </c>
      <c r="J6653" s="2" t="s">
        <v>271</v>
      </c>
      <c r="K6653" s="2" t="s">
        <v>321</v>
      </c>
      <c r="L6653" s="163">
        <f t="shared" si="221"/>
        <v>0</v>
      </c>
      <c r="M6653" s="163">
        <f t="shared" si="222"/>
        <v>0</v>
      </c>
      <c r="N6653" s="181"/>
      <c r="O6653" s="33"/>
      <c r="P6653" s="33"/>
      <c r="Q6653" s="33"/>
      <c r="R6653" s="33"/>
      <c r="S6653" s="42"/>
      <c r="T6653" s="2"/>
      <c r="U6653" s="2"/>
      <c r="V6653" s="2"/>
      <c r="W6653" s="2"/>
      <c r="X6653" s="55"/>
      <c r="Y6653" s="62"/>
      <c r="Z6653" s="62"/>
      <c r="AA6653" s="62"/>
      <c r="AB6653" s="62"/>
      <c r="AC6653" s="68"/>
      <c r="AD6653" s="2"/>
      <c r="AE6653" s="2"/>
      <c r="AF6653" s="2"/>
      <c r="AG6653" s="2"/>
      <c r="AH6653" s="55"/>
      <c r="AI6653" s="72"/>
      <c r="AJ6653" s="72"/>
      <c r="AK6653" s="72"/>
      <c r="AL6653" s="72"/>
      <c r="AM6653" s="80"/>
      <c r="AN6653" s="2"/>
      <c r="AO6653" s="2"/>
      <c r="AP6653" s="2"/>
      <c r="AQ6653" s="2"/>
      <c r="AR6653" s="55"/>
      <c r="AS6653" s="85"/>
      <c r="AT6653" s="85"/>
      <c r="AU6653" s="85"/>
      <c r="AV6653" s="85"/>
      <c r="AW6653" s="100"/>
      <c r="AX6653" s="2"/>
      <c r="AY6653" s="2"/>
      <c r="AZ6653" s="2"/>
      <c r="BA6653" s="2"/>
      <c r="BB6653" s="55"/>
      <c r="BC6653" s="105"/>
      <c r="BD6653" s="105"/>
      <c r="BE6653" s="105"/>
      <c r="BF6653" s="105"/>
      <c r="BG6653" s="109"/>
      <c r="BH6653" s="2"/>
      <c r="BI6653" s="2"/>
      <c r="BJ6653" s="2"/>
      <c r="BK6653" s="2"/>
      <c r="BL6653" s="55"/>
      <c r="BM6653" s="48"/>
      <c r="BN6653" s="48"/>
      <c r="BO6653" s="48"/>
      <c r="BP6653" s="48"/>
      <c r="BQ6653" s="117"/>
      <c r="BR6653" s="2"/>
      <c r="BS6653" s="2"/>
      <c r="BT6653" s="2"/>
      <c r="BU6653" s="2"/>
      <c r="BV6653" s="55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18" t="s">
        <v>5</v>
      </c>
      <c r="H6654" s="3">
        <v>2024</v>
      </c>
      <c r="I6654" s="20" t="s">
        <v>284</v>
      </c>
      <c r="J6654" s="2" t="s">
        <v>294</v>
      </c>
      <c r="K6654" s="2" t="s">
        <v>320</v>
      </c>
      <c r="L6654" s="163">
        <f t="shared" si="221"/>
        <v>0</v>
      </c>
      <c r="M6654" s="163">
        <f t="shared" si="222"/>
        <v>0</v>
      </c>
      <c r="N6654" s="181"/>
      <c r="O6654" s="36"/>
      <c r="P6654" s="33"/>
      <c r="Q6654" s="33"/>
      <c r="R6654" s="33"/>
      <c r="S6654" s="42"/>
      <c r="T6654" s="30"/>
      <c r="U6654" s="2"/>
      <c r="V6654" s="2"/>
      <c r="W6654" s="2"/>
      <c r="X6654" s="55"/>
      <c r="Y6654" s="65"/>
      <c r="Z6654" s="62"/>
      <c r="AA6654" s="62"/>
      <c r="AB6654" s="62"/>
      <c r="AC6654" s="68"/>
      <c r="AD6654" s="30"/>
      <c r="AE6654" s="2"/>
      <c r="AF6654" s="2"/>
      <c r="AG6654" s="2"/>
      <c r="AH6654" s="55"/>
      <c r="AI6654" s="75"/>
      <c r="AJ6654" s="72"/>
      <c r="AK6654" s="72"/>
      <c r="AL6654" s="72"/>
      <c r="AM6654" s="80"/>
      <c r="AN6654" s="30"/>
      <c r="AO6654" s="2"/>
      <c r="AP6654" s="2"/>
      <c r="AQ6654" s="2"/>
      <c r="AR6654" s="55"/>
      <c r="AS6654" s="88"/>
      <c r="AT6654" s="85"/>
      <c r="AU6654" s="85"/>
      <c r="AV6654" s="85"/>
      <c r="AW6654" s="100"/>
      <c r="AX6654" s="30"/>
      <c r="AY6654" s="2"/>
      <c r="AZ6654" s="2"/>
      <c r="BA6654" s="2"/>
      <c r="BB6654" s="55"/>
      <c r="BC6654" s="108"/>
      <c r="BD6654" s="105"/>
      <c r="BE6654" s="105"/>
      <c r="BF6654" s="105"/>
      <c r="BG6654" s="109"/>
      <c r="BH6654" s="30"/>
      <c r="BI6654" s="2"/>
      <c r="BJ6654" s="2"/>
      <c r="BK6654" s="2"/>
      <c r="BL6654" s="55"/>
      <c r="BM6654" s="50"/>
      <c r="BN6654" s="48"/>
      <c r="BO6654" s="48"/>
      <c r="BP6654" s="48"/>
      <c r="BQ6654" s="117"/>
      <c r="BR6654" s="30"/>
      <c r="BS6654" s="2"/>
      <c r="BT6654" s="2"/>
      <c r="BU6654" s="2"/>
      <c r="BV6654" s="55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18" t="s">
        <v>5</v>
      </c>
      <c r="H6655" s="3">
        <v>2024</v>
      </c>
      <c r="I6655" s="20" t="s">
        <v>284</v>
      </c>
      <c r="J6655" s="2" t="s">
        <v>346</v>
      </c>
      <c r="K6655" s="2" t="s">
        <v>320</v>
      </c>
      <c r="L6655" s="163">
        <f t="shared" si="221"/>
        <v>0</v>
      </c>
      <c r="M6655" s="163">
        <f t="shared" si="222"/>
        <v>0</v>
      </c>
      <c r="N6655" s="181"/>
      <c r="O6655" s="33"/>
      <c r="P6655" s="33"/>
      <c r="Q6655" s="33"/>
      <c r="R6655" s="33"/>
      <c r="S6655" s="42"/>
      <c r="T6655" s="2"/>
      <c r="U6655" s="30"/>
      <c r="V6655" s="2"/>
      <c r="W6655" s="2"/>
      <c r="X6655" s="55"/>
      <c r="Y6655" s="62"/>
      <c r="Z6655" s="62"/>
      <c r="AA6655" s="62"/>
      <c r="AB6655" s="62"/>
      <c r="AC6655" s="68"/>
      <c r="AD6655" s="2"/>
      <c r="AE6655" s="2"/>
      <c r="AF6655" s="2"/>
      <c r="AG6655" s="2"/>
      <c r="AH6655" s="55"/>
      <c r="AI6655" s="72"/>
      <c r="AJ6655" s="72"/>
      <c r="AK6655" s="72"/>
      <c r="AL6655" s="72"/>
      <c r="AM6655" s="80"/>
      <c r="AN6655" s="2"/>
      <c r="AO6655" s="2"/>
      <c r="AP6655" s="2"/>
      <c r="AQ6655" s="2"/>
      <c r="AR6655" s="55"/>
      <c r="AS6655" s="85"/>
      <c r="AT6655" s="85"/>
      <c r="AU6655" s="85"/>
      <c r="AV6655" s="85"/>
      <c r="AW6655" s="100"/>
      <c r="AX6655" s="2"/>
      <c r="AY6655" s="2"/>
      <c r="AZ6655" s="2"/>
      <c r="BA6655" s="2"/>
      <c r="BB6655" s="55"/>
      <c r="BC6655" s="105"/>
      <c r="BD6655" s="105"/>
      <c r="BE6655" s="105"/>
      <c r="BF6655" s="105"/>
      <c r="BG6655" s="109"/>
      <c r="BH6655" s="2"/>
      <c r="BI6655" s="2"/>
      <c r="BJ6655" s="2"/>
      <c r="BK6655" s="2"/>
      <c r="BL6655" s="55"/>
      <c r="BM6655" s="48"/>
      <c r="BN6655" s="48"/>
      <c r="BO6655" s="48"/>
      <c r="BP6655" s="48"/>
      <c r="BQ6655" s="117"/>
      <c r="BR6655" s="2"/>
      <c r="BS6655" s="2"/>
      <c r="BT6655" s="2"/>
      <c r="BU6655" s="2"/>
      <c r="BV6655" s="55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18" t="s">
        <v>5</v>
      </c>
      <c r="H6656" s="3">
        <v>2024</v>
      </c>
      <c r="I6656" s="20" t="s">
        <v>284</v>
      </c>
      <c r="J6656" s="2" t="s">
        <v>295</v>
      </c>
      <c r="K6656" s="2" t="s">
        <v>320</v>
      </c>
      <c r="L6656" s="163">
        <f t="shared" si="221"/>
        <v>0</v>
      </c>
      <c r="M6656" s="163">
        <f t="shared" si="222"/>
        <v>0</v>
      </c>
      <c r="N6656" s="181"/>
      <c r="O6656" s="33"/>
      <c r="P6656" s="33"/>
      <c r="Q6656" s="33"/>
      <c r="R6656" s="33"/>
      <c r="S6656" s="42"/>
      <c r="T6656" s="2"/>
      <c r="U6656" s="2"/>
      <c r="V6656" s="2"/>
      <c r="W6656" s="2"/>
      <c r="X6656" s="55"/>
      <c r="Y6656" s="62"/>
      <c r="Z6656" s="62"/>
      <c r="AA6656" s="62"/>
      <c r="AB6656" s="62"/>
      <c r="AC6656" s="68"/>
      <c r="AD6656" s="2"/>
      <c r="AE6656" s="2"/>
      <c r="AF6656" s="2"/>
      <c r="AG6656" s="2"/>
      <c r="AH6656" s="55"/>
      <c r="AI6656" s="72"/>
      <c r="AJ6656" s="72"/>
      <c r="AK6656" s="72"/>
      <c r="AL6656" s="72"/>
      <c r="AM6656" s="80"/>
      <c r="AN6656" s="2"/>
      <c r="AO6656" s="2"/>
      <c r="AP6656" s="2"/>
      <c r="AQ6656" s="2"/>
      <c r="AR6656" s="55"/>
      <c r="AS6656" s="85"/>
      <c r="AT6656" s="85"/>
      <c r="AU6656" s="85"/>
      <c r="AV6656" s="85"/>
      <c r="AW6656" s="100"/>
      <c r="AX6656" s="2"/>
      <c r="AY6656" s="2"/>
      <c r="AZ6656" s="2"/>
      <c r="BA6656" s="2"/>
      <c r="BB6656" s="55"/>
      <c r="BC6656" s="105"/>
      <c r="BD6656" s="105"/>
      <c r="BE6656" s="105"/>
      <c r="BF6656" s="105"/>
      <c r="BG6656" s="109"/>
      <c r="BH6656" s="2"/>
      <c r="BI6656" s="2"/>
      <c r="BJ6656" s="2"/>
      <c r="BK6656" s="2"/>
      <c r="BL6656" s="55"/>
      <c r="BM6656" s="48"/>
      <c r="BN6656" s="48"/>
      <c r="BO6656" s="48"/>
      <c r="BP6656" s="48"/>
      <c r="BQ6656" s="117"/>
      <c r="BR6656" s="2"/>
      <c r="BS6656" s="2"/>
      <c r="BT6656" s="2"/>
      <c r="BU6656" s="2"/>
      <c r="BV6656" s="55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18" t="s">
        <v>5</v>
      </c>
      <c r="H6657" s="3">
        <v>2024</v>
      </c>
      <c r="I6657" s="20" t="s">
        <v>290</v>
      </c>
      <c r="J6657" s="2" t="s">
        <v>299</v>
      </c>
      <c r="K6657" s="2" t="s">
        <v>318</v>
      </c>
      <c r="L6657" s="163">
        <f t="shared" si="221"/>
        <v>0</v>
      </c>
      <c r="M6657" s="163">
        <f t="shared" si="222"/>
        <v>0</v>
      </c>
      <c r="N6657" s="181"/>
      <c r="O6657" s="33"/>
      <c r="P6657" s="33"/>
      <c r="Q6657" s="33"/>
      <c r="R6657" s="33"/>
      <c r="S6657" s="42"/>
      <c r="T6657" s="2"/>
      <c r="U6657" s="2"/>
      <c r="V6657" s="2"/>
      <c r="W6657" s="2"/>
      <c r="X6657" s="55"/>
      <c r="Y6657" s="62"/>
      <c r="Z6657" s="62"/>
      <c r="AA6657" s="62"/>
      <c r="AB6657" s="62"/>
      <c r="AC6657" s="68"/>
      <c r="AD6657" s="2"/>
      <c r="AE6657" s="2"/>
      <c r="AF6657" s="2"/>
      <c r="AG6657" s="2"/>
      <c r="AH6657" s="55"/>
      <c r="AI6657" s="72"/>
      <c r="AJ6657" s="72"/>
      <c r="AK6657" s="72"/>
      <c r="AL6657" s="72"/>
      <c r="AM6657" s="80"/>
      <c r="AN6657" s="2"/>
      <c r="AO6657" s="2"/>
      <c r="AP6657" s="2"/>
      <c r="AQ6657" s="2"/>
      <c r="AR6657" s="55"/>
      <c r="AS6657" s="85"/>
      <c r="AT6657" s="85"/>
      <c r="AU6657" s="85"/>
      <c r="AV6657" s="85"/>
      <c r="AW6657" s="100"/>
      <c r="AX6657" s="2"/>
      <c r="AY6657" s="2"/>
      <c r="AZ6657" s="2"/>
      <c r="BA6657" s="2"/>
      <c r="BB6657" s="55"/>
      <c r="BC6657" s="105"/>
      <c r="BD6657" s="105"/>
      <c r="BE6657" s="105"/>
      <c r="BF6657" s="105"/>
      <c r="BG6657" s="109"/>
      <c r="BH6657" s="2"/>
      <c r="BI6657" s="2"/>
      <c r="BJ6657" s="2"/>
      <c r="BK6657" s="2"/>
      <c r="BL6657" s="55"/>
      <c r="BM6657" s="48"/>
      <c r="BN6657" s="48"/>
      <c r="BO6657" s="48"/>
      <c r="BP6657" s="48"/>
      <c r="BQ6657" s="117"/>
      <c r="BR6657" s="2"/>
      <c r="BS6657" s="2"/>
      <c r="BT6657" s="2"/>
      <c r="BU6657" s="2"/>
      <c r="BV6657" s="55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18" t="s">
        <v>5</v>
      </c>
      <c r="H6658" s="3">
        <v>2024</v>
      </c>
      <c r="I6658" s="20" t="s">
        <v>315</v>
      </c>
      <c r="J6658" s="2" t="s">
        <v>347</v>
      </c>
      <c r="K6658" s="2" t="s">
        <v>320</v>
      </c>
      <c r="L6658" s="163">
        <f t="shared" si="221"/>
        <v>0</v>
      </c>
      <c r="M6658" s="163">
        <f t="shared" si="222"/>
        <v>0</v>
      </c>
      <c r="N6658" s="181"/>
      <c r="O6658" s="33"/>
      <c r="P6658" s="33"/>
      <c r="Q6658" s="33"/>
      <c r="R6658" s="33"/>
      <c r="S6658" s="42"/>
      <c r="T6658" s="2"/>
      <c r="U6658" s="2"/>
      <c r="V6658" s="2"/>
      <c r="W6658" s="2"/>
      <c r="X6658" s="55"/>
      <c r="Y6658" s="62"/>
      <c r="Z6658" s="62"/>
      <c r="AA6658" s="62"/>
      <c r="AB6658" s="62"/>
      <c r="AC6658" s="68"/>
      <c r="AD6658" s="2"/>
      <c r="AE6658" s="2"/>
      <c r="AF6658" s="2"/>
      <c r="AG6658" s="2"/>
      <c r="AH6658" s="55"/>
      <c r="AI6658" s="72"/>
      <c r="AJ6658" s="72"/>
      <c r="AK6658" s="72"/>
      <c r="AL6658" s="72"/>
      <c r="AM6658" s="80"/>
      <c r="AN6658" s="2"/>
      <c r="AO6658" s="2"/>
      <c r="AP6658" s="2"/>
      <c r="AQ6658" s="2"/>
      <c r="AR6658" s="55"/>
      <c r="AS6658" s="85"/>
      <c r="AT6658" s="85"/>
      <c r="AU6658" s="85"/>
      <c r="AV6658" s="85"/>
      <c r="AW6658" s="100"/>
      <c r="AX6658" s="2"/>
      <c r="AY6658" s="2"/>
      <c r="AZ6658" s="2"/>
      <c r="BA6658" s="2"/>
      <c r="BB6658" s="55"/>
      <c r="BC6658" s="105"/>
      <c r="BD6658" s="105"/>
      <c r="BE6658" s="105"/>
      <c r="BF6658" s="105"/>
      <c r="BG6658" s="109"/>
      <c r="BH6658" s="2"/>
      <c r="BI6658" s="2"/>
      <c r="BJ6658" s="2"/>
      <c r="BK6658" s="2"/>
      <c r="BL6658" s="55"/>
      <c r="BM6658" s="48"/>
      <c r="BN6658" s="48"/>
      <c r="BO6658" s="48"/>
      <c r="BP6658" s="48"/>
      <c r="BQ6658" s="117"/>
      <c r="BR6658" s="2"/>
      <c r="BS6658" s="2"/>
      <c r="BT6658" s="2"/>
      <c r="BU6658" s="2"/>
      <c r="BV6658" s="55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18" t="s">
        <v>5</v>
      </c>
      <c r="H6659" s="3">
        <v>2024</v>
      </c>
      <c r="I6659" s="20" t="s">
        <v>315</v>
      </c>
      <c r="J6659" s="2" t="s">
        <v>296</v>
      </c>
      <c r="K6659" s="2" t="s">
        <v>321</v>
      </c>
      <c r="L6659" s="163">
        <f t="shared" si="221"/>
        <v>0</v>
      </c>
      <c r="M6659" s="163">
        <f t="shared" si="222"/>
        <v>0</v>
      </c>
      <c r="N6659" s="181"/>
      <c r="O6659" s="33"/>
      <c r="P6659" s="33"/>
      <c r="Q6659" s="33"/>
      <c r="R6659" s="33"/>
      <c r="S6659" s="42"/>
      <c r="T6659" s="2"/>
      <c r="U6659" s="2"/>
      <c r="V6659" s="2"/>
      <c r="W6659" s="2"/>
      <c r="X6659" s="55"/>
      <c r="Y6659" s="62"/>
      <c r="Z6659" s="62"/>
      <c r="AA6659" s="62"/>
      <c r="AB6659" s="62"/>
      <c r="AC6659" s="68"/>
      <c r="AD6659" s="2"/>
      <c r="AE6659" s="2"/>
      <c r="AF6659" s="2"/>
      <c r="AG6659" s="2"/>
      <c r="AH6659" s="55"/>
      <c r="AI6659" s="72"/>
      <c r="AJ6659" s="72"/>
      <c r="AK6659" s="72"/>
      <c r="AL6659" s="72"/>
      <c r="AM6659" s="80"/>
      <c r="AN6659" s="2"/>
      <c r="AO6659" s="2"/>
      <c r="AP6659" s="2"/>
      <c r="AQ6659" s="2"/>
      <c r="AR6659" s="55"/>
      <c r="AS6659" s="85"/>
      <c r="AT6659" s="85"/>
      <c r="AU6659" s="85"/>
      <c r="AV6659" s="85"/>
      <c r="AW6659" s="100"/>
      <c r="AX6659" s="2"/>
      <c r="AY6659" s="2"/>
      <c r="AZ6659" s="2"/>
      <c r="BA6659" s="2"/>
      <c r="BB6659" s="55"/>
      <c r="BC6659" s="105"/>
      <c r="BD6659" s="105"/>
      <c r="BE6659" s="105"/>
      <c r="BF6659" s="105"/>
      <c r="BG6659" s="109"/>
      <c r="BH6659" s="2"/>
      <c r="BI6659" s="2"/>
      <c r="BJ6659" s="2"/>
      <c r="BK6659" s="2"/>
      <c r="BL6659" s="55"/>
      <c r="BM6659" s="48"/>
      <c r="BN6659" s="48"/>
      <c r="BO6659" s="48"/>
      <c r="BP6659" s="48"/>
      <c r="BQ6659" s="117"/>
      <c r="BR6659" s="2"/>
      <c r="BS6659" s="2"/>
      <c r="BT6659" s="2"/>
      <c r="BU6659" s="2"/>
      <c r="BV6659" s="55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18" t="s">
        <v>5</v>
      </c>
      <c r="H6660" s="3">
        <v>2024</v>
      </c>
      <c r="I6660" s="20" t="s">
        <v>316</v>
      </c>
      <c r="J6660" s="2" t="s">
        <v>297</v>
      </c>
      <c r="K6660" s="2" t="s">
        <v>318</v>
      </c>
      <c r="L6660" s="163">
        <f t="shared" si="221"/>
        <v>0</v>
      </c>
      <c r="M6660" s="163">
        <f t="shared" si="222"/>
        <v>0</v>
      </c>
      <c r="N6660" s="181"/>
      <c r="O6660" s="33"/>
      <c r="P6660" s="33"/>
      <c r="Q6660" s="33"/>
      <c r="R6660" s="33"/>
      <c r="S6660" s="42"/>
      <c r="T6660" s="2"/>
      <c r="U6660" s="2"/>
      <c r="V6660" s="2"/>
      <c r="W6660" s="2"/>
      <c r="X6660" s="55"/>
      <c r="Y6660" s="62"/>
      <c r="Z6660" s="62"/>
      <c r="AA6660" s="62"/>
      <c r="AB6660" s="62"/>
      <c r="AC6660" s="68"/>
      <c r="AD6660" s="2"/>
      <c r="AE6660" s="2"/>
      <c r="AF6660" s="2"/>
      <c r="AG6660" s="2"/>
      <c r="AH6660" s="55"/>
      <c r="AI6660" s="72"/>
      <c r="AJ6660" s="72"/>
      <c r="AK6660" s="72"/>
      <c r="AL6660" s="72"/>
      <c r="AM6660" s="80"/>
      <c r="AN6660" s="2"/>
      <c r="AO6660" s="2"/>
      <c r="AP6660" s="2"/>
      <c r="AQ6660" s="2"/>
      <c r="AR6660" s="55"/>
      <c r="AS6660" s="85"/>
      <c r="AT6660" s="85"/>
      <c r="AU6660" s="85"/>
      <c r="AV6660" s="85"/>
      <c r="AW6660" s="100"/>
      <c r="AX6660" s="2"/>
      <c r="AY6660" s="2"/>
      <c r="AZ6660" s="2"/>
      <c r="BA6660" s="2"/>
      <c r="BB6660" s="55"/>
      <c r="BC6660" s="105"/>
      <c r="BD6660" s="105"/>
      <c r="BE6660" s="105"/>
      <c r="BF6660" s="105"/>
      <c r="BG6660" s="109"/>
      <c r="BH6660" s="2"/>
      <c r="BI6660" s="2"/>
      <c r="BJ6660" s="2"/>
      <c r="BK6660" s="2"/>
      <c r="BL6660" s="55"/>
      <c r="BM6660" s="48"/>
      <c r="BN6660" s="48"/>
      <c r="BO6660" s="48"/>
      <c r="BP6660" s="48"/>
      <c r="BQ6660" s="117"/>
      <c r="BR6660" s="2"/>
      <c r="BS6660" s="2"/>
      <c r="BT6660" s="2"/>
      <c r="BU6660" s="2"/>
      <c r="BV6660" s="55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18" t="s">
        <v>5</v>
      </c>
      <c r="H6661" s="3">
        <v>2024</v>
      </c>
      <c r="I6661" s="20" t="s">
        <v>316</v>
      </c>
      <c r="J6661" s="8" t="s">
        <v>348</v>
      </c>
      <c r="K6661" s="8" t="s">
        <v>320</v>
      </c>
      <c r="L6661" s="163">
        <f t="shared" si="221"/>
        <v>0</v>
      </c>
      <c r="M6661" s="163">
        <f t="shared" si="222"/>
        <v>0</v>
      </c>
      <c r="N6661" s="181"/>
      <c r="O6661" s="33"/>
      <c r="P6661" s="33"/>
      <c r="Q6661" s="33"/>
      <c r="R6661" s="33"/>
      <c r="S6661" s="42"/>
      <c r="T6661" s="2"/>
      <c r="U6661" s="2"/>
      <c r="V6661" s="2"/>
      <c r="W6661" s="2"/>
      <c r="X6661" s="55"/>
      <c r="Y6661" s="62"/>
      <c r="Z6661" s="62"/>
      <c r="AA6661" s="62"/>
      <c r="AB6661" s="62"/>
      <c r="AC6661" s="68"/>
      <c r="AD6661" s="2"/>
      <c r="AE6661" s="2"/>
      <c r="AF6661" s="2"/>
      <c r="AG6661" s="2"/>
      <c r="AH6661" s="55"/>
      <c r="AI6661" s="72"/>
      <c r="AJ6661" s="72"/>
      <c r="AK6661" s="72"/>
      <c r="AL6661" s="72"/>
      <c r="AM6661" s="80"/>
      <c r="AN6661" s="2"/>
      <c r="AO6661" s="2"/>
      <c r="AP6661" s="2"/>
      <c r="AQ6661" s="2"/>
      <c r="AR6661" s="55"/>
      <c r="AS6661" s="85"/>
      <c r="AT6661" s="85"/>
      <c r="AU6661" s="85"/>
      <c r="AV6661" s="85"/>
      <c r="AW6661" s="100"/>
      <c r="AX6661" s="2"/>
      <c r="AY6661" s="2"/>
      <c r="AZ6661" s="2"/>
      <c r="BA6661" s="2"/>
      <c r="BB6661" s="55"/>
      <c r="BC6661" s="105"/>
      <c r="BD6661" s="105"/>
      <c r="BE6661" s="105"/>
      <c r="BF6661" s="105"/>
      <c r="BG6661" s="109"/>
      <c r="BH6661" s="2"/>
      <c r="BI6661" s="2"/>
      <c r="BJ6661" s="2"/>
      <c r="BK6661" s="2"/>
      <c r="BL6661" s="55"/>
      <c r="BM6661" s="48"/>
      <c r="BN6661" s="48"/>
      <c r="BO6661" s="48"/>
      <c r="BP6661" s="48"/>
      <c r="BQ6661" s="117"/>
      <c r="BR6661" s="2"/>
      <c r="BS6661" s="2"/>
      <c r="BT6661" s="2"/>
      <c r="BU6661" s="2"/>
      <c r="BV6661" s="55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18" t="s">
        <v>5</v>
      </c>
      <c r="H6662" s="3">
        <v>2024</v>
      </c>
      <c r="I6662" s="20" t="s">
        <v>282</v>
      </c>
      <c r="J6662" s="2" t="s">
        <v>272</v>
      </c>
      <c r="K6662" s="2" t="s">
        <v>321</v>
      </c>
      <c r="L6662" s="163">
        <f t="shared" ref="L6662:L6725" si="223">SUM(R6662,W6662,AB6662,AG6662,AL6662,AQ6662,AV6662,BA6662,BF6662,BK6662,BP6662,BU6662)</f>
        <v>8.0000000000000002E-3</v>
      </c>
      <c r="M6662" s="163">
        <f t="shared" ref="M6662:M6725" si="224">SUM(S6662,X6662,AC6662,AH6662,AM6662,AR6662,AW6662,BB6662,BG6662,BL6662,BQ6662,BV6662)</f>
        <v>17.323</v>
      </c>
      <c r="N6662" s="181"/>
      <c r="O6662" s="33"/>
      <c r="P6662" s="33"/>
      <c r="Q6662" s="33"/>
      <c r="R6662" s="33"/>
      <c r="S6662" s="42"/>
      <c r="T6662" s="2"/>
      <c r="U6662" s="2"/>
      <c r="V6662" s="2"/>
      <c r="W6662" s="2"/>
      <c r="X6662" s="55"/>
      <c r="Y6662" s="62"/>
      <c r="Z6662" s="62"/>
      <c r="AA6662" s="62"/>
      <c r="AB6662" s="62"/>
      <c r="AC6662" s="68"/>
      <c r="AD6662" s="2"/>
      <c r="AE6662" s="2" t="s">
        <v>363</v>
      </c>
      <c r="AF6662" s="2">
        <v>1</v>
      </c>
      <c r="AG6662" s="2">
        <v>4.0000000000000001E-3</v>
      </c>
      <c r="AH6662" s="55">
        <v>8.4250000000000007</v>
      </c>
      <c r="AI6662" s="72"/>
      <c r="AJ6662" s="72"/>
      <c r="AK6662" s="72"/>
      <c r="AL6662" s="72"/>
      <c r="AM6662" s="80"/>
      <c r="AN6662" s="2"/>
      <c r="AO6662" s="2"/>
      <c r="AP6662" s="2"/>
      <c r="AQ6662" s="2"/>
      <c r="AR6662" s="55"/>
      <c r="AS6662" s="85"/>
      <c r="AT6662" s="85"/>
      <c r="AU6662" s="85" t="s">
        <v>678</v>
      </c>
      <c r="AV6662" s="85">
        <v>4.0000000000000001E-3</v>
      </c>
      <c r="AW6662" s="100">
        <v>8.8979999999999997</v>
      </c>
      <c r="AX6662" s="2"/>
      <c r="AY6662" s="2"/>
      <c r="AZ6662" s="2"/>
      <c r="BA6662" s="2"/>
      <c r="BB6662" s="55"/>
      <c r="BC6662" s="105"/>
      <c r="BD6662" s="105"/>
      <c r="BE6662" s="105"/>
      <c r="BF6662" s="105"/>
      <c r="BG6662" s="109"/>
      <c r="BH6662" s="2"/>
      <c r="BI6662" s="2"/>
      <c r="BJ6662" s="2"/>
      <c r="BK6662" s="2"/>
      <c r="BL6662" s="55"/>
      <c r="BM6662" s="48"/>
      <c r="BN6662" s="48"/>
      <c r="BO6662" s="48"/>
      <c r="BP6662" s="48"/>
      <c r="BQ6662" s="117"/>
      <c r="BR6662" s="2"/>
      <c r="BS6662" s="2"/>
      <c r="BT6662" s="2"/>
      <c r="BU6662" s="2"/>
      <c r="BV6662" s="55"/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18" t="s">
        <v>5</v>
      </c>
      <c r="H6663" s="3">
        <v>2024</v>
      </c>
      <c r="I6663" s="20" t="s">
        <v>282</v>
      </c>
      <c r="J6663" s="2" t="s">
        <v>273</v>
      </c>
      <c r="K6663" s="2" t="s">
        <v>321</v>
      </c>
      <c r="L6663" s="163">
        <f t="shared" si="223"/>
        <v>4.0000000000000001E-3</v>
      </c>
      <c r="M6663" s="163">
        <f t="shared" si="224"/>
        <v>8.4049999999999994</v>
      </c>
      <c r="N6663" s="181"/>
      <c r="O6663" s="33"/>
      <c r="P6663" s="33"/>
      <c r="Q6663" s="33"/>
      <c r="R6663" s="33"/>
      <c r="S6663" s="42"/>
      <c r="T6663" s="2"/>
      <c r="U6663" s="2"/>
      <c r="V6663" s="2"/>
      <c r="W6663" s="2"/>
      <c r="X6663" s="55"/>
      <c r="Y6663" s="62"/>
      <c r="Z6663" s="62"/>
      <c r="AA6663" s="62"/>
      <c r="AB6663" s="62"/>
      <c r="AC6663" s="68"/>
      <c r="AD6663" s="2"/>
      <c r="AE6663" s="2" t="s">
        <v>363</v>
      </c>
      <c r="AF6663" s="2">
        <v>1</v>
      </c>
      <c r="AG6663" s="2">
        <v>4.0000000000000001E-3</v>
      </c>
      <c r="AH6663" s="55">
        <v>8.4049999999999994</v>
      </c>
      <c r="AI6663" s="72"/>
      <c r="AJ6663" s="72"/>
      <c r="AK6663" s="72"/>
      <c r="AL6663" s="72"/>
      <c r="AM6663" s="80"/>
      <c r="AN6663" s="2"/>
      <c r="AO6663" s="2"/>
      <c r="AP6663" s="2"/>
      <c r="AQ6663" s="2"/>
      <c r="AR6663" s="55"/>
      <c r="AS6663" s="85"/>
      <c r="AT6663" s="85"/>
      <c r="AU6663" s="85"/>
      <c r="AV6663" s="85"/>
      <c r="AW6663" s="100"/>
      <c r="AX6663" s="2"/>
      <c r="AY6663" s="2"/>
      <c r="AZ6663" s="2"/>
      <c r="BA6663" s="2"/>
      <c r="BB6663" s="55"/>
      <c r="BC6663" s="105"/>
      <c r="BD6663" s="105"/>
      <c r="BE6663" s="105"/>
      <c r="BF6663" s="105"/>
      <c r="BG6663" s="109"/>
      <c r="BH6663" s="2"/>
      <c r="BI6663" s="2"/>
      <c r="BJ6663" s="2"/>
      <c r="BK6663" s="2"/>
      <c r="BL6663" s="55"/>
      <c r="BM6663" s="48"/>
      <c r="BN6663" s="48"/>
      <c r="BO6663" s="48"/>
      <c r="BP6663" s="48"/>
      <c r="BQ6663" s="117"/>
      <c r="BR6663" s="2"/>
      <c r="BS6663" s="2"/>
      <c r="BT6663" s="2"/>
      <c r="BU6663" s="2"/>
      <c r="BV6663" s="55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18" t="s">
        <v>5</v>
      </c>
      <c r="H6664" s="3">
        <v>2024</v>
      </c>
      <c r="I6664" s="20" t="s">
        <v>282</v>
      </c>
      <c r="J6664" s="2" t="s">
        <v>274</v>
      </c>
      <c r="K6664" s="2" t="s">
        <v>321</v>
      </c>
      <c r="L6664" s="163">
        <f t="shared" si="223"/>
        <v>4.0000000000000001E-3</v>
      </c>
      <c r="M6664" s="163">
        <f t="shared" si="224"/>
        <v>8.4019999999999992</v>
      </c>
      <c r="N6664" s="181"/>
      <c r="O6664" s="33"/>
      <c r="P6664" s="33"/>
      <c r="Q6664" s="33"/>
      <c r="R6664" s="33"/>
      <c r="S6664" s="42"/>
      <c r="T6664" s="2"/>
      <c r="U6664" s="2"/>
      <c r="V6664" s="2"/>
      <c r="W6664" s="2"/>
      <c r="X6664" s="55"/>
      <c r="Y6664" s="62"/>
      <c r="Z6664" s="62"/>
      <c r="AA6664" s="62"/>
      <c r="AB6664" s="62"/>
      <c r="AC6664" s="68"/>
      <c r="AD6664" s="2"/>
      <c r="AE6664" s="2"/>
      <c r="AF6664" s="2"/>
      <c r="AG6664" s="2"/>
      <c r="AH6664" s="55"/>
      <c r="AI6664" s="72"/>
      <c r="AJ6664" s="72"/>
      <c r="AK6664" s="72"/>
      <c r="AL6664" s="72"/>
      <c r="AM6664" s="80"/>
      <c r="AN6664" s="2"/>
      <c r="AO6664" s="2"/>
      <c r="AP6664" s="2"/>
      <c r="AQ6664" s="2"/>
      <c r="AR6664" s="55"/>
      <c r="AS6664" s="85"/>
      <c r="AT6664" s="85"/>
      <c r="AU6664" s="85"/>
      <c r="AV6664" s="85"/>
      <c r="AW6664" s="100"/>
      <c r="AX6664" s="2"/>
      <c r="AY6664" s="2"/>
      <c r="AZ6664" s="2"/>
      <c r="BA6664" s="2"/>
      <c r="BB6664" s="55"/>
      <c r="BC6664" s="105"/>
      <c r="BD6664" s="105"/>
      <c r="BE6664" s="105"/>
      <c r="BF6664" s="105"/>
      <c r="BG6664" s="109"/>
      <c r="BH6664" s="2" t="s">
        <v>527</v>
      </c>
      <c r="BI6664" s="2"/>
      <c r="BJ6664" s="2"/>
      <c r="BK6664" s="2">
        <v>4.0000000000000001E-3</v>
      </c>
      <c r="BL6664" s="55">
        <v>8.4019999999999992</v>
      </c>
      <c r="BM6664" s="48"/>
      <c r="BN6664" s="48"/>
      <c r="BO6664" s="48"/>
      <c r="BP6664" s="48"/>
      <c r="BQ6664" s="117"/>
      <c r="BR6664" s="2"/>
      <c r="BS6664" s="2"/>
      <c r="BT6664" s="2"/>
      <c r="BU6664" s="2"/>
      <c r="BV6664" s="55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18" t="s">
        <v>5</v>
      </c>
      <c r="H6665" s="3">
        <v>2024</v>
      </c>
      <c r="I6665" s="20" t="s">
        <v>282</v>
      </c>
      <c r="J6665" s="2" t="s">
        <v>275</v>
      </c>
      <c r="K6665" s="2" t="s">
        <v>321</v>
      </c>
      <c r="L6665" s="163">
        <f t="shared" si="223"/>
        <v>0</v>
      </c>
      <c r="M6665" s="163">
        <f t="shared" si="224"/>
        <v>0</v>
      </c>
      <c r="N6665" s="181"/>
      <c r="O6665" s="33"/>
      <c r="P6665" s="33"/>
      <c r="Q6665" s="33"/>
      <c r="R6665" s="33"/>
      <c r="S6665" s="42"/>
      <c r="T6665" s="2"/>
      <c r="U6665" s="2"/>
      <c r="V6665" s="2"/>
      <c r="W6665" s="2"/>
      <c r="X6665" s="55"/>
      <c r="Y6665" s="62"/>
      <c r="Z6665" s="62"/>
      <c r="AA6665" s="62"/>
      <c r="AB6665" s="62"/>
      <c r="AC6665" s="68"/>
      <c r="AD6665" s="2"/>
      <c r="AE6665" s="2"/>
      <c r="AF6665" s="2"/>
      <c r="AG6665" s="2"/>
      <c r="AH6665" s="55"/>
      <c r="AI6665" s="72"/>
      <c r="AJ6665" s="72"/>
      <c r="AK6665" s="72"/>
      <c r="AL6665" s="72"/>
      <c r="AM6665" s="80"/>
      <c r="AN6665" s="2"/>
      <c r="AO6665" s="2"/>
      <c r="AP6665" s="2"/>
      <c r="AQ6665" s="2"/>
      <c r="AR6665" s="55"/>
      <c r="AS6665" s="85"/>
      <c r="AT6665" s="85"/>
      <c r="AU6665" s="85"/>
      <c r="AV6665" s="85"/>
      <c r="AW6665" s="100"/>
      <c r="AX6665" s="2"/>
      <c r="AY6665" s="2"/>
      <c r="AZ6665" s="2"/>
      <c r="BA6665" s="2"/>
      <c r="BB6665" s="55"/>
      <c r="BC6665" s="105"/>
      <c r="BD6665" s="105"/>
      <c r="BE6665" s="105"/>
      <c r="BF6665" s="105"/>
      <c r="BG6665" s="109"/>
      <c r="BH6665" s="2"/>
      <c r="BI6665" s="2"/>
      <c r="BJ6665" s="2"/>
      <c r="BK6665" s="2"/>
      <c r="BL6665" s="55"/>
      <c r="BM6665" s="48"/>
      <c r="BN6665" s="48"/>
      <c r="BO6665" s="48"/>
      <c r="BP6665" s="48"/>
      <c r="BQ6665" s="117"/>
      <c r="BR6665" s="2"/>
      <c r="BS6665" s="2"/>
      <c r="BT6665" s="2"/>
      <c r="BU6665" s="2"/>
      <c r="BV6665" s="55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18" t="s">
        <v>5</v>
      </c>
      <c r="H6666" s="3">
        <v>2024</v>
      </c>
      <c r="I6666" s="20" t="s">
        <v>282</v>
      </c>
      <c r="J6666" s="2" t="s">
        <v>276</v>
      </c>
      <c r="K6666" s="2" t="s">
        <v>320</v>
      </c>
      <c r="L6666" s="163">
        <f t="shared" si="223"/>
        <v>1</v>
      </c>
      <c r="M6666" s="163">
        <f t="shared" si="224"/>
        <v>17.155999999999999</v>
      </c>
      <c r="N6666" s="181"/>
      <c r="O6666" s="33"/>
      <c r="P6666" s="33"/>
      <c r="Q6666" s="33"/>
      <c r="R6666" s="33"/>
      <c r="S6666" s="42"/>
      <c r="T6666" s="2"/>
      <c r="U6666" s="2"/>
      <c r="V6666" s="2">
        <v>61</v>
      </c>
      <c r="W6666" s="2">
        <v>1</v>
      </c>
      <c r="X6666" s="55">
        <v>17.155999999999999</v>
      </c>
      <c r="Y6666" s="62"/>
      <c r="Z6666" s="62"/>
      <c r="AA6666" s="62"/>
      <c r="AB6666" s="62"/>
      <c r="AC6666" s="68"/>
      <c r="AD6666" s="2"/>
      <c r="AE6666" s="2"/>
      <c r="AF6666" s="2"/>
      <c r="AG6666" s="2"/>
      <c r="AH6666" s="55"/>
      <c r="AI6666" s="72"/>
      <c r="AJ6666" s="72"/>
      <c r="AK6666" s="72"/>
      <c r="AL6666" s="72"/>
      <c r="AM6666" s="80"/>
      <c r="AN6666" s="2"/>
      <c r="AO6666" s="2"/>
      <c r="AP6666" s="2"/>
      <c r="AQ6666" s="2"/>
      <c r="AR6666" s="55"/>
      <c r="AS6666" s="85"/>
      <c r="AT6666" s="85"/>
      <c r="AU6666" s="85"/>
      <c r="AV6666" s="85"/>
      <c r="AW6666" s="100"/>
      <c r="AX6666" s="2"/>
      <c r="AY6666" s="2"/>
      <c r="AZ6666" s="2"/>
      <c r="BA6666" s="2"/>
      <c r="BB6666" s="55"/>
      <c r="BC6666" s="105"/>
      <c r="BD6666" s="105"/>
      <c r="BE6666" s="105"/>
      <c r="BF6666" s="105"/>
      <c r="BG6666" s="109"/>
      <c r="BH6666" s="2"/>
      <c r="BI6666" s="2"/>
      <c r="BJ6666" s="2"/>
      <c r="BK6666" s="2"/>
      <c r="BL6666" s="55"/>
      <c r="BM6666" s="48"/>
      <c r="BN6666" s="48"/>
      <c r="BO6666" s="48"/>
      <c r="BP6666" s="48"/>
      <c r="BQ6666" s="117"/>
      <c r="BR6666" s="2"/>
      <c r="BS6666" s="2"/>
      <c r="BT6666" s="2"/>
      <c r="BU6666" s="2"/>
      <c r="BV6666" s="55"/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18" t="s">
        <v>5</v>
      </c>
      <c r="H6667" s="3">
        <v>2024</v>
      </c>
      <c r="I6667" s="20" t="s">
        <v>282</v>
      </c>
      <c r="J6667" s="2" t="s">
        <v>277</v>
      </c>
      <c r="K6667" s="2" t="s">
        <v>320</v>
      </c>
      <c r="L6667" s="163">
        <f t="shared" si="223"/>
        <v>4</v>
      </c>
      <c r="M6667" s="163">
        <f t="shared" si="224"/>
        <v>10.420999999999999</v>
      </c>
      <c r="N6667" s="181"/>
      <c r="O6667" s="33"/>
      <c r="P6667" s="33"/>
      <c r="Q6667" s="33"/>
      <c r="R6667" s="33"/>
      <c r="S6667" s="42"/>
      <c r="T6667" s="30"/>
      <c r="U6667" s="2"/>
      <c r="V6667" s="2"/>
      <c r="W6667" s="2"/>
      <c r="X6667" s="55"/>
      <c r="Y6667" s="62"/>
      <c r="Z6667" s="62"/>
      <c r="AA6667" s="62"/>
      <c r="AB6667" s="62"/>
      <c r="AC6667" s="68"/>
      <c r="AD6667" s="2"/>
      <c r="AE6667" s="2"/>
      <c r="AF6667" s="2"/>
      <c r="AG6667" s="2"/>
      <c r="AH6667" s="55"/>
      <c r="AI6667" s="72"/>
      <c r="AJ6667" s="72"/>
      <c r="AK6667" s="72"/>
      <c r="AL6667" s="72"/>
      <c r="AM6667" s="80"/>
      <c r="AN6667" s="2"/>
      <c r="AO6667" s="2"/>
      <c r="AP6667" s="2"/>
      <c r="AQ6667" s="2"/>
      <c r="AR6667" s="55"/>
      <c r="AS6667" s="85" t="s">
        <v>716</v>
      </c>
      <c r="AT6667" s="85"/>
      <c r="AU6667" s="85"/>
      <c r="AV6667" s="85">
        <v>2</v>
      </c>
      <c r="AW6667" s="100">
        <v>6.57</v>
      </c>
      <c r="AX6667" s="2"/>
      <c r="AY6667" s="2"/>
      <c r="AZ6667" s="2"/>
      <c r="BA6667" s="2"/>
      <c r="BB6667" s="55"/>
      <c r="BC6667" s="105"/>
      <c r="BD6667" s="105"/>
      <c r="BE6667" s="105"/>
      <c r="BF6667" s="105"/>
      <c r="BG6667" s="109"/>
      <c r="BH6667" s="2" t="s">
        <v>979</v>
      </c>
      <c r="BI6667" s="2"/>
      <c r="BJ6667" s="2"/>
      <c r="BK6667" s="2">
        <v>2</v>
      </c>
      <c r="BL6667" s="55">
        <v>3.851</v>
      </c>
      <c r="BM6667" s="48"/>
      <c r="BN6667" s="48"/>
      <c r="BO6667" s="48"/>
      <c r="BP6667" s="48"/>
      <c r="BQ6667" s="117"/>
      <c r="BR6667" s="2"/>
      <c r="BS6667" s="2"/>
      <c r="BT6667" s="2"/>
      <c r="BU6667" s="2"/>
      <c r="BV6667" s="55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18" t="s">
        <v>5</v>
      </c>
      <c r="H6668" s="3">
        <v>2024</v>
      </c>
      <c r="I6668" s="20" t="s">
        <v>283</v>
      </c>
      <c r="J6668" s="2" t="s">
        <v>298</v>
      </c>
      <c r="K6668" s="2" t="s">
        <v>321</v>
      </c>
      <c r="L6668" s="163">
        <f t="shared" si="223"/>
        <v>0</v>
      </c>
      <c r="M6668" s="163">
        <f t="shared" si="224"/>
        <v>0</v>
      </c>
      <c r="N6668" s="181"/>
      <c r="O6668" s="33"/>
      <c r="P6668" s="33"/>
      <c r="Q6668" s="33"/>
      <c r="R6668" s="33"/>
      <c r="S6668" s="42"/>
      <c r="T6668" s="2"/>
      <c r="U6668" s="2"/>
      <c r="V6668" s="2"/>
      <c r="W6668" s="2"/>
      <c r="X6668" s="55"/>
      <c r="Y6668" s="62"/>
      <c r="Z6668" s="62"/>
      <c r="AA6668" s="62"/>
      <c r="AB6668" s="62"/>
      <c r="AC6668" s="68"/>
      <c r="AD6668" s="2"/>
      <c r="AE6668" s="2"/>
      <c r="AF6668" s="2"/>
      <c r="AG6668" s="2"/>
      <c r="AH6668" s="55"/>
      <c r="AI6668" s="72"/>
      <c r="AJ6668" s="72"/>
      <c r="AK6668" s="72"/>
      <c r="AL6668" s="72"/>
      <c r="AM6668" s="80"/>
      <c r="AN6668" s="2"/>
      <c r="AO6668" s="2"/>
      <c r="AP6668" s="2"/>
      <c r="AQ6668" s="2"/>
      <c r="AR6668" s="55"/>
      <c r="AS6668" s="85"/>
      <c r="AT6668" s="85"/>
      <c r="AU6668" s="85"/>
      <c r="AV6668" s="85"/>
      <c r="AW6668" s="100"/>
      <c r="AX6668" s="2"/>
      <c r="AY6668" s="2"/>
      <c r="AZ6668" s="2"/>
      <c r="BA6668" s="2"/>
      <c r="BB6668" s="55"/>
      <c r="BC6668" s="105"/>
      <c r="BD6668" s="105"/>
      <c r="BE6668" s="105"/>
      <c r="BF6668" s="105"/>
      <c r="BG6668" s="109"/>
      <c r="BH6668" s="2"/>
      <c r="BI6668" s="2"/>
      <c r="BJ6668" s="2"/>
      <c r="BK6668" s="2"/>
      <c r="BL6668" s="55"/>
      <c r="BM6668" s="48"/>
      <c r="BN6668" s="48"/>
      <c r="BO6668" s="48"/>
      <c r="BP6668" s="48"/>
      <c r="BQ6668" s="117"/>
      <c r="BR6668" s="2"/>
      <c r="BS6668" s="2"/>
      <c r="BT6668" s="2"/>
      <c r="BU6668" s="2"/>
      <c r="BV6668" s="55"/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18" t="s">
        <v>5</v>
      </c>
      <c r="H6669" s="3">
        <v>2024</v>
      </c>
      <c r="I6669" s="20" t="s">
        <v>283</v>
      </c>
      <c r="J6669" s="2" t="s">
        <v>278</v>
      </c>
      <c r="K6669" s="2" t="s">
        <v>320</v>
      </c>
      <c r="L6669" s="163">
        <f t="shared" si="223"/>
        <v>15</v>
      </c>
      <c r="M6669" s="163">
        <f t="shared" si="224"/>
        <v>24.286000000000001</v>
      </c>
      <c r="N6669" s="181"/>
      <c r="O6669" s="33"/>
      <c r="P6669" s="33"/>
      <c r="Q6669" s="33"/>
      <c r="R6669" s="33"/>
      <c r="S6669" s="42"/>
      <c r="T6669" s="2"/>
      <c r="U6669" s="2"/>
      <c r="V6669" s="2"/>
      <c r="W6669" s="2"/>
      <c r="X6669" s="55"/>
      <c r="Y6669" s="62"/>
      <c r="Z6669" s="62"/>
      <c r="AA6669" s="62"/>
      <c r="AB6669" s="62"/>
      <c r="AC6669" s="68"/>
      <c r="AD6669" s="2"/>
      <c r="AE6669" s="2"/>
      <c r="AF6669" s="2"/>
      <c r="AG6669" s="2"/>
      <c r="AH6669" s="55"/>
      <c r="AI6669" s="72" t="s">
        <v>515</v>
      </c>
      <c r="AJ6669" s="72"/>
      <c r="AK6669" s="72"/>
      <c r="AL6669" s="72">
        <v>1</v>
      </c>
      <c r="AM6669" s="80">
        <v>1.92</v>
      </c>
      <c r="AN6669" s="2"/>
      <c r="AO6669" s="2"/>
      <c r="AP6669" s="2"/>
      <c r="AQ6669" s="2"/>
      <c r="AR6669" s="55"/>
      <c r="AS6669" s="88"/>
      <c r="AT6669" s="85"/>
      <c r="AU6669" s="85"/>
      <c r="AV6669" s="85"/>
      <c r="AW6669" s="100"/>
      <c r="AX6669" s="2" t="s">
        <v>517</v>
      </c>
      <c r="AY6669" s="2"/>
      <c r="AZ6669" s="2"/>
      <c r="BA6669" s="2">
        <v>1</v>
      </c>
      <c r="BB6669" s="55">
        <v>1.9730000000000001</v>
      </c>
      <c r="BC6669" s="105"/>
      <c r="BD6669" s="105"/>
      <c r="BE6669" s="105"/>
      <c r="BF6669" s="105"/>
      <c r="BG6669" s="109"/>
      <c r="BH6669" s="2" t="s">
        <v>1007</v>
      </c>
      <c r="BI6669" s="2"/>
      <c r="BJ6669" s="2"/>
      <c r="BK6669" s="2">
        <v>12</v>
      </c>
      <c r="BL6669" s="55">
        <v>18.405999999999999</v>
      </c>
      <c r="BM6669" s="48"/>
      <c r="BN6669" s="48"/>
      <c r="BO6669" s="48"/>
      <c r="BP6669" s="48"/>
      <c r="BQ6669" s="117"/>
      <c r="BR6669" s="2" t="s">
        <v>514</v>
      </c>
      <c r="BS6669" s="2"/>
      <c r="BT6669" s="2"/>
      <c r="BU6669" s="2">
        <v>1</v>
      </c>
      <c r="BV6669" s="55">
        <v>1.9870000000000001</v>
      </c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18" t="s">
        <v>5</v>
      </c>
      <c r="H6670" s="3">
        <v>2024</v>
      </c>
      <c r="I6670" s="20" t="s">
        <v>283</v>
      </c>
      <c r="J6670" s="2" t="s">
        <v>279</v>
      </c>
      <c r="K6670" s="2" t="s">
        <v>320</v>
      </c>
      <c r="L6670" s="163">
        <f t="shared" si="223"/>
        <v>0</v>
      </c>
      <c r="M6670" s="163">
        <f t="shared" si="224"/>
        <v>0</v>
      </c>
      <c r="N6670" s="181"/>
      <c r="O6670" s="33"/>
      <c r="P6670" s="33"/>
      <c r="Q6670" s="33"/>
      <c r="R6670" s="33"/>
      <c r="S6670" s="42"/>
      <c r="T6670" s="2"/>
      <c r="U6670" s="2"/>
      <c r="V6670" s="2"/>
      <c r="W6670" s="2"/>
      <c r="X6670" s="55"/>
      <c r="Y6670" s="62"/>
      <c r="Z6670" s="62"/>
      <c r="AA6670" s="62"/>
      <c r="AB6670" s="62"/>
      <c r="AC6670" s="68"/>
      <c r="AD6670" s="2"/>
      <c r="AE6670" s="2"/>
      <c r="AF6670" s="2"/>
      <c r="AG6670" s="2"/>
      <c r="AH6670" s="55"/>
      <c r="AI6670" s="72"/>
      <c r="AJ6670" s="72"/>
      <c r="AK6670" s="72"/>
      <c r="AL6670" s="72"/>
      <c r="AM6670" s="80"/>
      <c r="AN6670" s="2"/>
      <c r="AO6670" s="2"/>
      <c r="AP6670" s="2"/>
      <c r="AQ6670" s="2"/>
      <c r="AR6670" s="55"/>
      <c r="AS6670" s="85"/>
      <c r="AT6670" s="85"/>
      <c r="AU6670" s="85"/>
      <c r="AV6670" s="85"/>
      <c r="AW6670" s="100"/>
      <c r="AX6670" s="2"/>
      <c r="AY6670" s="2"/>
      <c r="AZ6670" s="2"/>
      <c r="BA6670" s="2"/>
      <c r="BB6670" s="55"/>
      <c r="BC6670" s="105"/>
      <c r="BD6670" s="105"/>
      <c r="BE6670" s="105"/>
      <c r="BF6670" s="105"/>
      <c r="BG6670" s="109"/>
      <c r="BH6670" s="2"/>
      <c r="BI6670" s="2"/>
      <c r="BJ6670" s="2"/>
      <c r="BK6670" s="2"/>
      <c r="BL6670" s="55"/>
      <c r="BM6670" s="48"/>
      <c r="BN6670" s="48"/>
      <c r="BO6670" s="48"/>
      <c r="BP6670" s="48"/>
      <c r="BQ6670" s="117"/>
      <c r="BR6670" s="2"/>
      <c r="BS6670" s="2"/>
      <c r="BT6670" s="2"/>
      <c r="BU6670" s="2"/>
      <c r="BV6670" s="55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18" t="s">
        <v>5</v>
      </c>
      <c r="H6671" s="3">
        <v>2024</v>
      </c>
      <c r="I6671" s="20" t="s">
        <v>286</v>
      </c>
      <c r="J6671" s="2" t="s">
        <v>280</v>
      </c>
      <c r="K6671" s="2" t="s">
        <v>319</v>
      </c>
      <c r="L6671" s="163">
        <f t="shared" si="223"/>
        <v>0</v>
      </c>
      <c r="M6671" s="163">
        <f t="shared" si="224"/>
        <v>0</v>
      </c>
      <c r="N6671" s="181"/>
      <c r="O6671" s="33"/>
      <c r="P6671" s="33"/>
      <c r="Q6671" s="33"/>
      <c r="R6671" s="33"/>
      <c r="S6671" s="42"/>
      <c r="T6671" s="2"/>
      <c r="U6671" s="2"/>
      <c r="V6671" s="2"/>
      <c r="W6671" s="2"/>
      <c r="X6671" s="55"/>
      <c r="Y6671" s="62"/>
      <c r="Z6671" s="62"/>
      <c r="AA6671" s="62"/>
      <c r="AB6671" s="62"/>
      <c r="AC6671" s="68"/>
      <c r="AD6671" s="2"/>
      <c r="AE6671" s="2"/>
      <c r="AF6671" s="2"/>
      <c r="AG6671" s="2"/>
      <c r="AH6671" s="55"/>
      <c r="AI6671" s="72"/>
      <c r="AJ6671" s="72"/>
      <c r="AK6671" s="72"/>
      <c r="AL6671" s="72"/>
      <c r="AM6671" s="80"/>
      <c r="AN6671" s="2"/>
      <c r="AO6671" s="2"/>
      <c r="AP6671" s="2"/>
      <c r="AQ6671" s="2"/>
      <c r="AR6671" s="55"/>
      <c r="AS6671" s="85"/>
      <c r="AT6671" s="85"/>
      <c r="AU6671" s="85"/>
      <c r="AV6671" s="85"/>
      <c r="AW6671" s="100"/>
      <c r="AX6671" s="2"/>
      <c r="AY6671" s="2"/>
      <c r="AZ6671" s="2"/>
      <c r="BA6671" s="2"/>
      <c r="BB6671" s="55"/>
      <c r="BC6671" s="105"/>
      <c r="BD6671" s="105"/>
      <c r="BE6671" s="105"/>
      <c r="BF6671" s="105"/>
      <c r="BG6671" s="109"/>
      <c r="BH6671" s="2"/>
      <c r="BI6671" s="2"/>
      <c r="BJ6671" s="2"/>
      <c r="BK6671" s="2"/>
      <c r="BL6671" s="55"/>
      <c r="BM6671" s="48"/>
      <c r="BN6671" s="48"/>
      <c r="BO6671" s="48"/>
      <c r="BP6671" s="48"/>
      <c r="BQ6671" s="117"/>
      <c r="BR6671" s="2"/>
      <c r="BS6671" s="2"/>
      <c r="BT6671" s="2"/>
      <c r="BU6671" s="2"/>
      <c r="BV6671" s="55"/>
    </row>
    <row r="6672" spans="1:74" hidden="1" x14ac:dyDescent="0.3">
      <c r="A6672" s="2" t="s">
        <v>253</v>
      </c>
      <c r="B6672" s="2" t="s">
        <v>2</v>
      </c>
      <c r="C6672" s="2" t="s">
        <v>3</v>
      </c>
      <c r="D6672" s="2" t="s">
        <v>241</v>
      </c>
      <c r="E6672" s="5" t="s">
        <v>208</v>
      </c>
      <c r="F6672" s="3"/>
      <c r="G6672" s="18" t="s">
        <v>5</v>
      </c>
      <c r="H6672" s="3">
        <v>2024</v>
      </c>
      <c r="I6672" s="20" t="s">
        <v>286</v>
      </c>
      <c r="J6672" s="2" t="s">
        <v>281</v>
      </c>
      <c r="K6672" s="2" t="s">
        <v>319</v>
      </c>
      <c r="L6672" s="163">
        <f t="shared" si="223"/>
        <v>0</v>
      </c>
      <c r="M6672" s="163">
        <f t="shared" si="224"/>
        <v>175.75768000000002</v>
      </c>
      <c r="N6672" s="181"/>
      <c r="O6672" s="33"/>
      <c r="P6672" s="33"/>
      <c r="Q6672" s="33"/>
      <c r="R6672" s="33"/>
      <c r="S6672" s="42"/>
      <c r="T6672" s="2"/>
      <c r="U6672" s="2"/>
      <c r="V6672" s="2"/>
      <c r="W6672" s="2"/>
      <c r="X6672" s="55"/>
      <c r="Y6672" s="62"/>
      <c r="Z6672" s="62"/>
      <c r="AA6672" s="62"/>
      <c r="AB6672" s="62"/>
      <c r="AC6672" s="68"/>
      <c r="AD6672" s="2"/>
      <c r="AE6672" s="2"/>
      <c r="AF6672" s="2"/>
      <c r="AG6672" s="2"/>
      <c r="AH6672" s="55"/>
      <c r="AI6672" s="72"/>
      <c r="AJ6672" s="72"/>
      <c r="AK6672" s="72"/>
      <c r="AL6672" s="72"/>
      <c r="AM6672" s="80"/>
      <c r="AN6672" s="2"/>
      <c r="AO6672" s="2"/>
      <c r="AP6672" s="2"/>
      <c r="AQ6672" s="2"/>
      <c r="AR6672" s="55"/>
      <c r="AS6672" s="85" t="s">
        <v>740</v>
      </c>
      <c r="AT6672" s="85"/>
      <c r="AU6672" s="85"/>
      <c r="AV6672" s="85"/>
      <c r="AW6672" s="100">
        <v>19.946680000000001</v>
      </c>
      <c r="AX6672" s="2"/>
      <c r="AY6672" s="2"/>
      <c r="AZ6672" s="2"/>
      <c r="BA6672" s="2"/>
      <c r="BB6672" s="55"/>
      <c r="BC6672" s="105" t="s">
        <v>1061</v>
      </c>
      <c r="BD6672" s="105"/>
      <c r="BE6672" s="105"/>
      <c r="BF6672" s="105"/>
      <c r="BG6672" s="109">
        <v>4.5</v>
      </c>
      <c r="BH6672" s="2" t="s">
        <v>1053</v>
      </c>
      <c r="BI6672" s="2"/>
      <c r="BJ6672" s="2"/>
      <c r="BK6672" s="2"/>
      <c r="BL6672" s="55">
        <f>13.644+93.78+11.088</f>
        <v>118.512</v>
      </c>
      <c r="BM6672" s="48" t="s">
        <v>1170</v>
      </c>
      <c r="BN6672" s="48"/>
      <c r="BO6672" s="48"/>
      <c r="BP6672" s="48"/>
      <c r="BQ6672" s="117">
        <f>3.35+29.449</f>
        <v>32.798999999999999</v>
      </c>
      <c r="BR6672" s="2"/>
      <c r="BS6672" s="2"/>
      <c r="BT6672" s="2"/>
      <c r="BU6672" s="2"/>
      <c r="BV6672" s="55"/>
    </row>
    <row r="6673" spans="1:74" s="13" customFormat="1" hidden="1" x14ac:dyDescent="0.3">
      <c r="A6673" s="12" t="s">
        <v>253</v>
      </c>
      <c r="B6673" s="12" t="s">
        <v>2</v>
      </c>
      <c r="C6673" s="12" t="s">
        <v>3</v>
      </c>
      <c r="D6673" s="12" t="s">
        <v>241</v>
      </c>
      <c r="E6673" s="6" t="s">
        <v>208</v>
      </c>
      <c r="F6673" s="7"/>
      <c r="G6673" s="19" t="s">
        <v>5</v>
      </c>
      <c r="H6673" s="7">
        <v>2024</v>
      </c>
      <c r="I6673" s="21"/>
      <c r="J6673" s="12" t="s">
        <v>314</v>
      </c>
      <c r="K6673" s="12"/>
      <c r="L6673" s="147"/>
      <c r="M6673" s="147">
        <f>SUM(M6635:M6672)</f>
        <v>1772.7176800000002</v>
      </c>
      <c r="N6673" s="183"/>
      <c r="O6673" s="12"/>
      <c r="P6673" s="12"/>
      <c r="Q6673" s="12"/>
      <c r="R6673" s="12"/>
      <c r="S6673" s="47">
        <f>SUM(S6635:S6672)</f>
        <v>0</v>
      </c>
      <c r="T6673" s="12"/>
      <c r="U6673" s="12"/>
      <c r="V6673" s="12"/>
      <c r="W6673" s="12"/>
      <c r="X6673" s="47">
        <f>SUM(X6635:X6672)</f>
        <v>17.155999999999999</v>
      </c>
      <c r="Y6673" s="12"/>
      <c r="Z6673" s="12"/>
      <c r="AA6673" s="12"/>
      <c r="AB6673" s="12"/>
      <c r="AC6673" s="47">
        <f>SUM(AC6635:AC6672)</f>
        <v>0</v>
      </c>
      <c r="AD6673" s="12"/>
      <c r="AE6673" s="12"/>
      <c r="AF6673" s="12"/>
      <c r="AG6673" s="12"/>
      <c r="AH6673" s="47">
        <f>SUM(AH6635:AH6672)</f>
        <v>16.829999999999998</v>
      </c>
      <c r="AI6673" s="12"/>
      <c r="AJ6673" s="12"/>
      <c r="AK6673" s="12"/>
      <c r="AL6673" s="12"/>
      <c r="AM6673" s="47">
        <f>SUM(AM6635:AM6672)</f>
        <v>1.92</v>
      </c>
      <c r="AN6673" s="12"/>
      <c r="AO6673" s="12"/>
      <c r="AP6673" s="12"/>
      <c r="AQ6673" s="12"/>
      <c r="AR6673" s="47">
        <f>SUM(AR6635:AR6672)</f>
        <v>0</v>
      </c>
      <c r="AS6673" s="12"/>
      <c r="AT6673" s="12"/>
      <c r="AU6673" s="12"/>
      <c r="AV6673" s="12"/>
      <c r="AW6673" s="47">
        <f>SUM(AW6635:AW6672)</f>
        <v>1546.38168</v>
      </c>
      <c r="AX6673" s="12"/>
      <c r="AY6673" s="12"/>
      <c r="AZ6673" s="12"/>
      <c r="BA6673" s="12"/>
      <c r="BB6673" s="47">
        <f>SUM(BB6635:BB6672)</f>
        <v>1.9730000000000001</v>
      </c>
      <c r="BC6673" s="12"/>
      <c r="BD6673" s="12"/>
      <c r="BE6673" s="12"/>
      <c r="BF6673" s="12"/>
      <c r="BG6673" s="47">
        <f>SUM(BG6635:BG6672)</f>
        <v>4.5</v>
      </c>
      <c r="BH6673" s="12"/>
      <c r="BI6673" s="12"/>
      <c r="BJ6673" s="12"/>
      <c r="BK6673" s="12"/>
      <c r="BL6673" s="47">
        <f>SUM(BL6635:BL6672)</f>
        <v>149.17099999999999</v>
      </c>
      <c r="BM6673" s="12"/>
      <c r="BN6673" s="12"/>
      <c r="BO6673" s="12"/>
      <c r="BP6673" s="12"/>
      <c r="BQ6673" s="47">
        <f>SUM(BQ6635:BQ6672)</f>
        <v>32.798999999999999</v>
      </c>
      <c r="BR6673" s="12"/>
      <c r="BS6673" s="12"/>
      <c r="BT6673" s="12"/>
      <c r="BU6673" s="12"/>
      <c r="BV6673" s="47">
        <f>SUM(BV6635:BV6672)</f>
        <v>1.9870000000000001</v>
      </c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18" t="s">
        <v>5</v>
      </c>
      <c r="H6674" s="3">
        <v>2024</v>
      </c>
      <c r="I6674" s="20" t="s">
        <v>287</v>
      </c>
      <c r="J6674" s="2" t="s">
        <v>267</v>
      </c>
      <c r="K6674" s="2" t="s">
        <v>318</v>
      </c>
      <c r="L6674" s="163">
        <f t="shared" si="223"/>
        <v>0</v>
      </c>
      <c r="M6674" s="163">
        <f t="shared" si="224"/>
        <v>0</v>
      </c>
      <c r="N6674" s="181"/>
      <c r="O6674" s="33"/>
      <c r="P6674" s="33"/>
      <c r="Q6674" s="33"/>
      <c r="R6674" s="33"/>
      <c r="S6674" s="42"/>
      <c r="T6674" s="2"/>
      <c r="U6674" s="2"/>
      <c r="V6674" s="2"/>
      <c r="W6674" s="2"/>
      <c r="X6674" s="55"/>
      <c r="Y6674" s="62"/>
      <c r="Z6674" s="62"/>
      <c r="AA6674" s="62"/>
      <c r="AB6674" s="62"/>
      <c r="AC6674" s="68"/>
      <c r="AD6674" s="2"/>
      <c r="AE6674" s="2"/>
      <c r="AF6674" s="2"/>
      <c r="AG6674" s="2"/>
      <c r="AH6674" s="55"/>
      <c r="AI6674" s="72"/>
      <c r="AJ6674" s="72"/>
      <c r="AK6674" s="72"/>
      <c r="AL6674" s="72"/>
      <c r="AM6674" s="80"/>
      <c r="AN6674" s="2"/>
      <c r="AO6674" s="2"/>
      <c r="AP6674" s="2"/>
      <c r="AQ6674" s="2"/>
      <c r="AR6674" s="55"/>
      <c r="AS6674" s="85"/>
      <c r="AT6674" s="85"/>
      <c r="AU6674" s="85"/>
      <c r="AV6674" s="85"/>
      <c r="AW6674" s="100"/>
      <c r="AX6674" s="2"/>
      <c r="AY6674" s="2"/>
      <c r="AZ6674" s="2"/>
      <c r="BA6674" s="2"/>
      <c r="BB6674" s="55"/>
      <c r="BC6674" s="105"/>
      <c r="BD6674" s="105"/>
      <c r="BE6674" s="105"/>
      <c r="BF6674" s="105"/>
      <c r="BG6674" s="109"/>
      <c r="BH6674" s="2"/>
      <c r="BI6674" s="2"/>
      <c r="BJ6674" s="2"/>
      <c r="BK6674" s="2"/>
      <c r="BL6674" s="55"/>
      <c r="BM6674" s="48"/>
      <c r="BN6674" s="48"/>
      <c r="BO6674" s="48"/>
      <c r="BP6674" s="48"/>
      <c r="BQ6674" s="117"/>
      <c r="BR6674" s="2"/>
      <c r="BS6674" s="2"/>
      <c r="BT6674" s="2"/>
      <c r="BU6674" s="2"/>
      <c r="BV6674" s="55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18" t="s">
        <v>5</v>
      </c>
      <c r="H6675" s="3">
        <v>2024</v>
      </c>
      <c r="I6675" s="20" t="s">
        <v>287</v>
      </c>
      <c r="J6675" s="2" t="s">
        <v>291</v>
      </c>
      <c r="K6675" s="2" t="s">
        <v>319</v>
      </c>
      <c r="L6675" s="163">
        <f t="shared" si="223"/>
        <v>0</v>
      </c>
      <c r="M6675" s="163">
        <f t="shared" si="224"/>
        <v>0</v>
      </c>
      <c r="N6675" s="181"/>
      <c r="O6675" s="33"/>
      <c r="P6675" s="33"/>
      <c r="Q6675" s="33"/>
      <c r="R6675" s="33"/>
      <c r="S6675" s="42"/>
      <c r="T6675" s="2"/>
      <c r="U6675" s="2"/>
      <c r="V6675" s="2"/>
      <c r="W6675" s="2"/>
      <c r="X6675" s="55"/>
      <c r="Y6675" s="62"/>
      <c r="Z6675" s="62"/>
      <c r="AA6675" s="62"/>
      <c r="AB6675" s="62"/>
      <c r="AC6675" s="68"/>
      <c r="AD6675" s="2"/>
      <c r="AE6675" s="2"/>
      <c r="AF6675" s="2"/>
      <c r="AG6675" s="2"/>
      <c r="AH6675" s="55"/>
      <c r="AI6675" s="72"/>
      <c r="AJ6675" s="72"/>
      <c r="AK6675" s="72"/>
      <c r="AL6675" s="72"/>
      <c r="AM6675" s="80"/>
      <c r="AN6675" s="2"/>
      <c r="AO6675" s="2"/>
      <c r="AP6675" s="2"/>
      <c r="AQ6675" s="2"/>
      <c r="AR6675" s="55"/>
      <c r="AS6675" s="85"/>
      <c r="AT6675" s="85"/>
      <c r="AU6675" s="85"/>
      <c r="AV6675" s="85"/>
      <c r="AW6675" s="100"/>
      <c r="AX6675" s="2"/>
      <c r="AY6675" s="2"/>
      <c r="AZ6675" s="2"/>
      <c r="BA6675" s="2"/>
      <c r="BB6675" s="55"/>
      <c r="BC6675" s="105"/>
      <c r="BD6675" s="105"/>
      <c r="BE6675" s="105"/>
      <c r="BF6675" s="105"/>
      <c r="BG6675" s="109"/>
      <c r="BH6675" s="2"/>
      <c r="BI6675" s="2"/>
      <c r="BJ6675" s="2"/>
      <c r="BK6675" s="2"/>
      <c r="BL6675" s="55"/>
      <c r="BM6675" s="48"/>
      <c r="BN6675" s="48"/>
      <c r="BO6675" s="48"/>
      <c r="BP6675" s="48"/>
      <c r="BQ6675" s="117"/>
      <c r="BR6675" s="2"/>
      <c r="BS6675" s="2"/>
      <c r="BT6675" s="2"/>
      <c r="BU6675" s="2"/>
      <c r="BV6675" s="55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18" t="s">
        <v>5</v>
      </c>
      <c r="H6676" s="3">
        <v>2024</v>
      </c>
      <c r="I6676" s="20" t="s">
        <v>286</v>
      </c>
      <c r="J6676" s="2" t="s">
        <v>336</v>
      </c>
      <c r="K6676" s="2" t="s">
        <v>319</v>
      </c>
      <c r="L6676" s="163">
        <f t="shared" si="223"/>
        <v>0</v>
      </c>
      <c r="M6676" s="163">
        <f t="shared" si="224"/>
        <v>0</v>
      </c>
      <c r="N6676" s="181"/>
      <c r="O6676" s="33"/>
      <c r="P6676" s="33"/>
      <c r="Q6676" s="33"/>
      <c r="R6676" s="33"/>
      <c r="S6676" s="42"/>
      <c r="T6676" s="2"/>
      <c r="U6676" s="2"/>
      <c r="V6676" s="2"/>
      <c r="W6676" s="2"/>
      <c r="X6676" s="55"/>
      <c r="Y6676" s="62"/>
      <c r="Z6676" s="62"/>
      <c r="AA6676" s="62"/>
      <c r="AB6676" s="62"/>
      <c r="AC6676" s="68"/>
      <c r="AD6676" s="2"/>
      <c r="AE6676" s="2"/>
      <c r="AF6676" s="2"/>
      <c r="AG6676" s="2"/>
      <c r="AH6676" s="55"/>
      <c r="AI6676" s="72"/>
      <c r="AJ6676" s="72"/>
      <c r="AK6676" s="72"/>
      <c r="AL6676" s="72"/>
      <c r="AM6676" s="80"/>
      <c r="AN6676" s="2"/>
      <c r="AO6676" s="2"/>
      <c r="AP6676" s="2"/>
      <c r="AQ6676" s="2"/>
      <c r="AR6676" s="55"/>
      <c r="AS6676" s="85"/>
      <c r="AT6676" s="85"/>
      <c r="AU6676" s="85"/>
      <c r="AV6676" s="85"/>
      <c r="AW6676" s="100"/>
      <c r="AX6676" s="2"/>
      <c r="AY6676" s="2"/>
      <c r="AZ6676" s="2"/>
      <c r="BA6676" s="2"/>
      <c r="BB6676" s="55"/>
      <c r="BC6676" s="105"/>
      <c r="BD6676" s="105"/>
      <c r="BE6676" s="105"/>
      <c r="BF6676" s="105"/>
      <c r="BG6676" s="109"/>
      <c r="BH6676" s="2"/>
      <c r="BI6676" s="2"/>
      <c r="BJ6676" s="2"/>
      <c r="BK6676" s="2"/>
      <c r="BL6676" s="55"/>
      <c r="BM6676" s="48"/>
      <c r="BN6676" s="48"/>
      <c r="BO6676" s="48"/>
      <c r="BP6676" s="48"/>
      <c r="BQ6676" s="117"/>
      <c r="BR6676" s="2"/>
      <c r="BS6676" s="2"/>
      <c r="BT6676" s="2"/>
      <c r="BU6676" s="2"/>
      <c r="BV6676" s="55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18" t="s">
        <v>5</v>
      </c>
      <c r="H6677" s="3">
        <v>2024</v>
      </c>
      <c r="I6677" s="20" t="s">
        <v>286</v>
      </c>
      <c r="J6677" s="8" t="s">
        <v>337</v>
      </c>
      <c r="K6677" s="8" t="s">
        <v>318</v>
      </c>
      <c r="L6677" s="163">
        <f t="shared" si="223"/>
        <v>0</v>
      </c>
      <c r="M6677" s="163">
        <f t="shared" si="224"/>
        <v>0</v>
      </c>
      <c r="N6677" s="181"/>
      <c r="O6677" s="53"/>
      <c r="P6677" s="53"/>
      <c r="Q6677" s="53"/>
      <c r="R6677" s="53"/>
      <c r="S6677" s="54"/>
      <c r="T6677" s="8"/>
      <c r="U6677" s="8"/>
      <c r="V6677" s="8"/>
      <c r="W6677" s="8"/>
      <c r="X6677" s="122"/>
      <c r="Y6677" s="135"/>
      <c r="Z6677" s="135"/>
      <c r="AA6677" s="135"/>
      <c r="AB6677" s="135"/>
      <c r="AC6677" s="136"/>
      <c r="AD6677" s="8"/>
      <c r="AE6677" s="8"/>
      <c r="AF6677" s="8"/>
      <c r="AG6677" s="8"/>
      <c r="AH6677" s="122"/>
      <c r="AI6677" s="137"/>
      <c r="AJ6677" s="137"/>
      <c r="AK6677" s="137"/>
      <c r="AL6677" s="137"/>
      <c r="AM6677" s="138"/>
      <c r="AN6677" s="8"/>
      <c r="AO6677" s="8"/>
      <c r="AP6677" s="8"/>
      <c r="AQ6677" s="8"/>
      <c r="AR6677" s="122"/>
      <c r="AS6677" s="139"/>
      <c r="AT6677" s="139"/>
      <c r="AU6677" s="139"/>
      <c r="AV6677" s="139"/>
      <c r="AW6677" s="140"/>
      <c r="AX6677" s="8"/>
      <c r="AY6677" s="8"/>
      <c r="AZ6677" s="8"/>
      <c r="BA6677" s="8"/>
      <c r="BB6677" s="122"/>
      <c r="BC6677" s="141"/>
      <c r="BD6677" s="141"/>
      <c r="BE6677" s="141"/>
      <c r="BF6677" s="141"/>
      <c r="BG6677" s="142"/>
      <c r="BH6677" s="8"/>
      <c r="BI6677" s="8"/>
      <c r="BJ6677" s="8"/>
      <c r="BK6677" s="8"/>
      <c r="BL6677" s="122"/>
      <c r="BM6677" s="143"/>
      <c r="BN6677" s="143"/>
      <c r="BO6677" s="143"/>
      <c r="BP6677" s="143"/>
      <c r="BQ6677" s="144"/>
      <c r="BR6677" s="8"/>
      <c r="BS6677" s="8"/>
      <c r="BT6677" s="8"/>
      <c r="BU6677" s="8"/>
      <c r="BV6677" s="122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18" t="s">
        <v>5</v>
      </c>
      <c r="H6678" s="3">
        <v>2024</v>
      </c>
      <c r="I6678" s="20" t="s">
        <v>286</v>
      </c>
      <c r="J6678" s="8" t="s">
        <v>338</v>
      </c>
      <c r="K6678" s="8" t="s">
        <v>339</v>
      </c>
      <c r="L6678" s="163">
        <f t="shared" si="223"/>
        <v>0</v>
      </c>
      <c r="M6678" s="163">
        <f t="shared" si="224"/>
        <v>0</v>
      </c>
      <c r="N6678" s="181"/>
      <c r="O6678" s="53"/>
      <c r="P6678" s="53"/>
      <c r="Q6678" s="53"/>
      <c r="R6678" s="53"/>
      <c r="S6678" s="54"/>
      <c r="T6678" s="8"/>
      <c r="U6678" s="8"/>
      <c r="V6678" s="8"/>
      <c r="W6678" s="8"/>
      <c r="X6678" s="122"/>
      <c r="Y6678" s="135"/>
      <c r="Z6678" s="135"/>
      <c r="AA6678" s="135"/>
      <c r="AB6678" s="135"/>
      <c r="AC6678" s="136"/>
      <c r="AD6678" s="8"/>
      <c r="AE6678" s="8"/>
      <c r="AF6678" s="8"/>
      <c r="AG6678" s="8"/>
      <c r="AH6678" s="122"/>
      <c r="AI6678" s="137"/>
      <c r="AJ6678" s="137"/>
      <c r="AK6678" s="137"/>
      <c r="AL6678" s="137"/>
      <c r="AM6678" s="138"/>
      <c r="AN6678" s="8"/>
      <c r="AO6678" s="8"/>
      <c r="AP6678" s="8"/>
      <c r="AQ6678" s="8"/>
      <c r="AR6678" s="122"/>
      <c r="AS6678" s="139"/>
      <c r="AT6678" s="139"/>
      <c r="AU6678" s="139"/>
      <c r="AV6678" s="139"/>
      <c r="AW6678" s="140"/>
      <c r="AX6678" s="8"/>
      <c r="AY6678" s="8"/>
      <c r="AZ6678" s="8"/>
      <c r="BA6678" s="8"/>
      <c r="BB6678" s="122"/>
      <c r="BC6678" s="141"/>
      <c r="BD6678" s="141"/>
      <c r="BE6678" s="141"/>
      <c r="BF6678" s="141"/>
      <c r="BG6678" s="142"/>
      <c r="BH6678" s="8"/>
      <c r="BI6678" s="8"/>
      <c r="BJ6678" s="8"/>
      <c r="BK6678" s="8"/>
      <c r="BL6678" s="122"/>
      <c r="BM6678" s="143"/>
      <c r="BN6678" s="143"/>
      <c r="BO6678" s="143"/>
      <c r="BP6678" s="143"/>
      <c r="BQ6678" s="144"/>
      <c r="BR6678" s="8"/>
      <c r="BS6678" s="8"/>
      <c r="BT6678" s="8"/>
      <c r="BU6678" s="8"/>
      <c r="BV6678" s="122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18" t="s">
        <v>5</v>
      </c>
      <c r="H6679" s="3">
        <v>2024</v>
      </c>
      <c r="I6679" s="20" t="s">
        <v>286</v>
      </c>
      <c r="J6679" s="8" t="s">
        <v>340</v>
      </c>
      <c r="K6679" s="8" t="s">
        <v>318</v>
      </c>
      <c r="L6679" s="163">
        <f t="shared" si="223"/>
        <v>0</v>
      </c>
      <c r="M6679" s="163">
        <f t="shared" si="224"/>
        <v>0</v>
      </c>
      <c r="N6679" s="181"/>
      <c r="O6679" s="53"/>
      <c r="P6679" s="53"/>
      <c r="Q6679" s="53"/>
      <c r="R6679" s="53"/>
      <c r="S6679" s="54"/>
      <c r="T6679" s="8"/>
      <c r="U6679" s="8"/>
      <c r="V6679" s="8"/>
      <c r="W6679" s="8"/>
      <c r="X6679" s="122"/>
      <c r="Y6679" s="135"/>
      <c r="Z6679" s="135"/>
      <c r="AA6679" s="135"/>
      <c r="AB6679" s="135"/>
      <c r="AC6679" s="136"/>
      <c r="AD6679" s="8"/>
      <c r="AE6679" s="8"/>
      <c r="AF6679" s="8"/>
      <c r="AG6679" s="8"/>
      <c r="AH6679" s="122"/>
      <c r="AI6679" s="137"/>
      <c r="AJ6679" s="137"/>
      <c r="AK6679" s="137"/>
      <c r="AL6679" s="137"/>
      <c r="AM6679" s="138"/>
      <c r="AN6679" s="8"/>
      <c r="AO6679" s="8"/>
      <c r="AP6679" s="8"/>
      <c r="AQ6679" s="8"/>
      <c r="AR6679" s="122"/>
      <c r="AS6679" s="139"/>
      <c r="AT6679" s="139"/>
      <c r="AU6679" s="139"/>
      <c r="AV6679" s="139"/>
      <c r="AW6679" s="140"/>
      <c r="AX6679" s="8"/>
      <c r="AY6679" s="8"/>
      <c r="AZ6679" s="8"/>
      <c r="BA6679" s="8"/>
      <c r="BB6679" s="122"/>
      <c r="BC6679" s="141"/>
      <c r="BD6679" s="141"/>
      <c r="BE6679" s="141"/>
      <c r="BF6679" s="141"/>
      <c r="BG6679" s="142"/>
      <c r="BH6679" s="8"/>
      <c r="BI6679" s="8"/>
      <c r="BJ6679" s="8"/>
      <c r="BK6679" s="8"/>
      <c r="BL6679" s="122"/>
      <c r="BM6679" s="143"/>
      <c r="BN6679" s="143"/>
      <c r="BO6679" s="143"/>
      <c r="BP6679" s="143"/>
      <c r="BQ6679" s="144"/>
      <c r="BR6679" s="8"/>
      <c r="BS6679" s="8"/>
      <c r="BT6679" s="8"/>
      <c r="BU6679" s="8"/>
      <c r="BV6679" s="122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18" t="s">
        <v>5</v>
      </c>
      <c r="H6680" s="3">
        <v>2024</v>
      </c>
      <c r="I6680" s="20" t="s">
        <v>286</v>
      </c>
      <c r="J6680" s="8" t="s">
        <v>341</v>
      </c>
      <c r="K6680" s="8" t="s">
        <v>320</v>
      </c>
      <c r="L6680" s="163">
        <f t="shared" si="223"/>
        <v>0</v>
      </c>
      <c r="M6680" s="163">
        <f t="shared" si="224"/>
        <v>0</v>
      </c>
      <c r="N6680" s="181"/>
      <c r="O6680" s="53"/>
      <c r="P6680" s="53"/>
      <c r="Q6680" s="53"/>
      <c r="R6680" s="53"/>
      <c r="S6680" s="54"/>
      <c r="T6680" s="8"/>
      <c r="U6680" s="8"/>
      <c r="V6680" s="8"/>
      <c r="W6680" s="8"/>
      <c r="X6680" s="122"/>
      <c r="Y6680" s="135"/>
      <c r="Z6680" s="135"/>
      <c r="AA6680" s="135"/>
      <c r="AB6680" s="135"/>
      <c r="AC6680" s="136"/>
      <c r="AD6680" s="8"/>
      <c r="AE6680" s="8"/>
      <c r="AF6680" s="8"/>
      <c r="AG6680" s="8"/>
      <c r="AH6680" s="122"/>
      <c r="AI6680" s="137"/>
      <c r="AJ6680" s="137"/>
      <c r="AK6680" s="137"/>
      <c r="AL6680" s="137"/>
      <c r="AM6680" s="138"/>
      <c r="AN6680" s="8"/>
      <c r="AO6680" s="8"/>
      <c r="AP6680" s="8"/>
      <c r="AQ6680" s="8"/>
      <c r="AR6680" s="122"/>
      <c r="AS6680" s="139"/>
      <c r="AT6680" s="139"/>
      <c r="AU6680" s="139"/>
      <c r="AV6680" s="139"/>
      <c r="AW6680" s="140"/>
      <c r="AX6680" s="8"/>
      <c r="AY6680" s="8"/>
      <c r="AZ6680" s="8"/>
      <c r="BA6680" s="8"/>
      <c r="BB6680" s="122"/>
      <c r="BC6680" s="141"/>
      <c r="BD6680" s="141"/>
      <c r="BE6680" s="141"/>
      <c r="BF6680" s="141"/>
      <c r="BG6680" s="142"/>
      <c r="BH6680" s="8"/>
      <c r="BI6680" s="8"/>
      <c r="BJ6680" s="8"/>
      <c r="BK6680" s="8"/>
      <c r="BL6680" s="122"/>
      <c r="BM6680" s="143"/>
      <c r="BN6680" s="143"/>
      <c r="BO6680" s="143"/>
      <c r="BP6680" s="143"/>
      <c r="BQ6680" s="144"/>
      <c r="BR6680" s="8"/>
      <c r="BS6680" s="8"/>
      <c r="BT6680" s="8"/>
      <c r="BU6680" s="8"/>
      <c r="BV6680" s="122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18" t="s">
        <v>5</v>
      </c>
      <c r="H6681" s="3">
        <v>2024</v>
      </c>
      <c r="I6681" s="20" t="s">
        <v>286</v>
      </c>
      <c r="J6681" s="8" t="s">
        <v>342</v>
      </c>
      <c r="K6681" s="8" t="s">
        <v>320</v>
      </c>
      <c r="L6681" s="163">
        <f t="shared" si="223"/>
        <v>0</v>
      </c>
      <c r="M6681" s="163">
        <f t="shared" si="224"/>
        <v>0</v>
      </c>
      <c r="N6681" s="181"/>
      <c r="O6681" s="53"/>
      <c r="P6681" s="53"/>
      <c r="Q6681" s="53"/>
      <c r="R6681" s="53"/>
      <c r="S6681" s="54"/>
      <c r="T6681" s="8"/>
      <c r="U6681" s="8"/>
      <c r="V6681" s="8"/>
      <c r="W6681" s="8"/>
      <c r="X6681" s="122"/>
      <c r="Y6681" s="135"/>
      <c r="Z6681" s="135"/>
      <c r="AA6681" s="135"/>
      <c r="AB6681" s="135"/>
      <c r="AC6681" s="136"/>
      <c r="AD6681" s="8"/>
      <c r="AE6681" s="8"/>
      <c r="AF6681" s="8"/>
      <c r="AG6681" s="8"/>
      <c r="AH6681" s="122"/>
      <c r="AI6681" s="137"/>
      <c r="AJ6681" s="137"/>
      <c r="AK6681" s="137"/>
      <c r="AL6681" s="137"/>
      <c r="AM6681" s="138"/>
      <c r="AN6681" s="8"/>
      <c r="AO6681" s="8"/>
      <c r="AP6681" s="8"/>
      <c r="AQ6681" s="8"/>
      <c r="AR6681" s="122"/>
      <c r="AS6681" s="139"/>
      <c r="AT6681" s="139"/>
      <c r="AU6681" s="139"/>
      <c r="AV6681" s="139"/>
      <c r="AW6681" s="140"/>
      <c r="AX6681" s="8"/>
      <c r="AY6681" s="8"/>
      <c r="AZ6681" s="8"/>
      <c r="BA6681" s="8"/>
      <c r="BB6681" s="122"/>
      <c r="BC6681" s="141"/>
      <c r="BD6681" s="141"/>
      <c r="BE6681" s="141"/>
      <c r="BF6681" s="141"/>
      <c r="BG6681" s="142"/>
      <c r="BH6681" s="8"/>
      <c r="BI6681" s="8"/>
      <c r="BJ6681" s="8"/>
      <c r="BK6681" s="8"/>
      <c r="BL6681" s="122"/>
      <c r="BM6681" s="143"/>
      <c r="BN6681" s="143"/>
      <c r="BO6681" s="143"/>
      <c r="BP6681" s="143"/>
      <c r="BQ6681" s="144"/>
      <c r="BR6681" s="8"/>
      <c r="BS6681" s="8"/>
      <c r="BT6681" s="8"/>
      <c r="BU6681" s="8"/>
      <c r="BV6681" s="122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18" t="s">
        <v>5</v>
      </c>
      <c r="H6682" s="3">
        <v>2024</v>
      </c>
      <c r="I6682" s="20" t="s">
        <v>286</v>
      </c>
      <c r="J6682" s="8" t="s">
        <v>343</v>
      </c>
      <c r="K6682" s="8" t="s">
        <v>339</v>
      </c>
      <c r="L6682" s="163">
        <f t="shared" si="223"/>
        <v>0</v>
      </c>
      <c r="M6682" s="163">
        <f t="shared" si="224"/>
        <v>0</v>
      </c>
      <c r="N6682" s="181"/>
      <c r="O6682" s="53"/>
      <c r="P6682" s="53"/>
      <c r="Q6682" s="53"/>
      <c r="R6682" s="53"/>
      <c r="S6682" s="54"/>
      <c r="T6682" s="8"/>
      <c r="U6682" s="8"/>
      <c r="V6682" s="8"/>
      <c r="W6682" s="8"/>
      <c r="X6682" s="122"/>
      <c r="Y6682" s="135"/>
      <c r="Z6682" s="135"/>
      <c r="AA6682" s="135"/>
      <c r="AB6682" s="135"/>
      <c r="AC6682" s="136"/>
      <c r="AD6682" s="8"/>
      <c r="AE6682" s="8"/>
      <c r="AF6682" s="8"/>
      <c r="AG6682" s="8"/>
      <c r="AH6682" s="122"/>
      <c r="AI6682" s="137"/>
      <c r="AJ6682" s="137"/>
      <c r="AK6682" s="137"/>
      <c r="AL6682" s="137"/>
      <c r="AM6682" s="138"/>
      <c r="AN6682" s="8"/>
      <c r="AO6682" s="8"/>
      <c r="AP6682" s="8"/>
      <c r="AQ6682" s="8"/>
      <c r="AR6682" s="122"/>
      <c r="AS6682" s="139"/>
      <c r="AT6682" s="139"/>
      <c r="AU6682" s="139"/>
      <c r="AV6682" s="139"/>
      <c r="AW6682" s="140"/>
      <c r="AX6682" s="8"/>
      <c r="AY6682" s="8"/>
      <c r="AZ6682" s="8"/>
      <c r="BA6682" s="8"/>
      <c r="BB6682" s="122"/>
      <c r="BC6682" s="141"/>
      <c r="BD6682" s="141"/>
      <c r="BE6682" s="141"/>
      <c r="BF6682" s="141"/>
      <c r="BG6682" s="142"/>
      <c r="BH6682" s="8"/>
      <c r="BI6682" s="8"/>
      <c r="BJ6682" s="8"/>
      <c r="BK6682" s="8"/>
      <c r="BL6682" s="122"/>
      <c r="BM6682" s="143"/>
      <c r="BN6682" s="143"/>
      <c r="BO6682" s="143"/>
      <c r="BP6682" s="143"/>
      <c r="BQ6682" s="144"/>
      <c r="BR6682" s="8"/>
      <c r="BS6682" s="8"/>
      <c r="BT6682" s="8"/>
      <c r="BU6682" s="8"/>
      <c r="BV6682" s="122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18" t="s">
        <v>5</v>
      </c>
      <c r="H6683" s="3">
        <v>2024</v>
      </c>
      <c r="I6683" s="20" t="s">
        <v>288</v>
      </c>
      <c r="J6683" s="8" t="s">
        <v>344</v>
      </c>
      <c r="K6683" s="8" t="s">
        <v>318</v>
      </c>
      <c r="L6683" s="163">
        <f t="shared" si="223"/>
        <v>0</v>
      </c>
      <c r="M6683" s="163">
        <f t="shared" si="224"/>
        <v>0</v>
      </c>
      <c r="N6683" s="181"/>
      <c r="O6683" s="53"/>
      <c r="P6683" s="53"/>
      <c r="Q6683" s="53"/>
      <c r="R6683" s="53"/>
      <c r="S6683" s="54"/>
      <c r="T6683" s="8"/>
      <c r="U6683" s="8"/>
      <c r="V6683" s="8"/>
      <c r="W6683" s="8"/>
      <c r="X6683" s="122"/>
      <c r="Y6683" s="135"/>
      <c r="Z6683" s="135"/>
      <c r="AA6683" s="135"/>
      <c r="AB6683" s="135"/>
      <c r="AC6683" s="136"/>
      <c r="AD6683" s="8"/>
      <c r="AE6683" s="8"/>
      <c r="AF6683" s="8"/>
      <c r="AG6683" s="8"/>
      <c r="AH6683" s="122"/>
      <c r="AI6683" s="137"/>
      <c r="AJ6683" s="137"/>
      <c r="AK6683" s="137"/>
      <c r="AL6683" s="137"/>
      <c r="AM6683" s="138"/>
      <c r="AN6683" s="8"/>
      <c r="AO6683" s="8"/>
      <c r="AP6683" s="8"/>
      <c r="AQ6683" s="8"/>
      <c r="AR6683" s="122"/>
      <c r="AS6683" s="139"/>
      <c r="AT6683" s="139"/>
      <c r="AU6683" s="139"/>
      <c r="AV6683" s="139"/>
      <c r="AW6683" s="140"/>
      <c r="AX6683" s="8"/>
      <c r="AY6683" s="8"/>
      <c r="AZ6683" s="8"/>
      <c r="BA6683" s="8"/>
      <c r="BB6683" s="122"/>
      <c r="BC6683" s="141"/>
      <c r="BD6683" s="141"/>
      <c r="BE6683" s="141"/>
      <c r="BF6683" s="141"/>
      <c r="BG6683" s="142"/>
      <c r="BH6683" s="8"/>
      <c r="BI6683" s="8"/>
      <c r="BJ6683" s="8"/>
      <c r="BK6683" s="8"/>
      <c r="BL6683" s="122"/>
      <c r="BM6683" s="143"/>
      <c r="BN6683" s="143"/>
      <c r="BO6683" s="143"/>
      <c r="BP6683" s="143"/>
      <c r="BQ6683" s="144"/>
      <c r="BR6683" s="8"/>
      <c r="BS6683" s="8"/>
      <c r="BT6683" s="8"/>
      <c r="BU6683" s="8"/>
      <c r="BV6683" s="122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18" t="s">
        <v>5</v>
      </c>
      <c r="H6684" s="3">
        <v>2024</v>
      </c>
      <c r="I6684" s="20" t="s">
        <v>288</v>
      </c>
      <c r="J6684" s="2" t="s">
        <v>351</v>
      </c>
      <c r="K6684" s="2" t="s">
        <v>318</v>
      </c>
      <c r="L6684" s="163">
        <f t="shared" si="223"/>
        <v>0</v>
      </c>
      <c r="M6684" s="163">
        <f t="shared" si="224"/>
        <v>0</v>
      </c>
      <c r="N6684" s="181"/>
      <c r="O6684" s="53"/>
      <c r="P6684" s="53"/>
      <c r="Q6684" s="53"/>
      <c r="R6684" s="53"/>
      <c r="S6684" s="54"/>
      <c r="T6684" s="8"/>
      <c r="U6684" s="8"/>
      <c r="V6684" s="8"/>
      <c r="W6684" s="8"/>
      <c r="X6684" s="122"/>
      <c r="Y6684" s="135"/>
      <c r="Z6684" s="135"/>
      <c r="AA6684" s="135"/>
      <c r="AB6684" s="135"/>
      <c r="AC6684" s="136"/>
      <c r="AD6684" s="8"/>
      <c r="AE6684" s="8"/>
      <c r="AF6684" s="8"/>
      <c r="AG6684" s="8"/>
      <c r="AH6684" s="122"/>
      <c r="AI6684" s="137"/>
      <c r="AJ6684" s="137"/>
      <c r="AK6684" s="137"/>
      <c r="AL6684" s="137"/>
      <c r="AM6684" s="138"/>
      <c r="AN6684" s="8"/>
      <c r="AO6684" s="8"/>
      <c r="AP6684" s="8"/>
      <c r="AQ6684" s="8"/>
      <c r="AR6684" s="122"/>
      <c r="AS6684" s="139"/>
      <c r="AT6684" s="139"/>
      <c r="AU6684" s="139"/>
      <c r="AV6684" s="139"/>
      <c r="AW6684" s="140"/>
      <c r="AX6684" s="8"/>
      <c r="AY6684" s="8"/>
      <c r="AZ6684" s="8"/>
      <c r="BA6684" s="8"/>
      <c r="BB6684" s="122"/>
      <c r="BC6684" s="141"/>
      <c r="BD6684" s="141"/>
      <c r="BE6684" s="141"/>
      <c r="BF6684" s="141"/>
      <c r="BG6684" s="142"/>
      <c r="BH6684" s="8"/>
      <c r="BI6684" s="8"/>
      <c r="BJ6684" s="8"/>
      <c r="BK6684" s="8"/>
      <c r="BL6684" s="122"/>
      <c r="BM6684" s="143"/>
      <c r="BN6684" s="143"/>
      <c r="BO6684" s="143"/>
      <c r="BP6684" s="143"/>
      <c r="BQ6684" s="144"/>
      <c r="BR6684" s="8"/>
      <c r="BS6684" s="8"/>
      <c r="BT6684" s="8"/>
      <c r="BU6684" s="8"/>
      <c r="BV6684" s="122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18" t="s">
        <v>5</v>
      </c>
      <c r="H6685" s="3">
        <v>2024</v>
      </c>
      <c r="I6685" s="20" t="s">
        <v>288</v>
      </c>
      <c r="J6685" s="2" t="s">
        <v>352</v>
      </c>
      <c r="K6685" s="2" t="s">
        <v>321</v>
      </c>
      <c r="L6685" s="163">
        <f t="shared" si="223"/>
        <v>0</v>
      </c>
      <c r="M6685" s="163">
        <f t="shared" si="224"/>
        <v>0</v>
      </c>
      <c r="N6685" s="181"/>
      <c r="O6685" s="33"/>
      <c r="P6685" s="33"/>
      <c r="Q6685" s="33"/>
      <c r="R6685" s="33"/>
      <c r="S6685" s="42"/>
      <c r="T6685" s="2"/>
      <c r="U6685" s="2"/>
      <c r="V6685" s="2"/>
      <c r="W6685" s="2"/>
      <c r="X6685" s="55"/>
      <c r="Y6685" s="62"/>
      <c r="Z6685" s="62"/>
      <c r="AA6685" s="62"/>
      <c r="AB6685" s="62"/>
      <c r="AC6685" s="68"/>
      <c r="AD6685" s="2"/>
      <c r="AE6685" s="2"/>
      <c r="AF6685" s="2"/>
      <c r="AG6685" s="2"/>
      <c r="AH6685" s="55"/>
      <c r="AI6685" s="72"/>
      <c r="AJ6685" s="72"/>
      <c r="AK6685" s="72"/>
      <c r="AL6685" s="72"/>
      <c r="AM6685" s="80"/>
      <c r="AN6685" s="2"/>
      <c r="AO6685" s="2"/>
      <c r="AP6685" s="2"/>
      <c r="AQ6685" s="2"/>
      <c r="AR6685" s="55"/>
      <c r="AS6685" s="85"/>
      <c r="AT6685" s="85"/>
      <c r="AU6685" s="85"/>
      <c r="AV6685" s="85"/>
      <c r="AW6685" s="100"/>
      <c r="AX6685" s="2"/>
      <c r="AY6685" s="2"/>
      <c r="AZ6685" s="2"/>
      <c r="BA6685" s="2"/>
      <c r="BB6685" s="55"/>
      <c r="BC6685" s="105"/>
      <c r="BD6685" s="105"/>
      <c r="BE6685" s="105"/>
      <c r="BF6685" s="105"/>
      <c r="BG6685" s="109"/>
      <c r="BH6685" s="2"/>
      <c r="BI6685" s="2"/>
      <c r="BJ6685" s="2"/>
      <c r="BK6685" s="2"/>
      <c r="BL6685" s="55"/>
      <c r="BM6685" s="48"/>
      <c r="BN6685" s="48"/>
      <c r="BO6685" s="48"/>
      <c r="BP6685" s="48"/>
      <c r="BQ6685" s="117"/>
      <c r="BR6685" s="2"/>
      <c r="BS6685" s="2"/>
      <c r="BT6685" s="2"/>
      <c r="BU6685" s="2"/>
      <c r="BV6685" s="55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18" t="s">
        <v>5</v>
      </c>
      <c r="H6686" s="3">
        <v>2024</v>
      </c>
      <c r="I6686" s="20" t="s">
        <v>288</v>
      </c>
      <c r="J6686" s="2" t="s">
        <v>345</v>
      </c>
      <c r="K6686" s="2" t="s">
        <v>318</v>
      </c>
      <c r="L6686" s="163">
        <f t="shared" si="223"/>
        <v>0</v>
      </c>
      <c r="M6686" s="163">
        <f t="shared" si="224"/>
        <v>0</v>
      </c>
      <c r="N6686" s="181"/>
      <c r="O6686" s="34"/>
      <c r="P6686" s="33"/>
      <c r="Q6686" s="33"/>
      <c r="R6686" s="33"/>
      <c r="S6686" s="42"/>
      <c r="T6686" s="3"/>
      <c r="U6686" s="2"/>
      <c r="V6686" s="2"/>
      <c r="W6686" s="2"/>
      <c r="X6686" s="55"/>
      <c r="Y6686" s="64"/>
      <c r="Z6686" s="62"/>
      <c r="AA6686" s="62"/>
      <c r="AB6686" s="62"/>
      <c r="AC6686" s="68"/>
      <c r="AD6686" s="3"/>
      <c r="AE6686" s="2"/>
      <c r="AF6686" s="2"/>
      <c r="AG6686" s="2"/>
      <c r="AH6686" s="55"/>
      <c r="AI6686" s="73"/>
      <c r="AJ6686" s="72"/>
      <c r="AK6686" s="72"/>
      <c r="AL6686" s="72"/>
      <c r="AM6686" s="80"/>
      <c r="AN6686" s="3"/>
      <c r="AO6686" s="2"/>
      <c r="AP6686" s="2"/>
      <c r="AQ6686" s="2"/>
      <c r="AR6686" s="55"/>
      <c r="AS6686" s="86"/>
      <c r="AT6686" s="85"/>
      <c r="AU6686" s="85"/>
      <c r="AV6686" s="85"/>
      <c r="AW6686" s="100"/>
      <c r="AX6686" s="3"/>
      <c r="AY6686" s="2"/>
      <c r="AZ6686" s="2"/>
      <c r="BA6686" s="2"/>
      <c r="BB6686" s="55"/>
      <c r="BC6686" s="106"/>
      <c r="BD6686" s="105"/>
      <c r="BE6686" s="105"/>
      <c r="BF6686" s="105"/>
      <c r="BG6686" s="109"/>
      <c r="BH6686" s="3"/>
      <c r="BI6686" s="2"/>
      <c r="BJ6686" s="2"/>
      <c r="BK6686" s="2"/>
      <c r="BL6686" s="55"/>
      <c r="BM6686" s="49"/>
      <c r="BN6686" s="48"/>
      <c r="BO6686" s="48"/>
      <c r="BP6686" s="48"/>
      <c r="BQ6686" s="117"/>
      <c r="BR6686" s="3"/>
      <c r="BS6686" s="2"/>
      <c r="BT6686" s="2"/>
      <c r="BU6686" s="2"/>
      <c r="BV6686" s="55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18" t="s">
        <v>5</v>
      </c>
      <c r="H6687" s="3">
        <v>2024</v>
      </c>
      <c r="I6687" s="20" t="s">
        <v>289</v>
      </c>
      <c r="J6687" s="2" t="s">
        <v>268</v>
      </c>
      <c r="K6687" s="2" t="s">
        <v>318</v>
      </c>
      <c r="L6687" s="163">
        <f t="shared" si="223"/>
        <v>0.40400000000000003</v>
      </c>
      <c r="M6687" s="163">
        <f t="shared" si="224"/>
        <v>933.47199999999998</v>
      </c>
      <c r="N6687" s="181"/>
      <c r="O6687" s="33"/>
      <c r="P6687" s="33"/>
      <c r="Q6687" s="33"/>
      <c r="R6687" s="33"/>
      <c r="S6687" s="42"/>
      <c r="T6687" s="2"/>
      <c r="U6687" s="2"/>
      <c r="V6687" s="2"/>
      <c r="W6687" s="2"/>
      <c r="X6687" s="55"/>
      <c r="Y6687" s="62"/>
      <c r="Z6687" s="62"/>
      <c r="AA6687" s="62"/>
      <c r="AB6687" s="62"/>
      <c r="AC6687" s="68"/>
      <c r="AD6687" s="2">
        <v>4.5999999999999996</v>
      </c>
      <c r="AE6687" s="2"/>
      <c r="AF6687" s="2"/>
      <c r="AG6687" s="2">
        <v>0.27</v>
      </c>
      <c r="AH6687" s="55">
        <v>673.47199999999998</v>
      </c>
      <c r="AI6687" s="72"/>
      <c r="AJ6687" s="72"/>
      <c r="AK6687" s="72"/>
      <c r="AL6687" s="72"/>
      <c r="AM6687" s="80"/>
      <c r="AN6687" s="2"/>
      <c r="AO6687" s="2"/>
      <c r="AP6687" s="2"/>
      <c r="AQ6687" s="2"/>
      <c r="AR6687" s="55"/>
      <c r="AS6687" s="85"/>
      <c r="AT6687" s="85"/>
      <c r="AU6687" s="85"/>
      <c r="AV6687" s="85"/>
      <c r="AW6687" s="100"/>
      <c r="AX6687" s="2"/>
      <c r="AY6687" s="2"/>
      <c r="AZ6687" s="2"/>
      <c r="BA6687" s="2"/>
      <c r="BB6687" s="55"/>
      <c r="BC6687" s="105"/>
      <c r="BD6687" s="105"/>
      <c r="BE6687" s="105"/>
      <c r="BF6687" s="105"/>
      <c r="BG6687" s="109"/>
      <c r="BH6687" s="2"/>
      <c r="BI6687" s="2"/>
      <c r="BJ6687" s="2"/>
      <c r="BK6687" s="2"/>
      <c r="BL6687" s="55"/>
      <c r="BM6687" s="48"/>
      <c r="BN6687" s="48"/>
      <c r="BO6687" s="48"/>
      <c r="BP6687" s="48"/>
      <c r="BQ6687" s="117"/>
      <c r="BR6687" s="2" t="s">
        <v>665</v>
      </c>
      <c r="BS6687" s="2"/>
      <c r="BT6687" s="2"/>
      <c r="BU6687" s="2">
        <v>0.13400000000000001</v>
      </c>
      <c r="BV6687" s="55">
        <v>260</v>
      </c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18" t="s">
        <v>5</v>
      </c>
      <c r="H6688" s="3">
        <v>2024</v>
      </c>
      <c r="I6688" s="20" t="s">
        <v>289</v>
      </c>
      <c r="J6688" s="2" t="s">
        <v>292</v>
      </c>
      <c r="K6688" s="2" t="s">
        <v>318</v>
      </c>
      <c r="L6688" s="163">
        <f t="shared" si="223"/>
        <v>0</v>
      </c>
      <c r="M6688" s="163">
        <f t="shared" si="224"/>
        <v>0</v>
      </c>
      <c r="N6688" s="181"/>
      <c r="O6688" s="33"/>
      <c r="P6688" s="33"/>
      <c r="Q6688" s="33"/>
      <c r="R6688" s="33"/>
      <c r="S6688" s="42"/>
      <c r="T6688" s="2"/>
      <c r="U6688" s="2"/>
      <c r="V6688" s="2"/>
      <c r="W6688" s="2"/>
      <c r="X6688" s="55"/>
      <c r="Y6688" s="62"/>
      <c r="Z6688" s="62"/>
      <c r="AA6688" s="62"/>
      <c r="AB6688" s="62"/>
      <c r="AC6688" s="68"/>
      <c r="AD6688" s="2"/>
      <c r="AE6688" s="2"/>
      <c r="AF6688" s="2"/>
      <c r="AG6688" s="2"/>
      <c r="AH6688" s="55"/>
      <c r="AI6688" s="72"/>
      <c r="AJ6688" s="72"/>
      <c r="AK6688" s="72"/>
      <c r="AL6688" s="72"/>
      <c r="AM6688" s="80"/>
      <c r="AN6688" s="2"/>
      <c r="AO6688" s="2"/>
      <c r="AP6688" s="2"/>
      <c r="AQ6688" s="2"/>
      <c r="AR6688" s="55"/>
      <c r="AS6688" s="85"/>
      <c r="AT6688" s="85"/>
      <c r="AU6688" s="85"/>
      <c r="AV6688" s="85"/>
      <c r="AW6688" s="100"/>
      <c r="AX6688" s="2"/>
      <c r="AY6688" s="2"/>
      <c r="AZ6688" s="2"/>
      <c r="BA6688" s="2"/>
      <c r="BB6688" s="55"/>
      <c r="BC6688" s="105"/>
      <c r="BD6688" s="105"/>
      <c r="BE6688" s="105"/>
      <c r="BF6688" s="105"/>
      <c r="BG6688" s="109"/>
      <c r="BH6688" s="2"/>
      <c r="BI6688" s="2"/>
      <c r="BJ6688" s="2"/>
      <c r="BK6688" s="2"/>
      <c r="BL6688" s="55"/>
      <c r="BM6688" s="48"/>
      <c r="BN6688" s="48"/>
      <c r="BO6688" s="48"/>
      <c r="BP6688" s="48"/>
      <c r="BQ6688" s="117"/>
      <c r="BR6688" s="2"/>
      <c r="BS6688" s="2"/>
      <c r="BT6688" s="2"/>
      <c r="BU6688" s="2"/>
      <c r="BV6688" s="55"/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18" t="s">
        <v>5</v>
      </c>
      <c r="H6689" s="3">
        <v>2024</v>
      </c>
      <c r="I6689" s="20" t="s">
        <v>285</v>
      </c>
      <c r="J6689" s="2" t="s">
        <v>293</v>
      </c>
      <c r="K6689" s="2" t="s">
        <v>318</v>
      </c>
      <c r="L6689" s="163">
        <f t="shared" si="223"/>
        <v>0</v>
      </c>
      <c r="M6689" s="163">
        <f t="shared" si="224"/>
        <v>0</v>
      </c>
      <c r="N6689" s="181"/>
      <c r="O6689" s="33"/>
      <c r="P6689" s="33"/>
      <c r="Q6689" s="33"/>
      <c r="R6689" s="34"/>
      <c r="S6689" s="41"/>
      <c r="T6689" s="2"/>
      <c r="U6689" s="2"/>
      <c r="V6689" s="2"/>
      <c r="W6689" s="3"/>
      <c r="X6689" s="56"/>
      <c r="Y6689" s="62"/>
      <c r="Z6689" s="62"/>
      <c r="AA6689" s="62"/>
      <c r="AB6689" s="64"/>
      <c r="AC6689" s="69"/>
      <c r="AD6689" s="2"/>
      <c r="AE6689" s="2"/>
      <c r="AF6689" s="2"/>
      <c r="AG6689" s="3"/>
      <c r="AH6689" s="56"/>
      <c r="AI6689" s="72"/>
      <c r="AJ6689" s="72"/>
      <c r="AK6689" s="72"/>
      <c r="AL6689" s="73"/>
      <c r="AM6689" s="81"/>
      <c r="AN6689" s="2"/>
      <c r="AO6689" s="2"/>
      <c r="AP6689" s="2"/>
      <c r="AQ6689" s="3"/>
      <c r="AR6689" s="56"/>
      <c r="AS6689" s="85"/>
      <c r="AT6689" s="85"/>
      <c r="AU6689" s="85"/>
      <c r="AV6689" s="86"/>
      <c r="AW6689" s="101"/>
      <c r="AX6689" s="2"/>
      <c r="AY6689" s="2"/>
      <c r="AZ6689" s="2"/>
      <c r="BA6689" s="3"/>
      <c r="BB6689" s="56"/>
      <c r="BC6689" s="105"/>
      <c r="BD6689" s="105"/>
      <c r="BE6689" s="105"/>
      <c r="BF6689" s="106"/>
      <c r="BG6689" s="110"/>
      <c r="BH6689" s="2"/>
      <c r="BI6689" s="2"/>
      <c r="BJ6689" s="2"/>
      <c r="BK6689" s="3"/>
      <c r="BL6689" s="56"/>
      <c r="BM6689" s="48"/>
      <c r="BN6689" s="48"/>
      <c r="BO6689" s="48"/>
      <c r="BP6689" s="49"/>
      <c r="BQ6689" s="118"/>
      <c r="BR6689" s="2"/>
      <c r="BS6689" s="2"/>
      <c r="BT6689" s="2"/>
      <c r="BU6689" s="3"/>
      <c r="BV6689" s="56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18" t="s">
        <v>5</v>
      </c>
      <c r="H6690" s="3">
        <v>2024</v>
      </c>
      <c r="I6690" s="20" t="s">
        <v>287</v>
      </c>
      <c r="J6690" s="2" t="s">
        <v>269</v>
      </c>
      <c r="K6690" s="2" t="s">
        <v>320</v>
      </c>
      <c r="L6690" s="163">
        <f t="shared" si="223"/>
        <v>1</v>
      </c>
      <c r="M6690" s="163">
        <f t="shared" si="224"/>
        <v>1.196</v>
      </c>
      <c r="N6690" s="181"/>
      <c r="O6690" s="33"/>
      <c r="P6690" s="33"/>
      <c r="Q6690" s="33"/>
      <c r="R6690" s="33"/>
      <c r="S6690" s="42"/>
      <c r="T6690" s="2"/>
      <c r="U6690" s="2"/>
      <c r="V6690" s="2"/>
      <c r="W6690" s="2"/>
      <c r="X6690" s="55"/>
      <c r="Y6690" s="62"/>
      <c r="Z6690" s="62"/>
      <c r="AA6690" s="62"/>
      <c r="AB6690" s="64">
        <v>1</v>
      </c>
      <c r="AC6690" s="68">
        <v>1.196</v>
      </c>
      <c r="AD6690" s="2"/>
      <c r="AE6690" s="2"/>
      <c r="AF6690" s="2"/>
      <c r="AG6690" s="2"/>
      <c r="AH6690" s="55"/>
      <c r="AI6690" s="72"/>
      <c r="AJ6690" s="72"/>
      <c r="AK6690" s="72"/>
      <c r="AL6690" s="72"/>
      <c r="AM6690" s="80"/>
      <c r="AN6690" s="2"/>
      <c r="AO6690" s="2"/>
      <c r="AP6690" s="2"/>
      <c r="AQ6690" s="2"/>
      <c r="AR6690" s="55"/>
      <c r="AS6690" s="85"/>
      <c r="AT6690" s="85"/>
      <c r="AU6690" s="85"/>
      <c r="AV6690" s="85"/>
      <c r="AW6690" s="100"/>
      <c r="AX6690" s="2"/>
      <c r="AY6690" s="2"/>
      <c r="AZ6690" s="2"/>
      <c r="BA6690" s="2"/>
      <c r="BB6690" s="55"/>
      <c r="BC6690" s="105"/>
      <c r="BD6690" s="105"/>
      <c r="BE6690" s="105"/>
      <c r="BF6690" s="105"/>
      <c r="BG6690" s="109"/>
      <c r="BH6690" s="2"/>
      <c r="BI6690" s="2"/>
      <c r="BJ6690" s="2"/>
      <c r="BK6690" s="2"/>
      <c r="BL6690" s="55"/>
      <c r="BM6690" s="48"/>
      <c r="BN6690" s="48"/>
      <c r="BO6690" s="48"/>
      <c r="BP6690" s="48"/>
      <c r="BQ6690" s="117"/>
      <c r="BR6690" s="2"/>
      <c r="BS6690" s="2"/>
      <c r="BT6690" s="2"/>
      <c r="BU6690" s="2"/>
      <c r="BV6690" s="55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18" t="s">
        <v>5</v>
      </c>
      <c r="H6691" s="3">
        <v>2024</v>
      </c>
      <c r="I6691" s="20" t="s">
        <v>287</v>
      </c>
      <c r="J6691" s="2" t="s">
        <v>270</v>
      </c>
      <c r="K6691" s="2" t="s">
        <v>320</v>
      </c>
      <c r="L6691" s="163">
        <f t="shared" si="223"/>
        <v>0</v>
      </c>
      <c r="M6691" s="163">
        <f t="shared" si="224"/>
        <v>0</v>
      </c>
      <c r="N6691" s="181"/>
      <c r="O6691" s="33"/>
      <c r="P6691" s="33"/>
      <c r="Q6691" s="33"/>
      <c r="R6691" s="33"/>
      <c r="S6691" s="42"/>
      <c r="T6691" s="2"/>
      <c r="U6691" s="2"/>
      <c r="V6691" s="2"/>
      <c r="W6691" s="2"/>
      <c r="X6691" s="55"/>
      <c r="Y6691" s="62"/>
      <c r="Z6691" s="62"/>
      <c r="AA6691" s="62"/>
      <c r="AB6691" s="62"/>
      <c r="AC6691" s="68"/>
      <c r="AD6691" s="2"/>
      <c r="AE6691" s="2"/>
      <c r="AF6691" s="2"/>
      <c r="AG6691" s="2"/>
      <c r="AH6691" s="55"/>
      <c r="AI6691" s="72"/>
      <c r="AJ6691" s="72"/>
      <c r="AK6691" s="72"/>
      <c r="AL6691" s="72"/>
      <c r="AM6691" s="80"/>
      <c r="AN6691" s="2"/>
      <c r="AO6691" s="2"/>
      <c r="AP6691" s="2"/>
      <c r="AQ6691" s="2"/>
      <c r="AR6691" s="55"/>
      <c r="AS6691" s="85"/>
      <c r="AT6691" s="85"/>
      <c r="AU6691" s="85"/>
      <c r="AV6691" s="85"/>
      <c r="AW6691" s="100"/>
      <c r="AX6691" s="2"/>
      <c r="AY6691" s="2"/>
      <c r="AZ6691" s="2"/>
      <c r="BA6691" s="2"/>
      <c r="BB6691" s="55"/>
      <c r="BC6691" s="105"/>
      <c r="BD6691" s="105"/>
      <c r="BE6691" s="105"/>
      <c r="BF6691" s="105"/>
      <c r="BG6691" s="109"/>
      <c r="BH6691" s="2"/>
      <c r="BI6691" s="2"/>
      <c r="BJ6691" s="2"/>
      <c r="BK6691" s="2"/>
      <c r="BL6691" s="55"/>
      <c r="BM6691" s="48"/>
      <c r="BN6691" s="48"/>
      <c r="BO6691" s="48"/>
      <c r="BP6691" s="48"/>
      <c r="BQ6691" s="117"/>
      <c r="BR6691" s="2"/>
      <c r="BS6691" s="2"/>
      <c r="BT6691" s="2"/>
      <c r="BU6691" s="2"/>
      <c r="BV6691" s="55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18" t="s">
        <v>5</v>
      </c>
      <c r="H6692" s="3">
        <v>2024</v>
      </c>
      <c r="I6692" s="20" t="s">
        <v>290</v>
      </c>
      <c r="J6692" s="2" t="s">
        <v>271</v>
      </c>
      <c r="K6692" s="2" t="s">
        <v>321</v>
      </c>
      <c r="L6692" s="163">
        <f t="shared" si="223"/>
        <v>0</v>
      </c>
      <c r="M6692" s="163">
        <f t="shared" si="224"/>
        <v>0</v>
      </c>
      <c r="N6692" s="181"/>
      <c r="O6692" s="33"/>
      <c r="P6692" s="33"/>
      <c r="Q6692" s="33"/>
      <c r="R6692" s="33"/>
      <c r="S6692" s="42"/>
      <c r="T6692" s="2"/>
      <c r="U6692" s="2"/>
      <c r="V6692" s="2"/>
      <c r="W6692" s="2"/>
      <c r="X6692" s="55"/>
      <c r="Y6692" s="62"/>
      <c r="Z6692" s="62"/>
      <c r="AA6692" s="62"/>
      <c r="AB6692" s="62"/>
      <c r="AC6692" s="68"/>
      <c r="AD6692" s="2"/>
      <c r="AE6692" s="2"/>
      <c r="AF6692" s="2"/>
      <c r="AG6692" s="2"/>
      <c r="AH6692" s="55"/>
      <c r="AI6692" s="72"/>
      <c r="AJ6692" s="72"/>
      <c r="AK6692" s="72"/>
      <c r="AL6692" s="72"/>
      <c r="AM6692" s="80"/>
      <c r="AN6692" s="2"/>
      <c r="AO6692" s="2"/>
      <c r="AP6692" s="2"/>
      <c r="AQ6692" s="2"/>
      <c r="AR6692" s="55"/>
      <c r="AS6692" s="85"/>
      <c r="AT6692" s="85"/>
      <c r="AU6692" s="85"/>
      <c r="AV6692" s="85"/>
      <c r="AW6692" s="100"/>
      <c r="AX6692" s="2"/>
      <c r="AY6692" s="2"/>
      <c r="AZ6692" s="2"/>
      <c r="BA6692" s="2"/>
      <c r="BB6692" s="55"/>
      <c r="BC6692" s="105"/>
      <c r="BD6692" s="105"/>
      <c r="BE6692" s="105"/>
      <c r="BF6692" s="105"/>
      <c r="BG6692" s="109"/>
      <c r="BH6692" s="2"/>
      <c r="BI6692" s="2"/>
      <c r="BJ6692" s="2"/>
      <c r="BK6692" s="2"/>
      <c r="BL6692" s="55"/>
      <c r="BM6692" s="48"/>
      <c r="BN6692" s="48"/>
      <c r="BO6692" s="48"/>
      <c r="BP6692" s="48"/>
      <c r="BQ6692" s="117"/>
      <c r="BR6692" s="2"/>
      <c r="BS6692" s="2"/>
      <c r="BT6692" s="2"/>
      <c r="BU6692" s="2"/>
      <c r="BV6692" s="55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18" t="s">
        <v>5</v>
      </c>
      <c r="H6693" s="3">
        <v>2024</v>
      </c>
      <c r="I6693" s="20" t="s">
        <v>284</v>
      </c>
      <c r="J6693" s="2" t="s">
        <v>294</v>
      </c>
      <c r="K6693" s="2" t="s">
        <v>320</v>
      </c>
      <c r="L6693" s="163">
        <f t="shared" si="223"/>
        <v>0</v>
      </c>
      <c r="M6693" s="163">
        <f t="shared" si="224"/>
        <v>0</v>
      </c>
      <c r="N6693" s="181"/>
      <c r="O6693" s="33"/>
      <c r="P6693" s="33"/>
      <c r="Q6693" s="33"/>
      <c r="R6693" s="33"/>
      <c r="S6693" s="42"/>
      <c r="T6693" s="2"/>
      <c r="U6693" s="2"/>
      <c r="V6693" s="2"/>
      <c r="W6693" s="2"/>
      <c r="X6693" s="55"/>
      <c r="Y6693" s="62"/>
      <c r="Z6693" s="62"/>
      <c r="AA6693" s="62"/>
      <c r="AB6693" s="62"/>
      <c r="AC6693" s="68"/>
      <c r="AD6693" s="2"/>
      <c r="AE6693" s="2"/>
      <c r="AF6693" s="2"/>
      <c r="AG6693" s="2"/>
      <c r="AH6693" s="55"/>
      <c r="AI6693" s="72"/>
      <c r="AJ6693" s="72"/>
      <c r="AK6693" s="72"/>
      <c r="AL6693" s="72"/>
      <c r="AM6693" s="80"/>
      <c r="AN6693" s="2"/>
      <c r="AO6693" s="2"/>
      <c r="AP6693" s="2"/>
      <c r="AQ6693" s="2"/>
      <c r="AR6693" s="55"/>
      <c r="AS6693" s="85"/>
      <c r="AT6693" s="85"/>
      <c r="AU6693" s="85"/>
      <c r="AV6693" s="85"/>
      <c r="AW6693" s="100"/>
      <c r="AX6693" s="2"/>
      <c r="AY6693" s="2"/>
      <c r="AZ6693" s="2"/>
      <c r="BA6693" s="2"/>
      <c r="BB6693" s="55"/>
      <c r="BC6693" s="105"/>
      <c r="BD6693" s="105"/>
      <c r="BE6693" s="105"/>
      <c r="BF6693" s="105"/>
      <c r="BG6693" s="109"/>
      <c r="BH6693" s="2"/>
      <c r="BI6693" s="2"/>
      <c r="BJ6693" s="2"/>
      <c r="BK6693" s="2"/>
      <c r="BL6693" s="55"/>
      <c r="BM6693" s="48"/>
      <c r="BN6693" s="48"/>
      <c r="BO6693" s="48"/>
      <c r="BP6693" s="48"/>
      <c r="BQ6693" s="117"/>
      <c r="BR6693" s="2"/>
      <c r="BS6693" s="2"/>
      <c r="BT6693" s="2"/>
      <c r="BU6693" s="2"/>
      <c r="BV6693" s="55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18" t="s">
        <v>5</v>
      </c>
      <c r="H6694" s="3">
        <v>2024</v>
      </c>
      <c r="I6694" s="20" t="s">
        <v>284</v>
      </c>
      <c r="J6694" s="2" t="s">
        <v>346</v>
      </c>
      <c r="K6694" s="2" t="s">
        <v>320</v>
      </c>
      <c r="L6694" s="163">
        <f t="shared" si="223"/>
        <v>0</v>
      </c>
      <c r="M6694" s="163">
        <f t="shared" si="224"/>
        <v>0</v>
      </c>
      <c r="N6694" s="181"/>
      <c r="O6694" s="33"/>
      <c r="P6694" s="33"/>
      <c r="Q6694" s="33"/>
      <c r="R6694" s="33"/>
      <c r="S6694" s="42"/>
      <c r="T6694" s="2"/>
      <c r="U6694" s="2"/>
      <c r="V6694" s="2"/>
      <c r="W6694" s="2"/>
      <c r="X6694" s="55"/>
      <c r="Y6694" s="62"/>
      <c r="Z6694" s="62"/>
      <c r="AA6694" s="62"/>
      <c r="AB6694" s="62"/>
      <c r="AC6694" s="68"/>
      <c r="AD6694" s="2"/>
      <c r="AE6694" s="2"/>
      <c r="AF6694" s="2"/>
      <c r="AG6694" s="2"/>
      <c r="AH6694" s="55"/>
      <c r="AI6694" s="72"/>
      <c r="AJ6694" s="72"/>
      <c r="AK6694" s="72"/>
      <c r="AL6694" s="72"/>
      <c r="AM6694" s="80"/>
      <c r="AN6694" s="2"/>
      <c r="AO6694" s="2"/>
      <c r="AP6694" s="2"/>
      <c r="AQ6694" s="2"/>
      <c r="AR6694" s="55"/>
      <c r="AS6694" s="85"/>
      <c r="AT6694" s="85"/>
      <c r="AU6694" s="85"/>
      <c r="AV6694" s="85"/>
      <c r="AW6694" s="100"/>
      <c r="AX6694" s="2"/>
      <c r="AY6694" s="2"/>
      <c r="AZ6694" s="2"/>
      <c r="BA6694" s="2"/>
      <c r="BB6694" s="55"/>
      <c r="BC6694" s="105"/>
      <c r="BD6694" s="105"/>
      <c r="BE6694" s="105"/>
      <c r="BF6694" s="105"/>
      <c r="BG6694" s="109"/>
      <c r="BH6694" s="2"/>
      <c r="BI6694" s="2"/>
      <c r="BJ6694" s="2"/>
      <c r="BK6694" s="2"/>
      <c r="BL6694" s="55"/>
      <c r="BM6694" s="48"/>
      <c r="BN6694" s="48"/>
      <c r="BO6694" s="48"/>
      <c r="BP6694" s="48"/>
      <c r="BQ6694" s="117"/>
      <c r="BR6694" s="2"/>
      <c r="BS6694" s="2"/>
      <c r="BT6694" s="2"/>
      <c r="BU6694" s="2"/>
      <c r="BV6694" s="55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18" t="s">
        <v>5</v>
      </c>
      <c r="H6695" s="3">
        <v>2024</v>
      </c>
      <c r="I6695" s="20" t="s">
        <v>284</v>
      </c>
      <c r="J6695" s="2" t="s">
        <v>295</v>
      </c>
      <c r="K6695" s="2" t="s">
        <v>320</v>
      </c>
      <c r="L6695" s="163">
        <f t="shared" si="223"/>
        <v>2</v>
      </c>
      <c r="M6695" s="163">
        <f t="shared" si="224"/>
        <v>87.863</v>
      </c>
      <c r="N6695" s="181"/>
      <c r="O6695" s="33"/>
      <c r="P6695" s="33"/>
      <c r="Q6695" s="33"/>
      <c r="R6695" s="33"/>
      <c r="S6695" s="42"/>
      <c r="T6695" s="2"/>
      <c r="U6695" s="2"/>
      <c r="V6695" s="2"/>
      <c r="W6695" s="2"/>
      <c r="X6695" s="55"/>
      <c r="Y6695" s="62"/>
      <c r="Z6695" s="62"/>
      <c r="AA6695" s="62"/>
      <c r="AB6695" s="62"/>
      <c r="AC6695" s="68"/>
      <c r="AD6695" s="2">
        <v>4</v>
      </c>
      <c r="AE6695" s="2"/>
      <c r="AF6695" s="2"/>
      <c r="AG6695" s="2">
        <v>2</v>
      </c>
      <c r="AH6695" s="55">
        <v>87.863</v>
      </c>
      <c r="AI6695" s="72"/>
      <c r="AJ6695" s="72"/>
      <c r="AK6695" s="72"/>
      <c r="AL6695" s="72"/>
      <c r="AM6695" s="80"/>
      <c r="AN6695" s="2"/>
      <c r="AO6695" s="2"/>
      <c r="AP6695" s="2"/>
      <c r="AQ6695" s="2"/>
      <c r="AR6695" s="55"/>
      <c r="AS6695" s="85"/>
      <c r="AT6695" s="85"/>
      <c r="AU6695" s="85"/>
      <c r="AV6695" s="85"/>
      <c r="AW6695" s="100"/>
      <c r="AX6695" s="2"/>
      <c r="AY6695" s="2"/>
      <c r="AZ6695" s="2"/>
      <c r="BA6695" s="2"/>
      <c r="BB6695" s="55"/>
      <c r="BC6695" s="105"/>
      <c r="BD6695" s="105"/>
      <c r="BE6695" s="105"/>
      <c r="BF6695" s="105"/>
      <c r="BG6695" s="109"/>
      <c r="BH6695" s="2"/>
      <c r="BI6695" s="2"/>
      <c r="BJ6695" s="2"/>
      <c r="BK6695" s="2"/>
      <c r="BL6695" s="55"/>
      <c r="BM6695" s="48"/>
      <c r="BN6695" s="48"/>
      <c r="BO6695" s="48"/>
      <c r="BP6695" s="48"/>
      <c r="BQ6695" s="117"/>
      <c r="BR6695" s="2"/>
      <c r="BS6695" s="2"/>
      <c r="BT6695" s="2"/>
      <c r="BU6695" s="2"/>
      <c r="BV6695" s="55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18" t="s">
        <v>5</v>
      </c>
      <c r="H6696" s="3">
        <v>2024</v>
      </c>
      <c r="I6696" s="20" t="s">
        <v>290</v>
      </c>
      <c r="J6696" s="2" t="s">
        <v>299</v>
      </c>
      <c r="K6696" s="2" t="s">
        <v>318</v>
      </c>
      <c r="L6696" s="163">
        <f t="shared" si="223"/>
        <v>0</v>
      </c>
      <c r="M6696" s="163">
        <f t="shared" si="224"/>
        <v>0</v>
      </c>
      <c r="N6696" s="181"/>
      <c r="O6696" s="33"/>
      <c r="P6696" s="33"/>
      <c r="Q6696" s="33"/>
      <c r="R6696" s="33"/>
      <c r="S6696" s="42"/>
      <c r="T6696" s="2"/>
      <c r="U6696" s="2"/>
      <c r="V6696" s="2"/>
      <c r="W6696" s="2"/>
      <c r="X6696" s="55"/>
      <c r="Y6696" s="62"/>
      <c r="Z6696" s="62"/>
      <c r="AA6696" s="62"/>
      <c r="AB6696" s="62"/>
      <c r="AC6696" s="68"/>
      <c r="AD6696" s="2"/>
      <c r="AE6696" s="2"/>
      <c r="AF6696" s="2"/>
      <c r="AG6696" s="2"/>
      <c r="AH6696" s="55"/>
      <c r="AI6696" s="72"/>
      <c r="AJ6696" s="72"/>
      <c r="AK6696" s="72"/>
      <c r="AL6696" s="72"/>
      <c r="AM6696" s="80"/>
      <c r="AN6696" s="2"/>
      <c r="AO6696" s="2"/>
      <c r="AP6696" s="2"/>
      <c r="AQ6696" s="2"/>
      <c r="AR6696" s="55"/>
      <c r="AS6696" s="85"/>
      <c r="AT6696" s="85"/>
      <c r="AU6696" s="85"/>
      <c r="AV6696" s="85"/>
      <c r="AW6696" s="100"/>
      <c r="AX6696" s="2"/>
      <c r="AY6696" s="2"/>
      <c r="AZ6696" s="2"/>
      <c r="BA6696" s="2"/>
      <c r="BB6696" s="55"/>
      <c r="BC6696" s="105"/>
      <c r="BD6696" s="105"/>
      <c r="BE6696" s="105"/>
      <c r="BF6696" s="105"/>
      <c r="BG6696" s="109"/>
      <c r="BH6696" s="2"/>
      <c r="BI6696" s="2"/>
      <c r="BJ6696" s="2"/>
      <c r="BK6696" s="2"/>
      <c r="BL6696" s="55"/>
      <c r="BM6696" s="48"/>
      <c r="BN6696" s="48"/>
      <c r="BO6696" s="48"/>
      <c r="BP6696" s="48"/>
      <c r="BQ6696" s="117"/>
      <c r="BR6696" s="2"/>
      <c r="BS6696" s="2"/>
      <c r="BT6696" s="2"/>
      <c r="BU6696" s="2"/>
      <c r="BV6696" s="55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18" t="s">
        <v>5</v>
      </c>
      <c r="H6697" s="3">
        <v>2024</v>
      </c>
      <c r="I6697" s="20" t="s">
        <v>315</v>
      </c>
      <c r="J6697" s="2" t="s">
        <v>347</v>
      </c>
      <c r="K6697" s="2" t="s">
        <v>320</v>
      </c>
      <c r="L6697" s="163">
        <f t="shared" si="223"/>
        <v>0</v>
      </c>
      <c r="M6697" s="163">
        <f t="shared" si="224"/>
        <v>0</v>
      </c>
      <c r="N6697" s="181"/>
      <c r="O6697" s="33"/>
      <c r="P6697" s="33"/>
      <c r="Q6697" s="33"/>
      <c r="R6697" s="33"/>
      <c r="S6697" s="42"/>
      <c r="T6697" s="2"/>
      <c r="U6697" s="2"/>
      <c r="V6697" s="2"/>
      <c r="W6697" s="2"/>
      <c r="X6697" s="55"/>
      <c r="Y6697" s="62"/>
      <c r="Z6697" s="62"/>
      <c r="AA6697" s="62"/>
      <c r="AB6697" s="62"/>
      <c r="AC6697" s="68"/>
      <c r="AD6697" s="2"/>
      <c r="AE6697" s="2"/>
      <c r="AF6697" s="2"/>
      <c r="AG6697" s="2"/>
      <c r="AH6697" s="55"/>
      <c r="AI6697" s="72"/>
      <c r="AJ6697" s="72"/>
      <c r="AK6697" s="72"/>
      <c r="AL6697" s="72"/>
      <c r="AM6697" s="80"/>
      <c r="AN6697" s="2"/>
      <c r="AO6697" s="2"/>
      <c r="AP6697" s="2"/>
      <c r="AQ6697" s="2"/>
      <c r="AR6697" s="55"/>
      <c r="AS6697" s="85"/>
      <c r="AT6697" s="85"/>
      <c r="AU6697" s="85"/>
      <c r="AV6697" s="85"/>
      <c r="AW6697" s="100"/>
      <c r="AX6697" s="2"/>
      <c r="AY6697" s="2"/>
      <c r="AZ6697" s="2"/>
      <c r="BA6697" s="2"/>
      <c r="BB6697" s="55"/>
      <c r="BC6697" s="105"/>
      <c r="BD6697" s="105"/>
      <c r="BE6697" s="105"/>
      <c r="BF6697" s="105"/>
      <c r="BG6697" s="109"/>
      <c r="BH6697" s="2"/>
      <c r="BI6697" s="2"/>
      <c r="BJ6697" s="2"/>
      <c r="BK6697" s="2"/>
      <c r="BL6697" s="55"/>
      <c r="BM6697" s="48"/>
      <c r="BN6697" s="48"/>
      <c r="BO6697" s="48"/>
      <c r="BP6697" s="48"/>
      <c r="BQ6697" s="117"/>
      <c r="BR6697" s="2"/>
      <c r="BS6697" s="2"/>
      <c r="BT6697" s="2"/>
      <c r="BU6697" s="2"/>
      <c r="BV6697" s="55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18" t="s">
        <v>5</v>
      </c>
      <c r="H6698" s="3">
        <v>2024</v>
      </c>
      <c r="I6698" s="20" t="s">
        <v>315</v>
      </c>
      <c r="J6698" s="2" t="s">
        <v>296</v>
      </c>
      <c r="K6698" s="2" t="s">
        <v>321</v>
      </c>
      <c r="L6698" s="163">
        <f t="shared" si="223"/>
        <v>0</v>
      </c>
      <c r="M6698" s="163">
        <f t="shared" si="224"/>
        <v>0</v>
      </c>
      <c r="N6698" s="181"/>
      <c r="O6698" s="33"/>
      <c r="P6698" s="33"/>
      <c r="Q6698" s="33"/>
      <c r="R6698" s="33"/>
      <c r="S6698" s="42"/>
      <c r="T6698" s="2"/>
      <c r="U6698" s="2"/>
      <c r="V6698" s="2"/>
      <c r="W6698" s="2"/>
      <c r="X6698" s="55"/>
      <c r="Y6698" s="62"/>
      <c r="Z6698" s="62"/>
      <c r="AA6698" s="62"/>
      <c r="AB6698" s="62"/>
      <c r="AC6698" s="68"/>
      <c r="AD6698" s="2"/>
      <c r="AE6698" s="2"/>
      <c r="AF6698" s="2"/>
      <c r="AG6698" s="2"/>
      <c r="AH6698" s="55"/>
      <c r="AI6698" s="72"/>
      <c r="AJ6698" s="72"/>
      <c r="AK6698" s="72"/>
      <c r="AL6698" s="72"/>
      <c r="AM6698" s="80"/>
      <c r="AN6698" s="2"/>
      <c r="AO6698" s="2"/>
      <c r="AP6698" s="2"/>
      <c r="AQ6698" s="2"/>
      <c r="AR6698" s="55"/>
      <c r="AS6698" s="85"/>
      <c r="AT6698" s="85"/>
      <c r="AU6698" s="85"/>
      <c r="AV6698" s="85"/>
      <c r="AW6698" s="100"/>
      <c r="AX6698" s="2"/>
      <c r="AY6698" s="2"/>
      <c r="AZ6698" s="2"/>
      <c r="BA6698" s="2"/>
      <c r="BB6698" s="55"/>
      <c r="BC6698" s="105"/>
      <c r="BD6698" s="105"/>
      <c r="BE6698" s="105"/>
      <c r="BF6698" s="105"/>
      <c r="BG6698" s="109"/>
      <c r="BH6698" s="2"/>
      <c r="BI6698" s="2"/>
      <c r="BJ6698" s="2"/>
      <c r="BK6698" s="2"/>
      <c r="BL6698" s="55"/>
      <c r="BM6698" s="48"/>
      <c r="BN6698" s="48"/>
      <c r="BO6698" s="48"/>
      <c r="BP6698" s="48"/>
      <c r="BQ6698" s="117"/>
      <c r="BR6698" s="2"/>
      <c r="BS6698" s="2"/>
      <c r="BT6698" s="2"/>
      <c r="BU6698" s="2"/>
      <c r="BV6698" s="55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18" t="s">
        <v>5</v>
      </c>
      <c r="H6699" s="3">
        <v>2024</v>
      </c>
      <c r="I6699" s="20" t="s">
        <v>316</v>
      </c>
      <c r="J6699" s="2" t="s">
        <v>297</v>
      </c>
      <c r="K6699" s="2" t="s">
        <v>318</v>
      </c>
      <c r="L6699" s="163">
        <f t="shared" si="223"/>
        <v>0</v>
      </c>
      <c r="M6699" s="163">
        <f t="shared" si="224"/>
        <v>0</v>
      </c>
      <c r="N6699" s="181"/>
      <c r="O6699" s="33"/>
      <c r="P6699" s="33"/>
      <c r="Q6699" s="33"/>
      <c r="R6699" s="33"/>
      <c r="S6699" s="42"/>
      <c r="T6699" s="2"/>
      <c r="U6699" s="2"/>
      <c r="V6699" s="2"/>
      <c r="W6699" s="2"/>
      <c r="X6699" s="55"/>
      <c r="Y6699" s="62"/>
      <c r="Z6699" s="62"/>
      <c r="AA6699" s="62"/>
      <c r="AB6699" s="62"/>
      <c r="AC6699" s="68"/>
      <c r="AD6699" s="2"/>
      <c r="AE6699" s="2"/>
      <c r="AF6699" s="2"/>
      <c r="AG6699" s="2"/>
      <c r="AH6699" s="55"/>
      <c r="AI6699" s="72"/>
      <c r="AJ6699" s="72"/>
      <c r="AK6699" s="72"/>
      <c r="AL6699" s="72"/>
      <c r="AM6699" s="80"/>
      <c r="AN6699" s="2"/>
      <c r="AO6699" s="2"/>
      <c r="AP6699" s="2"/>
      <c r="AQ6699" s="2"/>
      <c r="AR6699" s="55"/>
      <c r="AS6699" s="85"/>
      <c r="AT6699" s="85"/>
      <c r="AU6699" s="85"/>
      <c r="AV6699" s="85"/>
      <c r="AW6699" s="100"/>
      <c r="AX6699" s="2"/>
      <c r="AY6699" s="2"/>
      <c r="AZ6699" s="2"/>
      <c r="BA6699" s="2"/>
      <c r="BB6699" s="55"/>
      <c r="BC6699" s="105"/>
      <c r="BD6699" s="105"/>
      <c r="BE6699" s="105"/>
      <c r="BF6699" s="105"/>
      <c r="BG6699" s="109"/>
      <c r="BH6699" s="2"/>
      <c r="BI6699" s="2"/>
      <c r="BJ6699" s="2"/>
      <c r="BK6699" s="2"/>
      <c r="BL6699" s="55"/>
      <c r="BM6699" s="48"/>
      <c r="BN6699" s="48"/>
      <c r="BO6699" s="48"/>
      <c r="BP6699" s="48"/>
      <c r="BQ6699" s="117"/>
      <c r="BR6699" s="2"/>
      <c r="BS6699" s="2"/>
      <c r="BT6699" s="2"/>
      <c r="BU6699" s="2"/>
      <c r="BV6699" s="55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18" t="s">
        <v>5</v>
      </c>
      <c r="H6700" s="3">
        <v>2024</v>
      </c>
      <c r="I6700" s="20" t="s">
        <v>316</v>
      </c>
      <c r="J6700" s="8" t="s">
        <v>348</v>
      </c>
      <c r="K6700" s="8" t="s">
        <v>320</v>
      </c>
      <c r="L6700" s="163">
        <f t="shared" si="223"/>
        <v>0</v>
      </c>
      <c r="M6700" s="163">
        <f t="shared" si="224"/>
        <v>0</v>
      </c>
      <c r="N6700" s="181"/>
      <c r="O6700" s="33"/>
      <c r="P6700" s="33"/>
      <c r="Q6700" s="33"/>
      <c r="R6700" s="33"/>
      <c r="S6700" s="42"/>
      <c r="T6700" s="2"/>
      <c r="U6700" s="2"/>
      <c r="V6700" s="2"/>
      <c r="W6700" s="2"/>
      <c r="X6700" s="55"/>
      <c r="Y6700" s="62"/>
      <c r="Z6700" s="62"/>
      <c r="AA6700" s="62"/>
      <c r="AB6700" s="62"/>
      <c r="AC6700" s="68"/>
      <c r="AD6700" s="2"/>
      <c r="AE6700" s="2"/>
      <c r="AF6700" s="2"/>
      <c r="AG6700" s="2"/>
      <c r="AH6700" s="55"/>
      <c r="AI6700" s="72"/>
      <c r="AJ6700" s="72"/>
      <c r="AK6700" s="72"/>
      <c r="AL6700" s="72"/>
      <c r="AM6700" s="80"/>
      <c r="AN6700" s="2"/>
      <c r="AO6700" s="2"/>
      <c r="AP6700" s="2"/>
      <c r="AQ6700" s="2"/>
      <c r="AR6700" s="55"/>
      <c r="AS6700" s="85"/>
      <c r="AT6700" s="85"/>
      <c r="AU6700" s="85"/>
      <c r="AV6700" s="85"/>
      <c r="AW6700" s="100"/>
      <c r="AX6700" s="2"/>
      <c r="AY6700" s="2"/>
      <c r="AZ6700" s="2"/>
      <c r="BA6700" s="2"/>
      <c r="BB6700" s="55"/>
      <c r="BC6700" s="105"/>
      <c r="BD6700" s="105"/>
      <c r="BE6700" s="105"/>
      <c r="BF6700" s="105"/>
      <c r="BG6700" s="109"/>
      <c r="BH6700" s="2"/>
      <c r="BI6700" s="2"/>
      <c r="BJ6700" s="2"/>
      <c r="BK6700" s="2"/>
      <c r="BL6700" s="55"/>
      <c r="BM6700" s="48"/>
      <c r="BN6700" s="48"/>
      <c r="BO6700" s="48"/>
      <c r="BP6700" s="48"/>
      <c r="BQ6700" s="117"/>
      <c r="BR6700" s="2"/>
      <c r="BS6700" s="2"/>
      <c r="BT6700" s="2"/>
      <c r="BU6700" s="2"/>
      <c r="BV6700" s="55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18" t="s">
        <v>5</v>
      </c>
      <c r="H6701" s="3">
        <v>2024</v>
      </c>
      <c r="I6701" s="20" t="s">
        <v>282</v>
      </c>
      <c r="J6701" s="2" t="s">
        <v>272</v>
      </c>
      <c r="K6701" s="2" t="s">
        <v>321</v>
      </c>
      <c r="L6701" s="163">
        <f t="shared" si="223"/>
        <v>0</v>
      </c>
      <c r="M6701" s="163">
        <f t="shared" si="224"/>
        <v>0</v>
      </c>
      <c r="N6701" s="181"/>
      <c r="O6701" s="33"/>
      <c r="P6701" s="33"/>
      <c r="Q6701" s="33"/>
      <c r="R6701" s="33"/>
      <c r="S6701" s="42"/>
      <c r="T6701" s="2"/>
      <c r="U6701" s="2"/>
      <c r="V6701" s="2"/>
      <c r="W6701" s="2"/>
      <c r="X6701" s="55"/>
      <c r="Y6701" s="62"/>
      <c r="Z6701" s="62"/>
      <c r="AA6701" s="62"/>
      <c r="AB6701" s="62"/>
      <c r="AC6701" s="68"/>
      <c r="AD6701" s="2"/>
      <c r="AE6701" s="2"/>
      <c r="AF6701" s="2"/>
      <c r="AG6701" s="2"/>
      <c r="AH6701" s="55"/>
      <c r="AI6701" s="72"/>
      <c r="AJ6701" s="72"/>
      <c r="AK6701" s="72"/>
      <c r="AL6701" s="72"/>
      <c r="AM6701" s="80"/>
      <c r="AN6701" s="2"/>
      <c r="AO6701" s="2"/>
      <c r="AP6701" s="2"/>
      <c r="AQ6701" s="2"/>
      <c r="AR6701" s="55"/>
      <c r="AS6701" s="85"/>
      <c r="AT6701" s="85"/>
      <c r="AU6701" s="85"/>
      <c r="AV6701" s="85"/>
      <c r="AW6701" s="100"/>
      <c r="AX6701" s="2"/>
      <c r="AY6701" s="2"/>
      <c r="AZ6701" s="2"/>
      <c r="BA6701" s="2"/>
      <c r="BB6701" s="55"/>
      <c r="BC6701" s="105"/>
      <c r="BD6701" s="105"/>
      <c r="BE6701" s="105"/>
      <c r="BF6701" s="105"/>
      <c r="BG6701" s="109"/>
      <c r="BH6701" s="2"/>
      <c r="BI6701" s="2"/>
      <c r="BJ6701" s="2"/>
      <c r="BK6701" s="2"/>
      <c r="BL6701" s="55"/>
      <c r="BM6701" s="48"/>
      <c r="BN6701" s="48"/>
      <c r="BO6701" s="48"/>
      <c r="BP6701" s="48"/>
      <c r="BQ6701" s="117"/>
      <c r="BR6701" s="2"/>
      <c r="BS6701" s="2"/>
      <c r="BT6701" s="2"/>
      <c r="BU6701" s="2"/>
      <c r="BV6701" s="55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18" t="s">
        <v>5</v>
      </c>
      <c r="H6702" s="3">
        <v>2024</v>
      </c>
      <c r="I6702" s="20" t="s">
        <v>282</v>
      </c>
      <c r="J6702" s="2" t="s">
        <v>273</v>
      </c>
      <c r="K6702" s="2" t="s">
        <v>321</v>
      </c>
      <c r="L6702" s="163">
        <f t="shared" si="223"/>
        <v>4.0000000000000001E-3</v>
      </c>
      <c r="M6702" s="163">
        <f t="shared" si="224"/>
        <v>11.51</v>
      </c>
      <c r="N6702" s="181"/>
      <c r="O6702" s="33"/>
      <c r="P6702" s="33"/>
      <c r="Q6702" s="33">
        <v>77.81</v>
      </c>
      <c r="R6702" s="33">
        <v>4.0000000000000001E-3</v>
      </c>
      <c r="S6702" s="42">
        <v>11.51</v>
      </c>
      <c r="T6702" s="2"/>
      <c r="U6702" s="2"/>
      <c r="V6702" s="2"/>
      <c r="W6702" s="2"/>
      <c r="X6702" s="55"/>
      <c r="Y6702" s="62"/>
      <c r="Z6702" s="62"/>
      <c r="AA6702" s="62"/>
      <c r="AB6702" s="62"/>
      <c r="AC6702" s="68"/>
      <c r="AD6702" s="2"/>
      <c r="AE6702" s="2"/>
      <c r="AF6702" s="2"/>
      <c r="AG6702" s="2"/>
      <c r="AH6702" s="55"/>
      <c r="AI6702" s="72"/>
      <c r="AJ6702" s="72"/>
      <c r="AK6702" s="72"/>
      <c r="AL6702" s="72"/>
      <c r="AM6702" s="80"/>
      <c r="AN6702" s="2"/>
      <c r="AO6702" s="2"/>
      <c r="AP6702" s="2"/>
      <c r="AQ6702" s="2"/>
      <c r="AR6702" s="55"/>
      <c r="AS6702" s="85"/>
      <c r="AT6702" s="85"/>
      <c r="AU6702" s="85"/>
      <c r="AV6702" s="85"/>
      <c r="AW6702" s="100"/>
      <c r="AX6702" s="2"/>
      <c r="AY6702" s="2"/>
      <c r="AZ6702" s="2"/>
      <c r="BA6702" s="2"/>
      <c r="BB6702" s="55"/>
      <c r="BC6702" s="105"/>
      <c r="BD6702" s="105"/>
      <c r="BE6702" s="105"/>
      <c r="BF6702" s="105"/>
      <c r="BG6702" s="109"/>
      <c r="BH6702" s="2"/>
      <c r="BI6702" s="2"/>
      <c r="BJ6702" s="2"/>
      <c r="BK6702" s="2"/>
      <c r="BL6702" s="55"/>
      <c r="BM6702" s="48"/>
      <c r="BN6702" s="48"/>
      <c r="BO6702" s="48"/>
      <c r="BP6702" s="48"/>
      <c r="BQ6702" s="117"/>
      <c r="BR6702" s="2"/>
      <c r="BS6702" s="2"/>
      <c r="BT6702" s="2"/>
      <c r="BU6702" s="2"/>
      <c r="BV6702" s="55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18" t="s">
        <v>5</v>
      </c>
      <c r="H6703" s="3">
        <v>2024</v>
      </c>
      <c r="I6703" s="20" t="s">
        <v>282</v>
      </c>
      <c r="J6703" s="2" t="s">
        <v>274</v>
      </c>
      <c r="K6703" s="2" t="s">
        <v>321</v>
      </c>
      <c r="L6703" s="165">
        <f t="shared" si="223"/>
        <v>4.0000000000000001E-3</v>
      </c>
      <c r="M6703" s="163">
        <f t="shared" si="224"/>
        <v>6.1899999999999995</v>
      </c>
      <c r="N6703" s="181"/>
      <c r="O6703" s="33"/>
      <c r="P6703" s="33"/>
      <c r="Q6703" s="33"/>
      <c r="R6703" s="33"/>
      <c r="S6703" s="42"/>
      <c r="T6703" s="2"/>
      <c r="U6703" s="2"/>
      <c r="V6703" s="2">
        <v>4</v>
      </c>
      <c r="W6703" s="2">
        <v>5.0000000000000001E-4</v>
      </c>
      <c r="X6703" s="55">
        <v>1.19</v>
      </c>
      <c r="Y6703" s="62">
        <v>2</v>
      </c>
      <c r="Z6703" s="62" t="s">
        <v>370</v>
      </c>
      <c r="AA6703" s="62"/>
      <c r="AB6703" s="62">
        <v>5.0000000000000001E-4</v>
      </c>
      <c r="AC6703" s="68">
        <v>0.625</v>
      </c>
      <c r="AD6703" s="2"/>
      <c r="AE6703" s="2"/>
      <c r="AF6703" s="2"/>
      <c r="AG6703" s="2"/>
      <c r="AH6703" s="55"/>
      <c r="AI6703" s="72" t="s">
        <v>548</v>
      </c>
      <c r="AJ6703" s="72"/>
      <c r="AK6703" s="72"/>
      <c r="AL6703" s="72">
        <v>3.0000000000000001E-3</v>
      </c>
      <c r="AM6703" s="80">
        <v>4.375</v>
      </c>
      <c r="AN6703" s="2"/>
      <c r="AO6703" s="2"/>
      <c r="AP6703" s="2"/>
      <c r="AQ6703" s="2"/>
      <c r="AR6703" s="55"/>
      <c r="AS6703" s="85"/>
      <c r="AT6703" s="85"/>
      <c r="AU6703" s="85"/>
      <c r="AV6703" s="85"/>
      <c r="AW6703" s="100"/>
      <c r="AX6703" s="2"/>
      <c r="AY6703" s="2"/>
      <c r="AZ6703" s="2"/>
      <c r="BA6703" s="2"/>
      <c r="BB6703" s="55"/>
      <c r="BC6703" s="105"/>
      <c r="BD6703" s="105"/>
      <c r="BE6703" s="105"/>
      <c r="BF6703" s="105"/>
      <c r="BG6703" s="109"/>
      <c r="BH6703" s="2"/>
      <c r="BI6703" s="2"/>
      <c r="BJ6703" s="2"/>
      <c r="BK6703" s="2"/>
      <c r="BL6703" s="55"/>
      <c r="BM6703" s="48"/>
      <c r="BN6703" s="48"/>
      <c r="BO6703" s="48"/>
      <c r="BP6703" s="48"/>
      <c r="BQ6703" s="117"/>
      <c r="BR6703" s="2"/>
      <c r="BS6703" s="2"/>
      <c r="BT6703" s="2"/>
      <c r="BU6703" s="2"/>
      <c r="BV6703" s="55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18" t="s">
        <v>5</v>
      </c>
      <c r="H6704" s="3">
        <v>2024</v>
      </c>
      <c r="I6704" s="20" t="s">
        <v>282</v>
      </c>
      <c r="J6704" s="2" t="s">
        <v>275</v>
      </c>
      <c r="K6704" s="2" t="s">
        <v>321</v>
      </c>
      <c r="L6704" s="163">
        <f t="shared" si="223"/>
        <v>0</v>
      </c>
      <c r="M6704" s="163">
        <f t="shared" si="224"/>
        <v>0</v>
      </c>
      <c r="N6704" s="181"/>
      <c r="O6704" s="33"/>
      <c r="P6704" s="33"/>
      <c r="Q6704" s="33"/>
      <c r="R6704" s="33"/>
      <c r="S6704" s="42"/>
      <c r="T6704" s="2"/>
      <c r="U6704" s="2"/>
      <c r="V6704" s="2"/>
      <c r="W6704" s="2"/>
      <c r="X6704" s="55"/>
      <c r="Y6704" s="62"/>
      <c r="Z6704" s="62"/>
      <c r="AA6704" s="62"/>
      <c r="AB6704" s="62"/>
      <c r="AC6704" s="68"/>
      <c r="AD6704" s="2"/>
      <c r="AE6704" s="2"/>
      <c r="AF6704" s="2"/>
      <c r="AG6704" s="2"/>
      <c r="AH6704" s="55"/>
      <c r="AI6704" s="72"/>
      <c r="AJ6704" s="72"/>
      <c r="AK6704" s="72"/>
      <c r="AL6704" s="72"/>
      <c r="AM6704" s="80"/>
      <c r="AN6704" s="2"/>
      <c r="AO6704" s="2"/>
      <c r="AP6704" s="2"/>
      <c r="AQ6704" s="2"/>
      <c r="AR6704" s="55"/>
      <c r="AS6704" s="85"/>
      <c r="AT6704" s="85"/>
      <c r="AU6704" s="85"/>
      <c r="AV6704" s="85"/>
      <c r="AW6704" s="100"/>
      <c r="AX6704" s="2"/>
      <c r="AY6704" s="2"/>
      <c r="AZ6704" s="2"/>
      <c r="BA6704" s="2"/>
      <c r="BB6704" s="55"/>
      <c r="BC6704" s="105"/>
      <c r="BD6704" s="105"/>
      <c r="BE6704" s="105"/>
      <c r="BF6704" s="105"/>
      <c r="BG6704" s="109"/>
      <c r="BH6704" s="2"/>
      <c r="BI6704" s="2"/>
      <c r="BJ6704" s="2"/>
      <c r="BK6704" s="2"/>
      <c r="BL6704" s="55"/>
      <c r="BM6704" s="48"/>
      <c r="BN6704" s="48"/>
      <c r="BO6704" s="48"/>
      <c r="BP6704" s="48"/>
      <c r="BQ6704" s="117"/>
      <c r="BR6704" s="2"/>
      <c r="BS6704" s="2"/>
      <c r="BT6704" s="2"/>
      <c r="BU6704" s="2"/>
      <c r="BV6704" s="55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18" t="s">
        <v>5</v>
      </c>
      <c r="H6705" s="3">
        <v>2024</v>
      </c>
      <c r="I6705" s="20" t="s">
        <v>282</v>
      </c>
      <c r="J6705" s="2" t="s">
        <v>276</v>
      </c>
      <c r="K6705" s="2" t="s">
        <v>320</v>
      </c>
      <c r="L6705" s="163">
        <f t="shared" si="223"/>
        <v>2</v>
      </c>
      <c r="M6705" s="163">
        <f t="shared" si="224"/>
        <v>24.091999999999999</v>
      </c>
      <c r="N6705" s="181"/>
      <c r="O6705" s="33"/>
      <c r="P6705" s="33"/>
      <c r="Q6705" s="33"/>
      <c r="R6705" s="33"/>
      <c r="S6705" s="42"/>
      <c r="T6705" s="2"/>
      <c r="U6705" s="2"/>
      <c r="V6705" s="2"/>
      <c r="W6705" s="2"/>
      <c r="X6705" s="55"/>
      <c r="Y6705" s="62"/>
      <c r="Z6705" s="62"/>
      <c r="AA6705" s="62"/>
      <c r="AB6705" s="62"/>
      <c r="AC6705" s="68"/>
      <c r="AD6705" s="2"/>
      <c r="AE6705" s="2"/>
      <c r="AF6705" s="2"/>
      <c r="AG6705" s="2"/>
      <c r="AH6705" s="55"/>
      <c r="AI6705" s="72" t="s">
        <v>548</v>
      </c>
      <c r="AJ6705" s="72"/>
      <c r="AK6705" s="72"/>
      <c r="AL6705" s="72">
        <v>1</v>
      </c>
      <c r="AM6705" s="80">
        <v>9.298</v>
      </c>
      <c r="AN6705" s="2"/>
      <c r="AO6705" s="2"/>
      <c r="AP6705" s="2"/>
      <c r="AQ6705" s="2"/>
      <c r="AR6705" s="55"/>
      <c r="AS6705" s="85"/>
      <c r="AT6705" s="85"/>
      <c r="AU6705" s="85"/>
      <c r="AV6705" s="85"/>
      <c r="AW6705" s="100"/>
      <c r="AX6705" s="2"/>
      <c r="AY6705" s="2"/>
      <c r="AZ6705" s="2"/>
      <c r="BA6705" s="2"/>
      <c r="BB6705" s="55"/>
      <c r="BC6705" s="105"/>
      <c r="BD6705" s="105"/>
      <c r="BE6705" s="105"/>
      <c r="BF6705" s="105"/>
      <c r="BG6705" s="109"/>
      <c r="BH6705" s="2"/>
      <c r="BI6705" s="2"/>
      <c r="BJ6705" s="2"/>
      <c r="BK6705" s="2"/>
      <c r="BL6705" s="55"/>
      <c r="BM6705" s="48"/>
      <c r="BN6705" s="48"/>
      <c r="BO6705" s="48"/>
      <c r="BP6705" s="48"/>
      <c r="BQ6705" s="117"/>
      <c r="BR6705" s="2" t="s">
        <v>1237</v>
      </c>
      <c r="BS6705" s="2"/>
      <c r="BT6705" s="2"/>
      <c r="BU6705" s="2">
        <v>1</v>
      </c>
      <c r="BV6705" s="55">
        <v>14.794</v>
      </c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18" t="s">
        <v>5</v>
      </c>
      <c r="H6706" s="3">
        <v>2024</v>
      </c>
      <c r="I6706" s="20" t="s">
        <v>282</v>
      </c>
      <c r="J6706" s="2" t="s">
        <v>277</v>
      </c>
      <c r="K6706" s="2" t="s">
        <v>320</v>
      </c>
      <c r="L6706" s="163">
        <f t="shared" si="223"/>
        <v>1</v>
      </c>
      <c r="M6706" s="163">
        <f t="shared" si="224"/>
        <v>2.2789999999999999</v>
      </c>
      <c r="N6706" s="181"/>
      <c r="O6706" s="33"/>
      <c r="P6706" s="33"/>
      <c r="Q6706" s="33"/>
      <c r="R6706" s="33"/>
      <c r="S6706" s="42"/>
      <c r="T6706" s="2"/>
      <c r="U6706" s="2" t="s">
        <v>395</v>
      </c>
      <c r="V6706" s="2"/>
      <c r="W6706" s="2">
        <v>1</v>
      </c>
      <c r="X6706" s="55">
        <v>2.2789999999999999</v>
      </c>
      <c r="Y6706" s="62"/>
      <c r="Z6706" s="62"/>
      <c r="AA6706" s="62"/>
      <c r="AB6706" s="62"/>
      <c r="AC6706" s="68"/>
      <c r="AD6706" s="2"/>
      <c r="AE6706" s="2"/>
      <c r="AF6706" s="2"/>
      <c r="AG6706" s="2"/>
      <c r="AH6706" s="55"/>
      <c r="AI6706" s="72"/>
      <c r="AJ6706" s="72"/>
      <c r="AK6706" s="72"/>
      <c r="AL6706" s="72"/>
      <c r="AM6706" s="80"/>
      <c r="AN6706" s="2"/>
      <c r="AO6706" s="2"/>
      <c r="AP6706" s="2"/>
      <c r="AQ6706" s="2"/>
      <c r="AR6706" s="55"/>
      <c r="AS6706" s="85"/>
      <c r="AT6706" s="85"/>
      <c r="AU6706" s="85"/>
      <c r="AV6706" s="85"/>
      <c r="AW6706" s="100"/>
      <c r="AX6706" s="2"/>
      <c r="AY6706" s="2"/>
      <c r="AZ6706" s="2"/>
      <c r="BA6706" s="2"/>
      <c r="BB6706" s="55"/>
      <c r="BC6706" s="105"/>
      <c r="BD6706" s="105"/>
      <c r="BE6706" s="105"/>
      <c r="BF6706" s="105"/>
      <c r="BG6706" s="109"/>
      <c r="BH6706" s="2"/>
      <c r="BI6706" s="2"/>
      <c r="BJ6706" s="2"/>
      <c r="BK6706" s="2"/>
      <c r="BL6706" s="55"/>
      <c r="BM6706" s="48"/>
      <c r="BN6706" s="48"/>
      <c r="BO6706" s="48"/>
      <c r="BP6706" s="48"/>
      <c r="BQ6706" s="117"/>
      <c r="BR6706" s="2"/>
      <c r="BS6706" s="2"/>
      <c r="BT6706" s="2"/>
      <c r="BU6706" s="2"/>
      <c r="BV6706" s="55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18" t="s">
        <v>5</v>
      </c>
      <c r="H6707" s="3">
        <v>2024</v>
      </c>
      <c r="I6707" s="20" t="s">
        <v>283</v>
      </c>
      <c r="J6707" s="2" t="s">
        <v>298</v>
      </c>
      <c r="K6707" s="2" t="s">
        <v>321</v>
      </c>
      <c r="L6707" s="163">
        <f t="shared" si="223"/>
        <v>0.13900000000000001</v>
      </c>
      <c r="M6707" s="163">
        <f t="shared" si="224"/>
        <v>63.964000000000006</v>
      </c>
      <c r="N6707" s="181"/>
      <c r="O6707" s="33"/>
      <c r="P6707" s="33" t="s">
        <v>370</v>
      </c>
      <c r="Q6707" s="33"/>
      <c r="R6707" s="33">
        <v>0.05</v>
      </c>
      <c r="S6707" s="42">
        <v>18.202999999999999</v>
      </c>
      <c r="T6707" s="2"/>
      <c r="U6707" s="2"/>
      <c r="V6707" s="2"/>
      <c r="W6707" s="2"/>
      <c r="X6707" s="55"/>
      <c r="Y6707" s="62"/>
      <c r="Z6707" s="62"/>
      <c r="AA6707" s="62"/>
      <c r="AB6707" s="62"/>
      <c r="AC6707" s="68"/>
      <c r="AD6707" s="2">
        <v>4</v>
      </c>
      <c r="AE6707" s="2"/>
      <c r="AF6707" s="2"/>
      <c r="AG6707" s="2">
        <v>8.5000000000000006E-2</v>
      </c>
      <c r="AH6707" s="55">
        <v>44.316000000000003</v>
      </c>
      <c r="AI6707" s="72" t="s">
        <v>570</v>
      </c>
      <c r="AJ6707" s="72"/>
      <c r="AK6707" s="72"/>
      <c r="AL6707" s="72">
        <v>4.0000000000000001E-3</v>
      </c>
      <c r="AM6707" s="80">
        <v>1.4450000000000001</v>
      </c>
      <c r="AN6707" s="2"/>
      <c r="AO6707" s="2"/>
      <c r="AP6707" s="2"/>
      <c r="AQ6707" s="2"/>
      <c r="AR6707" s="55"/>
      <c r="AS6707" s="85"/>
      <c r="AT6707" s="85"/>
      <c r="AU6707" s="85"/>
      <c r="AV6707" s="85"/>
      <c r="AW6707" s="100"/>
      <c r="AX6707" s="2"/>
      <c r="AY6707" s="2"/>
      <c r="AZ6707" s="2"/>
      <c r="BA6707" s="2"/>
      <c r="BB6707" s="55"/>
      <c r="BC6707" s="105"/>
      <c r="BD6707" s="105"/>
      <c r="BE6707" s="105"/>
      <c r="BF6707" s="105"/>
      <c r="BG6707" s="109"/>
      <c r="BH6707" s="2"/>
      <c r="BI6707" s="2"/>
      <c r="BJ6707" s="2"/>
      <c r="BK6707" s="2"/>
      <c r="BL6707" s="55"/>
      <c r="BM6707" s="48"/>
      <c r="BN6707" s="48"/>
      <c r="BO6707" s="48"/>
      <c r="BP6707" s="48"/>
      <c r="BQ6707" s="117"/>
      <c r="BR6707" s="2"/>
      <c r="BS6707" s="2"/>
      <c r="BT6707" s="2"/>
      <c r="BU6707" s="2"/>
      <c r="BV6707" s="55"/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18" t="s">
        <v>5</v>
      </c>
      <c r="H6708" s="3">
        <v>2024</v>
      </c>
      <c r="I6708" s="20" t="s">
        <v>283</v>
      </c>
      <c r="J6708" s="2" t="s">
        <v>278</v>
      </c>
      <c r="K6708" s="2" t="s">
        <v>320</v>
      </c>
      <c r="L6708" s="163">
        <f t="shared" si="223"/>
        <v>40</v>
      </c>
      <c r="M6708" s="163">
        <f t="shared" si="224"/>
        <v>61.42</v>
      </c>
      <c r="N6708" s="181"/>
      <c r="O6708" s="33">
        <v>4</v>
      </c>
      <c r="P6708" s="33"/>
      <c r="Q6708" s="33"/>
      <c r="R6708" s="33">
        <v>1</v>
      </c>
      <c r="S6708" s="42">
        <v>1.8839999999999999</v>
      </c>
      <c r="T6708" s="2"/>
      <c r="U6708" s="2"/>
      <c r="V6708" s="2"/>
      <c r="W6708" s="2"/>
      <c r="X6708" s="55"/>
      <c r="Y6708" s="62">
        <v>4</v>
      </c>
      <c r="Z6708" s="62"/>
      <c r="AA6708" s="62"/>
      <c r="AB6708" s="62">
        <v>6</v>
      </c>
      <c r="AC6708" s="68">
        <v>8.15</v>
      </c>
      <c r="AD6708" s="2">
        <v>4</v>
      </c>
      <c r="AE6708" s="2"/>
      <c r="AF6708" s="2"/>
      <c r="AG6708" s="2">
        <v>21</v>
      </c>
      <c r="AH6708" s="55">
        <v>32.718000000000004</v>
      </c>
      <c r="AI6708" s="72"/>
      <c r="AJ6708" s="72"/>
      <c r="AK6708" s="72"/>
      <c r="AL6708" s="72"/>
      <c r="AM6708" s="80"/>
      <c r="AN6708" s="2"/>
      <c r="AO6708" s="2"/>
      <c r="AP6708" s="2"/>
      <c r="AQ6708" s="2"/>
      <c r="AR6708" s="55"/>
      <c r="AS6708" s="85"/>
      <c r="AT6708" s="85"/>
      <c r="AU6708" s="85"/>
      <c r="AV6708" s="85"/>
      <c r="AW6708" s="100"/>
      <c r="AX6708" s="2"/>
      <c r="AY6708" s="2"/>
      <c r="AZ6708" s="2"/>
      <c r="BA6708" s="2"/>
      <c r="BB6708" s="55"/>
      <c r="BC6708" s="105"/>
      <c r="BD6708" s="105"/>
      <c r="BE6708" s="105"/>
      <c r="BF6708" s="105"/>
      <c r="BG6708" s="109"/>
      <c r="BH6708" s="2" t="s">
        <v>1004</v>
      </c>
      <c r="BI6708" s="2"/>
      <c r="BJ6708" s="2"/>
      <c r="BK6708" s="2">
        <f>2+10</f>
        <v>12</v>
      </c>
      <c r="BL6708" s="55">
        <f>4.204+14.464</f>
        <v>18.667999999999999</v>
      </c>
      <c r="BM6708" s="48"/>
      <c r="BN6708" s="48"/>
      <c r="BO6708" s="48"/>
      <c r="BP6708" s="48"/>
      <c r="BQ6708" s="117"/>
      <c r="BR6708" s="2"/>
      <c r="BS6708" s="2"/>
      <c r="BT6708" s="2"/>
      <c r="BU6708" s="2"/>
      <c r="BV6708" s="55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18" t="s">
        <v>5</v>
      </c>
      <c r="H6709" s="3">
        <v>2024</v>
      </c>
      <c r="I6709" s="20" t="s">
        <v>283</v>
      </c>
      <c r="J6709" s="2" t="s">
        <v>279</v>
      </c>
      <c r="K6709" s="2" t="s">
        <v>320</v>
      </c>
      <c r="L6709" s="163">
        <f t="shared" si="223"/>
        <v>0</v>
      </c>
      <c r="M6709" s="163">
        <f t="shared" si="224"/>
        <v>0</v>
      </c>
      <c r="N6709" s="181"/>
      <c r="O6709" s="33"/>
      <c r="P6709" s="33"/>
      <c r="Q6709" s="33"/>
      <c r="R6709" s="33"/>
      <c r="S6709" s="42"/>
      <c r="T6709" s="2"/>
      <c r="U6709" s="2"/>
      <c r="V6709" s="2"/>
      <c r="W6709" s="2"/>
      <c r="X6709" s="55"/>
      <c r="Y6709" s="62"/>
      <c r="Z6709" s="62"/>
      <c r="AA6709" s="62"/>
      <c r="AB6709" s="62"/>
      <c r="AC6709" s="68"/>
      <c r="AD6709" s="2"/>
      <c r="AE6709" s="2"/>
      <c r="AF6709" s="2"/>
      <c r="AG6709" s="2"/>
      <c r="AH6709" s="55"/>
      <c r="AI6709" s="72"/>
      <c r="AJ6709" s="72"/>
      <c r="AK6709" s="72"/>
      <c r="AL6709" s="72"/>
      <c r="AM6709" s="80"/>
      <c r="AN6709" s="2"/>
      <c r="AO6709" s="2"/>
      <c r="AP6709" s="2"/>
      <c r="AQ6709" s="2"/>
      <c r="AR6709" s="55"/>
      <c r="AS6709" s="85"/>
      <c r="AT6709" s="85"/>
      <c r="AU6709" s="85"/>
      <c r="AV6709" s="85"/>
      <c r="AW6709" s="100"/>
      <c r="AX6709" s="2"/>
      <c r="AY6709" s="2"/>
      <c r="AZ6709" s="2"/>
      <c r="BA6709" s="2"/>
      <c r="BB6709" s="55"/>
      <c r="BC6709" s="105"/>
      <c r="BD6709" s="105"/>
      <c r="BE6709" s="105"/>
      <c r="BF6709" s="105"/>
      <c r="BG6709" s="109"/>
      <c r="BH6709" s="2"/>
      <c r="BI6709" s="2"/>
      <c r="BJ6709" s="2"/>
      <c r="BK6709" s="2"/>
      <c r="BL6709" s="55"/>
      <c r="BM6709" s="48"/>
      <c r="BN6709" s="48"/>
      <c r="BO6709" s="48"/>
      <c r="BP6709" s="48"/>
      <c r="BQ6709" s="117"/>
      <c r="BR6709" s="2"/>
      <c r="BS6709" s="2"/>
      <c r="BT6709" s="2"/>
      <c r="BU6709" s="2"/>
      <c r="BV6709" s="55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18" t="s">
        <v>5</v>
      </c>
      <c r="H6710" s="3">
        <v>2024</v>
      </c>
      <c r="I6710" s="20" t="s">
        <v>286</v>
      </c>
      <c r="J6710" s="2" t="s">
        <v>280</v>
      </c>
      <c r="K6710" s="2" t="s">
        <v>319</v>
      </c>
      <c r="L6710" s="163">
        <f t="shared" si="223"/>
        <v>0</v>
      </c>
      <c r="M6710" s="163">
        <f t="shared" si="224"/>
        <v>0</v>
      </c>
      <c r="N6710" s="181"/>
      <c r="O6710" s="33"/>
      <c r="P6710" s="33"/>
      <c r="Q6710" s="33"/>
      <c r="R6710" s="33"/>
      <c r="S6710" s="42"/>
      <c r="T6710" s="2"/>
      <c r="U6710" s="2"/>
      <c r="V6710" s="2"/>
      <c r="W6710" s="2"/>
      <c r="X6710" s="55"/>
      <c r="Y6710" s="62"/>
      <c r="Z6710" s="62"/>
      <c r="AA6710" s="62"/>
      <c r="AB6710" s="62"/>
      <c r="AC6710" s="68"/>
      <c r="AD6710" s="2"/>
      <c r="AE6710" s="2"/>
      <c r="AF6710" s="2"/>
      <c r="AG6710" s="2"/>
      <c r="AH6710" s="55"/>
      <c r="AI6710" s="72"/>
      <c r="AJ6710" s="72"/>
      <c r="AK6710" s="72"/>
      <c r="AL6710" s="72"/>
      <c r="AM6710" s="80"/>
      <c r="AN6710" s="2"/>
      <c r="AO6710" s="2"/>
      <c r="AP6710" s="2"/>
      <c r="AQ6710" s="2"/>
      <c r="AR6710" s="55"/>
      <c r="AS6710" s="85"/>
      <c r="AT6710" s="85"/>
      <c r="AU6710" s="85"/>
      <c r="AV6710" s="85"/>
      <c r="AW6710" s="100"/>
      <c r="AX6710" s="2"/>
      <c r="AY6710" s="2"/>
      <c r="AZ6710" s="2"/>
      <c r="BA6710" s="2"/>
      <c r="BB6710" s="55"/>
      <c r="BC6710" s="105"/>
      <c r="BD6710" s="105"/>
      <c r="BE6710" s="105"/>
      <c r="BF6710" s="105"/>
      <c r="BG6710" s="109"/>
      <c r="BH6710" s="2"/>
      <c r="BI6710" s="2"/>
      <c r="BJ6710" s="2"/>
      <c r="BK6710" s="2"/>
      <c r="BL6710" s="55"/>
      <c r="BM6710" s="48"/>
      <c r="BN6710" s="48"/>
      <c r="BO6710" s="48"/>
      <c r="BP6710" s="48"/>
      <c r="BQ6710" s="117"/>
      <c r="BR6710" s="2"/>
      <c r="BS6710" s="2"/>
      <c r="BT6710" s="2"/>
      <c r="BU6710" s="2"/>
      <c r="BV6710" s="55"/>
    </row>
    <row r="6711" spans="1:74" hidden="1" x14ac:dyDescent="0.3">
      <c r="A6711" s="2" t="s">
        <v>240</v>
      </c>
      <c r="B6711" s="2" t="s">
        <v>2</v>
      </c>
      <c r="C6711" s="2" t="s">
        <v>3</v>
      </c>
      <c r="D6711" s="2" t="s">
        <v>241</v>
      </c>
      <c r="E6711" s="5" t="s">
        <v>238</v>
      </c>
      <c r="F6711" s="3"/>
      <c r="G6711" s="18" t="s">
        <v>5</v>
      </c>
      <c r="H6711" s="3">
        <v>2024</v>
      </c>
      <c r="I6711" s="20" t="s">
        <v>286</v>
      </c>
      <c r="J6711" s="2" t="s">
        <v>281</v>
      </c>
      <c r="K6711" s="2" t="s">
        <v>319</v>
      </c>
      <c r="L6711" s="163">
        <f t="shared" si="223"/>
        <v>0</v>
      </c>
      <c r="M6711" s="163">
        <f t="shared" si="224"/>
        <v>115.22800000000001</v>
      </c>
      <c r="N6711" s="181"/>
      <c r="O6711" s="33"/>
      <c r="P6711" s="33"/>
      <c r="Q6711" s="33"/>
      <c r="R6711" s="33"/>
      <c r="S6711" s="42"/>
      <c r="T6711" s="2"/>
      <c r="U6711" s="2"/>
      <c r="V6711" s="2"/>
      <c r="W6711" s="2"/>
      <c r="X6711" s="55"/>
      <c r="Y6711" s="62" t="s">
        <v>467</v>
      </c>
      <c r="Z6711" s="62"/>
      <c r="AA6711" s="62"/>
      <c r="AB6711" s="62"/>
      <c r="AC6711" s="68">
        <v>1.1379999999999999</v>
      </c>
      <c r="AD6711" s="2"/>
      <c r="AE6711" s="2"/>
      <c r="AF6711" s="2"/>
      <c r="AG6711" s="2"/>
      <c r="AH6711" s="55"/>
      <c r="AI6711" s="72"/>
      <c r="AJ6711" s="72"/>
      <c r="AK6711" s="72"/>
      <c r="AL6711" s="72"/>
      <c r="AM6711" s="80"/>
      <c r="AN6711" s="2"/>
      <c r="AO6711" s="2"/>
      <c r="AP6711" s="2"/>
      <c r="AQ6711" s="2"/>
      <c r="AR6711" s="55"/>
      <c r="AS6711" s="85" t="s">
        <v>730</v>
      </c>
      <c r="AT6711" s="85"/>
      <c r="AU6711" s="85"/>
      <c r="AV6711" s="85"/>
      <c r="AW6711" s="100">
        <v>112.33</v>
      </c>
      <c r="AX6711" s="2"/>
      <c r="AY6711" s="2"/>
      <c r="AZ6711" s="2"/>
      <c r="BA6711" s="2"/>
      <c r="BB6711" s="55"/>
      <c r="BC6711" s="105"/>
      <c r="BD6711" s="105"/>
      <c r="BE6711" s="105"/>
      <c r="BF6711" s="105"/>
      <c r="BG6711" s="109"/>
      <c r="BH6711" s="2" t="s">
        <v>1050</v>
      </c>
      <c r="BI6711" s="2"/>
      <c r="BJ6711" s="2"/>
      <c r="BK6711" s="2"/>
      <c r="BL6711" s="55">
        <v>1.76</v>
      </c>
      <c r="BM6711" s="48"/>
      <c r="BN6711" s="48"/>
      <c r="BO6711" s="48"/>
      <c r="BP6711" s="48"/>
      <c r="BQ6711" s="117"/>
      <c r="BR6711" s="2"/>
      <c r="BS6711" s="2"/>
      <c r="BT6711" s="2"/>
      <c r="BU6711" s="2"/>
      <c r="BV6711" s="55"/>
    </row>
    <row r="6712" spans="1:74" s="13" customFormat="1" hidden="1" x14ac:dyDescent="0.3">
      <c r="A6712" s="12" t="s">
        <v>240</v>
      </c>
      <c r="B6712" s="12" t="s">
        <v>2</v>
      </c>
      <c r="C6712" s="12" t="s">
        <v>3</v>
      </c>
      <c r="D6712" s="12" t="s">
        <v>241</v>
      </c>
      <c r="E6712" s="6" t="s">
        <v>238</v>
      </c>
      <c r="F6712" s="7"/>
      <c r="G6712" s="19" t="s">
        <v>5</v>
      </c>
      <c r="H6712" s="7">
        <v>2024</v>
      </c>
      <c r="I6712" s="21"/>
      <c r="J6712" s="12" t="s">
        <v>314</v>
      </c>
      <c r="K6712" s="12"/>
      <c r="L6712" s="147"/>
      <c r="M6712" s="147">
        <f>SUM(M6674:M6711)</f>
        <v>1307.2140000000002</v>
      </c>
      <c r="N6712" s="183"/>
      <c r="O6712" s="12"/>
      <c r="P6712" s="12"/>
      <c r="Q6712" s="12"/>
      <c r="R6712" s="12"/>
      <c r="S6712" s="47">
        <f>SUM(S6674:S6711)</f>
        <v>31.597000000000001</v>
      </c>
      <c r="T6712" s="12"/>
      <c r="U6712" s="12"/>
      <c r="V6712" s="12"/>
      <c r="W6712" s="12"/>
      <c r="X6712" s="47">
        <f>SUM(X6674:X6711)</f>
        <v>3.4689999999999999</v>
      </c>
      <c r="Y6712" s="12"/>
      <c r="Z6712" s="12"/>
      <c r="AA6712" s="12"/>
      <c r="AB6712" s="12"/>
      <c r="AC6712" s="47">
        <f>SUM(AC6674:AC6711)</f>
        <v>11.109</v>
      </c>
      <c r="AD6712" s="12"/>
      <c r="AE6712" s="12"/>
      <c r="AF6712" s="12"/>
      <c r="AG6712" s="12"/>
      <c r="AH6712" s="47">
        <f>SUM(AH6674:AH6711)</f>
        <v>838.36900000000003</v>
      </c>
      <c r="AI6712" s="12"/>
      <c r="AJ6712" s="12"/>
      <c r="AK6712" s="12"/>
      <c r="AL6712" s="12"/>
      <c r="AM6712" s="47">
        <f>SUM(AM6674:AM6711)</f>
        <v>15.118</v>
      </c>
      <c r="AN6712" s="12"/>
      <c r="AO6712" s="12"/>
      <c r="AP6712" s="12"/>
      <c r="AQ6712" s="12"/>
      <c r="AR6712" s="47">
        <f>SUM(AR6674:AR6711)</f>
        <v>0</v>
      </c>
      <c r="AS6712" s="12"/>
      <c r="AT6712" s="12"/>
      <c r="AU6712" s="12"/>
      <c r="AV6712" s="12"/>
      <c r="AW6712" s="47">
        <f>SUM(AW6674:AW6711)</f>
        <v>112.33</v>
      </c>
      <c r="AX6712" s="12"/>
      <c r="AY6712" s="12"/>
      <c r="AZ6712" s="12"/>
      <c r="BA6712" s="12"/>
      <c r="BB6712" s="47">
        <f>SUM(BB6674:BB6711)</f>
        <v>0</v>
      </c>
      <c r="BC6712" s="12"/>
      <c r="BD6712" s="12"/>
      <c r="BE6712" s="12"/>
      <c r="BF6712" s="12"/>
      <c r="BG6712" s="47">
        <f>SUM(BG6674:BG6711)</f>
        <v>0</v>
      </c>
      <c r="BH6712" s="12"/>
      <c r="BI6712" s="12"/>
      <c r="BJ6712" s="12"/>
      <c r="BK6712" s="12"/>
      <c r="BL6712" s="47">
        <f>SUM(BL6674:BL6711)</f>
        <v>20.428000000000001</v>
      </c>
      <c r="BM6712" s="12"/>
      <c r="BN6712" s="12"/>
      <c r="BO6712" s="12"/>
      <c r="BP6712" s="12"/>
      <c r="BQ6712" s="47">
        <f>SUM(BQ6674:BQ6711)</f>
        <v>0</v>
      </c>
      <c r="BR6712" s="12"/>
      <c r="BS6712" s="12"/>
      <c r="BT6712" s="12"/>
      <c r="BU6712" s="12"/>
      <c r="BV6712" s="47">
        <f>SUM(BV6674:BV6711)</f>
        <v>274.79399999999998</v>
      </c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18" t="s">
        <v>5</v>
      </c>
      <c r="H6713" s="3">
        <v>2024</v>
      </c>
      <c r="I6713" s="20" t="s">
        <v>287</v>
      </c>
      <c r="J6713" s="2" t="s">
        <v>267</v>
      </c>
      <c r="K6713" s="2" t="s">
        <v>318</v>
      </c>
      <c r="L6713" s="163">
        <f t="shared" si="223"/>
        <v>0</v>
      </c>
      <c r="M6713" s="163">
        <f t="shared" si="224"/>
        <v>0</v>
      </c>
      <c r="N6713" s="181"/>
      <c r="O6713" s="33"/>
      <c r="P6713" s="33"/>
      <c r="Q6713" s="33"/>
      <c r="R6713" s="33"/>
      <c r="S6713" s="42"/>
      <c r="T6713" s="2"/>
      <c r="U6713" s="2"/>
      <c r="V6713" s="2"/>
      <c r="W6713" s="2"/>
      <c r="X6713" s="55"/>
      <c r="Y6713" s="62"/>
      <c r="Z6713" s="62"/>
      <c r="AA6713" s="62"/>
      <c r="AB6713" s="62"/>
      <c r="AC6713" s="68"/>
      <c r="AD6713" s="2"/>
      <c r="AE6713" s="2"/>
      <c r="AF6713" s="2"/>
      <c r="AG6713" s="2"/>
      <c r="AH6713" s="55"/>
      <c r="AI6713" s="72"/>
      <c r="AJ6713" s="72"/>
      <c r="AK6713" s="72"/>
      <c r="AL6713" s="72"/>
      <c r="AM6713" s="80"/>
      <c r="AN6713" s="2"/>
      <c r="AO6713" s="2"/>
      <c r="AP6713" s="2"/>
      <c r="AQ6713" s="2"/>
      <c r="AR6713" s="55"/>
      <c r="AS6713" s="85"/>
      <c r="AT6713" s="85"/>
      <c r="AU6713" s="85"/>
      <c r="AV6713" s="85"/>
      <c r="AW6713" s="100"/>
      <c r="AX6713" s="2"/>
      <c r="AY6713" s="2"/>
      <c r="AZ6713" s="2"/>
      <c r="BA6713" s="2"/>
      <c r="BB6713" s="55"/>
      <c r="BC6713" s="105"/>
      <c r="BD6713" s="105"/>
      <c r="BE6713" s="105"/>
      <c r="BF6713" s="105"/>
      <c r="BG6713" s="109"/>
      <c r="BH6713" s="2"/>
      <c r="BI6713" s="2"/>
      <c r="BJ6713" s="2"/>
      <c r="BK6713" s="2"/>
      <c r="BL6713" s="55"/>
      <c r="BM6713" s="48"/>
      <c r="BN6713" s="48"/>
      <c r="BO6713" s="48"/>
      <c r="BP6713" s="48"/>
      <c r="BQ6713" s="117"/>
      <c r="BR6713" s="2"/>
      <c r="BS6713" s="2"/>
      <c r="BT6713" s="2"/>
      <c r="BU6713" s="2"/>
      <c r="BV6713" s="55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18" t="s">
        <v>5</v>
      </c>
      <c r="H6714" s="3">
        <v>2024</v>
      </c>
      <c r="I6714" s="20" t="s">
        <v>287</v>
      </c>
      <c r="J6714" s="2" t="s">
        <v>291</v>
      </c>
      <c r="K6714" s="2" t="s">
        <v>319</v>
      </c>
      <c r="L6714" s="163">
        <f t="shared" si="223"/>
        <v>0</v>
      </c>
      <c r="M6714" s="163">
        <f t="shared" si="224"/>
        <v>0</v>
      </c>
      <c r="N6714" s="181"/>
      <c r="O6714" s="33"/>
      <c r="P6714" s="33"/>
      <c r="Q6714" s="33"/>
      <c r="R6714" s="33"/>
      <c r="S6714" s="42"/>
      <c r="T6714" s="2"/>
      <c r="U6714" s="2"/>
      <c r="V6714" s="2"/>
      <c r="W6714" s="2"/>
      <c r="X6714" s="55"/>
      <c r="Y6714" s="62"/>
      <c r="Z6714" s="62"/>
      <c r="AA6714" s="62"/>
      <c r="AB6714" s="62"/>
      <c r="AC6714" s="68"/>
      <c r="AD6714" s="2"/>
      <c r="AE6714" s="2"/>
      <c r="AF6714" s="2"/>
      <c r="AG6714" s="2"/>
      <c r="AH6714" s="55"/>
      <c r="AI6714" s="72"/>
      <c r="AJ6714" s="72"/>
      <c r="AK6714" s="72"/>
      <c r="AL6714" s="72"/>
      <c r="AM6714" s="80"/>
      <c r="AN6714" s="2"/>
      <c r="AO6714" s="2"/>
      <c r="AP6714" s="2"/>
      <c r="AQ6714" s="2"/>
      <c r="AR6714" s="55"/>
      <c r="AS6714" s="85"/>
      <c r="AT6714" s="85"/>
      <c r="AU6714" s="85"/>
      <c r="AV6714" s="85"/>
      <c r="AW6714" s="100"/>
      <c r="AX6714" s="2"/>
      <c r="AY6714" s="2"/>
      <c r="AZ6714" s="2"/>
      <c r="BA6714" s="2"/>
      <c r="BB6714" s="55"/>
      <c r="BC6714" s="105"/>
      <c r="BD6714" s="105"/>
      <c r="BE6714" s="105"/>
      <c r="BF6714" s="105"/>
      <c r="BG6714" s="109"/>
      <c r="BH6714" s="2"/>
      <c r="BI6714" s="2"/>
      <c r="BJ6714" s="2"/>
      <c r="BK6714" s="2"/>
      <c r="BL6714" s="55"/>
      <c r="BM6714" s="48"/>
      <c r="BN6714" s="48"/>
      <c r="BO6714" s="48"/>
      <c r="BP6714" s="48"/>
      <c r="BQ6714" s="117"/>
      <c r="BR6714" s="2"/>
      <c r="BS6714" s="2"/>
      <c r="BT6714" s="2"/>
      <c r="BU6714" s="2"/>
      <c r="BV6714" s="55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18" t="s">
        <v>5</v>
      </c>
      <c r="H6715" s="3">
        <v>2024</v>
      </c>
      <c r="I6715" s="20" t="s">
        <v>286</v>
      </c>
      <c r="J6715" s="2" t="s">
        <v>336</v>
      </c>
      <c r="K6715" s="2" t="s">
        <v>319</v>
      </c>
      <c r="L6715" s="163">
        <f t="shared" si="223"/>
        <v>0</v>
      </c>
      <c r="M6715" s="163">
        <f t="shared" si="224"/>
        <v>0</v>
      </c>
      <c r="N6715" s="181"/>
      <c r="O6715" s="33"/>
      <c r="P6715" s="33"/>
      <c r="Q6715" s="33"/>
      <c r="R6715" s="33"/>
      <c r="S6715" s="42"/>
      <c r="T6715" s="2"/>
      <c r="U6715" s="2"/>
      <c r="V6715" s="2"/>
      <c r="W6715" s="2"/>
      <c r="X6715" s="55"/>
      <c r="Y6715" s="62"/>
      <c r="Z6715" s="62"/>
      <c r="AA6715" s="62"/>
      <c r="AB6715" s="62"/>
      <c r="AC6715" s="68"/>
      <c r="AD6715" s="2"/>
      <c r="AE6715" s="2"/>
      <c r="AF6715" s="2"/>
      <c r="AG6715" s="2"/>
      <c r="AH6715" s="55"/>
      <c r="AI6715" s="72"/>
      <c r="AJ6715" s="72"/>
      <c r="AK6715" s="72"/>
      <c r="AL6715" s="72"/>
      <c r="AM6715" s="80"/>
      <c r="AN6715" s="2"/>
      <c r="AO6715" s="2"/>
      <c r="AP6715" s="2"/>
      <c r="AQ6715" s="2"/>
      <c r="AR6715" s="55"/>
      <c r="AS6715" s="85"/>
      <c r="AT6715" s="85"/>
      <c r="AU6715" s="85"/>
      <c r="AV6715" s="85"/>
      <c r="AW6715" s="100"/>
      <c r="AX6715" s="2"/>
      <c r="AY6715" s="2"/>
      <c r="AZ6715" s="2"/>
      <c r="BA6715" s="2"/>
      <c r="BB6715" s="55"/>
      <c r="BC6715" s="105"/>
      <c r="BD6715" s="105"/>
      <c r="BE6715" s="105"/>
      <c r="BF6715" s="105"/>
      <c r="BG6715" s="109"/>
      <c r="BH6715" s="2"/>
      <c r="BI6715" s="2"/>
      <c r="BJ6715" s="2"/>
      <c r="BK6715" s="2"/>
      <c r="BL6715" s="55"/>
      <c r="BM6715" s="48"/>
      <c r="BN6715" s="48"/>
      <c r="BO6715" s="48"/>
      <c r="BP6715" s="48"/>
      <c r="BQ6715" s="117"/>
      <c r="BR6715" s="2"/>
      <c r="BS6715" s="2"/>
      <c r="BT6715" s="2"/>
      <c r="BU6715" s="2"/>
      <c r="BV6715" s="55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18" t="s">
        <v>5</v>
      </c>
      <c r="H6716" s="3">
        <v>2024</v>
      </c>
      <c r="I6716" s="20" t="s">
        <v>286</v>
      </c>
      <c r="J6716" s="8" t="s">
        <v>337</v>
      </c>
      <c r="K6716" s="8" t="s">
        <v>318</v>
      </c>
      <c r="L6716" s="163">
        <f t="shared" si="223"/>
        <v>0</v>
      </c>
      <c r="M6716" s="163">
        <f t="shared" si="224"/>
        <v>0</v>
      </c>
      <c r="N6716" s="181"/>
      <c r="O6716" s="53"/>
      <c r="P6716" s="53"/>
      <c r="Q6716" s="53"/>
      <c r="R6716" s="53"/>
      <c r="S6716" s="54"/>
      <c r="T6716" s="8"/>
      <c r="U6716" s="8"/>
      <c r="V6716" s="8"/>
      <c r="W6716" s="8"/>
      <c r="X6716" s="122"/>
      <c r="Y6716" s="135"/>
      <c r="Z6716" s="135"/>
      <c r="AA6716" s="135"/>
      <c r="AB6716" s="135"/>
      <c r="AC6716" s="136"/>
      <c r="AD6716" s="8"/>
      <c r="AE6716" s="8"/>
      <c r="AF6716" s="8"/>
      <c r="AG6716" s="8"/>
      <c r="AH6716" s="122"/>
      <c r="AI6716" s="137"/>
      <c r="AJ6716" s="137"/>
      <c r="AK6716" s="137"/>
      <c r="AL6716" s="137"/>
      <c r="AM6716" s="138"/>
      <c r="AN6716" s="8"/>
      <c r="AO6716" s="8"/>
      <c r="AP6716" s="8"/>
      <c r="AQ6716" s="8"/>
      <c r="AR6716" s="122"/>
      <c r="AS6716" s="139"/>
      <c r="AT6716" s="139"/>
      <c r="AU6716" s="139"/>
      <c r="AV6716" s="139"/>
      <c r="AW6716" s="140"/>
      <c r="AX6716" s="8"/>
      <c r="AY6716" s="8"/>
      <c r="AZ6716" s="8"/>
      <c r="BA6716" s="8"/>
      <c r="BB6716" s="122"/>
      <c r="BC6716" s="141"/>
      <c r="BD6716" s="141"/>
      <c r="BE6716" s="141"/>
      <c r="BF6716" s="141"/>
      <c r="BG6716" s="142"/>
      <c r="BH6716" s="8"/>
      <c r="BI6716" s="8"/>
      <c r="BJ6716" s="8"/>
      <c r="BK6716" s="8"/>
      <c r="BL6716" s="122"/>
      <c r="BM6716" s="143"/>
      <c r="BN6716" s="143"/>
      <c r="BO6716" s="143"/>
      <c r="BP6716" s="143"/>
      <c r="BQ6716" s="144"/>
      <c r="BR6716" s="8"/>
      <c r="BS6716" s="8"/>
      <c r="BT6716" s="8"/>
      <c r="BU6716" s="8"/>
      <c r="BV6716" s="122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18" t="s">
        <v>5</v>
      </c>
      <c r="H6717" s="3">
        <v>2024</v>
      </c>
      <c r="I6717" s="20" t="s">
        <v>286</v>
      </c>
      <c r="J6717" s="8" t="s">
        <v>338</v>
      </c>
      <c r="K6717" s="8" t="s">
        <v>339</v>
      </c>
      <c r="L6717" s="163">
        <f t="shared" si="223"/>
        <v>0</v>
      </c>
      <c r="M6717" s="163">
        <f t="shared" si="224"/>
        <v>0</v>
      </c>
      <c r="N6717" s="181"/>
      <c r="O6717" s="53"/>
      <c r="P6717" s="53"/>
      <c r="Q6717" s="53"/>
      <c r="R6717" s="53"/>
      <c r="S6717" s="54"/>
      <c r="T6717" s="8"/>
      <c r="U6717" s="8"/>
      <c r="V6717" s="8"/>
      <c r="W6717" s="8"/>
      <c r="X6717" s="122"/>
      <c r="Y6717" s="135"/>
      <c r="Z6717" s="135"/>
      <c r="AA6717" s="135"/>
      <c r="AB6717" s="135"/>
      <c r="AC6717" s="136"/>
      <c r="AD6717" s="8"/>
      <c r="AE6717" s="8"/>
      <c r="AF6717" s="8"/>
      <c r="AG6717" s="8"/>
      <c r="AH6717" s="122"/>
      <c r="AI6717" s="137"/>
      <c r="AJ6717" s="137"/>
      <c r="AK6717" s="137"/>
      <c r="AL6717" s="137"/>
      <c r="AM6717" s="138"/>
      <c r="AN6717" s="8"/>
      <c r="AO6717" s="8"/>
      <c r="AP6717" s="8"/>
      <c r="AQ6717" s="8"/>
      <c r="AR6717" s="122"/>
      <c r="AS6717" s="139"/>
      <c r="AT6717" s="139"/>
      <c r="AU6717" s="139"/>
      <c r="AV6717" s="139"/>
      <c r="AW6717" s="140"/>
      <c r="AX6717" s="8"/>
      <c r="AY6717" s="8"/>
      <c r="AZ6717" s="8"/>
      <c r="BA6717" s="8"/>
      <c r="BB6717" s="122"/>
      <c r="BC6717" s="141"/>
      <c r="BD6717" s="141"/>
      <c r="BE6717" s="141"/>
      <c r="BF6717" s="141"/>
      <c r="BG6717" s="142"/>
      <c r="BH6717" s="8"/>
      <c r="BI6717" s="8"/>
      <c r="BJ6717" s="8"/>
      <c r="BK6717" s="8"/>
      <c r="BL6717" s="122"/>
      <c r="BM6717" s="143"/>
      <c r="BN6717" s="143"/>
      <c r="BO6717" s="143"/>
      <c r="BP6717" s="143"/>
      <c r="BQ6717" s="144"/>
      <c r="BR6717" s="8"/>
      <c r="BS6717" s="8"/>
      <c r="BT6717" s="8"/>
      <c r="BU6717" s="8"/>
      <c r="BV6717" s="122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18" t="s">
        <v>5</v>
      </c>
      <c r="H6718" s="3">
        <v>2024</v>
      </c>
      <c r="I6718" s="20" t="s">
        <v>286</v>
      </c>
      <c r="J6718" s="8" t="s">
        <v>340</v>
      </c>
      <c r="K6718" s="8" t="s">
        <v>318</v>
      </c>
      <c r="L6718" s="163">
        <f t="shared" si="223"/>
        <v>0</v>
      </c>
      <c r="M6718" s="163">
        <f t="shared" si="224"/>
        <v>0</v>
      </c>
      <c r="N6718" s="181"/>
      <c r="O6718" s="53"/>
      <c r="P6718" s="53"/>
      <c r="Q6718" s="53"/>
      <c r="R6718" s="53"/>
      <c r="S6718" s="54"/>
      <c r="T6718" s="8"/>
      <c r="U6718" s="8"/>
      <c r="V6718" s="8"/>
      <c r="W6718" s="8"/>
      <c r="X6718" s="122"/>
      <c r="Y6718" s="135"/>
      <c r="Z6718" s="135"/>
      <c r="AA6718" s="135"/>
      <c r="AB6718" s="135"/>
      <c r="AC6718" s="136"/>
      <c r="AD6718" s="8"/>
      <c r="AE6718" s="8"/>
      <c r="AF6718" s="8"/>
      <c r="AG6718" s="8"/>
      <c r="AH6718" s="122"/>
      <c r="AI6718" s="137"/>
      <c r="AJ6718" s="137"/>
      <c r="AK6718" s="137"/>
      <c r="AL6718" s="137"/>
      <c r="AM6718" s="138"/>
      <c r="AN6718" s="8"/>
      <c r="AO6718" s="8"/>
      <c r="AP6718" s="8"/>
      <c r="AQ6718" s="8"/>
      <c r="AR6718" s="122"/>
      <c r="AS6718" s="139"/>
      <c r="AT6718" s="139"/>
      <c r="AU6718" s="139"/>
      <c r="AV6718" s="139"/>
      <c r="AW6718" s="140"/>
      <c r="AX6718" s="8"/>
      <c r="AY6718" s="8"/>
      <c r="AZ6718" s="8"/>
      <c r="BA6718" s="8"/>
      <c r="BB6718" s="122"/>
      <c r="BC6718" s="141"/>
      <c r="BD6718" s="141"/>
      <c r="BE6718" s="141"/>
      <c r="BF6718" s="141"/>
      <c r="BG6718" s="142"/>
      <c r="BH6718" s="8"/>
      <c r="BI6718" s="8"/>
      <c r="BJ6718" s="8"/>
      <c r="BK6718" s="8"/>
      <c r="BL6718" s="122"/>
      <c r="BM6718" s="143"/>
      <c r="BN6718" s="143"/>
      <c r="BO6718" s="143"/>
      <c r="BP6718" s="143"/>
      <c r="BQ6718" s="144"/>
      <c r="BR6718" s="8"/>
      <c r="BS6718" s="8"/>
      <c r="BT6718" s="8"/>
      <c r="BU6718" s="8"/>
      <c r="BV6718" s="122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18" t="s">
        <v>5</v>
      </c>
      <c r="H6719" s="3">
        <v>2024</v>
      </c>
      <c r="I6719" s="20" t="s">
        <v>286</v>
      </c>
      <c r="J6719" s="8" t="s">
        <v>341</v>
      </c>
      <c r="K6719" s="8" t="s">
        <v>320</v>
      </c>
      <c r="L6719" s="163">
        <f t="shared" si="223"/>
        <v>0</v>
      </c>
      <c r="M6719" s="163">
        <f t="shared" si="224"/>
        <v>0</v>
      </c>
      <c r="N6719" s="181"/>
      <c r="O6719" s="53"/>
      <c r="P6719" s="53"/>
      <c r="Q6719" s="53"/>
      <c r="R6719" s="53"/>
      <c r="S6719" s="54"/>
      <c r="T6719" s="8"/>
      <c r="U6719" s="8"/>
      <c r="V6719" s="8"/>
      <c r="W6719" s="8"/>
      <c r="X6719" s="122"/>
      <c r="Y6719" s="135"/>
      <c r="Z6719" s="135"/>
      <c r="AA6719" s="135"/>
      <c r="AB6719" s="135"/>
      <c r="AC6719" s="136"/>
      <c r="AD6719" s="8"/>
      <c r="AE6719" s="8"/>
      <c r="AF6719" s="8"/>
      <c r="AG6719" s="8"/>
      <c r="AH6719" s="122"/>
      <c r="AI6719" s="137"/>
      <c r="AJ6719" s="137"/>
      <c r="AK6719" s="137"/>
      <c r="AL6719" s="137"/>
      <c r="AM6719" s="138"/>
      <c r="AN6719" s="8"/>
      <c r="AO6719" s="8"/>
      <c r="AP6719" s="8"/>
      <c r="AQ6719" s="8"/>
      <c r="AR6719" s="122"/>
      <c r="AS6719" s="139"/>
      <c r="AT6719" s="139"/>
      <c r="AU6719" s="139"/>
      <c r="AV6719" s="139"/>
      <c r="AW6719" s="140"/>
      <c r="AX6719" s="8"/>
      <c r="AY6719" s="8"/>
      <c r="AZ6719" s="8"/>
      <c r="BA6719" s="8"/>
      <c r="BB6719" s="122"/>
      <c r="BC6719" s="141"/>
      <c r="BD6719" s="141"/>
      <c r="BE6719" s="141"/>
      <c r="BF6719" s="141"/>
      <c r="BG6719" s="142"/>
      <c r="BH6719" s="8"/>
      <c r="BI6719" s="8"/>
      <c r="BJ6719" s="8"/>
      <c r="BK6719" s="8"/>
      <c r="BL6719" s="122"/>
      <c r="BM6719" s="143"/>
      <c r="BN6719" s="143"/>
      <c r="BO6719" s="143"/>
      <c r="BP6719" s="143"/>
      <c r="BQ6719" s="144"/>
      <c r="BR6719" s="8"/>
      <c r="BS6719" s="8"/>
      <c r="BT6719" s="8"/>
      <c r="BU6719" s="8"/>
      <c r="BV6719" s="122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18" t="s">
        <v>5</v>
      </c>
      <c r="H6720" s="3">
        <v>2024</v>
      </c>
      <c r="I6720" s="20" t="s">
        <v>286</v>
      </c>
      <c r="J6720" s="8" t="s">
        <v>342</v>
      </c>
      <c r="K6720" s="8" t="s">
        <v>320</v>
      </c>
      <c r="L6720" s="163">
        <f t="shared" si="223"/>
        <v>0</v>
      </c>
      <c r="M6720" s="163">
        <f t="shared" si="224"/>
        <v>0</v>
      </c>
      <c r="N6720" s="181"/>
      <c r="O6720" s="53"/>
      <c r="P6720" s="53"/>
      <c r="Q6720" s="53"/>
      <c r="R6720" s="53"/>
      <c r="S6720" s="54"/>
      <c r="T6720" s="8"/>
      <c r="U6720" s="8"/>
      <c r="V6720" s="8"/>
      <c r="W6720" s="8"/>
      <c r="X6720" s="122"/>
      <c r="Y6720" s="135"/>
      <c r="Z6720" s="135"/>
      <c r="AA6720" s="135"/>
      <c r="AB6720" s="135"/>
      <c r="AC6720" s="136"/>
      <c r="AD6720" s="8"/>
      <c r="AE6720" s="8"/>
      <c r="AF6720" s="8"/>
      <c r="AG6720" s="8"/>
      <c r="AH6720" s="122"/>
      <c r="AI6720" s="137"/>
      <c r="AJ6720" s="137"/>
      <c r="AK6720" s="137"/>
      <c r="AL6720" s="137"/>
      <c r="AM6720" s="138"/>
      <c r="AN6720" s="8"/>
      <c r="AO6720" s="8"/>
      <c r="AP6720" s="8"/>
      <c r="AQ6720" s="8"/>
      <c r="AR6720" s="122"/>
      <c r="AS6720" s="139"/>
      <c r="AT6720" s="139"/>
      <c r="AU6720" s="139"/>
      <c r="AV6720" s="139"/>
      <c r="AW6720" s="140"/>
      <c r="AX6720" s="8"/>
      <c r="AY6720" s="8"/>
      <c r="AZ6720" s="8"/>
      <c r="BA6720" s="8"/>
      <c r="BB6720" s="122"/>
      <c r="BC6720" s="141"/>
      <c r="BD6720" s="141"/>
      <c r="BE6720" s="141"/>
      <c r="BF6720" s="141"/>
      <c r="BG6720" s="142"/>
      <c r="BH6720" s="8"/>
      <c r="BI6720" s="8"/>
      <c r="BJ6720" s="8"/>
      <c r="BK6720" s="8"/>
      <c r="BL6720" s="122"/>
      <c r="BM6720" s="143"/>
      <c r="BN6720" s="143"/>
      <c r="BO6720" s="143"/>
      <c r="BP6720" s="143"/>
      <c r="BQ6720" s="144"/>
      <c r="BR6720" s="8"/>
      <c r="BS6720" s="8"/>
      <c r="BT6720" s="8"/>
      <c r="BU6720" s="8"/>
      <c r="BV6720" s="122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18" t="s">
        <v>5</v>
      </c>
      <c r="H6721" s="3">
        <v>2024</v>
      </c>
      <c r="I6721" s="20" t="s">
        <v>286</v>
      </c>
      <c r="J6721" s="8" t="s">
        <v>343</v>
      </c>
      <c r="K6721" s="8" t="s">
        <v>339</v>
      </c>
      <c r="L6721" s="163">
        <f t="shared" si="223"/>
        <v>0</v>
      </c>
      <c r="M6721" s="163">
        <f t="shared" si="224"/>
        <v>0</v>
      </c>
      <c r="N6721" s="181"/>
      <c r="O6721" s="53"/>
      <c r="P6721" s="53"/>
      <c r="Q6721" s="53"/>
      <c r="R6721" s="53"/>
      <c r="S6721" s="54"/>
      <c r="T6721" s="8"/>
      <c r="U6721" s="8"/>
      <c r="V6721" s="8"/>
      <c r="W6721" s="8"/>
      <c r="X6721" s="122"/>
      <c r="Y6721" s="135"/>
      <c r="Z6721" s="135"/>
      <c r="AA6721" s="135"/>
      <c r="AB6721" s="135"/>
      <c r="AC6721" s="136"/>
      <c r="AD6721" s="8"/>
      <c r="AE6721" s="8"/>
      <c r="AF6721" s="8"/>
      <c r="AG6721" s="8"/>
      <c r="AH6721" s="122"/>
      <c r="AI6721" s="137"/>
      <c r="AJ6721" s="137"/>
      <c r="AK6721" s="137"/>
      <c r="AL6721" s="137"/>
      <c r="AM6721" s="138"/>
      <c r="AN6721" s="8"/>
      <c r="AO6721" s="8"/>
      <c r="AP6721" s="8"/>
      <c r="AQ6721" s="8"/>
      <c r="AR6721" s="122"/>
      <c r="AS6721" s="139"/>
      <c r="AT6721" s="139"/>
      <c r="AU6721" s="139"/>
      <c r="AV6721" s="139"/>
      <c r="AW6721" s="140"/>
      <c r="AX6721" s="8"/>
      <c r="AY6721" s="8"/>
      <c r="AZ6721" s="8"/>
      <c r="BA6721" s="8"/>
      <c r="BB6721" s="122"/>
      <c r="BC6721" s="141"/>
      <c r="BD6721" s="141"/>
      <c r="BE6721" s="141"/>
      <c r="BF6721" s="141"/>
      <c r="BG6721" s="142"/>
      <c r="BH6721" s="8"/>
      <c r="BI6721" s="8"/>
      <c r="BJ6721" s="8"/>
      <c r="BK6721" s="8"/>
      <c r="BL6721" s="122"/>
      <c r="BM6721" s="143"/>
      <c r="BN6721" s="143"/>
      <c r="BO6721" s="143"/>
      <c r="BP6721" s="143"/>
      <c r="BQ6721" s="144"/>
      <c r="BR6721" s="8"/>
      <c r="BS6721" s="8"/>
      <c r="BT6721" s="8"/>
      <c r="BU6721" s="8"/>
      <c r="BV6721" s="122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18" t="s">
        <v>5</v>
      </c>
      <c r="H6722" s="3">
        <v>2024</v>
      </c>
      <c r="I6722" s="20" t="s">
        <v>288</v>
      </c>
      <c r="J6722" s="8" t="s">
        <v>344</v>
      </c>
      <c r="K6722" s="8" t="s">
        <v>318</v>
      </c>
      <c r="L6722" s="163">
        <f t="shared" si="223"/>
        <v>0</v>
      </c>
      <c r="M6722" s="163">
        <f t="shared" si="224"/>
        <v>0</v>
      </c>
      <c r="N6722" s="181"/>
      <c r="O6722" s="53"/>
      <c r="P6722" s="53"/>
      <c r="Q6722" s="53"/>
      <c r="R6722" s="53"/>
      <c r="S6722" s="54"/>
      <c r="T6722" s="8"/>
      <c r="U6722" s="8"/>
      <c r="V6722" s="8"/>
      <c r="W6722" s="8"/>
      <c r="X6722" s="122"/>
      <c r="Y6722" s="135"/>
      <c r="Z6722" s="135"/>
      <c r="AA6722" s="135"/>
      <c r="AB6722" s="135"/>
      <c r="AC6722" s="136"/>
      <c r="AD6722" s="8"/>
      <c r="AE6722" s="8"/>
      <c r="AF6722" s="8"/>
      <c r="AG6722" s="8"/>
      <c r="AH6722" s="122"/>
      <c r="AI6722" s="137"/>
      <c r="AJ6722" s="137"/>
      <c r="AK6722" s="137"/>
      <c r="AL6722" s="137"/>
      <c r="AM6722" s="138"/>
      <c r="AN6722" s="8"/>
      <c r="AO6722" s="8"/>
      <c r="AP6722" s="8"/>
      <c r="AQ6722" s="8"/>
      <c r="AR6722" s="122"/>
      <c r="AS6722" s="139"/>
      <c r="AT6722" s="139"/>
      <c r="AU6722" s="139"/>
      <c r="AV6722" s="139"/>
      <c r="AW6722" s="140"/>
      <c r="AX6722" s="8"/>
      <c r="AY6722" s="8"/>
      <c r="AZ6722" s="8"/>
      <c r="BA6722" s="8"/>
      <c r="BB6722" s="122"/>
      <c r="BC6722" s="141"/>
      <c r="BD6722" s="141"/>
      <c r="BE6722" s="141"/>
      <c r="BF6722" s="141"/>
      <c r="BG6722" s="142"/>
      <c r="BH6722" s="8"/>
      <c r="BI6722" s="8"/>
      <c r="BJ6722" s="8"/>
      <c r="BK6722" s="8"/>
      <c r="BL6722" s="122"/>
      <c r="BM6722" s="143"/>
      <c r="BN6722" s="143"/>
      <c r="BO6722" s="143"/>
      <c r="BP6722" s="143"/>
      <c r="BQ6722" s="144"/>
      <c r="BR6722" s="8"/>
      <c r="BS6722" s="8"/>
      <c r="BT6722" s="8"/>
      <c r="BU6722" s="8"/>
      <c r="BV6722" s="122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18" t="s">
        <v>5</v>
      </c>
      <c r="H6723" s="3">
        <v>2024</v>
      </c>
      <c r="I6723" s="20" t="s">
        <v>288</v>
      </c>
      <c r="J6723" s="2" t="s">
        <v>351</v>
      </c>
      <c r="K6723" s="2" t="s">
        <v>318</v>
      </c>
      <c r="L6723" s="163">
        <f t="shared" si="223"/>
        <v>0</v>
      </c>
      <c r="M6723" s="163">
        <f t="shared" si="224"/>
        <v>0</v>
      </c>
      <c r="N6723" s="181"/>
      <c r="O6723" s="53"/>
      <c r="P6723" s="53"/>
      <c r="Q6723" s="53"/>
      <c r="R6723" s="53"/>
      <c r="S6723" s="54"/>
      <c r="T6723" s="8"/>
      <c r="U6723" s="8"/>
      <c r="V6723" s="8"/>
      <c r="W6723" s="8"/>
      <c r="X6723" s="122"/>
      <c r="Y6723" s="135"/>
      <c r="Z6723" s="135"/>
      <c r="AA6723" s="135"/>
      <c r="AB6723" s="135"/>
      <c r="AC6723" s="136"/>
      <c r="AD6723" s="8"/>
      <c r="AE6723" s="8"/>
      <c r="AF6723" s="8"/>
      <c r="AG6723" s="8"/>
      <c r="AH6723" s="122"/>
      <c r="AI6723" s="137"/>
      <c r="AJ6723" s="137"/>
      <c r="AK6723" s="137"/>
      <c r="AL6723" s="137"/>
      <c r="AM6723" s="138"/>
      <c r="AN6723" s="8"/>
      <c r="AO6723" s="8"/>
      <c r="AP6723" s="8"/>
      <c r="AQ6723" s="8"/>
      <c r="AR6723" s="122"/>
      <c r="AS6723" s="139"/>
      <c r="AT6723" s="139"/>
      <c r="AU6723" s="139"/>
      <c r="AV6723" s="139"/>
      <c r="AW6723" s="140"/>
      <c r="AX6723" s="8"/>
      <c r="AY6723" s="8"/>
      <c r="AZ6723" s="8"/>
      <c r="BA6723" s="8"/>
      <c r="BB6723" s="122"/>
      <c r="BC6723" s="141"/>
      <c r="BD6723" s="141"/>
      <c r="BE6723" s="141"/>
      <c r="BF6723" s="141"/>
      <c r="BG6723" s="142"/>
      <c r="BH6723" s="8"/>
      <c r="BI6723" s="8"/>
      <c r="BJ6723" s="8"/>
      <c r="BK6723" s="8"/>
      <c r="BL6723" s="122"/>
      <c r="BM6723" s="143"/>
      <c r="BN6723" s="143"/>
      <c r="BO6723" s="143"/>
      <c r="BP6723" s="143"/>
      <c r="BQ6723" s="144"/>
      <c r="BR6723" s="8"/>
      <c r="BS6723" s="8"/>
      <c r="BT6723" s="8"/>
      <c r="BU6723" s="8"/>
      <c r="BV6723" s="122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18" t="s">
        <v>5</v>
      </c>
      <c r="H6724" s="3">
        <v>2024</v>
      </c>
      <c r="I6724" s="20" t="s">
        <v>288</v>
      </c>
      <c r="J6724" s="2" t="s">
        <v>352</v>
      </c>
      <c r="K6724" s="2" t="s">
        <v>321</v>
      </c>
      <c r="L6724" s="163">
        <f t="shared" si="223"/>
        <v>0</v>
      </c>
      <c r="M6724" s="163">
        <f t="shared" si="224"/>
        <v>0</v>
      </c>
      <c r="N6724" s="181"/>
      <c r="O6724" s="33"/>
      <c r="P6724" s="33"/>
      <c r="Q6724" s="33"/>
      <c r="R6724" s="33"/>
      <c r="S6724" s="42"/>
      <c r="T6724" s="2"/>
      <c r="U6724" s="2"/>
      <c r="V6724" s="2"/>
      <c r="W6724" s="2"/>
      <c r="X6724" s="55"/>
      <c r="Y6724" s="62"/>
      <c r="Z6724" s="62"/>
      <c r="AA6724" s="62"/>
      <c r="AB6724" s="62"/>
      <c r="AC6724" s="68"/>
      <c r="AD6724" s="2"/>
      <c r="AE6724" s="2"/>
      <c r="AF6724" s="2"/>
      <c r="AG6724" s="2"/>
      <c r="AH6724" s="55"/>
      <c r="AI6724" s="72"/>
      <c r="AJ6724" s="72"/>
      <c r="AK6724" s="72"/>
      <c r="AL6724" s="72"/>
      <c r="AM6724" s="80"/>
      <c r="AN6724" s="2"/>
      <c r="AO6724" s="2"/>
      <c r="AP6724" s="2"/>
      <c r="AQ6724" s="2"/>
      <c r="AR6724" s="55"/>
      <c r="AS6724" s="85"/>
      <c r="AT6724" s="85"/>
      <c r="AU6724" s="85"/>
      <c r="AV6724" s="85"/>
      <c r="AW6724" s="100"/>
      <c r="AX6724" s="2"/>
      <c r="AY6724" s="2"/>
      <c r="AZ6724" s="2"/>
      <c r="BA6724" s="2"/>
      <c r="BB6724" s="55"/>
      <c r="BC6724" s="105"/>
      <c r="BD6724" s="105"/>
      <c r="BE6724" s="105"/>
      <c r="BF6724" s="105"/>
      <c r="BG6724" s="109"/>
      <c r="BH6724" s="2"/>
      <c r="BI6724" s="2"/>
      <c r="BJ6724" s="2"/>
      <c r="BK6724" s="2"/>
      <c r="BL6724" s="55"/>
      <c r="BM6724" s="48"/>
      <c r="BN6724" s="48"/>
      <c r="BO6724" s="48"/>
      <c r="BP6724" s="48"/>
      <c r="BQ6724" s="117"/>
      <c r="BR6724" s="2"/>
      <c r="BS6724" s="2"/>
      <c r="BT6724" s="2"/>
      <c r="BU6724" s="2"/>
      <c r="BV6724" s="55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18" t="s">
        <v>5</v>
      </c>
      <c r="H6725" s="3">
        <v>2024</v>
      </c>
      <c r="I6725" s="20" t="s">
        <v>288</v>
      </c>
      <c r="J6725" s="2" t="s">
        <v>345</v>
      </c>
      <c r="K6725" s="2" t="s">
        <v>318</v>
      </c>
      <c r="L6725" s="163">
        <f t="shared" si="223"/>
        <v>0</v>
      </c>
      <c r="M6725" s="163">
        <f t="shared" si="224"/>
        <v>0</v>
      </c>
      <c r="N6725" s="181"/>
      <c r="O6725" s="34"/>
      <c r="P6725" s="33"/>
      <c r="Q6725" s="33"/>
      <c r="R6725" s="33"/>
      <c r="S6725" s="42"/>
      <c r="T6725" s="3"/>
      <c r="U6725" s="2"/>
      <c r="V6725" s="2"/>
      <c r="W6725" s="2"/>
      <c r="X6725" s="55"/>
      <c r="Y6725" s="64"/>
      <c r="Z6725" s="62"/>
      <c r="AA6725" s="62"/>
      <c r="AB6725" s="62"/>
      <c r="AC6725" s="68"/>
      <c r="AD6725" s="3"/>
      <c r="AE6725" s="2"/>
      <c r="AF6725" s="2"/>
      <c r="AG6725" s="2"/>
      <c r="AH6725" s="55"/>
      <c r="AI6725" s="73"/>
      <c r="AJ6725" s="72"/>
      <c r="AK6725" s="72"/>
      <c r="AL6725" s="72"/>
      <c r="AM6725" s="80"/>
      <c r="AN6725" s="3"/>
      <c r="AO6725" s="2"/>
      <c r="AP6725" s="2"/>
      <c r="AQ6725" s="2"/>
      <c r="AR6725" s="55"/>
      <c r="AS6725" s="86"/>
      <c r="AT6725" s="85"/>
      <c r="AU6725" s="85"/>
      <c r="AV6725" s="85"/>
      <c r="AW6725" s="100"/>
      <c r="AX6725" s="3"/>
      <c r="AY6725" s="2"/>
      <c r="AZ6725" s="2"/>
      <c r="BA6725" s="2"/>
      <c r="BB6725" s="55"/>
      <c r="BC6725" s="106"/>
      <c r="BD6725" s="105"/>
      <c r="BE6725" s="105"/>
      <c r="BF6725" s="105"/>
      <c r="BG6725" s="109"/>
      <c r="BH6725" s="3"/>
      <c r="BI6725" s="2"/>
      <c r="BJ6725" s="2"/>
      <c r="BK6725" s="2"/>
      <c r="BL6725" s="55"/>
      <c r="BM6725" s="49"/>
      <c r="BN6725" s="48"/>
      <c r="BO6725" s="48"/>
      <c r="BP6725" s="48"/>
      <c r="BQ6725" s="117"/>
      <c r="BR6725" s="3"/>
      <c r="BS6725" s="2"/>
      <c r="BT6725" s="2"/>
      <c r="BU6725" s="2"/>
      <c r="BV6725" s="55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18" t="s">
        <v>5</v>
      </c>
      <c r="H6726" s="3">
        <v>2024</v>
      </c>
      <c r="I6726" s="20" t="s">
        <v>289</v>
      </c>
      <c r="J6726" s="2" t="s">
        <v>268</v>
      </c>
      <c r="K6726" s="2" t="s">
        <v>318</v>
      </c>
      <c r="L6726" s="163">
        <f t="shared" ref="L6726:L6789" si="225">SUM(R6726,W6726,AB6726,AG6726,AL6726,AQ6726,AV6726,BA6726,BF6726,BK6726,BP6726,BU6726)</f>
        <v>0.192</v>
      </c>
      <c r="M6726" s="163">
        <f t="shared" ref="M6726:M6789" si="226">SUM(S6726,X6726,AC6726,AH6726,AM6726,AR6726,AW6726,BB6726,BG6726,BL6726,BQ6726,BV6726)</f>
        <v>778.84300000000007</v>
      </c>
      <c r="N6726" s="181"/>
      <c r="O6726" s="33"/>
      <c r="P6726" s="33"/>
      <c r="Q6726" s="33"/>
      <c r="R6726" s="33"/>
      <c r="S6726" s="42"/>
      <c r="T6726" s="2"/>
      <c r="U6726" s="2"/>
      <c r="V6726" s="2"/>
      <c r="W6726" s="2"/>
      <c r="X6726" s="55"/>
      <c r="Y6726" s="62"/>
      <c r="Z6726" s="62"/>
      <c r="AA6726" s="62"/>
      <c r="AB6726" s="62"/>
      <c r="AC6726" s="68"/>
      <c r="AD6726" s="2"/>
      <c r="AE6726" s="2"/>
      <c r="AF6726" s="2"/>
      <c r="AG6726" s="2"/>
      <c r="AH6726" s="55"/>
      <c r="AI6726" s="72"/>
      <c r="AJ6726" s="72"/>
      <c r="AK6726" s="72"/>
      <c r="AL6726" s="72"/>
      <c r="AM6726" s="80"/>
      <c r="AN6726" s="2"/>
      <c r="AO6726" s="2"/>
      <c r="AP6726" s="2"/>
      <c r="AQ6726" s="2"/>
      <c r="AR6726" s="55"/>
      <c r="AS6726" s="85"/>
      <c r="AT6726" s="85"/>
      <c r="AU6726" s="85"/>
      <c r="AV6726" s="85"/>
      <c r="AW6726" s="100"/>
      <c r="AX6726" s="2" t="s">
        <v>518</v>
      </c>
      <c r="AY6726" s="2"/>
      <c r="AZ6726" s="2"/>
      <c r="BA6726" s="2">
        <v>0.192</v>
      </c>
      <c r="BB6726" s="55">
        <v>433.71100000000001</v>
      </c>
      <c r="BC6726" s="105" t="s">
        <v>673</v>
      </c>
      <c r="BD6726" s="105"/>
      <c r="BE6726" s="105"/>
      <c r="BF6726" s="105"/>
      <c r="BG6726" s="109">
        <v>345.13200000000001</v>
      </c>
      <c r="BH6726" s="2"/>
      <c r="BI6726" s="2"/>
      <c r="BJ6726" s="2"/>
      <c r="BK6726" s="2"/>
      <c r="BL6726" s="55"/>
      <c r="BM6726" s="48"/>
      <c r="BN6726" s="48"/>
      <c r="BO6726" s="48"/>
      <c r="BP6726" s="48"/>
      <c r="BQ6726" s="117"/>
      <c r="BR6726" s="2"/>
      <c r="BS6726" s="2"/>
      <c r="BT6726" s="2"/>
      <c r="BU6726" s="2"/>
      <c r="BV6726" s="55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18" t="s">
        <v>5</v>
      </c>
      <c r="H6727" s="3">
        <v>2024</v>
      </c>
      <c r="I6727" s="20" t="s">
        <v>289</v>
      </c>
      <c r="J6727" s="2" t="s">
        <v>292</v>
      </c>
      <c r="K6727" s="2" t="s">
        <v>318</v>
      </c>
      <c r="L6727" s="163">
        <f t="shared" si="225"/>
        <v>0</v>
      </c>
      <c r="M6727" s="163">
        <f t="shared" si="226"/>
        <v>0</v>
      </c>
      <c r="N6727" s="181"/>
      <c r="O6727" s="33"/>
      <c r="P6727" s="33"/>
      <c r="Q6727" s="33"/>
      <c r="R6727" s="33"/>
      <c r="S6727" s="42"/>
      <c r="T6727" s="2"/>
      <c r="U6727" s="2"/>
      <c r="V6727" s="2"/>
      <c r="W6727" s="2"/>
      <c r="X6727" s="55"/>
      <c r="Y6727" s="62"/>
      <c r="Z6727" s="62"/>
      <c r="AA6727" s="62"/>
      <c r="AB6727" s="62"/>
      <c r="AC6727" s="68"/>
      <c r="AD6727" s="2"/>
      <c r="AE6727" s="2"/>
      <c r="AF6727" s="2"/>
      <c r="AG6727" s="2"/>
      <c r="AH6727" s="55"/>
      <c r="AI6727" s="72"/>
      <c r="AJ6727" s="72"/>
      <c r="AK6727" s="72"/>
      <c r="AL6727" s="72"/>
      <c r="AM6727" s="80"/>
      <c r="AN6727" s="2"/>
      <c r="AO6727" s="2"/>
      <c r="AP6727" s="2"/>
      <c r="AQ6727" s="2"/>
      <c r="AR6727" s="55"/>
      <c r="AS6727" s="85"/>
      <c r="AT6727" s="85"/>
      <c r="AU6727" s="85"/>
      <c r="AV6727" s="85"/>
      <c r="AW6727" s="100"/>
      <c r="AX6727" s="2"/>
      <c r="AY6727" s="2"/>
      <c r="AZ6727" s="2"/>
      <c r="BA6727" s="2"/>
      <c r="BB6727" s="55"/>
      <c r="BC6727" s="105"/>
      <c r="BD6727" s="105"/>
      <c r="BE6727" s="105"/>
      <c r="BF6727" s="105"/>
      <c r="BG6727" s="109"/>
      <c r="BH6727" s="2"/>
      <c r="BI6727" s="2"/>
      <c r="BJ6727" s="2"/>
      <c r="BK6727" s="2"/>
      <c r="BL6727" s="55"/>
      <c r="BM6727" s="48"/>
      <c r="BN6727" s="48"/>
      <c r="BO6727" s="48"/>
      <c r="BP6727" s="48"/>
      <c r="BQ6727" s="117"/>
      <c r="BR6727" s="2"/>
      <c r="BS6727" s="2"/>
      <c r="BT6727" s="2"/>
      <c r="BU6727" s="2"/>
      <c r="BV6727" s="55"/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18" t="s">
        <v>5</v>
      </c>
      <c r="H6728" s="3">
        <v>2024</v>
      </c>
      <c r="I6728" s="20" t="s">
        <v>285</v>
      </c>
      <c r="J6728" s="2" t="s">
        <v>293</v>
      </c>
      <c r="K6728" s="2" t="s">
        <v>318</v>
      </c>
      <c r="L6728" s="163">
        <f t="shared" si="225"/>
        <v>6.9000000000000006E-2</v>
      </c>
      <c r="M6728" s="163">
        <f t="shared" si="226"/>
        <v>646.09</v>
      </c>
      <c r="N6728" s="181"/>
      <c r="O6728" s="33"/>
      <c r="P6728" s="33"/>
      <c r="Q6728" s="33"/>
      <c r="R6728" s="34"/>
      <c r="S6728" s="41"/>
      <c r="T6728" s="2">
        <v>8</v>
      </c>
      <c r="U6728" s="2"/>
      <c r="V6728" s="2"/>
      <c r="W6728" s="3">
        <v>2.8299999999999999E-2</v>
      </c>
      <c r="X6728" s="56">
        <v>280.23200000000003</v>
      </c>
      <c r="Y6728" s="62">
        <v>7</v>
      </c>
      <c r="Z6728" s="62"/>
      <c r="AA6728" s="62"/>
      <c r="AB6728" s="64">
        <v>4.07E-2</v>
      </c>
      <c r="AC6728" s="69">
        <v>365.858</v>
      </c>
      <c r="AD6728" s="2"/>
      <c r="AE6728" s="2"/>
      <c r="AF6728" s="2"/>
      <c r="AG6728" s="3"/>
      <c r="AH6728" s="56"/>
      <c r="AI6728" s="72"/>
      <c r="AJ6728" s="72"/>
      <c r="AK6728" s="72"/>
      <c r="AL6728" s="73"/>
      <c r="AM6728" s="81"/>
      <c r="AN6728" s="2"/>
      <c r="AO6728" s="2"/>
      <c r="AP6728" s="2"/>
      <c r="AQ6728" s="3"/>
      <c r="AR6728" s="56"/>
      <c r="AS6728" s="85"/>
      <c r="AT6728" s="85"/>
      <c r="AU6728" s="85"/>
      <c r="AV6728" s="86"/>
      <c r="AW6728" s="101"/>
      <c r="AX6728" s="2"/>
      <c r="AY6728" s="2"/>
      <c r="AZ6728" s="2"/>
      <c r="BA6728" s="3"/>
      <c r="BB6728" s="56"/>
      <c r="BC6728" s="105"/>
      <c r="BD6728" s="105"/>
      <c r="BE6728" s="105"/>
      <c r="BF6728" s="106"/>
      <c r="BG6728" s="110"/>
      <c r="BH6728" s="2"/>
      <c r="BI6728" s="2"/>
      <c r="BJ6728" s="2"/>
      <c r="BK6728" s="3"/>
      <c r="BL6728" s="56"/>
      <c r="BM6728" s="48"/>
      <c r="BN6728" s="48"/>
      <c r="BO6728" s="48"/>
      <c r="BP6728" s="49"/>
      <c r="BQ6728" s="118"/>
      <c r="BR6728" s="2"/>
      <c r="BS6728" s="2"/>
      <c r="BT6728" s="2"/>
      <c r="BU6728" s="3"/>
      <c r="BV6728" s="56"/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18" t="s">
        <v>5</v>
      </c>
      <c r="H6729" s="3">
        <v>2024</v>
      </c>
      <c r="I6729" s="20" t="s">
        <v>287</v>
      </c>
      <c r="J6729" s="2" t="s">
        <v>269</v>
      </c>
      <c r="K6729" s="2" t="s">
        <v>320</v>
      </c>
      <c r="L6729" s="163">
        <f t="shared" si="225"/>
        <v>2</v>
      </c>
      <c r="M6729" s="163">
        <f t="shared" si="226"/>
        <v>2.6030000000000002</v>
      </c>
      <c r="N6729" s="181"/>
      <c r="O6729" s="33"/>
      <c r="P6729" s="33"/>
      <c r="Q6729" s="33"/>
      <c r="R6729" s="33"/>
      <c r="S6729" s="42"/>
      <c r="T6729" s="2"/>
      <c r="U6729" s="2"/>
      <c r="V6729" s="2"/>
      <c r="W6729" s="2"/>
      <c r="X6729" s="55"/>
      <c r="Y6729" s="62"/>
      <c r="Z6729" s="62"/>
      <c r="AA6729" s="62"/>
      <c r="AB6729" s="64"/>
      <c r="AC6729" s="68"/>
      <c r="AD6729" s="2"/>
      <c r="AE6729" s="2"/>
      <c r="AF6729" s="2"/>
      <c r="AG6729" s="2">
        <v>2</v>
      </c>
      <c r="AH6729" s="55">
        <v>2.6030000000000002</v>
      </c>
      <c r="AI6729" s="72"/>
      <c r="AJ6729" s="72"/>
      <c r="AK6729" s="72"/>
      <c r="AL6729" s="72"/>
      <c r="AM6729" s="80"/>
      <c r="AN6729" s="2"/>
      <c r="AO6729" s="2"/>
      <c r="AP6729" s="2"/>
      <c r="AQ6729" s="2"/>
      <c r="AR6729" s="55"/>
      <c r="AS6729" s="85"/>
      <c r="AT6729" s="85"/>
      <c r="AU6729" s="85"/>
      <c r="AV6729" s="85"/>
      <c r="AW6729" s="100"/>
      <c r="AX6729" s="2"/>
      <c r="AY6729" s="2"/>
      <c r="AZ6729" s="2"/>
      <c r="BA6729" s="2"/>
      <c r="BB6729" s="55"/>
      <c r="BC6729" s="105"/>
      <c r="BD6729" s="105"/>
      <c r="BE6729" s="105"/>
      <c r="BF6729" s="105"/>
      <c r="BG6729" s="109"/>
      <c r="BH6729" s="2"/>
      <c r="BI6729" s="2"/>
      <c r="BJ6729" s="2"/>
      <c r="BK6729" s="2"/>
      <c r="BL6729" s="55"/>
      <c r="BM6729" s="48"/>
      <c r="BN6729" s="48"/>
      <c r="BO6729" s="48"/>
      <c r="BP6729" s="48"/>
      <c r="BQ6729" s="117"/>
      <c r="BR6729" s="2"/>
      <c r="BS6729" s="2"/>
      <c r="BT6729" s="2"/>
      <c r="BU6729" s="2"/>
      <c r="BV6729" s="55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18" t="s">
        <v>5</v>
      </c>
      <c r="H6730" s="3">
        <v>2024</v>
      </c>
      <c r="I6730" s="20" t="s">
        <v>287</v>
      </c>
      <c r="J6730" s="2" t="s">
        <v>270</v>
      </c>
      <c r="K6730" s="2" t="s">
        <v>320</v>
      </c>
      <c r="L6730" s="163">
        <f t="shared" si="225"/>
        <v>0</v>
      </c>
      <c r="M6730" s="163">
        <f t="shared" si="226"/>
        <v>0</v>
      </c>
      <c r="N6730" s="181"/>
      <c r="O6730" s="33"/>
      <c r="P6730" s="33"/>
      <c r="Q6730" s="33"/>
      <c r="R6730" s="33"/>
      <c r="S6730" s="42"/>
      <c r="T6730" s="2"/>
      <c r="U6730" s="2"/>
      <c r="V6730" s="2"/>
      <c r="W6730" s="2"/>
      <c r="X6730" s="55"/>
      <c r="Y6730" s="62"/>
      <c r="Z6730" s="62"/>
      <c r="AA6730" s="62"/>
      <c r="AB6730" s="62"/>
      <c r="AC6730" s="68"/>
      <c r="AD6730" s="2"/>
      <c r="AE6730" s="2"/>
      <c r="AF6730" s="2"/>
      <c r="AG6730" s="2"/>
      <c r="AH6730" s="55"/>
      <c r="AI6730" s="72"/>
      <c r="AJ6730" s="72"/>
      <c r="AK6730" s="72"/>
      <c r="AL6730" s="72"/>
      <c r="AM6730" s="80"/>
      <c r="AN6730" s="2"/>
      <c r="AO6730" s="2"/>
      <c r="AP6730" s="2"/>
      <c r="AQ6730" s="2"/>
      <c r="AR6730" s="55"/>
      <c r="AS6730" s="85"/>
      <c r="AT6730" s="85"/>
      <c r="AU6730" s="85"/>
      <c r="AV6730" s="85"/>
      <c r="AW6730" s="100"/>
      <c r="AX6730" s="2"/>
      <c r="AY6730" s="2"/>
      <c r="AZ6730" s="2"/>
      <c r="BA6730" s="2"/>
      <c r="BB6730" s="55"/>
      <c r="BC6730" s="105"/>
      <c r="BD6730" s="105"/>
      <c r="BE6730" s="105"/>
      <c r="BF6730" s="105"/>
      <c r="BG6730" s="109"/>
      <c r="BH6730" s="2"/>
      <c r="BI6730" s="2"/>
      <c r="BJ6730" s="2"/>
      <c r="BK6730" s="2"/>
      <c r="BL6730" s="55"/>
      <c r="BM6730" s="48"/>
      <c r="BN6730" s="48"/>
      <c r="BO6730" s="48"/>
      <c r="BP6730" s="48"/>
      <c r="BQ6730" s="117"/>
      <c r="BR6730" s="2"/>
      <c r="BS6730" s="2"/>
      <c r="BT6730" s="2"/>
      <c r="BU6730" s="2"/>
      <c r="BV6730" s="55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18" t="s">
        <v>5</v>
      </c>
      <c r="H6731" s="3">
        <v>2024</v>
      </c>
      <c r="I6731" s="20" t="s">
        <v>290</v>
      </c>
      <c r="J6731" s="2" t="s">
        <v>271</v>
      </c>
      <c r="K6731" s="2" t="s">
        <v>321</v>
      </c>
      <c r="L6731" s="163">
        <f t="shared" si="225"/>
        <v>0</v>
      </c>
      <c r="M6731" s="163">
        <f t="shared" si="226"/>
        <v>0</v>
      </c>
      <c r="N6731" s="181"/>
      <c r="O6731" s="33"/>
      <c r="P6731" s="33"/>
      <c r="Q6731" s="33"/>
      <c r="R6731" s="33"/>
      <c r="S6731" s="42"/>
      <c r="T6731" s="2"/>
      <c r="U6731" s="2"/>
      <c r="V6731" s="2"/>
      <c r="W6731" s="2"/>
      <c r="X6731" s="55"/>
      <c r="Y6731" s="62"/>
      <c r="Z6731" s="62"/>
      <c r="AA6731" s="62"/>
      <c r="AB6731" s="62"/>
      <c r="AC6731" s="68"/>
      <c r="AD6731" s="2"/>
      <c r="AE6731" s="2"/>
      <c r="AF6731" s="2"/>
      <c r="AG6731" s="2"/>
      <c r="AH6731" s="55"/>
      <c r="AI6731" s="72"/>
      <c r="AJ6731" s="72"/>
      <c r="AK6731" s="72"/>
      <c r="AL6731" s="72"/>
      <c r="AM6731" s="80"/>
      <c r="AN6731" s="2"/>
      <c r="AO6731" s="2"/>
      <c r="AP6731" s="2"/>
      <c r="AQ6731" s="2"/>
      <c r="AR6731" s="55"/>
      <c r="AS6731" s="85"/>
      <c r="AT6731" s="85"/>
      <c r="AU6731" s="85"/>
      <c r="AV6731" s="85"/>
      <c r="AW6731" s="100"/>
      <c r="AX6731" s="2"/>
      <c r="AY6731" s="2"/>
      <c r="AZ6731" s="2"/>
      <c r="BA6731" s="2"/>
      <c r="BB6731" s="55"/>
      <c r="BC6731" s="105"/>
      <c r="BD6731" s="105"/>
      <c r="BE6731" s="105"/>
      <c r="BF6731" s="105"/>
      <c r="BG6731" s="109"/>
      <c r="BH6731" s="2"/>
      <c r="BI6731" s="2"/>
      <c r="BJ6731" s="2"/>
      <c r="BK6731" s="2"/>
      <c r="BL6731" s="55"/>
      <c r="BM6731" s="48"/>
      <c r="BN6731" s="48"/>
      <c r="BO6731" s="48"/>
      <c r="BP6731" s="48"/>
      <c r="BQ6731" s="117"/>
      <c r="BR6731" s="2"/>
      <c r="BS6731" s="2"/>
      <c r="BT6731" s="2"/>
      <c r="BU6731" s="2"/>
      <c r="BV6731" s="55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18" t="s">
        <v>5</v>
      </c>
      <c r="H6732" s="3">
        <v>2024</v>
      </c>
      <c r="I6732" s="20" t="s">
        <v>284</v>
      </c>
      <c r="J6732" s="2" t="s">
        <v>294</v>
      </c>
      <c r="K6732" s="2" t="s">
        <v>320</v>
      </c>
      <c r="L6732" s="163">
        <f t="shared" si="225"/>
        <v>0</v>
      </c>
      <c r="M6732" s="163">
        <f t="shared" si="226"/>
        <v>0</v>
      </c>
      <c r="N6732" s="181"/>
      <c r="O6732" s="33"/>
      <c r="P6732" s="33"/>
      <c r="Q6732" s="33"/>
      <c r="R6732" s="33"/>
      <c r="S6732" s="42"/>
      <c r="T6732" s="2"/>
      <c r="U6732" s="2"/>
      <c r="V6732" s="2"/>
      <c r="W6732" s="2"/>
      <c r="X6732" s="55"/>
      <c r="Y6732" s="62"/>
      <c r="Z6732" s="62"/>
      <c r="AA6732" s="62"/>
      <c r="AB6732" s="62"/>
      <c r="AC6732" s="68"/>
      <c r="AD6732" s="2"/>
      <c r="AE6732" s="2"/>
      <c r="AF6732" s="2"/>
      <c r="AG6732" s="2"/>
      <c r="AH6732" s="55"/>
      <c r="AI6732" s="72"/>
      <c r="AJ6732" s="72"/>
      <c r="AK6732" s="72"/>
      <c r="AL6732" s="72"/>
      <c r="AM6732" s="80"/>
      <c r="AN6732" s="2"/>
      <c r="AO6732" s="2"/>
      <c r="AP6732" s="2"/>
      <c r="AQ6732" s="2"/>
      <c r="AR6732" s="55"/>
      <c r="AS6732" s="85"/>
      <c r="AT6732" s="85"/>
      <c r="AU6732" s="85"/>
      <c r="AV6732" s="85"/>
      <c r="AW6732" s="100"/>
      <c r="AX6732" s="2"/>
      <c r="AY6732" s="2"/>
      <c r="AZ6732" s="2"/>
      <c r="BA6732" s="2"/>
      <c r="BB6732" s="55"/>
      <c r="BC6732" s="105"/>
      <c r="BD6732" s="105"/>
      <c r="BE6732" s="105"/>
      <c r="BF6732" s="105"/>
      <c r="BG6732" s="109"/>
      <c r="BH6732" s="2"/>
      <c r="BI6732" s="2"/>
      <c r="BJ6732" s="2"/>
      <c r="BK6732" s="2"/>
      <c r="BL6732" s="55"/>
      <c r="BM6732" s="48"/>
      <c r="BN6732" s="48"/>
      <c r="BO6732" s="48"/>
      <c r="BP6732" s="48"/>
      <c r="BQ6732" s="117"/>
      <c r="BR6732" s="2"/>
      <c r="BS6732" s="2"/>
      <c r="BT6732" s="2"/>
      <c r="BU6732" s="2"/>
      <c r="BV6732" s="55"/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18" t="s">
        <v>5</v>
      </c>
      <c r="H6733" s="3">
        <v>2024</v>
      </c>
      <c r="I6733" s="20" t="s">
        <v>284</v>
      </c>
      <c r="J6733" s="2" t="s">
        <v>346</v>
      </c>
      <c r="K6733" s="2" t="s">
        <v>320</v>
      </c>
      <c r="L6733" s="166">
        <f t="shared" si="225"/>
        <v>1</v>
      </c>
      <c r="M6733" s="163">
        <f t="shared" si="226"/>
        <v>113.4</v>
      </c>
      <c r="N6733" s="181"/>
      <c r="O6733" s="33"/>
      <c r="P6733" s="33"/>
      <c r="Q6733" s="33"/>
      <c r="R6733" s="33"/>
      <c r="S6733" s="42"/>
      <c r="T6733" s="2"/>
      <c r="U6733" s="2"/>
      <c r="V6733" s="2"/>
      <c r="W6733" s="2"/>
      <c r="X6733" s="55"/>
      <c r="Y6733" s="62"/>
      <c r="Z6733" s="62"/>
      <c r="AA6733" s="62"/>
      <c r="AB6733" s="62"/>
      <c r="AC6733" s="68"/>
      <c r="AD6733" s="2"/>
      <c r="AE6733" s="2"/>
      <c r="AF6733" s="2"/>
      <c r="AG6733" s="2"/>
      <c r="AH6733" s="55"/>
      <c r="AI6733" s="72"/>
      <c r="AJ6733" s="72"/>
      <c r="AK6733" s="72"/>
      <c r="AL6733" s="72"/>
      <c r="AM6733" s="80"/>
      <c r="AN6733" s="2"/>
      <c r="AO6733" s="2"/>
      <c r="AP6733" s="2"/>
      <c r="AQ6733" s="2"/>
      <c r="AR6733" s="55"/>
      <c r="AS6733" s="85"/>
      <c r="AT6733" s="85"/>
      <c r="AU6733" s="85"/>
      <c r="AV6733" s="85"/>
      <c r="AW6733" s="100"/>
      <c r="AX6733" s="2"/>
      <c r="AY6733" s="2"/>
      <c r="AZ6733" s="2"/>
      <c r="BA6733" s="2"/>
      <c r="BB6733" s="55"/>
      <c r="BC6733" s="105"/>
      <c r="BD6733" s="105"/>
      <c r="BE6733" s="105"/>
      <c r="BF6733" s="105"/>
      <c r="BG6733" s="109"/>
      <c r="BH6733" s="2"/>
      <c r="BI6733" s="2"/>
      <c r="BJ6733" s="2"/>
      <c r="BK6733" s="2"/>
      <c r="BL6733" s="55"/>
      <c r="BM6733" s="48" t="s">
        <v>673</v>
      </c>
      <c r="BN6733" s="48"/>
      <c r="BO6733" s="48"/>
      <c r="BP6733" s="48">
        <v>1</v>
      </c>
      <c r="BQ6733" s="117">
        <v>113.4</v>
      </c>
      <c r="BR6733" s="2"/>
      <c r="BS6733" s="2"/>
      <c r="BT6733" s="2"/>
      <c r="BU6733" s="2"/>
      <c r="BV6733" s="55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18" t="s">
        <v>5</v>
      </c>
      <c r="H6734" s="3">
        <v>2024</v>
      </c>
      <c r="I6734" s="20" t="s">
        <v>284</v>
      </c>
      <c r="J6734" s="2" t="s">
        <v>295</v>
      </c>
      <c r="K6734" s="2" t="s">
        <v>320</v>
      </c>
      <c r="L6734" s="163">
        <f t="shared" si="225"/>
        <v>0</v>
      </c>
      <c r="M6734" s="163">
        <f t="shared" si="226"/>
        <v>0</v>
      </c>
      <c r="N6734" s="181"/>
      <c r="O6734" s="33"/>
      <c r="P6734" s="33"/>
      <c r="Q6734" s="33"/>
      <c r="R6734" s="33"/>
      <c r="S6734" s="42"/>
      <c r="T6734" s="2"/>
      <c r="U6734" s="2"/>
      <c r="V6734" s="2"/>
      <c r="W6734" s="2"/>
      <c r="X6734" s="55"/>
      <c r="Y6734" s="62"/>
      <c r="Z6734" s="62"/>
      <c r="AA6734" s="62"/>
      <c r="AB6734" s="62"/>
      <c r="AC6734" s="68"/>
      <c r="AD6734" s="2"/>
      <c r="AE6734" s="2"/>
      <c r="AF6734" s="2"/>
      <c r="AG6734" s="2"/>
      <c r="AH6734" s="55"/>
      <c r="AI6734" s="72"/>
      <c r="AJ6734" s="72"/>
      <c r="AK6734" s="72"/>
      <c r="AL6734" s="72"/>
      <c r="AM6734" s="80"/>
      <c r="AN6734" s="2"/>
      <c r="AO6734" s="2"/>
      <c r="AP6734" s="2"/>
      <c r="AQ6734" s="2"/>
      <c r="AR6734" s="55"/>
      <c r="AS6734" s="85"/>
      <c r="AT6734" s="85"/>
      <c r="AU6734" s="85"/>
      <c r="AV6734" s="85"/>
      <c r="AW6734" s="100"/>
      <c r="AX6734" s="2"/>
      <c r="AY6734" s="2"/>
      <c r="AZ6734" s="2"/>
      <c r="BA6734" s="2"/>
      <c r="BB6734" s="55"/>
      <c r="BC6734" s="105"/>
      <c r="BD6734" s="105"/>
      <c r="BE6734" s="105"/>
      <c r="BF6734" s="105"/>
      <c r="BG6734" s="109"/>
      <c r="BH6734" s="2"/>
      <c r="BI6734" s="2"/>
      <c r="BJ6734" s="2"/>
      <c r="BK6734" s="2"/>
      <c r="BL6734" s="55"/>
      <c r="BM6734" s="48"/>
      <c r="BN6734" s="48"/>
      <c r="BO6734" s="48"/>
      <c r="BP6734" s="48"/>
      <c r="BQ6734" s="117"/>
      <c r="BR6734" s="2"/>
      <c r="BS6734" s="2"/>
      <c r="BT6734" s="2"/>
      <c r="BU6734" s="2"/>
      <c r="BV6734" s="55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18" t="s">
        <v>5</v>
      </c>
      <c r="H6735" s="3">
        <v>2024</v>
      </c>
      <c r="I6735" s="20" t="s">
        <v>290</v>
      </c>
      <c r="J6735" s="2" t="s">
        <v>299</v>
      </c>
      <c r="K6735" s="2" t="s">
        <v>318</v>
      </c>
      <c r="L6735" s="163">
        <f t="shared" si="225"/>
        <v>0</v>
      </c>
      <c r="M6735" s="163">
        <f t="shared" si="226"/>
        <v>0</v>
      </c>
      <c r="N6735" s="181"/>
      <c r="O6735" s="33"/>
      <c r="P6735" s="33"/>
      <c r="Q6735" s="33"/>
      <c r="R6735" s="33"/>
      <c r="S6735" s="42"/>
      <c r="T6735" s="2"/>
      <c r="U6735" s="2"/>
      <c r="V6735" s="2"/>
      <c r="W6735" s="2"/>
      <c r="X6735" s="55"/>
      <c r="Y6735" s="62"/>
      <c r="Z6735" s="62"/>
      <c r="AA6735" s="62"/>
      <c r="AB6735" s="62"/>
      <c r="AC6735" s="68"/>
      <c r="AD6735" s="2"/>
      <c r="AE6735" s="2"/>
      <c r="AF6735" s="2"/>
      <c r="AG6735" s="2"/>
      <c r="AH6735" s="55"/>
      <c r="AI6735" s="72"/>
      <c r="AJ6735" s="72"/>
      <c r="AK6735" s="72"/>
      <c r="AL6735" s="72"/>
      <c r="AM6735" s="80"/>
      <c r="AN6735" s="2"/>
      <c r="AO6735" s="2"/>
      <c r="AP6735" s="2"/>
      <c r="AQ6735" s="2"/>
      <c r="AR6735" s="55"/>
      <c r="AS6735" s="85"/>
      <c r="AT6735" s="85"/>
      <c r="AU6735" s="85"/>
      <c r="AV6735" s="85"/>
      <c r="AW6735" s="100"/>
      <c r="AX6735" s="2"/>
      <c r="AY6735" s="2"/>
      <c r="AZ6735" s="2"/>
      <c r="BA6735" s="2"/>
      <c r="BB6735" s="55"/>
      <c r="BC6735" s="105"/>
      <c r="BD6735" s="105"/>
      <c r="BE6735" s="105"/>
      <c r="BF6735" s="105"/>
      <c r="BG6735" s="109"/>
      <c r="BH6735" s="2"/>
      <c r="BI6735" s="2"/>
      <c r="BJ6735" s="2"/>
      <c r="BK6735" s="2"/>
      <c r="BL6735" s="55"/>
      <c r="BM6735" s="48"/>
      <c r="BN6735" s="48"/>
      <c r="BO6735" s="48"/>
      <c r="BP6735" s="48"/>
      <c r="BQ6735" s="117"/>
      <c r="BR6735" s="2"/>
      <c r="BS6735" s="2"/>
      <c r="BT6735" s="2"/>
      <c r="BU6735" s="2"/>
      <c r="BV6735" s="55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18" t="s">
        <v>5</v>
      </c>
      <c r="H6736" s="3">
        <v>2024</v>
      </c>
      <c r="I6736" s="20" t="s">
        <v>315</v>
      </c>
      <c r="J6736" s="2" t="s">
        <v>347</v>
      </c>
      <c r="K6736" s="2" t="s">
        <v>320</v>
      </c>
      <c r="L6736" s="163">
        <f t="shared" si="225"/>
        <v>0</v>
      </c>
      <c r="M6736" s="163">
        <f t="shared" si="226"/>
        <v>0</v>
      </c>
      <c r="N6736" s="181"/>
      <c r="O6736" s="33"/>
      <c r="P6736" s="33"/>
      <c r="Q6736" s="33"/>
      <c r="R6736" s="33"/>
      <c r="S6736" s="42"/>
      <c r="T6736" s="2"/>
      <c r="U6736" s="2"/>
      <c r="V6736" s="2"/>
      <c r="W6736" s="2"/>
      <c r="X6736" s="55"/>
      <c r="Y6736" s="62"/>
      <c r="Z6736" s="62"/>
      <c r="AA6736" s="62"/>
      <c r="AB6736" s="62"/>
      <c r="AC6736" s="68"/>
      <c r="AD6736" s="2"/>
      <c r="AE6736" s="2"/>
      <c r="AF6736" s="2"/>
      <c r="AG6736" s="2"/>
      <c r="AH6736" s="55"/>
      <c r="AI6736" s="72"/>
      <c r="AJ6736" s="72"/>
      <c r="AK6736" s="72"/>
      <c r="AL6736" s="72"/>
      <c r="AM6736" s="80"/>
      <c r="AN6736" s="2"/>
      <c r="AO6736" s="2"/>
      <c r="AP6736" s="2"/>
      <c r="AQ6736" s="2"/>
      <c r="AR6736" s="55"/>
      <c r="AS6736" s="85"/>
      <c r="AT6736" s="85"/>
      <c r="AU6736" s="85"/>
      <c r="AV6736" s="85"/>
      <c r="AW6736" s="100"/>
      <c r="AX6736" s="2"/>
      <c r="AY6736" s="2"/>
      <c r="AZ6736" s="2"/>
      <c r="BA6736" s="2"/>
      <c r="BB6736" s="55"/>
      <c r="BC6736" s="105"/>
      <c r="BD6736" s="105"/>
      <c r="BE6736" s="105"/>
      <c r="BF6736" s="105"/>
      <c r="BG6736" s="109"/>
      <c r="BH6736" s="2"/>
      <c r="BI6736" s="2"/>
      <c r="BJ6736" s="2"/>
      <c r="BK6736" s="2"/>
      <c r="BL6736" s="55"/>
      <c r="BM6736" s="48"/>
      <c r="BN6736" s="48"/>
      <c r="BO6736" s="48"/>
      <c r="BP6736" s="48"/>
      <c r="BQ6736" s="117"/>
      <c r="BR6736" s="2"/>
      <c r="BS6736" s="2"/>
      <c r="BT6736" s="2"/>
      <c r="BU6736" s="2"/>
      <c r="BV6736" s="55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18" t="s">
        <v>5</v>
      </c>
      <c r="H6737" s="3">
        <v>2024</v>
      </c>
      <c r="I6737" s="20" t="s">
        <v>315</v>
      </c>
      <c r="J6737" s="2" t="s">
        <v>296</v>
      </c>
      <c r="K6737" s="2" t="s">
        <v>321</v>
      </c>
      <c r="L6737" s="163">
        <f t="shared" si="225"/>
        <v>0</v>
      </c>
      <c r="M6737" s="163">
        <f t="shared" si="226"/>
        <v>0</v>
      </c>
      <c r="N6737" s="181"/>
      <c r="O6737" s="33"/>
      <c r="P6737" s="33"/>
      <c r="Q6737" s="33"/>
      <c r="R6737" s="33"/>
      <c r="S6737" s="42"/>
      <c r="T6737" s="2"/>
      <c r="U6737" s="2"/>
      <c r="V6737" s="2"/>
      <c r="W6737" s="2"/>
      <c r="X6737" s="55"/>
      <c r="Y6737" s="62"/>
      <c r="Z6737" s="62"/>
      <c r="AA6737" s="62"/>
      <c r="AB6737" s="62"/>
      <c r="AC6737" s="68"/>
      <c r="AD6737" s="2"/>
      <c r="AE6737" s="2"/>
      <c r="AF6737" s="2"/>
      <c r="AG6737" s="2"/>
      <c r="AH6737" s="55"/>
      <c r="AI6737" s="72"/>
      <c r="AJ6737" s="72"/>
      <c r="AK6737" s="72"/>
      <c r="AL6737" s="72"/>
      <c r="AM6737" s="80"/>
      <c r="AN6737" s="2"/>
      <c r="AO6737" s="2"/>
      <c r="AP6737" s="2"/>
      <c r="AQ6737" s="2"/>
      <c r="AR6737" s="55"/>
      <c r="AS6737" s="85"/>
      <c r="AT6737" s="85"/>
      <c r="AU6737" s="85"/>
      <c r="AV6737" s="85"/>
      <c r="AW6737" s="100"/>
      <c r="AX6737" s="2"/>
      <c r="AY6737" s="2"/>
      <c r="AZ6737" s="2"/>
      <c r="BA6737" s="2"/>
      <c r="BB6737" s="55"/>
      <c r="BC6737" s="105"/>
      <c r="BD6737" s="105"/>
      <c r="BE6737" s="105"/>
      <c r="BF6737" s="105"/>
      <c r="BG6737" s="109"/>
      <c r="BH6737" s="2"/>
      <c r="BI6737" s="2"/>
      <c r="BJ6737" s="2"/>
      <c r="BK6737" s="2"/>
      <c r="BL6737" s="55"/>
      <c r="BM6737" s="48"/>
      <c r="BN6737" s="48"/>
      <c r="BO6737" s="48"/>
      <c r="BP6737" s="48"/>
      <c r="BQ6737" s="117"/>
      <c r="BR6737" s="2"/>
      <c r="BS6737" s="2"/>
      <c r="BT6737" s="2"/>
      <c r="BU6737" s="2"/>
      <c r="BV6737" s="55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18" t="s">
        <v>5</v>
      </c>
      <c r="H6738" s="3">
        <v>2024</v>
      </c>
      <c r="I6738" s="20" t="s">
        <v>316</v>
      </c>
      <c r="J6738" s="2" t="s">
        <v>297</v>
      </c>
      <c r="K6738" s="2" t="s">
        <v>318</v>
      </c>
      <c r="L6738" s="163">
        <f t="shared" si="225"/>
        <v>0</v>
      </c>
      <c r="M6738" s="163">
        <f t="shared" si="226"/>
        <v>0</v>
      </c>
      <c r="N6738" s="181"/>
      <c r="O6738" s="33"/>
      <c r="P6738" s="33"/>
      <c r="Q6738" s="33"/>
      <c r="R6738" s="33"/>
      <c r="S6738" s="42"/>
      <c r="T6738" s="2"/>
      <c r="U6738" s="2"/>
      <c r="V6738" s="2"/>
      <c r="W6738" s="2"/>
      <c r="X6738" s="55"/>
      <c r="Y6738" s="62"/>
      <c r="Z6738" s="62"/>
      <c r="AA6738" s="62"/>
      <c r="AB6738" s="62"/>
      <c r="AC6738" s="68"/>
      <c r="AD6738" s="2"/>
      <c r="AE6738" s="2"/>
      <c r="AF6738" s="2"/>
      <c r="AG6738" s="2"/>
      <c r="AH6738" s="55"/>
      <c r="AI6738" s="72"/>
      <c r="AJ6738" s="72"/>
      <c r="AK6738" s="72"/>
      <c r="AL6738" s="72"/>
      <c r="AM6738" s="80"/>
      <c r="AN6738" s="2"/>
      <c r="AO6738" s="2"/>
      <c r="AP6738" s="2"/>
      <c r="AQ6738" s="2"/>
      <c r="AR6738" s="55"/>
      <c r="AS6738" s="85"/>
      <c r="AT6738" s="85"/>
      <c r="AU6738" s="85"/>
      <c r="AV6738" s="85"/>
      <c r="AW6738" s="100"/>
      <c r="AX6738" s="2"/>
      <c r="AY6738" s="2"/>
      <c r="AZ6738" s="2"/>
      <c r="BA6738" s="2"/>
      <c r="BB6738" s="55"/>
      <c r="BC6738" s="105"/>
      <c r="BD6738" s="105"/>
      <c r="BE6738" s="105"/>
      <c r="BF6738" s="105"/>
      <c r="BG6738" s="109"/>
      <c r="BH6738" s="2"/>
      <c r="BI6738" s="2"/>
      <c r="BJ6738" s="2"/>
      <c r="BK6738" s="2"/>
      <c r="BL6738" s="55"/>
      <c r="BM6738" s="48"/>
      <c r="BN6738" s="48"/>
      <c r="BO6738" s="48"/>
      <c r="BP6738" s="48"/>
      <c r="BQ6738" s="117"/>
      <c r="BR6738" s="2"/>
      <c r="BS6738" s="2"/>
      <c r="BT6738" s="2"/>
      <c r="BU6738" s="2"/>
      <c r="BV6738" s="55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18" t="s">
        <v>5</v>
      </c>
      <c r="H6739" s="3">
        <v>2024</v>
      </c>
      <c r="I6739" s="20" t="s">
        <v>316</v>
      </c>
      <c r="J6739" s="8" t="s">
        <v>348</v>
      </c>
      <c r="K6739" s="8" t="s">
        <v>320</v>
      </c>
      <c r="L6739" s="163">
        <f t="shared" si="225"/>
        <v>0</v>
      </c>
      <c r="M6739" s="163">
        <f t="shared" si="226"/>
        <v>0</v>
      </c>
      <c r="N6739" s="181"/>
      <c r="O6739" s="33"/>
      <c r="P6739" s="33"/>
      <c r="Q6739" s="33"/>
      <c r="R6739" s="33"/>
      <c r="S6739" s="42"/>
      <c r="T6739" s="2"/>
      <c r="U6739" s="2"/>
      <c r="V6739" s="2"/>
      <c r="W6739" s="2"/>
      <c r="X6739" s="55"/>
      <c r="Y6739" s="62"/>
      <c r="Z6739" s="62"/>
      <c r="AA6739" s="62"/>
      <c r="AB6739" s="62"/>
      <c r="AC6739" s="68"/>
      <c r="AD6739" s="2"/>
      <c r="AE6739" s="2"/>
      <c r="AF6739" s="2"/>
      <c r="AG6739" s="2"/>
      <c r="AH6739" s="55"/>
      <c r="AI6739" s="72"/>
      <c r="AJ6739" s="72"/>
      <c r="AK6739" s="72"/>
      <c r="AL6739" s="72"/>
      <c r="AM6739" s="80"/>
      <c r="AN6739" s="2"/>
      <c r="AO6739" s="2"/>
      <c r="AP6739" s="2"/>
      <c r="AQ6739" s="2"/>
      <c r="AR6739" s="55"/>
      <c r="AS6739" s="85"/>
      <c r="AT6739" s="85"/>
      <c r="AU6739" s="85"/>
      <c r="AV6739" s="85"/>
      <c r="AW6739" s="100"/>
      <c r="AX6739" s="2"/>
      <c r="AY6739" s="2"/>
      <c r="AZ6739" s="2"/>
      <c r="BA6739" s="2"/>
      <c r="BB6739" s="55"/>
      <c r="BC6739" s="105"/>
      <c r="BD6739" s="105"/>
      <c r="BE6739" s="105"/>
      <c r="BF6739" s="105"/>
      <c r="BG6739" s="109"/>
      <c r="BH6739" s="2"/>
      <c r="BI6739" s="2"/>
      <c r="BJ6739" s="2"/>
      <c r="BK6739" s="2"/>
      <c r="BL6739" s="55"/>
      <c r="BM6739" s="48"/>
      <c r="BN6739" s="48"/>
      <c r="BO6739" s="48"/>
      <c r="BP6739" s="48"/>
      <c r="BQ6739" s="117"/>
      <c r="BR6739" s="2"/>
      <c r="BS6739" s="2"/>
      <c r="BT6739" s="2"/>
      <c r="BU6739" s="2"/>
      <c r="BV6739" s="55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18" t="s">
        <v>5</v>
      </c>
      <c r="H6740" s="3">
        <v>2024</v>
      </c>
      <c r="I6740" s="20" t="s">
        <v>282</v>
      </c>
      <c r="J6740" s="2" t="s">
        <v>272</v>
      </c>
      <c r="K6740" s="2" t="s">
        <v>321</v>
      </c>
      <c r="L6740" s="163">
        <f t="shared" si="225"/>
        <v>0</v>
      </c>
      <c r="M6740" s="163">
        <f t="shared" si="226"/>
        <v>0</v>
      </c>
      <c r="N6740" s="181"/>
      <c r="O6740" s="33"/>
      <c r="P6740" s="33"/>
      <c r="Q6740" s="33"/>
      <c r="R6740" s="33"/>
      <c r="S6740" s="42"/>
      <c r="T6740" s="2"/>
      <c r="U6740" s="2"/>
      <c r="V6740" s="2"/>
      <c r="W6740" s="2"/>
      <c r="X6740" s="55"/>
      <c r="Y6740" s="62"/>
      <c r="Z6740" s="62"/>
      <c r="AA6740" s="62"/>
      <c r="AB6740" s="62"/>
      <c r="AC6740" s="68"/>
      <c r="AD6740" s="2"/>
      <c r="AE6740" s="2"/>
      <c r="AF6740" s="2"/>
      <c r="AG6740" s="2"/>
      <c r="AH6740" s="55"/>
      <c r="AI6740" s="72"/>
      <c r="AJ6740" s="72"/>
      <c r="AK6740" s="72"/>
      <c r="AL6740" s="72"/>
      <c r="AM6740" s="80"/>
      <c r="AN6740" s="2"/>
      <c r="AO6740" s="2"/>
      <c r="AP6740" s="2"/>
      <c r="AQ6740" s="2"/>
      <c r="AR6740" s="55"/>
      <c r="AS6740" s="85"/>
      <c r="AT6740" s="85"/>
      <c r="AU6740" s="85"/>
      <c r="AV6740" s="85"/>
      <c r="AW6740" s="100"/>
      <c r="AX6740" s="2"/>
      <c r="AY6740" s="2"/>
      <c r="AZ6740" s="2"/>
      <c r="BA6740" s="2"/>
      <c r="BB6740" s="55"/>
      <c r="BC6740" s="105"/>
      <c r="BD6740" s="105"/>
      <c r="BE6740" s="105"/>
      <c r="BF6740" s="105"/>
      <c r="BG6740" s="109"/>
      <c r="BH6740" s="2"/>
      <c r="BI6740" s="2"/>
      <c r="BJ6740" s="2"/>
      <c r="BK6740" s="2"/>
      <c r="BL6740" s="55"/>
      <c r="BM6740" s="48"/>
      <c r="BN6740" s="48"/>
      <c r="BO6740" s="48"/>
      <c r="BP6740" s="48"/>
      <c r="BQ6740" s="117"/>
      <c r="BR6740" s="2"/>
      <c r="BS6740" s="2"/>
      <c r="BT6740" s="2"/>
      <c r="BU6740" s="2"/>
      <c r="BV6740" s="55"/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18" t="s">
        <v>5</v>
      </c>
      <c r="H6741" s="3">
        <v>2024</v>
      </c>
      <c r="I6741" s="20" t="s">
        <v>282</v>
      </c>
      <c r="J6741" s="2" t="s">
        <v>273</v>
      </c>
      <c r="K6741" s="2" t="s">
        <v>321</v>
      </c>
      <c r="L6741" s="163">
        <f t="shared" si="225"/>
        <v>1.4E-2</v>
      </c>
      <c r="M6741" s="163">
        <f t="shared" si="226"/>
        <v>35.308999999999997</v>
      </c>
      <c r="N6741" s="181"/>
      <c r="O6741" s="33"/>
      <c r="P6741" s="33"/>
      <c r="Q6741" s="33"/>
      <c r="R6741" s="33"/>
      <c r="S6741" s="42"/>
      <c r="T6741" s="2"/>
      <c r="U6741" s="2"/>
      <c r="V6741" s="2"/>
      <c r="W6741" s="2"/>
      <c r="X6741" s="55"/>
      <c r="Y6741" s="62"/>
      <c r="Z6741" s="62"/>
      <c r="AA6741" s="62"/>
      <c r="AB6741" s="62"/>
      <c r="AC6741" s="68"/>
      <c r="AD6741" s="2"/>
      <c r="AE6741" s="2"/>
      <c r="AF6741" s="2" t="s">
        <v>483</v>
      </c>
      <c r="AG6741" s="2">
        <v>0.01</v>
      </c>
      <c r="AH6741" s="55">
        <v>26.568999999999999</v>
      </c>
      <c r="AI6741" s="72"/>
      <c r="AJ6741" s="72"/>
      <c r="AK6741" s="72"/>
      <c r="AL6741" s="72"/>
      <c r="AM6741" s="80"/>
      <c r="AN6741" s="2"/>
      <c r="AO6741" s="2"/>
      <c r="AP6741" s="2"/>
      <c r="AQ6741" s="2"/>
      <c r="AR6741" s="55"/>
      <c r="AS6741" s="85"/>
      <c r="AT6741" s="85"/>
      <c r="AU6741" s="85" t="s">
        <v>692</v>
      </c>
      <c r="AV6741" s="85">
        <v>4.0000000000000001E-3</v>
      </c>
      <c r="AW6741" s="100">
        <v>8.74</v>
      </c>
      <c r="AX6741" s="2"/>
      <c r="AY6741" s="2"/>
      <c r="AZ6741" s="2"/>
      <c r="BA6741" s="2"/>
      <c r="BB6741" s="55"/>
      <c r="BC6741" s="105"/>
      <c r="BD6741" s="105"/>
      <c r="BE6741" s="105"/>
      <c r="BF6741" s="105"/>
      <c r="BG6741" s="109"/>
      <c r="BH6741" s="2"/>
      <c r="BI6741" s="2"/>
      <c r="BJ6741" s="2"/>
      <c r="BK6741" s="2"/>
      <c r="BL6741" s="55"/>
      <c r="BM6741" s="48"/>
      <c r="BN6741" s="48"/>
      <c r="BO6741" s="48"/>
      <c r="BP6741" s="48"/>
      <c r="BQ6741" s="117"/>
      <c r="BR6741" s="2"/>
      <c r="BS6741" s="2"/>
      <c r="BT6741" s="2"/>
      <c r="BU6741" s="2"/>
      <c r="BV6741" s="55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18" t="s">
        <v>5</v>
      </c>
      <c r="H6742" s="3">
        <v>2024</v>
      </c>
      <c r="I6742" s="20" t="s">
        <v>282</v>
      </c>
      <c r="J6742" s="2" t="s">
        <v>274</v>
      </c>
      <c r="K6742" s="2" t="s">
        <v>321</v>
      </c>
      <c r="L6742" s="163">
        <f t="shared" si="225"/>
        <v>9.0000000000000011E-3</v>
      </c>
      <c r="M6742" s="163">
        <f t="shared" si="226"/>
        <v>17.687999999999999</v>
      </c>
      <c r="N6742" s="181"/>
      <c r="O6742" s="33"/>
      <c r="P6742" s="33"/>
      <c r="Q6742" s="33"/>
      <c r="R6742" s="33"/>
      <c r="S6742" s="42"/>
      <c r="T6742" s="2"/>
      <c r="U6742" s="2"/>
      <c r="V6742" s="2">
        <v>40</v>
      </c>
      <c r="W6742" s="2">
        <v>1E-3</v>
      </c>
      <c r="X6742" s="55">
        <v>1.3660000000000001</v>
      </c>
      <c r="Y6742" s="62"/>
      <c r="Z6742" s="62"/>
      <c r="AA6742" s="62"/>
      <c r="AB6742" s="62"/>
      <c r="AC6742" s="68"/>
      <c r="AD6742" s="2"/>
      <c r="AE6742" s="2"/>
      <c r="AF6742" s="2"/>
      <c r="AG6742" s="2"/>
      <c r="AH6742" s="55"/>
      <c r="AI6742" s="72" t="s">
        <v>370</v>
      </c>
      <c r="AJ6742" s="72"/>
      <c r="AK6742" s="72" t="s">
        <v>549</v>
      </c>
      <c r="AL6742" s="72">
        <v>8.0000000000000002E-3</v>
      </c>
      <c r="AM6742" s="80">
        <v>16.321999999999999</v>
      </c>
      <c r="AN6742" s="2"/>
      <c r="AO6742" s="2"/>
      <c r="AP6742" s="2"/>
      <c r="AQ6742" s="2"/>
      <c r="AR6742" s="55"/>
      <c r="AS6742" s="85"/>
      <c r="AT6742" s="85"/>
      <c r="AU6742" s="85"/>
      <c r="AV6742" s="85"/>
      <c r="AW6742" s="100"/>
      <c r="AX6742" s="2"/>
      <c r="AY6742" s="2"/>
      <c r="AZ6742" s="2"/>
      <c r="BA6742" s="2"/>
      <c r="BB6742" s="55"/>
      <c r="BC6742" s="105"/>
      <c r="BD6742" s="105"/>
      <c r="BE6742" s="105"/>
      <c r="BF6742" s="105"/>
      <c r="BG6742" s="109"/>
      <c r="BH6742" s="2"/>
      <c r="BI6742" s="2"/>
      <c r="BJ6742" s="2"/>
      <c r="BK6742" s="2"/>
      <c r="BL6742" s="55"/>
      <c r="BM6742" s="48"/>
      <c r="BN6742" s="48"/>
      <c r="BO6742" s="48"/>
      <c r="BP6742" s="48"/>
      <c r="BQ6742" s="117"/>
      <c r="BR6742" s="2"/>
      <c r="BS6742" s="2"/>
      <c r="BT6742" s="2"/>
      <c r="BU6742" s="2"/>
      <c r="BV6742" s="55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18" t="s">
        <v>5</v>
      </c>
      <c r="H6743" s="3">
        <v>2024</v>
      </c>
      <c r="I6743" s="20" t="s">
        <v>282</v>
      </c>
      <c r="J6743" s="2" t="s">
        <v>275</v>
      </c>
      <c r="K6743" s="2" t="s">
        <v>321</v>
      </c>
      <c r="L6743" s="163">
        <f t="shared" si="225"/>
        <v>0</v>
      </c>
      <c r="M6743" s="163">
        <f t="shared" si="226"/>
        <v>0</v>
      </c>
      <c r="N6743" s="181"/>
      <c r="O6743" s="33"/>
      <c r="P6743" s="33"/>
      <c r="Q6743" s="33"/>
      <c r="R6743" s="33"/>
      <c r="S6743" s="42"/>
      <c r="T6743" s="2"/>
      <c r="U6743" s="2"/>
      <c r="V6743" s="2"/>
      <c r="W6743" s="2"/>
      <c r="X6743" s="55"/>
      <c r="Y6743" s="62"/>
      <c r="Z6743" s="62"/>
      <c r="AA6743" s="62"/>
      <c r="AB6743" s="62"/>
      <c r="AC6743" s="68"/>
      <c r="AD6743" s="2"/>
      <c r="AE6743" s="2"/>
      <c r="AF6743" s="2"/>
      <c r="AG6743" s="2"/>
      <c r="AH6743" s="55"/>
      <c r="AI6743" s="72"/>
      <c r="AJ6743" s="72"/>
      <c r="AK6743" s="72"/>
      <c r="AL6743" s="72"/>
      <c r="AM6743" s="80"/>
      <c r="AN6743" s="2"/>
      <c r="AO6743" s="2"/>
      <c r="AP6743" s="2"/>
      <c r="AQ6743" s="2"/>
      <c r="AR6743" s="55"/>
      <c r="AS6743" s="85"/>
      <c r="AT6743" s="85"/>
      <c r="AU6743" s="85"/>
      <c r="AV6743" s="85"/>
      <c r="AW6743" s="100"/>
      <c r="AX6743" s="2"/>
      <c r="AY6743" s="2"/>
      <c r="AZ6743" s="2"/>
      <c r="BA6743" s="2"/>
      <c r="BB6743" s="55"/>
      <c r="BC6743" s="105"/>
      <c r="BD6743" s="105"/>
      <c r="BE6743" s="105"/>
      <c r="BF6743" s="105"/>
      <c r="BG6743" s="109"/>
      <c r="BH6743" s="2"/>
      <c r="BI6743" s="2"/>
      <c r="BJ6743" s="2"/>
      <c r="BK6743" s="2"/>
      <c r="BL6743" s="55"/>
      <c r="BM6743" s="48"/>
      <c r="BN6743" s="48"/>
      <c r="BO6743" s="48"/>
      <c r="BP6743" s="48"/>
      <c r="BQ6743" s="117"/>
      <c r="BR6743" s="2"/>
      <c r="BS6743" s="2"/>
      <c r="BT6743" s="2"/>
      <c r="BU6743" s="2"/>
      <c r="BV6743" s="55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18" t="s">
        <v>5</v>
      </c>
      <c r="H6744" s="3">
        <v>2024</v>
      </c>
      <c r="I6744" s="20" t="s">
        <v>282</v>
      </c>
      <c r="J6744" s="2" t="s">
        <v>276</v>
      </c>
      <c r="K6744" s="2" t="s">
        <v>320</v>
      </c>
      <c r="L6744" s="163">
        <f t="shared" si="225"/>
        <v>0</v>
      </c>
      <c r="M6744" s="163">
        <f t="shared" si="226"/>
        <v>0</v>
      </c>
      <c r="N6744" s="181"/>
      <c r="O6744" s="33"/>
      <c r="P6744" s="33"/>
      <c r="Q6744" s="33"/>
      <c r="R6744" s="33"/>
      <c r="S6744" s="42"/>
      <c r="T6744" s="2"/>
      <c r="U6744" s="2"/>
      <c r="V6744" s="2"/>
      <c r="W6744" s="2"/>
      <c r="X6744" s="55"/>
      <c r="Y6744" s="62"/>
      <c r="Z6744" s="62"/>
      <c r="AA6744" s="62"/>
      <c r="AB6744" s="62"/>
      <c r="AC6744" s="68"/>
      <c r="AD6744" s="2"/>
      <c r="AE6744" s="2"/>
      <c r="AF6744" s="2"/>
      <c r="AG6744" s="2"/>
      <c r="AH6744" s="55"/>
      <c r="AI6744" s="72"/>
      <c r="AJ6744" s="72"/>
      <c r="AK6744" s="72"/>
      <c r="AL6744" s="72"/>
      <c r="AM6744" s="80"/>
      <c r="AN6744" s="2"/>
      <c r="AO6744" s="2"/>
      <c r="AP6744" s="2"/>
      <c r="AQ6744" s="2"/>
      <c r="AR6744" s="55"/>
      <c r="AS6744" s="85"/>
      <c r="AT6744" s="85"/>
      <c r="AU6744" s="85"/>
      <c r="AV6744" s="85"/>
      <c r="AW6744" s="100"/>
      <c r="AX6744" s="2"/>
      <c r="AY6744" s="2"/>
      <c r="AZ6744" s="2"/>
      <c r="BA6744" s="2"/>
      <c r="BB6744" s="55"/>
      <c r="BC6744" s="105"/>
      <c r="BD6744" s="105"/>
      <c r="BE6744" s="105"/>
      <c r="BF6744" s="105"/>
      <c r="BG6744" s="109"/>
      <c r="BH6744" s="2"/>
      <c r="BI6744" s="2"/>
      <c r="BJ6744" s="2"/>
      <c r="BK6744" s="2"/>
      <c r="BL6744" s="55"/>
      <c r="BM6744" s="48"/>
      <c r="BN6744" s="48"/>
      <c r="BO6744" s="48"/>
      <c r="BP6744" s="48"/>
      <c r="BQ6744" s="117"/>
      <c r="BR6744" s="2"/>
      <c r="BS6744" s="2"/>
      <c r="BT6744" s="2"/>
      <c r="BU6744" s="2"/>
      <c r="BV6744" s="55"/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18" t="s">
        <v>5</v>
      </c>
      <c r="H6745" s="3">
        <v>2024</v>
      </c>
      <c r="I6745" s="20" t="s">
        <v>282</v>
      </c>
      <c r="J6745" s="2" t="s">
        <v>277</v>
      </c>
      <c r="K6745" s="2" t="s">
        <v>320</v>
      </c>
      <c r="L6745" s="163">
        <f t="shared" si="225"/>
        <v>0</v>
      </c>
      <c r="M6745" s="163">
        <f t="shared" si="226"/>
        <v>0</v>
      </c>
      <c r="N6745" s="181"/>
      <c r="O6745" s="33"/>
      <c r="P6745" s="33"/>
      <c r="Q6745" s="33"/>
      <c r="R6745" s="33"/>
      <c r="S6745" s="42"/>
      <c r="T6745" s="2"/>
      <c r="U6745" s="2"/>
      <c r="V6745" s="2"/>
      <c r="W6745" s="2"/>
      <c r="X6745" s="55"/>
      <c r="Y6745" s="62"/>
      <c r="Z6745" s="62"/>
      <c r="AA6745" s="62"/>
      <c r="AB6745" s="62"/>
      <c r="AC6745" s="68"/>
      <c r="AD6745" s="2"/>
      <c r="AE6745" s="2"/>
      <c r="AF6745" s="2"/>
      <c r="AG6745" s="2"/>
      <c r="AH6745" s="55"/>
      <c r="AI6745" s="72"/>
      <c r="AJ6745" s="72"/>
      <c r="AK6745" s="72"/>
      <c r="AL6745" s="72"/>
      <c r="AM6745" s="80"/>
      <c r="AN6745" s="2"/>
      <c r="AO6745" s="2"/>
      <c r="AP6745" s="2"/>
      <c r="AQ6745" s="2"/>
      <c r="AR6745" s="55"/>
      <c r="AS6745" s="85"/>
      <c r="AT6745" s="85"/>
      <c r="AU6745" s="85"/>
      <c r="AV6745" s="85"/>
      <c r="AW6745" s="100"/>
      <c r="AX6745" s="2"/>
      <c r="AY6745" s="2"/>
      <c r="AZ6745" s="2"/>
      <c r="BA6745" s="2"/>
      <c r="BB6745" s="55"/>
      <c r="BC6745" s="105"/>
      <c r="BD6745" s="105"/>
      <c r="BE6745" s="105"/>
      <c r="BF6745" s="105"/>
      <c r="BG6745" s="109"/>
      <c r="BH6745" s="2"/>
      <c r="BI6745" s="2"/>
      <c r="BJ6745" s="2"/>
      <c r="BK6745" s="2"/>
      <c r="BL6745" s="55"/>
      <c r="BM6745" s="48"/>
      <c r="BN6745" s="48"/>
      <c r="BO6745" s="48"/>
      <c r="BP6745" s="48"/>
      <c r="BQ6745" s="117"/>
      <c r="BR6745" s="2"/>
      <c r="BS6745" s="2"/>
      <c r="BT6745" s="2"/>
      <c r="BU6745" s="2"/>
      <c r="BV6745" s="55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18" t="s">
        <v>5</v>
      </c>
      <c r="H6746" s="3">
        <v>2024</v>
      </c>
      <c r="I6746" s="20" t="s">
        <v>283</v>
      </c>
      <c r="J6746" s="2" t="s">
        <v>298</v>
      </c>
      <c r="K6746" s="2" t="s">
        <v>321</v>
      </c>
      <c r="L6746" s="163">
        <f t="shared" si="225"/>
        <v>0.26</v>
      </c>
      <c r="M6746" s="163">
        <f t="shared" si="226"/>
        <v>163.79</v>
      </c>
      <c r="N6746" s="181"/>
      <c r="O6746" s="33"/>
      <c r="P6746" s="33"/>
      <c r="Q6746" s="33"/>
      <c r="R6746" s="33"/>
      <c r="S6746" s="42"/>
      <c r="T6746" s="2"/>
      <c r="U6746" s="2"/>
      <c r="V6746" s="2"/>
      <c r="W6746" s="2"/>
      <c r="X6746" s="55"/>
      <c r="Y6746" s="62"/>
      <c r="Z6746" s="62"/>
      <c r="AA6746" s="62"/>
      <c r="AB6746" s="62"/>
      <c r="AC6746" s="68"/>
      <c r="AD6746" s="2">
        <v>7.8</v>
      </c>
      <c r="AE6746" s="2"/>
      <c r="AF6746" s="2"/>
      <c r="AG6746" s="2">
        <v>0.26</v>
      </c>
      <c r="AH6746" s="55">
        <v>163.79</v>
      </c>
      <c r="AI6746" s="72"/>
      <c r="AJ6746" s="72"/>
      <c r="AK6746" s="72"/>
      <c r="AL6746" s="72"/>
      <c r="AM6746" s="80"/>
      <c r="AN6746" s="2"/>
      <c r="AO6746" s="2"/>
      <c r="AP6746" s="2"/>
      <c r="AQ6746" s="2"/>
      <c r="AR6746" s="55"/>
      <c r="AS6746" s="85"/>
      <c r="AT6746" s="85"/>
      <c r="AU6746" s="85"/>
      <c r="AV6746" s="85"/>
      <c r="AW6746" s="100"/>
      <c r="AX6746" s="2"/>
      <c r="AY6746" s="2"/>
      <c r="AZ6746" s="2"/>
      <c r="BA6746" s="2"/>
      <c r="BB6746" s="55"/>
      <c r="BC6746" s="105"/>
      <c r="BD6746" s="105"/>
      <c r="BE6746" s="105"/>
      <c r="BF6746" s="105"/>
      <c r="BG6746" s="109"/>
      <c r="BH6746" s="2"/>
      <c r="BI6746" s="2"/>
      <c r="BJ6746" s="2"/>
      <c r="BK6746" s="2"/>
      <c r="BL6746" s="55"/>
      <c r="BM6746" s="48"/>
      <c r="BN6746" s="48"/>
      <c r="BO6746" s="48"/>
      <c r="BP6746" s="48"/>
      <c r="BQ6746" s="117"/>
      <c r="BR6746" s="2"/>
      <c r="BS6746" s="2"/>
      <c r="BT6746" s="2"/>
      <c r="BU6746" s="2"/>
      <c r="BV6746" s="55"/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18" t="s">
        <v>5</v>
      </c>
      <c r="H6747" s="3">
        <v>2024</v>
      </c>
      <c r="I6747" s="20" t="s">
        <v>283</v>
      </c>
      <c r="J6747" s="2" t="s">
        <v>278</v>
      </c>
      <c r="K6747" s="2" t="s">
        <v>320</v>
      </c>
      <c r="L6747" s="163">
        <f t="shared" si="225"/>
        <v>90</v>
      </c>
      <c r="M6747" s="163">
        <f t="shared" si="226"/>
        <v>135.57599999999999</v>
      </c>
      <c r="N6747" s="181"/>
      <c r="O6747" s="33"/>
      <c r="P6747" s="33"/>
      <c r="Q6747" s="33"/>
      <c r="R6747" s="33"/>
      <c r="S6747" s="42"/>
      <c r="T6747" s="2">
        <v>6</v>
      </c>
      <c r="U6747" s="2"/>
      <c r="V6747" s="2"/>
      <c r="W6747" s="2">
        <v>1</v>
      </c>
      <c r="X6747" s="55">
        <v>2.6150000000000002</v>
      </c>
      <c r="Y6747" s="62"/>
      <c r="Z6747" s="62"/>
      <c r="AA6747" s="62"/>
      <c r="AB6747" s="62"/>
      <c r="AC6747" s="68"/>
      <c r="AD6747" s="2" t="s">
        <v>491</v>
      </c>
      <c r="AE6747" s="2"/>
      <c r="AF6747" s="2"/>
      <c r="AG6747" s="2">
        <v>58</v>
      </c>
      <c r="AH6747" s="55">
        <v>87.540999999999997</v>
      </c>
      <c r="AI6747" s="72"/>
      <c r="AJ6747" s="72"/>
      <c r="AK6747" s="72"/>
      <c r="AL6747" s="72"/>
      <c r="AM6747" s="80"/>
      <c r="AN6747" s="2" t="s">
        <v>664</v>
      </c>
      <c r="AO6747" s="2"/>
      <c r="AP6747" s="2"/>
      <c r="AQ6747" s="2">
        <v>28</v>
      </c>
      <c r="AR6747" s="55">
        <v>38.991999999999997</v>
      </c>
      <c r="AS6747" s="85"/>
      <c r="AT6747" s="85"/>
      <c r="AU6747" s="85"/>
      <c r="AV6747" s="85"/>
      <c r="AW6747" s="100"/>
      <c r="AX6747" s="2"/>
      <c r="AY6747" s="2"/>
      <c r="AZ6747" s="2"/>
      <c r="BA6747" s="2"/>
      <c r="BB6747" s="55"/>
      <c r="BC6747" s="105"/>
      <c r="BD6747" s="105"/>
      <c r="BE6747" s="105"/>
      <c r="BF6747" s="105"/>
      <c r="BG6747" s="109"/>
      <c r="BH6747" s="2" t="s">
        <v>1005</v>
      </c>
      <c r="BI6747" s="2"/>
      <c r="BJ6747" s="2"/>
      <c r="BK6747" s="2">
        <v>3</v>
      </c>
      <c r="BL6747" s="55">
        <v>6.4279999999999999</v>
      </c>
      <c r="BM6747" s="48"/>
      <c r="BN6747" s="48"/>
      <c r="BO6747" s="48"/>
      <c r="BP6747" s="48"/>
      <c r="BQ6747" s="117"/>
      <c r="BR6747" s="2"/>
      <c r="BS6747" s="2"/>
      <c r="BT6747" s="2"/>
      <c r="BU6747" s="2"/>
      <c r="BV6747" s="55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18" t="s">
        <v>5</v>
      </c>
      <c r="H6748" s="3">
        <v>2024</v>
      </c>
      <c r="I6748" s="20" t="s">
        <v>283</v>
      </c>
      <c r="J6748" s="2" t="s">
        <v>279</v>
      </c>
      <c r="K6748" s="2" t="s">
        <v>320</v>
      </c>
      <c r="L6748" s="163">
        <f t="shared" si="225"/>
        <v>0</v>
      </c>
      <c r="M6748" s="163">
        <f t="shared" si="226"/>
        <v>0</v>
      </c>
      <c r="N6748" s="181"/>
      <c r="O6748" s="33"/>
      <c r="P6748" s="33"/>
      <c r="Q6748" s="33"/>
      <c r="R6748" s="33"/>
      <c r="S6748" s="42"/>
      <c r="T6748" s="2"/>
      <c r="U6748" s="2"/>
      <c r="V6748" s="2"/>
      <c r="W6748" s="2"/>
      <c r="X6748" s="55"/>
      <c r="Y6748" s="62"/>
      <c r="Z6748" s="62"/>
      <c r="AA6748" s="62"/>
      <c r="AB6748" s="62"/>
      <c r="AC6748" s="68"/>
      <c r="AD6748" s="2"/>
      <c r="AE6748" s="2"/>
      <c r="AF6748" s="2"/>
      <c r="AG6748" s="2"/>
      <c r="AH6748" s="55"/>
      <c r="AI6748" s="72"/>
      <c r="AJ6748" s="72"/>
      <c r="AK6748" s="72"/>
      <c r="AL6748" s="72"/>
      <c r="AM6748" s="80"/>
      <c r="AN6748" s="2"/>
      <c r="AO6748" s="2"/>
      <c r="AP6748" s="2"/>
      <c r="AQ6748" s="2"/>
      <c r="AR6748" s="55"/>
      <c r="AS6748" s="85"/>
      <c r="AT6748" s="85"/>
      <c r="AU6748" s="85"/>
      <c r="AV6748" s="85"/>
      <c r="AW6748" s="100"/>
      <c r="AX6748" s="2"/>
      <c r="AY6748" s="2"/>
      <c r="AZ6748" s="2"/>
      <c r="BA6748" s="2"/>
      <c r="BB6748" s="55"/>
      <c r="BC6748" s="105"/>
      <c r="BD6748" s="105"/>
      <c r="BE6748" s="105"/>
      <c r="BF6748" s="105"/>
      <c r="BG6748" s="109"/>
      <c r="BH6748" s="2"/>
      <c r="BI6748" s="2"/>
      <c r="BJ6748" s="2"/>
      <c r="BK6748" s="2"/>
      <c r="BL6748" s="55"/>
      <c r="BM6748" s="48"/>
      <c r="BN6748" s="48"/>
      <c r="BO6748" s="48"/>
      <c r="BP6748" s="48"/>
      <c r="BQ6748" s="117"/>
      <c r="BR6748" s="2"/>
      <c r="BS6748" s="2"/>
      <c r="BT6748" s="2"/>
      <c r="BU6748" s="2"/>
      <c r="BV6748" s="55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18" t="s">
        <v>5</v>
      </c>
      <c r="H6749" s="3">
        <v>2024</v>
      </c>
      <c r="I6749" s="20" t="s">
        <v>286</v>
      </c>
      <c r="J6749" s="2" t="s">
        <v>280</v>
      </c>
      <c r="K6749" s="2" t="s">
        <v>319</v>
      </c>
      <c r="L6749" s="163">
        <f t="shared" si="225"/>
        <v>0</v>
      </c>
      <c r="M6749" s="163">
        <f t="shared" si="226"/>
        <v>0</v>
      </c>
      <c r="N6749" s="181"/>
      <c r="O6749" s="33"/>
      <c r="P6749" s="33"/>
      <c r="Q6749" s="33"/>
      <c r="R6749" s="33"/>
      <c r="S6749" s="42"/>
      <c r="T6749" s="2"/>
      <c r="U6749" s="2"/>
      <c r="V6749" s="2"/>
      <c r="W6749" s="2"/>
      <c r="X6749" s="55"/>
      <c r="Y6749" s="62"/>
      <c r="Z6749" s="62"/>
      <c r="AA6749" s="62"/>
      <c r="AB6749" s="62"/>
      <c r="AC6749" s="68"/>
      <c r="AD6749" s="2"/>
      <c r="AE6749" s="2"/>
      <c r="AF6749" s="2"/>
      <c r="AG6749" s="2"/>
      <c r="AH6749" s="55"/>
      <c r="AI6749" s="72"/>
      <c r="AJ6749" s="72"/>
      <c r="AK6749" s="72"/>
      <c r="AL6749" s="72"/>
      <c r="AM6749" s="80"/>
      <c r="AN6749" s="2"/>
      <c r="AO6749" s="2"/>
      <c r="AP6749" s="2"/>
      <c r="AQ6749" s="2"/>
      <c r="AR6749" s="55"/>
      <c r="AS6749" s="85"/>
      <c r="AT6749" s="85"/>
      <c r="AU6749" s="85"/>
      <c r="AV6749" s="85"/>
      <c r="AW6749" s="100"/>
      <c r="AX6749" s="2"/>
      <c r="AY6749" s="2"/>
      <c r="AZ6749" s="2"/>
      <c r="BA6749" s="2"/>
      <c r="BB6749" s="55"/>
      <c r="BC6749" s="105"/>
      <c r="BD6749" s="105"/>
      <c r="BE6749" s="105"/>
      <c r="BF6749" s="105"/>
      <c r="BG6749" s="109"/>
      <c r="BH6749" s="2"/>
      <c r="BI6749" s="2"/>
      <c r="BJ6749" s="2"/>
      <c r="BK6749" s="2"/>
      <c r="BL6749" s="55"/>
      <c r="BM6749" s="48"/>
      <c r="BN6749" s="48"/>
      <c r="BO6749" s="48"/>
      <c r="BP6749" s="48"/>
      <c r="BQ6749" s="117"/>
      <c r="BR6749" s="2"/>
      <c r="BS6749" s="2"/>
      <c r="BT6749" s="2"/>
      <c r="BU6749" s="2"/>
      <c r="BV6749" s="55"/>
    </row>
    <row r="6750" spans="1:74" hidden="1" x14ac:dyDescent="0.3">
      <c r="A6750" s="2" t="s">
        <v>242</v>
      </c>
      <c r="B6750" s="2" t="s">
        <v>2</v>
      </c>
      <c r="C6750" s="2" t="s">
        <v>3</v>
      </c>
      <c r="D6750" s="2" t="s">
        <v>241</v>
      </c>
      <c r="E6750" s="5" t="s">
        <v>243</v>
      </c>
      <c r="F6750" s="3"/>
      <c r="G6750" s="18" t="s">
        <v>5</v>
      </c>
      <c r="H6750" s="3">
        <v>2024</v>
      </c>
      <c r="I6750" s="20" t="s">
        <v>286</v>
      </c>
      <c r="J6750" s="2" t="s">
        <v>281</v>
      </c>
      <c r="K6750" s="2" t="s">
        <v>319</v>
      </c>
      <c r="L6750" s="163">
        <f t="shared" si="225"/>
        <v>0</v>
      </c>
      <c r="M6750" s="163">
        <f t="shared" si="226"/>
        <v>131.58750000000001</v>
      </c>
      <c r="N6750" s="181"/>
      <c r="O6750" s="33"/>
      <c r="P6750" s="33"/>
      <c r="Q6750" s="33"/>
      <c r="R6750" s="33"/>
      <c r="S6750" s="42"/>
      <c r="T6750" s="2" t="s">
        <v>408</v>
      </c>
      <c r="U6750" s="2"/>
      <c r="V6750" s="2"/>
      <c r="W6750" s="2"/>
      <c r="X6750" s="55">
        <v>3.2869999999999999</v>
      </c>
      <c r="Y6750" s="62" t="s">
        <v>470</v>
      </c>
      <c r="Z6750" s="62"/>
      <c r="AA6750" s="62"/>
      <c r="AB6750" s="62"/>
      <c r="AC6750" s="68">
        <v>29.835999999999999</v>
      </c>
      <c r="AD6750" s="2"/>
      <c r="AE6750" s="2"/>
      <c r="AF6750" s="2"/>
      <c r="AG6750" s="2"/>
      <c r="AH6750" s="55"/>
      <c r="AI6750" s="72"/>
      <c r="AJ6750" s="72"/>
      <c r="AK6750" s="72"/>
      <c r="AL6750" s="72"/>
      <c r="AM6750" s="80"/>
      <c r="AN6750" s="2" t="s">
        <v>663</v>
      </c>
      <c r="AO6750" s="2"/>
      <c r="AP6750" s="2"/>
      <c r="AQ6750" s="2"/>
      <c r="AR6750" s="55">
        <v>13.84</v>
      </c>
      <c r="AS6750" s="85" t="s">
        <v>741</v>
      </c>
      <c r="AT6750" s="85"/>
      <c r="AU6750" s="85"/>
      <c r="AV6750" s="85"/>
      <c r="AW6750" s="100">
        <v>48.896500000000003</v>
      </c>
      <c r="AX6750" s="2"/>
      <c r="AY6750" s="2"/>
      <c r="AZ6750" s="2"/>
      <c r="BA6750" s="2"/>
      <c r="BB6750" s="55"/>
      <c r="BC6750" s="105" t="s">
        <v>1061</v>
      </c>
      <c r="BD6750" s="105"/>
      <c r="BE6750" s="105"/>
      <c r="BF6750" s="105"/>
      <c r="BG6750" s="109">
        <v>4.5</v>
      </c>
      <c r="BH6750" s="2" t="s">
        <v>1016</v>
      </c>
      <c r="BI6750" s="2"/>
      <c r="BJ6750" s="2"/>
      <c r="BK6750" s="2"/>
      <c r="BL6750" s="55">
        <v>21.228000000000002</v>
      </c>
      <c r="BM6750" s="48"/>
      <c r="BN6750" s="48"/>
      <c r="BO6750" s="48"/>
      <c r="BP6750" s="48"/>
      <c r="BQ6750" s="117"/>
      <c r="BR6750" s="2" t="s">
        <v>1270</v>
      </c>
      <c r="BS6750" s="2"/>
      <c r="BT6750" s="2"/>
      <c r="BU6750" s="2"/>
      <c r="BV6750" s="55">
        <v>10</v>
      </c>
    </row>
    <row r="6751" spans="1:74" s="13" customFormat="1" hidden="1" x14ac:dyDescent="0.3">
      <c r="A6751" s="12" t="s">
        <v>242</v>
      </c>
      <c r="B6751" s="12" t="s">
        <v>2</v>
      </c>
      <c r="C6751" s="12" t="s">
        <v>3</v>
      </c>
      <c r="D6751" s="12" t="s">
        <v>241</v>
      </c>
      <c r="E6751" s="6" t="s">
        <v>243</v>
      </c>
      <c r="F6751" s="7"/>
      <c r="G6751" s="19" t="s">
        <v>5</v>
      </c>
      <c r="H6751" s="7">
        <v>2024</v>
      </c>
      <c r="I6751" s="21"/>
      <c r="J6751" s="12" t="s">
        <v>314</v>
      </c>
      <c r="K6751" s="12"/>
      <c r="L6751" s="147"/>
      <c r="M6751" s="147">
        <f>SUM(M6713:M6750)</f>
        <v>2024.8865000000003</v>
      </c>
      <c r="N6751" s="183"/>
      <c r="O6751" s="12"/>
      <c r="P6751" s="12"/>
      <c r="Q6751" s="12"/>
      <c r="R6751" s="12"/>
      <c r="S6751" s="47">
        <f>SUM(S6713:S6750)</f>
        <v>0</v>
      </c>
      <c r="T6751" s="12"/>
      <c r="U6751" s="12"/>
      <c r="V6751" s="12"/>
      <c r="W6751" s="12"/>
      <c r="X6751" s="47">
        <f>SUM(X6713:X6750)</f>
        <v>287.5</v>
      </c>
      <c r="Y6751" s="12"/>
      <c r="Z6751" s="12"/>
      <c r="AA6751" s="12"/>
      <c r="AB6751" s="12"/>
      <c r="AC6751" s="47">
        <f>SUM(AC6713:AC6750)</f>
        <v>395.69400000000002</v>
      </c>
      <c r="AD6751" s="12"/>
      <c r="AE6751" s="12"/>
      <c r="AF6751" s="12"/>
      <c r="AG6751" s="12"/>
      <c r="AH6751" s="47">
        <f>SUM(AH6713:AH6750)</f>
        <v>280.50299999999999</v>
      </c>
      <c r="AI6751" s="12"/>
      <c r="AJ6751" s="12"/>
      <c r="AK6751" s="12"/>
      <c r="AL6751" s="12"/>
      <c r="AM6751" s="47">
        <f>SUM(AM6713:AM6750)</f>
        <v>16.321999999999999</v>
      </c>
      <c r="AN6751" s="12"/>
      <c r="AO6751" s="12"/>
      <c r="AP6751" s="12"/>
      <c r="AQ6751" s="12"/>
      <c r="AR6751" s="47">
        <f>SUM(AR6713:AR6750)</f>
        <v>52.831999999999994</v>
      </c>
      <c r="AS6751" s="12"/>
      <c r="AT6751" s="12"/>
      <c r="AU6751" s="12"/>
      <c r="AV6751" s="12"/>
      <c r="AW6751" s="47">
        <f>SUM(AW6713:AW6750)</f>
        <v>57.636500000000005</v>
      </c>
      <c r="AX6751" s="12"/>
      <c r="AY6751" s="12"/>
      <c r="AZ6751" s="12"/>
      <c r="BA6751" s="12"/>
      <c r="BB6751" s="47">
        <f>SUM(BB6713:BB6750)</f>
        <v>433.71100000000001</v>
      </c>
      <c r="BC6751" s="12"/>
      <c r="BD6751" s="12"/>
      <c r="BE6751" s="12"/>
      <c r="BF6751" s="12"/>
      <c r="BG6751" s="47">
        <f>SUM(BG6713:BG6750)</f>
        <v>349.63200000000001</v>
      </c>
      <c r="BH6751" s="12"/>
      <c r="BI6751" s="12"/>
      <c r="BJ6751" s="12"/>
      <c r="BK6751" s="12"/>
      <c r="BL6751" s="47">
        <f>SUM(BL6713:BL6750)</f>
        <v>27.656000000000002</v>
      </c>
      <c r="BM6751" s="12"/>
      <c r="BN6751" s="12"/>
      <c r="BO6751" s="12"/>
      <c r="BP6751" s="12"/>
      <c r="BQ6751" s="47">
        <f>SUM(BQ6713:BQ6750)</f>
        <v>113.4</v>
      </c>
      <c r="BR6751" s="12"/>
      <c r="BS6751" s="12"/>
      <c r="BT6751" s="12"/>
      <c r="BU6751" s="12"/>
      <c r="BV6751" s="47">
        <f>SUM(BV6713:BV6750)</f>
        <v>10</v>
      </c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18" t="s">
        <v>5</v>
      </c>
      <c r="H6752" s="3">
        <v>2024</v>
      </c>
      <c r="I6752" s="20" t="s">
        <v>287</v>
      </c>
      <c r="J6752" s="2" t="s">
        <v>267</v>
      </c>
      <c r="K6752" s="2" t="s">
        <v>318</v>
      </c>
      <c r="L6752" s="163">
        <f t="shared" si="225"/>
        <v>0</v>
      </c>
      <c r="M6752" s="163">
        <f t="shared" si="226"/>
        <v>0</v>
      </c>
      <c r="N6752" s="181"/>
      <c r="O6752" s="33"/>
      <c r="P6752" s="33"/>
      <c r="Q6752" s="33"/>
      <c r="R6752" s="33"/>
      <c r="S6752" s="42"/>
      <c r="T6752" s="2"/>
      <c r="U6752" s="2"/>
      <c r="V6752" s="2"/>
      <c r="W6752" s="2"/>
      <c r="X6752" s="55"/>
      <c r="Y6752" s="62"/>
      <c r="Z6752" s="62"/>
      <c r="AA6752" s="62"/>
      <c r="AB6752" s="62"/>
      <c r="AC6752" s="68"/>
      <c r="AD6752" s="2"/>
      <c r="AE6752" s="2"/>
      <c r="AF6752" s="2"/>
      <c r="AG6752" s="2"/>
      <c r="AH6752" s="55"/>
      <c r="AI6752" s="72"/>
      <c r="AJ6752" s="72"/>
      <c r="AK6752" s="72"/>
      <c r="AL6752" s="72"/>
      <c r="AM6752" s="80"/>
      <c r="AN6752" s="2"/>
      <c r="AO6752" s="2"/>
      <c r="AP6752" s="2"/>
      <c r="AQ6752" s="2"/>
      <c r="AR6752" s="55"/>
      <c r="AS6752" s="85"/>
      <c r="AT6752" s="85"/>
      <c r="AU6752" s="85"/>
      <c r="AV6752" s="85"/>
      <c r="AW6752" s="100"/>
      <c r="AX6752" s="2"/>
      <c r="AY6752" s="2"/>
      <c r="AZ6752" s="2"/>
      <c r="BA6752" s="2"/>
      <c r="BB6752" s="55"/>
      <c r="BC6752" s="105"/>
      <c r="BD6752" s="105"/>
      <c r="BE6752" s="105"/>
      <c r="BF6752" s="105"/>
      <c r="BG6752" s="109"/>
      <c r="BH6752" s="2"/>
      <c r="BI6752" s="2"/>
      <c r="BJ6752" s="2"/>
      <c r="BK6752" s="2"/>
      <c r="BL6752" s="55"/>
      <c r="BM6752" s="48"/>
      <c r="BN6752" s="48"/>
      <c r="BO6752" s="48"/>
      <c r="BP6752" s="48"/>
      <c r="BQ6752" s="117"/>
      <c r="BR6752" s="2"/>
      <c r="BS6752" s="2"/>
      <c r="BT6752" s="2"/>
      <c r="BU6752" s="2"/>
      <c r="BV6752" s="55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18" t="s">
        <v>5</v>
      </c>
      <c r="H6753" s="3">
        <v>2024</v>
      </c>
      <c r="I6753" s="20" t="s">
        <v>287</v>
      </c>
      <c r="J6753" s="2" t="s">
        <v>291</v>
      </c>
      <c r="K6753" s="2" t="s">
        <v>319</v>
      </c>
      <c r="L6753" s="163">
        <f t="shared" si="225"/>
        <v>0</v>
      </c>
      <c r="M6753" s="163">
        <f t="shared" si="226"/>
        <v>0</v>
      </c>
      <c r="N6753" s="181"/>
      <c r="O6753" s="33"/>
      <c r="P6753" s="33"/>
      <c r="Q6753" s="33"/>
      <c r="R6753" s="33"/>
      <c r="S6753" s="42"/>
      <c r="T6753" s="2"/>
      <c r="U6753" s="2"/>
      <c r="V6753" s="2"/>
      <c r="W6753" s="2"/>
      <c r="X6753" s="55"/>
      <c r="Y6753" s="62"/>
      <c r="Z6753" s="62"/>
      <c r="AA6753" s="62"/>
      <c r="AB6753" s="62"/>
      <c r="AC6753" s="68"/>
      <c r="AD6753" s="2"/>
      <c r="AE6753" s="2"/>
      <c r="AF6753" s="2"/>
      <c r="AG6753" s="2"/>
      <c r="AH6753" s="55"/>
      <c r="AI6753" s="72"/>
      <c r="AJ6753" s="72"/>
      <c r="AK6753" s="72"/>
      <c r="AL6753" s="72"/>
      <c r="AM6753" s="80"/>
      <c r="AN6753" s="2"/>
      <c r="AO6753" s="2"/>
      <c r="AP6753" s="2"/>
      <c r="AQ6753" s="2"/>
      <c r="AR6753" s="55"/>
      <c r="AS6753" s="85"/>
      <c r="AT6753" s="85"/>
      <c r="AU6753" s="85"/>
      <c r="AV6753" s="85"/>
      <c r="AW6753" s="100"/>
      <c r="AX6753" s="2"/>
      <c r="AY6753" s="2"/>
      <c r="AZ6753" s="2"/>
      <c r="BA6753" s="2"/>
      <c r="BB6753" s="55"/>
      <c r="BC6753" s="105"/>
      <c r="BD6753" s="105"/>
      <c r="BE6753" s="105"/>
      <c r="BF6753" s="105"/>
      <c r="BG6753" s="109"/>
      <c r="BH6753" s="2"/>
      <c r="BI6753" s="2"/>
      <c r="BJ6753" s="2"/>
      <c r="BK6753" s="2"/>
      <c r="BL6753" s="55"/>
      <c r="BM6753" s="48"/>
      <c r="BN6753" s="48"/>
      <c r="BO6753" s="48"/>
      <c r="BP6753" s="48"/>
      <c r="BQ6753" s="117"/>
      <c r="BR6753" s="2"/>
      <c r="BS6753" s="2"/>
      <c r="BT6753" s="2"/>
      <c r="BU6753" s="2"/>
      <c r="BV6753" s="55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18" t="s">
        <v>5</v>
      </c>
      <c r="H6754" s="3">
        <v>2024</v>
      </c>
      <c r="I6754" s="20" t="s">
        <v>286</v>
      </c>
      <c r="J6754" s="2" t="s">
        <v>336</v>
      </c>
      <c r="K6754" s="2" t="s">
        <v>319</v>
      </c>
      <c r="L6754" s="163">
        <f t="shared" si="225"/>
        <v>0</v>
      </c>
      <c r="M6754" s="163">
        <f t="shared" si="226"/>
        <v>0</v>
      </c>
      <c r="N6754" s="181"/>
      <c r="O6754" s="33"/>
      <c r="P6754" s="33"/>
      <c r="Q6754" s="33"/>
      <c r="R6754" s="33"/>
      <c r="S6754" s="42"/>
      <c r="T6754" s="2"/>
      <c r="U6754" s="2"/>
      <c r="V6754" s="2"/>
      <c r="W6754" s="2"/>
      <c r="X6754" s="55"/>
      <c r="Y6754" s="62"/>
      <c r="Z6754" s="62"/>
      <c r="AA6754" s="62"/>
      <c r="AB6754" s="62"/>
      <c r="AC6754" s="68"/>
      <c r="AD6754" s="2"/>
      <c r="AE6754" s="2"/>
      <c r="AF6754" s="2"/>
      <c r="AG6754" s="2"/>
      <c r="AH6754" s="55"/>
      <c r="AI6754" s="72"/>
      <c r="AJ6754" s="72"/>
      <c r="AK6754" s="72"/>
      <c r="AL6754" s="72"/>
      <c r="AM6754" s="80"/>
      <c r="AN6754" s="2"/>
      <c r="AO6754" s="2"/>
      <c r="AP6754" s="2"/>
      <c r="AQ6754" s="2"/>
      <c r="AR6754" s="55"/>
      <c r="AS6754" s="85"/>
      <c r="AT6754" s="85"/>
      <c r="AU6754" s="85"/>
      <c r="AV6754" s="85"/>
      <c r="AW6754" s="100"/>
      <c r="AX6754" s="2"/>
      <c r="AY6754" s="2"/>
      <c r="AZ6754" s="2"/>
      <c r="BA6754" s="2"/>
      <c r="BB6754" s="55"/>
      <c r="BC6754" s="105"/>
      <c r="BD6754" s="105"/>
      <c r="BE6754" s="105"/>
      <c r="BF6754" s="105"/>
      <c r="BG6754" s="109"/>
      <c r="BH6754" s="2"/>
      <c r="BI6754" s="2"/>
      <c r="BJ6754" s="2"/>
      <c r="BK6754" s="2"/>
      <c r="BL6754" s="55"/>
      <c r="BM6754" s="48"/>
      <c r="BN6754" s="48"/>
      <c r="BO6754" s="48"/>
      <c r="BP6754" s="48"/>
      <c r="BQ6754" s="117"/>
      <c r="BR6754" s="2"/>
      <c r="BS6754" s="2"/>
      <c r="BT6754" s="2"/>
      <c r="BU6754" s="2"/>
      <c r="BV6754" s="55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18" t="s">
        <v>5</v>
      </c>
      <c r="H6755" s="3">
        <v>2024</v>
      </c>
      <c r="I6755" s="20" t="s">
        <v>286</v>
      </c>
      <c r="J6755" s="8" t="s">
        <v>337</v>
      </c>
      <c r="K6755" s="8" t="s">
        <v>318</v>
      </c>
      <c r="L6755" s="163">
        <f t="shared" si="225"/>
        <v>0</v>
      </c>
      <c r="M6755" s="163">
        <f t="shared" si="226"/>
        <v>0</v>
      </c>
      <c r="N6755" s="181"/>
      <c r="O6755" s="53"/>
      <c r="P6755" s="53"/>
      <c r="Q6755" s="53"/>
      <c r="R6755" s="53"/>
      <c r="S6755" s="54"/>
      <c r="T6755" s="8"/>
      <c r="U6755" s="8"/>
      <c r="V6755" s="8"/>
      <c r="W6755" s="8"/>
      <c r="X6755" s="122"/>
      <c r="Y6755" s="135"/>
      <c r="Z6755" s="135"/>
      <c r="AA6755" s="135"/>
      <c r="AB6755" s="135"/>
      <c r="AC6755" s="136"/>
      <c r="AD6755" s="8"/>
      <c r="AE6755" s="8"/>
      <c r="AF6755" s="8"/>
      <c r="AG6755" s="8"/>
      <c r="AH6755" s="122"/>
      <c r="AI6755" s="137"/>
      <c r="AJ6755" s="137"/>
      <c r="AK6755" s="137"/>
      <c r="AL6755" s="137"/>
      <c r="AM6755" s="138"/>
      <c r="AN6755" s="8"/>
      <c r="AO6755" s="8"/>
      <c r="AP6755" s="8"/>
      <c r="AQ6755" s="8"/>
      <c r="AR6755" s="122"/>
      <c r="AS6755" s="139"/>
      <c r="AT6755" s="139"/>
      <c r="AU6755" s="139"/>
      <c r="AV6755" s="139"/>
      <c r="AW6755" s="140"/>
      <c r="AX6755" s="8"/>
      <c r="AY6755" s="8"/>
      <c r="AZ6755" s="8"/>
      <c r="BA6755" s="8"/>
      <c r="BB6755" s="122"/>
      <c r="BC6755" s="141"/>
      <c r="BD6755" s="141"/>
      <c r="BE6755" s="141"/>
      <c r="BF6755" s="141"/>
      <c r="BG6755" s="142"/>
      <c r="BH6755" s="8"/>
      <c r="BI6755" s="8"/>
      <c r="BJ6755" s="8"/>
      <c r="BK6755" s="8"/>
      <c r="BL6755" s="122"/>
      <c r="BM6755" s="143"/>
      <c r="BN6755" s="143"/>
      <c r="BO6755" s="143"/>
      <c r="BP6755" s="143"/>
      <c r="BQ6755" s="144"/>
      <c r="BR6755" s="8"/>
      <c r="BS6755" s="8"/>
      <c r="BT6755" s="8"/>
      <c r="BU6755" s="8"/>
      <c r="BV6755" s="122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18" t="s">
        <v>5</v>
      </c>
      <c r="H6756" s="3">
        <v>2024</v>
      </c>
      <c r="I6756" s="20" t="s">
        <v>286</v>
      </c>
      <c r="J6756" s="8" t="s">
        <v>338</v>
      </c>
      <c r="K6756" s="8" t="s">
        <v>339</v>
      </c>
      <c r="L6756" s="163">
        <f t="shared" si="225"/>
        <v>0</v>
      </c>
      <c r="M6756" s="163">
        <f t="shared" si="226"/>
        <v>0</v>
      </c>
      <c r="N6756" s="181"/>
      <c r="O6756" s="53"/>
      <c r="P6756" s="53"/>
      <c r="Q6756" s="53"/>
      <c r="R6756" s="53"/>
      <c r="S6756" s="54"/>
      <c r="T6756" s="8"/>
      <c r="U6756" s="8"/>
      <c r="V6756" s="8"/>
      <c r="W6756" s="8"/>
      <c r="X6756" s="122"/>
      <c r="Y6756" s="135"/>
      <c r="Z6756" s="135"/>
      <c r="AA6756" s="135"/>
      <c r="AB6756" s="135"/>
      <c r="AC6756" s="136"/>
      <c r="AD6756" s="8"/>
      <c r="AE6756" s="8"/>
      <c r="AF6756" s="8"/>
      <c r="AG6756" s="8"/>
      <c r="AH6756" s="122"/>
      <c r="AI6756" s="137"/>
      <c r="AJ6756" s="137"/>
      <c r="AK6756" s="137"/>
      <c r="AL6756" s="137"/>
      <c r="AM6756" s="138"/>
      <c r="AN6756" s="8"/>
      <c r="AO6756" s="8"/>
      <c r="AP6756" s="8"/>
      <c r="AQ6756" s="8"/>
      <c r="AR6756" s="122"/>
      <c r="AS6756" s="139"/>
      <c r="AT6756" s="139"/>
      <c r="AU6756" s="139"/>
      <c r="AV6756" s="139"/>
      <c r="AW6756" s="140"/>
      <c r="AX6756" s="8"/>
      <c r="AY6756" s="8"/>
      <c r="AZ6756" s="8"/>
      <c r="BA6756" s="8"/>
      <c r="BB6756" s="122"/>
      <c r="BC6756" s="141"/>
      <c r="BD6756" s="141"/>
      <c r="BE6756" s="141"/>
      <c r="BF6756" s="141"/>
      <c r="BG6756" s="142"/>
      <c r="BH6756" s="8"/>
      <c r="BI6756" s="8"/>
      <c r="BJ6756" s="8"/>
      <c r="BK6756" s="8"/>
      <c r="BL6756" s="122"/>
      <c r="BM6756" s="143"/>
      <c r="BN6756" s="143"/>
      <c r="BO6756" s="143"/>
      <c r="BP6756" s="143"/>
      <c r="BQ6756" s="144"/>
      <c r="BR6756" s="8"/>
      <c r="BS6756" s="8"/>
      <c r="BT6756" s="8"/>
      <c r="BU6756" s="8"/>
      <c r="BV6756" s="122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18" t="s">
        <v>5</v>
      </c>
      <c r="H6757" s="3">
        <v>2024</v>
      </c>
      <c r="I6757" s="20" t="s">
        <v>286</v>
      </c>
      <c r="J6757" s="8" t="s">
        <v>340</v>
      </c>
      <c r="K6757" s="8" t="s">
        <v>318</v>
      </c>
      <c r="L6757" s="163">
        <f t="shared" si="225"/>
        <v>0</v>
      </c>
      <c r="M6757" s="163">
        <f t="shared" si="226"/>
        <v>0</v>
      </c>
      <c r="N6757" s="181"/>
      <c r="O6757" s="53"/>
      <c r="P6757" s="53"/>
      <c r="Q6757" s="53"/>
      <c r="R6757" s="53"/>
      <c r="S6757" s="54"/>
      <c r="T6757" s="8"/>
      <c r="U6757" s="8"/>
      <c r="V6757" s="8"/>
      <c r="W6757" s="8"/>
      <c r="X6757" s="122"/>
      <c r="Y6757" s="135"/>
      <c r="Z6757" s="135"/>
      <c r="AA6757" s="135"/>
      <c r="AB6757" s="135"/>
      <c r="AC6757" s="136"/>
      <c r="AD6757" s="8"/>
      <c r="AE6757" s="8"/>
      <c r="AF6757" s="8"/>
      <c r="AG6757" s="8"/>
      <c r="AH6757" s="122"/>
      <c r="AI6757" s="137"/>
      <c r="AJ6757" s="137"/>
      <c r="AK6757" s="137"/>
      <c r="AL6757" s="137"/>
      <c r="AM6757" s="138"/>
      <c r="AN6757" s="8"/>
      <c r="AO6757" s="8"/>
      <c r="AP6757" s="8"/>
      <c r="AQ6757" s="8"/>
      <c r="AR6757" s="122"/>
      <c r="AS6757" s="139"/>
      <c r="AT6757" s="139"/>
      <c r="AU6757" s="139"/>
      <c r="AV6757" s="139"/>
      <c r="AW6757" s="140"/>
      <c r="AX6757" s="8"/>
      <c r="AY6757" s="8"/>
      <c r="AZ6757" s="8"/>
      <c r="BA6757" s="8"/>
      <c r="BB6757" s="122"/>
      <c r="BC6757" s="141"/>
      <c r="BD6757" s="141"/>
      <c r="BE6757" s="141"/>
      <c r="BF6757" s="141"/>
      <c r="BG6757" s="142"/>
      <c r="BH6757" s="8"/>
      <c r="BI6757" s="8"/>
      <c r="BJ6757" s="8"/>
      <c r="BK6757" s="8"/>
      <c r="BL6757" s="122"/>
      <c r="BM6757" s="143"/>
      <c r="BN6757" s="143"/>
      <c r="BO6757" s="143"/>
      <c r="BP6757" s="143"/>
      <c r="BQ6757" s="144"/>
      <c r="BR6757" s="8"/>
      <c r="BS6757" s="8"/>
      <c r="BT6757" s="8"/>
      <c r="BU6757" s="8"/>
      <c r="BV6757" s="122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18" t="s">
        <v>5</v>
      </c>
      <c r="H6758" s="3">
        <v>2024</v>
      </c>
      <c r="I6758" s="20" t="s">
        <v>286</v>
      </c>
      <c r="J6758" s="8" t="s">
        <v>341</v>
      </c>
      <c r="K6758" s="8" t="s">
        <v>320</v>
      </c>
      <c r="L6758" s="163">
        <f t="shared" si="225"/>
        <v>0</v>
      </c>
      <c r="M6758" s="163">
        <f t="shared" si="226"/>
        <v>0</v>
      </c>
      <c r="N6758" s="181"/>
      <c r="O6758" s="53"/>
      <c r="P6758" s="53"/>
      <c r="Q6758" s="53"/>
      <c r="R6758" s="53"/>
      <c r="S6758" s="54"/>
      <c r="T6758" s="8"/>
      <c r="U6758" s="8"/>
      <c r="V6758" s="8"/>
      <c r="W6758" s="8"/>
      <c r="X6758" s="122"/>
      <c r="Y6758" s="135"/>
      <c r="Z6758" s="135"/>
      <c r="AA6758" s="135"/>
      <c r="AB6758" s="135"/>
      <c r="AC6758" s="136"/>
      <c r="AD6758" s="8"/>
      <c r="AE6758" s="8"/>
      <c r="AF6758" s="8"/>
      <c r="AG6758" s="8"/>
      <c r="AH6758" s="122"/>
      <c r="AI6758" s="137"/>
      <c r="AJ6758" s="137"/>
      <c r="AK6758" s="137"/>
      <c r="AL6758" s="137"/>
      <c r="AM6758" s="138"/>
      <c r="AN6758" s="8"/>
      <c r="AO6758" s="8"/>
      <c r="AP6758" s="8"/>
      <c r="AQ6758" s="8"/>
      <c r="AR6758" s="122"/>
      <c r="AS6758" s="139"/>
      <c r="AT6758" s="139"/>
      <c r="AU6758" s="139"/>
      <c r="AV6758" s="139"/>
      <c r="AW6758" s="140"/>
      <c r="AX6758" s="8"/>
      <c r="AY6758" s="8"/>
      <c r="AZ6758" s="8"/>
      <c r="BA6758" s="8"/>
      <c r="BB6758" s="122"/>
      <c r="BC6758" s="141"/>
      <c r="BD6758" s="141"/>
      <c r="BE6758" s="141"/>
      <c r="BF6758" s="141"/>
      <c r="BG6758" s="142"/>
      <c r="BH6758" s="8"/>
      <c r="BI6758" s="8"/>
      <c r="BJ6758" s="8"/>
      <c r="BK6758" s="8"/>
      <c r="BL6758" s="122"/>
      <c r="BM6758" s="143"/>
      <c r="BN6758" s="143"/>
      <c r="BO6758" s="143"/>
      <c r="BP6758" s="143"/>
      <c r="BQ6758" s="144"/>
      <c r="BR6758" s="8"/>
      <c r="BS6758" s="8"/>
      <c r="BT6758" s="8"/>
      <c r="BU6758" s="8"/>
      <c r="BV6758" s="122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18" t="s">
        <v>5</v>
      </c>
      <c r="H6759" s="3">
        <v>2024</v>
      </c>
      <c r="I6759" s="20" t="s">
        <v>286</v>
      </c>
      <c r="J6759" s="8" t="s">
        <v>342</v>
      </c>
      <c r="K6759" s="8" t="s">
        <v>320</v>
      </c>
      <c r="L6759" s="163">
        <f t="shared" si="225"/>
        <v>0</v>
      </c>
      <c r="M6759" s="163">
        <f t="shared" si="226"/>
        <v>0</v>
      </c>
      <c r="N6759" s="181"/>
      <c r="O6759" s="53"/>
      <c r="P6759" s="53"/>
      <c r="Q6759" s="53"/>
      <c r="R6759" s="53"/>
      <c r="S6759" s="54"/>
      <c r="T6759" s="8"/>
      <c r="U6759" s="8"/>
      <c r="V6759" s="8"/>
      <c r="W6759" s="8"/>
      <c r="X6759" s="122"/>
      <c r="Y6759" s="135"/>
      <c r="Z6759" s="135"/>
      <c r="AA6759" s="135"/>
      <c r="AB6759" s="135"/>
      <c r="AC6759" s="136"/>
      <c r="AD6759" s="8"/>
      <c r="AE6759" s="8"/>
      <c r="AF6759" s="8"/>
      <c r="AG6759" s="8"/>
      <c r="AH6759" s="122"/>
      <c r="AI6759" s="137"/>
      <c r="AJ6759" s="137"/>
      <c r="AK6759" s="137"/>
      <c r="AL6759" s="137"/>
      <c r="AM6759" s="138"/>
      <c r="AN6759" s="8"/>
      <c r="AO6759" s="8"/>
      <c r="AP6759" s="8"/>
      <c r="AQ6759" s="8"/>
      <c r="AR6759" s="122"/>
      <c r="AS6759" s="139"/>
      <c r="AT6759" s="139"/>
      <c r="AU6759" s="139"/>
      <c r="AV6759" s="139"/>
      <c r="AW6759" s="140"/>
      <c r="AX6759" s="8"/>
      <c r="AY6759" s="8"/>
      <c r="AZ6759" s="8"/>
      <c r="BA6759" s="8"/>
      <c r="BB6759" s="122"/>
      <c r="BC6759" s="141"/>
      <c r="BD6759" s="141"/>
      <c r="BE6759" s="141"/>
      <c r="BF6759" s="141"/>
      <c r="BG6759" s="142"/>
      <c r="BH6759" s="8"/>
      <c r="BI6759" s="8"/>
      <c r="BJ6759" s="8"/>
      <c r="BK6759" s="8"/>
      <c r="BL6759" s="122"/>
      <c r="BM6759" s="143"/>
      <c r="BN6759" s="143"/>
      <c r="BO6759" s="143"/>
      <c r="BP6759" s="143"/>
      <c r="BQ6759" s="144"/>
      <c r="BR6759" s="8"/>
      <c r="BS6759" s="8"/>
      <c r="BT6759" s="8"/>
      <c r="BU6759" s="8"/>
      <c r="BV6759" s="122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18" t="s">
        <v>5</v>
      </c>
      <c r="H6760" s="3">
        <v>2024</v>
      </c>
      <c r="I6760" s="20" t="s">
        <v>286</v>
      </c>
      <c r="J6760" s="8" t="s">
        <v>343</v>
      </c>
      <c r="K6760" s="8" t="s">
        <v>339</v>
      </c>
      <c r="L6760" s="163">
        <f t="shared" si="225"/>
        <v>0</v>
      </c>
      <c r="M6760" s="163">
        <f t="shared" si="226"/>
        <v>0</v>
      </c>
      <c r="N6760" s="181"/>
      <c r="O6760" s="53"/>
      <c r="P6760" s="53"/>
      <c r="Q6760" s="53"/>
      <c r="R6760" s="53"/>
      <c r="S6760" s="54"/>
      <c r="T6760" s="8"/>
      <c r="U6760" s="8"/>
      <c r="V6760" s="8"/>
      <c r="W6760" s="8"/>
      <c r="X6760" s="122"/>
      <c r="Y6760" s="135"/>
      <c r="Z6760" s="135"/>
      <c r="AA6760" s="135"/>
      <c r="AB6760" s="135"/>
      <c r="AC6760" s="136"/>
      <c r="AD6760" s="8"/>
      <c r="AE6760" s="8"/>
      <c r="AF6760" s="8"/>
      <c r="AG6760" s="8"/>
      <c r="AH6760" s="122"/>
      <c r="AI6760" s="137"/>
      <c r="AJ6760" s="137"/>
      <c r="AK6760" s="137"/>
      <c r="AL6760" s="137"/>
      <c r="AM6760" s="138"/>
      <c r="AN6760" s="8"/>
      <c r="AO6760" s="8"/>
      <c r="AP6760" s="8"/>
      <c r="AQ6760" s="8"/>
      <c r="AR6760" s="122"/>
      <c r="AS6760" s="139"/>
      <c r="AT6760" s="139"/>
      <c r="AU6760" s="139"/>
      <c r="AV6760" s="139"/>
      <c r="AW6760" s="140"/>
      <c r="AX6760" s="8"/>
      <c r="AY6760" s="8"/>
      <c r="AZ6760" s="8"/>
      <c r="BA6760" s="8"/>
      <c r="BB6760" s="122"/>
      <c r="BC6760" s="141"/>
      <c r="BD6760" s="141"/>
      <c r="BE6760" s="141"/>
      <c r="BF6760" s="141"/>
      <c r="BG6760" s="142"/>
      <c r="BH6760" s="8"/>
      <c r="BI6760" s="8"/>
      <c r="BJ6760" s="8"/>
      <c r="BK6760" s="8"/>
      <c r="BL6760" s="122"/>
      <c r="BM6760" s="143"/>
      <c r="BN6760" s="143"/>
      <c r="BO6760" s="143"/>
      <c r="BP6760" s="143"/>
      <c r="BQ6760" s="144"/>
      <c r="BR6760" s="8"/>
      <c r="BS6760" s="8"/>
      <c r="BT6760" s="8"/>
      <c r="BU6760" s="8"/>
      <c r="BV6760" s="122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18" t="s">
        <v>5</v>
      </c>
      <c r="H6761" s="3">
        <v>2024</v>
      </c>
      <c r="I6761" s="20" t="s">
        <v>288</v>
      </c>
      <c r="J6761" s="8" t="s">
        <v>344</v>
      </c>
      <c r="K6761" s="8" t="s">
        <v>318</v>
      </c>
      <c r="L6761" s="163">
        <f t="shared" si="225"/>
        <v>0</v>
      </c>
      <c r="M6761" s="163">
        <f t="shared" si="226"/>
        <v>0</v>
      </c>
      <c r="N6761" s="181"/>
      <c r="O6761" s="53"/>
      <c r="P6761" s="53"/>
      <c r="Q6761" s="53"/>
      <c r="R6761" s="53"/>
      <c r="S6761" s="54"/>
      <c r="T6761" s="8"/>
      <c r="U6761" s="8"/>
      <c r="V6761" s="8"/>
      <c r="W6761" s="8"/>
      <c r="X6761" s="122"/>
      <c r="Y6761" s="135"/>
      <c r="Z6761" s="135"/>
      <c r="AA6761" s="135"/>
      <c r="AB6761" s="135"/>
      <c r="AC6761" s="136"/>
      <c r="AD6761" s="8"/>
      <c r="AE6761" s="8"/>
      <c r="AF6761" s="8"/>
      <c r="AG6761" s="8"/>
      <c r="AH6761" s="122"/>
      <c r="AI6761" s="137"/>
      <c r="AJ6761" s="137"/>
      <c r="AK6761" s="137"/>
      <c r="AL6761" s="137"/>
      <c r="AM6761" s="138"/>
      <c r="AN6761" s="8"/>
      <c r="AO6761" s="8"/>
      <c r="AP6761" s="8"/>
      <c r="AQ6761" s="8"/>
      <c r="AR6761" s="122"/>
      <c r="AS6761" s="139"/>
      <c r="AT6761" s="139"/>
      <c r="AU6761" s="139"/>
      <c r="AV6761" s="139"/>
      <c r="AW6761" s="140"/>
      <c r="AX6761" s="8"/>
      <c r="AY6761" s="8"/>
      <c r="AZ6761" s="8"/>
      <c r="BA6761" s="8"/>
      <c r="BB6761" s="122"/>
      <c r="BC6761" s="141"/>
      <c r="BD6761" s="141"/>
      <c r="BE6761" s="141"/>
      <c r="BF6761" s="141"/>
      <c r="BG6761" s="142"/>
      <c r="BH6761" s="8"/>
      <c r="BI6761" s="8"/>
      <c r="BJ6761" s="8"/>
      <c r="BK6761" s="8"/>
      <c r="BL6761" s="122"/>
      <c r="BM6761" s="143"/>
      <c r="BN6761" s="143"/>
      <c r="BO6761" s="143"/>
      <c r="BP6761" s="143"/>
      <c r="BQ6761" s="144"/>
      <c r="BR6761" s="8"/>
      <c r="BS6761" s="8"/>
      <c r="BT6761" s="8"/>
      <c r="BU6761" s="8"/>
      <c r="BV6761" s="122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18" t="s">
        <v>5</v>
      </c>
      <c r="H6762" s="3">
        <v>2024</v>
      </c>
      <c r="I6762" s="20" t="s">
        <v>288</v>
      </c>
      <c r="J6762" s="2" t="s">
        <v>351</v>
      </c>
      <c r="K6762" s="2" t="s">
        <v>318</v>
      </c>
      <c r="L6762" s="163">
        <f t="shared" si="225"/>
        <v>0</v>
      </c>
      <c r="M6762" s="163">
        <f t="shared" si="226"/>
        <v>0</v>
      </c>
      <c r="N6762" s="181"/>
      <c r="O6762" s="53"/>
      <c r="P6762" s="53"/>
      <c r="Q6762" s="53"/>
      <c r="R6762" s="53"/>
      <c r="S6762" s="54"/>
      <c r="T6762" s="8"/>
      <c r="U6762" s="8"/>
      <c r="V6762" s="8"/>
      <c r="W6762" s="8"/>
      <c r="X6762" s="122"/>
      <c r="Y6762" s="135"/>
      <c r="Z6762" s="135"/>
      <c r="AA6762" s="135"/>
      <c r="AB6762" s="135"/>
      <c r="AC6762" s="136"/>
      <c r="AD6762" s="8"/>
      <c r="AE6762" s="8"/>
      <c r="AF6762" s="8"/>
      <c r="AG6762" s="8"/>
      <c r="AH6762" s="122"/>
      <c r="AI6762" s="137"/>
      <c r="AJ6762" s="137"/>
      <c r="AK6762" s="137"/>
      <c r="AL6762" s="137"/>
      <c r="AM6762" s="138"/>
      <c r="AN6762" s="8"/>
      <c r="AO6762" s="8"/>
      <c r="AP6762" s="8"/>
      <c r="AQ6762" s="8"/>
      <c r="AR6762" s="122"/>
      <c r="AS6762" s="139"/>
      <c r="AT6762" s="139"/>
      <c r="AU6762" s="139"/>
      <c r="AV6762" s="139"/>
      <c r="AW6762" s="140"/>
      <c r="AX6762" s="8"/>
      <c r="AY6762" s="8"/>
      <c r="AZ6762" s="8"/>
      <c r="BA6762" s="8"/>
      <c r="BB6762" s="122"/>
      <c r="BC6762" s="141"/>
      <c r="BD6762" s="141"/>
      <c r="BE6762" s="141"/>
      <c r="BF6762" s="141"/>
      <c r="BG6762" s="142"/>
      <c r="BH6762" s="8"/>
      <c r="BI6762" s="8"/>
      <c r="BJ6762" s="8"/>
      <c r="BK6762" s="8"/>
      <c r="BL6762" s="122"/>
      <c r="BM6762" s="143"/>
      <c r="BN6762" s="143"/>
      <c r="BO6762" s="143"/>
      <c r="BP6762" s="143"/>
      <c r="BQ6762" s="144"/>
      <c r="BR6762" s="8"/>
      <c r="BS6762" s="8"/>
      <c r="BT6762" s="8"/>
      <c r="BU6762" s="8"/>
      <c r="BV6762" s="122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18" t="s">
        <v>5</v>
      </c>
      <c r="H6763" s="3">
        <v>2024</v>
      </c>
      <c r="I6763" s="20" t="s">
        <v>288</v>
      </c>
      <c r="J6763" s="2" t="s">
        <v>352</v>
      </c>
      <c r="K6763" s="2" t="s">
        <v>321</v>
      </c>
      <c r="L6763" s="163">
        <f t="shared" si="225"/>
        <v>0</v>
      </c>
      <c r="M6763" s="163">
        <f t="shared" si="226"/>
        <v>0</v>
      </c>
      <c r="N6763" s="181"/>
      <c r="O6763" s="33"/>
      <c r="P6763" s="33"/>
      <c r="Q6763" s="33"/>
      <c r="R6763" s="33"/>
      <c r="S6763" s="42"/>
      <c r="T6763" s="2"/>
      <c r="U6763" s="2"/>
      <c r="V6763" s="2"/>
      <c r="W6763" s="2"/>
      <c r="X6763" s="55"/>
      <c r="Y6763" s="62"/>
      <c r="Z6763" s="62"/>
      <c r="AA6763" s="62"/>
      <c r="AB6763" s="62"/>
      <c r="AC6763" s="68"/>
      <c r="AD6763" s="2"/>
      <c r="AE6763" s="2"/>
      <c r="AF6763" s="2"/>
      <c r="AG6763" s="2"/>
      <c r="AH6763" s="55"/>
      <c r="AI6763" s="72"/>
      <c r="AJ6763" s="72"/>
      <c r="AK6763" s="72"/>
      <c r="AL6763" s="72"/>
      <c r="AM6763" s="80"/>
      <c r="AN6763" s="2"/>
      <c r="AO6763" s="2"/>
      <c r="AP6763" s="2"/>
      <c r="AQ6763" s="2"/>
      <c r="AR6763" s="55"/>
      <c r="AS6763" s="85"/>
      <c r="AT6763" s="85"/>
      <c r="AU6763" s="85"/>
      <c r="AV6763" s="85"/>
      <c r="AW6763" s="100"/>
      <c r="AX6763" s="2"/>
      <c r="AY6763" s="2"/>
      <c r="AZ6763" s="2"/>
      <c r="BA6763" s="2"/>
      <c r="BB6763" s="55"/>
      <c r="BC6763" s="105"/>
      <c r="BD6763" s="105"/>
      <c r="BE6763" s="105"/>
      <c r="BF6763" s="105"/>
      <c r="BG6763" s="109"/>
      <c r="BH6763" s="2"/>
      <c r="BI6763" s="2"/>
      <c r="BJ6763" s="2"/>
      <c r="BK6763" s="2"/>
      <c r="BL6763" s="55"/>
      <c r="BM6763" s="48"/>
      <c r="BN6763" s="48"/>
      <c r="BO6763" s="48"/>
      <c r="BP6763" s="48"/>
      <c r="BQ6763" s="117"/>
      <c r="BR6763" s="2"/>
      <c r="BS6763" s="2"/>
      <c r="BT6763" s="2"/>
      <c r="BU6763" s="2"/>
      <c r="BV6763" s="55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18" t="s">
        <v>5</v>
      </c>
      <c r="H6764" s="3">
        <v>2024</v>
      </c>
      <c r="I6764" s="20" t="s">
        <v>288</v>
      </c>
      <c r="J6764" s="2" t="s">
        <v>345</v>
      </c>
      <c r="K6764" s="2" t="s">
        <v>318</v>
      </c>
      <c r="L6764" s="163">
        <f t="shared" si="225"/>
        <v>0</v>
      </c>
      <c r="M6764" s="163">
        <f t="shared" si="226"/>
        <v>0</v>
      </c>
      <c r="N6764" s="181"/>
      <c r="O6764" s="34"/>
      <c r="P6764" s="33"/>
      <c r="Q6764" s="33"/>
      <c r="R6764" s="33"/>
      <c r="S6764" s="42"/>
      <c r="T6764" s="3"/>
      <c r="U6764" s="2"/>
      <c r="V6764" s="2"/>
      <c r="W6764" s="2"/>
      <c r="X6764" s="55"/>
      <c r="Y6764" s="64"/>
      <c r="Z6764" s="62"/>
      <c r="AA6764" s="62"/>
      <c r="AB6764" s="62"/>
      <c r="AC6764" s="68"/>
      <c r="AD6764" s="3"/>
      <c r="AE6764" s="2"/>
      <c r="AF6764" s="2"/>
      <c r="AG6764" s="2"/>
      <c r="AH6764" s="55"/>
      <c r="AI6764" s="73"/>
      <c r="AJ6764" s="72"/>
      <c r="AK6764" s="72"/>
      <c r="AL6764" s="72"/>
      <c r="AM6764" s="80"/>
      <c r="AN6764" s="3"/>
      <c r="AO6764" s="2"/>
      <c r="AP6764" s="2"/>
      <c r="AQ6764" s="2"/>
      <c r="AR6764" s="55"/>
      <c r="AS6764" s="86"/>
      <c r="AT6764" s="85"/>
      <c r="AU6764" s="85"/>
      <c r="AV6764" s="85"/>
      <c r="AW6764" s="100"/>
      <c r="AX6764" s="3"/>
      <c r="AY6764" s="2"/>
      <c r="AZ6764" s="2"/>
      <c r="BA6764" s="2"/>
      <c r="BB6764" s="55"/>
      <c r="BC6764" s="106"/>
      <c r="BD6764" s="105"/>
      <c r="BE6764" s="105"/>
      <c r="BF6764" s="105"/>
      <c r="BG6764" s="109"/>
      <c r="BH6764" s="3"/>
      <c r="BI6764" s="2"/>
      <c r="BJ6764" s="2"/>
      <c r="BK6764" s="2"/>
      <c r="BL6764" s="55"/>
      <c r="BM6764" s="49"/>
      <c r="BN6764" s="48"/>
      <c r="BO6764" s="48"/>
      <c r="BP6764" s="48"/>
      <c r="BQ6764" s="117"/>
      <c r="BR6764" s="3"/>
      <c r="BS6764" s="2"/>
      <c r="BT6764" s="2"/>
      <c r="BU6764" s="2"/>
      <c r="BV6764" s="55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18" t="s">
        <v>5</v>
      </c>
      <c r="H6765" s="3">
        <v>2024</v>
      </c>
      <c r="I6765" s="20" t="s">
        <v>289</v>
      </c>
      <c r="J6765" s="2" t="s">
        <v>268</v>
      </c>
      <c r="K6765" s="2" t="s">
        <v>318</v>
      </c>
      <c r="L6765" s="163">
        <f t="shared" si="225"/>
        <v>0.745</v>
      </c>
      <c r="M6765" s="163">
        <f t="shared" si="226"/>
        <v>1464.596</v>
      </c>
      <c r="N6765" s="181"/>
      <c r="O6765" s="33"/>
      <c r="P6765" s="33"/>
      <c r="Q6765" s="33"/>
      <c r="R6765" s="33"/>
      <c r="S6765" s="42"/>
      <c r="T6765" s="2"/>
      <c r="U6765" s="2"/>
      <c r="V6765" s="2"/>
      <c r="W6765" s="2"/>
      <c r="X6765" s="55"/>
      <c r="Y6765" s="62"/>
      <c r="Z6765" s="62"/>
      <c r="AA6765" s="62"/>
      <c r="AB6765" s="62"/>
      <c r="AC6765" s="68"/>
      <c r="AD6765" s="2">
        <v>3</v>
      </c>
      <c r="AE6765" s="2"/>
      <c r="AF6765" s="2"/>
      <c r="AG6765" s="2">
        <v>0.192</v>
      </c>
      <c r="AH6765" s="55">
        <v>339.464</v>
      </c>
      <c r="AI6765" s="72" t="s">
        <v>519</v>
      </c>
      <c r="AJ6765" s="72"/>
      <c r="AK6765" s="72"/>
      <c r="AL6765" s="72">
        <v>0.248</v>
      </c>
      <c r="AM6765" s="80">
        <v>517.84900000000005</v>
      </c>
      <c r="AN6765" s="2" t="s">
        <v>665</v>
      </c>
      <c r="AO6765" s="2"/>
      <c r="AP6765" s="2"/>
      <c r="AQ6765" s="2">
        <v>0.30499999999999999</v>
      </c>
      <c r="AR6765" s="55">
        <v>607.28300000000002</v>
      </c>
      <c r="AS6765" s="85"/>
      <c r="AT6765" s="85"/>
      <c r="AU6765" s="85"/>
      <c r="AV6765" s="85"/>
      <c r="AW6765" s="100"/>
      <c r="AX6765" s="2"/>
      <c r="AY6765" s="2"/>
      <c r="AZ6765" s="2"/>
      <c r="BA6765" s="2"/>
      <c r="BB6765" s="55"/>
      <c r="BC6765" s="105"/>
      <c r="BD6765" s="105"/>
      <c r="BE6765" s="105"/>
      <c r="BF6765" s="105"/>
      <c r="BG6765" s="109"/>
      <c r="BH6765" s="2"/>
      <c r="BI6765" s="2"/>
      <c r="BJ6765" s="2"/>
      <c r="BK6765" s="2"/>
      <c r="BL6765" s="55"/>
      <c r="BM6765" s="48"/>
      <c r="BN6765" s="48"/>
      <c r="BO6765" s="48"/>
      <c r="BP6765" s="48"/>
      <c r="BQ6765" s="117"/>
      <c r="BR6765" s="2"/>
      <c r="BS6765" s="2"/>
      <c r="BT6765" s="2"/>
      <c r="BU6765" s="2"/>
      <c r="BV6765" s="55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18" t="s">
        <v>5</v>
      </c>
      <c r="H6766" s="3">
        <v>2024</v>
      </c>
      <c r="I6766" s="20" t="s">
        <v>289</v>
      </c>
      <c r="J6766" s="2" t="s">
        <v>292</v>
      </c>
      <c r="K6766" s="2" t="s">
        <v>318</v>
      </c>
      <c r="L6766" s="163">
        <f t="shared" si="225"/>
        <v>0</v>
      </c>
      <c r="M6766" s="163">
        <f t="shared" si="226"/>
        <v>0</v>
      </c>
      <c r="N6766" s="181"/>
      <c r="O6766" s="33"/>
      <c r="P6766" s="33"/>
      <c r="Q6766" s="33"/>
      <c r="R6766" s="33"/>
      <c r="S6766" s="42"/>
      <c r="T6766" s="2"/>
      <c r="U6766" s="2"/>
      <c r="V6766" s="2"/>
      <c r="W6766" s="2"/>
      <c r="X6766" s="55"/>
      <c r="Y6766" s="62"/>
      <c r="Z6766" s="62"/>
      <c r="AA6766" s="62"/>
      <c r="AB6766" s="62"/>
      <c r="AC6766" s="68"/>
      <c r="AD6766" s="2"/>
      <c r="AE6766" s="2"/>
      <c r="AF6766" s="2"/>
      <c r="AG6766" s="2"/>
      <c r="AH6766" s="55"/>
      <c r="AI6766" s="72"/>
      <c r="AJ6766" s="72"/>
      <c r="AK6766" s="72"/>
      <c r="AL6766" s="72"/>
      <c r="AM6766" s="80"/>
      <c r="AN6766" s="2"/>
      <c r="AO6766" s="2"/>
      <c r="AP6766" s="2"/>
      <c r="AQ6766" s="2"/>
      <c r="AR6766" s="55"/>
      <c r="AS6766" s="85"/>
      <c r="AT6766" s="85"/>
      <c r="AU6766" s="85"/>
      <c r="AV6766" s="85"/>
      <c r="AW6766" s="100"/>
      <c r="AX6766" s="2"/>
      <c r="AY6766" s="2"/>
      <c r="AZ6766" s="2"/>
      <c r="BA6766" s="2"/>
      <c r="BB6766" s="55"/>
      <c r="BC6766" s="105"/>
      <c r="BD6766" s="105"/>
      <c r="BE6766" s="105"/>
      <c r="BF6766" s="105"/>
      <c r="BG6766" s="109"/>
      <c r="BH6766" s="2"/>
      <c r="BI6766" s="2"/>
      <c r="BJ6766" s="2"/>
      <c r="BK6766" s="2"/>
      <c r="BL6766" s="55"/>
      <c r="BM6766" s="48"/>
      <c r="BN6766" s="48"/>
      <c r="BO6766" s="48"/>
      <c r="BP6766" s="48"/>
      <c r="BQ6766" s="117"/>
      <c r="BR6766" s="2"/>
      <c r="BS6766" s="2"/>
      <c r="BT6766" s="2"/>
      <c r="BU6766" s="2"/>
      <c r="BV6766" s="55"/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18" t="s">
        <v>5</v>
      </c>
      <c r="H6767" s="3">
        <v>2024</v>
      </c>
      <c r="I6767" s="20" t="s">
        <v>285</v>
      </c>
      <c r="J6767" s="2" t="s">
        <v>293</v>
      </c>
      <c r="K6767" s="2" t="s">
        <v>318</v>
      </c>
      <c r="L6767" s="163">
        <f t="shared" si="225"/>
        <v>0</v>
      </c>
      <c r="M6767" s="163">
        <f t="shared" si="226"/>
        <v>0</v>
      </c>
      <c r="N6767" s="181"/>
      <c r="O6767" s="33"/>
      <c r="P6767" s="33"/>
      <c r="Q6767" s="33"/>
      <c r="R6767" s="34"/>
      <c r="S6767" s="41"/>
      <c r="T6767" s="2"/>
      <c r="U6767" s="2"/>
      <c r="V6767" s="2"/>
      <c r="W6767" s="3"/>
      <c r="X6767" s="56"/>
      <c r="Y6767" s="62"/>
      <c r="Z6767" s="62"/>
      <c r="AA6767" s="62"/>
      <c r="AB6767" s="64"/>
      <c r="AC6767" s="69"/>
      <c r="AD6767" s="2"/>
      <c r="AE6767" s="2"/>
      <c r="AF6767" s="2"/>
      <c r="AG6767" s="3"/>
      <c r="AH6767" s="56"/>
      <c r="AI6767" s="72"/>
      <c r="AJ6767" s="72"/>
      <c r="AK6767" s="72"/>
      <c r="AL6767" s="73"/>
      <c r="AM6767" s="81"/>
      <c r="AN6767" s="2"/>
      <c r="AO6767" s="2"/>
      <c r="AP6767" s="2"/>
      <c r="AQ6767" s="3"/>
      <c r="AR6767" s="56"/>
      <c r="AS6767" s="85"/>
      <c r="AT6767" s="85"/>
      <c r="AU6767" s="85"/>
      <c r="AV6767" s="86"/>
      <c r="AW6767" s="101"/>
      <c r="AX6767" s="2"/>
      <c r="AY6767" s="2"/>
      <c r="AZ6767" s="2"/>
      <c r="BA6767" s="3"/>
      <c r="BB6767" s="56"/>
      <c r="BC6767" s="105"/>
      <c r="BD6767" s="105"/>
      <c r="BE6767" s="105"/>
      <c r="BF6767" s="106"/>
      <c r="BG6767" s="110"/>
      <c r="BH6767" s="2"/>
      <c r="BI6767" s="2"/>
      <c r="BJ6767" s="2"/>
      <c r="BK6767" s="3"/>
      <c r="BL6767" s="56"/>
      <c r="BM6767" s="48"/>
      <c r="BN6767" s="48"/>
      <c r="BO6767" s="48"/>
      <c r="BP6767" s="49"/>
      <c r="BQ6767" s="118"/>
      <c r="BR6767" s="2"/>
      <c r="BS6767" s="2"/>
      <c r="BT6767" s="2"/>
      <c r="BU6767" s="3"/>
      <c r="BV6767" s="56"/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18" t="s">
        <v>5</v>
      </c>
      <c r="H6768" s="3">
        <v>2024</v>
      </c>
      <c r="I6768" s="20" t="s">
        <v>287</v>
      </c>
      <c r="J6768" s="2" t="s">
        <v>269</v>
      </c>
      <c r="K6768" s="2" t="s">
        <v>320</v>
      </c>
      <c r="L6768" s="163">
        <f t="shared" si="225"/>
        <v>1</v>
      </c>
      <c r="M6768" s="163">
        <f t="shared" si="226"/>
        <v>1.5429999999999999</v>
      </c>
      <c r="N6768" s="181"/>
      <c r="O6768" s="33"/>
      <c r="P6768" s="33"/>
      <c r="Q6768" s="33"/>
      <c r="R6768" s="33"/>
      <c r="S6768" s="42"/>
      <c r="T6768" s="2"/>
      <c r="U6768" s="2"/>
      <c r="V6768" s="2"/>
      <c r="W6768" s="2"/>
      <c r="X6768" s="55"/>
      <c r="Y6768" s="62"/>
      <c r="Z6768" s="62"/>
      <c r="AA6768" s="62"/>
      <c r="AB6768" s="64">
        <v>1</v>
      </c>
      <c r="AC6768" s="68">
        <v>1.5429999999999999</v>
      </c>
      <c r="AD6768" s="2"/>
      <c r="AE6768" s="2"/>
      <c r="AF6768" s="2"/>
      <c r="AG6768" s="2"/>
      <c r="AH6768" s="55"/>
      <c r="AI6768" s="72"/>
      <c r="AJ6768" s="72"/>
      <c r="AK6768" s="72"/>
      <c r="AL6768" s="72"/>
      <c r="AM6768" s="80"/>
      <c r="AN6768" s="2"/>
      <c r="AO6768" s="2"/>
      <c r="AP6768" s="2"/>
      <c r="AQ6768" s="2"/>
      <c r="AR6768" s="55"/>
      <c r="AS6768" s="85"/>
      <c r="AT6768" s="85"/>
      <c r="AU6768" s="85"/>
      <c r="AV6768" s="85"/>
      <c r="AW6768" s="100"/>
      <c r="AX6768" s="2"/>
      <c r="AY6768" s="2"/>
      <c r="AZ6768" s="2"/>
      <c r="BA6768" s="2"/>
      <c r="BB6768" s="55"/>
      <c r="BC6768" s="105"/>
      <c r="BD6768" s="105"/>
      <c r="BE6768" s="105"/>
      <c r="BF6768" s="105"/>
      <c r="BG6768" s="109"/>
      <c r="BH6768" s="2"/>
      <c r="BI6768" s="2"/>
      <c r="BJ6768" s="2"/>
      <c r="BK6768" s="2"/>
      <c r="BL6768" s="55"/>
      <c r="BM6768" s="48"/>
      <c r="BN6768" s="48"/>
      <c r="BO6768" s="48"/>
      <c r="BP6768" s="48"/>
      <c r="BQ6768" s="117"/>
      <c r="BR6768" s="2"/>
      <c r="BS6768" s="2"/>
      <c r="BT6768" s="2"/>
      <c r="BU6768" s="2"/>
      <c r="BV6768" s="55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18" t="s">
        <v>5</v>
      </c>
      <c r="H6769" s="3">
        <v>2024</v>
      </c>
      <c r="I6769" s="20" t="s">
        <v>287</v>
      </c>
      <c r="J6769" s="2" t="s">
        <v>270</v>
      </c>
      <c r="K6769" s="2" t="s">
        <v>320</v>
      </c>
      <c r="L6769" s="163">
        <f t="shared" si="225"/>
        <v>0</v>
      </c>
      <c r="M6769" s="163">
        <f t="shared" si="226"/>
        <v>0</v>
      </c>
      <c r="N6769" s="181"/>
      <c r="O6769" s="33"/>
      <c r="P6769" s="33"/>
      <c r="Q6769" s="33"/>
      <c r="R6769" s="33"/>
      <c r="S6769" s="42"/>
      <c r="T6769" s="2"/>
      <c r="U6769" s="2"/>
      <c r="V6769" s="2"/>
      <c r="W6769" s="2"/>
      <c r="X6769" s="55"/>
      <c r="Y6769" s="62"/>
      <c r="Z6769" s="62"/>
      <c r="AA6769" s="62"/>
      <c r="AB6769" s="62"/>
      <c r="AC6769" s="68"/>
      <c r="AD6769" s="2"/>
      <c r="AE6769" s="2"/>
      <c r="AF6769" s="2"/>
      <c r="AG6769" s="2"/>
      <c r="AH6769" s="55"/>
      <c r="AI6769" s="72"/>
      <c r="AJ6769" s="72"/>
      <c r="AK6769" s="72"/>
      <c r="AL6769" s="72"/>
      <c r="AM6769" s="80"/>
      <c r="AN6769" s="2"/>
      <c r="AO6769" s="2"/>
      <c r="AP6769" s="2"/>
      <c r="AQ6769" s="2"/>
      <c r="AR6769" s="55"/>
      <c r="AS6769" s="85"/>
      <c r="AT6769" s="85"/>
      <c r="AU6769" s="85"/>
      <c r="AV6769" s="85"/>
      <c r="AW6769" s="100"/>
      <c r="AX6769" s="2"/>
      <c r="AY6769" s="2"/>
      <c r="AZ6769" s="2"/>
      <c r="BA6769" s="2"/>
      <c r="BB6769" s="55"/>
      <c r="BC6769" s="105"/>
      <c r="BD6769" s="105"/>
      <c r="BE6769" s="105"/>
      <c r="BF6769" s="105"/>
      <c r="BG6769" s="109"/>
      <c r="BH6769" s="2"/>
      <c r="BI6769" s="2"/>
      <c r="BJ6769" s="2"/>
      <c r="BK6769" s="2"/>
      <c r="BL6769" s="55"/>
      <c r="BM6769" s="48"/>
      <c r="BN6769" s="48"/>
      <c r="BO6769" s="48"/>
      <c r="BP6769" s="48"/>
      <c r="BQ6769" s="117"/>
      <c r="BR6769" s="2"/>
      <c r="BS6769" s="2"/>
      <c r="BT6769" s="2"/>
      <c r="BU6769" s="2"/>
      <c r="BV6769" s="55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18" t="s">
        <v>5</v>
      </c>
      <c r="H6770" s="3">
        <v>2024</v>
      </c>
      <c r="I6770" s="20" t="s">
        <v>290</v>
      </c>
      <c r="J6770" s="2" t="s">
        <v>271</v>
      </c>
      <c r="K6770" s="2" t="s">
        <v>321</v>
      </c>
      <c r="L6770" s="163">
        <f t="shared" si="225"/>
        <v>0</v>
      </c>
      <c r="M6770" s="163">
        <f t="shared" si="226"/>
        <v>0</v>
      </c>
      <c r="N6770" s="181"/>
      <c r="O6770" s="33"/>
      <c r="P6770" s="33"/>
      <c r="Q6770" s="33"/>
      <c r="R6770" s="33"/>
      <c r="S6770" s="42"/>
      <c r="T6770" s="2"/>
      <c r="U6770" s="2"/>
      <c r="V6770" s="2"/>
      <c r="W6770" s="2"/>
      <c r="X6770" s="55"/>
      <c r="Y6770" s="62"/>
      <c r="Z6770" s="62"/>
      <c r="AA6770" s="62"/>
      <c r="AB6770" s="62"/>
      <c r="AC6770" s="68"/>
      <c r="AD6770" s="2"/>
      <c r="AE6770" s="2"/>
      <c r="AF6770" s="2"/>
      <c r="AG6770" s="2"/>
      <c r="AH6770" s="55"/>
      <c r="AI6770" s="72"/>
      <c r="AJ6770" s="72"/>
      <c r="AK6770" s="72"/>
      <c r="AL6770" s="72"/>
      <c r="AM6770" s="80"/>
      <c r="AN6770" s="2"/>
      <c r="AO6770" s="2"/>
      <c r="AP6770" s="2"/>
      <c r="AQ6770" s="2"/>
      <c r="AR6770" s="55"/>
      <c r="AS6770" s="85"/>
      <c r="AT6770" s="85"/>
      <c r="AU6770" s="85"/>
      <c r="AV6770" s="85"/>
      <c r="AW6770" s="100"/>
      <c r="AX6770" s="2"/>
      <c r="AY6770" s="2"/>
      <c r="AZ6770" s="2"/>
      <c r="BA6770" s="2"/>
      <c r="BB6770" s="55"/>
      <c r="BC6770" s="105"/>
      <c r="BD6770" s="105"/>
      <c r="BE6770" s="105"/>
      <c r="BF6770" s="105"/>
      <c r="BG6770" s="109"/>
      <c r="BH6770" s="2"/>
      <c r="BI6770" s="2"/>
      <c r="BJ6770" s="2"/>
      <c r="BK6770" s="2"/>
      <c r="BL6770" s="55"/>
      <c r="BM6770" s="48"/>
      <c r="BN6770" s="48"/>
      <c r="BO6770" s="48"/>
      <c r="BP6770" s="48"/>
      <c r="BQ6770" s="117"/>
      <c r="BR6770" s="2"/>
      <c r="BS6770" s="2"/>
      <c r="BT6770" s="2"/>
      <c r="BU6770" s="2"/>
      <c r="BV6770" s="55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18" t="s">
        <v>5</v>
      </c>
      <c r="H6771" s="3">
        <v>2024</v>
      </c>
      <c r="I6771" s="20" t="s">
        <v>284</v>
      </c>
      <c r="J6771" s="2" t="s">
        <v>294</v>
      </c>
      <c r="K6771" s="2" t="s">
        <v>320</v>
      </c>
      <c r="L6771" s="163">
        <f t="shared" si="225"/>
        <v>0</v>
      </c>
      <c r="M6771" s="163">
        <f t="shared" si="226"/>
        <v>0</v>
      </c>
      <c r="N6771" s="181"/>
      <c r="O6771" s="36"/>
      <c r="P6771" s="33"/>
      <c r="Q6771" s="33"/>
      <c r="R6771" s="33"/>
      <c r="S6771" s="42"/>
      <c r="T6771" s="30"/>
      <c r="U6771" s="2"/>
      <c r="V6771" s="2"/>
      <c r="W6771" s="2"/>
      <c r="X6771" s="55"/>
      <c r="Y6771" s="65"/>
      <c r="Z6771" s="62"/>
      <c r="AA6771" s="62"/>
      <c r="AB6771" s="62"/>
      <c r="AC6771" s="68"/>
      <c r="AD6771" s="30"/>
      <c r="AE6771" s="2"/>
      <c r="AF6771" s="2"/>
      <c r="AG6771" s="2"/>
      <c r="AH6771" s="55"/>
      <c r="AI6771" s="75"/>
      <c r="AJ6771" s="72"/>
      <c r="AK6771" s="72"/>
      <c r="AL6771" s="72"/>
      <c r="AM6771" s="80"/>
      <c r="AN6771" s="30"/>
      <c r="AO6771" s="2"/>
      <c r="AP6771" s="2"/>
      <c r="AQ6771" s="2"/>
      <c r="AR6771" s="55"/>
      <c r="AS6771" s="88"/>
      <c r="AT6771" s="85"/>
      <c r="AU6771" s="85"/>
      <c r="AV6771" s="85"/>
      <c r="AW6771" s="100"/>
      <c r="AX6771" s="30"/>
      <c r="AY6771" s="2"/>
      <c r="AZ6771" s="2"/>
      <c r="BA6771" s="2"/>
      <c r="BB6771" s="55"/>
      <c r="BC6771" s="108"/>
      <c r="BD6771" s="105"/>
      <c r="BE6771" s="105"/>
      <c r="BF6771" s="105"/>
      <c r="BG6771" s="109"/>
      <c r="BH6771" s="30"/>
      <c r="BI6771" s="2"/>
      <c r="BJ6771" s="2"/>
      <c r="BK6771" s="2"/>
      <c r="BL6771" s="55"/>
      <c r="BM6771" s="50"/>
      <c r="BN6771" s="48"/>
      <c r="BO6771" s="48"/>
      <c r="BP6771" s="48"/>
      <c r="BQ6771" s="117"/>
      <c r="BR6771" s="30"/>
      <c r="BS6771" s="2"/>
      <c r="BT6771" s="2"/>
      <c r="BU6771" s="2"/>
      <c r="BV6771" s="55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18" t="s">
        <v>5</v>
      </c>
      <c r="H6772" s="3">
        <v>2024</v>
      </c>
      <c r="I6772" s="20" t="s">
        <v>284</v>
      </c>
      <c r="J6772" s="2" t="s">
        <v>346</v>
      </c>
      <c r="K6772" s="2" t="s">
        <v>320</v>
      </c>
      <c r="L6772" s="166">
        <f t="shared" si="225"/>
        <v>0</v>
      </c>
      <c r="M6772" s="163">
        <f t="shared" si="226"/>
        <v>0</v>
      </c>
      <c r="N6772" s="181"/>
      <c r="O6772" s="33"/>
      <c r="P6772" s="33"/>
      <c r="Q6772" s="33"/>
      <c r="R6772" s="33"/>
      <c r="S6772" s="42"/>
      <c r="T6772" s="30"/>
      <c r="U6772" s="2"/>
      <c r="V6772" s="2"/>
      <c r="W6772" s="2"/>
      <c r="X6772" s="55"/>
      <c r="Y6772" s="62"/>
      <c r="Z6772" s="62"/>
      <c r="AA6772" s="62"/>
      <c r="AB6772" s="62"/>
      <c r="AC6772" s="68"/>
      <c r="AD6772" s="2"/>
      <c r="AE6772" s="2"/>
      <c r="AF6772" s="2"/>
      <c r="AG6772" s="2"/>
      <c r="AH6772" s="55"/>
      <c r="AI6772" s="72"/>
      <c r="AJ6772" s="72"/>
      <c r="AK6772" s="72"/>
      <c r="AL6772" s="72"/>
      <c r="AM6772" s="80"/>
      <c r="AN6772" s="2"/>
      <c r="AO6772" s="2"/>
      <c r="AP6772" s="2"/>
      <c r="AQ6772" s="2"/>
      <c r="AR6772" s="55"/>
      <c r="AS6772" s="85"/>
      <c r="AT6772" s="85"/>
      <c r="AU6772" s="85"/>
      <c r="AV6772" s="85"/>
      <c r="AW6772" s="100"/>
      <c r="AX6772" s="2"/>
      <c r="AY6772" s="2"/>
      <c r="AZ6772" s="2"/>
      <c r="BA6772" s="2"/>
      <c r="BB6772" s="55"/>
      <c r="BC6772" s="105"/>
      <c r="BD6772" s="105"/>
      <c r="BE6772" s="105"/>
      <c r="BF6772" s="105"/>
      <c r="BG6772" s="109"/>
      <c r="BH6772" s="2"/>
      <c r="BI6772" s="2"/>
      <c r="BJ6772" s="2"/>
      <c r="BK6772" s="2"/>
      <c r="BL6772" s="55"/>
      <c r="BM6772" s="48"/>
      <c r="BN6772" s="48"/>
      <c r="BO6772" s="48"/>
      <c r="BP6772" s="48"/>
      <c r="BQ6772" s="117"/>
      <c r="BR6772" s="2"/>
      <c r="BS6772" s="2"/>
      <c r="BT6772" s="2"/>
      <c r="BU6772" s="2"/>
      <c r="BV6772" s="55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18" t="s">
        <v>5</v>
      </c>
      <c r="H6773" s="3">
        <v>2024</v>
      </c>
      <c r="I6773" s="20" t="s">
        <v>284</v>
      </c>
      <c r="J6773" s="2" t="s">
        <v>295</v>
      </c>
      <c r="K6773" s="2" t="s">
        <v>320</v>
      </c>
      <c r="L6773" s="163">
        <f t="shared" si="225"/>
        <v>0</v>
      </c>
      <c r="M6773" s="163">
        <f t="shared" si="226"/>
        <v>0</v>
      </c>
      <c r="N6773" s="181"/>
      <c r="O6773" s="33"/>
      <c r="P6773" s="33"/>
      <c r="Q6773" s="33"/>
      <c r="R6773" s="33"/>
      <c r="S6773" s="42"/>
      <c r="T6773" s="2"/>
      <c r="U6773" s="2"/>
      <c r="V6773" s="2"/>
      <c r="W6773" s="2"/>
      <c r="X6773" s="55"/>
      <c r="Y6773" s="62"/>
      <c r="Z6773" s="62"/>
      <c r="AA6773" s="62"/>
      <c r="AB6773" s="62"/>
      <c r="AC6773" s="68"/>
      <c r="AD6773" s="2"/>
      <c r="AE6773" s="2"/>
      <c r="AF6773" s="2"/>
      <c r="AG6773" s="2"/>
      <c r="AH6773" s="55"/>
      <c r="AI6773" s="72"/>
      <c r="AJ6773" s="72"/>
      <c r="AK6773" s="72"/>
      <c r="AL6773" s="72"/>
      <c r="AM6773" s="80"/>
      <c r="AN6773" s="2"/>
      <c r="AO6773" s="2"/>
      <c r="AP6773" s="2"/>
      <c r="AQ6773" s="2"/>
      <c r="AR6773" s="55"/>
      <c r="AS6773" s="85"/>
      <c r="AT6773" s="85"/>
      <c r="AU6773" s="85"/>
      <c r="AV6773" s="85"/>
      <c r="AW6773" s="100"/>
      <c r="AX6773" s="2"/>
      <c r="AY6773" s="2"/>
      <c r="AZ6773" s="2"/>
      <c r="BA6773" s="2"/>
      <c r="BB6773" s="55"/>
      <c r="BC6773" s="105"/>
      <c r="BD6773" s="105"/>
      <c r="BE6773" s="105"/>
      <c r="BF6773" s="105"/>
      <c r="BG6773" s="109"/>
      <c r="BH6773" s="2"/>
      <c r="BI6773" s="2"/>
      <c r="BJ6773" s="2"/>
      <c r="BK6773" s="2"/>
      <c r="BL6773" s="55"/>
      <c r="BM6773" s="48"/>
      <c r="BN6773" s="48"/>
      <c r="BO6773" s="48"/>
      <c r="BP6773" s="48"/>
      <c r="BQ6773" s="117"/>
      <c r="BR6773" s="2"/>
      <c r="BS6773" s="2"/>
      <c r="BT6773" s="2"/>
      <c r="BU6773" s="2"/>
      <c r="BV6773" s="55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18" t="s">
        <v>5</v>
      </c>
      <c r="H6774" s="3">
        <v>2024</v>
      </c>
      <c r="I6774" s="20" t="s">
        <v>290</v>
      </c>
      <c r="J6774" s="2" t="s">
        <v>299</v>
      </c>
      <c r="K6774" s="2" t="s">
        <v>318</v>
      </c>
      <c r="L6774" s="163">
        <f t="shared" si="225"/>
        <v>0</v>
      </c>
      <c r="M6774" s="163">
        <f t="shared" si="226"/>
        <v>0</v>
      </c>
      <c r="N6774" s="181"/>
      <c r="O6774" s="33"/>
      <c r="P6774" s="33"/>
      <c r="Q6774" s="33"/>
      <c r="R6774" s="33"/>
      <c r="S6774" s="42"/>
      <c r="T6774" s="2"/>
      <c r="U6774" s="2"/>
      <c r="V6774" s="2"/>
      <c r="W6774" s="2"/>
      <c r="X6774" s="55"/>
      <c r="Y6774" s="62"/>
      <c r="Z6774" s="62"/>
      <c r="AA6774" s="62"/>
      <c r="AB6774" s="62"/>
      <c r="AC6774" s="68"/>
      <c r="AD6774" s="2"/>
      <c r="AE6774" s="2"/>
      <c r="AF6774" s="2"/>
      <c r="AG6774" s="2"/>
      <c r="AH6774" s="55"/>
      <c r="AI6774" s="72"/>
      <c r="AJ6774" s="72"/>
      <c r="AK6774" s="72"/>
      <c r="AL6774" s="72"/>
      <c r="AM6774" s="80"/>
      <c r="AN6774" s="2"/>
      <c r="AO6774" s="2"/>
      <c r="AP6774" s="2"/>
      <c r="AQ6774" s="2"/>
      <c r="AR6774" s="55"/>
      <c r="AS6774" s="85"/>
      <c r="AT6774" s="85"/>
      <c r="AU6774" s="85"/>
      <c r="AV6774" s="85"/>
      <c r="AW6774" s="100"/>
      <c r="AX6774" s="2"/>
      <c r="AY6774" s="2"/>
      <c r="AZ6774" s="2"/>
      <c r="BA6774" s="2"/>
      <c r="BB6774" s="55"/>
      <c r="BC6774" s="105"/>
      <c r="BD6774" s="105"/>
      <c r="BE6774" s="105"/>
      <c r="BF6774" s="105"/>
      <c r="BG6774" s="109"/>
      <c r="BH6774" s="2"/>
      <c r="BI6774" s="2"/>
      <c r="BJ6774" s="2"/>
      <c r="BK6774" s="2"/>
      <c r="BL6774" s="55"/>
      <c r="BM6774" s="48"/>
      <c r="BN6774" s="48"/>
      <c r="BO6774" s="48"/>
      <c r="BP6774" s="48"/>
      <c r="BQ6774" s="117"/>
      <c r="BR6774" s="2"/>
      <c r="BS6774" s="2"/>
      <c r="BT6774" s="2"/>
      <c r="BU6774" s="2"/>
      <c r="BV6774" s="55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18" t="s">
        <v>5</v>
      </c>
      <c r="H6775" s="3">
        <v>2024</v>
      </c>
      <c r="I6775" s="20" t="s">
        <v>315</v>
      </c>
      <c r="J6775" s="2" t="s">
        <v>347</v>
      </c>
      <c r="K6775" s="2" t="s">
        <v>320</v>
      </c>
      <c r="L6775" s="163">
        <f t="shared" si="225"/>
        <v>0</v>
      </c>
      <c r="M6775" s="163">
        <f t="shared" si="226"/>
        <v>0</v>
      </c>
      <c r="N6775" s="181"/>
      <c r="O6775" s="33"/>
      <c r="P6775" s="33"/>
      <c r="Q6775" s="33"/>
      <c r="R6775" s="33"/>
      <c r="S6775" s="42"/>
      <c r="T6775" s="2"/>
      <c r="U6775" s="2"/>
      <c r="V6775" s="2"/>
      <c r="W6775" s="2"/>
      <c r="X6775" s="55"/>
      <c r="Y6775" s="62"/>
      <c r="Z6775" s="62"/>
      <c r="AA6775" s="62"/>
      <c r="AB6775" s="62"/>
      <c r="AC6775" s="68"/>
      <c r="AD6775" s="2"/>
      <c r="AE6775" s="2"/>
      <c r="AF6775" s="2"/>
      <c r="AG6775" s="2"/>
      <c r="AH6775" s="55"/>
      <c r="AI6775" s="72"/>
      <c r="AJ6775" s="72"/>
      <c r="AK6775" s="72"/>
      <c r="AL6775" s="72"/>
      <c r="AM6775" s="80"/>
      <c r="AN6775" s="2"/>
      <c r="AO6775" s="2"/>
      <c r="AP6775" s="2"/>
      <c r="AQ6775" s="2"/>
      <c r="AR6775" s="55"/>
      <c r="AS6775" s="85"/>
      <c r="AT6775" s="85"/>
      <c r="AU6775" s="85"/>
      <c r="AV6775" s="85"/>
      <c r="AW6775" s="100"/>
      <c r="AX6775" s="2"/>
      <c r="AY6775" s="2"/>
      <c r="AZ6775" s="2"/>
      <c r="BA6775" s="2"/>
      <c r="BB6775" s="55"/>
      <c r="BC6775" s="105"/>
      <c r="BD6775" s="105"/>
      <c r="BE6775" s="105"/>
      <c r="BF6775" s="105"/>
      <c r="BG6775" s="109"/>
      <c r="BH6775" s="2"/>
      <c r="BI6775" s="2"/>
      <c r="BJ6775" s="2"/>
      <c r="BK6775" s="2"/>
      <c r="BL6775" s="55"/>
      <c r="BM6775" s="48"/>
      <c r="BN6775" s="48"/>
      <c r="BO6775" s="48"/>
      <c r="BP6775" s="48"/>
      <c r="BQ6775" s="117"/>
      <c r="BR6775" s="2"/>
      <c r="BS6775" s="2"/>
      <c r="BT6775" s="2"/>
      <c r="BU6775" s="2"/>
      <c r="BV6775" s="55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18" t="s">
        <v>5</v>
      </c>
      <c r="H6776" s="3">
        <v>2024</v>
      </c>
      <c r="I6776" s="20" t="s">
        <v>315</v>
      </c>
      <c r="J6776" s="2" t="s">
        <v>296</v>
      </c>
      <c r="K6776" s="2" t="s">
        <v>321</v>
      </c>
      <c r="L6776" s="163">
        <f t="shared" si="225"/>
        <v>0</v>
      </c>
      <c r="M6776" s="163">
        <f t="shared" si="226"/>
        <v>0</v>
      </c>
      <c r="N6776" s="181"/>
      <c r="O6776" s="33"/>
      <c r="P6776" s="33"/>
      <c r="Q6776" s="33"/>
      <c r="R6776" s="33"/>
      <c r="S6776" s="42"/>
      <c r="T6776" s="2"/>
      <c r="U6776" s="2"/>
      <c r="V6776" s="2"/>
      <c r="W6776" s="2"/>
      <c r="X6776" s="55"/>
      <c r="Y6776" s="62"/>
      <c r="Z6776" s="62"/>
      <c r="AA6776" s="62"/>
      <c r="AB6776" s="62"/>
      <c r="AC6776" s="68"/>
      <c r="AD6776" s="2"/>
      <c r="AE6776" s="2"/>
      <c r="AF6776" s="2"/>
      <c r="AG6776" s="2"/>
      <c r="AH6776" s="55"/>
      <c r="AI6776" s="72"/>
      <c r="AJ6776" s="72"/>
      <c r="AK6776" s="72"/>
      <c r="AL6776" s="72"/>
      <c r="AM6776" s="80"/>
      <c r="AN6776" s="2"/>
      <c r="AO6776" s="2"/>
      <c r="AP6776" s="2"/>
      <c r="AQ6776" s="2"/>
      <c r="AR6776" s="55"/>
      <c r="AS6776" s="85"/>
      <c r="AT6776" s="85"/>
      <c r="AU6776" s="85"/>
      <c r="AV6776" s="85"/>
      <c r="AW6776" s="100"/>
      <c r="AX6776" s="2"/>
      <c r="AY6776" s="2"/>
      <c r="AZ6776" s="2"/>
      <c r="BA6776" s="2"/>
      <c r="BB6776" s="55"/>
      <c r="BC6776" s="105"/>
      <c r="BD6776" s="105"/>
      <c r="BE6776" s="105"/>
      <c r="BF6776" s="105"/>
      <c r="BG6776" s="109"/>
      <c r="BH6776" s="2"/>
      <c r="BI6776" s="2"/>
      <c r="BJ6776" s="2"/>
      <c r="BK6776" s="2"/>
      <c r="BL6776" s="55"/>
      <c r="BM6776" s="48"/>
      <c r="BN6776" s="48"/>
      <c r="BO6776" s="48"/>
      <c r="BP6776" s="48"/>
      <c r="BQ6776" s="117"/>
      <c r="BR6776" s="2"/>
      <c r="BS6776" s="2"/>
      <c r="BT6776" s="2"/>
      <c r="BU6776" s="2"/>
      <c r="BV6776" s="55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18" t="s">
        <v>5</v>
      </c>
      <c r="H6777" s="3">
        <v>2024</v>
      </c>
      <c r="I6777" s="20" t="s">
        <v>316</v>
      </c>
      <c r="J6777" s="2" t="s">
        <v>297</v>
      </c>
      <c r="K6777" s="2" t="s">
        <v>318</v>
      </c>
      <c r="L6777" s="163">
        <f t="shared" si="225"/>
        <v>3.6900000000000002E-2</v>
      </c>
      <c r="M6777" s="163">
        <f t="shared" si="226"/>
        <v>122.268</v>
      </c>
      <c r="N6777" s="181"/>
      <c r="O6777" s="33"/>
      <c r="P6777" s="33"/>
      <c r="Q6777" s="33"/>
      <c r="R6777" s="33"/>
      <c r="S6777" s="42"/>
      <c r="T6777" s="2"/>
      <c r="U6777" s="2"/>
      <c r="V6777" s="2"/>
      <c r="W6777" s="2"/>
      <c r="X6777" s="55"/>
      <c r="Y6777" s="62"/>
      <c r="Z6777" s="62"/>
      <c r="AA6777" s="62"/>
      <c r="AB6777" s="62"/>
      <c r="AC6777" s="68"/>
      <c r="AD6777" s="2"/>
      <c r="AE6777" s="2"/>
      <c r="AF6777" s="2"/>
      <c r="AG6777" s="2"/>
      <c r="AH6777" s="55"/>
      <c r="AI6777" s="72"/>
      <c r="AJ6777" s="72"/>
      <c r="AK6777" s="72"/>
      <c r="AL6777" s="72"/>
      <c r="AM6777" s="80"/>
      <c r="AN6777" s="2"/>
      <c r="AO6777" s="2"/>
      <c r="AP6777" s="2"/>
      <c r="AQ6777" s="2">
        <v>3.6900000000000002E-2</v>
      </c>
      <c r="AR6777" s="55">
        <v>122.268</v>
      </c>
      <c r="AS6777" s="85"/>
      <c r="AT6777" s="85"/>
      <c r="AU6777" s="85"/>
      <c r="AV6777" s="85"/>
      <c r="AW6777" s="100"/>
      <c r="AX6777" s="2"/>
      <c r="AY6777" s="2"/>
      <c r="AZ6777" s="2"/>
      <c r="BA6777" s="2"/>
      <c r="BB6777" s="55"/>
      <c r="BC6777" s="105"/>
      <c r="BD6777" s="105"/>
      <c r="BE6777" s="105"/>
      <c r="BF6777" s="105"/>
      <c r="BG6777" s="109"/>
      <c r="BH6777" s="2"/>
      <c r="BI6777" s="2"/>
      <c r="BJ6777" s="2"/>
      <c r="BK6777" s="2"/>
      <c r="BL6777" s="55"/>
      <c r="BM6777" s="48"/>
      <c r="BN6777" s="48"/>
      <c r="BO6777" s="48"/>
      <c r="BP6777" s="48"/>
      <c r="BQ6777" s="117"/>
      <c r="BR6777" s="2"/>
      <c r="BS6777" s="2"/>
      <c r="BT6777" s="2"/>
      <c r="BU6777" s="2"/>
      <c r="BV6777" s="55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18" t="s">
        <v>5</v>
      </c>
      <c r="H6778" s="3">
        <v>2024</v>
      </c>
      <c r="I6778" s="20" t="s">
        <v>316</v>
      </c>
      <c r="J6778" s="8" t="s">
        <v>348</v>
      </c>
      <c r="K6778" s="8" t="s">
        <v>320</v>
      </c>
      <c r="L6778" s="163">
        <f t="shared" si="225"/>
        <v>0</v>
      </c>
      <c r="M6778" s="163">
        <f t="shared" si="226"/>
        <v>0</v>
      </c>
      <c r="N6778" s="181"/>
      <c r="O6778" s="33"/>
      <c r="P6778" s="33"/>
      <c r="Q6778" s="33"/>
      <c r="R6778" s="33"/>
      <c r="S6778" s="42"/>
      <c r="T6778" s="2"/>
      <c r="U6778" s="2"/>
      <c r="V6778" s="2"/>
      <c r="W6778" s="2"/>
      <c r="X6778" s="55"/>
      <c r="Y6778" s="62"/>
      <c r="Z6778" s="62"/>
      <c r="AA6778" s="62"/>
      <c r="AB6778" s="62"/>
      <c r="AC6778" s="68"/>
      <c r="AD6778" s="2"/>
      <c r="AE6778" s="2"/>
      <c r="AF6778" s="2"/>
      <c r="AG6778" s="2"/>
      <c r="AH6778" s="55"/>
      <c r="AI6778" s="72"/>
      <c r="AJ6778" s="72"/>
      <c r="AK6778" s="72"/>
      <c r="AL6778" s="72"/>
      <c r="AM6778" s="80"/>
      <c r="AN6778" s="2"/>
      <c r="AO6778" s="2"/>
      <c r="AP6778" s="2"/>
      <c r="AQ6778" s="2"/>
      <c r="AR6778" s="55"/>
      <c r="AS6778" s="85"/>
      <c r="AT6778" s="85"/>
      <c r="AU6778" s="85"/>
      <c r="AV6778" s="85"/>
      <c r="AW6778" s="100"/>
      <c r="AX6778" s="2"/>
      <c r="AY6778" s="2"/>
      <c r="AZ6778" s="2"/>
      <c r="BA6778" s="2"/>
      <c r="BB6778" s="55"/>
      <c r="BC6778" s="105"/>
      <c r="BD6778" s="105"/>
      <c r="BE6778" s="105"/>
      <c r="BF6778" s="105"/>
      <c r="BG6778" s="109"/>
      <c r="BH6778" s="2"/>
      <c r="BI6778" s="2"/>
      <c r="BJ6778" s="2"/>
      <c r="BK6778" s="2"/>
      <c r="BL6778" s="55"/>
      <c r="BM6778" s="48"/>
      <c r="BN6778" s="48"/>
      <c r="BO6778" s="48"/>
      <c r="BP6778" s="48"/>
      <c r="BQ6778" s="117"/>
      <c r="BR6778" s="2"/>
      <c r="BS6778" s="2"/>
      <c r="BT6778" s="2"/>
      <c r="BU6778" s="2"/>
      <c r="BV6778" s="55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18" t="s">
        <v>5</v>
      </c>
      <c r="H6779" s="3">
        <v>2024</v>
      </c>
      <c r="I6779" s="20" t="s">
        <v>282</v>
      </c>
      <c r="J6779" s="2" t="s">
        <v>272</v>
      </c>
      <c r="K6779" s="2" t="s">
        <v>321</v>
      </c>
      <c r="L6779" s="163">
        <f t="shared" si="225"/>
        <v>0</v>
      </c>
      <c r="M6779" s="163">
        <f t="shared" si="226"/>
        <v>0</v>
      </c>
      <c r="N6779" s="181"/>
      <c r="O6779" s="33"/>
      <c r="P6779" s="33"/>
      <c r="Q6779" s="33"/>
      <c r="R6779" s="33"/>
      <c r="S6779" s="42"/>
      <c r="T6779" s="2"/>
      <c r="U6779" s="2"/>
      <c r="V6779" s="2"/>
      <c r="W6779" s="2"/>
      <c r="X6779" s="55"/>
      <c r="Y6779" s="62"/>
      <c r="Z6779" s="62"/>
      <c r="AA6779" s="62"/>
      <c r="AB6779" s="62"/>
      <c r="AC6779" s="68"/>
      <c r="AD6779" s="2"/>
      <c r="AE6779" s="2"/>
      <c r="AF6779" s="2"/>
      <c r="AG6779" s="2"/>
      <c r="AH6779" s="55"/>
      <c r="AI6779" s="72"/>
      <c r="AJ6779" s="72"/>
      <c r="AK6779" s="72"/>
      <c r="AL6779" s="72"/>
      <c r="AM6779" s="80"/>
      <c r="AN6779" s="2"/>
      <c r="AO6779" s="2"/>
      <c r="AP6779" s="2"/>
      <c r="AQ6779" s="2"/>
      <c r="AR6779" s="55"/>
      <c r="AS6779" s="85"/>
      <c r="AT6779" s="85"/>
      <c r="AU6779" s="85"/>
      <c r="AV6779" s="85"/>
      <c r="AW6779" s="100"/>
      <c r="AX6779" s="2"/>
      <c r="AY6779" s="2"/>
      <c r="AZ6779" s="2"/>
      <c r="BA6779" s="2"/>
      <c r="BB6779" s="55"/>
      <c r="BC6779" s="105"/>
      <c r="BD6779" s="105"/>
      <c r="BE6779" s="105"/>
      <c r="BF6779" s="105"/>
      <c r="BG6779" s="109"/>
      <c r="BH6779" s="2"/>
      <c r="BI6779" s="2"/>
      <c r="BJ6779" s="2"/>
      <c r="BK6779" s="2"/>
      <c r="BL6779" s="55"/>
      <c r="BM6779" s="48"/>
      <c r="BN6779" s="48"/>
      <c r="BO6779" s="48"/>
      <c r="BP6779" s="48"/>
      <c r="BQ6779" s="117"/>
      <c r="BR6779" s="2"/>
      <c r="BS6779" s="2"/>
      <c r="BT6779" s="2"/>
      <c r="BU6779" s="2"/>
      <c r="BV6779" s="55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18" t="s">
        <v>5</v>
      </c>
      <c r="H6780" s="3">
        <v>2024</v>
      </c>
      <c r="I6780" s="20" t="s">
        <v>282</v>
      </c>
      <c r="J6780" s="2" t="s">
        <v>273</v>
      </c>
      <c r="K6780" s="2" t="s">
        <v>321</v>
      </c>
      <c r="L6780" s="163">
        <f t="shared" si="225"/>
        <v>2.1999999999999999E-2</v>
      </c>
      <c r="M6780" s="163">
        <f t="shared" si="226"/>
        <v>53.478999999999999</v>
      </c>
      <c r="N6780" s="181"/>
      <c r="O6780" s="36"/>
      <c r="P6780" s="33"/>
      <c r="Q6780" s="33"/>
      <c r="R6780" s="33"/>
      <c r="S6780" s="42"/>
      <c r="T6780" s="2"/>
      <c r="U6780" s="2"/>
      <c r="V6780" s="2"/>
      <c r="W6780" s="2"/>
      <c r="X6780" s="55"/>
      <c r="Y6780" s="62"/>
      <c r="Z6780" s="62"/>
      <c r="AA6780" s="62">
        <v>321.32499999999999</v>
      </c>
      <c r="AB6780" s="62">
        <v>4.0000000000000001E-3</v>
      </c>
      <c r="AC6780" s="68">
        <v>9.26</v>
      </c>
      <c r="AD6780" s="2"/>
      <c r="AE6780" s="2"/>
      <c r="AF6780" s="2"/>
      <c r="AG6780" s="2"/>
      <c r="AH6780" s="55"/>
      <c r="AI6780" s="72"/>
      <c r="AJ6780" s="72"/>
      <c r="AK6780" s="72"/>
      <c r="AL6780" s="72"/>
      <c r="AM6780" s="80"/>
      <c r="AN6780" s="2"/>
      <c r="AO6780" s="2"/>
      <c r="AP6780" s="2"/>
      <c r="AQ6780" s="2"/>
      <c r="AR6780" s="55"/>
      <c r="AS6780" s="85"/>
      <c r="AT6780" s="85"/>
      <c r="AU6780" s="85" t="s">
        <v>693</v>
      </c>
      <c r="AV6780" s="85">
        <v>1.7999999999999999E-2</v>
      </c>
      <c r="AW6780" s="100">
        <v>44.219000000000001</v>
      </c>
      <c r="AX6780" s="2"/>
      <c r="AY6780" s="2"/>
      <c r="AZ6780" s="2"/>
      <c r="BA6780" s="2"/>
      <c r="BB6780" s="55"/>
      <c r="BC6780" s="105"/>
      <c r="BD6780" s="105"/>
      <c r="BE6780" s="105"/>
      <c r="BF6780" s="105"/>
      <c r="BG6780" s="109"/>
      <c r="BH6780" s="2"/>
      <c r="BI6780" s="2"/>
      <c r="BJ6780" s="2"/>
      <c r="BK6780" s="2"/>
      <c r="BL6780" s="55"/>
      <c r="BM6780" s="48"/>
      <c r="BN6780" s="48"/>
      <c r="BO6780" s="48"/>
      <c r="BP6780" s="48"/>
      <c r="BQ6780" s="117"/>
      <c r="BR6780" s="2"/>
      <c r="BS6780" s="2"/>
      <c r="BT6780" s="2"/>
      <c r="BU6780" s="2"/>
      <c r="BV6780" s="55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18" t="s">
        <v>5</v>
      </c>
      <c r="H6781" s="3">
        <v>2024</v>
      </c>
      <c r="I6781" s="20" t="s">
        <v>282</v>
      </c>
      <c r="J6781" s="2" t="s">
        <v>274</v>
      </c>
      <c r="K6781" s="2" t="s">
        <v>321</v>
      </c>
      <c r="L6781" s="163">
        <f t="shared" si="225"/>
        <v>1.5E-3</v>
      </c>
      <c r="M6781" s="163">
        <f t="shared" si="226"/>
        <v>2.105</v>
      </c>
      <c r="N6781" s="181"/>
      <c r="O6781" s="33"/>
      <c r="P6781" s="33"/>
      <c r="Q6781" s="33"/>
      <c r="R6781" s="33"/>
      <c r="S6781" s="42"/>
      <c r="T6781" s="2"/>
      <c r="U6781" s="30"/>
      <c r="V6781" s="2"/>
      <c r="W6781" s="2"/>
      <c r="X6781" s="55"/>
      <c r="Y6781" s="62"/>
      <c r="Z6781" s="62"/>
      <c r="AA6781" s="62"/>
      <c r="AB6781" s="62"/>
      <c r="AC6781" s="68"/>
      <c r="AD6781" s="2"/>
      <c r="AE6781" s="2"/>
      <c r="AF6781" s="2"/>
      <c r="AG6781" s="2"/>
      <c r="AH6781" s="55"/>
      <c r="AI6781" s="72" t="s">
        <v>550</v>
      </c>
      <c r="AJ6781" s="72"/>
      <c r="AK6781" s="72"/>
      <c r="AL6781" s="72">
        <v>1E-3</v>
      </c>
      <c r="AM6781" s="80">
        <v>1.403</v>
      </c>
      <c r="AN6781" s="2"/>
      <c r="AO6781" s="2"/>
      <c r="AP6781" s="2" t="s">
        <v>667</v>
      </c>
      <c r="AQ6781" s="2">
        <v>5.0000000000000001E-4</v>
      </c>
      <c r="AR6781" s="55">
        <v>0.70199999999999996</v>
      </c>
      <c r="AS6781" s="85"/>
      <c r="AT6781" s="85"/>
      <c r="AU6781" s="85"/>
      <c r="AV6781" s="85"/>
      <c r="AW6781" s="100"/>
      <c r="AX6781" s="2"/>
      <c r="AY6781" s="2"/>
      <c r="AZ6781" s="2"/>
      <c r="BA6781" s="2"/>
      <c r="BB6781" s="55"/>
      <c r="BC6781" s="105"/>
      <c r="BD6781" s="105"/>
      <c r="BE6781" s="105"/>
      <c r="BF6781" s="105"/>
      <c r="BG6781" s="109"/>
      <c r="BH6781" s="2"/>
      <c r="BI6781" s="2"/>
      <c r="BJ6781" s="2"/>
      <c r="BK6781" s="2"/>
      <c r="BL6781" s="55"/>
      <c r="BM6781" s="48"/>
      <c r="BN6781" s="48"/>
      <c r="BO6781" s="48"/>
      <c r="BP6781" s="48"/>
      <c r="BQ6781" s="117"/>
      <c r="BR6781" s="2"/>
      <c r="BS6781" s="2"/>
      <c r="BT6781" s="2"/>
      <c r="BU6781" s="2"/>
      <c r="BV6781" s="55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18" t="s">
        <v>5</v>
      </c>
      <c r="H6782" s="3">
        <v>2024</v>
      </c>
      <c r="I6782" s="20" t="s">
        <v>282</v>
      </c>
      <c r="J6782" s="2" t="s">
        <v>275</v>
      </c>
      <c r="K6782" s="2" t="s">
        <v>321</v>
      </c>
      <c r="L6782" s="163">
        <f t="shared" si="225"/>
        <v>0</v>
      </c>
      <c r="M6782" s="163">
        <f t="shared" si="226"/>
        <v>0</v>
      </c>
      <c r="N6782" s="181"/>
      <c r="O6782" s="33"/>
      <c r="P6782" s="33"/>
      <c r="Q6782" s="33"/>
      <c r="R6782" s="33"/>
      <c r="S6782" s="42"/>
      <c r="T6782" s="2"/>
      <c r="U6782" s="2"/>
      <c r="V6782" s="2"/>
      <c r="W6782" s="2"/>
      <c r="X6782" s="55"/>
      <c r="Y6782" s="62"/>
      <c r="Z6782" s="62"/>
      <c r="AA6782" s="62"/>
      <c r="AB6782" s="62"/>
      <c r="AC6782" s="68"/>
      <c r="AD6782" s="2"/>
      <c r="AE6782" s="2"/>
      <c r="AF6782" s="2"/>
      <c r="AG6782" s="2"/>
      <c r="AH6782" s="55"/>
      <c r="AI6782" s="72"/>
      <c r="AJ6782" s="72"/>
      <c r="AK6782" s="72"/>
      <c r="AL6782" s="72"/>
      <c r="AM6782" s="80"/>
      <c r="AN6782" s="2"/>
      <c r="AO6782" s="2"/>
      <c r="AP6782" s="2"/>
      <c r="AQ6782" s="2"/>
      <c r="AR6782" s="55"/>
      <c r="AS6782" s="85"/>
      <c r="AT6782" s="85"/>
      <c r="AU6782" s="85"/>
      <c r="AV6782" s="85"/>
      <c r="AW6782" s="100"/>
      <c r="AX6782" s="2"/>
      <c r="AY6782" s="2"/>
      <c r="AZ6782" s="2"/>
      <c r="BA6782" s="2"/>
      <c r="BB6782" s="55"/>
      <c r="BC6782" s="105"/>
      <c r="BD6782" s="105"/>
      <c r="BE6782" s="105"/>
      <c r="BF6782" s="105"/>
      <c r="BG6782" s="109"/>
      <c r="BH6782" s="2"/>
      <c r="BI6782" s="2"/>
      <c r="BJ6782" s="2"/>
      <c r="BK6782" s="2"/>
      <c r="BL6782" s="55"/>
      <c r="BM6782" s="48"/>
      <c r="BN6782" s="48"/>
      <c r="BO6782" s="48"/>
      <c r="BP6782" s="48"/>
      <c r="BQ6782" s="117"/>
      <c r="BR6782" s="2"/>
      <c r="BS6782" s="2"/>
      <c r="BT6782" s="2"/>
      <c r="BU6782" s="2"/>
      <c r="BV6782" s="55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18" t="s">
        <v>5</v>
      </c>
      <c r="H6783" s="3">
        <v>2024</v>
      </c>
      <c r="I6783" s="20" t="s">
        <v>282</v>
      </c>
      <c r="J6783" s="2" t="s">
        <v>276</v>
      </c>
      <c r="K6783" s="2" t="s">
        <v>320</v>
      </c>
      <c r="L6783" s="163">
        <f t="shared" si="225"/>
        <v>0</v>
      </c>
      <c r="M6783" s="163">
        <f t="shared" si="226"/>
        <v>0</v>
      </c>
      <c r="N6783" s="181"/>
      <c r="O6783" s="33"/>
      <c r="P6783" s="33"/>
      <c r="Q6783" s="33"/>
      <c r="R6783" s="33"/>
      <c r="S6783" s="42"/>
      <c r="T6783" s="2"/>
      <c r="U6783" s="2"/>
      <c r="V6783" s="2"/>
      <c r="W6783" s="2"/>
      <c r="X6783" s="55"/>
      <c r="Y6783" s="62"/>
      <c r="Z6783" s="62"/>
      <c r="AA6783" s="62"/>
      <c r="AB6783" s="62"/>
      <c r="AC6783" s="68"/>
      <c r="AD6783" s="2"/>
      <c r="AE6783" s="2"/>
      <c r="AF6783" s="2"/>
      <c r="AG6783" s="2"/>
      <c r="AH6783" s="55"/>
      <c r="AI6783" s="72"/>
      <c r="AJ6783" s="72"/>
      <c r="AK6783" s="72"/>
      <c r="AL6783" s="72"/>
      <c r="AM6783" s="80"/>
      <c r="AN6783" s="2"/>
      <c r="AO6783" s="2"/>
      <c r="AP6783" s="2"/>
      <c r="AQ6783" s="2"/>
      <c r="AR6783" s="55"/>
      <c r="AS6783" s="85"/>
      <c r="AT6783" s="85"/>
      <c r="AU6783" s="85"/>
      <c r="AV6783" s="85"/>
      <c r="AW6783" s="100"/>
      <c r="AX6783" s="2"/>
      <c r="AY6783" s="2"/>
      <c r="AZ6783" s="2"/>
      <c r="BA6783" s="2"/>
      <c r="BB6783" s="55"/>
      <c r="BC6783" s="105"/>
      <c r="BD6783" s="105"/>
      <c r="BE6783" s="105"/>
      <c r="BF6783" s="105"/>
      <c r="BG6783" s="109"/>
      <c r="BH6783" s="2"/>
      <c r="BI6783" s="2"/>
      <c r="BJ6783" s="2"/>
      <c r="BK6783" s="2"/>
      <c r="BL6783" s="55"/>
      <c r="BM6783" s="48"/>
      <c r="BN6783" s="48"/>
      <c r="BO6783" s="48"/>
      <c r="BP6783" s="48"/>
      <c r="BQ6783" s="117"/>
      <c r="BR6783" s="2"/>
      <c r="BS6783" s="2"/>
      <c r="BT6783" s="2"/>
      <c r="BU6783" s="2"/>
      <c r="BV6783" s="55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18" t="s">
        <v>5</v>
      </c>
      <c r="H6784" s="3">
        <v>2024</v>
      </c>
      <c r="I6784" s="20" t="s">
        <v>282</v>
      </c>
      <c r="J6784" s="2" t="s">
        <v>277</v>
      </c>
      <c r="K6784" s="2" t="s">
        <v>320</v>
      </c>
      <c r="L6784" s="163">
        <f t="shared" si="225"/>
        <v>0</v>
      </c>
      <c r="M6784" s="163">
        <f t="shared" si="226"/>
        <v>0</v>
      </c>
      <c r="N6784" s="181"/>
      <c r="O6784" s="33"/>
      <c r="P6784" s="33"/>
      <c r="Q6784" s="33"/>
      <c r="R6784" s="33"/>
      <c r="S6784" s="42"/>
      <c r="T6784" s="2"/>
      <c r="U6784" s="2"/>
      <c r="V6784" s="2"/>
      <c r="W6784" s="2"/>
      <c r="X6784" s="55"/>
      <c r="Y6784" s="62"/>
      <c r="Z6784" s="62"/>
      <c r="AA6784" s="62"/>
      <c r="AB6784" s="62"/>
      <c r="AC6784" s="68"/>
      <c r="AD6784" s="2"/>
      <c r="AE6784" s="2"/>
      <c r="AF6784" s="2"/>
      <c r="AG6784" s="2"/>
      <c r="AH6784" s="55"/>
      <c r="AI6784" s="72"/>
      <c r="AJ6784" s="72"/>
      <c r="AK6784" s="72"/>
      <c r="AL6784" s="72"/>
      <c r="AM6784" s="80"/>
      <c r="AN6784" s="2"/>
      <c r="AO6784" s="2"/>
      <c r="AP6784" s="2"/>
      <c r="AQ6784" s="2"/>
      <c r="AR6784" s="55"/>
      <c r="AS6784" s="85"/>
      <c r="AT6784" s="85"/>
      <c r="AU6784" s="85"/>
      <c r="AV6784" s="85"/>
      <c r="AW6784" s="100"/>
      <c r="AX6784" s="2"/>
      <c r="AY6784" s="2"/>
      <c r="AZ6784" s="2"/>
      <c r="BA6784" s="2"/>
      <c r="BB6784" s="55"/>
      <c r="BC6784" s="105"/>
      <c r="BD6784" s="105"/>
      <c r="BE6784" s="105"/>
      <c r="BF6784" s="105"/>
      <c r="BG6784" s="109"/>
      <c r="BH6784" s="2"/>
      <c r="BI6784" s="2"/>
      <c r="BJ6784" s="30"/>
      <c r="BK6784" s="2"/>
      <c r="BL6784" s="55"/>
      <c r="BM6784" s="48"/>
      <c r="BN6784" s="48"/>
      <c r="BO6784" s="48"/>
      <c r="BP6784" s="48"/>
      <c r="BQ6784" s="117"/>
      <c r="BR6784" s="2"/>
      <c r="BS6784" s="2"/>
      <c r="BT6784" s="2"/>
      <c r="BU6784" s="2"/>
      <c r="BV6784" s="55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18" t="s">
        <v>5</v>
      </c>
      <c r="H6785" s="3">
        <v>2024</v>
      </c>
      <c r="I6785" s="20" t="s">
        <v>283</v>
      </c>
      <c r="J6785" s="2" t="s">
        <v>298</v>
      </c>
      <c r="K6785" s="2" t="s">
        <v>321</v>
      </c>
      <c r="L6785" s="163">
        <f t="shared" si="225"/>
        <v>0</v>
      </c>
      <c r="M6785" s="163">
        <f t="shared" si="226"/>
        <v>0</v>
      </c>
      <c r="N6785" s="181"/>
      <c r="O6785" s="36"/>
      <c r="P6785" s="33"/>
      <c r="Q6785" s="33"/>
      <c r="R6785" s="33"/>
      <c r="S6785" s="42"/>
      <c r="T6785" s="2"/>
      <c r="U6785" s="148"/>
      <c r="V6785" s="2"/>
      <c r="W6785" s="2"/>
      <c r="X6785" s="55"/>
      <c r="Y6785" s="62"/>
      <c r="Z6785" s="62"/>
      <c r="AA6785" s="62"/>
      <c r="AB6785" s="62"/>
      <c r="AC6785" s="68"/>
      <c r="AD6785" s="2"/>
      <c r="AE6785" s="2"/>
      <c r="AF6785" s="2"/>
      <c r="AG6785" s="2"/>
      <c r="AH6785" s="55"/>
      <c r="AI6785" s="72"/>
      <c r="AJ6785" s="72"/>
      <c r="AK6785" s="72"/>
      <c r="AL6785" s="72"/>
      <c r="AM6785" s="80"/>
      <c r="AN6785" s="2"/>
      <c r="AO6785" s="2"/>
      <c r="AP6785" s="2"/>
      <c r="AQ6785" s="2"/>
      <c r="AR6785" s="55"/>
      <c r="AS6785" s="85"/>
      <c r="AT6785" s="85"/>
      <c r="AU6785" s="85"/>
      <c r="AV6785" s="85"/>
      <c r="AW6785" s="100"/>
      <c r="AX6785" s="2"/>
      <c r="AY6785" s="2"/>
      <c r="AZ6785" s="2"/>
      <c r="BA6785" s="2"/>
      <c r="BB6785" s="55"/>
      <c r="BC6785" s="105"/>
      <c r="BD6785" s="105"/>
      <c r="BE6785" s="105"/>
      <c r="BF6785" s="105"/>
      <c r="BG6785" s="109"/>
      <c r="BH6785" s="2"/>
      <c r="BI6785" s="2"/>
      <c r="BJ6785" s="2"/>
      <c r="BK6785" s="2"/>
      <c r="BL6785" s="55"/>
      <c r="BM6785" s="48"/>
      <c r="BN6785" s="48"/>
      <c r="BO6785" s="48"/>
      <c r="BP6785" s="48"/>
      <c r="BQ6785" s="117"/>
      <c r="BR6785" s="2"/>
      <c r="BS6785" s="2"/>
      <c r="BT6785" s="2"/>
      <c r="BU6785" s="2"/>
      <c r="BV6785" s="55"/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18" t="s">
        <v>5</v>
      </c>
      <c r="H6786" s="3">
        <v>2024</v>
      </c>
      <c r="I6786" s="20" t="s">
        <v>283</v>
      </c>
      <c r="J6786" s="2" t="s">
        <v>278</v>
      </c>
      <c r="K6786" s="2" t="s">
        <v>320</v>
      </c>
      <c r="L6786" s="163">
        <f t="shared" si="225"/>
        <v>41</v>
      </c>
      <c r="M6786" s="163">
        <f t="shared" si="226"/>
        <v>62.257000000000005</v>
      </c>
      <c r="N6786" s="181"/>
      <c r="O6786" s="33">
        <v>4</v>
      </c>
      <c r="P6786" s="33"/>
      <c r="Q6786" s="33"/>
      <c r="R6786" s="33">
        <v>1</v>
      </c>
      <c r="S6786" s="42">
        <v>1.8839999999999999</v>
      </c>
      <c r="T6786" s="2">
        <v>7.9</v>
      </c>
      <c r="U6786" s="2"/>
      <c r="V6786" s="2"/>
      <c r="W6786" s="2">
        <v>2</v>
      </c>
      <c r="X6786" s="55">
        <v>5.2309999999999999</v>
      </c>
      <c r="Y6786" s="62"/>
      <c r="Z6786" s="62"/>
      <c r="AA6786" s="62"/>
      <c r="AB6786" s="62"/>
      <c r="AC6786" s="68"/>
      <c r="AD6786" s="2"/>
      <c r="AE6786" s="2"/>
      <c r="AF6786" s="2"/>
      <c r="AG6786" s="2"/>
      <c r="AH6786" s="55"/>
      <c r="AI6786" s="72" t="s">
        <v>513</v>
      </c>
      <c r="AJ6786" s="72"/>
      <c r="AK6786" s="72"/>
      <c r="AL6786" s="72">
        <v>15</v>
      </c>
      <c r="AM6786" s="80">
        <v>20.888000000000002</v>
      </c>
      <c r="AN6786" s="2" t="s">
        <v>665</v>
      </c>
      <c r="AO6786" s="2"/>
      <c r="AP6786" s="2"/>
      <c r="AQ6786" s="2">
        <v>18</v>
      </c>
      <c r="AR6786" s="55">
        <v>25.067</v>
      </c>
      <c r="AS6786" s="85"/>
      <c r="AT6786" s="85"/>
      <c r="AU6786" s="85"/>
      <c r="AV6786" s="85"/>
      <c r="AW6786" s="100"/>
      <c r="AX6786" s="2"/>
      <c r="AY6786" s="2"/>
      <c r="AZ6786" s="2"/>
      <c r="BA6786" s="2"/>
      <c r="BB6786" s="55"/>
      <c r="BC6786" s="105"/>
      <c r="BD6786" s="105"/>
      <c r="BE6786" s="105"/>
      <c r="BF6786" s="105"/>
      <c r="BG6786" s="109"/>
      <c r="BH6786" s="2" t="s">
        <v>1006</v>
      </c>
      <c r="BI6786" s="2"/>
      <c r="BJ6786" s="2"/>
      <c r="BK6786" s="2">
        <f>1+4</f>
        <v>5</v>
      </c>
      <c r="BL6786" s="55">
        <f>2.232+6.955</f>
        <v>9.1870000000000012</v>
      </c>
      <c r="BM6786" s="48"/>
      <c r="BN6786" s="48"/>
      <c r="BO6786" s="48"/>
      <c r="BP6786" s="48"/>
      <c r="BQ6786" s="117"/>
      <c r="BR6786" s="2"/>
      <c r="BS6786" s="2"/>
      <c r="BT6786" s="2"/>
      <c r="BU6786" s="2"/>
      <c r="BV6786" s="55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18" t="s">
        <v>5</v>
      </c>
      <c r="H6787" s="3">
        <v>2024</v>
      </c>
      <c r="I6787" s="20" t="s">
        <v>283</v>
      </c>
      <c r="J6787" s="2" t="s">
        <v>279</v>
      </c>
      <c r="K6787" s="2" t="s">
        <v>320</v>
      </c>
      <c r="L6787" s="163">
        <f t="shared" si="225"/>
        <v>0</v>
      </c>
      <c r="M6787" s="163">
        <f t="shared" si="226"/>
        <v>0</v>
      </c>
      <c r="N6787" s="181"/>
      <c r="O6787" s="33"/>
      <c r="P6787" s="33"/>
      <c r="Q6787" s="33"/>
      <c r="R6787" s="33"/>
      <c r="S6787" s="42"/>
      <c r="T6787" s="2"/>
      <c r="U6787" s="2"/>
      <c r="V6787" s="2"/>
      <c r="W6787" s="2"/>
      <c r="X6787" s="55"/>
      <c r="Y6787" s="62"/>
      <c r="Z6787" s="62"/>
      <c r="AA6787" s="62"/>
      <c r="AB6787" s="62"/>
      <c r="AC6787" s="68"/>
      <c r="AD6787" s="2"/>
      <c r="AE6787" s="2"/>
      <c r="AF6787" s="2"/>
      <c r="AG6787" s="2"/>
      <c r="AH6787" s="55"/>
      <c r="AI6787" s="72"/>
      <c r="AJ6787" s="72"/>
      <c r="AK6787" s="72"/>
      <c r="AL6787" s="72"/>
      <c r="AM6787" s="80"/>
      <c r="AN6787" s="2"/>
      <c r="AO6787" s="2"/>
      <c r="AP6787" s="2"/>
      <c r="AQ6787" s="2"/>
      <c r="AR6787" s="55"/>
      <c r="AS6787" s="85"/>
      <c r="AT6787" s="85"/>
      <c r="AU6787" s="85"/>
      <c r="AV6787" s="85"/>
      <c r="AW6787" s="100"/>
      <c r="AX6787" s="2"/>
      <c r="AY6787" s="2"/>
      <c r="AZ6787" s="2"/>
      <c r="BA6787" s="2"/>
      <c r="BB6787" s="55"/>
      <c r="BC6787" s="105"/>
      <c r="BD6787" s="105"/>
      <c r="BE6787" s="105"/>
      <c r="BF6787" s="105"/>
      <c r="BG6787" s="109"/>
      <c r="BH6787" s="2"/>
      <c r="BI6787" s="2"/>
      <c r="BJ6787" s="2"/>
      <c r="BK6787" s="2"/>
      <c r="BL6787" s="55"/>
      <c r="BM6787" s="48"/>
      <c r="BN6787" s="48"/>
      <c r="BO6787" s="48"/>
      <c r="BP6787" s="48"/>
      <c r="BQ6787" s="117"/>
      <c r="BR6787" s="2"/>
      <c r="BS6787" s="2"/>
      <c r="BT6787" s="2"/>
      <c r="BU6787" s="2"/>
      <c r="BV6787" s="55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18" t="s">
        <v>5</v>
      </c>
      <c r="H6788" s="3">
        <v>2024</v>
      </c>
      <c r="I6788" s="20" t="s">
        <v>286</v>
      </c>
      <c r="J6788" s="2" t="s">
        <v>280</v>
      </c>
      <c r="K6788" s="2" t="s">
        <v>319</v>
      </c>
      <c r="L6788" s="163">
        <f t="shared" si="225"/>
        <v>0</v>
      </c>
      <c r="M6788" s="163">
        <f t="shared" si="226"/>
        <v>0</v>
      </c>
      <c r="N6788" s="181"/>
      <c r="O6788" s="33"/>
      <c r="P6788" s="33"/>
      <c r="Q6788" s="33"/>
      <c r="R6788" s="33"/>
      <c r="S6788" s="42"/>
      <c r="T6788" s="2"/>
      <c r="U6788" s="2"/>
      <c r="V6788" s="2"/>
      <c r="W6788" s="2"/>
      <c r="X6788" s="55"/>
      <c r="Y6788" s="62"/>
      <c r="Z6788" s="62"/>
      <c r="AA6788" s="62"/>
      <c r="AB6788" s="62"/>
      <c r="AC6788" s="68"/>
      <c r="AD6788" s="2"/>
      <c r="AE6788" s="2"/>
      <c r="AF6788" s="2"/>
      <c r="AG6788" s="2"/>
      <c r="AH6788" s="55"/>
      <c r="AI6788" s="72"/>
      <c r="AJ6788" s="72"/>
      <c r="AK6788" s="72"/>
      <c r="AL6788" s="72"/>
      <c r="AM6788" s="80"/>
      <c r="AN6788" s="2"/>
      <c r="AO6788" s="2"/>
      <c r="AP6788" s="2"/>
      <c r="AQ6788" s="2"/>
      <c r="AR6788" s="55"/>
      <c r="AS6788" s="85"/>
      <c r="AT6788" s="85"/>
      <c r="AU6788" s="85"/>
      <c r="AV6788" s="85"/>
      <c r="AW6788" s="100"/>
      <c r="AX6788" s="2"/>
      <c r="AY6788" s="2"/>
      <c r="AZ6788" s="2"/>
      <c r="BA6788" s="2"/>
      <c r="BB6788" s="55"/>
      <c r="BC6788" s="105"/>
      <c r="BD6788" s="105"/>
      <c r="BE6788" s="105"/>
      <c r="BF6788" s="105"/>
      <c r="BG6788" s="109"/>
      <c r="BH6788" s="2"/>
      <c r="BI6788" s="2"/>
      <c r="BJ6788" s="2"/>
      <c r="BK6788" s="2"/>
      <c r="BL6788" s="55"/>
      <c r="BM6788" s="48"/>
      <c r="BN6788" s="48"/>
      <c r="BO6788" s="48"/>
      <c r="BP6788" s="48"/>
      <c r="BQ6788" s="117"/>
      <c r="BR6788" s="2"/>
      <c r="BS6788" s="2"/>
      <c r="BT6788" s="2"/>
      <c r="BU6788" s="2"/>
      <c r="BV6788" s="55"/>
    </row>
    <row r="6789" spans="1:74" hidden="1" x14ac:dyDescent="0.3">
      <c r="A6789" s="2" t="s">
        <v>244</v>
      </c>
      <c r="B6789" s="2" t="s">
        <v>2</v>
      </c>
      <c r="C6789" s="2" t="s">
        <v>3</v>
      </c>
      <c r="D6789" s="2" t="s">
        <v>241</v>
      </c>
      <c r="E6789" s="5" t="s">
        <v>211</v>
      </c>
      <c r="F6789" s="3"/>
      <c r="G6789" s="18" t="s">
        <v>5</v>
      </c>
      <c r="H6789" s="3">
        <v>2024</v>
      </c>
      <c r="I6789" s="20" t="s">
        <v>286</v>
      </c>
      <c r="J6789" s="2" t="s">
        <v>281</v>
      </c>
      <c r="K6789" s="2" t="s">
        <v>319</v>
      </c>
      <c r="L6789" s="163">
        <f t="shared" si="225"/>
        <v>0</v>
      </c>
      <c r="M6789" s="163">
        <f t="shared" si="226"/>
        <v>235.636</v>
      </c>
      <c r="N6789" s="181"/>
      <c r="O6789" s="33"/>
      <c r="P6789" s="33"/>
      <c r="Q6789" s="33"/>
      <c r="R6789" s="33"/>
      <c r="S6789" s="42"/>
      <c r="T6789" s="44" t="s">
        <v>428</v>
      </c>
      <c r="U6789" s="2"/>
      <c r="V6789" s="2"/>
      <c r="W6789" s="2"/>
      <c r="X6789" s="55">
        <v>21.254000000000001</v>
      </c>
      <c r="Y6789" s="62" t="s">
        <v>468</v>
      </c>
      <c r="Z6789" s="62"/>
      <c r="AA6789" s="62"/>
      <c r="AB6789" s="62"/>
      <c r="AC6789" s="68">
        <v>5.1360000000000001</v>
      </c>
      <c r="AD6789" s="2"/>
      <c r="AE6789" s="2"/>
      <c r="AF6789" s="2"/>
      <c r="AG6789" s="2"/>
      <c r="AH6789" s="55"/>
      <c r="AI6789" s="83" t="s">
        <v>591</v>
      </c>
      <c r="AJ6789" s="72"/>
      <c r="AK6789" s="72"/>
      <c r="AL6789" s="72"/>
      <c r="AM6789" s="80">
        <v>5.944</v>
      </c>
      <c r="AN6789" s="2" t="s">
        <v>666</v>
      </c>
      <c r="AO6789" s="2"/>
      <c r="AP6789" s="2"/>
      <c r="AQ6789" s="2"/>
      <c r="AR6789" s="55">
        <v>12.582000000000001</v>
      </c>
      <c r="AS6789" s="85"/>
      <c r="AT6789" s="85"/>
      <c r="AU6789" s="85"/>
      <c r="AV6789" s="85"/>
      <c r="AW6789" s="100"/>
      <c r="AX6789" s="2"/>
      <c r="AY6789" s="2"/>
      <c r="AZ6789" s="2"/>
      <c r="BA6789" s="2"/>
      <c r="BB6789" s="55"/>
      <c r="BC6789" s="105" t="s">
        <v>1061</v>
      </c>
      <c r="BD6789" s="105"/>
      <c r="BE6789" s="105"/>
      <c r="BF6789" s="105"/>
      <c r="BG6789" s="109">
        <v>4.5</v>
      </c>
      <c r="BH6789" s="2" t="s">
        <v>1016</v>
      </c>
      <c r="BI6789" s="2"/>
      <c r="BJ6789" s="2"/>
      <c r="BK6789" s="2"/>
      <c r="BL6789" s="55">
        <v>152.26</v>
      </c>
      <c r="BM6789" s="48"/>
      <c r="BN6789" s="48"/>
      <c r="BO6789" s="48"/>
      <c r="BP6789" s="48"/>
      <c r="BQ6789" s="117"/>
      <c r="BR6789" s="2" t="s">
        <v>1276</v>
      </c>
      <c r="BS6789" s="2"/>
      <c r="BT6789" s="2"/>
      <c r="BU6789" s="2"/>
      <c r="BV6789" s="55">
        <f>15+18.96</f>
        <v>33.96</v>
      </c>
    </row>
    <row r="6790" spans="1:74" s="13" customFormat="1" hidden="1" x14ac:dyDescent="0.3">
      <c r="A6790" s="12" t="s">
        <v>244</v>
      </c>
      <c r="B6790" s="12" t="s">
        <v>2</v>
      </c>
      <c r="C6790" s="12" t="s">
        <v>3</v>
      </c>
      <c r="D6790" s="12" t="s">
        <v>241</v>
      </c>
      <c r="E6790" s="6" t="s">
        <v>211</v>
      </c>
      <c r="F6790" s="7"/>
      <c r="G6790" s="19" t="s">
        <v>5</v>
      </c>
      <c r="H6790" s="7">
        <v>2024</v>
      </c>
      <c r="I6790" s="21"/>
      <c r="J6790" s="12" t="s">
        <v>314</v>
      </c>
      <c r="K6790" s="12"/>
      <c r="L6790" s="147"/>
      <c r="M6790" s="147">
        <f>SUM(M6752:M6789)</f>
        <v>1941.884</v>
      </c>
      <c r="N6790" s="183"/>
      <c r="O6790" s="12"/>
      <c r="P6790" s="12"/>
      <c r="Q6790" s="12"/>
      <c r="R6790" s="12"/>
      <c r="S6790" s="47">
        <f>SUM(S6752:S6789)</f>
        <v>1.8839999999999999</v>
      </c>
      <c r="T6790" s="12"/>
      <c r="U6790" s="12"/>
      <c r="V6790" s="12"/>
      <c r="W6790" s="12"/>
      <c r="X6790" s="47">
        <f>SUM(X6752:X6789)</f>
        <v>26.484999999999999</v>
      </c>
      <c r="Y6790" s="12"/>
      <c r="Z6790" s="12"/>
      <c r="AA6790" s="12"/>
      <c r="AB6790" s="12"/>
      <c r="AC6790" s="47">
        <f>SUM(AC6752:AC6789)</f>
        <v>15.939</v>
      </c>
      <c r="AD6790" s="12"/>
      <c r="AE6790" s="12"/>
      <c r="AF6790" s="12"/>
      <c r="AG6790" s="12"/>
      <c r="AH6790" s="47">
        <f>SUM(AH6752:AH6789)</f>
        <v>339.464</v>
      </c>
      <c r="AI6790" s="12"/>
      <c r="AJ6790" s="12"/>
      <c r="AK6790" s="12"/>
      <c r="AL6790" s="12"/>
      <c r="AM6790" s="47">
        <f>SUM(AM6752:AM6789)</f>
        <v>546.08400000000006</v>
      </c>
      <c r="AN6790" s="12"/>
      <c r="AO6790" s="12"/>
      <c r="AP6790" s="12"/>
      <c r="AQ6790" s="12"/>
      <c r="AR6790" s="47">
        <f>SUM(AR6752:AR6789)</f>
        <v>767.90200000000004</v>
      </c>
      <c r="AS6790" s="12"/>
      <c r="AT6790" s="12"/>
      <c r="AU6790" s="12"/>
      <c r="AV6790" s="12"/>
      <c r="AW6790" s="47">
        <f>SUM(AW6752:AW6789)</f>
        <v>44.219000000000001</v>
      </c>
      <c r="AX6790" s="12"/>
      <c r="AY6790" s="12"/>
      <c r="AZ6790" s="12"/>
      <c r="BA6790" s="12"/>
      <c r="BB6790" s="47">
        <f>SUM(BB6752:BB6789)</f>
        <v>0</v>
      </c>
      <c r="BC6790" s="12"/>
      <c r="BD6790" s="12"/>
      <c r="BE6790" s="12"/>
      <c r="BF6790" s="12"/>
      <c r="BG6790" s="47">
        <f>SUM(BG6752:BG6789)</f>
        <v>4.5</v>
      </c>
      <c r="BH6790" s="12"/>
      <c r="BI6790" s="12"/>
      <c r="BJ6790" s="12"/>
      <c r="BK6790" s="12"/>
      <c r="BL6790" s="47">
        <f>SUM(BL6752:BL6789)</f>
        <v>161.447</v>
      </c>
      <c r="BM6790" s="12"/>
      <c r="BN6790" s="12"/>
      <c r="BO6790" s="12"/>
      <c r="BP6790" s="12"/>
      <c r="BQ6790" s="47">
        <f>SUM(BQ6752:BQ6789)</f>
        <v>0</v>
      </c>
      <c r="BR6790" s="12"/>
      <c r="BS6790" s="12"/>
      <c r="BT6790" s="12"/>
      <c r="BU6790" s="12"/>
      <c r="BV6790" s="47">
        <f>SUM(BV6752:BV6789)</f>
        <v>33.96</v>
      </c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18" t="s">
        <v>5</v>
      </c>
      <c r="H6791" s="3">
        <v>2024</v>
      </c>
      <c r="I6791" s="20" t="s">
        <v>287</v>
      </c>
      <c r="J6791" s="2" t="s">
        <v>267</v>
      </c>
      <c r="K6791" s="2" t="s">
        <v>318</v>
      </c>
      <c r="L6791" s="163">
        <f t="shared" ref="L6791:L6853" si="227">SUM(R6791,W6791,AB6791,AG6791,AL6791,AQ6791,AV6791,BA6791,BF6791,BK6791,BP6791,BU6791)</f>
        <v>0</v>
      </c>
      <c r="M6791" s="163">
        <f t="shared" ref="M6791:M6853" si="228">SUM(S6791,X6791,AC6791,AH6791,AM6791,AR6791,AW6791,BB6791,BG6791,BL6791,BQ6791,BV6791)</f>
        <v>0</v>
      </c>
      <c r="N6791" s="181"/>
      <c r="O6791" s="33"/>
      <c r="P6791" s="33"/>
      <c r="Q6791" s="33"/>
      <c r="R6791" s="33"/>
      <c r="S6791" s="42"/>
      <c r="T6791" s="2"/>
      <c r="U6791" s="2"/>
      <c r="V6791" s="2"/>
      <c r="W6791" s="2"/>
      <c r="X6791" s="55"/>
      <c r="Y6791" s="62"/>
      <c r="Z6791" s="62"/>
      <c r="AA6791" s="62"/>
      <c r="AB6791" s="62"/>
      <c r="AC6791" s="68"/>
      <c r="AD6791" s="2"/>
      <c r="AE6791" s="2"/>
      <c r="AF6791" s="2"/>
      <c r="AG6791" s="2"/>
      <c r="AH6791" s="55"/>
      <c r="AI6791" s="72"/>
      <c r="AJ6791" s="72"/>
      <c r="AK6791" s="72"/>
      <c r="AL6791" s="72"/>
      <c r="AM6791" s="80"/>
      <c r="AN6791" s="2"/>
      <c r="AO6791" s="2"/>
      <c r="AP6791" s="2"/>
      <c r="AQ6791" s="2"/>
      <c r="AR6791" s="55"/>
      <c r="AS6791" s="85"/>
      <c r="AT6791" s="85"/>
      <c r="AU6791" s="85"/>
      <c r="AV6791" s="85"/>
      <c r="AW6791" s="100"/>
      <c r="AX6791" s="2"/>
      <c r="AY6791" s="2"/>
      <c r="AZ6791" s="2"/>
      <c r="BA6791" s="2"/>
      <c r="BB6791" s="55"/>
      <c r="BC6791" s="105"/>
      <c r="BD6791" s="105"/>
      <c r="BE6791" s="105"/>
      <c r="BF6791" s="105"/>
      <c r="BG6791" s="109"/>
      <c r="BH6791" s="2"/>
      <c r="BI6791" s="2"/>
      <c r="BJ6791" s="2"/>
      <c r="BK6791" s="2"/>
      <c r="BL6791" s="55"/>
      <c r="BM6791" s="48"/>
      <c r="BN6791" s="48"/>
      <c r="BO6791" s="48"/>
      <c r="BP6791" s="48"/>
      <c r="BQ6791" s="117"/>
      <c r="BR6791" s="2"/>
      <c r="BS6791" s="2"/>
      <c r="BT6791" s="2"/>
      <c r="BU6791" s="2"/>
      <c r="BV6791" s="55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18" t="s">
        <v>5</v>
      </c>
      <c r="H6792" s="3">
        <v>2024</v>
      </c>
      <c r="I6792" s="20" t="s">
        <v>287</v>
      </c>
      <c r="J6792" s="2" t="s">
        <v>291</v>
      </c>
      <c r="K6792" s="2" t="s">
        <v>319</v>
      </c>
      <c r="L6792" s="163">
        <f t="shared" si="227"/>
        <v>0</v>
      </c>
      <c r="M6792" s="163">
        <f t="shared" si="228"/>
        <v>0</v>
      </c>
      <c r="N6792" s="181"/>
      <c r="O6792" s="33"/>
      <c r="P6792" s="33"/>
      <c r="Q6792" s="33"/>
      <c r="R6792" s="33"/>
      <c r="S6792" s="42"/>
      <c r="T6792" s="2"/>
      <c r="U6792" s="2"/>
      <c r="V6792" s="2"/>
      <c r="W6792" s="2"/>
      <c r="X6792" s="55"/>
      <c r="Y6792" s="62"/>
      <c r="Z6792" s="62"/>
      <c r="AA6792" s="62"/>
      <c r="AB6792" s="62"/>
      <c r="AC6792" s="68"/>
      <c r="AD6792" s="2"/>
      <c r="AE6792" s="2"/>
      <c r="AF6792" s="2"/>
      <c r="AG6792" s="2"/>
      <c r="AH6792" s="55"/>
      <c r="AI6792" s="72"/>
      <c r="AJ6792" s="72"/>
      <c r="AK6792" s="72"/>
      <c r="AL6792" s="72"/>
      <c r="AM6792" s="80"/>
      <c r="AN6792" s="2"/>
      <c r="AO6792" s="2"/>
      <c r="AP6792" s="2"/>
      <c r="AQ6792" s="2"/>
      <c r="AR6792" s="55"/>
      <c r="AS6792" s="85"/>
      <c r="AT6792" s="85"/>
      <c r="AU6792" s="85"/>
      <c r="AV6792" s="85"/>
      <c r="AW6792" s="100"/>
      <c r="AX6792" s="2"/>
      <c r="AY6792" s="2"/>
      <c r="AZ6792" s="2"/>
      <c r="BA6792" s="2"/>
      <c r="BB6792" s="55"/>
      <c r="BC6792" s="105"/>
      <c r="BD6792" s="105"/>
      <c r="BE6792" s="105"/>
      <c r="BF6792" s="105"/>
      <c r="BG6792" s="109"/>
      <c r="BH6792" s="2"/>
      <c r="BI6792" s="2"/>
      <c r="BJ6792" s="2"/>
      <c r="BK6792" s="2"/>
      <c r="BL6792" s="55"/>
      <c r="BM6792" s="48"/>
      <c r="BN6792" s="48"/>
      <c r="BO6792" s="48"/>
      <c r="BP6792" s="48"/>
      <c r="BQ6792" s="117"/>
      <c r="BR6792" s="2"/>
      <c r="BS6792" s="2"/>
      <c r="BT6792" s="2"/>
      <c r="BU6792" s="2"/>
      <c r="BV6792" s="55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18" t="s">
        <v>5</v>
      </c>
      <c r="H6793" s="3">
        <v>2024</v>
      </c>
      <c r="I6793" s="20" t="s">
        <v>286</v>
      </c>
      <c r="J6793" s="2" t="s">
        <v>336</v>
      </c>
      <c r="K6793" s="2" t="s">
        <v>319</v>
      </c>
      <c r="L6793" s="163">
        <f t="shared" si="227"/>
        <v>0</v>
      </c>
      <c r="M6793" s="163">
        <f t="shared" si="228"/>
        <v>0</v>
      </c>
      <c r="N6793" s="181"/>
      <c r="O6793" s="33"/>
      <c r="P6793" s="33"/>
      <c r="Q6793" s="33"/>
      <c r="R6793" s="33"/>
      <c r="S6793" s="42"/>
      <c r="T6793" s="2"/>
      <c r="U6793" s="2"/>
      <c r="V6793" s="2"/>
      <c r="W6793" s="2"/>
      <c r="X6793" s="55"/>
      <c r="Y6793" s="62"/>
      <c r="Z6793" s="62"/>
      <c r="AA6793" s="62"/>
      <c r="AB6793" s="62"/>
      <c r="AC6793" s="68"/>
      <c r="AD6793" s="2"/>
      <c r="AE6793" s="2"/>
      <c r="AF6793" s="2"/>
      <c r="AG6793" s="2"/>
      <c r="AH6793" s="55"/>
      <c r="AI6793" s="72"/>
      <c r="AJ6793" s="72"/>
      <c r="AK6793" s="72"/>
      <c r="AL6793" s="72"/>
      <c r="AM6793" s="80"/>
      <c r="AN6793" s="2"/>
      <c r="AO6793" s="2"/>
      <c r="AP6793" s="2"/>
      <c r="AQ6793" s="2"/>
      <c r="AR6793" s="55"/>
      <c r="AS6793" s="85"/>
      <c r="AT6793" s="85"/>
      <c r="AU6793" s="85"/>
      <c r="AV6793" s="85"/>
      <c r="AW6793" s="100"/>
      <c r="AX6793" s="2"/>
      <c r="AY6793" s="2"/>
      <c r="AZ6793" s="2"/>
      <c r="BA6793" s="2"/>
      <c r="BB6793" s="55"/>
      <c r="BC6793" s="105"/>
      <c r="BD6793" s="105"/>
      <c r="BE6793" s="105"/>
      <c r="BF6793" s="105"/>
      <c r="BG6793" s="109"/>
      <c r="BH6793" s="2"/>
      <c r="BI6793" s="2"/>
      <c r="BJ6793" s="2"/>
      <c r="BK6793" s="2"/>
      <c r="BL6793" s="55"/>
      <c r="BM6793" s="48"/>
      <c r="BN6793" s="48"/>
      <c r="BO6793" s="48"/>
      <c r="BP6793" s="48"/>
      <c r="BQ6793" s="117"/>
      <c r="BR6793" s="2"/>
      <c r="BS6793" s="2"/>
      <c r="BT6793" s="2"/>
      <c r="BU6793" s="2"/>
      <c r="BV6793" s="55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18" t="s">
        <v>5</v>
      </c>
      <c r="H6794" s="3">
        <v>2024</v>
      </c>
      <c r="I6794" s="20" t="s">
        <v>286</v>
      </c>
      <c r="J6794" s="8" t="s">
        <v>337</v>
      </c>
      <c r="K6794" s="8" t="s">
        <v>318</v>
      </c>
      <c r="L6794" s="163">
        <f t="shared" si="227"/>
        <v>0</v>
      </c>
      <c r="M6794" s="163">
        <f t="shared" si="228"/>
        <v>0</v>
      </c>
      <c r="N6794" s="181"/>
      <c r="O6794" s="53"/>
      <c r="P6794" s="53"/>
      <c r="Q6794" s="53"/>
      <c r="R6794" s="53"/>
      <c r="S6794" s="54"/>
      <c r="T6794" s="8"/>
      <c r="U6794" s="8"/>
      <c r="V6794" s="8"/>
      <c r="W6794" s="8"/>
      <c r="X6794" s="122"/>
      <c r="Y6794" s="135"/>
      <c r="Z6794" s="135"/>
      <c r="AA6794" s="135"/>
      <c r="AB6794" s="135"/>
      <c r="AC6794" s="136"/>
      <c r="AD6794" s="8"/>
      <c r="AE6794" s="8"/>
      <c r="AF6794" s="8"/>
      <c r="AG6794" s="8"/>
      <c r="AH6794" s="122"/>
      <c r="AI6794" s="137"/>
      <c r="AJ6794" s="137"/>
      <c r="AK6794" s="137"/>
      <c r="AL6794" s="137"/>
      <c r="AM6794" s="138"/>
      <c r="AN6794" s="8"/>
      <c r="AO6794" s="8"/>
      <c r="AP6794" s="8"/>
      <c r="AQ6794" s="8"/>
      <c r="AR6794" s="122"/>
      <c r="AS6794" s="139"/>
      <c r="AT6794" s="139"/>
      <c r="AU6794" s="139"/>
      <c r="AV6794" s="139"/>
      <c r="AW6794" s="140"/>
      <c r="AX6794" s="8"/>
      <c r="AY6794" s="8"/>
      <c r="AZ6794" s="8"/>
      <c r="BA6794" s="8"/>
      <c r="BB6794" s="122"/>
      <c r="BC6794" s="141"/>
      <c r="BD6794" s="141"/>
      <c r="BE6794" s="141"/>
      <c r="BF6794" s="141"/>
      <c r="BG6794" s="142"/>
      <c r="BH6794" s="8"/>
      <c r="BI6794" s="8"/>
      <c r="BJ6794" s="8"/>
      <c r="BK6794" s="8"/>
      <c r="BL6794" s="122"/>
      <c r="BM6794" s="143"/>
      <c r="BN6794" s="143"/>
      <c r="BO6794" s="143"/>
      <c r="BP6794" s="143"/>
      <c r="BQ6794" s="144"/>
      <c r="BR6794" s="8"/>
      <c r="BS6794" s="8"/>
      <c r="BT6794" s="8"/>
      <c r="BU6794" s="8"/>
      <c r="BV6794" s="122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18" t="s">
        <v>5</v>
      </c>
      <c r="H6795" s="3">
        <v>2024</v>
      </c>
      <c r="I6795" s="20" t="s">
        <v>286</v>
      </c>
      <c r="J6795" s="8" t="s">
        <v>338</v>
      </c>
      <c r="K6795" s="8" t="s">
        <v>339</v>
      </c>
      <c r="L6795" s="163">
        <f t="shared" si="227"/>
        <v>0</v>
      </c>
      <c r="M6795" s="163">
        <f t="shared" si="228"/>
        <v>0</v>
      </c>
      <c r="N6795" s="181"/>
      <c r="O6795" s="53"/>
      <c r="P6795" s="53"/>
      <c r="Q6795" s="53"/>
      <c r="R6795" s="53"/>
      <c r="S6795" s="54"/>
      <c r="T6795" s="8"/>
      <c r="U6795" s="8"/>
      <c r="V6795" s="8"/>
      <c r="W6795" s="8"/>
      <c r="X6795" s="122"/>
      <c r="Y6795" s="135"/>
      <c r="Z6795" s="135"/>
      <c r="AA6795" s="135"/>
      <c r="AB6795" s="135"/>
      <c r="AC6795" s="136"/>
      <c r="AD6795" s="8"/>
      <c r="AE6795" s="8"/>
      <c r="AF6795" s="8"/>
      <c r="AG6795" s="8"/>
      <c r="AH6795" s="122"/>
      <c r="AI6795" s="137"/>
      <c r="AJ6795" s="137"/>
      <c r="AK6795" s="137"/>
      <c r="AL6795" s="137"/>
      <c r="AM6795" s="138"/>
      <c r="AN6795" s="8"/>
      <c r="AO6795" s="8"/>
      <c r="AP6795" s="8"/>
      <c r="AQ6795" s="8"/>
      <c r="AR6795" s="122"/>
      <c r="AS6795" s="139"/>
      <c r="AT6795" s="139"/>
      <c r="AU6795" s="139"/>
      <c r="AV6795" s="139"/>
      <c r="AW6795" s="140"/>
      <c r="AX6795" s="8"/>
      <c r="AY6795" s="8"/>
      <c r="AZ6795" s="8"/>
      <c r="BA6795" s="8"/>
      <c r="BB6795" s="122"/>
      <c r="BC6795" s="141"/>
      <c r="BD6795" s="141"/>
      <c r="BE6795" s="141"/>
      <c r="BF6795" s="141"/>
      <c r="BG6795" s="142"/>
      <c r="BH6795" s="8"/>
      <c r="BI6795" s="8"/>
      <c r="BJ6795" s="8"/>
      <c r="BK6795" s="8"/>
      <c r="BL6795" s="122"/>
      <c r="BM6795" s="143"/>
      <c r="BN6795" s="143"/>
      <c r="BO6795" s="143"/>
      <c r="BP6795" s="143"/>
      <c r="BQ6795" s="144"/>
      <c r="BR6795" s="8"/>
      <c r="BS6795" s="8"/>
      <c r="BT6795" s="8"/>
      <c r="BU6795" s="8"/>
      <c r="BV6795" s="122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18" t="s">
        <v>5</v>
      </c>
      <c r="H6796" s="3">
        <v>2024</v>
      </c>
      <c r="I6796" s="20" t="s">
        <v>286</v>
      </c>
      <c r="J6796" s="8" t="s">
        <v>340</v>
      </c>
      <c r="K6796" s="8" t="s">
        <v>318</v>
      </c>
      <c r="L6796" s="163">
        <f t="shared" si="227"/>
        <v>0</v>
      </c>
      <c r="M6796" s="163">
        <f t="shared" si="228"/>
        <v>0</v>
      </c>
      <c r="N6796" s="181"/>
      <c r="O6796" s="53"/>
      <c r="P6796" s="53"/>
      <c r="Q6796" s="53"/>
      <c r="R6796" s="53"/>
      <c r="S6796" s="54"/>
      <c r="T6796" s="8"/>
      <c r="U6796" s="8"/>
      <c r="V6796" s="8"/>
      <c r="W6796" s="8"/>
      <c r="X6796" s="122"/>
      <c r="Y6796" s="135"/>
      <c r="Z6796" s="135"/>
      <c r="AA6796" s="135"/>
      <c r="AB6796" s="135"/>
      <c r="AC6796" s="136"/>
      <c r="AD6796" s="8"/>
      <c r="AE6796" s="8"/>
      <c r="AF6796" s="8"/>
      <c r="AG6796" s="8"/>
      <c r="AH6796" s="122"/>
      <c r="AI6796" s="137"/>
      <c r="AJ6796" s="137"/>
      <c r="AK6796" s="137"/>
      <c r="AL6796" s="137"/>
      <c r="AM6796" s="138"/>
      <c r="AN6796" s="8"/>
      <c r="AO6796" s="8"/>
      <c r="AP6796" s="8"/>
      <c r="AQ6796" s="8"/>
      <c r="AR6796" s="122"/>
      <c r="AS6796" s="139"/>
      <c r="AT6796" s="139"/>
      <c r="AU6796" s="139"/>
      <c r="AV6796" s="139"/>
      <c r="AW6796" s="140"/>
      <c r="AX6796" s="8"/>
      <c r="AY6796" s="8"/>
      <c r="AZ6796" s="8"/>
      <c r="BA6796" s="8"/>
      <c r="BB6796" s="122"/>
      <c r="BC6796" s="141"/>
      <c r="BD6796" s="141"/>
      <c r="BE6796" s="141"/>
      <c r="BF6796" s="141"/>
      <c r="BG6796" s="142"/>
      <c r="BH6796" s="8"/>
      <c r="BI6796" s="8"/>
      <c r="BJ6796" s="8"/>
      <c r="BK6796" s="8"/>
      <c r="BL6796" s="122"/>
      <c r="BM6796" s="143"/>
      <c r="BN6796" s="143"/>
      <c r="BO6796" s="143"/>
      <c r="BP6796" s="143"/>
      <c r="BQ6796" s="144"/>
      <c r="BR6796" s="8"/>
      <c r="BS6796" s="8"/>
      <c r="BT6796" s="8"/>
      <c r="BU6796" s="8"/>
      <c r="BV6796" s="122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18" t="s">
        <v>5</v>
      </c>
      <c r="H6797" s="3">
        <v>2024</v>
      </c>
      <c r="I6797" s="20" t="s">
        <v>286</v>
      </c>
      <c r="J6797" s="8" t="s">
        <v>341</v>
      </c>
      <c r="K6797" s="8" t="s">
        <v>320</v>
      </c>
      <c r="L6797" s="163">
        <f t="shared" si="227"/>
        <v>0</v>
      </c>
      <c r="M6797" s="163">
        <f t="shared" si="228"/>
        <v>0</v>
      </c>
      <c r="N6797" s="181"/>
      <c r="O6797" s="53"/>
      <c r="P6797" s="53"/>
      <c r="Q6797" s="53"/>
      <c r="R6797" s="53"/>
      <c r="S6797" s="54"/>
      <c r="T6797" s="8"/>
      <c r="U6797" s="8"/>
      <c r="V6797" s="8"/>
      <c r="W6797" s="8"/>
      <c r="X6797" s="122"/>
      <c r="Y6797" s="135"/>
      <c r="Z6797" s="135"/>
      <c r="AA6797" s="135"/>
      <c r="AB6797" s="135"/>
      <c r="AC6797" s="136"/>
      <c r="AD6797" s="8"/>
      <c r="AE6797" s="8"/>
      <c r="AF6797" s="8"/>
      <c r="AG6797" s="8"/>
      <c r="AH6797" s="122"/>
      <c r="AI6797" s="137"/>
      <c r="AJ6797" s="137"/>
      <c r="AK6797" s="137"/>
      <c r="AL6797" s="137"/>
      <c r="AM6797" s="138"/>
      <c r="AN6797" s="8"/>
      <c r="AO6797" s="8"/>
      <c r="AP6797" s="8"/>
      <c r="AQ6797" s="8"/>
      <c r="AR6797" s="122"/>
      <c r="AS6797" s="139"/>
      <c r="AT6797" s="139"/>
      <c r="AU6797" s="139"/>
      <c r="AV6797" s="139"/>
      <c r="AW6797" s="140"/>
      <c r="AX6797" s="8"/>
      <c r="AY6797" s="8"/>
      <c r="AZ6797" s="8"/>
      <c r="BA6797" s="8"/>
      <c r="BB6797" s="122"/>
      <c r="BC6797" s="141"/>
      <c r="BD6797" s="141"/>
      <c r="BE6797" s="141"/>
      <c r="BF6797" s="141"/>
      <c r="BG6797" s="142"/>
      <c r="BH6797" s="8"/>
      <c r="BI6797" s="8"/>
      <c r="BJ6797" s="8"/>
      <c r="BK6797" s="8"/>
      <c r="BL6797" s="122"/>
      <c r="BM6797" s="143"/>
      <c r="BN6797" s="143"/>
      <c r="BO6797" s="143"/>
      <c r="BP6797" s="143"/>
      <c r="BQ6797" s="144"/>
      <c r="BR6797" s="8"/>
      <c r="BS6797" s="8"/>
      <c r="BT6797" s="8"/>
      <c r="BU6797" s="8"/>
      <c r="BV6797" s="122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18" t="s">
        <v>5</v>
      </c>
      <c r="H6798" s="3">
        <v>2024</v>
      </c>
      <c r="I6798" s="20" t="s">
        <v>286</v>
      </c>
      <c r="J6798" s="8" t="s">
        <v>342</v>
      </c>
      <c r="K6798" s="8" t="s">
        <v>320</v>
      </c>
      <c r="L6798" s="163">
        <f t="shared" si="227"/>
        <v>0</v>
      </c>
      <c r="M6798" s="163">
        <f t="shared" si="228"/>
        <v>0</v>
      </c>
      <c r="N6798" s="181"/>
      <c r="O6798" s="53"/>
      <c r="P6798" s="53"/>
      <c r="Q6798" s="53"/>
      <c r="R6798" s="53"/>
      <c r="S6798" s="54"/>
      <c r="T6798" s="8"/>
      <c r="U6798" s="8"/>
      <c r="V6798" s="8"/>
      <c r="W6798" s="8"/>
      <c r="X6798" s="122"/>
      <c r="Y6798" s="135"/>
      <c r="Z6798" s="135"/>
      <c r="AA6798" s="135"/>
      <c r="AB6798" s="135"/>
      <c r="AC6798" s="136"/>
      <c r="AD6798" s="8"/>
      <c r="AE6798" s="8"/>
      <c r="AF6798" s="8"/>
      <c r="AG6798" s="8"/>
      <c r="AH6798" s="122"/>
      <c r="AI6798" s="137"/>
      <c r="AJ6798" s="137"/>
      <c r="AK6798" s="137"/>
      <c r="AL6798" s="137"/>
      <c r="AM6798" s="138"/>
      <c r="AN6798" s="8"/>
      <c r="AO6798" s="8"/>
      <c r="AP6798" s="8"/>
      <c r="AQ6798" s="8"/>
      <c r="AR6798" s="122"/>
      <c r="AS6798" s="139"/>
      <c r="AT6798" s="139"/>
      <c r="AU6798" s="139"/>
      <c r="AV6798" s="139"/>
      <c r="AW6798" s="140"/>
      <c r="AX6798" s="8"/>
      <c r="AY6798" s="8"/>
      <c r="AZ6798" s="8"/>
      <c r="BA6798" s="8"/>
      <c r="BB6798" s="122"/>
      <c r="BC6798" s="141"/>
      <c r="BD6798" s="141"/>
      <c r="BE6798" s="141"/>
      <c r="BF6798" s="141"/>
      <c r="BG6798" s="142"/>
      <c r="BH6798" s="8"/>
      <c r="BI6798" s="8"/>
      <c r="BJ6798" s="8"/>
      <c r="BK6798" s="8"/>
      <c r="BL6798" s="122"/>
      <c r="BM6798" s="143"/>
      <c r="BN6798" s="143"/>
      <c r="BO6798" s="143"/>
      <c r="BP6798" s="143"/>
      <c r="BQ6798" s="144"/>
      <c r="BR6798" s="8"/>
      <c r="BS6798" s="8"/>
      <c r="BT6798" s="8"/>
      <c r="BU6798" s="8"/>
      <c r="BV6798" s="122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18" t="s">
        <v>5</v>
      </c>
      <c r="H6799" s="3">
        <v>2024</v>
      </c>
      <c r="I6799" s="20" t="s">
        <v>286</v>
      </c>
      <c r="J6799" s="8" t="s">
        <v>343</v>
      </c>
      <c r="K6799" s="8" t="s">
        <v>339</v>
      </c>
      <c r="L6799" s="163">
        <f t="shared" si="227"/>
        <v>0</v>
      </c>
      <c r="M6799" s="163">
        <f t="shared" si="228"/>
        <v>0</v>
      </c>
      <c r="N6799" s="181"/>
      <c r="O6799" s="53"/>
      <c r="P6799" s="53"/>
      <c r="Q6799" s="53"/>
      <c r="R6799" s="53"/>
      <c r="S6799" s="54"/>
      <c r="T6799" s="8"/>
      <c r="U6799" s="8"/>
      <c r="V6799" s="8"/>
      <c r="W6799" s="8"/>
      <c r="X6799" s="122"/>
      <c r="Y6799" s="135"/>
      <c r="Z6799" s="135"/>
      <c r="AA6799" s="135"/>
      <c r="AB6799" s="135"/>
      <c r="AC6799" s="136"/>
      <c r="AD6799" s="8"/>
      <c r="AE6799" s="8"/>
      <c r="AF6799" s="8"/>
      <c r="AG6799" s="8"/>
      <c r="AH6799" s="122"/>
      <c r="AI6799" s="137"/>
      <c r="AJ6799" s="137"/>
      <c r="AK6799" s="137"/>
      <c r="AL6799" s="137"/>
      <c r="AM6799" s="138"/>
      <c r="AN6799" s="8"/>
      <c r="AO6799" s="8"/>
      <c r="AP6799" s="8"/>
      <c r="AQ6799" s="8"/>
      <c r="AR6799" s="122"/>
      <c r="AS6799" s="139"/>
      <c r="AT6799" s="139"/>
      <c r="AU6799" s="139"/>
      <c r="AV6799" s="139"/>
      <c r="AW6799" s="140"/>
      <c r="AX6799" s="8"/>
      <c r="AY6799" s="8"/>
      <c r="AZ6799" s="8"/>
      <c r="BA6799" s="8"/>
      <c r="BB6799" s="122"/>
      <c r="BC6799" s="141"/>
      <c r="BD6799" s="141"/>
      <c r="BE6799" s="141"/>
      <c r="BF6799" s="141"/>
      <c r="BG6799" s="142"/>
      <c r="BH6799" s="8"/>
      <c r="BI6799" s="8"/>
      <c r="BJ6799" s="8"/>
      <c r="BK6799" s="8"/>
      <c r="BL6799" s="122"/>
      <c r="BM6799" s="143"/>
      <c r="BN6799" s="143"/>
      <c r="BO6799" s="143"/>
      <c r="BP6799" s="143"/>
      <c r="BQ6799" s="144"/>
      <c r="BR6799" s="8"/>
      <c r="BS6799" s="8"/>
      <c r="BT6799" s="8"/>
      <c r="BU6799" s="8"/>
      <c r="BV6799" s="122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18" t="s">
        <v>5</v>
      </c>
      <c r="H6800" s="3">
        <v>2024</v>
      </c>
      <c r="I6800" s="20" t="s">
        <v>288</v>
      </c>
      <c r="J6800" s="8" t="s">
        <v>344</v>
      </c>
      <c r="K6800" s="8" t="s">
        <v>318</v>
      </c>
      <c r="L6800" s="163">
        <f t="shared" si="227"/>
        <v>0</v>
      </c>
      <c r="M6800" s="163">
        <f t="shared" si="228"/>
        <v>0</v>
      </c>
      <c r="N6800" s="181"/>
      <c r="O6800" s="53"/>
      <c r="P6800" s="53"/>
      <c r="Q6800" s="53"/>
      <c r="R6800" s="53"/>
      <c r="S6800" s="54"/>
      <c r="T6800" s="8"/>
      <c r="U6800" s="8"/>
      <c r="V6800" s="8"/>
      <c r="W6800" s="8"/>
      <c r="X6800" s="122"/>
      <c r="Y6800" s="135"/>
      <c r="Z6800" s="135"/>
      <c r="AA6800" s="135"/>
      <c r="AB6800" s="135"/>
      <c r="AC6800" s="136"/>
      <c r="AD6800" s="8"/>
      <c r="AE6800" s="8"/>
      <c r="AF6800" s="8"/>
      <c r="AG6800" s="8"/>
      <c r="AH6800" s="122"/>
      <c r="AI6800" s="137"/>
      <c r="AJ6800" s="137"/>
      <c r="AK6800" s="137"/>
      <c r="AL6800" s="137"/>
      <c r="AM6800" s="138"/>
      <c r="AN6800" s="8"/>
      <c r="AO6800" s="8"/>
      <c r="AP6800" s="8"/>
      <c r="AQ6800" s="8"/>
      <c r="AR6800" s="122"/>
      <c r="AS6800" s="139"/>
      <c r="AT6800" s="139"/>
      <c r="AU6800" s="139"/>
      <c r="AV6800" s="139"/>
      <c r="AW6800" s="140"/>
      <c r="AX6800" s="8"/>
      <c r="AY6800" s="8"/>
      <c r="AZ6800" s="8"/>
      <c r="BA6800" s="8"/>
      <c r="BB6800" s="122"/>
      <c r="BC6800" s="141"/>
      <c r="BD6800" s="141"/>
      <c r="BE6800" s="141"/>
      <c r="BF6800" s="141"/>
      <c r="BG6800" s="142"/>
      <c r="BH6800" s="8"/>
      <c r="BI6800" s="8"/>
      <c r="BJ6800" s="8"/>
      <c r="BK6800" s="8"/>
      <c r="BL6800" s="122"/>
      <c r="BM6800" s="143"/>
      <c r="BN6800" s="143"/>
      <c r="BO6800" s="143"/>
      <c r="BP6800" s="143"/>
      <c r="BQ6800" s="144"/>
      <c r="BR6800" s="8"/>
      <c r="BS6800" s="8"/>
      <c r="BT6800" s="8"/>
      <c r="BU6800" s="8"/>
      <c r="BV6800" s="122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18" t="s">
        <v>5</v>
      </c>
      <c r="H6801" s="3">
        <v>2024</v>
      </c>
      <c r="I6801" s="20" t="s">
        <v>288</v>
      </c>
      <c r="J6801" s="2" t="s">
        <v>351</v>
      </c>
      <c r="K6801" s="2" t="s">
        <v>318</v>
      </c>
      <c r="L6801" s="163">
        <f t="shared" si="227"/>
        <v>0</v>
      </c>
      <c r="M6801" s="163">
        <f t="shared" si="228"/>
        <v>0</v>
      </c>
      <c r="N6801" s="181"/>
      <c r="O6801" s="53"/>
      <c r="P6801" s="53"/>
      <c r="Q6801" s="53"/>
      <c r="R6801" s="53"/>
      <c r="S6801" s="54"/>
      <c r="T6801" s="8"/>
      <c r="U6801" s="8"/>
      <c r="V6801" s="8"/>
      <c r="W6801" s="8"/>
      <c r="X6801" s="122"/>
      <c r="Y6801" s="135"/>
      <c r="Z6801" s="135"/>
      <c r="AA6801" s="135"/>
      <c r="AB6801" s="135"/>
      <c r="AC6801" s="136"/>
      <c r="AD6801" s="8"/>
      <c r="AE6801" s="8"/>
      <c r="AF6801" s="8"/>
      <c r="AG6801" s="8"/>
      <c r="AH6801" s="122"/>
      <c r="AI6801" s="137"/>
      <c r="AJ6801" s="137"/>
      <c r="AK6801" s="137"/>
      <c r="AL6801" s="137"/>
      <c r="AM6801" s="138"/>
      <c r="AN6801" s="8"/>
      <c r="AO6801" s="8"/>
      <c r="AP6801" s="8"/>
      <c r="AQ6801" s="8"/>
      <c r="AR6801" s="122"/>
      <c r="AS6801" s="139"/>
      <c r="AT6801" s="139"/>
      <c r="AU6801" s="139"/>
      <c r="AV6801" s="139"/>
      <c r="AW6801" s="140"/>
      <c r="AX6801" s="8"/>
      <c r="AY6801" s="8"/>
      <c r="AZ6801" s="8"/>
      <c r="BA6801" s="8"/>
      <c r="BB6801" s="122"/>
      <c r="BC6801" s="141"/>
      <c r="BD6801" s="141"/>
      <c r="BE6801" s="141"/>
      <c r="BF6801" s="141"/>
      <c r="BG6801" s="142"/>
      <c r="BH6801" s="8"/>
      <c r="BI6801" s="8"/>
      <c r="BJ6801" s="8"/>
      <c r="BK6801" s="8"/>
      <c r="BL6801" s="122"/>
      <c r="BM6801" s="143"/>
      <c r="BN6801" s="143"/>
      <c r="BO6801" s="143"/>
      <c r="BP6801" s="143"/>
      <c r="BQ6801" s="144"/>
      <c r="BR6801" s="8"/>
      <c r="BS6801" s="8"/>
      <c r="BT6801" s="8"/>
      <c r="BU6801" s="8"/>
      <c r="BV6801" s="122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18" t="s">
        <v>5</v>
      </c>
      <c r="H6802" s="3">
        <v>2024</v>
      </c>
      <c r="I6802" s="20" t="s">
        <v>288</v>
      </c>
      <c r="J6802" s="2" t="s">
        <v>352</v>
      </c>
      <c r="K6802" s="2" t="s">
        <v>321</v>
      </c>
      <c r="L6802" s="163">
        <f t="shared" si="227"/>
        <v>0</v>
      </c>
      <c r="M6802" s="163">
        <f t="shared" si="228"/>
        <v>0</v>
      </c>
      <c r="N6802" s="181"/>
      <c r="O6802" s="33"/>
      <c r="P6802" s="33"/>
      <c r="Q6802" s="33"/>
      <c r="R6802" s="33"/>
      <c r="S6802" s="42"/>
      <c r="T6802" s="2"/>
      <c r="U6802" s="2"/>
      <c r="V6802" s="2"/>
      <c r="W6802" s="2"/>
      <c r="X6802" s="55"/>
      <c r="Y6802" s="62"/>
      <c r="Z6802" s="62"/>
      <c r="AA6802" s="62"/>
      <c r="AB6802" s="62"/>
      <c r="AC6802" s="68"/>
      <c r="AD6802" s="2"/>
      <c r="AE6802" s="2"/>
      <c r="AF6802" s="2"/>
      <c r="AG6802" s="2"/>
      <c r="AH6802" s="55"/>
      <c r="AI6802" s="72"/>
      <c r="AJ6802" s="72"/>
      <c r="AK6802" s="72"/>
      <c r="AL6802" s="72"/>
      <c r="AM6802" s="80"/>
      <c r="AN6802" s="2"/>
      <c r="AO6802" s="2"/>
      <c r="AP6802" s="2"/>
      <c r="AQ6802" s="2"/>
      <c r="AR6802" s="55"/>
      <c r="AS6802" s="85"/>
      <c r="AT6802" s="85"/>
      <c r="AU6802" s="85"/>
      <c r="AV6802" s="85"/>
      <c r="AW6802" s="100"/>
      <c r="AX6802" s="2"/>
      <c r="AY6802" s="2"/>
      <c r="AZ6802" s="2"/>
      <c r="BA6802" s="2"/>
      <c r="BB6802" s="55"/>
      <c r="BC6802" s="105"/>
      <c r="BD6802" s="105"/>
      <c r="BE6802" s="105"/>
      <c r="BF6802" s="105"/>
      <c r="BG6802" s="109"/>
      <c r="BH6802" s="2"/>
      <c r="BI6802" s="2"/>
      <c r="BJ6802" s="2"/>
      <c r="BK6802" s="2"/>
      <c r="BL6802" s="55"/>
      <c r="BM6802" s="48"/>
      <c r="BN6802" s="48"/>
      <c r="BO6802" s="48"/>
      <c r="BP6802" s="48"/>
      <c r="BQ6802" s="117"/>
      <c r="BR6802" s="2"/>
      <c r="BS6802" s="2"/>
      <c r="BT6802" s="2"/>
      <c r="BU6802" s="2"/>
      <c r="BV6802" s="55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18" t="s">
        <v>5</v>
      </c>
      <c r="H6803" s="3">
        <v>2024</v>
      </c>
      <c r="I6803" s="20" t="s">
        <v>288</v>
      </c>
      <c r="J6803" s="2" t="s">
        <v>345</v>
      </c>
      <c r="K6803" s="2" t="s">
        <v>318</v>
      </c>
      <c r="L6803" s="163">
        <f t="shared" si="227"/>
        <v>0</v>
      </c>
      <c r="M6803" s="163">
        <f t="shared" si="228"/>
        <v>0</v>
      </c>
      <c r="N6803" s="181"/>
      <c r="O6803" s="34"/>
      <c r="P6803" s="33"/>
      <c r="Q6803" s="33"/>
      <c r="R6803" s="33"/>
      <c r="S6803" s="42"/>
      <c r="T6803" s="3"/>
      <c r="U6803" s="2"/>
      <c r="V6803" s="2"/>
      <c r="W6803" s="2"/>
      <c r="X6803" s="55"/>
      <c r="Y6803" s="64"/>
      <c r="Z6803" s="62"/>
      <c r="AA6803" s="62"/>
      <c r="AB6803" s="62"/>
      <c r="AC6803" s="68"/>
      <c r="AD6803" s="3"/>
      <c r="AE6803" s="2"/>
      <c r="AF6803" s="2"/>
      <c r="AG6803" s="2"/>
      <c r="AH6803" s="55"/>
      <c r="AI6803" s="73"/>
      <c r="AJ6803" s="72"/>
      <c r="AK6803" s="72"/>
      <c r="AL6803" s="72"/>
      <c r="AM6803" s="80"/>
      <c r="AN6803" s="3"/>
      <c r="AO6803" s="2"/>
      <c r="AP6803" s="2"/>
      <c r="AQ6803" s="2"/>
      <c r="AR6803" s="55"/>
      <c r="AS6803" s="86"/>
      <c r="AT6803" s="85"/>
      <c r="AU6803" s="85"/>
      <c r="AV6803" s="85"/>
      <c r="AW6803" s="100"/>
      <c r="AX6803" s="3"/>
      <c r="AY6803" s="2"/>
      <c r="AZ6803" s="2"/>
      <c r="BA6803" s="2"/>
      <c r="BB6803" s="55"/>
      <c r="BC6803" s="106"/>
      <c r="BD6803" s="105"/>
      <c r="BE6803" s="105"/>
      <c r="BF6803" s="105"/>
      <c r="BG6803" s="109"/>
      <c r="BH6803" s="3"/>
      <c r="BI6803" s="2"/>
      <c r="BJ6803" s="2"/>
      <c r="BK6803" s="2"/>
      <c r="BL6803" s="55"/>
      <c r="BM6803" s="49"/>
      <c r="BN6803" s="48"/>
      <c r="BO6803" s="48"/>
      <c r="BP6803" s="48"/>
      <c r="BQ6803" s="117"/>
      <c r="BR6803" s="3"/>
      <c r="BS6803" s="2"/>
      <c r="BT6803" s="2"/>
      <c r="BU6803" s="2"/>
      <c r="BV6803" s="55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18" t="s">
        <v>5</v>
      </c>
      <c r="H6804" s="3">
        <v>2024</v>
      </c>
      <c r="I6804" s="20" t="s">
        <v>289</v>
      </c>
      <c r="J6804" s="2" t="s">
        <v>268</v>
      </c>
      <c r="K6804" s="2" t="s">
        <v>318</v>
      </c>
      <c r="L6804" s="163">
        <f t="shared" si="227"/>
        <v>0.14599999999999999</v>
      </c>
      <c r="M6804" s="163">
        <f t="shared" si="228"/>
        <v>748.93100000000004</v>
      </c>
      <c r="N6804" s="181"/>
      <c r="O6804" s="33"/>
      <c r="P6804" s="33"/>
      <c r="Q6804" s="33"/>
      <c r="R6804" s="33"/>
      <c r="S6804" s="42"/>
      <c r="T6804" s="2"/>
      <c r="U6804" s="2"/>
      <c r="V6804" s="2"/>
      <c r="W6804" s="2"/>
      <c r="X6804" s="55"/>
      <c r="Y6804" s="62"/>
      <c r="Z6804" s="62"/>
      <c r="AA6804" s="62"/>
      <c r="AB6804" s="62"/>
      <c r="AC6804" s="68"/>
      <c r="AD6804" s="2"/>
      <c r="AE6804" s="2"/>
      <c r="AF6804" s="2"/>
      <c r="AG6804" s="2"/>
      <c r="AH6804" s="55"/>
      <c r="AI6804" s="72"/>
      <c r="AJ6804" s="72"/>
      <c r="AK6804" s="72"/>
      <c r="AL6804" s="72"/>
      <c r="AM6804" s="80"/>
      <c r="AN6804" s="2"/>
      <c r="AO6804" s="2"/>
      <c r="AP6804" s="2"/>
      <c r="AQ6804" s="2"/>
      <c r="AR6804" s="55"/>
      <c r="AS6804" s="85" t="s">
        <v>517</v>
      </c>
      <c r="AT6804" s="85"/>
      <c r="AU6804" s="85"/>
      <c r="AV6804" s="85">
        <v>7.3999999999999996E-2</v>
      </c>
      <c r="AW6804" s="100">
        <v>230.8</v>
      </c>
      <c r="AX6804" s="2" t="s">
        <v>513</v>
      </c>
      <c r="AY6804" s="2"/>
      <c r="AZ6804" s="2"/>
      <c r="BA6804" s="2">
        <v>7.1999999999999995E-2</v>
      </c>
      <c r="BB6804" s="55">
        <v>265.22500000000002</v>
      </c>
      <c r="BC6804" s="105" t="s">
        <v>514</v>
      </c>
      <c r="BD6804" s="105"/>
      <c r="BE6804" s="105"/>
      <c r="BF6804" s="105"/>
      <c r="BG6804" s="109">
        <v>252.90600000000001</v>
      </c>
      <c r="BH6804" s="2"/>
      <c r="BI6804" s="2"/>
      <c r="BJ6804" s="2"/>
      <c r="BK6804" s="2"/>
      <c r="BL6804" s="55"/>
      <c r="BM6804" s="48"/>
      <c r="BN6804" s="48"/>
      <c r="BO6804" s="48"/>
      <c r="BP6804" s="48"/>
      <c r="BQ6804" s="117"/>
      <c r="BR6804" s="2"/>
      <c r="BS6804" s="2"/>
      <c r="BT6804" s="2"/>
      <c r="BU6804" s="2"/>
      <c r="BV6804" s="55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18" t="s">
        <v>5</v>
      </c>
      <c r="H6805" s="3">
        <v>2024</v>
      </c>
      <c r="I6805" s="20" t="s">
        <v>289</v>
      </c>
      <c r="J6805" s="2" t="s">
        <v>292</v>
      </c>
      <c r="K6805" s="2" t="s">
        <v>318</v>
      </c>
      <c r="L6805" s="163">
        <f t="shared" si="227"/>
        <v>0</v>
      </c>
      <c r="M6805" s="163">
        <f t="shared" si="228"/>
        <v>0</v>
      </c>
      <c r="N6805" s="181"/>
      <c r="O6805" s="33"/>
      <c r="P6805" s="33"/>
      <c r="Q6805" s="33"/>
      <c r="R6805" s="33"/>
      <c r="S6805" s="42"/>
      <c r="T6805" s="2"/>
      <c r="U6805" s="2"/>
      <c r="V6805" s="2"/>
      <c r="W6805" s="2"/>
      <c r="X6805" s="55"/>
      <c r="Y6805" s="62"/>
      <c r="Z6805" s="62"/>
      <c r="AA6805" s="62"/>
      <c r="AB6805" s="62"/>
      <c r="AC6805" s="68"/>
      <c r="AD6805" s="2"/>
      <c r="AE6805" s="2"/>
      <c r="AF6805" s="2"/>
      <c r="AG6805" s="2"/>
      <c r="AH6805" s="55"/>
      <c r="AI6805" s="72"/>
      <c r="AJ6805" s="72"/>
      <c r="AK6805" s="72"/>
      <c r="AL6805" s="72"/>
      <c r="AM6805" s="80"/>
      <c r="AN6805" s="2"/>
      <c r="AO6805" s="2"/>
      <c r="AP6805" s="2"/>
      <c r="AQ6805" s="2"/>
      <c r="AR6805" s="55"/>
      <c r="AS6805" s="85"/>
      <c r="AT6805" s="85"/>
      <c r="AU6805" s="85"/>
      <c r="AV6805" s="85"/>
      <c r="AW6805" s="100"/>
      <c r="AX6805" s="2"/>
      <c r="AY6805" s="2"/>
      <c r="AZ6805" s="2"/>
      <c r="BA6805" s="2"/>
      <c r="BB6805" s="55"/>
      <c r="BC6805" s="105"/>
      <c r="BD6805" s="105"/>
      <c r="BE6805" s="105"/>
      <c r="BF6805" s="105"/>
      <c r="BG6805" s="109"/>
      <c r="BH6805" s="2"/>
      <c r="BI6805" s="2"/>
      <c r="BJ6805" s="2"/>
      <c r="BK6805" s="2"/>
      <c r="BL6805" s="55"/>
      <c r="BM6805" s="48"/>
      <c r="BN6805" s="48"/>
      <c r="BO6805" s="48"/>
      <c r="BP6805" s="48"/>
      <c r="BQ6805" s="117"/>
      <c r="BR6805" s="2"/>
      <c r="BS6805" s="2"/>
      <c r="BT6805" s="2"/>
      <c r="BU6805" s="2"/>
      <c r="BV6805" s="55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18" t="s">
        <v>5</v>
      </c>
      <c r="H6806" s="3">
        <v>2024</v>
      </c>
      <c r="I6806" s="20" t="s">
        <v>285</v>
      </c>
      <c r="J6806" s="2" t="s">
        <v>293</v>
      </c>
      <c r="K6806" s="2" t="s">
        <v>318</v>
      </c>
      <c r="L6806" s="163">
        <f t="shared" si="227"/>
        <v>2.12E-2</v>
      </c>
      <c r="M6806" s="163">
        <f t="shared" si="228"/>
        <v>208.17699999999999</v>
      </c>
      <c r="N6806" s="181"/>
      <c r="O6806" s="33"/>
      <c r="P6806" s="33"/>
      <c r="Q6806" s="33"/>
      <c r="R6806" s="34"/>
      <c r="S6806" s="41"/>
      <c r="T6806" s="2"/>
      <c r="U6806" s="2"/>
      <c r="V6806" s="2"/>
      <c r="W6806" s="3"/>
      <c r="X6806" s="56"/>
      <c r="Y6806" s="62" t="s">
        <v>434</v>
      </c>
      <c r="Z6806" s="62"/>
      <c r="AA6806" s="62"/>
      <c r="AB6806" s="64">
        <v>2.12E-2</v>
      </c>
      <c r="AC6806" s="69">
        <v>208.17699999999999</v>
      </c>
      <c r="AD6806" s="2"/>
      <c r="AE6806" s="2"/>
      <c r="AF6806" s="2"/>
      <c r="AG6806" s="3"/>
      <c r="AH6806" s="56"/>
      <c r="AI6806" s="72"/>
      <c r="AJ6806" s="72"/>
      <c r="AK6806" s="72"/>
      <c r="AL6806" s="73"/>
      <c r="AM6806" s="81"/>
      <c r="AN6806" s="2"/>
      <c r="AO6806" s="2"/>
      <c r="AP6806" s="2"/>
      <c r="AQ6806" s="3"/>
      <c r="AR6806" s="56"/>
      <c r="AS6806" s="85"/>
      <c r="AT6806" s="85"/>
      <c r="AU6806" s="85"/>
      <c r="AV6806" s="86"/>
      <c r="AW6806" s="101"/>
      <c r="AX6806" s="2"/>
      <c r="AY6806" s="2"/>
      <c r="AZ6806" s="2"/>
      <c r="BA6806" s="3"/>
      <c r="BB6806" s="56"/>
      <c r="BC6806" s="105"/>
      <c r="BD6806" s="105"/>
      <c r="BE6806" s="105"/>
      <c r="BF6806" s="106"/>
      <c r="BG6806" s="110"/>
      <c r="BH6806" s="2"/>
      <c r="BI6806" s="2"/>
      <c r="BJ6806" s="2"/>
      <c r="BK6806" s="3"/>
      <c r="BL6806" s="56"/>
      <c r="BM6806" s="48"/>
      <c r="BN6806" s="48"/>
      <c r="BO6806" s="48"/>
      <c r="BP6806" s="49"/>
      <c r="BQ6806" s="118"/>
      <c r="BR6806" s="2"/>
      <c r="BS6806" s="2"/>
      <c r="BT6806" s="2"/>
      <c r="BU6806" s="3"/>
      <c r="BV6806" s="56"/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18" t="s">
        <v>5</v>
      </c>
      <c r="H6807" s="3">
        <v>2024</v>
      </c>
      <c r="I6807" s="20" t="s">
        <v>287</v>
      </c>
      <c r="J6807" s="2" t="s">
        <v>269</v>
      </c>
      <c r="K6807" s="2" t="s">
        <v>320</v>
      </c>
      <c r="L6807" s="163">
        <f t="shared" si="227"/>
        <v>0</v>
      </c>
      <c r="M6807" s="163">
        <f t="shared" si="228"/>
        <v>0</v>
      </c>
      <c r="N6807" s="181"/>
      <c r="O6807" s="33"/>
      <c r="P6807" s="33"/>
      <c r="Q6807" s="33"/>
      <c r="R6807" s="33"/>
      <c r="S6807" s="42"/>
      <c r="T6807" s="2"/>
      <c r="U6807" s="2"/>
      <c r="V6807" s="2"/>
      <c r="W6807" s="2"/>
      <c r="X6807" s="55"/>
      <c r="Y6807" s="62"/>
      <c r="Z6807" s="62"/>
      <c r="AA6807" s="62"/>
      <c r="AB6807" s="64"/>
      <c r="AC6807" s="68"/>
      <c r="AD6807" s="2"/>
      <c r="AE6807" s="2"/>
      <c r="AF6807" s="2"/>
      <c r="AG6807" s="2"/>
      <c r="AH6807" s="55"/>
      <c r="AI6807" s="72"/>
      <c r="AJ6807" s="72"/>
      <c r="AK6807" s="72"/>
      <c r="AL6807" s="72"/>
      <c r="AM6807" s="80"/>
      <c r="AN6807" s="2"/>
      <c r="AO6807" s="2"/>
      <c r="AP6807" s="2"/>
      <c r="AQ6807" s="2"/>
      <c r="AR6807" s="55"/>
      <c r="AS6807" s="85"/>
      <c r="AT6807" s="85"/>
      <c r="AU6807" s="85"/>
      <c r="AV6807" s="85"/>
      <c r="AW6807" s="100"/>
      <c r="AX6807" s="2"/>
      <c r="AY6807" s="2"/>
      <c r="AZ6807" s="2"/>
      <c r="BA6807" s="2"/>
      <c r="BB6807" s="55"/>
      <c r="BC6807" s="105"/>
      <c r="BD6807" s="105"/>
      <c r="BE6807" s="105"/>
      <c r="BF6807" s="105"/>
      <c r="BG6807" s="109"/>
      <c r="BH6807" s="2"/>
      <c r="BI6807" s="2"/>
      <c r="BJ6807" s="2"/>
      <c r="BK6807" s="2"/>
      <c r="BL6807" s="55"/>
      <c r="BM6807" s="48"/>
      <c r="BN6807" s="48"/>
      <c r="BO6807" s="48"/>
      <c r="BP6807" s="48"/>
      <c r="BQ6807" s="117"/>
      <c r="BR6807" s="2"/>
      <c r="BS6807" s="2"/>
      <c r="BT6807" s="2"/>
      <c r="BU6807" s="2"/>
      <c r="BV6807" s="55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18" t="s">
        <v>5</v>
      </c>
      <c r="H6808" s="3">
        <v>2024</v>
      </c>
      <c r="I6808" s="20" t="s">
        <v>287</v>
      </c>
      <c r="J6808" s="2" t="s">
        <v>270</v>
      </c>
      <c r="K6808" s="2" t="s">
        <v>320</v>
      </c>
      <c r="L6808" s="163">
        <f t="shared" si="227"/>
        <v>0</v>
      </c>
      <c r="M6808" s="163">
        <f t="shared" si="228"/>
        <v>0</v>
      </c>
      <c r="N6808" s="181"/>
      <c r="O6808" s="33"/>
      <c r="P6808" s="33"/>
      <c r="Q6808" s="33"/>
      <c r="R6808" s="33"/>
      <c r="S6808" s="42"/>
      <c r="T6808" s="2"/>
      <c r="U6808" s="2"/>
      <c r="V6808" s="2"/>
      <c r="W6808" s="2"/>
      <c r="X6808" s="55"/>
      <c r="Y6808" s="62"/>
      <c r="Z6808" s="62"/>
      <c r="AA6808" s="62"/>
      <c r="AB6808" s="62"/>
      <c r="AC6808" s="68"/>
      <c r="AD6808" s="2"/>
      <c r="AE6808" s="2"/>
      <c r="AF6808" s="2"/>
      <c r="AG6808" s="2"/>
      <c r="AH6808" s="55"/>
      <c r="AI6808" s="72"/>
      <c r="AJ6808" s="72"/>
      <c r="AK6808" s="72"/>
      <c r="AL6808" s="72"/>
      <c r="AM6808" s="80"/>
      <c r="AN6808" s="2"/>
      <c r="AO6808" s="2"/>
      <c r="AP6808" s="2"/>
      <c r="AQ6808" s="2"/>
      <c r="AR6808" s="55"/>
      <c r="AS6808" s="85"/>
      <c r="AT6808" s="85"/>
      <c r="AU6808" s="85"/>
      <c r="AV6808" s="85"/>
      <c r="AW6808" s="100"/>
      <c r="AX6808" s="2"/>
      <c r="AY6808" s="2"/>
      <c r="AZ6808" s="2"/>
      <c r="BA6808" s="2"/>
      <c r="BB6808" s="55"/>
      <c r="BC6808" s="105"/>
      <c r="BD6808" s="105"/>
      <c r="BE6808" s="105"/>
      <c r="BF6808" s="105"/>
      <c r="BG6808" s="109"/>
      <c r="BH6808" s="2"/>
      <c r="BI6808" s="2"/>
      <c r="BJ6808" s="2"/>
      <c r="BK6808" s="2"/>
      <c r="BL6808" s="55"/>
      <c r="BM6808" s="48"/>
      <c r="BN6808" s="48"/>
      <c r="BO6808" s="48"/>
      <c r="BP6808" s="48"/>
      <c r="BQ6808" s="117"/>
      <c r="BR6808" s="2"/>
      <c r="BS6808" s="2"/>
      <c r="BT6808" s="2"/>
      <c r="BU6808" s="2"/>
      <c r="BV6808" s="55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18" t="s">
        <v>5</v>
      </c>
      <c r="H6809" s="3">
        <v>2024</v>
      </c>
      <c r="I6809" s="20" t="s">
        <v>290</v>
      </c>
      <c r="J6809" s="2" t="s">
        <v>271</v>
      </c>
      <c r="K6809" s="2" t="s">
        <v>321</v>
      </c>
      <c r="L6809" s="163">
        <f t="shared" si="227"/>
        <v>0</v>
      </c>
      <c r="M6809" s="163">
        <f t="shared" si="228"/>
        <v>0</v>
      </c>
      <c r="N6809" s="181"/>
      <c r="O6809" s="33"/>
      <c r="P6809" s="33"/>
      <c r="Q6809" s="33"/>
      <c r="R6809" s="33"/>
      <c r="S6809" s="42"/>
      <c r="T6809" s="2"/>
      <c r="U6809" s="2"/>
      <c r="V6809" s="2"/>
      <c r="W6809" s="2"/>
      <c r="X6809" s="55"/>
      <c r="Y6809" s="62"/>
      <c r="Z6809" s="62"/>
      <c r="AA6809" s="62"/>
      <c r="AB6809" s="62"/>
      <c r="AC6809" s="68"/>
      <c r="AD6809" s="2"/>
      <c r="AE6809" s="2"/>
      <c r="AF6809" s="2"/>
      <c r="AG6809" s="2"/>
      <c r="AH6809" s="55"/>
      <c r="AI6809" s="72"/>
      <c r="AJ6809" s="72"/>
      <c r="AK6809" s="72"/>
      <c r="AL6809" s="72"/>
      <c r="AM6809" s="80"/>
      <c r="AN6809" s="2"/>
      <c r="AO6809" s="2"/>
      <c r="AP6809" s="2"/>
      <c r="AQ6809" s="2"/>
      <c r="AR6809" s="55"/>
      <c r="AS6809" s="85"/>
      <c r="AT6809" s="85"/>
      <c r="AU6809" s="85"/>
      <c r="AV6809" s="85"/>
      <c r="AW6809" s="100"/>
      <c r="AX6809" s="2"/>
      <c r="AY6809" s="2"/>
      <c r="AZ6809" s="2"/>
      <c r="BA6809" s="2"/>
      <c r="BB6809" s="55"/>
      <c r="BC6809" s="105"/>
      <c r="BD6809" s="105"/>
      <c r="BE6809" s="105"/>
      <c r="BF6809" s="105"/>
      <c r="BG6809" s="109"/>
      <c r="BH6809" s="2"/>
      <c r="BI6809" s="2"/>
      <c r="BJ6809" s="2"/>
      <c r="BK6809" s="2"/>
      <c r="BL6809" s="55"/>
      <c r="BM6809" s="48"/>
      <c r="BN6809" s="48"/>
      <c r="BO6809" s="48"/>
      <c r="BP6809" s="48"/>
      <c r="BQ6809" s="117"/>
      <c r="BR6809" s="2"/>
      <c r="BS6809" s="2"/>
      <c r="BT6809" s="2"/>
      <c r="BU6809" s="2"/>
      <c r="BV6809" s="55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18" t="s">
        <v>5</v>
      </c>
      <c r="H6810" s="3">
        <v>2024</v>
      </c>
      <c r="I6810" s="20" t="s">
        <v>284</v>
      </c>
      <c r="J6810" s="2" t="s">
        <v>294</v>
      </c>
      <c r="K6810" s="2" t="s">
        <v>320</v>
      </c>
      <c r="L6810" s="163">
        <f t="shared" si="227"/>
        <v>0</v>
      </c>
      <c r="M6810" s="163">
        <f t="shared" si="228"/>
        <v>0</v>
      </c>
      <c r="N6810" s="181"/>
      <c r="O6810" s="33"/>
      <c r="P6810" s="33"/>
      <c r="Q6810" s="33"/>
      <c r="R6810" s="33"/>
      <c r="S6810" s="42"/>
      <c r="T6810" s="2"/>
      <c r="U6810" s="2"/>
      <c r="V6810" s="2"/>
      <c r="W6810" s="2"/>
      <c r="X6810" s="55"/>
      <c r="Y6810" s="62"/>
      <c r="Z6810" s="62"/>
      <c r="AA6810" s="62"/>
      <c r="AB6810" s="62"/>
      <c r="AC6810" s="68"/>
      <c r="AD6810" s="2"/>
      <c r="AE6810" s="2"/>
      <c r="AF6810" s="2"/>
      <c r="AG6810" s="2"/>
      <c r="AH6810" s="55"/>
      <c r="AI6810" s="72"/>
      <c r="AJ6810" s="72"/>
      <c r="AK6810" s="72"/>
      <c r="AL6810" s="72"/>
      <c r="AM6810" s="80"/>
      <c r="AN6810" s="2"/>
      <c r="AO6810" s="2"/>
      <c r="AP6810" s="2"/>
      <c r="AQ6810" s="2"/>
      <c r="AR6810" s="55"/>
      <c r="AS6810" s="85"/>
      <c r="AT6810" s="85"/>
      <c r="AU6810" s="85"/>
      <c r="AV6810" s="85"/>
      <c r="AW6810" s="100"/>
      <c r="AX6810" s="2"/>
      <c r="AY6810" s="2"/>
      <c r="AZ6810" s="2"/>
      <c r="BA6810" s="2"/>
      <c r="BB6810" s="55"/>
      <c r="BC6810" s="105"/>
      <c r="BD6810" s="105"/>
      <c r="BE6810" s="105"/>
      <c r="BF6810" s="105"/>
      <c r="BG6810" s="109"/>
      <c r="BH6810" s="2"/>
      <c r="BI6810" s="2"/>
      <c r="BJ6810" s="2"/>
      <c r="BK6810" s="2"/>
      <c r="BL6810" s="55"/>
      <c r="BM6810" s="48"/>
      <c r="BN6810" s="48"/>
      <c r="BO6810" s="48"/>
      <c r="BP6810" s="48"/>
      <c r="BQ6810" s="117"/>
      <c r="BR6810" s="2"/>
      <c r="BS6810" s="2"/>
      <c r="BT6810" s="2"/>
      <c r="BU6810" s="2"/>
      <c r="BV6810" s="55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18" t="s">
        <v>5</v>
      </c>
      <c r="H6811" s="3">
        <v>2024</v>
      </c>
      <c r="I6811" s="20" t="s">
        <v>284</v>
      </c>
      <c r="J6811" s="2" t="s">
        <v>346</v>
      </c>
      <c r="K6811" s="2" t="s">
        <v>320</v>
      </c>
      <c r="L6811" s="163">
        <f t="shared" si="227"/>
        <v>0</v>
      </c>
      <c r="M6811" s="163">
        <f t="shared" si="228"/>
        <v>0</v>
      </c>
      <c r="N6811" s="181"/>
      <c r="O6811" s="33"/>
      <c r="P6811" s="33"/>
      <c r="Q6811" s="33"/>
      <c r="R6811" s="33"/>
      <c r="S6811" s="42"/>
      <c r="T6811" s="2"/>
      <c r="U6811" s="2"/>
      <c r="V6811" s="2"/>
      <c r="W6811" s="2"/>
      <c r="X6811" s="55"/>
      <c r="Y6811" s="62"/>
      <c r="Z6811" s="62"/>
      <c r="AA6811" s="62"/>
      <c r="AB6811" s="62"/>
      <c r="AC6811" s="68"/>
      <c r="AD6811" s="2"/>
      <c r="AE6811" s="2"/>
      <c r="AF6811" s="2"/>
      <c r="AG6811" s="2"/>
      <c r="AH6811" s="55"/>
      <c r="AI6811" s="72"/>
      <c r="AJ6811" s="72"/>
      <c r="AK6811" s="72"/>
      <c r="AL6811" s="72"/>
      <c r="AM6811" s="80"/>
      <c r="AN6811" s="2"/>
      <c r="AO6811" s="2"/>
      <c r="AP6811" s="2"/>
      <c r="AQ6811" s="2"/>
      <c r="AR6811" s="55"/>
      <c r="AS6811" s="85"/>
      <c r="AT6811" s="85"/>
      <c r="AU6811" s="85"/>
      <c r="AV6811" s="85"/>
      <c r="AW6811" s="100"/>
      <c r="AX6811" s="2"/>
      <c r="AY6811" s="2"/>
      <c r="AZ6811" s="2"/>
      <c r="BA6811" s="2"/>
      <c r="BB6811" s="55"/>
      <c r="BC6811" s="105"/>
      <c r="BD6811" s="105"/>
      <c r="BE6811" s="105"/>
      <c r="BF6811" s="105"/>
      <c r="BG6811" s="109"/>
      <c r="BH6811" s="2"/>
      <c r="BI6811" s="2"/>
      <c r="BJ6811" s="2"/>
      <c r="BK6811" s="2"/>
      <c r="BL6811" s="55"/>
      <c r="BM6811" s="48"/>
      <c r="BN6811" s="48"/>
      <c r="BO6811" s="48"/>
      <c r="BP6811" s="48"/>
      <c r="BQ6811" s="117"/>
      <c r="BR6811" s="2"/>
      <c r="BS6811" s="2"/>
      <c r="BT6811" s="2"/>
      <c r="BU6811" s="2"/>
      <c r="BV6811" s="55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18" t="s">
        <v>5</v>
      </c>
      <c r="H6812" s="3">
        <v>2024</v>
      </c>
      <c r="I6812" s="20" t="s">
        <v>284</v>
      </c>
      <c r="J6812" s="2" t="s">
        <v>295</v>
      </c>
      <c r="K6812" s="2" t="s">
        <v>320</v>
      </c>
      <c r="L6812" s="163">
        <f t="shared" si="227"/>
        <v>0</v>
      </c>
      <c r="M6812" s="163">
        <f t="shared" si="228"/>
        <v>0</v>
      </c>
      <c r="N6812" s="181"/>
      <c r="O6812" s="33"/>
      <c r="P6812" s="33"/>
      <c r="Q6812" s="33"/>
      <c r="R6812" s="33"/>
      <c r="S6812" s="42"/>
      <c r="T6812" s="2"/>
      <c r="U6812" s="2"/>
      <c r="V6812" s="2"/>
      <c r="W6812" s="2"/>
      <c r="X6812" s="55"/>
      <c r="Y6812" s="62"/>
      <c r="Z6812" s="62"/>
      <c r="AA6812" s="62"/>
      <c r="AB6812" s="62"/>
      <c r="AC6812" s="68"/>
      <c r="AD6812" s="2"/>
      <c r="AE6812" s="2"/>
      <c r="AF6812" s="2"/>
      <c r="AG6812" s="2"/>
      <c r="AH6812" s="55"/>
      <c r="AI6812" s="72"/>
      <c r="AJ6812" s="72"/>
      <c r="AK6812" s="72"/>
      <c r="AL6812" s="72"/>
      <c r="AM6812" s="80"/>
      <c r="AN6812" s="2"/>
      <c r="AO6812" s="2"/>
      <c r="AP6812" s="2"/>
      <c r="AQ6812" s="2"/>
      <c r="AR6812" s="55"/>
      <c r="AS6812" s="85"/>
      <c r="AT6812" s="85"/>
      <c r="AU6812" s="85"/>
      <c r="AV6812" s="85"/>
      <c r="AW6812" s="100"/>
      <c r="AX6812" s="2"/>
      <c r="AY6812" s="2"/>
      <c r="AZ6812" s="2"/>
      <c r="BA6812" s="2"/>
      <c r="BB6812" s="55"/>
      <c r="BC6812" s="105"/>
      <c r="BD6812" s="105"/>
      <c r="BE6812" s="105"/>
      <c r="BF6812" s="105"/>
      <c r="BG6812" s="109"/>
      <c r="BH6812" s="2"/>
      <c r="BI6812" s="2"/>
      <c r="BJ6812" s="2"/>
      <c r="BK6812" s="2"/>
      <c r="BL6812" s="55"/>
      <c r="BM6812" s="48"/>
      <c r="BN6812" s="48"/>
      <c r="BO6812" s="48"/>
      <c r="BP6812" s="48"/>
      <c r="BQ6812" s="117"/>
      <c r="BR6812" s="2"/>
      <c r="BS6812" s="2"/>
      <c r="BT6812" s="2"/>
      <c r="BU6812" s="2"/>
      <c r="BV6812" s="55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18" t="s">
        <v>5</v>
      </c>
      <c r="H6813" s="3">
        <v>2024</v>
      </c>
      <c r="I6813" s="20" t="s">
        <v>290</v>
      </c>
      <c r="J6813" s="2" t="s">
        <v>299</v>
      </c>
      <c r="K6813" s="2" t="s">
        <v>318</v>
      </c>
      <c r="L6813" s="163">
        <f t="shared" si="227"/>
        <v>0</v>
      </c>
      <c r="M6813" s="163">
        <f t="shared" si="228"/>
        <v>0</v>
      </c>
      <c r="N6813" s="181"/>
      <c r="O6813" s="33"/>
      <c r="P6813" s="33"/>
      <c r="Q6813" s="33"/>
      <c r="R6813" s="33"/>
      <c r="S6813" s="42"/>
      <c r="T6813" s="2"/>
      <c r="U6813" s="2"/>
      <c r="V6813" s="2"/>
      <c r="W6813" s="2"/>
      <c r="X6813" s="55"/>
      <c r="Y6813" s="62"/>
      <c r="Z6813" s="62"/>
      <c r="AA6813" s="62"/>
      <c r="AB6813" s="62"/>
      <c r="AC6813" s="68"/>
      <c r="AD6813" s="2"/>
      <c r="AE6813" s="2"/>
      <c r="AF6813" s="2"/>
      <c r="AG6813" s="2"/>
      <c r="AH6813" s="55"/>
      <c r="AI6813" s="72"/>
      <c r="AJ6813" s="72"/>
      <c r="AK6813" s="72"/>
      <c r="AL6813" s="72"/>
      <c r="AM6813" s="80"/>
      <c r="AN6813" s="2"/>
      <c r="AO6813" s="2"/>
      <c r="AP6813" s="2"/>
      <c r="AQ6813" s="2"/>
      <c r="AR6813" s="55"/>
      <c r="AS6813" s="85"/>
      <c r="AT6813" s="85"/>
      <c r="AU6813" s="85"/>
      <c r="AV6813" s="85"/>
      <c r="AW6813" s="100"/>
      <c r="AX6813" s="2"/>
      <c r="AY6813" s="2"/>
      <c r="AZ6813" s="2"/>
      <c r="BA6813" s="2"/>
      <c r="BB6813" s="55"/>
      <c r="BC6813" s="105"/>
      <c r="BD6813" s="105"/>
      <c r="BE6813" s="105"/>
      <c r="BF6813" s="105"/>
      <c r="BG6813" s="109"/>
      <c r="BH6813" s="2"/>
      <c r="BI6813" s="2"/>
      <c r="BJ6813" s="2"/>
      <c r="BK6813" s="2"/>
      <c r="BL6813" s="55"/>
      <c r="BM6813" s="48"/>
      <c r="BN6813" s="48"/>
      <c r="BO6813" s="48"/>
      <c r="BP6813" s="48"/>
      <c r="BQ6813" s="117"/>
      <c r="BR6813" s="2"/>
      <c r="BS6813" s="2"/>
      <c r="BT6813" s="2"/>
      <c r="BU6813" s="2"/>
      <c r="BV6813" s="55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18" t="s">
        <v>5</v>
      </c>
      <c r="H6814" s="3">
        <v>2024</v>
      </c>
      <c r="I6814" s="20" t="s">
        <v>315</v>
      </c>
      <c r="J6814" s="2" t="s">
        <v>347</v>
      </c>
      <c r="K6814" s="2" t="s">
        <v>320</v>
      </c>
      <c r="L6814" s="163">
        <f t="shared" si="227"/>
        <v>0</v>
      </c>
      <c r="M6814" s="163">
        <f t="shared" si="228"/>
        <v>0</v>
      </c>
      <c r="N6814" s="181"/>
      <c r="O6814" s="33"/>
      <c r="P6814" s="33"/>
      <c r="Q6814" s="33"/>
      <c r="R6814" s="33"/>
      <c r="S6814" s="42"/>
      <c r="T6814" s="2"/>
      <c r="U6814" s="2"/>
      <c r="V6814" s="2"/>
      <c r="W6814" s="2"/>
      <c r="X6814" s="55"/>
      <c r="Y6814" s="62"/>
      <c r="Z6814" s="62"/>
      <c r="AA6814" s="62"/>
      <c r="AB6814" s="62"/>
      <c r="AC6814" s="68"/>
      <c r="AD6814" s="2"/>
      <c r="AE6814" s="2"/>
      <c r="AF6814" s="2"/>
      <c r="AG6814" s="2"/>
      <c r="AH6814" s="55"/>
      <c r="AI6814" s="72"/>
      <c r="AJ6814" s="72"/>
      <c r="AK6814" s="72"/>
      <c r="AL6814" s="72"/>
      <c r="AM6814" s="80"/>
      <c r="AN6814" s="2"/>
      <c r="AO6814" s="2"/>
      <c r="AP6814" s="2"/>
      <c r="AQ6814" s="2"/>
      <c r="AR6814" s="55"/>
      <c r="AS6814" s="85"/>
      <c r="AT6814" s="85"/>
      <c r="AU6814" s="85"/>
      <c r="AV6814" s="85"/>
      <c r="AW6814" s="100"/>
      <c r="AX6814" s="2"/>
      <c r="AY6814" s="2"/>
      <c r="AZ6814" s="2"/>
      <c r="BA6814" s="2"/>
      <c r="BB6814" s="55"/>
      <c r="BC6814" s="105"/>
      <c r="BD6814" s="105"/>
      <c r="BE6814" s="105"/>
      <c r="BF6814" s="105"/>
      <c r="BG6814" s="109"/>
      <c r="BH6814" s="2"/>
      <c r="BI6814" s="2"/>
      <c r="BJ6814" s="2"/>
      <c r="BK6814" s="2"/>
      <c r="BL6814" s="55"/>
      <c r="BM6814" s="48"/>
      <c r="BN6814" s="48"/>
      <c r="BO6814" s="48"/>
      <c r="BP6814" s="48"/>
      <c r="BQ6814" s="117"/>
      <c r="BR6814" s="2"/>
      <c r="BS6814" s="2"/>
      <c r="BT6814" s="2"/>
      <c r="BU6814" s="2"/>
      <c r="BV6814" s="55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18" t="s">
        <v>5</v>
      </c>
      <c r="H6815" s="3">
        <v>2024</v>
      </c>
      <c r="I6815" s="20" t="s">
        <v>315</v>
      </c>
      <c r="J6815" s="2" t="s">
        <v>296</v>
      </c>
      <c r="K6815" s="2" t="s">
        <v>321</v>
      </c>
      <c r="L6815" s="163">
        <f t="shared" si="227"/>
        <v>0</v>
      </c>
      <c r="M6815" s="163">
        <f t="shared" si="228"/>
        <v>0</v>
      </c>
      <c r="N6815" s="181"/>
      <c r="O6815" s="33"/>
      <c r="P6815" s="33"/>
      <c r="Q6815" s="33"/>
      <c r="R6815" s="33"/>
      <c r="S6815" s="42"/>
      <c r="T6815" s="2"/>
      <c r="U6815" s="2"/>
      <c r="V6815" s="2"/>
      <c r="W6815" s="2"/>
      <c r="X6815" s="55"/>
      <c r="Y6815" s="62"/>
      <c r="Z6815" s="62"/>
      <c r="AA6815" s="62"/>
      <c r="AB6815" s="62"/>
      <c r="AC6815" s="68"/>
      <c r="AD6815" s="2"/>
      <c r="AE6815" s="2"/>
      <c r="AF6815" s="2"/>
      <c r="AG6815" s="2"/>
      <c r="AH6815" s="55"/>
      <c r="AI6815" s="72"/>
      <c r="AJ6815" s="72"/>
      <c r="AK6815" s="72"/>
      <c r="AL6815" s="72"/>
      <c r="AM6815" s="80"/>
      <c r="AN6815" s="2"/>
      <c r="AO6815" s="2"/>
      <c r="AP6815" s="2"/>
      <c r="AQ6815" s="2"/>
      <c r="AR6815" s="55"/>
      <c r="AS6815" s="85"/>
      <c r="AT6815" s="85"/>
      <c r="AU6815" s="85"/>
      <c r="AV6815" s="85"/>
      <c r="AW6815" s="100"/>
      <c r="AX6815" s="2"/>
      <c r="AY6815" s="2"/>
      <c r="AZ6815" s="2"/>
      <c r="BA6815" s="2"/>
      <c r="BB6815" s="55"/>
      <c r="BC6815" s="105"/>
      <c r="BD6815" s="105"/>
      <c r="BE6815" s="105"/>
      <c r="BF6815" s="105"/>
      <c r="BG6815" s="109"/>
      <c r="BH6815" s="2"/>
      <c r="BI6815" s="2"/>
      <c r="BJ6815" s="2"/>
      <c r="BK6815" s="2"/>
      <c r="BL6815" s="55"/>
      <c r="BM6815" s="48"/>
      <c r="BN6815" s="48"/>
      <c r="BO6815" s="48"/>
      <c r="BP6815" s="48"/>
      <c r="BQ6815" s="117"/>
      <c r="BR6815" s="2"/>
      <c r="BS6815" s="2"/>
      <c r="BT6815" s="2"/>
      <c r="BU6815" s="2"/>
      <c r="BV6815" s="55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18" t="s">
        <v>5</v>
      </c>
      <c r="H6816" s="3">
        <v>2024</v>
      </c>
      <c r="I6816" s="20" t="s">
        <v>316</v>
      </c>
      <c r="J6816" s="2" t="s">
        <v>297</v>
      </c>
      <c r="K6816" s="2" t="s">
        <v>318</v>
      </c>
      <c r="L6816" s="163">
        <f t="shared" si="227"/>
        <v>0</v>
      </c>
      <c r="M6816" s="163">
        <f t="shared" si="228"/>
        <v>0</v>
      </c>
      <c r="N6816" s="181"/>
      <c r="O6816" s="33"/>
      <c r="P6816" s="33"/>
      <c r="Q6816" s="33"/>
      <c r="R6816" s="33"/>
      <c r="S6816" s="42"/>
      <c r="T6816" s="2"/>
      <c r="U6816" s="2"/>
      <c r="V6816" s="2"/>
      <c r="W6816" s="2"/>
      <c r="X6816" s="55"/>
      <c r="Y6816" s="62"/>
      <c r="Z6816" s="62"/>
      <c r="AA6816" s="62"/>
      <c r="AB6816" s="62"/>
      <c r="AC6816" s="68"/>
      <c r="AD6816" s="2"/>
      <c r="AE6816" s="2"/>
      <c r="AF6816" s="2"/>
      <c r="AG6816" s="2"/>
      <c r="AH6816" s="55"/>
      <c r="AI6816" s="72"/>
      <c r="AJ6816" s="72"/>
      <c r="AK6816" s="72"/>
      <c r="AL6816" s="72"/>
      <c r="AM6816" s="80"/>
      <c r="AN6816" s="2"/>
      <c r="AO6816" s="2"/>
      <c r="AP6816" s="2"/>
      <c r="AQ6816" s="2"/>
      <c r="AR6816" s="55"/>
      <c r="AS6816" s="85"/>
      <c r="AT6816" s="85"/>
      <c r="AU6816" s="85"/>
      <c r="AV6816" s="85"/>
      <c r="AW6816" s="100"/>
      <c r="AX6816" s="2"/>
      <c r="AY6816" s="2"/>
      <c r="AZ6816" s="2"/>
      <c r="BA6816" s="2"/>
      <c r="BB6816" s="55"/>
      <c r="BC6816" s="105"/>
      <c r="BD6816" s="105"/>
      <c r="BE6816" s="105"/>
      <c r="BF6816" s="105"/>
      <c r="BG6816" s="109"/>
      <c r="BH6816" s="2"/>
      <c r="BI6816" s="2"/>
      <c r="BJ6816" s="2"/>
      <c r="BK6816" s="2"/>
      <c r="BL6816" s="55"/>
      <c r="BM6816" s="48"/>
      <c r="BN6816" s="48"/>
      <c r="BO6816" s="48"/>
      <c r="BP6816" s="48"/>
      <c r="BQ6816" s="117"/>
      <c r="BR6816" s="2"/>
      <c r="BS6816" s="2"/>
      <c r="BT6816" s="2"/>
      <c r="BU6816" s="2"/>
      <c r="BV6816" s="55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18" t="s">
        <v>5</v>
      </c>
      <c r="H6817" s="3">
        <v>2024</v>
      </c>
      <c r="I6817" s="20" t="s">
        <v>316</v>
      </c>
      <c r="J6817" s="8" t="s">
        <v>348</v>
      </c>
      <c r="K6817" s="8" t="s">
        <v>320</v>
      </c>
      <c r="L6817" s="163">
        <f t="shared" si="227"/>
        <v>0</v>
      </c>
      <c r="M6817" s="163">
        <f t="shared" si="228"/>
        <v>0</v>
      </c>
      <c r="N6817" s="181"/>
      <c r="O6817" s="33"/>
      <c r="P6817" s="33"/>
      <c r="Q6817" s="33"/>
      <c r="R6817" s="33"/>
      <c r="S6817" s="42"/>
      <c r="T6817" s="2"/>
      <c r="U6817" s="2"/>
      <c r="V6817" s="2"/>
      <c r="W6817" s="2"/>
      <c r="X6817" s="55"/>
      <c r="Y6817" s="62"/>
      <c r="Z6817" s="62"/>
      <c r="AA6817" s="62"/>
      <c r="AB6817" s="62"/>
      <c r="AC6817" s="68"/>
      <c r="AD6817" s="2"/>
      <c r="AE6817" s="2"/>
      <c r="AF6817" s="2"/>
      <c r="AG6817" s="2"/>
      <c r="AH6817" s="55"/>
      <c r="AI6817" s="72"/>
      <c r="AJ6817" s="72"/>
      <c r="AK6817" s="72"/>
      <c r="AL6817" s="72"/>
      <c r="AM6817" s="80"/>
      <c r="AN6817" s="2"/>
      <c r="AO6817" s="2"/>
      <c r="AP6817" s="2"/>
      <c r="AQ6817" s="2"/>
      <c r="AR6817" s="55"/>
      <c r="AS6817" s="85"/>
      <c r="AT6817" s="85"/>
      <c r="AU6817" s="85"/>
      <c r="AV6817" s="85"/>
      <c r="AW6817" s="100"/>
      <c r="AX6817" s="2"/>
      <c r="AY6817" s="2"/>
      <c r="AZ6817" s="2"/>
      <c r="BA6817" s="2"/>
      <c r="BB6817" s="55"/>
      <c r="BC6817" s="105"/>
      <c r="BD6817" s="105"/>
      <c r="BE6817" s="105"/>
      <c r="BF6817" s="105"/>
      <c r="BG6817" s="109"/>
      <c r="BH6817" s="2"/>
      <c r="BI6817" s="2"/>
      <c r="BJ6817" s="2"/>
      <c r="BK6817" s="2"/>
      <c r="BL6817" s="55"/>
      <c r="BM6817" s="48"/>
      <c r="BN6817" s="48"/>
      <c r="BO6817" s="48"/>
      <c r="BP6817" s="48"/>
      <c r="BQ6817" s="117"/>
      <c r="BR6817" s="2"/>
      <c r="BS6817" s="2"/>
      <c r="BT6817" s="2"/>
      <c r="BU6817" s="2"/>
      <c r="BV6817" s="55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18" t="s">
        <v>5</v>
      </c>
      <c r="H6818" s="3">
        <v>2024</v>
      </c>
      <c r="I6818" s="20" t="s">
        <v>282</v>
      </c>
      <c r="J6818" s="2" t="s">
        <v>272</v>
      </c>
      <c r="K6818" s="2" t="s">
        <v>321</v>
      </c>
      <c r="L6818" s="163">
        <f t="shared" si="227"/>
        <v>0</v>
      </c>
      <c r="M6818" s="163">
        <f t="shared" si="228"/>
        <v>0</v>
      </c>
      <c r="N6818" s="181"/>
      <c r="O6818" s="33"/>
      <c r="P6818" s="33"/>
      <c r="Q6818" s="33"/>
      <c r="R6818" s="33"/>
      <c r="S6818" s="42"/>
      <c r="T6818" s="2"/>
      <c r="U6818" s="2"/>
      <c r="V6818" s="2"/>
      <c r="W6818" s="2"/>
      <c r="X6818" s="55"/>
      <c r="Y6818" s="62"/>
      <c r="Z6818" s="62"/>
      <c r="AA6818" s="62"/>
      <c r="AB6818" s="62"/>
      <c r="AC6818" s="68"/>
      <c r="AD6818" s="2"/>
      <c r="AE6818" s="2"/>
      <c r="AF6818" s="2"/>
      <c r="AG6818" s="2"/>
      <c r="AH6818" s="55"/>
      <c r="AI6818" s="72"/>
      <c r="AJ6818" s="72"/>
      <c r="AK6818" s="72"/>
      <c r="AL6818" s="72"/>
      <c r="AM6818" s="80"/>
      <c r="AN6818" s="2"/>
      <c r="AO6818" s="2"/>
      <c r="AP6818" s="2"/>
      <c r="AQ6818" s="2"/>
      <c r="AR6818" s="55"/>
      <c r="AS6818" s="85"/>
      <c r="AT6818" s="85"/>
      <c r="AU6818" s="85"/>
      <c r="AV6818" s="85"/>
      <c r="AW6818" s="100"/>
      <c r="AX6818" s="2"/>
      <c r="AY6818" s="2"/>
      <c r="AZ6818" s="2"/>
      <c r="BA6818" s="2"/>
      <c r="BB6818" s="55"/>
      <c r="BC6818" s="105"/>
      <c r="BD6818" s="105"/>
      <c r="BE6818" s="105"/>
      <c r="BF6818" s="105"/>
      <c r="BG6818" s="109"/>
      <c r="BH6818" s="2"/>
      <c r="BI6818" s="2"/>
      <c r="BJ6818" s="2"/>
      <c r="BK6818" s="2"/>
      <c r="BL6818" s="55"/>
      <c r="BM6818" s="48"/>
      <c r="BN6818" s="48"/>
      <c r="BO6818" s="48"/>
      <c r="BP6818" s="48"/>
      <c r="BQ6818" s="117"/>
      <c r="BR6818" s="2"/>
      <c r="BS6818" s="2"/>
      <c r="BT6818" s="2"/>
      <c r="BU6818" s="2"/>
      <c r="BV6818" s="55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18" t="s">
        <v>5</v>
      </c>
      <c r="H6819" s="3">
        <v>2024</v>
      </c>
      <c r="I6819" s="20" t="s">
        <v>282</v>
      </c>
      <c r="J6819" s="2" t="s">
        <v>273</v>
      </c>
      <c r="K6819" s="2" t="s">
        <v>321</v>
      </c>
      <c r="L6819" s="163">
        <f t="shared" si="227"/>
        <v>0</v>
      </c>
      <c r="M6819" s="163">
        <f t="shared" si="228"/>
        <v>0</v>
      </c>
      <c r="N6819" s="181"/>
      <c r="O6819" s="33"/>
      <c r="P6819" s="33"/>
      <c r="Q6819" s="33"/>
      <c r="R6819" s="33"/>
      <c r="S6819" s="42"/>
      <c r="T6819" s="2"/>
      <c r="U6819" s="2"/>
      <c r="V6819" s="30"/>
      <c r="W6819" s="2"/>
      <c r="X6819" s="55"/>
      <c r="Y6819" s="62"/>
      <c r="Z6819" s="62"/>
      <c r="AA6819" s="62"/>
      <c r="AB6819" s="62"/>
      <c r="AC6819" s="68"/>
      <c r="AD6819" s="2"/>
      <c r="AE6819" s="2"/>
      <c r="AF6819" s="2"/>
      <c r="AG6819" s="2"/>
      <c r="AH6819" s="55"/>
      <c r="AI6819" s="72"/>
      <c r="AJ6819" s="72"/>
      <c r="AK6819" s="72"/>
      <c r="AL6819" s="72"/>
      <c r="AM6819" s="80"/>
      <c r="AN6819" s="2"/>
      <c r="AO6819" s="2"/>
      <c r="AP6819" s="2"/>
      <c r="AQ6819" s="2"/>
      <c r="AR6819" s="55"/>
      <c r="AS6819" s="85"/>
      <c r="AT6819" s="85"/>
      <c r="AU6819" s="85"/>
      <c r="AV6819" s="85"/>
      <c r="AW6819" s="100"/>
      <c r="AX6819" s="2"/>
      <c r="AY6819" s="2"/>
      <c r="AZ6819" s="2"/>
      <c r="BA6819" s="2"/>
      <c r="BB6819" s="55"/>
      <c r="BC6819" s="105"/>
      <c r="BD6819" s="105"/>
      <c r="BE6819" s="105"/>
      <c r="BF6819" s="105"/>
      <c r="BG6819" s="109"/>
      <c r="BH6819" s="2"/>
      <c r="BI6819" s="2"/>
      <c r="BJ6819" s="2"/>
      <c r="BK6819" s="2"/>
      <c r="BL6819" s="55"/>
      <c r="BM6819" s="48"/>
      <c r="BN6819" s="48"/>
      <c r="BO6819" s="48"/>
      <c r="BP6819" s="48"/>
      <c r="BQ6819" s="117"/>
      <c r="BR6819" s="2"/>
      <c r="BS6819" s="2"/>
      <c r="BT6819" s="2"/>
      <c r="BU6819" s="2"/>
      <c r="BV6819" s="55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18" t="s">
        <v>5</v>
      </c>
      <c r="H6820" s="3">
        <v>2024</v>
      </c>
      <c r="I6820" s="20" t="s">
        <v>282</v>
      </c>
      <c r="J6820" s="2" t="s">
        <v>274</v>
      </c>
      <c r="K6820" s="2" t="s">
        <v>321</v>
      </c>
      <c r="L6820" s="165">
        <f t="shared" si="227"/>
        <v>1.2999999999999999E-2</v>
      </c>
      <c r="M6820" s="163">
        <f t="shared" si="228"/>
        <v>32.518000000000001</v>
      </c>
      <c r="N6820" s="181"/>
      <c r="O6820" s="33"/>
      <c r="P6820" s="33"/>
      <c r="Q6820" s="33">
        <v>40</v>
      </c>
      <c r="R6820" s="33">
        <v>1E-3</v>
      </c>
      <c r="S6820" s="42">
        <v>3.4620000000000002</v>
      </c>
      <c r="T6820" s="2"/>
      <c r="U6820" s="2"/>
      <c r="V6820" s="30" t="s">
        <v>388</v>
      </c>
      <c r="W6820" s="2">
        <v>1E-3</v>
      </c>
      <c r="X6820" s="55">
        <v>2.5179999999999998</v>
      </c>
      <c r="Y6820" s="62"/>
      <c r="Z6820" s="62"/>
      <c r="AA6820" s="62">
        <v>26.29</v>
      </c>
      <c r="AB6820" s="62">
        <v>8.0000000000000002E-3</v>
      </c>
      <c r="AC6820" s="68">
        <v>19.898</v>
      </c>
      <c r="AD6820" s="2"/>
      <c r="AE6820" s="2"/>
      <c r="AF6820" s="2">
        <v>5</v>
      </c>
      <c r="AG6820" s="2">
        <v>1E-3</v>
      </c>
      <c r="AH6820" s="55">
        <v>2.0390000000000001</v>
      </c>
      <c r="AI6820" s="72"/>
      <c r="AJ6820" s="72"/>
      <c r="AK6820" s="72"/>
      <c r="AL6820" s="72"/>
      <c r="AM6820" s="80"/>
      <c r="AN6820" s="2"/>
      <c r="AO6820" s="2"/>
      <c r="AP6820" s="2"/>
      <c r="AQ6820" s="2"/>
      <c r="AR6820" s="55"/>
      <c r="AS6820" s="85"/>
      <c r="AT6820" s="85"/>
      <c r="AU6820" s="85"/>
      <c r="AV6820" s="85"/>
      <c r="AW6820" s="100"/>
      <c r="AX6820" s="2"/>
      <c r="AY6820" s="2"/>
      <c r="AZ6820" s="2"/>
      <c r="BA6820" s="2"/>
      <c r="BB6820" s="55"/>
      <c r="BC6820" s="105"/>
      <c r="BD6820" s="105"/>
      <c r="BE6820" s="105"/>
      <c r="BF6820" s="105"/>
      <c r="BG6820" s="109"/>
      <c r="BH6820" s="2"/>
      <c r="BI6820" s="2"/>
      <c r="BJ6820" s="2"/>
      <c r="BK6820" s="2"/>
      <c r="BL6820" s="55"/>
      <c r="BM6820" s="48"/>
      <c r="BN6820" s="48"/>
      <c r="BO6820" s="48"/>
      <c r="BP6820" s="48"/>
      <c r="BQ6820" s="117"/>
      <c r="BR6820" s="2" t="s">
        <v>557</v>
      </c>
      <c r="BS6820" s="2"/>
      <c r="BT6820" s="2"/>
      <c r="BU6820" s="2">
        <v>2E-3</v>
      </c>
      <c r="BV6820" s="55">
        <v>4.601</v>
      </c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18" t="s">
        <v>5</v>
      </c>
      <c r="H6821" s="3">
        <v>2024</v>
      </c>
      <c r="I6821" s="20" t="s">
        <v>282</v>
      </c>
      <c r="J6821" s="2" t="s">
        <v>275</v>
      </c>
      <c r="K6821" s="2" t="s">
        <v>321</v>
      </c>
      <c r="L6821" s="163">
        <f t="shared" si="227"/>
        <v>0</v>
      </c>
      <c r="M6821" s="163">
        <f t="shared" si="228"/>
        <v>0</v>
      </c>
      <c r="N6821" s="181"/>
      <c r="O6821" s="33"/>
      <c r="P6821" s="33"/>
      <c r="Q6821" s="33"/>
      <c r="R6821" s="33"/>
      <c r="S6821" s="42"/>
      <c r="T6821" s="2"/>
      <c r="U6821" s="2"/>
      <c r="V6821" s="2"/>
      <c r="W6821" s="2"/>
      <c r="X6821" s="55"/>
      <c r="Y6821" s="62"/>
      <c r="Z6821" s="62"/>
      <c r="AA6821" s="62"/>
      <c r="AB6821" s="62"/>
      <c r="AC6821" s="68"/>
      <c r="AD6821" s="2"/>
      <c r="AE6821" s="2"/>
      <c r="AF6821" s="2"/>
      <c r="AG6821" s="2"/>
      <c r="AH6821" s="55"/>
      <c r="AI6821" s="72"/>
      <c r="AJ6821" s="72"/>
      <c r="AK6821" s="72"/>
      <c r="AL6821" s="72"/>
      <c r="AM6821" s="80"/>
      <c r="AN6821" s="2"/>
      <c r="AO6821" s="2"/>
      <c r="AP6821" s="2"/>
      <c r="AQ6821" s="2"/>
      <c r="AR6821" s="55"/>
      <c r="AS6821" s="85"/>
      <c r="AT6821" s="85"/>
      <c r="AU6821" s="85"/>
      <c r="AV6821" s="85"/>
      <c r="AW6821" s="100"/>
      <c r="AX6821" s="2"/>
      <c r="AY6821" s="2"/>
      <c r="AZ6821" s="2"/>
      <c r="BA6821" s="2"/>
      <c r="BB6821" s="55"/>
      <c r="BC6821" s="105"/>
      <c r="BD6821" s="105"/>
      <c r="BE6821" s="105"/>
      <c r="BF6821" s="105"/>
      <c r="BG6821" s="109"/>
      <c r="BH6821" s="2"/>
      <c r="BI6821" s="2"/>
      <c r="BJ6821" s="2"/>
      <c r="BK6821" s="2"/>
      <c r="BL6821" s="55"/>
      <c r="BM6821" s="48"/>
      <c r="BN6821" s="48"/>
      <c r="BO6821" s="48"/>
      <c r="BP6821" s="48"/>
      <c r="BQ6821" s="117"/>
      <c r="BR6821" s="2"/>
      <c r="BS6821" s="2"/>
      <c r="BT6821" s="2"/>
      <c r="BU6821" s="2"/>
      <c r="BV6821" s="55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18" t="s">
        <v>5</v>
      </c>
      <c r="H6822" s="3">
        <v>2024</v>
      </c>
      <c r="I6822" s="20" t="s">
        <v>282</v>
      </c>
      <c r="J6822" s="2" t="s">
        <v>276</v>
      </c>
      <c r="K6822" s="2" t="s">
        <v>320</v>
      </c>
      <c r="L6822" s="163">
        <f t="shared" si="227"/>
        <v>0</v>
      </c>
      <c r="M6822" s="163">
        <f t="shared" si="228"/>
        <v>0</v>
      </c>
      <c r="N6822" s="181"/>
      <c r="O6822" s="33"/>
      <c r="P6822" s="33"/>
      <c r="Q6822" s="33"/>
      <c r="R6822" s="33"/>
      <c r="S6822" s="42"/>
      <c r="T6822" s="2"/>
      <c r="U6822" s="2"/>
      <c r="V6822" s="2"/>
      <c r="W6822" s="2"/>
      <c r="X6822" s="55"/>
      <c r="Y6822" s="62"/>
      <c r="Z6822" s="62"/>
      <c r="AA6822" s="62"/>
      <c r="AB6822" s="62"/>
      <c r="AC6822" s="68"/>
      <c r="AD6822" s="2"/>
      <c r="AE6822" s="2"/>
      <c r="AF6822" s="2"/>
      <c r="AG6822" s="2"/>
      <c r="AH6822" s="55"/>
      <c r="AI6822" s="72"/>
      <c r="AJ6822" s="72"/>
      <c r="AK6822" s="72"/>
      <c r="AL6822" s="72"/>
      <c r="AM6822" s="80"/>
      <c r="AN6822" s="2"/>
      <c r="AO6822" s="2"/>
      <c r="AP6822" s="2"/>
      <c r="AQ6822" s="2"/>
      <c r="AR6822" s="55"/>
      <c r="AS6822" s="85"/>
      <c r="AT6822" s="85"/>
      <c r="AU6822" s="85"/>
      <c r="AV6822" s="85"/>
      <c r="AW6822" s="100"/>
      <c r="AX6822" s="2"/>
      <c r="AY6822" s="2"/>
      <c r="AZ6822" s="2"/>
      <c r="BA6822" s="2"/>
      <c r="BB6822" s="55"/>
      <c r="BC6822" s="105"/>
      <c r="BD6822" s="105"/>
      <c r="BE6822" s="105"/>
      <c r="BF6822" s="105"/>
      <c r="BG6822" s="109"/>
      <c r="BH6822" s="2"/>
      <c r="BI6822" s="2"/>
      <c r="BJ6822" s="2"/>
      <c r="BK6822" s="2"/>
      <c r="BL6822" s="55"/>
      <c r="BM6822" s="48"/>
      <c r="BN6822" s="48"/>
      <c r="BO6822" s="48"/>
      <c r="BP6822" s="48"/>
      <c r="BQ6822" s="117"/>
      <c r="BR6822" s="2"/>
      <c r="BS6822" s="2"/>
      <c r="BT6822" s="2"/>
      <c r="BU6822" s="2"/>
      <c r="BV6822" s="55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18" t="s">
        <v>5</v>
      </c>
      <c r="H6823" s="3">
        <v>2024</v>
      </c>
      <c r="I6823" s="20" t="s">
        <v>282</v>
      </c>
      <c r="J6823" s="2" t="s">
        <v>277</v>
      </c>
      <c r="K6823" s="2" t="s">
        <v>320</v>
      </c>
      <c r="L6823" s="163">
        <f t="shared" si="227"/>
        <v>0</v>
      </c>
      <c r="M6823" s="163">
        <f t="shared" si="228"/>
        <v>0</v>
      </c>
      <c r="N6823" s="181"/>
      <c r="O6823" s="33"/>
      <c r="P6823" s="33"/>
      <c r="Q6823" s="33"/>
      <c r="R6823" s="33"/>
      <c r="S6823" s="42"/>
      <c r="T6823" s="2"/>
      <c r="U6823" s="2"/>
      <c r="V6823" s="2"/>
      <c r="W6823" s="2"/>
      <c r="X6823" s="55"/>
      <c r="Y6823" s="62"/>
      <c r="Z6823" s="62"/>
      <c r="AA6823" s="62"/>
      <c r="AB6823" s="62"/>
      <c r="AC6823" s="68"/>
      <c r="AD6823" s="2"/>
      <c r="AE6823" s="2"/>
      <c r="AF6823" s="2"/>
      <c r="AG6823" s="2"/>
      <c r="AH6823" s="55"/>
      <c r="AI6823" s="72"/>
      <c r="AJ6823" s="72"/>
      <c r="AK6823" s="72"/>
      <c r="AL6823" s="72"/>
      <c r="AM6823" s="80"/>
      <c r="AN6823" s="2"/>
      <c r="AO6823" s="2"/>
      <c r="AP6823" s="2"/>
      <c r="AQ6823" s="2"/>
      <c r="AR6823" s="55"/>
      <c r="AS6823" s="85"/>
      <c r="AT6823" s="85"/>
      <c r="AU6823" s="85"/>
      <c r="AV6823" s="85"/>
      <c r="AW6823" s="100"/>
      <c r="AX6823" s="2"/>
      <c r="AY6823" s="2"/>
      <c r="AZ6823" s="2"/>
      <c r="BA6823" s="2"/>
      <c r="BB6823" s="55"/>
      <c r="BC6823" s="105"/>
      <c r="BD6823" s="105"/>
      <c r="BE6823" s="105"/>
      <c r="BF6823" s="105"/>
      <c r="BG6823" s="109"/>
      <c r="BH6823" s="2"/>
      <c r="BI6823" s="2"/>
      <c r="BJ6823" s="2"/>
      <c r="BK6823" s="2"/>
      <c r="BL6823" s="55"/>
      <c r="BM6823" s="48"/>
      <c r="BN6823" s="48"/>
      <c r="BO6823" s="48"/>
      <c r="BP6823" s="48"/>
      <c r="BQ6823" s="117"/>
      <c r="BR6823" s="2"/>
      <c r="BS6823" s="2"/>
      <c r="BT6823" s="2"/>
      <c r="BU6823" s="2"/>
      <c r="BV6823" s="55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18" t="s">
        <v>5</v>
      </c>
      <c r="H6824" s="3">
        <v>2024</v>
      </c>
      <c r="I6824" s="20" t="s">
        <v>283</v>
      </c>
      <c r="J6824" s="2" t="s">
        <v>298</v>
      </c>
      <c r="K6824" s="2" t="s">
        <v>321</v>
      </c>
      <c r="L6824" s="163">
        <f t="shared" si="227"/>
        <v>0</v>
      </c>
      <c r="M6824" s="163">
        <f t="shared" si="228"/>
        <v>0</v>
      </c>
      <c r="N6824" s="181"/>
      <c r="O6824" s="36"/>
      <c r="P6824" s="33"/>
      <c r="Q6824" s="33"/>
      <c r="R6824" s="33"/>
      <c r="S6824" s="42"/>
      <c r="T6824" s="2"/>
      <c r="U6824" s="2"/>
      <c r="V6824" s="2"/>
      <c r="W6824" s="2"/>
      <c r="X6824" s="55"/>
      <c r="Y6824" s="62"/>
      <c r="Z6824" s="62"/>
      <c r="AA6824" s="62"/>
      <c r="AB6824" s="62"/>
      <c r="AC6824" s="68"/>
      <c r="AD6824" s="2"/>
      <c r="AE6824" s="2"/>
      <c r="AF6824" s="2"/>
      <c r="AG6824" s="2"/>
      <c r="AH6824" s="55"/>
      <c r="AI6824" s="72"/>
      <c r="AJ6824" s="72"/>
      <c r="AK6824" s="72"/>
      <c r="AL6824" s="72"/>
      <c r="AM6824" s="80"/>
      <c r="AN6824" s="2"/>
      <c r="AO6824" s="2"/>
      <c r="AP6824" s="2"/>
      <c r="AQ6824" s="2"/>
      <c r="AR6824" s="55"/>
      <c r="AS6824" s="85"/>
      <c r="AT6824" s="85"/>
      <c r="AU6824" s="85"/>
      <c r="AV6824" s="85"/>
      <c r="AW6824" s="100"/>
      <c r="AX6824" s="2"/>
      <c r="AY6824" s="2"/>
      <c r="AZ6824" s="2"/>
      <c r="BA6824" s="2"/>
      <c r="BB6824" s="55"/>
      <c r="BC6824" s="105"/>
      <c r="BD6824" s="105"/>
      <c r="BE6824" s="105"/>
      <c r="BF6824" s="105"/>
      <c r="BG6824" s="109"/>
      <c r="BH6824" s="2"/>
      <c r="BI6824" s="2"/>
      <c r="BJ6824" s="2"/>
      <c r="BK6824" s="2"/>
      <c r="BL6824" s="55"/>
      <c r="BM6824" s="48"/>
      <c r="BN6824" s="48"/>
      <c r="BO6824" s="48"/>
      <c r="BP6824" s="48"/>
      <c r="BQ6824" s="117"/>
      <c r="BR6824" s="2"/>
      <c r="BS6824" s="2"/>
      <c r="BT6824" s="2"/>
      <c r="BU6824" s="2"/>
      <c r="BV6824" s="55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18" t="s">
        <v>5</v>
      </c>
      <c r="H6825" s="3">
        <v>2024</v>
      </c>
      <c r="I6825" s="20" t="s">
        <v>283</v>
      </c>
      <c r="J6825" s="2" t="s">
        <v>278</v>
      </c>
      <c r="K6825" s="2" t="s">
        <v>320</v>
      </c>
      <c r="L6825" s="163">
        <f t="shared" si="227"/>
        <v>9</v>
      </c>
      <c r="M6825" s="163">
        <f t="shared" si="228"/>
        <v>13.721</v>
      </c>
      <c r="N6825" s="181"/>
      <c r="O6825" s="162"/>
      <c r="P6825" s="33"/>
      <c r="Q6825" s="33"/>
      <c r="R6825" s="33"/>
      <c r="S6825" s="42"/>
      <c r="T6825" s="2"/>
      <c r="U6825" s="2"/>
      <c r="V6825" s="2"/>
      <c r="W6825" s="2"/>
      <c r="X6825" s="55"/>
      <c r="Y6825" s="62"/>
      <c r="Z6825" s="62"/>
      <c r="AA6825" s="62"/>
      <c r="AB6825" s="62"/>
      <c r="AC6825" s="68"/>
      <c r="AD6825" s="2"/>
      <c r="AE6825" s="2"/>
      <c r="AF6825" s="2"/>
      <c r="AG6825" s="2"/>
      <c r="AH6825" s="55"/>
      <c r="AI6825" s="72"/>
      <c r="AJ6825" s="72"/>
      <c r="AK6825" s="72"/>
      <c r="AL6825" s="72"/>
      <c r="AM6825" s="80"/>
      <c r="AN6825" s="2" t="s">
        <v>517</v>
      </c>
      <c r="AO6825" s="2"/>
      <c r="AP6825" s="2"/>
      <c r="AQ6825" s="2">
        <v>7</v>
      </c>
      <c r="AR6825" s="55">
        <v>9.7490000000000006</v>
      </c>
      <c r="AS6825" s="85"/>
      <c r="AT6825" s="85"/>
      <c r="AU6825" s="85"/>
      <c r="AV6825" s="85"/>
      <c r="AW6825" s="100"/>
      <c r="AX6825" s="2"/>
      <c r="AY6825" s="2"/>
      <c r="AZ6825" s="2"/>
      <c r="BA6825" s="2"/>
      <c r="BB6825" s="55"/>
      <c r="BC6825" s="105"/>
      <c r="BD6825" s="105"/>
      <c r="BE6825" s="105"/>
      <c r="BF6825" s="105"/>
      <c r="BG6825" s="109"/>
      <c r="BH6825" s="2"/>
      <c r="BI6825" s="2"/>
      <c r="BJ6825" s="2"/>
      <c r="BK6825" s="2"/>
      <c r="BL6825" s="55"/>
      <c r="BM6825" s="48"/>
      <c r="BN6825" s="48"/>
      <c r="BO6825" s="48"/>
      <c r="BP6825" s="48"/>
      <c r="BQ6825" s="117"/>
      <c r="BR6825" s="2" t="s">
        <v>638</v>
      </c>
      <c r="BS6825" s="2"/>
      <c r="BT6825" s="2"/>
      <c r="BU6825" s="2">
        <v>2</v>
      </c>
      <c r="BV6825" s="55">
        <v>3.972</v>
      </c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18" t="s">
        <v>5</v>
      </c>
      <c r="H6826" s="3">
        <v>2024</v>
      </c>
      <c r="I6826" s="20" t="s">
        <v>283</v>
      </c>
      <c r="J6826" s="2" t="s">
        <v>279</v>
      </c>
      <c r="K6826" s="2" t="s">
        <v>320</v>
      </c>
      <c r="L6826" s="163">
        <f t="shared" si="227"/>
        <v>0</v>
      </c>
      <c r="M6826" s="163">
        <f t="shared" si="228"/>
        <v>0</v>
      </c>
      <c r="N6826" s="181"/>
      <c r="O6826" s="33"/>
      <c r="P6826" s="33"/>
      <c r="Q6826" s="33"/>
      <c r="R6826" s="33"/>
      <c r="S6826" s="42"/>
      <c r="T6826" s="44"/>
      <c r="U6826" s="2"/>
      <c r="V6826" s="2"/>
      <c r="W6826" s="2"/>
      <c r="X6826" s="55"/>
      <c r="Y6826" s="62"/>
      <c r="Z6826" s="62"/>
      <c r="AA6826" s="62"/>
      <c r="AB6826" s="62"/>
      <c r="AC6826" s="68"/>
      <c r="AD6826" s="2"/>
      <c r="AE6826" s="2"/>
      <c r="AF6826" s="2"/>
      <c r="AG6826" s="2"/>
      <c r="AH6826" s="55"/>
      <c r="AI6826" s="72"/>
      <c r="AJ6826" s="72"/>
      <c r="AK6826" s="72"/>
      <c r="AL6826" s="72"/>
      <c r="AM6826" s="80"/>
      <c r="AN6826" s="2"/>
      <c r="AO6826" s="2"/>
      <c r="AP6826" s="2"/>
      <c r="AQ6826" s="2"/>
      <c r="AR6826" s="55"/>
      <c r="AS6826" s="85"/>
      <c r="AT6826" s="85"/>
      <c r="AU6826" s="85"/>
      <c r="AV6826" s="85"/>
      <c r="AW6826" s="100"/>
      <c r="AX6826" s="2"/>
      <c r="AY6826" s="2"/>
      <c r="AZ6826" s="2"/>
      <c r="BA6826" s="2"/>
      <c r="BB6826" s="55"/>
      <c r="BC6826" s="105"/>
      <c r="BD6826" s="105"/>
      <c r="BE6826" s="105"/>
      <c r="BF6826" s="105"/>
      <c r="BG6826" s="109"/>
      <c r="BH6826" s="2"/>
      <c r="BI6826" s="2"/>
      <c r="BJ6826" s="2"/>
      <c r="BK6826" s="2"/>
      <c r="BL6826" s="55"/>
      <c r="BM6826" s="48"/>
      <c r="BN6826" s="48"/>
      <c r="BO6826" s="48"/>
      <c r="BP6826" s="48"/>
      <c r="BQ6826" s="117"/>
      <c r="BR6826" s="2"/>
      <c r="BS6826" s="2"/>
      <c r="BT6826" s="2"/>
      <c r="BU6826" s="2"/>
      <c r="BV6826" s="55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18" t="s">
        <v>5</v>
      </c>
      <c r="H6827" s="3">
        <v>2024</v>
      </c>
      <c r="I6827" s="20" t="s">
        <v>286</v>
      </c>
      <c r="J6827" s="2" t="s">
        <v>280</v>
      </c>
      <c r="K6827" s="2" t="s">
        <v>319</v>
      </c>
      <c r="L6827" s="163">
        <f t="shared" si="227"/>
        <v>0</v>
      </c>
      <c r="M6827" s="163">
        <f t="shared" si="228"/>
        <v>0</v>
      </c>
      <c r="N6827" s="181"/>
      <c r="O6827" s="33"/>
      <c r="P6827" s="33"/>
      <c r="Q6827" s="33"/>
      <c r="R6827" s="33"/>
      <c r="S6827" s="42"/>
      <c r="T6827" s="2"/>
      <c r="U6827" s="2"/>
      <c r="V6827" s="2"/>
      <c r="W6827" s="2"/>
      <c r="X6827" s="55"/>
      <c r="Y6827" s="62"/>
      <c r="Z6827" s="62"/>
      <c r="AA6827" s="62"/>
      <c r="AB6827" s="62"/>
      <c r="AC6827" s="68"/>
      <c r="AD6827" s="2"/>
      <c r="AE6827" s="2"/>
      <c r="AF6827" s="2"/>
      <c r="AG6827" s="2"/>
      <c r="AH6827" s="55"/>
      <c r="AI6827" s="72"/>
      <c r="AJ6827" s="72"/>
      <c r="AK6827" s="72"/>
      <c r="AL6827" s="72"/>
      <c r="AM6827" s="80"/>
      <c r="AN6827" s="2"/>
      <c r="AO6827" s="2"/>
      <c r="AP6827" s="2"/>
      <c r="AQ6827" s="2"/>
      <c r="AR6827" s="55"/>
      <c r="AS6827" s="85"/>
      <c r="AT6827" s="85"/>
      <c r="AU6827" s="85"/>
      <c r="AV6827" s="85"/>
      <c r="AW6827" s="100"/>
      <c r="AX6827" s="2"/>
      <c r="AY6827" s="2"/>
      <c r="AZ6827" s="2"/>
      <c r="BA6827" s="2"/>
      <c r="BB6827" s="55"/>
      <c r="BC6827" s="105"/>
      <c r="BD6827" s="105"/>
      <c r="BE6827" s="105"/>
      <c r="BF6827" s="105"/>
      <c r="BG6827" s="109"/>
      <c r="BH6827" s="2"/>
      <c r="BI6827" s="2"/>
      <c r="BJ6827" s="2"/>
      <c r="BK6827" s="2"/>
      <c r="BL6827" s="55"/>
      <c r="BM6827" s="48"/>
      <c r="BN6827" s="48"/>
      <c r="BO6827" s="48"/>
      <c r="BP6827" s="48"/>
      <c r="BQ6827" s="117"/>
      <c r="BR6827" s="2"/>
      <c r="BS6827" s="2"/>
      <c r="BT6827" s="2"/>
      <c r="BU6827" s="2"/>
      <c r="BV6827" s="55"/>
    </row>
    <row r="6828" spans="1:74" hidden="1" x14ac:dyDescent="0.3">
      <c r="A6828" s="2" t="s">
        <v>245</v>
      </c>
      <c r="B6828" s="2" t="s">
        <v>2</v>
      </c>
      <c r="C6828" s="2" t="s">
        <v>3</v>
      </c>
      <c r="D6828" s="2" t="s">
        <v>241</v>
      </c>
      <c r="E6828" s="5" t="s">
        <v>116</v>
      </c>
      <c r="F6828" s="3"/>
      <c r="G6828" s="18" t="s">
        <v>5</v>
      </c>
      <c r="H6828" s="3">
        <v>2024</v>
      </c>
      <c r="I6828" s="20" t="s">
        <v>286</v>
      </c>
      <c r="J6828" s="2" t="s">
        <v>281</v>
      </c>
      <c r="K6828" s="2" t="s">
        <v>319</v>
      </c>
      <c r="L6828" s="163">
        <f t="shared" si="227"/>
        <v>0</v>
      </c>
      <c r="M6828" s="163">
        <f t="shared" si="228"/>
        <v>153.53900000000002</v>
      </c>
      <c r="N6828" s="181"/>
      <c r="O6828" s="33"/>
      <c r="P6828" s="33"/>
      <c r="Q6828" s="33"/>
      <c r="R6828" s="33"/>
      <c r="S6828" s="42"/>
      <c r="T6828" s="2" t="s">
        <v>408</v>
      </c>
      <c r="U6828" s="2"/>
      <c r="V6828" s="2"/>
      <c r="W6828" s="2"/>
      <c r="X6828" s="55">
        <v>3.73</v>
      </c>
      <c r="Y6828" s="62"/>
      <c r="Z6828" s="62"/>
      <c r="AA6828" s="62"/>
      <c r="AB6828" s="62"/>
      <c r="AC6828" s="68"/>
      <c r="AD6828" s="2"/>
      <c r="AE6828" s="2"/>
      <c r="AF6828" s="2"/>
      <c r="AG6828" s="2"/>
      <c r="AH6828" s="55"/>
      <c r="AI6828" s="72"/>
      <c r="AJ6828" s="72"/>
      <c r="AK6828" s="72"/>
      <c r="AL6828" s="72"/>
      <c r="AM6828" s="80"/>
      <c r="AN6828" s="2" t="s">
        <v>668</v>
      </c>
      <c r="AO6828" s="2"/>
      <c r="AP6828" s="2"/>
      <c r="AQ6828" s="2"/>
      <c r="AR6828" s="55">
        <v>3.774</v>
      </c>
      <c r="AS6828" s="85" t="s">
        <v>731</v>
      </c>
      <c r="AT6828" s="85"/>
      <c r="AU6828" s="85"/>
      <c r="AV6828" s="85"/>
      <c r="AW6828" s="100">
        <v>3.1240000000000001</v>
      </c>
      <c r="AX6828" s="2"/>
      <c r="AY6828" s="2"/>
      <c r="AZ6828" s="2"/>
      <c r="BA6828" s="2"/>
      <c r="BB6828" s="55"/>
      <c r="BC6828" s="105" t="s">
        <v>1061</v>
      </c>
      <c r="BD6828" s="105"/>
      <c r="BE6828" s="105"/>
      <c r="BF6828" s="105"/>
      <c r="BG6828" s="109">
        <v>4.5</v>
      </c>
      <c r="BH6828" s="2" t="s">
        <v>1016</v>
      </c>
      <c r="BI6828" s="2"/>
      <c r="BJ6828" s="2"/>
      <c r="BK6828" s="2"/>
      <c r="BL6828" s="55">
        <v>137.09</v>
      </c>
      <c r="BM6828" s="48"/>
      <c r="BN6828" s="48"/>
      <c r="BO6828" s="48"/>
      <c r="BP6828" s="48"/>
      <c r="BQ6828" s="117"/>
      <c r="BR6828" s="2" t="s">
        <v>1256</v>
      </c>
      <c r="BS6828" s="2"/>
      <c r="BT6828" s="2"/>
      <c r="BU6828" s="2"/>
      <c r="BV6828" s="55">
        <v>1.321</v>
      </c>
    </row>
    <row r="6829" spans="1:74" s="13" customFormat="1" hidden="1" x14ac:dyDescent="0.3">
      <c r="A6829" s="12" t="s">
        <v>245</v>
      </c>
      <c r="B6829" s="12" t="s">
        <v>2</v>
      </c>
      <c r="C6829" s="12" t="s">
        <v>3</v>
      </c>
      <c r="D6829" s="12" t="s">
        <v>241</v>
      </c>
      <c r="E6829" s="6" t="s">
        <v>116</v>
      </c>
      <c r="F6829" s="7"/>
      <c r="G6829" s="19" t="s">
        <v>5</v>
      </c>
      <c r="H6829" s="7">
        <v>2024</v>
      </c>
      <c r="I6829" s="21"/>
      <c r="J6829" s="12" t="s">
        <v>314</v>
      </c>
      <c r="K6829" s="12"/>
      <c r="L6829" s="147"/>
      <c r="M6829" s="147">
        <f>SUM(M6791:M6828)</f>
        <v>1156.8860000000002</v>
      </c>
      <c r="N6829" s="183"/>
      <c r="O6829" s="12"/>
      <c r="P6829" s="12"/>
      <c r="Q6829" s="12"/>
      <c r="R6829" s="12"/>
      <c r="S6829" s="47">
        <f>SUM(S6791:S6828)</f>
        <v>3.4620000000000002</v>
      </c>
      <c r="T6829" s="12"/>
      <c r="U6829" s="12"/>
      <c r="V6829" s="12"/>
      <c r="W6829" s="12"/>
      <c r="X6829" s="47">
        <f>SUM(X6791:X6828)</f>
        <v>6.2479999999999993</v>
      </c>
      <c r="Y6829" s="12"/>
      <c r="Z6829" s="12"/>
      <c r="AA6829" s="12"/>
      <c r="AB6829" s="12"/>
      <c r="AC6829" s="47">
        <f>SUM(AC6791:AC6828)</f>
        <v>228.07499999999999</v>
      </c>
      <c r="AD6829" s="12"/>
      <c r="AE6829" s="12"/>
      <c r="AF6829" s="12"/>
      <c r="AG6829" s="12"/>
      <c r="AH6829" s="47">
        <f>SUM(AH6791:AH6828)</f>
        <v>2.0390000000000001</v>
      </c>
      <c r="AI6829" s="12"/>
      <c r="AJ6829" s="12"/>
      <c r="AK6829" s="12"/>
      <c r="AL6829" s="12"/>
      <c r="AM6829" s="47">
        <f>SUM(AM6791:AM6828)</f>
        <v>0</v>
      </c>
      <c r="AN6829" s="12"/>
      <c r="AO6829" s="12"/>
      <c r="AP6829" s="12"/>
      <c r="AQ6829" s="12"/>
      <c r="AR6829" s="47">
        <f>SUM(AR6791:AR6828)</f>
        <v>13.523</v>
      </c>
      <c r="AS6829" s="12"/>
      <c r="AT6829" s="12"/>
      <c r="AU6829" s="12"/>
      <c r="AV6829" s="12"/>
      <c r="AW6829" s="47">
        <f>SUM(AW6791:AW6828)</f>
        <v>233.92400000000001</v>
      </c>
      <c r="AX6829" s="12"/>
      <c r="AY6829" s="12"/>
      <c r="AZ6829" s="12"/>
      <c r="BA6829" s="12"/>
      <c r="BB6829" s="47">
        <f>SUM(BB6791:BB6828)</f>
        <v>265.22500000000002</v>
      </c>
      <c r="BC6829" s="12"/>
      <c r="BD6829" s="12"/>
      <c r="BE6829" s="12"/>
      <c r="BF6829" s="12"/>
      <c r="BG6829" s="47">
        <f>SUM(BG6791:BG6828)</f>
        <v>257.40600000000001</v>
      </c>
      <c r="BH6829" s="12"/>
      <c r="BI6829" s="12"/>
      <c r="BJ6829" s="12"/>
      <c r="BK6829" s="12"/>
      <c r="BL6829" s="47">
        <f>SUM(BL6791:BL6828)</f>
        <v>137.09</v>
      </c>
      <c r="BM6829" s="12"/>
      <c r="BN6829" s="12"/>
      <c r="BO6829" s="12"/>
      <c r="BP6829" s="12"/>
      <c r="BQ6829" s="47">
        <f>SUM(BQ6791:BQ6828)</f>
        <v>0</v>
      </c>
      <c r="BR6829" s="12"/>
      <c r="BS6829" s="12"/>
      <c r="BT6829" s="12"/>
      <c r="BU6829" s="12"/>
      <c r="BV6829" s="47">
        <f>SUM(BV6791:BV6828)</f>
        <v>9.8940000000000001</v>
      </c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18" t="s">
        <v>5</v>
      </c>
      <c r="H6830" s="3">
        <v>2024</v>
      </c>
      <c r="I6830" s="20" t="s">
        <v>287</v>
      </c>
      <c r="J6830" s="2" t="s">
        <v>267</v>
      </c>
      <c r="K6830" s="2" t="s">
        <v>318</v>
      </c>
      <c r="L6830" s="163">
        <f t="shared" si="227"/>
        <v>0</v>
      </c>
      <c r="M6830" s="163">
        <f t="shared" si="228"/>
        <v>0</v>
      </c>
      <c r="N6830" s="181"/>
      <c r="O6830" s="33"/>
      <c r="P6830" s="33"/>
      <c r="Q6830" s="33"/>
      <c r="R6830" s="33"/>
      <c r="S6830" s="42"/>
      <c r="T6830" s="2"/>
      <c r="U6830" s="2"/>
      <c r="V6830" s="2"/>
      <c r="W6830" s="2"/>
      <c r="X6830" s="55"/>
      <c r="Y6830" s="62"/>
      <c r="Z6830" s="62"/>
      <c r="AA6830" s="62"/>
      <c r="AB6830" s="62"/>
      <c r="AC6830" s="68"/>
      <c r="AD6830" s="2"/>
      <c r="AE6830" s="2"/>
      <c r="AF6830" s="2"/>
      <c r="AG6830" s="2"/>
      <c r="AH6830" s="55"/>
      <c r="AI6830" s="72"/>
      <c r="AJ6830" s="72"/>
      <c r="AK6830" s="72"/>
      <c r="AL6830" s="72"/>
      <c r="AM6830" s="80"/>
      <c r="AN6830" s="2"/>
      <c r="AO6830" s="2"/>
      <c r="AP6830" s="2"/>
      <c r="AQ6830" s="2"/>
      <c r="AR6830" s="55"/>
      <c r="AS6830" s="85"/>
      <c r="AT6830" s="85"/>
      <c r="AU6830" s="85"/>
      <c r="AV6830" s="85"/>
      <c r="AW6830" s="100"/>
      <c r="AX6830" s="2"/>
      <c r="AY6830" s="2"/>
      <c r="AZ6830" s="2"/>
      <c r="BA6830" s="2"/>
      <c r="BB6830" s="55"/>
      <c r="BC6830" s="105"/>
      <c r="BD6830" s="105"/>
      <c r="BE6830" s="105"/>
      <c r="BF6830" s="105"/>
      <c r="BG6830" s="109"/>
      <c r="BH6830" s="2"/>
      <c r="BI6830" s="2"/>
      <c r="BJ6830" s="2"/>
      <c r="BK6830" s="2"/>
      <c r="BL6830" s="55"/>
      <c r="BM6830" s="48"/>
      <c r="BN6830" s="48"/>
      <c r="BO6830" s="48"/>
      <c r="BP6830" s="48"/>
      <c r="BQ6830" s="117"/>
      <c r="BR6830" s="2"/>
      <c r="BS6830" s="2"/>
      <c r="BT6830" s="2"/>
      <c r="BU6830" s="2"/>
      <c r="BV6830" s="55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18" t="s">
        <v>5</v>
      </c>
      <c r="H6831" s="3">
        <v>2024</v>
      </c>
      <c r="I6831" s="20" t="s">
        <v>287</v>
      </c>
      <c r="J6831" s="2" t="s">
        <v>291</v>
      </c>
      <c r="K6831" s="2" t="s">
        <v>319</v>
      </c>
      <c r="L6831" s="163">
        <f t="shared" si="227"/>
        <v>0</v>
      </c>
      <c r="M6831" s="163">
        <f t="shared" si="228"/>
        <v>0</v>
      </c>
      <c r="N6831" s="181"/>
      <c r="O6831" s="33"/>
      <c r="P6831" s="33"/>
      <c r="Q6831" s="33"/>
      <c r="R6831" s="33"/>
      <c r="S6831" s="42"/>
      <c r="T6831" s="2"/>
      <c r="U6831" s="2"/>
      <c r="V6831" s="2"/>
      <c r="W6831" s="2"/>
      <c r="X6831" s="55"/>
      <c r="Y6831" s="62"/>
      <c r="Z6831" s="62"/>
      <c r="AA6831" s="62"/>
      <c r="AB6831" s="62"/>
      <c r="AC6831" s="68"/>
      <c r="AD6831" s="2"/>
      <c r="AE6831" s="2"/>
      <c r="AF6831" s="2"/>
      <c r="AG6831" s="2"/>
      <c r="AH6831" s="55"/>
      <c r="AI6831" s="72"/>
      <c r="AJ6831" s="72"/>
      <c r="AK6831" s="72"/>
      <c r="AL6831" s="72"/>
      <c r="AM6831" s="80"/>
      <c r="AN6831" s="2"/>
      <c r="AO6831" s="2"/>
      <c r="AP6831" s="2"/>
      <c r="AQ6831" s="2"/>
      <c r="AR6831" s="55"/>
      <c r="AS6831" s="85"/>
      <c r="AT6831" s="85"/>
      <c r="AU6831" s="85"/>
      <c r="AV6831" s="85"/>
      <c r="AW6831" s="100"/>
      <c r="AX6831" s="2"/>
      <c r="AY6831" s="2"/>
      <c r="AZ6831" s="2"/>
      <c r="BA6831" s="2"/>
      <c r="BB6831" s="55"/>
      <c r="BC6831" s="105"/>
      <c r="BD6831" s="105"/>
      <c r="BE6831" s="105"/>
      <c r="BF6831" s="105"/>
      <c r="BG6831" s="109"/>
      <c r="BH6831" s="2"/>
      <c r="BI6831" s="2"/>
      <c r="BJ6831" s="2"/>
      <c r="BK6831" s="2"/>
      <c r="BL6831" s="55"/>
      <c r="BM6831" s="48"/>
      <c r="BN6831" s="48"/>
      <c r="BO6831" s="48"/>
      <c r="BP6831" s="48"/>
      <c r="BQ6831" s="117"/>
      <c r="BR6831" s="2"/>
      <c r="BS6831" s="2"/>
      <c r="BT6831" s="2"/>
      <c r="BU6831" s="2"/>
      <c r="BV6831" s="55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18" t="s">
        <v>5</v>
      </c>
      <c r="H6832" s="3">
        <v>2024</v>
      </c>
      <c r="I6832" s="20" t="s">
        <v>286</v>
      </c>
      <c r="J6832" s="2" t="s">
        <v>336</v>
      </c>
      <c r="K6832" s="2" t="s">
        <v>319</v>
      </c>
      <c r="L6832" s="163">
        <f t="shared" si="227"/>
        <v>0</v>
      </c>
      <c r="M6832" s="163">
        <f t="shared" si="228"/>
        <v>0</v>
      </c>
      <c r="N6832" s="181"/>
      <c r="O6832" s="33"/>
      <c r="P6832" s="33"/>
      <c r="Q6832" s="33"/>
      <c r="R6832" s="33"/>
      <c r="S6832" s="42"/>
      <c r="T6832" s="2"/>
      <c r="U6832" s="2"/>
      <c r="V6832" s="2"/>
      <c r="W6832" s="2"/>
      <c r="X6832" s="55"/>
      <c r="Y6832" s="62"/>
      <c r="Z6832" s="62"/>
      <c r="AA6832" s="62"/>
      <c r="AB6832" s="62"/>
      <c r="AC6832" s="68"/>
      <c r="AD6832" s="2"/>
      <c r="AE6832" s="2"/>
      <c r="AF6832" s="2"/>
      <c r="AG6832" s="2"/>
      <c r="AH6832" s="55"/>
      <c r="AI6832" s="72"/>
      <c r="AJ6832" s="72"/>
      <c r="AK6832" s="72"/>
      <c r="AL6832" s="72"/>
      <c r="AM6832" s="80"/>
      <c r="AN6832" s="2"/>
      <c r="AO6832" s="2"/>
      <c r="AP6832" s="2"/>
      <c r="AQ6832" s="2"/>
      <c r="AR6832" s="55"/>
      <c r="AS6832" s="85"/>
      <c r="AT6832" s="85"/>
      <c r="AU6832" s="85"/>
      <c r="AV6832" s="85"/>
      <c r="AW6832" s="100"/>
      <c r="AX6832" s="2"/>
      <c r="AY6832" s="2"/>
      <c r="AZ6832" s="2"/>
      <c r="BA6832" s="2"/>
      <c r="BB6832" s="55"/>
      <c r="BC6832" s="105"/>
      <c r="BD6832" s="105"/>
      <c r="BE6832" s="105"/>
      <c r="BF6832" s="105"/>
      <c r="BG6832" s="109"/>
      <c r="BH6832" s="2"/>
      <c r="BI6832" s="2"/>
      <c r="BJ6832" s="2"/>
      <c r="BK6832" s="2"/>
      <c r="BL6832" s="55"/>
      <c r="BM6832" s="48"/>
      <c r="BN6832" s="48"/>
      <c r="BO6832" s="48"/>
      <c r="BP6832" s="48"/>
      <c r="BQ6832" s="117"/>
      <c r="BR6832" s="2"/>
      <c r="BS6832" s="2"/>
      <c r="BT6832" s="2"/>
      <c r="BU6832" s="2"/>
      <c r="BV6832" s="55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18" t="s">
        <v>5</v>
      </c>
      <c r="H6833" s="3">
        <v>2024</v>
      </c>
      <c r="I6833" s="20" t="s">
        <v>286</v>
      </c>
      <c r="J6833" s="8" t="s">
        <v>337</v>
      </c>
      <c r="K6833" s="8" t="s">
        <v>318</v>
      </c>
      <c r="L6833" s="163">
        <f t="shared" si="227"/>
        <v>0</v>
      </c>
      <c r="M6833" s="163">
        <f t="shared" si="228"/>
        <v>0</v>
      </c>
      <c r="N6833" s="181"/>
      <c r="O6833" s="53"/>
      <c r="P6833" s="53"/>
      <c r="Q6833" s="53"/>
      <c r="R6833" s="53"/>
      <c r="S6833" s="54"/>
      <c r="T6833" s="8"/>
      <c r="U6833" s="8"/>
      <c r="V6833" s="8"/>
      <c r="W6833" s="8"/>
      <c r="X6833" s="122"/>
      <c r="Y6833" s="135"/>
      <c r="Z6833" s="135"/>
      <c r="AA6833" s="135"/>
      <c r="AB6833" s="135"/>
      <c r="AC6833" s="136"/>
      <c r="AD6833" s="8"/>
      <c r="AE6833" s="8"/>
      <c r="AF6833" s="8"/>
      <c r="AG6833" s="8"/>
      <c r="AH6833" s="122"/>
      <c r="AI6833" s="137"/>
      <c r="AJ6833" s="137"/>
      <c r="AK6833" s="137"/>
      <c r="AL6833" s="137"/>
      <c r="AM6833" s="138"/>
      <c r="AN6833" s="8"/>
      <c r="AO6833" s="8"/>
      <c r="AP6833" s="8"/>
      <c r="AQ6833" s="8"/>
      <c r="AR6833" s="122"/>
      <c r="AS6833" s="139"/>
      <c r="AT6833" s="139"/>
      <c r="AU6833" s="139"/>
      <c r="AV6833" s="139"/>
      <c r="AW6833" s="140"/>
      <c r="AX6833" s="8"/>
      <c r="AY6833" s="8"/>
      <c r="AZ6833" s="8"/>
      <c r="BA6833" s="8"/>
      <c r="BB6833" s="122"/>
      <c r="BC6833" s="141"/>
      <c r="BD6833" s="141"/>
      <c r="BE6833" s="141"/>
      <c r="BF6833" s="141"/>
      <c r="BG6833" s="142"/>
      <c r="BH6833" s="8"/>
      <c r="BI6833" s="8"/>
      <c r="BJ6833" s="8"/>
      <c r="BK6833" s="8"/>
      <c r="BL6833" s="122"/>
      <c r="BM6833" s="143"/>
      <c r="BN6833" s="143"/>
      <c r="BO6833" s="143"/>
      <c r="BP6833" s="143"/>
      <c r="BQ6833" s="144"/>
      <c r="BR6833" s="8"/>
      <c r="BS6833" s="8"/>
      <c r="BT6833" s="8"/>
      <c r="BU6833" s="8"/>
      <c r="BV6833" s="122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18" t="s">
        <v>5</v>
      </c>
      <c r="H6834" s="3">
        <v>2024</v>
      </c>
      <c r="I6834" s="20" t="s">
        <v>286</v>
      </c>
      <c r="J6834" s="8" t="s">
        <v>338</v>
      </c>
      <c r="K6834" s="8" t="s">
        <v>339</v>
      </c>
      <c r="L6834" s="163">
        <f t="shared" si="227"/>
        <v>0</v>
      </c>
      <c r="M6834" s="163">
        <f t="shared" si="228"/>
        <v>0</v>
      </c>
      <c r="N6834" s="181"/>
      <c r="O6834" s="53"/>
      <c r="P6834" s="53"/>
      <c r="Q6834" s="53"/>
      <c r="R6834" s="53"/>
      <c r="S6834" s="54"/>
      <c r="T6834" s="8"/>
      <c r="U6834" s="8"/>
      <c r="V6834" s="8"/>
      <c r="W6834" s="8"/>
      <c r="X6834" s="122"/>
      <c r="Y6834" s="135"/>
      <c r="Z6834" s="135"/>
      <c r="AA6834" s="135"/>
      <c r="AB6834" s="135"/>
      <c r="AC6834" s="136"/>
      <c r="AD6834" s="8"/>
      <c r="AE6834" s="8"/>
      <c r="AF6834" s="8"/>
      <c r="AG6834" s="8"/>
      <c r="AH6834" s="122"/>
      <c r="AI6834" s="137"/>
      <c r="AJ6834" s="137"/>
      <c r="AK6834" s="137"/>
      <c r="AL6834" s="137"/>
      <c r="AM6834" s="138"/>
      <c r="AN6834" s="8"/>
      <c r="AO6834" s="8"/>
      <c r="AP6834" s="8"/>
      <c r="AQ6834" s="8"/>
      <c r="AR6834" s="122"/>
      <c r="AS6834" s="139"/>
      <c r="AT6834" s="139"/>
      <c r="AU6834" s="139"/>
      <c r="AV6834" s="139"/>
      <c r="AW6834" s="140"/>
      <c r="AX6834" s="8"/>
      <c r="AY6834" s="8"/>
      <c r="AZ6834" s="8"/>
      <c r="BA6834" s="8"/>
      <c r="BB6834" s="122"/>
      <c r="BC6834" s="141"/>
      <c r="BD6834" s="141"/>
      <c r="BE6834" s="141"/>
      <c r="BF6834" s="141"/>
      <c r="BG6834" s="142"/>
      <c r="BH6834" s="8"/>
      <c r="BI6834" s="8"/>
      <c r="BJ6834" s="8"/>
      <c r="BK6834" s="8"/>
      <c r="BL6834" s="122"/>
      <c r="BM6834" s="143"/>
      <c r="BN6834" s="143"/>
      <c r="BO6834" s="143"/>
      <c r="BP6834" s="143"/>
      <c r="BQ6834" s="144"/>
      <c r="BR6834" s="8"/>
      <c r="BS6834" s="8"/>
      <c r="BT6834" s="8"/>
      <c r="BU6834" s="8"/>
      <c r="BV6834" s="122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18" t="s">
        <v>5</v>
      </c>
      <c r="H6835" s="3">
        <v>2024</v>
      </c>
      <c r="I6835" s="20" t="s">
        <v>286</v>
      </c>
      <c r="J6835" s="8" t="s">
        <v>340</v>
      </c>
      <c r="K6835" s="8" t="s">
        <v>318</v>
      </c>
      <c r="L6835" s="163">
        <f t="shared" si="227"/>
        <v>0</v>
      </c>
      <c r="M6835" s="163">
        <f t="shared" si="228"/>
        <v>0</v>
      </c>
      <c r="N6835" s="181"/>
      <c r="O6835" s="53"/>
      <c r="P6835" s="53"/>
      <c r="Q6835" s="53"/>
      <c r="R6835" s="53"/>
      <c r="S6835" s="54"/>
      <c r="T6835" s="8"/>
      <c r="U6835" s="8"/>
      <c r="V6835" s="8"/>
      <c r="W6835" s="8"/>
      <c r="X6835" s="122"/>
      <c r="Y6835" s="135"/>
      <c r="Z6835" s="135"/>
      <c r="AA6835" s="135"/>
      <c r="AB6835" s="135"/>
      <c r="AC6835" s="136"/>
      <c r="AD6835" s="8"/>
      <c r="AE6835" s="8"/>
      <c r="AF6835" s="8"/>
      <c r="AG6835" s="8"/>
      <c r="AH6835" s="122"/>
      <c r="AI6835" s="137"/>
      <c r="AJ6835" s="137"/>
      <c r="AK6835" s="137"/>
      <c r="AL6835" s="137"/>
      <c r="AM6835" s="138"/>
      <c r="AN6835" s="8"/>
      <c r="AO6835" s="8"/>
      <c r="AP6835" s="8"/>
      <c r="AQ6835" s="8"/>
      <c r="AR6835" s="122"/>
      <c r="AS6835" s="139"/>
      <c r="AT6835" s="139"/>
      <c r="AU6835" s="139"/>
      <c r="AV6835" s="139"/>
      <c r="AW6835" s="140"/>
      <c r="AX6835" s="8"/>
      <c r="AY6835" s="8"/>
      <c r="AZ6835" s="8"/>
      <c r="BA6835" s="8"/>
      <c r="BB6835" s="122"/>
      <c r="BC6835" s="141"/>
      <c r="BD6835" s="141"/>
      <c r="BE6835" s="141"/>
      <c r="BF6835" s="141"/>
      <c r="BG6835" s="142"/>
      <c r="BH6835" s="8"/>
      <c r="BI6835" s="8"/>
      <c r="BJ6835" s="8"/>
      <c r="BK6835" s="8"/>
      <c r="BL6835" s="122"/>
      <c r="BM6835" s="143"/>
      <c r="BN6835" s="143"/>
      <c r="BO6835" s="143"/>
      <c r="BP6835" s="143"/>
      <c r="BQ6835" s="144"/>
      <c r="BR6835" s="8"/>
      <c r="BS6835" s="8"/>
      <c r="BT6835" s="8"/>
      <c r="BU6835" s="8"/>
      <c r="BV6835" s="122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18" t="s">
        <v>5</v>
      </c>
      <c r="H6836" s="3">
        <v>2024</v>
      </c>
      <c r="I6836" s="20" t="s">
        <v>286</v>
      </c>
      <c r="J6836" s="8" t="s">
        <v>341</v>
      </c>
      <c r="K6836" s="8" t="s">
        <v>320</v>
      </c>
      <c r="L6836" s="163">
        <f t="shared" si="227"/>
        <v>0</v>
      </c>
      <c r="M6836" s="163">
        <f t="shared" si="228"/>
        <v>0</v>
      </c>
      <c r="N6836" s="181"/>
      <c r="O6836" s="53"/>
      <c r="P6836" s="53"/>
      <c r="Q6836" s="53"/>
      <c r="R6836" s="53"/>
      <c r="S6836" s="54"/>
      <c r="T6836" s="8"/>
      <c r="U6836" s="8"/>
      <c r="V6836" s="8"/>
      <c r="W6836" s="8"/>
      <c r="X6836" s="122"/>
      <c r="Y6836" s="135"/>
      <c r="Z6836" s="135"/>
      <c r="AA6836" s="135"/>
      <c r="AB6836" s="135"/>
      <c r="AC6836" s="136"/>
      <c r="AD6836" s="8"/>
      <c r="AE6836" s="8"/>
      <c r="AF6836" s="8"/>
      <c r="AG6836" s="8"/>
      <c r="AH6836" s="122"/>
      <c r="AI6836" s="137"/>
      <c r="AJ6836" s="137"/>
      <c r="AK6836" s="137"/>
      <c r="AL6836" s="137"/>
      <c r="AM6836" s="138"/>
      <c r="AN6836" s="8"/>
      <c r="AO6836" s="8"/>
      <c r="AP6836" s="8"/>
      <c r="AQ6836" s="8"/>
      <c r="AR6836" s="122"/>
      <c r="AS6836" s="139"/>
      <c r="AT6836" s="139"/>
      <c r="AU6836" s="139"/>
      <c r="AV6836" s="139"/>
      <c r="AW6836" s="140"/>
      <c r="AX6836" s="8"/>
      <c r="AY6836" s="8"/>
      <c r="AZ6836" s="8"/>
      <c r="BA6836" s="8"/>
      <c r="BB6836" s="122"/>
      <c r="BC6836" s="141"/>
      <c r="BD6836" s="141"/>
      <c r="BE6836" s="141"/>
      <c r="BF6836" s="141"/>
      <c r="BG6836" s="142"/>
      <c r="BH6836" s="8"/>
      <c r="BI6836" s="8"/>
      <c r="BJ6836" s="8"/>
      <c r="BK6836" s="8"/>
      <c r="BL6836" s="122"/>
      <c r="BM6836" s="143"/>
      <c r="BN6836" s="143"/>
      <c r="BO6836" s="143"/>
      <c r="BP6836" s="143"/>
      <c r="BQ6836" s="144"/>
      <c r="BR6836" s="8"/>
      <c r="BS6836" s="8"/>
      <c r="BT6836" s="8"/>
      <c r="BU6836" s="8"/>
      <c r="BV6836" s="122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18" t="s">
        <v>5</v>
      </c>
      <c r="H6837" s="3">
        <v>2024</v>
      </c>
      <c r="I6837" s="20" t="s">
        <v>286</v>
      </c>
      <c r="J6837" s="8" t="s">
        <v>342</v>
      </c>
      <c r="K6837" s="8" t="s">
        <v>320</v>
      </c>
      <c r="L6837" s="163">
        <f t="shared" si="227"/>
        <v>0</v>
      </c>
      <c r="M6837" s="163">
        <f t="shared" si="228"/>
        <v>0</v>
      </c>
      <c r="N6837" s="181"/>
      <c r="O6837" s="53"/>
      <c r="P6837" s="53"/>
      <c r="Q6837" s="53"/>
      <c r="R6837" s="53"/>
      <c r="S6837" s="54"/>
      <c r="T6837" s="8"/>
      <c r="U6837" s="8"/>
      <c r="V6837" s="8"/>
      <c r="W6837" s="8"/>
      <c r="X6837" s="122"/>
      <c r="Y6837" s="135"/>
      <c r="Z6837" s="135"/>
      <c r="AA6837" s="135"/>
      <c r="AB6837" s="135"/>
      <c r="AC6837" s="136"/>
      <c r="AD6837" s="8"/>
      <c r="AE6837" s="8"/>
      <c r="AF6837" s="8"/>
      <c r="AG6837" s="8"/>
      <c r="AH6837" s="122"/>
      <c r="AI6837" s="137"/>
      <c r="AJ6837" s="137"/>
      <c r="AK6837" s="137"/>
      <c r="AL6837" s="137"/>
      <c r="AM6837" s="138"/>
      <c r="AN6837" s="8"/>
      <c r="AO6837" s="8"/>
      <c r="AP6837" s="8"/>
      <c r="AQ6837" s="8"/>
      <c r="AR6837" s="122"/>
      <c r="AS6837" s="139"/>
      <c r="AT6837" s="139"/>
      <c r="AU6837" s="139"/>
      <c r="AV6837" s="139"/>
      <c r="AW6837" s="140"/>
      <c r="AX6837" s="8"/>
      <c r="AY6837" s="8"/>
      <c r="AZ6837" s="8"/>
      <c r="BA6837" s="8"/>
      <c r="BB6837" s="122"/>
      <c r="BC6837" s="141"/>
      <c r="BD6837" s="141"/>
      <c r="BE6837" s="141"/>
      <c r="BF6837" s="141"/>
      <c r="BG6837" s="142"/>
      <c r="BH6837" s="8"/>
      <c r="BI6837" s="8"/>
      <c r="BJ6837" s="8"/>
      <c r="BK6837" s="8"/>
      <c r="BL6837" s="122"/>
      <c r="BM6837" s="143"/>
      <c r="BN6837" s="143"/>
      <c r="BO6837" s="143"/>
      <c r="BP6837" s="143"/>
      <c r="BQ6837" s="144"/>
      <c r="BR6837" s="8"/>
      <c r="BS6837" s="8"/>
      <c r="BT6837" s="8"/>
      <c r="BU6837" s="8"/>
      <c r="BV6837" s="122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18" t="s">
        <v>5</v>
      </c>
      <c r="H6838" s="3">
        <v>2024</v>
      </c>
      <c r="I6838" s="20" t="s">
        <v>286</v>
      </c>
      <c r="J6838" s="8" t="s">
        <v>343</v>
      </c>
      <c r="K6838" s="8" t="s">
        <v>339</v>
      </c>
      <c r="L6838" s="163">
        <f t="shared" si="227"/>
        <v>0</v>
      </c>
      <c r="M6838" s="163">
        <f t="shared" si="228"/>
        <v>0</v>
      </c>
      <c r="N6838" s="181"/>
      <c r="O6838" s="53"/>
      <c r="P6838" s="53"/>
      <c r="Q6838" s="53"/>
      <c r="R6838" s="53"/>
      <c r="S6838" s="54"/>
      <c r="T6838" s="8"/>
      <c r="U6838" s="8"/>
      <c r="V6838" s="8"/>
      <c r="W6838" s="8"/>
      <c r="X6838" s="122"/>
      <c r="Y6838" s="135"/>
      <c r="Z6838" s="135"/>
      <c r="AA6838" s="135"/>
      <c r="AB6838" s="135"/>
      <c r="AC6838" s="136"/>
      <c r="AD6838" s="8"/>
      <c r="AE6838" s="8"/>
      <c r="AF6838" s="8"/>
      <c r="AG6838" s="8"/>
      <c r="AH6838" s="122"/>
      <c r="AI6838" s="137"/>
      <c r="AJ6838" s="137"/>
      <c r="AK6838" s="137"/>
      <c r="AL6838" s="137"/>
      <c r="AM6838" s="138"/>
      <c r="AN6838" s="8"/>
      <c r="AO6838" s="8"/>
      <c r="AP6838" s="8"/>
      <c r="AQ6838" s="8"/>
      <c r="AR6838" s="122"/>
      <c r="AS6838" s="139"/>
      <c r="AT6838" s="139"/>
      <c r="AU6838" s="139"/>
      <c r="AV6838" s="139"/>
      <c r="AW6838" s="140"/>
      <c r="AX6838" s="8"/>
      <c r="AY6838" s="8"/>
      <c r="AZ6838" s="8"/>
      <c r="BA6838" s="8"/>
      <c r="BB6838" s="122"/>
      <c r="BC6838" s="141"/>
      <c r="BD6838" s="141"/>
      <c r="BE6838" s="141"/>
      <c r="BF6838" s="141"/>
      <c r="BG6838" s="142"/>
      <c r="BH6838" s="8"/>
      <c r="BI6838" s="8"/>
      <c r="BJ6838" s="8"/>
      <c r="BK6838" s="8"/>
      <c r="BL6838" s="122"/>
      <c r="BM6838" s="143"/>
      <c r="BN6838" s="143"/>
      <c r="BO6838" s="143"/>
      <c r="BP6838" s="143"/>
      <c r="BQ6838" s="144"/>
      <c r="BR6838" s="8"/>
      <c r="BS6838" s="8"/>
      <c r="BT6838" s="8"/>
      <c r="BU6838" s="8"/>
      <c r="BV6838" s="122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18" t="s">
        <v>5</v>
      </c>
      <c r="H6839" s="3">
        <v>2024</v>
      </c>
      <c r="I6839" s="20" t="s">
        <v>288</v>
      </c>
      <c r="J6839" s="8" t="s">
        <v>344</v>
      </c>
      <c r="K6839" s="8" t="s">
        <v>318</v>
      </c>
      <c r="L6839" s="163">
        <f t="shared" si="227"/>
        <v>0</v>
      </c>
      <c r="M6839" s="163">
        <f t="shared" si="228"/>
        <v>0</v>
      </c>
      <c r="N6839" s="181"/>
      <c r="O6839" s="53"/>
      <c r="P6839" s="53"/>
      <c r="Q6839" s="53"/>
      <c r="R6839" s="53"/>
      <c r="S6839" s="54"/>
      <c r="T6839" s="8"/>
      <c r="U6839" s="8"/>
      <c r="V6839" s="8"/>
      <c r="W6839" s="8"/>
      <c r="X6839" s="122"/>
      <c r="Y6839" s="135"/>
      <c r="Z6839" s="135"/>
      <c r="AA6839" s="135"/>
      <c r="AB6839" s="135"/>
      <c r="AC6839" s="136"/>
      <c r="AD6839" s="8"/>
      <c r="AE6839" s="8"/>
      <c r="AF6839" s="8"/>
      <c r="AG6839" s="8"/>
      <c r="AH6839" s="122"/>
      <c r="AI6839" s="137"/>
      <c r="AJ6839" s="137"/>
      <c r="AK6839" s="137"/>
      <c r="AL6839" s="137"/>
      <c r="AM6839" s="138"/>
      <c r="AN6839" s="8"/>
      <c r="AO6839" s="8"/>
      <c r="AP6839" s="8"/>
      <c r="AQ6839" s="8"/>
      <c r="AR6839" s="122"/>
      <c r="AS6839" s="139"/>
      <c r="AT6839" s="139"/>
      <c r="AU6839" s="139"/>
      <c r="AV6839" s="139"/>
      <c r="AW6839" s="140"/>
      <c r="AX6839" s="8"/>
      <c r="AY6839" s="8"/>
      <c r="AZ6839" s="8"/>
      <c r="BA6839" s="8"/>
      <c r="BB6839" s="122"/>
      <c r="BC6839" s="141"/>
      <c r="BD6839" s="141"/>
      <c r="BE6839" s="141"/>
      <c r="BF6839" s="141"/>
      <c r="BG6839" s="142"/>
      <c r="BH6839" s="8"/>
      <c r="BI6839" s="8"/>
      <c r="BJ6839" s="8"/>
      <c r="BK6839" s="8"/>
      <c r="BL6839" s="122"/>
      <c r="BM6839" s="143"/>
      <c r="BN6839" s="143"/>
      <c r="BO6839" s="143"/>
      <c r="BP6839" s="143"/>
      <c r="BQ6839" s="144"/>
      <c r="BR6839" s="8"/>
      <c r="BS6839" s="8"/>
      <c r="BT6839" s="8"/>
      <c r="BU6839" s="8"/>
      <c r="BV6839" s="122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18" t="s">
        <v>5</v>
      </c>
      <c r="H6840" s="3">
        <v>2024</v>
      </c>
      <c r="I6840" s="20" t="s">
        <v>288</v>
      </c>
      <c r="J6840" s="2" t="s">
        <v>351</v>
      </c>
      <c r="K6840" s="2" t="s">
        <v>318</v>
      </c>
      <c r="L6840" s="163">
        <f t="shared" si="227"/>
        <v>0</v>
      </c>
      <c r="M6840" s="163">
        <f t="shared" si="228"/>
        <v>0</v>
      </c>
      <c r="N6840" s="181"/>
      <c r="O6840" s="53"/>
      <c r="P6840" s="53"/>
      <c r="Q6840" s="53"/>
      <c r="R6840" s="53"/>
      <c r="S6840" s="54"/>
      <c r="T6840" s="8"/>
      <c r="U6840" s="8"/>
      <c r="V6840" s="8"/>
      <c r="W6840" s="8"/>
      <c r="X6840" s="122"/>
      <c r="Y6840" s="135"/>
      <c r="Z6840" s="135"/>
      <c r="AA6840" s="135"/>
      <c r="AB6840" s="135"/>
      <c r="AC6840" s="136"/>
      <c r="AD6840" s="8"/>
      <c r="AE6840" s="8"/>
      <c r="AF6840" s="8"/>
      <c r="AG6840" s="8"/>
      <c r="AH6840" s="122"/>
      <c r="AI6840" s="137"/>
      <c r="AJ6840" s="137"/>
      <c r="AK6840" s="137"/>
      <c r="AL6840" s="137"/>
      <c r="AM6840" s="138"/>
      <c r="AN6840" s="8"/>
      <c r="AO6840" s="8"/>
      <c r="AP6840" s="8"/>
      <c r="AQ6840" s="8"/>
      <c r="AR6840" s="122"/>
      <c r="AS6840" s="139"/>
      <c r="AT6840" s="139"/>
      <c r="AU6840" s="139"/>
      <c r="AV6840" s="139"/>
      <c r="AW6840" s="140"/>
      <c r="AX6840" s="8"/>
      <c r="AY6840" s="8"/>
      <c r="AZ6840" s="8"/>
      <c r="BA6840" s="8"/>
      <c r="BB6840" s="122"/>
      <c r="BC6840" s="141"/>
      <c r="BD6840" s="141"/>
      <c r="BE6840" s="141"/>
      <c r="BF6840" s="141"/>
      <c r="BG6840" s="142"/>
      <c r="BH6840" s="8"/>
      <c r="BI6840" s="8"/>
      <c r="BJ6840" s="8"/>
      <c r="BK6840" s="8"/>
      <c r="BL6840" s="122"/>
      <c r="BM6840" s="143"/>
      <c r="BN6840" s="143"/>
      <c r="BO6840" s="143"/>
      <c r="BP6840" s="143"/>
      <c r="BQ6840" s="144"/>
      <c r="BR6840" s="8"/>
      <c r="BS6840" s="8"/>
      <c r="BT6840" s="8"/>
      <c r="BU6840" s="8"/>
      <c r="BV6840" s="122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18" t="s">
        <v>5</v>
      </c>
      <c r="H6841" s="3">
        <v>2024</v>
      </c>
      <c r="I6841" s="20" t="s">
        <v>288</v>
      </c>
      <c r="J6841" s="2" t="s">
        <v>352</v>
      </c>
      <c r="K6841" s="2" t="s">
        <v>321</v>
      </c>
      <c r="L6841" s="163">
        <f t="shared" si="227"/>
        <v>0</v>
      </c>
      <c r="M6841" s="163">
        <f t="shared" si="228"/>
        <v>0</v>
      </c>
      <c r="N6841" s="181"/>
      <c r="O6841" s="33"/>
      <c r="P6841" s="33"/>
      <c r="Q6841" s="33"/>
      <c r="R6841" s="33"/>
      <c r="S6841" s="42"/>
      <c r="T6841" s="2"/>
      <c r="U6841" s="2"/>
      <c r="V6841" s="2"/>
      <c r="W6841" s="2"/>
      <c r="X6841" s="55"/>
      <c r="Y6841" s="62"/>
      <c r="Z6841" s="62"/>
      <c r="AA6841" s="62"/>
      <c r="AB6841" s="62"/>
      <c r="AC6841" s="68"/>
      <c r="AD6841" s="2"/>
      <c r="AE6841" s="2"/>
      <c r="AF6841" s="2"/>
      <c r="AG6841" s="2"/>
      <c r="AH6841" s="55"/>
      <c r="AI6841" s="72"/>
      <c r="AJ6841" s="72"/>
      <c r="AK6841" s="72"/>
      <c r="AL6841" s="72"/>
      <c r="AM6841" s="80"/>
      <c r="AN6841" s="2"/>
      <c r="AO6841" s="2"/>
      <c r="AP6841" s="2"/>
      <c r="AQ6841" s="2"/>
      <c r="AR6841" s="55"/>
      <c r="AS6841" s="85"/>
      <c r="AT6841" s="85"/>
      <c r="AU6841" s="85"/>
      <c r="AV6841" s="85"/>
      <c r="AW6841" s="100"/>
      <c r="AX6841" s="2"/>
      <c r="AY6841" s="2"/>
      <c r="AZ6841" s="2"/>
      <c r="BA6841" s="2"/>
      <c r="BB6841" s="55"/>
      <c r="BC6841" s="105"/>
      <c r="BD6841" s="105"/>
      <c r="BE6841" s="105"/>
      <c r="BF6841" s="105"/>
      <c r="BG6841" s="109"/>
      <c r="BH6841" s="2"/>
      <c r="BI6841" s="2"/>
      <c r="BJ6841" s="2"/>
      <c r="BK6841" s="2"/>
      <c r="BL6841" s="55"/>
      <c r="BM6841" s="48"/>
      <c r="BN6841" s="48"/>
      <c r="BO6841" s="48"/>
      <c r="BP6841" s="48"/>
      <c r="BQ6841" s="117"/>
      <c r="BR6841" s="2"/>
      <c r="BS6841" s="2"/>
      <c r="BT6841" s="2"/>
      <c r="BU6841" s="2"/>
      <c r="BV6841" s="55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18" t="s">
        <v>5</v>
      </c>
      <c r="H6842" s="3">
        <v>2024</v>
      </c>
      <c r="I6842" s="20" t="s">
        <v>288</v>
      </c>
      <c r="J6842" s="2" t="s">
        <v>345</v>
      </c>
      <c r="K6842" s="2" t="s">
        <v>318</v>
      </c>
      <c r="L6842" s="163">
        <f t="shared" si="227"/>
        <v>0</v>
      </c>
      <c r="M6842" s="163">
        <f t="shared" si="228"/>
        <v>0</v>
      </c>
      <c r="N6842" s="181"/>
      <c r="O6842" s="34"/>
      <c r="P6842" s="33"/>
      <c r="Q6842" s="33"/>
      <c r="R6842" s="33"/>
      <c r="S6842" s="42"/>
      <c r="T6842" s="3"/>
      <c r="U6842" s="2"/>
      <c r="V6842" s="2"/>
      <c r="W6842" s="2"/>
      <c r="X6842" s="55"/>
      <c r="Y6842" s="64"/>
      <c r="Z6842" s="62"/>
      <c r="AA6842" s="62"/>
      <c r="AB6842" s="62"/>
      <c r="AC6842" s="68"/>
      <c r="AD6842" s="3"/>
      <c r="AE6842" s="2"/>
      <c r="AF6842" s="2"/>
      <c r="AG6842" s="2"/>
      <c r="AH6842" s="55"/>
      <c r="AI6842" s="73"/>
      <c r="AJ6842" s="72"/>
      <c r="AK6842" s="72"/>
      <c r="AL6842" s="72"/>
      <c r="AM6842" s="80"/>
      <c r="AN6842" s="3"/>
      <c r="AO6842" s="2"/>
      <c r="AP6842" s="2"/>
      <c r="AQ6842" s="2"/>
      <c r="AR6842" s="55"/>
      <c r="AS6842" s="86"/>
      <c r="AT6842" s="85"/>
      <c r="AU6842" s="85"/>
      <c r="AV6842" s="85"/>
      <c r="AW6842" s="100"/>
      <c r="AX6842" s="3"/>
      <c r="AY6842" s="2"/>
      <c r="AZ6842" s="2"/>
      <c r="BA6842" s="2"/>
      <c r="BB6842" s="55"/>
      <c r="BC6842" s="106"/>
      <c r="BD6842" s="105"/>
      <c r="BE6842" s="105"/>
      <c r="BF6842" s="105"/>
      <c r="BG6842" s="109"/>
      <c r="BH6842" s="3"/>
      <c r="BI6842" s="2"/>
      <c r="BJ6842" s="2"/>
      <c r="BK6842" s="2"/>
      <c r="BL6842" s="55"/>
      <c r="BM6842" s="49"/>
      <c r="BN6842" s="48"/>
      <c r="BO6842" s="48"/>
      <c r="BP6842" s="48"/>
      <c r="BQ6842" s="117"/>
      <c r="BR6842" s="3"/>
      <c r="BS6842" s="2"/>
      <c r="BT6842" s="2"/>
      <c r="BU6842" s="2"/>
      <c r="BV6842" s="55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18" t="s">
        <v>5</v>
      </c>
      <c r="H6843" s="3">
        <v>2024</v>
      </c>
      <c r="I6843" s="20" t="s">
        <v>289</v>
      </c>
      <c r="J6843" s="2" t="s">
        <v>268</v>
      </c>
      <c r="K6843" s="2" t="s">
        <v>318</v>
      </c>
      <c r="L6843" s="163">
        <f t="shared" si="227"/>
        <v>0</v>
      </c>
      <c r="M6843" s="163">
        <f t="shared" si="228"/>
        <v>0</v>
      </c>
      <c r="N6843" s="181"/>
      <c r="O6843" s="33"/>
      <c r="P6843" s="33"/>
      <c r="Q6843" s="33"/>
      <c r="R6843" s="33"/>
      <c r="S6843" s="42"/>
      <c r="T6843" s="2"/>
      <c r="U6843" s="2"/>
      <c r="V6843" s="2"/>
      <c r="W6843" s="2"/>
      <c r="X6843" s="55"/>
      <c r="Y6843" s="62"/>
      <c r="Z6843" s="62"/>
      <c r="AA6843" s="62"/>
      <c r="AB6843" s="62"/>
      <c r="AC6843" s="68"/>
      <c r="AD6843" s="2"/>
      <c r="AE6843" s="2"/>
      <c r="AF6843" s="2"/>
      <c r="AG6843" s="2"/>
      <c r="AH6843" s="55"/>
      <c r="AI6843" s="72"/>
      <c r="AJ6843" s="72"/>
      <c r="AK6843" s="72"/>
      <c r="AL6843" s="72"/>
      <c r="AM6843" s="80"/>
      <c r="AN6843" s="2"/>
      <c r="AO6843" s="2"/>
      <c r="AP6843" s="2"/>
      <c r="AQ6843" s="2"/>
      <c r="AR6843" s="55"/>
      <c r="AS6843" s="85"/>
      <c r="AT6843" s="85"/>
      <c r="AU6843" s="85"/>
      <c r="AV6843" s="85"/>
      <c r="AW6843" s="100"/>
      <c r="AX6843" s="2"/>
      <c r="AY6843" s="2"/>
      <c r="AZ6843" s="2"/>
      <c r="BA6843" s="2"/>
      <c r="BB6843" s="55"/>
      <c r="BC6843" s="105"/>
      <c r="BD6843" s="105"/>
      <c r="BE6843" s="105"/>
      <c r="BF6843" s="105"/>
      <c r="BG6843" s="109"/>
      <c r="BH6843" s="2"/>
      <c r="BI6843" s="2"/>
      <c r="BJ6843" s="2"/>
      <c r="BK6843" s="2"/>
      <c r="BL6843" s="55"/>
      <c r="BM6843" s="48"/>
      <c r="BN6843" s="48"/>
      <c r="BO6843" s="48"/>
      <c r="BP6843" s="48"/>
      <c r="BQ6843" s="117"/>
      <c r="BR6843" s="2"/>
      <c r="BS6843" s="2"/>
      <c r="BT6843" s="2"/>
      <c r="BU6843" s="2"/>
      <c r="BV6843" s="55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18" t="s">
        <v>5</v>
      </c>
      <c r="H6844" s="3">
        <v>2024</v>
      </c>
      <c r="I6844" s="20" t="s">
        <v>289</v>
      </c>
      <c r="J6844" s="2" t="s">
        <v>292</v>
      </c>
      <c r="K6844" s="2" t="s">
        <v>318</v>
      </c>
      <c r="L6844" s="163">
        <f t="shared" si="227"/>
        <v>0</v>
      </c>
      <c r="M6844" s="163">
        <f t="shared" si="228"/>
        <v>0</v>
      </c>
      <c r="N6844" s="181"/>
      <c r="O6844" s="33"/>
      <c r="P6844" s="33"/>
      <c r="Q6844" s="33"/>
      <c r="R6844" s="33"/>
      <c r="S6844" s="42"/>
      <c r="T6844" s="2"/>
      <c r="U6844" s="2"/>
      <c r="V6844" s="2"/>
      <c r="W6844" s="2"/>
      <c r="X6844" s="55"/>
      <c r="Y6844" s="62"/>
      <c r="Z6844" s="62"/>
      <c r="AA6844" s="62"/>
      <c r="AB6844" s="62"/>
      <c r="AC6844" s="68"/>
      <c r="AD6844" s="2"/>
      <c r="AE6844" s="2"/>
      <c r="AF6844" s="2"/>
      <c r="AG6844" s="2"/>
      <c r="AH6844" s="55"/>
      <c r="AI6844" s="72"/>
      <c r="AJ6844" s="72"/>
      <c r="AK6844" s="72"/>
      <c r="AL6844" s="72"/>
      <c r="AM6844" s="80"/>
      <c r="AN6844" s="2"/>
      <c r="AO6844" s="2"/>
      <c r="AP6844" s="2"/>
      <c r="AQ6844" s="2"/>
      <c r="AR6844" s="55"/>
      <c r="AS6844" s="85"/>
      <c r="AT6844" s="85"/>
      <c r="AU6844" s="85"/>
      <c r="AV6844" s="85"/>
      <c r="AW6844" s="100"/>
      <c r="AX6844" s="2"/>
      <c r="AY6844" s="2"/>
      <c r="AZ6844" s="2"/>
      <c r="BA6844" s="2"/>
      <c r="BB6844" s="55"/>
      <c r="BC6844" s="105"/>
      <c r="BD6844" s="105"/>
      <c r="BE6844" s="105"/>
      <c r="BF6844" s="105"/>
      <c r="BG6844" s="109"/>
      <c r="BH6844" s="2"/>
      <c r="BI6844" s="2"/>
      <c r="BJ6844" s="2"/>
      <c r="BK6844" s="2"/>
      <c r="BL6844" s="55"/>
      <c r="BM6844" s="48"/>
      <c r="BN6844" s="48"/>
      <c r="BO6844" s="48"/>
      <c r="BP6844" s="48"/>
      <c r="BQ6844" s="117"/>
      <c r="BR6844" s="2"/>
      <c r="BS6844" s="2"/>
      <c r="BT6844" s="2"/>
      <c r="BU6844" s="2"/>
      <c r="BV6844" s="55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18" t="s">
        <v>5</v>
      </c>
      <c r="H6845" s="3">
        <v>2024</v>
      </c>
      <c r="I6845" s="20" t="s">
        <v>285</v>
      </c>
      <c r="J6845" s="2" t="s">
        <v>293</v>
      </c>
      <c r="K6845" s="2" t="s">
        <v>318</v>
      </c>
      <c r="L6845" s="163">
        <f t="shared" si="227"/>
        <v>0</v>
      </c>
      <c r="M6845" s="163">
        <f t="shared" si="228"/>
        <v>0</v>
      </c>
      <c r="N6845" s="181"/>
      <c r="O6845" s="33"/>
      <c r="P6845" s="33"/>
      <c r="Q6845" s="33"/>
      <c r="R6845" s="34"/>
      <c r="S6845" s="41"/>
      <c r="T6845" s="2"/>
      <c r="U6845" s="2"/>
      <c r="V6845" s="2"/>
      <c r="W6845" s="3"/>
      <c r="X6845" s="56"/>
      <c r="Y6845" s="62"/>
      <c r="Z6845" s="62"/>
      <c r="AA6845" s="62"/>
      <c r="AB6845" s="64"/>
      <c r="AC6845" s="69"/>
      <c r="AD6845" s="2"/>
      <c r="AE6845" s="2"/>
      <c r="AF6845" s="2"/>
      <c r="AG6845" s="3"/>
      <c r="AH6845" s="56"/>
      <c r="AI6845" s="72"/>
      <c r="AJ6845" s="72"/>
      <c r="AK6845" s="72"/>
      <c r="AL6845" s="73"/>
      <c r="AM6845" s="81"/>
      <c r="AN6845" s="2"/>
      <c r="AO6845" s="2"/>
      <c r="AP6845" s="2"/>
      <c r="AQ6845" s="3"/>
      <c r="AR6845" s="56"/>
      <c r="AS6845" s="85"/>
      <c r="AT6845" s="85"/>
      <c r="AU6845" s="85"/>
      <c r="AV6845" s="86"/>
      <c r="AW6845" s="101"/>
      <c r="AX6845" s="2"/>
      <c r="AY6845" s="2"/>
      <c r="AZ6845" s="2"/>
      <c r="BA6845" s="3"/>
      <c r="BB6845" s="56"/>
      <c r="BC6845" s="105"/>
      <c r="BD6845" s="105"/>
      <c r="BE6845" s="105"/>
      <c r="BF6845" s="106"/>
      <c r="BG6845" s="110"/>
      <c r="BH6845" s="2"/>
      <c r="BI6845" s="2"/>
      <c r="BJ6845" s="2"/>
      <c r="BK6845" s="3"/>
      <c r="BL6845" s="56"/>
      <c r="BM6845" s="48"/>
      <c r="BN6845" s="48"/>
      <c r="BO6845" s="48"/>
      <c r="BP6845" s="49"/>
      <c r="BQ6845" s="118"/>
      <c r="BR6845" s="2"/>
      <c r="BS6845" s="2"/>
      <c r="BT6845" s="2"/>
      <c r="BU6845" s="3"/>
      <c r="BV6845" s="56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18" t="s">
        <v>5</v>
      </c>
      <c r="H6846" s="3">
        <v>2024</v>
      </c>
      <c r="I6846" s="20" t="s">
        <v>287</v>
      </c>
      <c r="J6846" s="2" t="s">
        <v>269</v>
      </c>
      <c r="K6846" s="2" t="s">
        <v>320</v>
      </c>
      <c r="L6846" s="163">
        <f t="shared" si="227"/>
        <v>6</v>
      </c>
      <c r="M6846" s="163">
        <f t="shared" si="228"/>
        <v>10.165000000000001</v>
      </c>
      <c r="N6846" s="181"/>
      <c r="O6846" s="33"/>
      <c r="P6846" s="33"/>
      <c r="Q6846" s="33"/>
      <c r="R6846" s="33"/>
      <c r="S6846" s="42"/>
      <c r="T6846" s="2"/>
      <c r="U6846" s="2"/>
      <c r="V6846" s="2"/>
      <c r="W6846" s="2">
        <v>1</v>
      </c>
      <c r="X6846" s="55">
        <v>1.5429999999999999</v>
      </c>
      <c r="Y6846" s="62"/>
      <c r="Z6846" s="62"/>
      <c r="AA6846" s="62"/>
      <c r="AB6846" s="64">
        <v>3</v>
      </c>
      <c r="AC6846" s="68">
        <v>6.0140000000000002</v>
      </c>
      <c r="AD6846" s="2"/>
      <c r="AE6846" s="2"/>
      <c r="AF6846" s="2"/>
      <c r="AG6846" s="2">
        <v>2</v>
      </c>
      <c r="AH6846" s="55">
        <v>2.6080000000000001</v>
      </c>
      <c r="AI6846" s="72"/>
      <c r="AJ6846" s="72"/>
      <c r="AK6846" s="72"/>
      <c r="AL6846" s="72"/>
      <c r="AM6846" s="80"/>
      <c r="AN6846" s="2"/>
      <c r="AO6846" s="2"/>
      <c r="AP6846" s="2"/>
      <c r="AQ6846" s="2"/>
      <c r="AR6846" s="55"/>
      <c r="AS6846" s="85"/>
      <c r="AT6846" s="85"/>
      <c r="AU6846" s="85"/>
      <c r="AV6846" s="85"/>
      <c r="AW6846" s="100"/>
      <c r="AX6846" s="2"/>
      <c r="AY6846" s="2"/>
      <c r="AZ6846" s="2"/>
      <c r="BA6846" s="2"/>
      <c r="BB6846" s="55"/>
      <c r="BC6846" s="105"/>
      <c r="BD6846" s="105"/>
      <c r="BE6846" s="105"/>
      <c r="BF6846" s="105"/>
      <c r="BG6846" s="109"/>
      <c r="BH6846" s="2"/>
      <c r="BI6846" s="2"/>
      <c r="BJ6846" s="2"/>
      <c r="BK6846" s="2"/>
      <c r="BL6846" s="55"/>
      <c r="BM6846" s="48"/>
      <c r="BN6846" s="48"/>
      <c r="BO6846" s="48"/>
      <c r="BP6846" s="48"/>
      <c r="BQ6846" s="117"/>
      <c r="BR6846" s="2"/>
      <c r="BS6846" s="2"/>
      <c r="BT6846" s="2"/>
      <c r="BU6846" s="2"/>
      <c r="BV6846" s="55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18" t="s">
        <v>5</v>
      </c>
      <c r="H6847" s="3">
        <v>2024</v>
      </c>
      <c r="I6847" s="20" t="s">
        <v>287</v>
      </c>
      <c r="J6847" s="2" t="s">
        <v>270</v>
      </c>
      <c r="K6847" s="2" t="s">
        <v>320</v>
      </c>
      <c r="L6847" s="163">
        <f t="shared" si="227"/>
        <v>3</v>
      </c>
      <c r="M6847" s="163">
        <f t="shared" si="228"/>
        <v>9.4130000000000003</v>
      </c>
      <c r="N6847" s="181"/>
      <c r="O6847" s="33"/>
      <c r="P6847" s="33"/>
      <c r="Q6847" s="33"/>
      <c r="R6847" s="33"/>
      <c r="S6847" s="42"/>
      <c r="T6847" s="2"/>
      <c r="U6847" s="2"/>
      <c r="V6847" s="2"/>
      <c r="W6847" s="2"/>
      <c r="X6847" s="55"/>
      <c r="Y6847" s="62"/>
      <c r="Z6847" s="62"/>
      <c r="AA6847" s="62"/>
      <c r="AB6847" s="62">
        <v>1</v>
      </c>
      <c r="AC6847" s="68">
        <v>3.2639999999999998</v>
      </c>
      <c r="AD6847" s="2"/>
      <c r="AE6847" s="2"/>
      <c r="AF6847" s="2"/>
      <c r="AG6847" s="2">
        <v>2</v>
      </c>
      <c r="AH6847" s="55">
        <v>6.149</v>
      </c>
      <c r="AI6847" s="72"/>
      <c r="AJ6847" s="72"/>
      <c r="AK6847" s="72"/>
      <c r="AL6847" s="72"/>
      <c r="AM6847" s="80"/>
      <c r="AN6847" s="2"/>
      <c r="AO6847" s="2"/>
      <c r="AP6847" s="2"/>
      <c r="AQ6847" s="2"/>
      <c r="AR6847" s="55"/>
      <c r="AS6847" s="85"/>
      <c r="AT6847" s="85"/>
      <c r="AU6847" s="85"/>
      <c r="AV6847" s="85"/>
      <c r="AW6847" s="100"/>
      <c r="AX6847" s="2"/>
      <c r="AY6847" s="2"/>
      <c r="AZ6847" s="2"/>
      <c r="BA6847" s="2"/>
      <c r="BB6847" s="55"/>
      <c r="BC6847" s="105"/>
      <c r="BD6847" s="105"/>
      <c r="BE6847" s="105"/>
      <c r="BF6847" s="105"/>
      <c r="BG6847" s="109"/>
      <c r="BH6847" s="2"/>
      <c r="BI6847" s="2"/>
      <c r="BJ6847" s="2"/>
      <c r="BK6847" s="2"/>
      <c r="BL6847" s="55"/>
      <c r="BM6847" s="48"/>
      <c r="BN6847" s="48"/>
      <c r="BO6847" s="48"/>
      <c r="BP6847" s="48"/>
      <c r="BQ6847" s="117"/>
      <c r="BR6847" s="2"/>
      <c r="BS6847" s="2"/>
      <c r="BT6847" s="2"/>
      <c r="BU6847" s="2"/>
      <c r="BV6847" s="55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18" t="s">
        <v>5</v>
      </c>
      <c r="H6848" s="3">
        <v>2024</v>
      </c>
      <c r="I6848" s="20" t="s">
        <v>290</v>
      </c>
      <c r="J6848" s="2" t="s">
        <v>271</v>
      </c>
      <c r="K6848" s="2" t="s">
        <v>321</v>
      </c>
      <c r="L6848" s="163">
        <f t="shared" si="227"/>
        <v>0</v>
      </c>
      <c r="M6848" s="163">
        <f t="shared" si="228"/>
        <v>0</v>
      </c>
      <c r="N6848" s="181"/>
      <c r="O6848" s="33"/>
      <c r="P6848" s="33"/>
      <c r="Q6848" s="33"/>
      <c r="R6848" s="33"/>
      <c r="S6848" s="42"/>
      <c r="T6848" s="2"/>
      <c r="U6848" s="2"/>
      <c r="V6848" s="2"/>
      <c r="W6848" s="2"/>
      <c r="X6848" s="55"/>
      <c r="Y6848" s="62"/>
      <c r="Z6848" s="62"/>
      <c r="AA6848" s="62"/>
      <c r="AB6848" s="62"/>
      <c r="AC6848" s="68"/>
      <c r="AD6848" s="2"/>
      <c r="AE6848" s="2"/>
      <c r="AF6848" s="2"/>
      <c r="AG6848" s="2"/>
      <c r="AH6848" s="55"/>
      <c r="AI6848" s="72"/>
      <c r="AJ6848" s="72"/>
      <c r="AK6848" s="72"/>
      <c r="AL6848" s="72"/>
      <c r="AM6848" s="80"/>
      <c r="AN6848" s="2"/>
      <c r="AO6848" s="2"/>
      <c r="AP6848" s="2"/>
      <c r="AQ6848" s="2"/>
      <c r="AR6848" s="55"/>
      <c r="AS6848" s="85"/>
      <c r="AT6848" s="85"/>
      <c r="AU6848" s="85"/>
      <c r="AV6848" s="85"/>
      <c r="AW6848" s="100"/>
      <c r="AX6848" s="2"/>
      <c r="AY6848" s="2"/>
      <c r="AZ6848" s="2"/>
      <c r="BA6848" s="2"/>
      <c r="BB6848" s="55"/>
      <c r="BC6848" s="105"/>
      <c r="BD6848" s="105"/>
      <c r="BE6848" s="105"/>
      <c r="BF6848" s="105"/>
      <c r="BG6848" s="109"/>
      <c r="BH6848" s="2"/>
      <c r="BI6848" s="2"/>
      <c r="BJ6848" s="2"/>
      <c r="BK6848" s="2"/>
      <c r="BL6848" s="55"/>
      <c r="BM6848" s="48"/>
      <c r="BN6848" s="48"/>
      <c r="BO6848" s="48"/>
      <c r="BP6848" s="48"/>
      <c r="BQ6848" s="117"/>
      <c r="BR6848" s="2"/>
      <c r="BS6848" s="2"/>
      <c r="BT6848" s="2"/>
      <c r="BU6848" s="2"/>
      <c r="BV6848" s="55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18" t="s">
        <v>5</v>
      </c>
      <c r="H6849" s="3">
        <v>2024</v>
      </c>
      <c r="I6849" s="20" t="s">
        <v>284</v>
      </c>
      <c r="J6849" s="2" t="s">
        <v>294</v>
      </c>
      <c r="K6849" s="2" t="s">
        <v>320</v>
      </c>
      <c r="L6849" s="163">
        <f t="shared" si="227"/>
        <v>0</v>
      </c>
      <c r="M6849" s="163">
        <f t="shared" si="228"/>
        <v>0</v>
      </c>
      <c r="N6849" s="181"/>
      <c r="O6849" s="33"/>
      <c r="P6849" s="33"/>
      <c r="Q6849" s="33"/>
      <c r="R6849" s="33"/>
      <c r="S6849" s="42"/>
      <c r="T6849" s="2"/>
      <c r="U6849" s="2"/>
      <c r="V6849" s="2"/>
      <c r="W6849" s="2"/>
      <c r="X6849" s="55"/>
      <c r="Y6849" s="62"/>
      <c r="Z6849" s="62"/>
      <c r="AA6849" s="62"/>
      <c r="AB6849" s="62"/>
      <c r="AC6849" s="68"/>
      <c r="AD6849" s="2"/>
      <c r="AE6849" s="2"/>
      <c r="AF6849" s="2"/>
      <c r="AG6849" s="2"/>
      <c r="AH6849" s="55"/>
      <c r="AI6849" s="72"/>
      <c r="AJ6849" s="72"/>
      <c r="AK6849" s="72"/>
      <c r="AL6849" s="72"/>
      <c r="AM6849" s="80"/>
      <c r="AN6849" s="2"/>
      <c r="AO6849" s="2"/>
      <c r="AP6849" s="2"/>
      <c r="AQ6849" s="2"/>
      <c r="AR6849" s="55"/>
      <c r="AS6849" s="85"/>
      <c r="AT6849" s="85"/>
      <c r="AU6849" s="85"/>
      <c r="AV6849" s="85"/>
      <c r="AW6849" s="100"/>
      <c r="AX6849" s="2"/>
      <c r="AY6849" s="2"/>
      <c r="AZ6849" s="2"/>
      <c r="BA6849" s="2"/>
      <c r="BB6849" s="55"/>
      <c r="BC6849" s="105"/>
      <c r="BD6849" s="105"/>
      <c r="BE6849" s="105"/>
      <c r="BF6849" s="105"/>
      <c r="BG6849" s="109"/>
      <c r="BH6849" s="2"/>
      <c r="BI6849" s="2"/>
      <c r="BJ6849" s="2"/>
      <c r="BK6849" s="2"/>
      <c r="BL6849" s="55"/>
      <c r="BM6849" s="48"/>
      <c r="BN6849" s="48"/>
      <c r="BO6849" s="48"/>
      <c r="BP6849" s="48"/>
      <c r="BQ6849" s="117"/>
      <c r="BR6849" s="2"/>
      <c r="BS6849" s="2"/>
      <c r="BT6849" s="2"/>
      <c r="BU6849" s="2"/>
      <c r="BV6849" s="55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18" t="s">
        <v>5</v>
      </c>
      <c r="H6850" s="3">
        <v>2024</v>
      </c>
      <c r="I6850" s="20" t="s">
        <v>284</v>
      </c>
      <c r="J6850" s="2" t="s">
        <v>346</v>
      </c>
      <c r="K6850" s="2" t="s">
        <v>320</v>
      </c>
      <c r="L6850" s="163">
        <f t="shared" si="227"/>
        <v>0</v>
      </c>
      <c r="M6850" s="163">
        <f t="shared" si="228"/>
        <v>0</v>
      </c>
      <c r="N6850" s="181"/>
      <c r="O6850" s="33"/>
      <c r="P6850" s="33"/>
      <c r="Q6850" s="33"/>
      <c r="R6850" s="33"/>
      <c r="S6850" s="42"/>
      <c r="T6850" s="2"/>
      <c r="U6850" s="2"/>
      <c r="V6850" s="2"/>
      <c r="W6850" s="2"/>
      <c r="X6850" s="55"/>
      <c r="Y6850" s="62"/>
      <c r="Z6850" s="62"/>
      <c r="AA6850" s="62"/>
      <c r="AB6850" s="62"/>
      <c r="AC6850" s="68"/>
      <c r="AD6850" s="2"/>
      <c r="AE6850" s="2"/>
      <c r="AF6850" s="2"/>
      <c r="AG6850" s="2"/>
      <c r="AH6850" s="55"/>
      <c r="AI6850" s="72"/>
      <c r="AJ6850" s="72"/>
      <c r="AK6850" s="72"/>
      <c r="AL6850" s="72"/>
      <c r="AM6850" s="80"/>
      <c r="AN6850" s="2"/>
      <c r="AO6850" s="2"/>
      <c r="AP6850" s="2"/>
      <c r="AQ6850" s="2"/>
      <c r="AR6850" s="55"/>
      <c r="AS6850" s="85"/>
      <c r="AT6850" s="85"/>
      <c r="AU6850" s="85"/>
      <c r="AV6850" s="85"/>
      <c r="AW6850" s="100"/>
      <c r="AX6850" s="2"/>
      <c r="AY6850" s="2"/>
      <c r="AZ6850" s="2"/>
      <c r="BA6850" s="2"/>
      <c r="BB6850" s="55"/>
      <c r="BC6850" s="105"/>
      <c r="BD6850" s="105"/>
      <c r="BE6850" s="105"/>
      <c r="BF6850" s="105"/>
      <c r="BG6850" s="109"/>
      <c r="BH6850" s="2"/>
      <c r="BI6850" s="2"/>
      <c r="BJ6850" s="2"/>
      <c r="BK6850" s="2"/>
      <c r="BL6850" s="55"/>
      <c r="BM6850" s="48"/>
      <c r="BN6850" s="48"/>
      <c r="BO6850" s="48"/>
      <c r="BP6850" s="48"/>
      <c r="BQ6850" s="117"/>
      <c r="BR6850" s="2"/>
      <c r="BS6850" s="2"/>
      <c r="BT6850" s="2"/>
      <c r="BU6850" s="2"/>
      <c r="BV6850" s="55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18" t="s">
        <v>5</v>
      </c>
      <c r="H6851" s="3">
        <v>2024</v>
      </c>
      <c r="I6851" s="20" t="s">
        <v>284</v>
      </c>
      <c r="J6851" s="2" t="s">
        <v>295</v>
      </c>
      <c r="K6851" s="2" t="s">
        <v>320</v>
      </c>
      <c r="L6851" s="163">
        <f t="shared" si="227"/>
        <v>0</v>
      </c>
      <c r="M6851" s="163">
        <f t="shared" si="228"/>
        <v>0</v>
      </c>
      <c r="N6851" s="181"/>
      <c r="O6851" s="33"/>
      <c r="P6851" s="33"/>
      <c r="Q6851" s="33"/>
      <c r="R6851" s="33"/>
      <c r="S6851" s="42"/>
      <c r="T6851" s="2"/>
      <c r="U6851" s="2"/>
      <c r="V6851" s="2"/>
      <c r="W6851" s="2"/>
      <c r="X6851" s="55"/>
      <c r="Y6851" s="62"/>
      <c r="Z6851" s="62"/>
      <c r="AA6851" s="62"/>
      <c r="AB6851" s="62"/>
      <c r="AC6851" s="68"/>
      <c r="AD6851" s="2"/>
      <c r="AE6851" s="2"/>
      <c r="AF6851" s="2"/>
      <c r="AG6851" s="2"/>
      <c r="AH6851" s="55"/>
      <c r="AI6851" s="72"/>
      <c r="AJ6851" s="72"/>
      <c r="AK6851" s="72"/>
      <c r="AL6851" s="72"/>
      <c r="AM6851" s="80"/>
      <c r="AN6851" s="2"/>
      <c r="AO6851" s="2"/>
      <c r="AP6851" s="2"/>
      <c r="AQ6851" s="2"/>
      <c r="AR6851" s="55"/>
      <c r="AS6851" s="85"/>
      <c r="AT6851" s="85"/>
      <c r="AU6851" s="85"/>
      <c r="AV6851" s="85"/>
      <c r="AW6851" s="100"/>
      <c r="AX6851" s="2"/>
      <c r="AY6851" s="2"/>
      <c r="AZ6851" s="2"/>
      <c r="BA6851" s="2"/>
      <c r="BB6851" s="55"/>
      <c r="BC6851" s="105"/>
      <c r="BD6851" s="105"/>
      <c r="BE6851" s="105"/>
      <c r="BF6851" s="105"/>
      <c r="BG6851" s="109"/>
      <c r="BH6851" s="2"/>
      <c r="BI6851" s="2"/>
      <c r="BJ6851" s="2"/>
      <c r="BK6851" s="2"/>
      <c r="BL6851" s="55"/>
      <c r="BM6851" s="48"/>
      <c r="BN6851" s="48"/>
      <c r="BO6851" s="48"/>
      <c r="BP6851" s="48"/>
      <c r="BQ6851" s="117"/>
      <c r="BR6851" s="2"/>
      <c r="BS6851" s="2"/>
      <c r="BT6851" s="2"/>
      <c r="BU6851" s="2"/>
      <c r="BV6851" s="55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18" t="s">
        <v>5</v>
      </c>
      <c r="H6852" s="3">
        <v>2024</v>
      </c>
      <c r="I6852" s="20" t="s">
        <v>290</v>
      </c>
      <c r="J6852" s="2" t="s">
        <v>299</v>
      </c>
      <c r="K6852" s="2" t="s">
        <v>318</v>
      </c>
      <c r="L6852" s="163">
        <f t="shared" si="227"/>
        <v>0</v>
      </c>
      <c r="M6852" s="163">
        <f t="shared" si="228"/>
        <v>0</v>
      </c>
      <c r="N6852" s="181"/>
      <c r="O6852" s="33"/>
      <c r="P6852" s="33"/>
      <c r="Q6852" s="33"/>
      <c r="R6852" s="33"/>
      <c r="S6852" s="42"/>
      <c r="T6852" s="2"/>
      <c r="U6852" s="2"/>
      <c r="V6852" s="2"/>
      <c r="W6852" s="2"/>
      <c r="X6852" s="55"/>
      <c r="Y6852" s="62"/>
      <c r="Z6852" s="62"/>
      <c r="AA6852" s="62"/>
      <c r="AB6852" s="62"/>
      <c r="AC6852" s="68"/>
      <c r="AD6852" s="2"/>
      <c r="AE6852" s="2"/>
      <c r="AF6852" s="2"/>
      <c r="AG6852" s="2"/>
      <c r="AH6852" s="55"/>
      <c r="AI6852" s="72"/>
      <c r="AJ6852" s="72"/>
      <c r="AK6852" s="72"/>
      <c r="AL6852" s="72"/>
      <c r="AM6852" s="80"/>
      <c r="AN6852" s="2"/>
      <c r="AO6852" s="2"/>
      <c r="AP6852" s="2"/>
      <c r="AQ6852" s="2"/>
      <c r="AR6852" s="55"/>
      <c r="AS6852" s="85"/>
      <c r="AT6852" s="85"/>
      <c r="AU6852" s="85"/>
      <c r="AV6852" s="85"/>
      <c r="AW6852" s="100"/>
      <c r="AX6852" s="2"/>
      <c r="AY6852" s="2"/>
      <c r="AZ6852" s="2"/>
      <c r="BA6852" s="2"/>
      <c r="BB6852" s="55"/>
      <c r="BC6852" s="105"/>
      <c r="BD6852" s="105"/>
      <c r="BE6852" s="105"/>
      <c r="BF6852" s="105"/>
      <c r="BG6852" s="109"/>
      <c r="BH6852" s="2"/>
      <c r="BI6852" s="2"/>
      <c r="BJ6852" s="2"/>
      <c r="BK6852" s="2"/>
      <c r="BL6852" s="55"/>
      <c r="BM6852" s="48"/>
      <c r="BN6852" s="48"/>
      <c r="BO6852" s="48"/>
      <c r="BP6852" s="48"/>
      <c r="BQ6852" s="117"/>
      <c r="BR6852" s="2"/>
      <c r="BS6852" s="2"/>
      <c r="BT6852" s="2"/>
      <c r="BU6852" s="2"/>
      <c r="BV6852" s="55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18" t="s">
        <v>5</v>
      </c>
      <c r="H6853" s="3">
        <v>2024</v>
      </c>
      <c r="I6853" s="20" t="s">
        <v>315</v>
      </c>
      <c r="J6853" s="2" t="s">
        <v>347</v>
      </c>
      <c r="K6853" s="2" t="s">
        <v>320</v>
      </c>
      <c r="L6853" s="163">
        <f t="shared" si="227"/>
        <v>0</v>
      </c>
      <c r="M6853" s="163">
        <f t="shared" si="228"/>
        <v>0</v>
      </c>
      <c r="N6853" s="181"/>
      <c r="O6853" s="33"/>
      <c r="P6853" s="33"/>
      <c r="Q6853" s="33"/>
      <c r="R6853" s="33"/>
      <c r="S6853" s="42"/>
      <c r="T6853" s="2"/>
      <c r="U6853" s="2"/>
      <c r="V6853" s="2"/>
      <c r="W6853" s="2"/>
      <c r="X6853" s="55"/>
      <c r="Y6853" s="62"/>
      <c r="Z6853" s="62"/>
      <c r="AA6853" s="62"/>
      <c r="AB6853" s="62"/>
      <c r="AC6853" s="68"/>
      <c r="AD6853" s="2"/>
      <c r="AE6853" s="2"/>
      <c r="AF6853" s="2"/>
      <c r="AG6853" s="2"/>
      <c r="AH6853" s="55"/>
      <c r="AI6853" s="72"/>
      <c r="AJ6853" s="72"/>
      <c r="AK6853" s="72"/>
      <c r="AL6853" s="72"/>
      <c r="AM6853" s="80"/>
      <c r="AN6853" s="2"/>
      <c r="AO6853" s="2"/>
      <c r="AP6853" s="2"/>
      <c r="AQ6853" s="2"/>
      <c r="AR6853" s="55"/>
      <c r="AS6853" s="85"/>
      <c r="AT6853" s="85"/>
      <c r="AU6853" s="85"/>
      <c r="AV6853" s="85"/>
      <c r="AW6853" s="100"/>
      <c r="AX6853" s="2"/>
      <c r="AY6853" s="2"/>
      <c r="AZ6853" s="2"/>
      <c r="BA6853" s="2"/>
      <c r="BB6853" s="55"/>
      <c r="BC6853" s="105"/>
      <c r="BD6853" s="105"/>
      <c r="BE6853" s="105"/>
      <c r="BF6853" s="105"/>
      <c r="BG6853" s="109"/>
      <c r="BH6853" s="2"/>
      <c r="BI6853" s="2"/>
      <c r="BJ6853" s="2"/>
      <c r="BK6853" s="2"/>
      <c r="BL6853" s="55"/>
      <c r="BM6853" s="48"/>
      <c r="BN6853" s="48"/>
      <c r="BO6853" s="48"/>
      <c r="BP6853" s="48"/>
      <c r="BQ6853" s="117"/>
      <c r="BR6853" s="2"/>
      <c r="BS6853" s="2"/>
      <c r="BT6853" s="2"/>
      <c r="BU6853" s="2"/>
      <c r="BV6853" s="55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18" t="s">
        <v>5</v>
      </c>
      <c r="H6854" s="3">
        <v>2024</v>
      </c>
      <c r="I6854" s="20" t="s">
        <v>315</v>
      </c>
      <c r="J6854" s="2" t="s">
        <v>296</v>
      </c>
      <c r="K6854" s="2" t="s">
        <v>321</v>
      </c>
      <c r="L6854" s="163">
        <f t="shared" ref="L6854:L6956" si="229">SUM(R6854,W6854,AB6854,AG6854,AL6854,AQ6854,AV6854,BA6854,BF6854,BK6854,BP6854,BU6854)</f>
        <v>0</v>
      </c>
      <c r="M6854" s="163">
        <f t="shared" ref="M6854:M6956" si="230">SUM(S6854,X6854,AC6854,AH6854,AM6854,AR6854,AW6854,BB6854,BG6854,BL6854,BQ6854,BV6854)</f>
        <v>0</v>
      </c>
      <c r="N6854" s="181"/>
      <c r="O6854" s="33"/>
      <c r="P6854" s="33"/>
      <c r="Q6854" s="33"/>
      <c r="R6854" s="33"/>
      <c r="S6854" s="42"/>
      <c r="T6854" s="2"/>
      <c r="U6854" s="2"/>
      <c r="V6854" s="2"/>
      <c r="W6854" s="2"/>
      <c r="X6854" s="55"/>
      <c r="Y6854" s="62"/>
      <c r="Z6854" s="62"/>
      <c r="AA6854" s="62"/>
      <c r="AB6854" s="62"/>
      <c r="AC6854" s="68"/>
      <c r="AD6854" s="2"/>
      <c r="AE6854" s="2"/>
      <c r="AF6854" s="2"/>
      <c r="AG6854" s="2"/>
      <c r="AH6854" s="55"/>
      <c r="AI6854" s="72"/>
      <c r="AJ6854" s="72"/>
      <c r="AK6854" s="72"/>
      <c r="AL6854" s="72"/>
      <c r="AM6854" s="80"/>
      <c r="AN6854" s="2"/>
      <c r="AO6854" s="2"/>
      <c r="AP6854" s="2"/>
      <c r="AQ6854" s="2"/>
      <c r="AR6854" s="55"/>
      <c r="AS6854" s="85"/>
      <c r="AT6854" s="85"/>
      <c r="AU6854" s="85"/>
      <c r="AV6854" s="85"/>
      <c r="AW6854" s="100"/>
      <c r="AX6854" s="2"/>
      <c r="AY6854" s="2"/>
      <c r="AZ6854" s="2"/>
      <c r="BA6854" s="2"/>
      <c r="BB6854" s="55"/>
      <c r="BC6854" s="105"/>
      <c r="BD6854" s="105"/>
      <c r="BE6854" s="105"/>
      <c r="BF6854" s="105"/>
      <c r="BG6854" s="109"/>
      <c r="BH6854" s="2"/>
      <c r="BI6854" s="2"/>
      <c r="BJ6854" s="2"/>
      <c r="BK6854" s="2"/>
      <c r="BL6854" s="55"/>
      <c r="BM6854" s="48"/>
      <c r="BN6854" s="48"/>
      <c r="BO6854" s="48"/>
      <c r="BP6854" s="48"/>
      <c r="BQ6854" s="117"/>
      <c r="BR6854" s="2"/>
      <c r="BS6854" s="2"/>
      <c r="BT6854" s="2"/>
      <c r="BU6854" s="2"/>
      <c r="BV6854" s="55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18" t="s">
        <v>5</v>
      </c>
      <c r="H6855" s="3">
        <v>2024</v>
      </c>
      <c r="I6855" s="20" t="s">
        <v>316</v>
      </c>
      <c r="J6855" s="2" t="s">
        <v>297</v>
      </c>
      <c r="K6855" s="2" t="s">
        <v>318</v>
      </c>
      <c r="L6855" s="163">
        <f t="shared" si="229"/>
        <v>0</v>
      </c>
      <c r="M6855" s="163">
        <f t="shared" si="230"/>
        <v>0</v>
      </c>
      <c r="N6855" s="181"/>
      <c r="O6855" s="33"/>
      <c r="P6855" s="33"/>
      <c r="Q6855" s="33"/>
      <c r="R6855" s="33"/>
      <c r="S6855" s="42"/>
      <c r="T6855" s="2"/>
      <c r="U6855" s="2"/>
      <c r="V6855" s="2"/>
      <c r="W6855" s="2"/>
      <c r="X6855" s="55"/>
      <c r="Y6855" s="62"/>
      <c r="Z6855" s="62"/>
      <c r="AA6855" s="62"/>
      <c r="AB6855" s="62"/>
      <c r="AC6855" s="68"/>
      <c r="AD6855" s="2"/>
      <c r="AE6855" s="2"/>
      <c r="AF6855" s="2"/>
      <c r="AG6855" s="2"/>
      <c r="AH6855" s="55"/>
      <c r="AI6855" s="72"/>
      <c r="AJ6855" s="72"/>
      <c r="AK6855" s="72"/>
      <c r="AL6855" s="72"/>
      <c r="AM6855" s="80"/>
      <c r="AN6855" s="2"/>
      <c r="AO6855" s="2"/>
      <c r="AP6855" s="2"/>
      <c r="AQ6855" s="2"/>
      <c r="AR6855" s="55"/>
      <c r="AS6855" s="85"/>
      <c r="AT6855" s="85"/>
      <c r="AU6855" s="85"/>
      <c r="AV6855" s="85"/>
      <c r="AW6855" s="100"/>
      <c r="AX6855" s="2"/>
      <c r="AY6855" s="2"/>
      <c r="AZ6855" s="2"/>
      <c r="BA6855" s="2"/>
      <c r="BB6855" s="55"/>
      <c r="BC6855" s="105"/>
      <c r="BD6855" s="105"/>
      <c r="BE6855" s="105"/>
      <c r="BF6855" s="105"/>
      <c r="BG6855" s="109"/>
      <c r="BH6855" s="2"/>
      <c r="BI6855" s="2"/>
      <c r="BJ6855" s="2"/>
      <c r="BK6855" s="2"/>
      <c r="BL6855" s="55"/>
      <c r="BM6855" s="48"/>
      <c r="BN6855" s="48"/>
      <c r="BO6855" s="48"/>
      <c r="BP6855" s="48"/>
      <c r="BQ6855" s="117"/>
      <c r="BR6855" s="2"/>
      <c r="BS6855" s="2"/>
      <c r="BT6855" s="2"/>
      <c r="BU6855" s="2"/>
      <c r="BV6855" s="55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18" t="s">
        <v>5</v>
      </c>
      <c r="H6856" s="3">
        <v>2024</v>
      </c>
      <c r="I6856" s="20" t="s">
        <v>316</v>
      </c>
      <c r="J6856" s="8" t="s">
        <v>348</v>
      </c>
      <c r="K6856" s="8" t="s">
        <v>320</v>
      </c>
      <c r="L6856" s="163">
        <f t="shared" si="229"/>
        <v>0</v>
      </c>
      <c r="M6856" s="163">
        <f t="shared" si="230"/>
        <v>0</v>
      </c>
      <c r="N6856" s="181"/>
      <c r="O6856" s="33"/>
      <c r="P6856" s="33"/>
      <c r="Q6856" s="33"/>
      <c r="R6856" s="33"/>
      <c r="S6856" s="42"/>
      <c r="T6856" s="2"/>
      <c r="U6856" s="2"/>
      <c r="V6856" s="2"/>
      <c r="W6856" s="2"/>
      <c r="X6856" s="55"/>
      <c r="Y6856" s="62"/>
      <c r="Z6856" s="62"/>
      <c r="AA6856" s="62"/>
      <c r="AB6856" s="62"/>
      <c r="AC6856" s="68"/>
      <c r="AD6856" s="2"/>
      <c r="AE6856" s="2"/>
      <c r="AF6856" s="2"/>
      <c r="AG6856" s="2"/>
      <c r="AH6856" s="55"/>
      <c r="AI6856" s="72"/>
      <c r="AJ6856" s="72"/>
      <c r="AK6856" s="72"/>
      <c r="AL6856" s="72"/>
      <c r="AM6856" s="80"/>
      <c r="AN6856" s="2"/>
      <c r="AO6856" s="2"/>
      <c r="AP6856" s="2"/>
      <c r="AQ6856" s="2"/>
      <c r="AR6856" s="55"/>
      <c r="AS6856" s="85"/>
      <c r="AT6856" s="85"/>
      <c r="AU6856" s="85"/>
      <c r="AV6856" s="85"/>
      <c r="AW6856" s="100"/>
      <c r="AX6856" s="2"/>
      <c r="AY6856" s="2"/>
      <c r="AZ6856" s="2"/>
      <c r="BA6856" s="2"/>
      <c r="BB6856" s="55"/>
      <c r="BC6856" s="105"/>
      <c r="BD6856" s="105"/>
      <c r="BE6856" s="105"/>
      <c r="BF6856" s="105"/>
      <c r="BG6856" s="109"/>
      <c r="BH6856" s="2"/>
      <c r="BI6856" s="2"/>
      <c r="BJ6856" s="2"/>
      <c r="BK6856" s="2"/>
      <c r="BL6856" s="55"/>
      <c r="BM6856" s="48"/>
      <c r="BN6856" s="48"/>
      <c r="BO6856" s="48"/>
      <c r="BP6856" s="48"/>
      <c r="BQ6856" s="117"/>
      <c r="BR6856" s="2"/>
      <c r="BS6856" s="2"/>
      <c r="BT6856" s="2"/>
      <c r="BU6856" s="2"/>
      <c r="BV6856" s="55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18" t="s">
        <v>5</v>
      </c>
      <c r="H6857" s="3">
        <v>2024</v>
      </c>
      <c r="I6857" s="20" t="s">
        <v>282</v>
      </c>
      <c r="J6857" s="2" t="s">
        <v>272</v>
      </c>
      <c r="K6857" s="2" t="s">
        <v>321</v>
      </c>
      <c r="L6857" s="163">
        <f t="shared" si="229"/>
        <v>0</v>
      </c>
      <c r="M6857" s="163">
        <f t="shared" si="230"/>
        <v>0</v>
      </c>
      <c r="N6857" s="181"/>
      <c r="O6857" s="33"/>
      <c r="P6857" s="33"/>
      <c r="Q6857" s="33"/>
      <c r="R6857" s="33"/>
      <c r="S6857" s="42"/>
      <c r="T6857" s="2"/>
      <c r="U6857" s="2"/>
      <c r="V6857" s="2"/>
      <c r="W6857" s="2"/>
      <c r="X6857" s="55"/>
      <c r="Y6857" s="62"/>
      <c r="Z6857" s="62"/>
      <c r="AA6857" s="62"/>
      <c r="AB6857" s="62"/>
      <c r="AC6857" s="68"/>
      <c r="AD6857" s="2"/>
      <c r="AE6857" s="2"/>
      <c r="AF6857" s="2"/>
      <c r="AG6857" s="2"/>
      <c r="AH6857" s="55"/>
      <c r="AI6857" s="72"/>
      <c r="AJ6857" s="72"/>
      <c r="AK6857" s="72"/>
      <c r="AL6857" s="72"/>
      <c r="AM6857" s="80"/>
      <c r="AN6857" s="2"/>
      <c r="AO6857" s="2"/>
      <c r="AP6857" s="2"/>
      <c r="AQ6857" s="2"/>
      <c r="AR6857" s="55"/>
      <c r="AS6857" s="85"/>
      <c r="AT6857" s="85"/>
      <c r="AU6857" s="85"/>
      <c r="AV6857" s="85"/>
      <c r="AW6857" s="100"/>
      <c r="AX6857" s="2"/>
      <c r="AY6857" s="2"/>
      <c r="AZ6857" s="2"/>
      <c r="BA6857" s="2"/>
      <c r="BB6857" s="55"/>
      <c r="BC6857" s="105"/>
      <c r="BD6857" s="105"/>
      <c r="BE6857" s="105"/>
      <c r="BF6857" s="105"/>
      <c r="BG6857" s="109"/>
      <c r="BH6857" s="2"/>
      <c r="BI6857" s="2"/>
      <c r="BJ6857" s="2"/>
      <c r="BK6857" s="2"/>
      <c r="BL6857" s="55"/>
      <c r="BM6857" s="48"/>
      <c r="BN6857" s="48"/>
      <c r="BO6857" s="48"/>
      <c r="BP6857" s="48"/>
      <c r="BQ6857" s="117"/>
      <c r="BR6857" s="2"/>
      <c r="BS6857" s="2"/>
      <c r="BT6857" s="2"/>
      <c r="BU6857" s="2"/>
      <c r="BV6857" s="55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18" t="s">
        <v>5</v>
      </c>
      <c r="H6858" s="3">
        <v>2024</v>
      </c>
      <c r="I6858" s="20" t="s">
        <v>282</v>
      </c>
      <c r="J6858" s="2" t="s">
        <v>273</v>
      </c>
      <c r="K6858" s="2" t="s">
        <v>321</v>
      </c>
      <c r="L6858" s="163">
        <f t="shared" si="229"/>
        <v>0</v>
      </c>
      <c r="M6858" s="163">
        <f t="shared" si="230"/>
        <v>0</v>
      </c>
      <c r="N6858" s="181"/>
      <c r="O6858" s="33"/>
      <c r="P6858" s="33"/>
      <c r="Q6858" s="33"/>
      <c r="R6858" s="33"/>
      <c r="S6858" s="42"/>
      <c r="T6858" s="2"/>
      <c r="U6858" s="2"/>
      <c r="V6858" s="2"/>
      <c r="W6858" s="2"/>
      <c r="X6858" s="55"/>
      <c r="Y6858" s="62"/>
      <c r="Z6858" s="62"/>
      <c r="AA6858" s="62"/>
      <c r="AB6858" s="62"/>
      <c r="AC6858" s="68"/>
      <c r="AD6858" s="2"/>
      <c r="AE6858" s="2"/>
      <c r="AF6858" s="2"/>
      <c r="AG6858" s="2"/>
      <c r="AH6858" s="55"/>
      <c r="AI6858" s="72"/>
      <c r="AJ6858" s="72"/>
      <c r="AK6858" s="72"/>
      <c r="AL6858" s="72"/>
      <c r="AM6858" s="80"/>
      <c r="AN6858" s="2"/>
      <c r="AO6858" s="2"/>
      <c r="AP6858" s="2"/>
      <c r="AQ6858" s="2"/>
      <c r="AR6858" s="55"/>
      <c r="AS6858" s="85"/>
      <c r="AT6858" s="85"/>
      <c r="AU6858" s="85"/>
      <c r="AV6858" s="85"/>
      <c r="AW6858" s="100"/>
      <c r="AX6858" s="2"/>
      <c r="AY6858" s="2"/>
      <c r="AZ6858" s="2"/>
      <c r="BA6858" s="2"/>
      <c r="BB6858" s="55"/>
      <c r="BC6858" s="105"/>
      <c r="BD6858" s="105"/>
      <c r="BE6858" s="105"/>
      <c r="BF6858" s="105"/>
      <c r="BG6858" s="109"/>
      <c r="BH6858" s="2"/>
      <c r="BI6858" s="2"/>
      <c r="BJ6858" s="2"/>
      <c r="BK6858" s="2"/>
      <c r="BL6858" s="55"/>
      <c r="BM6858" s="48"/>
      <c r="BN6858" s="48"/>
      <c r="BO6858" s="48"/>
      <c r="BP6858" s="48"/>
      <c r="BQ6858" s="117"/>
      <c r="BR6858" s="2"/>
      <c r="BS6858" s="2"/>
      <c r="BT6858" s="2"/>
      <c r="BU6858" s="2"/>
      <c r="BV6858" s="55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18" t="s">
        <v>5</v>
      </c>
      <c r="H6859" s="3">
        <v>2024</v>
      </c>
      <c r="I6859" s="20" t="s">
        <v>282</v>
      </c>
      <c r="J6859" s="2" t="s">
        <v>274</v>
      </c>
      <c r="K6859" s="2" t="s">
        <v>321</v>
      </c>
      <c r="L6859" s="163">
        <f t="shared" si="229"/>
        <v>0</v>
      </c>
      <c r="M6859" s="163">
        <f t="shared" si="230"/>
        <v>0</v>
      </c>
      <c r="N6859" s="181"/>
      <c r="O6859" s="33"/>
      <c r="P6859" s="33"/>
      <c r="Q6859" s="33"/>
      <c r="R6859" s="33"/>
      <c r="S6859" s="42"/>
      <c r="T6859" s="2"/>
      <c r="U6859" s="2"/>
      <c r="V6859" s="2"/>
      <c r="W6859" s="2"/>
      <c r="X6859" s="55"/>
      <c r="Y6859" s="62"/>
      <c r="Z6859" s="62"/>
      <c r="AA6859" s="62"/>
      <c r="AB6859" s="62"/>
      <c r="AC6859" s="68"/>
      <c r="AD6859" s="2"/>
      <c r="AE6859" s="2"/>
      <c r="AF6859" s="2"/>
      <c r="AG6859" s="2"/>
      <c r="AH6859" s="55"/>
      <c r="AI6859" s="72"/>
      <c r="AJ6859" s="72"/>
      <c r="AK6859" s="72"/>
      <c r="AL6859" s="72"/>
      <c r="AM6859" s="80"/>
      <c r="AN6859" s="2"/>
      <c r="AO6859" s="2"/>
      <c r="AP6859" s="2"/>
      <c r="AQ6859" s="2"/>
      <c r="AR6859" s="55"/>
      <c r="AS6859" s="85"/>
      <c r="AT6859" s="85"/>
      <c r="AU6859" s="85"/>
      <c r="AV6859" s="85"/>
      <c r="AW6859" s="100"/>
      <c r="AX6859" s="2"/>
      <c r="AY6859" s="2"/>
      <c r="AZ6859" s="2"/>
      <c r="BA6859" s="2"/>
      <c r="BB6859" s="55"/>
      <c r="BC6859" s="105"/>
      <c r="BD6859" s="105"/>
      <c r="BE6859" s="105"/>
      <c r="BF6859" s="105"/>
      <c r="BG6859" s="109"/>
      <c r="BH6859" s="2"/>
      <c r="BI6859" s="2"/>
      <c r="BJ6859" s="2"/>
      <c r="BK6859" s="2"/>
      <c r="BL6859" s="55"/>
      <c r="BM6859" s="48"/>
      <c r="BN6859" s="48"/>
      <c r="BO6859" s="48"/>
      <c r="BP6859" s="48"/>
      <c r="BQ6859" s="117"/>
      <c r="BR6859" s="2"/>
      <c r="BS6859" s="2"/>
      <c r="BT6859" s="2"/>
      <c r="BU6859" s="2"/>
      <c r="BV6859" s="55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18" t="s">
        <v>5</v>
      </c>
      <c r="H6860" s="3">
        <v>2024</v>
      </c>
      <c r="I6860" s="20" t="s">
        <v>282</v>
      </c>
      <c r="J6860" s="2" t="s">
        <v>275</v>
      </c>
      <c r="K6860" s="2" t="s">
        <v>321</v>
      </c>
      <c r="L6860" s="163">
        <f t="shared" si="229"/>
        <v>0</v>
      </c>
      <c r="M6860" s="163">
        <f t="shared" si="230"/>
        <v>0</v>
      </c>
      <c r="N6860" s="181"/>
      <c r="O6860" s="33"/>
      <c r="P6860" s="33"/>
      <c r="Q6860" s="33"/>
      <c r="R6860" s="33"/>
      <c r="S6860" s="42"/>
      <c r="T6860" s="2"/>
      <c r="U6860" s="2"/>
      <c r="V6860" s="2"/>
      <c r="W6860" s="2"/>
      <c r="X6860" s="55"/>
      <c r="Y6860" s="62"/>
      <c r="Z6860" s="62"/>
      <c r="AA6860" s="62"/>
      <c r="AB6860" s="62"/>
      <c r="AC6860" s="68"/>
      <c r="AD6860" s="2"/>
      <c r="AE6860" s="2"/>
      <c r="AF6860" s="2"/>
      <c r="AG6860" s="2"/>
      <c r="AH6860" s="55"/>
      <c r="AI6860" s="72"/>
      <c r="AJ6860" s="72"/>
      <c r="AK6860" s="72"/>
      <c r="AL6860" s="72"/>
      <c r="AM6860" s="80"/>
      <c r="AN6860" s="2"/>
      <c r="AO6860" s="2"/>
      <c r="AP6860" s="2"/>
      <c r="AQ6860" s="2"/>
      <c r="AR6860" s="55"/>
      <c r="AS6860" s="85"/>
      <c r="AT6860" s="85"/>
      <c r="AU6860" s="85"/>
      <c r="AV6860" s="85"/>
      <c r="AW6860" s="100"/>
      <c r="AX6860" s="2"/>
      <c r="AY6860" s="2"/>
      <c r="AZ6860" s="2"/>
      <c r="BA6860" s="2"/>
      <c r="BB6860" s="55"/>
      <c r="BC6860" s="105"/>
      <c r="BD6860" s="105"/>
      <c r="BE6860" s="105"/>
      <c r="BF6860" s="105"/>
      <c r="BG6860" s="109"/>
      <c r="BH6860" s="2"/>
      <c r="BI6860" s="2"/>
      <c r="BJ6860" s="2"/>
      <c r="BK6860" s="2"/>
      <c r="BL6860" s="55"/>
      <c r="BM6860" s="48"/>
      <c r="BN6860" s="48"/>
      <c r="BO6860" s="48"/>
      <c r="BP6860" s="48"/>
      <c r="BQ6860" s="117"/>
      <c r="BR6860" s="2"/>
      <c r="BS6860" s="2"/>
      <c r="BT6860" s="2"/>
      <c r="BU6860" s="2"/>
      <c r="BV6860" s="55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18" t="s">
        <v>5</v>
      </c>
      <c r="H6861" s="3">
        <v>2024</v>
      </c>
      <c r="I6861" s="20" t="s">
        <v>282</v>
      </c>
      <c r="J6861" s="2" t="s">
        <v>276</v>
      </c>
      <c r="K6861" s="2" t="s">
        <v>320</v>
      </c>
      <c r="L6861" s="163">
        <f t="shared" si="229"/>
        <v>0</v>
      </c>
      <c r="M6861" s="163">
        <f t="shared" si="230"/>
        <v>0</v>
      </c>
      <c r="N6861" s="181"/>
      <c r="O6861" s="33"/>
      <c r="P6861" s="33"/>
      <c r="Q6861" s="33"/>
      <c r="R6861" s="33"/>
      <c r="S6861" s="42"/>
      <c r="T6861" s="2"/>
      <c r="U6861" s="2"/>
      <c r="V6861" s="2"/>
      <c r="W6861" s="2"/>
      <c r="X6861" s="55"/>
      <c r="Y6861" s="62"/>
      <c r="Z6861" s="62"/>
      <c r="AA6861" s="62"/>
      <c r="AB6861" s="62"/>
      <c r="AC6861" s="68"/>
      <c r="AD6861" s="2"/>
      <c r="AE6861" s="2"/>
      <c r="AF6861" s="2"/>
      <c r="AG6861" s="2"/>
      <c r="AH6861" s="55"/>
      <c r="AI6861" s="72"/>
      <c r="AJ6861" s="72"/>
      <c r="AK6861" s="72"/>
      <c r="AL6861" s="72"/>
      <c r="AM6861" s="80"/>
      <c r="AN6861" s="2"/>
      <c r="AO6861" s="2"/>
      <c r="AP6861" s="2"/>
      <c r="AQ6861" s="2"/>
      <c r="AR6861" s="55"/>
      <c r="AS6861" s="85"/>
      <c r="AT6861" s="85"/>
      <c r="AU6861" s="85"/>
      <c r="AV6861" s="85"/>
      <c r="AW6861" s="100"/>
      <c r="AX6861" s="2"/>
      <c r="AY6861" s="2"/>
      <c r="AZ6861" s="2"/>
      <c r="BA6861" s="2"/>
      <c r="BB6861" s="55"/>
      <c r="BC6861" s="105"/>
      <c r="BD6861" s="105"/>
      <c r="BE6861" s="105"/>
      <c r="BF6861" s="105"/>
      <c r="BG6861" s="109"/>
      <c r="BH6861" s="2"/>
      <c r="BI6861" s="2"/>
      <c r="BJ6861" s="2"/>
      <c r="BK6861" s="2"/>
      <c r="BL6861" s="55"/>
      <c r="BM6861" s="48"/>
      <c r="BN6861" s="48"/>
      <c r="BO6861" s="48"/>
      <c r="BP6861" s="48"/>
      <c r="BQ6861" s="117"/>
      <c r="BR6861" s="2"/>
      <c r="BS6861" s="2"/>
      <c r="BT6861" s="2"/>
      <c r="BU6861" s="2"/>
      <c r="BV6861" s="55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18" t="s">
        <v>5</v>
      </c>
      <c r="H6862" s="3">
        <v>2024</v>
      </c>
      <c r="I6862" s="20" t="s">
        <v>282</v>
      </c>
      <c r="J6862" s="2" t="s">
        <v>277</v>
      </c>
      <c r="K6862" s="2" t="s">
        <v>320</v>
      </c>
      <c r="L6862" s="163">
        <f t="shared" si="229"/>
        <v>0</v>
      </c>
      <c r="M6862" s="163">
        <f t="shared" si="230"/>
        <v>0</v>
      </c>
      <c r="N6862" s="181"/>
      <c r="O6862" s="33"/>
      <c r="P6862" s="33"/>
      <c r="Q6862" s="33"/>
      <c r="R6862" s="33"/>
      <c r="S6862" s="42"/>
      <c r="T6862" s="2"/>
      <c r="U6862" s="2"/>
      <c r="V6862" s="2"/>
      <c r="W6862" s="2"/>
      <c r="X6862" s="55"/>
      <c r="Y6862" s="62"/>
      <c r="Z6862" s="62"/>
      <c r="AA6862" s="62"/>
      <c r="AB6862" s="62"/>
      <c r="AC6862" s="68"/>
      <c r="AD6862" s="2"/>
      <c r="AE6862" s="2"/>
      <c r="AF6862" s="2"/>
      <c r="AG6862" s="2"/>
      <c r="AH6862" s="55"/>
      <c r="AI6862" s="72"/>
      <c r="AJ6862" s="72"/>
      <c r="AK6862" s="72"/>
      <c r="AL6862" s="72"/>
      <c r="AM6862" s="80"/>
      <c r="AN6862" s="2"/>
      <c r="AO6862" s="2"/>
      <c r="AP6862" s="2"/>
      <c r="AQ6862" s="2"/>
      <c r="AR6862" s="55"/>
      <c r="AS6862" s="85"/>
      <c r="AT6862" s="85"/>
      <c r="AU6862" s="85"/>
      <c r="AV6862" s="85"/>
      <c r="AW6862" s="100"/>
      <c r="AX6862" s="2"/>
      <c r="AY6862" s="2"/>
      <c r="AZ6862" s="2"/>
      <c r="BA6862" s="2"/>
      <c r="BB6862" s="55"/>
      <c r="BC6862" s="105"/>
      <c r="BD6862" s="105"/>
      <c r="BE6862" s="105"/>
      <c r="BF6862" s="105"/>
      <c r="BG6862" s="109"/>
      <c r="BH6862" s="2"/>
      <c r="BI6862" s="2"/>
      <c r="BJ6862" s="2"/>
      <c r="BK6862" s="2"/>
      <c r="BL6862" s="55"/>
      <c r="BM6862" s="48"/>
      <c r="BN6862" s="48"/>
      <c r="BO6862" s="48"/>
      <c r="BP6862" s="48"/>
      <c r="BQ6862" s="117"/>
      <c r="BR6862" s="2"/>
      <c r="BS6862" s="2"/>
      <c r="BT6862" s="2"/>
      <c r="BU6862" s="2"/>
      <c r="BV6862" s="55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18" t="s">
        <v>5</v>
      </c>
      <c r="H6863" s="3">
        <v>2024</v>
      </c>
      <c r="I6863" s="20" t="s">
        <v>283</v>
      </c>
      <c r="J6863" s="2" t="s">
        <v>298</v>
      </c>
      <c r="K6863" s="2" t="s">
        <v>321</v>
      </c>
      <c r="L6863" s="163">
        <f t="shared" si="229"/>
        <v>0</v>
      </c>
      <c r="M6863" s="163">
        <f t="shared" si="230"/>
        <v>0</v>
      </c>
      <c r="N6863" s="181"/>
      <c r="O6863" s="33"/>
      <c r="P6863" s="33"/>
      <c r="Q6863" s="33"/>
      <c r="R6863" s="33"/>
      <c r="S6863" s="42"/>
      <c r="T6863" s="2"/>
      <c r="U6863" s="2"/>
      <c r="V6863" s="2"/>
      <c r="W6863" s="2"/>
      <c r="X6863" s="55"/>
      <c r="Y6863" s="62"/>
      <c r="Z6863" s="62"/>
      <c r="AA6863" s="62"/>
      <c r="AB6863" s="62"/>
      <c r="AC6863" s="68"/>
      <c r="AD6863" s="2"/>
      <c r="AE6863" s="2"/>
      <c r="AF6863" s="2"/>
      <c r="AG6863" s="2"/>
      <c r="AH6863" s="55"/>
      <c r="AI6863" s="72"/>
      <c r="AJ6863" s="72"/>
      <c r="AK6863" s="72"/>
      <c r="AL6863" s="72"/>
      <c r="AM6863" s="80"/>
      <c r="AN6863" s="2"/>
      <c r="AO6863" s="2"/>
      <c r="AP6863" s="2"/>
      <c r="AQ6863" s="2"/>
      <c r="AR6863" s="55"/>
      <c r="AS6863" s="85"/>
      <c r="AT6863" s="85"/>
      <c r="AU6863" s="85"/>
      <c r="AV6863" s="85"/>
      <c r="AW6863" s="100"/>
      <c r="AX6863" s="2"/>
      <c r="AY6863" s="2"/>
      <c r="AZ6863" s="2"/>
      <c r="BA6863" s="2"/>
      <c r="BB6863" s="55"/>
      <c r="BC6863" s="105"/>
      <c r="BD6863" s="105"/>
      <c r="BE6863" s="105"/>
      <c r="BF6863" s="105"/>
      <c r="BG6863" s="109"/>
      <c r="BH6863" s="2"/>
      <c r="BI6863" s="2"/>
      <c r="BJ6863" s="2"/>
      <c r="BK6863" s="2"/>
      <c r="BL6863" s="55"/>
      <c r="BM6863" s="48"/>
      <c r="BN6863" s="48"/>
      <c r="BO6863" s="48"/>
      <c r="BP6863" s="48"/>
      <c r="BQ6863" s="117"/>
      <c r="BR6863" s="2"/>
      <c r="BS6863" s="2"/>
      <c r="BT6863" s="2"/>
      <c r="BU6863" s="2"/>
      <c r="BV6863" s="55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18" t="s">
        <v>5</v>
      </c>
      <c r="H6864" s="3">
        <v>2024</v>
      </c>
      <c r="I6864" s="20" t="s">
        <v>283</v>
      </c>
      <c r="J6864" s="2" t="s">
        <v>278</v>
      </c>
      <c r="K6864" s="2" t="s">
        <v>320</v>
      </c>
      <c r="L6864" s="163">
        <f t="shared" si="229"/>
        <v>1</v>
      </c>
      <c r="M6864" s="163">
        <f t="shared" si="230"/>
        <v>1.3580000000000001</v>
      </c>
      <c r="N6864" s="181"/>
      <c r="O6864" s="33"/>
      <c r="P6864" s="33" t="s">
        <v>372</v>
      </c>
      <c r="Q6864" s="33"/>
      <c r="R6864" s="33">
        <v>1</v>
      </c>
      <c r="S6864" s="42">
        <v>1.3580000000000001</v>
      </c>
      <c r="T6864" s="2"/>
      <c r="U6864" s="2"/>
      <c r="V6864" s="2"/>
      <c r="W6864" s="2"/>
      <c r="X6864" s="55"/>
      <c r="Y6864" s="62"/>
      <c r="Z6864" s="62"/>
      <c r="AA6864" s="62"/>
      <c r="AB6864" s="62"/>
      <c r="AC6864" s="68"/>
      <c r="AD6864" s="2"/>
      <c r="AE6864" s="2"/>
      <c r="AF6864" s="2"/>
      <c r="AG6864" s="2"/>
      <c r="AH6864" s="55"/>
      <c r="AI6864" s="72"/>
      <c r="AJ6864" s="72"/>
      <c r="AK6864" s="72"/>
      <c r="AL6864" s="72"/>
      <c r="AM6864" s="80"/>
      <c r="AN6864" s="2"/>
      <c r="AO6864" s="2"/>
      <c r="AP6864" s="2"/>
      <c r="AQ6864" s="2"/>
      <c r="AR6864" s="55"/>
      <c r="AS6864" s="85"/>
      <c r="AT6864" s="85"/>
      <c r="AU6864" s="85"/>
      <c r="AV6864" s="85"/>
      <c r="AW6864" s="100"/>
      <c r="AX6864" s="2"/>
      <c r="AY6864" s="2"/>
      <c r="AZ6864" s="2"/>
      <c r="BA6864" s="2"/>
      <c r="BB6864" s="55"/>
      <c r="BC6864" s="105"/>
      <c r="BD6864" s="105"/>
      <c r="BE6864" s="105"/>
      <c r="BF6864" s="105"/>
      <c r="BG6864" s="109"/>
      <c r="BH6864" s="2"/>
      <c r="BI6864" s="2"/>
      <c r="BJ6864" s="2"/>
      <c r="BK6864" s="2"/>
      <c r="BL6864" s="55"/>
      <c r="BM6864" s="48"/>
      <c r="BN6864" s="48"/>
      <c r="BO6864" s="48"/>
      <c r="BP6864" s="48"/>
      <c r="BQ6864" s="117"/>
      <c r="BR6864" s="2"/>
      <c r="BS6864" s="2"/>
      <c r="BT6864" s="2"/>
      <c r="BU6864" s="2"/>
      <c r="BV6864" s="55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18" t="s">
        <v>5</v>
      </c>
      <c r="H6865" s="3">
        <v>2024</v>
      </c>
      <c r="I6865" s="20" t="s">
        <v>283</v>
      </c>
      <c r="J6865" s="2" t="s">
        <v>279</v>
      </c>
      <c r="K6865" s="2" t="s">
        <v>320</v>
      </c>
      <c r="L6865" s="163">
        <f t="shared" si="229"/>
        <v>0</v>
      </c>
      <c r="M6865" s="163">
        <f t="shared" si="230"/>
        <v>0</v>
      </c>
      <c r="N6865" s="181"/>
      <c r="O6865" s="33"/>
      <c r="P6865" s="33"/>
      <c r="Q6865" s="33"/>
      <c r="R6865" s="33"/>
      <c r="S6865" s="42"/>
      <c r="T6865" s="2"/>
      <c r="U6865" s="2"/>
      <c r="V6865" s="2"/>
      <c r="W6865" s="2"/>
      <c r="X6865" s="55"/>
      <c r="Y6865" s="62"/>
      <c r="Z6865" s="62"/>
      <c r="AA6865" s="62"/>
      <c r="AB6865" s="62"/>
      <c r="AC6865" s="68"/>
      <c r="AD6865" s="2"/>
      <c r="AE6865" s="2"/>
      <c r="AF6865" s="2"/>
      <c r="AG6865" s="2"/>
      <c r="AH6865" s="55"/>
      <c r="AI6865" s="72"/>
      <c r="AJ6865" s="72"/>
      <c r="AK6865" s="72"/>
      <c r="AL6865" s="72"/>
      <c r="AM6865" s="80"/>
      <c r="AN6865" s="2"/>
      <c r="AO6865" s="2"/>
      <c r="AP6865" s="2"/>
      <c r="AQ6865" s="2"/>
      <c r="AR6865" s="55"/>
      <c r="AS6865" s="85"/>
      <c r="AT6865" s="85"/>
      <c r="AU6865" s="85"/>
      <c r="AV6865" s="85"/>
      <c r="AW6865" s="100"/>
      <c r="AX6865" s="2"/>
      <c r="AY6865" s="2"/>
      <c r="AZ6865" s="2"/>
      <c r="BA6865" s="2"/>
      <c r="BB6865" s="55"/>
      <c r="BC6865" s="105"/>
      <c r="BD6865" s="105"/>
      <c r="BE6865" s="105"/>
      <c r="BF6865" s="105"/>
      <c r="BG6865" s="109"/>
      <c r="BH6865" s="2"/>
      <c r="BI6865" s="2"/>
      <c r="BJ6865" s="2"/>
      <c r="BK6865" s="2"/>
      <c r="BL6865" s="55"/>
      <c r="BM6865" s="48"/>
      <c r="BN6865" s="48"/>
      <c r="BO6865" s="48"/>
      <c r="BP6865" s="48"/>
      <c r="BQ6865" s="117"/>
      <c r="BR6865" s="2"/>
      <c r="BS6865" s="2"/>
      <c r="BT6865" s="2"/>
      <c r="BU6865" s="2"/>
      <c r="BV6865" s="55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18" t="s">
        <v>5</v>
      </c>
      <c r="H6866" s="3">
        <v>2024</v>
      </c>
      <c r="I6866" s="20" t="s">
        <v>286</v>
      </c>
      <c r="J6866" s="2" t="s">
        <v>280</v>
      </c>
      <c r="K6866" s="2" t="s">
        <v>319</v>
      </c>
      <c r="L6866" s="163">
        <f t="shared" si="229"/>
        <v>0</v>
      </c>
      <c r="M6866" s="163">
        <f t="shared" si="230"/>
        <v>0</v>
      </c>
      <c r="N6866" s="181"/>
      <c r="O6866" s="33"/>
      <c r="P6866" s="33"/>
      <c r="Q6866" s="33"/>
      <c r="R6866" s="33"/>
      <c r="S6866" s="42"/>
      <c r="T6866" s="2"/>
      <c r="U6866" s="2"/>
      <c r="V6866" s="2"/>
      <c r="W6866" s="2"/>
      <c r="X6866" s="55"/>
      <c r="Y6866" s="62"/>
      <c r="Z6866" s="62"/>
      <c r="AA6866" s="62"/>
      <c r="AB6866" s="62"/>
      <c r="AC6866" s="68"/>
      <c r="AD6866" s="2"/>
      <c r="AE6866" s="2"/>
      <c r="AF6866" s="2"/>
      <c r="AG6866" s="2"/>
      <c r="AH6866" s="55"/>
      <c r="AI6866" s="72"/>
      <c r="AJ6866" s="72"/>
      <c r="AK6866" s="72"/>
      <c r="AL6866" s="72"/>
      <c r="AM6866" s="80"/>
      <c r="AN6866" s="2"/>
      <c r="AO6866" s="2"/>
      <c r="AP6866" s="2"/>
      <c r="AQ6866" s="2"/>
      <c r="AR6866" s="55"/>
      <c r="AS6866" s="85"/>
      <c r="AT6866" s="85"/>
      <c r="AU6866" s="85"/>
      <c r="AV6866" s="85"/>
      <c r="AW6866" s="100"/>
      <c r="AX6866" s="2"/>
      <c r="AY6866" s="2"/>
      <c r="AZ6866" s="2"/>
      <c r="BA6866" s="2"/>
      <c r="BB6866" s="55"/>
      <c r="BC6866" s="105"/>
      <c r="BD6866" s="105"/>
      <c r="BE6866" s="105"/>
      <c r="BF6866" s="105"/>
      <c r="BG6866" s="109"/>
      <c r="BH6866" s="2"/>
      <c r="BI6866" s="2"/>
      <c r="BJ6866" s="2"/>
      <c r="BK6866" s="2"/>
      <c r="BL6866" s="55"/>
      <c r="BM6866" s="48"/>
      <c r="BN6866" s="48"/>
      <c r="BO6866" s="48"/>
      <c r="BP6866" s="48"/>
      <c r="BQ6866" s="117"/>
      <c r="BR6866" s="2"/>
      <c r="BS6866" s="2"/>
      <c r="BT6866" s="2"/>
      <c r="BU6866" s="2"/>
      <c r="BV6866" s="55"/>
    </row>
    <row r="6867" spans="1:74" hidden="1" x14ac:dyDescent="0.3">
      <c r="A6867" s="2" t="s">
        <v>246</v>
      </c>
      <c r="B6867" s="2" t="s">
        <v>2</v>
      </c>
      <c r="C6867" s="2" t="s">
        <v>3</v>
      </c>
      <c r="D6867" s="2" t="s">
        <v>241</v>
      </c>
      <c r="E6867" s="5" t="s">
        <v>216</v>
      </c>
      <c r="F6867" s="3"/>
      <c r="G6867" s="18" t="s">
        <v>5</v>
      </c>
      <c r="H6867" s="3">
        <v>2024</v>
      </c>
      <c r="I6867" s="20" t="s">
        <v>286</v>
      </c>
      <c r="J6867" s="2" t="s">
        <v>281</v>
      </c>
      <c r="K6867" s="2" t="s">
        <v>319</v>
      </c>
      <c r="L6867" s="163">
        <f t="shared" si="229"/>
        <v>0</v>
      </c>
      <c r="M6867" s="163">
        <f t="shared" si="230"/>
        <v>4.5</v>
      </c>
      <c r="N6867" s="181"/>
      <c r="O6867" s="33"/>
      <c r="P6867" s="33"/>
      <c r="Q6867" s="33"/>
      <c r="R6867" s="33"/>
      <c r="S6867" s="42"/>
      <c r="T6867" s="2"/>
      <c r="U6867" s="2"/>
      <c r="V6867" s="2"/>
      <c r="W6867" s="2"/>
      <c r="X6867" s="55"/>
      <c r="Y6867" s="62"/>
      <c r="Z6867" s="62"/>
      <c r="AA6867" s="62"/>
      <c r="AB6867" s="62"/>
      <c r="AC6867" s="68"/>
      <c r="AD6867" s="2"/>
      <c r="AE6867" s="2"/>
      <c r="AF6867" s="2"/>
      <c r="AG6867" s="2"/>
      <c r="AH6867" s="55"/>
      <c r="AI6867" s="72"/>
      <c r="AJ6867" s="72"/>
      <c r="AK6867" s="72"/>
      <c r="AL6867" s="72"/>
      <c r="AM6867" s="80"/>
      <c r="AN6867" s="2"/>
      <c r="AO6867" s="2"/>
      <c r="AP6867" s="2"/>
      <c r="AQ6867" s="2"/>
      <c r="AR6867" s="55"/>
      <c r="AS6867" s="85"/>
      <c r="AT6867" s="85"/>
      <c r="AU6867" s="85"/>
      <c r="AV6867" s="85"/>
      <c r="AW6867" s="100"/>
      <c r="AX6867" s="2"/>
      <c r="AY6867" s="2"/>
      <c r="AZ6867" s="2"/>
      <c r="BA6867" s="2"/>
      <c r="BB6867" s="55"/>
      <c r="BC6867" s="105" t="s">
        <v>1061</v>
      </c>
      <c r="BD6867" s="105"/>
      <c r="BE6867" s="105"/>
      <c r="BF6867" s="105"/>
      <c r="BG6867" s="109">
        <v>4.5</v>
      </c>
      <c r="BH6867" s="2"/>
      <c r="BI6867" s="2"/>
      <c r="BJ6867" s="2"/>
      <c r="BK6867" s="2"/>
      <c r="BL6867" s="55"/>
      <c r="BM6867" s="48"/>
      <c r="BN6867" s="48"/>
      <c r="BO6867" s="48"/>
      <c r="BP6867" s="48"/>
      <c r="BQ6867" s="117"/>
      <c r="BR6867" s="2"/>
      <c r="BS6867" s="2"/>
      <c r="BT6867" s="2"/>
      <c r="BU6867" s="2"/>
      <c r="BV6867" s="55"/>
    </row>
    <row r="6868" spans="1:74" s="13" customFormat="1" hidden="1" x14ac:dyDescent="0.3">
      <c r="A6868" s="12" t="s">
        <v>246</v>
      </c>
      <c r="B6868" s="12" t="s">
        <v>2</v>
      </c>
      <c r="C6868" s="12" t="s">
        <v>3</v>
      </c>
      <c r="D6868" s="12" t="s">
        <v>241</v>
      </c>
      <c r="E6868" s="6" t="s">
        <v>216</v>
      </c>
      <c r="F6868" s="7"/>
      <c r="G6868" s="19" t="s">
        <v>5</v>
      </c>
      <c r="H6868" s="7">
        <v>2024</v>
      </c>
      <c r="I6868" s="21"/>
      <c r="J6868" s="12" t="s">
        <v>314</v>
      </c>
      <c r="K6868" s="12"/>
      <c r="L6868" s="147"/>
      <c r="M6868" s="147">
        <f>SUM(M6830:M6867)</f>
        <v>25.436000000000003</v>
      </c>
      <c r="N6868" s="183"/>
      <c r="O6868" s="12"/>
      <c r="P6868" s="12"/>
      <c r="Q6868" s="12"/>
      <c r="R6868" s="12"/>
      <c r="S6868" s="47">
        <f>SUM(S6830:S6867)</f>
        <v>1.3580000000000001</v>
      </c>
      <c r="T6868" s="12"/>
      <c r="U6868" s="12"/>
      <c r="V6868" s="12"/>
      <c r="W6868" s="12"/>
      <c r="X6868" s="47">
        <f>SUM(X6830:X6867)</f>
        <v>1.5429999999999999</v>
      </c>
      <c r="Y6868" s="12"/>
      <c r="Z6868" s="12"/>
      <c r="AA6868" s="12"/>
      <c r="AB6868" s="12"/>
      <c r="AC6868" s="47">
        <f>SUM(AC6830:AC6867)</f>
        <v>9.2780000000000005</v>
      </c>
      <c r="AD6868" s="12"/>
      <c r="AE6868" s="12"/>
      <c r="AF6868" s="12"/>
      <c r="AG6868" s="12"/>
      <c r="AH6868" s="47">
        <f>SUM(AH6830:AH6867)</f>
        <v>8.7569999999999997</v>
      </c>
      <c r="AI6868" s="12"/>
      <c r="AJ6868" s="12"/>
      <c r="AK6868" s="12"/>
      <c r="AL6868" s="12"/>
      <c r="AM6868" s="47">
        <f>SUM(AM6830:AM6867)</f>
        <v>0</v>
      </c>
      <c r="AN6868" s="12"/>
      <c r="AO6868" s="12"/>
      <c r="AP6868" s="12"/>
      <c r="AQ6868" s="12"/>
      <c r="AR6868" s="47">
        <f>SUM(AR6830:AR6867)</f>
        <v>0</v>
      </c>
      <c r="AS6868" s="12"/>
      <c r="AT6868" s="12"/>
      <c r="AU6868" s="12"/>
      <c r="AV6868" s="12"/>
      <c r="AW6868" s="47">
        <f>SUM(AW6830:AW6867)</f>
        <v>0</v>
      </c>
      <c r="AX6868" s="12"/>
      <c r="AY6868" s="12"/>
      <c r="AZ6868" s="12"/>
      <c r="BA6868" s="12"/>
      <c r="BB6868" s="47">
        <f>SUM(BB6830:BB6867)</f>
        <v>0</v>
      </c>
      <c r="BC6868" s="12"/>
      <c r="BD6868" s="12"/>
      <c r="BE6868" s="12"/>
      <c r="BF6868" s="12"/>
      <c r="BG6868" s="47">
        <f>SUM(BG6830:BG6867)</f>
        <v>4.5</v>
      </c>
      <c r="BH6868" s="12"/>
      <c r="BI6868" s="12"/>
      <c r="BJ6868" s="12"/>
      <c r="BK6868" s="12"/>
      <c r="BL6868" s="47">
        <f>SUM(BL6830:BL6867)</f>
        <v>0</v>
      </c>
      <c r="BM6868" s="12"/>
      <c r="BN6868" s="12"/>
      <c r="BO6868" s="12"/>
      <c r="BP6868" s="12"/>
      <c r="BQ6868" s="47">
        <f>SUM(BQ6830:BQ6867)</f>
        <v>0</v>
      </c>
      <c r="BR6868" s="12"/>
      <c r="BS6868" s="12"/>
      <c r="BT6868" s="12"/>
      <c r="BU6868" s="12"/>
      <c r="BV6868" s="47">
        <f>SUM(BV6830:BV6867)</f>
        <v>0</v>
      </c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18" t="s">
        <v>5</v>
      </c>
      <c r="H6869" s="3">
        <v>2024</v>
      </c>
      <c r="I6869" s="20" t="s">
        <v>287</v>
      </c>
      <c r="J6869" s="2" t="s">
        <v>267</v>
      </c>
      <c r="K6869" s="2" t="s">
        <v>318</v>
      </c>
      <c r="L6869" s="163">
        <f t="shared" ref="L6869:L6906" si="231">SUM(R6869,W6869,AB6869,AG6869,AL6869,AQ6869,AV6869,BA6869,BF6869,BK6869,BP6869,BU6869)</f>
        <v>0</v>
      </c>
      <c r="M6869" s="163">
        <f>SUM(S6869,X6869,AC6869,AH6869,AM6869,AR6869,AW6869,BB6869,BG6869,BL6869,BQ6869,BV6869)</f>
        <v>0</v>
      </c>
      <c r="N6869" s="181"/>
      <c r="O6869" s="33"/>
      <c r="P6869" s="33"/>
      <c r="Q6869" s="33"/>
      <c r="R6869" s="33"/>
      <c r="S6869" s="42"/>
      <c r="T6869" s="2"/>
      <c r="U6869" s="2"/>
      <c r="V6869" s="2"/>
      <c r="W6869" s="2"/>
      <c r="X6869" s="55"/>
      <c r="Y6869" s="62"/>
      <c r="Z6869" s="62"/>
      <c r="AA6869" s="62"/>
      <c r="AB6869" s="62"/>
      <c r="AC6869" s="68"/>
      <c r="AD6869" s="2"/>
      <c r="AE6869" s="2"/>
      <c r="AF6869" s="2"/>
      <c r="AG6869" s="2"/>
      <c r="AH6869" s="55"/>
      <c r="AI6869" s="72"/>
      <c r="AJ6869" s="72"/>
      <c r="AK6869" s="72"/>
      <c r="AL6869" s="72"/>
      <c r="AM6869" s="80"/>
      <c r="AN6869" s="2"/>
      <c r="AO6869" s="2"/>
      <c r="AP6869" s="2"/>
      <c r="AQ6869" s="2"/>
      <c r="AR6869" s="55"/>
      <c r="AS6869" s="85"/>
      <c r="AT6869" s="85"/>
      <c r="AU6869" s="85"/>
      <c r="AV6869" s="85"/>
      <c r="AW6869" s="100"/>
      <c r="AX6869" s="2"/>
      <c r="AY6869" s="2"/>
      <c r="AZ6869" s="2"/>
      <c r="BA6869" s="2"/>
      <c r="BB6869" s="55"/>
      <c r="BC6869" s="105"/>
      <c r="BD6869" s="105"/>
      <c r="BE6869" s="105"/>
      <c r="BF6869" s="105"/>
      <c r="BG6869" s="109"/>
      <c r="BH6869" s="2"/>
      <c r="BI6869" s="2"/>
      <c r="BJ6869" s="2"/>
      <c r="BK6869" s="2"/>
      <c r="BL6869" s="55"/>
      <c r="BM6869" s="48"/>
      <c r="BN6869" s="48"/>
      <c r="BO6869" s="48"/>
      <c r="BP6869" s="48"/>
      <c r="BQ6869" s="117"/>
      <c r="BR6869" s="2"/>
      <c r="BS6869" s="2"/>
      <c r="BT6869" s="2"/>
      <c r="BU6869" s="2"/>
      <c r="BV6869" s="55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18" t="s">
        <v>5</v>
      </c>
      <c r="H6870" s="3">
        <v>2024</v>
      </c>
      <c r="I6870" s="20" t="s">
        <v>287</v>
      </c>
      <c r="J6870" s="2" t="s">
        <v>291</v>
      </c>
      <c r="K6870" s="2" t="s">
        <v>319</v>
      </c>
      <c r="L6870" s="163">
        <f t="shared" si="231"/>
        <v>0</v>
      </c>
      <c r="M6870" s="163">
        <f t="shared" ref="M6870:M6906" si="232">SUM(S6870,X6870,AC6870,AH6870,AM6870,AR6870,AW6870,BB6870,BG6870,BL6870,BQ6870,BV6870)</f>
        <v>0</v>
      </c>
      <c r="N6870" s="181"/>
      <c r="O6870" s="33"/>
      <c r="P6870" s="33"/>
      <c r="Q6870" s="33"/>
      <c r="R6870" s="33"/>
      <c r="S6870" s="42"/>
      <c r="T6870" s="2"/>
      <c r="U6870" s="2"/>
      <c r="V6870" s="2"/>
      <c r="W6870" s="2"/>
      <c r="X6870" s="55"/>
      <c r="Y6870" s="62"/>
      <c r="Z6870" s="62"/>
      <c r="AA6870" s="62"/>
      <c r="AB6870" s="62"/>
      <c r="AC6870" s="68"/>
      <c r="AD6870" s="2"/>
      <c r="AE6870" s="2"/>
      <c r="AF6870" s="2"/>
      <c r="AG6870" s="2"/>
      <c r="AH6870" s="55"/>
      <c r="AI6870" s="72"/>
      <c r="AJ6870" s="72"/>
      <c r="AK6870" s="72"/>
      <c r="AL6870" s="72"/>
      <c r="AM6870" s="80"/>
      <c r="AN6870" s="2"/>
      <c r="AO6870" s="2"/>
      <c r="AP6870" s="2"/>
      <c r="AQ6870" s="2"/>
      <c r="AR6870" s="55"/>
      <c r="AS6870" s="85"/>
      <c r="AT6870" s="85"/>
      <c r="AU6870" s="85"/>
      <c r="AV6870" s="85"/>
      <c r="AW6870" s="100"/>
      <c r="AX6870" s="2"/>
      <c r="AY6870" s="2"/>
      <c r="AZ6870" s="2"/>
      <c r="BA6870" s="2"/>
      <c r="BB6870" s="55"/>
      <c r="BC6870" s="105"/>
      <c r="BD6870" s="105"/>
      <c r="BE6870" s="105"/>
      <c r="BF6870" s="105"/>
      <c r="BG6870" s="109"/>
      <c r="BH6870" s="2"/>
      <c r="BI6870" s="2"/>
      <c r="BJ6870" s="2"/>
      <c r="BK6870" s="2"/>
      <c r="BL6870" s="55"/>
      <c r="BM6870" s="48"/>
      <c r="BN6870" s="48"/>
      <c r="BO6870" s="48"/>
      <c r="BP6870" s="48"/>
      <c r="BQ6870" s="117"/>
      <c r="BR6870" s="2"/>
      <c r="BS6870" s="2"/>
      <c r="BT6870" s="2"/>
      <c r="BU6870" s="2"/>
      <c r="BV6870" s="55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18" t="s">
        <v>5</v>
      </c>
      <c r="H6871" s="3">
        <v>2024</v>
      </c>
      <c r="I6871" s="20" t="s">
        <v>286</v>
      </c>
      <c r="J6871" s="2" t="s">
        <v>336</v>
      </c>
      <c r="K6871" s="2" t="s">
        <v>319</v>
      </c>
      <c r="L6871" s="163">
        <f t="shared" si="231"/>
        <v>0</v>
      </c>
      <c r="M6871" s="163">
        <f t="shared" si="232"/>
        <v>0</v>
      </c>
      <c r="N6871" s="181"/>
      <c r="O6871" s="33"/>
      <c r="P6871" s="33"/>
      <c r="Q6871" s="33"/>
      <c r="R6871" s="33"/>
      <c r="S6871" s="42"/>
      <c r="T6871" s="2"/>
      <c r="U6871" s="2"/>
      <c r="V6871" s="2"/>
      <c r="W6871" s="2"/>
      <c r="X6871" s="55"/>
      <c r="Y6871" s="62"/>
      <c r="Z6871" s="62"/>
      <c r="AA6871" s="62"/>
      <c r="AB6871" s="62"/>
      <c r="AC6871" s="68"/>
      <c r="AD6871" s="2"/>
      <c r="AE6871" s="2"/>
      <c r="AF6871" s="2"/>
      <c r="AG6871" s="2"/>
      <c r="AH6871" s="55"/>
      <c r="AI6871" s="72"/>
      <c r="AJ6871" s="72"/>
      <c r="AK6871" s="72"/>
      <c r="AL6871" s="72"/>
      <c r="AM6871" s="80"/>
      <c r="AN6871" s="2"/>
      <c r="AO6871" s="2"/>
      <c r="AP6871" s="2"/>
      <c r="AQ6871" s="2"/>
      <c r="AR6871" s="55"/>
      <c r="AS6871" s="85"/>
      <c r="AT6871" s="85"/>
      <c r="AU6871" s="85"/>
      <c r="AV6871" s="85"/>
      <c r="AW6871" s="100"/>
      <c r="AX6871" s="2"/>
      <c r="AY6871" s="2"/>
      <c r="AZ6871" s="2"/>
      <c r="BA6871" s="2"/>
      <c r="BB6871" s="55"/>
      <c r="BC6871" s="105"/>
      <c r="BD6871" s="105"/>
      <c r="BE6871" s="105"/>
      <c r="BF6871" s="105"/>
      <c r="BG6871" s="109"/>
      <c r="BH6871" s="2"/>
      <c r="BI6871" s="2"/>
      <c r="BJ6871" s="2"/>
      <c r="BK6871" s="2"/>
      <c r="BL6871" s="55"/>
      <c r="BM6871" s="48"/>
      <c r="BN6871" s="48"/>
      <c r="BO6871" s="48"/>
      <c r="BP6871" s="48"/>
      <c r="BQ6871" s="117"/>
      <c r="BR6871" s="2"/>
      <c r="BS6871" s="2"/>
      <c r="BT6871" s="2"/>
      <c r="BU6871" s="2"/>
      <c r="BV6871" s="55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18" t="s">
        <v>5</v>
      </c>
      <c r="H6872" s="3">
        <v>2024</v>
      </c>
      <c r="I6872" s="20" t="s">
        <v>286</v>
      </c>
      <c r="J6872" s="8" t="s">
        <v>337</v>
      </c>
      <c r="K6872" s="8" t="s">
        <v>318</v>
      </c>
      <c r="L6872" s="163">
        <f t="shared" si="231"/>
        <v>0</v>
      </c>
      <c r="M6872" s="163">
        <f t="shared" si="232"/>
        <v>0</v>
      </c>
      <c r="N6872" s="181"/>
      <c r="O6872" s="53"/>
      <c r="P6872" s="53"/>
      <c r="Q6872" s="53"/>
      <c r="R6872" s="53"/>
      <c r="S6872" s="54"/>
      <c r="T6872" s="8"/>
      <c r="U6872" s="8"/>
      <c r="V6872" s="8"/>
      <c r="W6872" s="8"/>
      <c r="X6872" s="122"/>
      <c r="Y6872" s="135"/>
      <c r="Z6872" s="135"/>
      <c r="AA6872" s="135"/>
      <c r="AB6872" s="135"/>
      <c r="AC6872" s="136"/>
      <c r="AD6872" s="8"/>
      <c r="AE6872" s="8"/>
      <c r="AF6872" s="8"/>
      <c r="AG6872" s="8"/>
      <c r="AH6872" s="122"/>
      <c r="AI6872" s="137"/>
      <c r="AJ6872" s="137"/>
      <c r="AK6872" s="137"/>
      <c r="AL6872" s="137"/>
      <c r="AM6872" s="138"/>
      <c r="AN6872" s="8"/>
      <c r="AO6872" s="8"/>
      <c r="AP6872" s="8"/>
      <c r="AQ6872" s="8"/>
      <c r="AR6872" s="122"/>
      <c r="AS6872" s="139"/>
      <c r="AT6872" s="139"/>
      <c r="AU6872" s="139"/>
      <c r="AV6872" s="139"/>
      <c r="AW6872" s="140"/>
      <c r="AX6872" s="8"/>
      <c r="AY6872" s="8"/>
      <c r="AZ6872" s="8"/>
      <c r="BA6872" s="8"/>
      <c r="BB6872" s="122"/>
      <c r="BC6872" s="141"/>
      <c r="BD6872" s="141"/>
      <c r="BE6872" s="141"/>
      <c r="BF6872" s="141"/>
      <c r="BG6872" s="142"/>
      <c r="BH6872" s="8"/>
      <c r="BI6872" s="8"/>
      <c r="BJ6872" s="8"/>
      <c r="BK6872" s="8"/>
      <c r="BL6872" s="122"/>
      <c r="BM6872" s="143"/>
      <c r="BN6872" s="143"/>
      <c r="BO6872" s="143"/>
      <c r="BP6872" s="143"/>
      <c r="BQ6872" s="144"/>
      <c r="BR6872" s="8"/>
      <c r="BS6872" s="8"/>
      <c r="BT6872" s="8"/>
      <c r="BU6872" s="8"/>
      <c r="BV6872" s="122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18" t="s">
        <v>5</v>
      </c>
      <c r="H6873" s="3">
        <v>2024</v>
      </c>
      <c r="I6873" s="20" t="s">
        <v>286</v>
      </c>
      <c r="J6873" s="8" t="s">
        <v>338</v>
      </c>
      <c r="K6873" s="8" t="s">
        <v>339</v>
      </c>
      <c r="L6873" s="163">
        <f t="shared" si="231"/>
        <v>0</v>
      </c>
      <c r="M6873" s="163">
        <f t="shared" si="232"/>
        <v>0</v>
      </c>
      <c r="N6873" s="181"/>
      <c r="O6873" s="53"/>
      <c r="P6873" s="53"/>
      <c r="Q6873" s="53"/>
      <c r="R6873" s="53"/>
      <c r="S6873" s="54"/>
      <c r="T6873" s="8"/>
      <c r="U6873" s="8"/>
      <c r="V6873" s="8"/>
      <c r="W6873" s="8"/>
      <c r="X6873" s="122"/>
      <c r="Y6873" s="135"/>
      <c r="Z6873" s="135"/>
      <c r="AA6873" s="135"/>
      <c r="AB6873" s="135"/>
      <c r="AC6873" s="136"/>
      <c r="AD6873" s="8"/>
      <c r="AE6873" s="8"/>
      <c r="AF6873" s="8"/>
      <c r="AG6873" s="8"/>
      <c r="AH6873" s="122"/>
      <c r="AI6873" s="137"/>
      <c r="AJ6873" s="137"/>
      <c r="AK6873" s="137"/>
      <c r="AL6873" s="137"/>
      <c r="AM6873" s="138"/>
      <c r="AN6873" s="8"/>
      <c r="AO6873" s="8"/>
      <c r="AP6873" s="8"/>
      <c r="AQ6873" s="8"/>
      <c r="AR6873" s="122"/>
      <c r="AS6873" s="139"/>
      <c r="AT6873" s="139"/>
      <c r="AU6873" s="139"/>
      <c r="AV6873" s="139"/>
      <c r="AW6873" s="140"/>
      <c r="AX6873" s="8"/>
      <c r="AY6873" s="8"/>
      <c r="AZ6873" s="8"/>
      <c r="BA6873" s="8"/>
      <c r="BB6873" s="122"/>
      <c r="BC6873" s="141"/>
      <c r="BD6873" s="141"/>
      <c r="BE6873" s="141"/>
      <c r="BF6873" s="141"/>
      <c r="BG6873" s="142"/>
      <c r="BH6873" s="8"/>
      <c r="BI6873" s="8"/>
      <c r="BJ6873" s="8"/>
      <c r="BK6873" s="8"/>
      <c r="BL6873" s="122"/>
      <c r="BM6873" s="143"/>
      <c r="BN6873" s="143"/>
      <c r="BO6873" s="143"/>
      <c r="BP6873" s="143"/>
      <c r="BQ6873" s="144"/>
      <c r="BR6873" s="8"/>
      <c r="BS6873" s="8"/>
      <c r="BT6873" s="8"/>
      <c r="BU6873" s="8"/>
      <c r="BV6873" s="122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18" t="s">
        <v>5</v>
      </c>
      <c r="H6874" s="3">
        <v>2024</v>
      </c>
      <c r="I6874" s="20" t="s">
        <v>286</v>
      </c>
      <c r="J6874" s="8" t="s">
        <v>340</v>
      </c>
      <c r="K6874" s="8" t="s">
        <v>318</v>
      </c>
      <c r="L6874" s="163">
        <f t="shared" si="231"/>
        <v>0</v>
      </c>
      <c r="M6874" s="163">
        <f t="shared" si="232"/>
        <v>0</v>
      </c>
      <c r="N6874" s="181"/>
      <c r="O6874" s="53"/>
      <c r="P6874" s="53"/>
      <c r="Q6874" s="53"/>
      <c r="R6874" s="53"/>
      <c r="S6874" s="54"/>
      <c r="T6874" s="8"/>
      <c r="U6874" s="8"/>
      <c r="V6874" s="8"/>
      <c r="W6874" s="8"/>
      <c r="X6874" s="122"/>
      <c r="Y6874" s="135"/>
      <c r="Z6874" s="135"/>
      <c r="AA6874" s="135"/>
      <c r="AB6874" s="135"/>
      <c r="AC6874" s="136"/>
      <c r="AD6874" s="8"/>
      <c r="AE6874" s="8"/>
      <c r="AF6874" s="8"/>
      <c r="AG6874" s="8"/>
      <c r="AH6874" s="122"/>
      <c r="AI6874" s="137"/>
      <c r="AJ6874" s="137"/>
      <c r="AK6874" s="137"/>
      <c r="AL6874" s="137"/>
      <c r="AM6874" s="138"/>
      <c r="AN6874" s="8"/>
      <c r="AO6874" s="8"/>
      <c r="AP6874" s="8"/>
      <c r="AQ6874" s="8"/>
      <c r="AR6874" s="122"/>
      <c r="AS6874" s="139"/>
      <c r="AT6874" s="139"/>
      <c r="AU6874" s="139"/>
      <c r="AV6874" s="139"/>
      <c r="AW6874" s="140"/>
      <c r="AX6874" s="8"/>
      <c r="AY6874" s="8"/>
      <c r="AZ6874" s="8"/>
      <c r="BA6874" s="8"/>
      <c r="BB6874" s="122"/>
      <c r="BC6874" s="141"/>
      <c r="BD6874" s="141"/>
      <c r="BE6874" s="141"/>
      <c r="BF6874" s="141"/>
      <c r="BG6874" s="142"/>
      <c r="BH6874" s="8"/>
      <c r="BI6874" s="8"/>
      <c r="BJ6874" s="8"/>
      <c r="BK6874" s="8"/>
      <c r="BL6874" s="122"/>
      <c r="BM6874" s="143"/>
      <c r="BN6874" s="143"/>
      <c r="BO6874" s="143"/>
      <c r="BP6874" s="143"/>
      <c r="BQ6874" s="144"/>
      <c r="BR6874" s="8"/>
      <c r="BS6874" s="8"/>
      <c r="BT6874" s="8"/>
      <c r="BU6874" s="8"/>
      <c r="BV6874" s="122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18" t="s">
        <v>5</v>
      </c>
      <c r="H6875" s="3">
        <v>2024</v>
      </c>
      <c r="I6875" s="20" t="s">
        <v>286</v>
      </c>
      <c r="J6875" s="8" t="s">
        <v>341</v>
      </c>
      <c r="K6875" s="8" t="s">
        <v>320</v>
      </c>
      <c r="L6875" s="163">
        <f t="shared" si="231"/>
        <v>0</v>
      </c>
      <c r="M6875" s="163">
        <f t="shared" si="232"/>
        <v>0</v>
      </c>
      <c r="N6875" s="181"/>
      <c r="O6875" s="53"/>
      <c r="P6875" s="53"/>
      <c r="Q6875" s="53"/>
      <c r="R6875" s="53"/>
      <c r="S6875" s="54"/>
      <c r="T6875" s="8"/>
      <c r="U6875" s="8"/>
      <c r="V6875" s="8"/>
      <c r="W6875" s="8"/>
      <c r="X6875" s="122"/>
      <c r="Y6875" s="135"/>
      <c r="Z6875" s="135"/>
      <c r="AA6875" s="135"/>
      <c r="AB6875" s="135"/>
      <c r="AC6875" s="136"/>
      <c r="AD6875" s="8"/>
      <c r="AE6875" s="8"/>
      <c r="AF6875" s="8"/>
      <c r="AG6875" s="8"/>
      <c r="AH6875" s="122"/>
      <c r="AI6875" s="137"/>
      <c r="AJ6875" s="137"/>
      <c r="AK6875" s="137"/>
      <c r="AL6875" s="137"/>
      <c r="AM6875" s="138"/>
      <c r="AN6875" s="8"/>
      <c r="AO6875" s="8"/>
      <c r="AP6875" s="8"/>
      <c r="AQ6875" s="8"/>
      <c r="AR6875" s="122"/>
      <c r="AS6875" s="139"/>
      <c r="AT6875" s="139"/>
      <c r="AU6875" s="139"/>
      <c r="AV6875" s="139"/>
      <c r="AW6875" s="140"/>
      <c r="AX6875" s="8"/>
      <c r="AY6875" s="8"/>
      <c r="AZ6875" s="8"/>
      <c r="BA6875" s="8"/>
      <c r="BB6875" s="122"/>
      <c r="BC6875" s="141"/>
      <c r="BD6875" s="141"/>
      <c r="BE6875" s="141"/>
      <c r="BF6875" s="141"/>
      <c r="BG6875" s="142"/>
      <c r="BH6875" s="8"/>
      <c r="BI6875" s="8"/>
      <c r="BJ6875" s="8"/>
      <c r="BK6875" s="8"/>
      <c r="BL6875" s="122"/>
      <c r="BM6875" s="143"/>
      <c r="BN6875" s="143"/>
      <c r="BO6875" s="143"/>
      <c r="BP6875" s="143"/>
      <c r="BQ6875" s="144"/>
      <c r="BR6875" s="8"/>
      <c r="BS6875" s="8"/>
      <c r="BT6875" s="8"/>
      <c r="BU6875" s="8"/>
      <c r="BV6875" s="122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18" t="s">
        <v>5</v>
      </c>
      <c r="H6876" s="3">
        <v>2024</v>
      </c>
      <c r="I6876" s="20" t="s">
        <v>286</v>
      </c>
      <c r="J6876" s="8" t="s">
        <v>342</v>
      </c>
      <c r="K6876" s="8" t="s">
        <v>320</v>
      </c>
      <c r="L6876" s="163">
        <f t="shared" si="231"/>
        <v>0</v>
      </c>
      <c r="M6876" s="163">
        <f t="shared" si="232"/>
        <v>0</v>
      </c>
      <c r="N6876" s="181"/>
      <c r="O6876" s="53"/>
      <c r="P6876" s="53"/>
      <c r="Q6876" s="53"/>
      <c r="R6876" s="53"/>
      <c r="S6876" s="54"/>
      <c r="T6876" s="8"/>
      <c r="U6876" s="8"/>
      <c r="V6876" s="8"/>
      <c r="W6876" s="8"/>
      <c r="X6876" s="122"/>
      <c r="Y6876" s="135"/>
      <c r="Z6876" s="135"/>
      <c r="AA6876" s="135"/>
      <c r="AB6876" s="135"/>
      <c r="AC6876" s="136"/>
      <c r="AD6876" s="8"/>
      <c r="AE6876" s="8"/>
      <c r="AF6876" s="8"/>
      <c r="AG6876" s="8"/>
      <c r="AH6876" s="122"/>
      <c r="AI6876" s="137"/>
      <c r="AJ6876" s="137"/>
      <c r="AK6876" s="137"/>
      <c r="AL6876" s="137"/>
      <c r="AM6876" s="138"/>
      <c r="AN6876" s="8"/>
      <c r="AO6876" s="8"/>
      <c r="AP6876" s="8"/>
      <c r="AQ6876" s="8"/>
      <c r="AR6876" s="122"/>
      <c r="AS6876" s="139"/>
      <c r="AT6876" s="139"/>
      <c r="AU6876" s="139"/>
      <c r="AV6876" s="139"/>
      <c r="AW6876" s="140"/>
      <c r="AX6876" s="8"/>
      <c r="AY6876" s="8"/>
      <c r="AZ6876" s="8"/>
      <c r="BA6876" s="8"/>
      <c r="BB6876" s="122"/>
      <c r="BC6876" s="141"/>
      <c r="BD6876" s="141"/>
      <c r="BE6876" s="141"/>
      <c r="BF6876" s="141"/>
      <c r="BG6876" s="142"/>
      <c r="BH6876" s="8"/>
      <c r="BI6876" s="8"/>
      <c r="BJ6876" s="8"/>
      <c r="BK6876" s="8"/>
      <c r="BL6876" s="122"/>
      <c r="BM6876" s="143"/>
      <c r="BN6876" s="143"/>
      <c r="BO6876" s="143"/>
      <c r="BP6876" s="143"/>
      <c r="BQ6876" s="144"/>
      <c r="BR6876" s="8"/>
      <c r="BS6876" s="8"/>
      <c r="BT6876" s="8"/>
      <c r="BU6876" s="8"/>
      <c r="BV6876" s="122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18" t="s">
        <v>5</v>
      </c>
      <c r="H6877" s="3">
        <v>2024</v>
      </c>
      <c r="I6877" s="20" t="s">
        <v>286</v>
      </c>
      <c r="J6877" s="8" t="s">
        <v>343</v>
      </c>
      <c r="K6877" s="8" t="s">
        <v>339</v>
      </c>
      <c r="L6877" s="163">
        <f t="shared" si="231"/>
        <v>0</v>
      </c>
      <c r="M6877" s="163">
        <f t="shared" si="232"/>
        <v>0</v>
      </c>
      <c r="N6877" s="181"/>
      <c r="O6877" s="53"/>
      <c r="P6877" s="53"/>
      <c r="Q6877" s="53"/>
      <c r="R6877" s="53"/>
      <c r="S6877" s="54"/>
      <c r="T6877" s="8"/>
      <c r="U6877" s="8"/>
      <c r="V6877" s="8"/>
      <c r="W6877" s="8"/>
      <c r="X6877" s="122"/>
      <c r="Y6877" s="135"/>
      <c r="Z6877" s="135"/>
      <c r="AA6877" s="135"/>
      <c r="AB6877" s="135"/>
      <c r="AC6877" s="136"/>
      <c r="AD6877" s="8"/>
      <c r="AE6877" s="8"/>
      <c r="AF6877" s="8"/>
      <c r="AG6877" s="8"/>
      <c r="AH6877" s="122"/>
      <c r="AI6877" s="137"/>
      <c r="AJ6877" s="137"/>
      <c r="AK6877" s="137"/>
      <c r="AL6877" s="137"/>
      <c r="AM6877" s="138"/>
      <c r="AN6877" s="8"/>
      <c r="AO6877" s="8"/>
      <c r="AP6877" s="8"/>
      <c r="AQ6877" s="8"/>
      <c r="AR6877" s="122"/>
      <c r="AS6877" s="139"/>
      <c r="AT6877" s="139"/>
      <c r="AU6877" s="139"/>
      <c r="AV6877" s="139"/>
      <c r="AW6877" s="140"/>
      <c r="AX6877" s="8"/>
      <c r="AY6877" s="8"/>
      <c r="AZ6877" s="8"/>
      <c r="BA6877" s="8"/>
      <c r="BB6877" s="122"/>
      <c r="BC6877" s="141"/>
      <c r="BD6877" s="141"/>
      <c r="BE6877" s="141"/>
      <c r="BF6877" s="141"/>
      <c r="BG6877" s="142"/>
      <c r="BH6877" s="8"/>
      <c r="BI6877" s="8"/>
      <c r="BJ6877" s="8"/>
      <c r="BK6877" s="8"/>
      <c r="BL6877" s="122"/>
      <c r="BM6877" s="143"/>
      <c r="BN6877" s="143"/>
      <c r="BO6877" s="143"/>
      <c r="BP6877" s="143"/>
      <c r="BQ6877" s="144"/>
      <c r="BR6877" s="8"/>
      <c r="BS6877" s="8"/>
      <c r="BT6877" s="8"/>
      <c r="BU6877" s="8"/>
      <c r="BV6877" s="122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18" t="s">
        <v>5</v>
      </c>
      <c r="H6878" s="3">
        <v>2024</v>
      </c>
      <c r="I6878" s="20" t="s">
        <v>288</v>
      </c>
      <c r="J6878" s="8" t="s">
        <v>344</v>
      </c>
      <c r="K6878" s="8" t="s">
        <v>318</v>
      </c>
      <c r="L6878" s="163">
        <f t="shared" si="231"/>
        <v>0</v>
      </c>
      <c r="M6878" s="163">
        <f t="shared" si="232"/>
        <v>0</v>
      </c>
      <c r="N6878" s="181"/>
      <c r="O6878" s="53"/>
      <c r="P6878" s="53"/>
      <c r="Q6878" s="53"/>
      <c r="R6878" s="53"/>
      <c r="S6878" s="54"/>
      <c r="T6878" s="8"/>
      <c r="U6878" s="8"/>
      <c r="V6878" s="8"/>
      <c r="W6878" s="8"/>
      <c r="X6878" s="122"/>
      <c r="Y6878" s="135"/>
      <c r="Z6878" s="135"/>
      <c r="AA6878" s="135"/>
      <c r="AB6878" s="135"/>
      <c r="AC6878" s="136"/>
      <c r="AD6878" s="8"/>
      <c r="AE6878" s="8"/>
      <c r="AF6878" s="8"/>
      <c r="AG6878" s="8"/>
      <c r="AH6878" s="122"/>
      <c r="AI6878" s="137"/>
      <c r="AJ6878" s="137"/>
      <c r="AK6878" s="137"/>
      <c r="AL6878" s="137"/>
      <c r="AM6878" s="138"/>
      <c r="AN6878" s="8"/>
      <c r="AO6878" s="8"/>
      <c r="AP6878" s="8"/>
      <c r="AQ6878" s="8"/>
      <c r="AR6878" s="122"/>
      <c r="AS6878" s="139"/>
      <c r="AT6878" s="139"/>
      <c r="AU6878" s="139"/>
      <c r="AV6878" s="139"/>
      <c r="AW6878" s="140"/>
      <c r="AX6878" s="8"/>
      <c r="AY6878" s="8"/>
      <c r="AZ6878" s="8"/>
      <c r="BA6878" s="8"/>
      <c r="BB6878" s="122"/>
      <c r="BC6878" s="141"/>
      <c r="BD6878" s="141"/>
      <c r="BE6878" s="141"/>
      <c r="BF6878" s="141"/>
      <c r="BG6878" s="142"/>
      <c r="BH6878" s="8"/>
      <c r="BI6878" s="8"/>
      <c r="BJ6878" s="8"/>
      <c r="BK6878" s="8"/>
      <c r="BL6878" s="122"/>
      <c r="BM6878" s="143"/>
      <c r="BN6878" s="143"/>
      <c r="BO6878" s="143"/>
      <c r="BP6878" s="143"/>
      <c r="BQ6878" s="144"/>
      <c r="BR6878" s="8"/>
      <c r="BS6878" s="8"/>
      <c r="BT6878" s="8"/>
      <c r="BU6878" s="8"/>
      <c r="BV6878" s="122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18" t="s">
        <v>5</v>
      </c>
      <c r="H6879" s="3">
        <v>2024</v>
      </c>
      <c r="I6879" s="20" t="s">
        <v>288</v>
      </c>
      <c r="J6879" s="2" t="s">
        <v>351</v>
      </c>
      <c r="K6879" s="2" t="s">
        <v>318</v>
      </c>
      <c r="L6879" s="163">
        <f t="shared" si="231"/>
        <v>0</v>
      </c>
      <c r="M6879" s="163">
        <f t="shared" si="232"/>
        <v>0</v>
      </c>
      <c r="N6879" s="181"/>
      <c r="O6879" s="53"/>
      <c r="P6879" s="53"/>
      <c r="Q6879" s="53"/>
      <c r="R6879" s="53"/>
      <c r="S6879" s="54"/>
      <c r="T6879" s="8"/>
      <c r="U6879" s="8"/>
      <c r="V6879" s="8"/>
      <c r="W6879" s="8"/>
      <c r="X6879" s="122"/>
      <c r="Y6879" s="135"/>
      <c r="Z6879" s="135"/>
      <c r="AA6879" s="135"/>
      <c r="AB6879" s="135"/>
      <c r="AC6879" s="136"/>
      <c r="AD6879" s="8"/>
      <c r="AE6879" s="8"/>
      <c r="AF6879" s="8"/>
      <c r="AG6879" s="8"/>
      <c r="AH6879" s="122"/>
      <c r="AI6879" s="137"/>
      <c r="AJ6879" s="137"/>
      <c r="AK6879" s="137"/>
      <c r="AL6879" s="137"/>
      <c r="AM6879" s="138"/>
      <c r="AN6879" s="8"/>
      <c r="AO6879" s="8"/>
      <c r="AP6879" s="8"/>
      <c r="AQ6879" s="8"/>
      <c r="AR6879" s="122"/>
      <c r="AS6879" s="139"/>
      <c r="AT6879" s="139"/>
      <c r="AU6879" s="139"/>
      <c r="AV6879" s="139"/>
      <c r="AW6879" s="140"/>
      <c r="AX6879" s="8"/>
      <c r="AY6879" s="8"/>
      <c r="AZ6879" s="8"/>
      <c r="BA6879" s="8"/>
      <c r="BB6879" s="122"/>
      <c r="BC6879" s="141"/>
      <c r="BD6879" s="141"/>
      <c r="BE6879" s="141"/>
      <c r="BF6879" s="141"/>
      <c r="BG6879" s="142"/>
      <c r="BH6879" s="8"/>
      <c r="BI6879" s="8"/>
      <c r="BJ6879" s="8"/>
      <c r="BK6879" s="8"/>
      <c r="BL6879" s="122"/>
      <c r="BM6879" s="143"/>
      <c r="BN6879" s="143"/>
      <c r="BO6879" s="143"/>
      <c r="BP6879" s="143"/>
      <c r="BQ6879" s="144"/>
      <c r="BR6879" s="8"/>
      <c r="BS6879" s="8"/>
      <c r="BT6879" s="8"/>
      <c r="BU6879" s="8"/>
      <c r="BV6879" s="122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18" t="s">
        <v>5</v>
      </c>
      <c r="H6880" s="3">
        <v>2024</v>
      </c>
      <c r="I6880" s="20" t="s">
        <v>288</v>
      </c>
      <c r="J6880" s="2" t="s">
        <v>352</v>
      </c>
      <c r="K6880" s="2" t="s">
        <v>321</v>
      </c>
      <c r="L6880" s="163">
        <f t="shared" si="231"/>
        <v>0</v>
      </c>
      <c r="M6880" s="163">
        <f t="shared" si="232"/>
        <v>0</v>
      </c>
      <c r="N6880" s="181"/>
      <c r="O6880" s="33"/>
      <c r="P6880" s="33"/>
      <c r="Q6880" s="33"/>
      <c r="R6880" s="33"/>
      <c r="S6880" s="42"/>
      <c r="T6880" s="2"/>
      <c r="U6880" s="2"/>
      <c r="V6880" s="2"/>
      <c r="W6880" s="2"/>
      <c r="X6880" s="55"/>
      <c r="Y6880" s="62"/>
      <c r="Z6880" s="62"/>
      <c r="AA6880" s="62"/>
      <c r="AB6880" s="62"/>
      <c r="AC6880" s="68"/>
      <c r="AD6880" s="2"/>
      <c r="AE6880" s="2"/>
      <c r="AF6880" s="2"/>
      <c r="AG6880" s="2"/>
      <c r="AH6880" s="55"/>
      <c r="AI6880" s="72"/>
      <c r="AJ6880" s="72"/>
      <c r="AK6880" s="72"/>
      <c r="AL6880" s="72"/>
      <c r="AM6880" s="80"/>
      <c r="AN6880" s="2"/>
      <c r="AO6880" s="2"/>
      <c r="AP6880" s="2"/>
      <c r="AQ6880" s="2"/>
      <c r="AR6880" s="55"/>
      <c r="AS6880" s="85"/>
      <c r="AT6880" s="85"/>
      <c r="AU6880" s="85"/>
      <c r="AV6880" s="85"/>
      <c r="AW6880" s="100"/>
      <c r="AX6880" s="2"/>
      <c r="AY6880" s="2"/>
      <c r="AZ6880" s="2"/>
      <c r="BA6880" s="2"/>
      <c r="BB6880" s="55"/>
      <c r="BC6880" s="105"/>
      <c r="BD6880" s="105"/>
      <c r="BE6880" s="105"/>
      <c r="BF6880" s="105"/>
      <c r="BG6880" s="109"/>
      <c r="BH6880" s="2"/>
      <c r="BI6880" s="2"/>
      <c r="BJ6880" s="2"/>
      <c r="BK6880" s="2"/>
      <c r="BL6880" s="55"/>
      <c r="BM6880" s="48"/>
      <c r="BN6880" s="48"/>
      <c r="BO6880" s="48"/>
      <c r="BP6880" s="48"/>
      <c r="BQ6880" s="117"/>
      <c r="BR6880" s="2"/>
      <c r="BS6880" s="2"/>
      <c r="BT6880" s="2"/>
      <c r="BU6880" s="2"/>
      <c r="BV6880" s="55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18" t="s">
        <v>5</v>
      </c>
      <c r="H6881" s="3">
        <v>2024</v>
      </c>
      <c r="I6881" s="20" t="s">
        <v>288</v>
      </c>
      <c r="J6881" s="2" t="s">
        <v>345</v>
      </c>
      <c r="K6881" s="2" t="s">
        <v>318</v>
      </c>
      <c r="L6881" s="163">
        <f t="shared" si="231"/>
        <v>0</v>
      </c>
      <c r="M6881" s="163">
        <f t="shared" si="232"/>
        <v>0</v>
      </c>
      <c r="N6881" s="181"/>
      <c r="O6881" s="34"/>
      <c r="P6881" s="33"/>
      <c r="Q6881" s="33"/>
      <c r="R6881" s="33"/>
      <c r="S6881" s="42"/>
      <c r="T6881" s="3"/>
      <c r="U6881" s="2"/>
      <c r="V6881" s="2"/>
      <c r="W6881" s="2"/>
      <c r="X6881" s="55"/>
      <c r="Y6881" s="64"/>
      <c r="Z6881" s="62"/>
      <c r="AA6881" s="62"/>
      <c r="AB6881" s="62"/>
      <c r="AC6881" s="68"/>
      <c r="AD6881" s="3"/>
      <c r="AE6881" s="2"/>
      <c r="AF6881" s="2"/>
      <c r="AG6881" s="2"/>
      <c r="AH6881" s="55"/>
      <c r="AI6881" s="73"/>
      <c r="AJ6881" s="72"/>
      <c r="AK6881" s="72"/>
      <c r="AL6881" s="72"/>
      <c r="AM6881" s="80"/>
      <c r="AN6881" s="3"/>
      <c r="AO6881" s="2"/>
      <c r="AP6881" s="2"/>
      <c r="AQ6881" s="2"/>
      <c r="AR6881" s="55"/>
      <c r="AS6881" s="86"/>
      <c r="AT6881" s="85"/>
      <c r="AU6881" s="85"/>
      <c r="AV6881" s="85"/>
      <c r="AW6881" s="100"/>
      <c r="AX6881" s="3"/>
      <c r="AY6881" s="2"/>
      <c r="AZ6881" s="2"/>
      <c r="BA6881" s="2"/>
      <c r="BB6881" s="55"/>
      <c r="BC6881" s="106"/>
      <c r="BD6881" s="105"/>
      <c r="BE6881" s="105"/>
      <c r="BF6881" s="105"/>
      <c r="BG6881" s="109"/>
      <c r="BH6881" s="3"/>
      <c r="BI6881" s="2"/>
      <c r="BJ6881" s="2"/>
      <c r="BK6881" s="2"/>
      <c r="BL6881" s="55"/>
      <c r="BM6881" s="49"/>
      <c r="BN6881" s="48"/>
      <c r="BO6881" s="48"/>
      <c r="BP6881" s="48"/>
      <c r="BQ6881" s="117"/>
      <c r="BR6881" s="3"/>
      <c r="BS6881" s="2"/>
      <c r="BT6881" s="2"/>
      <c r="BU6881" s="2"/>
      <c r="BV6881" s="55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18" t="s">
        <v>5</v>
      </c>
      <c r="H6882" s="3">
        <v>2024</v>
      </c>
      <c r="I6882" s="20" t="s">
        <v>289</v>
      </c>
      <c r="J6882" s="2" t="s">
        <v>268</v>
      </c>
      <c r="K6882" s="2" t="s">
        <v>318</v>
      </c>
      <c r="L6882" s="163">
        <f t="shared" si="231"/>
        <v>0</v>
      </c>
      <c r="M6882" s="163">
        <f t="shared" si="232"/>
        <v>0</v>
      </c>
      <c r="N6882" s="181"/>
      <c r="O6882" s="33"/>
      <c r="P6882" s="33"/>
      <c r="Q6882" s="33"/>
      <c r="R6882" s="33"/>
      <c r="S6882" s="42"/>
      <c r="T6882" s="2"/>
      <c r="U6882" s="2"/>
      <c r="V6882" s="2"/>
      <c r="W6882" s="2"/>
      <c r="X6882" s="55"/>
      <c r="Y6882" s="62"/>
      <c r="Z6882" s="62"/>
      <c r="AA6882" s="62"/>
      <c r="AB6882" s="62"/>
      <c r="AC6882" s="68"/>
      <c r="AD6882" s="2"/>
      <c r="AE6882" s="2"/>
      <c r="AF6882" s="2"/>
      <c r="AG6882" s="2"/>
      <c r="AH6882" s="55"/>
      <c r="AI6882" s="72"/>
      <c r="AJ6882" s="72"/>
      <c r="AK6882" s="72"/>
      <c r="AL6882" s="72"/>
      <c r="AM6882" s="80"/>
      <c r="AN6882" s="2"/>
      <c r="AO6882" s="2"/>
      <c r="AP6882" s="2"/>
      <c r="AQ6882" s="2"/>
      <c r="AR6882" s="55"/>
      <c r="AS6882" s="85"/>
      <c r="AT6882" s="85"/>
      <c r="AU6882" s="85"/>
      <c r="AV6882" s="85"/>
      <c r="AW6882" s="100"/>
      <c r="AX6882" s="2"/>
      <c r="AY6882" s="2"/>
      <c r="AZ6882" s="2"/>
      <c r="BA6882" s="2"/>
      <c r="BB6882" s="55"/>
      <c r="BC6882" s="105"/>
      <c r="BD6882" s="105"/>
      <c r="BE6882" s="105"/>
      <c r="BF6882" s="105"/>
      <c r="BG6882" s="109"/>
      <c r="BH6882" s="2"/>
      <c r="BI6882" s="2"/>
      <c r="BJ6882" s="2"/>
      <c r="BK6882" s="2"/>
      <c r="BL6882" s="55"/>
      <c r="BM6882" s="48"/>
      <c r="BN6882" s="48"/>
      <c r="BO6882" s="48"/>
      <c r="BP6882" s="48"/>
      <c r="BQ6882" s="117"/>
      <c r="BR6882" s="2"/>
      <c r="BS6882" s="2"/>
      <c r="BT6882" s="2"/>
      <c r="BU6882" s="2"/>
      <c r="BV6882" s="55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18" t="s">
        <v>5</v>
      </c>
      <c r="H6883" s="3">
        <v>2024</v>
      </c>
      <c r="I6883" s="20" t="s">
        <v>289</v>
      </c>
      <c r="J6883" s="2" t="s">
        <v>292</v>
      </c>
      <c r="K6883" s="2" t="s">
        <v>318</v>
      </c>
      <c r="L6883" s="163">
        <f t="shared" si="231"/>
        <v>0</v>
      </c>
      <c r="M6883" s="163">
        <f t="shared" si="232"/>
        <v>0</v>
      </c>
      <c r="N6883" s="181"/>
      <c r="O6883" s="33"/>
      <c r="P6883" s="33"/>
      <c r="Q6883" s="33"/>
      <c r="R6883" s="33"/>
      <c r="S6883" s="42"/>
      <c r="T6883" s="2"/>
      <c r="U6883" s="2"/>
      <c r="V6883" s="2"/>
      <c r="W6883" s="2"/>
      <c r="X6883" s="55"/>
      <c r="Y6883" s="62"/>
      <c r="Z6883" s="62"/>
      <c r="AA6883" s="62"/>
      <c r="AB6883" s="62"/>
      <c r="AC6883" s="68"/>
      <c r="AD6883" s="2"/>
      <c r="AE6883" s="2"/>
      <c r="AF6883" s="2"/>
      <c r="AG6883" s="2"/>
      <c r="AH6883" s="55"/>
      <c r="AI6883" s="72"/>
      <c r="AJ6883" s="72"/>
      <c r="AK6883" s="72"/>
      <c r="AL6883" s="72"/>
      <c r="AM6883" s="80"/>
      <c r="AN6883" s="2"/>
      <c r="AO6883" s="2"/>
      <c r="AP6883" s="2"/>
      <c r="AQ6883" s="2"/>
      <c r="AR6883" s="55"/>
      <c r="AS6883" s="85"/>
      <c r="AT6883" s="85"/>
      <c r="AU6883" s="85"/>
      <c r="AV6883" s="85"/>
      <c r="AW6883" s="100"/>
      <c r="AX6883" s="2"/>
      <c r="AY6883" s="2"/>
      <c r="AZ6883" s="2"/>
      <c r="BA6883" s="2"/>
      <c r="BB6883" s="55"/>
      <c r="BC6883" s="105"/>
      <c r="BD6883" s="105"/>
      <c r="BE6883" s="105"/>
      <c r="BF6883" s="105"/>
      <c r="BG6883" s="109"/>
      <c r="BH6883" s="2"/>
      <c r="BI6883" s="2"/>
      <c r="BJ6883" s="2"/>
      <c r="BK6883" s="2"/>
      <c r="BL6883" s="55"/>
      <c r="BM6883" s="48"/>
      <c r="BN6883" s="48"/>
      <c r="BO6883" s="48"/>
      <c r="BP6883" s="48"/>
      <c r="BQ6883" s="117"/>
      <c r="BR6883" s="2"/>
      <c r="BS6883" s="2"/>
      <c r="BT6883" s="2"/>
      <c r="BU6883" s="2"/>
      <c r="BV6883" s="55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18" t="s">
        <v>5</v>
      </c>
      <c r="H6884" s="3">
        <v>2024</v>
      </c>
      <c r="I6884" s="20" t="s">
        <v>285</v>
      </c>
      <c r="J6884" s="2" t="s">
        <v>293</v>
      </c>
      <c r="K6884" s="2" t="s">
        <v>318</v>
      </c>
      <c r="L6884" s="163">
        <f t="shared" si="231"/>
        <v>0</v>
      </c>
      <c r="M6884" s="163">
        <f t="shared" si="232"/>
        <v>0</v>
      </c>
      <c r="N6884" s="181"/>
      <c r="O6884" s="33"/>
      <c r="P6884" s="33"/>
      <c r="Q6884" s="33"/>
      <c r="R6884" s="34"/>
      <c r="S6884" s="41"/>
      <c r="T6884" s="2"/>
      <c r="U6884" s="2"/>
      <c r="V6884" s="2"/>
      <c r="W6884" s="3"/>
      <c r="X6884" s="56"/>
      <c r="Y6884" s="62"/>
      <c r="Z6884" s="62"/>
      <c r="AA6884" s="62"/>
      <c r="AB6884" s="64"/>
      <c r="AC6884" s="69"/>
      <c r="AD6884" s="2"/>
      <c r="AE6884" s="2"/>
      <c r="AF6884" s="2"/>
      <c r="AG6884" s="3"/>
      <c r="AH6884" s="56"/>
      <c r="AI6884" s="72"/>
      <c r="AJ6884" s="72"/>
      <c r="AK6884" s="72"/>
      <c r="AL6884" s="73"/>
      <c r="AM6884" s="81"/>
      <c r="AN6884" s="2"/>
      <c r="AO6884" s="2"/>
      <c r="AP6884" s="2"/>
      <c r="AQ6884" s="3"/>
      <c r="AR6884" s="56"/>
      <c r="AS6884" s="85"/>
      <c r="AT6884" s="85"/>
      <c r="AU6884" s="85"/>
      <c r="AV6884" s="86"/>
      <c r="AW6884" s="101"/>
      <c r="AX6884" s="2"/>
      <c r="AY6884" s="2"/>
      <c r="AZ6884" s="2"/>
      <c r="BA6884" s="3"/>
      <c r="BB6884" s="56"/>
      <c r="BC6884" s="105"/>
      <c r="BD6884" s="105"/>
      <c r="BE6884" s="105"/>
      <c r="BF6884" s="106"/>
      <c r="BG6884" s="110"/>
      <c r="BH6884" s="2"/>
      <c r="BI6884" s="2"/>
      <c r="BJ6884" s="2"/>
      <c r="BK6884" s="3"/>
      <c r="BL6884" s="56"/>
      <c r="BM6884" s="48"/>
      <c r="BN6884" s="48"/>
      <c r="BO6884" s="48"/>
      <c r="BP6884" s="49"/>
      <c r="BQ6884" s="118"/>
      <c r="BR6884" s="2"/>
      <c r="BS6884" s="2"/>
      <c r="BT6884" s="2"/>
      <c r="BU6884" s="3"/>
      <c r="BV6884" s="56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18" t="s">
        <v>5</v>
      </c>
      <c r="H6885" s="3">
        <v>2024</v>
      </c>
      <c r="I6885" s="20" t="s">
        <v>287</v>
      </c>
      <c r="J6885" s="2" t="s">
        <v>269</v>
      </c>
      <c r="K6885" s="2" t="s">
        <v>320</v>
      </c>
      <c r="L6885" s="163">
        <f t="shared" si="231"/>
        <v>0</v>
      </c>
      <c r="M6885" s="163">
        <f t="shared" si="232"/>
        <v>0</v>
      </c>
      <c r="N6885" s="181"/>
      <c r="O6885" s="33"/>
      <c r="P6885" s="33"/>
      <c r="Q6885" s="33"/>
      <c r="R6885" s="33"/>
      <c r="S6885" s="42"/>
      <c r="T6885" s="2"/>
      <c r="U6885" s="2"/>
      <c r="V6885" s="2"/>
      <c r="W6885" s="2"/>
      <c r="X6885" s="55"/>
      <c r="Y6885" s="62"/>
      <c r="Z6885" s="62"/>
      <c r="AA6885" s="62"/>
      <c r="AB6885" s="64"/>
      <c r="AC6885" s="68"/>
      <c r="AD6885" s="2"/>
      <c r="AE6885" s="2"/>
      <c r="AF6885" s="2"/>
      <c r="AG6885" s="2"/>
      <c r="AH6885" s="55"/>
      <c r="AI6885" s="72"/>
      <c r="AJ6885" s="72"/>
      <c r="AK6885" s="72"/>
      <c r="AL6885" s="72"/>
      <c r="AM6885" s="80"/>
      <c r="AN6885" s="2"/>
      <c r="AO6885" s="2"/>
      <c r="AP6885" s="2"/>
      <c r="AQ6885" s="2"/>
      <c r="AR6885" s="55"/>
      <c r="AS6885" s="85"/>
      <c r="AT6885" s="85"/>
      <c r="AU6885" s="85"/>
      <c r="AV6885" s="85"/>
      <c r="AW6885" s="100"/>
      <c r="AX6885" s="2"/>
      <c r="AY6885" s="2"/>
      <c r="AZ6885" s="2"/>
      <c r="BA6885" s="2"/>
      <c r="BB6885" s="55"/>
      <c r="BC6885" s="105"/>
      <c r="BD6885" s="105"/>
      <c r="BE6885" s="105"/>
      <c r="BF6885" s="105"/>
      <c r="BG6885" s="109"/>
      <c r="BH6885" s="2"/>
      <c r="BI6885" s="2"/>
      <c r="BJ6885" s="2"/>
      <c r="BK6885" s="2"/>
      <c r="BL6885" s="55"/>
      <c r="BM6885" s="48"/>
      <c r="BN6885" s="48"/>
      <c r="BO6885" s="48"/>
      <c r="BP6885" s="48"/>
      <c r="BQ6885" s="117"/>
      <c r="BR6885" s="2"/>
      <c r="BS6885" s="2"/>
      <c r="BT6885" s="2"/>
      <c r="BU6885" s="2"/>
      <c r="BV6885" s="55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18" t="s">
        <v>5</v>
      </c>
      <c r="H6886" s="3">
        <v>2024</v>
      </c>
      <c r="I6886" s="20" t="s">
        <v>287</v>
      </c>
      <c r="J6886" s="2" t="s">
        <v>270</v>
      </c>
      <c r="K6886" s="2" t="s">
        <v>320</v>
      </c>
      <c r="L6886" s="163">
        <f t="shared" si="231"/>
        <v>0</v>
      </c>
      <c r="M6886" s="163">
        <f t="shared" si="232"/>
        <v>0</v>
      </c>
      <c r="N6886" s="181"/>
      <c r="O6886" s="33"/>
      <c r="P6886" s="33"/>
      <c r="Q6886" s="33"/>
      <c r="R6886" s="33"/>
      <c r="S6886" s="42"/>
      <c r="T6886" s="2"/>
      <c r="U6886" s="2"/>
      <c r="V6886" s="2"/>
      <c r="W6886" s="2"/>
      <c r="X6886" s="55"/>
      <c r="Y6886" s="62"/>
      <c r="Z6886" s="62"/>
      <c r="AA6886" s="62"/>
      <c r="AB6886" s="62"/>
      <c r="AC6886" s="68"/>
      <c r="AD6886" s="2"/>
      <c r="AE6886" s="2"/>
      <c r="AF6886" s="2"/>
      <c r="AG6886" s="2"/>
      <c r="AH6886" s="55"/>
      <c r="AI6886" s="72"/>
      <c r="AJ6886" s="72"/>
      <c r="AK6886" s="72"/>
      <c r="AL6886" s="72"/>
      <c r="AM6886" s="80"/>
      <c r="AN6886" s="2"/>
      <c r="AO6886" s="2"/>
      <c r="AP6886" s="2"/>
      <c r="AQ6886" s="2"/>
      <c r="AR6886" s="55"/>
      <c r="AS6886" s="85"/>
      <c r="AT6886" s="85"/>
      <c r="AU6886" s="85"/>
      <c r="AV6886" s="85"/>
      <c r="AW6886" s="100"/>
      <c r="AX6886" s="2"/>
      <c r="AY6886" s="2"/>
      <c r="AZ6886" s="2"/>
      <c r="BA6886" s="2"/>
      <c r="BB6886" s="55"/>
      <c r="BC6886" s="105"/>
      <c r="BD6886" s="105"/>
      <c r="BE6886" s="105"/>
      <c r="BF6886" s="105"/>
      <c r="BG6886" s="109"/>
      <c r="BH6886" s="2"/>
      <c r="BI6886" s="2"/>
      <c r="BJ6886" s="2"/>
      <c r="BK6886" s="2"/>
      <c r="BL6886" s="55"/>
      <c r="BM6886" s="48"/>
      <c r="BN6886" s="48"/>
      <c r="BO6886" s="48"/>
      <c r="BP6886" s="48"/>
      <c r="BQ6886" s="117"/>
      <c r="BR6886" s="2"/>
      <c r="BS6886" s="2"/>
      <c r="BT6886" s="2"/>
      <c r="BU6886" s="2"/>
      <c r="BV6886" s="55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18" t="s">
        <v>5</v>
      </c>
      <c r="H6887" s="3">
        <v>2024</v>
      </c>
      <c r="I6887" s="20" t="s">
        <v>290</v>
      </c>
      <c r="J6887" s="2" t="s">
        <v>271</v>
      </c>
      <c r="K6887" s="2" t="s">
        <v>321</v>
      </c>
      <c r="L6887" s="163">
        <f t="shared" si="231"/>
        <v>0</v>
      </c>
      <c r="M6887" s="163">
        <f t="shared" si="232"/>
        <v>0</v>
      </c>
      <c r="N6887" s="181"/>
      <c r="O6887" s="33"/>
      <c r="P6887" s="33"/>
      <c r="Q6887" s="33"/>
      <c r="R6887" s="33"/>
      <c r="S6887" s="42"/>
      <c r="T6887" s="2"/>
      <c r="U6887" s="2"/>
      <c r="V6887" s="2"/>
      <c r="W6887" s="2"/>
      <c r="X6887" s="55"/>
      <c r="Y6887" s="62"/>
      <c r="Z6887" s="62"/>
      <c r="AA6887" s="62"/>
      <c r="AB6887" s="62"/>
      <c r="AC6887" s="68"/>
      <c r="AD6887" s="2"/>
      <c r="AE6887" s="2"/>
      <c r="AF6887" s="2"/>
      <c r="AG6887" s="2"/>
      <c r="AH6887" s="55"/>
      <c r="AI6887" s="72"/>
      <c r="AJ6887" s="72"/>
      <c r="AK6887" s="72"/>
      <c r="AL6887" s="72"/>
      <c r="AM6887" s="80"/>
      <c r="AN6887" s="2"/>
      <c r="AO6887" s="2"/>
      <c r="AP6887" s="2"/>
      <c r="AQ6887" s="2"/>
      <c r="AR6887" s="55"/>
      <c r="AS6887" s="85"/>
      <c r="AT6887" s="85"/>
      <c r="AU6887" s="85"/>
      <c r="AV6887" s="85"/>
      <c r="AW6887" s="100"/>
      <c r="AX6887" s="2"/>
      <c r="AY6887" s="2"/>
      <c r="AZ6887" s="2"/>
      <c r="BA6887" s="2"/>
      <c r="BB6887" s="55"/>
      <c r="BC6887" s="105"/>
      <c r="BD6887" s="105"/>
      <c r="BE6887" s="105"/>
      <c r="BF6887" s="105"/>
      <c r="BG6887" s="109"/>
      <c r="BH6887" s="2"/>
      <c r="BI6887" s="2"/>
      <c r="BJ6887" s="2"/>
      <c r="BK6887" s="2"/>
      <c r="BL6887" s="55"/>
      <c r="BM6887" s="48"/>
      <c r="BN6887" s="48"/>
      <c r="BO6887" s="48"/>
      <c r="BP6887" s="48"/>
      <c r="BQ6887" s="117"/>
      <c r="BR6887" s="2"/>
      <c r="BS6887" s="2"/>
      <c r="BT6887" s="2"/>
      <c r="BU6887" s="2"/>
      <c r="BV6887" s="55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18" t="s">
        <v>5</v>
      </c>
      <c r="H6888" s="3">
        <v>2024</v>
      </c>
      <c r="I6888" s="20" t="s">
        <v>284</v>
      </c>
      <c r="J6888" s="2" t="s">
        <v>294</v>
      </c>
      <c r="K6888" s="2" t="s">
        <v>320</v>
      </c>
      <c r="L6888" s="163">
        <f t="shared" si="231"/>
        <v>0</v>
      </c>
      <c r="M6888" s="163">
        <f t="shared" si="232"/>
        <v>0</v>
      </c>
      <c r="N6888" s="181"/>
      <c r="O6888" s="33"/>
      <c r="P6888" s="33"/>
      <c r="Q6888" s="33"/>
      <c r="R6888" s="33"/>
      <c r="S6888" s="42"/>
      <c r="T6888" s="2"/>
      <c r="U6888" s="2"/>
      <c r="V6888" s="2"/>
      <c r="W6888" s="2"/>
      <c r="X6888" s="55"/>
      <c r="Y6888" s="62"/>
      <c r="Z6888" s="62"/>
      <c r="AA6888" s="62"/>
      <c r="AB6888" s="62"/>
      <c r="AC6888" s="68"/>
      <c r="AD6888" s="2"/>
      <c r="AE6888" s="2"/>
      <c r="AF6888" s="2"/>
      <c r="AG6888" s="2"/>
      <c r="AH6888" s="55"/>
      <c r="AI6888" s="72"/>
      <c r="AJ6888" s="72"/>
      <c r="AK6888" s="72"/>
      <c r="AL6888" s="72"/>
      <c r="AM6888" s="80"/>
      <c r="AN6888" s="2"/>
      <c r="AO6888" s="2"/>
      <c r="AP6888" s="2"/>
      <c r="AQ6888" s="2"/>
      <c r="AR6888" s="55"/>
      <c r="AS6888" s="85"/>
      <c r="AT6888" s="85"/>
      <c r="AU6888" s="85"/>
      <c r="AV6888" s="85"/>
      <c r="AW6888" s="100"/>
      <c r="AX6888" s="2"/>
      <c r="AY6888" s="2"/>
      <c r="AZ6888" s="2"/>
      <c r="BA6888" s="2"/>
      <c r="BB6888" s="55"/>
      <c r="BC6888" s="105"/>
      <c r="BD6888" s="105"/>
      <c r="BE6888" s="105"/>
      <c r="BF6888" s="105"/>
      <c r="BG6888" s="109"/>
      <c r="BH6888" s="2"/>
      <c r="BI6888" s="2"/>
      <c r="BJ6888" s="2"/>
      <c r="BK6888" s="2"/>
      <c r="BL6888" s="55"/>
      <c r="BM6888" s="48"/>
      <c r="BN6888" s="48"/>
      <c r="BO6888" s="48"/>
      <c r="BP6888" s="48"/>
      <c r="BQ6888" s="117"/>
      <c r="BR6888" s="2"/>
      <c r="BS6888" s="2"/>
      <c r="BT6888" s="2"/>
      <c r="BU6888" s="2"/>
      <c r="BV6888" s="55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18" t="s">
        <v>5</v>
      </c>
      <c r="H6889" s="3">
        <v>2024</v>
      </c>
      <c r="I6889" s="20" t="s">
        <v>284</v>
      </c>
      <c r="J6889" s="2" t="s">
        <v>346</v>
      </c>
      <c r="K6889" s="2" t="s">
        <v>320</v>
      </c>
      <c r="L6889" s="163">
        <f t="shared" si="231"/>
        <v>0</v>
      </c>
      <c r="M6889" s="163">
        <f t="shared" si="232"/>
        <v>0</v>
      </c>
      <c r="N6889" s="181"/>
      <c r="O6889" s="33"/>
      <c r="P6889" s="33"/>
      <c r="Q6889" s="33"/>
      <c r="R6889" s="33"/>
      <c r="S6889" s="42"/>
      <c r="T6889" s="2"/>
      <c r="U6889" s="2"/>
      <c r="V6889" s="2"/>
      <c r="W6889" s="2"/>
      <c r="X6889" s="55"/>
      <c r="Y6889" s="62"/>
      <c r="Z6889" s="62"/>
      <c r="AA6889" s="62"/>
      <c r="AB6889" s="62"/>
      <c r="AC6889" s="68"/>
      <c r="AD6889" s="2"/>
      <c r="AE6889" s="2"/>
      <c r="AF6889" s="2"/>
      <c r="AG6889" s="2"/>
      <c r="AH6889" s="55"/>
      <c r="AI6889" s="72"/>
      <c r="AJ6889" s="72"/>
      <c r="AK6889" s="72"/>
      <c r="AL6889" s="72"/>
      <c r="AM6889" s="80"/>
      <c r="AN6889" s="2"/>
      <c r="AO6889" s="2"/>
      <c r="AP6889" s="2"/>
      <c r="AQ6889" s="2"/>
      <c r="AR6889" s="55"/>
      <c r="AS6889" s="85"/>
      <c r="AT6889" s="85"/>
      <c r="AU6889" s="85"/>
      <c r="AV6889" s="85"/>
      <c r="AW6889" s="100"/>
      <c r="AX6889" s="2"/>
      <c r="AY6889" s="2"/>
      <c r="AZ6889" s="2"/>
      <c r="BA6889" s="2"/>
      <c r="BB6889" s="55"/>
      <c r="BC6889" s="105"/>
      <c r="BD6889" s="105"/>
      <c r="BE6889" s="105"/>
      <c r="BF6889" s="105"/>
      <c r="BG6889" s="109"/>
      <c r="BH6889" s="2"/>
      <c r="BI6889" s="2"/>
      <c r="BJ6889" s="2"/>
      <c r="BK6889" s="2"/>
      <c r="BL6889" s="55"/>
      <c r="BM6889" s="48"/>
      <c r="BN6889" s="48"/>
      <c r="BO6889" s="48"/>
      <c r="BP6889" s="48"/>
      <c r="BQ6889" s="117"/>
      <c r="BR6889" s="2"/>
      <c r="BS6889" s="2"/>
      <c r="BT6889" s="2"/>
      <c r="BU6889" s="2"/>
      <c r="BV6889" s="55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18" t="s">
        <v>5</v>
      </c>
      <c r="H6890" s="3">
        <v>2024</v>
      </c>
      <c r="I6890" s="20" t="s">
        <v>284</v>
      </c>
      <c r="J6890" s="2" t="s">
        <v>295</v>
      </c>
      <c r="K6890" s="2" t="s">
        <v>320</v>
      </c>
      <c r="L6890" s="163">
        <f t="shared" si="231"/>
        <v>0</v>
      </c>
      <c r="M6890" s="163">
        <f t="shared" si="232"/>
        <v>0</v>
      </c>
      <c r="N6890" s="181"/>
      <c r="O6890" s="33"/>
      <c r="P6890" s="33"/>
      <c r="Q6890" s="33"/>
      <c r="R6890" s="33"/>
      <c r="S6890" s="42"/>
      <c r="T6890" s="2"/>
      <c r="U6890" s="2"/>
      <c r="V6890" s="2"/>
      <c r="W6890" s="2"/>
      <c r="X6890" s="55"/>
      <c r="Y6890" s="62"/>
      <c r="Z6890" s="62"/>
      <c r="AA6890" s="62"/>
      <c r="AB6890" s="62"/>
      <c r="AC6890" s="68"/>
      <c r="AD6890" s="2"/>
      <c r="AE6890" s="2"/>
      <c r="AF6890" s="2"/>
      <c r="AG6890" s="2"/>
      <c r="AH6890" s="55"/>
      <c r="AI6890" s="72"/>
      <c r="AJ6890" s="72"/>
      <c r="AK6890" s="72"/>
      <c r="AL6890" s="72"/>
      <c r="AM6890" s="80"/>
      <c r="AN6890" s="2"/>
      <c r="AO6890" s="2"/>
      <c r="AP6890" s="2"/>
      <c r="AQ6890" s="2"/>
      <c r="AR6890" s="55"/>
      <c r="AS6890" s="85"/>
      <c r="AT6890" s="85"/>
      <c r="AU6890" s="85"/>
      <c r="AV6890" s="85"/>
      <c r="AW6890" s="100"/>
      <c r="AX6890" s="2"/>
      <c r="AY6890" s="2"/>
      <c r="AZ6890" s="2"/>
      <c r="BA6890" s="2"/>
      <c r="BB6890" s="55"/>
      <c r="BC6890" s="105"/>
      <c r="BD6890" s="105"/>
      <c r="BE6890" s="105"/>
      <c r="BF6890" s="105"/>
      <c r="BG6890" s="109"/>
      <c r="BH6890" s="2"/>
      <c r="BI6890" s="2"/>
      <c r="BJ6890" s="2"/>
      <c r="BK6890" s="2"/>
      <c r="BL6890" s="55"/>
      <c r="BM6890" s="48"/>
      <c r="BN6890" s="48"/>
      <c r="BO6890" s="48"/>
      <c r="BP6890" s="48"/>
      <c r="BQ6890" s="117"/>
      <c r="BR6890" s="2"/>
      <c r="BS6890" s="2"/>
      <c r="BT6890" s="2"/>
      <c r="BU6890" s="2"/>
      <c r="BV6890" s="55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18" t="s">
        <v>5</v>
      </c>
      <c r="H6891" s="3">
        <v>2024</v>
      </c>
      <c r="I6891" s="20" t="s">
        <v>290</v>
      </c>
      <c r="J6891" s="2" t="s">
        <v>299</v>
      </c>
      <c r="K6891" s="2" t="s">
        <v>318</v>
      </c>
      <c r="L6891" s="163">
        <f t="shared" si="231"/>
        <v>0</v>
      </c>
      <c r="M6891" s="163">
        <f t="shared" si="232"/>
        <v>0</v>
      </c>
      <c r="N6891" s="181"/>
      <c r="O6891" s="33"/>
      <c r="P6891" s="33"/>
      <c r="Q6891" s="33"/>
      <c r="R6891" s="33"/>
      <c r="S6891" s="42"/>
      <c r="T6891" s="2"/>
      <c r="U6891" s="2"/>
      <c r="V6891" s="2"/>
      <c r="W6891" s="2"/>
      <c r="X6891" s="55"/>
      <c r="Y6891" s="62"/>
      <c r="Z6891" s="62"/>
      <c r="AA6891" s="62"/>
      <c r="AB6891" s="62"/>
      <c r="AC6891" s="68"/>
      <c r="AD6891" s="2"/>
      <c r="AE6891" s="2"/>
      <c r="AF6891" s="2"/>
      <c r="AG6891" s="2"/>
      <c r="AH6891" s="55"/>
      <c r="AI6891" s="72"/>
      <c r="AJ6891" s="72"/>
      <c r="AK6891" s="72"/>
      <c r="AL6891" s="72"/>
      <c r="AM6891" s="80"/>
      <c r="AN6891" s="2"/>
      <c r="AO6891" s="2"/>
      <c r="AP6891" s="2"/>
      <c r="AQ6891" s="2"/>
      <c r="AR6891" s="55"/>
      <c r="AS6891" s="85"/>
      <c r="AT6891" s="85"/>
      <c r="AU6891" s="85"/>
      <c r="AV6891" s="85"/>
      <c r="AW6891" s="100"/>
      <c r="AX6891" s="2"/>
      <c r="AY6891" s="2"/>
      <c r="AZ6891" s="2"/>
      <c r="BA6891" s="2"/>
      <c r="BB6891" s="55"/>
      <c r="BC6891" s="105"/>
      <c r="BD6891" s="105"/>
      <c r="BE6891" s="105"/>
      <c r="BF6891" s="105"/>
      <c r="BG6891" s="109"/>
      <c r="BH6891" s="2"/>
      <c r="BI6891" s="2"/>
      <c r="BJ6891" s="2"/>
      <c r="BK6891" s="2"/>
      <c r="BL6891" s="55"/>
      <c r="BM6891" s="48"/>
      <c r="BN6891" s="48"/>
      <c r="BO6891" s="48"/>
      <c r="BP6891" s="48"/>
      <c r="BQ6891" s="117"/>
      <c r="BR6891" s="2"/>
      <c r="BS6891" s="2"/>
      <c r="BT6891" s="2"/>
      <c r="BU6891" s="2"/>
      <c r="BV6891" s="55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18" t="s">
        <v>5</v>
      </c>
      <c r="H6892" s="3">
        <v>2024</v>
      </c>
      <c r="I6892" s="20" t="s">
        <v>315</v>
      </c>
      <c r="J6892" s="2" t="s">
        <v>347</v>
      </c>
      <c r="K6892" s="2" t="s">
        <v>320</v>
      </c>
      <c r="L6892" s="163">
        <f t="shared" si="231"/>
        <v>0</v>
      </c>
      <c r="M6892" s="163">
        <f t="shared" si="232"/>
        <v>0</v>
      </c>
      <c r="N6892" s="181"/>
      <c r="O6892" s="33"/>
      <c r="P6892" s="33"/>
      <c r="Q6892" s="33"/>
      <c r="R6892" s="33"/>
      <c r="S6892" s="42"/>
      <c r="T6892" s="2"/>
      <c r="U6892" s="2"/>
      <c r="V6892" s="2"/>
      <c r="W6892" s="2"/>
      <c r="X6892" s="55"/>
      <c r="Y6892" s="62"/>
      <c r="Z6892" s="62"/>
      <c r="AA6892" s="62"/>
      <c r="AB6892" s="62"/>
      <c r="AC6892" s="68"/>
      <c r="AD6892" s="2"/>
      <c r="AE6892" s="2"/>
      <c r="AF6892" s="2"/>
      <c r="AG6892" s="2"/>
      <c r="AH6892" s="55"/>
      <c r="AI6892" s="72"/>
      <c r="AJ6892" s="72"/>
      <c r="AK6892" s="72"/>
      <c r="AL6892" s="72"/>
      <c r="AM6892" s="80"/>
      <c r="AN6892" s="2"/>
      <c r="AO6892" s="2"/>
      <c r="AP6892" s="2"/>
      <c r="AQ6892" s="2"/>
      <c r="AR6892" s="55"/>
      <c r="AS6892" s="85"/>
      <c r="AT6892" s="85"/>
      <c r="AU6892" s="85"/>
      <c r="AV6892" s="85"/>
      <c r="AW6892" s="100"/>
      <c r="AX6892" s="2"/>
      <c r="AY6892" s="2"/>
      <c r="AZ6892" s="2"/>
      <c r="BA6892" s="2"/>
      <c r="BB6892" s="55"/>
      <c r="BC6892" s="105"/>
      <c r="BD6892" s="105"/>
      <c r="BE6892" s="105"/>
      <c r="BF6892" s="105"/>
      <c r="BG6892" s="109"/>
      <c r="BH6892" s="2"/>
      <c r="BI6892" s="2"/>
      <c r="BJ6892" s="2"/>
      <c r="BK6892" s="2"/>
      <c r="BL6892" s="55"/>
      <c r="BM6892" s="48"/>
      <c r="BN6892" s="48"/>
      <c r="BO6892" s="48"/>
      <c r="BP6892" s="48"/>
      <c r="BQ6892" s="117"/>
      <c r="BR6892" s="2"/>
      <c r="BS6892" s="2"/>
      <c r="BT6892" s="2"/>
      <c r="BU6892" s="2"/>
      <c r="BV6892" s="55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18" t="s">
        <v>5</v>
      </c>
      <c r="H6893" s="3">
        <v>2024</v>
      </c>
      <c r="I6893" s="20" t="s">
        <v>315</v>
      </c>
      <c r="J6893" s="2" t="s">
        <v>296</v>
      </c>
      <c r="K6893" s="2" t="s">
        <v>321</v>
      </c>
      <c r="L6893" s="163">
        <f t="shared" si="231"/>
        <v>0</v>
      </c>
      <c r="M6893" s="163">
        <f t="shared" si="232"/>
        <v>0</v>
      </c>
      <c r="N6893" s="181"/>
      <c r="O6893" s="33"/>
      <c r="P6893" s="33"/>
      <c r="Q6893" s="33"/>
      <c r="R6893" s="33"/>
      <c r="S6893" s="42"/>
      <c r="T6893" s="2"/>
      <c r="U6893" s="2"/>
      <c r="V6893" s="2"/>
      <c r="W6893" s="2"/>
      <c r="X6893" s="55"/>
      <c r="Y6893" s="62"/>
      <c r="Z6893" s="62"/>
      <c r="AA6893" s="62"/>
      <c r="AB6893" s="62"/>
      <c r="AC6893" s="68"/>
      <c r="AD6893" s="2"/>
      <c r="AE6893" s="2"/>
      <c r="AF6893" s="2"/>
      <c r="AG6893" s="2"/>
      <c r="AH6893" s="55"/>
      <c r="AI6893" s="72"/>
      <c r="AJ6893" s="72"/>
      <c r="AK6893" s="72"/>
      <c r="AL6893" s="72"/>
      <c r="AM6893" s="80"/>
      <c r="AN6893" s="2"/>
      <c r="AO6893" s="2"/>
      <c r="AP6893" s="2"/>
      <c r="AQ6893" s="2"/>
      <c r="AR6893" s="55"/>
      <c r="AS6893" s="85"/>
      <c r="AT6893" s="85"/>
      <c r="AU6893" s="85"/>
      <c r="AV6893" s="85"/>
      <c r="AW6893" s="100"/>
      <c r="AX6893" s="2"/>
      <c r="AY6893" s="2"/>
      <c r="AZ6893" s="2"/>
      <c r="BA6893" s="2"/>
      <c r="BB6893" s="55"/>
      <c r="BC6893" s="105"/>
      <c r="BD6893" s="105"/>
      <c r="BE6893" s="105"/>
      <c r="BF6893" s="105"/>
      <c r="BG6893" s="109"/>
      <c r="BH6893" s="2"/>
      <c r="BI6893" s="2"/>
      <c r="BJ6893" s="2"/>
      <c r="BK6893" s="2"/>
      <c r="BL6893" s="55"/>
      <c r="BM6893" s="48"/>
      <c r="BN6893" s="48"/>
      <c r="BO6893" s="48"/>
      <c r="BP6893" s="48"/>
      <c r="BQ6893" s="117"/>
      <c r="BR6893" s="2"/>
      <c r="BS6893" s="2"/>
      <c r="BT6893" s="2"/>
      <c r="BU6893" s="2"/>
      <c r="BV6893" s="55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18" t="s">
        <v>5</v>
      </c>
      <c r="H6894" s="3">
        <v>2024</v>
      </c>
      <c r="I6894" s="20" t="s">
        <v>316</v>
      </c>
      <c r="J6894" s="2" t="s">
        <v>297</v>
      </c>
      <c r="K6894" s="2" t="s">
        <v>318</v>
      </c>
      <c r="L6894" s="163">
        <f t="shared" si="231"/>
        <v>0</v>
      </c>
      <c r="M6894" s="163">
        <f t="shared" si="232"/>
        <v>0</v>
      </c>
      <c r="N6894" s="181"/>
      <c r="O6894" s="33"/>
      <c r="P6894" s="33"/>
      <c r="Q6894" s="33"/>
      <c r="R6894" s="33"/>
      <c r="S6894" s="42"/>
      <c r="T6894" s="2"/>
      <c r="U6894" s="2"/>
      <c r="V6894" s="2"/>
      <c r="W6894" s="2"/>
      <c r="X6894" s="55"/>
      <c r="Y6894" s="62"/>
      <c r="Z6894" s="62"/>
      <c r="AA6894" s="62"/>
      <c r="AB6894" s="62"/>
      <c r="AC6894" s="68"/>
      <c r="AD6894" s="2"/>
      <c r="AE6894" s="2"/>
      <c r="AF6894" s="2"/>
      <c r="AG6894" s="2"/>
      <c r="AH6894" s="55"/>
      <c r="AI6894" s="72"/>
      <c r="AJ6894" s="72"/>
      <c r="AK6894" s="72"/>
      <c r="AL6894" s="72"/>
      <c r="AM6894" s="80"/>
      <c r="AN6894" s="2"/>
      <c r="AO6894" s="2"/>
      <c r="AP6894" s="2"/>
      <c r="AQ6894" s="2"/>
      <c r="AR6894" s="55"/>
      <c r="AS6894" s="85"/>
      <c r="AT6894" s="85"/>
      <c r="AU6894" s="85"/>
      <c r="AV6894" s="85"/>
      <c r="AW6894" s="100"/>
      <c r="AX6894" s="2"/>
      <c r="AY6894" s="2"/>
      <c r="AZ6894" s="2"/>
      <c r="BA6894" s="2"/>
      <c r="BB6894" s="55"/>
      <c r="BC6894" s="105"/>
      <c r="BD6894" s="105"/>
      <c r="BE6894" s="105"/>
      <c r="BF6894" s="105"/>
      <c r="BG6894" s="109"/>
      <c r="BH6894" s="2"/>
      <c r="BI6894" s="2"/>
      <c r="BJ6894" s="2"/>
      <c r="BK6894" s="2"/>
      <c r="BL6894" s="55"/>
      <c r="BM6894" s="48"/>
      <c r="BN6894" s="48"/>
      <c r="BO6894" s="48"/>
      <c r="BP6894" s="48"/>
      <c r="BQ6894" s="117"/>
      <c r="BR6894" s="2"/>
      <c r="BS6894" s="2"/>
      <c r="BT6894" s="2"/>
      <c r="BU6894" s="2"/>
      <c r="BV6894" s="55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18" t="s">
        <v>5</v>
      </c>
      <c r="H6895" s="3">
        <v>2024</v>
      </c>
      <c r="I6895" s="20" t="s">
        <v>316</v>
      </c>
      <c r="J6895" s="8" t="s">
        <v>348</v>
      </c>
      <c r="K6895" s="8" t="s">
        <v>320</v>
      </c>
      <c r="L6895" s="163">
        <f t="shared" si="231"/>
        <v>0</v>
      </c>
      <c r="M6895" s="163">
        <f t="shared" si="232"/>
        <v>0</v>
      </c>
      <c r="N6895" s="181"/>
      <c r="O6895" s="33"/>
      <c r="P6895" s="33"/>
      <c r="Q6895" s="33"/>
      <c r="R6895" s="33"/>
      <c r="S6895" s="42"/>
      <c r="T6895" s="2"/>
      <c r="U6895" s="2"/>
      <c r="V6895" s="2"/>
      <c r="W6895" s="2"/>
      <c r="X6895" s="55"/>
      <c r="Y6895" s="62"/>
      <c r="Z6895" s="62"/>
      <c r="AA6895" s="62"/>
      <c r="AB6895" s="62"/>
      <c r="AC6895" s="68"/>
      <c r="AD6895" s="2"/>
      <c r="AE6895" s="2"/>
      <c r="AF6895" s="2"/>
      <c r="AG6895" s="2"/>
      <c r="AH6895" s="55"/>
      <c r="AI6895" s="72"/>
      <c r="AJ6895" s="72"/>
      <c r="AK6895" s="72"/>
      <c r="AL6895" s="72"/>
      <c r="AM6895" s="80"/>
      <c r="AN6895" s="2"/>
      <c r="AO6895" s="2"/>
      <c r="AP6895" s="2"/>
      <c r="AQ6895" s="2"/>
      <c r="AR6895" s="55"/>
      <c r="AS6895" s="85"/>
      <c r="AT6895" s="85"/>
      <c r="AU6895" s="85"/>
      <c r="AV6895" s="85"/>
      <c r="AW6895" s="100"/>
      <c r="AX6895" s="2"/>
      <c r="AY6895" s="2"/>
      <c r="AZ6895" s="2"/>
      <c r="BA6895" s="2"/>
      <c r="BB6895" s="55"/>
      <c r="BC6895" s="105"/>
      <c r="BD6895" s="105"/>
      <c r="BE6895" s="105"/>
      <c r="BF6895" s="105"/>
      <c r="BG6895" s="109"/>
      <c r="BH6895" s="2"/>
      <c r="BI6895" s="2"/>
      <c r="BJ6895" s="2"/>
      <c r="BK6895" s="2"/>
      <c r="BL6895" s="55"/>
      <c r="BM6895" s="48"/>
      <c r="BN6895" s="48"/>
      <c r="BO6895" s="48"/>
      <c r="BP6895" s="48"/>
      <c r="BQ6895" s="117"/>
      <c r="BR6895" s="2"/>
      <c r="BS6895" s="2"/>
      <c r="BT6895" s="2"/>
      <c r="BU6895" s="2"/>
      <c r="BV6895" s="55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18" t="s">
        <v>5</v>
      </c>
      <c r="H6896" s="3">
        <v>2024</v>
      </c>
      <c r="I6896" s="20" t="s">
        <v>282</v>
      </c>
      <c r="J6896" s="2" t="s">
        <v>272</v>
      </c>
      <c r="K6896" s="2" t="s">
        <v>321</v>
      </c>
      <c r="L6896" s="163">
        <f t="shared" si="231"/>
        <v>0</v>
      </c>
      <c r="M6896" s="163">
        <f t="shared" si="232"/>
        <v>0</v>
      </c>
      <c r="N6896" s="181"/>
      <c r="O6896" s="33"/>
      <c r="P6896" s="33"/>
      <c r="Q6896" s="33"/>
      <c r="R6896" s="33"/>
      <c r="S6896" s="42"/>
      <c r="T6896" s="2"/>
      <c r="U6896" s="2"/>
      <c r="V6896" s="2"/>
      <c r="W6896" s="2"/>
      <c r="X6896" s="55"/>
      <c r="Y6896" s="62"/>
      <c r="Z6896" s="62"/>
      <c r="AA6896" s="62"/>
      <c r="AB6896" s="62"/>
      <c r="AC6896" s="68"/>
      <c r="AD6896" s="2"/>
      <c r="AE6896" s="2"/>
      <c r="AF6896" s="2"/>
      <c r="AG6896" s="2"/>
      <c r="AH6896" s="55"/>
      <c r="AI6896" s="72"/>
      <c r="AJ6896" s="72"/>
      <c r="AK6896" s="72"/>
      <c r="AL6896" s="72"/>
      <c r="AM6896" s="80"/>
      <c r="AN6896" s="2"/>
      <c r="AO6896" s="2"/>
      <c r="AP6896" s="2"/>
      <c r="AQ6896" s="2"/>
      <c r="AR6896" s="55"/>
      <c r="AS6896" s="85"/>
      <c r="AT6896" s="85"/>
      <c r="AU6896" s="85"/>
      <c r="AV6896" s="85"/>
      <c r="AW6896" s="100"/>
      <c r="AX6896" s="2"/>
      <c r="AY6896" s="2"/>
      <c r="AZ6896" s="2"/>
      <c r="BA6896" s="2"/>
      <c r="BB6896" s="55"/>
      <c r="BC6896" s="105"/>
      <c r="BD6896" s="105"/>
      <c r="BE6896" s="105"/>
      <c r="BF6896" s="105"/>
      <c r="BG6896" s="109"/>
      <c r="BH6896" s="2"/>
      <c r="BI6896" s="2"/>
      <c r="BJ6896" s="2"/>
      <c r="BK6896" s="2"/>
      <c r="BL6896" s="55"/>
      <c r="BM6896" s="48"/>
      <c r="BN6896" s="48"/>
      <c r="BO6896" s="48"/>
      <c r="BP6896" s="48"/>
      <c r="BQ6896" s="117"/>
      <c r="BR6896" s="2"/>
      <c r="BS6896" s="2"/>
      <c r="BT6896" s="2"/>
      <c r="BU6896" s="2"/>
      <c r="BV6896" s="55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18" t="s">
        <v>5</v>
      </c>
      <c r="H6897" s="3">
        <v>2024</v>
      </c>
      <c r="I6897" s="20" t="s">
        <v>282</v>
      </c>
      <c r="J6897" s="2" t="s">
        <v>273</v>
      </c>
      <c r="K6897" s="2" t="s">
        <v>321</v>
      </c>
      <c r="L6897" s="163">
        <f t="shared" si="231"/>
        <v>3.2000000000000001E-2</v>
      </c>
      <c r="M6897" s="163">
        <f t="shared" si="232"/>
        <v>90.87</v>
      </c>
      <c r="N6897" s="181"/>
      <c r="O6897" s="33"/>
      <c r="P6897" s="33"/>
      <c r="Q6897" s="33"/>
      <c r="R6897" s="33"/>
      <c r="S6897" s="42"/>
      <c r="T6897" s="2"/>
      <c r="U6897" s="2"/>
      <c r="V6897" s="2"/>
      <c r="W6897" s="2"/>
      <c r="X6897" s="55"/>
      <c r="Y6897" s="62"/>
      <c r="Z6897" s="62"/>
      <c r="AA6897" s="62"/>
      <c r="AB6897" s="62"/>
      <c r="AC6897" s="68"/>
      <c r="AD6897" s="2"/>
      <c r="AE6897" s="2"/>
      <c r="AF6897" s="2"/>
      <c r="AG6897" s="2"/>
      <c r="AH6897" s="55"/>
      <c r="AI6897" s="72"/>
      <c r="AJ6897" s="72"/>
      <c r="AK6897" s="72"/>
      <c r="AL6897" s="72"/>
      <c r="AM6897" s="80"/>
      <c r="AN6897" s="2"/>
      <c r="AO6897" s="2"/>
      <c r="AP6897" s="2"/>
      <c r="AQ6897" s="2"/>
      <c r="AR6897" s="55"/>
      <c r="AS6897" s="85"/>
      <c r="AT6897" s="85"/>
      <c r="AU6897" s="85"/>
      <c r="AV6897" s="85"/>
      <c r="AW6897" s="100"/>
      <c r="AX6897" s="2"/>
      <c r="AY6897" s="2"/>
      <c r="AZ6897" s="2"/>
      <c r="BA6897" s="2"/>
      <c r="BB6897" s="55"/>
      <c r="BC6897" s="105"/>
      <c r="BD6897" s="105"/>
      <c r="BE6897" s="105"/>
      <c r="BF6897" s="105"/>
      <c r="BG6897" s="109"/>
      <c r="BH6897" s="2"/>
      <c r="BI6897" s="2"/>
      <c r="BJ6897" s="2"/>
      <c r="BK6897" s="2"/>
      <c r="BL6897" s="55"/>
      <c r="BM6897" s="48"/>
      <c r="BN6897" s="48"/>
      <c r="BO6897" s="48"/>
      <c r="BP6897" s="48"/>
      <c r="BQ6897" s="117"/>
      <c r="BR6897" s="2" t="s">
        <v>1211</v>
      </c>
      <c r="BS6897" s="2"/>
      <c r="BT6897" s="2"/>
      <c r="BU6897" s="2">
        <v>3.2000000000000001E-2</v>
      </c>
      <c r="BV6897" s="55">
        <v>90.87</v>
      </c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18" t="s">
        <v>5</v>
      </c>
      <c r="H6898" s="3">
        <v>2024</v>
      </c>
      <c r="I6898" s="20" t="s">
        <v>282</v>
      </c>
      <c r="J6898" s="2" t="s">
        <v>274</v>
      </c>
      <c r="K6898" s="2" t="s">
        <v>321</v>
      </c>
      <c r="L6898" s="163">
        <f t="shared" si="231"/>
        <v>0</v>
      </c>
      <c r="M6898" s="163">
        <f t="shared" si="232"/>
        <v>0</v>
      </c>
      <c r="N6898" s="181"/>
      <c r="O6898" s="33"/>
      <c r="P6898" s="33"/>
      <c r="Q6898" s="33"/>
      <c r="R6898" s="33"/>
      <c r="S6898" s="42"/>
      <c r="T6898" s="2"/>
      <c r="U6898" s="2"/>
      <c r="V6898" s="2"/>
      <c r="W6898" s="2"/>
      <c r="X6898" s="55"/>
      <c r="Y6898" s="62"/>
      <c r="Z6898" s="62"/>
      <c r="AA6898" s="62"/>
      <c r="AB6898" s="62"/>
      <c r="AC6898" s="68"/>
      <c r="AD6898" s="2"/>
      <c r="AE6898" s="2"/>
      <c r="AF6898" s="2"/>
      <c r="AG6898" s="2"/>
      <c r="AH6898" s="55"/>
      <c r="AI6898" s="72"/>
      <c r="AJ6898" s="72"/>
      <c r="AK6898" s="72"/>
      <c r="AL6898" s="72"/>
      <c r="AM6898" s="80"/>
      <c r="AN6898" s="2"/>
      <c r="AO6898" s="2"/>
      <c r="AP6898" s="2"/>
      <c r="AQ6898" s="2"/>
      <c r="AR6898" s="55"/>
      <c r="AS6898" s="85"/>
      <c r="AT6898" s="85"/>
      <c r="AU6898" s="85"/>
      <c r="AV6898" s="85"/>
      <c r="AW6898" s="100"/>
      <c r="AX6898" s="2"/>
      <c r="AY6898" s="2"/>
      <c r="AZ6898" s="2"/>
      <c r="BA6898" s="2"/>
      <c r="BB6898" s="55"/>
      <c r="BC6898" s="105"/>
      <c r="BD6898" s="105"/>
      <c r="BE6898" s="105"/>
      <c r="BF6898" s="105"/>
      <c r="BG6898" s="109"/>
      <c r="BH6898" s="2"/>
      <c r="BI6898" s="2"/>
      <c r="BJ6898" s="2"/>
      <c r="BK6898" s="2"/>
      <c r="BL6898" s="55"/>
      <c r="BM6898" s="48"/>
      <c r="BN6898" s="48"/>
      <c r="BO6898" s="48"/>
      <c r="BP6898" s="48"/>
      <c r="BQ6898" s="117"/>
      <c r="BR6898" s="2"/>
      <c r="BS6898" s="2"/>
      <c r="BT6898" s="2"/>
      <c r="BU6898" s="2"/>
      <c r="BV6898" s="55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18" t="s">
        <v>5</v>
      </c>
      <c r="H6899" s="3">
        <v>2024</v>
      </c>
      <c r="I6899" s="20" t="s">
        <v>282</v>
      </c>
      <c r="J6899" s="2" t="s">
        <v>275</v>
      </c>
      <c r="K6899" s="2" t="s">
        <v>321</v>
      </c>
      <c r="L6899" s="163">
        <f t="shared" si="231"/>
        <v>0</v>
      </c>
      <c r="M6899" s="163">
        <f t="shared" si="232"/>
        <v>0</v>
      </c>
      <c r="N6899" s="181"/>
      <c r="O6899" s="33"/>
      <c r="P6899" s="33"/>
      <c r="Q6899" s="33"/>
      <c r="R6899" s="33"/>
      <c r="S6899" s="42"/>
      <c r="T6899" s="2"/>
      <c r="U6899" s="2"/>
      <c r="V6899" s="2"/>
      <c r="W6899" s="2"/>
      <c r="X6899" s="55"/>
      <c r="Y6899" s="62"/>
      <c r="Z6899" s="62"/>
      <c r="AA6899" s="62"/>
      <c r="AB6899" s="62"/>
      <c r="AC6899" s="68"/>
      <c r="AD6899" s="2"/>
      <c r="AE6899" s="2"/>
      <c r="AF6899" s="2"/>
      <c r="AG6899" s="2"/>
      <c r="AH6899" s="55"/>
      <c r="AI6899" s="72"/>
      <c r="AJ6899" s="72"/>
      <c r="AK6899" s="72"/>
      <c r="AL6899" s="72"/>
      <c r="AM6899" s="80"/>
      <c r="AN6899" s="2"/>
      <c r="AO6899" s="2"/>
      <c r="AP6899" s="2"/>
      <c r="AQ6899" s="2"/>
      <c r="AR6899" s="55"/>
      <c r="AS6899" s="85"/>
      <c r="AT6899" s="85"/>
      <c r="AU6899" s="85"/>
      <c r="AV6899" s="85"/>
      <c r="AW6899" s="100"/>
      <c r="AX6899" s="2"/>
      <c r="AY6899" s="2"/>
      <c r="AZ6899" s="2"/>
      <c r="BA6899" s="2"/>
      <c r="BB6899" s="55"/>
      <c r="BC6899" s="105"/>
      <c r="BD6899" s="105"/>
      <c r="BE6899" s="105"/>
      <c r="BF6899" s="105"/>
      <c r="BG6899" s="109"/>
      <c r="BH6899" s="2"/>
      <c r="BI6899" s="2"/>
      <c r="BJ6899" s="2"/>
      <c r="BK6899" s="2"/>
      <c r="BL6899" s="55"/>
      <c r="BM6899" s="48"/>
      <c r="BN6899" s="48"/>
      <c r="BO6899" s="48"/>
      <c r="BP6899" s="48"/>
      <c r="BQ6899" s="117"/>
      <c r="BR6899" s="2"/>
      <c r="BS6899" s="2"/>
      <c r="BT6899" s="2"/>
      <c r="BU6899" s="2"/>
      <c r="BV6899" s="55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18" t="s">
        <v>5</v>
      </c>
      <c r="H6900" s="3">
        <v>2024</v>
      </c>
      <c r="I6900" s="20" t="s">
        <v>282</v>
      </c>
      <c r="J6900" s="2" t="s">
        <v>276</v>
      </c>
      <c r="K6900" s="2" t="s">
        <v>320</v>
      </c>
      <c r="L6900" s="163">
        <f t="shared" si="231"/>
        <v>0</v>
      </c>
      <c r="M6900" s="163">
        <f t="shared" si="232"/>
        <v>0</v>
      </c>
      <c r="N6900" s="181"/>
      <c r="O6900" s="33"/>
      <c r="P6900" s="33"/>
      <c r="Q6900" s="33"/>
      <c r="R6900" s="33"/>
      <c r="S6900" s="42"/>
      <c r="T6900" s="2"/>
      <c r="U6900" s="2"/>
      <c r="V6900" s="2"/>
      <c r="W6900" s="2"/>
      <c r="X6900" s="55"/>
      <c r="Y6900" s="62"/>
      <c r="Z6900" s="62"/>
      <c r="AA6900" s="62"/>
      <c r="AB6900" s="62"/>
      <c r="AC6900" s="68"/>
      <c r="AD6900" s="2"/>
      <c r="AE6900" s="2"/>
      <c r="AF6900" s="2"/>
      <c r="AG6900" s="2"/>
      <c r="AH6900" s="55"/>
      <c r="AI6900" s="72"/>
      <c r="AJ6900" s="72"/>
      <c r="AK6900" s="72"/>
      <c r="AL6900" s="72"/>
      <c r="AM6900" s="80"/>
      <c r="AN6900" s="2"/>
      <c r="AO6900" s="2"/>
      <c r="AP6900" s="2"/>
      <c r="AQ6900" s="2"/>
      <c r="AR6900" s="55"/>
      <c r="AS6900" s="85"/>
      <c r="AT6900" s="85"/>
      <c r="AU6900" s="85"/>
      <c r="AV6900" s="85"/>
      <c r="AW6900" s="100"/>
      <c r="AX6900" s="2"/>
      <c r="AY6900" s="2"/>
      <c r="AZ6900" s="2"/>
      <c r="BA6900" s="2"/>
      <c r="BB6900" s="55"/>
      <c r="BC6900" s="105"/>
      <c r="BD6900" s="105"/>
      <c r="BE6900" s="105"/>
      <c r="BF6900" s="105"/>
      <c r="BG6900" s="109"/>
      <c r="BH6900" s="2"/>
      <c r="BI6900" s="2"/>
      <c r="BJ6900" s="2"/>
      <c r="BK6900" s="2"/>
      <c r="BL6900" s="55"/>
      <c r="BM6900" s="48"/>
      <c r="BN6900" s="48"/>
      <c r="BO6900" s="48"/>
      <c r="BP6900" s="48"/>
      <c r="BQ6900" s="117"/>
      <c r="BR6900" s="2"/>
      <c r="BS6900" s="2"/>
      <c r="BT6900" s="2"/>
      <c r="BU6900" s="2"/>
      <c r="BV6900" s="55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18" t="s">
        <v>5</v>
      </c>
      <c r="H6901" s="3">
        <v>2024</v>
      </c>
      <c r="I6901" s="20" t="s">
        <v>282</v>
      </c>
      <c r="J6901" s="2" t="s">
        <v>277</v>
      </c>
      <c r="K6901" s="2" t="s">
        <v>320</v>
      </c>
      <c r="L6901" s="163">
        <f t="shared" si="231"/>
        <v>1</v>
      </c>
      <c r="M6901" s="163">
        <f t="shared" si="232"/>
        <v>14.144</v>
      </c>
      <c r="N6901" s="181"/>
      <c r="O6901" s="33"/>
      <c r="P6901" s="33"/>
      <c r="Q6901" s="33"/>
      <c r="R6901" s="33"/>
      <c r="S6901" s="42"/>
      <c r="T6901" s="2"/>
      <c r="U6901" s="2"/>
      <c r="V6901" s="2"/>
      <c r="W6901" s="2"/>
      <c r="X6901" s="55"/>
      <c r="Y6901" s="62"/>
      <c r="Z6901" s="62"/>
      <c r="AA6901" s="62"/>
      <c r="AB6901" s="62"/>
      <c r="AC6901" s="68"/>
      <c r="AD6901" s="2"/>
      <c r="AE6901" s="2"/>
      <c r="AF6901" s="2"/>
      <c r="AG6901" s="2"/>
      <c r="AH6901" s="55"/>
      <c r="AI6901" s="72"/>
      <c r="AJ6901" s="72"/>
      <c r="AK6901" s="72"/>
      <c r="AL6901" s="72"/>
      <c r="AM6901" s="80"/>
      <c r="AN6901" s="2"/>
      <c r="AO6901" s="2"/>
      <c r="AP6901" s="2"/>
      <c r="AQ6901" s="2"/>
      <c r="AR6901" s="55"/>
      <c r="AS6901" s="85"/>
      <c r="AT6901" s="85"/>
      <c r="AU6901" s="85"/>
      <c r="AV6901" s="85"/>
      <c r="AW6901" s="100"/>
      <c r="AX6901" s="2" t="s">
        <v>533</v>
      </c>
      <c r="AY6901" s="2"/>
      <c r="AZ6901" s="2"/>
      <c r="BA6901" s="2">
        <v>1</v>
      </c>
      <c r="BB6901" s="55">
        <v>14.144</v>
      </c>
      <c r="BC6901" s="105"/>
      <c r="BD6901" s="105"/>
      <c r="BE6901" s="105"/>
      <c r="BF6901" s="105"/>
      <c r="BG6901" s="109"/>
      <c r="BH6901" s="2"/>
      <c r="BI6901" s="2"/>
      <c r="BJ6901" s="2"/>
      <c r="BK6901" s="2"/>
      <c r="BL6901" s="55"/>
      <c r="BM6901" s="48"/>
      <c r="BN6901" s="48"/>
      <c r="BO6901" s="48"/>
      <c r="BP6901" s="48"/>
      <c r="BQ6901" s="117"/>
      <c r="BR6901" s="2"/>
      <c r="BS6901" s="2"/>
      <c r="BT6901" s="2"/>
      <c r="BU6901" s="2"/>
      <c r="BV6901" s="55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18" t="s">
        <v>5</v>
      </c>
      <c r="H6902" s="3">
        <v>2024</v>
      </c>
      <c r="I6902" s="20" t="s">
        <v>283</v>
      </c>
      <c r="J6902" s="2" t="s">
        <v>298</v>
      </c>
      <c r="K6902" s="2" t="s">
        <v>321</v>
      </c>
      <c r="L6902" s="163">
        <f t="shared" si="231"/>
        <v>0</v>
      </c>
      <c r="M6902" s="163">
        <f t="shared" si="232"/>
        <v>0</v>
      </c>
      <c r="N6902" s="181"/>
      <c r="O6902" s="33"/>
      <c r="P6902" s="33"/>
      <c r="Q6902" s="33"/>
      <c r="R6902" s="33"/>
      <c r="S6902" s="42"/>
      <c r="T6902" s="2"/>
      <c r="U6902" s="2"/>
      <c r="V6902" s="2"/>
      <c r="W6902" s="2"/>
      <c r="X6902" s="55"/>
      <c r="Y6902" s="62"/>
      <c r="Z6902" s="62"/>
      <c r="AA6902" s="62"/>
      <c r="AB6902" s="62"/>
      <c r="AC6902" s="68"/>
      <c r="AD6902" s="2"/>
      <c r="AE6902" s="2"/>
      <c r="AF6902" s="2"/>
      <c r="AG6902" s="2"/>
      <c r="AH6902" s="55"/>
      <c r="AI6902" s="72"/>
      <c r="AJ6902" s="72"/>
      <c r="AK6902" s="72"/>
      <c r="AL6902" s="72"/>
      <c r="AM6902" s="80"/>
      <c r="AN6902" s="2"/>
      <c r="AO6902" s="2"/>
      <c r="AP6902" s="2"/>
      <c r="AQ6902" s="2"/>
      <c r="AR6902" s="55"/>
      <c r="AS6902" s="85"/>
      <c r="AT6902" s="85"/>
      <c r="AU6902" s="85"/>
      <c r="AV6902" s="85"/>
      <c r="AW6902" s="100"/>
      <c r="AX6902" s="2"/>
      <c r="AY6902" s="2"/>
      <c r="AZ6902" s="2"/>
      <c r="BA6902" s="2"/>
      <c r="BB6902" s="55"/>
      <c r="BC6902" s="105"/>
      <c r="BD6902" s="105"/>
      <c r="BE6902" s="105"/>
      <c r="BF6902" s="105"/>
      <c r="BG6902" s="109"/>
      <c r="BH6902" s="2"/>
      <c r="BI6902" s="2"/>
      <c r="BJ6902" s="2"/>
      <c r="BK6902" s="2"/>
      <c r="BL6902" s="55"/>
      <c r="BM6902" s="48"/>
      <c r="BN6902" s="48"/>
      <c r="BO6902" s="48"/>
      <c r="BP6902" s="48"/>
      <c r="BQ6902" s="117"/>
      <c r="BR6902" s="2"/>
      <c r="BS6902" s="2"/>
      <c r="BT6902" s="2"/>
      <c r="BU6902" s="2"/>
      <c r="BV6902" s="55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18" t="s">
        <v>5</v>
      </c>
      <c r="H6903" s="3">
        <v>2024</v>
      </c>
      <c r="I6903" s="20" t="s">
        <v>283</v>
      </c>
      <c r="J6903" s="2" t="s">
        <v>278</v>
      </c>
      <c r="K6903" s="2" t="s">
        <v>320</v>
      </c>
      <c r="L6903" s="163">
        <f t="shared" si="231"/>
        <v>0</v>
      </c>
      <c r="M6903" s="163">
        <f t="shared" si="232"/>
        <v>0</v>
      </c>
      <c r="N6903" s="181"/>
      <c r="O6903" s="33"/>
      <c r="P6903" s="33"/>
      <c r="Q6903" s="33"/>
      <c r="R6903" s="33"/>
      <c r="S6903" s="42"/>
      <c r="T6903" s="2"/>
      <c r="U6903" s="2"/>
      <c r="V6903" s="2"/>
      <c r="W6903" s="2"/>
      <c r="X6903" s="55"/>
      <c r="Y6903" s="62"/>
      <c r="Z6903" s="62"/>
      <c r="AA6903" s="62"/>
      <c r="AB6903" s="62"/>
      <c r="AC6903" s="68"/>
      <c r="AD6903" s="2"/>
      <c r="AE6903" s="2"/>
      <c r="AF6903" s="2"/>
      <c r="AG6903" s="2"/>
      <c r="AH6903" s="55"/>
      <c r="AI6903" s="72"/>
      <c r="AJ6903" s="72"/>
      <c r="AK6903" s="72"/>
      <c r="AL6903" s="72"/>
      <c r="AM6903" s="80"/>
      <c r="AN6903" s="2"/>
      <c r="AO6903" s="2"/>
      <c r="AP6903" s="2"/>
      <c r="AQ6903" s="2"/>
      <c r="AR6903" s="55"/>
      <c r="AS6903" s="85"/>
      <c r="AT6903" s="85"/>
      <c r="AU6903" s="85"/>
      <c r="AV6903" s="85"/>
      <c r="AW6903" s="100"/>
      <c r="AX6903" s="2"/>
      <c r="AY6903" s="2"/>
      <c r="AZ6903" s="2"/>
      <c r="BA6903" s="2"/>
      <c r="BB6903" s="55"/>
      <c r="BC6903" s="105"/>
      <c r="BD6903" s="105"/>
      <c r="BE6903" s="105"/>
      <c r="BF6903" s="105"/>
      <c r="BG6903" s="109"/>
      <c r="BH6903" s="2"/>
      <c r="BI6903" s="2"/>
      <c r="BJ6903" s="2"/>
      <c r="BK6903" s="2"/>
      <c r="BL6903" s="55"/>
      <c r="BM6903" s="48"/>
      <c r="BN6903" s="48"/>
      <c r="BO6903" s="48"/>
      <c r="BP6903" s="48"/>
      <c r="BQ6903" s="117"/>
      <c r="BR6903" s="2"/>
      <c r="BS6903" s="2"/>
      <c r="BT6903" s="2"/>
      <c r="BU6903" s="2"/>
      <c r="BV6903" s="55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18" t="s">
        <v>5</v>
      </c>
      <c r="H6904" s="3">
        <v>2024</v>
      </c>
      <c r="I6904" s="20" t="s">
        <v>283</v>
      </c>
      <c r="J6904" s="2" t="s">
        <v>279</v>
      </c>
      <c r="K6904" s="2" t="s">
        <v>320</v>
      </c>
      <c r="L6904" s="163">
        <f t="shared" si="231"/>
        <v>0</v>
      </c>
      <c r="M6904" s="163">
        <f t="shared" si="232"/>
        <v>0</v>
      </c>
      <c r="N6904" s="181"/>
      <c r="O6904" s="33"/>
      <c r="P6904" s="33"/>
      <c r="Q6904" s="33"/>
      <c r="R6904" s="33"/>
      <c r="S6904" s="42"/>
      <c r="T6904" s="2"/>
      <c r="U6904" s="2"/>
      <c r="V6904" s="2"/>
      <c r="W6904" s="2"/>
      <c r="X6904" s="55"/>
      <c r="Y6904" s="62"/>
      <c r="Z6904" s="62"/>
      <c r="AA6904" s="62"/>
      <c r="AB6904" s="62"/>
      <c r="AC6904" s="68"/>
      <c r="AD6904" s="2"/>
      <c r="AE6904" s="2"/>
      <c r="AF6904" s="2"/>
      <c r="AG6904" s="2"/>
      <c r="AH6904" s="55"/>
      <c r="AI6904" s="72"/>
      <c r="AJ6904" s="72"/>
      <c r="AK6904" s="72"/>
      <c r="AL6904" s="72"/>
      <c r="AM6904" s="80"/>
      <c r="AN6904" s="2"/>
      <c r="AO6904" s="2"/>
      <c r="AP6904" s="2"/>
      <c r="AQ6904" s="2"/>
      <c r="AR6904" s="55"/>
      <c r="AS6904" s="85"/>
      <c r="AT6904" s="85"/>
      <c r="AU6904" s="85"/>
      <c r="AV6904" s="85"/>
      <c r="AW6904" s="100"/>
      <c r="AX6904" s="2"/>
      <c r="AY6904" s="2"/>
      <c r="AZ6904" s="2"/>
      <c r="BA6904" s="2"/>
      <c r="BB6904" s="55"/>
      <c r="BC6904" s="105"/>
      <c r="BD6904" s="105"/>
      <c r="BE6904" s="105"/>
      <c r="BF6904" s="105"/>
      <c r="BG6904" s="109"/>
      <c r="BH6904" s="2"/>
      <c r="BI6904" s="2"/>
      <c r="BJ6904" s="2"/>
      <c r="BK6904" s="2"/>
      <c r="BL6904" s="55"/>
      <c r="BM6904" s="48"/>
      <c r="BN6904" s="48"/>
      <c r="BO6904" s="48"/>
      <c r="BP6904" s="48"/>
      <c r="BQ6904" s="117"/>
      <c r="BR6904" s="2"/>
      <c r="BS6904" s="2"/>
      <c r="BT6904" s="2"/>
      <c r="BU6904" s="2"/>
      <c r="BV6904" s="55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18" t="s">
        <v>5</v>
      </c>
      <c r="H6905" s="3">
        <v>2024</v>
      </c>
      <c r="I6905" s="20" t="s">
        <v>286</v>
      </c>
      <c r="J6905" s="2" t="s">
        <v>280</v>
      </c>
      <c r="K6905" s="2" t="s">
        <v>319</v>
      </c>
      <c r="L6905" s="163">
        <f t="shared" si="231"/>
        <v>0</v>
      </c>
      <c r="M6905" s="163">
        <f t="shared" si="232"/>
        <v>0</v>
      </c>
      <c r="N6905" s="181"/>
      <c r="O6905" s="33"/>
      <c r="P6905" s="33"/>
      <c r="Q6905" s="33"/>
      <c r="R6905" s="33"/>
      <c r="S6905" s="42"/>
      <c r="T6905" s="2"/>
      <c r="U6905" s="2"/>
      <c r="V6905" s="2"/>
      <c r="W6905" s="2"/>
      <c r="X6905" s="55"/>
      <c r="Y6905" s="62"/>
      <c r="Z6905" s="62"/>
      <c r="AA6905" s="62"/>
      <c r="AB6905" s="62"/>
      <c r="AC6905" s="68"/>
      <c r="AD6905" s="2"/>
      <c r="AE6905" s="2"/>
      <c r="AF6905" s="2"/>
      <c r="AG6905" s="2"/>
      <c r="AH6905" s="55"/>
      <c r="AI6905" s="72"/>
      <c r="AJ6905" s="72"/>
      <c r="AK6905" s="72"/>
      <c r="AL6905" s="72"/>
      <c r="AM6905" s="80"/>
      <c r="AN6905" s="2"/>
      <c r="AO6905" s="2"/>
      <c r="AP6905" s="2"/>
      <c r="AQ6905" s="2"/>
      <c r="AR6905" s="55"/>
      <c r="AS6905" s="85"/>
      <c r="AT6905" s="85"/>
      <c r="AU6905" s="85"/>
      <c r="AV6905" s="85"/>
      <c r="AW6905" s="100"/>
      <c r="AX6905" s="2"/>
      <c r="AY6905" s="2"/>
      <c r="AZ6905" s="2"/>
      <c r="BA6905" s="2"/>
      <c r="BB6905" s="55"/>
      <c r="BC6905" s="105"/>
      <c r="BD6905" s="105"/>
      <c r="BE6905" s="105"/>
      <c r="BF6905" s="105"/>
      <c r="BG6905" s="109"/>
      <c r="BH6905" s="2"/>
      <c r="BI6905" s="2"/>
      <c r="BJ6905" s="2"/>
      <c r="BK6905" s="2"/>
      <c r="BL6905" s="55"/>
      <c r="BM6905" s="48"/>
      <c r="BN6905" s="48"/>
      <c r="BO6905" s="48"/>
      <c r="BP6905" s="48"/>
      <c r="BQ6905" s="117"/>
      <c r="BR6905" s="2"/>
      <c r="BS6905" s="2"/>
      <c r="BT6905" s="2"/>
      <c r="BU6905" s="2"/>
      <c r="BV6905" s="55"/>
    </row>
    <row r="6906" spans="1:74" hidden="1" x14ac:dyDescent="0.3">
      <c r="A6906" s="8"/>
      <c r="B6906" s="2" t="s">
        <v>2</v>
      </c>
      <c r="C6906" s="2" t="s">
        <v>3</v>
      </c>
      <c r="D6906" s="2" t="s">
        <v>241</v>
      </c>
      <c r="E6906" s="5" t="s">
        <v>216</v>
      </c>
      <c r="F6906" s="3">
        <v>2</v>
      </c>
      <c r="G6906" s="18" t="s">
        <v>5</v>
      </c>
      <c r="H6906" s="3">
        <v>2024</v>
      </c>
      <c r="I6906" s="20" t="s">
        <v>286</v>
      </c>
      <c r="J6906" s="2" t="s">
        <v>281</v>
      </c>
      <c r="K6906" s="2" t="s">
        <v>319</v>
      </c>
      <c r="L6906" s="163">
        <f t="shared" si="231"/>
        <v>0</v>
      </c>
      <c r="M6906" s="163">
        <f t="shared" si="232"/>
        <v>4.5</v>
      </c>
      <c r="N6906" s="181"/>
      <c r="O6906" s="33"/>
      <c r="P6906" s="33"/>
      <c r="Q6906" s="33"/>
      <c r="R6906" s="33"/>
      <c r="S6906" s="42"/>
      <c r="T6906" s="2"/>
      <c r="U6906" s="2"/>
      <c r="V6906" s="2"/>
      <c r="W6906" s="2"/>
      <c r="X6906" s="55"/>
      <c r="Y6906" s="62"/>
      <c r="Z6906" s="62"/>
      <c r="AA6906" s="62"/>
      <c r="AB6906" s="62"/>
      <c r="AC6906" s="68"/>
      <c r="AD6906" s="2"/>
      <c r="AE6906" s="2"/>
      <c r="AF6906" s="2"/>
      <c r="AG6906" s="2"/>
      <c r="AH6906" s="55"/>
      <c r="AI6906" s="72"/>
      <c r="AJ6906" s="72"/>
      <c r="AK6906" s="72"/>
      <c r="AL6906" s="72"/>
      <c r="AM6906" s="80"/>
      <c r="AN6906" s="2"/>
      <c r="AO6906" s="2"/>
      <c r="AP6906" s="2"/>
      <c r="AQ6906" s="2"/>
      <c r="AR6906" s="55"/>
      <c r="AS6906" s="85"/>
      <c r="AT6906" s="85"/>
      <c r="AU6906" s="85"/>
      <c r="AV6906" s="85"/>
      <c r="AW6906" s="100"/>
      <c r="AX6906" s="2"/>
      <c r="AY6906" s="2"/>
      <c r="AZ6906" s="2"/>
      <c r="BA6906" s="2"/>
      <c r="BB6906" s="55"/>
      <c r="BC6906" s="105"/>
      <c r="BD6906" s="105"/>
      <c r="BE6906" s="105"/>
      <c r="BF6906" s="105"/>
      <c r="BG6906" s="109"/>
      <c r="BH6906" s="2" t="s">
        <v>1061</v>
      </c>
      <c r="BI6906" s="2"/>
      <c r="BJ6906" s="2"/>
      <c r="BK6906" s="2"/>
      <c r="BL6906" s="55">
        <v>4.5</v>
      </c>
      <c r="BM6906" s="48"/>
      <c r="BN6906" s="48"/>
      <c r="BO6906" s="48"/>
      <c r="BP6906" s="48"/>
      <c r="BQ6906" s="117"/>
      <c r="BR6906" s="2"/>
      <c r="BS6906" s="2"/>
      <c r="BT6906" s="2"/>
      <c r="BU6906" s="2"/>
      <c r="BV6906" s="55"/>
    </row>
    <row r="6907" spans="1:74" s="13" customFormat="1" hidden="1" x14ac:dyDescent="0.3">
      <c r="A6907" s="15"/>
      <c r="B6907" s="12" t="s">
        <v>2</v>
      </c>
      <c r="C6907" s="12" t="s">
        <v>3</v>
      </c>
      <c r="D6907" s="12" t="s">
        <v>241</v>
      </c>
      <c r="E6907" s="6" t="s">
        <v>216</v>
      </c>
      <c r="F6907" s="7">
        <v>2</v>
      </c>
      <c r="G6907" s="19" t="s">
        <v>5</v>
      </c>
      <c r="H6907" s="7">
        <v>2024</v>
      </c>
      <c r="I6907" s="21"/>
      <c r="J6907" s="12" t="s">
        <v>314</v>
      </c>
      <c r="K6907" s="12"/>
      <c r="L6907" s="147"/>
      <c r="M6907" s="147">
        <f>SUM(M6869:M6906)</f>
        <v>109.51400000000001</v>
      </c>
      <c r="N6907" s="183"/>
      <c r="O6907" s="12"/>
      <c r="P6907" s="12"/>
      <c r="Q6907" s="12"/>
      <c r="R6907" s="12"/>
      <c r="S6907" s="47">
        <f>SUM(S6869:S6906)</f>
        <v>0</v>
      </c>
      <c r="T6907" s="12"/>
      <c r="U6907" s="12"/>
      <c r="V6907" s="12"/>
      <c r="W6907" s="12"/>
      <c r="X6907" s="47">
        <f>SUM(X6869:X6906)</f>
        <v>0</v>
      </c>
      <c r="Y6907" s="12"/>
      <c r="Z6907" s="12"/>
      <c r="AA6907" s="12"/>
      <c r="AB6907" s="12"/>
      <c r="AC6907" s="47">
        <f>SUM(AC6869:AC6906)</f>
        <v>0</v>
      </c>
      <c r="AD6907" s="12"/>
      <c r="AE6907" s="12"/>
      <c r="AF6907" s="12"/>
      <c r="AG6907" s="12"/>
      <c r="AH6907" s="47">
        <f>SUM(AH6869:AH6906)</f>
        <v>0</v>
      </c>
      <c r="AI6907" s="12"/>
      <c r="AJ6907" s="12"/>
      <c r="AK6907" s="12"/>
      <c r="AL6907" s="12"/>
      <c r="AM6907" s="47">
        <f>SUM(AM6869:AM6906)</f>
        <v>0</v>
      </c>
      <c r="AN6907" s="12"/>
      <c r="AO6907" s="12"/>
      <c r="AP6907" s="12"/>
      <c r="AQ6907" s="12"/>
      <c r="AR6907" s="47">
        <f>SUM(AR6869:AR6906)</f>
        <v>0</v>
      </c>
      <c r="AS6907" s="12"/>
      <c r="AT6907" s="12"/>
      <c r="AU6907" s="12"/>
      <c r="AV6907" s="12"/>
      <c r="AW6907" s="47">
        <f>SUM(AW6869:AW6906)</f>
        <v>0</v>
      </c>
      <c r="AX6907" s="12"/>
      <c r="AY6907" s="12"/>
      <c r="AZ6907" s="12"/>
      <c r="BA6907" s="12"/>
      <c r="BB6907" s="47">
        <f>SUM(BB6869:BB6906)</f>
        <v>14.144</v>
      </c>
      <c r="BC6907" s="12"/>
      <c r="BD6907" s="12"/>
      <c r="BE6907" s="12"/>
      <c r="BF6907" s="12"/>
      <c r="BG6907" s="47">
        <f>SUM(BG6869:BG6906)</f>
        <v>0</v>
      </c>
      <c r="BH6907" s="12"/>
      <c r="BI6907" s="12"/>
      <c r="BJ6907" s="12"/>
      <c r="BK6907" s="12"/>
      <c r="BL6907" s="47">
        <f>SUM(BL6869:BL6906)</f>
        <v>4.5</v>
      </c>
      <c r="BM6907" s="12"/>
      <c r="BN6907" s="12"/>
      <c r="BO6907" s="12"/>
      <c r="BP6907" s="12"/>
      <c r="BQ6907" s="47">
        <f>SUM(BQ6869:BQ6906)</f>
        <v>0</v>
      </c>
      <c r="BR6907" s="12"/>
      <c r="BS6907" s="12"/>
      <c r="BT6907" s="12"/>
      <c r="BU6907" s="12"/>
      <c r="BV6907" s="47">
        <f>SUM(BV6869:BV6906)</f>
        <v>90.87</v>
      </c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18" t="s">
        <v>5</v>
      </c>
      <c r="H6908" s="3">
        <v>2024</v>
      </c>
      <c r="I6908" s="20" t="s">
        <v>287</v>
      </c>
      <c r="J6908" s="2" t="s">
        <v>267</v>
      </c>
      <c r="K6908" s="2" t="s">
        <v>318</v>
      </c>
      <c r="L6908" s="163">
        <f t="shared" si="229"/>
        <v>0</v>
      </c>
      <c r="M6908" s="163">
        <f t="shared" si="230"/>
        <v>0</v>
      </c>
      <c r="N6908" s="181"/>
      <c r="O6908" s="33"/>
      <c r="P6908" s="33"/>
      <c r="Q6908" s="33"/>
      <c r="R6908" s="33"/>
      <c r="S6908" s="42"/>
      <c r="T6908" s="2"/>
      <c r="U6908" s="2"/>
      <c r="V6908" s="2"/>
      <c r="W6908" s="2"/>
      <c r="X6908" s="55"/>
      <c r="Y6908" s="62"/>
      <c r="Z6908" s="62"/>
      <c r="AA6908" s="62"/>
      <c r="AB6908" s="62"/>
      <c r="AC6908" s="68"/>
      <c r="AD6908" s="2"/>
      <c r="AE6908" s="2"/>
      <c r="AF6908" s="2"/>
      <c r="AG6908" s="2"/>
      <c r="AH6908" s="55"/>
      <c r="AI6908" s="72"/>
      <c r="AJ6908" s="72"/>
      <c r="AK6908" s="72"/>
      <c r="AL6908" s="72"/>
      <c r="AM6908" s="80"/>
      <c r="AN6908" s="2"/>
      <c r="AO6908" s="2"/>
      <c r="AP6908" s="2"/>
      <c r="AQ6908" s="2"/>
      <c r="AR6908" s="55"/>
      <c r="AS6908" s="85"/>
      <c r="AT6908" s="85"/>
      <c r="AU6908" s="85"/>
      <c r="AV6908" s="85"/>
      <c r="AW6908" s="100"/>
      <c r="AX6908" s="2"/>
      <c r="AY6908" s="2"/>
      <c r="AZ6908" s="2"/>
      <c r="BA6908" s="2"/>
      <c r="BB6908" s="55"/>
      <c r="BC6908" s="105"/>
      <c r="BD6908" s="105"/>
      <c r="BE6908" s="105"/>
      <c r="BF6908" s="105"/>
      <c r="BG6908" s="109"/>
      <c r="BH6908" s="2"/>
      <c r="BI6908" s="2"/>
      <c r="BJ6908" s="2"/>
      <c r="BK6908" s="2"/>
      <c r="BL6908" s="55"/>
      <c r="BM6908" s="48"/>
      <c r="BN6908" s="48"/>
      <c r="BO6908" s="48"/>
      <c r="BP6908" s="48"/>
      <c r="BQ6908" s="117"/>
      <c r="BR6908" s="2"/>
      <c r="BS6908" s="2"/>
      <c r="BT6908" s="2"/>
      <c r="BU6908" s="2"/>
      <c r="BV6908" s="55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18" t="s">
        <v>5</v>
      </c>
      <c r="H6909" s="3">
        <v>2024</v>
      </c>
      <c r="I6909" s="20" t="s">
        <v>287</v>
      </c>
      <c r="J6909" s="2" t="s">
        <v>291</v>
      </c>
      <c r="K6909" s="2" t="s">
        <v>319</v>
      </c>
      <c r="L6909" s="163">
        <f t="shared" si="229"/>
        <v>0</v>
      </c>
      <c r="M6909" s="163">
        <f t="shared" si="230"/>
        <v>0</v>
      </c>
      <c r="N6909" s="181"/>
      <c r="O6909" s="33"/>
      <c r="P6909" s="33"/>
      <c r="Q6909" s="33"/>
      <c r="R6909" s="33"/>
      <c r="S6909" s="45"/>
      <c r="T6909" s="2"/>
      <c r="U6909" s="2"/>
      <c r="V6909" s="2"/>
      <c r="W6909" s="2"/>
      <c r="X6909" s="57"/>
      <c r="Y6909" s="62"/>
      <c r="Z6909" s="62"/>
      <c r="AA6909" s="62"/>
      <c r="AB6909" s="62"/>
      <c r="AC6909" s="70"/>
      <c r="AD6909" s="2"/>
      <c r="AE6909" s="2"/>
      <c r="AF6909" s="2"/>
      <c r="AG6909" s="2"/>
      <c r="AH6909" s="57"/>
      <c r="AI6909" s="72"/>
      <c r="AJ6909" s="72"/>
      <c r="AK6909" s="72"/>
      <c r="AL6909" s="72"/>
      <c r="AM6909" s="82"/>
      <c r="AN6909" s="2"/>
      <c r="AO6909" s="2"/>
      <c r="AP6909" s="2"/>
      <c r="AQ6909" s="2"/>
      <c r="AR6909" s="57"/>
      <c r="AS6909" s="85"/>
      <c r="AT6909" s="85"/>
      <c r="AU6909" s="85"/>
      <c r="AV6909" s="85"/>
      <c r="AW6909" s="102"/>
      <c r="AX6909" s="2"/>
      <c r="AY6909" s="2"/>
      <c r="AZ6909" s="2"/>
      <c r="BA6909" s="2"/>
      <c r="BB6909" s="57"/>
      <c r="BC6909" s="105"/>
      <c r="BD6909" s="105"/>
      <c r="BE6909" s="105"/>
      <c r="BF6909" s="105"/>
      <c r="BG6909" s="111"/>
      <c r="BH6909" s="2"/>
      <c r="BI6909" s="2"/>
      <c r="BJ6909" s="2"/>
      <c r="BK6909" s="2"/>
      <c r="BL6909" s="57"/>
      <c r="BM6909" s="48"/>
      <c r="BN6909" s="48"/>
      <c r="BO6909" s="48"/>
      <c r="BP6909" s="48"/>
      <c r="BQ6909" s="119"/>
      <c r="BR6909" s="2"/>
      <c r="BS6909" s="2"/>
      <c r="BT6909" s="2"/>
      <c r="BU6909" s="2"/>
      <c r="BV6909" s="57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18" t="s">
        <v>5</v>
      </c>
      <c r="H6910" s="3">
        <v>2024</v>
      </c>
      <c r="I6910" s="20" t="s">
        <v>286</v>
      </c>
      <c r="J6910" s="2" t="s">
        <v>336</v>
      </c>
      <c r="K6910" s="2" t="s">
        <v>319</v>
      </c>
      <c r="L6910" s="163">
        <f t="shared" si="229"/>
        <v>0</v>
      </c>
      <c r="M6910" s="163">
        <f t="shared" si="230"/>
        <v>0</v>
      </c>
      <c r="N6910" s="181"/>
      <c r="O6910" s="33"/>
      <c r="P6910" s="33"/>
      <c r="Q6910" s="33"/>
      <c r="R6910" s="33"/>
      <c r="S6910" s="42"/>
      <c r="T6910" s="2"/>
      <c r="U6910" s="2"/>
      <c r="V6910" s="2"/>
      <c r="W6910" s="2"/>
      <c r="X6910" s="55"/>
      <c r="Y6910" s="62"/>
      <c r="Z6910" s="62"/>
      <c r="AA6910" s="62"/>
      <c r="AB6910" s="62"/>
      <c r="AC6910" s="68"/>
      <c r="AD6910" s="2"/>
      <c r="AE6910" s="2"/>
      <c r="AF6910" s="2"/>
      <c r="AG6910" s="2"/>
      <c r="AH6910" s="55"/>
      <c r="AI6910" s="72"/>
      <c r="AJ6910" s="72"/>
      <c r="AK6910" s="72"/>
      <c r="AL6910" s="72"/>
      <c r="AM6910" s="80"/>
      <c r="AN6910" s="2"/>
      <c r="AO6910" s="2"/>
      <c r="AP6910" s="2"/>
      <c r="AQ6910" s="2"/>
      <c r="AR6910" s="55"/>
      <c r="AS6910" s="85"/>
      <c r="AT6910" s="85"/>
      <c r="AU6910" s="85"/>
      <c r="AV6910" s="85"/>
      <c r="AW6910" s="100"/>
      <c r="AX6910" s="2"/>
      <c r="AY6910" s="2"/>
      <c r="AZ6910" s="2"/>
      <c r="BA6910" s="2"/>
      <c r="BB6910" s="55"/>
      <c r="BC6910" s="105"/>
      <c r="BD6910" s="105"/>
      <c r="BE6910" s="105"/>
      <c r="BF6910" s="105"/>
      <c r="BG6910" s="109"/>
      <c r="BH6910" s="2"/>
      <c r="BI6910" s="2"/>
      <c r="BJ6910" s="2"/>
      <c r="BK6910" s="2"/>
      <c r="BL6910" s="55"/>
      <c r="BM6910" s="48"/>
      <c r="BN6910" s="48"/>
      <c r="BO6910" s="48"/>
      <c r="BP6910" s="48"/>
      <c r="BQ6910" s="117"/>
      <c r="BR6910" s="2"/>
      <c r="BS6910" s="2"/>
      <c r="BT6910" s="2"/>
      <c r="BU6910" s="2"/>
      <c r="BV6910" s="55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18" t="s">
        <v>5</v>
      </c>
      <c r="H6911" s="3">
        <v>2024</v>
      </c>
      <c r="I6911" s="20" t="s">
        <v>286</v>
      </c>
      <c r="J6911" s="8" t="s">
        <v>337</v>
      </c>
      <c r="K6911" s="8" t="s">
        <v>318</v>
      </c>
      <c r="L6911" s="163">
        <f t="shared" si="229"/>
        <v>0</v>
      </c>
      <c r="M6911" s="163">
        <f t="shared" si="230"/>
        <v>0</v>
      </c>
      <c r="N6911" s="181"/>
      <c r="O6911" s="53"/>
      <c r="P6911" s="53"/>
      <c r="Q6911" s="53"/>
      <c r="R6911" s="53"/>
      <c r="S6911" s="54"/>
      <c r="T6911" s="8"/>
      <c r="U6911" s="8"/>
      <c r="V6911" s="8"/>
      <c r="W6911" s="8"/>
      <c r="X6911" s="122"/>
      <c r="Y6911" s="135"/>
      <c r="Z6911" s="135"/>
      <c r="AA6911" s="135"/>
      <c r="AB6911" s="135"/>
      <c r="AC6911" s="136"/>
      <c r="AD6911" s="8"/>
      <c r="AE6911" s="8"/>
      <c r="AF6911" s="8"/>
      <c r="AG6911" s="8"/>
      <c r="AH6911" s="122"/>
      <c r="AI6911" s="137"/>
      <c r="AJ6911" s="137"/>
      <c r="AK6911" s="137"/>
      <c r="AL6911" s="137"/>
      <c r="AM6911" s="138"/>
      <c r="AN6911" s="8"/>
      <c r="AO6911" s="8"/>
      <c r="AP6911" s="8"/>
      <c r="AQ6911" s="8"/>
      <c r="AR6911" s="122"/>
      <c r="AS6911" s="139"/>
      <c r="AT6911" s="139"/>
      <c r="AU6911" s="139"/>
      <c r="AV6911" s="139"/>
      <c r="AW6911" s="140"/>
      <c r="AX6911" s="8"/>
      <c r="AY6911" s="8"/>
      <c r="AZ6911" s="8"/>
      <c r="BA6911" s="8"/>
      <c r="BB6911" s="122"/>
      <c r="BC6911" s="141"/>
      <c r="BD6911" s="141"/>
      <c r="BE6911" s="141"/>
      <c r="BF6911" s="141"/>
      <c r="BG6911" s="142"/>
      <c r="BH6911" s="8"/>
      <c r="BI6911" s="8"/>
      <c r="BJ6911" s="8"/>
      <c r="BK6911" s="8"/>
      <c r="BL6911" s="122"/>
      <c r="BM6911" s="143"/>
      <c r="BN6911" s="143"/>
      <c r="BO6911" s="143"/>
      <c r="BP6911" s="143"/>
      <c r="BQ6911" s="144"/>
      <c r="BR6911" s="8"/>
      <c r="BS6911" s="8"/>
      <c r="BT6911" s="8"/>
      <c r="BU6911" s="8"/>
      <c r="BV6911" s="122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18" t="s">
        <v>5</v>
      </c>
      <c r="H6912" s="3">
        <v>2024</v>
      </c>
      <c r="I6912" s="20" t="s">
        <v>286</v>
      </c>
      <c r="J6912" s="8" t="s">
        <v>338</v>
      </c>
      <c r="K6912" s="8" t="s">
        <v>339</v>
      </c>
      <c r="L6912" s="163">
        <f t="shared" si="229"/>
        <v>0</v>
      </c>
      <c r="M6912" s="163">
        <f t="shared" si="230"/>
        <v>0</v>
      </c>
      <c r="N6912" s="181"/>
      <c r="O6912" s="53"/>
      <c r="P6912" s="53"/>
      <c r="Q6912" s="53"/>
      <c r="R6912" s="53"/>
      <c r="S6912" s="54"/>
      <c r="T6912" s="8"/>
      <c r="U6912" s="8"/>
      <c r="V6912" s="8"/>
      <c r="W6912" s="8"/>
      <c r="X6912" s="122"/>
      <c r="Y6912" s="135"/>
      <c r="Z6912" s="135"/>
      <c r="AA6912" s="135"/>
      <c r="AB6912" s="135"/>
      <c r="AC6912" s="136"/>
      <c r="AD6912" s="8"/>
      <c r="AE6912" s="8"/>
      <c r="AF6912" s="8"/>
      <c r="AG6912" s="8"/>
      <c r="AH6912" s="122"/>
      <c r="AI6912" s="137"/>
      <c r="AJ6912" s="137"/>
      <c r="AK6912" s="137"/>
      <c r="AL6912" s="137"/>
      <c r="AM6912" s="138"/>
      <c r="AN6912" s="8"/>
      <c r="AO6912" s="8"/>
      <c r="AP6912" s="8"/>
      <c r="AQ6912" s="8"/>
      <c r="AR6912" s="122"/>
      <c r="AS6912" s="139"/>
      <c r="AT6912" s="139"/>
      <c r="AU6912" s="139"/>
      <c r="AV6912" s="139"/>
      <c r="AW6912" s="140"/>
      <c r="AX6912" s="8"/>
      <c r="AY6912" s="8"/>
      <c r="AZ6912" s="8"/>
      <c r="BA6912" s="8"/>
      <c r="BB6912" s="122"/>
      <c r="BC6912" s="141"/>
      <c r="BD6912" s="141"/>
      <c r="BE6912" s="141"/>
      <c r="BF6912" s="141"/>
      <c r="BG6912" s="142"/>
      <c r="BH6912" s="8"/>
      <c r="BI6912" s="8"/>
      <c r="BJ6912" s="8"/>
      <c r="BK6912" s="8"/>
      <c r="BL6912" s="122"/>
      <c r="BM6912" s="143"/>
      <c r="BN6912" s="143"/>
      <c r="BO6912" s="143"/>
      <c r="BP6912" s="143"/>
      <c r="BQ6912" s="144"/>
      <c r="BR6912" s="8"/>
      <c r="BS6912" s="8"/>
      <c r="BT6912" s="8"/>
      <c r="BU6912" s="8"/>
      <c r="BV6912" s="122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18" t="s">
        <v>5</v>
      </c>
      <c r="H6913" s="3">
        <v>2024</v>
      </c>
      <c r="I6913" s="20" t="s">
        <v>286</v>
      </c>
      <c r="J6913" s="8" t="s">
        <v>340</v>
      </c>
      <c r="K6913" s="8" t="s">
        <v>318</v>
      </c>
      <c r="L6913" s="163">
        <f t="shared" si="229"/>
        <v>0</v>
      </c>
      <c r="M6913" s="163">
        <f t="shared" si="230"/>
        <v>0</v>
      </c>
      <c r="N6913" s="181"/>
      <c r="O6913" s="53"/>
      <c r="P6913" s="53"/>
      <c r="Q6913" s="53"/>
      <c r="R6913" s="53"/>
      <c r="S6913" s="54"/>
      <c r="T6913" s="8"/>
      <c r="U6913" s="8"/>
      <c r="V6913" s="8"/>
      <c r="W6913" s="8"/>
      <c r="X6913" s="122"/>
      <c r="Y6913" s="135"/>
      <c r="Z6913" s="135"/>
      <c r="AA6913" s="135"/>
      <c r="AB6913" s="135"/>
      <c r="AC6913" s="136"/>
      <c r="AD6913" s="8"/>
      <c r="AE6913" s="8"/>
      <c r="AF6913" s="8"/>
      <c r="AG6913" s="8"/>
      <c r="AH6913" s="122"/>
      <c r="AI6913" s="137"/>
      <c r="AJ6913" s="137"/>
      <c r="AK6913" s="137"/>
      <c r="AL6913" s="137"/>
      <c r="AM6913" s="138"/>
      <c r="AN6913" s="8"/>
      <c r="AO6913" s="8"/>
      <c r="AP6913" s="8"/>
      <c r="AQ6913" s="8"/>
      <c r="AR6913" s="122"/>
      <c r="AS6913" s="139"/>
      <c r="AT6913" s="139"/>
      <c r="AU6913" s="139"/>
      <c r="AV6913" s="139"/>
      <c r="AW6913" s="140"/>
      <c r="AX6913" s="8"/>
      <c r="AY6913" s="8"/>
      <c r="AZ6913" s="8"/>
      <c r="BA6913" s="8"/>
      <c r="BB6913" s="122"/>
      <c r="BC6913" s="141"/>
      <c r="BD6913" s="141"/>
      <c r="BE6913" s="141"/>
      <c r="BF6913" s="141"/>
      <c r="BG6913" s="142"/>
      <c r="BH6913" s="8"/>
      <c r="BI6913" s="8"/>
      <c r="BJ6913" s="8"/>
      <c r="BK6913" s="8"/>
      <c r="BL6913" s="122"/>
      <c r="BM6913" s="143"/>
      <c r="BN6913" s="143"/>
      <c r="BO6913" s="143"/>
      <c r="BP6913" s="143"/>
      <c r="BQ6913" s="144"/>
      <c r="BR6913" s="8"/>
      <c r="BS6913" s="8"/>
      <c r="BT6913" s="8"/>
      <c r="BU6913" s="8"/>
      <c r="BV6913" s="122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18" t="s">
        <v>5</v>
      </c>
      <c r="H6914" s="3">
        <v>2024</v>
      </c>
      <c r="I6914" s="20" t="s">
        <v>286</v>
      </c>
      <c r="J6914" s="8" t="s">
        <v>341</v>
      </c>
      <c r="K6914" s="8" t="s">
        <v>320</v>
      </c>
      <c r="L6914" s="163">
        <f t="shared" si="229"/>
        <v>0</v>
      </c>
      <c r="M6914" s="163">
        <f t="shared" si="230"/>
        <v>0</v>
      </c>
      <c r="N6914" s="181"/>
      <c r="O6914" s="53"/>
      <c r="P6914" s="53"/>
      <c r="Q6914" s="53"/>
      <c r="R6914" s="53"/>
      <c r="S6914" s="54"/>
      <c r="T6914" s="8"/>
      <c r="U6914" s="8"/>
      <c r="V6914" s="8"/>
      <c r="W6914" s="8"/>
      <c r="X6914" s="122"/>
      <c r="Y6914" s="135"/>
      <c r="Z6914" s="135"/>
      <c r="AA6914" s="135"/>
      <c r="AB6914" s="135"/>
      <c r="AC6914" s="136"/>
      <c r="AD6914" s="8"/>
      <c r="AE6914" s="8"/>
      <c r="AF6914" s="8"/>
      <c r="AG6914" s="8"/>
      <c r="AH6914" s="122"/>
      <c r="AI6914" s="137"/>
      <c r="AJ6914" s="137"/>
      <c r="AK6914" s="137"/>
      <c r="AL6914" s="137"/>
      <c r="AM6914" s="138"/>
      <c r="AN6914" s="8"/>
      <c r="AO6914" s="8"/>
      <c r="AP6914" s="8"/>
      <c r="AQ6914" s="8"/>
      <c r="AR6914" s="122"/>
      <c r="AS6914" s="139"/>
      <c r="AT6914" s="139"/>
      <c r="AU6914" s="139"/>
      <c r="AV6914" s="139"/>
      <c r="AW6914" s="140"/>
      <c r="AX6914" s="8"/>
      <c r="AY6914" s="8"/>
      <c r="AZ6914" s="8"/>
      <c r="BA6914" s="8"/>
      <c r="BB6914" s="122"/>
      <c r="BC6914" s="141"/>
      <c r="BD6914" s="141"/>
      <c r="BE6914" s="141"/>
      <c r="BF6914" s="141"/>
      <c r="BG6914" s="142"/>
      <c r="BH6914" s="8"/>
      <c r="BI6914" s="8"/>
      <c r="BJ6914" s="8"/>
      <c r="BK6914" s="8"/>
      <c r="BL6914" s="122"/>
      <c r="BM6914" s="143"/>
      <c r="BN6914" s="143"/>
      <c r="BO6914" s="143"/>
      <c r="BP6914" s="143"/>
      <c r="BQ6914" s="144"/>
      <c r="BR6914" s="8"/>
      <c r="BS6914" s="8"/>
      <c r="BT6914" s="8"/>
      <c r="BU6914" s="8"/>
      <c r="BV6914" s="122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18" t="s">
        <v>5</v>
      </c>
      <c r="H6915" s="3">
        <v>2024</v>
      </c>
      <c r="I6915" s="20" t="s">
        <v>286</v>
      </c>
      <c r="J6915" s="8" t="s">
        <v>342</v>
      </c>
      <c r="K6915" s="8" t="s">
        <v>320</v>
      </c>
      <c r="L6915" s="163">
        <f t="shared" si="229"/>
        <v>0</v>
      </c>
      <c r="M6915" s="163">
        <f t="shared" si="230"/>
        <v>0</v>
      </c>
      <c r="N6915" s="181"/>
      <c r="O6915" s="53"/>
      <c r="P6915" s="53"/>
      <c r="Q6915" s="53"/>
      <c r="R6915" s="53"/>
      <c r="S6915" s="54"/>
      <c r="T6915" s="8"/>
      <c r="U6915" s="8"/>
      <c r="V6915" s="8"/>
      <c r="W6915" s="8"/>
      <c r="X6915" s="122"/>
      <c r="Y6915" s="135"/>
      <c r="Z6915" s="135"/>
      <c r="AA6915" s="135"/>
      <c r="AB6915" s="135"/>
      <c r="AC6915" s="136"/>
      <c r="AD6915" s="8"/>
      <c r="AE6915" s="8"/>
      <c r="AF6915" s="8"/>
      <c r="AG6915" s="8"/>
      <c r="AH6915" s="122"/>
      <c r="AI6915" s="137"/>
      <c r="AJ6915" s="137"/>
      <c r="AK6915" s="137"/>
      <c r="AL6915" s="137"/>
      <c r="AM6915" s="138"/>
      <c r="AN6915" s="8"/>
      <c r="AO6915" s="8"/>
      <c r="AP6915" s="8"/>
      <c r="AQ6915" s="8"/>
      <c r="AR6915" s="122"/>
      <c r="AS6915" s="139"/>
      <c r="AT6915" s="139"/>
      <c r="AU6915" s="139"/>
      <c r="AV6915" s="139"/>
      <c r="AW6915" s="140"/>
      <c r="AX6915" s="8"/>
      <c r="AY6915" s="8"/>
      <c r="AZ6915" s="8"/>
      <c r="BA6915" s="8"/>
      <c r="BB6915" s="122"/>
      <c r="BC6915" s="141"/>
      <c r="BD6915" s="141"/>
      <c r="BE6915" s="141"/>
      <c r="BF6915" s="141"/>
      <c r="BG6915" s="142"/>
      <c r="BH6915" s="8"/>
      <c r="BI6915" s="8"/>
      <c r="BJ6915" s="8"/>
      <c r="BK6915" s="8"/>
      <c r="BL6915" s="122"/>
      <c r="BM6915" s="143"/>
      <c r="BN6915" s="143"/>
      <c r="BO6915" s="143"/>
      <c r="BP6915" s="143"/>
      <c r="BQ6915" s="144"/>
      <c r="BR6915" s="8"/>
      <c r="BS6915" s="8"/>
      <c r="BT6915" s="8"/>
      <c r="BU6915" s="8"/>
      <c r="BV6915" s="122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18" t="s">
        <v>5</v>
      </c>
      <c r="H6916" s="3">
        <v>2024</v>
      </c>
      <c r="I6916" s="20" t="s">
        <v>286</v>
      </c>
      <c r="J6916" s="8" t="s">
        <v>343</v>
      </c>
      <c r="K6916" s="8" t="s">
        <v>339</v>
      </c>
      <c r="L6916" s="163">
        <f t="shared" si="229"/>
        <v>0</v>
      </c>
      <c r="M6916" s="163">
        <f t="shared" si="230"/>
        <v>0</v>
      </c>
      <c r="N6916" s="181"/>
      <c r="O6916" s="53"/>
      <c r="P6916" s="53"/>
      <c r="Q6916" s="53"/>
      <c r="R6916" s="53"/>
      <c r="S6916" s="54"/>
      <c r="T6916" s="8"/>
      <c r="U6916" s="8"/>
      <c r="V6916" s="8"/>
      <c r="W6916" s="8"/>
      <c r="X6916" s="122"/>
      <c r="Y6916" s="135"/>
      <c r="Z6916" s="135"/>
      <c r="AA6916" s="135"/>
      <c r="AB6916" s="135"/>
      <c r="AC6916" s="136"/>
      <c r="AD6916" s="8"/>
      <c r="AE6916" s="8"/>
      <c r="AF6916" s="8"/>
      <c r="AG6916" s="8"/>
      <c r="AH6916" s="122"/>
      <c r="AI6916" s="137"/>
      <c r="AJ6916" s="137"/>
      <c r="AK6916" s="137"/>
      <c r="AL6916" s="137"/>
      <c r="AM6916" s="138"/>
      <c r="AN6916" s="8"/>
      <c r="AO6916" s="8"/>
      <c r="AP6916" s="8"/>
      <c r="AQ6916" s="8"/>
      <c r="AR6916" s="122"/>
      <c r="AS6916" s="139"/>
      <c r="AT6916" s="139"/>
      <c r="AU6916" s="139"/>
      <c r="AV6916" s="139"/>
      <c r="AW6916" s="140"/>
      <c r="AX6916" s="8"/>
      <c r="AY6916" s="8"/>
      <c r="AZ6916" s="8"/>
      <c r="BA6916" s="8"/>
      <c r="BB6916" s="122"/>
      <c r="BC6916" s="141"/>
      <c r="BD6916" s="141"/>
      <c r="BE6916" s="141"/>
      <c r="BF6916" s="141"/>
      <c r="BG6916" s="142"/>
      <c r="BH6916" s="8"/>
      <c r="BI6916" s="8"/>
      <c r="BJ6916" s="8"/>
      <c r="BK6916" s="8"/>
      <c r="BL6916" s="122"/>
      <c r="BM6916" s="143"/>
      <c r="BN6916" s="143"/>
      <c r="BO6916" s="143"/>
      <c r="BP6916" s="143"/>
      <c r="BQ6916" s="144"/>
      <c r="BR6916" s="8"/>
      <c r="BS6916" s="8"/>
      <c r="BT6916" s="8"/>
      <c r="BU6916" s="8"/>
      <c r="BV6916" s="122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18" t="s">
        <v>5</v>
      </c>
      <c r="H6917" s="3">
        <v>2024</v>
      </c>
      <c r="I6917" s="20" t="s">
        <v>288</v>
      </c>
      <c r="J6917" s="8" t="s">
        <v>344</v>
      </c>
      <c r="K6917" s="8" t="s">
        <v>318</v>
      </c>
      <c r="L6917" s="163">
        <f t="shared" si="229"/>
        <v>0</v>
      </c>
      <c r="M6917" s="163">
        <f t="shared" si="230"/>
        <v>0</v>
      </c>
      <c r="N6917" s="181"/>
      <c r="O6917" s="53"/>
      <c r="P6917" s="53"/>
      <c r="Q6917" s="53"/>
      <c r="R6917" s="53"/>
      <c r="S6917" s="54"/>
      <c r="T6917" s="8"/>
      <c r="U6917" s="8"/>
      <c r="V6917" s="8"/>
      <c r="W6917" s="8"/>
      <c r="X6917" s="122"/>
      <c r="Y6917" s="135"/>
      <c r="Z6917" s="135"/>
      <c r="AA6917" s="135"/>
      <c r="AB6917" s="135"/>
      <c r="AC6917" s="136"/>
      <c r="AD6917" s="8"/>
      <c r="AE6917" s="8"/>
      <c r="AF6917" s="8"/>
      <c r="AG6917" s="8"/>
      <c r="AH6917" s="122"/>
      <c r="AI6917" s="137"/>
      <c r="AJ6917" s="137"/>
      <c r="AK6917" s="137"/>
      <c r="AL6917" s="137"/>
      <c r="AM6917" s="138"/>
      <c r="AN6917" s="8"/>
      <c r="AO6917" s="8"/>
      <c r="AP6917" s="8"/>
      <c r="AQ6917" s="8"/>
      <c r="AR6917" s="122"/>
      <c r="AS6917" s="139"/>
      <c r="AT6917" s="139"/>
      <c r="AU6917" s="139"/>
      <c r="AV6917" s="139"/>
      <c r="AW6917" s="140"/>
      <c r="AX6917" s="8"/>
      <c r="AY6917" s="8"/>
      <c r="AZ6917" s="8"/>
      <c r="BA6917" s="8"/>
      <c r="BB6917" s="122"/>
      <c r="BC6917" s="141"/>
      <c r="BD6917" s="141"/>
      <c r="BE6917" s="141"/>
      <c r="BF6917" s="141"/>
      <c r="BG6917" s="142"/>
      <c r="BH6917" s="8"/>
      <c r="BI6917" s="8"/>
      <c r="BJ6917" s="8"/>
      <c r="BK6917" s="8"/>
      <c r="BL6917" s="122"/>
      <c r="BM6917" s="143"/>
      <c r="BN6917" s="143"/>
      <c r="BO6917" s="143"/>
      <c r="BP6917" s="143"/>
      <c r="BQ6917" s="144"/>
      <c r="BR6917" s="8"/>
      <c r="BS6917" s="8"/>
      <c r="BT6917" s="8"/>
      <c r="BU6917" s="8"/>
      <c r="BV6917" s="122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18" t="s">
        <v>5</v>
      </c>
      <c r="H6918" s="3">
        <v>2024</v>
      </c>
      <c r="I6918" s="20" t="s">
        <v>288</v>
      </c>
      <c r="J6918" s="2" t="s">
        <v>351</v>
      </c>
      <c r="K6918" s="2" t="s">
        <v>318</v>
      </c>
      <c r="L6918" s="163">
        <f t="shared" si="229"/>
        <v>0</v>
      </c>
      <c r="M6918" s="163">
        <f t="shared" si="230"/>
        <v>0</v>
      </c>
      <c r="N6918" s="181"/>
      <c r="O6918" s="53"/>
      <c r="P6918" s="53"/>
      <c r="Q6918" s="53"/>
      <c r="R6918" s="53"/>
      <c r="S6918" s="54"/>
      <c r="T6918" s="8"/>
      <c r="U6918" s="8"/>
      <c r="V6918" s="8"/>
      <c r="W6918" s="8"/>
      <c r="X6918" s="122"/>
      <c r="Y6918" s="135"/>
      <c r="Z6918" s="135"/>
      <c r="AA6918" s="135"/>
      <c r="AB6918" s="135"/>
      <c r="AC6918" s="136"/>
      <c r="AD6918" s="8"/>
      <c r="AE6918" s="8"/>
      <c r="AF6918" s="8"/>
      <c r="AG6918" s="8"/>
      <c r="AH6918" s="122"/>
      <c r="AI6918" s="137"/>
      <c r="AJ6918" s="137"/>
      <c r="AK6918" s="137"/>
      <c r="AL6918" s="137"/>
      <c r="AM6918" s="138"/>
      <c r="AN6918" s="8"/>
      <c r="AO6918" s="8"/>
      <c r="AP6918" s="8"/>
      <c r="AQ6918" s="8"/>
      <c r="AR6918" s="122"/>
      <c r="AS6918" s="139"/>
      <c r="AT6918" s="139"/>
      <c r="AU6918" s="139"/>
      <c r="AV6918" s="139"/>
      <c r="AW6918" s="140"/>
      <c r="AX6918" s="8"/>
      <c r="AY6918" s="8"/>
      <c r="AZ6918" s="8"/>
      <c r="BA6918" s="8"/>
      <c r="BB6918" s="122"/>
      <c r="BC6918" s="141"/>
      <c r="BD6918" s="141"/>
      <c r="BE6918" s="141"/>
      <c r="BF6918" s="141"/>
      <c r="BG6918" s="142"/>
      <c r="BH6918" s="8"/>
      <c r="BI6918" s="8"/>
      <c r="BJ6918" s="8"/>
      <c r="BK6918" s="8"/>
      <c r="BL6918" s="122"/>
      <c r="BM6918" s="143"/>
      <c r="BN6918" s="143"/>
      <c r="BO6918" s="143"/>
      <c r="BP6918" s="143"/>
      <c r="BQ6918" s="144"/>
      <c r="BR6918" s="8"/>
      <c r="BS6918" s="8"/>
      <c r="BT6918" s="8"/>
      <c r="BU6918" s="8"/>
      <c r="BV6918" s="122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18" t="s">
        <v>5</v>
      </c>
      <c r="H6919" s="3">
        <v>2024</v>
      </c>
      <c r="I6919" s="20" t="s">
        <v>288</v>
      </c>
      <c r="J6919" s="2" t="s">
        <v>352</v>
      </c>
      <c r="K6919" s="2" t="s">
        <v>321</v>
      </c>
      <c r="L6919" s="163">
        <f t="shared" si="229"/>
        <v>0</v>
      </c>
      <c r="M6919" s="163">
        <f t="shared" si="230"/>
        <v>0</v>
      </c>
      <c r="N6919" s="181"/>
      <c r="O6919" s="33"/>
      <c r="P6919" s="33"/>
      <c r="Q6919" s="33"/>
      <c r="R6919" s="33"/>
      <c r="S6919" s="42"/>
      <c r="T6919" s="2"/>
      <c r="U6919" s="2"/>
      <c r="V6919" s="2"/>
      <c r="W6919" s="2"/>
      <c r="X6919" s="55"/>
      <c r="Y6919" s="62"/>
      <c r="Z6919" s="62"/>
      <c r="AA6919" s="62"/>
      <c r="AB6919" s="62"/>
      <c r="AC6919" s="68"/>
      <c r="AD6919" s="2"/>
      <c r="AE6919" s="2"/>
      <c r="AF6919" s="2"/>
      <c r="AG6919" s="2"/>
      <c r="AH6919" s="55"/>
      <c r="AI6919" s="72"/>
      <c r="AJ6919" s="72"/>
      <c r="AK6919" s="72"/>
      <c r="AL6919" s="72"/>
      <c r="AM6919" s="80"/>
      <c r="AN6919" s="2"/>
      <c r="AO6919" s="2"/>
      <c r="AP6919" s="2"/>
      <c r="AQ6919" s="2"/>
      <c r="AR6919" s="55"/>
      <c r="AS6919" s="85"/>
      <c r="AT6919" s="85"/>
      <c r="AU6919" s="85"/>
      <c r="AV6919" s="85"/>
      <c r="AW6919" s="100"/>
      <c r="AX6919" s="2"/>
      <c r="AY6919" s="2"/>
      <c r="AZ6919" s="2"/>
      <c r="BA6919" s="2"/>
      <c r="BB6919" s="55"/>
      <c r="BC6919" s="105"/>
      <c r="BD6919" s="105"/>
      <c r="BE6919" s="105"/>
      <c r="BF6919" s="105"/>
      <c r="BG6919" s="109"/>
      <c r="BH6919" s="2"/>
      <c r="BI6919" s="2"/>
      <c r="BJ6919" s="2"/>
      <c r="BK6919" s="2"/>
      <c r="BL6919" s="55"/>
      <c r="BM6919" s="48"/>
      <c r="BN6919" s="48"/>
      <c r="BO6919" s="48"/>
      <c r="BP6919" s="48"/>
      <c r="BQ6919" s="117"/>
      <c r="BR6919" s="2"/>
      <c r="BS6919" s="2"/>
      <c r="BT6919" s="2"/>
      <c r="BU6919" s="2"/>
      <c r="BV6919" s="55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18" t="s">
        <v>5</v>
      </c>
      <c r="H6920" s="3">
        <v>2024</v>
      </c>
      <c r="I6920" s="20" t="s">
        <v>288</v>
      </c>
      <c r="J6920" s="2" t="s">
        <v>345</v>
      </c>
      <c r="K6920" s="2" t="s">
        <v>318</v>
      </c>
      <c r="L6920" s="163">
        <f t="shared" si="229"/>
        <v>0</v>
      </c>
      <c r="M6920" s="163">
        <f t="shared" si="230"/>
        <v>0</v>
      </c>
      <c r="N6920" s="181"/>
      <c r="O6920" s="34"/>
      <c r="P6920" s="33"/>
      <c r="Q6920" s="33"/>
      <c r="R6920" s="33"/>
      <c r="S6920" s="42"/>
      <c r="T6920" s="3"/>
      <c r="U6920" s="2"/>
      <c r="V6920" s="2"/>
      <c r="W6920" s="2"/>
      <c r="X6920" s="55"/>
      <c r="Y6920" s="64"/>
      <c r="Z6920" s="62"/>
      <c r="AA6920" s="62"/>
      <c r="AB6920" s="62"/>
      <c r="AC6920" s="68"/>
      <c r="AD6920" s="3"/>
      <c r="AE6920" s="2"/>
      <c r="AF6920" s="2"/>
      <c r="AG6920" s="2"/>
      <c r="AH6920" s="55"/>
      <c r="AI6920" s="73"/>
      <c r="AJ6920" s="72"/>
      <c r="AK6920" s="72"/>
      <c r="AL6920" s="72"/>
      <c r="AM6920" s="80"/>
      <c r="AN6920" s="3"/>
      <c r="AO6920" s="2"/>
      <c r="AP6920" s="2"/>
      <c r="AQ6920" s="2"/>
      <c r="AR6920" s="55"/>
      <c r="AS6920" s="86"/>
      <c r="AT6920" s="85"/>
      <c r="AU6920" s="85"/>
      <c r="AV6920" s="85"/>
      <c r="AW6920" s="100"/>
      <c r="AX6920" s="3"/>
      <c r="AY6920" s="2"/>
      <c r="AZ6920" s="2"/>
      <c r="BA6920" s="2"/>
      <c r="BB6920" s="55"/>
      <c r="BC6920" s="106"/>
      <c r="BD6920" s="105"/>
      <c r="BE6920" s="105"/>
      <c r="BF6920" s="105"/>
      <c r="BG6920" s="109"/>
      <c r="BH6920" s="3"/>
      <c r="BI6920" s="2"/>
      <c r="BJ6920" s="2"/>
      <c r="BK6920" s="2"/>
      <c r="BL6920" s="55"/>
      <c r="BM6920" s="49"/>
      <c r="BN6920" s="48"/>
      <c r="BO6920" s="48"/>
      <c r="BP6920" s="48"/>
      <c r="BQ6920" s="117"/>
      <c r="BR6920" s="3"/>
      <c r="BS6920" s="2"/>
      <c r="BT6920" s="2"/>
      <c r="BU6920" s="2"/>
      <c r="BV6920" s="55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18" t="s">
        <v>5</v>
      </c>
      <c r="H6921" s="3">
        <v>2024</v>
      </c>
      <c r="I6921" s="20" t="s">
        <v>289</v>
      </c>
      <c r="J6921" s="2" t="s">
        <v>268</v>
      </c>
      <c r="K6921" s="2" t="s">
        <v>318</v>
      </c>
      <c r="L6921" s="163">
        <f t="shared" si="229"/>
        <v>0.58200000000000007</v>
      </c>
      <c r="M6921" s="163">
        <f t="shared" si="230"/>
        <v>1228.529</v>
      </c>
      <c r="N6921" s="181"/>
      <c r="O6921" s="33"/>
      <c r="P6921" s="33"/>
      <c r="Q6921" s="33"/>
      <c r="R6921" s="33"/>
      <c r="S6921" s="42"/>
      <c r="T6921" s="2"/>
      <c r="U6921" s="2"/>
      <c r="V6921" s="2"/>
      <c r="W6921" s="2"/>
      <c r="X6921" s="55"/>
      <c r="Y6921" s="62"/>
      <c r="Z6921" s="62"/>
      <c r="AA6921" s="62"/>
      <c r="AB6921" s="62"/>
      <c r="AC6921" s="68"/>
      <c r="AD6921" s="2"/>
      <c r="AE6921" s="2"/>
      <c r="AF6921" s="2"/>
      <c r="AG6921" s="2"/>
      <c r="AH6921" s="55"/>
      <c r="AI6921" s="72"/>
      <c r="AJ6921" s="72"/>
      <c r="AK6921" s="72"/>
      <c r="AL6921" s="72"/>
      <c r="AM6921" s="80"/>
      <c r="AN6921" s="2"/>
      <c r="AO6921" s="2"/>
      <c r="AP6921" s="2"/>
      <c r="AQ6921" s="2"/>
      <c r="AR6921" s="55"/>
      <c r="AS6921" s="85"/>
      <c r="AT6921" s="85"/>
      <c r="AU6921" s="85"/>
      <c r="AV6921" s="85"/>
      <c r="AW6921" s="100"/>
      <c r="AX6921" s="2"/>
      <c r="AY6921" s="2"/>
      <c r="AZ6921" s="2"/>
      <c r="BA6921" s="2"/>
      <c r="BB6921" s="55"/>
      <c r="BC6921" s="105"/>
      <c r="BD6921" s="105"/>
      <c r="BE6921" s="105"/>
      <c r="BF6921" s="105"/>
      <c r="BG6921" s="109"/>
      <c r="BH6921" s="2"/>
      <c r="BI6921" s="2"/>
      <c r="BJ6921" s="2"/>
      <c r="BK6921" s="2"/>
      <c r="BL6921" s="55"/>
      <c r="BM6921" s="48"/>
      <c r="BN6921" s="48"/>
      <c r="BO6921" s="48"/>
      <c r="BP6921" s="48"/>
      <c r="BQ6921" s="117"/>
      <c r="BR6921" s="2" t="s">
        <v>1193</v>
      </c>
      <c r="BS6921" s="2"/>
      <c r="BT6921" s="2"/>
      <c r="BU6921" s="2">
        <f>0.169+0.163+0.25</f>
        <v>0.58200000000000007</v>
      </c>
      <c r="BV6921" s="55">
        <f>375.223+363.306+490</f>
        <v>1228.529</v>
      </c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18" t="s">
        <v>5</v>
      </c>
      <c r="H6922" s="3">
        <v>2024</v>
      </c>
      <c r="I6922" s="20" t="s">
        <v>289</v>
      </c>
      <c r="J6922" s="2" t="s">
        <v>292</v>
      </c>
      <c r="K6922" s="2" t="s">
        <v>318</v>
      </c>
      <c r="L6922" s="163">
        <f t="shared" si="229"/>
        <v>0</v>
      </c>
      <c r="M6922" s="163">
        <f t="shared" si="230"/>
        <v>0</v>
      </c>
      <c r="N6922" s="181"/>
      <c r="O6922" s="33"/>
      <c r="P6922" s="33"/>
      <c r="Q6922" s="33"/>
      <c r="R6922" s="33"/>
      <c r="S6922" s="42"/>
      <c r="T6922" s="2"/>
      <c r="U6922" s="2"/>
      <c r="V6922" s="2"/>
      <c r="W6922" s="2"/>
      <c r="X6922" s="55"/>
      <c r="Y6922" s="62"/>
      <c r="Z6922" s="62"/>
      <c r="AA6922" s="62"/>
      <c r="AB6922" s="62"/>
      <c r="AC6922" s="68"/>
      <c r="AD6922" s="2"/>
      <c r="AE6922" s="2"/>
      <c r="AF6922" s="2"/>
      <c r="AG6922" s="2"/>
      <c r="AH6922" s="55"/>
      <c r="AI6922" s="72"/>
      <c r="AJ6922" s="72"/>
      <c r="AK6922" s="72"/>
      <c r="AL6922" s="72"/>
      <c r="AM6922" s="80"/>
      <c r="AN6922" s="2"/>
      <c r="AO6922" s="2"/>
      <c r="AP6922" s="2"/>
      <c r="AQ6922" s="2"/>
      <c r="AR6922" s="55"/>
      <c r="AS6922" s="85"/>
      <c r="AT6922" s="85"/>
      <c r="AU6922" s="85"/>
      <c r="AV6922" s="85"/>
      <c r="AW6922" s="100"/>
      <c r="AX6922" s="2"/>
      <c r="AY6922" s="2"/>
      <c r="AZ6922" s="2"/>
      <c r="BA6922" s="2"/>
      <c r="BB6922" s="55"/>
      <c r="BC6922" s="105"/>
      <c r="BD6922" s="105"/>
      <c r="BE6922" s="105"/>
      <c r="BF6922" s="105"/>
      <c r="BG6922" s="109"/>
      <c r="BH6922" s="2"/>
      <c r="BI6922" s="2"/>
      <c r="BJ6922" s="2"/>
      <c r="BK6922" s="2"/>
      <c r="BL6922" s="55"/>
      <c r="BM6922" s="48"/>
      <c r="BN6922" s="48"/>
      <c r="BO6922" s="48"/>
      <c r="BP6922" s="48"/>
      <c r="BQ6922" s="117"/>
      <c r="BR6922" s="2"/>
      <c r="BS6922" s="2"/>
      <c r="BT6922" s="2"/>
      <c r="BU6922" s="2"/>
      <c r="BV6922" s="55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18" t="s">
        <v>5</v>
      </c>
      <c r="H6923" s="3">
        <v>2024</v>
      </c>
      <c r="I6923" s="20" t="s">
        <v>285</v>
      </c>
      <c r="J6923" s="2" t="s">
        <v>293</v>
      </c>
      <c r="K6923" s="2" t="s">
        <v>318</v>
      </c>
      <c r="L6923" s="163">
        <f t="shared" si="229"/>
        <v>0</v>
      </c>
      <c r="M6923" s="163">
        <f t="shared" si="230"/>
        <v>0</v>
      </c>
      <c r="N6923" s="181"/>
      <c r="O6923" s="33"/>
      <c r="P6923" s="33"/>
      <c r="Q6923" s="33"/>
      <c r="R6923" s="34"/>
      <c r="S6923" s="41"/>
      <c r="T6923" s="2"/>
      <c r="U6923" s="2"/>
      <c r="V6923" s="2"/>
      <c r="W6923" s="3"/>
      <c r="X6923" s="56"/>
      <c r="Y6923" s="62"/>
      <c r="Z6923" s="62"/>
      <c r="AA6923" s="62"/>
      <c r="AB6923" s="64"/>
      <c r="AC6923" s="69"/>
      <c r="AD6923" s="2"/>
      <c r="AE6923" s="2"/>
      <c r="AF6923" s="2"/>
      <c r="AG6923" s="3"/>
      <c r="AH6923" s="56"/>
      <c r="AI6923" s="72"/>
      <c r="AJ6923" s="72"/>
      <c r="AK6923" s="72"/>
      <c r="AL6923" s="73"/>
      <c r="AM6923" s="81"/>
      <c r="AN6923" s="2"/>
      <c r="AO6923" s="2"/>
      <c r="AP6923" s="2"/>
      <c r="AQ6923" s="3"/>
      <c r="AR6923" s="56"/>
      <c r="AS6923" s="85"/>
      <c r="AT6923" s="85"/>
      <c r="AU6923" s="85"/>
      <c r="AV6923" s="86"/>
      <c r="AW6923" s="101"/>
      <c r="AX6923" s="2"/>
      <c r="AY6923" s="2"/>
      <c r="AZ6923" s="2"/>
      <c r="BA6923" s="3"/>
      <c r="BB6923" s="56"/>
      <c r="BC6923" s="105"/>
      <c r="BD6923" s="105"/>
      <c r="BE6923" s="105"/>
      <c r="BF6923" s="106"/>
      <c r="BG6923" s="110"/>
      <c r="BH6923" s="2"/>
      <c r="BI6923" s="2"/>
      <c r="BJ6923" s="2"/>
      <c r="BK6923" s="3"/>
      <c r="BL6923" s="56"/>
      <c r="BM6923" s="48"/>
      <c r="BN6923" s="48"/>
      <c r="BO6923" s="48"/>
      <c r="BP6923" s="49"/>
      <c r="BQ6923" s="118"/>
      <c r="BR6923" s="2"/>
      <c r="BS6923" s="2"/>
      <c r="BT6923" s="2"/>
      <c r="BU6923" s="3"/>
      <c r="BV6923" s="56"/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18" t="s">
        <v>5</v>
      </c>
      <c r="H6924" s="3">
        <v>2024</v>
      </c>
      <c r="I6924" s="20" t="s">
        <v>287</v>
      </c>
      <c r="J6924" s="2" t="s">
        <v>269</v>
      </c>
      <c r="K6924" s="2" t="s">
        <v>320</v>
      </c>
      <c r="L6924" s="163">
        <f t="shared" si="229"/>
        <v>7</v>
      </c>
      <c r="M6924" s="163">
        <f t="shared" si="230"/>
        <v>12.015000000000001</v>
      </c>
      <c r="N6924" s="181"/>
      <c r="O6924" s="33"/>
      <c r="P6924" s="33"/>
      <c r="Q6924" s="33"/>
      <c r="R6924" s="33"/>
      <c r="S6924" s="42"/>
      <c r="T6924" s="2"/>
      <c r="U6924" s="2"/>
      <c r="V6924" s="2"/>
      <c r="W6924" s="2"/>
      <c r="X6924" s="55"/>
      <c r="Y6924" s="62"/>
      <c r="Z6924" s="62"/>
      <c r="AA6924" s="62"/>
      <c r="AB6924" s="64">
        <v>3</v>
      </c>
      <c r="AC6924" s="68">
        <v>5.9240000000000004</v>
      </c>
      <c r="AD6924" s="2"/>
      <c r="AE6924" s="2"/>
      <c r="AF6924" s="2"/>
      <c r="AG6924" s="2"/>
      <c r="AH6924" s="55"/>
      <c r="AI6924" s="72"/>
      <c r="AJ6924" s="72"/>
      <c r="AK6924" s="72"/>
      <c r="AL6924" s="72">
        <v>4</v>
      </c>
      <c r="AM6924" s="80">
        <v>6.0910000000000002</v>
      </c>
      <c r="AN6924" s="2"/>
      <c r="AO6924" s="2"/>
      <c r="AP6924" s="2"/>
      <c r="AQ6924" s="2"/>
      <c r="AR6924" s="55"/>
      <c r="AS6924" s="85"/>
      <c r="AT6924" s="85"/>
      <c r="AU6924" s="85"/>
      <c r="AV6924" s="85"/>
      <c r="AW6924" s="100"/>
      <c r="AX6924" s="2"/>
      <c r="AY6924" s="2"/>
      <c r="AZ6924" s="2"/>
      <c r="BA6924" s="2"/>
      <c r="BB6924" s="55"/>
      <c r="BC6924" s="105"/>
      <c r="BD6924" s="105"/>
      <c r="BE6924" s="105"/>
      <c r="BF6924" s="105"/>
      <c r="BG6924" s="109"/>
      <c r="BH6924" s="2"/>
      <c r="BI6924" s="2"/>
      <c r="BJ6924" s="2"/>
      <c r="BK6924" s="2"/>
      <c r="BL6924" s="55"/>
      <c r="BM6924" s="48"/>
      <c r="BN6924" s="48"/>
      <c r="BO6924" s="48"/>
      <c r="BP6924" s="48"/>
      <c r="BQ6924" s="117"/>
      <c r="BR6924" s="2"/>
      <c r="BS6924" s="2"/>
      <c r="BT6924" s="2"/>
      <c r="BU6924" s="2"/>
      <c r="BV6924" s="55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18" t="s">
        <v>5</v>
      </c>
      <c r="H6925" s="3">
        <v>2024</v>
      </c>
      <c r="I6925" s="20" t="s">
        <v>287</v>
      </c>
      <c r="J6925" s="2" t="s">
        <v>270</v>
      </c>
      <c r="K6925" s="2" t="s">
        <v>320</v>
      </c>
      <c r="L6925" s="163">
        <f t="shared" si="229"/>
        <v>0</v>
      </c>
      <c r="M6925" s="163">
        <f t="shared" si="230"/>
        <v>0</v>
      </c>
      <c r="N6925" s="181"/>
      <c r="O6925" s="33"/>
      <c r="P6925" s="33"/>
      <c r="Q6925" s="33"/>
      <c r="R6925" s="33"/>
      <c r="S6925" s="42"/>
      <c r="T6925" s="2"/>
      <c r="U6925" s="2"/>
      <c r="V6925" s="2"/>
      <c r="W6925" s="2"/>
      <c r="X6925" s="55"/>
      <c r="Y6925" s="62"/>
      <c r="Z6925" s="62"/>
      <c r="AA6925" s="62"/>
      <c r="AB6925" s="62"/>
      <c r="AC6925" s="68"/>
      <c r="AD6925" s="2"/>
      <c r="AE6925" s="2"/>
      <c r="AF6925" s="2"/>
      <c r="AG6925" s="2"/>
      <c r="AH6925" s="55"/>
      <c r="AI6925" s="72"/>
      <c r="AJ6925" s="72"/>
      <c r="AK6925" s="72"/>
      <c r="AL6925" s="72"/>
      <c r="AM6925" s="80"/>
      <c r="AN6925" s="2"/>
      <c r="AO6925" s="2"/>
      <c r="AP6925" s="2"/>
      <c r="AQ6925" s="2"/>
      <c r="AR6925" s="55"/>
      <c r="AS6925" s="85"/>
      <c r="AT6925" s="85"/>
      <c r="AU6925" s="85"/>
      <c r="AV6925" s="85"/>
      <c r="AW6925" s="100"/>
      <c r="AX6925" s="2"/>
      <c r="AY6925" s="2"/>
      <c r="AZ6925" s="2"/>
      <c r="BA6925" s="2"/>
      <c r="BB6925" s="55"/>
      <c r="BC6925" s="105"/>
      <c r="BD6925" s="105"/>
      <c r="BE6925" s="105"/>
      <c r="BF6925" s="105"/>
      <c r="BG6925" s="109"/>
      <c r="BH6925" s="2"/>
      <c r="BI6925" s="2"/>
      <c r="BJ6925" s="2"/>
      <c r="BK6925" s="2"/>
      <c r="BL6925" s="55"/>
      <c r="BM6925" s="48"/>
      <c r="BN6925" s="48"/>
      <c r="BO6925" s="48"/>
      <c r="BP6925" s="48"/>
      <c r="BQ6925" s="117"/>
      <c r="BR6925" s="2"/>
      <c r="BS6925" s="2"/>
      <c r="BT6925" s="2"/>
      <c r="BU6925" s="2"/>
      <c r="BV6925" s="55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18" t="s">
        <v>5</v>
      </c>
      <c r="H6926" s="3">
        <v>2024</v>
      </c>
      <c r="I6926" s="20" t="s">
        <v>290</v>
      </c>
      <c r="J6926" s="2" t="s">
        <v>271</v>
      </c>
      <c r="K6926" s="2" t="s">
        <v>321</v>
      </c>
      <c r="L6926" s="163">
        <f t="shared" si="229"/>
        <v>0</v>
      </c>
      <c r="M6926" s="163">
        <f t="shared" si="230"/>
        <v>0</v>
      </c>
      <c r="N6926" s="181"/>
      <c r="O6926" s="36"/>
      <c r="P6926" s="33"/>
      <c r="Q6926" s="33"/>
      <c r="R6926" s="33"/>
      <c r="S6926" s="42"/>
      <c r="T6926" s="30"/>
      <c r="U6926" s="2"/>
      <c r="V6926" s="2"/>
      <c r="W6926" s="2"/>
      <c r="X6926" s="55"/>
      <c r="Y6926" s="65"/>
      <c r="Z6926" s="62"/>
      <c r="AA6926" s="62"/>
      <c r="AB6926" s="62"/>
      <c r="AC6926" s="68"/>
      <c r="AD6926" s="30"/>
      <c r="AE6926" s="2"/>
      <c r="AF6926" s="2"/>
      <c r="AG6926" s="2"/>
      <c r="AH6926" s="55"/>
      <c r="AI6926" s="75"/>
      <c r="AJ6926" s="72"/>
      <c r="AK6926" s="72"/>
      <c r="AL6926" s="72"/>
      <c r="AM6926" s="80"/>
      <c r="AN6926" s="30"/>
      <c r="AO6926" s="2"/>
      <c r="AP6926" s="2"/>
      <c r="AQ6926" s="2"/>
      <c r="AR6926" s="55"/>
      <c r="AS6926" s="88"/>
      <c r="AT6926" s="85"/>
      <c r="AU6926" s="85"/>
      <c r="AV6926" s="85"/>
      <c r="AW6926" s="100"/>
      <c r="AX6926" s="30"/>
      <c r="AY6926" s="2"/>
      <c r="AZ6926" s="2"/>
      <c r="BA6926" s="2"/>
      <c r="BB6926" s="55"/>
      <c r="BC6926" s="108"/>
      <c r="BD6926" s="105"/>
      <c r="BE6926" s="105"/>
      <c r="BF6926" s="105"/>
      <c r="BG6926" s="109"/>
      <c r="BH6926" s="30"/>
      <c r="BI6926" s="2"/>
      <c r="BJ6926" s="2"/>
      <c r="BK6926" s="2"/>
      <c r="BL6926" s="55"/>
      <c r="BM6926" s="50"/>
      <c r="BN6926" s="48"/>
      <c r="BO6926" s="48"/>
      <c r="BP6926" s="48"/>
      <c r="BQ6926" s="117"/>
      <c r="BR6926" s="30"/>
      <c r="BS6926" s="2"/>
      <c r="BT6926" s="2"/>
      <c r="BU6926" s="2"/>
      <c r="BV6926" s="55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18" t="s">
        <v>5</v>
      </c>
      <c r="H6927" s="3">
        <v>2024</v>
      </c>
      <c r="I6927" s="20" t="s">
        <v>284</v>
      </c>
      <c r="J6927" s="2" t="s">
        <v>294</v>
      </c>
      <c r="K6927" s="2" t="s">
        <v>320</v>
      </c>
      <c r="L6927" s="163">
        <f t="shared" si="229"/>
        <v>0</v>
      </c>
      <c r="M6927" s="163">
        <f t="shared" si="230"/>
        <v>0</v>
      </c>
      <c r="N6927" s="181"/>
      <c r="O6927" s="36"/>
      <c r="P6927" s="33"/>
      <c r="Q6927" s="33"/>
      <c r="R6927" s="33"/>
      <c r="S6927" s="42"/>
      <c r="T6927" s="30"/>
      <c r="U6927" s="2"/>
      <c r="V6927" s="2"/>
      <c r="W6927" s="2"/>
      <c r="X6927" s="55"/>
      <c r="Y6927" s="65"/>
      <c r="Z6927" s="62"/>
      <c r="AA6927" s="62"/>
      <c r="AB6927" s="62"/>
      <c r="AC6927" s="68"/>
      <c r="AD6927" s="30"/>
      <c r="AE6927" s="2"/>
      <c r="AF6927" s="2"/>
      <c r="AG6927" s="2"/>
      <c r="AH6927" s="55"/>
      <c r="AI6927" s="75"/>
      <c r="AJ6927" s="72"/>
      <c r="AK6927" s="72"/>
      <c r="AL6927" s="72"/>
      <c r="AM6927" s="80"/>
      <c r="AN6927" s="30"/>
      <c r="AO6927" s="2"/>
      <c r="AP6927" s="2"/>
      <c r="AQ6927" s="2"/>
      <c r="AR6927" s="55"/>
      <c r="AS6927" s="88"/>
      <c r="AT6927" s="85"/>
      <c r="AU6927" s="85"/>
      <c r="AV6927" s="85"/>
      <c r="AW6927" s="100"/>
      <c r="AX6927" s="30"/>
      <c r="AY6927" s="2"/>
      <c r="AZ6927" s="2"/>
      <c r="BA6927" s="2"/>
      <c r="BB6927" s="55"/>
      <c r="BC6927" s="108"/>
      <c r="BD6927" s="105"/>
      <c r="BE6927" s="105"/>
      <c r="BF6927" s="105"/>
      <c r="BG6927" s="109"/>
      <c r="BH6927" s="30"/>
      <c r="BI6927" s="2"/>
      <c r="BJ6927" s="2"/>
      <c r="BK6927" s="2"/>
      <c r="BL6927" s="55"/>
      <c r="BM6927" s="50"/>
      <c r="BN6927" s="48"/>
      <c r="BO6927" s="48"/>
      <c r="BP6927" s="48"/>
      <c r="BQ6927" s="117"/>
      <c r="BR6927" s="30"/>
      <c r="BS6927" s="2"/>
      <c r="BT6927" s="2"/>
      <c r="BU6927" s="2"/>
      <c r="BV6927" s="55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18" t="s">
        <v>5</v>
      </c>
      <c r="H6928" s="3">
        <v>2024</v>
      </c>
      <c r="I6928" s="20" t="s">
        <v>284</v>
      </c>
      <c r="J6928" s="2" t="s">
        <v>346</v>
      </c>
      <c r="K6928" s="2" t="s">
        <v>320</v>
      </c>
      <c r="L6928" s="163">
        <f t="shared" si="229"/>
        <v>0</v>
      </c>
      <c r="M6928" s="163">
        <f t="shared" si="230"/>
        <v>0</v>
      </c>
      <c r="N6928" s="181"/>
      <c r="O6928" s="33"/>
      <c r="P6928" s="33"/>
      <c r="Q6928" s="33"/>
      <c r="R6928" s="33"/>
      <c r="S6928" s="42"/>
      <c r="T6928" s="2"/>
      <c r="U6928" s="2"/>
      <c r="V6928" s="2"/>
      <c r="W6928" s="2"/>
      <c r="X6928" s="55"/>
      <c r="Y6928" s="62"/>
      <c r="Z6928" s="62"/>
      <c r="AA6928" s="62"/>
      <c r="AB6928" s="62"/>
      <c r="AC6928" s="68"/>
      <c r="AD6928" s="2"/>
      <c r="AE6928" s="2"/>
      <c r="AF6928" s="2"/>
      <c r="AG6928" s="2"/>
      <c r="AH6928" s="55"/>
      <c r="AI6928" s="72"/>
      <c r="AJ6928" s="72"/>
      <c r="AK6928" s="72"/>
      <c r="AL6928" s="72"/>
      <c r="AM6928" s="80"/>
      <c r="AN6928" s="2"/>
      <c r="AO6928" s="2"/>
      <c r="AP6928" s="2"/>
      <c r="AQ6928" s="2"/>
      <c r="AR6928" s="55"/>
      <c r="AS6928" s="85"/>
      <c r="AT6928" s="85"/>
      <c r="AU6928" s="85"/>
      <c r="AV6928" s="85"/>
      <c r="AW6928" s="100"/>
      <c r="AX6928" s="2"/>
      <c r="AY6928" s="2"/>
      <c r="AZ6928" s="2"/>
      <c r="BA6928" s="2"/>
      <c r="BB6928" s="55"/>
      <c r="BC6928" s="105"/>
      <c r="BD6928" s="105"/>
      <c r="BE6928" s="105"/>
      <c r="BF6928" s="105"/>
      <c r="BG6928" s="109"/>
      <c r="BH6928" s="2"/>
      <c r="BI6928" s="2"/>
      <c r="BJ6928" s="2"/>
      <c r="BK6928" s="2"/>
      <c r="BL6928" s="55"/>
      <c r="BM6928" s="48"/>
      <c r="BN6928" s="48"/>
      <c r="BO6928" s="48"/>
      <c r="BP6928" s="48"/>
      <c r="BQ6928" s="117"/>
      <c r="BR6928" s="2"/>
      <c r="BS6928" s="2"/>
      <c r="BT6928" s="2"/>
      <c r="BU6928" s="2"/>
      <c r="BV6928" s="55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18" t="s">
        <v>5</v>
      </c>
      <c r="H6929" s="3">
        <v>2024</v>
      </c>
      <c r="I6929" s="20" t="s">
        <v>284</v>
      </c>
      <c r="J6929" s="2" t="s">
        <v>295</v>
      </c>
      <c r="K6929" s="2" t="s">
        <v>320</v>
      </c>
      <c r="L6929" s="163">
        <f t="shared" si="229"/>
        <v>0</v>
      </c>
      <c r="M6929" s="163">
        <f t="shared" si="230"/>
        <v>0</v>
      </c>
      <c r="N6929" s="181"/>
      <c r="O6929" s="33"/>
      <c r="P6929" s="33"/>
      <c r="Q6929" s="33"/>
      <c r="R6929" s="33"/>
      <c r="S6929" s="42"/>
      <c r="T6929" s="2"/>
      <c r="U6929" s="2"/>
      <c r="V6929" s="2"/>
      <c r="W6929" s="2"/>
      <c r="X6929" s="55"/>
      <c r="Y6929" s="62"/>
      <c r="Z6929" s="62"/>
      <c r="AA6929" s="62"/>
      <c r="AB6929" s="62"/>
      <c r="AC6929" s="68"/>
      <c r="AD6929" s="2"/>
      <c r="AE6929" s="2"/>
      <c r="AF6929" s="2"/>
      <c r="AG6929" s="2"/>
      <c r="AH6929" s="55"/>
      <c r="AI6929" s="72"/>
      <c r="AJ6929" s="72"/>
      <c r="AK6929" s="72"/>
      <c r="AL6929" s="72"/>
      <c r="AM6929" s="80"/>
      <c r="AN6929" s="2"/>
      <c r="AO6929" s="2"/>
      <c r="AP6929" s="2"/>
      <c r="AQ6929" s="2"/>
      <c r="AR6929" s="55"/>
      <c r="AS6929" s="85"/>
      <c r="AT6929" s="85"/>
      <c r="AU6929" s="85"/>
      <c r="AV6929" s="85"/>
      <c r="AW6929" s="100"/>
      <c r="AX6929" s="2"/>
      <c r="AY6929" s="2"/>
      <c r="AZ6929" s="2"/>
      <c r="BA6929" s="2"/>
      <c r="BB6929" s="55"/>
      <c r="BC6929" s="105"/>
      <c r="BD6929" s="105"/>
      <c r="BE6929" s="105"/>
      <c r="BF6929" s="105"/>
      <c r="BG6929" s="109"/>
      <c r="BH6929" s="2"/>
      <c r="BI6929" s="2"/>
      <c r="BJ6929" s="2"/>
      <c r="BK6929" s="2"/>
      <c r="BL6929" s="55"/>
      <c r="BM6929" s="48"/>
      <c r="BN6929" s="48"/>
      <c r="BO6929" s="48"/>
      <c r="BP6929" s="48"/>
      <c r="BQ6929" s="117"/>
      <c r="BR6929" s="2"/>
      <c r="BS6929" s="2"/>
      <c r="BT6929" s="2"/>
      <c r="BU6929" s="2"/>
      <c r="BV6929" s="55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18" t="s">
        <v>5</v>
      </c>
      <c r="H6930" s="3">
        <v>2024</v>
      </c>
      <c r="I6930" s="20" t="s">
        <v>290</v>
      </c>
      <c r="J6930" s="2" t="s">
        <v>299</v>
      </c>
      <c r="K6930" s="2" t="s">
        <v>318</v>
      </c>
      <c r="L6930" s="163">
        <f t="shared" si="229"/>
        <v>0</v>
      </c>
      <c r="M6930" s="163">
        <f t="shared" si="230"/>
        <v>0</v>
      </c>
      <c r="N6930" s="181"/>
      <c r="O6930" s="33"/>
      <c r="P6930" s="33"/>
      <c r="Q6930" s="33"/>
      <c r="R6930" s="33"/>
      <c r="S6930" s="42"/>
      <c r="T6930" s="2"/>
      <c r="U6930" s="2"/>
      <c r="V6930" s="2"/>
      <c r="W6930" s="2"/>
      <c r="X6930" s="55"/>
      <c r="Y6930" s="62"/>
      <c r="Z6930" s="62"/>
      <c r="AA6930" s="62"/>
      <c r="AB6930" s="62"/>
      <c r="AC6930" s="68"/>
      <c r="AD6930" s="2"/>
      <c r="AE6930" s="2"/>
      <c r="AF6930" s="2"/>
      <c r="AG6930" s="2"/>
      <c r="AH6930" s="55"/>
      <c r="AI6930" s="72"/>
      <c r="AJ6930" s="72"/>
      <c r="AK6930" s="72"/>
      <c r="AL6930" s="72"/>
      <c r="AM6930" s="80"/>
      <c r="AN6930" s="2"/>
      <c r="AO6930" s="2"/>
      <c r="AP6930" s="2"/>
      <c r="AQ6930" s="2"/>
      <c r="AR6930" s="55"/>
      <c r="AS6930" s="85"/>
      <c r="AT6930" s="85"/>
      <c r="AU6930" s="85"/>
      <c r="AV6930" s="85"/>
      <c r="AW6930" s="100"/>
      <c r="AX6930" s="2"/>
      <c r="AY6930" s="2"/>
      <c r="AZ6930" s="2"/>
      <c r="BA6930" s="2"/>
      <c r="BB6930" s="55"/>
      <c r="BC6930" s="105"/>
      <c r="BD6930" s="105"/>
      <c r="BE6930" s="105"/>
      <c r="BF6930" s="105"/>
      <c r="BG6930" s="109"/>
      <c r="BH6930" s="2"/>
      <c r="BI6930" s="2"/>
      <c r="BJ6930" s="2"/>
      <c r="BK6930" s="2"/>
      <c r="BL6930" s="55"/>
      <c r="BM6930" s="48"/>
      <c r="BN6930" s="48"/>
      <c r="BO6930" s="48"/>
      <c r="BP6930" s="48"/>
      <c r="BQ6930" s="117"/>
      <c r="BR6930" s="2"/>
      <c r="BS6930" s="2"/>
      <c r="BT6930" s="2"/>
      <c r="BU6930" s="2"/>
      <c r="BV6930" s="55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18" t="s">
        <v>5</v>
      </c>
      <c r="H6931" s="3">
        <v>2024</v>
      </c>
      <c r="I6931" s="20" t="s">
        <v>315</v>
      </c>
      <c r="J6931" s="2" t="s">
        <v>347</v>
      </c>
      <c r="K6931" s="2" t="s">
        <v>320</v>
      </c>
      <c r="L6931" s="163">
        <f t="shared" si="229"/>
        <v>0</v>
      </c>
      <c r="M6931" s="163">
        <f t="shared" si="230"/>
        <v>0</v>
      </c>
      <c r="N6931" s="181"/>
      <c r="O6931" s="33"/>
      <c r="P6931" s="33"/>
      <c r="Q6931" s="33"/>
      <c r="R6931" s="33"/>
      <c r="S6931" s="42"/>
      <c r="T6931" s="2"/>
      <c r="U6931" s="2"/>
      <c r="V6931" s="2"/>
      <c r="W6931" s="2"/>
      <c r="X6931" s="55"/>
      <c r="Y6931" s="62"/>
      <c r="Z6931" s="62"/>
      <c r="AA6931" s="62"/>
      <c r="AB6931" s="62"/>
      <c r="AC6931" s="68"/>
      <c r="AD6931" s="2"/>
      <c r="AE6931" s="2"/>
      <c r="AF6931" s="2"/>
      <c r="AG6931" s="2"/>
      <c r="AH6931" s="55"/>
      <c r="AI6931" s="72"/>
      <c r="AJ6931" s="72"/>
      <c r="AK6931" s="72"/>
      <c r="AL6931" s="72"/>
      <c r="AM6931" s="80"/>
      <c r="AN6931" s="2"/>
      <c r="AO6931" s="2"/>
      <c r="AP6931" s="2"/>
      <c r="AQ6931" s="2"/>
      <c r="AR6931" s="55"/>
      <c r="AS6931" s="85"/>
      <c r="AT6931" s="85"/>
      <c r="AU6931" s="85"/>
      <c r="AV6931" s="85"/>
      <c r="AW6931" s="100"/>
      <c r="AX6931" s="2"/>
      <c r="AY6931" s="2"/>
      <c r="AZ6931" s="2"/>
      <c r="BA6931" s="2"/>
      <c r="BB6931" s="55"/>
      <c r="BC6931" s="105"/>
      <c r="BD6931" s="105"/>
      <c r="BE6931" s="105"/>
      <c r="BF6931" s="105"/>
      <c r="BG6931" s="109"/>
      <c r="BH6931" s="2"/>
      <c r="BI6931" s="2"/>
      <c r="BJ6931" s="2"/>
      <c r="BK6931" s="2"/>
      <c r="BL6931" s="55"/>
      <c r="BM6931" s="48"/>
      <c r="BN6931" s="48"/>
      <c r="BO6931" s="48"/>
      <c r="BP6931" s="48"/>
      <c r="BQ6931" s="117"/>
      <c r="BR6931" s="2"/>
      <c r="BS6931" s="2"/>
      <c r="BT6931" s="2"/>
      <c r="BU6931" s="2"/>
      <c r="BV6931" s="55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18" t="s">
        <v>5</v>
      </c>
      <c r="H6932" s="3">
        <v>2024</v>
      </c>
      <c r="I6932" s="20" t="s">
        <v>315</v>
      </c>
      <c r="J6932" s="2" t="s">
        <v>296</v>
      </c>
      <c r="K6932" s="2" t="s">
        <v>321</v>
      </c>
      <c r="L6932" s="163">
        <f t="shared" si="229"/>
        <v>0</v>
      </c>
      <c r="M6932" s="163">
        <f t="shared" si="230"/>
        <v>0</v>
      </c>
      <c r="N6932" s="181"/>
      <c r="O6932" s="33"/>
      <c r="P6932" s="33"/>
      <c r="Q6932" s="33"/>
      <c r="R6932" s="33"/>
      <c r="S6932" s="42"/>
      <c r="T6932" s="2"/>
      <c r="U6932" s="2"/>
      <c r="V6932" s="2"/>
      <c r="W6932" s="2"/>
      <c r="X6932" s="55"/>
      <c r="Y6932" s="62"/>
      <c r="Z6932" s="62"/>
      <c r="AA6932" s="62"/>
      <c r="AB6932" s="62"/>
      <c r="AC6932" s="68"/>
      <c r="AD6932" s="2"/>
      <c r="AE6932" s="2"/>
      <c r="AF6932" s="2"/>
      <c r="AG6932" s="2"/>
      <c r="AH6932" s="55"/>
      <c r="AI6932" s="72"/>
      <c r="AJ6932" s="72"/>
      <c r="AK6932" s="72"/>
      <c r="AL6932" s="72"/>
      <c r="AM6932" s="80"/>
      <c r="AN6932" s="2"/>
      <c r="AO6932" s="2"/>
      <c r="AP6932" s="2"/>
      <c r="AQ6932" s="2"/>
      <c r="AR6932" s="55"/>
      <c r="AS6932" s="85"/>
      <c r="AT6932" s="85"/>
      <c r="AU6932" s="85"/>
      <c r="AV6932" s="85"/>
      <c r="AW6932" s="100"/>
      <c r="AX6932" s="2"/>
      <c r="AY6932" s="2"/>
      <c r="AZ6932" s="2"/>
      <c r="BA6932" s="2"/>
      <c r="BB6932" s="55"/>
      <c r="BC6932" s="105"/>
      <c r="BD6932" s="105"/>
      <c r="BE6932" s="105"/>
      <c r="BF6932" s="105"/>
      <c r="BG6932" s="109"/>
      <c r="BH6932" s="2"/>
      <c r="BI6932" s="2"/>
      <c r="BJ6932" s="2"/>
      <c r="BK6932" s="2"/>
      <c r="BL6932" s="55"/>
      <c r="BM6932" s="48"/>
      <c r="BN6932" s="48"/>
      <c r="BO6932" s="48"/>
      <c r="BP6932" s="48"/>
      <c r="BQ6932" s="117"/>
      <c r="BR6932" s="2"/>
      <c r="BS6932" s="2"/>
      <c r="BT6932" s="2"/>
      <c r="BU6932" s="2"/>
      <c r="BV6932" s="55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18" t="s">
        <v>5</v>
      </c>
      <c r="H6933" s="3">
        <v>2024</v>
      </c>
      <c r="I6933" s="20" t="s">
        <v>316</v>
      </c>
      <c r="J6933" s="2" t="s">
        <v>297</v>
      </c>
      <c r="K6933" s="2" t="s">
        <v>318</v>
      </c>
      <c r="L6933" s="163">
        <f t="shared" si="229"/>
        <v>0</v>
      </c>
      <c r="M6933" s="163">
        <f t="shared" si="230"/>
        <v>0</v>
      </c>
      <c r="N6933" s="181"/>
      <c r="O6933" s="33"/>
      <c r="P6933" s="33"/>
      <c r="Q6933" s="33"/>
      <c r="R6933" s="33"/>
      <c r="S6933" s="42"/>
      <c r="T6933" s="2"/>
      <c r="U6933" s="2"/>
      <c r="V6933" s="2"/>
      <c r="W6933" s="2"/>
      <c r="X6933" s="55"/>
      <c r="Y6933" s="62"/>
      <c r="Z6933" s="62"/>
      <c r="AA6933" s="62"/>
      <c r="AB6933" s="62"/>
      <c r="AC6933" s="68"/>
      <c r="AD6933" s="2"/>
      <c r="AE6933" s="2"/>
      <c r="AF6933" s="2"/>
      <c r="AG6933" s="2"/>
      <c r="AH6933" s="55"/>
      <c r="AI6933" s="72"/>
      <c r="AJ6933" s="72"/>
      <c r="AK6933" s="72"/>
      <c r="AL6933" s="72"/>
      <c r="AM6933" s="80"/>
      <c r="AN6933" s="2"/>
      <c r="AO6933" s="2"/>
      <c r="AP6933" s="2"/>
      <c r="AQ6933" s="2"/>
      <c r="AR6933" s="55"/>
      <c r="AS6933" s="85"/>
      <c r="AT6933" s="85"/>
      <c r="AU6933" s="85"/>
      <c r="AV6933" s="85"/>
      <c r="AW6933" s="100"/>
      <c r="AX6933" s="2"/>
      <c r="AY6933" s="2"/>
      <c r="AZ6933" s="2"/>
      <c r="BA6933" s="2"/>
      <c r="BB6933" s="55"/>
      <c r="BC6933" s="105"/>
      <c r="BD6933" s="105"/>
      <c r="BE6933" s="105"/>
      <c r="BF6933" s="105"/>
      <c r="BG6933" s="109"/>
      <c r="BH6933" s="2"/>
      <c r="BI6933" s="2"/>
      <c r="BJ6933" s="2"/>
      <c r="BK6933" s="2"/>
      <c r="BL6933" s="55"/>
      <c r="BM6933" s="48"/>
      <c r="BN6933" s="48"/>
      <c r="BO6933" s="48"/>
      <c r="BP6933" s="48"/>
      <c r="BQ6933" s="117"/>
      <c r="BR6933" s="2"/>
      <c r="BS6933" s="2"/>
      <c r="BT6933" s="2"/>
      <c r="BU6933" s="2"/>
      <c r="BV6933" s="55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18" t="s">
        <v>5</v>
      </c>
      <c r="H6934" s="3">
        <v>2024</v>
      </c>
      <c r="I6934" s="20" t="s">
        <v>316</v>
      </c>
      <c r="J6934" s="8" t="s">
        <v>348</v>
      </c>
      <c r="K6934" s="8" t="s">
        <v>320</v>
      </c>
      <c r="L6934" s="163">
        <f t="shared" si="229"/>
        <v>0</v>
      </c>
      <c r="M6934" s="163">
        <f t="shared" si="230"/>
        <v>0</v>
      </c>
      <c r="N6934" s="181"/>
      <c r="O6934" s="33"/>
      <c r="P6934" s="33"/>
      <c r="Q6934" s="33"/>
      <c r="R6934" s="33"/>
      <c r="S6934" s="42"/>
      <c r="T6934" s="2"/>
      <c r="U6934" s="2"/>
      <c r="V6934" s="2"/>
      <c r="W6934" s="2"/>
      <c r="X6934" s="55"/>
      <c r="Y6934" s="62"/>
      <c r="Z6934" s="62"/>
      <c r="AA6934" s="62"/>
      <c r="AB6934" s="62"/>
      <c r="AC6934" s="68"/>
      <c r="AD6934" s="2"/>
      <c r="AE6934" s="2"/>
      <c r="AF6934" s="2"/>
      <c r="AG6934" s="2"/>
      <c r="AH6934" s="55"/>
      <c r="AI6934" s="72"/>
      <c r="AJ6934" s="72"/>
      <c r="AK6934" s="72"/>
      <c r="AL6934" s="72"/>
      <c r="AM6934" s="80"/>
      <c r="AN6934" s="2"/>
      <c r="AO6934" s="2"/>
      <c r="AP6934" s="2"/>
      <c r="AQ6934" s="2"/>
      <c r="AR6934" s="55"/>
      <c r="AS6934" s="85"/>
      <c r="AT6934" s="85"/>
      <c r="AU6934" s="85"/>
      <c r="AV6934" s="85"/>
      <c r="AW6934" s="100"/>
      <c r="AX6934" s="2"/>
      <c r="AY6934" s="2"/>
      <c r="AZ6934" s="2"/>
      <c r="BA6934" s="2"/>
      <c r="BB6934" s="55"/>
      <c r="BC6934" s="105"/>
      <c r="BD6934" s="105"/>
      <c r="BE6934" s="105"/>
      <c r="BF6934" s="105"/>
      <c r="BG6934" s="109"/>
      <c r="BH6934" s="2"/>
      <c r="BI6934" s="2"/>
      <c r="BJ6934" s="2"/>
      <c r="BK6934" s="2"/>
      <c r="BL6934" s="55"/>
      <c r="BM6934" s="48"/>
      <c r="BN6934" s="48"/>
      <c r="BO6934" s="48"/>
      <c r="BP6934" s="48"/>
      <c r="BQ6934" s="117"/>
      <c r="BR6934" s="2"/>
      <c r="BS6934" s="2"/>
      <c r="BT6934" s="2"/>
      <c r="BU6934" s="2"/>
      <c r="BV6934" s="55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18" t="s">
        <v>5</v>
      </c>
      <c r="H6935" s="3">
        <v>2024</v>
      </c>
      <c r="I6935" s="20" t="s">
        <v>282</v>
      </c>
      <c r="J6935" s="2" t="s">
        <v>272</v>
      </c>
      <c r="K6935" s="2" t="s">
        <v>321</v>
      </c>
      <c r="L6935" s="163">
        <f t="shared" si="229"/>
        <v>0</v>
      </c>
      <c r="M6935" s="163">
        <f t="shared" si="230"/>
        <v>0</v>
      </c>
      <c r="N6935" s="181"/>
      <c r="O6935" s="33"/>
      <c r="P6935" s="33"/>
      <c r="Q6935" s="33"/>
      <c r="R6935" s="33"/>
      <c r="S6935" s="42"/>
      <c r="T6935" s="2"/>
      <c r="U6935" s="2"/>
      <c r="V6935" s="2"/>
      <c r="W6935" s="2"/>
      <c r="X6935" s="55"/>
      <c r="Y6935" s="62"/>
      <c r="Z6935" s="62"/>
      <c r="AA6935" s="62"/>
      <c r="AB6935" s="62"/>
      <c r="AC6935" s="68"/>
      <c r="AD6935" s="2"/>
      <c r="AE6935" s="2"/>
      <c r="AF6935" s="2"/>
      <c r="AG6935" s="2"/>
      <c r="AH6935" s="55"/>
      <c r="AI6935" s="72"/>
      <c r="AJ6935" s="72"/>
      <c r="AK6935" s="72"/>
      <c r="AL6935" s="72"/>
      <c r="AM6935" s="80"/>
      <c r="AN6935" s="2"/>
      <c r="AO6935" s="2"/>
      <c r="AP6935" s="2"/>
      <c r="AQ6935" s="2"/>
      <c r="AR6935" s="55"/>
      <c r="AS6935" s="85"/>
      <c r="AT6935" s="85"/>
      <c r="AU6935" s="85"/>
      <c r="AV6935" s="85"/>
      <c r="AW6935" s="100"/>
      <c r="AX6935" s="2"/>
      <c r="AY6935" s="2"/>
      <c r="AZ6935" s="2"/>
      <c r="BA6935" s="2"/>
      <c r="BB6935" s="55"/>
      <c r="BC6935" s="105"/>
      <c r="BD6935" s="105"/>
      <c r="BE6935" s="105"/>
      <c r="BF6935" s="105"/>
      <c r="BG6935" s="109"/>
      <c r="BH6935" s="2"/>
      <c r="BI6935" s="2"/>
      <c r="BJ6935" s="2"/>
      <c r="BK6935" s="2"/>
      <c r="BL6935" s="55"/>
      <c r="BM6935" s="48"/>
      <c r="BN6935" s="48"/>
      <c r="BO6935" s="48"/>
      <c r="BP6935" s="48"/>
      <c r="BQ6935" s="117"/>
      <c r="BR6935" s="2"/>
      <c r="BS6935" s="2"/>
      <c r="BT6935" s="2"/>
      <c r="BU6935" s="2"/>
      <c r="BV6935" s="55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18" t="s">
        <v>5</v>
      </c>
      <c r="H6936" s="3">
        <v>2024</v>
      </c>
      <c r="I6936" s="20" t="s">
        <v>282</v>
      </c>
      <c r="J6936" s="2" t="s">
        <v>273</v>
      </c>
      <c r="K6936" s="2" t="s">
        <v>321</v>
      </c>
      <c r="L6936" s="163">
        <f t="shared" si="229"/>
        <v>0.02</v>
      </c>
      <c r="M6936" s="163">
        <f t="shared" si="230"/>
        <v>48.453000000000003</v>
      </c>
      <c r="N6936" s="181"/>
      <c r="O6936" s="33" t="s">
        <v>358</v>
      </c>
      <c r="P6936" s="33"/>
      <c r="Q6936" s="36"/>
      <c r="R6936" s="33">
        <v>4.0000000000000001E-3</v>
      </c>
      <c r="S6936" s="42">
        <v>11.166</v>
      </c>
      <c r="T6936" s="2"/>
      <c r="U6936" s="2" t="s">
        <v>387</v>
      </c>
      <c r="V6936" s="2"/>
      <c r="W6936" s="2">
        <v>4.0000000000000001E-3</v>
      </c>
      <c r="X6936" s="55">
        <v>9.9849999999999994</v>
      </c>
      <c r="Y6936" s="62"/>
      <c r="Z6936" s="62"/>
      <c r="AA6936" s="62"/>
      <c r="AB6936" s="62"/>
      <c r="AC6936" s="68"/>
      <c r="AD6936" s="2"/>
      <c r="AE6936" s="2"/>
      <c r="AF6936" s="2"/>
      <c r="AG6936" s="2"/>
      <c r="AH6936" s="55"/>
      <c r="AI6936" s="72"/>
      <c r="AJ6936" s="72"/>
      <c r="AK6936" s="72"/>
      <c r="AL6936" s="72"/>
      <c r="AM6936" s="80"/>
      <c r="AN6936" s="2"/>
      <c r="AO6936" s="2"/>
      <c r="AP6936" s="2"/>
      <c r="AQ6936" s="2"/>
      <c r="AR6936" s="55"/>
      <c r="AS6936" s="85"/>
      <c r="AT6936" s="85"/>
      <c r="AU6936" s="85" t="s">
        <v>694</v>
      </c>
      <c r="AV6936" s="85">
        <v>1.2E-2</v>
      </c>
      <c r="AW6936" s="100">
        <v>27.302</v>
      </c>
      <c r="AX6936" s="2"/>
      <c r="AY6936" s="2"/>
      <c r="AZ6936" s="2"/>
      <c r="BA6936" s="2"/>
      <c r="BB6936" s="55"/>
      <c r="BC6936" s="105"/>
      <c r="BD6936" s="105"/>
      <c r="BE6936" s="105"/>
      <c r="BF6936" s="105"/>
      <c r="BG6936" s="109"/>
      <c r="BH6936" s="2"/>
      <c r="BI6936" s="2"/>
      <c r="BJ6936" s="2"/>
      <c r="BK6936" s="2"/>
      <c r="BL6936" s="55"/>
      <c r="BM6936" s="48"/>
      <c r="BN6936" s="48"/>
      <c r="BO6936" s="48"/>
      <c r="BP6936" s="48"/>
      <c r="BQ6936" s="117"/>
      <c r="BR6936" s="2"/>
      <c r="BS6936" s="2"/>
      <c r="BT6936" s="2"/>
      <c r="BU6936" s="2"/>
      <c r="BV6936" s="55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18" t="s">
        <v>5</v>
      </c>
      <c r="H6937" s="3">
        <v>2024</v>
      </c>
      <c r="I6937" s="20" t="s">
        <v>282</v>
      </c>
      <c r="J6937" s="2" t="s">
        <v>274</v>
      </c>
      <c r="K6937" s="2" t="s">
        <v>321</v>
      </c>
      <c r="L6937" s="163">
        <f t="shared" si="229"/>
        <v>0</v>
      </c>
      <c r="M6937" s="163">
        <f t="shared" si="230"/>
        <v>0</v>
      </c>
      <c r="N6937" s="181"/>
      <c r="O6937" s="33"/>
      <c r="P6937" s="33"/>
      <c r="Q6937" s="33"/>
      <c r="R6937" s="33"/>
      <c r="S6937" s="42"/>
      <c r="T6937" s="2"/>
      <c r="U6937" s="2"/>
      <c r="V6937" s="2"/>
      <c r="W6937" s="2"/>
      <c r="X6937" s="55"/>
      <c r="Y6937" s="62"/>
      <c r="Z6937" s="62"/>
      <c r="AA6937" s="62"/>
      <c r="AB6937" s="62"/>
      <c r="AC6937" s="68"/>
      <c r="AD6937" s="2"/>
      <c r="AE6937" s="2"/>
      <c r="AF6937" s="2"/>
      <c r="AG6937" s="2"/>
      <c r="AH6937" s="55"/>
      <c r="AI6937" s="72"/>
      <c r="AJ6937" s="72"/>
      <c r="AK6937" s="72"/>
      <c r="AL6937" s="72"/>
      <c r="AM6937" s="80"/>
      <c r="AN6937" s="2"/>
      <c r="AO6937" s="2"/>
      <c r="AP6937" s="2"/>
      <c r="AQ6937" s="2"/>
      <c r="AR6937" s="55"/>
      <c r="AS6937" s="85"/>
      <c r="AT6937" s="85"/>
      <c r="AU6937" s="85"/>
      <c r="AV6937" s="85"/>
      <c r="AW6937" s="100"/>
      <c r="AX6937" s="2"/>
      <c r="AY6937" s="2"/>
      <c r="AZ6937" s="2"/>
      <c r="BA6937" s="2"/>
      <c r="BB6937" s="55"/>
      <c r="BC6937" s="105"/>
      <c r="BD6937" s="105"/>
      <c r="BE6937" s="105"/>
      <c r="BF6937" s="105"/>
      <c r="BG6937" s="109"/>
      <c r="BH6937" s="2"/>
      <c r="BI6937" s="2"/>
      <c r="BJ6937" s="2"/>
      <c r="BK6937" s="2"/>
      <c r="BL6937" s="55"/>
      <c r="BM6937" s="48"/>
      <c r="BN6937" s="48"/>
      <c r="BO6937" s="48"/>
      <c r="BP6937" s="48"/>
      <c r="BQ6937" s="117"/>
      <c r="BR6937" s="2"/>
      <c r="BS6937" s="2"/>
      <c r="BT6937" s="2"/>
      <c r="BU6937" s="2"/>
      <c r="BV6937" s="55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18" t="s">
        <v>5</v>
      </c>
      <c r="H6938" s="3">
        <v>2024</v>
      </c>
      <c r="I6938" s="20" t="s">
        <v>282</v>
      </c>
      <c r="J6938" s="2" t="s">
        <v>275</v>
      </c>
      <c r="K6938" s="2" t="s">
        <v>321</v>
      </c>
      <c r="L6938" s="163">
        <f t="shared" si="229"/>
        <v>3.0000000000000001E-3</v>
      </c>
      <c r="M6938" s="163">
        <f t="shared" si="230"/>
        <v>4.0389999999999997</v>
      </c>
      <c r="N6938" s="181"/>
      <c r="O6938" s="33"/>
      <c r="P6938" s="33"/>
      <c r="Q6938" s="33"/>
      <c r="R6938" s="33"/>
      <c r="S6938" s="42"/>
      <c r="T6938" s="2"/>
      <c r="U6938" s="2"/>
      <c r="V6938" s="2"/>
      <c r="W6938" s="2"/>
      <c r="X6938" s="55"/>
      <c r="Y6938" s="62"/>
      <c r="Z6938" s="62"/>
      <c r="AA6938" s="62"/>
      <c r="AB6938" s="62"/>
      <c r="AC6938" s="68"/>
      <c r="AD6938" s="2"/>
      <c r="AE6938" s="2"/>
      <c r="AF6938" s="2"/>
      <c r="AG6938" s="2"/>
      <c r="AH6938" s="55"/>
      <c r="AI6938" s="72"/>
      <c r="AJ6938" s="72"/>
      <c r="AK6938" s="72"/>
      <c r="AL6938" s="72"/>
      <c r="AM6938" s="80"/>
      <c r="AN6938" s="2"/>
      <c r="AO6938" s="2"/>
      <c r="AP6938" s="2"/>
      <c r="AQ6938" s="2"/>
      <c r="AR6938" s="55"/>
      <c r="AS6938" s="85"/>
      <c r="AT6938" s="85"/>
      <c r="AU6938" s="85"/>
      <c r="AV6938" s="85"/>
      <c r="AW6938" s="100"/>
      <c r="AX6938" s="2"/>
      <c r="AY6938" s="2"/>
      <c r="AZ6938" s="2">
        <v>118</v>
      </c>
      <c r="BA6938" s="2">
        <v>3.0000000000000001E-3</v>
      </c>
      <c r="BB6938" s="55">
        <v>4.0389999999999997</v>
      </c>
      <c r="BC6938" s="105"/>
      <c r="BD6938" s="105"/>
      <c r="BE6938" s="105"/>
      <c r="BF6938" s="105"/>
      <c r="BG6938" s="109"/>
      <c r="BH6938" s="2"/>
      <c r="BI6938" s="2"/>
      <c r="BJ6938" s="2"/>
      <c r="BK6938" s="2"/>
      <c r="BL6938" s="55"/>
      <c r="BM6938" s="48"/>
      <c r="BN6938" s="48"/>
      <c r="BO6938" s="48"/>
      <c r="BP6938" s="48"/>
      <c r="BQ6938" s="117"/>
      <c r="BR6938" s="2"/>
      <c r="BS6938" s="2"/>
      <c r="BT6938" s="2"/>
      <c r="BU6938" s="2"/>
      <c r="BV6938" s="55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18" t="s">
        <v>5</v>
      </c>
      <c r="H6939" s="3">
        <v>2024</v>
      </c>
      <c r="I6939" s="20" t="s">
        <v>282</v>
      </c>
      <c r="J6939" s="2" t="s">
        <v>276</v>
      </c>
      <c r="K6939" s="2" t="s">
        <v>320</v>
      </c>
      <c r="L6939" s="163">
        <f t="shared" si="229"/>
        <v>0</v>
      </c>
      <c r="M6939" s="163">
        <f t="shared" si="230"/>
        <v>0</v>
      </c>
      <c r="N6939" s="181"/>
      <c r="O6939" s="33"/>
      <c r="P6939" s="33"/>
      <c r="Q6939" s="33"/>
      <c r="R6939" s="33"/>
      <c r="S6939" s="42"/>
      <c r="T6939" s="2"/>
      <c r="U6939" s="2"/>
      <c r="V6939" s="2"/>
      <c r="W6939" s="2"/>
      <c r="X6939" s="55"/>
      <c r="Y6939" s="62"/>
      <c r="Z6939" s="62"/>
      <c r="AA6939" s="62"/>
      <c r="AB6939" s="62"/>
      <c r="AC6939" s="68"/>
      <c r="AD6939" s="2"/>
      <c r="AE6939" s="2"/>
      <c r="AF6939" s="2"/>
      <c r="AG6939" s="2"/>
      <c r="AH6939" s="55"/>
      <c r="AI6939" s="72"/>
      <c r="AJ6939" s="72"/>
      <c r="AK6939" s="72"/>
      <c r="AL6939" s="72"/>
      <c r="AM6939" s="80"/>
      <c r="AN6939" s="2"/>
      <c r="AO6939" s="2"/>
      <c r="AP6939" s="2"/>
      <c r="AQ6939" s="2"/>
      <c r="AR6939" s="55"/>
      <c r="AS6939" s="85"/>
      <c r="AT6939" s="85"/>
      <c r="AU6939" s="85"/>
      <c r="AV6939" s="85"/>
      <c r="AW6939" s="100"/>
      <c r="AX6939" s="2"/>
      <c r="AY6939" s="2"/>
      <c r="AZ6939" s="2"/>
      <c r="BA6939" s="2"/>
      <c r="BB6939" s="55"/>
      <c r="BC6939" s="105"/>
      <c r="BD6939" s="105"/>
      <c r="BE6939" s="105"/>
      <c r="BF6939" s="105"/>
      <c r="BG6939" s="109"/>
      <c r="BH6939" s="2"/>
      <c r="BI6939" s="2"/>
      <c r="BJ6939" s="2"/>
      <c r="BK6939" s="2"/>
      <c r="BL6939" s="55"/>
      <c r="BM6939" s="48"/>
      <c r="BN6939" s="48"/>
      <c r="BO6939" s="48"/>
      <c r="BP6939" s="48"/>
      <c r="BQ6939" s="117"/>
      <c r="BR6939" s="2"/>
      <c r="BS6939" s="2"/>
      <c r="BT6939" s="2"/>
      <c r="BU6939" s="2"/>
      <c r="BV6939" s="55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18" t="s">
        <v>5</v>
      </c>
      <c r="H6940" s="3">
        <v>2024</v>
      </c>
      <c r="I6940" s="20" t="s">
        <v>282</v>
      </c>
      <c r="J6940" s="2" t="s">
        <v>277</v>
      </c>
      <c r="K6940" s="2" t="s">
        <v>320</v>
      </c>
      <c r="L6940" s="163">
        <f t="shared" si="229"/>
        <v>0</v>
      </c>
      <c r="M6940" s="163">
        <f t="shared" si="230"/>
        <v>0</v>
      </c>
      <c r="N6940" s="181"/>
      <c r="O6940" s="33"/>
      <c r="P6940" s="33"/>
      <c r="Q6940" s="33"/>
      <c r="R6940" s="33"/>
      <c r="S6940" s="42"/>
      <c r="T6940" s="2"/>
      <c r="U6940" s="2"/>
      <c r="V6940" s="2"/>
      <c r="W6940" s="2"/>
      <c r="X6940" s="55"/>
      <c r="Y6940" s="62"/>
      <c r="Z6940" s="62"/>
      <c r="AA6940" s="62"/>
      <c r="AB6940" s="62"/>
      <c r="AC6940" s="68"/>
      <c r="AD6940" s="2"/>
      <c r="AE6940" s="2"/>
      <c r="AF6940" s="2"/>
      <c r="AG6940" s="2"/>
      <c r="AH6940" s="55"/>
      <c r="AI6940" s="72"/>
      <c r="AJ6940" s="72"/>
      <c r="AK6940" s="72"/>
      <c r="AL6940" s="72"/>
      <c r="AM6940" s="80"/>
      <c r="AN6940" s="2"/>
      <c r="AO6940" s="2"/>
      <c r="AP6940" s="2"/>
      <c r="AQ6940" s="2"/>
      <c r="AR6940" s="55"/>
      <c r="AS6940" s="85"/>
      <c r="AT6940" s="85"/>
      <c r="AU6940" s="85"/>
      <c r="AV6940" s="85"/>
      <c r="AW6940" s="100"/>
      <c r="AX6940" s="2"/>
      <c r="AY6940" s="2"/>
      <c r="AZ6940" s="2"/>
      <c r="BA6940" s="2"/>
      <c r="BB6940" s="55"/>
      <c r="BC6940" s="105"/>
      <c r="BD6940" s="105"/>
      <c r="BE6940" s="105"/>
      <c r="BF6940" s="105"/>
      <c r="BG6940" s="109"/>
      <c r="BH6940" s="2"/>
      <c r="BI6940" s="2"/>
      <c r="BJ6940" s="2"/>
      <c r="BK6940" s="2"/>
      <c r="BL6940" s="55"/>
      <c r="BM6940" s="48"/>
      <c r="BN6940" s="48"/>
      <c r="BO6940" s="48"/>
      <c r="BP6940" s="48"/>
      <c r="BQ6940" s="117"/>
      <c r="BR6940" s="2"/>
      <c r="BS6940" s="2"/>
      <c r="BT6940" s="2"/>
      <c r="BU6940" s="2"/>
      <c r="BV6940" s="55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18" t="s">
        <v>5</v>
      </c>
      <c r="H6941" s="3">
        <v>2024</v>
      </c>
      <c r="I6941" s="20" t="s">
        <v>283</v>
      </c>
      <c r="J6941" s="2" t="s">
        <v>298</v>
      </c>
      <c r="K6941" s="2" t="s">
        <v>321</v>
      </c>
      <c r="L6941" s="163">
        <f t="shared" si="229"/>
        <v>5.0000000000000001E-3</v>
      </c>
      <c r="M6941" s="163">
        <f t="shared" si="230"/>
        <v>2.0289999999999999</v>
      </c>
      <c r="N6941" s="181"/>
      <c r="O6941" s="33"/>
      <c r="P6941" s="33" t="s">
        <v>371</v>
      </c>
      <c r="Q6941" s="33"/>
      <c r="R6941" s="33">
        <v>5.0000000000000001E-3</v>
      </c>
      <c r="S6941" s="42">
        <v>2.0289999999999999</v>
      </c>
      <c r="T6941" s="2"/>
      <c r="U6941" s="2"/>
      <c r="V6941" s="2"/>
      <c r="W6941" s="2"/>
      <c r="X6941" s="55"/>
      <c r="Y6941" s="62"/>
      <c r="Z6941" s="62"/>
      <c r="AA6941" s="62"/>
      <c r="AB6941" s="62"/>
      <c r="AC6941" s="68"/>
      <c r="AD6941" s="2"/>
      <c r="AE6941" s="2"/>
      <c r="AF6941" s="2"/>
      <c r="AG6941" s="2"/>
      <c r="AH6941" s="55"/>
      <c r="AI6941" s="72"/>
      <c r="AJ6941" s="72"/>
      <c r="AK6941" s="72"/>
      <c r="AL6941" s="72"/>
      <c r="AM6941" s="80"/>
      <c r="AN6941" s="2"/>
      <c r="AO6941" s="2"/>
      <c r="AP6941" s="2"/>
      <c r="AQ6941" s="2"/>
      <c r="AR6941" s="55"/>
      <c r="AS6941" s="85"/>
      <c r="AT6941" s="85"/>
      <c r="AU6941" s="85"/>
      <c r="AV6941" s="85"/>
      <c r="AW6941" s="100"/>
      <c r="AX6941" s="2"/>
      <c r="AY6941" s="2"/>
      <c r="AZ6941" s="2"/>
      <c r="BA6941" s="2"/>
      <c r="BB6941" s="55"/>
      <c r="BC6941" s="105"/>
      <c r="BD6941" s="105"/>
      <c r="BE6941" s="105"/>
      <c r="BF6941" s="105"/>
      <c r="BG6941" s="109"/>
      <c r="BH6941" s="2"/>
      <c r="BI6941" s="2"/>
      <c r="BJ6941" s="2"/>
      <c r="BK6941" s="2"/>
      <c r="BL6941" s="55"/>
      <c r="BM6941" s="48"/>
      <c r="BN6941" s="48"/>
      <c r="BO6941" s="48"/>
      <c r="BP6941" s="48"/>
      <c r="BQ6941" s="117"/>
      <c r="BR6941" s="2"/>
      <c r="BS6941" s="2"/>
      <c r="BT6941" s="2"/>
      <c r="BU6941" s="2"/>
      <c r="BV6941" s="55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18" t="s">
        <v>5</v>
      </c>
      <c r="H6942" s="3">
        <v>2024</v>
      </c>
      <c r="I6942" s="20" t="s">
        <v>283</v>
      </c>
      <c r="J6942" s="2" t="s">
        <v>278</v>
      </c>
      <c r="K6942" s="2" t="s">
        <v>320</v>
      </c>
      <c r="L6942" s="163">
        <f t="shared" si="229"/>
        <v>2</v>
      </c>
      <c r="M6942" s="163">
        <f t="shared" si="230"/>
        <v>3.3450000000000002</v>
      </c>
      <c r="N6942" s="181"/>
      <c r="O6942" s="33">
        <v>4</v>
      </c>
      <c r="P6942" s="33"/>
      <c r="Q6942" s="33"/>
      <c r="R6942" s="33">
        <v>1</v>
      </c>
      <c r="S6942" s="42">
        <v>1.3580000000000001</v>
      </c>
      <c r="T6942" s="2"/>
      <c r="U6942" s="2"/>
      <c r="V6942" s="2"/>
      <c r="W6942" s="2"/>
      <c r="X6942" s="55"/>
      <c r="Y6942" s="62"/>
      <c r="Z6942" s="62"/>
      <c r="AA6942" s="62"/>
      <c r="AB6942" s="62"/>
      <c r="AC6942" s="68"/>
      <c r="AD6942" s="2"/>
      <c r="AE6942" s="2"/>
      <c r="AF6942" s="2"/>
      <c r="AG6942" s="2"/>
      <c r="AH6942" s="55"/>
      <c r="AI6942" s="72"/>
      <c r="AJ6942" s="72"/>
      <c r="AK6942" s="72"/>
      <c r="AL6942" s="72"/>
      <c r="AM6942" s="80"/>
      <c r="AN6942" s="2"/>
      <c r="AO6942" s="2"/>
      <c r="AP6942" s="2"/>
      <c r="AQ6942" s="2"/>
      <c r="AR6942" s="55"/>
      <c r="AS6942" s="85"/>
      <c r="AT6942" s="85"/>
      <c r="AU6942" s="85"/>
      <c r="AV6942" s="85"/>
      <c r="AW6942" s="100"/>
      <c r="AX6942" s="2"/>
      <c r="AY6942" s="2"/>
      <c r="AZ6942" s="2"/>
      <c r="BA6942" s="2"/>
      <c r="BB6942" s="55"/>
      <c r="BC6942" s="105"/>
      <c r="BD6942" s="105"/>
      <c r="BE6942" s="105"/>
      <c r="BF6942" s="105"/>
      <c r="BG6942" s="109"/>
      <c r="BH6942" s="2"/>
      <c r="BI6942" s="2"/>
      <c r="BJ6942" s="2"/>
      <c r="BK6942" s="2"/>
      <c r="BL6942" s="55"/>
      <c r="BM6942" s="48"/>
      <c r="BN6942" s="48"/>
      <c r="BO6942" s="48"/>
      <c r="BP6942" s="48"/>
      <c r="BQ6942" s="117"/>
      <c r="BR6942" s="2" t="s">
        <v>517</v>
      </c>
      <c r="BS6942" s="2"/>
      <c r="BT6942" s="2"/>
      <c r="BU6942" s="2">
        <v>1</v>
      </c>
      <c r="BV6942" s="55">
        <v>1.9870000000000001</v>
      </c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18" t="s">
        <v>5</v>
      </c>
      <c r="H6943" s="3">
        <v>2024</v>
      </c>
      <c r="I6943" s="20" t="s">
        <v>283</v>
      </c>
      <c r="J6943" s="2" t="s">
        <v>279</v>
      </c>
      <c r="K6943" s="2" t="s">
        <v>320</v>
      </c>
      <c r="L6943" s="163">
        <f t="shared" si="229"/>
        <v>0</v>
      </c>
      <c r="M6943" s="163">
        <f t="shared" si="230"/>
        <v>0</v>
      </c>
      <c r="N6943" s="181"/>
      <c r="O6943" s="33"/>
      <c r="P6943" s="33"/>
      <c r="Q6943" s="33"/>
      <c r="R6943" s="33"/>
      <c r="S6943" s="42"/>
      <c r="T6943" s="2"/>
      <c r="U6943" s="2"/>
      <c r="V6943" s="2"/>
      <c r="W6943" s="2"/>
      <c r="X6943" s="55"/>
      <c r="Y6943" s="62"/>
      <c r="Z6943" s="62"/>
      <c r="AA6943" s="62"/>
      <c r="AB6943" s="62"/>
      <c r="AC6943" s="68"/>
      <c r="AD6943" s="2"/>
      <c r="AE6943" s="2"/>
      <c r="AF6943" s="2"/>
      <c r="AG6943" s="2"/>
      <c r="AH6943" s="55"/>
      <c r="AI6943" s="72"/>
      <c r="AJ6943" s="72"/>
      <c r="AK6943" s="72"/>
      <c r="AL6943" s="72"/>
      <c r="AM6943" s="80"/>
      <c r="AN6943" s="2"/>
      <c r="AO6943" s="2"/>
      <c r="AP6943" s="2"/>
      <c r="AQ6943" s="2"/>
      <c r="AR6943" s="55"/>
      <c r="AS6943" s="85"/>
      <c r="AT6943" s="85"/>
      <c r="AU6943" s="85"/>
      <c r="AV6943" s="85"/>
      <c r="AW6943" s="100"/>
      <c r="AX6943" s="2"/>
      <c r="AY6943" s="2"/>
      <c r="AZ6943" s="2"/>
      <c r="BA6943" s="2"/>
      <c r="BB6943" s="55"/>
      <c r="BC6943" s="105"/>
      <c r="BD6943" s="105"/>
      <c r="BE6943" s="105"/>
      <c r="BF6943" s="105"/>
      <c r="BG6943" s="109"/>
      <c r="BH6943" s="2"/>
      <c r="BI6943" s="2"/>
      <c r="BJ6943" s="2"/>
      <c r="BK6943" s="2"/>
      <c r="BL6943" s="55"/>
      <c r="BM6943" s="48"/>
      <c r="BN6943" s="48"/>
      <c r="BO6943" s="48"/>
      <c r="BP6943" s="48"/>
      <c r="BQ6943" s="117"/>
      <c r="BR6943" s="2"/>
      <c r="BS6943" s="2"/>
      <c r="BT6943" s="2"/>
      <c r="BU6943" s="2"/>
      <c r="BV6943" s="55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18" t="s">
        <v>5</v>
      </c>
      <c r="H6944" s="3">
        <v>2024</v>
      </c>
      <c r="I6944" s="20" t="s">
        <v>286</v>
      </c>
      <c r="J6944" s="2" t="s">
        <v>280</v>
      </c>
      <c r="K6944" s="2" t="s">
        <v>319</v>
      </c>
      <c r="L6944" s="163">
        <f t="shared" si="229"/>
        <v>0</v>
      </c>
      <c r="M6944" s="163">
        <f t="shared" si="230"/>
        <v>0</v>
      </c>
      <c r="N6944" s="181"/>
      <c r="O6944" s="33"/>
      <c r="P6944" s="33"/>
      <c r="Q6944" s="33"/>
      <c r="R6944" s="33"/>
      <c r="S6944" s="42"/>
      <c r="T6944" s="44"/>
      <c r="U6944" s="2"/>
      <c r="V6944" s="2"/>
      <c r="W6944" s="2"/>
      <c r="X6944" s="55"/>
      <c r="Y6944" s="62"/>
      <c r="Z6944" s="62"/>
      <c r="AA6944" s="62"/>
      <c r="AB6944" s="62"/>
      <c r="AC6944" s="68"/>
      <c r="AD6944" s="2"/>
      <c r="AE6944" s="2"/>
      <c r="AF6944" s="2"/>
      <c r="AG6944" s="2"/>
      <c r="AH6944" s="55"/>
      <c r="AI6944" s="72"/>
      <c r="AJ6944" s="72"/>
      <c r="AK6944" s="72"/>
      <c r="AL6944" s="72"/>
      <c r="AM6944" s="80"/>
      <c r="AN6944" s="2"/>
      <c r="AO6944" s="2"/>
      <c r="AP6944" s="2"/>
      <c r="AQ6944" s="2"/>
      <c r="AR6944" s="55"/>
      <c r="AS6944" s="85"/>
      <c r="AT6944" s="85"/>
      <c r="AU6944" s="85"/>
      <c r="AV6944" s="85"/>
      <c r="AW6944" s="100"/>
      <c r="AX6944" s="2"/>
      <c r="AY6944" s="2"/>
      <c r="AZ6944" s="2"/>
      <c r="BA6944" s="2"/>
      <c r="BB6944" s="55"/>
      <c r="BC6944" s="105"/>
      <c r="BD6944" s="105"/>
      <c r="BE6944" s="105"/>
      <c r="BF6944" s="105"/>
      <c r="BG6944" s="109"/>
      <c r="BH6944" s="2"/>
      <c r="BI6944" s="2"/>
      <c r="BJ6944" s="2"/>
      <c r="BK6944" s="2"/>
      <c r="BL6944" s="55"/>
      <c r="BM6944" s="48"/>
      <c r="BN6944" s="48"/>
      <c r="BO6944" s="48"/>
      <c r="BP6944" s="48"/>
      <c r="BQ6944" s="117"/>
      <c r="BR6944" s="2"/>
      <c r="BS6944" s="2"/>
      <c r="BT6944" s="2"/>
      <c r="BU6944" s="2"/>
      <c r="BV6944" s="55"/>
    </row>
    <row r="6945" spans="1:74" hidden="1" x14ac:dyDescent="0.3">
      <c r="A6945" s="2" t="s">
        <v>247</v>
      </c>
      <c r="B6945" s="2" t="s">
        <v>2</v>
      </c>
      <c r="C6945" s="2" t="s">
        <v>3</v>
      </c>
      <c r="D6945" s="2" t="s">
        <v>241</v>
      </c>
      <c r="E6945" s="5" t="s">
        <v>218</v>
      </c>
      <c r="F6945" s="3"/>
      <c r="G6945" s="18" t="s">
        <v>5</v>
      </c>
      <c r="H6945" s="3">
        <v>2024</v>
      </c>
      <c r="I6945" s="20" t="s">
        <v>286</v>
      </c>
      <c r="J6945" s="2" t="s">
        <v>281</v>
      </c>
      <c r="K6945" s="2" t="s">
        <v>319</v>
      </c>
      <c r="L6945" s="163">
        <f t="shared" si="229"/>
        <v>0</v>
      </c>
      <c r="M6945" s="163">
        <f t="shared" si="230"/>
        <v>18.236000000000001</v>
      </c>
      <c r="N6945" s="181"/>
      <c r="O6945" s="33"/>
      <c r="P6945" s="33"/>
      <c r="Q6945" s="33"/>
      <c r="R6945" s="33"/>
      <c r="S6945" s="42"/>
      <c r="T6945" s="2"/>
      <c r="U6945" s="2"/>
      <c r="V6945" s="2"/>
      <c r="W6945" s="2"/>
      <c r="X6945" s="55"/>
      <c r="Y6945" s="62"/>
      <c r="Z6945" s="62"/>
      <c r="AA6945" s="62"/>
      <c r="AB6945" s="62"/>
      <c r="AC6945" s="68"/>
      <c r="AD6945" s="2"/>
      <c r="AE6945" s="2"/>
      <c r="AF6945" s="2"/>
      <c r="AG6945" s="2"/>
      <c r="AH6945" s="55"/>
      <c r="AI6945" s="72"/>
      <c r="AJ6945" s="72"/>
      <c r="AK6945" s="72"/>
      <c r="AL6945" s="72"/>
      <c r="AM6945" s="80"/>
      <c r="AN6945" s="2"/>
      <c r="AO6945" s="2"/>
      <c r="AP6945" s="2"/>
      <c r="AQ6945" s="2"/>
      <c r="AR6945" s="55"/>
      <c r="AS6945" s="85"/>
      <c r="AT6945" s="85"/>
      <c r="AU6945" s="85"/>
      <c r="AV6945" s="85"/>
      <c r="AW6945" s="100"/>
      <c r="AX6945" s="2"/>
      <c r="AY6945" s="2"/>
      <c r="AZ6945" s="2"/>
      <c r="BA6945" s="2"/>
      <c r="BB6945" s="55"/>
      <c r="BC6945" s="105" t="s">
        <v>1061</v>
      </c>
      <c r="BD6945" s="105"/>
      <c r="BE6945" s="105"/>
      <c r="BF6945" s="105"/>
      <c r="BG6945" s="109">
        <v>4.5</v>
      </c>
      <c r="BH6945" s="2" t="s">
        <v>1016</v>
      </c>
      <c r="BI6945" s="2"/>
      <c r="BJ6945" s="2"/>
      <c r="BK6945" s="2"/>
      <c r="BL6945" s="55">
        <v>13.058</v>
      </c>
      <c r="BM6945" s="48" t="s">
        <v>1181</v>
      </c>
      <c r="BN6945" s="48"/>
      <c r="BO6945" s="48"/>
      <c r="BP6945" s="48"/>
      <c r="BQ6945" s="117">
        <v>0.67800000000000005</v>
      </c>
      <c r="BR6945" s="2"/>
      <c r="BS6945" s="2"/>
      <c r="BT6945" s="2"/>
      <c r="BU6945" s="2"/>
      <c r="BV6945" s="55"/>
    </row>
    <row r="6946" spans="1:74" s="13" customFormat="1" hidden="1" x14ac:dyDescent="0.3">
      <c r="A6946" s="12" t="s">
        <v>247</v>
      </c>
      <c r="B6946" s="12" t="s">
        <v>2</v>
      </c>
      <c r="C6946" s="12" t="s">
        <v>3</v>
      </c>
      <c r="D6946" s="12" t="s">
        <v>241</v>
      </c>
      <c r="E6946" s="6" t="s">
        <v>218</v>
      </c>
      <c r="F6946" s="7"/>
      <c r="G6946" s="19" t="s">
        <v>5</v>
      </c>
      <c r="H6946" s="7">
        <v>2024</v>
      </c>
      <c r="I6946" s="21"/>
      <c r="J6946" s="12" t="s">
        <v>314</v>
      </c>
      <c r="K6946" s="12"/>
      <c r="L6946" s="147"/>
      <c r="M6946" s="147">
        <f>SUM(M6908:M6945)</f>
        <v>1316.6460000000002</v>
      </c>
      <c r="N6946" s="183"/>
      <c r="O6946" s="12"/>
      <c r="P6946" s="12"/>
      <c r="Q6946" s="12"/>
      <c r="R6946" s="12"/>
      <c r="S6946" s="47">
        <f>SUM(S6908:S6945)</f>
        <v>14.553000000000001</v>
      </c>
      <c r="T6946" s="12"/>
      <c r="U6946" s="12"/>
      <c r="V6946" s="12"/>
      <c r="W6946" s="12"/>
      <c r="X6946" s="47">
        <f>SUM(X6908:X6945)</f>
        <v>9.9849999999999994</v>
      </c>
      <c r="Y6946" s="12"/>
      <c r="Z6946" s="12"/>
      <c r="AA6946" s="12"/>
      <c r="AB6946" s="12"/>
      <c r="AC6946" s="47">
        <f>SUM(AC6908:AC6945)</f>
        <v>5.9240000000000004</v>
      </c>
      <c r="AD6946" s="12"/>
      <c r="AE6946" s="12"/>
      <c r="AF6946" s="12"/>
      <c r="AG6946" s="12"/>
      <c r="AH6946" s="47">
        <f>SUM(AH6908:AH6945)</f>
        <v>0</v>
      </c>
      <c r="AI6946" s="12"/>
      <c r="AJ6946" s="12"/>
      <c r="AK6946" s="12"/>
      <c r="AL6946" s="12"/>
      <c r="AM6946" s="47">
        <f>SUM(AM6908:AM6945)</f>
        <v>6.0910000000000002</v>
      </c>
      <c r="AN6946" s="12"/>
      <c r="AO6946" s="12"/>
      <c r="AP6946" s="12"/>
      <c r="AQ6946" s="12"/>
      <c r="AR6946" s="47">
        <f>SUM(AR6908:AR6945)</f>
        <v>0</v>
      </c>
      <c r="AS6946" s="12"/>
      <c r="AT6946" s="12"/>
      <c r="AU6946" s="12"/>
      <c r="AV6946" s="12"/>
      <c r="AW6946" s="47">
        <f>SUM(AW6908:AW6945)</f>
        <v>27.302</v>
      </c>
      <c r="AX6946" s="12"/>
      <c r="AY6946" s="12"/>
      <c r="AZ6946" s="12"/>
      <c r="BA6946" s="12"/>
      <c r="BB6946" s="47">
        <f>SUM(BB6908:BB6945)</f>
        <v>4.0389999999999997</v>
      </c>
      <c r="BC6946" s="12"/>
      <c r="BD6946" s="12"/>
      <c r="BE6946" s="12"/>
      <c r="BF6946" s="12"/>
      <c r="BG6946" s="47">
        <f>SUM(BG6908:BG6945)</f>
        <v>4.5</v>
      </c>
      <c r="BH6946" s="12"/>
      <c r="BI6946" s="12"/>
      <c r="BJ6946" s="12"/>
      <c r="BK6946" s="12"/>
      <c r="BL6946" s="47">
        <f>SUM(BL6908:BL6945)</f>
        <v>13.058</v>
      </c>
      <c r="BM6946" s="12"/>
      <c r="BN6946" s="12"/>
      <c r="BO6946" s="12"/>
      <c r="BP6946" s="12"/>
      <c r="BQ6946" s="47">
        <f>SUM(BQ6908:BQ6945)</f>
        <v>0.67800000000000005</v>
      </c>
      <c r="BR6946" s="12"/>
      <c r="BS6946" s="12"/>
      <c r="BT6946" s="12"/>
      <c r="BU6946" s="12"/>
      <c r="BV6946" s="47">
        <f>SUM(BV6908:BV6945)</f>
        <v>1230.5160000000001</v>
      </c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18" t="s">
        <v>5</v>
      </c>
      <c r="H6947" s="3">
        <v>2024</v>
      </c>
      <c r="I6947" s="20" t="s">
        <v>287</v>
      </c>
      <c r="J6947" s="2" t="s">
        <v>267</v>
      </c>
      <c r="K6947" s="2" t="s">
        <v>318</v>
      </c>
      <c r="L6947" s="163">
        <f t="shared" si="229"/>
        <v>0</v>
      </c>
      <c r="M6947" s="163">
        <f t="shared" si="230"/>
        <v>0</v>
      </c>
      <c r="N6947" s="181"/>
      <c r="O6947" s="33"/>
      <c r="P6947" s="33"/>
      <c r="Q6947" s="33"/>
      <c r="R6947" s="33"/>
      <c r="S6947" s="42"/>
      <c r="T6947" s="2"/>
      <c r="U6947" s="2"/>
      <c r="V6947" s="2"/>
      <c r="W6947" s="2"/>
      <c r="X6947" s="55"/>
      <c r="Y6947" s="62"/>
      <c r="Z6947" s="62"/>
      <c r="AA6947" s="62"/>
      <c r="AB6947" s="62"/>
      <c r="AC6947" s="68"/>
      <c r="AD6947" s="2"/>
      <c r="AE6947" s="2"/>
      <c r="AF6947" s="2"/>
      <c r="AG6947" s="2"/>
      <c r="AH6947" s="55"/>
      <c r="AI6947" s="72"/>
      <c r="AJ6947" s="72"/>
      <c r="AK6947" s="72"/>
      <c r="AL6947" s="72"/>
      <c r="AM6947" s="80"/>
      <c r="AN6947" s="2"/>
      <c r="AO6947" s="2"/>
      <c r="AP6947" s="2"/>
      <c r="AQ6947" s="2"/>
      <c r="AR6947" s="55"/>
      <c r="AS6947" s="85"/>
      <c r="AT6947" s="85"/>
      <c r="AU6947" s="85"/>
      <c r="AV6947" s="85"/>
      <c r="AW6947" s="100"/>
      <c r="AX6947" s="2"/>
      <c r="AY6947" s="2"/>
      <c r="AZ6947" s="2"/>
      <c r="BA6947" s="2"/>
      <c r="BB6947" s="55"/>
      <c r="BC6947" s="105"/>
      <c r="BD6947" s="105"/>
      <c r="BE6947" s="105"/>
      <c r="BF6947" s="105"/>
      <c r="BG6947" s="109"/>
      <c r="BH6947" s="2"/>
      <c r="BI6947" s="2"/>
      <c r="BJ6947" s="2"/>
      <c r="BK6947" s="2"/>
      <c r="BL6947" s="55"/>
      <c r="BM6947" s="48"/>
      <c r="BN6947" s="48"/>
      <c r="BO6947" s="48"/>
      <c r="BP6947" s="48"/>
      <c r="BQ6947" s="117"/>
      <c r="BR6947" s="2"/>
      <c r="BS6947" s="2"/>
      <c r="BT6947" s="2"/>
      <c r="BU6947" s="2"/>
      <c r="BV6947" s="55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18" t="s">
        <v>5</v>
      </c>
      <c r="H6948" s="3">
        <v>2024</v>
      </c>
      <c r="I6948" s="20" t="s">
        <v>287</v>
      </c>
      <c r="J6948" s="2" t="s">
        <v>291</v>
      </c>
      <c r="K6948" s="2" t="s">
        <v>319</v>
      </c>
      <c r="L6948" s="163">
        <f t="shared" si="229"/>
        <v>0</v>
      </c>
      <c r="M6948" s="163">
        <f t="shared" si="230"/>
        <v>0</v>
      </c>
      <c r="N6948" s="181"/>
      <c r="O6948" s="33"/>
      <c r="P6948" s="33"/>
      <c r="Q6948" s="33"/>
      <c r="R6948" s="33"/>
      <c r="S6948" s="42"/>
      <c r="T6948" s="2"/>
      <c r="U6948" s="2"/>
      <c r="V6948" s="2"/>
      <c r="W6948" s="2"/>
      <c r="X6948" s="55"/>
      <c r="Y6948" s="62"/>
      <c r="Z6948" s="62"/>
      <c r="AA6948" s="62"/>
      <c r="AB6948" s="62"/>
      <c r="AC6948" s="68"/>
      <c r="AD6948" s="2"/>
      <c r="AE6948" s="2"/>
      <c r="AF6948" s="2"/>
      <c r="AG6948" s="2"/>
      <c r="AH6948" s="55"/>
      <c r="AI6948" s="72"/>
      <c r="AJ6948" s="72"/>
      <c r="AK6948" s="72"/>
      <c r="AL6948" s="72"/>
      <c r="AM6948" s="80"/>
      <c r="AN6948" s="2"/>
      <c r="AO6948" s="2"/>
      <c r="AP6948" s="2"/>
      <c r="AQ6948" s="2"/>
      <c r="AR6948" s="55"/>
      <c r="AS6948" s="85"/>
      <c r="AT6948" s="85"/>
      <c r="AU6948" s="85"/>
      <c r="AV6948" s="85"/>
      <c r="AW6948" s="100"/>
      <c r="AX6948" s="2"/>
      <c r="AY6948" s="2"/>
      <c r="AZ6948" s="2"/>
      <c r="BA6948" s="2"/>
      <c r="BB6948" s="55"/>
      <c r="BC6948" s="105"/>
      <c r="BD6948" s="105"/>
      <c r="BE6948" s="105"/>
      <c r="BF6948" s="105"/>
      <c r="BG6948" s="109"/>
      <c r="BH6948" s="2"/>
      <c r="BI6948" s="2"/>
      <c r="BJ6948" s="2"/>
      <c r="BK6948" s="2"/>
      <c r="BL6948" s="55"/>
      <c r="BM6948" s="48"/>
      <c r="BN6948" s="48"/>
      <c r="BO6948" s="48"/>
      <c r="BP6948" s="48"/>
      <c r="BQ6948" s="117"/>
      <c r="BR6948" s="2"/>
      <c r="BS6948" s="2"/>
      <c r="BT6948" s="2"/>
      <c r="BU6948" s="2"/>
      <c r="BV6948" s="55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18" t="s">
        <v>5</v>
      </c>
      <c r="H6949" s="3">
        <v>2024</v>
      </c>
      <c r="I6949" s="20" t="s">
        <v>286</v>
      </c>
      <c r="J6949" s="2" t="s">
        <v>336</v>
      </c>
      <c r="K6949" s="2" t="s">
        <v>319</v>
      </c>
      <c r="L6949" s="163">
        <f t="shared" si="229"/>
        <v>0</v>
      </c>
      <c r="M6949" s="163">
        <f t="shared" si="230"/>
        <v>0</v>
      </c>
      <c r="N6949" s="181"/>
      <c r="O6949" s="33"/>
      <c r="P6949" s="33"/>
      <c r="Q6949" s="33"/>
      <c r="R6949" s="33"/>
      <c r="S6949" s="42"/>
      <c r="T6949" s="2"/>
      <c r="U6949" s="2"/>
      <c r="V6949" s="2"/>
      <c r="W6949" s="2"/>
      <c r="X6949" s="55"/>
      <c r="Y6949" s="62"/>
      <c r="Z6949" s="62"/>
      <c r="AA6949" s="62"/>
      <c r="AB6949" s="62"/>
      <c r="AC6949" s="68"/>
      <c r="AD6949" s="2"/>
      <c r="AE6949" s="2"/>
      <c r="AF6949" s="2"/>
      <c r="AG6949" s="2"/>
      <c r="AH6949" s="55"/>
      <c r="AI6949" s="72"/>
      <c r="AJ6949" s="72"/>
      <c r="AK6949" s="72"/>
      <c r="AL6949" s="72"/>
      <c r="AM6949" s="80"/>
      <c r="AN6949" s="2"/>
      <c r="AO6949" s="2"/>
      <c r="AP6949" s="2"/>
      <c r="AQ6949" s="2"/>
      <c r="AR6949" s="55"/>
      <c r="AS6949" s="85"/>
      <c r="AT6949" s="85"/>
      <c r="AU6949" s="85"/>
      <c r="AV6949" s="85"/>
      <c r="AW6949" s="100"/>
      <c r="AX6949" s="2"/>
      <c r="AY6949" s="2"/>
      <c r="AZ6949" s="2"/>
      <c r="BA6949" s="2"/>
      <c r="BB6949" s="55"/>
      <c r="BC6949" s="105"/>
      <c r="BD6949" s="105"/>
      <c r="BE6949" s="105"/>
      <c r="BF6949" s="105"/>
      <c r="BG6949" s="109"/>
      <c r="BH6949" s="2"/>
      <c r="BI6949" s="2"/>
      <c r="BJ6949" s="2"/>
      <c r="BK6949" s="2"/>
      <c r="BL6949" s="55"/>
      <c r="BM6949" s="48"/>
      <c r="BN6949" s="48"/>
      <c r="BO6949" s="48"/>
      <c r="BP6949" s="48"/>
      <c r="BQ6949" s="117"/>
      <c r="BR6949" s="2"/>
      <c r="BS6949" s="2"/>
      <c r="BT6949" s="2"/>
      <c r="BU6949" s="2"/>
      <c r="BV6949" s="55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18" t="s">
        <v>5</v>
      </c>
      <c r="H6950" s="3">
        <v>2024</v>
      </c>
      <c r="I6950" s="20" t="s">
        <v>286</v>
      </c>
      <c r="J6950" s="8" t="s">
        <v>337</v>
      </c>
      <c r="K6950" s="8" t="s">
        <v>318</v>
      </c>
      <c r="L6950" s="163">
        <f t="shared" si="229"/>
        <v>0</v>
      </c>
      <c r="M6950" s="163">
        <f t="shared" si="230"/>
        <v>0</v>
      </c>
      <c r="N6950" s="181"/>
      <c r="O6950" s="53"/>
      <c r="P6950" s="53"/>
      <c r="Q6950" s="53"/>
      <c r="R6950" s="53"/>
      <c r="S6950" s="54"/>
      <c r="T6950" s="8"/>
      <c r="U6950" s="8"/>
      <c r="V6950" s="8"/>
      <c r="W6950" s="8"/>
      <c r="X6950" s="122"/>
      <c r="Y6950" s="135"/>
      <c r="Z6950" s="135"/>
      <c r="AA6950" s="135"/>
      <c r="AB6950" s="135"/>
      <c r="AC6950" s="136"/>
      <c r="AD6950" s="8"/>
      <c r="AE6950" s="8"/>
      <c r="AF6950" s="8"/>
      <c r="AG6950" s="8"/>
      <c r="AH6950" s="122"/>
      <c r="AI6950" s="137"/>
      <c r="AJ6950" s="137"/>
      <c r="AK6950" s="137"/>
      <c r="AL6950" s="137"/>
      <c r="AM6950" s="138"/>
      <c r="AN6950" s="8"/>
      <c r="AO6950" s="8"/>
      <c r="AP6950" s="8"/>
      <c r="AQ6950" s="8"/>
      <c r="AR6950" s="122"/>
      <c r="AS6950" s="139"/>
      <c r="AT6950" s="139"/>
      <c r="AU6950" s="139"/>
      <c r="AV6950" s="139"/>
      <c r="AW6950" s="140"/>
      <c r="AX6950" s="8"/>
      <c r="AY6950" s="8"/>
      <c r="AZ6950" s="8"/>
      <c r="BA6950" s="8"/>
      <c r="BB6950" s="122"/>
      <c r="BC6950" s="141"/>
      <c r="BD6950" s="141"/>
      <c r="BE6950" s="141"/>
      <c r="BF6950" s="141"/>
      <c r="BG6950" s="142"/>
      <c r="BH6950" s="8"/>
      <c r="BI6950" s="8"/>
      <c r="BJ6950" s="8"/>
      <c r="BK6950" s="8"/>
      <c r="BL6950" s="122"/>
      <c r="BM6950" s="143"/>
      <c r="BN6950" s="143"/>
      <c r="BO6950" s="143"/>
      <c r="BP6950" s="143"/>
      <c r="BQ6950" s="144"/>
      <c r="BR6950" s="8"/>
      <c r="BS6950" s="8"/>
      <c r="BT6950" s="8"/>
      <c r="BU6950" s="8"/>
      <c r="BV6950" s="122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18" t="s">
        <v>5</v>
      </c>
      <c r="H6951" s="3">
        <v>2024</v>
      </c>
      <c r="I6951" s="20" t="s">
        <v>286</v>
      </c>
      <c r="J6951" s="8" t="s">
        <v>338</v>
      </c>
      <c r="K6951" s="8" t="s">
        <v>339</v>
      </c>
      <c r="L6951" s="163">
        <f t="shared" si="229"/>
        <v>0</v>
      </c>
      <c r="M6951" s="163">
        <f t="shared" si="230"/>
        <v>0</v>
      </c>
      <c r="N6951" s="181"/>
      <c r="O6951" s="53"/>
      <c r="P6951" s="53"/>
      <c r="Q6951" s="53"/>
      <c r="R6951" s="53"/>
      <c r="S6951" s="54"/>
      <c r="T6951" s="8"/>
      <c r="U6951" s="8"/>
      <c r="V6951" s="8"/>
      <c r="W6951" s="8"/>
      <c r="X6951" s="122"/>
      <c r="Y6951" s="135"/>
      <c r="Z6951" s="135"/>
      <c r="AA6951" s="135"/>
      <c r="AB6951" s="135"/>
      <c r="AC6951" s="136"/>
      <c r="AD6951" s="8"/>
      <c r="AE6951" s="8"/>
      <c r="AF6951" s="8"/>
      <c r="AG6951" s="8"/>
      <c r="AH6951" s="122"/>
      <c r="AI6951" s="137"/>
      <c r="AJ6951" s="137"/>
      <c r="AK6951" s="137"/>
      <c r="AL6951" s="137"/>
      <c r="AM6951" s="138"/>
      <c r="AN6951" s="8"/>
      <c r="AO6951" s="8"/>
      <c r="AP6951" s="8"/>
      <c r="AQ6951" s="8"/>
      <c r="AR6951" s="122"/>
      <c r="AS6951" s="139"/>
      <c r="AT6951" s="139"/>
      <c r="AU6951" s="139"/>
      <c r="AV6951" s="139"/>
      <c r="AW6951" s="140"/>
      <c r="AX6951" s="8"/>
      <c r="AY6951" s="8"/>
      <c r="AZ6951" s="8"/>
      <c r="BA6951" s="8"/>
      <c r="BB6951" s="122"/>
      <c r="BC6951" s="141"/>
      <c r="BD6951" s="141"/>
      <c r="BE6951" s="141"/>
      <c r="BF6951" s="141"/>
      <c r="BG6951" s="142"/>
      <c r="BH6951" s="8"/>
      <c r="BI6951" s="8"/>
      <c r="BJ6951" s="8"/>
      <c r="BK6951" s="8"/>
      <c r="BL6951" s="122"/>
      <c r="BM6951" s="143"/>
      <c r="BN6951" s="143"/>
      <c r="BO6951" s="143"/>
      <c r="BP6951" s="143"/>
      <c r="BQ6951" s="144"/>
      <c r="BR6951" s="8"/>
      <c r="BS6951" s="8"/>
      <c r="BT6951" s="8"/>
      <c r="BU6951" s="8"/>
      <c r="BV6951" s="122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18" t="s">
        <v>5</v>
      </c>
      <c r="H6952" s="3">
        <v>2024</v>
      </c>
      <c r="I6952" s="20" t="s">
        <v>286</v>
      </c>
      <c r="J6952" s="8" t="s">
        <v>340</v>
      </c>
      <c r="K6952" s="8" t="s">
        <v>318</v>
      </c>
      <c r="L6952" s="163">
        <f t="shared" si="229"/>
        <v>0</v>
      </c>
      <c r="M6952" s="163">
        <f t="shared" si="230"/>
        <v>0</v>
      </c>
      <c r="N6952" s="181"/>
      <c r="O6952" s="53"/>
      <c r="P6952" s="53"/>
      <c r="Q6952" s="53"/>
      <c r="R6952" s="53"/>
      <c r="S6952" s="54"/>
      <c r="T6952" s="8"/>
      <c r="U6952" s="8"/>
      <c r="V6952" s="8"/>
      <c r="W6952" s="8"/>
      <c r="X6952" s="122"/>
      <c r="Y6952" s="135"/>
      <c r="Z6952" s="135"/>
      <c r="AA6952" s="135"/>
      <c r="AB6952" s="135"/>
      <c r="AC6952" s="136"/>
      <c r="AD6952" s="8"/>
      <c r="AE6952" s="8"/>
      <c r="AF6952" s="8"/>
      <c r="AG6952" s="8"/>
      <c r="AH6952" s="122"/>
      <c r="AI6952" s="137"/>
      <c r="AJ6952" s="137"/>
      <c r="AK6952" s="137"/>
      <c r="AL6952" s="137"/>
      <c r="AM6952" s="138"/>
      <c r="AN6952" s="8"/>
      <c r="AO6952" s="8"/>
      <c r="AP6952" s="8"/>
      <c r="AQ6952" s="8"/>
      <c r="AR6952" s="122"/>
      <c r="AS6952" s="139"/>
      <c r="AT6952" s="139"/>
      <c r="AU6952" s="139"/>
      <c r="AV6952" s="139"/>
      <c r="AW6952" s="140"/>
      <c r="AX6952" s="8"/>
      <c r="AY6952" s="8"/>
      <c r="AZ6952" s="8"/>
      <c r="BA6952" s="8"/>
      <c r="BB6952" s="122"/>
      <c r="BC6952" s="141"/>
      <c r="BD6952" s="141"/>
      <c r="BE6952" s="141"/>
      <c r="BF6952" s="141"/>
      <c r="BG6952" s="142"/>
      <c r="BH6952" s="8"/>
      <c r="BI6952" s="8"/>
      <c r="BJ6952" s="8"/>
      <c r="BK6952" s="8"/>
      <c r="BL6952" s="122"/>
      <c r="BM6952" s="143"/>
      <c r="BN6952" s="143"/>
      <c r="BO6952" s="143"/>
      <c r="BP6952" s="143"/>
      <c r="BQ6952" s="144"/>
      <c r="BR6952" s="8"/>
      <c r="BS6952" s="8"/>
      <c r="BT6952" s="8"/>
      <c r="BU6952" s="8"/>
      <c r="BV6952" s="122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18" t="s">
        <v>5</v>
      </c>
      <c r="H6953" s="3">
        <v>2024</v>
      </c>
      <c r="I6953" s="20" t="s">
        <v>286</v>
      </c>
      <c r="J6953" s="8" t="s">
        <v>341</v>
      </c>
      <c r="K6953" s="8" t="s">
        <v>320</v>
      </c>
      <c r="L6953" s="163">
        <f t="shared" si="229"/>
        <v>0</v>
      </c>
      <c r="M6953" s="163">
        <f t="shared" si="230"/>
        <v>0</v>
      </c>
      <c r="N6953" s="181"/>
      <c r="O6953" s="53"/>
      <c r="P6953" s="53"/>
      <c r="Q6953" s="53"/>
      <c r="R6953" s="53"/>
      <c r="S6953" s="54"/>
      <c r="T6953" s="8"/>
      <c r="U6953" s="8"/>
      <c r="V6953" s="8"/>
      <c r="W6953" s="8"/>
      <c r="X6953" s="122"/>
      <c r="Y6953" s="135"/>
      <c r="Z6953" s="135"/>
      <c r="AA6953" s="135"/>
      <c r="AB6953" s="135"/>
      <c r="AC6953" s="136"/>
      <c r="AD6953" s="8"/>
      <c r="AE6953" s="8"/>
      <c r="AF6953" s="8"/>
      <c r="AG6953" s="8"/>
      <c r="AH6953" s="122"/>
      <c r="AI6953" s="137"/>
      <c r="AJ6953" s="137"/>
      <c r="AK6953" s="137"/>
      <c r="AL6953" s="137"/>
      <c r="AM6953" s="138"/>
      <c r="AN6953" s="8"/>
      <c r="AO6953" s="8"/>
      <c r="AP6953" s="8"/>
      <c r="AQ6953" s="8"/>
      <c r="AR6953" s="122"/>
      <c r="AS6953" s="139"/>
      <c r="AT6953" s="139"/>
      <c r="AU6953" s="139"/>
      <c r="AV6953" s="139"/>
      <c r="AW6953" s="140"/>
      <c r="AX6953" s="8"/>
      <c r="AY6953" s="8"/>
      <c r="AZ6953" s="8"/>
      <c r="BA6953" s="8"/>
      <c r="BB6953" s="122"/>
      <c r="BC6953" s="141"/>
      <c r="BD6953" s="141"/>
      <c r="BE6953" s="141"/>
      <c r="BF6953" s="141"/>
      <c r="BG6953" s="142"/>
      <c r="BH6953" s="8"/>
      <c r="BI6953" s="8"/>
      <c r="BJ6953" s="8"/>
      <c r="BK6953" s="8"/>
      <c r="BL6953" s="122"/>
      <c r="BM6953" s="143"/>
      <c r="BN6953" s="143"/>
      <c r="BO6953" s="143"/>
      <c r="BP6953" s="143"/>
      <c r="BQ6953" s="144"/>
      <c r="BR6953" s="8"/>
      <c r="BS6953" s="8"/>
      <c r="BT6953" s="8"/>
      <c r="BU6953" s="8"/>
      <c r="BV6953" s="122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18" t="s">
        <v>5</v>
      </c>
      <c r="H6954" s="3">
        <v>2024</v>
      </c>
      <c r="I6954" s="20" t="s">
        <v>286</v>
      </c>
      <c r="J6954" s="8" t="s">
        <v>342</v>
      </c>
      <c r="K6954" s="8" t="s">
        <v>320</v>
      </c>
      <c r="L6954" s="163">
        <f t="shared" si="229"/>
        <v>0</v>
      </c>
      <c r="M6954" s="163">
        <f t="shared" si="230"/>
        <v>0</v>
      </c>
      <c r="N6954" s="181"/>
      <c r="O6954" s="53"/>
      <c r="P6954" s="53"/>
      <c r="Q6954" s="53"/>
      <c r="R6954" s="53"/>
      <c r="S6954" s="54"/>
      <c r="T6954" s="8"/>
      <c r="U6954" s="8"/>
      <c r="V6954" s="8"/>
      <c r="W6954" s="8"/>
      <c r="X6954" s="122"/>
      <c r="Y6954" s="135"/>
      <c r="Z6954" s="135"/>
      <c r="AA6954" s="135"/>
      <c r="AB6954" s="135"/>
      <c r="AC6954" s="136"/>
      <c r="AD6954" s="8"/>
      <c r="AE6954" s="8"/>
      <c r="AF6954" s="8"/>
      <c r="AG6954" s="8"/>
      <c r="AH6954" s="122"/>
      <c r="AI6954" s="137"/>
      <c r="AJ6954" s="137"/>
      <c r="AK6954" s="137"/>
      <c r="AL6954" s="137"/>
      <c r="AM6954" s="138"/>
      <c r="AN6954" s="8"/>
      <c r="AO6954" s="8"/>
      <c r="AP6954" s="8"/>
      <c r="AQ6954" s="8"/>
      <c r="AR6954" s="122"/>
      <c r="AS6954" s="139"/>
      <c r="AT6954" s="139"/>
      <c r="AU6954" s="139"/>
      <c r="AV6954" s="139"/>
      <c r="AW6954" s="140"/>
      <c r="AX6954" s="8"/>
      <c r="AY6954" s="8"/>
      <c r="AZ6954" s="8"/>
      <c r="BA6954" s="8"/>
      <c r="BB6954" s="122"/>
      <c r="BC6954" s="141"/>
      <c r="BD6954" s="141"/>
      <c r="BE6954" s="141"/>
      <c r="BF6954" s="141"/>
      <c r="BG6954" s="142"/>
      <c r="BH6954" s="8"/>
      <c r="BI6954" s="8"/>
      <c r="BJ6954" s="8"/>
      <c r="BK6954" s="8"/>
      <c r="BL6954" s="122"/>
      <c r="BM6954" s="143"/>
      <c r="BN6954" s="143"/>
      <c r="BO6954" s="143"/>
      <c r="BP6954" s="143"/>
      <c r="BQ6954" s="144"/>
      <c r="BR6954" s="8"/>
      <c r="BS6954" s="8"/>
      <c r="BT6954" s="8"/>
      <c r="BU6954" s="8"/>
      <c r="BV6954" s="122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18" t="s">
        <v>5</v>
      </c>
      <c r="H6955" s="3">
        <v>2024</v>
      </c>
      <c r="I6955" s="20" t="s">
        <v>286</v>
      </c>
      <c r="J6955" s="8" t="s">
        <v>343</v>
      </c>
      <c r="K6955" s="8" t="s">
        <v>339</v>
      </c>
      <c r="L6955" s="163">
        <f t="shared" si="229"/>
        <v>0</v>
      </c>
      <c r="M6955" s="163">
        <f t="shared" si="230"/>
        <v>0</v>
      </c>
      <c r="N6955" s="181"/>
      <c r="O6955" s="53"/>
      <c r="P6955" s="53"/>
      <c r="Q6955" s="53"/>
      <c r="R6955" s="53"/>
      <c r="S6955" s="54"/>
      <c r="T6955" s="8"/>
      <c r="U6955" s="8"/>
      <c r="V6955" s="8"/>
      <c r="W6955" s="8"/>
      <c r="X6955" s="122"/>
      <c r="Y6955" s="135"/>
      <c r="Z6955" s="135"/>
      <c r="AA6955" s="135"/>
      <c r="AB6955" s="135"/>
      <c r="AC6955" s="136"/>
      <c r="AD6955" s="8"/>
      <c r="AE6955" s="8"/>
      <c r="AF6955" s="8"/>
      <c r="AG6955" s="8"/>
      <c r="AH6955" s="122"/>
      <c r="AI6955" s="137"/>
      <c r="AJ6955" s="137"/>
      <c r="AK6955" s="137"/>
      <c r="AL6955" s="137"/>
      <c r="AM6955" s="138"/>
      <c r="AN6955" s="8"/>
      <c r="AO6955" s="8"/>
      <c r="AP6955" s="8"/>
      <c r="AQ6955" s="8"/>
      <c r="AR6955" s="122"/>
      <c r="AS6955" s="139"/>
      <c r="AT6955" s="139"/>
      <c r="AU6955" s="139"/>
      <c r="AV6955" s="139"/>
      <c r="AW6955" s="140"/>
      <c r="AX6955" s="8"/>
      <c r="AY6955" s="8"/>
      <c r="AZ6955" s="8"/>
      <c r="BA6955" s="8"/>
      <c r="BB6955" s="122"/>
      <c r="BC6955" s="141"/>
      <c r="BD6955" s="141"/>
      <c r="BE6955" s="141"/>
      <c r="BF6955" s="141"/>
      <c r="BG6955" s="142"/>
      <c r="BH6955" s="8"/>
      <c r="BI6955" s="8"/>
      <c r="BJ6955" s="8"/>
      <c r="BK6955" s="8"/>
      <c r="BL6955" s="122"/>
      <c r="BM6955" s="143"/>
      <c r="BN6955" s="143"/>
      <c r="BO6955" s="143"/>
      <c r="BP6955" s="143"/>
      <c r="BQ6955" s="144"/>
      <c r="BR6955" s="8"/>
      <c r="BS6955" s="8"/>
      <c r="BT6955" s="8"/>
      <c r="BU6955" s="8"/>
      <c r="BV6955" s="122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18" t="s">
        <v>5</v>
      </c>
      <c r="H6956" s="3">
        <v>2024</v>
      </c>
      <c r="I6956" s="20" t="s">
        <v>288</v>
      </c>
      <c r="J6956" s="8" t="s">
        <v>344</v>
      </c>
      <c r="K6956" s="8" t="s">
        <v>318</v>
      </c>
      <c r="L6956" s="163">
        <f t="shared" si="229"/>
        <v>0</v>
      </c>
      <c r="M6956" s="163">
        <f t="shared" si="230"/>
        <v>0</v>
      </c>
      <c r="N6956" s="181"/>
      <c r="O6956" s="53"/>
      <c r="P6956" s="53"/>
      <c r="Q6956" s="53"/>
      <c r="R6956" s="53"/>
      <c r="S6956" s="54"/>
      <c r="T6956" s="8"/>
      <c r="U6956" s="8"/>
      <c r="V6956" s="8"/>
      <c r="W6956" s="8"/>
      <c r="X6956" s="122"/>
      <c r="Y6956" s="135"/>
      <c r="Z6956" s="135"/>
      <c r="AA6956" s="135"/>
      <c r="AB6956" s="135"/>
      <c r="AC6956" s="136"/>
      <c r="AD6956" s="8"/>
      <c r="AE6956" s="8"/>
      <c r="AF6956" s="8"/>
      <c r="AG6956" s="8"/>
      <c r="AH6956" s="122"/>
      <c r="AI6956" s="137"/>
      <c r="AJ6956" s="137"/>
      <c r="AK6956" s="137"/>
      <c r="AL6956" s="137"/>
      <c r="AM6956" s="138"/>
      <c r="AN6956" s="8"/>
      <c r="AO6956" s="8"/>
      <c r="AP6956" s="8"/>
      <c r="AQ6956" s="8"/>
      <c r="AR6956" s="122"/>
      <c r="AS6956" s="139"/>
      <c r="AT6956" s="139"/>
      <c r="AU6956" s="139"/>
      <c r="AV6956" s="139"/>
      <c r="AW6956" s="140"/>
      <c r="AX6956" s="8"/>
      <c r="AY6956" s="8"/>
      <c r="AZ6956" s="8"/>
      <c r="BA6956" s="8"/>
      <c r="BB6956" s="122"/>
      <c r="BC6956" s="141"/>
      <c r="BD6956" s="141"/>
      <c r="BE6956" s="141"/>
      <c r="BF6956" s="141"/>
      <c r="BG6956" s="142"/>
      <c r="BH6956" s="8"/>
      <c r="BI6956" s="8"/>
      <c r="BJ6956" s="8"/>
      <c r="BK6956" s="8"/>
      <c r="BL6956" s="122"/>
      <c r="BM6956" s="143"/>
      <c r="BN6956" s="143"/>
      <c r="BO6956" s="143"/>
      <c r="BP6956" s="143"/>
      <c r="BQ6956" s="144"/>
      <c r="BR6956" s="8"/>
      <c r="BS6956" s="8"/>
      <c r="BT6956" s="8"/>
      <c r="BU6956" s="8"/>
      <c r="BV6956" s="122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18" t="s">
        <v>5</v>
      </c>
      <c r="H6957" s="3">
        <v>2024</v>
      </c>
      <c r="I6957" s="20" t="s">
        <v>288</v>
      </c>
      <c r="J6957" s="2" t="s">
        <v>351</v>
      </c>
      <c r="K6957" s="2" t="s">
        <v>318</v>
      </c>
      <c r="L6957" s="163">
        <f t="shared" ref="L6957:L7020" si="233">SUM(R6957,W6957,AB6957,AG6957,AL6957,AQ6957,AV6957,BA6957,BF6957,BK6957,BP6957,BU6957)</f>
        <v>0</v>
      </c>
      <c r="M6957" s="163">
        <f t="shared" ref="M6957:M7020" si="234">SUM(S6957,X6957,AC6957,AH6957,AM6957,AR6957,AW6957,BB6957,BG6957,BL6957,BQ6957,BV6957)</f>
        <v>0</v>
      </c>
      <c r="N6957" s="181"/>
      <c r="O6957" s="53"/>
      <c r="P6957" s="53"/>
      <c r="Q6957" s="53"/>
      <c r="R6957" s="53"/>
      <c r="S6957" s="54"/>
      <c r="T6957" s="8"/>
      <c r="U6957" s="8"/>
      <c r="V6957" s="8"/>
      <c r="W6957" s="8"/>
      <c r="X6957" s="122"/>
      <c r="Y6957" s="135"/>
      <c r="Z6957" s="135"/>
      <c r="AA6957" s="135"/>
      <c r="AB6957" s="135"/>
      <c r="AC6957" s="136"/>
      <c r="AD6957" s="8"/>
      <c r="AE6957" s="8"/>
      <c r="AF6957" s="8"/>
      <c r="AG6957" s="8"/>
      <c r="AH6957" s="122"/>
      <c r="AI6957" s="137"/>
      <c r="AJ6957" s="137"/>
      <c r="AK6957" s="137"/>
      <c r="AL6957" s="137"/>
      <c r="AM6957" s="138"/>
      <c r="AN6957" s="8"/>
      <c r="AO6957" s="8"/>
      <c r="AP6957" s="8"/>
      <c r="AQ6957" s="8"/>
      <c r="AR6957" s="122"/>
      <c r="AS6957" s="139"/>
      <c r="AT6957" s="139"/>
      <c r="AU6957" s="139"/>
      <c r="AV6957" s="139"/>
      <c r="AW6957" s="140"/>
      <c r="AX6957" s="8"/>
      <c r="AY6957" s="8"/>
      <c r="AZ6957" s="8"/>
      <c r="BA6957" s="8"/>
      <c r="BB6957" s="122"/>
      <c r="BC6957" s="141"/>
      <c r="BD6957" s="141"/>
      <c r="BE6957" s="141"/>
      <c r="BF6957" s="141"/>
      <c r="BG6957" s="142"/>
      <c r="BH6957" s="8"/>
      <c r="BI6957" s="8"/>
      <c r="BJ6957" s="8"/>
      <c r="BK6957" s="8"/>
      <c r="BL6957" s="122"/>
      <c r="BM6957" s="143"/>
      <c r="BN6957" s="143"/>
      <c r="BO6957" s="143"/>
      <c r="BP6957" s="143"/>
      <c r="BQ6957" s="144"/>
      <c r="BR6957" s="8"/>
      <c r="BS6957" s="8"/>
      <c r="BT6957" s="8"/>
      <c r="BU6957" s="8"/>
      <c r="BV6957" s="122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18" t="s">
        <v>5</v>
      </c>
      <c r="H6958" s="3">
        <v>2024</v>
      </c>
      <c r="I6958" s="20" t="s">
        <v>288</v>
      </c>
      <c r="J6958" s="2" t="s">
        <v>352</v>
      </c>
      <c r="K6958" s="2" t="s">
        <v>321</v>
      </c>
      <c r="L6958" s="163">
        <f t="shared" si="233"/>
        <v>0</v>
      </c>
      <c r="M6958" s="163">
        <f t="shared" si="234"/>
        <v>0</v>
      </c>
      <c r="N6958" s="181"/>
      <c r="O6958" s="33"/>
      <c r="P6958" s="33"/>
      <c r="Q6958" s="33"/>
      <c r="R6958" s="33"/>
      <c r="S6958" s="42"/>
      <c r="T6958" s="2"/>
      <c r="U6958" s="2"/>
      <c r="V6958" s="2"/>
      <c r="W6958" s="2"/>
      <c r="X6958" s="55"/>
      <c r="Y6958" s="62"/>
      <c r="Z6958" s="62"/>
      <c r="AA6958" s="62"/>
      <c r="AB6958" s="62"/>
      <c r="AC6958" s="68"/>
      <c r="AD6958" s="2"/>
      <c r="AE6958" s="2"/>
      <c r="AF6958" s="2"/>
      <c r="AG6958" s="2"/>
      <c r="AH6958" s="55"/>
      <c r="AI6958" s="72"/>
      <c r="AJ6958" s="72"/>
      <c r="AK6958" s="72"/>
      <c r="AL6958" s="72"/>
      <c r="AM6958" s="80"/>
      <c r="AN6958" s="2"/>
      <c r="AO6958" s="2"/>
      <c r="AP6958" s="2"/>
      <c r="AQ6958" s="2"/>
      <c r="AR6958" s="55"/>
      <c r="AS6958" s="85"/>
      <c r="AT6958" s="85"/>
      <c r="AU6958" s="85"/>
      <c r="AV6958" s="85"/>
      <c r="AW6958" s="100"/>
      <c r="AX6958" s="2"/>
      <c r="AY6958" s="2"/>
      <c r="AZ6958" s="2"/>
      <c r="BA6958" s="2"/>
      <c r="BB6958" s="55"/>
      <c r="BC6958" s="105"/>
      <c r="BD6958" s="105"/>
      <c r="BE6958" s="105"/>
      <c r="BF6958" s="105"/>
      <c r="BG6958" s="109"/>
      <c r="BH6958" s="2"/>
      <c r="BI6958" s="2"/>
      <c r="BJ6958" s="2"/>
      <c r="BK6958" s="2"/>
      <c r="BL6958" s="55"/>
      <c r="BM6958" s="48"/>
      <c r="BN6958" s="48"/>
      <c r="BO6958" s="48"/>
      <c r="BP6958" s="48"/>
      <c r="BQ6958" s="117"/>
      <c r="BR6958" s="2"/>
      <c r="BS6958" s="2"/>
      <c r="BT6958" s="2"/>
      <c r="BU6958" s="2"/>
      <c r="BV6958" s="55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18" t="s">
        <v>5</v>
      </c>
      <c r="H6959" s="3">
        <v>2024</v>
      </c>
      <c r="I6959" s="20" t="s">
        <v>288</v>
      </c>
      <c r="J6959" s="2" t="s">
        <v>345</v>
      </c>
      <c r="K6959" s="2" t="s">
        <v>318</v>
      </c>
      <c r="L6959" s="163">
        <f t="shared" si="233"/>
        <v>0</v>
      </c>
      <c r="M6959" s="163">
        <f t="shared" si="234"/>
        <v>0</v>
      </c>
      <c r="N6959" s="181"/>
      <c r="O6959" s="34"/>
      <c r="P6959" s="33"/>
      <c r="Q6959" s="33"/>
      <c r="R6959" s="33"/>
      <c r="S6959" s="42"/>
      <c r="T6959" s="3"/>
      <c r="U6959" s="2"/>
      <c r="V6959" s="2"/>
      <c r="W6959" s="2"/>
      <c r="X6959" s="55"/>
      <c r="Y6959" s="64"/>
      <c r="Z6959" s="62"/>
      <c r="AA6959" s="62"/>
      <c r="AB6959" s="62"/>
      <c r="AC6959" s="68"/>
      <c r="AD6959" s="3"/>
      <c r="AE6959" s="2"/>
      <c r="AF6959" s="2"/>
      <c r="AG6959" s="2"/>
      <c r="AH6959" s="55"/>
      <c r="AI6959" s="73"/>
      <c r="AJ6959" s="72"/>
      <c r="AK6959" s="72"/>
      <c r="AL6959" s="72"/>
      <c r="AM6959" s="80"/>
      <c r="AN6959" s="3"/>
      <c r="AO6959" s="2"/>
      <c r="AP6959" s="2"/>
      <c r="AQ6959" s="2"/>
      <c r="AR6959" s="55"/>
      <c r="AS6959" s="86"/>
      <c r="AT6959" s="85"/>
      <c r="AU6959" s="85"/>
      <c r="AV6959" s="85"/>
      <c r="AW6959" s="100"/>
      <c r="AX6959" s="3"/>
      <c r="AY6959" s="2"/>
      <c r="AZ6959" s="2"/>
      <c r="BA6959" s="2"/>
      <c r="BB6959" s="55"/>
      <c r="BC6959" s="106"/>
      <c r="BD6959" s="105"/>
      <c r="BE6959" s="105"/>
      <c r="BF6959" s="105"/>
      <c r="BG6959" s="109"/>
      <c r="BH6959" s="3"/>
      <c r="BI6959" s="2"/>
      <c r="BJ6959" s="2"/>
      <c r="BK6959" s="2"/>
      <c r="BL6959" s="55"/>
      <c r="BM6959" s="49"/>
      <c r="BN6959" s="48"/>
      <c r="BO6959" s="48"/>
      <c r="BP6959" s="48"/>
      <c r="BQ6959" s="117"/>
      <c r="BR6959" s="3"/>
      <c r="BS6959" s="2"/>
      <c r="BT6959" s="2"/>
      <c r="BU6959" s="2"/>
      <c r="BV6959" s="55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18" t="s">
        <v>5</v>
      </c>
      <c r="H6960" s="3">
        <v>2024</v>
      </c>
      <c r="I6960" s="20" t="s">
        <v>289</v>
      </c>
      <c r="J6960" s="2" t="s">
        <v>268</v>
      </c>
      <c r="K6960" s="2" t="s">
        <v>318</v>
      </c>
      <c r="L6960" s="163">
        <f t="shared" si="233"/>
        <v>0.41600000000000004</v>
      </c>
      <c r="M6960" s="163">
        <f t="shared" si="234"/>
        <v>804.03</v>
      </c>
      <c r="N6960" s="181"/>
      <c r="O6960" s="33"/>
      <c r="P6960" s="33"/>
      <c r="Q6960" s="33"/>
      <c r="R6960" s="33"/>
      <c r="S6960" s="42"/>
      <c r="T6960" s="2"/>
      <c r="U6960" s="2"/>
      <c r="V6960" s="2"/>
      <c r="W6960" s="2"/>
      <c r="X6960" s="55"/>
      <c r="Y6960" s="62"/>
      <c r="Z6960" s="62"/>
      <c r="AA6960" s="62"/>
      <c r="AB6960" s="62"/>
      <c r="AC6960" s="68"/>
      <c r="AD6960" s="2"/>
      <c r="AE6960" s="2"/>
      <c r="AF6960" s="2"/>
      <c r="AG6960" s="2"/>
      <c r="AH6960" s="55"/>
      <c r="AI6960" s="72"/>
      <c r="AJ6960" s="72"/>
      <c r="AK6960" s="72"/>
      <c r="AL6960" s="72"/>
      <c r="AM6960" s="80"/>
      <c r="AN6960" s="2"/>
      <c r="AO6960" s="2"/>
      <c r="AP6960" s="2"/>
      <c r="AQ6960" s="2"/>
      <c r="AR6960" s="55"/>
      <c r="AS6960" s="85"/>
      <c r="AT6960" s="85"/>
      <c r="AU6960" s="85"/>
      <c r="AV6960" s="85"/>
      <c r="AW6960" s="100"/>
      <c r="AX6960" s="2"/>
      <c r="AY6960" s="2"/>
      <c r="AZ6960" s="2"/>
      <c r="BA6960" s="2"/>
      <c r="BB6960" s="55"/>
      <c r="BC6960" s="105"/>
      <c r="BD6960" s="105"/>
      <c r="BE6960" s="105"/>
      <c r="BF6960" s="105"/>
      <c r="BG6960" s="109"/>
      <c r="BH6960" s="2" t="s">
        <v>513</v>
      </c>
      <c r="BI6960" s="2"/>
      <c r="BJ6960" s="2"/>
      <c r="BK6960" s="2">
        <v>0.193</v>
      </c>
      <c r="BL6960" s="55">
        <v>364.03</v>
      </c>
      <c r="BM6960" s="48"/>
      <c r="BN6960" s="48"/>
      <c r="BO6960" s="48"/>
      <c r="BP6960" s="48"/>
      <c r="BQ6960" s="117"/>
      <c r="BR6960" s="2" t="s">
        <v>1191</v>
      </c>
      <c r="BS6960" s="2"/>
      <c r="BT6960" s="2"/>
      <c r="BU6960" s="2">
        <v>0.223</v>
      </c>
      <c r="BV6960" s="55">
        <v>440</v>
      </c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18" t="s">
        <v>5</v>
      </c>
      <c r="H6961" s="3">
        <v>2024</v>
      </c>
      <c r="I6961" s="20" t="s">
        <v>289</v>
      </c>
      <c r="J6961" s="2" t="s">
        <v>292</v>
      </c>
      <c r="K6961" s="2" t="s">
        <v>318</v>
      </c>
      <c r="L6961" s="163">
        <f t="shared" si="233"/>
        <v>0</v>
      </c>
      <c r="M6961" s="163">
        <f t="shared" si="234"/>
        <v>0</v>
      </c>
      <c r="N6961" s="181"/>
      <c r="O6961" s="33"/>
      <c r="P6961" s="33"/>
      <c r="Q6961" s="33"/>
      <c r="R6961" s="33"/>
      <c r="S6961" s="42"/>
      <c r="T6961" s="2"/>
      <c r="U6961" s="2"/>
      <c r="V6961" s="2"/>
      <c r="W6961" s="2"/>
      <c r="X6961" s="55"/>
      <c r="Y6961" s="62"/>
      <c r="Z6961" s="62"/>
      <c r="AA6961" s="62"/>
      <c r="AB6961" s="62"/>
      <c r="AC6961" s="68"/>
      <c r="AD6961" s="2"/>
      <c r="AE6961" s="2"/>
      <c r="AF6961" s="2"/>
      <c r="AG6961" s="2"/>
      <c r="AH6961" s="55"/>
      <c r="AI6961" s="72"/>
      <c r="AJ6961" s="72"/>
      <c r="AK6961" s="72"/>
      <c r="AL6961" s="72"/>
      <c r="AM6961" s="80"/>
      <c r="AN6961" s="2"/>
      <c r="AO6961" s="2"/>
      <c r="AP6961" s="2"/>
      <c r="AQ6961" s="2"/>
      <c r="AR6961" s="55"/>
      <c r="AS6961" s="85"/>
      <c r="AT6961" s="85"/>
      <c r="AU6961" s="85"/>
      <c r="AV6961" s="85"/>
      <c r="AW6961" s="100"/>
      <c r="AX6961" s="2"/>
      <c r="AY6961" s="2"/>
      <c r="AZ6961" s="2"/>
      <c r="BA6961" s="2"/>
      <c r="BB6961" s="55"/>
      <c r="BC6961" s="105"/>
      <c r="BD6961" s="105"/>
      <c r="BE6961" s="105"/>
      <c r="BF6961" s="105"/>
      <c r="BG6961" s="109"/>
      <c r="BH6961" s="2"/>
      <c r="BI6961" s="2"/>
      <c r="BJ6961" s="2"/>
      <c r="BK6961" s="2"/>
      <c r="BL6961" s="55"/>
      <c r="BM6961" s="48"/>
      <c r="BN6961" s="48"/>
      <c r="BO6961" s="48"/>
      <c r="BP6961" s="48"/>
      <c r="BQ6961" s="117"/>
      <c r="BR6961" s="2"/>
      <c r="BS6961" s="2"/>
      <c r="BT6961" s="2"/>
      <c r="BU6961" s="2"/>
      <c r="BV6961" s="55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18" t="s">
        <v>5</v>
      </c>
      <c r="H6962" s="3">
        <v>2024</v>
      </c>
      <c r="I6962" s="20" t="s">
        <v>285</v>
      </c>
      <c r="J6962" s="2" t="s">
        <v>293</v>
      </c>
      <c r="K6962" s="2" t="s">
        <v>318</v>
      </c>
      <c r="L6962" s="165">
        <f t="shared" si="233"/>
        <v>5.2999999999999999E-2</v>
      </c>
      <c r="M6962" s="163">
        <f t="shared" si="234"/>
        <v>475.85599999999999</v>
      </c>
      <c r="N6962" s="181"/>
      <c r="O6962" s="33"/>
      <c r="P6962" s="33"/>
      <c r="Q6962" s="33"/>
      <c r="R6962" s="34"/>
      <c r="S6962" s="42"/>
      <c r="T6962" s="2"/>
      <c r="U6962" s="2"/>
      <c r="V6962" s="2"/>
      <c r="W6962" s="3"/>
      <c r="X6962" s="55"/>
      <c r="Y6962" s="62" t="s">
        <v>435</v>
      </c>
      <c r="Z6962" s="62"/>
      <c r="AA6962" s="62"/>
      <c r="AB6962" s="64">
        <v>4.65E-2</v>
      </c>
      <c r="AC6962" s="68">
        <v>415.65</v>
      </c>
      <c r="AD6962" s="2">
        <v>13</v>
      </c>
      <c r="AE6962" s="2"/>
      <c r="AF6962" s="2"/>
      <c r="AG6962" s="3">
        <v>6.4999999999999997E-3</v>
      </c>
      <c r="AH6962" s="55">
        <v>60.206000000000003</v>
      </c>
      <c r="AI6962" s="72"/>
      <c r="AJ6962" s="72"/>
      <c r="AK6962" s="72"/>
      <c r="AL6962" s="73"/>
      <c r="AM6962" s="80"/>
      <c r="AN6962" s="2"/>
      <c r="AO6962" s="2"/>
      <c r="AP6962" s="2"/>
      <c r="AQ6962" s="3"/>
      <c r="AR6962" s="55"/>
      <c r="AS6962" s="85"/>
      <c r="AT6962" s="85"/>
      <c r="AU6962" s="85"/>
      <c r="AV6962" s="86"/>
      <c r="AW6962" s="100"/>
      <c r="AX6962" s="2"/>
      <c r="AY6962" s="2"/>
      <c r="AZ6962" s="2"/>
      <c r="BA6962" s="3"/>
      <c r="BB6962" s="55"/>
      <c r="BC6962" s="105"/>
      <c r="BD6962" s="105"/>
      <c r="BE6962" s="105"/>
      <c r="BF6962" s="106"/>
      <c r="BG6962" s="109"/>
      <c r="BH6962" s="2"/>
      <c r="BI6962" s="2"/>
      <c r="BJ6962" s="2"/>
      <c r="BK6962" s="3"/>
      <c r="BL6962" s="55"/>
      <c r="BM6962" s="48"/>
      <c r="BN6962" s="48"/>
      <c r="BO6962" s="48"/>
      <c r="BP6962" s="49"/>
      <c r="BQ6962" s="117"/>
      <c r="BR6962" s="2"/>
      <c r="BS6962" s="2"/>
      <c r="BT6962" s="2"/>
      <c r="BU6962" s="3"/>
      <c r="BV6962" s="55"/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18" t="s">
        <v>5</v>
      </c>
      <c r="H6963" s="3">
        <v>2024</v>
      </c>
      <c r="I6963" s="20" t="s">
        <v>287</v>
      </c>
      <c r="J6963" s="2" t="s">
        <v>269</v>
      </c>
      <c r="K6963" s="2" t="s">
        <v>320</v>
      </c>
      <c r="L6963" s="163">
        <f t="shared" si="233"/>
        <v>5</v>
      </c>
      <c r="M6963" s="163">
        <f t="shared" si="234"/>
        <v>8.1150000000000002</v>
      </c>
      <c r="N6963" s="181"/>
      <c r="O6963" s="33"/>
      <c r="P6963" s="33"/>
      <c r="Q6963" s="33"/>
      <c r="R6963" s="33"/>
      <c r="S6963" s="42"/>
      <c r="T6963" s="2"/>
      <c r="U6963" s="2"/>
      <c r="V6963" s="2"/>
      <c r="W6963" s="2"/>
      <c r="X6963" s="55"/>
      <c r="Y6963" s="62"/>
      <c r="Z6963" s="62"/>
      <c r="AA6963" s="62"/>
      <c r="AB6963" s="64">
        <v>4</v>
      </c>
      <c r="AC6963" s="68">
        <v>6.149</v>
      </c>
      <c r="AD6963" s="2"/>
      <c r="AE6963" s="2"/>
      <c r="AF6963" s="2"/>
      <c r="AG6963" s="2"/>
      <c r="AH6963" s="55"/>
      <c r="AI6963" s="72"/>
      <c r="AJ6963" s="72"/>
      <c r="AK6963" s="72"/>
      <c r="AL6963" s="72"/>
      <c r="AM6963" s="80"/>
      <c r="AN6963" s="2"/>
      <c r="AO6963" s="2"/>
      <c r="AP6963" s="2"/>
      <c r="AQ6963" s="2"/>
      <c r="AR6963" s="55"/>
      <c r="AS6963" s="85"/>
      <c r="AT6963" s="85"/>
      <c r="AU6963" s="85"/>
      <c r="AV6963" s="85"/>
      <c r="AW6963" s="100"/>
      <c r="AX6963" s="2"/>
      <c r="AY6963" s="2"/>
      <c r="AZ6963" s="2"/>
      <c r="BA6963" s="2"/>
      <c r="BB6963" s="55"/>
      <c r="BC6963" s="105"/>
      <c r="BD6963" s="105"/>
      <c r="BE6963" s="105"/>
      <c r="BF6963" s="105"/>
      <c r="BG6963" s="109"/>
      <c r="BH6963" s="2"/>
      <c r="BI6963" s="2"/>
      <c r="BJ6963" s="2"/>
      <c r="BK6963" s="2"/>
      <c r="BL6963" s="55"/>
      <c r="BM6963" s="48"/>
      <c r="BN6963" s="48"/>
      <c r="BO6963" s="48"/>
      <c r="BP6963" s="48"/>
      <c r="BQ6963" s="117"/>
      <c r="BR6963" s="2"/>
      <c r="BS6963" s="2"/>
      <c r="BT6963" s="2"/>
      <c r="BU6963" s="2">
        <v>1</v>
      </c>
      <c r="BV6963" s="55">
        <v>1.966</v>
      </c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18" t="s">
        <v>5</v>
      </c>
      <c r="H6964" s="3">
        <v>2024</v>
      </c>
      <c r="I6964" s="20" t="s">
        <v>287</v>
      </c>
      <c r="J6964" s="2" t="s">
        <v>270</v>
      </c>
      <c r="K6964" s="2" t="s">
        <v>320</v>
      </c>
      <c r="L6964" s="163">
        <f t="shared" si="233"/>
        <v>0</v>
      </c>
      <c r="M6964" s="163">
        <f t="shared" si="234"/>
        <v>0</v>
      </c>
      <c r="N6964" s="181"/>
      <c r="O6964" s="33"/>
      <c r="P6964" s="33"/>
      <c r="Q6964" s="33"/>
      <c r="R6964" s="33"/>
      <c r="S6964" s="42"/>
      <c r="T6964" s="2"/>
      <c r="U6964" s="2"/>
      <c r="V6964" s="2"/>
      <c r="W6964" s="2"/>
      <c r="X6964" s="55"/>
      <c r="Y6964" s="62"/>
      <c r="Z6964" s="62"/>
      <c r="AA6964" s="62"/>
      <c r="AB6964" s="62"/>
      <c r="AC6964" s="68"/>
      <c r="AD6964" s="2"/>
      <c r="AE6964" s="2"/>
      <c r="AF6964" s="2"/>
      <c r="AG6964" s="2"/>
      <c r="AH6964" s="55"/>
      <c r="AI6964" s="72"/>
      <c r="AJ6964" s="72"/>
      <c r="AK6964" s="72"/>
      <c r="AL6964" s="72"/>
      <c r="AM6964" s="80"/>
      <c r="AN6964" s="2"/>
      <c r="AO6964" s="2"/>
      <c r="AP6964" s="2"/>
      <c r="AQ6964" s="2"/>
      <c r="AR6964" s="55"/>
      <c r="AS6964" s="85"/>
      <c r="AT6964" s="85"/>
      <c r="AU6964" s="85"/>
      <c r="AV6964" s="85"/>
      <c r="AW6964" s="100"/>
      <c r="AX6964" s="2"/>
      <c r="AY6964" s="2"/>
      <c r="AZ6964" s="2"/>
      <c r="BA6964" s="2"/>
      <c r="BB6964" s="55"/>
      <c r="BC6964" s="105"/>
      <c r="BD6964" s="105"/>
      <c r="BE6964" s="105"/>
      <c r="BF6964" s="105"/>
      <c r="BG6964" s="109"/>
      <c r="BH6964" s="2"/>
      <c r="BI6964" s="2"/>
      <c r="BJ6964" s="2"/>
      <c r="BK6964" s="2"/>
      <c r="BL6964" s="55"/>
      <c r="BM6964" s="48"/>
      <c r="BN6964" s="48"/>
      <c r="BO6964" s="48"/>
      <c r="BP6964" s="48"/>
      <c r="BQ6964" s="117"/>
      <c r="BR6964" s="2"/>
      <c r="BS6964" s="2"/>
      <c r="BT6964" s="2"/>
      <c r="BU6964" s="2"/>
      <c r="BV6964" s="55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18" t="s">
        <v>5</v>
      </c>
      <c r="H6965" s="3">
        <v>2024</v>
      </c>
      <c r="I6965" s="20" t="s">
        <v>290</v>
      </c>
      <c r="J6965" s="2" t="s">
        <v>271</v>
      </c>
      <c r="K6965" s="2" t="s">
        <v>321</v>
      </c>
      <c r="L6965" s="163">
        <f t="shared" si="233"/>
        <v>0</v>
      </c>
      <c r="M6965" s="163">
        <f t="shared" si="234"/>
        <v>0</v>
      </c>
      <c r="N6965" s="181"/>
      <c r="O6965" s="33"/>
      <c r="P6965" s="33"/>
      <c r="Q6965" s="33"/>
      <c r="R6965" s="33"/>
      <c r="S6965" s="42"/>
      <c r="T6965" s="2"/>
      <c r="U6965" s="2"/>
      <c r="V6965" s="2"/>
      <c r="W6965" s="2"/>
      <c r="X6965" s="55"/>
      <c r="Y6965" s="62"/>
      <c r="Z6965" s="62"/>
      <c r="AA6965" s="62"/>
      <c r="AB6965" s="62"/>
      <c r="AC6965" s="68"/>
      <c r="AD6965" s="2"/>
      <c r="AE6965" s="2"/>
      <c r="AF6965" s="2"/>
      <c r="AG6965" s="2"/>
      <c r="AH6965" s="55"/>
      <c r="AI6965" s="72"/>
      <c r="AJ6965" s="72"/>
      <c r="AK6965" s="72"/>
      <c r="AL6965" s="72"/>
      <c r="AM6965" s="80"/>
      <c r="AN6965" s="2"/>
      <c r="AO6965" s="2"/>
      <c r="AP6965" s="2"/>
      <c r="AQ6965" s="2"/>
      <c r="AR6965" s="55"/>
      <c r="AS6965" s="85"/>
      <c r="AT6965" s="85"/>
      <c r="AU6965" s="85"/>
      <c r="AV6965" s="85"/>
      <c r="AW6965" s="100"/>
      <c r="AX6965" s="2"/>
      <c r="AY6965" s="2"/>
      <c r="AZ6965" s="2"/>
      <c r="BA6965" s="2"/>
      <c r="BB6965" s="55"/>
      <c r="BC6965" s="105"/>
      <c r="BD6965" s="105"/>
      <c r="BE6965" s="105"/>
      <c r="BF6965" s="105"/>
      <c r="BG6965" s="109"/>
      <c r="BH6965" s="2"/>
      <c r="BI6965" s="2"/>
      <c r="BJ6965" s="2"/>
      <c r="BK6965" s="2"/>
      <c r="BL6965" s="55"/>
      <c r="BM6965" s="48"/>
      <c r="BN6965" s="48"/>
      <c r="BO6965" s="48"/>
      <c r="BP6965" s="48"/>
      <c r="BQ6965" s="117"/>
      <c r="BR6965" s="2"/>
      <c r="BS6965" s="2"/>
      <c r="BT6965" s="2"/>
      <c r="BU6965" s="2"/>
      <c r="BV6965" s="55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18" t="s">
        <v>5</v>
      </c>
      <c r="H6966" s="3">
        <v>2024</v>
      </c>
      <c r="I6966" s="20" t="s">
        <v>284</v>
      </c>
      <c r="J6966" s="2" t="s">
        <v>294</v>
      </c>
      <c r="K6966" s="2" t="s">
        <v>320</v>
      </c>
      <c r="L6966" s="163">
        <f t="shared" si="233"/>
        <v>0</v>
      </c>
      <c r="M6966" s="163">
        <f t="shared" si="234"/>
        <v>0</v>
      </c>
      <c r="N6966" s="181"/>
      <c r="O6966" s="36"/>
      <c r="P6966" s="33"/>
      <c r="Q6966" s="33"/>
      <c r="R6966" s="33"/>
      <c r="S6966" s="42"/>
      <c r="T6966" s="30"/>
      <c r="U6966" s="2"/>
      <c r="V6966" s="2"/>
      <c r="W6966" s="2"/>
      <c r="X6966" s="55"/>
      <c r="Y6966" s="65"/>
      <c r="Z6966" s="62"/>
      <c r="AA6966" s="62"/>
      <c r="AB6966" s="62"/>
      <c r="AC6966" s="68"/>
      <c r="AD6966" s="30"/>
      <c r="AE6966" s="2"/>
      <c r="AF6966" s="2"/>
      <c r="AG6966" s="2"/>
      <c r="AH6966" s="55"/>
      <c r="AI6966" s="75"/>
      <c r="AJ6966" s="72"/>
      <c r="AK6966" s="72"/>
      <c r="AL6966" s="72"/>
      <c r="AM6966" s="80"/>
      <c r="AN6966" s="30"/>
      <c r="AO6966" s="2"/>
      <c r="AP6966" s="2"/>
      <c r="AQ6966" s="2"/>
      <c r="AR6966" s="55"/>
      <c r="AS6966" s="88"/>
      <c r="AT6966" s="85"/>
      <c r="AU6966" s="85"/>
      <c r="AV6966" s="85"/>
      <c r="AW6966" s="100"/>
      <c r="AX6966" s="30"/>
      <c r="AY6966" s="2"/>
      <c r="AZ6966" s="2"/>
      <c r="BA6966" s="2"/>
      <c r="BB6966" s="55"/>
      <c r="BC6966" s="108"/>
      <c r="BD6966" s="105"/>
      <c r="BE6966" s="105"/>
      <c r="BF6966" s="105"/>
      <c r="BG6966" s="109"/>
      <c r="BH6966" s="30"/>
      <c r="BI6966" s="2"/>
      <c r="BJ6966" s="2"/>
      <c r="BK6966" s="2"/>
      <c r="BL6966" s="55"/>
      <c r="BM6966" s="50"/>
      <c r="BN6966" s="48"/>
      <c r="BO6966" s="48"/>
      <c r="BP6966" s="48"/>
      <c r="BQ6966" s="117"/>
      <c r="BR6966" s="30"/>
      <c r="BS6966" s="2"/>
      <c r="BT6966" s="2"/>
      <c r="BU6966" s="2"/>
      <c r="BV6966" s="55"/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18" t="s">
        <v>5</v>
      </c>
      <c r="H6967" s="3">
        <v>2024</v>
      </c>
      <c r="I6967" s="20" t="s">
        <v>284</v>
      </c>
      <c r="J6967" s="2" t="s">
        <v>346</v>
      </c>
      <c r="K6967" s="2" t="s">
        <v>320</v>
      </c>
      <c r="L6967" s="163">
        <f t="shared" si="233"/>
        <v>1</v>
      </c>
      <c r="M6967" s="163">
        <f t="shared" si="234"/>
        <v>19.905999999999999</v>
      </c>
      <c r="N6967" s="181"/>
      <c r="O6967" s="33"/>
      <c r="P6967" s="33"/>
      <c r="Q6967" s="33"/>
      <c r="R6967" s="33"/>
      <c r="S6967" s="42"/>
      <c r="T6967" s="2"/>
      <c r="U6967" s="2"/>
      <c r="V6967" s="2"/>
      <c r="W6967" s="2"/>
      <c r="X6967" s="55"/>
      <c r="Y6967" s="62"/>
      <c r="Z6967" s="62"/>
      <c r="AA6967" s="62"/>
      <c r="AB6967" s="62"/>
      <c r="AC6967" s="68"/>
      <c r="AD6967" s="2"/>
      <c r="AE6967" s="2"/>
      <c r="AF6967" s="2"/>
      <c r="AG6967" s="2"/>
      <c r="AH6967" s="55"/>
      <c r="AI6967" s="72"/>
      <c r="AJ6967" s="72"/>
      <c r="AK6967" s="72"/>
      <c r="AL6967" s="72"/>
      <c r="AM6967" s="80"/>
      <c r="AN6967" s="2"/>
      <c r="AO6967" s="2"/>
      <c r="AP6967" s="2"/>
      <c r="AQ6967" s="2"/>
      <c r="AR6967" s="55"/>
      <c r="AS6967" s="85"/>
      <c r="AT6967" s="85"/>
      <c r="AU6967" s="85"/>
      <c r="AV6967" s="85"/>
      <c r="AW6967" s="100"/>
      <c r="AX6967" s="2"/>
      <c r="AY6967" s="2"/>
      <c r="AZ6967" s="2"/>
      <c r="BA6967" s="2"/>
      <c r="BB6967" s="55"/>
      <c r="BC6967" s="105"/>
      <c r="BD6967" s="105"/>
      <c r="BE6967" s="105"/>
      <c r="BF6967" s="105"/>
      <c r="BG6967" s="109"/>
      <c r="BH6967" s="2" t="s">
        <v>950</v>
      </c>
      <c r="BI6967" s="2"/>
      <c r="BJ6967" s="2"/>
      <c r="BK6967" s="2">
        <v>1</v>
      </c>
      <c r="BL6967" s="55">
        <v>19.905999999999999</v>
      </c>
      <c r="BM6967" s="48"/>
      <c r="BN6967" s="48"/>
      <c r="BO6967" s="48"/>
      <c r="BP6967" s="48"/>
      <c r="BQ6967" s="117"/>
      <c r="BR6967" s="2"/>
      <c r="BS6967" s="2"/>
      <c r="BT6967" s="2"/>
      <c r="BU6967" s="2"/>
      <c r="BV6967" s="55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18" t="s">
        <v>5</v>
      </c>
      <c r="H6968" s="3">
        <v>2024</v>
      </c>
      <c r="I6968" s="20" t="s">
        <v>284</v>
      </c>
      <c r="J6968" s="2" t="s">
        <v>295</v>
      </c>
      <c r="K6968" s="2" t="s">
        <v>320</v>
      </c>
      <c r="L6968" s="163">
        <f t="shared" si="233"/>
        <v>0</v>
      </c>
      <c r="M6968" s="163">
        <f t="shared" si="234"/>
        <v>0</v>
      </c>
      <c r="N6968" s="181"/>
      <c r="O6968" s="33"/>
      <c r="P6968" s="33"/>
      <c r="Q6968" s="33"/>
      <c r="R6968" s="33"/>
      <c r="S6968" s="42"/>
      <c r="T6968" s="2"/>
      <c r="U6968" s="2"/>
      <c r="V6968" s="2"/>
      <c r="W6968" s="2"/>
      <c r="X6968" s="55"/>
      <c r="Y6968" s="62"/>
      <c r="Z6968" s="62"/>
      <c r="AA6968" s="62"/>
      <c r="AB6968" s="62"/>
      <c r="AC6968" s="68"/>
      <c r="AD6968" s="2"/>
      <c r="AE6968" s="2"/>
      <c r="AF6968" s="2"/>
      <c r="AG6968" s="2"/>
      <c r="AH6968" s="55"/>
      <c r="AI6968" s="72"/>
      <c r="AJ6968" s="72"/>
      <c r="AK6968" s="72"/>
      <c r="AL6968" s="72"/>
      <c r="AM6968" s="80"/>
      <c r="AN6968" s="2"/>
      <c r="AO6968" s="2"/>
      <c r="AP6968" s="2"/>
      <c r="AQ6968" s="2"/>
      <c r="AR6968" s="55"/>
      <c r="AS6968" s="85"/>
      <c r="AT6968" s="85"/>
      <c r="AU6968" s="85"/>
      <c r="AV6968" s="85"/>
      <c r="AW6968" s="100"/>
      <c r="AX6968" s="2"/>
      <c r="AY6968" s="2"/>
      <c r="AZ6968" s="2"/>
      <c r="BA6968" s="2"/>
      <c r="BB6968" s="55"/>
      <c r="BC6968" s="105"/>
      <c r="BD6968" s="105"/>
      <c r="BE6968" s="105"/>
      <c r="BF6968" s="105"/>
      <c r="BG6968" s="109"/>
      <c r="BH6968" s="2"/>
      <c r="BI6968" s="2"/>
      <c r="BJ6968" s="2"/>
      <c r="BK6968" s="2"/>
      <c r="BL6968" s="55"/>
      <c r="BM6968" s="48"/>
      <c r="BN6968" s="48"/>
      <c r="BO6968" s="48"/>
      <c r="BP6968" s="48"/>
      <c r="BQ6968" s="117"/>
      <c r="BR6968" s="2"/>
      <c r="BS6968" s="2"/>
      <c r="BT6968" s="2"/>
      <c r="BU6968" s="2"/>
      <c r="BV6968" s="55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18" t="s">
        <v>5</v>
      </c>
      <c r="H6969" s="3">
        <v>2024</v>
      </c>
      <c r="I6969" s="20" t="s">
        <v>290</v>
      </c>
      <c r="J6969" s="2" t="s">
        <v>299</v>
      </c>
      <c r="K6969" s="2" t="s">
        <v>318</v>
      </c>
      <c r="L6969" s="163">
        <f t="shared" si="233"/>
        <v>0</v>
      </c>
      <c r="M6969" s="163">
        <f t="shared" si="234"/>
        <v>0</v>
      </c>
      <c r="N6969" s="181"/>
      <c r="O6969" s="33"/>
      <c r="P6969" s="33"/>
      <c r="Q6969" s="33"/>
      <c r="R6969" s="33"/>
      <c r="S6969" s="42"/>
      <c r="T6969" s="2"/>
      <c r="U6969" s="2"/>
      <c r="V6969" s="2"/>
      <c r="W6969" s="2"/>
      <c r="X6969" s="55"/>
      <c r="Y6969" s="62"/>
      <c r="Z6969" s="62"/>
      <c r="AA6969" s="62"/>
      <c r="AB6969" s="62"/>
      <c r="AC6969" s="68"/>
      <c r="AD6969" s="2"/>
      <c r="AE6969" s="2"/>
      <c r="AF6969" s="2"/>
      <c r="AG6969" s="2"/>
      <c r="AH6969" s="55"/>
      <c r="AI6969" s="72"/>
      <c r="AJ6969" s="72"/>
      <c r="AK6969" s="72"/>
      <c r="AL6969" s="72"/>
      <c r="AM6969" s="80"/>
      <c r="AN6969" s="2"/>
      <c r="AO6969" s="2"/>
      <c r="AP6969" s="2"/>
      <c r="AQ6969" s="2"/>
      <c r="AR6969" s="55"/>
      <c r="AS6969" s="85"/>
      <c r="AT6969" s="85"/>
      <c r="AU6969" s="85"/>
      <c r="AV6969" s="85"/>
      <c r="AW6969" s="100"/>
      <c r="AX6969" s="2"/>
      <c r="AY6969" s="2"/>
      <c r="AZ6969" s="2"/>
      <c r="BA6969" s="2"/>
      <c r="BB6969" s="55"/>
      <c r="BC6969" s="105"/>
      <c r="BD6969" s="105"/>
      <c r="BE6969" s="105"/>
      <c r="BF6969" s="105"/>
      <c r="BG6969" s="109"/>
      <c r="BH6969" s="2"/>
      <c r="BI6969" s="2"/>
      <c r="BJ6969" s="2"/>
      <c r="BK6969" s="2"/>
      <c r="BL6969" s="55"/>
      <c r="BM6969" s="48"/>
      <c r="BN6969" s="48"/>
      <c r="BO6969" s="48"/>
      <c r="BP6969" s="48"/>
      <c r="BQ6969" s="117"/>
      <c r="BR6969" s="2"/>
      <c r="BS6969" s="2"/>
      <c r="BT6969" s="2"/>
      <c r="BU6969" s="2"/>
      <c r="BV6969" s="55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18" t="s">
        <v>5</v>
      </c>
      <c r="H6970" s="3">
        <v>2024</v>
      </c>
      <c r="I6970" s="20" t="s">
        <v>315</v>
      </c>
      <c r="J6970" s="2" t="s">
        <v>347</v>
      </c>
      <c r="K6970" s="2" t="s">
        <v>320</v>
      </c>
      <c r="L6970" s="163">
        <f t="shared" si="233"/>
        <v>0</v>
      </c>
      <c r="M6970" s="163">
        <f t="shared" si="234"/>
        <v>0</v>
      </c>
      <c r="N6970" s="181"/>
      <c r="O6970" s="33"/>
      <c r="P6970" s="33"/>
      <c r="Q6970" s="33"/>
      <c r="R6970" s="33"/>
      <c r="S6970" s="42"/>
      <c r="T6970" s="2"/>
      <c r="U6970" s="2"/>
      <c r="V6970" s="2"/>
      <c r="W6970" s="2"/>
      <c r="X6970" s="55"/>
      <c r="Y6970" s="62"/>
      <c r="Z6970" s="62"/>
      <c r="AA6970" s="62"/>
      <c r="AB6970" s="62"/>
      <c r="AC6970" s="68"/>
      <c r="AD6970" s="2"/>
      <c r="AE6970" s="2"/>
      <c r="AF6970" s="2"/>
      <c r="AG6970" s="2"/>
      <c r="AH6970" s="55"/>
      <c r="AI6970" s="72"/>
      <c r="AJ6970" s="72"/>
      <c r="AK6970" s="72"/>
      <c r="AL6970" s="72"/>
      <c r="AM6970" s="80"/>
      <c r="AN6970" s="2"/>
      <c r="AO6970" s="2"/>
      <c r="AP6970" s="2"/>
      <c r="AQ6970" s="2"/>
      <c r="AR6970" s="55"/>
      <c r="AS6970" s="85"/>
      <c r="AT6970" s="85"/>
      <c r="AU6970" s="85"/>
      <c r="AV6970" s="85"/>
      <c r="AW6970" s="100"/>
      <c r="AX6970" s="2"/>
      <c r="AY6970" s="2"/>
      <c r="AZ6970" s="2"/>
      <c r="BA6970" s="2"/>
      <c r="BB6970" s="55"/>
      <c r="BC6970" s="105"/>
      <c r="BD6970" s="105"/>
      <c r="BE6970" s="105"/>
      <c r="BF6970" s="105"/>
      <c r="BG6970" s="109"/>
      <c r="BH6970" s="2"/>
      <c r="BI6970" s="2"/>
      <c r="BJ6970" s="2"/>
      <c r="BK6970" s="2"/>
      <c r="BL6970" s="55"/>
      <c r="BM6970" s="48"/>
      <c r="BN6970" s="48"/>
      <c r="BO6970" s="48"/>
      <c r="BP6970" s="48"/>
      <c r="BQ6970" s="117"/>
      <c r="BR6970" s="2"/>
      <c r="BS6970" s="2"/>
      <c r="BT6970" s="2"/>
      <c r="BU6970" s="2"/>
      <c r="BV6970" s="55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18" t="s">
        <v>5</v>
      </c>
      <c r="H6971" s="3">
        <v>2024</v>
      </c>
      <c r="I6971" s="20" t="s">
        <v>315</v>
      </c>
      <c r="J6971" s="2" t="s">
        <v>296</v>
      </c>
      <c r="K6971" s="2" t="s">
        <v>321</v>
      </c>
      <c r="L6971" s="163">
        <f t="shared" si="233"/>
        <v>0</v>
      </c>
      <c r="M6971" s="163">
        <f t="shared" si="234"/>
        <v>0</v>
      </c>
      <c r="N6971" s="181"/>
      <c r="O6971" s="33"/>
      <c r="P6971" s="33"/>
      <c r="Q6971" s="33"/>
      <c r="R6971" s="33"/>
      <c r="S6971" s="42"/>
      <c r="T6971" s="2"/>
      <c r="U6971" s="2"/>
      <c r="V6971" s="2"/>
      <c r="W6971" s="2"/>
      <c r="X6971" s="55"/>
      <c r="Y6971" s="62"/>
      <c r="Z6971" s="62"/>
      <c r="AA6971" s="62"/>
      <c r="AB6971" s="62"/>
      <c r="AC6971" s="68"/>
      <c r="AD6971" s="2"/>
      <c r="AE6971" s="2"/>
      <c r="AF6971" s="2"/>
      <c r="AG6971" s="2"/>
      <c r="AH6971" s="55"/>
      <c r="AI6971" s="72"/>
      <c r="AJ6971" s="72"/>
      <c r="AK6971" s="72"/>
      <c r="AL6971" s="72"/>
      <c r="AM6971" s="80"/>
      <c r="AN6971" s="2"/>
      <c r="AO6971" s="2"/>
      <c r="AP6971" s="2"/>
      <c r="AQ6971" s="2"/>
      <c r="AR6971" s="55"/>
      <c r="AS6971" s="85"/>
      <c r="AT6971" s="85"/>
      <c r="AU6971" s="85"/>
      <c r="AV6971" s="85"/>
      <c r="AW6971" s="100"/>
      <c r="AX6971" s="2"/>
      <c r="AY6971" s="2"/>
      <c r="AZ6971" s="2"/>
      <c r="BA6971" s="2"/>
      <c r="BB6971" s="55"/>
      <c r="BC6971" s="105"/>
      <c r="BD6971" s="105"/>
      <c r="BE6971" s="105"/>
      <c r="BF6971" s="105"/>
      <c r="BG6971" s="109"/>
      <c r="BH6971" s="2"/>
      <c r="BI6971" s="2"/>
      <c r="BJ6971" s="2"/>
      <c r="BK6971" s="2"/>
      <c r="BL6971" s="55"/>
      <c r="BM6971" s="48"/>
      <c r="BN6971" s="48"/>
      <c r="BO6971" s="48"/>
      <c r="BP6971" s="48"/>
      <c r="BQ6971" s="117"/>
      <c r="BR6971" s="2"/>
      <c r="BS6971" s="2"/>
      <c r="BT6971" s="2"/>
      <c r="BU6971" s="2"/>
      <c r="BV6971" s="55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18" t="s">
        <v>5</v>
      </c>
      <c r="H6972" s="3">
        <v>2024</v>
      </c>
      <c r="I6972" s="20" t="s">
        <v>316</v>
      </c>
      <c r="J6972" s="2" t="s">
        <v>297</v>
      </c>
      <c r="K6972" s="2" t="s">
        <v>318</v>
      </c>
      <c r="L6972" s="163">
        <f t="shared" si="233"/>
        <v>5.0000000000000001E-3</v>
      </c>
      <c r="M6972" s="163">
        <f t="shared" si="234"/>
        <v>16.567</v>
      </c>
      <c r="N6972" s="181"/>
      <c r="O6972" s="33"/>
      <c r="P6972" s="33"/>
      <c r="Q6972" s="33"/>
      <c r="R6972" s="33"/>
      <c r="S6972" s="42"/>
      <c r="T6972" s="2"/>
      <c r="U6972" s="2"/>
      <c r="V6972" s="2"/>
      <c r="W6972" s="2"/>
      <c r="X6972" s="55"/>
      <c r="Y6972" s="62"/>
      <c r="Z6972" s="62"/>
      <c r="AA6972" s="62"/>
      <c r="AB6972" s="62"/>
      <c r="AC6972" s="68"/>
      <c r="AD6972" s="2"/>
      <c r="AE6972" s="2"/>
      <c r="AF6972" s="2"/>
      <c r="AG6972" s="2"/>
      <c r="AH6972" s="55"/>
      <c r="AI6972" s="72"/>
      <c r="AJ6972" s="72"/>
      <c r="AK6972" s="72"/>
      <c r="AL6972" s="72"/>
      <c r="AM6972" s="80"/>
      <c r="AN6972" s="2"/>
      <c r="AO6972" s="2"/>
      <c r="AP6972" s="2"/>
      <c r="AQ6972" s="2">
        <v>5.0000000000000001E-3</v>
      </c>
      <c r="AR6972" s="55">
        <v>16.567</v>
      </c>
      <c r="AS6972" s="85"/>
      <c r="AT6972" s="85"/>
      <c r="AU6972" s="85"/>
      <c r="AV6972" s="85"/>
      <c r="AW6972" s="100"/>
      <c r="AX6972" s="2"/>
      <c r="AY6972" s="2"/>
      <c r="AZ6972" s="2"/>
      <c r="BA6972" s="2"/>
      <c r="BB6972" s="55"/>
      <c r="BC6972" s="105"/>
      <c r="BD6972" s="105"/>
      <c r="BE6972" s="105"/>
      <c r="BF6972" s="105"/>
      <c r="BG6972" s="109"/>
      <c r="BH6972" s="2"/>
      <c r="BI6972" s="2"/>
      <c r="BJ6972" s="2"/>
      <c r="BK6972" s="2"/>
      <c r="BL6972" s="55"/>
      <c r="BM6972" s="48"/>
      <c r="BN6972" s="48"/>
      <c r="BO6972" s="48"/>
      <c r="BP6972" s="48"/>
      <c r="BQ6972" s="117"/>
      <c r="BR6972" s="2"/>
      <c r="BS6972" s="2"/>
      <c r="BT6972" s="2"/>
      <c r="BU6972" s="2"/>
      <c r="BV6972" s="55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18" t="s">
        <v>5</v>
      </c>
      <c r="H6973" s="3">
        <v>2024</v>
      </c>
      <c r="I6973" s="20" t="s">
        <v>316</v>
      </c>
      <c r="J6973" s="8" t="s">
        <v>348</v>
      </c>
      <c r="K6973" s="8" t="s">
        <v>320</v>
      </c>
      <c r="L6973" s="163">
        <f t="shared" si="233"/>
        <v>3</v>
      </c>
      <c r="M6973" s="163">
        <f t="shared" si="234"/>
        <v>14.532</v>
      </c>
      <c r="N6973" s="181"/>
      <c r="O6973" s="33"/>
      <c r="P6973" s="33"/>
      <c r="Q6973" s="33"/>
      <c r="R6973" s="33"/>
      <c r="S6973" s="42"/>
      <c r="T6973" s="2"/>
      <c r="U6973" s="2"/>
      <c r="V6973" s="2"/>
      <c r="W6973" s="2"/>
      <c r="X6973" s="55"/>
      <c r="Y6973" s="62"/>
      <c r="Z6973" s="62"/>
      <c r="AA6973" s="62"/>
      <c r="AB6973" s="62"/>
      <c r="AC6973" s="68"/>
      <c r="AD6973" s="2">
        <v>6</v>
      </c>
      <c r="AE6973" s="2"/>
      <c r="AF6973" s="2"/>
      <c r="AG6973" s="2">
        <v>3</v>
      </c>
      <c r="AH6973" s="55">
        <v>14.532</v>
      </c>
      <c r="AI6973" s="72"/>
      <c r="AJ6973" s="72"/>
      <c r="AK6973" s="72"/>
      <c r="AL6973" s="72"/>
      <c r="AM6973" s="80"/>
      <c r="AN6973" s="2"/>
      <c r="AO6973" s="2"/>
      <c r="AP6973" s="2"/>
      <c r="AQ6973" s="2"/>
      <c r="AR6973" s="55"/>
      <c r="AS6973" s="85"/>
      <c r="AT6973" s="85"/>
      <c r="AU6973" s="85"/>
      <c r="AV6973" s="85"/>
      <c r="AW6973" s="100"/>
      <c r="AX6973" s="2"/>
      <c r="AY6973" s="2"/>
      <c r="AZ6973" s="2"/>
      <c r="BA6973" s="2"/>
      <c r="BB6973" s="55"/>
      <c r="BC6973" s="105"/>
      <c r="BD6973" s="105"/>
      <c r="BE6973" s="105"/>
      <c r="BF6973" s="105"/>
      <c r="BG6973" s="109"/>
      <c r="BH6973" s="2"/>
      <c r="BI6973" s="2"/>
      <c r="BJ6973" s="2"/>
      <c r="BK6973" s="2"/>
      <c r="BL6973" s="55"/>
      <c r="BM6973" s="48"/>
      <c r="BN6973" s="48"/>
      <c r="BO6973" s="48"/>
      <c r="BP6973" s="48"/>
      <c r="BQ6973" s="117"/>
      <c r="BR6973" s="2"/>
      <c r="BS6973" s="2"/>
      <c r="BT6973" s="2"/>
      <c r="BU6973" s="2"/>
      <c r="BV6973" s="55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18" t="s">
        <v>5</v>
      </c>
      <c r="H6974" s="3">
        <v>2024</v>
      </c>
      <c r="I6974" s="20" t="s">
        <v>282</v>
      </c>
      <c r="J6974" s="2" t="s">
        <v>272</v>
      </c>
      <c r="K6974" s="2" t="s">
        <v>321</v>
      </c>
      <c r="L6974" s="163">
        <f t="shared" si="233"/>
        <v>0</v>
      </c>
      <c r="M6974" s="163">
        <f t="shared" si="234"/>
        <v>0</v>
      </c>
      <c r="N6974" s="181"/>
      <c r="O6974" s="33"/>
      <c r="P6974" s="33"/>
      <c r="Q6974" s="33"/>
      <c r="R6974" s="33"/>
      <c r="S6974" s="42"/>
      <c r="T6974" s="2"/>
      <c r="U6974" s="2"/>
      <c r="V6974" s="2"/>
      <c r="W6974" s="2"/>
      <c r="X6974" s="55"/>
      <c r="Y6974" s="62"/>
      <c r="Z6974" s="62"/>
      <c r="AA6974" s="62"/>
      <c r="AB6974" s="62"/>
      <c r="AC6974" s="68"/>
      <c r="AD6974" s="2"/>
      <c r="AE6974" s="2"/>
      <c r="AF6974" s="2"/>
      <c r="AG6974" s="2"/>
      <c r="AH6974" s="55"/>
      <c r="AI6974" s="72"/>
      <c r="AJ6974" s="72"/>
      <c r="AK6974" s="72"/>
      <c r="AL6974" s="72"/>
      <c r="AM6974" s="80"/>
      <c r="AN6974" s="2"/>
      <c r="AO6974" s="2"/>
      <c r="AP6974" s="2"/>
      <c r="AQ6974" s="2"/>
      <c r="AR6974" s="55"/>
      <c r="AS6974" s="85"/>
      <c r="AT6974" s="85"/>
      <c r="AU6974" s="85"/>
      <c r="AV6974" s="85"/>
      <c r="AW6974" s="100"/>
      <c r="AX6974" s="2"/>
      <c r="AY6974" s="2"/>
      <c r="AZ6974" s="2"/>
      <c r="BA6974" s="2"/>
      <c r="BB6974" s="55"/>
      <c r="BC6974" s="105"/>
      <c r="BD6974" s="105"/>
      <c r="BE6974" s="105"/>
      <c r="BF6974" s="105"/>
      <c r="BG6974" s="109"/>
      <c r="BH6974" s="2"/>
      <c r="BI6974" s="2"/>
      <c r="BJ6974" s="2"/>
      <c r="BK6974" s="2"/>
      <c r="BL6974" s="55"/>
      <c r="BM6974" s="48"/>
      <c r="BN6974" s="48"/>
      <c r="BO6974" s="48"/>
      <c r="BP6974" s="48"/>
      <c r="BQ6974" s="117"/>
      <c r="BR6974" s="2"/>
      <c r="BS6974" s="2"/>
      <c r="BT6974" s="2"/>
      <c r="BU6974" s="2"/>
      <c r="BV6974" s="55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18" t="s">
        <v>5</v>
      </c>
      <c r="H6975" s="3">
        <v>2024</v>
      </c>
      <c r="I6975" s="20" t="s">
        <v>282</v>
      </c>
      <c r="J6975" s="2" t="s">
        <v>273</v>
      </c>
      <c r="K6975" s="2" t="s">
        <v>321</v>
      </c>
      <c r="L6975" s="163">
        <f t="shared" si="233"/>
        <v>1.6E-2</v>
      </c>
      <c r="M6975" s="163">
        <f t="shared" si="234"/>
        <v>40.073999999999998</v>
      </c>
      <c r="N6975" s="181"/>
      <c r="O6975" s="33"/>
      <c r="P6975" s="33"/>
      <c r="Q6975" s="33"/>
      <c r="R6975" s="33"/>
      <c r="S6975" s="42"/>
      <c r="T6975" s="2"/>
      <c r="U6975" s="2"/>
      <c r="V6975" s="2"/>
      <c r="W6975" s="2"/>
      <c r="X6975" s="55"/>
      <c r="Y6975" s="62"/>
      <c r="Z6975" s="62"/>
      <c r="AA6975" s="62"/>
      <c r="AB6975" s="62"/>
      <c r="AC6975" s="68"/>
      <c r="AD6975" s="2"/>
      <c r="AE6975" s="2"/>
      <c r="AF6975" s="2"/>
      <c r="AG6975" s="2"/>
      <c r="AH6975" s="55"/>
      <c r="AI6975" s="72"/>
      <c r="AJ6975" s="72"/>
      <c r="AK6975" s="72"/>
      <c r="AL6975" s="72"/>
      <c r="AM6975" s="80"/>
      <c r="AN6975" s="2"/>
      <c r="AO6975" s="2"/>
      <c r="AP6975" s="2"/>
      <c r="AQ6975" s="2"/>
      <c r="AR6975" s="55"/>
      <c r="AS6975" s="85"/>
      <c r="AT6975" s="85"/>
      <c r="AU6975" s="85"/>
      <c r="AV6975" s="85"/>
      <c r="AW6975" s="100"/>
      <c r="AX6975" s="2"/>
      <c r="AY6975" s="2"/>
      <c r="AZ6975" s="2" t="s">
        <v>784</v>
      </c>
      <c r="BA6975" s="2">
        <v>1.6E-2</v>
      </c>
      <c r="BB6975" s="55">
        <v>40.073999999999998</v>
      </c>
      <c r="BC6975" s="105"/>
      <c r="BD6975" s="105"/>
      <c r="BE6975" s="105"/>
      <c r="BF6975" s="105"/>
      <c r="BG6975" s="109"/>
      <c r="BH6975" s="2"/>
      <c r="BI6975" s="2"/>
      <c r="BJ6975" s="2"/>
      <c r="BK6975" s="2"/>
      <c r="BL6975" s="55"/>
      <c r="BM6975" s="48"/>
      <c r="BN6975" s="48"/>
      <c r="BO6975" s="48"/>
      <c r="BP6975" s="48"/>
      <c r="BQ6975" s="117"/>
      <c r="BR6975" s="2"/>
      <c r="BS6975" s="2"/>
      <c r="BT6975" s="2"/>
      <c r="BU6975" s="2"/>
      <c r="BV6975" s="55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18" t="s">
        <v>5</v>
      </c>
      <c r="H6976" s="3">
        <v>2024</v>
      </c>
      <c r="I6976" s="20" t="s">
        <v>282</v>
      </c>
      <c r="J6976" s="2" t="s">
        <v>274</v>
      </c>
      <c r="K6976" s="2" t="s">
        <v>321</v>
      </c>
      <c r="L6976" s="163">
        <f t="shared" si="233"/>
        <v>0</v>
      </c>
      <c r="M6976" s="163">
        <f t="shared" si="234"/>
        <v>0</v>
      </c>
      <c r="N6976" s="181"/>
      <c r="O6976" s="33"/>
      <c r="P6976" s="33"/>
      <c r="Q6976" s="33"/>
      <c r="R6976" s="33"/>
      <c r="S6976" s="42"/>
      <c r="T6976" s="2"/>
      <c r="U6976" s="2"/>
      <c r="V6976" s="2"/>
      <c r="W6976" s="2"/>
      <c r="X6976" s="55"/>
      <c r="Y6976" s="62"/>
      <c r="Z6976" s="62"/>
      <c r="AA6976" s="62"/>
      <c r="AB6976" s="62"/>
      <c r="AC6976" s="68"/>
      <c r="AD6976" s="2"/>
      <c r="AE6976" s="2"/>
      <c r="AF6976" s="2"/>
      <c r="AG6976" s="2"/>
      <c r="AH6976" s="55"/>
      <c r="AI6976" s="72"/>
      <c r="AJ6976" s="72"/>
      <c r="AK6976" s="72"/>
      <c r="AL6976" s="72"/>
      <c r="AM6976" s="80"/>
      <c r="AN6976" s="2"/>
      <c r="AO6976" s="2"/>
      <c r="AP6976" s="2"/>
      <c r="AQ6976" s="2"/>
      <c r="AR6976" s="55"/>
      <c r="AS6976" s="85"/>
      <c r="AT6976" s="85"/>
      <c r="AU6976" s="85"/>
      <c r="AV6976" s="85"/>
      <c r="AW6976" s="100"/>
      <c r="AX6976" s="2"/>
      <c r="AY6976" s="2"/>
      <c r="AZ6976" s="2"/>
      <c r="BA6976" s="2"/>
      <c r="BB6976" s="55"/>
      <c r="BC6976" s="105"/>
      <c r="BD6976" s="105"/>
      <c r="BE6976" s="108"/>
      <c r="BF6976" s="105"/>
      <c r="BG6976" s="109"/>
      <c r="BH6976" s="2"/>
      <c r="BI6976" s="2"/>
      <c r="BJ6976" s="2"/>
      <c r="BK6976" s="2"/>
      <c r="BL6976" s="55"/>
      <c r="BM6976" s="48"/>
      <c r="BN6976" s="48"/>
      <c r="BO6976" s="48"/>
      <c r="BP6976" s="48"/>
      <c r="BQ6976" s="117"/>
      <c r="BR6976" s="2"/>
      <c r="BS6976" s="2"/>
      <c r="BT6976" s="2"/>
      <c r="BU6976" s="2"/>
      <c r="BV6976" s="55"/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18" t="s">
        <v>5</v>
      </c>
      <c r="H6977" s="3">
        <v>2024</v>
      </c>
      <c r="I6977" s="20" t="s">
        <v>282</v>
      </c>
      <c r="J6977" s="2" t="s">
        <v>275</v>
      </c>
      <c r="K6977" s="2" t="s">
        <v>321</v>
      </c>
      <c r="L6977" s="165">
        <f t="shared" si="233"/>
        <v>1.7750000000000002E-2</v>
      </c>
      <c r="M6977" s="163">
        <f t="shared" si="234"/>
        <v>29.145</v>
      </c>
      <c r="N6977" s="181"/>
      <c r="O6977" s="33"/>
      <c r="P6977" s="33"/>
      <c r="Q6977" s="33"/>
      <c r="R6977" s="33"/>
      <c r="S6977" s="42"/>
      <c r="T6977" s="2"/>
      <c r="U6977" s="2"/>
      <c r="V6977" s="2"/>
      <c r="W6977" s="2"/>
      <c r="X6977" s="55"/>
      <c r="Y6977" s="62"/>
      <c r="Z6977" s="62"/>
      <c r="AA6977" s="62">
        <v>132</v>
      </c>
      <c r="AB6977" s="62">
        <v>3.0000000000000001E-3</v>
      </c>
      <c r="AC6977" s="68">
        <v>3.7269999999999999</v>
      </c>
      <c r="AD6977" s="2">
        <v>8</v>
      </c>
      <c r="AE6977" s="2" t="s">
        <v>363</v>
      </c>
      <c r="AF6977" s="2"/>
      <c r="AG6977" s="2">
        <v>8.5000000000000006E-3</v>
      </c>
      <c r="AH6977" s="55">
        <v>11.092000000000001</v>
      </c>
      <c r="AI6977" s="72"/>
      <c r="AJ6977" s="72"/>
      <c r="AK6977" s="72"/>
      <c r="AL6977" s="72"/>
      <c r="AM6977" s="80"/>
      <c r="AN6977" s="2"/>
      <c r="AO6977" s="2"/>
      <c r="AP6977" s="2"/>
      <c r="AQ6977" s="2"/>
      <c r="AR6977" s="55"/>
      <c r="AS6977" s="85"/>
      <c r="AT6977" s="85"/>
      <c r="AU6977" s="85"/>
      <c r="AV6977" s="85"/>
      <c r="AW6977" s="100"/>
      <c r="AX6977" s="2"/>
      <c r="AY6977" s="2"/>
      <c r="AZ6977" s="2"/>
      <c r="BA6977" s="2"/>
      <c r="BB6977" s="55"/>
      <c r="BC6977" s="105"/>
      <c r="BD6977" s="105"/>
      <c r="BE6977" s="105"/>
      <c r="BF6977" s="105"/>
      <c r="BG6977" s="109"/>
      <c r="BH6977" s="2" t="s">
        <v>970</v>
      </c>
      <c r="BI6977" s="2"/>
      <c r="BJ6977" s="2"/>
      <c r="BK6977" s="2">
        <f>0.00325+0.003</f>
        <v>6.2500000000000003E-3</v>
      </c>
      <c r="BL6977" s="55">
        <f>5.879+8.447</f>
        <v>14.325999999999999</v>
      </c>
      <c r="BM6977" s="48"/>
      <c r="BN6977" s="48"/>
      <c r="BO6977" s="48"/>
      <c r="BP6977" s="48"/>
      <c r="BQ6977" s="117"/>
      <c r="BR6977" s="2"/>
      <c r="BS6977" s="2"/>
      <c r="BT6977" s="2"/>
      <c r="BU6977" s="2"/>
      <c r="BV6977" s="55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18" t="s">
        <v>5</v>
      </c>
      <c r="H6978" s="3">
        <v>2024</v>
      </c>
      <c r="I6978" s="20" t="s">
        <v>282</v>
      </c>
      <c r="J6978" s="2" t="s">
        <v>276</v>
      </c>
      <c r="K6978" s="2" t="s">
        <v>320</v>
      </c>
      <c r="L6978" s="163">
        <f t="shared" si="233"/>
        <v>0</v>
      </c>
      <c r="M6978" s="163">
        <f t="shared" si="234"/>
        <v>0</v>
      </c>
      <c r="N6978" s="181"/>
      <c r="O6978" s="33"/>
      <c r="P6978" s="33"/>
      <c r="Q6978" s="33"/>
      <c r="R6978" s="33"/>
      <c r="S6978" s="42"/>
      <c r="T6978" s="2"/>
      <c r="U6978" s="2"/>
      <c r="V6978" s="2"/>
      <c r="W6978" s="2"/>
      <c r="X6978" s="55"/>
      <c r="Y6978" s="62"/>
      <c r="Z6978" s="62"/>
      <c r="AA6978" s="62"/>
      <c r="AB6978" s="62"/>
      <c r="AC6978" s="68"/>
      <c r="AD6978" s="2"/>
      <c r="AE6978" s="2"/>
      <c r="AF6978" s="2"/>
      <c r="AG6978" s="2"/>
      <c r="AH6978" s="55"/>
      <c r="AI6978" s="72"/>
      <c r="AJ6978" s="72"/>
      <c r="AK6978" s="72"/>
      <c r="AL6978" s="72"/>
      <c r="AM6978" s="80"/>
      <c r="AN6978" s="2"/>
      <c r="AO6978" s="2"/>
      <c r="AP6978" s="2"/>
      <c r="AQ6978" s="2"/>
      <c r="AR6978" s="55"/>
      <c r="AS6978" s="85"/>
      <c r="AT6978" s="85"/>
      <c r="AU6978" s="85"/>
      <c r="AV6978" s="85"/>
      <c r="AW6978" s="100"/>
      <c r="AX6978" s="2"/>
      <c r="AY6978" s="2"/>
      <c r="AZ6978" s="2"/>
      <c r="BA6978" s="2"/>
      <c r="BB6978" s="55"/>
      <c r="BC6978" s="105"/>
      <c r="BD6978" s="105"/>
      <c r="BE6978" s="105"/>
      <c r="BF6978" s="105"/>
      <c r="BG6978" s="109"/>
      <c r="BH6978" s="2"/>
      <c r="BI6978" s="2"/>
      <c r="BJ6978" s="2"/>
      <c r="BK6978" s="2"/>
      <c r="BL6978" s="55"/>
      <c r="BM6978" s="48"/>
      <c r="BN6978" s="48"/>
      <c r="BO6978" s="48"/>
      <c r="BP6978" s="48"/>
      <c r="BQ6978" s="117"/>
      <c r="BR6978" s="2"/>
      <c r="BS6978" s="2"/>
      <c r="BT6978" s="2"/>
      <c r="BU6978" s="2"/>
      <c r="BV6978" s="55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18" t="s">
        <v>5</v>
      </c>
      <c r="H6979" s="3">
        <v>2024</v>
      </c>
      <c r="I6979" s="20" t="s">
        <v>282</v>
      </c>
      <c r="J6979" s="2" t="s">
        <v>277</v>
      </c>
      <c r="K6979" s="2" t="s">
        <v>320</v>
      </c>
      <c r="L6979" s="163">
        <f t="shared" si="233"/>
        <v>2</v>
      </c>
      <c r="M6979" s="163">
        <f t="shared" si="234"/>
        <v>14.474</v>
      </c>
      <c r="N6979" s="181"/>
      <c r="O6979" s="33"/>
      <c r="P6979" s="33"/>
      <c r="Q6979" s="33"/>
      <c r="R6979" s="33"/>
      <c r="S6979" s="42"/>
      <c r="T6979" s="2"/>
      <c r="U6979" s="2"/>
      <c r="V6979" s="2"/>
      <c r="W6979" s="2"/>
      <c r="X6979" s="55"/>
      <c r="Y6979" s="62"/>
      <c r="Z6979" s="62"/>
      <c r="AA6979" s="62"/>
      <c r="AB6979" s="62"/>
      <c r="AC6979" s="68"/>
      <c r="AD6979" s="2"/>
      <c r="AE6979" s="2"/>
      <c r="AF6979" s="2"/>
      <c r="AG6979" s="2"/>
      <c r="AH6979" s="55"/>
      <c r="AI6979" s="72"/>
      <c r="AJ6979" s="72"/>
      <c r="AK6979" s="72"/>
      <c r="AL6979" s="72"/>
      <c r="AM6979" s="80"/>
      <c r="AN6979" s="2"/>
      <c r="AO6979" s="2"/>
      <c r="AP6979" s="2"/>
      <c r="AQ6979" s="2"/>
      <c r="AR6979" s="55"/>
      <c r="AS6979" s="85" t="s">
        <v>717</v>
      </c>
      <c r="AT6979" s="85"/>
      <c r="AU6979" s="85"/>
      <c r="AV6979" s="85">
        <v>2</v>
      </c>
      <c r="AW6979" s="100">
        <v>14.474</v>
      </c>
      <c r="AX6979" s="2"/>
      <c r="AY6979" s="2"/>
      <c r="AZ6979" s="2"/>
      <c r="BA6979" s="2"/>
      <c r="BB6979" s="55"/>
      <c r="BC6979" s="105"/>
      <c r="BD6979" s="105"/>
      <c r="BE6979" s="105"/>
      <c r="BF6979" s="105"/>
      <c r="BG6979" s="109"/>
      <c r="BH6979" s="2"/>
      <c r="BI6979" s="2"/>
      <c r="BJ6979" s="2"/>
      <c r="BK6979" s="2"/>
      <c r="BL6979" s="55"/>
      <c r="BM6979" s="48"/>
      <c r="BN6979" s="48"/>
      <c r="BO6979" s="48"/>
      <c r="BP6979" s="48"/>
      <c r="BQ6979" s="117"/>
      <c r="BR6979" s="2"/>
      <c r="BS6979" s="2"/>
      <c r="BT6979" s="2"/>
      <c r="BU6979" s="2"/>
      <c r="BV6979" s="55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18" t="s">
        <v>5</v>
      </c>
      <c r="H6980" s="3">
        <v>2024</v>
      </c>
      <c r="I6980" s="20" t="s">
        <v>283</v>
      </c>
      <c r="J6980" s="2" t="s">
        <v>298</v>
      </c>
      <c r="K6980" s="2" t="s">
        <v>321</v>
      </c>
      <c r="L6980" s="163">
        <f t="shared" si="233"/>
        <v>0.03</v>
      </c>
      <c r="M6980" s="163">
        <f t="shared" si="234"/>
        <v>24.88</v>
      </c>
      <c r="N6980" s="181"/>
      <c r="O6980" s="33"/>
      <c r="P6980" s="33"/>
      <c r="Q6980" s="33"/>
      <c r="R6980" s="33"/>
      <c r="S6980" s="42"/>
      <c r="T6980" s="2"/>
      <c r="U6980" s="2"/>
      <c r="V6980" s="2"/>
      <c r="W6980" s="2"/>
      <c r="X6980" s="55"/>
      <c r="Y6980" s="62"/>
      <c r="Z6980" s="62"/>
      <c r="AA6980" s="62"/>
      <c r="AB6980" s="62"/>
      <c r="AC6980" s="68"/>
      <c r="AD6980" s="2"/>
      <c r="AE6980" s="2"/>
      <c r="AF6980" s="2"/>
      <c r="AG6980" s="2"/>
      <c r="AH6980" s="55"/>
      <c r="AI6980" s="72"/>
      <c r="AJ6980" s="72"/>
      <c r="AK6980" s="72"/>
      <c r="AL6980" s="72"/>
      <c r="AM6980" s="80"/>
      <c r="AN6980" s="2"/>
      <c r="AO6980" s="2"/>
      <c r="AP6980" s="2"/>
      <c r="AQ6980" s="2"/>
      <c r="AR6980" s="55"/>
      <c r="AS6980" s="85"/>
      <c r="AT6980" s="85"/>
      <c r="AU6980" s="85"/>
      <c r="AV6980" s="85"/>
      <c r="AW6980" s="100"/>
      <c r="AX6980" s="2"/>
      <c r="AY6980" s="2"/>
      <c r="AZ6980" s="2"/>
      <c r="BA6980" s="2"/>
      <c r="BB6980" s="55"/>
      <c r="BC6980" s="105"/>
      <c r="BD6980" s="105"/>
      <c r="BE6980" s="105"/>
      <c r="BF6980" s="105"/>
      <c r="BG6980" s="109"/>
      <c r="BH6980" s="2"/>
      <c r="BI6980" s="2"/>
      <c r="BJ6980" s="2"/>
      <c r="BK6980" s="2"/>
      <c r="BL6980" s="55"/>
      <c r="BM6980" s="48"/>
      <c r="BN6980" s="48"/>
      <c r="BO6980" s="48"/>
      <c r="BP6980" s="48"/>
      <c r="BQ6980" s="117"/>
      <c r="BR6980" s="2" t="s">
        <v>450</v>
      </c>
      <c r="BS6980" s="2"/>
      <c r="BT6980" s="2"/>
      <c r="BU6980" s="2">
        <v>0.03</v>
      </c>
      <c r="BV6980" s="55">
        <v>24.88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18" t="s">
        <v>5</v>
      </c>
      <c r="H6981" s="3">
        <v>2024</v>
      </c>
      <c r="I6981" s="20" t="s">
        <v>283</v>
      </c>
      <c r="J6981" s="2" t="s">
        <v>278</v>
      </c>
      <c r="K6981" s="2" t="s">
        <v>320</v>
      </c>
      <c r="L6981" s="163">
        <f t="shared" si="233"/>
        <v>3</v>
      </c>
      <c r="M6981" s="163">
        <f t="shared" si="234"/>
        <v>5.8559999999999999</v>
      </c>
      <c r="N6981" s="181"/>
      <c r="O6981" s="33"/>
      <c r="P6981" s="33"/>
      <c r="Q6981" s="33"/>
      <c r="R6981" s="33"/>
      <c r="S6981" s="42"/>
      <c r="T6981" s="2"/>
      <c r="U6981" s="2"/>
      <c r="V6981" s="2"/>
      <c r="W6981" s="2"/>
      <c r="X6981" s="55"/>
      <c r="Y6981" s="62"/>
      <c r="Z6981" s="62"/>
      <c r="AA6981" s="62"/>
      <c r="AB6981" s="62"/>
      <c r="AC6981" s="68"/>
      <c r="AD6981" s="2">
        <v>3</v>
      </c>
      <c r="AE6981" s="2"/>
      <c r="AF6981" s="2"/>
      <c r="AG6981" s="2">
        <v>1</v>
      </c>
      <c r="AH6981" s="55">
        <v>1.8839999999999999</v>
      </c>
      <c r="AI6981" s="72"/>
      <c r="AJ6981" s="72"/>
      <c r="AK6981" s="72"/>
      <c r="AL6981" s="72"/>
      <c r="AM6981" s="80"/>
      <c r="AN6981" s="2"/>
      <c r="AO6981" s="2"/>
      <c r="AP6981" s="2"/>
      <c r="AQ6981" s="2"/>
      <c r="AR6981" s="55"/>
      <c r="AS6981" s="85"/>
      <c r="AT6981" s="85"/>
      <c r="AU6981" s="85"/>
      <c r="AV6981" s="85"/>
      <c r="AW6981" s="100"/>
      <c r="AX6981" s="2"/>
      <c r="AY6981" s="2"/>
      <c r="AZ6981" s="2"/>
      <c r="BA6981" s="2"/>
      <c r="BB6981" s="55"/>
      <c r="BC6981" s="105"/>
      <c r="BD6981" s="105"/>
      <c r="BE6981" s="105"/>
      <c r="BF6981" s="105"/>
      <c r="BG6981" s="109"/>
      <c r="BH6981" s="2"/>
      <c r="BI6981" s="2"/>
      <c r="BJ6981" s="2"/>
      <c r="BK6981" s="2"/>
      <c r="BL6981" s="55"/>
      <c r="BM6981" s="48"/>
      <c r="BN6981" s="48"/>
      <c r="BO6981" s="48"/>
      <c r="BP6981" s="48"/>
      <c r="BQ6981" s="117"/>
      <c r="BR6981" s="2" t="s">
        <v>1245</v>
      </c>
      <c r="BS6981" s="2"/>
      <c r="BT6981" s="2"/>
      <c r="BU6981" s="2">
        <v>2</v>
      </c>
      <c r="BV6981" s="55">
        <v>3.972</v>
      </c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18" t="s">
        <v>5</v>
      </c>
      <c r="H6982" s="3">
        <v>2024</v>
      </c>
      <c r="I6982" s="20" t="s">
        <v>283</v>
      </c>
      <c r="J6982" s="2" t="s">
        <v>279</v>
      </c>
      <c r="K6982" s="2" t="s">
        <v>320</v>
      </c>
      <c r="L6982" s="163">
        <f t="shared" si="233"/>
        <v>0</v>
      </c>
      <c r="M6982" s="163">
        <f t="shared" si="234"/>
        <v>0</v>
      </c>
      <c r="N6982" s="181"/>
      <c r="O6982" s="33"/>
      <c r="P6982" s="33"/>
      <c r="Q6982" s="33"/>
      <c r="R6982" s="33"/>
      <c r="S6982" s="42"/>
      <c r="T6982" s="2"/>
      <c r="U6982" s="2"/>
      <c r="V6982" s="2"/>
      <c r="W6982" s="2"/>
      <c r="X6982" s="55"/>
      <c r="Y6982" s="62"/>
      <c r="Z6982" s="62"/>
      <c r="AA6982" s="62"/>
      <c r="AB6982" s="62"/>
      <c r="AC6982" s="68"/>
      <c r="AD6982" s="2"/>
      <c r="AE6982" s="2"/>
      <c r="AF6982" s="2"/>
      <c r="AG6982" s="2"/>
      <c r="AH6982" s="55"/>
      <c r="AI6982" s="72"/>
      <c r="AJ6982" s="72"/>
      <c r="AK6982" s="72"/>
      <c r="AL6982" s="72"/>
      <c r="AM6982" s="80"/>
      <c r="AN6982" s="2"/>
      <c r="AO6982" s="2"/>
      <c r="AP6982" s="2"/>
      <c r="AQ6982" s="2"/>
      <c r="AR6982" s="55"/>
      <c r="AS6982" s="85"/>
      <c r="AT6982" s="85"/>
      <c r="AU6982" s="85"/>
      <c r="AV6982" s="85"/>
      <c r="AW6982" s="100"/>
      <c r="AX6982" s="2"/>
      <c r="AY6982" s="2"/>
      <c r="AZ6982" s="2"/>
      <c r="BA6982" s="2"/>
      <c r="BB6982" s="55"/>
      <c r="BC6982" s="105"/>
      <c r="BD6982" s="105"/>
      <c r="BE6982" s="105"/>
      <c r="BF6982" s="105"/>
      <c r="BG6982" s="109"/>
      <c r="BH6982" s="2"/>
      <c r="BI6982" s="2"/>
      <c r="BJ6982" s="2"/>
      <c r="BK6982" s="2"/>
      <c r="BL6982" s="55"/>
      <c r="BM6982" s="48"/>
      <c r="BN6982" s="48"/>
      <c r="BO6982" s="48"/>
      <c r="BP6982" s="48"/>
      <c r="BQ6982" s="117"/>
      <c r="BR6982" s="2"/>
      <c r="BS6982" s="2"/>
      <c r="BT6982" s="2"/>
      <c r="BU6982" s="2"/>
      <c r="BV6982" s="55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18" t="s">
        <v>5</v>
      </c>
      <c r="H6983" s="3">
        <v>2024</v>
      </c>
      <c r="I6983" s="20" t="s">
        <v>286</v>
      </c>
      <c r="J6983" s="2" t="s">
        <v>280</v>
      </c>
      <c r="K6983" s="2" t="s">
        <v>319</v>
      </c>
      <c r="L6983" s="163">
        <f t="shared" si="233"/>
        <v>0</v>
      </c>
      <c r="M6983" s="163">
        <f t="shared" si="234"/>
        <v>0</v>
      </c>
      <c r="N6983" s="181"/>
      <c r="O6983" s="33"/>
      <c r="P6983" s="33"/>
      <c r="Q6983" s="33"/>
      <c r="R6983" s="33"/>
      <c r="S6983" s="42"/>
      <c r="T6983" s="2"/>
      <c r="U6983" s="2"/>
      <c r="V6983" s="2"/>
      <c r="W6983" s="2"/>
      <c r="X6983" s="55"/>
      <c r="Y6983" s="62"/>
      <c r="Z6983" s="62"/>
      <c r="AA6983" s="62"/>
      <c r="AB6983" s="62"/>
      <c r="AC6983" s="68"/>
      <c r="AD6983" s="2"/>
      <c r="AE6983" s="2"/>
      <c r="AF6983" s="2"/>
      <c r="AG6983" s="2"/>
      <c r="AH6983" s="55"/>
      <c r="AI6983" s="72"/>
      <c r="AJ6983" s="72"/>
      <c r="AK6983" s="72"/>
      <c r="AL6983" s="72"/>
      <c r="AM6983" s="80"/>
      <c r="AN6983" s="2"/>
      <c r="AO6983" s="2"/>
      <c r="AP6983" s="2"/>
      <c r="AQ6983" s="2"/>
      <c r="AR6983" s="55"/>
      <c r="AS6983" s="85"/>
      <c r="AT6983" s="85"/>
      <c r="AU6983" s="85"/>
      <c r="AV6983" s="85"/>
      <c r="AW6983" s="100"/>
      <c r="AX6983" s="2"/>
      <c r="AY6983" s="2"/>
      <c r="AZ6983" s="2"/>
      <c r="BA6983" s="2"/>
      <c r="BB6983" s="55"/>
      <c r="BC6983" s="105"/>
      <c r="BD6983" s="105"/>
      <c r="BE6983" s="105"/>
      <c r="BF6983" s="105"/>
      <c r="BG6983" s="109"/>
      <c r="BH6983" s="2"/>
      <c r="BI6983" s="2"/>
      <c r="BJ6983" s="2"/>
      <c r="BK6983" s="2"/>
      <c r="BL6983" s="55"/>
      <c r="BM6983" s="48"/>
      <c r="BN6983" s="48"/>
      <c r="BO6983" s="48"/>
      <c r="BP6983" s="48"/>
      <c r="BQ6983" s="117"/>
      <c r="BR6983" s="2"/>
      <c r="BS6983" s="2"/>
      <c r="BT6983" s="2"/>
      <c r="BU6983" s="2"/>
      <c r="BV6983" s="55"/>
    </row>
    <row r="6984" spans="1:74" hidden="1" x14ac:dyDescent="0.3">
      <c r="A6984" s="2" t="s">
        <v>248</v>
      </c>
      <c r="B6984" s="2" t="s">
        <v>2</v>
      </c>
      <c r="C6984" s="2" t="s">
        <v>3</v>
      </c>
      <c r="D6984" s="2" t="s">
        <v>241</v>
      </c>
      <c r="E6984" s="5" t="s">
        <v>249</v>
      </c>
      <c r="F6984" s="3"/>
      <c r="G6984" s="18" t="s">
        <v>5</v>
      </c>
      <c r="H6984" s="3">
        <v>2024</v>
      </c>
      <c r="I6984" s="20" t="s">
        <v>286</v>
      </c>
      <c r="J6984" s="2" t="s">
        <v>281</v>
      </c>
      <c r="K6984" s="2" t="s">
        <v>319</v>
      </c>
      <c r="L6984" s="163">
        <f t="shared" si="233"/>
        <v>0</v>
      </c>
      <c r="M6984" s="163">
        <f t="shared" si="234"/>
        <v>168.1165</v>
      </c>
      <c r="N6984" s="181"/>
      <c r="O6984" s="33"/>
      <c r="P6984" s="33"/>
      <c r="Q6984" s="33"/>
      <c r="R6984" s="33"/>
      <c r="S6984" s="42"/>
      <c r="T6984" s="44" t="s">
        <v>429</v>
      </c>
      <c r="U6984" s="2"/>
      <c r="V6984" s="2"/>
      <c r="W6984" s="2"/>
      <c r="X6984" s="55">
        <v>6.5659999999999998</v>
      </c>
      <c r="Y6984" s="62" t="s">
        <v>469</v>
      </c>
      <c r="Z6984" s="62"/>
      <c r="AA6984" s="62"/>
      <c r="AB6984" s="62"/>
      <c r="AC6984" s="68">
        <v>6.38</v>
      </c>
      <c r="AD6984" s="2"/>
      <c r="AE6984" s="2"/>
      <c r="AF6984" s="2"/>
      <c r="AG6984" s="2"/>
      <c r="AH6984" s="55"/>
      <c r="AI6984" s="72"/>
      <c r="AJ6984" s="72"/>
      <c r="AK6984" s="72"/>
      <c r="AL6984" s="72"/>
      <c r="AM6984" s="80"/>
      <c r="AN6984" s="2"/>
      <c r="AO6984" s="2"/>
      <c r="AP6984" s="2"/>
      <c r="AQ6984" s="2"/>
      <c r="AR6984" s="55"/>
      <c r="AS6984" s="85" t="s">
        <v>738</v>
      </c>
      <c r="AT6984" s="85"/>
      <c r="AU6984" s="85"/>
      <c r="AV6984" s="85"/>
      <c r="AW6984" s="100">
        <f>6.088+48.8965</f>
        <v>54.984500000000004</v>
      </c>
      <c r="AX6984" s="2"/>
      <c r="AY6984" s="2"/>
      <c r="AZ6984" s="2"/>
      <c r="BA6984" s="2"/>
      <c r="BB6984" s="55"/>
      <c r="BC6984" s="105" t="s">
        <v>1061</v>
      </c>
      <c r="BD6984" s="105"/>
      <c r="BE6984" s="105"/>
      <c r="BF6984" s="105"/>
      <c r="BG6984" s="109">
        <v>4.5</v>
      </c>
      <c r="BH6984" s="2" t="s">
        <v>1016</v>
      </c>
      <c r="BI6984" s="2"/>
      <c r="BJ6984" s="2"/>
      <c r="BK6984" s="2"/>
      <c r="BL6984" s="55">
        <v>29.734000000000002</v>
      </c>
      <c r="BM6984" s="48" t="s">
        <v>1182</v>
      </c>
      <c r="BN6984" s="48"/>
      <c r="BO6984" s="48"/>
      <c r="BP6984" s="48"/>
      <c r="BQ6984" s="117">
        <f>0.832+16.326</f>
        <v>17.158000000000001</v>
      </c>
      <c r="BR6984" s="2" t="s">
        <v>1268</v>
      </c>
      <c r="BS6984" s="2"/>
      <c r="BT6984" s="2"/>
      <c r="BU6984" s="2"/>
      <c r="BV6984" s="55">
        <v>48.793999999999997</v>
      </c>
    </row>
    <row r="6985" spans="1:74" s="13" customFormat="1" hidden="1" x14ac:dyDescent="0.3">
      <c r="A6985" s="12" t="s">
        <v>248</v>
      </c>
      <c r="B6985" s="12" t="s">
        <v>2</v>
      </c>
      <c r="C6985" s="12" t="s">
        <v>3</v>
      </c>
      <c r="D6985" s="12" t="s">
        <v>241</v>
      </c>
      <c r="E6985" s="6" t="s">
        <v>249</v>
      </c>
      <c r="F6985" s="7"/>
      <c r="G6985" s="19" t="s">
        <v>5</v>
      </c>
      <c r="H6985" s="7">
        <v>2024</v>
      </c>
      <c r="I6985" s="21"/>
      <c r="J6985" s="12" t="s">
        <v>314</v>
      </c>
      <c r="K6985" s="12"/>
      <c r="L6985" s="147"/>
      <c r="M6985" s="147">
        <f>SUM(M6947:M6984)</f>
        <v>1621.5515</v>
      </c>
      <c r="N6985" s="183"/>
      <c r="O6985" s="12"/>
      <c r="P6985" s="12"/>
      <c r="Q6985" s="12"/>
      <c r="R6985" s="12"/>
      <c r="S6985" s="47">
        <f>SUM(S6947:S6984)</f>
        <v>0</v>
      </c>
      <c r="T6985" s="12"/>
      <c r="U6985" s="12"/>
      <c r="V6985" s="12"/>
      <c r="W6985" s="12"/>
      <c r="X6985" s="47">
        <f>SUM(X6947:X6984)</f>
        <v>6.5659999999999998</v>
      </c>
      <c r="Y6985" s="12"/>
      <c r="Z6985" s="12"/>
      <c r="AA6985" s="12"/>
      <c r="AB6985" s="12"/>
      <c r="AC6985" s="47">
        <f>SUM(AC6947:AC6984)</f>
        <v>431.90599999999995</v>
      </c>
      <c r="AD6985" s="12"/>
      <c r="AE6985" s="12"/>
      <c r="AF6985" s="12"/>
      <c r="AG6985" s="12"/>
      <c r="AH6985" s="47">
        <f>SUM(AH6947:AH6984)</f>
        <v>87.713999999999999</v>
      </c>
      <c r="AI6985" s="12"/>
      <c r="AJ6985" s="12"/>
      <c r="AK6985" s="12"/>
      <c r="AL6985" s="12"/>
      <c r="AM6985" s="47">
        <f>SUM(AM6947:AM6984)</f>
        <v>0</v>
      </c>
      <c r="AN6985" s="12"/>
      <c r="AO6985" s="12"/>
      <c r="AP6985" s="12"/>
      <c r="AQ6985" s="12"/>
      <c r="AR6985" s="47">
        <f>SUM(AR6947:AR6984)</f>
        <v>16.567</v>
      </c>
      <c r="AS6985" s="12"/>
      <c r="AT6985" s="12"/>
      <c r="AU6985" s="12"/>
      <c r="AV6985" s="12"/>
      <c r="AW6985" s="47">
        <f>SUM(AW6947:AW6984)</f>
        <v>69.458500000000001</v>
      </c>
      <c r="AX6985" s="12"/>
      <c r="AY6985" s="12"/>
      <c r="AZ6985" s="12"/>
      <c r="BA6985" s="12"/>
      <c r="BB6985" s="47">
        <f>SUM(BB6947:BB6984)</f>
        <v>40.073999999999998</v>
      </c>
      <c r="BC6985" s="12"/>
      <c r="BD6985" s="12"/>
      <c r="BE6985" s="12"/>
      <c r="BF6985" s="12"/>
      <c r="BG6985" s="47">
        <f>SUM(BG6947:BG6984)</f>
        <v>4.5</v>
      </c>
      <c r="BH6985" s="12"/>
      <c r="BI6985" s="12"/>
      <c r="BJ6985" s="12"/>
      <c r="BK6985" s="12"/>
      <c r="BL6985" s="47">
        <f>SUM(BL6947:BL6984)</f>
        <v>427.99599999999998</v>
      </c>
      <c r="BM6985" s="12"/>
      <c r="BN6985" s="12"/>
      <c r="BO6985" s="12"/>
      <c r="BP6985" s="12"/>
      <c r="BQ6985" s="47">
        <f>SUM(BQ6947:BQ6984)</f>
        <v>17.158000000000001</v>
      </c>
      <c r="BR6985" s="12"/>
      <c r="BS6985" s="12"/>
      <c r="BT6985" s="12"/>
      <c r="BU6985" s="12"/>
      <c r="BV6985" s="47">
        <f>SUM(BV6947:BV6984)</f>
        <v>519.61199999999997</v>
      </c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18" t="s">
        <v>5</v>
      </c>
      <c r="H6986" s="3">
        <v>2024</v>
      </c>
      <c r="I6986" s="20" t="s">
        <v>287</v>
      </c>
      <c r="J6986" s="2" t="s">
        <v>267</v>
      </c>
      <c r="K6986" s="2" t="s">
        <v>318</v>
      </c>
      <c r="L6986" s="163">
        <f t="shared" si="233"/>
        <v>0</v>
      </c>
      <c r="M6986" s="163">
        <f t="shared" si="234"/>
        <v>0</v>
      </c>
      <c r="N6986" s="181"/>
      <c r="O6986" s="33"/>
      <c r="P6986" s="33"/>
      <c r="Q6986" s="33"/>
      <c r="R6986" s="33"/>
      <c r="S6986" s="42"/>
      <c r="T6986" s="2"/>
      <c r="U6986" s="2"/>
      <c r="V6986" s="2"/>
      <c r="W6986" s="2"/>
      <c r="X6986" s="55"/>
      <c r="Y6986" s="62"/>
      <c r="Z6986" s="62"/>
      <c r="AA6986" s="62"/>
      <c r="AB6986" s="62"/>
      <c r="AC6986" s="68"/>
      <c r="AD6986" s="2"/>
      <c r="AE6986" s="2"/>
      <c r="AF6986" s="2"/>
      <c r="AG6986" s="2"/>
      <c r="AH6986" s="55"/>
      <c r="AI6986" s="72"/>
      <c r="AJ6986" s="72"/>
      <c r="AK6986" s="72"/>
      <c r="AL6986" s="72"/>
      <c r="AM6986" s="80"/>
      <c r="AN6986" s="2"/>
      <c r="AO6986" s="2"/>
      <c r="AP6986" s="2"/>
      <c r="AQ6986" s="2"/>
      <c r="AR6986" s="55"/>
      <c r="AS6986" s="85"/>
      <c r="AT6986" s="85"/>
      <c r="AU6986" s="85"/>
      <c r="AV6986" s="85"/>
      <c r="AW6986" s="100"/>
      <c r="AX6986" s="2"/>
      <c r="AY6986" s="2"/>
      <c r="AZ6986" s="2"/>
      <c r="BA6986" s="2"/>
      <c r="BB6986" s="55"/>
      <c r="BC6986" s="105"/>
      <c r="BD6986" s="105"/>
      <c r="BE6986" s="105"/>
      <c r="BF6986" s="105"/>
      <c r="BG6986" s="109"/>
      <c r="BH6986" s="2"/>
      <c r="BI6986" s="2"/>
      <c r="BJ6986" s="2"/>
      <c r="BK6986" s="2"/>
      <c r="BL6986" s="55"/>
      <c r="BM6986" s="48"/>
      <c r="BN6986" s="48"/>
      <c r="BO6986" s="48"/>
      <c r="BP6986" s="48"/>
      <c r="BQ6986" s="117"/>
      <c r="BR6986" s="2"/>
      <c r="BS6986" s="2"/>
      <c r="BT6986" s="2"/>
      <c r="BU6986" s="2"/>
      <c r="BV6986" s="55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18" t="s">
        <v>5</v>
      </c>
      <c r="H6987" s="3">
        <v>2024</v>
      </c>
      <c r="I6987" s="20" t="s">
        <v>287</v>
      </c>
      <c r="J6987" s="2" t="s">
        <v>291</v>
      </c>
      <c r="K6987" s="2" t="s">
        <v>319</v>
      </c>
      <c r="L6987" s="163">
        <f t="shared" si="233"/>
        <v>0</v>
      </c>
      <c r="M6987" s="163">
        <f t="shared" si="234"/>
        <v>0</v>
      </c>
      <c r="N6987" s="181"/>
      <c r="O6987" s="33"/>
      <c r="P6987" s="33"/>
      <c r="Q6987" s="33"/>
      <c r="R6987" s="33"/>
      <c r="S6987" s="42"/>
      <c r="T6987" s="2"/>
      <c r="U6987" s="2"/>
      <c r="V6987" s="2"/>
      <c r="W6987" s="2"/>
      <c r="X6987" s="55"/>
      <c r="Y6987" s="62"/>
      <c r="Z6987" s="62"/>
      <c r="AA6987" s="62"/>
      <c r="AB6987" s="62"/>
      <c r="AC6987" s="68"/>
      <c r="AD6987" s="2"/>
      <c r="AE6987" s="2"/>
      <c r="AF6987" s="2"/>
      <c r="AG6987" s="2"/>
      <c r="AH6987" s="55"/>
      <c r="AI6987" s="72"/>
      <c r="AJ6987" s="72"/>
      <c r="AK6987" s="72"/>
      <c r="AL6987" s="72"/>
      <c r="AM6987" s="80"/>
      <c r="AN6987" s="2"/>
      <c r="AO6987" s="2"/>
      <c r="AP6987" s="2"/>
      <c r="AQ6987" s="2"/>
      <c r="AR6987" s="55"/>
      <c r="AS6987" s="85"/>
      <c r="AT6987" s="85"/>
      <c r="AU6987" s="85"/>
      <c r="AV6987" s="85"/>
      <c r="AW6987" s="100"/>
      <c r="AX6987" s="2"/>
      <c r="AY6987" s="2"/>
      <c r="AZ6987" s="2"/>
      <c r="BA6987" s="2"/>
      <c r="BB6987" s="55"/>
      <c r="BC6987" s="105"/>
      <c r="BD6987" s="105"/>
      <c r="BE6987" s="105"/>
      <c r="BF6987" s="105"/>
      <c r="BG6987" s="109"/>
      <c r="BH6987" s="2"/>
      <c r="BI6987" s="2"/>
      <c r="BJ6987" s="2"/>
      <c r="BK6987" s="2"/>
      <c r="BL6987" s="55"/>
      <c r="BM6987" s="48"/>
      <c r="BN6987" s="48"/>
      <c r="BO6987" s="48"/>
      <c r="BP6987" s="48"/>
      <c r="BQ6987" s="117"/>
      <c r="BR6987" s="2"/>
      <c r="BS6987" s="2"/>
      <c r="BT6987" s="2"/>
      <c r="BU6987" s="2"/>
      <c r="BV6987" s="55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18" t="s">
        <v>5</v>
      </c>
      <c r="H6988" s="3">
        <v>2024</v>
      </c>
      <c r="I6988" s="20" t="s">
        <v>286</v>
      </c>
      <c r="J6988" s="2" t="s">
        <v>336</v>
      </c>
      <c r="K6988" s="2" t="s">
        <v>319</v>
      </c>
      <c r="L6988" s="163">
        <f t="shared" si="233"/>
        <v>0</v>
      </c>
      <c r="M6988" s="163">
        <f t="shared" si="234"/>
        <v>0</v>
      </c>
      <c r="N6988" s="181"/>
      <c r="O6988" s="33"/>
      <c r="P6988" s="33"/>
      <c r="Q6988" s="33"/>
      <c r="R6988" s="33"/>
      <c r="S6988" s="42"/>
      <c r="T6988" s="2"/>
      <c r="U6988" s="2"/>
      <c r="V6988" s="2"/>
      <c r="W6988" s="2"/>
      <c r="X6988" s="55"/>
      <c r="Y6988" s="62"/>
      <c r="Z6988" s="62"/>
      <c r="AA6988" s="62"/>
      <c r="AB6988" s="62"/>
      <c r="AC6988" s="68"/>
      <c r="AD6988" s="2"/>
      <c r="AE6988" s="2"/>
      <c r="AF6988" s="2"/>
      <c r="AG6988" s="2"/>
      <c r="AH6988" s="55"/>
      <c r="AI6988" s="72"/>
      <c r="AJ6988" s="72"/>
      <c r="AK6988" s="72"/>
      <c r="AL6988" s="72"/>
      <c r="AM6988" s="80"/>
      <c r="AN6988" s="2"/>
      <c r="AO6988" s="2"/>
      <c r="AP6988" s="2"/>
      <c r="AQ6988" s="2"/>
      <c r="AR6988" s="55"/>
      <c r="AS6988" s="85"/>
      <c r="AT6988" s="85"/>
      <c r="AU6988" s="85"/>
      <c r="AV6988" s="85"/>
      <c r="AW6988" s="100"/>
      <c r="AX6988" s="2"/>
      <c r="AY6988" s="2"/>
      <c r="AZ6988" s="2"/>
      <c r="BA6988" s="2"/>
      <c r="BB6988" s="55"/>
      <c r="BC6988" s="105"/>
      <c r="BD6988" s="105"/>
      <c r="BE6988" s="105"/>
      <c r="BF6988" s="105"/>
      <c r="BG6988" s="109"/>
      <c r="BH6988" s="2"/>
      <c r="BI6988" s="2"/>
      <c r="BJ6988" s="2"/>
      <c r="BK6988" s="2"/>
      <c r="BL6988" s="55"/>
      <c r="BM6988" s="48"/>
      <c r="BN6988" s="48"/>
      <c r="BO6988" s="48"/>
      <c r="BP6988" s="48"/>
      <c r="BQ6988" s="117"/>
      <c r="BR6988" s="2"/>
      <c r="BS6988" s="2"/>
      <c r="BT6988" s="2"/>
      <c r="BU6988" s="2"/>
      <c r="BV6988" s="55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18" t="s">
        <v>5</v>
      </c>
      <c r="H6989" s="3">
        <v>2024</v>
      </c>
      <c r="I6989" s="20" t="s">
        <v>286</v>
      </c>
      <c r="J6989" s="8" t="s">
        <v>337</v>
      </c>
      <c r="K6989" s="8" t="s">
        <v>318</v>
      </c>
      <c r="L6989" s="163">
        <f t="shared" si="233"/>
        <v>0</v>
      </c>
      <c r="M6989" s="163">
        <f t="shared" si="234"/>
        <v>0</v>
      </c>
      <c r="N6989" s="181"/>
      <c r="O6989" s="53"/>
      <c r="P6989" s="53"/>
      <c r="Q6989" s="53"/>
      <c r="R6989" s="53"/>
      <c r="S6989" s="54"/>
      <c r="T6989" s="8"/>
      <c r="U6989" s="8"/>
      <c r="V6989" s="8"/>
      <c r="W6989" s="8"/>
      <c r="X6989" s="122"/>
      <c r="Y6989" s="135"/>
      <c r="Z6989" s="135"/>
      <c r="AA6989" s="135"/>
      <c r="AB6989" s="135"/>
      <c r="AC6989" s="136"/>
      <c r="AD6989" s="8"/>
      <c r="AE6989" s="8"/>
      <c r="AF6989" s="8"/>
      <c r="AG6989" s="8"/>
      <c r="AH6989" s="122"/>
      <c r="AI6989" s="137"/>
      <c r="AJ6989" s="137"/>
      <c r="AK6989" s="137"/>
      <c r="AL6989" s="137"/>
      <c r="AM6989" s="138"/>
      <c r="AN6989" s="8"/>
      <c r="AO6989" s="8"/>
      <c r="AP6989" s="8"/>
      <c r="AQ6989" s="8"/>
      <c r="AR6989" s="122"/>
      <c r="AS6989" s="139"/>
      <c r="AT6989" s="139"/>
      <c r="AU6989" s="139"/>
      <c r="AV6989" s="139"/>
      <c r="AW6989" s="140"/>
      <c r="AX6989" s="8"/>
      <c r="AY6989" s="8"/>
      <c r="AZ6989" s="8"/>
      <c r="BA6989" s="8"/>
      <c r="BB6989" s="122"/>
      <c r="BC6989" s="141"/>
      <c r="BD6989" s="141"/>
      <c r="BE6989" s="141"/>
      <c r="BF6989" s="141"/>
      <c r="BG6989" s="142"/>
      <c r="BH6989" s="8"/>
      <c r="BI6989" s="8"/>
      <c r="BJ6989" s="8"/>
      <c r="BK6989" s="8"/>
      <c r="BL6989" s="122"/>
      <c r="BM6989" s="143"/>
      <c r="BN6989" s="143"/>
      <c r="BO6989" s="143"/>
      <c r="BP6989" s="143"/>
      <c r="BQ6989" s="144"/>
      <c r="BR6989" s="8"/>
      <c r="BS6989" s="8"/>
      <c r="BT6989" s="8"/>
      <c r="BU6989" s="8"/>
      <c r="BV6989" s="122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18" t="s">
        <v>5</v>
      </c>
      <c r="H6990" s="3">
        <v>2024</v>
      </c>
      <c r="I6990" s="20" t="s">
        <v>286</v>
      </c>
      <c r="J6990" s="8" t="s">
        <v>338</v>
      </c>
      <c r="K6990" s="8" t="s">
        <v>339</v>
      </c>
      <c r="L6990" s="163">
        <f t="shared" si="233"/>
        <v>0</v>
      </c>
      <c r="M6990" s="163">
        <f t="shared" si="234"/>
        <v>0</v>
      </c>
      <c r="N6990" s="181"/>
      <c r="O6990" s="53"/>
      <c r="P6990" s="53"/>
      <c r="Q6990" s="53"/>
      <c r="R6990" s="53"/>
      <c r="S6990" s="54"/>
      <c r="T6990" s="8"/>
      <c r="U6990" s="8"/>
      <c r="V6990" s="8"/>
      <c r="W6990" s="8"/>
      <c r="X6990" s="122"/>
      <c r="Y6990" s="135"/>
      <c r="Z6990" s="135"/>
      <c r="AA6990" s="135"/>
      <c r="AB6990" s="135"/>
      <c r="AC6990" s="136"/>
      <c r="AD6990" s="8"/>
      <c r="AE6990" s="8"/>
      <c r="AF6990" s="8"/>
      <c r="AG6990" s="8"/>
      <c r="AH6990" s="122"/>
      <c r="AI6990" s="137"/>
      <c r="AJ6990" s="137"/>
      <c r="AK6990" s="137"/>
      <c r="AL6990" s="137"/>
      <c r="AM6990" s="138"/>
      <c r="AN6990" s="8"/>
      <c r="AO6990" s="8"/>
      <c r="AP6990" s="8"/>
      <c r="AQ6990" s="8"/>
      <c r="AR6990" s="122"/>
      <c r="AS6990" s="139"/>
      <c r="AT6990" s="139"/>
      <c r="AU6990" s="139"/>
      <c r="AV6990" s="139"/>
      <c r="AW6990" s="140"/>
      <c r="AX6990" s="8"/>
      <c r="AY6990" s="8"/>
      <c r="AZ6990" s="8"/>
      <c r="BA6990" s="8"/>
      <c r="BB6990" s="122"/>
      <c r="BC6990" s="141"/>
      <c r="BD6990" s="141"/>
      <c r="BE6990" s="141"/>
      <c r="BF6990" s="141"/>
      <c r="BG6990" s="142"/>
      <c r="BH6990" s="8"/>
      <c r="BI6990" s="8"/>
      <c r="BJ6990" s="8"/>
      <c r="BK6990" s="8"/>
      <c r="BL6990" s="122"/>
      <c r="BM6990" s="143"/>
      <c r="BN6990" s="143"/>
      <c r="BO6990" s="143"/>
      <c r="BP6990" s="143"/>
      <c r="BQ6990" s="144"/>
      <c r="BR6990" s="8"/>
      <c r="BS6990" s="8"/>
      <c r="BT6990" s="8"/>
      <c r="BU6990" s="8"/>
      <c r="BV6990" s="122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18" t="s">
        <v>5</v>
      </c>
      <c r="H6991" s="3">
        <v>2024</v>
      </c>
      <c r="I6991" s="20" t="s">
        <v>286</v>
      </c>
      <c r="J6991" s="8" t="s">
        <v>340</v>
      </c>
      <c r="K6991" s="8" t="s">
        <v>318</v>
      </c>
      <c r="L6991" s="163">
        <f t="shared" si="233"/>
        <v>0</v>
      </c>
      <c r="M6991" s="163">
        <f t="shared" si="234"/>
        <v>0</v>
      </c>
      <c r="N6991" s="181"/>
      <c r="O6991" s="53"/>
      <c r="P6991" s="53"/>
      <c r="Q6991" s="53"/>
      <c r="R6991" s="53"/>
      <c r="S6991" s="54"/>
      <c r="T6991" s="8"/>
      <c r="U6991" s="8"/>
      <c r="V6991" s="8"/>
      <c r="W6991" s="8"/>
      <c r="X6991" s="122"/>
      <c r="Y6991" s="135"/>
      <c r="Z6991" s="135"/>
      <c r="AA6991" s="135"/>
      <c r="AB6991" s="135"/>
      <c r="AC6991" s="136"/>
      <c r="AD6991" s="8"/>
      <c r="AE6991" s="8"/>
      <c r="AF6991" s="8"/>
      <c r="AG6991" s="8"/>
      <c r="AH6991" s="122"/>
      <c r="AI6991" s="137"/>
      <c r="AJ6991" s="137"/>
      <c r="AK6991" s="137"/>
      <c r="AL6991" s="137"/>
      <c r="AM6991" s="138"/>
      <c r="AN6991" s="8"/>
      <c r="AO6991" s="8"/>
      <c r="AP6991" s="8"/>
      <c r="AQ6991" s="8"/>
      <c r="AR6991" s="122"/>
      <c r="AS6991" s="139"/>
      <c r="AT6991" s="139"/>
      <c r="AU6991" s="139"/>
      <c r="AV6991" s="139"/>
      <c r="AW6991" s="140"/>
      <c r="AX6991" s="8"/>
      <c r="AY6991" s="8"/>
      <c r="AZ6991" s="8"/>
      <c r="BA6991" s="8"/>
      <c r="BB6991" s="122"/>
      <c r="BC6991" s="141"/>
      <c r="BD6991" s="141"/>
      <c r="BE6991" s="141"/>
      <c r="BF6991" s="141"/>
      <c r="BG6991" s="142"/>
      <c r="BH6991" s="8"/>
      <c r="BI6991" s="8"/>
      <c r="BJ6991" s="8"/>
      <c r="BK6991" s="8"/>
      <c r="BL6991" s="122"/>
      <c r="BM6991" s="143"/>
      <c r="BN6991" s="143"/>
      <c r="BO6991" s="143"/>
      <c r="BP6991" s="143"/>
      <c r="BQ6991" s="144"/>
      <c r="BR6991" s="8"/>
      <c r="BS6991" s="8"/>
      <c r="BT6991" s="8"/>
      <c r="BU6991" s="8"/>
      <c r="BV6991" s="122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18" t="s">
        <v>5</v>
      </c>
      <c r="H6992" s="3">
        <v>2024</v>
      </c>
      <c r="I6992" s="20" t="s">
        <v>286</v>
      </c>
      <c r="J6992" s="8" t="s">
        <v>341</v>
      </c>
      <c r="K6992" s="8" t="s">
        <v>320</v>
      </c>
      <c r="L6992" s="163">
        <f t="shared" si="233"/>
        <v>0</v>
      </c>
      <c r="M6992" s="163">
        <f t="shared" si="234"/>
        <v>0</v>
      </c>
      <c r="N6992" s="181"/>
      <c r="O6992" s="53"/>
      <c r="P6992" s="53"/>
      <c r="Q6992" s="53"/>
      <c r="R6992" s="53"/>
      <c r="S6992" s="54"/>
      <c r="T6992" s="8"/>
      <c r="U6992" s="8"/>
      <c r="V6992" s="8"/>
      <c r="W6992" s="8"/>
      <c r="X6992" s="122"/>
      <c r="Y6992" s="135"/>
      <c r="Z6992" s="135"/>
      <c r="AA6992" s="135"/>
      <c r="AB6992" s="135"/>
      <c r="AC6992" s="136"/>
      <c r="AD6992" s="8"/>
      <c r="AE6992" s="8"/>
      <c r="AF6992" s="8"/>
      <c r="AG6992" s="8"/>
      <c r="AH6992" s="122"/>
      <c r="AI6992" s="137"/>
      <c r="AJ6992" s="137"/>
      <c r="AK6992" s="137"/>
      <c r="AL6992" s="137"/>
      <c r="AM6992" s="138"/>
      <c r="AN6992" s="8"/>
      <c r="AO6992" s="8"/>
      <c r="AP6992" s="8"/>
      <c r="AQ6992" s="8"/>
      <c r="AR6992" s="122"/>
      <c r="AS6992" s="139"/>
      <c r="AT6992" s="139"/>
      <c r="AU6992" s="139"/>
      <c r="AV6992" s="139"/>
      <c r="AW6992" s="140"/>
      <c r="AX6992" s="8"/>
      <c r="AY6992" s="8"/>
      <c r="AZ6992" s="8"/>
      <c r="BA6992" s="8"/>
      <c r="BB6992" s="122"/>
      <c r="BC6992" s="141"/>
      <c r="BD6992" s="141"/>
      <c r="BE6992" s="141"/>
      <c r="BF6992" s="141"/>
      <c r="BG6992" s="142"/>
      <c r="BH6992" s="8"/>
      <c r="BI6992" s="8"/>
      <c r="BJ6992" s="8"/>
      <c r="BK6992" s="8"/>
      <c r="BL6992" s="122"/>
      <c r="BM6992" s="143"/>
      <c r="BN6992" s="143"/>
      <c r="BO6992" s="143"/>
      <c r="BP6992" s="143"/>
      <c r="BQ6992" s="144"/>
      <c r="BR6992" s="8"/>
      <c r="BS6992" s="8"/>
      <c r="BT6992" s="8"/>
      <c r="BU6992" s="8"/>
      <c r="BV6992" s="122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18" t="s">
        <v>5</v>
      </c>
      <c r="H6993" s="3">
        <v>2024</v>
      </c>
      <c r="I6993" s="20" t="s">
        <v>286</v>
      </c>
      <c r="J6993" s="8" t="s">
        <v>342</v>
      </c>
      <c r="K6993" s="8" t="s">
        <v>320</v>
      </c>
      <c r="L6993" s="163">
        <f t="shared" si="233"/>
        <v>0</v>
      </c>
      <c r="M6993" s="163">
        <f t="shared" si="234"/>
        <v>0</v>
      </c>
      <c r="N6993" s="181"/>
      <c r="O6993" s="53"/>
      <c r="P6993" s="53"/>
      <c r="Q6993" s="53"/>
      <c r="R6993" s="53"/>
      <c r="S6993" s="54"/>
      <c r="T6993" s="8"/>
      <c r="U6993" s="8"/>
      <c r="V6993" s="8"/>
      <c r="W6993" s="8"/>
      <c r="X6993" s="122"/>
      <c r="Y6993" s="135"/>
      <c r="Z6993" s="135"/>
      <c r="AA6993" s="135"/>
      <c r="AB6993" s="135"/>
      <c r="AC6993" s="136"/>
      <c r="AD6993" s="8"/>
      <c r="AE6993" s="8"/>
      <c r="AF6993" s="8"/>
      <c r="AG6993" s="8"/>
      <c r="AH6993" s="122"/>
      <c r="AI6993" s="137"/>
      <c r="AJ6993" s="137"/>
      <c r="AK6993" s="137"/>
      <c r="AL6993" s="137"/>
      <c r="AM6993" s="138"/>
      <c r="AN6993" s="8"/>
      <c r="AO6993" s="8"/>
      <c r="AP6993" s="8"/>
      <c r="AQ6993" s="8"/>
      <c r="AR6993" s="122"/>
      <c r="AS6993" s="139"/>
      <c r="AT6993" s="139"/>
      <c r="AU6993" s="139"/>
      <c r="AV6993" s="139"/>
      <c r="AW6993" s="140"/>
      <c r="AX6993" s="8"/>
      <c r="AY6993" s="8"/>
      <c r="AZ6993" s="8"/>
      <c r="BA6993" s="8"/>
      <c r="BB6993" s="122"/>
      <c r="BC6993" s="141"/>
      <c r="BD6993" s="141"/>
      <c r="BE6993" s="141"/>
      <c r="BF6993" s="141"/>
      <c r="BG6993" s="142"/>
      <c r="BH6993" s="8"/>
      <c r="BI6993" s="8"/>
      <c r="BJ6993" s="8"/>
      <c r="BK6993" s="8"/>
      <c r="BL6993" s="122"/>
      <c r="BM6993" s="143"/>
      <c r="BN6993" s="143"/>
      <c r="BO6993" s="143"/>
      <c r="BP6993" s="143"/>
      <c r="BQ6993" s="144"/>
      <c r="BR6993" s="8"/>
      <c r="BS6993" s="8"/>
      <c r="BT6993" s="8"/>
      <c r="BU6993" s="8"/>
      <c r="BV6993" s="122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18" t="s">
        <v>5</v>
      </c>
      <c r="H6994" s="3">
        <v>2024</v>
      </c>
      <c r="I6994" s="20" t="s">
        <v>286</v>
      </c>
      <c r="J6994" s="8" t="s">
        <v>343</v>
      </c>
      <c r="K6994" s="8" t="s">
        <v>339</v>
      </c>
      <c r="L6994" s="163">
        <f t="shared" si="233"/>
        <v>0</v>
      </c>
      <c r="M6994" s="163">
        <f t="shared" si="234"/>
        <v>0</v>
      </c>
      <c r="N6994" s="181"/>
      <c r="O6994" s="53"/>
      <c r="P6994" s="53"/>
      <c r="Q6994" s="53"/>
      <c r="R6994" s="53"/>
      <c r="S6994" s="54"/>
      <c r="T6994" s="8"/>
      <c r="U6994" s="8"/>
      <c r="V6994" s="8"/>
      <c r="W6994" s="8"/>
      <c r="X6994" s="122"/>
      <c r="Y6994" s="135"/>
      <c r="Z6994" s="135"/>
      <c r="AA6994" s="135"/>
      <c r="AB6994" s="135"/>
      <c r="AC6994" s="136"/>
      <c r="AD6994" s="8"/>
      <c r="AE6994" s="8"/>
      <c r="AF6994" s="8"/>
      <c r="AG6994" s="8"/>
      <c r="AH6994" s="122"/>
      <c r="AI6994" s="137"/>
      <c r="AJ6994" s="137"/>
      <c r="AK6994" s="137"/>
      <c r="AL6994" s="137"/>
      <c r="AM6994" s="138"/>
      <c r="AN6994" s="8"/>
      <c r="AO6994" s="8"/>
      <c r="AP6994" s="8"/>
      <c r="AQ6994" s="8"/>
      <c r="AR6994" s="122"/>
      <c r="AS6994" s="139"/>
      <c r="AT6994" s="139"/>
      <c r="AU6994" s="139"/>
      <c r="AV6994" s="139"/>
      <c r="AW6994" s="140"/>
      <c r="AX6994" s="8"/>
      <c r="AY6994" s="8"/>
      <c r="AZ6994" s="8"/>
      <c r="BA6994" s="8"/>
      <c r="BB6994" s="122"/>
      <c r="BC6994" s="141"/>
      <c r="BD6994" s="141"/>
      <c r="BE6994" s="141"/>
      <c r="BF6994" s="141"/>
      <c r="BG6994" s="142"/>
      <c r="BH6994" s="8"/>
      <c r="BI6994" s="8"/>
      <c r="BJ6994" s="8"/>
      <c r="BK6994" s="8"/>
      <c r="BL6994" s="122"/>
      <c r="BM6994" s="143"/>
      <c r="BN6994" s="143"/>
      <c r="BO6994" s="143"/>
      <c r="BP6994" s="143"/>
      <c r="BQ6994" s="144"/>
      <c r="BR6994" s="8"/>
      <c r="BS6994" s="8"/>
      <c r="BT6994" s="8"/>
      <c r="BU6994" s="8"/>
      <c r="BV6994" s="122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18" t="s">
        <v>5</v>
      </c>
      <c r="H6995" s="3">
        <v>2024</v>
      </c>
      <c r="I6995" s="20" t="s">
        <v>288</v>
      </c>
      <c r="J6995" s="8" t="s">
        <v>344</v>
      </c>
      <c r="K6995" s="8" t="s">
        <v>318</v>
      </c>
      <c r="L6995" s="163">
        <f t="shared" si="233"/>
        <v>0</v>
      </c>
      <c r="M6995" s="163">
        <f t="shared" si="234"/>
        <v>0</v>
      </c>
      <c r="N6995" s="181"/>
      <c r="O6995" s="53"/>
      <c r="P6995" s="53"/>
      <c r="Q6995" s="53"/>
      <c r="R6995" s="53"/>
      <c r="S6995" s="54"/>
      <c r="T6995" s="8"/>
      <c r="U6995" s="8"/>
      <c r="V6995" s="8"/>
      <c r="W6995" s="8"/>
      <c r="X6995" s="122"/>
      <c r="Y6995" s="135"/>
      <c r="Z6995" s="135"/>
      <c r="AA6995" s="135"/>
      <c r="AB6995" s="135"/>
      <c r="AC6995" s="136"/>
      <c r="AD6995" s="8"/>
      <c r="AE6995" s="8"/>
      <c r="AF6995" s="8"/>
      <c r="AG6995" s="8"/>
      <c r="AH6995" s="122"/>
      <c r="AI6995" s="137"/>
      <c r="AJ6995" s="137"/>
      <c r="AK6995" s="137"/>
      <c r="AL6995" s="137"/>
      <c r="AM6995" s="138"/>
      <c r="AN6995" s="8"/>
      <c r="AO6995" s="8"/>
      <c r="AP6995" s="8"/>
      <c r="AQ6995" s="8"/>
      <c r="AR6995" s="122"/>
      <c r="AS6995" s="139"/>
      <c r="AT6995" s="139"/>
      <c r="AU6995" s="139"/>
      <c r="AV6995" s="139"/>
      <c r="AW6995" s="140"/>
      <c r="AX6995" s="8"/>
      <c r="AY6995" s="8"/>
      <c r="AZ6995" s="8"/>
      <c r="BA6995" s="8"/>
      <c r="BB6995" s="122"/>
      <c r="BC6995" s="141"/>
      <c r="BD6995" s="141"/>
      <c r="BE6995" s="141"/>
      <c r="BF6995" s="141"/>
      <c r="BG6995" s="142"/>
      <c r="BH6995" s="8"/>
      <c r="BI6995" s="8"/>
      <c r="BJ6995" s="8"/>
      <c r="BK6995" s="8"/>
      <c r="BL6995" s="122"/>
      <c r="BM6995" s="143"/>
      <c r="BN6995" s="143"/>
      <c r="BO6995" s="143"/>
      <c r="BP6995" s="143"/>
      <c r="BQ6995" s="144"/>
      <c r="BR6995" s="8"/>
      <c r="BS6995" s="8"/>
      <c r="BT6995" s="8"/>
      <c r="BU6995" s="8"/>
      <c r="BV6995" s="122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18" t="s">
        <v>5</v>
      </c>
      <c r="H6996" s="3">
        <v>2024</v>
      </c>
      <c r="I6996" s="20" t="s">
        <v>288</v>
      </c>
      <c r="J6996" s="2" t="s">
        <v>351</v>
      </c>
      <c r="K6996" s="2" t="s">
        <v>318</v>
      </c>
      <c r="L6996" s="163">
        <f t="shared" si="233"/>
        <v>0</v>
      </c>
      <c r="M6996" s="163">
        <f t="shared" si="234"/>
        <v>0</v>
      </c>
      <c r="N6996" s="181"/>
      <c r="O6996" s="53"/>
      <c r="P6996" s="53"/>
      <c r="Q6996" s="53"/>
      <c r="R6996" s="53"/>
      <c r="S6996" s="54"/>
      <c r="T6996" s="8"/>
      <c r="U6996" s="8"/>
      <c r="V6996" s="8"/>
      <c r="W6996" s="8"/>
      <c r="X6996" s="122"/>
      <c r="Y6996" s="135"/>
      <c r="Z6996" s="135"/>
      <c r="AA6996" s="135"/>
      <c r="AB6996" s="135"/>
      <c r="AC6996" s="136"/>
      <c r="AD6996" s="8"/>
      <c r="AE6996" s="8"/>
      <c r="AF6996" s="8"/>
      <c r="AG6996" s="8"/>
      <c r="AH6996" s="122"/>
      <c r="AI6996" s="137"/>
      <c r="AJ6996" s="137"/>
      <c r="AK6996" s="137"/>
      <c r="AL6996" s="137"/>
      <c r="AM6996" s="138"/>
      <c r="AN6996" s="8"/>
      <c r="AO6996" s="8"/>
      <c r="AP6996" s="8"/>
      <c r="AQ6996" s="8"/>
      <c r="AR6996" s="122"/>
      <c r="AS6996" s="139"/>
      <c r="AT6996" s="139"/>
      <c r="AU6996" s="139"/>
      <c r="AV6996" s="139"/>
      <c r="AW6996" s="140"/>
      <c r="AX6996" s="8"/>
      <c r="AY6996" s="8"/>
      <c r="AZ6996" s="8"/>
      <c r="BA6996" s="8"/>
      <c r="BB6996" s="122"/>
      <c r="BC6996" s="141"/>
      <c r="BD6996" s="141"/>
      <c r="BE6996" s="141"/>
      <c r="BF6996" s="141"/>
      <c r="BG6996" s="142"/>
      <c r="BH6996" s="8"/>
      <c r="BI6996" s="8"/>
      <c r="BJ6996" s="8"/>
      <c r="BK6996" s="8"/>
      <c r="BL6996" s="122"/>
      <c r="BM6996" s="143"/>
      <c r="BN6996" s="143"/>
      <c r="BO6996" s="143"/>
      <c r="BP6996" s="143"/>
      <c r="BQ6996" s="144"/>
      <c r="BR6996" s="8"/>
      <c r="BS6996" s="8"/>
      <c r="BT6996" s="8"/>
      <c r="BU6996" s="8"/>
      <c r="BV6996" s="122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18" t="s">
        <v>5</v>
      </c>
      <c r="H6997" s="3">
        <v>2024</v>
      </c>
      <c r="I6997" s="20" t="s">
        <v>288</v>
      </c>
      <c r="J6997" s="2" t="s">
        <v>352</v>
      </c>
      <c r="K6997" s="2" t="s">
        <v>321</v>
      </c>
      <c r="L6997" s="163">
        <f t="shared" si="233"/>
        <v>0</v>
      </c>
      <c r="M6997" s="163">
        <f t="shared" si="234"/>
        <v>0</v>
      </c>
      <c r="N6997" s="181"/>
      <c r="O6997" s="33"/>
      <c r="P6997" s="33"/>
      <c r="Q6997" s="33"/>
      <c r="R6997" s="33"/>
      <c r="S6997" s="42"/>
      <c r="T6997" s="2"/>
      <c r="U6997" s="2"/>
      <c r="V6997" s="2"/>
      <c r="W6997" s="2"/>
      <c r="X6997" s="55"/>
      <c r="Y6997" s="62"/>
      <c r="Z6997" s="62"/>
      <c r="AA6997" s="62"/>
      <c r="AB6997" s="62"/>
      <c r="AC6997" s="68"/>
      <c r="AD6997" s="2"/>
      <c r="AE6997" s="2"/>
      <c r="AF6997" s="2"/>
      <c r="AG6997" s="2"/>
      <c r="AH6997" s="55"/>
      <c r="AI6997" s="72"/>
      <c r="AJ6997" s="72"/>
      <c r="AK6997" s="72"/>
      <c r="AL6997" s="72"/>
      <c r="AM6997" s="80"/>
      <c r="AN6997" s="2"/>
      <c r="AO6997" s="2"/>
      <c r="AP6997" s="2"/>
      <c r="AQ6997" s="2"/>
      <c r="AR6997" s="55"/>
      <c r="AS6997" s="85"/>
      <c r="AT6997" s="85"/>
      <c r="AU6997" s="85"/>
      <c r="AV6997" s="85"/>
      <c r="AW6997" s="100"/>
      <c r="AX6997" s="2"/>
      <c r="AY6997" s="2"/>
      <c r="AZ6997" s="2"/>
      <c r="BA6997" s="2"/>
      <c r="BB6997" s="55"/>
      <c r="BC6997" s="105"/>
      <c r="BD6997" s="105"/>
      <c r="BE6997" s="105"/>
      <c r="BF6997" s="105"/>
      <c r="BG6997" s="109"/>
      <c r="BH6997" s="2"/>
      <c r="BI6997" s="2"/>
      <c r="BJ6997" s="2"/>
      <c r="BK6997" s="2"/>
      <c r="BL6997" s="55"/>
      <c r="BM6997" s="48"/>
      <c r="BN6997" s="48"/>
      <c r="BO6997" s="48"/>
      <c r="BP6997" s="48"/>
      <c r="BQ6997" s="117"/>
      <c r="BR6997" s="2"/>
      <c r="BS6997" s="2"/>
      <c r="BT6997" s="2"/>
      <c r="BU6997" s="2"/>
      <c r="BV6997" s="55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18" t="s">
        <v>5</v>
      </c>
      <c r="H6998" s="3">
        <v>2024</v>
      </c>
      <c r="I6998" s="20" t="s">
        <v>288</v>
      </c>
      <c r="J6998" s="2" t="s">
        <v>345</v>
      </c>
      <c r="K6998" s="2" t="s">
        <v>318</v>
      </c>
      <c r="L6998" s="163">
        <f t="shared" si="233"/>
        <v>0</v>
      </c>
      <c r="M6998" s="163">
        <f t="shared" si="234"/>
        <v>0</v>
      </c>
      <c r="N6998" s="181"/>
      <c r="O6998" s="34"/>
      <c r="P6998" s="33"/>
      <c r="Q6998" s="33"/>
      <c r="R6998" s="33"/>
      <c r="S6998" s="42"/>
      <c r="T6998" s="3"/>
      <c r="U6998" s="2"/>
      <c r="V6998" s="2"/>
      <c r="W6998" s="2"/>
      <c r="X6998" s="55"/>
      <c r="Y6998" s="64"/>
      <c r="Z6998" s="62"/>
      <c r="AA6998" s="62"/>
      <c r="AB6998" s="62"/>
      <c r="AC6998" s="68"/>
      <c r="AD6998" s="3"/>
      <c r="AE6998" s="2"/>
      <c r="AF6998" s="2"/>
      <c r="AG6998" s="2"/>
      <c r="AH6998" s="55"/>
      <c r="AI6998" s="73"/>
      <c r="AJ6998" s="72"/>
      <c r="AK6998" s="72"/>
      <c r="AL6998" s="72"/>
      <c r="AM6998" s="80"/>
      <c r="AN6998" s="3"/>
      <c r="AO6998" s="2"/>
      <c r="AP6998" s="2"/>
      <c r="AQ6998" s="2"/>
      <c r="AR6998" s="55"/>
      <c r="AS6998" s="86"/>
      <c r="AT6998" s="85"/>
      <c r="AU6998" s="85"/>
      <c r="AV6998" s="85"/>
      <c r="AW6998" s="100"/>
      <c r="AX6998" s="3"/>
      <c r="AY6998" s="2"/>
      <c r="AZ6998" s="2"/>
      <c r="BA6998" s="2"/>
      <c r="BB6998" s="55"/>
      <c r="BC6998" s="106"/>
      <c r="BD6998" s="105"/>
      <c r="BE6998" s="105"/>
      <c r="BF6998" s="105"/>
      <c r="BG6998" s="109"/>
      <c r="BH6998" s="3"/>
      <c r="BI6998" s="2"/>
      <c r="BJ6998" s="2"/>
      <c r="BK6998" s="2"/>
      <c r="BL6998" s="55"/>
      <c r="BM6998" s="49"/>
      <c r="BN6998" s="48"/>
      <c r="BO6998" s="48"/>
      <c r="BP6998" s="48"/>
      <c r="BQ6998" s="117"/>
      <c r="BR6998" s="3"/>
      <c r="BS6998" s="2"/>
      <c r="BT6998" s="2"/>
      <c r="BU6998" s="2"/>
      <c r="BV6998" s="55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18" t="s">
        <v>5</v>
      </c>
      <c r="H6999" s="3">
        <v>2024</v>
      </c>
      <c r="I6999" s="20" t="s">
        <v>289</v>
      </c>
      <c r="J6999" s="2" t="s">
        <v>268</v>
      </c>
      <c r="K6999" s="2" t="s">
        <v>318</v>
      </c>
      <c r="L6999" s="163">
        <f t="shared" si="233"/>
        <v>0</v>
      </c>
      <c r="M6999" s="163">
        <f t="shared" si="234"/>
        <v>379.25599999999997</v>
      </c>
      <c r="N6999" s="181"/>
      <c r="O6999" s="33"/>
      <c r="P6999" s="33"/>
      <c r="Q6999" s="33"/>
      <c r="R6999" s="33"/>
      <c r="S6999" s="42"/>
      <c r="T6999" s="2"/>
      <c r="U6999" s="2"/>
      <c r="V6999" s="2"/>
      <c r="W6999" s="2"/>
      <c r="X6999" s="55"/>
      <c r="Y6999" s="62"/>
      <c r="Z6999" s="62"/>
      <c r="AA6999" s="62"/>
      <c r="AB6999" s="62"/>
      <c r="AC6999" s="68"/>
      <c r="AD6999" s="2"/>
      <c r="AE6999" s="2"/>
      <c r="AF6999" s="2"/>
      <c r="AG6999" s="2"/>
      <c r="AH6999" s="55"/>
      <c r="AI6999" s="72"/>
      <c r="AJ6999" s="72"/>
      <c r="AK6999" s="72"/>
      <c r="AL6999" s="72"/>
      <c r="AM6999" s="80"/>
      <c r="AN6999" s="2"/>
      <c r="AO6999" s="2"/>
      <c r="AP6999" s="2"/>
      <c r="AQ6999" s="2"/>
      <c r="AR6999" s="55"/>
      <c r="AS6999" s="85"/>
      <c r="AT6999" s="85"/>
      <c r="AU6999" s="85"/>
      <c r="AV6999" s="85"/>
      <c r="AW6999" s="100"/>
      <c r="AX6999" s="2"/>
      <c r="AY6999" s="2"/>
      <c r="AZ6999" s="2"/>
      <c r="BA6999" s="2"/>
      <c r="BB6999" s="55"/>
      <c r="BC6999" s="105" t="s">
        <v>514</v>
      </c>
      <c r="BD6999" s="105"/>
      <c r="BE6999" s="105"/>
      <c r="BF6999" s="105"/>
      <c r="BG6999" s="109">
        <v>379.25599999999997</v>
      </c>
      <c r="BH6999" s="2"/>
      <c r="BI6999" s="2"/>
      <c r="BJ6999" s="2"/>
      <c r="BK6999" s="2"/>
      <c r="BL6999" s="55"/>
      <c r="BM6999" s="48"/>
      <c r="BN6999" s="48"/>
      <c r="BO6999" s="48"/>
      <c r="BP6999" s="48"/>
      <c r="BQ6999" s="117"/>
      <c r="BR6999" s="2"/>
      <c r="BS6999" s="2"/>
      <c r="BT6999" s="2"/>
      <c r="BU6999" s="2"/>
      <c r="BV6999" s="55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18" t="s">
        <v>5</v>
      </c>
      <c r="H7000" s="3">
        <v>2024</v>
      </c>
      <c r="I7000" s="20" t="s">
        <v>289</v>
      </c>
      <c r="J7000" s="2" t="s">
        <v>292</v>
      </c>
      <c r="K7000" s="2" t="s">
        <v>318</v>
      </c>
      <c r="L7000" s="163">
        <f t="shared" si="233"/>
        <v>0</v>
      </c>
      <c r="M7000" s="163">
        <f t="shared" si="234"/>
        <v>0</v>
      </c>
      <c r="N7000" s="181"/>
      <c r="O7000" s="33"/>
      <c r="P7000" s="33"/>
      <c r="Q7000" s="33"/>
      <c r="R7000" s="33"/>
      <c r="S7000" s="42"/>
      <c r="T7000" s="2"/>
      <c r="U7000" s="2"/>
      <c r="V7000" s="2"/>
      <c r="W7000" s="2"/>
      <c r="X7000" s="55"/>
      <c r="Y7000" s="62"/>
      <c r="Z7000" s="62"/>
      <c r="AA7000" s="62"/>
      <c r="AB7000" s="62"/>
      <c r="AC7000" s="68"/>
      <c r="AD7000" s="2"/>
      <c r="AE7000" s="2"/>
      <c r="AF7000" s="2"/>
      <c r="AG7000" s="2"/>
      <c r="AH7000" s="55"/>
      <c r="AI7000" s="72"/>
      <c r="AJ7000" s="72"/>
      <c r="AK7000" s="72"/>
      <c r="AL7000" s="72"/>
      <c r="AM7000" s="80"/>
      <c r="AN7000" s="2"/>
      <c r="AO7000" s="2"/>
      <c r="AP7000" s="2"/>
      <c r="AQ7000" s="2"/>
      <c r="AR7000" s="55"/>
      <c r="AS7000" s="85"/>
      <c r="AT7000" s="85"/>
      <c r="AU7000" s="85"/>
      <c r="AV7000" s="85"/>
      <c r="AW7000" s="100"/>
      <c r="AX7000" s="2"/>
      <c r="AY7000" s="2"/>
      <c r="AZ7000" s="2"/>
      <c r="BA7000" s="2"/>
      <c r="BB7000" s="55"/>
      <c r="BC7000" s="105"/>
      <c r="BD7000" s="105"/>
      <c r="BE7000" s="105"/>
      <c r="BF7000" s="105"/>
      <c r="BG7000" s="109"/>
      <c r="BH7000" s="2"/>
      <c r="BI7000" s="2"/>
      <c r="BJ7000" s="2"/>
      <c r="BK7000" s="2"/>
      <c r="BL7000" s="55"/>
      <c r="BM7000" s="48"/>
      <c r="BN7000" s="48"/>
      <c r="BO7000" s="48"/>
      <c r="BP7000" s="48"/>
      <c r="BQ7000" s="117"/>
      <c r="BR7000" s="2"/>
      <c r="BS7000" s="2"/>
      <c r="BT7000" s="2"/>
      <c r="BU7000" s="2"/>
      <c r="BV7000" s="55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18" t="s">
        <v>5</v>
      </c>
      <c r="H7001" s="3">
        <v>2024</v>
      </c>
      <c r="I7001" s="20" t="s">
        <v>285</v>
      </c>
      <c r="J7001" s="2" t="s">
        <v>293</v>
      </c>
      <c r="K7001" s="2" t="s">
        <v>318</v>
      </c>
      <c r="L7001" s="165">
        <f t="shared" si="233"/>
        <v>8.6E-3</v>
      </c>
      <c r="M7001" s="163">
        <f t="shared" si="234"/>
        <v>80.108000000000004</v>
      </c>
      <c r="N7001" s="181"/>
      <c r="O7001" s="33"/>
      <c r="P7001" s="33"/>
      <c r="Q7001" s="33"/>
      <c r="R7001" s="34"/>
      <c r="S7001" s="42"/>
      <c r="T7001" s="2"/>
      <c r="U7001" s="2"/>
      <c r="V7001" s="2"/>
      <c r="W7001" s="3"/>
      <c r="X7001" s="55"/>
      <c r="Y7001" s="62"/>
      <c r="Z7001" s="62"/>
      <c r="AA7001" s="62"/>
      <c r="AB7001" s="64"/>
      <c r="AC7001" s="68"/>
      <c r="AD7001" s="2">
        <v>3</v>
      </c>
      <c r="AE7001" s="2"/>
      <c r="AF7001" s="2"/>
      <c r="AG7001" s="3">
        <v>8.6E-3</v>
      </c>
      <c r="AH7001" s="55">
        <v>80.108000000000004</v>
      </c>
      <c r="AI7001" s="72"/>
      <c r="AJ7001" s="72"/>
      <c r="AK7001" s="72"/>
      <c r="AL7001" s="73"/>
      <c r="AM7001" s="80"/>
      <c r="AN7001" s="2"/>
      <c r="AO7001" s="2"/>
      <c r="AP7001" s="2"/>
      <c r="AQ7001" s="3"/>
      <c r="AR7001" s="55"/>
      <c r="AS7001" s="85"/>
      <c r="AT7001" s="85"/>
      <c r="AU7001" s="85"/>
      <c r="AV7001" s="86"/>
      <c r="AW7001" s="100"/>
      <c r="AX7001" s="2"/>
      <c r="AY7001" s="2"/>
      <c r="AZ7001" s="2"/>
      <c r="BA7001" s="3"/>
      <c r="BB7001" s="55"/>
      <c r="BC7001" s="105"/>
      <c r="BD7001" s="105"/>
      <c r="BE7001" s="105"/>
      <c r="BF7001" s="106"/>
      <c r="BG7001" s="109"/>
      <c r="BH7001" s="2"/>
      <c r="BI7001" s="2"/>
      <c r="BJ7001" s="2"/>
      <c r="BK7001" s="3"/>
      <c r="BL7001" s="55"/>
      <c r="BM7001" s="48"/>
      <c r="BN7001" s="48"/>
      <c r="BO7001" s="48"/>
      <c r="BP7001" s="49"/>
      <c r="BQ7001" s="117"/>
      <c r="BR7001" s="2"/>
      <c r="BS7001" s="2"/>
      <c r="BT7001" s="2"/>
      <c r="BU7001" s="3"/>
      <c r="BV7001" s="55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18" t="s">
        <v>5</v>
      </c>
      <c r="H7002" s="3">
        <v>2024</v>
      </c>
      <c r="I7002" s="20" t="s">
        <v>287</v>
      </c>
      <c r="J7002" s="2" t="s">
        <v>269</v>
      </c>
      <c r="K7002" s="2" t="s">
        <v>320</v>
      </c>
      <c r="L7002" s="163">
        <f t="shared" si="233"/>
        <v>2</v>
      </c>
      <c r="M7002" s="163">
        <f t="shared" si="234"/>
        <v>2.6030000000000002</v>
      </c>
      <c r="N7002" s="181"/>
      <c r="O7002" s="33"/>
      <c r="P7002" s="33"/>
      <c r="Q7002" s="33"/>
      <c r="R7002" s="33"/>
      <c r="S7002" s="42"/>
      <c r="T7002" s="2"/>
      <c r="U7002" s="2"/>
      <c r="V7002" s="2"/>
      <c r="W7002" s="2"/>
      <c r="X7002" s="55"/>
      <c r="Y7002" s="62"/>
      <c r="Z7002" s="62"/>
      <c r="AA7002" s="62"/>
      <c r="AB7002" s="64"/>
      <c r="AC7002" s="68"/>
      <c r="AD7002" s="2"/>
      <c r="AE7002" s="2"/>
      <c r="AF7002" s="2"/>
      <c r="AG7002" s="2">
        <v>2</v>
      </c>
      <c r="AH7002" s="55">
        <v>2.6030000000000002</v>
      </c>
      <c r="AI7002" s="72"/>
      <c r="AJ7002" s="72"/>
      <c r="AK7002" s="72"/>
      <c r="AL7002" s="72"/>
      <c r="AM7002" s="80"/>
      <c r="AN7002" s="2"/>
      <c r="AO7002" s="2"/>
      <c r="AP7002" s="2"/>
      <c r="AQ7002" s="2"/>
      <c r="AR7002" s="55"/>
      <c r="AS7002" s="85"/>
      <c r="AT7002" s="85"/>
      <c r="AU7002" s="85"/>
      <c r="AV7002" s="85"/>
      <c r="AW7002" s="100"/>
      <c r="AX7002" s="2"/>
      <c r="AY7002" s="2"/>
      <c r="AZ7002" s="2"/>
      <c r="BA7002" s="2"/>
      <c r="BB7002" s="55"/>
      <c r="BC7002" s="105"/>
      <c r="BD7002" s="105"/>
      <c r="BE7002" s="105"/>
      <c r="BF7002" s="105"/>
      <c r="BG7002" s="109"/>
      <c r="BH7002" s="2"/>
      <c r="BI7002" s="2"/>
      <c r="BJ7002" s="2"/>
      <c r="BK7002" s="2"/>
      <c r="BL7002" s="55"/>
      <c r="BM7002" s="48"/>
      <c r="BN7002" s="48"/>
      <c r="BO7002" s="48"/>
      <c r="BP7002" s="48"/>
      <c r="BQ7002" s="117"/>
      <c r="BR7002" s="2"/>
      <c r="BS7002" s="2"/>
      <c r="BT7002" s="2"/>
      <c r="BU7002" s="2"/>
      <c r="BV7002" s="55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18" t="s">
        <v>5</v>
      </c>
      <c r="H7003" s="3">
        <v>2024</v>
      </c>
      <c r="I7003" s="20" t="s">
        <v>287</v>
      </c>
      <c r="J7003" s="2" t="s">
        <v>270</v>
      </c>
      <c r="K7003" s="2" t="s">
        <v>320</v>
      </c>
      <c r="L7003" s="163">
        <f t="shared" si="233"/>
        <v>1</v>
      </c>
      <c r="M7003" s="163">
        <f t="shared" si="234"/>
        <v>3.0739999999999998</v>
      </c>
      <c r="N7003" s="181"/>
      <c r="O7003" s="33"/>
      <c r="P7003" s="33"/>
      <c r="Q7003" s="33"/>
      <c r="R7003" s="33"/>
      <c r="S7003" s="42"/>
      <c r="T7003" s="2"/>
      <c r="U7003" s="2"/>
      <c r="V7003" s="2"/>
      <c r="W7003" s="2"/>
      <c r="X7003" s="55"/>
      <c r="Y7003" s="62"/>
      <c r="Z7003" s="62"/>
      <c r="AA7003" s="62"/>
      <c r="AB7003" s="62"/>
      <c r="AC7003" s="68"/>
      <c r="AD7003" s="2"/>
      <c r="AE7003" s="2"/>
      <c r="AF7003" s="2"/>
      <c r="AG7003" s="2">
        <v>1</v>
      </c>
      <c r="AH7003" s="55">
        <v>3.0739999999999998</v>
      </c>
      <c r="AI7003" s="72"/>
      <c r="AJ7003" s="72"/>
      <c r="AK7003" s="72"/>
      <c r="AL7003" s="72"/>
      <c r="AM7003" s="80"/>
      <c r="AN7003" s="2"/>
      <c r="AO7003" s="2"/>
      <c r="AP7003" s="2"/>
      <c r="AQ7003" s="2"/>
      <c r="AR7003" s="55"/>
      <c r="AS7003" s="85"/>
      <c r="AT7003" s="85"/>
      <c r="AU7003" s="85"/>
      <c r="AV7003" s="85"/>
      <c r="AW7003" s="100"/>
      <c r="AX7003" s="2"/>
      <c r="AY7003" s="2"/>
      <c r="AZ7003" s="2"/>
      <c r="BA7003" s="2"/>
      <c r="BB7003" s="55"/>
      <c r="BC7003" s="105"/>
      <c r="BD7003" s="105"/>
      <c r="BE7003" s="105"/>
      <c r="BF7003" s="105"/>
      <c r="BG7003" s="109"/>
      <c r="BH7003" s="2"/>
      <c r="BI7003" s="2"/>
      <c r="BJ7003" s="2"/>
      <c r="BK7003" s="2"/>
      <c r="BL7003" s="55"/>
      <c r="BM7003" s="48"/>
      <c r="BN7003" s="48"/>
      <c r="BO7003" s="48"/>
      <c r="BP7003" s="48"/>
      <c r="BQ7003" s="117"/>
      <c r="BR7003" s="2"/>
      <c r="BS7003" s="2"/>
      <c r="BT7003" s="2"/>
      <c r="BU7003" s="2"/>
      <c r="BV7003" s="55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18" t="s">
        <v>5</v>
      </c>
      <c r="H7004" s="3">
        <v>2024</v>
      </c>
      <c r="I7004" s="20" t="s">
        <v>290</v>
      </c>
      <c r="J7004" s="2" t="s">
        <v>271</v>
      </c>
      <c r="K7004" s="2" t="s">
        <v>321</v>
      </c>
      <c r="L7004" s="163">
        <f t="shared" si="233"/>
        <v>0</v>
      </c>
      <c r="M7004" s="163">
        <f t="shared" si="234"/>
        <v>0</v>
      </c>
      <c r="N7004" s="181"/>
      <c r="O7004" s="33"/>
      <c r="P7004" s="33"/>
      <c r="Q7004" s="33"/>
      <c r="R7004" s="33"/>
      <c r="S7004" s="42"/>
      <c r="T7004" s="2"/>
      <c r="U7004" s="2"/>
      <c r="V7004" s="2"/>
      <c r="W7004" s="2"/>
      <c r="X7004" s="55"/>
      <c r="Y7004" s="62"/>
      <c r="Z7004" s="62"/>
      <c r="AA7004" s="62"/>
      <c r="AB7004" s="62"/>
      <c r="AC7004" s="68"/>
      <c r="AD7004" s="2"/>
      <c r="AE7004" s="2"/>
      <c r="AF7004" s="2"/>
      <c r="AG7004" s="2"/>
      <c r="AH7004" s="55"/>
      <c r="AI7004" s="72"/>
      <c r="AJ7004" s="72"/>
      <c r="AK7004" s="72"/>
      <c r="AL7004" s="72"/>
      <c r="AM7004" s="80"/>
      <c r="AN7004" s="2"/>
      <c r="AO7004" s="2"/>
      <c r="AP7004" s="2"/>
      <c r="AQ7004" s="2"/>
      <c r="AR7004" s="55"/>
      <c r="AS7004" s="85"/>
      <c r="AT7004" s="85"/>
      <c r="AU7004" s="85"/>
      <c r="AV7004" s="85"/>
      <c r="AW7004" s="100"/>
      <c r="AX7004" s="2"/>
      <c r="AY7004" s="2"/>
      <c r="AZ7004" s="2"/>
      <c r="BA7004" s="2"/>
      <c r="BB7004" s="55"/>
      <c r="BC7004" s="105"/>
      <c r="BD7004" s="105"/>
      <c r="BE7004" s="105"/>
      <c r="BF7004" s="105"/>
      <c r="BG7004" s="109"/>
      <c r="BH7004" s="2"/>
      <c r="BI7004" s="2"/>
      <c r="BJ7004" s="2"/>
      <c r="BK7004" s="2"/>
      <c r="BL7004" s="55"/>
      <c r="BM7004" s="48"/>
      <c r="BN7004" s="48"/>
      <c r="BO7004" s="48"/>
      <c r="BP7004" s="48"/>
      <c r="BQ7004" s="117"/>
      <c r="BR7004" s="2"/>
      <c r="BS7004" s="2"/>
      <c r="BT7004" s="2"/>
      <c r="BU7004" s="2"/>
      <c r="BV7004" s="55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18" t="s">
        <v>5</v>
      </c>
      <c r="H7005" s="3">
        <v>2024</v>
      </c>
      <c r="I7005" s="20" t="s">
        <v>284</v>
      </c>
      <c r="J7005" s="2" t="s">
        <v>294</v>
      </c>
      <c r="K7005" s="2" t="s">
        <v>320</v>
      </c>
      <c r="L7005" s="163">
        <f t="shared" si="233"/>
        <v>0</v>
      </c>
      <c r="M7005" s="163">
        <f t="shared" si="234"/>
        <v>0</v>
      </c>
      <c r="N7005" s="181"/>
      <c r="O7005" s="33"/>
      <c r="P7005" s="33"/>
      <c r="Q7005" s="33"/>
      <c r="R7005" s="33"/>
      <c r="S7005" s="42"/>
      <c r="T7005" s="2"/>
      <c r="U7005" s="2"/>
      <c r="V7005" s="2"/>
      <c r="W7005" s="2"/>
      <c r="X7005" s="55"/>
      <c r="Y7005" s="62"/>
      <c r="Z7005" s="62"/>
      <c r="AA7005" s="62"/>
      <c r="AB7005" s="62"/>
      <c r="AC7005" s="68"/>
      <c r="AD7005" s="2"/>
      <c r="AE7005" s="2"/>
      <c r="AF7005" s="2"/>
      <c r="AG7005" s="2"/>
      <c r="AH7005" s="55"/>
      <c r="AI7005" s="72"/>
      <c r="AJ7005" s="72"/>
      <c r="AK7005" s="72"/>
      <c r="AL7005" s="72"/>
      <c r="AM7005" s="80"/>
      <c r="AN7005" s="2"/>
      <c r="AO7005" s="2"/>
      <c r="AP7005" s="2"/>
      <c r="AQ7005" s="2"/>
      <c r="AR7005" s="55"/>
      <c r="AS7005" s="85"/>
      <c r="AT7005" s="85"/>
      <c r="AU7005" s="85"/>
      <c r="AV7005" s="85"/>
      <c r="AW7005" s="100"/>
      <c r="AX7005" s="2"/>
      <c r="AY7005" s="2"/>
      <c r="AZ7005" s="2"/>
      <c r="BA7005" s="2"/>
      <c r="BB7005" s="55"/>
      <c r="BC7005" s="105"/>
      <c r="BD7005" s="105"/>
      <c r="BE7005" s="105"/>
      <c r="BF7005" s="105"/>
      <c r="BG7005" s="109"/>
      <c r="BH7005" s="2"/>
      <c r="BI7005" s="2"/>
      <c r="BJ7005" s="2"/>
      <c r="BK7005" s="2"/>
      <c r="BL7005" s="55"/>
      <c r="BM7005" s="48"/>
      <c r="BN7005" s="48"/>
      <c r="BO7005" s="48"/>
      <c r="BP7005" s="48"/>
      <c r="BQ7005" s="117"/>
      <c r="BR7005" s="2"/>
      <c r="BS7005" s="2"/>
      <c r="BT7005" s="2"/>
      <c r="BU7005" s="2"/>
      <c r="BV7005" s="55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18" t="s">
        <v>5</v>
      </c>
      <c r="H7006" s="3">
        <v>2024</v>
      </c>
      <c r="I7006" s="20" t="s">
        <v>284</v>
      </c>
      <c r="J7006" s="2" t="s">
        <v>346</v>
      </c>
      <c r="K7006" s="2" t="s">
        <v>320</v>
      </c>
      <c r="L7006" s="163">
        <f t="shared" si="233"/>
        <v>0</v>
      </c>
      <c r="M7006" s="163">
        <f t="shared" si="234"/>
        <v>0</v>
      </c>
      <c r="N7006" s="181"/>
      <c r="O7006" s="33"/>
      <c r="P7006" s="33"/>
      <c r="Q7006" s="33"/>
      <c r="R7006" s="33"/>
      <c r="S7006" s="42"/>
      <c r="T7006" s="2"/>
      <c r="U7006" s="2"/>
      <c r="V7006" s="2"/>
      <c r="W7006" s="2"/>
      <c r="X7006" s="55"/>
      <c r="Y7006" s="62"/>
      <c r="Z7006" s="62"/>
      <c r="AA7006" s="62"/>
      <c r="AB7006" s="62"/>
      <c r="AC7006" s="68"/>
      <c r="AD7006" s="2"/>
      <c r="AE7006" s="2"/>
      <c r="AF7006" s="2"/>
      <c r="AG7006" s="2"/>
      <c r="AH7006" s="55"/>
      <c r="AI7006" s="72"/>
      <c r="AJ7006" s="72"/>
      <c r="AK7006" s="72"/>
      <c r="AL7006" s="72"/>
      <c r="AM7006" s="80"/>
      <c r="AN7006" s="2"/>
      <c r="AO7006" s="2"/>
      <c r="AP7006" s="2"/>
      <c r="AQ7006" s="2"/>
      <c r="AR7006" s="55"/>
      <c r="AS7006" s="85"/>
      <c r="AT7006" s="85"/>
      <c r="AU7006" s="85"/>
      <c r="AV7006" s="85"/>
      <c r="AW7006" s="100"/>
      <c r="AX7006" s="2"/>
      <c r="AY7006" s="2"/>
      <c r="AZ7006" s="2"/>
      <c r="BA7006" s="2"/>
      <c r="BB7006" s="55"/>
      <c r="BC7006" s="105"/>
      <c r="BD7006" s="105"/>
      <c r="BE7006" s="105"/>
      <c r="BF7006" s="105"/>
      <c r="BG7006" s="109"/>
      <c r="BH7006" s="2"/>
      <c r="BI7006" s="2"/>
      <c r="BJ7006" s="2"/>
      <c r="BK7006" s="2"/>
      <c r="BL7006" s="55"/>
      <c r="BM7006" s="48"/>
      <c r="BN7006" s="48"/>
      <c r="BO7006" s="48"/>
      <c r="BP7006" s="48"/>
      <c r="BQ7006" s="117"/>
      <c r="BR7006" s="2"/>
      <c r="BS7006" s="2"/>
      <c r="BT7006" s="2"/>
      <c r="BU7006" s="2"/>
      <c r="BV7006" s="55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18" t="s">
        <v>5</v>
      </c>
      <c r="H7007" s="3">
        <v>2024</v>
      </c>
      <c r="I7007" s="20" t="s">
        <v>284</v>
      </c>
      <c r="J7007" s="2" t="s">
        <v>295</v>
      </c>
      <c r="K7007" s="2" t="s">
        <v>320</v>
      </c>
      <c r="L7007" s="163">
        <f t="shared" si="233"/>
        <v>0</v>
      </c>
      <c r="M7007" s="163">
        <f t="shared" si="234"/>
        <v>0</v>
      </c>
      <c r="N7007" s="181"/>
      <c r="O7007" s="33"/>
      <c r="P7007" s="33"/>
      <c r="Q7007" s="33"/>
      <c r="R7007" s="33"/>
      <c r="S7007" s="42"/>
      <c r="T7007" s="2"/>
      <c r="U7007" s="2"/>
      <c r="V7007" s="2"/>
      <c r="W7007" s="2"/>
      <c r="X7007" s="55"/>
      <c r="Y7007" s="62"/>
      <c r="Z7007" s="62"/>
      <c r="AA7007" s="62"/>
      <c r="AB7007" s="62"/>
      <c r="AC7007" s="68"/>
      <c r="AD7007" s="2"/>
      <c r="AE7007" s="2"/>
      <c r="AF7007" s="2"/>
      <c r="AG7007" s="2"/>
      <c r="AH7007" s="55"/>
      <c r="AI7007" s="72"/>
      <c r="AJ7007" s="72"/>
      <c r="AK7007" s="72"/>
      <c r="AL7007" s="72"/>
      <c r="AM7007" s="80"/>
      <c r="AN7007" s="2"/>
      <c r="AO7007" s="2"/>
      <c r="AP7007" s="2"/>
      <c r="AQ7007" s="2"/>
      <c r="AR7007" s="55"/>
      <c r="AS7007" s="85"/>
      <c r="AT7007" s="85"/>
      <c r="AU7007" s="85"/>
      <c r="AV7007" s="85"/>
      <c r="AW7007" s="100"/>
      <c r="AX7007" s="2"/>
      <c r="AY7007" s="2"/>
      <c r="AZ7007" s="2"/>
      <c r="BA7007" s="2"/>
      <c r="BB7007" s="55"/>
      <c r="BC7007" s="105"/>
      <c r="BD7007" s="105"/>
      <c r="BE7007" s="105"/>
      <c r="BF7007" s="105"/>
      <c r="BG7007" s="109"/>
      <c r="BH7007" s="2"/>
      <c r="BI7007" s="2"/>
      <c r="BJ7007" s="2"/>
      <c r="BK7007" s="2"/>
      <c r="BL7007" s="55"/>
      <c r="BM7007" s="48"/>
      <c r="BN7007" s="48"/>
      <c r="BO7007" s="48"/>
      <c r="BP7007" s="48"/>
      <c r="BQ7007" s="117"/>
      <c r="BR7007" s="2"/>
      <c r="BS7007" s="2"/>
      <c r="BT7007" s="2"/>
      <c r="BU7007" s="2"/>
      <c r="BV7007" s="55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18" t="s">
        <v>5</v>
      </c>
      <c r="H7008" s="3">
        <v>2024</v>
      </c>
      <c r="I7008" s="20" t="s">
        <v>290</v>
      </c>
      <c r="J7008" s="2" t="s">
        <v>299</v>
      </c>
      <c r="K7008" s="2" t="s">
        <v>318</v>
      </c>
      <c r="L7008" s="163">
        <f t="shared" si="233"/>
        <v>0</v>
      </c>
      <c r="M7008" s="163">
        <f t="shared" si="234"/>
        <v>0</v>
      </c>
      <c r="N7008" s="181"/>
      <c r="O7008" s="33"/>
      <c r="P7008" s="33"/>
      <c r="Q7008" s="33"/>
      <c r="R7008" s="33"/>
      <c r="S7008" s="42"/>
      <c r="T7008" s="2"/>
      <c r="U7008" s="2"/>
      <c r="V7008" s="2"/>
      <c r="W7008" s="2"/>
      <c r="X7008" s="55"/>
      <c r="Y7008" s="62"/>
      <c r="Z7008" s="62"/>
      <c r="AA7008" s="62"/>
      <c r="AB7008" s="62"/>
      <c r="AC7008" s="68"/>
      <c r="AD7008" s="2"/>
      <c r="AE7008" s="2"/>
      <c r="AF7008" s="2"/>
      <c r="AG7008" s="2"/>
      <c r="AH7008" s="55"/>
      <c r="AI7008" s="72"/>
      <c r="AJ7008" s="72"/>
      <c r="AK7008" s="72"/>
      <c r="AL7008" s="72"/>
      <c r="AM7008" s="80"/>
      <c r="AN7008" s="2"/>
      <c r="AO7008" s="2"/>
      <c r="AP7008" s="2"/>
      <c r="AQ7008" s="2"/>
      <c r="AR7008" s="55"/>
      <c r="AS7008" s="85"/>
      <c r="AT7008" s="85"/>
      <c r="AU7008" s="85"/>
      <c r="AV7008" s="85"/>
      <c r="AW7008" s="100"/>
      <c r="AX7008" s="2"/>
      <c r="AY7008" s="2"/>
      <c r="AZ7008" s="2"/>
      <c r="BA7008" s="2"/>
      <c r="BB7008" s="55"/>
      <c r="BC7008" s="105"/>
      <c r="BD7008" s="105"/>
      <c r="BE7008" s="105"/>
      <c r="BF7008" s="105"/>
      <c r="BG7008" s="109"/>
      <c r="BH7008" s="2"/>
      <c r="BI7008" s="2"/>
      <c r="BJ7008" s="2"/>
      <c r="BK7008" s="2"/>
      <c r="BL7008" s="55"/>
      <c r="BM7008" s="48"/>
      <c r="BN7008" s="48"/>
      <c r="BO7008" s="48"/>
      <c r="BP7008" s="48"/>
      <c r="BQ7008" s="117"/>
      <c r="BR7008" s="2"/>
      <c r="BS7008" s="2"/>
      <c r="BT7008" s="2"/>
      <c r="BU7008" s="2"/>
      <c r="BV7008" s="55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18" t="s">
        <v>5</v>
      </c>
      <c r="H7009" s="3">
        <v>2024</v>
      </c>
      <c r="I7009" s="20" t="s">
        <v>315</v>
      </c>
      <c r="J7009" s="2" t="s">
        <v>347</v>
      </c>
      <c r="K7009" s="2" t="s">
        <v>320</v>
      </c>
      <c r="L7009" s="163">
        <f t="shared" si="233"/>
        <v>0</v>
      </c>
      <c r="M7009" s="163">
        <f t="shared" si="234"/>
        <v>0</v>
      </c>
      <c r="N7009" s="181"/>
      <c r="O7009" s="33"/>
      <c r="P7009" s="33"/>
      <c r="Q7009" s="33"/>
      <c r="R7009" s="33"/>
      <c r="S7009" s="42"/>
      <c r="T7009" s="2"/>
      <c r="U7009" s="2"/>
      <c r="V7009" s="2"/>
      <c r="W7009" s="2"/>
      <c r="X7009" s="55"/>
      <c r="Y7009" s="62"/>
      <c r="Z7009" s="62"/>
      <c r="AA7009" s="62"/>
      <c r="AB7009" s="62"/>
      <c r="AC7009" s="68"/>
      <c r="AD7009" s="2"/>
      <c r="AE7009" s="2"/>
      <c r="AF7009" s="2"/>
      <c r="AG7009" s="2"/>
      <c r="AH7009" s="55"/>
      <c r="AI7009" s="72"/>
      <c r="AJ7009" s="72"/>
      <c r="AK7009" s="72"/>
      <c r="AL7009" s="72"/>
      <c r="AM7009" s="80"/>
      <c r="AN7009" s="2"/>
      <c r="AO7009" s="2"/>
      <c r="AP7009" s="2"/>
      <c r="AQ7009" s="2"/>
      <c r="AR7009" s="55"/>
      <c r="AS7009" s="85"/>
      <c r="AT7009" s="85"/>
      <c r="AU7009" s="85"/>
      <c r="AV7009" s="85"/>
      <c r="AW7009" s="100"/>
      <c r="AX7009" s="2"/>
      <c r="AY7009" s="2"/>
      <c r="AZ7009" s="2"/>
      <c r="BA7009" s="2"/>
      <c r="BB7009" s="55"/>
      <c r="BC7009" s="105"/>
      <c r="BD7009" s="105"/>
      <c r="BE7009" s="105"/>
      <c r="BF7009" s="105"/>
      <c r="BG7009" s="109"/>
      <c r="BH7009" s="2"/>
      <c r="BI7009" s="2"/>
      <c r="BJ7009" s="2"/>
      <c r="BK7009" s="2"/>
      <c r="BL7009" s="55"/>
      <c r="BM7009" s="48"/>
      <c r="BN7009" s="48"/>
      <c r="BO7009" s="48"/>
      <c r="BP7009" s="48"/>
      <c r="BQ7009" s="117"/>
      <c r="BR7009" s="2"/>
      <c r="BS7009" s="2"/>
      <c r="BT7009" s="2"/>
      <c r="BU7009" s="2"/>
      <c r="BV7009" s="55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18" t="s">
        <v>5</v>
      </c>
      <c r="H7010" s="3">
        <v>2024</v>
      </c>
      <c r="I7010" s="20" t="s">
        <v>315</v>
      </c>
      <c r="J7010" s="2" t="s">
        <v>296</v>
      </c>
      <c r="K7010" s="2" t="s">
        <v>321</v>
      </c>
      <c r="L7010" s="163">
        <f t="shared" si="233"/>
        <v>0</v>
      </c>
      <c r="M7010" s="163">
        <f t="shared" si="234"/>
        <v>0</v>
      </c>
      <c r="N7010" s="181"/>
      <c r="O7010" s="33"/>
      <c r="P7010" s="33"/>
      <c r="Q7010" s="33"/>
      <c r="R7010" s="33"/>
      <c r="S7010" s="42"/>
      <c r="T7010" s="2"/>
      <c r="U7010" s="2"/>
      <c r="V7010" s="2"/>
      <c r="W7010" s="2"/>
      <c r="X7010" s="55"/>
      <c r="Y7010" s="62"/>
      <c r="Z7010" s="62"/>
      <c r="AA7010" s="62"/>
      <c r="AB7010" s="62"/>
      <c r="AC7010" s="68"/>
      <c r="AD7010" s="2"/>
      <c r="AE7010" s="2"/>
      <c r="AF7010" s="2"/>
      <c r="AG7010" s="2"/>
      <c r="AH7010" s="55"/>
      <c r="AI7010" s="72"/>
      <c r="AJ7010" s="72"/>
      <c r="AK7010" s="72"/>
      <c r="AL7010" s="72"/>
      <c r="AM7010" s="80"/>
      <c r="AN7010" s="2"/>
      <c r="AO7010" s="2"/>
      <c r="AP7010" s="2"/>
      <c r="AQ7010" s="2"/>
      <c r="AR7010" s="55"/>
      <c r="AS7010" s="85"/>
      <c r="AT7010" s="85"/>
      <c r="AU7010" s="85"/>
      <c r="AV7010" s="85"/>
      <c r="AW7010" s="100"/>
      <c r="AX7010" s="2"/>
      <c r="AY7010" s="2"/>
      <c r="AZ7010" s="2"/>
      <c r="BA7010" s="2"/>
      <c r="BB7010" s="55"/>
      <c r="BC7010" s="105"/>
      <c r="BD7010" s="105"/>
      <c r="BE7010" s="105"/>
      <c r="BF7010" s="105"/>
      <c r="BG7010" s="109"/>
      <c r="BH7010" s="2"/>
      <c r="BI7010" s="2"/>
      <c r="BJ7010" s="2"/>
      <c r="BK7010" s="2"/>
      <c r="BL7010" s="55"/>
      <c r="BM7010" s="48"/>
      <c r="BN7010" s="48"/>
      <c r="BO7010" s="48"/>
      <c r="BP7010" s="48"/>
      <c r="BQ7010" s="117"/>
      <c r="BR7010" s="2"/>
      <c r="BS7010" s="2"/>
      <c r="BT7010" s="2"/>
      <c r="BU7010" s="2"/>
      <c r="BV7010" s="55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18" t="s">
        <v>5</v>
      </c>
      <c r="H7011" s="3">
        <v>2024</v>
      </c>
      <c r="I7011" s="20" t="s">
        <v>316</v>
      </c>
      <c r="J7011" s="2" t="s">
        <v>297</v>
      </c>
      <c r="K7011" s="2" t="s">
        <v>318</v>
      </c>
      <c r="L7011" s="163">
        <f t="shared" si="233"/>
        <v>0</v>
      </c>
      <c r="M7011" s="163">
        <f t="shared" si="234"/>
        <v>0</v>
      </c>
      <c r="N7011" s="181"/>
      <c r="O7011" s="33"/>
      <c r="P7011" s="33"/>
      <c r="Q7011" s="33"/>
      <c r="R7011" s="33"/>
      <c r="S7011" s="42"/>
      <c r="T7011" s="2"/>
      <c r="U7011" s="2"/>
      <c r="V7011" s="2"/>
      <c r="W7011" s="2"/>
      <c r="X7011" s="55"/>
      <c r="Y7011" s="62"/>
      <c r="Z7011" s="62"/>
      <c r="AA7011" s="62"/>
      <c r="AB7011" s="62"/>
      <c r="AC7011" s="68"/>
      <c r="AD7011" s="2"/>
      <c r="AE7011" s="2"/>
      <c r="AF7011" s="2"/>
      <c r="AG7011" s="2"/>
      <c r="AH7011" s="55"/>
      <c r="AI7011" s="72"/>
      <c r="AJ7011" s="72"/>
      <c r="AK7011" s="72"/>
      <c r="AL7011" s="72"/>
      <c r="AM7011" s="80"/>
      <c r="AN7011" s="2"/>
      <c r="AO7011" s="2"/>
      <c r="AP7011" s="2"/>
      <c r="AQ7011" s="2"/>
      <c r="AR7011" s="55"/>
      <c r="AS7011" s="85"/>
      <c r="AT7011" s="85"/>
      <c r="AU7011" s="85"/>
      <c r="AV7011" s="85"/>
      <c r="AW7011" s="100"/>
      <c r="AX7011" s="2"/>
      <c r="AY7011" s="2"/>
      <c r="AZ7011" s="2"/>
      <c r="BA7011" s="2"/>
      <c r="BB7011" s="55"/>
      <c r="BC7011" s="105"/>
      <c r="BD7011" s="105"/>
      <c r="BE7011" s="105"/>
      <c r="BF7011" s="105"/>
      <c r="BG7011" s="109"/>
      <c r="BH7011" s="2"/>
      <c r="BI7011" s="2"/>
      <c r="BJ7011" s="2"/>
      <c r="BK7011" s="2"/>
      <c r="BL7011" s="55"/>
      <c r="BM7011" s="48"/>
      <c r="BN7011" s="48"/>
      <c r="BO7011" s="48"/>
      <c r="BP7011" s="48"/>
      <c r="BQ7011" s="117"/>
      <c r="BR7011" s="2"/>
      <c r="BS7011" s="2"/>
      <c r="BT7011" s="2"/>
      <c r="BU7011" s="2"/>
      <c r="BV7011" s="55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18" t="s">
        <v>5</v>
      </c>
      <c r="H7012" s="3">
        <v>2024</v>
      </c>
      <c r="I7012" s="20" t="s">
        <v>316</v>
      </c>
      <c r="J7012" s="8" t="s">
        <v>348</v>
      </c>
      <c r="K7012" s="8" t="s">
        <v>320</v>
      </c>
      <c r="L7012" s="163">
        <f t="shared" si="233"/>
        <v>0</v>
      </c>
      <c r="M7012" s="163">
        <f t="shared" si="234"/>
        <v>0</v>
      </c>
      <c r="N7012" s="181"/>
      <c r="O7012" s="33"/>
      <c r="P7012" s="33"/>
      <c r="Q7012" s="33"/>
      <c r="R7012" s="33"/>
      <c r="S7012" s="42"/>
      <c r="T7012" s="2"/>
      <c r="U7012" s="2"/>
      <c r="V7012" s="2"/>
      <c r="W7012" s="2"/>
      <c r="X7012" s="55"/>
      <c r="Y7012" s="62"/>
      <c r="Z7012" s="62"/>
      <c r="AA7012" s="62"/>
      <c r="AB7012" s="62"/>
      <c r="AC7012" s="68"/>
      <c r="AD7012" s="2"/>
      <c r="AE7012" s="2"/>
      <c r="AF7012" s="2"/>
      <c r="AG7012" s="2"/>
      <c r="AH7012" s="55"/>
      <c r="AI7012" s="72"/>
      <c r="AJ7012" s="72"/>
      <c r="AK7012" s="72"/>
      <c r="AL7012" s="72"/>
      <c r="AM7012" s="80"/>
      <c r="AN7012" s="2"/>
      <c r="AO7012" s="2"/>
      <c r="AP7012" s="2"/>
      <c r="AQ7012" s="2"/>
      <c r="AR7012" s="55"/>
      <c r="AS7012" s="85"/>
      <c r="AT7012" s="85"/>
      <c r="AU7012" s="85"/>
      <c r="AV7012" s="85"/>
      <c r="AW7012" s="100"/>
      <c r="AX7012" s="2"/>
      <c r="AY7012" s="2"/>
      <c r="AZ7012" s="2"/>
      <c r="BA7012" s="2"/>
      <c r="BB7012" s="55"/>
      <c r="BC7012" s="105"/>
      <c r="BD7012" s="105"/>
      <c r="BE7012" s="105"/>
      <c r="BF7012" s="105"/>
      <c r="BG7012" s="109"/>
      <c r="BH7012" s="2"/>
      <c r="BI7012" s="2"/>
      <c r="BJ7012" s="2"/>
      <c r="BK7012" s="2"/>
      <c r="BL7012" s="55"/>
      <c r="BM7012" s="48"/>
      <c r="BN7012" s="48"/>
      <c r="BO7012" s="48"/>
      <c r="BP7012" s="48"/>
      <c r="BQ7012" s="117"/>
      <c r="BR7012" s="2"/>
      <c r="BS7012" s="2"/>
      <c r="BT7012" s="2"/>
      <c r="BU7012" s="2"/>
      <c r="BV7012" s="55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18" t="s">
        <v>5</v>
      </c>
      <c r="H7013" s="3">
        <v>2024</v>
      </c>
      <c r="I7013" s="20" t="s">
        <v>282</v>
      </c>
      <c r="J7013" s="2" t="s">
        <v>272</v>
      </c>
      <c r="K7013" s="2" t="s">
        <v>321</v>
      </c>
      <c r="L7013" s="163">
        <f t="shared" si="233"/>
        <v>0</v>
      </c>
      <c r="M7013" s="163">
        <f t="shared" si="234"/>
        <v>0</v>
      </c>
      <c r="N7013" s="181"/>
      <c r="O7013" s="33"/>
      <c r="P7013" s="33"/>
      <c r="Q7013" s="33"/>
      <c r="R7013" s="33"/>
      <c r="S7013" s="42"/>
      <c r="T7013" s="2"/>
      <c r="U7013" s="2"/>
      <c r="V7013" s="2"/>
      <c r="W7013" s="2"/>
      <c r="X7013" s="55"/>
      <c r="Y7013" s="62"/>
      <c r="Z7013" s="62"/>
      <c r="AA7013" s="62"/>
      <c r="AB7013" s="62"/>
      <c r="AC7013" s="68"/>
      <c r="AD7013" s="2"/>
      <c r="AE7013" s="2"/>
      <c r="AF7013" s="2"/>
      <c r="AG7013" s="2"/>
      <c r="AH7013" s="55"/>
      <c r="AI7013" s="72"/>
      <c r="AJ7013" s="72"/>
      <c r="AK7013" s="72"/>
      <c r="AL7013" s="72"/>
      <c r="AM7013" s="80"/>
      <c r="AN7013" s="2"/>
      <c r="AO7013" s="2"/>
      <c r="AP7013" s="2"/>
      <c r="AQ7013" s="2"/>
      <c r="AR7013" s="55"/>
      <c r="AS7013" s="85"/>
      <c r="AT7013" s="85"/>
      <c r="AU7013" s="85"/>
      <c r="AV7013" s="85"/>
      <c r="AW7013" s="100"/>
      <c r="AX7013" s="2"/>
      <c r="AY7013" s="2"/>
      <c r="AZ7013" s="2"/>
      <c r="BA7013" s="2"/>
      <c r="BB7013" s="55"/>
      <c r="BC7013" s="105"/>
      <c r="BD7013" s="105"/>
      <c r="BE7013" s="105"/>
      <c r="BF7013" s="105"/>
      <c r="BG7013" s="109"/>
      <c r="BH7013" s="2"/>
      <c r="BI7013" s="2"/>
      <c r="BJ7013" s="2"/>
      <c r="BK7013" s="2"/>
      <c r="BL7013" s="55"/>
      <c r="BM7013" s="48"/>
      <c r="BN7013" s="48"/>
      <c r="BO7013" s="48"/>
      <c r="BP7013" s="48"/>
      <c r="BQ7013" s="117"/>
      <c r="BR7013" s="2"/>
      <c r="BS7013" s="2"/>
      <c r="BT7013" s="2"/>
      <c r="BU7013" s="2"/>
      <c r="BV7013" s="55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18" t="s">
        <v>5</v>
      </c>
      <c r="H7014" s="3">
        <v>2024</v>
      </c>
      <c r="I7014" s="20" t="s">
        <v>282</v>
      </c>
      <c r="J7014" s="2" t="s">
        <v>273</v>
      </c>
      <c r="K7014" s="2" t="s">
        <v>321</v>
      </c>
      <c r="L7014" s="163">
        <f t="shared" si="233"/>
        <v>2E-3</v>
      </c>
      <c r="M7014" s="163">
        <f t="shared" si="234"/>
        <v>4.1619999999999999</v>
      </c>
      <c r="N7014" s="181"/>
      <c r="O7014" s="33"/>
      <c r="P7014" s="33"/>
      <c r="Q7014" s="33"/>
      <c r="R7014" s="33"/>
      <c r="S7014" s="42"/>
      <c r="T7014" s="2"/>
      <c r="U7014" s="2"/>
      <c r="V7014" s="2"/>
      <c r="W7014" s="2"/>
      <c r="X7014" s="55"/>
      <c r="Y7014" s="62"/>
      <c r="Z7014" s="62"/>
      <c r="AA7014" s="62"/>
      <c r="AB7014" s="62"/>
      <c r="AC7014" s="68"/>
      <c r="AD7014" s="2"/>
      <c r="AE7014" s="2"/>
      <c r="AF7014" s="2"/>
      <c r="AG7014" s="2"/>
      <c r="AH7014" s="55"/>
      <c r="AI7014" s="72"/>
      <c r="AJ7014" s="72"/>
      <c r="AK7014" s="72" t="s">
        <v>536</v>
      </c>
      <c r="AL7014" s="72">
        <v>2E-3</v>
      </c>
      <c r="AM7014" s="80">
        <v>4.1619999999999999</v>
      </c>
      <c r="AN7014" s="2"/>
      <c r="AO7014" s="2"/>
      <c r="AP7014" s="2"/>
      <c r="AQ7014" s="2"/>
      <c r="AR7014" s="55"/>
      <c r="AS7014" s="85"/>
      <c r="AT7014" s="85"/>
      <c r="AU7014" s="85"/>
      <c r="AV7014" s="85"/>
      <c r="AW7014" s="100"/>
      <c r="AX7014" s="2"/>
      <c r="AY7014" s="2"/>
      <c r="AZ7014" s="2"/>
      <c r="BA7014" s="2"/>
      <c r="BB7014" s="55"/>
      <c r="BC7014" s="105"/>
      <c r="BD7014" s="105"/>
      <c r="BE7014" s="105"/>
      <c r="BF7014" s="105"/>
      <c r="BG7014" s="109"/>
      <c r="BH7014" s="2"/>
      <c r="BI7014" s="2"/>
      <c r="BJ7014" s="2"/>
      <c r="BK7014" s="2"/>
      <c r="BL7014" s="55"/>
      <c r="BM7014" s="48"/>
      <c r="BN7014" s="48"/>
      <c r="BO7014" s="48"/>
      <c r="BP7014" s="48"/>
      <c r="BQ7014" s="117"/>
      <c r="BR7014" s="2"/>
      <c r="BS7014" s="2"/>
      <c r="BT7014" s="2"/>
      <c r="BU7014" s="2"/>
      <c r="BV7014" s="55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18" t="s">
        <v>5</v>
      </c>
      <c r="H7015" s="3">
        <v>2024</v>
      </c>
      <c r="I7015" s="20" t="s">
        <v>282</v>
      </c>
      <c r="J7015" s="2" t="s">
        <v>274</v>
      </c>
      <c r="K7015" s="2" t="s">
        <v>321</v>
      </c>
      <c r="L7015" s="163">
        <f t="shared" si="233"/>
        <v>0</v>
      </c>
      <c r="M7015" s="163">
        <f t="shared" si="234"/>
        <v>0</v>
      </c>
      <c r="N7015" s="181"/>
      <c r="O7015" s="33"/>
      <c r="P7015" s="33"/>
      <c r="Q7015" s="33"/>
      <c r="R7015" s="33"/>
      <c r="S7015" s="42"/>
      <c r="T7015" s="2"/>
      <c r="U7015" s="2"/>
      <c r="V7015" s="2"/>
      <c r="W7015" s="2"/>
      <c r="X7015" s="55"/>
      <c r="Y7015" s="62"/>
      <c r="Z7015" s="62"/>
      <c r="AA7015" s="62"/>
      <c r="AB7015" s="62"/>
      <c r="AC7015" s="68"/>
      <c r="AD7015" s="2"/>
      <c r="AE7015" s="2"/>
      <c r="AF7015" s="2"/>
      <c r="AG7015" s="2"/>
      <c r="AH7015" s="55"/>
      <c r="AI7015" s="72"/>
      <c r="AJ7015" s="72"/>
      <c r="AK7015" s="72"/>
      <c r="AL7015" s="72"/>
      <c r="AM7015" s="80"/>
      <c r="AN7015" s="2"/>
      <c r="AO7015" s="2"/>
      <c r="AP7015" s="2"/>
      <c r="AQ7015" s="2"/>
      <c r="AR7015" s="55"/>
      <c r="AS7015" s="85"/>
      <c r="AT7015" s="85"/>
      <c r="AU7015" s="85"/>
      <c r="AV7015" s="85"/>
      <c r="AW7015" s="100"/>
      <c r="AX7015" s="2"/>
      <c r="AY7015" s="2"/>
      <c r="AZ7015" s="2"/>
      <c r="BA7015" s="2"/>
      <c r="BB7015" s="55"/>
      <c r="BC7015" s="105"/>
      <c r="BD7015" s="105"/>
      <c r="BE7015" s="105"/>
      <c r="BF7015" s="105"/>
      <c r="BG7015" s="109"/>
      <c r="BH7015" s="2"/>
      <c r="BI7015" s="2"/>
      <c r="BJ7015" s="2"/>
      <c r="BK7015" s="2"/>
      <c r="BL7015" s="55"/>
      <c r="BM7015" s="48"/>
      <c r="BN7015" s="48"/>
      <c r="BO7015" s="48"/>
      <c r="BP7015" s="48"/>
      <c r="BQ7015" s="117"/>
      <c r="BR7015" s="2"/>
      <c r="BS7015" s="2"/>
      <c r="BT7015" s="2"/>
      <c r="BU7015" s="2"/>
      <c r="BV7015" s="55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18" t="s">
        <v>5</v>
      </c>
      <c r="H7016" s="3">
        <v>2024</v>
      </c>
      <c r="I7016" s="20" t="s">
        <v>282</v>
      </c>
      <c r="J7016" s="2" t="s">
        <v>275</v>
      </c>
      <c r="K7016" s="2" t="s">
        <v>321</v>
      </c>
      <c r="L7016" s="163">
        <f t="shared" si="233"/>
        <v>0</v>
      </c>
      <c r="M7016" s="163">
        <f t="shared" si="234"/>
        <v>0</v>
      </c>
      <c r="N7016" s="181"/>
      <c r="O7016" s="33"/>
      <c r="P7016" s="33"/>
      <c r="Q7016" s="33"/>
      <c r="R7016" s="33"/>
      <c r="S7016" s="42"/>
      <c r="T7016" s="2"/>
      <c r="U7016" s="2"/>
      <c r="V7016" s="2"/>
      <c r="W7016" s="2"/>
      <c r="X7016" s="55"/>
      <c r="Y7016" s="62"/>
      <c r="Z7016" s="62"/>
      <c r="AA7016" s="62"/>
      <c r="AB7016" s="62"/>
      <c r="AC7016" s="68"/>
      <c r="AD7016" s="2"/>
      <c r="AE7016" s="2"/>
      <c r="AF7016" s="2"/>
      <c r="AG7016" s="2"/>
      <c r="AH7016" s="55"/>
      <c r="AI7016" s="72"/>
      <c r="AJ7016" s="72"/>
      <c r="AK7016" s="72"/>
      <c r="AL7016" s="72"/>
      <c r="AM7016" s="80"/>
      <c r="AN7016" s="2"/>
      <c r="AO7016" s="2"/>
      <c r="AP7016" s="2"/>
      <c r="AQ7016" s="2"/>
      <c r="AR7016" s="55"/>
      <c r="AS7016" s="85"/>
      <c r="AT7016" s="85"/>
      <c r="AU7016" s="85"/>
      <c r="AV7016" s="85"/>
      <c r="AW7016" s="100"/>
      <c r="AX7016" s="2"/>
      <c r="AY7016" s="2"/>
      <c r="AZ7016" s="2"/>
      <c r="BA7016" s="2"/>
      <c r="BB7016" s="55"/>
      <c r="BC7016" s="105"/>
      <c r="BD7016" s="105"/>
      <c r="BE7016" s="105"/>
      <c r="BF7016" s="105"/>
      <c r="BG7016" s="109"/>
      <c r="BH7016" s="2"/>
      <c r="BI7016" s="2"/>
      <c r="BJ7016" s="2"/>
      <c r="BK7016" s="2"/>
      <c r="BL7016" s="55"/>
      <c r="BM7016" s="48"/>
      <c r="BN7016" s="48"/>
      <c r="BO7016" s="48"/>
      <c r="BP7016" s="48"/>
      <c r="BQ7016" s="117"/>
      <c r="BR7016" s="2"/>
      <c r="BS7016" s="2"/>
      <c r="BT7016" s="2"/>
      <c r="BU7016" s="2"/>
      <c r="BV7016" s="55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18" t="s">
        <v>5</v>
      </c>
      <c r="H7017" s="3">
        <v>2024</v>
      </c>
      <c r="I7017" s="20" t="s">
        <v>282</v>
      </c>
      <c r="J7017" s="2" t="s">
        <v>276</v>
      </c>
      <c r="K7017" s="2" t="s">
        <v>320</v>
      </c>
      <c r="L7017" s="163">
        <f t="shared" si="233"/>
        <v>0</v>
      </c>
      <c r="M7017" s="163">
        <f t="shared" si="234"/>
        <v>0</v>
      </c>
      <c r="N7017" s="181"/>
      <c r="O7017" s="33"/>
      <c r="P7017" s="33"/>
      <c r="Q7017" s="33"/>
      <c r="R7017" s="33"/>
      <c r="S7017" s="42"/>
      <c r="T7017" s="2"/>
      <c r="U7017" s="2"/>
      <c r="V7017" s="2"/>
      <c r="W7017" s="2"/>
      <c r="X7017" s="55"/>
      <c r="Y7017" s="62"/>
      <c r="Z7017" s="62"/>
      <c r="AA7017" s="62"/>
      <c r="AB7017" s="62"/>
      <c r="AC7017" s="68"/>
      <c r="AD7017" s="2"/>
      <c r="AE7017" s="2"/>
      <c r="AF7017" s="2"/>
      <c r="AG7017" s="2"/>
      <c r="AH7017" s="55"/>
      <c r="AI7017" s="72"/>
      <c r="AJ7017" s="72"/>
      <c r="AK7017" s="72"/>
      <c r="AL7017" s="72"/>
      <c r="AM7017" s="80"/>
      <c r="AN7017" s="2"/>
      <c r="AO7017" s="2"/>
      <c r="AP7017" s="2"/>
      <c r="AQ7017" s="2"/>
      <c r="AR7017" s="55"/>
      <c r="AS7017" s="85"/>
      <c r="AT7017" s="85"/>
      <c r="AU7017" s="85"/>
      <c r="AV7017" s="85"/>
      <c r="AW7017" s="100"/>
      <c r="AX7017" s="2"/>
      <c r="AY7017" s="2"/>
      <c r="AZ7017" s="2"/>
      <c r="BA7017" s="2"/>
      <c r="BB7017" s="55"/>
      <c r="BC7017" s="105"/>
      <c r="BD7017" s="105"/>
      <c r="BE7017" s="105"/>
      <c r="BF7017" s="105"/>
      <c r="BG7017" s="109"/>
      <c r="BH7017" s="2"/>
      <c r="BI7017" s="2"/>
      <c r="BJ7017" s="2"/>
      <c r="BK7017" s="2"/>
      <c r="BL7017" s="55"/>
      <c r="BM7017" s="48"/>
      <c r="BN7017" s="48"/>
      <c r="BO7017" s="48"/>
      <c r="BP7017" s="48"/>
      <c r="BQ7017" s="117"/>
      <c r="BR7017" s="2"/>
      <c r="BS7017" s="2"/>
      <c r="BT7017" s="2"/>
      <c r="BU7017" s="2"/>
      <c r="BV7017" s="55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18" t="s">
        <v>5</v>
      </c>
      <c r="H7018" s="3">
        <v>2024</v>
      </c>
      <c r="I7018" s="20" t="s">
        <v>282</v>
      </c>
      <c r="J7018" s="2" t="s">
        <v>277</v>
      </c>
      <c r="K7018" s="2" t="s">
        <v>320</v>
      </c>
      <c r="L7018" s="163">
        <f t="shared" si="233"/>
        <v>0</v>
      </c>
      <c r="M7018" s="163">
        <f t="shared" si="234"/>
        <v>0</v>
      </c>
      <c r="N7018" s="181"/>
      <c r="O7018" s="33"/>
      <c r="P7018" s="33"/>
      <c r="Q7018" s="33"/>
      <c r="R7018" s="33"/>
      <c r="S7018" s="42"/>
      <c r="T7018" s="2"/>
      <c r="U7018" s="2"/>
      <c r="V7018" s="2"/>
      <c r="W7018" s="2"/>
      <c r="X7018" s="55"/>
      <c r="Y7018" s="62"/>
      <c r="Z7018" s="62"/>
      <c r="AA7018" s="62"/>
      <c r="AB7018" s="62"/>
      <c r="AC7018" s="68"/>
      <c r="AD7018" s="2"/>
      <c r="AE7018" s="2"/>
      <c r="AF7018" s="2"/>
      <c r="AG7018" s="2"/>
      <c r="AH7018" s="55"/>
      <c r="AI7018" s="72"/>
      <c r="AJ7018" s="72"/>
      <c r="AK7018" s="72"/>
      <c r="AL7018" s="72"/>
      <c r="AM7018" s="80"/>
      <c r="AN7018" s="2"/>
      <c r="AO7018" s="2"/>
      <c r="AP7018" s="2"/>
      <c r="AQ7018" s="2"/>
      <c r="AR7018" s="55"/>
      <c r="AS7018" s="85"/>
      <c r="AT7018" s="85"/>
      <c r="AU7018" s="85"/>
      <c r="AV7018" s="85"/>
      <c r="AW7018" s="100"/>
      <c r="AX7018" s="2"/>
      <c r="AY7018" s="2"/>
      <c r="AZ7018" s="2"/>
      <c r="BA7018" s="2"/>
      <c r="BB7018" s="55"/>
      <c r="BC7018" s="105"/>
      <c r="BD7018" s="105"/>
      <c r="BE7018" s="105"/>
      <c r="BF7018" s="105"/>
      <c r="BG7018" s="109"/>
      <c r="BH7018" s="2"/>
      <c r="BI7018" s="2"/>
      <c r="BJ7018" s="2"/>
      <c r="BK7018" s="2"/>
      <c r="BL7018" s="55"/>
      <c r="BM7018" s="48"/>
      <c r="BN7018" s="48"/>
      <c r="BO7018" s="48"/>
      <c r="BP7018" s="48"/>
      <c r="BQ7018" s="117"/>
      <c r="BR7018" s="2"/>
      <c r="BS7018" s="2"/>
      <c r="BT7018" s="2"/>
      <c r="BU7018" s="2"/>
      <c r="BV7018" s="55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18" t="s">
        <v>5</v>
      </c>
      <c r="H7019" s="3">
        <v>2024</v>
      </c>
      <c r="I7019" s="20" t="s">
        <v>283</v>
      </c>
      <c r="J7019" s="2" t="s">
        <v>298</v>
      </c>
      <c r="K7019" s="2" t="s">
        <v>321</v>
      </c>
      <c r="L7019" s="163">
        <f t="shared" si="233"/>
        <v>0</v>
      </c>
      <c r="M7019" s="163">
        <f t="shared" si="234"/>
        <v>0</v>
      </c>
      <c r="N7019" s="181"/>
      <c r="O7019" s="33"/>
      <c r="P7019" s="33"/>
      <c r="Q7019" s="33"/>
      <c r="R7019" s="33"/>
      <c r="S7019" s="42"/>
      <c r="T7019" s="2"/>
      <c r="U7019" s="2"/>
      <c r="V7019" s="2"/>
      <c r="W7019" s="2"/>
      <c r="X7019" s="55"/>
      <c r="Y7019" s="62"/>
      <c r="Z7019" s="62"/>
      <c r="AA7019" s="62"/>
      <c r="AB7019" s="62"/>
      <c r="AC7019" s="68"/>
      <c r="AD7019" s="2"/>
      <c r="AE7019" s="2"/>
      <c r="AF7019" s="2"/>
      <c r="AG7019" s="2"/>
      <c r="AH7019" s="55"/>
      <c r="AI7019" s="72"/>
      <c r="AJ7019" s="72"/>
      <c r="AK7019" s="72"/>
      <c r="AL7019" s="72"/>
      <c r="AM7019" s="80"/>
      <c r="AN7019" s="2"/>
      <c r="AO7019" s="2"/>
      <c r="AP7019" s="2"/>
      <c r="AQ7019" s="2"/>
      <c r="AR7019" s="55"/>
      <c r="AS7019" s="85"/>
      <c r="AT7019" s="85"/>
      <c r="AU7019" s="85"/>
      <c r="AV7019" s="85"/>
      <c r="AW7019" s="100"/>
      <c r="AX7019" s="2"/>
      <c r="AY7019" s="2"/>
      <c r="AZ7019" s="2"/>
      <c r="BA7019" s="2"/>
      <c r="BB7019" s="55"/>
      <c r="BC7019" s="105"/>
      <c r="BD7019" s="105"/>
      <c r="BE7019" s="105"/>
      <c r="BF7019" s="105"/>
      <c r="BG7019" s="109"/>
      <c r="BH7019" s="2"/>
      <c r="BI7019" s="2"/>
      <c r="BJ7019" s="2"/>
      <c r="BK7019" s="2"/>
      <c r="BL7019" s="55"/>
      <c r="BM7019" s="48"/>
      <c r="BN7019" s="48"/>
      <c r="BO7019" s="48"/>
      <c r="BP7019" s="48"/>
      <c r="BQ7019" s="117"/>
      <c r="BR7019" s="2"/>
      <c r="BS7019" s="2"/>
      <c r="BT7019" s="2"/>
      <c r="BU7019" s="2"/>
      <c r="BV7019" s="55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18" t="s">
        <v>5</v>
      </c>
      <c r="H7020" s="3">
        <v>2024</v>
      </c>
      <c r="I7020" s="20" t="s">
        <v>283</v>
      </c>
      <c r="J7020" s="2" t="s">
        <v>278</v>
      </c>
      <c r="K7020" s="2" t="s">
        <v>320</v>
      </c>
      <c r="L7020" s="163">
        <f t="shared" si="233"/>
        <v>16</v>
      </c>
      <c r="M7020" s="163">
        <f t="shared" si="234"/>
        <v>23.577999999999999</v>
      </c>
      <c r="N7020" s="181"/>
      <c r="O7020" s="33">
        <v>1</v>
      </c>
      <c r="P7020" s="33"/>
      <c r="Q7020" s="33"/>
      <c r="R7020" s="33">
        <v>1</v>
      </c>
      <c r="S7020" s="42">
        <v>1.8839999999999999</v>
      </c>
      <c r="T7020" s="2"/>
      <c r="U7020" s="2"/>
      <c r="V7020" s="2"/>
      <c r="W7020" s="2"/>
      <c r="X7020" s="55"/>
      <c r="Y7020" s="62"/>
      <c r="Z7020" s="62"/>
      <c r="AA7020" s="62"/>
      <c r="AB7020" s="62"/>
      <c r="AC7020" s="68"/>
      <c r="AD7020" s="2"/>
      <c r="AE7020" s="2"/>
      <c r="AF7020" s="2"/>
      <c r="AG7020" s="2"/>
      <c r="AH7020" s="55"/>
      <c r="AI7020" s="72"/>
      <c r="AJ7020" s="72"/>
      <c r="AK7020" s="72"/>
      <c r="AL7020" s="72"/>
      <c r="AM7020" s="80"/>
      <c r="AN7020" s="2"/>
      <c r="AO7020" s="2"/>
      <c r="AP7020" s="2"/>
      <c r="AQ7020" s="2"/>
      <c r="AR7020" s="55"/>
      <c r="AS7020" s="85"/>
      <c r="AT7020" s="85"/>
      <c r="AU7020" s="85"/>
      <c r="AV7020" s="85"/>
      <c r="AW7020" s="100"/>
      <c r="AX7020" s="2"/>
      <c r="AY7020" s="2"/>
      <c r="AZ7020" s="2"/>
      <c r="BA7020" s="2"/>
      <c r="BB7020" s="55"/>
      <c r="BC7020" s="105"/>
      <c r="BD7020" s="105"/>
      <c r="BE7020" s="105"/>
      <c r="BF7020" s="105"/>
      <c r="BG7020" s="109"/>
      <c r="BH7020" s="2" t="s">
        <v>997</v>
      </c>
      <c r="BI7020" s="2"/>
      <c r="BJ7020" s="2"/>
      <c r="BK7020" s="2">
        <v>15</v>
      </c>
      <c r="BL7020" s="55">
        <v>21.693999999999999</v>
      </c>
      <c r="BM7020" s="48"/>
      <c r="BN7020" s="48"/>
      <c r="BO7020" s="48"/>
      <c r="BP7020" s="48"/>
      <c r="BQ7020" s="117"/>
      <c r="BR7020" s="2"/>
      <c r="BS7020" s="2"/>
      <c r="BT7020" s="2"/>
      <c r="BU7020" s="2"/>
      <c r="BV7020" s="55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18" t="s">
        <v>5</v>
      </c>
      <c r="H7021" s="3">
        <v>2024</v>
      </c>
      <c r="I7021" s="20" t="s">
        <v>283</v>
      </c>
      <c r="J7021" s="2" t="s">
        <v>279</v>
      </c>
      <c r="K7021" s="2" t="s">
        <v>320</v>
      </c>
      <c r="L7021" s="163">
        <f t="shared" ref="L7021:L7084" si="235">SUM(R7021,W7021,AB7021,AG7021,AL7021,AQ7021,AV7021,BA7021,BF7021,BK7021,BP7021,BU7021)</f>
        <v>0</v>
      </c>
      <c r="M7021" s="163">
        <f t="shared" ref="M7021:M7084" si="236">SUM(S7021,X7021,AC7021,AH7021,AM7021,AR7021,AW7021,BB7021,BG7021,BL7021,BQ7021,BV7021)</f>
        <v>0</v>
      </c>
      <c r="N7021" s="181"/>
      <c r="O7021" s="33"/>
      <c r="P7021" s="33"/>
      <c r="Q7021" s="33"/>
      <c r="R7021" s="33"/>
      <c r="S7021" s="42"/>
      <c r="T7021" s="2"/>
      <c r="U7021" s="2"/>
      <c r="V7021" s="2"/>
      <c r="W7021" s="2"/>
      <c r="X7021" s="55"/>
      <c r="Y7021" s="62"/>
      <c r="Z7021" s="62"/>
      <c r="AA7021" s="62"/>
      <c r="AB7021" s="62"/>
      <c r="AC7021" s="68"/>
      <c r="AD7021" s="2"/>
      <c r="AE7021" s="2"/>
      <c r="AF7021" s="2"/>
      <c r="AG7021" s="2"/>
      <c r="AH7021" s="55"/>
      <c r="AI7021" s="72"/>
      <c r="AJ7021" s="72"/>
      <c r="AK7021" s="72"/>
      <c r="AL7021" s="72"/>
      <c r="AM7021" s="80"/>
      <c r="AN7021" s="2"/>
      <c r="AO7021" s="2"/>
      <c r="AP7021" s="2"/>
      <c r="AQ7021" s="2"/>
      <c r="AR7021" s="55"/>
      <c r="AS7021" s="85"/>
      <c r="AT7021" s="85"/>
      <c r="AU7021" s="85"/>
      <c r="AV7021" s="85"/>
      <c r="AW7021" s="100"/>
      <c r="AX7021" s="2"/>
      <c r="AY7021" s="2"/>
      <c r="AZ7021" s="2"/>
      <c r="BA7021" s="2"/>
      <c r="BB7021" s="55"/>
      <c r="BC7021" s="105"/>
      <c r="BD7021" s="105"/>
      <c r="BE7021" s="105"/>
      <c r="BF7021" s="105"/>
      <c r="BG7021" s="109"/>
      <c r="BH7021" s="2"/>
      <c r="BI7021" s="2"/>
      <c r="BJ7021" s="2"/>
      <c r="BK7021" s="2"/>
      <c r="BL7021" s="55"/>
      <c r="BM7021" s="48"/>
      <c r="BN7021" s="48"/>
      <c r="BO7021" s="48"/>
      <c r="BP7021" s="48"/>
      <c r="BQ7021" s="117"/>
      <c r="BR7021" s="2"/>
      <c r="BS7021" s="2"/>
      <c r="BT7021" s="2"/>
      <c r="BU7021" s="2"/>
      <c r="BV7021" s="55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18" t="s">
        <v>5</v>
      </c>
      <c r="H7022" s="3">
        <v>2024</v>
      </c>
      <c r="I7022" s="20" t="s">
        <v>286</v>
      </c>
      <c r="J7022" s="2" t="s">
        <v>280</v>
      </c>
      <c r="K7022" s="2" t="s">
        <v>319</v>
      </c>
      <c r="L7022" s="163">
        <f t="shared" si="235"/>
        <v>0</v>
      </c>
      <c r="M7022" s="163">
        <f t="shared" si="236"/>
        <v>0</v>
      </c>
      <c r="N7022" s="181"/>
      <c r="O7022" s="33"/>
      <c r="P7022" s="33"/>
      <c r="Q7022" s="33"/>
      <c r="R7022" s="33"/>
      <c r="S7022" s="42"/>
      <c r="T7022" s="2"/>
      <c r="U7022" s="2"/>
      <c r="V7022" s="2"/>
      <c r="W7022" s="2"/>
      <c r="X7022" s="55"/>
      <c r="Y7022" s="62"/>
      <c r="Z7022" s="62"/>
      <c r="AA7022" s="62"/>
      <c r="AB7022" s="62"/>
      <c r="AC7022" s="68"/>
      <c r="AD7022" s="2"/>
      <c r="AE7022" s="2"/>
      <c r="AF7022" s="2"/>
      <c r="AG7022" s="2"/>
      <c r="AH7022" s="55"/>
      <c r="AI7022" s="72"/>
      <c r="AJ7022" s="72"/>
      <c r="AK7022" s="72"/>
      <c r="AL7022" s="72"/>
      <c r="AM7022" s="80"/>
      <c r="AN7022" s="2"/>
      <c r="AO7022" s="2"/>
      <c r="AP7022" s="2"/>
      <c r="AQ7022" s="2"/>
      <c r="AR7022" s="55"/>
      <c r="AS7022" s="85"/>
      <c r="AT7022" s="85"/>
      <c r="AU7022" s="85"/>
      <c r="AV7022" s="85"/>
      <c r="AW7022" s="100"/>
      <c r="AX7022" s="2"/>
      <c r="AY7022" s="2"/>
      <c r="AZ7022" s="2"/>
      <c r="BA7022" s="2"/>
      <c r="BB7022" s="55"/>
      <c r="BC7022" s="105"/>
      <c r="BD7022" s="105"/>
      <c r="BE7022" s="105"/>
      <c r="BF7022" s="105"/>
      <c r="BG7022" s="109"/>
      <c r="BH7022" s="2"/>
      <c r="BI7022" s="2"/>
      <c r="BJ7022" s="2"/>
      <c r="BK7022" s="2"/>
      <c r="BL7022" s="55"/>
      <c r="BM7022" s="48"/>
      <c r="BN7022" s="48"/>
      <c r="BO7022" s="48"/>
      <c r="BP7022" s="48"/>
      <c r="BQ7022" s="117"/>
      <c r="BR7022" s="2"/>
      <c r="BS7022" s="2"/>
      <c r="BT7022" s="2"/>
      <c r="BU7022" s="2"/>
      <c r="BV7022" s="55"/>
    </row>
    <row r="7023" spans="1:74" hidden="1" x14ac:dyDescent="0.3">
      <c r="A7023" s="2" t="s">
        <v>250</v>
      </c>
      <c r="B7023" s="2" t="s">
        <v>2</v>
      </c>
      <c r="C7023" s="2" t="s">
        <v>3</v>
      </c>
      <c r="D7023" s="2" t="s">
        <v>241</v>
      </c>
      <c r="E7023" s="5" t="s">
        <v>251</v>
      </c>
      <c r="F7023" s="3"/>
      <c r="G7023" s="18" t="s">
        <v>5</v>
      </c>
      <c r="H7023" s="3">
        <v>2024</v>
      </c>
      <c r="I7023" s="20" t="s">
        <v>286</v>
      </c>
      <c r="J7023" s="2" t="s">
        <v>281</v>
      </c>
      <c r="K7023" s="2" t="s">
        <v>319</v>
      </c>
      <c r="L7023" s="163">
        <f t="shared" si="235"/>
        <v>0</v>
      </c>
      <c r="M7023" s="163">
        <f t="shared" si="236"/>
        <v>235.19500000000002</v>
      </c>
      <c r="N7023" s="181"/>
      <c r="O7023" s="33"/>
      <c r="P7023" s="33"/>
      <c r="Q7023" s="33"/>
      <c r="R7023" s="33"/>
      <c r="S7023" s="42"/>
      <c r="T7023" s="2"/>
      <c r="U7023" s="2"/>
      <c r="V7023" s="2"/>
      <c r="W7023" s="2"/>
      <c r="X7023" s="55"/>
      <c r="Y7023" s="62"/>
      <c r="Z7023" s="62"/>
      <c r="AA7023" s="62"/>
      <c r="AB7023" s="62"/>
      <c r="AC7023" s="68"/>
      <c r="AD7023" s="2"/>
      <c r="AE7023" s="2"/>
      <c r="AF7023" s="2"/>
      <c r="AG7023" s="2"/>
      <c r="AH7023" s="55"/>
      <c r="AI7023" s="72"/>
      <c r="AJ7023" s="72"/>
      <c r="AK7023" s="72"/>
      <c r="AL7023" s="72"/>
      <c r="AM7023" s="80"/>
      <c r="AN7023" s="2"/>
      <c r="AO7023" s="2"/>
      <c r="AP7023" s="2"/>
      <c r="AQ7023" s="2"/>
      <c r="AR7023" s="55"/>
      <c r="AS7023" s="85" t="s">
        <v>742</v>
      </c>
      <c r="AT7023" s="85"/>
      <c r="AU7023" s="85"/>
      <c r="AV7023" s="85"/>
      <c r="AW7023" s="100">
        <v>97.793000000000006</v>
      </c>
      <c r="AX7023" s="2"/>
      <c r="AY7023" s="2"/>
      <c r="AZ7023" s="2"/>
      <c r="BA7023" s="2"/>
      <c r="BB7023" s="55"/>
      <c r="BC7023" s="105" t="s">
        <v>1061</v>
      </c>
      <c r="BD7023" s="105"/>
      <c r="BE7023" s="105"/>
      <c r="BF7023" s="105"/>
      <c r="BG7023" s="109">
        <v>4.5</v>
      </c>
      <c r="BH7023" s="2" t="s">
        <v>1051</v>
      </c>
      <c r="BI7023" s="2"/>
      <c r="BJ7023" s="2"/>
      <c r="BK7023" s="2"/>
      <c r="BL7023" s="55">
        <f>3.472+19.902+109.528</f>
        <v>132.90200000000002</v>
      </c>
      <c r="BM7023" s="48"/>
      <c r="BN7023" s="48"/>
      <c r="BO7023" s="48"/>
      <c r="BP7023" s="48"/>
      <c r="BQ7023" s="117"/>
      <c r="BR7023" s="2"/>
      <c r="BS7023" s="2"/>
      <c r="BT7023" s="2"/>
      <c r="BU7023" s="2"/>
      <c r="BV7023" s="55"/>
    </row>
    <row r="7024" spans="1:74" s="13" customFormat="1" hidden="1" x14ac:dyDescent="0.3">
      <c r="A7024" s="12" t="s">
        <v>250</v>
      </c>
      <c r="B7024" s="12" t="s">
        <v>2</v>
      </c>
      <c r="C7024" s="12" t="s">
        <v>3</v>
      </c>
      <c r="D7024" s="12" t="s">
        <v>241</v>
      </c>
      <c r="E7024" s="6" t="s">
        <v>251</v>
      </c>
      <c r="F7024" s="7"/>
      <c r="G7024" s="19" t="s">
        <v>5</v>
      </c>
      <c r="H7024" s="7">
        <v>2024</v>
      </c>
      <c r="I7024" s="21"/>
      <c r="J7024" s="12" t="s">
        <v>314</v>
      </c>
      <c r="K7024" s="12"/>
      <c r="L7024" s="147"/>
      <c r="M7024" s="147">
        <f>SUM(M6986:M7023)</f>
        <v>727.976</v>
      </c>
      <c r="N7024" s="183"/>
      <c r="O7024" s="12"/>
      <c r="P7024" s="12"/>
      <c r="Q7024" s="12"/>
      <c r="R7024" s="12"/>
      <c r="S7024" s="47">
        <f>SUM(S6986:S7023)</f>
        <v>1.8839999999999999</v>
      </c>
      <c r="T7024" s="12"/>
      <c r="U7024" s="12"/>
      <c r="V7024" s="12"/>
      <c r="W7024" s="12"/>
      <c r="X7024" s="47">
        <f>SUM(X6986:X7023)</f>
        <v>0</v>
      </c>
      <c r="Y7024" s="12"/>
      <c r="Z7024" s="12"/>
      <c r="AA7024" s="12"/>
      <c r="AB7024" s="12"/>
      <c r="AC7024" s="47">
        <f>SUM(AC6986:AC7023)</f>
        <v>0</v>
      </c>
      <c r="AD7024" s="12"/>
      <c r="AE7024" s="12"/>
      <c r="AF7024" s="12"/>
      <c r="AG7024" s="12"/>
      <c r="AH7024" s="47">
        <f>SUM(AH6986:AH7023)</f>
        <v>85.784999999999997</v>
      </c>
      <c r="AI7024" s="12"/>
      <c r="AJ7024" s="12"/>
      <c r="AK7024" s="12"/>
      <c r="AL7024" s="12"/>
      <c r="AM7024" s="47">
        <f>SUM(AM6986:AM7023)</f>
        <v>4.1619999999999999</v>
      </c>
      <c r="AN7024" s="12"/>
      <c r="AO7024" s="12"/>
      <c r="AP7024" s="12"/>
      <c r="AQ7024" s="12"/>
      <c r="AR7024" s="47">
        <f>SUM(AR6986:AR7023)</f>
        <v>0</v>
      </c>
      <c r="AS7024" s="12"/>
      <c r="AT7024" s="12"/>
      <c r="AU7024" s="12"/>
      <c r="AV7024" s="12"/>
      <c r="AW7024" s="47">
        <f>SUM(AW6986:AW7023)</f>
        <v>97.793000000000006</v>
      </c>
      <c r="AX7024" s="12"/>
      <c r="AY7024" s="12"/>
      <c r="AZ7024" s="12"/>
      <c r="BA7024" s="12"/>
      <c r="BB7024" s="47">
        <f>SUM(BB6986:BB7023)</f>
        <v>0</v>
      </c>
      <c r="BC7024" s="12"/>
      <c r="BD7024" s="12"/>
      <c r="BE7024" s="12"/>
      <c r="BF7024" s="12"/>
      <c r="BG7024" s="47">
        <f>SUM(BG6986:BG7023)</f>
        <v>383.75599999999997</v>
      </c>
      <c r="BH7024" s="12"/>
      <c r="BI7024" s="12"/>
      <c r="BJ7024" s="12"/>
      <c r="BK7024" s="12"/>
      <c r="BL7024" s="47">
        <f>SUM(BL6986:BL7023)</f>
        <v>154.596</v>
      </c>
      <c r="BM7024" s="12"/>
      <c r="BN7024" s="12"/>
      <c r="BO7024" s="12"/>
      <c r="BP7024" s="12"/>
      <c r="BQ7024" s="47">
        <f>SUM(BQ6986:BQ7023)</f>
        <v>0</v>
      </c>
      <c r="BR7024" s="12"/>
      <c r="BS7024" s="12"/>
      <c r="BT7024" s="12"/>
      <c r="BU7024" s="12"/>
      <c r="BV7024" s="47">
        <f>SUM(BV6986:BV7023)</f>
        <v>0</v>
      </c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18" t="s">
        <v>5</v>
      </c>
      <c r="H7025" s="3">
        <v>2024</v>
      </c>
      <c r="I7025" s="20" t="s">
        <v>287</v>
      </c>
      <c r="J7025" s="2" t="s">
        <v>509</v>
      </c>
      <c r="K7025" s="2" t="s">
        <v>318</v>
      </c>
      <c r="L7025" s="163">
        <f t="shared" si="235"/>
        <v>0</v>
      </c>
      <c r="M7025" s="163">
        <f t="shared" si="236"/>
        <v>0</v>
      </c>
      <c r="N7025" s="181"/>
      <c r="O7025" s="33"/>
      <c r="P7025" s="33"/>
      <c r="Q7025" s="33"/>
      <c r="R7025" s="33"/>
      <c r="S7025" s="42"/>
      <c r="T7025" s="2"/>
      <c r="U7025" s="2"/>
      <c r="V7025" s="2"/>
      <c r="W7025" s="2"/>
      <c r="X7025" s="55"/>
      <c r="Y7025" s="62"/>
      <c r="Z7025" s="62"/>
      <c r="AA7025" s="62"/>
      <c r="AB7025" s="62"/>
      <c r="AC7025" s="68"/>
      <c r="AD7025" s="2"/>
      <c r="AE7025" s="2"/>
      <c r="AF7025" s="2"/>
      <c r="AG7025" s="2"/>
      <c r="AH7025" s="55"/>
      <c r="AI7025" s="72"/>
      <c r="AJ7025" s="72"/>
      <c r="AK7025" s="72"/>
      <c r="AL7025" s="72"/>
      <c r="AM7025" s="80"/>
      <c r="AN7025" s="2"/>
      <c r="AO7025" s="2"/>
      <c r="AP7025" s="2"/>
      <c r="AQ7025" s="2"/>
      <c r="AR7025" s="55"/>
      <c r="AS7025" s="85"/>
      <c r="AT7025" s="85"/>
      <c r="AU7025" s="85"/>
      <c r="AV7025" s="85"/>
      <c r="AW7025" s="100"/>
      <c r="AX7025" s="2"/>
      <c r="AY7025" s="2"/>
      <c r="AZ7025" s="2"/>
      <c r="BA7025" s="2"/>
      <c r="BB7025" s="55"/>
      <c r="BC7025" s="105"/>
      <c r="BD7025" s="105"/>
      <c r="BE7025" s="105"/>
      <c r="BF7025" s="105"/>
      <c r="BG7025" s="109"/>
      <c r="BH7025" s="2"/>
      <c r="BI7025" s="2"/>
      <c r="BJ7025" s="2"/>
      <c r="BK7025" s="2"/>
      <c r="BL7025" s="55"/>
      <c r="BM7025" s="48"/>
      <c r="BN7025" s="48"/>
      <c r="BO7025" s="48"/>
      <c r="BP7025" s="48"/>
      <c r="BQ7025" s="117"/>
      <c r="BR7025" s="2"/>
      <c r="BS7025" s="2"/>
      <c r="BT7025" s="2"/>
      <c r="BU7025" s="2"/>
      <c r="BV7025" s="55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18" t="s">
        <v>5</v>
      </c>
      <c r="H7026" s="3">
        <v>2024</v>
      </c>
      <c r="I7026" s="20" t="s">
        <v>287</v>
      </c>
      <c r="J7026" s="2" t="s">
        <v>291</v>
      </c>
      <c r="K7026" s="2" t="s">
        <v>319</v>
      </c>
      <c r="L7026" s="163">
        <f t="shared" si="235"/>
        <v>0</v>
      </c>
      <c r="M7026" s="163">
        <f t="shared" si="236"/>
        <v>0</v>
      </c>
      <c r="N7026" s="181"/>
      <c r="O7026" s="33"/>
      <c r="P7026" s="33"/>
      <c r="Q7026" s="33"/>
      <c r="R7026" s="33"/>
      <c r="S7026" s="42"/>
      <c r="T7026" s="2"/>
      <c r="U7026" s="2"/>
      <c r="V7026" s="2"/>
      <c r="W7026" s="2"/>
      <c r="X7026" s="55"/>
      <c r="Y7026" s="62"/>
      <c r="Z7026" s="62"/>
      <c r="AA7026" s="62"/>
      <c r="AB7026" s="62"/>
      <c r="AC7026" s="68"/>
      <c r="AD7026" s="2"/>
      <c r="AE7026" s="2"/>
      <c r="AF7026" s="2"/>
      <c r="AG7026" s="2"/>
      <c r="AH7026" s="55"/>
      <c r="AI7026" s="72"/>
      <c r="AJ7026" s="72"/>
      <c r="AK7026" s="72"/>
      <c r="AL7026" s="72"/>
      <c r="AM7026" s="80"/>
      <c r="AN7026" s="2"/>
      <c r="AO7026" s="2"/>
      <c r="AP7026" s="2"/>
      <c r="AQ7026" s="2"/>
      <c r="AR7026" s="55"/>
      <c r="AS7026" s="85"/>
      <c r="AT7026" s="85"/>
      <c r="AU7026" s="85"/>
      <c r="AV7026" s="85"/>
      <c r="AW7026" s="100"/>
      <c r="AX7026" s="2"/>
      <c r="AY7026" s="2"/>
      <c r="AZ7026" s="2"/>
      <c r="BA7026" s="2"/>
      <c r="BB7026" s="55"/>
      <c r="BC7026" s="105"/>
      <c r="BD7026" s="105"/>
      <c r="BE7026" s="105"/>
      <c r="BF7026" s="105"/>
      <c r="BG7026" s="109"/>
      <c r="BH7026" s="2"/>
      <c r="BI7026" s="2"/>
      <c r="BJ7026" s="2"/>
      <c r="BK7026" s="2"/>
      <c r="BL7026" s="55"/>
      <c r="BM7026" s="48"/>
      <c r="BN7026" s="48"/>
      <c r="BO7026" s="48"/>
      <c r="BP7026" s="48"/>
      <c r="BQ7026" s="117"/>
      <c r="BR7026" s="2"/>
      <c r="BS7026" s="2"/>
      <c r="BT7026" s="2"/>
      <c r="BU7026" s="2"/>
      <c r="BV7026" s="55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18" t="s">
        <v>5</v>
      </c>
      <c r="H7027" s="3">
        <v>2024</v>
      </c>
      <c r="I7027" s="20" t="s">
        <v>286</v>
      </c>
      <c r="J7027" s="2" t="s">
        <v>336</v>
      </c>
      <c r="K7027" s="2" t="s">
        <v>319</v>
      </c>
      <c r="L7027" s="163">
        <f t="shared" si="235"/>
        <v>0</v>
      </c>
      <c r="M7027" s="163">
        <f t="shared" si="236"/>
        <v>0</v>
      </c>
      <c r="N7027" s="181"/>
      <c r="O7027" s="33"/>
      <c r="P7027" s="33"/>
      <c r="Q7027" s="33"/>
      <c r="R7027" s="33"/>
      <c r="S7027" s="42"/>
      <c r="T7027" s="2"/>
      <c r="U7027" s="2"/>
      <c r="V7027" s="2"/>
      <c r="W7027" s="2"/>
      <c r="X7027" s="55"/>
      <c r="Y7027" s="62"/>
      <c r="Z7027" s="62"/>
      <c r="AA7027" s="62"/>
      <c r="AB7027" s="62"/>
      <c r="AC7027" s="68"/>
      <c r="AD7027" s="2"/>
      <c r="AE7027" s="2"/>
      <c r="AF7027" s="2"/>
      <c r="AG7027" s="2"/>
      <c r="AH7027" s="55"/>
      <c r="AI7027" s="72"/>
      <c r="AJ7027" s="72"/>
      <c r="AK7027" s="72"/>
      <c r="AL7027" s="72"/>
      <c r="AM7027" s="80"/>
      <c r="AN7027" s="2"/>
      <c r="AO7027" s="2"/>
      <c r="AP7027" s="2"/>
      <c r="AQ7027" s="2"/>
      <c r="AR7027" s="55"/>
      <c r="AS7027" s="85"/>
      <c r="AT7027" s="85"/>
      <c r="AU7027" s="85"/>
      <c r="AV7027" s="85"/>
      <c r="AW7027" s="100"/>
      <c r="AX7027" s="2"/>
      <c r="AY7027" s="2"/>
      <c r="AZ7027" s="2"/>
      <c r="BA7027" s="2"/>
      <c r="BB7027" s="55"/>
      <c r="BC7027" s="105"/>
      <c r="BD7027" s="105"/>
      <c r="BE7027" s="105"/>
      <c r="BF7027" s="105"/>
      <c r="BG7027" s="109"/>
      <c r="BH7027" s="2"/>
      <c r="BI7027" s="2"/>
      <c r="BJ7027" s="2"/>
      <c r="BK7027" s="2"/>
      <c r="BL7027" s="55"/>
      <c r="BM7027" s="48"/>
      <c r="BN7027" s="48"/>
      <c r="BO7027" s="48"/>
      <c r="BP7027" s="48"/>
      <c r="BQ7027" s="117"/>
      <c r="BR7027" s="2"/>
      <c r="BS7027" s="2"/>
      <c r="BT7027" s="2"/>
      <c r="BU7027" s="2"/>
      <c r="BV7027" s="55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18" t="s">
        <v>5</v>
      </c>
      <c r="H7028" s="3">
        <v>2024</v>
      </c>
      <c r="I7028" s="20" t="s">
        <v>286</v>
      </c>
      <c r="J7028" s="8" t="s">
        <v>337</v>
      </c>
      <c r="K7028" s="8" t="s">
        <v>318</v>
      </c>
      <c r="L7028" s="163">
        <f t="shared" si="235"/>
        <v>0</v>
      </c>
      <c r="M7028" s="163">
        <f t="shared" si="236"/>
        <v>0</v>
      </c>
      <c r="N7028" s="181"/>
      <c r="O7028" s="53"/>
      <c r="P7028" s="53"/>
      <c r="Q7028" s="53"/>
      <c r="R7028" s="53"/>
      <c r="S7028" s="54"/>
      <c r="T7028" s="8"/>
      <c r="U7028" s="8"/>
      <c r="V7028" s="8"/>
      <c r="W7028" s="8"/>
      <c r="X7028" s="122"/>
      <c r="Y7028" s="135"/>
      <c r="Z7028" s="135"/>
      <c r="AA7028" s="135"/>
      <c r="AB7028" s="135"/>
      <c r="AC7028" s="136"/>
      <c r="AD7028" s="8"/>
      <c r="AE7028" s="8"/>
      <c r="AF7028" s="8"/>
      <c r="AG7028" s="8"/>
      <c r="AH7028" s="122"/>
      <c r="AI7028" s="137"/>
      <c r="AJ7028" s="137"/>
      <c r="AK7028" s="137"/>
      <c r="AL7028" s="137"/>
      <c r="AM7028" s="138"/>
      <c r="AN7028" s="8"/>
      <c r="AO7028" s="8"/>
      <c r="AP7028" s="8"/>
      <c r="AQ7028" s="8"/>
      <c r="AR7028" s="122"/>
      <c r="AS7028" s="139"/>
      <c r="AT7028" s="139"/>
      <c r="AU7028" s="139"/>
      <c r="AV7028" s="139"/>
      <c r="AW7028" s="140"/>
      <c r="AX7028" s="8"/>
      <c r="AY7028" s="8"/>
      <c r="AZ7028" s="8"/>
      <c r="BA7028" s="8"/>
      <c r="BB7028" s="122"/>
      <c r="BC7028" s="141"/>
      <c r="BD7028" s="141"/>
      <c r="BE7028" s="141"/>
      <c r="BF7028" s="141"/>
      <c r="BG7028" s="142"/>
      <c r="BH7028" s="8"/>
      <c r="BI7028" s="8"/>
      <c r="BJ7028" s="8"/>
      <c r="BK7028" s="8"/>
      <c r="BL7028" s="122"/>
      <c r="BM7028" s="143"/>
      <c r="BN7028" s="143"/>
      <c r="BO7028" s="143"/>
      <c r="BP7028" s="143"/>
      <c r="BQ7028" s="144"/>
      <c r="BR7028" s="8"/>
      <c r="BS7028" s="8"/>
      <c r="BT7028" s="8"/>
      <c r="BU7028" s="8"/>
      <c r="BV7028" s="122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18" t="s">
        <v>5</v>
      </c>
      <c r="H7029" s="3">
        <v>2024</v>
      </c>
      <c r="I7029" s="20" t="s">
        <v>286</v>
      </c>
      <c r="J7029" s="8" t="s">
        <v>338</v>
      </c>
      <c r="K7029" s="8" t="s">
        <v>339</v>
      </c>
      <c r="L7029" s="163">
        <f t="shared" si="235"/>
        <v>0</v>
      </c>
      <c r="M7029" s="163">
        <f t="shared" si="236"/>
        <v>0</v>
      </c>
      <c r="N7029" s="181"/>
      <c r="O7029" s="53"/>
      <c r="P7029" s="53"/>
      <c r="Q7029" s="53"/>
      <c r="R7029" s="53"/>
      <c r="S7029" s="54"/>
      <c r="T7029" s="8"/>
      <c r="U7029" s="8"/>
      <c r="V7029" s="8"/>
      <c r="W7029" s="8"/>
      <c r="X7029" s="122"/>
      <c r="Y7029" s="135"/>
      <c r="Z7029" s="135"/>
      <c r="AA7029" s="135"/>
      <c r="AB7029" s="135"/>
      <c r="AC7029" s="136"/>
      <c r="AD7029" s="8"/>
      <c r="AE7029" s="8"/>
      <c r="AF7029" s="8"/>
      <c r="AG7029" s="8"/>
      <c r="AH7029" s="122"/>
      <c r="AI7029" s="137"/>
      <c r="AJ7029" s="137"/>
      <c r="AK7029" s="137"/>
      <c r="AL7029" s="137"/>
      <c r="AM7029" s="138"/>
      <c r="AN7029" s="8"/>
      <c r="AO7029" s="8"/>
      <c r="AP7029" s="8"/>
      <c r="AQ7029" s="8"/>
      <c r="AR7029" s="122"/>
      <c r="AS7029" s="139"/>
      <c r="AT7029" s="139"/>
      <c r="AU7029" s="139"/>
      <c r="AV7029" s="139"/>
      <c r="AW7029" s="140"/>
      <c r="AX7029" s="8"/>
      <c r="AY7029" s="8"/>
      <c r="AZ7029" s="8"/>
      <c r="BA7029" s="8"/>
      <c r="BB7029" s="122"/>
      <c r="BC7029" s="141"/>
      <c r="BD7029" s="141"/>
      <c r="BE7029" s="141"/>
      <c r="BF7029" s="141"/>
      <c r="BG7029" s="142"/>
      <c r="BH7029" s="8"/>
      <c r="BI7029" s="8"/>
      <c r="BJ7029" s="8"/>
      <c r="BK7029" s="8"/>
      <c r="BL7029" s="122"/>
      <c r="BM7029" s="143"/>
      <c r="BN7029" s="143"/>
      <c r="BO7029" s="143"/>
      <c r="BP7029" s="143"/>
      <c r="BQ7029" s="144"/>
      <c r="BR7029" s="8"/>
      <c r="BS7029" s="8"/>
      <c r="BT7029" s="8"/>
      <c r="BU7029" s="8"/>
      <c r="BV7029" s="122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18" t="s">
        <v>5</v>
      </c>
      <c r="H7030" s="3">
        <v>2024</v>
      </c>
      <c r="I7030" s="20" t="s">
        <v>286</v>
      </c>
      <c r="J7030" s="8" t="s">
        <v>340</v>
      </c>
      <c r="K7030" s="8" t="s">
        <v>318</v>
      </c>
      <c r="L7030" s="163">
        <f t="shared" si="235"/>
        <v>0</v>
      </c>
      <c r="M7030" s="163">
        <f t="shared" si="236"/>
        <v>0</v>
      </c>
      <c r="N7030" s="181"/>
      <c r="O7030" s="53"/>
      <c r="P7030" s="53"/>
      <c r="Q7030" s="53"/>
      <c r="R7030" s="53"/>
      <c r="S7030" s="54"/>
      <c r="T7030" s="8"/>
      <c r="U7030" s="8"/>
      <c r="V7030" s="8"/>
      <c r="W7030" s="8"/>
      <c r="X7030" s="122"/>
      <c r="Y7030" s="135"/>
      <c r="Z7030" s="135"/>
      <c r="AA7030" s="135"/>
      <c r="AB7030" s="135"/>
      <c r="AC7030" s="136"/>
      <c r="AD7030" s="8"/>
      <c r="AE7030" s="8"/>
      <c r="AF7030" s="8"/>
      <c r="AG7030" s="8"/>
      <c r="AH7030" s="122"/>
      <c r="AI7030" s="137"/>
      <c r="AJ7030" s="137"/>
      <c r="AK7030" s="137"/>
      <c r="AL7030" s="137"/>
      <c r="AM7030" s="138"/>
      <c r="AN7030" s="8"/>
      <c r="AO7030" s="8"/>
      <c r="AP7030" s="8"/>
      <c r="AQ7030" s="8"/>
      <c r="AR7030" s="122"/>
      <c r="AS7030" s="139"/>
      <c r="AT7030" s="139"/>
      <c r="AU7030" s="139"/>
      <c r="AV7030" s="139"/>
      <c r="AW7030" s="140"/>
      <c r="AX7030" s="8"/>
      <c r="AY7030" s="8"/>
      <c r="AZ7030" s="8"/>
      <c r="BA7030" s="8"/>
      <c r="BB7030" s="122"/>
      <c r="BC7030" s="141"/>
      <c r="BD7030" s="141"/>
      <c r="BE7030" s="141"/>
      <c r="BF7030" s="141"/>
      <c r="BG7030" s="142"/>
      <c r="BH7030" s="8"/>
      <c r="BI7030" s="8"/>
      <c r="BJ7030" s="8"/>
      <c r="BK7030" s="8"/>
      <c r="BL7030" s="122"/>
      <c r="BM7030" s="143"/>
      <c r="BN7030" s="143"/>
      <c r="BO7030" s="143"/>
      <c r="BP7030" s="143"/>
      <c r="BQ7030" s="144"/>
      <c r="BR7030" s="8"/>
      <c r="BS7030" s="8"/>
      <c r="BT7030" s="8"/>
      <c r="BU7030" s="8"/>
      <c r="BV7030" s="122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18" t="s">
        <v>5</v>
      </c>
      <c r="H7031" s="3">
        <v>2024</v>
      </c>
      <c r="I7031" s="20" t="s">
        <v>286</v>
      </c>
      <c r="J7031" s="8" t="s">
        <v>341</v>
      </c>
      <c r="K7031" s="8" t="s">
        <v>320</v>
      </c>
      <c r="L7031" s="163">
        <f t="shared" si="235"/>
        <v>0</v>
      </c>
      <c r="M7031" s="163">
        <f t="shared" si="236"/>
        <v>0</v>
      </c>
      <c r="N7031" s="181"/>
      <c r="O7031" s="53"/>
      <c r="P7031" s="53"/>
      <c r="Q7031" s="53"/>
      <c r="R7031" s="53"/>
      <c r="S7031" s="54"/>
      <c r="T7031" s="8"/>
      <c r="U7031" s="8"/>
      <c r="V7031" s="8"/>
      <c r="W7031" s="8"/>
      <c r="X7031" s="122"/>
      <c r="Y7031" s="135"/>
      <c r="Z7031" s="135"/>
      <c r="AA7031" s="135"/>
      <c r="AB7031" s="135"/>
      <c r="AC7031" s="136"/>
      <c r="AD7031" s="8"/>
      <c r="AE7031" s="8"/>
      <c r="AF7031" s="8"/>
      <c r="AG7031" s="8"/>
      <c r="AH7031" s="122"/>
      <c r="AI7031" s="137"/>
      <c r="AJ7031" s="137"/>
      <c r="AK7031" s="137"/>
      <c r="AL7031" s="137"/>
      <c r="AM7031" s="138"/>
      <c r="AN7031" s="8"/>
      <c r="AO7031" s="8"/>
      <c r="AP7031" s="8"/>
      <c r="AQ7031" s="8"/>
      <c r="AR7031" s="122"/>
      <c r="AS7031" s="139"/>
      <c r="AT7031" s="139"/>
      <c r="AU7031" s="139"/>
      <c r="AV7031" s="139"/>
      <c r="AW7031" s="140"/>
      <c r="AX7031" s="8"/>
      <c r="AY7031" s="8"/>
      <c r="AZ7031" s="8"/>
      <c r="BA7031" s="8"/>
      <c r="BB7031" s="122"/>
      <c r="BC7031" s="141"/>
      <c r="BD7031" s="141"/>
      <c r="BE7031" s="141"/>
      <c r="BF7031" s="141"/>
      <c r="BG7031" s="142"/>
      <c r="BH7031" s="8"/>
      <c r="BI7031" s="8"/>
      <c r="BJ7031" s="8"/>
      <c r="BK7031" s="8"/>
      <c r="BL7031" s="122"/>
      <c r="BM7031" s="143"/>
      <c r="BN7031" s="143"/>
      <c r="BO7031" s="143"/>
      <c r="BP7031" s="143"/>
      <c r="BQ7031" s="144"/>
      <c r="BR7031" s="8"/>
      <c r="BS7031" s="8"/>
      <c r="BT7031" s="8"/>
      <c r="BU7031" s="8"/>
      <c r="BV7031" s="122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18" t="s">
        <v>5</v>
      </c>
      <c r="H7032" s="3">
        <v>2024</v>
      </c>
      <c r="I7032" s="20" t="s">
        <v>286</v>
      </c>
      <c r="J7032" s="8" t="s">
        <v>342</v>
      </c>
      <c r="K7032" s="8" t="s">
        <v>320</v>
      </c>
      <c r="L7032" s="163">
        <f t="shared" si="235"/>
        <v>0</v>
      </c>
      <c r="M7032" s="163">
        <f t="shared" si="236"/>
        <v>0</v>
      </c>
      <c r="N7032" s="181"/>
      <c r="O7032" s="53"/>
      <c r="P7032" s="53"/>
      <c r="Q7032" s="53"/>
      <c r="R7032" s="53"/>
      <c r="S7032" s="54"/>
      <c r="T7032" s="8"/>
      <c r="U7032" s="8"/>
      <c r="V7032" s="8"/>
      <c r="W7032" s="8"/>
      <c r="X7032" s="122"/>
      <c r="Y7032" s="135"/>
      <c r="Z7032" s="135"/>
      <c r="AA7032" s="135"/>
      <c r="AB7032" s="135"/>
      <c r="AC7032" s="136"/>
      <c r="AD7032" s="8"/>
      <c r="AE7032" s="8"/>
      <c r="AF7032" s="8"/>
      <c r="AG7032" s="8"/>
      <c r="AH7032" s="122"/>
      <c r="AI7032" s="137"/>
      <c r="AJ7032" s="137"/>
      <c r="AK7032" s="137"/>
      <c r="AL7032" s="137"/>
      <c r="AM7032" s="138"/>
      <c r="AN7032" s="8"/>
      <c r="AO7032" s="8"/>
      <c r="AP7032" s="8"/>
      <c r="AQ7032" s="8"/>
      <c r="AR7032" s="122"/>
      <c r="AS7032" s="139"/>
      <c r="AT7032" s="139"/>
      <c r="AU7032" s="139"/>
      <c r="AV7032" s="139"/>
      <c r="AW7032" s="140"/>
      <c r="AX7032" s="8"/>
      <c r="AY7032" s="8"/>
      <c r="AZ7032" s="8"/>
      <c r="BA7032" s="8"/>
      <c r="BB7032" s="122"/>
      <c r="BC7032" s="141"/>
      <c r="BD7032" s="141"/>
      <c r="BE7032" s="141"/>
      <c r="BF7032" s="141"/>
      <c r="BG7032" s="142"/>
      <c r="BH7032" s="8"/>
      <c r="BI7032" s="8"/>
      <c r="BJ7032" s="8"/>
      <c r="BK7032" s="8"/>
      <c r="BL7032" s="122"/>
      <c r="BM7032" s="143"/>
      <c r="BN7032" s="143"/>
      <c r="BO7032" s="143"/>
      <c r="BP7032" s="143"/>
      <c r="BQ7032" s="144"/>
      <c r="BR7032" s="8"/>
      <c r="BS7032" s="8"/>
      <c r="BT7032" s="8"/>
      <c r="BU7032" s="8"/>
      <c r="BV7032" s="122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18" t="s">
        <v>5</v>
      </c>
      <c r="H7033" s="3">
        <v>2024</v>
      </c>
      <c r="I7033" s="20" t="s">
        <v>286</v>
      </c>
      <c r="J7033" s="8" t="s">
        <v>343</v>
      </c>
      <c r="K7033" s="8" t="s">
        <v>339</v>
      </c>
      <c r="L7033" s="163">
        <f t="shared" si="235"/>
        <v>0</v>
      </c>
      <c r="M7033" s="163">
        <f t="shared" si="236"/>
        <v>0</v>
      </c>
      <c r="N7033" s="181"/>
      <c r="O7033" s="53"/>
      <c r="P7033" s="53"/>
      <c r="Q7033" s="53"/>
      <c r="R7033" s="53"/>
      <c r="S7033" s="54"/>
      <c r="T7033" s="8"/>
      <c r="U7033" s="8"/>
      <c r="V7033" s="8"/>
      <c r="W7033" s="8"/>
      <c r="X7033" s="122"/>
      <c r="Y7033" s="135"/>
      <c r="Z7033" s="135"/>
      <c r="AA7033" s="135"/>
      <c r="AB7033" s="135"/>
      <c r="AC7033" s="136"/>
      <c r="AD7033" s="8"/>
      <c r="AE7033" s="8"/>
      <c r="AF7033" s="8"/>
      <c r="AG7033" s="8"/>
      <c r="AH7033" s="122"/>
      <c r="AI7033" s="137"/>
      <c r="AJ7033" s="137"/>
      <c r="AK7033" s="137"/>
      <c r="AL7033" s="137"/>
      <c r="AM7033" s="138"/>
      <c r="AN7033" s="8"/>
      <c r="AO7033" s="8"/>
      <c r="AP7033" s="8"/>
      <c r="AQ7033" s="8"/>
      <c r="AR7033" s="122"/>
      <c r="AS7033" s="139"/>
      <c r="AT7033" s="139"/>
      <c r="AU7033" s="139"/>
      <c r="AV7033" s="139"/>
      <c r="AW7033" s="140"/>
      <c r="AX7033" s="8"/>
      <c r="AY7033" s="8"/>
      <c r="AZ7033" s="8"/>
      <c r="BA7033" s="8"/>
      <c r="BB7033" s="122"/>
      <c r="BC7033" s="141"/>
      <c r="BD7033" s="141"/>
      <c r="BE7033" s="141"/>
      <c r="BF7033" s="141"/>
      <c r="BG7033" s="142"/>
      <c r="BH7033" s="8"/>
      <c r="BI7033" s="8"/>
      <c r="BJ7033" s="8"/>
      <c r="BK7033" s="8"/>
      <c r="BL7033" s="122"/>
      <c r="BM7033" s="143"/>
      <c r="BN7033" s="143"/>
      <c r="BO7033" s="143"/>
      <c r="BP7033" s="143"/>
      <c r="BQ7033" s="144"/>
      <c r="BR7033" s="8"/>
      <c r="BS7033" s="8"/>
      <c r="BT7033" s="8"/>
      <c r="BU7033" s="8"/>
      <c r="BV7033" s="122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18" t="s">
        <v>5</v>
      </c>
      <c r="H7034" s="3">
        <v>2024</v>
      </c>
      <c r="I7034" s="20" t="s">
        <v>288</v>
      </c>
      <c r="J7034" s="8" t="s">
        <v>344</v>
      </c>
      <c r="K7034" s="8" t="s">
        <v>318</v>
      </c>
      <c r="L7034" s="163">
        <f t="shared" si="235"/>
        <v>0</v>
      </c>
      <c r="M7034" s="163">
        <f t="shared" si="236"/>
        <v>0</v>
      </c>
      <c r="N7034" s="181"/>
      <c r="O7034" s="53"/>
      <c r="P7034" s="53"/>
      <c r="Q7034" s="53"/>
      <c r="R7034" s="53"/>
      <c r="S7034" s="54"/>
      <c r="T7034" s="8"/>
      <c r="U7034" s="8"/>
      <c r="V7034" s="8"/>
      <c r="W7034" s="8"/>
      <c r="X7034" s="122"/>
      <c r="Y7034" s="135"/>
      <c r="Z7034" s="135"/>
      <c r="AA7034" s="135"/>
      <c r="AB7034" s="135"/>
      <c r="AC7034" s="136"/>
      <c r="AD7034" s="8"/>
      <c r="AE7034" s="8"/>
      <c r="AF7034" s="8"/>
      <c r="AG7034" s="8"/>
      <c r="AH7034" s="122"/>
      <c r="AI7034" s="137"/>
      <c r="AJ7034" s="137"/>
      <c r="AK7034" s="137"/>
      <c r="AL7034" s="137"/>
      <c r="AM7034" s="138"/>
      <c r="AN7034" s="8"/>
      <c r="AO7034" s="8"/>
      <c r="AP7034" s="8"/>
      <c r="AQ7034" s="8"/>
      <c r="AR7034" s="122"/>
      <c r="AS7034" s="139"/>
      <c r="AT7034" s="139"/>
      <c r="AU7034" s="139"/>
      <c r="AV7034" s="139"/>
      <c r="AW7034" s="140"/>
      <c r="AX7034" s="8"/>
      <c r="AY7034" s="8"/>
      <c r="AZ7034" s="8"/>
      <c r="BA7034" s="8"/>
      <c r="BB7034" s="122"/>
      <c r="BC7034" s="141"/>
      <c r="BD7034" s="141"/>
      <c r="BE7034" s="141"/>
      <c r="BF7034" s="141"/>
      <c r="BG7034" s="142"/>
      <c r="BH7034" s="8"/>
      <c r="BI7034" s="8"/>
      <c r="BJ7034" s="8"/>
      <c r="BK7034" s="8"/>
      <c r="BL7034" s="122"/>
      <c r="BM7034" s="143"/>
      <c r="BN7034" s="143"/>
      <c r="BO7034" s="143"/>
      <c r="BP7034" s="143"/>
      <c r="BQ7034" s="144"/>
      <c r="BR7034" s="8"/>
      <c r="BS7034" s="8"/>
      <c r="BT7034" s="8"/>
      <c r="BU7034" s="8"/>
      <c r="BV7034" s="122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18" t="s">
        <v>5</v>
      </c>
      <c r="H7035" s="3">
        <v>2024</v>
      </c>
      <c r="I7035" s="20" t="s">
        <v>288</v>
      </c>
      <c r="J7035" s="2" t="s">
        <v>351</v>
      </c>
      <c r="K7035" s="2" t="s">
        <v>318</v>
      </c>
      <c r="L7035" s="163">
        <f t="shared" si="235"/>
        <v>0</v>
      </c>
      <c r="M7035" s="163">
        <f t="shared" si="236"/>
        <v>0</v>
      </c>
      <c r="N7035" s="181"/>
      <c r="O7035" s="53"/>
      <c r="P7035" s="53"/>
      <c r="Q7035" s="53"/>
      <c r="R7035" s="53"/>
      <c r="S7035" s="54"/>
      <c r="T7035" s="8"/>
      <c r="U7035" s="8"/>
      <c r="V7035" s="8"/>
      <c r="W7035" s="8"/>
      <c r="X7035" s="122"/>
      <c r="Y7035" s="135"/>
      <c r="Z7035" s="135"/>
      <c r="AA7035" s="135"/>
      <c r="AB7035" s="135"/>
      <c r="AC7035" s="136"/>
      <c r="AD7035" s="8"/>
      <c r="AE7035" s="8"/>
      <c r="AF7035" s="8"/>
      <c r="AG7035" s="8"/>
      <c r="AH7035" s="122"/>
      <c r="AI7035" s="137"/>
      <c r="AJ7035" s="137"/>
      <c r="AK7035" s="137"/>
      <c r="AL7035" s="137"/>
      <c r="AM7035" s="138"/>
      <c r="AN7035" s="8"/>
      <c r="AO7035" s="8"/>
      <c r="AP7035" s="8"/>
      <c r="AQ7035" s="8"/>
      <c r="AR7035" s="122"/>
      <c r="AS7035" s="139"/>
      <c r="AT7035" s="139"/>
      <c r="AU7035" s="139"/>
      <c r="AV7035" s="139"/>
      <c r="AW7035" s="140"/>
      <c r="AX7035" s="8"/>
      <c r="AY7035" s="8"/>
      <c r="AZ7035" s="8"/>
      <c r="BA7035" s="8"/>
      <c r="BB7035" s="122"/>
      <c r="BC7035" s="141"/>
      <c r="BD7035" s="141"/>
      <c r="BE7035" s="141"/>
      <c r="BF7035" s="141"/>
      <c r="BG7035" s="142"/>
      <c r="BH7035" s="8"/>
      <c r="BI7035" s="8"/>
      <c r="BJ7035" s="8"/>
      <c r="BK7035" s="8"/>
      <c r="BL7035" s="122"/>
      <c r="BM7035" s="143"/>
      <c r="BN7035" s="143"/>
      <c r="BO7035" s="143"/>
      <c r="BP7035" s="143"/>
      <c r="BQ7035" s="144"/>
      <c r="BR7035" s="8"/>
      <c r="BS7035" s="8"/>
      <c r="BT7035" s="8"/>
      <c r="BU7035" s="8"/>
      <c r="BV7035" s="122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18" t="s">
        <v>5</v>
      </c>
      <c r="H7036" s="3">
        <v>2024</v>
      </c>
      <c r="I7036" s="20" t="s">
        <v>288</v>
      </c>
      <c r="J7036" s="2" t="s">
        <v>352</v>
      </c>
      <c r="K7036" s="2" t="s">
        <v>321</v>
      </c>
      <c r="L7036" s="163">
        <f t="shared" si="235"/>
        <v>0</v>
      </c>
      <c r="M7036" s="163">
        <f t="shared" si="236"/>
        <v>0</v>
      </c>
      <c r="N7036" s="181"/>
      <c r="O7036" s="33"/>
      <c r="P7036" s="33"/>
      <c r="Q7036" s="33"/>
      <c r="R7036" s="33"/>
      <c r="S7036" s="42"/>
      <c r="T7036" s="2"/>
      <c r="U7036" s="2"/>
      <c r="V7036" s="2"/>
      <c r="W7036" s="2"/>
      <c r="X7036" s="55"/>
      <c r="Y7036" s="62"/>
      <c r="Z7036" s="62"/>
      <c r="AA7036" s="62"/>
      <c r="AB7036" s="62"/>
      <c r="AC7036" s="68"/>
      <c r="AD7036" s="2"/>
      <c r="AE7036" s="2"/>
      <c r="AF7036" s="2"/>
      <c r="AG7036" s="2"/>
      <c r="AH7036" s="55"/>
      <c r="AI7036" s="72"/>
      <c r="AJ7036" s="72"/>
      <c r="AK7036" s="72"/>
      <c r="AL7036" s="72"/>
      <c r="AM7036" s="80"/>
      <c r="AN7036" s="2"/>
      <c r="AO7036" s="2"/>
      <c r="AP7036" s="2"/>
      <c r="AQ7036" s="2"/>
      <c r="AR7036" s="55"/>
      <c r="AS7036" s="85"/>
      <c r="AT7036" s="85"/>
      <c r="AU7036" s="85"/>
      <c r="AV7036" s="85"/>
      <c r="AW7036" s="100"/>
      <c r="AX7036" s="2"/>
      <c r="AY7036" s="2"/>
      <c r="AZ7036" s="2"/>
      <c r="BA7036" s="2"/>
      <c r="BB7036" s="55"/>
      <c r="BC7036" s="105"/>
      <c r="BD7036" s="105"/>
      <c r="BE7036" s="105"/>
      <c r="BF7036" s="105"/>
      <c r="BG7036" s="109"/>
      <c r="BH7036" s="2"/>
      <c r="BI7036" s="2"/>
      <c r="BJ7036" s="2"/>
      <c r="BK7036" s="2"/>
      <c r="BL7036" s="55"/>
      <c r="BM7036" s="48"/>
      <c r="BN7036" s="48"/>
      <c r="BO7036" s="48"/>
      <c r="BP7036" s="48"/>
      <c r="BQ7036" s="117"/>
      <c r="BR7036" s="2"/>
      <c r="BS7036" s="2"/>
      <c r="BT7036" s="2"/>
      <c r="BU7036" s="2"/>
      <c r="BV7036" s="55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18" t="s">
        <v>5</v>
      </c>
      <c r="H7037" s="3">
        <v>2024</v>
      </c>
      <c r="I7037" s="20" t="s">
        <v>288</v>
      </c>
      <c r="J7037" s="2" t="s">
        <v>345</v>
      </c>
      <c r="K7037" s="2" t="s">
        <v>318</v>
      </c>
      <c r="L7037" s="163">
        <f t="shared" si="235"/>
        <v>0</v>
      </c>
      <c r="M7037" s="163">
        <f t="shared" si="236"/>
        <v>0</v>
      </c>
      <c r="N7037" s="181"/>
      <c r="O7037" s="34"/>
      <c r="P7037" s="33"/>
      <c r="Q7037" s="33"/>
      <c r="R7037" s="33"/>
      <c r="S7037" s="42"/>
      <c r="T7037" s="3"/>
      <c r="U7037" s="2"/>
      <c r="V7037" s="2"/>
      <c r="W7037" s="2"/>
      <c r="X7037" s="55"/>
      <c r="Y7037" s="64"/>
      <c r="Z7037" s="62"/>
      <c r="AA7037" s="62"/>
      <c r="AB7037" s="62"/>
      <c r="AC7037" s="68"/>
      <c r="AD7037" s="3"/>
      <c r="AE7037" s="2"/>
      <c r="AF7037" s="2"/>
      <c r="AG7037" s="2"/>
      <c r="AH7037" s="55"/>
      <c r="AI7037" s="73"/>
      <c r="AJ7037" s="72"/>
      <c r="AK7037" s="72"/>
      <c r="AL7037" s="72"/>
      <c r="AM7037" s="80"/>
      <c r="AN7037" s="3"/>
      <c r="AO7037" s="2"/>
      <c r="AP7037" s="2"/>
      <c r="AQ7037" s="2"/>
      <c r="AR7037" s="55"/>
      <c r="AS7037" s="86"/>
      <c r="AT7037" s="85"/>
      <c r="AU7037" s="85"/>
      <c r="AV7037" s="85"/>
      <c r="AW7037" s="100"/>
      <c r="AX7037" s="3"/>
      <c r="AY7037" s="2"/>
      <c r="AZ7037" s="2"/>
      <c r="BA7037" s="2"/>
      <c r="BB7037" s="55"/>
      <c r="BC7037" s="106"/>
      <c r="BD7037" s="105"/>
      <c r="BE7037" s="105"/>
      <c r="BF7037" s="105"/>
      <c r="BG7037" s="109"/>
      <c r="BH7037" s="3"/>
      <c r="BI7037" s="2"/>
      <c r="BJ7037" s="2"/>
      <c r="BK7037" s="2"/>
      <c r="BL7037" s="55"/>
      <c r="BM7037" s="49"/>
      <c r="BN7037" s="48"/>
      <c r="BO7037" s="48"/>
      <c r="BP7037" s="48"/>
      <c r="BQ7037" s="117"/>
      <c r="BR7037" s="3"/>
      <c r="BS7037" s="2"/>
      <c r="BT7037" s="2"/>
      <c r="BU7037" s="2"/>
      <c r="BV7037" s="55"/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18" t="s">
        <v>5</v>
      </c>
      <c r="H7038" s="3">
        <v>2024</v>
      </c>
      <c r="I7038" s="20" t="s">
        <v>289</v>
      </c>
      <c r="J7038" s="2" t="s">
        <v>268</v>
      </c>
      <c r="K7038" s="2" t="s">
        <v>318</v>
      </c>
      <c r="L7038" s="163">
        <f t="shared" si="235"/>
        <v>0</v>
      </c>
      <c r="M7038" s="163">
        <f t="shared" si="236"/>
        <v>0</v>
      </c>
      <c r="N7038" s="181"/>
      <c r="O7038" s="33"/>
      <c r="P7038" s="33"/>
      <c r="Q7038" s="33"/>
      <c r="R7038" s="33"/>
      <c r="S7038" s="42"/>
      <c r="T7038" s="2"/>
      <c r="U7038" s="2"/>
      <c r="V7038" s="2"/>
      <c r="W7038" s="2"/>
      <c r="X7038" s="55"/>
      <c r="Y7038" s="62"/>
      <c r="Z7038" s="62"/>
      <c r="AA7038" s="62"/>
      <c r="AB7038" s="62"/>
      <c r="AC7038" s="68"/>
      <c r="AD7038" s="2"/>
      <c r="AE7038" s="2"/>
      <c r="AF7038" s="2"/>
      <c r="AG7038" s="2"/>
      <c r="AH7038" s="55"/>
      <c r="AI7038" s="72"/>
      <c r="AJ7038" s="72"/>
      <c r="AK7038" s="72"/>
      <c r="AL7038" s="72"/>
      <c r="AM7038" s="80"/>
      <c r="AN7038" s="2"/>
      <c r="AO7038" s="2"/>
      <c r="AP7038" s="2"/>
      <c r="AQ7038" s="2"/>
      <c r="AR7038" s="55"/>
      <c r="AS7038" s="85"/>
      <c r="AT7038" s="85"/>
      <c r="AU7038" s="85"/>
      <c r="AV7038" s="85"/>
      <c r="AW7038" s="100"/>
      <c r="AX7038" s="2"/>
      <c r="AY7038" s="2"/>
      <c r="AZ7038" s="2"/>
      <c r="BA7038" s="2"/>
      <c r="BB7038" s="55"/>
      <c r="BC7038" s="105"/>
      <c r="BD7038" s="105"/>
      <c r="BE7038" s="105"/>
      <c r="BF7038" s="105"/>
      <c r="BG7038" s="109"/>
      <c r="BH7038" s="2"/>
      <c r="BI7038" s="2"/>
      <c r="BJ7038" s="2"/>
      <c r="BK7038" s="2"/>
      <c r="BL7038" s="55"/>
      <c r="BM7038" s="48"/>
      <c r="BN7038" s="48"/>
      <c r="BO7038" s="48"/>
      <c r="BP7038" s="48"/>
      <c r="BQ7038" s="117"/>
      <c r="BR7038" s="2"/>
      <c r="BS7038" s="2"/>
      <c r="BT7038" s="2"/>
      <c r="BU7038" s="2"/>
      <c r="BV7038" s="55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18" t="s">
        <v>5</v>
      </c>
      <c r="H7039" s="3">
        <v>2024</v>
      </c>
      <c r="I7039" s="20" t="s">
        <v>289</v>
      </c>
      <c r="J7039" s="2" t="s">
        <v>292</v>
      </c>
      <c r="K7039" s="2" t="s">
        <v>318</v>
      </c>
      <c r="L7039" s="163">
        <f t="shared" si="235"/>
        <v>0</v>
      </c>
      <c r="M7039" s="163">
        <f t="shared" si="236"/>
        <v>0</v>
      </c>
      <c r="N7039" s="181"/>
      <c r="O7039" s="33"/>
      <c r="P7039" s="33"/>
      <c r="Q7039" s="33"/>
      <c r="R7039" s="33"/>
      <c r="S7039" s="42"/>
      <c r="T7039" s="2"/>
      <c r="U7039" s="2"/>
      <c r="V7039" s="2"/>
      <c r="W7039" s="2"/>
      <c r="X7039" s="55"/>
      <c r="Y7039" s="62"/>
      <c r="Z7039" s="62"/>
      <c r="AA7039" s="62"/>
      <c r="AB7039" s="62"/>
      <c r="AC7039" s="68"/>
      <c r="AD7039" s="2"/>
      <c r="AE7039" s="2"/>
      <c r="AF7039" s="2"/>
      <c r="AG7039" s="2"/>
      <c r="AH7039" s="55"/>
      <c r="AI7039" s="72"/>
      <c r="AJ7039" s="72"/>
      <c r="AK7039" s="72"/>
      <c r="AL7039" s="72"/>
      <c r="AM7039" s="80"/>
      <c r="AN7039" s="2"/>
      <c r="AO7039" s="2"/>
      <c r="AP7039" s="2"/>
      <c r="AQ7039" s="2"/>
      <c r="AR7039" s="55"/>
      <c r="AS7039" s="85"/>
      <c r="AT7039" s="85"/>
      <c r="AU7039" s="85"/>
      <c r="AV7039" s="85"/>
      <c r="AW7039" s="100"/>
      <c r="AX7039" s="2"/>
      <c r="AY7039" s="2"/>
      <c r="AZ7039" s="2"/>
      <c r="BA7039" s="2"/>
      <c r="BB7039" s="55"/>
      <c r="BC7039" s="105"/>
      <c r="BD7039" s="105"/>
      <c r="BE7039" s="105"/>
      <c r="BF7039" s="105"/>
      <c r="BG7039" s="109"/>
      <c r="BH7039" s="2"/>
      <c r="BI7039" s="2"/>
      <c r="BJ7039" s="2"/>
      <c r="BK7039" s="2"/>
      <c r="BL7039" s="55"/>
      <c r="BM7039" s="48"/>
      <c r="BN7039" s="48"/>
      <c r="BO7039" s="48"/>
      <c r="BP7039" s="48"/>
      <c r="BQ7039" s="117"/>
      <c r="BR7039" s="2"/>
      <c r="BS7039" s="2"/>
      <c r="BT7039" s="2"/>
      <c r="BU7039" s="2"/>
      <c r="BV7039" s="55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18" t="s">
        <v>5</v>
      </c>
      <c r="H7040" s="3">
        <v>2024</v>
      </c>
      <c r="I7040" s="20" t="s">
        <v>285</v>
      </c>
      <c r="J7040" s="2" t="s">
        <v>293</v>
      </c>
      <c r="K7040" s="2" t="s">
        <v>318</v>
      </c>
      <c r="L7040" s="163">
        <f t="shared" si="235"/>
        <v>0</v>
      </c>
      <c r="M7040" s="163">
        <f t="shared" si="236"/>
        <v>0</v>
      </c>
      <c r="N7040" s="181"/>
      <c r="O7040" s="33"/>
      <c r="P7040" s="33"/>
      <c r="Q7040" s="33"/>
      <c r="R7040" s="34"/>
      <c r="S7040" s="42"/>
      <c r="T7040" s="2"/>
      <c r="U7040" s="2"/>
      <c r="V7040" s="2"/>
      <c r="W7040" s="3"/>
      <c r="X7040" s="55"/>
      <c r="Y7040" s="62"/>
      <c r="Z7040" s="62"/>
      <c r="AA7040" s="62"/>
      <c r="AB7040" s="64"/>
      <c r="AC7040" s="68"/>
      <c r="AD7040" s="2"/>
      <c r="AE7040" s="2"/>
      <c r="AF7040" s="2"/>
      <c r="AG7040" s="3"/>
      <c r="AH7040" s="55"/>
      <c r="AI7040" s="72"/>
      <c r="AJ7040" s="72"/>
      <c r="AK7040" s="72"/>
      <c r="AL7040" s="73"/>
      <c r="AM7040" s="80"/>
      <c r="AN7040" s="2"/>
      <c r="AO7040" s="2"/>
      <c r="AP7040" s="2"/>
      <c r="AQ7040" s="3"/>
      <c r="AR7040" s="55"/>
      <c r="AS7040" s="85"/>
      <c r="AT7040" s="85"/>
      <c r="AU7040" s="85"/>
      <c r="AV7040" s="86"/>
      <c r="AW7040" s="100"/>
      <c r="AX7040" s="2"/>
      <c r="AY7040" s="2"/>
      <c r="AZ7040" s="2"/>
      <c r="BA7040" s="3"/>
      <c r="BB7040" s="55"/>
      <c r="BC7040" s="105"/>
      <c r="BD7040" s="105"/>
      <c r="BE7040" s="105"/>
      <c r="BF7040" s="106"/>
      <c r="BG7040" s="109"/>
      <c r="BH7040" s="2"/>
      <c r="BI7040" s="2"/>
      <c r="BJ7040" s="2"/>
      <c r="BK7040" s="3"/>
      <c r="BL7040" s="55"/>
      <c r="BM7040" s="48"/>
      <c r="BN7040" s="48"/>
      <c r="BO7040" s="48"/>
      <c r="BP7040" s="49"/>
      <c r="BQ7040" s="117"/>
      <c r="BR7040" s="2"/>
      <c r="BS7040" s="2"/>
      <c r="BT7040" s="2"/>
      <c r="BU7040" s="3"/>
      <c r="BV7040" s="55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18" t="s">
        <v>5</v>
      </c>
      <c r="H7041" s="3">
        <v>2024</v>
      </c>
      <c r="I7041" s="20" t="s">
        <v>287</v>
      </c>
      <c r="J7041" s="2" t="s">
        <v>269</v>
      </c>
      <c r="K7041" s="2" t="s">
        <v>320</v>
      </c>
      <c r="L7041" s="163">
        <f t="shared" si="235"/>
        <v>0</v>
      </c>
      <c r="M7041" s="163">
        <f t="shared" si="236"/>
        <v>0</v>
      </c>
      <c r="N7041" s="181"/>
      <c r="O7041" s="33"/>
      <c r="P7041" s="33"/>
      <c r="Q7041" s="33"/>
      <c r="R7041" s="33"/>
      <c r="S7041" s="42"/>
      <c r="T7041" s="2"/>
      <c r="U7041" s="2"/>
      <c r="V7041" s="2"/>
      <c r="W7041" s="2"/>
      <c r="X7041" s="55"/>
      <c r="Y7041" s="62"/>
      <c r="Z7041" s="62"/>
      <c r="AA7041" s="62"/>
      <c r="AB7041" s="64"/>
      <c r="AC7041" s="68"/>
      <c r="AD7041" s="2"/>
      <c r="AE7041" s="2"/>
      <c r="AF7041" s="2"/>
      <c r="AG7041" s="2"/>
      <c r="AH7041" s="55"/>
      <c r="AI7041" s="72"/>
      <c r="AJ7041" s="72"/>
      <c r="AK7041" s="72"/>
      <c r="AL7041" s="72"/>
      <c r="AM7041" s="80"/>
      <c r="AN7041" s="2"/>
      <c r="AO7041" s="2"/>
      <c r="AP7041" s="2"/>
      <c r="AQ7041" s="2"/>
      <c r="AR7041" s="55"/>
      <c r="AS7041" s="85"/>
      <c r="AT7041" s="85"/>
      <c r="AU7041" s="85"/>
      <c r="AV7041" s="85"/>
      <c r="AW7041" s="100"/>
      <c r="AX7041" s="2"/>
      <c r="AY7041" s="2"/>
      <c r="AZ7041" s="2"/>
      <c r="BA7041" s="2"/>
      <c r="BB7041" s="55"/>
      <c r="BC7041" s="105"/>
      <c r="BD7041" s="105"/>
      <c r="BE7041" s="105"/>
      <c r="BF7041" s="105"/>
      <c r="BG7041" s="109"/>
      <c r="BH7041" s="2"/>
      <c r="BI7041" s="2"/>
      <c r="BJ7041" s="2"/>
      <c r="BK7041" s="2"/>
      <c r="BL7041" s="55"/>
      <c r="BM7041" s="48"/>
      <c r="BN7041" s="48"/>
      <c r="BO7041" s="48"/>
      <c r="BP7041" s="48"/>
      <c r="BQ7041" s="117"/>
      <c r="BR7041" s="2"/>
      <c r="BS7041" s="2"/>
      <c r="BT7041" s="2"/>
      <c r="BU7041" s="2"/>
      <c r="BV7041" s="55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18" t="s">
        <v>5</v>
      </c>
      <c r="H7042" s="3">
        <v>2024</v>
      </c>
      <c r="I7042" s="20" t="s">
        <v>287</v>
      </c>
      <c r="J7042" s="2" t="s">
        <v>270</v>
      </c>
      <c r="K7042" s="2" t="s">
        <v>320</v>
      </c>
      <c r="L7042" s="163">
        <f t="shared" si="235"/>
        <v>0</v>
      </c>
      <c r="M7042" s="163">
        <f t="shared" si="236"/>
        <v>0</v>
      </c>
      <c r="N7042" s="181"/>
      <c r="O7042" s="33"/>
      <c r="P7042" s="33"/>
      <c r="Q7042" s="33"/>
      <c r="R7042" s="33"/>
      <c r="S7042" s="42"/>
      <c r="T7042" s="2"/>
      <c r="U7042" s="2"/>
      <c r="V7042" s="2"/>
      <c r="W7042" s="2"/>
      <c r="X7042" s="55"/>
      <c r="Y7042" s="62"/>
      <c r="Z7042" s="62"/>
      <c r="AA7042" s="62"/>
      <c r="AB7042" s="62"/>
      <c r="AC7042" s="68"/>
      <c r="AD7042" s="2"/>
      <c r="AE7042" s="2"/>
      <c r="AF7042" s="2"/>
      <c r="AG7042" s="2"/>
      <c r="AH7042" s="55"/>
      <c r="AI7042" s="72"/>
      <c r="AJ7042" s="72"/>
      <c r="AK7042" s="72"/>
      <c r="AL7042" s="72"/>
      <c r="AM7042" s="80"/>
      <c r="AN7042" s="2"/>
      <c r="AO7042" s="2"/>
      <c r="AP7042" s="2"/>
      <c r="AQ7042" s="2"/>
      <c r="AR7042" s="55"/>
      <c r="AS7042" s="85"/>
      <c r="AT7042" s="85"/>
      <c r="AU7042" s="85"/>
      <c r="AV7042" s="85"/>
      <c r="AW7042" s="100"/>
      <c r="AX7042" s="2"/>
      <c r="AY7042" s="2"/>
      <c r="AZ7042" s="2"/>
      <c r="BA7042" s="2"/>
      <c r="BB7042" s="55"/>
      <c r="BC7042" s="105"/>
      <c r="BD7042" s="105"/>
      <c r="BE7042" s="105"/>
      <c r="BF7042" s="105"/>
      <c r="BG7042" s="109"/>
      <c r="BH7042" s="2"/>
      <c r="BI7042" s="2"/>
      <c r="BJ7042" s="2"/>
      <c r="BK7042" s="2"/>
      <c r="BL7042" s="55"/>
      <c r="BM7042" s="48"/>
      <c r="BN7042" s="48"/>
      <c r="BO7042" s="48"/>
      <c r="BP7042" s="48"/>
      <c r="BQ7042" s="117"/>
      <c r="BR7042" s="2"/>
      <c r="BS7042" s="2"/>
      <c r="BT7042" s="2"/>
      <c r="BU7042" s="2"/>
      <c r="BV7042" s="55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18" t="s">
        <v>5</v>
      </c>
      <c r="H7043" s="3">
        <v>2024</v>
      </c>
      <c r="I7043" s="20" t="s">
        <v>290</v>
      </c>
      <c r="J7043" s="2" t="s">
        <v>271</v>
      </c>
      <c r="K7043" s="2" t="s">
        <v>321</v>
      </c>
      <c r="L7043" s="163">
        <f t="shared" si="235"/>
        <v>0</v>
      </c>
      <c r="M7043" s="163">
        <f t="shared" si="236"/>
        <v>0</v>
      </c>
      <c r="N7043" s="181"/>
      <c r="O7043" s="33"/>
      <c r="P7043" s="33"/>
      <c r="Q7043" s="33"/>
      <c r="R7043" s="33"/>
      <c r="S7043" s="42"/>
      <c r="T7043" s="2"/>
      <c r="U7043" s="2"/>
      <c r="V7043" s="2"/>
      <c r="W7043" s="2"/>
      <c r="X7043" s="55"/>
      <c r="Y7043" s="62"/>
      <c r="Z7043" s="62"/>
      <c r="AA7043" s="62"/>
      <c r="AB7043" s="62"/>
      <c r="AC7043" s="68"/>
      <c r="AD7043" s="2"/>
      <c r="AE7043" s="2"/>
      <c r="AF7043" s="2"/>
      <c r="AG7043" s="2"/>
      <c r="AH7043" s="55"/>
      <c r="AI7043" s="72"/>
      <c r="AJ7043" s="72"/>
      <c r="AK7043" s="72"/>
      <c r="AL7043" s="72"/>
      <c r="AM7043" s="80"/>
      <c r="AN7043" s="2"/>
      <c r="AO7043" s="2"/>
      <c r="AP7043" s="2"/>
      <c r="AQ7043" s="2"/>
      <c r="AR7043" s="55"/>
      <c r="AS7043" s="85"/>
      <c r="AT7043" s="85"/>
      <c r="AU7043" s="85"/>
      <c r="AV7043" s="85"/>
      <c r="AW7043" s="100"/>
      <c r="AX7043" s="2"/>
      <c r="AY7043" s="2"/>
      <c r="AZ7043" s="2"/>
      <c r="BA7043" s="2"/>
      <c r="BB7043" s="55"/>
      <c r="BC7043" s="105"/>
      <c r="BD7043" s="105"/>
      <c r="BE7043" s="105"/>
      <c r="BF7043" s="105"/>
      <c r="BG7043" s="109"/>
      <c r="BH7043" s="2"/>
      <c r="BI7043" s="2"/>
      <c r="BJ7043" s="2"/>
      <c r="BK7043" s="2"/>
      <c r="BL7043" s="55"/>
      <c r="BM7043" s="48"/>
      <c r="BN7043" s="48"/>
      <c r="BO7043" s="48"/>
      <c r="BP7043" s="48"/>
      <c r="BQ7043" s="117"/>
      <c r="BR7043" s="2"/>
      <c r="BS7043" s="2"/>
      <c r="BT7043" s="2"/>
      <c r="BU7043" s="2"/>
      <c r="BV7043" s="55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18" t="s">
        <v>5</v>
      </c>
      <c r="H7044" s="3">
        <v>2024</v>
      </c>
      <c r="I7044" s="20" t="s">
        <v>284</v>
      </c>
      <c r="J7044" s="2" t="s">
        <v>294</v>
      </c>
      <c r="K7044" s="2" t="s">
        <v>320</v>
      </c>
      <c r="L7044" s="163">
        <f t="shared" si="235"/>
        <v>8</v>
      </c>
      <c r="M7044" s="163">
        <f t="shared" si="236"/>
        <v>517.29899999999998</v>
      </c>
      <c r="N7044" s="181"/>
      <c r="O7044" s="33"/>
      <c r="P7044" s="33"/>
      <c r="Q7044" s="33"/>
      <c r="R7044" s="33"/>
      <c r="S7044" s="42"/>
      <c r="T7044" s="2">
        <v>3</v>
      </c>
      <c r="U7044" s="2"/>
      <c r="V7044" s="2"/>
      <c r="W7044" s="2">
        <v>2</v>
      </c>
      <c r="X7044" s="55">
        <v>11.975</v>
      </c>
      <c r="Y7044" s="62"/>
      <c r="Z7044" s="62"/>
      <c r="AA7044" s="62"/>
      <c r="AB7044" s="62"/>
      <c r="AC7044" s="68"/>
      <c r="AD7044" s="2"/>
      <c r="AE7044" s="2"/>
      <c r="AF7044" s="2"/>
      <c r="AG7044" s="2"/>
      <c r="AH7044" s="55"/>
      <c r="AI7044" s="72"/>
      <c r="AJ7044" s="72"/>
      <c r="AK7044" s="72"/>
      <c r="AL7044" s="72"/>
      <c r="AM7044" s="80"/>
      <c r="AN7044" s="2"/>
      <c r="AO7044" s="2"/>
      <c r="AP7044" s="2"/>
      <c r="AQ7044" s="2"/>
      <c r="AR7044" s="55"/>
      <c r="AS7044" s="85"/>
      <c r="AT7044" s="85"/>
      <c r="AU7044" s="85"/>
      <c r="AV7044" s="85"/>
      <c r="AW7044" s="100"/>
      <c r="AX7044" s="2"/>
      <c r="AY7044" s="2"/>
      <c r="AZ7044" s="2"/>
      <c r="BA7044" s="2"/>
      <c r="BB7044" s="55"/>
      <c r="BC7044" s="105"/>
      <c r="BD7044" s="105"/>
      <c r="BE7044" s="105"/>
      <c r="BF7044" s="105"/>
      <c r="BG7044" s="109"/>
      <c r="BH7044" s="2"/>
      <c r="BI7044" s="2"/>
      <c r="BJ7044" s="2"/>
      <c r="BK7044" s="2"/>
      <c r="BL7044" s="55"/>
      <c r="BM7044" s="48"/>
      <c r="BN7044" s="48"/>
      <c r="BO7044" s="48"/>
      <c r="BP7044" s="48"/>
      <c r="BQ7044" s="117"/>
      <c r="BR7044" s="2" t="s">
        <v>1115</v>
      </c>
      <c r="BS7044" s="2"/>
      <c r="BT7044" s="2"/>
      <c r="BU7044" s="2">
        <v>6</v>
      </c>
      <c r="BV7044" s="55">
        <v>505.32400000000001</v>
      </c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18" t="s">
        <v>5</v>
      </c>
      <c r="H7045" s="3">
        <v>2024</v>
      </c>
      <c r="I7045" s="20" t="s">
        <v>284</v>
      </c>
      <c r="J7045" s="2" t="s">
        <v>346</v>
      </c>
      <c r="K7045" s="2" t="s">
        <v>320</v>
      </c>
      <c r="L7045" s="163">
        <f t="shared" si="235"/>
        <v>0</v>
      </c>
      <c r="M7045" s="163">
        <f t="shared" si="236"/>
        <v>0</v>
      </c>
      <c r="N7045" s="181"/>
      <c r="O7045" s="33"/>
      <c r="P7045" s="33"/>
      <c r="Q7045" s="33"/>
      <c r="R7045" s="33"/>
      <c r="S7045" s="42"/>
      <c r="T7045" s="2"/>
      <c r="U7045" s="2"/>
      <c r="V7045" s="2"/>
      <c r="W7045" s="2"/>
      <c r="X7045" s="55"/>
      <c r="Y7045" s="62"/>
      <c r="Z7045" s="62"/>
      <c r="AA7045" s="62"/>
      <c r="AB7045" s="62"/>
      <c r="AC7045" s="68"/>
      <c r="AD7045" s="2"/>
      <c r="AE7045" s="2"/>
      <c r="AF7045" s="2"/>
      <c r="AG7045" s="2"/>
      <c r="AH7045" s="55"/>
      <c r="AI7045" s="72"/>
      <c r="AJ7045" s="72"/>
      <c r="AK7045" s="72"/>
      <c r="AL7045" s="72"/>
      <c r="AM7045" s="80"/>
      <c r="AN7045" s="2"/>
      <c r="AO7045" s="2"/>
      <c r="AP7045" s="2"/>
      <c r="AQ7045" s="2"/>
      <c r="AR7045" s="55"/>
      <c r="AS7045" s="85"/>
      <c r="AT7045" s="85"/>
      <c r="AU7045" s="85"/>
      <c r="AV7045" s="85"/>
      <c r="AW7045" s="100"/>
      <c r="AX7045" s="2"/>
      <c r="AY7045" s="2"/>
      <c r="AZ7045" s="2"/>
      <c r="BA7045" s="2"/>
      <c r="BB7045" s="55"/>
      <c r="BC7045" s="105"/>
      <c r="BD7045" s="105"/>
      <c r="BE7045" s="105"/>
      <c r="BF7045" s="105"/>
      <c r="BG7045" s="109"/>
      <c r="BH7045" s="2"/>
      <c r="BI7045" s="2"/>
      <c r="BJ7045" s="2"/>
      <c r="BK7045" s="2"/>
      <c r="BL7045" s="55"/>
      <c r="BM7045" s="48"/>
      <c r="BN7045" s="48"/>
      <c r="BO7045" s="48"/>
      <c r="BP7045" s="48"/>
      <c r="BQ7045" s="117"/>
      <c r="BR7045" s="2"/>
      <c r="BS7045" s="2"/>
      <c r="BT7045" s="2"/>
      <c r="BU7045" s="2"/>
      <c r="BV7045" s="55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18" t="s">
        <v>5</v>
      </c>
      <c r="H7046" s="3">
        <v>2024</v>
      </c>
      <c r="I7046" s="20" t="s">
        <v>284</v>
      </c>
      <c r="J7046" s="2" t="s">
        <v>295</v>
      </c>
      <c r="K7046" s="2" t="s">
        <v>320</v>
      </c>
      <c r="L7046" s="163">
        <f t="shared" si="235"/>
        <v>0</v>
      </c>
      <c r="M7046" s="163">
        <f t="shared" si="236"/>
        <v>0</v>
      </c>
      <c r="N7046" s="181"/>
      <c r="O7046" s="33"/>
      <c r="P7046" s="33"/>
      <c r="Q7046" s="33"/>
      <c r="R7046" s="33"/>
      <c r="S7046" s="42"/>
      <c r="T7046" s="2"/>
      <c r="U7046" s="2"/>
      <c r="V7046" s="2"/>
      <c r="W7046" s="2"/>
      <c r="X7046" s="55"/>
      <c r="Y7046" s="62"/>
      <c r="Z7046" s="62"/>
      <c r="AA7046" s="62"/>
      <c r="AB7046" s="62"/>
      <c r="AC7046" s="68"/>
      <c r="AD7046" s="2"/>
      <c r="AE7046" s="2"/>
      <c r="AF7046" s="2"/>
      <c r="AG7046" s="2"/>
      <c r="AH7046" s="55"/>
      <c r="AI7046" s="72"/>
      <c r="AJ7046" s="72"/>
      <c r="AK7046" s="72"/>
      <c r="AL7046" s="72"/>
      <c r="AM7046" s="80"/>
      <c r="AN7046" s="2"/>
      <c r="AO7046" s="2"/>
      <c r="AP7046" s="2"/>
      <c r="AQ7046" s="2"/>
      <c r="AR7046" s="55"/>
      <c r="AS7046" s="85"/>
      <c r="AT7046" s="85"/>
      <c r="AU7046" s="85"/>
      <c r="AV7046" s="85"/>
      <c r="AW7046" s="100"/>
      <c r="AX7046" s="2"/>
      <c r="AY7046" s="2"/>
      <c r="AZ7046" s="2"/>
      <c r="BA7046" s="2"/>
      <c r="BB7046" s="55"/>
      <c r="BC7046" s="105"/>
      <c r="BD7046" s="105"/>
      <c r="BE7046" s="105"/>
      <c r="BF7046" s="105"/>
      <c r="BG7046" s="109"/>
      <c r="BH7046" s="2"/>
      <c r="BI7046" s="2"/>
      <c r="BJ7046" s="2"/>
      <c r="BK7046" s="2"/>
      <c r="BL7046" s="55"/>
      <c r="BM7046" s="48"/>
      <c r="BN7046" s="48"/>
      <c r="BO7046" s="48"/>
      <c r="BP7046" s="48"/>
      <c r="BQ7046" s="117"/>
      <c r="BR7046" s="2"/>
      <c r="BS7046" s="2"/>
      <c r="BT7046" s="2"/>
      <c r="BU7046" s="2"/>
      <c r="BV7046" s="55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18" t="s">
        <v>5</v>
      </c>
      <c r="H7047" s="3">
        <v>2024</v>
      </c>
      <c r="I7047" s="20" t="s">
        <v>290</v>
      </c>
      <c r="J7047" s="2" t="s">
        <v>299</v>
      </c>
      <c r="K7047" s="2" t="s">
        <v>318</v>
      </c>
      <c r="L7047" s="163">
        <f t="shared" si="235"/>
        <v>0</v>
      </c>
      <c r="M7047" s="163">
        <f t="shared" si="236"/>
        <v>0</v>
      </c>
      <c r="N7047" s="181"/>
      <c r="O7047" s="33"/>
      <c r="P7047" s="33"/>
      <c r="Q7047" s="33"/>
      <c r="R7047" s="33"/>
      <c r="S7047" s="42"/>
      <c r="T7047" s="2"/>
      <c r="U7047" s="2"/>
      <c r="V7047" s="2"/>
      <c r="W7047" s="2"/>
      <c r="X7047" s="55"/>
      <c r="Y7047" s="62"/>
      <c r="Z7047" s="62"/>
      <c r="AA7047" s="62"/>
      <c r="AB7047" s="62"/>
      <c r="AC7047" s="68"/>
      <c r="AD7047" s="2"/>
      <c r="AE7047" s="2"/>
      <c r="AF7047" s="2"/>
      <c r="AG7047" s="2"/>
      <c r="AH7047" s="55"/>
      <c r="AI7047" s="72"/>
      <c r="AJ7047" s="72"/>
      <c r="AK7047" s="72"/>
      <c r="AL7047" s="72"/>
      <c r="AM7047" s="80"/>
      <c r="AN7047" s="2"/>
      <c r="AO7047" s="2"/>
      <c r="AP7047" s="2"/>
      <c r="AQ7047" s="2"/>
      <c r="AR7047" s="55"/>
      <c r="AS7047" s="85"/>
      <c r="AT7047" s="85"/>
      <c r="AU7047" s="85"/>
      <c r="AV7047" s="85"/>
      <c r="AW7047" s="100"/>
      <c r="AX7047" s="2"/>
      <c r="AY7047" s="2"/>
      <c r="AZ7047" s="2"/>
      <c r="BA7047" s="2"/>
      <c r="BB7047" s="55"/>
      <c r="BC7047" s="105"/>
      <c r="BD7047" s="105"/>
      <c r="BE7047" s="105"/>
      <c r="BF7047" s="105"/>
      <c r="BG7047" s="109"/>
      <c r="BH7047" s="2"/>
      <c r="BI7047" s="2"/>
      <c r="BJ7047" s="2"/>
      <c r="BK7047" s="2"/>
      <c r="BL7047" s="55"/>
      <c r="BM7047" s="48"/>
      <c r="BN7047" s="48"/>
      <c r="BO7047" s="48"/>
      <c r="BP7047" s="48"/>
      <c r="BQ7047" s="117"/>
      <c r="BR7047" s="2"/>
      <c r="BS7047" s="2"/>
      <c r="BT7047" s="2"/>
      <c r="BU7047" s="2"/>
      <c r="BV7047" s="55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18" t="s">
        <v>5</v>
      </c>
      <c r="H7048" s="3">
        <v>2024</v>
      </c>
      <c r="I7048" s="20" t="s">
        <v>315</v>
      </c>
      <c r="J7048" s="2" t="s">
        <v>347</v>
      </c>
      <c r="K7048" s="2" t="s">
        <v>320</v>
      </c>
      <c r="L7048" s="163">
        <f t="shared" si="235"/>
        <v>0</v>
      </c>
      <c r="M7048" s="163">
        <f t="shared" si="236"/>
        <v>0</v>
      </c>
      <c r="N7048" s="181"/>
      <c r="O7048" s="33"/>
      <c r="P7048" s="33"/>
      <c r="Q7048" s="33"/>
      <c r="R7048" s="33"/>
      <c r="S7048" s="42"/>
      <c r="T7048" s="2"/>
      <c r="U7048" s="2"/>
      <c r="V7048" s="2"/>
      <c r="W7048" s="2"/>
      <c r="X7048" s="55"/>
      <c r="Y7048" s="62"/>
      <c r="Z7048" s="62"/>
      <c r="AA7048" s="62"/>
      <c r="AB7048" s="62"/>
      <c r="AC7048" s="68"/>
      <c r="AD7048" s="2"/>
      <c r="AE7048" s="2"/>
      <c r="AF7048" s="2"/>
      <c r="AG7048" s="2"/>
      <c r="AH7048" s="55"/>
      <c r="AI7048" s="72"/>
      <c r="AJ7048" s="72"/>
      <c r="AK7048" s="72"/>
      <c r="AL7048" s="72"/>
      <c r="AM7048" s="80"/>
      <c r="AN7048" s="2"/>
      <c r="AO7048" s="2"/>
      <c r="AP7048" s="2"/>
      <c r="AQ7048" s="2"/>
      <c r="AR7048" s="55"/>
      <c r="AS7048" s="85"/>
      <c r="AT7048" s="85"/>
      <c r="AU7048" s="85"/>
      <c r="AV7048" s="85"/>
      <c r="AW7048" s="100"/>
      <c r="AX7048" s="2"/>
      <c r="AY7048" s="2"/>
      <c r="AZ7048" s="2"/>
      <c r="BA7048" s="2"/>
      <c r="BB7048" s="55"/>
      <c r="BC7048" s="105"/>
      <c r="BD7048" s="105"/>
      <c r="BE7048" s="105"/>
      <c r="BF7048" s="105"/>
      <c r="BG7048" s="109"/>
      <c r="BH7048" s="2"/>
      <c r="BI7048" s="2"/>
      <c r="BJ7048" s="2"/>
      <c r="BK7048" s="2"/>
      <c r="BL7048" s="55"/>
      <c r="BM7048" s="48"/>
      <c r="BN7048" s="48"/>
      <c r="BO7048" s="48"/>
      <c r="BP7048" s="48"/>
      <c r="BQ7048" s="117"/>
      <c r="BR7048" s="2"/>
      <c r="BS7048" s="2"/>
      <c r="BT7048" s="2"/>
      <c r="BU7048" s="2"/>
      <c r="BV7048" s="55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18" t="s">
        <v>5</v>
      </c>
      <c r="H7049" s="3">
        <v>2024</v>
      </c>
      <c r="I7049" s="20" t="s">
        <v>315</v>
      </c>
      <c r="J7049" s="2" t="s">
        <v>296</v>
      </c>
      <c r="K7049" s="2" t="s">
        <v>321</v>
      </c>
      <c r="L7049" s="163">
        <f t="shared" si="235"/>
        <v>0</v>
      </c>
      <c r="M7049" s="163">
        <f t="shared" si="236"/>
        <v>0</v>
      </c>
      <c r="N7049" s="181"/>
      <c r="O7049" s="33"/>
      <c r="P7049" s="33"/>
      <c r="Q7049" s="33"/>
      <c r="R7049" s="33"/>
      <c r="S7049" s="42"/>
      <c r="T7049" s="2"/>
      <c r="U7049" s="2"/>
      <c r="V7049" s="2"/>
      <c r="W7049" s="2"/>
      <c r="X7049" s="55"/>
      <c r="Y7049" s="62"/>
      <c r="Z7049" s="62"/>
      <c r="AA7049" s="62"/>
      <c r="AB7049" s="62"/>
      <c r="AC7049" s="68"/>
      <c r="AD7049" s="2"/>
      <c r="AE7049" s="2"/>
      <c r="AF7049" s="2"/>
      <c r="AG7049" s="2"/>
      <c r="AH7049" s="55"/>
      <c r="AI7049" s="72"/>
      <c r="AJ7049" s="72"/>
      <c r="AK7049" s="72"/>
      <c r="AL7049" s="72"/>
      <c r="AM7049" s="80"/>
      <c r="AN7049" s="2"/>
      <c r="AO7049" s="2"/>
      <c r="AP7049" s="2"/>
      <c r="AQ7049" s="2"/>
      <c r="AR7049" s="55"/>
      <c r="AS7049" s="85"/>
      <c r="AT7049" s="85"/>
      <c r="AU7049" s="85"/>
      <c r="AV7049" s="85"/>
      <c r="AW7049" s="100"/>
      <c r="AX7049" s="2"/>
      <c r="AY7049" s="2"/>
      <c r="AZ7049" s="2"/>
      <c r="BA7049" s="2"/>
      <c r="BB7049" s="55"/>
      <c r="BC7049" s="105"/>
      <c r="BD7049" s="105"/>
      <c r="BE7049" s="105"/>
      <c r="BF7049" s="105"/>
      <c r="BG7049" s="109"/>
      <c r="BH7049" s="2"/>
      <c r="BI7049" s="2"/>
      <c r="BJ7049" s="2"/>
      <c r="BK7049" s="2"/>
      <c r="BL7049" s="55"/>
      <c r="BM7049" s="48"/>
      <c r="BN7049" s="48"/>
      <c r="BO7049" s="48"/>
      <c r="BP7049" s="48"/>
      <c r="BQ7049" s="117"/>
      <c r="BR7049" s="2"/>
      <c r="BS7049" s="2"/>
      <c r="BT7049" s="2"/>
      <c r="BU7049" s="2"/>
      <c r="BV7049" s="55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18" t="s">
        <v>5</v>
      </c>
      <c r="H7050" s="3">
        <v>2024</v>
      </c>
      <c r="I7050" s="20" t="s">
        <v>316</v>
      </c>
      <c r="J7050" s="2" t="s">
        <v>297</v>
      </c>
      <c r="K7050" s="2" t="s">
        <v>318</v>
      </c>
      <c r="L7050" s="163">
        <f t="shared" si="235"/>
        <v>6.7100000000000007E-2</v>
      </c>
      <c r="M7050" s="163">
        <f t="shared" si="236"/>
        <v>222.334</v>
      </c>
      <c r="N7050" s="181"/>
      <c r="O7050" s="33"/>
      <c r="P7050" s="33"/>
      <c r="Q7050" s="33"/>
      <c r="R7050" s="33"/>
      <c r="S7050" s="42"/>
      <c r="T7050" s="2"/>
      <c r="U7050" s="2"/>
      <c r="V7050" s="2"/>
      <c r="W7050" s="2"/>
      <c r="X7050" s="55"/>
      <c r="Y7050" s="62"/>
      <c r="Z7050" s="62"/>
      <c r="AA7050" s="62"/>
      <c r="AB7050" s="62"/>
      <c r="AC7050" s="68"/>
      <c r="AD7050" s="2"/>
      <c r="AE7050" s="2"/>
      <c r="AF7050" s="2"/>
      <c r="AG7050" s="2"/>
      <c r="AH7050" s="55"/>
      <c r="AI7050" s="72"/>
      <c r="AJ7050" s="72"/>
      <c r="AK7050" s="72"/>
      <c r="AL7050" s="72"/>
      <c r="AM7050" s="80"/>
      <c r="AN7050" s="2"/>
      <c r="AO7050" s="2"/>
      <c r="AP7050" s="2"/>
      <c r="AQ7050" s="2">
        <v>6.7100000000000007E-2</v>
      </c>
      <c r="AR7050" s="55">
        <v>222.334</v>
      </c>
      <c r="AS7050" s="85"/>
      <c r="AT7050" s="85"/>
      <c r="AU7050" s="85"/>
      <c r="AV7050" s="85"/>
      <c r="AW7050" s="100"/>
      <c r="AX7050" s="2"/>
      <c r="AY7050" s="2"/>
      <c r="AZ7050" s="2"/>
      <c r="BA7050" s="2"/>
      <c r="BB7050" s="55"/>
      <c r="BC7050" s="105"/>
      <c r="BD7050" s="105"/>
      <c r="BE7050" s="105"/>
      <c r="BF7050" s="105"/>
      <c r="BG7050" s="109"/>
      <c r="BH7050" s="2"/>
      <c r="BI7050" s="2"/>
      <c r="BJ7050" s="2"/>
      <c r="BK7050" s="2"/>
      <c r="BL7050" s="55"/>
      <c r="BM7050" s="48"/>
      <c r="BN7050" s="48"/>
      <c r="BO7050" s="48"/>
      <c r="BP7050" s="48"/>
      <c r="BQ7050" s="117"/>
      <c r="BR7050" s="2"/>
      <c r="BS7050" s="2"/>
      <c r="BT7050" s="2"/>
      <c r="BU7050" s="2"/>
      <c r="BV7050" s="55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18" t="s">
        <v>5</v>
      </c>
      <c r="H7051" s="3">
        <v>2024</v>
      </c>
      <c r="I7051" s="20" t="s">
        <v>316</v>
      </c>
      <c r="J7051" s="8" t="s">
        <v>348</v>
      </c>
      <c r="K7051" s="8" t="s">
        <v>320</v>
      </c>
      <c r="L7051" s="163">
        <f t="shared" si="235"/>
        <v>8</v>
      </c>
      <c r="M7051" s="163">
        <f t="shared" si="236"/>
        <v>22.7</v>
      </c>
      <c r="N7051" s="181"/>
      <c r="O7051" s="33"/>
      <c r="P7051" s="33"/>
      <c r="Q7051" s="33"/>
      <c r="R7051" s="33"/>
      <c r="S7051" s="42"/>
      <c r="T7051" s="2"/>
      <c r="U7051" s="2"/>
      <c r="V7051" s="2"/>
      <c r="W7051" s="2"/>
      <c r="X7051" s="55"/>
      <c r="Y7051" s="62"/>
      <c r="Z7051" s="62"/>
      <c r="AA7051" s="62"/>
      <c r="AB7051" s="62"/>
      <c r="AC7051" s="68"/>
      <c r="AD7051" s="2">
        <v>3</v>
      </c>
      <c r="AE7051" s="2"/>
      <c r="AF7051" s="2"/>
      <c r="AG7051" s="2">
        <v>8</v>
      </c>
      <c r="AH7051" s="55">
        <v>22.7</v>
      </c>
      <c r="AI7051" s="72"/>
      <c r="AJ7051" s="72"/>
      <c r="AK7051" s="72"/>
      <c r="AL7051" s="72"/>
      <c r="AM7051" s="80"/>
      <c r="AN7051" s="2"/>
      <c r="AO7051" s="2"/>
      <c r="AP7051" s="2"/>
      <c r="AQ7051" s="2"/>
      <c r="AR7051" s="55"/>
      <c r="AS7051" s="85"/>
      <c r="AT7051" s="85"/>
      <c r="AU7051" s="85"/>
      <c r="AV7051" s="85"/>
      <c r="AW7051" s="100"/>
      <c r="AX7051" s="2"/>
      <c r="AY7051" s="2"/>
      <c r="AZ7051" s="2"/>
      <c r="BA7051" s="2"/>
      <c r="BB7051" s="55"/>
      <c r="BC7051" s="105"/>
      <c r="BD7051" s="105"/>
      <c r="BE7051" s="105"/>
      <c r="BF7051" s="105"/>
      <c r="BG7051" s="109"/>
      <c r="BH7051" s="2"/>
      <c r="BI7051" s="2"/>
      <c r="BJ7051" s="2"/>
      <c r="BK7051" s="2"/>
      <c r="BL7051" s="55"/>
      <c r="BM7051" s="48"/>
      <c r="BN7051" s="48"/>
      <c r="BO7051" s="48"/>
      <c r="BP7051" s="48"/>
      <c r="BQ7051" s="117"/>
      <c r="BR7051" s="2"/>
      <c r="BS7051" s="2"/>
      <c r="BT7051" s="2"/>
      <c r="BU7051" s="2"/>
      <c r="BV7051" s="55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18" t="s">
        <v>5</v>
      </c>
      <c r="H7052" s="3">
        <v>2024</v>
      </c>
      <c r="I7052" s="20" t="s">
        <v>282</v>
      </c>
      <c r="J7052" s="2" t="s">
        <v>272</v>
      </c>
      <c r="K7052" s="2" t="s">
        <v>321</v>
      </c>
      <c r="L7052" s="163">
        <f t="shared" si="235"/>
        <v>0</v>
      </c>
      <c r="M7052" s="163">
        <f t="shared" si="236"/>
        <v>0</v>
      </c>
      <c r="N7052" s="181"/>
      <c r="O7052" s="33"/>
      <c r="P7052" s="33"/>
      <c r="Q7052" s="33"/>
      <c r="R7052" s="33"/>
      <c r="S7052" s="42"/>
      <c r="T7052" s="2"/>
      <c r="U7052" s="2"/>
      <c r="V7052" s="2"/>
      <c r="W7052" s="2"/>
      <c r="X7052" s="55"/>
      <c r="Y7052" s="62"/>
      <c r="Z7052" s="62"/>
      <c r="AA7052" s="62"/>
      <c r="AB7052" s="62"/>
      <c r="AC7052" s="68"/>
      <c r="AD7052" s="2"/>
      <c r="AE7052" s="2"/>
      <c r="AF7052" s="2"/>
      <c r="AG7052" s="2"/>
      <c r="AH7052" s="55"/>
      <c r="AI7052" s="72"/>
      <c r="AJ7052" s="72"/>
      <c r="AK7052" s="72"/>
      <c r="AL7052" s="72"/>
      <c r="AM7052" s="80"/>
      <c r="AN7052" s="2"/>
      <c r="AO7052" s="2"/>
      <c r="AP7052" s="2"/>
      <c r="AQ7052" s="2"/>
      <c r="AR7052" s="55"/>
      <c r="AS7052" s="85"/>
      <c r="AT7052" s="85"/>
      <c r="AU7052" s="85"/>
      <c r="AV7052" s="85"/>
      <c r="AW7052" s="100"/>
      <c r="AX7052" s="2"/>
      <c r="AY7052" s="2"/>
      <c r="AZ7052" s="2"/>
      <c r="BA7052" s="2"/>
      <c r="BB7052" s="55"/>
      <c r="BC7052" s="105"/>
      <c r="BD7052" s="105"/>
      <c r="BE7052" s="105"/>
      <c r="BF7052" s="105"/>
      <c r="BG7052" s="109"/>
      <c r="BH7052" s="2"/>
      <c r="BI7052" s="2"/>
      <c r="BJ7052" s="2"/>
      <c r="BK7052" s="2"/>
      <c r="BL7052" s="55"/>
      <c r="BM7052" s="48"/>
      <c r="BN7052" s="48"/>
      <c r="BO7052" s="48"/>
      <c r="BP7052" s="48"/>
      <c r="BQ7052" s="117"/>
      <c r="BR7052" s="2"/>
      <c r="BS7052" s="2"/>
      <c r="BT7052" s="2"/>
      <c r="BU7052" s="2"/>
      <c r="BV7052" s="55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18" t="s">
        <v>5</v>
      </c>
      <c r="H7053" s="3">
        <v>2024</v>
      </c>
      <c r="I7053" s="20" t="s">
        <v>282</v>
      </c>
      <c r="J7053" s="2" t="s">
        <v>273</v>
      </c>
      <c r="K7053" s="2" t="s">
        <v>321</v>
      </c>
      <c r="L7053" s="163">
        <f t="shared" si="235"/>
        <v>0</v>
      </c>
      <c r="M7053" s="163">
        <f t="shared" si="236"/>
        <v>0</v>
      </c>
      <c r="N7053" s="181"/>
      <c r="O7053" s="33"/>
      <c r="P7053" s="33"/>
      <c r="Q7053" s="33"/>
      <c r="R7053" s="33"/>
      <c r="S7053" s="42"/>
      <c r="T7053" s="2"/>
      <c r="U7053" s="2"/>
      <c r="V7053" s="2"/>
      <c r="W7053" s="2"/>
      <c r="X7053" s="55"/>
      <c r="Y7053" s="62"/>
      <c r="Z7053" s="62"/>
      <c r="AA7053" s="62"/>
      <c r="AB7053" s="62"/>
      <c r="AC7053" s="68"/>
      <c r="AD7053" s="2"/>
      <c r="AE7053" s="2"/>
      <c r="AF7053" s="2"/>
      <c r="AG7053" s="2"/>
      <c r="AH7053" s="55"/>
      <c r="AI7053" s="72"/>
      <c r="AJ7053" s="72"/>
      <c r="AK7053" s="72"/>
      <c r="AL7053" s="72"/>
      <c r="AM7053" s="80"/>
      <c r="AN7053" s="2"/>
      <c r="AO7053" s="2"/>
      <c r="AP7053" s="2"/>
      <c r="AQ7053" s="2"/>
      <c r="AR7053" s="55"/>
      <c r="AS7053" s="85"/>
      <c r="AT7053" s="85"/>
      <c r="AU7053" s="85"/>
      <c r="AV7053" s="85"/>
      <c r="AW7053" s="100"/>
      <c r="AX7053" s="2"/>
      <c r="AY7053" s="2"/>
      <c r="AZ7053" s="2"/>
      <c r="BA7053" s="2"/>
      <c r="BB7053" s="55"/>
      <c r="BC7053" s="105"/>
      <c r="BD7053" s="105"/>
      <c r="BE7053" s="105"/>
      <c r="BF7053" s="105"/>
      <c r="BG7053" s="109"/>
      <c r="BH7053" s="2"/>
      <c r="BI7053" s="2"/>
      <c r="BJ7053" s="2"/>
      <c r="BK7053" s="2"/>
      <c r="BL7053" s="55"/>
      <c r="BM7053" s="48"/>
      <c r="BN7053" s="48"/>
      <c r="BO7053" s="48"/>
      <c r="BP7053" s="48"/>
      <c r="BQ7053" s="117"/>
      <c r="BR7053" s="2"/>
      <c r="BS7053" s="2"/>
      <c r="BT7053" s="2"/>
      <c r="BU7053" s="2"/>
      <c r="BV7053" s="55"/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18" t="s">
        <v>5</v>
      </c>
      <c r="H7054" s="3">
        <v>2024</v>
      </c>
      <c r="I7054" s="20" t="s">
        <v>282</v>
      </c>
      <c r="J7054" s="2" t="s">
        <v>274</v>
      </c>
      <c r="K7054" s="2" t="s">
        <v>321</v>
      </c>
      <c r="L7054" s="163">
        <f t="shared" si="235"/>
        <v>1.8000000000000002E-2</v>
      </c>
      <c r="M7054" s="163">
        <f t="shared" si="236"/>
        <v>41.439</v>
      </c>
      <c r="N7054" s="181"/>
      <c r="O7054" s="33"/>
      <c r="P7054" s="33"/>
      <c r="Q7054" s="33"/>
      <c r="R7054" s="33"/>
      <c r="S7054" s="42"/>
      <c r="T7054" s="2"/>
      <c r="U7054" s="2"/>
      <c r="V7054" s="2"/>
      <c r="W7054" s="2"/>
      <c r="X7054" s="55"/>
      <c r="Y7054" s="62"/>
      <c r="Z7054" s="62"/>
      <c r="AA7054" s="62"/>
      <c r="AB7054" s="62"/>
      <c r="AC7054" s="68"/>
      <c r="AD7054" s="2"/>
      <c r="AE7054" s="2"/>
      <c r="AF7054" s="2"/>
      <c r="AG7054" s="2"/>
      <c r="AH7054" s="55"/>
      <c r="AI7054" s="72"/>
      <c r="AJ7054" s="72"/>
      <c r="AK7054" s="72"/>
      <c r="AL7054" s="72"/>
      <c r="AM7054" s="80"/>
      <c r="AN7054" s="2"/>
      <c r="AO7054" s="2"/>
      <c r="AP7054" s="2"/>
      <c r="AQ7054" s="2"/>
      <c r="AR7054" s="55"/>
      <c r="AS7054" s="85"/>
      <c r="AT7054" s="85"/>
      <c r="AU7054" s="85"/>
      <c r="AV7054" s="85"/>
      <c r="AW7054" s="100"/>
      <c r="AX7054" s="2"/>
      <c r="AY7054" s="2"/>
      <c r="AZ7054" s="2"/>
      <c r="BA7054" s="2"/>
      <c r="BB7054" s="55"/>
      <c r="BC7054" s="105"/>
      <c r="BD7054" s="105"/>
      <c r="BE7054" s="105"/>
      <c r="BF7054" s="105"/>
      <c r="BG7054" s="109"/>
      <c r="BH7054" s="2" t="s">
        <v>963</v>
      </c>
      <c r="BI7054" s="2"/>
      <c r="BJ7054" s="2"/>
      <c r="BK7054" s="2">
        <v>6.0000000000000001E-3</v>
      </c>
      <c r="BL7054" s="55">
        <v>14.404</v>
      </c>
      <c r="BM7054" s="48"/>
      <c r="BN7054" s="48"/>
      <c r="BO7054" s="48"/>
      <c r="BP7054" s="48"/>
      <c r="BQ7054" s="117"/>
      <c r="BR7054" s="2" t="s">
        <v>1216</v>
      </c>
      <c r="BS7054" s="2"/>
      <c r="BT7054" s="2"/>
      <c r="BU7054" s="2">
        <v>1.2E-2</v>
      </c>
      <c r="BV7054" s="55">
        <v>27.035</v>
      </c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18" t="s">
        <v>5</v>
      </c>
      <c r="H7055" s="3">
        <v>2024</v>
      </c>
      <c r="I7055" s="20" t="s">
        <v>282</v>
      </c>
      <c r="J7055" s="2" t="s">
        <v>275</v>
      </c>
      <c r="K7055" s="2" t="s">
        <v>321</v>
      </c>
      <c r="L7055" s="163">
        <f t="shared" si="235"/>
        <v>6.0000000000000001E-3</v>
      </c>
      <c r="M7055" s="163">
        <f t="shared" si="236"/>
        <v>7.6449999999999996</v>
      </c>
      <c r="N7055" s="181"/>
      <c r="O7055" s="33"/>
      <c r="P7055" s="33"/>
      <c r="Q7055" s="33"/>
      <c r="R7055" s="33"/>
      <c r="S7055" s="42"/>
      <c r="T7055" s="2"/>
      <c r="U7055" s="2"/>
      <c r="V7055" s="2"/>
      <c r="W7055" s="2"/>
      <c r="X7055" s="55"/>
      <c r="Y7055" s="62"/>
      <c r="Z7055" s="62"/>
      <c r="AA7055" s="62">
        <v>103</v>
      </c>
      <c r="AB7055" s="62">
        <v>3.0000000000000001E-3</v>
      </c>
      <c r="AC7055" s="68">
        <v>3.839</v>
      </c>
      <c r="AD7055" s="2"/>
      <c r="AE7055" s="2"/>
      <c r="AF7055" s="2">
        <v>39</v>
      </c>
      <c r="AG7055" s="2">
        <v>3.0000000000000001E-3</v>
      </c>
      <c r="AH7055" s="55">
        <v>3.806</v>
      </c>
      <c r="AI7055" s="72"/>
      <c r="AJ7055" s="72"/>
      <c r="AK7055" s="72"/>
      <c r="AL7055" s="72"/>
      <c r="AM7055" s="80"/>
      <c r="AN7055" s="2"/>
      <c r="AO7055" s="2"/>
      <c r="AP7055" s="2"/>
      <c r="AQ7055" s="2"/>
      <c r="AR7055" s="55"/>
      <c r="AS7055" s="85"/>
      <c r="AT7055" s="85"/>
      <c r="AU7055" s="85"/>
      <c r="AV7055" s="85"/>
      <c r="AW7055" s="100"/>
      <c r="AX7055" s="2"/>
      <c r="AY7055" s="2"/>
      <c r="AZ7055" s="2"/>
      <c r="BA7055" s="2"/>
      <c r="BB7055" s="55"/>
      <c r="BC7055" s="105"/>
      <c r="BD7055" s="105"/>
      <c r="BE7055" s="105"/>
      <c r="BF7055" s="105"/>
      <c r="BG7055" s="109"/>
      <c r="BH7055" s="2"/>
      <c r="BI7055" s="2"/>
      <c r="BJ7055" s="2"/>
      <c r="BK7055" s="2"/>
      <c r="BL7055" s="55"/>
      <c r="BM7055" s="48"/>
      <c r="BN7055" s="48"/>
      <c r="BO7055" s="48"/>
      <c r="BP7055" s="48"/>
      <c r="BQ7055" s="117"/>
      <c r="BR7055" s="2"/>
      <c r="BS7055" s="2"/>
      <c r="BT7055" s="2"/>
      <c r="BU7055" s="2"/>
      <c r="BV7055" s="55"/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18" t="s">
        <v>5</v>
      </c>
      <c r="H7056" s="3">
        <v>2024</v>
      </c>
      <c r="I7056" s="20" t="s">
        <v>282</v>
      </c>
      <c r="J7056" s="2" t="s">
        <v>276</v>
      </c>
      <c r="K7056" s="2" t="s">
        <v>320</v>
      </c>
      <c r="L7056" s="163">
        <f t="shared" si="235"/>
        <v>0</v>
      </c>
      <c r="M7056" s="163">
        <f t="shared" si="236"/>
        <v>0</v>
      </c>
      <c r="N7056" s="181"/>
      <c r="O7056" s="33"/>
      <c r="P7056" s="33"/>
      <c r="Q7056" s="33"/>
      <c r="R7056" s="33"/>
      <c r="S7056" s="42"/>
      <c r="T7056" s="2"/>
      <c r="U7056" s="2"/>
      <c r="V7056" s="2"/>
      <c r="W7056" s="2"/>
      <c r="X7056" s="55"/>
      <c r="Y7056" s="62"/>
      <c r="Z7056" s="62"/>
      <c r="AA7056" s="62"/>
      <c r="AB7056" s="62"/>
      <c r="AC7056" s="68"/>
      <c r="AD7056" s="2"/>
      <c r="AE7056" s="2"/>
      <c r="AF7056" s="2"/>
      <c r="AG7056" s="2"/>
      <c r="AH7056" s="55"/>
      <c r="AI7056" s="72"/>
      <c r="AJ7056" s="72"/>
      <c r="AK7056" s="72"/>
      <c r="AL7056" s="72"/>
      <c r="AM7056" s="80"/>
      <c r="AN7056" s="2"/>
      <c r="AO7056" s="2"/>
      <c r="AP7056" s="2"/>
      <c r="AQ7056" s="2"/>
      <c r="AR7056" s="55"/>
      <c r="AS7056" s="85"/>
      <c r="AT7056" s="85"/>
      <c r="AU7056" s="85"/>
      <c r="AV7056" s="85"/>
      <c r="AW7056" s="100"/>
      <c r="AX7056" s="2"/>
      <c r="AY7056" s="2"/>
      <c r="AZ7056" s="2"/>
      <c r="BA7056" s="2"/>
      <c r="BB7056" s="55"/>
      <c r="BC7056" s="105"/>
      <c r="BD7056" s="105"/>
      <c r="BE7056" s="105"/>
      <c r="BF7056" s="105"/>
      <c r="BG7056" s="109"/>
      <c r="BH7056" s="2"/>
      <c r="BI7056" s="2"/>
      <c r="BJ7056" s="2"/>
      <c r="BK7056" s="2"/>
      <c r="BL7056" s="55"/>
      <c r="BM7056" s="48"/>
      <c r="BN7056" s="48"/>
      <c r="BO7056" s="48"/>
      <c r="BP7056" s="48"/>
      <c r="BQ7056" s="117"/>
      <c r="BR7056" s="2"/>
      <c r="BS7056" s="2"/>
      <c r="BT7056" s="2"/>
      <c r="BU7056" s="2"/>
      <c r="BV7056" s="55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18" t="s">
        <v>5</v>
      </c>
      <c r="H7057" s="3">
        <v>2024</v>
      </c>
      <c r="I7057" s="20" t="s">
        <v>282</v>
      </c>
      <c r="J7057" s="2" t="s">
        <v>277</v>
      </c>
      <c r="K7057" s="2" t="s">
        <v>320</v>
      </c>
      <c r="L7057" s="163">
        <f t="shared" si="235"/>
        <v>0</v>
      </c>
      <c r="M7057" s="163">
        <f t="shared" si="236"/>
        <v>0</v>
      </c>
      <c r="N7057" s="181"/>
      <c r="O7057" s="33"/>
      <c r="P7057" s="33"/>
      <c r="Q7057" s="33"/>
      <c r="R7057" s="33"/>
      <c r="S7057" s="42"/>
      <c r="T7057" s="2"/>
      <c r="U7057" s="2"/>
      <c r="V7057" s="2"/>
      <c r="W7057" s="2"/>
      <c r="X7057" s="55"/>
      <c r="Y7057" s="62"/>
      <c r="Z7057" s="62"/>
      <c r="AA7057" s="62"/>
      <c r="AB7057" s="62"/>
      <c r="AC7057" s="68"/>
      <c r="AD7057" s="2"/>
      <c r="AE7057" s="2"/>
      <c r="AF7057" s="2"/>
      <c r="AG7057" s="2"/>
      <c r="AH7057" s="55"/>
      <c r="AI7057" s="72"/>
      <c r="AJ7057" s="72"/>
      <c r="AK7057" s="72"/>
      <c r="AL7057" s="72"/>
      <c r="AM7057" s="80"/>
      <c r="AN7057" s="2"/>
      <c r="AO7057" s="2"/>
      <c r="AP7057" s="2"/>
      <c r="AQ7057" s="2"/>
      <c r="AR7057" s="55"/>
      <c r="AS7057" s="85"/>
      <c r="AT7057" s="85"/>
      <c r="AU7057" s="85"/>
      <c r="AV7057" s="85"/>
      <c r="AW7057" s="100"/>
      <c r="AX7057" s="2"/>
      <c r="AY7057" s="2"/>
      <c r="AZ7057" s="2"/>
      <c r="BA7057" s="2"/>
      <c r="BB7057" s="55"/>
      <c r="BC7057" s="105"/>
      <c r="BD7057" s="105"/>
      <c r="BE7057" s="105"/>
      <c r="BF7057" s="105"/>
      <c r="BG7057" s="109"/>
      <c r="BH7057" s="2"/>
      <c r="BI7057" s="2"/>
      <c r="BJ7057" s="2"/>
      <c r="BK7057" s="2"/>
      <c r="BL7057" s="55"/>
      <c r="BM7057" s="48"/>
      <c r="BN7057" s="48"/>
      <c r="BO7057" s="48"/>
      <c r="BP7057" s="48"/>
      <c r="BQ7057" s="117"/>
      <c r="BR7057" s="2"/>
      <c r="BS7057" s="2"/>
      <c r="BT7057" s="2"/>
      <c r="BU7057" s="2"/>
      <c r="BV7057" s="55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18" t="s">
        <v>5</v>
      </c>
      <c r="H7058" s="3">
        <v>2024</v>
      </c>
      <c r="I7058" s="20" t="s">
        <v>283</v>
      </c>
      <c r="J7058" s="2" t="s">
        <v>298</v>
      </c>
      <c r="K7058" s="2" t="s">
        <v>321</v>
      </c>
      <c r="L7058" s="163">
        <f t="shared" si="235"/>
        <v>3.5000000000000003E-2</v>
      </c>
      <c r="M7058" s="163">
        <f t="shared" si="236"/>
        <v>29.626000000000001</v>
      </c>
      <c r="N7058" s="181"/>
      <c r="O7058" s="33">
        <v>3</v>
      </c>
      <c r="P7058" s="33"/>
      <c r="Q7058" s="33"/>
      <c r="R7058" s="33">
        <v>3.5000000000000003E-2</v>
      </c>
      <c r="S7058" s="42">
        <v>29.626000000000001</v>
      </c>
      <c r="T7058" s="2"/>
      <c r="U7058" s="2"/>
      <c r="V7058" s="2"/>
      <c r="W7058" s="2"/>
      <c r="X7058" s="55"/>
      <c r="Y7058" s="62"/>
      <c r="Z7058" s="62"/>
      <c r="AA7058" s="62"/>
      <c r="AB7058" s="62"/>
      <c r="AC7058" s="68"/>
      <c r="AD7058" s="2"/>
      <c r="AE7058" s="2"/>
      <c r="AF7058" s="2"/>
      <c r="AG7058" s="2"/>
      <c r="AH7058" s="55"/>
      <c r="AI7058" s="72"/>
      <c r="AJ7058" s="72"/>
      <c r="AK7058" s="72"/>
      <c r="AL7058" s="72"/>
      <c r="AM7058" s="80"/>
      <c r="AN7058" s="2"/>
      <c r="AO7058" s="2"/>
      <c r="AP7058" s="2"/>
      <c r="AQ7058" s="2"/>
      <c r="AR7058" s="55"/>
      <c r="AS7058" s="85"/>
      <c r="AT7058" s="85"/>
      <c r="AU7058" s="85"/>
      <c r="AV7058" s="85"/>
      <c r="AW7058" s="100"/>
      <c r="AX7058" s="2"/>
      <c r="AY7058" s="2"/>
      <c r="AZ7058" s="2"/>
      <c r="BA7058" s="2"/>
      <c r="BB7058" s="55"/>
      <c r="BC7058" s="105"/>
      <c r="BD7058" s="105"/>
      <c r="BE7058" s="105"/>
      <c r="BF7058" s="105"/>
      <c r="BG7058" s="109"/>
      <c r="BH7058" s="2"/>
      <c r="BI7058" s="2"/>
      <c r="BJ7058" s="2"/>
      <c r="BK7058" s="2"/>
      <c r="BL7058" s="55"/>
      <c r="BM7058" s="48"/>
      <c r="BN7058" s="48"/>
      <c r="BO7058" s="48"/>
      <c r="BP7058" s="48"/>
      <c r="BQ7058" s="117"/>
      <c r="BR7058" s="2"/>
      <c r="BS7058" s="2"/>
      <c r="BT7058" s="2"/>
      <c r="BU7058" s="2"/>
      <c r="BV7058" s="55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18" t="s">
        <v>5</v>
      </c>
      <c r="H7059" s="3">
        <v>2024</v>
      </c>
      <c r="I7059" s="20" t="s">
        <v>283</v>
      </c>
      <c r="J7059" s="2" t="s">
        <v>278</v>
      </c>
      <c r="K7059" s="2" t="s">
        <v>320</v>
      </c>
      <c r="L7059" s="163">
        <f t="shared" si="235"/>
        <v>8</v>
      </c>
      <c r="M7059" s="163">
        <f t="shared" si="236"/>
        <v>10.867000000000001</v>
      </c>
      <c r="N7059" s="181"/>
      <c r="O7059" s="33">
        <v>3</v>
      </c>
      <c r="P7059" s="33"/>
      <c r="Q7059" s="33"/>
      <c r="R7059" s="33">
        <v>8</v>
      </c>
      <c r="S7059" s="42">
        <v>10.867000000000001</v>
      </c>
      <c r="T7059" s="2"/>
      <c r="U7059" s="2"/>
      <c r="V7059" s="2"/>
      <c r="W7059" s="2"/>
      <c r="X7059" s="55"/>
      <c r="Y7059" s="62"/>
      <c r="Z7059" s="62"/>
      <c r="AA7059" s="62"/>
      <c r="AB7059" s="62"/>
      <c r="AC7059" s="68"/>
      <c r="AD7059" s="2"/>
      <c r="AE7059" s="2"/>
      <c r="AF7059" s="2"/>
      <c r="AG7059" s="2"/>
      <c r="AH7059" s="55"/>
      <c r="AI7059" s="72"/>
      <c r="AJ7059" s="72"/>
      <c r="AK7059" s="72"/>
      <c r="AL7059" s="72"/>
      <c r="AM7059" s="80"/>
      <c r="AN7059" s="2"/>
      <c r="AO7059" s="2"/>
      <c r="AP7059" s="2"/>
      <c r="AQ7059" s="2"/>
      <c r="AR7059" s="55"/>
      <c r="AS7059" s="85"/>
      <c r="AT7059" s="85"/>
      <c r="AU7059" s="85"/>
      <c r="AV7059" s="85"/>
      <c r="AW7059" s="100"/>
      <c r="AX7059" s="2"/>
      <c r="AY7059" s="2"/>
      <c r="AZ7059" s="2"/>
      <c r="BA7059" s="2"/>
      <c r="BB7059" s="55"/>
      <c r="BC7059" s="105"/>
      <c r="BD7059" s="105"/>
      <c r="BE7059" s="105"/>
      <c r="BF7059" s="105"/>
      <c r="BG7059" s="109"/>
      <c r="BH7059" s="2"/>
      <c r="BI7059" s="2"/>
      <c r="BJ7059" s="2"/>
      <c r="BK7059" s="2"/>
      <c r="BL7059" s="55"/>
      <c r="BM7059" s="48"/>
      <c r="BN7059" s="48"/>
      <c r="BO7059" s="48"/>
      <c r="BP7059" s="48"/>
      <c r="BQ7059" s="117"/>
      <c r="BR7059" s="2"/>
      <c r="BS7059" s="2"/>
      <c r="BT7059" s="2"/>
      <c r="BU7059" s="2"/>
      <c r="BV7059" s="55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18" t="s">
        <v>5</v>
      </c>
      <c r="H7060" s="3">
        <v>2024</v>
      </c>
      <c r="I7060" s="20" t="s">
        <v>283</v>
      </c>
      <c r="J7060" s="2" t="s">
        <v>279</v>
      </c>
      <c r="K7060" s="2" t="s">
        <v>320</v>
      </c>
      <c r="L7060" s="163">
        <f t="shared" si="235"/>
        <v>0</v>
      </c>
      <c r="M7060" s="163">
        <f t="shared" si="236"/>
        <v>0</v>
      </c>
      <c r="N7060" s="181"/>
      <c r="O7060" s="33"/>
      <c r="P7060" s="33"/>
      <c r="Q7060" s="33"/>
      <c r="R7060" s="33"/>
      <c r="S7060" s="42"/>
      <c r="T7060" s="2"/>
      <c r="U7060" s="2"/>
      <c r="V7060" s="2"/>
      <c r="W7060" s="2"/>
      <c r="X7060" s="55"/>
      <c r="Y7060" s="62"/>
      <c r="Z7060" s="62"/>
      <c r="AA7060" s="62"/>
      <c r="AB7060" s="62"/>
      <c r="AC7060" s="68"/>
      <c r="AD7060" s="2"/>
      <c r="AE7060" s="2"/>
      <c r="AF7060" s="2"/>
      <c r="AG7060" s="2"/>
      <c r="AH7060" s="55"/>
      <c r="AI7060" s="72"/>
      <c r="AJ7060" s="72"/>
      <c r="AK7060" s="72"/>
      <c r="AL7060" s="72"/>
      <c r="AM7060" s="80"/>
      <c r="AN7060" s="2"/>
      <c r="AO7060" s="2"/>
      <c r="AP7060" s="2"/>
      <c r="AQ7060" s="2"/>
      <c r="AR7060" s="55"/>
      <c r="AS7060" s="85"/>
      <c r="AT7060" s="85"/>
      <c r="AU7060" s="85"/>
      <c r="AV7060" s="85"/>
      <c r="AW7060" s="100"/>
      <c r="AX7060" s="2"/>
      <c r="AY7060" s="2"/>
      <c r="AZ7060" s="2"/>
      <c r="BA7060" s="2"/>
      <c r="BB7060" s="55"/>
      <c r="BC7060" s="105"/>
      <c r="BD7060" s="105"/>
      <c r="BE7060" s="105"/>
      <c r="BF7060" s="105"/>
      <c r="BG7060" s="109"/>
      <c r="BH7060" s="2"/>
      <c r="BI7060" s="2"/>
      <c r="BJ7060" s="2"/>
      <c r="BK7060" s="2"/>
      <c r="BL7060" s="55"/>
      <c r="BM7060" s="48"/>
      <c r="BN7060" s="48"/>
      <c r="BO7060" s="48"/>
      <c r="BP7060" s="48"/>
      <c r="BQ7060" s="117"/>
      <c r="BR7060" s="2"/>
      <c r="BS7060" s="2"/>
      <c r="BT7060" s="2"/>
      <c r="BU7060" s="2"/>
      <c r="BV7060" s="55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18" t="s">
        <v>5</v>
      </c>
      <c r="H7061" s="3">
        <v>2024</v>
      </c>
      <c r="I7061" s="20" t="s">
        <v>286</v>
      </c>
      <c r="J7061" s="2" t="s">
        <v>280</v>
      </c>
      <c r="K7061" s="2" t="s">
        <v>319</v>
      </c>
      <c r="L7061" s="163">
        <f t="shared" si="235"/>
        <v>0</v>
      </c>
      <c r="M7061" s="163">
        <f t="shared" si="236"/>
        <v>0</v>
      </c>
      <c r="N7061" s="181"/>
      <c r="O7061" s="33"/>
      <c r="P7061" s="33"/>
      <c r="Q7061" s="33"/>
      <c r="R7061" s="33"/>
      <c r="S7061" s="42"/>
      <c r="T7061" s="2"/>
      <c r="U7061" s="2"/>
      <c r="V7061" s="2"/>
      <c r="W7061" s="2"/>
      <c r="X7061" s="55"/>
      <c r="Y7061" s="62"/>
      <c r="Z7061" s="62"/>
      <c r="AA7061" s="62"/>
      <c r="AB7061" s="62"/>
      <c r="AC7061" s="68"/>
      <c r="AD7061" s="2"/>
      <c r="AE7061" s="2"/>
      <c r="AF7061" s="2"/>
      <c r="AG7061" s="2"/>
      <c r="AH7061" s="55"/>
      <c r="AI7061" s="72"/>
      <c r="AJ7061" s="72"/>
      <c r="AK7061" s="72"/>
      <c r="AL7061" s="72"/>
      <c r="AM7061" s="80"/>
      <c r="AN7061" s="2"/>
      <c r="AO7061" s="2"/>
      <c r="AP7061" s="2"/>
      <c r="AQ7061" s="2"/>
      <c r="AR7061" s="55"/>
      <c r="AS7061" s="85"/>
      <c r="AT7061" s="85"/>
      <c r="AU7061" s="85"/>
      <c r="AV7061" s="85"/>
      <c r="AW7061" s="100"/>
      <c r="AX7061" s="2"/>
      <c r="AY7061" s="2"/>
      <c r="AZ7061" s="2"/>
      <c r="BA7061" s="2"/>
      <c r="BB7061" s="55"/>
      <c r="BC7061" s="105"/>
      <c r="BD7061" s="105"/>
      <c r="BE7061" s="105"/>
      <c r="BF7061" s="105"/>
      <c r="BG7061" s="109"/>
      <c r="BH7061" s="2"/>
      <c r="BI7061" s="2"/>
      <c r="BJ7061" s="2"/>
      <c r="BK7061" s="2"/>
      <c r="BL7061" s="55"/>
      <c r="BM7061" s="48"/>
      <c r="BN7061" s="48"/>
      <c r="BO7061" s="48"/>
      <c r="BP7061" s="48"/>
      <c r="BQ7061" s="117"/>
      <c r="BR7061" s="2"/>
      <c r="BS7061" s="2"/>
      <c r="BT7061" s="2"/>
      <c r="BU7061" s="2"/>
      <c r="BV7061" s="55"/>
    </row>
    <row r="7062" spans="1:74" hidden="1" x14ac:dyDescent="0.3">
      <c r="A7062" s="2" t="s">
        <v>252</v>
      </c>
      <c r="B7062" s="2" t="s">
        <v>2</v>
      </c>
      <c r="C7062" s="2" t="s">
        <v>3</v>
      </c>
      <c r="D7062" s="2" t="s">
        <v>241</v>
      </c>
      <c r="E7062" s="5" t="s">
        <v>232</v>
      </c>
      <c r="F7062" s="3"/>
      <c r="G7062" s="18" t="s">
        <v>5</v>
      </c>
      <c r="H7062" s="3">
        <v>2024</v>
      </c>
      <c r="I7062" s="20" t="s">
        <v>286</v>
      </c>
      <c r="J7062" s="2" t="s">
        <v>281</v>
      </c>
      <c r="K7062" s="2" t="s">
        <v>319</v>
      </c>
      <c r="L7062" s="163">
        <f t="shared" si="235"/>
        <v>0</v>
      </c>
      <c r="M7062" s="163">
        <f t="shared" si="236"/>
        <v>329.39769999999999</v>
      </c>
      <c r="N7062" s="181"/>
      <c r="O7062" s="33"/>
      <c r="P7062" s="33"/>
      <c r="Q7062" s="33"/>
      <c r="R7062" s="33"/>
      <c r="S7062" s="42"/>
      <c r="T7062" s="44" t="s">
        <v>430</v>
      </c>
      <c r="U7062" s="2"/>
      <c r="V7062" s="2"/>
      <c r="W7062" s="2"/>
      <c r="X7062" s="55">
        <v>28.79</v>
      </c>
      <c r="Y7062" s="62"/>
      <c r="Z7062" s="62"/>
      <c r="AA7062" s="62"/>
      <c r="AB7062" s="62"/>
      <c r="AC7062" s="68"/>
      <c r="AD7062" s="2"/>
      <c r="AE7062" s="2"/>
      <c r="AF7062" s="2"/>
      <c r="AG7062" s="2"/>
      <c r="AH7062" s="55"/>
      <c r="AI7062" s="72"/>
      <c r="AJ7062" s="72"/>
      <c r="AK7062" s="72"/>
      <c r="AL7062" s="72"/>
      <c r="AM7062" s="80"/>
      <c r="AN7062" s="2"/>
      <c r="AO7062" s="2"/>
      <c r="AP7062" s="2"/>
      <c r="AQ7062" s="2"/>
      <c r="AR7062" s="55"/>
      <c r="AS7062" s="85" t="s">
        <v>739</v>
      </c>
      <c r="AT7062" s="85"/>
      <c r="AU7062" s="85"/>
      <c r="AV7062" s="85"/>
      <c r="AW7062" s="100">
        <v>30.983699999999999</v>
      </c>
      <c r="AX7062" s="2"/>
      <c r="AY7062" s="2"/>
      <c r="AZ7062" s="2"/>
      <c r="BA7062" s="2"/>
      <c r="BB7062" s="55"/>
      <c r="BC7062" s="105" t="s">
        <v>1061</v>
      </c>
      <c r="BD7062" s="105"/>
      <c r="BE7062" s="105"/>
      <c r="BF7062" s="105"/>
      <c r="BG7062" s="109">
        <v>4.5</v>
      </c>
      <c r="BH7062" s="2" t="s">
        <v>1052</v>
      </c>
      <c r="BI7062" s="2"/>
      <c r="BJ7062" s="2"/>
      <c r="BK7062" s="2"/>
      <c r="BL7062" s="55">
        <f>63.611+25.008</f>
        <v>88.619</v>
      </c>
      <c r="BM7062" s="48" t="s">
        <v>1183</v>
      </c>
      <c r="BN7062" s="48"/>
      <c r="BO7062" s="48"/>
      <c r="BP7062" s="48"/>
      <c r="BQ7062" s="117">
        <f>12.101+113.582+24.398+21.628+3.031+1.765</f>
        <v>176.505</v>
      </c>
      <c r="BR7062" s="2"/>
      <c r="BS7062" s="2"/>
      <c r="BT7062" s="2"/>
      <c r="BU7062" s="2"/>
      <c r="BV7062" s="55"/>
    </row>
    <row r="7063" spans="1:74" s="13" customFormat="1" hidden="1" x14ac:dyDescent="0.3">
      <c r="A7063" s="12" t="s">
        <v>252</v>
      </c>
      <c r="B7063" s="12" t="s">
        <v>2</v>
      </c>
      <c r="C7063" s="12" t="s">
        <v>3</v>
      </c>
      <c r="D7063" s="12" t="s">
        <v>241</v>
      </c>
      <c r="E7063" s="6" t="s">
        <v>232</v>
      </c>
      <c r="F7063" s="7"/>
      <c r="G7063" s="19" t="s">
        <v>5</v>
      </c>
      <c r="H7063" s="7">
        <v>2024</v>
      </c>
      <c r="I7063" s="21"/>
      <c r="J7063" s="12" t="s">
        <v>314</v>
      </c>
      <c r="K7063" s="12"/>
      <c r="L7063" s="147"/>
      <c r="M7063" s="147">
        <f>SUM(M7025:M7062)</f>
        <v>1181.3076999999998</v>
      </c>
      <c r="N7063" s="183"/>
      <c r="O7063" s="12"/>
      <c r="P7063" s="12"/>
      <c r="Q7063" s="12"/>
      <c r="R7063" s="12"/>
      <c r="S7063" s="47">
        <f>SUM(S7025:S7062)</f>
        <v>40.493000000000002</v>
      </c>
      <c r="T7063" s="12"/>
      <c r="U7063" s="12"/>
      <c r="V7063" s="12"/>
      <c r="W7063" s="12"/>
      <c r="X7063" s="47">
        <f>SUM(X7025:X7062)</f>
        <v>40.765000000000001</v>
      </c>
      <c r="Y7063" s="12"/>
      <c r="Z7063" s="12"/>
      <c r="AA7063" s="12"/>
      <c r="AB7063" s="12"/>
      <c r="AC7063" s="47">
        <f>SUM(AC7025:AC7062)</f>
        <v>3.839</v>
      </c>
      <c r="AD7063" s="12"/>
      <c r="AE7063" s="12"/>
      <c r="AF7063" s="12"/>
      <c r="AG7063" s="12"/>
      <c r="AH7063" s="47">
        <f>SUM(AH7025:AH7062)</f>
        <v>26.506</v>
      </c>
      <c r="AI7063" s="12"/>
      <c r="AJ7063" s="12"/>
      <c r="AK7063" s="12"/>
      <c r="AL7063" s="12"/>
      <c r="AM7063" s="47">
        <f>SUM(AM7025:AM7062)</f>
        <v>0</v>
      </c>
      <c r="AN7063" s="12"/>
      <c r="AO7063" s="12"/>
      <c r="AP7063" s="12"/>
      <c r="AQ7063" s="12"/>
      <c r="AR7063" s="47">
        <f>SUM(AR7025:AR7062)</f>
        <v>222.334</v>
      </c>
      <c r="AS7063" s="12"/>
      <c r="AT7063" s="12"/>
      <c r="AU7063" s="12"/>
      <c r="AV7063" s="12"/>
      <c r="AW7063" s="47">
        <f>SUM(AW7025:AW7062)</f>
        <v>30.983699999999999</v>
      </c>
      <c r="AX7063" s="12"/>
      <c r="AY7063" s="12"/>
      <c r="AZ7063" s="12"/>
      <c r="BA7063" s="12"/>
      <c r="BB7063" s="47">
        <f>SUM(BB7025:BB7062)</f>
        <v>0</v>
      </c>
      <c r="BC7063" s="12"/>
      <c r="BD7063" s="12"/>
      <c r="BE7063" s="12"/>
      <c r="BF7063" s="12"/>
      <c r="BG7063" s="47">
        <f>SUM(BG7025:BG7062)</f>
        <v>4.5</v>
      </c>
      <c r="BH7063" s="12"/>
      <c r="BI7063" s="12"/>
      <c r="BJ7063" s="12"/>
      <c r="BK7063" s="12"/>
      <c r="BL7063" s="47">
        <f>SUM(BL7025:BL7062)</f>
        <v>103.023</v>
      </c>
      <c r="BM7063" s="12"/>
      <c r="BN7063" s="12"/>
      <c r="BO7063" s="12"/>
      <c r="BP7063" s="12"/>
      <c r="BQ7063" s="47">
        <f>SUM(BQ7025:BQ7062)</f>
        <v>176.505</v>
      </c>
      <c r="BR7063" s="12"/>
      <c r="BS7063" s="12"/>
      <c r="BT7063" s="12"/>
      <c r="BU7063" s="12"/>
      <c r="BV7063" s="47">
        <f>SUM(BV7025:BV7062)</f>
        <v>532.35900000000004</v>
      </c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18" t="s">
        <v>5</v>
      </c>
      <c r="H7064" s="3">
        <v>2024</v>
      </c>
      <c r="I7064" s="20" t="s">
        <v>287</v>
      </c>
      <c r="J7064" s="2" t="s">
        <v>267</v>
      </c>
      <c r="K7064" s="2" t="s">
        <v>318</v>
      </c>
      <c r="L7064" s="163">
        <f t="shared" si="235"/>
        <v>0</v>
      </c>
      <c r="M7064" s="163">
        <f t="shared" si="236"/>
        <v>0</v>
      </c>
      <c r="N7064" s="181"/>
      <c r="O7064" s="33"/>
      <c r="P7064" s="33"/>
      <c r="Q7064" s="33"/>
      <c r="R7064" s="33"/>
      <c r="S7064" s="42"/>
      <c r="T7064" s="2"/>
      <c r="U7064" s="2"/>
      <c r="V7064" s="2"/>
      <c r="W7064" s="2"/>
      <c r="X7064" s="55"/>
      <c r="Y7064" s="62"/>
      <c r="Z7064" s="62"/>
      <c r="AA7064" s="62"/>
      <c r="AB7064" s="62"/>
      <c r="AC7064" s="68"/>
      <c r="AD7064" s="2"/>
      <c r="AE7064" s="2"/>
      <c r="AF7064" s="2"/>
      <c r="AG7064" s="2"/>
      <c r="AH7064" s="55"/>
      <c r="AI7064" s="72"/>
      <c r="AJ7064" s="72"/>
      <c r="AK7064" s="72"/>
      <c r="AL7064" s="72"/>
      <c r="AM7064" s="80"/>
      <c r="AN7064" s="2"/>
      <c r="AO7064" s="2"/>
      <c r="AP7064" s="2"/>
      <c r="AQ7064" s="2"/>
      <c r="AR7064" s="55"/>
      <c r="AS7064" s="85"/>
      <c r="AT7064" s="85"/>
      <c r="AU7064" s="85"/>
      <c r="AV7064" s="85"/>
      <c r="AW7064" s="100"/>
      <c r="AX7064" s="2"/>
      <c r="AY7064" s="2"/>
      <c r="AZ7064" s="2"/>
      <c r="BA7064" s="2"/>
      <c r="BB7064" s="55"/>
      <c r="BC7064" s="105"/>
      <c r="BD7064" s="105"/>
      <c r="BE7064" s="105"/>
      <c r="BF7064" s="105"/>
      <c r="BG7064" s="109"/>
      <c r="BH7064" s="2"/>
      <c r="BI7064" s="2"/>
      <c r="BJ7064" s="2"/>
      <c r="BK7064" s="2"/>
      <c r="BL7064" s="55"/>
      <c r="BM7064" s="48"/>
      <c r="BN7064" s="48"/>
      <c r="BO7064" s="48"/>
      <c r="BP7064" s="48"/>
      <c r="BQ7064" s="117"/>
      <c r="BR7064" s="2"/>
      <c r="BS7064" s="2"/>
      <c r="BT7064" s="2"/>
      <c r="BU7064" s="2"/>
      <c r="BV7064" s="55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18" t="s">
        <v>5</v>
      </c>
      <c r="H7065" s="3">
        <v>2024</v>
      </c>
      <c r="I7065" s="20" t="s">
        <v>287</v>
      </c>
      <c r="J7065" s="2" t="s">
        <v>291</v>
      </c>
      <c r="K7065" s="2" t="s">
        <v>319</v>
      </c>
      <c r="L7065" s="163">
        <f t="shared" si="235"/>
        <v>0</v>
      </c>
      <c r="M7065" s="163">
        <f t="shared" si="236"/>
        <v>0</v>
      </c>
      <c r="N7065" s="181"/>
      <c r="O7065" s="33"/>
      <c r="P7065" s="33"/>
      <c r="Q7065" s="33"/>
      <c r="R7065" s="33"/>
      <c r="S7065" s="42"/>
      <c r="T7065" s="2"/>
      <c r="U7065" s="2"/>
      <c r="V7065" s="2"/>
      <c r="W7065" s="2"/>
      <c r="X7065" s="55"/>
      <c r="Y7065" s="62"/>
      <c r="Z7065" s="62"/>
      <c r="AA7065" s="62"/>
      <c r="AB7065" s="62"/>
      <c r="AC7065" s="68"/>
      <c r="AD7065" s="2"/>
      <c r="AE7065" s="2"/>
      <c r="AF7065" s="2"/>
      <c r="AG7065" s="2"/>
      <c r="AH7065" s="55"/>
      <c r="AI7065" s="72"/>
      <c r="AJ7065" s="72"/>
      <c r="AK7065" s="72"/>
      <c r="AL7065" s="72"/>
      <c r="AM7065" s="80"/>
      <c r="AN7065" s="2"/>
      <c r="AO7065" s="2"/>
      <c r="AP7065" s="2"/>
      <c r="AQ7065" s="2"/>
      <c r="AR7065" s="55"/>
      <c r="AS7065" s="85"/>
      <c r="AT7065" s="85"/>
      <c r="AU7065" s="85"/>
      <c r="AV7065" s="85"/>
      <c r="AW7065" s="100"/>
      <c r="AX7065" s="2"/>
      <c r="AY7065" s="2"/>
      <c r="AZ7065" s="2"/>
      <c r="BA7065" s="2"/>
      <c r="BB7065" s="55"/>
      <c r="BC7065" s="105"/>
      <c r="BD7065" s="105"/>
      <c r="BE7065" s="105"/>
      <c r="BF7065" s="105"/>
      <c r="BG7065" s="109"/>
      <c r="BH7065" s="2"/>
      <c r="BI7065" s="2"/>
      <c r="BJ7065" s="2"/>
      <c r="BK7065" s="2"/>
      <c r="BL7065" s="55"/>
      <c r="BM7065" s="48"/>
      <c r="BN7065" s="48"/>
      <c r="BO7065" s="48"/>
      <c r="BP7065" s="48"/>
      <c r="BQ7065" s="117"/>
      <c r="BR7065" s="2"/>
      <c r="BS7065" s="2"/>
      <c r="BT7065" s="2"/>
      <c r="BU7065" s="2"/>
      <c r="BV7065" s="55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18" t="s">
        <v>5</v>
      </c>
      <c r="H7066" s="3">
        <v>2024</v>
      </c>
      <c r="I7066" s="20" t="s">
        <v>286</v>
      </c>
      <c r="J7066" s="2" t="s">
        <v>336</v>
      </c>
      <c r="K7066" s="2" t="s">
        <v>319</v>
      </c>
      <c r="L7066" s="163">
        <f t="shared" si="235"/>
        <v>0</v>
      </c>
      <c r="M7066" s="163">
        <f t="shared" si="236"/>
        <v>0</v>
      </c>
      <c r="N7066" s="181"/>
      <c r="O7066" s="33"/>
      <c r="P7066" s="33"/>
      <c r="Q7066" s="33"/>
      <c r="R7066" s="33"/>
      <c r="S7066" s="42"/>
      <c r="T7066" s="2"/>
      <c r="U7066" s="2"/>
      <c r="V7066" s="2"/>
      <c r="W7066" s="2"/>
      <c r="X7066" s="55"/>
      <c r="Y7066" s="62"/>
      <c r="Z7066" s="62"/>
      <c r="AA7066" s="62"/>
      <c r="AB7066" s="62"/>
      <c r="AC7066" s="68"/>
      <c r="AD7066" s="2"/>
      <c r="AE7066" s="2"/>
      <c r="AF7066" s="2"/>
      <c r="AG7066" s="2"/>
      <c r="AH7066" s="55"/>
      <c r="AI7066" s="72"/>
      <c r="AJ7066" s="72"/>
      <c r="AK7066" s="72"/>
      <c r="AL7066" s="72"/>
      <c r="AM7066" s="80"/>
      <c r="AN7066" s="2"/>
      <c r="AO7066" s="2"/>
      <c r="AP7066" s="2"/>
      <c r="AQ7066" s="2"/>
      <c r="AR7066" s="55"/>
      <c r="AS7066" s="85"/>
      <c r="AT7066" s="85"/>
      <c r="AU7066" s="85"/>
      <c r="AV7066" s="85"/>
      <c r="AW7066" s="100"/>
      <c r="AX7066" s="2"/>
      <c r="AY7066" s="2"/>
      <c r="AZ7066" s="2"/>
      <c r="BA7066" s="2"/>
      <c r="BB7066" s="55"/>
      <c r="BC7066" s="105"/>
      <c r="BD7066" s="105"/>
      <c r="BE7066" s="105"/>
      <c r="BF7066" s="105"/>
      <c r="BG7066" s="109"/>
      <c r="BH7066" s="2"/>
      <c r="BI7066" s="2"/>
      <c r="BJ7066" s="2"/>
      <c r="BK7066" s="2"/>
      <c r="BL7066" s="55"/>
      <c r="BM7066" s="48"/>
      <c r="BN7066" s="48"/>
      <c r="BO7066" s="48"/>
      <c r="BP7066" s="48"/>
      <c r="BQ7066" s="117"/>
      <c r="BR7066" s="2"/>
      <c r="BS7066" s="2"/>
      <c r="BT7066" s="2"/>
      <c r="BU7066" s="2"/>
      <c r="BV7066" s="55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18" t="s">
        <v>5</v>
      </c>
      <c r="H7067" s="3">
        <v>2024</v>
      </c>
      <c r="I7067" s="20" t="s">
        <v>286</v>
      </c>
      <c r="J7067" s="8" t="s">
        <v>337</v>
      </c>
      <c r="K7067" s="8" t="s">
        <v>318</v>
      </c>
      <c r="L7067" s="163">
        <f t="shared" si="235"/>
        <v>0</v>
      </c>
      <c r="M7067" s="163">
        <f t="shared" si="236"/>
        <v>0</v>
      </c>
      <c r="N7067" s="181"/>
      <c r="O7067" s="53"/>
      <c r="P7067" s="53"/>
      <c r="Q7067" s="53"/>
      <c r="R7067" s="53"/>
      <c r="S7067" s="54"/>
      <c r="T7067" s="8"/>
      <c r="U7067" s="8"/>
      <c r="V7067" s="8"/>
      <c r="W7067" s="8"/>
      <c r="X7067" s="122"/>
      <c r="Y7067" s="135"/>
      <c r="Z7067" s="135"/>
      <c r="AA7067" s="135"/>
      <c r="AB7067" s="135"/>
      <c r="AC7067" s="136"/>
      <c r="AD7067" s="8"/>
      <c r="AE7067" s="8"/>
      <c r="AF7067" s="8"/>
      <c r="AG7067" s="8"/>
      <c r="AH7067" s="122"/>
      <c r="AI7067" s="137"/>
      <c r="AJ7067" s="137"/>
      <c r="AK7067" s="137"/>
      <c r="AL7067" s="137"/>
      <c r="AM7067" s="138"/>
      <c r="AN7067" s="8"/>
      <c r="AO7067" s="8"/>
      <c r="AP7067" s="8"/>
      <c r="AQ7067" s="8"/>
      <c r="AR7067" s="122"/>
      <c r="AS7067" s="139"/>
      <c r="AT7067" s="139"/>
      <c r="AU7067" s="139"/>
      <c r="AV7067" s="139"/>
      <c r="AW7067" s="140"/>
      <c r="AX7067" s="8"/>
      <c r="AY7067" s="8"/>
      <c r="AZ7067" s="8"/>
      <c r="BA7067" s="8"/>
      <c r="BB7067" s="122"/>
      <c r="BC7067" s="141"/>
      <c r="BD7067" s="141"/>
      <c r="BE7067" s="141"/>
      <c r="BF7067" s="141"/>
      <c r="BG7067" s="142"/>
      <c r="BH7067" s="8"/>
      <c r="BI7067" s="8"/>
      <c r="BJ7067" s="8"/>
      <c r="BK7067" s="8"/>
      <c r="BL7067" s="122"/>
      <c r="BM7067" s="143"/>
      <c r="BN7067" s="143"/>
      <c r="BO7067" s="143"/>
      <c r="BP7067" s="143"/>
      <c r="BQ7067" s="144"/>
      <c r="BR7067" s="8"/>
      <c r="BS7067" s="8"/>
      <c r="BT7067" s="8"/>
      <c r="BU7067" s="8"/>
      <c r="BV7067" s="122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18" t="s">
        <v>5</v>
      </c>
      <c r="H7068" s="3">
        <v>2024</v>
      </c>
      <c r="I7068" s="20" t="s">
        <v>286</v>
      </c>
      <c r="J7068" s="8" t="s">
        <v>338</v>
      </c>
      <c r="K7068" s="8" t="s">
        <v>339</v>
      </c>
      <c r="L7068" s="163">
        <f t="shared" si="235"/>
        <v>0</v>
      </c>
      <c r="M7068" s="163">
        <f t="shared" si="236"/>
        <v>0</v>
      </c>
      <c r="N7068" s="181"/>
      <c r="O7068" s="53"/>
      <c r="P7068" s="53"/>
      <c r="Q7068" s="53"/>
      <c r="R7068" s="53"/>
      <c r="S7068" s="54"/>
      <c r="T7068" s="8"/>
      <c r="U7068" s="8"/>
      <c r="V7068" s="8"/>
      <c r="W7068" s="8"/>
      <c r="X7068" s="122"/>
      <c r="Y7068" s="135"/>
      <c r="Z7068" s="135"/>
      <c r="AA7068" s="135"/>
      <c r="AB7068" s="135"/>
      <c r="AC7068" s="136"/>
      <c r="AD7068" s="8"/>
      <c r="AE7068" s="8"/>
      <c r="AF7068" s="8"/>
      <c r="AG7068" s="8"/>
      <c r="AH7068" s="122"/>
      <c r="AI7068" s="137"/>
      <c r="AJ7068" s="137"/>
      <c r="AK7068" s="137"/>
      <c r="AL7068" s="137"/>
      <c r="AM7068" s="138"/>
      <c r="AN7068" s="8"/>
      <c r="AO7068" s="8"/>
      <c r="AP7068" s="8"/>
      <c r="AQ7068" s="8"/>
      <c r="AR7068" s="122"/>
      <c r="AS7068" s="139"/>
      <c r="AT7068" s="139"/>
      <c r="AU7068" s="139"/>
      <c r="AV7068" s="139"/>
      <c r="AW7068" s="140"/>
      <c r="AX7068" s="8"/>
      <c r="AY7068" s="8"/>
      <c r="AZ7068" s="8"/>
      <c r="BA7068" s="8"/>
      <c r="BB7068" s="122"/>
      <c r="BC7068" s="141"/>
      <c r="BD7068" s="141"/>
      <c r="BE7068" s="141"/>
      <c r="BF7068" s="141"/>
      <c r="BG7068" s="142"/>
      <c r="BH7068" s="8"/>
      <c r="BI7068" s="8"/>
      <c r="BJ7068" s="8"/>
      <c r="BK7068" s="8"/>
      <c r="BL7068" s="122"/>
      <c r="BM7068" s="143"/>
      <c r="BN7068" s="143"/>
      <c r="BO7068" s="143"/>
      <c r="BP7068" s="143"/>
      <c r="BQ7068" s="144"/>
      <c r="BR7068" s="8"/>
      <c r="BS7068" s="8"/>
      <c r="BT7068" s="8"/>
      <c r="BU7068" s="8"/>
      <c r="BV7068" s="122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18" t="s">
        <v>5</v>
      </c>
      <c r="H7069" s="3">
        <v>2024</v>
      </c>
      <c r="I7069" s="20" t="s">
        <v>286</v>
      </c>
      <c r="J7069" s="8" t="s">
        <v>340</v>
      </c>
      <c r="K7069" s="8" t="s">
        <v>318</v>
      </c>
      <c r="L7069" s="163">
        <f t="shared" si="235"/>
        <v>0</v>
      </c>
      <c r="M7069" s="163">
        <f t="shared" si="236"/>
        <v>0</v>
      </c>
      <c r="N7069" s="181"/>
      <c r="O7069" s="53"/>
      <c r="P7069" s="53"/>
      <c r="Q7069" s="53"/>
      <c r="R7069" s="53"/>
      <c r="S7069" s="54"/>
      <c r="T7069" s="8"/>
      <c r="U7069" s="8"/>
      <c r="V7069" s="8"/>
      <c r="W7069" s="8"/>
      <c r="X7069" s="122"/>
      <c r="Y7069" s="135"/>
      <c r="Z7069" s="135"/>
      <c r="AA7069" s="135"/>
      <c r="AB7069" s="135"/>
      <c r="AC7069" s="136"/>
      <c r="AD7069" s="8"/>
      <c r="AE7069" s="8"/>
      <c r="AF7069" s="8"/>
      <c r="AG7069" s="8"/>
      <c r="AH7069" s="122"/>
      <c r="AI7069" s="137"/>
      <c r="AJ7069" s="137"/>
      <c r="AK7069" s="137"/>
      <c r="AL7069" s="137"/>
      <c r="AM7069" s="138"/>
      <c r="AN7069" s="8"/>
      <c r="AO7069" s="8"/>
      <c r="AP7069" s="8"/>
      <c r="AQ7069" s="8"/>
      <c r="AR7069" s="122"/>
      <c r="AS7069" s="139"/>
      <c r="AT7069" s="139"/>
      <c r="AU7069" s="139"/>
      <c r="AV7069" s="139"/>
      <c r="AW7069" s="140"/>
      <c r="AX7069" s="8"/>
      <c r="AY7069" s="8"/>
      <c r="AZ7069" s="8"/>
      <c r="BA7069" s="8"/>
      <c r="BB7069" s="122"/>
      <c r="BC7069" s="141"/>
      <c r="BD7069" s="141"/>
      <c r="BE7069" s="141"/>
      <c r="BF7069" s="141"/>
      <c r="BG7069" s="142"/>
      <c r="BH7069" s="8"/>
      <c r="BI7069" s="8"/>
      <c r="BJ7069" s="8"/>
      <c r="BK7069" s="8"/>
      <c r="BL7069" s="122"/>
      <c r="BM7069" s="143"/>
      <c r="BN7069" s="143"/>
      <c r="BO7069" s="143"/>
      <c r="BP7069" s="143"/>
      <c r="BQ7069" s="144"/>
      <c r="BR7069" s="8"/>
      <c r="BS7069" s="8"/>
      <c r="BT7069" s="8"/>
      <c r="BU7069" s="8"/>
      <c r="BV7069" s="122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18" t="s">
        <v>5</v>
      </c>
      <c r="H7070" s="3">
        <v>2024</v>
      </c>
      <c r="I7070" s="20" t="s">
        <v>286</v>
      </c>
      <c r="J7070" s="8" t="s">
        <v>341</v>
      </c>
      <c r="K7070" s="8" t="s">
        <v>320</v>
      </c>
      <c r="L7070" s="163">
        <f t="shared" si="235"/>
        <v>0</v>
      </c>
      <c r="M7070" s="163">
        <f t="shared" si="236"/>
        <v>0</v>
      </c>
      <c r="N7070" s="181"/>
      <c r="O7070" s="53"/>
      <c r="P7070" s="53"/>
      <c r="Q7070" s="53"/>
      <c r="R7070" s="53"/>
      <c r="S7070" s="54"/>
      <c r="T7070" s="8"/>
      <c r="U7070" s="8"/>
      <c r="V7070" s="8"/>
      <c r="W7070" s="8"/>
      <c r="X7070" s="122"/>
      <c r="Y7070" s="135"/>
      <c r="Z7070" s="135"/>
      <c r="AA7070" s="135"/>
      <c r="AB7070" s="135"/>
      <c r="AC7070" s="136"/>
      <c r="AD7070" s="8"/>
      <c r="AE7070" s="8"/>
      <c r="AF7070" s="8"/>
      <c r="AG7070" s="8"/>
      <c r="AH7070" s="122"/>
      <c r="AI7070" s="137"/>
      <c r="AJ7070" s="137"/>
      <c r="AK7070" s="137"/>
      <c r="AL7070" s="137"/>
      <c r="AM7070" s="138"/>
      <c r="AN7070" s="8"/>
      <c r="AO7070" s="8"/>
      <c r="AP7070" s="8"/>
      <c r="AQ7070" s="8"/>
      <c r="AR7070" s="122"/>
      <c r="AS7070" s="139"/>
      <c r="AT7070" s="139"/>
      <c r="AU7070" s="139"/>
      <c r="AV7070" s="139"/>
      <c r="AW7070" s="140"/>
      <c r="AX7070" s="8"/>
      <c r="AY7070" s="8"/>
      <c r="AZ7070" s="8"/>
      <c r="BA7070" s="8"/>
      <c r="BB7070" s="122"/>
      <c r="BC7070" s="141"/>
      <c r="BD7070" s="141"/>
      <c r="BE7070" s="141"/>
      <c r="BF7070" s="141"/>
      <c r="BG7070" s="142"/>
      <c r="BH7070" s="8"/>
      <c r="BI7070" s="8"/>
      <c r="BJ7070" s="8"/>
      <c r="BK7070" s="8"/>
      <c r="BL7070" s="122"/>
      <c r="BM7070" s="143"/>
      <c r="BN7070" s="143"/>
      <c r="BO7070" s="143"/>
      <c r="BP7070" s="143"/>
      <c r="BQ7070" s="144"/>
      <c r="BR7070" s="8"/>
      <c r="BS7070" s="8"/>
      <c r="BT7070" s="8"/>
      <c r="BU7070" s="8"/>
      <c r="BV7070" s="122"/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18" t="s">
        <v>5</v>
      </c>
      <c r="H7071" s="3">
        <v>2024</v>
      </c>
      <c r="I7071" s="20" t="s">
        <v>286</v>
      </c>
      <c r="J7071" s="8" t="s">
        <v>342</v>
      </c>
      <c r="K7071" s="8" t="s">
        <v>320</v>
      </c>
      <c r="L7071" s="163">
        <f t="shared" si="235"/>
        <v>0</v>
      </c>
      <c r="M7071" s="163">
        <f t="shared" si="236"/>
        <v>0</v>
      </c>
      <c r="N7071" s="181"/>
      <c r="O7071" s="53"/>
      <c r="P7071" s="53"/>
      <c r="Q7071" s="53"/>
      <c r="R7071" s="53"/>
      <c r="S7071" s="54"/>
      <c r="T7071" s="8"/>
      <c r="U7071" s="8"/>
      <c r="V7071" s="8"/>
      <c r="W7071" s="8"/>
      <c r="X7071" s="122"/>
      <c r="Y7071" s="135"/>
      <c r="Z7071" s="135"/>
      <c r="AA7071" s="135"/>
      <c r="AB7071" s="135"/>
      <c r="AC7071" s="136"/>
      <c r="AD7071" s="8"/>
      <c r="AE7071" s="8"/>
      <c r="AF7071" s="8"/>
      <c r="AG7071" s="8"/>
      <c r="AH7071" s="122"/>
      <c r="AI7071" s="137"/>
      <c r="AJ7071" s="137"/>
      <c r="AK7071" s="137"/>
      <c r="AL7071" s="137"/>
      <c r="AM7071" s="138"/>
      <c r="AN7071" s="8"/>
      <c r="AO7071" s="8"/>
      <c r="AP7071" s="8"/>
      <c r="AQ7071" s="8"/>
      <c r="AR7071" s="122"/>
      <c r="AS7071" s="139"/>
      <c r="AT7071" s="139"/>
      <c r="AU7071" s="139"/>
      <c r="AV7071" s="139"/>
      <c r="AW7071" s="140"/>
      <c r="AX7071" s="8"/>
      <c r="AY7071" s="8"/>
      <c r="AZ7071" s="8"/>
      <c r="BA7071" s="8"/>
      <c r="BB7071" s="122"/>
      <c r="BC7071" s="141"/>
      <c r="BD7071" s="141"/>
      <c r="BE7071" s="141"/>
      <c r="BF7071" s="141"/>
      <c r="BG7071" s="142"/>
      <c r="BH7071" s="8"/>
      <c r="BI7071" s="8"/>
      <c r="BJ7071" s="8"/>
      <c r="BK7071" s="8"/>
      <c r="BL7071" s="122"/>
      <c r="BM7071" s="143"/>
      <c r="BN7071" s="143"/>
      <c r="BO7071" s="143"/>
      <c r="BP7071" s="143"/>
      <c r="BQ7071" s="144"/>
      <c r="BR7071" s="8"/>
      <c r="BS7071" s="8"/>
      <c r="BT7071" s="8"/>
      <c r="BU7071" s="8"/>
      <c r="BV7071" s="122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18" t="s">
        <v>5</v>
      </c>
      <c r="H7072" s="3">
        <v>2024</v>
      </c>
      <c r="I7072" s="20" t="s">
        <v>286</v>
      </c>
      <c r="J7072" s="8" t="s">
        <v>343</v>
      </c>
      <c r="K7072" s="8" t="s">
        <v>339</v>
      </c>
      <c r="L7072" s="163">
        <f t="shared" si="235"/>
        <v>0</v>
      </c>
      <c r="M7072" s="163">
        <f t="shared" si="236"/>
        <v>0</v>
      </c>
      <c r="N7072" s="181"/>
      <c r="O7072" s="53"/>
      <c r="P7072" s="53"/>
      <c r="Q7072" s="53"/>
      <c r="R7072" s="53"/>
      <c r="S7072" s="54"/>
      <c r="T7072" s="8"/>
      <c r="U7072" s="8"/>
      <c r="V7072" s="8"/>
      <c r="W7072" s="8"/>
      <c r="X7072" s="122"/>
      <c r="Y7072" s="135"/>
      <c r="Z7072" s="135"/>
      <c r="AA7072" s="135"/>
      <c r="AB7072" s="135"/>
      <c r="AC7072" s="136"/>
      <c r="AD7072" s="8"/>
      <c r="AE7072" s="8"/>
      <c r="AF7072" s="8"/>
      <c r="AG7072" s="8"/>
      <c r="AH7072" s="122"/>
      <c r="AI7072" s="137"/>
      <c r="AJ7072" s="137"/>
      <c r="AK7072" s="137"/>
      <c r="AL7072" s="137"/>
      <c r="AM7072" s="138"/>
      <c r="AN7072" s="8"/>
      <c r="AO7072" s="8"/>
      <c r="AP7072" s="8"/>
      <c r="AQ7072" s="8"/>
      <c r="AR7072" s="122"/>
      <c r="AS7072" s="139"/>
      <c r="AT7072" s="139"/>
      <c r="AU7072" s="139"/>
      <c r="AV7072" s="139"/>
      <c r="AW7072" s="140"/>
      <c r="AX7072" s="8"/>
      <c r="AY7072" s="8"/>
      <c r="AZ7072" s="8"/>
      <c r="BA7072" s="8"/>
      <c r="BB7072" s="122"/>
      <c r="BC7072" s="141"/>
      <c r="BD7072" s="141"/>
      <c r="BE7072" s="141"/>
      <c r="BF7072" s="141"/>
      <c r="BG7072" s="142"/>
      <c r="BH7072" s="8"/>
      <c r="BI7072" s="8"/>
      <c r="BJ7072" s="8"/>
      <c r="BK7072" s="8"/>
      <c r="BL7072" s="122"/>
      <c r="BM7072" s="143"/>
      <c r="BN7072" s="143"/>
      <c r="BO7072" s="143"/>
      <c r="BP7072" s="143"/>
      <c r="BQ7072" s="144"/>
      <c r="BR7072" s="8"/>
      <c r="BS7072" s="8"/>
      <c r="BT7072" s="8"/>
      <c r="BU7072" s="8"/>
      <c r="BV7072" s="122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18" t="s">
        <v>5</v>
      </c>
      <c r="H7073" s="3">
        <v>2024</v>
      </c>
      <c r="I7073" s="20" t="s">
        <v>288</v>
      </c>
      <c r="J7073" s="8" t="s">
        <v>344</v>
      </c>
      <c r="K7073" s="8" t="s">
        <v>318</v>
      </c>
      <c r="L7073" s="163">
        <f t="shared" si="235"/>
        <v>0</v>
      </c>
      <c r="M7073" s="163">
        <f t="shared" si="236"/>
        <v>0</v>
      </c>
      <c r="N7073" s="181"/>
      <c r="O7073" s="53"/>
      <c r="P7073" s="53"/>
      <c r="Q7073" s="53"/>
      <c r="R7073" s="53"/>
      <c r="S7073" s="54"/>
      <c r="T7073" s="8"/>
      <c r="U7073" s="8"/>
      <c r="V7073" s="8"/>
      <c r="W7073" s="8"/>
      <c r="X7073" s="122"/>
      <c r="Y7073" s="135"/>
      <c r="Z7073" s="135"/>
      <c r="AA7073" s="135"/>
      <c r="AB7073" s="135"/>
      <c r="AC7073" s="136"/>
      <c r="AD7073" s="8"/>
      <c r="AE7073" s="8"/>
      <c r="AF7073" s="8"/>
      <c r="AG7073" s="8"/>
      <c r="AH7073" s="122"/>
      <c r="AI7073" s="137"/>
      <c r="AJ7073" s="137"/>
      <c r="AK7073" s="137"/>
      <c r="AL7073" s="137"/>
      <c r="AM7073" s="138"/>
      <c r="AN7073" s="8"/>
      <c r="AO7073" s="8"/>
      <c r="AP7073" s="8"/>
      <c r="AQ7073" s="8"/>
      <c r="AR7073" s="122"/>
      <c r="AS7073" s="139"/>
      <c r="AT7073" s="139"/>
      <c r="AU7073" s="139"/>
      <c r="AV7073" s="139"/>
      <c r="AW7073" s="140"/>
      <c r="AX7073" s="8"/>
      <c r="AY7073" s="8"/>
      <c r="AZ7073" s="8"/>
      <c r="BA7073" s="8"/>
      <c r="BB7073" s="122"/>
      <c r="BC7073" s="141"/>
      <c r="BD7073" s="141"/>
      <c r="BE7073" s="141"/>
      <c r="BF7073" s="141"/>
      <c r="BG7073" s="142"/>
      <c r="BH7073" s="8"/>
      <c r="BI7073" s="8"/>
      <c r="BJ7073" s="8"/>
      <c r="BK7073" s="8"/>
      <c r="BL7073" s="122"/>
      <c r="BM7073" s="143"/>
      <c r="BN7073" s="143"/>
      <c r="BO7073" s="143"/>
      <c r="BP7073" s="143"/>
      <c r="BQ7073" s="144"/>
      <c r="BR7073" s="8"/>
      <c r="BS7073" s="8"/>
      <c r="BT7073" s="8"/>
      <c r="BU7073" s="8"/>
      <c r="BV7073" s="122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18" t="s">
        <v>5</v>
      </c>
      <c r="H7074" s="3">
        <v>2024</v>
      </c>
      <c r="I7074" s="20" t="s">
        <v>288</v>
      </c>
      <c r="J7074" s="2" t="s">
        <v>351</v>
      </c>
      <c r="K7074" s="2" t="s">
        <v>318</v>
      </c>
      <c r="L7074" s="163">
        <f t="shared" si="235"/>
        <v>0</v>
      </c>
      <c r="M7074" s="163">
        <f t="shared" si="236"/>
        <v>0</v>
      </c>
      <c r="N7074" s="181"/>
      <c r="O7074" s="53"/>
      <c r="P7074" s="53"/>
      <c r="Q7074" s="53"/>
      <c r="R7074" s="53"/>
      <c r="S7074" s="54"/>
      <c r="T7074" s="8"/>
      <c r="U7074" s="8"/>
      <c r="V7074" s="8"/>
      <c r="W7074" s="8"/>
      <c r="X7074" s="122"/>
      <c r="Y7074" s="135"/>
      <c r="Z7074" s="135"/>
      <c r="AA7074" s="135"/>
      <c r="AB7074" s="135"/>
      <c r="AC7074" s="136"/>
      <c r="AD7074" s="8"/>
      <c r="AE7074" s="8"/>
      <c r="AF7074" s="8"/>
      <c r="AG7074" s="8"/>
      <c r="AH7074" s="122"/>
      <c r="AI7074" s="137"/>
      <c r="AJ7074" s="137"/>
      <c r="AK7074" s="137"/>
      <c r="AL7074" s="137"/>
      <c r="AM7074" s="138"/>
      <c r="AN7074" s="8"/>
      <c r="AO7074" s="8"/>
      <c r="AP7074" s="8"/>
      <c r="AQ7074" s="8"/>
      <c r="AR7074" s="122"/>
      <c r="AS7074" s="139"/>
      <c r="AT7074" s="139"/>
      <c r="AU7074" s="139"/>
      <c r="AV7074" s="139"/>
      <c r="AW7074" s="140"/>
      <c r="AX7074" s="8"/>
      <c r="AY7074" s="8"/>
      <c r="AZ7074" s="8"/>
      <c r="BA7074" s="8"/>
      <c r="BB7074" s="122"/>
      <c r="BC7074" s="141"/>
      <c r="BD7074" s="141"/>
      <c r="BE7074" s="141"/>
      <c r="BF7074" s="141"/>
      <c r="BG7074" s="142"/>
      <c r="BH7074" s="8"/>
      <c r="BI7074" s="8"/>
      <c r="BJ7074" s="8"/>
      <c r="BK7074" s="8"/>
      <c r="BL7074" s="122"/>
      <c r="BM7074" s="143"/>
      <c r="BN7074" s="143"/>
      <c r="BO7074" s="143"/>
      <c r="BP7074" s="143"/>
      <c r="BQ7074" s="144"/>
      <c r="BR7074" s="8"/>
      <c r="BS7074" s="8"/>
      <c r="BT7074" s="8"/>
      <c r="BU7074" s="8"/>
      <c r="BV7074" s="122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18" t="s">
        <v>5</v>
      </c>
      <c r="H7075" s="3">
        <v>2024</v>
      </c>
      <c r="I7075" s="20" t="s">
        <v>288</v>
      </c>
      <c r="J7075" s="2" t="s">
        <v>352</v>
      </c>
      <c r="K7075" s="2" t="s">
        <v>321</v>
      </c>
      <c r="L7075" s="163">
        <f t="shared" si="235"/>
        <v>0</v>
      </c>
      <c r="M7075" s="163">
        <f t="shared" si="236"/>
        <v>0</v>
      </c>
      <c r="N7075" s="181"/>
      <c r="O7075" s="33"/>
      <c r="P7075" s="33"/>
      <c r="Q7075" s="33"/>
      <c r="R7075" s="33"/>
      <c r="S7075" s="42"/>
      <c r="T7075" s="2"/>
      <c r="U7075" s="2"/>
      <c r="V7075" s="2"/>
      <c r="W7075" s="2"/>
      <c r="X7075" s="55"/>
      <c r="Y7075" s="62"/>
      <c r="Z7075" s="62"/>
      <c r="AA7075" s="62"/>
      <c r="AB7075" s="62"/>
      <c r="AC7075" s="68"/>
      <c r="AD7075" s="30"/>
      <c r="AE7075" s="2"/>
      <c r="AF7075" s="2"/>
      <c r="AG7075" s="2"/>
      <c r="AH7075" s="55"/>
      <c r="AI7075" s="72"/>
      <c r="AJ7075" s="72"/>
      <c r="AK7075" s="72"/>
      <c r="AL7075" s="72"/>
      <c r="AM7075" s="80"/>
      <c r="AN7075" s="2"/>
      <c r="AO7075" s="2"/>
      <c r="AP7075" s="2"/>
      <c r="AQ7075" s="2"/>
      <c r="AR7075" s="55"/>
      <c r="AS7075" s="85"/>
      <c r="AT7075" s="85"/>
      <c r="AU7075" s="85"/>
      <c r="AV7075" s="85"/>
      <c r="AW7075" s="100"/>
      <c r="AX7075" s="2"/>
      <c r="AY7075" s="2"/>
      <c r="AZ7075" s="2"/>
      <c r="BA7075" s="2"/>
      <c r="BB7075" s="55"/>
      <c r="BC7075" s="105"/>
      <c r="BD7075" s="105"/>
      <c r="BE7075" s="105"/>
      <c r="BF7075" s="105"/>
      <c r="BG7075" s="109"/>
      <c r="BH7075" s="2"/>
      <c r="BI7075" s="2"/>
      <c r="BJ7075" s="2"/>
      <c r="BK7075" s="2"/>
      <c r="BL7075" s="55"/>
      <c r="BM7075" s="48"/>
      <c r="BN7075" s="48"/>
      <c r="BO7075" s="48"/>
      <c r="BP7075" s="48"/>
      <c r="BQ7075" s="117"/>
      <c r="BR7075" s="2"/>
      <c r="BS7075" s="2"/>
      <c r="BT7075" s="2"/>
      <c r="BU7075" s="2"/>
      <c r="BV7075" s="55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18" t="s">
        <v>5</v>
      </c>
      <c r="H7076" s="3">
        <v>2024</v>
      </c>
      <c r="I7076" s="20" t="s">
        <v>288</v>
      </c>
      <c r="J7076" s="2" t="s">
        <v>345</v>
      </c>
      <c r="K7076" s="2" t="s">
        <v>318</v>
      </c>
      <c r="L7076" s="163">
        <f t="shared" si="235"/>
        <v>2.5999999999999999E-2</v>
      </c>
      <c r="M7076" s="163">
        <f t="shared" si="236"/>
        <v>85.575999999999993</v>
      </c>
      <c r="N7076" s="181"/>
      <c r="O7076" s="34"/>
      <c r="P7076" s="33"/>
      <c r="Q7076" s="33"/>
      <c r="R7076" s="33"/>
      <c r="S7076" s="42"/>
      <c r="T7076" s="3"/>
      <c r="U7076" s="2"/>
      <c r="V7076" s="2"/>
      <c r="W7076" s="2"/>
      <c r="X7076" s="55"/>
      <c r="Y7076" s="64"/>
      <c r="Z7076" s="62"/>
      <c r="AA7076" s="62"/>
      <c r="AB7076" s="62"/>
      <c r="AC7076" s="68"/>
      <c r="AD7076" s="3"/>
      <c r="AE7076" s="2"/>
      <c r="AF7076" s="2"/>
      <c r="AG7076" s="2"/>
      <c r="AH7076" s="55"/>
      <c r="AI7076" s="73"/>
      <c r="AJ7076" s="72"/>
      <c r="AK7076" s="72"/>
      <c r="AL7076" s="72"/>
      <c r="AM7076" s="80"/>
      <c r="AN7076" s="3"/>
      <c r="AO7076" s="2"/>
      <c r="AP7076" s="2"/>
      <c r="AQ7076" s="2"/>
      <c r="AR7076" s="55"/>
      <c r="AS7076" s="86" t="s">
        <v>672</v>
      </c>
      <c r="AT7076" s="85"/>
      <c r="AU7076" s="85"/>
      <c r="AV7076" s="85">
        <v>2.5999999999999999E-2</v>
      </c>
      <c r="AW7076" s="100">
        <v>85.575999999999993</v>
      </c>
      <c r="AX7076" s="3"/>
      <c r="AY7076" s="2"/>
      <c r="AZ7076" s="2"/>
      <c r="BA7076" s="2"/>
      <c r="BB7076" s="55"/>
      <c r="BC7076" s="106"/>
      <c r="BD7076" s="105"/>
      <c r="BE7076" s="105"/>
      <c r="BF7076" s="105"/>
      <c r="BG7076" s="109"/>
      <c r="BH7076" s="3"/>
      <c r="BI7076" s="2"/>
      <c r="BJ7076" s="2"/>
      <c r="BK7076" s="2"/>
      <c r="BL7076" s="55"/>
      <c r="BM7076" s="49"/>
      <c r="BN7076" s="48"/>
      <c r="BO7076" s="48"/>
      <c r="BP7076" s="48"/>
      <c r="BQ7076" s="117"/>
      <c r="BR7076" s="3"/>
      <c r="BS7076" s="2"/>
      <c r="BT7076" s="2"/>
      <c r="BU7076" s="2"/>
      <c r="BV7076" s="55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18" t="s">
        <v>5</v>
      </c>
      <c r="H7077" s="3">
        <v>2024</v>
      </c>
      <c r="I7077" s="20" t="s">
        <v>289</v>
      </c>
      <c r="J7077" s="2" t="s">
        <v>268</v>
      </c>
      <c r="K7077" s="2" t="s">
        <v>318</v>
      </c>
      <c r="L7077" s="163">
        <f t="shared" si="235"/>
        <v>0.23699999999999999</v>
      </c>
      <c r="M7077" s="163">
        <f t="shared" si="236"/>
        <v>519.86199999999997</v>
      </c>
      <c r="N7077" s="181"/>
      <c r="O7077" s="33"/>
      <c r="P7077" s="33"/>
      <c r="Q7077" s="33"/>
      <c r="R7077" s="33"/>
      <c r="S7077" s="42"/>
      <c r="T7077" s="2"/>
      <c r="U7077" s="2"/>
      <c r="V7077" s="2"/>
      <c r="W7077" s="2"/>
      <c r="X7077" s="55"/>
      <c r="Y7077" s="62"/>
      <c r="Z7077" s="62"/>
      <c r="AA7077" s="62"/>
      <c r="AB7077" s="62"/>
      <c r="AC7077" s="68"/>
      <c r="AD7077" s="2"/>
      <c r="AE7077" s="2"/>
      <c r="AF7077" s="2"/>
      <c r="AG7077" s="2"/>
      <c r="AH7077" s="55"/>
      <c r="AI7077" s="72"/>
      <c r="AJ7077" s="72"/>
      <c r="AK7077" s="72"/>
      <c r="AL7077" s="72"/>
      <c r="AM7077" s="80"/>
      <c r="AN7077" s="2"/>
      <c r="AO7077" s="2"/>
      <c r="AP7077" s="2"/>
      <c r="AQ7077" s="2"/>
      <c r="AR7077" s="55"/>
      <c r="AS7077" s="85" t="s">
        <v>517</v>
      </c>
      <c r="AT7077" s="85"/>
      <c r="AU7077" s="85"/>
      <c r="AV7077" s="85">
        <v>0.11700000000000001</v>
      </c>
      <c r="AW7077" s="100">
        <v>252.75800000000001</v>
      </c>
      <c r="AX7077" s="2" t="s">
        <v>513</v>
      </c>
      <c r="AY7077" s="2"/>
      <c r="AZ7077" s="2"/>
      <c r="BA7077" s="2">
        <v>0.12</v>
      </c>
      <c r="BB7077" s="55">
        <v>267.10399999999998</v>
      </c>
      <c r="BC7077" s="105"/>
      <c r="BD7077" s="105"/>
      <c r="BE7077" s="105"/>
      <c r="BF7077" s="105"/>
      <c r="BG7077" s="109"/>
      <c r="BH7077" s="2"/>
      <c r="BI7077" s="2"/>
      <c r="BJ7077" s="2"/>
      <c r="BK7077" s="2"/>
      <c r="BL7077" s="55"/>
      <c r="BM7077" s="48"/>
      <c r="BN7077" s="48"/>
      <c r="BO7077" s="48"/>
      <c r="BP7077" s="48"/>
      <c r="BQ7077" s="117"/>
      <c r="BR7077" s="2"/>
      <c r="BS7077" s="2"/>
      <c r="BT7077" s="2"/>
      <c r="BU7077" s="2"/>
      <c r="BV7077" s="55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18" t="s">
        <v>5</v>
      </c>
      <c r="H7078" s="3">
        <v>2024</v>
      </c>
      <c r="I7078" s="20" t="s">
        <v>289</v>
      </c>
      <c r="J7078" s="2" t="s">
        <v>292</v>
      </c>
      <c r="K7078" s="2" t="s">
        <v>318</v>
      </c>
      <c r="L7078" s="163">
        <f t="shared" si="235"/>
        <v>0</v>
      </c>
      <c r="M7078" s="163">
        <f t="shared" si="236"/>
        <v>0</v>
      </c>
      <c r="N7078" s="181"/>
      <c r="O7078" s="33"/>
      <c r="P7078" s="33"/>
      <c r="Q7078" s="33"/>
      <c r="R7078" s="33"/>
      <c r="S7078" s="42"/>
      <c r="T7078" s="2"/>
      <c r="U7078" s="2"/>
      <c r="V7078" s="2"/>
      <c r="W7078" s="2"/>
      <c r="X7078" s="55"/>
      <c r="Y7078" s="62"/>
      <c r="Z7078" s="62"/>
      <c r="AA7078" s="62"/>
      <c r="AB7078" s="62"/>
      <c r="AC7078" s="68"/>
      <c r="AD7078" s="2"/>
      <c r="AE7078" s="2"/>
      <c r="AF7078" s="2"/>
      <c r="AG7078" s="2"/>
      <c r="AH7078" s="55"/>
      <c r="AI7078" s="72"/>
      <c r="AJ7078" s="72"/>
      <c r="AK7078" s="72"/>
      <c r="AL7078" s="72"/>
      <c r="AM7078" s="80"/>
      <c r="AN7078" s="2"/>
      <c r="AO7078" s="2"/>
      <c r="AP7078" s="2"/>
      <c r="AQ7078" s="2"/>
      <c r="AR7078" s="55"/>
      <c r="AS7078" s="85"/>
      <c r="AT7078" s="85"/>
      <c r="AU7078" s="85"/>
      <c r="AV7078" s="85"/>
      <c r="AW7078" s="100"/>
      <c r="AX7078" s="2"/>
      <c r="AY7078" s="2"/>
      <c r="AZ7078" s="2"/>
      <c r="BA7078" s="2"/>
      <c r="BB7078" s="55"/>
      <c r="BC7078" s="105"/>
      <c r="BD7078" s="105"/>
      <c r="BE7078" s="105"/>
      <c r="BF7078" s="105"/>
      <c r="BG7078" s="109"/>
      <c r="BH7078" s="2"/>
      <c r="BI7078" s="2"/>
      <c r="BJ7078" s="2"/>
      <c r="BK7078" s="2"/>
      <c r="BL7078" s="55"/>
      <c r="BM7078" s="48"/>
      <c r="BN7078" s="48"/>
      <c r="BO7078" s="48"/>
      <c r="BP7078" s="48"/>
      <c r="BQ7078" s="117"/>
      <c r="BR7078" s="2"/>
      <c r="BS7078" s="2"/>
      <c r="BT7078" s="2"/>
      <c r="BU7078" s="2"/>
      <c r="BV7078" s="55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18" t="s">
        <v>5</v>
      </c>
      <c r="H7079" s="3">
        <v>2024</v>
      </c>
      <c r="I7079" s="20" t="s">
        <v>285</v>
      </c>
      <c r="J7079" s="2" t="s">
        <v>293</v>
      </c>
      <c r="K7079" s="2" t="s">
        <v>318</v>
      </c>
      <c r="L7079" s="163">
        <f t="shared" si="235"/>
        <v>0</v>
      </c>
      <c r="M7079" s="163">
        <f t="shared" si="236"/>
        <v>0</v>
      </c>
      <c r="N7079" s="181"/>
      <c r="O7079" s="33"/>
      <c r="P7079" s="33"/>
      <c r="Q7079" s="33"/>
      <c r="R7079" s="34"/>
      <c r="S7079" s="41"/>
      <c r="T7079" s="2"/>
      <c r="U7079" s="2"/>
      <c r="V7079" s="2"/>
      <c r="W7079" s="3"/>
      <c r="X7079" s="56"/>
      <c r="Y7079" s="62"/>
      <c r="Z7079" s="62"/>
      <c r="AA7079" s="62"/>
      <c r="AB7079" s="64"/>
      <c r="AC7079" s="69"/>
      <c r="AD7079" s="2"/>
      <c r="AE7079" s="2"/>
      <c r="AF7079" s="2"/>
      <c r="AG7079" s="3"/>
      <c r="AH7079" s="56"/>
      <c r="AI7079" s="72"/>
      <c r="AJ7079" s="72"/>
      <c r="AK7079" s="72"/>
      <c r="AL7079" s="73"/>
      <c r="AM7079" s="81"/>
      <c r="AN7079" s="2"/>
      <c r="AO7079" s="2"/>
      <c r="AP7079" s="2"/>
      <c r="AQ7079" s="3"/>
      <c r="AR7079" s="56"/>
      <c r="AS7079" s="85"/>
      <c r="AT7079" s="85"/>
      <c r="AU7079" s="85"/>
      <c r="AV7079" s="86"/>
      <c r="AW7079" s="101"/>
      <c r="AX7079" s="2"/>
      <c r="AY7079" s="2"/>
      <c r="AZ7079" s="2"/>
      <c r="BA7079" s="3"/>
      <c r="BB7079" s="56"/>
      <c r="BC7079" s="105"/>
      <c r="BD7079" s="105"/>
      <c r="BE7079" s="105"/>
      <c r="BF7079" s="106"/>
      <c r="BG7079" s="110"/>
      <c r="BH7079" s="2"/>
      <c r="BI7079" s="2"/>
      <c r="BJ7079" s="2"/>
      <c r="BK7079" s="3"/>
      <c r="BL7079" s="56"/>
      <c r="BM7079" s="48"/>
      <c r="BN7079" s="48"/>
      <c r="BO7079" s="48"/>
      <c r="BP7079" s="49"/>
      <c r="BQ7079" s="118"/>
      <c r="BR7079" s="2"/>
      <c r="BS7079" s="2"/>
      <c r="BT7079" s="2"/>
      <c r="BU7079" s="3"/>
      <c r="BV7079" s="56"/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18" t="s">
        <v>5</v>
      </c>
      <c r="H7080" s="3">
        <v>2024</v>
      </c>
      <c r="I7080" s="20" t="s">
        <v>287</v>
      </c>
      <c r="J7080" s="2" t="s">
        <v>269</v>
      </c>
      <c r="K7080" s="2" t="s">
        <v>320</v>
      </c>
      <c r="L7080" s="163">
        <f t="shared" si="235"/>
        <v>7</v>
      </c>
      <c r="M7080" s="163">
        <f t="shared" si="236"/>
        <v>14.975</v>
      </c>
      <c r="N7080" s="181"/>
      <c r="O7080" s="33"/>
      <c r="P7080" s="33"/>
      <c r="Q7080" s="33"/>
      <c r="R7080" s="33"/>
      <c r="S7080" s="42"/>
      <c r="T7080" s="2"/>
      <c r="U7080" s="2"/>
      <c r="V7080" s="2"/>
      <c r="W7080" s="2"/>
      <c r="X7080" s="55"/>
      <c r="Y7080" s="62"/>
      <c r="Z7080" s="62"/>
      <c r="AA7080" s="62"/>
      <c r="AB7080" s="64">
        <v>1</v>
      </c>
      <c r="AC7080" s="68">
        <v>2.2370000000000001</v>
      </c>
      <c r="AD7080" s="2"/>
      <c r="AE7080" s="2"/>
      <c r="AF7080" s="2"/>
      <c r="AG7080" s="2">
        <v>2</v>
      </c>
      <c r="AH7080" s="55">
        <v>2.1160000000000001</v>
      </c>
      <c r="AI7080" s="72"/>
      <c r="AJ7080" s="72"/>
      <c r="AK7080" s="72"/>
      <c r="AL7080" s="72"/>
      <c r="AM7080" s="80"/>
      <c r="AN7080" s="2"/>
      <c r="AO7080" s="2"/>
      <c r="AP7080" s="2"/>
      <c r="AQ7080" s="2"/>
      <c r="AR7080" s="55"/>
      <c r="AS7080" s="85"/>
      <c r="AT7080" s="85"/>
      <c r="AU7080" s="85"/>
      <c r="AV7080" s="85">
        <v>4</v>
      </c>
      <c r="AW7080" s="100">
        <v>10.622</v>
      </c>
      <c r="AX7080" s="2"/>
      <c r="AY7080" s="2"/>
      <c r="AZ7080" s="2"/>
      <c r="BA7080" s="2"/>
      <c r="BB7080" s="55"/>
      <c r="BC7080" s="105"/>
      <c r="BD7080" s="105"/>
      <c r="BE7080" s="105"/>
      <c r="BF7080" s="105"/>
      <c r="BG7080" s="109"/>
      <c r="BH7080" s="2"/>
      <c r="BI7080" s="2"/>
      <c r="BJ7080" s="2"/>
      <c r="BK7080" s="2"/>
      <c r="BL7080" s="55"/>
      <c r="BM7080" s="48"/>
      <c r="BN7080" s="48"/>
      <c r="BO7080" s="48"/>
      <c r="BP7080" s="48"/>
      <c r="BQ7080" s="117"/>
      <c r="BR7080" s="2"/>
      <c r="BS7080" s="2"/>
      <c r="BT7080" s="2"/>
      <c r="BU7080" s="2"/>
      <c r="BV7080" s="55"/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18" t="s">
        <v>5</v>
      </c>
      <c r="H7081" s="3">
        <v>2024</v>
      </c>
      <c r="I7081" s="20" t="s">
        <v>287</v>
      </c>
      <c r="J7081" s="2" t="s">
        <v>270</v>
      </c>
      <c r="K7081" s="2" t="s">
        <v>320</v>
      </c>
      <c r="L7081" s="163">
        <f t="shared" si="235"/>
        <v>1</v>
      </c>
      <c r="M7081" s="163">
        <f t="shared" si="236"/>
        <v>3.0649999999999999</v>
      </c>
      <c r="N7081" s="181"/>
      <c r="O7081" s="33"/>
      <c r="P7081" s="33"/>
      <c r="Q7081" s="33"/>
      <c r="R7081" s="33"/>
      <c r="S7081" s="42"/>
      <c r="T7081" s="2"/>
      <c r="U7081" s="2"/>
      <c r="V7081" s="2"/>
      <c r="W7081" s="2"/>
      <c r="X7081" s="55"/>
      <c r="Y7081" s="62"/>
      <c r="Z7081" s="62"/>
      <c r="AA7081" s="62"/>
      <c r="AB7081" s="62">
        <v>1</v>
      </c>
      <c r="AC7081" s="68">
        <v>3.0649999999999999</v>
      </c>
      <c r="AD7081" s="2"/>
      <c r="AE7081" s="2"/>
      <c r="AF7081" s="2"/>
      <c r="AG7081" s="2"/>
      <c r="AH7081" s="55"/>
      <c r="AI7081" s="72"/>
      <c r="AJ7081" s="72"/>
      <c r="AK7081" s="72"/>
      <c r="AL7081" s="72"/>
      <c r="AM7081" s="80"/>
      <c r="AN7081" s="2"/>
      <c r="AO7081" s="2"/>
      <c r="AP7081" s="2"/>
      <c r="AQ7081" s="2"/>
      <c r="AR7081" s="55"/>
      <c r="AS7081" s="85"/>
      <c r="AT7081" s="85"/>
      <c r="AU7081" s="85"/>
      <c r="AV7081" s="85"/>
      <c r="AW7081" s="100"/>
      <c r="AX7081" s="2"/>
      <c r="AY7081" s="2"/>
      <c r="AZ7081" s="2"/>
      <c r="BA7081" s="2"/>
      <c r="BB7081" s="55"/>
      <c r="BC7081" s="105"/>
      <c r="BD7081" s="105"/>
      <c r="BE7081" s="105"/>
      <c r="BF7081" s="105"/>
      <c r="BG7081" s="109"/>
      <c r="BH7081" s="2"/>
      <c r="BI7081" s="2"/>
      <c r="BJ7081" s="2"/>
      <c r="BK7081" s="2"/>
      <c r="BL7081" s="55"/>
      <c r="BM7081" s="48"/>
      <c r="BN7081" s="48"/>
      <c r="BO7081" s="48"/>
      <c r="BP7081" s="48"/>
      <c r="BQ7081" s="117"/>
      <c r="BR7081" s="2"/>
      <c r="BS7081" s="2"/>
      <c r="BT7081" s="2"/>
      <c r="BU7081" s="2"/>
      <c r="BV7081" s="55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18" t="s">
        <v>5</v>
      </c>
      <c r="H7082" s="3">
        <v>2024</v>
      </c>
      <c r="I7082" s="20" t="s">
        <v>290</v>
      </c>
      <c r="J7082" s="2" t="s">
        <v>271</v>
      </c>
      <c r="K7082" s="2" t="s">
        <v>321</v>
      </c>
      <c r="L7082" s="163">
        <f t="shared" si="235"/>
        <v>0</v>
      </c>
      <c r="M7082" s="163">
        <f t="shared" si="236"/>
        <v>0</v>
      </c>
      <c r="N7082" s="181"/>
      <c r="O7082" s="33"/>
      <c r="P7082" s="33"/>
      <c r="Q7082" s="33"/>
      <c r="R7082" s="33"/>
      <c r="S7082" s="42"/>
      <c r="T7082" s="2"/>
      <c r="U7082" s="2"/>
      <c r="V7082" s="2"/>
      <c r="W7082" s="2"/>
      <c r="X7082" s="55"/>
      <c r="Y7082" s="62"/>
      <c r="Z7082" s="62"/>
      <c r="AA7082" s="62"/>
      <c r="AB7082" s="62"/>
      <c r="AC7082" s="68"/>
      <c r="AD7082" s="2"/>
      <c r="AE7082" s="2"/>
      <c r="AF7082" s="2"/>
      <c r="AG7082" s="2"/>
      <c r="AH7082" s="55"/>
      <c r="AI7082" s="72"/>
      <c r="AJ7082" s="72"/>
      <c r="AK7082" s="72"/>
      <c r="AL7082" s="72"/>
      <c r="AM7082" s="80"/>
      <c r="AN7082" s="2"/>
      <c r="AO7082" s="2"/>
      <c r="AP7082" s="2"/>
      <c r="AQ7082" s="2"/>
      <c r="AR7082" s="55"/>
      <c r="AS7082" s="85"/>
      <c r="AT7082" s="85"/>
      <c r="AU7082" s="85"/>
      <c r="AV7082" s="85"/>
      <c r="AW7082" s="100"/>
      <c r="AX7082" s="2"/>
      <c r="AY7082" s="2"/>
      <c r="AZ7082" s="2"/>
      <c r="BA7082" s="2"/>
      <c r="BB7082" s="55"/>
      <c r="BC7082" s="105"/>
      <c r="BD7082" s="105"/>
      <c r="BE7082" s="105"/>
      <c r="BF7082" s="105"/>
      <c r="BG7082" s="109"/>
      <c r="BH7082" s="2"/>
      <c r="BI7082" s="2"/>
      <c r="BJ7082" s="2"/>
      <c r="BK7082" s="2"/>
      <c r="BL7082" s="55"/>
      <c r="BM7082" s="48"/>
      <c r="BN7082" s="48"/>
      <c r="BO7082" s="48"/>
      <c r="BP7082" s="48"/>
      <c r="BQ7082" s="117"/>
      <c r="BR7082" s="2"/>
      <c r="BS7082" s="2"/>
      <c r="BT7082" s="2"/>
      <c r="BU7082" s="2"/>
      <c r="BV7082" s="55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18" t="s">
        <v>5</v>
      </c>
      <c r="H7083" s="3">
        <v>2024</v>
      </c>
      <c r="I7083" s="20" t="s">
        <v>284</v>
      </c>
      <c r="J7083" s="2" t="s">
        <v>294</v>
      </c>
      <c r="K7083" s="2" t="s">
        <v>320</v>
      </c>
      <c r="L7083" s="163">
        <f t="shared" si="235"/>
        <v>0</v>
      </c>
      <c r="M7083" s="163">
        <f t="shared" si="236"/>
        <v>0</v>
      </c>
      <c r="N7083" s="181"/>
      <c r="O7083" s="33"/>
      <c r="P7083" s="33"/>
      <c r="Q7083" s="33"/>
      <c r="R7083" s="33"/>
      <c r="S7083" s="42"/>
      <c r="T7083" s="2"/>
      <c r="U7083" s="2"/>
      <c r="V7083" s="2"/>
      <c r="W7083" s="2"/>
      <c r="X7083" s="55"/>
      <c r="Y7083" s="62"/>
      <c r="Z7083" s="62"/>
      <c r="AA7083" s="62"/>
      <c r="AB7083" s="62"/>
      <c r="AC7083" s="68"/>
      <c r="AD7083" s="2"/>
      <c r="AE7083" s="2"/>
      <c r="AF7083" s="2"/>
      <c r="AG7083" s="2"/>
      <c r="AH7083" s="55"/>
      <c r="AI7083" s="72"/>
      <c r="AJ7083" s="72"/>
      <c r="AK7083" s="72"/>
      <c r="AL7083" s="72"/>
      <c r="AM7083" s="80"/>
      <c r="AN7083" s="2"/>
      <c r="AO7083" s="2"/>
      <c r="AP7083" s="2"/>
      <c r="AQ7083" s="2"/>
      <c r="AR7083" s="55"/>
      <c r="AS7083" s="85"/>
      <c r="AT7083" s="85"/>
      <c r="AU7083" s="85"/>
      <c r="AV7083" s="85"/>
      <c r="AW7083" s="100"/>
      <c r="AX7083" s="2"/>
      <c r="AY7083" s="2"/>
      <c r="AZ7083" s="2"/>
      <c r="BA7083" s="2"/>
      <c r="BB7083" s="55"/>
      <c r="BC7083" s="105"/>
      <c r="BD7083" s="105"/>
      <c r="BE7083" s="105"/>
      <c r="BF7083" s="105"/>
      <c r="BG7083" s="109"/>
      <c r="BH7083" s="2"/>
      <c r="BI7083" s="2"/>
      <c r="BJ7083" s="2"/>
      <c r="BK7083" s="2"/>
      <c r="BL7083" s="55"/>
      <c r="BM7083" s="48"/>
      <c r="BN7083" s="48"/>
      <c r="BO7083" s="48"/>
      <c r="BP7083" s="48"/>
      <c r="BQ7083" s="117"/>
      <c r="BR7083" s="2"/>
      <c r="BS7083" s="2"/>
      <c r="BT7083" s="2"/>
      <c r="BU7083" s="2"/>
      <c r="BV7083" s="55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18" t="s">
        <v>5</v>
      </c>
      <c r="H7084" s="3">
        <v>2024</v>
      </c>
      <c r="I7084" s="20" t="s">
        <v>284</v>
      </c>
      <c r="J7084" s="2" t="s">
        <v>346</v>
      </c>
      <c r="K7084" s="2" t="s">
        <v>320</v>
      </c>
      <c r="L7084" s="163">
        <f t="shared" si="235"/>
        <v>0</v>
      </c>
      <c r="M7084" s="163">
        <f t="shared" si="236"/>
        <v>0</v>
      </c>
      <c r="N7084" s="181"/>
      <c r="O7084" s="33"/>
      <c r="P7084" s="33"/>
      <c r="Q7084" s="33"/>
      <c r="R7084" s="33"/>
      <c r="S7084" s="42"/>
      <c r="T7084" s="2"/>
      <c r="U7084" s="2"/>
      <c r="V7084" s="2"/>
      <c r="W7084" s="2"/>
      <c r="X7084" s="55"/>
      <c r="Y7084" s="62"/>
      <c r="Z7084" s="62"/>
      <c r="AA7084" s="62"/>
      <c r="AB7084" s="62"/>
      <c r="AC7084" s="68"/>
      <c r="AD7084" s="2"/>
      <c r="AE7084" s="2"/>
      <c r="AF7084" s="2"/>
      <c r="AG7084" s="2"/>
      <c r="AH7084" s="55"/>
      <c r="AI7084" s="72"/>
      <c r="AJ7084" s="72"/>
      <c r="AK7084" s="72"/>
      <c r="AL7084" s="72"/>
      <c r="AM7084" s="80"/>
      <c r="AN7084" s="2"/>
      <c r="AO7084" s="2"/>
      <c r="AP7084" s="2"/>
      <c r="AQ7084" s="2"/>
      <c r="AR7084" s="55"/>
      <c r="AS7084" s="85"/>
      <c r="AT7084" s="85"/>
      <c r="AU7084" s="85"/>
      <c r="AV7084" s="85"/>
      <c r="AW7084" s="100"/>
      <c r="AX7084" s="2"/>
      <c r="AY7084" s="2"/>
      <c r="AZ7084" s="2"/>
      <c r="BA7084" s="2"/>
      <c r="BB7084" s="55"/>
      <c r="BC7084" s="105"/>
      <c r="BD7084" s="105"/>
      <c r="BE7084" s="105"/>
      <c r="BF7084" s="105"/>
      <c r="BG7084" s="109"/>
      <c r="BH7084" s="2"/>
      <c r="BI7084" s="2"/>
      <c r="BJ7084" s="2"/>
      <c r="BK7084" s="2"/>
      <c r="BL7084" s="55"/>
      <c r="BM7084" s="48"/>
      <c r="BN7084" s="48"/>
      <c r="BO7084" s="48"/>
      <c r="BP7084" s="48"/>
      <c r="BQ7084" s="117"/>
      <c r="BR7084" s="2"/>
      <c r="BS7084" s="2"/>
      <c r="BT7084" s="2"/>
      <c r="BU7084" s="2"/>
      <c r="BV7084" s="55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18" t="s">
        <v>5</v>
      </c>
      <c r="H7085" s="3">
        <v>2024</v>
      </c>
      <c r="I7085" s="20" t="s">
        <v>284</v>
      </c>
      <c r="J7085" s="2" t="s">
        <v>295</v>
      </c>
      <c r="K7085" s="2" t="s">
        <v>320</v>
      </c>
      <c r="L7085" s="163">
        <f t="shared" ref="L7085:L7148" si="237">SUM(R7085,W7085,AB7085,AG7085,AL7085,AQ7085,AV7085,BA7085,BF7085,BK7085,BP7085,BU7085)</f>
        <v>0</v>
      </c>
      <c r="M7085" s="163">
        <f t="shared" ref="M7085:M7148" si="238">SUM(S7085,X7085,AC7085,AH7085,AM7085,AR7085,AW7085,BB7085,BG7085,BL7085,BQ7085,BV7085)</f>
        <v>0</v>
      </c>
      <c r="N7085" s="181"/>
      <c r="O7085" s="33"/>
      <c r="P7085" s="33"/>
      <c r="Q7085" s="33"/>
      <c r="R7085" s="33"/>
      <c r="S7085" s="42"/>
      <c r="T7085" s="2"/>
      <c r="U7085" s="2"/>
      <c r="V7085" s="2"/>
      <c r="W7085" s="2"/>
      <c r="X7085" s="55"/>
      <c r="Y7085" s="62"/>
      <c r="Z7085" s="62"/>
      <c r="AA7085" s="62"/>
      <c r="AB7085" s="62"/>
      <c r="AC7085" s="68"/>
      <c r="AD7085" s="2"/>
      <c r="AE7085" s="2"/>
      <c r="AF7085" s="2"/>
      <c r="AG7085" s="2"/>
      <c r="AH7085" s="55"/>
      <c r="AI7085" s="72"/>
      <c r="AJ7085" s="72"/>
      <c r="AK7085" s="72"/>
      <c r="AL7085" s="72"/>
      <c r="AM7085" s="80"/>
      <c r="AN7085" s="2"/>
      <c r="AO7085" s="2"/>
      <c r="AP7085" s="2"/>
      <c r="AQ7085" s="2"/>
      <c r="AR7085" s="55"/>
      <c r="AS7085" s="85"/>
      <c r="AT7085" s="85"/>
      <c r="AU7085" s="85"/>
      <c r="AV7085" s="85"/>
      <c r="AW7085" s="100"/>
      <c r="AX7085" s="2"/>
      <c r="AY7085" s="2"/>
      <c r="AZ7085" s="2"/>
      <c r="BA7085" s="2"/>
      <c r="BB7085" s="55"/>
      <c r="BC7085" s="105"/>
      <c r="BD7085" s="105"/>
      <c r="BE7085" s="105"/>
      <c r="BF7085" s="105"/>
      <c r="BG7085" s="109"/>
      <c r="BH7085" s="2"/>
      <c r="BI7085" s="2"/>
      <c r="BJ7085" s="2"/>
      <c r="BK7085" s="2"/>
      <c r="BL7085" s="55"/>
      <c r="BM7085" s="48"/>
      <c r="BN7085" s="48"/>
      <c r="BO7085" s="48"/>
      <c r="BP7085" s="48"/>
      <c r="BQ7085" s="117"/>
      <c r="BR7085" s="2"/>
      <c r="BS7085" s="2"/>
      <c r="BT7085" s="2"/>
      <c r="BU7085" s="2"/>
      <c r="BV7085" s="55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18" t="s">
        <v>5</v>
      </c>
      <c r="H7086" s="3">
        <v>2024</v>
      </c>
      <c r="I7086" s="20" t="s">
        <v>290</v>
      </c>
      <c r="J7086" s="2" t="s">
        <v>299</v>
      </c>
      <c r="K7086" s="2" t="s">
        <v>318</v>
      </c>
      <c r="L7086" s="163">
        <f t="shared" si="237"/>
        <v>0</v>
      </c>
      <c r="M7086" s="163">
        <f t="shared" si="238"/>
        <v>0</v>
      </c>
      <c r="N7086" s="181"/>
      <c r="O7086" s="33"/>
      <c r="P7086" s="33"/>
      <c r="Q7086" s="33"/>
      <c r="R7086" s="33"/>
      <c r="S7086" s="42"/>
      <c r="T7086" s="2"/>
      <c r="U7086" s="2"/>
      <c r="V7086" s="2"/>
      <c r="W7086" s="2"/>
      <c r="X7086" s="55"/>
      <c r="Y7086" s="62"/>
      <c r="Z7086" s="62"/>
      <c r="AA7086" s="62"/>
      <c r="AB7086" s="62"/>
      <c r="AC7086" s="68"/>
      <c r="AD7086" s="2"/>
      <c r="AE7086" s="2"/>
      <c r="AF7086" s="2"/>
      <c r="AG7086" s="2"/>
      <c r="AH7086" s="55"/>
      <c r="AI7086" s="72"/>
      <c r="AJ7086" s="72"/>
      <c r="AK7086" s="72"/>
      <c r="AL7086" s="72"/>
      <c r="AM7086" s="80"/>
      <c r="AN7086" s="2"/>
      <c r="AO7086" s="2"/>
      <c r="AP7086" s="2"/>
      <c r="AQ7086" s="2"/>
      <c r="AR7086" s="55"/>
      <c r="AS7086" s="85"/>
      <c r="AT7086" s="85"/>
      <c r="AU7086" s="85"/>
      <c r="AV7086" s="85"/>
      <c r="AW7086" s="100"/>
      <c r="AX7086" s="2"/>
      <c r="AY7086" s="2"/>
      <c r="AZ7086" s="2"/>
      <c r="BA7086" s="2"/>
      <c r="BB7086" s="55"/>
      <c r="BC7086" s="105"/>
      <c r="BD7086" s="105"/>
      <c r="BE7086" s="105"/>
      <c r="BF7086" s="105"/>
      <c r="BG7086" s="109"/>
      <c r="BH7086" s="2"/>
      <c r="BI7086" s="2"/>
      <c r="BJ7086" s="2"/>
      <c r="BK7086" s="2"/>
      <c r="BL7086" s="55"/>
      <c r="BM7086" s="48"/>
      <c r="BN7086" s="48"/>
      <c r="BO7086" s="48"/>
      <c r="BP7086" s="48"/>
      <c r="BQ7086" s="117"/>
      <c r="BR7086" s="2"/>
      <c r="BS7086" s="2"/>
      <c r="BT7086" s="2"/>
      <c r="BU7086" s="2"/>
      <c r="BV7086" s="55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18" t="s">
        <v>5</v>
      </c>
      <c r="H7087" s="3">
        <v>2024</v>
      </c>
      <c r="I7087" s="20" t="s">
        <v>315</v>
      </c>
      <c r="J7087" s="2" t="s">
        <v>347</v>
      </c>
      <c r="K7087" s="2" t="s">
        <v>320</v>
      </c>
      <c r="L7087" s="163">
        <f t="shared" si="237"/>
        <v>0</v>
      </c>
      <c r="M7087" s="163">
        <f t="shared" si="238"/>
        <v>0</v>
      </c>
      <c r="N7087" s="181"/>
      <c r="O7087" s="33"/>
      <c r="P7087" s="33"/>
      <c r="Q7087" s="33"/>
      <c r="R7087" s="33"/>
      <c r="S7087" s="42"/>
      <c r="T7087" s="2"/>
      <c r="U7087" s="2"/>
      <c r="V7087" s="2"/>
      <c r="W7087" s="2"/>
      <c r="X7087" s="55"/>
      <c r="Y7087" s="62"/>
      <c r="Z7087" s="62"/>
      <c r="AA7087" s="62"/>
      <c r="AB7087" s="62"/>
      <c r="AC7087" s="68"/>
      <c r="AD7087" s="2"/>
      <c r="AE7087" s="2"/>
      <c r="AF7087" s="2"/>
      <c r="AG7087" s="2"/>
      <c r="AH7087" s="55"/>
      <c r="AI7087" s="72"/>
      <c r="AJ7087" s="72"/>
      <c r="AK7087" s="72"/>
      <c r="AL7087" s="72"/>
      <c r="AM7087" s="80"/>
      <c r="AN7087" s="2"/>
      <c r="AO7087" s="2"/>
      <c r="AP7087" s="2"/>
      <c r="AQ7087" s="2"/>
      <c r="AR7087" s="55"/>
      <c r="AS7087" s="85"/>
      <c r="AT7087" s="85"/>
      <c r="AU7087" s="85"/>
      <c r="AV7087" s="85"/>
      <c r="AW7087" s="100"/>
      <c r="AX7087" s="2"/>
      <c r="AY7087" s="2"/>
      <c r="AZ7087" s="2"/>
      <c r="BA7087" s="2"/>
      <c r="BB7087" s="55"/>
      <c r="BC7087" s="105"/>
      <c r="BD7087" s="105"/>
      <c r="BE7087" s="105"/>
      <c r="BF7087" s="105"/>
      <c r="BG7087" s="109"/>
      <c r="BH7087" s="2"/>
      <c r="BI7087" s="2"/>
      <c r="BJ7087" s="2"/>
      <c r="BK7087" s="2"/>
      <c r="BL7087" s="55"/>
      <c r="BM7087" s="48"/>
      <c r="BN7087" s="48"/>
      <c r="BO7087" s="48"/>
      <c r="BP7087" s="48"/>
      <c r="BQ7087" s="117"/>
      <c r="BR7087" s="2"/>
      <c r="BS7087" s="2"/>
      <c r="BT7087" s="2"/>
      <c r="BU7087" s="2"/>
      <c r="BV7087" s="55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18" t="s">
        <v>5</v>
      </c>
      <c r="H7088" s="3">
        <v>2024</v>
      </c>
      <c r="I7088" s="20" t="s">
        <v>315</v>
      </c>
      <c r="J7088" s="2" t="s">
        <v>296</v>
      </c>
      <c r="K7088" s="2" t="s">
        <v>321</v>
      </c>
      <c r="L7088" s="163">
        <f t="shared" si="237"/>
        <v>0</v>
      </c>
      <c r="M7088" s="163">
        <f t="shared" si="238"/>
        <v>0</v>
      </c>
      <c r="N7088" s="181"/>
      <c r="O7088" s="33"/>
      <c r="P7088" s="33"/>
      <c r="Q7088" s="33"/>
      <c r="R7088" s="33"/>
      <c r="S7088" s="42"/>
      <c r="T7088" s="2"/>
      <c r="U7088" s="2"/>
      <c r="V7088" s="2"/>
      <c r="W7088" s="2"/>
      <c r="X7088" s="55"/>
      <c r="Y7088" s="62"/>
      <c r="Z7088" s="62"/>
      <c r="AA7088" s="62"/>
      <c r="AB7088" s="62"/>
      <c r="AC7088" s="68"/>
      <c r="AD7088" s="2"/>
      <c r="AE7088" s="2"/>
      <c r="AF7088" s="2"/>
      <c r="AG7088" s="2"/>
      <c r="AH7088" s="55"/>
      <c r="AI7088" s="72"/>
      <c r="AJ7088" s="72"/>
      <c r="AK7088" s="72"/>
      <c r="AL7088" s="72"/>
      <c r="AM7088" s="80"/>
      <c r="AN7088" s="2"/>
      <c r="AO7088" s="2"/>
      <c r="AP7088" s="2"/>
      <c r="AQ7088" s="2"/>
      <c r="AR7088" s="55"/>
      <c r="AS7088" s="85"/>
      <c r="AT7088" s="85"/>
      <c r="AU7088" s="85"/>
      <c r="AV7088" s="85"/>
      <c r="AW7088" s="100"/>
      <c r="AX7088" s="2"/>
      <c r="AY7088" s="2"/>
      <c r="AZ7088" s="2"/>
      <c r="BA7088" s="2"/>
      <c r="BB7088" s="55"/>
      <c r="BC7088" s="105"/>
      <c r="BD7088" s="105"/>
      <c r="BE7088" s="105"/>
      <c r="BF7088" s="105"/>
      <c r="BG7088" s="109"/>
      <c r="BH7088" s="2"/>
      <c r="BI7088" s="2"/>
      <c r="BJ7088" s="2"/>
      <c r="BK7088" s="2"/>
      <c r="BL7088" s="55"/>
      <c r="BM7088" s="48"/>
      <c r="BN7088" s="48"/>
      <c r="BO7088" s="48"/>
      <c r="BP7088" s="48"/>
      <c r="BQ7088" s="117"/>
      <c r="BR7088" s="2"/>
      <c r="BS7088" s="2"/>
      <c r="BT7088" s="2"/>
      <c r="BU7088" s="2"/>
      <c r="BV7088" s="55"/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18" t="s">
        <v>5</v>
      </c>
      <c r="H7089" s="3">
        <v>2024</v>
      </c>
      <c r="I7089" s="20" t="s">
        <v>316</v>
      </c>
      <c r="J7089" s="2" t="s">
        <v>297</v>
      </c>
      <c r="K7089" s="2" t="s">
        <v>318</v>
      </c>
      <c r="L7089" s="163">
        <f t="shared" si="237"/>
        <v>0</v>
      </c>
      <c r="M7089" s="163">
        <f t="shared" si="238"/>
        <v>0</v>
      </c>
      <c r="N7089" s="181"/>
      <c r="O7089" s="33"/>
      <c r="P7089" s="33"/>
      <c r="Q7089" s="33"/>
      <c r="R7089" s="33"/>
      <c r="S7089" s="42"/>
      <c r="T7089" s="2"/>
      <c r="U7089" s="2"/>
      <c r="V7089" s="2"/>
      <c r="W7089" s="2"/>
      <c r="X7089" s="55"/>
      <c r="Y7089" s="62"/>
      <c r="Z7089" s="62"/>
      <c r="AA7089" s="62"/>
      <c r="AB7089" s="62"/>
      <c r="AC7089" s="68"/>
      <c r="AD7089" s="2"/>
      <c r="AE7089" s="2"/>
      <c r="AF7089" s="2"/>
      <c r="AG7089" s="2"/>
      <c r="AH7089" s="55"/>
      <c r="AI7089" s="72"/>
      <c r="AJ7089" s="72"/>
      <c r="AK7089" s="72"/>
      <c r="AL7089" s="72"/>
      <c r="AM7089" s="80"/>
      <c r="AN7089" s="2"/>
      <c r="AO7089" s="2"/>
      <c r="AP7089" s="2"/>
      <c r="AQ7089" s="2"/>
      <c r="AR7089" s="55"/>
      <c r="AS7089" s="85"/>
      <c r="AT7089" s="85"/>
      <c r="AU7089" s="85"/>
      <c r="AV7089" s="85"/>
      <c r="AW7089" s="100"/>
      <c r="AX7089" s="2"/>
      <c r="AY7089" s="2"/>
      <c r="AZ7089" s="2"/>
      <c r="BA7089" s="2"/>
      <c r="BB7089" s="55"/>
      <c r="BC7089" s="105"/>
      <c r="BD7089" s="105"/>
      <c r="BE7089" s="105"/>
      <c r="BF7089" s="105"/>
      <c r="BG7089" s="109"/>
      <c r="BH7089" s="2"/>
      <c r="BI7089" s="2"/>
      <c r="BJ7089" s="2"/>
      <c r="BK7089" s="2"/>
      <c r="BL7089" s="55"/>
      <c r="BM7089" s="48"/>
      <c r="BN7089" s="48"/>
      <c r="BO7089" s="48"/>
      <c r="BP7089" s="48"/>
      <c r="BQ7089" s="117"/>
      <c r="BR7089" s="2"/>
      <c r="BS7089" s="2"/>
      <c r="BT7089" s="2"/>
      <c r="BU7089" s="2"/>
      <c r="BV7089" s="55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18" t="s">
        <v>5</v>
      </c>
      <c r="H7090" s="3">
        <v>2024</v>
      </c>
      <c r="I7090" s="20" t="s">
        <v>316</v>
      </c>
      <c r="J7090" s="8" t="s">
        <v>348</v>
      </c>
      <c r="K7090" s="8" t="s">
        <v>320</v>
      </c>
      <c r="L7090" s="163">
        <f t="shared" si="237"/>
        <v>2</v>
      </c>
      <c r="M7090" s="163">
        <f t="shared" si="238"/>
        <v>7.9509999999999996</v>
      </c>
      <c r="N7090" s="181"/>
      <c r="O7090" s="33"/>
      <c r="P7090" s="33"/>
      <c r="Q7090" s="33"/>
      <c r="R7090" s="33"/>
      <c r="S7090" s="42"/>
      <c r="T7090" s="2"/>
      <c r="U7090" s="2"/>
      <c r="V7090" s="2"/>
      <c r="W7090" s="2"/>
      <c r="X7090" s="55"/>
      <c r="Y7090" s="62"/>
      <c r="Z7090" s="62"/>
      <c r="AA7090" s="62"/>
      <c r="AB7090" s="62"/>
      <c r="AC7090" s="68"/>
      <c r="AD7090" s="2"/>
      <c r="AE7090" s="2"/>
      <c r="AF7090" s="2"/>
      <c r="AG7090" s="2"/>
      <c r="AH7090" s="55"/>
      <c r="AI7090" s="72"/>
      <c r="AJ7090" s="72"/>
      <c r="AK7090" s="72"/>
      <c r="AL7090" s="72"/>
      <c r="AM7090" s="80"/>
      <c r="AN7090" s="2"/>
      <c r="AO7090" s="2"/>
      <c r="AP7090" s="2"/>
      <c r="AQ7090" s="2"/>
      <c r="AR7090" s="55"/>
      <c r="AS7090" s="85"/>
      <c r="AT7090" s="85"/>
      <c r="AU7090" s="85"/>
      <c r="AV7090" s="85"/>
      <c r="AW7090" s="100"/>
      <c r="AX7090" s="2"/>
      <c r="AY7090" s="2"/>
      <c r="AZ7090" s="2"/>
      <c r="BA7090" s="2"/>
      <c r="BB7090" s="55"/>
      <c r="BC7090" s="105" t="s">
        <v>513</v>
      </c>
      <c r="BD7090" s="105"/>
      <c r="BE7090" s="105"/>
      <c r="BF7090" s="105">
        <v>2</v>
      </c>
      <c r="BG7090" s="109">
        <v>7.9509999999999996</v>
      </c>
      <c r="BH7090" s="2"/>
      <c r="BI7090" s="2"/>
      <c r="BJ7090" s="2"/>
      <c r="BK7090" s="2"/>
      <c r="BL7090" s="55"/>
      <c r="BM7090" s="48"/>
      <c r="BN7090" s="48"/>
      <c r="BO7090" s="48"/>
      <c r="BP7090" s="48"/>
      <c r="BQ7090" s="117"/>
      <c r="BR7090" s="2"/>
      <c r="BS7090" s="2"/>
      <c r="BT7090" s="2"/>
      <c r="BU7090" s="2"/>
      <c r="BV7090" s="55"/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18" t="s">
        <v>5</v>
      </c>
      <c r="H7091" s="3">
        <v>2024</v>
      </c>
      <c r="I7091" s="20" t="s">
        <v>282</v>
      </c>
      <c r="J7091" s="2" t="s">
        <v>272</v>
      </c>
      <c r="K7091" s="2" t="s">
        <v>321</v>
      </c>
      <c r="L7091" s="163">
        <f t="shared" si="237"/>
        <v>0</v>
      </c>
      <c r="M7091" s="163">
        <f t="shared" si="238"/>
        <v>0</v>
      </c>
      <c r="N7091" s="181"/>
      <c r="O7091" s="33"/>
      <c r="P7091" s="33"/>
      <c r="Q7091" s="33"/>
      <c r="R7091" s="33"/>
      <c r="S7091" s="42"/>
      <c r="T7091" s="2"/>
      <c r="U7091" s="2"/>
      <c r="V7091" s="2"/>
      <c r="W7091" s="2"/>
      <c r="X7091" s="55"/>
      <c r="Y7091" s="62"/>
      <c r="Z7091" s="62"/>
      <c r="AA7091" s="62"/>
      <c r="AB7091" s="62"/>
      <c r="AC7091" s="68"/>
      <c r="AD7091" s="2"/>
      <c r="AE7091" s="2"/>
      <c r="AF7091" s="2"/>
      <c r="AG7091" s="2"/>
      <c r="AH7091" s="55"/>
      <c r="AI7091" s="72"/>
      <c r="AJ7091" s="72"/>
      <c r="AK7091" s="72"/>
      <c r="AL7091" s="72"/>
      <c r="AM7091" s="80"/>
      <c r="AN7091" s="2"/>
      <c r="AO7091" s="2"/>
      <c r="AP7091" s="2"/>
      <c r="AQ7091" s="2"/>
      <c r="AR7091" s="55"/>
      <c r="AS7091" s="85"/>
      <c r="AT7091" s="85"/>
      <c r="AU7091" s="85"/>
      <c r="AV7091" s="85"/>
      <c r="AW7091" s="100"/>
      <c r="AX7091" s="2"/>
      <c r="AY7091" s="2"/>
      <c r="AZ7091" s="2"/>
      <c r="BA7091" s="2"/>
      <c r="BB7091" s="55"/>
      <c r="BC7091" s="105"/>
      <c r="BD7091" s="105"/>
      <c r="BE7091" s="105"/>
      <c r="BF7091" s="105"/>
      <c r="BG7091" s="109"/>
      <c r="BH7091" s="2"/>
      <c r="BI7091" s="2"/>
      <c r="BJ7091" s="2"/>
      <c r="BK7091" s="2"/>
      <c r="BL7091" s="55"/>
      <c r="BM7091" s="48"/>
      <c r="BN7091" s="48"/>
      <c r="BO7091" s="48"/>
      <c r="BP7091" s="48"/>
      <c r="BQ7091" s="117"/>
      <c r="BR7091" s="2"/>
      <c r="BS7091" s="2"/>
      <c r="BT7091" s="2"/>
      <c r="BU7091" s="2"/>
      <c r="BV7091" s="55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18" t="s">
        <v>5</v>
      </c>
      <c r="H7092" s="3">
        <v>2024</v>
      </c>
      <c r="I7092" s="20" t="s">
        <v>282</v>
      </c>
      <c r="J7092" s="2" t="s">
        <v>273</v>
      </c>
      <c r="K7092" s="2" t="s">
        <v>321</v>
      </c>
      <c r="L7092" s="163">
        <f t="shared" si="237"/>
        <v>0</v>
      </c>
      <c r="M7092" s="163">
        <f t="shared" si="238"/>
        <v>0</v>
      </c>
      <c r="N7092" s="181"/>
      <c r="O7092" s="33"/>
      <c r="P7092" s="33"/>
      <c r="Q7092" s="33"/>
      <c r="R7092" s="33"/>
      <c r="S7092" s="42"/>
      <c r="T7092" s="2"/>
      <c r="U7092" s="2"/>
      <c r="V7092" s="2"/>
      <c r="W7092" s="2"/>
      <c r="X7092" s="55"/>
      <c r="Y7092" s="62"/>
      <c r="Z7092" s="62"/>
      <c r="AA7092" s="62"/>
      <c r="AB7092" s="62"/>
      <c r="AC7092" s="68"/>
      <c r="AD7092" s="2"/>
      <c r="AE7092" s="2"/>
      <c r="AF7092" s="2"/>
      <c r="AG7092" s="2"/>
      <c r="AH7092" s="55"/>
      <c r="AI7092" s="72"/>
      <c r="AJ7092" s="72"/>
      <c r="AK7092" s="72"/>
      <c r="AL7092" s="72"/>
      <c r="AM7092" s="80"/>
      <c r="AN7092" s="2"/>
      <c r="AO7092" s="2"/>
      <c r="AP7092" s="2"/>
      <c r="AQ7092" s="2"/>
      <c r="AR7092" s="55"/>
      <c r="AS7092" s="85"/>
      <c r="AT7092" s="85"/>
      <c r="AU7092" s="85"/>
      <c r="AV7092" s="85"/>
      <c r="AW7092" s="100"/>
      <c r="AX7092" s="2"/>
      <c r="AY7092" s="2"/>
      <c r="AZ7092" s="2"/>
      <c r="BA7092" s="2"/>
      <c r="BB7092" s="55"/>
      <c r="BC7092" s="105"/>
      <c r="BD7092" s="105"/>
      <c r="BE7092" s="105"/>
      <c r="BF7092" s="105"/>
      <c r="BG7092" s="109"/>
      <c r="BH7092" s="2"/>
      <c r="BI7092" s="2"/>
      <c r="BJ7092" s="2"/>
      <c r="BK7092" s="2"/>
      <c r="BL7092" s="55"/>
      <c r="BM7092" s="48"/>
      <c r="BN7092" s="48"/>
      <c r="BO7092" s="48"/>
      <c r="BP7092" s="48"/>
      <c r="BQ7092" s="117"/>
      <c r="BR7092" s="2"/>
      <c r="BS7092" s="2"/>
      <c r="BT7092" s="2"/>
      <c r="BU7092" s="2"/>
      <c r="BV7092" s="55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18" t="s">
        <v>5</v>
      </c>
      <c r="H7093" s="3">
        <v>2024</v>
      </c>
      <c r="I7093" s="20" t="s">
        <v>282</v>
      </c>
      <c r="J7093" s="2" t="s">
        <v>274</v>
      </c>
      <c r="K7093" s="2" t="s">
        <v>321</v>
      </c>
      <c r="L7093" s="163">
        <f t="shared" si="237"/>
        <v>0</v>
      </c>
      <c r="M7093" s="163">
        <f t="shared" si="238"/>
        <v>0</v>
      </c>
      <c r="N7093" s="181"/>
      <c r="O7093" s="33"/>
      <c r="P7093" s="33"/>
      <c r="Q7093" s="33"/>
      <c r="R7093" s="33"/>
      <c r="S7093" s="42"/>
      <c r="T7093" s="2"/>
      <c r="U7093" s="2"/>
      <c r="V7093" s="2"/>
      <c r="W7093" s="2"/>
      <c r="X7093" s="55"/>
      <c r="Y7093" s="62"/>
      <c r="Z7093" s="62"/>
      <c r="AA7093" s="62"/>
      <c r="AB7093" s="62"/>
      <c r="AC7093" s="68"/>
      <c r="AD7093" s="2"/>
      <c r="AE7093" s="2"/>
      <c r="AF7093" s="2"/>
      <c r="AG7093" s="2"/>
      <c r="AH7093" s="55"/>
      <c r="AI7093" s="72"/>
      <c r="AJ7093" s="72"/>
      <c r="AK7093" s="72"/>
      <c r="AL7093" s="72"/>
      <c r="AM7093" s="80"/>
      <c r="AN7093" s="2"/>
      <c r="AO7093" s="2"/>
      <c r="AP7093" s="2"/>
      <c r="AQ7093" s="2"/>
      <c r="AR7093" s="55"/>
      <c r="AS7093" s="85"/>
      <c r="AT7093" s="85"/>
      <c r="AU7093" s="85"/>
      <c r="AV7093" s="85"/>
      <c r="AW7093" s="100"/>
      <c r="AX7093" s="2"/>
      <c r="AY7093" s="2"/>
      <c r="AZ7093" s="2"/>
      <c r="BA7093" s="2"/>
      <c r="BB7093" s="55"/>
      <c r="BC7093" s="105"/>
      <c r="BD7093" s="105"/>
      <c r="BE7093" s="105"/>
      <c r="BF7093" s="105"/>
      <c r="BG7093" s="109"/>
      <c r="BH7093" s="2"/>
      <c r="BI7093" s="2"/>
      <c r="BJ7093" s="2"/>
      <c r="BK7093" s="2"/>
      <c r="BL7093" s="55"/>
      <c r="BM7093" s="48"/>
      <c r="BN7093" s="48"/>
      <c r="BO7093" s="48"/>
      <c r="BP7093" s="48"/>
      <c r="BQ7093" s="117"/>
      <c r="BR7093" s="2"/>
      <c r="BS7093" s="2"/>
      <c r="BT7093" s="2"/>
      <c r="BU7093" s="2"/>
      <c r="BV7093" s="55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18" t="s">
        <v>5</v>
      </c>
      <c r="H7094" s="3">
        <v>2024</v>
      </c>
      <c r="I7094" s="20" t="s">
        <v>282</v>
      </c>
      <c r="J7094" s="2" t="s">
        <v>275</v>
      </c>
      <c r="K7094" s="2" t="s">
        <v>321</v>
      </c>
      <c r="L7094" s="163">
        <f t="shared" si="237"/>
        <v>3.5000000000000001E-3</v>
      </c>
      <c r="M7094" s="163">
        <f t="shared" si="238"/>
        <v>11.836</v>
      </c>
      <c r="N7094" s="181"/>
      <c r="O7094" s="33"/>
      <c r="P7094" s="33"/>
      <c r="Q7094" s="33"/>
      <c r="R7094" s="33"/>
      <c r="S7094" s="42"/>
      <c r="T7094" s="2"/>
      <c r="U7094" s="2"/>
      <c r="V7094" s="2"/>
      <c r="W7094" s="2"/>
      <c r="X7094" s="55"/>
      <c r="Y7094" s="62"/>
      <c r="Z7094" s="62"/>
      <c r="AA7094" s="62"/>
      <c r="AB7094" s="62"/>
      <c r="AC7094" s="68"/>
      <c r="AD7094" s="2"/>
      <c r="AE7094" s="2"/>
      <c r="AF7094" s="2"/>
      <c r="AG7094" s="2"/>
      <c r="AH7094" s="55"/>
      <c r="AI7094" s="72"/>
      <c r="AJ7094" s="72"/>
      <c r="AK7094" s="72"/>
      <c r="AL7094" s="72"/>
      <c r="AM7094" s="80"/>
      <c r="AN7094" s="2"/>
      <c r="AO7094" s="2"/>
      <c r="AP7094" s="2"/>
      <c r="AQ7094" s="2"/>
      <c r="AR7094" s="55"/>
      <c r="AS7094" s="85"/>
      <c r="AT7094" s="85"/>
      <c r="AU7094" s="85"/>
      <c r="AV7094" s="85"/>
      <c r="AW7094" s="100"/>
      <c r="AX7094" s="2"/>
      <c r="AY7094" s="2"/>
      <c r="AZ7094" s="2"/>
      <c r="BA7094" s="2"/>
      <c r="BB7094" s="55"/>
      <c r="BC7094" s="105"/>
      <c r="BD7094" s="105"/>
      <c r="BE7094" s="105"/>
      <c r="BF7094" s="105"/>
      <c r="BG7094" s="109"/>
      <c r="BH7094" s="2"/>
      <c r="BI7094" s="2"/>
      <c r="BJ7094" s="2"/>
      <c r="BK7094" s="2"/>
      <c r="BL7094" s="55"/>
      <c r="BM7094" s="48"/>
      <c r="BN7094" s="48"/>
      <c r="BO7094" s="48"/>
      <c r="BP7094" s="48"/>
      <c r="BQ7094" s="117"/>
      <c r="BR7094" s="2" t="s">
        <v>705</v>
      </c>
      <c r="BS7094" s="2"/>
      <c r="BT7094" s="2"/>
      <c r="BU7094" s="2">
        <v>3.5000000000000001E-3</v>
      </c>
      <c r="BV7094" s="55">
        <v>11.836</v>
      </c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18" t="s">
        <v>5</v>
      </c>
      <c r="H7095" s="3">
        <v>2024</v>
      </c>
      <c r="I7095" s="20" t="s">
        <v>282</v>
      </c>
      <c r="J7095" s="2" t="s">
        <v>276</v>
      </c>
      <c r="K7095" s="2" t="s">
        <v>320</v>
      </c>
      <c r="L7095" s="163">
        <f t="shared" si="237"/>
        <v>0</v>
      </c>
      <c r="M7095" s="163">
        <f t="shared" si="238"/>
        <v>0</v>
      </c>
      <c r="N7095" s="181"/>
      <c r="O7095" s="33"/>
      <c r="P7095" s="33"/>
      <c r="Q7095" s="33"/>
      <c r="R7095" s="33"/>
      <c r="S7095" s="42"/>
      <c r="T7095" s="2"/>
      <c r="U7095" s="2"/>
      <c r="V7095" s="2"/>
      <c r="W7095" s="2"/>
      <c r="X7095" s="55"/>
      <c r="Y7095" s="62"/>
      <c r="Z7095" s="62"/>
      <c r="AA7095" s="62"/>
      <c r="AB7095" s="62"/>
      <c r="AC7095" s="68"/>
      <c r="AD7095" s="2"/>
      <c r="AE7095" s="2"/>
      <c r="AF7095" s="2"/>
      <c r="AG7095" s="2"/>
      <c r="AH7095" s="55"/>
      <c r="AI7095" s="72"/>
      <c r="AJ7095" s="72"/>
      <c r="AK7095" s="72"/>
      <c r="AL7095" s="72"/>
      <c r="AM7095" s="80"/>
      <c r="AN7095" s="2"/>
      <c r="AO7095" s="2"/>
      <c r="AP7095" s="2"/>
      <c r="AQ7095" s="2"/>
      <c r="AR7095" s="55"/>
      <c r="AS7095" s="85"/>
      <c r="AT7095" s="85"/>
      <c r="AU7095" s="85"/>
      <c r="AV7095" s="85"/>
      <c r="AW7095" s="100"/>
      <c r="AX7095" s="2"/>
      <c r="AY7095" s="2"/>
      <c r="AZ7095" s="2"/>
      <c r="BA7095" s="2"/>
      <c r="BB7095" s="55"/>
      <c r="BC7095" s="105"/>
      <c r="BD7095" s="105"/>
      <c r="BE7095" s="105"/>
      <c r="BF7095" s="105"/>
      <c r="BG7095" s="109"/>
      <c r="BH7095" s="2"/>
      <c r="BI7095" s="2"/>
      <c r="BJ7095" s="2"/>
      <c r="BK7095" s="2"/>
      <c r="BL7095" s="55"/>
      <c r="BM7095" s="48"/>
      <c r="BN7095" s="48"/>
      <c r="BO7095" s="48"/>
      <c r="BP7095" s="48"/>
      <c r="BQ7095" s="117"/>
      <c r="BR7095" s="2"/>
      <c r="BS7095" s="2"/>
      <c r="BT7095" s="2"/>
      <c r="BU7095" s="2"/>
      <c r="BV7095" s="55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18" t="s">
        <v>5</v>
      </c>
      <c r="H7096" s="3">
        <v>2024</v>
      </c>
      <c r="I7096" s="20" t="s">
        <v>282</v>
      </c>
      <c r="J7096" s="2" t="s">
        <v>277</v>
      </c>
      <c r="K7096" s="2" t="s">
        <v>320</v>
      </c>
      <c r="L7096" s="163">
        <f t="shared" si="237"/>
        <v>2</v>
      </c>
      <c r="M7096" s="163">
        <f t="shared" si="238"/>
        <v>2.9409999999999998</v>
      </c>
      <c r="N7096" s="181"/>
      <c r="O7096" s="33"/>
      <c r="P7096" s="33"/>
      <c r="Q7096" s="33"/>
      <c r="R7096" s="33"/>
      <c r="S7096" s="42"/>
      <c r="T7096" s="2"/>
      <c r="U7096" s="2"/>
      <c r="V7096" s="2"/>
      <c r="W7096" s="2"/>
      <c r="X7096" s="55"/>
      <c r="Y7096" s="62"/>
      <c r="Z7096" s="62"/>
      <c r="AA7096" s="62"/>
      <c r="AB7096" s="62"/>
      <c r="AC7096" s="68"/>
      <c r="AD7096" s="2"/>
      <c r="AE7096" s="2"/>
      <c r="AF7096" s="2"/>
      <c r="AG7096" s="2"/>
      <c r="AH7096" s="55"/>
      <c r="AI7096" s="72"/>
      <c r="AJ7096" s="72"/>
      <c r="AK7096" s="72"/>
      <c r="AL7096" s="72"/>
      <c r="AM7096" s="80"/>
      <c r="AN7096" s="2"/>
      <c r="AO7096" s="2"/>
      <c r="AP7096" s="2"/>
      <c r="AQ7096" s="2"/>
      <c r="AR7096" s="55"/>
      <c r="AS7096" s="85"/>
      <c r="AT7096" s="85"/>
      <c r="AU7096" s="85"/>
      <c r="AV7096" s="85"/>
      <c r="AW7096" s="100"/>
      <c r="AX7096" s="2"/>
      <c r="AY7096" s="2"/>
      <c r="AZ7096" s="2"/>
      <c r="BA7096" s="2"/>
      <c r="BB7096" s="55"/>
      <c r="BC7096" s="105" t="s">
        <v>370</v>
      </c>
      <c r="BD7096" s="105"/>
      <c r="BE7096" s="105"/>
      <c r="BF7096" s="105">
        <v>2</v>
      </c>
      <c r="BG7096" s="109">
        <v>2.9409999999999998</v>
      </c>
      <c r="BH7096" s="2"/>
      <c r="BI7096" s="2"/>
      <c r="BJ7096" s="2"/>
      <c r="BK7096" s="2"/>
      <c r="BL7096" s="55"/>
      <c r="BM7096" s="48"/>
      <c r="BN7096" s="48"/>
      <c r="BO7096" s="48"/>
      <c r="BP7096" s="48"/>
      <c r="BQ7096" s="117"/>
      <c r="BR7096" s="2"/>
      <c r="BS7096" s="2"/>
      <c r="BT7096" s="2"/>
      <c r="BU7096" s="2"/>
      <c r="BV7096" s="55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18" t="s">
        <v>5</v>
      </c>
      <c r="H7097" s="3">
        <v>2024</v>
      </c>
      <c r="I7097" s="20" t="s">
        <v>283</v>
      </c>
      <c r="J7097" s="2" t="s">
        <v>298</v>
      </c>
      <c r="K7097" s="2" t="s">
        <v>321</v>
      </c>
      <c r="L7097" s="163">
        <f t="shared" si="237"/>
        <v>0.1</v>
      </c>
      <c r="M7097" s="163">
        <f t="shared" si="238"/>
        <v>57.042999999999999</v>
      </c>
      <c r="N7097" s="181"/>
      <c r="O7097" s="33"/>
      <c r="P7097" s="33"/>
      <c r="Q7097" s="33"/>
      <c r="R7097" s="33"/>
      <c r="S7097" s="42"/>
      <c r="T7097" s="2"/>
      <c r="U7097" s="2"/>
      <c r="V7097" s="2"/>
      <c r="W7097" s="2"/>
      <c r="X7097" s="55"/>
      <c r="Y7097" s="62"/>
      <c r="Z7097" s="62"/>
      <c r="AA7097" s="62"/>
      <c r="AB7097" s="62"/>
      <c r="AC7097" s="68"/>
      <c r="AD7097" s="2"/>
      <c r="AE7097" s="2"/>
      <c r="AF7097" s="2"/>
      <c r="AG7097" s="2"/>
      <c r="AH7097" s="55"/>
      <c r="AI7097" s="72"/>
      <c r="AJ7097" s="72"/>
      <c r="AK7097" s="72"/>
      <c r="AL7097" s="72"/>
      <c r="AM7097" s="80"/>
      <c r="AN7097" s="2"/>
      <c r="AO7097" s="2"/>
      <c r="AP7097" s="2"/>
      <c r="AQ7097" s="2"/>
      <c r="AR7097" s="55"/>
      <c r="AS7097" s="85"/>
      <c r="AT7097" s="85"/>
      <c r="AU7097" s="85"/>
      <c r="AV7097" s="85"/>
      <c r="AW7097" s="100"/>
      <c r="AX7097" s="2"/>
      <c r="AY7097" s="2"/>
      <c r="AZ7097" s="2"/>
      <c r="BA7097" s="2"/>
      <c r="BB7097" s="55"/>
      <c r="BC7097" s="105"/>
      <c r="BD7097" s="105"/>
      <c r="BE7097" s="105"/>
      <c r="BF7097" s="105"/>
      <c r="BG7097" s="109"/>
      <c r="BH7097" s="2"/>
      <c r="BI7097" s="2"/>
      <c r="BJ7097" s="2"/>
      <c r="BK7097" s="2"/>
      <c r="BL7097" s="55"/>
      <c r="BM7097" s="48"/>
      <c r="BN7097" s="48"/>
      <c r="BO7097" s="48"/>
      <c r="BP7097" s="48"/>
      <c r="BQ7097" s="117"/>
      <c r="BR7097" s="2" t="s">
        <v>517</v>
      </c>
      <c r="BS7097" s="2"/>
      <c r="BT7097" s="2"/>
      <c r="BU7097" s="2">
        <v>0.1</v>
      </c>
      <c r="BV7097" s="55">
        <v>57.042999999999999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18" t="s">
        <v>5</v>
      </c>
      <c r="H7098" s="3">
        <v>2024</v>
      </c>
      <c r="I7098" s="20" t="s">
        <v>283</v>
      </c>
      <c r="J7098" s="2" t="s">
        <v>278</v>
      </c>
      <c r="K7098" s="2" t="s">
        <v>320</v>
      </c>
      <c r="L7098" s="163">
        <f t="shared" si="237"/>
        <v>35</v>
      </c>
      <c r="M7098" s="163">
        <f t="shared" si="238"/>
        <v>64.858000000000004</v>
      </c>
      <c r="N7098" s="181"/>
      <c r="O7098" s="33"/>
      <c r="P7098" s="33"/>
      <c r="Q7098" s="33"/>
      <c r="R7098" s="33"/>
      <c r="S7098" s="42"/>
      <c r="T7098" s="2">
        <v>2</v>
      </c>
      <c r="U7098" s="2"/>
      <c r="V7098" s="2"/>
      <c r="W7098" s="2">
        <v>1</v>
      </c>
      <c r="X7098" s="55">
        <v>1.9370000000000001</v>
      </c>
      <c r="Y7098" s="62"/>
      <c r="Z7098" s="62"/>
      <c r="AA7098" s="62"/>
      <c r="AB7098" s="62">
        <v>4</v>
      </c>
      <c r="AC7098" s="68">
        <v>5.6449999999999996</v>
      </c>
      <c r="AD7098" s="2"/>
      <c r="AE7098" s="2"/>
      <c r="AF7098" s="2"/>
      <c r="AG7098" s="2"/>
      <c r="AH7098" s="55"/>
      <c r="AI7098" s="72"/>
      <c r="AJ7098" s="72"/>
      <c r="AK7098" s="72"/>
      <c r="AL7098" s="72"/>
      <c r="AM7098" s="80"/>
      <c r="AN7098" s="2"/>
      <c r="AO7098" s="2"/>
      <c r="AP7098" s="2"/>
      <c r="AQ7098" s="2"/>
      <c r="AR7098" s="55"/>
      <c r="AS7098" s="85"/>
      <c r="AT7098" s="85"/>
      <c r="AU7098" s="85"/>
      <c r="AV7098" s="85">
        <v>12</v>
      </c>
      <c r="AW7098" s="100">
        <v>15.21</v>
      </c>
      <c r="AX7098" s="2" t="s">
        <v>820</v>
      </c>
      <c r="AY7098" s="2"/>
      <c r="AZ7098" s="2"/>
      <c r="BA7098" s="2">
        <v>2</v>
      </c>
      <c r="BB7098" s="55">
        <v>2.996</v>
      </c>
      <c r="BC7098" s="105"/>
      <c r="BD7098" s="105"/>
      <c r="BE7098" s="105"/>
      <c r="BF7098" s="105"/>
      <c r="BG7098" s="109"/>
      <c r="BH7098" s="2"/>
      <c r="BI7098" s="2"/>
      <c r="BJ7098" s="2"/>
      <c r="BK7098" s="2"/>
      <c r="BL7098" s="55"/>
      <c r="BM7098" s="48"/>
      <c r="BN7098" s="48"/>
      <c r="BO7098" s="48"/>
      <c r="BP7098" s="48"/>
      <c r="BQ7098" s="117"/>
      <c r="BR7098" s="2" t="s">
        <v>517</v>
      </c>
      <c r="BS7098" s="2"/>
      <c r="BT7098" s="2"/>
      <c r="BU7098" s="2">
        <v>16</v>
      </c>
      <c r="BV7098" s="55">
        <v>39.07</v>
      </c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18" t="s">
        <v>5</v>
      </c>
      <c r="H7099" s="3">
        <v>2024</v>
      </c>
      <c r="I7099" s="20" t="s">
        <v>283</v>
      </c>
      <c r="J7099" s="2" t="s">
        <v>279</v>
      </c>
      <c r="K7099" s="2" t="s">
        <v>320</v>
      </c>
      <c r="L7099" s="163">
        <f t="shared" si="237"/>
        <v>0</v>
      </c>
      <c r="M7099" s="163">
        <f t="shared" si="238"/>
        <v>0</v>
      </c>
      <c r="N7099" s="181"/>
      <c r="O7099" s="33"/>
      <c r="P7099" s="33"/>
      <c r="Q7099" s="33"/>
      <c r="R7099" s="33"/>
      <c r="S7099" s="42"/>
      <c r="T7099" s="2"/>
      <c r="U7099" s="2"/>
      <c r="V7099" s="2"/>
      <c r="W7099" s="2"/>
      <c r="X7099" s="55"/>
      <c r="Y7099" s="62"/>
      <c r="Z7099" s="62"/>
      <c r="AA7099" s="62"/>
      <c r="AB7099" s="62"/>
      <c r="AC7099" s="68"/>
      <c r="AD7099" s="2"/>
      <c r="AE7099" s="2"/>
      <c r="AF7099" s="2"/>
      <c r="AG7099" s="2"/>
      <c r="AH7099" s="55"/>
      <c r="AI7099" s="72"/>
      <c r="AJ7099" s="72"/>
      <c r="AK7099" s="72"/>
      <c r="AL7099" s="72"/>
      <c r="AM7099" s="80"/>
      <c r="AN7099" s="2"/>
      <c r="AO7099" s="2"/>
      <c r="AP7099" s="2"/>
      <c r="AQ7099" s="2"/>
      <c r="AR7099" s="55"/>
      <c r="AS7099" s="85"/>
      <c r="AT7099" s="85"/>
      <c r="AU7099" s="85"/>
      <c r="AV7099" s="85"/>
      <c r="AW7099" s="100"/>
      <c r="AX7099" s="2"/>
      <c r="AY7099" s="2"/>
      <c r="AZ7099" s="2"/>
      <c r="BA7099" s="2"/>
      <c r="BB7099" s="55"/>
      <c r="BC7099" s="105"/>
      <c r="BD7099" s="105"/>
      <c r="BE7099" s="105"/>
      <c r="BF7099" s="105"/>
      <c r="BG7099" s="109"/>
      <c r="BH7099" s="2"/>
      <c r="BI7099" s="2"/>
      <c r="BJ7099" s="2"/>
      <c r="BK7099" s="2"/>
      <c r="BL7099" s="55"/>
      <c r="BM7099" s="48"/>
      <c r="BN7099" s="48"/>
      <c r="BO7099" s="48"/>
      <c r="BP7099" s="48"/>
      <c r="BQ7099" s="117"/>
      <c r="BR7099" s="2"/>
      <c r="BS7099" s="2"/>
      <c r="BT7099" s="2"/>
      <c r="BU7099" s="2"/>
      <c r="BV7099" s="55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18" t="s">
        <v>5</v>
      </c>
      <c r="H7100" s="3">
        <v>2024</v>
      </c>
      <c r="I7100" s="20" t="s">
        <v>286</v>
      </c>
      <c r="J7100" s="2" t="s">
        <v>280</v>
      </c>
      <c r="K7100" s="2" t="s">
        <v>319</v>
      </c>
      <c r="L7100" s="163">
        <f t="shared" si="237"/>
        <v>0</v>
      </c>
      <c r="M7100" s="163">
        <f t="shared" si="238"/>
        <v>0</v>
      </c>
      <c r="N7100" s="181"/>
      <c r="O7100" s="33"/>
      <c r="P7100" s="33"/>
      <c r="Q7100" s="33"/>
      <c r="R7100" s="33"/>
      <c r="S7100" s="42"/>
      <c r="T7100" s="2"/>
      <c r="U7100" s="2"/>
      <c r="V7100" s="2"/>
      <c r="W7100" s="2"/>
      <c r="X7100" s="55"/>
      <c r="Y7100" s="62"/>
      <c r="Z7100" s="62"/>
      <c r="AA7100" s="62"/>
      <c r="AB7100" s="62"/>
      <c r="AC7100" s="68"/>
      <c r="AD7100" s="2"/>
      <c r="AE7100" s="2"/>
      <c r="AF7100" s="2"/>
      <c r="AG7100" s="2"/>
      <c r="AH7100" s="55"/>
      <c r="AI7100" s="72"/>
      <c r="AJ7100" s="72"/>
      <c r="AK7100" s="72"/>
      <c r="AL7100" s="72"/>
      <c r="AM7100" s="80"/>
      <c r="AN7100" s="2"/>
      <c r="AO7100" s="2"/>
      <c r="AP7100" s="2"/>
      <c r="AQ7100" s="2"/>
      <c r="AR7100" s="55"/>
      <c r="AS7100" s="85"/>
      <c r="AT7100" s="85"/>
      <c r="AU7100" s="85"/>
      <c r="AV7100" s="85"/>
      <c r="AW7100" s="100"/>
      <c r="AX7100" s="2"/>
      <c r="AY7100" s="2"/>
      <c r="AZ7100" s="2"/>
      <c r="BA7100" s="2"/>
      <c r="BB7100" s="55"/>
      <c r="BC7100" s="105"/>
      <c r="BD7100" s="105"/>
      <c r="BE7100" s="105"/>
      <c r="BF7100" s="105"/>
      <c r="BG7100" s="109"/>
      <c r="BH7100" s="2"/>
      <c r="BI7100" s="2"/>
      <c r="BJ7100" s="2"/>
      <c r="BK7100" s="2"/>
      <c r="BL7100" s="55"/>
      <c r="BM7100" s="48"/>
      <c r="BN7100" s="48"/>
      <c r="BO7100" s="48"/>
      <c r="BP7100" s="48"/>
      <c r="BQ7100" s="117"/>
      <c r="BR7100" s="2"/>
      <c r="BS7100" s="2"/>
      <c r="BT7100" s="2"/>
      <c r="BU7100" s="2"/>
      <c r="BV7100" s="55"/>
    </row>
    <row r="7101" spans="1:74" hidden="1" x14ac:dyDescent="0.3">
      <c r="A7101" s="2" t="s">
        <v>266</v>
      </c>
      <c r="B7101" s="2" t="s">
        <v>2</v>
      </c>
      <c r="C7101" s="2" t="s">
        <v>3</v>
      </c>
      <c r="D7101" s="2" t="s">
        <v>265</v>
      </c>
      <c r="E7101" s="5" t="s">
        <v>204</v>
      </c>
      <c r="F7101" s="3"/>
      <c r="G7101" s="18" t="s">
        <v>5</v>
      </c>
      <c r="H7101" s="3">
        <v>2024</v>
      </c>
      <c r="I7101" s="20" t="s">
        <v>286</v>
      </c>
      <c r="J7101" s="2" t="s">
        <v>281</v>
      </c>
      <c r="K7101" s="2" t="s">
        <v>319</v>
      </c>
      <c r="L7101" s="163">
        <f t="shared" si="237"/>
        <v>0</v>
      </c>
      <c r="M7101" s="163">
        <f t="shared" si="238"/>
        <v>131.154</v>
      </c>
      <c r="N7101" s="181"/>
      <c r="O7101" s="33"/>
      <c r="P7101" s="33"/>
      <c r="Q7101" s="33"/>
      <c r="R7101" s="33"/>
      <c r="S7101" s="42"/>
      <c r="T7101" s="2" t="s">
        <v>432</v>
      </c>
      <c r="U7101" s="2"/>
      <c r="V7101" s="2"/>
      <c r="W7101" s="2"/>
      <c r="X7101" s="55">
        <v>5.2</v>
      </c>
      <c r="Y7101" s="62"/>
      <c r="Z7101" s="62"/>
      <c r="AA7101" s="62"/>
      <c r="AB7101" s="62"/>
      <c r="AC7101" s="68"/>
      <c r="AD7101" s="2"/>
      <c r="AE7101" s="2"/>
      <c r="AF7101" s="2"/>
      <c r="AG7101" s="2"/>
      <c r="AH7101" s="55"/>
      <c r="AI7101" s="72"/>
      <c r="AJ7101" s="72"/>
      <c r="AK7101" s="72"/>
      <c r="AL7101" s="72"/>
      <c r="AM7101" s="80"/>
      <c r="AN7101" s="2"/>
      <c r="AO7101" s="2"/>
      <c r="AP7101" s="2"/>
      <c r="AQ7101" s="2"/>
      <c r="AR7101" s="55"/>
      <c r="AS7101" s="85"/>
      <c r="AT7101" s="85"/>
      <c r="AU7101" s="85"/>
      <c r="AV7101" s="85"/>
      <c r="AW7101" s="100"/>
      <c r="AX7101" s="2" t="s">
        <v>831</v>
      </c>
      <c r="AY7101" s="2"/>
      <c r="AZ7101" s="2"/>
      <c r="BA7101" s="2"/>
      <c r="BB7101" s="55">
        <f>23.809+23.767</f>
        <v>47.576000000000001</v>
      </c>
      <c r="BC7101" s="105" t="s">
        <v>1061</v>
      </c>
      <c r="BD7101" s="105"/>
      <c r="BE7101" s="105"/>
      <c r="BF7101" s="105"/>
      <c r="BG7101" s="109">
        <v>4.5</v>
      </c>
      <c r="BH7101" s="2"/>
      <c r="BI7101" s="2"/>
      <c r="BJ7101" s="2"/>
      <c r="BK7101" s="2"/>
      <c r="BL7101" s="55"/>
      <c r="BM7101" s="48" t="s">
        <v>1189</v>
      </c>
      <c r="BN7101" s="48"/>
      <c r="BO7101" s="48"/>
      <c r="BP7101" s="48"/>
      <c r="BQ7101" s="117">
        <v>1.7350000000000001</v>
      </c>
      <c r="BR7101" s="2" t="s">
        <v>1264</v>
      </c>
      <c r="BS7101" s="2"/>
      <c r="BT7101" s="2"/>
      <c r="BU7101" s="2"/>
      <c r="BV7101" s="55">
        <v>72.143000000000001</v>
      </c>
    </row>
    <row r="7102" spans="1:74" s="13" customFormat="1" hidden="1" x14ac:dyDescent="0.3">
      <c r="A7102" s="12" t="s">
        <v>266</v>
      </c>
      <c r="B7102" s="12" t="s">
        <v>2</v>
      </c>
      <c r="C7102" s="12" t="s">
        <v>3</v>
      </c>
      <c r="D7102" s="12" t="s">
        <v>265</v>
      </c>
      <c r="E7102" s="6" t="s">
        <v>204</v>
      </c>
      <c r="F7102" s="7"/>
      <c r="G7102" s="19" t="s">
        <v>5</v>
      </c>
      <c r="H7102" s="7">
        <v>2024</v>
      </c>
      <c r="I7102" s="21"/>
      <c r="J7102" s="12" t="s">
        <v>314</v>
      </c>
      <c r="K7102" s="12"/>
      <c r="L7102" s="147"/>
      <c r="M7102" s="147">
        <f>SUM(M7064:M7101)</f>
        <v>899.26100000000019</v>
      </c>
      <c r="N7102" s="183"/>
      <c r="O7102" s="12"/>
      <c r="P7102" s="12"/>
      <c r="Q7102" s="12"/>
      <c r="R7102" s="12"/>
      <c r="S7102" s="47">
        <f>SUM(S7064:S7101)</f>
        <v>0</v>
      </c>
      <c r="T7102" s="12"/>
      <c r="U7102" s="12"/>
      <c r="V7102" s="12"/>
      <c r="W7102" s="12"/>
      <c r="X7102" s="47">
        <f>SUM(X7064:X7101)</f>
        <v>7.1370000000000005</v>
      </c>
      <c r="Y7102" s="12"/>
      <c r="Z7102" s="12"/>
      <c r="AA7102" s="12"/>
      <c r="AB7102" s="12"/>
      <c r="AC7102" s="47">
        <f>SUM(AC7064:AC7101)</f>
        <v>10.946999999999999</v>
      </c>
      <c r="AD7102" s="12"/>
      <c r="AE7102" s="12"/>
      <c r="AF7102" s="12"/>
      <c r="AG7102" s="12"/>
      <c r="AH7102" s="47">
        <f>SUM(AH7064:AH7101)</f>
        <v>2.1160000000000001</v>
      </c>
      <c r="AI7102" s="12"/>
      <c r="AJ7102" s="12"/>
      <c r="AK7102" s="12"/>
      <c r="AL7102" s="12"/>
      <c r="AM7102" s="47">
        <f>SUM(AM7064:AM7101)</f>
        <v>0</v>
      </c>
      <c r="AN7102" s="12"/>
      <c r="AO7102" s="12"/>
      <c r="AP7102" s="12"/>
      <c r="AQ7102" s="12"/>
      <c r="AR7102" s="47">
        <f>SUM(AR7064:AR7101)</f>
        <v>0</v>
      </c>
      <c r="AS7102" s="12"/>
      <c r="AT7102" s="12"/>
      <c r="AU7102" s="12"/>
      <c r="AV7102" s="12"/>
      <c r="AW7102" s="47">
        <f>SUM(AW7064:AW7101)</f>
        <v>364.166</v>
      </c>
      <c r="AX7102" s="12"/>
      <c r="AY7102" s="12"/>
      <c r="AZ7102" s="12"/>
      <c r="BA7102" s="12"/>
      <c r="BB7102" s="47">
        <f>SUM(BB7064:BB7101)</f>
        <v>317.67599999999999</v>
      </c>
      <c r="BC7102" s="12"/>
      <c r="BD7102" s="12"/>
      <c r="BE7102" s="12"/>
      <c r="BF7102" s="12"/>
      <c r="BG7102" s="47">
        <f>SUM(BG7064:BG7101)</f>
        <v>15.391999999999999</v>
      </c>
      <c r="BH7102" s="12"/>
      <c r="BI7102" s="12"/>
      <c r="BJ7102" s="12"/>
      <c r="BK7102" s="12"/>
      <c r="BL7102" s="47">
        <f>SUM(BL7064:BL7101)</f>
        <v>0</v>
      </c>
      <c r="BM7102" s="12"/>
      <c r="BN7102" s="12"/>
      <c r="BO7102" s="12"/>
      <c r="BP7102" s="12"/>
      <c r="BQ7102" s="47">
        <f>SUM(BQ7064:BQ7101)</f>
        <v>1.7350000000000001</v>
      </c>
      <c r="BR7102" s="12"/>
      <c r="BS7102" s="12"/>
      <c r="BT7102" s="12"/>
      <c r="BU7102" s="12"/>
      <c r="BV7102" s="47">
        <f>SUM(BV7064:BV7101)</f>
        <v>180.09200000000001</v>
      </c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18" t="s">
        <v>5</v>
      </c>
      <c r="H7103" s="3">
        <v>2024</v>
      </c>
      <c r="I7103" s="20" t="s">
        <v>287</v>
      </c>
      <c r="J7103" s="2" t="s">
        <v>267</v>
      </c>
      <c r="K7103" s="2" t="s">
        <v>318</v>
      </c>
      <c r="L7103" s="163">
        <f t="shared" si="237"/>
        <v>0</v>
      </c>
      <c r="M7103" s="163">
        <f t="shared" si="238"/>
        <v>0</v>
      </c>
      <c r="N7103" s="181"/>
      <c r="O7103" s="33"/>
      <c r="P7103" s="33"/>
      <c r="Q7103" s="33"/>
      <c r="R7103" s="33"/>
      <c r="S7103" s="42"/>
      <c r="T7103" s="2"/>
      <c r="U7103" s="2"/>
      <c r="V7103" s="2"/>
      <c r="W7103" s="2"/>
      <c r="X7103" s="55"/>
      <c r="Y7103" s="62"/>
      <c r="Z7103" s="62"/>
      <c r="AA7103" s="62"/>
      <c r="AB7103" s="62"/>
      <c r="AC7103" s="68"/>
      <c r="AD7103" s="2"/>
      <c r="AE7103" s="2"/>
      <c r="AF7103" s="2"/>
      <c r="AG7103" s="2"/>
      <c r="AH7103" s="55"/>
      <c r="AI7103" s="72"/>
      <c r="AJ7103" s="72"/>
      <c r="AK7103" s="72"/>
      <c r="AL7103" s="72"/>
      <c r="AM7103" s="80"/>
      <c r="AN7103" s="2"/>
      <c r="AO7103" s="2"/>
      <c r="AP7103" s="2"/>
      <c r="AQ7103" s="2"/>
      <c r="AR7103" s="55"/>
      <c r="AS7103" s="85"/>
      <c r="AT7103" s="85"/>
      <c r="AU7103" s="85"/>
      <c r="AV7103" s="85"/>
      <c r="AW7103" s="100"/>
      <c r="AX7103" s="2"/>
      <c r="AY7103" s="2"/>
      <c r="AZ7103" s="2"/>
      <c r="BA7103" s="2"/>
      <c r="BB7103" s="55"/>
      <c r="BC7103" s="105"/>
      <c r="BD7103" s="105"/>
      <c r="BE7103" s="105"/>
      <c r="BF7103" s="105"/>
      <c r="BG7103" s="109"/>
      <c r="BH7103" s="2"/>
      <c r="BI7103" s="2"/>
      <c r="BJ7103" s="2"/>
      <c r="BK7103" s="2"/>
      <c r="BL7103" s="55"/>
      <c r="BM7103" s="48"/>
      <c r="BN7103" s="48"/>
      <c r="BO7103" s="48"/>
      <c r="BP7103" s="48"/>
      <c r="BQ7103" s="117"/>
      <c r="BR7103" s="2"/>
      <c r="BS7103" s="2"/>
      <c r="BT7103" s="2"/>
      <c r="BU7103" s="2"/>
      <c r="BV7103" s="55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18" t="s">
        <v>5</v>
      </c>
      <c r="H7104" s="3">
        <v>2024</v>
      </c>
      <c r="I7104" s="20" t="s">
        <v>287</v>
      </c>
      <c r="J7104" s="2" t="s">
        <v>291</v>
      </c>
      <c r="K7104" s="2" t="s">
        <v>319</v>
      </c>
      <c r="L7104" s="163">
        <f t="shared" si="237"/>
        <v>0</v>
      </c>
      <c r="M7104" s="163">
        <f t="shared" si="238"/>
        <v>0</v>
      </c>
      <c r="N7104" s="181"/>
      <c r="O7104" s="33"/>
      <c r="P7104" s="33"/>
      <c r="Q7104" s="33"/>
      <c r="R7104" s="33"/>
      <c r="S7104" s="42"/>
      <c r="T7104" s="2"/>
      <c r="U7104" s="2"/>
      <c r="V7104" s="2"/>
      <c r="W7104" s="2"/>
      <c r="X7104" s="55"/>
      <c r="Y7104" s="62"/>
      <c r="Z7104" s="62"/>
      <c r="AA7104" s="62"/>
      <c r="AB7104" s="62"/>
      <c r="AC7104" s="68"/>
      <c r="AD7104" s="2"/>
      <c r="AE7104" s="2"/>
      <c r="AF7104" s="2"/>
      <c r="AG7104" s="2"/>
      <c r="AH7104" s="55"/>
      <c r="AI7104" s="72"/>
      <c r="AJ7104" s="72"/>
      <c r="AK7104" s="72"/>
      <c r="AL7104" s="72"/>
      <c r="AM7104" s="80"/>
      <c r="AN7104" s="2"/>
      <c r="AO7104" s="2"/>
      <c r="AP7104" s="2"/>
      <c r="AQ7104" s="2"/>
      <c r="AR7104" s="55"/>
      <c r="AS7104" s="85"/>
      <c r="AT7104" s="85"/>
      <c r="AU7104" s="85"/>
      <c r="AV7104" s="85"/>
      <c r="AW7104" s="100"/>
      <c r="AX7104" s="2"/>
      <c r="AY7104" s="2"/>
      <c r="AZ7104" s="2"/>
      <c r="BA7104" s="2"/>
      <c r="BB7104" s="55"/>
      <c r="BC7104" s="105"/>
      <c r="BD7104" s="105"/>
      <c r="BE7104" s="105"/>
      <c r="BF7104" s="105"/>
      <c r="BG7104" s="109"/>
      <c r="BH7104" s="2"/>
      <c r="BI7104" s="2"/>
      <c r="BJ7104" s="2"/>
      <c r="BK7104" s="2"/>
      <c r="BL7104" s="55"/>
      <c r="BM7104" s="48"/>
      <c r="BN7104" s="48"/>
      <c r="BO7104" s="48"/>
      <c r="BP7104" s="48"/>
      <c r="BQ7104" s="117"/>
      <c r="BR7104" s="2"/>
      <c r="BS7104" s="2"/>
      <c r="BT7104" s="2"/>
      <c r="BU7104" s="2"/>
      <c r="BV7104" s="55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18" t="s">
        <v>5</v>
      </c>
      <c r="H7105" s="3">
        <v>2024</v>
      </c>
      <c r="I7105" s="20" t="s">
        <v>286</v>
      </c>
      <c r="J7105" s="2" t="s">
        <v>336</v>
      </c>
      <c r="K7105" s="2" t="s">
        <v>319</v>
      </c>
      <c r="L7105" s="163">
        <f t="shared" si="237"/>
        <v>0</v>
      </c>
      <c r="M7105" s="163">
        <f t="shared" si="238"/>
        <v>0</v>
      </c>
      <c r="N7105" s="181"/>
      <c r="O7105" s="33"/>
      <c r="P7105" s="33"/>
      <c r="Q7105" s="33"/>
      <c r="R7105" s="33"/>
      <c r="S7105" s="42"/>
      <c r="T7105" s="2"/>
      <c r="U7105" s="2"/>
      <c r="V7105" s="2"/>
      <c r="W7105" s="2"/>
      <c r="X7105" s="55"/>
      <c r="Y7105" s="62"/>
      <c r="Z7105" s="62"/>
      <c r="AA7105" s="62"/>
      <c r="AB7105" s="62"/>
      <c r="AC7105" s="68"/>
      <c r="AD7105" s="2"/>
      <c r="AE7105" s="2"/>
      <c r="AF7105" s="2"/>
      <c r="AG7105" s="2"/>
      <c r="AH7105" s="55"/>
      <c r="AI7105" s="72"/>
      <c r="AJ7105" s="72"/>
      <c r="AK7105" s="72"/>
      <c r="AL7105" s="72"/>
      <c r="AM7105" s="80"/>
      <c r="AN7105" s="2"/>
      <c r="AO7105" s="2"/>
      <c r="AP7105" s="2"/>
      <c r="AQ7105" s="2"/>
      <c r="AR7105" s="55"/>
      <c r="AS7105" s="85"/>
      <c r="AT7105" s="85"/>
      <c r="AU7105" s="85"/>
      <c r="AV7105" s="85"/>
      <c r="AW7105" s="100"/>
      <c r="AX7105" s="2"/>
      <c r="AY7105" s="2"/>
      <c r="AZ7105" s="2"/>
      <c r="BA7105" s="2"/>
      <c r="BB7105" s="55"/>
      <c r="BC7105" s="105"/>
      <c r="BD7105" s="105"/>
      <c r="BE7105" s="105"/>
      <c r="BF7105" s="105"/>
      <c r="BG7105" s="109"/>
      <c r="BH7105" s="2"/>
      <c r="BI7105" s="2"/>
      <c r="BJ7105" s="2"/>
      <c r="BK7105" s="2"/>
      <c r="BL7105" s="55"/>
      <c r="BM7105" s="48"/>
      <c r="BN7105" s="48"/>
      <c r="BO7105" s="48"/>
      <c r="BP7105" s="48"/>
      <c r="BQ7105" s="117"/>
      <c r="BR7105" s="2"/>
      <c r="BS7105" s="2"/>
      <c r="BT7105" s="2"/>
      <c r="BU7105" s="2"/>
      <c r="BV7105" s="55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18" t="s">
        <v>5</v>
      </c>
      <c r="H7106" s="3">
        <v>2024</v>
      </c>
      <c r="I7106" s="20" t="s">
        <v>286</v>
      </c>
      <c r="J7106" s="8" t="s">
        <v>337</v>
      </c>
      <c r="K7106" s="8" t="s">
        <v>318</v>
      </c>
      <c r="L7106" s="163">
        <f t="shared" si="237"/>
        <v>0</v>
      </c>
      <c r="M7106" s="163">
        <f t="shared" si="238"/>
        <v>0</v>
      </c>
      <c r="N7106" s="181"/>
      <c r="O7106" s="53"/>
      <c r="P7106" s="53"/>
      <c r="Q7106" s="53"/>
      <c r="R7106" s="53"/>
      <c r="S7106" s="54"/>
      <c r="T7106" s="8"/>
      <c r="U7106" s="8"/>
      <c r="V7106" s="8"/>
      <c r="W7106" s="8"/>
      <c r="X7106" s="122"/>
      <c r="Y7106" s="135"/>
      <c r="Z7106" s="135"/>
      <c r="AA7106" s="135"/>
      <c r="AB7106" s="135"/>
      <c r="AC7106" s="136"/>
      <c r="AD7106" s="8"/>
      <c r="AE7106" s="8"/>
      <c r="AF7106" s="8"/>
      <c r="AG7106" s="8"/>
      <c r="AH7106" s="122"/>
      <c r="AI7106" s="137"/>
      <c r="AJ7106" s="137"/>
      <c r="AK7106" s="137"/>
      <c r="AL7106" s="137"/>
      <c r="AM7106" s="138"/>
      <c r="AN7106" s="8"/>
      <c r="AO7106" s="8"/>
      <c r="AP7106" s="8"/>
      <c r="AQ7106" s="8"/>
      <c r="AR7106" s="122"/>
      <c r="AS7106" s="139"/>
      <c r="AT7106" s="139"/>
      <c r="AU7106" s="139"/>
      <c r="AV7106" s="139"/>
      <c r="AW7106" s="140"/>
      <c r="AX7106" s="8"/>
      <c r="AY7106" s="8"/>
      <c r="AZ7106" s="8"/>
      <c r="BA7106" s="8"/>
      <c r="BB7106" s="122"/>
      <c r="BC7106" s="141"/>
      <c r="BD7106" s="141"/>
      <c r="BE7106" s="141"/>
      <c r="BF7106" s="141"/>
      <c r="BG7106" s="142"/>
      <c r="BH7106" s="8"/>
      <c r="BI7106" s="8"/>
      <c r="BJ7106" s="8"/>
      <c r="BK7106" s="8"/>
      <c r="BL7106" s="122"/>
      <c r="BM7106" s="143"/>
      <c r="BN7106" s="143"/>
      <c r="BO7106" s="143"/>
      <c r="BP7106" s="143"/>
      <c r="BQ7106" s="144"/>
      <c r="BR7106" s="8"/>
      <c r="BS7106" s="8"/>
      <c r="BT7106" s="8"/>
      <c r="BU7106" s="8"/>
      <c r="BV7106" s="122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18" t="s">
        <v>5</v>
      </c>
      <c r="H7107" s="3">
        <v>2024</v>
      </c>
      <c r="I7107" s="20" t="s">
        <v>286</v>
      </c>
      <c r="J7107" s="8" t="s">
        <v>338</v>
      </c>
      <c r="K7107" s="8" t="s">
        <v>339</v>
      </c>
      <c r="L7107" s="163">
        <f t="shared" si="237"/>
        <v>0</v>
      </c>
      <c r="M7107" s="163">
        <f t="shared" si="238"/>
        <v>0</v>
      </c>
      <c r="N7107" s="181"/>
      <c r="O7107" s="53"/>
      <c r="P7107" s="53"/>
      <c r="Q7107" s="53"/>
      <c r="R7107" s="53"/>
      <c r="S7107" s="54"/>
      <c r="T7107" s="8"/>
      <c r="U7107" s="8"/>
      <c r="V7107" s="8"/>
      <c r="W7107" s="8"/>
      <c r="X7107" s="122"/>
      <c r="Y7107" s="135"/>
      <c r="Z7107" s="135"/>
      <c r="AA7107" s="135"/>
      <c r="AB7107" s="135"/>
      <c r="AC7107" s="136"/>
      <c r="AD7107" s="8"/>
      <c r="AE7107" s="8"/>
      <c r="AF7107" s="8"/>
      <c r="AG7107" s="8"/>
      <c r="AH7107" s="122"/>
      <c r="AI7107" s="137"/>
      <c r="AJ7107" s="137"/>
      <c r="AK7107" s="137"/>
      <c r="AL7107" s="137"/>
      <c r="AM7107" s="138"/>
      <c r="AN7107" s="8"/>
      <c r="AO7107" s="8"/>
      <c r="AP7107" s="8"/>
      <c r="AQ7107" s="8"/>
      <c r="AR7107" s="122"/>
      <c r="AS7107" s="139"/>
      <c r="AT7107" s="139"/>
      <c r="AU7107" s="139"/>
      <c r="AV7107" s="139"/>
      <c r="AW7107" s="140"/>
      <c r="AX7107" s="8"/>
      <c r="AY7107" s="8"/>
      <c r="AZ7107" s="8"/>
      <c r="BA7107" s="8"/>
      <c r="BB7107" s="122"/>
      <c r="BC7107" s="141"/>
      <c r="BD7107" s="141"/>
      <c r="BE7107" s="141"/>
      <c r="BF7107" s="141"/>
      <c r="BG7107" s="142"/>
      <c r="BH7107" s="8"/>
      <c r="BI7107" s="8"/>
      <c r="BJ7107" s="8"/>
      <c r="BK7107" s="8"/>
      <c r="BL7107" s="122"/>
      <c r="BM7107" s="143"/>
      <c r="BN7107" s="143"/>
      <c r="BO7107" s="143"/>
      <c r="BP7107" s="143"/>
      <c r="BQ7107" s="144"/>
      <c r="BR7107" s="8"/>
      <c r="BS7107" s="8"/>
      <c r="BT7107" s="8"/>
      <c r="BU7107" s="8"/>
      <c r="BV7107" s="122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18" t="s">
        <v>5</v>
      </c>
      <c r="H7108" s="3">
        <v>2024</v>
      </c>
      <c r="I7108" s="20" t="s">
        <v>286</v>
      </c>
      <c r="J7108" s="8" t="s">
        <v>340</v>
      </c>
      <c r="K7108" s="8" t="s">
        <v>318</v>
      </c>
      <c r="L7108" s="163">
        <f t="shared" si="237"/>
        <v>0</v>
      </c>
      <c r="M7108" s="163">
        <f t="shared" si="238"/>
        <v>0</v>
      </c>
      <c r="N7108" s="181"/>
      <c r="O7108" s="53"/>
      <c r="P7108" s="53"/>
      <c r="Q7108" s="53"/>
      <c r="R7108" s="53"/>
      <c r="S7108" s="54"/>
      <c r="T7108" s="8"/>
      <c r="U7108" s="8"/>
      <c r="V7108" s="8"/>
      <c r="W7108" s="8"/>
      <c r="X7108" s="122"/>
      <c r="Y7108" s="135"/>
      <c r="Z7108" s="135"/>
      <c r="AA7108" s="135"/>
      <c r="AB7108" s="135"/>
      <c r="AC7108" s="136"/>
      <c r="AD7108" s="8"/>
      <c r="AE7108" s="8"/>
      <c r="AF7108" s="8"/>
      <c r="AG7108" s="8"/>
      <c r="AH7108" s="122"/>
      <c r="AI7108" s="137"/>
      <c r="AJ7108" s="137"/>
      <c r="AK7108" s="137"/>
      <c r="AL7108" s="137"/>
      <c r="AM7108" s="138"/>
      <c r="AN7108" s="8"/>
      <c r="AO7108" s="8"/>
      <c r="AP7108" s="8"/>
      <c r="AQ7108" s="8"/>
      <c r="AR7108" s="122"/>
      <c r="AS7108" s="139"/>
      <c r="AT7108" s="139"/>
      <c r="AU7108" s="139"/>
      <c r="AV7108" s="139"/>
      <c r="AW7108" s="140"/>
      <c r="AX7108" s="8"/>
      <c r="AY7108" s="8"/>
      <c r="AZ7108" s="8"/>
      <c r="BA7108" s="8"/>
      <c r="BB7108" s="122"/>
      <c r="BC7108" s="141"/>
      <c r="BD7108" s="141"/>
      <c r="BE7108" s="141"/>
      <c r="BF7108" s="141"/>
      <c r="BG7108" s="142"/>
      <c r="BH7108" s="8"/>
      <c r="BI7108" s="8"/>
      <c r="BJ7108" s="8"/>
      <c r="BK7108" s="8"/>
      <c r="BL7108" s="122"/>
      <c r="BM7108" s="143"/>
      <c r="BN7108" s="143"/>
      <c r="BO7108" s="143"/>
      <c r="BP7108" s="143"/>
      <c r="BQ7108" s="144"/>
      <c r="BR7108" s="8"/>
      <c r="BS7108" s="8"/>
      <c r="BT7108" s="8"/>
      <c r="BU7108" s="8"/>
      <c r="BV7108" s="122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18" t="s">
        <v>5</v>
      </c>
      <c r="H7109" s="3">
        <v>2024</v>
      </c>
      <c r="I7109" s="20" t="s">
        <v>286</v>
      </c>
      <c r="J7109" s="8" t="s">
        <v>341</v>
      </c>
      <c r="K7109" s="8" t="s">
        <v>320</v>
      </c>
      <c r="L7109" s="163">
        <f t="shared" si="237"/>
        <v>0</v>
      </c>
      <c r="M7109" s="163">
        <f t="shared" si="238"/>
        <v>0</v>
      </c>
      <c r="N7109" s="181"/>
      <c r="O7109" s="53"/>
      <c r="P7109" s="53"/>
      <c r="Q7109" s="53"/>
      <c r="R7109" s="53"/>
      <c r="S7109" s="54"/>
      <c r="T7109" s="8"/>
      <c r="U7109" s="8"/>
      <c r="V7109" s="8"/>
      <c r="W7109" s="8"/>
      <c r="X7109" s="122"/>
      <c r="Y7109" s="135"/>
      <c r="Z7109" s="135"/>
      <c r="AA7109" s="135"/>
      <c r="AB7109" s="135"/>
      <c r="AC7109" s="136"/>
      <c r="AD7109" s="8"/>
      <c r="AE7109" s="8"/>
      <c r="AF7109" s="8"/>
      <c r="AG7109" s="8"/>
      <c r="AH7109" s="122"/>
      <c r="AI7109" s="137"/>
      <c r="AJ7109" s="137"/>
      <c r="AK7109" s="137"/>
      <c r="AL7109" s="137"/>
      <c r="AM7109" s="138"/>
      <c r="AN7109" s="8"/>
      <c r="AO7109" s="8"/>
      <c r="AP7109" s="8"/>
      <c r="AQ7109" s="8"/>
      <c r="AR7109" s="122"/>
      <c r="AS7109" s="139"/>
      <c r="AT7109" s="139"/>
      <c r="AU7109" s="139"/>
      <c r="AV7109" s="139"/>
      <c r="AW7109" s="140"/>
      <c r="AX7109" s="8"/>
      <c r="AY7109" s="8"/>
      <c r="AZ7109" s="8"/>
      <c r="BA7109" s="8"/>
      <c r="BB7109" s="122"/>
      <c r="BC7109" s="141"/>
      <c r="BD7109" s="141"/>
      <c r="BE7109" s="141"/>
      <c r="BF7109" s="141"/>
      <c r="BG7109" s="142"/>
      <c r="BH7109" s="8"/>
      <c r="BI7109" s="8"/>
      <c r="BJ7109" s="8"/>
      <c r="BK7109" s="8"/>
      <c r="BL7109" s="122"/>
      <c r="BM7109" s="143"/>
      <c r="BN7109" s="143"/>
      <c r="BO7109" s="143"/>
      <c r="BP7109" s="143"/>
      <c r="BQ7109" s="144"/>
      <c r="BR7109" s="8"/>
      <c r="BS7109" s="8"/>
      <c r="BT7109" s="8"/>
      <c r="BU7109" s="8"/>
      <c r="BV7109" s="122"/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18" t="s">
        <v>5</v>
      </c>
      <c r="H7110" s="3">
        <v>2024</v>
      </c>
      <c r="I7110" s="20" t="s">
        <v>286</v>
      </c>
      <c r="J7110" s="8" t="s">
        <v>342</v>
      </c>
      <c r="K7110" s="8" t="s">
        <v>320</v>
      </c>
      <c r="L7110" s="163">
        <f t="shared" si="237"/>
        <v>0</v>
      </c>
      <c r="M7110" s="163">
        <f t="shared" si="238"/>
        <v>0</v>
      </c>
      <c r="N7110" s="181"/>
      <c r="O7110" s="53"/>
      <c r="P7110" s="53"/>
      <c r="Q7110" s="53"/>
      <c r="R7110" s="53"/>
      <c r="S7110" s="54"/>
      <c r="T7110" s="8"/>
      <c r="U7110" s="8"/>
      <c r="V7110" s="8"/>
      <c r="W7110" s="8"/>
      <c r="X7110" s="122"/>
      <c r="Y7110" s="135"/>
      <c r="Z7110" s="135"/>
      <c r="AA7110" s="135"/>
      <c r="AB7110" s="135"/>
      <c r="AC7110" s="136"/>
      <c r="AD7110" s="8"/>
      <c r="AE7110" s="8"/>
      <c r="AF7110" s="8"/>
      <c r="AG7110" s="8"/>
      <c r="AH7110" s="122"/>
      <c r="AI7110" s="137"/>
      <c r="AJ7110" s="137"/>
      <c r="AK7110" s="137"/>
      <c r="AL7110" s="137"/>
      <c r="AM7110" s="138"/>
      <c r="AN7110" s="8"/>
      <c r="AO7110" s="8"/>
      <c r="AP7110" s="8"/>
      <c r="AQ7110" s="8"/>
      <c r="AR7110" s="122"/>
      <c r="AS7110" s="139"/>
      <c r="AT7110" s="139"/>
      <c r="AU7110" s="139"/>
      <c r="AV7110" s="139"/>
      <c r="AW7110" s="140"/>
      <c r="AX7110" s="8"/>
      <c r="AY7110" s="8"/>
      <c r="AZ7110" s="8"/>
      <c r="BA7110" s="8"/>
      <c r="BB7110" s="122"/>
      <c r="BC7110" s="141"/>
      <c r="BD7110" s="141"/>
      <c r="BE7110" s="141"/>
      <c r="BF7110" s="141"/>
      <c r="BG7110" s="142"/>
      <c r="BH7110" s="8"/>
      <c r="BI7110" s="8"/>
      <c r="BJ7110" s="8"/>
      <c r="BK7110" s="8"/>
      <c r="BL7110" s="122"/>
      <c r="BM7110" s="143"/>
      <c r="BN7110" s="143"/>
      <c r="BO7110" s="143"/>
      <c r="BP7110" s="143"/>
      <c r="BQ7110" s="144"/>
      <c r="BR7110" s="8"/>
      <c r="BS7110" s="8"/>
      <c r="BT7110" s="8"/>
      <c r="BU7110" s="8"/>
      <c r="BV7110" s="122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18" t="s">
        <v>5</v>
      </c>
      <c r="H7111" s="3">
        <v>2024</v>
      </c>
      <c r="I7111" s="20" t="s">
        <v>286</v>
      </c>
      <c r="J7111" s="8" t="s">
        <v>343</v>
      </c>
      <c r="K7111" s="8" t="s">
        <v>339</v>
      </c>
      <c r="L7111" s="163">
        <f t="shared" si="237"/>
        <v>0</v>
      </c>
      <c r="M7111" s="163">
        <f t="shared" si="238"/>
        <v>0</v>
      </c>
      <c r="N7111" s="181"/>
      <c r="O7111" s="53"/>
      <c r="P7111" s="53"/>
      <c r="Q7111" s="53"/>
      <c r="R7111" s="53"/>
      <c r="S7111" s="54"/>
      <c r="T7111" s="8"/>
      <c r="U7111" s="8"/>
      <c r="V7111" s="8"/>
      <c r="W7111" s="8"/>
      <c r="X7111" s="122"/>
      <c r="Y7111" s="135"/>
      <c r="Z7111" s="135"/>
      <c r="AA7111" s="135"/>
      <c r="AB7111" s="135"/>
      <c r="AC7111" s="136"/>
      <c r="AD7111" s="8"/>
      <c r="AE7111" s="8"/>
      <c r="AF7111" s="8"/>
      <c r="AG7111" s="8"/>
      <c r="AH7111" s="122"/>
      <c r="AI7111" s="137"/>
      <c r="AJ7111" s="137"/>
      <c r="AK7111" s="137"/>
      <c r="AL7111" s="137"/>
      <c r="AM7111" s="138"/>
      <c r="AN7111" s="8"/>
      <c r="AO7111" s="8"/>
      <c r="AP7111" s="8"/>
      <c r="AQ7111" s="8"/>
      <c r="AR7111" s="122"/>
      <c r="AS7111" s="139"/>
      <c r="AT7111" s="139"/>
      <c r="AU7111" s="139"/>
      <c r="AV7111" s="139"/>
      <c r="AW7111" s="140"/>
      <c r="AX7111" s="8"/>
      <c r="AY7111" s="8"/>
      <c r="AZ7111" s="8"/>
      <c r="BA7111" s="8"/>
      <c r="BB7111" s="122"/>
      <c r="BC7111" s="141"/>
      <c r="BD7111" s="141"/>
      <c r="BE7111" s="141"/>
      <c r="BF7111" s="141"/>
      <c r="BG7111" s="142"/>
      <c r="BH7111" s="8"/>
      <c r="BI7111" s="8"/>
      <c r="BJ7111" s="8"/>
      <c r="BK7111" s="8"/>
      <c r="BL7111" s="122"/>
      <c r="BM7111" s="143"/>
      <c r="BN7111" s="143"/>
      <c r="BO7111" s="143"/>
      <c r="BP7111" s="143"/>
      <c r="BQ7111" s="144"/>
      <c r="BR7111" s="8"/>
      <c r="BS7111" s="8"/>
      <c r="BT7111" s="8"/>
      <c r="BU7111" s="8"/>
      <c r="BV7111" s="122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18" t="s">
        <v>5</v>
      </c>
      <c r="H7112" s="3">
        <v>2024</v>
      </c>
      <c r="I7112" s="20" t="s">
        <v>288</v>
      </c>
      <c r="J7112" s="8" t="s">
        <v>344</v>
      </c>
      <c r="K7112" s="8" t="s">
        <v>318</v>
      </c>
      <c r="L7112" s="163">
        <f t="shared" si="237"/>
        <v>0</v>
      </c>
      <c r="M7112" s="163">
        <f t="shared" si="238"/>
        <v>0</v>
      </c>
      <c r="N7112" s="181"/>
      <c r="O7112" s="53"/>
      <c r="P7112" s="53"/>
      <c r="Q7112" s="53"/>
      <c r="R7112" s="53"/>
      <c r="S7112" s="54"/>
      <c r="T7112" s="8"/>
      <c r="U7112" s="8"/>
      <c r="V7112" s="8"/>
      <c r="W7112" s="8"/>
      <c r="X7112" s="122"/>
      <c r="Y7112" s="135"/>
      <c r="Z7112" s="135"/>
      <c r="AA7112" s="135"/>
      <c r="AB7112" s="135"/>
      <c r="AC7112" s="136"/>
      <c r="AD7112" s="8"/>
      <c r="AE7112" s="8"/>
      <c r="AF7112" s="8"/>
      <c r="AG7112" s="8"/>
      <c r="AH7112" s="122"/>
      <c r="AI7112" s="137"/>
      <c r="AJ7112" s="137"/>
      <c r="AK7112" s="137"/>
      <c r="AL7112" s="137"/>
      <c r="AM7112" s="138"/>
      <c r="AN7112" s="8"/>
      <c r="AO7112" s="8"/>
      <c r="AP7112" s="8"/>
      <c r="AQ7112" s="8"/>
      <c r="AR7112" s="122"/>
      <c r="AS7112" s="139"/>
      <c r="AT7112" s="139"/>
      <c r="AU7112" s="139"/>
      <c r="AV7112" s="139"/>
      <c r="AW7112" s="140"/>
      <c r="AX7112" s="8"/>
      <c r="AY7112" s="8"/>
      <c r="AZ7112" s="8"/>
      <c r="BA7112" s="8"/>
      <c r="BB7112" s="122"/>
      <c r="BC7112" s="141"/>
      <c r="BD7112" s="141"/>
      <c r="BE7112" s="141"/>
      <c r="BF7112" s="141"/>
      <c r="BG7112" s="142"/>
      <c r="BH7112" s="8"/>
      <c r="BI7112" s="8"/>
      <c r="BJ7112" s="8"/>
      <c r="BK7112" s="8"/>
      <c r="BL7112" s="122"/>
      <c r="BM7112" s="143"/>
      <c r="BN7112" s="143"/>
      <c r="BO7112" s="143"/>
      <c r="BP7112" s="143"/>
      <c r="BQ7112" s="144"/>
      <c r="BR7112" s="8"/>
      <c r="BS7112" s="8"/>
      <c r="BT7112" s="8"/>
      <c r="BU7112" s="8"/>
      <c r="BV7112" s="122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18" t="s">
        <v>5</v>
      </c>
      <c r="H7113" s="3">
        <v>2024</v>
      </c>
      <c r="I7113" s="20" t="s">
        <v>288</v>
      </c>
      <c r="J7113" s="2" t="s">
        <v>351</v>
      </c>
      <c r="K7113" s="2" t="s">
        <v>318</v>
      </c>
      <c r="L7113" s="163">
        <f t="shared" si="237"/>
        <v>0</v>
      </c>
      <c r="M7113" s="163">
        <f t="shared" si="238"/>
        <v>0</v>
      </c>
      <c r="N7113" s="181"/>
      <c r="O7113" s="53"/>
      <c r="P7113" s="53"/>
      <c r="Q7113" s="53"/>
      <c r="R7113" s="53"/>
      <c r="S7113" s="54"/>
      <c r="T7113" s="8"/>
      <c r="U7113" s="8"/>
      <c r="V7113" s="8"/>
      <c r="W7113" s="8"/>
      <c r="X7113" s="122"/>
      <c r="Y7113" s="135"/>
      <c r="Z7113" s="135"/>
      <c r="AA7113" s="135"/>
      <c r="AB7113" s="135"/>
      <c r="AC7113" s="136"/>
      <c r="AD7113" s="8"/>
      <c r="AE7113" s="8"/>
      <c r="AF7113" s="8"/>
      <c r="AG7113" s="8"/>
      <c r="AH7113" s="122"/>
      <c r="AI7113" s="137"/>
      <c r="AJ7113" s="137"/>
      <c r="AK7113" s="137"/>
      <c r="AL7113" s="137"/>
      <c r="AM7113" s="138"/>
      <c r="AN7113" s="8"/>
      <c r="AO7113" s="8"/>
      <c r="AP7113" s="8"/>
      <c r="AQ7113" s="8"/>
      <c r="AR7113" s="122"/>
      <c r="AS7113" s="139"/>
      <c r="AT7113" s="139"/>
      <c r="AU7113" s="139"/>
      <c r="AV7113" s="139"/>
      <c r="AW7113" s="140"/>
      <c r="AX7113" s="8"/>
      <c r="AY7113" s="8"/>
      <c r="AZ7113" s="8"/>
      <c r="BA7113" s="8"/>
      <c r="BB7113" s="122"/>
      <c r="BC7113" s="141"/>
      <c r="BD7113" s="141"/>
      <c r="BE7113" s="141"/>
      <c r="BF7113" s="141"/>
      <c r="BG7113" s="142"/>
      <c r="BH7113" s="8"/>
      <c r="BI7113" s="8"/>
      <c r="BJ7113" s="8"/>
      <c r="BK7113" s="8"/>
      <c r="BL7113" s="122"/>
      <c r="BM7113" s="143"/>
      <c r="BN7113" s="143"/>
      <c r="BO7113" s="143"/>
      <c r="BP7113" s="143"/>
      <c r="BQ7113" s="144"/>
      <c r="BR7113" s="8"/>
      <c r="BS7113" s="8"/>
      <c r="BT7113" s="8"/>
      <c r="BU7113" s="8"/>
      <c r="BV7113" s="122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18" t="s">
        <v>5</v>
      </c>
      <c r="H7114" s="3">
        <v>2024</v>
      </c>
      <c r="I7114" s="20" t="s">
        <v>288</v>
      </c>
      <c r="J7114" s="2" t="s">
        <v>352</v>
      </c>
      <c r="K7114" s="2" t="s">
        <v>321</v>
      </c>
      <c r="L7114" s="163">
        <f t="shared" si="237"/>
        <v>0</v>
      </c>
      <c r="M7114" s="163">
        <f t="shared" si="238"/>
        <v>0</v>
      </c>
      <c r="N7114" s="181"/>
      <c r="O7114" s="33"/>
      <c r="P7114" s="33"/>
      <c r="Q7114" s="33"/>
      <c r="R7114" s="33"/>
      <c r="S7114" s="42"/>
      <c r="T7114" s="2"/>
      <c r="U7114" s="2"/>
      <c r="V7114" s="2"/>
      <c r="W7114" s="2"/>
      <c r="X7114" s="55"/>
      <c r="Y7114" s="62"/>
      <c r="Z7114" s="62"/>
      <c r="AA7114" s="62"/>
      <c r="AB7114" s="62"/>
      <c r="AC7114" s="68"/>
      <c r="AD7114" s="2"/>
      <c r="AE7114" s="2"/>
      <c r="AF7114" s="2"/>
      <c r="AG7114" s="2"/>
      <c r="AH7114" s="55"/>
      <c r="AI7114" s="72"/>
      <c r="AJ7114" s="72"/>
      <c r="AK7114" s="72"/>
      <c r="AL7114" s="72"/>
      <c r="AM7114" s="80"/>
      <c r="AN7114" s="2"/>
      <c r="AO7114" s="2"/>
      <c r="AP7114" s="2"/>
      <c r="AQ7114" s="2"/>
      <c r="AR7114" s="55"/>
      <c r="AS7114" s="85"/>
      <c r="AT7114" s="85"/>
      <c r="AU7114" s="85"/>
      <c r="AV7114" s="85"/>
      <c r="AW7114" s="100"/>
      <c r="AX7114" s="2"/>
      <c r="AY7114" s="2"/>
      <c r="AZ7114" s="2"/>
      <c r="BA7114" s="2"/>
      <c r="BB7114" s="55"/>
      <c r="BC7114" s="105"/>
      <c r="BD7114" s="105"/>
      <c r="BE7114" s="105"/>
      <c r="BF7114" s="105"/>
      <c r="BG7114" s="109"/>
      <c r="BH7114" s="2"/>
      <c r="BI7114" s="2"/>
      <c r="BJ7114" s="2"/>
      <c r="BK7114" s="2"/>
      <c r="BL7114" s="55"/>
      <c r="BM7114" s="48"/>
      <c r="BN7114" s="48"/>
      <c r="BO7114" s="48"/>
      <c r="BP7114" s="48"/>
      <c r="BQ7114" s="117"/>
      <c r="BR7114" s="2"/>
      <c r="BS7114" s="2"/>
      <c r="BT7114" s="2"/>
      <c r="BU7114" s="2"/>
      <c r="BV7114" s="55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18" t="s">
        <v>5</v>
      </c>
      <c r="H7115" s="3">
        <v>2024</v>
      </c>
      <c r="I7115" s="20" t="s">
        <v>288</v>
      </c>
      <c r="J7115" s="2" t="s">
        <v>345</v>
      </c>
      <c r="K7115" s="2" t="s">
        <v>318</v>
      </c>
      <c r="L7115" s="163">
        <f t="shared" si="237"/>
        <v>0</v>
      </c>
      <c r="M7115" s="163">
        <f t="shared" si="238"/>
        <v>0</v>
      </c>
      <c r="N7115" s="181"/>
      <c r="O7115" s="34"/>
      <c r="P7115" s="33"/>
      <c r="Q7115" s="33"/>
      <c r="R7115" s="33"/>
      <c r="S7115" s="42"/>
      <c r="T7115" s="3"/>
      <c r="U7115" s="2"/>
      <c r="V7115" s="2"/>
      <c r="W7115" s="2"/>
      <c r="X7115" s="55"/>
      <c r="Y7115" s="64"/>
      <c r="Z7115" s="62"/>
      <c r="AA7115" s="62"/>
      <c r="AB7115" s="62"/>
      <c r="AC7115" s="68"/>
      <c r="AD7115" s="3"/>
      <c r="AE7115" s="2"/>
      <c r="AF7115" s="2"/>
      <c r="AG7115" s="2"/>
      <c r="AH7115" s="55"/>
      <c r="AI7115" s="73"/>
      <c r="AJ7115" s="72"/>
      <c r="AK7115" s="72"/>
      <c r="AL7115" s="72"/>
      <c r="AM7115" s="80"/>
      <c r="AN7115" s="3"/>
      <c r="AO7115" s="2"/>
      <c r="AP7115" s="2"/>
      <c r="AQ7115" s="2"/>
      <c r="AR7115" s="55"/>
      <c r="AS7115" s="86"/>
      <c r="AT7115" s="85"/>
      <c r="AU7115" s="85"/>
      <c r="AV7115" s="85"/>
      <c r="AW7115" s="100"/>
      <c r="AX7115" s="3"/>
      <c r="AY7115" s="2"/>
      <c r="AZ7115" s="2"/>
      <c r="BA7115" s="2"/>
      <c r="BB7115" s="55"/>
      <c r="BC7115" s="106"/>
      <c r="BD7115" s="105"/>
      <c r="BE7115" s="105"/>
      <c r="BF7115" s="105"/>
      <c r="BG7115" s="109"/>
      <c r="BH7115" s="3"/>
      <c r="BI7115" s="2"/>
      <c r="BJ7115" s="2"/>
      <c r="BK7115" s="2"/>
      <c r="BL7115" s="55"/>
      <c r="BM7115" s="49"/>
      <c r="BN7115" s="48"/>
      <c r="BO7115" s="48"/>
      <c r="BP7115" s="48"/>
      <c r="BQ7115" s="117"/>
      <c r="BR7115" s="3"/>
      <c r="BS7115" s="2"/>
      <c r="BT7115" s="2"/>
      <c r="BU7115" s="2"/>
      <c r="BV7115" s="55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18" t="s">
        <v>5</v>
      </c>
      <c r="H7116" s="3">
        <v>2024</v>
      </c>
      <c r="I7116" s="20" t="s">
        <v>289</v>
      </c>
      <c r="J7116" s="2" t="s">
        <v>268</v>
      </c>
      <c r="K7116" s="2" t="s">
        <v>318</v>
      </c>
      <c r="L7116" s="163">
        <f t="shared" si="237"/>
        <v>0</v>
      </c>
      <c r="M7116" s="163">
        <f t="shared" si="238"/>
        <v>0</v>
      </c>
      <c r="N7116" s="181"/>
      <c r="O7116" s="33"/>
      <c r="P7116" s="33"/>
      <c r="Q7116" s="33"/>
      <c r="R7116" s="33"/>
      <c r="S7116" s="42"/>
      <c r="T7116" s="2"/>
      <c r="U7116" s="2"/>
      <c r="V7116" s="2"/>
      <c r="W7116" s="2"/>
      <c r="X7116" s="55"/>
      <c r="Y7116" s="62"/>
      <c r="Z7116" s="62"/>
      <c r="AA7116" s="62"/>
      <c r="AB7116" s="62"/>
      <c r="AC7116" s="68"/>
      <c r="AD7116" s="2"/>
      <c r="AE7116" s="2"/>
      <c r="AF7116" s="2"/>
      <c r="AG7116" s="2"/>
      <c r="AH7116" s="55"/>
      <c r="AI7116" s="72"/>
      <c r="AJ7116" s="72"/>
      <c r="AK7116" s="72"/>
      <c r="AL7116" s="72"/>
      <c r="AM7116" s="80"/>
      <c r="AN7116" s="2"/>
      <c r="AO7116" s="2"/>
      <c r="AP7116" s="2"/>
      <c r="AQ7116" s="2"/>
      <c r="AR7116" s="55"/>
      <c r="AS7116" s="85"/>
      <c r="AT7116" s="85"/>
      <c r="AU7116" s="85"/>
      <c r="AV7116" s="85"/>
      <c r="AW7116" s="100"/>
      <c r="AX7116" s="2"/>
      <c r="AY7116" s="2"/>
      <c r="AZ7116" s="2"/>
      <c r="BA7116" s="2"/>
      <c r="BB7116" s="55"/>
      <c r="BC7116" s="105"/>
      <c r="BD7116" s="105"/>
      <c r="BE7116" s="105"/>
      <c r="BF7116" s="105"/>
      <c r="BG7116" s="109"/>
      <c r="BH7116" s="2"/>
      <c r="BI7116" s="2"/>
      <c r="BJ7116" s="2"/>
      <c r="BK7116" s="2"/>
      <c r="BL7116" s="55"/>
      <c r="BM7116" s="48"/>
      <c r="BN7116" s="48"/>
      <c r="BO7116" s="48"/>
      <c r="BP7116" s="48"/>
      <c r="BQ7116" s="117"/>
      <c r="BR7116" s="2"/>
      <c r="BS7116" s="2"/>
      <c r="BT7116" s="2"/>
      <c r="BU7116" s="2"/>
      <c r="BV7116" s="55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18" t="s">
        <v>5</v>
      </c>
      <c r="H7117" s="3">
        <v>2024</v>
      </c>
      <c r="I7117" s="20" t="s">
        <v>289</v>
      </c>
      <c r="J7117" s="2" t="s">
        <v>292</v>
      </c>
      <c r="K7117" s="2" t="s">
        <v>318</v>
      </c>
      <c r="L7117" s="163">
        <f t="shared" si="237"/>
        <v>0</v>
      </c>
      <c r="M7117" s="163">
        <f t="shared" si="238"/>
        <v>0</v>
      </c>
      <c r="N7117" s="181"/>
      <c r="O7117" s="33"/>
      <c r="P7117" s="33"/>
      <c r="Q7117" s="33"/>
      <c r="R7117" s="33"/>
      <c r="S7117" s="42"/>
      <c r="T7117" s="2"/>
      <c r="U7117" s="2"/>
      <c r="V7117" s="2"/>
      <c r="W7117" s="2"/>
      <c r="X7117" s="55"/>
      <c r="Y7117" s="62"/>
      <c r="Z7117" s="62"/>
      <c r="AA7117" s="62"/>
      <c r="AB7117" s="62"/>
      <c r="AC7117" s="68"/>
      <c r="AD7117" s="2"/>
      <c r="AE7117" s="2"/>
      <c r="AF7117" s="2"/>
      <c r="AG7117" s="2"/>
      <c r="AH7117" s="55"/>
      <c r="AI7117" s="72"/>
      <c r="AJ7117" s="72"/>
      <c r="AK7117" s="72"/>
      <c r="AL7117" s="72"/>
      <c r="AM7117" s="80"/>
      <c r="AN7117" s="2"/>
      <c r="AO7117" s="2"/>
      <c r="AP7117" s="2"/>
      <c r="AQ7117" s="2"/>
      <c r="AR7117" s="55"/>
      <c r="AS7117" s="85"/>
      <c r="AT7117" s="85"/>
      <c r="AU7117" s="85"/>
      <c r="AV7117" s="85"/>
      <c r="AW7117" s="100"/>
      <c r="AX7117" s="2"/>
      <c r="AY7117" s="2"/>
      <c r="AZ7117" s="2"/>
      <c r="BA7117" s="2"/>
      <c r="BB7117" s="55"/>
      <c r="BC7117" s="105"/>
      <c r="BD7117" s="105"/>
      <c r="BE7117" s="105"/>
      <c r="BF7117" s="105"/>
      <c r="BG7117" s="109"/>
      <c r="BH7117" s="2"/>
      <c r="BI7117" s="2"/>
      <c r="BJ7117" s="2"/>
      <c r="BK7117" s="2"/>
      <c r="BL7117" s="55"/>
      <c r="BM7117" s="48"/>
      <c r="BN7117" s="48"/>
      <c r="BO7117" s="48"/>
      <c r="BP7117" s="48"/>
      <c r="BQ7117" s="117"/>
      <c r="BR7117" s="2"/>
      <c r="BS7117" s="2"/>
      <c r="BT7117" s="2"/>
      <c r="BU7117" s="2"/>
      <c r="BV7117" s="55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18" t="s">
        <v>5</v>
      </c>
      <c r="H7118" s="3">
        <v>2024</v>
      </c>
      <c r="I7118" s="20" t="s">
        <v>285</v>
      </c>
      <c r="J7118" s="2" t="s">
        <v>293</v>
      </c>
      <c r="K7118" s="2" t="s">
        <v>318</v>
      </c>
      <c r="L7118" s="163">
        <f t="shared" si="237"/>
        <v>0</v>
      </c>
      <c r="M7118" s="163">
        <f t="shared" si="238"/>
        <v>0</v>
      </c>
      <c r="N7118" s="181"/>
      <c r="O7118" s="33"/>
      <c r="P7118" s="33"/>
      <c r="Q7118" s="33"/>
      <c r="R7118" s="34"/>
      <c r="S7118" s="41"/>
      <c r="T7118" s="2"/>
      <c r="U7118" s="2"/>
      <c r="V7118" s="2"/>
      <c r="W7118" s="3"/>
      <c r="X7118" s="56"/>
      <c r="Y7118" s="62"/>
      <c r="Z7118" s="62"/>
      <c r="AA7118" s="62"/>
      <c r="AB7118" s="64"/>
      <c r="AC7118" s="69"/>
      <c r="AD7118" s="2"/>
      <c r="AE7118" s="2"/>
      <c r="AF7118" s="2"/>
      <c r="AG7118" s="3"/>
      <c r="AH7118" s="56"/>
      <c r="AI7118" s="72"/>
      <c r="AJ7118" s="72"/>
      <c r="AK7118" s="72"/>
      <c r="AL7118" s="73"/>
      <c r="AM7118" s="81"/>
      <c r="AN7118" s="2"/>
      <c r="AO7118" s="2"/>
      <c r="AP7118" s="2"/>
      <c r="AQ7118" s="3"/>
      <c r="AR7118" s="56"/>
      <c r="AS7118" s="85"/>
      <c r="AT7118" s="85"/>
      <c r="AU7118" s="85"/>
      <c r="AV7118" s="86"/>
      <c r="AW7118" s="101"/>
      <c r="AX7118" s="2"/>
      <c r="AY7118" s="2"/>
      <c r="AZ7118" s="2"/>
      <c r="BA7118" s="3"/>
      <c r="BB7118" s="56"/>
      <c r="BC7118" s="105"/>
      <c r="BD7118" s="105"/>
      <c r="BE7118" s="105"/>
      <c r="BF7118" s="106"/>
      <c r="BG7118" s="110"/>
      <c r="BH7118" s="2"/>
      <c r="BI7118" s="2"/>
      <c r="BJ7118" s="2"/>
      <c r="BK7118" s="3"/>
      <c r="BL7118" s="56"/>
      <c r="BM7118" s="48"/>
      <c r="BN7118" s="48"/>
      <c r="BO7118" s="48"/>
      <c r="BP7118" s="49"/>
      <c r="BQ7118" s="118"/>
      <c r="BR7118" s="2"/>
      <c r="BS7118" s="2"/>
      <c r="BT7118" s="2"/>
      <c r="BU7118" s="3"/>
      <c r="BV7118" s="56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18" t="s">
        <v>5</v>
      </c>
      <c r="H7119" s="3">
        <v>2024</v>
      </c>
      <c r="I7119" s="20" t="s">
        <v>287</v>
      </c>
      <c r="J7119" s="2" t="s">
        <v>269</v>
      </c>
      <c r="K7119" s="2" t="s">
        <v>320</v>
      </c>
      <c r="L7119" s="163">
        <f t="shared" si="237"/>
        <v>0</v>
      </c>
      <c r="M7119" s="163">
        <f t="shared" si="238"/>
        <v>0</v>
      </c>
      <c r="N7119" s="181"/>
      <c r="O7119" s="33"/>
      <c r="P7119" s="33"/>
      <c r="Q7119" s="33"/>
      <c r="R7119" s="33"/>
      <c r="S7119" s="42"/>
      <c r="T7119" s="2"/>
      <c r="U7119" s="2"/>
      <c r="V7119" s="2"/>
      <c r="W7119" s="2"/>
      <c r="X7119" s="55"/>
      <c r="Y7119" s="62"/>
      <c r="Z7119" s="62"/>
      <c r="AA7119" s="62"/>
      <c r="AB7119" s="64"/>
      <c r="AC7119" s="68"/>
      <c r="AD7119" s="2"/>
      <c r="AE7119" s="2"/>
      <c r="AF7119" s="2"/>
      <c r="AG7119" s="2"/>
      <c r="AH7119" s="55"/>
      <c r="AI7119" s="72"/>
      <c r="AJ7119" s="72"/>
      <c r="AK7119" s="72"/>
      <c r="AL7119" s="72"/>
      <c r="AM7119" s="80"/>
      <c r="AN7119" s="2"/>
      <c r="AO7119" s="2"/>
      <c r="AP7119" s="2"/>
      <c r="AQ7119" s="2"/>
      <c r="AR7119" s="55"/>
      <c r="AS7119" s="85"/>
      <c r="AT7119" s="85"/>
      <c r="AU7119" s="85"/>
      <c r="AV7119" s="85"/>
      <c r="AW7119" s="100"/>
      <c r="AX7119" s="2"/>
      <c r="AY7119" s="2"/>
      <c r="AZ7119" s="2"/>
      <c r="BA7119" s="2"/>
      <c r="BB7119" s="55"/>
      <c r="BC7119" s="105"/>
      <c r="BD7119" s="105"/>
      <c r="BE7119" s="105"/>
      <c r="BF7119" s="105"/>
      <c r="BG7119" s="109"/>
      <c r="BH7119" s="2"/>
      <c r="BI7119" s="2"/>
      <c r="BJ7119" s="2"/>
      <c r="BK7119" s="2"/>
      <c r="BL7119" s="55"/>
      <c r="BM7119" s="48"/>
      <c r="BN7119" s="48"/>
      <c r="BO7119" s="48"/>
      <c r="BP7119" s="48"/>
      <c r="BQ7119" s="117"/>
      <c r="BR7119" s="2"/>
      <c r="BS7119" s="2"/>
      <c r="BT7119" s="2"/>
      <c r="BU7119" s="2"/>
      <c r="BV7119" s="55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18" t="s">
        <v>5</v>
      </c>
      <c r="H7120" s="3">
        <v>2024</v>
      </c>
      <c r="I7120" s="20" t="s">
        <v>287</v>
      </c>
      <c r="J7120" s="2" t="s">
        <v>270</v>
      </c>
      <c r="K7120" s="2" t="s">
        <v>320</v>
      </c>
      <c r="L7120" s="163">
        <f t="shared" si="237"/>
        <v>0</v>
      </c>
      <c r="M7120" s="163">
        <f t="shared" si="238"/>
        <v>0</v>
      </c>
      <c r="N7120" s="181"/>
      <c r="O7120" s="33"/>
      <c r="P7120" s="33"/>
      <c r="Q7120" s="33"/>
      <c r="R7120" s="33"/>
      <c r="S7120" s="42"/>
      <c r="T7120" s="2"/>
      <c r="U7120" s="2"/>
      <c r="V7120" s="2"/>
      <c r="W7120" s="2"/>
      <c r="X7120" s="55"/>
      <c r="Y7120" s="62"/>
      <c r="Z7120" s="62"/>
      <c r="AA7120" s="62"/>
      <c r="AB7120" s="62"/>
      <c r="AC7120" s="68"/>
      <c r="AD7120" s="2"/>
      <c r="AE7120" s="2"/>
      <c r="AF7120" s="2"/>
      <c r="AG7120" s="2"/>
      <c r="AH7120" s="55"/>
      <c r="AI7120" s="72"/>
      <c r="AJ7120" s="72"/>
      <c r="AK7120" s="72"/>
      <c r="AL7120" s="72"/>
      <c r="AM7120" s="80"/>
      <c r="AN7120" s="2"/>
      <c r="AO7120" s="2"/>
      <c r="AP7120" s="2"/>
      <c r="AQ7120" s="2"/>
      <c r="AR7120" s="55"/>
      <c r="AS7120" s="85"/>
      <c r="AT7120" s="85"/>
      <c r="AU7120" s="85"/>
      <c r="AV7120" s="85"/>
      <c r="AW7120" s="100"/>
      <c r="AX7120" s="2"/>
      <c r="AY7120" s="2"/>
      <c r="AZ7120" s="2"/>
      <c r="BA7120" s="2"/>
      <c r="BB7120" s="55"/>
      <c r="BC7120" s="105"/>
      <c r="BD7120" s="105"/>
      <c r="BE7120" s="105"/>
      <c r="BF7120" s="105"/>
      <c r="BG7120" s="109"/>
      <c r="BH7120" s="2"/>
      <c r="BI7120" s="2"/>
      <c r="BJ7120" s="2"/>
      <c r="BK7120" s="2"/>
      <c r="BL7120" s="55"/>
      <c r="BM7120" s="48"/>
      <c r="BN7120" s="48"/>
      <c r="BO7120" s="48"/>
      <c r="BP7120" s="48"/>
      <c r="BQ7120" s="117"/>
      <c r="BR7120" s="2"/>
      <c r="BS7120" s="2"/>
      <c r="BT7120" s="2"/>
      <c r="BU7120" s="2"/>
      <c r="BV7120" s="55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18" t="s">
        <v>5</v>
      </c>
      <c r="H7121" s="3">
        <v>2024</v>
      </c>
      <c r="I7121" s="20" t="s">
        <v>290</v>
      </c>
      <c r="J7121" s="2" t="s">
        <v>271</v>
      </c>
      <c r="K7121" s="2" t="s">
        <v>321</v>
      </c>
      <c r="L7121" s="163">
        <f t="shared" si="237"/>
        <v>0</v>
      </c>
      <c r="M7121" s="163">
        <f t="shared" si="238"/>
        <v>0</v>
      </c>
      <c r="N7121" s="181"/>
      <c r="O7121" s="33"/>
      <c r="P7121" s="33"/>
      <c r="Q7121" s="33"/>
      <c r="R7121" s="33"/>
      <c r="S7121" s="42"/>
      <c r="T7121" s="2"/>
      <c r="U7121" s="2"/>
      <c r="V7121" s="2"/>
      <c r="W7121" s="2"/>
      <c r="X7121" s="55"/>
      <c r="Y7121" s="62"/>
      <c r="Z7121" s="62"/>
      <c r="AA7121" s="62"/>
      <c r="AB7121" s="62"/>
      <c r="AC7121" s="68"/>
      <c r="AD7121" s="2"/>
      <c r="AE7121" s="2"/>
      <c r="AF7121" s="2"/>
      <c r="AG7121" s="2"/>
      <c r="AH7121" s="55"/>
      <c r="AI7121" s="72"/>
      <c r="AJ7121" s="72"/>
      <c r="AK7121" s="72"/>
      <c r="AL7121" s="72"/>
      <c r="AM7121" s="80"/>
      <c r="AN7121" s="2"/>
      <c r="AO7121" s="2"/>
      <c r="AP7121" s="2"/>
      <c r="AQ7121" s="2"/>
      <c r="AR7121" s="55"/>
      <c r="AS7121" s="85"/>
      <c r="AT7121" s="85"/>
      <c r="AU7121" s="85"/>
      <c r="AV7121" s="85"/>
      <c r="AW7121" s="100"/>
      <c r="AX7121" s="2"/>
      <c r="AY7121" s="2"/>
      <c r="AZ7121" s="2"/>
      <c r="BA7121" s="2"/>
      <c r="BB7121" s="55"/>
      <c r="BC7121" s="105"/>
      <c r="BD7121" s="105"/>
      <c r="BE7121" s="105"/>
      <c r="BF7121" s="105"/>
      <c r="BG7121" s="109"/>
      <c r="BH7121" s="2"/>
      <c r="BI7121" s="2"/>
      <c r="BJ7121" s="2"/>
      <c r="BK7121" s="2"/>
      <c r="BL7121" s="55"/>
      <c r="BM7121" s="48"/>
      <c r="BN7121" s="48"/>
      <c r="BO7121" s="48"/>
      <c r="BP7121" s="48"/>
      <c r="BQ7121" s="117"/>
      <c r="BR7121" s="2"/>
      <c r="BS7121" s="2"/>
      <c r="BT7121" s="2"/>
      <c r="BU7121" s="2"/>
      <c r="BV7121" s="55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18" t="s">
        <v>5</v>
      </c>
      <c r="H7122" s="3">
        <v>2024</v>
      </c>
      <c r="I7122" s="20" t="s">
        <v>284</v>
      </c>
      <c r="J7122" s="2" t="s">
        <v>294</v>
      </c>
      <c r="K7122" s="2" t="s">
        <v>320</v>
      </c>
      <c r="L7122" s="163">
        <f t="shared" si="237"/>
        <v>0</v>
      </c>
      <c r="M7122" s="163">
        <f t="shared" si="238"/>
        <v>0</v>
      </c>
      <c r="N7122" s="181"/>
      <c r="O7122" s="33"/>
      <c r="P7122" s="33"/>
      <c r="Q7122" s="33"/>
      <c r="R7122" s="33"/>
      <c r="S7122" s="42"/>
      <c r="T7122" s="2"/>
      <c r="U7122" s="2"/>
      <c r="V7122" s="2"/>
      <c r="W7122" s="2"/>
      <c r="X7122" s="55"/>
      <c r="Y7122" s="62"/>
      <c r="Z7122" s="62"/>
      <c r="AA7122" s="62"/>
      <c r="AB7122" s="62"/>
      <c r="AC7122" s="68"/>
      <c r="AD7122" s="2"/>
      <c r="AE7122" s="2"/>
      <c r="AF7122" s="2"/>
      <c r="AG7122" s="2"/>
      <c r="AH7122" s="55"/>
      <c r="AI7122" s="72"/>
      <c r="AJ7122" s="72"/>
      <c r="AK7122" s="72"/>
      <c r="AL7122" s="72"/>
      <c r="AM7122" s="80"/>
      <c r="AN7122" s="2"/>
      <c r="AO7122" s="2"/>
      <c r="AP7122" s="2"/>
      <c r="AQ7122" s="2"/>
      <c r="AR7122" s="55"/>
      <c r="AS7122" s="85"/>
      <c r="AT7122" s="85"/>
      <c r="AU7122" s="85"/>
      <c r="AV7122" s="85"/>
      <c r="AW7122" s="100"/>
      <c r="AX7122" s="2"/>
      <c r="AY7122" s="2"/>
      <c r="AZ7122" s="2"/>
      <c r="BA7122" s="2"/>
      <c r="BB7122" s="55"/>
      <c r="BC7122" s="105"/>
      <c r="BD7122" s="105"/>
      <c r="BE7122" s="105"/>
      <c r="BF7122" s="105"/>
      <c r="BG7122" s="109"/>
      <c r="BH7122" s="2"/>
      <c r="BI7122" s="2"/>
      <c r="BJ7122" s="2"/>
      <c r="BK7122" s="2"/>
      <c r="BL7122" s="55"/>
      <c r="BM7122" s="48"/>
      <c r="BN7122" s="48"/>
      <c r="BO7122" s="48"/>
      <c r="BP7122" s="48"/>
      <c r="BQ7122" s="117"/>
      <c r="BR7122" s="2"/>
      <c r="BS7122" s="2"/>
      <c r="BT7122" s="2"/>
      <c r="BU7122" s="2"/>
      <c r="BV7122" s="55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18" t="s">
        <v>5</v>
      </c>
      <c r="H7123" s="3">
        <v>2024</v>
      </c>
      <c r="I7123" s="20" t="s">
        <v>284</v>
      </c>
      <c r="J7123" s="2" t="s">
        <v>346</v>
      </c>
      <c r="K7123" s="2" t="s">
        <v>320</v>
      </c>
      <c r="L7123" s="163">
        <f t="shared" si="237"/>
        <v>0</v>
      </c>
      <c r="M7123" s="163">
        <f t="shared" si="238"/>
        <v>0</v>
      </c>
      <c r="N7123" s="181"/>
      <c r="O7123" s="33"/>
      <c r="P7123" s="33"/>
      <c r="Q7123" s="33"/>
      <c r="R7123" s="33"/>
      <c r="S7123" s="42"/>
      <c r="T7123" s="2"/>
      <c r="U7123" s="2"/>
      <c r="V7123" s="2"/>
      <c r="W7123" s="2"/>
      <c r="X7123" s="55"/>
      <c r="Y7123" s="62"/>
      <c r="Z7123" s="62"/>
      <c r="AA7123" s="62"/>
      <c r="AB7123" s="62"/>
      <c r="AC7123" s="68"/>
      <c r="AD7123" s="2"/>
      <c r="AE7123" s="2"/>
      <c r="AF7123" s="2"/>
      <c r="AG7123" s="2"/>
      <c r="AH7123" s="55"/>
      <c r="AI7123" s="72"/>
      <c r="AJ7123" s="72"/>
      <c r="AK7123" s="72"/>
      <c r="AL7123" s="72"/>
      <c r="AM7123" s="80"/>
      <c r="AN7123" s="2"/>
      <c r="AO7123" s="2"/>
      <c r="AP7123" s="2"/>
      <c r="AQ7123" s="2"/>
      <c r="AR7123" s="55"/>
      <c r="AS7123" s="85"/>
      <c r="AT7123" s="85"/>
      <c r="AU7123" s="85"/>
      <c r="AV7123" s="85"/>
      <c r="AW7123" s="100"/>
      <c r="AX7123" s="2"/>
      <c r="AY7123" s="2"/>
      <c r="AZ7123" s="2"/>
      <c r="BA7123" s="2"/>
      <c r="BB7123" s="55"/>
      <c r="BC7123" s="105"/>
      <c r="BD7123" s="105"/>
      <c r="BE7123" s="105"/>
      <c r="BF7123" s="105"/>
      <c r="BG7123" s="109"/>
      <c r="BH7123" s="2"/>
      <c r="BI7123" s="2"/>
      <c r="BJ7123" s="2"/>
      <c r="BK7123" s="2"/>
      <c r="BL7123" s="55"/>
      <c r="BM7123" s="48"/>
      <c r="BN7123" s="48"/>
      <c r="BO7123" s="48"/>
      <c r="BP7123" s="48"/>
      <c r="BQ7123" s="117"/>
      <c r="BR7123" s="2"/>
      <c r="BS7123" s="2"/>
      <c r="BT7123" s="2"/>
      <c r="BU7123" s="2"/>
      <c r="BV7123" s="55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18" t="s">
        <v>5</v>
      </c>
      <c r="H7124" s="3">
        <v>2024</v>
      </c>
      <c r="I7124" s="20" t="s">
        <v>284</v>
      </c>
      <c r="J7124" s="2" t="s">
        <v>295</v>
      </c>
      <c r="K7124" s="2" t="s">
        <v>320</v>
      </c>
      <c r="L7124" s="163">
        <f t="shared" si="237"/>
        <v>0</v>
      </c>
      <c r="M7124" s="163">
        <f t="shared" si="238"/>
        <v>0</v>
      </c>
      <c r="N7124" s="181"/>
      <c r="O7124" s="33"/>
      <c r="P7124" s="33"/>
      <c r="Q7124" s="33"/>
      <c r="R7124" s="33"/>
      <c r="S7124" s="42"/>
      <c r="T7124" s="2"/>
      <c r="U7124" s="2"/>
      <c r="V7124" s="2"/>
      <c r="W7124" s="2"/>
      <c r="X7124" s="55"/>
      <c r="Y7124" s="62"/>
      <c r="Z7124" s="62"/>
      <c r="AA7124" s="62"/>
      <c r="AB7124" s="62"/>
      <c r="AC7124" s="68"/>
      <c r="AD7124" s="2"/>
      <c r="AE7124" s="2"/>
      <c r="AF7124" s="2"/>
      <c r="AG7124" s="2"/>
      <c r="AH7124" s="55"/>
      <c r="AI7124" s="72"/>
      <c r="AJ7124" s="72"/>
      <c r="AK7124" s="72"/>
      <c r="AL7124" s="72"/>
      <c r="AM7124" s="80"/>
      <c r="AN7124" s="2"/>
      <c r="AO7124" s="2"/>
      <c r="AP7124" s="2"/>
      <c r="AQ7124" s="2"/>
      <c r="AR7124" s="55"/>
      <c r="AS7124" s="85"/>
      <c r="AT7124" s="85"/>
      <c r="AU7124" s="85"/>
      <c r="AV7124" s="85"/>
      <c r="AW7124" s="100"/>
      <c r="AX7124" s="2"/>
      <c r="AY7124" s="2"/>
      <c r="AZ7124" s="2"/>
      <c r="BA7124" s="2"/>
      <c r="BB7124" s="55"/>
      <c r="BC7124" s="105"/>
      <c r="BD7124" s="105"/>
      <c r="BE7124" s="105"/>
      <c r="BF7124" s="105"/>
      <c r="BG7124" s="109"/>
      <c r="BH7124" s="2"/>
      <c r="BI7124" s="2"/>
      <c r="BJ7124" s="2"/>
      <c r="BK7124" s="2"/>
      <c r="BL7124" s="55"/>
      <c r="BM7124" s="48"/>
      <c r="BN7124" s="48"/>
      <c r="BO7124" s="48"/>
      <c r="BP7124" s="48"/>
      <c r="BQ7124" s="117"/>
      <c r="BR7124" s="2"/>
      <c r="BS7124" s="2"/>
      <c r="BT7124" s="2"/>
      <c r="BU7124" s="2"/>
      <c r="BV7124" s="55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18" t="s">
        <v>5</v>
      </c>
      <c r="H7125" s="3">
        <v>2024</v>
      </c>
      <c r="I7125" s="20" t="s">
        <v>290</v>
      </c>
      <c r="J7125" s="2" t="s">
        <v>299</v>
      </c>
      <c r="K7125" s="2" t="s">
        <v>318</v>
      </c>
      <c r="L7125" s="163">
        <f t="shared" si="237"/>
        <v>0</v>
      </c>
      <c r="M7125" s="163">
        <f t="shared" si="238"/>
        <v>0</v>
      </c>
      <c r="N7125" s="181"/>
      <c r="O7125" s="33"/>
      <c r="P7125" s="33"/>
      <c r="Q7125" s="33"/>
      <c r="R7125" s="33"/>
      <c r="S7125" s="42"/>
      <c r="T7125" s="2"/>
      <c r="U7125" s="2"/>
      <c r="V7125" s="2"/>
      <c r="W7125" s="2"/>
      <c r="X7125" s="55"/>
      <c r="Y7125" s="62"/>
      <c r="Z7125" s="62"/>
      <c r="AA7125" s="62"/>
      <c r="AB7125" s="62"/>
      <c r="AC7125" s="68"/>
      <c r="AD7125" s="2"/>
      <c r="AE7125" s="2"/>
      <c r="AF7125" s="2"/>
      <c r="AG7125" s="2"/>
      <c r="AH7125" s="55"/>
      <c r="AI7125" s="72"/>
      <c r="AJ7125" s="72"/>
      <c r="AK7125" s="72"/>
      <c r="AL7125" s="72"/>
      <c r="AM7125" s="80"/>
      <c r="AN7125" s="2"/>
      <c r="AO7125" s="2"/>
      <c r="AP7125" s="2"/>
      <c r="AQ7125" s="2"/>
      <c r="AR7125" s="55"/>
      <c r="AS7125" s="85"/>
      <c r="AT7125" s="85"/>
      <c r="AU7125" s="85"/>
      <c r="AV7125" s="85"/>
      <c r="AW7125" s="100"/>
      <c r="AX7125" s="2"/>
      <c r="AY7125" s="2"/>
      <c r="AZ7125" s="2"/>
      <c r="BA7125" s="2"/>
      <c r="BB7125" s="55"/>
      <c r="BC7125" s="105"/>
      <c r="BD7125" s="105"/>
      <c r="BE7125" s="105"/>
      <c r="BF7125" s="105"/>
      <c r="BG7125" s="109"/>
      <c r="BH7125" s="2"/>
      <c r="BI7125" s="2"/>
      <c r="BJ7125" s="2"/>
      <c r="BK7125" s="2"/>
      <c r="BL7125" s="55"/>
      <c r="BM7125" s="48"/>
      <c r="BN7125" s="48"/>
      <c r="BO7125" s="48"/>
      <c r="BP7125" s="48"/>
      <c r="BQ7125" s="117"/>
      <c r="BR7125" s="2"/>
      <c r="BS7125" s="2"/>
      <c r="BT7125" s="2"/>
      <c r="BU7125" s="2"/>
      <c r="BV7125" s="55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18" t="s">
        <v>5</v>
      </c>
      <c r="H7126" s="3">
        <v>2024</v>
      </c>
      <c r="I7126" s="20" t="s">
        <v>315</v>
      </c>
      <c r="J7126" s="2" t="s">
        <v>347</v>
      </c>
      <c r="K7126" s="2" t="s">
        <v>320</v>
      </c>
      <c r="L7126" s="163">
        <f t="shared" si="237"/>
        <v>0</v>
      </c>
      <c r="M7126" s="163">
        <f t="shared" si="238"/>
        <v>0</v>
      </c>
      <c r="N7126" s="181"/>
      <c r="O7126" s="33"/>
      <c r="P7126" s="33"/>
      <c r="Q7126" s="33"/>
      <c r="R7126" s="33"/>
      <c r="S7126" s="42"/>
      <c r="T7126" s="2"/>
      <c r="U7126" s="2"/>
      <c r="V7126" s="2"/>
      <c r="W7126" s="2"/>
      <c r="X7126" s="55"/>
      <c r="Y7126" s="62"/>
      <c r="Z7126" s="62"/>
      <c r="AA7126" s="62"/>
      <c r="AB7126" s="62"/>
      <c r="AC7126" s="68"/>
      <c r="AD7126" s="2"/>
      <c r="AE7126" s="2"/>
      <c r="AF7126" s="2"/>
      <c r="AG7126" s="2"/>
      <c r="AH7126" s="55"/>
      <c r="AI7126" s="72"/>
      <c r="AJ7126" s="72"/>
      <c r="AK7126" s="72"/>
      <c r="AL7126" s="72"/>
      <c r="AM7126" s="80"/>
      <c r="AN7126" s="2"/>
      <c r="AO7126" s="2"/>
      <c r="AP7126" s="2"/>
      <c r="AQ7126" s="2"/>
      <c r="AR7126" s="55"/>
      <c r="AS7126" s="85"/>
      <c r="AT7126" s="85"/>
      <c r="AU7126" s="85"/>
      <c r="AV7126" s="85"/>
      <c r="AW7126" s="100"/>
      <c r="AX7126" s="2"/>
      <c r="AY7126" s="2"/>
      <c r="AZ7126" s="2"/>
      <c r="BA7126" s="2"/>
      <c r="BB7126" s="55"/>
      <c r="BC7126" s="105"/>
      <c r="BD7126" s="105"/>
      <c r="BE7126" s="105"/>
      <c r="BF7126" s="105"/>
      <c r="BG7126" s="109"/>
      <c r="BH7126" s="2"/>
      <c r="BI7126" s="2"/>
      <c r="BJ7126" s="2"/>
      <c r="BK7126" s="2"/>
      <c r="BL7126" s="55"/>
      <c r="BM7126" s="48"/>
      <c r="BN7126" s="48"/>
      <c r="BO7126" s="48"/>
      <c r="BP7126" s="48"/>
      <c r="BQ7126" s="117"/>
      <c r="BR7126" s="2"/>
      <c r="BS7126" s="2"/>
      <c r="BT7126" s="2"/>
      <c r="BU7126" s="2"/>
      <c r="BV7126" s="55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18" t="s">
        <v>5</v>
      </c>
      <c r="H7127" s="3">
        <v>2024</v>
      </c>
      <c r="I7127" s="20" t="s">
        <v>315</v>
      </c>
      <c r="J7127" s="2" t="s">
        <v>296</v>
      </c>
      <c r="K7127" s="2" t="s">
        <v>321</v>
      </c>
      <c r="L7127" s="163">
        <f t="shared" si="237"/>
        <v>0</v>
      </c>
      <c r="M7127" s="163">
        <f t="shared" si="238"/>
        <v>0</v>
      </c>
      <c r="N7127" s="181"/>
      <c r="O7127" s="33"/>
      <c r="P7127" s="33"/>
      <c r="Q7127" s="33"/>
      <c r="R7127" s="33"/>
      <c r="S7127" s="42"/>
      <c r="T7127" s="2"/>
      <c r="U7127" s="2"/>
      <c r="V7127" s="2"/>
      <c r="W7127" s="2"/>
      <c r="X7127" s="55"/>
      <c r="Y7127" s="62"/>
      <c r="Z7127" s="62"/>
      <c r="AA7127" s="62"/>
      <c r="AB7127" s="62"/>
      <c r="AC7127" s="68"/>
      <c r="AD7127" s="2"/>
      <c r="AE7127" s="2"/>
      <c r="AF7127" s="2"/>
      <c r="AG7127" s="2"/>
      <c r="AH7127" s="55"/>
      <c r="AI7127" s="72"/>
      <c r="AJ7127" s="72"/>
      <c r="AK7127" s="72"/>
      <c r="AL7127" s="72"/>
      <c r="AM7127" s="80"/>
      <c r="AN7127" s="2"/>
      <c r="AO7127" s="2"/>
      <c r="AP7127" s="2"/>
      <c r="AQ7127" s="2"/>
      <c r="AR7127" s="55"/>
      <c r="AS7127" s="85"/>
      <c r="AT7127" s="85"/>
      <c r="AU7127" s="85"/>
      <c r="AV7127" s="85"/>
      <c r="AW7127" s="100"/>
      <c r="AX7127" s="2"/>
      <c r="AY7127" s="2"/>
      <c r="AZ7127" s="2"/>
      <c r="BA7127" s="2"/>
      <c r="BB7127" s="55"/>
      <c r="BC7127" s="105"/>
      <c r="BD7127" s="105"/>
      <c r="BE7127" s="105"/>
      <c r="BF7127" s="105"/>
      <c r="BG7127" s="109"/>
      <c r="BH7127" s="2"/>
      <c r="BI7127" s="2"/>
      <c r="BJ7127" s="2"/>
      <c r="BK7127" s="2"/>
      <c r="BL7127" s="55"/>
      <c r="BM7127" s="48"/>
      <c r="BN7127" s="48"/>
      <c r="BO7127" s="48"/>
      <c r="BP7127" s="48"/>
      <c r="BQ7127" s="117"/>
      <c r="BR7127" s="2"/>
      <c r="BS7127" s="2"/>
      <c r="BT7127" s="2"/>
      <c r="BU7127" s="2"/>
      <c r="BV7127" s="55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18" t="s">
        <v>5</v>
      </c>
      <c r="H7128" s="3">
        <v>2024</v>
      </c>
      <c r="I7128" s="20" t="s">
        <v>316</v>
      </c>
      <c r="J7128" s="2" t="s">
        <v>297</v>
      </c>
      <c r="K7128" s="2" t="s">
        <v>318</v>
      </c>
      <c r="L7128" s="163">
        <f t="shared" si="237"/>
        <v>0</v>
      </c>
      <c r="M7128" s="163">
        <f t="shared" si="238"/>
        <v>0</v>
      </c>
      <c r="N7128" s="181"/>
      <c r="O7128" s="33"/>
      <c r="P7128" s="33"/>
      <c r="Q7128" s="33"/>
      <c r="R7128" s="33"/>
      <c r="S7128" s="42"/>
      <c r="T7128" s="2"/>
      <c r="U7128" s="2"/>
      <c r="V7128" s="2"/>
      <c r="W7128" s="2"/>
      <c r="X7128" s="55"/>
      <c r="Y7128" s="62"/>
      <c r="Z7128" s="62"/>
      <c r="AA7128" s="62"/>
      <c r="AB7128" s="62"/>
      <c r="AC7128" s="68"/>
      <c r="AD7128" s="2"/>
      <c r="AE7128" s="2"/>
      <c r="AF7128" s="2"/>
      <c r="AG7128" s="2"/>
      <c r="AH7128" s="55"/>
      <c r="AI7128" s="72"/>
      <c r="AJ7128" s="72"/>
      <c r="AK7128" s="72"/>
      <c r="AL7128" s="72"/>
      <c r="AM7128" s="80"/>
      <c r="AN7128" s="2"/>
      <c r="AO7128" s="2"/>
      <c r="AP7128" s="2"/>
      <c r="AQ7128" s="2"/>
      <c r="AR7128" s="55"/>
      <c r="AS7128" s="85"/>
      <c r="AT7128" s="85"/>
      <c r="AU7128" s="85"/>
      <c r="AV7128" s="85"/>
      <c r="AW7128" s="100"/>
      <c r="AX7128" s="2"/>
      <c r="AY7128" s="2"/>
      <c r="AZ7128" s="2"/>
      <c r="BA7128" s="2"/>
      <c r="BB7128" s="55"/>
      <c r="BC7128" s="105"/>
      <c r="BD7128" s="105"/>
      <c r="BE7128" s="105"/>
      <c r="BF7128" s="105"/>
      <c r="BG7128" s="109"/>
      <c r="BH7128" s="2"/>
      <c r="BI7128" s="2"/>
      <c r="BJ7128" s="2"/>
      <c r="BK7128" s="2"/>
      <c r="BL7128" s="55"/>
      <c r="BM7128" s="48"/>
      <c r="BN7128" s="48"/>
      <c r="BO7128" s="48"/>
      <c r="BP7128" s="48"/>
      <c r="BQ7128" s="117"/>
      <c r="BR7128" s="2"/>
      <c r="BS7128" s="2"/>
      <c r="BT7128" s="2"/>
      <c r="BU7128" s="2"/>
      <c r="BV7128" s="55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18" t="s">
        <v>5</v>
      </c>
      <c r="H7129" s="3">
        <v>2024</v>
      </c>
      <c r="I7129" s="20" t="s">
        <v>316</v>
      </c>
      <c r="J7129" s="8" t="s">
        <v>348</v>
      </c>
      <c r="K7129" s="8" t="s">
        <v>320</v>
      </c>
      <c r="L7129" s="163">
        <f t="shared" si="237"/>
        <v>0</v>
      </c>
      <c r="M7129" s="163">
        <f t="shared" si="238"/>
        <v>0</v>
      </c>
      <c r="N7129" s="181"/>
      <c r="O7129" s="33"/>
      <c r="P7129" s="33"/>
      <c r="Q7129" s="33"/>
      <c r="R7129" s="33"/>
      <c r="S7129" s="42"/>
      <c r="T7129" s="2"/>
      <c r="U7129" s="2"/>
      <c r="V7129" s="2"/>
      <c r="W7129" s="2"/>
      <c r="X7129" s="55"/>
      <c r="Y7129" s="62"/>
      <c r="Z7129" s="62"/>
      <c r="AA7129" s="62"/>
      <c r="AB7129" s="62"/>
      <c r="AC7129" s="68"/>
      <c r="AD7129" s="2"/>
      <c r="AE7129" s="2"/>
      <c r="AF7129" s="2"/>
      <c r="AG7129" s="2"/>
      <c r="AH7129" s="55"/>
      <c r="AI7129" s="72"/>
      <c r="AJ7129" s="72"/>
      <c r="AK7129" s="72"/>
      <c r="AL7129" s="72"/>
      <c r="AM7129" s="80"/>
      <c r="AN7129" s="2"/>
      <c r="AO7129" s="2"/>
      <c r="AP7129" s="2"/>
      <c r="AQ7129" s="2"/>
      <c r="AR7129" s="55"/>
      <c r="AS7129" s="85"/>
      <c r="AT7129" s="85"/>
      <c r="AU7129" s="85"/>
      <c r="AV7129" s="85"/>
      <c r="AW7129" s="100"/>
      <c r="AX7129" s="2"/>
      <c r="AY7129" s="2"/>
      <c r="AZ7129" s="2"/>
      <c r="BA7129" s="2"/>
      <c r="BB7129" s="55"/>
      <c r="BC7129" s="105"/>
      <c r="BD7129" s="105"/>
      <c r="BE7129" s="105"/>
      <c r="BF7129" s="105"/>
      <c r="BG7129" s="109"/>
      <c r="BH7129" s="2"/>
      <c r="BI7129" s="2"/>
      <c r="BJ7129" s="2"/>
      <c r="BK7129" s="2"/>
      <c r="BL7129" s="55"/>
      <c r="BM7129" s="48"/>
      <c r="BN7129" s="48"/>
      <c r="BO7129" s="48"/>
      <c r="BP7129" s="48"/>
      <c r="BQ7129" s="117"/>
      <c r="BR7129" s="2"/>
      <c r="BS7129" s="2"/>
      <c r="BT7129" s="2"/>
      <c r="BU7129" s="2"/>
      <c r="BV7129" s="55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18" t="s">
        <v>5</v>
      </c>
      <c r="H7130" s="3">
        <v>2024</v>
      </c>
      <c r="I7130" s="20" t="s">
        <v>282</v>
      </c>
      <c r="J7130" s="2" t="s">
        <v>272</v>
      </c>
      <c r="K7130" s="2" t="s">
        <v>321</v>
      </c>
      <c r="L7130" s="163">
        <f t="shared" si="237"/>
        <v>1.6E-2</v>
      </c>
      <c r="M7130" s="163">
        <f t="shared" si="238"/>
        <v>32.435000000000002</v>
      </c>
      <c r="N7130" s="181"/>
      <c r="O7130" s="33"/>
      <c r="P7130" s="33"/>
      <c r="Q7130" s="33"/>
      <c r="R7130" s="33"/>
      <c r="S7130" s="42"/>
      <c r="T7130" s="2"/>
      <c r="U7130" s="2"/>
      <c r="V7130" s="2"/>
      <c r="W7130" s="2"/>
      <c r="X7130" s="55"/>
      <c r="Y7130" s="62" t="s">
        <v>437</v>
      </c>
      <c r="Z7130" s="62"/>
      <c r="AA7130" s="62"/>
      <c r="AB7130" s="62">
        <v>1.6E-2</v>
      </c>
      <c r="AC7130" s="68">
        <v>32.435000000000002</v>
      </c>
      <c r="AD7130" s="2"/>
      <c r="AE7130" s="2"/>
      <c r="AF7130" s="2"/>
      <c r="AG7130" s="2"/>
      <c r="AH7130" s="55"/>
      <c r="AI7130" s="72"/>
      <c r="AJ7130" s="72"/>
      <c r="AK7130" s="72"/>
      <c r="AL7130" s="72"/>
      <c r="AM7130" s="80"/>
      <c r="AN7130" s="2"/>
      <c r="AO7130" s="2"/>
      <c r="AP7130" s="2"/>
      <c r="AQ7130" s="2"/>
      <c r="AR7130" s="55"/>
      <c r="AS7130" s="85"/>
      <c r="AT7130" s="85"/>
      <c r="AU7130" s="85"/>
      <c r="AV7130" s="85"/>
      <c r="AW7130" s="100"/>
      <c r="AX7130" s="2"/>
      <c r="AY7130" s="2"/>
      <c r="AZ7130" s="2"/>
      <c r="BA7130" s="2"/>
      <c r="BB7130" s="55"/>
      <c r="BC7130" s="105"/>
      <c r="BD7130" s="105"/>
      <c r="BE7130" s="105"/>
      <c r="BF7130" s="105"/>
      <c r="BG7130" s="109"/>
      <c r="BH7130" s="2"/>
      <c r="BI7130" s="2"/>
      <c r="BJ7130" s="2"/>
      <c r="BK7130" s="2"/>
      <c r="BL7130" s="55"/>
      <c r="BM7130" s="48"/>
      <c r="BN7130" s="48"/>
      <c r="BO7130" s="48"/>
      <c r="BP7130" s="48"/>
      <c r="BQ7130" s="117"/>
      <c r="BR7130" s="2"/>
      <c r="BS7130" s="2"/>
      <c r="BT7130" s="2"/>
      <c r="BU7130" s="2"/>
      <c r="BV7130" s="55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18" t="s">
        <v>5</v>
      </c>
      <c r="H7131" s="3">
        <v>2024</v>
      </c>
      <c r="I7131" s="20" t="s">
        <v>282</v>
      </c>
      <c r="J7131" s="2" t="s">
        <v>273</v>
      </c>
      <c r="K7131" s="2" t="s">
        <v>321</v>
      </c>
      <c r="L7131" s="163">
        <f t="shared" si="237"/>
        <v>0.02</v>
      </c>
      <c r="M7131" s="163">
        <f t="shared" si="238"/>
        <v>40.259</v>
      </c>
      <c r="N7131" s="181"/>
      <c r="O7131" s="33"/>
      <c r="P7131" s="33"/>
      <c r="Q7131" s="33"/>
      <c r="R7131" s="33"/>
      <c r="S7131" s="42"/>
      <c r="T7131" s="2"/>
      <c r="U7131" s="2"/>
      <c r="V7131" s="2"/>
      <c r="W7131" s="2"/>
      <c r="X7131" s="55"/>
      <c r="Y7131" s="62" t="s">
        <v>437</v>
      </c>
      <c r="Z7131" s="62"/>
      <c r="AA7131" s="62"/>
      <c r="AB7131" s="62">
        <v>0.02</v>
      </c>
      <c r="AC7131" s="68">
        <v>40.259</v>
      </c>
      <c r="AD7131" s="2"/>
      <c r="AE7131" s="2"/>
      <c r="AF7131" s="2"/>
      <c r="AG7131" s="2"/>
      <c r="AH7131" s="55"/>
      <c r="AI7131" s="72"/>
      <c r="AJ7131" s="72"/>
      <c r="AK7131" s="72"/>
      <c r="AL7131" s="72"/>
      <c r="AM7131" s="80"/>
      <c r="AN7131" s="2"/>
      <c r="AO7131" s="2"/>
      <c r="AP7131" s="2"/>
      <c r="AQ7131" s="2"/>
      <c r="AR7131" s="55"/>
      <c r="AS7131" s="85"/>
      <c r="AT7131" s="85"/>
      <c r="AU7131" s="85"/>
      <c r="AV7131" s="85"/>
      <c r="AW7131" s="100"/>
      <c r="AX7131" s="2"/>
      <c r="AY7131" s="2"/>
      <c r="AZ7131" s="2"/>
      <c r="BA7131" s="2"/>
      <c r="BB7131" s="55"/>
      <c r="BC7131" s="105"/>
      <c r="BD7131" s="105"/>
      <c r="BE7131" s="105"/>
      <c r="BF7131" s="105"/>
      <c r="BG7131" s="109"/>
      <c r="BH7131" s="2"/>
      <c r="BI7131" s="2"/>
      <c r="BJ7131" s="2"/>
      <c r="BK7131" s="2"/>
      <c r="BL7131" s="55"/>
      <c r="BM7131" s="48"/>
      <c r="BN7131" s="48"/>
      <c r="BO7131" s="48"/>
      <c r="BP7131" s="48"/>
      <c r="BQ7131" s="117"/>
      <c r="BR7131" s="2"/>
      <c r="BS7131" s="2"/>
      <c r="BT7131" s="2"/>
      <c r="BU7131" s="2"/>
      <c r="BV7131" s="55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18" t="s">
        <v>5</v>
      </c>
      <c r="H7132" s="3">
        <v>2024</v>
      </c>
      <c r="I7132" s="20" t="s">
        <v>282</v>
      </c>
      <c r="J7132" s="2" t="s">
        <v>274</v>
      </c>
      <c r="K7132" s="2" t="s">
        <v>321</v>
      </c>
      <c r="L7132" s="163">
        <f t="shared" si="237"/>
        <v>2E-3</v>
      </c>
      <c r="M7132" s="163">
        <f t="shared" si="238"/>
        <v>8.1319999999999997</v>
      </c>
      <c r="N7132" s="181"/>
      <c r="O7132" s="33"/>
      <c r="P7132" s="33"/>
      <c r="Q7132" s="33"/>
      <c r="R7132" s="33"/>
      <c r="S7132" s="42"/>
      <c r="T7132" s="2"/>
      <c r="U7132" s="2"/>
      <c r="V7132" s="2"/>
      <c r="W7132" s="2"/>
      <c r="X7132" s="55"/>
      <c r="Y7132" s="62"/>
      <c r="Z7132" s="62"/>
      <c r="AA7132" s="62"/>
      <c r="AB7132" s="62"/>
      <c r="AC7132" s="68"/>
      <c r="AD7132" s="2"/>
      <c r="AE7132" s="2"/>
      <c r="AF7132" s="2"/>
      <c r="AG7132" s="2"/>
      <c r="AH7132" s="55"/>
      <c r="AI7132" s="72"/>
      <c r="AJ7132" s="72"/>
      <c r="AK7132" s="72"/>
      <c r="AL7132" s="72"/>
      <c r="AM7132" s="80"/>
      <c r="AN7132" s="2"/>
      <c r="AO7132" s="2"/>
      <c r="AP7132" s="2"/>
      <c r="AQ7132" s="2"/>
      <c r="AR7132" s="55"/>
      <c r="AS7132" s="85"/>
      <c r="AT7132" s="85"/>
      <c r="AU7132" s="85"/>
      <c r="AV7132" s="85"/>
      <c r="AW7132" s="100"/>
      <c r="AX7132" s="2"/>
      <c r="AY7132" s="2"/>
      <c r="AZ7132" s="2"/>
      <c r="BA7132" s="2"/>
      <c r="BB7132" s="55"/>
      <c r="BC7132" s="105" t="s">
        <v>897</v>
      </c>
      <c r="BD7132" s="105"/>
      <c r="BE7132" s="105"/>
      <c r="BF7132" s="105">
        <v>2E-3</v>
      </c>
      <c r="BG7132" s="109">
        <v>8.1319999999999997</v>
      </c>
      <c r="BH7132" s="2"/>
      <c r="BI7132" s="2"/>
      <c r="BJ7132" s="2"/>
      <c r="BK7132" s="2"/>
      <c r="BL7132" s="55"/>
      <c r="BM7132" s="48"/>
      <c r="BN7132" s="48"/>
      <c r="BO7132" s="48"/>
      <c r="BP7132" s="48"/>
      <c r="BQ7132" s="117"/>
      <c r="BR7132" s="2"/>
      <c r="BS7132" s="2"/>
      <c r="BT7132" s="2"/>
      <c r="BU7132" s="2"/>
      <c r="BV7132" s="55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18" t="s">
        <v>5</v>
      </c>
      <c r="H7133" s="3">
        <v>2024</v>
      </c>
      <c r="I7133" s="20" t="s">
        <v>282</v>
      </c>
      <c r="J7133" s="2" t="s">
        <v>275</v>
      </c>
      <c r="K7133" s="2" t="s">
        <v>321</v>
      </c>
      <c r="L7133" s="163">
        <f t="shared" si="237"/>
        <v>0</v>
      </c>
      <c r="M7133" s="163">
        <f t="shared" si="238"/>
        <v>0</v>
      </c>
      <c r="N7133" s="181"/>
      <c r="O7133" s="33"/>
      <c r="P7133" s="33"/>
      <c r="Q7133" s="33"/>
      <c r="R7133" s="33"/>
      <c r="S7133" s="42"/>
      <c r="T7133" s="2"/>
      <c r="U7133" s="2"/>
      <c r="V7133" s="2"/>
      <c r="W7133" s="2"/>
      <c r="X7133" s="55"/>
      <c r="Y7133" s="62"/>
      <c r="Z7133" s="62"/>
      <c r="AA7133" s="62"/>
      <c r="AB7133" s="62"/>
      <c r="AC7133" s="68"/>
      <c r="AD7133" s="2"/>
      <c r="AE7133" s="2"/>
      <c r="AF7133" s="2"/>
      <c r="AG7133" s="2"/>
      <c r="AH7133" s="55"/>
      <c r="AI7133" s="72"/>
      <c r="AJ7133" s="72"/>
      <c r="AK7133" s="72"/>
      <c r="AL7133" s="72"/>
      <c r="AM7133" s="80"/>
      <c r="AN7133" s="2"/>
      <c r="AO7133" s="2"/>
      <c r="AP7133" s="2"/>
      <c r="AQ7133" s="2"/>
      <c r="AR7133" s="55"/>
      <c r="AS7133" s="85"/>
      <c r="AT7133" s="85"/>
      <c r="AU7133" s="85"/>
      <c r="AV7133" s="85"/>
      <c r="AW7133" s="100"/>
      <c r="AX7133" s="2"/>
      <c r="AY7133" s="2"/>
      <c r="AZ7133" s="2"/>
      <c r="BA7133" s="2"/>
      <c r="BB7133" s="55"/>
      <c r="BC7133" s="105"/>
      <c r="BD7133" s="105"/>
      <c r="BE7133" s="105"/>
      <c r="BF7133" s="105"/>
      <c r="BG7133" s="109"/>
      <c r="BH7133" s="2"/>
      <c r="BI7133" s="2"/>
      <c r="BJ7133" s="2"/>
      <c r="BK7133" s="2"/>
      <c r="BL7133" s="55"/>
      <c r="BM7133" s="48"/>
      <c r="BN7133" s="48"/>
      <c r="BO7133" s="48"/>
      <c r="BP7133" s="48"/>
      <c r="BQ7133" s="117"/>
      <c r="BR7133" s="2"/>
      <c r="BS7133" s="2"/>
      <c r="BT7133" s="2"/>
      <c r="BU7133" s="2"/>
      <c r="BV7133" s="55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18" t="s">
        <v>5</v>
      </c>
      <c r="H7134" s="3">
        <v>2024</v>
      </c>
      <c r="I7134" s="20" t="s">
        <v>282</v>
      </c>
      <c r="J7134" s="2" t="s">
        <v>276</v>
      </c>
      <c r="K7134" s="2" t="s">
        <v>320</v>
      </c>
      <c r="L7134" s="163">
        <f t="shared" si="237"/>
        <v>0</v>
      </c>
      <c r="M7134" s="163">
        <f t="shared" si="238"/>
        <v>0</v>
      </c>
      <c r="N7134" s="181"/>
      <c r="O7134" s="33"/>
      <c r="P7134" s="33"/>
      <c r="Q7134" s="33"/>
      <c r="R7134" s="33"/>
      <c r="S7134" s="42"/>
      <c r="T7134" s="2"/>
      <c r="U7134" s="2"/>
      <c r="V7134" s="2"/>
      <c r="W7134" s="2"/>
      <c r="X7134" s="55"/>
      <c r="Y7134" s="62"/>
      <c r="Z7134" s="62"/>
      <c r="AA7134" s="62"/>
      <c r="AB7134" s="62"/>
      <c r="AC7134" s="68"/>
      <c r="AD7134" s="2"/>
      <c r="AE7134" s="2"/>
      <c r="AF7134" s="2"/>
      <c r="AG7134" s="2"/>
      <c r="AH7134" s="55"/>
      <c r="AI7134" s="72"/>
      <c r="AJ7134" s="72"/>
      <c r="AK7134" s="72"/>
      <c r="AL7134" s="72"/>
      <c r="AM7134" s="80"/>
      <c r="AN7134" s="2"/>
      <c r="AO7134" s="2"/>
      <c r="AP7134" s="2"/>
      <c r="AQ7134" s="2"/>
      <c r="AR7134" s="55"/>
      <c r="AS7134" s="85"/>
      <c r="AT7134" s="85"/>
      <c r="AU7134" s="85"/>
      <c r="AV7134" s="85"/>
      <c r="AW7134" s="100"/>
      <c r="AX7134" s="2"/>
      <c r="AY7134" s="2"/>
      <c r="AZ7134" s="2"/>
      <c r="BA7134" s="2"/>
      <c r="BB7134" s="55"/>
      <c r="BC7134" s="105"/>
      <c r="BD7134" s="105"/>
      <c r="BE7134" s="105"/>
      <c r="BF7134" s="105"/>
      <c r="BG7134" s="109"/>
      <c r="BH7134" s="2"/>
      <c r="BI7134" s="2"/>
      <c r="BJ7134" s="2"/>
      <c r="BK7134" s="2"/>
      <c r="BL7134" s="55"/>
      <c r="BM7134" s="48"/>
      <c r="BN7134" s="48"/>
      <c r="BO7134" s="48"/>
      <c r="BP7134" s="48"/>
      <c r="BQ7134" s="117"/>
      <c r="BR7134" s="2"/>
      <c r="BS7134" s="2"/>
      <c r="BT7134" s="2"/>
      <c r="BU7134" s="2"/>
      <c r="BV7134" s="55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18" t="s">
        <v>5</v>
      </c>
      <c r="H7135" s="3">
        <v>2024</v>
      </c>
      <c r="I7135" s="20" t="s">
        <v>282</v>
      </c>
      <c r="J7135" s="2" t="s">
        <v>277</v>
      </c>
      <c r="K7135" s="2" t="s">
        <v>320</v>
      </c>
      <c r="L7135" s="163">
        <f t="shared" si="237"/>
        <v>6</v>
      </c>
      <c r="M7135" s="163">
        <f t="shared" si="238"/>
        <v>3.3740000000000001</v>
      </c>
      <c r="N7135" s="181"/>
      <c r="O7135" s="33"/>
      <c r="P7135" s="33"/>
      <c r="Q7135" s="33"/>
      <c r="R7135" s="33"/>
      <c r="S7135" s="42"/>
      <c r="T7135" s="2"/>
      <c r="U7135" s="2"/>
      <c r="V7135" s="2"/>
      <c r="W7135" s="2"/>
      <c r="X7135" s="55"/>
      <c r="Y7135" s="62" t="s">
        <v>437</v>
      </c>
      <c r="Z7135" s="62"/>
      <c r="AA7135" s="62"/>
      <c r="AB7135" s="62">
        <v>6</v>
      </c>
      <c r="AC7135" s="68">
        <v>3.3740000000000001</v>
      </c>
      <c r="AD7135" s="2"/>
      <c r="AE7135" s="2"/>
      <c r="AF7135" s="2"/>
      <c r="AG7135" s="2"/>
      <c r="AH7135" s="55"/>
      <c r="AI7135" s="72"/>
      <c r="AJ7135" s="72"/>
      <c r="AK7135" s="72"/>
      <c r="AL7135" s="72"/>
      <c r="AM7135" s="80"/>
      <c r="AN7135" s="2"/>
      <c r="AO7135" s="2"/>
      <c r="AP7135" s="2"/>
      <c r="AQ7135" s="2"/>
      <c r="AR7135" s="55"/>
      <c r="AS7135" s="85"/>
      <c r="AT7135" s="85"/>
      <c r="AU7135" s="85"/>
      <c r="AV7135" s="85"/>
      <c r="AW7135" s="100"/>
      <c r="AX7135" s="2"/>
      <c r="AY7135" s="2"/>
      <c r="AZ7135" s="2"/>
      <c r="BA7135" s="2"/>
      <c r="BB7135" s="55"/>
      <c r="BC7135" s="105"/>
      <c r="BD7135" s="105"/>
      <c r="BE7135" s="105"/>
      <c r="BF7135" s="105"/>
      <c r="BG7135" s="109"/>
      <c r="BH7135" s="2"/>
      <c r="BI7135" s="2"/>
      <c r="BJ7135" s="2"/>
      <c r="BK7135" s="2"/>
      <c r="BL7135" s="55"/>
      <c r="BM7135" s="48"/>
      <c r="BN7135" s="48"/>
      <c r="BO7135" s="48"/>
      <c r="BP7135" s="48"/>
      <c r="BQ7135" s="117"/>
      <c r="BR7135" s="2"/>
      <c r="BS7135" s="2"/>
      <c r="BT7135" s="2"/>
      <c r="BU7135" s="2"/>
      <c r="BV7135" s="55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18" t="s">
        <v>5</v>
      </c>
      <c r="H7136" s="3">
        <v>2024</v>
      </c>
      <c r="I7136" s="20" t="s">
        <v>283</v>
      </c>
      <c r="J7136" s="2" t="s">
        <v>298</v>
      </c>
      <c r="K7136" s="2" t="s">
        <v>321</v>
      </c>
      <c r="L7136" s="163">
        <f t="shared" si="237"/>
        <v>0</v>
      </c>
      <c r="M7136" s="163">
        <f t="shared" si="238"/>
        <v>0</v>
      </c>
      <c r="N7136" s="181"/>
      <c r="O7136" s="33"/>
      <c r="P7136" s="33"/>
      <c r="Q7136" s="33"/>
      <c r="R7136" s="33"/>
      <c r="S7136" s="42"/>
      <c r="T7136" s="2"/>
      <c r="U7136" s="2"/>
      <c r="V7136" s="2"/>
      <c r="W7136" s="2"/>
      <c r="X7136" s="55"/>
      <c r="Y7136" s="62"/>
      <c r="Z7136" s="62"/>
      <c r="AA7136" s="62"/>
      <c r="AB7136" s="62"/>
      <c r="AC7136" s="68"/>
      <c r="AD7136" s="2"/>
      <c r="AE7136" s="2"/>
      <c r="AF7136" s="2"/>
      <c r="AG7136" s="2"/>
      <c r="AH7136" s="55"/>
      <c r="AI7136" s="72"/>
      <c r="AJ7136" s="72"/>
      <c r="AK7136" s="72"/>
      <c r="AL7136" s="72"/>
      <c r="AM7136" s="80"/>
      <c r="AN7136" s="2"/>
      <c r="AO7136" s="2"/>
      <c r="AP7136" s="2"/>
      <c r="AQ7136" s="2"/>
      <c r="AR7136" s="55"/>
      <c r="AS7136" s="85"/>
      <c r="AT7136" s="85"/>
      <c r="AU7136" s="85"/>
      <c r="AV7136" s="85"/>
      <c r="AW7136" s="100"/>
      <c r="AX7136" s="2"/>
      <c r="AY7136" s="2"/>
      <c r="AZ7136" s="2"/>
      <c r="BA7136" s="2"/>
      <c r="BB7136" s="55"/>
      <c r="BC7136" s="105"/>
      <c r="BD7136" s="105"/>
      <c r="BE7136" s="105"/>
      <c r="BF7136" s="105"/>
      <c r="BG7136" s="109"/>
      <c r="BH7136" s="2"/>
      <c r="BI7136" s="2"/>
      <c r="BJ7136" s="2"/>
      <c r="BK7136" s="2"/>
      <c r="BL7136" s="55"/>
      <c r="BM7136" s="48"/>
      <c r="BN7136" s="48"/>
      <c r="BO7136" s="48"/>
      <c r="BP7136" s="48"/>
      <c r="BQ7136" s="117"/>
      <c r="BR7136" s="2"/>
      <c r="BS7136" s="2"/>
      <c r="BT7136" s="2"/>
      <c r="BU7136" s="2"/>
      <c r="BV7136" s="55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18" t="s">
        <v>5</v>
      </c>
      <c r="H7137" s="3">
        <v>2024</v>
      </c>
      <c r="I7137" s="20" t="s">
        <v>283</v>
      </c>
      <c r="J7137" s="2" t="s">
        <v>278</v>
      </c>
      <c r="K7137" s="2" t="s">
        <v>320</v>
      </c>
      <c r="L7137" s="163">
        <f t="shared" si="237"/>
        <v>8</v>
      </c>
      <c r="M7137" s="163">
        <f t="shared" si="238"/>
        <v>11.669</v>
      </c>
      <c r="N7137" s="181"/>
      <c r="O7137" s="33"/>
      <c r="P7137" s="33"/>
      <c r="Q7137" s="33"/>
      <c r="R7137" s="33"/>
      <c r="S7137" s="42"/>
      <c r="T7137" s="2"/>
      <c r="U7137" s="2"/>
      <c r="V7137" s="2"/>
      <c r="W7137" s="2"/>
      <c r="X7137" s="55"/>
      <c r="Y7137" s="62"/>
      <c r="Z7137" s="62"/>
      <c r="AA7137" s="62"/>
      <c r="AB7137" s="62"/>
      <c r="AC7137" s="68"/>
      <c r="AD7137" s="2"/>
      <c r="AE7137" s="2"/>
      <c r="AF7137" s="2"/>
      <c r="AG7137" s="2"/>
      <c r="AH7137" s="55"/>
      <c r="AI7137" s="72" t="s">
        <v>584</v>
      </c>
      <c r="AJ7137" s="72"/>
      <c r="AK7137" s="72"/>
      <c r="AL7137" s="72">
        <v>1</v>
      </c>
      <c r="AM7137" s="80">
        <v>1.4470000000000001</v>
      </c>
      <c r="AN7137" s="2"/>
      <c r="AO7137" s="2"/>
      <c r="AP7137" s="2"/>
      <c r="AQ7137" s="2"/>
      <c r="AR7137" s="55"/>
      <c r="AS7137" s="85"/>
      <c r="AT7137" s="85"/>
      <c r="AU7137" s="85"/>
      <c r="AV7137" s="85"/>
      <c r="AW7137" s="100"/>
      <c r="AX7137" s="2"/>
      <c r="AY7137" s="2"/>
      <c r="AZ7137" s="2"/>
      <c r="BA7137" s="2"/>
      <c r="BB7137" s="55"/>
      <c r="BC7137" s="105"/>
      <c r="BD7137" s="105"/>
      <c r="BE7137" s="105"/>
      <c r="BF7137" s="105"/>
      <c r="BG7137" s="109"/>
      <c r="BH7137" s="2"/>
      <c r="BI7137" s="2"/>
      <c r="BJ7137" s="2"/>
      <c r="BK7137" s="2"/>
      <c r="BL7137" s="55"/>
      <c r="BM7137" s="48" t="s">
        <v>1115</v>
      </c>
      <c r="BN7137" s="48"/>
      <c r="BO7137" s="48"/>
      <c r="BP7137" s="48">
        <v>7</v>
      </c>
      <c r="BQ7137" s="117">
        <v>10.222</v>
      </c>
      <c r="BR7137" s="2"/>
      <c r="BS7137" s="2"/>
      <c r="BT7137" s="2"/>
      <c r="BU7137" s="2"/>
      <c r="BV7137" s="55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18" t="s">
        <v>5</v>
      </c>
      <c r="H7138" s="3">
        <v>2024</v>
      </c>
      <c r="I7138" s="20" t="s">
        <v>283</v>
      </c>
      <c r="J7138" s="2" t="s">
        <v>279</v>
      </c>
      <c r="K7138" s="2" t="s">
        <v>320</v>
      </c>
      <c r="L7138" s="163">
        <f t="shared" si="237"/>
        <v>0</v>
      </c>
      <c r="M7138" s="163">
        <f t="shared" si="238"/>
        <v>0</v>
      </c>
      <c r="N7138" s="181"/>
      <c r="O7138" s="33"/>
      <c r="P7138" s="33"/>
      <c r="Q7138" s="33"/>
      <c r="R7138" s="33"/>
      <c r="S7138" s="42"/>
      <c r="T7138" s="2"/>
      <c r="U7138" s="2"/>
      <c r="V7138" s="2"/>
      <c r="W7138" s="2"/>
      <c r="X7138" s="55"/>
      <c r="Y7138" s="62"/>
      <c r="Z7138" s="62"/>
      <c r="AA7138" s="62"/>
      <c r="AB7138" s="62"/>
      <c r="AC7138" s="68"/>
      <c r="AD7138" s="2"/>
      <c r="AE7138" s="2"/>
      <c r="AF7138" s="2"/>
      <c r="AG7138" s="2"/>
      <c r="AH7138" s="55"/>
      <c r="AI7138" s="72"/>
      <c r="AJ7138" s="72"/>
      <c r="AK7138" s="72"/>
      <c r="AL7138" s="72"/>
      <c r="AM7138" s="80"/>
      <c r="AN7138" s="2"/>
      <c r="AO7138" s="2"/>
      <c r="AP7138" s="2"/>
      <c r="AQ7138" s="2"/>
      <c r="AR7138" s="55"/>
      <c r="AS7138" s="85"/>
      <c r="AT7138" s="85"/>
      <c r="AU7138" s="85"/>
      <c r="AV7138" s="85"/>
      <c r="AW7138" s="100"/>
      <c r="AX7138" s="2"/>
      <c r="AY7138" s="2"/>
      <c r="AZ7138" s="2"/>
      <c r="BA7138" s="2"/>
      <c r="BB7138" s="55"/>
      <c r="BC7138" s="105"/>
      <c r="BD7138" s="105"/>
      <c r="BE7138" s="105"/>
      <c r="BF7138" s="105"/>
      <c r="BG7138" s="109"/>
      <c r="BH7138" s="2"/>
      <c r="BI7138" s="2"/>
      <c r="BJ7138" s="2"/>
      <c r="BK7138" s="2"/>
      <c r="BL7138" s="55"/>
      <c r="BM7138" s="48"/>
      <c r="BN7138" s="48"/>
      <c r="BO7138" s="48"/>
      <c r="BP7138" s="48"/>
      <c r="BQ7138" s="117"/>
      <c r="BR7138" s="2"/>
      <c r="BS7138" s="2"/>
      <c r="BT7138" s="2"/>
      <c r="BU7138" s="2"/>
      <c r="BV7138" s="55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18" t="s">
        <v>5</v>
      </c>
      <c r="H7139" s="3">
        <v>2024</v>
      </c>
      <c r="I7139" s="20" t="s">
        <v>286</v>
      </c>
      <c r="J7139" s="2" t="s">
        <v>280</v>
      </c>
      <c r="K7139" s="2" t="s">
        <v>319</v>
      </c>
      <c r="L7139" s="163">
        <f t="shared" si="237"/>
        <v>0</v>
      </c>
      <c r="M7139" s="163">
        <f t="shared" si="238"/>
        <v>0</v>
      </c>
      <c r="N7139" s="181"/>
      <c r="O7139" s="33"/>
      <c r="P7139" s="33"/>
      <c r="Q7139" s="33"/>
      <c r="R7139" s="33"/>
      <c r="S7139" s="42"/>
      <c r="T7139" s="2"/>
      <c r="U7139" s="2"/>
      <c r="V7139" s="2"/>
      <c r="W7139" s="2"/>
      <c r="X7139" s="55"/>
      <c r="Y7139" s="62"/>
      <c r="Z7139" s="62"/>
      <c r="AA7139" s="62"/>
      <c r="AB7139" s="62"/>
      <c r="AC7139" s="68"/>
      <c r="AD7139" s="2"/>
      <c r="AE7139" s="2"/>
      <c r="AF7139" s="2"/>
      <c r="AG7139" s="2"/>
      <c r="AH7139" s="55"/>
      <c r="AI7139" s="72"/>
      <c r="AJ7139" s="72"/>
      <c r="AK7139" s="72"/>
      <c r="AL7139" s="72"/>
      <c r="AM7139" s="80"/>
      <c r="AN7139" s="2"/>
      <c r="AO7139" s="2"/>
      <c r="AP7139" s="2"/>
      <c r="AQ7139" s="2"/>
      <c r="AR7139" s="55"/>
      <c r="AS7139" s="85"/>
      <c r="AT7139" s="85"/>
      <c r="AU7139" s="85"/>
      <c r="AV7139" s="85"/>
      <c r="AW7139" s="100"/>
      <c r="AX7139" s="2"/>
      <c r="AY7139" s="2"/>
      <c r="AZ7139" s="2"/>
      <c r="BA7139" s="2"/>
      <c r="BB7139" s="55"/>
      <c r="BC7139" s="105"/>
      <c r="BD7139" s="105"/>
      <c r="BE7139" s="105"/>
      <c r="BF7139" s="105"/>
      <c r="BG7139" s="109"/>
      <c r="BH7139" s="2"/>
      <c r="BI7139" s="2"/>
      <c r="BJ7139" s="2"/>
      <c r="BK7139" s="2"/>
      <c r="BL7139" s="55"/>
      <c r="BM7139" s="48"/>
      <c r="BN7139" s="48"/>
      <c r="BO7139" s="48"/>
      <c r="BP7139" s="48"/>
      <c r="BQ7139" s="117"/>
      <c r="BR7139" s="2"/>
      <c r="BS7139" s="2"/>
      <c r="BT7139" s="2"/>
      <c r="BU7139" s="2"/>
      <c r="BV7139" s="55"/>
    </row>
    <row r="7140" spans="1:74" hidden="1" x14ac:dyDescent="0.3">
      <c r="A7140" s="2" t="s">
        <v>264</v>
      </c>
      <c r="B7140" s="2" t="s">
        <v>2</v>
      </c>
      <c r="C7140" s="2" t="s">
        <v>3</v>
      </c>
      <c r="D7140" s="2" t="s">
        <v>265</v>
      </c>
      <c r="E7140" s="5" t="s">
        <v>238</v>
      </c>
      <c r="F7140" s="3"/>
      <c r="G7140" s="18" t="s">
        <v>5</v>
      </c>
      <c r="H7140" s="3">
        <v>2024</v>
      </c>
      <c r="I7140" s="20" t="s">
        <v>286</v>
      </c>
      <c r="J7140" s="2" t="s">
        <v>281</v>
      </c>
      <c r="K7140" s="2" t="s">
        <v>319</v>
      </c>
      <c r="L7140" s="163">
        <f t="shared" si="237"/>
        <v>0</v>
      </c>
      <c r="M7140" s="163">
        <f t="shared" si="238"/>
        <v>22.501999999999999</v>
      </c>
      <c r="N7140" s="181"/>
      <c r="O7140" s="33"/>
      <c r="P7140" s="33"/>
      <c r="Q7140" s="33"/>
      <c r="R7140" s="33"/>
      <c r="S7140" s="42"/>
      <c r="T7140" s="2" t="s">
        <v>431</v>
      </c>
      <c r="U7140" s="2"/>
      <c r="V7140" s="2"/>
      <c r="W7140" s="2"/>
      <c r="X7140" s="55">
        <v>10.004</v>
      </c>
      <c r="Y7140" s="62"/>
      <c r="Z7140" s="62"/>
      <c r="AA7140" s="62"/>
      <c r="AB7140" s="62"/>
      <c r="AC7140" s="68"/>
      <c r="AD7140" s="2"/>
      <c r="AE7140" s="2"/>
      <c r="AF7140" s="2"/>
      <c r="AG7140" s="2"/>
      <c r="AH7140" s="55"/>
      <c r="AI7140" s="72"/>
      <c r="AJ7140" s="72"/>
      <c r="AK7140" s="72"/>
      <c r="AL7140" s="72"/>
      <c r="AM7140" s="80"/>
      <c r="AN7140" s="2"/>
      <c r="AO7140" s="2"/>
      <c r="AP7140" s="2"/>
      <c r="AQ7140" s="2"/>
      <c r="AR7140" s="55"/>
      <c r="AS7140" s="85"/>
      <c r="AT7140" s="85"/>
      <c r="AU7140" s="85"/>
      <c r="AV7140" s="85"/>
      <c r="AW7140" s="100"/>
      <c r="AX7140" s="2"/>
      <c r="AY7140" s="2"/>
      <c r="AZ7140" s="2"/>
      <c r="BA7140" s="2"/>
      <c r="BB7140" s="55"/>
      <c r="BC7140" s="105" t="s">
        <v>1061</v>
      </c>
      <c r="BD7140" s="105"/>
      <c r="BE7140" s="105"/>
      <c r="BF7140" s="105"/>
      <c r="BG7140" s="109">
        <v>4.5</v>
      </c>
      <c r="BH7140" s="2"/>
      <c r="BI7140" s="2"/>
      <c r="BJ7140" s="2"/>
      <c r="BK7140" s="2"/>
      <c r="BL7140" s="55"/>
      <c r="BM7140" s="48" t="s">
        <v>1016</v>
      </c>
      <c r="BN7140" s="48"/>
      <c r="BO7140" s="48"/>
      <c r="BP7140" s="48"/>
      <c r="BQ7140" s="117">
        <v>7.9980000000000002</v>
      </c>
      <c r="BR7140" s="2"/>
      <c r="BS7140" s="2"/>
      <c r="BT7140" s="2"/>
      <c r="BU7140" s="2"/>
      <c r="BV7140" s="55"/>
    </row>
    <row r="7141" spans="1:74" s="13" customFormat="1" hidden="1" x14ac:dyDescent="0.3">
      <c r="A7141" s="12" t="s">
        <v>264</v>
      </c>
      <c r="B7141" s="12" t="s">
        <v>2</v>
      </c>
      <c r="C7141" s="12" t="s">
        <v>3</v>
      </c>
      <c r="D7141" s="12" t="s">
        <v>265</v>
      </c>
      <c r="E7141" s="6" t="s">
        <v>238</v>
      </c>
      <c r="F7141" s="7"/>
      <c r="G7141" s="19" t="s">
        <v>5</v>
      </c>
      <c r="H7141" s="7">
        <v>2024</v>
      </c>
      <c r="I7141" s="21"/>
      <c r="J7141" s="12" t="s">
        <v>314</v>
      </c>
      <c r="K7141" s="12"/>
      <c r="L7141" s="147"/>
      <c r="M7141" s="147">
        <f>SUM(M7103:M7140)</f>
        <v>118.371</v>
      </c>
      <c r="N7141" s="183"/>
      <c r="O7141" s="12"/>
      <c r="P7141" s="12"/>
      <c r="Q7141" s="12"/>
      <c r="R7141" s="12"/>
      <c r="S7141" s="47">
        <f>SUM(S7103:S7140)</f>
        <v>0</v>
      </c>
      <c r="T7141" s="12"/>
      <c r="U7141" s="12"/>
      <c r="V7141" s="12"/>
      <c r="W7141" s="12"/>
      <c r="X7141" s="47">
        <f>SUM(X7103:X7140)</f>
        <v>10.004</v>
      </c>
      <c r="Y7141" s="12"/>
      <c r="Z7141" s="12"/>
      <c r="AA7141" s="12"/>
      <c r="AB7141" s="12"/>
      <c r="AC7141" s="47">
        <f>SUM(AC7103:AC7140)</f>
        <v>76.067999999999998</v>
      </c>
      <c r="AD7141" s="12"/>
      <c r="AE7141" s="12"/>
      <c r="AF7141" s="12"/>
      <c r="AG7141" s="12"/>
      <c r="AH7141" s="47">
        <f>SUM(AH7103:AH7140)</f>
        <v>0</v>
      </c>
      <c r="AI7141" s="12"/>
      <c r="AJ7141" s="12"/>
      <c r="AK7141" s="12"/>
      <c r="AL7141" s="12"/>
      <c r="AM7141" s="47">
        <f>SUM(AM7103:AM7140)</f>
        <v>1.4470000000000001</v>
      </c>
      <c r="AN7141" s="12"/>
      <c r="AO7141" s="12"/>
      <c r="AP7141" s="12"/>
      <c r="AQ7141" s="12"/>
      <c r="AR7141" s="47">
        <f>SUM(AR7103:AR7140)</f>
        <v>0</v>
      </c>
      <c r="AS7141" s="12"/>
      <c r="AT7141" s="12"/>
      <c r="AU7141" s="12"/>
      <c r="AV7141" s="12"/>
      <c r="AW7141" s="47">
        <f>SUM(AW7103:AW7140)</f>
        <v>0</v>
      </c>
      <c r="AX7141" s="12"/>
      <c r="AY7141" s="12"/>
      <c r="AZ7141" s="12"/>
      <c r="BA7141" s="12"/>
      <c r="BB7141" s="47">
        <f>SUM(BB7103:BB7140)</f>
        <v>0</v>
      </c>
      <c r="BC7141" s="12"/>
      <c r="BD7141" s="12"/>
      <c r="BE7141" s="12"/>
      <c r="BF7141" s="12"/>
      <c r="BG7141" s="47">
        <f>SUM(BG7103:BG7140)</f>
        <v>12.632</v>
      </c>
      <c r="BH7141" s="12"/>
      <c r="BI7141" s="12"/>
      <c r="BJ7141" s="12"/>
      <c r="BK7141" s="12"/>
      <c r="BL7141" s="47">
        <f>SUM(BL7103:BL7140)</f>
        <v>0</v>
      </c>
      <c r="BM7141" s="12"/>
      <c r="BN7141" s="12"/>
      <c r="BO7141" s="12"/>
      <c r="BP7141" s="12"/>
      <c r="BQ7141" s="47">
        <f>SUM(BQ7103:BQ7140)</f>
        <v>18.22</v>
      </c>
      <c r="BR7141" s="12"/>
      <c r="BS7141" s="12"/>
      <c r="BT7141" s="12"/>
      <c r="BU7141" s="12"/>
      <c r="BV7141" s="47">
        <f>SUM(BV7103:BV7140)</f>
        <v>0</v>
      </c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18" t="s">
        <v>5</v>
      </c>
      <c r="H7142" s="3">
        <v>2024</v>
      </c>
      <c r="I7142" s="20" t="s">
        <v>287</v>
      </c>
      <c r="J7142" s="2" t="s">
        <v>267</v>
      </c>
      <c r="K7142" s="2" t="s">
        <v>318</v>
      </c>
      <c r="L7142" s="163">
        <f t="shared" si="237"/>
        <v>0</v>
      </c>
      <c r="M7142" s="163">
        <f>SUM(S7142,X7142,AC7142,AH7142,AM7142,AR7142,AW7142,BB7142,BG7142,BL7142,BQ7142,BV7142)</f>
        <v>0</v>
      </c>
      <c r="N7142" s="181"/>
      <c r="O7142" s="53"/>
      <c r="P7142" s="53"/>
      <c r="Q7142" s="53"/>
      <c r="R7142" s="53"/>
      <c r="S7142" s="54"/>
      <c r="T7142" s="8"/>
      <c r="U7142" s="8"/>
      <c r="V7142" s="8"/>
      <c r="W7142" s="8"/>
      <c r="X7142" s="122"/>
      <c r="Y7142" s="62"/>
      <c r="Z7142" s="62"/>
      <c r="AA7142" s="62"/>
      <c r="AB7142" s="62"/>
      <c r="AC7142" s="62"/>
      <c r="AD7142" s="8"/>
      <c r="AE7142" s="8"/>
      <c r="AF7142" s="8"/>
      <c r="AG7142" s="8"/>
      <c r="AH7142" s="122"/>
      <c r="AI7142" s="72"/>
      <c r="AJ7142" s="72"/>
      <c r="AK7142" s="72"/>
      <c r="AL7142" s="72"/>
      <c r="AM7142" s="72"/>
      <c r="AN7142" s="8"/>
      <c r="AO7142" s="8"/>
      <c r="AP7142" s="8"/>
      <c r="AQ7142" s="8"/>
      <c r="AR7142" s="122"/>
      <c r="AS7142" s="85"/>
      <c r="AT7142" s="85"/>
      <c r="AU7142" s="85"/>
      <c r="AV7142" s="85"/>
      <c r="AW7142" s="85"/>
      <c r="AX7142" s="8"/>
      <c r="AY7142" s="8"/>
      <c r="AZ7142" s="8"/>
      <c r="BA7142" s="8"/>
      <c r="BB7142" s="122"/>
      <c r="BC7142" s="105"/>
      <c r="BD7142" s="105"/>
      <c r="BE7142" s="105"/>
      <c r="BF7142" s="105"/>
      <c r="BG7142" s="105"/>
      <c r="BH7142" s="8"/>
      <c r="BI7142" s="8"/>
      <c r="BJ7142" s="8"/>
      <c r="BK7142" s="8"/>
      <c r="BL7142" s="122"/>
      <c r="BM7142" s="48"/>
      <c r="BN7142" s="48"/>
      <c r="BO7142" s="48"/>
      <c r="BP7142" s="48"/>
      <c r="BQ7142" s="48"/>
      <c r="BR7142" s="8"/>
      <c r="BS7142" s="8"/>
      <c r="BT7142" s="8"/>
      <c r="BU7142" s="8"/>
      <c r="BV7142" s="122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18" t="s">
        <v>5</v>
      </c>
      <c r="H7143" s="3">
        <v>2024</v>
      </c>
      <c r="I7143" s="20" t="s">
        <v>287</v>
      </c>
      <c r="J7143" s="2" t="s">
        <v>291</v>
      </c>
      <c r="K7143" s="2" t="s">
        <v>319</v>
      </c>
      <c r="L7143" s="163">
        <f t="shared" si="237"/>
        <v>0</v>
      </c>
      <c r="M7143" s="163">
        <f t="shared" si="238"/>
        <v>0</v>
      </c>
      <c r="N7143" s="181"/>
      <c r="O7143" s="53"/>
      <c r="P7143" s="53"/>
      <c r="Q7143" s="53"/>
      <c r="R7143" s="53"/>
      <c r="S7143" s="54"/>
      <c r="T7143" s="8"/>
      <c r="U7143" s="8"/>
      <c r="V7143" s="8"/>
      <c r="W7143" s="8"/>
      <c r="X7143" s="122"/>
      <c r="Y7143" s="62"/>
      <c r="Z7143" s="62"/>
      <c r="AA7143" s="62"/>
      <c r="AB7143" s="62"/>
      <c r="AC7143" s="62"/>
      <c r="AD7143" s="8"/>
      <c r="AE7143" s="8"/>
      <c r="AF7143" s="8"/>
      <c r="AG7143" s="8"/>
      <c r="AH7143" s="122"/>
      <c r="AI7143" s="72"/>
      <c r="AJ7143" s="72"/>
      <c r="AK7143" s="72"/>
      <c r="AL7143" s="72"/>
      <c r="AM7143" s="72"/>
      <c r="AN7143" s="8"/>
      <c r="AO7143" s="8"/>
      <c r="AP7143" s="8"/>
      <c r="AQ7143" s="8"/>
      <c r="AR7143" s="122"/>
      <c r="AS7143" s="85"/>
      <c r="AT7143" s="85"/>
      <c r="AU7143" s="85"/>
      <c r="AV7143" s="85"/>
      <c r="AW7143" s="85"/>
      <c r="AX7143" s="8"/>
      <c r="AY7143" s="8"/>
      <c r="AZ7143" s="8"/>
      <c r="BA7143" s="8"/>
      <c r="BB7143" s="122"/>
      <c r="BC7143" s="105"/>
      <c r="BD7143" s="105"/>
      <c r="BE7143" s="105"/>
      <c r="BF7143" s="105"/>
      <c r="BG7143" s="105"/>
      <c r="BH7143" s="8"/>
      <c r="BI7143" s="8"/>
      <c r="BJ7143" s="8"/>
      <c r="BK7143" s="8"/>
      <c r="BL7143" s="122"/>
      <c r="BM7143" s="48"/>
      <c r="BN7143" s="48"/>
      <c r="BO7143" s="48"/>
      <c r="BP7143" s="48"/>
      <c r="BQ7143" s="48"/>
      <c r="BR7143" s="8"/>
      <c r="BS7143" s="8"/>
      <c r="BT7143" s="8"/>
      <c r="BU7143" s="8"/>
      <c r="BV7143" s="122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18" t="s">
        <v>5</v>
      </c>
      <c r="H7144" s="3">
        <v>2024</v>
      </c>
      <c r="I7144" s="20" t="s">
        <v>286</v>
      </c>
      <c r="J7144" s="2" t="s">
        <v>336</v>
      </c>
      <c r="K7144" s="2" t="s">
        <v>319</v>
      </c>
      <c r="L7144" s="163">
        <f t="shared" si="237"/>
        <v>0</v>
      </c>
      <c r="M7144" s="163">
        <f t="shared" si="238"/>
        <v>0</v>
      </c>
      <c r="N7144" s="181"/>
      <c r="O7144" s="53"/>
      <c r="P7144" s="53"/>
      <c r="Q7144" s="53"/>
      <c r="R7144" s="53"/>
      <c r="S7144" s="54"/>
      <c r="T7144" s="8"/>
      <c r="U7144" s="8"/>
      <c r="V7144" s="8"/>
      <c r="W7144" s="8"/>
      <c r="X7144" s="122"/>
      <c r="Y7144" s="62"/>
      <c r="Z7144" s="62"/>
      <c r="AA7144" s="62"/>
      <c r="AB7144" s="62"/>
      <c r="AC7144" s="62"/>
      <c r="AD7144" s="8"/>
      <c r="AE7144" s="8"/>
      <c r="AF7144" s="8"/>
      <c r="AG7144" s="8"/>
      <c r="AH7144" s="122"/>
      <c r="AI7144" s="72"/>
      <c r="AJ7144" s="72"/>
      <c r="AK7144" s="72"/>
      <c r="AL7144" s="72"/>
      <c r="AM7144" s="72"/>
      <c r="AN7144" s="8"/>
      <c r="AO7144" s="8"/>
      <c r="AP7144" s="8"/>
      <c r="AQ7144" s="8"/>
      <c r="AR7144" s="122"/>
      <c r="AS7144" s="85"/>
      <c r="AT7144" s="85"/>
      <c r="AU7144" s="85"/>
      <c r="AV7144" s="85"/>
      <c r="AW7144" s="85"/>
      <c r="AX7144" s="8"/>
      <c r="AY7144" s="8"/>
      <c r="AZ7144" s="8"/>
      <c r="BA7144" s="8"/>
      <c r="BB7144" s="122"/>
      <c r="BC7144" s="105"/>
      <c r="BD7144" s="105"/>
      <c r="BE7144" s="105"/>
      <c r="BF7144" s="105"/>
      <c r="BG7144" s="105"/>
      <c r="BH7144" s="8"/>
      <c r="BI7144" s="8"/>
      <c r="BJ7144" s="8"/>
      <c r="BK7144" s="8"/>
      <c r="BL7144" s="122"/>
      <c r="BM7144" s="48"/>
      <c r="BN7144" s="48"/>
      <c r="BO7144" s="48"/>
      <c r="BP7144" s="48"/>
      <c r="BQ7144" s="48"/>
      <c r="BR7144" s="8"/>
      <c r="BS7144" s="8"/>
      <c r="BT7144" s="8"/>
      <c r="BU7144" s="8"/>
      <c r="BV7144" s="122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18" t="s">
        <v>5</v>
      </c>
      <c r="H7145" s="3">
        <v>2024</v>
      </c>
      <c r="I7145" s="20" t="s">
        <v>286</v>
      </c>
      <c r="J7145" s="8" t="s">
        <v>337</v>
      </c>
      <c r="K7145" s="8" t="s">
        <v>318</v>
      </c>
      <c r="L7145" s="163">
        <f t="shared" si="237"/>
        <v>0</v>
      </c>
      <c r="M7145" s="163">
        <f t="shared" si="238"/>
        <v>0</v>
      </c>
      <c r="N7145" s="181"/>
      <c r="O7145" s="53"/>
      <c r="P7145" s="53"/>
      <c r="Q7145" s="53"/>
      <c r="R7145" s="53"/>
      <c r="S7145" s="54"/>
      <c r="T7145" s="8"/>
      <c r="U7145" s="8"/>
      <c r="V7145" s="8"/>
      <c r="W7145" s="8"/>
      <c r="X7145" s="122"/>
      <c r="Y7145" s="135"/>
      <c r="Z7145" s="135"/>
      <c r="AA7145" s="135"/>
      <c r="AB7145" s="135"/>
      <c r="AC7145" s="135"/>
      <c r="AD7145" s="8"/>
      <c r="AE7145" s="8"/>
      <c r="AF7145" s="8"/>
      <c r="AG7145" s="8"/>
      <c r="AH7145" s="122"/>
      <c r="AI7145" s="137"/>
      <c r="AJ7145" s="137"/>
      <c r="AK7145" s="137"/>
      <c r="AL7145" s="137"/>
      <c r="AM7145" s="137"/>
      <c r="AN7145" s="8"/>
      <c r="AO7145" s="8"/>
      <c r="AP7145" s="8"/>
      <c r="AQ7145" s="8"/>
      <c r="AR7145" s="122"/>
      <c r="AS7145" s="139"/>
      <c r="AT7145" s="139"/>
      <c r="AU7145" s="139"/>
      <c r="AV7145" s="139"/>
      <c r="AW7145" s="139"/>
      <c r="AX7145" s="8"/>
      <c r="AY7145" s="8"/>
      <c r="AZ7145" s="8"/>
      <c r="BA7145" s="8"/>
      <c r="BB7145" s="122"/>
      <c r="BC7145" s="141"/>
      <c r="BD7145" s="141"/>
      <c r="BE7145" s="141"/>
      <c r="BF7145" s="141"/>
      <c r="BG7145" s="141"/>
      <c r="BH7145" s="8"/>
      <c r="BI7145" s="8"/>
      <c r="BJ7145" s="8"/>
      <c r="BK7145" s="8"/>
      <c r="BL7145" s="122"/>
      <c r="BM7145" s="143"/>
      <c r="BN7145" s="143"/>
      <c r="BO7145" s="143"/>
      <c r="BP7145" s="143"/>
      <c r="BQ7145" s="143"/>
      <c r="BR7145" s="8"/>
      <c r="BS7145" s="8"/>
      <c r="BT7145" s="8"/>
      <c r="BU7145" s="8"/>
      <c r="BV7145" s="122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18" t="s">
        <v>5</v>
      </c>
      <c r="H7146" s="3">
        <v>2024</v>
      </c>
      <c r="I7146" s="20" t="s">
        <v>286</v>
      </c>
      <c r="J7146" s="8" t="s">
        <v>338</v>
      </c>
      <c r="K7146" s="8" t="s">
        <v>339</v>
      </c>
      <c r="L7146" s="163">
        <f t="shared" si="237"/>
        <v>0</v>
      </c>
      <c r="M7146" s="163">
        <f t="shared" si="238"/>
        <v>0</v>
      </c>
      <c r="N7146" s="181"/>
      <c r="O7146" s="53"/>
      <c r="P7146" s="53"/>
      <c r="Q7146" s="53"/>
      <c r="R7146" s="53"/>
      <c r="S7146" s="54"/>
      <c r="T7146" s="8"/>
      <c r="U7146" s="8"/>
      <c r="V7146" s="8"/>
      <c r="W7146" s="8"/>
      <c r="X7146" s="122"/>
      <c r="Y7146" s="135"/>
      <c r="Z7146" s="135"/>
      <c r="AA7146" s="135"/>
      <c r="AB7146" s="135"/>
      <c r="AC7146" s="135"/>
      <c r="AD7146" s="8"/>
      <c r="AE7146" s="8"/>
      <c r="AF7146" s="8"/>
      <c r="AG7146" s="8"/>
      <c r="AH7146" s="122"/>
      <c r="AI7146" s="137"/>
      <c r="AJ7146" s="137"/>
      <c r="AK7146" s="137"/>
      <c r="AL7146" s="137"/>
      <c r="AM7146" s="137"/>
      <c r="AN7146" s="8"/>
      <c r="AO7146" s="8"/>
      <c r="AP7146" s="8"/>
      <c r="AQ7146" s="8"/>
      <c r="AR7146" s="122"/>
      <c r="AS7146" s="139"/>
      <c r="AT7146" s="139"/>
      <c r="AU7146" s="139"/>
      <c r="AV7146" s="139"/>
      <c r="AW7146" s="139"/>
      <c r="AX7146" s="8"/>
      <c r="AY7146" s="8"/>
      <c r="AZ7146" s="8"/>
      <c r="BA7146" s="8"/>
      <c r="BB7146" s="122"/>
      <c r="BC7146" s="141"/>
      <c r="BD7146" s="141"/>
      <c r="BE7146" s="141"/>
      <c r="BF7146" s="141"/>
      <c r="BG7146" s="141"/>
      <c r="BH7146" s="8"/>
      <c r="BI7146" s="8"/>
      <c r="BJ7146" s="8"/>
      <c r="BK7146" s="8"/>
      <c r="BL7146" s="122"/>
      <c r="BM7146" s="143"/>
      <c r="BN7146" s="143"/>
      <c r="BO7146" s="143"/>
      <c r="BP7146" s="143"/>
      <c r="BQ7146" s="143"/>
      <c r="BR7146" s="8"/>
      <c r="BS7146" s="8"/>
      <c r="BT7146" s="8"/>
      <c r="BU7146" s="8"/>
      <c r="BV7146" s="122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18" t="s">
        <v>5</v>
      </c>
      <c r="H7147" s="3">
        <v>2024</v>
      </c>
      <c r="I7147" s="20" t="s">
        <v>286</v>
      </c>
      <c r="J7147" s="8" t="s">
        <v>340</v>
      </c>
      <c r="K7147" s="8" t="s">
        <v>318</v>
      </c>
      <c r="L7147" s="163">
        <f t="shared" si="237"/>
        <v>0</v>
      </c>
      <c r="M7147" s="163">
        <f t="shared" si="238"/>
        <v>0</v>
      </c>
      <c r="N7147" s="181"/>
      <c r="O7147" s="53"/>
      <c r="P7147" s="53"/>
      <c r="Q7147" s="53"/>
      <c r="R7147" s="53"/>
      <c r="S7147" s="54"/>
      <c r="T7147" s="8"/>
      <c r="U7147" s="8"/>
      <c r="V7147" s="8"/>
      <c r="W7147" s="8"/>
      <c r="X7147" s="122"/>
      <c r="Y7147" s="135"/>
      <c r="Z7147" s="135"/>
      <c r="AA7147" s="135"/>
      <c r="AB7147" s="135"/>
      <c r="AC7147" s="135"/>
      <c r="AD7147" s="8"/>
      <c r="AE7147" s="8"/>
      <c r="AF7147" s="8"/>
      <c r="AG7147" s="8"/>
      <c r="AH7147" s="122"/>
      <c r="AI7147" s="137"/>
      <c r="AJ7147" s="137"/>
      <c r="AK7147" s="137"/>
      <c r="AL7147" s="137"/>
      <c r="AM7147" s="137"/>
      <c r="AN7147" s="8"/>
      <c r="AO7147" s="8"/>
      <c r="AP7147" s="8"/>
      <c r="AQ7147" s="8"/>
      <c r="AR7147" s="122"/>
      <c r="AS7147" s="139"/>
      <c r="AT7147" s="139"/>
      <c r="AU7147" s="139"/>
      <c r="AV7147" s="139"/>
      <c r="AW7147" s="139"/>
      <c r="AX7147" s="8"/>
      <c r="AY7147" s="8"/>
      <c r="AZ7147" s="8"/>
      <c r="BA7147" s="8"/>
      <c r="BB7147" s="122"/>
      <c r="BC7147" s="141"/>
      <c r="BD7147" s="141"/>
      <c r="BE7147" s="141"/>
      <c r="BF7147" s="141"/>
      <c r="BG7147" s="141"/>
      <c r="BH7147" s="8"/>
      <c r="BI7147" s="8"/>
      <c r="BJ7147" s="8"/>
      <c r="BK7147" s="8"/>
      <c r="BL7147" s="122"/>
      <c r="BM7147" s="143"/>
      <c r="BN7147" s="143"/>
      <c r="BO7147" s="143"/>
      <c r="BP7147" s="143"/>
      <c r="BQ7147" s="143"/>
      <c r="BR7147" s="8"/>
      <c r="BS7147" s="8"/>
      <c r="BT7147" s="8"/>
      <c r="BU7147" s="8"/>
      <c r="BV7147" s="122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18" t="s">
        <v>5</v>
      </c>
      <c r="H7148" s="3">
        <v>2024</v>
      </c>
      <c r="I7148" s="20" t="s">
        <v>286</v>
      </c>
      <c r="J7148" s="8" t="s">
        <v>341</v>
      </c>
      <c r="K7148" s="8" t="s">
        <v>320</v>
      </c>
      <c r="L7148" s="163">
        <f t="shared" si="237"/>
        <v>0</v>
      </c>
      <c r="M7148" s="163">
        <f t="shared" si="238"/>
        <v>0</v>
      </c>
      <c r="N7148" s="181"/>
      <c r="O7148" s="53"/>
      <c r="P7148" s="53"/>
      <c r="Q7148" s="53"/>
      <c r="R7148" s="53"/>
      <c r="S7148" s="54"/>
      <c r="T7148" s="8"/>
      <c r="U7148" s="8"/>
      <c r="V7148" s="8"/>
      <c r="W7148" s="8"/>
      <c r="X7148" s="122"/>
      <c r="Y7148" s="135"/>
      <c r="Z7148" s="135"/>
      <c r="AA7148" s="135"/>
      <c r="AB7148" s="135"/>
      <c r="AC7148" s="135"/>
      <c r="AD7148" s="8"/>
      <c r="AE7148" s="8"/>
      <c r="AF7148" s="8"/>
      <c r="AG7148" s="8"/>
      <c r="AH7148" s="122"/>
      <c r="AI7148" s="137"/>
      <c r="AJ7148" s="137"/>
      <c r="AK7148" s="137"/>
      <c r="AL7148" s="137"/>
      <c r="AM7148" s="137"/>
      <c r="AN7148" s="8"/>
      <c r="AO7148" s="8"/>
      <c r="AP7148" s="8"/>
      <c r="AQ7148" s="8"/>
      <c r="AR7148" s="122"/>
      <c r="AS7148" s="139"/>
      <c r="AT7148" s="139"/>
      <c r="AU7148" s="139"/>
      <c r="AV7148" s="139"/>
      <c r="AW7148" s="139"/>
      <c r="AX7148" s="8"/>
      <c r="AY7148" s="8"/>
      <c r="AZ7148" s="8"/>
      <c r="BA7148" s="8"/>
      <c r="BB7148" s="122"/>
      <c r="BC7148" s="141"/>
      <c r="BD7148" s="141"/>
      <c r="BE7148" s="141"/>
      <c r="BF7148" s="141"/>
      <c r="BG7148" s="141"/>
      <c r="BH7148" s="8"/>
      <c r="BI7148" s="8"/>
      <c r="BJ7148" s="8"/>
      <c r="BK7148" s="8"/>
      <c r="BL7148" s="122"/>
      <c r="BM7148" s="143"/>
      <c r="BN7148" s="143"/>
      <c r="BO7148" s="143"/>
      <c r="BP7148" s="143"/>
      <c r="BQ7148" s="143"/>
      <c r="BR7148" s="8"/>
      <c r="BS7148" s="8"/>
      <c r="BT7148" s="8"/>
      <c r="BU7148" s="8"/>
      <c r="BV7148" s="122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18" t="s">
        <v>5</v>
      </c>
      <c r="H7149" s="3">
        <v>2024</v>
      </c>
      <c r="I7149" s="20" t="s">
        <v>286</v>
      </c>
      <c r="J7149" s="8" t="s">
        <v>342</v>
      </c>
      <c r="K7149" s="8" t="s">
        <v>320</v>
      </c>
      <c r="L7149" s="163">
        <f t="shared" ref="L7149:L7217" si="239">SUM(R7149,W7149,AB7149,AG7149,AL7149,AQ7149,AV7149,BA7149,BF7149,BK7149,BP7149,BU7149)</f>
        <v>0</v>
      </c>
      <c r="M7149" s="163">
        <f t="shared" ref="M7149:M7219" si="240">SUM(S7149,X7149,AC7149,AH7149,AM7149,AR7149,AW7149,BB7149,BG7149,BL7149,BQ7149,BV7149)</f>
        <v>0</v>
      </c>
      <c r="N7149" s="181"/>
      <c r="O7149" s="53"/>
      <c r="P7149" s="53"/>
      <c r="Q7149" s="53"/>
      <c r="R7149" s="53"/>
      <c r="S7149" s="54"/>
      <c r="T7149" s="8"/>
      <c r="U7149" s="8"/>
      <c r="V7149" s="8"/>
      <c r="W7149" s="8"/>
      <c r="X7149" s="122"/>
      <c r="Y7149" s="135"/>
      <c r="Z7149" s="135"/>
      <c r="AA7149" s="135"/>
      <c r="AB7149" s="135"/>
      <c r="AC7149" s="135"/>
      <c r="AD7149" s="8"/>
      <c r="AE7149" s="8"/>
      <c r="AF7149" s="8"/>
      <c r="AG7149" s="8"/>
      <c r="AH7149" s="122"/>
      <c r="AI7149" s="137"/>
      <c r="AJ7149" s="137"/>
      <c r="AK7149" s="137"/>
      <c r="AL7149" s="137"/>
      <c r="AM7149" s="137"/>
      <c r="AN7149" s="8"/>
      <c r="AO7149" s="8"/>
      <c r="AP7149" s="8"/>
      <c r="AQ7149" s="8"/>
      <c r="AR7149" s="122"/>
      <c r="AS7149" s="139"/>
      <c r="AT7149" s="139"/>
      <c r="AU7149" s="139"/>
      <c r="AV7149" s="139"/>
      <c r="AW7149" s="139"/>
      <c r="AX7149" s="8"/>
      <c r="AY7149" s="8"/>
      <c r="AZ7149" s="8"/>
      <c r="BA7149" s="8"/>
      <c r="BB7149" s="122"/>
      <c r="BC7149" s="141"/>
      <c r="BD7149" s="141"/>
      <c r="BE7149" s="141"/>
      <c r="BF7149" s="141"/>
      <c r="BG7149" s="141"/>
      <c r="BH7149" s="8"/>
      <c r="BI7149" s="8"/>
      <c r="BJ7149" s="8"/>
      <c r="BK7149" s="8"/>
      <c r="BL7149" s="122"/>
      <c r="BM7149" s="143"/>
      <c r="BN7149" s="143"/>
      <c r="BO7149" s="143"/>
      <c r="BP7149" s="143"/>
      <c r="BQ7149" s="143"/>
      <c r="BR7149" s="8"/>
      <c r="BS7149" s="8"/>
      <c r="BT7149" s="8"/>
      <c r="BU7149" s="8"/>
      <c r="BV7149" s="122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18" t="s">
        <v>5</v>
      </c>
      <c r="H7150" s="3">
        <v>2024</v>
      </c>
      <c r="I7150" s="20" t="s">
        <v>286</v>
      </c>
      <c r="J7150" s="8" t="s">
        <v>343</v>
      </c>
      <c r="K7150" s="8" t="s">
        <v>339</v>
      </c>
      <c r="L7150" s="163">
        <f t="shared" si="239"/>
        <v>0</v>
      </c>
      <c r="M7150" s="163">
        <f t="shared" si="240"/>
        <v>0</v>
      </c>
      <c r="N7150" s="181"/>
      <c r="O7150" s="53"/>
      <c r="P7150" s="53"/>
      <c r="Q7150" s="53"/>
      <c r="R7150" s="53"/>
      <c r="S7150" s="54"/>
      <c r="T7150" s="8"/>
      <c r="U7150" s="8"/>
      <c r="V7150" s="8"/>
      <c r="W7150" s="8"/>
      <c r="X7150" s="122"/>
      <c r="Y7150" s="135"/>
      <c r="Z7150" s="135"/>
      <c r="AA7150" s="135"/>
      <c r="AB7150" s="135"/>
      <c r="AC7150" s="135"/>
      <c r="AD7150" s="8"/>
      <c r="AE7150" s="8"/>
      <c r="AF7150" s="8"/>
      <c r="AG7150" s="8"/>
      <c r="AH7150" s="122"/>
      <c r="AI7150" s="137"/>
      <c r="AJ7150" s="137"/>
      <c r="AK7150" s="137"/>
      <c r="AL7150" s="137"/>
      <c r="AM7150" s="137"/>
      <c r="AN7150" s="8"/>
      <c r="AO7150" s="8"/>
      <c r="AP7150" s="8"/>
      <c r="AQ7150" s="8"/>
      <c r="AR7150" s="122"/>
      <c r="AS7150" s="139"/>
      <c r="AT7150" s="139"/>
      <c r="AU7150" s="139"/>
      <c r="AV7150" s="139"/>
      <c r="AW7150" s="139"/>
      <c r="AX7150" s="8"/>
      <c r="AY7150" s="8"/>
      <c r="AZ7150" s="8"/>
      <c r="BA7150" s="8"/>
      <c r="BB7150" s="122"/>
      <c r="BC7150" s="141"/>
      <c r="BD7150" s="141"/>
      <c r="BE7150" s="141"/>
      <c r="BF7150" s="141"/>
      <c r="BG7150" s="141"/>
      <c r="BH7150" s="8"/>
      <c r="BI7150" s="8"/>
      <c r="BJ7150" s="8"/>
      <c r="BK7150" s="8"/>
      <c r="BL7150" s="122"/>
      <c r="BM7150" s="143"/>
      <c r="BN7150" s="143"/>
      <c r="BO7150" s="143"/>
      <c r="BP7150" s="143"/>
      <c r="BQ7150" s="143"/>
      <c r="BR7150" s="8"/>
      <c r="BS7150" s="8"/>
      <c r="BT7150" s="8"/>
      <c r="BU7150" s="8"/>
      <c r="BV7150" s="122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18" t="s">
        <v>5</v>
      </c>
      <c r="H7151" s="3">
        <v>2024</v>
      </c>
      <c r="I7151" s="20" t="s">
        <v>288</v>
      </c>
      <c r="J7151" s="8" t="s">
        <v>344</v>
      </c>
      <c r="K7151" s="8" t="s">
        <v>318</v>
      </c>
      <c r="L7151" s="163">
        <f t="shared" si="239"/>
        <v>0</v>
      </c>
      <c r="M7151" s="163">
        <f t="shared" si="240"/>
        <v>0</v>
      </c>
      <c r="N7151" s="181"/>
      <c r="O7151" s="53"/>
      <c r="P7151" s="53"/>
      <c r="Q7151" s="53"/>
      <c r="R7151" s="53"/>
      <c r="S7151" s="54"/>
      <c r="T7151" s="8"/>
      <c r="U7151" s="8"/>
      <c r="V7151" s="8"/>
      <c r="W7151" s="8"/>
      <c r="X7151" s="122"/>
      <c r="Y7151" s="135"/>
      <c r="Z7151" s="135"/>
      <c r="AA7151" s="135"/>
      <c r="AB7151" s="135"/>
      <c r="AC7151" s="135"/>
      <c r="AD7151" s="8"/>
      <c r="AE7151" s="8"/>
      <c r="AF7151" s="8"/>
      <c r="AG7151" s="8"/>
      <c r="AH7151" s="122"/>
      <c r="AI7151" s="137"/>
      <c r="AJ7151" s="137"/>
      <c r="AK7151" s="137"/>
      <c r="AL7151" s="137"/>
      <c r="AM7151" s="137"/>
      <c r="AN7151" s="8"/>
      <c r="AO7151" s="8"/>
      <c r="AP7151" s="8"/>
      <c r="AQ7151" s="8"/>
      <c r="AR7151" s="122"/>
      <c r="AS7151" s="139"/>
      <c r="AT7151" s="139"/>
      <c r="AU7151" s="139"/>
      <c r="AV7151" s="139"/>
      <c r="AW7151" s="139"/>
      <c r="AX7151" s="8"/>
      <c r="AY7151" s="8"/>
      <c r="AZ7151" s="8"/>
      <c r="BA7151" s="8"/>
      <c r="BB7151" s="122"/>
      <c r="BC7151" s="141"/>
      <c r="BD7151" s="141"/>
      <c r="BE7151" s="141"/>
      <c r="BF7151" s="141"/>
      <c r="BG7151" s="141"/>
      <c r="BH7151" s="8"/>
      <c r="BI7151" s="8"/>
      <c r="BJ7151" s="8"/>
      <c r="BK7151" s="8"/>
      <c r="BL7151" s="122"/>
      <c r="BM7151" s="143"/>
      <c r="BN7151" s="143"/>
      <c r="BO7151" s="143"/>
      <c r="BP7151" s="143"/>
      <c r="BQ7151" s="143"/>
      <c r="BR7151" s="8"/>
      <c r="BS7151" s="8"/>
      <c r="BT7151" s="8"/>
      <c r="BU7151" s="8"/>
      <c r="BV7151" s="122"/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18" t="s">
        <v>5</v>
      </c>
      <c r="H7152" s="3">
        <v>2024</v>
      </c>
      <c r="I7152" s="20" t="s">
        <v>288</v>
      </c>
      <c r="J7152" s="2" t="s">
        <v>351</v>
      </c>
      <c r="K7152" s="2" t="s">
        <v>318</v>
      </c>
      <c r="L7152" s="163">
        <f t="shared" si="239"/>
        <v>0</v>
      </c>
      <c r="M7152" s="163">
        <f t="shared" si="240"/>
        <v>0</v>
      </c>
      <c r="N7152" s="181"/>
      <c r="O7152" s="53"/>
      <c r="P7152" s="53"/>
      <c r="Q7152" s="53"/>
      <c r="R7152" s="53"/>
      <c r="S7152" s="54"/>
      <c r="T7152" s="8"/>
      <c r="U7152" s="8"/>
      <c r="V7152" s="8"/>
      <c r="W7152" s="8"/>
      <c r="X7152" s="122"/>
      <c r="Y7152" s="135"/>
      <c r="Z7152" s="135"/>
      <c r="AA7152" s="135"/>
      <c r="AB7152" s="135"/>
      <c r="AC7152" s="135"/>
      <c r="AD7152" s="8"/>
      <c r="AE7152" s="8"/>
      <c r="AF7152" s="8"/>
      <c r="AG7152" s="8"/>
      <c r="AH7152" s="122"/>
      <c r="AI7152" s="137"/>
      <c r="AJ7152" s="137"/>
      <c r="AK7152" s="137"/>
      <c r="AL7152" s="137"/>
      <c r="AM7152" s="137"/>
      <c r="AN7152" s="8"/>
      <c r="AO7152" s="8"/>
      <c r="AP7152" s="8"/>
      <c r="AQ7152" s="8"/>
      <c r="AR7152" s="122"/>
      <c r="AS7152" s="139"/>
      <c r="AT7152" s="139"/>
      <c r="AU7152" s="139"/>
      <c r="AV7152" s="139"/>
      <c r="AW7152" s="139"/>
      <c r="AX7152" s="8"/>
      <c r="AY7152" s="8"/>
      <c r="AZ7152" s="8"/>
      <c r="BA7152" s="8"/>
      <c r="BB7152" s="122"/>
      <c r="BC7152" s="141"/>
      <c r="BD7152" s="141"/>
      <c r="BE7152" s="141"/>
      <c r="BF7152" s="141"/>
      <c r="BG7152" s="141"/>
      <c r="BH7152" s="8"/>
      <c r="BI7152" s="8"/>
      <c r="BJ7152" s="8"/>
      <c r="BK7152" s="8"/>
      <c r="BL7152" s="122"/>
      <c r="BM7152" s="143"/>
      <c r="BN7152" s="143"/>
      <c r="BO7152" s="143"/>
      <c r="BP7152" s="143"/>
      <c r="BQ7152" s="143"/>
      <c r="BR7152" s="8"/>
      <c r="BS7152" s="8"/>
      <c r="BT7152" s="8"/>
      <c r="BU7152" s="8"/>
      <c r="BV7152" s="122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18" t="s">
        <v>5</v>
      </c>
      <c r="H7153" s="3">
        <v>2024</v>
      </c>
      <c r="I7153" s="20" t="s">
        <v>288</v>
      </c>
      <c r="J7153" s="2" t="s">
        <v>352</v>
      </c>
      <c r="K7153" s="2" t="s">
        <v>321</v>
      </c>
      <c r="L7153" s="163">
        <f t="shared" si="239"/>
        <v>0</v>
      </c>
      <c r="M7153" s="163">
        <f t="shared" si="240"/>
        <v>0</v>
      </c>
      <c r="N7153" s="181"/>
      <c r="O7153" s="53"/>
      <c r="P7153" s="53"/>
      <c r="Q7153" s="53"/>
      <c r="R7153" s="53"/>
      <c r="S7153" s="54"/>
      <c r="T7153" s="8"/>
      <c r="U7153" s="8"/>
      <c r="V7153" s="8"/>
      <c r="W7153" s="8"/>
      <c r="X7153" s="122"/>
      <c r="Y7153" s="62"/>
      <c r="Z7153" s="62"/>
      <c r="AA7153" s="62"/>
      <c r="AB7153" s="62"/>
      <c r="AC7153" s="62"/>
      <c r="AD7153" s="8"/>
      <c r="AE7153" s="8"/>
      <c r="AF7153" s="8"/>
      <c r="AG7153" s="8"/>
      <c r="AH7153" s="122"/>
      <c r="AI7153" s="72"/>
      <c r="AJ7153" s="72"/>
      <c r="AK7153" s="72"/>
      <c r="AL7153" s="72"/>
      <c r="AM7153" s="72"/>
      <c r="AN7153" s="8"/>
      <c r="AO7153" s="8"/>
      <c r="AP7153" s="8"/>
      <c r="AQ7153" s="8"/>
      <c r="AR7153" s="122"/>
      <c r="AS7153" s="85"/>
      <c r="AT7153" s="85"/>
      <c r="AU7153" s="85"/>
      <c r="AV7153" s="85"/>
      <c r="AW7153" s="85"/>
      <c r="AX7153" s="8"/>
      <c r="AY7153" s="8"/>
      <c r="AZ7153" s="8"/>
      <c r="BA7153" s="8"/>
      <c r="BB7153" s="122"/>
      <c r="BC7153" s="105"/>
      <c r="BD7153" s="105"/>
      <c r="BE7153" s="105"/>
      <c r="BF7153" s="105"/>
      <c r="BG7153" s="105"/>
      <c r="BH7153" s="8"/>
      <c r="BI7153" s="8"/>
      <c r="BJ7153" s="8"/>
      <c r="BK7153" s="8"/>
      <c r="BL7153" s="122"/>
      <c r="BM7153" s="48"/>
      <c r="BN7153" s="48"/>
      <c r="BO7153" s="48"/>
      <c r="BP7153" s="48"/>
      <c r="BQ7153" s="48"/>
      <c r="BR7153" s="8"/>
      <c r="BS7153" s="8"/>
      <c r="BT7153" s="8"/>
      <c r="BU7153" s="8"/>
      <c r="BV7153" s="122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18" t="s">
        <v>5</v>
      </c>
      <c r="H7154" s="3">
        <v>2024</v>
      </c>
      <c r="I7154" s="20" t="s">
        <v>288</v>
      </c>
      <c r="J7154" s="2" t="s">
        <v>345</v>
      </c>
      <c r="K7154" s="2" t="s">
        <v>318</v>
      </c>
      <c r="L7154" s="163">
        <f t="shared" si="239"/>
        <v>0</v>
      </c>
      <c r="M7154" s="163">
        <f t="shared" si="240"/>
        <v>0</v>
      </c>
      <c r="N7154" s="181"/>
      <c r="O7154" s="53"/>
      <c r="P7154" s="53"/>
      <c r="Q7154" s="53"/>
      <c r="R7154" s="53"/>
      <c r="S7154" s="54"/>
      <c r="T7154" s="8"/>
      <c r="U7154" s="8"/>
      <c r="V7154" s="8"/>
      <c r="W7154" s="8"/>
      <c r="X7154" s="122"/>
      <c r="Y7154" s="62"/>
      <c r="Z7154" s="62"/>
      <c r="AA7154" s="62"/>
      <c r="AB7154" s="62"/>
      <c r="AC7154" s="62"/>
      <c r="AD7154" s="8"/>
      <c r="AE7154" s="8"/>
      <c r="AF7154" s="8"/>
      <c r="AG7154" s="8"/>
      <c r="AH7154" s="122"/>
      <c r="AI7154" s="72"/>
      <c r="AJ7154" s="72"/>
      <c r="AK7154" s="72"/>
      <c r="AL7154" s="72"/>
      <c r="AM7154" s="72"/>
      <c r="AN7154" s="8"/>
      <c r="AO7154" s="8"/>
      <c r="AP7154" s="8"/>
      <c r="AQ7154" s="8"/>
      <c r="AR7154" s="122"/>
      <c r="AS7154" s="85"/>
      <c r="AT7154" s="85"/>
      <c r="AU7154" s="85"/>
      <c r="AV7154" s="85"/>
      <c r="AW7154" s="85"/>
      <c r="AX7154" s="8"/>
      <c r="AY7154" s="8"/>
      <c r="AZ7154" s="8"/>
      <c r="BA7154" s="8"/>
      <c r="BB7154" s="122"/>
      <c r="BC7154" s="105"/>
      <c r="BD7154" s="105"/>
      <c r="BE7154" s="105"/>
      <c r="BF7154" s="105"/>
      <c r="BG7154" s="105"/>
      <c r="BH7154" s="8"/>
      <c r="BI7154" s="8"/>
      <c r="BJ7154" s="8"/>
      <c r="BK7154" s="8"/>
      <c r="BL7154" s="122"/>
      <c r="BM7154" s="48"/>
      <c r="BN7154" s="48"/>
      <c r="BO7154" s="48"/>
      <c r="BP7154" s="48"/>
      <c r="BQ7154" s="48"/>
      <c r="BR7154" s="8"/>
      <c r="BS7154" s="8"/>
      <c r="BT7154" s="8"/>
      <c r="BU7154" s="8"/>
      <c r="BV7154" s="122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18" t="s">
        <v>5</v>
      </c>
      <c r="H7155" s="3">
        <v>2024</v>
      </c>
      <c r="I7155" s="20" t="s">
        <v>289</v>
      </c>
      <c r="J7155" s="2" t="s">
        <v>268</v>
      </c>
      <c r="K7155" s="2" t="s">
        <v>318</v>
      </c>
      <c r="L7155" s="163">
        <f t="shared" si="239"/>
        <v>0.27300000000000002</v>
      </c>
      <c r="M7155" s="163">
        <f t="shared" si="240"/>
        <v>932.82899999999995</v>
      </c>
      <c r="N7155" s="181"/>
      <c r="O7155" s="53"/>
      <c r="P7155" s="53"/>
      <c r="Q7155" s="53"/>
      <c r="R7155" s="53"/>
      <c r="S7155" s="54"/>
      <c r="T7155" s="8"/>
      <c r="U7155" s="8"/>
      <c r="V7155" s="8"/>
      <c r="W7155" s="8"/>
      <c r="X7155" s="122"/>
      <c r="Y7155" s="62"/>
      <c r="Z7155" s="62"/>
      <c r="AA7155" s="62"/>
      <c r="AB7155" s="62"/>
      <c r="AC7155" s="62"/>
      <c r="AD7155" s="8"/>
      <c r="AE7155" s="8"/>
      <c r="AF7155" s="8"/>
      <c r="AG7155" s="8"/>
      <c r="AH7155" s="122"/>
      <c r="AI7155" s="72"/>
      <c r="AJ7155" s="72"/>
      <c r="AK7155" s="72"/>
      <c r="AL7155" s="72"/>
      <c r="AM7155" s="72"/>
      <c r="AN7155" s="8"/>
      <c r="AO7155" s="8"/>
      <c r="AP7155" s="8"/>
      <c r="AQ7155" s="8"/>
      <c r="AR7155" s="122"/>
      <c r="AS7155" s="85" t="s">
        <v>673</v>
      </c>
      <c r="AT7155" s="85"/>
      <c r="AU7155" s="85"/>
      <c r="AV7155" s="85">
        <v>0.18099999999999999</v>
      </c>
      <c r="AW7155" s="85">
        <v>442.82900000000001</v>
      </c>
      <c r="AX7155" s="8"/>
      <c r="AY7155" s="8"/>
      <c r="AZ7155" s="8"/>
      <c r="BA7155" s="8"/>
      <c r="BB7155" s="122"/>
      <c r="BC7155" s="105"/>
      <c r="BD7155" s="105"/>
      <c r="BE7155" s="105"/>
      <c r="BF7155" s="105"/>
      <c r="BG7155" s="105"/>
      <c r="BH7155" s="8"/>
      <c r="BI7155" s="8"/>
      <c r="BJ7155" s="8"/>
      <c r="BK7155" s="8"/>
      <c r="BL7155" s="122"/>
      <c r="BM7155" s="48"/>
      <c r="BN7155" s="48"/>
      <c r="BO7155" s="48"/>
      <c r="BP7155" s="48"/>
      <c r="BQ7155" s="48"/>
      <c r="BR7155" s="8" t="s">
        <v>1192</v>
      </c>
      <c r="BS7155" s="8"/>
      <c r="BT7155" s="8"/>
      <c r="BU7155" s="8">
        <v>9.1999999999999998E-2</v>
      </c>
      <c r="BV7155" s="122">
        <v>490</v>
      </c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18" t="s">
        <v>5</v>
      </c>
      <c r="H7156" s="3">
        <v>2024</v>
      </c>
      <c r="I7156" s="20" t="s">
        <v>289</v>
      </c>
      <c r="J7156" s="2" t="s">
        <v>292</v>
      </c>
      <c r="K7156" s="2" t="s">
        <v>318</v>
      </c>
      <c r="L7156" s="163">
        <f t="shared" si="239"/>
        <v>0</v>
      </c>
      <c r="M7156" s="163">
        <f t="shared" si="240"/>
        <v>0</v>
      </c>
      <c r="N7156" s="181"/>
      <c r="O7156" s="53"/>
      <c r="P7156" s="53"/>
      <c r="Q7156" s="53"/>
      <c r="R7156" s="53"/>
      <c r="S7156" s="54"/>
      <c r="T7156" s="8"/>
      <c r="U7156" s="8"/>
      <c r="V7156" s="8"/>
      <c r="W7156" s="8"/>
      <c r="X7156" s="122"/>
      <c r="Y7156" s="62"/>
      <c r="Z7156" s="62"/>
      <c r="AA7156" s="62"/>
      <c r="AB7156" s="62"/>
      <c r="AC7156" s="62"/>
      <c r="AD7156" s="8"/>
      <c r="AE7156" s="8"/>
      <c r="AF7156" s="8"/>
      <c r="AG7156" s="8"/>
      <c r="AH7156" s="122"/>
      <c r="AI7156" s="72"/>
      <c r="AJ7156" s="72"/>
      <c r="AK7156" s="72"/>
      <c r="AL7156" s="72"/>
      <c r="AM7156" s="72"/>
      <c r="AN7156" s="8"/>
      <c r="AO7156" s="8"/>
      <c r="AP7156" s="8"/>
      <c r="AQ7156" s="8"/>
      <c r="AR7156" s="122"/>
      <c r="AS7156" s="85"/>
      <c r="AT7156" s="85"/>
      <c r="AU7156" s="85"/>
      <c r="AV7156" s="85"/>
      <c r="AW7156" s="85"/>
      <c r="AX7156" s="8"/>
      <c r="AY7156" s="8"/>
      <c r="AZ7156" s="8"/>
      <c r="BA7156" s="8"/>
      <c r="BB7156" s="122"/>
      <c r="BC7156" s="105"/>
      <c r="BD7156" s="105"/>
      <c r="BE7156" s="105"/>
      <c r="BF7156" s="105"/>
      <c r="BG7156" s="105"/>
      <c r="BH7156" s="8"/>
      <c r="BI7156" s="8"/>
      <c r="BJ7156" s="8"/>
      <c r="BK7156" s="8"/>
      <c r="BL7156" s="122"/>
      <c r="BM7156" s="48"/>
      <c r="BN7156" s="48"/>
      <c r="BO7156" s="48"/>
      <c r="BP7156" s="48"/>
      <c r="BQ7156" s="48"/>
      <c r="BR7156" s="8"/>
      <c r="BS7156" s="8"/>
      <c r="BT7156" s="8"/>
      <c r="BU7156" s="8"/>
      <c r="BV7156" s="122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18" t="s">
        <v>5</v>
      </c>
      <c r="H7157" s="3">
        <v>2024</v>
      </c>
      <c r="I7157" s="20" t="s">
        <v>285</v>
      </c>
      <c r="J7157" s="2" t="s">
        <v>293</v>
      </c>
      <c r="K7157" s="2" t="s">
        <v>318</v>
      </c>
      <c r="L7157" s="163">
        <f t="shared" si="239"/>
        <v>0</v>
      </c>
      <c r="M7157" s="163">
        <f t="shared" si="240"/>
        <v>0</v>
      </c>
      <c r="N7157" s="181"/>
      <c r="O7157" s="53"/>
      <c r="P7157" s="53"/>
      <c r="Q7157" s="53"/>
      <c r="R7157" s="53"/>
      <c r="S7157" s="54"/>
      <c r="T7157" s="8"/>
      <c r="U7157" s="8"/>
      <c r="V7157" s="8"/>
      <c r="W7157" s="8"/>
      <c r="X7157" s="122"/>
      <c r="Y7157" s="62"/>
      <c r="Z7157" s="62"/>
      <c r="AA7157" s="62"/>
      <c r="AB7157" s="62"/>
      <c r="AC7157" s="62"/>
      <c r="AD7157" s="8"/>
      <c r="AE7157" s="8"/>
      <c r="AF7157" s="8"/>
      <c r="AG7157" s="8"/>
      <c r="AH7157" s="122"/>
      <c r="AI7157" s="72"/>
      <c r="AJ7157" s="72"/>
      <c r="AK7157" s="72"/>
      <c r="AL7157" s="72"/>
      <c r="AM7157" s="72"/>
      <c r="AN7157" s="8"/>
      <c r="AO7157" s="8"/>
      <c r="AP7157" s="8"/>
      <c r="AQ7157" s="8"/>
      <c r="AR7157" s="122"/>
      <c r="AS7157" s="85"/>
      <c r="AT7157" s="85"/>
      <c r="AU7157" s="85"/>
      <c r="AV7157" s="85"/>
      <c r="AW7157" s="85"/>
      <c r="AX7157" s="8"/>
      <c r="AY7157" s="8"/>
      <c r="AZ7157" s="8"/>
      <c r="BA7157" s="8"/>
      <c r="BB7157" s="122"/>
      <c r="BC7157" s="105"/>
      <c r="BD7157" s="105"/>
      <c r="BE7157" s="105"/>
      <c r="BF7157" s="106"/>
      <c r="BG7157" s="106"/>
      <c r="BH7157" s="8"/>
      <c r="BI7157" s="8"/>
      <c r="BJ7157" s="8"/>
      <c r="BK7157" s="8"/>
      <c r="BL7157" s="122"/>
      <c r="BM7157" s="48"/>
      <c r="BN7157" s="48"/>
      <c r="BO7157" s="48"/>
      <c r="BP7157" s="48"/>
      <c r="BQ7157" s="48"/>
      <c r="BR7157" s="8"/>
      <c r="BS7157" s="8"/>
      <c r="BT7157" s="8"/>
      <c r="BU7157" s="8"/>
      <c r="BV7157" s="122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18" t="s">
        <v>5</v>
      </c>
      <c r="H7158" s="3">
        <v>2024</v>
      </c>
      <c r="I7158" s="20" t="s">
        <v>287</v>
      </c>
      <c r="J7158" s="2" t="s">
        <v>269</v>
      </c>
      <c r="K7158" s="2" t="s">
        <v>320</v>
      </c>
      <c r="L7158" s="163">
        <f t="shared" si="239"/>
        <v>2</v>
      </c>
      <c r="M7158" s="163">
        <f t="shared" si="240"/>
        <v>2.3940000000000001</v>
      </c>
      <c r="N7158" s="181"/>
      <c r="O7158" s="53"/>
      <c r="P7158" s="53"/>
      <c r="Q7158" s="53"/>
      <c r="R7158" s="53"/>
      <c r="S7158" s="54"/>
      <c r="T7158" s="8"/>
      <c r="U7158" s="8"/>
      <c r="V7158" s="8"/>
      <c r="W7158" s="8"/>
      <c r="X7158" s="122"/>
      <c r="Y7158" s="62"/>
      <c r="Z7158" s="62"/>
      <c r="AA7158" s="62"/>
      <c r="AB7158" s="64">
        <v>2</v>
      </c>
      <c r="AC7158" s="62">
        <v>2.3940000000000001</v>
      </c>
      <c r="AD7158" s="8"/>
      <c r="AE7158" s="8"/>
      <c r="AF7158" s="8"/>
      <c r="AG7158" s="8"/>
      <c r="AH7158" s="122"/>
      <c r="AI7158" s="72"/>
      <c r="AJ7158" s="72"/>
      <c r="AK7158" s="72"/>
      <c r="AL7158" s="72"/>
      <c r="AM7158" s="72"/>
      <c r="AN7158" s="8"/>
      <c r="AO7158" s="8"/>
      <c r="AP7158" s="8"/>
      <c r="AQ7158" s="8"/>
      <c r="AR7158" s="122"/>
      <c r="AS7158" s="85"/>
      <c r="AT7158" s="85"/>
      <c r="AU7158" s="85"/>
      <c r="AV7158" s="85"/>
      <c r="AW7158" s="85"/>
      <c r="AX7158" s="8"/>
      <c r="AY7158" s="8"/>
      <c r="AZ7158" s="8"/>
      <c r="BA7158" s="8"/>
      <c r="BB7158" s="122"/>
      <c r="BC7158" s="105"/>
      <c r="BD7158" s="105"/>
      <c r="BE7158" s="105"/>
      <c r="BF7158" s="105"/>
      <c r="BG7158" s="105"/>
      <c r="BH7158" s="8"/>
      <c r="BI7158" s="8"/>
      <c r="BJ7158" s="8"/>
      <c r="BK7158" s="8"/>
      <c r="BL7158" s="122"/>
      <c r="BM7158" s="48"/>
      <c r="BN7158" s="48"/>
      <c r="BO7158" s="48"/>
      <c r="BP7158" s="48"/>
      <c r="BQ7158" s="48"/>
      <c r="BR7158" s="8"/>
      <c r="BS7158" s="8"/>
      <c r="BT7158" s="8"/>
      <c r="BU7158" s="8"/>
      <c r="BV7158" s="122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18" t="s">
        <v>5</v>
      </c>
      <c r="H7159" s="3">
        <v>2024</v>
      </c>
      <c r="I7159" s="20" t="s">
        <v>287</v>
      </c>
      <c r="J7159" s="2" t="s">
        <v>270</v>
      </c>
      <c r="K7159" s="2" t="s">
        <v>320</v>
      </c>
      <c r="L7159" s="163">
        <f t="shared" si="239"/>
        <v>0</v>
      </c>
      <c r="M7159" s="163">
        <f t="shared" si="240"/>
        <v>0</v>
      </c>
      <c r="N7159" s="181"/>
      <c r="O7159" s="53"/>
      <c r="P7159" s="53"/>
      <c r="Q7159" s="53"/>
      <c r="R7159" s="53"/>
      <c r="S7159" s="54"/>
      <c r="T7159" s="8"/>
      <c r="U7159" s="8"/>
      <c r="V7159" s="8"/>
      <c r="W7159" s="8"/>
      <c r="X7159" s="122"/>
      <c r="Y7159" s="62"/>
      <c r="Z7159" s="62"/>
      <c r="AA7159" s="62"/>
      <c r="AB7159" s="62"/>
      <c r="AC7159" s="62"/>
      <c r="AD7159" s="8"/>
      <c r="AE7159" s="8"/>
      <c r="AF7159" s="8"/>
      <c r="AG7159" s="8"/>
      <c r="AH7159" s="122"/>
      <c r="AI7159" s="72"/>
      <c r="AJ7159" s="72"/>
      <c r="AK7159" s="72"/>
      <c r="AL7159" s="72"/>
      <c r="AM7159" s="72"/>
      <c r="AN7159" s="8"/>
      <c r="AO7159" s="8"/>
      <c r="AP7159" s="8"/>
      <c r="AQ7159" s="8"/>
      <c r="AR7159" s="122"/>
      <c r="AS7159" s="85"/>
      <c r="AT7159" s="85"/>
      <c r="AU7159" s="85"/>
      <c r="AV7159" s="85"/>
      <c r="AW7159" s="85"/>
      <c r="AX7159" s="8"/>
      <c r="AY7159" s="8"/>
      <c r="AZ7159" s="8"/>
      <c r="BA7159" s="8"/>
      <c r="BB7159" s="122"/>
      <c r="BC7159" s="105"/>
      <c r="BD7159" s="105"/>
      <c r="BE7159" s="105"/>
      <c r="BF7159" s="105"/>
      <c r="BG7159" s="105"/>
      <c r="BH7159" s="8"/>
      <c r="BI7159" s="8"/>
      <c r="BJ7159" s="8"/>
      <c r="BK7159" s="8"/>
      <c r="BL7159" s="122"/>
      <c r="BM7159" s="48"/>
      <c r="BN7159" s="48"/>
      <c r="BO7159" s="48"/>
      <c r="BP7159" s="48"/>
      <c r="BQ7159" s="48"/>
      <c r="BR7159" s="8"/>
      <c r="BS7159" s="8"/>
      <c r="BT7159" s="8"/>
      <c r="BU7159" s="8"/>
      <c r="BV7159" s="122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18" t="s">
        <v>5</v>
      </c>
      <c r="H7160" s="3">
        <v>2024</v>
      </c>
      <c r="I7160" s="20" t="s">
        <v>290</v>
      </c>
      <c r="J7160" s="2" t="s">
        <v>271</v>
      </c>
      <c r="K7160" s="2" t="s">
        <v>321</v>
      </c>
      <c r="L7160" s="163">
        <f t="shared" si="239"/>
        <v>0</v>
      </c>
      <c r="M7160" s="163">
        <f t="shared" si="240"/>
        <v>0</v>
      </c>
      <c r="N7160" s="181"/>
      <c r="O7160" s="53"/>
      <c r="P7160" s="53"/>
      <c r="Q7160" s="53"/>
      <c r="R7160" s="53"/>
      <c r="S7160" s="54"/>
      <c r="T7160" s="8"/>
      <c r="U7160" s="8"/>
      <c r="V7160" s="8"/>
      <c r="W7160" s="8"/>
      <c r="X7160" s="122"/>
      <c r="Y7160" s="62"/>
      <c r="Z7160" s="62"/>
      <c r="AA7160" s="62"/>
      <c r="AB7160" s="62"/>
      <c r="AC7160" s="62"/>
      <c r="AD7160" s="8"/>
      <c r="AE7160" s="8"/>
      <c r="AF7160" s="8"/>
      <c r="AG7160" s="8"/>
      <c r="AH7160" s="122"/>
      <c r="AI7160" s="72"/>
      <c r="AJ7160" s="72"/>
      <c r="AK7160" s="72"/>
      <c r="AL7160" s="72"/>
      <c r="AM7160" s="72"/>
      <c r="AN7160" s="8"/>
      <c r="AO7160" s="8"/>
      <c r="AP7160" s="8"/>
      <c r="AQ7160" s="8"/>
      <c r="AR7160" s="122"/>
      <c r="AS7160" s="85"/>
      <c r="AT7160" s="85"/>
      <c r="AU7160" s="85"/>
      <c r="AV7160" s="85"/>
      <c r="AW7160" s="85"/>
      <c r="AX7160" s="8"/>
      <c r="AY7160" s="8"/>
      <c r="AZ7160" s="8"/>
      <c r="BA7160" s="8"/>
      <c r="BB7160" s="122"/>
      <c r="BC7160" s="105"/>
      <c r="BD7160" s="105"/>
      <c r="BE7160" s="105"/>
      <c r="BF7160" s="105"/>
      <c r="BG7160" s="105"/>
      <c r="BH7160" s="8"/>
      <c r="BI7160" s="8"/>
      <c r="BJ7160" s="8"/>
      <c r="BK7160" s="8"/>
      <c r="BL7160" s="122"/>
      <c r="BM7160" s="48"/>
      <c r="BN7160" s="48"/>
      <c r="BO7160" s="48"/>
      <c r="BP7160" s="48"/>
      <c r="BQ7160" s="48"/>
      <c r="BR7160" s="8"/>
      <c r="BS7160" s="8"/>
      <c r="BT7160" s="8"/>
      <c r="BU7160" s="8"/>
      <c r="BV7160" s="122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18" t="s">
        <v>5</v>
      </c>
      <c r="H7161" s="3">
        <v>2024</v>
      </c>
      <c r="I7161" s="20" t="s">
        <v>284</v>
      </c>
      <c r="J7161" s="2" t="s">
        <v>294</v>
      </c>
      <c r="K7161" s="2" t="s">
        <v>320</v>
      </c>
      <c r="L7161" s="163">
        <f t="shared" si="239"/>
        <v>0</v>
      </c>
      <c r="M7161" s="163">
        <f t="shared" si="240"/>
        <v>0</v>
      </c>
      <c r="N7161" s="181"/>
      <c r="O7161" s="53"/>
      <c r="P7161" s="53"/>
      <c r="Q7161" s="53"/>
      <c r="R7161" s="53"/>
      <c r="S7161" s="54"/>
      <c r="T7161" s="8"/>
      <c r="U7161" s="8"/>
      <c r="V7161" s="8"/>
      <c r="W7161" s="8"/>
      <c r="X7161" s="122"/>
      <c r="Y7161" s="62"/>
      <c r="Z7161" s="62"/>
      <c r="AA7161" s="62"/>
      <c r="AB7161" s="62"/>
      <c r="AC7161" s="62"/>
      <c r="AD7161" s="8"/>
      <c r="AE7161" s="8"/>
      <c r="AF7161" s="8"/>
      <c r="AG7161" s="8"/>
      <c r="AH7161" s="122"/>
      <c r="AI7161" s="72"/>
      <c r="AJ7161" s="72"/>
      <c r="AK7161" s="72"/>
      <c r="AL7161" s="72"/>
      <c r="AM7161" s="72"/>
      <c r="AN7161" s="8"/>
      <c r="AO7161" s="8"/>
      <c r="AP7161" s="8"/>
      <c r="AQ7161" s="8"/>
      <c r="AR7161" s="122"/>
      <c r="AS7161" s="85"/>
      <c r="AT7161" s="85"/>
      <c r="AU7161" s="85"/>
      <c r="AV7161" s="85"/>
      <c r="AW7161" s="85"/>
      <c r="AX7161" s="8"/>
      <c r="AY7161" s="8"/>
      <c r="AZ7161" s="8"/>
      <c r="BA7161" s="8"/>
      <c r="BB7161" s="122"/>
      <c r="BC7161" s="105"/>
      <c r="BD7161" s="105"/>
      <c r="BE7161" s="105"/>
      <c r="BF7161" s="105"/>
      <c r="BG7161" s="105"/>
      <c r="BH7161" s="8"/>
      <c r="BI7161" s="8"/>
      <c r="BJ7161" s="8"/>
      <c r="BK7161" s="8"/>
      <c r="BL7161" s="122"/>
      <c r="BM7161" s="48"/>
      <c r="BN7161" s="48"/>
      <c r="BO7161" s="48"/>
      <c r="BP7161" s="48"/>
      <c r="BQ7161" s="48"/>
      <c r="BR7161" s="8"/>
      <c r="BS7161" s="8"/>
      <c r="BT7161" s="8"/>
      <c r="BU7161" s="8"/>
      <c r="BV7161" s="122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18" t="s">
        <v>5</v>
      </c>
      <c r="H7162" s="3">
        <v>2024</v>
      </c>
      <c r="I7162" s="20" t="s">
        <v>284</v>
      </c>
      <c r="J7162" s="2" t="s">
        <v>346</v>
      </c>
      <c r="K7162" s="2" t="s">
        <v>320</v>
      </c>
      <c r="L7162" s="163">
        <f t="shared" si="239"/>
        <v>0</v>
      </c>
      <c r="M7162" s="163">
        <f t="shared" si="240"/>
        <v>0</v>
      </c>
      <c r="N7162" s="181"/>
      <c r="O7162" s="53"/>
      <c r="P7162" s="53"/>
      <c r="Q7162" s="53"/>
      <c r="R7162" s="53"/>
      <c r="S7162" s="54"/>
      <c r="T7162" s="8"/>
      <c r="U7162" s="8"/>
      <c r="V7162" s="8"/>
      <c r="W7162" s="8"/>
      <c r="X7162" s="122"/>
      <c r="Y7162" s="62"/>
      <c r="Z7162" s="62"/>
      <c r="AA7162" s="62"/>
      <c r="AB7162" s="62"/>
      <c r="AC7162" s="62"/>
      <c r="AD7162" s="8"/>
      <c r="AE7162" s="8"/>
      <c r="AF7162" s="8"/>
      <c r="AG7162" s="8"/>
      <c r="AH7162" s="122"/>
      <c r="AI7162" s="72"/>
      <c r="AJ7162" s="72"/>
      <c r="AK7162" s="72"/>
      <c r="AL7162" s="72"/>
      <c r="AM7162" s="72"/>
      <c r="AN7162" s="8"/>
      <c r="AO7162" s="8"/>
      <c r="AP7162" s="8"/>
      <c r="AQ7162" s="8"/>
      <c r="AR7162" s="122"/>
      <c r="AS7162" s="85"/>
      <c r="AT7162" s="85"/>
      <c r="AU7162" s="85"/>
      <c r="AV7162" s="85"/>
      <c r="AW7162" s="85"/>
      <c r="AX7162" s="8"/>
      <c r="AY7162" s="8"/>
      <c r="AZ7162" s="8"/>
      <c r="BA7162" s="8"/>
      <c r="BB7162" s="122"/>
      <c r="BC7162" s="105"/>
      <c r="BD7162" s="105"/>
      <c r="BE7162" s="105"/>
      <c r="BF7162" s="105"/>
      <c r="BG7162" s="105"/>
      <c r="BH7162" s="8"/>
      <c r="BI7162" s="8"/>
      <c r="BJ7162" s="8"/>
      <c r="BK7162" s="8"/>
      <c r="BL7162" s="122"/>
      <c r="BM7162" s="48"/>
      <c r="BN7162" s="48"/>
      <c r="BO7162" s="48"/>
      <c r="BP7162" s="48"/>
      <c r="BQ7162" s="48"/>
      <c r="BR7162" s="8"/>
      <c r="BS7162" s="8"/>
      <c r="BT7162" s="8"/>
      <c r="BU7162" s="8"/>
      <c r="BV7162" s="122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18" t="s">
        <v>5</v>
      </c>
      <c r="H7163" s="3">
        <v>2024</v>
      </c>
      <c r="I7163" s="20" t="s">
        <v>284</v>
      </c>
      <c r="J7163" s="2" t="s">
        <v>295</v>
      </c>
      <c r="K7163" s="2" t="s">
        <v>320</v>
      </c>
      <c r="L7163" s="163">
        <f t="shared" si="239"/>
        <v>0</v>
      </c>
      <c r="M7163" s="163">
        <f t="shared" si="240"/>
        <v>0</v>
      </c>
      <c r="N7163" s="181"/>
      <c r="O7163" s="53"/>
      <c r="P7163" s="53"/>
      <c r="Q7163" s="53"/>
      <c r="R7163" s="53"/>
      <c r="S7163" s="54"/>
      <c r="T7163" s="8"/>
      <c r="U7163" s="8"/>
      <c r="V7163" s="8"/>
      <c r="W7163" s="8"/>
      <c r="X7163" s="122"/>
      <c r="Y7163" s="62"/>
      <c r="Z7163" s="62"/>
      <c r="AA7163" s="62"/>
      <c r="AB7163" s="62"/>
      <c r="AC7163" s="62"/>
      <c r="AD7163" s="8"/>
      <c r="AE7163" s="8"/>
      <c r="AF7163" s="8"/>
      <c r="AG7163" s="8"/>
      <c r="AH7163" s="122"/>
      <c r="AI7163" s="72"/>
      <c r="AJ7163" s="72"/>
      <c r="AK7163" s="72"/>
      <c r="AL7163" s="72"/>
      <c r="AM7163" s="72"/>
      <c r="AN7163" s="8"/>
      <c r="AO7163" s="8"/>
      <c r="AP7163" s="8"/>
      <c r="AQ7163" s="8"/>
      <c r="AR7163" s="122"/>
      <c r="AS7163" s="85"/>
      <c r="AT7163" s="85"/>
      <c r="AU7163" s="85"/>
      <c r="AV7163" s="85"/>
      <c r="AW7163" s="85"/>
      <c r="AX7163" s="8"/>
      <c r="AY7163" s="8"/>
      <c r="AZ7163" s="8"/>
      <c r="BA7163" s="8"/>
      <c r="BB7163" s="122"/>
      <c r="BC7163" s="105"/>
      <c r="BD7163" s="105"/>
      <c r="BE7163" s="105"/>
      <c r="BF7163" s="105"/>
      <c r="BG7163" s="105"/>
      <c r="BH7163" s="8"/>
      <c r="BI7163" s="8"/>
      <c r="BJ7163" s="8"/>
      <c r="BK7163" s="8"/>
      <c r="BL7163" s="122"/>
      <c r="BM7163" s="48"/>
      <c r="BN7163" s="48"/>
      <c r="BO7163" s="48"/>
      <c r="BP7163" s="48"/>
      <c r="BQ7163" s="48"/>
      <c r="BR7163" s="8"/>
      <c r="BS7163" s="8"/>
      <c r="BT7163" s="8"/>
      <c r="BU7163" s="8"/>
      <c r="BV7163" s="122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18" t="s">
        <v>5</v>
      </c>
      <c r="H7164" s="3">
        <v>2024</v>
      </c>
      <c r="I7164" s="20" t="s">
        <v>290</v>
      </c>
      <c r="J7164" s="2" t="s">
        <v>299</v>
      </c>
      <c r="K7164" s="2" t="s">
        <v>318</v>
      </c>
      <c r="L7164" s="163">
        <f t="shared" si="239"/>
        <v>0</v>
      </c>
      <c r="M7164" s="163">
        <f t="shared" si="240"/>
        <v>0</v>
      </c>
      <c r="N7164" s="181"/>
      <c r="O7164" s="53"/>
      <c r="P7164" s="53"/>
      <c r="Q7164" s="53"/>
      <c r="R7164" s="53"/>
      <c r="S7164" s="54"/>
      <c r="T7164" s="8"/>
      <c r="U7164" s="8"/>
      <c r="V7164" s="8"/>
      <c r="W7164" s="8"/>
      <c r="X7164" s="122"/>
      <c r="Y7164" s="62"/>
      <c r="Z7164" s="62"/>
      <c r="AA7164" s="62"/>
      <c r="AB7164" s="62"/>
      <c r="AC7164" s="62"/>
      <c r="AD7164" s="8"/>
      <c r="AE7164" s="8"/>
      <c r="AF7164" s="8"/>
      <c r="AG7164" s="8"/>
      <c r="AH7164" s="122"/>
      <c r="AI7164" s="72"/>
      <c r="AJ7164" s="72"/>
      <c r="AK7164" s="72"/>
      <c r="AL7164" s="72"/>
      <c r="AM7164" s="72"/>
      <c r="AN7164" s="8"/>
      <c r="AO7164" s="8"/>
      <c r="AP7164" s="8"/>
      <c r="AQ7164" s="8"/>
      <c r="AR7164" s="122"/>
      <c r="AS7164" s="85"/>
      <c r="AT7164" s="85"/>
      <c r="AU7164" s="85"/>
      <c r="AV7164" s="85"/>
      <c r="AW7164" s="85"/>
      <c r="AX7164" s="8"/>
      <c r="AY7164" s="8"/>
      <c r="AZ7164" s="8"/>
      <c r="BA7164" s="8"/>
      <c r="BB7164" s="122"/>
      <c r="BC7164" s="105"/>
      <c r="BD7164" s="105"/>
      <c r="BE7164" s="105"/>
      <c r="BF7164" s="105"/>
      <c r="BG7164" s="105"/>
      <c r="BH7164" s="8"/>
      <c r="BI7164" s="8"/>
      <c r="BJ7164" s="8"/>
      <c r="BK7164" s="8"/>
      <c r="BL7164" s="122"/>
      <c r="BM7164" s="48"/>
      <c r="BN7164" s="48"/>
      <c r="BO7164" s="48"/>
      <c r="BP7164" s="48"/>
      <c r="BQ7164" s="48"/>
      <c r="BR7164" s="8"/>
      <c r="BS7164" s="8"/>
      <c r="BT7164" s="8"/>
      <c r="BU7164" s="8"/>
      <c r="BV7164" s="122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18" t="s">
        <v>5</v>
      </c>
      <c r="H7165" s="3">
        <v>2024</v>
      </c>
      <c r="I7165" s="20" t="s">
        <v>315</v>
      </c>
      <c r="J7165" s="2" t="s">
        <v>347</v>
      </c>
      <c r="K7165" s="2" t="s">
        <v>320</v>
      </c>
      <c r="L7165" s="163">
        <f t="shared" si="239"/>
        <v>0</v>
      </c>
      <c r="M7165" s="163">
        <f t="shared" si="240"/>
        <v>0</v>
      </c>
      <c r="N7165" s="181"/>
      <c r="O7165" s="53"/>
      <c r="P7165" s="53"/>
      <c r="Q7165" s="53"/>
      <c r="R7165" s="53"/>
      <c r="S7165" s="54"/>
      <c r="T7165" s="8"/>
      <c r="U7165" s="8"/>
      <c r="V7165" s="8"/>
      <c r="W7165" s="8"/>
      <c r="X7165" s="122"/>
      <c r="Y7165" s="62"/>
      <c r="Z7165" s="62"/>
      <c r="AA7165" s="62"/>
      <c r="AB7165" s="62"/>
      <c r="AC7165" s="62"/>
      <c r="AD7165" s="8"/>
      <c r="AE7165" s="8"/>
      <c r="AF7165" s="8"/>
      <c r="AG7165" s="8"/>
      <c r="AH7165" s="122"/>
      <c r="AI7165" s="72"/>
      <c r="AJ7165" s="72"/>
      <c r="AK7165" s="72"/>
      <c r="AL7165" s="72"/>
      <c r="AM7165" s="72"/>
      <c r="AN7165" s="8"/>
      <c r="AO7165" s="8"/>
      <c r="AP7165" s="8"/>
      <c r="AQ7165" s="8"/>
      <c r="AR7165" s="122"/>
      <c r="AS7165" s="85"/>
      <c r="AT7165" s="85"/>
      <c r="AU7165" s="85"/>
      <c r="AV7165" s="85"/>
      <c r="AW7165" s="85"/>
      <c r="AX7165" s="8"/>
      <c r="AY7165" s="8"/>
      <c r="AZ7165" s="8"/>
      <c r="BA7165" s="8"/>
      <c r="BB7165" s="122"/>
      <c r="BC7165" s="105"/>
      <c r="BD7165" s="105"/>
      <c r="BE7165" s="105"/>
      <c r="BF7165" s="105"/>
      <c r="BG7165" s="105"/>
      <c r="BH7165" s="8"/>
      <c r="BI7165" s="8"/>
      <c r="BJ7165" s="8"/>
      <c r="BK7165" s="8"/>
      <c r="BL7165" s="122"/>
      <c r="BM7165" s="48"/>
      <c r="BN7165" s="48"/>
      <c r="BO7165" s="48"/>
      <c r="BP7165" s="48"/>
      <c r="BQ7165" s="48"/>
      <c r="BR7165" s="8"/>
      <c r="BS7165" s="8"/>
      <c r="BT7165" s="8"/>
      <c r="BU7165" s="8"/>
      <c r="BV7165" s="122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18" t="s">
        <v>5</v>
      </c>
      <c r="H7166" s="3">
        <v>2024</v>
      </c>
      <c r="I7166" s="20" t="s">
        <v>315</v>
      </c>
      <c r="J7166" s="2" t="s">
        <v>296</v>
      </c>
      <c r="K7166" s="2" t="s">
        <v>321</v>
      </c>
      <c r="L7166" s="163">
        <f t="shared" si="239"/>
        <v>0</v>
      </c>
      <c r="M7166" s="163">
        <f t="shared" si="240"/>
        <v>0</v>
      </c>
      <c r="N7166" s="181"/>
      <c r="O7166" s="53"/>
      <c r="P7166" s="53"/>
      <c r="Q7166" s="53"/>
      <c r="R7166" s="53"/>
      <c r="S7166" s="54"/>
      <c r="T7166" s="8"/>
      <c r="U7166" s="8"/>
      <c r="V7166" s="8"/>
      <c r="W7166" s="8"/>
      <c r="X7166" s="122"/>
      <c r="Y7166" s="62"/>
      <c r="Z7166" s="62"/>
      <c r="AA7166" s="62"/>
      <c r="AB7166" s="62"/>
      <c r="AC7166" s="62"/>
      <c r="AD7166" s="8"/>
      <c r="AE7166" s="8"/>
      <c r="AF7166" s="8"/>
      <c r="AG7166" s="8"/>
      <c r="AH7166" s="122"/>
      <c r="AI7166" s="72"/>
      <c r="AJ7166" s="72"/>
      <c r="AK7166" s="72"/>
      <c r="AL7166" s="72"/>
      <c r="AM7166" s="72"/>
      <c r="AN7166" s="8"/>
      <c r="AO7166" s="8"/>
      <c r="AP7166" s="8"/>
      <c r="AQ7166" s="8"/>
      <c r="AR7166" s="122"/>
      <c r="AS7166" s="85"/>
      <c r="AT7166" s="85"/>
      <c r="AU7166" s="85"/>
      <c r="AV7166" s="85"/>
      <c r="AW7166" s="85"/>
      <c r="AX7166" s="8"/>
      <c r="AY7166" s="8"/>
      <c r="AZ7166" s="8"/>
      <c r="BA7166" s="8"/>
      <c r="BB7166" s="122"/>
      <c r="BC7166" s="105"/>
      <c r="BD7166" s="105"/>
      <c r="BE7166" s="105"/>
      <c r="BF7166" s="105"/>
      <c r="BG7166" s="105"/>
      <c r="BH7166" s="8"/>
      <c r="BI7166" s="8"/>
      <c r="BJ7166" s="8"/>
      <c r="BK7166" s="8"/>
      <c r="BL7166" s="122"/>
      <c r="BM7166" s="48"/>
      <c r="BN7166" s="48"/>
      <c r="BO7166" s="48"/>
      <c r="BP7166" s="48"/>
      <c r="BQ7166" s="48"/>
      <c r="BR7166" s="8"/>
      <c r="BS7166" s="8"/>
      <c r="BT7166" s="8"/>
      <c r="BU7166" s="8"/>
      <c r="BV7166" s="122"/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18" t="s">
        <v>5</v>
      </c>
      <c r="H7167" s="3">
        <v>2024</v>
      </c>
      <c r="I7167" s="20" t="s">
        <v>316</v>
      </c>
      <c r="J7167" s="2" t="s">
        <v>297</v>
      </c>
      <c r="K7167" s="2" t="s">
        <v>318</v>
      </c>
      <c r="L7167" s="163">
        <f t="shared" si="239"/>
        <v>0</v>
      </c>
      <c r="M7167" s="163">
        <f t="shared" si="240"/>
        <v>0</v>
      </c>
      <c r="N7167" s="181"/>
      <c r="O7167" s="53"/>
      <c r="P7167" s="53"/>
      <c r="Q7167" s="53"/>
      <c r="R7167" s="53"/>
      <c r="S7167" s="54"/>
      <c r="T7167" s="8"/>
      <c r="U7167" s="8"/>
      <c r="V7167" s="8"/>
      <c r="W7167" s="8"/>
      <c r="X7167" s="122"/>
      <c r="Y7167" s="62"/>
      <c r="Z7167" s="62"/>
      <c r="AA7167" s="62"/>
      <c r="AB7167" s="62"/>
      <c r="AC7167" s="62"/>
      <c r="AD7167" s="8"/>
      <c r="AE7167" s="8"/>
      <c r="AF7167" s="8"/>
      <c r="AG7167" s="8"/>
      <c r="AH7167" s="122"/>
      <c r="AI7167" s="72"/>
      <c r="AJ7167" s="72"/>
      <c r="AK7167" s="72"/>
      <c r="AL7167" s="72"/>
      <c r="AM7167" s="72"/>
      <c r="AN7167" s="8"/>
      <c r="AO7167" s="8"/>
      <c r="AP7167" s="8"/>
      <c r="AQ7167" s="8"/>
      <c r="AR7167" s="122"/>
      <c r="AS7167" s="85"/>
      <c r="AT7167" s="85"/>
      <c r="AU7167" s="85"/>
      <c r="AV7167" s="85"/>
      <c r="AW7167" s="85"/>
      <c r="AX7167" s="8"/>
      <c r="AY7167" s="8"/>
      <c r="AZ7167" s="8"/>
      <c r="BA7167" s="8"/>
      <c r="BB7167" s="122"/>
      <c r="BC7167" s="105"/>
      <c r="BD7167" s="105"/>
      <c r="BE7167" s="105"/>
      <c r="BF7167" s="105"/>
      <c r="BG7167" s="105"/>
      <c r="BH7167" s="8"/>
      <c r="BI7167" s="8"/>
      <c r="BJ7167" s="8"/>
      <c r="BK7167" s="8"/>
      <c r="BL7167" s="122"/>
      <c r="BM7167" s="48"/>
      <c r="BN7167" s="48"/>
      <c r="BO7167" s="48"/>
      <c r="BP7167" s="48"/>
      <c r="BQ7167" s="48"/>
      <c r="BR7167" s="8"/>
      <c r="BS7167" s="8"/>
      <c r="BT7167" s="8"/>
      <c r="BU7167" s="8"/>
      <c r="BV7167" s="122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18" t="s">
        <v>5</v>
      </c>
      <c r="H7168" s="3">
        <v>2024</v>
      </c>
      <c r="I7168" s="20" t="s">
        <v>316</v>
      </c>
      <c r="J7168" s="8" t="s">
        <v>348</v>
      </c>
      <c r="K7168" s="8" t="s">
        <v>320</v>
      </c>
      <c r="L7168" s="163">
        <f t="shared" si="239"/>
        <v>0</v>
      </c>
      <c r="M7168" s="163">
        <f t="shared" si="240"/>
        <v>0</v>
      </c>
      <c r="N7168" s="181"/>
      <c r="O7168" s="53"/>
      <c r="P7168" s="53"/>
      <c r="Q7168" s="53"/>
      <c r="R7168" s="53"/>
      <c r="S7168" s="54"/>
      <c r="T7168" s="8"/>
      <c r="U7168" s="8"/>
      <c r="V7168" s="8"/>
      <c r="W7168" s="8"/>
      <c r="X7168" s="122"/>
      <c r="Y7168" s="62"/>
      <c r="Z7168" s="62"/>
      <c r="AA7168" s="62"/>
      <c r="AB7168" s="62"/>
      <c r="AC7168" s="62"/>
      <c r="AD7168" s="8"/>
      <c r="AE7168" s="8"/>
      <c r="AF7168" s="8"/>
      <c r="AG7168" s="8"/>
      <c r="AH7168" s="122"/>
      <c r="AI7168" s="72"/>
      <c r="AJ7168" s="72"/>
      <c r="AK7168" s="72"/>
      <c r="AL7168" s="72"/>
      <c r="AM7168" s="72"/>
      <c r="AN7168" s="8"/>
      <c r="AO7168" s="8"/>
      <c r="AP7168" s="8"/>
      <c r="AQ7168" s="8"/>
      <c r="AR7168" s="122"/>
      <c r="AS7168" s="85"/>
      <c r="AT7168" s="85"/>
      <c r="AU7168" s="85"/>
      <c r="AV7168" s="85"/>
      <c r="AW7168" s="85"/>
      <c r="AX7168" s="8"/>
      <c r="AY7168" s="8"/>
      <c r="AZ7168" s="8"/>
      <c r="BA7168" s="8"/>
      <c r="BB7168" s="122"/>
      <c r="BC7168" s="105"/>
      <c r="BD7168" s="105"/>
      <c r="BE7168" s="105"/>
      <c r="BF7168" s="105"/>
      <c r="BG7168" s="105"/>
      <c r="BH7168" s="8"/>
      <c r="BI7168" s="8"/>
      <c r="BJ7168" s="8"/>
      <c r="BK7168" s="8"/>
      <c r="BL7168" s="122"/>
      <c r="BM7168" s="48"/>
      <c r="BN7168" s="48"/>
      <c r="BO7168" s="48"/>
      <c r="BP7168" s="48"/>
      <c r="BQ7168" s="48"/>
      <c r="BR7168" s="8"/>
      <c r="BS7168" s="8"/>
      <c r="BT7168" s="8"/>
      <c r="BU7168" s="8"/>
      <c r="BV7168" s="122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18" t="s">
        <v>5</v>
      </c>
      <c r="H7169" s="3">
        <v>2024</v>
      </c>
      <c r="I7169" s="20" t="s">
        <v>282</v>
      </c>
      <c r="J7169" s="2" t="s">
        <v>272</v>
      </c>
      <c r="K7169" s="2" t="s">
        <v>321</v>
      </c>
      <c r="L7169" s="163">
        <f t="shared" si="239"/>
        <v>0</v>
      </c>
      <c r="M7169" s="163">
        <f t="shared" si="240"/>
        <v>0</v>
      </c>
      <c r="N7169" s="181"/>
      <c r="O7169" s="53"/>
      <c r="P7169" s="53"/>
      <c r="Q7169" s="53"/>
      <c r="R7169" s="53"/>
      <c r="S7169" s="54"/>
      <c r="T7169" s="8"/>
      <c r="U7169" s="8"/>
      <c r="V7169" s="8"/>
      <c r="W7169" s="8"/>
      <c r="X7169" s="122"/>
      <c r="Y7169" s="62"/>
      <c r="Z7169" s="62"/>
      <c r="AA7169" s="62"/>
      <c r="AB7169" s="62"/>
      <c r="AC7169" s="62"/>
      <c r="AD7169" s="8"/>
      <c r="AE7169" s="8"/>
      <c r="AF7169" s="8"/>
      <c r="AG7169" s="8"/>
      <c r="AH7169" s="122"/>
      <c r="AI7169" s="72"/>
      <c r="AJ7169" s="72"/>
      <c r="AK7169" s="72"/>
      <c r="AL7169" s="72"/>
      <c r="AM7169" s="72"/>
      <c r="AN7169" s="8"/>
      <c r="AO7169" s="8"/>
      <c r="AP7169" s="8"/>
      <c r="AQ7169" s="8"/>
      <c r="AR7169" s="122"/>
      <c r="AS7169" s="85"/>
      <c r="AT7169" s="85"/>
      <c r="AU7169" s="85"/>
      <c r="AV7169" s="85"/>
      <c r="AW7169" s="85"/>
      <c r="AX7169" s="8"/>
      <c r="AY7169" s="8"/>
      <c r="AZ7169" s="8"/>
      <c r="BA7169" s="8"/>
      <c r="BB7169" s="122"/>
      <c r="BC7169" s="105"/>
      <c r="BD7169" s="105"/>
      <c r="BE7169" s="105"/>
      <c r="BF7169" s="105"/>
      <c r="BG7169" s="105"/>
      <c r="BH7169" s="8"/>
      <c r="BI7169" s="8"/>
      <c r="BJ7169" s="8"/>
      <c r="BK7169" s="8"/>
      <c r="BL7169" s="122"/>
      <c r="BM7169" s="48"/>
      <c r="BN7169" s="48"/>
      <c r="BO7169" s="48"/>
      <c r="BP7169" s="48"/>
      <c r="BQ7169" s="48"/>
      <c r="BR7169" s="8"/>
      <c r="BS7169" s="8"/>
      <c r="BT7169" s="8"/>
      <c r="BU7169" s="8"/>
      <c r="BV7169" s="122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18" t="s">
        <v>5</v>
      </c>
      <c r="H7170" s="3">
        <v>2024</v>
      </c>
      <c r="I7170" s="20" t="s">
        <v>282</v>
      </c>
      <c r="J7170" s="2" t="s">
        <v>273</v>
      </c>
      <c r="K7170" s="2" t="s">
        <v>321</v>
      </c>
      <c r="L7170" s="163">
        <f t="shared" si="239"/>
        <v>1.26E-2</v>
      </c>
      <c r="M7170" s="163">
        <f t="shared" si="240"/>
        <v>41.286999999999999</v>
      </c>
      <c r="N7170" s="181"/>
      <c r="O7170" s="53"/>
      <c r="P7170" s="53"/>
      <c r="Q7170" s="53"/>
      <c r="R7170" s="53"/>
      <c r="S7170" s="54"/>
      <c r="T7170" s="8"/>
      <c r="U7170" s="8"/>
      <c r="V7170" s="8"/>
      <c r="W7170" s="8"/>
      <c r="X7170" s="122"/>
      <c r="Y7170" s="62"/>
      <c r="Z7170" s="62"/>
      <c r="AA7170" s="62"/>
      <c r="AB7170" s="62"/>
      <c r="AC7170" s="62"/>
      <c r="AD7170" s="8"/>
      <c r="AE7170" s="8"/>
      <c r="AF7170" s="8">
        <v>53</v>
      </c>
      <c r="AG7170" s="8">
        <v>4.0000000000000001E-3</v>
      </c>
      <c r="AH7170" s="122">
        <v>14.045</v>
      </c>
      <c r="AI7170" s="72"/>
      <c r="AJ7170" s="72"/>
      <c r="AK7170" s="72"/>
      <c r="AL7170" s="72"/>
      <c r="AM7170" s="72"/>
      <c r="AN7170" s="8"/>
      <c r="AO7170" s="8"/>
      <c r="AP7170" s="8"/>
      <c r="AQ7170" s="8"/>
      <c r="AR7170" s="122"/>
      <c r="AS7170" s="85"/>
      <c r="AT7170" s="85"/>
      <c r="AU7170" s="85"/>
      <c r="AV7170" s="85"/>
      <c r="AW7170" s="85"/>
      <c r="AX7170" s="8"/>
      <c r="AY7170" s="8"/>
      <c r="AZ7170" s="8"/>
      <c r="BA7170" s="8"/>
      <c r="BB7170" s="122"/>
      <c r="BC7170" s="105" t="s">
        <v>884</v>
      </c>
      <c r="BD7170" s="105"/>
      <c r="BE7170" s="105"/>
      <c r="BF7170" s="105">
        <v>8.6E-3</v>
      </c>
      <c r="BG7170" s="105">
        <v>27.242000000000001</v>
      </c>
      <c r="BH7170" s="8"/>
      <c r="BI7170" s="8"/>
      <c r="BJ7170" s="8"/>
      <c r="BK7170" s="8"/>
      <c r="BL7170" s="122"/>
      <c r="BM7170" s="48"/>
      <c r="BN7170" s="48"/>
      <c r="BO7170" s="48"/>
      <c r="BP7170" s="48"/>
      <c r="BQ7170" s="48"/>
      <c r="BR7170" s="8"/>
      <c r="BS7170" s="8"/>
      <c r="BT7170" s="8"/>
      <c r="BU7170" s="8"/>
      <c r="BV7170" s="122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18" t="s">
        <v>5</v>
      </c>
      <c r="H7171" s="3">
        <v>2024</v>
      </c>
      <c r="I7171" s="20" t="s">
        <v>282</v>
      </c>
      <c r="J7171" s="2" t="s">
        <v>274</v>
      </c>
      <c r="K7171" s="2" t="s">
        <v>321</v>
      </c>
      <c r="L7171" s="163">
        <f t="shared" si="239"/>
        <v>3.8E-3</v>
      </c>
      <c r="M7171" s="163">
        <f t="shared" si="240"/>
        <v>9.9830000000000005</v>
      </c>
      <c r="N7171" s="181"/>
      <c r="O7171" s="53"/>
      <c r="P7171" s="53"/>
      <c r="Q7171" s="53"/>
      <c r="R7171" s="53"/>
      <c r="S7171" s="54"/>
      <c r="T7171" s="8"/>
      <c r="U7171" s="8"/>
      <c r="V7171" s="8"/>
      <c r="W7171" s="8"/>
      <c r="X7171" s="122"/>
      <c r="Y7171" s="62"/>
      <c r="Z7171" s="62"/>
      <c r="AA7171" s="62"/>
      <c r="AB7171" s="62"/>
      <c r="AC7171" s="62"/>
      <c r="AD7171" s="8"/>
      <c r="AE7171" s="8"/>
      <c r="AF7171" s="8"/>
      <c r="AG7171" s="8"/>
      <c r="AH7171" s="122"/>
      <c r="AI7171" s="72"/>
      <c r="AJ7171" s="72"/>
      <c r="AK7171" s="72"/>
      <c r="AL7171" s="72"/>
      <c r="AM7171" s="72"/>
      <c r="AN7171" s="8"/>
      <c r="AO7171" s="8"/>
      <c r="AP7171" s="8" t="s">
        <v>669</v>
      </c>
      <c r="AQ7171" s="8">
        <v>3.5000000000000001E-3</v>
      </c>
      <c r="AR7171" s="122">
        <v>9.5389999999999997</v>
      </c>
      <c r="AS7171" s="85"/>
      <c r="AT7171" s="85"/>
      <c r="AU7171" s="85"/>
      <c r="AV7171" s="85"/>
      <c r="AW7171" s="85"/>
      <c r="AX7171" s="8"/>
      <c r="AY7171" s="8"/>
      <c r="AZ7171" s="8"/>
      <c r="BA7171" s="8"/>
      <c r="BB7171" s="122"/>
      <c r="BC7171" s="105" t="s">
        <v>884</v>
      </c>
      <c r="BD7171" s="105"/>
      <c r="BE7171" s="105"/>
      <c r="BF7171" s="105">
        <v>2.9999999999999997E-4</v>
      </c>
      <c r="BG7171" s="105">
        <v>0.44400000000000001</v>
      </c>
      <c r="BH7171" s="8"/>
      <c r="BI7171" s="8"/>
      <c r="BJ7171" s="8"/>
      <c r="BK7171" s="8"/>
      <c r="BL7171" s="122"/>
      <c r="BM7171" s="48"/>
      <c r="BN7171" s="48"/>
      <c r="BO7171" s="48"/>
      <c r="BP7171" s="48"/>
      <c r="BQ7171" s="48"/>
      <c r="BR7171" s="8"/>
      <c r="BS7171" s="8"/>
      <c r="BT7171" s="8"/>
      <c r="BU7171" s="8"/>
      <c r="BV7171" s="122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18" t="s">
        <v>5</v>
      </c>
      <c r="H7172" s="3">
        <v>2024</v>
      </c>
      <c r="I7172" s="20" t="s">
        <v>282</v>
      </c>
      <c r="J7172" s="2" t="s">
        <v>275</v>
      </c>
      <c r="K7172" s="2" t="s">
        <v>321</v>
      </c>
      <c r="L7172" s="163">
        <f t="shared" si="239"/>
        <v>0</v>
      </c>
      <c r="M7172" s="163">
        <f t="shared" si="240"/>
        <v>0</v>
      </c>
      <c r="N7172" s="181"/>
      <c r="O7172" s="53"/>
      <c r="P7172" s="53"/>
      <c r="Q7172" s="53"/>
      <c r="R7172" s="53"/>
      <c r="S7172" s="54"/>
      <c r="T7172" s="8"/>
      <c r="U7172" s="8"/>
      <c r="V7172" s="8"/>
      <c r="W7172" s="8"/>
      <c r="X7172" s="122"/>
      <c r="Y7172" s="62"/>
      <c r="Z7172" s="62"/>
      <c r="AA7172" s="62"/>
      <c r="AB7172" s="62"/>
      <c r="AC7172" s="62"/>
      <c r="AD7172" s="8"/>
      <c r="AE7172" s="8"/>
      <c r="AF7172" s="8"/>
      <c r="AG7172" s="8"/>
      <c r="AH7172" s="122"/>
      <c r="AI7172" s="72"/>
      <c r="AJ7172" s="72"/>
      <c r="AK7172" s="72"/>
      <c r="AL7172" s="72"/>
      <c r="AM7172" s="72"/>
      <c r="AN7172" s="8"/>
      <c r="AO7172" s="8"/>
      <c r="AP7172" s="8"/>
      <c r="AQ7172" s="8"/>
      <c r="AR7172" s="122"/>
      <c r="AS7172" s="85"/>
      <c r="AT7172" s="85"/>
      <c r="AU7172" s="85"/>
      <c r="AV7172" s="85"/>
      <c r="AW7172" s="85"/>
      <c r="AX7172" s="8"/>
      <c r="AY7172" s="8"/>
      <c r="AZ7172" s="8"/>
      <c r="BA7172" s="8"/>
      <c r="BB7172" s="122"/>
      <c r="BC7172" s="105"/>
      <c r="BD7172" s="105"/>
      <c r="BE7172" s="105"/>
      <c r="BF7172" s="105"/>
      <c r="BG7172" s="105"/>
      <c r="BH7172" s="8"/>
      <c r="BI7172" s="8"/>
      <c r="BJ7172" s="8"/>
      <c r="BK7172" s="8"/>
      <c r="BL7172" s="122"/>
      <c r="BM7172" s="48"/>
      <c r="BN7172" s="48"/>
      <c r="BO7172" s="48"/>
      <c r="BP7172" s="48"/>
      <c r="BQ7172" s="48"/>
      <c r="BR7172" s="8"/>
      <c r="BS7172" s="8"/>
      <c r="BT7172" s="8"/>
      <c r="BU7172" s="8"/>
      <c r="BV7172" s="122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18" t="s">
        <v>5</v>
      </c>
      <c r="H7173" s="3">
        <v>2024</v>
      </c>
      <c r="I7173" s="20" t="s">
        <v>282</v>
      </c>
      <c r="J7173" s="2" t="s">
        <v>276</v>
      </c>
      <c r="K7173" s="2" t="s">
        <v>320</v>
      </c>
      <c r="L7173" s="163">
        <f t="shared" si="239"/>
        <v>0</v>
      </c>
      <c r="M7173" s="163">
        <f t="shared" si="240"/>
        <v>0</v>
      </c>
      <c r="N7173" s="181"/>
      <c r="O7173" s="53"/>
      <c r="P7173" s="53"/>
      <c r="Q7173" s="53"/>
      <c r="R7173" s="53"/>
      <c r="S7173" s="54"/>
      <c r="T7173" s="8"/>
      <c r="U7173" s="8"/>
      <c r="V7173" s="8"/>
      <c r="W7173" s="8"/>
      <c r="X7173" s="122"/>
      <c r="Y7173" s="62"/>
      <c r="Z7173" s="62"/>
      <c r="AA7173" s="62"/>
      <c r="AB7173" s="62"/>
      <c r="AC7173" s="62"/>
      <c r="AD7173" s="8"/>
      <c r="AE7173" s="8"/>
      <c r="AF7173" s="8"/>
      <c r="AG7173" s="8"/>
      <c r="AH7173" s="122"/>
      <c r="AI7173" s="72"/>
      <c r="AJ7173" s="72"/>
      <c r="AK7173" s="72"/>
      <c r="AL7173" s="72"/>
      <c r="AM7173" s="72"/>
      <c r="AN7173" s="8"/>
      <c r="AO7173" s="8"/>
      <c r="AP7173" s="8"/>
      <c r="AQ7173" s="8"/>
      <c r="AR7173" s="122"/>
      <c r="AS7173" s="85"/>
      <c r="AT7173" s="85"/>
      <c r="AU7173" s="85"/>
      <c r="AV7173" s="85"/>
      <c r="AW7173" s="85"/>
      <c r="AX7173" s="8"/>
      <c r="AY7173" s="8"/>
      <c r="AZ7173" s="8"/>
      <c r="BA7173" s="8"/>
      <c r="BB7173" s="122"/>
      <c r="BC7173" s="105"/>
      <c r="BD7173" s="105"/>
      <c r="BE7173" s="105"/>
      <c r="BF7173" s="105"/>
      <c r="BG7173" s="105"/>
      <c r="BH7173" s="8"/>
      <c r="BI7173" s="8"/>
      <c r="BJ7173" s="8"/>
      <c r="BK7173" s="8"/>
      <c r="BL7173" s="122"/>
      <c r="BM7173" s="48"/>
      <c r="BN7173" s="48"/>
      <c r="BO7173" s="48"/>
      <c r="BP7173" s="48"/>
      <c r="BQ7173" s="48"/>
      <c r="BR7173" s="8"/>
      <c r="BS7173" s="8"/>
      <c r="BT7173" s="8"/>
      <c r="BU7173" s="8"/>
      <c r="BV7173" s="122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18" t="s">
        <v>5</v>
      </c>
      <c r="H7174" s="3">
        <v>2024</v>
      </c>
      <c r="I7174" s="20" t="s">
        <v>282</v>
      </c>
      <c r="J7174" s="2" t="s">
        <v>277</v>
      </c>
      <c r="K7174" s="2" t="s">
        <v>320</v>
      </c>
      <c r="L7174" s="163">
        <f t="shared" si="239"/>
        <v>2</v>
      </c>
      <c r="M7174" s="163">
        <f t="shared" si="240"/>
        <v>15.735999999999999</v>
      </c>
      <c r="N7174" s="181"/>
      <c r="O7174" s="53"/>
      <c r="P7174" s="53"/>
      <c r="Q7174" s="53"/>
      <c r="R7174" s="53"/>
      <c r="S7174" s="54"/>
      <c r="T7174" s="8"/>
      <c r="U7174" s="8"/>
      <c r="V7174" s="8"/>
      <c r="W7174" s="8"/>
      <c r="X7174" s="122"/>
      <c r="Y7174" s="62"/>
      <c r="Z7174" s="62"/>
      <c r="AA7174" s="62"/>
      <c r="AB7174" s="62"/>
      <c r="AC7174" s="62"/>
      <c r="AD7174" s="8"/>
      <c r="AE7174" s="8"/>
      <c r="AF7174" s="8"/>
      <c r="AG7174" s="8"/>
      <c r="AH7174" s="122"/>
      <c r="AI7174" s="72"/>
      <c r="AJ7174" s="72"/>
      <c r="AK7174" s="72"/>
      <c r="AL7174" s="72"/>
      <c r="AM7174" s="72"/>
      <c r="AN7174" s="8"/>
      <c r="AO7174" s="8"/>
      <c r="AP7174" s="8"/>
      <c r="AQ7174" s="8"/>
      <c r="AR7174" s="122"/>
      <c r="AS7174" s="85"/>
      <c r="AT7174" s="85"/>
      <c r="AU7174" s="85"/>
      <c r="AV7174" s="85"/>
      <c r="AW7174" s="85"/>
      <c r="AX7174" s="8" t="s">
        <v>605</v>
      </c>
      <c r="AY7174" s="8"/>
      <c r="AZ7174" s="8"/>
      <c r="BA7174" s="8">
        <v>1</v>
      </c>
      <c r="BB7174" s="122">
        <v>14.11</v>
      </c>
      <c r="BC7174" s="105" t="s">
        <v>912</v>
      </c>
      <c r="BD7174" s="105"/>
      <c r="BE7174" s="105"/>
      <c r="BF7174" s="105">
        <v>1</v>
      </c>
      <c r="BG7174" s="105">
        <v>1.6259999999999999</v>
      </c>
      <c r="BH7174" s="8"/>
      <c r="BI7174" s="8"/>
      <c r="BJ7174" s="8"/>
      <c r="BK7174" s="8"/>
      <c r="BL7174" s="122"/>
      <c r="BM7174" s="48"/>
      <c r="BN7174" s="48"/>
      <c r="BO7174" s="48"/>
      <c r="BP7174" s="48"/>
      <c r="BQ7174" s="48"/>
      <c r="BR7174" s="8"/>
      <c r="BS7174" s="8"/>
      <c r="BT7174" s="8"/>
      <c r="BU7174" s="8"/>
      <c r="BV7174" s="122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18" t="s">
        <v>5</v>
      </c>
      <c r="H7175" s="3">
        <v>2024</v>
      </c>
      <c r="I7175" s="20" t="s">
        <v>283</v>
      </c>
      <c r="J7175" s="2" t="s">
        <v>298</v>
      </c>
      <c r="K7175" s="2" t="s">
        <v>321</v>
      </c>
      <c r="L7175" s="163">
        <f t="shared" si="239"/>
        <v>0</v>
      </c>
      <c r="M7175" s="163">
        <f t="shared" si="240"/>
        <v>0</v>
      </c>
      <c r="N7175" s="181"/>
      <c r="O7175" s="53"/>
      <c r="P7175" s="53"/>
      <c r="Q7175" s="53"/>
      <c r="R7175" s="53"/>
      <c r="S7175" s="54"/>
      <c r="T7175" s="8"/>
      <c r="U7175" s="8"/>
      <c r="V7175" s="8"/>
      <c r="W7175" s="8"/>
      <c r="X7175" s="122"/>
      <c r="Y7175" s="62"/>
      <c r="Z7175" s="62"/>
      <c r="AA7175" s="62"/>
      <c r="AB7175" s="62"/>
      <c r="AC7175" s="62"/>
      <c r="AD7175" s="8"/>
      <c r="AE7175" s="8"/>
      <c r="AF7175" s="8"/>
      <c r="AG7175" s="8"/>
      <c r="AH7175" s="122"/>
      <c r="AI7175" s="72"/>
      <c r="AJ7175" s="72"/>
      <c r="AK7175" s="72"/>
      <c r="AL7175" s="72"/>
      <c r="AM7175" s="72"/>
      <c r="AN7175" s="8"/>
      <c r="AO7175" s="8"/>
      <c r="AP7175" s="8"/>
      <c r="AQ7175" s="8"/>
      <c r="AR7175" s="122"/>
      <c r="AS7175" s="85"/>
      <c r="AT7175" s="85"/>
      <c r="AU7175" s="85"/>
      <c r="AV7175" s="85"/>
      <c r="AW7175" s="85"/>
      <c r="AX7175" s="8"/>
      <c r="AY7175" s="8"/>
      <c r="AZ7175" s="8"/>
      <c r="BA7175" s="8"/>
      <c r="BB7175" s="122"/>
      <c r="BC7175" s="105"/>
      <c r="BD7175" s="105"/>
      <c r="BE7175" s="105"/>
      <c r="BF7175" s="105"/>
      <c r="BG7175" s="105"/>
      <c r="BH7175" s="8"/>
      <c r="BI7175" s="8"/>
      <c r="BJ7175" s="8"/>
      <c r="BK7175" s="8"/>
      <c r="BL7175" s="122"/>
      <c r="BM7175" s="48"/>
      <c r="BN7175" s="48"/>
      <c r="BO7175" s="48"/>
      <c r="BP7175" s="48"/>
      <c r="BQ7175" s="48"/>
      <c r="BR7175" s="8"/>
      <c r="BS7175" s="8"/>
      <c r="BT7175" s="8"/>
      <c r="BU7175" s="8"/>
      <c r="BV7175" s="122"/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18" t="s">
        <v>5</v>
      </c>
      <c r="H7176" s="3">
        <v>2024</v>
      </c>
      <c r="I7176" s="20" t="s">
        <v>283</v>
      </c>
      <c r="J7176" s="2" t="s">
        <v>278</v>
      </c>
      <c r="K7176" s="2" t="s">
        <v>320</v>
      </c>
      <c r="L7176" s="163">
        <f t="shared" si="239"/>
        <v>4</v>
      </c>
      <c r="M7176" s="163">
        <f t="shared" si="240"/>
        <v>5.7299999999999995</v>
      </c>
      <c r="N7176" s="181"/>
      <c r="O7176" s="53">
        <v>3</v>
      </c>
      <c r="P7176" s="53"/>
      <c r="Q7176" s="53"/>
      <c r="R7176" s="53">
        <v>1</v>
      </c>
      <c r="S7176" s="54">
        <v>1.411</v>
      </c>
      <c r="T7176" s="8"/>
      <c r="U7176" s="8"/>
      <c r="V7176" s="8"/>
      <c r="W7176" s="8"/>
      <c r="X7176" s="122"/>
      <c r="Y7176" s="62">
        <v>8</v>
      </c>
      <c r="Z7176" s="62">
        <v>5</v>
      </c>
      <c r="AA7176" s="62"/>
      <c r="AB7176" s="62">
        <v>1</v>
      </c>
      <c r="AC7176" s="62">
        <v>1.41</v>
      </c>
      <c r="AD7176" s="8"/>
      <c r="AE7176" s="8"/>
      <c r="AF7176" s="8"/>
      <c r="AG7176" s="8"/>
      <c r="AH7176" s="122"/>
      <c r="AI7176" s="72" t="s">
        <v>585</v>
      </c>
      <c r="AJ7176" s="72"/>
      <c r="AK7176" s="72"/>
      <c r="AL7176" s="72">
        <v>1</v>
      </c>
      <c r="AM7176" s="72">
        <v>1.4470000000000001</v>
      </c>
      <c r="AN7176" s="8"/>
      <c r="AO7176" s="8"/>
      <c r="AP7176" s="8"/>
      <c r="AQ7176" s="8"/>
      <c r="AR7176" s="122"/>
      <c r="AS7176" s="85"/>
      <c r="AT7176" s="85"/>
      <c r="AU7176" s="85"/>
      <c r="AV7176" s="85"/>
      <c r="AW7176" s="85"/>
      <c r="AX7176" s="8"/>
      <c r="AY7176" s="8"/>
      <c r="AZ7176" s="8"/>
      <c r="BA7176" s="8"/>
      <c r="BB7176" s="122"/>
      <c r="BC7176" s="105"/>
      <c r="BD7176" s="105"/>
      <c r="BE7176" s="105"/>
      <c r="BF7176" s="105"/>
      <c r="BG7176" s="105"/>
      <c r="BH7176" s="8"/>
      <c r="BI7176" s="8"/>
      <c r="BJ7176" s="8"/>
      <c r="BK7176" s="8"/>
      <c r="BL7176" s="122"/>
      <c r="BM7176" s="48" t="s">
        <v>515</v>
      </c>
      <c r="BN7176" s="48"/>
      <c r="BO7176" s="48"/>
      <c r="BP7176" s="48">
        <v>1</v>
      </c>
      <c r="BQ7176" s="48">
        <v>1.462</v>
      </c>
      <c r="BR7176" s="8"/>
      <c r="BS7176" s="8"/>
      <c r="BT7176" s="8"/>
      <c r="BU7176" s="8"/>
      <c r="BV7176" s="122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18" t="s">
        <v>5</v>
      </c>
      <c r="H7177" s="3">
        <v>2024</v>
      </c>
      <c r="I7177" s="20" t="s">
        <v>283</v>
      </c>
      <c r="J7177" s="2" t="s">
        <v>279</v>
      </c>
      <c r="K7177" s="2" t="s">
        <v>320</v>
      </c>
      <c r="L7177" s="163">
        <f t="shared" si="239"/>
        <v>1</v>
      </c>
      <c r="M7177" s="163">
        <f t="shared" si="240"/>
        <v>7.5229999999999997</v>
      </c>
      <c r="N7177" s="181"/>
      <c r="O7177" s="53"/>
      <c r="P7177" s="53"/>
      <c r="Q7177" s="53"/>
      <c r="R7177" s="53"/>
      <c r="S7177" s="54"/>
      <c r="T7177" s="8"/>
      <c r="U7177" s="8"/>
      <c r="V7177" s="8"/>
      <c r="W7177" s="8"/>
      <c r="X7177" s="122"/>
      <c r="Y7177" s="62">
        <v>3</v>
      </c>
      <c r="Z7177" s="62">
        <v>3</v>
      </c>
      <c r="AA7177" s="62"/>
      <c r="AB7177" s="62">
        <v>1</v>
      </c>
      <c r="AC7177" s="62">
        <v>7.5229999999999997</v>
      </c>
      <c r="AD7177" s="8"/>
      <c r="AE7177" s="8"/>
      <c r="AF7177" s="8"/>
      <c r="AG7177" s="8"/>
      <c r="AH7177" s="122"/>
      <c r="AI7177" s="72"/>
      <c r="AJ7177" s="72"/>
      <c r="AK7177" s="72"/>
      <c r="AL7177" s="72"/>
      <c r="AM7177" s="72"/>
      <c r="AN7177" s="8"/>
      <c r="AO7177" s="8"/>
      <c r="AP7177" s="8"/>
      <c r="AQ7177" s="8"/>
      <c r="AR7177" s="122"/>
      <c r="AS7177" s="85"/>
      <c r="AT7177" s="85"/>
      <c r="AU7177" s="85"/>
      <c r="AV7177" s="85"/>
      <c r="AW7177" s="85"/>
      <c r="AX7177" s="8"/>
      <c r="AY7177" s="8"/>
      <c r="AZ7177" s="8"/>
      <c r="BA7177" s="8"/>
      <c r="BB7177" s="122"/>
      <c r="BC7177" s="105"/>
      <c r="BD7177" s="105"/>
      <c r="BE7177" s="105"/>
      <c r="BF7177" s="105"/>
      <c r="BG7177" s="105"/>
      <c r="BH7177" s="8"/>
      <c r="BI7177" s="8"/>
      <c r="BJ7177" s="8"/>
      <c r="BK7177" s="8"/>
      <c r="BL7177" s="122"/>
      <c r="BM7177" s="48"/>
      <c r="BN7177" s="48"/>
      <c r="BO7177" s="48"/>
      <c r="BP7177" s="48"/>
      <c r="BQ7177" s="48"/>
      <c r="BR7177" s="8"/>
      <c r="BS7177" s="8"/>
      <c r="BT7177" s="8"/>
      <c r="BU7177" s="8"/>
      <c r="BV7177" s="122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18" t="s">
        <v>5</v>
      </c>
      <c r="H7178" s="3">
        <v>2024</v>
      </c>
      <c r="I7178" s="20" t="s">
        <v>286</v>
      </c>
      <c r="J7178" s="2" t="s">
        <v>280</v>
      </c>
      <c r="K7178" s="2" t="s">
        <v>319</v>
      </c>
      <c r="L7178" s="163">
        <f t="shared" si="239"/>
        <v>0</v>
      </c>
      <c r="M7178" s="163">
        <f t="shared" si="240"/>
        <v>0</v>
      </c>
      <c r="N7178" s="181"/>
      <c r="O7178" s="53"/>
      <c r="P7178" s="53"/>
      <c r="Q7178" s="53"/>
      <c r="R7178" s="53"/>
      <c r="S7178" s="54"/>
      <c r="T7178" s="8"/>
      <c r="U7178" s="8"/>
      <c r="V7178" s="8"/>
      <c r="W7178" s="8"/>
      <c r="X7178" s="122"/>
      <c r="Y7178" s="62"/>
      <c r="Z7178" s="62"/>
      <c r="AA7178" s="62"/>
      <c r="AB7178" s="62"/>
      <c r="AC7178" s="62"/>
      <c r="AD7178" s="8"/>
      <c r="AE7178" s="8"/>
      <c r="AF7178" s="8"/>
      <c r="AG7178" s="8"/>
      <c r="AH7178" s="122"/>
      <c r="AI7178" s="72"/>
      <c r="AJ7178" s="72"/>
      <c r="AK7178" s="72"/>
      <c r="AL7178" s="72"/>
      <c r="AM7178" s="72"/>
      <c r="AN7178" s="8"/>
      <c r="AO7178" s="8"/>
      <c r="AP7178" s="8"/>
      <c r="AQ7178" s="8"/>
      <c r="AR7178" s="122"/>
      <c r="AS7178" s="85"/>
      <c r="AT7178" s="85"/>
      <c r="AU7178" s="85"/>
      <c r="AV7178" s="85"/>
      <c r="AW7178" s="85"/>
      <c r="AX7178" s="8"/>
      <c r="AY7178" s="8"/>
      <c r="AZ7178" s="8"/>
      <c r="BA7178" s="8"/>
      <c r="BB7178" s="122"/>
      <c r="BC7178" s="105"/>
      <c r="BD7178" s="105"/>
      <c r="BE7178" s="105"/>
      <c r="BF7178" s="105"/>
      <c r="BG7178" s="105"/>
      <c r="BH7178" s="8"/>
      <c r="BI7178" s="8"/>
      <c r="BJ7178" s="8"/>
      <c r="BK7178" s="8"/>
      <c r="BL7178" s="122"/>
      <c r="BM7178" s="48"/>
      <c r="BN7178" s="48"/>
      <c r="BO7178" s="48"/>
      <c r="BP7178" s="48"/>
      <c r="BQ7178" s="48"/>
      <c r="BR7178" s="8"/>
      <c r="BS7178" s="8"/>
      <c r="BT7178" s="8"/>
      <c r="BU7178" s="8"/>
      <c r="BV7178" s="122"/>
    </row>
    <row r="7179" spans="1:74" hidden="1" x14ac:dyDescent="0.3">
      <c r="A7179" s="8"/>
      <c r="B7179" s="2" t="s">
        <v>2</v>
      </c>
      <c r="C7179" s="2" t="s">
        <v>3</v>
      </c>
      <c r="D7179" s="2" t="s">
        <v>265</v>
      </c>
      <c r="E7179" s="9" t="s">
        <v>113</v>
      </c>
      <c r="F7179" s="10"/>
      <c r="G7179" s="18" t="s">
        <v>5</v>
      </c>
      <c r="H7179" s="3">
        <v>2024</v>
      </c>
      <c r="I7179" s="20" t="s">
        <v>286</v>
      </c>
      <c r="J7179" s="2" t="s">
        <v>281</v>
      </c>
      <c r="K7179" s="2" t="s">
        <v>319</v>
      </c>
      <c r="L7179" s="163">
        <f t="shared" si="239"/>
        <v>0</v>
      </c>
      <c r="M7179" s="163">
        <f t="shared" si="240"/>
        <v>50.335999999999999</v>
      </c>
      <c r="N7179" s="181"/>
      <c r="O7179" s="53"/>
      <c r="P7179" s="53"/>
      <c r="Q7179" s="53"/>
      <c r="R7179" s="53"/>
      <c r="S7179" s="54"/>
      <c r="T7179" s="149" t="s">
        <v>433</v>
      </c>
      <c r="U7179" s="8"/>
      <c r="V7179" s="8"/>
      <c r="W7179" s="8"/>
      <c r="X7179" s="122">
        <v>7.6669999999999998</v>
      </c>
      <c r="Y7179" s="62"/>
      <c r="Z7179" s="62"/>
      <c r="AA7179" s="62"/>
      <c r="AB7179" s="62"/>
      <c r="AC7179" s="62"/>
      <c r="AD7179" s="2"/>
      <c r="AE7179" s="8"/>
      <c r="AF7179" s="8"/>
      <c r="AG7179" s="8"/>
      <c r="AH7179" s="122"/>
      <c r="AI7179" s="72"/>
      <c r="AJ7179" s="72"/>
      <c r="AK7179" s="72"/>
      <c r="AL7179" s="72"/>
      <c r="AM7179" s="72"/>
      <c r="AN7179" s="8"/>
      <c r="AO7179" s="8"/>
      <c r="AP7179" s="8"/>
      <c r="AQ7179" s="8"/>
      <c r="AR7179" s="122"/>
      <c r="AS7179" s="85"/>
      <c r="AT7179" s="85"/>
      <c r="AU7179" s="85"/>
      <c r="AV7179" s="85"/>
      <c r="AW7179" s="85"/>
      <c r="AX7179" s="8"/>
      <c r="AY7179" s="8"/>
      <c r="AZ7179" s="8"/>
      <c r="BA7179" s="8"/>
      <c r="BB7179" s="122"/>
      <c r="BC7179" s="105" t="s">
        <v>1074</v>
      </c>
      <c r="BD7179" s="105"/>
      <c r="BE7179" s="105"/>
      <c r="BF7179" s="105"/>
      <c r="BG7179" s="105">
        <f>13.463+4.5</f>
        <v>17.963000000000001</v>
      </c>
      <c r="BH7179" s="8" t="s">
        <v>1060</v>
      </c>
      <c r="BI7179" s="8"/>
      <c r="BJ7179" s="8"/>
      <c r="BK7179" s="8"/>
      <c r="BL7179" s="122">
        <v>24.706</v>
      </c>
      <c r="BM7179" s="48"/>
      <c r="BN7179" s="48"/>
      <c r="BO7179" s="48"/>
      <c r="BP7179" s="48"/>
      <c r="BQ7179" s="48"/>
      <c r="BR7179" s="8"/>
      <c r="BS7179" s="8"/>
      <c r="BT7179" s="8"/>
      <c r="BU7179" s="8"/>
      <c r="BV7179" s="122"/>
    </row>
    <row r="7180" spans="1:74" s="13" customFormat="1" hidden="1" x14ac:dyDescent="0.3">
      <c r="A7180" s="15"/>
      <c r="B7180" s="12" t="s">
        <v>2</v>
      </c>
      <c r="C7180" s="12" t="s">
        <v>3</v>
      </c>
      <c r="D7180" s="12" t="s">
        <v>265</v>
      </c>
      <c r="E7180" s="16" t="s">
        <v>113</v>
      </c>
      <c r="F7180" s="17"/>
      <c r="G7180" s="19" t="s">
        <v>5</v>
      </c>
      <c r="H7180" s="7">
        <v>2024</v>
      </c>
      <c r="I7180" s="21"/>
      <c r="J7180" s="12" t="s">
        <v>314</v>
      </c>
      <c r="K7180" s="12"/>
      <c r="L7180" s="147">
        <f t="shared" si="239"/>
        <v>0</v>
      </c>
      <c r="M7180" s="147">
        <f t="shared" si="240"/>
        <v>1065.818</v>
      </c>
      <c r="N7180" s="183"/>
      <c r="O7180" s="15"/>
      <c r="P7180" s="15"/>
      <c r="Q7180" s="15"/>
      <c r="R7180" s="15"/>
      <c r="S7180" s="123">
        <f>SUM(S7142:S7179)</f>
        <v>1.411</v>
      </c>
      <c r="T7180" s="15"/>
      <c r="U7180" s="15"/>
      <c r="V7180" s="15"/>
      <c r="W7180" s="15"/>
      <c r="X7180" s="123">
        <f>SUM(X7142:X7179)</f>
        <v>7.6669999999999998</v>
      </c>
      <c r="Y7180" s="15"/>
      <c r="Z7180" s="15"/>
      <c r="AA7180" s="15"/>
      <c r="AB7180" s="15"/>
      <c r="AC7180" s="123">
        <f>SUM(AC7142:AC7179)</f>
        <v>11.327</v>
      </c>
      <c r="AD7180" s="15"/>
      <c r="AE7180" s="15"/>
      <c r="AF7180" s="15"/>
      <c r="AG7180" s="15"/>
      <c r="AH7180" s="123">
        <f>SUM(AH7142:AH7179)</f>
        <v>14.045</v>
      </c>
      <c r="AI7180" s="15"/>
      <c r="AJ7180" s="15"/>
      <c r="AK7180" s="15"/>
      <c r="AL7180" s="15"/>
      <c r="AM7180" s="123">
        <f>SUM(AM7142:AM7179)</f>
        <v>1.4470000000000001</v>
      </c>
      <c r="AN7180" s="15"/>
      <c r="AO7180" s="15"/>
      <c r="AP7180" s="15"/>
      <c r="AQ7180" s="15"/>
      <c r="AR7180" s="123">
        <f>SUM(AR7142:AR7179)</f>
        <v>9.5389999999999997</v>
      </c>
      <c r="AS7180" s="15"/>
      <c r="AT7180" s="15"/>
      <c r="AU7180" s="15"/>
      <c r="AV7180" s="15"/>
      <c r="AW7180" s="123">
        <f>SUM(AW7142:AW7179)</f>
        <v>442.82900000000001</v>
      </c>
      <c r="AX7180" s="15"/>
      <c r="AY7180" s="15"/>
      <c r="AZ7180" s="15"/>
      <c r="BA7180" s="15"/>
      <c r="BB7180" s="123">
        <f>SUM(BB7142:BB7179)</f>
        <v>14.11</v>
      </c>
      <c r="BC7180" s="15"/>
      <c r="BD7180" s="15"/>
      <c r="BE7180" s="15"/>
      <c r="BF7180" s="15"/>
      <c r="BG7180" s="123">
        <f>SUM(BG7142:BG7179)</f>
        <v>47.275000000000006</v>
      </c>
      <c r="BH7180" s="15"/>
      <c r="BI7180" s="15"/>
      <c r="BJ7180" s="15"/>
      <c r="BK7180" s="15"/>
      <c r="BL7180" s="123">
        <f>SUM(BL7142:BL7179)</f>
        <v>24.706</v>
      </c>
      <c r="BM7180" s="15"/>
      <c r="BN7180" s="15"/>
      <c r="BO7180" s="15"/>
      <c r="BP7180" s="15"/>
      <c r="BQ7180" s="123">
        <f>SUM(BQ7142:BQ7179)</f>
        <v>1.462</v>
      </c>
      <c r="BR7180" s="15"/>
      <c r="BS7180" s="15"/>
      <c r="BT7180" s="15"/>
      <c r="BU7180" s="15"/>
      <c r="BV7180" s="123">
        <f>SUM(BV7142:BV7179)</f>
        <v>490</v>
      </c>
    </row>
    <row r="7181" spans="1:74" hidden="1" x14ac:dyDescent="0.3">
      <c r="A7181" s="8"/>
      <c r="B7181" s="2" t="s">
        <v>2</v>
      </c>
      <c r="C7181" s="2" t="s">
        <v>3</v>
      </c>
      <c r="D7181" s="2" t="s">
        <v>43</v>
      </c>
      <c r="E7181" s="9" t="s">
        <v>856</v>
      </c>
      <c r="F7181" s="10">
        <v>2</v>
      </c>
      <c r="G7181" s="18" t="s">
        <v>5</v>
      </c>
      <c r="H7181" s="3">
        <v>2024</v>
      </c>
      <c r="I7181" s="20" t="s">
        <v>287</v>
      </c>
      <c r="J7181" s="184" t="s">
        <v>509</v>
      </c>
      <c r="K7181" s="184" t="s">
        <v>318</v>
      </c>
      <c r="L7181" s="187">
        <f>SUM(R7181,W7181,AB7181,AG7181,AL7181,AQ7181,AV7181,BA7181,BF7181,BK7181,BP7181,BU7181)</f>
        <v>0</v>
      </c>
      <c r="M7181" s="187">
        <f t="shared" si="240"/>
        <v>0</v>
      </c>
      <c r="N7181" s="186"/>
      <c r="O7181" s="8"/>
      <c r="P7181" s="8"/>
      <c r="Q7181" s="8"/>
      <c r="R7181" s="8"/>
      <c r="S7181" s="122"/>
      <c r="T7181" s="8"/>
      <c r="U7181" s="8"/>
      <c r="V7181" s="8"/>
      <c r="W7181" s="8"/>
      <c r="X7181" s="122"/>
      <c r="Y7181" s="8"/>
      <c r="Z7181" s="8"/>
      <c r="AA7181" s="8"/>
      <c r="AB7181" s="8"/>
      <c r="AC7181" s="122"/>
      <c r="AD7181" s="8"/>
      <c r="AE7181" s="8"/>
      <c r="AF7181" s="8"/>
      <c r="AG7181" s="8"/>
      <c r="AH7181" s="122"/>
      <c r="AI7181" s="137"/>
      <c r="AJ7181" s="137"/>
      <c r="AK7181" s="137"/>
      <c r="AL7181" s="137"/>
      <c r="AM7181" s="138"/>
      <c r="AN7181" s="8"/>
      <c r="AO7181" s="8"/>
      <c r="AP7181" s="8"/>
      <c r="AQ7181" s="8"/>
      <c r="AR7181" s="122"/>
      <c r="AS7181" s="139"/>
      <c r="AT7181" s="139"/>
      <c r="AU7181" s="139"/>
      <c r="AV7181" s="139"/>
      <c r="AW7181" s="140"/>
      <c r="AX7181" s="8"/>
      <c r="AY7181" s="8"/>
      <c r="AZ7181" s="8"/>
      <c r="BA7181" s="8"/>
      <c r="BB7181" s="122"/>
      <c r="BC7181" s="8"/>
      <c r="BD7181" s="8"/>
      <c r="BE7181" s="8"/>
      <c r="BF7181" s="8"/>
      <c r="BG7181" s="122"/>
      <c r="BH7181" s="8"/>
      <c r="BI7181" s="8"/>
      <c r="BJ7181" s="8"/>
      <c r="BK7181" s="8"/>
      <c r="BL7181" s="122"/>
      <c r="BM7181" s="8"/>
      <c r="BN7181" s="8"/>
      <c r="BO7181" s="8"/>
      <c r="BP7181" s="8"/>
      <c r="BQ7181" s="122"/>
      <c r="BR7181" s="8"/>
      <c r="BS7181" s="8"/>
      <c r="BT7181" s="8"/>
      <c r="BU7181" s="8"/>
      <c r="BV7181" s="122"/>
    </row>
    <row r="7182" spans="1:74" hidden="1" x14ac:dyDescent="0.3">
      <c r="A7182" s="8"/>
      <c r="B7182" s="2" t="s">
        <v>2</v>
      </c>
      <c r="C7182" s="2" t="s">
        <v>3</v>
      </c>
      <c r="D7182" s="2" t="s">
        <v>43</v>
      </c>
      <c r="E7182" s="9" t="s">
        <v>856</v>
      </c>
      <c r="F7182" s="10">
        <v>2</v>
      </c>
      <c r="G7182" s="18" t="s">
        <v>5</v>
      </c>
      <c r="H7182" s="3">
        <v>2024</v>
      </c>
      <c r="I7182" s="20" t="s">
        <v>287</v>
      </c>
      <c r="J7182" s="184" t="s">
        <v>291</v>
      </c>
      <c r="K7182" s="184" t="s">
        <v>319</v>
      </c>
      <c r="L7182" s="187">
        <f t="shared" si="239"/>
        <v>0</v>
      </c>
      <c r="M7182" s="187">
        <f t="shared" si="240"/>
        <v>0</v>
      </c>
      <c r="N7182" s="186"/>
      <c r="O7182" s="8"/>
      <c r="P7182" s="8"/>
      <c r="Q7182" s="8"/>
      <c r="R7182" s="8"/>
      <c r="S7182" s="122"/>
      <c r="T7182" s="8"/>
      <c r="U7182" s="8"/>
      <c r="V7182" s="8"/>
      <c r="W7182" s="8"/>
      <c r="X7182" s="122"/>
      <c r="Y7182" s="8"/>
      <c r="Z7182" s="8"/>
      <c r="AA7182" s="8"/>
      <c r="AB7182" s="8"/>
      <c r="AC7182" s="122"/>
      <c r="AD7182" s="8"/>
      <c r="AE7182" s="8"/>
      <c r="AF7182" s="8"/>
      <c r="AG7182" s="8"/>
      <c r="AH7182" s="122"/>
      <c r="AI7182" s="137"/>
      <c r="AJ7182" s="137"/>
      <c r="AK7182" s="137"/>
      <c r="AL7182" s="137"/>
      <c r="AM7182" s="138"/>
      <c r="AN7182" s="8"/>
      <c r="AO7182" s="8"/>
      <c r="AP7182" s="8"/>
      <c r="AQ7182" s="8"/>
      <c r="AR7182" s="122"/>
      <c r="AS7182" s="139"/>
      <c r="AT7182" s="139"/>
      <c r="AU7182" s="139"/>
      <c r="AV7182" s="139"/>
      <c r="AW7182" s="140"/>
      <c r="AX7182" s="8"/>
      <c r="AY7182" s="8"/>
      <c r="AZ7182" s="8"/>
      <c r="BA7182" s="8"/>
      <c r="BB7182" s="122"/>
      <c r="BC7182" s="8"/>
      <c r="BD7182" s="8"/>
      <c r="BE7182" s="8"/>
      <c r="BF7182" s="8"/>
      <c r="BG7182" s="122"/>
      <c r="BH7182" s="8"/>
      <c r="BI7182" s="8"/>
      <c r="BJ7182" s="8"/>
      <c r="BK7182" s="8"/>
      <c r="BL7182" s="122"/>
      <c r="BM7182" s="8"/>
      <c r="BN7182" s="8"/>
      <c r="BO7182" s="8"/>
      <c r="BP7182" s="8"/>
      <c r="BQ7182" s="122"/>
      <c r="BR7182" s="8"/>
      <c r="BS7182" s="8"/>
      <c r="BT7182" s="8"/>
      <c r="BU7182" s="8"/>
      <c r="BV7182" s="122"/>
    </row>
    <row r="7183" spans="1:74" hidden="1" x14ac:dyDescent="0.3">
      <c r="A7183" s="8"/>
      <c r="B7183" s="2" t="s">
        <v>2</v>
      </c>
      <c r="C7183" s="2" t="s">
        <v>3</v>
      </c>
      <c r="D7183" s="2" t="s">
        <v>43</v>
      </c>
      <c r="E7183" s="9" t="s">
        <v>856</v>
      </c>
      <c r="F7183" s="10">
        <v>2</v>
      </c>
      <c r="G7183" s="18" t="s">
        <v>5</v>
      </c>
      <c r="H7183" s="3">
        <v>2024</v>
      </c>
      <c r="I7183" s="20" t="s">
        <v>286</v>
      </c>
      <c r="J7183" s="184" t="s">
        <v>336</v>
      </c>
      <c r="K7183" s="184" t="s">
        <v>319</v>
      </c>
      <c r="L7183" s="187">
        <f t="shared" si="239"/>
        <v>0</v>
      </c>
      <c r="M7183" s="187">
        <f t="shared" si="240"/>
        <v>0</v>
      </c>
      <c r="N7183" s="186"/>
      <c r="O7183" s="8"/>
      <c r="P7183" s="8"/>
      <c r="Q7183" s="8"/>
      <c r="R7183" s="8"/>
      <c r="S7183" s="122"/>
      <c r="T7183" s="8"/>
      <c r="U7183" s="8"/>
      <c r="V7183" s="8"/>
      <c r="W7183" s="8"/>
      <c r="X7183" s="122"/>
      <c r="Y7183" s="8"/>
      <c r="Z7183" s="8"/>
      <c r="AA7183" s="8"/>
      <c r="AB7183" s="8"/>
      <c r="AC7183" s="122"/>
      <c r="AD7183" s="8"/>
      <c r="AE7183" s="8"/>
      <c r="AF7183" s="8"/>
      <c r="AG7183" s="8"/>
      <c r="AH7183" s="122"/>
      <c r="AI7183" s="137"/>
      <c r="AJ7183" s="137"/>
      <c r="AK7183" s="137"/>
      <c r="AL7183" s="137"/>
      <c r="AM7183" s="138"/>
      <c r="AN7183" s="8"/>
      <c r="AO7183" s="8"/>
      <c r="AP7183" s="8"/>
      <c r="AQ7183" s="8"/>
      <c r="AR7183" s="122"/>
      <c r="AS7183" s="139"/>
      <c r="AT7183" s="139"/>
      <c r="AU7183" s="139"/>
      <c r="AV7183" s="139"/>
      <c r="AW7183" s="140"/>
      <c r="AX7183" s="8"/>
      <c r="AY7183" s="8"/>
      <c r="AZ7183" s="8"/>
      <c r="BA7183" s="8"/>
      <c r="BB7183" s="122"/>
      <c r="BC7183" s="8"/>
      <c r="BD7183" s="8"/>
      <c r="BE7183" s="8"/>
      <c r="BF7183" s="8"/>
      <c r="BG7183" s="122"/>
      <c r="BH7183" s="8"/>
      <c r="BI7183" s="8"/>
      <c r="BJ7183" s="8"/>
      <c r="BK7183" s="8"/>
      <c r="BL7183" s="122"/>
      <c r="BM7183" s="8"/>
      <c r="BN7183" s="8"/>
      <c r="BO7183" s="8"/>
      <c r="BP7183" s="8"/>
      <c r="BQ7183" s="122"/>
      <c r="BR7183" s="8"/>
      <c r="BS7183" s="8"/>
      <c r="BT7183" s="8"/>
      <c r="BU7183" s="8"/>
      <c r="BV7183" s="122"/>
    </row>
    <row r="7184" spans="1:74" hidden="1" x14ac:dyDescent="0.3">
      <c r="A7184" s="8"/>
      <c r="B7184" s="2" t="s">
        <v>2</v>
      </c>
      <c r="C7184" s="2" t="s">
        <v>3</v>
      </c>
      <c r="D7184" s="2" t="s">
        <v>43</v>
      </c>
      <c r="E7184" s="9" t="s">
        <v>856</v>
      </c>
      <c r="F7184" s="10">
        <v>2</v>
      </c>
      <c r="G7184" s="18" t="s">
        <v>5</v>
      </c>
      <c r="H7184" s="3">
        <v>2024</v>
      </c>
      <c r="I7184" s="20" t="s">
        <v>286</v>
      </c>
      <c r="J7184" s="185" t="s">
        <v>337</v>
      </c>
      <c r="K7184" s="185" t="s">
        <v>318</v>
      </c>
      <c r="L7184" s="187">
        <f t="shared" si="239"/>
        <v>0</v>
      </c>
      <c r="M7184" s="187">
        <f t="shared" si="240"/>
        <v>0</v>
      </c>
      <c r="N7184" s="186"/>
      <c r="O7184" s="8"/>
      <c r="P7184" s="8"/>
      <c r="Q7184" s="8"/>
      <c r="R7184" s="8"/>
      <c r="S7184" s="122"/>
      <c r="T7184" s="8"/>
      <c r="U7184" s="8"/>
      <c r="V7184" s="8"/>
      <c r="W7184" s="8"/>
      <c r="X7184" s="122"/>
      <c r="Y7184" s="8"/>
      <c r="Z7184" s="8"/>
      <c r="AA7184" s="8"/>
      <c r="AB7184" s="8"/>
      <c r="AC7184" s="122"/>
      <c r="AD7184" s="8"/>
      <c r="AE7184" s="8"/>
      <c r="AF7184" s="8"/>
      <c r="AG7184" s="8"/>
      <c r="AH7184" s="122"/>
      <c r="AI7184" s="137"/>
      <c r="AJ7184" s="137"/>
      <c r="AK7184" s="137"/>
      <c r="AL7184" s="137"/>
      <c r="AM7184" s="138"/>
      <c r="AN7184" s="8"/>
      <c r="AO7184" s="8"/>
      <c r="AP7184" s="8"/>
      <c r="AQ7184" s="8"/>
      <c r="AR7184" s="122"/>
      <c r="AS7184" s="139"/>
      <c r="AT7184" s="139"/>
      <c r="AU7184" s="139"/>
      <c r="AV7184" s="139"/>
      <c r="AW7184" s="140"/>
      <c r="AX7184" s="8"/>
      <c r="AY7184" s="8"/>
      <c r="AZ7184" s="8"/>
      <c r="BA7184" s="8"/>
      <c r="BB7184" s="122"/>
      <c r="BC7184" s="8"/>
      <c r="BD7184" s="8"/>
      <c r="BE7184" s="8"/>
      <c r="BF7184" s="8"/>
      <c r="BG7184" s="122"/>
      <c r="BH7184" s="8"/>
      <c r="BI7184" s="8"/>
      <c r="BJ7184" s="8"/>
      <c r="BK7184" s="8"/>
      <c r="BL7184" s="122"/>
      <c r="BM7184" s="8"/>
      <c r="BN7184" s="8"/>
      <c r="BO7184" s="8"/>
      <c r="BP7184" s="8"/>
      <c r="BQ7184" s="122"/>
      <c r="BR7184" s="8"/>
      <c r="BS7184" s="8"/>
      <c r="BT7184" s="8"/>
      <c r="BU7184" s="8"/>
      <c r="BV7184" s="122"/>
    </row>
    <row r="7185" spans="1:74" ht="28.8" hidden="1" x14ac:dyDescent="0.3">
      <c r="A7185" s="8"/>
      <c r="B7185" s="2" t="s">
        <v>2</v>
      </c>
      <c r="C7185" s="2" t="s">
        <v>3</v>
      </c>
      <c r="D7185" s="2" t="s">
        <v>43</v>
      </c>
      <c r="E7185" s="9" t="s">
        <v>856</v>
      </c>
      <c r="F7185" s="10">
        <v>2</v>
      </c>
      <c r="G7185" s="18" t="s">
        <v>5</v>
      </c>
      <c r="H7185" s="3">
        <v>2024</v>
      </c>
      <c r="I7185" s="20" t="s">
        <v>286</v>
      </c>
      <c r="J7185" s="185" t="s">
        <v>338</v>
      </c>
      <c r="K7185" s="185" t="s">
        <v>339</v>
      </c>
      <c r="L7185" s="187">
        <f t="shared" si="239"/>
        <v>0</v>
      </c>
      <c r="M7185" s="187">
        <f t="shared" si="240"/>
        <v>0</v>
      </c>
      <c r="N7185" s="186"/>
      <c r="O7185" s="8"/>
      <c r="P7185" s="8"/>
      <c r="Q7185" s="8"/>
      <c r="R7185" s="8"/>
      <c r="S7185" s="122"/>
      <c r="T7185" s="8"/>
      <c r="U7185" s="8"/>
      <c r="V7185" s="8"/>
      <c r="W7185" s="8"/>
      <c r="X7185" s="122"/>
      <c r="Y7185" s="8"/>
      <c r="Z7185" s="8"/>
      <c r="AA7185" s="8"/>
      <c r="AB7185" s="8"/>
      <c r="AC7185" s="122"/>
      <c r="AD7185" s="8"/>
      <c r="AE7185" s="8"/>
      <c r="AF7185" s="8"/>
      <c r="AG7185" s="8"/>
      <c r="AH7185" s="122"/>
      <c r="AI7185" s="137"/>
      <c r="AJ7185" s="137"/>
      <c r="AK7185" s="137"/>
      <c r="AL7185" s="137"/>
      <c r="AM7185" s="138"/>
      <c r="AN7185" s="8"/>
      <c r="AO7185" s="8"/>
      <c r="AP7185" s="8"/>
      <c r="AQ7185" s="8"/>
      <c r="AR7185" s="122"/>
      <c r="AS7185" s="139"/>
      <c r="AT7185" s="139"/>
      <c r="AU7185" s="139"/>
      <c r="AV7185" s="139"/>
      <c r="AW7185" s="140"/>
      <c r="AX7185" s="8"/>
      <c r="AY7185" s="8"/>
      <c r="AZ7185" s="8"/>
      <c r="BA7185" s="8"/>
      <c r="BB7185" s="122"/>
      <c r="BC7185" s="8"/>
      <c r="BD7185" s="8"/>
      <c r="BE7185" s="8"/>
      <c r="BF7185" s="8"/>
      <c r="BG7185" s="122"/>
      <c r="BH7185" s="8"/>
      <c r="BI7185" s="8"/>
      <c r="BJ7185" s="8"/>
      <c r="BK7185" s="8"/>
      <c r="BL7185" s="122"/>
      <c r="BM7185" s="8"/>
      <c r="BN7185" s="8"/>
      <c r="BO7185" s="8"/>
      <c r="BP7185" s="8"/>
      <c r="BQ7185" s="122"/>
      <c r="BR7185" s="8"/>
      <c r="BS7185" s="8"/>
      <c r="BT7185" s="8"/>
      <c r="BU7185" s="8"/>
      <c r="BV7185" s="122"/>
    </row>
    <row r="7186" spans="1:74" ht="28.8" hidden="1" x14ac:dyDescent="0.3">
      <c r="A7186" s="8"/>
      <c r="B7186" s="2" t="s">
        <v>2</v>
      </c>
      <c r="C7186" s="2" t="s">
        <v>3</v>
      </c>
      <c r="D7186" s="2" t="s">
        <v>43</v>
      </c>
      <c r="E7186" s="9" t="s">
        <v>856</v>
      </c>
      <c r="F7186" s="10">
        <v>2</v>
      </c>
      <c r="G7186" s="18" t="s">
        <v>5</v>
      </c>
      <c r="H7186" s="3">
        <v>2024</v>
      </c>
      <c r="I7186" s="20" t="s">
        <v>286</v>
      </c>
      <c r="J7186" s="185" t="s">
        <v>340</v>
      </c>
      <c r="K7186" s="185" t="s">
        <v>318</v>
      </c>
      <c r="L7186" s="187">
        <f t="shared" si="239"/>
        <v>0</v>
      </c>
      <c r="M7186" s="187">
        <f t="shared" si="240"/>
        <v>0</v>
      </c>
      <c r="N7186" s="186"/>
      <c r="O7186" s="8"/>
      <c r="P7186" s="8"/>
      <c r="Q7186" s="8"/>
      <c r="R7186" s="8"/>
      <c r="S7186" s="122"/>
      <c r="T7186" s="8"/>
      <c r="U7186" s="8"/>
      <c r="V7186" s="8"/>
      <c r="W7186" s="8"/>
      <c r="X7186" s="122"/>
      <c r="Y7186" s="8"/>
      <c r="Z7186" s="8"/>
      <c r="AA7186" s="8"/>
      <c r="AB7186" s="8"/>
      <c r="AC7186" s="122"/>
      <c r="AD7186" s="8"/>
      <c r="AE7186" s="8"/>
      <c r="AF7186" s="8"/>
      <c r="AG7186" s="8"/>
      <c r="AH7186" s="122"/>
      <c r="AI7186" s="137"/>
      <c r="AJ7186" s="137"/>
      <c r="AK7186" s="137"/>
      <c r="AL7186" s="137"/>
      <c r="AM7186" s="138"/>
      <c r="AN7186" s="8"/>
      <c r="AO7186" s="8"/>
      <c r="AP7186" s="8"/>
      <c r="AQ7186" s="8"/>
      <c r="AR7186" s="122"/>
      <c r="AS7186" s="139"/>
      <c r="AT7186" s="139"/>
      <c r="AU7186" s="139"/>
      <c r="AV7186" s="139"/>
      <c r="AW7186" s="140"/>
      <c r="AX7186" s="8"/>
      <c r="AY7186" s="8"/>
      <c r="AZ7186" s="8"/>
      <c r="BA7186" s="8"/>
      <c r="BB7186" s="122"/>
      <c r="BC7186" s="8"/>
      <c r="BD7186" s="8"/>
      <c r="BE7186" s="8"/>
      <c r="BF7186" s="8"/>
      <c r="BG7186" s="122"/>
      <c r="BH7186" s="8"/>
      <c r="BI7186" s="8"/>
      <c r="BJ7186" s="8"/>
      <c r="BK7186" s="8"/>
      <c r="BL7186" s="122"/>
      <c r="BM7186" s="8"/>
      <c r="BN7186" s="8"/>
      <c r="BO7186" s="8"/>
      <c r="BP7186" s="8"/>
      <c r="BQ7186" s="122"/>
      <c r="BR7186" s="8"/>
      <c r="BS7186" s="8"/>
      <c r="BT7186" s="8"/>
      <c r="BU7186" s="8"/>
      <c r="BV7186" s="122"/>
    </row>
    <row r="7187" spans="1:74" hidden="1" x14ac:dyDescent="0.3">
      <c r="A7187" s="8"/>
      <c r="B7187" s="2" t="s">
        <v>2</v>
      </c>
      <c r="C7187" s="2" t="s">
        <v>3</v>
      </c>
      <c r="D7187" s="2" t="s">
        <v>43</v>
      </c>
      <c r="E7187" s="9" t="s">
        <v>856</v>
      </c>
      <c r="F7187" s="10">
        <v>2</v>
      </c>
      <c r="G7187" s="18" t="s">
        <v>5</v>
      </c>
      <c r="H7187" s="3">
        <v>2024</v>
      </c>
      <c r="I7187" s="20" t="s">
        <v>286</v>
      </c>
      <c r="J7187" s="185" t="s">
        <v>341</v>
      </c>
      <c r="K7187" s="185" t="s">
        <v>320</v>
      </c>
      <c r="L7187" s="187">
        <f t="shared" si="239"/>
        <v>0</v>
      </c>
      <c r="M7187" s="187">
        <f t="shared" si="240"/>
        <v>0</v>
      </c>
      <c r="N7187" s="186"/>
      <c r="O7187" s="8"/>
      <c r="P7187" s="8"/>
      <c r="Q7187" s="8"/>
      <c r="R7187" s="8"/>
      <c r="S7187" s="122"/>
      <c r="T7187" s="8"/>
      <c r="U7187" s="8"/>
      <c r="V7187" s="8"/>
      <c r="W7187" s="8"/>
      <c r="X7187" s="122"/>
      <c r="Y7187" s="8"/>
      <c r="Z7187" s="8"/>
      <c r="AA7187" s="8"/>
      <c r="AB7187" s="8"/>
      <c r="AC7187" s="122"/>
      <c r="AD7187" s="8"/>
      <c r="AE7187" s="8"/>
      <c r="AF7187" s="8"/>
      <c r="AG7187" s="8"/>
      <c r="AH7187" s="122"/>
      <c r="AI7187" s="137"/>
      <c r="AJ7187" s="137"/>
      <c r="AK7187" s="137"/>
      <c r="AL7187" s="137"/>
      <c r="AM7187" s="138"/>
      <c r="AN7187" s="8"/>
      <c r="AO7187" s="8"/>
      <c r="AP7187" s="8"/>
      <c r="AQ7187" s="8"/>
      <c r="AR7187" s="122"/>
      <c r="AS7187" s="139"/>
      <c r="AT7187" s="139"/>
      <c r="AU7187" s="139"/>
      <c r="AV7187" s="139"/>
      <c r="AW7187" s="140"/>
      <c r="AX7187" s="8"/>
      <c r="AY7187" s="8"/>
      <c r="AZ7187" s="8"/>
      <c r="BA7187" s="8"/>
      <c r="BB7187" s="122"/>
      <c r="BC7187" s="8"/>
      <c r="BD7187" s="8"/>
      <c r="BE7187" s="8"/>
      <c r="BF7187" s="8"/>
      <c r="BG7187" s="122"/>
      <c r="BH7187" s="8"/>
      <c r="BI7187" s="8"/>
      <c r="BJ7187" s="8"/>
      <c r="BK7187" s="8"/>
      <c r="BL7187" s="122"/>
      <c r="BM7187" s="8"/>
      <c r="BN7187" s="8"/>
      <c r="BO7187" s="8"/>
      <c r="BP7187" s="8"/>
      <c r="BQ7187" s="122"/>
      <c r="BR7187" s="8"/>
      <c r="BS7187" s="8"/>
      <c r="BT7187" s="8"/>
      <c r="BU7187" s="8"/>
      <c r="BV7187" s="122"/>
    </row>
    <row r="7188" spans="1:74" ht="28.8" hidden="1" x14ac:dyDescent="0.3">
      <c r="A7188" s="8"/>
      <c r="B7188" s="2" t="s">
        <v>2</v>
      </c>
      <c r="C7188" s="2" t="s">
        <v>3</v>
      </c>
      <c r="D7188" s="2" t="s">
        <v>43</v>
      </c>
      <c r="E7188" s="9" t="s">
        <v>856</v>
      </c>
      <c r="F7188" s="10">
        <v>2</v>
      </c>
      <c r="G7188" s="18" t="s">
        <v>5</v>
      </c>
      <c r="H7188" s="3">
        <v>2024</v>
      </c>
      <c r="I7188" s="20" t="s">
        <v>286</v>
      </c>
      <c r="J7188" s="185" t="s">
        <v>342</v>
      </c>
      <c r="K7188" s="185" t="s">
        <v>320</v>
      </c>
      <c r="L7188" s="187">
        <f t="shared" si="239"/>
        <v>0</v>
      </c>
      <c r="M7188" s="187">
        <f t="shared" si="240"/>
        <v>0</v>
      </c>
      <c r="N7188" s="186"/>
      <c r="O7188" s="8"/>
      <c r="P7188" s="8"/>
      <c r="Q7188" s="8"/>
      <c r="R7188" s="8"/>
      <c r="S7188" s="122"/>
      <c r="T7188" s="8"/>
      <c r="U7188" s="8"/>
      <c r="V7188" s="8"/>
      <c r="W7188" s="8"/>
      <c r="X7188" s="122"/>
      <c r="Y7188" s="8"/>
      <c r="Z7188" s="8"/>
      <c r="AA7188" s="8"/>
      <c r="AB7188" s="8"/>
      <c r="AC7188" s="122"/>
      <c r="AD7188" s="8"/>
      <c r="AE7188" s="8"/>
      <c r="AF7188" s="8"/>
      <c r="AG7188" s="8"/>
      <c r="AH7188" s="122"/>
      <c r="AI7188" s="137"/>
      <c r="AJ7188" s="137"/>
      <c r="AK7188" s="137"/>
      <c r="AL7188" s="137"/>
      <c r="AM7188" s="138"/>
      <c r="AN7188" s="8"/>
      <c r="AO7188" s="8"/>
      <c r="AP7188" s="8"/>
      <c r="AQ7188" s="8"/>
      <c r="AR7188" s="122"/>
      <c r="AS7188" s="139"/>
      <c r="AT7188" s="139"/>
      <c r="AU7188" s="139"/>
      <c r="AV7188" s="139"/>
      <c r="AW7188" s="140"/>
      <c r="AX7188" s="8"/>
      <c r="AY7188" s="8"/>
      <c r="AZ7188" s="8"/>
      <c r="BA7188" s="8"/>
      <c r="BB7188" s="122"/>
      <c r="BC7188" s="8"/>
      <c r="BD7188" s="8"/>
      <c r="BE7188" s="8"/>
      <c r="BF7188" s="8"/>
      <c r="BG7188" s="122"/>
      <c r="BH7188" s="8"/>
      <c r="BI7188" s="8"/>
      <c r="BJ7188" s="8"/>
      <c r="BK7188" s="8"/>
      <c r="BL7188" s="122"/>
      <c r="BM7188" s="8"/>
      <c r="BN7188" s="8"/>
      <c r="BO7188" s="8"/>
      <c r="BP7188" s="8"/>
      <c r="BQ7188" s="122"/>
      <c r="BR7188" s="8"/>
      <c r="BS7188" s="8"/>
      <c r="BT7188" s="8"/>
      <c r="BU7188" s="8"/>
      <c r="BV7188" s="122"/>
    </row>
    <row r="7189" spans="1:74" hidden="1" x14ac:dyDescent="0.3">
      <c r="A7189" s="8"/>
      <c r="B7189" s="2" t="s">
        <v>2</v>
      </c>
      <c r="C7189" s="2" t="s">
        <v>3</v>
      </c>
      <c r="D7189" s="2" t="s">
        <v>43</v>
      </c>
      <c r="E7189" s="9" t="s">
        <v>856</v>
      </c>
      <c r="F7189" s="10">
        <v>2</v>
      </c>
      <c r="G7189" s="18" t="s">
        <v>5</v>
      </c>
      <c r="H7189" s="3">
        <v>2024</v>
      </c>
      <c r="I7189" s="20" t="s">
        <v>286</v>
      </c>
      <c r="J7189" s="185" t="s">
        <v>343</v>
      </c>
      <c r="K7189" s="185" t="s">
        <v>339</v>
      </c>
      <c r="L7189" s="187">
        <f t="shared" si="239"/>
        <v>0</v>
      </c>
      <c r="M7189" s="187">
        <f t="shared" si="240"/>
        <v>0</v>
      </c>
      <c r="N7189" s="186"/>
      <c r="O7189" s="8"/>
      <c r="P7189" s="8"/>
      <c r="Q7189" s="8"/>
      <c r="R7189" s="8"/>
      <c r="S7189" s="122"/>
      <c r="T7189" s="8"/>
      <c r="U7189" s="8"/>
      <c r="V7189" s="8"/>
      <c r="W7189" s="8"/>
      <c r="X7189" s="122"/>
      <c r="Y7189" s="8"/>
      <c r="Z7189" s="8"/>
      <c r="AA7189" s="8"/>
      <c r="AB7189" s="8"/>
      <c r="AC7189" s="122"/>
      <c r="AD7189" s="8"/>
      <c r="AE7189" s="8"/>
      <c r="AF7189" s="8"/>
      <c r="AG7189" s="8"/>
      <c r="AH7189" s="122"/>
      <c r="AI7189" s="137"/>
      <c r="AJ7189" s="137"/>
      <c r="AK7189" s="137"/>
      <c r="AL7189" s="137"/>
      <c r="AM7189" s="138"/>
      <c r="AN7189" s="8"/>
      <c r="AO7189" s="8"/>
      <c r="AP7189" s="8"/>
      <c r="AQ7189" s="8"/>
      <c r="AR7189" s="122"/>
      <c r="AS7189" s="139"/>
      <c r="AT7189" s="139"/>
      <c r="AU7189" s="139"/>
      <c r="AV7189" s="139"/>
      <c r="AW7189" s="140"/>
      <c r="AX7189" s="8"/>
      <c r="AY7189" s="8"/>
      <c r="AZ7189" s="8"/>
      <c r="BA7189" s="8"/>
      <c r="BB7189" s="122"/>
      <c r="BC7189" s="8"/>
      <c r="BD7189" s="8"/>
      <c r="BE7189" s="8"/>
      <c r="BF7189" s="8"/>
      <c r="BG7189" s="122"/>
      <c r="BH7189" s="8"/>
      <c r="BI7189" s="8"/>
      <c r="BJ7189" s="8"/>
      <c r="BK7189" s="8"/>
      <c r="BL7189" s="122"/>
      <c r="BM7189" s="8"/>
      <c r="BN7189" s="8"/>
      <c r="BO7189" s="8"/>
      <c r="BP7189" s="8"/>
      <c r="BQ7189" s="122"/>
      <c r="BR7189" s="8"/>
      <c r="BS7189" s="8"/>
      <c r="BT7189" s="8"/>
      <c r="BU7189" s="8"/>
      <c r="BV7189" s="122"/>
    </row>
    <row r="7190" spans="1:74" hidden="1" x14ac:dyDescent="0.3">
      <c r="A7190" s="8"/>
      <c r="B7190" s="2" t="s">
        <v>2</v>
      </c>
      <c r="C7190" s="2" t="s">
        <v>3</v>
      </c>
      <c r="D7190" s="2" t="s">
        <v>43</v>
      </c>
      <c r="E7190" s="9" t="s">
        <v>856</v>
      </c>
      <c r="F7190" s="10">
        <v>2</v>
      </c>
      <c r="G7190" s="18" t="s">
        <v>5</v>
      </c>
      <c r="H7190" s="3">
        <v>2024</v>
      </c>
      <c r="I7190" s="20" t="s">
        <v>288</v>
      </c>
      <c r="J7190" s="185" t="s">
        <v>344</v>
      </c>
      <c r="K7190" s="185" t="s">
        <v>318</v>
      </c>
      <c r="L7190" s="187">
        <f t="shared" si="239"/>
        <v>0</v>
      </c>
      <c r="M7190" s="187">
        <f t="shared" si="240"/>
        <v>0</v>
      </c>
      <c r="N7190" s="186"/>
      <c r="O7190" s="8"/>
      <c r="P7190" s="8"/>
      <c r="Q7190" s="8"/>
      <c r="R7190" s="8"/>
      <c r="S7190" s="122"/>
      <c r="T7190" s="8"/>
      <c r="U7190" s="8"/>
      <c r="V7190" s="8"/>
      <c r="W7190" s="8"/>
      <c r="X7190" s="122"/>
      <c r="Y7190" s="8"/>
      <c r="Z7190" s="8"/>
      <c r="AA7190" s="8"/>
      <c r="AB7190" s="8"/>
      <c r="AC7190" s="122"/>
      <c r="AD7190" s="8"/>
      <c r="AE7190" s="8"/>
      <c r="AF7190" s="8"/>
      <c r="AG7190" s="8"/>
      <c r="AH7190" s="122"/>
      <c r="AI7190" s="137"/>
      <c r="AJ7190" s="137"/>
      <c r="AK7190" s="137"/>
      <c r="AL7190" s="137"/>
      <c r="AM7190" s="138"/>
      <c r="AN7190" s="8"/>
      <c r="AO7190" s="8"/>
      <c r="AP7190" s="8"/>
      <c r="AQ7190" s="8"/>
      <c r="AR7190" s="122"/>
      <c r="AS7190" s="139"/>
      <c r="AT7190" s="139"/>
      <c r="AU7190" s="139"/>
      <c r="AV7190" s="139"/>
      <c r="AW7190" s="140"/>
      <c r="AX7190" s="8"/>
      <c r="AY7190" s="8"/>
      <c r="AZ7190" s="8"/>
      <c r="BA7190" s="8"/>
      <c r="BB7190" s="122"/>
      <c r="BC7190" s="8"/>
      <c r="BD7190" s="8"/>
      <c r="BE7190" s="8"/>
      <c r="BF7190" s="8"/>
      <c r="BG7190" s="122"/>
      <c r="BH7190" s="8"/>
      <c r="BI7190" s="8"/>
      <c r="BJ7190" s="8"/>
      <c r="BK7190" s="8"/>
      <c r="BL7190" s="122"/>
      <c r="BM7190" s="8"/>
      <c r="BN7190" s="8"/>
      <c r="BO7190" s="8"/>
      <c r="BP7190" s="8"/>
      <c r="BQ7190" s="122"/>
      <c r="BR7190" s="8"/>
      <c r="BS7190" s="8"/>
      <c r="BT7190" s="8"/>
      <c r="BU7190" s="8"/>
      <c r="BV7190" s="122"/>
    </row>
    <row r="7191" spans="1:74" hidden="1" x14ac:dyDescent="0.3">
      <c r="A7191" s="8"/>
      <c r="B7191" s="2" t="s">
        <v>2</v>
      </c>
      <c r="C7191" s="2" t="s">
        <v>3</v>
      </c>
      <c r="D7191" s="2" t="s">
        <v>43</v>
      </c>
      <c r="E7191" s="9" t="s">
        <v>856</v>
      </c>
      <c r="F7191" s="10">
        <v>2</v>
      </c>
      <c r="G7191" s="18" t="s">
        <v>5</v>
      </c>
      <c r="H7191" s="3">
        <v>2024</v>
      </c>
      <c r="I7191" s="20" t="s">
        <v>288</v>
      </c>
      <c r="J7191" s="184" t="s">
        <v>351</v>
      </c>
      <c r="K7191" s="184" t="s">
        <v>318</v>
      </c>
      <c r="L7191" s="187">
        <f t="shared" si="239"/>
        <v>0</v>
      </c>
      <c r="M7191" s="187">
        <f t="shared" si="240"/>
        <v>0</v>
      </c>
      <c r="N7191" s="186"/>
      <c r="O7191" s="8"/>
      <c r="P7191" s="8"/>
      <c r="Q7191" s="8"/>
      <c r="R7191" s="8"/>
      <c r="S7191" s="122"/>
      <c r="T7191" s="8"/>
      <c r="U7191" s="8"/>
      <c r="V7191" s="8"/>
      <c r="W7191" s="8"/>
      <c r="X7191" s="122"/>
      <c r="Y7191" s="8"/>
      <c r="Z7191" s="8"/>
      <c r="AA7191" s="8"/>
      <c r="AB7191" s="8"/>
      <c r="AC7191" s="122"/>
      <c r="AD7191" s="8"/>
      <c r="AE7191" s="8"/>
      <c r="AF7191" s="8"/>
      <c r="AG7191" s="8"/>
      <c r="AH7191" s="122"/>
      <c r="AI7191" s="137"/>
      <c r="AJ7191" s="137"/>
      <c r="AK7191" s="137"/>
      <c r="AL7191" s="137"/>
      <c r="AM7191" s="138"/>
      <c r="AN7191" s="8"/>
      <c r="AO7191" s="8"/>
      <c r="AP7191" s="8"/>
      <c r="AQ7191" s="8"/>
      <c r="AR7191" s="122"/>
      <c r="AS7191" s="139"/>
      <c r="AT7191" s="139"/>
      <c r="AU7191" s="139"/>
      <c r="AV7191" s="139"/>
      <c r="AW7191" s="140"/>
      <c r="AX7191" s="8"/>
      <c r="AY7191" s="8"/>
      <c r="AZ7191" s="8"/>
      <c r="BA7191" s="8"/>
      <c r="BB7191" s="122"/>
      <c r="BC7191" s="8"/>
      <c r="BD7191" s="8"/>
      <c r="BE7191" s="8"/>
      <c r="BF7191" s="8"/>
      <c r="BG7191" s="122"/>
      <c r="BH7191" s="8"/>
      <c r="BI7191" s="8"/>
      <c r="BJ7191" s="8"/>
      <c r="BK7191" s="8"/>
      <c r="BL7191" s="122"/>
      <c r="BM7191" s="8"/>
      <c r="BN7191" s="8"/>
      <c r="BO7191" s="8"/>
      <c r="BP7191" s="8"/>
      <c r="BQ7191" s="122"/>
      <c r="BR7191" s="8"/>
      <c r="BS7191" s="8"/>
      <c r="BT7191" s="8"/>
      <c r="BU7191" s="8"/>
      <c r="BV7191" s="122"/>
    </row>
    <row r="7192" spans="1:74" ht="28.8" hidden="1" x14ac:dyDescent="0.3">
      <c r="A7192" s="8"/>
      <c r="B7192" s="2" t="s">
        <v>2</v>
      </c>
      <c r="C7192" s="2" t="s">
        <v>3</v>
      </c>
      <c r="D7192" s="2" t="s">
        <v>43</v>
      </c>
      <c r="E7192" s="9" t="s">
        <v>856</v>
      </c>
      <c r="F7192" s="10">
        <v>2</v>
      </c>
      <c r="G7192" s="18" t="s">
        <v>5</v>
      </c>
      <c r="H7192" s="3">
        <v>2024</v>
      </c>
      <c r="I7192" s="20" t="s">
        <v>288</v>
      </c>
      <c r="J7192" s="184" t="s">
        <v>352</v>
      </c>
      <c r="K7192" s="184" t="s">
        <v>321</v>
      </c>
      <c r="L7192" s="187">
        <f t="shared" si="239"/>
        <v>0</v>
      </c>
      <c r="M7192" s="187">
        <f t="shared" si="240"/>
        <v>0</v>
      </c>
      <c r="N7192" s="186"/>
      <c r="O7192" s="8"/>
      <c r="P7192" s="8"/>
      <c r="Q7192" s="8"/>
      <c r="R7192" s="8"/>
      <c r="S7192" s="122"/>
      <c r="T7192" s="8"/>
      <c r="U7192" s="8"/>
      <c r="V7192" s="8"/>
      <c r="W7192" s="8"/>
      <c r="X7192" s="122"/>
      <c r="Y7192" s="8"/>
      <c r="Z7192" s="8"/>
      <c r="AA7192" s="8"/>
      <c r="AB7192" s="8"/>
      <c r="AC7192" s="122"/>
      <c r="AD7192" s="8"/>
      <c r="AE7192" s="8"/>
      <c r="AF7192" s="8"/>
      <c r="AG7192" s="8"/>
      <c r="AH7192" s="122"/>
      <c r="AI7192" s="137"/>
      <c r="AJ7192" s="137"/>
      <c r="AK7192" s="137"/>
      <c r="AL7192" s="137"/>
      <c r="AM7192" s="138"/>
      <c r="AN7192" s="8"/>
      <c r="AO7192" s="8"/>
      <c r="AP7192" s="8"/>
      <c r="AQ7192" s="8"/>
      <c r="AR7192" s="122"/>
      <c r="AS7192" s="139"/>
      <c r="AT7192" s="139"/>
      <c r="AU7192" s="139"/>
      <c r="AV7192" s="139"/>
      <c r="AW7192" s="140"/>
      <c r="AX7192" s="8"/>
      <c r="AY7192" s="8"/>
      <c r="AZ7192" s="8"/>
      <c r="BA7192" s="8"/>
      <c r="BB7192" s="122"/>
      <c r="BC7192" s="8"/>
      <c r="BD7192" s="8"/>
      <c r="BE7192" s="8"/>
      <c r="BF7192" s="8"/>
      <c r="BG7192" s="122"/>
      <c r="BH7192" s="8"/>
      <c r="BI7192" s="8"/>
      <c r="BJ7192" s="8"/>
      <c r="BK7192" s="8"/>
      <c r="BL7192" s="122"/>
      <c r="BM7192" s="8"/>
      <c r="BN7192" s="8"/>
      <c r="BO7192" s="8"/>
      <c r="BP7192" s="8"/>
      <c r="BQ7192" s="122"/>
      <c r="BR7192" s="8"/>
      <c r="BS7192" s="8"/>
      <c r="BT7192" s="8"/>
      <c r="BU7192" s="8"/>
      <c r="BV7192" s="122"/>
    </row>
    <row r="7193" spans="1:74" hidden="1" x14ac:dyDescent="0.3">
      <c r="A7193" s="8"/>
      <c r="B7193" s="2" t="s">
        <v>2</v>
      </c>
      <c r="C7193" s="2" t="s">
        <v>3</v>
      </c>
      <c r="D7193" s="2" t="s">
        <v>43</v>
      </c>
      <c r="E7193" s="9" t="s">
        <v>856</v>
      </c>
      <c r="F7193" s="10">
        <v>2</v>
      </c>
      <c r="G7193" s="18" t="s">
        <v>5</v>
      </c>
      <c r="H7193" s="3">
        <v>2024</v>
      </c>
      <c r="I7193" s="20" t="s">
        <v>288</v>
      </c>
      <c r="J7193" s="184" t="s">
        <v>345</v>
      </c>
      <c r="K7193" s="184" t="s">
        <v>318</v>
      </c>
      <c r="L7193" s="187">
        <f t="shared" si="239"/>
        <v>0</v>
      </c>
      <c r="M7193" s="187">
        <f t="shared" si="240"/>
        <v>0</v>
      </c>
      <c r="N7193" s="186"/>
      <c r="O7193" s="8"/>
      <c r="P7193" s="8"/>
      <c r="Q7193" s="8"/>
      <c r="R7193" s="8"/>
      <c r="S7193" s="122"/>
      <c r="T7193" s="8"/>
      <c r="U7193" s="8"/>
      <c r="V7193" s="8"/>
      <c r="W7193" s="8"/>
      <c r="X7193" s="122"/>
      <c r="Y7193" s="8"/>
      <c r="Z7193" s="8"/>
      <c r="AA7193" s="8"/>
      <c r="AB7193" s="8"/>
      <c r="AC7193" s="122"/>
      <c r="AD7193" s="8"/>
      <c r="AE7193" s="8"/>
      <c r="AF7193" s="8"/>
      <c r="AG7193" s="8"/>
      <c r="AH7193" s="122"/>
      <c r="AI7193" s="137"/>
      <c r="AJ7193" s="137"/>
      <c r="AK7193" s="137"/>
      <c r="AL7193" s="137"/>
      <c r="AM7193" s="138"/>
      <c r="AN7193" s="8"/>
      <c r="AO7193" s="8"/>
      <c r="AP7193" s="8"/>
      <c r="AQ7193" s="8"/>
      <c r="AR7193" s="122"/>
      <c r="AS7193" s="139"/>
      <c r="AT7193" s="139"/>
      <c r="AU7193" s="139"/>
      <c r="AV7193" s="139"/>
      <c r="AW7193" s="140"/>
      <c r="AX7193" s="8"/>
      <c r="AY7193" s="8"/>
      <c r="AZ7193" s="8"/>
      <c r="BA7193" s="8"/>
      <c r="BB7193" s="122"/>
      <c r="BC7193" s="8"/>
      <c r="BD7193" s="8"/>
      <c r="BE7193" s="8"/>
      <c r="BF7193" s="8"/>
      <c r="BG7193" s="122"/>
      <c r="BH7193" s="8"/>
      <c r="BI7193" s="8"/>
      <c r="BJ7193" s="8"/>
      <c r="BK7193" s="8"/>
      <c r="BL7193" s="122"/>
      <c r="BM7193" s="8"/>
      <c r="BN7193" s="8"/>
      <c r="BO7193" s="8"/>
      <c r="BP7193" s="8"/>
      <c r="BQ7193" s="122"/>
      <c r="BR7193" s="8"/>
      <c r="BS7193" s="8"/>
      <c r="BT7193" s="8"/>
      <c r="BU7193" s="8"/>
      <c r="BV7193" s="122"/>
    </row>
    <row r="7194" spans="1:74" hidden="1" x14ac:dyDescent="0.3">
      <c r="A7194" s="8"/>
      <c r="B7194" s="2" t="s">
        <v>2</v>
      </c>
      <c r="C7194" s="2" t="s">
        <v>3</v>
      </c>
      <c r="D7194" s="2" t="s">
        <v>43</v>
      </c>
      <c r="E7194" s="9" t="s">
        <v>856</v>
      </c>
      <c r="F7194" s="10">
        <v>2</v>
      </c>
      <c r="G7194" s="18" t="s">
        <v>5</v>
      </c>
      <c r="H7194" s="3">
        <v>2024</v>
      </c>
      <c r="I7194" s="20" t="s">
        <v>289</v>
      </c>
      <c r="J7194" s="184" t="s">
        <v>268</v>
      </c>
      <c r="K7194" s="184" t="s">
        <v>318</v>
      </c>
      <c r="L7194" s="187">
        <f t="shared" si="239"/>
        <v>0</v>
      </c>
      <c r="M7194" s="187">
        <f t="shared" si="240"/>
        <v>0</v>
      </c>
      <c r="N7194" s="186"/>
      <c r="O7194" s="8"/>
      <c r="P7194" s="8"/>
      <c r="Q7194" s="8"/>
      <c r="R7194" s="8"/>
      <c r="S7194" s="122"/>
      <c r="T7194" s="8"/>
      <c r="U7194" s="8"/>
      <c r="V7194" s="8"/>
      <c r="W7194" s="8"/>
      <c r="X7194" s="122"/>
      <c r="Y7194" s="8"/>
      <c r="Z7194" s="8"/>
      <c r="AA7194" s="8"/>
      <c r="AB7194" s="8"/>
      <c r="AC7194" s="122"/>
      <c r="AD7194" s="8"/>
      <c r="AE7194" s="8"/>
      <c r="AF7194" s="8"/>
      <c r="AG7194" s="8"/>
      <c r="AH7194" s="122"/>
      <c r="AI7194" s="137"/>
      <c r="AJ7194" s="137"/>
      <c r="AK7194" s="137"/>
      <c r="AL7194" s="137"/>
      <c r="AM7194" s="138"/>
      <c r="AN7194" s="8"/>
      <c r="AO7194" s="8"/>
      <c r="AP7194" s="8"/>
      <c r="AQ7194" s="8"/>
      <c r="AR7194" s="122"/>
      <c r="AS7194" s="139"/>
      <c r="AT7194" s="139"/>
      <c r="AU7194" s="139"/>
      <c r="AV7194" s="139"/>
      <c r="AW7194" s="140"/>
      <c r="AX7194" s="8"/>
      <c r="AY7194" s="8"/>
      <c r="AZ7194" s="8"/>
      <c r="BA7194" s="8"/>
      <c r="BB7194" s="122"/>
      <c r="BC7194" s="8"/>
      <c r="BD7194" s="8"/>
      <c r="BE7194" s="8"/>
      <c r="BF7194" s="8"/>
      <c r="BG7194" s="122"/>
      <c r="BH7194" s="8"/>
      <c r="BI7194" s="8"/>
      <c r="BJ7194" s="8"/>
      <c r="BK7194" s="8"/>
      <c r="BL7194" s="122"/>
      <c r="BM7194" s="8"/>
      <c r="BN7194" s="8"/>
      <c r="BO7194" s="8"/>
      <c r="BP7194" s="8"/>
      <c r="BQ7194" s="122"/>
      <c r="BR7194" s="8"/>
      <c r="BS7194" s="8"/>
      <c r="BT7194" s="8"/>
      <c r="BU7194" s="8"/>
      <c r="BV7194" s="122"/>
    </row>
    <row r="7195" spans="1:74" hidden="1" x14ac:dyDescent="0.3">
      <c r="A7195" s="8"/>
      <c r="B7195" s="2" t="s">
        <v>2</v>
      </c>
      <c r="C7195" s="2" t="s">
        <v>3</v>
      </c>
      <c r="D7195" s="2" t="s">
        <v>43</v>
      </c>
      <c r="E7195" s="9" t="s">
        <v>856</v>
      </c>
      <c r="F7195" s="10">
        <v>2</v>
      </c>
      <c r="G7195" s="18" t="s">
        <v>5</v>
      </c>
      <c r="H7195" s="3">
        <v>2024</v>
      </c>
      <c r="I7195" s="20" t="s">
        <v>289</v>
      </c>
      <c r="J7195" s="184" t="s">
        <v>292</v>
      </c>
      <c r="K7195" s="184" t="s">
        <v>318</v>
      </c>
      <c r="L7195" s="187">
        <f t="shared" si="239"/>
        <v>0</v>
      </c>
      <c r="M7195" s="187">
        <f t="shared" si="240"/>
        <v>0</v>
      </c>
      <c r="N7195" s="186"/>
      <c r="O7195" s="8"/>
      <c r="P7195" s="8"/>
      <c r="Q7195" s="8"/>
      <c r="R7195" s="8"/>
      <c r="S7195" s="122"/>
      <c r="T7195" s="8"/>
      <c r="U7195" s="8"/>
      <c r="V7195" s="8"/>
      <c r="W7195" s="8"/>
      <c r="X7195" s="122"/>
      <c r="Y7195" s="8"/>
      <c r="Z7195" s="8"/>
      <c r="AA7195" s="8"/>
      <c r="AB7195" s="8"/>
      <c r="AC7195" s="122"/>
      <c r="AD7195" s="8"/>
      <c r="AE7195" s="8"/>
      <c r="AF7195" s="8"/>
      <c r="AG7195" s="8"/>
      <c r="AH7195" s="122"/>
      <c r="AI7195" s="137"/>
      <c r="AJ7195" s="137"/>
      <c r="AK7195" s="137"/>
      <c r="AL7195" s="137"/>
      <c r="AM7195" s="138"/>
      <c r="AN7195" s="8"/>
      <c r="AO7195" s="8"/>
      <c r="AP7195" s="8"/>
      <c r="AQ7195" s="8"/>
      <c r="AR7195" s="122"/>
      <c r="AS7195" s="139"/>
      <c r="AT7195" s="139"/>
      <c r="AU7195" s="139"/>
      <c r="AV7195" s="139"/>
      <c r="AW7195" s="140"/>
      <c r="AX7195" s="8"/>
      <c r="AY7195" s="8"/>
      <c r="AZ7195" s="8"/>
      <c r="BA7195" s="8"/>
      <c r="BB7195" s="122"/>
      <c r="BC7195" s="8"/>
      <c r="BD7195" s="8"/>
      <c r="BE7195" s="8"/>
      <c r="BF7195" s="8"/>
      <c r="BG7195" s="122"/>
      <c r="BH7195" s="8"/>
      <c r="BI7195" s="8"/>
      <c r="BJ7195" s="8"/>
      <c r="BK7195" s="8"/>
      <c r="BL7195" s="122"/>
      <c r="BM7195" s="8"/>
      <c r="BN7195" s="8"/>
      <c r="BO7195" s="8"/>
      <c r="BP7195" s="8"/>
      <c r="BQ7195" s="122"/>
      <c r="BR7195" s="8"/>
      <c r="BS7195" s="8"/>
      <c r="BT7195" s="8"/>
      <c r="BU7195" s="8"/>
      <c r="BV7195" s="122"/>
    </row>
    <row r="7196" spans="1:74" hidden="1" x14ac:dyDescent="0.3">
      <c r="A7196" s="8"/>
      <c r="B7196" s="2" t="s">
        <v>2</v>
      </c>
      <c r="C7196" s="2" t="s">
        <v>3</v>
      </c>
      <c r="D7196" s="2" t="s">
        <v>43</v>
      </c>
      <c r="E7196" s="9" t="s">
        <v>856</v>
      </c>
      <c r="F7196" s="10">
        <v>2</v>
      </c>
      <c r="G7196" s="18" t="s">
        <v>5</v>
      </c>
      <c r="H7196" s="3">
        <v>2024</v>
      </c>
      <c r="I7196" s="20" t="s">
        <v>285</v>
      </c>
      <c r="J7196" s="184" t="s">
        <v>293</v>
      </c>
      <c r="K7196" s="184" t="s">
        <v>318</v>
      </c>
      <c r="L7196" s="187">
        <f t="shared" si="239"/>
        <v>0</v>
      </c>
      <c r="M7196" s="187">
        <f t="shared" si="240"/>
        <v>0</v>
      </c>
      <c r="N7196" s="186"/>
      <c r="O7196" s="8"/>
      <c r="P7196" s="8"/>
      <c r="Q7196" s="8"/>
      <c r="R7196" s="8"/>
      <c r="S7196" s="122"/>
      <c r="T7196" s="8"/>
      <c r="U7196" s="8"/>
      <c r="V7196" s="8"/>
      <c r="W7196" s="8"/>
      <c r="X7196" s="122"/>
      <c r="Y7196" s="8"/>
      <c r="Z7196" s="8"/>
      <c r="AA7196" s="8"/>
      <c r="AB7196" s="8"/>
      <c r="AC7196" s="122"/>
      <c r="AD7196" s="8"/>
      <c r="AE7196" s="8"/>
      <c r="AF7196" s="8"/>
      <c r="AG7196" s="8"/>
      <c r="AH7196" s="122"/>
      <c r="AI7196" s="137"/>
      <c r="AJ7196" s="137"/>
      <c r="AK7196" s="137"/>
      <c r="AL7196" s="137"/>
      <c r="AM7196" s="138"/>
      <c r="AN7196" s="8"/>
      <c r="AO7196" s="8"/>
      <c r="AP7196" s="8"/>
      <c r="AQ7196" s="8"/>
      <c r="AR7196" s="122"/>
      <c r="AS7196" s="139"/>
      <c r="AT7196" s="139"/>
      <c r="AU7196" s="139"/>
      <c r="AV7196" s="139"/>
      <c r="AW7196" s="140"/>
      <c r="AX7196" s="8"/>
      <c r="AY7196" s="8"/>
      <c r="AZ7196" s="8"/>
      <c r="BA7196" s="8"/>
      <c r="BB7196" s="122"/>
      <c r="BC7196" s="8"/>
      <c r="BD7196" s="8"/>
      <c r="BE7196" s="8"/>
      <c r="BF7196" s="8"/>
      <c r="BG7196" s="122"/>
      <c r="BH7196" s="8"/>
      <c r="BI7196" s="8"/>
      <c r="BJ7196" s="8"/>
      <c r="BK7196" s="8"/>
      <c r="BL7196" s="122"/>
      <c r="BM7196" s="8"/>
      <c r="BN7196" s="8"/>
      <c r="BO7196" s="8"/>
      <c r="BP7196" s="8"/>
      <c r="BQ7196" s="122"/>
      <c r="BR7196" s="8"/>
      <c r="BS7196" s="8"/>
      <c r="BT7196" s="8"/>
      <c r="BU7196" s="8"/>
      <c r="BV7196" s="122"/>
    </row>
    <row r="7197" spans="1:74" hidden="1" x14ac:dyDescent="0.3">
      <c r="A7197" s="8"/>
      <c r="B7197" s="2" t="s">
        <v>2</v>
      </c>
      <c r="C7197" s="2" t="s">
        <v>3</v>
      </c>
      <c r="D7197" s="2" t="s">
        <v>43</v>
      </c>
      <c r="E7197" s="9" t="s">
        <v>856</v>
      </c>
      <c r="F7197" s="10">
        <v>2</v>
      </c>
      <c r="G7197" s="18" t="s">
        <v>5</v>
      </c>
      <c r="H7197" s="3">
        <v>2024</v>
      </c>
      <c r="I7197" s="20" t="s">
        <v>287</v>
      </c>
      <c r="J7197" s="184" t="s">
        <v>269</v>
      </c>
      <c r="K7197" s="184" t="s">
        <v>320</v>
      </c>
      <c r="L7197" s="187">
        <f t="shared" si="239"/>
        <v>0</v>
      </c>
      <c r="M7197" s="187">
        <f t="shared" si="240"/>
        <v>0</v>
      </c>
      <c r="N7197" s="186"/>
      <c r="O7197" s="8"/>
      <c r="P7197" s="8"/>
      <c r="Q7197" s="8"/>
      <c r="R7197" s="8"/>
      <c r="S7197" s="122"/>
      <c r="T7197" s="8"/>
      <c r="U7197" s="8"/>
      <c r="V7197" s="8"/>
      <c r="W7197" s="8"/>
      <c r="X7197" s="122"/>
      <c r="Y7197" s="8"/>
      <c r="Z7197" s="8"/>
      <c r="AA7197" s="8"/>
      <c r="AB7197" s="8"/>
      <c r="AC7197" s="122"/>
      <c r="AD7197" s="8"/>
      <c r="AE7197" s="8"/>
      <c r="AF7197" s="8"/>
      <c r="AG7197" s="8"/>
      <c r="AH7197" s="122"/>
      <c r="AI7197" s="137"/>
      <c r="AJ7197" s="137"/>
      <c r="AK7197" s="137"/>
      <c r="AL7197" s="137"/>
      <c r="AM7197" s="138"/>
      <c r="AN7197" s="8"/>
      <c r="AO7197" s="8"/>
      <c r="AP7197" s="8"/>
      <c r="AQ7197" s="8"/>
      <c r="AR7197" s="122"/>
      <c r="AS7197" s="139"/>
      <c r="AT7197" s="139"/>
      <c r="AU7197" s="139"/>
      <c r="AV7197" s="139"/>
      <c r="AW7197" s="140"/>
      <c r="AX7197" s="8"/>
      <c r="AY7197" s="8"/>
      <c r="AZ7197" s="8"/>
      <c r="BA7197" s="8"/>
      <c r="BB7197" s="122"/>
      <c r="BC7197" s="8"/>
      <c r="BD7197" s="8"/>
      <c r="BE7197" s="8"/>
      <c r="BF7197" s="8"/>
      <c r="BG7197" s="122"/>
      <c r="BH7197" s="8"/>
      <c r="BI7197" s="8"/>
      <c r="BJ7197" s="8"/>
      <c r="BK7197" s="8"/>
      <c r="BL7197" s="122"/>
      <c r="BM7197" s="8"/>
      <c r="BN7197" s="8"/>
      <c r="BO7197" s="8"/>
      <c r="BP7197" s="8"/>
      <c r="BQ7197" s="122"/>
      <c r="BR7197" s="8"/>
      <c r="BS7197" s="8"/>
      <c r="BT7197" s="8"/>
      <c r="BU7197" s="8"/>
      <c r="BV7197" s="122"/>
    </row>
    <row r="7198" spans="1:74" hidden="1" x14ac:dyDescent="0.3">
      <c r="A7198" s="8"/>
      <c r="B7198" s="2" t="s">
        <v>2</v>
      </c>
      <c r="C7198" s="2" t="s">
        <v>3</v>
      </c>
      <c r="D7198" s="2" t="s">
        <v>43</v>
      </c>
      <c r="E7198" s="9" t="s">
        <v>856</v>
      </c>
      <c r="F7198" s="10">
        <v>2</v>
      </c>
      <c r="G7198" s="18" t="s">
        <v>5</v>
      </c>
      <c r="H7198" s="3">
        <v>2024</v>
      </c>
      <c r="I7198" s="20" t="s">
        <v>287</v>
      </c>
      <c r="J7198" s="184" t="s">
        <v>270</v>
      </c>
      <c r="K7198" s="184" t="s">
        <v>320</v>
      </c>
      <c r="L7198" s="187">
        <f t="shared" si="239"/>
        <v>0</v>
      </c>
      <c r="M7198" s="187">
        <f t="shared" si="240"/>
        <v>0</v>
      </c>
      <c r="N7198" s="186"/>
      <c r="O7198" s="8"/>
      <c r="P7198" s="8"/>
      <c r="Q7198" s="8"/>
      <c r="R7198" s="8"/>
      <c r="S7198" s="122"/>
      <c r="T7198" s="8"/>
      <c r="U7198" s="8"/>
      <c r="V7198" s="8"/>
      <c r="W7198" s="8"/>
      <c r="X7198" s="122"/>
      <c r="Y7198" s="8"/>
      <c r="Z7198" s="8"/>
      <c r="AA7198" s="8"/>
      <c r="AB7198" s="8"/>
      <c r="AC7198" s="122"/>
      <c r="AD7198" s="8"/>
      <c r="AE7198" s="8"/>
      <c r="AF7198" s="8"/>
      <c r="AG7198" s="8"/>
      <c r="AH7198" s="122"/>
      <c r="AI7198" s="137"/>
      <c r="AJ7198" s="137"/>
      <c r="AK7198" s="137"/>
      <c r="AL7198" s="137"/>
      <c r="AM7198" s="138"/>
      <c r="AN7198" s="8"/>
      <c r="AO7198" s="8"/>
      <c r="AP7198" s="8"/>
      <c r="AQ7198" s="8"/>
      <c r="AR7198" s="122"/>
      <c r="AS7198" s="139"/>
      <c r="AT7198" s="139"/>
      <c r="AU7198" s="139"/>
      <c r="AV7198" s="139"/>
      <c r="AW7198" s="140"/>
      <c r="AX7198" s="8"/>
      <c r="AY7198" s="8"/>
      <c r="AZ7198" s="8"/>
      <c r="BA7198" s="8"/>
      <c r="BB7198" s="122"/>
      <c r="BC7198" s="8"/>
      <c r="BD7198" s="8"/>
      <c r="BE7198" s="8"/>
      <c r="BF7198" s="8"/>
      <c r="BG7198" s="122"/>
      <c r="BH7198" s="8"/>
      <c r="BI7198" s="8"/>
      <c r="BJ7198" s="8"/>
      <c r="BK7198" s="8"/>
      <c r="BL7198" s="122"/>
      <c r="BM7198" s="8"/>
      <c r="BN7198" s="8"/>
      <c r="BO7198" s="8"/>
      <c r="BP7198" s="8"/>
      <c r="BQ7198" s="122"/>
      <c r="BR7198" s="8"/>
      <c r="BS7198" s="8"/>
      <c r="BT7198" s="8"/>
      <c r="BU7198" s="8"/>
      <c r="BV7198" s="122"/>
    </row>
    <row r="7199" spans="1:74" hidden="1" x14ac:dyDescent="0.3">
      <c r="A7199" s="8"/>
      <c r="B7199" s="2" t="s">
        <v>2</v>
      </c>
      <c r="C7199" s="2" t="s">
        <v>3</v>
      </c>
      <c r="D7199" s="2" t="s">
        <v>43</v>
      </c>
      <c r="E7199" s="9" t="s">
        <v>856</v>
      </c>
      <c r="F7199" s="10">
        <v>2</v>
      </c>
      <c r="G7199" s="18" t="s">
        <v>5</v>
      </c>
      <c r="H7199" s="3">
        <v>2024</v>
      </c>
      <c r="I7199" s="20" t="s">
        <v>290</v>
      </c>
      <c r="J7199" s="184" t="s">
        <v>271</v>
      </c>
      <c r="K7199" s="184" t="s">
        <v>321</v>
      </c>
      <c r="L7199" s="187">
        <f t="shared" si="239"/>
        <v>0</v>
      </c>
      <c r="M7199" s="187">
        <f t="shared" si="240"/>
        <v>0</v>
      </c>
      <c r="N7199" s="186"/>
      <c r="O7199" s="8"/>
      <c r="P7199" s="8"/>
      <c r="Q7199" s="8"/>
      <c r="R7199" s="8"/>
      <c r="S7199" s="122"/>
      <c r="T7199" s="8"/>
      <c r="U7199" s="8"/>
      <c r="V7199" s="8"/>
      <c r="W7199" s="8"/>
      <c r="X7199" s="122"/>
      <c r="Y7199" s="8"/>
      <c r="Z7199" s="8"/>
      <c r="AA7199" s="8"/>
      <c r="AB7199" s="8"/>
      <c r="AC7199" s="122"/>
      <c r="AD7199" s="8"/>
      <c r="AE7199" s="8"/>
      <c r="AF7199" s="8"/>
      <c r="AG7199" s="8"/>
      <c r="AH7199" s="122"/>
      <c r="AI7199" s="137"/>
      <c r="AJ7199" s="137"/>
      <c r="AK7199" s="137"/>
      <c r="AL7199" s="137"/>
      <c r="AM7199" s="138"/>
      <c r="AN7199" s="8"/>
      <c r="AO7199" s="8"/>
      <c r="AP7199" s="8"/>
      <c r="AQ7199" s="8"/>
      <c r="AR7199" s="122"/>
      <c r="AS7199" s="139"/>
      <c r="AT7199" s="139"/>
      <c r="AU7199" s="139"/>
      <c r="AV7199" s="139"/>
      <c r="AW7199" s="140"/>
      <c r="AX7199" s="8"/>
      <c r="AY7199" s="8"/>
      <c r="AZ7199" s="8"/>
      <c r="BA7199" s="8"/>
      <c r="BB7199" s="122"/>
      <c r="BC7199" s="8"/>
      <c r="BD7199" s="8"/>
      <c r="BE7199" s="8"/>
      <c r="BF7199" s="8"/>
      <c r="BG7199" s="122"/>
      <c r="BH7199" s="8"/>
      <c r="BI7199" s="8"/>
      <c r="BJ7199" s="8"/>
      <c r="BK7199" s="8"/>
      <c r="BL7199" s="122"/>
      <c r="BM7199" s="8"/>
      <c r="BN7199" s="8"/>
      <c r="BO7199" s="8"/>
      <c r="BP7199" s="8"/>
      <c r="BQ7199" s="122"/>
      <c r="BR7199" s="8"/>
      <c r="BS7199" s="8"/>
      <c r="BT7199" s="8"/>
      <c r="BU7199" s="8"/>
      <c r="BV7199" s="122"/>
    </row>
    <row r="7200" spans="1:74" hidden="1" x14ac:dyDescent="0.3">
      <c r="A7200" s="8"/>
      <c r="B7200" s="2" t="s">
        <v>2</v>
      </c>
      <c r="C7200" s="2" t="s">
        <v>3</v>
      </c>
      <c r="D7200" s="2" t="s">
        <v>43</v>
      </c>
      <c r="E7200" s="9" t="s">
        <v>856</v>
      </c>
      <c r="F7200" s="10">
        <v>2</v>
      </c>
      <c r="G7200" s="18" t="s">
        <v>5</v>
      </c>
      <c r="H7200" s="3">
        <v>2024</v>
      </c>
      <c r="I7200" s="20" t="s">
        <v>284</v>
      </c>
      <c r="J7200" s="184" t="s">
        <v>294</v>
      </c>
      <c r="K7200" s="184" t="s">
        <v>320</v>
      </c>
      <c r="L7200" s="187">
        <f t="shared" si="239"/>
        <v>0</v>
      </c>
      <c r="M7200" s="187">
        <f t="shared" si="240"/>
        <v>0</v>
      </c>
      <c r="N7200" s="186"/>
      <c r="O7200" s="8"/>
      <c r="P7200" s="8"/>
      <c r="Q7200" s="8"/>
      <c r="R7200" s="8"/>
      <c r="S7200" s="122"/>
      <c r="T7200" s="8"/>
      <c r="U7200" s="8"/>
      <c r="V7200" s="8"/>
      <c r="W7200" s="8"/>
      <c r="X7200" s="122"/>
      <c r="Y7200" s="8"/>
      <c r="Z7200" s="8"/>
      <c r="AA7200" s="8"/>
      <c r="AB7200" s="8"/>
      <c r="AC7200" s="122"/>
      <c r="AD7200" s="8"/>
      <c r="AE7200" s="8"/>
      <c r="AF7200" s="8"/>
      <c r="AG7200" s="8"/>
      <c r="AH7200" s="122"/>
      <c r="AI7200" s="137"/>
      <c r="AJ7200" s="137"/>
      <c r="AK7200" s="137"/>
      <c r="AL7200" s="137"/>
      <c r="AM7200" s="138"/>
      <c r="AN7200" s="8"/>
      <c r="AO7200" s="8"/>
      <c r="AP7200" s="8"/>
      <c r="AQ7200" s="8"/>
      <c r="AR7200" s="122"/>
      <c r="AS7200" s="139"/>
      <c r="AT7200" s="139"/>
      <c r="AU7200" s="139"/>
      <c r="AV7200" s="139"/>
      <c r="AW7200" s="140"/>
      <c r="AX7200" s="8"/>
      <c r="AY7200" s="8"/>
      <c r="AZ7200" s="8"/>
      <c r="BA7200" s="8"/>
      <c r="BB7200" s="122"/>
      <c r="BC7200" s="8"/>
      <c r="BD7200" s="8"/>
      <c r="BE7200" s="8"/>
      <c r="BF7200" s="8"/>
      <c r="BG7200" s="122"/>
      <c r="BH7200" s="8"/>
      <c r="BI7200" s="8"/>
      <c r="BJ7200" s="8"/>
      <c r="BK7200" s="8"/>
      <c r="BL7200" s="122"/>
      <c r="BM7200" s="8"/>
      <c r="BN7200" s="8"/>
      <c r="BO7200" s="8"/>
      <c r="BP7200" s="8"/>
      <c r="BQ7200" s="122"/>
      <c r="BR7200" s="8"/>
      <c r="BS7200" s="8"/>
      <c r="BT7200" s="8"/>
      <c r="BU7200" s="8"/>
      <c r="BV7200" s="122"/>
    </row>
    <row r="7201" spans="1:74" ht="28.8" hidden="1" x14ac:dyDescent="0.3">
      <c r="A7201" s="8"/>
      <c r="B7201" s="2" t="s">
        <v>2</v>
      </c>
      <c r="C7201" s="2" t="s">
        <v>3</v>
      </c>
      <c r="D7201" s="2" t="s">
        <v>43</v>
      </c>
      <c r="E7201" s="9" t="s">
        <v>856</v>
      </c>
      <c r="F7201" s="10">
        <v>2</v>
      </c>
      <c r="G7201" s="18" t="s">
        <v>5</v>
      </c>
      <c r="H7201" s="3">
        <v>2024</v>
      </c>
      <c r="I7201" s="20" t="s">
        <v>284</v>
      </c>
      <c r="J7201" s="184" t="s">
        <v>346</v>
      </c>
      <c r="K7201" s="184" t="s">
        <v>320</v>
      </c>
      <c r="L7201" s="187">
        <f t="shared" si="239"/>
        <v>0</v>
      </c>
      <c r="M7201" s="187">
        <f t="shared" si="240"/>
        <v>0</v>
      </c>
      <c r="N7201" s="186"/>
      <c r="O7201" s="8"/>
      <c r="P7201" s="8"/>
      <c r="Q7201" s="8"/>
      <c r="R7201" s="8"/>
      <c r="S7201" s="122"/>
      <c r="T7201" s="8"/>
      <c r="U7201" s="8"/>
      <c r="V7201" s="8"/>
      <c r="W7201" s="8"/>
      <c r="X7201" s="122"/>
      <c r="Y7201" s="8"/>
      <c r="Z7201" s="8"/>
      <c r="AA7201" s="8"/>
      <c r="AB7201" s="8"/>
      <c r="AC7201" s="122"/>
      <c r="AD7201" s="8"/>
      <c r="AE7201" s="8"/>
      <c r="AF7201" s="8"/>
      <c r="AG7201" s="8"/>
      <c r="AH7201" s="122"/>
      <c r="AI7201" s="137"/>
      <c r="AJ7201" s="137"/>
      <c r="AK7201" s="137"/>
      <c r="AL7201" s="137"/>
      <c r="AM7201" s="138"/>
      <c r="AN7201" s="8"/>
      <c r="AO7201" s="8"/>
      <c r="AP7201" s="8"/>
      <c r="AQ7201" s="8"/>
      <c r="AR7201" s="122"/>
      <c r="AS7201" s="139"/>
      <c r="AT7201" s="139"/>
      <c r="AU7201" s="139"/>
      <c r="AV7201" s="139"/>
      <c r="AW7201" s="140"/>
      <c r="AX7201" s="8"/>
      <c r="AY7201" s="8"/>
      <c r="AZ7201" s="8"/>
      <c r="BA7201" s="8"/>
      <c r="BB7201" s="122"/>
      <c r="BC7201" s="8"/>
      <c r="BD7201" s="8"/>
      <c r="BE7201" s="8"/>
      <c r="BF7201" s="8"/>
      <c r="BG7201" s="122"/>
      <c r="BH7201" s="8"/>
      <c r="BI7201" s="8"/>
      <c r="BJ7201" s="8"/>
      <c r="BK7201" s="8"/>
      <c r="BL7201" s="122"/>
      <c r="BM7201" s="8"/>
      <c r="BN7201" s="8"/>
      <c r="BO7201" s="8"/>
      <c r="BP7201" s="8"/>
      <c r="BQ7201" s="122"/>
      <c r="BR7201" s="8"/>
      <c r="BS7201" s="8"/>
      <c r="BT7201" s="8"/>
      <c r="BU7201" s="8"/>
      <c r="BV7201" s="122"/>
    </row>
    <row r="7202" spans="1:74" hidden="1" x14ac:dyDescent="0.3">
      <c r="A7202" s="8"/>
      <c r="B7202" s="2" t="s">
        <v>2</v>
      </c>
      <c r="C7202" s="2" t="s">
        <v>3</v>
      </c>
      <c r="D7202" s="2" t="s">
        <v>43</v>
      </c>
      <c r="E7202" s="9" t="s">
        <v>856</v>
      </c>
      <c r="F7202" s="10">
        <v>2</v>
      </c>
      <c r="G7202" s="18" t="s">
        <v>5</v>
      </c>
      <c r="H7202" s="3">
        <v>2024</v>
      </c>
      <c r="I7202" s="20" t="s">
        <v>284</v>
      </c>
      <c r="J7202" s="184" t="s">
        <v>295</v>
      </c>
      <c r="K7202" s="184" t="s">
        <v>320</v>
      </c>
      <c r="L7202" s="187">
        <f t="shared" si="239"/>
        <v>0</v>
      </c>
      <c r="M7202" s="187">
        <f t="shared" si="240"/>
        <v>0</v>
      </c>
      <c r="N7202" s="186"/>
      <c r="O7202" s="8"/>
      <c r="P7202" s="8"/>
      <c r="Q7202" s="8"/>
      <c r="R7202" s="8"/>
      <c r="S7202" s="122"/>
      <c r="T7202" s="8"/>
      <c r="U7202" s="8"/>
      <c r="V7202" s="8"/>
      <c r="W7202" s="8"/>
      <c r="X7202" s="122"/>
      <c r="Y7202" s="8"/>
      <c r="Z7202" s="8"/>
      <c r="AA7202" s="8"/>
      <c r="AB7202" s="8"/>
      <c r="AC7202" s="122"/>
      <c r="AD7202" s="8"/>
      <c r="AE7202" s="8"/>
      <c r="AF7202" s="8"/>
      <c r="AG7202" s="8"/>
      <c r="AH7202" s="122"/>
      <c r="AI7202" s="137"/>
      <c r="AJ7202" s="137"/>
      <c r="AK7202" s="137"/>
      <c r="AL7202" s="137"/>
      <c r="AM7202" s="138"/>
      <c r="AN7202" s="8"/>
      <c r="AO7202" s="8"/>
      <c r="AP7202" s="8"/>
      <c r="AQ7202" s="8"/>
      <c r="AR7202" s="122"/>
      <c r="AS7202" s="139"/>
      <c r="AT7202" s="139"/>
      <c r="AU7202" s="139"/>
      <c r="AV7202" s="139"/>
      <c r="AW7202" s="140"/>
      <c r="AX7202" s="8"/>
      <c r="AY7202" s="8"/>
      <c r="AZ7202" s="8"/>
      <c r="BA7202" s="8"/>
      <c r="BB7202" s="122"/>
      <c r="BC7202" s="8"/>
      <c r="BD7202" s="8"/>
      <c r="BE7202" s="8"/>
      <c r="BF7202" s="8"/>
      <c r="BG7202" s="122"/>
      <c r="BH7202" s="8"/>
      <c r="BI7202" s="8"/>
      <c r="BJ7202" s="8"/>
      <c r="BK7202" s="8"/>
      <c r="BL7202" s="122"/>
      <c r="BM7202" s="8"/>
      <c r="BN7202" s="8"/>
      <c r="BO7202" s="8"/>
      <c r="BP7202" s="8"/>
      <c r="BQ7202" s="122"/>
      <c r="BR7202" s="8"/>
      <c r="BS7202" s="8"/>
      <c r="BT7202" s="8"/>
      <c r="BU7202" s="8"/>
      <c r="BV7202" s="122"/>
    </row>
    <row r="7203" spans="1:74" ht="28.8" hidden="1" x14ac:dyDescent="0.3">
      <c r="A7203" s="8"/>
      <c r="B7203" s="2" t="s">
        <v>2</v>
      </c>
      <c r="C7203" s="2" t="s">
        <v>3</v>
      </c>
      <c r="D7203" s="2" t="s">
        <v>43</v>
      </c>
      <c r="E7203" s="9" t="s">
        <v>856</v>
      </c>
      <c r="F7203" s="10">
        <v>2</v>
      </c>
      <c r="G7203" s="18" t="s">
        <v>5</v>
      </c>
      <c r="H7203" s="3">
        <v>2024</v>
      </c>
      <c r="I7203" s="20" t="s">
        <v>290</v>
      </c>
      <c r="J7203" s="184" t="s">
        <v>299</v>
      </c>
      <c r="K7203" s="184" t="s">
        <v>318</v>
      </c>
      <c r="L7203" s="187">
        <f t="shared" si="239"/>
        <v>0</v>
      </c>
      <c r="M7203" s="187">
        <f t="shared" si="240"/>
        <v>0</v>
      </c>
      <c r="N7203" s="186"/>
      <c r="O7203" s="8"/>
      <c r="P7203" s="8"/>
      <c r="Q7203" s="8"/>
      <c r="R7203" s="8"/>
      <c r="S7203" s="122"/>
      <c r="T7203" s="8"/>
      <c r="U7203" s="8"/>
      <c r="V7203" s="8"/>
      <c r="W7203" s="8"/>
      <c r="X7203" s="122"/>
      <c r="Y7203" s="8"/>
      <c r="Z7203" s="8"/>
      <c r="AA7203" s="8"/>
      <c r="AB7203" s="8"/>
      <c r="AC7203" s="122"/>
      <c r="AD7203" s="8"/>
      <c r="AE7203" s="8"/>
      <c r="AF7203" s="8"/>
      <c r="AG7203" s="8"/>
      <c r="AH7203" s="122"/>
      <c r="AI7203" s="137"/>
      <c r="AJ7203" s="137"/>
      <c r="AK7203" s="137"/>
      <c r="AL7203" s="137"/>
      <c r="AM7203" s="138"/>
      <c r="AN7203" s="8"/>
      <c r="AO7203" s="8"/>
      <c r="AP7203" s="8"/>
      <c r="AQ7203" s="8"/>
      <c r="AR7203" s="122"/>
      <c r="AS7203" s="139"/>
      <c r="AT7203" s="139"/>
      <c r="AU7203" s="139"/>
      <c r="AV7203" s="139"/>
      <c r="AW7203" s="140"/>
      <c r="AX7203" s="8"/>
      <c r="AY7203" s="8"/>
      <c r="AZ7203" s="8"/>
      <c r="BA7203" s="8"/>
      <c r="BB7203" s="122"/>
      <c r="BC7203" s="8"/>
      <c r="BD7203" s="8"/>
      <c r="BE7203" s="8"/>
      <c r="BF7203" s="8"/>
      <c r="BG7203" s="122"/>
      <c r="BH7203" s="8"/>
      <c r="BI7203" s="8"/>
      <c r="BJ7203" s="8"/>
      <c r="BK7203" s="8"/>
      <c r="BL7203" s="122"/>
      <c r="BM7203" s="8"/>
      <c r="BN7203" s="8"/>
      <c r="BO7203" s="8"/>
      <c r="BP7203" s="8"/>
      <c r="BQ7203" s="122"/>
      <c r="BR7203" s="8"/>
      <c r="BS7203" s="8"/>
      <c r="BT7203" s="8"/>
      <c r="BU7203" s="8"/>
      <c r="BV7203" s="122"/>
    </row>
    <row r="7204" spans="1:74" hidden="1" x14ac:dyDescent="0.3">
      <c r="A7204" s="8"/>
      <c r="B7204" s="2" t="s">
        <v>2</v>
      </c>
      <c r="C7204" s="2" t="s">
        <v>3</v>
      </c>
      <c r="D7204" s="2" t="s">
        <v>43</v>
      </c>
      <c r="E7204" s="9" t="s">
        <v>856</v>
      </c>
      <c r="F7204" s="10">
        <v>2</v>
      </c>
      <c r="G7204" s="18" t="s">
        <v>5</v>
      </c>
      <c r="H7204" s="3">
        <v>2024</v>
      </c>
      <c r="I7204" s="20" t="s">
        <v>315</v>
      </c>
      <c r="J7204" s="184" t="s">
        <v>347</v>
      </c>
      <c r="K7204" s="184" t="s">
        <v>320</v>
      </c>
      <c r="L7204" s="187">
        <f t="shared" si="239"/>
        <v>0</v>
      </c>
      <c r="M7204" s="187">
        <f t="shared" si="240"/>
        <v>0</v>
      </c>
      <c r="N7204" s="186"/>
      <c r="O7204" s="8"/>
      <c r="P7204" s="8"/>
      <c r="Q7204" s="8"/>
      <c r="R7204" s="8"/>
      <c r="S7204" s="122"/>
      <c r="T7204" s="8"/>
      <c r="U7204" s="8"/>
      <c r="V7204" s="8"/>
      <c r="W7204" s="8"/>
      <c r="X7204" s="122"/>
      <c r="Y7204" s="8"/>
      <c r="Z7204" s="8"/>
      <c r="AA7204" s="8"/>
      <c r="AB7204" s="8"/>
      <c r="AC7204" s="122"/>
      <c r="AD7204" s="8"/>
      <c r="AE7204" s="8"/>
      <c r="AF7204" s="8"/>
      <c r="AG7204" s="8"/>
      <c r="AH7204" s="122"/>
      <c r="AI7204" s="137"/>
      <c r="AJ7204" s="137"/>
      <c r="AK7204" s="137"/>
      <c r="AL7204" s="137"/>
      <c r="AM7204" s="138"/>
      <c r="AN7204" s="8"/>
      <c r="AO7204" s="8"/>
      <c r="AP7204" s="8"/>
      <c r="AQ7204" s="8"/>
      <c r="AR7204" s="122"/>
      <c r="AS7204" s="139"/>
      <c r="AT7204" s="139"/>
      <c r="AU7204" s="139"/>
      <c r="AV7204" s="139"/>
      <c r="AW7204" s="140"/>
      <c r="AX7204" s="8"/>
      <c r="AY7204" s="8"/>
      <c r="AZ7204" s="8"/>
      <c r="BA7204" s="8"/>
      <c r="BB7204" s="122"/>
      <c r="BC7204" s="8"/>
      <c r="BD7204" s="8"/>
      <c r="BE7204" s="8"/>
      <c r="BF7204" s="8"/>
      <c r="BG7204" s="122"/>
      <c r="BH7204" s="8"/>
      <c r="BI7204" s="8"/>
      <c r="BJ7204" s="8"/>
      <c r="BK7204" s="8"/>
      <c r="BL7204" s="122"/>
      <c r="BM7204" s="8"/>
      <c r="BN7204" s="8"/>
      <c r="BO7204" s="8"/>
      <c r="BP7204" s="8"/>
      <c r="BQ7204" s="122"/>
      <c r="BR7204" s="8"/>
      <c r="BS7204" s="8"/>
      <c r="BT7204" s="8"/>
      <c r="BU7204" s="8"/>
      <c r="BV7204" s="122"/>
    </row>
    <row r="7205" spans="1:74" ht="28.8" hidden="1" x14ac:dyDescent="0.3">
      <c r="A7205" s="8"/>
      <c r="B7205" s="2" t="s">
        <v>2</v>
      </c>
      <c r="C7205" s="2" t="s">
        <v>3</v>
      </c>
      <c r="D7205" s="2" t="s">
        <v>43</v>
      </c>
      <c r="E7205" s="9" t="s">
        <v>856</v>
      </c>
      <c r="F7205" s="10">
        <v>2</v>
      </c>
      <c r="G7205" s="18" t="s">
        <v>5</v>
      </c>
      <c r="H7205" s="3">
        <v>2024</v>
      </c>
      <c r="I7205" s="20" t="s">
        <v>315</v>
      </c>
      <c r="J7205" s="184" t="s">
        <v>296</v>
      </c>
      <c r="K7205" s="184" t="s">
        <v>321</v>
      </c>
      <c r="L7205" s="187">
        <f t="shared" si="239"/>
        <v>0</v>
      </c>
      <c r="M7205" s="187">
        <f t="shared" si="240"/>
        <v>0</v>
      </c>
      <c r="N7205" s="186"/>
      <c r="O7205" s="8"/>
      <c r="P7205" s="8"/>
      <c r="Q7205" s="8"/>
      <c r="R7205" s="8"/>
      <c r="S7205" s="122"/>
      <c r="T7205" s="8"/>
      <c r="U7205" s="8"/>
      <c r="V7205" s="8"/>
      <c r="W7205" s="8"/>
      <c r="X7205" s="122"/>
      <c r="Y7205" s="8"/>
      <c r="Z7205" s="8"/>
      <c r="AA7205" s="8"/>
      <c r="AB7205" s="8"/>
      <c r="AC7205" s="122"/>
      <c r="AD7205" s="8"/>
      <c r="AE7205" s="8"/>
      <c r="AF7205" s="8"/>
      <c r="AG7205" s="8"/>
      <c r="AH7205" s="122"/>
      <c r="AI7205" s="137"/>
      <c r="AJ7205" s="137"/>
      <c r="AK7205" s="137"/>
      <c r="AL7205" s="137"/>
      <c r="AM7205" s="138"/>
      <c r="AN7205" s="8"/>
      <c r="AO7205" s="8"/>
      <c r="AP7205" s="8"/>
      <c r="AQ7205" s="8"/>
      <c r="AR7205" s="122"/>
      <c r="AS7205" s="139"/>
      <c r="AT7205" s="139"/>
      <c r="AU7205" s="139"/>
      <c r="AV7205" s="139"/>
      <c r="AW7205" s="140"/>
      <c r="AX7205" s="8"/>
      <c r="AY7205" s="8"/>
      <c r="AZ7205" s="8"/>
      <c r="BA7205" s="8"/>
      <c r="BB7205" s="122"/>
      <c r="BC7205" s="8"/>
      <c r="BD7205" s="8"/>
      <c r="BE7205" s="8"/>
      <c r="BF7205" s="8"/>
      <c r="BG7205" s="122"/>
      <c r="BH7205" s="8"/>
      <c r="BI7205" s="8"/>
      <c r="BJ7205" s="8"/>
      <c r="BK7205" s="8"/>
      <c r="BL7205" s="122"/>
      <c r="BM7205" s="8"/>
      <c r="BN7205" s="8"/>
      <c r="BO7205" s="8"/>
      <c r="BP7205" s="8"/>
      <c r="BQ7205" s="122"/>
      <c r="BR7205" s="8"/>
      <c r="BS7205" s="8"/>
      <c r="BT7205" s="8"/>
      <c r="BU7205" s="8"/>
      <c r="BV7205" s="122"/>
    </row>
    <row r="7206" spans="1:74" ht="28.8" hidden="1" x14ac:dyDescent="0.3">
      <c r="A7206" s="8"/>
      <c r="B7206" s="2" t="s">
        <v>2</v>
      </c>
      <c r="C7206" s="2" t="s">
        <v>3</v>
      </c>
      <c r="D7206" s="2" t="s">
        <v>43</v>
      </c>
      <c r="E7206" s="9" t="s">
        <v>856</v>
      </c>
      <c r="F7206" s="10">
        <v>2</v>
      </c>
      <c r="G7206" s="18" t="s">
        <v>5</v>
      </c>
      <c r="H7206" s="3">
        <v>2024</v>
      </c>
      <c r="I7206" s="20" t="s">
        <v>316</v>
      </c>
      <c r="J7206" s="184" t="s">
        <v>297</v>
      </c>
      <c r="K7206" s="184" t="s">
        <v>318</v>
      </c>
      <c r="L7206" s="187">
        <f t="shared" si="239"/>
        <v>0</v>
      </c>
      <c r="M7206" s="187">
        <f t="shared" si="240"/>
        <v>0</v>
      </c>
      <c r="N7206" s="186"/>
      <c r="O7206" s="8"/>
      <c r="P7206" s="8"/>
      <c r="Q7206" s="8"/>
      <c r="R7206" s="8"/>
      <c r="S7206" s="122"/>
      <c r="T7206" s="8"/>
      <c r="U7206" s="8"/>
      <c r="V7206" s="8"/>
      <c r="W7206" s="8"/>
      <c r="X7206" s="122"/>
      <c r="Y7206" s="8"/>
      <c r="Z7206" s="8"/>
      <c r="AA7206" s="8"/>
      <c r="AB7206" s="8"/>
      <c r="AC7206" s="122"/>
      <c r="AD7206" s="8"/>
      <c r="AE7206" s="8"/>
      <c r="AF7206" s="8"/>
      <c r="AG7206" s="8"/>
      <c r="AH7206" s="122"/>
      <c r="AI7206" s="137"/>
      <c r="AJ7206" s="137"/>
      <c r="AK7206" s="137"/>
      <c r="AL7206" s="137"/>
      <c r="AM7206" s="138"/>
      <c r="AN7206" s="8"/>
      <c r="AO7206" s="8"/>
      <c r="AP7206" s="8"/>
      <c r="AQ7206" s="8"/>
      <c r="AR7206" s="122"/>
      <c r="AS7206" s="139"/>
      <c r="AT7206" s="139"/>
      <c r="AU7206" s="139"/>
      <c r="AV7206" s="139"/>
      <c r="AW7206" s="140"/>
      <c r="AX7206" s="8"/>
      <c r="AY7206" s="8"/>
      <c r="AZ7206" s="8"/>
      <c r="BA7206" s="8"/>
      <c r="BB7206" s="122"/>
      <c r="BC7206" s="8"/>
      <c r="BD7206" s="8"/>
      <c r="BE7206" s="8"/>
      <c r="BF7206" s="8"/>
      <c r="BG7206" s="122"/>
      <c r="BH7206" s="8"/>
      <c r="BI7206" s="8"/>
      <c r="BJ7206" s="8"/>
      <c r="BK7206" s="8"/>
      <c r="BL7206" s="122"/>
      <c r="BM7206" s="8"/>
      <c r="BN7206" s="8"/>
      <c r="BO7206" s="8"/>
      <c r="BP7206" s="8"/>
      <c r="BQ7206" s="122"/>
      <c r="BR7206" s="8"/>
      <c r="BS7206" s="8"/>
      <c r="BT7206" s="8"/>
      <c r="BU7206" s="8"/>
      <c r="BV7206" s="122"/>
    </row>
    <row r="7207" spans="1:74" hidden="1" x14ac:dyDescent="0.3">
      <c r="A7207" s="8"/>
      <c r="B7207" s="2" t="s">
        <v>2</v>
      </c>
      <c r="C7207" s="2" t="s">
        <v>3</v>
      </c>
      <c r="D7207" s="2" t="s">
        <v>43</v>
      </c>
      <c r="E7207" s="9" t="s">
        <v>856</v>
      </c>
      <c r="F7207" s="10">
        <v>2</v>
      </c>
      <c r="G7207" s="18" t="s">
        <v>5</v>
      </c>
      <c r="H7207" s="3">
        <v>2024</v>
      </c>
      <c r="I7207" s="20" t="s">
        <v>316</v>
      </c>
      <c r="J7207" s="185" t="s">
        <v>348</v>
      </c>
      <c r="K7207" s="185" t="s">
        <v>320</v>
      </c>
      <c r="L7207" s="187">
        <f t="shared" si="239"/>
        <v>0</v>
      </c>
      <c r="M7207" s="187">
        <f t="shared" si="240"/>
        <v>0</v>
      </c>
      <c r="N7207" s="186"/>
      <c r="O7207" s="8"/>
      <c r="P7207" s="8"/>
      <c r="Q7207" s="8"/>
      <c r="R7207" s="8"/>
      <c r="S7207" s="122"/>
      <c r="T7207" s="8"/>
      <c r="U7207" s="8"/>
      <c r="V7207" s="8"/>
      <c r="W7207" s="8"/>
      <c r="X7207" s="122"/>
      <c r="Y7207" s="8"/>
      <c r="Z7207" s="8"/>
      <c r="AA7207" s="8"/>
      <c r="AB7207" s="8"/>
      <c r="AC7207" s="122"/>
      <c r="AD7207" s="8"/>
      <c r="AE7207" s="8"/>
      <c r="AF7207" s="8"/>
      <c r="AG7207" s="8"/>
      <c r="AH7207" s="122"/>
      <c r="AI7207" s="137"/>
      <c r="AJ7207" s="137"/>
      <c r="AK7207" s="137"/>
      <c r="AL7207" s="137"/>
      <c r="AM7207" s="138"/>
      <c r="AN7207" s="8"/>
      <c r="AO7207" s="8"/>
      <c r="AP7207" s="8"/>
      <c r="AQ7207" s="8"/>
      <c r="AR7207" s="122"/>
      <c r="AS7207" s="139"/>
      <c r="AT7207" s="139"/>
      <c r="AU7207" s="139"/>
      <c r="AV7207" s="139"/>
      <c r="AW7207" s="140"/>
      <c r="AX7207" s="8"/>
      <c r="AY7207" s="8"/>
      <c r="AZ7207" s="8"/>
      <c r="BA7207" s="8"/>
      <c r="BB7207" s="122"/>
      <c r="BC7207" s="8"/>
      <c r="BD7207" s="8"/>
      <c r="BE7207" s="8"/>
      <c r="BF7207" s="8"/>
      <c r="BG7207" s="122"/>
      <c r="BH7207" s="8"/>
      <c r="BI7207" s="8"/>
      <c r="BJ7207" s="8"/>
      <c r="BK7207" s="8"/>
      <c r="BL7207" s="122"/>
      <c r="BM7207" s="8"/>
      <c r="BN7207" s="8"/>
      <c r="BO7207" s="8"/>
      <c r="BP7207" s="8"/>
      <c r="BQ7207" s="122"/>
      <c r="BR7207" s="8"/>
      <c r="BS7207" s="8"/>
      <c r="BT7207" s="8"/>
      <c r="BU7207" s="8"/>
      <c r="BV7207" s="122"/>
    </row>
    <row r="7208" spans="1:74" hidden="1" x14ac:dyDescent="0.3">
      <c r="A7208" s="8"/>
      <c r="B7208" s="2" t="s">
        <v>2</v>
      </c>
      <c r="C7208" s="2" t="s">
        <v>3</v>
      </c>
      <c r="D7208" s="2" t="s">
        <v>43</v>
      </c>
      <c r="E7208" s="9" t="s">
        <v>856</v>
      </c>
      <c r="F7208" s="10">
        <v>2</v>
      </c>
      <c r="G7208" s="18" t="s">
        <v>5</v>
      </c>
      <c r="H7208" s="3">
        <v>2024</v>
      </c>
      <c r="I7208" s="20" t="s">
        <v>282</v>
      </c>
      <c r="J7208" s="184" t="s">
        <v>272</v>
      </c>
      <c r="K7208" s="184" t="s">
        <v>321</v>
      </c>
      <c r="L7208" s="187">
        <f t="shared" si="239"/>
        <v>0</v>
      </c>
      <c r="M7208" s="187">
        <f t="shared" si="240"/>
        <v>0</v>
      </c>
      <c r="N7208" s="186"/>
      <c r="O7208" s="8"/>
      <c r="P7208" s="8"/>
      <c r="Q7208" s="8"/>
      <c r="R7208" s="8"/>
      <c r="S7208" s="122"/>
      <c r="T7208" s="8"/>
      <c r="U7208" s="8"/>
      <c r="V7208" s="8"/>
      <c r="W7208" s="8"/>
      <c r="X7208" s="122"/>
      <c r="Y7208" s="8"/>
      <c r="Z7208" s="8"/>
      <c r="AA7208" s="8"/>
      <c r="AB7208" s="8"/>
      <c r="AC7208" s="122"/>
      <c r="AD7208" s="8"/>
      <c r="AE7208" s="8"/>
      <c r="AF7208" s="8"/>
      <c r="AG7208" s="8"/>
      <c r="AH7208" s="122"/>
      <c r="AI7208" s="137"/>
      <c r="AJ7208" s="137"/>
      <c r="AK7208" s="137"/>
      <c r="AL7208" s="137"/>
      <c r="AM7208" s="138"/>
      <c r="AN7208" s="8"/>
      <c r="AO7208" s="8"/>
      <c r="AP7208" s="8"/>
      <c r="AQ7208" s="8"/>
      <c r="AR7208" s="122"/>
      <c r="AS7208" s="139"/>
      <c r="AT7208" s="139"/>
      <c r="AU7208" s="139"/>
      <c r="AV7208" s="139"/>
      <c r="AW7208" s="140"/>
      <c r="AX7208" s="8"/>
      <c r="AY7208" s="8"/>
      <c r="AZ7208" s="8"/>
      <c r="BA7208" s="8"/>
      <c r="BB7208" s="122"/>
      <c r="BC7208" s="8"/>
      <c r="BD7208" s="8"/>
      <c r="BE7208" s="8"/>
      <c r="BF7208" s="8"/>
      <c r="BG7208" s="122"/>
      <c r="BH7208" s="8"/>
      <c r="BI7208" s="8"/>
      <c r="BJ7208" s="8"/>
      <c r="BK7208" s="8"/>
      <c r="BL7208" s="122"/>
      <c r="BM7208" s="8"/>
      <c r="BN7208" s="8"/>
      <c r="BO7208" s="8"/>
      <c r="BP7208" s="8"/>
      <c r="BQ7208" s="122"/>
      <c r="BR7208" s="8"/>
      <c r="BS7208" s="8"/>
      <c r="BT7208" s="8"/>
      <c r="BU7208" s="8"/>
      <c r="BV7208" s="122"/>
    </row>
    <row r="7209" spans="1:74" hidden="1" x14ac:dyDescent="0.3">
      <c r="A7209" s="8"/>
      <c r="B7209" s="2" t="s">
        <v>2</v>
      </c>
      <c r="C7209" s="2" t="s">
        <v>3</v>
      </c>
      <c r="D7209" s="2" t="s">
        <v>43</v>
      </c>
      <c r="E7209" s="9" t="s">
        <v>856</v>
      </c>
      <c r="F7209" s="10">
        <v>2</v>
      </c>
      <c r="G7209" s="18" t="s">
        <v>5</v>
      </c>
      <c r="H7209" s="3">
        <v>2024</v>
      </c>
      <c r="I7209" s="20" t="s">
        <v>282</v>
      </c>
      <c r="J7209" s="184" t="s">
        <v>273</v>
      </c>
      <c r="K7209" s="184" t="s">
        <v>321</v>
      </c>
      <c r="L7209" s="188">
        <f t="shared" si="239"/>
        <v>0</v>
      </c>
      <c r="M7209" s="187">
        <f t="shared" si="240"/>
        <v>0</v>
      </c>
      <c r="N7209" s="186"/>
      <c r="O7209" s="8"/>
      <c r="P7209" s="8"/>
      <c r="Q7209" s="8"/>
      <c r="R7209" s="8"/>
      <c r="S7209" s="122"/>
      <c r="T7209" s="8"/>
      <c r="U7209" s="8"/>
      <c r="V7209" s="8"/>
      <c r="W7209" s="8"/>
      <c r="X7209" s="122"/>
      <c r="Y7209" s="8"/>
      <c r="Z7209" s="8"/>
      <c r="AA7209" s="8"/>
      <c r="AB7209" s="8"/>
      <c r="AC7209" s="122"/>
      <c r="AD7209" s="8"/>
      <c r="AE7209" s="8"/>
      <c r="AF7209" s="8"/>
      <c r="AG7209" s="8"/>
      <c r="AH7209" s="122"/>
      <c r="AI7209" s="137"/>
      <c r="AJ7209" s="137"/>
      <c r="AK7209" s="137"/>
      <c r="AL7209" s="137"/>
      <c r="AM7209" s="138"/>
      <c r="AN7209" s="8"/>
      <c r="AO7209" s="8"/>
      <c r="AP7209" s="8"/>
      <c r="AQ7209" s="8"/>
      <c r="AR7209" s="122"/>
      <c r="AS7209" s="139"/>
      <c r="AT7209" s="139"/>
      <c r="AU7209" s="139"/>
      <c r="AV7209" s="139"/>
      <c r="AW7209" s="140"/>
      <c r="AX7209" s="8"/>
      <c r="AY7209" s="8"/>
      <c r="AZ7209" s="8"/>
      <c r="BA7209" s="8"/>
      <c r="BB7209" s="122"/>
      <c r="BC7209" s="8"/>
      <c r="BD7209" s="8"/>
      <c r="BE7209" s="8"/>
      <c r="BF7209" s="8"/>
      <c r="BG7209" s="122"/>
      <c r="BH7209" s="8"/>
      <c r="BI7209" s="8"/>
      <c r="BJ7209" s="8"/>
      <c r="BK7209" s="8"/>
      <c r="BL7209" s="122"/>
      <c r="BM7209" s="8"/>
      <c r="BN7209" s="8"/>
      <c r="BO7209" s="8"/>
      <c r="BP7209" s="8"/>
      <c r="BQ7209" s="122"/>
      <c r="BR7209" s="8"/>
      <c r="BS7209" s="8"/>
      <c r="BT7209" s="8"/>
      <c r="BU7209" s="8"/>
      <c r="BV7209" s="122"/>
    </row>
    <row r="7210" spans="1:74" hidden="1" x14ac:dyDescent="0.3">
      <c r="A7210" s="8"/>
      <c r="B7210" s="2" t="s">
        <v>2</v>
      </c>
      <c r="C7210" s="2" t="s">
        <v>3</v>
      </c>
      <c r="D7210" s="2" t="s">
        <v>43</v>
      </c>
      <c r="E7210" s="9" t="s">
        <v>856</v>
      </c>
      <c r="F7210" s="10">
        <v>2</v>
      </c>
      <c r="G7210" s="18" t="s">
        <v>5</v>
      </c>
      <c r="H7210" s="3">
        <v>2024</v>
      </c>
      <c r="I7210" s="20" t="s">
        <v>282</v>
      </c>
      <c r="J7210" s="184" t="s">
        <v>274</v>
      </c>
      <c r="K7210" s="184" t="s">
        <v>321</v>
      </c>
      <c r="L7210" s="187">
        <f t="shared" si="239"/>
        <v>0</v>
      </c>
      <c r="M7210" s="187">
        <f t="shared" si="240"/>
        <v>0</v>
      </c>
      <c r="N7210" s="186"/>
      <c r="O7210" s="8"/>
      <c r="P7210" s="8"/>
      <c r="Q7210" s="8"/>
      <c r="R7210" s="8"/>
      <c r="S7210" s="122"/>
      <c r="T7210" s="8"/>
      <c r="U7210" s="8"/>
      <c r="V7210" s="8"/>
      <c r="W7210" s="8"/>
      <c r="X7210" s="122"/>
      <c r="Y7210" s="8"/>
      <c r="Z7210" s="8"/>
      <c r="AA7210" s="8"/>
      <c r="AB7210" s="8"/>
      <c r="AC7210" s="122"/>
      <c r="AD7210" s="8"/>
      <c r="AE7210" s="8"/>
      <c r="AF7210" s="8"/>
      <c r="AG7210" s="8"/>
      <c r="AH7210" s="122"/>
      <c r="AI7210" s="137"/>
      <c r="AJ7210" s="137"/>
      <c r="AK7210" s="137"/>
      <c r="AL7210" s="137"/>
      <c r="AM7210" s="138"/>
      <c r="AN7210" s="8"/>
      <c r="AO7210" s="8"/>
      <c r="AP7210" s="8"/>
      <c r="AQ7210" s="8"/>
      <c r="AR7210" s="122"/>
      <c r="AS7210" s="139"/>
      <c r="AT7210" s="139"/>
      <c r="AU7210" s="139"/>
      <c r="AV7210" s="139"/>
      <c r="AW7210" s="140"/>
      <c r="AX7210" s="8"/>
      <c r="AY7210" s="8"/>
      <c r="AZ7210" s="8"/>
      <c r="BA7210" s="8"/>
      <c r="BB7210" s="122"/>
      <c r="BC7210" s="8"/>
      <c r="BD7210" s="8"/>
      <c r="BE7210" s="8"/>
      <c r="BF7210" s="8"/>
      <c r="BG7210" s="122"/>
      <c r="BH7210" s="8"/>
      <c r="BI7210" s="8"/>
      <c r="BJ7210" s="8"/>
      <c r="BK7210" s="8"/>
      <c r="BL7210" s="122"/>
      <c r="BM7210" s="8"/>
      <c r="BN7210" s="8"/>
      <c r="BO7210" s="8"/>
      <c r="BP7210" s="8"/>
      <c r="BQ7210" s="122"/>
      <c r="BR7210" s="8"/>
      <c r="BS7210" s="8"/>
      <c r="BT7210" s="8"/>
      <c r="BU7210" s="8"/>
      <c r="BV7210" s="122"/>
    </row>
    <row r="7211" spans="1:74" hidden="1" x14ac:dyDescent="0.3">
      <c r="A7211" s="8"/>
      <c r="B7211" s="2" t="s">
        <v>2</v>
      </c>
      <c r="C7211" s="2" t="s">
        <v>3</v>
      </c>
      <c r="D7211" s="2" t="s">
        <v>43</v>
      </c>
      <c r="E7211" s="9" t="s">
        <v>856</v>
      </c>
      <c r="F7211" s="10">
        <v>2</v>
      </c>
      <c r="G7211" s="18" t="s">
        <v>5</v>
      </c>
      <c r="H7211" s="3">
        <v>2024</v>
      </c>
      <c r="I7211" s="20" t="s">
        <v>282</v>
      </c>
      <c r="J7211" s="184" t="s">
        <v>275</v>
      </c>
      <c r="K7211" s="184" t="s">
        <v>321</v>
      </c>
      <c r="L7211" s="187">
        <f t="shared" si="239"/>
        <v>0</v>
      </c>
      <c r="M7211" s="187">
        <f t="shared" si="240"/>
        <v>0</v>
      </c>
      <c r="N7211" s="186"/>
      <c r="O7211" s="8"/>
      <c r="P7211" s="8"/>
      <c r="Q7211" s="8"/>
      <c r="R7211" s="8"/>
      <c r="S7211" s="122"/>
      <c r="T7211" s="8"/>
      <c r="U7211" s="8"/>
      <c r="V7211" s="8"/>
      <c r="W7211" s="8"/>
      <c r="X7211" s="122"/>
      <c r="Y7211" s="8"/>
      <c r="Z7211" s="8"/>
      <c r="AA7211" s="8"/>
      <c r="AB7211" s="8"/>
      <c r="AC7211" s="122"/>
      <c r="AD7211" s="8"/>
      <c r="AE7211" s="8"/>
      <c r="AF7211" s="8"/>
      <c r="AG7211" s="8"/>
      <c r="AH7211" s="122"/>
      <c r="AI7211" s="137"/>
      <c r="AJ7211" s="137"/>
      <c r="AK7211" s="137"/>
      <c r="AL7211" s="137"/>
      <c r="AM7211" s="138"/>
      <c r="AN7211" s="8"/>
      <c r="AO7211" s="8"/>
      <c r="AP7211" s="8"/>
      <c r="AQ7211" s="8"/>
      <c r="AR7211" s="122"/>
      <c r="AS7211" s="139"/>
      <c r="AT7211" s="139"/>
      <c r="AU7211" s="139"/>
      <c r="AV7211" s="139"/>
      <c r="AW7211" s="140"/>
      <c r="AX7211" s="8"/>
      <c r="AY7211" s="8"/>
      <c r="AZ7211" s="8"/>
      <c r="BA7211" s="8"/>
      <c r="BB7211" s="122"/>
      <c r="BC7211" s="8"/>
      <c r="BD7211" s="8"/>
      <c r="BE7211" s="8"/>
      <c r="BF7211" s="8"/>
      <c r="BG7211" s="122"/>
      <c r="BH7211" s="8"/>
      <c r="BI7211" s="8"/>
      <c r="BJ7211" s="8"/>
      <c r="BK7211" s="8"/>
      <c r="BL7211" s="122"/>
      <c r="BM7211" s="8"/>
      <c r="BN7211" s="8"/>
      <c r="BO7211" s="8"/>
      <c r="BP7211" s="8"/>
      <c r="BQ7211" s="122"/>
      <c r="BR7211" s="8"/>
      <c r="BS7211" s="8"/>
      <c r="BT7211" s="8"/>
      <c r="BU7211" s="8"/>
      <c r="BV7211" s="122"/>
    </row>
    <row r="7212" spans="1:74" hidden="1" x14ac:dyDescent="0.3">
      <c r="A7212" s="8"/>
      <c r="B7212" s="2" t="s">
        <v>2</v>
      </c>
      <c r="C7212" s="2" t="s">
        <v>3</v>
      </c>
      <c r="D7212" s="2" t="s">
        <v>43</v>
      </c>
      <c r="E7212" s="9" t="s">
        <v>856</v>
      </c>
      <c r="F7212" s="10">
        <v>2</v>
      </c>
      <c r="G7212" s="18" t="s">
        <v>5</v>
      </c>
      <c r="H7212" s="3">
        <v>2024</v>
      </c>
      <c r="I7212" s="20" t="s">
        <v>282</v>
      </c>
      <c r="J7212" s="184" t="s">
        <v>276</v>
      </c>
      <c r="K7212" s="184" t="s">
        <v>320</v>
      </c>
      <c r="L7212" s="187">
        <f t="shared" si="239"/>
        <v>0</v>
      </c>
      <c r="M7212" s="187">
        <f t="shared" si="240"/>
        <v>0</v>
      </c>
      <c r="N7212" s="186"/>
      <c r="O7212" s="8"/>
      <c r="P7212" s="8"/>
      <c r="Q7212" s="8"/>
      <c r="R7212" s="8"/>
      <c r="S7212" s="122"/>
      <c r="T7212" s="8"/>
      <c r="U7212" s="8"/>
      <c r="V7212" s="8"/>
      <c r="W7212" s="8"/>
      <c r="X7212" s="122"/>
      <c r="Y7212" s="8"/>
      <c r="Z7212" s="8"/>
      <c r="AA7212" s="8"/>
      <c r="AB7212" s="8"/>
      <c r="AC7212" s="122"/>
      <c r="AD7212" s="8"/>
      <c r="AE7212" s="8"/>
      <c r="AF7212" s="8"/>
      <c r="AG7212" s="8"/>
      <c r="AH7212" s="122"/>
      <c r="AI7212" s="137"/>
      <c r="AJ7212" s="137"/>
      <c r="AK7212" s="137"/>
      <c r="AL7212" s="137"/>
      <c r="AM7212" s="138"/>
      <c r="AN7212" s="8"/>
      <c r="AO7212" s="8"/>
      <c r="AP7212" s="8"/>
      <c r="AQ7212" s="8"/>
      <c r="AR7212" s="122"/>
      <c r="AS7212" s="139"/>
      <c r="AT7212" s="139"/>
      <c r="AU7212" s="139"/>
      <c r="AV7212" s="139"/>
      <c r="AW7212" s="140"/>
      <c r="AX7212" s="8"/>
      <c r="AY7212" s="8"/>
      <c r="AZ7212" s="8"/>
      <c r="BA7212" s="8"/>
      <c r="BB7212" s="122"/>
      <c r="BC7212" s="8"/>
      <c r="BD7212" s="8"/>
      <c r="BE7212" s="8"/>
      <c r="BF7212" s="8"/>
      <c r="BG7212" s="122"/>
      <c r="BH7212" s="8"/>
      <c r="BI7212" s="8"/>
      <c r="BJ7212" s="8"/>
      <c r="BK7212" s="8"/>
      <c r="BL7212" s="122"/>
      <c r="BM7212" s="8"/>
      <c r="BN7212" s="8"/>
      <c r="BO7212" s="8"/>
      <c r="BP7212" s="8"/>
      <c r="BQ7212" s="122"/>
      <c r="BR7212" s="8"/>
      <c r="BS7212" s="8"/>
      <c r="BT7212" s="8"/>
      <c r="BU7212" s="8"/>
      <c r="BV7212" s="122"/>
    </row>
    <row r="7213" spans="1:74" hidden="1" x14ac:dyDescent="0.3">
      <c r="A7213" s="8"/>
      <c r="B7213" s="2" t="s">
        <v>2</v>
      </c>
      <c r="C7213" s="2" t="s">
        <v>3</v>
      </c>
      <c r="D7213" s="2" t="s">
        <v>43</v>
      </c>
      <c r="E7213" s="9" t="s">
        <v>856</v>
      </c>
      <c r="F7213" s="10">
        <v>2</v>
      </c>
      <c r="G7213" s="18" t="s">
        <v>5</v>
      </c>
      <c r="H7213" s="3">
        <v>2024</v>
      </c>
      <c r="I7213" s="20" t="s">
        <v>282</v>
      </c>
      <c r="J7213" s="184" t="s">
        <v>277</v>
      </c>
      <c r="K7213" s="184" t="s">
        <v>320</v>
      </c>
      <c r="L7213" s="187">
        <f t="shared" si="239"/>
        <v>7</v>
      </c>
      <c r="M7213" s="187">
        <f t="shared" si="240"/>
        <v>25.719000000000001</v>
      </c>
      <c r="N7213" s="186" t="s">
        <v>973</v>
      </c>
      <c r="O7213" s="8"/>
      <c r="P7213" s="8"/>
      <c r="Q7213" s="8"/>
      <c r="R7213" s="8"/>
      <c r="S7213" s="122"/>
      <c r="T7213" s="8"/>
      <c r="U7213" s="8"/>
      <c r="V7213" s="8"/>
      <c r="W7213" s="8"/>
      <c r="X7213" s="122"/>
      <c r="Y7213" s="8"/>
      <c r="Z7213" s="8"/>
      <c r="AA7213" s="8"/>
      <c r="AB7213" s="8"/>
      <c r="AC7213" s="122"/>
      <c r="AD7213" s="8"/>
      <c r="AE7213" s="8"/>
      <c r="AF7213" s="8"/>
      <c r="AG7213" s="8"/>
      <c r="AH7213" s="122"/>
      <c r="AI7213" s="137"/>
      <c r="AJ7213" s="137"/>
      <c r="AK7213" s="137"/>
      <c r="AL7213" s="137"/>
      <c r="AM7213" s="138"/>
      <c r="AN7213" s="8"/>
      <c r="AO7213" s="8"/>
      <c r="AP7213" s="8"/>
      <c r="AQ7213" s="8"/>
      <c r="AR7213" s="122"/>
      <c r="AS7213" s="139"/>
      <c r="AT7213" s="139"/>
      <c r="AU7213" s="139"/>
      <c r="AV7213" s="139"/>
      <c r="AW7213" s="140"/>
      <c r="AX7213" s="8"/>
      <c r="AY7213" s="8"/>
      <c r="AZ7213" s="8"/>
      <c r="BA7213" s="8"/>
      <c r="BB7213" s="122"/>
      <c r="BC7213" s="8"/>
      <c r="BD7213" s="8"/>
      <c r="BE7213" s="8"/>
      <c r="BF7213" s="8"/>
      <c r="BG7213" s="122"/>
      <c r="BH7213" s="8" t="s">
        <v>973</v>
      </c>
      <c r="BI7213" s="8"/>
      <c r="BJ7213" s="8"/>
      <c r="BK7213" s="8">
        <v>7</v>
      </c>
      <c r="BL7213" s="122">
        <v>25.719000000000001</v>
      </c>
      <c r="BM7213" s="8"/>
      <c r="BN7213" s="8"/>
      <c r="BO7213" s="8"/>
      <c r="BP7213" s="8"/>
      <c r="BQ7213" s="122"/>
      <c r="BR7213" s="8"/>
      <c r="BS7213" s="8"/>
      <c r="BT7213" s="8"/>
      <c r="BU7213" s="8"/>
      <c r="BV7213" s="122"/>
    </row>
    <row r="7214" spans="1:74" hidden="1" x14ac:dyDescent="0.3">
      <c r="A7214" s="8"/>
      <c r="B7214" s="2" t="s">
        <v>2</v>
      </c>
      <c r="C7214" s="2" t="s">
        <v>3</v>
      </c>
      <c r="D7214" s="2" t="s">
        <v>43</v>
      </c>
      <c r="E7214" s="9" t="s">
        <v>856</v>
      </c>
      <c r="F7214" s="10">
        <v>2</v>
      </c>
      <c r="G7214" s="18" t="s">
        <v>5</v>
      </c>
      <c r="H7214" s="3">
        <v>2024</v>
      </c>
      <c r="I7214" s="20" t="s">
        <v>283</v>
      </c>
      <c r="J7214" s="184" t="s">
        <v>298</v>
      </c>
      <c r="K7214" s="184" t="s">
        <v>321</v>
      </c>
      <c r="L7214" s="187">
        <f t="shared" si="239"/>
        <v>0</v>
      </c>
      <c r="M7214" s="187">
        <f t="shared" si="240"/>
        <v>0</v>
      </c>
      <c r="N7214" s="186"/>
      <c r="O7214" s="8"/>
      <c r="P7214" s="8"/>
      <c r="Q7214" s="8"/>
      <c r="R7214" s="8"/>
      <c r="S7214" s="122"/>
      <c r="T7214" s="8"/>
      <c r="U7214" s="8"/>
      <c r="V7214" s="8"/>
      <c r="W7214" s="8"/>
      <c r="X7214" s="122"/>
      <c r="Y7214" s="8"/>
      <c r="Z7214" s="8"/>
      <c r="AA7214" s="8"/>
      <c r="AB7214" s="8"/>
      <c r="AC7214" s="122"/>
      <c r="AD7214" s="8"/>
      <c r="AE7214" s="8"/>
      <c r="AF7214" s="8"/>
      <c r="AG7214" s="8"/>
      <c r="AH7214" s="122"/>
      <c r="AI7214" s="137"/>
      <c r="AJ7214" s="137"/>
      <c r="AK7214" s="137"/>
      <c r="AL7214" s="137"/>
      <c r="AM7214" s="138"/>
      <c r="AN7214" s="8"/>
      <c r="AO7214" s="8"/>
      <c r="AP7214" s="8"/>
      <c r="AQ7214" s="8"/>
      <c r="AR7214" s="122"/>
      <c r="AS7214" s="139"/>
      <c r="AT7214" s="139"/>
      <c r="AU7214" s="139"/>
      <c r="AV7214" s="139"/>
      <c r="AW7214" s="140"/>
      <c r="AX7214" s="8"/>
      <c r="AY7214" s="8"/>
      <c r="AZ7214" s="8"/>
      <c r="BA7214" s="8"/>
      <c r="BB7214" s="122"/>
      <c r="BC7214" s="8"/>
      <c r="BD7214" s="8"/>
      <c r="BE7214" s="8"/>
      <c r="BF7214" s="8"/>
      <c r="BG7214" s="122"/>
      <c r="BH7214" s="8"/>
      <c r="BI7214" s="8"/>
      <c r="BJ7214" s="8"/>
      <c r="BK7214" s="8"/>
      <c r="BL7214" s="122"/>
      <c r="BM7214" s="8"/>
      <c r="BN7214" s="8"/>
      <c r="BO7214" s="8"/>
      <c r="BP7214" s="8"/>
      <c r="BQ7214" s="122"/>
      <c r="BR7214" s="8"/>
      <c r="BS7214" s="8"/>
      <c r="BT7214" s="8"/>
      <c r="BU7214" s="8"/>
      <c r="BV7214" s="122"/>
    </row>
    <row r="7215" spans="1:74" hidden="1" x14ac:dyDescent="0.3">
      <c r="A7215" s="8"/>
      <c r="B7215" s="2" t="s">
        <v>2</v>
      </c>
      <c r="C7215" s="2" t="s">
        <v>3</v>
      </c>
      <c r="D7215" s="2" t="s">
        <v>43</v>
      </c>
      <c r="E7215" s="9" t="s">
        <v>856</v>
      </c>
      <c r="F7215" s="10">
        <v>2</v>
      </c>
      <c r="G7215" s="18" t="s">
        <v>5</v>
      </c>
      <c r="H7215" s="3">
        <v>2024</v>
      </c>
      <c r="I7215" s="20" t="s">
        <v>283</v>
      </c>
      <c r="J7215" s="184" t="s">
        <v>278</v>
      </c>
      <c r="K7215" s="184" t="s">
        <v>320</v>
      </c>
      <c r="L7215" s="187">
        <f t="shared" si="239"/>
        <v>0</v>
      </c>
      <c r="M7215" s="187">
        <f t="shared" si="240"/>
        <v>0</v>
      </c>
      <c r="N7215" s="186"/>
      <c r="O7215" s="8"/>
      <c r="P7215" s="8"/>
      <c r="Q7215" s="8"/>
      <c r="R7215" s="8"/>
      <c r="S7215" s="122"/>
      <c r="T7215" s="8"/>
      <c r="U7215" s="8"/>
      <c r="V7215" s="8"/>
      <c r="W7215" s="8"/>
      <c r="X7215" s="122"/>
      <c r="Y7215" s="8"/>
      <c r="Z7215" s="8"/>
      <c r="AA7215" s="8"/>
      <c r="AB7215" s="8"/>
      <c r="AC7215" s="122"/>
      <c r="AD7215" s="8"/>
      <c r="AE7215" s="8"/>
      <c r="AF7215" s="8"/>
      <c r="AG7215" s="8"/>
      <c r="AH7215" s="122"/>
      <c r="AI7215" s="137"/>
      <c r="AJ7215" s="137"/>
      <c r="AK7215" s="137"/>
      <c r="AL7215" s="137"/>
      <c r="AM7215" s="138"/>
      <c r="AN7215" s="8"/>
      <c r="AO7215" s="8"/>
      <c r="AP7215" s="8"/>
      <c r="AQ7215" s="8"/>
      <c r="AR7215" s="122"/>
      <c r="AS7215" s="139"/>
      <c r="AT7215" s="139"/>
      <c r="AU7215" s="139"/>
      <c r="AV7215" s="139"/>
      <c r="AW7215" s="140"/>
      <c r="AX7215" s="8"/>
      <c r="AY7215" s="8"/>
      <c r="AZ7215" s="8"/>
      <c r="BA7215" s="8"/>
      <c r="BB7215" s="122"/>
      <c r="BC7215" s="8"/>
      <c r="BD7215" s="8"/>
      <c r="BE7215" s="8"/>
      <c r="BF7215" s="8"/>
      <c r="BG7215" s="122"/>
      <c r="BH7215" s="8"/>
      <c r="BI7215" s="8"/>
      <c r="BJ7215" s="8"/>
      <c r="BK7215" s="8"/>
      <c r="BL7215" s="122"/>
      <c r="BM7215" s="8"/>
      <c r="BN7215" s="8"/>
      <c r="BO7215" s="8"/>
      <c r="BP7215" s="8"/>
      <c r="BQ7215" s="122"/>
      <c r="BR7215" s="8"/>
      <c r="BS7215" s="8"/>
      <c r="BT7215" s="8"/>
      <c r="BU7215" s="8"/>
      <c r="BV7215" s="122"/>
    </row>
    <row r="7216" spans="1:74" hidden="1" x14ac:dyDescent="0.3">
      <c r="A7216" s="8"/>
      <c r="B7216" s="2" t="s">
        <v>2</v>
      </c>
      <c r="C7216" s="2" t="s">
        <v>3</v>
      </c>
      <c r="D7216" s="2" t="s">
        <v>43</v>
      </c>
      <c r="E7216" s="9" t="s">
        <v>856</v>
      </c>
      <c r="F7216" s="10">
        <v>2</v>
      </c>
      <c r="G7216" s="18" t="s">
        <v>5</v>
      </c>
      <c r="H7216" s="3">
        <v>2024</v>
      </c>
      <c r="I7216" s="20" t="s">
        <v>283</v>
      </c>
      <c r="J7216" s="184" t="s">
        <v>279</v>
      </c>
      <c r="K7216" s="184" t="s">
        <v>320</v>
      </c>
      <c r="L7216" s="187">
        <f t="shared" si="239"/>
        <v>0</v>
      </c>
      <c r="M7216" s="187">
        <f t="shared" si="240"/>
        <v>0</v>
      </c>
      <c r="N7216" s="186"/>
      <c r="O7216" s="8"/>
      <c r="P7216" s="8"/>
      <c r="Q7216" s="8"/>
      <c r="R7216" s="8"/>
      <c r="S7216" s="122"/>
      <c r="T7216" s="8"/>
      <c r="U7216" s="8"/>
      <c r="V7216" s="8"/>
      <c r="W7216" s="8"/>
      <c r="X7216" s="122"/>
      <c r="Y7216" s="8"/>
      <c r="Z7216" s="8"/>
      <c r="AA7216" s="8"/>
      <c r="AB7216" s="8"/>
      <c r="AC7216" s="122"/>
      <c r="AD7216" s="8"/>
      <c r="AE7216" s="8"/>
      <c r="AF7216" s="8"/>
      <c r="AG7216" s="8"/>
      <c r="AH7216" s="122"/>
      <c r="AI7216" s="137"/>
      <c r="AJ7216" s="137"/>
      <c r="AK7216" s="137"/>
      <c r="AL7216" s="137"/>
      <c r="AM7216" s="138"/>
      <c r="AN7216" s="8"/>
      <c r="AO7216" s="8"/>
      <c r="AP7216" s="8"/>
      <c r="AQ7216" s="8"/>
      <c r="AR7216" s="122"/>
      <c r="AS7216" s="139"/>
      <c r="AT7216" s="139"/>
      <c r="AU7216" s="139"/>
      <c r="AV7216" s="139"/>
      <c r="AW7216" s="140"/>
      <c r="AX7216" s="8"/>
      <c r="AY7216" s="8"/>
      <c r="AZ7216" s="8"/>
      <c r="BA7216" s="8"/>
      <c r="BB7216" s="122"/>
      <c r="BC7216" s="8"/>
      <c r="BD7216" s="8"/>
      <c r="BE7216" s="8"/>
      <c r="BF7216" s="8"/>
      <c r="BG7216" s="122"/>
      <c r="BH7216" s="8"/>
      <c r="BI7216" s="8"/>
      <c r="BJ7216" s="8"/>
      <c r="BK7216" s="8"/>
      <c r="BL7216" s="122"/>
      <c r="BM7216" s="8"/>
      <c r="BN7216" s="8"/>
      <c r="BO7216" s="8"/>
      <c r="BP7216" s="8"/>
      <c r="BQ7216" s="122"/>
      <c r="BR7216" s="8"/>
      <c r="BS7216" s="8"/>
      <c r="BT7216" s="8"/>
      <c r="BU7216" s="8"/>
      <c r="BV7216" s="122"/>
    </row>
    <row r="7217" spans="1:74" hidden="1" x14ac:dyDescent="0.3">
      <c r="A7217" s="8"/>
      <c r="B7217" s="2" t="s">
        <v>2</v>
      </c>
      <c r="C7217" s="2" t="s">
        <v>3</v>
      </c>
      <c r="D7217" s="2" t="s">
        <v>43</v>
      </c>
      <c r="E7217" s="9" t="s">
        <v>856</v>
      </c>
      <c r="F7217" s="10">
        <v>2</v>
      </c>
      <c r="G7217" s="18" t="s">
        <v>5</v>
      </c>
      <c r="H7217" s="3">
        <v>2024</v>
      </c>
      <c r="I7217" s="20" t="s">
        <v>286</v>
      </c>
      <c r="J7217" s="184" t="s">
        <v>280</v>
      </c>
      <c r="K7217" s="184" t="s">
        <v>319</v>
      </c>
      <c r="L7217" s="187">
        <f t="shared" si="239"/>
        <v>0</v>
      </c>
      <c r="M7217" s="187">
        <f t="shared" si="240"/>
        <v>0</v>
      </c>
      <c r="N7217" s="186"/>
      <c r="O7217" s="8"/>
      <c r="P7217" s="8"/>
      <c r="Q7217" s="8"/>
      <c r="R7217" s="8"/>
      <c r="S7217" s="122"/>
      <c r="T7217" s="8"/>
      <c r="U7217" s="8"/>
      <c r="V7217" s="8"/>
      <c r="W7217" s="8"/>
      <c r="X7217" s="122"/>
      <c r="Y7217" s="8"/>
      <c r="Z7217" s="8"/>
      <c r="AA7217" s="8"/>
      <c r="AB7217" s="8"/>
      <c r="AC7217" s="122"/>
      <c r="AD7217" s="8"/>
      <c r="AE7217" s="8"/>
      <c r="AF7217" s="8"/>
      <c r="AG7217" s="8"/>
      <c r="AH7217" s="122"/>
      <c r="AI7217" s="137"/>
      <c r="AJ7217" s="137"/>
      <c r="AK7217" s="137"/>
      <c r="AL7217" s="137"/>
      <c r="AM7217" s="138"/>
      <c r="AN7217" s="8"/>
      <c r="AO7217" s="8"/>
      <c r="AP7217" s="8"/>
      <c r="AQ7217" s="8"/>
      <c r="AR7217" s="122"/>
      <c r="AS7217" s="139"/>
      <c r="AT7217" s="139"/>
      <c r="AU7217" s="139"/>
      <c r="AV7217" s="139"/>
      <c r="AW7217" s="140"/>
      <c r="AX7217" s="8"/>
      <c r="AY7217" s="8"/>
      <c r="AZ7217" s="8"/>
      <c r="BA7217" s="8"/>
      <c r="BB7217" s="122"/>
      <c r="BC7217" s="8"/>
      <c r="BD7217" s="8"/>
      <c r="BE7217" s="8"/>
      <c r="BF7217" s="8"/>
      <c r="BG7217" s="122"/>
      <c r="BH7217" s="8"/>
      <c r="BI7217" s="8"/>
      <c r="BJ7217" s="8"/>
      <c r="BK7217" s="8"/>
      <c r="BL7217" s="122"/>
      <c r="BM7217" s="8"/>
      <c r="BN7217" s="8"/>
      <c r="BO7217" s="8"/>
      <c r="BP7217" s="8"/>
      <c r="BQ7217" s="122"/>
      <c r="BR7217" s="8"/>
      <c r="BS7217" s="8"/>
      <c r="BT7217" s="8"/>
      <c r="BU7217" s="8"/>
      <c r="BV7217" s="122"/>
    </row>
    <row r="7218" spans="1:74" hidden="1" x14ac:dyDescent="0.3">
      <c r="A7218" s="8"/>
      <c r="B7218" s="2" t="s">
        <v>2</v>
      </c>
      <c r="C7218" s="2" t="s">
        <v>3</v>
      </c>
      <c r="D7218" s="2" t="s">
        <v>43</v>
      </c>
      <c r="E7218" s="9" t="s">
        <v>856</v>
      </c>
      <c r="F7218" s="10">
        <v>2</v>
      </c>
      <c r="G7218" s="18" t="s">
        <v>5</v>
      </c>
      <c r="H7218" s="3">
        <v>2024</v>
      </c>
      <c r="I7218" s="20" t="s">
        <v>286</v>
      </c>
      <c r="J7218" s="184" t="s">
        <v>281</v>
      </c>
      <c r="K7218" s="184" t="s">
        <v>319</v>
      </c>
      <c r="L7218" s="187"/>
      <c r="M7218" s="187">
        <f t="shared" si="240"/>
        <v>0</v>
      </c>
      <c r="N7218" s="186"/>
      <c r="O7218" s="8"/>
      <c r="P7218" s="8"/>
      <c r="Q7218" s="8"/>
      <c r="R7218" s="8"/>
      <c r="S7218" s="122"/>
      <c r="T7218" s="8"/>
      <c r="U7218" s="8"/>
      <c r="V7218" s="8"/>
      <c r="W7218" s="8"/>
      <c r="X7218" s="122"/>
      <c r="Y7218" s="8"/>
      <c r="Z7218" s="8"/>
      <c r="AA7218" s="8"/>
      <c r="AB7218" s="8"/>
      <c r="AC7218" s="122"/>
      <c r="AD7218" s="8"/>
      <c r="AE7218" s="8"/>
      <c r="AF7218" s="8"/>
      <c r="AG7218" s="8"/>
      <c r="AH7218" s="122"/>
      <c r="AI7218" s="137"/>
      <c r="AJ7218" s="137"/>
      <c r="AK7218" s="137"/>
      <c r="AL7218" s="137"/>
      <c r="AM7218" s="138"/>
      <c r="AN7218" s="8"/>
      <c r="AO7218" s="8"/>
      <c r="AP7218" s="8"/>
      <c r="AQ7218" s="8"/>
      <c r="AR7218" s="122"/>
      <c r="AS7218" s="139"/>
      <c r="AT7218" s="139"/>
      <c r="AU7218" s="139"/>
      <c r="AV7218" s="139"/>
      <c r="AW7218" s="140"/>
      <c r="AX7218" s="8"/>
      <c r="AY7218" s="8"/>
      <c r="AZ7218" s="8"/>
      <c r="BA7218" s="8"/>
      <c r="BB7218" s="122"/>
      <c r="BC7218" s="8"/>
      <c r="BD7218" s="8"/>
      <c r="BE7218" s="8"/>
      <c r="BF7218" s="8"/>
      <c r="BG7218" s="122"/>
      <c r="BH7218" s="8"/>
      <c r="BI7218" s="8"/>
      <c r="BJ7218" s="8"/>
      <c r="BK7218" s="8"/>
      <c r="BL7218" s="122"/>
      <c r="BM7218" s="8"/>
      <c r="BN7218" s="8"/>
      <c r="BO7218" s="8"/>
      <c r="BP7218" s="8"/>
      <c r="BQ7218" s="122"/>
      <c r="BR7218" s="8"/>
      <c r="BS7218" s="8"/>
      <c r="BT7218" s="8"/>
      <c r="BU7218" s="8"/>
      <c r="BV7218" s="122"/>
    </row>
    <row r="7219" spans="1:74" hidden="1" x14ac:dyDescent="0.3">
      <c r="A7219" s="15"/>
      <c r="B7219" s="12" t="s">
        <v>2</v>
      </c>
      <c r="C7219" s="12" t="s">
        <v>3</v>
      </c>
      <c r="D7219" s="12" t="s">
        <v>43</v>
      </c>
      <c r="E7219" s="16" t="s">
        <v>856</v>
      </c>
      <c r="F7219" s="17">
        <v>2</v>
      </c>
      <c r="G7219" s="19" t="s">
        <v>5</v>
      </c>
      <c r="H7219" s="7">
        <v>2024</v>
      </c>
      <c r="I7219" s="21"/>
      <c r="J7219" s="12" t="s">
        <v>314</v>
      </c>
      <c r="K7219" s="12"/>
      <c r="L7219" s="147"/>
      <c r="M7219" s="147">
        <f t="shared" si="240"/>
        <v>25.719000000000001</v>
      </c>
      <c r="N7219" s="183"/>
      <c r="O7219" s="15"/>
      <c r="P7219" s="15"/>
      <c r="Q7219" s="15"/>
      <c r="R7219" s="15"/>
      <c r="S7219" s="123"/>
      <c r="T7219" s="15"/>
      <c r="U7219" s="15"/>
      <c r="V7219" s="15"/>
      <c r="W7219" s="15"/>
      <c r="X7219" s="123"/>
      <c r="Y7219" s="15"/>
      <c r="Z7219" s="15"/>
      <c r="AA7219" s="15"/>
      <c r="AB7219" s="15"/>
      <c r="AC7219" s="123"/>
      <c r="AD7219" s="15"/>
      <c r="AE7219" s="15"/>
      <c r="AF7219" s="15"/>
      <c r="AG7219" s="15"/>
      <c r="AH7219" s="123">
        <f>SUM(AH7206:AH7218)</f>
        <v>0</v>
      </c>
      <c r="AI7219" s="15"/>
      <c r="AJ7219" s="15"/>
      <c r="AK7219" s="15"/>
      <c r="AL7219" s="15"/>
      <c r="AM7219" s="123">
        <f>SUM(AM7181:AM7218)</f>
        <v>0</v>
      </c>
      <c r="AN7219" s="15"/>
      <c r="AO7219" s="15"/>
      <c r="AP7219" s="15"/>
      <c r="AQ7219" s="15"/>
      <c r="AR7219" s="123">
        <f>SUM(AR7181:AR7218)</f>
        <v>0</v>
      </c>
      <c r="AS7219" s="15"/>
      <c r="AT7219" s="15"/>
      <c r="AU7219" s="15"/>
      <c r="AV7219" s="15"/>
      <c r="AW7219" s="123">
        <f>SUM(AW7181:AW7218)</f>
        <v>0</v>
      </c>
      <c r="AX7219" s="15"/>
      <c r="AY7219" s="15"/>
      <c r="AZ7219" s="15"/>
      <c r="BA7219" s="123"/>
      <c r="BB7219" s="123">
        <f>SUM(BB7181:BB7218)</f>
        <v>0</v>
      </c>
      <c r="BC7219" s="15"/>
      <c r="BD7219" s="15"/>
      <c r="BE7219" s="15"/>
      <c r="BF7219" s="123"/>
      <c r="BG7219" s="123">
        <f t="shared" ref="BG7219" si="241">SUM(BG7181:BG7218)</f>
        <v>0</v>
      </c>
      <c r="BH7219" s="15"/>
      <c r="BI7219" s="15"/>
      <c r="BJ7219" s="15"/>
      <c r="BK7219" s="123"/>
      <c r="BL7219" s="123">
        <f t="shared" ref="BL7219" si="242">SUM(BL7181:BL7218)</f>
        <v>25.719000000000001</v>
      </c>
      <c r="BM7219" s="15"/>
      <c r="BN7219" s="15"/>
      <c r="BO7219" s="15"/>
      <c r="BP7219" s="123"/>
      <c r="BQ7219" s="123">
        <f t="shared" ref="BQ7219" si="243">SUM(BQ7181:BQ7218)</f>
        <v>0</v>
      </c>
      <c r="BR7219" s="15"/>
      <c r="BS7219" s="15"/>
      <c r="BT7219" s="15"/>
      <c r="BU7219" s="123"/>
      <c r="BV7219" s="123">
        <f t="shared" ref="BV7219" si="244">SUM(BV7181:BV7218)</f>
        <v>0</v>
      </c>
    </row>
    <row r="7220" spans="1:74" hidden="1" x14ac:dyDescent="0.3">
      <c r="A7220" s="8"/>
      <c r="B7220" s="2" t="s">
        <v>2</v>
      </c>
      <c r="C7220" s="2" t="s">
        <v>3</v>
      </c>
      <c r="D7220" s="2" t="s">
        <v>43</v>
      </c>
      <c r="E7220" s="9" t="s">
        <v>857</v>
      </c>
      <c r="F7220" s="10">
        <v>1</v>
      </c>
      <c r="G7220" s="18" t="s">
        <v>5</v>
      </c>
      <c r="H7220" s="3">
        <v>2024</v>
      </c>
      <c r="I7220" s="20" t="s">
        <v>287</v>
      </c>
      <c r="J7220" s="184" t="s">
        <v>509</v>
      </c>
      <c r="K7220" s="184" t="s">
        <v>318</v>
      </c>
      <c r="L7220" s="187">
        <f>SUM(R7220,W7220,AB7220,AG7220,AL7220,AQ7220,AV7220,BA7220,BF7220,BK7220,BP7220,BU7220)</f>
        <v>0</v>
      </c>
      <c r="M7220" s="187">
        <f t="shared" ref="M7220:M7283" si="245">SUM(S7220,X7220,AC7220,AH7220,AM7220,AR7220,AW7220,BB7220,BG7220,BL7220,BQ7220,BV7220)</f>
        <v>0</v>
      </c>
      <c r="N7220" s="186"/>
      <c r="O7220" s="8"/>
      <c r="P7220" s="8"/>
      <c r="Q7220" s="8"/>
      <c r="R7220" s="8"/>
      <c r="S7220" s="122"/>
      <c r="T7220" s="8"/>
      <c r="U7220" s="8"/>
      <c r="V7220" s="8"/>
      <c r="W7220" s="8"/>
      <c r="X7220" s="122"/>
      <c r="Y7220" s="8"/>
      <c r="Z7220" s="8"/>
      <c r="AA7220" s="8"/>
      <c r="AB7220" s="8"/>
      <c r="AC7220" s="122"/>
      <c r="AD7220" s="8"/>
      <c r="AE7220" s="8"/>
      <c r="AF7220" s="8"/>
      <c r="AG7220" s="8"/>
      <c r="AH7220" s="122"/>
      <c r="AI7220" s="137"/>
      <c r="AJ7220" s="137"/>
      <c r="AK7220" s="137"/>
      <c r="AL7220" s="137"/>
      <c r="AM7220" s="138"/>
      <c r="AN7220" s="8"/>
      <c r="AO7220" s="8"/>
      <c r="AP7220" s="8"/>
      <c r="AQ7220" s="8"/>
      <c r="AR7220" s="122"/>
      <c r="AS7220" s="139"/>
      <c r="AT7220" s="139"/>
      <c r="AU7220" s="139"/>
      <c r="AV7220" s="139"/>
      <c r="AW7220" s="140"/>
      <c r="AX7220" s="8"/>
      <c r="AY7220" s="8"/>
      <c r="AZ7220" s="8"/>
      <c r="BA7220" s="8"/>
      <c r="BB7220" s="122"/>
      <c r="BC7220" s="8"/>
      <c r="BD7220" s="8"/>
      <c r="BE7220" s="8"/>
      <c r="BF7220" s="8"/>
      <c r="BG7220" s="122"/>
      <c r="BH7220" s="8"/>
      <c r="BI7220" s="8"/>
      <c r="BJ7220" s="8"/>
      <c r="BK7220" s="8"/>
      <c r="BL7220" s="122"/>
      <c r="BM7220" s="8"/>
      <c r="BN7220" s="8"/>
      <c r="BO7220" s="8"/>
      <c r="BP7220" s="8"/>
      <c r="BQ7220" s="122"/>
      <c r="BR7220" s="8"/>
      <c r="BS7220" s="8"/>
      <c r="BT7220" s="8"/>
      <c r="BU7220" s="8"/>
      <c r="BV7220" s="122"/>
    </row>
    <row r="7221" spans="1:74" hidden="1" x14ac:dyDescent="0.3">
      <c r="A7221" s="8"/>
      <c r="B7221" s="2" t="s">
        <v>2</v>
      </c>
      <c r="C7221" s="2" t="s">
        <v>3</v>
      </c>
      <c r="D7221" s="2" t="s">
        <v>43</v>
      </c>
      <c r="E7221" s="9" t="s">
        <v>857</v>
      </c>
      <c r="F7221" s="10">
        <v>1</v>
      </c>
      <c r="G7221" s="18" t="s">
        <v>5</v>
      </c>
      <c r="H7221" s="3">
        <v>2024</v>
      </c>
      <c r="I7221" s="20" t="s">
        <v>287</v>
      </c>
      <c r="J7221" s="184" t="s">
        <v>291</v>
      </c>
      <c r="K7221" s="184" t="s">
        <v>319</v>
      </c>
      <c r="L7221" s="187">
        <f t="shared" ref="L7221:L7256" si="246">SUM(R7221,W7221,AB7221,AG7221,AL7221,AQ7221,AV7221,BA7221,BF7221,BK7221,BP7221,BU7221)</f>
        <v>0</v>
      </c>
      <c r="M7221" s="187">
        <f t="shared" si="245"/>
        <v>0</v>
      </c>
      <c r="N7221" s="186"/>
      <c r="O7221" s="8"/>
      <c r="P7221" s="8"/>
      <c r="Q7221" s="8"/>
      <c r="R7221" s="8"/>
      <c r="S7221" s="122"/>
      <c r="T7221" s="8"/>
      <c r="U7221" s="8"/>
      <c r="V7221" s="8"/>
      <c r="W7221" s="8"/>
      <c r="X7221" s="122"/>
      <c r="Y7221" s="8"/>
      <c r="Z7221" s="8"/>
      <c r="AA7221" s="8"/>
      <c r="AB7221" s="8"/>
      <c r="AC7221" s="122"/>
      <c r="AD7221" s="8"/>
      <c r="AE7221" s="8"/>
      <c r="AF7221" s="8"/>
      <c r="AG7221" s="8"/>
      <c r="AH7221" s="122"/>
      <c r="AI7221" s="137"/>
      <c r="AJ7221" s="137"/>
      <c r="AK7221" s="137"/>
      <c r="AL7221" s="137"/>
      <c r="AM7221" s="138"/>
      <c r="AN7221" s="8"/>
      <c r="AO7221" s="8"/>
      <c r="AP7221" s="8"/>
      <c r="AQ7221" s="8"/>
      <c r="AR7221" s="122"/>
      <c r="AS7221" s="139"/>
      <c r="AT7221" s="139"/>
      <c r="AU7221" s="139"/>
      <c r="AV7221" s="139"/>
      <c r="AW7221" s="140"/>
      <c r="AX7221" s="8"/>
      <c r="AY7221" s="8"/>
      <c r="AZ7221" s="8"/>
      <c r="BA7221" s="8"/>
      <c r="BB7221" s="122"/>
      <c r="BC7221" s="8"/>
      <c r="BD7221" s="8"/>
      <c r="BE7221" s="8"/>
      <c r="BF7221" s="8"/>
      <c r="BG7221" s="122"/>
      <c r="BH7221" s="8"/>
      <c r="BI7221" s="8"/>
      <c r="BJ7221" s="8"/>
      <c r="BK7221" s="8"/>
      <c r="BL7221" s="122"/>
      <c r="BM7221" s="8"/>
      <c r="BN7221" s="8"/>
      <c r="BO7221" s="8"/>
      <c r="BP7221" s="8"/>
      <c r="BQ7221" s="122"/>
      <c r="BR7221" s="8"/>
      <c r="BS7221" s="8"/>
      <c r="BT7221" s="8"/>
      <c r="BU7221" s="8"/>
      <c r="BV7221" s="122"/>
    </row>
    <row r="7222" spans="1:74" hidden="1" x14ac:dyDescent="0.3">
      <c r="A7222" s="8"/>
      <c r="B7222" s="2" t="s">
        <v>2</v>
      </c>
      <c r="C7222" s="2" t="s">
        <v>3</v>
      </c>
      <c r="D7222" s="2" t="s">
        <v>43</v>
      </c>
      <c r="E7222" s="9" t="s">
        <v>857</v>
      </c>
      <c r="F7222" s="10">
        <v>1</v>
      </c>
      <c r="G7222" s="18" t="s">
        <v>5</v>
      </c>
      <c r="H7222" s="3">
        <v>2024</v>
      </c>
      <c r="I7222" s="20" t="s">
        <v>286</v>
      </c>
      <c r="J7222" s="184" t="s">
        <v>336</v>
      </c>
      <c r="K7222" s="184" t="s">
        <v>319</v>
      </c>
      <c r="L7222" s="187">
        <f t="shared" si="246"/>
        <v>0</v>
      </c>
      <c r="M7222" s="187">
        <f t="shared" si="245"/>
        <v>0</v>
      </c>
      <c r="N7222" s="186"/>
      <c r="O7222" s="8"/>
      <c r="P7222" s="8"/>
      <c r="Q7222" s="8"/>
      <c r="R7222" s="8"/>
      <c r="S7222" s="122"/>
      <c r="T7222" s="8"/>
      <c r="U7222" s="8"/>
      <c r="V7222" s="8"/>
      <c r="W7222" s="8"/>
      <c r="X7222" s="122"/>
      <c r="Y7222" s="8"/>
      <c r="Z7222" s="8"/>
      <c r="AA7222" s="8"/>
      <c r="AB7222" s="8"/>
      <c r="AC7222" s="122"/>
      <c r="AD7222" s="8"/>
      <c r="AE7222" s="8"/>
      <c r="AF7222" s="8"/>
      <c r="AG7222" s="8"/>
      <c r="AH7222" s="122"/>
      <c r="AI7222" s="137"/>
      <c r="AJ7222" s="137"/>
      <c r="AK7222" s="137"/>
      <c r="AL7222" s="137"/>
      <c r="AM7222" s="138"/>
      <c r="AN7222" s="8"/>
      <c r="AO7222" s="8"/>
      <c r="AP7222" s="8"/>
      <c r="AQ7222" s="8"/>
      <c r="AR7222" s="122"/>
      <c r="AS7222" s="139"/>
      <c r="AT7222" s="139"/>
      <c r="AU7222" s="139"/>
      <c r="AV7222" s="139"/>
      <c r="AW7222" s="140"/>
      <c r="AX7222" s="8"/>
      <c r="AY7222" s="8"/>
      <c r="AZ7222" s="8"/>
      <c r="BA7222" s="8"/>
      <c r="BB7222" s="122"/>
      <c r="BC7222" s="8"/>
      <c r="BD7222" s="8"/>
      <c r="BE7222" s="8"/>
      <c r="BF7222" s="8"/>
      <c r="BG7222" s="122"/>
      <c r="BH7222" s="8"/>
      <c r="BI7222" s="8"/>
      <c r="BJ7222" s="8"/>
      <c r="BK7222" s="8"/>
      <c r="BL7222" s="122"/>
      <c r="BM7222" s="8"/>
      <c r="BN7222" s="8"/>
      <c r="BO7222" s="8"/>
      <c r="BP7222" s="8"/>
      <c r="BQ7222" s="122"/>
      <c r="BR7222" s="8"/>
      <c r="BS7222" s="8"/>
      <c r="BT7222" s="8"/>
      <c r="BU7222" s="8"/>
      <c r="BV7222" s="122"/>
    </row>
    <row r="7223" spans="1:74" hidden="1" x14ac:dyDescent="0.3">
      <c r="A7223" s="8"/>
      <c r="B7223" s="2" t="s">
        <v>2</v>
      </c>
      <c r="C7223" s="2" t="s">
        <v>3</v>
      </c>
      <c r="D7223" s="2" t="s">
        <v>43</v>
      </c>
      <c r="E7223" s="9" t="s">
        <v>857</v>
      </c>
      <c r="F7223" s="10">
        <v>1</v>
      </c>
      <c r="G7223" s="18" t="s">
        <v>5</v>
      </c>
      <c r="H7223" s="3">
        <v>2024</v>
      </c>
      <c r="I7223" s="20" t="s">
        <v>286</v>
      </c>
      <c r="J7223" s="185" t="s">
        <v>337</v>
      </c>
      <c r="K7223" s="185" t="s">
        <v>318</v>
      </c>
      <c r="L7223" s="187">
        <f t="shared" si="246"/>
        <v>0</v>
      </c>
      <c r="M7223" s="187">
        <f t="shared" si="245"/>
        <v>0</v>
      </c>
      <c r="N7223" s="186"/>
      <c r="O7223" s="8"/>
      <c r="P7223" s="8"/>
      <c r="Q7223" s="8"/>
      <c r="R7223" s="8"/>
      <c r="S7223" s="122"/>
      <c r="T7223" s="8"/>
      <c r="U7223" s="8"/>
      <c r="V7223" s="8"/>
      <c r="W7223" s="8"/>
      <c r="X7223" s="122"/>
      <c r="Y7223" s="8"/>
      <c r="Z7223" s="8"/>
      <c r="AA7223" s="8"/>
      <c r="AB7223" s="8"/>
      <c r="AC7223" s="122"/>
      <c r="AD7223" s="8"/>
      <c r="AE7223" s="8"/>
      <c r="AF7223" s="8"/>
      <c r="AG7223" s="8"/>
      <c r="AH7223" s="122"/>
      <c r="AI7223" s="137"/>
      <c r="AJ7223" s="137"/>
      <c r="AK7223" s="137"/>
      <c r="AL7223" s="137"/>
      <c r="AM7223" s="138"/>
      <c r="AN7223" s="8"/>
      <c r="AO7223" s="8"/>
      <c r="AP7223" s="8"/>
      <c r="AQ7223" s="8"/>
      <c r="AR7223" s="122"/>
      <c r="AS7223" s="139"/>
      <c r="AT7223" s="139"/>
      <c r="AU7223" s="139"/>
      <c r="AV7223" s="139"/>
      <c r="AW7223" s="140"/>
      <c r="AX7223" s="8"/>
      <c r="AY7223" s="8"/>
      <c r="AZ7223" s="8"/>
      <c r="BA7223" s="8"/>
      <c r="BB7223" s="122"/>
      <c r="BC7223" s="8"/>
      <c r="BD7223" s="8"/>
      <c r="BE7223" s="8"/>
      <c r="BF7223" s="8"/>
      <c r="BG7223" s="122"/>
      <c r="BH7223" s="8"/>
      <c r="BI7223" s="8"/>
      <c r="BJ7223" s="8"/>
      <c r="BK7223" s="8"/>
      <c r="BL7223" s="122"/>
      <c r="BM7223" s="8"/>
      <c r="BN7223" s="8"/>
      <c r="BO7223" s="8"/>
      <c r="BP7223" s="8"/>
      <c r="BQ7223" s="122"/>
      <c r="BR7223" s="8"/>
      <c r="BS7223" s="8"/>
      <c r="BT7223" s="8"/>
      <c r="BU7223" s="8"/>
      <c r="BV7223" s="122"/>
    </row>
    <row r="7224" spans="1:74" ht="28.8" hidden="1" x14ac:dyDescent="0.3">
      <c r="A7224" s="8"/>
      <c r="B7224" s="2" t="s">
        <v>2</v>
      </c>
      <c r="C7224" s="2" t="s">
        <v>3</v>
      </c>
      <c r="D7224" s="2" t="s">
        <v>43</v>
      </c>
      <c r="E7224" s="9" t="s">
        <v>857</v>
      </c>
      <c r="F7224" s="10">
        <v>1</v>
      </c>
      <c r="G7224" s="18" t="s">
        <v>5</v>
      </c>
      <c r="H7224" s="3">
        <v>2024</v>
      </c>
      <c r="I7224" s="20" t="s">
        <v>286</v>
      </c>
      <c r="J7224" s="185" t="s">
        <v>338</v>
      </c>
      <c r="K7224" s="185" t="s">
        <v>339</v>
      </c>
      <c r="L7224" s="187">
        <f t="shared" si="246"/>
        <v>0</v>
      </c>
      <c r="M7224" s="187">
        <f t="shared" si="245"/>
        <v>0</v>
      </c>
      <c r="N7224" s="186"/>
      <c r="O7224" s="8"/>
      <c r="P7224" s="8"/>
      <c r="Q7224" s="8"/>
      <c r="R7224" s="8"/>
      <c r="S7224" s="122"/>
      <c r="T7224" s="8"/>
      <c r="U7224" s="8"/>
      <c r="V7224" s="8"/>
      <c r="W7224" s="8"/>
      <c r="X7224" s="122"/>
      <c r="Y7224" s="8"/>
      <c r="Z7224" s="8"/>
      <c r="AA7224" s="8"/>
      <c r="AB7224" s="8"/>
      <c r="AC7224" s="122"/>
      <c r="AD7224" s="8"/>
      <c r="AE7224" s="8"/>
      <c r="AF7224" s="8"/>
      <c r="AG7224" s="8"/>
      <c r="AH7224" s="122"/>
      <c r="AI7224" s="137"/>
      <c r="AJ7224" s="137"/>
      <c r="AK7224" s="137"/>
      <c r="AL7224" s="137"/>
      <c r="AM7224" s="138"/>
      <c r="AN7224" s="8"/>
      <c r="AO7224" s="8"/>
      <c r="AP7224" s="8"/>
      <c r="AQ7224" s="8"/>
      <c r="AR7224" s="122"/>
      <c r="AS7224" s="139"/>
      <c r="AT7224" s="139"/>
      <c r="AU7224" s="139"/>
      <c r="AV7224" s="139"/>
      <c r="AW7224" s="140"/>
      <c r="AX7224" s="8"/>
      <c r="AY7224" s="8"/>
      <c r="AZ7224" s="8"/>
      <c r="BA7224" s="8"/>
      <c r="BB7224" s="122"/>
      <c r="BC7224" s="8"/>
      <c r="BD7224" s="8"/>
      <c r="BE7224" s="8"/>
      <c r="BF7224" s="8"/>
      <c r="BG7224" s="122"/>
      <c r="BH7224" s="8"/>
      <c r="BI7224" s="8"/>
      <c r="BJ7224" s="8"/>
      <c r="BK7224" s="8"/>
      <c r="BL7224" s="122"/>
      <c r="BM7224" s="8"/>
      <c r="BN7224" s="8"/>
      <c r="BO7224" s="8"/>
      <c r="BP7224" s="8"/>
      <c r="BQ7224" s="122"/>
      <c r="BR7224" s="8"/>
      <c r="BS7224" s="8"/>
      <c r="BT7224" s="8"/>
      <c r="BU7224" s="8"/>
      <c r="BV7224" s="122"/>
    </row>
    <row r="7225" spans="1:74" ht="28.8" hidden="1" x14ac:dyDescent="0.3">
      <c r="A7225" s="8"/>
      <c r="B7225" s="2" t="s">
        <v>2</v>
      </c>
      <c r="C7225" s="2" t="s">
        <v>3</v>
      </c>
      <c r="D7225" s="2" t="s">
        <v>43</v>
      </c>
      <c r="E7225" s="9" t="s">
        <v>857</v>
      </c>
      <c r="F7225" s="10">
        <v>1</v>
      </c>
      <c r="G7225" s="18" t="s">
        <v>5</v>
      </c>
      <c r="H7225" s="3">
        <v>2024</v>
      </c>
      <c r="I7225" s="20" t="s">
        <v>286</v>
      </c>
      <c r="J7225" s="185" t="s">
        <v>340</v>
      </c>
      <c r="K7225" s="185" t="s">
        <v>318</v>
      </c>
      <c r="L7225" s="187">
        <f t="shared" si="246"/>
        <v>0</v>
      </c>
      <c r="M7225" s="187">
        <f t="shared" si="245"/>
        <v>0</v>
      </c>
      <c r="N7225" s="186"/>
      <c r="O7225" s="8"/>
      <c r="P7225" s="8"/>
      <c r="Q7225" s="8"/>
      <c r="R7225" s="8"/>
      <c r="S7225" s="122"/>
      <c r="T7225" s="8"/>
      <c r="U7225" s="8"/>
      <c r="V7225" s="8"/>
      <c r="W7225" s="8"/>
      <c r="X7225" s="122"/>
      <c r="Y7225" s="8"/>
      <c r="Z7225" s="8"/>
      <c r="AA7225" s="8"/>
      <c r="AB7225" s="8"/>
      <c r="AC7225" s="122"/>
      <c r="AD7225" s="8"/>
      <c r="AE7225" s="8"/>
      <c r="AF7225" s="8"/>
      <c r="AG7225" s="8"/>
      <c r="AH7225" s="122"/>
      <c r="AI7225" s="137"/>
      <c r="AJ7225" s="137"/>
      <c r="AK7225" s="137"/>
      <c r="AL7225" s="137"/>
      <c r="AM7225" s="138"/>
      <c r="AN7225" s="8"/>
      <c r="AO7225" s="8"/>
      <c r="AP7225" s="8"/>
      <c r="AQ7225" s="8"/>
      <c r="AR7225" s="122"/>
      <c r="AS7225" s="139"/>
      <c r="AT7225" s="139"/>
      <c r="AU7225" s="139"/>
      <c r="AV7225" s="139"/>
      <c r="AW7225" s="140"/>
      <c r="AX7225" s="8"/>
      <c r="AY7225" s="8"/>
      <c r="AZ7225" s="8"/>
      <c r="BA7225" s="8"/>
      <c r="BB7225" s="122"/>
      <c r="BC7225" s="8"/>
      <c r="BD7225" s="8"/>
      <c r="BE7225" s="8"/>
      <c r="BF7225" s="8"/>
      <c r="BG7225" s="122"/>
      <c r="BH7225" s="8"/>
      <c r="BI7225" s="8"/>
      <c r="BJ7225" s="8"/>
      <c r="BK7225" s="8"/>
      <c r="BL7225" s="122"/>
      <c r="BM7225" s="8"/>
      <c r="BN7225" s="8"/>
      <c r="BO7225" s="8"/>
      <c r="BP7225" s="8"/>
      <c r="BQ7225" s="122"/>
      <c r="BR7225" s="8"/>
      <c r="BS7225" s="8"/>
      <c r="BT7225" s="8"/>
      <c r="BU7225" s="8"/>
      <c r="BV7225" s="122"/>
    </row>
    <row r="7226" spans="1:74" hidden="1" x14ac:dyDescent="0.3">
      <c r="A7226" s="8"/>
      <c r="B7226" s="2" t="s">
        <v>2</v>
      </c>
      <c r="C7226" s="2" t="s">
        <v>3</v>
      </c>
      <c r="D7226" s="2" t="s">
        <v>43</v>
      </c>
      <c r="E7226" s="9" t="s">
        <v>857</v>
      </c>
      <c r="F7226" s="10">
        <v>1</v>
      </c>
      <c r="G7226" s="18" t="s">
        <v>5</v>
      </c>
      <c r="H7226" s="3">
        <v>2024</v>
      </c>
      <c r="I7226" s="20" t="s">
        <v>286</v>
      </c>
      <c r="J7226" s="185" t="s">
        <v>341</v>
      </c>
      <c r="K7226" s="185" t="s">
        <v>320</v>
      </c>
      <c r="L7226" s="187">
        <f t="shared" si="246"/>
        <v>0</v>
      </c>
      <c r="M7226" s="187">
        <f t="shared" si="245"/>
        <v>0</v>
      </c>
      <c r="N7226" s="186"/>
      <c r="O7226" s="8"/>
      <c r="P7226" s="8"/>
      <c r="Q7226" s="8"/>
      <c r="R7226" s="8"/>
      <c r="S7226" s="122"/>
      <c r="T7226" s="8"/>
      <c r="U7226" s="8"/>
      <c r="V7226" s="8"/>
      <c r="W7226" s="8"/>
      <c r="X7226" s="122"/>
      <c r="Y7226" s="8"/>
      <c r="Z7226" s="8"/>
      <c r="AA7226" s="8"/>
      <c r="AB7226" s="8"/>
      <c r="AC7226" s="122"/>
      <c r="AD7226" s="8"/>
      <c r="AE7226" s="8"/>
      <c r="AF7226" s="8"/>
      <c r="AG7226" s="8"/>
      <c r="AH7226" s="122"/>
      <c r="AI7226" s="137"/>
      <c r="AJ7226" s="137"/>
      <c r="AK7226" s="137"/>
      <c r="AL7226" s="137"/>
      <c r="AM7226" s="138"/>
      <c r="AN7226" s="8"/>
      <c r="AO7226" s="8"/>
      <c r="AP7226" s="8"/>
      <c r="AQ7226" s="8"/>
      <c r="AR7226" s="122"/>
      <c r="AS7226" s="139"/>
      <c r="AT7226" s="139"/>
      <c r="AU7226" s="139"/>
      <c r="AV7226" s="139"/>
      <c r="AW7226" s="140"/>
      <c r="AX7226" s="8"/>
      <c r="AY7226" s="8"/>
      <c r="AZ7226" s="8"/>
      <c r="BA7226" s="8"/>
      <c r="BB7226" s="122"/>
      <c r="BC7226" s="8"/>
      <c r="BD7226" s="8"/>
      <c r="BE7226" s="8"/>
      <c r="BF7226" s="8"/>
      <c r="BG7226" s="122"/>
      <c r="BH7226" s="8"/>
      <c r="BI7226" s="8"/>
      <c r="BJ7226" s="8"/>
      <c r="BK7226" s="8"/>
      <c r="BL7226" s="122"/>
      <c r="BM7226" s="8"/>
      <c r="BN7226" s="8"/>
      <c r="BO7226" s="8"/>
      <c r="BP7226" s="8"/>
      <c r="BQ7226" s="122"/>
      <c r="BR7226" s="8"/>
      <c r="BS7226" s="8"/>
      <c r="BT7226" s="8"/>
      <c r="BU7226" s="8"/>
      <c r="BV7226" s="122"/>
    </row>
    <row r="7227" spans="1:74" ht="28.8" hidden="1" x14ac:dyDescent="0.3">
      <c r="A7227" s="8"/>
      <c r="B7227" s="2" t="s">
        <v>2</v>
      </c>
      <c r="C7227" s="2" t="s">
        <v>3</v>
      </c>
      <c r="D7227" s="2" t="s">
        <v>43</v>
      </c>
      <c r="E7227" s="9" t="s">
        <v>857</v>
      </c>
      <c r="F7227" s="10">
        <v>1</v>
      </c>
      <c r="G7227" s="18" t="s">
        <v>5</v>
      </c>
      <c r="H7227" s="3">
        <v>2024</v>
      </c>
      <c r="I7227" s="20" t="s">
        <v>286</v>
      </c>
      <c r="J7227" s="185" t="s">
        <v>342</v>
      </c>
      <c r="K7227" s="185" t="s">
        <v>320</v>
      </c>
      <c r="L7227" s="187">
        <f t="shared" si="246"/>
        <v>0</v>
      </c>
      <c r="M7227" s="187">
        <f t="shared" si="245"/>
        <v>0</v>
      </c>
      <c r="N7227" s="186"/>
      <c r="O7227" s="8"/>
      <c r="P7227" s="8"/>
      <c r="Q7227" s="8"/>
      <c r="R7227" s="8"/>
      <c r="S7227" s="122"/>
      <c r="T7227" s="8"/>
      <c r="U7227" s="8"/>
      <c r="V7227" s="8"/>
      <c r="W7227" s="8"/>
      <c r="X7227" s="122"/>
      <c r="Y7227" s="8"/>
      <c r="Z7227" s="8"/>
      <c r="AA7227" s="8"/>
      <c r="AB7227" s="8"/>
      <c r="AC7227" s="122"/>
      <c r="AD7227" s="8"/>
      <c r="AE7227" s="8"/>
      <c r="AF7227" s="8"/>
      <c r="AG7227" s="8"/>
      <c r="AH7227" s="122"/>
      <c r="AI7227" s="137"/>
      <c r="AJ7227" s="137"/>
      <c r="AK7227" s="137"/>
      <c r="AL7227" s="137"/>
      <c r="AM7227" s="138"/>
      <c r="AN7227" s="8"/>
      <c r="AO7227" s="8"/>
      <c r="AP7227" s="8"/>
      <c r="AQ7227" s="8"/>
      <c r="AR7227" s="122"/>
      <c r="AS7227" s="139"/>
      <c r="AT7227" s="139"/>
      <c r="AU7227" s="139"/>
      <c r="AV7227" s="139"/>
      <c r="AW7227" s="140"/>
      <c r="AX7227" s="8"/>
      <c r="AY7227" s="8"/>
      <c r="AZ7227" s="8"/>
      <c r="BA7227" s="8"/>
      <c r="BB7227" s="122"/>
      <c r="BC7227" s="8"/>
      <c r="BD7227" s="8"/>
      <c r="BE7227" s="8"/>
      <c r="BF7227" s="8"/>
      <c r="BG7227" s="122"/>
      <c r="BH7227" s="8"/>
      <c r="BI7227" s="8"/>
      <c r="BJ7227" s="8"/>
      <c r="BK7227" s="8"/>
      <c r="BL7227" s="122"/>
      <c r="BM7227" s="8"/>
      <c r="BN7227" s="8"/>
      <c r="BO7227" s="8"/>
      <c r="BP7227" s="8"/>
      <c r="BQ7227" s="122"/>
      <c r="BR7227" s="8"/>
      <c r="BS7227" s="8"/>
      <c r="BT7227" s="8"/>
      <c r="BU7227" s="8"/>
      <c r="BV7227" s="122"/>
    </row>
    <row r="7228" spans="1:74" hidden="1" x14ac:dyDescent="0.3">
      <c r="A7228" s="8"/>
      <c r="B7228" s="2" t="s">
        <v>2</v>
      </c>
      <c r="C7228" s="2" t="s">
        <v>3</v>
      </c>
      <c r="D7228" s="2" t="s">
        <v>43</v>
      </c>
      <c r="E7228" s="9" t="s">
        <v>857</v>
      </c>
      <c r="F7228" s="10">
        <v>1</v>
      </c>
      <c r="G7228" s="18" t="s">
        <v>5</v>
      </c>
      <c r="H7228" s="3">
        <v>2024</v>
      </c>
      <c r="I7228" s="20" t="s">
        <v>286</v>
      </c>
      <c r="J7228" s="185" t="s">
        <v>343</v>
      </c>
      <c r="K7228" s="185" t="s">
        <v>339</v>
      </c>
      <c r="L7228" s="187">
        <f t="shared" si="246"/>
        <v>0</v>
      </c>
      <c r="M7228" s="187">
        <f t="shared" si="245"/>
        <v>0</v>
      </c>
      <c r="N7228" s="186"/>
      <c r="O7228" s="8"/>
      <c r="P7228" s="8"/>
      <c r="Q7228" s="8"/>
      <c r="R7228" s="8"/>
      <c r="S7228" s="122"/>
      <c r="T7228" s="8"/>
      <c r="U7228" s="8"/>
      <c r="V7228" s="8"/>
      <c r="W7228" s="8"/>
      <c r="X7228" s="122"/>
      <c r="Y7228" s="8"/>
      <c r="Z7228" s="8"/>
      <c r="AA7228" s="8"/>
      <c r="AB7228" s="8"/>
      <c r="AC7228" s="122"/>
      <c r="AD7228" s="8"/>
      <c r="AE7228" s="8"/>
      <c r="AF7228" s="8"/>
      <c r="AG7228" s="8"/>
      <c r="AH7228" s="122"/>
      <c r="AI7228" s="137"/>
      <c r="AJ7228" s="137"/>
      <c r="AK7228" s="137"/>
      <c r="AL7228" s="137"/>
      <c r="AM7228" s="138"/>
      <c r="AN7228" s="8"/>
      <c r="AO7228" s="8"/>
      <c r="AP7228" s="8"/>
      <c r="AQ7228" s="8"/>
      <c r="AR7228" s="122"/>
      <c r="AS7228" s="139"/>
      <c r="AT7228" s="139"/>
      <c r="AU7228" s="139"/>
      <c r="AV7228" s="139"/>
      <c r="AW7228" s="140"/>
      <c r="AX7228" s="8"/>
      <c r="AY7228" s="8"/>
      <c r="AZ7228" s="8"/>
      <c r="BA7228" s="8"/>
      <c r="BB7228" s="122"/>
      <c r="BC7228" s="8"/>
      <c r="BD7228" s="8"/>
      <c r="BE7228" s="8"/>
      <c r="BF7228" s="8"/>
      <c r="BG7228" s="122"/>
      <c r="BH7228" s="8"/>
      <c r="BI7228" s="8"/>
      <c r="BJ7228" s="8"/>
      <c r="BK7228" s="8"/>
      <c r="BL7228" s="122"/>
      <c r="BM7228" s="8"/>
      <c r="BN7228" s="8"/>
      <c r="BO7228" s="8"/>
      <c r="BP7228" s="8"/>
      <c r="BQ7228" s="122"/>
      <c r="BR7228" s="8"/>
      <c r="BS7228" s="8"/>
      <c r="BT7228" s="8"/>
      <c r="BU7228" s="8"/>
      <c r="BV7228" s="122"/>
    </row>
    <row r="7229" spans="1:74" hidden="1" x14ac:dyDescent="0.3">
      <c r="A7229" s="8"/>
      <c r="B7229" s="2" t="s">
        <v>2</v>
      </c>
      <c r="C7229" s="2" t="s">
        <v>3</v>
      </c>
      <c r="D7229" s="2" t="s">
        <v>43</v>
      </c>
      <c r="E7229" s="9" t="s">
        <v>857</v>
      </c>
      <c r="F7229" s="10">
        <v>1</v>
      </c>
      <c r="G7229" s="18" t="s">
        <v>5</v>
      </c>
      <c r="H7229" s="3">
        <v>2024</v>
      </c>
      <c r="I7229" s="20" t="s">
        <v>288</v>
      </c>
      <c r="J7229" s="185" t="s">
        <v>344</v>
      </c>
      <c r="K7229" s="185" t="s">
        <v>318</v>
      </c>
      <c r="L7229" s="187">
        <f t="shared" si="246"/>
        <v>0</v>
      </c>
      <c r="M7229" s="187">
        <f t="shared" si="245"/>
        <v>0</v>
      </c>
      <c r="N7229" s="186"/>
      <c r="O7229" s="8"/>
      <c r="P7229" s="8"/>
      <c r="Q7229" s="8"/>
      <c r="R7229" s="8"/>
      <c r="S7229" s="122"/>
      <c r="T7229" s="8"/>
      <c r="U7229" s="8"/>
      <c r="V7229" s="8"/>
      <c r="W7229" s="8"/>
      <c r="X7229" s="122"/>
      <c r="Y7229" s="8"/>
      <c r="Z7229" s="8"/>
      <c r="AA7229" s="8"/>
      <c r="AB7229" s="8"/>
      <c r="AC7229" s="122"/>
      <c r="AD7229" s="8"/>
      <c r="AE7229" s="8"/>
      <c r="AF7229" s="8"/>
      <c r="AG7229" s="8"/>
      <c r="AH7229" s="122"/>
      <c r="AI7229" s="137"/>
      <c r="AJ7229" s="137"/>
      <c r="AK7229" s="137"/>
      <c r="AL7229" s="137"/>
      <c r="AM7229" s="138"/>
      <c r="AN7229" s="8"/>
      <c r="AO7229" s="8"/>
      <c r="AP7229" s="8"/>
      <c r="AQ7229" s="8"/>
      <c r="AR7229" s="122"/>
      <c r="AS7229" s="139"/>
      <c r="AT7229" s="139"/>
      <c r="AU7229" s="139"/>
      <c r="AV7229" s="139"/>
      <c r="AW7229" s="140"/>
      <c r="AX7229" s="8"/>
      <c r="AY7229" s="8"/>
      <c r="AZ7229" s="8"/>
      <c r="BA7229" s="8"/>
      <c r="BB7229" s="122"/>
      <c r="BC7229" s="8"/>
      <c r="BD7229" s="8"/>
      <c r="BE7229" s="8"/>
      <c r="BF7229" s="8"/>
      <c r="BG7229" s="122"/>
      <c r="BH7229" s="8"/>
      <c r="BI7229" s="8"/>
      <c r="BJ7229" s="8"/>
      <c r="BK7229" s="8"/>
      <c r="BL7229" s="122"/>
      <c r="BM7229" s="8"/>
      <c r="BN7229" s="8"/>
      <c r="BO7229" s="8"/>
      <c r="BP7229" s="8"/>
      <c r="BQ7229" s="122"/>
      <c r="BR7229" s="8"/>
      <c r="BS7229" s="8"/>
      <c r="BT7229" s="8"/>
      <c r="BU7229" s="8"/>
      <c r="BV7229" s="122"/>
    </row>
    <row r="7230" spans="1:74" hidden="1" x14ac:dyDescent="0.3">
      <c r="A7230" s="8"/>
      <c r="B7230" s="2" t="s">
        <v>2</v>
      </c>
      <c r="C7230" s="2" t="s">
        <v>3</v>
      </c>
      <c r="D7230" s="2" t="s">
        <v>43</v>
      </c>
      <c r="E7230" s="9" t="s">
        <v>857</v>
      </c>
      <c r="F7230" s="10">
        <v>1</v>
      </c>
      <c r="G7230" s="18" t="s">
        <v>5</v>
      </c>
      <c r="H7230" s="3">
        <v>2024</v>
      </c>
      <c r="I7230" s="20" t="s">
        <v>288</v>
      </c>
      <c r="J7230" s="184" t="s">
        <v>351</v>
      </c>
      <c r="K7230" s="184" t="s">
        <v>318</v>
      </c>
      <c r="L7230" s="187">
        <f t="shared" si="246"/>
        <v>0</v>
      </c>
      <c r="M7230" s="187">
        <f t="shared" si="245"/>
        <v>0</v>
      </c>
      <c r="N7230" s="186"/>
      <c r="O7230" s="8"/>
      <c r="P7230" s="8"/>
      <c r="Q7230" s="8"/>
      <c r="R7230" s="8"/>
      <c r="S7230" s="122"/>
      <c r="T7230" s="8"/>
      <c r="U7230" s="8"/>
      <c r="V7230" s="8"/>
      <c r="W7230" s="8"/>
      <c r="X7230" s="122"/>
      <c r="Y7230" s="8"/>
      <c r="Z7230" s="8"/>
      <c r="AA7230" s="8"/>
      <c r="AB7230" s="8"/>
      <c r="AC7230" s="122"/>
      <c r="AD7230" s="8"/>
      <c r="AE7230" s="8"/>
      <c r="AF7230" s="8"/>
      <c r="AG7230" s="8"/>
      <c r="AH7230" s="122"/>
      <c r="AI7230" s="137"/>
      <c r="AJ7230" s="137"/>
      <c r="AK7230" s="137"/>
      <c r="AL7230" s="137"/>
      <c r="AM7230" s="138"/>
      <c r="AN7230" s="8"/>
      <c r="AO7230" s="8"/>
      <c r="AP7230" s="8"/>
      <c r="AQ7230" s="8"/>
      <c r="AR7230" s="122"/>
      <c r="AS7230" s="139"/>
      <c r="AT7230" s="139"/>
      <c r="AU7230" s="139"/>
      <c r="AV7230" s="139"/>
      <c r="AW7230" s="140"/>
      <c r="AX7230" s="8"/>
      <c r="AY7230" s="8"/>
      <c r="AZ7230" s="8"/>
      <c r="BA7230" s="8"/>
      <c r="BB7230" s="122"/>
      <c r="BC7230" s="8"/>
      <c r="BD7230" s="8"/>
      <c r="BE7230" s="8"/>
      <c r="BF7230" s="8"/>
      <c r="BG7230" s="122"/>
      <c r="BH7230" s="8"/>
      <c r="BI7230" s="8"/>
      <c r="BJ7230" s="8"/>
      <c r="BK7230" s="8"/>
      <c r="BL7230" s="122"/>
      <c r="BM7230" s="8"/>
      <c r="BN7230" s="8"/>
      <c r="BO7230" s="8"/>
      <c r="BP7230" s="8"/>
      <c r="BQ7230" s="122"/>
      <c r="BR7230" s="8"/>
      <c r="BS7230" s="8"/>
      <c r="BT7230" s="8"/>
      <c r="BU7230" s="8"/>
      <c r="BV7230" s="122"/>
    </row>
    <row r="7231" spans="1:74" ht="28.8" hidden="1" x14ac:dyDescent="0.3">
      <c r="A7231" s="8"/>
      <c r="B7231" s="2" t="s">
        <v>2</v>
      </c>
      <c r="C7231" s="2" t="s">
        <v>3</v>
      </c>
      <c r="D7231" s="2" t="s">
        <v>43</v>
      </c>
      <c r="E7231" s="9" t="s">
        <v>857</v>
      </c>
      <c r="F7231" s="10">
        <v>1</v>
      </c>
      <c r="G7231" s="18" t="s">
        <v>5</v>
      </c>
      <c r="H7231" s="3">
        <v>2024</v>
      </c>
      <c r="I7231" s="20" t="s">
        <v>288</v>
      </c>
      <c r="J7231" s="184" t="s">
        <v>352</v>
      </c>
      <c r="K7231" s="184" t="s">
        <v>321</v>
      </c>
      <c r="L7231" s="187">
        <f t="shared" si="246"/>
        <v>0</v>
      </c>
      <c r="M7231" s="187">
        <f t="shared" si="245"/>
        <v>0</v>
      </c>
      <c r="N7231" s="186"/>
      <c r="O7231" s="8"/>
      <c r="P7231" s="8"/>
      <c r="Q7231" s="8"/>
      <c r="R7231" s="8"/>
      <c r="S7231" s="122"/>
      <c r="T7231" s="8"/>
      <c r="U7231" s="8"/>
      <c r="V7231" s="8"/>
      <c r="W7231" s="8"/>
      <c r="X7231" s="122"/>
      <c r="Y7231" s="8"/>
      <c r="Z7231" s="8"/>
      <c r="AA7231" s="8"/>
      <c r="AB7231" s="8"/>
      <c r="AC7231" s="122"/>
      <c r="AD7231" s="8"/>
      <c r="AE7231" s="8"/>
      <c r="AF7231" s="8"/>
      <c r="AG7231" s="8"/>
      <c r="AH7231" s="122"/>
      <c r="AI7231" s="137"/>
      <c r="AJ7231" s="137"/>
      <c r="AK7231" s="137"/>
      <c r="AL7231" s="137"/>
      <c r="AM7231" s="138"/>
      <c r="AN7231" s="8"/>
      <c r="AO7231" s="8"/>
      <c r="AP7231" s="8"/>
      <c r="AQ7231" s="8"/>
      <c r="AR7231" s="122"/>
      <c r="AS7231" s="139"/>
      <c r="AT7231" s="139"/>
      <c r="AU7231" s="139"/>
      <c r="AV7231" s="139"/>
      <c r="AW7231" s="140"/>
      <c r="AX7231" s="8"/>
      <c r="AY7231" s="8"/>
      <c r="AZ7231" s="8"/>
      <c r="BA7231" s="8"/>
      <c r="BB7231" s="122"/>
      <c r="BC7231" s="8"/>
      <c r="BD7231" s="8"/>
      <c r="BE7231" s="8"/>
      <c r="BF7231" s="8"/>
      <c r="BG7231" s="122"/>
      <c r="BH7231" s="8"/>
      <c r="BI7231" s="8"/>
      <c r="BJ7231" s="8"/>
      <c r="BK7231" s="8"/>
      <c r="BL7231" s="122"/>
      <c r="BM7231" s="8"/>
      <c r="BN7231" s="8"/>
      <c r="BO7231" s="8"/>
      <c r="BP7231" s="8"/>
      <c r="BQ7231" s="122"/>
      <c r="BR7231" s="8"/>
      <c r="BS7231" s="8"/>
      <c r="BT7231" s="8"/>
      <c r="BU7231" s="8"/>
      <c r="BV7231" s="122"/>
    </row>
    <row r="7232" spans="1:74" hidden="1" x14ac:dyDescent="0.3">
      <c r="A7232" s="8"/>
      <c r="B7232" s="2" t="s">
        <v>2</v>
      </c>
      <c r="C7232" s="2" t="s">
        <v>3</v>
      </c>
      <c r="D7232" s="2" t="s">
        <v>43</v>
      </c>
      <c r="E7232" s="9" t="s">
        <v>857</v>
      </c>
      <c r="F7232" s="10">
        <v>1</v>
      </c>
      <c r="G7232" s="18" t="s">
        <v>5</v>
      </c>
      <c r="H7232" s="3">
        <v>2024</v>
      </c>
      <c r="I7232" s="20" t="s">
        <v>288</v>
      </c>
      <c r="J7232" s="184" t="s">
        <v>345</v>
      </c>
      <c r="K7232" s="184" t="s">
        <v>318</v>
      </c>
      <c r="L7232" s="187">
        <f t="shared" si="246"/>
        <v>0</v>
      </c>
      <c r="M7232" s="187">
        <f t="shared" si="245"/>
        <v>0</v>
      </c>
      <c r="N7232" s="186"/>
      <c r="O7232" s="8"/>
      <c r="P7232" s="8"/>
      <c r="Q7232" s="8"/>
      <c r="R7232" s="8"/>
      <c r="S7232" s="122"/>
      <c r="T7232" s="8"/>
      <c r="U7232" s="8"/>
      <c r="V7232" s="8"/>
      <c r="W7232" s="8"/>
      <c r="X7232" s="122"/>
      <c r="Y7232" s="8"/>
      <c r="Z7232" s="8"/>
      <c r="AA7232" s="8"/>
      <c r="AB7232" s="8"/>
      <c r="AC7232" s="122"/>
      <c r="AD7232" s="8"/>
      <c r="AE7232" s="8"/>
      <c r="AF7232" s="8"/>
      <c r="AG7232" s="8"/>
      <c r="AH7232" s="122"/>
      <c r="AI7232" s="137"/>
      <c r="AJ7232" s="137"/>
      <c r="AK7232" s="137"/>
      <c r="AL7232" s="137"/>
      <c r="AM7232" s="138"/>
      <c r="AN7232" s="8"/>
      <c r="AO7232" s="8"/>
      <c r="AP7232" s="8"/>
      <c r="AQ7232" s="8"/>
      <c r="AR7232" s="122"/>
      <c r="AS7232" s="139"/>
      <c r="AT7232" s="139"/>
      <c r="AU7232" s="139"/>
      <c r="AV7232" s="139"/>
      <c r="AW7232" s="140"/>
      <c r="AX7232" s="8"/>
      <c r="AY7232" s="8"/>
      <c r="AZ7232" s="8"/>
      <c r="BA7232" s="8"/>
      <c r="BB7232" s="122"/>
      <c r="BC7232" s="8"/>
      <c r="BD7232" s="8"/>
      <c r="BE7232" s="8"/>
      <c r="BF7232" s="8"/>
      <c r="BG7232" s="122"/>
      <c r="BH7232" s="8"/>
      <c r="BI7232" s="8"/>
      <c r="BJ7232" s="8"/>
      <c r="BK7232" s="8"/>
      <c r="BL7232" s="122"/>
      <c r="BM7232" s="8"/>
      <c r="BN7232" s="8"/>
      <c r="BO7232" s="8"/>
      <c r="BP7232" s="8"/>
      <c r="BQ7232" s="122"/>
      <c r="BR7232" s="8"/>
      <c r="BS7232" s="8"/>
      <c r="BT7232" s="8"/>
      <c r="BU7232" s="8"/>
      <c r="BV7232" s="122"/>
    </row>
    <row r="7233" spans="1:74" hidden="1" x14ac:dyDescent="0.3">
      <c r="A7233" s="8"/>
      <c r="B7233" s="2" t="s">
        <v>2</v>
      </c>
      <c r="C7233" s="2" t="s">
        <v>3</v>
      </c>
      <c r="D7233" s="2" t="s">
        <v>43</v>
      </c>
      <c r="E7233" s="9" t="s">
        <v>857</v>
      </c>
      <c r="F7233" s="10">
        <v>1</v>
      </c>
      <c r="G7233" s="18" t="s">
        <v>5</v>
      </c>
      <c r="H7233" s="3">
        <v>2024</v>
      </c>
      <c r="I7233" s="20" t="s">
        <v>289</v>
      </c>
      <c r="J7233" s="184" t="s">
        <v>268</v>
      </c>
      <c r="K7233" s="184" t="s">
        <v>318</v>
      </c>
      <c r="L7233" s="187">
        <f t="shared" si="246"/>
        <v>0</v>
      </c>
      <c r="M7233" s="187">
        <f t="shared" si="245"/>
        <v>0</v>
      </c>
      <c r="N7233" s="186"/>
      <c r="O7233" s="8"/>
      <c r="P7233" s="8"/>
      <c r="Q7233" s="8"/>
      <c r="R7233" s="8"/>
      <c r="S7233" s="122"/>
      <c r="T7233" s="8"/>
      <c r="U7233" s="8"/>
      <c r="V7233" s="8"/>
      <c r="W7233" s="8"/>
      <c r="X7233" s="122"/>
      <c r="Y7233" s="8"/>
      <c r="Z7233" s="8"/>
      <c r="AA7233" s="8"/>
      <c r="AB7233" s="8"/>
      <c r="AC7233" s="122"/>
      <c r="AD7233" s="8"/>
      <c r="AE7233" s="8"/>
      <c r="AF7233" s="8"/>
      <c r="AG7233" s="8"/>
      <c r="AH7233" s="122"/>
      <c r="AI7233" s="137"/>
      <c r="AJ7233" s="137"/>
      <c r="AK7233" s="137"/>
      <c r="AL7233" s="137"/>
      <c r="AM7233" s="138"/>
      <c r="AN7233" s="8"/>
      <c r="AO7233" s="8"/>
      <c r="AP7233" s="8"/>
      <c r="AQ7233" s="8"/>
      <c r="AR7233" s="122"/>
      <c r="AS7233" s="139"/>
      <c r="AT7233" s="139"/>
      <c r="AU7233" s="139"/>
      <c r="AV7233" s="139"/>
      <c r="AW7233" s="140"/>
      <c r="AX7233" s="8"/>
      <c r="AY7233" s="8"/>
      <c r="AZ7233" s="8"/>
      <c r="BA7233" s="8"/>
      <c r="BB7233" s="122"/>
      <c r="BC7233" s="8"/>
      <c r="BD7233" s="8"/>
      <c r="BE7233" s="8"/>
      <c r="BF7233" s="8"/>
      <c r="BG7233" s="122"/>
      <c r="BH7233" s="8"/>
      <c r="BI7233" s="8"/>
      <c r="BJ7233" s="8"/>
      <c r="BK7233" s="8"/>
      <c r="BL7233" s="122"/>
      <c r="BM7233" s="8"/>
      <c r="BN7233" s="8"/>
      <c r="BO7233" s="8"/>
      <c r="BP7233" s="8"/>
      <c r="BQ7233" s="122"/>
      <c r="BR7233" s="8"/>
      <c r="BS7233" s="8"/>
      <c r="BT7233" s="8"/>
      <c r="BU7233" s="8"/>
      <c r="BV7233" s="122"/>
    </row>
    <row r="7234" spans="1:74" hidden="1" x14ac:dyDescent="0.3">
      <c r="A7234" s="8"/>
      <c r="B7234" s="2" t="s">
        <v>2</v>
      </c>
      <c r="C7234" s="2" t="s">
        <v>3</v>
      </c>
      <c r="D7234" s="2" t="s">
        <v>43</v>
      </c>
      <c r="E7234" s="9" t="s">
        <v>857</v>
      </c>
      <c r="F7234" s="10">
        <v>1</v>
      </c>
      <c r="G7234" s="18" t="s">
        <v>5</v>
      </c>
      <c r="H7234" s="3">
        <v>2024</v>
      </c>
      <c r="I7234" s="20" t="s">
        <v>289</v>
      </c>
      <c r="J7234" s="184" t="s">
        <v>292</v>
      </c>
      <c r="K7234" s="184" t="s">
        <v>318</v>
      </c>
      <c r="L7234" s="187">
        <f t="shared" si="246"/>
        <v>0</v>
      </c>
      <c r="M7234" s="187">
        <f t="shared" si="245"/>
        <v>0</v>
      </c>
      <c r="N7234" s="186"/>
      <c r="O7234" s="8"/>
      <c r="P7234" s="8"/>
      <c r="Q7234" s="8"/>
      <c r="R7234" s="8"/>
      <c r="S7234" s="122"/>
      <c r="T7234" s="8"/>
      <c r="U7234" s="8"/>
      <c r="V7234" s="8"/>
      <c r="W7234" s="8"/>
      <c r="X7234" s="122"/>
      <c r="Y7234" s="8"/>
      <c r="Z7234" s="8"/>
      <c r="AA7234" s="8"/>
      <c r="AB7234" s="8"/>
      <c r="AC7234" s="122"/>
      <c r="AD7234" s="8"/>
      <c r="AE7234" s="8"/>
      <c r="AF7234" s="8"/>
      <c r="AG7234" s="8"/>
      <c r="AH7234" s="122"/>
      <c r="AI7234" s="137"/>
      <c r="AJ7234" s="137"/>
      <c r="AK7234" s="137"/>
      <c r="AL7234" s="137"/>
      <c r="AM7234" s="138"/>
      <c r="AN7234" s="8"/>
      <c r="AO7234" s="8"/>
      <c r="AP7234" s="8"/>
      <c r="AQ7234" s="8"/>
      <c r="AR7234" s="122"/>
      <c r="AS7234" s="139"/>
      <c r="AT7234" s="139"/>
      <c r="AU7234" s="139"/>
      <c r="AV7234" s="139"/>
      <c r="AW7234" s="140"/>
      <c r="AX7234" s="8"/>
      <c r="AY7234" s="8"/>
      <c r="AZ7234" s="8"/>
      <c r="BA7234" s="8"/>
      <c r="BB7234" s="122"/>
      <c r="BC7234" s="8"/>
      <c r="BD7234" s="8"/>
      <c r="BE7234" s="8"/>
      <c r="BF7234" s="8"/>
      <c r="BG7234" s="122"/>
      <c r="BH7234" s="8"/>
      <c r="BI7234" s="8"/>
      <c r="BJ7234" s="8"/>
      <c r="BK7234" s="8"/>
      <c r="BL7234" s="122"/>
      <c r="BM7234" s="8"/>
      <c r="BN7234" s="8"/>
      <c r="BO7234" s="8"/>
      <c r="BP7234" s="8"/>
      <c r="BQ7234" s="122"/>
      <c r="BR7234" s="8"/>
      <c r="BS7234" s="8"/>
      <c r="BT7234" s="8"/>
      <c r="BU7234" s="8"/>
      <c r="BV7234" s="122"/>
    </row>
    <row r="7235" spans="1:74" hidden="1" x14ac:dyDescent="0.3">
      <c r="A7235" s="8"/>
      <c r="B7235" s="2" t="s">
        <v>2</v>
      </c>
      <c r="C7235" s="2" t="s">
        <v>3</v>
      </c>
      <c r="D7235" s="2" t="s">
        <v>43</v>
      </c>
      <c r="E7235" s="9" t="s">
        <v>857</v>
      </c>
      <c r="F7235" s="10">
        <v>1</v>
      </c>
      <c r="G7235" s="18" t="s">
        <v>5</v>
      </c>
      <c r="H7235" s="3">
        <v>2024</v>
      </c>
      <c r="I7235" s="20" t="s">
        <v>285</v>
      </c>
      <c r="J7235" s="184" t="s">
        <v>293</v>
      </c>
      <c r="K7235" s="184" t="s">
        <v>318</v>
      </c>
      <c r="L7235" s="187">
        <f t="shared" si="246"/>
        <v>0</v>
      </c>
      <c r="M7235" s="187">
        <f t="shared" si="245"/>
        <v>0</v>
      </c>
      <c r="N7235" s="186"/>
      <c r="O7235" s="8"/>
      <c r="P7235" s="8"/>
      <c r="Q7235" s="8"/>
      <c r="R7235" s="8"/>
      <c r="S7235" s="122"/>
      <c r="T7235" s="8"/>
      <c r="U7235" s="8"/>
      <c r="V7235" s="8"/>
      <c r="W7235" s="8"/>
      <c r="X7235" s="122"/>
      <c r="Y7235" s="8"/>
      <c r="Z7235" s="8"/>
      <c r="AA7235" s="8"/>
      <c r="AB7235" s="8"/>
      <c r="AC7235" s="122"/>
      <c r="AD7235" s="8"/>
      <c r="AE7235" s="8"/>
      <c r="AF7235" s="8"/>
      <c r="AG7235" s="8"/>
      <c r="AH7235" s="122"/>
      <c r="AI7235" s="137"/>
      <c r="AJ7235" s="137"/>
      <c r="AK7235" s="137"/>
      <c r="AL7235" s="137"/>
      <c r="AM7235" s="138"/>
      <c r="AN7235" s="8"/>
      <c r="AO7235" s="8"/>
      <c r="AP7235" s="8"/>
      <c r="AQ7235" s="8"/>
      <c r="AR7235" s="122"/>
      <c r="AS7235" s="139"/>
      <c r="AT7235" s="139"/>
      <c r="AU7235" s="139"/>
      <c r="AV7235" s="139"/>
      <c r="AW7235" s="140"/>
      <c r="AX7235" s="8"/>
      <c r="AY7235" s="8"/>
      <c r="AZ7235" s="8"/>
      <c r="BA7235" s="8"/>
      <c r="BB7235" s="122"/>
      <c r="BC7235" s="8"/>
      <c r="BD7235" s="8"/>
      <c r="BE7235" s="8"/>
      <c r="BF7235" s="8"/>
      <c r="BG7235" s="122"/>
      <c r="BH7235" s="8"/>
      <c r="BI7235" s="8"/>
      <c r="BJ7235" s="8"/>
      <c r="BK7235" s="8"/>
      <c r="BL7235" s="122"/>
      <c r="BM7235" s="8"/>
      <c r="BN7235" s="8"/>
      <c r="BO7235" s="8"/>
      <c r="BP7235" s="8"/>
      <c r="BQ7235" s="122"/>
      <c r="BR7235" s="8"/>
      <c r="BS7235" s="8"/>
      <c r="BT7235" s="8"/>
      <c r="BU7235" s="8"/>
      <c r="BV7235" s="122"/>
    </row>
    <row r="7236" spans="1:74" hidden="1" x14ac:dyDescent="0.3">
      <c r="A7236" s="8"/>
      <c r="B7236" s="2" t="s">
        <v>2</v>
      </c>
      <c r="C7236" s="2" t="s">
        <v>3</v>
      </c>
      <c r="D7236" s="2" t="s">
        <v>43</v>
      </c>
      <c r="E7236" s="9" t="s">
        <v>857</v>
      </c>
      <c r="F7236" s="10">
        <v>1</v>
      </c>
      <c r="G7236" s="18" t="s">
        <v>5</v>
      </c>
      <c r="H7236" s="3">
        <v>2024</v>
      </c>
      <c r="I7236" s="20" t="s">
        <v>287</v>
      </c>
      <c r="J7236" s="184" t="s">
        <v>269</v>
      </c>
      <c r="K7236" s="184" t="s">
        <v>320</v>
      </c>
      <c r="L7236" s="187">
        <f t="shared" si="246"/>
        <v>5</v>
      </c>
      <c r="M7236" s="187">
        <f t="shared" si="245"/>
        <v>6.3369999999999997</v>
      </c>
      <c r="N7236" s="186"/>
      <c r="O7236" s="8"/>
      <c r="P7236" s="8"/>
      <c r="Q7236" s="8"/>
      <c r="R7236" s="8"/>
      <c r="S7236" s="122"/>
      <c r="T7236" s="8"/>
      <c r="U7236" s="8"/>
      <c r="V7236" s="8"/>
      <c r="W7236" s="8"/>
      <c r="X7236" s="122"/>
      <c r="Y7236" s="8"/>
      <c r="Z7236" s="8"/>
      <c r="AA7236" s="8"/>
      <c r="AB7236" s="8"/>
      <c r="AC7236" s="122"/>
      <c r="AD7236" s="8"/>
      <c r="AE7236" s="8"/>
      <c r="AF7236" s="8"/>
      <c r="AG7236" s="8"/>
      <c r="AH7236" s="122"/>
      <c r="AI7236" s="137"/>
      <c r="AJ7236" s="137"/>
      <c r="AK7236" s="137"/>
      <c r="AL7236" s="137"/>
      <c r="AM7236" s="138"/>
      <c r="AN7236" s="8"/>
      <c r="AO7236" s="8"/>
      <c r="AP7236" s="8"/>
      <c r="AQ7236" s="8"/>
      <c r="AR7236" s="122"/>
      <c r="AS7236" s="139"/>
      <c r="AT7236" s="139"/>
      <c r="AU7236" s="139"/>
      <c r="AV7236" s="139"/>
      <c r="AW7236" s="140"/>
      <c r="AX7236" s="8"/>
      <c r="AY7236" s="8"/>
      <c r="AZ7236" s="8"/>
      <c r="BA7236" s="8">
        <v>5</v>
      </c>
      <c r="BB7236" s="122">
        <v>6.3369999999999997</v>
      </c>
      <c r="BC7236" s="8"/>
      <c r="BD7236" s="8"/>
      <c r="BE7236" s="8"/>
      <c r="BF7236" s="8"/>
      <c r="BG7236" s="122"/>
      <c r="BH7236" s="8"/>
      <c r="BI7236" s="8"/>
      <c r="BJ7236" s="8"/>
      <c r="BK7236" s="8"/>
      <c r="BL7236" s="122"/>
      <c r="BM7236" s="8"/>
      <c r="BN7236" s="8"/>
      <c r="BO7236" s="8"/>
      <c r="BP7236" s="8"/>
      <c r="BQ7236" s="122"/>
      <c r="BR7236" s="8"/>
      <c r="BS7236" s="8"/>
      <c r="BT7236" s="8"/>
      <c r="BU7236" s="8"/>
      <c r="BV7236" s="122"/>
    </row>
    <row r="7237" spans="1:74" hidden="1" x14ac:dyDescent="0.3">
      <c r="A7237" s="8"/>
      <c r="B7237" s="2" t="s">
        <v>2</v>
      </c>
      <c r="C7237" s="2" t="s">
        <v>3</v>
      </c>
      <c r="D7237" s="2" t="s">
        <v>43</v>
      </c>
      <c r="E7237" s="9" t="s">
        <v>857</v>
      </c>
      <c r="F7237" s="10">
        <v>1</v>
      </c>
      <c r="G7237" s="18" t="s">
        <v>5</v>
      </c>
      <c r="H7237" s="3">
        <v>2024</v>
      </c>
      <c r="I7237" s="20" t="s">
        <v>287</v>
      </c>
      <c r="J7237" s="184" t="s">
        <v>270</v>
      </c>
      <c r="K7237" s="184" t="s">
        <v>320</v>
      </c>
      <c r="L7237" s="187">
        <f t="shared" si="246"/>
        <v>0</v>
      </c>
      <c r="M7237" s="187">
        <f t="shared" si="245"/>
        <v>0</v>
      </c>
      <c r="N7237" s="186"/>
      <c r="O7237" s="8"/>
      <c r="P7237" s="8"/>
      <c r="Q7237" s="8"/>
      <c r="R7237" s="8"/>
      <c r="S7237" s="122"/>
      <c r="T7237" s="8"/>
      <c r="U7237" s="8"/>
      <c r="V7237" s="8"/>
      <c r="W7237" s="8"/>
      <c r="X7237" s="122"/>
      <c r="Y7237" s="8"/>
      <c r="Z7237" s="8"/>
      <c r="AA7237" s="8"/>
      <c r="AB7237" s="8"/>
      <c r="AC7237" s="122"/>
      <c r="AD7237" s="8"/>
      <c r="AE7237" s="8"/>
      <c r="AF7237" s="8"/>
      <c r="AG7237" s="8"/>
      <c r="AH7237" s="122"/>
      <c r="AI7237" s="137"/>
      <c r="AJ7237" s="137"/>
      <c r="AK7237" s="137"/>
      <c r="AL7237" s="137"/>
      <c r="AM7237" s="138"/>
      <c r="AN7237" s="8"/>
      <c r="AO7237" s="8"/>
      <c r="AP7237" s="8"/>
      <c r="AQ7237" s="8"/>
      <c r="AR7237" s="122"/>
      <c r="AS7237" s="139"/>
      <c r="AT7237" s="139"/>
      <c r="AU7237" s="139"/>
      <c r="AV7237" s="139"/>
      <c r="AW7237" s="140"/>
      <c r="AX7237" s="8"/>
      <c r="AY7237" s="8"/>
      <c r="AZ7237" s="8"/>
      <c r="BA7237" s="8"/>
      <c r="BB7237" s="122"/>
      <c r="BC7237" s="8"/>
      <c r="BD7237" s="8"/>
      <c r="BE7237" s="8"/>
      <c r="BF7237" s="8"/>
      <c r="BG7237" s="122"/>
      <c r="BH7237" s="8"/>
      <c r="BI7237" s="8"/>
      <c r="BJ7237" s="8"/>
      <c r="BK7237" s="8"/>
      <c r="BL7237" s="122"/>
      <c r="BM7237" s="8"/>
      <c r="BN7237" s="8"/>
      <c r="BO7237" s="8"/>
      <c r="BP7237" s="8"/>
      <c r="BQ7237" s="122"/>
      <c r="BR7237" s="8"/>
      <c r="BS7237" s="8"/>
      <c r="BT7237" s="8"/>
      <c r="BU7237" s="8"/>
      <c r="BV7237" s="122"/>
    </row>
    <row r="7238" spans="1:74" hidden="1" x14ac:dyDescent="0.3">
      <c r="A7238" s="8"/>
      <c r="B7238" s="2" t="s">
        <v>2</v>
      </c>
      <c r="C7238" s="2" t="s">
        <v>3</v>
      </c>
      <c r="D7238" s="2" t="s">
        <v>43</v>
      </c>
      <c r="E7238" s="9" t="s">
        <v>857</v>
      </c>
      <c r="F7238" s="10">
        <v>1</v>
      </c>
      <c r="G7238" s="18" t="s">
        <v>5</v>
      </c>
      <c r="H7238" s="3">
        <v>2024</v>
      </c>
      <c r="I7238" s="20" t="s">
        <v>290</v>
      </c>
      <c r="J7238" s="184" t="s">
        <v>271</v>
      </c>
      <c r="K7238" s="184" t="s">
        <v>321</v>
      </c>
      <c r="L7238" s="187">
        <f t="shared" si="246"/>
        <v>0</v>
      </c>
      <c r="M7238" s="187">
        <f t="shared" si="245"/>
        <v>0</v>
      </c>
      <c r="N7238" s="186"/>
      <c r="O7238" s="8"/>
      <c r="P7238" s="8"/>
      <c r="Q7238" s="8"/>
      <c r="R7238" s="8"/>
      <c r="S7238" s="122"/>
      <c r="T7238" s="8"/>
      <c r="U7238" s="8"/>
      <c r="V7238" s="8"/>
      <c r="W7238" s="8"/>
      <c r="X7238" s="122"/>
      <c r="Y7238" s="8"/>
      <c r="Z7238" s="8"/>
      <c r="AA7238" s="8"/>
      <c r="AB7238" s="8"/>
      <c r="AC7238" s="122"/>
      <c r="AD7238" s="8"/>
      <c r="AE7238" s="8"/>
      <c r="AF7238" s="8"/>
      <c r="AG7238" s="8"/>
      <c r="AH7238" s="122"/>
      <c r="AI7238" s="137"/>
      <c r="AJ7238" s="137"/>
      <c r="AK7238" s="137"/>
      <c r="AL7238" s="137"/>
      <c r="AM7238" s="138"/>
      <c r="AN7238" s="8"/>
      <c r="AO7238" s="8"/>
      <c r="AP7238" s="8"/>
      <c r="AQ7238" s="8"/>
      <c r="AR7238" s="122"/>
      <c r="AS7238" s="139"/>
      <c r="AT7238" s="139"/>
      <c r="AU7238" s="139"/>
      <c r="AV7238" s="139"/>
      <c r="AW7238" s="140"/>
      <c r="AX7238" s="8"/>
      <c r="AY7238" s="8"/>
      <c r="AZ7238" s="8"/>
      <c r="BA7238" s="8"/>
      <c r="BB7238" s="122"/>
      <c r="BC7238" s="8"/>
      <c r="BD7238" s="8"/>
      <c r="BE7238" s="8"/>
      <c r="BF7238" s="8"/>
      <c r="BG7238" s="122"/>
      <c r="BH7238" s="8"/>
      <c r="BI7238" s="8"/>
      <c r="BJ7238" s="8"/>
      <c r="BK7238" s="8"/>
      <c r="BL7238" s="122"/>
      <c r="BM7238" s="8"/>
      <c r="BN7238" s="8"/>
      <c r="BO7238" s="8"/>
      <c r="BP7238" s="8"/>
      <c r="BQ7238" s="122"/>
      <c r="BR7238" s="8"/>
      <c r="BS7238" s="8"/>
      <c r="BT7238" s="8"/>
      <c r="BU7238" s="8"/>
      <c r="BV7238" s="122"/>
    </row>
    <row r="7239" spans="1:74" hidden="1" x14ac:dyDescent="0.3">
      <c r="A7239" s="8"/>
      <c r="B7239" s="2" t="s">
        <v>2</v>
      </c>
      <c r="C7239" s="2" t="s">
        <v>3</v>
      </c>
      <c r="D7239" s="2" t="s">
        <v>43</v>
      </c>
      <c r="E7239" s="9" t="s">
        <v>857</v>
      </c>
      <c r="F7239" s="10">
        <v>1</v>
      </c>
      <c r="G7239" s="18" t="s">
        <v>5</v>
      </c>
      <c r="H7239" s="3">
        <v>2024</v>
      </c>
      <c r="I7239" s="20" t="s">
        <v>284</v>
      </c>
      <c r="J7239" s="184" t="s">
        <v>294</v>
      </c>
      <c r="K7239" s="184" t="s">
        <v>320</v>
      </c>
      <c r="L7239" s="187">
        <f t="shared" si="246"/>
        <v>0</v>
      </c>
      <c r="M7239" s="187">
        <f t="shared" si="245"/>
        <v>0</v>
      </c>
      <c r="N7239" s="186"/>
      <c r="O7239" s="8"/>
      <c r="P7239" s="8"/>
      <c r="Q7239" s="8"/>
      <c r="R7239" s="8"/>
      <c r="S7239" s="122"/>
      <c r="T7239" s="8"/>
      <c r="U7239" s="8"/>
      <c r="V7239" s="8"/>
      <c r="W7239" s="8"/>
      <c r="X7239" s="122"/>
      <c r="Y7239" s="8"/>
      <c r="Z7239" s="8"/>
      <c r="AA7239" s="8"/>
      <c r="AB7239" s="8"/>
      <c r="AC7239" s="122"/>
      <c r="AD7239" s="8"/>
      <c r="AE7239" s="8"/>
      <c r="AF7239" s="8"/>
      <c r="AG7239" s="8"/>
      <c r="AH7239" s="122"/>
      <c r="AI7239" s="137"/>
      <c r="AJ7239" s="137"/>
      <c r="AK7239" s="137"/>
      <c r="AL7239" s="137"/>
      <c r="AM7239" s="138"/>
      <c r="AN7239" s="8"/>
      <c r="AO7239" s="8"/>
      <c r="AP7239" s="8"/>
      <c r="AQ7239" s="8"/>
      <c r="AR7239" s="122"/>
      <c r="AS7239" s="139"/>
      <c r="AT7239" s="139"/>
      <c r="AU7239" s="139"/>
      <c r="AV7239" s="139"/>
      <c r="AW7239" s="140"/>
      <c r="AX7239" s="8"/>
      <c r="AY7239" s="8"/>
      <c r="AZ7239" s="8"/>
      <c r="BA7239" s="8"/>
      <c r="BB7239" s="122"/>
      <c r="BC7239" s="8"/>
      <c r="BD7239" s="8"/>
      <c r="BE7239" s="8"/>
      <c r="BF7239" s="8"/>
      <c r="BG7239" s="122"/>
      <c r="BH7239" s="8"/>
      <c r="BI7239" s="8"/>
      <c r="BJ7239" s="8"/>
      <c r="BK7239" s="8"/>
      <c r="BL7239" s="122"/>
      <c r="BM7239" s="8"/>
      <c r="BN7239" s="8"/>
      <c r="BO7239" s="8"/>
      <c r="BP7239" s="8"/>
      <c r="BQ7239" s="122"/>
      <c r="BR7239" s="8"/>
      <c r="BS7239" s="8"/>
      <c r="BT7239" s="8"/>
      <c r="BU7239" s="8"/>
      <c r="BV7239" s="122"/>
    </row>
    <row r="7240" spans="1:74" ht="28.8" hidden="1" x14ac:dyDescent="0.3">
      <c r="A7240" s="8"/>
      <c r="B7240" s="2" t="s">
        <v>2</v>
      </c>
      <c r="C7240" s="2" t="s">
        <v>3</v>
      </c>
      <c r="D7240" s="2" t="s">
        <v>43</v>
      </c>
      <c r="E7240" s="9" t="s">
        <v>857</v>
      </c>
      <c r="F7240" s="10">
        <v>1</v>
      </c>
      <c r="G7240" s="18" t="s">
        <v>5</v>
      </c>
      <c r="H7240" s="3">
        <v>2024</v>
      </c>
      <c r="I7240" s="20" t="s">
        <v>284</v>
      </c>
      <c r="J7240" s="184" t="s">
        <v>346</v>
      </c>
      <c r="K7240" s="184" t="s">
        <v>320</v>
      </c>
      <c r="L7240" s="187">
        <f t="shared" si="246"/>
        <v>0</v>
      </c>
      <c r="M7240" s="187">
        <f t="shared" si="245"/>
        <v>0</v>
      </c>
      <c r="N7240" s="186"/>
      <c r="O7240" s="8"/>
      <c r="P7240" s="8"/>
      <c r="Q7240" s="8"/>
      <c r="R7240" s="8"/>
      <c r="S7240" s="122"/>
      <c r="T7240" s="8"/>
      <c r="U7240" s="8"/>
      <c r="V7240" s="8"/>
      <c r="W7240" s="8"/>
      <c r="X7240" s="122"/>
      <c r="Y7240" s="8"/>
      <c r="Z7240" s="8"/>
      <c r="AA7240" s="8"/>
      <c r="AB7240" s="8"/>
      <c r="AC7240" s="122"/>
      <c r="AD7240" s="8"/>
      <c r="AE7240" s="8"/>
      <c r="AF7240" s="8"/>
      <c r="AG7240" s="8"/>
      <c r="AH7240" s="122"/>
      <c r="AI7240" s="137"/>
      <c r="AJ7240" s="137"/>
      <c r="AK7240" s="137"/>
      <c r="AL7240" s="137"/>
      <c r="AM7240" s="138"/>
      <c r="AN7240" s="8"/>
      <c r="AO7240" s="8"/>
      <c r="AP7240" s="8"/>
      <c r="AQ7240" s="8"/>
      <c r="AR7240" s="122"/>
      <c r="AS7240" s="139"/>
      <c r="AT7240" s="139"/>
      <c r="AU7240" s="139"/>
      <c r="AV7240" s="139"/>
      <c r="AW7240" s="140"/>
      <c r="AX7240" s="8"/>
      <c r="AY7240" s="8"/>
      <c r="AZ7240" s="8"/>
      <c r="BA7240" s="8"/>
      <c r="BB7240" s="122"/>
      <c r="BC7240" s="8"/>
      <c r="BD7240" s="8"/>
      <c r="BE7240" s="8"/>
      <c r="BF7240" s="8"/>
      <c r="BG7240" s="122"/>
      <c r="BH7240" s="8"/>
      <c r="BI7240" s="8"/>
      <c r="BJ7240" s="8"/>
      <c r="BK7240" s="8"/>
      <c r="BL7240" s="122"/>
      <c r="BM7240" s="8"/>
      <c r="BN7240" s="8"/>
      <c r="BO7240" s="8"/>
      <c r="BP7240" s="8"/>
      <c r="BQ7240" s="122"/>
      <c r="BR7240" s="8"/>
      <c r="BS7240" s="8"/>
      <c r="BT7240" s="8"/>
      <c r="BU7240" s="8"/>
      <c r="BV7240" s="122"/>
    </row>
    <row r="7241" spans="1:74" hidden="1" x14ac:dyDescent="0.3">
      <c r="A7241" s="8"/>
      <c r="B7241" s="2" t="s">
        <v>2</v>
      </c>
      <c r="C7241" s="2" t="s">
        <v>3</v>
      </c>
      <c r="D7241" s="2" t="s">
        <v>43</v>
      </c>
      <c r="E7241" s="9" t="s">
        <v>857</v>
      </c>
      <c r="F7241" s="10">
        <v>1</v>
      </c>
      <c r="G7241" s="18" t="s">
        <v>5</v>
      </c>
      <c r="H7241" s="3">
        <v>2024</v>
      </c>
      <c r="I7241" s="20" t="s">
        <v>284</v>
      </c>
      <c r="J7241" s="184" t="s">
        <v>295</v>
      </c>
      <c r="K7241" s="184" t="s">
        <v>320</v>
      </c>
      <c r="L7241" s="187">
        <f t="shared" si="246"/>
        <v>0</v>
      </c>
      <c r="M7241" s="187">
        <f t="shared" si="245"/>
        <v>0</v>
      </c>
      <c r="N7241" s="186"/>
      <c r="O7241" s="8"/>
      <c r="P7241" s="8"/>
      <c r="Q7241" s="8"/>
      <c r="R7241" s="8"/>
      <c r="S7241" s="122"/>
      <c r="T7241" s="8"/>
      <c r="U7241" s="8"/>
      <c r="V7241" s="8"/>
      <c r="W7241" s="8"/>
      <c r="X7241" s="122"/>
      <c r="Y7241" s="8"/>
      <c r="Z7241" s="8"/>
      <c r="AA7241" s="8"/>
      <c r="AB7241" s="8"/>
      <c r="AC7241" s="122"/>
      <c r="AD7241" s="8"/>
      <c r="AE7241" s="8"/>
      <c r="AF7241" s="8"/>
      <c r="AG7241" s="8"/>
      <c r="AH7241" s="122"/>
      <c r="AI7241" s="137"/>
      <c r="AJ7241" s="137"/>
      <c r="AK7241" s="137"/>
      <c r="AL7241" s="137"/>
      <c r="AM7241" s="138"/>
      <c r="AN7241" s="8"/>
      <c r="AO7241" s="8"/>
      <c r="AP7241" s="8"/>
      <c r="AQ7241" s="8"/>
      <c r="AR7241" s="122"/>
      <c r="AS7241" s="139"/>
      <c r="AT7241" s="139"/>
      <c r="AU7241" s="139"/>
      <c r="AV7241" s="139"/>
      <c r="AW7241" s="140"/>
      <c r="AX7241" s="8"/>
      <c r="AY7241" s="8"/>
      <c r="AZ7241" s="8"/>
      <c r="BA7241" s="8"/>
      <c r="BB7241" s="122"/>
      <c r="BC7241" s="8"/>
      <c r="BD7241" s="8"/>
      <c r="BE7241" s="8"/>
      <c r="BF7241" s="8"/>
      <c r="BG7241" s="122"/>
      <c r="BH7241" s="8"/>
      <c r="BI7241" s="8"/>
      <c r="BJ7241" s="8"/>
      <c r="BK7241" s="8"/>
      <c r="BL7241" s="122"/>
      <c r="BM7241" s="8"/>
      <c r="BN7241" s="8"/>
      <c r="BO7241" s="8"/>
      <c r="BP7241" s="8"/>
      <c r="BQ7241" s="122"/>
      <c r="BR7241" s="8"/>
      <c r="BS7241" s="8"/>
      <c r="BT7241" s="8"/>
      <c r="BU7241" s="8"/>
      <c r="BV7241" s="122"/>
    </row>
    <row r="7242" spans="1:74" ht="28.8" hidden="1" x14ac:dyDescent="0.3">
      <c r="A7242" s="8"/>
      <c r="B7242" s="2" t="s">
        <v>2</v>
      </c>
      <c r="C7242" s="2" t="s">
        <v>3</v>
      </c>
      <c r="D7242" s="2" t="s">
        <v>43</v>
      </c>
      <c r="E7242" s="9" t="s">
        <v>857</v>
      </c>
      <c r="F7242" s="10">
        <v>1</v>
      </c>
      <c r="G7242" s="18" t="s">
        <v>5</v>
      </c>
      <c r="H7242" s="3">
        <v>2024</v>
      </c>
      <c r="I7242" s="20" t="s">
        <v>290</v>
      </c>
      <c r="J7242" s="184" t="s">
        <v>299</v>
      </c>
      <c r="K7242" s="184" t="s">
        <v>318</v>
      </c>
      <c r="L7242" s="187">
        <f t="shared" si="246"/>
        <v>0</v>
      </c>
      <c r="M7242" s="187">
        <f t="shared" si="245"/>
        <v>0</v>
      </c>
      <c r="N7242" s="186"/>
      <c r="O7242" s="8"/>
      <c r="P7242" s="8"/>
      <c r="Q7242" s="8"/>
      <c r="R7242" s="8"/>
      <c r="S7242" s="122"/>
      <c r="T7242" s="8"/>
      <c r="U7242" s="8"/>
      <c r="V7242" s="8"/>
      <c r="W7242" s="8"/>
      <c r="X7242" s="122"/>
      <c r="Y7242" s="8"/>
      <c r="Z7242" s="8"/>
      <c r="AA7242" s="8"/>
      <c r="AB7242" s="8"/>
      <c r="AC7242" s="122"/>
      <c r="AD7242" s="8"/>
      <c r="AE7242" s="8"/>
      <c r="AF7242" s="8"/>
      <c r="AG7242" s="8"/>
      <c r="AH7242" s="122"/>
      <c r="AI7242" s="137"/>
      <c r="AJ7242" s="137"/>
      <c r="AK7242" s="137"/>
      <c r="AL7242" s="137"/>
      <c r="AM7242" s="138"/>
      <c r="AN7242" s="8"/>
      <c r="AO7242" s="8"/>
      <c r="AP7242" s="8"/>
      <c r="AQ7242" s="8"/>
      <c r="AR7242" s="122"/>
      <c r="AS7242" s="139"/>
      <c r="AT7242" s="139"/>
      <c r="AU7242" s="139"/>
      <c r="AV7242" s="139"/>
      <c r="AW7242" s="140"/>
      <c r="AX7242" s="8"/>
      <c r="AY7242" s="8"/>
      <c r="AZ7242" s="8"/>
      <c r="BA7242" s="8"/>
      <c r="BB7242" s="122"/>
      <c r="BC7242" s="8"/>
      <c r="BD7242" s="8"/>
      <c r="BE7242" s="8"/>
      <c r="BF7242" s="8"/>
      <c r="BG7242" s="122"/>
      <c r="BH7242" s="8"/>
      <c r="BI7242" s="8"/>
      <c r="BJ7242" s="8"/>
      <c r="BK7242" s="8"/>
      <c r="BL7242" s="122"/>
      <c r="BM7242" s="8"/>
      <c r="BN7242" s="8"/>
      <c r="BO7242" s="8"/>
      <c r="BP7242" s="8"/>
      <c r="BQ7242" s="122"/>
      <c r="BR7242" s="8"/>
      <c r="BS7242" s="8"/>
      <c r="BT7242" s="8"/>
      <c r="BU7242" s="8"/>
      <c r="BV7242" s="122"/>
    </row>
    <row r="7243" spans="1:74" hidden="1" x14ac:dyDescent="0.3">
      <c r="A7243" s="8"/>
      <c r="B7243" s="2" t="s">
        <v>2</v>
      </c>
      <c r="C7243" s="2" t="s">
        <v>3</v>
      </c>
      <c r="D7243" s="2" t="s">
        <v>43</v>
      </c>
      <c r="E7243" s="9" t="s">
        <v>857</v>
      </c>
      <c r="F7243" s="10">
        <v>1</v>
      </c>
      <c r="G7243" s="18" t="s">
        <v>5</v>
      </c>
      <c r="H7243" s="3">
        <v>2024</v>
      </c>
      <c r="I7243" s="20" t="s">
        <v>315</v>
      </c>
      <c r="J7243" s="184" t="s">
        <v>347</v>
      </c>
      <c r="K7243" s="184" t="s">
        <v>320</v>
      </c>
      <c r="L7243" s="187">
        <f t="shared" si="246"/>
        <v>0</v>
      </c>
      <c r="M7243" s="187">
        <f t="shared" si="245"/>
        <v>0</v>
      </c>
      <c r="N7243" s="186"/>
      <c r="O7243" s="8"/>
      <c r="P7243" s="8"/>
      <c r="Q7243" s="8"/>
      <c r="R7243" s="8"/>
      <c r="S7243" s="122"/>
      <c r="T7243" s="8"/>
      <c r="U7243" s="8"/>
      <c r="V7243" s="8"/>
      <c r="W7243" s="8"/>
      <c r="X7243" s="122"/>
      <c r="Y7243" s="8"/>
      <c r="Z7243" s="8"/>
      <c r="AA7243" s="8"/>
      <c r="AB7243" s="8"/>
      <c r="AC7243" s="122"/>
      <c r="AD7243" s="8"/>
      <c r="AE7243" s="8"/>
      <c r="AF7243" s="8"/>
      <c r="AG7243" s="8"/>
      <c r="AH7243" s="122"/>
      <c r="AI7243" s="137"/>
      <c r="AJ7243" s="137"/>
      <c r="AK7243" s="137"/>
      <c r="AL7243" s="137"/>
      <c r="AM7243" s="138"/>
      <c r="AN7243" s="8"/>
      <c r="AO7243" s="8"/>
      <c r="AP7243" s="8"/>
      <c r="AQ7243" s="8"/>
      <c r="AR7243" s="122"/>
      <c r="AS7243" s="139"/>
      <c r="AT7243" s="139"/>
      <c r="AU7243" s="139"/>
      <c r="AV7243" s="139"/>
      <c r="AW7243" s="140"/>
      <c r="AX7243" s="8"/>
      <c r="AY7243" s="8"/>
      <c r="AZ7243" s="8"/>
      <c r="BA7243" s="8"/>
      <c r="BB7243" s="122"/>
      <c r="BC7243" s="8"/>
      <c r="BD7243" s="8"/>
      <c r="BE7243" s="8"/>
      <c r="BF7243" s="8"/>
      <c r="BG7243" s="122"/>
      <c r="BH7243" s="8"/>
      <c r="BI7243" s="8"/>
      <c r="BJ7243" s="8"/>
      <c r="BK7243" s="8"/>
      <c r="BL7243" s="122"/>
      <c r="BM7243" s="8"/>
      <c r="BN7243" s="8"/>
      <c r="BO7243" s="8"/>
      <c r="BP7243" s="8"/>
      <c r="BQ7243" s="122"/>
      <c r="BR7243" s="8"/>
      <c r="BS7243" s="8"/>
      <c r="BT7243" s="8"/>
      <c r="BU7243" s="8"/>
      <c r="BV7243" s="122"/>
    </row>
    <row r="7244" spans="1:74" ht="28.8" hidden="1" x14ac:dyDescent="0.3">
      <c r="A7244" s="8"/>
      <c r="B7244" s="2" t="s">
        <v>2</v>
      </c>
      <c r="C7244" s="2" t="s">
        <v>3</v>
      </c>
      <c r="D7244" s="2" t="s">
        <v>43</v>
      </c>
      <c r="E7244" s="9" t="s">
        <v>857</v>
      </c>
      <c r="F7244" s="10">
        <v>1</v>
      </c>
      <c r="G7244" s="18" t="s">
        <v>5</v>
      </c>
      <c r="H7244" s="3">
        <v>2024</v>
      </c>
      <c r="I7244" s="20" t="s">
        <v>315</v>
      </c>
      <c r="J7244" s="184" t="s">
        <v>296</v>
      </c>
      <c r="K7244" s="184" t="s">
        <v>321</v>
      </c>
      <c r="L7244" s="187">
        <f t="shared" si="246"/>
        <v>0</v>
      </c>
      <c r="M7244" s="187">
        <f t="shared" si="245"/>
        <v>0</v>
      </c>
      <c r="N7244" s="186"/>
      <c r="O7244" s="8"/>
      <c r="P7244" s="8"/>
      <c r="Q7244" s="8"/>
      <c r="R7244" s="8"/>
      <c r="S7244" s="122"/>
      <c r="T7244" s="8"/>
      <c r="U7244" s="8"/>
      <c r="V7244" s="8"/>
      <c r="W7244" s="8"/>
      <c r="X7244" s="122"/>
      <c r="Y7244" s="8"/>
      <c r="Z7244" s="8"/>
      <c r="AA7244" s="8"/>
      <c r="AB7244" s="8"/>
      <c r="AC7244" s="122"/>
      <c r="AD7244" s="8"/>
      <c r="AE7244" s="8"/>
      <c r="AF7244" s="8"/>
      <c r="AG7244" s="8"/>
      <c r="AH7244" s="122"/>
      <c r="AI7244" s="137"/>
      <c r="AJ7244" s="137"/>
      <c r="AK7244" s="137"/>
      <c r="AL7244" s="137"/>
      <c r="AM7244" s="138"/>
      <c r="AN7244" s="8"/>
      <c r="AO7244" s="8"/>
      <c r="AP7244" s="8"/>
      <c r="AQ7244" s="8"/>
      <c r="AR7244" s="122"/>
      <c r="AS7244" s="139"/>
      <c r="AT7244" s="139"/>
      <c r="AU7244" s="139"/>
      <c r="AV7244" s="139"/>
      <c r="AW7244" s="140"/>
      <c r="AX7244" s="8"/>
      <c r="AY7244" s="8"/>
      <c r="AZ7244" s="8"/>
      <c r="BA7244" s="8"/>
      <c r="BB7244" s="122"/>
      <c r="BC7244" s="8"/>
      <c r="BD7244" s="8"/>
      <c r="BE7244" s="8"/>
      <c r="BF7244" s="8"/>
      <c r="BG7244" s="122"/>
      <c r="BH7244" s="8"/>
      <c r="BI7244" s="8"/>
      <c r="BJ7244" s="8"/>
      <c r="BK7244" s="8"/>
      <c r="BL7244" s="122"/>
      <c r="BM7244" s="8"/>
      <c r="BN7244" s="8"/>
      <c r="BO7244" s="8"/>
      <c r="BP7244" s="8"/>
      <c r="BQ7244" s="122"/>
      <c r="BR7244" s="8"/>
      <c r="BS7244" s="8"/>
      <c r="BT7244" s="8"/>
      <c r="BU7244" s="8"/>
      <c r="BV7244" s="122"/>
    </row>
    <row r="7245" spans="1:74" ht="28.8" hidden="1" x14ac:dyDescent="0.3">
      <c r="A7245" s="8"/>
      <c r="B7245" s="2" t="s">
        <v>2</v>
      </c>
      <c r="C7245" s="2" t="s">
        <v>3</v>
      </c>
      <c r="D7245" s="2" t="s">
        <v>43</v>
      </c>
      <c r="E7245" s="9" t="s">
        <v>857</v>
      </c>
      <c r="F7245" s="10">
        <v>1</v>
      </c>
      <c r="G7245" s="18" t="s">
        <v>5</v>
      </c>
      <c r="H7245" s="3">
        <v>2024</v>
      </c>
      <c r="I7245" s="20" t="s">
        <v>316</v>
      </c>
      <c r="J7245" s="184" t="s">
        <v>297</v>
      </c>
      <c r="K7245" s="184" t="s">
        <v>318</v>
      </c>
      <c r="L7245" s="187">
        <f t="shared" si="246"/>
        <v>0</v>
      </c>
      <c r="M7245" s="187">
        <f t="shared" si="245"/>
        <v>0</v>
      </c>
      <c r="N7245" s="186"/>
      <c r="O7245" s="8"/>
      <c r="P7245" s="8"/>
      <c r="Q7245" s="8"/>
      <c r="R7245" s="8"/>
      <c r="S7245" s="122"/>
      <c r="T7245" s="8"/>
      <c r="U7245" s="8"/>
      <c r="V7245" s="8"/>
      <c r="W7245" s="8"/>
      <c r="X7245" s="122"/>
      <c r="Y7245" s="8"/>
      <c r="Z7245" s="8"/>
      <c r="AA7245" s="8"/>
      <c r="AB7245" s="8"/>
      <c r="AC7245" s="122"/>
      <c r="AD7245" s="8"/>
      <c r="AE7245" s="8"/>
      <c r="AF7245" s="8"/>
      <c r="AG7245" s="8"/>
      <c r="AH7245" s="122"/>
      <c r="AI7245" s="137"/>
      <c r="AJ7245" s="137"/>
      <c r="AK7245" s="137"/>
      <c r="AL7245" s="137"/>
      <c r="AM7245" s="138"/>
      <c r="AN7245" s="8"/>
      <c r="AO7245" s="8"/>
      <c r="AP7245" s="8"/>
      <c r="AQ7245" s="8"/>
      <c r="AR7245" s="122"/>
      <c r="AS7245" s="139"/>
      <c r="AT7245" s="139"/>
      <c r="AU7245" s="139"/>
      <c r="AV7245" s="139"/>
      <c r="AW7245" s="140"/>
      <c r="AX7245" s="8"/>
      <c r="AY7245" s="8"/>
      <c r="AZ7245" s="8"/>
      <c r="BA7245" s="8"/>
      <c r="BB7245" s="122"/>
      <c r="BC7245" s="8"/>
      <c r="BD7245" s="8"/>
      <c r="BE7245" s="8"/>
      <c r="BF7245" s="8"/>
      <c r="BG7245" s="122"/>
      <c r="BH7245" s="8"/>
      <c r="BI7245" s="8"/>
      <c r="BJ7245" s="8"/>
      <c r="BK7245" s="8"/>
      <c r="BL7245" s="122"/>
      <c r="BM7245" s="8"/>
      <c r="BN7245" s="8"/>
      <c r="BO7245" s="8"/>
      <c r="BP7245" s="8"/>
      <c r="BQ7245" s="122"/>
      <c r="BR7245" s="8"/>
      <c r="BS7245" s="8"/>
      <c r="BT7245" s="8"/>
      <c r="BU7245" s="8"/>
      <c r="BV7245" s="122"/>
    </row>
    <row r="7246" spans="1:74" hidden="1" x14ac:dyDescent="0.3">
      <c r="A7246" s="8"/>
      <c r="B7246" s="2" t="s">
        <v>2</v>
      </c>
      <c r="C7246" s="2" t="s">
        <v>3</v>
      </c>
      <c r="D7246" s="2" t="s">
        <v>43</v>
      </c>
      <c r="E7246" s="9" t="s">
        <v>857</v>
      </c>
      <c r="F7246" s="10">
        <v>1</v>
      </c>
      <c r="G7246" s="18" t="s">
        <v>5</v>
      </c>
      <c r="H7246" s="3">
        <v>2024</v>
      </c>
      <c r="I7246" s="20" t="s">
        <v>316</v>
      </c>
      <c r="J7246" s="185" t="s">
        <v>348</v>
      </c>
      <c r="K7246" s="185" t="s">
        <v>320</v>
      </c>
      <c r="L7246" s="187">
        <f t="shared" si="246"/>
        <v>0</v>
      </c>
      <c r="M7246" s="187">
        <f t="shared" si="245"/>
        <v>0</v>
      </c>
      <c r="N7246" s="186"/>
      <c r="O7246" s="8"/>
      <c r="P7246" s="8"/>
      <c r="Q7246" s="8"/>
      <c r="R7246" s="8"/>
      <c r="S7246" s="122"/>
      <c r="T7246" s="8"/>
      <c r="U7246" s="8"/>
      <c r="V7246" s="8"/>
      <c r="W7246" s="8"/>
      <c r="X7246" s="122"/>
      <c r="Y7246" s="8"/>
      <c r="Z7246" s="8"/>
      <c r="AA7246" s="8"/>
      <c r="AB7246" s="8"/>
      <c r="AC7246" s="122"/>
      <c r="AD7246" s="8"/>
      <c r="AE7246" s="8"/>
      <c r="AF7246" s="8"/>
      <c r="AG7246" s="8"/>
      <c r="AH7246" s="122"/>
      <c r="AI7246" s="137"/>
      <c r="AJ7246" s="137"/>
      <c r="AK7246" s="137"/>
      <c r="AL7246" s="137"/>
      <c r="AM7246" s="138"/>
      <c r="AN7246" s="8"/>
      <c r="AO7246" s="8"/>
      <c r="AP7246" s="8"/>
      <c r="AQ7246" s="8"/>
      <c r="AR7246" s="122"/>
      <c r="AS7246" s="139"/>
      <c r="AT7246" s="139"/>
      <c r="AU7246" s="139"/>
      <c r="AV7246" s="139"/>
      <c r="AW7246" s="140"/>
      <c r="AX7246" s="8"/>
      <c r="AY7246" s="8"/>
      <c r="AZ7246" s="8"/>
      <c r="BA7246" s="8"/>
      <c r="BB7246" s="122"/>
      <c r="BC7246" s="8"/>
      <c r="BD7246" s="8"/>
      <c r="BE7246" s="8"/>
      <c r="BF7246" s="8"/>
      <c r="BG7246" s="122"/>
      <c r="BH7246" s="8"/>
      <c r="BI7246" s="8"/>
      <c r="BJ7246" s="8"/>
      <c r="BK7246" s="8"/>
      <c r="BL7246" s="122"/>
      <c r="BM7246" s="8"/>
      <c r="BN7246" s="8"/>
      <c r="BO7246" s="8"/>
      <c r="BP7246" s="8"/>
      <c r="BQ7246" s="122"/>
      <c r="BR7246" s="8"/>
      <c r="BS7246" s="8"/>
      <c r="BT7246" s="8"/>
      <c r="BU7246" s="8"/>
      <c r="BV7246" s="122"/>
    </row>
    <row r="7247" spans="1:74" hidden="1" x14ac:dyDescent="0.3">
      <c r="A7247" s="8"/>
      <c r="B7247" s="2" t="s">
        <v>2</v>
      </c>
      <c r="C7247" s="2" t="s">
        <v>3</v>
      </c>
      <c r="D7247" s="2" t="s">
        <v>43</v>
      </c>
      <c r="E7247" s="9" t="s">
        <v>857</v>
      </c>
      <c r="F7247" s="10">
        <v>1</v>
      </c>
      <c r="G7247" s="18" t="s">
        <v>5</v>
      </c>
      <c r="H7247" s="3">
        <v>2024</v>
      </c>
      <c r="I7247" s="20" t="s">
        <v>282</v>
      </c>
      <c r="J7247" s="184" t="s">
        <v>272</v>
      </c>
      <c r="K7247" s="184" t="s">
        <v>321</v>
      </c>
      <c r="L7247" s="187">
        <f t="shared" si="246"/>
        <v>0</v>
      </c>
      <c r="M7247" s="187">
        <f t="shared" si="245"/>
        <v>0</v>
      </c>
      <c r="N7247" s="186"/>
      <c r="O7247" s="8"/>
      <c r="P7247" s="8"/>
      <c r="Q7247" s="8"/>
      <c r="R7247" s="8"/>
      <c r="S7247" s="122"/>
      <c r="T7247" s="8"/>
      <c r="U7247" s="8"/>
      <c r="V7247" s="8"/>
      <c r="W7247" s="8"/>
      <c r="X7247" s="122"/>
      <c r="Y7247" s="8"/>
      <c r="Z7247" s="8"/>
      <c r="AA7247" s="8"/>
      <c r="AB7247" s="8"/>
      <c r="AC7247" s="122"/>
      <c r="AD7247" s="8"/>
      <c r="AE7247" s="8"/>
      <c r="AF7247" s="8"/>
      <c r="AG7247" s="8"/>
      <c r="AH7247" s="122"/>
      <c r="AI7247" s="137"/>
      <c r="AJ7247" s="137"/>
      <c r="AK7247" s="137"/>
      <c r="AL7247" s="137"/>
      <c r="AM7247" s="138"/>
      <c r="AN7247" s="8"/>
      <c r="AO7247" s="8"/>
      <c r="AP7247" s="8"/>
      <c r="AQ7247" s="8"/>
      <c r="AR7247" s="122"/>
      <c r="AS7247" s="139"/>
      <c r="AT7247" s="139"/>
      <c r="AU7247" s="139"/>
      <c r="AV7247" s="139"/>
      <c r="AW7247" s="140"/>
      <c r="AX7247" s="8"/>
      <c r="AY7247" s="8"/>
      <c r="AZ7247" s="8"/>
      <c r="BA7247" s="8"/>
      <c r="BB7247" s="122"/>
      <c r="BC7247" s="8"/>
      <c r="BD7247" s="8"/>
      <c r="BE7247" s="8"/>
      <c r="BF7247" s="8"/>
      <c r="BG7247" s="122"/>
      <c r="BH7247" s="8"/>
      <c r="BI7247" s="8"/>
      <c r="BJ7247" s="8"/>
      <c r="BK7247" s="8"/>
      <c r="BL7247" s="122"/>
      <c r="BM7247" s="8"/>
      <c r="BN7247" s="8"/>
      <c r="BO7247" s="8"/>
      <c r="BP7247" s="8"/>
      <c r="BQ7247" s="122"/>
      <c r="BR7247" s="8"/>
      <c r="BS7247" s="8"/>
      <c r="BT7247" s="8"/>
      <c r="BU7247" s="8"/>
      <c r="BV7247" s="122"/>
    </row>
    <row r="7248" spans="1:74" hidden="1" x14ac:dyDescent="0.3">
      <c r="A7248" s="8"/>
      <c r="B7248" s="2" t="s">
        <v>2</v>
      </c>
      <c r="C7248" s="2" t="s">
        <v>3</v>
      </c>
      <c r="D7248" s="2" t="s">
        <v>43</v>
      </c>
      <c r="E7248" s="9" t="s">
        <v>857</v>
      </c>
      <c r="F7248" s="10">
        <v>1</v>
      </c>
      <c r="G7248" s="18" t="s">
        <v>5</v>
      </c>
      <c r="H7248" s="3">
        <v>2024</v>
      </c>
      <c r="I7248" s="20" t="s">
        <v>282</v>
      </c>
      <c r="J7248" s="184" t="s">
        <v>273</v>
      </c>
      <c r="K7248" s="184" t="s">
        <v>321</v>
      </c>
      <c r="L7248" s="188">
        <f t="shared" si="246"/>
        <v>4.7000000000000002E-3</v>
      </c>
      <c r="M7248" s="187">
        <f t="shared" si="245"/>
        <v>9.2949999999999999</v>
      </c>
      <c r="N7248" s="186" t="s">
        <v>876</v>
      </c>
      <c r="O7248" s="8"/>
      <c r="P7248" s="8"/>
      <c r="Q7248" s="8"/>
      <c r="R7248" s="8"/>
      <c r="S7248" s="122"/>
      <c r="T7248" s="8"/>
      <c r="U7248" s="8"/>
      <c r="V7248" s="8"/>
      <c r="W7248" s="8"/>
      <c r="X7248" s="122"/>
      <c r="Y7248" s="8"/>
      <c r="Z7248" s="8"/>
      <c r="AA7248" s="8"/>
      <c r="AB7248" s="8"/>
      <c r="AC7248" s="122"/>
      <c r="AD7248" s="8"/>
      <c r="AE7248" s="8"/>
      <c r="AF7248" s="8"/>
      <c r="AG7248" s="8"/>
      <c r="AH7248" s="122"/>
      <c r="AI7248" s="137"/>
      <c r="AJ7248" s="137"/>
      <c r="AK7248" s="137"/>
      <c r="AL7248" s="137"/>
      <c r="AM7248" s="138"/>
      <c r="AN7248" s="8"/>
      <c r="AO7248" s="8"/>
      <c r="AP7248" s="8"/>
      <c r="AQ7248" s="8"/>
      <c r="AR7248" s="122"/>
      <c r="AS7248" s="139"/>
      <c r="AT7248" s="139"/>
      <c r="AU7248" s="139"/>
      <c r="AV7248" s="139"/>
      <c r="AW7248" s="140"/>
      <c r="AX7248" s="8"/>
      <c r="AY7248" s="8"/>
      <c r="AZ7248" s="8"/>
      <c r="BA7248" s="8"/>
      <c r="BB7248" s="122"/>
      <c r="BC7248" s="8" t="s">
        <v>876</v>
      </c>
      <c r="BD7248" s="8"/>
      <c r="BE7248" s="8"/>
      <c r="BF7248" s="8">
        <v>4.7000000000000002E-3</v>
      </c>
      <c r="BG7248" s="122">
        <v>9.2949999999999999</v>
      </c>
      <c r="BH7248" s="8"/>
      <c r="BI7248" s="8"/>
      <c r="BJ7248" s="8"/>
      <c r="BK7248" s="8"/>
      <c r="BL7248" s="122"/>
      <c r="BM7248" s="8"/>
      <c r="BN7248" s="8"/>
      <c r="BO7248" s="8"/>
      <c r="BP7248" s="8"/>
      <c r="BQ7248" s="122"/>
      <c r="BR7248" s="8"/>
      <c r="BS7248" s="8"/>
      <c r="BT7248" s="8"/>
      <c r="BU7248" s="8"/>
      <c r="BV7248" s="122"/>
    </row>
    <row r="7249" spans="1:74" hidden="1" x14ac:dyDescent="0.3">
      <c r="A7249" s="8"/>
      <c r="B7249" s="2" t="s">
        <v>2</v>
      </c>
      <c r="C7249" s="2" t="s">
        <v>3</v>
      </c>
      <c r="D7249" s="2" t="s">
        <v>43</v>
      </c>
      <c r="E7249" s="9" t="s">
        <v>857</v>
      </c>
      <c r="F7249" s="10">
        <v>1</v>
      </c>
      <c r="G7249" s="18" t="s">
        <v>5</v>
      </c>
      <c r="H7249" s="3">
        <v>2024</v>
      </c>
      <c r="I7249" s="20" t="s">
        <v>282</v>
      </c>
      <c r="J7249" s="184" t="s">
        <v>274</v>
      </c>
      <c r="K7249" s="184" t="s">
        <v>321</v>
      </c>
      <c r="L7249" s="187">
        <f t="shared" si="246"/>
        <v>4.0000000000000001E-3</v>
      </c>
      <c r="M7249" s="187">
        <f t="shared" si="245"/>
        <v>9.3759999999999994</v>
      </c>
      <c r="N7249" s="186" t="s">
        <v>912</v>
      </c>
      <c r="O7249" s="8"/>
      <c r="P7249" s="8"/>
      <c r="Q7249" s="8"/>
      <c r="R7249" s="8"/>
      <c r="S7249" s="122"/>
      <c r="T7249" s="8"/>
      <c r="U7249" s="8"/>
      <c r="V7249" s="8"/>
      <c r="W7249" s="8"/>
      <c r="X7249" s="122"/>
      <c r="Y7249" s="8"/>
      <c r="Z7249" s="8"/>
      <c r="AA7249" s="8"/>
      <c r="AB7249" s="8"/>
      <c r="AC7249" s="122"/>
      <c r="AD7249" s="8"/>
      <c r="AE7249" s="8"/>
      <c r="AF7249" s="8"/>
      <c r="AG7249" s="8"/>
      <c r="AH7249" s="122"/>
      <c r="AI7249" s="137"/>
      <c r="AJ7249" s="137"/>
      <c r="AK7249" s="137"/>
      <c r="AL7249" s="137"/>
      <c r="AM7249" s="138"/>
      <c r="AN7249" s="8"/>
      <c r="AO7249" s="8"/>
      <c r="AP7249" s="8"/>
      <c r="AQ7249" s="8"/>
      <c r="AR7249" s="122"/>
      <c r="AS7249" s="139"/>
      <c r="AT7249" s="139"/>
      <c r="AU7249" s="139"/>
      <c r="AV7249" s="139"/>
      <c r="AW7249" s="140"/>
      <c r="AX7249" s="8"/>
      <c r="AY7249" s="8"/>
      <c r="AZ7249" s="8"/>
      <c r="BA7249" s="8"/>
      <c r="BB7249" s="122"/>
      <c r="BC7249" s="8"/>
      <c r="BD7249" s="8"/>
      <c r="BE7249" s="8"/>
      <c r="BF7249" s="8"/>
      <c r="BG7249" s="122"/>
      <c r="BH7249" s="8"/>
      <c r="BI7249" s="8"/>
      <c r="BJ7249" s="8"/>
      <c r="BK7249" s="8"/>
      <c r="BL7249" s="122"/>
      <c r="BM7249" s="8"/>
      <c r="BN7249" s="8"/>
      <c r="BO7249" s="8"/>
      <c r="BP7249" s="8"/>
      <c r="BQ7249" s="122"/>
      <c r="BR7249" s="8" t="s">
        <v>912</v>
      </c>
      <c r="BS7249" s="8"/>
      <c r="BT7249" s="8"/>
      <c r="BU7249" s="8">
        <v>4.0000000000000001E-3</v>
      </c>
      <c r="BV7249" s="122">
        <v>9.3759999999999994</v>
      </c>
    </row>
    <row r="7250" spans="1:74" hidden="1" x14ac:dyDescent="0.3">
      <c r="A7250" s="8"/>
      <c r="B7250" s="2" t="s">
        <v>2</v>
      </c>
      <c r="C7250" s="2" t="s">
        <v>3</v>
      </c>
      <c r="D7250" s="2" t="s">
        <v>43</v>
      </c>
      <c r="E7250" s="9" t="s">
        <v>857</v>
      </c>
      <c r="F7250" s="10">
        <v>1</v>
      </c>
      <c r="G7250" s="18" t="s">
        <v>5</v>
      </c>
      <c r="H7250" s="3">
        <v>2024</v>
      </c>
      <c r="I7250" s="20" t="s">
        <v>282</v>
      </c>
      <c r="J7250" s="184" t="s">
        <v>275</v>
      </c>
      <c r="K7250" s="184" t="s">
        <v>321</v>
      </c>
      <c r="L7250" s="187">
        <f t="shared" si="246"/>
        <v>0</v>
      </c>
      <c r="M7250" s="187">
        <f t="shared" si="245"/>
        <v>0</v>
      </c>
      <c r="N7250" s="186"/>
      <c r="O7250" s="8"/>
      <c r="P7250" s="8"/>
      <c r="Q7250" s="8"/>
      <c r="R7250" s="8"/>
      <c r="S7250" s="122"/>
      <c r="T7250" s="8"/>
      <c r="U7250" s="8"/>
      <c r="V7250" s="8"/>
      <c r="W7250" s="8"/>
      <c r="X7250" s="122"/>
      <c r="Y7250" s="8"/>
      <c r="Z7250" s="8"/>
      <c r="AA7250" s="8"/>
      <c r="AB7250" s="8"/>
      <c r="AC7250" s="122"/>
      <c r="AD7250" s="8"/>
      <c r="AE7250" s="8"/>
      <c r="AF7250" s="8"/>
      <c r="AG7250" s="8"/>
      <c r="AH7250" s="122"/>
      <c r="AI7250" s="137"/>
      <c r="AJ7250" s="137"/>
      <c r="AK7250" s="137"/>
      <c r="AL7250" s="137"/>
      <c r="AM7250" s="138"/>
      <c r="AN7250" s="8"/>
      <c r="AO7250" s="8"/>
      <c r="AP7250" s="8"/>
      <c r="AQ7250" s="8"/>
      <c r="AR7250" s="122"/>
      <c r="AS7250" s="139"/>
      <c r="AT7250" s="139"/>
      <c r="AU7250" s="139"/>
      <c r="AV7250" s="139"/>
      <c r="AW7250" s="140"/>
      <c r="AX7250" s="8"/>
      <c r="AY7250" s="8"/>
      <c r="AZ7250" s="8"/>
      <c r="BA7250" s="8"/>
      <c r="BB7250" s="122"/>
      <c r="BC7250" s="8"/>
      <c r="BD7250" s="8"/>
      <c r="BE7250" s="8"/>
      <c r="BF7250" s="8"/>
      <c r="BG7250" s="122"/>
      <c r="BH7250" s="8"/>
      <c r="BI7250" s="8"/>
      <c r="BJ7250" s="8"/>
      <c r="BK7250" s="8"/>
      <c r="BL7250" s="122"/>
      <c r="BM7250" s="8"/>
      <c r="BN7250" s="8"/>
      <c r="BO7250" s="8"/>
      <c r="BP7250" s="8"/>
      <c r="BQ7250" s="122"/>
      <c r="BR7250" s="8"/>
      <c r="BS7250" s="8"/>
      <c r="BT7250" s="8"/>
      <c r="BU7250" s="8"/>
      <c r="BV7250" s="122"/>
    </row>
    <row r="7251" spans="1:74" hidden="1" x14ac:dyDescent="0.3">
      <c r="A7251" s="8"/>
      <c r="B7251" s="2" t="s">
        <v>2</v>
      </c>
      <c r="C7251" s="2" t="s">
        <v>3</v>
      </c>
      <c r="D7251" s="2" t="s">
        <v>43</v>
      </c>
      <c r="E7251" s="9" t="s">
        <v>857</v>
      </c>
      <c r="F7251" s="10">
        <v>2</v>
      </c>
      <c r="G7251" s="18" t="s">
        <v>5</v>
      </c>
      <c r="H7251" s="3">
        <v>2024</v>
      </c>
      <c r="I7251" s="20" t="s">
        <v>282</v>
      </c>
      <c r="J7251" s="184" t="s">
        <v>276</v>
      </c>
      <c r="K7251" s="184" t="s">
        <v>320</v>
      </c>
      <c r="L7251" s="187">
        <f t="shared" si="246"/>
        <v>1</v>
      </c>
      <c r="M7251" s="187">
        <f t="shared" si="245"/>
        <v>14.734999999999999</v>
      </c>
      <c r="N7251" s="186" t="s">
        <v>912</v>
      </c>
      <c r="O7251" s="8"/>
      <c r="P7251" s="8"/>
      <c r="Q7251" s="8"/>
      <c r="R7251" s="8"/>
      <c r="S7251" s="122"/>
      <c r="T7251" s="8"/>
      <c r="U7251" s="8"/>
      <c r="V7251" s="8"/>
      <c r="W7251" s="8"/>
      <c r="X7251" s="122"/>
      <c r="Y7251" s="8"/>
      <c r="Z7251" s="8"/>
      <c r="AA7251" s="8"/>
      <c r="AB7251" s="8"/>
      <c r="AC7251" s="122"/>
      <c r="AD7251" s="8"/>
      <c r="AE7251" s="8"/>
      <c r="AF7251" s="8"/>
      <c r="AG7251" s="8"/>
      <c r="AH7251" s="122"/>
      <c r="AI7251" s="137"/>
      <c r="AJ7251" s="137"/>
      <c r="AK7251" s="137"/>
      <c r="AL7251" s="137"/>
      <c r="AM7251" s="138"/>
      <c r="AN7251" s="8"/>
      <c r="AO7251" s="8"/>
      <c r="AP7251" s="8"/>
      <c r="AQ7251" s="8"/>
      <c r="AR7251" s="122"/>
      <c r="AS7251" s="139"/>
      <c r="AT7251" s="139"/>
      <c r="AU7251" s="139"/>
      <c r="AV7251" s="139"/>
      <c r="AW7251" s="140"/>
      <c r="AX7251" s="8"/>
      <c r="AY7251" s="8"/>
      <c r="AZ7251" s="8"/>
      <c r="BA7251" s="8"/>
      <c r="BB7251" s="122"/>
      <c r="BC7251" s="8"/>
      <c r="BD7251" s="8"/>
      <c r="BE7251" s="8"/>
      <c r="BF7251" s="8"/>
      <c r="BG7251" s="122"/>
      <c r="BH7251" s="8"/>
      <c r="BI7251" s="8"/>
      <c r="BJ7251" s="8"/>
      <c r="BK7251" s="8"/>
      <c r="BL7251" s="122"/>
      <c r="BM7251" s="8"/>
      <c r="BN7251" s="8"/>
      <c r="BO7251" s="8"/>
      <c r="BP7251" s="8"/>
      <c r="BQ7251" s="122"/>
      <c r="BR7251" s="8" t="s">
        <v>912</v>
      </c>
      <c r="BS7251" s="8"/>
      <c r="BT7251" s="8"/>
      <c r="BU7251" s="8">
        <v>1</v>
      </c>
      <c r="BV7251" s="122">
        <v>14.734999999999999</v>
      </c>
    </row>
    <row r="7252" spans="1:74" ht="28.8" hidden="1" x14ac:dyDescent="0.3">
      <c r="A7252" s="8"/>
      <c r="B7252" s="2" t="s">
        <v>2</v>
      </c>
      <c r="C7252" s="2" t="s">
        <v>3</v>
      </c>
      <c r="D7252" s="2" t="s">
        <v>43</v>
      </c>
      <c r="E7252" s="9" t="s">
        <v>857</v>
      </c>
      <c r="F7252" s="10">
        <v>2</v>
      </c>
      <c r="G7252" s="18" t="s">
        <v>5</v>
      </c>
      <c r="H7252" s="3">
        <v>2024</v>
      </c>
      <c r="I7252" s="20" t="s">
        <v>282</v>
      </c>
      <c r="J7252" s="184" t="s">
        <v>277</v>
      </c>
      <c r="K7252" s="184" t="s">
        <v>320</v>
      </c>
      <c r="L7252" s="187">
        <f t="shared" si="246"/>
        <v>12</v>
      </c>
      <c r="M7252" s="187">
        <f t="shared" si="245"/>
        <v>17.912999999999997</v>
      </c>
      <c r="N7252" s="186" t="s">
        <v>1391</v>
      </c>
      <c r="O7252" s="8"/>
      <c r="P7252" s="8"/>
      <c r="Q7252" s="8"/>
      <c r="R7252" s="8"/>
      <c r="S7252" s="122"/>
      <c r="T7252" s="8"/>
      <c r="U7252" s="8"/>
      <c r="V7252" s="8"/>
      <c r="W7252" s="8"/>
      <c r="X7252" s="122"/>
      <c r="Y7252" s="8"/>
      <c r="Z7252" s="8"/>
      <c r="AA7252" s="8"/>
      <c r="AB7252" s="8"/>
      <c r="AC7252" s="122"/>
      <c r="AD7252" s="8"/>
      <c r="AE7252" s="8"/>
      <c r="AF7252" s="8"/>
      <c r="AG7252" s="8"/>
      <c r="AH7252" s="122"/>
      <c r="AI7252" s="137"/>
      <c r="AJ7252" s="137"/>
      <c r="AK7252" s="137"/>
      <c r="AL7252" s="137"/>
      <c r="AM7252" s="138"/>
      <c r="AN7252" s="8"/>
      <c r="AO7252" s="8"/>
      <c r="AP7252" s="8"/>
      <c r="AQ7252" s="8"/>
      <c r="AR7252" s="122"/>
      <c r="AS7252" s="139"/>
      <c r="AT7252" s="139"/>
      <c r="AU7252" s="139"/>
      <c r="AV7252" s="139"/>
      <c r="AW7252" s="140"/>
      <c r="AX7252" s="8"/>
      <c r="AY7252" s="8"/>
      <c r="AZ7252" s="8"/>
      <c r="BA7252" s="8"/>
      <c r="BB7252" s="122"/>
      <c r="BC7252" s="8" t="s">
        <v>905</v>
      </c>
      <c r="BD7252" s="8"/>
      <c r="BE7252" s="8"/>
      <c r="BF7252" s="8">
        <v>4</v>
      </c>
      <c r="BG7252" s="122">
        <v>6.6369999999999996</v>
      </c>
      <c r="BH7252" s="8" t="s">
        <v>974</v>
      </c>
      <c r="BI7252" s="8"/>
      <c r="BJ7252" s="8"/>
      <c r="BK7252" s="8">
        <v>6</v>
      </c>
      <c r="BL7252" s="122">
        <v>7.9809999999999999</v>
      </c>
      <c r="BM7252" s="8"/>
      <c r="BN7252" s="8"/>
      <c r="BO7252" s="8"/>
      <c r="BP7252" s="8"/>
      <c r="BQ7252" s="122"/>
      <c r="BR7252" s="8" t="s">
        <v>912</v>
      </c>
      <c r="BS7252" s="8"/>
      <c r="BT7252" s="8"/>
      <c r="BU7252" s="8">
        <v>2</v>
      </c>
      <c r="BV7252" s="122">
        <v>3.2949999999999999</v>
      </c>
    </row>
    <row r="7253" spans="1:74" hidden="1" x14ac:dyDescent="0.3">
      <c r="A7253" s="8"/>
      <c r="B7253" s="2" t="s">
        <v>2</v>
      </c>
      <c r="C7253" s="2" t="s">
        <v>3</v>
      </c>
      <c r="D7253" s="2" t="s">
        <v>43</v>
      </c>
      <c r="E7253" s="9" t="s">
        <v>857</v>
      </c>
      <c r="F7253" s="10">
        <v>1</v>
      </c>
      <c r="G7253" s="18" t="s">
        <v>5</v>
      </c>
      <c r="H7253" s="3">
        <v>2024</v>
      </c>
      <c r="I7253" s="20" t="s">
        <v>283</v>
      </c>
      <c r="J7253" s="184" t="s">
        <v>298</v>
      </c>
      <c r="K7253" s="184" t="s">
        <v>321</v>
      </c>
      <c r="L7253" s="187">
        <f t="shared" si="246"/>
        <v>0</v>
      </c>
      <c r="M7253" s="187">
        <f t="shared" si="245"/>
        <v>0</v>
      </c>
      <c r="N7253" s="186"/>
      <c r="O7253" s="8"/>
      <c r="P7253" s="8"/>
      <c r="Q7253" s="8"/>
      <c r="R7253" s="8"/>
      <c r="S7253" s="122"/>
      <c r="T7253" s="8"/>
      <c r="U7253" s="8"/>
      <c r="V7253" s="8"/>
      <c r="W7253" s="8"/>
      <c r="X7253" s="122"/>
      <c r="Y7253" s="8"/>
      <c r="Z7253" s="8"/>
      <c r="AA7253" s="8"/>
      <c r="AB7253" s="8"/>
      <c r="AC7253" s="122"/>
      <c r="AD7253" s="8"/>
      <c r="AE7253" s="8"/>
      <c r="AF7253" s="8"/>
      <c r="AG7253" s="8"/>
      <c r="AH7253" s="122"/>
      <c r="AI7253" s="137"/>
      <c r="AJ7253" s="137"/>
      <c r="AK7253" s="137"/>
      <c r="AL7253" s="137"/>
      <c r="AM7253" s="138"/>
      <c r="AN7253" s="8"/>
      <c r="AO7253" s="8"/>
      <c r="AP7253" s="8"/>
      <c r="AQ7253" s="8"/>
      <c r="AR7253" s="122"/>
      <c r="AS7253" s="139"/>
      <c r="AT7253" s="139"/>
      <c r="AU7253" s="139"/>
      <c r="AV7253" s="139"/>
      <c r="AW7253" s="140"/>
      <c r="AX7253" s="8"/>
      <c r="AY7253" s="8"/>
      <c r="AZ7253" s="8"/>
      <c r="BA7253" s="8"/>
      <c r="BB7253" s="122"/>
      <c r="BC7253" s="8"/>
      <c r="BD7253" s="8"/>
      <c r="BE7253" s="8"/>
      <c r="BF7253" s="8"/>
      <c r="BG7253" s="122"/>
      <c r="BH7253" s="8"/>
      <c r="BI7253" s="8"/>
      <c r="BJ7253" s="8"/>
      <c r="BK7253" s="8"/>
      <c r="BL7253" s="122"/>
      <c r="BM7253" s="8"/>
      <c r="BN7253" s="8"/>
      <c r="BO7253" s="8"/>
      <c r="BP7253" s="8"/>
      <c r="BQ7253" s="122"/>
      <c r="BR7253" s="8"/>
      <c r="BS7253" s="8"/>
      <c r="BT7253" s="8"/>
      <c r="BU7253" s="8"/>
      <c r="BV7253" s="122"/>
    </row>
    <row r="7254" spans="1:74" hidden="1" x14ac:dyDescent="0.3">
      <c r="A7254" s="8"/>
      <c r="B7254" s="2" t="s">
        <v>2</v>
      </c>
      <c r="C7254" s="2" t="s">
        <v>3</v>
      </c>
      <c r="D7254" s="2" t="s">
        <v>43</v>
      </c>
      <c r="E7254" s="9" t="s">
        <v>857</v>
      </c>
      <c r="F7254" s="10">
        <v>1</v>
      </c>
      <c r="G7254" s="18" t="s">
        <v>5</v>
      </c>
      <c r="H7254" s="3">
        <v>2024</v>
      </c>
      <c r="I7254" s="20" t="s">
        <v>283</v>
      </c>
      <c r="J7254" s="184" t="s">
        <v>278</v>
      </c>
      <c r="K7254" s="184" t="s">
        <v>320</v>
      </c>
      <c r="L7254" s="187">
        <f t="shared" si="246"/>
        <v>0</v>
      </c>
      <c r="M7254" s="187">
        <f t="shared" si="245"/>
        <v>0</v>
      </c>
      <c r="N7254" s="186"/>
      <c r="O7254" s="8"/>
      <c r="P7254" s="8"/>
      <c r="Q7254" s="8"/>
      <c r="R7254" s="8"/>
      <c r="S7254" s="122"/>
      <c r="T7254" s="8"/>
      <c r="U7254" s="8"/>
      <c r="V7254" s="8"/>
      <c r="W7254" s="8"/>
      <c r="X7254" s="122"/>
      <c r="Y7254" s="8"/>
      <c r="Z7254" s="8"/>
      <c r="AA7254" s="8"/>
      <c r="AB7254" s="8"/>
      <c r="AC7254" s="122"/>
      <c r="AD7254" s="8"/>
      <c r="AE7254" s="8"/>
      <c r="AF7254" s="8"/>
      <c r="AG7254" s="8"/>
      <c r="AH7254" s="122"/>
      <c r="AI7254" s="137"/>
      <c r="AJ7254" s="137"/>
      <c r="AK7254" s="137"/>
      <c r="AL7254" s="137"/>
      <c r="AM7254" s="138"/>
      <c r="AN7254" s="8"/>
      <c r="AO7254" s="8"/>
      <c r="AP7254" s="8"/>
      <c r="AQ7254" s="8"/>
      <c r="AR7254" s="122"/>
      <c r="AS7254" s="139"/>
      <c r="AT7254" s="139"/>
      <c r="AU7254" s="139"/>
      <c r="AV7254" s="139"/>
      <c r="AW7254" s="140"/>
      <c r="AX7254" s="8"/>
      <c r="AY7254" s="8"/>
      <c r="AZ7254" s="8"/>
      <c r="BA7254" s="8"/>
      <c r="BB7254" s="122"/>
      <c r="BC7254" s="8"/>
      <c r="BD7254" s="8"/>
      <c r="BE7254" s="8"/>
      <c r="BF7254" s="8"/>
      <c r="BG7254" s="122"/>
      <c r="BH7254" s="8"/>
      <c r="BI7254" s="8"/>
      <c r="BJ7254" s="8"/>
      <c r="BK7254" s="8"/>
      <c r="BL7254" s="122"/>
      <c r="BM7254" s="8"/>
      <c r="BN7254" s="8"/>
      <c r="BO7254" s="8"/>
      <c r="BP7254" s="8"/>
      <c r="BQ7254" s="122"/>
      <c r="BR7254" s="8"/>
      <c r="BS7254" s="8"/>
      <c r="BT7254" s="8"/>
      <c r="BU7254" s="8"/>
      <c r="BV7254" s="122"/>
    </row>
    <row r="7255" spans="1:74" hidden="1" x14ac:dyDescent="0.3">
      <c r="A7255" s="8"/>
      <c r="B7255" s="2" t="s">
        <v>2</v>
      </c>
      <c r="C7255" s="2" t="s">
        <v>3</v>
      </c>
      <c r="D7255" s="2" t="s">
        <v>43</v>
      </c>
      <c r="E7255" s="9" t="s">
        <v>857</v>
      </c>
      <c r="F7255" s="10">
        <v>1</v>
      </c>
      <c r="G7255" s="18" t="s">
        <v>5</v>
      </c>
      <c r="H7255" s="3">
        <v>2024</v>
      </c>
      <c r="I7255" s="20" t="s">
        <v>283</v>
      </c>
      <c r="J7255" s="184" t="s">
        <v>279</v>
      </c>
      <c r="K7255" s="184" t="s">
        <v>320</v>
      </c>
      <c r="L7255" s="187">
        <f t="shared" si="246"/>
        <v>0</v>
      </c>
      <c r="M7255" s="187">
        <f t="shared" si="245"/>
        <v>0</v>
      </c>
      <c r="N7255" s="186"/>
      <c r="O7255" s="8"/>
      <c r="P7255" s="8"/>
      <c r="Q7255" s="8"/>
      <c r="R7255" s="8"/>
      <c r="S7255" s="122"/>
      <c r="T7255" s="8"/>
      <c r="U7255" s="8"/>
      <c r="V7255" s="8"/>
      <c r="W7255" s="8"/>
      <c r="X7255" s="122"/>
      <c r="Y7255" s="8"/>
      <c r="Z7255" s="8"/>
      <c r="AA7255" s="8"/>
      <c r="AB7255" s="8"/>
      <c r="AC7255" s="122"/>
      <c r="AD7255" s="8"/>
      <c r="AE7255" s="8"/>
      <c r="AF7255" s="8"/>
      <c r="AG7255" s="8"/>
      <c r="AH7255" s="122"/>
      <c r="AI7255" s="137"/>
      <c r="AJ7255" s="137"/>
      <c r="AK7255" s="137"/>
      <c r="AL7255" s="137"/>
      <c r="AM7255" s="138"/>
      <c r="AN7255" s="8"/>
      <c r="AO7255" s="8"/>
      <c r="AP7255" s="8"/>
      <c r="AQ7255" s="8"/>
      <c r="AR7255" s="122"/>
      <c r="AS7255" s="139"/>
      <c r="AT7255" s="139"/>
      <c r="AU7255" s="139"/>
      <c r="AV7255" s="139"/>
      <c r="AW7255" s="140"/>
      <c r="AX7255" s="8"/>
      <c r="AY7255" s="8"/>
      <c r="AZ7255" s="8"/>
      <c r="BA7255" s="8"/>
      <c r="BB7255" s="122"/>
      <c r="BC7255" s="8"/>
      <c r="BD7255" s="8"/>
      <c r="BE7255" s="8"/>
      <c r="BF7255" s="8"/>
      <c r="BG7255" s="122"/>
      <c r="BH7255" s="8"/>
      <c r="BI7255" s="8"/>
      <c r="BJ7255" s="8"/>
      <c r="BK7255" s="8"/>
      <c r="BL7255" s="122"/>
      <c r="BM7255" s="8"/>
      <c r="BN7255" s="8"/>
      <c r="BO7255" s="8"/>
      <c r="BP7255" s="8"/>
      <c r="BQ7255" s="122"/>
      <c r="BR7255" s="8"/>
      <c r="BS7255" s="8"/>
      <c r="BT7255" s="8"/>
      <c r="BU7255" s="8"/>
      <c r="BV7255" s="122"/>
    </row>
    <row r="7256" spans="1:74" hidden="1" x14ac:dyDescent="0.3">
      <c r="A7256" s="8"/>
      <c r="B7256" s="2" t="s">
        <v>2</v>
      </c>
      <c r="C7256" s="2" t="s">
        <v>3</v>
      </c>
      <c r="D7256" s="2" t="s">
        <v>43</v>
      </c>
      <c r="E7256" s="9" t="s">
        <v>857</v>
      </c>
      <c r="F7256" s="10">
        <v>1</v>
      </c>
      <c r="G7256" s="18" t="s">
        <v>5</v>
      </c>
      <c r="H7256" s="3">
        <v>2024</v>
      </c>
      <c r="I7256" s="20" t="s">
        <v>286</v>
      </c>
      <c r="J7256" s="184" t="s">
        <v>280</v>
      </c>
      <c r="K7256" s="184" t="s">
        <v>319</v>
      </c>
      <c r="L7256" s="187">
        <f t="shared" si="246"/>
        <v>0</v>
      </c>
      <c r="M7256" s="187">
        <f t="shared" si="245"/>
        <v>0</v>
      </c>
      <c r="N7256" s="186"/>
      <c r="O7256" s="8"/>
      <c r="P7256" s="8"/>
      <c r="Q7256" s="8"/>
      <c r="R7256" s="8"/>
      <c r="S7256" s="122"/>
      <c r="T7256" s="8"/>
      <c r="U7256" s="8"/>
      <c r="V7256" s="8"/>
      <c r="W7256" s="8"/>
      <c r="X7256" s="122"/>
      <c r="Y7256" s="8"/>
      <c r="Z7256" s="8"/>
      <c r="AA7256" s="8"/>
      <c r="AB7256" s="8"/>
      <c r="AC7256" s="122"/>
      <c r="AD7256" s="8"/>
      <c r="AE7256" s="8"/>
      <c r="AF7256" s="8"/>
      <c r="AG7256" s="8"/>
      <c r="AH7256" s="122"/>
      <c r="AI7256" s="137"/>
      <c r="AJ7256" s="137"/>
      <c r="AK7256" s="137"/>
      <c r="AL7256" s="137"/>
      <c r="AM7256" s="138"/>
      <c r="AN7256" s="8"/>
      <c r="AO7256" s="8"/>
      <c r="AP7256" s="8"/>
      <c r="AQ7256" s="8"/>
      <c r="AR7256" s="122"/>
      <c r="AS7256" s="139"/>
      <c r="AT7256" s="139"/>
      <c r="AU7256" s="139"/>
      <c r="AV7256" s="139"/>
      <c r="AW7256" s="140"/>
      <c r="AX7256" s="8"/>
      <c r="AY7256" s="8"/>
      <c r="AZ7256" s="8"/>
      <c r="BA7256" s="8"/>
      <c r="BB7256" s="122"/>
      <c r="BC7256" s="8"/>
      <c r="BD7256" s="8"/>
      <c r="BE7256" s="8"/>
      <c r="BF7256" s="8"/>
      <c r="BG7256" s="122"/>
      <c r="BH7256" s="8"/>
      <c r="BI7256" s="8"/>
      <c r="BJ7256" s="8"/>
      <c r="BK7256" s="8"/>
      <c r="BL7256" s="122"/>
      <c r="BM7256" s="8"/>
      <c r="BN7256" s="8"/>
      <c r="BO7256" s="8"/>
      <c r="BP7256" s="8"/>
      <c r="BQ7256" s="122"/>
      <c r="BR7256" s="8"/>
      <c r="BS7256" s="8"/>
      <c r="BT7256" s="8"/>
      <c r="BU7256" s="8"/>
      <c r="BV7256" s="122"/>
    </row>
    <row r="7257" spans="1:74" ht="30.6" hidden="1" customHeight="1" x14ac:dyDescent="0.3">
      <c r="A7257" s="8"/>
      <c r="B7257" s="2" t="s">
        <v>2</v>
      </c>
      <c r="C7257" s="2" t="s">
        <v>3</v>
      </c>
      <c r="D7257" s="2" t="s">
        <v>43</v>
      </c>
      <c r="E7257" s="9" t="s">
        <v>857</v>
      </c>
      <c r="F7257" s="10">
        <v>1</v>
      </c>
      <c r="G7257" s="18" t="s">
        <v>5</v>
      </c>
      <c r="H7257" s="3">
        <v>2024</v>
      </c>
      <c r="I7257" s="20" t="s">
        <v>286</v>
      </c>
      <c r="J7257" s="184" t="s">
        <v>281</v>
      </c>
      <c r="K7257" s="184" t="s">
        <v>319</v>
      </c>
      <c r="L7257" s="187"/>
      <c r="M7257" s="187">
        <f t="shared" si="245"/>
        <v>39.683999999999997</v>
      </c>
      <c r="N7257" s="186" t="s">
        <v>1390</v>
      </c>
      <c r="O7257" s="8"/>
      <c r="P7257" s="8"/>
      <c r="Q7257" s="8"/>
      <c r="R7257" s="8"/>
      <c r="S7257" s="122"/>
      <c r="T7257" s="8"/>
      <c r="U7257" s="8"/>
      <c r="V7257" s="8"/>
      <c r="W7257" s="8"/>
      <c r="X7257" s="122"/>
      <c r="Y7257" s="8"/>
      <c r="Z7257" s="8"/>
      <c r="AA7257" s="8"/>
      <c r="AB7257" s="8"/>
      <c r="AC7257" s="122"/>
      <c r="AD7257" s="8"/>
      <c r="AE7257" s="8"/>
      <c r="AF7257" s="8"/>
      <c r="AG7257" s="8"/>
      <c r="AH7257" s="122"/>
      <c r="AI7257" s="137"/>
      <c r="AJ7257" s="137"/>
      <c r="AK7257" s="137"/>
      <c r="AL7257" s="137"/>
      <c r="AM7257" s="138"/>
      <c r="AN7257" s="8"/>
      <c r="AO7257" s="8"/>
      <c r="AP7257" s="8"/>
      <c r="AQ7257" s="8"/>
      <c r="AR7257" s="122"/>
      <c r="AS7257" s="139"/>
      <c r="AT7257" s="139"/>
      <c r="AU7257" s="139"/>
      <c r="AV7257" s="139"/>
      <c r="AW7257" s="140"/>
      <c r="AX7257" s="8"/>
      <c r="AY7257" s="8"/>
      <c r="AZ7257" s="8"/>
      <c r="BA7257" s="8"/>
      <c r="BB7257" s="122"/>
      <c r="BC7257" s="8"/>
      <c r="BD7257" s="8"/>
      <c r="BE7257" s="8"/>
      <c r="BF7257" s="8"/>
      <c r="BG7257" s="122"/>
      <c r="BH7257" s="8" t="s">
        <v>1018</v>
      </c>
      <c r="BI7257" s="8"/>
      <c r="BJ7257" s="8"/>
      <c r="BK7257" s="8"/>
      <c r="BL7257" s="122">
        <v>39.683999999999997</v>
      </c>
      <c r="BM7257" s="8"/>
      <c r="BN7257" s="8"/>
      <c r="BO7257" s="8"/>
      <c r="BP7257" s="8"/>
      <c r="BQ7257" s="122"/>
      <c r="BR7257" s="8"/>
      <c r="BS7257" s="8"/>
      <c r="BT7257" s="8"/>
      <c r="BU7257" s="8"/>
      <c r="BV7257" s="122"/>
    </row>
    <row r="7258" spans="1:74" s="13" customFormat="1" hidden="1" x14ac:dyDescent="0.3">
      <c r="A7258" s="15"/>
      <c r="B7258" s="12" t="s">
        <v>2</v>
      </c>
      <c r="C7258" s="12" t="s">
        <v>3</v>
      </c>
      <c r="D7258" s="12" t="s">
        <v>43</v>
      </c>
      <c r="E7258" s="16" t="s">
        <v>857</v>
      </c>
      <c r="F7258" s="17">
        <v>1</v>
      </c>
      <c r="G7258" s="19" t="s">
        <v>5</v>
      </c>
      <c r="H7258" s="7">
        <v>2024</v>
      </c>
      <c r="I7258" s="21"/>
      <c r="J7258" s="12" t="s">
        <v>314</v>
      </c>
      <c r="K7258" s="12"/>
      <c r="L7258" s="147"/>
      <c r="M7258" s="147">
        <f t="shared" si="245"/>
        <v>97.34</v>
      </c>
      <c r="N7258" s="183"/>
      <c r="O7258" s="15"/>
      <c r="P7258" s="15"/>
      <c r="Q7258" s="15"/>
      <c r="R7258" s="15"/>
      <c r="S7258" s="123"/>
      <c r="T7258" s="15"/>
      <c r="U7258" s="15"/>
      <c r="V7258" s="15"/>
      <c r="W7258" s="15"/>
      <c r="X7258" s="123"/>
      <c r="Y7258" s="15"/>
      <c r="Z7258" s="15"/>
      <c r="AA7258" s="15"/>
      <c r="AB7258" s="15"/>
      <c r="AC7258" s="123"/>
      <c r="AD7258" s="15"/>
      <c r="AE7258" s="15"/>
      <c r="AF7258" s="15"/>
      <c r="AG7258" s="15"/>
      <c r="AH7258" s="123">
        <f>SUM(AH7245:AH7257)</f>
        <v>0</v>
      </c>
      <c r="AI7258" s="15"/>
      <c r="AJ7258" s="15"/>
      <c r="AK7258" s="15"/>
      <c r="AL7258" s="15"/>
      <c r="AM7258" s="123">
        <f>SUM(AM7220:AM7257)</f>
        <v>0</v>
      </c>
      <c r="AN7258" s="15"/>
      <c r="AO7258" s="15"/>
      <c r="AP7258" s="15"/>
      <c r="AQ7258" s="15"/>
      <c r="AR7258" s="123">
        <f>SUM(AR7220:AR7257)</f>
        <v>0</v>
      </c>
      <c r="AS7258" s="15"/>
      <c r="AT7258" s="15"/>
      <c r="AU7258" s="15"/>
      <c r="AV7258" s="15"/>
      <c r="AW7258" s="123">
        <f>SUM(AW7220:AW7257)</f>
        <v>0</v>
      </c>
      <c r="AX7258" s="15"/>
      <c r="AY7258" s="15"/>
      <c r="AZ7258" s="15"/>
      <c r="BA7258" s="123"/>
      <c r="BB7258" s="123">
        <f>SUM(BB7220:BB7257)</f>
        <v>6.3369999999999997</v>
      </c>
      <c r="BC7258" s="15"/>
      <c r="BD7258" s="15"/>
      <c r="BE7258" s="15"/>
      <c r="BF7258" s="123"/>
      <c r="BG7258" s="123">
        <f t="shared" ref="BG7258" si="247">SUM(BG7220:BG7257)</f>
        <v>15.931999999999999</v>
      </c>
      <c r="BH7258" s="15"/>
      <c r="BI7258" s="15"/>
      <c r="BJ7258" s="15"/>
      <c r="BK7258" s="123"/>
      <c r="BL7258" s="123">
        <f t="shared" ref="BL7258" si="248">SUM(BL7220:BL7257)</f>
        <v>47.664999999999999</v>
      </c>
      <c r="BM7258" s="15"/>
      <c r="BN7258" s="15"/>
      <c r="BO7258" s="15"/>
      <c r="BP7258" s="123"/>
      <c r="BQ7258" s="123">
        <f t="shared" ref="BQ7258" si="249">SUM(BQ7220:BQ7257)</f>
        <v>0</v>
      </c>
      <c r="BR7258" s="15"/>
      <c r="BS7258" s="15"/>
      <c r="BT7258" s="15"/>
      <c r="BU7258" s="123"/>
      <c r="BV7258" s="123">
        <f>SUM(BV7220:BV7257)</f>
        <v>27.405999999999999</v>
      </c>
    </row>
    <row r="7259" spans="1:74" hidden="1" x14ac:dyDescent="0.3">
      <c r="A7259" s="8"/>
      <c r="B7259" s="2" t="s">
        <v>2</v>
      </c>
      <c r="C7259" s="2" t="s">
        <v>3</v>
      </c>
      <c r="D7259" s="2" t="s">
        <v>503</v>
      </c>
      <c r="E7259" s="9" t="s">
        <v>204</v>
      </c>
      <c r="F7259" s="10"/>
      <c r="G7259" s="18" t="s">
        <v>5</v>
      </c>
      <c r="H7259" s="3">
        <v>2024</v>
      </c>
      <c r="I7259" s="20" t="s">
        <v>287</v>
      </c>
      <c r="J7259" s="2" t="s">
        <v>509</v>
      </c>
      <c r="K7259" s="2" t="s">
        <v>318</v>
      </c>
      <c r="L7259" s="163">
        <f>SUM(R7259,W7259,AB7259,AG7259,AL7259,AQ7259,AV7259,BA7259,BF7259,BK7259,BP7259,BU7259)</f>
        <v>0</v>
      </c>
      <c r="M7259" s="163">
        <f t="shared" si="245"/>
        <v>0</v>
      </c>
      <c r="N7259" s="181"/>
      <c r="O7259" s="8"/>
      <c r="P7259" s="8"/>
      <c r="Q7259" s="8"/>
      <c r="R7259" s="8"/>
      <c r="S7259" s="122"/>
      <c r="T7259" s="8"/>
      <c r="U7259" s="8"/>
      <c r="V7259" s="8"/>
      <c r="W7259" s="8"/>
      <c r="X7259" s="122"/>
      <c r="Y7259" s="8"/>
      <c r="Z7259" s="8"/>
      <c r="AA7259" s="8"/>
      <c r="AB7259" s="8"/>
      <c r="AC7259" s="122"/>
      <c r="AD7259" s="8"/>
      <c r="AE7259" s="8"/>
      <c r="AF7259" s="8"/>
      <c r="AG7259" s="8"/>
      <c r="AH7259" s="122"/>
      <c r="AI7259" s="137"/>
      <c r="AJ7259" s="137"/>
      <c r="AK7259" s="137"/>
      <c r="AL7259" s="137"/>
      <c r="AM7259" s="138"/>
      <c r="AN7259" s="8"/>
      <c r="AO7259" s="8"/>
      <c r="AP7259" s="8"/>
      <c r="AQ7259" s="8"/>
      <c r="AR7259" s="122"/>
      <c r="AS7259" s="139"/>
      <c r="AT7259" s="139"/>
      <c r="AU7259" s="139"/>
      <c r="AV7259" s="139"/>
      <c r="AW7259" s="140"/>
      <c r="AX7259" s="8"/>
      <c r="AY7259" s="8"/>
      <c r="AZ7259" s="8"/>
      <c r="BA7259" s="8"/>
      <c r="BB7259" s="122"/>
      <c r="BC7259" s="8"/>
      <c r="BD7259" s="8"/>
      <c r="BE7259" s="8"/>
      <c r="BF7259" s="8"/>
      <c r="BG7259" s="122"/>
      <c r="BH7259" s="8"/>
      <c r="BI7259" s="8"/>
      <c r="BJ7259" s="8"/>
      <c r="BK7259" s="8"/>
      <c r="BL7259" s="122"/>
      <c r="BM7259" s="8"/>
      <c r="BN7259" s="8"/>
      <c r="BO7259" s="8"/>
      <c r="BP7259" s="8"/>
      <c r="BQ7259" s="122"/>
      <c r="BR7259" s="8"/>
      <c r="BS7259" s="8"/>
      <c r="BT7259" s="8"/>
      <c r="BU7259" s="8"/>
      <c r="BV7259" s="122"/>
    </row>
    <row r="7260" spans="1:74" hidden="1" x14ac:dyDescent="0.3">
      <c r="A7260" s="8"/>
      <c r="B7260" s="2" t="s">
        <v>2</v>
      </c>
      <c r="C7260" s="2" t="s">
        <v>3</v>
      </c>
      <c r="D7260" s="2" t="s">
        <v>503</v>
      </c>
      <c r="E7260" s="9" t="s">
        <v>204</v>
      </c>
      <c r="F7260" s="10"/>
      <c r="G7260" s="18" t="s">
        <v>5</v>
      </c>
      <c r="H7260" s="3">
        <v>2024</v>
      </c>
      <c r="I7260" s="20" t="s">
        <v>287</v>
      </c>
      <c r="J7260" s="2" t="s">
        <v>291</v>
      </c>
      <c r="K7260" s="2" t="s">
        <v>319</v>
      </c>
      <c r="L7260" s="163">
        <f t="shared" ref="L7260:L7295" si="250">SUM(R7260,W7260,AB7260,AG7260,AL7260,AQ7260,AV7260,BA7260,BF7260,BK7260,BP7260,BU7260)</f>
        <v>0</v>
      </c>
      <c r="M7260" s="163">
        <f>SUM(S7260,X7260,AC7260,AH7260,AM7260,AR7260,AW7260,BB7260,BG7260,BL7260,BQ7260,BV7260)</f>
        <v>0</v>
      </c>
      <c r="N7260" s="181"/>
      <c r="O7260" s="8"/>
      <c r="P7260" s="8"/>
      <c r="Q7260" s="8"/>
      <c r="R7260" s="8"/>
      <c r="S7260" s="122"/>
      <c r="T7260" s="8"/>
      <c r="U7260" s="8"/>
      <c r="V7260" s="8"/>
      <c r="W7260" s="8"/>
      <c r="X7260" s="122"/>
      <c r="Y7260" s="8"/>
      <c r="Z7260" s="8"/>
      <c r="AA7260" s="8"/>
      <c r="AB7260" s="8"/>
      <c r="AC7260" s="122"/>
      <c r="AD7260" s="8"/>
      <c r="AE7260" s="8"/>
      <c r="AF7260" s="8"/>
      <c r="AG7260" s="8"/>
      <c r="AH7260" s="122"/>
      <c r="AI7260" s="137"/>
      <c r="AJ7260" s="137"/>
      <c r="AK7260" s="137"/>
      <c r="AL7260" s="137"/>
      <c r="AM7260" s="138"/>
      <c r="AN7260" s="8"/>
      <c r="AO7260" s="8"/>
      <c r="AP7260" s="8"/>
      <c r="AQ7260" s="8"/>
      <c r="AR7260" s="122"/>
      <c r="AS7260" s="139"/>
      <c r="AT7260" s="139"/>
      <c r="AU7260" s="139"/>
      <c r="AV7260" s="139"/>
      <c r="AW7260" s="140"/>
      <c r="AX7260" s="8"/>
      <c r="AY7260" s="8"/>
      <c r="AZ7260" s="8"/>
      <c r="BA7260" s="8"/>
      <c r="BB7260" s="122"/>
      <c r="BC7260" s="8"/>
      <c r="BD7260" s="8"/>
      <c r="BE7260" s="8"/>
      <c r="BF7260" s="8"/>
      <c r="BG7260" s="122"/>
      <c r="BH7260" s="8"/>
      <c r="BI7260" s="8"/>
      <c r="BJ7260" s="8"/>
      <c r="BK7260" s="8"/>
      <c r="BL7260" s="122"/>
      <c r="BM7260" s="8"/>
      <c r="BN7260" s="8"/>
      <c r="BO7260" s="8"/>
      <c r="BP7260" s="8"/>
      <c r="BQ7260" s="122"/>
      <c r="BR7260" s="8"/>
      <c r="BS7260" s="8"/>
      <c r="BT7260" s="8"/>
      <c r="BU7260" s="8"/>
      <c r="BV7260" s="122"/>
    </row>
    <row r="7261" spans="1:74" hidden="1" x14ac:dyDescent="0.3">
      <c r="A7261" s="8"/>
      <c r="B7261" s="2" t="s">
        <v>2</v>
      </c>
      <c r="C7261" s="2" t="s">
        <v>3</v>
      </c>
      <c r="D7261" s="2" t="s">
        <v>503</v>
      </c>
      <c r="E7261" s="9" t="s">
        <v>204</v>
      </c>
      <c r="F7261" s="10"/>
      <c r="G7261" s="18" t="s">
        <v>5</v>
      </c>
      <c r="H7261" s="3">
        <v>2024</v>
      </c>
      <c r="I7261" s="20" t="s">
        <v>286</v>
      </c>
      <c r="J7261" s="2" t="s">
        <v>336</v>
      </c>
      <c r="K7261" s="2" t="s">
        <v>319</v>
      </c>
      <c r="L7261" s="163">
        <f t="shared" si="250"/>
        <v>0</v>
      </c>
      <c r="M7261" s="163">
        <f t="shared" si="245"/>
        <v>0</v>
      </c>
      <c r="N7261" s="181"/>
      <c r="O7261" s="8"/>
      <c r="P7261" s="8"/>
      <c r="Q7261" s="8"/>
      <c r="R7261" s="8"/>
      <c r="S7261" s="122"/>
      <c r="T7261" s="8"/>
      <c r="U7261" s="8"/>
      <c r="V7261" s="8"/>
      <c r="W7261" s="8"/>
      <c r="X7261" s="122"/>
      <c r="Y7261" s="8"/>
      <c r="Z7261" s="8"/>
      <c r="AA7261" s="8"/>
      <c r="AB7261" s="8"/>
      <c r="AC7261" s="122"/>
      <c r="AD7261" s="8"/>
      <c r="AE7261" s="8"/>
      <c r="AF7261" s="8"/>
      <c r="AG7261" s="8"/>
      <c r="AH7261" s="122"/>
      <c r="AI7261" s="137"/>
      <c r="AJ7261" s="137"/>
      <c r="AK7261" s="137"/>
      <c r="AL7261" s="137"/>
      <c r="AM7261" s="138"/>
      <c r="AN7261" s="8"/>
      <c r="AO7261" s="8"/>
      <c r="AP7261" s="8"/>
      <c r="AQ7261" s="8"/>
      <c r="AR7261" s="122"/>
      <c r="AS7261" s="139"/>
      <c r="AT7261" s="139"/>
      <c r="AU7261" s="139"/>
      <c r="AV7261" s="139"/>
      <c r="AW7261" s="140"/>
      <c r="AX7261" s="8"/>
      <c r="AY7261" s="8"/>
      <c r="AZ7261" s="8"/>
      <c r="BA7261" s="8"/>
      <c r="BB7261" s="122"/>
      <c r="BC7261" s="8"/>
      <c r="BD7261" s="8"/>
      <c r="BE7261" s="8"/>
      <c r="BF7261" s="8"/>
      <c r="BG7261" s="122"/>
      <c r="BH7261" s="8"/>
      <c r="BI7261" s="8"/>
      <c r="BJ7261" s="8"/>
      <c r="BK7261" s="8"/>
      <c r="BL7261" s="122"/>
      <c r="BM7261" s="8"/>
      <c r="BN7261" s="8"/>
      <c r="BO7261" s="8"/>
      <c r="BP7261" s="8"/>
      <c r="BQ7261" s="122"/>
      <c r="BR7261" s="8"/>
      <c r="BS7261" s="8"/>
      <c r="BT7261" s="8"/>
      <c r="BU7261" s="8"/>
      <c r="BV7261" s="122"/>
    </row>
    <row r="7262" spans="1:74" hidden="1" x14ac:dyDescent="0.3">
      <c r="A7262" s="8"/>
      <c r="B7262" s="2" t="s">
        <v>2</v>
      </c>
      <c r="C7262" s="2" t="s">
        <v>3</v>
      </c>
      <c r="D7262" s="2" t="s">
        <v>503</v>
      </c>
      <c r="E7262" s="9" t="s">
        <v>204</v>
      </c>
      <c r="F7262" s="10"/>
      <c r="G7262" s="18" t="s">
        <v>5</v>
      </c>
      <c r="H7262" s="3">
        <v>2024</v>
      </c>
      <c r="I7262" s="20" t="s">
        <v>286</v>
      </c>
      <c r="J7262" s="8" t="s">
        <v>337</v>
      </c>
      <c r="K7262" s="8" t="s">
        <v>318</v>
      </c>
      <c r="L7262" s="163">
        <f t="shared" si="250"/>
        <v>0</v>
      </c>
      <c r="M7262" s="163">
        <f t="shared" si="245"/>
        <v>0</v>
      </c>
      <c r="N7262" s="181"/>
      <c r="O7262" s="8"/>
      <c r="P7262" s="8"/>
      <c r="Q7262" s="8"/>
      <c r="R7262" s="8"/>
      <c r="S7262" s="122"/>
      <c r="T7262" s="8"/>
      <c r="U7262" s="8"/>
      <c r="V7262" s="8"/>
      <c r="W7262" s="8"/>
      <c r="X7262" s="122"/>
      <c r="Y7262" s="8"/>
      <c r="Z7262" s="8"/>
      <c r="AA7262" s="8"/>
      <c r="AB7262" s="8"/>
      <c r="AC7262" s="122"/>
      <c r="AD7262" s="8"/>
      <c r="AE7262" s="8"/>
      <c r="AF7262" s="8"/>
      <c r="AG7262" s="8"/>
      <c r="AH7262" s="122"/>
      <c r="AI7262" s="137"/>
      <c r="AJ7262" s="137"/>
      <c r="AK7262" s="137"/>
      <c r="AL7262" s="137"/>
      <c r="AM7262" s="138"/>
      <c r="AN7262" s="8"/>
      <c r="AO7262" s="8"/>
      <c r="AP7262" s="8"/>
      <c r="AQ7262" s="8"/>
      <c r="AR7262" s="122"/>
      <c r="AS7262" s="139"/>
      <c r="AT7262" s="139"/>
      <c r="AU7262" s="139"/>
      <c r="AV7262" s="139"/>
      <c r="AW7262" s="140"/>
      <c r="AX7262" s="8"/>
      <c r="AY7262" s="8"/>
      <c r="AZ7262" s="8"/>
      <c r="BA7262" s="8"/>
      <c r="BB7262" s="122"/>
      <c r="BC7262" s="8"/>
      <c r="BD7262" s="8"/>
      <c r="BE7262" s="8"/>
      <c r="BF7262" s="8"/>
      <c r="BG7262" s="122"/>
      <c r="BH7262" s="8"/>
      <c r="BI7262" s="8"/>
      <c r="BJ7262" s="8"/>
      <c r="BK7262" s="8"/>
      <c r="BL7262" s="122"/>
      <c r="BM7262" s="8"/>
      <c r="BN7262" s="8"/>
      <c r="BO7262" s="8"/>
      <c r="BP7262" s="8"/>
      <c r="BQ7262" s="122"/>
      <c r="BR7262" s="8"/>
      <c r="BS7262" s="8"/>
      <c r="BT7262" s="8"/>
      <c r="BU7262" s="8"/>
      <c r="BV7262" s="122"/>
    </row>
    <row r="7263" spans="1:74" hidden="1" x14ac:dyDescent="0.3">
      <c r="A7263" s="8"/>
      <c r="B7263" s="2" t="s">
        <v>2</v>
      </c>
      <c r="C7263" s="2" t="s">
        <v>3</v>
      </c>
      <c r="D7263" s="2" t="s">
        <v>503</v>
      </c>
      <c r="E7263" s="9" t="s">
        <v>204</v>
      </c>
      <c r="F7263" s="10"/>
      <c r="G7263" s="18" t="s">
        <v>5</v>
      </c>
      <c r="H7263" s="3">
        <v>2024</v>
      </c>
      <c r="I7263" s="20" t="s">
        <v>286</v>
      </c>
      <c r="J7263" s="8" t="s">
        <v>338</v>
      </c>
      <c r="K7263" s="8" t="s">
        <v>339</v>
      </c>
      <c r="L7263" s="163">
        <f t="shared" si="250"/>
        <v>0</v>
      </c>
      <c r="M7263" s="163">
        <f t="shared" si="245"/>
        <v>0</v>
      </c>
      <c r="N7263" s="181"/>
      <c r="O7263" s="8"/>
      <c r="P7263" s="8"/>
      <c r="Q7263" s="8"/>
      <c r="R7263" s="8"/>
      <c r="S7263" s="122"/>
      <c r="T7263" s="8"/>
      <c r="U7263" s="8"/>
      <c r="V7263" s="8"/>
      <c r="W7263" s="8"/>
      <c r="X7263" s="122"/>
      <c r="Y7263" s="8"/>
      <c r="Z7263" s="8"/>
      <c r="AA7263" s="8"/>
      <c r="AB7263" s="8"/>
      <c r="AC7263" s="122"/>
      <c r="AD7263" s="8"/>
      <c r="AE7263" s="8"/>
      <c r="AF7263" s="8"/>
      <c r="AG7263" s="8"/>
      <c r="AH7263" s="122"/>
      <c r="AI7263" s="137"/>
      <c r="AJ7263" s="137"/>
      <c r="AK7263" s="137"/>
      <c r="AL7263" s="137"/>
      <c r="AM7263" s="138"/>
      <c r="AN7263" s="8"/>
      <c r="AO7263" s="8"/>
      <c r="AP7263" s="8"/>
      <c r="AQ7263" s="8"/>
      <c r="AR7263" s="122"/>
      <c r="AS7263" s="139"/>
      <c r="AT7263" s="139"/>
      <c r="AU7263" s="139"/>
      <c r="AV7263" s="139"/>
      <c r="AW7263" s="140"/>
      <c r="AX7263" s="8"/>
      <c r="AY7263" s="8"/>
      <c r="AZ7263" s="8"/>
      <c r="BA7263" s="8"/>
      <c r="BB7263" s="122"/>
      <c r="BC7263" s="8"/>
      <c r="BD7263" s="8"/>
      <c r="BE7263" s="8"/>
      <c r="BF7263" s="8"/>
      <c r="BG7263" s="122"/>
      <c r="BH7263" s="8"/>
      <c r="BI7263" s="8"/>
      <c r="BJ7263" s="8"/>
      <c r="BK7263" s="8"/>
      <c r="BL7263" s="122"/>
      <c r="BM7263" s="8"/>
      <c r="BN7263" s="8"/>
      <c r="BO7263" s="8"/>
      <c r="BP7263" s="8"/>
      <c r="BQ7263" s="122"/>
      <c r="BR7263" s="8"/>
      <c r="BS7263" s="8"/>
      <c r="BT7263" s="8"/>
      <c r="BU7263" s="8"/>
      <c r="BV7263" s="122"/>
    </row>
    <row r="7264" spans="1:74" hidden="1" x14ac:dyDescent="0.3">
      <c r="A7264" s="8"/>
      <c r="B7264" s="2" t="s">
        <v>2</v>
      </c>
      <c r="C7264" s="2" t="s">
        <v>3</v>
      </c>
      <c r="D7264" s="2" t="s">
        <v>503</v>
      </c>
      <c r="E7264" s="9" t="s">
        <v>204</v>
      </c>
      <c r="F7264" s="10"/>
      <c r="G7264" s="18" t="s">
        <v>5</v>
      </c>
      <c r="H7264" s="3">
        <v>2024</v>
      </c>
      <c r="I7264" s="20" t="s">
        <v>286</v>
      </c>
      <c r="J7264" s="8" t="s">
        <v>340</v>
      </c>
      <c r="K7264" s="8" t="s">
        <v>318</v>
      </c>
      <c r="L7264" s="163">
        <f t="shared" si="250"/>
        <v>0</v>
      </c>
      <c r="M7264" s="163">
        <f t="shared" si="245"/>
        <v>0</v>
      </c>
      <c r="N7264" s="181"/>
      <c r="O7264" s="8"/>
      <c r="P7264" s="8"/>
      <c r="Q7264" s="8"/>
      <c r="R7264" s="8"/>
      <c r="S7264" s="122"/>
      <c r="T7264" s="8"/>
      <c r="U7264" s="8"/>
      <c r="V7264" s="8"/>
      <c r="W7264" s="8"/>
      <c r="X7264" s="122"/>
      <c r="Y7264" s="8"/>
      <c r="Z7264" s="8"/>
      <c r="AA7264" s="8"/>
      <c r="AB7264" s="8"/>
      <c r="AC7264" s="122"/>
      <c r="AD7264" s="8"/>
      <c r="AE7264" s="8"/>
      <c r="AF7264" s="8"/>
      <c r="AG7264" s="8"/>
      <c r="AH7264" s="122"/>
      <c r="AI7264" s="137"/>
      <c r="AJ7264" s="137"/>
      <c r="AK7264" s="137"/>
      <c r="AL7264" s="137"/>
      <c r="AM7264" s="138"/>
      <c r="AN7264" s="8"/>
      <c r="AO7264" s="8"/>
      <c r="AP7264" s="8"/>
      <c r="AQ7264" s="8"/>
      <c r="AR7264" s="122"/>
      <c r="AS7264" s="139"/>
      <c r="AT7264" s="139"/>
      <c r="AU7264" s="139"/>
      <c r="AV7264" s="139"/>
      <c r="AW7264" s="140"/>
      <c r="AX7264" s="8"/>
      <c r="AY7264" s="8"/>
      <c r="AZ7264" s="8"/>
      <c r="BA7264" s="8"/>
      <c r="BB7264" s="122"/>
      <c r="BC7264" s="8"/>
      <c r="BD7264" s="8"/>
      <c r="BE7264" s="8"/>
      <c r="BF7264" s="8"/>
      <c r="BG7264" s="122"/>
      <c r="BH7264" s="8"/>
      <c r="BI7264" s="8"/>
      <c r="BJ7264" s="8"/>
      <c r="BK7264" s="8"/>
      <c r="BL7264" s="122"/>
      <c r="BM7264" s="8"/>
      <c r="BN7264" s="8"/>
      <c r="BO7264" s="8"/>
      <c r="BP7264" s="8"/>
      <c r="BQ7264" s="122"/>
      <c r="BR7264" s="8"/>
      <c r="BS7264" s="8"/>
      <c r="BT7264" s="8"/>
      <c r="BU7264" s="8"/>
      <c r="BV7264" s="122"/>
    </row>
    <row r="7265" spans="1:74" hidden="1" x14ac:dyDescent="0.3">
      <c r="A7265" s="8"/>
      <c r="B7265" s="2" t="s">
        <v>2</v>
      </c>
      <c r="C7265" s="2" t="s">
        <v>3</v>
      </c>
      <c r="D7265" s="2" t="s">
        <v>503</v>
      </c>
      <c r="E7265" s="9" t="s">
        <v>204</v>
      </c>
      <c r="F7265" s="10"/>
      <c r="G7265" s="18" t="s">
        <v>5</v>
      </c>
      <c r="H7265" s="3">
        <v>2024</v>
      </c>
      <c r="I7265" s="20" t="s">
        <v>286</v>
      </c>
      <c r="J7265" s="8" t="s">
        <v>341</v>
      </c>
      <c r="K7265" s="8" t="s">
        <v>320</v>
      </c>
      <c r="L7265" s="163">
        <f t="shared" si="250"/>
        <v>0</v>
      </c>
      <c r="M7265" s="163">
        <f t="shared" si="245"/>
        <v>0</v>
      </c>
      <c r="N7265" s="181"/>
      <c r="O7265" s="8"/>
      <c r="P7265" s="8"/>
      <c r="Q7265" s="8"/>
      <c r="R7265" s="8"/>
      <c r="S7265" s="122"/>
      <c r="T7265" s="8"/>
      <c r="U7265" s="8"/>
      <c r="V7265" s="8"/>
      <c r="W7265" s="8"/>
      <c r="X7265" s="122"/>
      <c r="Y7265" s="8"/>
      <c r="Z7265" s="8"/>
      <c r="AA7265" s="8"/>
      <c r="AB7265" s="8"/>
      <c r="AC7265" s="122"/>
      <c r="AD7265" s="8"/>
      <c r="AE7265" s="8"/>
      <c r="AF7265" s="8"/>
      <c r="AG7265" s="8"/>
      <c r="AH7265" s="122"/>
      <c r="AI7265" s="137"/>
      <c r="AJ7265" s="137"/>
      <c r="AK7265" s="137"/>
      <c r="AL7265" s="137"/>
      <c r="AM7265" s="138"/>
      <c r="AN7265" s="8"/>
      <c r="AO7265" s="8"/>
      <c r="AP7265" s="8"/>
      <c r="AQ7265" s="8"/>
      <c r="AR7265" s="122"/>
      <c r="AS7265" s="139"/>
      <c r="AT7265" s="139"/>
      <c r="AU7265" s="139"/>
      <c r="AV7265" s="139"/>
      <c r="AW7265" s="140"/>
      <c r="AX7265" s="8"/>
      <c r="AY7265" s="8"/>
      <c r="AZ7265" s="8"/>
      <c r="BA7265" s="8"/>
      <c r="BB7265" s="122"/>
      <c r="BC7265" s="8"/>
      <c r="BD7265" s="8"/>
      <c r="BE7265" s="8"/>
      <c r="BF7265" s="8"/>
      <c r="BG7265" s="122"/>
      <c r="BH7265" s="8"/>
      <c r="BI7265" s="8"/>
      <c r="BJ7265" s="8"/>
      <c r="BK7265" s="8"/>
      <c r="BL7265" s="122"/>
      <c r="BM7265" s="8"/>
      <c r="BN7265" s="8"/>
      <c r="BO7265" s="8"/>
      <c r="BP7265" s="8"/>
      <c r="BQ7265" s="122"/>
      <c r="BR7265" s="8"/>
      <c r="BS7265" s="8"/>
      <c r="BT7265" s="8"/>
      <c r="BU7265" s="8"/>
      <c r="BV7265" s="122"/>
    </row>
    <row r="7266" spans="1:74" hidden="1" x14ac:dyDescent="0.3">
      <c r="A7266" s="8"/>
      <c r="B7266" s="2" t="s">
        <v>2</v>
      </c>
      <c r="C7266" s="2" t="s">
        <v>3</v>
      </c>
      <c r="D7266" s="2" t="s">
        <v>503</v>
      </c>
      <c r="E7266" s="9" t="s">
        <v>204</v>
      </c>
      <c r="F7266" s="10"/>
      <c r="G7266" s="18" t="s">
        <v>5</v>
      </c>
      <c r="H7266" s="3">
        <v>2024</v>
      </c>
      <c r="I7266" s="20" t="s">
        <v>286</v>
      </c>
      <c r="J7266" s="8" t="s">
        <v>342</v>
      </c>
      <c r="K7266" s="8" t="s">
        <v>320</v>
      </c>
      <c r="L7266" s="163">
        <f t="shared" si="250"/>
        <v>0</v>
      </c>
      <c r="M7266" s="163">
        <f t="shared" si="245"/>
        <v>0</v>
      </c>
      <c r="N7266" s="181"/>
      <c r="O7266" s="8"/>
      <c r="P7266" s="8"/>
      <c r="Q7266" s="8"/>
      <c r="R7266" s="8"/>
      <c r="S7266" s="122"/>
      <c r="T7266" s="8"/>
      <c r="U7266" s="8"/>
      <c r="V7266" s="8"/>
      <c r="W7266" s="8"/>
      <c r="X7266" s="122"/>
      <c r="Y7266" s="8"/>
      <c r="Z7266" s="8"/>
      <c r="AA7266" s="8"/>
      <c r="AB7266" s="8"/>
      <c r="AC7266" s="122"/>
      <c r="AD7266" s="8"/>
      <c r="AE7266" s="8"/>
      <c r="AF7266" s="8"/>
      <c r="AG7266" s="8"/>
      <c r="AH7266" s="122"/>
      <c r="AI7266" s="137"/>
      <c r="AJ7266" s="137"/>
      <c r="AK7266" s="137"/>
      <c r="AL7266" s="137"/>
      <c r="AM7266" s="138"/>
      <c r="AN7266" s="8"/>
      <c r="AO7266" s="8"/>
      <c r="AP7266" s="8"/>
      <c r="AQ7266" s="8"/>
      <c r="AR7266" s="122"/>
      <c r="AS7266" s="139"/>
      <c r="AT7266" s="139"/>
      <c r="AU7266" s="139"/>
      <c r="AV7266" s="139"/>
      <c r="AW7266" s="140"/>
      <c r="AX7266" s="8"/>
      <c r="AY7266" s="8"/>
      <c r="AZ7266" s="8"/>
      <c r="BA7266" s="8"/>
      <c r="BB7266" s="122"/>
      <c r="BC7266" s="8"/>
      <c r="BD7266" s="8"/>
      <c r="BE7266" s="8"/>
      <c r="BF7266" s="8"/>
      <c r="BG7266" s="122"/>
      <c r="BH7266" s="8"/>
      <c r="BI7266" s="8"/>
      <c r="BJ7266" s="8"/>
      <c r="BK7266" s="8"/>
      <c r="BL7266" s="122"/>
      <c r="BM7266" s="8"/>
      <c r="BN7266" s="8"/>
      <c r="BO7266" s="8"/>
      <c r="BP7266" s="8"/>
      <c r="BQ7266" s="122"/>
      <c r="BR7266" s="8"/>
      <c r="BS7266" s="8"/>
      <c r="BT7266" s="8"/>
      <c r="BU7266" s="8"/>
      <c r="BV7266" s="122"/>
    </row>
    <row r="7267" spans="1:74" hidden="1" x14ac:dyDescent="0.3">
      <c r="A7267" s="8"/>
      <c r="B7267" s="2" t="s">
        <v>2</v>
      </c>
      <c r="C7267" s="2" t="s">
        <v>3</v>
      </c>
      <c r="D7267" s="2" t="s">
        <v>503</v>
      </c>
      <c r="E7267" s="9" t="s">
        <v>204</v>
      </c>
      <c r="F7267" s="10"/>
      <c r="G7267" s="18" t="s">
        <v>5</v>
      </c>
      <c r="H7267" s="3">
        <v>2024</v>
      </c>
      <c r="I7267" s="20" t="s">
        <v>286</v>
      </c>
      <c r="J7267" s="8" t="s">
        <v>343</v>
      </c>
      <c r="K7267" s="8" t="s">
        <v>339</v>
      </c>
      <c r="L7267" s="163">
        <f t="shared" si="250"/>
        <v>0</v>
      </c>
      <c r="M7267" s="163">
        <f t="shared" si="245"/>
        <v>0</v>
      </c>
      <c r="N7267" s="181"/>
      <c r="O7267" s="8"/>
      <c r="P7267" s="8"/>
      <c r="Q7267" s="8"/>
      <c r="R7267" s="8"/>
      <c r="S7267" s="122"/>
      <c r="T7267" s="8"/>
      <c r="U7267" s="8"/>
      <c r="V7267" s="8"/>
      <c r="W7267" s="8"/>
      <c r="X7267" s="122"/>
      <c r="Y7267" s="8"/>
      <c r="Z7267" s="8"/>
      <c r="AA7267" s="8"/>
      <c r="AB7267" s="8"/>
      <c r="AC7267" s="122"/>
      <c r="AD7267" s="8"/>
      <c r="AE7267" s="8"/>
      <c r="AF7267" s="8"/>
      <c r="AG7267" s="8"/>
      <c r="AH7267" s="122"/>
      <c r="AI7267" s="137"/>
      <c r="AJ7267" s="137"/>
      <c r="AK7267" s="137"/>
      <c r="AL7267" s="137"/>
      <c r="AM7267" s="138"/>
      <c r="AN7267" s="8"/>
      <c r="AO7267" s="8"/>
      <c r="AP7267" s="8"/>
      <c r="AQ7267" s="8"/>
      <c r="AR7267" s="122"/>
      <c r="AS7267" s="139"/>
      <c r="AT7267" s="139"/>
      <c r="AU7267" s="139"/>
      <c r="AV7267" s="139"/>
      <c r="AW7267" s="140"/>
      <c r="AX7267" s="8"/>
      <c r="AY7267" s="8"/>
      <c r="AZ7267" s="8"/>
      <c r="BA7267" s="8"/>
      <c r="BB7267" s="122"/>
      <c r="BC7267" s="8"/>
      <c r="BD7267" s="8"/>
      <c r="BE7267" s="8"/>
      <c r="BF7267" s="8"/>
      <c r="BG7267" s="122"/>
      <c r="BH7267" s="8"/>
      <c r="BI7267" s="8"/>
      <c r="BJ7267" s="8"/>
      <c r="BK7267" s="8"/>
      <c r="BL7267" s="122"/>
      <c r="BM7267" s="8"/>
      <c r="BN7267" s="8"/>
      <c r="BO7267" s="8"/>
      <c r="BP7267" s="8"/>
      <c r="BQ7267" s="122"/>
      <c r="BR7267" s="8"/>
      <c r="BS7267" s="8"/>
      <c r="BT7267" s="8"/>
      <c r="BU7267" s="8"/>
      <c r="BV7267" s="122"/>
    </row>
    <row r="7268" spans="1:74" hidden="1" x14ac:dyDescent="0.3">
      <c r="A7268" s="8"/>
      <c r="B7268" s="2" t="s">
        <v>2</v>
      </c>
      <c r="C7268" s="2" t="s">
        <v>3</v>
      </c>
      <c r="D7268" s="2" t="s">
        <v>503</v>
      </c>
      <c r="E7268" s="9" t="s">
        <v>204</v>
      </c>
      <c r="F7268" s="10"/>
      <c r="G7268" s="18" t="s">
        <v>5</v>
      </c>
      <c r="H7268" s="3">
        <v>2024</v>
      </c>
      <c r="I7268" s="20" t="s">
        <v>288</v>
      </c>
      <c r="J7268" s="8" t="s">
        <v>344</v>
      </c>
      <c r="K7268" s="8" t="s">
        <v>318</v>
      </c>
      <c r="L7268" s="163">
        <f t="shared" si="250"/>
        <v>0</v>
      </c>
      <c r="M7268" s="163">
        <f t="shared" si="245"/>
        <v>0</v>
      </c>
      <c r="N7268" s="181"/>
      <c r="O7268" s="8"/>
      <c r="P7268" s="8"/>
      <c r="Q7268" s="8"/>
      <c r="R7268" s="8"/>
      <c r="S7268" s="122"/>
      <c r="T7268" s="8"/>
      <c r="U7268" s="8"/>
      <c r="V7268" s="8"/>
      <c r="W7268" s="8"/>
      <c r="X7268" s="122"/>
      <c r="Y7268" s="8"/>
      <c r="Z7268" s="8"/>
      <c r="AA7268" s="8"/>
      <c r="AB7268" s="8"/>
      <c r="AC7268" s="122"/>
      <c r="AD7268" s="8"/>
      <c r="AE7268" s="8"/>
      <c r="AF7268" s="8"/>
      <c r="AG7268" s="8"/>
      <c r="AH7268" s="122"/>
      <c r="AI7268" s="137"/>
      <c r="AJ7268" s="137"/>
      <c r="AK7268" s="137"/>
      <c r="AL7268" s="137"/>
      <c r="AM7268" s="138"/>
      <c r="AN7268" s="8"/>
      <c r="AO7268" s="8"/>
      <c r="AP7268" s="8"/>
      <c r="AQ7268" s="8"/>
      <c r="AR7268" s="122"/>
      <c r="AS7268" s="139"/>
      <c r="AT7268" s="139"/>
      <c r="AU7268" s="139"/>
      <c r="AV7268" s="139"/>
      <c r="AW7268" s="140"/>
      <c r="AX7268" s="8"/>
      <c r="AY7268" s="8"/>
      <c r="AZ7268" s="8"/>
      <c r="BA7268" s="8"/>
      <c r="BB7268" s="122"/>
      <c r="BC7268" s="8"/>
      <c r="BD7268" s="8"/>
      <c r="BE7268" s="8"/>
      <c r="BF7268" s="8"/>
      <c r="BG7268" s="122"/>
      <c r="BH7268" s="8"/>
      <c r="BI7268" s="8"/>
      <c r="BJ7268" s="8"/>
      <c r="BK7268" s="8"/>
      <c r="BL7268" s="122"/>
      <c r="BM7268" s="8"/>
      <c r="BN7268" s="8"/>
      <c r="BO7268" s="8"/>
      <c r="BP7268" s="8"/>
      <c r="BQ7268" s="122"/>
      <c r="BR7268" s="8"/>
      <c r="BS7268" s="8"/>
      <c r="BT7268" s="8"/>
      <c r="BU7268" s="8"/>
      <c r="BV7268" s="122"/>
    </row>
    <row r="7269" spans="1:74" hidden="1" x14ac:dyDescent="0.3">
      <c r="A7269" s="8"/>
      <c r="B7269" s="2" t="s">
        <v>2</v>
      </c>
      <c r="C7269" s="2" t="s">
        <v>3</v>
      </c>
      <c r="D7269" s="2" t="s">
        <v>503</v>
      </c>
      <c r="E7269" s="9" t="s">
        <v>204</v>
      </c>
      <c r="F7269" s="10"/>
      <c r="G7269" s="18" t="s">
        <v>5</v>
      </c>
      <c r="H7269" s="3">
        <v>2024</v>
      </c>
      <c r="I7269" s="20" t="s">
        <v>288</v>
      </c>
      <c r="J7269" s="2" t="s">
        <v>351</v>
      </c>
      <c r="K7269" s="2" t="s">
        <v>318</v>
      </c>
      <c r="L7269" s="163">
        <f t="shared" si="250"/>
        <v>0</v>
      </c>
      <c r="M7269" s="163">
        <f t="shared" si="245"/>
        <v>0</v>
      </c>
      <c r="N7269" s="181"/>
      <c r="O7269" s="8"/>
      <c r="P7269" s="8"/>
      <c r="Q7269" s="8"/>
      <c r="R7269" s="8"/>
      <c r="S7269" s="122"/>
      <c r="T7269" s="8"/>
      <c r="U7269" s="8"/>
      <c r="V7269" s="8"/>
      <c r="W7269" s="8"/>
      <c r="X7269" s="122"/>
      <c r="Y7269" s="8"/>
      <c r="Z7269" s="8"/>
      <c r="AA7269" s="8"/>
      <c r="AB7269" s="8"/>
      <c r="AC7269" s="122"/>
      <c r="AD7269" s="8"/>
      <c r="AE7269" s="8"/>
      <c r="AF7269" s="8"/>
      <c r="AG7269" s="8"/>
      <c r="AH7269" s="122"/>
      <c r="AI7269" s="137"/>
      <c r="AJ7269" s="137"/>
      <c r="AK7269" s="137"/>
      <c r="AL7269" s="137"/>
      <c r="AM7269" s="138"/>
      <c r="AN7269" s="8"/>
      <c r="AO7269" s="8"/>
      <c r="AP7269" s="8"/>
      <c r="AQ7269" s="8"/>
      <c r="AR7269" s="122"/>
      <c r="AS7269" s="139"/>
      <c r="AT7269" s="139"/>
      <c r="AU7269" s="139"/>
      <c r="AV7269" s="139"/>
      <c r="AW7269" s="140"/>
      <c r="AX7269" s="8"/>
      <c r="AY7269" s="8"/>
      <c r="AZ7269" s="8"/>
      <c r="BA7269" s="8"/>
      <c r="BB7269" s="122"/>
      <c r="BC7269" s="8"/>
      <c r="BD7269" s="8"/>
      <c r="BE7269" s="8"/>
      <c r="BF7269" s="8"/>
      <c r="BG7269" s="122"/>
      <c r="BH7269" s="8"/>
      <c r="BI7269" s="8"/>
      <c r="BJ7269" s="8"/>
      <c r="BK7269" s="8"/>
      <c r="BL7269" s="122"/>
      <c r="BM7269" s="8"/>
      <c r="BN7269" s="8"/>
      <c r="BO7269" s="8"/>
      <c r="BP7269" s="8"/>
      <c r="BQ7269" s="122"/>
      <c r="BR7269" s="8"/>
      <c r="BS7269" s="8"/>
      <c r="BT7269" s="8"/>
      <c r="BU7269" s="8"/>
      <c r="BV7269" s="122"/>
    </row>
    <row r="7270" spans="1:74" hidden="1" x14ac:dyDescent="0.3">
      <c r="A7270" s="8"/>
      <c r="B7270" s="2" t="s">
        <v>2</v>
      </c>
      <c r="C7270" s="2" t="s">
        <v>3</v>
      </c>
      <c r="D7270" s="2" t="s">
        <v>503</v>
      </c>
      <c r="E7270" s="9" t="s">
        <v>204</v>
      </c>
      <c r="F7270" s="10"/>
      <c r="G7270" s="18" t="s">
        <v>5</v>
      </c>
      <c r="H7270" s="3">
        <v>2024</v>
      </c>
      <c r="I7270" s="20" t="s">
        <v>288</v>
      </c>
      <c r="J7270" s="2" t="s">
        <v>352</v>
      </c>
      <c r="K7270" s="2" t="s">
        <v>321</v>
      </c>
      <c r="L7270" s="163">
        <f t="shared" si="250"/>
        <v>0</v>
      </c>
      <c r="M7270" s="163">
        <f t="shared" si="245"/>
        <v>0</v>
      </c>
      <c r="N7270" s="181"/>
      <c r="O7270" s="8"/>
      <c r="P7270" s="8"/>
      <c r="Q7270" s="8"/>
      <c r="R7270" s="8"/>
      <c r="S7270" s="122"/>
      <c r="T7270" s="8"/>
      <c r="U7270" s="8"/>
      <c r="V7270" s="8"/>
      <c r="W7270" s="8"/>
      <c r="X7270" s="122"/>
      <c r="Y7270" s="8"/>
      <c r="Z7270" s="8"/>
      <c r="AA7270" s="8"/>
      <c r="AB7270" s="8"/>
      <c r="AC7270" s="122"/>
      <c r="AD7270" s="8"/>
      <c r="AE7270" s="8"/>
      <c r="AF7270" s="8"/>
      <c r="AG7270" s="8"/>
      <c r="AH7270" s="122"/>
      <c r="AI7270" s="137"/>
      <c r="AJ7270" s="137"/>
      <c r="AK7270" s="137"/>
      <c r="AL7270" s="137"/>
      <c r="AM7270" s="138"/>
      <c r="AN7270" s="8"/>
      <c r="AO7270" s="8"/>
      <c r="AP7270" s="8"/>
      <c r="AQ7270" s="8"/>
      <c r="AR7270" s="122"/>
      <c r="AS7270" s="139"/>
      <c r="AT7270" s="139"/>
      <c r="AU7270" s="139"/>
      <c r="AV7270" s="139"/>
      <c r="AW7270" s="140"/>
      <c r="AX7270" s="8"/>
      <c r="AY7270" s="8"/>
      <c r="AZ7270" s="8"/>
      <c r="BA7270" s="8"/>
      <c r="BB7270" s="122"/>
      <c r="BC7270" s="8"/>
      <c r="BD7270" s="8"/>
      <c r="BE7270" s="8"/>
      <c r="BF7270" s="8"/>
      <c r="BG7270" s="122"/>
      <c r="BH7270" s="8"/>
      <c r="BI7270" s="8"/>
      <c r="BJ7270" s="8"/>
      <c r="BK7270" s="8"/>
      <c r="BL7270" s="122"/>
      <c r="BM7270" s="8"/>
      <c r="BN7270" s="8"/>
      <c r="BO7270" s="8"/>
      <c r="BP7270" s="8"/>
      <c r="BQ7270" s="122"/>
      <c r="BR7270" s="8"/>
      <c r="BS7270" s="8"/>
      <c r="BT7270" s="8"/>
      <c r="BU7270" s="8"/>
      <c r="BV7270" s="122"/>
    </row>
    <row r="7271" spans="1:74" hidden="1" x14ac:dyDescent="0.3">
      <c r="A7271" s="8"/>
      <c r="B7271" s="2" t="s">
        <v>2</v>
      </c>
      <c r="C7271" s="2" t="s">
        <v>3</v>
      </c>
      <c r="D7271" s="2" t="s">
        <v>503</v>
      </c>
      <c r="E7271" s="9" t="s">
        <v>204</v>
      </c>
      <c r="F7271" s="10"/>
      <c r="G7271" s="18" t="s">
        <v>5</v>
      </c>
      <c r="H7271" s="3">
        <v>2024</v>
      </c>
      <c r="I7271" s="20" t="s">
        <v>288</v>
      </c>
      <c r="J7271" s="2" t="s">
        <v>345</v>
      </c>
      <c r="K7271" s="2" t="s">
        <v>318</v>
      </c>
      <c r="L7271" s="163">
        <f t="shared" si="250"/>
        <v>0</v>
      </c>
      <c r="M7271" s="163">
        <f t="shared" si="245"/>
        <v>0</v>
      </c>
      <c r="N7271" s="181"/>
      <c r="O7271" s="8"/>
      <c r="P7271" s="8"/>
      <c r="Q7271" s="8"/>
      <c r="R7271" s="8"/>
      <c r="S7271" s="122"/>
      <c r="T7271" s="8"/>
      <c r="U7271" s="8"/>
      <c r="V7271" s="8"/>
      <c r="W7271" s="8"/>
      <c r="X7271" s="122"/>
      <c r="Y7271" s="8"/>
      <c r="Z7271" s="8"/>
      <c r="AA7271" s="8"/>
      <c r="AB7271" s="8"/>
      <c r="AC7271" s="122"/>
      <c r="AD7271" s="8"/>
      <c r="AE7271" s="8"/>
      <c r="AF7271" s="8"/>
      <c r="AG7271" s="8"/>
      <c r="AH7271" s="122"/>
      <c r="AI7271" s="137"/>
      <c r="AJ7271" s="137"/>
      <c r="AK7271" s="137"/>
      <c r="AL7271" s="137"/>
      <c r="AM7271" s="138"/>
      <c r="AN7271" s="8"/>
      <c r="AO7271" s="8"/>
      <c r="AP7271" s="8"/>
      <c r="AQ7271" s="8"/>
      <c r="AR7271" s="122"/>
      <c r="AS7271" s="139"/>
      <c r="AT7271" s="139"/>
      <c r="AU7271" s="139"/>
      <c r="AV7271" s="139"/>
      <c r="AW7271" s="140"/>
      <c r="AX7271" s="8"/>
      <c r="AY7271" s="8"/>
      <c r="AZ7271" s="8"/>
      <c r="BA7271" s="8"/>
      <c r="BB7271" s="122"/>
      <c r="BC7271" s="8"/>
      <c r="BD7271" s="8"/>
      <c r="BE7271" s="8"/>
      <c r="BF7271" s="8"/>
      <c r="BG7271" s="122"/>
      <c r="BH7271" s="8"/>
      <c r="BI7271" s="8"/>
      <c r="BJ7271" s="8"/>
      <c r="BK7271" s="8"/>
      <c r="BL7271" s="122"/>
      <c r="BM7271" s="8"/>
      <c r="BN7271" s="8"/>
      <c r="BO7271" s="8"/>
      <c r="BP7271" s="8"/>
      <c r="BQ7271" s="122"/>
      <c r="BR7271" s="8"/>
      <c r="BS7271" s="8"/>
      <c r="BT7271" s="8"/>
      <c r="BU7271" s="8"/>
      <c r="BV7271" s="122"/>
    </row>
    <row r="7272" spans="1:74" hidden="1" x14ac:dyDescent="0.3">
      <c r="A7272" s="8"/>
      <c r="B7272" s="2" t="s">
        <v>2</v>
      </c>
      <c r="C7272" s="2" t="s">
        <v>3</v>
      </c>
      <c r="D7272" s="2" t="s">
        <v>503</v>
      </c>
      <c r="E7272" s="9" t="s">
        <v>204</v>
      </c>
      <c r="F7272" s="10"/>
      <c r="G7272" s="18" t="s">
        <v>5</v>
      </c>
      <c r="H7272" s="3">
        <v>2024</v>
      </c>
      <c r="I7272" s="20" t="s">
        <v>289</v>
      </c>
      <c r="J7272" s="2" t="s">
        <v>268</v>
      </c>
      <c r="K7272" s="2" t="s">
        <v>318</v>
      </c>
      <c r="L7272" s="163">
        <f t="shared" si="250"/>
        <v>0</v>
      </c>
      <c r="M7272" s="163">
        <f t="shared" si="245"/>
        <v>0</v>
      </c>
      <c r="N7272" s="181"/>
      <c r="O7272" s="8"/>
      <c r="P7272" s="8"/>
      <c r="Q7272" s="8"/>
      <c r="R7272" s="8"/>
      <c r="S7272" s="122"/>
      <c r="T7272" s="8"/>
      <c r="U7272" s="8"/>
      <c r="V7272" s="8"/>
      <c r="W7272" s="8"/>
      <c r="X7272" s="122"/>
      <c r="Y7272" s="8"/>
      <c r="Z7272" s="8"/>
      <c r="AA7272" s="8"/>
      <c r="AB7272" s="8"/>
      <c r="AC7272" s="122"/>
      <c r="AD7272" s="8"/>
      <c r="AE7272" s="8"/>
      <c r="AF7272" s="8"/>
      <c r="AG7272" s="8"/>
      <c r="AH7272" s="122"/>
      <c r="AI7272" s="137"/>
      <c r="AJ7272" s="137"/>
      <c r="AK7272" s="137"/>
      <c r="AL7272" s="137"/>
      <c r="AM7272" s="138"/>
      <c r="AN7272" s="8"/>
      <c r="AO7272" s="8"/>
      <c r="AP7272" s="8"/>
      <c r="AQ7272" s="8"/>
      <c r="AR7272" s="122"/>
      <c r="AS7272" s="139"/>
      <c r="AT7272" s="139"/>
      <c r="AU7272" s="139"/>
      <c r="AV7272" s="139"/>
      <c r="AW7272" s="140"/>
      <c r="AX7272" s="8"/>
      <c r="AY7272" s="8"/>
      <c r="AZ7272" s="8"/>
      <c r="BA7272" s="8"/>
      <c r="BB7272" s="122"/>
      <c r="BC7272" s="8"/>
      <c r="BD7272" s="8"/>
      <c r="BE7272" s="8"/>
      <c r="BF7272" s="8"/>
      <c r="BG7272" s="122"/>
      <c r="BH7272" s="8"/>
      <c r="BI7272" s="8"/>
      <c r="BJ7272" s="8"/>
      <c r="BK7272" s="8"/>
      <c r="BL7272" s="122"/>
      <c r="BM7272" s="8"/>
      <c r="BN7272" s="8"/>
      <c r="BO7272" s="8"/>
      <c r="BP7272" s="8"/>
      <c r="BQ7272" s="122"/>
      <c r="BR7272" s="8"/>
      <c r="BS7272" s="8"/>
      <c r="BT7272" s="8"/>
      <c r="BU7272" s="8"/>
      <c r="BV7272" s="122"/>
    </row>
    <row r="7273" spans="1:74" hidden="1" x14ac:dyDescent="0.3">
      <c r="A7273" s="8"/>
      <c r="B7273" s="2" t="s">
        <v>2</v>
      </c>
      <c r="C7273" s="2" t="s">
        <v>3</v>
      </c>
      <c r="D7273" s="2" t="s">
        <v>503</v>
      </c>
      <c r="E7273" s="9" t="s">
        <v>204</v>
      </c>
      <c r="F7273" s="10"/>
      <c r="G7273" s="18" t="s">
        <v>5</v>
      </c>
      <c r="H7273" s="3">
        <v>2024</v>
      </c>
      <c r="I7273" s="20" t="s">
        <v>289</v>
      </c>
      <c r="J7273" s="2" t="s">
        <v>292</v>
      </c>
      <c r="K7273" s="2" t="s">
        <v>318</v>
      </c>
      <c r="L7273" s="163">
        <f t="shared" si="250"/>
        <v>0</v>
      </c>
      <c r="M7273" s="163">
        <f t="shared" si="245"/>
        <v>0</v>
      </c>
      <c r="N7273" s="181"/>
      <c r="O7273" s="8"/>
      <c r="P7273" s="8"/>
      <c r="Q7273" s="8"/>
      <c r="R7273" s="8"/>
      <c r="S7273" s="122"/>
      <c r="T7273" s="8"/>
      <c r="U7273" s="8"/>
      <c r="V7273" s="8"/>
      <c r="W7273" s="8"/>
      <c r="X7273" s="122"/>
      <c r="Y7273" s="8"/>
      <c r="Z7273" s="8"/>
      <c r="AA7273" s="8"/>
      <c r="AB7273" s="8"/>
      <c r="AC7273" s="122"/>
      <c r="AD7273" s="8"/>
      <c r="AE7273" s="8"/>
      <c r="AF7273" s="8"/>
      <c r="AG7273" s="8"/>
      <c r="AH7273" s="122"/>
      <c r="AI7273" s="137"/>
      <c r="AJ7273" s="137"/>
      <c r="AK7273" s="137"/>
      <c r="AL7273" s="137"/>
      <c r="AM7273" s="138"/>
      <c r="AN7273" s="8"/>
      <c r="AO7273" s="8"/>
      <c r="AP7273" s="8"/>
      <c r="AQ7273" s="8"/>
      <c r="AR7273" s="122"/>
      <c r="AS7273" s="139"/>
      <c r="AT7273" s="139"/>
      <c r="AU7273" s="139"/>
      <c r="AV7273" s="139"/>
      <c r="AW7273" s="140"/>
      <c r="AX7273" s="8"/>
      <c r="AY7273" s="8"/>
      <c r="AZ7273" s="8"/>
      <c r="BA7273" s="8"/>
      <c r="BB7273" s="122"/>
      <c r="BC7273" s="8"/>
      <c r="BD7273" s="8"/>
      <c r="BE7273" s="8"/>
      <c r="BF7273" s="8"/>
      <c r="BG7273" s="122"/>
      <c r="BH7273" s="8"/>
      <c r="BI7273" s="8"/>
      <c r="BJ7273" s="8"/>
      <c r="BK7273" s="8"/>
      <c r="BL7273" s="122"/>
      <c r="BM7273" s="8"/>
      <c r="BN7273" s="8"/>
      <c r="BO7273" s="8"/>
      <c r="BP7273" s="8"/>
      <c r="BQ7273" s="122"/>
      <c r="BR7273" s="8"/>
      <c r="BS7273" s="8"/>
      <c r="BT7273" s="8"/>
      <c r="BU7273" s="8"/>
      <c r="BV7273" s="122"/>
    </row>
    <row r="7274" spans="1:74" hidden="1" x14ac:dyDescent="0.3">
      <c r="A7274" s="8"/>
      <c r="B7274" s="2" t="s">
        <v>2</v>
      </c>
      <c r="C7274" s="2" t="s">
        <v>3</v>
      </c>
      <c r="D7274" s="2" t="s">
        <v>503</v>
      </c>
      <c r="E7274" s="9" t="s">
        <v>204</v>
      </c>
      <c r="F7274" s="10"/>
      <c r="G7274" s="18" t="s">
        <v>5</v>
      </c>
      <c r="H7274" s="3">
        <v>2024</v>
      </c>
      <c r="I7274" s="20" t="s">
        <v>285</v>
      </c>
      <c r="J7274" s="2" t="s">
        <v>293</v>
      </c>
      <c r="K7274" s="2" t="s">
        <v>318</v>
      </c>
      <c r="L7274" s="163">
        <f t="shared" si="250"/>
        <v>0</v>
      </c>
      <c r="M7274" s="163">
        <f t="shared" si="245"/>
        <v>0</v>
      </c>
      <c r="N7274" s="181"/>
      <c r="O7274" s="8"/>
      <c r="P7274" s="8"/>
      <c r="Q7274" s="8"/>
      <c r="R7274" s="8"/>
      <c r="S7274" s="122"/>
      <c r="T7274" s="8"/>
      <c r="U7274" s="8"/>
      <c r="V7274" s="8"/>
      <c r="W7274" s="8"/>
      <c r="X7274" s="122"/>
      <c r="Y7274" s="8"/>
      <c r="Z7274" s="8"/>
      <c r="AA7274" s="8"/>
      <c r="AB7274" s="8"/>
      <c r="AC7274" s="122"/>
      <c r="AD7274" s="8"/>
      <c r="AE7274" s="8"/>
      <c r="AF7274" s="8"/>
      <c r="AG7274" s="8"/>
      <c r="AH7274" s="122"/>
      <c r="AI7274" s="137"/>
      <c r="AJ7274" s="137"/>
      <c r="AK7274" s="137"/>
      <c r="AL7274" s="137"/>
      <c r="AM7274" s="138"/>
      <c r="AN7274" s="8"/>
      <c r="AO7274" s="8"/>
      <c r="AP7274" s="8"/>
      <c r="AQ7274" s="8"/>
      <c r="AR7274" s="122"/>
      <c r="AS7274" s="139"/>
      <c r="AT7274" s="139"/>
      <c r="AU7274" s="139"/>
      <c r="AV7274" s="139"/>
      <c r="AW7274" s="140"/>
      <c r="AX7274" s="8"/>
      <c r="AY7274" s="8"/>
      <c r="AZ7274" s="8"/>
      <c r="BA7274" s="8"/>
      <c r="BB7274" s="122"/>
      <c r="BC7274" s="8"/>
      <c r="BD7274" s="8"/>
      <c r="BE7274" s="8"/>
      <c r="BF7274" s="8"/>
      <c r="BG7274" s="122"/>
      <c r="BH7274" s="8"/>
      <c r="BI7274" s="8"/>
      <c r="BJ7274" s="8"/>
      <c r="BK7274" s="8"/>
      <c r="BL7274" s="122"/>
      <c r="BM7274" s="8"/>
      <c r="BN7274" s="8"/>
      <c r="BO7274" s="8"/>
      <c r="BP7274" s="8"/>
      <c r="BQ7274" s="122"/>
      <c r="BR7274" s="8"/>
      <c r="BS7274" s="8"/>
      <c r="BT7274" s="8"/>
      <c r="BU7274" s="8"/>
      <c r="BV7274" s="122"/>
    </row>
    <row r="7275" spans="1:74" hidden="1" x14ac:dyDescent="0.3">
      <c r="A7275" s="8"/>
      <c r="B7275" s="2" t="s">
        <v>2</v>
      </c>
      <c r="C7275" s="2" t="s">
        <v>3</v>
      </c>
      <c r="D7275" s="2" t="s">
        <v>503</v>
      </c>
      <c r="E7275" s="9" t="s">
        <v>204</v>
      </c>
      <c r="F7275" s="10"/>
      <c r="G7275" s="18" t="s">
        <v>5</v>
      </c>
      <c r="H7275" s="3">
        <v>2024</v>
      </c>
      <c r="I7275" s="20" t="s">
        <v>287</v>
      </c>
      <c r="J7275" s="2" t="s">
        <v>269</v>
      </c>
      <c r="K7275" s="2" t="s">
        <v>320</v>
      </c>
      <c r="L7275" s="163">
        <f t="shared" si="250"/>
        <v>22</v>
      </c>
      <c r="M7275" s="163">
        <f t="shared" si="245"/>
        <v>26.776</v>
      </c>
      <c r="N7275" s="181"/>
      <c r="O7275" s="8"/>
      <c r="P7275" s="8"/>
      <c r="Q7275" s="8"/>
      <c r="R7275" s="8"/>
      <c r="S7275" s="122"/>
      <c r="T7275" s="8"/>
      <c r="U7275" s="8"/>
      <c r="V7275" s="8"/>
      <c r="W7275" s="8"/>
      <c r="X7275" s="122"/>
      <c r="Y7275" s="8"/>
      <c r="Z7275" s="8"/>
      <c r="AA7275" s="8"/>
      <c r="AB7275" s="8"/>
      <c r="AC7275" s="122"/>
      <c r="AD7275" s="8"/>
      <c r="AE7275" s="8"/>
      <c r="AF7275" s="8"/>
      <c r="AG7275" s="8"/>
      <c r="AH7275" s="122"/>
      <c r="AI7275" s="137"/>
      <c r="AJ7275" s="137"/>
      <c r="AK7275" s="137"/>
      <c r="AL7275" s="137"/>
      <c r="AM7275" s="138"/>
      <c r="AN7275" s="8"/>
      <c r="AO7275" s="8"/>
      <c r="AP7275" s="8"/>
      <c r="AQ7275" s="8"/>
      <c r="AR7275" s="122"/>
      <c r="AS7275" s="139"/>
      <c r="AT7275" s="139"/>
      <c r="AU7275" s="139"/>
      <c r="AV7275" s="139"/>
      <c r="AW7275" s="140"/>
      <c r="AX7275" s="8"/>
      <c r="AY7275" s="8"/>
      <c r="AZ7275" s="8"/>
      <c r="BA7275" s="8">
        <v>22</v>
      </c>
      <c r="BB7275" s="122">
        <v>26.776</v>
      </c>
      <c r="BC7275" s="8"/>
      <c r="BD7275" s="8"/>
      <c r="BE7275" s="8"/>
      <c r="BF7275" s="8"/>
      <c r="BG7275" s="122"/>
      <c r="BH7275" s="8"/>
      <c r="BI7275" s="8"/>
      <c r="BJ7275" s="8"/>
      <c r="BK7275" s="8"/>
      <c r="BL7275" s="122"/>
      <c r="BM7275" s="8"/>
      <c r="BN7275" s="8"/>
      <c r="BO7275" s="8"/>
      <c r="BP7275" s="8"/>
      <c r="BQ7275" s="122"/>
      <c r="BR7275" s="8"/>
      <c r="BS7275" s="8"/>
      <c r="BT7275" s="8"/>
      <c r="BU7275" s="8"/>
      <c r="BV7275" s="122"/>
    </row>
    <row r="7276" spans="1:74" hidden="1" x14ac:dyDescent="0.3">
      <c r="A7276" s="8"/>
      <c r="B7276" s="2" t="s">
        <v>2</v>
      </c>
      <c r="C7276" s="2" t="s">
        <v>3</v>
      </c>
      <c r="D7276" s="2" t="s">
        <v>503</v>
      </c>
      <c r="E7276" s="9" t="s">
        <v>204</v>
      </c>
      <c r="F7276" s="10"/>
      <c r="G7276" s="18" t="s">
        <v>5</v>
      </c>
      <c r="H7276" s="3">
        <v>2024</v>
      </c>
      <c r="I7276" s="20" t="s">
        <v>287</v>
      </c>
      <c r="J7276" s="2" t="s">
        <v>270</v>
      </c>
      <c r="K7276" s="2" t="s">
        <v>320</v>
      </c>
      <c r="L7276" s="163">
        <f t="shared" si="250"/>
        <v>0</v>
      </c>
      <c r="M7276" s="163">
        <f t="shared" si="245"/>
        <v>0</v>
      </c>
      <c r="N7276" s="181"/>
      <c r="O7276" s="8"/>
      <c r="P7276" s="8"/>
      <c r="Q7276" s="8"/>
      <c r="R7276" s="8"/>
      <c r="S7276" s="122"/>
      <c r="T7276" s="8"/>
      <c r="U7276" s="8"/>
      <c r="V7276" s="8"/>
      <c r="W7276" s="8"/>
      <c r="X7276" s="122"/>
      <c r="Y7276" s="8"/>
      <c r="Z7276" s="8"/>
      <c r="AA7276" s="8"/>
      <c r="AB7276" s="8"/>
      <c r="AC7276" s="122"/>
      <c r="AD7276" s="8"/>
      <c r="AE7276" s="8"/>
      <c r="AF7276" s="8"/>
      <c r="AG7276" s="8"/>
      <c r="AH7276" s="122"/>
      <c r="AI7276" s="137"/>
      <c r="AJ7276" s="137"/>
      <c r="AK7276" s="137"/>
      <c r="AL7276" s="137"/>
      <c r="AM7276" s="138"/>
      <c r="AN7276" s="8"/>
      <c r="AO7276" s="8"/>
      <c r="AP7276" s="8"/>
      <c r="AQ7276" s="8"/>
      <c r="AR7276" s="122"/>
      <c r="AS7276" s="139"/>
      <c r="AT7276" s="139"/>
      <c r="AU7276" s="139"/>
      <c r="AV7276" s="139"/>
      <c r="AW7276" s="140"/>
      <c r="AX7276" s="8"/>
      <c r="AY7276" s="8"/>
      <c r="AZ7276" s="8"/>
      <c r="BA7276" s="8"/>
      <c r="BB7276" s="122"/>
      <c r="BC7276" s="8"/>
      <c r="BD7276" s="8"/>
      <c r="BE7276" s="8"/>
      <c r="BF7276" s="8"/>
      <c r="BG7276" s="122"/>
      <c r="BH7276" s="8"/>
      <c r="BI7276" s="8"/>
      <c r="BJ7276" s="8"/>
      <c r="BK7276" s="8"/>
      <c r="BL7276" s="122"/>
      <c r="BM7276" s="8"/>
      <c r="BN7276" s="8"/>
      <c r="BO7276" s="8"/>
      <c r="BP7276" s="8"/>
      <c r="BQ7276" s="122"/>
      <c r="BR7276" s="8"/>
      <c r="BS7276" s="8"/>
      <c r="BT7276" s="8"/>
      <c r="BU7276" s="8"/>
      <c r="BV7276" s="122"/>
    </row>
    <row r="7277" spans="1:74" hidden="1" x14ac:dyDescent="0.3">
      <c r="A7277" s="8"/>
      <c r="B7277" s="2" t="s">
        <v>2</v>
      </c>
      <c r="C7277" s="2" t="s">
        <v>3</v>
      </c>
      <c r="D7277" s="2" t="s">
        <v>503</v>
      </c>
      <c r="E7277" s="9" t="s">
        <v>204</v>
      </c>
      <c r="F7277" s="10"/>
      <c r="G7277" s="18" t="s">
        <v>5</v>
      </c>
      <c r="H7277" s="3">
        <v>2024</v>
      </c>
      <c r="I7277" s="20" t="s">
        <v>290</v>
      </c>
      <c r="J7277" s="2" t="s">
        <v>271</v>
      </c>
      <c r="K7277" s="2" t="s">
        <v>321</v>
      </c>
      <c r="L7277" s="163">
        <f t="shared" si="250"/>
        <v>0</v>
      </c>
      <c r="M7277" s="163">
        <f t="shared" si="245"/>
        <v>0</v>
      </c>
      <c r="N7277" s="181"/>
      <c r="O7277" s="8"/>
      <c r="P7277" s="8"/>
      <c r="Q7277" s="8"/>
      <c r="R7277" s="8"/>
      <c r="S7277" s="122"/>
      <c r="T7277" s="8"/>
      <c r="U7277" s="8"/>
      <c r="V7277" s="8"/>
      <c r="W7277" s="8"/>
      <c r="X7277" s="122"/>
      <c r="Y7277" s="8"/>
      <c r="Z7277" s="8"/>
      <c r="AA7277" s="8"/>
      <c r="AB7277" s="8"/>
      <c r="AC7277" s="122"/>
      <c r="AD7277" s="8"/>
      <c r="AE7277" s="8"/>
      <c r="AF7277" s="8"/>
      <c r="AG7277" s="8"/>
      <c r="AH7277" s="122"/>
      <c r="AI7277" s="137"/>
      <c r="AJ7277" s="137"/>
      <c r="AK7277" s="137"/>
      <c r="AL7277" s="137"/>
      <c r="AM7277" s="138"/>
      <c r="AN7277" s="8"/>
      <c r="AO7277" s="8"/>
      <c r="AP7277" s="8"/>
      <c r="AQ7277" s="8"/>
      <c r="AR7277" s="122"/>
      <c r="AS7277" s="139"/>
      <c r="AT7277" s="139"/>
      <c r="AU7277" s="139"/>
      <c r="AV7277" s="139"/>
      <c r="AW7277" s="140"/>
      <c r="AX7277" s="8"/>
      <c r="AY7277" s="8"/>
      <c r="AZ7277" s="8"/>
      <c r="BA7277" s="8"/>
      <c r="BB7277" s="122"/>
      <c r="BC7277" s="8"/>
      <c r="BD7277" s="8"/>
      <c r="BE7277" s="8"/>
      <c r="BF7277" s="8"/>
      <c r="BG7277" s="122"/>
      <c r="BH7277" s="8"/>
      <c r="BI7277" s="8"/>
      <c r="BJ7277" s="8"/>
      <c r="BK7277" s="8"/>
      <c r="BL7277" s="122"/>
      <c r="BM7277" s="8"/>
      <c r="BN7277" s="8"/>
      <c r="BO7277" s="8"/>
      <c r="BP7277" s="8"/>
      <c r="BQ7277" s="122"/>
      <c r="BR7277" s="8"/>
      <c r="BS7277" s="8"/>
      <c r="BT7277" s="8"/>
      <c r="BU7277" s="8"/>
      <c r="BV7277" s="122"/>
    </row>
    <row r="7278" spans="1:74" hidden="1" x14ac:dyDescent="0.3">
      <c r="A7278" s="8"/>
      <c r="B7278" s="2" t="s">
        <v>2</v>
      </c>
      <c r="C7278" s="2" t="s">
        <v>3</v>
      </c>
      <c r="D7278" s="2" t="s">
        <v>503</v>
      </c>
      <c r="E7278" s="9" t="s">
        <v>204</v>
      </c>
      <c r="F7278" s="10"/>
      <c r="G7278" s="18" t="s">
        <v>5</v>
      </c>
      <c r="H7278" s="3">
        <v>2024</v>
      </c>
      <c r="I7278" s="20" t="s">
        <v>284</v>
      </c>
      <c r="J7278" s="2" t="s">
        <v>294</v>
      </c>
      <c r="K7278" s="2" t="s">
        <v>320</v>
      </c>
      <c r="L7278" s="163">
        <f t="shared" si="250"/>
        <v>0</v>
      </c>
      <c r="M7278" s="163">
        <f t="shared" si="245"/>
        <v>0</v>
      </c>
      <c r="N7278" s="181"/>
      <c r="O7278" s="8"/>
      <c r="P7278" s="8"/>
      <c r="Q7278" s="8"/>
      <c r="R7278" s="8"/>
      <c r="S7278" s="122"/>
      <c r="T7278" s="8"/>
      <c r="U7278" s="8"/>
      <c r="V7278" s="8"/>
      <c r="W7278" s="8"/>
      <c r="X7278" s="122"/>
      <c r="Y7278" s="8"/>
      <c r="Z7278" s="8"/>
      <c r="AA7278" s="8"/>
      <c r="AB7278" s="8"/>
      <c r="AC7278" s="122"/>
      <c r="AD7278" s="8"/>
      <c r="AE7278" s="8"/>
      <c r="AF7278" s="8"/>
      <c r="AG7278" s="8"/>
      <c r="AH7278" s="122"/>
      <c r="AI7278" s="137"/>
      <c r="AJ7278" s="137"/>
      <c r="AK7278" s="137"/>
      <c r="AL7278" s="137"/>
      <c r="AM7278" s="138"/>
      <c r="AN7278" s="8"/>
      <c r="AO7278" s="8"/>
      <c r="AP7278" s="8"/>
      <c r="AQ7278" s="8"/>
      <c r="AR7278" s="122"/>
      <c r="AS7278" s="139"/>
      <c r="AT7278" s="139"/>
      <c r="AU7278" s="139"/>
      <c r="AV7278" s="139"/>
      <c r="AW7278" s="140"/>
      <c r="AX7278" s="8"/>
      <c r="AY7278" s="8"/>
      <c r="AZ7278" s="8"/>
      <c r="BA7278" s="8"/>
      <c r="BB7278" s="122"/>
      <c r="BC7278" s="8"/>
      <c r="BD7278" s="8"/>
      <c r="BE7278" s="8"/>
      <c r="BF7278" s="8"/>
      <c r="BG7278" s="122"/>
      <c r="BH7278" s="8"/>
      <c r="BI7278" s="8"/>
      <c r="BJ7278" s="8"/>
      <c r="BK7278" s="8"/>
      <c r="BL7278" s="122"/>
      <c r="BM7278" s="8"/>
      <c r="BN7278" s="8"/>
      <c r="BO7278" s="8"/>
      <c r="BP7278" s="8"/>
      <c r="BQ7278" s="122"/>
      <c r="BR7278" s="8"/>
      <c r="BS7278" s="8"/>
      <c r="BT7278" s="8"/>
      <c r="BU7278" s="8"/>
      <c r="BV7278" s="122"/>
    </row>
    <row r="7279" spans="1:74" hidden="1" x14ac:dyDescent="0.3">
      <c r="A7279" s="8"/>
      <c r="B7279" s="2" t="s">
        <v>2</v>
      </c>
      <c r="C7279" s="2" t="s">
        <v>3</v>
      </c>
      <c r="D7279" s="2" t="s">
        <v>503</v>
      </c>
      <c r="E7279" s="9" t="s">
        <v>204</v>
      </c>
      <c r="F7279" s="10"/>
      <c r="G7279" s="18" t="s">
        <v>5</v>
      </c>
      <c r="H7279" s="3">
        <v>2024</v>
      </c>
      <c r="I7279" s="20" t="s">
        <v>284</v>
      </c>
      <c r="J7279" s="2" t="s">
        <v>346</v>
      </c>
      <c r="K7279" s="2" t="s">
        <v>320</v>
      </c>
      <c r="L7279" s="163">
        <f t="shared" si="250"/>
        <v>0</v>
      </c>
      <c r="M7279" s="163">
        <f t="shared" si="245"/>
        <v>0</v>
      </c>
      <c r="N7279" s="181"/>
      <c r="O7279" s="8"/>
      <c r="P7279" s="8"/>
      <c r="Q7279" s="8"/>
      <c r="R7279" s="8"/>
      <c r="S7279" s="122"/>
      <c r="T7279" s="8"/>
      <c r="U7279" s="8"/>
      <c r="V7279" s="8"/>
      <c r="W7279" s="8"/>
      <c r="X7279" s="122"/>
      <c r="Y7279" s="8"/>
      <c r="Z7279" s="8"/>
      <c r="AA7279" s="8"/>
      <c r="AB7279" s="8"/>
      <c r="AC7279" s="122"/>
      <c r="AD7279" s="8"/>
      <c r="AE7279" s="8"/>
      <c r="AF7279" s="8"/>
      <c r="AG7279" s="8"/>
      <c r="AH7279" s="122"/>
      <c r="AI7279" s="137"/>
      <c r="AJ7279" s="137"/>
      <c r="AK7279" s="137"/>
      <c r="AL7279" s="137"/>
      <c r="AM7279" s="138"/>
      <c r="AN7279" s="8"/>
      <c r="AO7279" s="8"/>
      <c r="AP7279" s="8"/>
      <c r="AQ7279" s="8"/>
      <c r="AR7279" s="122"/>
      <c r="AS7279" s="139"/>
      <c r="AT7279" s="139"/>
      <c r="AU7279" s="139"/>
      <c r="AV7279" s="139"/>
      <c r="AW7279" s="140"/>
      <c r="AX7279" s="8"/>
      <c r="AY7279" s="8"/>
      <c r="AZ7279" s="8"/>
      <c r="BA7279" s="8"/>
      <c r="BB7279" s="122"/>
      <c r="BC7279" s="8"/>
      <c r="BD7279" s="8"/>
      <c r="BE7279" s="8"/>
      <c r="BF7279" s="8"/>
      <c r="BG7279" s="122"/>
      <c r="BH7279" s="8"/>
      <c r="BI7279" s="8"/>
      <c r="BJ7279" s="8"/>
      <c r="BK7279" s="8"/>
      <c r="BL7279" s="122"/>
      <c r="BM7279" s="8"/>
      <c r="BN7279" s="8"/>
      <c r="BO7279" s="8"/>
      <c r="BP7279" s="8"/>
      <c r="BQ7279" s="122"/>
      <c r="BR7279" s="8"/>
      <c r="BS7279" s="8"/>
      <c r="BT7279" s="8"/>
      <c r="BU7279" s="8"/>
      <c r="BV7279" s="122"/>
    </row>
    <row r="7280" spans="1:74" hidden="1" x14ac:dyDescent="0.3">
      <c r="A7280" s="8"/>
      <c r="B7280" s="2" t="s">
        <v>2</v>
      </c>
      <c r="C7280" s="2" t="s">
        <v>3</v>
      </c>
      <c r="D7280" s="2" t="s">
        <v>503</v>
      </c>
      <c r="E7280" s="9" t="s">
        <v>204</v>
      </c>
      <c r="F7280" s="10"/>
      <c r="G7280" s="18" t="s">
        <v>5</v>
      </c>
      <c r="H7280" s="3">
        <v>2024</v>
      </c>
      <c r="I7280" s="20" t="s">
        <v>284</v>
      </c>
      <c r="J7280" s="2" t="s">
        <v>295</v>
      </c>
      <c r="K7280" s="2" t="s">
        <v>320</v>
      </c>
      <c r="L7280" s="163">
        <f t="shared" si="250"/>
        <v>0</v>
      </c>
      <c r="M7280" s="163">
        <f t="shared" si="245"/>
        <v>0</v>
      </c>
      <c r="N7280" s="181"/>
      <c r="O7280" s="8"/>
      <c r="P7280" s="8"/>
      <c r="Q7280" s="8"/>
      <c r="R7280" s="8"/>
      <c r="S7280" s="122"/>
      <c r="T7280" s="8"/>
      <c r="U7280" s="8"/>
      <c r="V7280" s="8"/>
      <c r="W7280" s="8"/>
      <c r="X7280" s="122"/>
      <c r="Y7280" s="8"/>
      <c r="Z7280" s="8"/>
      <c r="AA7280" s="8"/>
      <c r="AB7280" s="8"/>
      <c r="AC7280" s="122"/>
      <c r="AD7280" s="8"/>
      <c r="AE7280" s="8"/>
      <c r="AF7280" s="8"/>
      <c r="AG7280" s="8"/>
      <c r="AH7280" s="122"/>
      <c r="AI7280" s="137"/>
      <c r="AJ7280" s="137"/>
      <c r="AK7280" s="137"/>
      <c r="AL7280" s="137"/>
      <c r="AM7280" s="138"/>
      <c r="AN7280" s="8"/>
      <c r="AO7280" s="8"/>
      <c r="AP7280" s="8"/>
      <c r="AQ7280" s="8"/>
      <c r="AR7280" s="122"/>
      <c r="AS7280" s="139"/>
      <c r="AT7280" s="139"/>
      <c r="AU7280" s="139"/>
      <c r="AV7280" s="139"/>
      <c r="AW7280" s="140"/>
      <c r="AX7280" s="8"/>
      <c r="AY7280" s="8"/>
      <c r="AZ7280" s="8"/>
      <c r="BA7280" s="8"/>
      <c r="BB7280" s="122"/>
      <c r="BC7280" s="8"/>
      <c r="BD7280" s="8"/>
      <c r="BE7280" s="8"/>
      <c r="BF7280" s="8"/>
      <c r="BG7280" s="122"/>
      <c r="BH7280" s="8"/>
      <c r="BI7280" s="8"/>
      <c r="BJ7280" s="8"/>
      <c r="BK7280" s="8"/>
      <c r="BL7280" s="122"/>
      <c r="BM7280" s="8"/>
      <c r="BN7280" s="8"/>
      <c r="BO7280" s="8"/>
      <c r="BP7280" s="8"/>
      <c r="BQ7280" s="122"/>
      <c r="BR7280" s="8"/>
      <c r="BS7280" s="8"/>
      <c r="BT7280" s="8"/>
      <c r="BU7280" s="8"/>
      <c r="BV7280" s="122"/>
    </row>
    <row r="7281" spans="1:74" hidden="1" x14ac:dyDescent="0.3">
      <c r="A7281" s="8"/>
      <c r="B7281" s="2" t="s">
        <v>2</v>
      </c>
      <c r="C7281" s="2" t="s">
        <v>3</v>
      </c>
      <c r="D7281" s="2" t="s">
        <v>503</v>
      </c>
      <c r="E7281" s="9" t="s">
        <v>204</v>
      </c>
      <c r="F7281" s="10"/>
      <c r="G7281" s="18" t="s">
        <v>5</v>
      </c>
      <c r="H7281" s="3">
        <v>2024</v>
      </c>
      <c r="I7281" s="20" t="s">
        <v>290</v>
      </c>
      <c r="J7281" s="2" t="s">
        <v>299</v>
      </c>
      <c r="K7281" s="2" t="s">
        <v>318</v>
      </c>
      <c r="L7281" s="163">
        <f t="shared" si="250"/>
        <v>0</v>
      </c>
      <c r="M7281" s="163">
        <f t="shared" si="245"/>
        <v>0</v>
      </c>
      <c r="N7281" s="181"/>
      <c r="O7281" s="8"/>
      <c r="P7281" s="8"/>
      <c r="Q7281" s="8"/>
      <c r="R7281" s="8"/>
      <c r="S7281" s="122"/>
      <c r="T7281" s="8"/>
      <c r="U7281" s="8"/>
      <c r="V7281" s="8"/>
      <c r="W7281" s="8"/>
      <c r="X7281" s="122"/>
      <c r="Y7281" s="8"/>
      <c r="Z7281" s="8"/>
      <c r="AA7281" s="8"/>
      <c r="AB7281" s="8"/>
      <c r="AC7281" s="122"/>
      <c r="AD7281" s="8"/>
      <c r="AE7281" s="8"/>
      <c r="AF7281" s="8"/>
      <c r="AG7281" s="8"/>
      <c r="AH7281" s="122"/>
      <c r="AI7281" s="137"/>
      <c r="AJ7281" s="137"/>
      <c r="AK7281" s="137"/>
      <c r="AL7281" s="137"/>
      <c r="AM7281" s="138"/>
      <c r="AN7281" s="8"/>
      <c r="AO7281" s="8"/>
      <c r="AP7281" s="8"/>
      <c r="AQ7281" s="8"/>
      <c r="AR7281" s="122"/>
      <c r="AS7281" s="139"/>
      <c r="AT7281" s="139"/>
      <c r="AU7281" s="139"/>
      <c r="AV7281" s="139"/>
      <c r="AW7281" s="140"/>
      <c r="AX7281" s="8"/>
      <c r="AY7281" s="8"/>
      <c r="AZ7281" s="8"/>
      <c r="BA7281" s="8"/>
      <c r="BB7281" s="122"/>
      <c r="BC7281" s="8"/>
      <c r="BD7281" s="8"/>
      <c r="BE7281" s="8"/>
      <c r="BF7281" s="8"/>
      <c r="BG7281" s="122"/>
      <c r="BH7281" s="8"/>
      <c r="BI7281" s="8"/>
      <c r="BJ7281" s="8"/>
      <c r="BK7281" s="8"/>
      <c r="BL7281" s="122"/>
      <c r="BM7281" s="8"/>
      <c r="BN7281" s="8"/>
      <c r="BO7281" s="8"/>
      <c r="BP7281" s="8"/>
      <c r="BQ7281" s="122"/>
      <c r="BR7281" s="8"/>
      <c r="BS7281" s="8"/>
      <c r="BT7281" s="8"/>
      <c r="BU7281" s="8"/>
      <c r="BV7281" s="122"/>
    </row>
    <row r="7282" spans="1:74" hidden="1" x14ac:dyDescent="0.3">
      <c r="A7282" s="8"/>
      <c r="B7282" s="2" t="s">
        <v>2</v>
      </c>
      <c r="C7282" s="2" t="s">
        <v>3</v>
      </c>
      <c r="D7282" s="2" t="s">
        <v>503</v>
      </c>
      <c r="E7282" s="9" t="s">
        <v>204</v>
      </c>
      <c r="F7282" s="10"/>
      <c r="G7282" s="18" t="s">
        <v>5</v>
      </c>
      <c r="H7282" s="3">
        <v>2024</v>
      </c>
      <c r="I7282" s="20" t="s">
        <v>315</v>
      </c>
      <c r="J7282" s="2" t="s">
        <v>347</v>
      </c>
      <c r="K7282" s="2" t="s">
        <v>320</v>
      </c>
      <c r="L7282" s="163">
        <f t="shared" si="250"/>
        <v>0</v>
      </c>
      <c r="M7282" s="163">
        <f t="shared" si="245"/>
        <v>0</v>
      </c>
      <c r="N7282" s="181"/>
      <c r="O7282" s="8"/>
      <c r="P7282" s="8"/>
      <c r="Q7282" s="8"/>
      <c r="R7282" s="8"/>
      <c r="S7282" s="122"/>
      <c r="T7282" s="8"/>
      <c r="U7282" s="8"/>
      <c r="V7282" s="8"/>
      <c r="W7282" s="8"/>
      <c r="X7282" s="122"/>
      <c r="Y7282" s="8"/>
      <c r="Z7282" s="8"/>
      <c r="AA7282" s="8"/>
      <c r="AB7282" s="8"/>
      <c r="AC7282" s="122"/>
      <c r="AD7282" s="8"/>
      <c r="AE7282" s="8"/>
      <c r="AF7282" s="8"/>
      <c r="AG7282" s="8"/>
      <c r="AH7282" s="122"/>
      <c r="AI7282" s="137"/>
      <c r="AJ7282" s="137"/>
      <c r="AK7282" s="137"/>
      <c r="AL7282" s="137"/>
      <c r="AM7282" s="138"/>
      <c r="AN7282" s="8"/>
      <c r="AO7282" s="8"/>
      <c r="AP7282" s="8"/>
      <c r="AQ7282" s="8"/>
      <c r="AR7282" s="122"/>
      <c r="AS7282" s="139"/>
      <c r="AT7282" s="139"/>
      <c r="AU7282" s="139"/>
      <c r="AV7282" s="139"/>
      <c r="AW7282" s="140"/>
      <c r="AX7282" s="8"/>
      <c r="AY7282" s="8"/>
      <c r="AZ7282" s="8"/>
      <c r="BA7282" s="8"/>
      <c r="BB7282" s="122"/>
      <c r="BC7282" s="8"/>
      <c r="BD7282" s="8"/>
      <c r="BE7282" s="8"/>
      <c r="BF7282" s="8"/>
      <c r="BG7282" s="122"/>
      <c r="BH7282" s="8"/>
      <c r="BI7282" s="8"/>
      <c r="BJ7282" s="8"/>
      <c r="BK7282" s="8"/>
      <c r="BL7282" s="122"/>
      <c r="BM7282" s="8"/>
      <c r="BN7282" s="8"/>
      <c r="BO7282" s="8"/>
      <c r="BP7282" s="8"/>
      <c r="BQ7282" s="122"/>
      <c r="BR7282" s="8"/>
      <c r="BS7282" s="8"/>
      <c r="BT7282" s="8"/>
      <c r="BU7282" s="8"/>
      <c r="BV7282" s="122"/>
    </row>
    <row r="7283" spans="1:74" hidden="1" x14ac:dyDescent="0.3">
      <c r="A7283" s="8"/>
      <c r="B7283" s="2" t="s">
        <v>2</v>
      </c>
      <c r="C7283" s="2" t="s">
        <v>3</v>
      </c>
      <c r="D7283" s="2" t="s">
        <v>503</v>
      </c>
      <c r="E7283" s="9" t="s">
        <v>204</v>
      </c>
      <c r="F7283" s="10"/>
      <c r="G7283" s="18" t="s">
        <v>5</v>
      </c>
      <c r="H7283" s="3">
        <v>2024</v>
      </c>
      <c r="I7283" s="20" t="s">
        <v>315</v>
      </c>
      <c r="J7283" s="2" t="s">
        <v>296</v>
      </c>
      <c r="K7283" s="2" t="s">
        <v>321</v>
      </c>
      <c r="L7283" s="163">
        <f t="shared" si="250"/>
        <v>0</v>
      </c>
      <c r="M7283" s="163">
        <f t="shared" si="245"/>
        <v>0</v>
      </c>
      <c r="N7283" s="181"/>
      <c r="O7283" s="8"/>
      <c r="P7283" s="8"/>
      <c r="Q7283" s="8"/>
      <c r="R7283" s="8"/>
      <c r="S7283" s="122"/>
      <c r="T7283" s="8"/>
      <c r="U7283" s="8"/>
      <c r="V7283" s="8"/>
      <c r="W7283" s="8"/>
      <c r="X7283" s="122"/>
      <c r="Y7283" s="8"/>
      <c r="Z7283" s="8"/>
      <c r="AA7283" s="8"/>
      <c r="AB7283" s="8"/>
      <c r="AC7283" s="122"/>
      <c r="AD7283" s="8"/>
      <c r="AE7283" s="8"/>
      <c r="AF7283" s="8"/>
      <c r="AG7283" s="8"/>
      <c r="AH7283" s="122"/>
      <c r="AI7283" s="137"/>
      <c r="AJ7283" s="137"/>
      <c r="AK7283" s="137"/>
      <c r="AL7283" s="137"/>
      <c r="AM7283" s="138"/>
      <c r="AN7283" s="8"/>
      <c r="AO7283" s="8"/>
      <c r="AP7283" s="8"/>
      <c r="AQ7283" s="8"/>
      <c r="AR7283" s="122"/>
      <c r="AS7283" s="139"/>
      <c r="AT7283" s="139"/>
      <c r="AU7283" s="139"/>
      <c r="AV7283" s="139"/>
      <c r="AW7283" s="140"/>
      <c r="AX7283" s="8"/>
      <c r="AY7283" s="8"/>
      <c r="AZ7283" s="8"/>
      <c r="BA7283" s="8"/>
      <c r="BB7283" s="122"/>
      <c r="BC7283" s="8"/>
      <c r="BD7283" s="8"/>
      <c r="BE7283" s="8"/>
      <c r="BF7283" s="8"/>
      <c r="BG7283" s="122"/>
      <c r="BH7283" s="8"/>
      <c r="BI7283" s="8"/>
      <c r="BJ7283" s="8"/>
      <c r="BK7283" s="8"/>
      <c r="BL7283" s="122"/>
      <c r="BM7283" s="8"/>
      <c r="BN7283" s="8"/>
      <c r="BO7283" s="8"/>
      <c r="BP7283" s="8"/>
      <c r="BQ7283" s="122"/>
      <c r="BR7283" s="8"/>
      <c r="BS7283" s="8"/>
      <c r="BT7283" s="8"/>
      <c r="BU7283" s="8"/>
      <c r="BV7283" s="122"/>
    </row>
    <row r="7284" spans="1:74" hidden="1" x14ac:dyDescent="0.3">
      <c r="A7284" s="8"/>
      <c r="B7284" s="2" t="s">
        <v>2</v>
      </c>
      <c r="C7284" s="2" t="s">
        <v>3</v>
      </c>
      <c r="D7284" s="2" t="s">
        <v>503</v>
      </c>
      <c r="E7284" s="9" t="s">
        <v>204</v>
      </c>
      <c r="F7284" s="10"/>
      <c r="G7284" s="18" t="s">
        <v>5</v>
      </c>
      <c r="H7284" s="3">
        <v>2024</v>
      </c>
      <c r="I7284" s="20" t="s">
        <v>316</v>
      </c>
      <c r="J7284" s="2" t="s">
        <v>297</v>
      </c>
      <c r="K7284" s="2" t="s">
        <v>318</v>
      </c>
      <c r="L7284" s="163">
        <f t="shared" si="250"/>
        <v>0</v>
      </c>
      <c r="M7284" s="163">
        <f t="shared" ref="M7284:M7298" si="251">SUM(S7284,X7284,AC7284,AH7284,AM7284,AR7284,AW7284,BB7284,BG7284,BL7284,BQ7284,BV7284)</f>
        <v>0</v>
      </c>
      <c r="N7284" s="181"/>
      <c r="O7284" s="8"/>
      <c r="P7284" s="8"/>
      <c r="Q7284" s="8"/>
      <c r="R7284" s="8"/>
      <c r="S7284" s="122"/>
      <c r="T7284" s="8"/>
      <c r="U7284" s="8"/>
      <c r="V7284" s="8"/>
      <c r="W7284" s="8"/>
      <c r="X7284" s="122"/>
      <c r="Y7284" s="8"/>
      <c r="Z7284" s="8"/>
      <c r="AA7284" s="8"/>
      <c r="AB7284" s="8"/>
      <c r="AC7284" s="122"/>
      <c r="AD7284" s="8"/>
      <c r="AE7284" s="8"/>
      <c r="AF7284" s="8"/>
      <c r="AG7284" s="8"/>
      <c r="AH7284" s="122"/>
      <c r="AI7284" s="137"/>
      <c r="AJ7284" s="137"/>
      <c r="AK7284" s="137"/>
      <c r="AL7284" s="137"/>
      <c r="AM7284" s="138"/>
      <c r="AN7284" s="8"/>
      <c r="AO7284" s="8"/>
      <c r="AP7284" s="8"/>
      <c r="AQ7284" s="8"/>
      <c r="AR7284" s="122"/>
      <c r="AS7284" s="139"/>
      <c r="AT7284" s="139"/>
      <c r="AU7284" s="139"/>
      <c r="AV7284" s="139"/>
      <c r="AW7284" s="140"/>
      <c r="AX7284" s="8"/>
      <c r="AY7284" s="8"/>
      <c r="AZ7284" s="8"/>
      <c r="BA7284" s="8"/>
      <c r="BB7284" s="122"/>
      <c r="BC7284" s="8"/>
      <c r="BD7284" s="8"/>
      <c r="BE7284" s="8"/>
      <c r="BF7284" s="8"/>
      <c r="BG7284" s="122"/>
      <c r="BH7284" s="8"/>
      <c r="BI7284" s="8"/>
      <c r="BJ7284" s="8"/>
      <c r="BK7284" s="8"/>
      <c r="BL7284" s="122"/>
      <c r="BM7284" s="8"/>
      <c r="BN7284" s="8"/>
      <c r="BO7284" s="8"/>
      <c r="BP7284" s="8"/>
      <c r="BQ7284" s="122"/>
      <c r="BR7284" s="8"/>
      <c r="BS7284" s="8"/>
      <c r="BT7284" s="8"/>
      <c r="BU7284" s="8"/>
      <c r="BV7284" s="122"/>
    </row>
    <row r="7285" spans="1:74" hidden="1" x14ac:dyDescent="0.3">
      <c r="A7285" s="8"/>
      <c r="B7285" s="2" t="s">
        <v>2</v>
      </c>
      <c r="C7285" s="2" t="s">
        <v>3</v>
      </c>
      <c r="D7285" s="2" t="s">
        <v>503</v>
      </c>
      <c r="E7285" s="9" t="s">
        <v>204</v>
      </c>
      <c r="F7285" s="10"/>
      <c r="G7285" s="18" t="s">
        <v>5</v>
      </c>
      <c r="H7285" s="3">
        <v>2024</v>
      </c>
      <c r="I7285" s="20" t="s">
        <v>316</v>
      </c>
      <c r="J7285" s="8" t="s">
        <v>348</v>
      </c>
      <c r="K7285" s="8" t="s">
        <v>320</v>
      </c>
      <c r="L7285" s="163">
        <f t="shared" si="250"/>
        <v>0</v>
      </c>
      <c r="M7285" s="163">
        <f t="shared" si="251"/>
        <v>0</v>
      </c>
      <c r="N7285" s="181"/>
      <c r="O7285" s="8"/>
      <c r="P7285" s="8"/>
      <c r="Q7285" s="8"/>
      <c r="R7285" s="8"/>
      <c r="S7285" s="122"/>
      <c r="T7285" s="8"/>
      <c r="U7285" s="8"/>
      <c r="V7285" s="8"/>
      <c r="W7285" s="8"/>
      <c r="X7285" s="122"/>
      <c r="Y7285" s="8"/>
      <c r="Z7285" s="8"/>
      <c r="AA7285" s="8"/>
      <c r="AB7285" s="8"/>
      <c r="AC7285" s="122"/>
      <c r="AD7285" s="8"/>
      <c r="AE7285" s="8"/>
      <c r="AF7285" s="8"/>
      <c r="AG7285" s="8"/>
      <c r="AH7285" s="122"/>
      <c r="AI7285" s="137"/>
      <c r="AJ7285" s="137"/>
      <c r="AK7285" s="137"/>
      <c r="AL7285" s="137"/>
      <c r="AM7285" s="138"/>
      <c r="AN7285" s="8"/>
      <c r="AO7285" s="8"/>
      <c r="AP7285" s="8"/>
      <c r="AQ7285" s="8"/>
      <c r="AR7285" s="122"/>
      <c r="AS7285" s="139"/>
      <c r="AT7285" s="139"/>
      <c r="AU7285" s="139"/>
      <c r="AV7285" s="139"/>
      <c r="AW7285" s="140"/>
      <c r="AX7285" s="8"/>
      <c r="AY7285" s="8"/>
      <c r="AZ7285" s="8"/>
      <c r="BA7285" s="8"/>
      <c r="BB7285" s="122"/>
      <c r="BC7285" s="8"/>
      <c r="BD7285" s="8"/>
      <c r="BE7285" s="8"/>
      <c r="BF7285" s="8"/>
      <c r="BG7285" s="122"/>
      <c r="BH7285" s="8"/>
      <c r="BI7285" s="8"/>
      <c r="BJ7285" s="8"/>
      <c r="BK7285" s="8"/>
      <c r="BL7285" s="122"/>
      <c r="BM7285" s="8"/>
      <c r="BN7285" s="8"/>
      <c r="BO7285" s="8"/>
      <c r="BP7285" s="8"/>
      <c r="BQ7285" s="122"/>
      <c r="BR7285" s="8"/>
      <c r="BS7285" s="8"/>
      <c r="BT7285" s="8"/>
      <c r="BU7285" s="8"/>
      <c r="BV7285" s="122"/>
    </row>
    <row r="7286" spans="1:74" hidden="1" x14ac:dyDescent="0.3">
      <c r="A7286" s="8"/>
      <c r="B7286" s="2" t="s">
        <v>2</v>
      </c>
      <c r="C7286" s="2" t="s">
        <v>3</v>
      </c>
      <c r="D7286" s="2" t="s">
        <v>503</v>
      </c>
      <c r="E7286" s="9" t="s">
        <v>204</v>
      </c>
      <c r="F7286" s="10"/>
      <c r="G7286" s="18" t="s">
        <v>5</v>
      </c>
      <c r="H7286" s="3">
        <v>2024</v>
      </c>
      <c r="I7286" s="20" t="s">
        <v>282</v>
      </c>
      <c r="J7286" s="2" t="s">
        <v>272</v>
      </c>
      <c r="K7286" s="2" t="s">
        <v>321</v>
      </c>
      <c r="L7286" s="163">
        <f t="shared" si="250"/>
        <v>0</v>
      </c>
      <c r="M7286" s="163">
        <f t="shared" si="251"/>
        <v>0</v>
      </c>
      <c r="N7286" s="181"/>
      <c r="O7286" s="8"/>
      <c r="P7286" s="8"/>
      <c r="Q7286" s="8"/>
      <c r="R7286" s="8"/>
      <c r="S7286" s="122"/>
      <c r="T7286" s="8"/>
      <c r="U7286" s="8"/>
      <c r="V7286" s="8"/>
      <c r="W7286" s="8"/>
      <c r="X7286" s="122"/>
      <c r="Y7286" s="8"/>
      <c r="Z7286" s="8"/>
      <c r="AA7286" s="8"/>
      <c r="AB7286" s="8"/>
      <c r="AC7286" s="122"/>
      <c r="AD7286" s="8"/>
      <c r="AE7286" s="8"/>
      <c r="AF7286" s="8"/>
      <c r="AG7286" s="8"/>
      <c r="AH7286" s="122"/>
      <c r="AI7286" s="137"/>
      <c r="AJ7286" s="137"/>
      <c r="AK7286" s="137"/>
      <c r="AL7286" s="137"/>
      <c r="AM7286" s="138"/>
      <c r="AN7286" s="8"/>
      <c r="AO7286" s="8"/>
      <c r="AP7286" s="8"/>
      <c r="AQ7286" s="8"/>
      <c r="AR7286" s="122"/>
      <c r="AS7286" s="139"/>
      <c r="AT7286" s="139"/>
      <c r="AU7286" s="139"/>
      <c r="AV7286" s="139"/>
      <c r="AW7286" s="140"/>
      <c r="AX7286" s="8"/>
      <c r="AY7286" s="8"/>
      <c r="AZ7286" s="8"/>
      <c r="BA7286" s="8"/>
      <c r="BB7286" s="122"/>
      <c r="BC7286" s="8"/>
      <c r="BD7286" s="8"/>
      <c r="BE7286" s="8"/>
      <c r="BF7286" s="8"/>
      <c r="BG7286" s="122"/>
      <c r="BH7286" s="8"/>
      <c r="BI7286" s="8"/>
      <c r="BJ7286" s="8"/>
      <c r="BK7286" s="8"/>
      <c r="BL7286" s="122"/>
      <c r="BM7286" s="8"/>
      <c r="BN7286" s="8"/>
      <c r="BO7286" s="8"/>
      <c r="BP7286" s="8"/>
      <c r="BQ7286" s="122"/>
      <c r="BR7286" s="8"/>
      <c r="BS7286" s="8"/>
      <c r="BT7286" s="8"/>
      <c r="BU7286" s="8"/>
      <c r="BV7286" s="122"/>
    </row>
    <row r="7287" spans="1:74" hidden="1" x14ac:dyDescent="0.3">
      <c r="A7287" s="8"/>
      <c r="B7287" s="2" t="s">
        <v>2</v>
      </c>
      <c r="C7287" s="2" t="s">
        <v>3</v>
      </c>
      <c r="D7287" s="2" t="s">
        <v>503</v>
      </c>
      <c r="E7287" s="9" t="s">
        <v>204</v>
      </c>
      <c r="F7287" s="10"/>
      <c r="G7287" s="18" t="s">
        <v>5</v>
      </c>
      <c r="H7287" s="3">
        <v>2024</v>
      </c>
      <c r="I7287" s="20" t="s">
        <v>282</v>
      </c>
      <c r="J7287" s="2" t="s">
        <v>273</v>
      </c>
      <c r="K7287" s="2" t="s">
        <v>321</v>
      </c>
      <c r="L7287" s="165">
        <f t="shared" si="250"/>
        <v>0</v>
      </c>
      <c r="M7287" s="163">
        <f t="shared" si="251"/>
        <v>0</v>
      </c>
      <c r="N7287" s="181"/>
      <c r="O7287" s="8"/>
      <c r="P7287" s="8"/>
      <c r="Q7287" s="8"/>
      <c r="R7287" s="8"/>
      <c r="S7287" s="122"/>
      <c r="T7287" s="8"/>
      <c r="U7287" s="8"/>
      <c r="V7287" s="8"/>
      <c r="W7287" s="8"/>
      <c r="X7287" s="122"/>
      <c r="Y7287" s="8"/>
      <c r="Z7287" s="8"/>
      <c r="AA7287" s="8"/>
      <c r="AB7287" s="8"/>
      <c r="AC7287" s="122"/>
      <c r="AD7287" s="8"/>
      <c r="AE7287" s="8"/>
      <c r="AF7287" s="8"/>
      <c r="AG7287" s="8"/>
      <c r="AH7287" s="122"/>
      <c r="AI7287" s="137"/>
      <c r="AJ7287" s="137"/>
      <c r="AK7287" s="137"/>
      <c r="AL7287" s="137"/>
      <c r="AM7287" s="138"/>
      <c r="AN7287" s="8"/>
      <c r="AO7287" s="8"/>
      <c r="AP7287" s="8"/>
      <c r="AQ7287" s="8"/>
      <c r="AR7287" s="122"/>
      <c r="AS7287" s="139"/>
      <c r="AT7287" s="139"/>
      <c r="AU7287" s="139"/>
      <c r="AV7287" s="139"/>
      <c r="AW7287" s="140"/>
      <c r="AX7287" s="8"/>
      <c r="AY7287" s="8"/>
      <c r="AZ7287" s="8"/>
      <c r="BA7287" s="8"/>
      <c r="BB7287" s="122"/>
      <c r="BC7287" s="8"/>
      <c r="BD7287" s="8"/>
      <c r="BE7287" s="8"/>
      <c r="BF7287" s="8"/>
      <c r="BG7287" s="122"/>
      <c r="BH7287" s="8"/>
      <c r="BI7287" s="8"/>
      <c r="BJ7287" s="8"/>
      <c r="BK7287" s="8"/>
      <c r="BL7287" s="122"/>
      <c r="BM7287" s="8"/>
      <c r="BN7287" s="8"/>
      <c r="BO7287" s="8"/>
      <c r="BP7287" s="8"/>
      <c r="BQ7287" s="122"/>
      <c r="BR7287" s="8"/>
      <c r="BS7287" s="8"/>
      <c r="BT7287" s="8"/>
      <c r="BU7287" s="8"/>
      <c r="BV7287" s="122"/>
    </row>
    <row r="7288" spans="1:74" hidden="1" x14ac:dyDescent="0.3">
      <c r="A7288" s="8"/>
      <c r="B7288" s="2" t="s">
        <v>2</v>
      </c>
      <c r="C7288" s="2" t="s">
        <v>3</v>
      </c>
      <c r="D7288" s="2" t="s">
        <v>503</v>
      </c>
      <c r="E7288" s="9" t="s">
        <v>204</v>
      </c>
      <c r="F7288" s="10"/>
      <c r="G7288" s="18" t="s">
        <v>5</v>
      </c>
      <c r="H7288" s="3">
        <v>2024</v>
      </c>
      <c r="I7288" s="20" t="s">
        <v>282</v>
      </c>
      <c r="J7288" s="2" t="s">
        <v>274</v>
      </c>
      <c r="K7288" s="2" t="s">
        <v>321</v>
      </c>
      <c r="L7288" s="163">
        <f t="shared" si="250"/>
        <v>0</v>
      </c>
      <c r="M7288" s="163">
        <f t="shared" si="251"/>
        <v>0</v>
      </c>
      <c r="N7288" s="181"/>
      <c r="O7288" s="8"/>
      <c r="P7288" s="8"/>
      <c r="Q7288" s="8"/>
      <c r="R7288" s="8"/>
      <c r="S7288" s="122"/>
      <c r="T7288" s="8"/>
      <c r="U7288" s="8"/>
      <c r="V7288" s="8"/>
      <c r="W7288" s="8"/>
      <c r="X7288" s="122"/>
      <c r="Y7288" s="8"/>
      <c r="Z7288" s="8"/>
      <c r="AA7288" s="8"/>
      <c r="AB7288" s="8"/>
      <c r="AC7288" s="122"/>
      <c r="AD7288" s="8"/>
      <c r="AE7288" s="8"/>
      <c r="AF7288" s="8"/>
      <c r="AG7288" s="8"/>
      <c r="AH7288" s="122"/>
      <c r="AI7288" s="137"/>
      <c r="AJ7288" s="137"/>
      <c r="AK7288" s="137"/>
      <c r="AL7288" s="137"/>
      <c r="AM7288" s="138"/>
      <c r="AN7288" s="8"/>
      <c r="AO7288" s="8"/>
      <c r="AP7288" s="8"/>
      <c r="AQ7288" s="8"/>
      <c r="AR7288" s="122"/>
      <c r="AS7288" s="139"/>
      <c r="AT7288" s="139"/>
      <c r="AU7288" s="139"/>
      <c r="AV7288" s="139"/>
      <c r="AW7288" s="140"/>
      <c r="AX7288" s="8"/>
      <c r="AY7288" s="8"/>
      <c r="AZ7288" s="8"/>
      <c r="BA7288" s="8"/>
      <c r="BB7288" s="122"/>
      <c r="BC7288" s="8"/>
      <c r="BD7288" s="8"/>
      <c r="BE7288" s="8"/>
      <c r="BF7288" s="8"/>
      <c r="BG7288" s="122"/>
      <c r="BH7288" s="8"/>
      <c r="BI7288" s="8"/>
      <c r="BJ7288" s="8"/>
      <c r="BK7288" s="8"/>
      <c r="BL7288" s="122"/>
      <c r="BM7288" s="8"/>
      <c r="BN7288" s="8"/>
      <c r="BO7288" s="8"/>
      <c r="BP7288" s="8"/>
      <c r="BQ7288" s="122"/>
      <c r="BR7288" s="8"/>
      <c r="BS7288" s="8"/>
      <c r="BT7288" s="8"/>
      <c r="BU7288" s="8"/>
      <c r="BV7288" s="122"/>
    </row>
    <row r="7289" spans="1:74" hidden="1" x14ac:dyDescent="0.3">
      <c r="A7289" s="8"/>
      <c r="B7289" s="2" t="s">
        <v>2</v>
      </c>
      <c r="C7289" s="2" t="s">
        <v>3</v>
      </c>
      <c r="D7289" s="2" t="s">
        <v>503</v>
      </c>
      <c r="E7289" s="9" t="s">
        <v>204</v>
      </c>
      <c r="F7289" s="10"/>
      <c r="G7289" s="18" t="s">
        <v>5</v>
      </c>
      <c r="H7289" s="3">
        <v>2024</v>
      </c>
      <c r="I7289" s="20" t="s">
        <v>282</v>
      </c>
      <c r="J7289" s="2" t="s">
        <v>275</v>
      </c>
      <c r="K7289" s="2" t="s">
        <v>321</v>
      </c>
      <c r="L7289" s="163">
        <f t="shared" si="250"/>
        <v>0</v>
      </c>
      <c r="M7289" s="163">
        <f t="shared" si="251"/>
        <v>0</v>
      </c>
      <c r="N7289" s="181"/>
      <c r="O7289" s="8"/>
      <c r="P7289" s="8"/>
      <c r="Q7289" s="8"/>
      <c r="R7289" s="8"/>
      <c r="S7289" s="122"/>
      <c r="T7289" s="8"/>
      <c r="U7289" s="8"/>
      <c r="V7289" s="8"/>
      <c r="W7289" s="8"/>
      <c r="X7289" s="122"/>
      <c r="Y7289" s="8"/>
      <c r="Z7289" s="8"/>
      <c r="AA7289" s="8"/>
      <c r="AB7289" s="8"/>
      <c r="AC7289" s="122"/>
      <c r="AD7289" s="8"/>
      <c r="AE7289" s="8"/>
      <c r="AF7289" s="8"/>
      <c r="AG7289" s="8"/>
      <c r="AH7289" s="122"/>
      <c r="AI7289" s="137"/>
      <c r="AJ7289" s="137"/>
      <c r="AK7289" s="137"/>
      <c r="AL7289" s="137"/>
      <c r="AM7289" s="138"/>
      <c r="AN7289" s="8"/>
      <c r="AO7289" s="8"/>
      <c r="AP7289" s="8"/>
      <c r="AQ7289" s="8"/>
      <c r="AR7289" s="122"/>
      <c r="AS7289" s="139"/>
      <c r="AT7289" s="139"/>
      <c r="AU7289" s="139"/>
      <c r="AV7289" s="139"/>
      <c r="AW7289" s="140"/>
      <c r="AX7289" s="8"/>
      <c r="AY7289" s="8"/>
      <c r="AZ7289" s="8"/>
      <c r="BA7289" s="8"/>
      <c r="BB7289" s="122"/>
      <c r="BC7289" s="8"/>
      <c r="BD7289" s="8"/>
      <c r="BE7289" s="8"/>
      <c r="BF7289" s="8"/>
      <c r="BG7289" s="122"/>
      <c r="BH7289" s="8"/>
      <c r="BI7289" s="8"/>
      <c r="BJ7289" s="8"/>
      <c r="BK7289" s="8"/>
      <c r="BL7289" s="122"/>
      <c r="BM7289" s="8"/>
      <c r="BN7289" s="8"/>
      <c r="BO7289" s="8"/>
      <c r="BP7289" s="8"/>
      <c r="BQ7289" s="122"/>
      <c r="BR7289" s="8"/>
      <c r="BS7289" s="8"/>
      <c r="BT7289" s="8"/>
      <c r="BU7289" s="8"/>
      <c r="BV7289" s="122"/>
    </row>
    <row r="7290" spans="1:74" hidden="1" x14ac:dyDescent="0.3">
      <c r="A7290" s="8"/>
      <c r="B7290" s="2" t="s">
        <v>2</v>
      </c>
      <c r="C7290" s="2" t="s">
        <v>3</v>
      </c>
      <c r="D7290" s="2" t="s">
        <v>503</v>
      </c>
      <c r="E7290" s="9" t="s">
        <v>204</v>
      </c>
      <c r="F7290" s="10"/>
      <c r="G7290" s="18" t="s">
        <v>5</v>
      </c>
      <c r="H7290" s="3">
        <v>2024</v>
      </c>
      <c r="I7290" s="20" t="s">
        <v>282</v>
      </c>
      <c r="J7290" s="2" t="s">
        <v>276</v>
      </c>
      <c r="K7290" s="2" t="s">
        <v>320</v>
      </c>
      <c r="L7290" s="163">
        <f t="shared" si="250"/>
        <v>0</v>
      </c>
      <c r="M7290" s="163">
        <f t="shared" si="251"/>
        <v>0</v>
      </c>
      <c r="N7290" s="181"/>
      <c r="O7290" s="8"/>
      <c r="P7290" s="8"/>
      <c r="Q7290" s="8"/>
      <c r="R7290" s="8"/>
      <c r="S7290" s="122"/>
      <c r="T7290" s="8"/>
      <c r="U7290" s="8"/>
      <c r="V7290" s="8"/>
      <c r="W7290" s="8"/>
      <c r="X7290" s="122"/>
      <c r="Y7290" s="8"/>
      <c r="Z7290" s="8"/>
      <c r="AA7290" s="8"/>
      <c r="AB7290" s="8"/>
      <c r="AC7290" s="122"/>
      <c r="AD7290" s="8"/>
      <c r="AE7290" s="8"/>
      <c r="AF7290" s="8"/>
      <c r="AG7290" s="8"/>
      <c r="AH7290" s="122"/>
      <c r="AI7290" s="137"/>
      <c r="AJ7290" s="137"/>
      <c r="AK7290" s="137"/>
      <c r="AL7290" s="137"/>
      <c r="AM7290" s="138"/>
      <c r="AN7290" s="8"/>
      <c r="AO7290" s="8"/>
      <c r="AP7290" s="8"/>
      <c r="AQ7290" s="8"/>
      <c r="AR7290" s="122"/>
      <c r="AS7290" s="139"/>
      <c r="AT7290" s="139"/>
      <c r="AU7290" s="139"/>
      <c r="AV7290" s="139"/>
      <c r="AW7290" s="140"/>
      <c r="AX7290" s="8"/>
      <c r="AY7290" s="8"/>
      <c r="AZ7290" s="8"/>
      <c r="BA7290" s="8"/>
      <c r="BB7290" s="122"/>
      <c r="BC7290" s="8"/>
      <c r="BD7290" s="8"/>
      <c r="BE7290" s="8"/>
      <c r="BF7290" s="8"/>
      <c r="BG7290" s="122"/>
      <c r="BH7290" s="8"/>
      <c r="BI7290" s="8"/>
      <c r="BJ7290" s="8"/>
      <c r="BK7290" s="8"/>
      <c r="BL7290" s="122"/>
      <c r="BM7290" s="8"/>
      <c r="BN7290" s="8"/>
      <c r="BO7290" s="8"/>
      <c r="BP7290" s="8"/>
      <c r="BQ7290" s="122"/>
      <c r="BR7290" s="8"/>
      <c r="BS7290" s="8"/>
      <c r="BT7290" s="8"/>
      <c r="BU7290" s="8"/>
      <c r="BV7290" s="122"/>
    </row>
    <row r="7291" spans="1:74" hidden="1" x14ac:dyDescent="0.3">
      <c r="A7291" s="8"/>
      <c r="B7291" s="2" t="s">
        <v>2</v>
      </c>
      <c r="C7291" s="2" t="s">
        <v>3</v>
      </c>
      <c r="D7291" s="2" t="s">
        <v>503</v>
      </c>
      <c r="E7291" s="9" t="s">
        <v>204</v>
      </c>
      <c r="F7291" s="10"/>
      <c r="G7291" s="18" t="s">
        <v>5</v>
      </c>
      <c r="H7291" s="3">
        <v>2024</v>
      </c>
      <c r="I7291" s="20" t="s">
        <v>282</v>
      </c>
      <c r="J7291" s="2" t="s">
        <v>277</v>
      </c>
      <c r="K7291" s="2" t="s">
        <v>320</v>
      </c>
      <c r="L7291" s="163">
        <f t="shared" si="250"/>
        <v>1</v>
      </c>
      <c r="M7291" s="163">
        <f t="shared" si="251"/>
        <v>15.445</v>
      </c>
      <c r="N7291" s="181"/>
      <c r="O7291" s="8"/>
      <c r="P7291" s="8"/>
      <c r="Q7291" s="8"/>
      <c r="R7291" s="8"/>
      <c r="S7291" s="122"/>
      <c r="T7291" s="8"/>
      <c r="U7291" s="8"/>
      <c r="V7291" s="8"/>
      <c r="W7291" s="8"/>
      <c r="X7291" s="122"/>
      <c r="Y7291" s="8"/>
      <c r="Z7291" s="8"/>
      <c r="AA7291" s="8"/>
      <c r="AB7291" s="8"/>
      <c r="AC7291" s="122"/>
      <c r="AD7291" s="8"/>
      <c r="AE7291" s="8"/>
      <c r="AF7291" s="8"/>
      <c r="AG7291" s="8"/>
      <c r="AH7291" s="122"/>
      <c r="AI7291" s="137"/>
      <c r="AJ7291" s="137"/>
      <c r="AK7291" s="137"/>
      <c r="AL7291" s="137"/>
      <c r="AM7291" s="138"/>
      <c r="AN7291" s="8"/>
      <c r="AO7291" s="8"/>
      <c r="AP7291" s="8"/>
      <c r="AQ7291" s="8"/>
      <c r="AR7291" s="122"/>
      <c r="AS7291" s="139"/>
      <c r="AT7291" s="139"/>
      <c r="AU7291" s="139"/>
      <c r="AV7291" s="139"/>
      <c r="AW7291" s="140"/>
      <c r="AX7291" s="8"/>
      <c r="AY7291" s="8"/>
      <c r="AZ7291" s="8"/>
      <c r="BA7291" s="8"/>
      <c r="BB7291" s="122"/>
      <c r="BC7291" s="8"/>
      <c r="BD7291" s="8"/>
      <c r="BE7291" s="8"/>
      <c r="BF7291" s="8"/>
      <c r="BG7291" s="122"/>
      <c r="BH7291" s="8" t="s">
        <v>605</v>
      </c>
      <c r="BI7291" s="8"/>
      <c r="BJ7291" s="8"/>
      <c r="BK7291" s="8">
        <v>1</v>
      </c>
      <c r="BL7291" s="122">
        <v>15.445</v>
      </c>
      <c r="BM7291" s="8"/>
      <c r="BN7291" s="8"/>
      <c r="BO7291" s="8"/>
      <c r="BP7291" s="8"/>
      <c r="BQ7291" s="122"/>
      <c r="BR7291" s="8"/>
      <c r="BS7291" s="8"/>
      <c r="BT7291" s="8"/>
      <c r="BU7291" s="8"/>
      <c r="BV7291" s="122"/>
    </row>
    <row r="7292" spans="1:74" hidden="1" x14ac:dyDescent="0.3">
      <c r="A7292" s="8"/>
      <c r="B7292" s="2" t="s">
        <v>2</v>
      </c>
      <c r="C7292" s="2" t="s">
        <v>3</v>
      </c>
      <c r="D7292" s="2" t="s">
        <v>503</v>
      </c>
      <c r="E7292" s="9" t="s">
        <v>204</v>
      </c>
      <c r="F7292" s="10"/>
      <c r="G7292" s="18" t="s">
        <v>5</v>
      </c>
      <c r="H7292" s="3">
        <v>2024</v>
      </c>
      <c r="I7292" s="20" t="s">
        <v>283</v>
      </c>
      <c r="J7292" s="2" t="s">
        <v>298</v>
      </c>
      <c r="K7292" s="2" t="s">
        <v>321</v>
      </c>
      <c r="L7292" s="163">
        <f t="shared" si="250"/>
        <v>7.0000000000000007E-2</v>
      </c>
      <c r="M7292" s="163">
        <f t="shared" si="251"/>
        <v>24.033999999999999</v>
      </c>
      <c r="N7292" s="181"/>
      <c r="O7292" s="8"/>
      <c r="P7292" s="8"/>
      <c r="Q7292" s="8"/>
      <c r="R7292" s="8"/>
      <c r="S7292" s="122"/>
      <c r="T7292" s="8"/>
      <c r="U7292" s="8"/>
      <c r="V7292" s="8"/>
      <c r="W7292" s="8"/>
      <c r="X7292" s="122"/>
      <c r="Y7292" s="8"/>
      <c r="Z7292" s="8"/>
      <c r="AA7292" s="8"/>
      <c r="AB7292" s="8"/>
      <c r="AC7292" s="122"/>
      <c r="AD7292" s="8"/>
      <c r="AE7292" s="8"/>
      <c r="AF7292" s="8"/>
      <c r="AG7292" s="8"/>
      <c r="AH7292" s="122"/>
      <c r="AI7292" s="137"/>
      <c r="AJ7292" s="137"/>
      <c r="AK7292" s="137"/>
      <c r="AL7292" s="137"/>
      <c r="AM7292" s="138"/>
      <c r="AN7292" s="8"/>
      <c r="AO7292" s="8"/>
      <c r="AP7292" s="8"/>
      <c r="AQ7292" s="8"/>
      <c r="AR7292" s="122"/>
      <c r="AS7292" s="139"/>
      <c r="AT7292" s="139"/>
      <c r="AU7292" s="139"/>
      <c r="AV7292" s="139"/>
      <c r="AW7292" s="140"/>
      <c r="AX7292" s="8" t="s">
        <v>858</v>
      </c>
      <c r="AY7292" s="8"/>
      <c r="AZ7292" s="8"/>
      <c r="BA7292" s="8">
        <v>0.04</v>
      </c>
      <c r="BB7292" s="122">
        <v>16.161999999999999</v>
      </c>
      <c r="BC7292" s="8"/>
      <c r="BD7292" s="8"/>
      <c r="BE7292" s="8"/>
      <c r="BF7292" s="8"/>
      <c r="BG7292" s="122"/>
      <c r="BH7292" s="8"/>
      <c r="BI7292" s="8"/>
      <c r="BJ7292" s="8"/>
      <c r="BK7292" s="8"/>
      <c r="BL7292" s="122"/>
      <c r="BM7292" s="8" t="s">
        <v>879</v>
      </c>
      <c r="BN7292" s="8"/>
      <c r="BO7292" s="8"/>
      <c r="BP7292" s="8">
        <v>0.03</v>
      </c>
      <c r="BQ7292" s="122">
        <v>7.8719999999999999</v>
      </c>
      <c r="BR7292" s="8"/>
      <c r="BS7292" s="8"/>
      <c r="BT7292" s="8"/>
      <c r="BU7292" s="8"/>
      <c r="BV7292" s="122"/>
    </row>
    <row r="7293" spans="1:74" hidden="1" x14ac:dyDescent="0.3">
      <c r="A7293" s="8"/>
      <c r="B7293" s="2" t="s">
        <v>2</v>
      </c>
      <c r="C7293" s="2" t="s">
        <v>3</v>
      </c>
      <c r="D7293" s="2" t="s">
        <v>503</v>
      </c>
      <c r="E7293" s="9" t="s">
        <v>204</v>
      </c>
      <c r="F7293" s="10"/>
      <c r="G7293" s="18" t="s">
        <v>5</v>
      </c>
      <c r="H7293" s="3">
        <v>2024</v>
      </c>
      <c r="I7293" s="20" t="s">
        <v>283</v>
      </c>
      <c r="J7293" s="2" t="s">
        <v>278</v>
      </c>
      <c r="K7293" s="2" t="s">
        <v>320</v>
      </c>
      <c r="L7293" s="163">
        <f t="shared" si="250"/>
        <v>8</v>
      </c>
      <c r="M7293" s="163">
        <f t="shared" si="251"/>
        <v>9.6660000000000004</v>
      </c>
      <c r="N7293" s="181"/>
      <c r="O7293" s="8"/>
      <c r="P7293" s="8"/>
      <c r="Q7293" s="8"/>
      <c r="R7293" s="8"/>
      <c r="S7293" s="122"/>
      <c r="T7293" s="8"/>
      <c r="U7293" s="8"/>
      <c r="V7293" s="8"/>
      <c r="W7293" s="8"/>
      <c r="X7293" s="122"/>
      <c r="Y7293" s="8"/>
      <c r="Z7293" s="8"/>
      <c r="AA7293" s="8"/>
      <c r="AB7293" s="8"/>
      <c r="AC7293" s="122"/>
      <c r="AD7293" s="8"/>
      <c r="AE7293" s="8"/>
      <c r="AF7293" s="8"/>
      <c r="AG7293" s="8"/>
      <c r="AH7293" s="122"/>
      <c r="AI7293" s="137"/>
      <c r="AJ7293" s="137"/>
      <c r="AK7293" s="137"/>
      <c r="AL7293" s="137"/>
      <c r="AM7293" s="138"/>
      <c r="AN7293" s="8"/>
      <c r="AO7293" s="8"/>
      <c r="AP7293" s="8"/>
      <c r="AQ7293" s="8"/>
      <c r="AR7293" s="122"/>
      <c r="AS7293" s="139"/>
      <c r="AT7293" s="139"/>
      <c r="AU7293" s="139"/>
      <c r="AV7293" s="139"/>
      <c r="AW7293" s="140"/>
      <c r="AX7293" s="8" t="s">
        <v>859</v>
      </c>
      <c r="AY7293" s="8"/>
      <c r="AZ7293" s="8"/>
      <c r="BA7293" s="8">
        <v>8</v>
      </c>
      <c r="BB7293" s="122">
        <v>9.6660000000000004</v>
      </c>
      <c r="BC7293" s="8"/>
      <c r="BD7293" s="8"/>
      <c r="BE7293" s="8"/>
      <c r="BF7293" s="8"/>
      <c r="BG7293" s="122"/>
      <c r="BH7293" s="8"/>
      <c r="BI7293" s="8"/>
      <c r="BJ7293" s="8"/>
      <c r="BK7293" s="8"/>
      <c r="BL7293" s="122"/>
      <c r="BM7293" s="8"/>
      <c r="BN7293" s="8"/>
      <c r="BO7293" s="8"/>
      <c r="BP7293" s="8"/>
      <c r="BQ7293" s="122"/>
      <c r="BR7293" s="8"/>
      <c r="BS7293" s="8"/>
      <c r="BT7293" s="8"/>
      <c r="BU7293" s="8"/>
      <c r="BV7293" s="122"/>
    </row>
    <row r="7294" spans="1:74" hidden="1" x14ac:dyDescent="0.3">
      <c r="A7294" s="8"/>
      <c r="B7294" s="2" t="s">
        <v>2</v>
      </c>
      <c r="C7294" s="2" t="s">
        <v>3</v>
      </c>
      <c r="D7294" s="2" t="s">
        <v>503</v>
      </c>
      <c r="E7294" s="9" t="s">
        <v>204</v>
      </c>
      <c r="F7294" s="10"/>
      <c r="G7294" s="18" t="s">
        <v>5</v>
      </c>
      <c r="H7294" s="3">
        <v>2024</v>
      </c>
      <c r="I7294" s="20" t="s">
        <v>283</v>
      </c>
      <c r="J7294" s="2" t="s">
        <v>279</v>
      </c>
      <c r="K7294" s="2" t="s">
        <v>320</v>
      </c>
      <c r="L7294" s="163">
        <f t="shared" si="250"/>
        <v>0</v>
      </c>
      <c r="M7294" s="163">
        <f t="shared" si="251"/>
        <v>0</v>
      </c>
      <c r="N7294" s="181"/>
      <c r="O7294" s="8"/>
      <c r="P7294" s="8"/>
      <c r="Q7294" s="8"/>
      <c r="R7294" s="8"/>
      <c r="S7294" s="122"/>
      <c r="T7294" s="8"/>
      <c r="U7294" s="8"/>
      <c r="V7294" s="8"/>
      <c r="W7294" s="8"/>
      <c r="X7294" s="122"/>
      <c r="Y7294" s="8"/>
      <c r="Z7294" s="8"/>
      <c r="AA7294" s="8"/>
      <c r="AB7294" s="8"/>
      <c r="AC7294" s="122"/>
      <c r="AD7294" s="8"/>
      <c r="AE7294" s="8"/>
      <c r="AF7294" s="8"/>
      <c r="AG7294" s="8"/>
      <c r="AH7294" s="122"/>
      <c r="AI7294" s="137"/>
      <c r="AJ7294" s="137"/>
      <c r="AK7294" s="137"/>
      <c r="AL7294" s="137"/>
      <c r="AM7294" s="138"/>
      <c r="AN7294" s="8"/>
      <c r="AO7294" s="8"/>
      <c r="AP7294" s="8"/>
      <c r="AQ7294" s="8"/>
      <c r="AR7294" s="122"/>
      <c r="AS7294" s="139"/>
      <c r="AT7294" s="139"/>
      <c r="AU7294" s="139"/>
      <c r="AV7294" s="139"/>
      <c r="AW7294" s="140"/>
      <c r="AX7294" s="8"/>
      <c r="AY7294" s="8"/>
      <c r="AZ7294" s="8"/>
      <c r="BA7294" s="8"/>
      <c r="BB7294" s="122"/>
      <c r="BC7294" s="8"/>
      <c r="BD7294" s="8"/>
      <c r="BE7294" s="8"/>
      <c r="BF7294" s="8"/>
      <c r="BG7294" s="122"/>
      <c r="BH7294" s="8"/>
      <c r="BI7294" s="8"/>
      <c r="BJ7294" s="8"/>
      <c r="BK7294" s="8"/>
      <c r="BL7294" s="122"/>
      <c r="BM7294" s="8"/>
      <c r="BN7294" s="8"/>
      <c r="BO7294" s="8"/>
      <c r="BP7294" s="8"/>
      <c r="BQ7294" s="122"/>
      <c r="BR7294" s="8"/>
      <c r="BS7294" s="8"/>
      <c r="BT7294" s="8"/>
      <c r="BU7294" s="8"/>
      <c r="BV7294" s="122"/>
    </row>
    <row r="7295" spans="1:74" hidden="1" x14ac:dyDescent="0.3">
      <c r="A7295" s="8"/>
      <c r="B7295" s="2" t="s">
        <v>2</v>
      </c>
      <c r="C7295" s="2" t="s">
        <v>3</v>
      </c>
      <c r="D7295" s="2" t="s">
        <v>503</v>
      </c>
      <c r="E7295" s="9" t="s">
        <v>204</v>
      </c>
      <c r="F7295" s="10"/>
      <c r="G7295" s="18" t="s">
        <v>5</v>
      </c>
      <c r="H7295" s="3">
        <v>2024</v>
      </c>
      <c r="I7295" s="20" t="s">
        <v>286</v>
      </c>
      <c r="J7295" s="2" t="s">
        <v>280</v>
      </c>
      <c r="K7295" s="2" t="s">
        <v>319</v>
      </c>
      <c r="L7295" s="163">
        <f t="shared" si="250"/>
        <v>0</v>
      </c>
      <c r="M7295" s="163">
        <f t="shared" si="251"/>
        <v>0</v>
      </c>
      <c r="N7295" s="181"/>
      <c r="O7295" s="8"/>
      <c r="P7295" s="8"/>
      <c r="Q7295" s="8"/>
      <c r="R7295" s="8"/>
      <c r="S7295" s="122"/>
      <c r="T7295" s="8"/>
      <c r="U7295" s="8"/>
      <c r="V7295" s="8"/>
      <c r="W7295" s="8"/>
      <c r="X7295" s="122"/>
      <c r="Y7295" s="8"/>
      <c r="Z7295" s="8"/>
      <c r="AA7295" s="8"/>
      <c r="AB7295" s="8"/>
      <c r="AC7295" s="122"/>
      <c r="AD7295" s="8"/>
      <c r="AE7295" s="8"/>
      <c r="AF7295" s="8"/>
      <c r="AG7295" s="8"/>
      <c r="AH7295" s="122"/>
      <c r="AI7295" s="137"/>
      <c r="AJ7295" s="137"/>
      <c r="AK7295" s="137"/>
      <c r="AL7295" s="137"/>
      <c r="AM7295" s="138"/>
      <c r="AN7295" s="8"/>
      <c r="AO7295" s="8"/>
      <c r="AP7295" s="8"/>
      <c r="AQ7295" s="8"/>
      <c r="AR7295" s="122"/>
      <c r="AS7295" s="139"/>
      <c r="AT7295" s="139"/>
      <c r="AU7295" s="139"/>
      <c r="AV7295" s="139"/>
      <c r="AW7295" s="140"/>
      <c r="AX7295" s="8"/>
      <c r="AY7295" s="8"/>
      <c r="AZ7295" s="8"/>
      <c r="BA7295" s="8"/>
      <c r="BB7295" s="122"/>
      <c r="BC7295" s="8"/>
      <c r="BD7295" s="8"/>
      <c r="BE7295" s="8"/>
      <c r="BF7295" s="8"/>
      <c r="BG7295" s="122"/>
      <c r="BH7295" s="8"/>
      <c r="BI7295" s="8"/>
      <c r="BJ7295" s="8"/>
      <c r="BK7295" s="8"/>
      <c r="BL7295" s="122"/>
      <c r="BM7295" s="8"/>
      <c r="BN7295" s="8"/>
      <c r="BO7295" s="8"/>
      <c r="BP7295" s="8"/>
      <c r="BQ7295" s="122"/>
      <c r="BR7295" s="8"/>
      <c r="BS7295" s="8"/>
      <c r="BT7295" s="8"/>
      <c r="BU7295" s="8"/>
      <c r="BV7295" s="122"/>
    </row>
    <row r="7296" spans="1:74" hidden="1" x14ac:dyDescent="0.3">
      <c r="A7296" s="8"/>
      <c r="B7296" s="2" t="s">
        <v>2</v>
      </c>
      <c r="C7296" s="2" t="s">
        <v>3</v>
      </c>
      <c r="D7296" s="2" t="s">
        <v>503</v>
      </c>
      <c r="E7296" s="9" t="s">
        <v>204</v>
      </c>
      <c r="F7296" s="10"/>
      <c r="G7296" s="18" t="s">
        <v>5</v>
      </c>
      <c r="H7296" s="3">
        <v>2024</v>
      </c>
      <c r="I7296" s="20" t="s">
        <v>286</v>
      </c>
      <c r="J7296" s="2" t="s">
        <v>281</v>
      </c>
      <c r="K7296" s="2" t="s">
        <v>319</v>
      </c>
      <c r="L7296" s="163"/>
      <c r="M7296" s="163">
        <f t="shared" si="251"/>
        <v>0</v>
      </c>
      <c r="N7296" s="181"/>
      <c r="O7296" s="8"/>
      <c r="P7296" s="8"/>
      <c r="Q7296" s="8"/>
      <c r="R7296" s="8"/>
      <c r="S7296" s="122"/>
      <c r="T7296" s="8"/>
      <c r="U7296" s="8"/>
      <c r="V7296" s="8"/>
      <c r="W7296" s="8"/>
      <c r="X7296" s="122"/>
      <c r="Y7296" s="8"/>
      <c r="Z7296" s="8"/>
      <c r="AA7296" s="8"/>
      <c r="AB7296" s="8"/>
      <c r="AC7296" s="122"/>
      <c r="AD7296" s="8"/>
      <c r="AE7296" s="8"/>
      <c r="AF7296" s="8"/>
      <c r="AG7296" s="8"/>
      <c r="AH7296" s="122"/>
      <c r="AI7296" s="137"/>
      <c r="AJ7296" s="137"/>
      <c r="AK7296" s="137"/>
      <c r="AL7296" s="137"/>
      <c r="AM7296" s="138"/>
      <c r="AN7296" s="8"/>
      <c r="AO7296" s="8"/>
      <c r="AP7296" s="8"/>
      <c r="AQ7296" s="8"/>
      <c r="AR7296" s="122"/>
      <c r="AS7296" s="139"/>
      <c r="AT7296" s="139"/>
      <c r="AU7296" s="139"/>
      <c r="AV7296" s="139"/>
      <c r="AW7296" s="140"/>
      <c r="AX7296" s="8"/>
      <c r="AY7296" s="8"/>
      <c r="AZ7296" s="8"/>
      <c r="BA7296" s="8"/>
      <c r="BB7296" s="122"/>
      <c r="BC7296" s="8"/>
      <c r="BD7296" s="8"/>
      <c r="BE7296" s="8"/>
      <c r="BF7296" s="8"/>
      <c r="BG7296" s="122"/>
      <c r="BH7296" s="8"/>
      <c r="BI7296" s="8"/>
      <c r="BJ7296" s="8"/>
      <c r="BK7296" s="8"/>
      <c r="BL7296" s="122"/>
      <c r="BM7296" s="8"/>
      <c r="BN7296" s="8"/>
      <c r="BO7296" s="8"/>
      <c r="BP7296" s="8"/>
      <c r="BQ7296" s="122"/>
      <c r="BR7296" s="8"/>
      <c r="BS7296" s="8"/>
      <c r="BT7296" s="8"/>
      <c r="BU7296" s="8"/>
      <c r="BV7296" s="122"/>
    </row>
    <row r="7297" spans="1:74" s="13" customFormat="1" hidden="1" x14ac:dyDescent="0.3">
      <c r="A7297" s="15"/>
      <c r="B7297" s="12" t="s">
        <v>2</v>
      </c>
      <c r="C7297" s="12" t="s">
        <v>3</v>
      </c>
      <c r="D7297" s="12" t="s">
        <v>503</v>
      </c>
      <c r="E7297" s="16" t="s">
        <v>204</v>
      </c>
      <c r="F7297" s="17"/>
      <c r="G7297" s="19" t="s">
        <v>5</v>
      </c>
      <c r="H7297" s="7">
        <v>2024</v>
      </c>
      <c r="I7297" s="21"/>
      <c r="J7297" s="12" t="s">
        <v>314</v>
      </c>
      <c r="K7297" s="12"/>
      <c r="L7297" s="147"/>
      <c r="M7297" s="147">
        <f t="shared" si="251"/>
        <v>75.921000000000006</v>
      </c>
      <c r="N7297" s="183"/>
      <c r="O7297" s="15"/>
      <c r="P7297" s="15"/>
      <c r="Q7297" s="15"/>
      <c r="R7297" s="15"/>
      <c r="S7297" s="123"/>
      <c r="T7297" s="15"/>
      <c r="U7297" s="15"/>
      <c r="V7297" s="15"/>
      <c r="W7297" s="15"/>
      <c r="X7297" s="123"/>
      <c r="Y7297" s="15"/>
      <c r="Z7297" s="15"/>
      <c r="AA7297" s="15"/>
      <c r="AB7297" s="15"/>
      <c r="AC7297" s="123"/>
      <c r="AD7297" s="15"/>
      <c r="AE7297" s="15"/>
      <c r="AF7297" s="15"/>
      <c r="AG7297" s="15"/>
      <c r="AH7297" s="123"/>
      <c r="AI7297" s="15"/>
      <c r="AJ7297" s="15"/>
      <c r="AK7297" s="15"/>
      <c r="AL7297" s="15"/>
      <c r="AM7297" s="123">
        <f>SUM(AM7259:AM7296)</f>
        <v>0</v>
      </c>
      <c r="AN7297" s="15"/>
      <c r="AO7297" s="15"/>
      <c r="AP7297" s="15"/>
      <c r="AQ7297" s="15"/>
      <c r="AR7297" s="123">
        <f>SUM(AR7267:AR7296)</f>
        <v>0</v>
      </c>
      <c r="AS7297" s="15"/>
      <c r="AT7297" s="15"/>
      <c r="AU7297" s="15"/>
      <c r="AV7297" s="15"/>
      <c r="AW7297" s="123">
        <f>SUM(AW7259:AW7296)</f>
        <v>0</v>
      </c>
      <c r="AX7297" s="15"/>
      <c r="AY7297" s="15"/>
      <c r="AZ7297" s="15"/>
      <c r="BA7297" s="123"/>
      <c r="BB7297" s="123">
        <f>SUM(BB7259:BB7296)</f>
        <v>52.603999999999999</v>
      </c>
      <c r="BC7297" s="15"/>
      <c r="BD7297" s="15"/>
      <c r="BE7297" s="15"/>
      <c r="BF7297" s="123"/>
      <c r="BG7297" s="123">
        <f t="shared" ref="BG7297" si="252">SUM(BG7259:BG7296)</f>
        <v>0</v>
      </c>
      <c r="BH7297" s="15"/>
      <c r="BI7297" s="15"/>
      <c r="BJ7297" s="15"/>
      <c r="BK7297" s="123"/>
      <c r="BL7297" s="123">
        <f t="shared" ref="BL7297" si="253">SUM(BL7259:BL7296)</f>
        <v>15.445</v>
      </c>
      <c r="BM7297" s="15"/>
      <c r="BN7297" s="15"/>
      <c r="BO7297" s="15"/>
      <c r="BP7297" s="123"/>
      <c r="BQ7297" s="123">
        <f t="shared" ref="BQ7297" si="254">SUM(BQ7259:BQ7296)</f>
        <v>7.8719999999999999</v>
      </c>
      <c r="BR7297" s="15"/>
      <c r="BS7297" s="15"/>
      <c r="BT7297" s="15"/>
      <c r="BU7297" s="123"/>
      <c r="BV7297" s="123">
        <f t="shared" ref="BV7297" si="255">SUM(BV7259:BV7296)</f>
        <v>0</v>
      </c>
    </row>
    <row r="7298" spans="1:74" hidden="1" x14ac:dyDescent="0.3">
      <c r="A7298" s="8"/>
      <c r="B7298" s="2" t="s">
        <v>2</v>
      </c>
      <c r="C7298" s="2" t="s">
        <v>3</v>
      </c>
      <c r="D7298" s="2" t="s">
        <v>503</v>
      </c>
      <c r="E7298" s="9">
        <v>44</v>
      </c>
      <c r="F7298" s="10"/>
      <c r="G7298" s="18" t="s">
        <v>5</v>
      </c>
      <c r="H7298" s="3">
        <v>2024</v>
      </c>
      <c r="I7298" s="20" t="s">
        <v>287</v>
      </c>
      <c r="J7298" s="184" t="s">
        <v>509</v>
      </c>
      <c r="K7298" s="184" t="s">
        <v>318</v>
      </c>
      <c r="L7298" s="187">
        <f>SUM(R7298,W7298,AB7298,AG7298,AL7298,AQ7298,AV7298,BA7298,BF7298,BK7298,BP7298,BU7298)</f>
        <v>0</v>
      </c>
      <c r="M7298" s="187">
        <f t="shared" si="251"/>
        <v>0</v>
      </c>
      <c r="N7298" s="186"/>
      <c r="O7298" s="8"/>
      <c r="P7298" s="8"/>
      <c r="Q7298" s="8"/>
      <c r="R7298" s="8"/>
      <c r="S7298" s="122"/>
      <c r="T7298" s="8"/>
      <c r="U7298" s="8"/>
      <c r="V7298" s="8"/>
      <c r="W7298" s="8"/>
      <c r="X7298" s="122"/>
      <c r="Y7298" s="8"/>
      <c r="Z7298" s="8"/>
      <c r="AA7298" s="8"/>
      <c r="AB7298" s="8"/>
      <c r="AC7298" s="122"/>
      <c r="AD7298" s="8"/>
      <c r="AE7298" s="8"/>
      <c r="AF7298" s="8"/>
      <c r="AG7298" s="8"/>
      <c r="AH7298" s="122"/>
      <c r="AI7298" s="137"/>
      <c r="AJ7298" s="137"/>
      <c r="AK7298" s="137"/>
      <c r="AL7298" s="137"/>
      <c r="AM7298" s="138"/>
      <c r="AN7298" s="8"/>
      <c r="AO7298" s="8"/>
      <c r="AP7298" s="8"/>
      <c r="AQ7298" s="8"/>
      <c r="AR7298" s="122"/>
      <c r="AS7298" s="139"/>
      <c r="AT7298" s="139"/>
      <c r="AU7298" s="139"/>
      <c r="AV7298" s="139"/>
      <c r="AW7298" s="140"/>
      <c r="AX7298" s="8"/>
      <c r="AY7298" s="8"/>
      <c r="AZ7298" s="8"/>
      <c r="BA7298" s="8"/>
      <c r="BB7298" s="122"/>
      <c r="BC7298" s="8"/>
      <c r="BD7298" s="8"/>
      <c r="BE7298" s="8"/>
      <c r="BF7298" s="8"/>
      <c r="BG7298" s="122"/>
      <c r="BH7298" s="8"/>
      <c r="BI7298" s="8"/>
      <c r="BJ7298" s="8"/>
      <c r="BK7298" s="8"/>
      <c r="BL7298" s="122"/>
      <c r="BM7298" s="8"/>
      <c r="BN7298" s="8"/>
      <c r="BO7298" s="8"/>
      <c r="BP7298" s="8"/>
      <c r="BQ7298" s="122"/>
      <c r="BR7298" s="8"/>
      <c r="BS7298" s="8"/>
      <c r="BT7298" s="8"/>
      <c r="BU7298" s="8"/>
      <c r="BV7298" s="122"/>
    </row>
    <row r="7299" spans="1:74" hidden="1" x14ac:dyDescent="0.3">
      <c r="A7299" s="8"/>
      <c r="B7299" s="2" t="s">
        <v>2</v>
      </c>
      <c r="C7299" s="2" t="s">
        <v>3</v>
      </c>
      <c r="D7299" s="2" t="s">
        <v>503</v>
      </c>
      <c r="E7299" s="9">
        <v>44</v>
      </c>
      <c r="F7299" s="10"/>
      <c r="G7299" s="18" t="s">
        <v>5</v>
      </c>
      <c r="H7299" s="3">
        <v>2024</v>
      </c>
      <c r="I7299" s="20" t="s">
        <v>287</v>
      </c>
      <c r="J7299" s="184" t="s">
        <v>291</v>
      </c>
      <c r="K7299" s="184" t="s">
        <v>319</v>
      </c>
      <c r="L7299" s="187">
        <f t="shared" ref="L7299:L7334" si="256">SUM(R7299,W7299,AB7299,AG7299,AL7299,AQ7299,AV7299,BA7299,BF7299,BK7299,BP7299,BU7299)</f>
        <v>0</v>
      </c>
      <c r="M7299" s="187">
        <f>SUM(S7299,X7299,AC7299,AH7299,AM7299,AR7299,AW7299,BB7299,BG7299,BL7299,BQ7299,BV7299)</f>
        <v>0</v>
      </c>
      <c r="N7299" s="186"/>
      <c r="O7299" s="8"/>
      <c r="P7299" s="8"/>
      <c r="Q7299" s="8"/>
      <c r="R7299" s="8"/>
      <c r="S7299" s="122"/>
      <c r="T7299" s="8"/>
      <c r="U7299" s="8"/>
      <c r="V7299" s="8"/>
      <c r="W7299" s="8"/>
      <c r="X7299" s="122"/>
      <c r="Y7299" s="8"/>
      <c r="Z7299" s="8"/>
      <c r="AA7299" s="8"/>
      <c r="AB7299" s="8"/>
      <c r="AC7299" s="122"/>
      <c r="AD7299" s="8"/>
      <c r="AE7299" s="8"/>
      <c r="AF7299" s="8"/>
      <c r="AG7299" s="8"/>
      <c r="AH7299" s="122"/>
      <c r="AI7299" s="137"/>
      <c r="AJ7299" s="137"/>
      <c r="AK7299" s="137"/>
      <c r="AL7299" s="137"/>
      <c r="AM7299" s="138"/>
      <c r="AN7299" s="8"/>
      <c r="AO7299" s="8"/>
      <c r="AP7299" s="8"/>
      <c r="AQ7299" s="8"/>
      <c r="AR7299" s="122"/>
      <c r="AS7299" s="139"/>
      <c r="AT7299" s="139"/>
      <c r="AU7299" s="139"/>
      <c r="AV7299" s="139"/>
      <c r="AW7299" s="140"/>
      <c r="AX7299" s="8"/>
      <c r="AY7299" s="8"/>
      <c r="AZ7299" s="8"/>
      <c r="BA7299" s="8"/>
      <c r="BB7299" s="122"/>
      <c r="BC7299" s="8"/>
      <c r="BD7299" s="8"/>
      <c r="BE7299" s="8"/>
      <c r="BF7299" s="8"/>
      <c r="BG7299" s="122"/>
      <c r="BH7299" s="8"/>
      <c r="BI7299" s="8"/>
      <c r="BJ7299" s="8"/>
      <c r="BK7299" s="8"/>
      <c r="BL7299" s="122"/>
      <c r="BM7299" s="8"/>
      <c r="BN7299" s="8"/>
      <c r="BO7299" s="8"/>
      <c r="BP7299" s="8"/>
      <c r="BQ7299" s="122"/>
      <c r="BR7299" s="8"/>
      <c r="BS7299" s="8"/>
      <c r="BT7299" s="8"/>
      <c r="BU7299" s="8"/>
      <c r="BV7299" s="122"/>
    </row>
    <row r="7300" spans="1:74" hidden="1" x14ac:dyDescent="0.3">
      <c r="A7300" s="8"/>
      <c r="B7300" s="2" t="s">
        <v>2</v>
      </c>
      <c r="C7300" s="2" t="s">
        <v>3</v>
      </c>
      <c r="D7300" s="2" t="s">
        <v>503</v>
      </c>
      <c r="E7300" s="9">
        <v>44</v>
      </c>
      <c r="F7300" s="10"/>
      <c r="G7300" s="18" t="s">
        <v>5</v>
      </c>
      <c r="H7300" s="3">
        <v>2024</v>
      </c>
      <c r="I7300" s="20" t="s">
        <v>286</v>
      </c>
      <c r="J7300" s="184" t="s">
        <v>336</v>
      </c>
      <c r="K7300" s="184" t="s">
        <v>319</v>
      </c>
      <c r="L7300" s="187">
        <f t="shared" si="256"/>
        <v>0</v>
      </c>
      <c r="M7300" s="187">
        <f t="shared" ref="M7300:M7337" si="257">SUM(S7300,X7300,AC7300,AH7300,AM7300,AR7300,AW7300,BB7300,BG7300,BL7300,BQ7300,BV7300)</f>
        <v>0</v>
      </c>
      <c r="N7300" s="186"/>
      <c r="O7300" s="8"/>
      <c r="P7300" s="8"/>
      <c r="Q7300" s="8"/>
      <c r="R7300" s="8"/>
      <c r="S7300" s="122"/>
      <c r="T7300" s="8"/>
      <c r="U7300" s="8"/>
      <c r="V7300" s="8"/>
      <c r="W7300" s="8"/>
      <c r="X7300" s="122"/>
      <c r="Y7300" s="8"/>
      <c r="Z7300" s="8"/>
      <c r="AA7300" s="8"/>
      <c r="AB7300" s="8"/>
      <c r="AC7300" s="122"/>
      <c r="AD7300" s="8"/>
      <c r="AE7300" s="8"/>
      <c r="AF7300" s="8"/>
      <c r="AG7300" s="8"/>
      <c r="AH7300" s="122"/>
      <c r="AI7300" s="137"/>
      <c r="AJ7300" s="137"/>
      <c r="AK7300" s="137"/>
      <c r="AL7300" s="137"/>
      <c r="AM7300" s="138"/>
      <c r="AN7300" s="8"/>
      <c r="AO7300" s="8"/>
      <c r="AP7300" s="8"/>
      <c r="AQ7300" s="8"/>
      <c r="AR7300" s="122"/>
      <c r="AS7300" s="139"/>
      <c r="AT7300" s="139"/>
      <c r="AU7300" s="139"/>
      <c r="AV7300" s="139"/>
      <c r="AW7300" s="140"/>
      <c r="AX7300" s="8"/>
      <c r="AY7300" s="8"/>
      <c r="AZ7300" s="8"/>
      <c r="BA7300" s="8"/>
      <c r="BB7300" s="122"/>
      <c r="BC7300" s="8"/>
      <c r="BD7300" s="8"/>
      <c r="BE7300" s="8"/>
      <c r="BF7300" s="8"/>
      <c r="BG7300" s="122"/>
      <c r="BH7300" s="8"/>
      <c r="BI7300" s="8"/>
      <c r="BJ7300" s="8"/>
      <c r="BK7300" s="8"/>
      <c r="BL7300" s="122"/>
      <c r="BM7300" s="8"/>
      <c r="BN7300" s="8"/>
      <c r="BO7300" s="8"/>
      <c r="BP7300" s="8"/>
      <c r="BQ7300" s="122"/>
      <c r="BR7300" s="8"/>
      <c r="BS7300" s="8"/>
      <c r="BT7300" s="8"/>
      <c r="BU7300" s="8"/>
      <c r="BV7300" s="122"/>
    </row>
    <row r="7301" spans="1:74" hidden="1" x14ac:dyDescent="0.3">
      <c r="A7301" s="8"/>
      <c r="B7301" s="2" t="s">
        <v>2</v>
      </c>
      <c r="C7301" s="2" t="s">
        <v>3</v>
      </c>
      <c r="D7301" s="2" t="s">
        <v>503</v>
      </c>
      <c r="E7301" s="9">
        <v>44</v>
      </c>
      <c r="F7301" s="10"/>
      <c r="G7301" s="18" t="s">
        <v>5</v>
      </c>
      <c r="H7301" s="3">
        <v>2024</v>
      </c>
      <c r="I7301" s="20" t="s">
        <v>286</v>
      </c>
      <c r="J7301" s="185" t="s">
        <v>337</v>
      </c>
      <c r="K7301" s="185" t="s">
        <v>318</v>
      </c>
      <c r="L7301" s="187">
        <f t="shared" si="256"/>
        <v>0</v>
      </c>
      <c r="M7301" s="187">
        <f t="shared" si="257"/>
        <v>0</v>
      </c>
      <c r="N7301" s="186"/>
      <c r="O7301" s="8"/>
      <c r="P7301" s="8"/>
      <c r="Q7301" s="8"/>
      <c r="R7301" s="8"/>
      <c r="S7301" s="122"/>
      <c r="T7301" s="8"/>
      <c r="U7301" s="8"/>
      <c r="V7301" s="8"/>
      <c r="W7301" s="8"/>
      <c r="X7301" s="122"/>
      <c r="Y7301" s="8"/>
      <c r="Z7301" s="8"/>
      <c r="AA7301" s="8"/>
      <c r="AB7301" s="8"/>
      <c r="AC7301" s="122"/>
      <c r="AD7301" s="8"/>
      <c r="AE7301" s="8"/>
      <c r="AF7301" s="8"/>
      <c r="AG7301" s="8"/>
      <c r="AH7301" s="122"/>
      <c r="AI7301" s="137"/>
      <c r="AJ7301" s="137"/>
      <c r="AK7301" s="137"/>
      <c r="AL7301" s="137"/>
      <c r="AM7301" s="138"/>
      <c r="AN7301" s="8"/>
      <c r="AO7301" s="8"/>
      <c r="AP7301" s="8"/>
      <c r="AQ7301" s="8"/>
      <c r="AR7301" s="122"/>
      <c r="AS7301" s="139"/>
      <c r="AT7301" s="139"/>
      <c r="AU7301" s="139"/>
      <c r="AV7301" s="139"/>
      <c r="AW7301" s="140"/>
      <c r="AX7301" s="8"/>
      <c r="AY7301" s="8"/>
      <c r="AZ7301" s="8"/>
      <c r="BA7301" s="8"/>
      <c r="BB7301" s="122"/>
      <c r="BC7301" s="8"/>
      <c r="BD7301" s="8"/>
      <c r="BE7301" s="8"/>
      <c r="BF7301" s="8"/>
      <c r="BG7301" s="122"/>
      <c r="BH7301" s="8"/>
      <c r="BI7301" s="8"/>
      <c r="BJ7301" s="8"/>
      <c r="BK7301" s="8"/>
      <c r="BL7301" s="122"/>
      <c r="BM7301" s="8"/>
      <c r="BN7301" s="8"/>
      <c r="BO7301" s="8"/>
      <c r="BP7301" s="8"/>
      <c r="BQ7301" s="122"/>
      <c r="BR7301" s="8"/>
      <c r="BS7301" s="8"/>
      <c r="BT7301" s="8"/>
      <c r="BU7301" s="8"/>
      <c r="BV7301" s="122"/>
    </row>
    <row r="7302" spans="1:74" ht="28.8" hidden="1" x14ac:dyDescent="0.3">
      <c r="A7302" s="8"/>
      <c r="B7302" s="2" t="s">
        <v>2</v>
      </c>
      <c r="C7302" s="2" t="s">
        <v>3</v>
      </c>
      <c r="D7302" s="2" t="s">
        <v>503</v>
      </c>
      <c r="E7302" s="9">
        <v>44</v>
      </c>
      <c r="F7302" s="10"/>
      <c r="G7302" s="18" t="s">
        <v>5</v>
      </c>
      <c r="H7302" s="3">
        <v>2024</v>
      </c>
      <c r="I7302" s="20" t="s">
        <v>286</v>
      </c>
      <c r="J7302" s="185" t="s">
        <v>338</v>
      </c>
      <c r="K7302" s="185" t="s">
        <v>339</v>
      </c>
      <c r="L7302" s="187">
        <f t="shared" si="256"/>
        <v>0</v>
      </c>
      <c r="M7302" s="187">
        <f t="shared" si="257"/>
        <v>0</v>
      </c>
      <c r="N7302" s="186"/>
      <c r="O7302" s="8"/>
      <c r="P7302" s="8"/>
      <c r="Q7302" s="8"/>
      <c r="R7302" s="8"/>
      <c r="S7302" s="122"/>
      <c r="T7302" s="8"/>
      <c r="U7302" s="8"/>
      <c r="V7302" s="8"/>
      <c r="W7302" s="8"/>
      <c r="X7302" s="122"/>
      <c r="Y7302" s="8"/>
      <c r="Z7302" s="8"/>
      <c r="AA7302" s="8"/>
      <c r="AB7302" s="8"/>
      <c r="AC7302" s="122"/>
      <c r="AD7302" s="8"/>
      <c r="AE7302" s="8"/>
      <c r="AF7302" s="8"/>
      <c r="AG7302" s="8"/>
      <c r="AH7302" s="122"/>
      <c r="AI7302" s="137"/>
      <c r="AJ7302" s="137"/>
      <c r="AK7302" s="137"/>
      <c r="AL7302" s="137"/>
      <c r="AM7302" s="138"/>
      <c r="AN7302" s="8"/>
      <c r="AO7302" s="8"/>
      <c r="AP7302" s="8"/>
      <c r="AQ7302" s="8"/>
      <c r="AR7302" s="122"/>
      <c r="AS7302" s="139"/>
      <c r="AT7302" s="139"/>
      <c r="AU7302" s="139"/>
      <c r="AV7302" s="139"/>
      <c r="AW7302" s="140"/>
      <c r="AX7302" s="8"/>
      <c r="AY7302" s="8"/>
      <c r="AZ7302" s="8"/>
      <c r="BA7302" s="8"/>
      <c r="BB7302" s="122"/>
      <c r="BC7302" s="8"/>
      <c r="BD7302" s="8"/>
      <c r="BE7302" s="8"/>
      <c r="BF7302" s="8"/>
      <c r="BG7302" s="122"/>
      <c r="BH7302" s="8"/>
      <c r="BI7302" s="8"/>
      <c r="BJ7302" s="8"/>
      <c r="BK7302" s="8"/>
      <c r="BL7302" s="122"/>
      <c r="BM7302" s="8"/>
      <c r="BN7302" s="8"/>
      <c r="BO7302" s="8"/>
      <c r="BP7302" s="8"/>
      <c r="BQ7302" s="122"/>
      <c r="BR7302" s="8"/>
      <c r="BS7302" s="8"/>
      <c r="BT7302" s="8"/>
      <c r="BU7302" s="8"/>
      <c r="BV7302" s="122"/>
    </row>
    <row r="7303" spans="1:74" ht="28.8" hidden="1" x14ac:dyDescent="0.3">
      <c r="A7303" s="8"/>
      <c r="B7303" s="2" t="s">
        <v>2</v>
      </c>
      <c r="C7303" s="2" t="s">
        <v>3</v>
      </c>
      <c r="D7303" s="2" t="s">
        <v>503</v>
      </c>
      <c r="E7303" s="9">
        <v>44</v>
      </c>
      <c r="F7303" s="10"/>
      <c r="G7303" s="18" t="s">
        <v>5</v>
      </c>
      <c r="H7303" s="3">
        <v>2024</v>
      </c>
      <c r="I7303" s="20" t="s">
        <v>286</v>
      </c>
      <c r="J7303" s="185" t="s">
        <v>340</v>
      </c>
      <c r="K7303" s="185" t="s">
        <v>318</v>
      </c>
      <c r="L7303" s="187">
        <f t="shared" si="256"/>
        <v>0</v>
      </c>
      <c r="M7303" s="187">
        <f t="shared" si="257"/>
        <v>0</v>
      </c>
      <c r="N7303" s="186"/>
      <c r="O7303" s="8"/>
      <c r="P7303" s="8"/>
      <c r="Q7303" s="8"/>
      <c r="R7303" s="8"/>
      <c r="S7303" s="122"/>
      <c r="T7303" s="8"/>
      <c r="U7303" s="8"/>
      <c r="V7303" s="8"/>
      <c r="W7303" s="8"/>
      <c r="X7303" s="122"/>
      <c r="Y7303" s="8"/>
      <c r="Z7303" s="8"/>
      <c r="AA7303" s="8"/>
      <c r="AB7303" s="8"/>
      <c r="AC7303" s="122"/>
      <c r="AD7303" s="8"/>
      <c r="AE7303" s="8"/>
      <c r="AF7303" s="8"/>
      <c r="AG7303" s="8"/>
      <c r="AH7303" s="122"/>
      <c r="AI7303" s="137"/>
      <c r="AJ7303" s="137"/>
      <c r="AK7303" s="137"/>
      <c r="AL7303" s="137"/>
      <c r="AM7303" s="138"/>
      <c r="AN7303" s="8"/>
      <c r="AO7303" s="8"/>
      <c r="AP7303" s="8"/>
      <c r="AQ7303" s="8"/>
      <c r="AR7303" s="122"/>
      <c r="AS7303" s="139"/>
      <c r="AT7303" s="139"/>
      <c r="AU7303" s="139"/>
      <c r="AV7303" s="139"/>
      <c r="AW7303" s="140"/>
      <c r="AX7303" s="8"/>
      <c r="AY7303" s="8"/>
      <c r="AZ7303" s="8"/>
      <c r="BA7303" s="8"/>
      <c r="BB7303" s="122"/>
      <c r="BC7303" s="8"/>
      <c r="BD7303" s="8"/>
      <c r="BE7303" s="8"/>
      <c r="BF7303" s="8"/>
      <c r="BG7303" s="122"/>
      <c r="BH7303" s="8"/>
      <c r="BI7303" s="8"/>
      <c r="BJ7303" s="8"/>
      <c r="BK7303" s="8"/>
      <c r="BL7303" s="122"/>
      <c r="BM7303" s="8"/>
      <c r="BN7303" s="8"/>
      <c r="BO7303" s="8"/>
      <c r="BP7303" s="8"/>
      <c r="BQ7303" s="122"/>
      <c r="BR7303" s="8"/>
      <c r="BS7303" s="8"/>
      <c r="BT7303" s="8"/>
      <c r="BU7303" s="8"/>
      <c r="BV7303" s="122"/>
    </row>
    <row r="7304" spans="1:74" hidden="1" x14ac:dyDescent="0.3">
      <c r="A7304" s="8"/>
      <c r="B7304" s="2" t="s">
        <v>2</v>
      </c>
      <c r="C7304" s="2" t="s">
        <v>3</v>
      </c>
      <c r="D7304" s="2" t="s">
        <v>503</v>
      </c>
      <c r="E7304" s="9">
        <v>44</v>
      </c>
      <c r="F7304" s="10"/>
      <c r="G7304" s="18" t="s">
        <v>5</v>
      </c>
      <c r="H7304" s="3">
        <v>2024</v>
      </c>
      <c r="I7304" s="20" t="s">
        <v>286</v>
      </c>
      <c r="J7304" s="185" t="s">
        <v>341</v>
      </c>
      <c r="K7304" s="185" t="s">
        <v>320</v>
      </c>
      <c r="L7304" s="187">
        <f t="shared" si="256"/>
        <v>0</v>
      </c>
      <c r="M7304" s="187">
        <f t="shared" si="257"/>
        <v>0</v>
      </c>
      <c r="N7304" s="186"/>
      <c r="O7304" s="8"/>
      <c r="P7304" s="8"/>
      <c r="Q7304" s="8"/>
      <c r="R7304" s="8"/>
      <c r="S7304" s="122"/>
      <c r="T7304" s="8"/>
      <c r="U7304" s="8"/>
      <c r="V7304" s="8"/>
      <c r="W7304" s="8"/>
      <c r="X7304" s="122"/>
      <c r="Y7304" s="8"/>
      <c r="Z7304" s="8"/>
      <c r="AA7304" s="8"/>
      <c r="AB7304" s="8"/>
      <c r="AC7304" s="122"/>
      <c r="AD7304" s="8"/>
      <c r="AE7304" s="8"/>
      <c r="AF7304" s="8"/>
      <c r="AG7304" s="8"/>
      <c r="AH7304" s="122"/>
      <c r="AI7304" s="137"/>
      <c r="AJ7304" s="137"/>
      <c r="AK7304" s="137"/>
      <c r="AL7304" s="137"/>
      <c r="AM7304" s="138"/>
      <c r="AN7304" s="8"/>
      <c r="AO7304" s="8"/>
      <c r="AP7304" s="8"/>
      <c r="AQ7304" s="8"/>
      <c r="AR7304" s="122"/>
      <c r="AS7304" s="139"/>
      <c r="AT7304" s="139"/>
      <c r="AU7304" s="139"/>
      <c r="AV7304" s="139"/>
      <c r="AW7304" s="140"/>
      <c r="AX7304" s="8"/>
      <c r="AY7304" s="8"/>
      <c r="AZ7304" s="8"/>
      <c r="BA7304" s="8"/>
      <c r="BB7304" s="122"/>
      <c r="BC7304" s="8"/>
      <c r="BD7304" s="8"/>
      <c r="BE7304" s="8"/>
      <c r="BF7304" s="8"/>
      <c r="BG7304" s="122"/>
      <c r="BH7304" s="8"/>
      <c r="BI7304" s="8"/>
      <c r="BJ7304" s="8"/>
      <c r="BK7304" s="8"/>
      <c r="BL7304" s="122"/>
      <c r="BM7304" s="8"/>
      <c r="BN7304" s="8"/>
      <c r="BO7304" s="8"/>
      <c r="BP7304" s="8"/>
      <c r="BQ7304" s="122"/>
      <c r="BR7304" s="8"/>
      <c r="BS7304" s="8"/>
      <c r="BT7304" s="8"/>
      <c r="BU7304" s="8"/>
      <c r="BV7304" s="122"/>
    </row>
    <row r="7305" spans="1:74" ht="28.8" hidden="1" x14ac:dyDescent="0.3">
      <c r="A7305" s="8"/>
      <c r="B7305" s="2" t="s">
        <v>2</v>
      </c>
      <c r="C7305" s="2" t="s">
        <v>3</v>
      </c>
      <c r="D7305" s="2" t="s">
        <v>503</v>
      </c>
      <c r="E7305" s="9">
        <v>44</v>
      </c>
      <c r="F7305" s="10"/>
      <c r="G7305" s="18" t="s">
        <v>5</v>
      </c>
      <c r="H7305" s="3">
        <v>2024</v>
      </c>
      <c r="I7305" s="20" t="s">
        <v>286</v>
      </c>
      <c r="J7305" s="185" t="s">
        <v>342</v>
      </c>
      <c r="K7305" s="185" t="s">
        <v>320</v>
      </c>
      <c r="L7305" s="187">
        <f t="shared" si="256"/>
        <v>0</v>
      </c>
      <c r="M7305" s="187">
        <f t="shared" si="257"/>
        <v>0</v>
      </c>
      <c r="N7305" s="186"/>
      <c r="O7305" s="8"/>
      <c r="P7305" s="8"/>
      <c r="Q7305" s="8"/>
      <c r="R7305" s="8"/>
      <c r="S7305" s="122"/>
      <c r="T7305" s="8"/>
      <c r="U7305" s="8"/>
      <c r="V7305" s="8"/>
      <c r="W7305" s="8"/>
      <c r="X7305" s="122"/>
      <c r="Y7305" s="8"/>
      <c r="Z7305" s="8"/>
      <c r="AA7305" s="8"/>
      <c r="AB7305" s="8"/>
      <c r="AC7305" s="122"/>
      <c r="AD7305" s="8"/>
      <c r="AE7305" s="8"/>
      <c r="AF7305" s="8"/>
      <c r="AG7305" s="8"/>
      <c r="AH7305" s="122"/>
      <c r="AI7305" s="137"/>
      <c r="AJ7305" s="137"/>
      <c r="AK7305" s="137"/>
      <c r="AL7305" s="137"/>
      <c r="AM7305" s="138"/>
      <c r="AN7305" s="8"/>
      <c r="AO7305" s="8"/>
      <c r="AP7305" s="8"/>
      <c r="AQ7305" s="8"/>
      <c r="AR7305" s="122"/>
      <c r="AS7305" s="139"/>
      <c r="AT7305" s="139"/>
      <c r="AU7305" s="139"/>
      <c r="AV7305" s="139"/>
      <c r="AW7305" s="140"/>
      <c r="AX7305" s="8"/>
      <c r="AY7305" s="8"/>
      <c r="AZ7305" s="8"/>
      <c r="BA7305" s="8"/>
      <c r="BB7305" s="122"/>
      <c r="BC7305" s="8"/>
      <c r="BD7305" s="8"/>
      <c r="BE7305" s="8"/>
      <c r="BF7305" s="8"/>
      <c r="BG7305" s="122"/>
      <c r="BH7305" s="8"/>
      <c r="BI7305" s="8"/>
      <c r="BJ7305" s="8"/>
      <c r="BK7305" s="8"/>
      <c r="BL7305" s="122"/>
      <c r="BM7305" s="8"/>
      <c r="BN7305" s="8"/>
      <c r="BO7305" s="8"/>
      <c r="BP7305" s="8"/>
      <c r="BQ7305" s="122"/>
      <c r="BR7305" s="8"/>
      <c r="BS7305" s="8"/>
      <c r="BT7305" s="8"/>
      <c r="BU7305" s="8"/>
      <c r="BV7305" s="122"/>
    </row>
    <row r="7306" spans="1:74" hidden="1" x14ac:dyDescent="0.3">
      <c r="A7306" s="8"/>
      <c r="B7306" s="2" t="s">
        <v>2</v>
      </c>
      <c r="C7306" s="2" t="s">
        <v>3</v>
      </c>
      <c r="D7306" s="2" t="s">
        <v>503</v>
      </c>
      <c r="E7306" s="9">
        <v>44</v>
      </c>
      <c r="F7306" s="10"/>
      <c r="G7306" s="18" t="s">
        <v>5</v>
      </c>
      <c r="H7306" s="3">
        <v>2024</v>
      </c>
      <c r="I7306" s="20" t="s">
        <v>286</v>
      </c>
      <c r="J7306" s="185" t="s">
        <v>343</v>
      </c>
      <c r="K7306" s="185" t="s">
        <v>339</v>
      </c>
      <c r="L7306" s="187">
        <f t="shared" si="256"/>
        <v>0</v>
      </c>
      <c r="M7306" s="187">
        <f t="shared" si="257"/>
        <v>0</v>
      </c>
      <c r="N7306" s="186"/>
      <c r="O7306" s="8"/>
      <c r="P7306" s="8"/>
      <c r="Q7306" s="8"/>
      <c r="R7306" s="8"/>
      <c r="S7306" s="122"/>
      <c r="T7306" s="8"/>
      <c r="U7306" s="8"/>
      <c r="V7306" s="8"/>
      <c r="W7306" s="8"/>
      <c r="X7306" s="122"/>
      <c r="Y7306" s="8"/>
      <c r="Z7306" s="8"/>
      <c r="AA7306" s="8"/>
      <c r="AB7306" s="8"/>
      <c r="AC7306" s="122"/>
      <c r="AD7306" s="8"/>
      <c r="AE7306" s="8"/>
      <c r="AF7306" s="8"/>
      <c r="AG7306" s="8"/>
      <c r="AH7306" s="122"/>
      <c r="AI7306" s="137"/>
      <c r="AJ7306" s="137"/>
      <c r="AK7306" s="137"/>
      <c r="AL7306" s="137"/>
      <c r="AM7306" s="138"/>
      <c r="AN7306" s="8"/>
      <c r="AO7306" s="8"/>
      <c r="AP7306" s="8"/>
      <c r="AQ7306" s="8"/>
      <c r="AR7306" s="122"/>
      <c r="AS7306" s="139"/>
      <c r="AT7306" s="139"/>
      <c r="AU7306" s="139"/>
      <c r="AV7306" s="139"/>
      <c r="AW7306" s="140"/>
      <c r="AX7306" s="8"/>
      <c r="AY7306" s="8"/>
      <c r="AZ7306" s="8"/>
      <c r="BA7306" s="8"/>
      <c r="BB7306" s="122"/>
      <c r="BC7306" s="8"/>
      <c r="BD7306" s="8"/>
      <c r="BE7306" s="8"/>
      <c r="BF7306" s="8"/>
      <c r="BG7306" s="122"/>
      <c r="BH7306" s="8"/>
      <c r="BI7306" s="8"/>
      <c r="BJ7306" s="8"/>
      <c r="BK7306" s="8"/>
      <c r="BL7306" s="122"/>
      <c r="BM7306" s="8"/>
      <c r="BN7306" s="8"/>
      <c r="BO7306" s="8"/>
      <c r="BP7306" s="8"/>
      <c r="BQ7306" s="122"/>
      <c r="BR7306" s="8"/>
      <c r="BS7306" s="8"/>
      <c r="BT7306" s="8"/>
      <c r="BU7306" s="8"/>
      <c r="BV7306" s="122"/>
    </row>
    <row r="7307" spans="1:74" hidden="1" x14ac:dyDescent="0.3">
      <c r="A7307" s="8"/>
      <c r="B7307" s="2" t="s">
        <v>2</v>
      </c>
      <c r="C7307" s="2" t="s">
        <v>3</v>
      </c>
      <c r="D7307" s="2" t="s">
        <v>503</v>
      </c>
      <c r="E7307" s="9">
        <v>44</v>
      </c>
      <c r="F7307" s="10"/>
      <c r="G7307" s="18" t="s">
        <v>5</v>
      </c>
      <c r="H7307" s="3">
        <v>2024</v>
      </c>
      <c r="I7307" s="20" t="s">
        <v>288</v>
      </c>
      <c r="J7307" s="185" t="s">
        <v>344</v>
      </c>
      <c r="K7307" s="185" t="s">
        <v>318</v>
      </c>
      <c r="L7307" s="187">
        <f t="shared" si="256"/>
        <v>0</v>
      </c>
      <c r="M7307" s="187">
        <f t="shared" si="257"/>
        <v>0</v>
      </c>
      <c r="N7307" s="186"/>
      <c r="O7307" s="8"/>
      <c r="P7307" s="8"/>
      <c r="Q7307" s="8"/>
      <c r="R7307" s="8"/>
      <c r="S7307" s="122"/>
      <c r="T7307" s="8"/>
      <c r="U7307" s="8"/>
      <c r="V7307" s="8"/>
      <c r="W7307" s="8"/>
      <c r="X7307" s="122"/>
      <c r="Y7307" s="8"/>
      <c r="Z7307" s="8"/>
      <c r="AA7307" s="8"/>
      <c r="AB7307" s="8"/>
      <c r="AC7307" s="122"/>
      <c r="AD7307" s="8"/>
      <c r="AE7307" s="8"/>
      <c r="AF7307" s="8"/>
      <c r="AG7307" s="8"/>
      <c r="AH7307" s="122"/>
      <c r="AI7307" s="137"/>
      <c r="AJ7307" s="137"/>
      <c r="AK7307" s="137"/>
      <c r="AL7307" s="137"/>
      <c r="AM7307" s="138"/>
      <c r="AN7307" s="8"/>
      <c r="AO7307" s="8"/>
      <c r="AP7307" s="8"/>
      <c r="AQ7307" s="8"/>
      <c r="AR7307" s="122"/>
      <c r="AS7307" s="139"/>
      <c r="AT7307" s="139"/>
      <c r="AU7307" s="139"/>
      <c r="AV7307" s="139"/>
      <c r="AW7307" s="140"/>
      <c r="AX7307" s="8"/>
      <c r="AY7307" s="8"/>
      <c r="AZ7307" s="8"/>
      <c r="BA7307" s="8"/>
      <c r="BB7307" s="122"/>
      <c r="BC7307" s="8"/>
      <c r="BD7307" s="8"/>
      <c r="BE7307" s="8"/>
      <c r="BF7307" s="8"/>
      <c r="BG7307" s="122"/>
      <c r="BH7307" s="8"/>
      <c r="BI7307" s="8"/>
      <c r="BJ7307" s="8"/>
      <c r="BK7307" s="8"/>
      <c r="BL7307" s="122"/>
      <c r="BM7307" s="8"/>
      <c r="BN7307" s="8"/>
      <c r="BO7307" s="8"/>
      <c r="BP7307" s="8"/>
      <c r="BQ7307" s="122"/>
      <c r="BR7307" s="8"/>
      <c r="BS7307" s="8"/>
      <c r="BT7307" s="8"/>
      <c r="BU7307" s="8"/>
      <c r="BV7307" s="122"/>
    </row>
    <row r="7308" spans="1:74" hidden="1" x14ac:dyDescent="0.3">
      <c r="A7308" s="8"/>
      <c r="B7308" s="2" t="s">
        <v>2</v>
      </c>
      <c r="C7308" s="2" t="s">
        <v>3</v>
      </c>
      <c r="D7308" s="2" t="s">
        <v>503</v>
      </c>
      <c r="E7308" s="9">
        <v>44</v>
      </c>
      <c r="F7308" s="10"/>
      <c r="G7308" s="18" t="s">
        <v>5</v>
      </c>
      <c r="H7308" s="3">
        <v>2024</v>
      </c>
      <c r="I7308" s="20" t="s">
        <v>288</v>
      </c>
      <c r="J7308" s="184" t="s">
        <v>351</v>
      </c>
      <c r="K7308" s="184" t="s">
        <v>318</v>
      </c>
      <c r="L7308" s="187">
        <f t="shared" si="256"/>
        <v>0</v>
      </c>
      <c r="M7308" s="187">
        <f t="shared" si="257"/>
        <v>0</v>
      </c>
      <c r="N7308" s="186"/>
      <c r="O7308" s="8"/>
      <c r="P7308" s="8"/>
      <c r="Q7308" s="8"/>
      <c r="R7308" s="8"/>
      <c r="S7308" s="122"/>
      <c r="T7308" s="8"/>
      <c r="U7308" s="8"/>
      <c r="V7308" s="8"/>
      <c r="W7308" s="8"/>
      <c r="X7308" s="122"/>
      <c r="Y7308" s="8"/>
      <c r="Z7308" s="8"/>
      <c r="AA7308" s="8"/>
      <c r="AB7308" s="8"/>
      <c r="AC7308" s="122"/>
      <c r="AD7308" s="8"/>
      <c r="AE7308" s="8"/>
      <c r="AF7308" s="8"/>
      <c r="AG7308" s="8"/>
      <c r="AH7308" s="122"/>
      <c r="AI7308" s="137"/>
      <c r="AJ7308" s="137"/>
      <c r="AK7308" s="137"/>
      <c r="AL7308" s="137"/>
      <c r="AM7308" s="138"/>
      <c r="AN7308" s="8"/>
      <c r="AO7308" s="8"/>
      <c r="AP7308" s="8"/>
      <c r="AQ7308" s="8"/>
      <c r="AR7308" s="122"/>
      <c r="AS7308" s="139"/>
      <c r="AT7308" s="139"/>
      <c r="AU7308" s="139"/>
      <c r="AV7308" s="139"/>
      <c r="AW7308" s="140"/>
      <c r="AX7308" s="8"/>
      <c r="AY7308" s="8"/>
      <c r="AZ7308" s="8"/>
      <c r="BA7308" s="8"/>
      <c r="BB7308" s="122"/>
      <c r="BC7308" s="8"/>
      <c r="BD7308" s="8"/>
      <c r="BE7308" s="8"/>
      <c r="BF7308" s="8"/>
      <c r="BG7308" s="122"/>
      <c r="BH7308" s="8"/>
      <c r="BI7308" s="8"/>
      <c r="BJ7308" s="8"/>
      <c r="BK7308" s="8"/>
      <c r="BL7308" s="122"/>
      <c r="BM7308" s="8"/>
      <c r="BN7308" s="8"/>
      <c r="BO7308" s="8"/>
      <c r="BP7308" s="8"/>
      <c r="BQ7308" s="122"/>
      <c r="BR7308" s="8"/>
      <c r="BS7308" s="8"/>
      <c r="BT7308" s="8"/>
      <c r="BU7308" s="8"/>
      <c r="BV7308" s="122"/>
    </row>
    <row r="7309" spans="1:74" ht="28.8" hidden="1" x14ac:dyDescent="0.3">
      <c r="A7309" s="8"/>
      <c r="B7309" s="2" t="s">
        <v>2</v>
      </c>
      <c r="C7309" s="2" t="s">
        <v>3</v>
      </c>
      <c r="D7309" s="2" t="s">
        <v>503</v>
      </c>
      <c r="E7309" s="9">
        <v>44</v>
      </c>
      <c r="F7309" s="10"/>
      <c r="G7309" s="18" t="s">
        <v>5</v>
      </c>
      <c r="H7309" s="3">
        <v>2024</v>
      </c>
      <c r="I7309" s="20" t="s">
        <v>288</v>
      </c>
      <c r="J7309" s="184" t="s">
        <v>352</v>
      </c>
      <c r="K7309" s="184" t="s">
        <v>321</v>
      </c>
      <c r="L7309" s="187">
        <f t="shared" si="256"/>
        <v>0</v>
      </c>
      <c r="M7309" s="187">
        <f t="shared" si="257"/>
        <v>0</v>
      </c>
      <c r="N7309" s="186"/>
      <c r="O7309" s="8"/>
      <c r="P7309" s="8"/>
      <c r="Q7309" s="8"/>
      <c r="R7309" s="8"/>
      <c r="S7309" s="122"/>
      <c r="T7309" s="8"/>
      <c r="U7309" s="8"/>
      <c r="V7309" s="8"/>
      <c r="W7309" s="8"/>
      <c r="X7309" s="122"/>
      <c r="Y7309" s="8"/>
      <c r="Z7309" s="8"/>
      <c r="AA7309" s="8"/>
      <c r="AB7309" s="8"/>
      <c r="AC7309" s="122"/>
      <c r="AD7309" s="8"/>
      <c r="AE7309" s="8"/>
      <c r="AF7309" s="8"/>
      <c r="AG7309" s="8"/>
      <c r="AH7309" s="122"/>
      <c r="AI7309" s="137"/>
      <c r="AJ7309" s="137"/>
      <c r="AK7309" s="137"/>
      <c r="AL7309" s="137"/>
      <c r="AM7309" s="138"/>
      <c r="AN7309" s="8"/>
      <c r="AO7309" s="8"/>
      <c r="AP7309" s="8"/>
      <c r="AQ7309" s="8"/>
      <c r="AR7309" s="122"/>
      <c r="AS7309" s="139"/>
      <c r="AT7309" s="139"/>
      <c r="AU7309" s="139"/>
      <c r="AV7309" s="139"/>
      <c r="AW7309" s="140"/>
      <c r="AX7309" s="8"/>
      <c r="AY7309" s="8"/>
      <c r="AZ7309" s="8"/>
      <c r="BA7309" s="8"/>
      <c r="BB7309" s="122"/>
      <c r="BC7309" s="8"/>
      <c r="BD7309" s="8"/>
      <c r="BE7309" s="8"/>
      <c r="BF7309" s="8"/>
      <c r="BG7309" s="122"/>
      <c r="BH7309" s="8"/>
      <c r="BI7309" s="8"/>
      <c r="BJ7309" s="8"/>
      <c r="BK7309" s="8"/>
      <c r="BL7309" s="122"/>
      <c r="BM7309" s="8"/>
      <c r="BN7309" s="8"/>
      <c r="BO7309" s="8"/>
      <c r="BP7309" s="8"/>
      <c r="BQ7309" s="122"/>
      <c r="BR7309" s="8"/>
      <c r="BS7309" s="8"/>
      <c r="BT7309" s="8"/>
      <c r="BU7309" s="8"/>
      <c r="BV7309" s="122"/>
    </row>
    <row r="7310" spans="1:74" hidden="1" x14ac:dyDescent="0.3">
      <c r="A7310" s="8"/>
      <c r="B7310" s="2" t="s">
        <v>2</v>
      </c>
      <c r="C7310" s="2" t="s">
        <v>3</v>
      </c>
      <c r="D7310" s="2" t="s">
        <v>503</v>
      </c>
      <c r="E7310" s="9">
        <v>44</v>
      </c>
      <c r="F7310" s="10"/>
      <c r="G7310" s="18" t="s">
        <v>5</v>
      </c>
      <c r="H7310" s="3">
        <v>2024</v>
      </c>
      <c r="I7310" s="20" t="s">
        <v>288</v>
      </c>
      <c r="J7310" s="184" t="s">
        <v>345</v>
      </c>
      <c r="K7310" s="184" t="s">
        <v>318</v>
      </c>
      <c r="L7310" s="187">
        <f t="shared" si="256"/>
        <v>0</v>
      </c>
      <c r="M7310" s="187">
        <f t="shared" si="257"/>
        <v>0</v>
      </c>
      <c r="N7310" s="186"/>
      <c r="O7310" s="8"/>
      <c r="P7310" s="8"/>
      <c r="Q7310" s="8"/>
      <c r="R7310" s="8"/>
      <c r="S7310" s="122"/>
      <c r="T7310" s="8"/>
      <c r="U7310" s="8"/>
      <c r="V7310" s="8"/>
      <c r="W7310" s="8"/>
      <c r="X7310" s="122"/>
      <c r="Y7310" s="8"/>
      <c r="Z7310" s="8"/>
      <c r="AA7310" s="8"/>
      <c r="AB7310" s="8"/>
      <c r="AC7310" s="122"/>
      <c r="AD7310" s="8"/>
      <c r="AE7310" s="8"/>
      <c r="AF7310" s="8"/>
      <c r="AG7310" s="8"/>
      <c r="AH7310" s="122"/>
      <c r="AI7310" s="137"/>
      <c r="AJ7310" s="137"/>
      <c r="AK7310" s="137"/>
      <c r="AL7310" s="137"/>
      <c r="AM7310" s="138"/>
      <c r="AN7310" s="8"/>
      <c r="AO7310" s="8"/>
      <c r="AP7310" s="8"/>
      <c r="AQ7310" s="8"/>
      <c r="AR7310" s="122"/>
      <c r="AS7310" s="139"/>
      <c r="AT7310" s="139"/>
      <c r="AU7310" s="139"/>
      <c r="AV7310" s="139"/>
      <c r="AW7310" s="140"/>
      <c r="AX7310" s="8"/>
      <c r="AY7310" s="8"/>
      <c r="AZ7310" s="8"/>
      <c r="BA7310" s="8"/>
      <c r="BB7310" s="122"/>
      <c r="BC7310" s="8"/>
      <c r="BD7310" s="8"/>
      <c r="BE7310" s="8"/>
      <c r="BF7310" s="8"/>
      <c r="BG7310" s="122"/>
      <c r="BH7310" s="8"/>
      <c r="BI7310" s="8"/>
      <c r="BJ7310" s="8"/>
      <c r="BK7310" s="8"/>
      <c r="BL7310" s="122"/>
      <c r="BM7310" s="8"/>
      <c r="BN7310" s="8"/>
      <c r="BO7310" s="8"/>
      <c r="BP7310" s="8"/>
      <c r="BQ7310" s="122"/>
      <c r="BR7310" s="8"/>
      <c r="BS7310" s="8"/>
      <c r="BT7310" s="8"/>
      <c r="BU7310" s="8"/>
      <c r="BV7310" s="122"/>
    </row>
    <row r="7311" spans="1:74" hidden="1" x14ac:dyDescent="0.3">
      <c r="A7311" s="8"/>
      <c r="B7311" s="2" t="s">
        <v>2</v>
      </c>
      <c r="C7311" s="2" t="s">
        <v>3</v>
      </c>
      <c r="D7311" s="2" t="s">
        <v>503</v>
      </c>
      <c r="E7311" s="9">
        <v>44</v>
      </c>
      <c r="F7311" s="10"/>
      <c r="G7311" s="18" t="s">
        <v>5</v>
      </c>
      <c r="H7311" s="3">
        <v>2024</v>
      </c>
      <c r="I7311" s="20" t="s">
        <v>289</v>
      </c>
      <c r="J7311" s="184" t="s">
        <v>268</v>
      </c>
      <c r="K7311" s="184" t="s">
        <v>318</v>
      </c>
      <c r="L7311" s="187">
        <f t="shared" si="256"/>
        <v>0</v>
      </c>
      <c r="M7311" s="187">
        <f t="shared" si="257"/>
        <v>0</v>
      </c>
      <c r="N7311" s="186"/>
      <c r="O7311" s="8"/>
      <c r="P7311" s="8"/>
      <c r="Q7311" s="8"/>
      <c r="R7311" s="8"/>
      <c r="S7311" s="122"/>
      <c r="T7311" s="8"/>
      <c r="U7311" s="8"/>
      <c r="V7311" s="8"/>
      <c r="W7311" s="8"/>
      <c r="X7311" s="122"/>
      <c r="Y7311" s="8"/>
      <c r="Z7311" s="8"/>
      <c r="AA7311" s="8"/>
      <c r="AB7311" s="8"/>
      <c r="AC7311" s="122"/>
      <c r="AD7311" s="8"/>
      <c r="AE7311" s="8"/>
      <c r="AF7311" s="8"/>
      <c r="AG7311" s="8"/>
      <c r="AH7311" s="122"/>
      <c r="AI7311" s="137"/>
      <c r="AJ7311" s="137"/>
      <c r="AK7311" s="137"/>
      <c r="AL7311" s="137"/>
      <c r="AM7311" s="138"/>
      <c r="AN7311" s="8"/>
      <c r="AO7311" s="8"/>
      <c r="AP7311" s="8"/>
      <c r="AQ7311" s="8"/>
      <c r="AR7311" s="122"/>
      <c r="AS7311" s="139"/>
      <c r="AT7311" s="139"/>
      <c r="AU7311" s="139"/>
      <c r="AV7311" s="139"/>
      <c r="AW7311" s="140"/>
      <c r="AX7311" s="8"/>
      <c r="AY7311" s="8"/>
      <c r="AZ7311" s="8"/>
      <c r="BA7311" s="8"/>
      <c r="BB7311" s="122"/>
      <c r="BC7311" s="8"/>
      <c r="BD7311" s="8"/>
      <c r="BE7311" s="8"/>
      <c r="BF7311" s="8"/>
      <c r="BG7311" s="122"/>
      <c r="BH7311" s="8"/>
      <c r="BI7311" s="8"/>
      <c r="BJ7311" s="8"/>
      <c r="BK7311" s="8"/>
      <c r="BL7311" s="122"/>
      <c r="BM7311" s="8"/>
      <c r="BN7311" s="8"/>
      <c r="BO7311" s="8"/>
      <c r="BP7311" s="8"/>
      <c r="BQ7311" s="122"/>
      <c r="BR7311" s="8"/>
      <c r="BS7311" s="8"/>
      <c r="BT7311" s="8"/>
      <c r="BU7311" s="8"/>
      <c r="BV7311" s="122"/>
    </row>
    <row r="7312" spans="1:74" hidden="1" x14ac:dyDescent="0.3">
      <c r="A7312" s="8"/>
      <c r="B7312" s="2" t="s">
        <v>2</v>
      </c>
      <c r="C7312" s="2" t="s">
        <v>3</v>
      </c>
      <c r="D7312" s="2" t="s">
        <v>503</v>
      </c>
      <c r="E7312" s="9">
        <v>44</v>
      </c>
      <c r="F7312" s="10"/>
      <c r="G7312" s="18" t="s">
        <v>5</v>
      </c>
      <c r="H7312" s="3">
        <v>2024</v>
      </c>
      <c r="I7312" s="20" t="s">
        <v>289</v>
      </c>
      <c r="J7312" s="184" t="s">
        <v>292</v>
      </c>
      <c r="K7312" s="184" t="s">
        <v>318</v>
      </c>
      <c r="L7312" s="187">
        <f t="shared" si="256"/>
        <v>0</v>
      </c>
      <c r="M7312" s="187">
        <f t="shared" si="257"/>
        <v>0</v>
      </c>
      <c r="N7312" s="186"/>
      <c r="O7312" s="8"/>
      <c r="P7312" s="8"/>
      <c r="Q7312" s="8"/>
      <c r="R7312" s="8"/>
      <c r="S7312" s="122"/>
      <c r="T7312" s="8"/>
      <c r="U7312" s="8"/>
      <c r="V7312" s="8"/>
      <c r="W7312" s="8"/>
      <c r="X7312" s="122"/>
      <c r="Y7312" s="8"/>
      <c r="Z7312" s="8"/>
      <c r="AA7312" s="8"/>
      <c r="AB7312" s="8"/>
      <c r="AC7312" s="122"/>
      <c r="AD7312" s="8"/>
      <c r="AE7312" s="8"/>
      <c r="AF7312" s="8"/>
      <c r="AG7312" s="8"/>
      <c r="AH7312" s="122"/>
      <c r="AI7312" s="137"/>
      <c r="AJ7312" s="137"/>
      <c r="AK7312" s="137"/>
      <c r="AL7312" s="137"/>
      <c r="AM7312" s="138"/>
      <c r="AN7312" s="8"/>
      <c r="AO7312" s="8"/>
      <c r="AP7312" s="8"/>
      <c r="AQ7312" s="8"/>
      <c r="AR7312" s="122"/>
      <c r="AS7312" s="139"/>
      <c r="AT7312" s="139"/>
      <c r="AU7312" s="139"/>
      <c r="AV7312" s="139"/>
      <c r="AW7312" s="140"/>
      <c r="AX7312" s="8"/>
      <c r="AY7312" s="8"/>
      <c r="AZ7312" s="8"/>
      <c r="BA7312" s="8"/>
      <c r="BB7312" s="122"/>
      <c r="BC7312" s="8"/>
      <c r="BD7312" s="8"/>
      <c r="BE7312" s="8"/>
      <c r="BF7312" s="8"/>
      <c r="BG7312" s="122"/>
      <c r="BH7312" s="8"/>
      <c r="BI7312" s="8"/>
      <c r="BJ7312" s="8"/>
      <c r="BK7312" s="8"/>
      <c r="BL7312" s="122"/>
      <c r="BM7312" s="8"/>
      <c r="BN7312" s="8"/>
      <c r="BO7312" s="8"/>
      <c r="BP7312" s="8"/>
      <c r="BQ7312" s="122"/>
      <c r="BR7312" s="8"/>
      <c r="BS7312" s="8"/>
      <c r="BT7312" s="8"/>
      <c r="BU7312" s="8"/>
      <c r="BV7312" s="122"/>
    </row>
    <row r="7313" spans="1:74" hidden="1" x14ac:dyDescent="0.3">
      <c r="A7313" s="8"/>
      <c r="B7313" s="2" t="s">
        <v>2</v>
      </c>
      <c r="C7313" s="2" t="s">
        <v>3</v>
      </c>
      <c r="D7313" s="2" t="s">
        <v>503</v>
      </c>
      <c r="E7313" s="9">
        <v>44</v>
      </c>
      <c r="F7313" s="10"/>
      <c r="G7313" s="18" t="s">
        <v>5</v>
      </c>
      <c r="H7313" s="3">
        <v>2024</v>
      </c>
      <c r="I7313" s="20" t="s">
        <v>285</v>
      </c>
      <c r="J7313" s="184" t="s">
        <v>293</v>
      </c>
      <c r="K7313" s="184" t="s">
        <v>318</v>
      </c>
      <c r="L7313" s="187">
        <f t="shared" si="256"/>
        <v>0</v>
      </c>
      <c r="M7313" s="187">
        <f t="shared" si="257"/>
        <v>0</v>
      </c>
      <c r="N7313" s="186"/>
      <c r="O7313" s="8"/>
      <c r="P7313" s="8"/>
      <c r="Q7313" s="8"/>
      <c r="R7313" s="8"/>
      <c r="S7313" s="122"/>
      <c r="T7313" s="8"/>
      <c r="U7313" s="8"/>
      <c r="V7313" s="8"/>
      <c r="W7313" s="8"/>
      <c r="X7313" s="122"/>
      <c r="Y7313" s="8"/>
      <c r="Z7313" s="8"/>
      <c r="AA7313" s="8"/>
      <c r="AB7313" s="8"/>
      <c r="AC7313" s="122"/>
      <c r="AD7313" s="8"/>
      <c r="AE7313" s="8"/>
      <c r="AF7313" s="8"/>
      <c r="AG7313" s="8"/>
      <c r="AH7313" s="122"/>
      <c r="AI7313" s="137"/>
      <c r="AJ7313" s="137"/>
      <c r="AK7313" s="137"/>
      <c r="AL7313" s="137"/>
      <c r="AM7313" s="138"/>
      <c r="AN7313" s="8"/>
      <c r="AO7313" s="8"/>
      <c r="AP7313" s="8"/>
      <c r="AQ7313" s="8"/>
      <c r="AR7313" s="122"/>
      <c r="AS7313" s="139"/>
      <c r="AT7313" s="139"/>
      <c r="AU7313" s="139"/>
      <c r="AV7313" s="139"/>
      <c r="AW7313" s="140"/>
      <c r="AX7313" s="8"/>
      <c r="AY7313" s="8"/>
      <c r="AZ7313" s="8"/>
      <c r="BA7313" s="8"/>
      <c r="BB7313" s="122"/>
      <c r="BC7313" s="8"/>
      <c r="BD7313" s="8"/>
      <c r="BE7313" s="8"/>
      <c r="BF7313" s="8"/>
      <c r="BG7313" s="122"/>
      <c r="BH7313" s="8"/>
      <c r="BI7313" s="8"/>
      <c r="BJ7313" s="8"/>
      <c r="BK7313" s="8"/>
      <c r="BL7313" s="122"/>
      <c r="BM7313" s="8"/>
      <c r="BN7313" s="8"/>
      <c r="BO7313" s="8"/>
      <c r="BP7313" s="8"/>
      <c r="BQ7313" s="122"/>
      <c r="BR7313" s="8"/>
      <c r="BS7313" s="8"/>
      <c r="BT7313" s="8"/>
      <c r="BU7313" s="8"/>
      <c r="BV7313" s="122"/>
    </row>
    <row r="7314" spans="1:74" hidden="1" x14ac:dyDescent="0.3">
      <c r="A7314" s="8"/>
      <c r="B7314" s="2" t="s">
        <v>2</v>
      </c>
      <c r="C7314" s="2" t="s">
        <v>3</v>
      </c>
      <c r="D7314" s="2" t="s">
        <v>503</v>
      </c>
      <c r="E7314" s="9">
        <v>44</v>
      </c>
      <c r="F7314" s="10"/>
      <c r="G7314" s="18" t="s">
        <v>5</v>
      </c>
      <c r="H7314" s="3">
        <v>2024</v>
      </c>
      <c r="I7314" s="20" t="s">
        <v>287</v>
      </c>
      <c r="J7314" s="184" t="s">
        <v>269</v>
      </c>
      <c r="K7314" s="184" t="s">
        <v>320</v>
      </c>
      <c r="L7314" s="187">
        <f t="shared" si="256"/>
        <v>0</v>
      </c>
      <c r="M7314" s="187">
        <f t="shared" si="257"/>
        <v>0</v>
      </c>
      <c r="N7314" s="186"/>
      <c r="O7314" s="8"/>
      <c r="P7314" s="8"/>
      <c r="Q7314" s="8"/>
      <c r="R7314" s="8"/>
      <c r="S7314" s="122"/>
      <c r="T7314" s="8"/>
      <c r="U7314" s="8"/>
      <c r="V7314" s="8"/>
      <c r="W7314" s="8"/>
      <c r="X7314" s="122"/>
      <c r="Y7314" s="8"/>
      <c r="Z7314" s="8"/>
      <c r="AA7314" s="8"/>
      <c r="AB7314" s="8"/>
      <c r="AC7314" s="122"/>
      <c r="AD7314" s="8"/>
      <c r="AE7314" s="8"/>
      <c r="AF7314" s="8"/>
      <c r="AG7314" s="8"/>
      <c r="AH7314" s="122"/>
      <c r="AI7314" s="137"/>
      <c r="AJ7314" s="137"/>
      <c r="AK7314" s="137"/>
      <c r="AL7314" s="137"/>
      <c r="AM7314" s="138"/>
      <c r="AN7314" s="8"/>
      <c r="AO7314" s="8"/>
      <c r="AP7314" s="8"/>
      <c r="AQ7314" s="8"/>
      <c r="AR7314" s="122"/>
      <c r="AS7314" s="139"/>
      <c r="AT7314" s="139"/>
      <c r="AU7314" s="139"/>
      <c r="AV7314" s="139"/>
      <c r="AW7314" s="140"/>
      <c r="AX7314" s="8"/>
      <c r="AY7314" s="8"/>
      <c r="AZ7314" s="8"/>
      <c r="BA7314" s="8"/>
      <c r="BB7314" s="122"/>
      <c r="BC7314" s="8"/>
      <c r="BD7314" s="8"/>
      <c r="BE7314" s="8"/>
      <c r="BF7314" s="8"/>
      <c r="BG7314" s="122"/>
      <c r="BH7314" s="8"/>
      <c r="BI7314" s="8"/>
      <c r="BJ7314" s="8"/>
      <c r="BK7314" s="8"/>
      <c r="BL7314" s="122"/>
      <c r="BM7314" s="8"/>
      <c r="BN7314" s="8"/>
      <c r="BO7314" s="8"/>
      <c r="BP7314" s="8"/>
      <c r="BQ7314" s="122"/>
      <c r="BR7314" s="8"/>
      <c r="BS7314" s="8"/>
      <c r="BT7314" s="8"/>
      <c r="BU7314" s="8"/>
      <c r="BV7314" s="122"/>
    </row>
    <row r="7315" spans="1:74" hidden="1" x14ac:dyDescent="0.3">
      <c r="A7315" s="8"/>
      <c r="B7315" s="2" t="s">
        <v>2</v>
      </c>
      <c r="C7315" s="2" t="s">
        <v>3</v>
      </c>
      <c r="D7315" s="2" t="s">
        <v>503</v>
      </c>
      <c r="E7315" s="9">
        <v>44</v>
      </c>
      <c r="F7315" s="10"/>
      <c r="G7315" s="18" t="s">
        <v>5</v>
      </c>
      <c r="H7315" s="3">
        <v>2024</v>
      </c>
      <c r="I7315" s="20" t="s">
        <v>287</v>
      </c>
      <c r="J7315" s="184" t="s">
        <v>270</v>
      </c>
      <c r="K7315" s="184" t="s">
        <v>320</v>
      </c>
      <c r="L7315" s="187">
        <f t="shared" si="256"/>
        <v>0</v>
      </c>
      <c r="M7315" s="187">
        <f t="shared" si="257"/>
        <v>0</v>
      </c>
      <c r="N7315" s="186"/>
      <c r="O7315" s="8"/>
      <c r="P7315" s="8"/>
      <c r="Q7315" s="8"/>
      <c r="R7315" s="8"/>
      <c r="S7315" s="122"/>
      <c r="T7315" s="8"/>
      <c r="U7315" s="8"/>
      <c r="V7315" s="8"/>
      <c r="W7315" s="8"/>
      <c r="X7315" s="122"/>
      <c r="Y7315" s="8"/>
      <c r="Z7315" s="8"/>
      <c r="AA7315" s="8"/>
      <c r="AB7315" s="8"/>
      <c r="AC7315" s="122"/>
      <c r="AD7315" s="8"/>
      <c r="AE7315" s="8"/>
      <c r="AF7315" s="8"/>
      <c r="AG7315" s="8"/>
      <c r="AH7315" s="122"/>
      <c r="AI7315" s="137"/>
      <c r="AJ7315" s="137"/>
      <c r="AK7315" s="137"/>
      <c r="AL7315" s="137"/>
      <c r="AM7315" s="138"/>
      <c r="AN7315" s="8"/>
      <c r="AO7315" s="8"/>
      <c r="AP7315" s="8"/>
      <c r="AQ7315" s="8"/>
      <c r="AR7315" s="122"/>
      <c r="AS7315" s="139"/>
      <c r="AT7315" s="139"/>
      <c r="AU7315" s="139"/>
      <c r="AV7315" s="139"/>
      <c r="AW7315" s="140"/>
      <c r="AX7315" s="8"/>
      <c r="AY7315" s="8"/>
      <c r="AZ7315" s="8"/>
      <c r="BA7315" s="8"/>
      <c r="BB7315" s="122"/>
      <c r="BC7315" s="8"/>
      <c r="BD7315" s="8"/>
      <c r="BE7315" s="8"/>
      <c r="BF7315" s="8"/>
      <c r="BG7315" s="122"/>
      <c r="BH7315" s="8"/>
      <c r="BI7315" s="8"/>
      <c r="BJ7315" s="8"/>
      <c r="BK7315" s="8"/>
      <c r="BL7315" s="122"/>
      <c r="BM7315" s="8"/>
      <c r="BN7315" s="8"/>
      <c r="BO7315" s="8"/>
      <c r="BP7315" s="8"/>
      <c r="BQ7315" s="122"/>
      <c r="BR7315" s="8"/>
      <c r="BS7315" s="8"/>
      <c r="BT7315" s="8"/>
      <c r="BU7315" s="8"/>
      <c r="BV7315" s="122"/>
    </row>
    <row r="7316" spans="1:74" hidden="1" x14ac:dyDescent="0.3">
      <c r="A7316" s="8"/>
      <c r="B7316" s="2" t="s">
        <v>2</v>
      </c>
      <c r="C7316" s="2" t="s">
        <v>3</v>
      </c>
      <c r="D7316" s="2" t="s">
        <v>503</v>
      </c>
      <c r="E7316" s="9">
        <v>44</v>
      </c>
      <c r="F7316" s="10"/>
      <c r="G7316" s="18" t="s">
        <v>5</v>
      </c>
      <c r="H7316" s="3">
        <v>2024</v>
      </c>
      <c r="I7316" s="20" t="s">
        <v>290</v>
      </c>
      <c r="J7316" s="184" t="s">
        <v>271</v>
      </c>
      <c r="K7316" s="184" t="s">
        <v>321</v>
      </c>
      <c r="L7316" s="187">
        <f t="shared" si="256"/>
        <v>0</v>
      </c>
      <c r="M7316" s="187">
        <f t="shared" si="257"/>
        <v>0</v>
      </c>
      <c r="N7316" s="186"/>
      <c r="O7316" s="8"/>
      <c r="P7316" s="8"/>
      <c r="Q7316" s="8"/>
      <c r="R7316" s="8"/>
      <c r="S7316" s="122"/>
      <c r="T7316" s="8"/>
      <c r="U7316" s="8"/>
      <c r="V7316" s="8"/>
      <c r="W7316" s="8"/>
      <c r="X7316" s="122"/>
      <c r="Y7316" s="8"/>
      <c r="Z7316" s="8"/>
      <c r="AA7316" s="8"/>
      <c r="AB7316" s="8"/>
      <c r="AC7316" s="122"/>
      <c r="AD7316" s="8"/>
      <c r="AE7316" s="8"/>
      <c r="AF7316" s="8"/>
      <c r="AG7316" s="8"/>
      <c r="AH7316" s="122"/>
      <c r="AI7316" s="137"/>
      <c r="AJ7316" s="137"/>
      <c r="AK7316" s="137"/>
      <c r="AL7316" s="137"/>
      <c r="AM7316" s="138"/>
      <c r="AN7316" s="8"/>
      <c r="AO7316" s="8"/>
      <c r="AP7316" s="8"/>
      <c r="AQ7316" s="8"/>
      <c r="AR7316" s="122"/>
      <c r="AS7316" s="139"/>
      <c r="AT7316" s="139"/>
      <c r="AU7316" s="139"/>
      <c r="AV7316" s="139"/>
      <c r="AW7316" s="140"/>
      <c r="AX7316" s="8"/>
      <c r="AY7316" s="8"/>
      <c r="AZ7316" s="8"/>
      <c r="BA7316" s="8"/>
      <c r="BB7316" s="122"/>
      <c r="BC7316" s="8"/>
      <c r="BD7316" s="8"/>
      <c r="BE7316" s="8"/>
      <c r="BF7316" s="8"/>
      <c r="BG7316" s="122"/>
      <c r="BH7316" s="8"/>
      <c r="BI7316" s="8"/>
      <c r="BJ7316" s="8"/>
      <c r="BK7316" s="8"/>
      <c r="BL7316" s="122"/>
      <c r="BM7316" s="8"/>
      <c r="BN7316" s="8"/>
      <c r="BO7316" s="8"/>
      <c r="BP7316" s="8"/>
      <c r="BQ7316" s="122"/>
      <c r="BR7316" s="8"/>
      <c r="BS7316" s="8"/>
      <c r="BT7316" s="8"/>
      <c r="BU7316" s="8"/>
      <c r="BV7316" s="122"/>
    </row>
    <row r="7317" spans="1:74" hidden="1" x14ac:dyDescent="0.3">
      <c r="A7317" s="8"/>
      <c r="B7317" s="2" t="s">
        <v>2</v>
      </c>
      <c r="C7317" s="2" t="s">
        <v>3</v>
      </c>
      <c r="D7317" s="2" t="s">
        <v>503</v>
      </c>
      <c r="E7317" s="9">
        <v>44</v>
      </c>
      <c r="F7317" s="10"/>
      <c r="G7317" s="18" t="s">
        <v>5</v>
      </c>
      <c r="H7317" s="3">
        <v>2024</v>
      </c>
      <c r="I7317" s="20" t="s">
        <v>284</v>
      </c>
      <c r="J7317" s="184" t="s">
        <v>294</v>
      </c>
      <c r="K7317" s="184" t="s">
        <v>320</v>
      </c>
      <c r="L7317" s="187">
        <f t="shared" si="256"/>
        <v>0</v>
      </c>
      <c r="M7317" s="187">
        <f t="shared" si="257"/>
        <v>0</v>
      </c>
      <c r="N7317" s="186"/>
      <c r="O7317" s="8"/>
      <c r="P7317" s="8"/>
      <c r="Q7317" s="8"/>
      <c r="R7317" s="8"/>
      <c r="S7317" s="122"/>
      <c r="T7317" s="8"/>
      <c r="U7317" s="8"/>
      <c r="V7317" s="8"/>
      <c r="W7317" s="8"/>
      <c r="X7317" s="122"/>
      <c r="Y7317" s="8"/>
      <c r="Z7317" s="8"/>
      <c r="AA7317" s="8"/>
      <c r="AB7317" s="8"/>
      <c r="AC7317" s="122"/>
      <c r="AD7317" s="8"/>
      <c r="AE7317" s="8"/>
      <c r="AF7317" s="8"/>
      <c r="AG7317" s="8"/>
      <c r="AH7317" s="122"/>
      <c r="AI7317" s="137"/>
      <c r="AJ7317" s="137"/>
      <c r="AK7317" s="137"/>
      <c r="AL7317" s="137"/>
      <c r="AM7317" s="138"/>
      <c r="AN7317" s="8"/>
      <c r="AO7317" s="8"/>
      <c r="AP7317" s="8"/>
      <c r="AQ7317" s="8"/>
      <c r="AR7317" s="122"/>
      <c r="AS7317" s="139"/>
      <c r="AT7317" s="139"/>
      <c r="AU7317" s="139"/>
      <c r="AV7317" s="139"/>
      <c r="AW7317" s="140"/>
      <c r="AX7317" s="8"/>
      <c r="AY7317" s="8"/>
      <c r="AZ7317" s="8"/>
      <c r="BA7317" s="8"/>
      <c r="BB7317" s="122"/>
      <c r="BC7317" s="8"/>
      <c r="BD7317" s="8"/>
      <c r="BE7317" s="8"/>
      <c r="BF7317" s="8"/>
      <c r="BG7317" s="122"/>
      <c r="BH7317" s="8"/>
      <c r="BI7317" s="8"/>
      <c r="BJ7317" s="8"/>
      <c r="BK7317" s="8"/>
      <c r="BL7317" s="122"/>
      <c r="BM7317" s="8"/>
      <c r="BN7317" s="8"/>
      <c r="BO7317" s="8"/>
      <c r="BP7317" s="8"/>
      <c r="BQ7317" s="122"/>
      <c r="BR7317" s="8"/>
      <c r="BS7317" s="8"/>
      <c r="BT7317" s="8"/>
      <c r="BU7317" s="8"/>
      <c r="BV7317" s="122"/>
    </row>
    <row r="7318" spans="1:74" ht="28.8" hidden="1" x14ac:dyDescent="0.3">
      <c r="A7318" s="8"/>
      <c r="B7318" s="2" t="s">
        <v>2</v>
      </c>
      <c r="C7318" s="2" t="s">
        <v>3</v>
      </c>
      <c r="D7318" s="2" t="s">
        <v>503</v>
      </c>
      <c r="E7318" s="9">
        <v>44</v>
      </c>
      <c r="F7318" s="10"/>
      <c r="G7318" s="18" t="s">
        <v>5</v>
      </c>
      <c r="H7318" s="3">
        <v>2024</v>
      </c>
      <c r="I7318" s="20" t="s">
        <v>284</v>
      </c>
      <c r="J7318" s="184" t="s">
        <v>346</v>
      </c>
      <c r="K7318" s="184" t="s">
        <v>320</v>
      </c>
      <c r="L7318" s="187">
        <f t="shared" si="256"/>
        <v>0</v>
      </c>
      <c r="M7318" s="187">
        <f t="shared" si="257"/>
        <v>0</v>
      </c>
      <c r="N7318" s="186"/>
      <c r="O7318" s="8"/>
      <c r="P7318" s="8"/>
      <c r="Q7318" s="8"/>
      <c r="R7318" s="8"/>
      <c r="S7318" s="122"/>
      <c r="T7318" s="8"/>
      <c r="U7318" s="8"/>
      <c r="V7318" s="8"/>
      <c r="W7318" s="8"/>
      <c r="X7318" s="122"/>
      <c r="Y7318" s="8"/>
      <c r="Z7318" s="8"/>
      <c r="AA7318" s="8"/>
      <c r="AB7318" s="8"/>
      <c r="AC7318" s="122"/>
      <c r="AD7318" s="8"/>
      <c r="AE7318" s="8"/>
      <c r="AF7318" s="8"/>
      <c r="AG7318" s="8"/>
      <c r="AH7318" s="122"/>
      <c r="AI7318" s="137"/>
      <c r="AJ7318" s="137"/>
      <c r="AK7318" s="137"/>
      <c r="AL7318" s="137"/>
      <c r="AM7318" s="138"/>
      <c r="AN7318" s="8"/>
      <c r="AO7318" s="8"/>
      <c r="AP7318" s="8"/>
      <c r="AQ7318" s="8"/>
      <c r="AR7318" s="122"/>
      <c r="AS7318" s="139"/>
      <c r="AT7318" s="139"/>
      <c r="AU7318" s="139"/>
      <c r="AV7318" s="139"/>
      <c r="AW7318" s="140"/>
      <c r="AX7318" s="8"/>
      <c r="AY7318" s="8"/>
      <c r="AZ7318" s="8"/>
      <c r="BA7318" s="8"/>
      <c r="BB7318" s="122"/>
      <c r="BC7318" s="8"/>
      <c r="BD7318" s="8"/>
      <c r="BE7318" s="8"/>
      <c r="BF7318" s="8"/>
      <c r="BG7318" s="122"/>
      <c r="BH7318" s="8"/>
      <c r="BI7318" s="8"/>
      <c r="BJ7318" s="8"/>
      <c r="BK7318" s="8"/>
      <c r="BL7318" s="122"/>
      <c r="BM7318" s="8"/>
      <c r="BN7318" s="8"/>
      <c r="BO7318" s="8"/>
      <c r="BP7318" s="8"/>
      <c r="BQ7318" s="122"/>
      <c r="BR7318" s="8"/>
      <c r="BS7318" s="8"/>
      <c r="BT7318" s="8"/>
      <c r="BU7318" s="8"/>
      <c r="BV7318" s="122"/>
    </row>
    <row r="7319" spans="1:74" hidden="1" x14ac:dyDescent="0.3">
      <c r="A7319" s="8"/>
      <c r="B7319" s="2" t="s">
        <v>2</v>
      </c>
      <c r="C7319" s="2" t="s">
        <v>3</v>
      </c>
      <c r="D7319" s="2" t="s">
        <v>503</v>
      </c>
      <c r="E7319" s="9">
        <v>44</v>
      </c>
      <c r="F7319" s="10"/>
      <c r="G7319" s="18" t="s">
        <v>5</v>
      </c>
      <c r="H7319" s="3">
        <v>2024</v>
      </c>
      <c r="I7319" s="20" t="s">
        <v>284</v>
      </c>
      <c r="J7319" s="184" t="s">
        <v>295</v>
      </c>
      <c r="K7319" s="184" t="s">
        <v>320</v>
      </c>
      <c r="L7319" s="187">
        <f t="shared" si="256"/>
        <v>0</v>
      </c>
      <c r="M7319" s="187">
        <f t="shared" si="257"/>
        <v>0</v>
      </c>
      <c r="N7319" s="186"/>
      <c r="O7319" s="8"/>
      <c r="P7319" s="8"/>
      <c r="Q7319" s="8"/>
      <c r="R7319" s="8"/>
      <c r="S7319" s="122"/>
      <c r="T7319" s="8"/>
      <c r="U7319" s="8"/>
      <c r="V7319" s="8"/>
      <c r="W7319" s="8"/>
      <c r="X7319" s="122"/>
      <c r="Y7319" s="8"/>
      <c r="Z7319" s="8"/>
      <c r="AA7319" s="8"/>
      <c r="AB7319" s="8"/>
      <c r="AC7319" s="122"/>
      <c r="AD7319" s="8"/>
      <c r="AE7319" s="8"/>
      <c r="AF7319" s="8"/>
      <c r="AG7319" s="8"/>
      <c r="AH7319" s="122"/>
      <c r="AI7319" s="137"/>
      <c r="AJ7319" s="137"/>
      <c r="AK7319" s="137"/>
      <c r="AL7319" s="137"/>
      <c r="AM7319" s="138"/>
      <c r="AN7319" s="8"/>
      <c r="AO7319" s="8"/>
      <c r="AP7319" s="8"/>
      <c r="AQ7319" s="8"/>
      <c r="AR7319" s="122"/>
      <c r="AS7319" s="139"/>
      <c r="AT7319" s="139"/>
      <c r="AU7319" s="139"/>
      <c r="AV7319" s="139"/>
      <c r="AW7319" s="140"/>
      <c r="AX7319" s="8"/>
      <c r="AY7319" s="8"/>
      <c r="AZ7319" s="8"/>
      <c r="BA7319" s="8"/>
      <c r="BB7319" s="122"/>
      <c r="BC7319" s="8"/>
      <c r="BD7319" s="8"/>
      <c r="BE7319" s="8"/>
      <c r="BF7319" s="8"/>
      <c r="BG7319" s="122"/>
      <c r="BH7319" s="8"/>
      <c r="BI7319" s="8"/>
      <c r="BJ7319" s="8"/>
      <c r="BK7319" s="8"/>
      <c r="BL7319" s="122"/>
      <c r="BM7319" s="8"/>
      <c r="BN7319" s="8"/>
      <c r="BO7319" s="8"/>
      <c r="BP7319" s="8"/>
      <c r="BQ7319" s="122"/>
      <c r="BR7319" s="8"/>
      <c r="BS7319" s="8"/>
      <c r="BT7319" s="8"/>
      <c r="BU7319" s="8"/>
      <c r="BV7319" s="122"/>
    </row>
    <row r="7320" spans="1:74" ht="28.8" hidden="1" x14ac:dyDescent="0.3">
      <c r="A7320" s="8"/>
      <c r="B7320" s="2" t="s">
        <v>2</v>
      </c>
      <c r="C7320" s="2" t="s">
        <v>3</v>
      </c>
      <c r="D7320" s="2" t="s">
        <v>503</v>
      </c>
      <c r="E7320" s="9">
        <v>44</v>
      </c>
      <c r="F7320" s="10"/>
      <c r="G7320" s="18" t="s">
        <v>5</v>
      </c>
      <c r="H7320" s="3">
        <v>2024</v>
      </c>
      <c r="I7320" s="20" t="s">
        <v>290</v>
      </c>
      <c r="J7320" s="184" t="s">
        <v>299</v>
      </c>
      <c r="K7320" s="184" t="s">
        <v>318</v>
      </c>
      <c r="L7320" s="187">
        <f t="shared" si="256"/>
        <v>0</v>
      </c>
      <c r="M7320" s="187">
        <f t="shared" si="257"/>
        <v>0</v>
      </c>
      <c r="N7320" s="186"/>
      <c r="O7320" s="8"/>
      <c r="P7320" s="8"/>
      <c r="Q7320" s="8"/>
      <c r="R7320" s="8"/>
      <c r="S7320" s="122"/>
      <c r="T7320" s="8"/>
      <c r="U7320" s="8"/>
      <c r="V7320" s="8"/>
      <c r="W7320" s="8"/>
      <c r="X7320" s="122"/>
      <c r="Y7320" s="8"/>
      <c r="Z7320" s="8"/>
      <c r="AA7320" s="8"/>
      <c r="AB7320" s="8"/>
      <c r="AC7320" s="122"/>
      <c r="AD7320" s="8"/>
      <c r="AE7320" s="8"/>
      <c r="AF7320" s="8"/>
      <c r="AG7320" s="8"/>
      <c r="AH7320" s="122"/>
      <c r="AI7320" s="137"/>
      <c r="AJ7320" s="137"/>
      <c r="AK7320" s="137"/>
      <c r="AL7320" s="137"/>
      <c r="AM7320" s="138"/>
      <c r="AN7320" s="8"/>
      <c r="AO7320" s="8"/>
      <c r="AP7320" s="8"/>
      <c r="AQ7320" s="8"/>
      <c r="AR7320" s="122"/>
      <c r="AS7320" s="139"/>
      <c r="AT7320" s="139"/>
      <c r="AU7320" s="139"/>
      <c r="AV7320" s="139"/>
      <c r="AW7320" s="140"/>
      <c r="AX7320" s="8"/>
      <c r="AY7320" s="8"/>
      <c r="AZ7320" s="8"/>
      <c r="BA7320" s="8"/>
      <c r="BB7320" s="122"/>
      <c r="BC7320" s="8"/>
      <c r="BD7320" s="8"/>
      <c r="BE7320" s="8"/>
      <c r="BF7320" s="8"/>
      <c r="BG7320" s="122"/>
      <c r="BH7320" s="8"/>
      <c r="BI7320" s="8"/>
      <c r="BJ7320" s="8"/>
      <c r="BK7320" s="8"/>
      <c r="BL7320" s="122"/>
      <c r="BM7320" s="8"/>
      <c r="BN7320" s="8"/>
      <c r="BO7320" s="8"/>
      <c r="BP7320" s="8"/>
      <c r="BQ7320" s="122"/>
      <c r="BR7320" s="8"/>
      <c r="BS7320" s="8"/>
      <c r="BT7320" s="8"/>
      <c r="BU7320" s="8"/>
      <c r="BV7320" s="122"/>
    </row>
    <row r="7321" spans="1:74" hidden="1" x14ac:dyDescent="0.3">
      <c r="A7321" s="8"/>
      <c r="B7321" s="2" t="s">
        <v>2</v>
      </c>
      <c r="C7321" s="2" t="s">
        <v>3</v>
      </c>
      <c r="D7321" s="2" t="s">
        <v>503</v>
      </c>
      <c r="E7321" s="9">
        <v>44</v>
      </c>
      <c r="F7321" s="10"/>
      <c r="G7321" s="18" t="s">
        <v>5</v>
      </c>
      <c r="H7321" s="3">
        <v>2024</v>
      </c>
      <c r="I7321" s="20" t="s">
        <v>315</v>
      </c>
      <c r="J7321" s="184" t="s">
        <v>347</v>
      </c>
      <c r="K7321" s="184" t="s">
        <v>320</v>
      </c>
      <c r="L7321" s="187">
        <f t="shared" si="256"/>
        <v>0</v>
      </c>
      <c r="M7321" s="187">
        <f t="shared" si="257"/>
        <v>0</v>
      </c>
      <c r="N7321" s="186"/>
      <c r="O7321" s="8"/>
      <c r="P7321" s="8"/>
      <c r="Q7321" s="8"/>
      <c r="R7321" s="8"/>
      <c r="S7321" s="122"/>
      <c r="T7321" s="8"/>
      <c r="U7321" s="8"/>
      <c r="V7321" s="8"/>
      <c r="W7321" s="8"/>
      <c r="X7321" s="122"/>
      <c r="Y7321" s="8"/>
      <c r="Z7321" s="8"/>
      <c r="AA7321" s="8"/>
      <c r="AB7321" s="8"/>
      <c r="AC7321" s="122"/>
      <c r="AD7321" s="8"/>
      <c r="AE7321" s="8"/>
      <c r="AF7321" s="8"/>
      <c r="AG7321" s="8"/>
      <c r="AH7321" s="122"/>
      <c r="AI7321" s="137"/>
      <c r="AJ7321" s="137"/>
      <c r="AK7321" s="137"/>
      <c r="AL7321" s="137"/>
      <c r="AM7321" s="138"/>
      <c r="AN7321" s="8"/>
      <c r="AO7321" s="8"/>
      <c r="AP7321" s="8"/>
      <c r="AQ7321" s="8"/>
      <c r="AR7321" s="122"/>
      <c r="AS7321" s="139"/>
      <c r="AT7321" s="139"/>
      <c r="AU7321" s="139"/>
      <c r="AV7321" s="139"/>
      <c r="AW7321" s="140"/>
      <c r="AX7321" s="8"/>
      <c r="AY7321" s="8"/>
      <c r="AZ7321" s="8"/>
      <c r="BA7321" s="8"/>
      <c r="BB7321" s="122"/>
      <c r="BC7321" s="8"/>
      <c r="BD7321" s="8"/>
      <c r="BE7321" s="8"/>
      <c r="BF7321" s="8"/>
      <c r="BG7321" s="122"/>
      <c r="BH7321" s="8"/>
      <c r="BI7321" s="8"/>
      <c r="BJ7321" s="8"/>
      <c r="BK7321" s="8"/>
      <c r="BL7321" s="122"/>
      <c r="BM7321" s="8"/>
      <c r="BN7321" s="8"/>
      <c r="BO7321" s="8"/>
      <c r="BP7321" s="8"/>
      <c r="BQ7321" s="122"/>
      <c r="BR7321" s="8"/>
      <c r="BS7321" s="8"/>
      <c r="BT7321" s="8"/>
      <c r="BU7321" s="8"/>
      <c r="BV7321" s="122"/>
    </row>
    <row r="7322" spans="1:74" ht="28.8" hidden="1" x14ac:dyDescent="0.3">
      <c r="A7322" s="8"/>
      <c r="B7322" s="2" t="s">
        <v>2</v>
      </c>
      <c r="C7322" s="2" t="s">
        <v>3</v>
      </c>
      <c r="D7322" s="2" t="s">
        <v>503</v>
      </c>
      <c r="E7322" s="9">
        <v>44</v>
      </c>
      <c r="F7322" s="10"/>
      <c r="G7322" s="18" t="s">
        <v>5</v>
      </c>
      <c r="H7322" s="3">
        <v>2024</v>
      </c>
      <c r="I7322" s="20" t="s">
        <v>315</v>
      </c>
      <c r="J7322" s="184" t="s">
        <v>296</v>
      </c>
      <c r="K7322" s="184" t="s">
        <v>321</v>
      </c>
      <c r="L7322" s="187">
        <f t="shared" si="256"/>
        <v>0</v>
      </c>
      <c r="M7322" s="187">
        <f t="shared" si="257"/>
        <v>0</v>
      </c>
      <c r="N7322" s="186"/>
      <c r="O7322" s="8"/>
      <c r="P7322" s="8"/>
      <c r="Q7322" s="8"/>
      <c r="R7322" s="8"/>
      <c r="S7322" s="122"/>
      <c r="T7322" s="8"/>
      <c r="U7322" s="8"/>
      <c r="V7322" s="8"/>
      <c r="W7322" s="8"/>
      <c r="X7322" s="122"/>
      <c r="Y7322" s="8"/>
      <c r="Z7322" s="8"/>
      <c r="AA7322" s="8"/>
      <c r="AB7322" s="8"/>
      <c r="AC7322" s="122"/>
      <c r="AD7322" s="8"/>
      <c r="AE7322" s="8"/>
      <c r="AF7322" s="8"/>
      <c r="AG7322" s="8"/>
      <c r="AH7322" s="122"/>
      <c r="AI7322" s="137"/>
      <c r="AJ7322" s="137"/>
      <c r="AK7322" s="137"/>
      <c r="AL7322" s="137"/>
      <c r="AM7322" s="138"/>
      <c r="AN7322" s="8"/>
      <c r="AO7322" s="8"/>
      <c r="AP7322" s="8"/>
      <c r="AQ7322" s="8"/>
      <c r="AR7322" s="122"/>
      <c r="AS7322" s="139"/>
      <c r="AT7322" s="139"/>
      <c r="AU7322" s="139"/>
      <c r="AV7322" s="139"/>
      <c r="AW7322" s="140"/>
      <c r="AX7322" s="8"/>
      <c r="AY7322" s="8"/>
      <c r="AZ7322" s="8"/>
      <c r="BA7322" s="8"/>
      <c r="BB7322" s="122"/>
      <c r="BC7322" s="8"/>
      <c r="BD7322" s="8"/>
      <c r="BE7322" s="8"/>
      <c r="BF7322" s="8"/>
      <c r="BG7322" s="122"/>
      <c r="BH7322" s="8"/>
      <c r="BI7322" s="8"/>
      <c r="BJ7322" s="8"/>
      <c r="BK7322" s="8"/>
      <c r="BL7322" s="122"/>
      <c r="BM7322" s="8"/>
      <c r="BN7322" s="8"/>
      <c r="BO7322" s="8"/>
      <c r="BP7322" s="8"/>
      <c r="BQ7322" s="122"/>
      <c r="BR7322" s="8"/>
      <c r="BS7322" s="8"/>
      <c r="BT7322" s="8"/>
      <c r="BU7322" s="8"/>
      <c r="BV7322" s="122"/>
    </row>
    <row r="7323" spans="1:74" ht="28.8" hidden="1" x14ac:dyDescent="0.3">
      <c r="A7323" s="8"/>
      <c r="B7323" s="2" t="s">
        <v>2</v>
      </c>
      <c r="C7323" s="2" t="s">
        <v>3</v>
      </c>
      <c r="D7323" s="2" t="s">
        <v>503</v>
      </c>
      <c r="E7323" s="9">
        <v>44</v>
      </c>
      <c r="F7323" s="10"/>
      <c r="G7323" s="18" t="s">
        <v>5</v>
      </c>
      <c r="H7323" s="3">
        <v>2024</v>
      </c>
      <c r="I7323" s="20" t="s">
        <v>316</v>
      </c>
      <c r="J7323" s="184" t="s">
        <v>297</v>
      </c>
      <c r="K7323" s="184" t="s">
        <v>318</v>
      </c>
      <c r="L7323" s="187">
        <f t="shared" si="256"/>
        <v>0</v>
      </c>
      <c r="M7323" s="187">
        <f t="shared" si="257"/>
        <v>0</v>
      </c>
      <c r="N7323" s="186"/>
      <c r="O7323" s="8"/>
      <c r="P7323" s="8"/>
      <c r="Q7323" s="8"/>
      <c r="R7323" s="8"/>
      <c r="S7323" s="122"/>
      <c r="T7323" s="8"/>
      <c r="U7323" s="8"/>
      <c r="V7323" s="8"/>
      <c r="W7323" s="8"/>
      <c r="X7323" s="122"/>
      <c r="Y7323" s="8"/>
      <c r="Z7323" s="8"/>
      <c r="AA7323" s="8"/>
      <c r="AB7323" s="8"/>
      <c r="AC7323" s="122"/>
      <c r="AD7323" s="8"/>
      <c r="AE7323" s="8"/>
      <c r="AF7323" s="8"/>
      <c r="AG7323" s="8"/>
      <c r="AH7323" s="122"/>
      <c r="AI7323" s="137"/>
      <c r="AJ7323" s="137"/>
      <c r="AK7323" s="137"/>
      <c r="AL7323" s="137"/>
      <c r="AM7323" s="138"/>
      <c r="AN7323" s="8"/>
      <c r="AO7323" s="8"/>
      <c r="AP7323" s="8"/>
      <c r="AQ7323" s="8"/>
      <c r="AR7323" s="122"/>
      <c r="AS7323" s="139"/>
      <c r="AT7323" s="139"/>
      <c r="AU7323" s="139"/>
      <c r="AV7323" s="139"/>
      <c r="AW7323" s="140"/>
      <c r="AX7323" s="8"/>
      <c r="AY7323" s="8"/>
      <c r="AZ7323" s="8"/>
      <c r="BA7323" s="8"/>
      <c r="BB7323" s="122"/>
      <c r="BC7323" s="8"/>
      <c r="BD7323" s="8"/>
      <c r="BE7323" s="8"/>
      <c r="BF7323" s="8"/>
      <c r="BG7323" s="122"/>
      <c r="BH7323" s="8"/>
      <c r="BI7323" s="8"/>
      <c r="BJ7323" s="8"/>
      <c r="BK7323" s="8"/>
      <c r="BL7323" s="122"/>
      <c r="BM7323" s="8"/>
      <c r="BN7323" s="8"/>
      <c r="BO7323" s="8"/>
      <c r="BP7323" s="8"/>
      <c r="BQ7323" s="122"/>
      <c r="BR7323" s="8"/>
      <c r="BS7323" s="8"/>
      <c r="BT7323" s="8"/>
      <c r="BU7323" s="8"/>
      <c r="BV7323" s="122"/>
    </row>
    <row r="7324" spans="1:74" hidden="1" x14ac:dyDescent="0.3">
      <c r="A7324" s="8"/>
      <c r="B7324" s="2" t="s">
        <v>2</v>
      </c>
      <c r="C7324" s="2" t="s">
        <v>3</v>
      </c>
      <c r="D7324" s="2" t="s">
        <v>503</v>
      </c>
      <c r="E7324" s="9">
        <v>44</v>
      </c>
      <c r="F7324" s="10"/>
      <c r="G7324" s="18" t="s">
        <v>5</v>
      </c>
      <c r="H7324" s="3">
        <v>2024</v>
      </c>
      <c r="I7324" s="20" t="s">
        <v>316</v>
      </c>
      <c r="J7324" s="185" t="s">
        <v>348</v>
      </c>
      <c r="K7324" s="185" t="s">
        <v>320</v>
      </c>
      <c r="L7324" s="187">
        <f t="shared" si="256"/>
        <v>0</v>
      </c>
      <c r="M7324" s="187">
        <f t="shared" si="257"/>
        <v>0</v>
      </c>
      <c r="N7324" s="186"/>
      <c r="O7324" s="8"/>
      <c r="P7324" s="8"/>
      <c r="Q7324" s="8"/>
      <c r="R7324" s="8"/>
      <c r="S7324" s="122"/>
      <c r="T7324" s="8"/>
      <c r="U7324" s="8"/>
      <c r="V7324" s="8"/>
      <c r="W7324" s="8"/>
      <c r="X7324" s="122"/>
      <c r="Y7324" s="8"/>
      <c r="Z7324" s="8"/>
      <c r="AA7324" s="8"/>
      <c r="AB7324" s="8"/>
      <c r="AC7324" s="122"/>
      <c r="AD7324" s="8"/>
      <c r="AE7324" s="8"/>
      <c r="AF7324" s="8"/>
      <c r="AG7324" s="8"/>
      <c r="AH7324" s="122"/>
      <c r="AI7324" s="137"/>
      <c r="AJ7324" s="137"/>
      <c r="AK7324" s="137"/>
      <c r="AL7324" s="137"/>
      <c r="AM7324" s="138"/>
      <c r="AN7324" s="8"/>
      <c r="AO7324" s="8"/>
      <c r="AP7324" s="8"/>
      <c r="AQ7324" s="8"/>
      <c r="AR7324" s="122"/>
      <c r="AS7324" s="139"/>
      <c r="AT7324" s="139"/>
      <c r="AU7324" s="139"/>
      <c r="AV7324" s="139"/>
      <c r="AW7324" s="140"/>
      <c r="AX7324" s="8"/>
      <c r="AY7324" s="8"/>
      <c r="AZ7324" s="8"/>
      <c r="BA7324" s="8"/>
      <c r="BB7324" s="122"/>
      <c r="BC7324" s="8"/>
      <c r="BD7324" s="8"/>
      <c r="BE7324" s="8"/>
      <c r="BF7324" s="8"/>
      <c r="BG7324" s="122"/>
      <c r="BH7324" s="8"/>
      <c r="BI7324" s="8"/>
      <c r="BJ7324" s="8"/>
      <c r="BK7324" s="8"/>
      <c r="BL7324" s="122"/>
      <c r="BM7324" s="8"/>
      <c r="BN7324" s="8"/>
      <c r="BO7324" s="8"/>
      <c r="BP7324" s="8"/>
      <c r="BQ7324" s="122"/>
      <c r="BR7324" s="8"/>
      <c r="BS7324" s="8"/>
      <c r="BT7324" s="8"/>
      <c r="BU7324" s="8"/>
      <c r="BV7324" s="122"/>
    </row>
    <row r="7325" spans="1:74" hidden="1" x14ac:dyDescent="0.3">
      <c r="A7325" s="8"/>
      <c r="B7325" s="2" t="s">
        <v>2</v>
      </c>
      <c r="C7325" s="2" t="s">
        <v>3</v>
      </c>
      <c r="D7325" s="2" t="s">
        <v>503</v>
      </c>
      <c r="E7325" s="9">
        <v>44</v>
      </c>
      <c r="F7325" s="10"/>
      <c r="G7325" s="18" t="s">
        <v>5</v>
      </c>
      <c r="H7325" s="3">
        <v>2024</v>
      </c>
      <c r="I7325" s="20" t="s">
        <v>282</v>
      </c>
      <c r="J7325" s="184" t="s">
        <v>272</v>
      </c>
      <c r="K7325" s="184" t="s">
        <v>321</v>
      </c>
      <c r="L7325" s="187">
        <f t="shared" si="256"/>
        <v>0</v>
      </c>
      <c r="M7325" s="187">
        <f t="shared" si="257"/>
        <v>0</v>
      </c>
      <c r="N7325" s="186"/>
      <c r="O7325" s="8"/>
      <c r="P7325" s="8"/>
      <c r="Q7325" s="8"/>
      <c r="R7325" s="8"/>
      <c r="S7325" s="122"/>
      <c r="T7325" s="8"/>
      <c r="U7325" s="8"/>
      <c r="V7325" s="8"/>
      <c r="W7325" s="8"/>
      <c r="X7325" s="122"/>
      <c r="Y7325" s="8"/>
      <c r="Z7325" s="8"/>
      <c r="AA7325" s="8"/>
      <c r="AB7325" s="8"/>
      <c r="AC7325" s="122"/>
      <c r="AD7325" s="8"/>
      <c r="AE7325" s="8"/>
      <c r="AF7325" s="8"/>
      <c r="AG7325" s="8"/>
      <c r="AH7325" s="122"/>
      <c r="AI7325" s="137"/>
      <c r="AJ7325" s="137"/>
      <c r="AK7325" s="137"/>
      <c r="AL7325" s="137"/>
      <c r="AM7325" s="138"/>
      <c r="AN7325" s="8"/>
      <c r="AO7325" s="8"/>
      <c r="AP7325" s="8"/>
      <c r="AQ7325" s="8"/>
      <c r="AR7325" s="122"/>
      <c r="AS7325" s="139"/>
      <c r="AT7325" s="139"/>
      <c r="AU7325" s="139"/>
      <c r="AV7325" s="139"/>
      <c r="AW7325" s="140"/>
      <c r="AX7325" s="8"/>
      <c r="AY7325" s="8"/>
      <c r="AZ7325" s="8"/>
      <c r="BA7325" s="8"/>
      <c r="BB7325" s="122"/>
      <c r="BC7325" s="8"/>
      <c r="BD7325" s="8"/>
      <c r="BE7325" s="8"/>
      <c r="BF7325" s="8"/>
      <c r="BG7325" s="122"/>
      <c r="BH7325" s="8"/>
      <c r="BI7325" s="8"/>
      <c r="BJ7325" s="8"/>
      <c r="BK7325" s="8"/>
      <c r="BL7325" s="122"/>
      <c r="BM7325" s="8"/>
      <c r="BN7325" s="8"/>
      <c r="BO7325" s="8"/>
      <c r="BP7325" s="8"/>
      <c r="BQ7325" s="122"/>
      <c r="BR7325" s="8"/>
      <c r="BS7325" s="8"/>
      <c r="BT7325" s="8"/>
      <c r="BU7325" s="8"/>
      <c r="BV7325" s="122"/>
    </row>
    <row r="7326" spans="1:74" hidden="1" x14ac:dyDescent="0.3">
      <c r="A7326" s="8"/>
      <c r="B7326" s="2" t="s">
        <v>2</v>
      </c>
      <c r="C7326" s="2" t="s">
        <v>3</v>
      </c>
      <c r="D7326" s="2" t="s">
        <v>503</v>
      </c>
      <c r="E7326" s="9">
        <v>44</v>
      </c>
      <c r="F7326" s="10"/>
      <c r="G7326" s="18" t="s">
        <v>5</v>
      </c>
      <c r="H7326" s="3">
        <v>2024</v>
      </c>
      <c r="I7326" s="20" t="s">
        <v>282</v>
      </c>
      <c r="J7326" s="184" t="s">
        <v>273</v>
      </c>
      <c r="K7326" s="184" t="s">
        <v>321</v>
      </c>
      <c r="L7326" s="188">
        <f t="shared" si="256"/>
        <v>4.0000000000000001E-3</v>
      </c>
      <c r="M7326" s="187">
        <f t="shared" si="257"/>
        <v>10.031000000000001</v>
      </c>
      <c r="N7326" s="186" t="s">
        <v>1205</v>
      </c>
      <c r="O7326" s="8"/>
      <c r="P7326" s="8"/>
      <c r="Q7326" s="8"/>
      <c r="R7326" s="8"/>
      <c r="S7326" s="122"/>
      <c r="T7326" s="8"/>
      <c r="U7326" s="8"/>
      <c r="V7326" s="8"/>
      <c r="W7326" s="8"/>
      <c r="X7326" s="122"/>
      <c r="Y7326" s="8"/>
      <c r="Z7326" s="8"/>
      <c r="AA7326" s="8"/>
      <c r="AB7326" s="8"/>
      <c r="AC7326" s="122"/>
      <c r="AD7326" s="8"/>
      <c r="AE7326" s="8"/>
      <c r="AF7326" s="8"/>
      <c r="AG7326" s="8"/>
      <c r="AH7326" s="122"/>
      <c r="AI7326" s="137"/>
      <c r="AJ7326" s="137"/>
      <c r="AK7326" s="137"/>
      <c r="AL7326" s="137"/>
      <c r="AM7326" s="138"/>
      <c r="AN7326" s="8"/>
      <c r="AO7326" s="8"/>
      <c r="AP7326" s="8"/>
      <c r="AQ7326" s="8"/>
      <c r="AR7326" s="122"/>
      <c r="AS7326" s="139"/>
      <c r="AT7326" s="139"/>
      <c r="AU7326" s="139"/>
      <c r="AV7326" s="139"/>
      <c r="AW7326" s="140"/>
      <c r="AX7326" s="8"/>
      <c r="AY7326" s="8"/>
      <c r="AZ7326" s="8"/>
      <c r="BA7326" s="8"/>
      <c r="BB7326" s="122"/>
      <c r="BC7326" s="8"/>
      <c r="BD7326" s="8"/>
      <c r="BE7326" s="8"/>
      <c r="BF7326" s="8"/>
      <c r="BG7326" s="122"/>
      <c r="BH7326" s="8"/>
      <c r="BI7326" s="8"/>
      <c r="BJ7326" s="8"/>
      <c r="BK7326" s="8"/>
      <c r="BL7326" s="122"/>
      <c r="BM7326" s="8"/>
      <c r="BN7326" s="8"/>
      <c r="BO7326" s="8"/>
      <c r="BP7326" s="8"/>
      <c r="BQ7326" s="122"/>
      <c r="BR7326" s="8" t="s">
        <v>1205</v>
      </c>
      <c r="BS7326" s="8"/>
      <c r="BT7326" s="8"/>
      <c r="BU7326" s="8">
        <v>4.0000000000000001E-3</v>
      </c>
      <c r="BV7326" s="122">
        <v>10.031000000000001</v>
      </c>
    </row>
    <row r="7327" spans="1:74" hidden="1" x14ac:dyDescent="0.3">
      <c r="A7327" s="8"/>
      <c r="B7327" s="2" t="s">
        <v>2</v>
      </c>
      <c r="C7327" s="2" t="s">
        <v>3</v>
      </c>
      <c r="D7327" s="2" t="s">
        <v>503</v>
      </c>
      <c r="E7327" s="9">
        <v>44</v>
      </c>
      <c r="F7327" s="10"/>
      <c r="G7327" s="18" t="s">
        <v>5</v>
      </c>
      <c r="H7327" s="3">
        <v>2024</v>
      </c>
      <c r="I7327" s="20" t="s">
        <v>282</v>
      </c>
      <c r="J7327" s="184" t="s">
        <v>274</v>
      </c>
      <c r="K7327" s="184" t="s">
        <v>321</v>
      </c>
      <c r="L7327" s="187">
        <f t="shared" si="256"/>
        <v>0</v>
      </c>
      <c r="M7327" s="187">
        <f t="shared" si="257"/>
        <v>0</v>
      </c>
      <c r="N7327" s="186"/>
      <c r="O7327" s="8"/>
      <c r="P7327" s="8"/>
      <c r="Q7327" s="8"/>
      <c r="R7327" s="8"/>
      <c r="S7327" s="122"/>
      <c r="T7327" s="8"/>
      <c r="U7327" s="8"/>
      <c r="V7327" s="8"/>
      <c r="W7327" s="8"/>
      <c r="X7327" s="122"/>
      <c r="Y7327" s="8"/>
      <c r="Z7327" s="8"/>
      <c r="AA7327" s="8"/>
      <c r="AB7327" s="8"/>
      <c r="AC7327" s="122"/>
      <c r="AD7327" s="8"/>
      <c r="AE7327" s="8"/>
      <c r="AF7327" s="8"/>
      <c r="AG7327" s="8"/>
      <c r="AH7327" s="122"/>
      <c r="AI7327" s="137"/>
      <c r="AJ7327" s="137"/>
      <c r="AK7327" s="137"/>
      <c r="AL7327" s="137"/>
      <c r="AM7327" s="138"/>
      <c r="AN7327" s="8"/>
      <c r="AO7327" s="8"/>
      <c r="AP7327" s="8"/>
      <c r="AQ7327" s="8"/>
      <c r="AR7327" s="122"/>
      <c r="AS7327" s="139"/>
      <c r="AT7327" s="139"/>
      <c r="AU7327" s="139"/>
      <c r="AV7327" s="139"/>
      <c r="AW7327" s="140"/>
      <c r="AX7327" s="8"/>
      <c r="AY7327" s="8"/>
      <c r="AZ7327" s="8"/>
      <c r="BA7327" s="8"/>
      <c r="BB7327" s="122"/>
      <c r="BC7327" s="8"/>
      <c r="BD7327" s="8"/>
      <c r="BE7327" s="8"/>
      <c r="BF7327" s="8"/>
      <c r="BG7327" s="122"/>
      <c r="BH7327" s="8"/>
      <c r="BI7327" s="8"/>
      <c r="BJ7327" s="8"/>
      <c r="BK7327" s="8"/>
      <c r="BL7327" s="122"/>
      <c r="BM7327" s="8"/>
      <c r="BN7327" s="8"/>
      <c r="BO7327" s="8"/>
      <c r="BP7327" s="8"/>
      <c r="BQ7327" s="122"/>
      <c r="BR7327" s="8"/>
      <c r="BS7327" s="8"/>
      <c r="BT7327" s="8"/>
      <c r="BU7327" s="8"/>
      <c r="BV7327" s="122"/>
    </row>
    <row r="7328" spans="1:74" hidden="1" x14ac:dyDescent="0.3">
      <c r="A7328" s="8"/>
      <c r="B7328" s="2" t="s">
        <v>2</v>
      </c>
      <c r="C7328" s="2" t="s">
        <v>3</v>
      </c>
      <c r="D7328" s="2" t="s">
        <v>503</v>
      </c>
      <c r="E7328" s="9">
        <v>44</v>
      </c>
      <c r="F7328" s="10"/>
      <c r="G7328" s="18" t="s">
        <v>5</v>
      </c>
      <c r="H7328" s="3">
        <v>2024</v>
      </c>
      <c r="I7328" s="20" t="s">
        <v>282</v>
      </c>
      <c r="J7328" s="184" t="s">
        <v>275</v>
      </c>
      <c r="K7328" s="184" t="s">
        <v>321</v>
      </c>
      <c r="L7328" s="187">
        <f t="shared" si="256"/>
        <v>2E-3</v>
      </c>
      <c r="M7328" s="187">
        <f t="shared" si="257"/>
        <v>2.63</v>
      </c>
      <c r="N7328" s="186"/>
      <c r="O7328" s="8"/>
      <c r="P7328" s="8"/>
      <c r="Q7328" s="8"/>
      <c r="R7328" s="8"/>
      <c r="S7328" s="122"/>
      <c r="T7328" s="8"/>
      <c r="U7328" s="8"/>
      <c r="V7328" s="8"/>
      <c r="W7328" s="8"/>
      <c r="X7328" s="122"/>
      <c r="Y7328" s="8"/>
      <c r="Z7328" s="8"/>
      <c r="AA7328" s="8"/>
      <c r="AB7328" s="8"/>
      <c r="AC7328" s="122"/>
      <c r="AD7328" s="8"/>
      <c r="AE7328" s="8"/>
      <c r="AF7328" s="8"/>
      <c r="AG7328" s="8"/>
      <c r="AH7328" s="122"/>
      <c r="AI7328" s="137"/>
      <c r="AJ7328" s="137"/>
      <c r="AK7328" s="137"/>
      <c r="AL7328" s="137"/>
      <c r="AM7328" s="138"/>
      <c r="AN7328" s="8"/>
      <c r="AO7328" s="8"/>
      <c r="AP7328" s="8"/>
      <c r="AQ7328" s="8"/>
      <c r="AR7328" s="122"/>
      <c r="AS7328" s="139"/>
      <c r="AT7328" s="139"/>
      <c r="AU7328" s="139" t="s">
        <v>758</v>
      </c>
      <c r="AV7328" s="139">
        <v>2E-3</v>
      </c>
      <c r="AW7328" s="140">
        <v>2.63</v>
      </c>
      <c r="AX7328" s="8"/>
      <c r="AY7328" s="8"/>
      <c r="AZ7328" s="8"/>
      <c r="BA7328" s="8"/>
      <c r="BB7328" s="122"/>
      <c r="BC7328" s="8"/>
      <c r="BD7328" s="8"/>
      <c r="BE7328" s="8"/>
      <c r="BF7328" s="8"/>
      <c r="BG7328" s="122"/>
      <c r="BH7328" s="8"/>
      <c r="BI7328" s="8"/>
      <c r="BJ7328" s="8"/>
      <c r="BK7328" s="8"/>
      <c r="BL7328" s="122"/>
      <c r="BM7328" s="8"/>
      <c r="BN7328" s="8"/>
      <c r="BO7328" s="8"/>
      <c r="BP7328" s="8"/>
      <c r="BQ7328" s="122"/>
      <c r="BR7328" s="8"/>
      <c r="BS7328" s="8"/>
      <c r="BT7328" s="8"/>
      <c r="BU7328" s="8"/>
      <c r="BV7328" s="122"/>
    </row>
    <row r="7329" spans="1:74" hidden="1" x14ac:dyDescent="0.3">
      <c r="A7329" s="8"/>
      <c r="B7329" s="2" t="s">
        <v>2</v>
      </c>
      <c r="C7329" s="2" t="s">
        <v>3</v>
      </c>
      <c r="D7329" s="2" t="s">
        <v>503</v>
      </c>
      <c r="E7329" s="9">
        <v>44</v>
      </c>
      <c r="F7329" s="10"/>
      <c r="G7329" s="18" t="s">
        <v>5</v>
      </c>
      <c r="H7329" s="3">
        <v>2024</v>
      </c>
      <c r="I7329" s="20" t="s">
        <v>282</v>
      </c>
      <c r="J7329" s="184" t="s">
        <v>276</v>
      </c>
      <c r="K7329" s="184" t="s">
        <v>320</v>
      </c>
      <c r="L7329" s="187">
        <f t="shared" si="256"/>
        <v>0</v>
      </c>
      <c r="M7329" s="187">
        <f t="shared" si="257"/>
        <v>0</v>
      </c>
      <c r="N7329" s="186"/>
      <c r="O7329" s="8"/>
      <c r="P7329" s="8"/>
      <c r="Q7329" s="8"/>
      <c r="R7329" s="8"/>
      <c r="S7329" s="122"/>
      <c r="T7329" s="8"/>
      <c r="U7329" s="8"/>
      <c r="V7329" s="8"/>
      <c r="W7329" s="8"/>
      <c r="X7329" s="122"/>
      <c r="Y7329" s="8"/>
      <c r="Z7329" s="8"/>
      <c r="AA7329" s="8"/>
      <c r="AB7329" s="8"/>
      <c r="AC7329" s="122"/>
      <c r="AD7329" s="8"/>
      <c r="AE7329" s="8"/>
      <c r="AF7329" s="8"/>
      <c r="AG7329" s="8"/>
      <c r="AH7329" s="122"/>
      <c r="AI7329" s="137"/>
      <c r="AJ7329" s="137"/>
      <c r="AK7329" s="137"/>
      <c r="AL7329" s="137"/>
      <c r="AM7329" s="138"/>
      <c r="AN7329" s="8"/>
      <c r="AO7329" s="8"/>
      <c r="AP7329" s="8"/>
      <c r="AQ7329" s="8"/>
      <c r="AR7329" s="122"/>
      <c r="AS7329" s="139"/>
      <c r="AT7329" s="139"/>
      <c r="AU7329" s="139"/>
      <c r="AV7329" s="139"/>
      <c r="AW7329" s="140"/>
      <c r="AX7329" s="8"/>
      <c r="AY7329" s="8"/>
      <c r="AZ7329" s="8"/>
      <c r="BA7329" s="8"/>
      <c r="BB7329" s="122"/>
      <c r="BC7329" s="8"/>
      <c r="BD7329" s="8"/>
      <c r="BE7329" s="8"/>
      <c r="BF7329" s="8"/>
      <c r="BG7329" s="122"/>
      <c r="BH7329" s="8"/>
      <c r="BI7329" s="8"/>
      <c r="BJ7329" s="8"/>
      <c r="BK7329" s="8"/>
      <c r="BL7329" s="122"/>
      <c r="BM7329" s="8"/>
      <c r="BN7329" s="8"/>
      <c r="BO7329" s="8"/>
      <c r="BP7329" s="8"/>
      <c r="BQ7329" s="122"/>
      <c r="BR7329" s="8"/>
      <c r="BS7329" s="8"/>
      <c r="BT7329" s="8"/>
      <c r="BU7329" s="8"/>
      <c r="BV7329" s="122"/>
    </row>
    <row r="7330" spans="1:74" hidden="1" x14ac:dyDescent="0.3">
      <c r="A7330" s="8"/>
      <c r="B7330" s="2" t="s">
        <v>2</v>
      </c>
      <c r="C7330" s="2" t="s">
        <v>3</v>
      </c>
      <c r="D7330" s="2" t="s">
        <v>503</v>
      </c>
      <c r="E7330" s="9">
        <v>44</v>
      </c>
      <c r="F7330" s="10"/>
      <c r="G7330" s="18" t="s">
        <v>5</v>
      </c>
      <c r="H7330" s="3">
        <v>2024</v>
      </c>
      <c r="I7330" s="20" t="s">
        <v>282</v>
      </c>
      <c r="J7330" s="184" t="s">
        <v>277</v>
      </c>
      <c r="K7330" s="184" t="s">
        <v>320</v>
      </c>
      <c r="L7330" s="187">
        <f t="shared" si="256"/>
        <v>5</v>
      </c>
      <c r="M7330" s="187">
        <f t="shared" si="257"/>
        <v>10.128</v>
      </c>
      <c r="N7330" s="8" t="s">
        <v>1411</v>
      </c>
      <c r="O7330" s="8"/>
      <c r="P7330" s="8"/>
      <c r="Q7330" s="8"/>
      <c r="R7330" s="8"/>
      <c r="S7330" s="122"/>
      <c r="T7330" s="8"/>
      <c r="U7330" s="8"/>
      <c r="V7330" s="8"/>
      <c r="W7330" s="8"/>
      <c r="X7330" s="122"/>
      <c r="Y7330" s="8"/>
      <c r="Z7330" s="8"/>
      <c r="AA7330" s="8"/>
      <c r="AB7330" s="8"/>
      <c r="AC7330" s="122"/>
      <c r="AD7330" s="8"/>
      <c r="AE7330" s="8"/>
      <c r="AF7330" s="8"/>
      <c r="AG7330" s="8"/>
      <c r="AH7330" s="122"/>
      <c r="AI7330" s="137"/>
      <c r="AJ7330" s="137"/>
      <c r="AK7330" s="137"/>
      <c r="AL7330" s="137"/>
      <c r="AM7330" s="138"/>
      <c r="AN7330" s="8"/>
      <c r="AO7330" s="8"/>
      <c r="AP7330" s="8"/>
      <c r="AQ7330" s="8"/>
      <c r="AR7330" s="122"/>
      <c r="AS7330" s="139" t="s">
        <v>363</v>
      </c>
      <c r="AT7330" s="139"/>
      <c r="AU7330" s="139"/>
      <c r="AV7330" s="139">
        <v>4</v>
      </c>
      <c r="AW7330" s="140">
        <v>8.8520000000000003</v>
      </c>
      <c r="AX7330" s="8"/>
      <c r="AY7330" s="8"/>
      <c r="AZ7330" s="8"/>
      <c r="BA7330" s="8"/>
      <c r="BB7330" s="122"/>
      <c r="BC7330" s="8"/>
      <c r="BD7330" s="8"/>
      <c r="BE7330" s="8"/>
      <c r="BF7330" s="8"/>
      <c r="BG7330" s="122"/>
      <c r="BH7330" s="8" t="s">
        <v>975</v>
      </c>
      <c r="BI7330" s="8"/>
      <c r="BJ7330" s="8"/>
      <c r="BK7330" s="8">
        <v>1</v>
      </c>
      <c r="BL7330" s="122">
        <v>1.276</v>
      </c>
      <c r="BM7330" s="8"/>
      <c r="BN7330" s="8"/>
      <c r="BO7330" s="8"/>
      <c r="BP7330" s="8"/>
      <c r="BQ7330" s="122"/>
      <c r="BR7330" s="8"/>
      <c r="BS7330" s="8"/>
      <c r="BT7330" s="8"/>
      <c r="BU7330" s="8"/>
      <c r="BV7330" s="122"/>
    </row>
    <row r="7331" spans="1:74" hidden="1" x14ac:dyDescent="0.3">
      <c r="A7331" s="8"/>
      <c r="B7331" s="2" t="s">
        <v>2</v>
      </c>
      <c r="C7331" s="2" t="s">
        <v>3</v>
      </c>
      <c r="D7331" s="2" t="s">
        <v>503</v>
      </c>
      <c r="E7331" s="9">
        <v>44</v>
      </c>
      <c r="F7331" s="10"/>
      <c r="G7331" s="18" t="s">
        <v>5</v>
      </c>
      <c r="H7331" s="3">
        <v>2024</v>
      </c>
      <c r="I7331" s="20" t="s">
        <v>283</v>
      </c>
      <c r="J7331" s="184" t="s">
        <v>298</v>
      </c>
      <c r="K7331" s="184" t="s">
        <v>321</v>
      </c>
      <c r="L7331" s="187">
        <f t="shared" si="256"/>
        <v>0</v>
      </c>
      <c r="M7331" s="187">
        <f t="shared" si="257"/>
        <v>0</v>
      </c>
      <c r="N7331" s="186"/>
      <c r="O7331" s="8"/>
      <c r="P7331" s="8"/>
      <c r="Q7331" s="8"/>
      <c r="R7331" s="8"/>
      <c r="S7331" s="122"/>
      <c r="T7331" s="8"/>
      <c r="U7331" s="8"/>
      <c r="V7331" s="8"/>
      <c r="W7331" s="8"/>
      <c r="X7331" s="122"/>
      <c r="Y7331" s="8"/>
      <c r="Z7331" s="8"/>
      <c r="AA7331" s="8"/>
      <c r="AB7331" s="8"/>
      <c r="AC7331" s="122"/>
      <c r="AD7331" s="8"/>
      <c r="AE7331" s="8"/>
      <c r="AF7331" s="8"/>
      <c r="AG7331" s="8"/>
      <c r="AH7331" s="122"/>
      <c r="AI7331" s="137"/>
      <c r="AJ7331" s="137"/>
      <c r="AK7331" s="137"/>
      <c r="AL7331" s="137"/>
      <c r="AM7331" s="138"/>
      <c r="AN7331" s="8"/>
      <c r="AO7331" s="8"/>
      <c r="AP7331" s="8"/>
      <c r="AQ7331" s="8"/>
      <c r="AR7331" s="122"/>
      <c r="AS7331" s="139"/>
      <c r="AT7331" s="139"/>
      <c r="AU7331" s="139"/>
      <c r="AV7331" s="139"/>
      <c r="AW7331" s="140"/>
      <c r="AX7331" s="8"/>
      <c r="AY7331" s="8"/>
      <c r="AZ7331" s="8"/>
      <c r="BA7331" s="8"/>
      <c r="BB7331" s="122"/>
      <c r="BC7331" s="8"/>
      <c r="BD7331" s="8"/>
      <c r="BE7331" s="8"/>
      <c r="BF7331" s="8"/>
      <c r="BG7331" s="122"/>
      <c r="BH7331" s="8"/>
      <c r="BI7331" s="8"/>
      <c r="BJ7331" s="8"/>
      <c r="BK7331" s="8"/>
      <c r="BL7331" s="122"/>
      <c r="BM7331" s="8"/>
      <c r="BN7331" s="8"/>
      <c r="BO7331" s="8"/>
      <c r="BP7331" s="8"/>
      <c r="BQ7331" s="122"/>
      <c r="BR7331" s="8"/>
      <c r="BS7331" s="8"/>
      <c r="BT7331" s="8"/>
      <c r="BU7331" s="8"/>
      <c r="BV7331" s="122"/>
    </row>
    <row r="7332" spans="1:74" hidden="1" x14ac:dyDescent="0.3">
      <c r="A7332" s="8"/>
      <c r="B7332" s="2" t="s">
        <v>2</v>
      </c>
      <c r="C7332" s="2" t="s">
        <v>3</v>
      </c>
      <c r="D7332" s="2" t="s">
        <v>503</v>
      </c>
      <c r="E7332" s="9">
        <v>44</v>
      </c>
      <c r="F7332" s="10"/>
      <c r="G7332" s="18" t="s">
        <v>5</v>
      </c>
      <c r="H7332" s="3">
        <v>2024</v>
      </c>
      <c r="I7332" s="20" t="s">
        <v>283</v>
      </c>
      <c r="J7332" s="184" t="s">
        <v>278</v>
      </c>
      <c r="K7332" s="184" t="s">
        <v>320</v>
      </c>
      <c r="L7332" s="187">
        <f t="shared" si="256"/>
        <v>1</v>
      </c>
      <c r="M7332" s="187">
        <f t="shared" si="257"/>
        <v>0.504</v>
      </c>
      <c r="N7332" s="186" t="s">
        <v>1412</v>
      </c>
      <c r="O7332" s="8"/>
      <c r="P7332" s="8"/>
      <c r="Q7332" s="8"/>
      <c r="R7332" s="8"/>
      <c r="S7332" s="122"/>
      <c r="T7332" s="8"/>
      <c r="U7332" s="8"/>
      <c r="V7332" s="8"/>
      <c r="W7332" s="8"/>
      <c r="X7332" s="122"/>
      <c r="Y7332" s="8"/>
      <c r="Z7332" s="8"/>
      <c r="AA7332" s="8"/>
      <c r="AB7332" s="8"/>
      <c r="AC7332" s="122"/>
      <c r="AD7332" s="8"/>
      <c r="AE7332" s="8"/>
      <c r="AF7332" s="8"/>
      <c r="AG7332" s="8"/>
      <c r="AH7332" s="122"/>
      <c r="AI7332" s="137"/>
      <c r="AJ7332" s="137"/>
      <c r="AK7332" s="137"/>
      <c r="AL7332" s="137"/>
      <c r="AM7332" s="138"/>
      <c r="AN7332" s="8"/>
      <c r="AO7332" s="8"/>
      <c r="AP7332" s="8"/>
      <c r="AQ7332" s="8"/>
      <c r="AR7332" s="122"/>
      <c r="AS7332" s="139"/>
      <c r="AT7332" s="139"/>
      <c r="AU7332" s="139"/>
      <c r="AV7332" s="139"/>
      <c r="AW7332" s="140"/>
      <c r="AX7332" s="8" t="s">
        <v>806</v>
      </c>
      <c r="AY7332" s="8"/>
      <c r="AZ7332" s="8"/>
      <c r="BA7332" s="8">
        <v>1</v>
      </c>
      <c r="BB7332" s="122">
        <v>0.504</v>
      </c>
      <c r="BC7332" s="8"/>
      <c r="BD7332" s="8"/>
      <c r="BE7332" s="8"/>
      <c r="BF7332" s="8"/>
      <c r="BG7332" s="122"/>
      <c r="BH7332" s="8"/>
      <c r="BI7332" s="8"/>
      <c r="BJ7332" s="8"/>
      <c r="BK7332" s="8"/>
      <c r="BL7332" s="122"/>
      <c r="BM7332" s="8"/>
      <c r="BN7332" s="8"/>
      <c r="BO7332" s="8"/>
      <c r="BP7332" s="8"/>
      <c r="BQ7332" s="122"/>
      <c r="BR7332" s="8"/>
      <c r="BS7332" s="8"/>
      <c r="BT7332" s="8"/>
      <c r="BU7332" s="8"/>
      <c r="BV7332" s="122"/>
    </row>
    <row r="7333" spans="1:74" hidden="1" x14ac:dyDescent="0.3">
      <c r="A7333" s="8"/>
      <c r="B7333" s="2" t="s">
        <v>2</v>
      </c>
      <c r="C7333" s="2" t="s">
        <v>3</v>
      </c>
      <c r="D7333" s="2" t="s">
        <v>503</v>
      </c>
      <c r="E7333" s="9">
        <v>44</v>
      </c>
      <c r="F7333" s="10"/>
      <c r="G7333" s="18" t="s">
        <v>5</v>
      </c>
      <c r="H7333" s="3">
        <v>2024</v>
      </c>
      <c r="I7333" s="20" t="s">
        <v>283</v>
      </c>
      <c r="J7333" s="184" t="s">
        <v>279</v>
      </c>
      <c r="K7333" s="184" t="s">
        <v>320</v>
      </c>
      <c r="L7333" s="187">
        <f t="shared" si="256"/>
        <v>0</v>
      </c>
      <c r="M7333" s="187">
        <f t="shared" si="257"/>
        <v>0</v>
      </c>
      <c r="N7333" s="186"/>
      <c r="O7333" s="8"/>
      <c r="P7333" s="8"/>
      <c r="Q7333" s="8"/>
      <c r="R7333" s="8"/>
      <c r="S7333" s="122"/>
      <c r="T7333" s="8"/>
      <c r="U7333" s="8"/>
      <c r="V7333" s="8"/>
      <c r="W7333" s="8"/>
      <c r="X7333" s="122"/>
      <c r="Y7333" s="8"/>
      <c r="Z7333" s="8"/>
      <c r="AA7333" s="8"/>
      <c r="AB7333" s="8"/>
      <c r="AC7333" s="122"/>
      <c r="AD7333" s="8"/>
      <c r="AE7333" s="8"/>
      <c r="AF7333" s="8"/>
      <c r="AG7333" s="8"/>
      <c r="AH7333" s="122"/>
      <c r="AI7333" s="137"/>
      <c r="AJ7333" s="137"/>
      <c r="AK7333" s="137"/>
      <c r="AL7333" s="137"/>
      <c r="AM7333" s="138"/>
      <c r="AN7333" s="8"/>
      <c r="AO7333" s="8"/>
      <c r="AP7333" s="8"/>
      <c r="AQ7333" s="8"/>
      <c r="AR7333" s="122"/>
      <c r="AS7333" s="139"/>
      <c r="AT7333" s="139"/>
      <c r="AU7333" s="139"/>
      <c r="AV7333" s="139"/>
      <c r="AW7333" s="140"/>
      <c r="AX7333" s="8"/>
      <c r="AY7333" s="8"/>
      <c r="AZ7333" s="8"/>
      <c r="BA7333" s="8"/>
      <c r="BB7333" s="122"/>
      <c r="BC7333" s="8"/>
      <c r="BD7333" s="8"/>
      <c r="BE7333" s="8"/>
      <c r="BF7333" s="8"/>
      <c r="BG7333" s="122"/>
      <c r="BH7333" s="8"/>
      <c r="BI7333" s="8"/>
      <c r="BJ7333" s="8"/>
      <c r="BK7333" s="8"/>
      <c r="BL7333" s="122"/>
      <c r="BM7333" s="8"/>
      <c r="BN7333" s="8"/>
      <c r="BO7333" s="8"/>
      <c r="BP7333" s="8"/>
      <c r="BQ7333" s="122"/>
      <c r="BR7333" s="8"/>
      <c r="BS7333" s="8"/>
      <c r="BT7333" s="8"/>
      <c r="BU7333" s="8"/>
      <c r="BV7333" s="122"/>
    </row>
    <row r="7334" spans="1:74" hidden="1" x14ac:dyDescent="0.3">
      <c r="A7334" s="8"/>
      <c r="B7334" s="2" t="s">
        <v>2</v>
      </c>
      <c r="C7334" s="2" t="s">
        <v>3</v>
      </c>
      <c r="D7334" s="2" t="s">
        <v>503</v>
      </c>
      <c r="E7334" s="9">
        <v>44</v>
      </c>
      <c r="F7334" s="10"/>
      <c r="G7334" s="18" t="s">
        <v>5</v>
      </c>
      <c r="H7334" s="3">
        <v>2024</v>
      </c>
      <c r="I7334" s="20" t="s">
        <v>286</v>
      </c>
      <c r="J7334" s="184" t="s">
        <v>280</v>
      </c>
      <c r="K7334" s="184" t="s">
        <v>319</v>
      </c>
      <c r="L7334" s="187">
        <f t="shared" si="256"/>
        <v>0</v>
      </c>
      <c r="M7334" s="187">
        <f t="shared" si="257"/>
        <v>0</v>
      </c>
      <c r="N7334" s="186"/>
      <c r="O7334" s="8"/>
      <c r="P7334" s="8"/>
      <c r="Q7334" s="8"/>
      <c r="R7334" s="8"/>
      <c r="S7334" s="122"/>
      <c r="T7334" s="8"/>
      <c r="U7334" s="8"/>
      <c r="V7334" s="8"/>
      <c r="W7334" s="8"/>
      <c r="X7334" s="122"/>
      <c r="Y7334" s="8"/>
      <c r="Z7334" s="8"/>
      <c r="AA7334" s="8"/>
      <c r="AB7334" s="8"/>
      <c r="AC7334" s="122"/>
      <c r="AD7334" s="8"/>
      <c r="AE7334" s="8"/>
      <c r="AF7334" s="8"/>
      <c r="AG7334" s="8"/>
      <c r="AH7334" s="122"/>
      <c r="AI7334" s="137"/>
      <c r="AJ7334" s="137"/>
      <c r="AK7334" s="137"/>
      <c r="AL7334" s="137"/>
      <c r="AM7334" s="138"/>
      <c r="AN7334" s="8"/>
      <c r="AO7334" s="8"/>
      <c r="AP7334" s="8"/>
      <c r="AQ7334" s="8"/>
      <c r="AR7334" s="122"/>
      <c r="AS7334" s="139"/>
      <c r="AT7334" s="139"/>
      <c r="AU7334" s="139"/>
      <c r="AV7334" s="139"/>
      <c r="AW7334" s="140"/>
      <c r="AX7334" s="8"/>
      <c r="AY7334" s="8"/>
      <c r="AZ7334" s="8"/>
      <c r="BA7334" s="8"/>
      <c r="BB7334" s="122"/>
      <c r="BC7334" s="8"/>
      <c r="BD7334" s="8"/>
      <c r="BE7334" s="8"/>
      <c r="BF7334" s="8"/>
      <c r="BG7334" s="122"/>
      <c r="BH7334" s="8"/>
      <c r="BI7334" s="8"/>
      <c r="BJ7334" s="8"/>
      <c r="BK7334" s="8"/>
      <c r="BL7334" s="122"/>
      <c r="BM7334" s="8"/>
      <c r="BN7334" s="8"/>
      <c r="BO7334" s="8"/>
      <c r="BP7334" s="8"/>
      <c r="BQ7334" s="122"/>
      <c r="BR7334" s="8"/>
      <c r="BS7334" s="8"/>
      <c r="BT7334" s="8"/>
      <c r="BU7334" s="8"/>
      <c r="BV7334" s="122"/>
    </row>
    <row r="7335" spans="1:74" hidden="1" x14ac:dyDescent="0.3">
      <c r="A7335" s="8"/>
      <c r="B7335" s="2" t="s">
        <v>2</v>
      </c>
      <c r="C7335" s="2" t="s">
        <v>3</v>
      </c>
      <c r="D7335" s="2" t="s">
        <v>503</v>
      </c>
      <c r="E7335" s="9">
        <v>44</v>
      </c>
      <c r="F7335" s="10"/>
      <c r="G7335" s="18" t="s">
        <v>5</v>
      </c>
      <c r="H7335" s="3">
        <v>2024</v>
      </c>
      <c r="I7335" s="20" t="s">
        <v>286</v>
      </c>
      <c r="J7335" s="184" t="s">
        <v>281</v>
      </c>
      <c r="K7335" s="184" t="s">
        <v>319</v>
      </c>
      <c r="L7335" s="187"/>
      <c r="M7335" s="187">
        <f t="shared" si="257"/>
        <v>7.891</v>
      </c>
      <c r="N7335" s="8" t="s">
        <v>1022</v>
      </c>
      <c r="O7335" s="8"/>
      <c r="P7335" s="8"/>
      <c r="Q7335" s="8"/>
      <c r="R7335" s="8"/>
      <c r="S7335" s="122"/>
      <c r="T7335" s="8"/>
      <c r="U7335" s="8"/>
      <c r="V7335" s="8"/>
      <c r="W7335" s="8"/>
      <c r="X7335" s="122"/>
      <c r="Y7335" s="8"/>
      <c r="Z7335" s="8"/>
      <c r="AA7335" s="8"/>
      <c r="AB7335" s="8"/>
      <c r="AC7335" s="122"/>
      <c r="AD7335" s="8"/>
      <c r="AE7335" s="8"/>
      <c r="AF7335" s="8"/>
      <c r="AG7335" s="8"/>
      <c r="AH7335" s="122"/>
      <c r="AI7335" s="137"/>
      <c r="AJ7335" s="137"/>
      <c r="AK7335" s="137"/>
      <c r="AL7335" s="137"/>
      <c r="AM7335" s="138"/>
      <c r="AN7335" s="8"/>
      <c r="AO7335" s="8"/>
      <c r="AP7335" s="8"/>
      <c r="AQ7335" s="8"/>
      <c r="AR7335" s="122"/>
      <c r="AS7335" s="139"/>
      <c r="AT7335" s="139"/>
      <c r="AU7335" s="139"/>
      <c r="AV7335" s="139"/>
      <c r="AW7335" s="140"/>
      <c r="AX7335" s="8"/>
      <c r="AY7335" s="8"/>
      <c r="AZ7335" s="8"/>
      <c r="BA7335" s="8"/>
      <c r="BB7335" s="122"/>
      <c r="BC7335" s="8"/>
      <c r="BD7335" s="8"/>
      <c r="BE7335" s="8"/>
      <c r="BF7335" s="8"/>
      <c r="BG7335" s="122"/>
      <c r="BH7335" s="8" t="s">
        <v>1022</v>
      </c>
      <c r="BI7335" s="8"/>
      <c r="BJ7335" s="8"/>
      <c r="BK7335" s="8"/>
      <c r="BL7335" s="122">
        <v>7.891</v>
      </c>
      <c r="BM7335" s="8"/>
      <c r="BN7335" s="8"/>
      <c r="BO7335" s="8"/>
      <c r="BP7335" s="8"/>
      <c r="BQ7335" s="122"/>
      <c r="BR7335" s="8"/>
      <c r="BS7335" s="8"/>
      <c r="BT7335" s="8"/>
      <c r="BU7335" s="8"/>
      <c r="BV7335" s="122"/>
    </row>
    <row r="7336" spans="1:74" s="13" customFormat="1" hidden="1" x14ac:dyDescent="0.3">
      <c r="A7336" s="15"/>
      <c r="B7336" s="12" t="s">
        <v>2</v>
      </c>
      <c r="C7336" s="12" t="s">
        <v>3</v>
      </c>
      <c r="D7336" s="12" t="s">
        <v>503</v>
      </c>
      <c r="E7336" s="16">
        <v>44</v>
      </c>
      <c r="F7336" s="17"/>
      <c r="G7336" s="19" t="s">
        <v>5</v>
      </c>
      <c r="H7336" s="7">
        <v>2024</v>
      </c>
      <c r="I7336" s="21"/>
      <c r="J7336" s="12" t="s">
        <v>314</v>
      </c>
      <c r="K7336" s="12"/>
      <c r="L7336" s="147"/>
      <c r="M7336" s="147">
        <f t="shared" si="257"/>
        <v>31.183999999999997</v>
      </c>
      <c r="N7336" s="183"/>
      <c r="O7336" s="15"/>
      <c r="P7336" s="15"/>
      <c r="Q7336" s="15"/>
      <c r="R7336" s="15"/>
      <c r="S7336" s="123"/>
      <c r="T7336" s="15"/>
      <c r="U7336" s="15"/>
      <c r="V7336" s="15"/>
      <c r="W7336" s="15"/>
      <c r="X7336" s="123"/>
      <c r="Y7336" s="15"/>
      <c r="Z7336" s="15"/>
      <c r="AA7336" s="15"/>
      <c r="AB7336" s="15"/>
      <c r="AC7336" s="123"/>
      <c r="AD7336" s="15"/>
      <c r="AE7336" s="15"/>
      <c r="AF7336" s="15"/>
      <c r="AG7336" s="15"/>
      <c r="AH7336" s="123"/>
      <c r="AI7336" s="15"/>
      <c r="AJ7336" s="15"/>
      <c r="AK7336" s="15"/>
      <c r="AL7336" s="15"/>
      <c r="AM7336" s="123">
        <f>SUM(AM7298:AM7335)</f>
        <v>0</v>
      </c>
      <c r="AN7336" s="15"/>
      <c r="AO7336" s="15"/>
      <c r="AP7336" s="15"/>
      <c r="AQ7336" s="15"/>
      <c r="AR7336" s="123">
        <f>SUM(AR7306:AR7335)</f>
        <v>0</v>
      </c>
      <c r="AS7336" s="15"/>
      <c r="AT7336" s="15"/>
      <c r="AU7336" s="15"/>
      <c r="AV7336" s="15"/>
      <c r="AW7336" s="123">
        <f>SUM(AW7298:AW7335)</f>
        <v>11.481999999999999</v>
      </c>
      <c r="AX7336" s="15"/>
      <c r="AY7336" s="15"/>
      <c r="AZ7336" s="15"/>
      <c r="BA7336" s="123"/>
      <c r="BB7336" s="123">
        <f>SUM(BB7298:BB7335)</f>
        <v>0.504</v>
      </c>
      <c r="BC7336" s="15"/>
      <c r="BD7336" s="15"/>
      <c r="BE7336" s="15"/>
      <c r="BF7336" s="123"/>
      <c r="BG7336" s="123">
        <f t="shared" ref="BG7336" si="258">SUM(BG7298:BG7335)</f>
        <v>0</v>
      </c>
      <c r="BH7336" s="15"/>
      <c r="BI7336" s="15"/>
      <c r="BJ7336" s="15"/>
      <c r="BK7336" s="123"/>
      <c r="BL7336" s="123">
        <f t="shared" ref="BL7336" si="259">SUM(BL7298:BL7335)</f>
        <v>9.1669999999999998</v>
      </c>
      <c r="BM7336" s="15"/>
      <c r="BN7336" s="15"/>
      <c r="BO7336" s="15"/>
      <c r="BP7336" s="123"/>
      <c r="BQ7336" s="123">
        <f t="shared" ref="BQ7336" si="260">SUM(BQ7298:BQ7335)</f>
        <v>0</v>
      </c>
      <c r="BR7336" s="15"/>
      <c r="BS7336" s="15"/>
      <c r="BT7336" s="15"/>
      <c r="BU7336" s="123"/>
      <c r="BV7336" s="123">
        <f t="shared" ref="BV7336" si="261">SUM(BV7298:BV7335)</f>
        <v>10.031000000000001</v>
      </c>
    </row>
    <row r="7337" spans="1:74" hidden="1" x14ac:dyDescent="0.3">
      <c r="A7337" s="8"/>
      <c r="B7337" s="2" t="s">
        <v>2</v>
      </c>
      <c r="C7337" s="2" t="s">
        <v>3</v>
      </c>
      <c r="D7337" s="2" t="s">
        <v>503</v>
      </c>
      <c r="E7337" s="9" t="s">
        <v>833</v>
      </c>
      <c r="F7337" s="10"/>
      <c r="G7337" s="18" t="s">
        <v>5</v>
      </c>
      <c r="H7337" s="3">
        <v>2024</v>
      </c>
      <c r="I7337" s="20" t="s">
        <v>287</v>
      </c>
      <c r="J7337" s="2" t="s">
        <v>509</v>
      </c>
      <c r="K7337" s="2" t="s">
        <v>318</v>
      </c>
      <c r="L7337" s="163">
        <f>SUM(R7337,W7337,AB7337,AG7337,AL7337,AQ7337,AV7337,BA7337,BF7337,BK7337,BP7337,BU7337)</f>
        <v>0</v>
      </c>
      <c r="M7337" s="163">
        <f t="shared" si="257"/>
        <v>0</v>
      </c>
      <c r="N7337" s="181"/>
      <c r="O7337" s="8"/>
      <c r="P7337" s="8"/>
      <c r="Q7337" s="8"/>
      <c r="R7337" s="8"/>
      <c r="S7337" s="122"/>
      <c r="T7337" s="8"/>
      <c r="U7337" s="8"/>
      <c r="V7337" s="8"/>
      <c r="W7337" s="8"/>
      <c r="X7337" s="122"/>
      <c r="Y7337" s="8"/>
      <c r="Z7337" s="8"/>
      <c r="AA7337" s="8"/>
      <c r="AB7337" s="8"/>
      <c r="AC7337" s="122"/>
      <c r="AD7337" s="8"/>
      <c r="AE7337" s="8"/>
      <c r="AF7337" s="8"/>
      <c r="AG7337" s="8"/>
      <c r="AH7337" s="122"/>
      <c r="AI7337" s="137"/>
      <c r="AJ7337" s="137"/>
      <c r="AK7337" s="137"/>
      <c r="AL7337" s="137"/>
      <c r="AM7337" s="138"/>
      <c r="AN7337" s="8"/>
      <c r="AO7337" s="8"/>
      <c r="AP7337" s="8"/>
      <c r="AQ7337" s="8"/>
      <c r="AR7337" s="122"/>
      <c r="AS7337" s="139"/>
      <c r="AT7337" s="139"/>
      <c r="AU7337" s="139"/>
      <c r="AV7337" s="139"/>
      <c r="AW7337" s="140"/>
      <c r="AX7337" s="8"/>
      <c r="AY7337" s="8"/>
      <c r="AZ7337" s="8"/>
      <c r="BA7337" s="8"/>
      <c r="BB7337" s="122"/>
      <c r="BC7337" s="8"/>
      <c r="BD7337" s="8"/>
      <c r="BE7337" s="8"/>
      <c r="BF7337" s="8"/>
      <c r="BG7337" s="122"/>
      <c r="BH7337" s="8"/>
      <c r="BI7337" s="8"/>
      <c r="BJ7337" s="8"/>
      <c r="BK7337" s="8"/>
      <c r="BL7337" s="122"/>
      <c r="BM7337" s="8"/>
      <c r="BN7337" s="8"/>
      <c r="BO7337" s="8"/>
      <c r="BP7337" s="8"/>
      <c r="BQ7337" s="122"/>
      <c r="BR7337" s="8"/>
      <c r="BS7337" s="8"/>
      <c r="BT7337" s="8"/>
      <c r="BU7337" s="8"/>
      <c r="BV7337" s="122"/>
    </row>
    <row r="7338" spans="1:74" hidden="1" x14ac:dyDescent="0.3">
      <c r="A7338" s="8"/>
      <c r="B7338" s="2" t="s">
        <v>2</v>
      </c>
      <c r="C7338" s="2" t="s">
        <v>3</v>
      </c>
      <c r="D7338" s="2" t="s">
        <v>503</v>
      </c>
      <c r="E7338" s="9" t="s">
        <v>833</v>
      </c>
      <c r="F7338" s="10"/>
      <c r="G7338" s="18" t="s">
        <v>5</v>
      </c>
      <c r="H7338" s="3">
        <v>2024</v>
      </c>
      <c r="I7338" s="20" t="s">
        <v>287</v>
      </c>
      <c r="J7338" s="2" t="s">
        <v>291</v>
      </c>
      <c r="K7338" s="2" t="s">
        <v>319</v>
      </c>
      <c r="L7338" s="163">
        <f t="shared" ref="L7338:L7373" si="262">SUM(R7338,W7338,AB7338,AG7338,AL7338,AQ7338,AV7338,BA7338,BF7338,BK7338,BP7338,BU7338)</f>
        <v>0</v>
      </c>
      <c r="M7338" s="163">
        <f>SUM(S7338,X7338,AC7338,AH7338,AM7338,AR7338,AW7338,BB7338,BG7338,BL7338,BQ7338,BV7338)</f>
        <v>0</v>
      </c>
      <c r="N7338" s="181"/>
      <c r="O7338" s="8"/>
      <c r="P7338" s="8"/>
      <c r="Q7338" s="8"/>
      <c r="R7338" s="8"/>
      <c r="S7338" s="122"/>
      <c r="T7338" s="8"/>
      <c r="U7338" s="8"/>
      <c r="V7338" s="8"/>
      <c r="W7338" s="8"/>
      <c r="X7338" s="122"/>
      <c r="Y7338" s="8"/>
      <c r="Z7338" s="8"/>
      <c r="AA7338" s="8"/>
      <c r="AB7338" s="8"/>
      <c r="AC7338" s="122"/>
      <c r="AD7338" s="8"/>
      <c r="AE7338" s="8"/>
      <c r="AF7338" s="8"/>
      <c r="AG7338" s="8"/>
      <c r="AH7338" s="122"/>
      <c r="AI7338" s="137"/>
      <c r="AJ7338" s="137"/>
      <c r="AK7338" s="137"/>
      <c r="AL7338" s="137"/>
      <c r="AM7338" s="138"/>
      <c r="AN7338" s="8"/>
      <c r="AO7338" s="8"/>
      <c r="AP7338" s="8"/>
      <c r="AQ7338" s="8"/>
      <c r="AR7338" s="122"/>
      <c r="AS7338" s="139"/>
      <c r="AT7338" s="139"/>
      <c r="AU7338" s="139"/>
      <c r="AV7338" s="139"/>
      <c r="AW7338" s="140"/>
      <c r="AX7338" s="8"/>
      <c r="AY7338" s="8"/>
      <c r="AZ7338" s="8"/>
      <c r="BA7338" s="8"/>
      <c r="BB7338" s="122"/>
      <c r="BC7338" s="8"/>
      <c r="BD7338" s="8"/>
      <c r="BE7338" s="8"/>
      <c r="BF7338" s="8"/>
      <c r="BG7338" s="122"/>
      <c r="BH7338" s="8"/>
      <c r="BI7338" s="8"/>
      <c r="BJ7338" s="8"/>
      <c r="BK7338" s="8"/>
      <c r="BL7338" s="122"/>
      <c r="BM7338" s="8"/>
      <c r="BN7338" s="8"/>
      <c r="BO7338" s="8"/>
      <c r="BP7338" s="8"/>
      <c r="BQ7338" s="122"/>
      <c r="BR7338" s="8"/>
      <c r="BS7338" s="8"/>
      <c r="BT7338" s="8"/>
      <c r="BU7338" s="8"/>
      <c r="BV7338" s="122"/>
    </row>
    <row r="7339" spans="1:74" hidden="1" x14ac:dyDescent="0.3">
      <c r="A7339" s="8"/>
      <c r="B7339" s="2" t="s">
        <v>2</v>
      </c>
      <c r="C7339" s="2" t="s">
        <v>3</v>
      </c>
      <c r="D7339" s="2" t="s">
        <v>503</v>
      </c>
      <c r="E7339" s="9" t="s">
        <v>833</v>
      </c>
      <c r="F7339" s="10"/>
      <c r="G7339" s="18" t="s">
        <v>5</v>
      </c>
      <c r="H7339" s="3">
        <v>2024</v>
      </c>
      <c r="I7339" s="20" t="s">
        <v>286</v>
      </c>
      <c r="J7339" s="2" t="s">
        <v>336</v>
      </c>
      <c r="K7339" s="2" t="s">
        <v>319</v>
      </c>
      <c r="L7339" s="163">
        <f t="shared" si="262"/>
        <v>0</v>
      </c>
      <c r="M7339" s="163">
        <f t="shared" ref="M7339:M7376" si="263">SUM(S7339,X7339,AC7339,AH7339,AM7339,AR7339,AW7339,BB7339,BG7339,BL7339,BQ7339,BV7339)</f>
        <v>0</v>
      </c>
      <c r="N7339" s="181"/>
      <c r="O7339" s="8"/>
      <c r="P7339" s="8"/>
      <c r="Q7339" s="8"/>
      <c r="R7339" s="8"/>
      <c r="S7339" s="122"/>
      <c r="T7339" s="8"/>
      <c r="U7339" s="8"/>
      <c r="V7339" s="8"/>
      <c r="W7339" s="8"/>
      <c r="X7339" s="122"/>
      <c r="Y7339" s="8"/>
      <c r="Z7339" s="8"/>
      <c r="AA7339" s="8"/>
      <c r="AB7339" s="8"/>
      <c r="AC7339" s="122"/>
      <c r="AD7339" s="8"/>
      <c r="AE7339" s="8"/>
      <c r="AF7339" s="8"/>
      <c r="AG7339" s="8"/>
      <c r="AH7339" s="122"/>
      <c r="AI7339" s="137"/>
      <c r="AJ7339" s="137"/>
      <c r="AK7339" s="137"/>
      <c r="AL7339" s="137"/>
      <c r="AM7339" s="138"/>
      <c r="AN7339" s="8"/>
      <c r="AO7339" s="8"/>
      <c r="AP7339" s="8"/>
      <c r="AQ7339" s="8"/>
      <c r="AR7339" s="122"/>
      <c r="AS7339" s="139"/>
      <c r="AT7339" s="139"/>
      <c r="AU7339" s="139"/>
      <c r="AV7339" s="139"/>
      <c r="AW7339" s="140"/>
      <c r="AX7339" s="8"/>
      <c r="AY7339" s="8"/>
      <c r="AZ7339" s="8"/>
      <c r="BA7339" s="8"/>
      <c r="BB7339" s="122"/>
      <c r="BC7339" s="8"/>
      <c r="BD7339" s="8"/>
      <c r="BE7339" s="8"/>
      <c r="BF7339" s="8"/>
      <c r="BG7339" s="122"/>
      <c r="BH7339" s="8"/>
      <c r="BI7339" s="8"/>
      <c r="BJ7339" s="8"/>
      <c r="BK7339" s="8"/>
      <c r="BL7339" s="122"/>
      <c r="BM7339" s="8"/>
      <c r="BN7339" s="8"/>
      <c r="BO7339" s="8"/>
      <c r="BP7339" s="8"/>
      <c r="BQ7339" s="122"/>
      <c r="BR7339" s="8"/>
      <c r="BS7339" s="8"/>
      <c r="BT7339" s="8"/>
      <c r="BU7339" s="8"/>
      <c r="BV7339" s="122"/>
    </row>
    <row r="7340" spans="1:74" hidden="1" x14ac:dyDescent="0.3">
      <c r="A7340" s="8"/>
      <c r="B7340" s="2" t="s">
        <v>2</v>
      </c>
      <c r="C7340" s="2" t="s">
        <v>3</v>
      </c>
      <c r="D7340" s="2" t="s">
        <v>503</v>
      </c>
      <c r="E7340" s="9" t="s">
        <v>833</v>
      </c>
      <c r="F7340" s="10"/>
      <c r="G7340" s="18" t="s">
        <v>5</v>
      </c>
      <c r="H7340" s="3">
        <v>2024</v>
      </c>
      <c r="I7340" s="20" t="s">
        <v>286</v>
      </c>
      <c r="J7340" s="8" t="s">
        <v>337</v>
      </c>
      <c r="K7340" s="8" t="s">
        <v>318</v>
      </c>
      <c r="L7340" s="163">
        <f t="shared" si="262"/>
        <v>0</v>
      </c>
      <c r="M7340" s="163">
        <f t="shared" si="263"/>
        <v>0</v>
      </c>
      <c r="N7340" s="181"/>
      <c r="O7340" s="8"/>
      <c r="P7340" s="8"/>
      <c r="Q7340" s="8"/>
      <c r="R7340" s="8"/>
      <c r="S7340" s="122"/>
      <c r="T7340" s="8"/>
      <c r="U7340" s="8"/>
      <c r="V7340" s="8"/>
      <c r="W7340" s="8"/>
      <c r="X7340" s="122"/>
      <c r="Y7340" s="8"/>
      <c r="Z7340" s="8"/>
      <c r="AA7340" s="8"/>
      <c r="AB7340" s="8"/>
      <c r="AC7340" s="122"/>
      <c r="AD7340" s="8"/>
      <c r="AE7340" s="8"/>
      <c r="AF7340" s="8"/>
      <c r="AG7340" s="8"/>
      <c r="AH7340" s="122"/>
      <c r="AI7340" s="137"/>
      <c r="AJ7340" s="137"/>
      <c r="AK7340" s="137"/>
      <c r="AL7340" s="137"/>
      <c r="AM7340" s="138"/>
      <c r="AN7340" s="8"/>
      <c r="AO7340" s="8"/>
      <c r="AP7340" s="8"/>
      <c r="AQ7340" s="8"/>
      <c r="AR7340" s="122"/>
      <c r="AS7340" s="139"/>
      <c r="AT7340" s="139"/>
      <c r="AU7340" s="139"/>
      <c r="AV7340" s="139"/>
      <c r="AW7340" s="140"/>
      <c r="AX7340" s="8"/>
      <c r="AY7340" s="8"/>
      <c r="AZ7340" s="8"/>
      <c r="BA7340" s="8"/>
      <c r="BB7340" s="122"/>
      <c r="BC7340" s="8"/>
      <c r="BD7340" s="8"/>
      <c r="BE7340" s="8"/>
      <c r="BF7340" s="8"/>
      <c r="BG7340" s="122"/>
      <c r="BH7340" s="8"/>
      <c r="BI7340" s="8"/>
      <c r="BJ7340" s="8"/>
      <c r="BK7340" s="8"/>
      <c r="BL7340" s="122"/>
      <c r="BM7340" s="8"/>
      <c r="BN7340" s="8"/>
      <c r="BO7340" s="8"/>
      <c r="BP7340" s="8"/>
      <c r="BQ7340" s="122"/>
      <c r="BR7340" s="8"/>
      <c r="BS7340" s="8"/>
      <c r="BT7340" s="8"/>
      <c r="BU7340" s="8"/>
      <c r="BV7340" s="122"/>
    </row>
    <row r="7341" spans="1:74" hidden="1" x14ac:dyDescent="0.3">
      <c r="A7341" s="8"/>
      <c r="B7341" s="2" t="s">
        <v>2</v>
      </c>
      <c r="C7341" s="2" t="s">
        <v>3</v>
      </c>
      <c r="D7341" s="2" t="s">
        <v>503</v>
      </c>
      <c r="E7341" s="9" t="s">
        <v>833</v>
      </c>
      <c r="F7341" s="10"/>
      <c r="G7341" s="18" t="s">
        <v>5</v>
      </c>
      <c r="H7341" s="3">
        <v>2024</v>
      </c>
      <c r="I7341" s="20" t="s">
        <v>286</v>
      </c>
      <c r="J7341" s="8" t="s">
        <v>338</v>
      </c>
      <c r="K7341" s="8" t="s">
        <v>339</v>
      </c>
      <c r="L7341" s="163">
        <f t="shared" si="262"/>
        <v>0</v>
      </c>
      <c r="M7341" s="163">
        <f t="shared" si="263"/>
        <v>0</v>
      </c>
      <c r="N7341" s="181"/>
      <c r="O7341" s="8"/>
      <c r="P7341" s="8"/>
      <c r="Q7341" s="8"/>
      <c r="R7341" s="8"/>
      <c r="S7341" s="122"/>
      <c r="T7341" s="8"/>
      <c r="U7341" s="8"/>
      <c r="V7341" s="8"/>
      <c r="W7341" s="8"/>
      <c r="X7341" s="122"/>
      <c r="Y7341" s="8"/>
      <c r="Z7341" s="8"/>
      <c r="AA7341" s="8"/>
      <c r="AB7341" s="8"/>
      <c r="AC7341" s="122"/>
      <c r="AD7341" s="8"/>
      <c r="AE7341" s="8"/>
      <c r="AF7341" s="8"/>
      <c r="AG7341" s="8"/>
      <c r="AH7341" s="122"/>
      <c r="AI7341" s="137"/>
      <c r="AJ7341" s="137"/>
      <c r="AK7341" s="137"/>
      <c r="AL7341" s="137"/>
      <c r="AM7341" s="138"/>
      <c r="AN7341" s="8"/>
      <c r="AO7341" s="8"/>
      <c r="AP7341" s="8"/>
      <c r="AQ7341" s="8"/>
      <c r="AR7341" s="122"/>
      <c r="AS7341" s="139"/>
      <c r="AT7341" s="139"/>
      <c r="AU7341" s="139"/>
      <c r="AV7341" s="139"/>
      <c r="AW7341" s="140"/>
      <c r="AX7341" s="8"/>
      <c r="AY7341" s="8"/>
      <c r="AZ7341" s="8"/>
      <c r="BA7341" s="8"/>
      <c r="BB7341" s="122"/>
      <c r="BC7341" s="8"/>
      <c r="BD7341" s="8"/>
      <c r="BE7341" s="8"/>
      <c r="BF7341" s="8"/>
      <c r="BG7341" s="122"/>
      <c r="BH7341" s="8"/>
      <c r="BI7341" s="8"/>
      <c r="BJ7341" s="8"/>
      <c r="BK7341" s="8"/>
      <c r="BL7341" s="122"/>
      <c r="BM7341" s="8"/>
      <c r="BN7341" s="8"/>
      <c r="BO7341" s="8"/>
      <c r="BP7341" s="8"/>
      <c r="BQ7341" s="122"/>
      <c r="BR7341" s="8"/>
      <c r="BS7341" s="8"/>
      <c r="BT7341" s="8"/>
      <c r="BU7341" s="8"/>
      <c r="BV7341" s="122"/>
    </row>
    <row r="7342" spans="1:74" hidden="1" x14ac:dyDescent="0.3">
      <c r="A7342" s="8"/>
      <c r="B7342" s="2" t="s">
        <v>2</v>
      </c>
      <c r="C7342" s="2" t="s">
        <v>3</v>
      </c>
      <c r="D7342" s="2" t="s">
        <v>503</v>
      </c>
      <c r="E7342" s="9" t="s">
        <v>833</v>
      </c>
      <c r="F7342" s="10"/>
      <c r="G7342" s="18" t="s">
        <v>5</v>
      </c>
      <c r="H7342" s="3">
        <v>2024</v>
      </c>
      <c r="I7342" s="20" t="s">
        <v>286</v>
      </c>
      <c r="J7342" s="8" t="s">
        <v>340</v>
      </c>
      <c r="K7342" s="8" t="s">
        <v>318</v>
      </c>
      <c r="L7342" s="163">
        <f t="shared" si="262"/>
        <v>0</v>
      </c>
      <c r="M7342" s="163">
        <f t="shared" si="263"/>
        <v>0</v>
      </c>
      <c r="N7342" s="181"/>
      <c r="O7342" s="8"/>
      <c r="P7342" s="8"/>
      <c r="Q7342" s="8"/>
      <c r="R7342" s="8"/>
      <c r="S7342" s="122"/>
      <c r="T7342" s="8"/>
      <c r="U7342" s="8"/>
      <c r="V7342" s="8"/>
      <c r="W7342" s="8"/>
      <c r="X7342" s="122"/>
      <c r="Y7342" s="8"/>
      <c r="Z7342" s="8"/>
      <c r="AA7342" s="8"/>
      <c r="AB7342" s="8"/>
      <c r="AC7342" s="122"/>
      <c r="AD7342" s="8"/>
      <c r="AE7342" s="8"/>
      <c r="AF7342" s="8"/>
      <c r="AG7342" s="8"/>
      <c r="AH7342" s="122"/>
      <c r="AI7342" s="137"/>
      <c r="AJ7342" s="137"/>
      <c r="AK7342" s="137"/>
      <c r="AL7342" s="137"/>
      <c r="AM7342" s="138"/>
      <c r="AN7342" s="8"/>
      <c r="AO7342" s="8"/>
      <c r="AP7342" s="8"/>
      <c r="AQ7342" s="8"/>
      <c r="AR7342" s="122"/>
      <c r="AS7342" s="139"/>
      <c r="AT7342" s="139"/>
      <c r="AU7342" s="139"/>
      <c r="AV7342" s="139"/>
      <c r="AW7342" s="140"/>
      <c r="AX7342" s="8"/>
      <c r="AY7342" s="8"/>
      <c r="AZ7342" s="8"/>
      <c r="BA7342" s="8"/>
      <c r="BB7342" s="122"/>
      <c r="BC7342" s="8"/>
      <c r="BD7342" s="8"/>
      <c r="BE7342" s="8"/>
      <c r="BF7342" s="8"/>
      <c r="BG7342" s="122"/>
      <c r="BH7342" s="8"/>
      <c r="BI7342" s="8"/>
      <c r="BJ7342" s="8"/>
      <c r="BK7342" s="8"/>
      <c r="BL7342" s="122"/>
      <c r="BM7342" s="8"/>
      <c r="BN7342" s="8"/>
      <c r="BO7342" s="8"/>
      <c r="BP7342" s="8"/>
      <c r="BQ7342" s="122"/>
      <c r="BR7342" s="8"/>
      <c r="BS7342" s="8"/>
      <c r="BT7342" s="8"/>
      <c r="BU7342" s="8"/>
      <c r="BV7342" s="122"/>
    </row>
    <row r="7343" spans="1:74" hidden="1" x14ac:dyDescent="0.3">
      <c r="A7343" s="8"/>
      <c r="B7343" s="2" t="s">
        <v>2</v>
      </c>
      <c r="C7343" s="2" t="s">
        <v>3</v>
      </c>
      <c r="D7343" s="2" t="s">
        <v>503</v>
      </c>
      <c r="E7343" s="9" t="s">
        <v>833</v>
      </c>
      <c r="F7343" s="10"/>
      <c r="G7343" s="18" t="s">
        <v>5</v>
      </c>
      <c r="H7343" s="3">
        <v>2024</v>
      </c>
      <c r="I7343" s="20" t="s">
        <v>286</v>
      </c>
      <c r="J7343" s="8" t="s">
        <v>341</v>
      </c>
      <c r="K7343" s="8" t="s">
        <v>320</v>
      </c>
      <c r="L7343" s="163">
        <f t="shared" si="262"/>
        <v>0</v>
      </c>
      <c r="M7343" s="163">
        <f t="shared" si="263"/>
        <v>0</v>
      </c>
      <c r="N7343" s="181"/>
      <c r="O7343" s="8"/>
      <c r="P7343" s="8"/>
      <c r="Q7343" s="8"/>
      <c r="R7343" s="8"/>
      <c r="S7343" s="122"/>
      <c r="T7343" s="8"/>
      <c r="U7343" s="8"/>
      <c r="V7343" s="8"/>
      <c r="W7343" s="8"/>
      <c r="X7343" s="122"/>
      <c r="Y7343" s="8"/>
      <c r="Z7343" s="8"/>
      <c r="AA7343" s="8"/>
      <c r="AB7343" s="8"/>
      <c r="AC7343" s="122"/>
      <c r="AD7343" s="8"/>
      <c r="AE7343" s="8"/>
      <c r="AF7343" s="8"/>
      <c r="AG7343" s="8"/>
      <c r="AH7343" s="122"/>
      <c r="AI7343" s="137"/>
      <c r="AJ7343" s="137"/>
      <c r="AK7343" s="137"/>
      <c r="AL7343" s="137"/>
      <c r="AM7343" s="138"/>
      <c r="AN7343" s="8"/>
      <c r="AO7343" s="8"/>
      <c r="AP7343" s="8"/>
      <c r="AQ7343" s="8"/>
      <c r="AR7343" s="122"/>
      <c r="AS7343" s="139"/>
      <c r="AT7343" s="139"/>
      <c r="AU7343" s="139"/>
      <c r="AV7343" s="139"/>
      <c r="AW7343" s="140"/>
      <c r="AX7343" s="8"/>
      <c r="AY7343" s="8"/>
      <c r="AZ7343" s="8"/>
      <c r="BA7343" s="8"/>
      <c r="BB7343" s="122"/>
      <c r="BC7343" s="8"/>
      <c r="BD7343" s="8"/>
      <c r="BE7343" s="8"/>
      <c r="BF7343" s="8"/>
      <c r="BG7343" s="122"/>
      <c r="BH7343" s="8"/>
      <c r="BI7343" s="8"/>
      <c r="BJ7343" s="8"/>
      <c r="BK7343" s="8"/>
      <c r="BL7343" s="122"/>
      <c r="BM7343" s="8"/>
      <c r="BN7343" s="8"/>
      <c r="BO7343" s="8"/>
      <c r="BP7343" s="8"/>
      <c r="BQ7343" s="122"/>
      <c r="BR7343" s="8"/>
      <c r="BS7343" s="8"/>
      <c r="BT7343" s="8"/>
      <c r="BU7343" s="8"/>
      <c r="BV7343" s="122"/>
    </row>
    <row r="7344" spans="1:74" hidden="1" x14ac:dyDescent="0.3">
      <c r="A7344" s="8"/>
      <c r="B7344" s="2" t="s">
        <v>2</v>
      </c>
      <c r="C7344" s="2" t="s">
        <v>3</v>
      </c>
      <c r="D7344" s="2" t="s">
        <v>503</v>
      </c>
      <c r="E7344" s="9" t="s">
        <v>833</v>
      </c>
      <c r="F7344" s="10"/>
      <c r="G7344" s="18" t="s">
        <v>5</v>
      </c>
      <c r="H7344" s="3">
        <v>2024</v>
      </c>
      <c r="I7344" s="20" t="s">
        <v>286</v>
      </c>
      <c r="J7344" s="8" t="s">
        <v>342</v>
      </c>
      <c r="K7344" s="8" t="s">
        <v>320</v>
      </c>
      <c r="L7344" s="163">
        <f t="shared" si="262"/>
        <v>0</v>
      </c>
      <c r="M7344" s="163">
        <f t="shared" si="263"/>
        <v>0</v>
      </c>
      <c r="N7344" s="181"/>
      <c r="O7344" s="8"/>
      <c r="P7344" s="8"/>
      <c r="Q7344" s="8"/>
      <c r="R7344" s="8"/>
      <c r="S7344" s="122"/>
      <c r="T7344" s="8"/>
      <c r="U7344" s="8"/>
      <c r="V7344" s="8"/>
      <c r="W7344" s="8"/>
      <c r="X7344" s="122"/>
      <c r="Y7344" s="8"/>
      <c r="Z7344" s="8"/>
      <c r="AA7344" s="8"/>
      <c r="AB7344" s="8"/>
      <c r="AC7344" s="122"/>
      <c r="AD7344" s="8"/>
      <c r="AE7344" s="8"/>
      <c r="AF7344" s="8"/>
      <c r="AG7344" s="8"/>
      <c r="AH7344" s="122"/>
      <c r="AI7344" s="137"/>
      <c r="AJ7344" s="137"/>
      <c r="AK7344" s="137"/>
      <c r="AL7344" s="137"/>
      <c r="AM7344" s="138"/>
      <c r="AN7344" s="8"/>
      <c r="AO7344" s="8"/>
      <c r="AP7344" s="8"/>
      <c r="AQ7344" s="8"/>
      <c r="AR7344" s="122"/>
      <c r="AS7344" s="139"/>
      <c r="AT7344" s="139"/>
      <c r="AU7344" s="139"/>
      <c r="AV7344" s="139"/>
      <c r="AW7344" s="140"/>
      <c r="AX7344" s="8"/>
      <c r="AY7344" s="8"/>
      <c r="AZ7344" s="8"/>
      <c r="BA7344" s="8"/>
      <c r="BB7344" s="122"/>
      <c r="BC7344" s="8"/>
      <c r="BD7344" s="8"/>
      <c r="BE7344" s="8"/>
      <c r="BF7344" s="8"/>
      <c r="BG7344" s="122"/>
      <c r="BH7344" s="8"/>
      <c r="BI7344" s="8"/>
      <c r="BJ7344" s="8"/>
      <c r="BK7344" s="8"/>
      <c r="BL7344" s="122"/>
      <c r="BM7344" s="8"/>
      <c r="BN7344" s="8"/>
      <c r="BO7344" s="8"/>
      <c r="BP7344" s="8"/>
      <c r="BQ7344" s="122"/>
      <c r="BR7344" s="8"/>
      <c r="BS7344" s="8"/>
      <c r="BT7344" s="8"/>
      <c r="BU7344" s="8"/>
      <c r="BV7344" s="122"/>
    </row>
    <row r="7345" spans="1:74" hidden="1" x14ac:dyDescent="0.3">
      <c r="A7345" s="8"/>
      <c r="B7345" s="2" t="s">
        <v>2</v>
      </c>
      <c r="C7345" s="2" t="s">
        <v>3</v>
      </c>
      <c r="D7345" s="2" t="s">
        <v>503</v>
      </c>
      <c r="E7345" s="9" t="s">
        <v>833</v>
      </c>
      <c r="F7345" s="10"/>
      <c r="G7345" s="18" t="s">
        <v>5</v>
      </c>
      <c r="H7345" s="3">
        <v>2024</v>
      </c>
      <c r="I7345" s="20" t="s">
        <v>286</v>
      </c>
      <c r="J7345" s="8" t="s">
        <v>343</v>
      </c>
      <c r="K7345" s="8" t="s">
        <v>339</v>
      </c>
      <c r="L7345" s="163">
        <f t="shared" si="262"/>
        <v>0</v>
      </c>
      <c r="M7345" s="163">
        <f t="shared" si="263"/>
        <v>0</v>
      </c>
      <c r="N7345" s="181"/>
      <c r="O7345" s="8"/>
      <c r="P7345" s="8"/>
      <c r="Q7345" s="8"/>
      <c r="R7345" s="8"/>
      <c r="S7345" s="122"/>
      <c r="T7345" s="8"/>
      <c r="U7345" s="8"/>
      <c r="V7345" s="8"/>
      <c r="W7345" s="8"/>
      <c r="X7345" s="122"/>
      <c r="Y7345" s="8"/>
      <c r="Z7345" s="8"/>
      <c r="AA7345" s="8"/>
      <c r="AB7345" s="8"/>
      <c r="AC7345" s="122"/>
      <c r="AD7345" s="8"/>
      <c r="AE7345" s="8"/>
      <c r="AF7345" s="8"/>
      <c r="AG7345" s="8"/>
      <c r="AH7345" s="122"/>
      <c r="AI7345" s="137"/>
      <c r="AJ7345" s="137"/>
      <c r="AK7345" s="137"/>
      <c r="AL7345" s="137"/>
      <c r="AM7345" s="138"/>
      <c r="AN7345" s="8"/>
      <c r="AO7345" s="8"/>
      <c r="AP7345" s="8"/>
      <c r="AQ7345" s="8"/>
      <c r="AR7345" s="122"/>
      <c r="AS7345" s="139"/>
      <c r="AT7345" s="139"/>
      <c r="AU7345" s="139"/>
      <c r="AV7345" s="139"/>
      <c r="AW7345" s="140"/>
      <c r="AX7345" s="8"/>
      <c r="AY7345" s="8"/>
      <c r="AZ7345" s="8"/>
      <c r="BA7345" s="8"/>
      <c r="BB7345" s="122"/>
      <c r="BC7345" s="8"/>
      <c r="BD7345" s="8"/>
      <c r="BE7345" s="8"/>
      <c r="BF7345" s="8"/>
      <c r="BG7345" s="122"/>
      <c r="BH7345" s="8"/>
      <c r="BI7345" s="8"/>
      <c r="BJ7345" s="8"/>
      <c r="BK7345" s="8"/>
      <c r="BL7345" s="122"/>
      <c r="BM7345" s="8"/>
      <c r="BN7345" s="8"/>
      <c r="BO7345" s="8"/>
      <c r="BP7345" s="8"/>
      <c r="BQ7345" s="122"/>
      <c r="BR7345" s="8"/>
      <c r="BS7345" s="8"/>
      <c r="BT7345" s="8"/>
      <c r="BU7345" s="8"/>
      <c r="BV7345" s="122"/>
    </row>
    <row r="7346" spans="1:74" hidden="1" x14ac:dyDescent="0.3">
      <c r="A7346" s="8"/>
      <c r="B7346" s="2" t="s">
        <v>2</v>
      </c>
      <c r="C7346" s="2" t="s">
        <v>3</v>
      </c>
      <c r="D7346" s="2" t="s">
        <v>503</v>
      </c>
      <c r="E7346" s="9" t="s">
        <v>833</v>
      </c>
      <c r="F7346" s="10"/>
      <c r="G7346" s="18" t="s">
        <v>5</v>
      </c>
      <c r="H7346" s="3">
        <v>2024</v>
      </c>
      <c r="I7346" s="20" t="s">
        <v>288</v>
      </c>
      <c r="J7346" s="8" t="s">
        <v>344</v>
      </c>
      <c r="K7346" s="8" t="s">
        <v>318</v>
      </c>
      <c r="L7346" s="163">
        <f t="shared" si="262"/>
        <v>0</v>
      </c>
      <c r="M7346" s="163">
        <f t="shared" si="263"/>
        <v>0</v>
      </c>
      <c r="N7346" s="181"/>
      <c r="O7346" s="8"/>
      <c r="P7346" s="8"/>
      <c r="Q7346" s="8"/>
      <c r="R7346" s="8"/>
      <c r="S7346" s="122"/>
      <c r="T7346" s="8"/>
      <c r="U7346" s="8"/>
      <c r="V7346" s="8"/>
      <c r="W7346" s="8"/>
      <c r="X7346" s="122"/>
      <c r="Y7346" s="8"/>
      <c r="Z7346" s="8"/>
      <c r="AA7346" s="8"/>
      <c r="AB7346" s="8"/>
      <c r="AC7346" s="122"/>
      <c r="AD7346" s="8"/>
      <c r="AE7346" s="8"/>
      <c r="AF7346" s="8"/>
      <c r="AG7346" s="8"/>
      <c r="AH7346" s="122"/>
      <c r="AI7346" s="137"/>
      <c r="AJ7346" s="137"/>
      <c r="AK7346" s="137"/>
      <c r="AL7346" s="137"/>
      <c r="AM7346" s="138"/>
      <c r="AN7346" s="8"/>
      <c r="AO7346" s="8"/>
      <c r="AP7346" s="8"/>
      <c r="AQ7346" s="8"/>
      <c r="AR7346" s="122"/>
      <c r="AS7346" s="139"/>
      <c r="AT7346" s="139"/>
      <c r="AU7346" s="139"/>
      <c r="AV7346" s="139"/>
      <c r="AW7346" s="140"/>
      <c r="AX7346" s="8"/>
      <c r="AY7346" s="8"/>
      <c r="AZ7346" s="8"/>
      <c r="BA7346" s="8"/>
      <c r="BB7346" s="122"/>
      <c r="BC7346" s="8"/>
      <c r="BD7346" s="8"/>
      <c r="BE7346" s="8"/>
      <c r="BF7346" s="8"/>
      <c r="BG7346" s="122"/>
      <c r="BH7346" s="8"/>
      <c r="BI7346" s="8"/>
      <c r="BJ7346" s="8"/>
      <c r="BK7346" s="8"/>
      <c r="BL7346" s="122"/>
      <c r="BM7346" s="8"/>
      <c r="BN7346" s="8"/>
      <c r="BO7346" s="8"/>
      <c r="BP7346" s="8"/>
      <c r="BQ7346" s="122"/>
      <c r="BR7346" s="8"/>
      <c r="BS7346" s="8"/>
      <c r="BT7346" s="8"/>
      <c r="BU7346" s="8"/>
      <c r="BV7346" s="122"/>
    </row>
    <row r="7347" spans="1:74" hidden="1" x14ac:dyDescent="0.3">
      <c r="A7347" s="8"/>
      <c r="B7347" s="2" t="s">
        <v>2</v>
      </c>
      <c r="C7347" s="2" t="s">
        <v>3</v>
      </c>
      <c r="D7347" s="2" t="s">
        <v>503</v>
      </c>
      <c r="E7347" s="9" t="s">
        <v>833</v>
      </c>
      <c r="F7347" s="10"/>
      <c r="G7347" s="18" t="s">
        <v>5</v>
      </c>
      <c r="H7347" s="3">
        <v>2024</v>
      </c>
      <c r="I7347" s="20" t="s">
        <v>288</v>
      </c>
      <c r="J7347" s="2" t="s">
        <v>351</v>
      </c>
      <c r="K7347" s="2" t="s">
        <v>318</v>
      </c>
      <c r="L7347" s="163">
        <f t="shared" si="262"/>
        <v>0</v>
      </c>
      <c r="M7347" s="163">
        <f t="shared" si="263"/>
        <v>0</v>
      </c>
      <c r="N7347" s="181"/>
      <c r="O7347" s="8"/>
      <c r="P7347" s="8"/>
      <c r="Q7347" s="8"/>
      <c r="R7347" s="8"/>
      <c r="S7347" s="122"/>
      <c r="T7347" s="8"/>
      <c r="U7347" s="8"/>
      <c r="V7347" s="8"/>
      <c r="W7347" s="8"/>
      <c r="X7347" s="122"/>
      <c r="Y7347" s="8"/>
      <c r="Z7347" s="8"/>
      <c r="AA7347" s="8"/>
      <c r="AB7347" s="8"/>
      <c r="AC7347" s="122"/>
      <c r="AD7347" s="8"/>
      <c r="AE7347" s="8"/>
      <c r="AF7347" s="8"/>
      <c r="AG7347" s="8"/>
      <c r="AH7347" s="122"/>
      <c r="AI7347" s="137"/>
      <c r="AJ7347" s="137"/>
      <c r="AK7347" s="137"/>
      <c r="AL7347" s="137"/>
      <c r="AM7347" s="138"/>
      <c r="AN7347" s="8"/>
      <c r="AO7347" s="8"/>
      <c r="AP7347" s="8"/>
      <c r="AQ7347" s="8"/>
      <c r="AR7347" s="122"/>
      <c r="AS7347" s="139"/>
      <c r="AT7347" s="139"/>
      <c r="AU7347" s="139"/>
      <c r="AV7347" s="139"/>
      <c r="AW7347" s="140"/>
      <c r="AX7347" s="8"/>
      <c r="AY7347" s="8"/>
      <c r="AZ7347" s="8"/>
      <c r="BA7347" s="8"/>
      <c r="BB7347" s="122"/>
      <c r="BC7347" s="8"/>
      <c r="BD7347" s="8"/>
      <c r="BE7347" s="8"/>
      <c r="BF7347" s="8"/>
      <c r="BG7347" s="122"/>
      <c r="BH7347" s="8"/>
      <c r="BI7347" s="8"/>
      <c r="BJ7347" s="8"/>
      <c r="BK7347" s="8"/>
      <c r="BL7347" s="122"/>
      <c r="BM7347" s="8"/>
      <c r="BN7347" s="8"/>
      <c r="BO7347" s="8"/>
      <c r="BP7347" s="8"/>
      <c r="BQ7347" s="122"/>
      <c r="BR7347" s="8"/>
      <c r="BS7347" s="8"/>
      <c r="BT7347" s="8"/>
      <c r="BU7347" s="8"/>
      <c r="BV7347" s="122"/>
    </row>
    <row r="7348" spans="1:74" hidden="1" x14ac:dyDescent="0.3">
      <c r="A7348" s="8"/>
      <c r="B7348" s="2" t="s">
        <v>2</v>
      </c>
      <c r="C7348" s="2" t="s">
        <v>3</v>
      </c>
      <c r="D7348" s="2" t="s">
        <v>503</v>
      </c>
      <c r="E7348" s="9" t="s">
        <v>833</v>
      </c>
      <c r="F7348" s="10"/>
      <c r="G7348" s="18" t="s">
        <v>5</v>
      </c>
      <c r="H7348" s="3">
        <v>2024</v>
      </c>
      <c r="I7348" s="20" t="s">
        <v>288</v>
      </c>
      <c r="J7348" s="2" t="s">
        <v>352</v>
      </c>
      <c r="K7348" s="2" t="s">
        <v>321</v>
      </c>
      <c r="L7348" s="163">
        <f t="shared" si="262"/>
        <v>0</v>
      </c>
      <c r="M7348" s="163">
        <f t="shared" si="263"/>
        <v>0</v>
      </c>
      <c r="N7348" s="181"/>
      <c r="O7348" s="8"/>
      <c r="P7348" s="8"/>
      <c r="Q7348" s="8"/>
      <c r="R7348" s="8"/>
      <c r="S7348" s="122"/>
      <c r="T7348" s="8"/>
      <c r="U7348" s="8"/>
      <c r="V7348" s="8"/>
      <c r="W7348" s="8"/>
      <c r="X7348" s="122"/>
      <c r="Y7348" s="8"/>
      <c r="Z7348" s="8"/>
      <c r="AA7348" s="8"/>
      <c r="AB7348" s="8"/>
      <c r="AC7348" s="122"/>
      <c r="AD7348" s="8"/>
      <c r="AE7348" s="8"/>
      <c r="AF7348" s="8"/>
      <c r="AG7348" s="8"/>
      <c r="AH7348" s="122"/>
      <c r="AI7348" s="137"/>
      <c r="AJ7348" s="137"/>
      <c r="AK7348" s="137"/>
      <c r="AL7348" s="137"/>
      <c r="AM7348" s="138"/>
      <c r="AN7348" s="8"/>
      <c r="AO7348" s="8"/>
      <c r="AP7348" s="8"/>
      <c r="AQ7348" s="8"/>
      <c r="AR7348" s="122"/>
      <c r="AS7348" s="139"/>
      <c r="AT7348" s="139"/>
      <c r="AU7348" s="139"/>
      <c r="AV7348" s="139"/>
      <c r="AW7348" s="140"/>
      <c r="AX7348" s="8"/>
      <c r="AY7348" s="8"/>
      <c r="AZ7348" s="8"/>
      <c r="BA7348" s="8"/>
      <c r="BB7348" s="122"/>
      <c r="BC7348" s="8"/>
      <c r="BD7348" s="8"/>
      <c r="BE7348" s="8"/>
      <c r="BF7348" s="8"/>
      <c r="BG7348" s="122"/>
      <c r="BH7348" s="8"/>
      <c r="BI7348" s="8"/>
      <c r="BJ7348" s="8"/>
      <c r="BK7348" s="8"/>
      <c r="BL7348" s="122"/>
      <c r="BM7348" s="8"/>
      <c r="BN7348" s="8"/>
      <c r="BO7348" s="8"/>
      <c r="BP7348" s="8"/>
      <c r="BQ7348" s="122"/>
      <c r="BR7348" s="8"/>
      <c r="BS7348" s="8"/>
      <c r="BT7348" s="8"/>
      <c r="BU7348" s="8"/>
      <c r="BV7348" s="122"/>
    </row>
    <row r="7349" spans="1:74" hidden="1" x14ac:dyDescent="0.3">
      <c r="A7349" s="8"/>
      <c r="B7349" s="2" t="s">
        <v>2</v>
      </c>
      <c r="C7349" s="2" t="s">
        <v>3</v>
      </c>
      <c r="D7349" s="2" t="s">
        <v>503</v>
      </c>
      <c r="E7349" s="9" t="s">
        <v>833</v>
      </c>
      <c r="F7349" s="10"/>
      <c r="G7349" s="18" t="s">
        <v>5</v>
      </c>
      <c r="H7349" s="3">
        <v>2024</v>
      </c>
      <c r="I7349" s="20" t="s">
        <v>288</v>
      </c>
      <c r="J7349" s="2" t="s">
        <v>345</v>
      </c>
      <c r="K7349" s="2" t="s">
        <v>318</v>
      </c>
      <c r="L7349" s="163">
        <f t="shared" si="262"/>
        <v>0</v>
      </c>
      <c r="M7349" s="163">
        <f t="shared" si="263"/>
        <v>0</v>
      </c>
      <c r="N7349" s="181"/>
      <c r="O7349" s="8"/>
      <c r="P7349" s="8"/>
      <c r="Q7349" s="8"/>
      <c r="R7349" s="8"/>
      <c r="S7349" s="122"/>
      <c r="T7349" s="8"/>
      <c r="U7349" s="8"/>
      <c r="V7349" s="8"/>
      <c r="W7349" s="8"/>
      <c r="X7349" s="122"/>
      <c r="Y7349" s="8"/>
      <c r="Z7349" s="8"/>
      <c r="AA7349" s="8"/>
      <c r="AB7349" s="8"/>
      <c r="AC7349" s="122"/>
      <c r="AD7349" s="8"/>
      <c r="AE7349" s="8"/>
      <c r="AF7349" s="8"/>
      <c r="AG7349" s="8"/>
      <c r="AH7349" s="122"/>
      <c r="AI7349" s="137"/>
      <c r="AJ7349" s="137"/>
      <c r="AK7349" s="137"/>
      <c r="AL7349" s="137"/>
      <c r="AM7349" s="138"/>
      <c r="AN7349" s="8"/>
      <c r="AO7349" s="8"/>
      <c r="AP7349" s="8"/>
      <c r="AQ7349" s="8"/>
      <c r="AR7349" s="122"/>
      <c r="AS7349" s="139"/>
      <c r="AT7349" s="139"/>
      <c r="AU7349" s="139"/>
      <c r="AV7349" s="139"/>
      <c r="AW7349" s="140"/>
      <c r="AX7349" s="8"/>
      <c r="AY7349" s="8"/>
      <c r="AZ7349" s="8"/>
      <c r="BA7349" s="8"/>
      <c r="BB7349" s="122"/>
      <c r="BC7349" s="8"/>
      <c r="BD7349" s="8"/>
      <c r="BE7349" s="8"/>
      <c r="BF7349" s="8"/>
      <c r="BG7349" s="122"/>
      <c r="BH7349" s="8"/>
      <c r="BI7349" s="8"/>
      <c r="BJ7349" s="8"/>
      <c r="BK7349" s="8"/>
      <c r="BL7349" s="122"/>
      <c r="BM7349" s="8"/>
      <c r="BN7349" s="8"/>
      <c r="BO7349" s="8"/>
      <c r="BP7349" s="8"/>
      <c r="BQ7349" s="122"/>
      <c r="BR7349" s="8"/>
      <c r="BS7349" s="8"/>
      <c r="BT7349" s="8"/>
      <c r="BU7349" s="8"/>
      <c r="BV7349" s="122"/>
    </row>
    <row r="7350" spans="1:74" hidden="1" x14ac:dyDescent="0.3">
      <c r="A7350" s="8"/>
      <c r="B7350" s="2" t="s">
        <v>2</v>
      </c>
      <c r="C7350" s="2" t="s">
        <v>3</v>
      </c>
      <c r="D7350" s="2" t="s">
        <v>503</v>
      </c>
      <c r="E7350" s="9" t="s">
        <v>833</v>
      </c>
      <c r="F7350" s="10"/>
      <c r="G7350" s="18" t="s">
        <v>5</v>
      </c>
      <c r="H7350" s="3">
        <v>2024</v>
      </c>
      <c r="I7350" s="20" t="s">
        <v>289</v>
      </c>
      <c r="J7350" s="2" t="s">
        <v>268</v>
      </c>
      <c r="K7350" s="2" t="s">
        <v>318</v>
      </c>
      <c r="L7350" s="163">
        <f t="shared" si="262"/>
        <v>0</v>
      </c>
      <c r="M7350" s="163">
        <f t="shared" si="263"/>
        <v>0</v>
      </c>
      <c r="N7350" s="181"/>
      <c r="O7350" s="8"/>
      <c r="P7350" s="8"/>
      <c r="Q7350" s="8"/>
      <c r="R7350" s="8"/>
      <c r="S7350" s="122"/>
      <c r="T7350" s="8"/>
      <c r="U7350" s="8"/>
      <c r="V7350" s="8"/>
      <c r="W7350" s="8"/>
      <c r="X7350" s="122"/>
      <c r="Y7350" s="8"/>
      <c r="Z7350" s="8"/>
      <c r="AA7350" s="8"/>
      <c r="AB7350" s="8"/>
      <c r="AC7350" s="122"/>
      <c r="AD7350" s="8"/>
      <c r="AE7350" s="8"/>
      <c r="AF7350" s="8"/>
      <c r="AG7350" s="8"/>
      <c r="AH7350" s="122"/>
      <c r="AI7350" s="137"/>
      <c r="AJ7350" s="137"/>
      <c r="AK7350" s="137"/>
      <c r="AL7350" s="137"/>
      <c r="AM7350" s="138"/>
      <c r="AN7350" s="8"/>
      <c r="AO7350" s="8"/>
      <c r="AP7350" s="8"/>
      <c r="AQ7350" s="8"/>
      <c r="AR7350" s="122"/>
      <c r="AS7350" s="139"/>
      <c r="AT7350" s="139"/>
      <c r="AU7350" s="139"/>
      <c r="AV7350" s="139"/>
      <c r="AW7350" s="140"/>
      <c r="AX7350" s="8"/>
      <c r="AY7350" s="8"/>
      <c r="AZ7350" s="8"/>
      <c r="BA7350" s="8"/>
      <c r="BB7350" s="122"/>
      <c r="BC7350" s="8"/>
      <c r="BD7350" s="8"/>
      <c r="BE7350" s="8"/>
      <c r="BF7350" s="8"/>
      <c r="BG7350" s="122"/>
      <c r="BH7350" s="8"/>
      <c r="BI7350" s="8"/>
      <c r="BJ7350" s="8"/>
      <c r="BK7350" s="8"/>
      <c r="BL7350" s="122"/>
      <c r="BM7350" s="8"/>
      <c r="BN7350" s="8"/>
      <c r="BO7350" s="8"/>
      <c r="BP7350" s="8"/>
      <c r="BQ7350" s="122"/>
      <c r="BR7350" s="8"/>
      <c r="BS7350" s="8"/>
      <c r="BT7350" s="8"/>
      <c r="BU7350" s="8"/>
      <c r="BV7350" s="122"/>
    </row>
    <row r="7351" spans="1:74" hidden="1" x14ac:dyDescent="0.3">
      <c r="A7351" s="8"/>
      <c r="B7351" s="2" t="s">
        <v>2</v>
      </c>
      <c r="C7351" s="2" t="s">
        <v>3</v>
      </c>
      <c r="D7351" s="2" t="s">
        <v>503</v>
      </c>
      <c r="E7351" s="9" t="s">
        <v>833</v>
      </c>
      <c r="F7351" s="10"/>
      <c r="G7351" s="18" t="s">
        <v>5</v>
      </c>
      <c r="H7351" s="3">
        <v>2024</v>
      </c>
      <c r="I7351" s="20" t="s">
        <v>289</v>
      </c>
      <c r="J7351" s="2" t="s">
        <v>292</v>
      </c>
      <c r="K7351" s="2" t="s">
        <v>318</v>
      </c>
      <c r="L7351" s="163">
        <f t="shared" si="262"/>
        <v>0</v>
      </c>
      <c r="M7351" s="163">
        <f t="shared" si="263"/>
        <v>0</v>
      </c>
      <c r="N7351" s="181"/>
      <c r="O7351" s="8"/>
      <c r="P7351" s="8"/>
      <c r="Q7351" s="8"/>
      <c r="R7351" s="8"/>
      <c r="S7351" s="122"/>
      <c r="T7351" s="8"/>
      <c r="U7351" s="8"/>
      <c r="V7351" s="8"/>
      <c r="W7351" s="8"/>
      <c r="X7351" s="122"/>
      <c r="Y7351" s="8"/>
      <c r="Z7351" s="8"/>
      <c r="AA7351" s="8"/>
      <c r="AB7351" s="8"/>
      <c r="AC7351" s="122"/>
      <c r="AD7351" s="8"/>
      <c r="AE7351" s="8"/>
      <c r="AF7351" s="8"/>
      <c r="AG7351" s="8"/>
      <c r="AH7351" s="122"/>
      <c r="AI7351" s="137"/>
      <c r="AJ7351" s="137"/>
      <c r="AK7351" s="137"/>
      <c r="AL7351" s="137"/>
      <c r="AM7351" s="138"/>
      <c r="AN7351" s="8"/>
      <c r="AO7351" s="8"/>
      <c r="AP7351" s="8"/>
      <c r="AQ7351" s="8"/>
      <c r="AR7351" s="122"/>
      <c r="AS7351" s="139"/>
      <c r="AT7351" s="139"/>
      <c r="AU7351" s="139"/>
      <c r="AV7351" s="139"/>
      <c r="AW7351" s="140"/>
      <c r="AX7351" s="8"/>
      <c r="AY7351" s="8"/>
      <c r="AZ7351" s="8"/>
      <c r="BA7351" s="8"/>
      <c r="BB7351" s="122"/>
      <c r="BC7351" s="8"/>
      <c r="BD7351" s="8"/>
      <c r="BE7351" s="8"/>
      <c r="BF7351" s="8"/>
      <c r="BG7351" s="122"/>
      <c r="BH7351" s="8"/>
      <c r="BI7351" s="8"/>
      <c r="BJ7351" s="8"/>
      <c r="BK7351" s="8"/>
      <c r="BL7351" s="122"/>
      <c r="BM7351" s="8"/>
      <c r="BN7351" s="8"/>
      <c r="BO7351" s="8"/>
      <c r="BP7351" s="8"/>
      <c r="BQ7351" s="122"/>
      <c r="BR7351" s="8"/>
      <c r="BS7351" s="8"/>
      <c r="BT7351" s="8"/>
      <c r="BU7351" s="8"/>
      <c r="BV7351" s="122"/>
    </row>
    <row r="7352" spans="1:74" hidden="1" x14ac:dyDescent="0.3">
      <c r="A7352" s="8"/>
      <c r="B7352" s="2" t="s">
        <v>2</v>
      </c>
      <c r="C7352" s="2" t="s">
        <v>3</v>
      </c>
      <c r="D7352" s="2" t="s">
        <v>503</v>
      </c>
      <c r="E7352" s="9" t="s">
        <v>833</v>
      </c>
      <c r="F7352" s="10"/>
      <c r="G7352" s="18" t="s">
        <v>5</v>
      </c>
      <c r="H7352" s="3">
        <v>2024</v>
      </c>
      <c r="I7352" s="20" t="s">
        <v>285</v>
      </c>
      <c r="J7352" s="2" t="s">
        <v>293</v>
      </c>
      <c r="K7352" s="2" t="s">
        <v>318</v>
      </c>
      <c r="L7352" s="163">
        <f t="shared" si="262"/>
        <v>0</v>
      </c>
      <c r="M7352" s="163">
        <f t="shared" si="263"/>
        <v>0</v>
      </c>
      <c r="N7352" s="181"/>
      <c r="O7352" s="8"/>
      <c r="P7352" s="8"/>
      <c r="Q7352" s="8"/>
      <c r="R7352" s="8"/>
      <c r="S7352" s="122"/>
      <c r="T7352" s="8"/>
      <c r="U7352" s="8"/>
      <c r="V7352" s="8"/>
      <c r="W7352" s="8"/>
      <c r="X7352" s="122"/>
      <c r="Y7352" s="8"/>
      <c r="Z7352" s="8"/>
      <c r="AA7352" s="8"/>
      <c r="AB7352" s="8"/>
      <c r="AC7352" s="122"/>
      <c r="AD7352" s="8"/>
      <c r="AE7352" s="8"/>
      <c r="AF7352" s="8"/>
      <c r="AG7352" s="8"/>
      <c r="AH7352" s="122"/>
      <c r="AI7352" s="137"/>
      <c r="AJ7352" s="137"/>
      <c r="AK7352" s="137"/>
      <c r="AL7352" s="137"/>
      <c r="AM7352" s="138"/>
      <c r="AN7352" s="8"/>
      <c r="AO7352" s="8"/>
      <c r="AP7352" s="8"/>
      <c r="AQ7352" s="8"/>
      <c r="AR7352" s="122"/>
      <c r="AS7352" s="139"/>
      <c r="AT7352" s="139"/>
      <c r="AU7352" s="139"/>
      <c r="AV7352" s="139"/>
      <c r="AW7352" s="140"/>
      <c r="AX7352" s="8"/>
      <c r="AY7352" s="8"/>
      <c r="AZ7352" s="8"/>
      <c r="BA7352" s="8"/>
      <c r="BB7352" s="122"/>
      <c r="BC7352" s="8"/>
      <c r="BD7352" s="8"/>
      <c r="BE7352" s="8"/>
      <c r="BF7352" s="8"/>
      <c r="BG7352" s="122"/>
      <c r="BH7352" s="8"/>
      <c r="BI7352" s="8"/>
      <c r="BJ7352" s="8"/>
      <c r="BK7352" s="8"/>
      <c r="BL7352" s="122"/>
      <c r="BM7352" s="8"/>
      <c r="BN7352" s="8"/>
      <c r="BO7352" s="8"/>
      <c r="BP7352" s="8"/>
      <c r="BQ7352" s="122"/>
      <c r="BR7352" s="8"/>
      <c r="BS7352" s="8"/>
      <c r="BT7352" s="8"/>
      <c r="BU7352" s="8"/>
      <c r="BV7352" s="122"/>
    </row>
    <row r="7353" spans="1:74" hidden="1" x14ac:dyDescent="0.3">
      <c r="A7353" s="8"/>
      <c r="B7353" s="2" t="s">
        <v>2</v>
      </c>
      <c r="C7353" s="2" t="s">
        <v>3</v>
      </c>
      <c r="D7353" s="2" t="s">
        <v>503</v>
      </c>
      <c r="E7353" s="9" t="s">
        <v>833</v>
      </c>
      <c r="F7353" s="10"/>
      <c r="G7353" s="18" t="s">
        <v>5</v>
      </c>
      <c r="H7353" s="3">
        <v>2024</v>
      </c>
      <c r="I7353" s="20" t="s">
        <v>287</v>
      </c>
      <c r="J7353" s="2" t="s">
        <v>269</v>
      </c>
      <c r="K7353" s="2" t="s">
        <v>320</v>
      </c>
      <c r="L7353" s="163">
        <f t="shared" si="262"/>
        <v>9</v>
      </c>
      <c r="M7353" s="163">
        <f t="shared" si="263"/>
        <v>13.601000000000001</v>
      </c>
      <c r="N7353" s="181"/>
      <c r="O7353" s="8"/>
      <c r="P7353" s="8"/>
      <c r="Q7353" s="8"/>
      <c r="R7353" s="8"/>
      <c r="S7353" s="122"/>
      <c r="T7353" s="8"/>
      <c r="U7353" s="8"/>
      <c r="V7353" s="8"/>
      <c r="W7353" s="8"/>
      <c r="X7353" s="122"/>
      <c r="Y7353" s="8"/>
      <c r="Z7353" s="8"/>
      <c r="AA7353" s="8"/>
      <c r="AB7353" s="8"/>
      <c r="AC7353" s="122"/>
      <c r="AD7353" s="8"/>
      <c r="AE7353" s="8"/>
      <c r="AF7353" s="8"/>
      <c r="AG7353" s="8"/>
      <c r="AH7353" s="122"/>
      <c r="AI7353" s="137"/>
      <c r="AJ7353" s="137"/>
      <c r="AK7353" s="137"/>
      <c r="AL7353" s="137"/>
      <c r="AM7353" s="138"/>
      <c r="AN7353" s="8"/>
      <c r="AO7353" s="8"/>
      <c r="AP7353" s="8"/>
      <c r="AQ7353" s="8"/>
      <c r="AR7353" s="122"/>
      <c r="AS7353" s="139"/>
      <c r="AT7353" s="139"/>
      <c r="AU7353" s="139"/>
      <c r="AV7353" s="139"/>
      <c r="AW7353" s="140"/>
      <c r="AX7353" s="8"/>
      <c r="AY7353" s="8"/>
      <c r="AZ7353" s="8"/>
      <c r="BA7353" s="8">
        <v>9</v>
      </c>
      <c r="BB7353" s="122">
        <v>13.601000000000001</v>
      </c>
      <c r="BC7353" s="8"/>
      <c r="BD7353" s="8"/>
      <c r="BE7353" s="8"/>
      <c r="BF7353" s="8"/>
      <c r="BG7353" s="122"/>
      <c r="BH7353" s="8"/>
      <c r="BI7353" s="8"/>
      <c r="BJ7353" s="8"/>
      <c r="BK7353" s="8"/>
      <c r="BL7353" s="122"/>
      <c r="BM7353" s="8"/>
      <c r="BN7353" s="8"/>
      <c r="BO7353" s="8"/>
      <c r="BP7353" s="8"/>
      <c r="BQ7353" s="122"/>
      <c r="BR7353" s="8"/>
      <c r="BS7353" s="8"/>
      <c r="BT7353" s="8"/>
      <c r="BU7353" s="8"/>
      <c r="BV7353" s="122"/>
    </row>
    <row r="7354" spans="1:74" hidden="1" x14ac:dyDescent="0.3">
      <c r="A7354" s="8"/>
      <c r="B7354" s="2" t="s">
        <v>2</v>
      </c>
      <c r="C7354" s="2" t="s">
        <v>3</v>
      </c>
      <c r="D7354" s="2" t="s">
        <v>503</v>
      </c>
      <c r="E7354" s="9" t="s">
        <v>833</v>
      </c>
      <c r="F7354" s="10"/>
      <c r="G7354" s="18" t="s">
        <v>5</v>
      </c>
      <c r="H7354" s="3">
        <v>2024</v>
      </c>
      <c r="I7354" s="20" t="s">
        <v>287</v>
      </c>
      <c r="J7354" s="2" t="s">
        <v>270</v>
      </c>
      <c r="K7354" s="2" t="s">
        <v>320</v>
      </c>
      <c r="L7354" s="163">
        <f t="shared" si="262"/>
        <v>0</v>
      </c>
      <c r="M7354" s="163">
        <f t="shared" si="263"/>
        <v>0</v>
      </c>
      <c r="N7354" s="181"/>
      <c r="O7354" s="8"/>
      <c r="P7354" s="8"/>
      <c r="Q7354" s="8"/>
      <c r="R7354" s="8"/>
      <c r="S7354" s="122"/>
      <c r="T7354" s="8"/>
      <c r="U7354" s="8"/>
      <c r="V7354" s="8"/>
      <c r="W7354" s="8"/>
      <c r="X7354" s="122"/>
      <c r="Y7354" s="8"/>
      <c r="Z7354" s="8"/>
      <c r="AA7354" s="8"/>
      <c r="AB7354" s="8"/>
      <c r="AC7354" s="122"/>
      <c r="AD7354" s="8"/>
      <c r="AE7354" s="8"/>
      <c r="AF7354" s="8"/>
      <c r="AG7354" s="8"/>
      <c r="AH7354" s="122"/>
      <c r="AI7354" s="137"/>
      <c r="AJ7354" s="137"/>
      <c r="AK7354" s="137"/>
      <c r="AL7354" s="137"/>
      <c r="AM7354" s="138"/>
      <c r="AN7354" s="8"/>
      <c r="AO7354" s="8"/>
      <c r="AP7354" s="8"/>
      <c r="AQ7354" s="8"/>
      <c r="AR7354" s="122"/>
      <c r="AS7354" s="139"/>
      <c r="AT7354" s="139"/>
      <c r="AU7354" s="139"/>
      <c r="AV7354" s="139"/>
      <c r="AW7354" s="140"/>
      <c r="AX7354" s="8"/>
      <c r="AY7354" s="8"/>
      <c r="AZ7354" s="8"/>
      <c r="BA7354" s="8"/>
      <c r="BB7354" s="122"/>
      <c r="BC7354" s="8"/>
      <c r="BD7354" s="8"/>
      <c r="BE7354" s="8"/>
      <c r="BF7354" s="8"/>
      <c r="BG7354" s="122"/>
      <c r="BH7354" s="8"/>
      <c r="BI7354" s="8"/>
      <c r="BJ7354" s="8"/>
      <c r="BK7354" s="8"/>
      <c r="BL7354" s="122"/>
      <c r="BM7354" s="8"/>
      <c r="BN7354" s="8"/>
      <c r="BO7354" s="8"/>
      <c r="BP7354" s="8"/>
      <c r="BQ7354" s="122"/>
      <c r="BR7354" s="8"/>
      <c r="BS7354" s="8"/>
      <c r="BT7354" s="8"/>
      <c r="BU7354" s="8"/>
      <c r="BV7354" s="122"/>
    </row>
    <row r="7355" spans="1:74" hidden="1" x14ac:dyDescent="0.3">
      <c r="A7355" s="8"/>
      <c r="B7355" s="2" t="s">
        <v>2</v>
      </c>
      <c r="C7355" s="2" t="s">
        <v>3</v>
      </c>
      <c r="D7355" s="2" t="s">
        <v>503</v>
      </c>
      <c r="E7355" s="9" t="s">
        <v>833</v>
      </c>
      <c r="F7355" s="10"/>
      <c r="G7355" s="18" t="s">
        <v>5</v>
      </c>
      <c r="H7355" s="3">
        <v>2024</v>
      </c>
      <c r="I7355" s="20" t="s">
        <v>290</v>
      </c>
      <c r="J7355" s="2" t="s">
        <v>271</v>
      </c>
      <c r="K7355" s="2" t="s">
        <v>321</v>
      </c>
      <c r="L7355" s="163">
        <f t="shared" si="262"/>
        <v>0</v>
      </c>
      <c r="M7355" s="163">
        <f t="shared" si="263"/>
        <v>0</v>
      </c>
      <c r="N7355" s="181"/>
      <c r="O7355" s="8"/>
      <c r="P7355" s="8"/>
      <c r="Q7355" s="8"/>
      <c r="R7355" s="8"/>
      <c r="S7355" s="122"/>
      <c r="T7355" s="8"/>
      <c r="U7355" s="8"/>
      <c r="V7355" s="8"/>
      <c r="W7355" s="8"/>
      <c r="X7355" s="122"/>
      <c r="Y7355" s="8"/>
      <c r="Z7355" s="8"/>
      <c r="AA7355" s="8"/>
      <c r="AB7355" s="8"/>
      <c r="AC7355" s="122"/>
      <c r="AD7355" s="8"/>
      <c r="AE7355" s="8"/>
      <c r="AF7355" s="8"/>
      <c r="AG7355" s="8"/>
      <c r="AH7355" s="122"/>
      <c r="AI7355" s="137"/>
      <c r="AJ7355" s="137"/>
      <c r="AK7355" s="137"/>
      <c r="AL7355" s="137"/>
      <c r="AM7355" s="138"/>
      <c r="AN7355" s="8"/>
      <c r="AO7355" s="8"/>
      <c r="AP7355" s="8"/>
      <c r="AQ7355" s="8"/>
      <c r="AR7355" s="122"/>
      <c r="AS7355" s="139"/>
      <c r="AT7355" s="139"/>
      <c r="AU7355" s="139"/>
      <c r="AV7355" s="139"/>
      <c r="AW7355" s="140"/>
      <c r="AX7355" s="8"/>
      <c r="AY7355" s="8"/>
      <c r="AZ7355" s="8"/>
      <c r="BA7355" s="8"/>
      <c r="BB7355" s="122"/>
      <c r="BC7355" s="8"/>
      <c r="BD7355" s="8"/>
      <c r="BE7355" s="8"/>
      <c r="BF7355" s="8"/>
      <c r="BG7355" s="122"/>
      <c r="BH7355" s="8"/>
      <c r="BI7355" s="8"/>
      <c r="BJ7355" s="8"/>
      <c r="BK7355" s="8"/>
      <c r="BL7355" s="122"/>
      <c r="BM7355" s="8"/>
      <c r="BN7355" s="8"/>
      <c r="BO7355" s="8"/>
      <c r="BP7355" s="8"/>
      <c r="BQ7355" s="122"/>
      <c r="BR7355" s="8"/>
      <c r="BS7355" s="8"/>
      <c r="BT7355" s="8"/>
      <c r="BU7355" s="8"/>
      <c r="BV7355" s="122"/>
    </row>
    <row r="7356" spans="1:74" hidden="1" x14ac:dyDescent="0.3">
      <c r="A7356" s="8"/>
      <c r="B7356" s="2" t="s">
        <v>2</v>
      </c>
      <c r="C7356" s="2" t="s">
        <v>3</v>
      </c>
      <c r="D7356" s="2" t="s">
        <v>503</v>
      </c>
      <c r="E7356" s="9" t="s">
        <v>833</v>
      </c>
      <c r="F7356" s="10"/>
      <c r="G7356" s="18" t="s">
        <v>5</v>
      </c>
      <c r="H7356" s="3">
        <v>2024</v>
      </c>
      <c r="I7356" s="20" t="s">
        <v>284</v>
      </c>
      <c r="J7356" s="2" t="s">
        <v>294</v>
      </c>
      <c r="K7356" s="2" t="s">
        <v>320</v>
      </c>
      <c r="L7356" s="163">
        <f t="shared" si="262"/>
        <v>0</v>
      </c>
      <c r="M7356" s="163">
        <f t="shared" si="263"/>
        <v>0</v>
      </c>
      <c r="N7356" s="181"/>
      <c r="O7356" s="8"/>
      <c r="P7356" s="8"/>
      <c r="Q7356" s="8"/>
      <c r="R7356" s="8"/>
      <c r="S7356" s="122"/>
      <c r="T7356" s="8"/>
      <c r="U7356" s="8"/>
      <c r="V7356" s="8"/>
      <c r="W7356" s="8"/>
      <c r="X7356" s="122"/>
      <c r="Y7356" s="8"/>
      <c r="Z7356" s="8"/>
      <c r="AA7356" s="8"/>
      <c r="AB7356" s="8"/>
      <c r="AC7356" s="122"/>
      <c r="AD7356" s="8"/>
      <c r="AE7356" s="8"/>
      <c r="AF7356" s="8"/>
      <c r="AG7356" s="8"/>
      <c r="AH7356" s="122"/>
      <c r="AI7356" s="137"/>
      <c r="AJ7356" s="137"/>
      <c r="AK7356" s="137"/>
      <c r="AL7356" s="137"/>
      <c r="AM7356" s="138"/>
      <c r="AN7356" s="8"/>
      <c r="AO7356" s="8"/>
      <c r="AP7356" s="8"/>
      <c r="AQ7356" s="8"/>
      <c r="AR7356" s="122"/>
      <c r="AS7356" s="139"/>
      <c r="AT7356" s="139"/>
      <c r="AU7356" s="139"/>
      <c r="AV7356" s="139"/>
      <c r="AW7356" s="140"/>
      <c r="AX7356" s="8"/>
      <c r="AY7356" s="8"/>
      <c r="AZ7356" s="8"/>
      <c r="BA7356" s="8"/>
      <c r="BB7356" s="122"/>
      <c r="BC7356" s="8"/>
      <c r="BD7356" s="8"/>
      <c r="BE7356" s="8"/>
      <c r="BF7356" s="8"/>
      <c r="BG7356" s="122"/>
      <c r="BH7356" s="8"/>
      <c r="BI7356" s="8"/>
      <c r="BJ7356" s="8"/>
      <c r="BK7356" s="8"/>
      <c r="BL7356" s="122"/>
      <c r="BM7356" s="8"/>
      <c r="BN7356" s="8"/>
      <c r="BO7356" s="8"/>
      <c r="BP7356" s="8"/>
      <c r="BQ7356" s="122"/>
      <c r="BR7356" s="8"/>
      <c r="BS7356" s="8"/>
      <c r="BT7356" s="8"/>
      <c r="BU7356" s="8"/>
      <c r="BV7356" s="122"/>
    </row>
    <row r="7357" spans="1:74" hidden="1" x14ac:dyDescent="0.3">
      <c r="A7357" s="8"/>
      <c r="B7357" s="2" t="s">
        <v>2</v>
      </c>
      <c r="C7357" s="2" t="s">
        <v>3</v>
      </c>
      <c r="D7357" s="2" t="s">
        <v>503</v>
      </c>
      <c r="E7357" s="9" t="s">
        <v>833</v>
      </c>
      <c r="F7357" s="10"/>
      <c r="G7357" s="18" t="s">
        <v>5</v>
      </c>
      <c r="H7357" s="3">
        <v>2024</v>
      </c>
      <c r="I7357" s="20" t="s">
        <v>284</v>
      </c>
      <c r="J7357" s="2" t="s">
        <v>346</v>
      </c>
      <c r="K7357" s="2" t="s">
        <v>320</v>
      </c>
      <c r="L7357" s="163">
        <f t="shared" si="262"/>
        <v>0</v>
      </c>
      <c r="M7357" s="163">
        <f t="shared" si="263"/>
        <v>0</v>
      </c>
      <c r="N7357" s="181"/>
      <c r="O7357" s="8"/>
      <c r="P7357" s="8"/>
      <c r="Q7357" s="8"/>
      <c r="R7357" s="8"/>
      <c r="S7357" s="122"/>
      <c r="T7357" s="8"/>
      <c r="U7357" s="8"/>
      <c r="V7357" s="8"/>
      <c r="W7357" s="8"/>
      <c r="X7357" s="122"/>
      <c r="Y7357" s="8"/>
      <c r="Z7357" s="8"/>
      <c r="AA7357" s="8"/>
      <c r="AB7357" s="8"/>
      <c r="AC7357" s="122"/>
      <c r="AD7357" s="8"/>
      <c r="AE7357" s="8"/>
      <c r="AF7357" s="8"/>
      <c r="AG7357" s="8"/>
      <c r="AH7357" s="122"/>
      <c r="AI7357" s="137"/>
      <c r="AJ7357" s="137"/>
      <c r="AK7357" s="137"/>
      <c r="AL7357" s="137"/>
      <c r="AM7357" s="138"/>
      <c r="AN7357" s="8"/>
      <c r="AO7357" s="8"/>
      <c r="AP7357" s="8"/>
      <c r="AQ7357" s="8"/>
      <c r="AR7357" s="122"/>
      <c r="AS7357" s="139"/>
      <c r="AT7357" s="139"/>
      <c r="AU7357" s="139"/>
      <c r="AV7357" s="139"/>
      <c r="AW7357" s="140"/>
      <c r="AX7357" s="8"/>
      <c r="AY7357" s="8"/>
      <c r="AZ7357" s="8"/>
      <c r="BA7357" s="8"/>
      <c r="BB7357" s="122"/>
      <c r="BC7357" s="8"/>
      <c r="BD7357" s="8"/>
      <c r="BE7357" s="8"/>
      <c r="BF7357" s="8"/>
      <c r="BG7357" s="122"/>
      <c r="BH7357" s="8"/>
      <c r="BI7357" s="8"/>
      <c r="BJ7357" s="8"/>
      <c r="BK7357" s="8"/>
      <c r="BL7357" s="122"/>
      <c r="BM7357" s="8"/>
      <c r="BN7357" s="8"/>
      <c r="BO7357" s="8"/>
      <c r="BP7357" s="8"/>
      <c r="BQ7357" s="122"/>
      <c r="BR7357" s="8"/>
      <c r="BS7357" s="8"/>
      <c r="BT7357" s="8"/>
      <c r="BU7357" s="8"/>
      <c r="BV7357" s="122"/>
    </row>
    <row r="7358" spans="1:74" hidden="1" x14ac:dyDescent="0.3">
      <c r="A7358" s="8"/>
      <c r="B7358" s="2" t="s">
        <v>2</v>
      </c>
      <c r="C7358" s="2" t="s">
        <v>3</v>
      </c>
      <c r="D7358" s="2" t="s">
        <v>503</v>
      </c>
      <c r="E7358" s="9" t="s">
        <v>833</v>
      </c>
      <c r="F7358" s="10"/>
      <c r="G7358" s="18" t="s">
        <v>5</v>
      </c>
      <c r="H7358" s="3">
        <v>2024</v>
      </c>
      <c r="I7358" s="20" t="s">
        <v>284</v>
      </c>
      <c r="J7358" s="2" t="s">
        <v>295</v>
      </c>
      <c r="K7358" s="2" t="s">
        <v>320</v>
      </c>
      <c r="L7358" s="163">
        <f t="shared" si="262"/>
        <v>0</v>
      </c>
      <c r="M7358" s="163">
        <f t="shared" si="263"/>
        <v>0</v>
      </c>
      <c r="N7358" s="181"/>
      <c r="O7358" s="8"/>
      <c r="P7358" s="8"/>
      <c r="Q7358" s="8"/>
      <c r="R7358" s="8"/>
      <c r="S7358" s="122"/>
      <c r="T7358" s="8"/>
      <c r="U7358" s="8"/>
      <c r="V7358" s="8"/>
      <c r="W7358" s="8"/>
      <c r="X7358" s="122"/>
      <c r="Y7358" s="8"/>
      <c r="Z7358" s="8"/>
      <c r="AA7358" s="8"/>
      <c r="AB7358" s="8"/>
      <c r="AC7358" s="122"/>
      <c r="AD7358" s="8"/>
      <c r="AE7358" s="8"/>
      <c r="AF7358" s="8"/>
      <c r="AG7358" s="8"/>
      <c r="AH7358" s="122"/>
      <c r="AI7358" s="137"/>
      <c r="AJ7358" s="137"/>
      <c r="AK7358" s="137"/>
      <c r="AL7358" s="137"/>
      <c r="AM7358" s="138"/>
      <c r="AN7358" s="8"/>
      <c r="AO7358" s="8"/>
      <c r="AP7358" s="8"/>
      <c r="AQ7358" s="8"/>
      <c r="AR7358" s="122"/>
      <c r="AS7358" s="139"/>
      <c r="AT7358" s="139"/>
      <c r="AU7358" s="139"/>
      <c r="AV7358" s="139"/>
      <c r="AW7358" s="140"/>
      <c r="AX7358" s="8"/>
      <c r="AY7358" s="8"/>
      <c r="AZ7358" s="8"/>
      <c r="BA7358" s="8"/>
      <c r="BB7358" s="122"/>
      <c r="BC7358" s="8"/>
      <c r="BD7358" s="8"/>
      <c r="BE7358" s="8"/>
      <c r="BF7358" s="8"/>
      <c r="BG7358" s="122"/>
      <c r="BH7358" s="8"/>
      <c r="BI7358" s="8"/>
      <c r="BJ7358" s="8"/>
      <c r="BK7358" s="8"/>
      <c r="BL7358" s="122"/>
      <c r="BM7358" s="8"/>
      <c r="BN7358" s="8"/>
      <c r="BO7358" s="8"/>
      <c r="BP7358" s="8"/>
      <c r="BQ7358" s="122"/>
      <c r="BR7358" s="8"/>
      <c r="BS7358" s="8"/>
      <c r="BT7358" s="8"/>
      <c r="BU7358" s="8"/>
      <c r="BV7358" s="122"/>
    </row>
    <row r="7359" spans="1:74" hidden="1" x14ac:dyDescent="0.3">
      <c r="A7359" s="8"/>
      <c r="B7359" s="2" t="s">
        <v>2</v>
      </c>
      <c r="C7359" s="2" t="s">
        <v>3</v>
      </c>
      <c r="D7359" s="2" t="s">
        <v>503</v>
      </c>
      <c r="E7359" s="9" t="s">
        <v>833</v>
      </c>
      <c r="F7359" s="10"/>
      <c r="G7359" s="18" t="s">
        <v>5</v>
      </c>
      <c r="H7359" s="3">
        <v>2024</v>
      </c>
      <c r="I7359" s="20" t="s">
        <v>290</v>
      </c>
      <c r="J7359" s="2" t="s">
        <v>299</v>
      </c>
      <c r="K7359" s="2" t="s">
        <v>318</v>
      </c>
      <c r="L7359" s="163">
        <f t="shared" si="262"/>
        <v>0</v>
      </c>
      <c r="M7359" s="163">
        <f t="shared" si="263"/>
        <v>0</v>
      </c>
      <c r="N7359" s="181"/>
      <c r="O7359" s="8"/>
      <c r="P7359" s="8"/>
      <c r="Q7359" s="8"/>
      <c r="R7359" s="8"/>
      <c r="S7359" s="122"/>
      <c r="T7359" s="8"/>
      <c r="U7359" s="8"/>
      <c r="V7359" s="8"/>
      <c r="W7359" s="8"/>
      <c r="X7359" s="122"/>
      <c r="Y7359" s="8"/>
      <c r="Z7359" s="8"/>
      <c r="AA7359" s="8"/>
      <c r="AB7359" s="8"/>
      <c r="AC7359" s="122"/>
      <c r="AD7359" s="8"/>
      <c r="AE7359" s="8"/>
      <c r="AF7359" s="8"/>
      <c r="AG7359" s="8"/>
      <c r="AH7359" s="122"/>
      <c r="AI7359" s="137"/>
      <c r="AJ7359" s="137"/>
      <c r="AK7359" s="137"/>
      <c r="AL7359" s="137"/>
      <c r="AM7359" s="138"/>
      <c r="AN7359" s="8"/>
      <c r="AO7359" s="8"/>
      <c r="AP7359" s="8"/>
      <c r="AQ7359" s="8"/>
      <c r="AR7359" s="122"/>
      <c r="AS7359" s="139"/>
      <c r="AT7359" s="139"/>
      <c r="AU7359" s="139"/>
      <c r="AV7359" s="139"/>
      <c r="AW7359" s="140"/>
      <c r="AX7359" s="8"/>
      <c r="AY7359" s="8"/>
      <c r="AZ7359" s="8"/>
      <c r="BA7359" s="8"/>
      <c r="BB7359" s="122"/>
      <c r="BC7359" s="8"/>
      <c r="BD7359" s="8"/>
      <c r="BE7359" s="8"/>
      <c r="BF7359" s="8"/>
      <c r="BG7359" s="122"/>
      <c r="BH7359" s="8"/>
      <c r="BI7359" s="8"/>
      <c r="BJ7359" s="8"/>
      <c r="BK7359" s="8"/>
      <c r="BL7359" s="122"/>
      <c r="BM7359" s="8"/>
      <c r="BN7359" s="8"/>
      <c r="BO7359" s="8"/>
      <c r="BP7359" s="8"/>
      <c r="BQ7359" s="122"/>
      <c r="BR7359" s="8"/>
      <c r="BS7359" s="8"/>
      <c r="BT7359" s="8"/>
      <c r="BU7359" s="8"/>
      <c r="BV7359" s="122"/>
    </row>
    <row r="7360" spans="1:74" hidden="1" x14ac:dyDescent="0.3">
      <c r="A7360" s="8"/>
      <c r="B7360" s="2" t="s">
        <v>2</v>
      </c>
      <c r="C7360" s="2" t="s">
        <v>3</v>
      </c>
      <c r="D7360" s="2" t="s">
        <v>503</v>
      </c>
      <c r="E7360" s="9" t="s">
        <v>833</v>
      </c>
      <c r="F7360" s="10"/>
      <c r="G7360" s="18" t="s">
        <v>5</v>
      </c>
      <c r="H7360" s="3">
        <v>2024</v>
      </c>
      <c r="I7360" s="20" t="s">
        <v>315</v>
      </c>
      <c r="J7360" s="2" t="s">
        <v>347</v>
      </c>
      <c r="K7360" s="2" t="s">
        <v>320</v>
      </c>
      <c r="L7360" s="163">
        <f t="shared" si="262"/>
        <v>0</v>
      </c>
      <c r="M7360" s="163">
        <f t="shared" si="263"/>
        <v>0</v>
      </c>
      <c r="N7360" s="181"/>
      <c r="O7360" s="8"/>
      <c r="P7360" s="8"/>
      <c r="Q7360" s="8"/>
      <c r="R7360" s="8"/>
      <c r="S7360" s="122"/>
      <c r="T7360" s="8"/>
      <c r="U7360" s="8"/>
      <c r="V7360" s="8"/>
      <c r="W7360" s="8"/>
      <c r="X7360" s="122"/>
      <c r="Y7360" s="8"/>
      <c r="Z7360" s="8"/>
      <c r="AA7360" s="8"/>
      <c r="AB7360" s="8"/>
      <c r="AC7360" s="122"/>
      <c r="AD7360" s="8"/>
      <c r="AE7360" s="8"/>
      <c r="AF7360" s="8"/>
      <c r="AG7360" s="8"/>
      <c r="AH7360" s="122"/>
      <c r="AI7360" s="137"/>
      <c r="AJ7360" s="137"/>
      <c r="AK7360" s="137"/>
      <c r="AL7360" s="137"/>
      <c r="AM7360" s="138"/>
      <c r="AN7360" s="8"/>
      <c r="AO7360" s="8"/>
      <c r="AP7360" s="8"/>
      <c r="AQ7360" s="8"/>
      <c r="AR7360" s="122"/>
      <c r="AS7360" s="139"/>
      <c r="AT7360" s="139"/>
      <c r="AU7360" s="139"/>
      <c r="AV7360" s="139"/>
      <c r="AW7360" s="140"/>
      <c r="AX7360" s="8"/>
      <c r="AY7360" s="8"/>
      <c r="AZ7360" s="8"/>
      <c r="BA7360" s="8"/>
      <c r="BB7360" s="122"/>
      <c r="BC7360" s="8"/>
      <c r="BD7360" s="8"/>
      <c r="BE7360" s="8"/>
      <c r="BF7360" s="8"/>
      <c r="BG7360" s="122"/>
      <c r="BH7360" s="8"/>
      <c r="BI7360" s="8"/>
      <c r="BJ7360" s="8"/>
      <c r="BK7360" s="8"/>
      <c r="BL7360" s="122"/>
      <c r="BM7360" s="8"/>
      <c r="BN7360" s="8"/>
      <c r="BO7360" s="8"/>
      <c r="BP7360" s="8"/>
      <c r="BQ7360" s="122"/>
      <c r="BR7360" s="8"/>
      <c r="BS7360" s="8"/>
      <c r="BT7360" s="8"/>
      <c r="BU7360" s="8"/>
      <c r="BV7360" s="122"/>
    </row>
    <row r="7361" spans="1:74" hidden="1" x14ac:dyDescent="0.3">
      <c r="A7361" s="8"/>
      <c r="B7361" s="2" t="s">
        <v>2</v>
      </c>
      <c r="C7361" s="2" t="s">
        <v>3</v>
      </c>
      <c r="D7361" s="2" t="s">
        <v>503</v>
      </c>
      <c r="E7361" s="9" t="s">
        <v>833</v>
      </c>
      <c r="F7361" s="10"/>
      <c r="G7361" s="18" t="s">
        <v>5</v>
      </c>
      <c r="H7361" s="3">
        <v>2024</v>
      </c>
      <c r="I7361" s="20" t="s">
        <v>315</v>
      </c>
      <c r="J7361" s="2" t="s">
        <v>296</v>
      </c>
      <c r="K7361" s="2" t="s">
        <v>321</v>
      </c>
      <c r="L7361" s="163">
        <f t="shared" si="262"/>
        <v>0</v>
      </c>
      <c r="M7361" s="163">
        <f t="shared" si="263"/>
        <v>0</v>
      </c>
      <c r="N7361" s="181"/>
      <c r="O7361" s="8"/>
      <c r="P7361" s="8"/>
      <c r="Q7361" s="8"/>
      <c r="R7361" s="8"/>
      <c r="S7361" s="122"/>
      <c r="T7361" s="8"/>
      <c r="U7361" s="8"/>
      <c r="V7361" s="8"/>
      <c r="W7361" s="8"/>
      <c r="X7361" s="122"/>
      <c r="Y7361" s="8"/>
      <c r="Z7361" s="8"/>
      <c r="AA7361" s="8"/>
      <c r="AB7361" s="8"/>
      <c r="AC7361" s="122"/>
      <c r="AD7361" s="8"/>
      <c r="AE7361" s="8"/>
      <c r="AF7361" s="8"/>
      <c r="AG7361" s="8"/>
      <c r="AH7361" s="122"/>
      <c r="AI7361" s="137"/>
      <c r="AJ7361" s="137"/>
      <c r="AK7361" s="137"/>
      <c r="AL7361" s="137"/>
      <c r="AM7361" s="138"/>
      <c r="AN7361" s="8"/>
      <c r="AO7361" s="8"/>
      <c r="AP7361" s="8"/>
      <c r="AQ7361" s="8"/>
      <c r="AR7361" s="122"/>
      <c r="AS7361" s="139"/>
      <c r="AT7361" s="139"/>
      <c r="AU7361" s="139"/>
      <c r="AV7361" s="139"/>
      <c r="AW7361" s="140"/>
      <c r="AX7361" s="8"/>
      <c r="AY7361" s="8"/>
      <c r="AZ7361" s="8"/>
      <c r="BA7361" s="8"/>
      <c r="BB7361" s="122"/>
      <c r="BC7361" s="8"/>
      <c r="BD7361" s="8"/>
      <c r="BE7361" s="8"/>
      <c r="BF7361" s="8"/>
      <c r="BG7361" s="122"/>
      <c r="BH7361" s="8"/>
      <c r="BI7361" s="8"/>
      <c r="BJ7361" s="8"/>
      <c r="BK7361" s="8"/>
      <c r="BL7361" s="122"/>
      <c r="BM7361" s="8"/>
      <c r="BN7361" s="8"/>
      <c r="BO7361" s="8"/>
      <c r="BP7361" s="8"/>
      <c r="BQ7361" s="122"/>
      <c r="BR7361" s="8"/>
      <c r="BS7361" s="8"/>
      <c r="BT7361" s="8"/>
      <c r="BU7361" s="8"/>
      <c r="BV7361" s="122"/>
    </row>
    <row r="7362" spans="1:74" hidden="1" x14ac:dyDescent="0.3">
      <c r="A7362" s="8"/>
      <c r="B7362" s="2" t="s">
        <v>2</v>
      </c>
      <c r="C7362" s="2" t="s">
        <v>3</v>
      </c>
      <c r="D7362" s="2" t="s">
        <v>503</v>
      </c>
      <c r="E7362" s="9" t="s">
        <v>833</v>
      </c>
      <c r="F7362" s="10"/>
      <c r="G7362" s="18" t="s">
        <v>5</v>
      </c>
      <c r="H7362" s="3">
        <v>2024</v>
      </c>
      <c r="I7362" s="20" t="s">
        <v>316</v>
      </c>
      <c r="J7362" s="2" t="s">
        <v>297</v>
      </c>
      <c r="K7362" s="2" t="s">
        <v>318</v>
      </c>
      <c r="L7362" s="163">
        <f t="shared" si="262"/>
        <v>0</v>
      </c>
      <c r="M7362" s="163">
        <f t="shared" si="263"/>
        <v>0</v>
      </c>
      <c r="N7362" s="181"/>
      <c r="O7362" s="8"/>
      <c r="P7362" s="8"/>
      <c r="Q7362" s="8"/>
      <c r="R7362" s="8"/>
      <c r="S7362" s="122"/>
      <c r="T7362" s="8"/>
      <c r="U7362" s="8"/>
      <c r="V7362" s="8"/>
      <c r="W7362" s="8"/>
      <c r="X7362" s="122"/>
      <c r="Y7362" s="8"/>
      <c r="Z7362" s="8"/>
      <c r="AA7362" s="8"/>
      <c r="AB7362" s="8"/>
      <c r="AC7362" s="122"/>
      <c r="AD7362" s="8"/>
      <c r="AE7362" s="8"/>
      <c r="AF7362" s="8"/>
      <c r="AG7362" s="8"/>
      <c r="AH7362" s="122"/>
      <c r="AI7362" s="137"/>
      <c r="AJ7362" s="137"/>
      <c r="AK7362" s="137"/>
      <c r="AL7362" s="137"/>
      <c r="AM7362" s="138"/>
      <c r="AN7362" s="8"/>
      <c r="AO7362" s="8"/>
      <c r="AP7362" s="8"/>
      <c r="AQ7362" s="8"/>
      <c r="AR7362" s="122"/>
      <c r="AS7362" s="139"/>
      <c r="AT7362" s="139"/>
      <c r="AU7362" s="139"/>
      <c r="AV7362" s="139"/>
      <c r="AW7362" s="140"/>
      <c r="AX7362" s="8"/>
      <c r="AY7362" s="8"/>
      <c r="AZ7362" s="8"/>
      <c r="BA7362" s="8"/>
      <c r="BB7362" s="122"/>
      <c r="BC7362" s="8"/>
      <c r="BD7362" s="8"/>
      <c r="BE7362" s="8"/>
      <c r="BF7362" s="8"/>
      <c r="BG7362" s="122"/>
      <c r="BH7362" s="8"/>
      <c r="BI7362" s="8"/>
      <c r="BJ7362" s="8"/>
      <c r="BK7362" s="8"/>
      <c r="BL7362" s="122"/>
      <c r="BM7362" s="8"/>
      <c r="BN7362" s="8"/>
      <c r="BO7362" s="8"/>
      <c r="BP7362" s="8"/>
      <c r="BQ7362" s="122"/>
      <c r="BR7362" s="8"/>
      <c r="BS7362" s="8"/>
      <c r="BT7362" s="8"/>
      <c r="BU7362" s="8"/>
      <c r="BV7362" s="122"/>
    </row>
    <row r="7363" spans="1:74" hidden="1" x14ac:dyDescent="0.3">
      <c r="A7363" s="8"/>
      <c r="B7363" s="2" t="s">
        <v>2</v>
      </c>
      <c r="C7363" s="2" t="s">
        <v>3</v>
      </c>
      <c r="D7363" s="2" t="s">
        <v>503</v>
      </c>
      <c r="E7363" s="9" t="s">
        <v>833</v>
      </c>
      <c r="F7363" s="10"/>
      <c r="G7363" s="18" t="s">
        <v>5</v>
      </c>
      <c r="H7363" s="3">
        <v>2024</v>
      </c>
      <c r="I7363" s="20" t="s">
        <v>316</v>
      </c>
      <c r="J7363" s="8" t="s">
        <v>348</v>
      </c>
      <c r="K7363" s="8" t="s">
        <v>320</v>
      </c>
      <c r="L7363" s="163">
        <f t="shared" si="262"/>
        <v>0</v>
      </c>
      <c r="M7363" s="163">
        <f t="shared" si="263"/>
        <v>0</v>
      </c>
      <c r="N7363" s="181"/>
      <c r="O7363" s="8"/>
      <c r="P7363" s="8"/>
      <c r="Q7363" s="8"/>
      <c r="R7363" s="8"/>
      <c r="S7363" s="122"/>
      <c r="T7363" s="8"/>
      <c r="U7363" s="8"/>
      <c r="V7363" s="8"/>
      <c r="W7363" s="8"/>
      <c r="X7363" s="122"/>
      <c r="Y7363" s="8"/>
      <c r="Z7363" s="8"/>
      <c r="AA7363" s="8"/>
      <c r="AB7363" s="8"/>
      <c r="AC7363" s="122"/>
      <c r="AD7363" s="8"/>
      <c r="AE7363" s="8"/>
      <c r="AF7363" s="8"/>
      <c r="AG7363" s="8"/>
      <c r="AH7363" s="122"/>
      <c r="AI7363" s="137"/>
      <c r="AJ7363" s="137"/>
      <c r="AK7363" s="137"/>
      <c r="AL7363" s="137"/>
      <c r="AM7363" s="138"/>
      <c r="AN7363" s="8"/>
      <c r="AO7363" s="8"/>
      <c r="AP7363" s="8"/>
      <c r="AQ7363" s="8"/>
      <c r="AR7363" s="122"/>
      <c r="AS7363" s="139"/>
      <c r="AT7363" s="139"/>
      <c r="AU7363" s="139"/>
      <c r="AV7363" s="139"/>
      <c r="AW7363" s="140"/>
      <c r="AX7363" s="8"/>
      <c r="AY7363" s="8"/>
      <c r="AZ7363" s="8"/>
      <c r="BA7363" s="8"/>
      <c r="BB7363" s="122"/>
      <c r="BC7363" s="8"/>
      <c r="BD7363" s="8"/>
      <c r="BE7363" s="8"/>
      <c r="BF7363" s="8"/>
      <c r="BG7363" s="122"/>
      <c r="BH7363" s="8"/>
      <c r="BI7363" s="8"/>
      <c r="BJ7363" s="8"/>
      <c r="BK7363" s="8"/>
      <c r="BL7363" s="122"/>
      <c r="BM7363" s="8"/>
      <c r="BN7363" s="8"/>
      <c r="BO7363" s="8"/>
      <c r="BP7363" s="8"/>
      <c r="BQ7363" s="122"/>
      <c r="BR7363" s="8"/>
      <c r="BS7363" s="8"/>
      <c r="BT7363" s="8"/>
      <c r="BU7363" s="8"/>
      <c r="BV7363" s="122"/>
    </row>
    <row r="7364" spans="1:74" hidden="1" x14ac:dyDescent="0.3">
      <c r="A7364" s="8"/>
      <c r="B7364" s="2" t="s">
        <v>2</v>
      </c>
      <c r="C7364" s="2" t="s">
        <v>3</v>
      </c>
      <c r="D7364" s="2" t="s">
        <v>503</v>
      </c>
      <c r="E7364" s="9" t="s">
        <v>833</v>
      </c>
      <c r="F7364" s="10"/>
      <c r="G7364" s="18" t="s">
        <v>5</v>
      </c>
      <c r="H7364" s="3">
        <v>2024</v>
      </c>
      <c r="I7364" s="20" t="s">
        <v>282</v>
      </c>
      <c r="J7364" s="2" t="s">
        <v>272</v>
      </c>
      <c r="K7364" s="2" t="s">
        <v>321</v>
      </c>
      <c r="L7364" s="163">
        <f t="shared" si="262"/>
        <v>0</v>
      </c>
      <c r="M7364" s="163">
        <f t="shared" si="263"/>
        <v>0</v>
      </c>
      <c r="N7364" s="181"/>
      <c r="O7364" s="8"/>
      <c r="P7364" s="8"/>
      <c r="Q7364" s="8"/>
      <c r="R7364" s="8"/>
      <c r="S7364" s="122"/>
      <c r="T7364" s="8"/>
      <c r="U7364" s="8"/>
      <c r="V7364" s="8"/>
      <c r="W7364" s="8"/>
      <c r="X7364" s="122"/>
      <c r="Y7364" s="8"/>
      <c r="Z7364" s="8"/>
      <c r="AA7364" s="8"/>
      <c r="AB7364" s="8"/>
      <c r="AC7364" s="122"/>
      <c r="AD7364" s="8"/>
      <c r="AE7364" s="8"/>
      <c r="AF7364" s="8"/>
      <c r="AG7364" s="8"/>
      <c r="AH7364" s="122"/>
      <c r="AI7364" s="137"/>
      <c r="AJ7364" s="137"/>
      <c r="AK7364" s="137"/>
      <c r="AL7364" s="137"/>
      <c r="AM7364" s="138"/>
      <c r="AN7364" s="8"/>
      <c r="AO7364" s="8"/>
      <c r="AP7364" s="8"/>
      <c r="AQ7364" s="8"/>
      <c r="AR7364" s="122"/>
      <c r="AS7364" s="139"/>
      <c r="AT7364" s="139"/>
      <c r="AU7364" s="139"/>
      <c r="AV7364" s="139"/>
      <c r="AW7364" s="140"/>
      <c r="AX7364" s="8"/>
      <c r="AY7364" s="8"/>
      <c r="AZ7364" s="8"/>
      <c r="BA7364" s="8"/>
      <c r="BB7364" s="122"/>
      <c r="BC7364" s="8"/>
      <c r="BD7364" s="8"/>
      <c r="BE7364" s="8"/>
      <c r="BF7364" s="8"/>
      <c r="BG7364" s="122"/>
      <c r="BH7364" s="8"/>
      <c r="BI7364" s="8"/>
      <c r="BJ7364" s="8"/>
      <c r="BK7364" s="8"/>
      <c r="BL7364" s="122"/>
      <c r="BM7364" s="8"/>
      <c r="BN7364" s="8"/>
      <c r="BO7364" s="8"/>
      <c r="BP7364" s="8"/>
      <c r="BQ7364" s="122"/>
      <c r="BR7364" s="8"/>
      <c r="BS7364" s="8"/>
      <c r="BT7364" s="8"/>
      <c r="BU7364" s="8"/>
      <c r="BV7364" s="122"/>
    </row>
    <row r="7365" spans="1:74" hidden="1" x14ac:dyDescent="0.3">
      <c r="A7365" s="8"/>
      <c r="B7365" s="2" t="s">
        <v>2</v>
      </c>
      <c r="C7365" s="2" t="s">
        <v>3</v>
      </c>
      <c r="D7365" s="2" t="s">
        <v>503</v>
      </c>
      <c r="E7365" s="9" t="s">
        <v>833</v>
      </c>
      <c r="F7365" s="10"/>
      <c r="G7365" s="18" t="s">
        <v>5</v>
      </c>
      <c r="H7365" s="3">
        <v>2024</v>
      </c>
      <c r="I7365" s="20" t="s">
        <v>282</v>
      </c>
      <c r="J7365" s="2" t="s">
        <v>273</v>
      </c>
      <c r="K7365" s="2" t="s">
        <v>321</v>
      </c>
      <c r="L7365" s="165">
        <f t="shared" si="262"/>
        <v>0</v>
      </c>
      <c r="M7365" s="163">
        <f t="shared" si="263"/>
        <v>0</v>
      </c>
      <c r="N7365" s="181"/>
      <c r="O7365" s="8"/>
      <c r="P7365" s="8"/>
      <c r="Q7365" s="8"/>
      <c r="R7365" s="8"/>
      <c r="S7365" s="122"/>
      <c r="T7365" s="8"/>
      <c r="U7365" s="8"/>
      <c r="V7365" s="8"/>
      <c r="W7365" s="8"/>
      <c r="X7365" s="122"/>
      <c r="Y7365" s="8"/>
      <c r="Z7365" s="8"/>
      <c r="AA7365" s="8"/>
      <c r="AB7365" s="8"/>
      <c r="AC7365" s="122"/>
      <c r="AD7365" s="8"/>
      <c r="AE7365" s="8"/>
      <c r="AF7365" s="8"/>
      <c r="AG7365" s="8"/>
      <c r="AH7365" s="122"/>
      <c r="AI7365" s="137"/>
      <c r="AJ7365" s="137"/>
      <c r="AK7365" s="137"/>
      <c r="AL7365" s="137"/>
      <c r="AM7365" s="138"/>
      <c r="AN7365" s="8"/>
      <c r="AO7365" s="8"/>
      <c r="AP7365" s="8"/>
      <c r="AQ7365" s="8"/>
      <c r="AR7365" s="122"/>
      <c r="AS7365" s="139"/>
      <c r="AT7365" s="139"/>
      <c r="AU7365" s="139"/>
      <c r="AV7365" s="139"/>
      <c r="AW7365" s="140"/>
      <c r="AX7365" s="8"/>
      <c r="AY7365" s="8"/>
      <c r="AZ7365" s="8"/>
      <c r="BA7365" s="8"/>
      <c r="BB7365" s="122"/>
      <c r="BC7365" s="8"/>
      <c r="BD7365" s="8"/>
      <c r="BE7365" s="8"/>
      <c r="BF7365" s="8"/>
      <c r="BG7365" s="122"/>
      <c r="BH7365" s="8"/>
      <c r="BI7365" s="8"/>
      <c r="BJ7365" s="8"/>
      <c r="BK7365" s="8"/>
      <c r="BL7365" s="122"/>
      <c r="BM7365" s="8"/>
      <c r="BN7365" s="8"/>
      <c r="BO7365" s="8"/>
      <c r="BP7365" s="8"/>
      <c r="BQ7365" s="122"/>
      <c r="BR7365" s="8"/>
      <c r="BS7365" s="8"/>
      <c r="BT7365" s="8"/>
      <c r="BU7365" s="8"/>
      <c r="BV7365" s="122"/>
    </row>
    <row r="7366" spans="1:74" hidden="1" x14ac:dyDescent="0.3">
      <c r="A7366" s="8"/>
      <c r="B7366" s="2" t="s">
        <v>2</v>
      </c>
      <c r="C7366" s="2" t="s">
        <v>3</v>
      </c>
      <c r="D7366" s="2" t="s">
        <v>503</v>
      </c>
      <c r="E7366" s="9" t="s">
        <v>833</v>
      </c>
      <c r="F7366" s="10"/>
      <c r="G7366" s="18" t="s">
        <v>5</v>
      </c>
      <c r="H7366" s="3">
        <v>2024</v>
      </c>
      <c r="I7366" s="20" t="s">
        <v>282</v>
      </c>
      <c r="J7366" s="2" t="s">
        <v>274</v>
      </c>
      <c r="K7366" s="2" t="s">
        <v>321</v>
      </c>
      <c r="L7366" s="163">
        <f t="shared" si="262"/>
        <v>0</v>
      </c>
      <c r="M7366" s="163">
        <f t="shared" si="263"/>
        <v>0</v>
      </c>
      <c r="N7366" s="181"/>
      <c r="O7366" s="8"/>
      <c r="P7366" s="8"/>
      <c r="Q7366" s="8"/>
      <c r="R7366" s="8"/>
      <c r="S7366" s="122"/>
      <c r="T7366" s="8"/>
      <c r="U7366" s="8"/>
      <c r="V7366" s="8"/>
      <c r="W7366" s="8"/>
      <c r="X7366" s="122"/>
      <c r="Y7366" s="8"/>
      <c r="Z7366" s="8"/>
      <c r="AA7366" s="8"/>
      <c r="AB7366" s="8"/>
      <c r="AC7366" s="122"/>
      <c r="AD7366" s="8"/>
      <c r="AE7366" s="8"/>
      <c r="AF7366" s="8"/>
      <c r="AG7366" s="8"/>
      <c r="AH7366" s="122"/>
      <c r="AI7366" s="137"/>
      <c r="AJ7366" s="137"/>
      <c r="AK7366" s="137"/>
      <c r="AL7366" s="137"/>
      <c r="AM7366" s="138"/>
      <c r="AN7366" s="8"/>
      <c r="AO7366" s="8"/>
      <c r="AP7366" s="8"/>
      <c r="AQ7366" s="8"/>
      <c r="AR7366" s="122"/>
      <c r="AS7366" s="139"/>
      <c r="AT7366" s="139"/>
      <c r="AU7366" s="139"/>
      <c r="AV7366" s="139"/>
      <c r="AW7366" s="140"/>
      <c r="AX7366" s="8"/>
      <c r="AY7366" s="8"/>
      <c r="AZ7366" s="8"/>
      <c r="BA7366" s="8"/>
      <c r="BB7366" s="122"/>
      <c r="BC7366" s="8"/>
      <c r="BD7366" s="8"/>
      <c r="BE7366" s="8"/>
      <c r="BF7366" s="8"/>
      <c r="BG7366" s="122"/>
      <c r="BH7366" s="8"/>
      <c r="BI7366" s="8"/>
      <c r="BJ7366" s="8"/>
      <c r="BK7366" s="8"/>
      <c r="BL7366" s="122"/>
      <c r="BM7366" s="8"/>
      <c r="BN7366" s="8"/>
      <c r="BO7366" s="8"/>
      <c r="BP7366" s="8"/>
      <c r="BQ7366" s="122"/>
      <c r="BR7366" s="8"/>
      <c r="BS7366" s="8"/>
      <c r="BT7366" s="8"/>
      <c r="BU7366" s="8"/>
      <c r="BV7366" s="122"/>
    </row>
    <row r="7367" spans="1:74" hidden="1" x14ac:dyDescent="0.3">
      <c r="A7367" s="8"/>
      <c r="B7367" s="2" t="s">
        <v>2</v>
      </c>
      <c r="C7367" s="2" t="s">
        <v>3</v>
      </c>
      <c r="D7367" s="2" t="s">
        <v>503</v>
      </c>
      <c r="E7367" s="9" t="s">
        <v>833</v>
      </c>
      <c r="F7367" s="10"/>
      <c r="G7367" s="18" t="s">
        <v>5</v>
      </c>
      <c r="H7367" s="3">
        <v>2024</v>
      </c>
      <c r="I7367" s="20" t="s">
        <v>282</v>
      </c>
      <c r="J7367" s="2" t="s">
        <v>275</v>
      </c>
      <c r="K7367" s="2" t="s">
        <v>321</v>
      </c>
      <c r="L7367" s="163">
        <f t="shared" si="262"/>
        <v>0</v>
      </c>
      <c r="M7367" s="163">
        <f t="shared" si="263"/>
        <v>0</v>
      </c>
      <c r="N7367" s="181"/>
      <c r="O7367" s="8"/>
      <c r="P7367" s="8"/>
      <c r="Q7367" s="8"/>
      <c r="R7367" s="8"/>
      <c r="S7367" s="122"/>
      <c r="T7367" s="8"/>
      <c r="U7367" s="8"/>
      <c r="V7367" s="8"/>
      <c r="W7367" s="8"/>
      <c r="X7367" s="122"/>
      <c r="Y7367" s="8"/>
      <c r="Z7367" s="8"/>
      <c r="AA7367" s="8"/>
      <c r="AB7367" s="8"/>
      <c r="AC7367" s="122"/>
      <c r="AD7367" s="8"/>
      <c r="AE7367" s="8"/>
      <c r="AF7367" s="8"/>
      <c r="AG7367" s="8"/>
      <c r="AH7367" s="122"/>
      <c r="AI7367" s="137"/>
      <c r="AJ7367" s="137"/>
      <c r="AK7367" s="137"/>
      <c r="AL7367" s="137"/>
      <c r="AM7367" s="138"/>
      <c r="AN7367" s="8"/>
      <c r="AO7367" s="8"/>
      <c r="AP7367" s="8"/>
      <c r="AQ7367" s="8"/>
      <c r="AR7367" s="122"/>
      <c r="AS7367" s="139"/>
      <c r="AT7367" s="139"/>
      <c r="AU7367" s="139"/>
      <c r="AV7367" s="139"/>
      <c r="AW7367" s="140"/>
      <c r="AX7367" s="8"/>
      <c r="AY7367" s="8"/>
      <c r="AZ7367" s="8"/>
      <c r="BA7367" s="8"/>
      <c r="BB7367" s="122"/>
      <c r="BC7367" s="8"/>
      <c r="BD7367" s="8"/>
      <c r="BE7367" s="8"/>
      <c r="BF7367" s="8"/>
      <c r="BG7367" s="122"/>
      <c r="BH7367" s="8"/>
      <c r="BI7367" s="8"/>
      <c r="BJ7367" s="8"/>
      <c r="BK7367" s="8"/>
      <c r="BL7367" s="122"/>
      <c r="BM7367" s="8"/>
      <c r="BN7367" s="8"/>
      <c r="BO7367" s="8"/>
      <c r="BP7367" s="8"/>
      <c r="BQ7367" s="122"/>
      <c r="BR7367" s="8"/>
      <c r="BS7367" s="8"/>
      <c r="BT7367" s="8"/>
      <c r="BU7367" s="8"/>
      <c r="BV7367" s="122"/>
    </row>
    <row r="7368" spans="1:74" hidden="1" x14ac:dyDescent="0.3">
      <c r="A7368" s="8"/>
      <c r="B7368" s="2" t="s">
        <v>2</v>
      </c>
      <c r="C7368" s="2" t="s">
        <v>3</v>
      </c>
      <c r="D7368" s="2" t="s">
        <v>503</v>
      </c>
      <c r="E7368" s="9" t="s">
        <v>833</v>
      </c>
      <c r="F7368" s="10"/>
      <c r="G7368" s="18" t="s">
        <v>5</v>
      </c>
      <c r="H7368" s="3">
        <v>2024</v>
      </c>
      <c r="I7368" s="20" t="s">
        <v>282</v>
      </c>
      <c r="J7368" s="2" t="s">
        <v>276</v>
      </c>
      <c r="K7368" s="2" t="s">
        <v>320</v>
      </c>
      <c r="L7368" s="163">
        <f t="shared" si="262"/>
        <v>0</v>
      </c>
      <c r="M7368" s="163">
        <f t="shared" si="263"/>
        <v>0</v>
      </c>
      <c r="N7368" s="181"/>
      <c r="O7368" s="8"/>
      <c r="P7368" s="8"/>
      <c r="Q7368" s="8"/>
      <c r="R7368" s="8"/>
      <c r="S7368" s="122"/>
      <c r="T7368" s="8"/>
      <c r="U7368" s="8"/>
      <c r="V7368" s="8"/>
      <c r="W7368" s="8"/>
      <c r="X7368" s="122"/>
      <c r="Y7368" s="8"/>
      <c r="Z7368" s="8"/>
      <c r="AA7368" s="8"/>
      <c r="AB7368" s="8"/>
      <c r="AC7368" s="122"/>
      <c r="AD7368" s="8"/>
      <c r="AE7368" s="8"/>
      <c r="AF7368" s="8"/>
      <c r="AG7368" s="8"/>
      <c r="AH7368" s="122"/>
      <c r="AI7368" s="137"/>
      <c r="AJ7368" s="137"/>
      <c r="AK7368" s="137"/>
      <c r="AL7368" s="137"/>
      <c r="AM7368" s="138"/>
      <c r="AN7368" s="8"/>
      <c r="AO7368" s="8"/>
      <c r="AP7368" s="8"/>
      <c r="AQ7368" s="8"/>
      <c r="AR7368" s="122"/>
      <c r="AS7368" s="139"/>
      <c r="AT7368" s="139"/>
      <c r="AU7368" s="139"/>
      <c r="AV7368" s="139"/>
      <c r="AW7368" s="140"/>
      <c r="AX7368" s="8"/>
      <c r="AY7368" s="8"/>
      <c r="AZ7368" s="8"/>
      <c r="BA7368" s="8"/>
      <c r="BB7368" s="122"/>
      <c r="BC7368" s="8"/>
      <c r="BD7368" s="8"/>
      <c r="BE7368" s="8"/>
      <c r="BF7368" s="8"/>
      <c r="BG7368" s="122"/>
      <c r="BH7368" s="8"/>
      <c r="BI7368" s="8"/>
      <c r="BJ7368" s="8"/>
      <c r="BK7368" s="8"/>
      <c r="BL7368" s="122"/>
      <c r="BM7368" s="8"/>
      <c r="BN7368" s="8"/>
      <c r="BO7368" s="8"/>
      <c r="BP7368" s="8"/>
      <c r="BQ7368" s="122"/>
      <c r="BR7368" s="8"/>
      <c r="BS7368" s="8"/>
      <c r="BT7368" s="8"/>
      <c r="BU7368" s="8"/>
      <c r="BV7368" s="122"/>
    </row>
    <row r="7369" spans="1:74" hidden="1" x14ac:dyDescent="0.3">
      <c r="A7369" s="8"/>
      <c r="B7369" s="2" t="s">
        <v>2</v>
      </c>
      <c r="C7369" s="2" t="s">
        <v>3</v>
      </c>
      <c r="D7369" s="2" t="s">
        <v>503</v>
      </c>
      <c r="E7369" s="9" t="s">
        <v>833</v>
      </c>
      <c r="F7369" s="10"/>
      <c r="G7369" s="18" t="s">
        <v>5</v>
      </c>
      <c r="H7369" s="3">
        <v>2024</v>
      </c>
      <c r="I7369" s="20" t="s">
        <v>282</v>
      </c>
      <c r="J7369" s="2" t="s">
        <v>277</v>
      </c>
      <c r="K7369" s="2" t="s">
        <v>320</v>
      </c>
      <c r="L7369" s="163">
        <f t="shared" si="262"/>
        <v>3</v>
      </c>
      <c r="M7369" s="163">
        <f t="shared" si="263"/>
        <v>13.581</v>
      </c>
      <c r="N7369" s="181"/>
      <c r="O7369" s="8"/>
      <c r="P7369" s="8"/>
      <c r="Q7369" s="8"/>
      <c r="R7369" s="8"/>
      <c r="S7369" s="122"/>
      <c r="T7369" s="8"/>
      <c r="U7369" s="8"/>
      <c r="V7369" s="8"/>
      <c r="W7369" s="8"/>
      <c r="X7369" s="122"/>
      <c r="Y7369" s="8"/>
      <c r="Z7369" s="8"/>
      <c r="AA7369" s="8"/>
      <c r="AB7369" s="8"/>
      <c r="AC7369" s="122"/>
      <c r="AD7369" s="8"/>
      <c r="AE7369" s="8"/>
      <c r="AF7369" s="8"/>
      <c r="AG7369" s="8"/>
      <c r="AH7369" s="122"/>
      <c r="AI7369" s="137"/>
      <c r="AJ7369" s="137"/>
      <c r="AK7369" s="137"/>
      <c r="AL7369" s="137"/>
      <c r="AM7369" s="138"/>
      <c r="AN7369" s="8"/>
      <c r="AO7369" s="8"/>
      <c r="AP7369" s="8"/>
      <c r="AQ7369" s="8"/>
      <c r="AR7369" s="122"/>
      <c r="AS7369" s="139"/>
      <c r="AT7369" s="139"/>
      <c r="AU7369" s="139"/>
      <c r="AV7369" s="139"/>
      <c r="AW7369" s="140"/>
      <c r="AX7369" s="8"/>
      <c r="AY7369" s="8"/>
      <c r="AZ7369" s="8"/>
      <c r="BA7369" s="8"/>
      <c r="BB7369" s="122"/>
      <c r="BC7369" s="8"/>
      <c r="BD7369" s="8"/>
      <c r="BE7369" s="8"/>
      <c r="BF7369" s="8"/>
      <c r="BG7369" s="122"/>
      <c r="BH7369" s="8" t="s">
        <v>976</v>
      </c>
      <c r="BI7369" s="8"/>
      <c r="BJ7369" s="8"/>
      <c r="BK7369" s="8">
        <v>3</v>
      </c>
      <c r="BL7369" s="122">
        <v>13.581</v>
      </c>
      <c r="BM7369" s="8"/>
      <c r="BN7369" s="8"/>
      <c r="BO7369" s="8"/>
      <c r="BP7369" s="8"/>
      <c r="BQ7369" s="122"/>
      <c r="BR7369" s="8"/>
      <c r="BS7369" s="8"/>
      <c r="BT7369" s="8"/>
      <c r="BU7369" s="8"/>
      <c r="BV7369" s="122"/>
    </row>
    <row r="7370" spans="1:74" hidden="1" x14ac:dyDescent="0.3">
      <c r="A7370" s="8"/>
      <c r="B7370" s="2" t="s">
        <v>2</v>
      </c>
      <c r="C7370" s="2" t="s">
        <v>3</v>
      </c>
      <c r="D7370" s="2" t="s">
        <v>503</v>
      </c>
      <c r="E7370" s="9" t="s">
        <v>833</v>
      </c>
      <c r="F7370" s="10"/>
      <c r="G7370" s="18" t="s">
        <v>5</v>
      </c>
      <c r="H7370" s="3">
        <v>2024</v>
      </c>
      <c r="I7370" s="20" t="s">
        <v>283</v>
      </c>
      <c r="J7370" s="2" t="s">
        <v>298</v>
      </c>
      <c r="K7370" s="2" t="s">
        <v>321</v>
      </c>
      <c r="L7370" s="163">
        <f t="shared" si="262"/>
        <v>0</v>
      </c>
      <c r="M7370" s="163">
        <f t="shared" si="263"/>
        <v>0</v>
      </c>
      <c r="N7370" s="181"/>
      <c r="O7370" s="8"/>
      <c r="P7370" s="8"/>
      <c r="Q7370" s="8"/>
      <c r="R7370" s="8"/>
      <c r="S7370" s="122"/>
      <c r="T7370" s="8"/>
      <c r="U7370" s="8"/>
      <c r="V7370" s="8"/>
      <c r="W7370" s="8"/>
      <c r="X7370" s="122"/>
      <c r="Y7370" s="8"/>
      <c r="Z7370" s="8"/>
      <c r="AA7370" s="8"/>
      <c r="AB7370" s="8"/>
      <c r="AC7370" s="122"/>
      <c r="AD7370" s="8"/>
      <c r="AE7370" s="8"/>
      <c r="AF7370" s="8"/>
      <c r="AG7370" s="8"/>
      <c r="AH7370" s="122"/>
      <c r="AI7370" s="137"/>
      <c r="AJ7370" s="137"/>
      <c r="AK7370" s="137"/>
      <c r="AL7370" s="137"/>
      <c r="AM7370" s="138"/>
      <c r="AN7370" s="8"/>
      <c r="AO7370" s="8"/>
      <c r="AP7370" s="8"/>
      <c r="AQ7370" s="8"/>
      <c r="AR7370" s="122"/>
      <c r="AS7370" s="139"/>
      <c r="AT7370" s="139"/>
      <c r="AU7370" s="139"/>
      <c r="AV7370" s="139"/>
      <c r="AW7370" s="140"/>
      <c r="AX7370" s="8"/>
      <c r="AY7370" s="8"/>
      <c r="AZ7370" s="8"/>
      <c r="BA7370" s="8"/>
      <c r="BB7370" s="122"/>
      <c r="BC7370" s="8"/>
      <c r="BD7370" s="8"/>
      <c r="BE7370" s="8"/>
      <c r="BF7370" s="8"/>
      <c r="BG7370" s="122"/>
      <c r="BH7370" s="8"/>
      <c r="BI7370" s="8"/>
      <c r="BJ7370" s="8"/>
      <c r="BK7370" s="8"/>
      <c r="BL7370" s="122"/>
      <c r="BM7370" s="8"/>
      <c r="BN7370" s="8"/>
      <c r="BO7370" s="8"/>
      <c r="BP7370" s="8"/>
      <c r="BQ7370" s="122"/>
      <c r="BR7370" s="8"/>
      <c r="BS7370" s="8"/>
      <c r="BT7370" s="8"/>
      <c r="BU7370" s="8"/>
      <c r="BV7370" s="122"/>
    </row>
    <row r="7371" spans="1:74" hidden="1" x14ac:dyDescent="0.3">
      <c r="A7371" s="8"/>
      <c r="B7371" s="2" t="s">
        <v>2</v>
      </c>
      <c r="C7371" s="2" t="s">
        <v>3</v>
      </c>
      <c r="D7371" s="2" t="s">
        <v>503</v>
      </c>
      <c r="E7371" s="9" t="s">
        <v>833</v>
      </c>
      <c r="F7371" s="10"/>
      <c r="G7371" s="18" t="s">
        <v>5</v>
      </c>
      <c r="H7371" s="3">
        <v>2024</v>
      </c>
      <c r="I7371" s="20" t="s">
        <v>283</v>
      </c>
      <c r="J7371" s="2" t="s">
        <v>278</v>
      </c>
      <c r="K7371" s="2" t="s">
        <v>320</v>
      </c>
      <c r="L7371" s="163">
        <f t="shared" si="262"/>
        <v>0</v>
      </c>
      <c r="M7371" s="163">
        <f t="shared" si="263"/>
        <v>0</v>
      </c>
      <c r="N7371" s="181"/>
      <c r="O7371" s="8"/>
      <c r="P7371" s="8"/>
      <c r="Q7371" s="8"/>
      <c r="R7371" s="8"/>
      <c r="S7371" s="122"/>
      <c r="T7371" s="8"/>
      <c r="U7371" s="8"/>
      <c r="V7371" s="8"/>
      <c r="W7371" s="8"/>
      <c r="X7371" s="122"/>
      <c r="Y7371" s="8"/>
      <c r="Z7371" s="8"/>
      <c r="AA7371" s="8"/>
      <c r="AB7371" s="8"/>
      <c r="AC7371" s="122"/>
      <c r="AD7371" s="8"/>
      <c r="AE7371" s="8"/>
      <c r="AF7371" s="8"/>
      <c r="AG7371" s="8"/>
      <c r="AH7371" s="122"/>
      <c r="AI7371" s="137"/>
      <c r="AJ7371" s="137"/>
      <c r="AK7371" s="137"/>
      <c r="AL7371" s="137"/>
      <c r="AM7371" s="138"/>
      <c r="AN7371" s="8"/>
      <c r="AO7371" s="8"/>
      <c r="AP7371" s="8"/>
      <c r="AQ7371" s="8"/>
      <c r="AR7371" s="122"/>
      <c r="AS7371" s="139"/>
      <c r="AT7371" s="139"/>
      <c r="AU7371" s="139"/>
      <c r="AV7371" s="139"/>
      <c r="AW7371" s="140"/>
      <c r="AX7371" s="8"/>
      <c r="AY7371" s="8"/>
      <c r="AZ7371" s="8"/>
      <c r="BA7371" s="8"/>
      <c r="BB7371" s="122"/>
      <c r="BC7371" s="8"/>
      <c r="BD7371" s="8"/>
      <c r="BE7371" s="8"/>
      <c r="BF7371" s="8"/>
      <c r="BG7371" s="122"/>
      <c r="BH7371" s="8"/>
      <c r="BI7371" s="8"/>
      <c r="BJ7371" s="8"/>
      <c r="BK7371" s="8"/>
      <c r="BL7371" s="122"/>
      <c r="BM7371" s="8"/>
      <c r="BN7371" s="8"/>
      <c r="BO7371" s="8"/>
      <c r="BP7371" s="8"/>
      <c r="BQ7371" s="122"/>
      <c r="BR7371" s="8"/>
      <c r="BS7371" s="8"/>
      <c r="BT7371" s="8"/>
      <c r="BU7371" s="8"/>
      <c r="BV7371" s="122"/>
    </row>
    <row r="7372" spans="1:74" hidden="1" x14ac:dyDescent="0.3">
      <c r="A7372" s="8"/>
      <c r="B7372" s="2" t="s">
        <v>2</v>
      </c>
      <c r="C7372" s="2" t="s">
        <v>3</v>
      </c>
      <c r="D7372" s="2" t="s">
        <v>503</v>
      </c>
      <c r="E7372" s="9" t="s">
        <v>833</v>
      </c>
      <c r="F7372" s="10"/>
      <c r="G7372" s="18" t="s">
        <v>5</v>
      </c>
      <c r="H7372" s="3">
        <v>2024</v>
      </c>
      <c r="I7372" s="20" t="s">
        <v>283</v>
      </c>
      <c r="J7372" s="2" t="s">
        <v>279</v>
      </c>
      <c r="K7372" s="2" t="s">
        <v>320</v>
      </c>
      <c r="L7372" s="163">
        <f t="shared" si="262"/>
        <v>0</v>
      </c>
      <c r="M7372" s="163">
        <f t="shared" si="263"/>
        <v>0</v>
      </c>
      <c r="N7372" s="181"/>
      <c r="O7372" s="8"/>
      <c r="P7372" s="8"/>
      <c r="Q7372" s="8"/>
      <c r="R7372" s="8"/>
      <c r="S7372" s="122"/>
      <c r="T7372" s="8"/>
      <c r="U7372" s="8"/>
      <c r="V7372" s="8"/>
      <c r="W7372" s="8"/>
      <c r="X7372" s="122"/>
      <c r="Y7372" s="8"/>
      <c r="Z7372" s="8"/>
      <c r="AA7372" s="8"/>
      <c r="AB7372" s="8"/>
      <c r="AC7372" s="122"/>
      <c r="AD7372" s="8"/>
      <c r="AE7372" s="8"/>
      <c r="AF7372" s="8"/>
      <c r="AG7372" s="8"/>
      <c r="AH7372" s="122"/>
      <c r="AI7372" s="137"/>
      <c r="AJ7372" s="137"/>
      <c r="AK7372" s="137"/>
      <c r="AL7372" s="137"/>
      <c r="AM7372" s="138"/>
      <c r="AN7372" s="8"/>
      <c r="AO7372" s="8"/>
      <c r="AP7372" s="8"/>
      <c r="AQ7372" s="8"/>
      <c r="AR7372" s="122"/>
      <c r="AS7372" s="139"/>
      <c r="AT7372" s="139"/>
      <c r="AU7372" s="139"/>
      <c r="AV7372" s="139"/>
      <c r="AW7372" s="140"/>
      <c r="AX7372" s="8"/>
      <c r="AY7372" s="8"/>
      <c r="AZ7372" s="8"/>
      <c r="BA7372" s="8"/>
      <c r="BB7372" s="122"/>
      <c r="BC7372" s="8"/>
      <c r="BD7372" s="8"/>
      <c r="BE7372" s="8"/>
      <c r="BF7372" s="8"/>
      <c r="BG7372" s="122"/>
      <c r="BH7372" s="8"/>
      <c r="BI7372" s="8"/>
      <c r="BJ7372" s="8"/>
      <c r="BK7372" s="8"/>
      <c r="BL7372" s="122"/>
      <c r="BM7372" s="8"/>
      <c r="BN7372" s="8"/>
      <c r="BO7372" s="8"/>
      <c r="BP7372" s="8"/>
      <c r="BQ7372" s="122"/>
      <c r="BR7372" s="8"/>
      <c r="BS7372" s="8"/>
      <c r="BT7372" s="8"/>
      <c r="BU7372" s="8"/>
      <c r="BV7372" s="122"/>
    </row>
    <row r="7373" spans="1:74" hidden="1" x14ac:dyDescent="0.3">
      <c r="A7373" s="8"/>
      <c r="B7373" s="2" t="s">
        <v>2</v>
      </c>
      <c r="C7373" s="2" t="s">
        <v>3</v>
      </c>
      <c r="D7373" s="2" t="s">
        <v>503</v>
      </c>
      <c r="E7373" s="9" t="s">
        <v>833</v>
      </c>
      <c r="F7373" s="10"/>
      <c r="G7373" s="18" t="s">
        <v>5</v>
      </c>
      <c r="H7373" s="3">
        <v>2024</v>
      </c>
      <c r="I7373" s="20" t="s">
        <v>286</v>
      </c>
      <c r="J7373" s="2" t="s">
        <v>280</v>
      </c>
      <c r="K7373" s="2" t="s">
        <v>319</v>
      </c>
      <c r="L7373" s="163">
        <f t="shared" si="262"/>
        <v>0</v>
      </c>
      <c r="M7373" s="163">
        <f t="shared" si="263"/>
        <v>0</v>
      </c>
      <c r="N7373" s="181"/>
      <c r="O7373" s="8"/>
      <c r="P7373" s="8"/>
      <c r="Q7373" s="8"/>
      <c r="R7373" s="8"/>
      <c r="S7373" s="122"/>
      <c r="T7373" s="8"/>
      <c r="U7373" s="8"/>
      <c r="V7373" s="8"/>
      <c r="W7373" s="8"/>
      <c r="X7373" s="122"/>
      <c r="Y7373" s="8"/>
      <c r="Z7373" s="8"/>
      <c r="AA7373" s="8"/>
      <c r="AB7373" s="8"/>
      <c r="AC7373" s="122"/>
      <c r="AD7373" s="8"/>
      <c r="AE7373" s="8"/>
      <c r="AF7373" s="8"/>
      <c r="AG7373" s="8"/>
      <c r="AH7373" s="122"/>
      <c r="AI7373" s="137"/>
      <c r="AJ7373" s="137"/>
      <c r="AK7373" s="137"/>
      <c r="AL7373" s="137"/>
      <c r="AM7373" s="138"/>
      <c r="AN7373" s="8"/>
      <c r="AO7373" s="8"/>
      <c r="AP7373" s="8"/>
      <c r="AQ7373" s="8"/>
      <c r="AR7373" s="122"/>
      <c r="AS7373" s="139"/>
      <c r="AT7373" s="139"/>
      <c r="AU7373" s="139"/>
      <c r="AV7373" s="139"/>
      <c r="AW7373" s="140"/>
      <c r="AX7373" s="8"/>
      <c r="AY7373" s="8"/>
      <c r="AZ7373" s="8"/>
      <c r="BA7373" s="8"/>
      <c r="BB7373" s="122"/>
      <c r="BC7373" s="8"/>
      <c r="BD7373" s="8"/>
      <c r="BE7373" s="8"/>
      <c r="BF7373" s="8"/>
      <c r="BG7373" s="122"/>
      <c r="BH7373" s="8"/>
      <c r="BI7373" s="8"/>
      <c r="BJ7373" s="8"/>
      <c r="BK7373" s="8"/>
      <c r="BL7373" s="122"/>
      <c r="BM7373" s="8"/>
      <c r="BN7373" s="8"/>
      <c r="BO7373" s="8"/>
      <c r="BP7373" s="8"/>
      <c r="BQ7373" s="122"/>
      <c r="BR7373" s="8"/>
      <c r="BS7373" s="8"/>
      <c r="BT7373" s="8"/>
      <c r="BU7373" s="8"/>
      <c r="BV7373" s="122"/>
    </row>
    <row r="7374" spans="1:74" hidden="1" x14ac:dyDescent="0.3">
      <c r="A7374" s="8"/>
      <c r="B7374" s="2" t="s">
        <v>2</v>
      </c>
      <c r="C7374" s="2" t="s">
        <v>3</v>
      </c>
      <c r="D7374" s="2" t="s">
        <v>503</v>
      </c>
      <c r="E7374" s="9" t="s">
        <v>833</v>
      </c>
      <c r="F7374" s="10"/>
      <c r="G7374" s="18" t="s">
        <v>5</v>
      </c>
      <c r="H7374" s="3">
        <v>2024</v>
      </c>
      <c r="I7374" s="20" t="s">
        <v>286</v>
      </c>
      <c r="J7374" s="2" t="s">
        <v>281</v>
      </c>
      <c r="K7374" s="2" t="s">
        <v>319</v>
      </c>
      <c r="L7374" s="163"/>
      <c r="M7374" s="163">
        <f t="shared" si="263"/>
        <v>11.477</v>
      </c>
      <c r="N7374" s="181"/>
      <c r="O7374" s="8"/>
      <c r="P7374" s="8"/>
      <c r="Q7374" s="8"/>
      <c r="R7374" s="8"/>
      <c r="S7374" s="122"/>
      <c r="T7374" s="8"/>
      <c r="U7374" s="8"/>
      <c r="V7374" s="8"/>
      <c r="W7374" s="8"/>
      <c r="X7374" s="122"/>
      <c r="Y7374" s="8"/>
      <c r="Z7374" s="8"/>
      <c r="AA7374" s="8"/>
      <c r="AB7374" s="8"/>
      <c r="AC7374" s="122"/>
      <c r="AD7374" s="8"/>
      <c r="AE7374" s="8"/>
      <c r="AF7374" s="8"/>
      <c r="AG7374" s="8"/>
      <c r="AH7374" s="122"/>
      <c r="AI7374" s="137"/>
      <c r="AJ7374" s="137"/>
      <c r="AK7374" s="137"/>
      <c r="AL7374" s="137"/>
      <c r="AM7374" s="138"/>
      <c r="AN7374" s="8"/>
      <c r="AO7374" s="8"/>
      <c r="AP7374" s="8"/>
      <c r="AQ7374" s="8"/>
      <c r="AR7374" s="122"/>
      <c r="AS7374" s="139"/>
      <c r="AT7374" s="139"/>
      <c r="AU7374" s="139"/>
      <c r="AV7374" s="139"/>
      <c r="AW7374" s="140"/>
      <c r="AX7374" s="8"/>
      <c r="AY7374" s="8"/>
      <c r="AZ7374" s="8"/>
      <c r="BA7374" s="8"/>
      <c r="BB7374" s="122"/>
      <c r="BC7374" s="8"/>
      <c r="BD7374" s="8"/>
      <c r="BE7374" s="8"/>
      <c r="BF7374" s="8"/>
      <c r="BG7374" s="122"/>
      <c r="BH7374" s="8" t="s">
        <v>1023</v>
      </c>
      <c r="BI7374" s="8"/>
      <c r="BJ7374" s="8"/>
      <c r="BK7374" s="8"/>
      <c r="BL7374" s="122">
        <v>11.477</v>
      </c>
      <c r="BM7374" s="8"/>
      <c r="BN7374" s="8"/>
      <c r="BO7374" s="8"/>
      <c r="BP7374" s="8"/>
      <c r="BQ7374" s="122"/>
      <c r="BR7374" s="8"/>
      <c r="BS7374" s="8"/>
      <c r="BT7374" s="8"/>
      <c r="BU7374" s="8"/>
      <c r="BV7374" s="122"/>
    </row>
    <row r="7375" spans="1:74" s="13" customFormat="1" hidden="1" x14ac:dyDescent="0.3">
      <c r="A7375" s="15"/>
      <c r="B7375" s="12" t="s">
        <v>2</v>
      </c>
      <c r="C7375" s="12" t="s">
        <v>3</v>
      </c>
      <c r="D7375" s="12" t="s">
        <v>503</v>
      </c>
      <c r="E7375" s="16" t="s">
        <v>833</v>
      </c>
      <c r="F7375" s="17"/>
      <c r="G7375" s="19" t="s">
        <v>5</v>
      </c>
      <c r="H7375" s="7">
        <v>2024</v>
      </c>
      <c r="I7375" s="21"/>
      <c r="J7375" s="12" t="s">
        <v>314</v>
      </c>
      <c r="K7375" s="12"/>
      <c r="L7375" s="147"/>
      <c r="M7375" s="147">
        <f t="shared" si="263"/>
        <v>38.658999999999999</v>
      </c>
      <c r="N7375" s="183"/>
      <c r="O7375" s="15"/>
      <c r="P7375" s="15"/>
      <c r="Q7375" s="15"/>
      <c r="R7375" s="15"/>
      <c r="S7375" s="123"/>
      <c r="T7375" s="15"/>
      <c r="U7375" s="15"/>
      <c r="V7375" s="15"/>
      <c r="W7375" s="15"/>
      <c r="X7375" s="123"/>
      <c r="Y7375" s="15"/>
      <c r="Z7375" s="15"/>
      <c r="AA7375" s="15"/>
      <c r="AB7375" s="15"/>
      <c r="AC7375" s="123"/>
      <c r="AD7375" s="15"/>
      <c r="AE7375" s="15"/>
      <c r="AF7375" s="15"/>
      <c r="AG7375" s="15"/>
      <c r="AH7375" s="123"/>
      <c r="AI7375" s="15"/>
      <c r="AJ7375" s="15"/>
      <c r="AK7375" s="15"/>
      <c r="AL7375" s="15"/>
      <c r="AM7375" s="123">
        <f>SUM(AM7337:AM7374)</f>
        <v>0</v>
      </c>
      <c r="AN7375" s="15"/>
      <c r="AO7375" s="15"/>
      <c r="AP7375" s="15"/>
      <c r="AQ7375" s="15"/>
      <c r="AR7375" s="123">
        <f>SUM(AR7345:AR7374)</f>
        <v>0</v>
      </c>
      <c r="AS7375" s="15"/>
      <c r="AT7375" s="15"/>
      <c r="AU7375" s="15"/>
      <c r="AV7375" s="15"/>
      <c r="AW7375" s="123">
        <f>SUM(AW7337:AW7374)</f>
        <v>0</v>
      </c>
      <c r="AX7375" s="15"/>
      <c r="AY7375" s="15"/>
      <c r="AZ7375" s="15"/>
      <c r="BA7375" s="123"/>
      <c r="BB7375" s="123">
        <f>SUM(BB7337:BB7374)</f>
        <v>13.601000000000001</v>
      </c>
      <c r="BC7375" s="15"/>
      <c r="BD7375" s="15"/>
      <c r="BE7375" s="15"/>
      <c r="BF7375" s="123"/>
      <c r="BG7375" s="123">
        <f t="shared" ref="BG7375" si="264">SUM(BG7337:BG7374)</f>
        <v>0</v>
      </c>
      <c r="BH7375" s="15"/>
      <c r="BI7375" s="15"/>
      <c r="BJ7375" s="15"/>
      <c r="BK7375" s="123"/>
      <c r="BL7375" s="123">
        <f t="shared" ref="BL7375" si="265">SUM(BL7337:BL7374)</f>
        <v>25.058</v>
      </c>
      <c r="BM7375" s="15"/>
      <c r="BN7375" s="15"/>
      <c r="BO7375" s="15"/>
      <c r="BP7375" s="123"/>
      <c r="BQ7375" s="123">
        <f t="shared" ref="BQ7375" si="266">SUM(BQ7337:BQ7374)</f>
        <v>0</v>
      </c>
      <c r="BR7375" s="15"/>
      <c r="BS7375" s="15"/>
      <c r="BT7375" s="15"/>
      <c r="BU7375" s="123"/>
      <c r="BV7375" s="123">
        <f t="shared" ref="BV7375" si="267">SUM(BV7337:BV7374)</f>
        <v>0</v>
      </c>
    </row>
    <row r="7376" spans="1:74" hidden="1" x14ac:dyDescent="0.3">
      <c r="A7376" s="8"/>
      <c r="B7376" s="2" t="s">
        <v>2</v>
      </c>
      <c r="C7376" s="2" t="s">
        <v>3</v>
      </c>
      <c r="D7376" s="2" t="s">
        <v>503</v>
      </c>
      <c r="E7376" s="9" t="s">
        <v>834</v>
      </c>
      <c r="F7376" s="10"/>
      <c r="G7376" s="18" t="s">
        <v>5</v>
      </c>
      <c r="H7376" s="3">
        <v>2024</v>
      </c>
      <c r="I7376" s="20" t="s">
        <v>287</v>
      </c>
      <c r="J7376" s="2" t="s">
        <v>509</v>
      </c>
      <c r="K7376" s="2" t="s">
        <v>318</v>
      </c>
      <c r="L7376" s="163">
        <f>SUM(R7376,W7376,AB7376,AG7376,AL7376,AQ7376,AV7376,BA7376,BF7376,BK7376,BP7376,BU7376)</f>
        <v>0</v>
      </c>
      <c r="M7376" s="163">
        <f t="shared" si="263"/>
        <v>0</v>
      </c>
      <c r="N7376" s="181"/>
      <c r="O7376" s="8"/>
      <c r="P7376" s="8"/>
      <c r="Q7376" s="8"/>
      <c r="R7376" s="8"/>
      <c r="S7376" s="122"/>
      <c r="T7376" s="8"/>
      <c r="U7376" s="8"/>
      <c r="V7376" s="8"/>
      <c r="W7376" s="8"/>
      <c r="X7376" s="122"/>
      <c r="Y7376" s="8"/>
      <c r="Z7376" s="8"/>
      <c r="AA7376" s="8"/>
      <c r="AB7376" s="8"/>
      <c r="AC7376" s="122"/>
      <c r="AD7376" s="8"/>
      <c r="AE7376" s="8"/>
      <c r="AF7376" s="8"/>
      <c r="AG7376" s="8"/>
      <c r="AH7376" s="122"/>
      <c r="AI7376" s="137"/>
      <c r="AJ7376" s="137"/>
      <c r="AK7376" s="137"/>
      <c r="AL7376" s="137"/>
      <c r="AM7376" s="138"/>
      <c r="AN7376" s="8"/>
      <c r="AO7376" s="8"/>
      <c r="AP7376" s="8"/>
      <c r="AQ7376" s="8"/>
      <c r="AR7376" s="122"/>
      <c r="AS7376" s="139"/>
      <c r="AT7376" s="139"/>
      <c r="AU7376" s="139"/>
      <c r="AV7376" s="139"/>
      <c r="AW7376" s="140"/>
      <c r="AX7376" s="8"/>
      <c r="AY7376" s="8"/>
      <c r="AZ7376" s="8"/>
      <c r="BA7376" s="8"/>
      <c r="BB7376" s="122"/>
      <c r="BC7376" s="8"/>
      <c r="BD7376" s="8"/>
      <c r="BE7376" s="8"/>
      <c r="BF7376" s="8"/>
      <c r="BG7376" s="122"/>
      <c r="BH7376" s="8"/>
      <c r="BI7376" s="8"/>
      <c r="BJ7376" s="8"/>
      <c r="BK7376" s="8"/>
      <c r="BL7376" s="122"/>
      <c r="BM7376" s="8"/>
      <c r="BN7376" s="8"/>
      <c r="BO7376" s="8"/>
      <c r="BP7376" s="8"/>
      <c r="BQ7376" s="122"/>
      <c r="BR7376" s="8"/>
      <c r="BS7376" s="8"/>
      <c r="BT7376" s="8"/>
      <c r="BU7376" s="8"/>
      <c r="BV7376" s="122"/>
    </row>
    <row r="7377" spans="1:74" hidden="1" x14ac:dyDescent="0.3">
      <c r="A7377" s="8"/>
      <c r="B7377" s="2" t="s">
        <v>2</v>
      </c>
      <c r="C7377" s="2" t="s">
        <v>3</v>
      </c>
      <c r="D7377" s="2" t="s">
        <v>503</v>
      </c>
      <c r="E7377" s="9" t="s">
        <v>834</v>
      </c>
      <c r="F7377" s="10"/>
      <c r="G7377" s="18" t="s">
        <v>5</v>
      </c>
      <c r="H7377" s="3">
        <v>2024</v>
      </c>
      <c r="I7377" s="20" t="s">
        <v>287</v>
      </c>
      <c r="J7377" s="2" t="s">
        <v>291</v>
      </c>
      <c r="K7377" s="2" t="s">
        <v>319</v>
      </c>
      <c r="L7377" s="163">
        <f t="shared" ref="L7377:L7412" si="268">SUM(R7377,W7377,AB7377,AG7377,AL7377,AQ7377,AV7377,BA7377,BF7377,BK7377,BP7377,BU7377)</f>
        <v>0</v>
      </c>
      <c r="M7377" s="163">
        <f>SUM(S7377,X7377,AC7377,AH7377,AM7377,AR7377,AW7377,BB7377,BG7377,BL7377,BQ7377,BV7377)</f>
        <v>0</v>
      </c>
      <c r="N7377" s="181"/>
      <c r="O7377" s="8"/>
      <c r="P7377" s="8"/>
      <c r="Q7377" s="8"/>
      <c r="R7377" s="8"/>
      <c r="S7377" s="122"/>
      <c r="T7377" s="8"/>
      <c r="U7377" s="8"/>
      <c r="V7377" s="8"/>
      <c r="W7377" s="8"/>
      <c r="X7377" s="122"/>
      <c r="Y7377" s="8"/>
      <c r="Z7377" s="8"/>
      <c r="AA7377" s="8"/>
      <c r="AB7377" s="8"/>
      <c r="AC7377" s="122"/>
      <c r="AD7377" s="8"/>
      <c r="AE7377" s="8"/>
      <c r="AF7377" s="8"/>
      <c r="AG7377" s="8"/>
      <c r="AH7377" s="122"/>
      <c r="AI7377" s="137"/>
      <c r="AJ7377" s="137"/>
      <c r="AK7377" s="137"/>
      <c r="AL7377" s="137"/>
      <c r="AM7377" s="138"/>
      <c r="AN7377" s="8"/>
      <c r="AO7377" s="8"/>
      <c r="AP7377" s="8"/>
      <c r="AQ7377" s="8"/>
      <c r="AR7377" s="122"/>
      <c r="AS7377" s="139"/>
      <c r="AT7377" s="139"/>
      <c r="AU7377" s="139"/>
      <c r="AV7377" s="139"/>
      <c r="AW7377" s="140"/>
      <c r="AX7377" s="8"/>
      <c r="AY7377" s="8"/>
      <c r="AZ7377" s="8"/>
      <c r="BA7377" s="8"/>
      <c r="BB7377" s="122"/>
      <c r="BC7377" s="8"/>
      <c r="BD7377" s="8"/>
      <c r="BE7377" s="8"/>
      <c r="BF7377" s="8"/>
      <c r="BG7377" s="122"/>
      <c r="BH7377" s="8"/>
      <c r="BI7377" s="8"/>
      <c r="BJ7377" s="8"/>
      <c r="BK7377" s="8"/>
      <c r="BL7377" s="122"/>
      <c r="BM7377" s="8"/>
      <c r="BN7377" s="8"/>
      <c r="BO7377" s="8"/>
      <c r="BP7377" s="8"/>
      <c r="BQ7377" s="122"/>
      <c r="BR7377" s="8"/>
      <c r="BS7377" s="8"/>
      <c r="BT7377" s="8"/>
      <c r="BU7377" s="8"/>
      <c r="BV7377" s="122"/>
    </row>
    <row r="7378" spans="1:74" hidden="1" x14ac:dyDescent="0.3">
      <c r="A7378" s="8"/>
      <c r="B7378" s="2" t="s">
        <v>2</v>
      </c>
      <c r="C7378" s="2" t="s">
        <v>3</v>
      </c>
      <c r="D7378" s="2" t="s">
        <v>503</v>
      </c>
      <c r="E7378" s="9" t="s">
        <v>834</v>
      </c>
      <c r="F7378" s="10"/>
      <c r="G7378" s="18" t="s">
        <v>5</v>
      </c>
      <c r="H7378" s="3">
        <v>2024</v>
      </c>
      <c r="I7378" s="20" t="s">
        <v>286</v>
      </c>
      <c r="J7378" s="2" t="s">
        <v>336</v>
      </c>
      <c r="K7378" s="2" t="s">
        <v>319</v>
      </c>
      <c r="L7378" s="163">
        <f t="shared" si="268"/>
        <v>0</v>
      </c>
      <c r="M7378" s="163">
        <f t="shared" ref="M7378:M7415" si="269">SUM(S7378,X7378,AC7378,AH7378,AM7378,AR7378,AW7378,BB7378,BG7378,BL7378,BQ7378,BV7378)</f>
        <v>0</v>
      </c>
      <c r="N7378" s="181"/>
      <c r="O7378" s="8"/>
      <c r="P7378" s="8"/>
      <c r="Q7378" s="8"/>
      <c r="R7378" s="8"/>
      <c r="S7378" s="122"/>
      <c r="T7378" s="8"/>
      <c r="U7378" s="8"/>
      <c r="V7378" s="8"/>
      <c r="W7378" s="8"/>
      <c r="X7378" s="122"/>
      <c r="Y7378" s="8"/>
      <c r="Z7378" s="8"/>
      <c r="AA7378" s="8"/>
      <c r="AB7378" s="8"/>
      <c r="AC7378" s="122"/>
      <c r="AD7378" s="8"/>
      <c r="AE7378" s="8"/>
      <c r="AF7378" s="8"/>
      <c r="AG7378" s="8"/>
      <c r="AH7378" s="122"/>
      <c r="AI7378" s="137"/>
      <c r="AJ7378" s="137"/>
      <c r="AK7378" s="137"/>
      <c r="AL7378" s="137"/>
      <c r="AM7378" s="138"/>
      <c r="AN7378" s="8"/>
      <c r="AO7378" s="8"/>
      <c r="AP7378" s="8"/>
      <c r="AQ7378" s="8"/>
      <c r="AR7378" s="122"/>
      <c r="AS7378" s="139"/>
      <c r="AT7378" s="139"/>
      <c r="AU7378" s="139"/>
      <c r="AV7378" s="139"/>
      <c r="AW7378" s="140"/>
      <c r="AX7378" s="8"/>
      <c r="AY7378" s="8"/>
      <c r="AZ7378" s="8"/>
      <c r="BA7378" s="8"/>
      <c r="BB7378" s="122"/>
      <c r="BC7378" s="8"/>
      <c r="BD7378" s="8"/>
      <c r="BE7378" s="8"/>
      <c r="BF7378" s="8"/>
      <c r="BG7378" s="122"/>
      <c r="BH7378" s="8"/>
      <c r="BI7378" s="8"/>
      <c r="BJ7378" s="8"/>
      <c r="BK7378" s="8"/>
      <c r="BL7378" s="122"/>
      <c r="BM7378" s="8"/>
      <c r="BN7378" s="8"/>
      <c r="BO7378" s="8"/>
      <c r="BP7378" s="8"/>
      <c r="BQ7378" s="122"/>
      <c r="BR7378" s="8"/>
      <c r="BS7378" s="8"/>
      <c r="BT7378" s="8"/>
      <c r="BU7378" s="8"/>
      <c r="BV7378" s="122"/>
    </row>
    <row r="7379" spans="1:74" hidden="1" x14ac:dyDescent="0.3">
      <c r="A7379" s="8"/>
      <c r="B7379" s="2" t="s">
        <v>2</v>
      </c>
      <c r="C7379" s="2" t="s">
        <v>3</v>
      </c>
      <c r="D7379" s="2" t="s">
        <v>503</v>
      </c>
      <c r="E7379" s="9" t="s">
        <v>834</v>
      </c>
      <c r="F7379" s="10"/>
      <c r="G7379" s="18" t="s">
        <v>5</v>
      </c>
      <c r="H7379" s="3">
        <v>2024</v>
      </c>
      <c r="I7379" s="20" t="s">
        <v>286</v>
      </c>
      <c r="J7379" s="8" t="s">
        <v>337</v>
      </c>
      <c r="K7379" s="8" t="s">
        <v>318</v>
      </c>
      <c r="L7379" s="163">
        <f t="shared" si="268"/>
        <v>0</v>
      </c>
      <c r="M7379" s="163">
        <f t="shared" si="269"/>
        <v>0</v>
      </c>
      <c r="N7379" s="181"/>
      <c r="O7379" s="8"/>
      <c r="P7379" s="8"/>
      <c r="Q7379" s="8"/>
      <c r="R7379" s="8"/>
      <c r="S7379" s="122"/>
      <c r="T7379" s="8"/>
      <c r="U7379" s="8"/>
      <c r="V7379" s="8"/>
      <c r="W7379" s="8"/>
      <c r="X7379" s="122"/>
      <c r="Y7379" s="8"/>
      <c r="Z7379" s="8"/>
      <c r="AA7379" s="8"/>
      <c r="AB7379" s="8"/>
      <c r="AC7379" s="122"/>
      <c r="AD7379" s="8"/>
      <c r="AE7379" s="8"/>
      <c r="AF7379" s="8"/>
      <c r="AG7379" s="8"/>
      <c r="AH7379" s="122"/>
      <c r="AI7379" s="137"/>
      <c r="AJ7379" s="137"/>
      <c r="AK7379" s="137"/>
      <c r="AL7379" s="137"/>
      <c r="AM7379" s="138"/>
      <c r="AN7379" s="8"/>
      <c r="AO7379" s="8"/>
      <c r="AP7379" s="8"/>
      <c r="AQ7379" s="8"/>
      <c r="AR7379" s="122"/>
      <c r="AS7379" s="139"/>
      <c r="AT7379" s="139"/>
      <c r="AU7379" s="139"/>
      <c r="AV7379" s="139"/>
      <c r="AW7379" s="140"/>
      <c r="AX7379" s="8"/>
      <c r="AY7379" s="8"/>
      <c r="AZ7379" s="8"/>
      <c r="BA7379" s="8"/>
      <c r="BB7379" s="122"/>
      <c r="BC7379" s="8"/>
      <c r="BD7379" s="8"/>
      <c r="BE7379" s="8"/>
      <c r="BF7379" s="8"/>
      <c r="BG7379" s="122"/>
      <c r="BH7379" s="8"/>
      <c r="BI7379" s="8"/>
      <c r="BJ7379" s="8"/>
      <c r="BK7379" s="8"/>
      <c r="BL7379" s="122"/>
      <c r="BM7379" s="8"/>
      <c r="BN7379" s="8"/>
      <c r="BO7379" s="8"/>
      <c r="BP7379" s="8"/>
      <c r="BQ7379" s="122"/>
      <c r="BR7379" s="8"/>
      <c r="BS7379" s="8"/>
      <c r="BT7379" s="8"/>
      <c r="BU7379" s="8"/>
      <c r="BV7379" s="122"/>
    </row>
    <row r="7380" spans="1:74" hidden="1" x14ac:dyDescent="0.3">
      <c r="A7380" s="8"/>
      <c r="B7380" s="2" t="s">
        <v>2</v>
      </c>
      <c r="C7380" s="2" t="s">
        <v>3</v>
      </c>
      <c r="D7380" s="2" t="s">
        <v>503</v>
      </c>
      <c r="E7380" s="9" t="s">
        <v>834</v>
      </c>
      <c r="F7380" s="10"/>
      <c r="G7380" s="18" t="s">
        <v>5</v>
      </c>
      <c r="H7380" s="3">
        <v>2024</v>
      </c>
      <c r="I7380" s="20" t="s">
        <v>286</v>
      </c>
      <c r="J7380" s="8" t="s">
        <v>338</v>
      </c>
      <c r="K7380" s="8" t="s">
        <v>339</v>
      </c>
      <c r="L7380" s="163">
        <f t="shared" si="268"/>
        <v>0</v>
      </c>
      <c r="M7380" s="163">
        <f t="shared" si="269"/>
        <v>0</v>
      </c>
      <c r="N7380" s="181"/>
      <c r="O7380" s="8"/>
      <c r="P7380" s="8"/>
      <c r="Q7380" s="8"/>
      <c r="R7380" s="8"/>
      <c r="S7380" s="122"/>
      <c r="T7380" s="8"/>
      <c r="U7380" s="8"/>
      <c r="V7380" s="8"/>
      <c r="W7380" s="8"/>
      <c r="X7380" s="122"/>
      <c r="Y7380" s="8"/>
      <c r="Z7380" s="8"/>
      <c r="AA7380" s="8"/>
      <c r="AB7380" s="8"/>
      <c r="AC7380" s="122"/>
      <c r="AD7380" s="8"/>
      <c r="AE7380" s="8"/>
      <c r="AF7380" s="8"/>
      <c r="AG7380" s="8"/>
      <c r="AH7380" s="122"/>
      <c r="AI7380" s="137"/>
      <c r="AJ7380" s="137"/>
      <c r="AK7380" s="137"/>
      <c r="AL7380" s="137"/>
      <c r="AM7380" s="138"/>
      <c r="AN7380" s="8"/>
      <c r="AO7380" s="8"/>
      <c r="AP7380" s="8"/>
      <c r="AQ7380" s="8"/>
      <c r="AR7380" s="122"/>
      <c r="AS7380" s="139"/>
      <c r="AT7380" s="139"/>
      <c r="AU7380" s="139"/>
      <c r="AV7380" s="139"/>
      <c r="AW7380" s="140"/>
      <c r="AX7380" s="8"/>
      <c r="AY7380" s="8"/>
      <c r="AZ7380" s="8"/>
      <c r="BA7380" s="8"/>
      <c r="BB7380" s="122"/>
      <c r="BC7380" s="8"/>
      <c r="BD7380" s="8"/>
      <c r="BE7380" s="8"/>
      <c r="BF7380" s="8"/>
      <c r="BG7380" s="122"/>
      <c r="BH7380" s="8"/>
      <c r="BI7380" s="8"/>
      <c r="BJ7380" s="8"/>
      <c r="BK7380" s="8"/>
      <c r="BL7380" s="122"/>
      <c r="BM7380" s="8"/>
      <c r="BN7380" s="8"/>
      <c r="BO7380" s="8"/>
      <c r="BP7380" s="8"/>
      <c r="BQ7380" s="122"/>
      <c r="BR7380" s="8"/>
      <c r="BS7380" s="8"/>
      <c r="BT7380" s="8"/>
      <c r="BU7380" s="8"/>
      <c r="BV7380" s="122"/>
    </row>
    <row r="7381" spans="1:74" hidden="1" x14ac:dyDescent="0.3">
      <c r="A7381" s="8"/>
      <c r="B7381" s="2" t="s">
        <v>2</v>
      </c>
      <c r="C7381" s="2" t="s">
        <v>3</v>
      </c>
      <c r="D7381" s="2" t="s">
        <v>503</v>
      </c>
      <c r="E7381" s="9" t="s">
        <v>834</v>
      </c>
      <c r="F7381" s="10"/>
      <c r="G7381" s="18" t="s">
        <v>5</v>
      </c>
      <c r="H7381" s="3">
        <v>2024</v>
      </c>
      <c r="I7381" s="20" t="s">
        <v>286</v>
      </c>
      <c r="J7381" s="8" t="s">
        <v>340</v>
      </c>
      <c r="K7381" s="8" t="s">
        <v>318</v>
      </c>
      <c r="L7381" s="163">
        <f t="shared" si="268"/>
        <v>0</v>
      </c>
      <c r="M7381" s="163">
        <f t="shared" si="269"/>
        <v>0</v>
      </c>
      <c r="N7381" s="181"/>
      <c r="O7381" s="8"/>
      <c r="P7381" s="8"/>
      <c r="Q7381" s="8"/>
      <c r="R7381" s="8"/>
      <c r="S7381" s="122"/>
      <c r="T7381" s="8"/>
      <c r="U7381" s="8"/>
      <c r="V7381" s="8"/>
      <c r="W7381" s="8"/>
      <c r="X7381" s="122"/>
      <c r="Y7381" s="8"/>
      <c r="Z7381" s="8"/>
      <c r="AA7381" s="8"/>
      <c r="AB7381" s="8"/>
      <c r="AC7381" s="122"/>
      <c r="AD7381" s="8"/>
      <c r="AE7381" s="8"/>
      <c r="AF7381" s="8"/>
      <c r="AG7381" s="8"/>
      <c r="AH7381" s="122"/>
      <c r="AI7381" s="137"/>
      <c r="AJ7381" s="137"/>
      <c r="AK7381" s="137"/>
      <c r="AL7381" s="137"/>
      <c r="AM7381" s="138"/>
      <c r="AN7381" s="8"/>
      <c r="AO7381" s="8"/>
      <c r="AP7381" s="8"/>
      <c r="AQ7381" s="8"/>
      <c r="AR7381" s="122"/>
      <c r="AS7381" s="139"/>
      <c r="AT7381" s="139"/>
      <c r="AU7381" s="139"/>
      <c r="AV7381" s="139"/>
      <c r="AW7381" s="140"/>
      <c r="AX7381" s="8"/>
      <c r="AY7381" s="8"/>
      <c r="AZ7381" s="8"/>
      <c r="BA7381" s="8"/>
      <c r="BB7381" s="122"/>
      <c r="BC7381" s="8"/>
      <c r="BD7381" s="8"/>
      <c r="BE7381" s="8"/>
      <c r="BF7381" s="8"/>
      <c r="BG7381" s="122"/>
      <c r="BH7381" s="8"/>
      <c r="BI7381" s="8"/>
      <c r="BJ7381" s="8"/>
      <c r="BK7381" s="8"/>
      <c r="BL7381" s="122"/>
      <c r="BM7381" s="8"/>
      <c r="BN7381" s="8"/>
      <c r="BO7381" s="8"/>
      <c r="BP7381" s="8"/>
      <c r="BQ7381" s="122"/>
      <c r="BR7381" s="8"/>
      <c r="BS7381" s="8"/>
      <c r="BT7381" s="8"/>
      <c r="BU7381" s="8"/>
      <c r="BV7381" s="122"/>
    </row>
    <row r="7382" spans="1:74" hidden="1" x14ac:dyDescent="0.3">
      <c r="A7382" s="8"/>
      <c r="B7382" s="2" t="s">
        <v>2</v>
      </c>
      <c r="C7382" s="2" t="s">
        <v>3</v>
      </c>
      <c r="D7382" s="2" t="s">
        <v>503</v>
      </c>
      <c r="E7382" s="9" t="s">
        <v>834</v>
      </c>
      <c r="F7382" s="10"/>
      <c r="G7382" s="18" t="s">
        <v>5</v>
      </c>
      <c r="H7382" s="3">
        <v>2024</v>
      </c>
      <c r="I7382" s="20" t="s">
        <v>286</v>
      </c>
      <c r="J7382" s="8" t="s">
        <v>341</v>
      </c>
      <c r="K7382" s="8" t="s">
        <v>320</v>
      </c>
      <c r="L7382" s="163">
        <f t="shared" si="268"/>
        <v>0</v>
      </c>
      <c r="M7382" s="163">
        <f t="shared" si="269"/>
        <v>0</v>
      </c>
      <c r="N7382" s="181"/>
      <c r="O7382" s="8"/>
      <c r="P7382" s="8"/>
      <c r="Q7382" s="8"/>
      <c r="R7382" s="8"/>
      <c r="S7382" s="122"/>
      <c r="T7382" s="8"/>
      <c r="U7382" s="8"/>
      <c r="V7382" s="8"/>
      <c r="W7382" s="8"/>
      <c r="X7382" s="122"/>
      <c r="Y7382" s="8"/>
      <c r="Z7382" s="8"/>
      <c r="AA7382" s="8"/>
      <c r="AB7382" s="8"/>
      <c r="AC7382" s="122"/>
      <c r="AD7382" s="8"/>
      <c r="AE7382" s="8"/>
      <c r="AF7382" s="8"/>
      <c r="AG7382" s="8"/>
      <c r="AH7382" s="122"/>
      <c r="AI7382" s="137"/>
      <c r="AJ7382" s="137"/>
      <c r="AK7382" s="137"/>
      <c r="AL7382" s="137"/>
      <c r="AM7382" s="138"/>
      <c r="AN7382" s="8"/>
      <c r="AO7382" s="8"/>
      <c r="AP7382" s="8"/>
      <c r="AQ7382" s="8"/>
      <c r="AR7382" s="122"/>
      <c r="AS7382" s="139"/>
      <c r="AT7382" s="139"/>
      <c r="AU7382" s="139"/>
      <c r="AV7382" s="139"/>
      <c r="AW7382" s="140"/>
      <c r="AX7382" s="8"/>
      <c r="AY7382" s="8"/>
      <c r="AZ7382" s="8"/>
      <c r="BA7382" s="8"/>
      <c r="BB7382" s="122"/>
      <c r="BC7382" s="8"/>
      <c r="BD7382" s="8"/>
      <c r="BE7382" s="8"/>
      <c r="BF7382" s="8"/>
      <c r="BG7382" s="122"/>
      <c r="BH7382" s="8"/>
      <c r="BI7382" s="8"/>
      <c r="BJ7382" s="8"/>
      <c r="BK7382" s="8"/>
      <c r="BL7382" s="122"/>
      <c r="BM7382" s="8"/>
      <c r="BN7382" s="8"/>
      <c r="BO7382" s="8"/>
      <c r="BP7382" s="8"/>
      <c r="BQ7382" s="122"/>
      <c r="BR7382" s="8"/>
      <c r="BS7382" s="8"/>
      <c r="BT7382" s="8"/>
      <c r="BU7382" s="8"/>
      <c r="BV7382" s="122"/>
    </row>
    <row r="7383" spans="1:74" hidden="1" x14ac:dyDescent="0.3">
      <c r="A7383" s="8"/>
      <c r="B7383" s="2" t="s">
        <v>2</v>
      </c>
      <c r="C7383" s="2" t="s">
        <v>3</v>
      </c>
      <c r="D7383" s="2" t="s">
        <v>503</v>
      </c>
      <c r="E7383" s="9" t="s">
        <v>834</v>
      </c>
      <c r="F7383" s="10"/>
      <c r="G7383" s="18" t="s">
        <v>5</v>
      </c>
      <c r="H7383" s="3">
        <v>2024</v>
      </c>
      <c r="I7383" s="20" t="s">
        <v>286</v>
      </c>
      <c r="J7383" s="8" t="s">
        <v>342</v>
      </c>
      <c r="K7383" s="8" t="s">
        <v>320</v>
      </c>
      <c r="L7383" s="163">
        <f t="shared" si="268"/>
        <v>0</v>
      </c>
      <c r="M7383" s="163">
        <f t="shared" si="269"/>
        <v>0</v>
      </c>
      <c r="N7383" s="181"/>
      <c r="O7383" s="8"/>
      <c r="P7383" s="8"/>
      <c r="Q7383" s="8"/>
      <c r="R7383" s="8"/>
      <c r="S7383" s="122"/>
      <c r="T7383" s="8"/>
      <c r="U7383" s="8"/>
      <c r="V7383" s="8"/>
      <c r="W7383" s="8"/>
      <c r="X7383" s="122"/>
      <c r="Y7383" s="8"/>
      <c r="Z7383" s="8"/>
      <c r="AA7383" s="8"/>
      <c r="AB7383" s="8"/>
      <c r="AC7383" s="122"/>
      <c r="AD7383" s="8"/>
      <c r="AE7383" s="8"/>
      <c r="AF7383" s="8"/>
      <c r="AG7383" s="8"/>
      <c r="AH7383" s="122"/>
      <c r="AI7383" s="137"/>
      <c r="AJ7383" s="137"/>
      <c r="AK7383" s="137"/>
      <c r="AL7383" s="137"/>
      <c r="AM7383" s="138"/>
      <c r="AN7383" s="8"/>
      <c r="AO7383" s="8"/>
      <c r="AP7383" s="8"/>
      <c r="AQ7383" s="8"/>
      <c r="AR7383" s="122"/>
      <c r="AS7383" s="139"/>
      <c r="AT7383" s="139"/>
      <c r="AU7383" s="139"/>
      <c r="AV7383" s="139"/>
      <c r="AW7383" s="140"/>
      <c r="AX7383" s="8"/>
      <c r="AY7383" s="8"/>
      <c r="AZ7383" s="8"/>
      <c r="BA7383" s="8"/>
      <c r="BB7383" s="122"/>
      <c r="BC7383" s="8"/>
      <c r="BD7383" s="8"/>
      <c r="BE7383" s="8"/>
      <c r="BF7383" s="8"/>
      <c r="BG7383" s="122"/>
      <c r="BH7383" s="8"/>
      <c r="BI7383" s="8"/>
      <c r="BJ7383" s="8"/>
      <c r="BK7383" s="8"/>
      <c r="BL7383" s="122"/>
      <c r="BM7383" s="8"/>
      <c r="BN7383" s="8"/>
      <c r="BO7383" s="8"/>
      <c r="BP7383" s="8"/>
      <c r="BQ7383" s="122"/>
      <c r="BR7383" s="8"/>
      <c r="BS7383" s="8"/>
      <c r="BT7383" s="8"/>
      <c r="BU7383" s="8"/>
      <c r="BV7383" s="122"/>
    </row>
    <row r="7384" spans="1:74" hidden="1" x14ac:dyDescent="0.3">
      <c r="A7384" s="8"/>
      <c r="B7384" s="2" t="s">
        <v>2</v>
      </c>
      <c r="C7384" s="2" t="s">
        <v>3</v>
      </c>
      <c r="D7384" s="2" t="s">
        <v>503</v>
      </c>
      <c r="E7384" s="9" t="s">
        <v>834</v>
      </c>
      <c r="F7384" s="10"/>
      <c r="G7384" s="18" t="s">
        <v>5</v>
      </c>
      <c r="H7384" s="3">
        <v>2024</v>
      </c>
      <c r="I7384" s="20" t="s">
        <v>286</v>
      </c>
      <c r="J7384" s="8" t="s">
        <v>343</v>
      </c>
      <c r="K7384" s="8" t="s">
        <v>339</v>
      </c>
      <c r="L7384" s="163">
        <f t="shared" si="268"/>
        <v>0</v>
      </c>
      <c r="M7384" s="163">
        <f t="shared" si="269"/>
        <v>0</v>
      </c>
      <c r="N7384" s="181"/>
      <c r="O7384" s="8"/>
      <c r="P7384" s="8"/>
      <c r="Q7384" s="8"/>
      <c r="R7384" s="8"/>
      <c r="S7384" s="122"/>
      <c r="T7384" s="8"/>
      <c r="U7384" s="8"/>
      <c r="V7384" s="8"/>
      <c r="W7384" s="8"/>
      <c r="X7384" s="122"/>
      <c r="Y7384" s="8"/>
      <c r="Z7384" s="8"/>
      <c r="AA7384" s="8"/>
      <c r="AB7384" s="8"/>
      <c r="AC7384" s="122"/>
      <c r="AD7384" s="8"/>
      <c r="AE7384" s="8"/>
      <c r="AF7384" s="8"/>
      <c r="AG7384" s="8"/>
      <c r="AH7384" s="122"/>
      <c r="AI7384" s="137"/>
      <c r="AJ7384" s="137"/>
      <c r="AK7384" s="137"/>
      <c r="AL7384" s="137"/>
      <c r="AM7384" s="138"/>
      <c r="AN7384" s="8"/>
      <c r="AO7384" s="8"/>
      <c r="AP7384" s="8"/>
      <c r="AQ7384" s="8"/>
      <c r="AR7384" s="122"/>
      <c r="AS7384" s="139"/>
      <c r="AT7384" s="139"/>
      <c r="AU7384" s="139"/>
      <c r="AV7384" s="139"/>
      <c r="AW7384" s="140"/>
      <c r="AX7384" s="8"/>
      <c r="AY7384" s="8"/>
      <c r="AZ7384" s="8"/>
      <c r="BA7384" s="8"/>
      <c r="BB7384" s="122"/>
      <c r="BC7384" s="8"/>
      <c r="BD7384" s="8"/>
      <c r="BE7384" s="8"/>
      <c r="BF7384" s="8"/>
      <c r="BG7384" s="122"/>
      <c r="BH7384" s="8"/>
      <c r="BI7384" s="8"/>
      <c r="BJ7384" s="8"/>
      <c r="BK7384" s="8"/>
      <c r="BL7384" s="122"/>
      <c r="BM7384" s="8"/>
      <c r="BN7384" s="8"/>
      <c r="BO7384" s="8"/>
      <c r="BP7384" s="8"/>
      <c r="BQ7384" s="122"/>
      <c r="BR7384" s="8"/>
      <c r="BS7384" s="8"/>
      <c r="BT7384" s="8"/>
      <c r="BU7384" s="8"/>
      <c r="BV7384" s="122"/>
    </row>
    <row r="7385" spans="1:74" hidden="1" x14ac:dyDescent="0.3">
      <c r="A7385" s="8"/>
      <c r="B7385" s="2" t="s">
        <v>2</v>
      </c>
      <c r="C7385" s="2" t="s">
        <v>3</v>
      </c>
      <c r="D7385" s="2" t="s">
        <v>503</v>
      </c>
      <c r="E7385" s="9" t="s">
        <v>834</v>
      </c>
      <c r="F7385" s="10"/>
      <c r="G7385" s="18" t="s">
        <v>5</v>
      </c>
      <c r="H7385" s="3">
        <v>2024</v>
      </c>
      <c r="I7385" s="20" t="s">
        <v>288</v>
      </c>
      <c r="J7385" s="8" t="s">
        <v>344</v>
      </c>
      <c r="K7385" s="8" t="s">
        <v>318</v>
      </c>
      <c r="L7385" s="163">
        <f t="shared" si="268"/>
        <v>0</v>
      </c>
      <c r="M7385" s="163">
        <f t="shared" si="269"/>
        <v>0</v>
      </c>
      <c r="N7385" s="181"/>
      <c r="O7385" s="8"/>
      <c r="P7385" s="8"/>
      <c r="Q7385" s="8"/>
      <c r="R7385" s="8"/>
      <c r="S7385" s="122"/>
      <c r="T7385" s="8"/>
      <c r="U7385" s="8"/>
      <c r="V7385" s="8"/>
      <c r="W7385" s="8"/>
      <c r="X7385" s="122"/>
      <c r="Y7385" s="8"/>
      <c r="Z7385" s="8"/>
      <c r="AA7385" s="8"/>
      <c r="AB7385" s="8"/>
      <c r="AC7385" s="122"/>
      <c r="AD7385" s="8"/>
      <c r="AE7385" s="8"/>
      <c r="AF7385" s="8"/>
      <c r="AG7385" s="8"/>
      <c r="AH7385" s="122"/>
      <c r="AI7385" s="137"/>
      <c r="AJ7385" s="137"/>
      <c r="AK7385" s="137"/>
      <c r="AL7385" s="137"/>
      <c r="AM7385" s="138"/>
      <c r="AN7385" s="8"/>
      <c r="AO7385" s="8"/>
      <c r="AP7385" s="8"/>
      <c r="AQ7385" s="8"/>
      <c r="AR7385" s="122"/>
      <c r="AS7385" s="139"/>
      <c r="AT7385" s="139"/>
      <c r="AU7385" s="139"/>
      <c r="AV7385" s="139"/>
      <c r="AW7385" s="140"/>
      <c r="AX7385" s="8"/>
      <c r="AY7385" s="8"/>
      <c r="AZ7385" s="8"/>
      <c r="BA7385" s="8"/>
      <c r="BB7385" s="122"/>
      <c r="BC7385" s="8"/>
      <c r="BD7385" s="8"/>
      <c r="BE7385" s="8"/>
      <c r="BF7385" s="8"/>
      <c r="BG7385" s="122"/>
      <c r="BH7385" s="8"/>
      <c r="BI7385" s="8"/>
      <c r="BJ7385" s="8"/>
      <c r="BK7385" s="8"/>
      <c r="BL7385" s="122"/>
      <c r="BM7385" s="8"/>
      <c r="BN7385" s="8"/>
      <c r="BO7385" s="8"/>
      <c r="BP7385" s="8"/>
      <c r="BQ7385" s="122"/>
      <c r="BR7385" s="8"/>
      <c r="BS7385" s="8"/>
      <c r="BT7385" s="8"/>
      <c r="BU7385" s="8"/>
      <c r="BV7385" s="122"/>
    </row>
    <row r="7386" spans="1:74" hidden="1" x14ac:dyDescent="0.3">
      <c r="A7386" s="8"/>
      <c r="B7386" s="2" t="s">
        <v>2</v>
      </c>
      <c r="C7386" s="2" t="s">
        <v>3</v>
      </c>
      <c r="D7386" s="2" t="s">
        <v>503</v>
      </c>
      <c r="E7386" s="9" t="s">
        <v>834</v>
      </c>
      <c r="F7386" s="10"/>
      <c r="G7386" s="18" t="s">
        <v>5</v>
      </c>
      <c r="H7386" s="3">
        <v>2024</v>
      </c>
      <c r="I7386" s="20" t="s">
        <v>288</v>
      </c>
      <c r="J7386" s="2" t="s">
        <v>351</v>
      </c>
      <c r="K7386" s="2" t="s">
        <v>318</v>
      </c>
      <c r="L7386" s="163">
        <f t="shared" si="268"/>
        <v>0</v>
      </c>
      <c r="M7386" s="163">
        <f t="shared" si="269"/>
        <v>0</v>
      </c>
      <c r="N7386" s="181"/>
      <c r="O7386" s="8"/>
      <c r="P7386" s="8"/>
      <c r="Q7386" s="8"/>
      <c r="R7386" s="8"/>
      <c r="S7386" s="122"/>
      <c r="T7386" s="8"/>
      <c r="U7386" s="8"/>
      <c r="V7386" s="8"/>
      <c r="W7386" s="8"/>
      <c r="X7386" s="122"/>
      <c r="Y7386" s="8"/>
      <c r="Z7386" s="8"/>
      <c r="AA7386" s="8"/>
      <c r="AB7386" s="8"/>
      <c r="AC7386" s="122"/>
      <c r="AD7386" s="8"/>
      <c r="AE7386" s="8"/>
      <c r="AF7386" s="8"/>
      <c r="AG7386" s="8"/>
      <c r="AH7386" s="122"/>
      <c r="AI7386" s="137"/>
      <c r="AJ7386" s="137"/>
      <c r="AK7386" s="137"/>
      <c r="AL7386" s="137"/>
      <c r="AM7386" s="138"/>
      <c r="AN7386" s="8"/>
      <c r="AO7386" s="8"/>
      <c r="AP7386" s="8"/>
      <c r="AQ7386" s="8"/>
      <c r="AR7386" s="122"/>
      <c r="AS7386" s="139"/>
      <c r="AT7386" s="139"/>
      <c r="AU7386" s="139"/>
      <c r="AV7386" s="139"/>
      <c r="AW7386" s="140"/>
      <c r="AX7386" s="8"/>
      <c r="AY7386" s="8"/>
      <c r="AZ7386" s="8"/>
      <c r="BA7386" s="8"/>
      <c r="BB7386" s="122"/>
      <c r="BC7386" s="8"/>
      <c r="BD7386" s="8"/>
      <c r="BE7386" s="8"/>
      <c r="BF7386" s="8"/>
      <c r="BG7386" s="122"/>
      <c r="BH7386" s="8"/>
      <c r="BI7386" s="8"/>
      <c r="BJ7386" s="8"/>
      <c r="BK7386" s="8"/>
      <c r="BL7386" s="122"/>
      <c r="BM7386" s="8"/>
      <c r="BN7386" s="8"/>
      <c r="BO7386" s="8"/>
      <c r="BP7386" s="8"/>
      <c r="BQ7386" s="122"/>
      <c r="BR7386" s="8"/>
      <c r="BS7386" s="8"/>
      <c r="BT7386" s="8"/>
      <c r="BU7386" s="8"/>
      <c r="BV7386" s="122"/>
    </row>
    <row r="7387" spans="1:74" hidden="1" x14ac:dyDescent="0.3">
      <c r="A7387" s="8"/>
      <c r="B7387" s="2" t="s">
        <v>2</v>
      </c>
      <c r="C7387" s="2" t="s">
        <v>3</v>
      </c>
      <c r="D7387" s="2" t="s">
        <v>503</v>
      </c>
      <c r="E7387" s="9" t="s">
        <v>834</v>
      </c>
      <c r="F7387" s="10"/>
      <c r="G7387" s="18" t="s">
        <v>5</v>
      </c>
      <c r="H7387" s="3">
        <v>2024</v>
      </c>
      <c r="I7387" s="20" t="s">
        <v>288</v>
      </c>
      <c r="J7387" s="2" t="s">
        <v>352</v>
      </c>
      <c r="K7387" s="2" t="s">
        <v>321</v>
      </c>
      <c r="L7387" s="163">
        <f t="shared" si="268"/>
        <v>0</v>
      </c>
      <c r="M7387" s="163">
        <f t="shared" si="269"/>
        <v>0</v>
      </c>
      <c r="N7387" s="181"/>
      <c r="O7387" s="8"/>
      <c r="P7387" s="8"/>
      <c r="Q7387" s="8"/>
      <c r="R7387" s="8"/>
      <c r="S7387" s="122"/>
      <c r="T7387" s="8"/>
      <c r="U7387" s="8"/>
      <c r="V7387" s="8"/>
      <c r="W7387" s="8"/>
      <c r="X7387" s="122"/>
      <c r="Y7387" s="8"/>
      <c r="Z7387" s="8"/>
      <c r="AA7387" s="8"/>
      <c r="AB7387" s="8"/>
      <c r="AC7387" s="122"/>
      <c r="AD7387" s="8"/>
      <c r="AE7387" s="8"/>
      <c r="AF7387" s="8"/>
      <c r="AG7387" s="8"/>
      <c r="AH7387" s="122"/>
      <c r="AI7387" s="137"/>
      <c r="AJ7387" s="137"/>
      <c r="AK7387" s="137"/>
      <c r="AL7387" s="137"/>
      <c r="AM7387" s="138"/>
      <c r="AN7387" s="8"/>
      <c r="AO7387" s="8"/>
      <c r="AP7387" s="8"/>
      <c r="AQ7387" s="8"/>
      <c r="AR7387" s="122"/>
      <c r="AS7387" s="139"/>
      <c r="AT7387" s="139"/>
      <c r="AU7387" s="139"/>
      <c r="AV7387" s="139"/>
      <c r="AW7387" s="140"/>
      <c r="AX7387" s="8"/>
      <c r="AY7387" s="8"/>
      <c r="AZ7387" s="8"/>
      <c r="BA7387" s="8"/>
      <c r="BB7387" s="122"/>
      <c r="BC7387" s="8"/>
      <c r="BD7387" s="8"/>
      <c r="BE7387" s="8"/>
      <c r="BF7387" s="8"/>
      <c r="BG7387" s="122"/>
      <c r="BH7387" s="8"/>
      <c r="BI7387" s="8"/>
      <c r="BJ7387" s="8"/>
      <c r="BK7387" s="8"/>
      <c r="BL7387" s="122"/>
      <c r="BM7387" s="8"/>
      <c r="BN7387" s="8"/>
      <c r="BO7387" s="8"/>
      <c r="BP7387" s="8"/>
      <c r="BQ7387" s="122"/>
      <c r="BR7387" s="8"/>
      <c r="BS7387" s="8"/>
      <c r="BT7387" s="8"/>
      <c r="BU7387" s="8"/>
      <c r="BV7387" s="122"/>
    </row>
    <row r="7388" spans="1:74" hidden="1" x14ac:dyDescent="0.3">
      <c r="A7388" s="8"/>
      <c r="B7388" s="2" t="s">
        <v>2</v>
      </c>
      <c r="C7388" s="2" t="s">
        <v>3</v>
      </c>
      <c r="D7388" s="2" t="s">
        <v>503</v>
      </c>
      <c r="E7388" s="9" t="s">
        <v>834</v>
      </c>
      <c r="F7388" s="10"/>
      <c r="G7388" s="18" t="s">
        <v>5</v>
      </c>
      <c r="H7388" s="3">
        <v>2024</v>
      </c>
      <c r="I7388" s="20" t="s">
        <v>288</v>
      </c>
      <c r="J7388" s="2" t="s">
        <v>345</v>
      </c>
      <c r="K7388" s="2" t="s">
        <v>318</v>
      </c>
      <c r="L7388" s="163">
        <f t="shared" si="268"/>
        <v>0</v>
      </c>
      <c r="M7388" s="163">
        <f t="shared" si="269"/>
        <v>0</v>
      </c>
      <c r="N7388" s="181"/>
      <c r="O7388" s="8"/>
      <c r="P7388" s="8"/>
      <c r="Q7388" s="8"/>
      <c r="R7388" s="8"/>
      <c r="S7388" s="122"/>
      <c r="T7388" s="8"/>
      <c r="U7388" s="8"/>
      <c r="V7388" s="8"/>
      <c r="W7388" s="8"/>
      <c r="X7388" s="122"/>
      <c r="Y7388" s="8"/>
      <c r="Z7388" s="8"/>
      <c r="AA7388" s="8"/>
      <c r="AB7388" s="8"/>
      <c r="AC7388" s="122"/>
      <c r="AD7388" s="8"/>
      <c r="AE7388" s="8"/>
      <c r="AF7388" s="8"/>
      <c r="AG7388" s="8"/>
      <c r="AH7388" s="122"/>
      <c r="AI7388" s="137"/>
      <c r="AJ7388" s="137"/>
      <c r="AK7388" s="137"/>
      <c r="AL7388" s="137"/>
      <c r="AM7388" s="138"/>
      <c r="AN7388" s="8"/>
      <c r="AO7388" s="8"/>
      <c r="AP7388" s="8"/>
      <c r="AQ7388" s="8"/>
      <c r="AR7388" s="122"/>
      <c r="AS7388" s="139"/>
      <c r="AT7388" s="139"/>
      <c r="AU7388" s="139"/>
      <c r="AV7388" s="139"/>
      <c r="AW7388" s="140"/>
      <c r="AX7388" s="8"/>
      <c r="AY7388" s="8"/>
      <c r="AZ7388" s="8"/>
      <c r="BA7388" s="8"/>
      <c r="BB7388" s="122"/>
      <c r="BC7388" s="8"/>
      <c r="BD7388" s="8"/>
      <c r="BE7388" s="8"/>
      <c r="BF7388" s="8"/>
      <c r="BG7388" s="122"/>
      <c r="BH7388" s="8"/>
      <c r="BI7388" s="8"/>
      <c r="BJ7388" s="8"/>
      <c r="BK7388" s="8"/>
      <c r="BL7388" s="122"/>
      <c r="BM7388" s="8"/>
      <c r="BN7388" s="8"/>
      <c r="BO7388" s="8"/>
      <c r="BP7388" s="8"/>
      <c r="BQ7388" s="122"/>
      <c r="BR7388" s="8"/>
      <c r="BS7388" s="8"/>
      <c r="BT7388" s="8"/>
      <c r="BU7388" s="8"/>
      <c r="BV7388" s="122"/>
    </row>
    <row r="7389" spans="1:74" hidden="1" x14ac:dyDescent="0.3">
      <c r="A7389" s="8"/>
      <c r="B7389" s="2" t="s">
        <v>2</v>
      </c>
      <c r="C7389" s="2" t="s">
        <v>3</v>
      </c>
      <c r="D7389" s="2" t="s">
        <v>503</v>
      </c>
      <c r="E7389" s="9" t="s">
        <v>834</v>
      </c>
      <c r="F7389" s="10"/>
      <c r="G7389" s="18" t="s">
        <v>5</v>
      </c>
      <c r="H7389" s="3">
        <v>2024</v>
      </c>
      <c r="I7389" s="20" t="s">
        <v>289</v>
      </c>
      <c r="J7389" s="2" t="s">
        <v>268</v>
      </c>
      <c r="K7389" s="2" t="s">
        <v>318</v>
      </c>
      <c r="L7389" s="163">
        <f t="shared" si="268"/>
        <v>0</v>
      </c>
      <c r="M7389" s="163">
        <f t="shared" si="269"/>
        <v>0</v>
      </c>
      <c r="N7389" s="181"/>
      <c r="O7389" s="8"/>
      <c r="P7389" s="8"/>
      <c r="Q7389" s="8"/>
      <c r="R7389" s="8"/>
      <c r="S7389" s="122"/>
      <c r="T7389" s="8"/>
      <c r="U7389" s="8"/>
      <c r="V7389" s="8"/>
      <c r="W7389" s="8"/>
      <c r="X7389" s="122"/>
      <c r="Y7389" s="8"/>
      <c r="Z7389" s="8"/>
      <c r="AA7389" s="8"/>
      <c r="AB7389" s="8"/>
      <c r="AC7389" s="122"/>
      <c r="AD7389" s="8"/>
      <c r="AE7389" s="8"/>
      <c r="AF7389" s="8"/>
      <c r="AG7389" s="8"/>
      <c r="AH7389" s="122"/>
      <c r="AI7389" s="137"/>
      <c r="AJ7389" s="137"/>
      <c r="AK7389" s="137"/>
      <c r="AL7389" s="137"/>
      <c r="AM7389" s="138"/>
      <c r="AN7389" s="8"/>
      <c r="AO7389" s="8"/>
      <c r="AP7389" s="8"/>
      <c r="AQ7389" s="8"/>
      <c r="AR7389" s="122"/>
      <c r="AS7389" s="139"/>
      <c r="AT7389" s="139"/>
      <c r="AU7389" s="139"/>
      <c r="AV7389" s="139"/>
      <c r="AW7389" s="140"/>
      <c r="AX7389" s="8"/>
      <c r="AY7389" s="8"/>
      <c r="AZ7389" s="8"/>
      <c r="BA7389" s="8"/>
      <c r="BB7389" s="122"/>
      <c r="BC7389" s="8"/>
      <c r="BD7389" s="8"/>
      <c r="BE7389" s="8"/>
      <c r="BF7389" s="8"/>
      <c r="BG7389" s="122"/>
      <c r="BH7389" s="8"/>
      <c r="BI7389" s="8"/>
      <c r="BJ7389" s="8"/>
      <c r="BK7389" s="8"/>
      <c r="BL7389" s="122"/>
      <c r="BM7389" s="8"/>
      <c r="BN7389" s="8"/>
      <c r="BO7389" s="8"/>
      <c r="BP7389" s="8"/>
      <c r="BQ7389" s="122"/>
      <c r="BR7389" s="8"/>
      <c r="BS7389" s="8"/>
      <c r="BT7389" s="8"/>
      <c r="BU7389" s="8"/>
      <c r="BV7389" s="122"/>
    </row>
    <row r="7390" spans="1:74" hidden="1" x14ac:dyDescent="0.3">
      <c r="A7390" s="8"/>
      <c r="B7390" s="2" t="s">
        <v>2</v>
      </c>
      <c r="C7390" s="2" t="s">
        <v>3</v>
      </c>
      <c r="D7390" s="2" t="s">
        <v>503</v>
      </c>
      <c r="E7390" s="9" t="s">
        <v>834</v>
      </c>
      <c r="F7390" s="10"/>
      <c r="G7390" s="18" t="s">
        <v>5</v>
      </c>
      <c r="H7390" s="3">
        <v>2024</v>
      </c>
      <c r="I7390" s="20" t="s">
        <v>289</v>
      </c>
      <c r="J7390" s="2" t="s">
        <v>292</v>
      </c>
      <c r="K7390" s="2" t="s">
        <v>318</v>
      </c>
      <c r="L7390" s="163">
        <f t="shared" si="268"/>
        <v>0</v>
      </c>
      <c r="M7390" s="163">
        <f t="shared" si="269"/>
        <v>0</v>
      </c>
      <c r="N7390" s="181"/>
      <c r="O7390" s="8"/>
      <c r="P7390" s="8"/>
      <c r="Q7390" s="8"/>
      <c r="R7390" s="8"/>
      <c r="S7390" s="122"/>
      <c r="T7390" s="8"/>
      <c r="U7390" s="8"/>
      <c r="V7390" s="8"/>
      <c r="W7390" s="8"/>
      <c r="X7390" s="122"/>
      <c r="Y7390" s="8"/>
      <c r="Z7390" s="8"/>
      <c r="AA7390" s="8"/>
      <c r="AB7390" s="8"/>
      <c r="AC7390" s="122"/>
      <c r="AD7390" s="8"/>
      <c r="AE7390" s="8"/>
      <c r="AF7390" s="8"/>
      <c r="AG7390" s="8"/>
      <c r="AH7390" s="122"/>
      <c r="AI7390" s="137"/>
      <c r="AJ7390" s="137"/>
      <c r="AK7390" s="137"/>
      <c r="AL7390" s="137"/>
      <c r="AM7390" s="138"/>
      <c r="AN7390" s="8"/>
      <c r="AO7390" s="8"/>
      <c r="AP7390" s="8"/>
      <c r="AQ7390" s="8"/>
      <c r="AR7390" s="122"/>
      <c r="AS7390" s="139"/>
      <c r="AT7390" s="139"/>
      <c r="AU7390" s="139"/>
      <c r="AV7390" s="139"/>
      <c r="AW7390" s="140"/>
      <c r="AX7390" s="8"/>
      <c r="AY7390" s="8"/>
      <c r="AZ7390" s="8"/>
      <c r="BA7390" s="8"/>
      <c r="BB7390" s="122"/>
      <c r="BC7390" s="8"/>
      <c r="BD7390" s="8"/>
      <c r="BE7390" s="8"/>
      <c r="BF7390" s="8"/>
      <c r="BG7390" s="122"/>
      <c r="BH7390" s="8"/>
      <c r="BI7390" s="8"/>
      <c r="BJ7390" s="8"/>
      <c r="BK7390" s="8"/>
      <c r="BL7390" s="122"/>
      <c r="BM7390" s="8"/>
      <c r="BN7390" s="8"/>
      <c r="BO7390" s="8"/>
      <c r="BP7390" s="8"/>
      <c r="BQ7390" s="122"/>
      <c r="BR7390" s="8"/>
      <c r="BS7390" s="8"/>
      <c r="BT7390" s="8"/>
      <c r="BU7390" s="8"/>
      <c r="BV7390" s="122"/>
    </row>
    <row r="7391" spans="1:74" hidden="1" x14ac:dyDescent="0.3">
      <c r="A7391" s="8"/>
      <c r="B7391" s="2" t="s">
        <v>2</v>
      </c>
      <c r="C7391" s="2" t="s">
        <v>3</v>
      </c>
      <c r="D7391" s="2" t="s">
        <v>503</v>
      </c>
      <c r="E7391" s="9" t="s">
        <v>834</v>
      </c>
      <c r="F7391" s="10"/>
      <c r="G7391" s="18" t="s">
        <v>5</v>
      </c>
      <c r="H7391" s="3">
        <v>2024</v>
      </c>
      <c r="I7391" s="20" t="s">
        <v>285</v>
      </c>
      <c r="J7391" s="2" t="s">
        <v>293</v>
      </c>
      <c r="K7391" s="2" t="s">
        <v>318</v>
      </c>
      <c r="L7391" s="163">
        <f t="shared" si="268"/>
        <v>0</v>
      </c>
      <c r="M7391" s="163">
        <f t="shared" si="269"/>
        <v>0</v>
      </c>
      <c r="N7391" s="181"/>
      <c r="O7391" s="8"/>
      <c r="P7391" s="8"/>
      <c r="Q7391" s="8"/>
      <c r="R7391" s="8"/>
      <c r="S7391" s="122"/>
      <c r="T7391" s="8"/>
      <c r="U7391" s="8"/>
      <c r="V7391" s="8"/>
      <c r="W7391" s="8"/>
      <c r="X7391" s="122"/>
      <c r="Y7391" s="8"/>
      <c r="Z7391" s="8"/>
      <c r="AA7391" s="8"/>
      <c r="AB7391" s="8"/>
      <c r="AC7391" s="122"/>
      <c r="AD7391" s="8"/>
      <c r="AE7391" s="8"/>
      <c r="AF7391" s="8"/>
      <c r="AG7391" s="8"/>
      <c r="AH7391" s="122"/>
      <c r="AI7391" s="137"/>
      <c r="AJ7391" s="137"/>
      <c r="AK7391" s="137"/>
      <c r="AL7391" s="137"/>
      <c r="AM7391" s="138"/>
      <c r="AN7391" s="8"/>
      <c r="AO7391" s="8"/>
      <c r="AP7391" s="8"/>
      <c r="AQ7391" s="8"/>
      <c r="AR7391" s="122"/>
      <c r="AS7391" s="139"/>
      <c r="AT7391" s="139"/>
      <c r="AU7391" s="139"/>
      <c r="AV7391" s="139"/>
      <c r="AW7391" s="140"/>
      <c r="AX7391" s="8"/>
      <c r="AY7391" s="8"/>
      <c r="AZ7391" s="8"/>
      <c r="BA7391" s="8"/>
      <c r="BB7391" s="122"/>
      <c r="BC7391" s="8"/>
      <c r="BD7391" s="8"/>
      <c r="BE7391" s="8"/>
      <c r="BF7391" s="8"/>
      <c r="BG7391" s="122"/>
      <c r="BH7391" s="8"/>
      <c r="BI7391" s="8"/>
      <c r="BJ7391" s="8"/>
      <c r="BK7391" s="8"/>
      <c r="BL7391" s="122"/>
      <c r="BM7391" s="8"/>
      <c r="BN7391" s="8"/>
      <c r="BO7391" s="8"/>
      <c r="BP7391" s="8"/>
      <c r="BQ7391" s="122"/>
      <c r="BR7391" s="8"/>
      <c r="BS7391" s="8"/>
      <c r="BT7391" s="8"/>
      <c r="BU7391" s="8"/>
      <c r="BV7391" s="122"/>
    </row>
    <row r="7392" spans="1:74" hidden="1" x14ac:dyDescent="0.3">
      <c r="A7392" s="8"/>
      <c r="B7392" s="2" t="s">
        <v>2</v>
      </c>
      <c r="C7392" s="2" t="s">
        <v>3</v>
      </c>
      <c r="D7392" s="2" t="s">
        <v>503</v>
      </c>
      <c r="E7392" s="9" t="s">
        <v>834</v>
      </c>
      <c r="F7392" s="10"/>
      <c r="G7392" s="18" t="s">
        <v>5</v>
      </c>
      <c r="H7392" s="3">
        <v>2024</v>
      </c>
      <c r="I7392" s="20" t="s">
        <v>287</v>
      </c>
      <c r="J7392" s="2" t="s">
        <v>269</v>
      </c>
      <c r="K7392" s="2" t="s">
        <v>320</v>
      </c>
      <c r="L7392" s="163">
        <f t="shared" si="268"/>
        <v>0</v>
      </c>
      <c r="M7392" s="163">
        <f t="shared" si="269"/>
        <v>0</v>
      </c>
      <c r="N7392" s="181"/>
      <c r="O7392" s="8"/>
      <c r="P7392" s="8"/>
      <c r="Q7392" s="8"/>
      <c r="R7392" s="8"/>
      <c r="S7392" s="122"/>
      <c r="T7392" s="8"/>
      <c r="U7392" s="8"/>
      <c r="V7392" s="8"/>
      <c r="W7392" s="8"/>
      <c r="X7392" s="122"/>
      <c r="Y7392" s="8"/>
      <c r="Z7392" s="8"/>
      <c r="AA7392" s="8"/>
      <c r="AB7392" s="8"/>
      <c r="AC7392" s="122"/>
      <c r="AD7392" s="8"/>
      <c r="AE7392" s="8"/>
      <c r="AF7392" s="8"/>
      <c r="AG7392" s="8"/>
      <c r="AH7392" s="122"/>
      <c r="AI7392" s="137"/>
      <c r="AJ7392" s="137"/>
      <c r="AK7392" s="137"/>
      <c r="AL7392" s="137"/>
      <c r="AM7392" s="138"/>
      <c r="AN7392" s="8"/>
      <c r="AO7392" s="8"/>
      <c r="AP7392" s="8"/>
      <c r="AQ7392" s="8"/>
      <c r="AR7392" s="122"/>
      <c r="AS7392" s="139"/>
      <c r="AT7392" s="139"/>
      <c r="AU7392" s="139"/>
      <c r="AV7392" s="139"/>
      <c r="AW7392" s="140"/>
      <c r="AX7392" s="8"/>
      <c r="AY7392" s="8"/>
      <c r="AZ7392" s="8"/>
      <c r="BA7392" s="8"/>
      <c r="BB7392" s="122"/>
      <c r="BC7392" s="8"/>
      <c r="BD7392" s="8"/>
      <c r="BE7392" s="8"/>
      <c r="BF7392" s="8"/>
      <c r="BG7392" s="122"/>
      <c r="BH7392" s="8"/>
      <c r="BI7392" s="8"/>
      <c r="BJ7392" s="8"/>
      <c r="BK7392" s="8"/>
      <c r="BL7392" s="122"/>
      <c r="BM7392" s="8"/>
      <c r="BN7392" s="8"/>
      <c r="BO7392" s="8"/>
      <c r="BP7392" s="8"/>
      <c r="BQ7392" s="122"/>
      <c r="BR7392" s="8"/>
      <c r="BS7392" s="8"/>
      <c r="BT7392" s="8"/>
      <c r="BU7392" s="8"/>
      <c r="BV7392" s="122"/>
    </row>
    <row r="7393" spans="1:74" hidden="1" x14ac:dyDescent="0.3">
      <c r="A7393" s="8"/>
      <c r="B7393" s="2" t="s">
        <v>2</v>
      </c>
      <c r="C7393" s="2" t="s">
        <v>3</v>
      </c>
      <c r="D7393" s="2" t="s">
        <v>503</v>
      </c>
      <c r="E7393" s="9" t="s">
        <v>834</v>
      </c>
      <c r="F7393" s="10"/>
      <c r="G7393" s="18" t="s">
        <v>5</v>
      </c>
      <c r="H7393" s="3">
        <v>2024</v>
      </c>
      <c r="I7393" s="20" t="s">
        <v>287</v>
      </c>
      <c r="J7393" s="2" t="s">
        <v>270</v>
      </c>
      <c r="K7393" s="2" t="s">
        <v>320</v>
      </c>
      <c r="L7393" s="163">
        <f t="shared" si="268"/>
        <v>0</v>
      </c>
      <c r="M7393" s="163">
        <f t="shared" si="269"/>
        <v>0</v>
      </c>
      <c r="N7393" s="181"/>
      <c r="O7393" s="8"/>
      <c r="P7393" s="8"/>
      <c r="Q7393" s="8"/>
      <c r="R7393" s="8"/>
      <c r="S7393" s="122"/>
      <c r="T7393" s="8"/>
      <c r="U7393" s="8"/>
      <c r="V7393" s="8"/>
      <c r="W7393" s="8"/>
      <c r="X7393" s="122"/>
      <c r="Y7393" s="8"/>
      <c r="Z7393" s="8"/>
      <c r="AA7393" s="8"/>
      <c r="AB7393" s="8"/>
      <c r="AC7393" s="122"/>
      <c r="AD7393" s="8"/>
      <c r="AE7393" s="8"/>
      <c r="AF7393" s="8"/>
      <c r="AG7393" s="8"/>
      <c r="AH7393" s="122"/>
      <c r="AI7393" s="137"/>
      <c r="AJ7393" s="137"/>
      <c r="AK7393" s="137"/>
      <c r="AL7393" s="137"/>
      <c r="AM7393" s="138"/>
      <c r="AN7393" s="8"/>
      <c r="AO7393" s="8"/>
      <c r="AP7393" s="8"/>
      <c r="AQ7393" s="8"/>
      <c r="AR7393" s="122"/>
      <c r="AS7393" s="139"/>
      <c r="AT7393" s="139"/>
      <c r="AU7393" s="139"/>
      <c r="AV7393" s="139"/>
      <c r="AW7393" s="140"/>
      <c r="AX7393" s="8"/>
      <c r="AY7393" s="8"/>
      <c r="AZ7393" s="8"/>
      <c r="BA7393" s="8"/>
      <c r="BB7393" s="122"/>
      <c r="BC7393" s="8"/>
      <c r="BD7393" s="8"/>
      <c r="BE7393" s="8"/>
      <c r="BF7393" s="8"/>
      <c r="BG7393" s="122"/>
      <c r="BH7393" s="8"/>
      <c r="BI7393" s="8"/>
      <c r="BJ7393" s="8"/>
      <c r="BK7393" s="8"/>
      <c r="BL7393" s="122"/>
      <c r="BM7393" s="8"/>
      <c r="BN7393" s="8"/>
      <c r="BO7393" s="8"/>
      <c r="BP7393" s="8"/>
      <c r="BQ7393" s="122"/>
      <c r="BR7393" s="8"/>
      <c r="BS7393" s="8"/>
      <c r="BT7393" s="8"/>
      <c r="BU7393" s="8"/>
      <c r="BV7393" s="122"/>
    </row>
    <row r="7394" spans="1:74" hidden="1" x14ac:dyDescent="0.3">
      <c r="A7394" s="8"/>
      <c r="B7394" s="2" t="s">
        <v>2</v>
      </c>
      <c r="C7394" s="2" t="s">
        <v>3</v>
      </c>
      <c r="D7394" s="2" t="s">
        <v>503</v>
      </c>
      <c r="E7394" s="9" t="s">
        <v>834</v>
      </c>
      <c r="F7394" s="10"/>
      <c r="G7394" s="18" t="s">
        <v>5</v>
      </c>
      <c r="H7394" s="3">
        <v>2024</v>
      </c>
      <c r="I7394" s="20" t="s">
        <v>290</v>
      </c>
      <c r="J7394" s="2" t="s">
        <v>271</v>
      </c>
      <c r="K7394" s="2" t="s">
        <v>321</v>
      </c>
      <c r="L7394" s="163">
        <f t="shared" si="268"/>
        <v>0</v>
      </c>
      <c r="M7394" s="163">
        <f t="shared" si="269"/>
        <v>0</v>
      </c>
      <c r="N7394" s="181"/>
      <c r="O7394" s="8"/>
      <c r="P7394" s="8"/>
      <c r="Q7394" s="8"/>
      <c r="R7394" s="8"/>
      <c r="S7394" s="122"/>
      <c r="T7394" s="8"/>
      <c r="U7394" s="8"/>
      <c r="V7394" s="8"/>
      <c r="W7394" s="8"/>
      <c r="X7394" s="122"/>
      <c r="Y7394" s="8"/>
      <c r="Z7394" s="8"/>
      <c r="AA7394" s="8"/>
      <c r="AB7394" s="8"/>
      <c r="AC7394" s="122"/>
      <c r="AD7394" s="8"/>
      <c r="AE7394" s="8"/>
      <c r="AF7394" s="8"/>
      <c r="AG7394" s="8"/>
      <c r="AH7394" s="122"/>
      <c r="AI7394" s="137"/>
      <c r="AJ7394" s="137"/>
      <c r="AK7394" s="137"/>
      <c r="AL7394" s="137"/>
      <c r="AM7394" s="138"/>
      <c r="AN7394" s="8"/>
      <c r="AO7394" s="8"/>
      <c r="AP7394" s="8"/>
      <c r="AQ7394" s="8"/>
      <c r="AR7394" s="122"/>
      <c r="AS7394" s="139"/>
      <c r="AT7394" s="139"/>
      <c r="AU7394" s="139"/>
      <c r="AV7394" s="139"/>
      <c r="AW7394" s="140"/>
      <c r="AX7394" s="8"/>
      <c r="AY7394" s="8"/>
      <c r="AZ7394" s="8"/>
      <c r="BA7394" s="8"/>
      <c r="BB7394" s="122"/>
      <c r="BC7394" s="8"/>
      <c r="BD7394" s="8"/>
      <c r="BE7394" s="8"/>
      <c r="BF7394" s="8"/>
      <c r="BG7394" s="122"/>
      <c r="BH7394" s="8"/>
      <c r="BI7394" s="8"/>
      <c r="BJ7394" s="8"/>
      <c r="BK7394" s="8"/>
      <c r="BL7394" s="122"/>
      <c r="BM7394" s="8"/>
      <c r="BN7394" s="8"/>
      <c r="BO7394" s="8"/>
      <c r="BP7394" s="8"/>
      <c r="BQ7394" s="122"/>
      <c r="BR7394" s="8"/>
      <c r="BS7394" s="8"/>
      <c r="BT7394" s="8"/>
      <c r="BU7394" s="8"/>
      <c r="BV7394" s="122"/>
    </row>
    <row r="7395" spans="1:74" hidden="1" x14ac:dyDescent="0.3">
      <c r="A7395" s="8"/>
      <c r="B7395" s="2" t="s">
        <v>2</v>
      </c>
      <c r="C7395" s="2" t="s">
        <v>3</v>
      </c>
      <c r="D7395" s="2" t="s">
        <v>503</v>
      </c>
      <c r="E7395" s="9" t="s">
        <v>834</v>
      </c>
      <c r="F7395" s="10"/>
      <c r="G7395" s="18" t="s">
        <v>5</v>
      </c>
      <c r="H7395" s="3">
        <v>2024</v>
      </c>
      <c r="I7395" s="20" t="s">
        <v>284</v>
      </c>
      <c r="J7395" s="2" t="s">
        <v>294</v>
      </c>
      <c r="K7395" s="2" t="s">
        <v>320</v>
      </c>
      <c r="L7395" s="163">
        <f t="shared" si="268"/>
        <v>0</v>
      </c>
      <c r="M7395" s="163">
        <f t="shared" si="269"/>
        <v>0</v>
      </c>
      <c r="N7395" s="181"/>
      <c r="O7395" s="8"/>
      <c r="P7395" s="8"/>
      <c r="Q7395" s="8"/>
      <c r="R7395" s="8"/>
      <c r="S7395" s="122"/>
      <c r="T7395" s="8"/>
      <c r="U7395" s="8"/>
      <c r="V7395" s="8"/>
      <c r="W7395" s="8"/>
      <c r="X7395" s="122"/>
      <c r="Y7395" s="8"/>
      <c r="Z7395" s="8"/>
      <c r="AA7395" s="8"/>
      <c r="AB7395" s="8"/>
      <c r="AC7395" s="122"/>
      <c r="AD7395" s="8"/>
      <c r="AE7395" s="8"/>
      <c r="AF7395" s="8"/>
      <c r="AG7395" s="8"/>
      <c r="AH7395" s="122"/>
      <c r="AI7395" s="137"/>
      <c r="AJ7395" s="137"/>
      <c r="AK7395" s="137"/>
      <c r="AL7395" s="137"/>
      <c r="AM7395" s="138"/>
      <c r="AN7395" s="8"/>
      <c r="AO7395" s="8"/>
      <c r="AP7395" s="8"/>
      <c r="AQ7395" s="8"/>
      <c r="AR7395" s="122"/>
      <c r="AS7395" s="139"/>
      <c r="AT7395" s="139"/>
      <c r="AU7395" s="139"/>
      <c r="AV7395" s="139"/>
      <c r="AW7395" s="140"/>
      <c r="AX7395" s="8"/>
      <c r="AY7395" s="8"/>
      <c r="AZ7395" s="8"/>
      <c r="BA7395" s="8"/>
      <c r="BB7395" s="122"/>
      <c r="BC7395" s="8"/>
      <c r="BD7395" s="8"/>
      <c r="BE7395" s="8"/>
      <c r="BF7395" s="8"/>
      <c r="BG7395" s="122"/>
      <c r="BH7395" s="8"/>
      <c r="BI7395" s="8"/>
      <c r="BJ7395" s="8"/>
      <c r="BK7395" s="8"/>
      <c r="BL7395" s="122"/>
      <c r="BM7395" s="8"/>
      <c r="BN7395" s="8"/>
      <c r="BO7395" s="8"/>
      <c r="BP7395" s="8"/>
      <c r="BQ7395" s="122"/>
      <c r="BR7395" s="8"/>
      <c r="BS7395" s="8"/>
      <c r="BT7395" s="8"/>
      <c r="BU7395" s="8"/>
      <c r="BV7395" s="122"/>
    </row>
    <row r="7396" spans="1:74" hidden="1" x14ac:dyDescent="0.3">
      <c r="A7396" s="8"/>
      <c r="B7396" s="2" t="s">
        <v>2</v>
      </c>
      <c r="C7396" s="2" t="s">
        <v>3</v>
      </c>
      <c r="D7396" s="2" t="s">
        <v>503</v>
      </c>
      <c r="E7396" s="9" t="s">
        <v>834</v>
      </c>
      <c r="F7396" s="10"/>
      <c r="G7396" s="18" t="s">
        <v>5</v>
      </c>
      <c r="H7396" s="3">
        <v>2024</v>
      </c>
      <c r="I7396" s="20" t="s">
        <v>284</v>
      </c>
      <c r="J7396" s="2" t="s">
        <v>346</v>
      </c>
      <c r="K7396" s="2" t="s">
        <v>320</v>
      </c>
      <c r="L7396" s="163">
        <f t="shared" si="268"/>
        <v>0</v>
      </c>
      <c r="M7396" s="163">
        <f t="shared" si="269"/>
        <v>0</v>
      </c>
      <c r="N7396" s="181"/>
      <c r="O7396" s="8"/>
      <c r="P7396" s="8"/>
      <c r="Q7396" s="8"/>
      <c r="R7396" s="8"/>
      <c r="S7396" s="122"/>
      <c r="T7396" s="8"/>
      <c r="U7396" s="8"/>
      <c r="V7396" s="8"/>
      <c r="W7396" s="8"/>
      <c r="X7396" s="122"/>
      <c r="Y7396" s="8"/>
      <c r="Z7396" s="8"/>
      <c r="AA7396" s="8"/>
      <c r="AB7396" s="8"/>
      <c r="AC7396" s="122"/>
      <c r="AD7396" s="8"/>
      <c r="AE7396" s="8"/>
      <c r="AF7396" s="8"/>
      <c r="AG7396" s="8"/>
      <c r="AH7396" s="122"/>
      <c r="AI7396" s="137"/>
      <c r="AJ7396" s="137"/>
      <c r="AK7396" s="137"/>
      <c r="AL7396" s="137"/>
      <c r="AM7396" s="138"/>
      <c r="AN7396" s="8"/>
      <c r="AO7396" s="8"/>
      <c r="AP7396" s="8"/>
      <c r="AQ7396" s="8"/>
      <c r="AR7396" s="122"/>
      <c r="AS7396" s="139"/>
      <c r="AT7396" s="139"/>
      <c r="AU7396" s="139"/>
      <c r="AV7396" s="139"/>
      <c r="AW7396" s="140"/>
      <c r="AX7396" s="8"/>
      <c r="AY7396" s="8"/>
      <c r="AZ7396" s="8"/>
      <c r="BA7396" s="8"/>
      <c r="BB7396" s="122"/>
      <c r="BC7396" s="8"/>
      <c r="BD7396" s="8"/>
      <c r="BE7396" s="8"/>
      <c r="BF7396" s="8"/>
      <c r="BG7396" s="122"/>
      <c r="BH7396" s="8"/>
      <c r="BI7396" s="8"/>
      <c r="BJ7396" s="8"/>
      <c r="BK7396" s="8"/>
      <c r="BL7396" s="122"/>
      <c r="BM7396" s="8"/>
      <c r="BN7396" s="8"/>
      <c r="BO7396" s="8"/>
      <c r="BP7396" s="8"/>
      <c r="BQ7396" s="122"/>
      <c r="BR7396" s="8"/>
      <c r="BS7396" s="8"/>
      <c r="BT7396" s="8"/>
      <c r="BU7396" s="8"/>
      <c r="BV7396" s="122"/>
    </row>
    <row r="7397" spans="1:74" hidden="1" x14ac:dyDescent="0.3">
      <c r="A7397" s="8"/>
      <c r="B7397" s="2" t="s">
        <v>2</v>
      </c>
      <c r="C7397" s="2" t="s">
        <v>3</v>
      </c>
      <c r="D7397" s="2" t="s">
        <v>503</v>
      </c>
      <c r="E7397" s="9" t="s">
        <v>834</v>
      </c>
      <c r="F7397" s="10"/>
      <c r="G7397" s="18" t="s">
        <v>5</v>
      </c>
      <c r="H7397" s="3">
        <v>2024</v>
      </c>
      <c r="I7397" s="20" t="s">
        <v>284</v>
      </c>
      <c r="J7397" s="2" t="s">
        <v>295</v>
      </c>
      <c r="K7397" s="2" t="s">
        <v>320</v>
      </c>
      <c r="L7397" s="163">
        <f t="shared" si="268"/>
        <v>0</v>
      </c>
      <c r="M7397" s="163">
        <f t="shared" si="269"/>
        <v>0</v>
      </c>
      <c r="N7397" s="181"/>
      <c r="O7397" s="8"/>
      <c r="P7397" s="8"/>
      <c r="Q7397" s="8"/>
      <c r="R7397" s="8"/>
      <c r="S7397" s="122"/>
      <c r="T7397" s="8"/>
      <c r="U7397" s="8"/>
      <c r="V7397" s="8"/>
      <c r="W7397" s="8"/>
      <c r="X7397" s="122"/>
      <c r="Y7397" s="8"/>
      <c r="Z7397" s="8"/>
      <c r="AA7397" s="8"/>
      <c r="AB7397" s="8"/>
      <c r="AC7397" s="122"/>
      <c r="AD7397" s="8"/>
      <c r="AE7397" s="8"/>
      <c r="AF7397" s="8"/>
      <c r="AG7397" s="8"/>
      <c r="AH7397" s="122"/>
      <c r="AI7397" s="137"/>
      <c r="AJ7397" s="137"/>
      <c r="AK7397" s="137"/>
      <c r="AL7397" s="137"/>
      <c r="AM7397" s="138"/>
      <c r="AN7397" s="8"/>
      <c r="AO7397" s="8"/>
      <c r="AP7397" s="8"/>
      <c r="AQ7397" s="8"/>
      <c r="AR7397" s="122"/>
      <c r="AS7397" s="139"/>
      <c r="AT7397" s="139"/>
      <c r="AU7397" s="139"/>
      <c r="AV7397" s="139"/>
      <c r="AW7397" s="140"/>
      <c r="AX7397" s="8"/>
      <c r="AY7397" s="8"/>
      <c r="AZ7397" s="8"/>
      <c r="BA7397" s="8"/>
      <c r="BB7397" s="122"/>
      <c r="BC7397" s="8"/>
      <c r="BD7397" s="8"/>
      <c r="BE7397" s="8"/>
      <c r="BF7397" s="8"/>
      <c r="BG7397" s="122"/>
      <c r="BH7397" s="8"/>
      <c r="BI7397" s="8"/>
      <c r="BJ7397" s="8"/>
      <c r="BK7397" s="8"/>
      <c r="BL7397" s="122"/>
      <c r="BM7397" s="8"/>
      <c r="BN7397" s="8"/>
      <c r="BO7397" s="8"/>
      <c r="BP7397" s="8"/>
      <c r="BQ7397" s="122"/>
      <c r="BR7397" s="8"/>
      <c r="BS7397" s="8"/>
      <c r="BT7397" s="8"/>
      <c r="BU7397" s="8"/>
      <c r="BV7397" s="122"/>
    </row>
    <row r="7398" spans="1:74" hidden="1" x14ac:dyDescent="0.3">
      <c r="A7398" s="8"/>
      <c r="B7398" s="2" t="s">
        <v>2</v>
      </c>
      <c r="C7398" s="2" t="s">
        <v>3</v>
      </c>
      <c r="D7398" s="2" t="s">
        <v>503</v>
      </c>
      <c r="E7398" s="9" t="s">
        <v>834</v>
      </c>
      <c r="F7398" s="10"/>
      <c r="G7398" s="18" t="s">
        <v>5</v>
      </c>
      <c r="H7398" s="3">
        <v>2024</v>
      </c>
      <c r="I7398" s="20" t="s">
        <v>290</v>
      </c>
      <c r="J7398" s="2" t="s">
        <v>299</v>
      </c>
      <c r="K7398" s="2" t="s">
        <v>318</v>
      </c>
      <c r="L7398" s="163">
        <f t="shared" si="268"/>
        <v>0</v>
      </c>
      <c r="M7398" s="163">
        <f t="shared" si="269"/>
        <v>0</v>
      </c>
      <c r="N7398" s="181"/>
      <c r="O7398" s="8"/>
      <c r="P7398" s="8"/>
      <c r="Q7398" s="8"/>
      <c r="R7398" s="8"/>
      <c r="S7398" s="122"/>
      <c r="T7398" s="8"/>
      <c r="U7398" s="8"/>
      <c r="V7398" s="8"/>
      <c r="W7398" s="8"/>
      <c r="X7398" s="122"/>
      <c r="Y7398" s="8"/>
      <c r="Z7398" s="8"/>
      <c r="AA7398" s="8"/>
      <c r="AB7398" s="8"/>
      <c r="AC7398" s="122"/>
      <c r="AD7398" s="8"/>
      <c r="AE7398" s="8"/>
      <c r="AF7398" s="8"/>
      <c r="AG7398" s="8"/>
      <c r="AH7398" s="122"/>
      <c r="AI7398" s="137"/>
      <c r="AJ7398" s="137"/>
      <c r="AK7398" s="137"/>
      <c r="AL7398" s="137"/>
      <c r="AM7398" s="138"/>
      <c r="AN7398" s="8"/>
      <c r="AO7398" s="8"/>
      <c r="AP7398" s="8"/>
      <c r="AQ7398" s="8"/>
      <c r="AR7398" s="122"/>
      <c r="AS7398" s="139"/>
      <c r="AT7398" s="139"/>
      <c r="AU7398" s="139"/>
      <c r="AV7398" s="139"/>
      <c r="AW7398" s="140"/>
      <c r="AX7398" s="8"/>
      <c r="AY7398" s="8"/>
      <c r="AZ7398" s="8"/>
      <c r="BA7398" s="8"/>
      <c r="BB7398" s="122"/>
      <c r="BC7398" s="8"/>
      <c r="BD7398" s="8"/>
      <c r="BE7398" s="8"/>
      <c r="BF7398" s="8"/>
      <c r="BG7398" s="122"/>
      <c r="BH7398" s="8"/>
      <c r="BI7398" s="8"/>
      <c r="BJ7398" s="8"/>
      <c r="BK7398" s="8"/>
      <c r="BL7398" s="122"/>
      <c r="BM7398" s="8"/>
      <c r="BN7398" s="8"/>
      <c r="BO7398" s="8"/>
      <c r="BP7398" s="8"/>
      <c r="BQ7398" s="122"/>
      <c r="BR7398" s="8"/>
      <c r="BS7398" s="8"/>
      <c r="BT7398" s="8"/>
      <c r="BU7398" s="8"/>
      <c r="BV7398" s="122"/>
    </row>
    <row r="7399" spans="1:74" hidden="1" x14ac:dyDescent="0.3">
      <c r="A7399" s="8"/>
      <c r="B7399" s="2" t="s">
        <v>2</v>
      </c>
      <c r="C7399" s="2" t="s">
        <v>3</v>
      </c>
      <c r="D7399" s="2" t="s">
        <v>503</v>
      </c>
      <c r="E7399" s="9" t="s">
        <v>834</v>
      </c>
      <c r="F7399" s="10"/>
      <c r="G7399" s="18" t="s">
        <v>5</v>
      </c>
      <c r="H7399" s="3">
        <v>2024</v>
      </c>
      <c r="I7399" s="20" t="s">
        <v>315</v>
      </c>
      <c r="J7399" s="2" t="s">
        <v>347</v>
      </c>
      <c r="K7399" s="2" t="s">
        <v>320</v>
      </c>
      <c r="L7399" s="163">
        <f t="shared" si="268"/>
        <v>0</v>
      </c>
      <c r="M7399" s="163">
        <f t="shared" si="269"/>
        <v>0</v>
      </c>
      <c r="N7399" s="181"/>
      <c r="O7399" s="8"/>
      <c r="P7399" s="8"/>
      <c r="Q7399" s="8"/>
      <c r="R7399" s="8"/>
      <c r="S7399" s="122"/>
      <c r="T7399" s="8"/>
      <c r="U7399" s="8"/>
      <c r="V7399" s="8"/>
      <c r="W7399" s="8"/>
      <c r="X7399" s="122"/>
      <c r="Y7399" s="8"/>
      <c r="Z7399" s="8"/>
      <c r="AA7399" s="8"/>
      <c r="AB7399" s="8"/>
      <c r="AC7399" s="122"/>
      <c r="AD7399" s="8"/>
      <c r="AE7399" s="8"/>
      <c r="AF7399" s="8"/>
      <c r="AG7399" s="8"/>
      <c r="AH7399" s="122"/>
      <c r="AI7399" s="137"/>
      <c r="AJ7399" s="137"/>
      <c r="AK7399" s="137"/>
      <c r="AL7399" s="137"/>
      <c r="AM7399" s="138"/>
      <c r="AN7399" s="8"/>
      <c r="AO7399" s="8"/>
      <c r="AP7399" s="8"/>
      <c r="AQ7399" s="8"/>
      <c r="AR7399" s="122"/>
      <c r="AS7399" s="139"/>
      <c r="AT7399" s="139"/>
      <c r="AU7399" s="139"/>
      <c r="AV7399" s="139"/>
      <c r="AW7399" s="140"/>
      <c r="AX7399" s="8"/>
      <c r="AY7399" s="8"/>
      <c r="AZ7399" s="8"/>
      <c r="BA7399" s="8"/>
      <c r="BB7399" s="122"/>
      <c r="BC7399" s="8"/>
      <c r="BD7399" s="8"/>
      <c r="BE7399" s="8"/>
      <c r="BF7399" s="8"/>
      <c r="BG7399" s="122"/>
      <c r="BH7399" s="8"/>
      <c r="BI7399" s="8"/>
      <c r="BJ7399" s="8"/>
      <c r="BK7399" s="8"/>
      <c r="BL7399" s="122"/>
      <c r="BM7399" s="8"/>
      <c r="BN7399" s="8"/>
      <c r="BO7399" s="8"/>
      <c r="BP7399" s="8"/>
      <c r="BQ7399" s="122"/>
      <c r="BR7399" s="8"/>
      <c r="BS7399" s="8"/>
      <c r="BT7399" s="8"/>
      <c r="BU7399" s="8"/>
      <c r="BV7399" s="122"/>
    </row>
    <row r="7400" spans="1:74" hidden="1" x14ac:dyDescent="0.3">
      <c r="A7400" s="8"/>
      <c r="B7400" s="2" t="s">
        <v>2</v>
      </c>
      <c r="C7400" s="2" t="s">
        <v>3</v>
      </c>
      <c r="D7400" s="2" t="s">
        <v>503</v>
      </c>
      <c r="E7400" s="9" t="s">
        <v>834</v>
      </c>
      <c r="F7400" s="10"/>
      <c r="G7400" s="18" t="s">
        <v>5</v>
      </c>
      <c r="H7400" s="3">
        <v>2024</v>
      </c>
      <c r="I7400" s="20" t="s">
        <v>315</v>
      </c>
      <c r="J7400" s="2" t="s">
        <v>296</v>
      </c>
      <c r="K7400" s="2" t="s">
        <v>321</v>
      </c>
      <c r="L7400" s="163">
        <f t="shared" si="268"/>
        <v>0</v>
      </c>
      <c r="M7400" s="163">
        <f t="shared" si="269"/>
        <v>0</v>
      </c>
      <c r="N7400" s="181"/>
      <c r="O7400" s="8"/>
      <c r="P7400" s="8"/>
      <c r="Q7400" s="8"/>
      <c r="R7400" s="8"/>
      <c r="S7400" s="122"/>
      <c r="T7400" s="8"/>
      <c r="U7400" s="8"/>
      <c r="V7400" s="8"/>
      <c r="W7400" s="8"/>
      <c r="X7400" s="122"/>
      <c r="Y7400" s="8"/>
      <c r="Z7400" s="8"/>
      <c r="AA7400" s="8"/>
      <c r="AB7400" s="8"/>
      <c r="AC7400" s="122"/>
      <c r="AD7400" s="8"/>
      <c r="AE7400" s="8"/>
      <c r="AF7400" s="8"/>
      <c r="AG7400" s="8"/>
      <c r="AH7400" s="122"/>
      <c r="AI7400" s="137"/>
      <c r="AJ7400" s="137"/>
      <c r="AK7400" s="137"/>
      <c r="AL7400" s="137"/>
      <c r="AM7400" s="138"/>
      <c r="AN7400" s="8"/>
      <c r="AO7400" s="8"/>
      <c r="AP7400" s="8"/>
      <c r="AQ7400" s="8"/>
      <c r="AR7400" s="122"/>
      <c r="AS7400" s="139"/>
      <c r="AT7400" s="139"/>
      <c r="AU7400" s="139"/>
      <c r="AV7400" s="139"/>
      <c r="AW7400" s="140"/>
      <c r="AX7400" s="8"/>
      <c r="AY7400" s="8"/>
      <c r="AZ7400" s="8"/>
      <c r="BA7400" s="8"/>
      <c r="BB7400" s="122"/>
      <c r="BC7400" s="8"/>
      <c r="BD7400" s="8"/>
      <c r="BE7400" s="8"/>
      <c r="BF7400" s="8"/>
      <c r="BG7400" s="122"/>
      <c r="BH7400" s="8"/>
      <c r="BI7400" s="8"/>
      <c r="BJ7400" s="8"/>
      <c r="BK7400" s="8"/>
      <c r="BL7400" s="122"/>
      <c r="BM7400" s="8"/>
      <c r="BN7400" s="8"/>
      <c r="BO7400" s="8"/>
      <c r="BP7400" s="8"/>
      <c r="BQ7400" s="122"/>
      <c r="BR7400" s="8"/>
      <c r="BS7400" s="8"/>
      <c r="BT7400" s="8"/>
      <c r="BU7400" s="8"/>
      <c r="BV7400" s="122"/>
    </row>
    <row r="7401" spans="1:74" hidden="1" x14ac:dyDescent="0.3">
      <c r="A7401" s="8"/>
      <c r="B7401" s="2" t="s">
        <v>2</v>
      </c>
      <c r="C7401" s="2" t="s">
        <v>3</v>
      </c>
      <c r="D7401" s="2" t="s">
        <v>503</v>
      </c>
      <c r="E7401" s="9" t="s">
        <v>834</v>
      </c>
      <c r="F7401" s="10"/>
      <c r="G7401" s="18" t="s">
        <v>5</v>
      </c>
      <c r="H7401" s="3">
        <v>2024</v>
      </c>
      <c r="I7401" s="20" t="s">
        <v>316</v>
      </c>
      <c r="J7401" s="2" t="s">
        <v>297</v>
      </c>
      <c r="K7401" s="2" t="s">
        <v>318</v>
      </c>
      <c r="L7401" s="163">
        <f t="shared" si="268"/>
        <v>0</v>
      </c>
      <c r="M7401" s="163">
        <f t="shared" si="269"/>
        <v>0</v>
      </c>
      <c r="N7401" s="181"/>
      <c r="O7401" s="8"/>
      <c r="P7401" s="8"/>
      <c r="Q7401" s="8"/>
      <c r="R7401" s="8"/>
      <c r="S7401" s="122"/>
      <c r="T7401" s="8"/>
      <c r="U7401" s="8"/>
      <c r="V7401" s="8"/>
      <c r="W7401" s="8"/>
      <c r="X7401" s="122"/>
      <c r="Y7401" s="8"/>
      <c r="Z7401" s="8"/>
      <c r="AA7401" s="8"/>
      <c r="AB7401" s="8"/>
      <c r="AC7401" s="122"/>
      <c r="AD7401" s="8"/>
      <c r="AE7401" s="8"/>
      <c r="AF7401" s="8"/>
      <c r="AG7401" s="8"/>
      <c r="AH7401" s="122"/>
      <c r="AI7401" s="137"/>
      <c r="AJ7401" s="137"/>
      <c r="AK7401" s="137"/>
      <c r="AL7401" s="137"/>
      <c r="AM7401" s="138"/>
      <c r="AN7401" s="8"/>
      <c r="AO7401" s="8"/>
      <c r="AP7401" s="8"/>
      <c r="AQ7401" s="8"/>
      <c r="AR7401" s="122"/>
      <c r="AS7401" s="139"/>
      <c r="AT7401" s="139"/>
      <c r="AU7401" s="139"/>
      <c r="AV7401" s="139"/>
      <c r="AW7401" s="140"/>
      <c r="AX7401" s="8"/>
      <c r="AY7401" s="8"/>
      <c r="AZ7401" s="8"/>
      <c r="BA7401" s="8"/>
      <c r="BB7401" s="122"/>
      <c r="BC7401" s="8"/>
      <c r="BD7401" s="8"/>
      <c r="BE7401" s="8"/>
      <c r="BF7401" s="8"/>
      <c r="BG7401" s="122"/>
      <c r="BH7401" s="8"/>
      <c r="BI7401" s="8"/>
      <c r="BJ7401" s="8"/>
      <c r="BK7401" s="8"/>
      <c r="BL7401" s="122"/>
      <c r="BM7401" s="8"/>
      <c r="BN7401" s="8"/>
      <c r="BO7401" s="8"/>
      <c r="BP7401" s="8"/>
      <c r="BQ7401" s="122"/>
      <c r="BR7401" s="8"/>
      <c r="BS7401" s="8"/>
      <c r="BT7401" s="8"/>
      <c r="BU7401" s="8"/>
      <c r="BV7401" s="122"/>
    </row>
    <row r="7402" spans="1:74" hidden="1" x14ac:dyDescent="0.3">
      <c r="A7402" s="8"/>
      <c r="B7402" s="2" t="s">
        <v>2</v>
      </c>
      <c r="C7402" s="2" t="s">
        <v>3</v>
      </c>
      <c r="D7402" s="2" t="s">
        <v>503</v>
      </c>
      <c r="E7402" s="9" t="s">
        <v>834</v>
      </c>
      <c r="F7402" s="10"/>
      <c r="G7402" s="18" t="s">
        <v>5</v>
      </c>
      <c r="H7402" s="3">
        <v>2024</v>
      </c>
      <c r="I7402" s="20" t="s">
        <v>316</v>
      </c>
      <c r="J7402" s="8" t="s">
        <v>348</v>
      </c>
      <c r="K7402" s="8" t="s">
        <v>320</v>
      </c>
      <c r="L7402" s="163">
        <f t="shared" si="268"/>
        <v>0</v>
      </c>
      <c r="M7402" s="163">
        <f t="shared" si="269"/>
        <v>0</v>
      </c>
      <c r="N7402" s="181"/>
      <c r="O7402" s="8"/>
      <c r="P7402" s="8"/>
      <c r="Q7402" s="8"/>
      <c r="R7402" s="8"/>
      <c r="S7402" s="122"/>
      <c r="T7402" s="8"/>
      <c r="U7402" s="8"/>
      <c r="V7402" s="8"/>
      <c r="W7402" s="8"/>
      <c r="X7402" s="122"/>
      <c r="Y7402" s="8"/>
      <c r="Z7402" s="8"/>
      <c r="AA7402" s="8"/>
      <c r="AB7402" s="8"/>
      <c r="AC7402" s="122"/>
      <c r="AD7402" s="8"/>
      <c r="AE7402" s="8"/>
      <c r="AF7402" s="8"/>
      <c r="AG7402" s="8"/>
      <c r="AH7402" s="122"/>
      <c r="AI7402" s="137"/>
      <c r="AJ7402" s="137"/>
      <c r="AK7402" s="137"/>
      <c r="AL7402" s="137"/>
      <c r="AM7402" s="138"/>
      <c r="AN7402" s="8"/>
      <c r="AO7402" s="8"/>
      <c r="AP7402" s="8"/>
      <c r="AQ7402" s="8"/>
      <c r="AR7402" s="122"/>
      <c r="AS7402" s="139"/>
      <c r="AT7402" s="139"/>
      <c r="AU7402" s="139"/>
      <c r="AV7402" s="139"/>
      <c r="AW7402" s="140"/>
      <c r="AX7402" s="8"/>
      <c r="AY7402" s="8"/>
      <c r="AZ7402" s="8"/>
      <c r="BA7402" s="8"/>
      <c r="BB7402" s="122"/>
      <c r="BC7402" s="8"/>
      <c r="BD7402" s="8"/>
      <c r="BE7402" s="8"/>
      <c r="BF7402" s="8"/>
      <c r="BG7402" s="122"/>
      <c r="BH7402" s="8"/>
      <c r="BI7402" s="8"/>
      <c r="BJ7402" s="8"/>
      <c r="BK7402" s="8"/>
      <c r="BL7402" s="122"/>
      <c r="BM7402" s="8"/>
      <c r="BN7402" s="8"/>
      <c r="BO7402" s="8"/>
      <c r="BP7402" s="8"/>
      <c r="BQ7402" s="122"/>
      <c r="BR7402" s="8"/>
      <c r="BS7402" s="8"/>
      <c r="BT7402" s="8"/>
      <c r="BU7402" s="8"/>
      <c r="BV7402" s="122"/>
    </row>
    <row r="7403" spans="1:74" hidden="1" x14ac:dyDescent="0.3">
      <c r="A7403" s="8"/>
      <c r="B7403" s="2" t="s">
        <v>2</v>
      </c>
      <c r="C7403" s="2" t="s">
        <v>3</v>
      </c>
      <c r="D7403" s="2" t="s">
        <v>503</v>
      </c>
      <c r="E7403" s="9" t="s">
        <v>834</v>
      </c>
      <c r="F7403" s="10"/>
      <c r="G7403" s="18" t="s">
        <v>5</v>
      </c>
      <c r="H7403" s="3">
        <v>2024</v>
      </c>
      <c r="I7403" s="20" t="s">
        <v>282</v>
      </c>
      <c r="J7403" s="2" t="s">
        <v>272</v>
      </c>
      <c r="K7403" s="2" t="s">
        <v>321</v>
      </c>
      <c r="L7403" s="163">
        <f t="shared" si="268"/>
        <v>0</v>
      </c>
      <c r="M7403" s="163">
        <f t="shared" si="269"/>
        <v>0</v>
      </c>
      <c r="N7403" s="181"/>
      <c r="O7403" s="8"/>
      <c r="P7403" s="8"/>
      <c r="Q7403" s="8"/>
      <c r="R7403" s="8"/>
      <c r="S7403" s="122"/>
      <c r="T7403" s="8"/>
      <c r="U7403" s="8"/>
      <c r="V7403" s="8"/>
      <c r="W7403" s="8"/>
      <c r="X7403" s="122"/>
      <c r="Y7403" s="8"/>
      <c r="Z7403" s="8"/>
      <c r="AA7403" s="8"/>
      <c r="AB7403" s="8"/>
      <c r="AC7403" s="122"/>
      <c r="AD7403" s="8"/>
      <c r="AE7403" s="8"/>
      <c r="AF7403" s="8"/>
      <c r="AG7403" s="8"/>
      <c r="AH7403" s="122"/>
      <c r="AI7403" s="137"/>
      <c r="AJ7403" s="137"/>
      <c r="AK7403" s="137"/>
      <c r="AL7403" s="137"/>
      <c r="AM7403" s="138"/>
      <c r="AN7403" s="8"/>
      <c r="AO7403" s="8"/>
      <c r="AP7403" s="8"/>
      <c r="AQ7403" s="8"/>
      <c r="AR7403" s="122"/>
      <c r="AS7403" s="139"/>
      <c r="AT7403" s="139"/>
      <c r="AU7403" s="139"/>
      <c r="AV7403" s="139"/>
      <c r="AW7403" s="140"/>
      <c r="AX7403" s="8"/>
      <c r="AY7403" s="8"/>
      <c r="AZ7403" s="8"/>
      <c r="BA7403" s="8"/>
      <c r="BB7403" s="122"/>
      <c r="BC7403" s="8"/>
      <c r="BD7403" s="8"/>
      <c r="BE7403" s="8"/>
      <c r="BF7403" s="8"/>
      <c r="BG7403" s="122"/>
      <c r="BH7403" s="8"/>
      <c r="BI7403" s="8"/>
      <c r="BJ7403" s="8"/>
      <c r="BK7403" s="8"/>
      <c r="BL7403" s="122"/>
      <c r="BM7403" s="8"/>
      <c r="BN7403" s="8"/>
      <c r="BO7403" s="8"/>
      <c r="BP7403" s="8"/>
      <c r="BQ7403" s="122"/>
      <c r="BR7403" s="8"/>
      <c r="BS7403" s="8"/>
      <c r="BT7403" s="8"/>
      <c r="BU7403" s="8"/>
      <c r="BV7403" s="122"/>
    </row>
    <row r="7404" spans="1:74" hidden="1" x14ac:dyDescent="0.3">
      <c r="A7404" s="8"/>
      <c r="B7404" s="2" t="s">
        <v>2</v>
      </c>
      <c r="C7404" s="2" t="s">
        <v>3</v>
      </c>
      <c r="D7404" s="2" t="s">
        <v>503</v>
      </c>
      <c r="E7404" s="9" t="s">
        <v>834</v>
      </c>
      <c r="F7404" s="10"/>
      <c r="G7404" s="18" t="s">
        <v>5</v>
      </c>
      <c r="H7404" s="3">
        <v>2024</v>
      </c>
      <c r="I7404" s="20" t="s">
        <v>282</v>
      </c>
      <c r="J7404" s="2" t="s">
        <v>273</v>
      </c>
      <c r="K7404" s="2" t="s">
        <v>321</v>
      </c>
      <c r="L7404" s="165">
        <f t="shared" si="268"/>
        <v>0</v>
      </c>
      <c r="M7404" s="163">
        <f t="shared" si="269"/>
        <v>0</v>
      </c>
      <c r="N7404" s="181"/>
      <c r="O7404" s="8"/>
      <c r="P7404" s="8"/>
      <c r="Q7404" s="8"/>
      <c r="R7404" s="8"/>
      <c r="S7404" s="122"/>
      <c r="T7404" s="8"/>
      <c r="U7404" s="8"/>
      <c r="V7404" s="8"/>
      <c r="W7404" s="8"/>
      <c r="X7404" s="122"/>
      <c r="Y7404" s="8"/>
      <c r="Z7404" s="8"/>
      <c r="AA7404" s="8"/>
      <c r="AB7404" s="8"/>
      <c r="AC7404" s="122"/>
      <c r="AD7404" s="8"/>
      <c r="AE7404" s="8"/>
      <c r="AF7404" s="8"/>
      <c r="AG7404" s="8"/>
      <c r="AH7404" s="122"/>
      <c r="AI7404" s="137"/>
      <c r="AJ7404" s="137"/>
      <c r="AK7404" s="137"/>
      <c r="AL7404" s="137"/>
      <c r="AM7404" s="138"/>
      <c r="AN7404" s="8"/>
      <c r="AO7404" s="8"/>
      <c r="AP7404" s="8"/>
      <c r="AQ7404" s="8"/>
      <c r="AR7404" s="122"/>
      <c r="AS7404" s="139"/>
      <c r="AT7404" s="139"/>
      <c r="AU7404" s="139"/>
      <c r="AV7404" s="139"/>
      <c r="AW7404" s="140"/>
      <c r="AX7404" s="8"/>
      <c r="AY7404" s="8"/>
      <c r="AZ7404" s="8"/>
      <c r="BA7404" s="8"/>
      <c r="BB7404" s="122"/>
      <c r="BC7404" s="8"/>
      <c r="BD7404" s="8"/>
      <c r="BE7404" s="8"/>
      <c r="BF7404" s="8"/>
      <c r="BG7404" s="122"/>
      <c r="BH7404" s="8"/>
      <c r="BI7404" s="8"/>
      <c r="BJ7404" s="8"/>
      <c r="BK7404" s="8"/>
      <c r="BL7404" s="122"/>
      <c r="BM7404" s="8"/>
      <c r="BN7404" s="8"/>
      <c r="BO7404" s="8"/>
      <c r="BP7404" s="8"/>
      <c r="BQ7404" s="122"/>
      <c r="BR7404" s="8"/>
      <c r="BS7404" s="8"/>
      <c r="BT7404" s="8"/>
      <c r="BU7404" s="8"/>
      <c r="BV7404" s="122"/>
    </row>
    <row r="7405" spans="1:74" hidden="1" x14ac:dyDescent="0.3">
      <c r="A7405" s="8"/>
      <c r="B7405" s="2" t="s">
        <v>2</v>
      </c>
      <c r="C7405" s="2" t="s">
        <v>3</v>
      </c>
      <c r="D7405" s="2" t="s">
        <v>503</v>
      </c>
      <c r="E7405" s="9" t="s">
        <v>834</v>
      </c>
      <c r="F7405" s="10"/>
      <c r="G7405" s="18" t="s">
        <v>5</v>
      </c>
      <c r="H7405" s="3">
        <v>2024</v>
      </c>
      <c r="I7405" s="20" t="s">
        <v>282</v>
      </c>
      <c r="J7405" s="2" t="s">
        <v>274</v>
      </c>
      <c r="K7405" s="2" t="s">
        <v>321</v>
      </c>
      <c r="L7405" s="163">
        <f t="shared" si="268"/>
        <v>0</v>
      </c>
      <c r="M7405" s="163">
        <f t="shared" si="269"/>
        <v>0</v>
      </c>
      <c r="N7405" s="181"/>
      <c r="O7405" s="8"/>
      <c r="P7405" s="8"/>
      <c r="Q7405" s="8"/>
      <c r="R7405" s="8"/>
      <c r="S7405" s="122"/>
      <c r="T7405" s="8"/>
      <c r="U7405" s="8"/>
      <c r="V7405" s="8"/>
      <c r="W7405" s="8"/>
      <c r="X7405" s="122"/>
      <c r="Y7405" s="8"/>
      <c r="Z7405" s="8"/>
      <c r="AA7405" s="8"/>
      <c r="AB7405" s="8"/>
      <c r="AC7405" s="122"/>
      <c r="AD7405" s="8"/>
      <c r="AE7405" s="8"/>
      <c r="AF7405" s="8"/>
      <c r="AG7405" s="8"/>
      <c r="AH7405" s="122"/>
      <c r="AI7405" s="137"/>
      <c r="AJ7405" s="137"/>
      <c r="AK7405" s="137"/>
      <c r="AL7405" s="137"/>
      <c r="AM7405" s="138"/>
      <c r="AN7405" s="8"/>
      <c r="AO7405" s="8"/>
      <c r="AP7405" s="8"/>
      <c r="AQ7405" s="8"/>
      <c r="AR7405" s="122"/>
      <c r="AS7405" s="139"/>
      <c r="AT7405" s="139"/>
      <c r="AU7405" s="139"/>
      <c r="AV7405" s="139"/>
      <c r="AW7405" s="140"/>
      <c r="AX7405" s="8"/>
      <c r="AY7405" s="8"/>
      <c r="AZ7405" s="8"/>
      <c r="BA7405" s="8"/>
      <c r="BB7405" s="122"/>
      <c r="BC7405" s="8"/>
      <c r="BD7405" s="8"/>
      <c r="BE7405" s="8"/>
      <c r="BF7405" s="8"/>
      <c r="BG7405" s="122"/>
      <c r="BH7405" s="8"/>
      <c r="BI7405" s="8"/>
      <c r="BJ7405" s="8"/>
      <c r="BK7405" s="8"/>
      <c r="BL7405" s="122"/>
      <c r="BM7405" s="8"/>
      <c r="BN7405" s="8"/>
      <c r="BO7405" s="8"/>
      <c r="BP7405" s="8"/>
      <c r="BQ7405" s="122"/>
      <c r="BR7405" s="8"/>
      <c r="BS7405" s="8"/>
      <c r="BT7405" s="8"/>
      <c r="BU7405" s="8"/>
      <c r="BV7405" s="122"/>
    </row>
    <row r="7406" spans="1:74" hidden="1" x14ac:dyDescent="0.3">
      <c r="A7406" s="8"/>
      <c r="B7406" s="2" t="s">
        <v>2</v>
      </c>
      <c r="C7406" s="2" t="s">
        <v>3</v>
      </c>
      <c r="D7406" s="2" t="s">
        <v>503</v>
      </c>
      <c r="E7406" s="9" t="s">
        <v>834</v>
      </c>
      <c r="F7406" s="10"/>
      <c r="G7406" s="18" t="s">
        <v>5</v>
      </c>
      <c r="H7406" s="3">
        <v>2024</v>
      </c>
      <c r="I7406" s="20" t="s">
        <v>282</v>
      </c>
      <c r="J7406" s="2" t="s">
        <v>275</v>
      </c>
      <c r="K7406" s="2" t="s">
        <v>321</v>
      </c>
      <c r="L7406" s="163">
        <f t="shared" si="268"/>
        <v>0</v>
      </c>
      <c r="M7406" s="163">
        <f t="shared" si="269"/>
        <v>0</v>
      </c>
      <c r="N7406" s="181"/>
      <c r="O7406" s="8"/>
      <c r="P7406" s="8"/>
      <c r="Q7406" s="8"/>
      <c r="R7406" s="8"/>
      <c r="S7406" s="122"/>
      <c r="T7406" s="8"/>
      <c r="U7406" s="8"/>
      <c r="V7406" s="8"/>
      <c r="W7406" s="8"/>
      <c r="X7406" s="122"/>
      <c r="Y7406" s="8"/>
      <c r="Z7406" s="8"/>
      <c r="AA7406" s="8"/>
      <c r="AB7406" s="8"/>
      <c r="AC7406" s="122"/>
      <c r="AD7406" s="8"/>
      <c r="AE7406" s="8"/>
      <c r="AF7406" s="8"/>
      <c r="AG7406" s="8"/>
      <c r="AH7406" s="122"/>
      <c r="AI7406" s="137"/>
      <c r="AJ7406" s="137"/>
      <c r="AK7406" s="137"/>
      <c r="AL7406" s="137"/>
      <c r="AM7406" s="138"/>
      <c r="AN7406" s="8"/>
      <c r="AO7406" s="8"/>
      <c r="AP7406" s="8"/>
      <c r="AQ7406" s="8"/>
      <c r="AR7406" s="122"/>
      <c r="AS7406" s="139"/>
      <c r="AT7406" s="139"/>
      <c r="AU7406" s="139"/>
      <c r="AV7406" s="139"/>
      <c r="AW7406" s="140"/>
      <c r="AX7406" s="8"/>
      <c r="AY7406" s="8"/>
      <c r="AZ7406" s="8"/>
      <c r="BA7406" s="8"/>
      <c r="BB7406" s="122"/>
      <c r="BC7406" s="8"/>
      <c r="BD7406" s="8"/>
      <c r="BE7406" s="8"/>
      <c r="BF7406" s="8"/>
      <c r="BG7406" s="122"/>
      <c r="BH7406" s="8"/>
      <c r="BI7406" s="8"/>
      <c r="BJ7406" s="8"/>
      <c r="BK7406" s="8"/>
      <c r="BL7406" s="122"/>
      <c r="BM7406" s="8"/>
      <c r="BN7406" s="8"/>
      <c r="BO7406" s="8"/>
      <c r="BP7406" s="8"/>
      <c r="BQ7406" s="122"/>
      <c r="BR7406" s="8"/>
      <c r="BS7406" s="8"/>
      <c r="BT7406" s="8"/>
      <c r="BU7406" s="8"/>
      <c r="BV7406" s="122"/>
    </row>
    <row r="7407" spans="1:74" hidden="1" x14ac:dyDescent="0.3">
      <c r="A7407" s="8"/>
      <c r="B7407" s="2" t="s">
        <v>2</v>
      </c>
      <c r="C7407" s="2" t="s">
        <v>3</v>
      </c>
      <c r="D7407" s="2" t="s">
        <v>503</v>
      </c>
      <c r="E7407" s="9" t="s">
        <v>834</v>
      </c>
      <c r="F7407" s="10"/>
      <c r="G7407" s="18" t="s">
        <v>5</v>
      </c>
      <c r="H7407" s="3">
        <v>2024</v>
      </c>
      <c r="I7407" s="20" t="s">
        <v>282</v>
      </c>
      <c r="J7407" s="2" t="s">
        <v>276</v>
      </c>
      <c r="K7407" s="2" t="s">
        <v>320</v>
      </c>
      <c r="L7407" s="163">
        <f t="shared" si="268"/>
        <v>0</v>
      </c>
      <c r="M7407" s="163">
        <f t="shared" si="269"/>
        <v>0</v>
      </c>
      <c r="N7407" s="181"/>
      <c r="O7407" s="8"/>
      <c r="P7407" s="8"/>
      <c r="Q7407" s="8"/>
      <c r="R7407" s="8"/>
      <c r="S7407" s="122"/>
      <c r="T7407" s="8"/>
      <c r="U7407" s="8"/>
      <c r="V7407" s="8"/>
      <c r="W7407" s="8"/>
      <c r="X7407" s="122"/>
      <c r="Y7407" s="8"/>
      <c r="Z7407" s="8"/>
      <c r="AA7407" s="8"/>
      <c r="AB7407" s="8"/>
      <c r="AC7407" s="122"/>
      <c r="AD7407" s="8"/>
      <c r="AE7407" s="8"/>
      <c r="AF7407" s="8"/>
      <c r="AG7407" s="8"/>
      <c r="AH7407" s="122"/>
      <c r="AI7407" s="137"/>
      <c r="AJ7407" s="137"/>
      <c r="AK7407" s="137"/>
      <c r="AL7407" s="137"/>
      <c r="AM7407" s="138"/>
      <c r="AN7407" s="8"/>
      <c r="AO7407" s="8"/>
      <c r="AP7407" s="8"/>
      <c r="AQ7407" s="8"/>
      <c r="AR7407" s="122"/>
      <c r="AS7407" s="139"/>
      <c r="AT7407" s="139"/>
      <c r="AU7407" s="139"/>
      <c r="AV7407" s="139"/>
      <c r="AW7407" s="140"/>
      <c r="AX7407" s="8"/>
      <c r="AY7407" s="8"/>
      <c r="AZ7407" s="8"/>
      <c r="BA7407" s="8"/>
      <c r="BB7407" s="122"/>
      <c r="BC7407" s="8"/>
      <c r="BD7407" s="8"/>
      <c r="BE7407" s="8"/>
      <c r="BF7407" s="8"/>
      <c r="BG7407" s="122"/>
      <c r="BH7407" s="8"/>
      <c r="BI7407" s="8"/>
      <c r="BJ7407" s="8"/>
      <c r="BK7407" s="8"/>
      <c r="BL7407" s="122"/>
      <c r="BM7407" s="8"/>
      <c r="BN7407" s="8"/>
      <c r="BO7407" s="8"/>
      <c r="BP7407" s="8"/>
      <c r="BQ7407" s="122"/>
      <c r="BR7407" s="8"/>
      <c r="BS7407" s="8"/>
      <c r="BT7407" s="8"/>
      <c r="BU7407" s="8"/>
      <c r="BV7407" s="122"/>
    </row>
    <row r="7408" spans="1:74" hidden="1" x14ac:dyDescent="0.3">
      <c r="A7408" s="8"/>
      <c r="B7408" s="2" t="s">
        <v>2</v>
      </c>
      <c r="C7408" s="2" t="s">
        <v>3</v>
      </c>
      <c r="D7408" s="2" t="s">
        <v>503</v>
      </c>
      <c r="E7408" s="9" t="s">
        <v>834</v>
      </c>
      <c r="F7408" s="10"/>
      <c r="G7408" s="18" t="s">
        <v>5</v>
      </c>
      <c r="H7408" s="3">
        <v>2024</v>
      </c>
      <c r="I7408" s="20" t="s">
        <v>282</v>
      </c>
      <c r="J7408" s="2" t="s">
        <v>277</v>
      </c>
      <c r="K7408" s="2" t="s">
        <v>320</v>
      </c>
      <c r="L7408" s="163">
        <f t="shared" si="268"/>
        <v>0</v>
      </c>
      <c r="M7408" s="163">
        <f t="shared" si="269"/>
        <v>0</v>
      </c>
      <c r="N7408" s="181"/>
      <c r="O7408" s="8"/>
      <c r="P7408" s="8"/>
      <c r="Q7408" s="8"/>
      <c r="R7408" s="8"/>
      <c r="S7408" s="122"/>
      <c r="T7408" s="8"/>
      <c r="U7408" s="8"/>
      <c r="V7408" s="8"/>
      <c r="W7408" s="8"/>
      <c r="X7408" s="122"/>
      <c r="Y7408" s="8"/>
      <c r="Z7408" s="8"/>
      <c r="AA7408" s="8"/>
      <c r="AB7408" s="8"/>
      <c r="AC7408" s="122"/>
      <c r="AD7408" s="8"/>
      <c r="AE7408" s="8"/>
      <c r="AF7408" s="8"/>
      <c r="AG7408" s="8"/>
      <c r="AH7408" s="122"/>
      <c r="AI7408" s="137"/>
      <c r="AJ7408" s="137"/>
      <c r="AK7408" s="137"/>
      <c r="AL7408" s="137"/>
      <c r="AM7408" s="138"/>
      <c r="AN7408" s="8"/>
      <c r="AO7408" s="8"/>
      <c r="AP7408" s="8"/>
      <c r="AQ7408" s="8"/>
      <c r="AR7408" s="122"/>
      <c r="AS7408" s="139"/>
      <c r="AT7408" s="139"/>
      <c r="AU7408" s="139"/>
      <c r="AV7408" s="139"/>
      <c r="AW7408" s="140"/>
      <c r="AX7408" s="8"/>
      <c r="AY7408" s="8"/>
      <c r="AZ7408" s="8"/>
      <c r="BA7408" s="8"/>
      <c r="BB7408" s="122"/>
      <c r="BC7408" s="8"/>
      <c r="BD7408" s="8"/>
      <c r="BE7408" s="8"/>
      <c r="BF7408" s="8"/>
      <c r="BG7408" s="122"/>
      <c r="BH7408" s="8"/>
      <c r="BI7408" s="8"/>
      <c r="BJ7408" s="8"/>
      <c r="BK7408" s="8"/>
      <c r="BL7408" s="122"/>
      <c r="BM7408" s="8"/>
      <c r="BN7408" s="8"/>
      <c r="BO7408" s="8"/>
      <c r="BP7408" s="8"/>
      <c r="BQ7408" s="122"/>
      <c r="BR7408" s="8"/>
      <c r="BS7408" s="8"/>
      <c r="BT7408" s="8"/>
      <c r="BU7408" s="8"/>
      <c r="BV7408" s="122"/>
    </row>
    <row r="7409" spans="1:74" hidden="1" x14ac:dyDescent="0.3">
      <c r="A7409" s="8"/>
      <c r="B7409" s="2" t="s">
        <v>2</v>
      </c>
      <c r="C7409" s="2" t="s">
        <v>3</v>
      </c>
      <c r="D7409" s="2" t="s">
        <v>503</v>
      </c>
      <c r="E7409" s="9" t="s">
        <v>834</v>
      </c>
      <c r="F7409" s="10"/>
      <c r="G7409" s="18" t="s">
        <v>5</v>
      </c>
      <c r="H7409" s="3">
        <v>2024</v>
      </c>
      <c r="I7409" s="20" t="s">
        <v>283</v>
      </c>
      <c r="J7409" s="2" t="s">
        <v>298</v>
      </c>
      <c r="K7409" s="2" t="s">
        <v>321</v>
      </c>
      <c r="L7409" s="163">
        <f t="shared" si="268"/>
        <v>0</v>
      </c>
      <c r="M7409" s="163">
        <f t="shared" si="269"/>
        <v>0</v>
      </c>
      <c r="N7409" s="181"/>
      <c r="O7409" s="8"/>
      <c r="P7409" s="8"/>
      <c r="Q7409" s="8"/>
      <c r="R7409" s="8"/>
      <c r="S7409" s="122"/>
      <c r="T7409" s="8"/>
      <c r="U7409" s="8"/>
      <c r="V7409" s="8"/>
      <c r="W7409" s="8"/>
      <c r="X7409" s="122"/>
      <c r="Y7409" s="8"/>
      <c r="Z7409" s="8"/>
      <c r="AA7409" s="8"/>
      <c r="AB7409" s="8"/>
      <c r="AC7409" s="122"/>
      <c r="AD7409" s="8"/>
      <c r="AE7409" s="8"/>
      <c r="AF7409" s="8"/>
      <c r="AG7409" s="8"/>
      <c r="AH7409" s="122"/>
      <c r="AI7409" s="137"/>
      <c r="AJ7409" s="137"/>
      <c r="AK7409" s="137"/>
      <c r="AL7409" s="137"/>
      <c r="AM7409" s="138"/>
      <c r="AN7409" s="8"/>
      <c r="AO7409" s="8"/>
      <c r="AP7409" s="8"/>
      <c r="AQ7409" s="8"/>
      <c r="AR7409" s="122"/>
      <c r="AS7409" s="139"/>
      <c r="AT7409" s="139"/>
      <c r="AU7409" s="139"/>
      <c r="AV7409" s="139"/>
      <c r="AW7409" s="140"/>
      <c r="AX7409" s="8"/>
      <c r="AY7409" s="8"/>
      <c r="AZ7409" s="8"/>
      <c r="BA7409" s="8"/>
      <c r="BB7409" s="122"/>
      <c r="BC7409" s="8"/>
      <c r="BD7409" s="8"/>
      <c r="BE7409" s="8"/>
      <c r="BF7409" s="8"/>
      <c r="BG7409" s="122"/>
      <c r="BH7409" s="8"/>
      <c r="BI7409" s="8"/>
      <c r="BJ7409" s="8"/>
      <c r="BK7409" s="8"/>
      <c r="BL7409" s="122"/>
      <c r="BM7409" s="8"/>
      <c r="BN7409" s="8"/>
      <c r="BO7409" s="8"/>
      <c r="BP7409" s="8"/>
      <c r="BQ7409" s="122"/>
      <c r="BR7409" s="8"/>
      <c r="BS7409" s="8"/>
      <c r="BT7409" s="8"/>
      <c r="BU7409" s="8"/>
      <c r="BV7409" s="122"/>
    </row>
    <row r="7410" spans="1:74" hidden="1" x14ac:dyDescent="0.3">
      <c r="A7410" s="8"/>
      <c r="B7410" s="2" t="s">
        <v>2</v>
      </c>
      <c r="C7410" s="2" t="s">
        <v>3</v>
      </c>
      <c r="D7410" s="2" t="s">
        <v>503</v>
      </c>
      <c r="E7410" s="9" t="s">
        <v>834</v>
      </c>
      <c r="F7410" s="10"/>
      <c r="G7410" s="18" t="s">
        <v>5</v>
      </c>
      <c r="H7410" s="3">
        <v>2024</v>
      </c>
      <c r="I7410" s="20" t="s">
        <v>283</v>
      </c>
      <c r="J7410" s="2" t="s">
        <v>278</v>
      </c>
      <c r="K7410" s="2" t="s">
        <v>320</v>
      </c>
      <c r="L7410" s="163">
        <f t="shared" si="268"/>
        <v>0</v>
      </c>
      <c r="M7410" s="163">
        <f t="shared" si="269"/>
        <v>0</v>
      </c>
      <c r="N7410" s="181"/>
      <c r="O7410" s="8"/>
      <c r="P7410" s="8"/>
      <c r="Q7410" s="8"/>
      <c r="R7410" s="8"/>
      <c r="S7410" s="122"/>
      <c r="T7410" s="8"/>
      <c r="U7410" s="8"/>
      <c r="V7410" s="8"/>
      <c r="W7410" s="8"/>
      <c r="X7410" s="122"/>
      <c r="Y7410" s="8"/>
      <c r="Z7410" s="8"/>
      <c r="AA7410" s="8"/>
      <c r="AB7410" s="8"/>
      <c r="AC7410" s="122"/>
      <c r="AD7410" s="8"/>
      <c r="AE7410" s="8"/>
      <c r="AF7410" s="8"/>
      <c r="AG7410" s="8"/>
      <c r="AH7410" s="122"/>
      <c r="AI7410" s="137"/>
      <c r="AJ7410" s="137"/>
      <c r="AK7410" s="137"/>
      <c r="AL7410" s="137"/>
      <c r="AM7410" s="138"/>
      <c r="AN7410" s="8"/>
      <c r="AO7410" s="8"/>
      <c r="AP7410" s="8"/>
      <c r="AQ7410" s="8"/>
      <c r="AR7410" s="122"/>
      <c r="AS7410" s="139"/>
      <c r="AT7410" s="139"/>
      <c r="AU7410" s="139"/>
      <c r="AV7410" s="139"/>
      <c r="AW7410" s="140"/>
      <c r="AX7410" s="8"/>
      <c r="AY7410" s="8"/>
      <c r="AZ7410" s="8"/>
      <c r="BA7410" s="8"/>
      <c r="BB7410" s="122"/>
      <c r="BC7410" s="8"/>
      <c r="BD7410" s="8"/>
      <c r="BE7410" s="8"/>
      <c r="BF7410" s="8"/>
      <c r="BG7410" s="122"/>
      <c r="BH7410" s="8"/>
      <c r="BI7410" s="8"/>
      <c r="BJ7410" s="8"/>
      <c r="BK7410" s="8"/>
      <c r="BL7410" s="122"/>
      <c r="BM7410" s="8"/>
      <c r="BN7410" s="8"/>
      <c r="BO7410" s="8"/>
      <c r="BP7410" s="8"/>
      <c r="BQ7410" s="122"/>
      <c r="BR7410" s="8"/>
      <c r="BS7410" s="8"/>
      <c r="BT7410" s="8"/>
      <c r="BU7410" s="8"/>
      <c r="BV7410" s="122"/>
    </row>
    <row r="7411" spans="1:74" hidden="1" x14ac:dyDescent="0.3">
      <c r="A7411" s="8"/>
      <c r="B7411" s="2" t="s">
        <v>2</v>
      </c>
      <c r="C7411" s="2" t="s">
        <v>3</v>
      </c>
      <c r="D7411" s="2" t="s">
        <v>503</v>
      </c>
      <c r="E7411" s="9" t="s">
        <v>834</v>
      </c>
      <c r="F7411" s="10"/>
      <c r="G7411" s="18" t="s">
        <v>5</v>
      </c>
      <c r="H7411" s="3">
        <v>2024</v>
      </c>
      <c r="I7411" s="20" t="s">
        <v>283</v>
      </c>
      <c r="J7411" s="2" t="s">
        <v>279</v>
      </c>
      <c r="K7411" s="2" t="s">
        <v>320</v>
      </c>
      <c r="L7411" s="163">
        <f t="shared" si="268"/>
        <v>0</v>
      </c>
      <c r="M7411" s="163">
        <f t="shared" si="269"/>
        <v>0</v>
      </c>
      <c r="N7411" s="181"/>
      <c r="O7411" s="8"/>
      <c r="P7411" s="8"/>
      <c r="Q7411" s="8"/>
      <c r="R7411" s="8"/>
      <c r="S7411" s="122"/>
      <c r="T7411" s="8"/>
      <c r="U7411" s="8"/>
      <c r="V7411" s="8"/>
      <c r="W7411" s="8"/>
      <c r="X7411" s="122"/>
      <c r="Y7411" s="8"/>
      <c r="Z7411" s="8"/>
      <c r="AA7411" s="8"/>
      <c r="AB7411" s="8"/>
      <c r="AC7411" s="122"/>
      <c r="AD7411" s="8"/>
      <c r="AE7411" s="8"/>
      <c r="AF7411" s="8"/>
      <c r="AG7411" s="8"/>
      <c r="AH7411" s="122"/>
      <c r="AI7411" s="137"/>
      <c r="AJ7411" s="137"/>
      <c r="AK7411" s="137"/>
      <c r="AL7411" s="137"/>
      <c r="AM7411" s="138"/>
      <c r="AN7411" s="8"/>
      <c r="AO7411" s="8"/>
      <c r="AP7411" s="8"/>
      <c r="AQ7411" s="8"/>
      <c r="AR7411" s="122"/>
      <c r="AS7411" s="139"/>
      <c r="AT7411" s="139"/>
      <c r="AU7411" s="139"/>
      <c r="AV7411" s="139"/>
      <c r="AW7411" s="140"/>
      <c r="AX7411" s="8"/>
      <c r="AY7411" s="8"/>
      <c r="AZ7411" s="8"/>
      <c r="BA7411" s="8"/>
      <c r="BB7411" s="122"/>
      <c r="BC7411" s="8"/>
      <c r="BD7411" s="8"/>
      <c r="BE7411" s="8"/>
      <c r="BF7411" s="8"/>
      <c r="BG7411" s="122"/>
      <c r="BH7411" s="8"/>
      <c r="BI7411" s="8"/>
      <c r="BJ7411" s="8"/>
      <c r="BK7411" s="8"/>
      <c r="BL7411" s="122"/>
      <c r="BM7411" s="8"/>
      <c r="BN7411" s="8"/>
      <c r="BO7411" s="8"/>
      <c r="BP7411" s="8"/>
      <c r="BQ7411" s="122"/>
      <c r="BR7411" s="8"/>
      <c r="BS7411" s="8"/>
      <c r="BT7411" s="8"/>
      <c r="BU7411" s="8"/>
      <c r="BV7411" s="122"/>
    </row>
    <row r="7412" spans="1:74" hidden="1" x14ac:dyDescent="0.3">
      <c r="A7412" s="8"/>
      <c r="B7412" s="2" t="s">
        <v>2</v>
      </c>
      <c r="C7412" s="2" t="s">
        <v>3</v>
      </c>
      <c r="D7412" s="2" t="s">
        <v>503</v>
      </c>
      <c r="E7412" s="9" t="s">
        <v>834</v>
      </c>
      <c r="F7412" s="10"/>
      <c r="G7412" s="18" t="s">
        <v>5</v>
      </c>
      <c r="H7412" s="3">
        <v>2024</v>
      </c>
      <c r="I7412" s="20" t="s">
        <v>286</v>
      </c>
      <c r="J7412" s="2" t="s">
        <v>280</v>
      </c>
      <c r="K7412" s="2" t="s">
        <v>319</v>
      </c>
      <c r="L7412" s="163">
        <f t="shared" si="268"/>
        <v>0</v>
      </c>
      <c r="M7412" s="163">
        <f t="shared" si="269"/>
        <v>0</v>
      </c>
      <c r="N7412" s="181"/>
      <c r="O7412" s="8"/>
      <c r="P7412" s="8"/>
      <c r="Q7412" s="8"/>
      <c r="R7412" s="8"/>
      <c r="S7412" s="122"/>
      <c r="T7412" s="8"/>
      <c r="U7412" s="8"/>
      <c r="V7412" s="8"/>
      <c r="W7412" s="8"/>
      <c r="X7412" s="122"/>
      <c r="Y7412" s="8"/>
      <c r="Z7412" s="8"/>
      <c r="AA7412" s="8"/>
      <c r="AB7412" s="8"/>
      <c r="AC7412" s="122"/>
      <c r="AD7412" s="8"/>
      <c r="AE7412" s="8"/>
      <c r="AF7412" s="8"/>
      <c r="AG7412" s="8"/>
      <c r="AH7412" s="122"/>
      <c r="AI7412" s="137"/>
      <c r="AJ7412" s="137"/>
      <c r="AK7412" s="137"/>
      <c r="AL7412" s="137"/>
      <c r="AM7412" s="138"/>
      <c r="AN7412" s="8"/>
      <c r="AO7412" s="8"/>
      <c r="AP7412" s="8"/>
      <c r="AQ7412" s="8"/>
      <c r="AR7412" s="122"/>
      <c r="AS7412" s="139"/>
      <c r="AT7412" s="139"/>
      <c r="AU7412" s="139"/>
      <c r="AV7412" s="139"/>
      <c r="AW7412" s="140"/>
      <c r="AX7412" s="8"/>
      <c r="AY7412" s="8"/>
      <c r="AZ7412" s="8"/>
      <c r="BA7412" s="8"/>
      <c r="BB7412" s="122"/>
      <c r="BC7412" s="8"/>
      <c r="BD7412" s="8"/>
      <c r="BE7412" s="8"/>
      <c r="BF7412" s="8"/>
      <c r="BG7412" s="122"/>
      <c r="BH7412" s="8"/>
      <c r="BI7412" s="8"/>
      <c r="BJ7412" s="8"/>
      <c r="BK7412" s="8"/>
      <c r="BL7412" s="122"/>
      <c r="BM7412" s="8"/>
      <c r="BN7412" s="8"/>
      <c r="BO7412" s="8"/>
      <c r="BP7412" s="8"/>
      <c r="BQ7412" s="122"/>
      <c r="BR7412" s="8"/>
      <c r="BS7412" s="8"/>
      <c r="BT7412" s="8"/>
      <c r="BU7412" s="8"/>
      <c r="BV7412" s="122"/>
    </row>
    <row r="7413" spans="1:74" hidden="1" x14ac:dyDescent="0.3">
      <c r="A7413" s="8"/>
      <c r="B7413" s="2" t="s">
        <v>2</v>
      </c>
      <c r="C7413" s="2" t="s">
        <v>3</v>
      </c>
      <c r="D7413" s="2" t="s">
        <v>503</v>
      </c>
      <c r="E7413" s="9" t="s">
        <v>834</v>
      </c>
      <c r="F7413" s="10"/>
      <c r="G7413" s="18" t="s">
        <v>5</v>
      </c>
      <c r="H7413" s="3">
        <v>2024</v>
      </c>
      <c r="I7413" s="20" t="s">
        <v>286</v>
      </c>
      <c r="J7413" s="2" t="s">
        <v>281</v>
      </c>
      <c r="K7413" s="2" t="s">
        <v>319</v>
      </c>
      <c r="L7413" s="163"/>
      <c r="M7413" s="163">
        <f t="shared" si="269"/>
        <v>3.964</v>
      </c>
      <c r="N7413" s="181"/>
      <c r="O7413" s="8"/>
      <c r="P7413" s="8"/>
      <c r="Q7413" s="8"/>
      <c r="R7413" s="8"/>
      <c r="S7413" s="122"/>
      <c r="T7413" s="8"/>
      <c r="U7413" s="8"/>
      <c r="V7413" s="8"/>
      <c r="W7413" s="8"/>
      <c r="X7413" s="122"/>
      <c r="Y7413" s="8"/>
      <c r="Z7413" s="8"/>
      <c r="AA7413" s="8"/>
      <c r="AB7413" s="8"/>
      <c r="AC7413" s="122"/>
      <c r="AD7413" s="8"/>
      <c r="AE7413" s="8"/>
      <c r="AF7413" s="8"/>
      <c r="AG7413" s="8"/>
      <c r="AH7413" s="122"/>
      <c r="AI7413" s="137"/>
      <c r="AJ7413" s="137"/>
      <c r="AK7413" s="137"/>
      <c r="AL7413" s="137"/>
      <c r="AM7413" s="138"/>
      <c r="AN7413" s="8"/>
      <c r="AO7413" s="8"/>
      <c r="AP7413" s="8"/>
      <c r="AQ7413" s="8"/>
      <c r="AR7413" s="122"/>
      <c r="AS7413" s="139"/>
      <c r="AT7413" s="139"/>
      <c r="AU7413" s="139"/>
      <c r="AV7413" s="139"/>
      <c r="AW7413" s="140"/>
      <c r="AX7413" s="8"/>
      <c r="AY7413" s="8"/>
      <c r="AZ7413" s="8"/>
      <c r="BA7413" s="8"/>
      <c r="BB7413" s="122"/>
      <c r="BC7413" s="8"/>
      <c r="BD7413" s="8"/>
      <c r="BE7413" s="8"/>
      <c r="BF7413" s="8"/>
      <c r="BG7413" s="122"/>
      <c r="BH7413" s="8" t="s">
        <v>1024</v>
      </c>
      <c r="BI7413" s="8"/>
      <c r="BJ7413" s="8"/>
      <c r="BK7413" s="8"/>
      <c r="BL7413" s="122">
        <v>3.964</v>
      </c>
      <c r="BM7413" s="8"/>
      <c r="BN7413" s="8"/>
      <c r="BO7413" s="8"/>
      <c r="BP7413" s="8"/>
      <c r="BQ7413" s="122"/>
      <c r="BR7413" s="8"/>
      <c r="BS7413" s="8"/>
      <c r="BT7413" s="8"/>
      <c r="BU7413" s="8"/>
      <c r="BV7413" s="122"/>
    </row>
    <row r="7414" spans="1:74" hidden="1" x14ac:dyDescent="0.3">
      <c r="A7414" s="15"/>
      <c r="B7414" s="12" t="s">
        <v>2</v>
      </c>
      <c r="C7414" s="12" t="s">
        <v>3</v>
      </c>
      <c r="D7414" s="12" t="s">
        <v>503</v>
      </c>
      <c r="E7414" s="16" t="s">
        <v>834</v>
      </c>
      <c r="F7414" s="17"/>
      <c r="G7414" s="19" t="s">
        <v>5</v>
      </c>
      <c r="H7414" s="7">
        <v>2024</v>
      </c>
      <c r="I7414" s="21"/>
      <c r="J7414" s="12" t="s">
        <v>314</v>
      </c>
      <c r="K7414" s="12"/>
      <c r="L7414" s="147"/>
      <c r="M7414" s="147">
        <f t="shared" si="269"/>
        <v>3.964</v>
      </c>
      <c r="N7414" s="183"/>
      <c r="O7414" s="15"/>
      <c r="P7414" s="15"/>
      <c r="Q7414" s="15"/>
      <c r="R7414" s="15"/>
      <c r="S7414" s="123"/>
      <c r="T7414" s="15"/>
      <c r="U7414" s="15"/>
      <c r="V7414" s="15"/>
      <c r="W7414" s="15"/>
      <c r="X7414" s="123"/>
      <c r="Y7414" s="15"/>
      <c r="Z7414" s="15"/>
      <c r="AA7414" s="15"/>
      <c r="AB7414" s="15"/>
      <c r="AC7414" s="123"/>
      <c r="AD7414" s="15"/>
      <c r="AE7414" s="15"/>
      <c r="AF7414" s="15"/>
      <c r="AG7414" s="15"/>
      <c r="AH7414" s="123"/>
      <c r="AI7414" s="15"/>
      <c r="AJ7414" s="15"/>
      <c r="AK7414" s="15"/>
      <c r="AL7414" s="15"/>
      <c r="AM7414" s="123">
        <f>SUM(AM7376:AM7413)</f>
        <v>0</v>
      </c>
      <c r="AN7414" s="15"/>
      <c r="AO7414" s="15"/>
      <c r="AP7414" s="15"/>
      <c r="AQ7414" s="15"/>
      <c r="AR7414" s="123">
        <f>SUM(AR7384:AR7413)</f>
        <v>0</v>
      </c>
      <c r="AS7414" s="15"/>
      <c r="AT7414" s="15"/>
      <c r="AU7414" s="15"/>
      <c r="AV7414" s="15"/>
      <c r="AW7414" s="123">
        <f>SUM(AW7376:AW7413)</f>
        <v>0</v>
      </c>
      <c r="AX7414" s="15"/>
      <c r="AY7414" s="15"/>
      <c r="AZ7414" s="15"/>
      <c r="BA7414" s="123"/>
      <c r="BB7414" s="123">
        <f>SUM(BB7376:BB7413)</f>
        <v>0</v>
      </c>
      <c r="BC7414" s="15"/>
      <c r="BD7414" s="15"/>
      <c r="BE7414" s="15"/>
      <c r="BF7414" s="123"/>
      <c r="BG7414" s="123">
        <f t="shared" ref="BG7414" si="270">SUM(BG7376:BG7413)</f>
        <v>0</v>
      </c>
      <c r="BH7414" s="15"/>
      <c r="BI7414" s="15"/>
      <c r="BJ7414" s="15"/>
      <c r="BK7414" s="123"/>
      <c r="BL7414" s="123">
        <f t="shared" ref="BL7414" si="271">SUM(BL7376:BL7413)</f>
        <v>3.964</v>
      </c>
      <c r="BM7414" s="15"/>
      <c r="BN7414" s="15"/>
      <c r="BO7414" s="15"/>
      <c r="BP7414" s="123"/>
      <c r="BQ7414" s="123">
        <f t="shared" ref="BQ7414" si="272">SUM(BQ7376:BQ7413)</f>
        <v>0</v>
      </c>
      <c r="BR7414" s="15"/>
      <c r="BS7414" s="15"/>
      <c r="BT7414" s="15"/>
      <c r="BU7414" s="123"/>
      <c r="BV7414" s="123">
        <f t="shared" ref="BV7414" si="273">SUM(BV7376:BV7413)</f>
        <v>0</v>
      </c>
    </row>
    <row r="7415" spans="1:74" hidden="1" x14ac:dyDescent="0.3">
      <c r="A7415" s="8"/>
      <c r="B7415" s="2" t="s">
        <v>2</v>
      </c>
      <c r="C7415" s="2" t="s">
        <v>3</v>
      </c>
      <c r="D7415" s="2" t="s">
        <v>503</v>
      </c>
      <c r="E7415" s="9" t="s">
        <v>753</v>
      </c>
      <c r="F7415" s="10"/>
      <c r="G7415" s="18" t="s">
        <v>5</v>
      </c>
      <c r="H7415" s="3">
        <v>2024</v>
      </c>
      <c r="I7415" s="20" t="s">
        <v>287</v>
      </c>
      <c r="J7415" s="2" t="s">
        <v>509</v>
      </c>
      <c r="K7415" s="2" t="s">
        <v>318</v>
      </c>
      <c r="L7415" s="163">
        <f>SUM(R7415,W7415,AB7415,AG7415,AL7415,AQ7415,AV7415,BA7415,BF7415,BK7415,BP7415,BU7415)</f>
        <v>0</v>
      </c>
      <c r="M7415" s="163">
        <f t="shared" si="269"/>
        <v>0</v>
      </c>
      <c r="N7415" s="181"/>
      <c r="O7415" s="8"/>
      <c r="P7415" s="8"/>
      <c r="Q7415" s="8"/>
      <c r="R7415" s="8"/>
      <c r="S7415" s="122"/>
      <c r="T7415" s="8"/>
      <c r="U7415" s="8"/>
      <c r="V7415" s="8"/>
      <c r="W7415" s="8"/>
      <c r="X7415" s="122"/>
      <c r="Y7415" s="8"/>
      <c r="Z7415" s="8"/>
      <c r="AA7415" s="8"/>
      <c r="AB7415" s="8"/>
      <c r="AC7415" s="122"/>
      <c r="AD7415" s="8"/>
      <c r="AE7415" s="8"/>
      <c r="AF7415" s="8"/>
      <c r="AG7415" s="8"/>
      <c r="AH7415" s="122"/>
      <c r="AI7415" s="137"/>
      <c r="AJ7415" s="137"/>
      <c r="AK7415" s="137"/>
      <c r="AL7415" s="137"/>
      <c r="AM7415" s="138"/>
      <c r="AN7415" s="8"/>
      <c r="AO7415" s="8"/>
      <c r="AP7415" s="8"/>
      <c r="AQ7415" s="8"/>
      <c r="AR7415" s="122"/>
      <c r="AS7415" s="139"/>
      <c r="AT7415" s="139"/>
      <c r="AU7415" s="139"/>
      <c r="AV7415" s="139"/>
      <c r="AW7415" s="140"/>
      <c r="AX7415" s="8"/>
      <c r="AY7415" s="8"/>
      <c r="AZ7415" s="8"/>
      <c r="BA7415" s="8"/>
      <c r="BB7415" s="122"/>
      <c r="BC7415" s="8"/>
      <c r="BD7415" s="8"/>
      <c r="BE7415" s="8"/>
      <c r="BF7415" s="8"/>
      <c r="BG7415" s="122"/>
      <c r="BH7415" s="8"/>
      <c r="BI7415" s="8"/>
      <c r="BJ7415" s="8"/>
      <c r="BK7415" s="8"/>
      <c r="BL7415" s="122"/>
      <c r="BM7415" s="8"/>
      <c r="BN7415" s="8"/>
      <c r="BO7415" s="8"/>
      <c r="BP7415" s="8"/>
      <c r="BQ7415" s="122"/>
      <c r="BR7415" s="8"/>
      <c r="BS7415" s="8"/>
      <c r="BT7415" s="8"/>
      <c r="BU7415" s="8"/>
      <c r="BV7415" s="122"/>
    </row>
    <row r="7416" spans="1:74" hidden="1" x14ac:dyDescent="0.3">
      <c r="A7416" s="8"/>
      <c r="B7416" s="2" t="s">
        <v>2</v>
      </c>
      <c r="C7416" s="2" t="s">
        <v>3</v>
      </c>
      <c r="D7416" s="2" t="s">
        <v>503</v>
      </c>
      <c r="E7416" s="9" t="s">
        <v>753</v>
      </c>
      <c r="F7416" s="10"/>
      <c r="G7416" s="18" t="s">
        <v>5</v>
      </c>
      <c r="H7416" s="3">
        <v>2024</v>
      </c>
      <c r="I7416" s="20" t="s">
        <v>287</v>
      </c>
      <c r="J7416" s="2" t="s">
        <v>291</v>
      </c>
      <c r="K7416" s="2" t="s">
        <v>319</v>
      </c>
      <c r="L7416" s="163">
        <f t="shared" ref="L7416:L7451" si="274">SUM(R7416,W7416,AB7416,AG7416,AL7416,AQ7416,AV7416,BA7416,BF7416,BK7416,BP7416,BU7416)</f>
        <v>0</v>
      </c>
      <c r="M7416" s="163">
        <f>SUM(S7416,X7416,AC7416,AH7416,AM7416,AR7416,AW7416,BB7416,BG7416,BL7416,BQ7416,BV7416)</f>
        <v>0</v>
      </c>
      <c r="N7416" s="181"/>
      <c r="O7416" s="8"/>
      <c r="P7416" s="8"/>
      <c r="Q7416" s="8"/>
      <c r="R7416" s="8"/>
      <c r="S7416" s="122"/>
      <c r="T7416" s="8"/>
      <c r="U7416" s="8"/>
      <c r="V7416" s="8"/>
      <c r="W7416" s="8"/>
      <c r="X7416" s="122"/>
      <c r="Y7416" s="8"/>
      <c r="Z7416" s="8"/>
      <c r="AA7416" s="8"/>
      <c r="AB7416" s="8"/>
      <c r="AC7416" s="122"/>
      <c r="AD7416" s="8"/>
      <c r="AE7416" s="8"/>
      <c r="AF7416" s="8"/>
      <c r="AG7416" s="8"/>
      <c r="AH7416" s="122"/>
      <c r="AI7416" s="137"/>
      <c r="AJ7416" s="137"/>
      <c r="AK7416" s="137"/>
      <c r="AL7416" s="137"/>
      <c r="AM7416" s="138"/>
      <c r="AN7416" s="8"/>
      <c r="AO7416" s="8"/>
      <c r="AP7416" s="8"/>
      <c r="AQ7416" s="8"/>
      <c r="AR7416" s="122"/>
      <c r="AS7416" s="139"/>
      <c r="AT7416" s="139"/>
      <c r="AU7416" s="139"/>
      <c r="AV7416" s="139"/>
      <c r="AW7416" s="140"/>
      <c r="AX7416" s="8"/>
      <c r="AY7416" s="8"/>
      <c r="AZ7416" s="8"/>
      <c r="BA7416" s="8"/>
      <c r="BB7416" s="122"/>
      <c r="BC7416" s="8"/>
      <c r="BD7416" s="8"/>
      <c r="BE7416" s="8"/>
      <c r="BF7416" s="8"/>
      <c r="BG7416" s="122"/>
      <c r="BH7416" s="8"/>
      <c r="BI7416" s="8"/>
      <c r="BJ7416" s="8"/>
      <c r="BK7416" s="8"/>
      <c r="BL7416" s="122"/>
      <c r="BM7416" s="8"/>
      <c r="BN7416" s="8"/>
      <c r="BO7416" s="8"/>
      <c r="BP7416" s="8"/>
      <c r="BQ7416" s="122"/>
      <c r="BR7416" s="8"/>
      <c r="BS7416" s="8"/>
      <c r="BT7416" s="8"/>
      <c r="BU7416" s="8"/>
      <c r="BV7416" s="122"/>
    </row>
    <row r="7417" spans="1:74" hidden="1" x14ac:dyDescent="0.3">
      <c r="A7417" s="8"/>
      <c r="B7417" s="2" t="s">
        <v>2</v>
      </c>
      <c r="C7417" s="2" t="s">
        <v>3</v>
      </c>
      <c r="D7417" s="2" t="s">
        <v>503</v>
      </c>
      <c r="E7417" s="9" t="s">
        <v>753</v>
      </c>
      <c r="F7417" s="10"/>
      <c r="G7417" s="18" t="s">
        <v>5</v>
      </c>
      <c r="H7417" s="3">
        <v>2024</v>
      </c>
      <c r="I7417" s="20" t="s">
        <v>286</v>
      </c>
      <c r="J7417" s="2" t="s">
        <v>336</v>
      </c>
      <c r="K7417" s="2" t="s">
        <v>319</v>
      </c>
      <c r="L7417" s="163">
        <f t="shared" si="274"/>
        <v>0</v>
      </c>
      <c r="M7417" s="163">
        <f t="shared" ref="M7417:M7454" si="275">SUM(S7417,X7417,AC7417,AH7417,AM7417,AR7417,AW7417,BB7417,BG7417,BL7417,BQ7417,BV7417)</f>
        <v>0</v>
      </c>
      <c r="N7417" s="181"/>
      <c r="O7417" s="8"/>
      <c r="P7417" s="8"/>
      <c r="Q7417" s="8"/>
      <c r="R7417" s="8"/>
      <c r="S7417" s="122"/>
      <c r="T7417" s="8"/>
      <c r="U7417" s="8"/>
      <c r="V7417" s="8"/>
      <c r="W7417" s="8"/>
      <c r="X7417" s="122"/>
      <c r="Y7417" s="8"/>
      <c r="Z7417" s="8"/>
      <c r="AA7417" s="8"/>
      <c r="AB7417" s="8"/>
      <c r="AC7417" s="122"/>
      <c r="AD7417" s="8"/>
      <c r="AE7417" s="8"/>
      <c r="AF7417" s="8"/>
      <c r="AG7417" s="8"/>
      <c r="AH7417" s="122"/>
      <c r="AI7417" s="137"/>
      <c r="AJ7417" s="137"/>
      <c r="AK7417" s="137"/>
      <c r="AL7417" s="137"/>
      <c r="AM7417" s="138"/>
      <c r="AN7417" s="8"/>
      <c r="AO7417" s="8"/>
      <c r="AP7417" s="8"/>
      <c r="AQ7417" s="8"/>
      <c r="AR7417" s="122"/>
      <c r="AS7417" s="139"/>
      <c r="AT7417" s="139"/>
      <c r="AU7417" s="139"/>
      <c r="AV7417" s="139"/>
      <c r="AW7417" s="140"/>
      <c r="AX7417" s="8"/>
      <c r="AY7417" s="8"/>
      <c r="AZ7417" s="8"/>
      <c r="BA7417" s="8"/>
      <c r="BB7417" s="122"/>
      <c r="BC7417" s="8"/>
      <c r="BD7417" s="8"/>
      <c r="BE7417" s="8"/>
      <c r="BF7417" s="8"/>
      <c r="BG7417" s="122"/>
      <c r="BH7417" s="8"/>
      <c r="BI7417" s="8"/>
      <c r="BJ7417" s="8"/>
      <c r="BK7417" s="8"/>
      <c r="BL7417" s="122"/>
      <c r="BM7417" s="8"/>
      <c r="BN7417" s="8"/>
      <c r="BO7417" s="8"/>
      <c r="BP7417" s="8"/>
      <c r="BQ7417" s="122"/>
      <c r="BR7417" s="8"/>
      <c r="BS7417" s="8"/>
      <c r="BT7417" s="8"/>
      <c r="BU7417" s="8"/>
      <c r="BV7417" s="122"/>
    </row>
    <row r="7418" spans="1:74" hidden="1" x14ac:dyDescent="0.3">
      <c r="A7418" s="8"/>
      <c r="B7418" s="2" t="s">
        <v>2</v>
      </c>
      <c r="C7418" s="2" t="s">
        <v>3</v>
      </c>
      <c r="D7418" s="2" t="s">
        <v>503</v>
      </c>
      <c r="E7418" s="9" t="s">
        <v>753</v>
      </c>
      <c r="F7418" s="10"/>
      <c r="G7418" s="18" t="s">
        <v>5</v>
      </c>
      <c r="H7418" s="3">
        <v>2024</v>
      </c>
      <c r="I7418" s="20" t="s">
        <v>286</v>
      </c>
      <c r="J7418" s="8" t="s">
        <v>337</v>
      </c>
      <c r="K7418" s="8" t="s">
        <v>318</v>
      </c>
      <c r="L7418" s="163">
        <f t="shared" si="274"/>
        <v>0</v>
      </c>
      <c r="M7418" s="163">
        <f t="shared" si="275"/>
        <v>0</v>
      </c>
      <c r="N7418" s="181"/>
      <c r="O7418" s="8"/>
      <c r="P7418" s="8"/>
      <c r="Q7418" s="8"/>
      <c r="R7418" s="8"/>
      <c r="S7418" s="122"/>
      <c r="T7418" s="8"/>
      <c r="U7418" s="8"/>
      <c r="V7418" s="8"/>
      <c r="W7418" s="8"/>
      <c r="X7418" s="122"/>
      <c r="Y7418" s="8"/>
      <c r="Z7418" s="8"/>
      <c r="AA7418" s="8"/>
      <c r="AB7418" s="8"/>
      <c r="AC7418" s="122"/>
      <c r="AD7418" s="8"/>
      <c r="AE7418" s="8"/>
      <c r="AF7418" s="8"/>
      <c r="AG7418" s="8"/>
      <c r="AH7418" s="122"/>
      <c r="AI7418" s="137"/>
      <c r="AJ7418" s="137"/>
      <c r="AK7418" s="137"/>
      <c r="AL7418" s="137"/>
      <c r="AM7418" s="138"/>
      <c r="AN7418" s="8"/>
      <c r="AO7418" s="8"/>
      <c r="AP7418" s="8"/>
      <c r="AQ7418" s="8"/>
      <c r="AR7418" s="122"/>
      <c r="AS7418" s="139"/>
      <c r="AT7418" s="139"/>
      <c r="AU7418" s="139"/>
      <c r="AV7418" s="139"/>
      <c r="AW7418" s="140"/>
      <c r="AX7418" s="8"/>
      <c r="AY7418" s="8"/>
      <c r="AZ7418" s="8"/>
      <c r="BA7418" s="8"/>
      <c r="BB7418" s="122"/>
      <c r="BC7418" s="8"/>
      <c r="BD7418" s="8"/>
      <c r="BE7418" s="8"/>
      <c r="BF7418" s="8"/>
      <c r="BG7418" s="122"/>
      <c r="BH7418" s="8"/>
      <c r="BI7418" s="8"/>
      <c r="BJ7418" s="8"/>
      <c r="BK7418" s="8"/>
      <c r="BL7418" s="122"/>
      <c r="BM7418" s="8"/>
      <c r="BN7418" s="8"/>
      <c r="BO7418" s="8"/>
      <c r="BP7418" s="8"/>
      <c r="BQ7418" s="122"/>
      <c r="BR7418" s="8"/>
      <c r="BS7418" s="8"/>
      <c r="BT7418" s="8"/>
      <c r="BU7418" s="8"/>
      <c r="BV7418" s="122"/>
    </row>
    <row r="7419" spans="1:74" hidden="1" x14ac:dyDescent="0.3">
      <c r="A7419" s="8"/>
      <c r="B7419" s="2" t="s">
        <v>2</v>
      </c>
      <c r="C7419" s="2" t="s">
        <v>3</v>
      </c>
      <c r="D7419" s="2" t="s">
        <v>503</v>
      </c>
      <c r="E7419" s="9" t="s">
        <v>753</v>
      </c>
      <c r="F7419" s="10"/>
      <c r="G7419" s="18" t="s">
        <v>5</v>
      </c>
      <c r="H7419" s="3">
        <v>2024</v>
      </c>
      <c r="I7419" s="20" t="s">
        <v>286</v>
      </c>
      <c r="J7419" s="8" t="s">
        <v>338</v>
      </c>
      <c r="K7419" s="8" t="s">
        <v>339</v>
      </c>
      <c r="L7419" s="163">
        <f t="shared" si="274"/>
        <v>0</v>
      </c>
      <c r="M7419" s="163">
        <f t="shared" si="275"/>
        <v>0</v>
      </c>
      <c r="N7419" s="181"/>
      <c r="O7419" s="8"/>
      <c r="P7419" s="8"/>
      <c r="Q7419" s="8"/>
      <c r="R7419" s="8"/>
      <c r="S7419" s="122"/>
      <c r="T7419" s="8"/>
      <c r="U7419" s="8"/>
      <c r="V7419" s="8"/>
      <c r="W7419" s="8"/>
      <c r="X7419" s="122"/>
      <c r="Y7419" s="8"/>
      <c r="Z7419" s="8"/>
      <c r="AA7419" s="8"/>
      <c r="AB7419" s="8"/>
      <c r="AC7419" s="122"/>
      <c r="AD7419" s="8"/>
      <c r="AE7419" s="8"/>
      <c r="AF7419" s="8"/>
      <c r="AG7419" s="8"/>
      <c r="AH7419" s="122"/>
      <c r="AI7419" s="137"/>
      <c r="AJ7419" s="137"/>
      <c r="AK7419" s="137"/>
      <c r="AL7419" s="137"/>
      <c r="AM7419" s="138"/>
      <c r="AN7419" s="8"/>
      <c r="AO7419" s="8"/>
      <c r="AP7419" s="8"/>
      <c r="AQ7419" s="8"/>
      <c r="AR7419" s="122"/>
      <c r="AS7419" s="139"/>
      <c r="AT7419" s="139"/>
      <c r="AU7419" s="139"/>
      <c r="AV7419" s="139"/>
      <c r="AW7419" s="140"/>
      <c r="AX7419" s="8"/>
      <c r="AY7419" s="8"/>
      <c r="AZ7419" s="8"/>
      <c r="BA7419" s="8"/>
      <c r="BB7419" s="122"/>
      <c r="BC7419" s="8"/>
      <c r="BD7419" s="8"/>
      <c r="BE7419" s="8"/>
      <c r="BF7419" s="8"/>
      <c r="BG7419" s="122"/>
      <c r="BH7419" s="8"/>
      <c r="BI7419" s="8"/>
      <c r="BJ7419" s="8"/>
      <c r="BK7419" s="8"/>
      <c r="BL7419" s="122"/>
      <c r="BM7419" s="8"/>
      <c r="BN7419" s="8"/>
      <c r="BO7419" s="8"/>
      <c r="BP7419" s="8"/>
      <c r="BQ7419" s="122"/>
      <c r="BR7419" s="8"/>
      <c r="BS7419" s="8"/>
      <c r="BT7419" s="8"/>
      <c r="BU7419" s="8"/>
      <c r="BV7419" s="122"/>
    </row>
    <row r="7420" spans="1:74" hidden="1" x14ac:dyDescent="0.3">
      <c r="A7420" s="8"/>
      <c r="B7420" s="2" t="s">
        <v>2</v>
      </c>
      <c r="C7420" s="2" t="s">
        <v>3</v>
      </c>
      <c r="D7420" s="2" t="s">
        <v>503</v>
      </c>
      <c r="E7420" s="9" t="s">
        <v>753</v>
      </c>
      <c r="F7420" s="10"/>
      <c r="G7420" s="18" t="s">
        <v>5</v>
      </c>
      <c r="H7420" s="3">
        <v>2024</v>
      </c>
      <c r="I7420" s="20" t="s">
        <v>286</v>
      </c>
      <c r="J7420" s="8" t="s">
        <v>340</v>
      </c>
      <c r="K7420" s="8" t="s">
        <v>318</v>
      </c>
      <c r="L7420" s="163">
        <f t="shared" si="274"/>
        <v>0</v>
      </c>
      <c r="M7420" s="163">
        <f t="shared" si="275"/>
        <v>0</v>
      </c>
      <c r="N7420" s="181"/>
      <c r="O7420" s="8"/>
      <c r="P7420" s="8"/>
      <c r="Q7420" s="8"/>
      <c r="R7420" s="8"/>
      <c r="S7420" s="122"/>
      <c r="T7420" s="8"/>
      <c r="U7420" s="8"/>
      <c r="V7420" s="8"/>
      <c r="W7420" s="8"/>
      <c r="X7420" s="122"/>
      <c r="Y7420" s="8"/>
      <c r="Z7420" s="8"/>
      <c r="AA7420" s="8"/>
      <c r="AB7420" s="8"/>
      <c r="AC7420" s="122"/>
      <c r="AD7420" s="8"/>
      <c r="AE7420" s="8"/>
      <c r="AF7420" s="8"/>
      <c r="AG7420" s="8"/>
      <c r="AH7420" s="122"/>
      <c r="AI7420" s="137"/>
      <c r="AJ7420" s="137"/>
      <c r="AK7420" s="137"/>
      <c r="AL7420" s="137"/>
      <c r="AM7420" s="138"/>
      <c r="AN7420" s="8"/>
      <c r="AO7420" s="8"/>
      <c r="AP7420" s="8"/>
      <c r="AQ7420" s="8"/>
      <c r="AR7420" s="122"/>
      <c r="AS7420" s="139"/>
      <c r="AT7420" s="139"/>
      <c r="AU7420" s="139"/>
      <c r="AV7420" s="139"/>
      <c r="AW7420" s="140"/>
      <c r="AX7420" s="8"/>
      <c r="AY7420" s="8"/>
      <c r="AZ7420" s="8"/>
      <c r="BA7420" s="8"/>
      <c r="BB7420" s="122"/>
      <c r="BC7420" s="8"/>
      <c r="BD7420" s="8"/>
      <c r="BE7420" s="8"/>
      <c r="BF7420" s="8"/>
      <c r="BG7420" s="122"/>
      <c r="BH7420" s="8"/>
      <c r="BI7420" s="8"/>
      <c r="BJ7420" s="8"/>
      <c r="BK7420" s="8"/>
      <c r="BL7420" s="122"/>
      <c r="BM7420" s="8"/>
      <c r="BN7420" s="8"/>
      <c r="BO7420" s="8"/>
      <c r="BP7420" s="8"/>
      <c r="BQ7420" s="122"/>
      <c r="BR7420" s="8"/>
      <c r="BS7420" s="8"/>
      <c r="BT7420" s="8"/>
      <c r="BU7420" s="8"/>
      <c r="BV7420" s="122"/>
    </row>
    <row r="7421" spans="1:74" hidden="1" x14ac:dyDescent="0.3">
      <c r="A7421" s="8"/>
      <c r="B7421" s="2" t="s">
        <v>2</v>
      </c>
      <c r="C7421" s="2" t="s">
        <v>3</v>
      </c>
      <c r="D7421" s="2" t="s">
        <v>503</v>
      </c>
      <c r="E7421" s="9" t="s">
        <v>753</v>
      </c>
      <c r="F7421" s="10"/>
      <c r="G7421" s="18" t="s">
        <v>5</v>
      </c>
      <c r="H7421" s="3">
        <v>2024</v>
      </c>
      <c r="I7421" s="20" t="s">
        <v>286</v>
      </c>
      <c r="J7421" s="8" t="s">
        <v>341</v>
      </c>
      <c r="K7421" s="8" t="s">
        <v>320</v>
      </c>
      <c r="L7421" s="163">
        <f t="shared" si="274"/>
        <v>0</v>
      </c>
      <c r="M7421" s="163">
        <f t="shared" si="275"/>
        <v>0</v>
      </c>
      <c r="N7421" s="181"/>
      <c r="O7421" s="8"/>
      <c r="P7421" s="8"/>
      <c r="Q7421" s="8"/>
      <c r="R7421" s="8"/>
      <c r="S7421" s="122"/>
      <c r="T7421" s="8"/>
      <c r="U7421" s="8"/>
      <c r="V7421" s="8"/>
      <c r="W7421" s="8"/>
      <c r="X7421" s="122"/>
      <c r="Y7421" s="8"/>
      <c r="Z7421" s="8"/>
      <c r="AA7421" s="8"/>
      <c r="AB7421" s="8"/>
      <c r="AC7421" s="122"/>
      <c r="AD7421" s="8"/>
      <c r="AE7421" s="8"/>
      <c r="AF7421" s="8"/>
      <c r="AG7421" s="8"/>
      <c r="AH7421" s="122"/>
      <c r="AI7421" s="137"/>
      <c r="AJ7421" s="137"/>
      <c r="AK7421" s="137"/>
      <c r="AL7421" s="137"/>
      <c r="AM7421" s="138"/>
      <c r="AN7421" s="8"/>
      <c r="AO7421" s="8"/>
      <c r="AP7421" s="8"/>
      <c r="AQ7421" s="8"/>
      <c r="AR7421" s="122"/>
      <c r="AS7421" s="139"/>
      <c r="AT7421" s="139"/>
      <c r="AU7421" s="139"/>
      <c r="AV7421" s="139"/>
      <c r="AW7421" s="140"/>
      <c r="AX7421" s="8"/>
      <c r="AY7421" s="8"/>
      <c r="AZ7421" s="8"/>
      <c r="BA7421" s="8"/>
      <c r="BB7421" s="122"/>
      <c r="BC7421" s="8"/>
      <c r="BD7421" s="8"/>
      <c r="BE7421" s="8"/>
      <c r="BF7421" s="8"/>
      <c r="BG7421" s="122"/>
      <c r="BH7421" s="8"/>
      <c r="BI7421" s="8"/>
      <c r="BJ7421" s="8"/>
      <c r="BK7421" s="8"/>
      <c r="BL7421" s="122"/>
      <c r="BM7421" s="8"/>
      <c r="BN7421" s="8"/>
      <c r="BO7421" s="8"/>
      <c r="BP7421" s="8"/>
      <c r="BQ7421" s="122"/>
      <c r="BR7421" s="8"/>
      <c r="BS7421" s="8"/>
      <c r="BT7421" s="8"/>
      <c r="BU7421" s="8"/>
      <c r="BV7421" s="122"/>
    </row>
    <row r="7422" spans="1:74" hidden="1" x14ac:dyDescent="0.3">
      <c r="A7422" s="8"/>
      <c r="B7422" s="2" t="s">
        <v>2</v>
      </c>
      <c r="C7422" s="2" t="s">
        <v>3</v>
      </c>
      <c r="D7422" s="2" t="s">
        <v>503</v>
      </c>
      <c r="E7422" s="9" t="s">
        <v>753</v>
      </c>
      <c r="F7422" s="10"/>
      <c r="G7422" s="18" t="s">
        <v>5</v>
      </c>
      <c r="H7422" s="3">
        <v>2024</v>
      </c>
      <c r="I7422" s="20" t="s">
        <v>286</v>
      </c>
      <c r="J7422" s="8" t="s">
        <v>342</v>
      </c>
      <c r="K7422" s="8" t="s">
        <v>320</v>
      </c>
      <c r="L7422" s="163">
        <f t="shared" si="274"/>
        <v>0</v>
      </c>
      <c r="M7422" s="163">
        <f t="shared" si="275"/>
        <v>0</v>
      </c>
      <c r="N7422" s="181"/>
      <c r="O7422" s="8"/>
      <c r="P7422" s="8"/>
      <c r="Q7422" s="8"/>
      <c r="R7422" s="8"/>
      <c r="S7422" s="122"/>
      <c r="T7422" s="8"/>
      <c r="U7422" s="8"/>
      <c r="V7422" s="8"/>
      <c r="W7422" s="8"/>
      <c r="X7422" s="122"/>
      <c r="Y7422" s="8"/>
      <c r="Z7422" s="8"/>
      <c r="AA7422" s="8"/>
      <c r="AB7422" s="8"/>
      <c r="AC7422" s="122"/>
      <c r="AD7422" s="8"/>
      <c r="AE7422" s="8"/>
      <c r="AF7422" s="8"/>
      <c r="AG7422" s="8"/>
      <c r="AH7422" s="122"/>
      <c r="AI7422" s="137"/>
      <c r="AJ7422" s="137"/>
      <c r="AK7422" s="137"/>
      <c r="AL7422" s="137"/>
      <c r="AM7422" s="138"/>
      <c r="AN7422" s="8"/>
      <c r="AO7422" s="8"/>
      <c r="AP7422" s="8"/>
      <c r="AQ7422" s="8"/>
      <c r="AR7422" s="122"/>
      <c r="AS7422" s="139"/>
      <c r="AT7422" s="139"/>
      <c r="AU7422" s="139"/>
      <c r="AV7422" s="139"/>
      <c r="AW7422" s="140"/>
      <c r="AX7422" s="8"/>
      <c r="AY7422" s="8"/>
      <c r="AZ7422" s="8"/>
      <c r="BA7422" s="8"/>
      <c r="BB7422" s="122"/>
      <c r="BC7422" s="8"/>
      <c r="BD7422" s="8"/>
      <c r="BE7422" s="8"/>
      <c r="BF7422" s="8"/>
      <c r="BG7422" s="122"/>
      <c r="BH7422" s="8"/>
      <c r="BI7422" s="8"/>
      <c r="BJ7422" s="8"/>
      <c r="BK7422" s="8"/>
      <c r="BL7422" s="122"/>
      <c r="BM7422" s="8"/>
      <c r="BN7422" s="8"/>
      <c r="BO7422" s="8"/>
      <c r="BP7422" s="8"/>
      <c r="BQ7422" s="122"/>
      <c r="BR7422" s="8"/>
      <c r="BS7422" s="8"/>
      <c r="BT7422" s="8"/>
      <c r="BU7422" s="8"/>
      <c r="BV7422" s="122"/>
    </row>
    <row r="7423" spans="1:74" hidden="1" x14ac:dyDescent="0.3">
      <c r="A7423" s="8"/>
      <c r="B7423" s="2" t="s">
        <v>2</v>
      </c>
      <c r="C7423" s="2" t="s">
        <v>3</v>
      </c>
      <c r="D7423" s="2" t="s">
        <v>503</v>
      </c>
      <c r="E7423" s="9" t="s">
        <v>753</v>
      </c>
      <c r="F7423" s="10"/>
      <c r="G7423" s="18" t="s">
        <v>5</v>
      </c>
      <c r="H7423" s="3">
        <v>2024</v>
      </c>
      <c r="I7423" s="20" t="s">
        <v>286</v>
      </c>
      <c r="J7423" s="8" t="s">
        <v>343</v>
      </c>
      <c r="K7423" s="8" t="s">
        <v>339</v>
      </c>
      <c r="L7423" s="163">
        <f t="shared" si="274"/>
        <v>0</v>
      </c>
      <c r="M7423" s="163">
        <f t="shared" si="275"/>
        <v>0</v>
      </c>
      <c r="N7423" s="181"/>
      <c r="O7423" s="8"/>
      <c r="P7423" s="8"/>
      <c r="Q7423" s="8"/>
      <c r="R7423" s="8"/>
      <c r="S7423" s="122"/>
      <c r="T7423" s="8"/>
      <c r="U7423" s="8"/>
      <c r="V7423" s="8"/>
      <c r="W7423" s="8"/>
      <c r="X7423" s="122"/>
      <c r="Y7423" s="8"/>
      <c r="Z7423" s="8"/>
      <c r="AA7423" s="8"/>
      <c r="AB7423" s="8"/>
      <c r="AC7423" s="122"/>
      <c r="AD7423" s="8"/>
      <c r="AE7423" s="8"/>
      <c r="AF7423" s="8"/>
      <c r="AG7423" s="8"/>
      <c r="AH7423" s="122"/>
      <c r="AI7423" s="137"/>
      <c r="AJ7423" s="137"/>
      <c r="AK7423" s="137"/>
      <c r="AL7423" s="137"/>
      <c r="AM7423" s="138"/>
      <c r="AN7423" s="8"/>
      <c r="AO7423" s="8"/>
      <c r="AP7423" s="8"/>
      <c r="AQ7423" s="8"/>
      <c r="AR7423" s="122"/>
      <c r="AS7423" s="139"/>
      <c r="AT7423" s="139"/>
      <c r="AU7423" s="139"/>
      <c r="AV7423" s="139"/>
      <c r="AW7423" s="140"/>
      <c r="AX7423" s="8"/>
      <c r="AY7423" s="8"/>
      <c r="AZ7423" s="8"/>
      <c r="BA7423" s="8"/>
      <c r="BB7423" s="122"/>
      <c r="BC7423" s="8"/>
      <c r="BD7423" s="8"/>
      <c r="BE7423" s="8"/>
      <c r="BF7423" s="8"/>
      <c r="BG7423" s="122"/>
      <c r="BH7423" s="8"/>
      <c r="BI7423" s="8"/>
      <c r="BJ7423" s="8"/>
      <c r="BK7423" s="8"/>
      <c r="BL7423" s="122"/>
      <c r="BM7423" s="8"/>
      <c r="BN7423" s="8"/>
      <c r="BO7423" s="8"/>
      <c r="BP7423" s="8"/>
      <c r="BQ7423" s="122"/>
      <c r="BR7423" s="8"/>
      <c r="BS7423" s="8"/>
      <c r="BT7423" s="8"/>
      <c r="BU7423" s="8"/>
      <c r="BV7423" s="122"/>
    </row>
    <row r="7424" spans="1:74" hidden="1" x14ac:dyDescent="0.3">
      <c r="A7424" s="8"/>
      <c r="B7424" s="2" t="s">
        <v>2</v>
      </c>
      <c r="C7424" s="2" t="s">
        <v>3</v>
      </c>
      <c r="D7424" s="2" t="s">
        <v>503</v>
      </c>
      <c r="E7424" s="9" t="s">
        <v>753</v>
      </c>
      <c r="F7424" s="10"/>
      <c r="G7424" s="18" t="s">
        <v>5</v>
      </c>
      <c r="H7424" s="3">
        <v>2024</v>
      </c>
      <c r="I7424" s="20" t="s">
        <v>288</v>
      </c>
      <c r="J7424" s="8" t="s">
        <v>344</v>
      </c>
      <c r="K7424" s="8" t="s">
        <v>318</v>
      </c>
      <c r="L7424" s="163">
        <f t="shared" si="274"/>
        <v>0</v>
      </c>
      <c r="M7424" s="163">
        <f t="shared" si="275"/>
        <v>0</v>
      </c>
      <c r="N7424" s="181"/>
      <c r="O7424" s="8"/>
      <c r="P7424" s="8"/>
      <c r="Q7424" s="8"/>
      <c r="R7424" s="8"/>
      <c r="S7424" s="122"/>
      <c r="T7424" s="8"/>
      <c r="U7424" s="8"/>
      <c r="V7424" s="8"/>
      <c r="W7424" s="8"/>
      <c r="X7424" s="122"/>
      <c r="Y7424" s="8"/>
      <c r="Z7424" s="8"/>
      <c r="AA7424" s="8"/>
      <c r="AB7424" s="8"/>
      <c r="AC7424" s="122"/>
      <c r="AD7424" s="8"/>
      <c r="AE7424" s="8"/>
      <c r="AF7424" s="8"/>
      <c r="AG7424" s="8"/>
      <c r="AH7424" s="122"/>
      <c r="AI7424" s="137"/>
      <c r="AJ7424" s="137"/>
      <c r="AK7424" s="137"/>
      <c r="AL7424" s="137"/>
      <c r="AM7424" s="138"/>
      <c r="AN7424" s="8"/>
      <c r="AO7424" s="8"/>
      <c r="AP7424" s="8"/>
      <c r="AQ7424" s="8"/>
      <c r="AR7424" s="122"/>
      <c r="AS7424" s="139"/>
      <c r="AT7424" s="139"/>
      <c r="AU7424" s="139"/>
      <c r="AV7424" s="139"/>
      <c r="AW7424" s="140"/>
      <c r="AX7424" s="8"/>
      <c r="AY7424" s="8"/>
      <c r="AZ7424" s="8"/>
      <c r="BA7424" s="8"/>
      <c r="BB7424" s="122"/>
      <c r="BC7424" s="8"/>
      <c r="BD7424" s="8"/>
      <c r="BE7424" s="8"/>
      <c r="BF7424" s="8"/>
      <c r="BG7424" s="122"/>
      <c r="BH7424" s="8"/>
      <c r="BI7424" s="8"/>
      <c r="BJ7424" s="8"/>
      <c r="BK7424" s="8"/>
      <c r="BL7424" s="122"/>
      <c r="BM7424" s="8"/>
      <c r="BN7424" s="8"/>
      <c r="BO7424" s="8"/>
      <c r="BP7424" s="8"/>
      <c r="BQ7424" s="122"/>
      <c r="BR7424" s="8"/>
      <c r="BS7424" s="8"/>
      <c r="BT7424" s="8"/>
      <c r="BU7424" s="8"/>
      <c r="BV7424" s="122"/>
    </row>
    <row r="7425" spans="1:74" hidden="1" x14ac:dyDescent="0.3">
      <c r="A7425" s="8"/>
      <c r="B7425" s="2" t="s">
        <v>2</v>
      </c>
      <c r="C7425" s="2" t="s">
        <v>3</v>
      </c>
      <c r="D7425" s="2" t="s">
        <v>503</v>
      </c>
      <c r="E7425" s="9" t="s">
        <v>753</v>
      </c>
      <c r="F7425" s="10"/>
      <c r="G7425" s="18" t="s">
        <v>5</v>
      </c>
      <c r="H7425" s="3">
        <v>2024</v>
      </c>
      <c r="I7425" s="20" t="s">
        <v>288</v>
      </c>
      <c r="J7425" s="2" t="s">
        <v>351</v>
      </c>
      <c r="K7425" s="2" t="s">
        <v>318</v>
      </c>
      <c r="L7425" s="163">
        <f t="shared" si="274"/>
        <v>0</v>
      </c>
      <c r="M7425" s="163">
        <f t="shared" si="275"/>
        <v>0</v>
      </c>
      <c r="N7425" s="181"/>
      <c r="O7425" s="8"/>
      <c r="P7425" s="8"/>
      <c r="Q7425" s="8"/>
      <c r="R7425" s="8"/>
      <c r="S7425" s="122"/>
      <c r="T7425" s="8"/>
      <c r="U7425" s="8"/>
      <c r="V7425" s="8"/>
      <c r="W7425" s="8"/>
      <c r="X7425" s="122"/>
      <c r="Y7425" s="8"/>
      <c r="Z7425" s="8"/>
      <c r="AA7425" s="8"/>
      <c r="AB7425" s="8"/>
      <c r="AC7425" s="122"/>
      <c r="AD7425" s="8"/>
      <c r="AE7425" s="8"/>
      <c r="AF7425" s="8"/>
      <c r="AG7425" s="8"/>
      <c r="AH7425" s="122"/>
      <c r="AI7425" s="137"/>
      <c r="AJ7425" s="137"/>
      <c r="AK7425" s="137"/>
      <c r="AL7425" s="137"/>
      <c r="AM7425" s="138"/>
      <c r="AN7425" s="8"/>
      <c r="AO7425" s="8"/>
      <c r="AP7425" s="8"/>
      <c r="AQ7425" s="8"/>
      <c r="AR7425" s="122"/>
      <c r="AS7425" s="139"/>
      <c r="AT7425" s="139"/>
      <c r="AU7425" s="139"/>
      <c r="AV7425" s="139"/>
      <c r="AW7425" s="140"/>
      <c r="AX7425" s="8"/>
      <c r="AY7425" s="8"/>
      <c r="AZ7425" s="8"/>
      <c r="BA7425" s="8"/>
      <c r="BB7425" s="122"/>
      <c r="BC7425" s="8"/>
      <c r="BD7425" s="8"/>
      <c r="BE7425" s="8"/>
      <c r="BF7425" s="8"/>
      <c r="BG7425" s="122"/>
      <c r="BH7425" s="8"/>
      <c r="BI7425" s="8"/>
      <c r="BJ7425" s="8"/>
      <c r="BK7425" s="8"/>
      <c r="BL7425" s="122"/>
      <c r="BM7425" s="8"/>
      <c r="BN7425" s="8"/>
      <c r="BO7425" s="8"/>
      <c r="BP7425" s="8"/>
      <c r="BQ7425" s="122"/>
      <c r="BR7425" s="8"/>
      <c r="BS7425" s="8"/>
      <c r="BT7425" s="8"/>
      <c r="BU7425" s="8"/>
      <c r="BV7425" s="122"/>
    </row>
    <row r="7426" spans="1:74" hidden="1" x14ac:dyDescent="0.3">
      <c r="A7426" s="8"/>
      <c r="B7426" s="2" t="s">
        <v>2</v>
      </c>
      <c r="C7426" s="2" t="s">
        <v>3</v>
      </c>
      <c r="D7426" s="2" t="s">
        <v>503</v>
      </c>
      <c r="E7426" s="9" t="s">
        <v>753</v>
      </c>
      <c r="F7426" s="10"/>
      <c r="G7426" s="18" t="s">
        <v>5</v>
      </c>
      <c r="H7426" s="3">
        <v>2024</v>
      </c>
      <c r="I7426" s="20" t="s">
        <v>288</v>
      </c>
      <c r="J7426" s="2" t="s">
        <v>352</v>
      </c>
      <c r="K7426" s="2" t="s">
        <v>321</v>
      </c>
      <c r="L7426" s="163">
        <f t="shared" si="274"/>
        <v>0</v>
      </c>
      <c r="M7426" s="163">
        <f t="shared" si="275"/>
        <v>0</v>
      </c>
      <c r="N7426" s="181"/>
      <c r="O7426" s="8"/>
      <c r="P7426" s="8"/>
      <c r="Q7426" s="8"/>
      <c r="R7426" s="8"/>
      <c r="S7426" s="122"/>
      <c r="T7426" s="8"/>
      <c r="U7426" s="8"/>
      <c r="V7426" s="8"/>
      <c r="W7426" s="8"/>
      <c r="X7426" s="122"/>
      <c r="Y7426" s="8"/>
      <c r="Z7426" s="8"/>
      <c r="AA7426" s="8"/>
      <c r="AB7426" s="8"/>
      <c r="AC7426" s="122"/>
      <c r="AD7426" s="8"/>
      <c r="AE7426" s="8"/>
      <c r="AF7426" s="8"/>
      <c r="AG7426" s="8"/>
      <c r="AH7426" s="122"/>
      <c r="AI7426" s="137"/>
      <c r="AJ7426" s="137"/>
      <c r="AK7426" s="137"/>
      <c r="AL7426" s="137"/>
      <c r="AM7426" s="138"/>
      <c r="AN7426" s="8"/>
      <c r="AO7426" s="8"/>
      <c r="AP7426" s="8"/>
      <c r="AQ7426" s="8"/>
      <c r="AR7426" s="122"/>
      <c r="AS7426" s="139"/>
      <c r="AT7426" s="139"/>
      <c r="AU7426" s="139"/>
      <c r="AV7426" s="139"/>
      <c r="AW7426" s="140"/>
      <c r="AX7426" s="8"/>
      <c r="AY7426" s="8"/>
      <c r="AZ7426" s="8"/>
      <c r="BA7426" s="8"/>
      <c r="BB7426" s="122"/>
      <c r="BC7426" s="8"/>
      <c r="BD7426" s="8"/>
      <c r="BE7426" s="8"/>
      <c r="BF7426" s="8"/>
      <c r="BG7426" s="122"/>
      <c r="BH7426" s="8"/>
      <c r="BI7426" s="8"/>
      <c r="BJ7426" s="8"/>
      <c r="BK7426" s="8"/>
      <c r="BL7426" s="122"/>
      <c r="BM7426" s="8"/>
      <c r="BN7426" s="8"/>
      <c r="BO7426" s="8"/>
      <c r="BP7426" s="8"/>
      <c r="BQ7426" s="122"/>
      <c r="BR7426" s="8"/>
      <c r="BS7426" s="8"/>
      <c r="BT7426" s="8"/>
      <c r="BU7426" s="8"/>
      <c r="BV7426" s="122"/>
    </row>
    <row r="7427" spans="1:74" hidden="1" x14ac:dyDescent="0.3">
      <c r="A7427" s="8"/>
      <c r="B7427" s="2" t="s">
        <v>2</v>
      </c>
      <c r="C7427" s="2" t="s">
        <v>3</v>
      </c>
      <c r="D7427" s="2" t="s">
        <v>503</v>
      </c>
      <c r="E7427" s="9" t="s">
        <v>753</v>
      </c>
      <c r="F7427" s="10"/>
      <c r="G7427" s="18" t="s">
        <v>5</v>
      </c>
      <c r="H7427" s="3">
        <v>2024</v>
      </c>
      <c r="I7427" s="20" t="s">
        <v>288</v>
      </c>
      <c r="J7427" s="2" t="s">
        <v>345</v>
      </c>
      <c r="K7427" s="2" t="s">
        <v>318</v>
      </c>
      <c r="L7427" s="163">
        <f t="shared" si="274"/>
        <v>0</v>
      </c>
      <c r="M7427" s="163">
        <f t="shared" si="275"/>
        <v>0</v>
      </c>
      <c r="N7427" s="181"/>
      <c r="O7427" s="8"/>
      <c r="P7427" s="8"/>
      <c r="Q7427" s="8"/>
      <c r="R7427" s="8"/>
      <c r="S7427" s="122"/>
      <c r="T7427" s="8"/>
      <c r="U7427" s="8"/>
      <c r="V7427" s="8"/>
      <c r="W7427" s="8"/>
      <c r="X7427" s="122"/>
      <c r="Y7427" s="8"/>
      <c r="Z7427" s="8"/>
      <c r="AA7427" s="8"/>
      <c r="AB7427" s="8"/>
      <c r="AC7427" s="122"/>
      <c r="AD7427" s="8"/>
      <c r="AE7427" s="8"/>
      <c r="AF7427" s="8"/>
      <c r="AG7427" s="8"/>
      <c r="AH7427" s="122"/>
      <c r="AI7427" s="137"/>
      <c r="AJ7427" s="137"/>
      <c r="AK7427" s="137"/>
      <c r="AL7427" s="137"/>
      <c r="AM7427" s="138"/>
      <c r="AN7427" s="8"/>
      <c r="AO7427" s="8"/>
      <c r="AP7427" s="8"/>
      <c r="AQ7427" s="8"/>
      <c r="AR7427" s="122"/>
      <c r="AS7427" s="139"/>
      <c r="AT7427" s="139"/>
      <c r="AU7427" s="139"/>
      <c r="AV7427" s="139"/>
      <c r="AW7427" s="140"/>
      <c r="AX7427" s="8"/>
      <c r="AY7427" s="8"/>
      <c r="AZ7427" s="8"/>
      <c r="BA7427" s="8"/>
      <c r="BB7427" s="122"/>
      <c r="BC7427" s="8"/>
      <c r="BD7427" s="8"/>
      <c r="BE7427" s="8"/>
      <c r="BF7427" s="8"/>
      <c r="BG7427" s="122"/>
      <c r="BH7427" s="8"/>
      <c r="BI7427" s="8"/>
      <c r="BJ7427" s="8"/>
      <c r="BK7427" s="8"/>
      <c r="BL7427" s="122"/>
      <c r="BM7427" s="8"/>
      <c r="BN7427" s="8"/>
      <c r="BO7427" s="8"/>
      <c r="BP7427" s="8"/>
      <c r="BQ7427" s="122"/>
      <c r="BR7427" s="8"/>
      <c r="BS7427" s="8"/>
      <c r="BT7427" s="8"/>
      <c r="BU7427" s="8"/>
      <c r="BV7427" s="122"/>
    </row>
    <row r="7428" spans="1:74" hidden="1" x14ac:dyDescent="0.3">
      <c r="A7428" s="8"/>
      <c r="B7428" s="2" t="s">
        <v>2</v>
      </c>
      <c r="C7428" s="2" t="s">
        <v>3</v>
      </c>
      <c r="D7428" s="2" t="s">
        <v>503</v>
      </c>
      <c r="E7428" s="9" t="s">
        <v>753</v>
      </c>
      <c r="F7428" s="10"/>
      <c r="G7428" s="18" t="s">
        <v>5</v>
      </c>
      <c r="H7428" s="3">
        <v>2024</v>
      </c>
      <c r="I7428" s="20" t="s">
        <v>289</v>
      </c>
      <c r="J7428" s="2" t="s">
        <v>268</v>
      </c>
      <c r="K7428" s="2" t="s">
        <v>318</v>
      </c>
      <c r="L7428" s="163">
        <f t="shared" si="274"/>
        <v>0</v>
      </c>
      <c r="M7428" s="163">
        <f t="shared" si="275"/>
        <v>0</v>
      </c>
      <c r="N7428" s="181"/>
      <c r="O7428" s="8"/>
      <c r="P7428" s="8"/>
      <c r="Q7428" s="8"/>
      <c r="R7428" s="8"/>
      <c r="S7428" s="122"/>
      <c r="T7428" s="8"/>
      <c r="U7428" s="8"/>
      <c r="V7428" s="8"/>
      <c r="W7428" s="8"/>
      <c r="X7428" s="122"/>
      <c r="Y7428" s="8"/>
      <c r="Z7428" s="8"/>
      <c r="AA7428" s="8"/>
      <c r="AB7428" s="8"/>
      <c r="AC7428" s="122"/>
      <c r="AD7428" s="8"/>
      <c r="AE7428" s="8"/>
      <c r="AF7428" s="8"/>
      <c r="AG7428" s="8"/>
      <c r="AH7428" s="122"/>
      <c r="AI7428" s="137"/>
      <c r="AJ7428" s="137"/>
      <c r="AK7428" s="137"/>
      <c r="AL7428" s="137"/>
      <c r="AM7428" s="138"/>
      <c r="AN7428" s="8"/>
      <c r="AO7428" s="8"/>
      <c r="AP7428" s="8"/>
      <c r="AQ7428" s="8"/>
      <c r="AR7428" s="122"/>
      <c r="AS7428" s="139"/>
      <c r="AT7428" s="139"/>
      <c r="AU7428" s="139"/>
      <c r="AV7428" s="139"/>
      <c r="AW7428" s="140"/>
      <c r="AX7428" s="8"/>
      <c r="AY7428" s="8"/>
      <c r="AZ7428" s="8"/>
      <c r="BA7428" s="8"/>
      <c r="BB7428" s="122"/>
      <c r="BC7428" s="8"/>
      <c r="BD7428" s="8"/>
      <c r="BE7428" s="8"/>
      <c r="BF7428" s="8"/>
      <c r="BG7428" s="122"/>
      <c r="BH7428" s="8"/>
      <c r="BI7428" s="8"/>
      <c r="BJ7428" s="8"/>
      <c r="BK7428" s="8"/>
      <c r="BL7428" s="122"/>
      <c r="BM7428" s="8"/>
      <c r="BN7428" s="8"/>
      <c r="BO7428" s="8"/>
      <c r="BP7428" s="8"/>
      <c r="BQ7428" s="122"/>
      <c r="BR7428" s="8"/>
      <c r="BS7428" s="8"/>
      <c r="BT7428" s="8"/>
      <c r="BU7428" s="8"/>
      <c r="BV7428" s="122"/>
    </row>
    <row r="7429" spans="1:74" hidden="1" x14ac:dyDescent="0.3">
      <c r="A7429" s="8"/>
      <c r="B7429" s="2" t="s">
        <v>2</v>
      </c>
      <c r="C7429" s="2" t="s">
        <v>3</v>
      </c>
      <c r="D7429" s="2" t="s">
        <v>503</v>
      </c>
      <c r="E7429" s="9" t="s">
        <v>753</v>
      </c>
      <c r="F7429" s="10"/>
      <c r="G7429" s="18" t="s">
        <v>5</v>
      </c>
      <c r="H7429" s="3">
        <v>2024</v>
      </c>
      <c r="I7429" s="20" t="s">
        <v>289</v>
      </c>
      <c r="J7429" s="2" t="s">
        <v>292</v>
      </c>
      <c r="K7429" s="2" t="s">
        <v>318</v>
      </c>
      <c r="L7429" s="163">
        <f t="shared" si="274"/>
        <v>0</v>
      </c>
      <c r="M7429" s="163">
        <f t="shared" si="275"/>
        <v>0</v>
      </c>
      <c r="N7429" s="181"/>
      <c r="O7429" s="8"/>
      <c r="P7429" s="8"/>
      <c r="Q7429" s="8"/>
      <c r="R7429" s="8"/>
      <c r="S7429" s="122"/>
      <c r="T7429" s="8"/>
      <c r="U7429" s="8"/>
      <c r="V7429" s="8"/>
      <c r="W7429" s="8"/>
      <c r="X7429" s="122"/>
      <c r="Y7429" s="8"/>
      <c r="Z7429" s="8"/>
      <c r="AA7429" s="8"/>
      <c r="AB7429" s="8"/>
      <c r="AC7429" s="122"/>
      <c r="AD7429" s="8"/>
      <c r="AE7429" s="8"/>
      <c r="AF7429" s="8"/>
      <c r="AG7429" s="8"/>
      <c r="AH7429" s="122"/>
      <c r="AI7429" s="137"/>
      <c r="AJ7429" s="137"/>
      <c r="AK7429" s="137"/>
      <c r="AL7429" s="137"/>
      <c r="AM7429" s="138"/>
      <c r="AN7429" s="8"/>
      <c r="AO7429" s="8"/>
      <c r="AP7429" s="8"/>
      <c r="AQ7429" s="8"/>
      <c r="AR7429" s="122"/>
      <c r="AS7429" s="139"/>
      <c r="AT7429" s="139"/>
      <c r="AU7429" s="139"/>
      <c r="AV7429" s="139"/>
      <c r="AW7429" s="140"/>
      <c r="AX7429" s="8"/>
      <c r="AY7429" s="8"/>
      <c r="AZ7429" s="8"/>
      <c r="BA7429" s="8"/>
      <c r="BB7429" s="122"/>
      <c r="BC7429" s="8"/>
      <c r="BD7429" s="8"/>
      <c r="BE7429" s="8"/>
      <c r="BF7429" s="8"/>
      <c r="BG7429" s="122"/>
      <c r="BH7429" s="8"/>
      <c r="BI7429" s="8"/>
      <c r="BJ7429" s="8"/>
      <c r="BK7429" s="8"/>
      <c r="BL7429" s="122"/>
      <c r="BM7429" s="8"/>
      <c r="BN7429" s="8"/>
      <c r="BO7429" s="8"/>
      <c r="BP7429" s="8"/>
      <c r="BQ7429" s="122"/>
      <c r="BR7429" s="8"/>
      <c r="BS7429" s="8"/>
      <c r="BT7429" s="8"/>
      <c r="BU7429" s="8"/>
      <c r="BV7429" s="122"/>
    </row>
    <row r="7430" spans="1:74" hidden="1" x14ac:dyDescent="0.3">
      <c r="A7430" s="8"/>
      <c r="B7430" s="2" t="s">
        <v>2</v>
      </c>
      <c r="C7430" s="2" t="s">
        <v>3</v>
      </c>
      <c r="D7430" s="2" t="s">
        <v>503</v>
      </c>
      <c r="E7430" s="9" t="s">
        <v>753</v>
      </c>
      <c r="F7430" s="10"/>
      <c r="G7430" s="18" t="s">
        <v>5</v>
      </c>
      <c r="H7430" s="3">
        <v>2024</v>
      </c>
      <c r="I7430" s="20" t="s">
        <v>285</v>
      </c>
      <c r="J7430" s="2" t="s">
        <v>293</v>
      </c>
      <c r="K7430" s="2" t="s">
        <v>318</v>
      </c>
      <c r="L7430" s="163">
        <f t="shared" si="274"/>
        <v>0</v>
      </c>
      <c r="M7430" s="163">
        <f t="shared" si="275"/>
        <v>0</v>
      </c>
      <c r="N7430" s="181"/>
      <c r="O7430" s="8"/>
      <c r="P7430" s="8"/>
      <c r="Q7430" s="8"/>
      <c r="R7430" s="8"/>
      <c r="S7430" s="122"/>
      <c r="T7430" s="8"/>
      <c r="U7430" s="8"/>
      <c r="V7430" s="8"/>
      <c r="W7430" s="8"/>
      <c r="X7430" s="122"/>
      <c r="Y7430" s="8"/>
      <c r="Z7430" s="8"/>
      <c r="AA7430" s="8"/>
      <c r="AB7430" s="8"/>
      <c r="AC7430" s="122"/>
      <c r="AD7430" s="8"/>
      <c r="AE7430" s="8"/>
      <c r="AF7430" s="8"/>
      <c r="AG7430" s="8"/>
      <c r="AH7430" s="122"/>
      <c r="AI7430" s="137"/>
      <c r="AJ7430" s="137"/>
      <c r="AK7430" s="137"/>
      <c r="AL7430" s="137"/>
      <c r="AM7430" s="138"/>
      <c r="AN7430" s="8"/>
      <c r="AO7430" s="8"/>
      <c r="AP7430" s="8"/>
      <c r="AQ7430" s="8"/>
      <c r="AR7430" s="122"/>
      <c r="AS7430" s="139"/>
      <c r="AT7430" s="139"/>
      <c r="AU7430" s="139"/>
      <c r="AV7430" s="139"/>
      <c r="AW7430" s="140"/>
      <c r="AX7430" s="8"/>
      <c r="AY7430" s="8"/>
      <c r="AZ7430" s="8"/>
      <c r="BA7430" s="8"/>
      <c r="BB7430" s="122"/>
      <c r="BC7430" s="8"/>
      <c r="BD7430" s="8"/>
      <c r="BE7430" s="8"/>
      <c r="BF7430" s="8"/>
      <c r="BG7430" s="122"/>
      <c r="BH7430" s="8"/>
      <c r="BI7430" s="8"/>
      <c r="BJ7430" s="8"/>
      <c r="BK7430" s="8"/>
      <c r="BL7430" s="122"/>
      <c r="BM7430" s="8"/>
      <c r="BN7430" s="8"/>
      <c r="BO7430" s="8"/>
      <c r="BP7430" s="8"/>
      <c r="BQ7430" s="122"/>
      <c r="BR7430" s="8"/>
      <c r="BS7430" s="8"/>
      <c r="BT7430" s="8"/>
      <c r="BU7430" s="8"/>
      <c r="BV7430" s="122"/>
    </row>
    <row r="7431" spans="1:74" hidden="1" x14ac:dyDescent="0.3">
      <c r="A7431" s="8"/>
      <c r="B7431" s="2" t="s">
        <v>2</v>
      </c>
      <c r="C7431" s="2" t="s">
        <v>3</v>
      </c>
      <c r="D7431" s="2" t="s">
        <v>503</v>
      </c>
      <c r="E7431" s="9" t="s">
        <v>753</v>
      </c>
      <c r="F7431" s="10"/>
      <c r="G7431" s="18" t="s">
        <v>5</v>
      </c>
      <c r="H7431" s="3">
        <v>2024</v>
      </c>
      <c r="I7431" s="20" t="s">
        <v>287</v>
      </c>
      <c r="J7431" s="2" t="s">
        <v>269</v>
      </c>
      <c r="K7431" s="2" t="s">
        <v>320</v>
      </c>
      <c r="L7431" s="163">
        <f t="shared" si="274"/>
        <v>4</v>
      </c>
      <c r="M7431" s="163">
        <f t="shared" si="275"/>
        <v>7.4870000000000001</v>
      </c>
      <c r="N7431" s="181"/>
      <c r="O7431" s="8"/>
      <c r="P7431" s="8"/>
      <c r="Q7431" s="8"/>
      <c r="R7431" s="8"/>
      <c r="S7431" s="122"/>
      <c r="T7431" s="8"/>
      <c r="U7431" s="8"/>
      <c r="V7431" s="8"/>
      <c r="W7431" s="8"/>
      <c r="X7431" s="122"/>
      <c r="Y7431" s="8"/>
      <c r="Z7431" s="8"/>
      <c r="AA7431" s="8"/>
      <c r="AB7431" s="8"/>
      <c r="AC7431" s="122"/>
      <c r="AD7431" s="8"/>
      <c r="AE7431" s="8"/>
      <c r="AF7431" s="8"/>
      <c r="AG7431" s="8"/>
      <c r="AH7431" s="122"/>
      <c r="AI7431" s="137"/>
      <c r="AJ7431" s="137"/>
      <c r="AK7431" s="137"/>
      <c r="AL7431" s="137"/>
      <c r="AM7431" s="138"/>
      <c r="AN7431" s="8"/>
      <c r="AO7431" s="8"/>
      <c r="AP7431" s="8"/>
      <c r="AQ7431" s="8"/>
      <c r="AR7431" s="122"/>
      <c r="AS7431" s="139"/>
      <c r="AT7431" s="139"/>
      <c r="AU7431" s="139"/>
      <c r="AV7431" s="139"/>
      <c r="AW7431" s="140"/>
      <c r="AX7431" s="8"/>
      <c r="AY7431" s="8"/>
      <c r="AZ7431" s="8"/>
      <c r="BA7431" s="8">
        <v>4</v>
      </c>
      <c r="BB7431" s="122">
        <v>7.4870000000000001</v>
      </c>
      <c r="BC7431" s="8"/>
      <c r="BD7431" s="8"/>
      <c r="BE7431" s="8"/>
      <c r="BF7431" s="8"/>
      <c r="BG7431" s="122"/>
      <c r="BH7431" s="8"/>
      <c r="BI7431" s="8"/>
      <c r="BJ7431" s="8"/>
      <c r="BK7431" s="8"/>
      <c r="BL7431" s="122"/>
      <c r="BM7431" s="8"/>
      <c r="BN7431" s="8"/>
      <c r="BO7431" s="8"/>
      <c r="BP7431" s="8"/>
      <c r="BQ7431" s="122"/>
      <c r="BR7431" s="8"/>
      <c r="BS7431" s="8"/>
      <c r="BT7431" s="8"/>
      <c r="BU7431" s="8"/>
      <c r="BV7431" s="122"/>
    </row>
    <row r="7432" spans="1:74" hidden="1" x14ac:dyDescent="0.3">
      <c r="A7432" s="8"/>
      <c r="B7432" s="2" t="s">
        <v>2</v>
      </c>
      <c r="C7432" s="2" t="s">
        <v>3</v>
      </c>
      <c r="D7432" s="2" t="s">
        <v>503</v>
      </c>
      <c r="E7432" s="9" t="s">
        <v>753</v>
      </c>
      <c r="F7432" s="10"/>
      <c r="G7432" s="18" t="s">
        <v>5</v>
      </c>
      <c r="H7432" s="3">
        <v>2024</v>
      </c>
      <c r="I7432" s="20" t="s">
        <v>287</v>
      </c>
      <c r="J7432" s="2" t="s">
        <v>270</v>
      </c>
      <c r="K7432" s="2" t="s">
        <v>320</v>
      </c>
      <c r="L7432" s="163">
        <f t="shared" si="274"/>
        <v>0</v>
      </c>
      <c r="M7432" s="163">
        <f t="shared" si="275"/>
        <v>0</v>
      </c>
      <c r="N7432" s="181"/>
      <c r="O7432" s="8"/>
      <c r="P7432" s="8"/>
      <c r="Q7432" s="8"/>
      <c r="R7432" s="8"/>
      <c r="S7432" s="122"/>
      <c r="T7432" s="8"/>
      <c r="U7432" s="8"/>
      <c r="V7432" s="8"/>
      <c r="W7432" s="8"/>
      <c r="X7432" s="122"/>
      <c r="Y7432" s="8"/>
      <c r="Z7432" s="8"/>
      <c r="AA7432" s="8"/>
      <c r="AB7432" s="8"/>
      <c r="AC7432" s="122"/>
      <c r="AD7432" s="8"/>
      <c r="AE7432" s="8"/>
      <c r="AF7432" s="8"/>
      <c r="AG7432" s="8"/>
      <c r="AH7432" s="122"/>
      <c r="AI7432" s="137"/>
      <c r="AJ7432" s="137"/>
      <c r="AK7432" s="137"/>
      <c r="AL7432" s="137"/>
      <c r="AM7432" s="138"/>
      <c r="AN7432" s="8"/>
      <c r="AO7432" s="8"/>
      <c r="AP7432" s="8"/>
      <c r="AQ7432" s="8"/>
      <c r="AR7432" s="122"/>
      <c r="AS7432" s="139"/>
      <c r="AT7432" s="139"/>
      <c r="AU7432" s="139"/>
      <c r="AV7432" s="139"/>
      <c r="AW7432" s="140"/>
      <c r="AX7432" s="8"/>
      <c r="AY7432" s="8"/>
      <c r="AZ7432" s="8"/>
      <c r="BA7432" s="8"/>
      <c r="BB7432" s="122"/>
      <c r="BC7432" s="8"/>
      <c r="BD7432" s="8"/>
      <c r="BE7432" s="8"/>
      <c r="BF7432" s="8"/>
      <c r="BG7432" s="122"/>
      <c r="BH7432" s="8"/>
      <c r="BI7432" s="8"/>
      <c r="BJ7432" s="8"/>
      <c r="BK7432" s="8"/>
      <c r="BL7432" s="122"/>
      <c r="BM7432" s="8"/>
      <c r="BN7432" s="8"/>
      <c r="BO7432" s="8"/>
      <c r="BP7432" s="8"/>
      <c r="BQ7432" s="122"/>
      <c r="BR7432" s="8"/>
      <c r="BS7432" s="8"/>
      <c r="BT7432" s="8"/>
      <c r="BU7432" s="8"/>
      <c r="BV7432" s="122"/>
    </row>
    <row r="7433" spans="1:74" hidden="1" x14ac:dyDescent="0.3">
      <c r="A7433" s="8"/>
      <c r="B7433" s="2" t="s">
        <v>2</v>
      </c>
      <c r="C7433" s="2" t="s">
        <v>3</v>
      </c>
      <c r="D7433" s="2" t="s">
        <v>503</v>
      </c>
      <c r="E7433" s="9" t="s">
        <v>753</v>
      </c>
      <c r="F7433" s="10"/>
      <c r="G7433" s="18" t="s">
        <v>5</v>
      </c>
      <c r="H7433" s="3">
        <v>2024</v>
      </c>
      <c r="I7433" s="20" t="s">
        <v>290</v>
      </c>
      <c r="J7433" s="2" t="s">
        <v>271</v>
      </c>
      <c r="K7433" s="2" t="s">
        <v>321</v>
      </c>
      <c r="L7433" s="163">
        <f t="shared" si="274"/>
        <v>0</v>
      </c>
      <c r="M7433" s="163">
        <f t="shared" si="275"/>
        <v>0</v>
      </c>
      <c r="N7433" s="181"/>
      <c r="O7433" s="8"/>
      <c r="P7433" s="8"/>
      <c r="Q7433" s="8"/>
      <c r="R7433" s="8"/>
      <c r="S7433" s="122"/>
      <c r="T7433" s="8"/>
      <c r="U7433" s="8"/>
      <c r="V7433" s="8"/>
      <c r="W7433" s="8"/>
      <c r="X7433" s="122"/>
      <c r="Y7433" s="8"/>
      <c r="Z7433" s="8"/>
      <c r="AA7433" s="8"/>
      <c r="AB7433" s="8"/>
      <c r="AC7433" s="122"/>
      <c r="AD7433" s="8"/>
      <c r="AE7433" s="8"/>
      <c r="AF7433" s="8"/>
      <c r="AG7433" s="8"/>
      <c r="AH7433" s="122"/>
      <c r="AI7433" s="137"/>
      <c r="AJ7433" s="137"/>
      <c r="AK7433" s="137"/>
      <c r="AL7433" s="137"/>
      <c r="AM7433" s="138"/>
      <c r="AN7433" s="8"/>
      <c r="AO7433" s="8"/>
      <c r="AP7433" s="8"/>
      <c r="AQ7433" s="8"/>
      <c r="AR7433" s="122"/>
      <c r="AS7433" s="139"/>
      <c r="AT7433" s="139"/>
      <c r="AU7433" s="139"/>
      <c r="AV7433" s="139"/>
      <c r="AW7433" s="140"/>
      <c r="AX7433" s="8"/>
      <c r="AY7433" s="8"/>
      <c r="AZ7433" s="8"/>
      <c r="BA7433" s="8"/>
      <c r="BB7433" s="122"/>
      <c r="BC7433" s="8"/>
      <c r="BD7433" s="8"/>
      <c r="BE7433" s="8"/>
      <c r="BF7433" s="8"/>
      <c r="BG7433" s="122"/>
      <c r="BH7433" s="8"/>
      <c r="BI7433" s="8"/>
      <c r="BJ7433" s="8"/>
      <c r="BK7433" s="8"/>
      <c r="BL7433" s="122"/>
      <c r="BM7433" s="8"/>
      <c r="BN7433" s="8"/>
      <c r="BO7433" s="8"/>
      <c r="BP7433" s="8"/>
      <c r="BQ7433" s="122"/>
      <c r="BR7433" s="8"/>
      <c r="BS7433" s="8"/>
      <c r="BT7433" s="8"/>
      <c r="BU7433" s="8"/>
      <c r="BV7433" s="122"/>
    </row>
    <row r="7434" spans="1:74" hidden="1" x14ac:dyDescent="0.3">
      <c r="A7434" s="8"/>
      <c r="B7434" s="2" t="s">
        <v>2</v>
      </c>
      <c r="C7434" s="2" t="s">
        <v>3</v>
      </c>
      <c r="D7434" s="2" t="s">
        <v>503</v>
      </c>
      <c r="E7434" s="9" t="s">
        <v>753</v>
      </c>
      <c r="F7434" s="10"/>
      <c r="G7434" s="18" t="s">
        <v>5</v>
      </c>
      <c r="H7434" s="3">
        <v>2024</v>
      </c>
      <c r="I7434" s="20" t="s">
        <v>284</v>
      </c>
      <c r="J7434" s="2" t="s">
        <v>294</v>
      </c>
      <c r="K7434" s="2" t="s">
        <v>320</v>
      </c>
      <c r="L7434" s="163">
        <f t="shared" si="274"/>
        <v>0</v>
      </c>
      <c r="M7434" s="163">
        <f t="shared" si="275"/>
        <v>0</v>
      </c>
      <c r="N7434" s="181"/>
      <c r="O7434" s="8"/>
      <c r="P7434" s="8"/>
      <c r="Q7434" s="8"/>
      <c r="R7434" s="8"/>
      <c r="S7434" s="122"/>
      <c r="T7434" s="8"/>
      <c r="U7434" s="8"/>
      <c r="V7434" s="8"/>
      <c r="W7434" s="8"/>
      <c r="X7434" s="122"/>
      <c r="Y7434" s="8"/>
      <c r="Z7434" s="8"/>
      <c r="AA7434" s="8"/>
      <c r="AB7434" s="8"/>
      <c r="AC7434" s="122"/>
      <c r="AD7434" s="8"/>
      <c r="AE7434" s="8"/>
      <c r="AF7434" s="8"/>
      <c r="AG7434" s="8"/>
      <c r="AH7434" s="122"/>
      <c r="AI7434" s="137"/>
      <c r="AJ7434" s="137"/>
      <c r="AK7434" s="137"/>
      <c r="AL7434" s="137"/>
      <c r="AM7434" s="138"/>
      <c r="AN7434" s="8"/>
      <c r="AO7434" s="8"/>
      <c r="AP7434" s="8"/>
      <c r="AQ7434" s="8"/>
      <c r="AR7434" s="122"/>
      <c r="AS7434" s="139"/>
      <c r="AT7434" s="139"/>
      <c r="AU7434" s="139"/>
      <c r="AV7434" s="139"/>
      <c r="AW7434" s="140"/>
      <c r="AX7434" s="8"/>
      <c r="AY7434" s="8"/>
      <c r="AZ7434" s="8"/>
      <c r="BA7434" s="8"/>
      <c r="BB7434" s="122"/>
      <c r="BC7434" s="8"/>
      <c r="BD7434" s="8"/>
      <c r="BE7434" s="8"/>
      <c r="BF7434" s="8"/>
      <c r="BG7434" s="122"/>
      <c r="BH7434" s="8"/>
      <c r="BI7434" s="8"/>
      <c r="BJ7434" s="8"/>
      <c r="BK7434" s="8"/>
      <c r="BL7434" s="122"/>
      <c r="BM7434" s="8"/>
      <c r="BN7434" s="8"/>
      <c r="BO7434" s="8"/>
      <c r="BP7434" s="8"/>
      <c r="BQ7434" s="122"/>
      <c r="BR7434" s="8"/>
      <c r="BS7434" s="8"/>
      <c r="BT7434" s="8"/>
      <c r="BU7434" s="8"/>
      <c r="BV7434" s="122"/>
    </row>
    <row r="7435" spans="1:74" hidden="1" x14ac:dyDescent="0.3">
      <c r="A7435" s="8"/>
      <c r="B7435" s="2" t="s">
        <v>2</v>
      </c>
      <c r="C7435" s="2" t="s">
        <v>3</v>
      </c>
      <c r="D7435" s="2" t="s">
        <v>503</v>
      </c>
      <c r="E7435" s="9" t="s">
        <v>753</v>
      </c>
      <c r="F7435" s="10"/>
      <c r="G7435" s="18" t="s">
        <v>5</v>
      </c>
      <c r="H7435" s="3">
        <v>2024</v>
      </c>
      <c r="I7435" s="20" t="s">
        <v>284</v>
      </c>
      <c r="J7435" s="2" t="s">
        <v>346</v>
      </c>
      <c r="K7435" s="2" t="s">
        <v>320</v>
      </c>
      <c r="L7435" s="163">
        <f t="shared" si="274"/>
        <v>0</v>
      </c>
      <c r="M7435" s="163">
        <f t="shared" si="275"/>
        <v>0</v>
      </c>
      <c r="N7435" s="181"/>
      <c r="O7435" s="8"/>
      <c r="P7435" s="8"/>
      <c r="Q7435" s="8"/>
      <c r="R7435" s="8"/>
      <c r="S7435" s="122"/>
      <c r="T7435" s="8"/>
      <c r="U7435" s="8"/>
      <c r="V7435" s="8"/>
      <c r="W7435" s="8"/>
      <c r="X7435" s="122"/>
      <c r="Y7435" s="8"/>
      <c r="Z7435" s="8"/>
      <c r="AA7435" s="8"/>
      <c r="AB7435" s="8"/>
      <c r="AC7435" s="122"/>
      <c r="AD7435" s="8"/>
      <c r="AE7435" s="8"/>
      <c r="AF7435" s="8"/>
      <c r="AG7435" s="8"/>
      <c r="AH7435" s="122"/>
      <c r="AI7435" s="137"/>
      <c r="AJ7435" s="137"/>
      <c r="AK7435" s="137"/>
      <c r="AL7435" s="137"/>
      <c r="AM7435" s="138"/>
      <c r="AN7435" s="8"/>
      <c r="AO7435" s="8"/>
      <c r="AP7435" s="8"/>
      <c r="AQ7435" s="8"/>
      <c r="AR7435" s="122"/>
      <c r="AS7435" s="139"/>
      <c r="AT7435" s="139"/>
      <c r="AU7435" s="139"/>
      <c r="AV7435" s="139"/>
      <c r="AW7435" s="140"/>
      <c r="AX7435" s="8"/>
      <c r="AY7435" s="8"/>
      <c r="AZ7435" s="8"/>
      <c r="BA7435" s="8"/>
      <c r="BB7435" s="122"/>
      <c r="BC7435" s="8"/>
      <c r="BD7435" s="8"/>
      <c r="BE7435" s="8"/>
      <c r="BF7435" s="8"/>
      <c r="BG7435" s="122"/>
      <c r="BH7435" s="8"/>
      <c r="BI7435" s="8"/>
      <c r="BJ7435" s="8"/>
      <c r="BK7435" s="8"/>
      <c r="BL7435" s="122"/>
      <c r="BM7435" s="8"/>
      <c r="BN7435" s="8"/>
      <c r="BO7435" s="8"/>
      <c r="BP7435" s="8"/>
      <c r="BQ7435" s="122"/>
      <c r="BR7435" s="8"/>
      <c r="BS7435" s="8"/>
      <c r="BT7435" s="8"/>
      <c r="BU7435" s="8"/>
      <c r="BV7435" s="122"/>
    </row>
    <row r="7436" spans="1:74" hidden="1" x14ac:dyDescent="0.3">
      <c r="A7436" s="8"/>
      <c r="B7436" s="2" t="s">
        <v>2</v>
      </c>
      <c r="C7436" s="2" t="s">
        <v>3</v>
      </c>
      <c r="D7436" s="2" t="s">
        <v>503</v>
      </c>
      <c r="E7436" s="9" t="s">
        <v>753</v>
      </c>
      <c r="F7436" s="10"/>
      <c r="G7436" s="18" t="s">
        <v>5</v>
      </c>
      <c r="H7436" s="3">
        <v>2024</v>
      </c>
      <c r="I7436" s="20" t="s">
        <v>284</v>
      </c>
      <c r="J7436" s="2" t="s">
        <v>295</v>
      </c>
      <c r="K7436" s="2" t="s">
        <v>320</v>
      </c>
      <c r="L7436" s="163">
        <f t="shared" si="274"/>
        <v>0</v>
      </c>
      <c r="M7436" s="163">
        <f t="shared" si="275"/>
        <v>0</v>
      </c>
      <c r="N7436" s="181"/>
      <c r="O7436" s="8"/>
      <c r="P7436" s="8"/>
      <c r="Q7436" s="8"/>
      <c r="R7436" s="8"/>
      <c r="S7436" s="122"/>
      <c r="T7436" s="8"/>
      <c r="U7436" s="8"/>
      <c r="V7436" s="8"/>
      <c r="W7436" s="8"/>
      <c r="X7436" s="122"/>
      <c r="Y7436" s="8"/>
      <c r="Z7436" s="8"/>
      <c r="AA7436" s="8"/>
      <c r="AB7436" s="8"/>
      <c r="AC7436" s="122"/>
      <c r="AD7436" s="8"/>
      <c r="AE7436" s="8"/>
      <c r="AF7436" s="8"/>
      <c r="AG7436" s="8"/>
      <c r="AH7436" s="122"/>
      <c r="AI7436" s="137"/>
      <c r="AJ7436" s="137"/>
      <c r="AK7436" s="137"/>
      <c r="AL7436" s="137"/>
      <c r="AM7436" s="138"/>
      <c r="AN7436" s="8"/>
      <c r="AO7436" s="8"/>
      <c r="AP7436" s="8"/>
      <c r="AQ7436" s="8"/>
      <c r="AR7436" s="122"/>
      <c r="AS7436" s="139"/>
      <c r="AT7436" s="139"/>
      <c r="AU7436" s="139"/>
      <c r="AV7436" s="139"/>
      <c r="AW7436" s="140"/>
      <c r="AX7436" s="8"/>
      <c r="AY7436" s="8"/>
      <c r="AZ7436" s="8"/>
      <c r="BA7436" s="8"/>
      <c r="BB7436" s="122"/>
      <c r="BC7436" s="8"/>
      <c r="BD7436" s="8"/>
      <c r="BE7436" s="8"/>
      <c r="BF7436" s="8"/>
      <c r="BG7436" s="122"/>
      <c r="BH7436" s="8"/>
      <c r="BI7436" s="8"/>
      <c r="BJ7436" s="8"/>
      <c r="BK7436" s="8"/>
      <c r="BL7436" s="122"/>
      <c r="BM7436" s="8"/>
      <c r="BN7436" s="8"/>
      <c r="BO7436" s="8"/>
      <c r="BP7436" s="8"/>
      <c r="BQ7436" s="122"/>
      <c r="BR7436" s="8"/>
      <c r="BS7436" s="8"/>
      <c r="BT7436" s="8"/>
      <c r="BU7436" s="8"/>
      <c r="BV7436" s="122"/>
    </row>
    <row r="7437" spans="1:74" hidden="1" x14ac:dyDescent="0.3">
      <c r="A7437" s="8"/>
      <c r="B7437" s="2" t="s">
        <v>2</v>
      </c>
      <c r="C7437" s="2" t="s">
        <v>3</v>
      </c>
      <c r="D7437" s="2" t="s">
        <v>503</v>
      </c>
      <c r="E7437" s="9" t="s">
        <v>753</v>
      </c>
      <c r="F7437" s="10"/>
      <c r="G7437" s="18" t="s">
        <v>5</v>
      </c>
      <c r="H7437" s="3">
        <v>2024</v>
      </c>
      <c r="I7437" s="20" t="s">
        <v>290</v>
      </c>
      <c r="J7437" s="2" t="s">
        <v>299</v>
      </c>
      <c r="K7437" s="2" t="s">
        <v>318</v>
      </c>
      <c r="L7437" s="163">
        <f t="shared" si="274"/>
        <v>0</v>
      </c>
      <c r="M7437" s="163">
        <f t="shared" si="275"/>
        <v>0</v>
      </c>
      <c r="N7437" s="181"/>
      <c r="O7437" s="8"/>
      <c r="P7437" s="8"/>
      <c r="Q7437" s="8"/>
      <c r="R7437" s="8"/>
      <c r="S7437" s="122"/>
      <c r="T7437" s="8"/>
      <c r="U7437" s="8"/>
      <c r="V7437" s="8"/>
      <c r="W7437" s="8"/>
      <c r="X7437" s="122"/>
      <c r="Y7437" s="8"/>
      <c r="Z7437" s="8"/>
      <c r="AA7437" s="8"/>
      <c r="AB7437" s="8"/>
      <c r="AC7437" s="122"/>
      <c r="AD7437" s="8"/>
      <c r="AE7437" s="8"/>
      <c r="AF7437" s="8"/>
      <c r="AG7437" s="8"/>
      <c r="AH7437" s="122"/>
      <c r="AI7437" s="137"/>
      <c r="AJ7437" s="137"/>
      <c r="AK7437" s="137"/>
      <c r="AL7437" s="137"/>
      <c r="AM7437" s="138"/>
      <c r="AN7437" s="8"/>
      <c r="AO7437" s="8"/>
      <c r="AP7437" s="8"/>
      <c r="AQ7437" s="8"/>
      <c r="AR7437" s="122"/>
      <c r="AS7437" s="139"/>
      <c r="AT7437" s="139"/>
      <c r="AU7437" s="139"/>
      <c r="AV7437" s="139"/>
      <c r="AW7437" s="140"/>
      <c r="AX7437" s="8"/>
      <c r="AY7437" s="8"/>
      <c r="AZ7437" s="8"/>
      <c r="BA7437" s="8"/>
      <c r="BB7437" s="122"/>
      <c r="BC7437" s="8"/>
      <c r="BD7437" s="8"/>
      <c r="BE7437" s="8"/>
      <c r="BF7437" s="8"/>
      <c r="BG7437" s="122"/>
      <c r="BH7437" s="8"/>
      <c r="BI7437" s="8"/>
      <c r="BJ7437" s="8"/>
      <c r="BK7437" s="8"/>
      <c r="BL7437" s="122"/>
      <c r="BM7437" s="8"/>
      <c r="BN7437" s="8"/>
      <c r="BO7437" s="8"/>
      <c r="BP7437" s="8"/>
      <c r="BQ7437" s="122"/>
      <c r="BR7437" s="8"/>
      <c r="BS7437" s="8"/>
      <c r="BT7437" s="8"/>
      <c r="BU7437" s="8"/>
      <c r="BV7437" s="122"/>
    </row>
    <row r="7438" spans="1:74" hidden="1" x14ac:dyDescent="0.3">
      <c r="A7438" s="8"/>
      <c r="B7438" s="2" t="s">
        <v>2</v>
      </c>
      <c r="C7438" s="2" t="s">
        <v>3</v>
      </c>
      <c r="D7438" s="2" t="s">
        <v>503</v>
      </c>
      <c r="E7438" s="9" t="s">
        <v>753</v>
      </c>
      <c r="F7438" s="10"/>
      <c r="G7438" s="18" t="s">
        <v>5</v>
      </c>
      <c r="H7438" s="3">
        <v>2024</v>
      </c>
      <c r="I7438" s="20" t="s">
        <v>315</v>
      </c>
      <c r="J7438" s="2" t="s">
        <v>347</v>
      </c>
      <c r="K7438" s="2" t="s">
        <v>320</v>
      </c>
      <c r="L7438" s="163">
        <f t="shared" si="274"/>
        <v>0</v>
      </c>
      <c r="M7438" s="163">
        <f t="shared" si="275"/>
        <v>0</v>
      </c>
      <c r="N7438" s="181"/>
      <c r="O7438" s="8"/>
      <c r="P7438" s="8"/>
      <c r="Q7438" s="8"/>
      <c r="R7438" s="8"/>
      <c r="S7438" s="122"/>
      <c r="T7438" s="8"/>
      <c r="U7438" s="8"/>
      <c r="V7438" s="8"/>
      <c r="W7438" s="8"/>
      <c r="X7438" s="122"/>
      <c r="Y7438" s="8"/>
      <c r="Z7438" s="8"/>
      <c r="AA7438" s="8"/>
      <c r="AB7438" s="8"/>
      <c r="AC7438" s="122"/>
      <c r="AD7438" s="8"/>
      <c r="AE7438" s="8"/>
      <c r="AF7438" s="8"/>
      <c r="AG7438" s="8"/>
      <c r="AH7438" s="122"/>
      <c r="AI7438" s="137"/>
      <c r="AJ7438" s="137"/>
      <c r="AK7438" s="137"/>
      <c r="AL7438" s="137"/>
      <c r="AM7438" s="138"/>
      <c r="AN7438" s="8"/>
      <c r="AO7438" s="8"/>
      <c r="AP7438" s="8"/>
      <c r="AQ7438" s="8"/>
      <c r="AR7438" s="122"/>
      <c r="AS7438" s="139"/>
      <c r="AT7438" s="139"/>
      <c r="AU7438" s="139"/>
      <c r="AV7438" s="139"/>
      <c r="AW7438" s="140"/>
      <c r="AX7438" s="8"/>
      <c r="AY7438" s="8"/>
      <c r="AZ7438" s="8"/>
      <c r="BA7438" s="8"/>
      <c r="BB7438" s="122"/>
      <c r="BC7438" s="8"/>
      <c r="BD7438" s="8"/>
      <c r="BE7438" s="8"/>
      <c r="BF7438" s="8"/>
      <c r="BG7438" s="122"/>
      <c r="BH7438" s="8"/>
      <c r="BI7438" s="8"/>
      <c r="BJ7438" s="8"/>
      <c r="BK7438" s="8"/>
      <c r="BL7438" s="122"/>
      <c r="BM7438" s="8"/>
      <c r="BN7438" s="8"/>
      <c r="BO7438" s="8"/>
      <c r="BP7438" s="8"/>
      <c r="BQ7438" s="122"/>
      <c r="BR7438" s="8"/>
      <c r="BS7438" s="8"/>
      <c r="BT7438" s="8"/>
      <c r="BU7438" s="8"/>
      <c r="BV7438" s="122"/>
    </row>
    <row r="7439" spans="1:74" hidden="1" x14ac:dyDescent="0.3">
      <c r="A7439" s="8"/>
      <c r="B7439" s="2" t="s">
        <v>2</v>
      </c>
      <c r="C7439" s="2" t="s">
        <v>3</v>
      </c>
      <c r="D7439" s="2" t="s">
        <v>503</v>
      </c>
      <c r="E7439" s="9" t="s">
        <v>753</v>
      </c>
      <c r="F7439" s="10"/>
      <c r="G7439" s="18" t="s">
        <v>5</v>
      </c>
      <c r="H7439" s="3">
        <v>2024</v>
      </c>
      <c r="I7439" s="20" t="s">
        <v>315</v>
      </c>
      <c r="J7439" s="2" t="s">
        <v>296</v>
      </c>
      <c r="K7439" s="2" t="s">
        <v>321</v>
      </c>
      <c r="L7439" s="163">
        <f t="shared" si="274"/>
        <v>0</v>
      </c>
      <c r="M7439" s="163">
        <f t="shared" si="275"/>
        <v>0</v>
      </c>
      <c r="N7439" s="181"/>
      <c r="O7439" s="8"/>
      <c r="P7439" s="8"/>
      <c r="Q7439" s="8"/>
      <c r="R7439" s="8"/>
      <c r="S7439" s="122"/>
      <c r="T7439" s="8"/>
      <c r="U7439" s="8"/>
      <c r="V7439" s="8"/>
      <c r="W7439" s="8"/>
      <c r="X7439" s="122"/>
      <c r="Y7439" s="8"/>
      <c r="Z7439" s="8"/>
      <c r="AA7439" s="8"/>
      <c r="AB7439" s="8"/>
      <c r="AC7439" s="122"/>
      <c r="AD7439" s="8"/>
      <c r="AE7439" s="8"/>
      <c r="AF7439" s="8"/>
      <c r="AG7439" s="8"/>
      <c r="AH7439" s="122"/>
      <c r="AI7439" s="137"/>
      <c r="AJ7439" s="137"/>
      <c r="AK7439" s="137"/>
      <c r="AL7439" s="137"/>
      <c r="AM7439" s="138"/>
      <c r="AN7439" s="8"/>
      <c r="AO7439" s="8"/>
      <c r="AP7439" s="8"/>
      <c r="AQ7439" s="8"/>
      <c r="AR7439" s="122"/>
      <c r="AS7439" s="139"/>
      <c r="AT7439" s="139"/>
      <c r="AU7439" s="139"/>
      <c r="AV7439" s="139"/>
      <c r="AW7439" s="140"/>
      <c r="AX7439" s="8"/>
      <c r="AY7439" s="8"/>
      <c r="AZ7439" s="8"/>
      <c r="BA7439" s="8"/>
      <c r="BB7439" s="122"/>
      <c r="BC7439" s="8"/>
      <c r="BD7439" s="8"/>
      <c r="BE7439" s="8"/>
      <c r="BF7439" s="8"/>
      <c r="BG7439" s="122"/>
      <c r="BH7439" s="8"/>
      <c r="BI7439" s="8"/>
      <c r="BJ7439" s="8"/>
      <c r="BK7439" s="8"/>
      <c r="BL7439" s="122"/>
      <c r="BM7439" s="8"/>
      <c r="BN7439" s="8"/>
      <c r="BO7439" s="8"/>
      <c r="BP7439" s="8"/>
      <c r="BQ7439" s="122"/>
      <c r="BR7439" s="8"/>
      <c r="BS7439" s="8"/>
      <c r="BT7439" s="8"/>
      <c r="BU7439" s="8"/>
      <c r="BV7439" s="122"/>
    </row>
    <row r="7440" spans="1:74" hidden="1" x14ac:dyDescent="0.3">
      <c r="A7440" s="8"/>
      <c r="B7440" s="2" t="s">
        <v>2</v>
      </c>
      <c r="C7440" s="2" t="s">
        <v>3</v>
      </c>
      <c r="D7440" s="2" t="s">
        <v>503</v>
      </c>
      <c r="E7440" s="9" t="s">
        <v>753</v>
      </c>
      <c r="F7440" s="10"/>
      <c r="G7440" s="18" t="s">
        <v>5</v>
      </c>
      <c r="H7440" s="3">
        <v>2024</v>
      </c>
      <c r="I7440" s="20" t="s">
        <v>316</v>
      </c>
      <c r="J7440" s="2" t="s">
        <v>297</v>
      </c>
      <c r="K7440" s="2" t="s">
        <v>318</v>
      </c>
      <c r="L7440" s="163">
        <f t="shared" si="274"/>
        <v>0</v>
      </c>
      <c r="M7440" s="163">
        <f t="shared" si="275"/>
        <v>0</v>
      </c>
      <c r="N7440" s="181"/>
      <c r="O7440" s="8"/>
      <c r="P7440" s="8"/>
      <c r="Q7440" s="8"/>
      <c r="R7440" s="8"/>
      <c r="S7440" s="122"/>
      <c r="T7440" s="8"/>
      <c r="U7440" s="8"/>
      <c r="V7440" s="8"/>
      <c r="W7440" s="8"/>
      <c r="X7440" s="122"/>
      <c r="Y7440" s="8"/>
      <c r="Z7440" s="8"/>
      <c r="AA7440" s="8"/>
      <c r="AB7440" s="8"/>
      <c r="AC7440" s="122"/>
      <c r="AD7440" s="8"/>
      <c r="AE7440" s="8"/>
      <c r="AF7440" s="8"/>
      <c r="AG7440" s="8"/>
      <c r="AH7440" s="122"/>
      <c r="AI7440" s="137"/>
      <c r="AJ7440" s="137"/>
      <c r="AK7440" s="137"/>
      <c r="AL7440" s="137"/>
      <c r="AM7440" s="138"/>
      <c r="AN7440" s="8"/>
      <c r="AO7440" s="8"/>
      <c r="AP7440" s="8"/>
      <c r="AQ7440" s="8"/>
      <c r="AR7440" s="122"/>
      <c r="AS7440" s="139"/>
      <c r="AT7440" s="139"/>
      <c r="AU7440" s="139"/>
      <c r="AV7440" s="139"/>
      <c r="AW7440" s="140"/>
      <c r="AX7440" s="8"/>
      <c r="AY7440" s="8"/>
      <c r="AZ7440" s="8"/>
      <c r="BA7440" s="8"/>
      <c r="BB7440" s="122"/>
      <c r="BC7440" s="8"/>
      <c r="BD7440" s="8"/>
      <c r="BE7440" s="8"/>
      <c r="BF7440" s="8"/>
      <c r="BG7440" s="122"/>
      <c r="BH7440" s="8"/>
      <c r="BI7440" s="8"/>
      <c r="BJ7440" s="8"/>
      <c r="BK7440" s="8"/>
      <c r="BL7440" s="122"/>
      <c r="BM7440" s="8"/>
      <c r="BN7440" s="8"/>
      <c r="BO7440" s="8"/>
      <c r="BP7440" s="8"/>
      <c r="BQ7440" s="122"/>
      <c r="BR7440" s="8"/>
      <c r="BS7440" s="8"/>
      <c r="BT7440" s="8"/>
      <c r="BU7440" s="8"/>
      <c r="BV7440" s="122"/>
    </row>
    <row r="7441" spans="1:74" hidden="1" x14ac:dyDescent="0.3">
      <c r="A7441" s="8"/>
      <c r="B7441" s="2" t="s">
        <v>2</v>
      </c>
      <c r="C7441" s="2" t="s">
        <v>3</v>
      </c>
      <c r="D7441" s="2" t="s">
        <v>503</v>
      </c>
      <c r="E7441" s="9" t="s">
        <v>753</v>
      </c>
      <c r="F7441" s="10"/>
      <c r="G7441" s="18" t="s">
        <v>5</v>
      </c>
      <c r="H7441" s="3">
        <v>2024</v>
      </c>
      <c r="I7441" s="20" t="s">
        <v>316</v>
      </c>
      <c r="J7441" s="8" t="s">
        <v>348</v>
      </c>
      <c r="K7441" s="8" t="s">
        <v>320</v>
      </c>
      <c r="L7441" s="163">
        <f t="shared" si="274"/>
        <v>0</v>
      </c>
      <c r="M7441" s="163">
        <f t="shared" si="275"/>
        <v>0</v>
      </c>
      <c r="N7441" s="181"/>
      <c r="O7441" s="8"/>
      <c r="P7441" s="8"/>
      <c r="Q7441" s="8"/>
      <c r="R7441" s="8"/>
      <c r="S7441" s="122"/>
      <c r="T7441" s="8"/>
      <c r="U7441" s="8"/>
      <c r="V7441" s="8"/>
      <c r="W7441" s="8"/>
      <c r="X7441" s="122"/>
      <c r="Y7441" s="8"/>
      <c r="Z7441" s="8"/>
      <c r="AA7441" s="8"/>
      <c r="AB7441" s="8"/>
      <c r="AC7441" s="122"/>
      <c r="AD7441" s="8"/>
      <c r="AE7441" s="8"/>
      <c r="AF7441" s="8"/>
      <c r="AG7441" s="8"/>
      <c r="AH7441" s="122"/>
      <c r="AI7441" s="137"/>
      <c r="AJ7441" s="137"/>
      <c r="AK7441" s="137"/>
      <c r="AL7441" s="137"/>
      <c r="AM7441" s="138"/>
      <c r="AN7441" s="8"/>
      <c r="AO7441" s="8"/>
      <c r="AP7441" s="8"/>
      <c r="AQ7441" s="8"/>
      <c r="AR7441" s="122"/>
      <c r="AS7441" s="139"/>
      <c r="AT7441" s="139"/>
      <c r="AU7441" s="139"/>
      <c r="AV7441" s="139"/>
      <c r="AW7441" s="140"/>
      <c r="AX7441" s="8"/>
      <c r="AY7441" s="8"/>
      <c r="AZ7441" s="8"/>
      <c r="BA7441" s="8"/>
      <c r="BB7441" s="122"/>
      <c r="BC7441" s="8"/>
      <c r="BD7441" s="8"/>
      <c r="BE7441" s="8"/>
      <c r="BF7441" s="8"/>
      <c r="BG7441" s="122"/>
      <c r="BH7441" s="8"/>
      <c r="BI7441" s="8"/>
      <c r="BJ7441" s="8"/>
      <c r="BK7441" s="8"/>
      <c r="BL7441" s="122"/>
      <c r="BM7441" s="8"/>
      <c r="BN7441" s="8"/>
      <c r="BO7441" s="8"/>
      <c r="BP7441" s="8"/>
      <c r="BQ7441" s="122"/>
      <c r="BR7441" s="8"/>
      <c r="BS7441" s="8"/>
      <c r="BT7441" s="8"/>
      <c r="BU7441" s="8"/>
      <c r="BV7441" s="122"/>
    </row>
    <row r="7442" spans="1:74" hidden="1" x14ac:dyDescent="0.3">
      <c r="A7442" s="8"/>
      <c r="B7442" s="2" t="s">
        <v>2</v>
      </c>
      <c r="C7442" s="2" t="s">
        <v>3</v>
      </c>
      <c r="D7442" s="2" t="s">
        <v>503</v>
      </c>
      <c r="E7442" s="9" t="s">
        <v>753</v>
      </c>
      <c r="F7442" s="10"/>
      <c r="G7442" s="18" t="s">
        <v>5</v>
      </c>
      <c r="H7442" s="3">
        <v>2024</v>
      </c>
      <c r="I7442" s="20" t="s">
        <v>282</v>
      </c>
      <c r="J7442" s="2" t="s">
        <v>272</v>
      </c>
      <c r="K7442" s="2" t="s">
        <v>321</v>
      </c>
      <c r="L7442" s="163">
        <f t="shared" si="274"/>
        <v>3.0999999999999999E-3</v>
      </c>
      <c r="M7442" s="163">
        <f t="shared" si="275"/>
        <v>7.7949999999999999</v>
      </c>
      <c r="N7442" s="181"/>
      <c r="O7442" s="8"/>
      <c r="P7442" s="8"/>
      <c r="Q7442" s="8"/>
      <c r="R7442" s="8"/>
      <c r="S7442" s="122"/>
      <c r="T7442" s="8"/>
      <c r="U7442" s="8"/>
      <c r="V7442" s="8"/>
      <c r="W7442" s="8"/>
      <c r="X7442" s="122"/>
      <c r="Y7442" s="8"/>
      <c r="Z7442" s="8"/>
      <c r="AA7442" s="8"/>
      <c r="AB7442" s="8"/>
      <c r="AC7442" s="122"/>
      <c r="AD7442" s="8"/>
      <c r="AE7442" s="8"/>
      <c r="AF7442" s="8"/>
      <c r="AG7442" s="8"/>
      <c r="AH7442" s="122"/>
      <c r="AI7442" s="137"/>
      <c r="AJ7442" s="137"/>
      <c r="AK7442" s="137"/>
      <c r="AL7442" s="137"/>
      <c r="AM7442" s="138"/>
      <c r="AN7442" s="8"/>
      <c r="AO7442" s="8"/>
      <c r="AP7442" s="8"/>
      <c r="AQ7442" s="8"/>
      <c r="AR7442" s="122"/>
      <c r="AS7442" s="139" t="s">
        <v>530</v>
      </c>
      <c r="AT7442" s="139"/>
      <c r="AU7442" s="139"/>
      <c r="AV7442" s="139">
        <v>3.0999999999999999E-3</v>
      </c>
      <c r="AW7442" s="140">
        <v>7.7949999999999999</v>
      </c>
      <c r="AX7442" s="8"/>
      <c r="AY7442" s="8"/>
      <c r="AZ7442" s="8"/>
      <c r="BA7442" s="8"/>
      <c r="BB7442" s="122"/>
      <c r="BC7442" s="8"/>
      <c r="BD7442" s="8"/>
      <c r="BE7442" s="8"/>
      <c r="BF7442" s="8"/>
      <c r="BG7442" s="122"/>
      <c r="BH7442" s="8"/>
      <c r="BI7442" s="8"/>
      <c r="BJ7442" s="8"/>
      <c r="BK7442" s="8"/>
      <c r="BL7442" s="122"/>
      <c r="BM7442" s="8"/>
      <c r="BN7442" s="8"/>
      <c r="BO7442" s="8"/>
      <c r="BP7442" s="8"/>
      <c r="BQ7442" s="122"/>
      <c r="BR7442" s="8"/>
      <c r="BS7442" s="8"/>
      <c r="BT7442" s="8"/>
      <c r="BU7442" s="8"/>
      <c r="BV7442" s="122"/>
    </row>
    <row r="7443" spans="1:74" hidden="1" x14ac:dyDescent="0.3">
      <c r="A7443" s="8"/>
      <c r="B7443" s="2" t="s">
        <v>2</v>
      </c>
      <c r="C7443" s="2" t="s">
        <v>3</v>
      </c>
      <c r="D7443" s="2" t="s">
        <v>503</v>
      </c>
      <c r="E7443" s="9" t="s">
        <v>753</v>
      </c>
      <c r="F7443" s="10"/>
      <c r="G7443" s="18" t="s">
        <v>5</v>
      </c>
      <c r="H7443" s="3">
        <v>2024</v>
      </c>
      <c r="I7443" s="20" t="s">
        <v>282</v>
      </c>
      <c r="J7443" s="2" t="s">
        <v>273</v>
      </c>
      <c r="K7443" s="2" t="s">
        <v>321</v>
      </c>
      <c r="L7443" s="165">
        <f t="shared" si="274"/>
        <v>0</v>
      </c>
      <c r="M7443" s="163">
        <f t="shared" si="275"/>
        <v>0</v>
      </c>
      <c r="N7443" s="181"/>
      <c r="O7443" s="8"/>
      <c r="P7443" s="8"/>
      <c r="Q7443" s="8"/>
      <c r="R7443" s="8"/>
      <c r="S7443" s="122"/>
      <c r="T7443" s="8"/>
      <c r="U7443" s="8"/>
      <c r="V7443" s="8"/>
      <c r="W7443" s="8"/>
      <c r="X7443" s="122"/>
      <c r="Y7443" s="8"/>
      <c r="Z7443" s="8"/>
      <c r="AA7443" s="8"/>
      <c r="AB7443" s="8"/>
      <c r="AC7443" s="122"/>
      <c r="AD7443" s="8"/>
      <c r="AE7443" s="8"/>
      <c r="AF7443" s="8"/>
      <c r="AG7443" s="8"/>
      <c r="AH7443" s="122"/>
      <c r="AI7443" s="137"/>
      <c r="AJ7443" s="137"/>
      <c r="AK7443" s="137"/>
      <c r="AL7443" s="137"/>
      <c r="AM7443" s="138"/>
      <c r="AN7443" s="8"/>
      <c r="AO7443" s="8"/>
      <c r="AP7443" s="8"/>
      <c r="AQ7443" s="8"/>
      <c r="AR7443" s="122"/>
      <c r="AS7443" s="139"/>
      <c r="AT7443" s="139"/>
      <c r="AU7443" s="139"/>
      <c r="AV7443" s="139"/>
      <c r="AW7443" s="140"/>
      <c r="AX7443" s="8"/>
      <c r="AY7443" s="8"/>
      <c r="AZ7443" s="8"/>
      <c r="BA7443" s="8"/>
      <c r="BB7443" s="122"/>
      <c r="BC7443" s="8"/>
      <c r="BD7443" s="8"/>
      <c r="BE7443" s="8"/>
      <c r="BF7443" s="8"/>
      <c r="BG7443" s="122"/>
      <c r="BH7443" s="8"/>
      <c r="BI7443" s="8"/>
      <c r="BJ7443" s="8"/>
      <c r="BK7443" s="8"/>
      <c r="BL7443" s="122"/>
      <c r="BM7443" s="8"/>
      <c r="BN7443" s="8"/>
      <c r="BO7443" s="8"/>
      <c r="BP7443" s="8"/>
      <c r="BQ7443" s="122"/>
      <c r="BR7443" s="8"/>
      <c r="BS7443" s="8"/>
      <c r="BT7443" s="8"/>
      <c r="BU7443" s="8"/>
      <c r="BV7443" s="122"/>
    </row>
    <row r="7444" spans="1:74" hidden="1" x14ac:dyDescent="0.3">
      <c r="A7444" s="8"/>
      <c r="B7444" s="2" t="s">
        <v>2</v>
      </c>
      <c r="C7444" s="2" t="s">
        <v>3</v>
      </c>
      <c r="D7444" s="2" t="s">
        <v>503</v>
      </c>
      <c r="E7444" s="9" t="s">
        <v>753</v>
      </c>
      <c r="F7444" s="10"/>
      <c r="G7444" s="18" t="s">
        <v>5</v>
      </c>
      <c r="H7444" s="3">
        <v>2024</v>
      </c>
      <c r="I7444" s="20" t="s">
        <v>282</v>
      </c>
      <c r="J7444" s="2" t="s">
        <v>274</v>
      </c>
      <c r="K7444" s="2" t="s">
        <v>321</v>
      </c>
      <c r="L7444" s="163">
        <f t="shared" si="274"/>
        <v>1.0999999999999999E-2</v>
      </c>
      <c r="M7444" s="163">
        <f t="shared" si="275"/>
        <v>16.553000000000001</v>
      </c>
      <c r="N7444" s="181"/>
      <c r="O7444" s="8"/>
      <c r="P7444" s="8"/>
      <c r="Q7444" s="8"/>
      <c r="R7444" s="8"/>
      <c r="S7444" s="122"/>
      <c r="T7444" s="8"/>
      <c r="U7444" s="8"/>
      <c r="V7444" s="8"/>
      <c r="W7444" s="8"/>
      <c r="X7444" s="122"/>
      <c r="Y7444" s="8"/>
      <c r="Z7444" s="8"/>
      <c r="AA7444" s="8"/>
      <c r="AB7444" s="8"/>
      <c r="AC7444" s="122"/>
      <c r="AD7444" s="8"/>
      <c r="AE7444" s="8"/>
      <c r="AF7444" s="8"/>
      <c r="AG7444" s="8"/>
      <c r="AH7444" s="122"/>
      <c r="AI7444" s="137"/>
      <c r="AJ7444" s="137"/>
      <c r="AK7444" s="137"/>
      <c r="AL7444" s="137"/>
      <c r="AM7444" s="138"/>
      <c r="AN7444" s="8"/>
      <c r="AO7444" s="8"/>
      <c r="AP7444" s="8"/>
      <c r="AQ7444" s="8"/>
      <c r="AR7444" s="122"/>
      <c r="AS7444" s="139"/>
      <c r="AT7444" s="139"/>
      <c r="AU7444" s="139"/>
      <c r="AV7444" s="139"/>
      <c r="AW7444" s="140"/>
      <c r="AX7444" s="8"/>
      <c r="AY7444" s="8"/>
      <c r="AZ7444" s="8"/>
      <c r="BA7444" s="8"/>
      <c r="BB7444" s="122"/>
      <c r="BC7444" s="8"/>
      <c r="BD7444" s="8"/>
      <c r="BE7444" s="8"/>
      <c r="BF7444" s="8"/>
      <c r="BG7444" s="122"/>
      <c r="BH7444" s="8"/>
      <c r="BI7444" s="8"/>
      <c r="BJ7444" s="8"/>
      <c r="BK7444" s="8"/>
      <c r="BL7444" s="122"/>
      <c r="BM7444" s="8"/>
      <c r="BN7444" s="8"/>
      <c r="BO7444" s="8"/>
      <c r="BP7444" s="8"/>
      <c r="BQ7444" s="122"/>
      <c r="BR7444" s="8" t="s">
        <v>1214</v>
      </c>
      <c r="BS7444" s="8"/>
      <c r="BT7444" s="8"/>
      <c r="BU7444" s="8">
        <v>1.0999999999999999E-2</v>
      </c>
      <c r="BV7444" s="122">
        <v>16.553000000000001</v>
      </c>
    </row>
    <row r="7445" spans="1:74" hidden="1" x14ac:dyDescent="0.3">
      <c r="A7445" s="8"/>
      <c r="B7445" s="2" t="s">
        <v>2</v>
      </c>
      <c r="C7445" s="2" t="s">
        <v>3</v>
      </c>
      <c r="D7445" s="2" t="s">
        <v>503</v>
      </c>
      <c r="E7445" s="9" t="s">
        <v>753</v>
      </c>
      <c r="F7445" s="10"/>
      <c r="G7445" s="18" t="s">
        <v>5</v>
      </c>
      <c r="H7445" s="3">
        <v>2024</v>
      </c>
      <c r="I7445" s="20" t="s">
        <v>282</v>
      </c>
      <c r="J7445" s="2" t="s">
        <v>275</v>
      </c>
      <c r="K7445" s="2" t="s">
        <v>321</v>
      </c>
      <c r="L7445" s="163">
        <f t="shared" si="274"/>
        <v>1E-3</v>
      </c>
      <c r="M7445" s="163">
        <f t="shared" si="275"/>
        <v>1.8069999999999999</v>
      </c>
      <c r="N7445" s="181"/>
      <c r="O7445" s="8"/>
      <c r="P7445" s="8"/>
      <c r="Q7445" s="8"/>
      <c r="R7445" s="8"/>
      <c r="S7445" s="122"/>
      <c r="T7445" s="8"/>
      <c r="U7445" s="8"/>
      <c r="V7445" s="8"/>
      <c r="W7445" s="8"/>
      <c r="X7445" s="122"/>
      <c r="Y7445" s="8"/>
      <c r="Z7445" s="8"/>
      <c r="AA7445" s="8"/>
      <c r="AB7445" s="8"/>
      <c r="AC7445" s="122"/>
      <c r="AD7445" s="8"/>
      <c r="AE7445" s="8"/>
      <c r="AF7445" s="8"/>
      <c r="AG7445" s="8"/>
      <c r="AH7445" s="122"/>
      <c r="AI7445" s="137"/>
      <c r="AJ7445" s="137"/>
      <c r="AK7445" s="137"/>
      <c r="AL7445" s="137"/>
      <c r="AM7445" s="138"/>
      <c r="AN7445" s="8"/>
      <c r="AO7445" s="8"/>
      <c r="AP7445" s="8"/>
      <c r="AQ7445" s="8"/>
      <c r="AR7445" s="122"/>
      <c r="AS7445" s="139"/>
      <c r="AT7445" s="139"/>
      <c r="AU7445" s="139" t="s">
        <v>759</v>
      </c>
      <c r="AV7445" s="139">
        <v>1E-3</v>
      </c>
      <c r="AW7445" s="140">
        <v>1.8069999999999999</v>
      </c>
      <c r="AX7445" s="8"/>
      <c r="AY7445" s="8"/>
      <c r="AZ7445" s="8"/>
      <c r="BA7445" s="8"/>
      <c r="BB7445" s="122"/>
      <c r="BC7445" s="8"/>
      <c r="BD7445" s="8"/>
      <c r="BE7445" s="8"/>
      <c r="BF7445" s="8"/>
      <c r="BG7445" s="122"/>
      <c r="BH7445" s="8"/>
      <c r="BI7445" s="8"/>
      <c r="BJ7445" s="8"/>
      <c r="BK7445" s="8"/>
      <c r="BL7445" s="122"/>
      <c r="BM7445" s="8"/>
      <c r="BN7445" s="8"/>
      <c r="BO7445" s="8"/>
      <c r="BP7445" s="8"/>
      <c r="BQ7445" s="122"/>
      <c r="BR7445" s="8"/>
      <c r="BS7445" s="8"/>
      <c r="BT7445" s="8"/>
      <c r="BU7445" s="8"/>
      <c r="BV7445" s="122"/>
    </row>
    <row r="7446" spans="1:74" hidden="1" x14ac:dyDescent="0.3">
      <c r="A7446" s="8"/>
      <c r="B7446" s="2" t="s">
        <v>2</v>
      </c>
      <c r="C7446" s="2" t="s">
        <v>3</v>
      </c>
      <c r="D7446" s="2" t="s">
        <v>503</v>
      </c>
      <c r="E7446" s="9" t="s">
        <v>753</v>
      </c>
      <c r="F7446" s="10"/>
      <c r="G7446" s="18" t="s">
        <v>5</v>
      </c>
      <c r="H7446" s="3">
        <v>2024</v>
      </c>
      <c r="I7446" s="20" t="s">
        <v>282</v>
      </c>
      <c r="J7446" s="2" t="s">
        <v>276</v>
      </c>
      <c r="K7446" s="2" t="s">
        <v>320</v>
      </c>
      <c r="L7446" s="163">
        <f t="shared" si="274"/>
        <v>0</v>
      </c>
      <c r="M7446" s="163">
        <f t="shared" si="275"/>
        <v>0</v>
      </c>
      <c r="N7446" s="181"/>
      <c r="O7446" s="8"/>
      <c r="P7446" s="8"/>
      <c r="Q7446" s="8"/>
      <c r="R7446" s="8"/>
      <c r="S7446" s="122"/>
      <c r="T7446" s="8"/>
      <c r="U7446" s="8"/>
      <c r="V7446" s="8"/>
      <c r="W7446" s="8"/>
      <c r="X7446" s="122"/>
      <c r="Y7446" s="8"/>
      <c r="Z7446" s="8"/>
      <c r="AA7446" s="8"/>
      <c r="AB7446" s="8"/>
      <c r="AC7446" s="122"/>
      <c r="AD7446" s="8"/>
      <c r="AE7446" s="8"/>
      <c r="AF7446" s="8"/>
      <c r="AG7446" s="8"/>
      <c r="AH7446" s="122"/>
      <c r="AI7446" s="137"/>
      <c r="AJ7446" s="137"/>
      <c r="AK7446" s="137"/>
      <c r="AL7446" s="137"/>
      <c r="AM7446" s="138"/>
      <c r="AN7446" s="8"/>
      <c r="AO7446" s="8"/>
      <c r="AP7446" s="8"/>
      <c r="AQ7446" s="8"/>
      <c r="AR7446" s="122"/>
      <c r="AS7446" s="139"/>
      <c r="AT7446" s="139"/>
      <c r="AU7446" s="139"/>
      <c r="AV7446" s="139"/>
      <c r="AW7446" s="140"/>
      <c r="AX7446" s="8"/>
      <c r="AY7446" s="8"/>
      <c r="AZ7446" s="8"/>
      <c r="BA7446" s="8"/>
      <c r="BB7446" s="122"/>
      <c r="BC7446" s="8"/>
      <c r="BD7446" s="8"/>
      <c r="BE7446" s="8"/>
      <c r="BF7446" s="8"/>
      <c r="BG7446" s="122"/>
      <c r="BH7446" s="8"/>
      <c r="BI7446" s="8"/>
      <c r="BJ7446" s="8"/>
      <c r="BK7446" s="8"/>
      <c r="BL7446" s="122"/>
      <c r="BM7446" s="8"/>
      <c r="BN7446" s="8"/>
      <c r="BO7446" s="8"/>
      <c r="BP7446" s="8"/>
      <c r="BQ7446" s="122"/>
      <c r="BR7446" s="8"/>
      <c r="BS7446" s="8"/>
      <c r="BT7446" s="8"/>
      <c r="BU7446" s="8"/>
      <c r="BV7446" s="122"/>
    </row>
    <row r="7447" spans="1:74" hidden="1" x14ac:dyDescent="0.3">
      <c r="A7447" s="8"/>
      <c r="B7447" s="2" t="s">
        <v>2</v>
      </c>
      <c r="C7447" s="2" t="s">
        <v>3</v>
      </c>
      <c r="D7447" s="2" t="s">
        <v>503</v>
      </c>
      <c r="E7447" s="9" t="s">
        <v>753</v>
      </c>
      <c r="F7447" s="10"/>
      <c r="G7447" s="18" t="s">
        <v>5</v>
      </c>
      <c r="H7447" s="3">
        <v>2024</v>
      </c>
      <c r="I7447" s="20" t="s">
        <v>282</v>
      </c>
      <c r="J7447" s="2" t="s">
        <v>277</v>
      </c>
      <c r="K7447" s="2" t="s">
        <v>320</v>
      </c>
      <c r="L7447" s="163">
        <f t="shared" si="274"/>
        <v>42</v>
      </c>
      <c r="M7447" s="163">
        <f t="shared" si="275"/>
        <v>89.055999999999997</v>
      </c>
      <c r="N7447" s="181"/>
      <c r="O7447" s="8"/>
      <c r="P7447" s="8"/>
      <c r="Q7447" s="8"/>
      <c r="R7447" s="8"/>
      <c r="S7447" s="122"/>
      <c r="T7447" s="8"/>
      <c r="U7447" s="8"/>
      <c r="V7447" s="8"/>
      <c r="W7447" s="8"/>
      <c r="X7447" s="122"/>
      <c r="Y7447" s="8"/>
      <c r="Z7447" s="8"/>
      <c r="AA7447" s="8"/>
      <c r="AB7447" s="8"/>
      <c r="AC7447" s="122"/>
      <c r="AD7447" s="8"/>
      <c r="AE7447" s="8"/>
      <c r="AF7447" s="8"/>
      <c r="AG7447" s="8"/>
      <c r="AH7447" s="122"/>
      <c r="AI7447" s="137"/>
      <c r="AJ7447" s="137"/>
      <c r="AK7447" s="137"/>
      <c r="AL7447" s="137"/>
      <c r="AM7447" s="138"/>
      <c r="AN7447" s="8"/>
      <c r="AO7447" s="8"/>
      <c r="AP7447" s="8"/>
      <c r="AQ7447" s="8"/>
      <c r="AR7447" s="122"/>
      <c r="AS7447" s="139" t="s">
        <v>761</v>
      </c>
      <c r="AT7447" s="139"/>
      <c r="AU7447" s="139"/>
      <c r="AV7447" s="139">
        <v>4</v>
      </c>
      <c r="AW7447" s="140">
        <v>8.8520000000000003</v>
      </c>
      <c r="AX7447" s="8"/>
      <c r="AY7447" s="8"/>
      <c r="AZ7447" s="8"/>
      <c r="BA7447" s="8"/>
      <c r="BB7447" s="122"/>
      <c r="BC7447" s="8"/>
      <c r="BD7447" s="8"/>
      <c r="BE7447" s="8"/>
      <c r="BF7447" s="8"/>
      <c r="BG7447" s="122"/>
      <c r="BH7447" s="8" t="s">
        <v>976</v>
      </c>
      <c r="BI7447" s="8"/>
      <c r="BJ7447" s="8"/>
      <c r="BK7447" s="8">
        <v>8</v>
      </c>
      <c r="BL7447" s="122">
        <v>25.675999999999998</v>
      </c>
      <c r="BM7447" s="8"/>
      <c r="BN7447" s="8"/>
      <c r="BO7447" s="8"/>
      <c r="BP7447" s="8"/>
      <c r="BQ7447" s="122"/>
      <c r="BR7447" s="8" t="s">
        <v>1214</v>
      </c>
      <c r="BS7447" s="8"/>
      <c r="BT7447" s="8"/>
      <c r="BU7447" s="8">
        <v>30</v>
      </c>
      <c r="BV7447" s="122">
        <v>54.527999999999999</v>
      </c>
    </row>
    <row r="7448" spans="1:74" hidden="1" x14ac:dyDescent="0.3">
      <c r="A7448" s="8"/>
      <c r="B7448" s="2" t="s">
        <v>2</v>
      </c>
      <c r="C7448" s="2" t="s">
        <v>3</v>
      </c>
      <c r="D7448" s="2" t="s">
        <v>503</v>
      </c>
      <c r="E7448" s="9" t="s">
        <v>753</v>
      </c>
      <c r="F7448" s="10"/>
      <c r="G7448" s="18" t="s">
        <v>5</v>
      </c>
      <c r="H7448" s="3">
        <v>2024</v>
      </c>
      <c r="I7448" s="20" t="s">
        <v>283</v>
      </c>
      <c r="J7448" s="2" t="s">
        <v>298</v>
      </c>
      <c r="K7448" s="2" t="s">
        <v>321</v>
      </c>
      <c r="L7448" s="163">
        <f t="shared" si="274"/>
        <v>0</v>
      </c>
      <c r="M7448" s="163">
        <f t="shared" si="275"/>
        <v>0</v>
      </c>
      <c r="N7448" s="181"/>
      <c r="O7448" s="8"/>
      <c r="P7448" s="8"/>
      <c r="Q7448" s="8"/>
      <c r="R7448" s="8"/>
      <c r="S7448" s="122"/>
      <c r="T7448" s="8"/>
      <c r="U7448" s="8"/>
      <c r="V7448" s="8"/>
      <c r="W7448" s="8"/>
      <c r="X7448" s="122"/>
      <c r="Y7448" s="8"/>
      <c r="Z7448" s="8"/>
      <c r="AA7448" s="8"/>
      <c r="AB7448" s="8"/>
      <c r="AC7448" s="122"/>
      <c r="AD7448" s="8"/>
      <c r="AE7448" s="8"/>
      <c r="AF7448" s="8"/>
      <c r="AG7448" s="8"/>
      <c r="AH7448" s="122"/>
      <c r="AI7448" s="137"/>
      <c r="AJ7448" s="137"/>
      <c r="AK7448" s="137"/>
      <c r="AL7448" s="137"/>
      <c r="AM7448" s="138"/>
      <c r="AN7448" s="8"/>
      <c r="AO7448" s="8"/>
      <c r="AP7448" s="8"/>
      <c r="AQ7448" s="8"/>
      <c r="AR7448" s="122"/>
      <c r="AS7448" s="139"/>
      <c r="AT7448" s="139"/>
      <c r="AU7448" s="139"/>
      <c r="AV7448" s="139"/>
      <c r="AW7448" s="140"/>
      <c r="AX7448" s="8"/>
      <c r="AY7448" s="8"/>
      <c r="AZ7448" s="8"/>
      <c r="BA7448" s="8"/>
      <c r="BB7448" s="122"/>
      <c r="BC7448" s="8"/>
      <c r="BD7448" s="8"/>
      <c r="BE7448" s="8"/>
      <c r="BF7448" s="8"/>
      <c r="BG7448" s="122"/>
      <c r="BH7448" s="8"/>
      <c r="BI7448" s="8"/>
      <c r="BJ7448" s="8"/>
      <c r="BK7448" s="8"/>
      <c r="BL7448" s="122"/>
      <c r="BM7448" s="8"/>
      <c r="BN7448" s="8"/>
      <c r="BO7448" s="8"/>
      <c r="BP7448" s="8"/>
      <c r="BQ7448" s="122"/>
      <c r="BR7448" s="8"/>
      <c r="BS7448" s="8"/>
      <c r="BT7448" s="8"/>
      <c r="BU7448" s="8"/>
      <c r="BV7448" s="122"/>
    </row>
    <row r="7449" spans="1:74" hidden="1" x14ac:dyDescent="0.3">
      <c r="A7449" s="8"/>
      <c r="B7449" s="2" t="s">
        <v>2</v>
      </c>
      <c r="C7449" s="2" t="s">
        <v>3</v>
      </c>
      <c r="D7449" s="2" t="s">
        <v>503</v>
      </c>
      <c r="E7449" s="9" t="s">
        <v>753</v>
      </c>
      <c r="F7449" s="10"/>
      <c r="G7449" s="18" t="s">
        <v>5</v>
      </c>
      <c r="H7449" s="3">
        <v>2024</v>
      </c>
      <c r="I7449" s="20" t="s">
        <v>283</v>
      </c>
      <c r="J7449" s="2" t="s">
        <v>278</v>
      </c>
      <c r="K7449" s="2" t="s">
        <v>320</v>
      </c>
      <c r="L7449" s="163">
        <f t="shared" si="274"/>
        <v>0</v>
      </c>
      <c r="M7449" s="163">
        <f t="shared" si="275"/>
        <v>0</v>
      </c>
      <c r="N7449" s="181"/>
      <c r="O7449" s="8"/>
      <c r="P7449" s="8"/>
      <c r="Q7449" s="8"/>
      <c r="R7449" s="8"/>
      <c r="S7449" s="122"/>
      <c r="T7449" s="8"/>
      <c r="U7449" s="8"/>
      <c r="V7449" s="8"/>
      <c r="W7449" s="8"/>
      <c r="X7449" s="122"/>
      <c r="Y7449" s="8"/>
      <c r="Z7449" s="8"/>
      <c r="AA7449" s="8"/>
      <c r="AB7449" s="8"/>
      <c r="AC7449" s="122"/>
      <c r="AD7449" s="8"/>
      <c r="AE7449" s="8"/>
      <c r="AF7449" s="8"/>
      <c r="AG7449" s="8"/>
      <c r="AH7449" s="122"/>
      <c r="AI7449" s="137"/>
      <c r="AJ7449" s="137"/>
      <c r="AK7449" s="137"/>
      <c r="AL7449" s="137"/>
      <c r="AM7449" s="138"/>
      <c r="AN7449" s="8"/>
      <c r="AO7449" s="8"/>
      <c r="AP7449" s="8"/>
      <c r="AQ7449" s="8"/>
      <c r="AR7449" s="122"/>
      <c r="AS7449" s="139"/>
      <c r="AT7449" s="139"/>
      <c r="AU7449" s="139"/>
      <c r="AV7449" s="139"/>
      <c r="AW7449" s="140"/>
      <c r="AX7449" s="8"/>
      <c r="AY7449" s="8"/>
      <c r="AZ7449" s="8"/>
      <c r="BA7449" s="8"/>
      <c r="BB7449" s="122"/>
      <c r="BC7449" s="8"/>
      <c r="BD7449" s="8"/>
      <c r="BE7449" s="8"/>
      <c r="BF7449" s="8"/>
      <c r="BG7449" s="122"/>
      <c r="BH7449" s="8"/>
      <c r="BI7449" s="8"/>
      <c r="BJ7449" s="8"/>
      <c r="BK7449" s="8"/>
      <c r="BL7449" s="122"/>
      <c r="BM7449" s="8"/>
      <c r="BN7449" s="8"/>
      <c r="BO7449" s="8"/>
      <c r="BP7449" s="8"/>
      <c r="BQ7449" s="122"/>
      <c r="BR7449" s="8"/>
      <c r="BS7449" s="8"/>
      <c r="BT7449" s="8"/>
      <c r="BU7449" s="8"/>
      <c r="BV7449" s="122"/>
    </row>
    <row r="7450" spans="1:74" hidden="1" x14ac:dyDescent="0.3">
      <c r="A7450" s="8"/>
      <c r="B7450" s="2" t="s">
        <v>2</v>
      </c>
      <c r="C7450" s="2" t="s">
        <v>3</v>
      </c>
      <c r="D7450" s="2" t="s">
        <v>503</v>
      </c>
      <c r="E7450" s="9" t="s">
        <v>753</v>
      </c>
      <c r="F7450" s="10"/>
      <c r="G7450" s="18" t="s">
        <v>5</v>
      </c>
      <c r="H7450" s="3">
        <v>2024</v>
      </c>
      <c r="I7450" s="20" t="s">
        <v>283</v>
      </c>
      <c r="J7450" s="2" t="s">
        <v>279</v>
      </c>
      <c r="K7450" s="2" t="s">
        <v>320</v>
      </c>
      <c r="L7450" s="163">
        <f t="shared" si="274"/>
        <v>0</v>
      </c>
      <c r="M7450" s="163">
        <f t="shared" si="275"/>
        <v>0</v>
      </c>
      <c r="N7450" s="181"/>
      <c r="O7450" s="8"/>
      <c r="P7450" s="8"/>
      <c r="Q7450" s="8"/>
      <c r="R7450" s="8"/>
      <c r="S7450" s="122"/>
      <c r="T7450" s="8"/>
      <c r="U7450" s="8"/>
      <c r="V7450" s="8"/>
      <c r="W7450" s="8"/>
      <c r="X7450" s="122"/>
      <c r="Y7450" s="8"/>
      <c r="Z7450" s="8"/>
      <c r="AA7450" s="8"/>
      <c r="AB7450" s="8"/>
      <c r="AC7450" s="122"/>
      <c r="AD7450" s="8"/>
      <c r="AE7450" s="8"/>
      <c r="AF7450" s="8"/>
      <c r="AG7450" s="8"/>
      <c r="AH7450" s="122"/>
      <c r="AI7450" s="137"/>
      <c r="AJ7450" s="137"/>
      <c r="AK7450" s="137"/>
      <c r="AL7450" s="137"/>
      <c r="AM7450" s="138"/>
      <c r="AN7450" s="8"/>
      <c r="AO7450" s="8"/>
      <c r="AP7450" s="8"/>
      <c r="AQ7450" s="8"/>
      <c r="AR7450" s="122"/>
      <c r="AS7450" s="139"/>
      <c r="AT7450" s="139"/>
      <c r="AU7450" s="139"/>
      <c r="AV7450" s="139"/>
      <c r="AW7450" s="140"/>
      <c r="AX7450" s="8"/>
      <c r="AY7450" s="8"/>
      <c r="AZ7450" s="8"/>
      <c r="BA7450" s="8"/>
      <c r="BB7450" s="122"/>
      <c r="BC7450" s="8"/>
      <c r="BD7450" s="8"/>
      <c r="BE7450" s="8"/>
      <c r="BF7450" s="8"/>
      <c r="BG7450" s="122"/>
      <c r="BH7450" s="8"/>
      <c r="BI7450" s="8"/>
      <c r="BJ7450" s="8"/>
      <c r="BK7450" s="8"/>
      <c r="BL7450" s="122"/>
      <c r="BM7450" s="8"/>
      <c r="BN7450" s="8"/>
      <c r="BO7450" s="8"/>
      <c r="BP7450" s="8"/>
      <c r="BQ7450" s="122"/>
      <c r="BR7450" s="8"/>
      <c r="BS7450" s="8"/>
      <c r="BT7450" s="8"/>
      <c r="BU7450" s="8"/>
      <c r="BV7450" s="122"/>
    </row>
    <row r="7451" spans="1:74" hidden="1" x14ac:dyDescent="0.3">
      <c r="A7451" s="8"/>
      <c r="B7451" s="2" t="s">
        <v>2</v>
      </c>
      <c r="C7451" s="2" t="s">
        <v>3</v>
      </c>
      <c r="D7451" s="2" t="s">
        <v>503</v>
      </c>
      <c r="E7451" s="9" t="s">
        <v>753</v>
      </c>
      <c r="F7451" s="10"/>
      <c r="G7451" s="18" t="s">
        <v>5</v>
      </c>
      <c r="H7451" s="3">
        <v>2024</v>
      </c>
      <c r="I7451" s="20" t="s">
        <v>286</v>
      </c>
      <c r="J7451" s="2" t="s">
        <v>280</v>
      </c>
      <c r="K7451" s="2" t="s">
        <v>319</v>
      </c>
      <c r="L7451" s="163">
        <f t="shared" si="274"/>
        <v>0</v>
      </c>
      <c r="M7451" s="163">
        <f t="shared" si="275"/>
        <v>0</v>
      </c>
      <c r="N7451" s="181"/>
      <c r="O7451" s="8"/>
      <c r="P7451" s="8"/>
      <c r="Q7451" s="8"/>
      <c r="R7451" s="8"/>
      <c r="S7451" s="122"/>
      <c r="T7451" s="8"/>
      <c r="U7451" s="8"/>
      <c r="V7451" s="8"/>
      <c r="W7451" s="8"/>
      <c r="X7451" s="122"/>
      <c r="Y7451" s="8"/>
      <c r="Z7451" s="8"/>
      <c r="AA7451" s="8"/>
      <c r="AB7451" s="8"/>
      <c r="AC7451" s="122"/>
      <c r="AD7451" s="8"/>
      <c r="AE7451" s="8"/>
      <c r="AF7451" s="8"/>
      <c r="AG7451" s="8"/>
      <c r="AH7451" s="122"/>
      <c r="AI7451" s="137"/>
      <c r="AJ7451" s="137"/>
      <c r="AK7451" s="137"/>
      <c r="AL7451" s="137"/>
      <c r="AM7451" s="138"/>
      <c r="AN7451" s="8"/>
      <c r="AO7451" s="8"/>
      <c r="AP7451" s="8"/>
      <c r="AQ7451" s="8"/>
      <c r="AR7451" s="122"/>
      <c r="AS7451" s="139"/>
      <c r="AT7451" s="139"/>
      <c r="AU7451" s="139"/>
      <c r="AV7451" s="139"/>
      <c r="AW7451" s="140"/>
      <c r="AX7451" s="8"/>
      <c r="AY7451" s="8"/>
      <c r="AZ7451" s="8"/>
      <c r="BA7451" s="8"/>
      <c r="BB7451" s="122"/>
      <c r="BC7451" s="8"/>
      <c r="BD7451" s="8"/>
      <c r="BE7451" s="8"/>
      <c r="BF7451" s="8"/>
      <c r="BG7451" s="122"/>
      <c r="BH7451" s="8"/>
      <c r="BI7451" s="8"/>
      <c r="BJ7451" s="8"/>
      <c r="BK7451" s="8"/>
      <c r="BL7451" s="122"/>
      <c r="BM7451" s="8"/>
      <c r="BN7451" s="8"/>
      <c r="BO7451" s="8"/>
      <c r="BP7451" s="8"/>
      <c r="BQ7451" s="122"/>
      <c r="BR7451" s="8"/>
      <c r="BS7451" s="8"/>
      <c r="BT7451" s="8"/>
      <c r="BU7451" s="8"/>
      <c r="BV7451" s="122"/>
    </row>
    <row r="7452" spans="1:74" hidden="1" x14ac:dyDescent="0.3">
      <c r="A7452" s="8"/>
      <c r="B7452" s="2" t="s">
        <v>2</v>
      </c>
      <c r="C7452" s="2" t="s">
        <v>3</v>
      </c>
      <c r="D7452" s="2" t="s">
        <v>503</v>
      </c>
      <c r="E7452" s="9" t="s">
        <v>753</v>
      </c>
      <c r="F7452" s="10"/>
      <c r="G7452" s="18" t="s">
        <v>5</v>
      </c>
      <c r="H7452" s="3">
        <v>2024</v>
      </c>
      <c r="I7452" s="20" t="s">
        <v>286</v>
      </c>
      <c r="J7452" s="2" t="s">
        <v>281</v>
      </c>
      <c r="K7452" s="2" t="s">
        <v>319</v>
      </c>
      <c r="L7452" s="163"/>
      <c r="M7452" s="163">
        <f t="shared" si="275"/>
        <v>81.177999999999997</v>
      </c>
      <c r="N7452" s="181"/>
      <c r="O7452" s="8"/>
      <c r="P7452" s="8"/>
      <c r="Q7452" s="8"/>
      <c r="R7452" s="8"/>
      <c r="S7452" s="122"/>
      <c r="T7452" s="8"/>
      <c r="U7452" s="8"/>
      <c r="V7452" s="8"/>
      <c r="W7452" s="8"/>
      <c r="X7452" s="122"/>
      <c r="Y7452" s="8"/>
      <c r="Z7452" s="8"/>
      <c r="AA7452" s="8"/>
      <c r="AB7452" s="8"/>
      <c r="AC7452" s="122"/>
      <c r="AD7452" s="8"/>
      <c r="AE7452" s="8"/>
      <c r="AF7452" s="8"/>
      <c r="AG7452" s="8"/>
      <c r="AH7452" s="122"/>
      <c r="AI7452" s="137"/>
      <c r="AJ7452" s="137"/>
      <c r="AK7452" s="137"/>
      <c r="AL7452" s="137"/>
      <c r="AM7452" s="138"/>
      <c r="AN7452" s="8"/>
      <c r="AO7452" s="8"/>
      <c r="AP7452" s="8"/>
      <c r="AQ7452" s="8"/>
      <c r="AR7452" s="122"/>
      <c r="AS7452" s="139"/>
      <c r="AT7452" s="139"/>
      <c r="AU7452" s="139"/>
      <c r="AV7452" s="139"/>
      <c r="AW7452" s="140"/>
      <c r="AX7452" s="8"/>
      <c r="AY7452" s="8"/>
      <c r="AZ7452" s="8"/>
      <c r="BA7452" s="8"/>
      <c r="BB7452" s="122"/>
      <c r="BC7452" s="8" t="s">
        <v>935</v>
      </c>
      <c r="BD7452" s="8"/>
      <c r="BE7452" s="8"/>
      <c r="BF7452" s="8"/>
      <c r="BG7452" s="122">
        <v>12.731</v>
      </c>
      <c r="BH7452" s="8" t="s">
        <v>1025</v>
      </c>
      <c r="BI7452" s="8"/>
      <c r="BJ7452" s="8"/>
      <c r="BK7452" s="8"/>
      <c r="BL7452" s="122">
        <v>7.9260000000000002</v>
      </c>
      <c r="BM7452" s="8" t="s">
        <v>1134</v>
      </c>
      <c r="BN7452" s="8"/>
      <c r="BO7452" s="8"/>
      <c r="BP7452" s="8"/>
      <c r="BQ7452" s="122">
        <f>16.164+24.937+16.926</f>
        <v>58.027000000000001</v>
      </c>
      <c r="BR7452" s="8" t="s">
        <v>1252</v>
      </c>
      <c r="BS7452" s="8"/>
      <c r="BT7452" s="8"/>
      <c r="BU7452" s="8"/>
      <c r="BV7452" s="122">
        <v>2.4940000000000002</v>
      </c>
    </row>
    <row r="7453" spans="1:74" s="13" customFormat="1" hidden="1" x14ac:dyDescent="0.3">
      <c r="A7453" s="15"/>
      <c r="B7453" s="12" t="s">
        <v>2</v>
      </c>
      <c r="C7453" s="12" t="s">
        <v>3</v>
      </c>
      <c r="D7453" s="12" t="s">
        <v>503</v>
      </c>
      <c r="E7453" s="16" t="s">
        <v>753</v>
      </c>
      <c r="F7453" s="17"/>
      <c r="G7453" s="19" t="s">
        <v>5</v>
      </c>
      <c r="H7453" s="7">
        <v>2024</v>
      </c>
      <c r="I7453" s="21"/>
      <c r="J7453" s="12" t="s">
        <v>314</v>
      </c>
      <c r="K7453" s="12"/>
      <c r="L7453" s="147"/>
      <c r="M7453" s="147">
        <f t="shared" si="275"/>
        <v>203.87599999999998</v>
      </c>
      <c r="N7453" s="183"/>
      <c r="O7453" s="15"/>
      <c r="P7453" s="15"/>
      <c r="Q7453" s="15"/>
      <c r="R7453" s="15"/>
      <c r="S7453" s="123"/>
      <c r="T7453" s="15"/>
      <c r="U7453" s="15"/>
      <c r="V7453" s="15"/>
      <c r="W7453" s="15"/>
      <c r="X7453" s="123"/>
      <c r="Y7453" s="15"/>
      <c r="Z7453" s="15"/>
      <c r="AA7453" s="15"/>
      <c r="AB7453" s="15"/>
      <c r="AC7453" s="123"/>
      <c r="AD7453" s="15"/>
      <c r="AE7453" s="15"/>
      <c r="AF7453" s="15"/>
      <c r="AG7453" s="15"/>
      <c r="AH7453" s="123"/>
      <c r="AI7453" s="15"/>
      <c r="AJ7453" s="15"/>
      <c r="AK7453" s="15"/>
      <c r="AL7453" s="15"/>
      <c r="AM7453" s="123">
        <f>SUM(AM7415:AM7452)</f>
        <v>0</v>
      </c>
      <c r="AN7453" s="15"/>
      <c r="AO7453" s="15"/>
      <c r="AP7453" s="15"/>
      <c r="AQ7453" s="15"/>
      <c r="AR7453" s="123">
        <f>SUM(AR7423:AR7452)</f>
        <v>0</v>
      </c>
      <c r="AS7453" s="15"/>
      <c r="AT7453" s="15"/>
      <c r="AU7453" s="15"/>
      <c r="AV7453" s="15"/>
      <c r="AW7453" s="123">
        <f>SUM(AW7415:AW7452)</f>
        <v>18.454000000000001</v>
      </c>
      <c r="AX7453" s="15"/>
      <c r="AY7453" s="15"/>
      <c r="AZ7453" s="15"/>
      <c r="BA7453" s="123"/>
      <c r="BB7453" s="123">
        <f>SUM(BB7415:BB7452)</f>
        <v>7.4870000000000001</v>
      </c>
      <c r="BC7453" s="15"/>
      <c r="BD7453" s="15"/>
      <c r="BE7453" s="15"/>
      <c r="BF7453" s="123"/>
      <c r="BG7453" s="123">
        <f t="shared" ref="BG7453" si="276">SUM(BG7415:BG7452)</f>
        <v>12.731</v>
      </c>
      <c r="BH7453" s="15"/>
      <c r="BI7453" s="15"/>
      <c r="BJ7453" s="15"/>
      <c r="BK7453" s="123"/>
      <c r="BL7453" s="123">
        <f t="shared" ref="BL7453" si="277">SUM(BL7415:BL7452)</f>
        <v>33.601999999999997</v>
      </c>
      <c r="BM7453" s="15"/>
      <c r="BN7453" s="15"/>
      <c r="BO7453" s="15"/>
      <c r="BP7453" s="123"/>
      <c r="BQ7453" s="123">
        <f t="shared" ref="BQ7453" si="278">SUM(BQ7415:BQ7452)</f>
        <v>58.027000000000001</v>
      </c>
      <c r="BR7453" s="15"/>
      <c r="BS7453" s="15"/>
      <c r="BT7453" s="15"/>
      <c r="BU7453" s="123"/>
      <c r="BV7453" s="123">
        <f>SUM(BV7415:BV7452)</f>
        <v>73.575000000000003</v>
      </c>
    </row>
    <row r="7454" spans="1:74" hidden="1" x14ac:dyDescent="0.3">
      <c r="A7454" s="8"/>
      <c r="B7454" s="2" t="s">
        <v>2</v>
      </c>
      <c r="C7454" s="2" t="s">
        <v>3</v>
      </c>
      <c r="D7454" s="2" t="s">
        <v>503</v>
      </c>
      <c r="E7454" s="9" t="s">
        <v>835</v>
      </c>
      <c r="F7454" s="10"/>
      <c r="G7454" s="18" t="s">
        <v>5</v>
      </c>
      <c r="H7454" s="3">
        <v>2024</v>
      </c>
      <c r="I7454" s="20" t="s">
        <v>287</v>
      </c>
      <c r="J7454" s="2" t="s">
        <v>509</v>
      </c>
      <c r="K7454" s="2" t="s">
        <v>318</v>
      </c>
      <c r="L7454" s="163">
        <f>SUM(R7454,W7454,AB7454,AG7454,AL7454,AQ7454,AV7454,BA7454,BF7454,BK7454,BP7454,BU7454)</f>
        <v>0</v>
      </c>
      <c r="M7454" s="163">
        <f t="shared" si="275"/>
        <v>0</v>
      </c>
      <c r="N7454" s="181"/>
      <c r="O7454" s="8"/>
      <c r="P7454" s="8"/>
      <c r="Q7454" s="8"/>
      <c r="R7454" s="8"/>
      <c r="S7454" s="122"/>
      <c r="T7454" s="8"/>
      <c r="U7454" s="8"/>
      <c r="V7454" s="8"/>
      <c r="W7454" s="8"/>
      <c r="X7454" s="122"/>
      <c r="Y7454" s="8"/>
      <c r="Z7454" s="8"/>
      <c r="AA7454" s="8"/>
      <c r="AB7454" s="8"/>
      <c r="AC7454" s="122"/>
      <c r="AD7454" s="8"/>
      <c r="AE7454" s="8"/>
      <c r="AF7454" s="8"/>
      <c r="AG7454" s="8"/>
      <c r="AH7454" s="122"/>
      <c r="AI7454" s="137"/>
      <c r="AJ7454" s="137"/>
      <c r="AK7454" s="137"/>
      <c r="AL7454" s="137"/>
      <c r="AM7454" s="138"/>
      <c r="AN7454" s="8"/>
      <c r="AO7454" s="8"/>
      <c r="AP7454" s="8"/>
      <c r="AQ7454" s="8"/>
      <c r="AR7454" s="122"/>
      <c r="AS7454" s="139"/>
      <c r="AT7454" s="139"/>
      <c r="AU7454" s="139"/>
      <c r="AV7454" s="139"/>
      <c r="AW7454" s="140"/>
      <c r="AX7454" s="8"/>
      <c r="AY7454" s="8"/>
      <c r="AZ7454" s="8"/>
      <c r="BA7454" s="8"/>
      <c r="BB7454" s="122"/>
      <c r="BC7454" s="8"/>
      <c r="BD7454" s="8"/>
      <c r="BE7454" s="8"/>
      <c r="BF7454" s="8"/>
      <c r="BG7454" s="122"/>
      <c r="BH7454" s="8"/>
      <c r="BI7454" s="8"/>
      <c r="BJ7454" s="8"/>
      <c r="BK7454" s="8"/>
      <c r="BL7454" s="122"/>
      <c r="BM7454" s="8"/>
      <c r="BN7454" s="8"/>
      <c r="BO7454" s="8"/>
      <c r="BP7454" s="8"/>
      <c r="BQ7454" s="122"/>
      <c r="BR7454" s="8"/>
      <c r="BS7454" s="8"/>
      <c r="BT7454" s="8"/>
      <c r="BU7454" s="8"/>
      <c r="BV7454" s="122"/>
    </row>
    <row r="7455" spans="1:74" hidden="1" x14ac:dyDescent="0.3">
      <c r="A7455" s="8"/>
      <c r="B7455" s="2" t="s">
        <v>2</v>
      </c>
      <c r="C7455" s="2" t="s">
        <v>3</v>
      </c>
      <c r="D7455" s="2" t="s">
        <v>503</v>
      </c>
      <c r="E7455" s="9" t="s">
        <v>835</v>
      </c>
      <c r="F7455" s="10"/>
      <c r="G7455" s="18" t="s">
        <v>5</v>
      </c>
      <c r="H7455" s="3">
        <v>2024</v>
      </c>
      <c r="I7455" s="20" t="s">
        <v>287</v>
      </c>
      <c r="J7455" s="2" t="s">
        <v>291</v>
      </c>
      <c r="K7455" s="2" t="s">
        <v>319</v>
      </c>
      <c r="L7455" s="163">
        <f t="shared" ref="L7455:L7490" si="279">SUM(R7455,W7455,AB7455,AG7455,AL7455,AQ7455,AV7455,BA7455,BF7455,BK7455,BP7455,BU7455)</f>
        <v>0</v>
      </c>
      <c r="M7455" s="163">
        <f>SUM(S7455,X7455,AC7455,AH7455,AM7455,AR7455,AW7455,BB7455,BG7455,BL7455,BQ7455,BV7455)</f>
        <v>0</v>
      </c>
      <c r="N7455" s="181"/>
      <c r="O7455" s="8"/>
      <c r="P7455" s="8"/>
      <c r="Q7455" s="8"/>
      <c r="R7455" s="8"/>
      <c r="S7455" s="122"/>
      <c r="T7455" s="8"/>
      <c r="U7455" s="8"/>
      <c r="V7455" s="8"/>
      <c r="W7455" s="8"/>
      <c r="X7455" s="122"/>
      <c r="Y7455" s="8"/>
      <c r="Z7455" s="8"/>
      <c r="AA7455" s="8"/>
      <c r="AB7455" s="8"/>
      <c r="AC7455" s="122"/>
      <c r="AD7455" s="8"/>
      <c r="AE7455" s="8"/>
      <c r="AF7455" s="8"/>
      <c r="AG7455" s="8"/>
      <c r="AH7455" s="122"/>
      <c r="AI7455" s="137"/>
      <c r="AJ7455" s="137"/>
      <c r="AK7455" s="137"/>
      <c r="AL7455" s="137"/>
      <c r="AM7455" s="138"/>
      <c r="AN7455" s="8"/>
      <c r="AO7455" s="8"/>
      <c r="AP7455" s="8"/>
      <c r="AQ7455" s="8"/>
      <c r="AR7455" s="122"/>
      <c r="AS7455" s="139"/>
      <c r="AT7455" s="139"/>
      <c r="AU7455" s="139"/>
      <c r="AV7455" s="139"/>
      <c r="AW7455" s="140"/>
      <c r="AX7455" s="8"/>
      <c r="AY7455" s="8"/>
      <c r="AZ7455" s="8"/>
      <c r="BA7455" s="8"/>
      <c r="BB7455" s="122"/>
      <c r="BC7455" s="8"/>
      <c r="BD7455" s="8"/>
      <c r="BE7455" s="8"/>
      <c r="BF7455" s="8"/>
      <c r="BG7455" s="122"/>
      <c r="BH7455" s="8"/>
      <c r="BI7455" s="8"/>
      <c r="BJ7455" s="8"/>
      <c r="BK7455" s="8"/>
      <c r="BL7455" s="122"/>
      <c r="BM7455" s="8"/>
      <c r="BN7455" s="8"/>
      <c r="BO7455" s="8"/>
      <c r="BP7455" s="8"/>
      <c r="BQ7455" s="122"/>
      <c r="BR7455" s="8"/>
      <c r="BS7455" s="8"/>
      <c r="BT7455" s="8"/>
      <c r="BU7455" s="8"/>
      <c r="BV7455" s="122"/>
    </row>
    <row r="7456" spans="1:74" hidden="1" x14ac:dyDescent="0.3">
      <c r="A7456" s="8"/>
      <c r="B7456" s="2" t="s">
        <v>2</v>
      </c>
      <c r="C7456" s="2" t="s">
        <v>3</v>
      </c>
      <c r="D7456" s="2" t="s">
        <v>503</v>
      </c>
      <c r="E7456" s="9" t="s">
        <v>835</v>
      </c>
      <c r="F7456" s="10"/>
      <c r="G7456" s="18" t="s">
        <v>5</v>
      </c>
      <c r="H7456" s="3">
        <v>2024</v>
      </c>
      <c r="I7456" s="20" t="s">
        <v>286</v>
      </c>
      <c r="J7456" s="2" t="s">
        <v>336</v>
      </c>
      <c r="K7456" s="2" t="s">
        <v>319</v>
      </c>
      <c r="L7456" s="163">
        <f t="shared" si="279"/>
        <v>0</v>
      </c>
      <c r="M7456" s="163">
        <f t="shared" ref="M7456:M7493" si="280">SUM(S7456,X7456,AC7456,AH7456,AM7456,AR7456,AW7456,BB7456,BG7456,BL7456,BQ7456,BV7456)</f>
        <v>0</v>
      </c>
      <c r="N7456" s="181"/>
      <c r="O7456" s="8"/>
      <c r="P7456" s="8"/>
      <c r="Q7456" s="8"/>
      <c r="R7456" s="8"/>
      <c r="S7456" s="122"/>
      <c r="T7456" s="8"/>
      <c r="U7456" s="8"/>
      <c r="V7456" s="8"/>
      <c r="W7456" s="8"/>
      <c r="X7456" s="122"/>
      <c r="Y7456" s="8"/>
      <c r="Z7456" s="8"/>
      <c r="AA7456" s="8"/>
      <c r="AB7456" s="8"/>
      <c r="AC7456" s="122"/>
      <c r="AD7456" s="8"/>
      <c r="AE7456" s="8"/>
      <c r="AF7456" s="8"/>
      <c r="AG7456" s="8"/>
      <c r="AH7456" s="122"/>
      <c r="AI7456" s="137"/>
      <c r="AJ7456" s="137"/>
      <c r="AK7456" s="137"/>
      <c r="AL7456" s="137"/>
      <c r="AM7456" s="138"/>
      <c r="AN7456" s="8"/>
      <c r="AO7456" s="8"/>
      <c r="AP7456" s="8"/>
      <c r="AQ7456" s="8"/>
      <c r="AR7456" s="122"/>
      <c r="AS7456" s="139"/>
      <c r="AT7456" s="139"/>
      <c r="AU7456" s="139"/>
      <c r="AV7456" s="139"/>
      <c r="AW7456" s="140"/>
      <c r="AX7456" s="8"/>
      <c r="AY7456" s="8"/>
      <c r="AZ7456" s="8"/>
      <c r="BA7456" s="8"/>
      <c r="BB7456" s="122"/>
      <c r="BC7456" s="8"/>
      <c r="BD7456" s="8"/>
      <c r="BE7456" s="8"/>
      <c r="BF7456" s="8"/>
      <c r="BG7456" s="122"/>
      <c r="BH7456" s="8"/>
      <c r="BI7456" s="8"/>
      <c r="BJ7456" s="8"/>
      <c r="BK7456" s="8"/>
      <c r="BL7456" s="122"/>
      <c r="BM7456" s="8"/>
      <c r="BN7456" s="8"/>
      <c r="BO7456" s="8"/>
      <c r="BP7456" s="8"/>
      <c r="BQ7456" s="122"/>
      <c r="BR7456" s="8"/>
      <c r="BS7456" s="8"/>
      <c r="BT7456" s="8"/>
      <c r="BU7456" s="8"/>
      <c r="BV7456" s="122"/>
    </row>
    <row r="7457" spans="1:74" hidden="1" x14ac:dyDescent="0.3">
      <c r="A7457" s="8"/>
      <c r="B7457" s="2" t="s">
        <v>2</v>
      </c>
      <c r="C7457" s="2" t="s">
        <v>3</v>
      </c>
      <c r="D7457" s="2" t="s">
        <v>503</v>
      </c>
      <c r="E7457" s="9" t="s">
        <v>835</v>
      </c>
      <c r="F7457" s="10"/>
      <c r="G7457" s="18" t="s">
        <v>5</v>
      </c>
      <c r="H7457" s="3">
        <v>2024</v>
      </c>
      <c r="I7457" s="20" t="s">
        <v>286</v>
      </c>
      <c r="J7457" s="8" t="s">
        <v>337</v>
      </c>
      <c r="K7457" s="8" t="s">
        <v>318</v>
      </c>
      <c r="L7457" s="163">
        <f t="shared" si="279"/>
        <v>0</v>
      </c>
      <c r="M7457" s="163">
        <f t="shared" si="280"/>
        <v>0</v>
      </c>
      <c r="N7457" s="181"/>
      <c r="O7457" s="8"/>
      <c r="P7457" s="8"/>
      <c r="Q7457" s="8"/>
      <c r="R7457" s="8"/>
      <c r="S7457" s="122"/>
      <c r="T7457" s="8"/>
      <c r="U7457" s="8"/>
      <c r="V7457" s="8"/>
      <c r="W7457" s="8"/>
      <c r="X7457" s="122"/>
      <c r="Y7457" s="8"/>
      <c r="Z7457" s="8"/>
      <c r="AA7457" s="8"/>
      <c r="AB7457" s="8"/>
      <c r="AC7457" s="122"/>
      <c r="AD7457" s="8"/>
      <c r="AE7457" s="8"/>
      <c r="AF7457" s="8"/>
      <c r="AG7457" s="8"/>
      <c r="AH7457" s="122"/>
      <c r="AI7457" s="137"/>
      <c r="AJ7457" s="137"/>
      <c r="AK7457" s="137"/>
      <c r="AL7457" s="137"/>
      <c r="AM7457" s="138"/>
      <c r="AN7457" s="8"/>
      <c r="AO7457" s="8"/>
      <c r="AP7457" s="8"/>
      <c r="AQ7457" s="8"/>
      <c r="AR7457" s="122"/>
      <c r="AS7457" s="139"/>
      <c r="AT7457" s="139"/>
      <c r="AU7457" s="139"/>
      <c r="AV7457" s="139"/>
      <c r="AW7457" s="140"/>
      <c r="AX7457" s="8"/>
      <c r="AY7457" s="8"/>
      <c r="AZ7457" s="8"/>
      <c r="BA7457" s="8"/>
      <c r="BB7457" s="122"/>
      <c r="BC7457" s="8"/>
      <c r="BD7457" s="8"/>
      <c r="BE7457" s="8"/>
      <c r="BF7457" s="8"/>
      <c r="BG7457" s="122"/>
      <c r="BH7457" s="8"/>
      <c r="BI7457" s="8"/>
      <c r="BJ7457" s="8"/>
      <c r="BK7457" s="8"/>
      <c r="BL7457" s="122"/>
      <c r="BM7457" s="8"/>
      <c r="BN7457" s="8"/>
      <c r="BO7457" s="8"/>
      <c r="BP7457" s="8"/>
      <c r="BQ7457" s="122"/>
      <c r="BR7457" s="8"/>
      <c r="BS7457" s="8"/>
      <c r="BT7457" s="8"/>
      <c r="BU7457" s="8"/>
      <c r="BV7457" s="122"/>
    </row>
    <row r="7458" spans="1:74" hidden="1" x14ac:dyDescent="0.3">
      <c r="A7458" s="8"/>
      <c r="B7458" s="2" t="s">
        <v>2</v>
      </c>
      <c r="C7458" s="2" t="s">
        <v>3</v>
      </c>
      <c r="D7458" s="2" t="s">
        <v>503</v>
      </c>
      <c r="E7458" s="9" t="s">
        <v>835</v>
      </c>
      <c r="F7458" s="10"/>
      <c r="G7458" s="18" t="s">
        <v>5</v>
      </c>
      <c r="H7458" s="3">
        <v>2024</v>
      </c>
      <c r="I7458" s="20" t="s">
        <v>286</v>
      </c>
      <c r="J7458" s="8" t="s">
        <v>338</v>
      </c>
      <c r="K7458" s="8" t="s">
        <v>339</v>
      </c>
      <c r="L7458" s="163">
        <f t="shared" si="279"/>
        <v>0</v>
      </c>
      <c r="M7458" s="163">
        <f t="shared" si="280"/>
        <v>0</v>
      </c>
      <c r="N7458" s="181"/>
      <c r="O7458" s="8"/>
      <c r="P7458" s="8"/>
      <c r="Q7458" s="8"/>
      <c r="R7458" s="8"/>
      <c r="S7458" s="122"/>
      <c r="T7458" s="8"/>
      <c r="U7458" s="8"/>
      <c r="V7458" s="8"/>
      <c r="W7458" s="8"/>
      <c r="X7458" s="122"/>
      <c r="Y7458" s="8"/>
      <c r="Z7458" s="8"/>
      <c r="AA7458" s="8"/>
      <c r="AB7458" s="8"/>
      <c r="AC7458" s="122"/>
      <c r="AD7458" s="8"/>
      <c r="AE7458" s="8"/>
      <c r="AF7458" s="8"/>
      <c r="AG7458" s="8"/>
      <c r="AH7458" s="122"/>
      <c r="AI7458" s="137"/>
      <c r="AJ7458" s="137"/>
      <c r="AK7458" s="137"/>
      <c r="AL7458" s="137"/>
      <c r="AM7458" s="138"/>
      <c r="AN7458" s="8"/>
      <c r="AO7458" s="8"/>
      <c r="AP7458" s="8"/>
      <c r="AQ7458" s="8"/>
      <c r="AR7458" s="122"/>
      <c r="AS7458" s="139"/>
      <c r="AT7458" s="139"/>
      <c r="AU7458" s="139"/>
      <c r="AV7458" s="139"/>
      <c r="AW7458" s="140"/>
      <c r="AX7458" s="8"/>
      <c r="AY7458" s="8"/>
      <c r="AZ7458" s="8"/>
      <c r="BA7458" s="8"/>
      <c r="BB7458" s="122"/>
      <c r="BC7458" s="8"/>
      <c r="BD7458" s="8"/>
      <c r="BE7458" s="8"/>
      <c r="BF7458" s="8"/>
      <c r="BG7458" s="122"/>
      <c r="BH7458" s="8"/>
      <c r="BI7458" s="8"/>
      <c r="BJ7458" s="8"/>
      <c r="BK7458" s="8"/>
      <c r="BL7458" s="122"/>
      <c r="BM7458" s="8"/>
      <c r="BN7458" s="8"/>
      <c r="BO7458" s="8"/>
      <c r="BP7458" s="8"/>
      <c r="BQ7458" s="122"/>
      <c r="BR7458" s="8"/>
      <c r="BS7458" s="8"/>
      <c r="BT7458" s="8"/>
      <c r="BU7458" s="8"/>
      <c r="BV7458" s="122"/>
    </row>
    <row r="7459" spans="1:74" hidden="1" x14ac:dyDescent="0.3">
      <c r="A7459" s="8"/>
      <c r="B7459" s="2" t="s">
        <v>2</v>
      </c>
      <c r="C7459" s="2" t="s">
        <v>3</v>
      </c>
      <c r="D7459" s="2" t="s">
        <v>503</v>
      </c>
      <c r="E7459" s="9" t="s">
        <v>835</v>
      </c>
      <c r="F7459" s="10"/>
      <c r="G7459" s="18" t="s">
        <v>5</v>
      </c>
      <c r="H7459" s="3">
        <v>2024</v>
      </c>
      <c r="I7459" s="20" t="s">
        <v>286</v>
      </c>
      <c r="J7459" s="8" t="s">
        <v>340</v>
      </c>
      <c r="K7459" s="8" t="s">
        <v>318</v>
      </c>
      <c r="L7459" s="163">
        <f t="shared" si="279"/>
        <v>0</v>
      </c>
      <c r="M7459" s="163">
        <f t="shared" si="280"/>
        <v>0</v>
      </c>
      <c r="N7459" s="181"/>
      <c r="O7459" s="8"/>
      <c r="P7459" s="8"/>
      <c r="Q7459" s="8"/>
      <c r="R7459" s="8"/>
      <c r="S7459" s="122"/>
      <c r="T7459" s="8"/>
      <c r="U7459" s="8"/>
      <c r="V7459" s="8"/>
      <c r="W7459" s="8"/>
      <c r="X7459" s="122"/>
      <c r="Y7459" s="8"/>
      <c r="Z7459" s="8"/>
      <c r="AA7459" s="8"/>
      <c r="AB7459" s="8"/>
      <c r="AC7459" s="122"/>
      <c r="AD7459" s="8"/>
      <c r="AE7459" s="8"/>
      <c r="AF7459" s="8"/>
      <c r="AG7459" s="8"/>
      <c r="AH7459" s="122"/>
      <c r="AI7459" s="137"/>
      <c r="AJ7459" s="137"/>
      <c r="AK7459" s="137"/>
      <c r="AL7459" s="137"/>
      <c r="AM7459" s="138"/>
      <c r="AN7459" s="8"/>
      <c r="AO7459" s="8"/>
      <c r="AP7459" s="8"/>
      <c r="AQ7459" s="8"/>
      <c r="AR7459" s="122"/>
      <c r="AS7459" s="139"/>
      <c r="AT7459" s="139"/>
      <c r="AU7459" s="139"/>
      <c r="AV7459" s="139"/>
      <c r="AW7459" s="140"/>
      <c r="AX7459" s="8"/>
      <c r="AY7459" s="8"/>
      <c r="AZ7459" s="8"/>
      <c r="BA7459" s="8"/>
      <c r="BB7459" s="122"/>
      <c r="BC7459" s="8"/>
      <c r="BD7459" s="8"/>
      <c r="BE7459" s="8"/>
      <c r="BF7459" s="8"/>
      <c r="BG7459" s="122"/>
      <c r="BH7459" s="8"/>
      <c r="BI7459" s="8"/>
      <c r="BJ7459" s="8"/>
      <c r="BK7459" s="8"/>
      <c r="BL7459" s="122"/>
      <c r="BM7459" s="8"/>
      <c r="BN7459" s="8"/>
      <c r="BO7459" s="8"/>
      <c r="BP7459" s="8"/>
      <c r="BQ7459" s="122"/>
      <c r="BR7459" s="8"/>
      <c r="BS7459" s="8"/>
      <c r="BT7459" s="8"/>
      <c r="BU7459" s="8"/>
      <c r="BV7459" s="122"/>
    </row>
    <row r="7460" spans="1:74" hidden="1" x14ac:dyDescent="0.3">
      <c r="A7460" s="8"/>
      <c r="B7460" s="2" t="s">
        <v>2</v>
      </c>
      <c r="C7460" s="2" t="s">
        <v>3</v>
      </c>
      <c r="D7460" s="2" t="s">
        <v>503</v>
      </c>
      <c r="E7460" s="9" t="s">
        <v>835</v>
      </c>
      <c r="F7460" s="10"/>
      <c r="G7460" s="18" t="s">
        <v>5</v>
      </c>
      <c r="H7460" s="3">
        <v>2024</v>
      </c>
      <c r="I7460" s="20" t="s">
        <v>286</v>
      </c>
      <c r="J7460" s="8" t="s">
        <v>341</v>
      </c>
      <c r="K7460" s="8" t="s">
        <v>320</v>
      </c>
      <c r="L7460" s="163">
        <f t="shared" si="279"/>
        <v>0</v>
      </c>
      <c r="M7460" s="163">
        <f t="shared" si="280"/>
        <v>0</v>
      </c>
      <c r="N7460" s="181"/>
      <c r="O7460" s="8"/>
      <c r="P7460" s="8"/>
      <c r="Q7460" s="8"/>
      <c r="R7460" s="8"/>
      <c r="S7460" s="122"/>
      <c r="T7460" s="8"/>
      <c r="U7460" s="8"/>
      <c r="V7460" s="8"/>
      <c r="W7460" s="8"/>
      <c r="X7460" s="122"/>
      <c r="Y7460" s="8"/>
      <c r="Z7460" s="8"/>
      <c r="AA7460" s="8"/>
      <c r="AB7460" s="8"/>
      <c r="AC7460" s="122"/>
      <c r="AD7460" s="8"/>
      <c r="AE7460" s="8"/>
      <c r="AF7460" s="8"/>
      <c r="AG7460" s="8"/>
      <c r="AH7460" s="122"/>
      <c r="AI7460" s="137"/>
      <c r="AJ7460" s="137"/>
      <c r="AK7460" s="137"/>
      <c r="AL7460" s="137"/>
      <c r="AM7460" s="138"/>
      <c r="AN7460" s="8"/>
      <c r="AO7460" s="8"/>
      <c r="AP7460" s="8"/>
      <c r="AQ7460" s="8"/>
      <c r="AR7460" s="122"/>
      <c r="AS7460" s="139"/>
      <c r="AT7460" s="139"/>
      <c r="AU7460" s="139"/>
      <c r="AV7460" s="139"/>
      <c r="AW7460" s="140"/>
      <c r="AX7460" s="8"/>
      <c r="AY7460" s="8"/>
      <c r="AZ7460" s="8"/>
      <c r="BA7460" s="8"/>
      <c r="BB7460" s="122"/>
      <c r="BC7460" s="8"/>
      <c r="BD7460" s="8"/>
      <c r="BE7460" s="8"/>
      <c r="BF7460" s="8"/>
      <c r="BG7460" s="122"/>
      <c r="BH7460" s="8"/>
      <c r="BI7460" s="8"/>
      <c r="BJ7460" s="8"/>
      <c r="BK7460" s="8"/>
      <c r="BL7460" s="122"/>
      <c r="BM7460" s="8"/>
      <c r="BN7460" s="8"/>
      <c r="BO7460" s="8"/>
      <c r="BP7460" s="8"/>
      <c r="BQ7460" s="122"/>
      <c r="BR7460" s="8"/>
      <c r="BS7460" s="8"/>
      <c r="BT7460" s="8"/>
      <c r="BU7460" s="8"/>
      <c r="BV7460" s="122"/>
    </row>
    <row r="7461" spans="1:74" hidden="1" x14ac:dyDescent="0.3">
      <c r="A7461" s="8"/>
      <c r="B7461" s="2" t="s">
        <v>2</v>
      </c>
      <c r="C7461" s="2" t="s">
        <v>3</v>
      </c>
      <c r="D7461" s="2" t="s">
        <v>503</v>
      </c>
      <c r="E7461" s="9" t="s">
        <v>835</v>
      </c>
      <c r="F7461" s="10"/>
      <c r="G7461" s="18" t="s">
        <v>5</v>
      </c>
      <c r="H7461" s="3">
        <v>2024</v>
      </c>
      <c r="I7461" s="20" t="s">
        <v>286</v>
      </c>
      <c r="J7461" s="8" t="s">
        <v>342</v>
      </c>
      <c r="K7461" s="8" t="s">
        <v>320</v>
      </c>
      <c r="L7461" s="163">
        <f t="shared" si="279"/>
        <v>0</v>
      </c>
      <c r="M7461" s="163">
        <f t="shared" si="280"/>
        <v>0</v>
      </c>
      <c r="N7461" s="181"/>
      <c r="O7461" s="8"/>
      <c r="P7461" s="8"/>
      <c r="Q7461" s="8"/>
      <c r="R7461" s="8"/>
      <c r="S7461" s="122"/>
      <c r="T7461" s="8"/>
      <c r="U7461" s="8"/>
      <c r="V7461" s="8"/>
      <c r="W7461" s="8"/>
      <c r="X7461" s="122"/>
      <c r="Y7461" s="8"/>
      <c r="Z7461" s="8"/>
      <c r="AA7461" s="8"/>
      <c r="AB7461" s="8"/>
      <c r="AC7461" s="122"/>
      <c r="AD7461" s="8"/>
      <c r="AE7461" s="8"/>
      <c r="AF7461" s="8"/>
      <c r="AG7461" s="8"/>
      <c r="AH7461" s="122"/>
      <c r="AI7461" s="137"/>
      <c r="AJ7461" s="137"/>
      <c r="AK7461" s="137"/>
      <c r="AL7461" s="137"/>
      <c r="AM7461" s="138"/>
      <c r="AN7461" s="8"/>
      <c r="AO7461" s="8"/>
      <c r="AP7461" s="8"/>
      <c r="AQ7461" s="8"/>
      <c r="AR7461" s="122"/>
      <c r="AS7461" s="139"/>
      <c r="AT7461" s="139"/>
      <c r="AU7461" s="139"/>
      <c r="AV7461" s="139"/>
      <c r="AW7461" s="140"/>
      <c r="AX7461" s="8"/>
      <c r="AY7461" s="8"/>
      <c r="AZ7461" s="8"/>
      <c r="BA7461" s="8"/>
      <c r="BB7461" s="122"/>
      <c r="BC7461" s="8"/>
      <c r="BD7461" s="8"/>
      <c r="BE7461" s="8"/>
      <c r="BF7461" s="8"/>
      <c r="BG7461" s="122"/>
      <c r="BH7461" s="8"/>
      <c r="BI7461" s="8"/>
      <c r="BJ7461" s="8"/>
      <c r="BK7461" s="8"/>
      <c r="BL7461" s="122"/>
      <c r="BM7461" s="8"/>
      <c r="BN7461" s="8"/>
      <c r="BO7461" s="8"/>
      <c r="BP7461" s="8"/>
      <c r="BQ7461" s="122"/>
      <c r="BR7461" s="8"/>
      <c r="BS7461" s="8"/>
      <c r="BT7461" s="8"/>
      <c r="BU7461" s="8"/>
      <c r="BV7461" s="122"/>
    </row>
    <row r="7462" spans="1:74" hidden="1" x14ac:dyDescent="0.3">
      <c r="A7462" s="8"/>
      <c r="B7462" s="2" t="s">
        <v>2</v>
      </c>
      <c r="C7462" s="2" t="s">
        <v>3</v>
      </c>
      <c r="D7462" s="2" t="s">
        <v>503</v>
      </c>
      <c r="E7462" s="9" t="s">
        <v>835</v>
      </c>
      <c r="F7462" s="10"/>
      <c r="G7462" s="18" t="s">
        <v>5</v>
      </c>
      <c r="H7462" s="3">
        <v>2024</v>
      </c>
      <c r="I7462" s="20" t="s">
        <v>286</v>
      </c>
      <c r="J7462" s="8" t="s">
        <v>343</v>
      </c>
      <c r="K7462" s="8" t="s">
        <v>339</v>
      </c>
      <c r="L7462" s="163">
        <f t="shared" si="279"/>
        <v>0</v>
      </c>
      <c r="M7462" s="163">
        <f t="shared" si="280"/>
        <v>0</v>
      </c>
      <c r="N7462" s="181"/>
      <c r="O7462" s="8"/>
      <c r="P7462" s="8"/>
      <c r="Q7462" s="8"/>
      <c r="R7462" s="8"/>
      <c r="S7462" s="122"/>
      <c r="T7462" s="8"/>
      <c r="U7462" s="8"/>
      <c r="V7462" s="8"/>
      <c r="W7462" s="8"/>
      <c r="X7462" s="122"/>
      <c r="Y7462" s="8"/>
      <c r="Z7462" s="8"/>
      <c r="AA7462" s="8"/>
      <c r="AB7462" s="8"/>
      <c r="AC7462" s="122"/>
      <c r="AD7462" s="8"/>
      <c r="AE7462" s="8"/>
      <c r="AF7462" s="8"/>
      <c r="AG7462" s="8"/>
      <c r="AH7462" s="122"/>
      <c r="AI7462" s="137"/>
      <c r="AJ7462" s="137"/>
      <c r="AK7462" s="137"/>
      <c r="AL7462" s="137"/>
      <c r="AM7462" s="138"/>
      <c r="AN7462" s="8"/>
      <c r="AO7462" s="8"/>
      <c r="AP7462" s="8"/>
      <c r="AQ7462" s="8"/>
      <c r="AR7462" s="122"/>
      <c r="AS7462" s="139"/>
      <c r="AT7462" s="139"/>
      <c r="AU7462" s="139"/>
      <c r="AV7462" s="139"/>
      <c r="AW7462" s="140"/>
      <c r="AX7462" s="8"/>
      <c r="AY7462" s="8"/>
      <c r="AZ7462" s="8"/>
      <c r="BA7462" s="8"/>
      <c r="BB7462" s="122"/>
      <c r="BC7462" s="8"/>
      <c r="BD7462" s="8"/>
      <c r="BE7462" s="8"/>
      <c r="BF7462" s="8"/>
      <c r="BG7462" s="122"/>
      <c r="BH7462" s="8"/>
      <c r="BI7462" s="8"/>
      <c r="BJ7462" s="8"/>
      <c r="BK7462" s="8"/>
      <c r="BL7462" s="122"/>
      <c r="BM7462" s="8"/>
      <c r="BN7462" s="8"/>
      <c r="BO7462" s="8"/>
      <c r="BP7462" s="8"/>
      <c r="BQ7462" s="122"/>
      <c r="BR7462" s="8"/>
      <c r="BS7462" s="8"/>
      <c r="BT7462" s="8"/>
      <c r="BU7462" s="8"/>
      <c r="BV7462" s="122"/>
    </row>
    <row r="7463" spans="1:74" hidden="1" x14ac:dyDescent="0.3">
      <c r="A7463" s="8"/>
      <c r="B7463" s="2" t="s">
        <v>2</v>
      </c>
      <c r="C7463" s="2" t="s">
        <v>3</v>
      </c>
      <c r="D7463" s="2" t="s">
        <v>503</v>
      </c>
      <c r="E7463" s="9" t="s">
        <v>835</v>
      </c>
      <c r="F7463" s="10"/>
      <c r="G7463" s="18" t="s">
        <v>5</v>
      </c>
      <c r="H7463" s="3">
        <v>2024</v>
      </c>
      <c r="I7463" s="20" t="s">
        <v>288</v>
      </c>
      <c r="J7463" s="8" t="s">
        <v>344</v>
      </c>
      <c r="K7463" s="8" t="s">
        <v>318</v>
      </c>
      <c r="L7463" s="163">
        <f t="shared" si="279"/>
        <v>0</v>
      </c>
      <c r="M7463" s="163">
        <f t="shared" si="280"/>
        <v>0</v>
      </c>
      <c r="N7463" s="181"/>
      <c r="O7463" s="8"/>
      <c r="P7463" s="8"/>
      <c r="Q7463" s="8"/>
      <c r="R7463" s="8"/>
      <c r="S7463" s="122"/>
      <c r="T7463" s="8"/>
      <c r="U7463" s="8"/>
      <c r="V7463" s="8"/>
      <c r="W7463" s="8"/>
      <c r="X7463" s="122"/>
      <c r="Y7463" s="8"/>
      <c r="Z7463" s="8"/>
      <c r="AA7463" s="8"/>
      <c r="AB7463" s="8"/>
      <c r="AC7463" s="122"/>
      <c r="AD7463" s="8"/>
      <c r="AE7463" s="8"/>
      <c r="AF7463" s="8"/>
      <c r="AG7463" s="8"/>
      <c r="AH7463" s="122"/>
      <c r="AI7463" s="137"/>
      <c r="AJ7463" s="137"/>
      <c r="AK7463" s="137"/>
      <c r="AL7463" s="137"/>
      <c r="AM7463" s="138"/>
      <c r="AN7463" s="8"/>
      <c r="AO7463" s="8"/>
      <c r="AP7463" s="8"/>
      <c r="AQ7463" s="8"/>
      <c r="AR7463" s="122"/>
      <c r="AS7463" s="139"/>
      <c r="AT7463" s="139"/>
      <c r="AU7463" s="139"/>
      <c r="AV7463" s="139"/>
      <c r="AW7463" s="140"/>
      <c r="AX7463" s="8"/>
      <c r="AY7463" s="8"/>
      <c r="AZ7463" s="8"/>
      <c r="BA7463" s="8"/>
      <c r="BB7463" s="122"/>
      <c r="BC7463" s="8"/>
      <c r="BD7463" s="8"/>
      <c r="BE7463" s="8"/>
      <c r="BF7463" s="8"/>
      <c r="BG7463" s="122"/>
      <c r="BH7463" s="8"/>
      <c r="BI7463" s="8"/>
      <c r="BJ7463" s="8"/>
      <c r="BK7463" s="8"/>
      <c r="BL7463" s="122"/>
      <c r="BM7463" s="8"/>
      <c r="BN7463" s="8"/>
      <c r="BO7463" s="8"/>
      <c r="BP7463" s="8"/>
      <c r="BQ7463" s="122"/>
      <c r="BR7463" s="8"/>
      <c r="BS7463" s="8"/>
      <c r="BT7463" s="8"/>
      <c r="BU7463" s="8"/>
      <c r="BV7463" s="122"/>
    </row>
    <row r="7464" spans="1:74" hidden="1" x14ac:dyDescent="0.3">
      <c r="A7464" s="8"/>
      <c r="B7464" s="2" t="s">
        <v>2</v>
      </c>
      <c r="C7464" s="2" t="s">
        <v>3</v>
      </c>
      <c r="D7464" s="2" t="s">
        <v>503</v>
      </c>
      <c r="E7464" s="9" t="s">
        <v>835</v>
      </c>
      <c r="F7464" s="10"/>
      <c r="G7464" s="18" t="s">
        <v>5</v>
      </c>
      <c r="H7464" s="3">
        <v>2024</v>
      </c>
      <c r="I7464" s="20" t="s">
        <v>288</v>
      </c>
      <c r="J7464" s="2" t="s">
        <v>351</v>
      </c>
      <c r="K7464" s="2" t="s">
        <v>318</v>
      </c>
      <c r="L7464" s="163">
        <f t="shared" si="279"/>
        <v>0</v>
      </c>
      <c r="M7464" s="163">
        <f t="shared" si="280"/>
        <v>0</v>
      </c>
      <c r="N7464" s="181"/>
      <c r="O7464" s="8"/>
      <c r="P7464" s="8"/>
      <c r="Q7464" s="8"/>
      <c r="R7464" s="8"/>
      <c r="S7464" s="122"/>
      <c r="T7464" s="8"/>
      <c r="U7464" s="8"/>
      <c r="V7464" s="8"/>
      <c r="W7464" s="8"/>
      <c r="X7464" s="122"/>
      <c r="Y7464" s="8"/>
      <c r="Z7464" s="8"/>
      <c r="AA7464" s="8"/>
      <c r="AB7464" s="8"/>
      <c r="AC7464" s="122"/>
      <c r="AD7464" s="8"/>
      <c r="AE7464" s="8"/>
      <c r="AF7464" s="8"/>
      <c r="AG7464" s="8"/>
      <c r="AH7464" s="122"/>
      <c r="AI7464" s="137"/>
      <c r="AJ7464" s="137"/>
      <c r="AK7464" s="137"/>
      <c r="AL7464" s="137"/>
      <c r="AM7464" s="138"/>
      <c r="AN7464" s="8"/>
      <c r="AO7464" s="8"/>
      <c r="AP7464" s="8"/>
      <c r="AQ7464" s="8"/>
      <c r="AR7464" s="122"/>
      <c r="AS7464" s="139"/>
      <c r="AT7464" s="139"/>
      <c r="AU7464" s="139"/>
      <c r="AV7464" s="139"/>
      <c r="AW7464" s="140"/>
      <c r="AX7464" s="8"/>
      <c r="AY7464" s="8"/>
      <c r="AZ7464" s="8"/>
      <c r="BA7464" s="8"/>
      <c r="BB7464" s="122"/>
      <c r="BC7464" s="8"/>
      <c r="BD7464" s="8"/>
      <c r="BE7464" s="8"/>
      <c r="BF7464" s="8"/>
      <c r="BG7464" s="122"/>
      <c r="BH7464" s="8"/>
      <c r="BI7464" s="8"/>
      <c r="BJ7464" s="8"/>
      <c r="BK7464" s="8"/>
      <c r="BL7464" s="122"/>
      <c r="BM7464" s="8"/>
      <c r="BN7464" s="8"/>
      <c r="BO7464" s="8"/>
      <c r="BP7464" s="8"/>
      <c r="BQ7464" s="122"/>
      <c r="BR7464" s="8"/>
      <c r="BS7464" s="8"/>
      <c r="BT7464" s="8"/>
      <c r="BU7464" s="8"/>
      <c r="BV7464" s="122"/>
    </row>
    <row r="7465" spans="1:74" hidden="1" x14ac:dyDescent="0.3">
      <c r="A7465" s="8"/>
      <c r="B7465" s="2" t="s">
        <v>2</v>
      </c>
      <c r="C7465" s="2" t="s">
        <v>3</v>
      </c>
      <c r="D7465" s="2" t="s">
        <v>503</v>
      </c>
      <c r="E7465" s="9" t="s">
        <v>835</v>
      </c>
      <c r="F7465" s="10"/>
      <c r="G7465" s="18" t="s">
        <v>5</v>
      </c>
      <c r="H7465" s="3">
        <v>2024</v>
      </c>
      <c r="I7465" s="20" t="s">
        <v>288</v>
      </c>
      <c r="J7465" s="2" t="s">
        <v>352</v>
      </c>
      <c r="K7465" s="2" t="s">
        <v>321</v>
      </c>
      <c r="L7465" s="163">
        <f t="shared" si="279"/>
        <v>0</v>
      </c>
      <c r="M7465" s="163">
        <f t="shared" si="280"/>
        <v>0</v>
      </c>
      <c r="N7465" s="181"/>
      <c r="O7465" s="8"/>
      <c r="P7465" s="8"/>
      <c r="Q7465" s="8"/>
      <c r="R7465" s="8"/>
      <c r="S7465" s="122"/>
      <c r="T7465" s="8"/>
      <c r="U7465" s="8"/>
      <c r="V7465" s="8"/>
      <c r="W7465" s="8"/>
      <c r="X7465" s="122"/>
      <c r="Y7465" s="8"/>
      <c r="Z7465" s="8"/>
      <c r="AA7465" s="8"/>
      <c r="AB7465" s="8"/>
      <c r="AC7465" s="122"/>
      <c r="AD7465" s="8"/>
      <c r="AE7465" s="8"/>
      <c r="AF7465" s="8"/>
      <c r="AG7465" s="8"/>
      <c r="AH7465" s="122"/>
      <c r="AI7465" s="137"/>
      <c r="AJ7465" s="137"/>
      <c r="AK7465" s="137"/>
      <c r="AL7465" s="137"/>
      <c r="AM7465" s="138"/>
      <c r="AN7465" s="8"/>
      <c r="AO7465" s="8"/>
      <c r="AP7465" s="8"/>
      <c r="AQ7465" s="8"/>
      <c r="AR7465" s="122"/>
      <c r="AS7465" s="139"/>
      <c r="AT7465" s="139"/>
      <c r="AU7465" s="139"/>
      <c r="AV7465" s="139"/>
      <c r="AW7465" s="140"/>
      <c r="AX7465" s="8"/>
      <c r="AY7465" s="8"/>
      <c r="AZ7465" s="8"/>
      <c r="BA7465" s="8"/>
      <c r="BB7465" s="122"/>
      <c r="BC7465" s="8"/>
      <c r="BD7465" s="8"/>
      <c r="BE7465" s="8"/>
      <c r="BF7465" s="8"/>
      <c r="BG7465" s="122"/>
      <c r="BH7465" s="8"/>
      <c r="BI7465" s="8"/>
      <c r="BJ7465" s="8"/>
      <c r="BK7465" s="8"/>
      <c r="BL7465" s="122"/>
      <c r="BM7465" s="8"/>
      <c r="BN7465" s="8"/>
      <c r="BO7465" s="8"/>
      <c r="BP7465" s="8"/>
      <c r="BQ7465" s="122"/>
      <c r="BR7465" s="8"/>
      <c r="BS7465" s="8"/>
      <c r="BT7465" s="8"/>
      <c r="BU7465" s="8"/>
      <c r="BV7465" s="122"/>
    </row>
    <row r="7466" spans="1:74" hidden="1" x14ac:dyDescent="0.3">
      <c r="A7466" s="8"/>
      <c r="B7466" s="2" t="s">
        <v>2</v>
      </c>
      <c r="C7466" s="2" t="s">
        <v>3</v>
      </c>
      <c r="D7466" s="2" t="s">
        <v>503</v>
      </c>
      <c r="E7466" s="9" t="s">
        <v>835</v>
      </c>
      <c r="F7466" s="10"/>
      <c r="G7466" s="18" t="s">
        <v>5</v>
      </c>
      <c r="H7466" s="3">
        <v>2024</v>
      </c>
      <c r="I7466" s="20" t="s">
        <v>288</v>
      </c>
      <c r="J7466" s="2" t="s">
        <v>345</v>
      </c>
      <c r="K7466" s="2" t="s">
        <v>318</v>
      </c>
      <c r="L7466" s="163">
        <f t="shared" si="279"/>
        <v>0</v>
      </c>
      <c r="M7466" s="163">
        <f t="shared" si="280"/>
        <v>0</v>
      </c>
      <c r="N7466" s="181"/>
      <c r="O7466" s="8"/>
      <c r="P7466" s="8"/>
      <c r="Q7466" s="8"/>
      <c r="R7466" s="8"/>
      <c r="S7466" s="122"/>
      <c r="T7466" s="8"/>
      <c r="U7466" s="8"/>
      <c r="V7466" s="8"/>
      <c r="W7466" s="8"/>
      <c r="X7466" s="122"/>
      <c r="Y7466" s="8"/>
      <c r="Z7466" s="8"/>
      <c r="AA7466" s="8"/>
      <c r="AB7466" s="8"/>
      <c r="AC7466" s="122"/>
      <c r="AD7466" s="8"/>
      <c r="AE7466" s="8"/>
      <c r="AF7466" s="8"/>
      <c r="AG7466" s="8"/>
      <c r="AH7466" s="122"/>
      <c r="AI7466" s="137"/>
      <c r="AJ7466" s="137"/>
      <c r="AK7466" s="137"/>
      <c r="AL7466" s="137"/>
      <c r="AM7466" s="138"/>
      <c r="AN7466" s="8"/>
      <c r="AO7466" s="8"/>
      <c r="AP7466" s="8"/>
      <c r="AQ7466" s="8"/>
      <c r="AR7466" s="122"/>
      <c r="AS7466" s="139"/>
      <c r="AT7466" s="139"/>
      <c r="AU7466" s="139"/>
      <c r="AV7466" s="139"/>
      <c r="AW7466" s="140"/>
      <c r="AX7466" s="8"/>
      <c r="AY7466" s="8"/>
      <c r="AZ7466" s="8"/>
      <c r="BA7466" s="8"/>
      <c r="BB7466" s="122"/>
      <c r="BC7466" s="8"/>
      <c r="BD7466" s="8"/>
      <c r="BE7466" s="8"/>
      <c r="BF7466" s="8"/>
      <c r="BG7466" s="122"/>
      <c r="BH7466" s="8"/>
      <c r="BI7466" s="8"/>
      <c r="BJ7466" s="8"/>
      <c r="BK7466" s="8"/>
      <c r="BL7466" s="122"/>
      <c r="BM7466" s="8"/>
      <c r="BN7466" s="8"/>
      <c r="BO7466" s="8"/>
      <c r="BP7466" s="8"/>
      <c r="BQ7466" s="122"/>
      <c r="BR7466" s="8"/>
      <c r="BS7466" s="8"/>
      <c r="BT7466" s="8"/>
      <c r="BU7466" s="8"/>
      <c r="BV7466" s="122"/>
    </row>
    <row r="7467" spans="1:74" hidden="1" x14ac:dyDescent="0.3">
      <c r="A7467" s="8"/>
      <c r="B7467" s="2" t="s">
        <v>2</v>
      </c>
      <c r="C7467" s="2" t="s">
        <v>3</v>
      </c>
      <c r="D7467" s="2" t="s">
        <v>503</v>
      </c>
      <c r="E7467" s="9" t="s">
        <v>835</v>
      </c>
      <c r="F7467" s="10"/>
      <c r="G7467" s="18" t="s">
        <v>5</v>
      </c>
      <c r="H7467" s="3">
        <v>2024</v>
      </c>
      <c r="I7467" s="20" t="s">
        <v>289</v>
      </c>
      <c r="J7467" s="2" t="s">
        <v>268</v>
      </c>
      <c r="K7467" s="2" t="s">
        <v>318</v>
      </c>
      <c r="L7467" s="163">
        <f t="shared" si="279"/>
        <v>0</v>
      </c>
      <c r="M7467" s="163">
        <f t="shared" si="280"/>
        <v>0</v>
      </c>
      <c r="N7467" s="181"/>
      <c r="O7467" s="8"/>
      <c r="P7467" s="8"/>
      <c r="Q7467" s="8"/>
      <c r="R7467" s="8"/>
      <c r="S7467" s="122"/>
      <c r="T7467" s="8"/>
      <c r="U7467" s="8"/>
      <c r="V7467" s="8"/>
      <c r="W7467" s="8"/>
      <c r="X7467" s="122"/>
      <c r="Y7467" s="8"/>
      <c r="Z7467" s="8"/>
      <c r="AA7467" s="8"/>
      <c r="AB7467" s="8"/>
      <c r="AC7467" s="122"/>
      <c r="AD7467" s="8"/>
      <c r="AE7467" s="8"/>
      <c r="AF7467" s="8"/>
      <c r="AG7467" s="8"/>
      <c r="AH7467" s="122"/>
      <c r="AI7467" s="137"/>
      <c r="AJ7467" s="137"/>
      <c r="AK7467" s="137"/>
      <c r="AL7467" s="137"/>
      <c r="AM7467" s="138"/>
      <c r="AN7467" s="8"/>
      <c r="AO7467" s="8"/>
      <c r="AP7467" s="8"/>
      <c r="AQ7467" s="8"/>
      <c r="AR7467" s="122"/>
      <c r="AS7467" s="139"/>
      <c r="AT7467" s="139"/>
      <c r="AU7467" s="139"/>
      <c r="AV7467" s="139"/>
      <c r="AW7467" s="140"/>
      <c r="AX7467" s="8"/>
      <c r="AY7467" s="8"/>
      <c r="AZ7467" s="8"/>
      <c r="BA7467" s="8"/>
      <c r="BB7467" s="122"/>
      <c r="BC7467" s="8"/>
      <c r="BD7467" s="8"/>
      <c r="BE7467" s="8"/>
      <c r="BF7467" s="8"/>
      <c r="BG7467" s="122"/>
      <c r="BH7467" s="8"/>
      <c r="BI7467" s="8"/>
      <c r="BJ7467" s="8"/>
      <c r="BK7467" s="8"/>
      <c r="BL7467" s="122"/>
      <c r="BM7467" s="8"/>
      <c r="BN7467" s="8"/>
      <c r="BO7467" s="8"/>
      <c r="BP7467" s="8"/>
      <c r="BQ7467" s="122"/>
      <c r="BR7467" s="8"/>
      <c r="BS7467" s="8"/>
      <c r="BT7467" s="8"/>
      <c r="BU7467" s="8"/>
      <c r="BV7467" s="122"/>
    </row>
    <row r="7468" spans="1:74" hidden="1" x14ac:dyDescent="0.3">
      <c r="A7468" s="8"/>
      <c r="B7468" s="2" t="s">
        <v>2</v>
      </c>
      <c r="C7468" s="2" t="s">
        <v>3</v>
      </c>
      <c r="D7468" s="2" t="s">
        <v>503</v>
      </c>
      <c r="E7468" s="9" t="s">
        <v>835</v>
      </c>
      <c r="F7468" s="10"/>
      <c r="G7468" s="18" t="s">
        <v>5</v>
      </c>
      <c r="H7468" s="3">
        <v>2024</v>
      </c>
      <c r="I7468" s="20" t="s">
        <v>289</v>
      </c>
      <c r="J7468" s="2" t="s">
        <v>292</v>
      </c>
      <c r="K7468" s="2" t="s">
        <v>318</v>
      </c>
      <c r="L7468" s="163">
        <f t="shared" si="279"/>
        <v>0</v>
      </c>
      <c r="M7468" s="163">
        <f t="shared" si="280"/>
        <v>0</v>
      </c>
      <c r="N7468" s="181"/>
      <c r="O7468" s="8"/>
      <c r="P7468" s="8"/>
      <c r="Q7468" s="8"/>
      <c r="R7468" s="8"/>
      <c r="S7468" s="122"/>
      <c r="T7468" s="8"/>
      <c r="U7468" s="8"/>
      <c r="V7468" s="8"/>
      <c r="W7468" s="8"/>
      <c r="X7468" s="122"/>
      <c r="Y7468" s="8"/>
      <c r="Z7468" s="8"/>
      <c r="AA7468" s="8"/>
      <c r="AB7468" s="8"/>
      <c r="AC7468" s="122"/>
      <c r="AD7468" s="8"/>
      <c r="AE7468" s="8"/>
      <c r="AF7468" s="8"/>
      <c r="AG7468" s="8"/>
      <c r="AH7468" s="122"/>
      <c r="AI7468" s="137"/>
      <c r="AJ7468" s="137"/>
      <c r="AK7468" s="137"/>
      <c r="AL7468" s="137"/>
      <c r="AM7468" s="138"/>
      <c r="AN7468" s="8"/>
      <c r="AO7468" s="8"/>
      <c r="AP7468" s="8"/>
      <c r="AQ7468" s="8"/>
      <c r="AR7468" s="122"/>
      <c r="AS7468" s="139"/>
      <c r="AT7468" s="139"/>
      <c r="AU7468" s="139"/>
      <c r="AV7468" s="139"/>
      <c r="AW7468" s="140"/>
      <c r="AX7468" s="8"/>
      <c r="AY7468" s="8"/>
      <c r="AZ7468" s="8"/>
      <c r="BA7468" s="8"/>
      <c r="BB7468" s="122"/>
      <c r="BC7468" s="8"/>
      <c r="BD7468" s="8"/>
      <c r="BE7468" s="8"/>
      <c r="BF7468" s="8"/>
      <c r="BG7468" s="122"/>
      <c r="BH7468" s="8"/>
      <c r="BI7468" s="8"/>
      <c r="BJ7468" s="8"/>
      <c r="BK7468" s="8"/>
      <c r="BL7468" s="122"/>
      <c r="BM7468" s="8"/>
      <c r="BN7468" s="8"/>
      <c r="BO7468" s="8"/>
      <c r="BP7468" s="8"/>
      <c r="BQ7468" s="122"/>
      <c r="BR7468" s="8"/>
      <c r="BS7468" s="8"/>
      <c r="BT7468" s="8"/>
      <c r="BU7468" s="8"/>
      <c r="BV7468" s="122"/>
    </row>
    <row r="7469" spans="1:74" hidden="1" x14ac:dyDescent="0.3">
      <c r="A7469" s="8"/>
      <c r="B7469" s="2" t="s">
        <v>2</v>
      </c>
      <c r="C7469" s="2" t="s">
        <v>3</v>
      </c>
      <c r="D7469" s="2" t="s">
        <v>503</v>
      </c>
      <c r="E7469" s="9" t="s">
        <v>835</v>
      </c>
      <c r="F7469" s="10"/>
      <c r="G7469" s="18" t="s">
        <v>5</v>
      </c>
      <c r="H7469" s="3">
        <v>2024</v>
      </c>
      <c r="I7469" s="20" t="s">
        <v>285</v>
      </c>
      <c r="J7469" s="2" t="s">
        <v>293</v>
      </c>
      <c r="K7469" s="2" t="s">
        <v>318</v>
      </c>
      <c r="L7469" s="163">
        <f t="shared" si="279"/>
        <v>0</v>
      </c>
      <c r="M7469" s="163">
        <f t="shared" si="280"/>
        <v>0</v>
      </c>
      <c r="N7469" s="181"/>
      <c r="O7469" s="8"/>
      <c r="P7469" s="8"/>
      <c r="Q7469" s="8"/>
      <c r="R7469" s="8"/>
      <c r="S7469" s="122"/>
      <c r="T7469" s="8"/>
      <c r="U7469" s="8"/>
      <c r="V7469" s="8"/>
      <c r="W7469" s="8"/>
      <c r="X7469" s="122"/>
      <c r="Y7469" s="8"/>
      <c r="Z7469" s="8"/>
      <c r="AA7469" s="8"/>
      <c r="AB7469" s="8"/>
      <c r="AC7469" s="122"/>
      <c r="AD7469" s="8"/>
      <c r="AE7469" s="8"/>
      <c r="AF7469" s="8"/>
      <c r="AG7469" s="8"/>
      <c r="AH7469" s="122"/>
      <c r="AI7469" s="137"/>
      <c r="AJ7469" s="137"/>
      <c r="AK7469" s="137"/>
      <c r="AL7469" s="137"/>
      <c r="AM7469" s="138"/>
      <c r="AN7469" s="8"/>
      <c r="AO7469" s="8"/>
      <c r="AP7469" s="8"/>
      <c r="AQ7469" s="8"/>
      <c r="AR7469" s="122"/>
      <c r="AS7469" s="139"/>
      <c r="AT7469" s="139"/>
      <c r="AU7469" s="139"/>
      <c r="AV7469" s="139"/>
      <c r="AW7469" s="140"/>
      <c r="AX7469" s="8"/>
      <c r="AY7469" s="8"/>
      <c r="AZ7469" s="8"/>
      <c r="BA7469" s="8"/>
      <c r="BB7469" s="122"/>
      <c r="BC7469" s="8"/>
      <c r="BD7469" s="8"/>
      <c r="BE7469" s="8"/>
      <c r="BF7469" s="8"/>
      <c r="BG7469" s="122"/>
      <c r="BH7469" s="8"/>
      <c r="BI7469" s="8"/>
      <c r="BJ7469" s="8"/>
      <c r="BK7469" s="8"/>
      <c r="BL7469" s="122"/>
      <c r="BM7469" s="8"/>
      <c r="BN7469" s="8"/>
      <c r="BO7469" s="8"/>
      <c r="BP7469" s="8"/>
      <c r="BQ7469" s="122"/>
      <c r="BR7469" s="8"/>
      <c r="BS7469" s="8"/>
      <c r="BT7469" s="8"/>
      <c r="BU7469" s="8"/>
      <c r="BV7469" s="122"/>
    </row>
    <row r="7470" spans="1:74" hidden="1" x14ac:dyDescent="0.3">
      <c r="A7470" s="8"/>
      <c r="B7470" s="2" t="s">
        <v>2</v>
      </c>
      <c r="C7470" s="2" t="s">
        <v>3</v>
      </c>
      <c r="D7470" s="2" t="s">
        <v>503</v>
      </c>
      <c r="E7470" s="9" t="s">
        <v>835</v>
      </c>
      <c r="F7470" s="10"/>
      <c r="G7470" s="18" t="s">
        <v>5</v>
      </c>
      <c r="H7470" s="3">
        <v>2024</v>
      </c>
      <c r="I7470" s="20" t="s">
        <v>287</v>
      </c>
      <c r="J7470" s="2" t="s">
        <v>269</v>
      </c>
      <c r="K7470" s="2" t="s">
        <v>320</v>
      </c>
      <c r="L7470" s="163">
        <f t="shared" si="279"/>
        <v>0</v>
      </c>
      <c r="M7470" s="163">
        <f t="shared" si="280"/>
        <v>0</v>
      </c>
      <c r="N7470" s="181"/>
      <c r="O7470" s="8"/>
      <c r="P7470" s="8"/>
      <c r="Q7470" s="8"/>
      <c r="R7470" s="8"/>
      <c r="S7470" s="122"/>
      <c r="T7470" s="8"/>
      <c r="U7470" s="8"/>
      <c r="V7470" s="8"/>
      <c r="W7470" s="8"/>
      <c r="X7470" s="122"/>
      <c r="Y7470" s="8"/>
      <c r="Z7470" s="8"/>
      <c r="AA7470" s="8"/>
      <c r="AB7470" s="8"/>
      <c r="AC7470" s="122"/>
      <c r="AD7470" s="8"/>
      <c r="AE7470" s="8"/>
      <c r="AF7470" s="8"/>
      <c r="AG7470" s="8"/>
      <c r="AH7470" s="122"/>
      <c r="AI7470" s="137"/>
      <c r="AJ7470" s="137"/>
      <c r="AK7470" s="137"/>
      <c r="AL7470" s="137"/>
      <c r="AM7470" s="138"/>
      <c r="AN7470" s="8"/>
      <c r="AO7470" s="8"/>
      <c r="AP7470" s="8"/>
      <c r="AQ7470" s="8"/>
      <c r="AR7470" s="122"/>
      <c r="AS7470" s="139"/>
      <c r="AT7470" s="139"/>
      <c r="AU7470" s="139"/>
      <c r="AV7470" s="139"/>
      <c r="AW7470" s="140"/>
      <c r="AX7470" s="8"/>
      <c r="AY7470" s="8"/>
      <c r="AZ7470" s="8"/>
      <c r="BA7470" s="8"/>
      <c r="BB7470" s="122"/>
      <c r="BC7470" s="8"/>
      <c r="BD7470" s="8"/>
      <c r="BE7470" s="8"/>
      <c r="BF7470" s="8"/>
      <c r="BG7470" s="122"/>
      <c r="BH7470" s="8"/>
      <c r="BI7470" s="8"/>
      <c r="BJ7470" s="8"/>
      <c r="BK7470" s="8"/>
      <c r="BL7470" s="122"/>
      <c r="BM7470" s="8"/>
      <c r="BN7470" s="8"/>
      <c r="BO7470" s="8"/>
      <c r="BP7470" s="8"/>
      <c r="BQ7470" s="122"/>
      <c r="BR7470" s="8"/>
      <c r="BS7470" s="8"/>
      <c r="BT7470" s="8"/>
      <c r="BU7470" s="8"/>
      <c r="BV7470" s="122"/>
    </row>
    <row r="7471" spans="1:74" hidden="1" x14ac:dyDescent="0.3">
      <c r="A7471" s="8"/>
      <c r="B7471" s="2" t="s">
        <v>2</v>
      </c>
      <c r="C7471" s="2" t="s">
        <v>3</v>
      </c>
      <c r="D7471" s="2" t="s">
        <v>503</v>
      </c>
      <c r="E7471" s="9" t="s">
        <v>835</v>
      </c>
      <c r="F7471" s="10"/>
      <c r="G7471" s="18" t="s">
        <v>5</v>
      </c>
      <c r="H7471" s="3">
        <v>2024</v>
      </c>
      <c r="I7471" s="20" t="s">
        <v>287</v>
      </c>
      <c r="J7471" s="2" t="s">
        <v>270</v>
      </c>
      <c r="K7471" s="2" t="s">
        <v>320</v>
      </c>
      <c r="L7471" s="163">
        <f t="shared" si="279"/>
        <v>0</v>
      </c>
      <c r="M7471" s="163">
        <f t="shared" si="280"/>
        <v>0</v>
      </c>
      <c r="N7471" s="181"/>
      <c r="O7471" s="8"/>
      <c r="P7471" s="8"/>
      <c r="Q7471" s="8"/>
      <c r="R7471" s="8"/>
      <c r="S7471" s="122"/>
      <c r="T7471" s="8"/>
      <c r="U7471" s="8"/>
      <c r="V7471" s="8"/>
      <c r="W7471" s="8"/>
      <c r="X7471" s="122"/>
      <c r="Y7471" s="8"/>
      <c r="Z7471" s="8"/>
      <c r="AA7471" s="8"/>
      <c r="AB7471" s="8"/>
      <c r="AC7471" s="122"/>
      <c r="AD7471" s="8"/>
      <c r="AE7471" s="8"/>
      <c r="AF7471" s="8"/>
      <c r="AG7471" s="8"/>
      <c r="AH7471" s="122"/>
      <c r="AI7471" s="137"/>
      <c r="AJ7471" s="137"/>
      <c r="AK7471" s="137"/>
      <c r="AL7471" s="137"/>
      <c r="AM7471" s="138"/>
      <c r="AN7471" s="8"/>
      <c r="AO7471" s="8"/>
      <c r="AP7471" s="8"/>
      <c r="AQ7471" s="8"/>
      <c r="AR7471" s="122"/>
      <c r="AS7471" s="139"/>
      <c r="AT7471" s="139"/>
      <c r="AU7471" s="139"/>
      <c r="AV7471" s="139"/>
      <c r="AW7471" s="140"/>
      <c r="AX7471" s="8"/>
      <c r="AY7471" s="8"/>
      <c r="AZ7471" s="8"/>
      <c r="BA7471" s="8"/>
      <c r="BB7471" s="122"/>
      <c r="BC7471" s="8"/>
      <c r="BD7471" s="8"/>
      <c r="BE7471" s="8"/>
      <c r="BF7471" s="8"/>
      <c r="BG7471" s="122"/>
      <c r="BH7471" s="8"/>
      <c r="BI7471" s="8"/>
      <c r="BJ7471" s="8"/>
      <c r="BK7471" s="8"/>
      <c r="BL7471" s="122"/>
      <c r="BM7471" s="8"/>
      <c r="BN7471" s="8"/>
      <c r="BO7471" s="8"/>
      <c r="BP7471" s="8"/>
      <c r="BQ7471" s="122"/>
      <c r="BR7471" s="8"/>
      <c r="BS7471" s="8"/>
      <c r="BT7471" s="8"/>
      <c r="BU7471" s="8"/>
      <c r="BV7471" s="122"/>
    </row>
    <row r="7472" spans="1:74" hidden="1" x14ac:dyDescent="0.3">
      <c r="A7472" s="8"/>
      <c r="B7472" s="2" t="s">
        <v>2</v>
      </c>
      <c r="C7472" s="2" t="s">
        <v>3</v>
      </c>
      <c r="D7472" s="2" t="s">
        <v>503</v>
      </c>
      <c r="E7472" s="9" t="s">
        <v>835</v>
      </c>
      <c r="F7472" s="10"/>
      <c r="G7472" s="18" t="s">
        <v>5</v>
      </c>
      <c r="H7472" s="3">
        <v>2024</v>
      </c>
      <c r="I7472" s="20" t="s">
        <v>290</v>
      </c>
      <c r="J7472" s="2" t="s">
        <v>271</v>
      </c>
      <c r="K7472" s="2" t="s">
        <v>321</v>
      </c>
      <c r="L7472" s="163">
        <f t="shared" si="279"/>
        <v>0</v>
      </c>
      <c r="M7472" s="163">
        <f t="shared" si="280"/>
        <v>0</v>
      </c>
      <c r="N7472" s="181"/>
      <c r="O7472" s="8"/>
      <c r="P7472" s="8"/>
      <c r="Q7472" s="8"/>
      <c r="R7472" s="8"/>
      <c r="S7472" s="122"/>
      <c r="T7472" s="8"/>
      <c r="U7472" s="8"/>
      <c r="V7472" s="8"/>
      <c r="W7472" s="8"/>
      <c r="X7472" s="122"/>
      <c r="Y7472" s="8"/>
      <c r="Z7472" s="8"/>
      <c r="AA7472" s="8"/>
      <c r="AB7472" s="8"/>
      <c r="AC7472" s="122"/>
      <c r="AD7472" s="8"/>
      <c r="AE7472" s="8"/>
      <c r="AF7472" s="8"/>
      <c r="AG7472" s="8"/>
      <c r="AH7472" s="122"/>
      <c r="AI7472" s="137"/>
      <c r="AJ7472" s="137"/>
      <c r="AK7472" s="137"/>
      <c r="AL7472" s="137"/>
      <c r="AM7472" s="138"/>
      <c r="AN7472" s="8"/>
      <c r="AO7472" s="8"/>
      <c r="AP7472" s="8"/>
      <c r="AQ7472" s="8"/>
      <c r="AR7472" s="122"/>
      <c r="AS7472" s="139"/>
      <c r="AT7472" s="139"/>
      <c r="AU7472" s="139"/>
      <c r="AV7472" s="139"/>
      <c r="AW7472" s="140"/>
      <c r="AX7472" s="8"/>
      <c r="AY7472" s="8"/>
      <c r="AZ7472" s="8"/>
      <c r="BA7472" s="8"/>
      <c r="BB7472" s="122"/>
      <c r="BC7472" s="8"/>
      <c r="BD7472" s="8"/>
      <c r="BE7472" s="8"/>
      <c r="BF7472" s="8"/>
      <c r="BG7472" s="122"/>
      <c r="BH7472" s="8"/>
      <c r="BI7472" s="8"/>
      <c r="BJ7472" s="8"/>
      <c r="BK7472" s="8"/>
      <c r="BL7472" s="122"/>
      <c r="BM7472" s="8"/>
      <c r="BN7472" s="8"/>
      <c r="BO7472" s="8"/>
      <c r="BP7472" s="8"/>
      <c r="BQ7472" s="122"/>
      <c r="BR7472" s="8"/>
      <c r="BS7472" s="8"/>
      <c r="BT7472" s="8"/>
      <c r="BU7472" s="8"/>
      <c r="BV7472" s="122"/>
    </row>
    <row r="7473" spans="1:74" hidden="1" x14ac:dyDescent="0.3">
      <c r="A7473" s="8"/>
      <c r="B7473" s="2" t="s">
        <v>2</v>
      </c>
      <c r="C7473" s="2" t="s">
        <v>3</v>
      </c>
      <c r="D7473" s="2" t="s">
        <v>503</v>
      </c>
      <c r="E7473" s="9" t="s">
        <v>835</v>
      </c>
      <c r="F7473" s="10"/>
      <c r="G7473" s="18" t="s">
        <v>5</v>
      </c>
      <c r="H7473" s="3">
        <v>2024</v>
      </c>
      <c r="I7473" s="20" t="s">
        <v>284</v>
      </c>
      <c r="J7473" s="2" t="s">
        <v>294</v>
      </c>
      <c r="K7473" s="2" t="s">
        <v>320</v>
      </c>
      <c r="L7473" s="163">
        <f t="shared" si="279"/>
        <v>0</v>
      </c>
      <c r="M7473" s="163">
        <f t="shared" si="280"/>
        <v>0</v>
      </c>
      <c r="N7473" s="181"/>
      <c r="O7473" s="8"/>
      <c r="P7473" s="8"/>
      <c r="Q7473" s="8"/>
      <c r="R7473" s="8"/>
      <c r="S7473" s="122"/>
      <c r="T7473" s="8"/>
      <c r="U7473" s="8"/>
      <c r="V7473" s="8"/>
      <c r="W7473" s="8"/>
      <c r="X7473" s="122"/>
      <c r="Y7473" s="8"/>
      <c r="Z7473" s="8"/>
      <c r="AA7473" s="8"/>
      <c r="AB7473" s="8"/>
      <c r="AC7473" s="122"/>
      <c r="AD7473" s="8"/>
      <c r="AE7473" s="8"/>
      <c r="AF7473" s="8"/>
      <c r="AG7473" s="8"/>
      <c r="AH7473" s="122"/>
      <c r="AI7473" s="137"/>
      <c r="AJ7473" s="137"/>
      <c r="AK7473" s="137"/>
      <c r="AL7473" s="137"/>
      <c r="AM7473" s="138"/>
      <c r="AN7473" s="8"/>
      <c r="AO7473" s="8"/>
      <c r="AP7473" s="8"/>
      <c r="AQ7473" s="8"/>
      <c r="AR7473" s="122"/>
      <c r="AS7473" s="139"/>
      <c r="AT7473" s="139"/>
      <c r="AU7473" s="139"/>
      <c r="AV7473" s="139"/>
      <c r="AW7473" s="140"/>
      <c r="AX7473" s="8"/>
      <c r="AY7473" s="8"/>
      <c r="AZ7473" s="8"/>
      <c r="BA7473" s="8"/>
      <c r="BB7473" s="122"/>
      <c r="BC7473" s="8"/>
      <c r="BD7473" s="8"/>
      <c r="BE7473" s="8"/>
      <c r="BF7473" s="8"/>
      <c r="BG7473" s="122"/>
      <c r="BH7473" s="8"/>
      <c r="BI7473" s="8"/>
      <c r="BJ7473" s="8"/>
      <c r="BK7473" s="8"/>
      <c r="BL7473" s="122"/>
      <c r="BM7473" s="8"/>
      <c r="BN7473" s="8"/>
      <c r="BO7473" s="8"/>
      <c r="BP7473" s="8"/>
      <c r="BQ7473" s="122"/>
      <c r="BR7473" s="8"/>
      <c r="BS7473" s="8"/>
      <c r="BT7473" s="8"/>
      <c r="BU7473" s="8"/>
      <c r="BV7473" s="122"/>
    </row>
    <row r="7474" spans="1:74" hidden="1" x14ac:dyDescent="0.3">
      <c r="A7474" s="8"/>
      <c r="B7474" s="2" t="s">
        <v>2</v>
      </c>
      <c r="C7474" s="2" t="s">
        <v>3</v>
      </c>
      <c r="D7474" s="2" t="s">
        <v>503</v>
      </c>
      <c r="E7474" s="9" t="s">
        <v>835</v>
      </c>
      <c r="F7474" s="10"/>
      <c r="G7474" s="18" t="s">
        <v>5</v>
      </c>
      <c r="H7474" s="3">
        <v>2024</v>
      </c>
      <c r="I7474" s="20" t="s">
        <v>284</v>
      </c>
      <c r="J7474" s="2" t="s">
        <v>346</v>
      </c>
      <c r="K7474" s="2" t="s">
        <v>320</v>
      </c>
      <c r="L7474" s="163">
        <f t="shared" si="279"/>
        <v>0</v>
      </c>
      <c r="M7474" s="163">
        <f t="shared" si="280"/>
        <v>0</v>
      </c>
      <c r="N7474" s="181"/>
      <c r="O7474" s="8"/>
      <c r="P7474" s="8"/>
      <c r="Q7474" s="8"/>
      <c r="R7474" s="8"/>
      <c r="S7474" s="122"/>
      <c r="T7474" s="8"/>
      <c r="U7474" s="8"/>
      <c r="V7474" s="8"/>
      <c r="W7474" s="8"/>
      <c r="X7474" s="122"/>
      <c r="Y7474" s="8"/>
      <c r="Z7474" s="8"/>
      <c r="AA7474" s="8"/>
      <c r="AB7474" s="8"/>
      <c r="AC7474" s="122"/>
      <c r="AD7474" s="8"/>
      <c r="AE7474" s="8"/>
      <c r="AF7474" s="8"/>
      <c r="AG7474" s="8"/>
      <c r="AH7474" s="122"/>
      <c r="AI7474" s="137"/>
      <c r="AJ7474" s="137"/>
      <c r="AK7474" s="137"/>
      <c r="AL7474" s="137"/>
      <c r="AM7474" s="138"/>
      <c r="AN7474" s="8"/>
      <c r="AO7474" s="8"/>
      <c r="AP7474" s="8"/>
      <c r="AQ7474" s="8"/>
      <c r="AR7474" s="122"/>
      <c r="AS7474" s="139"/>
      <c r="AT7474" s="139"/>
      <c r="AU7474" s="139"/>
      <c r="AV7474" s="139"/>
      <c r="AW7474" s="140"/>
      <c r="AX7474" s="8"/>
      <c r="AY7474" s="8"/>
      <c r="AZ7474" s="8"/>
      <c r="BA7474" s="8"/>
      <c r="BB7474" s="122"/>
      <c r="BC7474" s="8"/>
      <c r="BD7474" s="8"/>
      <c r="BE7474" s="8"/>
      <c r="BF7474" s="8"/>
      <c r="BG7474" s="122"/>
      <c r="BH7474" s="8"/>
      <c r="BI7474" s="8"/>
      <c r="BJ7474" s="8"/>
      <c r="BK7474" s="8"/>
      <c r="BL7474" s="122"/>
      <c r="BM7474" s="8"/>
      <c r="BN7474" s="8"/>
      <c r="BO7474" s="8"/>
      <c r="BP7474" s="8"/>
      <c r="BQ7474" s="122"/>
      <c r="BR7474" s="8"/>
      <c r="BS7474" s="8"/>
      <c r="BT7474" s="8"/>
      <c r="BU7474" s="8"/>
      <c r="BV7474" s="122"/>
    </row>
    <row r="7475" spans="1:74" hidden="1" x14ac:dyDescent="0.3">
      <c r="A7475" s="8"/>
      <c r="B7475" s="2" t="s">
        <v>2</v>
      </c>
      <c r="C7475" s="2" t="s">
        <v>3</v>
      </c>
      <c r="D7475" s="2" t="s">
        <v>503</v>
      </c>
      <c r="E7475" s="9" t="s">
        <v>835</v>
      </c>
      <c r="F7475" s="10"/>
      <c r="G7475" s="18" t="s">
        <v>5</v>
      </c>
      <c r="H7475" s="3">
        <v>2024</v>
      </c>
      <c r="I7475" s="20" t="s">
        <v>284</v>
      </c>
      <c r="J7475" s="2" t="s">
        <v>295</v>
      </c>
      <c r="K7475" s="2" t="s">
        <v>320</v>
      </c>
      <c r="L7475" s="163">
        <f t="shared" si="279"/>
        <v>0</v>
      </c>
      <c r="M7475" s="163">
        <f t="shared" si="280"/>
        <v>0</v>
      </c>
      <c r="N7475" s="181"/>
      <c r="O7475" s="8"/>
      <c r="P7475" s="8"/>
      <c r="Q7475" s="8"/>
      <c r="R7475" s="8"/>
      <c r="S7475" s="122"/>
      <c r="T7475" s="8"/>
      <c r="U7475" s="8"/>
      <c r="V7475" s="8"/>
      <c r="W7475" s="8"/>
      <c r="X7475" s="122"/>
      <c r="Y7475" s="8"/>
      <c r="Z7475" s="8"/>
      <c r="AA7475" s="8"/>
      <c r="AB7475" s="8"/>
      <c r="AC7475" s="122"/>
      <c r="AD7475" s="8"/>
      <c r="AE7475" s="8"/>
      <c r="AF7475" s="8"/>
      <c r="AG7475" s="8"/>
      <c r="AH7475" s="122"/>
      <c r="AI7475" s="137"/>
      <c r="AJ7475" s="137"/>
      <c r="AK7475" s="137"/>
      <c r="AL7475" s="137"/>
      <c r="AM7475" s="138"/>
      <c r="AN7475" s="8"/>
      <c r="AO7475" s="8"/>
      <c r="AP7475" s="8"/>
      <c r="AQ7475" s="8"/>
      <c r="AR7475" s="122"/>
      <c r="AS7475" s="139"/>
      <c r="AT7475" s="139"/>
      <c r="AU7475" s="139"/>
      <c r="AV7475" s="139"/>
      <c r="AW7475" s="140"/>
      <c r="AX7475" s="8"/>
      <c r="AY7475" s="8"/>
      <c r="AZ7475" s="8"/>
      <c r="BA7475" s="8"/>
      <c r="BB7475" s="122"/>
      <c r="BC7475" s="8"/>
      <c r="BD7475" s="8"/>
      <c r="BE7475" s="8"/>
      <c r="BF7475" s="8"/>
      <c r="BG7475" s="122"/>
      <c r="BH7475" s="8"/>
      <c r="BI7475" s="8"/>
      <c r="BJ7475" s="8"/>
      <c r="BK7475" s="8"/>
      <c r="BL7475" s="122"/>
      <c r="BM7475" s="8"/>
      <c r="BN7475" s="8"/>
      <c r="BO7475" s="8"/>
      <c r="BP7475" s="8"/>
      <c r="BQ7475" s="122"/>
      <c r="BR7475" s="8"/>
      <c r="BS7475" s="8"/>
      <c r="BT7475" s="8"/>
      <c r="BU7475" s="8"/>
      <c r="BV7475" s="122"/>
    </row>
    <row r="7476" spans="1:74" hidden="1" x14ac:dyDescent="0.3">
      <c r="A7476" s="8"/>
      <c r="B7476" s="2" t="s">
        <v>2</v>
      </c>
      <c r="C7476" s="2" t="s">
        <v>3</v>
      </c>
      <c r="D7476" s="2" t="s">
        <v>503</v>
      </c>
      <c r="E7476" s="9" t="s">
        <v>835</v>
      </c>
      <c r="F7476" s="10"/>
      <c r="G7476" s="18" t="s">
        <v>5</v>
      </c>
      <c r="H7476" s="3">
        <v>2024</v>
      </c>
      <c r="I7476" s="20" t="s">
        <v>290</v>
      </c>
      <c r="J7476" s="2" t="s">
        <v>299</v>
      </c>
      <c r="K7476" s="2" t="s">
        <v>318</v>
      </c>
      <c r="L7476" s="163">
        <f t="shared" si="279"/>
        <v>0</v>
      </c>
      <c r="M7476" s="163">
        <f t="shared" si="280"/>
        <v>0</v>
      </c>
      <c r="N7476" s="181"/>
      <c r="O7476" s="8"/>
      <c r="P7476" s="8"/>
      <c r="Q7476" s="8"/>
      <c r="R7476" s="8"/>
      <c r="S7476" s="122"/>
      <c r="T7476" s="8"/>
      <c r="U7476" s="8"/>
      <c r="V7476" s="8"/>
      <c r="W7476" s="8"/>
      <c r="X7476" s="122"/>
      <c r="Y7476" s="8"/>
      <c r="Z7476" s="8"/>
      <c r="AA7476" s="8"/>
      <c r="AB7476" s="8"/>
      <c r="AC7476" s="122"/>
      <c r="AD7476" s="8"/>
      <c r="AE7476" s="8"/>
      <c r="AF7476" s="8"/>
      <c r="AG7476" s="8"/>
      <c r="AH7476" s="122"/>
      <c r="AI7476" s="137"/>
      <c r="AJ7476" s="137"/>
      <c r="AK7476" s="137"/>
      <c r="AL7476" s="137"/>
      <c r="AM7476" s="138"/>
      <c r="AN7476" s="8"/>
      <c r="AO7476" s="8"/>
      <c r="AP7476" s="8"/>
      <c r="AQ7476" s="8"/>
      <c r="AR7476" s="122"/>
      <c r="AS7476" s="139"/>
      <c r="AT7476" s="139"/>
      <c r="AU7476" s="139"/>
      <c r="AV7476" s="139"/>
      <c r="AW7476" s="140"/>
      <c r="AX7476" s="8"/>
      <c r="AY7476" s="8"/>
      <c r="AZ7476" s="8"/>
      <c r="BA7476" s="8"/>
      <c r="BB7476" s="122"/>
      <c r="BC7476" s="8"/>
      <c r="BD7476" s="8"/>
      <c r="BE7476" s="8"/>
      <c r="BF7476" s="8"/>
      <c r="BG7476" s="122"/>
      <c r="BH7476" s="8"/>
      <c r="BI7476" s="8"/>
      <c r="BJ7476" s="8"/>
      <c r="BK7476" s="8"/>
      <c r="BL7476" s="122"/>
      <c r="BM7476" s="8"/>
      <c r="BN7476" s="8"/>
      <c r="BO7476" s="8"/>
      <c r="BP7476" s="8"/>
      <c r="BQ7476" s="122"/>
      <c r="BR7476" s="8"/>
      <c r="BS7476" s="8"/>
      <c r="BT7476" s="8"/>
      <c r="BU7476" s="8"/>
      <c r="BV7476" s="122"/>
    </row>
    <row r="7477" spans="1:74" hidden="1" x14ac:dyDescent="0.3">
      <c r="A7477" s="8"/>
      <c r="B7477" s="2" t="s">
        <v>2</v>
      </c>
      <c r="C7477" s="2" t="s">
        <v>3</v>
      </c>
      <c r="D7477" s="2" t="s">
        <v>503</v>
      </c>
      <c r="E7477" s="9" t="s">
        <v>835</v>
      </c>
      <c r="F7477" s="10"/>
      <c r="G7477" s="18" t="s">
        <v>5</v>
      </c>
      <c r="H7477" s="3">
        <v>2024</v>
      </c>
      <c r="I7477" s="20" t="s">
        <v>315</v>
      </c>
      <c r="J7477" s="2" t="s">
        <v>347</v>
      </c>
      <c r="K7477" s="2" t="s">
        <v>320</v>
      </c>
      <c r="L7477" s="163">
        <f t="shared" si="279"/>
        <v>0</v>
      </c>
      <c r="M7477" s="163">
        <f t="shared" si="280"/>
        <v>0</v>
      </c>
      <c r="N7477" s="181"/>
      <c r="O7477" s="8"/>
      <c r="P7477" s="8"/>
      <c r="Q7477" s="8"/>
      <c r="R7477" s="8"/>
      <c r="S7477" s="122"/>
      <c r="T7477" s="8"/>
      <c r="U7477" s="8"/>
      <c r="V7477" s="8"/>
      <c r="W7477" s="8"/>
      <c r="X7477" s="122"/>
      <c r="Y7477" s="8"/>
      <c r="Z7477" s="8"/>
      <c r="AA7477" s="8"/>
      <c r="AB7477" s="8"/>
      <c r="AC7477" s="122"/>
      <c r="AD7477" s="8"/>
      <c r="AE7477" s="8"/>
      <c r="AF7477" s="8"/>
      <c r="AG7477" s="8"/>
      <c r="AH7477" s="122"/>
      <c r="AI7477" s="137"/>
      <c r="AJ7477" s="137"/>
      <c r="AK7477" s="137"/>
      <c r="AL7477" s="137"/>
      <c r="AM7477" s="138"/>
      <c r="AN7477" s="8"/>
      <c r="AO7477" s="8"/>
      <c r="AP7477" s="8"/>
      <c r="AQ7477" s="8"/>
      <c r="AR7477" s="122"/>
      <c r="AS7477" s="139"/>
      <c r="AT7477" s="139"/>
      <c r="AU7477" s="139"/>
      <c r="AV7477" s="139"/>
      <c r="AW7477" s="140"/>
      <c r="AX7477" s="8"/>
      <c r="AY7477" s="8"/>
      <c r="AZ7477" s="8"/>
      <c r="BA7477" s="8"/>
      <c r="BB7477" s="122"/>
      <c r="BC7477" s="8"/>
      <c r="BD7477" s="8"/>
      <c r="BE7477" s="8"/>
      <c r="BF7477" s="8"/>
      <c r="BG7477" s="122"/>
      <c r="BH7477" s="8"/>
      <c r="BI7477" s="8"/>
      <c r="BJ7477" s="8"/>
      <c r="BK7477" s="8"/>
      <c r="BL7477" s="122"/>
      <c r="BM7477" s="8"/>
      <c r="BN7477" s="8"/>
      <c r="BO7477" s="8"/>
      <c r="BP7477" s="8"/>
      <c r="BQ7477" s="122"/>
      <c r="BR7477" s="8"/>
      <c r="BS7477" s="8"/>
      <c r="BT7477" s="8"/>
      <c r="BU7477" s="8"/>
      <c r="BV7477" s="122"/>
    </row>
    <row r="7478" spans="1:74" hidden="1" x14ac:dyDescent="0.3">
      <c r="A7478" s="8"/>
      <c r="B7478" s="2" t="s">
        <v>2</v>
      </c>
      <c r="C7478" s="2" t="s">
        <v>3</v>
      </c>
      <c r="D7478" s="2" t="s">
        <v>503</v>
      </c>
      <c r="E7478" s="9" t="s">
        <v>835</v>
      </c>
      <c r="F7478" s="10"/>
      <c r="G7478" s="18" t="s">
        <v>5</v>
      </c>
      <c r="H7478" s="3">
        <v>2024</v>
      </c>
      <c r="I7478" s="20" t="s">
        <v>315</v>
      </c>
      <c r="J7478" s="2" t="s">
        <v>296</v>
      </c>
      <c r="K7478" s="2" t="s">
        <v>321</v>
      </c>
      <c r="L7478" s="163">
        <f t="shared" si="279"/>
        <v>0</v>
      </c>
      <c r="M7478" s="163">
        <f t="shared" si="280"/>
        <v>0</v>
      </c>
      <c r="N7478" s="181"/>
      <c r="O7478" s="8"/>
      <c r="P7478" s="8"/>
      <c r="Q7478" s="8"/>
      <c r="R7478" s="8"/>
      <c r="S7478" s="122"/>
      <c r="T7478" s="8"/>
      <c r="U7478" s="8"/>
      <c r="V7478" s="8"/>
      <c r="W7478" s="8"/>
      <c r="X7478" s="122"/>
      <c r="Y7478" s="8"/>
      <c r="Z7478" s="8"/>
      <c r="AA7478" s="8"/>
      <c r="AB7478" s="8"/>
      <c r="AC7478" s="122"/>
      <c r="AD7478" s="8"/>
      <c r="AE7478" s="8"/>
      <c r="AF7478" s="8"/>
      <c r="AG7478" s="8"/>
      <c r="AH7478" s="122"/>
      <c r="AI7478" s="137"/>
      <c r="AJ7478" s="137"/>
      <c r="AK7478" s="137"/>
      <c r="AL7478" s="137"/>
      <c r="AM7478" s="138"/>
      <c r="AN7478" s="8"/>
      <c r="AO7478" s="8"/>
      <c r="AP7478" s="8"/>
      <c r="AQ7478" s="8"/>
      <c r="AR7478" s="122"/>
      <c r="AS7478" s="139"/>
      <c r="AT7478" s="139"/>
      <c r="AU7478" s="139"/>
      <c r="AV7478" s="139"/>
      <c r="AW7478" s="140"/>
      <c r="AX7478" s="8"/>
      <c r="AY7478" s="8"/>
      <c r="AZ7478" s="8"/>
      <c r="BA7478" s="8"/>
      <c r="BB7478" s="122"/>
      <c r="BC7478" s="8"/>
      <c r="BD7478" s="8"/>
      <c r="BE7478" s="8"/>
      <c r="BF7478" s="8"/>
      <c r="BG7478" s="122"/>
      <c r="BH7478" s="8"/>
      <c r="BI7478" s="8"/>
      <c r="BJ7478" s="8"/>
      <c r="BK7478" s="8"/>
      <c r="BL7478" s="122"/>
      <c r="BM7478" s="8"/>
      <c r="BN7478" s="8"/>
      <c r="BO7478" s="8"/>
      <c r="BP7478" s="8"/>
      <c r="BQ7478" s="122"/>
      <c r="BR7478" s="8"/>
      <c r="BS7478" s="8"/>
      <c r="BT7478" s="8"/>
      <c r="BU7478" s="8"/>
      <c r="BV7478" s="122"/>
    </row>
    <row r="7479" spans="1:74" hidden="1" x14ac:dyDescent="0.3">
      <c r="A7479" s="8"/>
      <c r="B7479" s="2" t="s">
        <v>2</v>
      </c>
      <c r="C7479" s="2" t="s">
        <v>3</v>
      </c>
      <c r="D7479" s="2" t="s">
        <v>503</v>
      </c>
      <c r="E7479" s="9" t="s">
        <v>835</v>
      </c>
      <c r="F7479" s="10"/>
      <c r="G7479" s="18" t="s">
        <v>5</v>
      </c>
      <c r="H7479" s="3">
        <v>2024</v>
      </c>
      <c r="I7479" s="20" t="s">
        <v>316</v>
      </c>
      <c r="J7479" s="2" t="s">
        <v>297</v>
      </c>
      <c r="K7479" s="2" t="s">
        <v>318</v>
      </c>
      <c r="L7479" s="163">
        <f t="shared" si="279"/>
        <v>0</v>
      </c>
      <c r="M7479" s="163">
        <f t="shared" si="280"/>
        <v>0</v>
      </c>
      <c r="N7479" s="181"/>
      <c r="O7479" s="8"/>
      <c r="P7479" s="8"/>
      <c r="Q7479" s="8"/>
      <c r="R7479" s="8"/>
      <c r="S7479" s="122"/>
      <c r="T7479" s="8"/>
      <c r="U7479" s="8"/>
      <c r="V7479" s="8"/>
      <c r="W7479" s="8"/>
      <c r="X7479" s="122"/>
      <c r="Y7479" s="8"/>
      <c r="Z7479" s="8"/>
      <c r="AA7479" s="8"/>
      <c r="AB7479" s="8"/>
      <c r="AC7479" s="122"/>
      <c r="AD7479" s="8"/>
      <c r="AE7479" s="8"/>
      <c r="AF7479" s="8"/>
      <c r="AG7479" s="8"/>
      <c r="AH7479" s="122"/>
      <c r="AI7479" s="137"/>
      <c r="AJ7479" s="137"/>
      <c r="AK7479" s="137"/>
      <c r="AL7479" s="137"/>
      <c r="AM7479" s="138"/>
      <c r="AN7479" s="8"/>
      <c r="AO7479" s="8"/>
      <c r="AP7479" s="8"/>
      <c r="AQ7479" s="8"/>
      <c r="AR7479" s="122"/>
      <c r="AS7479" s="139"/>
      <c r="AT7479" s="139"/>
      <c r="AU7479" s="139"/>
      <c r="AV7479" s="139"/>
      <c r="AW7479" s="140"/>
      <c r="AX7479" s="8"/>
      <c r="AY7479" s="8"/>
      <c r="AZ7479" s="8"/>
      <c r="BA7479" s="8"/>
      <c r="BB7479" s="122"/>
      <c r="BC7479" s="8"/>
      <c r="BD7479" s="8"/>
      <c r="BE7479" s="8"/>
      <c r="BF7479" s="8"/>
      <c r="BG7479" s="122"/>
      <c r="BH7479" s="8"/>
      <c r="BI7479" s="8"/>
      <c r="BJ7479" s="8"/>
      <c r="BK7479" s="8"/>
      <c r="BL7479" s="122"/>
      <c r="BM7479" s="8"/>
      <c r="BN7479" s="8"/>
      <c r="BO7479" s="8"/>
      <c r="BP7479" s="8"/>
      <c r="BQ7479" s="122"/>
      <c r="BR7479" s="8"/>
      <c r="BS7479" s="8"/>
      <c r="BT7479" s="8"/>
      <c r="BU7479" s="8"/>
      <c r="BV7479" s="122"/>
    </row>
    <row r="7480" spans="1:74" hidden="1" x14ac:dyDescent="0.3">
      <c r="A7480" s="8"/>
      <c r="B7480" s="2" t="s">
        <v>2</v>
      </c>
      <c r="C7480" s="2" t="s">
        <v>3</v>
      </c>
      <c r="D7480" s="2" t="s">
        <v>503</v>
      </c>
      <c r="E7480" s="9" t="s">
        <v>835</v>
      </c>
      <c r="F7480" s="10"/>
      <c r="G7480" s="18" t="s">
        <v>5</v>
      </c>
      <c r="H7480" s="3">
        <v>2024</v>
      </c>
      <c r="I7480" s="20" t="s">
        <v>316</v>
      </c>
      <c r="J7480" s="8" t="s">
        <v>348</v>
      </c>
      <c r="K7480" s="8" t="s">
        <v>320</v>
      </c>
      <c r="L7480" s="163">
        <f t="shared" si="279"/>
        <v>0</v>
      </c>
      <c r="M7480" s="163">
        <f t="shared" si="280"/>
        <v>0</v>
      </c>
      <c r="N7480" s="181"/>
      <c r="O7480" s="8"/>
      <c r="P7480" s="8"/>
      <c r="Q7480" s="8"/>
      <c r="R7480" s="8"/>
      <c r="S7480" s="122"/>
      <c r="T7480" s="8"/>
      <c r="U7480" s="8"/>
      <c r="V7480" s="8"/>
      <c r="W7480" s="8"/>
      <c r="X7480" s="122"/>
      <c r="Y7480" s="8"/>
      <c r="Z7480" s="8"/>
      <c r="AA7480" s="8"/>
      <c r="AB7480" s="8"/>
      <c r="AC7480" s="122"/>
      <c r="AD7480" s="8"/>
      <c r="AE7480" s="8"/>
      <c r="AF7480" s="8"/>
      <c r="AG7480" s="8"/>
      <c r="AH7480" s="122"/>
      <c r="AI7480" s="137"/>
      <c r="AJ7480" s="137"/>
      <c r="AK7480" s="137"/>
      <c r="AL7480" s="137"/>
      <c r="AM7480" s="138"/>
      <c r="AN7480" s="8"/>
      <c r="AO7480" s="8"/>
      <c r="AP7480" s="8"/>
      <c r="AQ7480" s="8"/>
      <c r="AR7480" s="122"/>
      <c r="AS7480" s="139"/>
      <c r="AT7480" s="139"/>
      <c r="AU7480" s="139"/>
      <c r="AV7480" s="139"/>
      <c r="AW7480" s="140"/>
      <c r="AX7480" s="8"/>
      <c r="AY7480" s="8"/>
      <c r="AZ7480" s="8"/>
      <c r="BA7480" s="8"/>
      <c r="BB7480" s="122"/>
      <c r="BC7480" s="8"/>
      <c r="BD7480" s="8"/>
      <c r="BE7480" s="8"/>
      <c r="BF7480" s="8"/>
      <c r="BG7480" s="122"/>
      <c r="BH7480" s="8"/>
      <c r="BI7480" s="8"/>
      <c r="BJ7480" s="8"/>
      <c r="BK7480" s="8"/>
      <c r="BL7480" s="122"/>
      <c r="BM7480" s="8"/>
      <c r="BN7480" s="8"/>
      <c r="BO7480" s="8"/>
      <c r="BP7480" s="8"/>
      <c r="BQ7480" s="122"/>
      <c r="BR7480" s="8"/>
      <c r="BS7480" s="8"/>
      <c r="BT7480" s="8"/>
      <c r="BU7480" s="8"/>
      <c r="BV7480" s="122"/>
    </row>
    <row r="7481" spans="1:74" hidden="1" x14ac:dyDescent="0.3">
      <c r="A7481" s="8"/>
      <c r="B7481" s="2" t="s">
        <v>2</v>
      </c>
      <c r="C7481" s="2" t="s">
        <v>3</v>
      </c>
      <c r="D7481" s="2" t="s">
        <v>503</v>
      </c>
      <c r="E7481" s="9" t="s">
        <v>835</v>
      </c>
      <c r="F7481" s="10"/>
      <c r="G7481" s="18" t="s">
        <v>5</v>
      </c>
      <c r="H7481" s="3">
        <v>2024</v>
      </c>
      <c r="I7481" s="20" t="s">
        <v>282</v>
      </c>
      <c r="J7481" s="2" t="s">
        <v>272</v>
      </c>
      <c r="K7481" s="2" t="s">
        <v>321</v>
      </c>
      <c r="L7481" s="163">
        <f t="shared" si="279"/>
        <v>0</v>
      </c>
      <c r="M7481" s="163">
        <f t="shared" si="280"/>
        <v>0</v>
      </c>
      <c r="N7481" s="181"/>
      <c r="O7481" s="8"/>
      <c r="P7481" s="8"/>
      <c r="Q7481" s="8"/>
      <c r="R7481" s="8"/>
      <c r="S7481" s="122"/>
      <c r="T7481" s="8"/>
      <c r="U7481" s="8"/>
      <c r="V7481" s="8"/>
      <c r="W7481" s="8"/>
      <c r="X7481" s="122"/>
      <c r="Y7481" s="8"/>
      <c r="Z7481" s="8"/>
      <c r="AA7481" s="8"/>
      <c r="AB7481" s="8"/>
      <c r="AC7481" s="122"/>
      <c r="AD7481" s="8"/>
      <c r="AE7481" s="8"/>
      <c r="AF7481" s="8"/>
      <c r="AG7481" s="8"/>
      <c r="AH7481" s="122"/>
      <c r="AI7481" s="137"/>
      <c r="AJ7481" s="137"/>
      <c r="AK7481" s="137"/>
      <c r="AL7481" s="137"/>
      <c r="AM7481" s="138"/>
      <c r="AN7481" s="8"/>
      <c r="AO7481" s="8"/>
      <c r="AP7481" s="8"/>
      <c r="AQ7481" s="8"/>
      <c r="AR7481" s="122"/>
      <c r="AS7481" s="139"/>
      <c r="AT7481" s="139"/>
      <c r="AU7481" s="139"/>
      <c r="AV7481" s="139"/>
      <c r="AW7481" s="140"/>
      <c r="AX7481" s="8"/>
      <c r="AY7481" s="8"/>
      <c r="AZ7481" s="8"/>
      <c r="BA7481" s="8"/>
      <c r="BB7481" s="122"/>
      <c r="BC7481" s="8"/>
      <c r="BD7481" s="8"/>
      <c r="BE7481" s="8"/>
      <c r="BF7481" s="8"/>
      <c r="BG7481" s="122"/>
      <c r="BH7481" s="8"/>
      <c r="BI7481" s="8"/>
      <c r="BJ7481" s="8"/>
      <c r="BK7481" s="8"/>
      <c r="BL7481" s="122"/>
      <c r="BM7481" s="8"/>
      <c r="BN7481" s="8"/>
      <c r="BO7481" s="8"/>
      <c r="BP7481" s="8"/>
      <c r="BQ7481" s="122"/>
      <c r="BR7481" s="8"/>
      <c r="BS7481" s="8"/>
      <c r="BT7481" s="8"/>
      <c r="BU7481" s="8"/>
      <c r="BV7481" s="122"/>
    </row>
    <row r="7482" spans="1:74" hidden="1" x14ac:dyDescent="0.3">
      <c r="A7482" s="8"/>
      <c r="B7482" s="2" t="s">
        <v>2</v>
      </c>
      <c r="C7482" s="2" t="s">
        <v>3</v>
      </c>
      <c r="D7482" s="2" t="s">
        <v>503</v>
      </c>
      <c r="E7482" s="9" t="s">
        <v>835</v>
      </c>
      <c r="F7482" s="10"/>
      <c r="G7482" s="18" t="s">
        <v>5</v>
      </c>
      <c r="H7482" s="3">
        <v>2024</v>
      </c>
      <c r="I7482" s="20" t="s">
        <v>282</v>
      </c>
      <c r="J7482" s="2" t="s">
        <v>273</v>
      </c>
      <c r="K7482" s="2" t="s">
        <v>321</v>
      </c>
      <c r="L7482" s="165">
        <f t="shared" si="279"/>
        <v>0</v>
      </c>
      <c r="M7482" s="163">
        <f t="shared" si="280"/>
        <v>0</v>
      </c>
      <c r="N7482" s="181"/>
      <c r="O7482" s="8"/>
      <c r="P7482" s="8"/>
      <c r="Q7482" s="8"/>
      <c r="R7482" s="8"/>
      <c r="S7482" s="122"/>
      <c r="T7482" s="8"/>
      <c r="U7482" s="8"/>
      <c r="V7482" s="8"/>
      <c r="W7482" s="8"/>
      <c r="X7482" s="122"/>
      <c r="Y7482" s="8"/>
      <c r="Z7482" s="8"/>
      <c r="AA7482" s="8"/>
      <c r="AB7482" s="8"/>
      <c r="AC7482" s="122"/>
      <c r="AD7482" s="8"/>
      <c r="AE7482" s="8"/>
      <c r="AF7482" s="8"/>
      <c r="AG7482" s="8"/>
      <c r="AH7482" s="122"/>
      <c r="AI7482" s="137"/>
      <c r="AJ7482" s="137"/>
      <c r="AK7482" s="137"/>
      <c r="AL7482" s="137"/>
      <c r="AM7482" s="138"/>
      <c r="AN7482" s="8"/>
      <c r="AO7482" s="8"/>
      <c r="AP7482" s="8"/>
      <c r="AQ7482" s="8"/>
      <c r="AR7482" s="122"/>
      <c r="AS7482" s="139"/>
      <c r="AT7482" s="139"/>
      <c r="AU7482" s="139"/>
      <c r="AV7482" s="139"/>
      <c r="AW7482" s="140"/>
      <c r="AX7482" s="8"/>
      <c r="AY7482" s="8"/>
      <c r="AZ7482" s="8"/>
      <c r="BA7482" s="8"/>
      <c r="BB7482" s="122"/>
      <c r="BC7482" s="8"/>
      <c r="BD7482" s="8"/>
      <c r="BE7482" s="8"/>
      <c r="BF7482" s="8"/>
      <c r="BG7482" s="122"/>
      <c r="BH7482" s="8"/>
      <c r="BI7482" s="8"/>
      <c r="BJ7482" s="8"/>
      <c r="BK7482" s="8"/>
      <c r="BL7482" s="122"/>
      <c r="BM7482" s="8"/>
      <c r="BN7482" s="8"/>
      <c r="BO7482" s="8"/>
      <c r="BP7482" s="8"/>
      <c r="BQ7482" s="122"/>
      <c r="BR7482" s="8"/>
      <c r="BS7482" s="8"/>
      <c r="BT7482" s="8"/>
      <c r="BU7482" s="8"/>
      <c r="BV7482" s="122"/>
    </row>
    <row r="7483" spans="1:74" hidden="1" x14ac:dyDescent="0.3">
      <c r="A7483" s="8"/>
      <c r="B7483" s="2" t="s">
        <v>2</v>
      </c>
      <c r="C7483" s="2" t="s">
        <v>3</v>
      </c>
      <c r="D7483" s="2" t="s">
        <v>503</v>
      </c>
      <c r="E7483" s="9" t="s">
        <v>835</v>
      </c>
      <c r="F7483" s="10"/>
      <c r="G7483" s="18" t="s">
        <v>5</v>
      </c>
      <c r="H7483" s="3">
        <v>2024</v>
      </c>
      <c r="I7483" s="20" t="s">
        <v>282</v>
      </c>
      <c r="J7483" s="2" t="s">
        <v>274</v>
      </c>
      <c r="K7483" s="2" t="s">
        <v>321</v>
      </c>
      <c r="L7483" s="163">
        <f t="shared" si="279"/>
        <v>0</v>
      </c>
      <c r="M7483" s="163">
        <f t="shared" si="280"/>
        <v>0</v>
      </c>
      <c r="N7483" s="181"/>
      <c r="O7483" s="8"/>
      <c r="P7483" s="8"/>
      <c r="Q7483" s="8"/>
      <c r="R7483" s="8"/>
      <c r="S7483" s="122"/>
      <c r="T7483" s="8"/>
      <c r="U7483" s="8"/>
      <c r="V7483" s="8"/>
      <c r="W7483" s="8"/>
      <c r="X7483" s="122"/>
      <c r="Y7483" s="8"/>
      <c r="Z7483" s="8"/>
      <c r="AA7483" s="8"/>
      <c r="AB7483" s="8"/>
      <c r="AC7483" s="122"/>
      <c r="AD7483" s="8"/>
      <c r="AE7483" s="8"/>
      <c r="AF7483" s="8"/>
      <c r="AG7483" s="8"/>
      <c r="AH7483" s="122"/>
      <c r="AI7483" s="137"/>
      <c r="AJ7483" s="137"/>
      <c r="AK7483" s="137"/>
      <c r="AL7483" s="137"/>
      <c r="AM7483" s="138"/>
      <c r="AN7483" s="8"/>
      <c r="AO7483" s="8"/>
      <c r="AP7483" s="8"/>
      <c r="AQ7483" s="8"/>
      <c r="AR7483" s="122"/>
      <c r="AS7483" s="139"/>
      <c r="AT7483" s="139"/>
      <c r="AU7483" s="139"/>
      <c r="AV7483" s="139"/>
      <c r="AW7483" s="140"/>
      <c r="AX7483" s="8"/>
      <c r="AY7483" s="8"/>
      <c r="AZ7483" s="8"/>
      <c r="BA7483" s="8"/>
      <c r="BB7483" s="122"/>
      <c r="BC7483" s="8"/>
      <c r="BD7483" s="8"/>
      <c r="BE7483" s="8"/>
      <c r="BF7483" s="8"/>
      <c r="BG7483" s="122"/>
      <c r="BH7483" s="8"/>
      <c r="BI7483" s="8"/>
      <c r="BJ7483" s="8"/>
      <c r="BK7483" s="8"/>
      <c r="BL7483" s="122"/>
      <c r="BM7483" s="8"/>
      <c r="BN7483" s="8"/>
      <c r="BO7483" s="8"/>
      <c r="BP7483" s="8"/>
      <c r="BQ7483" s="122"/>
      <c r="BR7483" s="8"/>
      <c r="BS7483" s="8"/>
      <c r="BT7483" s="8"/>
      <c r="BU7483" s="8"/>
      <c r="BV7483" s="122"/>
    </row>
    <row r="7484" spans="1:74" hidden="1" x14ac:dyDescent="0.3">
      <c r="A7484" s="8"/>
      <c r="B7484" s="2" t="s">
        <v>2</v>
      </c>
      <c r="C7484" s="2" t="s">
        <v>3</v>
      </c>
      <c r="D7484" s="2" t="s">
        <v>503</v>
      </c>
      <c r="E7484" s="9" t="s">
        <v>835</v>
      </c>
      <c r="F7484" s="10"/>
      <c r="G7484" s="18" t="s">
        <v>5</v>
      </c>
      <c r="H7484" s="3">
        <v>2024</v>
      </c>
      <c r="I7484" s="20" t="s">
        <v>282</v>
      </c>
      <c r="J7484" s="2" t="s">
        <v>275</v>
      </c>
      <c r="K7484" s="2" t="s">
        <v>321</v>
      </c>
      <c r="L7484" s="163">
        <f t="shared" si="279"/>
        <v>0</v>
      </c>
      <c r="M7484" s="163">
        <f t="shared" si="280"/>
        <v>0</v>
      </c>
      <c r="N7484" s="181"/>
      <c r="O7484" s="8"/>
      <c r="P7484" s="8"/>
      <c r="Q7484" s="8"/>
      <c r="R7484" s="8"/>
      <c r="S7484" s="122"/>
      <c r="T7484" s="8"/>
      <c r="U7484" s="8"/>
      <c r="V7484" s="8"/>
      <c r="W7484" s="8"/>
      <c r="X7484" s="122"/>
      <c r="Y7484" s="8"/>
      <c r="Z7484" s="8"/>
      <c r="AA7484" s="8"/>
      <c r="AB7484" s="8"/>
      <c r="AC7484" s="122"/>
      <c r="AD7484" s="8"/>
      <c r="AE7484" s="8"/>
      <c r="AF7484" s="8"/>
      <c r="AG7484" s="8"/>
      <c r="AH7484" s="122"/>
      <c r="AI7484" s="137"/>
      <c r="AJ7484" s="137"/>
      <c r="AK7484" s="137"/>
      <c r="AL7484" s="137"/>
      <c r="AM7484" s="138"/>
      <c r="AN7484" s="8"/>
      <c r="AO7484" s="8"/>
      <c r="AP7484" s="8"/>
      <c r="AQ7484" s="8"/>
      <c r="AR7484" s="122"/>
      <c r="AS7484" s="139"/>
      <c r="AT7484" s="139"/>
      <c r="AU7484" s="139"/>
      <c r="AV7484" s="139"/>
      <c r="AW7484" s="140"/>
      <c r="AX7484" s="8"/>
      <c r="AY7484" s="8"/>
      <c r="AZ7484" s="8"/>
      <c r="BA7484" s="8"/>
      <c r="BB7484" s="122"/>
      <c r="BC7484" s="8"/>
      <c r="BD7484" s="8"/>
      <c r="BE7484" s="8"/>
      <c r="BF7484" s="8"/>
      <c r="BG7484" s="122"/>
      <c r="BH7484" s="8"/>
      <c r="BI7484" s="8"/>
      <c r="BJ7484" s="8"/>
      <c r="BK7484" s="8"/>
      <c r="BL7484" s="122"/>
      <c r="BM7484" s="8"/>
      <c r="BN7484" s="8"/>
      <c r="BO7484" s="8"/>
      <c r="BP7484" s="8"/>
      <c r="BQ7484" s="122"/>
      <c r="BR7484" s="8"/>
      <c r="BS7484" s="8"/>
      <c r="BT7484" s="8"/>
      <c r="BU7484" s="8"/>
      <c r="BV7484" s="122"/>
    </row>
    <row r="7485" spans="1:74" hidden="1" x14ac:dyDescent="0.3">
      <c r="A7485" s="8"/>
      <c r="B7485" s="2" t="s">
        <v>2</v>
      </c>
      <c r="C7485" s="2" t="s">
        <v>3</v>
      </c>
      <c r="D7485" s="2" t="s">
        <v>503</v>
      </c>
      <c r="E7485" s="9" t="s">
        <v>835</v>
      </c>
      <c r="F7485" s="10"/>
      <c r="G7485" s="18" t="s">
        <v>5</v>
      </c>
      <c r="H7485" s="3">
        <v>2024</v>
      </c>
      <c r="I7485" s="20" t="s">
        <v>282</v>
      </c>
      <c r="J7485" s="2" t="s">
        <v>276</v>
      </c>
      <c r="K7485" s="2" t="s">
        <v>320</v>
      </c>
      <c r="L7485" s="163">
        <f t="shared" si="279"/>
        <v>0</v>
      </c>
      <c r="M7485" s="163">
        <f t="shared" si="280"/>
        <v>0</v>
      </c>
      <c r="N7485" s="181"/>
      <c r="O7485" s="8"/>
      <c r="P7485" s="8"/>
      <c r="Q7485" s="8"/>
      <c r="R7485" s="8"/>
      <c r="S7485" s="122"/>
      <c r="T7485" s="8"/>
      <c r="U7485" s="8"/>
      <c r="V7485" s="8"/>
      <c r="W7485" s="8"/>
      <c r="X7485" s="122"/>
      <c r="Y7485" s="8"/>
      <c r="Z7485" s="8"/>
      <c r="AA7485" s="8"/>
      <c r="AB7485" s="8"/>
      <c r="AC7485" s="122"/>
      <c r="AD7485" s="8"/>
      <c r="AE7485" s="8"/>
      <c r="AF7485" s="8"/>
      <c r="AG7485" s="8"/>
      <c r="AH7485" s="122"/>
      <c r="AI7485" s="137"/>
      <c r="AJ7485" s="137"/>
      <c r="AK7485" s="137"/>
      <c r="AL7485" s="137"/>
      <c r="AM7485" s="138"/>
      <c r="AN7485" s="8"/>
      <c r="AO7485" s="8"/>
      <c r="AP7485" s="8"/>
      <c r="AQ7485" s="8"/>
      <c r="AR7485" s="122"/>
      <c r="AS7485" s="139"/>
      <c r="AT7485" s="139"/>
      <c r="AU7485" s="139"/>
      <c r="AV7485" s="139"/>
      <c r="AW7485" s="140"/>
      <c r="AX7485" s="8"/>
      <c r="AY7485" s="8"/>
      <c r="AZ7485" s="8"/>
      <c r="BA7485" s="8"/>
      <c r="BB7485" s="122"/>
      <c r="BC7485" s="8"/>
      <c r="BD7485" s="8"/>
      <c r="BE7485" s="8"/>
      <c r="BF7485" s="8"/>
      <c r="BG7485" s="122"/>
      <c r="BH7485" s="8"/>
      <c r="BI7485" s="8"/>
      <c r="BJ7485" s="8"/>
      <c r="BK7485" s="8"/>
      <c r="BL7485" s="122"/>
      <c r="BM7485" s="8"/>
      <c r="BN7485" s="8"/>
      <c r="BO7485" s="8"/>
      <c r="BP7485" s="8"/>
      <c r="BQ7485" s="122"/>
      <c r="BR7485" s="8"/>
      <c r="BS7485" s="8"/>
      <c r="BT7485" s="8"/>
      <c r="BU7485" s="8"/>
      <c r="BV7485" s="122"/>
    </row>
    <row r="7486" spans="1:74" hidden="1" x14ac:dyDescent="0.3">
      <c r="A7486" s="8"/>
      <c r="B7486" s="2" t="s">
        <v>2</v>
      </c>
      <c r="C7486" s="2" t="s">
        <v>3</v>
      </c>
      <c r="D7486" s="2" t="s">
        <v>503</v>
      </c>
      <c r="E7486" s="9" t="s">
        <v>835</v>
      </c>
      <c r="F7486" s="10"/>
      <c r="G7486" s="18" t="s">
        <v>5</v>
      </c>
      <c r="H7486" s="3">
        <v>2024</v>
      </c>
      <c r="I7486" s="20" t="s">
        <v>282</v>
      </c>
      <c r="J7486" s="2" t="s">
        <v>277</v>
      </c>
      <c r="K7486" s="2" t="s">
        <v>320</v>
      </c>
      <c r="L7486" s="163">
        <f t="shared" si="279"/>
        <v>9</v>
      </c>
      <c r="M7486" s="163">
        <f t="shared" si="280"/>
        <v>29.3</v>
      </c>
      <c r="N7486" s="181"/>
      <c r="O7486" s="8"/>
      <c r="P7486" s="8"/>
      <c r="Q7486" s="8"/>
      <c r="R7486" s="8"/>
      <c r="S7486" s="122"/>
      <c r="T7486" s="8"/>
      <c r="U7486" s="8"/>
      <c r="V7486" s="8"/>
      <c r="W7486" s="8"/>
      <c r="X7486" s="122"/>
      <c r="Y7486" s="8"/>
      <c r="Z7486" s="8"/>
      <c r="AA7486" s="8"/>
      <c r="AB7486" s="8"/>
      <c r="AC7486" s="122"/>
      <c r="AD7486" s="8"/>
      <c r="AE7486" s="8"/>
      <c r="AF7486" s="8"/>
      <c r="AG7486" s="8"/>
      <c r="AH7486" s="122"/>
      <c r="AI7486" s="137"/>
      <c r="AJ7486" s="137"/>
      <c r="AK7486" s="137"/>
      <c r="AL7486" s="137"/>
      <c r="AM7486" s="138"/>
      <c r="AN7486" s="8"/>
      <c r="AO7486" s="8"/>
      <c r="AP7486" s="8"/>
      <c r="AQ7486" s="8"/>
      <c r="AR7486" s="122"/>
      <c r="AS7486" s="139"/>
      <c r="AT7486" s="139"/>
      <c r="AU7486" s="139"/>
      <c r="AV7486" s="139"/>
      <c r="AW7486" s="140"/>
      <c r="AX7486" s="8"/>
      <c r="AY7486" s="8"/>
      <c r="AZ7486" s="8"/>
      <c r="BA7486" s="8"/>
      <c r="BB7486" s="122"/>
      <c r="BC7486" s="8"/>
      <c r="BD7486" s="8"/>
      <c r="BE7486" s="8"/>
      <c r="BF7486" s="8"/>
      <c r="BG7486" s="122"/>
      <c r="BH7486" s="8" t="s">
        <v>976</v>
      </c>
      <c r="BI7486" s="8"/>
      <c r="BJ7486" s="8"/>
      <c r="BK7486" s="8">
        <v>9</v>
      </c>
      <c r="BL7486" s="122">
        <v>29.3</v>
      </c>
      <c r="BM7486" s="8"/>
      <c r="BN7486" s="8"/>
      <c r="BO7486" s="8"/>
      <c r="BP7486" s="8"/>
      <c r="BQ7486" s="122"/>
      <c r="BR7486" s="8"/>
      <c r="BS7486" s="8"/>
      <c r="BT7486" s="8"/>
      <c r="BU7486" s="8"/>
      <c r="BV7486" s="122"/>
    </row>
    <row r="7487" spans="1:74" hidden="1" x14ac:dyDescent="0.3">
      <c r="A7487" s="8"/>
      <c r="B7487" s="2" t="s">
        <v>2</v>
      </c>
      <c r="C7487" s="2" t="s">
        <v>3</v>
      </c>
      <c r="D7487" s="2" t="s">
        <v>503</v>
      </c>
      <c r="E7487" s="9" t="s">
        <v>835</v>
      </c>
      <c r="F7487" s="10"/>
      <c r="G7487" s="18" t="s">
        <v>5</v>
      </c>
      <c r="H7487" s="3">
        <v>2024</v>
      </c>
      <c r="I7487" s="20" t="s">
        <v>283</v>
      </c>
      <c r="J7487" s="2" t="s">
        <v>298</v>
      </c>
      <c r="K7487" s="2" t="s">
        <v>321</v>
      </c>
      <c r="L7487" s="163">
        <f t="shared" si="279"/>
        <v>0</v>
      </c>
      <c r="M7487" s="163">
        <f t="shared" si="280"/>
        <v>0</v>
      </c>
      <c r="N7487" s="181"/>
      <c r="O7487" s="8"/>
      <c r="P7487" s="8"/>
      <c r="Q7487" s="8"/>
      <c r="R7487" s="8"/>
      <c r="S7487" s="122"/>
      <c r="T7487" s="8"/>
      <c r="U7487" s="8"/>
      <c r="V7487" s="8"/>
      <c r="W7487" s="8"/>
      <c r="X7487" s="122"/>
      <c r="Y7487" s="8"/>
      <c r="Z7487" s="8"/>
      <c r="AA7487" s="8"/>
      <c r="AB7487" s="8"/>
      <c r="AC7487" s="122"/>
      <c r="AD7487" s="8"/>
      <c r="AE7487" s="8"/>
      <c r="AF7487" s="8"/>
      <c r="AG7487" s="8"/>
      <c r="AH7487" s="122"/>
      <c r="AI7487" s="137"/>
      <c r="AJ7487" s="137"/>
      <c r="AK7487" s="137"/>
      <c r="AL7487" s="137"/>
      <c r="AM7487" s="138"/>
      <c r="AN7487" s="8"/>
      <c r="AO7487" s="8"/>
      <c r="AP7487" s="8"/>
      <c r="AQ7487" s="8"/>
      <c r="AR7487" s="122"/>
      <c r="AS7487" s="139"/>
      <c r="AT7487" s="139"/>
      <c r="AU7487" s="139"/>
      <c r="AV7487" s="139"/>
      <c r="AW7487" s="140"/>
      <c r="AX7487" s="8"/>
      <c r="AY7487" s="8"/>
      <c r="AZ7487" s="8"/>
      <c r="BA7487" s="8"/>
      <c r="BB7487" s="122"/>
      <c r="BC7487" s="8"/>
      <c r="BD7487" s="8"/>
      <c r="BE7487" s="8"/>
      <c r="BF7487" s="8"/>
      <c r="BG7487" s="122"/>
      <c r="BH7487" s="8"/>
      <c r="BI7487" s="8"/>
      <c r="BJ7487" s="8"/>
      <c r="BK7487" s="8"/>
      <c r="BL7487" s="122"/>
      <c r="BM7487" s="8"/>
      <c r="BN7487" s="8"/>
      <c r="BO7487" s="8"/>
      <c r="BP7487" s="8"/>
      <c r="BQ7487" s="122"/>
      <c r="BR7487" s="8"/>
      <c r="BS7487" s="8"/>
      <c r="BT7487" s="8"/>
      <c r="BU7487" s="8"/>
      <c r="BV7487" s="122"/>
    </row>
    <row r="7488" spans="1:74" hidden="1" x14ac:dyDescent="0.3">
      <c r="A7488" s="8"/>
      <c r="B7488" s="2" t="s">
        <v>2</v>
      </c>
      <c r="C7488" s="2" t="s">
        <v>3</v>
      </c>
      <c r="D7488" s="2" t="s">
        <v>503</v>
      </c>
      <c r="E7488" s="9" t="s">
        <v>835</v>
      </c>
      <c r="F7488" s="10"/>
      <c r="G7488" s="18" t="s">
        <v>5</v>
      </c>
      <c r="H7488" s="3">
        <v>2024</v>
      </c>
      <c r="I7488" s="20" t="s">
        <v>283</v>
      </c>
      <c r="J7488" s="2" t="s">
        <v>278</v>
      </c>
      <c r="K7488" s="2" t="s">
        <v>320</v>
      </c>
      <c r="L7488" s="163">
        <f t="shared" si="279"/>
        <v>0</v>
      </c>
      <c r="M7488" s="163">
        <f t="shared" si="280"/>
        <v>0</v>
      </c>
      <c r="N7488" s="181"/>
      <c r="O7488" s="8"/>
      <c r="P7488" s="8"/>
      <c r="Q7488" s="8"/>
      <c r="R7488" s="8"/>
      <c r="S7488" s="122"/>
      <c r="T7488" s="8"/>
      <c r="U7488" s="8"/>
      <c r="V7488" s="8"/>
      <c r="W7488" s="8"/>
      <c r="X7488" s="122"/>
      <c r="Y7488" s="8"/>
      <c r="Z7488" s="8"/>
      <c r="AA7488" s="8"/>
      <c r="AB7488" s="8"/>
      <c r="AC7488" s="122"/>
      <c r="AD7488" s="8"/>
      <c r="AE7488" s="8"/>
      <c r="AF7488" s="8"/>
      <c r="AG7488" s="8"/>
      <c r="AH7488" s="122"/>
      <c r="AI7488" s="137"/>
      <c r="AJ7488" s="137"/>
      <c r="AK7488" s="137"/>
      <c r="AL7488" s="137"/>
      <c r="AM7488" s="138"/>
      <c r="AN7488" s="8"/>
      <c r="AO7488" s="8"/>
      <c r="AP7488" s="8"/>
      <c r="AQ7488" s="8"/>
      <c r="AR7488" s="122"/>
      <c r="AS7488" s="139"/>
      <c r="AT7488" s="139"/>
      <c r="AU7488" s="139"/>
      <c r="AV7488" s="139"/>
      <c r="AW7488" s="140"/>
      <c r="AX7488" s="8"/>
      <c r="AY7488" s="8"/>
      <c r="AZ7488" s="8"/>
      <c r="BA7488" s="8"/>
      <c r="BB7488" s="122"/>
      <c r="BC7488" s="8"/>
      <c r="BD7488" s="8"/>
      <c r="BE7488" s="8"/>
      <c r="BF7488" s="8"/>
      <c r="BG7488" s="122"/>
      <c r="BH7488" s="8"/>
      <c r="BI7488" s="8"/>
      <c r="BJ7488" s="8"/>
      <c r="BK7488" s="8"/>
      <c r="BL7488" s="122"/>
      <c r="BM7488" s="8"/>
      <c r="BN7488" s="8"/>
      <c r="BO7488" s="8"/>
      <c r="BP7488" s="8"/>
      <c r="BQ7488" s="122"/>
      <c r="BR7488" s="8"/>
      <c r="BS7488" s="8"/>
      <c r="BT7488" s="8"/>
      <c r="BU7488" s="8"/>
      <c r="BV7488" s="122"/>
    </row>
    <row r="7489" spans="1:74" hidden="1" x14ac:dyDescent="0.3">
      <c r="A7489" s="8"/>
      <c r="B7489" s="2" t="s">
        <v>2</v>
      </c>
      <c r="C7489" s="2" t="s">
        <v>3</v>
      </c>
      <c r="D7489" s="2" t="s">
        <v>503</v>
      </c>
      <c r="E7489" s="9" t="s">
        <v>835</v>
      </c>
      <c r="F7489" s="10"/>
      <c r="G7489" s="18" t="s">
        <v>5</v>
      </c>
      <c r="H7489" s="3">
        <v>2024</v>
      </c>
      <c r="I7489" s="20" t="s">
        <v>283</v>
      </c>
      <c r="J7489" s="2" t="s">
        <v>279</v>
      </c>
      <c r="K7489" s="2" t="s">
        <v>320</v>
      </c>
      <c r="L7489" s="163">
        <f t="shared" si="279"/>
        <v>0</v>
      </c>
      <c r="M7489" s="163">
        <f t="shared" si="280"/>
        <v>0</v>
      </c>
      <c r="N7489" s="181"/>
      <c r="O7489" s="8"/>
      <c r="P7489" s="8"/>
      <c r="Q7489" s="8"/>
      <c r="R7489" s="8"/>
      <c r="S7489" s="122"/>
      <c r="T7489" s="8"/>
      <c r="U7489" s="8"/>
      <c r="V7489" s="8"/>
      <c r="W7489" s="8"/>
      <c r="X7489" s="122"/>
      <c r="Y7489" s="8"/>
      <c r="Z7489" s="8"/>
      <c r="AA7489" s="8"/>
      <c r="AB7489" s="8"/>
      <c r="AC7489" s="122"/>
      <c r="AD7489" s="8"/>
      <c r="AE7489" s="8"/>
      <c r="AF7489" s="8"/>
      <c r="AG7489" s="8"/>
      <c r="AH7489" s="122"/>
      <c r="AI7489" s="137"/>
      <c r="AJ7489" s="137"/>
      <c r="AK7489" s="137"/>
      <c r="AL7489" s="137"/>
      <c r="AM7489" s="138"/>
      <c r="AN7489" s="8"/>
      <c r="AO7489" s="8"/>
      <c r="AP7489" s="8"/>
      <c r="AQ7489" s="8"/>
      <c r="AR7489" s="122"/>
      <c r="AS7489" s="139"/>
      <c r="AT7489" s="139"/>
      <c r="AU7489" s="139"/>
      <c r="AV7489" s="139"/>
      <c r="AW7489" s="140"/>
      <c r="AX7489" s="8"/>
      <c r="AY7489" s="8"/>
      <c r="AZ7489" s="8"/>
      <c r="BA7489" s="8"/>
      <c r="BB7489" s="122"/>
      <c r="BC7489" s="8"/>
      <c r="BD7489" s="8"/>
      <c r="BE7489" s="8"/>
      <c r="BF7489" s="8"/>
      <c r="BG7489" s="122"/>
      <c r="BH7489" s="8"/>
      <c r="BI7489" s="8"/>
      <c r="BJ7489" s="8"/>
      <c r="BK7489" s="8"/>
      <c r="BL7489" s="122"/>
      <c r="BM7489" s="8"/>
      <c r="BN7489" s="8"/>
      <c r="BO7489" s="8"/>
      <c r="BP7489" s="8"/>
      <c r="BQ7489" s="122"/>
      <c r="BR7489" s="8"/>
      <c r="BS7489" s="8"/>
      <c r="BT7489" s="8"/>
      <c r="BU7489" s="8"/>
      <c r="BV7489" s="122"/>
    </row>
    <row r="7490" spans="1:74" hidden="1" x14ac:dyDescent="0.3">
      <c r="A7490" s="8"/>
      <c r="B7490" s="2" t="s">
        <v>2</v>
      </c>
      <c r="C7490" s="2" t="s">
        <v>3</v>
      </c>
      <c r="D7490" s="2" t="s">
        <v>503</v>
      </c>
      <c r="E7490" s="9" t="s">
        <v>835</v>
      </c>
      <c r="F7490" s="10"/>
      <c r="G7490" s="18" t="s">
        <v>5</v>
      </c>
      <c r="H7490" s="3">
        <v>2024</v>
      </c>
      <c r="I7490" s="20" t="s">
        <v>286</v>
      </c>
      <c r="J7490" s="2" t="s">
        <v>280</v>
      </c>
      <c r="K7490" s="2" t="s">
        <v>319</v>
      </c>
      <c r="L7490" s="163">
        <f t="shared" si="279"/>
        <v>0</v>
      </c>
      <c r="M7490" s="163">
        <f t="shared" si="280"/>
        <v>0</v>
      </c>
      <c r="N7490" s="181"/>
      <c r="O7490" s="8"/>
      <c r="P7490" s="8"/>
      <c r="Q7490" s="8"/>
      <c r="R7490" s="8"/>
      <c r="S7490" s="122"/>
      <c r="T7490" s="8"/>
      <c r="U7490" s="8"/>
      <c r="V7490" s="8"/>
      <c r="W7490" s="8"/>
      <c r="X7490" s="122"/>
      <c r="Y7490" s="8"/>
      <c r="Z7490" s="8"/>
      <c r="AA7490" s="8"/>
      <c r="AB7490" s="8"/>
      <c r="AC7490" s="122"/>
      <c r="AD7490" s="8"/>
      <c r="AE7490" s="8"/>
      <c r="AF7490" s="8"/>
      <c r="AG7490" s="8"/>
      <c r="AH7490" s="122"/>
      <c r="AI7490" s="137"/>
      <c r="AJ7490" s="137"/>
      <c r="AK7490" s="137"/>
      <c r="AL7490" s="137"/>
      <c r="AM7490" s="138"/>
      <c r="AN7490" s="8"/>
      <c r="AO7490" s="8"/>
      <c r="AP7490" s="8"/>
      <c r="AQ7490" s="8"/>
      <c r="AR7490" s="122"/>
      <c r="AS7490" s="139"/>
      <c r="AT7490" s="139"/>
      <c r="AU7490" s="139"/>
      <c r="AV7490" s="139"/>
      <c r="AW7490" s="140"/>
      <c r="AX7490" s="8"/>
      <c r="AY7490" s="8"/>
      <c r="AZ7490" s="8"/>
      <c r="BA7490" s="8"/>
      <c r="BB7490" s="122"/>
      <c r="BC7490" s="8"/>
      <c r="BD7490" s="8"/>
      <c r="BE7490" s="8"/>
      <c r="BF7490" s="8"/>
      <c r="BG7490" s="122"/>
      <c r="BH7490" s="8"/>
      <c r="BI7490" s="8"/>
      <c r="BJ7490" s="8"/>
      <c r="BK7490" s="8"/>
      <c r="BL7490" s="122"/>
      <c r="BM7490" s="8"/>
      <c r="BN7490" s="8"/>
      <c r="BO7490" s="8"/>
      <c r="BP7490" s="8"/>
      <c r="BQ7490" s="122"/>
      <c r="BR7490" s="8"/>
      <c r="BS7490" s="8"/>
      <c r="BT7490" s="8"/>
      <c r="BU7490" s="8"/>
      <c r="BV7490" s="122"/>
    </row>
    <row r="7491" spans="1:74" hidden="1" x14ac:dyDescent="0.3">
      <c r="A7491" s="8"/>
      <c r="B7491" s="2" t="s">
        <v>2</v>
      </c>
      <c r="C7491" s="2" t="s">
        <v>3</v>
      </c>
      <c r="D7491" s="2" t="s">
        <v>503</v>
      </c>
      <c r="E7491" s="9" t="s">
        <v>835</v>
      </c>
      <c r="F7491" s="10"/>
      <c r="G7491" s="18" t="s">
        <v>5</v>
      </c>
      <c r="H7491" s="3">
        <v>2024</v>
      </c>
      <c r="I7491" s="20" t="s">
        <v>286</v>
      </c>
      <c r="J7491" s="2" t="s">
        <v>281</v>
      </c>
      <c r="K7491" s="2" t="s">
        <v>319</v>
      </c>
      <c r="L7491" s="163"/>
      <c r="M7491" s="163">
        <f t="shared" si="280"/>
        <v>6.6429999999999998</v>
      </c>
      <c r="N7491" s="181"/>
      <c r="O7491" s="8"/>
      <c r="P7491" s="8"/>
      <c r="Q7491" s="8"/>
      <c r="R7491" s="8"/>
      <c r="S7491" s="122"/>
      <c r="T7491" s="8"/>
      <c r="U7491" s="8"/>
      <c r="V7491" s="8"/>
      <c r="W7491" s="8"/>
      <c r="X7491" s="122"/>
      <c r="Y7491" s="8"/>
      <c r="Z7491" s="8"/>
      <c r="AA7491" s="8"/>
      <c r="AB7491" s="8"/>
      <c r="AC7491" s="122"/>
      <c r="AD7491" s="8"/>
      <c r="AE7491" s="8"/>
      <c r="AF7491" s="8"/>
      <c r="AG7491" s="8"/>
      <c r="AH7491" s="122"/>
      <c r="AI7491" s="137"/>
      <c r="AJ7491" s="137"/>
      <c r="AK7491" s="137"/>
      <c r="AL7491" s="137"/>
      <c r="AM7491" s="138"/>
      <c r="AN7491" s="8"/>
      <c r="AO7491" s="8"/>
      <c r="AP7491" s="8"/>
      <c r="AQ7491" s="8"/>
      <c r="AR7491" s="122"/>
      <c r="AS7491" s="139"/>
      <c r="AT7491" s="139"/>
      <c r="AU7491" s="139"/>
      <c r="AV7491" s="139"/>
      <c r="AW7491" s="140"/>
      <c r="AX7491" s="8"/>
      <c r="AY7491" s="8"/>
      <c r="AZ7491" s="8"/>
      <c r="BA7491" s="8"/>
      <c r="BB7491" s="122"/>
      <c r="BC7491" s="8"/>
      <c r="BD7491" s="8"/>
      <c r="BE7491" s="8"/>
      <c r="BF7491" s="8"/>
      <c r="BG7491" s="122"/>
      <c r="BH7491" s="8"/>
      <c r="BI7491" s="8"/>
      <c r="BJ7491" s="8"/>
      <c r="BK7491" s="8"/>
      <c r="BL7491" s="122"/>
      <c r="BM7491" s="8"/>
      <c r="BN7491" s="8"/>
      <c r="BO7491" s="8"/>
      <c r="BP7491" s="8"/>
      <c r="BQ7491" s="122"/>
      <c r="BR7491" s="8" t="s">
        <v>1253</v>
      </c>
      <c r="BS7491" s="8"/>
      <c r="BT7491" s="8"/>
      <c r="BU7491" s="8"/>
      <c r="BV7491" s="122">
        <v>6.6429999999999998</v>
      </c>
    </row>
    <row r="7492" spans="1:74" hidden="1" x14ac:dyDescent="0.3">
      <c r="A7492" s="15"/>
      <c r="B7492" s="12" t="s">
        <v>2</v>
      </c>
      <c r="C7492" s="12" t="s">
        <v>3</v>
      </c>
      <c r="D7492" s="12" t="s">
        <v>503</v>
      </c>
      <c r="E7492" s="16" t="s">
        <v>835</v>
      </c>
      <c r="F7492" s="17"/>
      <c r="G7492" s="19" t="s">
        <v>5</v>
      </c>
      <c r="H7492" s="7">
        <v>2024</v>
      </c>
      <c r="I7492" s="21"/>
      <c r="J7492" s="12" t="s">
        <v>314</v>
      </c>
      <c r="K7492" s="12"/>
      <c r="L7492" s="147"/>
      <c r="M7492" s="147">
        <f t="shared" si="280"/>
        <v>35.942999999999998</v>
      </c>
      <c r="N7492" s="183"/>
      <c r="O7492" s="15"/>
      <c r="P7492" s="15"/>
      <c r="Q7492" s="15"/>
      <c r="R7492" s="15"/>
      <c r="S7492" s="123"/>
      <c r="T7492" s="15"/>
      <c r="U7492" s="15"/>
      <c r="V7492" s="15"/>
      <c r="W7492" s="15"/>
      <c r="X7492" s="123"/>
      <c r="Y7492" s="15"/>
      <c r="Z7492" s="15"/>
      <c r="AA7492" s="15"/>
      <c r="AB7492" s="15"/>
      <c r="AC7492" s="123"/>
      <c r="AD7492" s="15"/>
      <c r="AE7492" s="15"/>
      <c r="AF7492" s="15"/>
      <c r="AG7492" s="15"/>
      <c r="AH7492" s="123"/>
      <c r="AI7492" s="15"/>
      <c r="AJ7492" s="15"/>
      <c r="AK7492" s="15"/>
      <c r="AL7492" s="15"/>
      <c r="AM7492" s="123">
        <f>SUM(AM7454:AM7491)</f>
        <v>0</v>
      </c>
      <c r="AN7492" s="15"/>
      <c r="AO7492" s="15"/>
      <c r="AP7492" s="15"/>
      <c r="AQ7492" s="15"/>
      <c r="AR7492" s="123">
        <f>SUM(AR7462:AR7491)</f>
        <v>0</v>
      </c>
      <c r="AS7492" s="15"/>
      <c r="AT7492" s="15"/>
      <c r="AU7492" s="15"/>
      <c r="AV7492" s="15"/>
      <c r="AW7492" s="123">
        <f>SUM(AW7454:AW7491)</f>
        <v>0</v>
      </c>
      <c r="AX7492" s="15"/>
      <c r="AY7492" s="15"/>
      <c r="AZ7492" s="15"/>
      <c r="BA7492" s="123"/>
      <c r="BB7492" s="123">
        <f>SUM(BB7454:BB7491)</f>
        <v>0</v>
      </c>
      <c r="BC7492" s="15"/>
      <c r="BD7492" s="15"/>
      <c r="BE7492" s="15"/>
      <c r="BF7492" s="123"/>
      <c r="BG7492" s="123">
        <f t="shared" ref="BG7492" si="281">SUM(BG7454:BG7491)</f>
        <v>0</v>
      </c>
      <c r="BH7492" s="15"/>
      <c r="BI7492" s="15"/>
      <c r="BJ7492" s="15"/>
      <c r="BK7492" s="123"/>
      <c r="BL7492" s="123">
        <f t="shared" ref="BL7492" si="282">SUM(BL7454:BL7491)</f>
        <v>29.3</v>
      </c>
      <c r="BM7492" s="15"/>
      <c r="BN7492" s="15"/>
      <c r="BO7492" s="15"/>
      <c r="BP7492" s="123"/>
      <c r="BQ7492" s="123">
        <f t="shared" ref="BQ7492" si="283">SUM(BQ7454:BQ7491)</f>
        <v>0</v>
      </c>
      <c r="BR7492" s="15"/>
      <c r="BS7492" s="15"/>
      <c r="BT7492" s="15"/>
      <c r="BU7492" s="123"/>
      <c r="BV7492" s="123">
        <f t="shared" ref="BV7492" si="284">SUM(BV7454:BV7491)</f>
        <v>6.6429999999999998</v>
      </c>
    </row>
    <row r="7493" spans="1:74" hidden="1" x14ac:dyDescent="0.3">
      <c r="A7493" s="8"/>
      <c r="B7493" s="2" t="s">
        <v>2</v>
      </c>
      <c r="C7493" s="2" t="s">
        <v>3</v>
      </c>
      <c r="D7493" s="2" t="s">
        <v>503</v>
      </c>
      <c r="E7493" s="9">
        <v>58</v>
      </c>
      <c r="F7493" s="10"/>
      <c r="G7493" s="18" t="s">
        <v>5</v>
      </c>
      <c r="H7493" s="3">
        <v>2024</v>
      </c>
      <c r="I7493" s="20" t="s">
        <v>287</v>
      </c>
      <c r="J7493" s="184" t="s">
        <v>509</v>
      </c>
      <c r="K7493" s="184" t="s">
        <v>318</v>
      </c>
      <c r="L7493" s="187">
        <f>SUM(R7493,W7493,AB7493,AG7493,AL7493,AQ7493,AV7493,BA7493,BF7493,BK7493,BP7493,BU7493)</f>
        <v>0</v>
      </c>
      <c r="M7493" s="187">
        <f t="shared" si="280"/>
        <v>0</v>
      </c>
      <c r="N7493" s="186"/>
      <c r="O7493" s="8"/>
      <c r="P7493" s="8"/>
      <c r="Q7493" s="8"/>
      <c r="R7493" s="8"/>
      <c r="S7493" s="122"/>
      <c r="T7493" s="8"/>
      <c r="U7493" s="8"/>
      <c r="V7493" s="8"/>
      <c r="W7493" s="8"/>
      <c r="X7493" s="122"/>
      <c r="Y7493" s="8"/>
      <c r="Z7493" s="8"/>
      <c r="AA7493" s="8"/>
      <c r="AB7493" s="8"/>
      <c r="AC7493" s="122"/>
      <c r="AD7493" s="8"/>
      <c r="AE7493" s="8"/>
      <c r="AF7493" s="8"/>
      <c r="AG7493" s="8"/>
      <c r="AH7493" s="122"/>
      <c r="AI7493" s="137"/>
      <c r="AJ7493" s="137"/>
      <c r="AK7493" s="137"/>
      <c r="AL7493" s="137"/>
      <c r="AM7493" s="138"/>
      <c r="AN7493" s="8"/>
      <c r="AO7493" s="8"/>
      <c r="AP7493" s="8"/>
      <c r="AQ7493" s="8"/>
      <c r="AR7493" s="122"/>
      <c r="AS7493" s="139"/>
      <c r="AT7493" s="139"/>
      <c r="AU7493" s="139"/>
      <c r="AV7493" s="139"/>
      <c r="AW7493" s="140"/>
      <c r="AX7493" s="8"/>
      <c r="AY7493" s="8"/>
      <c r="AZ7493" s="8"/>
      <c r="BA7493" s="8"/>
      <c r="BB7493" s="122"/>
      <c r="BC7493" s="8"/>
      <c r="BD7493" s="8"/>
      <c r="BE7493" s="8"/>
      <c r="BF7493" s="8"/>
      <c r="BG7493" s="122"/>
      <c r="BH7493" s="8"/>
      <c r="BI7493" s="8"/>
      <c r="BJ7493" s="8"/>
      <c r="BK7493" s="8"/>
      <c r="BL7493" s="122"/>
      <c r="BM7493" s="8"/>
      <c r="BN7493" s="8"/>
      <c r="BO7493" s="8"/>
      <c r="BP7493" s="8"/>
      <c r="BQ7493" s="122"/>
      <c r="BR7493" s="8"/>
      <c r="BS7493" s="8"/>
      <c r="BT7493" s="8"/>
      <c r="BU7493" s="8"/>
      <c r="BV7493" s="122"/>
    </row>
    <row r="7494" spans="1:74" hidden="1" x14ac:dyDescent="0.3">
      <c r="A7494" s="8"/>
      <c r="B7494" s="2" t="s">
        <v>2</v>
      </c>
      <c r="C7494" s="2" t="s">
        <v>3</v>
      </c>
      <c r="D7494" s="2" t="s">
        <v>503</v>
      </c>
      <c r="E7494" s="9">
        <v>58</v>
      </c>
      <c r="F7494" s="10"/>
      <c r="G7494" s="18" t="s">
        <v>5</v>
      </c>
      <c r="H7494" s="3">
        <v>2024</v>
      </c>
      <c r="I7494" s="20" t="s">
        <v>287</v>
      </c>
      <c r="J7494" s="184" t="s">
        <v>291</v>
      </c>
      <c r="K7494" s="184" t="s">
        <v>319</v>
      </c>
      <c r="L7494" s="187">
        <f t="shared" ref="L7494:L7529" si="285">SUM(R7494,W7494,AB7494,AG7494,AL7494,AQ7494,AV7494,BA7494,BF7494,BK7494,BP7494,BU7494)</f>
        <v>0</v>
      </c>
      <c r="M7494" s="187">
        <f>SUM(S7494,X7494,AC7494,AH7494,AM7494,AR7494,AW7494,BB7494,BG7494,BL7494,BQ7494,BV7494)</f>
        <v>0</v>
      </c>
      <c r="N7494" s="186"/>
      <c r="O7494" s="8"/>
      <c r="P7494" s="8"/>
      <c r="Q7494" s="8"/>
      <c r="R7494" s="8"/>
      <c r="S7494" s="122"/>
      <c r="T7494" s="8"/>
      <c r="U7494" s="8"/>
      <c r="V7494" s="8"/>
      <c r="W7494" s="8"/>
      <c r="X7494" s="122"/>
      <c r="Y7494" s="8"/>
      <c r="Z7494" s="8"/>
      <c r="AA7494" s="8"/>
      <c r="AB7494" s="8"/>
      <c r="AC7494" s="122"/>
      <c r="AD7494" s="8"/>
      <c r="AE7494" s="8"/>
      <c r="AF7494" s="8"/>
      <c r="AG7494" s="8"/>
      <c r="AH7494" s="122"/>
      <c r="AI7494" s="137"/>
      <c r="AJ7494" s="137"/>
      <c r="AK7494" s="137"/>
      <c r="AL7494" s="137"/>
      <c r="AM7494" s="138"/>
      <c r="AN7494" s="8"/>
      <c r="AO7494" s="8"/>
      <c r="AP7494" s="8"/>
      <c r="AQ7494" s="8"/>
      <c r="AR7494" s="122"/>
      <c r="AS7494" s="139"/>
      <c r="AT7494" s="139"/>
      <c r="AU7494" s="139"/>
      <c r="AV7494" s="139"/>
      <c r="AW7494" s="140"/>
      <c r="AX7494" s="8"/>
      <c r="AY7494" s="8"/>
      <c r="AZ7494" s="8"/>
      <c r="BA7494" s="8"/>
      <c r="BB7494" s="122"/>
      <c r="BC7494" s="8"/>
      <c r="BD7494" s="8"/>
      <c r="BE7494" s="8"/>
      <c r="BF7494" s="8"/>
      <c r="BG7494" s="122"/>
      <c r="BH7494" s="8"/>
      <c r="BI7494" s="8"/>
      <c r="BJ7494" s="8"/>
      <c r="BK7494" s="8"/>
      <c r="BL7494" s="122"/>
      <c r="BM7494" s="8"/>
      <c r="BN7494" s="8"/>
      <c r="BO7494" s="8"/>
      <c r="BP7494" s="8"/>
      <c r="BQ7494" s="122"/>
      <c r="BR7494" s="8"/>
      <c r="BS7494" s="8"/>
      <c r="BT7494" s="8"/>
      <c r="BU7494" s="8"/>
      <c r="BV7494" s="122"/>
    </row>
    <row r="7495" spans="1:74" hidden="1" x14ac:dyDescent="0.3">
      <c r="A7495" s="8"/>
      <c r="B7495" s="2" t="s">
        <v>2</v>
      </c>
      <c r="C7495" s="2" t="s">
        <v>3</v>
      </c>
      <c r="D7495" s="2" t="s">
        <v>503</v>
      </c>
      <c r="E7495" s="9">
        <v>58</v>
      </c>
      <c r="F7495" s="10"/>
      <c r="G7495" s="18" t="s">
        <v>5</v>
      </c>
      <c r="H7495" s="3">
        <v>2024</v>
      </c>
      <c r="I7495" s="20" t="s">
        <v>286</v>
      </c>
      <c r="J7495" s="184" t="s">
        <v>336</v>
      </c>
      <c r="K7495" s="184" t="s">
        <v>319</v>
      </c>
      <c r="L7495" s="187">
        <f t="shared" si="285"/>
        <v>0</v>
      </c>
      <c r="M7495" s="187">
        <f t="shared" ref="M7495:M7532" si="286">SUM(S7495,X7495,AC7495,AH7495,AM7495,AR7495,AW7495,BB7495,BG7495,BL7495,BQ7495,BV7495)</f>
        <v>0</v>
      </c>
      <c r="N7495" s="186"/>
      <c r="O7495" s="8"/>
      <c r="P7495" s="8"/>
      <c r="Q7495" s="8"/>
      <c r="R7495" s="8"/>
      <c r="S7495" s="122"/>
      <c r="T7495" s="8"/>
      <c r="U7495" s="8"/>
      <c r="V7495" s="8"/>
      <c r="W7495" s="8"/>
      <c r="X7495" s="122"/>
      <c r="Y7495" s="8"/>
      <c r="Z7495" s="8"/>
      <c r="AA7495" s="8"/>
      <c r="AB7495" s="8"/>
      <c r="AC7495" s="122"/>
      <c r="AD7495" s="8"/>
      <c r="AE7495" s="8"/>
      <c r="AF7495" s="8"/>
      <c r="AG7495" s="8"/>
      <c r="AH7495" s="122"/>
      <c r="AI7495" s="137"/>
      <c r="AJ7495" s="137"/>
      <c r="AK7495" s="137"/>
      <c r="AL7495" s="137"/>
      <c r="AM7495" s="138"/>
      <c r="AN7495" s="8"/>
      <c r="AO7495" s="8"/>
      <c r="AP7495" s="8"/>
      <c r="AQ7495" s="8"/>
      <c r="AR7495" s="122"/>
      <c r="AS7495" s="139"/>
      <c r="AT7495" s="139"/>
      <c r="AU7495" s="139"/>
      <c r="AV7495" s="139"/>
      <c r="AW7495" s="140"/>
      <c r="AX7495" s="8"/>
      <c r="AY7495" s="8"/>
      <c r="AZ7495" s="8"/>
      <c r="BA7495" s="8"/>
      <c r="BB7495" s="122"/>
      <c r="BC7495" s="8"/>
      <c r="BD7495" s="8"/>
      <c r="BE7495" s="8"/>
      <c r="BF7495" s="8"/>
      <c r="BG7495" s="122"/>
      <c r="BH7495" s="8"/>
      <c r="BI7495" s="8"/>
      <c r="BJ7495" s="8"/>
      <c r="BK7495" s="8"/>
      <c r="BL7495" s="122"/>
      <c r="BM7495" s="8"/>
      <c r="BN7495" s="8"/>
      <c r="BO7495" s="8"/>
      <c r="BP7495" s="8"/>
      <c r="BQ7495" s="122"/>
      <c r="BR7495" s="8"/>
      <c r="BS7495" s="8"/>
      <c r="BT7495" s="8"/>
      <c r="BU7495" s="8"/>
      <c r="BV7495" s="122"/>
    </row>
    <row r="7496" spans="1:74" hidden="1" x14ac:dyDescent="0.3">
      <c r="A7496" s="8"/>
      <c r="B7496" s="2" t="s">
        <v>2</v>
      </c>
      <c r="C7496" s="2" t="s">
        <v>3</v>
      </c>
      <c r="D7496" s="2" t="s">
        <v>503</v>
      </c>
      <c r="E7496" s="9">
        <v>58</v>
      </c>
      <c r="F7496" s="10"/>
      <c r="G7496" s="18" t="s">
        <v>5</v>
      </c>
      <c r="H7496" s="3">
        <v>2024</v>
      </c>
      <c r="I7496" s="20" t="s">
        <v>286</v>
      </c>
      <c r="J7496" s="185" t="s">
        <v>337</v>
      </c>
      <c r="K7496" s="185" t="s">
        <v>318</v>
      </c>
      <c r="L7496" s="187">
        <f t="shared" si="285"/>
        <v>0</v>
      </c>
      <c r="M7496" s="187">
        <f t="shared" si="286"/>
        <v>0</v>
      </c>
      <c r="N7496" s="186"/>
      <c r="O7496" s="8"/>
      <c r="P7496" s="8"/>
      <c r="Q7496" s="8"/>
      <c r="R7496" s="8"/>
      <c r="S7496" s="122"/>
      <c r="T7496" s="8"/>
      <c r="U7496" s="8"/>
      <c r="V7496" s="8"/>
      <c r="W7496" s="8"/>
      <c r="X7496" s="122"/>
      <c r="Y7496" s="8"/>
      <c r="Z7496" s="8"/>
      <c r="AA7496" s="8"/>
      <c r="AB7496" s="8"/>
      <c r="AC7496" s="122"/>
      <c r="AD7496" s="8"/>
      <c r="AE7496" s="8"/>
      <c r="AF7496" s="8"/>
      <c r="AG7496" s="8"/>
      <c r="AH7496" s="122"/>
      <c r="AI7496" s="137"/>
      <c r="AJ7496" s="137"/>
      <c r="AK7496" s="137"/>
      <c r="AL7496" s="137"/>
      <c r="AM7496" s="138"/>
      <c r="AN7496" s="8"/>
      <c r="AO7496" s="8"/>
      <c r="AP7496" s="8"/>
      <c r="AQ7496" s="8"/>
      <c r="AR7496" s="122"/>
      <c r="AS7496" s="139"/>
      <c r="AT7496" s="139"/>
      <c r="AU7496" s="139"/>
      <c r="AV7496" s="139"/>
      <c r="AW7496" s="140"/>
      <c r="AX7496" s="8"/>
      <c r="AY7496" s="8"/>
      <c r="AZ7496" s="8"/>
      <c r="BA7496" s="8"/>
      <c r="BB7496" s="122"/>
      <c r="BC7496" s="8"/>
      <c r="BD7496" s="8"/>
      <c r="BE7496" s="8"/>
      <c r="BF7496" s="8"/>
      <c r="BG7496" s="122"/>
      <c r="BH7496" s="8"/>
      <c r="BI7496" s="8"/>
      <c r="BJ7496" s="8"/>
      <c r="BK7496" s="8"/>
      <c r="BL7496" s="122"/>
      <c r="BM7496" s="8"/>
      <c r="BN7496" s="8"/>
      <c r="BO7496" s="8"/>
      <c r="BP7496" s="8"/>
      <c r="BQ7496" s="122"/>
      <c r="BR7496" s="8"/>
      <c r="BS7496" s="8"/>
      <c r="BT7496" s="8"/>
      <c r="BU7496" s="8"/>
      <c r="BV7496" s="122"/>
    </row>
    <row r="7497" spans="1:74" ht="28.8" hidden="1" x14ac:dyDescent="0.3">
      <c r="A7497" s="8"/>
      <c r="B7497" s="2" t="s">
        <v>2</v>
      </c>
      <c r="C7497" s="2" t="s">
        <v>3</v>
      </c>
      <c r="D7497" s="2" t="s">
        <v>503</v>
      </c>
      <c r="E7497" s="9">
        <v>58</v>
      </c>
      <c r="F7497" s="10"/>
      <c r="G7497" s="18" t="s">
        <v>5</v>
      </c>
      <c r="H7497" s="3">
        <v>2024</v>
      </c>
      <c r="I7497" s="20" t="s">
        <v>286</v>
      </c>
      <c r="J7497" s="185" t="s">
        <v>338</v>
      </c>
      <c r="K7497" s="185" t="s">
        <v>339</v>
      </c>
      <c r="L7497" s="187">
        <f t="shared" si="285"/>
        <v>0</v>
      </c>
      <c r="M7497" s="187">
        <f t="shared" si="286"/>
        <v>0</v>
      </c>
      <c r="N7497" s="186"/>
      <c r="O7497" s="8"/>
      <c r="P7497" s="8"/>
      <c r="Q7497" s="8"/>
      <c r="R7497" s="8"/>
      <c r="S7497" s="122"/>
      <c r="T7497" s="8"/>
      <c r="U7497" s="8"/>
      <c r="V7497" s="8"/>
      <c r="W7497" s="8"/>
      <c r="X7497" s="122"/>
      <c r="Y7497" s="8"/>
      <c r="Z7497" s="8"/>
      <c r="AA7497" s="8"/>
      <c r="AB7497" s="8"/>
      <c r="AC7497" s="122"/>
      <c r="AD7497" s="8"/>
      <c r="AE7497" s="8"/>
      <c r="AF7497" s="8"/>
      <c r="AG7497" s="8"/>
      <c r="AH7497" s="122"/>
      <c r="AI7497" s="137"/>
      <c r="AJ7497" s="137"/>
      <c r="AK7497" s="137"/>
      <c r="AL7497" s="137"/>
      <c r="AM7497" s="138"/>
      <c r="AN7497" s="8"/>
      <c r="AO7497" s="8"/>
      <c r="AP7497" s="8"/>
      <c r="AQ7497" s="8"/>
      <c r="AR7497" s="122"/>
      <c r="AS7497" s="139"/>
      <c r="AT7497" s="139"/>
      <c r="AU7497" s="139"/>
      <c r="AV7497" s="139"/>
      <c r="AW7497" s="140"/>
      <c r="AX7497" s="8"/>
      <c r="AY7497" s="8"/>
      <c r="AZ7497" s="8"/>
      <c r="BA7497" s="8"/>
      <c r="BB7497" s="122"/>
      <c r="BC7497" s="8"/>
      <c r="BD7497" s="8"/>
      <c r="BE7497" s="8"/>
      <c r="BF7497" s="8"/>
      <c r="BG7497" s="122"/>
      <c r="BH7497" s="8"/>
      <c r="BI7497" s="8"/>
      <c r="BJ7497" s="8"/>
      <c r="BK7497" s="8"/>
      <c r="BL7497" s="122"/>
      <c r="BM7497" s="8"/>
      <c r="BN7497" s="8"/>
      <c r="BO7497" s="8"/>
      <c r="BP7497" s="8"/>
      <c r="BQ7497" s="122"/>
      <c r="BR7497" s="8"/>
      <c r="BS7497" s="8"/>
      <c r="BT7497" s="8"/>
      <c r="BU7497" s="8"/>
      <c r="BV7497" s="122"/>
    </row>
    <row r="7498" spans="1:74" ht="28.8" hidden="1" x14ac:dyDescent="0.3">
      <c r="A7498" s="8"/>
      <c r="B7498" s="2" t="s">
        <v>2</v>
      </c>
      <c r="C7498" s="2" t="s">
        <v>3</v>
      </c>
      <c r="D7498" s="2" t="s">
        <v>503</v>
      </c>
      <c r="E7498" s="9">
        <v>58</v>
      </c>
      <c r="F7498" s="10"/>
      <c r="G7498" s="18" t="s">
        <v>5</v>
      </c>
      <c r="H7498" s="3">
        <v>2024</v>
      </c>
      <c r="I7498" s="20" t="s">
        <v>286</v>
      </c>
      <c r="J7498" s="185" t="s">
        <v>340</v>
      </c>
      <c r="K7498" s="185" t="s">
        <v>318</v>
      </c>
      <c r="L7498" s="187">
        <f t="shared" si="285"/>
        <v>0</v>
      </c>
      <c r="M7498" s="187">
        <f t="shared" si="286"/>
        <v>0</v>
      </c>
      <c r="N7498" s="186"/>
      <c r="O7498" s="8"/>
      <c r="P7498" s="8"/>
      <c r="Q7498" s="8"/>
      <c r="R7498" s="8"/>
      <c r="S7498" s="122"/>
      <c r="T7498" s="8"/>
      <c r="U7498" s="8"/>
      <c r="V7498" s="8"/>
      <c r="W7498" s="8"/>
      <c r="X7498" s="122"/>
      <c r="Y7498" s="8"/>
      <c r="Z7498" s="8"/>
      <c r="AA7498" s="8"/>
      <c r="AB7498" s="8"/>
      <c r="AC7498" s="122"/>
      <c r="AD7498" s="8"/>
      <c r="AE7498" s="8"/>
      <c r="AF7498" s="8"/>
      <c r="AG7498" s="8"/>
      <c r="AH7498" s="122"/>
      <c r="AI7498" s="137"/>
      <c r="AJ7498" s="137"/>
      <c r="AK7498" s="137"/>
      <c r="AL7498" s="137"/>
      <c r="AM7498" s="138"/>
      <c r="AN7498" s="8"/>
      <c r="AO7498" s="8"/>
      <c r="AP7498" s="8"/>
      <c r="AQ7498" s="8"/>
      <c r="AR7498" s="122"/>
      <c r="AS7498" s="139"/>
      <c r="AT7498" s="139"/>
      <c r="AU7498" s="139"/>
      <c r="AV7498" s="139"/>
      <c r="AW7498" s="140"/>
      <c r="AX7498" s="8"/>
      <c r="AY7498" s="8"/>
      <c r="AZ7498" s="8"/>
      <c r="BA7498" s="8"/>
      <c r="BB7498" s="122"/>
      <c r="BC7498" s="8"/>
      <c r="BD7498" s="8"/>
      <c r="BE7498" s="8"/>
      <c r="BF7498" s="8"/>
      <c r="BG7498" s="122"/>
      <c r="BH7498" s="8"/>
      <c r="BI7498" s="8"/>
      <c r="BJ7498" s="8"/>
      <c r="BK7498" s="8"/>
      <c r="BL7498" s="122"/>
      <c r="BM7498" s="8"/>
      <c r="BN7498" s="8"/>
      <c r="BO7498" s="8"/>
      <c r="BP7498" s="8"/>
      <c r="BQ7498" s="122"/>
      <c r="BR7498" s="8"/>
      <c r="BS7498" s="8"/>
      <c r="BT7498" s="8"/>
      <c r="BU7498" s="8"/>
      <c r="BV7498" s="122"/>
    </row>
    <row r="7499" spans="1:74" hidden="1" x14ac:dyDescent="0.3">
      <c r="A7499" s="8"/>
      <c r="B7499" s="2" t="s">
        <v>2</v>
      </c>
      <c r="C7499" s="2" t="s">
        <v>3</v>
      </c>
      <c r="D7499" s="2" t="s">
        <v>503</v>
      </c>
      <c r="E7499" s="9">
        <v>58</v>
      </c>
      <c r="F7499" s="10"/>
      <c r="G7499" s="18" t="s">
        <v>5</v>
      </c>
      <c r="H7499" s="3">
        <v>2024</v>
      </c>
      <c r="I7499" s="20" t="s">
        <v>286</v>
      </c>
      <c r="J7499" s="185" t="s">
        <v>341</v>
      </c>
      <c r="K7499" s="185" t="s">
        <v>320</v>
      </c>
      <c r="L7499" s="187">
        <f t="shared" si="285"/>
        <v>0</v>
      </c>
      <c r="M7499" s="187">
        <f t="shared" si="286"/>
        <v>0</v>
      </c>
      <c r="N7499" s="186"/>
      <c r="O7499" s="8"/>
      <c r="P7499" s="8"/>
      <c r="Q7499" s="8"/>
      <c r="R7499" s="8"/>
      <c r="S7499" s="122"/>
      <c r="T7499" s="8"/>
      <c r="U7499" s="8"/>
      <c r="V7499" s="8"/>
      <c r="W7499" s="8"/>
      <c r="X7499" s="122"/>
      <c r="Y7499" s="8"/>
      <c r="Z7499" s="8"/>
      <c r="AA7499" s="8"/>
      <c r="AB7499" s="8"/>
      <c r="AC7499" s="122"/>
      <c r="AD7499" s="8"/>
      <c r="AE7499" s="8"/>
      <c r="AF7499" s="8"/>
      <c r="AG7499" s="8"/>
      <c r="AH7499" s="122"/>
      <c r="AI7499" s="137"/>
      <c r="AJ7499" s="137"/>
      <c r="AK7499" s="137"/>
      <c r="AL7499" s="137"/>
      <c r="AM7499" s="138"/>
      <c r="AN7499" s="8"/>
      <c r="AO7499" s="8"/>
      <c r="AP7499" s="8"/>
      <c r="AQ7499" s="8"/>
      <c r="AR7499" s="122"/>
      <c r="AS7499" s="139"/>
      <c r="AT7499" s="139"/>
      <c r="AU7499" s="139"/>
      <c r="AV7499" s="139"/>
      <c r="AW7499" s="140"/>
      <c r="AX7499" s="8"/>
      <c r="AY7499" s="8"/>
      <c r="AZ7499" s="8"/>
      <c r="BA7499" s="8"/>
      <c r="BB7499" s="122"/>
      <c r="BC7499" s="8"/>
      <c r="BD7499" s="8"/>
      <c r="BE7499" s="8"/>
      <c r="BF7499" s="8"/>
      <c r="BG7499" s="122"/>
      <c r="BH7499" s="8"/>
      <c r="BI7499" s="8"/>
      <c r="BJ7499" s="8"/>
      <c r="BK7499" s="8"/>
      <c r="BL7499" s="122"/>
      <c r="BM7499" s="8"/>
      <c r="BN7499" s="8"/>
      <c r="BO7499" s="8"/>
      <c r="BP7499" s="8"/>
      <c r="BQ7499" s="122"/>
      <c r="BR7499" s="8"/>
      <c r="BS7499" s="8"/>
      <c r="BT7499" s="8"/>
      <c r="BU7499" s="8"/>
      <c r="BV7499" s="122"/>
    </row>
    <row r="7500" spans="1:74" ht="28.8" hidden="1" x14ac:dyDescent="0.3">
      <c r="A7500" s="8"/>
      <c r="B7500" s="2" t="s">
        <v>2</v>
      </c>
      <c r="C7500" s="2" t="s">
        <v>3</v>
      </c>
      <c r="D7500" s="2" t="s">
        <v>503</v>
      </c>
      <c r="E7500" s="9">
        <v>58</v>
      </c>
      <c r="F7500" s="10"/>
      <c r="G7500" s="18" t="s">
        <v>5</v>
      </c>
      <c r="H7500" s="3">
        <v>2024</v>
      </c>
      <c r="I7500" s="20" t="s">
        <v>286</v>
      </c>
      <c r="J7500" s="185" t="s">
        <v>342</v>
      </c>
      <c r="K7500" s="185" t="s">
        <v>320</v>
      </c>
      <c r="L7500" s="187">
        <f t="shared" si="285"/>
        <v>0</v>
      </c>
      <c r="M7500" s="187">
        <f t="shared" si="286"/>
        <v>0</v>
      </c>
      <c r="N7500" s="186"/>
      <c r="O7500" s="8"/>
      <c r="P7500" s="8"/>
      <c r="Q7500" s="8"/>
      <c r="R7500" s="8"/>
      <c r="S7500" s="122"/>
      <c r="T7500" s="8"/>
      <c r="U7500" s="8"/>
      <c r="V7500" s="8"/>
      <c r="W7500" s="8"/>
      <c r="X7500" s="122"/>
      <c r="Y7500" s="8"/>
      <c r="Z7500" s="8"/>
      <c r="AA7500" s="8"/>
      <c r="AB7500" s="8"/>
      <c r="AC7500" s="122"/>
      <c r="AD7500" s="8"/>
      <c r="AE7500" s="8"/>
      <c r="AF7500" s="8"/>
      <c r="AG7500" s="8"/>
      <c r="AH7500" s="122"/>
      <c r="AI7500" s="137"/>
      <c r="AJ7500" s="137"/>
      <c r="AK7500" s="137"/>
      <c r="AL7500" s="137"/>
      <c r="AM7500" s="138"/>
      <c r="AN7500" s="8"/>
      <c r="AO7500" s="8"/>
      <c r="AP7500" s="8"/>
      <c r="AQ7500" s="8"/>
      <c r="AR7500" s="122"/>
      <c r="AS7500" s="139"/>
      <c r="AT7500" s="139"/>
      <c r="AU7500" s="139"/>
      <c r="AV7500" s="139"/>
      <c r="AW7500" s="140"/>
      <c r="AX7500" s="8"/>
      <c r="AY7500" s="8"/>
      <c r="AZ7500" s="8"/>
      <c r="BA7500" s="8"/>
      <c r="BB7500" s="122"/>
      <c r="BC7500" s="8"/>
      <c r="BD7500" s="8"/>
      <c r="BE7500" s="8"/>
      <c r="BF7500" s="8"/>
      <c r="BG7500" s="122"/>
      <c r="BH7500" s="8"/>
      <c r="BI7500" s="8"/>
      <c r="BJ7500" s="8"/>
      <c r="BK7500" s="8"/>
      <c r="BL7500" s="122"/>
      <c r="BM7500" s="8"/>
      <c r="BN7500" s="8"/>
      <c r="BO7500" s="8"/>
      <c r="BP7500" s="8"/>
      <c r="BQ7500" s="122"/>
      <c r="BR7500" s="8"/>
      <c r="BS7500" s="8"/>
      <c r="BT7500" s="8"/>
      <c r="BU7500" s="8"/>
      <c r="BV7500" s="122"/>
    </row>
    <row r="7501" spans="1:74" hidden="1" x14ac:dyDescent="0.3">
      <c r="A7501" s="8"/>
      <c r="B7501" s="2" t="s">
        <v>2</v>
      </c>
      <c r="C7501" s="2" t="s">
        <v>3</v>
      </c>
      <c r="D7501" s="2" t="s">
        <v>503</v>
      </c>
      <c r="E7501" s="9">
        <v>58</v>
      </c>
      <c r="F7501" s="10"/>
      <c r="G7501" s="18" t="s">
        <v>5</v>
      </c>
      <c r="H7501" s="3">
        <v>2024</v>
      </c>
      <c r="I7501" s="20" t="s">
        <v>286</v>
      </c>
      <c r="J7501" s="185" t="s">
        <v>343</v>
      </c>
      <c r="K7501" s="185" t="s">
        <v>339</v>
      </c>
      <c r="L7501" s="187">
        <f t="shared" si="285"/>
        <v>0</v>
      </c>
      <c r="M7501" s="187">
        <f t="shared" si="286"/>
        <v>0</v>
      </c>
      <c r="N7501" s="186"/>
      <c r="O7501" s="8"/>
      <c r="P7501" s="8"/>
      <c r="Q7501" s="8"/>
      <c r="R7501" s="8"/>
      <c r="S7501" s="122"/>
      <c r="T7501" s="8"/>
      <c r="U7501" s="8"/>
      <c r="V7501" s="8"/>
      <c r="W7501" s="8"/>
      <c r="X7501" s="122"/>
      <c r="Y7501" s="8"/>
      <c r="Z7501" s="8"/>
      <c r="AA7501" s="8"/>
      <c r="AB7501" s="8"/>
      <c r="AC7501" s="122"/>
      <c r="AD7501" s="8"/>
      <c r="AE7501" s="8"/>
      <c r="AF7501" s="8"/>
      <c r="AG7501" s="8"/>
      <c r="AH7501" s="122"/>
      <c r="AI7501" s="137"/>
      <c r="AJ7501" s="137"/>
      <c r="AK7501" s="137"/>
      <c r="AL7501" s="137"/>
      <c r="AM7501" s="138"/>
      <c r="AN7501" s="8"/>
      <c r="AO7501" s="8"/>
      <c r="AP7501" s="8"/>
      <c r="AQ7501" s="8"/>
      <c r="AR7501" s="122"/>
      <c r="AS7501" s="139"/>
      <c r="AT7501" s="139"/>
      <c r="AU7501" s="139"/>
      <c r="AV7501" s="139"/>
      <c r="AW7501" s="140"/>
      <c r="AX7501" s="8"/>
      <c r="AY7501" s="8"/>
      <c r="AZ7501" s="8"/>
      <c r="BA7501" s="8"/>
      <c r="BB7501" s="122"/>
      <c r="BC7501" s="8"/>
      <c r="BD7501" s="8"/>
      <c r="BE7501" s="8"/>
      <c r="BF7501" s="8"/>
      <c r="BG7501" s="122"/>
      <c r="BH7501" s="8"/>
      <c r="BI7501" s="8"/>
      <c r="BJ7501" s="8"/>
      <c r="BK7501" s="8"/>
      <c r="BL7501" s="122"/>
      <c r="BM7501" s="8"/>
      <c r="BN7501" s="8"/>
      <c r="BO7501" s="8"/>
      <c r="BP7501" s="8"/>
      <c r="BQ7501" s="122"/>
      <c r="BR7501" s="8"/>
      <c r="BS7501" s="8"/>
      <c r="BT7501" s="8"/>
      <c r="BU7501" s="8"/>
      <c r="BV7501" s="122"/>
    </row>
    <row r="7502" spans="1:74" hidden="1" x14ac:dyDescent="0.3">
      <c r="A7502" s="8"/>
      <c r="B7502" s="2" t="s">
        <v>2</v>
      </c>
      <c r="C7502" s="2" t="s">
        <v>3</v>
      </c>
      <c r="D7502" s="2" t="s">
        <v>503</v>
      </c>
      <c r="E7502" s="9">
        <v>58</v>
      </c>
      <c r="F7502" s="10"/>
      <c r="G7502" s="18" t="s">
        <v>5</v>
      </c>
      <c r="H7502" s="3">
        <v>2024</v>
      </c>
      <c r="I7502" s="20" t="s">
        <v>288</v>
      </c>
      <c r="J7502" s="185" t="s">
        <v>344</v>
      </c>
      <c r="K7502" s="185" t="s">
        <v>318</v>
      </c>
      <c r="L7502" s="187">
        <f t="shared" si="285"/>
        <v>0</v>
      </c>
      <c r="M7502" s="187">
        <f t="shared" si="286"/>
        <v>0</v>
      </c>
      <c r="N7502" s="186"/>
      <c r="O7502" s="8"/>
      <c r="P7502" s="8"/>
      <c r="Q7502" s="8"/>
      <c r="R7502" s="8"/>
      <c r="S7502" s="122"/>
      <c r="T7502" s="8"/>
      <c r="U7502" s="8"/>
      <c r="V7502" s="8"/>
      <c r="W7502" s="8"/>
      <c r="X7502" s="122"/>
      <c r="Y7502" s="8"/>
      <c r="Z7502" s="8"/>
      <c r="AA7502" s="8"/>
      <c r="AB7502" s="8"/>
      <c r="AC7502" s="122"/>
      <c r="AD7502" s="8"/>
      <c r="AE7502" s="8"/>
      <c r="AF7502" s="8"/>
      <c r="AG7502" s="8"/>
      <c r="AH7502" s="122"/>
      <c r="AI7502" s="137"/>
      <c r="AJ7502" s="137"/>
      <c r="AK7502" s="137"/>
      <c r="AL7502" s="137"/>
      <c r="AM7502" s="138"/>
      <c r="AN7502" s="8"/>
      <c r="AO7502" s="8"/>
      <c r="AP7502" s="8"/>
      <c r="AQ7502" s="8"/>
      <c r="AR7502" s="122"/>
      <c r="AS7502" s="139"/>
      <c r="AT7502" s="139"/>
      <c r="AU7502" s="139"/>
      <c r="AV7502" s="139"/>
      <c r="AW7502" s="140"/>
      <c r="AX7502" s="8"/>
      <c r="AY7502" s="8"/>
      <c r="AZ7502" s="8"/>
      <c r="BA7502" s="8"/>
      <c r="BB7502" s="122"/>
      <c r="BC7502" s="8"/>
      <c r="BD7502" s="8"/>
      <c r="BE7502" s="8"/>
      <c r="BF7502" s="8"/>
      <c r="BG7502" s="122"/>
      <c r="BH7502" s="8"/>
      <c r="BI7502" s="8"/>
      <c r="BJ7502" s="8"/>
      <c r="BK7502" s="8"/>
      <c r="BL7502" s="122"/>
      <c r="BM7502" s="8"/>
      <c r="BN7502" s="8"/>
      <c r="BO7502" s="8"/>
      <c r="BP7502" s="8"/>
      <c r="BQ7502" s="122"/>
      <c r="BR7502" s="8"/>
      <c r="BS7502" s="8"/>
      <c r="BT7502" s="8"/>
      <c r="BU7502" s="8"/>
      <c r="BV7502" s="122"/>
    </row>
    <row r="7503" spans="1:74" hidden="1" x14ac:dyDescent="0.3">
      <c r="A7503" s="8"/>
      <c r="B7503" s="2" t="s">
        <v>2</v>
      </c>
      <c r="C7503" s="2" t="s">
        <v>3</v>
      </c>
      <c r="D7503" s="2" t="s">
        <v>503</v>
      </c>
      <c r="E7503" s="9">
        <v>58</v>
      </c>
      <c r="F7503" s="10"/>
      <c r="G7503" s="18" t="s">
        <v>5</v>
      </c>
      <c r="H7503" s="3">
        <v>2024</v>
      </c>
      <c r="I7503" s="20" t="s">
        <v>288</v>
      </c>
      <c r="J7503" s="184" t="s">
        <v>351</v>
      </c>
      <c r="K7503" s="184" t="s">
        <v>318</v>
      </c>
      <c r="L7503" s="187">
        <f t="shared" si="285"/>
        <v>0</v>
      </c>
      <c r="M7503" s="187">
        <f t="shared" si="286"/>
        <v>0</v>
      </c>
      <c r="N7503" s="186"/>
      <c r="O7503" s="8"/>
      <c r="P7503" s="8"/>
      <c r="Q7503" s="8"/>
      <c r="R7503" s="8"/>
      <c r="S7503" s="122"/>
      <c r="T7503" s="8"/>
      <c r="U7503" s="8"/>
      <c r="V7503" s="8"/>
      <c r="W7503" s="8"/>
      <c r="X7503" s="122"/>
      <c r="Y7503" s="8"/>
      <c r="Z7503" s="8"/>
      <c r="AA7503" s="8"/>
      <c r="AB7503" s="8"/>
      <c r="AC7503" s="122"/>
      <c r="AD7503" s="8"/>
      <c r="AE7503" s="8"/>
      <c r="AF7503" s="8"/>
      <c r="AG7503" s="8"/>
      <c r="AH7503" s="122"/>
      <c r="AI7503" s="137"/>
      <c r="AJ7503" s="137"/>
      <c r="AK7503" s="137"/>
      <c r="AL7503" s="137"/>
      <c r="AM7503" s="138"/>
      <c r="AN7503" s="8"/>
      <c r="AO7503" s="8"/>
      <c r="AP7503" s="8"/>
      <c r="AQ7503" s="8"/>
      <c r="AR7503" s="122"/>
      <c r="AS7503" s="139"/>
      <c r="AT7503" s="139"/>
      <c r="AU7503" s="139"/>
      <c r="AV7503" s="139"/>
      <c r="AW7503" s="140"/>
      <c r="AX7503" s="8"/>
      <c r="AY7503" s="8"/>
      <c r="AZ7503" s="8"/>
      <c r="BA7503" s="8"/>
      <c r="BB7503" s="122"/>
      <c r="BC7503" s="8"/>
      <c r="BD7503" s="8"/>
      <c r="BE7503" s="8"/>
      <c r="BF7503" s="8"/>
      <c r="BG7503" s="122"/>
      <c r="BH7503" s="8"/>
      <c r="BI7503" s="8"/>
      <c r="BJ7503" s="8"/>
      <c r="BK7503" s="8"/>
      <c r="BL7503" s="122"/>
      <c r="BM7503" s="8"/>
      <c r="BN7503" s="8"/>
      <c r="BO7503" s="8"/>
      <c r="BP7503" s="8"/>
      <c r="BQ7503" s="122"/>
      <c r="BR7503" s="8"/>
      <c r="BS7503" s="8"/>
      <c r="BT7503" s="8"/>
      <c r="BU7503" s="8"/>
      <c r="BV7503" s="122"/>
    </row>
    <row r="7504" spans="1:74" ht="28.8" hidden="1" x14ac:dyDescent="0.3">
      <c r="A7504" s="8"/>
      <c r="B7504" s="2" t="s">
        <v>2</v>
      </c>
      <c r="C7504" s="2" t="s">
        <v>3</v>
      </c>
      <c r="D7504" s="2" t="s">
        <v>503</v>
      </c>
      <c r="E7504" s="9">
        <v>58</v>
      </c>
      <c r="F7504" s="10"/>
      <c r="G7504" s="18" t="s">
        <v>5</v>
      </c>
      <c r="H7504" s="3">
        <v>2024</v>
      </c>
      <c r="I7504" s="20" t="s">
        <v>288</v>
      </c>
      <c r="J7504" s="184" t="s">
        <v>352</v>
      </c>
      <c r="K7504" s="184" t="s">
        <v>321</v>
      </c>
      <c r="L7504" s="187">
        <f t="shared" si="285"/>
        <v>0</v>
      </c>
      <c r="M7504" s="187">
        <f t="shared" si="286"/>
        <v>0</v>
      </c>
      <c r="N7504" s="186"/>
      <c r="O7504" s="8"/>
      <c r="P7504" s="8"/>
      <c r="Q7504" s="8"/>
      <c r="R7504" s="8"/>
      <c r="S7504" s="122"/>
      <c r="T7504" s="8"/>
      <c r="U7504" s="8"/>
      <c r="V7504" s="8"/>
      <c r="W7504" s="8"/>
      <c r="X7504" s="122"/>
      <c r="Y7504" s="8"/>
      <c r="Z7504" s="8"/>
      <c r="AA7504" s="8"/>
      <c r="AB7504" s="8"/>
      <c r="AC7504" s="122"/>
      <c r="AD7504" s="8"/>
      <c r="AE7504" s="8"/>
      <c r="AF7504" s="8"/>
      <c r="AG7504" s="8"/>
      <c r="AH7504" s="122"/>
      <c r="AI7504" s="137"/>
      <c r="AJ7504" s="137"/>
      <c r="AK7504" s="137"/>
      <c r="AL7504" s="137"/>
      <c r="AM7504" s="138"/>
      <c r="AN7504" s="8"/>
      <c r="AO7504" s="8"/>
      <c r="AP7504" s="8"/>
      <c r="AQ7504" s="8"/>
      <c r="AR7504" s="122"/>
      <c r="AS7504" s="139"/>
      <c r="AT7504" s="139"/>
      <c r="AU7504" s="139"/>
      <c r="AV7504" s="139"/>
      <c r="AW7504" s="140"/>
      <c r="AX7504" s="8"/>
      <c r="AY7504" s="8"/>
      <c r="AZ7504" s="8"/>
      <c r="BA7504" s="8"/>
      <c r="BB7504" s="122"/>
      <c r="BC7504" s="8"/>
      <c r="BD7504" s="8"/>
      <c r="BE7504" s="8"/>
      <c r="BF7504" s="8"/>
      <c r="BG7504" s="122"/>
      <c r="BH7504" s="8"/>
      <c r="BI7504" s="8"/>
      <c r="BJ7504" s="8"/>
      <c r="BK7504" s="8"/>
      <c r="BL7504" s="122"/>
      <c r="BM7504" s="8"/>
      <c r="BN7504" s="8"/>
      <c r="BO7504" s="8"/>
      <c r="BP7504" s="8"/>
      <c r="BQ7504" s="122"/>
      <c r="BR7504" s="8"/>
      <c r="BS7504" s="8"/>
      <c r="BT7504" s="8"/>
      <c r="BU7504" s="8"/>
      <c r="BV7504" s="122"/>
    </row>
    <row r="7505" spans="1:74" hidden="1" x14ac:dyDescent="0.3">
      <c r="A7505" s="8"/>
      <c r="B7505" s="2" t="s">
        <v>2</v>
      </c>
      <c r="C7505" s="2" t="s">
        <v>3</v>
      </c>
      <c r="D7505" s="2" t="s">
        <v>503</v>
      </c>
      <c r="E7505" s="9">
        <v>58</v>
      </c>
      <c r="F7505" s="10"/>
      <c r="G7505" s="18" t="s">
        <v>5</v>
      </c>
      <c r="H7505" s="3">
        <v>2024</v>
      </c>
      <c r="I7505" s="20" t="s">
        <v>288</v>
      </c>
      <c r="J7505" s="184" t="s">
        <v>345</v>
      </c>
      <c r="K7505" s="184" t="s">
        <v>318</v>
      </c>
      <c r="L7505" s="187">
        <f t="shared" si="285"/>
        <v>0</v>
      </c>
      <c r="M7505" s="187">
        <f t="shared" si="286"/>
        <v>0</v>
      </c>
      <c r="N7505" s="186"/>
      <c r="O7505" s="8"/>
      <c r="P7505" s="8"/>
      <c r="Q7505" s="8"/>
      <c r="R7505" s="8"/>
      <c r="S7505" s="122"/>
      <c r="T7505" s="8"/>
      <c r="U7505" s="8"/>
      <c r="V7505" s="8"/>
      <c r="W7505" s="8"/>
      <c r="X7505" s="122"/>
      <c r="Y7505" s="8"/>
      <c r="Z7505" s="8"/>
      <c r="AA7505" s="8"/>
      <c r="AB7505" s="8"/>
      <c r="AC7505" s="122"/>
      <c r="AD7505" s="8"/>
      <c r="AE7505" s="8"/>
      <c r="AF7505" s="8"/>
      <c r="AG7505" s="8"/>
      <c r="AH7505" s="122"/>
      <c r="AI7505" s="137"/>
      <c r="AJ7505" s="137"/>
      <c r="AK7505" s="137"/>
      <c r="AL7505" s="137"/>
      <c r="AM7505" s="138"/>
      <c r="AN7505" s="8"/>
      <c r="AO7505" s="8"/>
      <c r="AP7505" s="8"/>
      <c r="AQ7505" s="8"/>
      <c r="AR7505" s="122"/>
      <c r="AS7505" s="139"/>
      <c r="AT7505" s="139"/>
      <c r="AU7505" s="139"/>
      <c r="AV7505" s="139"/>
      <c r="AW7505" s="140"/>
      <c r="AX7505" s="8"/>
      <c r="AY7505" s="8"/>
      <c r="AZ7505" s="8"/>
      <c r="BA7505" s="8"/>
      <c r="BB7505" s="122"/>
      <c r="BC7505" s="8"/>
      <c r="BD7505" s="8"/>
      <c r="BE7505" s="8"/>
      <c r="BF7505" s="8"/>
      <c r="BG7505" s="122"/>
      <c r="BH7505" s="8"/>
      <c r="BI7505" s="8"/>
      <c r="BJ7505" s="8"/>
      <c r="BK7505" s="8"/>
      <c r="BL7505" s="122"/>
      <c r="BM7505" s="8"/>
      <c r="BN7505" s="8"/>
      <c r="BO7505" s="8"/>
      <c r="BP7505" s="8"/>
      <c r="BQ7505" s="122"/>
      <c r="BR7505" s="8"/>
      <c r="BS7505" s="8"/>
      <c r="BT7505" s="8"/>
      <c r="BU7505" s="8"/>
      <c r="BV7505" s="122"/>
    </row>
    <row r="7506" spans="1:74" hidden="1" x14ac:dyDescent="0.3">
      <c r="A7506" s="8"/>
      <c r="B7506" s="2" t="s">
        <v>2</v>
      </c>
      <c r="C7506" s="2" t="s">
        <v>3</v>
      </c>
      <c r="D7506" s="2" t="s">
        <v>503</v>
      </c>
      <c r="E7506" s="9">
        <v>58</v>
      </c>
      <c r="F7506" s="10"/>
      <c r="G7506" s="18" t="s">
        <v>5</v>
      </c>
      <c r="H7506" s="3">
        <v>2024</v>
      </c>
      <c r="I7506" s="20" t="s">
        <v>289</v>
      </c>
      <c r="J7506" s="184" t="s">
        <v>268</v>
      </c>
      <c r="K7506" s="184" t="s">
        <v>318</v>
      </c>
      <c r="L7506" s="187">
        <f t="shared" si="285"/>
        <v>0</v>
      </c>
      <c r="M7506" s="187">
        <f t="shared" si="286"/>
        <v>0</v>
      </c>
      <c r="N7506" s="186"/>
      <c r="O7506" s="8"/>
      <c r="P7506" s="8"/>
      <c r="Q7506" s="8"/>
      <c r="R7506" s="8"/>
      <c r="S7506" s="122"/>
      <c r="T7506" s="8"/>
      <c r="U7506" s="8"/>
      <c r="V7506" s="8"/>
      <c r="W7506" s="8"/>
      <c r="X7506" s="122"/>
      <c r="Y7506" s="8"/>
      <c r="Z7506" s="8"/>
      <c r="AA7506" s="8"/>
      <c r="AB7506" s="8"/>
      <c r="AC7506" s="122"/>
      <c r="AD7506" s="8"/>
      <c r="AE7506" s="8"/>
      <c r="AF7506" s="8"/>
      <c r="AG7506" s="8"/>
      <c r="AH7506" s="122"/>
      <c r="AI7506" s="137"/>
      <c r="AJ7506" s="137"/>
      <c r="AK7506" s="137"/>
      <c r="AL7506" s="137"/>
      <c r="AM7506" s="138"/>
      <c r="AN7506" s="8"/>
      <c r="AO7506" s="8"/>
      <c r="AP7506" s="8"/>
      <c r="AQ7506" s="8"/>
      <c r="AR7506" s="122"/>
      <c r="AS7506" s="139"/>
      <c r="AT7506" s="139"/>
      <c r="AU7506" s="139"/>
      <c r="AV7506" s="139"/>
      <c r="AW7506" s="140"/>
      <c r="AX7506" s="8"/>
      <c r="AY7506" s="8"/>
      <c r="AZ7506" s="8"/>
      <c r="BA7506" s="8"/>
      <c r="BB7506" s="122"/>
      <c r="BC7506" s="8"/>
      <c r="BD7506" s="8"/>
      <c r="BE7506" s="8"/>
      <c r="BF7506" s="8"/>
      <c r="BG7506" s="122"/>
      <c r="BH7506" s="8"/>
      <c r="BI7506" s="8"/>
      <c r="BJ7506" s="8"/>
      <c r="BK7506" s="8"/>
      <c r="BL7506" s="122"/>
      <c r="BM7506" s="8"/>
      <c r="BN7506" s="8"/>
      <c r="BO7506" s="8"/>
      <c r="BP7506" s="8"/>
      <c r="BQ7506" s="122"/>
      <c r="BR7506" s="8"/>
      <c r="BS7506" s="8"/>
      <c r="BT7506" s="8"/>
      <c r="BU7506" s="8"/>
      <c r="BV7506" s="122"/>
    </row>
    <row r="7507" spans="1:74" hidden="1" x14ac:dyDescent="0.3">
      <c r="A7507" s="8"/>
      <c r="B7507" s="2" t="s">
        <v>2</v>
      </c>
      <c r="C7507" s="2" t="s">
        <v>3</v>
      </c>
      <c r="D7507" s="2" t="s">
        <v>503</v>
      </c>
      <c r="E7507" s="9">
        <v>58</v>
      </c>
      <c r="F7507" s="10"/>
      <c r="G7507" s="18" t="s">
        <v>5</v>
      </c>
      <c r="H7507" s="3">
        <v>2024</v>
      </c>
      <c r="I7507" s="20" t="s">
        <v>289</v>
      </c>
      <c r="J7507" s="184" t="s">
        <v>292</v>
      </c>
      <c r="K7507" s="184" t="s">
        <v>318</v>
      </c>
      <c r="L7507" s="187">
        <f t="shared" si="285"/>
        <v>0</v>
      </c>
      <c r="M7507" s="187">
        <f t="shared" si="286"/>
        <v>0</v>
      </c>
      <c r="N7507" s="186"/>
      <c r="O7507" s="8"/>
      <c r="P7507" s="8"/>
      <c r="Q7507" s="8"/>
      <c r="R7507" s="8"/>
      <c r="S7507" s="122"/>
      <c r="T7507" s="8"/>
      <c r="U7507" s="8"/>
      <c r="V7507" s="8"/>
      <c r="W7507" s="8"/>
      <c r="X7507" s="122"/>
      <c r="Y7507" s="8"/>
      <c r="Z7507" s="8"/>
      <c r="AA7507" s="8"/>
      <c r="AB7507" s="8"/>
      <c r="AC7507" s="122"/>
      <c r="AD7507" s="8"/>
      <c r="AE7507" s="8"/>
      <c r="AF7507" s="8"/>
      <c r="AG7507" s="8"/>
      <c r="AH7507" s="122"/>
      <c r="AI7507" s="137"/>
      <c r="AJ7507" s="137"/>
      <c r="AK7507" s="137"/>
      <c r="AL7507" s="137"/>
      <c r="AM7507" s="138"/>
      <c r="AN7507" s="8"/>
      <c r="AO7507" s="8"/>
      <c r="AP7507" s="8"/>
      <c r="AQ7507" s="8"/>
      <c r="AR7507" s="122"/>
      <c r="AS7507" s="139"/>
      <c r="AT7507" s="139"/>
      <c r="AU7507" s="139"/>
      <c r="AV7507" s="139"/>
      <c r="AW7507" s="140"/>
      <c r="AX7507" s="8"/>
      <c r="AY7507" s="8"/>
      <c r="AZ7507" s="8"/>
      <c r="BA7507" s="8"/>
      <c r="BB7507" s="122"/>
      <c r="BC7507" s="8"/>
      <c r="BD7507" s="8"/>
      <c r="BE7507" s="8"/>
      <c r="BF7507" s="8"/>
      <c r="BG7507" s="122"/>
      <c r="BH7507" s="8"/>
      <c r="BI7507" s="8"/>
      <c r="BJ7507" s="8"/>
      <c r="BK7507" s="8"/>
      <c r="BL7507" s="122"/>
      <c r="BM7507" s="8"/>
      <c r="BN7507" s="8"/>
      <c r="BO7507" s="8"/>
      <c r="BP7507" s="8"/>
      <c r="BQ7507" s="122"/>
      <c r="BR7507" s="8"/>
      <c r="BS7507" s="8"/>
      <c r="BT7507" s="8"/>
      <c r="BU7507" s="8"/>
      <c r="BV7507" s="122"/>
    </row>
    <row r="7508" spans="1:74" hidden="1" x14ac:dyDescent="0.3">
      <c r="A7508" s="8"/>
      <c r="B7508" s="2" t="s">
        <v>2</v>
      </c>
      <c r="C7508" s="2" t="s">
        <v>3</v>
      </c>
      <c r="D7508" s="2" t="s">
        <v>503</v>
      </c>
      <c r="E7508" s="9">
        <v>58</v>
      </c>
      <c r="F7508" s="10"/>
      <c r="G7508" s="18" t="s">
        <v>5</v>
      </c>
      <c r="H7508" s="3">
        <v>2024</v>
      </c>
      <c r="I7508" s="20" t="s">
        <v>285</v>
      </c>
      <c r="J7508" s="184" t="s">
        <v>293</v>
      </c>
      <c r="K7508" s="184" t="s">
        <v>318</v>
      </c>
      <c r="L7508" s="187">
        <f t="shared" si="285"/>
        <v>0</v>
      </c>
      <c r="M7508" s="187">
        <f t="shared" si="286"/>
        <v>0</v>
      </c>
      <c r="N7508" s="186"/>
      <c r="O7508" s="8"/>
      <c r="P7508" s="8"/>
      <c r="Q7508" s="8"/>
      <c r="R7508" s="8"/>
      <c r="S7508" s="122"/>
      <c r="T7508" s="8"/>
      <c r="U7508" s="8"/>
      <c r="V7508" s="8"/>
      <c r="W7508" s="8"/>
      <c r="X7508" s="122"/>
      <c r="Y7508" s="8"/>
      <c r="Z7508" s="8"/>
      <c r="AA7508" s="8"/>
      <c r="AB7508" s="8"/>
      <c r="AC7508" s="122"/>
      <c r="AD7508" s="8"/>
      <c r="AE7508" s="8"/>
      <c r="AF7508" s="8"/>
      <c r="AG7508" s="8"/>
      <c r="AH7508" s="122"/>
      <c r="AI7508" s="137"/>
      <c r="AJ7508" s="137"/>
      <c r="AK7508" s="137"/>
      <c r="AL7508" s="137"/>
      <c r="AM7508" s="138"/>
      <c r="AN7508" s="8"/>
      <c r="AO7508" s="8"/>
      <c r="AP7508" s="8"/>
      <c r="AQ7508" s="8"/>
      <c r="AR7508" s="122"/>
      <c r="AS7508" s="139"/>
      <c r="AT7508" s="139"/>
      <c r="AU7508" s="139"/>
      <c r="AV7508" s="139"/>
      <c r="AW7508" s="140"/>
      <c r="AX7508" s="8"/>
      <c r="AY7508" s="8"/>
      <c r="AZ7508" s="8"/>
      <c r="BA7508" s="8"/>
      <c r="BB7508" s="122"/>
      <c r="BC7508" s="8"/>
      <c r="BD7508" s="8"/>
      <c r="BE7508" s="8"/>
      <c r="BF7508" s="8"/>
      <c r="BG7508" s="122"/>
      <c r="BH7508" s="8"/>
      <c r="BI7508" s="8"/>
      <c r="BJ7508" s="8"/>
      <c r="BK7508" s="8"/>
      <c r="BL7508" s="122"/>
      <c r="BM7508" s="8"/>
      <c r="BN7508" s="8"/>
      <c r="BO7508" s="8"/>
      <c r="BP7508" s="8"/>
      <c r="BQ7508" s="122"/>
      <c r="BR7508" s="8"/>
      <c r="BS7508" s="8"/>
      <c r="BT7508" s="8"/>
      <c r="BU7508" s="8"/>
      <c r="BV7508" s="122"/>
    </row>
    <row r="7509" spans="1:74" hidden="1" x14ac:dyDescent="0.3">
      <c r="A7509" s="8"/>
      <c r="B7509" s="2" t="s">
        <v>2</v>
      </c>
      <c r="C7509" s="2" t="s">
        <v>3</v>
      </c>
      <c r="D7509" s="2" t="s">
        <v>503</v>
      </c>
      <c r="E7509" s="9">
        <v>58</v>
      </c>
      <c r="F7509" s="10"/>
      <c r="G7509" s="18" t="s">
        <v>5</v>
      </c>
      <c r="H7509" s="3">
        <v>2024</v>
      </c>
      <c r="I7509" s="20" t="s">
        <v>287</v>
      </c>
      <c r="J7509" s="184" t="s">
        <v>269</v>
      </c>
      <c r="K7509" s="184" t="s">
        <v>320</v>
      </c>
      <c r="L7509" s="187">
        <f t="shared" si="285"/>
        <v>0</v>
      </c>
      <c r="M7509" s="187">
        <f t="shared" si="286"/>
        <v>0</v>
      </c>
      <c r="N7509" s="186"/>
      <c r="O7509" s="8"/>
      <c r="P7509" s="8"/>
      <c r="Q7509" s="8"/>
      <c r="R7509" s="8"/>
      <c r="S7509" s="122"/>
      <c r="T7509" s="8"/>
      <c r="U7509" s="8"/>
      <c r="V7509" s="8"/>
      <c r="W7509" s="8"/>
      <c r="X7509" s="122"/>
      <c r="Y7509" s="8"/>
      <c r="Z7509" s="8"/>
      <c r="AA7509" s="8"/>
      <c r="AB7509" s="8"/>
      <c r="AC7509" s="122"/>
      <c r="AD7509" s="8"/>
      <c r="AE7509" s="8"/>
      <c r="AF7509" s="8"/>
      <c r="AG7509" s="8"/>
      <c r="AH7509" s="122"/>
      <c r="AI7509" s="137"/>
      <c r="AJ7509" s="137"/>
      <c r="AK7509" s="137"/>
      <c r="AL7509" s="137"/>
      <c r="AM7509" s="138"/>
      <c r="AN7509" s="8"/>
      <c r="AO7509" s="8"/>
      <c r="AP7509" s="8"/>
      <c r="AQ7509" s="8"/>
      <c r="AR7509" s="122"/>
      <c r="AS7509" s="139"/>
      <c r="AT7509" s="139"/>
      <c r="AU7509" s="139"/>
      <c r="AV7509" s="139"/>
      <c r="AW7509" s="140"/>
      <c r="AX7509" s="8"/>
      <c r="AY7509" s="8"/>
      <c r="AZ7509" s="8"/>
      <c r="BA7509" s="8"/>
      <c r="BB7509" s="122"/>
      <c r="BC7509" s="8"/>
      <c r="BD7509" s="8"/>
      <c r="BE7509" s="8"/>
      <c r="BF7509" s="8"/>
      <c r="BG7509" s="122"/>
      <c r="BH7509" s="8"/>
      <c r="BI7509" s="8"/>
      <c r="BJ7509" s="8"/>
      <c r="BK7509" s="8"/>
      <c r="BL7509" s="122"/>
      <c r="BM7509" s="8"/>
      <c r="BN7509" s="8"/>
      <c r="BO7509" s="8"/>
      <c r="BP7509" s="8"/>
      <c r="BQ7509" s="122"/>
      <c r="BR7509" s="8"/>
      <c r="BS7509" s="8"/>
      <c r="BT7509" s="8"/>
      <c r="BU7509" s="8"/>
      <c r="BV7509" s="122"/>
    </row>
    <row r="7510" spans="1:74" hidden="1" x14ac:dyDescent="0.3">
      <c r="A7510" s="8"/>
      <c r="B7510" s="2" t="s">
        <v>2</v>
      </c>
      <c r="C7510" s="2" t="s">
        <v>3</v>
      </c>
      <c r="D7510" s="2" t="s">
        <v>503</v>
      </c>
      <c r="E7510" s="9">
        <v>58</v>
      </c>
      <c r="F7510" s="10"/>
      <c r="G7510" s="18" t="s">
        <v>5</v>
      </c>
      <c r="H7510" s="3">
        <v>2024</v>
      </c>
      <c r="I7510" s="20" t="s">
        <v>287</v>
      </c>
      <c r="J7510" s="184" t="s">
        <v>270</v>
      </c>
      <c r="K7510" s="184" t="s">
        <v>320</v>
      </c>
      <c r="L7510" s="187">
        <f t="shared" si="285"/>
        <v>0</v>
      </c>
      <c r="M7510" s="187">
        <f t="shared" si="286"/>
        <v>0</v>
      </c>
      <c r="N7510" s="186"/>
      <c r="O7510" s="8"/>
      <c r="P7510" s="8"/>
      <c r="Q7510" s="8"/>
      <c r="R7510" s="8"/>
      <c r="S7510" s="122"/>
      <c r="T7510" s="8"/>
      <c r="U7510" s="8"/>
      <c r="V7510" s="8"/>
      <c r="W7510" s="8"/>
      <c r="X7510" s="122"/>
      <c r="Y7510" s="8"/>
      <c r="Z7510" s="8"/>
      <c r="AA7510" s="8"/>
      <c r="AB7510" s="8"/>
      <c r="AC7510" s="122"/>
      <c r="AD7510" s="8"/>
      <c r="AE7510" s="8"/>
      <c r="AF7510" s="8"/>
      <c r="AG7510" s="8"/>
      <c r="AH7510" s="122"/>
      <c r="AI7510" s="137"/>
      <c r="AJ7510" s="137"/>
      <c r="AK7510" s="137"/>
      <c r="AL7510" s="137"/>
      <c r="AM7510" s="138"/>
      <c r="AN7510" s="8"/>
      <c r="AO7510" s="8"/>
      <c r="AP7510" s="8"/>
      <c r="AQ7510" s="8"/>
      <c r="AR7510" s="122"/>
      <c r="AS7510" s="139"/>
      <c r="AT7510" s="139"/>
      <c r="AU7510" s="139"/>
      <c r="AV7510" s="139"/>
      <c r="AW7510" s="140"/>
      <c r="AX7510" s="8"/>
      <c r="AY7510" s="8"/>
      <c r="AZ7510" s="8"/>
      <c r="BA7510" s="8"/>
      <c r="BB7510" s="122"/>
      <c r="BC7510" s="8"/>
      <c r="BD7510" s="8"/>
      <c r="BE7510" s="8"/>
      <c r="BF7510" s="8"/>
      <c r="BG7510" s="122"/>
      <c r="BH7510" s="8"/>
      <c r="BI7510" s="8"/>
      <c r="BJ7510" s="8"/>
      <c r="BK7510" s="8"/>
      <c r="BL7510" s="122"/>
      <c r="BM7510" s="8"/>
      <c r="BN7510" s="8"/>
      <c r="BO7510" s="8"/>
      <c r="BP7510" s="8"/>
      <c r="BQ7510" s="122"/>
      <c r="BR7510" s="8"/>
      <c r="BS7510" s="8"/>
      <c r="BT7510" s="8"/>
      <c r="BU7510" s="8"/>
      <c r="BV7510" s="122"/>
    </row>
    <row r="7511" spans="1:74" hidden="1" x14ac:dyDescent="0.3">
      <c r="A7511" s="8"/>
      <c r="B7511" s="2" t="s">
        <v>2</v>
      </c>
      <c r="C7511" s="2" t="s">
        <v>3</v>
      </c>
      <c r="D7511" s="2" t="s">
        <v>503</v>
      </c>
      <c r="E7511" s="9">
        <v>58</v>
      </c>
      <c r="F7511" s="10"/>
      <c r="G7511" s="18" t="s">
        <v>5</v>
      </c>
      <c r="H7511" s="3">
        <v>2024</v>
      </c>
      <c r="I7511" s="20" t="s">
        <v>290</v>
      </c>
      <c r="J7511" s="184" t="s">
        <v>271</v>
      </c>
      <c r="K7511" s="184" t="s">
        <v>321</v>
      </c>
      <c r="L7511" s="187">
        <f t="shared" si="285"/>
        <v>0</v>
      </c>
      <c r="M7511" s="187">
        <f t="shared" si="286"/>
        <v>0</v>
      </c>
      <c r="N7511" s="186"/>
      <c r="O7511" s="8"/>
      <c r="P7511" s="8"/>
      <c r="Q7511" s="8"/>
      <c r="R7511" s="8"/>
      <c r="S7511" s="122"/>
      <c r="T7511" s="8"/>
      <c r="U7511" s="8"/>
      <c r="V7511" s="8"/>
      <c r="W7511" s="8"/>
      <c r="X7511" s="122"/>
      <c r="Y7511" s="8"/>
      <c r="Z7511" s="8"/>
      <c r="AA7511" s="8"/>
      <c r="AB7511" s="8"/>
      <c r="AC7511" s="122"/>
      <c r="AD7511" s="8"/>
      <c r="AE7511" s="8"/>
      <c r="AF7511" s="8"/>
      <c r="AG7511" s="8"/>
      <c r="AH7511" s="122"/>
      <c r="AI7511" s="137"/>
      <c r="AJ7511" s="137"/>
      <c r="AK7511" s="137"/>
      <c r="AL7511" s="137"/>
      <c r="AM7511" s="138"/>
      <c r="AN7511" s="8"/>
      <c r="AO7511" s="8"/>
      <c r="AP7511" s="8"/>
      <c r="AQ7511" s="8"/>
      <c r="AR7511" s="122"/>
      <c r="AS7511" s="139"/>
      <c r="AT7511" s="139"/>
      <c r="AU7511" s="139"/>
      <c r="AV7511" s="139"/>
      <c r="AW7511" s="140"/>
      <c r="AX7511" s="8"/>
      <c r="AY7511" s="8"/>
      <c r="AZ7511" s="8"/>
      <c r="BA7511" s="8"/>
      <c r="BB7511" s="122"/>
      <c r="BC7511" s="8"/>
      <c r="BD7511" s="8"/>
      <c r="BE7511" s="8"/>
      <c r="BF7511" s="8"/>
      <c r="BG7511" s="122"/>
      <c r="BH7511" s="8"/>
      <c r="BI7511" s="8"/>
      <c r="BJ7511" s="8"/>
      <c r="BK7511" s="8"/>
      <c r="BL7511" s="122"/>
      <c r="BM7511" s="8"/>
      <c r="BN7511" s="8"/>
      <c r="BO7511" s="8"/>
      <c r="BP7511" s="8"/>
      <c r="BQ7511" s="122"/>
      <c r="BR7511" s="8"/>
      <c r="BS7511" s="8"/>
      <c r="BT7511" s="8"/>
      <c r="BU7511" s="8"/>
      <c r="BV7511" s="122"/>
    </row>
    <row r="7512" spans="1:74" hidden="1" x14ac:dyDescent="0.3">
      <c r="A7512" s="8"/>
      <c r="B7512" s="2" t="s">
        <v>2</v>
      </c>
      <c r="C7512" s="2" t="s">
        <v>3</v>
      </c>
      <c r="D7512" s="2" t="s">
        <v>503</v>
      </c>
      <c r="E7512" s="9">
        <v>58</v>
      </c>
      <c r="F7512" s="10"/>
      <c r="G7512" s="18" t="s">
        <v>5</v>
      </c>
      <c r="H7512" s="3">
        <v>2024</v>
      </c>
      <c r="I7512" s="20" t="s">
        <v>284</v>
      </c>
      <c r="J7512" s="184" t="s">
        <v>294</v>
      </c>
      <c r="K7512" s="184" t="s">
        <v>320</v>
      </c>
      <c r="L7512" s="187">
        <f t="shared" si="285"/>
        <v>0</v>
      </c>
      <c r="M7512" s="187">
        <f t="shared" si="286"/>
        <v>0</v>
      </c>
      <c r="N7512" s="186"/>
      <c r="O7512" s="8"/>
      <c r="P7512" s="8"/>
      <c r="Q7512" s="8"/>
      <c r="R7512" s="8"/>
      <c r="S7512" s="122"/>
      <c r="T7512" s="8"/>
      <c r="U7512" s="8"/>
      <c r="V7512" s="8"/>
      <c r="W7512" s="8"/>
      <c r="X7512" s="122"/>
      <c r="Y7512" s="8"/>
      <c r="Z7512" s="8"/>
      <c r="AA7512" s="8"/>
      <c r="AB7512" s="8"/>
      <c r="AC7512" s="122"/>
      <c r="AD7512" s="8"/>
      <c r="AE7512" s="8"/>
      <c r="AF7512" s="8"/>
      <c r="AG7512" s="8"/>
      <c r="AH7512" s="122"/>
      <c r="AI7512" s="137"/>
      <c r="AJ7512" s="137"/>
      <c r="AK7512" s="137"/>
      <c r="AL7512" s="137"/>
      <c r="AM7512" s="138"/>
      <c r="AN7512" s="8"/>
      <c r="AO7512" s="8"/>
      <c r="AP7512" s="8"/>
      <c r="AQ7512" s="8"/>
      <c r="AR7512" s="122"/>
      <c r="AS7512" s="139"/>
      <c r="AT7512" s="139"/>
      <c r="AU7512" s="139"/>
      <c r="AV7512" s="139"/>
      <c r="AW7512" s="140"/>
      <c r="AX7512" s="8"/>
      <c r="AY7512" s="8"/>
      <c r="AZ7512" s="8"/>
      <c r="BA7512" s="8"/>
      <c r="BB7512" s="122"/>
      <c r="BC7512" s="8"/>
      <c r="BD7512" s="8"/>
      <c r="BE7512" s="8"/>
      <c r="BF7512" s="8"/>
      <c r="BG7512" s="122"/>
      <c r="BH7512" s="8"/>
      <c r="BI7512" s="8"/>
      <c r="BJ7512" s="8"/>
      <c r="BK7512" s="8"/>
      <c r="BL7512" s="122"/>
      <c r="BM7512" s="8"/>
      <c r="BN7512" s="8"/>
      <c r="BO7512" s="8"/>
      <c r="BP7512" s="8"/>
      <c r="BQ7512" s="122"/>
      <c r="BR7512" s="8"/>
      <c r="BS7512" s="8"/>
      <c r="BT7512" s="8"/>
      <c r="BU7512" s="8"/>
      <c r="BV7512" s="122"/>
    </row>
    <row r="7513" spans="1:74" ht="28.8" hidden="1" x14ac:dyDescent="0.3">
      <c r="A7513" s="8"/>
      <c r="B7513" s="2" t="s">
        <v>2</v>
      </c>
      <c r="C7513" s="2" t="s">
        <v>3</v>
      </c>
      <c r="D7513" s="2" t="s">
        <v>503</v>
      </c>
      <c r="E7513" s="9">
        <v>58</v>
      </c>
      <c r="F7513" s="10"/>
      <c r="G7513" s="18" t="s">
        <v>5</v>
      </c>
      <c r="H7513" s="3">
        <v>2024</v>
      </c>
      <c r="I7513" s="20" t="s">
        <v>284</v>
      </c>
      <c r="J7513" s="184" t="s">
        <v>346</v>
      </c>
      <c r="K7513" s="184" t="s">
        <v>320</v>
      </c>
      <c r="L7513" s="187">
        <f t="shared" si="285"/>
        <v>0</v>
      </c>
      <c r="M7513" s="187">
        <f t="shared" si="286"/>
        <v>0</v>
      </c>
      <c r="N7513" s="186"/>
      <c r="O7513" s="8"/>
      <c r="P7513" s="8"/>
      <c r="Q7513" s="8"/>
      <c r="R7513" s="8"/>
      <c r="S7513" s="122"/>
      <c r="T7513" s="8"/>
      <c r="U7513" s="8"/>
      <c r="V7513" s="8"/>
      <c r="W7513" s="8"/>
      <c r="X7513" s="122"/>
      <c r="Y7513" s="8"/>
      <c r="Z7513" s="8"/>
      <c r="AA7513" s="8"/>
      <c r="AB7513" s="8"/>
      <c r="AC7513" s="122"/>
      <c r="AD7513" s="8"/>
      <c r="AE7513" s="8"/>
      <c r="AF7513" s="8"/>
      <c r="AG7513" s="8"/>
      <c r="AH7513" s="122"/>
      <c r="AI7513" s="137"/>
      <c r="AJ7513" s="137"/>
      <c r="AK7513" s="137"/>
      <c r="AL7513" s="137"/>
      <c r="AM7513" s="138"/>
      <c r="AN7513" s="8"/>
      <c r="AO7513" s="8"/>
      <c r="AP7513" s="8"/>
      <c r="AQ7513" s="8"/>
      <c r="AR7513" s="122"/>
      <c r="AS7513" s="139"/>
      <c r="AT7513" s="139"/>
      <c r="AU7513" s="139"/>
      <c r="AV7513" s="139"/>
      <c r="AW7513" s="140"/>
      <c r="AX7513" s="8"/>
      <c r="AY7513" s="8"/>
      <c r="AZ7513" s="8"/>
      <c r="BA7513" s="8"/>
      <c r="BB7513" s="122"/>
      <c r="BC7513" s="8"/>
      <c r="BD7513" s="8"/>
      <c r="BE7513" s="8"/>
      <c r="BF7513" s="8"/>
      <c r="BG7513" s="122"/>
      <c r="BH7513" s="8"/>
      <c r="BI7513" s="8"/>
      <c r="BJ7513" s="8"/>
      <c r="BK7513" s="8"/>
      <c r="BL7513" s="122"/>
      <c r="BM7513" s="8"/>
      <c r="BN7513" s="8"/>
      <c r="BO7513" s="8"/>
      <c r="BP7513" s="8"/>
      <c r="BQ7513" s="122"/>
      <c r="BR7513" s="8"/>
      <c r="BS7513" s="8"/>
      <c r="BT7513" s="8"/>
      <c r="BU7513" s="8"/>
      <c r="BV7513" s="122"/>
    </row>
    <row r="7514" spans="1:74" hidden="1" x14ac:dyDescent="0.3">
      <c r="A7514" s="8"/>
      <c r="B7514" s="2" t="s">
        <v>2</v>
      </c>
      <c r="C7514" s="2" t="s">
        <v>3</v>
      </c>
      <c r="D7514" s="2" t="s">
        <v>503</v>
      </c>
      <c r="E7514" s="9">
        <v>58</v>
      </c>
      <c r="F7514" s="10"/>
      <c r="G7514" s="18" t="s">
        <v>5</v>
      </c>
      <c r="H7514" s="3">
        <v>2024</v>
      </c>
      <c r="I7514" s="20" t="s">
        <v>284</v>
      </c>
      <c r="J7514" s="184" t="s">
        <v>295</v>
      </c>
      <c r="K7514" s="184" t="s">
        <v>320</v>
      </c>
      <c r="L7514" s="187">
        <f t="shared" si="285"/>
        <v>0</v>
      </c>
      <c r="M7514" s="187">
        <f t="shared" si="286"/>
        <v>0</v>
      </c>
      <c r="N7514" s="186"/>
      <c r="O7514" s="8"/>
      <c r="P7514" s="8"/>
      <c r="Q7514" s="8"/>
      <c r="R7514" s="8"/>
      <c r="S7514" s="122"/>
      <c r="T7514" s="8"/>
      <c r="U7514" s="8"/>
      <c r="V7514" s="8"/>
      <c r="W7514" s="8"/>
      <c r="X7514" s="122"/>
      <c r="Y7514" s="8"/>
      <c r="Z7514" s="8"/>
      <c r="AA7514" s="8"/>
      <c r="AB7514" s="8"/>
      <c r="AC7514" s="122"/>
      <c r="AD7514" s="8"/>
      <c r="AE7514" s="8"/>
      <c r="AF7514" s="8"/>
      <c r="AG7514" s="8"/>
      <c r="AH7514" s="122"/>
      <c r="AI7514" s="137"/>
      <c r="AJ7514" s="137"/>
      <c r="AK7514" s="137"/>
      <c r="AL7514" s="137"/>
      <c r="AM7514" s="138"/>
      <c r="AN7514" s="8"/>
      <c r="AO7514" s="8"/>
      <c r="AP7514" s="8"/>
      <c r="AQ7514" s="8"/>
      <c r="AR7514" s="122"/>
      <c r="AS7514" s="139"/>
      <c r="AT7514" s="139"/>
      <c r="AU7514" s="139"/>
      <c r="AV7514" s="139"/>
      <c r="AW7514" s="140"/>
      <c r="AX7514" s="8"/>
      <c r="AY7514" s="8"/>
      <c r="AZ7514" s="8"/>
      <c r="BA7514" s="8"/>
      <c r="BB7514" s="122"/>
      <c r="BC7514" s="8"/>
      <c r="BD7514" s="8"/>
      <c r="BE7514" s="8"/>
      <c r="BF7514" s="8"/>
      <c r="BG7514" s="122"/>
      <c r="BH7514" s="8"/>
      <c r="BI7514" s="8"/>
      <c r="BJ7514" s="8"/>
      <c r="BK7514" s="8"/>
      <c r="BL7514" s="122"/>
      <c r="BM7514" s="8"/>
      <c r="BN7514" s="8"/>
      <c r="BO7514" s="8"/>
      <c r="BP7514" s="8"/>
      <c r="BQ7514" s="122"/>
      <c r="BR7514" s="8"/>
      <c r="BS7514" s="8"/>
      <c r="BT7514" s="8"/>
      <c r="BU7514" s="8"/>
      <c r="BV7514" s="122"/>
    </row>
    <row r="7515" spans="1:74" ht="28.8" hidden="1" x14ac:dyDescent="0.3">
      <c r="A7515" s="8"/>
      <c r="B7515" s="2" t="s">
        <v>2</v>
      </c>
      <c r="C7515" s="2" t="s">
        <v>3</v>
      </c>
      <c r="D7515" s="2" t="s">
        <v>503</v>
      </c>
      <c r="E7515" s="9">
        <v>58</v>
      </c>
      <c r="F7515" s="10"/>
      <c r="G7515" s="18" t="s">
        <v>5</v>
      </c>
      <c r="H7515" s="3">
        <v>2024</v>
      </c>
      <c r="I7515" s="20" t="s">
        <v>290</v>
      </c>
      <c r="J7515" s="184" t="s">
        <v>299</v>
      </c>
      <c r="K7515" s="184" t="s">
        <v>318</v>
      </c>
      <c r="L7515" s="187">
        <f t="shared" si="285"/>
        <v>0</v>
      </c>
      <c r="M7515" s="187">
        <f t="shared" si="286"/>
        <v>0</v>
      </c>
      <c r="N7515" s="186"/>
      <c r="O7515" s="8"/>
      <c r="P7515" s="8"/>
      <c r="Q7515" s="8"/>
      <c r="R7515" s="8"/>
      <c r="S7515" s="122"/>
      <c r="T7515" s="8"/>
      <c r="U7515" s="8"/>
      <c r="V7515" s="8"/>
      <c r="W7515" s="8"/>
      <c r="X7515" s="122"/>
      <c r="Y7515" s="8"/>
      <c r="Z7515" s="8"/>
      <c r="AA7515" s="8"/>
      <c r="AB7515" s="8"/>
      <c r="AC7515" s="122"/>
      <c r="AD7515" s="8"/>
      <c r="AE7515" s="8"/>
      <c r="AF7515" s="8"/>
      <c r="AG7515" s="8"/>
      <c r="AH7515" s="122"/>
      <c r="AI7515" s="137"/>
      <c r="AJ7515" s="137"/>
      <c r="AK7515" s="137"/>
      <c r="AL7515" s="137"/>
      <c r="AM7515" s="138"/>
      <c r="AN7515" s="8"/>
      <c r="AO7515" s="8"/>
      <c r="AP7515" s="8"/>
      <c r="AQ7515" s="8"/>
      <c r="AR7515" s="122"/>
      <c r="AS7515" s="139"/>
      <c r="AT7515" s="139"/>
      <c r="AU7515" s="139"/>
      <c r="AV7515" s="139"/>
      <c r="AW7515" s="140"/>
      <c r="AX7515" s="8"/>
      <c r="AY7515" s="8"/>
      <c r="AZ7515" s="8"/>
      <c r="BA7515" s="8"/>
      <c r="BB7515" s="122"/>
      <c r="BC7515" s="8"/>
      <c r="BD7515" s="8"/>
      <c r="BE7515" s="8"/>
      <c r="BF7515" s="8"/>
      <c r="BG7515" s="122"/>
      <c r="BH7515" s="8"/>
      <c r="BI7515" s="8"/>
      <c r="BJ7515" s="8"/>
      <c r="BK7515" s="8"/>
      <c r="BL7515" s="122"/>
      <c r="BM7515" s="8"/>
      <c r="BN7515" s="8"/>
      <c r="BO7515" s="8"/>
      <c r="BP7515" s="8"/>
      <c r="BQ7515" s="122"/>
      <c r="BR7515" s="8"/>
      <c r="BS7515" s="8"/>
      <c r="BT7515" s="8"/>
      <c r="BU7515" s="8"/>
      <c r="BV7515" s="122"/>
    </row>
    <row r="7516" spans="1:74" hidden="1" x14ac:dyDescent="0.3">
      <c r="A7516" s="8"/>
      <c r="B7516" s="2" t="s">
        <v>2</v>
      </c>
      <c r="C7516" s="2" t="s">
        <v>3</v>
      </c>
      <c r="D7516" s="2" t="s">
        <v>503</v>
      </c>
      <c r="E7516" s="9">
        <v>58</v>
      </c>
      <c r="F7516" s="10"/>
      <c r="G7516" s="18" t="s">
        <v>5</v>
      </c>
      <c r="H7516" s="3">
        <v>2024</v>
      </c>
      <c r="I7516" s="20" t="s">
        <v>315</v>
      </c>
      <c r="J7516" s="184" t="s">
        <v>347</v>
      </c>
      <c r="K7516" s="184" t="s">
        <v>320</v>
      </c>
      <c r="L7516" s="187">
        <f t="shared" si="285"/>
        <v>0</v>
      </c>
      <c r="M7516" s="187">
        <f t="shared" si="286"/>
        <v>0</v>
      </c>
      <c r="N7516" s="186"/>
      <c r="O7516" s="8"/>
      <c r="P7516" s="8"/>
      <c r="Q7516" s="8"/>
      <c r="R7516" s="8"/>
      <c r="S7516" s="122"/>
      <c r="T7516" s="8"/>
      <c r="U7516" s="8"/>
      <c r="V7516" s="8"/>
      <c r="W7516" s="8"/>
      <c r="X7516" s="122"/>
      <c r="Y7516" s="8"/>
      <c r="Z7516" s="8"/>
      <c r="AA7516" s="8"/>
      <c r="AB7516" s="8"/>
      <c r="AC7516" s="122"/>
      <c r="AD7516" s="8"/>
      <c r="AE7516" s="8"/>
      <c r="AF7516" s="8"/>
      <c r="AG7516" s="8"/>
      <c r="AH7516" s="122"/>
      <c r="AI7516" s="137"/>
      <c r="AJ7516" s="137"/>
      <c r="AK7516" s="137"/>
      <c r="AL7516" s="137"/>
      <c r="AM7516" s="138"/>
      <c r="AN7516" s="8"/>
      <c r="AO7516" s="8"/>
      <c r="AP7516" s="8"/>
      <c r="AQ7516" s="8"/>
      <c r="AR7516" s="122"/>
      <c r="AS7516" s="139"/>
      <c r="AT7516" s="139"/>
      <c r="AU7516" s="139"/>
      <c r="AV7516" s="139"/>
      <c r="AW7516" s="140"/>
      <c r="AX7516" s="8"/>
      <c r="AY7516" s="8"/>
      <c r="AZ7516" s="8"/>
      <c r="BA7516" s="8"/>
      <c r="BB7516" s="122"/>
      <c r="BC7516" s="8"/>
      <c r="BD7516" s="8"/>
      <c r="BE7516" s="8"/>
      <c r="BF7516" s="8"/>
      <c r="BG7516" s="122"/>
      <c r="BH7516" s="8"/>
      <c r="BI7516" s="8"/>
      <c r="BJ7516" s="8"/>
      <c r="BK7516" s="8"/>
      <c r="BL7516" s="122"/>
      <c r="BM7516" s="8"/>
      <c r="BN7516" s="8"/>
      <c r="BO7516" s="8"/>
      <c r="BP7516" s="8"/>
      <c r="BQ7516" s="122"/>
      <c r="BR7516" s="8"/>
      <c r="BS7516" s="8"/>
      <c r="BT7516" s="8"/>
      <c r="BU7516" s="8"/>
      <c r="BV7516" s="122"/>
    </row>
    <row r="7517" spans="1:74" ht="28.8" hidden="1" x14ac:dyDescent="0.3">
      <c r="A7517" s="8"/>
      <c r="B7517" s="2" t="s">
        <v>2</v>
      </c>
      <c r="C7517" s="2" t="s">
        <v>3</v>
      </c>
      <c r="D7517" s="2" t="s">
        <v>503</v>
      </c>
      <c r="E7517" s="9">
        <v>58</v>
      </c>
      <c r="F7517" s="10"/>
      <c r="G7517" s="18" t="s">
        <v>5</v>
      </c>
      <c r="H7517" s="3">
        <v>2024</v>
      </c>
      <c r="I7517" s="20" t="s">
        <v>315</v>
      </c>
      <c r="J7517" s="184" t="s">
        <v>296</v>
      </c>
      <c r="K7517" s="184" t="s">
        <v>321</v>
      </c>
      <c r="L7517" s="187">
        <f t="shared" si="285"/>
        <v>0</v>
      </c>
      <c r="M7517" s="187">
        <f t="shared" si="286"/>
        <v>0</v>
      </c>
      <c r="N7517" s="186"/>
      <c r="O7517" s="8"/>
      <c r="P7517" s="8"/>
      <c r="Q7517" s="8"/>
      <c r="R7517" s="8"/>
      <c r="S7517" s="122"/>
      <c r="T7517" s="8"/>
      <c r="U7517" s="8"/>
      <c r="V7517" s="8"/>
      <c r="W7517" s="8"/>
      <c r="X7517" s="122"/>
      <c r="Y7517" s="8"/>
      <c r="Z7517" s="8"/>
      <c r="AA7517" s="8"/>
      <c r="AB7517" s="8"/>
      <c r="AC7517" s="122"/>
      <c r="AD7517" s="8"/>
      <c r="AE7517" s="8"/>
      <c r="AF7517" s="8"/>
      <c r="AG7517" s="8"/>
      <c r="AH7517" s="122"/>
      <c r="AI7517" s="137"/>
      <c r="AJ7517" s="137"/>
      <c r="AK7517" s="137"/>
      <c r="AL7517" s="137"/>
      <c r="AM7517" s="138"/>
      <c r="AN7517" s="8"/>
      <c r="AO7517" s="8"/>
      <c r="AP7517" s="8"/>
      <c r="AQ7517" s="8"/>
      <c r="AR7517" s="122"/>
      <c r="AS7517" s="139"/>
      <c r="AT7517" s="139"/>
      <c r="AU7517" s="139"/>
      <c r="AV7517" s="139"/>
      <c r="AW7517" s="140"/>
      <c r="AX7517" s="8"/>
      <c r="AY7517" s="8"/>
      <c r="AZ7517" s="8"/>
      <c r="BA7517" s="8"/>
      <c r="BB7517" s="122"/>
      <c r="BC7517" s="8"/>
      <c r="BD7517" s="8"/>
      <c r="BE7517" s="8"/>
      <c r="BF7517" s="8"/>
      <c r="BG7517" s="122"/>
      <c r="BH7517" s="8"/>
      <c r="BI7517" s="8"/>
      <c r="BJ7517" s="8"/>
      <c r="BK7517" s="8"/>
      <c r="BL7517" s="122"/>
      <c r="BM7517" s="8"/>
      <c r="BN7517" s="8"/>
      <c r="BO7517" s="8"/>
      <c r="BP7517" s="8"/>
      <c r="BQ7517" s="122"/>
      <c r="BR7517" s="8"/>
      <c r="BS7517" s="8"/>
      <c r="BT7517" s="8"/>
      <c r="BU7517" s="8"/>
      <c r="BV7517" s="122"/>
    </row>
    <row r="7518" spans="1:74" ht="28.8" hidden="1" x14ac:dyDescent="0.3">
      <c r="A7518" s="8"/>
      <c r="B7518" s="2" t="s">
        <v>2</v>
      </c>
      <c r="C7518" s="2" t="s">
        <v>3</v>
      </c>
      <c r="D7518" s="2" t="s">
        <v>503</v>
      </c>
      <c r="E7518" s="9">
        <v>58</v>
      </c>
      <c r="F7518" s="10"/>
      <c r="G7518" s="18" t="s">
        <v>5</v>
      </c>
      <c r="H7518" s="3">
        <v>2024</v>
      </c>
      <c r="I7518" s="20" t="s">
        <v>316</v>
      </c>
      <c r="J7518" s="184" t="s">
        <v>297</v>
      </c>
      <c r="K7518" s="184" t="s">
        <v>318</v>
      </c>
      <c r="L7518" s="187">
        <f t="shared" si="285"/>
        <v>0</v>
      </c>
      <c r="M7518" s="187">
        <f t="shared" si="286"/>
        <v>0</v>
      </c>
      <c r="N7518" s="186"/>
      <c r="O7518" s="8"/>
      <c r="P7518" s="8"/>
      <c r="Q7518" s="8"/>
      <c r="R7518" s="8"/>
      <c r="S7518" s="122"/>
      <c r="T7518" s="8"/>
      <c r="U7518" s="8"/>
      <c r="V7518" s="8"/>
      <c r="W7518" s="8"/>
      <c r="X7518" s="122"/>
      <c r="Y7518" s="8"/>
      <c r="Z7518" s="8"/>
      <c r="AA7518" s="8"/>
      <c r="AB7518" s="8"/>
      <c r="AC7518" s="122"/>
      <c r="AD7518" s="8"/>
      <c r="AE7518" s="8"/>
      <c r="AF7518" s="8"/>
      <c r="AG7518" s="8"/>
      <c r="AH7518" s="122"/>
      <c r="AI7518" s="137"/>
      <c r="AJ7518" s="137"/>
      <c r="AK7518" s="137"/>
      <c r="AL7518" s="137"/>
      <c r="AM7518" s="138"/>
      <c r="AN7518" s="8"/>
      <c r="AO7518" s="8"/>
      <c r="AP7518" s="8"/>
      <c r="AQ7518" s="8"/>
      <c r="AR7518" s="122"/>
      <c r="AS7518" s="139"/>
      <c r="AT7518" s="139"/>
      <c r="AU7518" s="139"/>
      <c r="AV7518" s="139"/>
      <c r="AW7518" s="140"/>
      <c r="AX7518" s="8"/>
      <c r="AY7518" s="8"/>
      <c r="AZ7518" s="8"/>
      <c r="BA7518" s="8"/>
      <c r="BB7518" s="122"/>
      <c r="BC7518" s="8"/>
      <c r="BD7518" s="8"/>
      <c r="BE7518" s="8"/>
      <c r="BF7518" s="8"/>
      <c r="BG7518" s="122"/>
      <c r="BH7518" s="8"/>
      <c r="BI7518" s="8"/>
      <c r="BJ7518" s="8"/>
      <c r="BK7518" s="8"/>
      <c r="BL7518" s="122"/>
      <c r="BM7518" s="8"/>
      <c r="BN7518" s="8"/>
      <c r="BO7518" s="8"/>
      <c r="BP7518" s="8"/>
      <c r="BQ7518" s="122"/>
      <c r="BR7518" s="8"/>
      <c r="BS7518" s="8"/>
      <c r="BT7518" s="8"/>
      <c r="BU7518" s="8"/>
      <c r="BV7518" s="122"/>
    </row>
    <row r="7519" spans="1:74" hidden="1" x14ac:dyDescent="0.3">
      <c r="A7519" s="8"/>
      <c r="B7519" s="2" t="s">
        <v>2</v>
      </c>
      <c r="C7519" s="2" t="s">
        <v>3</v>
      </c>
      <c r="D7519" s="2" t="s">
        <v>503</v>
      </c>
      <c r="E7519" s="9">
        <v>58</v>
      </c>
      <c r="F7519" s="10"/>
      <c r="G7519" s="18" t="s">
        <v>5</v>
      </c>
      <c r="H7519" s="3">
        <v>2024</v>
      </c>
      <c r="I7519" s="20" t="s">
        <v>316</v>
      </c>
      <c r="J7519" s="185" t="s">
        <v>348</v>
      </c>
      <c r="K7519" s="185" t="s">
        <v>320</v>
      </c>
      <c r="L7519" s="187">
        <f t="shared" si="285"/>
        <v>0</v>
      </c>
      <c r="M7519" s="187">
        <f t="shared" si="286"/>
        <v>0</v>
      </c>
      <c r="N7519" s="186"/>
      <c r="O7519" s="8"/>
      <c r="P7519" s="8"/>
      <c r="Q7519" s="8"/>
      <c r="R7519" s="8"/>
      <c r="S7519" s="122"/>
      <c r="T7519" s="8"/>
      <c r="U7519" s="8"/>
      <c r="V7519" s="8"/>
      <c r="W7519" s="8"/>
      <c r="X7519" s="122"/>
      <c r="Y7519" s="8"/>
      <c r="Z7519" s="8"/>
      <c r="AA7519" s="8"/>
      <c r="AB7519" s="8"/>
      <c r="AC7519" s="122"/>
      <c r="AD7519" s="8"/>
      <c r="AE7519" s="8"/>
      <c r="AF7519" s="8"/>
      <c r="AG7519" s="8"/>
      <c r="AH7519" s="122"/>
      <c r="AI7519" s="137"/>
      <c r="AJ7519" s="137"/>
      <c r="AK7519" s="137"/>
      <c r="AL7519" s="137"/>
      <c r="AM7519" s="138"/>
      <c r="AN7519" s="8"/>
      <c r="AO7519" s="8"/>
      <c r="AP7519" s="8"/>
      <c r="AQ7519" s="8"/>
      <c r="AR7519" s="122"/>
      <c r="AS7519" s="139"/>
      <c r="AT7519" s="139"/>
      <c r="AU7519" s="139"/>
      <c r="AV7519" s="139"/>
      <c r="AW7519" s="140"/>
      <c r="AX7519" s="8"/>
      <c r="AY7519" s="8"/>
      <c r="AZ7519" s="8"/>
      <c r="BA7519" s="8"/>
      <c r="BB7519" s="122"/>
      <c r="BC7519" s="8"/>
      <c r="BD7519" s="8"/>
      <c r="BE7519" s="8"/>
      <c r="BF7519" s="8"/>
      <c r="BG7519" s="122"/>
      <c r="BH7519" s="8"/>
      <c r="BI7519" s="8"/>
      <c r="BJ7519" s="8"/>
      <c r="BK7519" s="8"/>
      <c r="BL7519" s="122"/>
      <c r="BM7519" s="8"/>
      <c r="BN7519" s="8"/>
      <c r="BO7519" s="8"/>
      <c r="BP7519" s="8"/>
      <c r="BQ7519" s="122"/>
      <c r="BR7519" s="8"/>
      <c r="BS7519" s="8"/>
      <c r="BT7519" s="8"/>
      <c r="BU7519" s="8"/>
      <c r="BV7519" s="122"/>
    </row>
    <row r="7520" spans="1:74" hidden="1" x14ac:dyDescent="0.3">
      <c r="A7520" s="8"/>
      <c r="B7520" s="2" t="s">
        <v>2</v>
      </c>
      <c r="C7520" s="2" t="s">
        <v>3</v>
      </c>
      <c r="D7520" s="2" t="s">
        <v>503</v>
      </c>
      <c r="E7520" s="9">
        <v>58</v>
      </c>
      <c r="F7520" s="10"/>
      <c r="G7520" s="18" t="s">
        <v>5</v>
      </c>
      <c r="H7520" s="3">
        <v>2024</v>
      </c>
      <c r="I7520" s="20" t="s">
        <v>282</v>
      </c>
      <c r="J7520" s="184" t="s">
        <v>272</v>
      </c>
      <c r="K7520" s="184" t="s">
        <v>321</v>
      </c>
      <c r="L7520" s="187">
        <f t="shared" si="285"/>
        <v>0</v>
      </c>
      <c r="M7520" s="187">
        <f t="shared" si="286"/>
        <v>0</v>
      </c>
      <c r="N7520" s="186"/>
      <c r="O7520" s="8"/>
      <c r="P7520" s="8"/>
      <c r="Q7520" s="8"/>
      <c r="R7520" s="8"/>
      <c r="S7520" s="122"/>
      <c r="T7520" s="8"/>
      <c r="U7520" s="8"/>
      <c r="V7520" s="8"/>
      <c r="W7520" s="8"/>
      <c r="X7520" s="122"/>
      <c r="Y7520" s="8"/>
      <c r="Z7520" s="8"/>
      <c r="AA7520" s="8"/>
      <c r="AB7520" s="8"/>
      <c r="AC7520" s="122"/>
      <c r="AD7520" s="8"/>
      <c r="AE7520" s="8"/>
      <c r="AF7520" s="8"/>
      <c r="AG7520" s="8"/>
      <c r="AH7520" s="122"/>
      <c r="AI7520" s="137"/>
      <c r="AJ7520" s="137"/>
      <c r="AK7520" s="137"/>
      <c r="AL7520" s="137"/>
      <c r="AM7520" s="138"/>
      <c r="AN7520" s="8"/>
      <c r="AO7520" s="8"/>
      <c r="AP7520" s="8"/>
      <c r="AQ7520" s="8"/>
      <c r="AR7520" s="122"/>
      <c r="AS7520" s="139"/>
      <c r="AT7520" s="139"/>
      <c r="AU7520" s="139"/>
      <c r="AV7520" s="139"/>
      <c r="AW7520" s="140"/>
      <c r="AX7520" s="8"/>
      <c r="AY7520" s="8"/>
      <c r="AZ7520" s="8"/>
      <c r="BA7520" s="8"/>
      <c r="BB7520" s="122"/>
      <c r="BC7520" s="8"/>
      <c r="BD7520" s="8"/>
      <c r="BE7520" s="8"/>
      <c r="BF7520" s="8"/>
      <c r="BG7520" s="122"/>
      <c r="BH7520" s="8"/>
      <c r="BI7520" s="8"/>
      <c r="BJ7520" s="8"/>
      <c r="BK7520" s="8"/>
      <c r="BL7520" s="122"/>
      <c r="BM7520" s="8"/>
      <c r="BN7520" s="8"/>
      <c r="BO7520" s="8"/>
      <c r="BP7520" s="8"/>
      <c r="BQ7520" s="122"/>
      <c r="BR7520" s="8"/>
      <c r="BS7520" s="8"/>
      <c r="BT7520" s="8"/>
      <c r="BU7520" s="8"/>
      <c r="BV7520" s="122"/>
    </row>
    <row r="7521" spans="1:74" hidden="1" x14ac:dyDescent="0.3">
      <c r="A7521" s="8"/>
      <c r="B7521" s="2" t="s">
        <v>2</v>
      </c>
      <c r="C7521" s="2" t="s">
        <v>3</v>
      </c>
      <c r="D7521" s="2" t="s">
        <v>503</v>
      </c>
      <c r="E7521" s="9">
        <v>58</v>
      </c>
      <c r="F7521" s="10"/>
      <c r="G7521" s="18" t="s">
        <v>5</v>
      </c>
      <c r="H7521" s="3">
        <v>2024</v>
      </c>
      <c r="I7521" s="20" t="s">
        <v>282</v>
      </c>
      <c r="J7521" s="184" t="s">
        <v>273</v>
      </c>
      <c r="K7521" s="184" t="s">
        <v>321</v>
      </c>
      <c r="L7521" s="188">
        <f t="shared" si="285"/>
        <v>3.5000000000000001E-3</v>
      </c>
      <c r="M7521" s="187">
        <f t="shared" si="286"/>
        <v>6.694</v>
      </c>
      <c r="N7521" s="186" t="s">
        <v>705</v>
      </c>
      <c r="O7521" s="8"/>
      <c r="P7521" s="8"/>
      <c r="Q7521" s="8"/>
      <c r="R7521" s="8"/>
      <c r="S7521" s="122"/>
      <c r="T7521" s="8"/>
      <c r="U7521" s="8"/>
      <c r="V7521" s="8"/>
      <c r="W7521" s="8"/>
      <c r="X7521" s="122"/>
      <c r="Y7521" s="8"/>
      <c r="Z7521" s="8"/>
      <c r="AA7521" s="8"/>
      <c r="AB7521" s="8"/>
      <c r="AC7521" s="122"/>
      <c r="AD7521" s="8"/>
      <c r="AE7521" s="8"/>
      <c r="AF7521" s="8"/>
      <c r="AG7521" s="8"/>
      <c r="AH7521" s="122"/>
      <c r="AI7521" s="137"/>
      <c r="AJ7521" s="137"/>
      <c r="AK7521" s="137"/>
      <c r="AL7521" s="137"/>
      <c r="AM7521" s="138"/>
      <c r="AN7521" s="8"/>
      <c r="AO7521" s="8"/>
      <c r="AP7521" s="8"/>
      <c r="AQ7521" s="8"/>
      <c r="AR7521" s="122"/>
      <c r="AS7521" s="139" t="s">
        <v>705</v>
      </c>
      <c r="AT7521" s="139"/>
      <c r="AU7521" s="139"/>
      <c r="AV7521" s="139">
        <v>3.5000000000000001E-3</v>
      </c>
      <c r="AW7521" s="140">
        <v>6.694</v>
      </c>
      <c r="AX7521" s="8"/>
      <c r="AY7521" s="8"/>
      <c r="AZ7521" s="8"/>
      <c r="BA7521" s="8"/>
      <c r="BB7521" s="122"/>
      <c r="BC7521" s="8"/>
      <c r="BD7521" s="8"/>
      <c r="BE7521" s="8"/>
      <c r="BF7521" s="8"/>
      <c r="BG7521" s="122"/>
      <c r="BH7521" s="8"/>
      <c r="BI7521" s="8"/>
      <c r="BJ7521" s="8"/>
      <c r="BK7521" s="8"/>
      <c r="BL7521" s="122"/>
      <c r="BM7521" s="8"/>
      <c r="BN7521" s="8"/>
      <c r="BO7521" s="8"/>
      <c r="BP7521" s="8"/>
      <c r="BQ7521" s="122"/>
      <c r="BR7521" s="8"/>
      <c r="BS7521" s="8"/>
      <c r="BT7521" s="8"/>
      <c r="BU7521" s="8"/>
      <c r="BV7521" s="122"/>
    </row>
    <row r="7522" spans="1:74" hidden="1" x14ac:dyDescent="0.3">
      <c r="A7522" s="8"/>
      <c r="B7522" s="2" t="s">
        <v>2</v>
      </c>
      <c r="C7522" s="2" t="s">
        <v>3</v>
      </c>
      <c r="D7522" s="2" t="s">
        <v>503</v>
      </c>
      <c r="E7522" s="9">
        <v>58</v>
      </c>
      <c r="F7522" s="10"/>
      <c r="G7522" s="18" t="s">
        <v>5</v>
      </c>
      <c r="H7522" s="3">
        <v>2024</v>
      </c>
      <c r="I7522" s="20" t="s">
        <v>282</v>
      </c>
      <c r="J7522" s="184" t="s">
        <v>274</v>
      </c>
      <c r="K7522" s="184" t="s">
        <v>321</v>
      </c>
      <c r="L7522" s="187">
        <f t="shared" si="285"/>
        <v>2.2499999999999999E-2</v>
      </c>
      <c r="M7522" s="187">
        <f t="shared" si="286"/>
        <v>54.091000000000001</v>
      </c>
      <c r="N7522" s="186" t="s">
        <v>1416</v>
      </c>
      <c r="O7522" s="8"/>
      <c r="P7522" s="8"/>
      <c r="Q7522" s="8"/>
      <c r="R7522" s="8"/>
      <c r="S7522" s="122"/>
      <c r="T7522" s="8"/>
      <c r="U7522" s="8"/>
      <c r="V7522" s="8"/>
      <c r="W7522" s="8"/>
      <c r="X7522" s="122"/>
      <c r="Y7522" s="8"/>
      <c r="Z7522" s="8"/>
      <c r="AA7522" s="8"/>
      <c r="AB7522" s="8"/>
      <c r="AC7522" s="122"/>
      <c r="AD7522" s="8"/>
      <c r="AE7522" s="8"/>
      <c r="AF7522" s="8"/>
      <c r="AG7522" s="8"/>
      <c r="AH7522" s="122"/>
      <c r="AI7522" s="137"/>
      <c r="AJ7522" s="137"/>
      <c r="AK7522" s="137"/>
      <c r="AL7522" s="137"/>
      <c r="AM7522" s="138"/>
      <c r="AN7522" s="8"/>
      <c r="AO7522" s="8"/>
      <c r="AP7522" s="8"/>
      <c r="AQ7522" s="8"/>
      <c r="AR7522" s="122"/>
      <c r="AS7522" s="139"/>
      <c r="AT7522" s="139"/>
      <c r="AU7522" s="139"/>
      <c r="AV7522" s="139"/>
      <c r="AW7522" s="140"/>
      <c r="AX7522" s="8"/>
      <c r="AY7522" s="8"/>
      <c r="AZ7522" s="8"/>
      <c r="BA7522" s="8"/>
      <c r="BB7522" s="122"/>
      <c r="BC7522" s="8"/>
      <c r="BD7522" s="8"/>
      <c r="BE7522" s="8"/>
      <c r="BF7522" s="8"/>
      <c r="BG7522" s="122"/>
      <c r="BH7522" s="8" t="s">
        <v>954</v>
      </c>
      <c r="BI7522" s="8"/>
      <c r="BJ7522" s="8"/>
      <c r="BK7522" s="8">
        <v>8.9999999999999993E-3</v>
      </c>
      <c r="BL7522" s="122">
        <v>27.359000000000002</v>
      </c>
      <c r="BM7522" s="8"/>
      <c r="BN7522" s="8"/>
      <c r="BO7522" s="8"/>
      <c r="BP7522" s="8"/>
      <c r="BQ7522" s="122"/>
      <c r="BR7522" s="8" t="s">
        <v>1415</v>
      </c>
      <c r="BS7522" s="8"/>
      <c r="BT7522" s="8"/>
      <c r="BU7522" s="8">
        <v>1.35E-2</v>
      </c>
      <c r="BV7522" s="122">
        <v>26.731999999999999</v>
      </c>
    </row>
    <row r="7523" spans="1:74" hidden="1" x14ac:dyDescent="0.3">
      <c r="A7523" s="8"/>
      <c r="B7523" s="2" t="s">
        <v>2</v>
      </c>
      <c r="C7523" s="2" t="s">
        <v>3</v>
      </c>
      <c r="D7523" s="2" t="s">
        <v>503</v>
      </c>
      <c r="E7523" s="9">
        <v>58</v>
      </c>
      <c r="F7523" s="10"/>
      <c r="G7523" s="18" t="s">
        <v>5</v>
      </c>
      <c r="H7523" s="3">
        <v>2024</v>
      </c>
      <c r="I7523" s="20" t="s">
        <v>282</v>
      </c>
      <c r="J7523" s="184" t="s">
        <v>275</v>
      </c>
      <c r="K7523" s="184" t="s">
        <v>321</v>
      </c>
      <c r="L7523" s="187">
        <f t="shared" si="285"/>
        <v>5.0000000000000001E-3</v>
      </c>
      <c r="M7523" s="187">
        <f t="shared" si="286"/>
        <v>13.933</v>
      </c>
      <c r="N7523" s="186" t="s">
        <v>1413</v>
      </c>
      <c r="O7523" s="8"/>
      <c r="P7523" s="8"/>
      <c r="Q7523" s="8"/>
      <c r="R7523" s="8"/>
      <c r="S7523" s="122"/>
      <c r="T7523" s="8"/>
      <c r="U7523" s="8"/>
      <c r="V7523" s="8"/>
      <c r="W7523" s="8"/>
      <c r="X7523" s="122"/>
      <c r="Y7523" s="8"/>
      <c r="Z7523" s="8"/>
      <c r="AA7523" s="8"/>
      <c r="AB7523" s="8"/>
      <c r="AC7523" s="122"/>
      <c r="AD7523" s="8"/>
      <c r="AE7523" s="8"/>
      <c r="AF7523" s="8"/>
      <c r="AG7523" s="8"/>
      <c r="AH7523" s="122"/>
      <c r="AI7523" s="137"/>
      <c r="AJ7523" s="137"/>
      <c r="AK7523" s="137"/>
      <c r="AL7523" s="137"/>
      <c r="AM7523" s="138"/>
      <c r="AN7523" s="8"/>
      <c r="AO7523" s="8"/>
      <c r="AP7523" s="8"/>
      <c r="AQ7523" s="8"/>
      <c r="AR7523" s="122"/>
      <c r="AS7523" s="139"/>
      <c r="AT7523" s="139"/>
      <c r="AU7523" s="139"/>
      <c r="AV7523" s="139"/>
      <c r="AW7523" s="140"/>
      <c r="AX7523" s="8"/>
      <c r="AY7523" s="8"/>
      <c r="AZ7523" s="8">
        <v>43.45</v>
      </c>
      <c r="BA7523" s="8">
        <v>5.0000000000000001E-3</v>
      </c>
      <c r="BB7523" s="122">
        <v>13.933</v>
      </c>
      <c r="BC7523" s="8"/>
      <c r="BD7523" s="8"/>
      <c r="BE7523" s="8"/>
      <c r="BF7523" s="8"/>
      <c r="BG7523" s="122"/>
      <c r="BH7523" s="8"/>
      <c r="BI7523" s="8"/>
      <c r="BJ7523" s="8"/>
      <c r="BK7523" s="8"/>
      <c r="BL7523" s="122"/>
      <c r="BM7523" s="8"/>
      <c r="BN7523" s="8"/>
      <c r="BO7523" s="8"/>
      <c r="BP7523" s="8"/>
      <c r="BQ7523" s="122"/>
      <c r="BR7523" s="8"/>
      <c r="BS7523" s="8"/>
      <c r="BT7523" s="8"/>
      <c r="BU7523" s="8"/>
      <c r="BV7523" s="122"/>
    </row>
    <row r="7524" spans="1:74" hidden="1" x14ac:dyDescent="0.3">
      <c r="A7524" s="8"/>
      <c r="B7524" s="2" t="s">
        <v>2</v>
      </c>
      <c r="C7524" s="2" t="s">
        <v>3</v>
      </c>
      <c r="D7524" s="2" t="s">
        <v>503</v>
      </c>
      <c r="E7524" s="9">
        <v>58</v>
      </c>
      <c r="F7524" s="10"/>
      <c r="G7524" s="18" t="s">
        <v>5</v>
      </c>
      <c r="H7524" s="3">
        <v>2024</v>
      </c>
      <c r="I7524" s="20" t="s">
        <v>282</v>
      </c>
      <c r="J7524" s="184" t="s">
        <v>276</v>
      </c>
      <c r="K7524" s="184" t="s">
        <v>320</v>
      </c>
      <c r="L7524" s="187">
        <f t="shared" si="285"/>
        <v>2</v>
      </c>
      <c r="M7524" s="187">
        <f t="shared" si="286"/>
        <v>23.667999999999999</v>
      </c>
      <c r="N7524" s="186" t="s">
        <v>665</v>
      </c>
      <c r="O7524" s="8"/>
      <c r="P7524" s="8"/>
      <c r="Q7524" s="8"/>
      <c r="R7524" s="8"/>
      <c r="S7524" s="122"/>
      <c r="T7524" s="8"/>
      <c r="U7524" s="8"/>
      <c r="V7524" s="8"/>
      <c r="W7524" s="8"/>
      <c r="X7524" s="122"/>
      <c r="Y7524" s="8"/>
      <c r="Z7524" s="8"/>
      <c r="AA7524" s="8"/>
      <c r="AB7524" s="8"/>
      <c r="AC7524" s="122"/>
      <c r="AD7524" s="8"/>
      <c r="AE7524" s="8"/>
      <c r="AF7524" s="8"/>
      <c r="AG7524" s="8"/>
      <c r="AH7524" s="122"/>
      <c r="AI7524" s="137"/>
      <c r="AJ7524" s="137"/>
      <c r="AK7524" s="137"/>
      <c r="AL7524" s="137"/>
      <c r="AM7524" s="138"/>
      <c r="AN7524" s="8"/>
      <c r="AO7524" s="8"/>
      <c r="AP7524" s="8"/>
      <c r="AQ7524" s="8"/>
      <c r="AR7524" s="122"/>
      <c r="AS7524" s="139"/>
      <c r="AT7524" s="139"/>
      <c r="AU7524" s="139"/>
      <c r="AV7524" s="139"/>
      <c r="AW7524" s="140"/>
      <c r="AX7524" s="8"/>
      <c r="AY7524" s="8"/>
      <c r="AZ7524" s="8"/>
      <c r="BA7524" s="8"/>
      <c r="BB7524" s="122"/>
      <c r="BC7524" s="8"/>
      <c r="BD7524" s="8"/>
      <c r="BE7524" s="8"/>
      <c r="BF7524" s="8"/>
      <c r="BG7524" s="122"/>
      <c r="BH7524" s="8"/>
      <c r="BI7524" s="8"/>
      <c r="BJ7524" s="8"/>
      <c r="BK7524" s="8"/>
      <c r="BL7524" s="122"/>
      <c r="BM7524" s="8"/>
      <c r="BN7524" s="8"/>
      <c r="BO7524" s="8"/>
      <c r="BP7524" s="8"/>
      <c r="BQ7524" s="122"/>
      <c r="BR7524" s="8" t="s">
        <v>665</v>
      </c>
      <c r="BS7524" s="8"/>
      <c r="BT7524" s="8"/>
      <c r="BU7524" s="8">
        <v>2</v>
      </c>
      <c r="BV7524" s="122">
        <v>23.667999999999999</v>
      </c>
    </row>
    <row r="7525" spans="1:74" hidden="1" x14ac:dyDescent="0.3">
      <c r="A7525" s="8"/>
      <c r="B7525" s="2" t="s">
        <v>2</v>
      </c>
      <c r="C7525" s="2" t="s">
        <v>3</v>
      </c>
      <c r="D7525" s="2" t="s">
        <v>503</v>
      </c>
      <c r="E7525" s="9">
        <v>58</v>
      </c>
      <c r="F7525" s="10"/>
      <c r="G7525" s="18" t="s">
        <v>5</v>
      </c>
      <c r="H7525" s="3">
        <v>2024</v>
      </c>
      <c r="I7525" s="20" t="s">
        <v>282</v>
      </c>
      <c r="J7525" s="184" t="s">
        <v>277</v>
      </c>
      <c r="K7525" s="184" t="s">
        <v>320</v>
      </c>
      <c r="L7525" s="187">
        <f t="shared" si="285"/>
        <v>17</v>
      </c>
      <c r="M7525" s="187">
        <f t="shared" si="286"/>
        <v>42.5</v>
      </c>
      <c r="N7525" s="186" t="s">
        <v>1417</v>
      </c>
      <c r="O7525" s="8"/>
      <c r="P7525" s="8"/>
      <c r="Q7525" s="8"/>
      <c r="R7525" s="8"/>
      <c r="S7525" s="122"/>
      <c r="T7525" s="8"/>
      <c r="U7525" s="8"/>
      <c r="V7525" s="8"/>
      <c r="W7525" s="8"/>
      <c r="X7525" s="122"/>
      <c r="Y7525" s="8"/>
      <c r="Z7525" s="8"/>
      <c r="AA7525" s="8"/>
      <c r="AB7525" s="8"/>
      <c r="AC7525" s="122"/>
      <c r="AD7525" s="8"/>
      <c r="AE7525" s="8"/>
      <c r="AF7525" s="8"/>
      <c r="AG7525" s="8"/>
      <c r="AH7525" s="122"/>
      <c r="AI7525" s="137"/>
      <c r="AJ7525" s="137"/>
      <c r="AK7525" s="137"/>
      <c r="AL7525" s="137"/>
      <c r="AM7525" s="138"/>
      <c r="AN7525" s="8"/>
      <c r="AO7525" s="8"/>
      <c r="AP7525" s="8"/>
      <c r="AQ7525" s="8"/>
      <c r="AR7525" s="122"/>
      <c r="AS7525" s="139"/>
      <c r="AT7525" s="139"/>
      <c r="AU7525" s="139"/>
      <c r="AV7525" s="139"/>
      <c r="AW7525" s="140"/>
      <c r="AX7525" s="8"/>
      <c r="AY7525" s="8"/>
      <c r="AZ7525" s="8"/>
      <c r="BA7525" s="8"/>
      <c r="BB7525" s="122"/>
      <c r="BC7525" s="8"/>
      <c r="BD7525" s="8"/>
      <c r="BE7525" s="8"/>
      <c r="BF7525" s="8"/>
      <c r="BG7525" s="122"/>
      <c r="BH7525" s="8" t="s">
        <v>976</v>
      </c>
      <c r="BI7525" s="8"/>
      <c r="BJ7525" s="8"/>
      <c r="BK7525" s="8">
        <v>8</v>
      </c>
      <c r="BL7525" s="122">
        <v>25.675999999999998</v>
      </c>
      <c r="BM7525" s="8"/>
      <c r="BN7525" s="8"/>
      <c r="BO7525" s="8"/>
      <c r="BP7525" s="8"/>
      <c r="BQ7525" s="122"/>
      <c r="BR7525" s="8" t="s">
        <v>1238</v>
      </c>
      <c r="BS7525" s="8"/>
      <c r="BT7525" s="8"/>
      <c r="BU7525" s="8">
        <v>9</v>
      </c>
      <c r="BV7525" s="122">
        <v>16.824000000000002</v>
      </c>
    </row>
    <row r="7526" spans="1:74" hidden="1" x14ac:dyDescent="0.3">
      <c r="A7526" s="8"/>
      <c r="B7526" s="2" t="s">
        <v>2</v>
      </c>
      <c r="C7526" s="2" t="s">
        <v>3</v>
      </c>
      <c r="D7526" s="2" t="s">
        <v>503</v>
      </c>
      <c r="E7526" s="9">
        <v>58</v>
      </c>
      <c r="F7526" s="10"/>
      <c r="G7526" s="18" t="s">
        <v>5</v>
      </c>
      <c r="H7526" s="3">
        <v>2024</v>
      </c>
      <c r="I7526" s="20" t="s">
        <v>283</v>
      </c>
      <c r="J7526" s="184" t="s">
        <v>298</v>
      </c>
      <c r="K7526" s="184" t="s">
        <v>321</v>
      </c>
      <c r="L7526" s="187">
        <f t="shared" si="285"/>
        <v>0</v>
      </c>
      <c r="M7526" s="187">
        <f t="shared" si="286"/>
        <v>0</v>
      </c>
      <c r="N7526" s="186"/>
      <c r="O7526" s="8"/>
      <c r="P7526" s="8"/>
      <c r="Q7526" s="8"/>
      <c r="R7526" s="8"/>
      <c r="S7526" s="122"/>
      <c r="T7526" s="8"/>
      <c r="U7526" s="8"/>
      <c r="V7526" s="8"/>
      <c r="W7526" s="8"/>
      <c r="X7526" s="122"/>
      <c r="Y7526" s="8"/>
      <c r="Z7526" s="8"/>
      <c r="AA7526" s="8"/>
      <c r="AB7526" s="8"/>
      <c r="AC7526" s="122"/>
      <c r="AD7526" s="8"/>
      <c r="AE7526" s="8"/>
      <c r="AF7526" s="8"/>
      <c r="AG7526" s="8"/>
      <c r="AH7526" s="122"/>
      <c r="AI7526" s="137"/>
      <c r="AJ7526" s="137"/>
      <c r="AK7526" s="137"/>
      <c r="AL7526" s="137"/>
      <c r="AM7526" s="138"/>
      <c r="AN7526" s="8"/>
      <c r="AO7526" s="8"/>
      <c r="AP7526" s="8"/>
      <c r="AQ7526" s="8"/>
      <c r="AR7526" s="122"/>
      <c r="AS7526" s="139"/>
      <c r="AT7526" s="139"/>
      <c r="AU7526" s="139"/>
      <c r="AV7526" s="139"/>
      <c r="AW7526" s="140"/>
      <c r="AX7526" s="8"/>
      <c r="AY7526" s="8"/>
      <c r="AZ7526" s="8"/>
      <c r="BA7526" s="8"/>
      <c r="BB7526" s="122"/>
      <c r="BC7526" s="8"/>
      <c r="BD7526" s="8"/>
      <c r="BE7526" s="8"/>
      <c r="BF7526" s="8"/>
      <c r="BG7526" s="122"/>
      <c r="BH7526" s="8"/>
      <c r="BI7526" s="8"/>
      <c r="BJ7526" s="8"/>
      <c r="BK7526" s="8"/>
      <c r="BL7526" s="122"/>
      <c r="BM7526" s="8"/>
      <c r="BN7526" s="8"/>
      <c r="BO7526" s="8"/>
      <c r="BP7526" s="8"/>
      <c r="BQ7526" s="122"/>
      <c r="BR7526" s="8"/>
      <c r="BS7526" s="8"/>
      <c r="BT7526" s="8"/>
      <c r="BU7526" s="8"/>
      <c r="BV7526" s="122"/>
    </row>
    <row r="7527" spans="1:74" hidden="1" x14ac:dyDescent="0.3">
      <c r="A7527" s="8"/>
      <c r="B7527" s="2" t="s">
        <v>2</v>
      </c>
      <c r="C7527" s="2" t="s">
        <v>3</v>
      </c>
      <c r="D7527" s="2" t="s">
        <v>503</v>
      </c>
      <c r="E7527" s="9">
        <v>58</v>
      </c>
      <c r="F7527" s="10"/>
      <c r="G7527" s="18" t="s">
        <v>5</v>
      </c>
      <c r="H7527" s="3">
        <v>2024</v>
      </c>
      <c r="I7527" s="20" t="s">
        <v>283</v>
      </c>
      <c r="J7527" s="184" t="s">
        <v>278</v>
      </c>
      <c r="K7527" s="184" t="s">
        <v>320</v>
      </c>
      <c r="L7527" s="187">
        <f t="shared" si="285"/>
        <v>0</v>
      </c>
      <c r="M7527" s="187">
        <f t="shared" si="286"/>
        <v>0</v>
      </c>
      <c r="N7527" s="186"/>
      <c r="O7527" s="8"/>
      <c r="P7527" s="8"/>
      <c r="Q7527" s="8"/>
      <c r="R7527" s="8"/>
      <c r="S7527" s="122"/>
      <c r="T7527" s="8"/>
      <c r="U7527" s="8"/>
      <c r="V7527" s="8"/>
      <c r="W7527" s="8"/>
      <c r="X7527" s="122"/>
      <c r="Y7527" s="8"/>
      <c r="Z7527" s="8"/>
      <c r="AA7527" s="8"/>
      <c r="AB7527" s="8"/>
      <c r="AC7527" s="122"/>
      <c r="AD7527" s="8"/>
      <c r="AE7527" s="8"/>
      <c r="AF7527" s="8"/>
      <c r="AG7527" s="8"/>
      <c r="AH7527" s="122"/>
      <c r="AI7527" s="137"/>
      <c r="AJ7527" s="137"/>
      <c r="AK7527" s="137"/>
      <c r="AL7527" s="137"/>
      <c r="AM7527" s="138"/>
      <c r="AN7527" s="8"/>
      <c r="AO7527" s="8"/>
      <c r="AP7527" s="8"/>
      <c r="AQ7527" s="8"/>
      <c r="AR7527" s="122"/>
      <c r="AS7527" s="139"/>
      <c r="AT7527" s="139"/>
      <c r="AU7527" s="139"/>
      <c r="AV7527" s="139"/>
      <c r="AW7527" s="140"/>
      <c r="AX7527" s="8"/>
      <c r="AY7527" s="8"/>
      <c r="AZ7527" s="8"/>
      <c r="BA7527" s="8"/>
      <c r="BB7527" s="122"/>
      <c r="BC7527" s="8"/>
      <c r="BD7527" s="8"/>
      <c r="BE7527" s="8"/>
      <c r="BF7527" s="8"/>
      <c r="BG7527" s="122"/>
      <c r="BH7527" s="8"/>
      <c r="BI7527" s="8"/>
      <c r="BJ7527" s="8"/>
      <c r="BK7527" s="8"/>
      <c r="BL7527" s="122"/>
      <c r="BM7527" s="8"/>
      <c r="BN7527" s="8"/>
      <c r="BO7527" s="8"/>
      <c r="BP7527" s="8"/>
      <c r="BQ7527" s="122"/>
      <c r="BR7527" s="8"/>
      <c r="BS7527" s="8"/>
      <c r="BT7527" s="8"/>
      <c r="BU7527" s="8"/>
      <c r="BV7527" s="122"/>
    </row>
    <row r="7528" spans="1:74" hidden="1" x14ac:dyDescent="0.3">
      <c r="A7528" s="8"/>
      <c r="B7528" s="2" t="s">
        <v>2</v>
      </c>
      <c r="C7528" s="2" t="s">
        <v>3</v>
      </c>
      <c r="D7528" s="2" t="s">
        <v>503</v>
      </c>
      <c r="E7528" s="9">
        <v>58</v>
      </c>
      <c r="F7528" s="10"/>
      <c r="G7528" s="18" t="s">
        <v>5</v>
      </c>
      <c r="H7528" s="3">
        <v>2024</v>
      </c>
      <c r="I7528" s="20" t="s">
        <v>283</v>
      </c>
      <c r="J7528" s="184" t="s">
        <v>279</v>
      </c>
      <c r="K7528" s="184" t="s">
        <v>320</v>
      </c>
      <c r="L7528" s="187">
        <f t="shared" si="285"/>
        <v>0</v>
      </c>
      <c r="M7528" s="187">
        <f t="shared" si="286"/>
        <v>0</v>
      </c>
      <c r="N7528" s="186"/>
      <c r="O7528" s="8"/>
      <c r="P7528" s="8"/>
      <c r="Q7528" s="8"/>
      <c r="R7528" s="8"/>
      <c r="S7528" s="122"/>
      <c r="T7528" s="8"/>
      <c r="U7528" s="8"/>
      <c r="V7528" s="8"/>
      <c r="W7528" s="8"/>
      <c r="X7528" s="122"/>
      <c r="Y7528" s="8"/>
      <c r="Z7528" s="8"/>
      <c r="AA7528" s="8"/>
      <c r="AB7528" s="8"/>
      <c r="AC7528" s="122"/>
      <c r="AD7528" s="8"/>
      <c r="AE7528" s="8"/>
      <c r="AF7528" s="8"/>
      <c r="AG7528" s="8"/>
      <c r="AH7528" s="122"/>
      <c r="AI7528" s="137"/>
      <c r="AJ7528" s="137"/>
      <c r="AK7528" s="137"/>
      <c r="AL7528" s="137"/>
      <c r="AM7528" s="138"/>
      <c r="AN7528" s="8"/>
      <c r="AO7528" s="8"/>
      <c r="AP7528" s="8"/>
      <c r="AQ7528" s="8"/>
      <c r="AR7528" s="122"/>
      <c r="AS7528" s="139"/>
      <c r="AT7528" s="139"/>
      <c r="AU7528" s="139"/>
      <c r="AV7528" s="139"/>
      <c r="AW7528" s="140"/>
      <c r="AX7528" s="8"/>
      <c r="AY7528" s="8"/>
      <c r="AZ7528" s="8"/>
      <c r="BA7528" s="8"/>
      <c r="BB7528" s="122"/>
      <c r="BC7528" s="8"/>
      <c r="BD7528" s="8"/>
      <c r="BE7528" s="8"/>
      <c r="BF7528" s="8"/>
      <c r="BG7528" s="122"/>
      <c r="BH7528" s="8"/>
      <c r="BI7528" s="8"/>
      <c r="BJ7528" s="8"/>
      <c r="BK7528" s="8"/>
      <c r="BL7528" s="122"/>
      <c r="BM7528" s="8"/>
      <c r="BN7528" s="8"/>
      <c r="BO7528" s="8"/>
      <c r="BP7528" s="8"/>
      <c r="BQ7528" s="122"/>
      <c r="BR7528" s="8"/>
      <c r="BS7528" s="8"/>
      <c r="BT7528" s="8"/>
      <c r="BU7528" s="8"/>
      <c r="BV7528" s="122"/>
    </row>
    <row r="7529" spans="1:74" hidden="1" x14ac:dyDescent="0.3">
      <c r="A7529" s="8"/>
      <c r="B7529" s="2" t="s">
        <v>2</v>
      </c>
      <c r="C7529" s="2" t="s">
        <v>3</v>
      </c>
      <c r="D7529" s="2" t="s">
        <v>503</v>
      </c>
      <c r="E7529" s="9">
        <v>58</v>
      </c>
      <c r="F7529" s="10"/>
      <c r="G7529" s="18" t="s">
        <v>5</v>
      </c>
      <c r="H7529" s="3">
        <v>2024</v>
      </c>
      <c r="I7529" s="20" t="s">
        <v>286</v>
      </c>
      <c r="J7529" s="184" t="s">
        <v>280</v>
      </c>
      <c r="K7529" s="184" t="s">
        <v>319</v>
      </c>
      <c r="L7529" s="187">
        <f t="shared" si="285"/>
        <v>0</v>
      </c>
      <c r="M7529" s="187">
        <f t="shared" si="286"/>
        <v>0</v>
      </c>
      <c r="N7529" s="186"/>
      <c r="O7529" s="8"/>
      <c r="P7529" s="8"/>
      <c r="Q7529" s="8"/>
      <c r="R7529" s="8"/>
      <c r="S7529" s="122"/>
      <c r="T7529" s="8"/>
      <c r="U7529" s="8"/>
      <c r="V7529" s="8"/>
      <c r="W7529" s="8"/>
      <c r="X7529" s="122"/>
      <c r="Y7529" s="8"/>
      <c r="Z7529" s="8"/>
      <c r="AA7529" s="8"/>
      <c r="AB7529" s="8"/>
      <c r="AC7529" s="122"/>
      <c r="AD7529" s="8"/>
      <c r="AE7529" s="8"/>
      <c r="AF7529" s="8"/>
      <c r="AG7529" s="8"/>
      <c r="AH7529" s="122"/>
      <c r="AI7529" s="137"/>
      <c r="AJ7529" s="137"/>
      <c r="AK7529" s="137"/>
      <c r="AL7529" s="137"/>
      <c r="AM7529" s="138"/>
      <c r="AN7529" s="8"/>
      <c r="AO7529" s="8"/>
      <c r="AP7529" s="8"/>
      <c r="AQ7529" s="8"/>
      <c r="AR7529" s="122"/>
      <c r="AS7529" s="139"/>
      <c r="AT7529" s="139"/>
      <c r="AU7529" s="139"/>
      <c r="AV7529" s="139"/>
      <c r="AW7529" s="140"/>
      <c r="AX7529" s="8"/>
      <c r="AY7529" s="8"/>
      <c r="AZ7529" s="8"/>
      <c r="BA7529" s="8"/>
      <c r="BB7529" s="122"/>
      <c r="BC7529" s="8"/>
      <c r="BD7529" s="8"/>
      <c r="BE7529" s="8"/>
      <c r="BF7529" s="8"/>
      <c r="BG7529" s="122"/>
      <c r="BH7529" s="8"/>
      <c r="BI7529" s="8"/>
      <c r="BJ7529" s="8"/>
      <c r="BK7529" s="8"/>
      <c r="BL7529" s="122"/>
      <c r="BM7529" s="8"/>
      <c r="BN7529" s="8"/>
      <c r="BO7529" s="8"/>
      <c r="BP7529" s="8"/>
      <c r="BQ7529" s="122"/>
      <c r="BR7529" s="8"/>
      <c r="BS7529" s="8"/>
      <c r="BT7529" s="8"/>
      <c r="BU7529" s="8"/>
      <c r="BV7529" s="122"/>
    </row>
    <row r="7530" spans="1:74" ht="28.8" hidden="1" x14ac:dyDescent="0.3">
      <c r="A7530" s="8"/>
      <c r="B7530" s="2" t="s">
        <v>2</v>
      </c>
      <c r="C7530" s="2" t="s">
        <v>3</v>
      </c>
      <c r="D7530" s="2" t="s">
        <v>503</v>
      </c>
      <c r="E7530" s="9">
        <v>58</v>
      </c>
      <c r="F7530" s="10"/>
      <c r="G7530" s="18" t="s">
        <v>5</v>
      </c>
      <c r="H7530" s="3">
        <v>2024</v>
      </c>
      <c r="I7530" s="20" t="s">
        <v>286</v>
      </c>
      <c r="J7530" s="184" t="s">
        <v>281</v>
      </c>
      <c r="K7530" s="184" t="s">
        <v>319</v>
      </c>
      <c r="L7530" s="187"/>
      <c r="M7530" s="187">
        <f t="shared" si="286"/>
        <v>40.305999999999997</v>
      </c>
      <c r="N7530" s="186" t="s">
        <v>1414</v>
      </c>
      <c r="O7530" s="8"/>
      <c r="P7530" s="8"/>
      <c r="Q7530" s="8"/>
      <c r="R7530" s="8"/>
      <c r="S7530" s="122"/>
      <c r="T7530" s="8"/>
      <c r="U7530" s="8"/>
      <c r="V7530" s="8"/>
      <c r="W7530" s="8"/>
      <c r="X7530" s="122"/>
      <c r="Y7530" s="8"/>
      <c r="Z7530" s="8"/>
      <c r="AA7530" s="8"/>
      <c r="AB7530" s="8"/>
      <c r="AC7530" s="122"/>
      <c r="AD7530" s="8"/>
      <c r="AE7530" s="8"/>
      <c r="AF7530" s="8"/>
      <c r="AG7530" s="8"/>
      <c r="AH7530" s="122"/>
      <c r="AI7530" s="137"/>
      <c r="AJ7530" s="137"/>
      <c r="AK7530" s="137"/>
      <c r="AL7530" s="137"/>
      <c r="AM7530" s="138"/>
      <c r="AN7530" s="8"/>
      <c r="AO7530" s="8"/>
      <c r="AP7530" s="8"/>
      <c r="AQ7530" s="8"/>
      <c r="AR7530" s="122"/>
      <c r="AS7530" s="139"/>
      <c r="AT7530" s="139"/>
      <c r="AU7530" s="139"/>
      <c r="AV7530" s="139"/>
      <c r="AW7530" s="140"/>
      <c r="AX7530" s="8"/>
      <c r="AY7530" s="8"/>
      <c r="AZ7530" s="8"/>
      <c r="BA7530" s="8"/>
      <c r="BB7530" s="122"/>
      <c r="BC7530" s="8"/>
      <c r="BD7530" s="8"/>
      <c r="BE7530" s="8"/>
      <c r="BF7530" s="8"/>
      <c r="BG7530" s="122"/>
      <c r="BH7530" s="8" t="s">
        <v>1026</v>
      </c>
      <c r="BI7530" s="8"/>
      <c r="BJ7530" s="8"/>
      <c r="BK7530" s="8"/>
      <c r="BL7530" s="122">
        <v>19.888999999999999</v>
      </c>
      <c r="BM7530" s="8" t="s">
        <v>1135</v>
      </c>
      <c r="BN7530" s="8"/>
      <c r="BO7530" s="8"/>
      <c r="BP7530" s="8"/>
      <c r="BQ7530" s="122">
        <f>7.078+10.044+3.295</f>
        <v>20.417000000000002</v>
      </c>
      <c r="BR7530" s="8"/>
      <c r="BS7530" s="8"/>
      <c r="BT7530" s="8"/>
      <c r="BU7530" s="8"/>
      <c r="BV7530" s="122"/>
    </row>
    <row r="7531" spans="1:74" s="13" customFormat="1" hidden="1" x14ac:dyDescent="0.3">
      <c r="A7531" s="15"/>
      <c r="B7531" s="12" t="s">
        <v>2</v>
      </c>
      <c r="C7531" s="12" t="s">
        <v>3</v>
      </c>
      <c r="D7531" s="12" t="s">
        <v>503</v>
      </c>
      <c r="E7531" s="16">
        <v>58</v>
      </c>
      <c r="F7531" s="17"/>
      <c r="G7531" s="19" t="s">
        <v>5</v>
      </c>
      <c r="H7531" s="7">
        <v>2024</v>
      </c>
      <c r="I7531" s="21"/>
      <c r="J7531" s="12" t="s">
        <v>314</v>
      </c>
      <c r="K7531" s="12"/>
      <c r="L7531" s="147"/>
      <c r="M7531" s="147">
        <f t="shared" si="286"/>
        <v>181.19200000000001</v>
      </c>
      <c r="N7531" s="183"/>
      <c r="O7531" s="15"/>
      <c r="P7531" s="15"/>
      <c r="Q7531" s="15"/>
      <c r="R7531" s="15"/>
      <c r="S7531" s="123"/>
      <c r="T7531" s="15"/>
      <c r="U7531" s="15"/>
      <c r="V7531" s="15"/>
      <c r="W7531" s="15"/>
      <c r="X7531" s="123"/>
      <c r="Y7531" s="15"/>
      <c r="Z7531" s="15"/>
      <c r="AA7531" s="15"/>
      <c r="AB7531" s="15"/>
      <c r="AC7531" s="123"/>
      <c r="AD7531" s="15"/>
      <c r="AE7531" s="15"/>
      <c r="AF7531" s="15"/>
      <c r="AG7531" s="15"/>
      <c r="AH7531" s="123"/>
      <c r="AI7531" s="15"/>
      <c r="AJ7531" s="15"/>
      <c r="AK7531" s="15"/>
      <c r="AL7531" s="15"/>
      <c r="AM7531" s="123">
        <f>SUM(AM7493:AM7530)</f>
        <v>0</v>
      </c>
      <c r="AN7531" s="15"/>
      <c r="AO7531" s="15"/>
      <c r="AP7531" s="15"/>
      <c r="AQ7531" s="15"/>
      <c r="AR7531" s="123">
        <f>SUM(AR7501:AR7530)</f>
        <v>0</v>
      </c>
      <c r="AS7531" s="15"/>
      <c r="AT7531" s="15"/>
      <c r="AU7531" s="15"/>
      <c r="AV7531" s="15"/>
      <c r="AW7531" s="123">
        <f>SUM(AW7493:AW7530)</f>
        <v>6.694</v>
      </c>
      <c r="AX7531" s="15"/>
      <c r="AY7531" s="15"/>
      <c r="AZ7531" s="15"/>
      <c r="BA7531" s="123"/>
      <c r="BB7531" s="123">
        <f>SUM(BB7493:BB7530)</f>
        <v>13.933</v>
      </c>
      <c r="BC7531" s="15"/>
      <c r="BD7531" s="15"/>
      <c r="BE7531" s="15"/>
      <c r="BF7531" s="123"/>
      <c r="BG7531" s="123">
        <f t="shared" ref="BG7531" si="287">SUM(BG7493:BG7530)</f>
        <v>0</v>
      </c>
      <c r="BH7531" s="15"/>
      <c r="BI7531" s="15"/>
      <c r="BJ7531" s="15"/>
      <c r="BK7531" s="123"/>
      <c r="BL7531" s="123">
        <f t="shared" ref="BL7531" si="288">SUM(BL7493:BL7530)</f>
        <v>72.923999999999992</v>
      </c>
      <c r="BM7531" s="15"/>
      <c r="BN7531" s="15"/>
      <c r="BO7531" s="15"/>
      <c r="BP7531" s="123"/>
      <c r="BQ7531" s="123">
        <f t="shared" ref="BQ7531" si="289">SUM(BQ7493:BQ7530)</f>
        <v>20.417000000000002</v>
      </c>
      <c r="BR7531" s="15"/>
      <c r="BS7531" s="15"/>
      <c r="BT7531" s="15"/>
      <c r="BU7531" s="123"/>
      <c r="BV7531" s="123">
        <f>SUM(BV7493:BV7530)</f>
        <v>67.224000000000004</v>
      </c>
    </row>
    <row r="7532" spans="1:74" hidden="1" x14ac:dyDescent="0.3">
      <c r="A7532" s="8"/>
      <c r="B7532" s="2" t="s">
        <v>2</v>
      </c>
      <c r="C7532" s="2" t="s">
        <v>3</v>
      </c>
      <c r="D7532" s="2" t="s">
        <v>503</v>
      </c>
      <c r="E7532" s="9" t="s">
        <v>836</v>
      </c>
      <c r="F7532" s="10"/>
      <c r="G7532" s="18" t="s">
        <v>5</v>
      </c>
      <c r="H7532" s="3">
        <v>2024</v>
      </c>
      <c r="I7532" s="20" t="s">
        <v>287</v>
      </c>
      <c r="J7532" s="2" t="s">
        <v>509</v>
      </c>
      <c r="K7532" s="2" t="s">
        <v>318</v>
      </c>
      <c r="L7532" s="163">
        <f>SUM(R7532,W7532,AB7532,AG7532,AL7532,AQ7532,AV7532,BA7532,BF7532,BK7532,BP7532,BU7532)</f>
        <v>0</v>
      </c>
      <c r="M7532" s="163">
        <f t="shared" si="286"/>
        <v>0</v>
      </c>
      <c r="N7532" s="181"/>
      <c r="O7532" s="8"/>
      <c r="P7532" s="8"/>
      <c r="Q7532" s="8"/>
      <c r="R7532" s="8"/>
      <c r="S7532" s="122"/>
      <c r="T7532" s="8"/>
      <c r="U7532" s="8"/>
      <c r="V7532" s="8"/>
      <c r="W7532" s="8"/>
      <c r="X7532" s="122"/>
      <c r="Y7532" s="8"/>
      <c r="Z7532" s="8"/>
      <c r="AA7532" s="8"/>
      <c r="AB7532" s="8"/>
      <c r="AC7532" s="122"/>
      <c r="AD7532" s="8"/>
      <c r="AE7532" s="8"/>
      <c r="AF7532" s="8"/>
      <c r="AG7532" s="8"/>
      <c r="AH7532" s="122"/>
      <c r="AI7532" s="137"/>
      <c r="AJ7532" s="137"/>
      <c r="AK7532" s="137"/>
      <c r="AL7532" s="137"/>
      <c r="AM7532" s="138"/>
      <c r="AN7532" s="8"/>
      <c r="AO7532" s="8"/>
      <c r="AP7532" s="8"/>
      <c r="AQ7532" s="8"/>
      <c r="AR7532" s="122"/>
      <c r="AS7532" s="139"/>
      <c r="AT7532" s="139"/>
      <c r="AU7532" s="139"/>
      <c r="AV7532" s="139"/>
      <c r="AW7532" s="140"/>
      <c r="AX7532" s="8"/>
      <c r="AY7532" s="8"/>
      <c r="AZ7532" s="8"/>
      <c r="BA7532" s="8"/>
      <c r="BB7532" s="122"/>
      <c r="BC7532" s="8"/>
      <c r="BD7532" s="8"/>
      <c r="BE7532" s="8"/>
      <c r="BF7532" s="8"/>
      <c r="BG7532" s="122"/>
      <c r="BH7532" s="8"/>
      <c r="BI7532" s="8"/>
      <c r="BJ7532" s="8"/>
      <c r="BK7532" s="8"/>
      <c r="BL7532" s="122"/>
      <c r="BM7532" s="8"/>
      <c r="BN7532" s="8"/>
      <c r="BO7532" s="8"/>
      <c r="BP7532" s="8"/>
      <c r="BQ7532" s="122"/>
      <c r="BR7532" s="8"/>
      <c r="BS7532" s="8"/>
      <c r="BT7532" s="8"/>
      <c r="BU7532" s="8"/>
      <c r="BV7532" s="122"/>
    </row>
    <row r="7533" spans="1:74" hidden="1" x14ac:dyDescent="0.3">
      <c r="A7533" s="8"/>
      <c r="B7533" s="2" t="s">
        <v>2</v>
      </c>
      <c r="C7533" s="2" t="s">
        <v>3</v>
      </c>
      <c r="D7533" s="2" t="s">
        <v>503</v>
      </c>
      <c r="E7533" s="9" t="s">
        <v>836</v>
      </c>
      <c r="F7533" s="10"/>
      <c r="G7533" s="18" t="s">
        <v>5</v>
      </c>
      <c r="H7533" s="3">
        <v>2024</v>
      </c>
      <c r="I7533" s="20" t="s">
        <v>287</v>
      </c>
      <c r="J7533" s="2" t="s">
        <v>291</v>
      </c>
      <c r="K7533" s="2" t="s">
        <v>319</v>
      </c>
      <c r="L7533" s="163">
        <f t="shared" ref="L7533:L7568" si="290">SUM(R7533,W7533,AB7533,AG7533,AL7533,AQ7533,AV7533,BA7533,BF7533,BK7533,BP7533,BU7533)</f>
        <v>0</v>
      </c>
      <c r="M7533" s="163">
        <f>SUM(S7533,X7533,AC7533,AH7533,AM7533,AR7533,AW7533,BB7533,BG7533,BL7533,BQ7533,BV7533)</f>
        <v>0</v>
      </c>
      <c r="N7533" s="181"/>
      <c r="O7533" s="8"/>
      <c r="P7533" s="8"/>
      <c r="Q7533" s="8"/>
      <c r="R7533" s="8"/>
      <c r="S7533" s="122"/>
      <c r="T7533" s="8"/>
      <c r="U7533" s="8"/>
      <c r="V7533" s="8"/>
      <c r="W7533" s="8"/>
      <c r="X7533" s="122"/>
      <c r="Y7533" s="8"/>
      <c r="Z7533" s="8"/>
      <c r="AA7533" s="8"/>
      <c r="AB7533" s="8"/>
      <c r="AC7533" s="122"/>
      <c r="AD7533" s="8"/>
      <c r="AE7533" s="8"/>
      <c r="AF7533" s="8"/>
      <c r="AG7533" s="8"/>
      <c r="AH7533" s="122"/>
      <c r="AI7533" s="137"/>
      <c r="AJ7533" s="137"/>
      <c r="AK7533" s="137"/>
      <c r="AL7533" s="137"/>
      <c r="AM7533" s="138"/>
      <c r="AN7533" s="8"/>
      <c r="AO7533" s="8"/>
      <c r="AP7533" s="8"/>
      <c r="AQ7533" s="8"/>
      <c r="AR7533" s="122"/>
      <c r="AS7533" s="139"/>
      <c r="AT7533" s="139"/>
      <c r="AU7533" s="139"/>
      <c r="AV7533" s="139"/>
      <c r="AW7533" s="140"/>
      <c r="AX7533" s="8"/>
      <c r="AY7533" s="8"/>
      <c r="AZ7533" s="8"/>
      <c r="BA7533" s="8"/>
      <c r="BB7533" s="122"/>
      <c r="BC7533" s="8"/>
      <c r="BD7533" s="8"/>
      <c r="BE7533" s="8"/>
      <c r="BF7533" s="8"/>
      <c r="BG7533" s="122"/>
      <c r="BH7533" s="8"/>
      <c r="BI7533" s="8"/>
      <c r="BJ7533" s="8"/>
      <c r="BK7533" s="8"/>
      <c r="BL7533" s="122"/>
      <c r="BM7533" s="8"/>
      <c r="BN7533" s="8"/>
      <c r="BO7533" s="8"/>
      <c r="BP7533" s="8"/>
      <c r="BQ7533" s="122"/>
      <c r="BR7533" s="8"/>
      <c r="BS7533" s="8"/>
      <c r="BT7533" s="8"/>
      <c r="BU7533" s="8"/>
      <c r="BV7533" s="122"/>
    </row>
    <row r="7534" spans="1:74" hidden="1" x14ac:dyDescent="0.3">
      <c r="A7534" s="8"/>
      <c r="B7534" s="2" t="s">
        <v>2</v>
      </c>
      <c r="C7534" s="2" t="s">
        <v>3</v>
      </c>
      <c r="D7534" s="2" t="s">
        <v>503</v>
      </c>
      <c r="E7534" s="9" t="s">
        <v>836</v>
      </c>
      <c r="F7534" s="10"/>
      <c r="G7534" s="18" t="s">
        <v>5</v>
      </c>
      <c r="H7534" s="3">
        <v>2024</v>
      </c>
      <c r="I7534" s="20" t="s">
        <v>286</v>
      </c>
      <c r="J7534" s="2" t="s">
        <v>336</v>
      </c>
      <c r="K7534" s="2" t="s">
        <v>319</v>
      </c>
      <c r="L7534" s="163">
        <f t="shared" si="290"/>
        <v>0</v>
      </c>
      <c r="M7534" s="163">
        <f t="shared" ref="M7534:M7571" si="291">SUM(S7534,X7534,AC7534,AH7534,AM7534,AR7534,AW7534,BB7534,BG7534,BL7534,BQ7534,BV7534)</f>
        <v>0</v>
      </c>
      <c r="N7534" s="181"/>
      <c r="O7534" s="8"/>
      <c r="P7534" s="8"/>
      <c r="Q7534" s="8"/>
      <c r="R7534" s="8"/>
      <c r="S7534" s="122"/>
      <c r="T7534" s="8"/>
      <c r="U7534" s="8"/>
      <c r="V7534" s="8"/>
      <c r="W7534" s="8"/>
      <c r="X7534" s="122"/>
      <c r="Y7534" s="8"/>
      <c r="Z7534" s="8"/>
      <c r="AA7534" s="8"/>
      <c r="AB7534" s="8"/>
      <c r="AC7534" s="122"/>
      <c r="AD7534" s="8"/>
      <c r="AE7534" s="8"/>
      <c r="AF7534" s="8"/>
      <c r="AG7534" s="8"/>
      <c r="AH7534" s="122"/>
      <c r="AI7534" s="137"/>
      <c r="AJ7534" s="137"/>
      <c r="AK7534" s="137"/>
      <c r="AL7534" s="137"/>
      <c r="AM7534" s="138"/>
      <c r="AN7534" s="8"/>
      <c r="AO7534" s="8"/>
      <c r="AP7534" s="8"/>
      <c r="AQ7534" s="8"/>
      <c r="AR7534" s="122"/>
      <c r="AS7534" s="139"/>
      <c r="AT7534" s="139"/>
      <c r="AU7534" s="139"/>
      <c r="AV7534" s="139"/>
      <c r="AW7534" s="140"/>
      <c r="AX7534" s="8"/>
      <c r="AY7534" s="8"/>
      <c r="AZ7534" s="8"/>
      <c r="BA7534" s="8"/>
      <c r="BB7534" s="122"/>
      <c r="BC7534" s="8"/>
      <c r="BD7534" s="8"/>
      <c r="BE7534" s="8"/>
      <c r="BF7534" s="8"/>
      <c r="BG7534" s="122"/>
      <c r="BH7534" s="8"/>
      <c r="BI7534" s="8"/>
      <c r="BJ7534" s="8"/>
      <c r="BK7534" s="8"/>
      <c r="BL7534" s="122"/>
      <c r="BM7534" s="8"/>
      <c r="BN7534" s="8"/>
      <c r="BO7534" s="8"/>
      <c r="BP7534" s="8"/>
      <c r="BQ7534" s="122"/>
      <c r="BR7534" s="8"/>
      <c r="BS7534" s="8"/>
      <c r="BT7534" s="8"/>
      <c r="BU7534" s="8"/>
      <c r="BV7534" s="122"/>
    </row>
    <row r="7535" spans="1:74" hidden="1" x14ac:dyDescent="0.3">
      <c r="A7535" s="8"/>
      <c r="B7535" s="2" t="s">
        <v>2</v>
      </c>
      <c r="C7535" s="2" t="s">
        <v>3</v>
      </c>
      <c r="D7535" s="2" t="s">
        <v>503</v>
      </c>
      <c r="E7535" s="9" t="s">
        <v>836</v>
      </c>
      <c r="F7535" s="10"/>
      <c r="G7535" s="18" t="s">
        <v>5</v>
      </c>
      <c r="H7535" s="3">
        <v>2024</v>
      </c>
      <c r="I7535" s="20" t="s">
        <v>286</v>
      </c>
      <c r="J7535" s="8" t="s">
        <v>337</v>
      </c>
      <c r="K7535" s="8" t="s">
        <v>318</v>
      </c>
      <c r="L7535" s="163">
        <f t="shared" si="290"/>
        <v>0</v>
      </c>
      <c r="M7535" s="163">
        <f t="shared" si="291"/>
        <v>0</v>
      </c>
      <c r="N7535" s="181"/>
      <c r="O7535" s="8"/>
      <c r="P7535" s="8"/>
      <c r="Q7535" s="8"/>
      <c r="R7535" s="8"/>
      <c r="S7535" s="122"/>
      <c r="T7535" s="8"/>
      <c r="U7535" s="8"/>
      <c r="V7535" s="8"/>
      <c r="W7535" s="8"/>
      <c r="X7535" s="122"/>
      <c r="Y7535" s="8"/>
      <c r="Z7535" s="8"/>
      <c r="AA7535" s="8"/>
      <c r="AB7535" s="8"/>
      <c r="AC7535" s="122"/>
      <c r="AD7535" s="8"/>
      <c r="AE7535" s="8"/>
      <c r="AF7535" s="8"/>
      <c r="AG7535" s="8"/>
      <c r="AH7535" s="122"/>
      <c r="AI7535" s="137"/>
      <c r="AJ7535" s="137"/>
      <c r="AK7535" s="137"/>
      <c r="AL7535" s="137"/>
      <c r="AM7535" s="138"/>
      <c r="AN7535" s="8"/>
      <c r="AO7535" s="8"/>
      <c r="AP7535" s="8"/>
      <c r="AQ7535" s="8"/>
      <c r="AR7535" s="122"/>
      <c r="AS7535" s="139"/>
      <c r="AT7535" s="139"/>
      <c r="AU7535" s="139"/>
      <c r="AV7535" s="139"/>
      <c r="AW7535" s="140"/>
      <c r="AX7535" s="8"/>
      <c r="AY7535" s="8"/>
      <c r="AZ7535" s="8"/>
      <c r="BA7535" s="8"/>
      <c r="BB7535" s="122"/>
      <c r="BC7535" s="8"/>
      <c r="BD7535" s="8"/>
      <c r="BE7535" s="8"/>
      <c r="BF7535" s="8"/>
      <c r="BG7535" s="122"/>
      <c r="BH7535" s="8"/>
      <c r="BI7535" s="8"/>
      <c r="BJ7535" s="8"/>
      <c r="BK7535" s="8"/>
      <c r="BL7535" s="122"/>
      <c r="BM7535" s="8"/>
      <c r="BN7535" s="8"/>
      <c r="BO7535" s="8"/>
      <c r="BP7535" s="8"/>
      <c r="BQ7535" s="122"/>
      <c r="BR7535" s="8"/>
      <c r="BS7535" s="8"/>
      <c r="BT7535" s="8"/>
      <c r="BU7535" s="8"/>
      <c r="BV7535" s="122"/>
    </row>
    <row r="7536" spans="1:74" hidden="1" x14ac:dyDescent="0.3">
      <c r="A7536" s="8"/>
      <c r="B7536" s="2" t="s">
        <v>2</v>
      </c>
      <c r="C7536" s="2" t="s">
        <v>3</v>
      </c>
      <c r="D7536" s="2" t="s">
        <v>503</v>
      </c>
      <c r="E7536" s="9" t="s">
        <v>836</v>
      </c>
      <c r="F7536" s="10"/>
      <c r="G7536" s="18" t="s">
        <v>5</v>
      </c>
      <c r="H7536" s="3">
        <v>2024</v>
      </c>
      <c r="I7536" s="20" t="s">
        <v>286</v>
      </c>
      <c r="J7536" s="8" t="s">
        <v>338</v>
      </c>
      <c r="K7536" s="8" t="s">
        <v>339</v>
      </c>
      <c r="L7536" s="163">
        <f t="shared" si="290"/>
        <v>0</v>
      </c>
      <c r="M7536" s="163">
        <f t="shared" si="291"/>
        <v>0</v>
      </c>
      <c r="N7536" s="181"/>
      <c r="O7536" s="8"/>
      <c r="P7536" s="8"/>
      <c r="Q7536" s="8"/>
      <c r="R7536" s="8"/>
      <c r="S7536" s="122"/>
      <c r="T7536" s="8"/>
      <c r="U7536" s="8"/>
      <c r="V7536" s="8"/>
      <c r="W7536" s="8"/>
      <c r="X7536" s="122"/>
      <c r="Y7536" s="8"/>
      <c r="Z7536" s="8"/>
      <c r="AA7536" s="8"/>
      <c r="AB7536" s="8"/>
      <c r="AC7536" s="122"/>
      <c r="AD7536" s="8"/>
      <c r="AE7536" s="8"/>
      <c r="AF7536" s="8"/>
      <c r="AG7536" s="8"/>
      <c r="AH7536" s="122"/>
      <c r="AI7536" s="137"/>
      <c r="AJ7536" s="137"/>
      <c r="AK7536" s="137"/>
      <c r="AL7536" s="137"/>
      <c r="AM7536" s="138"/>
      <c r="AN7536" s="8"/>
      <c r="AO7536" s="8"/>
      <c r="AP7536" s="8"/>
      <c r="AQ7536" s="8"/>
      <c r="AR7536" s="122"/>
      <c r="AS7536" s="139"/>
      <c r="AT7536" s="139"/>
      <c r="AU7536" s="139"/>
      <c r="AV7536" s="139"/>
      <c r="AW7536" s="140"/>
      <c r="AX7536" s="8"/>
      <c r="AY7536" s="8"/>
      <c r="AZ7536" s="8"/>
      <c r="BA7536" s="8"/>
      <c r="BB7536" s="122"/>
      <c r="BC7536" s="8"/>
      <c r="BD7536" s="8"/>
      <c r="BE7536" s="8"/>
      <c r="BF7536" s="8"/>
      <c r="BG7536" s="122"/>
      <c r="BH7536" s="8"/>
      <c r="BI7536" s="8"/>
      <c r="BJ7536" s="8"/>
      <c r="BK7536" s="8"/>
      <c r="BL7536" s="122"/>
      <c r="BM7536" s="8"/>
      <c r="BN7536" s="8"/>
      <c r="BO7536" s="8"/>
      <c r="BP7536" s="8"/>
      <c r="BQ7536" s="122"/>
      <c r="BR7536" s="8"/>
      <c r="BS7536" s="8"/>
      <c r="BT7536" s="8"/>
      <c r="BU7536" s="8"/>
      <c r="BV7536" s="122"/>
    </row>
    <row r="7537" spans="1:74" hidden="1" x14ac:dyDescent="0.3">
      <c r="A7537" s="8"/>
      <c r="B7537" s="2" t="s">
        <v>2</v>
      </c>
      <c r="C7537" s="2" t="s">
        <v>3</v>
      </c>
      <c r="D7537" s="2" t="s">
        <v>503</v>
      </c>
      <c r="E7537" s="9" t="s">
        <v>836</v>
      </c>
      <c r="F7537" s="10"/>
      <c r="G7537" s="18" t="s">
        <v>5</v>
      </c>
      <c r="H7537" s="3">
        <v>2024</v>
      </c>
      <c r="I7537" s="20" t="s">
        <v>286</v>
      </c>
      <c r="J7537" s="8" t="s">
        <v>340</v>
      </c>
      <c r="K7537" s="8" t="s">
        <v>318</v>
      </c>
      <c r="L7537" s="163">
        <f t="shared" si="290"/>
        <v>0</v>
      </c>
      <c r="M7537" s="163">
        <f t="shared" si="291"/>
        <v>0</v>
      </c>
      <c r="N7537" s="181"/>
      <c r="O7537" s="8"/>
      <c r="P7537" s="8"/>
      <c r="Q7537" s="8"/>
      <c r="R7537" s="8"/>
      <c r="S7537" s="122"/>
      <c r="T7537" s="8"/>
      <c r="U7537" s="8"/>
      <c r="V7537" s="8"/>
      <c r="W7537" s="8"/>
      <c r="X7537" s="122"/>
      <c r="Y7537" s="8"/>
      <c r="Z7537" s="8"/>
      <c r="AA7537" s="8"/>
      <c r="AB7537" s="8"/>
      <c r="AC7537" s="122"/>
      <c r="AD7537" s="8"/>
      <c r="AE7537" s="8"/>
      <c r="AF7537" s="8"/>
      <c r="AG7537" s="8"/>
      <c r="AH7537" s="122"/>
      <c r="AI7537" s="137"/>
      <c r="AJ7537" s="137"/>
      <c r="AK7537" s="137"/>
      <c r="AL7537" s="137"/>
      <c r="AM7537" s="138"/>
      <c r="AN7537" s="8"/>
      <c r="AO7537" s="8"/>
      <c r="AP7537" s="8"/>
      <c r="AQ7537" s="8"/>
      <c r="AR7537" s="122"/>
      <c r="AS7537" s="139"/>
      <c r="AT7537" s="139"/>
      <c r="AU7537" s="139"/>
      <c r="AV7537" s="139"/>
      <c r="AW7537" s="140"/>
      <c r="AX7537" s="8"/>
      <c r="AY7537" s="8"/>
      <c r="AZ7537" s="8"/>
      <c r="BA7537" s="8"/>
      <c r="BB7537" s="122"/>
      <c r="BC7537" s="8"/>
      <c r="BD7537" s="8"/>
      <c r="BE7537" s="8"/>
      <c r="BF7537" s="8"/>
      <c r="BG7537" s="122"/>
      <c r="BH7537" s="8"/>
      <c r="BI7537" s="8"/>
      <c r="BJ7537" s="8"/>
      <c r="BK7537" s="8"/>
      <c r="BL7537" s="122"/>
      <c r="BM7537" s="8"/>
      <c r="BN7537" s="8"/>
      <c r="BO7537" s="8"/>
      <c r="BP7537" s="8"/>
      <c r="BQ7537" s="122"/>
      <c r="BR7537" s="8"/>
      <c r="BS7537" s="8"/>
      <c r="BT7537" s="8"/>
      <c r="BU7537" s="8"/>
      <c r="BV7537" s="122"/>
    </row>
    <row r="7538" spans="1:74" hidden="1" x14ac:dyDescent="0.3">
      <c r="A7538" s="8"/>
      <c r="B7538" s="2" t="s">
        <v>2</v>
      </c>
      <c r="C7538" s="2" t="s">
        <v>3</v>
      </c>
      <c r="D7538" s="2" t="s">
        <v>503</v>
      </c>
      <c r="E7538" s="9" t="s">
        <v>836</v>
      </c>
      <c r="F7538" s="10"/>
      <c r="G7538" s="18" t="s">
        <v>5</v>
      </c>
      <c r="H7538" s="3">
        <v>2024</v>
      </c>
      <c r="I7538" s="20" t="s">
        <v>286</v>
      </c>
      <c r="J7538" s="8" t="s">
        <v>341</v>
      </c>
      <c r="K7538" s="8" t="s">
        <v>320</v>
      </c>
      <c r="L7538" s="163">
        <f t="shared" si="290"/>
        <v>0</v>
      </c>
      <c r="M7538" s="163">
        <f t="shared" si="291"/>
        <v>0</v>
      </c>
      <c r="N7538" s="181"/>
      <c r="O7538" s="8"/>
      <c r="P7538" s="8"/>
      <c r="Q7538" s="8"/>
      <c r="R7538" s="8"/>
      <c r="S7538" s="122"/>
      <c r="T7538" s="8"/>
      <c r="U7538" s="8"/>
      <c r="V7538" s="8"/>
      <c r="W7538" s="8"/>
      <c r="X7538" s="122"/>
      <c r="Y7538" s="8"/>
      <c r="Z7538" s="8"/>
      <c r="AA7538" s="8"/>
      <c r="AB7538" s="8"/>
      <c r="AC7538" s="122"/>
      <c r="AD7538" s="8"/>
      <c r="AE7538" s="8"/>
      <c r="AF7538" s="8"/>
      <c r="AG7538" s="8"/>
      <c r="AH7538" s="122"/>
      <c r="AI7538" s="137"/>
      <c r="AJ7538" s="137"/>
      <c r="AK7538" s="137"/>
      <c r="AL7538" s="137"/>
      <c r="AM7538" s="138"/>
      <c r="AN7538" s="8"/>
      <c r="AO7538" s="8"/>
      <c r="AP7538" s="8"/>
      <c r="AQ7538" s="8"/>
      <c r="AR7538" s="122"/>
      <c r="AS7538" s="139"/>
      <c r="AT7538" s="139"/>
      <c r="AU7538" s="139"/>
      <c r="AV7538" s="139"/>
      <c r="AW7538" s="140"/>
      <c r="AX7538" s="8"/>
      <c r="AY7538" s="8"/>
      <c r="AZ7538" s="8"/>
      <c r="BA7538" s="8"/>
      <c r="BB7538" s="122"/>
      <c r="BC7538" s="8"/>
      <c r="BD7538" s="8"/>
      <c r="BE7538" s="8"/>
      <c r="BF7538" s="8"/>
      <c r="BG7538" s="122"/>
      <c r="BH7538" s="8"/>
      <c r="BI7538" s="8"/>
      <c r="BJ7538" s="8"/>
      <c r="BK7538" s="8"/>
      <c r="BL7538" s="122"/>
      <c r="BM7538" s="8"/>
      <c r="BN7538" s="8"/>
      <c r="BO7538" s="8"/>
      <c r="BP7538" s="8"/>
      <c r="BQ7538" s="122"/>
      <c r="BR7538" s="8"/>
      <c r="BS7538" s="8"/>
      <c r="BT7538" s="8"/>
      <c r="BU7538" s="8"/>
      <c r="BV7538" s="122"/>
    </row>
    <row r="7539" spans="1:74" hidden="1" x14ac:dyDescent="0.3">
      <c r="A7539" s="8"/>
      <c r="B7539" s="2" t="s">
        <v>2</v>
      </c>
      <c r="C7539" s="2" t="s">
        <v>3</v>
      </c>
      <c r="D7539" s="2" t="s">
        <v>503</v>
      </c>
      <c r="E7539" s="9" t="s">
        <v>836</v>
      </c>
      <c r="F7539" s="10"/>
      <c r="G7539" s="18" t="s">
        <v>5</v>
      </c>
      <c r="H7539" s="3">
        <v>2024</v>
      </c>
      <c r="I7539" s="20" t="s">
        <v>286</v>
      </c>
      <c r="J7539" s="8" t="s">
        <v>342</v>
      </c>
      <c r="K7539" s="8" t="s">
        <v>320</v>
      </c>
      <c r="L7539" s="163">
        <f t="shared" si="290"/>
        <v>0</v>
      </c>
      <c r="M7539" s="163">
        <f t="shared" si="291"/>
        <v>0</v>
      </c>
      <c r="N7539" s="181"/>
      <c r="O7539" s="8"/>
      <c r="P7539" s="8"/>
      <c r="Q7539" s="8"/>
      <c r="R7539" s="8"/>
      <c r="S7539" s="122"/>
      <c r="T7539" s="8"/>
      <c r="U7539" s="8"/>
      <c r="V7539" s="8"/>
      <c r="W7539" s="8"/>
      <c r="X7539" s="122"/>
      <c r="Y7539" s="8"/>
      <c r="Z7539" s="8"/>
      <c r="AA7539" s="8"/>
      <c r="AB7539" s="8"/>
      <c r="AC7539" s="122"/>
      <c r="AD7539" s="8"/>
      <c r="AE7539" s="8"/>
      <c r="AF7539" s="8"/>
      <c r="AG7539" s="8"/>
      <c r="AH7539" s="122"/>
      <c r="AI7539" s="137"/>
      <c r="AJ7539" s="137"/>
      <c r="AK7539" s="137"/>
      <c r="AL7539" s="137"/>
      <c r="AM7539" s="138"/>
      <c r="AN7539" s="8"/>
      <c r="AO7539" s="8"/>
      <c r="AP7539" s="8"/>
      <c r="AQ7539" s="8"/>
      <c r="AR7539" s="122"/>
      <c r="AS7539" s="139"/>
      <c r="AT7539" s="139"/>
      <c r="AU7539" s="139"/>
      <c r="AV7539" s="139"/>
      <c r="AW7539" s="140"/>
      <c r="AX7539" s="8"/>
      <c r="AY7539" s="8"/>
      <c r="AZ7539" s="8"/>
      <c r="BA7539" s="8"/>
      <c r="BB7539" s="122"/>
      <c r="BC7539" s="8"/>
      <c r="BD7539" s="8"/>
      <c r="BE7539" s="8"/>
      <c r="BF7539" s="8"/>
      <c r="BG7539" s="122"/>
      <c r="BH7539" s="8"/>
      <c r="BI7539" s="8"/>
      <c r="BJ7539" s="8"/>
      <c r="BK7539" s="8"/>
      <c r="BL7539" s="122"/>
      <c r="BM7539" s="8"/>
      <c r="BN7539" s="8"/>
      <c r="BO7539" s="8"/>
      <c r="BP7539" s="8"/>
      <c r="BQ7539" s="122"/>
      <c r="BR7539" s="8"/>
      <c r="BS7539" s="8"/>
      <c r="BT7539" s="8"/>
      <c r="BU7539" s="8"/>
      <c r="BV7539" s="122"/>
    </row>
    <row r="7540" spans="1:74" hidden="1" x14ac:dyDescent="0.3">
      <c r="A7540" s="8"/>
      <c r="B7540" s="2" t="s">
        <v>2</v>
      </c>
      <c r="C7540" s="2" t="s">
        <v>3</v>
      </c>
      <c r="D7540" s="2" t="s">
        <v>503</v>
      </c>
      <c r="E7540" s="9" t="s">
        <v>836</v>
      </c>
      <c r="F7540" s="10"/>
      <c r="G7540" s="18" t="s">
        <v>5</v>
      </c>
      <c r="H7540" s="3">
        <v>2024</v>
      </c>
      <c r="I7540" s="20" t="s">
        <v>286</v>
      </c>
      <c r="J7540" s="8" t="s">
        <v>343</v>
      </c>
      <c r="K7540" s="8" t="s">
        <v>339</v>
      </c>
      <c r="L7540" s="163">
        <f t="shared" si="290"/>
        <v>0</v>
      </c>
      <c r="M7540" s="163">
        <f t="shared" si="291"/>
        <v>0</v>
      </c>
      <c r="N7540" s="181"/>
      <c r="O7540" s="8"/>
      <c r="P7540" s="8"/>
      <c r="Q7540" s="8"/>
      <c r="R7540" s="8"/>
      <c r="S7540" s="122"/>
      <c r="T7540" s="8"/>
      <c r="U7540" s="8"/>
      <c r="V7540" s="8"/>
      <c r="W7540" s="8"/>
      <c r="X7540" s="122"/>
      <c r="Y7540" s="8"/>
      <c r="Z7540" s="8"/>
      <c r="AA7540" s="8"/>
      <c r="AB7540" s="8"/>
      <c r="AC7540" s="122"/>
      <c r="AD7540" s="8"/>
      <c r="AE7540" s="8"/>
      <c r="AF7540" s="8"/>
      <c r="AG7540" s="8"/>
      <c r="AH7540" s="122"/>
      <c r="AI7540" s="137"/>
      <c r="AJ7540" s="137"/>
      <c r="AK7540" s="137"/>
      <c r="AL7540" s="137"/>
      <c r="AM7540" s="138"/>
      <c r="AN7540" s="8"/>
      <c r="AO7540" s="8"/>
      <c r="AP7540" s="8"/>
      <c r="AQ7540" s="8"/>
      <c r="AR7540" s="122"/>
      <c r="AS7540" s="139"/>
      <c r="AT7540" s="139"/>
      <c r="AU7540" s="139"/>
      <c r="AV7540" s="139"/>
      <c r="AW7540" s="140"/>
      <c r="AX7540" s="8"/>
      <c r="AY7540" s="8"/>
      <c r="AZ7540" s="8"/>
      <c r="BA7540" s="8"/>
      <c r="BB7540" s="122"/>
      <c r="BC7540" s="8"/>
      <c r="BD7540" s="8"/>
      <c r="BE7540" s="8"/>
      <c r="BF7540" s="8"/>
      <c r="BG7540" s="122"/>
      <c r="BH7540" s="8"/>
      <c r="BI7540" s="8"/>
      <c r="BJ7540" s="8"/>
      <c r="BK7540" s="8"/>
      <c r="BL7540" s="122"/>
      <c r="BM7540" s="8"/>
      <c r="BN7540" s="8"/>
      <c r="BO7540" s="8"/>
      <c r="BP7540" s="8"/>
      <c r="BQ7540" s="122"/>
      <c r="BR7540" s="8"/>
      <c r="BS7540" s="8"/>
      <c r="BT7540" s="8"/>
      <c r="BU7540" s="8"/>
      <c r="BV7540" s="122"/>
    </row>
    <row r="7541" spans="1:74" hidden="1" x14ac:dyDescent="0.3">
      <c r="A7541" s="8"/>
      <c r="B7541" s="2" t="s">
        <v>2</v>
      </c>
      <c r="C7541" s="2" t="s">
        <v>3</v>
      </c>
      <c r="D7541" s="2" t="s">
        <v>503</v>
      </c>
      <c r="E7541" s="9" t="s">
        <v>836</v>
      </c>
      <c r="F7541" s="10"/>
      <c r="G7541" s="18" t="s">
        <v>5</v>
      </c>
      <c r="H7541" s="3">
        <v>2024</v>
      </c>
      <c r="I7541" s="20" t="s">
        <v>288</v>
      </c>
      <c r="J7541" s="8" t="s">
        <v>344</v>
      </c>
      <c r="K7541" s="8" t="s">
        <v>318</v>
      </c>
      <c r="L7541" s="163">
        <f t="shared" si="290"/>
        <v>0</v>
      </c>
      <c r="M7541" s="163">
        <f t="shared" si="291"/>
        <v>0</v>
      </c>
      <c r="N7541" s="181"/>
      <c r="O7541" s="8"/>
      <c r="P7541" s="8"/>
      <c r="Q7541" s="8"/>
      <c r="R7541" s="8"/>
      <c r="S7541" s="122"/>
      <c r="T7541" s="8"/>
      <c r="U7541" s="8"/>
      <c r="V7541" s="8"/>
      <c r="W7541" s="8"/>
      <c r="X7541" s="122"/>
      <c r="Y7541" s="8"/>
      <c r="Z7541" s="8"/>
      <c r="AA7541" s="8"/>
      <c r="AB7541" s="8"/>
      <c r="AC7541" s="122"/>
      <c r="AD7541" s="8"/>
      <c r="AE7541" s="8"/>
      <c r="AF7541" s="8"/>
      <c r="AG7541" s="8"/>
      <c r="AH7541" s="122"/>
      <c r="AI7541" s="137"/>
      <c r="AJ7541" s="137"/>
      <c r="AK7541" s="137"/>
      <c r="AL7541" s="137"/>
      <c r="AM7541" s="138"/>
      <c r="AN7541" s="8"/>
      <c r="AO7541" s="8"/>
      <c r="AP7541" s="8"/>
      <c r="AQ7541" s="8"/>
      <c r="AR7541" s="122"/>
      <c r="AS7541" s="139"/>
      <c r="AT7541" s="139"/>
      <c r="AU7541" s="139"/>
      <c r="AV7541" s="139"/>
      <c r="AW7541" s="140"/>
      <c r="AX7541" s="8"/>
      <c r="AY7541" s="8"/>
      <c r="AZ7541" s="8"/>
      <c r="BA7541" s="8"/>
      <c r="BB7541" s="122"/>
      <c r="BC7541" s="8"/>
      <c r="BD7541" s="8"/>
      <c r="BE7541" s="8"/>
      <c r="BF7541" s="8"/>
      <c r="BG7541" s="122"/>
      <c r="BH7541" s="8"/>
      <c r="BI7541" s="8"/>
      <c r="BJ7541" s="8"/>
      <c r="BK7541" s="8"/>
      <c r="BL7541" s="122"/>
      <c r="BM7541" s="8"/>
      <c r="BN7541" s="8"/>
      <c r="BO7541" s="8"/>
      <c r="BP7541" s="8"/>
      <c r="BQ7541" s="122"/>
      <c r="BR7541" s="8"/>
      <c r="BS7541" s="8"/>
      <c r="BT7541" s="8"/>
      <c r="BU7541" s="8"/>
      <c r="BV7541" s="122"/>
    </row>
    <row r="7542" spans="1:74" hidden="1" x14ac:dyDescent="0.3">
      <c r="A7542" s="8"/>
      <c r="B7542" s="2" t="s">
        <v>2</v>
      </c>
      <c r="C7542" s="2" t="s">
        <v>3</v>
      </c>
      <c r="D7542" s="2" t="s">
        <v>503</v>
      </c>
      <c r="E7542" s="9" t="s">
        <v>836</v>
      </c>
      <c r="F7542" s="10"/>
      <c r="G7542" s="18" t="s">
        <v>5</v>
      </c>
      <c r="H7542" s="3">
        <v>2024</v>
      </c>
      <c r="I7542" s="20" t="s">
        <v>288</v>
      </c>
      <c r="J7542" s="2" t="s">
        <v>351</v>
      </c>
      <c r="K7542" s="2" t="s">
        <v>318</v>
      </c>
      <c r="L7542" s="163">
        <f t="shared" si="290"/>
        <v>0</v>
      </c>
      <c r="M7542" s="163">
        <f t="shared" si="291"/>
        <v>0</v>
      </c>
      <c r="N7542" s="181"/>
      <c r="O7542" s="8"/>
      <c r="P7542" s="8"/>
      <c r="Q7542" s="8"/>
      <c r="R7542" s="8"/>
      <c r="S7542" s="122"/>
      <c r="T7542" s="8"/>
      <c r="U7542" s="8"/>
      <c r="V7542" s="8"/>
      <c r="W7542" s="8"/>
      <c r="X7542" s="122"/>
      <c r="Y7542" s="8"/>
      <c r="Z7542" s="8"/>
      <c r="AA7542" s="8"/>
      <c r="AB7542" s="8"/>
      <c r="AC7542" s="122"/>
      <c r="AD7542" s="8"/>
      <c r="AE7542" s="8"/>
      <c r="AF7542" s="8"/>
      <c r="AG7542" s="8"/>
      <c r="AH7542" s="122"/>
      <c r="AI7542" s="137"/>
      <c r="AJ7542" s="137"/>
      <c r="AK7542" s="137"/>
      <c r="AL7542" s="137"/>
      <c r="AM7542" s="138"/>
      <c r="AN7542" s="8"/>
      <c r="AO7542" s="8"/>
      <c r="AP7542" s="8"/>
      <c r="AQ7542" s="8"/>
      <c r="AR7542" s="122"/>
      <c r="AS7542" s="139"/>
      <c r="AT7542" s="139"/>
      <c r="AU7542" s="139"/>
      <c r="AV7542" s="139"/>
      <c r="AW7542" s="140"/>
      <c r="AX7542" s="8"/>
      <c r="AY7542" s="8"/>
      <c r="AZ7542" s="8"/>
      <c r="BA7542" s="8"/>
      <c r="BB7542" s="122"/>
      <c r="BC7542" s="8"/>
      <c r="BD7542" s="8"/>
      <c r="BE7542" s="8"/>
      <c r="BF7542" s="8"/>
      <c r="BG7542" s="122"/>
      <c r="BH7542" s="8"/>
      <c r="BI7542" s="8"/>
      <c r="BJ7542" s="8"/>
      <c r="BK7542" s="8"/>
      <c r="BL7542" s="122"/>
      <c r="BM7542" s="8"/>
      <c r="BN7542" s="8"/>
      <c r="BO7542" s="8"/>
      <c r="BP7542" s="8"/>
      <c r="BQ7542" s="122"/>
      <c r="BR7542" s="8"/>
      <c r="BS7542" s="8"/>
      <c r="BT7542" s="8"/>
      <c r="BU7542" s="8"/>
      <c r="BV7542" s="122"/>
    </row>
    <row r="7543" spans="1:74" hidden="1" x14ac:dyDescent="0.3">
      <c r="A7543" s="8"/>
      <c r="B7543" s="2" t="s">
        <v>2</v>
      </c>
      <c r="C7543" s="2" t="s">
        <v>3</v>
      </c>
      <c r="D7543" s="2" t="s">
        <v>503</v>
      </c>
      <c r="E7543" s="9" t="s">
        <v>836</v>
      </c>
      <c r="F7543" s="10"/>
      <c r="G7543" s="18" t="s">
        <v>5</v>
      </c>
      <c r="H7543" s="3">
        <v>2024</v>
      </c>
      <c r="I7543" s="20" t="s">
        <v>288</v>
      </c>
      <c r="J7543" s="2" t="s">
        <v>352</v>
      </c>
      <c r="K7543" s="2" t="s">
        <v>321</v>
      </c>
      <c r="L7543" s="163">
        <f t="shared" si="290"/>
        <v>0</v>
      </c>
      <c r="M7543" s="163">
        <f t="shared" si="291"/>
        <v>0</v>
      </c>
      <c r="N7543" s="181"/>
      <c r="O7543" s="8"/>
      <c r="P7543" s="8"/>
      <c r="Q7543" s="8"/>
      <c r="R7543" s="8"/>
      <c r="S7543" s="122"/>
      <c r="T7543" s="8"/>
      <c r="U7543" s="8"/>
      <c r="V7543" s="8"/>
      <c r="W7543" s="8"/>
      <c r="X7543" s="122"/>
      <c r="Y7543" s="8"/>
      <c r="Z7543" s="8"/>
      <c r="AA7543" s="8"/>
      <c r="AB7543" s="8"/>
      <c r="AC7543" s="122"/>
      <c r="AD7543" s="8"/>
      <c r="AE7543" s="8"/>
      <c r="AF7543" s="8"/>
      <c r="AG7543" s="8"/>
      <c r="AH7543" s="122"/>
      <c r="AI7543" s="137"/>
      <c r="AJ7543" s="137"/>
      <c r="AK7543" s="137"/>
      <c r="AL7543" s="137"/>
      <c r="AM7543" s="138"/>
      <c r="AN7543" s="8"/>
      <c r="AO7543" s="8"/>
      <c r="AP7543" s="8"/>
      <c r="AQ7543" s="8"/>
      <c r="AR7543" s="122"/>
      <c r="AS7543" s="139"/>
      <c r="AT7543" s="139"/>
      <c r="AU7543" s="139"/>
      <c r="AV7543" s="139"/>
      <c r="AW7543" s="140"/>
      <c r="AX7543" s="8"/>
      <c r="AY7543" s="8"/>
      <c r="AZ7543" s="8"/>
      <c r="BA7543" s="8"/>
      <c r="BB7543" s="122"/>
      <c r="BC7543" s="8"/>
      <c r="BD7543" s="8"/>
      <c r="BE7543" s="8"/>
      <c r="BF7543" s="8"/>
      <c r="BG7543" s="122"/>
      <c r="BH7543" s="8"/>
      <c r="BI7543" s="8"/>
      <c r="BJ7543" s="8"/>
      <c r="BK7543" s="8"/>
      <c r="BL7543" s="122"/>
      <c r="BM7543" s="8"/>
      <c r="BN7543" s="8"/>
      <c r="BO7543" s="8"/>
      <c r="BP7543" s="8"/>
      <c r="BQ7543" s="122"/>
      <c r="BR7543" s="8"/>
      <c r="BS7543" s="8"/>
      <c r="BT7543" s="8"/>
      <c r="BU7543" s="8"/>
      <c r="BV7543" s="122"/>
    </row>
    <row r="7544" spans="1:74" hidden="1" x14ac:dyDescent="0.3">
      <c r="A7544" s="8"/>
      <c r="B7544" s="2" t="s">
        <v>2</v>
      </c>
      <c r="C7544" s="2" t="s">
        <v>3</v>
      </c>
      <c r="D7544" s="2" t="s">
        <v>503</v>
      </c>
      <c r="E7544" s="9" t="s">
        <v>836</v>
      </c>
      <c r="F7544" s="10"/>
      <c r="G7544" s="18" t="s">
        <v>5</v>
      </c>
      <c r="H7544" s="3">
        <v>2024</v>
      </c>
      <c r="I7544" s="20" t="s">
        <v>288</v>
      </c>
      <c r="J7544" s="2" t="s">
        <v>345</v>
      </c>
      <c r="K7544" s="2" t="s">
        <v>318</v>
      </c>
      <c r="L7544" s="163">
        <f t="shared" si="290"/>
        <v>0</v>
      </c>
      <c r="M7544" s="163">
        <f t="shared" si="291"/>
        <v>0</v>
      </c>
      <c r="N7544" s="181"/>
      <c r="O7544" s="8"/>
      <c r="P7544" s="8"/>
      <c r="Q7544" s="8"/>
      <c r="R7544" s="8"/>
      <c r="S7544" s="122"/>
      <c r="T7544" s="8"/>
      <c r="U7544" s="8"/>
      <c r="V7544" s="8"/>
      <c r="W7544" s="8"/>
      <c r="X7544" s="122"/>
      <c r="Y7544" s="8"/>
      <c r="Z7544" s="8"/>
      <c r="AA7544" s="8"/>
      <c r="AB7544" s="8"/>
      <c r="AC7544" s="122"/>
      <c r="AD7544" s="8"/>
      <c r="AE7544" s="8"/>
      <c r="AF7544" s="8"/>
      <c r="AG7544" s="8"/>
      <c r="AH7544" s="122"/>
      <c r="AI7544" s="137"/>
      <c r="AJ7544" s="137"/>
      <c r="AK7544" s="137"/>
      <c r="AL7544" s="137"/>
      <c r="AM7544" s="138"/>
      <c r="AN7544" s="8"/>
      <c r="AO7544" s="8"/>
      <c r="AP7544" s="8"/>
      <c r="AQ7544" s="8"/>
      <c r="AR7544" s="122"/>
      <c r="AS7544" s="139"/>
      <c r="AT7544" s="139"/>
      <c r="AU7544" s="139"/>
      <c r="AV7544" s="139"/>
      <c r="AW7544" s="140"/>
      <c r="AX7544" s="8"/>
      <c r="AY7544" s="8"/>
      <c r="AZ7544" s="8"/>
      <c r="BA7544" s="8"/>
      <c r="BB7544" s="122"/>
      <c r="BC7544" s="8"/>
      <c r="BD7544" s="8"/>
      <c r="BE7544" s="8"/>
      <c r="BF7544" s="8"/>
      <c r="BG7544" s="122"/>
      <c r="BH7544" s="8"/>
      <c r="BI7544" s="8"/>
      <c r="BJ7544" s="8"/>
      <c r="BK7544" s="8"/>
      <c r="BL7544" s="122"/>
      <c r="BM7544" s="8"/>
      <c r="BN7544" s="8"/>
      <c r="BO7544" s="8"/>
      <c r="BP7544" s="8"/>
      <c r="BQ7544" s="122"/>
      <c r="BR7544" s="8"/>
      <c r="BS7544" s="8"/>
      <c r="BT7544" s="8"/>
      <c r="BU7544" s="8"/>
      <c r="BV7544" s="122"/>
    </row>
    <row r="7545" spans="1:74" hidden="1" x14ac:dyDescent="0.3">
      <c r="A7545" s="8"/>
      <c r="B7545" s="2" t="s">
        <v>2</v>
      </c>
      <c r="C7545" s="2" t="s">
        <v>3</v>
      </c>
      <c r="D7545" s="2" t="s">
        <v>503</v>
      </c>
      <c r="E7545" s="9" t="s">
        <v>836</v>
      </c>
      <c r="F7545" s="10"/>
      <c r="G7545" s="18" t="s">
        <v>5</v>
      </c>
      <c r="H7545" s="3">
        <v>2024</v>
      </c>
      <c r="I7545" s="20" t="s">
        <v>289</v>
      </c>
      <c r="J7545" s="2" t="s">
        <v>268</v>
      </c>
      <c r="K7545" s="2" t="s">
        <v>318</v>
      </c>
      <c r="L7545" s="163">
        <f t="shared" si="290"/>
        <v>0</v>
      </c>
      <c r="M7545" s="163">
        <f t="shared" si="291"/>
        <v>0</v>
      </c>
      <c r="N7545" s="181"/>
      <c r="O7545" s="8"/>
      <c r="P7545" s="8"/>
      <c r="Q7545" s="8"/>
      <c r="R7545" s="8"/>
      <c r="S7545" s="122"/>
      <c r="T7545" s="8"/>
      <c r="U7545" s="8"/>
      <c r="V7545" s="8"/>
      <c r="W7545" s="8"/>
      <c r="X7545" s="122"/>
      <c r="Y7545" s="8"/>
      <c r="Z7545" s="8"/>
      <c r="AA7545" s="8"/>
      <c r="AB7545" s="8"/>
      <c r="AC7545" s="122"/>
      <c r="AD7545" s="8"/>
      <c r="AE7545" s="8"/>
      <c r="AF7545" s="8"/>
      <c r="AG7545" s="8"/>
      <c r="AH7545" s="122"/>
      <c r="AI7545" s="137"/>
      <c r="AJ7545" s="137"/>
      <c r="AK7545" s="137"/>
      <c r="AL7545" s="137"/>
      <c r="AM7545" s="138"/>
      <c r="AN7545" s="8"/>
      <c r="AO7545" s="8"/>
      <c r="AP7545" s="8"/>
      <c r="AQ7545" s="8"/>
      <c r="AR7545" s="122"/>
      <c r="AS7545" s="139"/>
      <c r="AT7545" s="139"/>
      <c r="AU7545" s="139"/>
      <c r="AV7545" s="139"/>
      <c r="AW7545" s="140"/>
      <c r="AX7545" s="8"/>
      <c r="AY7545" s="8"/>
      <c r="AZ7545" s="8"/>
      <c r="BA7545" s="8"/>
      <c r="BB7545" s="122"/>
      <c r="BC7545" s="8"/>
      <c r="BD7545" s="8"/>
      <c r="BE7545" s="8"/>
      <c r="BF7545" s="8"/>
      <c r="BG7545" s="122"/>
      <c r="BH7545" s="8"/>
      <c r="BI7545" s="8"/>
      <c r="BJ7545" s="8"/>
      <c r="BK7545" s="8"/>
      <c r="BL7545" s="122"/>
      <c r="BM7545" s="8"/>
      <c r="BN7545" s="8"/>
      <c r="BO7545" s="8"/>
      <c r="BP7545" s="8"/>
      <c r="BQ7545" s="122"/>
      <c r="BR7545" s="8"/>
      <c r="BS7545" s="8"/>
      <c r="BT7545" s="8"/>
      <c r="BU7545" s="8"/>
      <c r="BV7545" s="122"/>
    </row>
    <row r="7546" spans="1:74" hidden="1" x14ac:dyDescent="0.3">
      <c r="A7546" s="8"/>
      <c r="B7546" s="2" t="s">
        <v>2</v>
      </c>
      <c r="C7546" s="2" t="s">
        <v>3</v>
      </c>
      <c r="D7546" s="2" t="s">
        <v>503</v>
      </c>
      <c r="E7546" s="9" t="s">
        <v>836</v>
      </c>
      <c r="F7546" s="10"/>
      <c r="G7546" s="18" t="s">
        <v>5</v>
      </c>
      <c r="H7546" s="3">
        <v>2024</v>
      </c>
      <c r="I7546" s="20" t="s">
        <v>289</v>
      </c>
      <c r="J7546" s="2" t="s">
        <v>292</v>
      </c>
      <c r="K7546" s="2" t="s">
        <v>318</v>
      </c>
      <c r="L7546" s="163">
        <f t="shared" si="290"/>
        <v>0</v>
      </c>
      <c r="M7546" s="163">
        <f t="shared" si="291"/>
        <v>0</v>
      </c>
      <c r="N7546" s="181"/>
      <c r="O7546" s="8"/>
      <c r="P7546" s="8"/>
      <c r="Q7546" s="8"/>
      <c r="R7546" s="8"/>
      <c r="S7546" s="122"/>
      <c r="T7546" s="8"/>
      <c r="U7546" s="8"/>
      <c r="V7546" s="8"/>
      <c r="W7546" s="8"/>
      <c r="X7546" s="122"/>
      <c r="Y7546" s="8"/>
      <c r="Z7546" s="8"/>
      <c r="AA7546" s="8"/>
      <c r="AB7546" s="8"/>
      <c r="AC7546" s="122"/>
      <c r="AD7546" s="8"/>
      <c r="AE7546" s="8"/>
      <c r="AF7546" s="8"/>
      <c r="AG7546" s="8"/>
      <c r="AH7546" s="122"/>
      <c r="AI7546" s="137"/>
      <c r="AJ7546" s="137"/>
      <c r="AK7546" s="137"/>
      <c r="AL7546" s="137"/>
      <c r="AM7546" s="138"/>
      <c r="AN7546" s="8"/>
      <c r="AO7546" s="8"/>
      <c r="AP7546" s="8"/>
      <c r="AQ7546" s="8"/>
      <c r="AR7546" s="122"/>
      <c r="AS7546" s="139"/>
      <c r="AT7546" s="139"/>
      <c r="AU7546" s="139"/>
      <c r="AV7546" s="139"/>
      <c r="AW7546" s="140"/>
      <c r="AX7546" s="8"/>
      <c r="AY7546" s="8"/>
      <c r="AZ7546" s="8"/>
      <c r="BA7546" s="8"/>
      <c r="BB7546" s="122"/>
      <c r="BC7546" s="8"/>
      <c r="BD7546" s="8"/>
      <c r="BE7546" s="8"/>
      <c r="BF7546" s="8"/>
      <c r="BG7546" s="122"/>
      <c r="BH7546" s="8"/>
      <c r="BI7546" s="8"/>
      <c r="BJ7546" s="8"/>
      <c r="BK7546" s="8"/>
      <c r="BL7546" s="122"/>
      <c r="BM7546" s="8"/>
      <c r="BN7546" s="8"/>
      <c r="BO7546" s="8"/>
      <c r="BP7546" s="8"/>
      <c r="BQ7546" s="122"/>
      <c r="BR7546" s="8"/>
      <c r="BS7546" s="8"/>
      <c r="BT7546" s="8"/>
      <c r="BU7546" s="8"/>
      <c r="BV7546" s="122"/>
    </row>
    <row r="7547" spans="1:74" hidden="1" x14ac:dyDescent="0.3">
      <c r="A7547" s="8"/>
      <c r="B7547" s="2" t="s">
        <v>2</v>
      </c>
      <c r="C7547" s="2" t="s">
        <v>3</v>
      </c>
      <c r="D7547" s="2" t="s">
        <v>503</v>
      </c>
      <c r="E7547" s="9" t="s">
        <v>836</v>
      </c>
      <c r="F7547" s="10"/>
      <c r="G7547" s="18" t="s">
        <v>5</v>
      </c>
      <c r="H7547" s="3">
        <v>2024</v>
      </c>
      <c r="I7547" s="20" t="s">
        <v>285</v>
      </c>
      <c r="J7547" s="2" t="s">
        <v>293</v>
      </c>
      <c r="K7547" s="2" t="s">
        <v>318</v>
      </c>
      <c r="L7547" s="163">
        <f t="shared" si="290"/>
        <v>0</v>
      </c>
      <c r="M7547" s="163">
        <f t="shared" si="291"/>
        <v>0</v>
      </c>
      <c r="N7547" s="181"/>
      <c r="O7547" s="8"/>
      <c r="P7547" s="8"/>
      <c r="Q7547" s="8"/>
      <c r="R7547" s="8"/>
      <c r="S7547" s="122"/>
      <c r="T7547" s="8"/>
      <c r="U7547" s="8"/>
      <c r="V7547" s="8"/>
      <c r="W7547" s="8"/>
      <c r="X7547" s="122"/>
      <c r="Y7547" s="8"/>
      <c r="Z7547" s="8"/>
      <c r="AA7547" s="8"/>
      <c r="AB7547" s="8"/>
      <c r="AC7547" s="122"/>
      <c r="AD7547" s="8"/>
      <c r="AE7547" s="8"/>
      <c r="AF7547" s="8"/>
      <c r="AG7547" s="8"/>
      <c r="AH7547" s="122"/>
      <c r="AI7547" s="137"/>
      <c r="AJ7547" s="137"/>
      <c r="AK7547" s="137"/>
      <c r="AL7547" s="137"/>
      <c r="AM7547" s="138"/>
      <c r="AN7547" s="8"/>
      <c r="AO7547" s="8"/>
      <c r="AP7547" s="8"/>
      <c r="AQ7547" s="8"/>
      <c r="AR7547" s="122"/>
      <c r="AS7547" s="139"/>
      <c r="AT7547" s="139"/>
      <c r="AU7547" s="139"/>
      <c r="AV7547" s="139"/>
      <c r="AW7547" s="140"/>
      <c r="AX7547" s="8"/>
      <c r="AY7547" s="8"/>
      <c r="AZ7547" s="8"/>
      <c r="BA7547" s="8"/>
      <c r="BB7547" s="122"/>
      <c r="BC7547" s="8"/>
      <c r="BD7547" s="8"/>
      <c r="BE7547" s="8"/>
      <c r="BF7547" s="8"/>
      <c r="BG7547" s="122"/>
      <c r="BH7547" s="8"/>
      <c r="BI7547" s="8"/>
      <c r="BJ7547" s="8"/>
      <c r="BK7547" s="8"/>
      <c r="BL7547" s="122"/>
      <c r="BM7547" s="8"/>
      <c r="BN7547" s="8"/>
      <c r="BO7547" s="8"/>
      <c r="BP7547" s="8"/>
      <c r="BQ7547" s="122"/>
      <c r="BR7547" s="8"/>
      <c r="BS7547" s="8"/>
      <c r="BT7547" s="8"/>
      <c r="BU7547" s="8"/>
      <c r="BV7547" s="122"/>
    </row>
    <row r="7548" spans="1:74" hidden="1" x14ac:dyDescent="0.3">
      <c r="A7548" s="8"/>
      <c r="B7548" s="2" t="s">
        <v>2</v>
      </c>
      <c r="C7548" s="2" t="s">
        <v>3</v>
      </c>
      <c r="D7548" s="2" t="s">
        <v>503</v>
      </c>
      <c r="E7548" s="9" t="s">
        <v>836</v>
      </c>
      <c r="F7548" s="10"/>
      <c r="G7548" s="18" t="s">
        <v>5</v>
      </c>
      <c r="H7548" s="3">
        <v>2024</v>
      </c>
      <c r="I7548" s="20" t="s">
        <v>287</v>
      </c>
      <c r="J7548" s="2" t="s">
        <v>269</v>
      </c>
      <c r="K7548" s="2" t="s">
        <v>320</v>
      </c>
      <c r="L7548" s="163">
        <f t="shared" si="290"/>
        <v>0</v>
      </c>
      <c r="M7548" s="163">
        <f t="shared" si="291"/>
        <v>0</v>
      </c>
      <c r="N7548" s="181"/>
      <c r="O7548" s="8"/>
      <c r="P7548" s="8"/>
      <c r="Q7548" s="8"/>
      <c r="R7548" s="8"/>
      <c r="S7548" s="122"/>
      <c r="T7548" s="8"/>
      <c r="U7548" s="8"/>
      <c r="V7548" s="8"/>
      <c r="W7548" s="8"/>
      <c r="X7548" s="122"/>
      <c r="Y7548" s="8"/>
      <c r="Z7548" s="8"/>
      <c r="AA7548" s="8"/>
      <c r="AB7548" s="8"/>
      <c r="AC7548" s="122"/>
      <c r="AD7548" s="8"/>
      <c r="AE7548" s="8"/>
      <c r="AF7548" s="8"/>
      <c r="AG7548" s="8"/>
      <c r="AH7548" s="122"/>
      <c r="AI7548" s="137"/>
      <c r="AJ7548" s="137"/>
      <c r="AK7548" s="137"/>
      <c r="AL7548" s="137"/>
      <c r="AM7548" s="138"/>
      <c r="AN7548" s="8"/>
      <c r="AO7548" s="8"/>
      <c r="AP7548" s="8"/>
      <c r="AQ7548" s="8"/>
      <c r="AR7548" s="122"/>
      <c r="AS7548" s="139"/>
      <c r="AT7548" s="139"/>
      <c r="AU7548" s="139"/>
      <c r="AV7548" s="139"/>
      <c r="AW7548" s="140"/>
      <c r="AX7548" s="8"/>
      <c r="AY7548" s="8"/>
      <c r="AZ7548" s="8"/>
      <c r="BA7548" s="8"/>
      <c r="BB7548" s="122"/>
      <c r="BC7548" s="8"/>
      <c r="BD7548" s="8"/>
      <c r="BE7548" s="8"/>
      <c r="BF7548" s="8"/>
      <c r="BG7548" s="122"/>
      <c r="BH7548" s="8"/>
      <c r="BI7548" s="8"/>
      <c r="BJ7548" s="8"/>
      <c r="BK7548" s="8"/>
      <c r="BL7548" s="122"/>
      <c r="BM7548" s="8"/>
      <c r="BN7548" s="8"/>
      <c r="BO7548" s="8"/>
      <c r="BP7548" s="8"/>
      <c r="BQ7548" s="122"/>
      <c r="BR7548" s="8"/>
      <c r="BS7548" s="8"/>
      <c r="BT7548" s="8"/>
      <c r="BU7548" s="8"/>
      <c r="BV7548" s="122"/>
    </row>
    <row r="7549" spans="1:74" hidden="1" x14ac:dyDescent="0.3">
      <c r="A7549" s="8"/>
      <c r="B7549" s="2" t="s">
        <v>2</v>
      </c>
      <c r="C7549" s="2" t="s">
        <v>3</v>
      </c>
      <c r="D7549" s="2" t="s">
        <v>503</v>
      </c>
      <c r="E7549" s="9" t="s">
        <v>836</v>
      </c>
      <c r="F7549" s="10"/>
      <c r="G7549" s="18" t="s">
        <v>5</v>
      </c>
      <c r="H7549" s="3">
        <v>2024</v>
      </c>
      <c r="I7549" s="20" t="s">
        <v>287</v>
      </c>
      <c r="J7549" s="2" t="s">
        <v>270</v>
      </c>
      <c r="K7549" s="2" t="s">
        <v>320</v>
      </c>
      <c r="L7549" s="163">
        <f t="shared" si="290"/>
        <v>0</v>
      </c>
      <c r="M7549" s="163">
        <f t="shared" si="291"/>
        <v>0</v>
      </c>
      <c r="N7549" s="181"/>
      <c r="O7549" s="8"/>
      <c r="P7549" s="8"/>
      <c r="Q7549" s="8"/>
      <c r="R7549" s="8"/>
      <c r="S7549" s="122"/>
      <c r="T7549" s="8"/>
      <c r="U7549" s="8"/>
      <c r="V7549" s="8"/>
      <c r="W7549" s="8"/>
      <c r="X7549" s="122"/>
      <c r="Y7549" s="8"/>
      <c r="Z7549" s="8"/>
      <c r="AA7549" s="8"/>
      <c r="AB7549" s="8"/>
      <c r="AC7549" s="122"/>
      <c r="AD7549" s="8"/>
      <c r="AE7549" s="8"/>
      <c r="AF7549" s="8"/>
      <c r="AG7549" s="8"/>
      <c r="AH7549" s="122"/>
      <c r="AI7549" s="137"/>
      <c r="AJ7549" s="137"/>
      <c r="AK7549" s="137"/>
      <c r="AL7549" s="137"/>
      <c r="AM7549" s="138"/>
      <c r="AN7549" s="8"/>
      <c r="AO7549" s="8"/>
      <c r="AP7549" s="8"/>
      <c r="AQ7549" s="8"/>
      <c r="AR7549" s="122"/>
      <c r="AS7549" s="139"/>
      <c r="AT7549" s="139"/>
      <c r="AU7549" s="139"/>
      <c r="AV7549" s="139"/>
      <c r="AW7549" s="140"/>
      <c r="AX7549" s="8"/>
      <c r="AY7549" s="8"/>
      <c r="AZ7549" s="8"/>
      <c r="BA7549" s="8"/>
      <c r="BB7549" s="122"/>
      <c r="BC7549" s="8"/>
      <c r="BD7549" s="8"/>
      <c r="BE7549" s="8"/>
      <c r="BF7549" s="8"/>
      <c r="BG7549" s="122"/>
      <c r="BH7549" s="8"/>
      <c r="BI7549" s="8"/>
      <c r="BJ7549" s="8"/>
      <c r="BK7549" s="8"/>
      <c r="BL7549" s="122"/>
      <c r="BM7549" s="8"/>
      <c r="BN7549" s="8"/>
      <c r="BO7549" s="8"/>
      <c r="BP7549" s="8"/>
      <c r="BQ7549" s="122"/>
      <c r="BR7549" s="8"/>
      <c r="BS7549" s="8"/>
      <c r="BT7549" s="8"/>
      <c r="BU7549" s="8"/>
      <c r="BV7549" s="122"/>
    </row>
    <row r="7550" spans="1:74" hidden="1" x14ac:dyDescent="0.3">
      <c r="A7550" s="8"/>
      <c r="B7550" s="2" t="s">
        <v>2</v>
      </c>
      <c r="C7550" s="2" t="s">
        <v>3</v>
      </c>
      <c r="D7550" s="2" t="s">
        <v>503</v>
      </c>
      <c r="E7550" s="9" t="s">
        <v>836</v>
      </c>
      <c r="F7550" s="10"/>
      <c r="G7550" s="18" t="s">
        <v>5</v>
      </c>
      <c r="H7550" s="3">
        <v>2024</v>
      </c>
      <c r="I7550" s="20" t="s">
        <v>290</v>
      </c>
      <c r="J7550" s="2" t="s">
        <v>271</v>
      </c>
      <c r="K7550" s="2" t="s">
        <v>321</v>
      </c>
      <c r="L7550" s="163">
        <f t="shared" si="290"/>
        <v>0</v>
      </c>
      <c r="M7550" s="163">
        <f t="shared" si="291"/>
        <v>0</v>
      </c>
      <c r="N7550" s="181"/>
      <c r="O7550" s="8"/>
      <c r="P7550" s="8"/>
      <c r="Q7550" s="8"/>
      <c r="R7550" s="8"/>
      <c r="S7550" s="122"/>
      <c r="T7550" s="8"/>
      <c r="U7550" s="8"/>
      <c r="V7550" s="8"/>
      <c r="W7550" s="8"/>
      <c r="X7550" s="122"/>
      <c r="Y7550" s="8"/>
      <c r="Z7550" s="8"/>
      <c r="AA7550" s="8"/>
      <c r="AB7550" s="8"/>
      <c r="AC7550" s="122"/>
      <c r="AD7550" s="8"/>
      <c r="AE7550" s="8"/>
      <c r="AF7550" s="8"/>
      <c r="AG7550" s="8"/>
      <c r="AH7550" s="122"/>
      <c r="AI7550" s="137"/>
      <c r="AJ7550" s="137"/>
      <c r="AK7550" s="137"/>
      <c r="AL7550" s="137"/>
      <c r="AM7550" s="138"/>
      <c r="AN7550" s="8"/>
      <c r="AO7550" s="8"/>
      <c r="AP7550" s="8"/>
      <c r="AQ7550" s="8"/>
      <c r="AR7550" s="122"/>
      <c r="AS7550" s="139"/>
      <c r="AT7550" s="139"/>
      <c r="AU7550" s="139"/>
      <c r="AV7550" s="139"/>
      <c r="AW7550" s="140"/>
      <c r="AX7550" s="8"/>
      <c r="AY7550" s="8"/>
      <c r="AZ7550" s="8"/>
      <c r="BA7550" s="8"/>
      <c r="BB7550" s="122"/>
      <c r="BC7550" s="8"/>
      <c r="BD7550" s="8"/>
      <c r="BE7550" s="8"/>
      <c r="BF7550" s="8"/>
      <c r="BG7550" s="122"/>
      <c r="BH7550" s="8"/>
      <c r="BI7550" s="8"/>
      <c r="BJ7550" s="8"/>
      <c r="BK7550" s="8"/>
      <c r="BL7550" s="122"/>
      <c r="BM7550" s="8"/>
      <c r="BN7550" s="8"/>
      <c r="BO7550" s="8"/>
      <c r="BP7550" s="8"/>
      <c r="BQ7550" s="122"/>
      <c r="BR7550" s="8"/>
      <c r="BS7550" s="8"/>
      <c r="BT7550" s="8"/>
      <c r="BU7550" s="8"/>
      <c r="BV7550" s="122"/>
    </row>
    <row r="7551" spans="1:74" hidden="1" x14ac:dyDescent="0.3">
      <c r="A7551" s="8"/>
      <c r="B7551" s="2" t="s">
        <v>2</v>
      </c>
      <c r="C7551" s="2" t="s">
        <v>3</v>
      </c>
      <c r="D7551" s="2" t="s">
        <v>503</v>
      </c>
      <c r="E7551" s="9" t="s">
        <v>836</v>
      </c>
      <c r="F7551" s="10"/>
      <c r="G7551" s="18" t="s">
        <v>5</v>
      </c>
      <c r="H7551" s="3">
        <v>2024</v>
      </c>
      <c r="I7551" s="20" t="s">
        <v>284</v>
      </c>
      <c r="J7551" s="2" t="s">
        <v>294</v>
      </c>
      <c r="K7551" s="2" t="s">
        <v>320</v>
      </c>
      <c r="L7551" s="163">
        <f t="shared" si="290"/>
        <v>0</v>
      </c>
      <c r="M7551" s="163">
        <f t="shared" si="291"/>
        <v>0</v>
      </c>
      <c r="N7551" s="181"/>
      <c r="O7551" s="8"/>
      <c r="P7551" s="8"/>
      <c r="Q7551" s="8"/>
      <c r="R7551" s="8"/>
      <c r="S7551" s="122"/>
      <c r="T7551" s="8"/>
      <c r="U7551" s="8"/>
      <c r="V7551" s="8"/>
      <c r="W7551" s="8"/>
      <c r="X7551" s="122"/>
      <c r="Y7551" s="8"/>
      <c r="Z7551" s="8"/>
      <c r="AA7551" s="8"/>
      <c r="AB7551" s="8"/>
      <c r="AC7551" s="122"/>
      <c r="AD7551" s="8"/>
      <c r="AE7551" s="8"/>
      <c r="AF7551" s="8"/>
      <c r="AG7551" s="8"/>
      <c r="AH7551" s="122"/>
      <c r="AI7551" s="137"/>
      <c r="AJ7551" s="137"/>
      <c r="AK7551" s="137"/>
      <c r="AL7551" s="137"/>
      <c r="AM7551" s="138"/>
      <c r="AN7551" s="8"/>
      <c r="AO7551" s="8"/>
      <c r="AP7551" s="8"/>
      <c r="AQ7551" s="8"/>
      <c r="AR7551" s="122"/>
      <c r="AS7551" s="139"/>
      <c r="AT7551" s="139"/>
      <c r="AU7551" s="139"/>
      <c r="AV7551" s="139"/>
      <c r="AW7551" s="140"/>
      <c r="AX7551" s="8"/>
      <c r="AY7551" s="8"/>
      <c r="AZ7551" s="8"/>
      <c r="BA7551" s="8"/>
      <c r="BB7551" s="122"/>
      <c r="BC7551" s="8"/>
      <c r="BD7551" s="8"/>
      <c r="BE7551" s="8"/>
      <c r="BF7551" s="8"/>
      <c r="BG7551" s="122"/>
      <c r="BH7551" s="8"/>
      <c r="BI7551" s="8"/>
      <c r="BJ7551" s="8"/>
      <c r="BK7551" s="8"/>
      <c r="BL7551" s="122"/>
      <c r="BM7551" s="8"/>
      <c r="BN7551" s="8"/>
      <c r="BO7551" s="8"/>
      <c r="BP7551" s="8"/>
      <c r="BQ7551" s="122"/>
      <c r="BR7551" s="8"/>
      <c r="BS7551" s="8"/>
      <c r="BT7551" s="8"/>
      <c r="BU7551" s="8"/>
      <c r="BV7551" s="122"/>
    </row>
    <row r="7552" spans="1:74" hidden="1" x14ac:dyDescent="0.3">
      <c r="A7552" s="8"/>
      <c r="B7552" s="2" t="s">
        <v>2</v>
      </c>
      <c r="C7552" s="2" t="s">
        <v>3</v>
      </c>
      <c r="D7552" s="2" t="s">
        <v>503</v>
      </c>
      <c r="E7552" s="9" t="s">
        <v>836</v>
      </c>
      <c r="F7552" s="10"/>
      <c r="G7552" s="18" t="s">
        <v>5</v>
      </c>
      <c r="H7552" s="3">
        <v>2024</v>
      </c>
      <c r="I7552" s="20" t="s">
        <v>284</v>
      </c>
      <c r="J7552" s="2" t="s">
        <v>346</v>
      </c>
      <c r="K7552" s="2" t="s">
        <v>320</v>
      </c>
      <c r="L7552" s="163">
        <f t="shared" si="290"/>
        <v>0</v>
      </c>
      <c r="M7552" s="163">
        <f t="shared" si="291"/>
        <v>0</v>
      </c>
      <c r="N7552" s="181"/>
      <c r="O7552" s="8"/>
      <c r="P7552" s="8"/>
      <c r="Q7552" s="8"/>
      <c r="R7552" s="8"/>
      <c r="S7552" s="122"/>
      <c r="T7552" s="8"/>
      <c r="U7552" s="8"/>
      <c r="V7552" s="8"/>
      <c r="W7552" s="8"/>
      <c r="X7552" s="122"/>
      <c r="Y7552" s="8"/>
      <c r="Z7552" s="8"/>
      <c r="AA7552" s="8"/>
      <c r="AB7552" s="8"/>
      <c r="AC7552" s="122"/>
      <c r="AD7552" s="8"/>
      <c r="AE7552" s="8"/>
      <c r="AF7552" s="8"/>
      <c r="AG7552" s="8"/>
      <c r="AH7552" s="122"/>
      <c r="AI7552" s="137"/>
      <c r="AJ7552" s="137"/>
      <c r="AK7552" s="137"/>
      <c r="AL7552" s="137"/>
      <c r="AM7552" s="138"/>
      <c r="AN7552" s="8"/>
      <c r="AO7552" s="8"/>
      <c r="AP7552" s="8"/>
      <c r="AQ7552" s="8"/>
      <c r="AR7552" s="122"/>
      <c r="AS7552" s="139"/>
      <c r="AT7552" s="139"/>
      <c r="AU7552" s="139"/>
      <c r="AV7552" s="139"/>
      <c r="AW7552" s="140"/>
      <c r="AX7552" s="8"/>
      <c r="AY7552" s="8"/>
      <c r="AZ7552" s="8"/>
      <c r="BA7552" s="8"/>
      <c r="BB7552" s="122"/>
      <c r="BC7552" s="8"/>
      <c r="BD7552" s="8"/>
      <c r="BE7552" s="8"/>
      <c r="BF7552" s="8"/>
      <c r="BG7552" s="122"/>
      <c r="BH7552" s="8"/>
      <c r="BI7552" s="8"/>
      <c r="BJ7552" s="8"/>
      <c r="BK7552" s="8"/>
      <c r="BL7552" s="122"/>
      <c r="BM7552" s="8"/>
      <c r="BN7552" s="8"/>
      <c r="BO7552" s="8"/>
      <c r="BP7552" s="8"/>
      <c r="BQ7552" s="122"/>
      <c r="BR7552" s="8"/>
      <c r="BS7552" s="8"/>
      <c r="BT7552" s="8"/>
      <c r="BU7552" s="8"/>
      <c r="BV7552" s="122"/>
    </row>
    <row r="7553" spans="1:74" hidden="1" x14ac:dyDescent="0.3">
      <c r="A7553" s="8"/>
      <c r="B7553" s="2" t="s">
        <v>2</v>
      </c>
      <c r="C7553" s="2" t="s">
        <v>3</v>
      </c>
      <c r="D7553" s="2" t="s">
        <v>503</v>
      </c>
      <c r="E7553" s="9" t="s">
        <v>836</v>
      </c>
      <c r="F7553" s="10"/>
      <c r="G7553" s="18" t="s">
        <v>5</v>
      </c>
      <c r="H7553" s="3">
        <v>2024</v>
      </c>
      <c r="I7553" s="20" t="s">
        <v>284</v>
      </c>
      <c r="J7553" s="2" t="s">
        <v>295</v>
      </c>
      <c r="K7553" s="2" t="s">
        <v>320</v>
      </c>
      <c r="L7553" s="163">
        <f t="shared" si="290"/>
        <v>0</v>
      </c>
      <c r="M7553" s="163">
        <f t="shared" si="291"/>
        <v>0</v>
      </c>
      <c r="N7553" s="181"/>
      <c r="O7553" s="8"/>
      <c r="P7553" s="8"/>
      <c r="Q7553" s="8"/>
      <c r="R7553" s="8"/>
      <c r="S7553" s="122"/>
      <c r="T7553" s="8"/>
      <c r="U7553" s="8"/>
      <c r="V7553" s="8"/>
      <c r="W7553" s="8"/>
      <c r="X7553" s="122"/>
      <c r="Y7553" s="8"/>
      <c r="Z7553" s="8"/>
      <c r="AA7553" s="8"/>
      <c r="AB7553" s="8"/>
      <c r="AC7553" s="122"/>
      <c r="AD7553" s="8"/>
      <c r="AE7553" s="8"/>
      <c r="AF7553" s="8"/>
      <c r="AG7553" s="8"/>
      <c r="AH7553" s="122"/>
      <c r="AI7553" s="137"/>
      <c r="AJ7553" s="137"/>
      <c r="AK7553" s="137"/>
      <c r="AL7553" s="137"/>
      <c r="AM7553" s="138"/>
      <c r="AN7553" s="8"/>
      <c r="AO7553" s="8"/>
      <c r="AP7553" s="8"/>
      <c r="AQ7553" s="8"/>
      <c r="AR7553" s="122"/>
      <c r="AS7553" s="139"/>
      <c r="AT7553" s="139"/>
      <c r="AU7553" s="139"/>
      <c r="AV7553" s="139"/>
      <c r="AW7553" s="140"/>
      <c r="AX7553" s="8"/>
      <c r="AY7553" s="8"/>
      <c r="AZ7553" s="8"/>
      <c r="BA7553" s="8"/>
      <c r="BB7553" s="122"/>
      <c r="BC7553" s="8"/>
      <c r="BD7553" s="8"/>
      <c r="BE7553" s="8"/>
      <c r="BF7553" s="8"/>
      <c r="BG7553" s="122"/>
      <c r="BH7553" s="8"/>
      <c r="BI7553" s="8"/>
      <c r="BJ7553" s="8"/>
      <c r="BK7553" s="8"/>
      <c r="BL7553" s="122"/>
      <c r="BM7553" s="8"/>
      <c r="BN7553" s="8"/>
      <c r="BO7553" s="8"/>
      <c r="BP7553" s="8"/>
      <c r="BQ7553" s="122"/>
      <c r="BR7553" s="8"/>
      <c r="BS7553" s="8"/>
      <c r="BT7553" s="8"/>
      <c r="BU7553" s="8"/>
      <c r="BV7553" s="122"/>
    </row>
    <row r="7554" spans="1:74" hidden="1" x14ac:dyDescent="0.3">
      <c r="A7554" s="8"/>
      <c r="B7554" s="2" t="s">
        <v>2</v>
      </c>
      <c r="C7554" s="2" t="s">
        <v>3</v>
      </c>
      <c r="D7554" s="2" t="s">
        <v>503</v>
      </c>
      <c r="E7554" s="9" t="s">
        <v>836</v>
      </c>
      <c r="F7554" s="10"/>
      <c r="G7554" s="18" t="s">
        <v>5</v>
      </c>
      <c r="H7554" s="3">
        <v>2024</v>
      </c>
      <c r="I7554" s="20" t="s">
        <v>290</v>
      </c>
      <c r="J7554" s="2" t="s">
        <v>299</v>
      </c>
      <c r="K7554" s="2" t="s">
        <v>318</v>
      </c>
      <c r="L7554" s="163">
        <f t="shared" si="290"/>
        <v>0</v>
      </c>
      <c r="M7554" s="163">
        <f t="shared" si="291"/>
        <v>0</v>
      </c>
      <c r="N7554" s="181"/>
      <c r="O7554" s="8"/>
      <c r="P7554" s="8"/>
      <c r="Q7554" s="8"/>
      <c r="R7554" s="8"/>
      <c r="S7554" s="122"/>
      <c r="T7554" s="8"/>
      <c r="U7554" s="8"/>
      <c r="V7554" s="8"/>
      <c r="W7554" s="8"/>
      <c r="X7554" s="122"/>
      <c r="Y7554" s="8"/>
      <c r="Z7554" s="8"/>
      <c r="AA7554" s="8"/>
      <c r="AB7554" s="8"/>
      <c r="AC7554" s="122"/>
      <c r="AD7554" s="8"/>
      <c r="AE7554" s="8"/>
      <c r="AF7554" s="8"/>
      <c r="AG7554" s="8"/>
      <c r="AH7554" s="122"/>
      <c r="AI7554" s="137"/>
      <c r="AJ7554" s="137"/>
      <c r="AK7554" s="137"/>
      <c r="AL7554" s="137"/>
      <c r="AM7554" s="138"/>
      <c r="AN7554" s="8"/>
      <c r="AO7554" s="8"/>
      <c r="AP7554" s="8"/>
      <c r="AQ7554" s="8"/>
      <c r="AR7554" s="122"/>
      <c r="AS7554" s="139"/>
      <c r="AT7554" s="139"/>
      <c r="AU7554" s="139"/>
      <c r="AV7554" s="139"/>
      <c r="AW7554" s="140"/>
      <c r="AX7554" s="8"/>
      <c r="AY7554" s="8"/>
      <c r="AZ7554" s="8"/>
      <c r="BA7554" s="8"/>
      <c r="BB7554" s="122"/>
      <c r="BC7554" s="8"/>
      <c r="BD7554" s="8"/>
      <c r="BE7554" s="8"/>
      <c r="BF7554" s="8"/>
      <c r="BG7554" s="122"/>
      <c r="BH7554" s="8"/>
      <c r="BI7554" s="8"/>
      <c r="BJ7554" s="8"/>
      <c r="BK7554" s="8"/>
      <c r="BL7554" s="122"/>
      <c r="BM7554" s="8"/>
      <c r="BN7554" s="8"/>
      <c r="BO7554" s="8"/>
      <c r="BP7554" s="8"/>
      <c r="BQ7554" s="122"/>
      <c r="BR7554" s="8"/>
      <c r="BS7554" s="8"/>
      <c r="BT7554" s="8"/>
      <c r="BU7554" s="8"/>
      <c r="BV7554" s="122"/>
    </row>
    <row r="7555" spans="1:74" hidden="1" x14ac:dyDescent="0.3">
      <c r="A7555" s="8"/>
      <c r="B7555" s="2" t="s">
        <v>2</v>
      </c>
      <c r="C7555" s="2" t="s">
        <v>3</v>
      </c>
      <c r="D7555" s="2" t="s">
        <v>503</v>
      </c>
      <c r="E7555" s="9" t="s">
        <v>836</v>
      </c>
      <c r="F7555" s="10"/>
      <c r="G7555" s="18" t="s">
        <v>5</v>
      </c>
      <c r="H7555" s="3">
        <v>2024</v>
      </c>
      <c r="I7555" s="20" t="s">
        <v>315</v>
      </c>
      <c r="J7555" s="2" t="s">
        <v>347</v>
      </c>
      <c r="K7555" s="2" t="s">
        <v>320</v>
      </c>
      <c r="L7555" s="163">
        <f t="shared" si="290"/>
        <v>0</v>
      </c>
      <c r="M7555" s="163">
        <f t="shared" si="291"/>
        <v>0</v>
      </c>
      <c r="N7555" s="181"/>
      <c r="O7555" s="8"/>
      <c r="P7555" s="8"/>
      <c r="Q7555" s="8"/>
      <c r="R7555" s="8"/>
      <c r="S7555" s="122"/>
      <c r="T7555" s="8"/>
      <c r="U7555" s="8"/>
      <c r="V7555" s="8"/>
      <c r="W7555" s="8"/>
      <c r="X7555" s="122"/>
      <c r="Y7555" s="8"/>
      <c r="Z7555" s="8"/>
      <c r="AA7555" s="8"/>
      <c r="AB7555" s="8"/>
      <c r="AC7555" s="122"/>
      <c r="AD7555" s="8"/>
      <c r="AE7555" s="8"/>
      <c r="AF7555" s="8"/>
      <c r="AG7555" s="8"/>
      <c r="AH7555" s="122"/>
      <c r="AI7555" s="137"/>
      <c r="AJ7555" s="137"/>
      <c r="AK7555" s="137"/>
      <c r="AL7555" s="137"/>
      <c r="AM7555" s="138"/>
      <c r="AN7555" s="8"/>
      <c r="AO7555" s="8"/>
      <c r="AP7555" s="8"/>
      <c r="AQ7555" s="8"/>
      <c r="AR7555" s="122"/>
      <c r="AS7555" s="139"/>
      <c r="AT7555" s="139"/>
      <c r="AU7555" s="139"/>
      <c r="AV7555" s="139"/>
      <c r="AW7555" s="140"/>
      <c r="AX7555" s="8"/>
      <c r="AY7555" s="8"/>
      <c r="AZ7555" s="8"/>
      <c r="BA7555" s="8"/>
      <c r="BB7555" s="122"/>
      <c r="BC7555" s="8"/>
      <c r="BD7555" s="8"/>
      <c r="BE7555" s="8"/>
      <c r="BF7555" s="8"/>
      <c r="BG7555" s="122"/>
      <c r="BH7555" s="8"/>
      <c r="BI7555" s="8"/>
      <c r="BJ7555" s="8"/>
      <c r="BK7555" s="8"/>
      <c r="BL7555" s="122"/>
      <c r="BM7555" s="8"/>
      <c r="BN7555" s="8"/>
      <c r="BO7555" s="8"/>
      <c r="BP7555" s="8"/>
      <c r="BQ7555" s="122"/>
      <c r="BR7555" s="8"/>
      <c r="BS7555" s="8"/>
      <c r="BT7555" s="8"/>
      <c r="BU7555" s="8"/>
      <c r="BV7555" s="122"/>
    </row>
    <row r="7556" spans="1:74" hidden="1" x14ac:dyDescent="0.3">
      <c r="A7556" s="8"/>
      <c r="B7556" s="2" t="s">
        <v>2</v>
      </c>
      <c r="C7556" s="2" t="s">
        <v>3</v>
      </c>
      <c r="D7556" s="2" t="s">
        <v>503</v>
      </c>
      <c r="E7556" s="9" t="s">
        <v>836</v>
      </c>
      <c r="F7556" s="10"/>
      <c r="G7556" s="18" t="s">
        <v>5</v>
      </c>
      <c r="H7556" s="3">
        <v>2024</v>
      </c>
      <c r="I7556" s="20" t="s">
        <v>315</v>
      </c>
      <c r="J7556" s="2" t="s">
        <v>296</v>
      </c>
      <c r="K7556" s="2" t="s">
        <v>321</v>
      </c>
      <c r="L7556" s="163">
        <f t="shared" si="290"/>
        <v>0</v>
      </c>
      <c r="M7556" s="163">
        <f t="shared" si="291"/>
        <v>0</v>
      </c>
      <c r="N7556" s="181"/>
      <c r="O7556" s="8"/>
      <c r="P7556" s="8"/>
      <c r="Q7556" s="8"/>
      <c r="R7556" s="8"/>
      <c r="S7556" s="122"/>
      <c r="T7556" s="8"/>
      <c r="U7556" s="8"/>
      <c r="V7556" s="8"/>
      <c r="W7556" s="8"/>
      <c r="X7556" s="122"/>
      <c r="Y7556" s="8"/>
      <c r="Z7556" s="8"/>
      <c r="AA7556" s="8"/>
      <c r="AB7556" s="8"/>
      <c r="AC7556" s="122"/>
      <c r="AD7556" s="8"/>
      <c r="AE7556" s="8"/>
      <c r="AF7556" s="8"/>
      <c r="AG7556" s="8"/>
      <c r="AH7556" s="122"/>
      <c r="AI7556" s="137"/>
      <c r="AJ7556" s="137"/>
      <c r="AK7556" s="137"/>
      <c r="AL7556" s="137"/>
      <c r="AM7556" s="138"/>
      <c r="AN7556" s="8"/>
      <c r="AO7556" s="8"/>
      <c r="AP7556" s="8"/>
      <c r="AQ7556" s="8"/>
      <c r="AR7556" s="122"/>
      <c r="AS7556" s="139"/>
      <c r="AT7556" s="139"/>
      <c r="AU7556" s="139"/>
      <c r="AV7556" s="139"/>
      <c r="AW7556" s="140"/>
      <c r="AX7556" s="8"/>
      <c r="AY7556" s="8"/>
      <c r="AZ7556" s="8"/>
      <c r="BA7556" s="8"/>
      <c r="BB7556" s="122"/>
      <c r="BC7556" s="8"/>
      <c r="BD7556" s="8"/>
      <c r="BE7556" s="8"/>
      <c r="BF7556" s="8"/>
      <c r="BG7556" s="122"/>
      <c r="BH7556" s="8"/>
      <c r="BI7556" s="8"/>
      <c r="BJ7556" s="8"/>
      <c r="BK7556" s="8"/>
      <c r="BL7556" s="122"/>
      <c r="BM7556" s="8"/>
      <c r="BN7556" s="8"/>
      <c r="BO7556" s="8"/>
      <c r="BP7556" s="8"/>
      <c r="BQ7556" s="122"/>
      <c r="BR7556" s="8"/>
      <c r="BS7556" s="8"/>
      <c r="BT7556" s="8"/>
      <c r="BU7556" s="8"/>
      <c r="BV7556" s="122"/>
    </row>
    <row r="7557" spans="1:74" hidden="1" x14ac:dyDescent="0.3">
      <c r="A7557" s="8"/>
      <c r="B7557" s="2" t="s">
        <v>2</v>
      </c>
      <c r="C7557" s="2" t="s">
        <v>3</v>
      </c>
      <c r="D7557" s="2" t="s">
        <v>503</v>
      </c>
      <c r="E7557" s="9" t="s">
        <v>836</v>
      </c>
      <c r="F7557" s="10"/>
      <c r="G7557" s="18" t="s">
        <v>5</v>
      </c>
      <c r="H7557" s="3">
        <v>2024</v>
      </c>
      <c r="I7557" s="20" t="s">
        <v>316</v>
      </c>
      <c r="J7557" s="2" t="s">
        <v>297</v>
      </c>
      <c r="K7557" s="2" t="s">
        <v>318</v>
      </c>
      <c r="L7557" s="163">
        <f t="shared" si="290"/>
        <v>0</v>
      </c>
      <c r="M7557" s="163">
        <f t="shared" si="291"/>
        <v>0</v>
      </c>
      <c r="N7557" s="181"/>
      <c r="O7557" s="8"/>
      <c r="P7557" s="8"/>
      <c r="Q7557" s="8"/>
      <c r="R7557" s="8"/>
      <c r="S7557" s="122"/>
      <c r="T7557" s="8"/>
      <c r="U7557" s="8"/>
      <c r="V7557" s="8"/>
      <c r="W7557" s="8"/>
      <c r="X7557" s="122"/>
      <c r="Y7557" s="8"/>
      <c r="Z7557" s="8"/>
      <c r="AA7557" s="8"/>
      <c r="AB7557" s="8"/>
      <c r="AC7557" s="122"/>
      <c r="AD7557" s="8"/>
      <c r="AE7557" s="8"/>
      <c r="AF7557" s="8"/>
      <c r="AG7557" s="8"/>
      <c r="AH7557" s="122"/>
      <c r="AI7557" s="137"/>
      <c r="AJ7557" s="137"/>
      <c r="AK7557" s="137"/>
      <c r="AL7557" s="137"/>
      <c r="AM7557" s="138"/>
      <c r="AN7557" s="8"/>
      <c r="AO7557" s="8"/>
      <c r="AP7557" s="8"/>
      <c r="AQ7557" s="8"/>
      <c r="AR7557" s="122"/>
      <c r="AS7557" s="139"/>
      <c r="AT7557" s="139"/>
      <c r="AU7557" s="139"/>
      <c r="AV7557" s="139"/>
      <c r="AW7557" s="140"/>
      <c r="AX7557" s="8"/>
      <c r="AY7557" s="8"/>
      <c r="AZ7557" s="8"/>
      <c r="BA7557" s="8"/>
      <c r="BB7557" s="122"/>
      <c r="BC7557" s="8"/>
      <c r="BD7557" s="8"/>
      <c r="BE7557" s="8"/>
      <c r="BF7557" s="8"/>
      <c r="BG7557" s="122"/>
      <c r="BH7557" s="8"/>
      <c r="BI7557" s="8"/>
      <c r="BJ7557" s="8"/>
      <c r="BK7557" s="8"/>
      <c r="BL7557" s="122"/>
      <c r="BM7557" s="8"/>
      <c r="BN7557" s="8"/>
      <c r="BO7557" s="8"/>
      <c r="BP7557" s="8"/>
      <c r="BQ7557" s="122"/>
      <c r="BR7557" s="8"/>
      <c r="BS7557" s="8"/>
      <c r="BT7557" s="8"/>
      <c r="BU7557" s="8"/>
      <c r="BV7557" s="122"/>
    </row>
    <row r="7558" spans="1:74" hidden="1" x14ac:dyDescent="0.3">
      <c r="A7558" s="8"/>
      <c r="B7558" s="2" t="s">
        <v>2</v>
      </c>
      <c r="C7558" s="2" t="s">
        <v>3</v>
      </c>
      <c r="D7558" s="2" t="s">
        <v>503</v>
      </c>
      <c r="E7558" s="9" t="s">
        <v>836</v>
      </c>
      <c r="F7558" s="10"/>
      <c r="G7558" s="18" t="s">
        <v>5</v>
      </c>
      <c r="H7558" s="3">
        <v>2024</v>
      </c>
      <c r="I7558" s="20" t="s">
        <v>316</v>
      </c>
      <c r="J7558" s="8" t="s">
        <v>348</v>
      </c>
      <c r="K7558" s="8" t="s">
        <v>320</v>
      </c>
      <c r="L7558" s="163">
        <f t="shared" si="290"/>
        <v>0</v>
      </c>
      <c r="M7558" s="163">
        <f t="shared" si="291"/>
        <v>0</v>
      </c>
      <c r="N7558" s="181"/>
      <c r="O7558" s="8"/>
      <c r="P7558" s="8"/>
      <c r="Q7558" s="8"/>
      <c r="R7558" s="8"/>
      <c r="S7558" s="122"/>
      <c r="T7558" s="8"/>
      <c r="U7558" s="8"/>
      <c r="V7558" s="8"/>
      <c r="W7558" s="8"/>
      <c r="X7558" s="122"/>
      <c r="Y7558" s="8"/>
      <c r="Z7558" s="8"/>
      <c r="AA7558" s="8"/>
      <c r="AB7558" s="8"/>
      <c r="AC7558" s="122"/>
      <c r="AD7558" s="8"/>
      <c r="AE7558" s="8"/>
      <c r="AF7558" s="8"/>
      <c r="AG7558" s="8"/>
      <c r="AH7558" s="122"/>
      <c r="AI7558" s="137"/>
      <c r="AJ7558" s="137"/>
      <c r="AK7558" s="137"/>
      <c r="AL7558" s="137"/>
      <c r="AM7558" s="138"/>
      <c r="AN7558" s="8"/>
      <c r="AO7558" s="8"/>
      <c r="AP7558" s="8"/>
      <c r="AQ7558" s="8"/>
      <c r="AR7558" s="122"/>
      <c r="AS7558" s="139"/>
      <c r="AT7558" s="139"/>
      <c r="AU7558" s="139"/>
      <c r="AV7558" s="139"/>
      <c r="AW7558" s="140"/>
      <c r="AX7558" s="8"/>
      <c r="AY7558" s="8"/>
      <c r="AZ7558" s="8"/>
      <c r="BA7558" s="8"/>
      <c r="BB7558" s="122"/>
      <c r="BC7558" s="8"/>
      <c r="BD7558" s="8"/>
      <c r="BE7558" s="8"/>
      <c r="BF7558" s="8"/>
      <c r="BG7558" s="122"/>
      <c r="BH7558" s="8"/>
      <c r="BI7558" s="8"/>
      <c r="BJ7558" s="8"/>
      <c r="BK7558" s="8"/>
      <c r="BL7558" s="122"/>
      <c r="BM7558" s="8"/>
      <c r="BN7558" s="8"/>
      <c r="BO7558" s="8"/>
      <c r="BP7558" s="8"/>
      <c r="BQ7558" s="122"/>
      <c r="BR7558" s="8"/>
      <c r="BS7558" s="8"/>
      <c r="BT7558" s="8"/>
      <c r="BU7558" s="8"/>
      <c r="BV7558" s="122"/>
    </row>
    <row r="7559" spans="1:74" hidden="1" x14ac:dyDescent="0.3">
      <c r="A7559" s="8"/>
      <c r="B7559" s="2" t="s">
        <v>2</v>
      </c>
      <c r="C7559" s="2" t="s">
        <v>3</v>
      </c>
      <c r="D7559" s="2" t="s">
        <v>503</v>
      </c>
      <c r="E7559" s="9" t="s">
        <v>836</v>
      </c>
      <c r="F7559" s="10"/>
      <c r="G7559" s="18" t="s">
        <v>5</v>
      </c>
      <c r="H7559" s="3">
        <v>2024</v>
      </c>
      <c r="I7559" s="20" t="s">
        <v>282</v>
      </c>
      <c r="J7559" s="2" t="s">
        <v>272</v>
      </c>
      <c r="K7559" s="2" t="s">
        <v>321</v>
      </c>
      <c r="L7559" s="163">
        <f t="shared" si="290"/>
        <v>0</v>
      </c>
      <c r="M7559" s="163">
        <f t="shared" si="291"/>
        <v>0</v>
      </c>
      <c r="N7559" s="181"/>
      <c r="O7559" s="8"/>
      <c r="P7559" s="8"/>
      <c r="Q7559" s="8"/>
      <c r="R7559" s="8"/>
      <c r="S7559" s="122"/>
      <c r="T7559" s="8"/>
      <c r="U7559" s="8"/>
      <c r="V7559" s="8"/>
      <c r="W7559" s="8"/>
      <c r="X7559" s="122"/>
      <c r="Y7559" s="8"/>
      <c r="Z7559" s="8"/>
      <c r="AA7559" s="8"/>
      <c r="AB7559" s="8"/>
      <c r="AC7559" s="122"/>
      <c r="AD7559" s="8"/>
      <c r="AE7559" s="8"/>
      <c r="AF7559" s="8"/>
      <c r="AG7559" s="8"/>
      <c r="AH7559" s="122"/>
      <c r="AI7559" s="137"/>
      <c r="AJ7559" s="137"/>
      <c r="AK7559" s="137"/>
      <c r="AL7559" s="137"/>
      <c r="AM7559" s="138"/>
      <c r="AN7559" s="8"/>
      <c r="AO7559" s="8"/>
      <c r="AP7559" s="8"/>
      <c r="AQ7559" s="8"/>
      <c r="AR7559" s="122"/>
      <c r="AS7559" s="139"/>
      <c r="AT7559" s="139"/>
      <c r="AU7559" s="139"/>
      <c r="AV7559" s="139"/>
      <c r="AW7559" s="140"/>
      <c r="AX7559" s="8"/>
      <c r="AY7559" s="8"/>
      <c r="AZ7559" s="8"/>
      <c r="BA7559" s="8"/>
      <c r="BB7559" s="122"/>
      <c r="BC7559" s="8"/>
      <c r="BD7559" s="8"/>
      <c r="BE7559" s="8"/>
      <c r="BF7559" s="8"/>
      <c r="BG7559" s="122"/>
      <c r="BH7559" s="8"/>
      <c r="BI7559" s="8"/>
      <c r="BJ7559" s="8"/>
      <c r="BK7559" s="8"/>
      <c r="BL7559" s="122"/>
      <c r="BM7559" s="8"/>
      <c r="BN7559" s="8"/>
      <c r="BO7559" s="8"/>
      <c r="BP7559" s="8"/>
      <c r="BQ7559" s="122"/>
      <c r="BR7559" s="8"/>
      <c r="BS7559" s="8"/>
      <c r="BT7559" s="8"/>
      <c r="BU7559" s="8"/>
      <c r="BV7559" s="122"/>
    </row>
    <row r="7560" spans="1:74" hidden="1" x14ac:dyDescent="0.3">
      <c r="A7560" s="8"/>
      <c r="B7560" s="2" t="s">
        <v>2</v>
      </c>
      <c r="C7560" s="2" t="s">
        <v>3</v>
      </c>
      <c r="D7560" s="2" t="s">
        <v>503</v>
      </c>
      <c r="E7560" s="9" t="s">
        <v>836</v>
      </c>
      <c r="F7560" s="10"/>
      <c r="G7560" s="18" t="s">
        <v>5</v>
      </c>
      <c r="H7560" s="3">
        <v>2024</v>
      </c>
      <c r="I7560" s="20" t="s">
        <v>282</v>
      </c>
      <c r="J7560" s="2" t="s">
        <v>273</v>
      </c>
      <c r="K7560" s="2" t="s">
        <v>321</v>
      </c>
      <c r="L7560" s="165">
        <f t="shared" si="290"/>
        <v>0</v>
      </c>
      <c r="M7560" s="163">
        <f t="shared" si="291"/>
        <v>0</v>
      </c>
      <c r="N7560" s="181"/>
      <c r="O7560" s="8"/>
      <c r="P7560" s="8"/>
      <c r="Q7560" s="8"/>
      <c r="R7560" s="8"/>
      <c r="S7560" s="122"/>
      <c r="T7560" s="8"/>
      <c r="U7560" s="8"/>
      <c r="V7560" s="8"/>
      <c r="W7560" s="8"/>
      <c r="X7560" s="122"/>
      <c r="Y7560" s="8"/>
      <c r="Z7560" s="8"/>
      <c r="AA7560" s="8"/>
      <c r="AB7560" s="8"/>
      <c r="AC7560" s="122"/>
      <c r="AD7560" s="8"/>
      <c r="AE7560" s="8"/>
      <c r="AF7560" s="8"/>
      <c r="AG7560" s="8"/>
      <c r="AH7560" s="122"/>
      <c r="AI7560" s="137"/>
      <c r="AJ7560" s="137"/>
      <c r="AK7560" s="137"/>
      <c r="AL7560" s="137"/>
      <c r="AM7560" s="138"/>
      <c r="AN7560" s="8"/>
      <c r="AO7560" s="8"/>
      <c r="AP7560" s="8"/>
      <c r="AQ7560" s="8"/>
      <c r="AR7560" s="122"/>
      <c r="AS7560" s="139"/>
      <c r="AT7560" s="139"/>
      <c r="AU7560" s="139"/>
      <c r="AV7560" s="139"/>
      <c r="AW7560" s="140"/>
      <c r="AX7560" s="8"/>
      <c r="AY7560" s="8"/>
      <c r="AZ7560" s="8"/>
      <c r="BA7560" s="8"/>
      <c r="BB7560" s="122"/>
      <c r="BC7560" s="8"/>
      <c r="BD7560" s="8"/>
      <c r="BE7560" s="8"/>
      <c r="BF7560" s="8"/>
      <c r="BG7560" s="122"/>
      <c r="BH7560" s="8"/>
      <c r="BI7560" s="8"/>
      <c r="BJ7560" s="8"/>
      <c r="BK7560" s="8"/>
      <c r="BL7560" s="122"/>
      <c r="BM7560" s="8"/>
      <c r="BN7560" s="8"/>
      <c r="BO7560" s="8"/>
      <c r="BP7560" s="8"/>
      <c r="BQ7560" s="122"/>
      <c r="BR7560" s="8"/>
      <c r="BS7560" s="8"/>
      <c r="BT7560" s="8"/>
      <c r="BU7560" s="8"/>
      <c r="BV7560" s="122"/>
    </row>
    <row r="7561" spans="1:74" hidden="1" x14ac:dyDescent="0.3">
      <c r="A7561" s="8"/>
      <c r="B7561" s="2" t="s">
        <v>2</v>
      </c>
      <c r="C7561" s="2" t="s">
        <v>3</v>
      </c>
      <c r="D7561" s="2" t="s">
        <v>503</v>
      </c>
      <c r="E7561" s="9" t="s">
        <v>836</v>
      </c>
      <c r="F7561" s="10"/>
      <c r="G7561" s="18" t="s">
        <v>5</v>
      </c>
      <c r="H7561" s="3">
        <v>2024</v>
      </c>
      <c r="I7561" s="20" t="s">
        <v>282</v>
      </c>
      <c r="J7561" s="2" t="s">
        <v>274</v>
      </c>
      <c r="K7561" s="2" t="s">
        <v>321</v>
      </c>
      <c r="L7561" s="163">
        <f t="shared" si="290"/>
        <v>6.0000000000000001E-3</v>
      </c>
      <c r="M7561" s="163">
        <f t="shared" si="291"/>
        <v>14.069000000000001</v>
      </c>
      <c r="N7561" s="181"/>
      <c r="O7561" s="8"/>
      <c r="P7561" s="8"/>
      <c r="Q7561" s="8"/>
      <c r="R7561" s="8"/>
      <c r="S7561" s="122"/>
      <c r="T7561" s="8"/>
      <c r="U7561" s="8"/>
      <c r="V7561" s="8"/>
      <c r="W7561" s="8"/>
      <c r="X7561" s="122"/>
      <c r="Y7561" s="8"/>
      <c r="Z7561" s="8"/>
      <c r="AA7561" s="8"/>
      <c r="AB7561" s="8"/>
      <c r="AC7561" s="122"/>
      <c r="AD7561" s="8"/>
      <c r="AE7561" s="8"/>
      <c r="AF7561" s="8"/>
      <c r="AG7561" s="8"/>
      <c r="AH7561" s="122"/>
      <c r="AI7561" s="137"/>
      <c r="AJ7561" s="137"/>
      <c r="AK7561" s="137"/>
      <c r="AL7561" s="137"/>
      <c r="AM7561" s="138"/>
      <c r="AN7561" s="8"/>
      <c r="AO7561" s="8"/>
      <c r="AP7561" s="8"/>
      <c r="AQ7561" s="8"/>
      <c r="AR7561" s="122"/>
      <c r="AS7561" s="139"/>
      <c r="AT7561" s="139"/>
      <c r="AU7561" s="139"/>
      <c r="AV7561" s="139"/>
      <c r="AW7561" s="140"/>
      <c r="AX7561" s="8"/>
      <c r="AY7561" s="8"/>
      <c r="AZ7561" s="8"/>
      <c r="BA7561" s="8"/>
      <c r="BB7561" s="122"/>
      <c r="BC7561" s="8"/>
      <c r="BD7561" s="8"/>
      <c r="BE7561" s="8"/>
      <c r="BF7561" s="8"/>
      <c r="BG7561" s="122"/>
      <c r="BH7561" s="8"/>
      <c r="BI7561" s="8"/>
      <c r="BJ7561" s="8"/>
      <c r="BK7561" s="8"/>
      <c r="BL7561" s="122"/>
      <c r="BM7561" s="8"/>
      <c r="BN7561" s="8"/>
      <c r="BO7561" s="8"/>
      <c r="BP7561" s="8"/>
      <c r="BQ7561" s="122"/>
      <c r="BR7561" s="8" t="s">
        <v>1215</v>
      </c>
      <c r="BS7561" s="8"/>
      <c r="BT7561" s="8"/>
      <c r="BU7561" s="8">
        <v>6.0000000000000001E-3</v>
      </c>
      <c r="BV7561" s="122">
        <v>14.069000000000001</v>
      </c>
    </row>
    <row r="7562" spans="1:74" hidden="1" x14ac:dyDescent="0.3">
      <c r="A7562" s="8"/>
      <c r="B7562" s="2" t="s">
        <v>2</v>
      </c>
      <c r="C7562" s="2" t="s">
        <v>3</v>
      </c>
      <c r="D7562" s="2" t="s">
        <v>503</v>
      </c>
      <c r="E7562" s="9" t="s">
        <v>836</v>
      </c>
      <c r="F7562" s="10"/>
      <c r="G7562" s="18" t="s">
        <v>5</v>
      </c>
      <c r="H7562" s="3">
        <v>2024</v>
      </c>
      <c r="I7562" s="20" t="s">
        <v>282</v>
      </c>
      <c r="J7562" s="2" t="s">
        <v>275</v>
      </c>
      <c r="K7562" s="2" t="s">
        <v>321</v>
      </c>
      <c r="L7562" s="163">
        <f t="shared" si="290"/>
        <v>0</v>
      </c>
      <c r="M7562" s="163">
        <f t="shared" si="291"/>
        <v>0</v>
      </c>
      <c r="N7562" s="181"/>
      <c r="O7562" s="8"/>
      <c r="P7562" s="8"/>
      <c r="Q7562" s="8"/>
      <c r="R7562" s="8"/>
      <c r="S7562" s="122"/>
      <c r="T7562" s="8"/>
      <c r="U7562" s="8"/>
      <c r="V7562" s="8"/>
      <c r="W7562" s="8"/>
      <c r="X7562" s="122"/>
      <c r="Y7562" s="8"/>
      <c r="Z7562" s="8"/>
      <c r="AA7562" s="8"/>
      <c r="AB7562" s="8"/>
      <c r="AC7562" s="122"/>
      <c r="AD7562" s="8"/>
      <c r="AE7562" s="8"/>
      <c r="AF7562" s="8"/>
      <c r="AG7562" s="8"/>
      <c r="AH7562" s="122"/>
      <c r="AI7562" s="137"/>
      <c r="AJ7562" s="137"/>
      <c r="AK7562" s="137"/>
      <c r="AL7562" s="137"/>
      <c r="AM7562" s="138"/>
      <c r="AN7562" s="8"/>
      <c r="AO7562" s="8"/>
      <c r="AP7562" s="8"/>
      <c r="AQ7562" s="8"/>
      <c r="AR7562" s="122"/>
      <c r="AS7562" s="139"/>
      <c r="AT7562" s="139"/>
      <c r="AU7562" s="139"/>
      <c r="AV7562" s="139"/>
      <c r="AW7562" s="140"/>
      <c r="AX7562" s="8"/>
      <c r="AY7562" s="8"/>
      <c r="AZ7562" s="8"/>
      <c r="BA7562" s="8"/>
      <c r="BB7562" s="122"/>
      <c r="BC7562" s="8"/>
      <c r="BD7562" s="8"/>
      <c r="BE7562" s="8"/>
      <c r="BF7562" s="8"/>
      <c r="BG7562" s="122"/>
      <c r="BH7562" s="8"/>
      <c r="BI7562" s="8"/>
      <c r="BJ7562" s="8"/>
      <c r="BK7562" s="8"/>
      <c r="BL7562" s="122"/>
      <c r="BM7562" s="8"/>
      <c r="BN7562" s="8"/>
      <c r="BO7562" s="8"/>
      <c r="BP7562" s="8"/>
      <c r="BQ7562" s="122"/>
      <c r="BR7562" s="8"/>
      <c r="BS7562" s="8"/>
      <c r="BT7562" s="8"/>
      <c r="BU7562" s="8"/>
      <c r="BV7562" s="122"/>
    </row>
    <row r="7563" spans="1:74" hidden="1" x14ac:dyDescent="0.3">
      <c r="A7563" s="8"/>
      <c r="B7563" s="2" t="s">
        <v>2</v>
      </c>
      <c r="C7563" s="2" t="s">
        <v>3</v>
      </c>
      <c r="D7563" s="2" t="s">
        <v>503</v>
      </c>
      <c r="E7563" s="9" t="s">
        <v>836</v>
      </c>
      <c r="F7563" s="10"/>
      <c r="G7563" s="18" t="s">
        <v>5</v>
      </c>
      <c r="H7563" s="3">
        <v>2024</v>
      </c>
      <c r="I7563" s="20" t="s">
        <v>282</v>
      </c>
      <c r="J7563" s="2" t="s">
        <v>276</v>
      </c>
      <c r="K7563" s="2" t="s">
        <v>320</v>
      </c>
      <c r="L7563" s="163">
        <f t="shared" si="290"/>
        <v>2</v>
      </c>
      <c r="M7563" s="163">
        <f t="shared" si="291"/>
        <v>28.042000000000002</v>
      </c>
      <c r="N7563" s="181"/>
      <c r="O7563" s="8"/>
      <c r="P7563" s="8"/>
      <c r="Q7563" s="8"/>
      <c r="R7563" s="8"/>
      <c r="S7563" s="122"/>
      <c r="T7563" s="8"/>
      <c r="U7563" s="8"/>
      <c r="V7563" s="8"/>
      <c r="W7563" s="8"/>
      <c r="X7563" s="122"/>
      <c r="Y7563" s="8"/>
      <c r="Z7563" s="8"/>
      <c r="AA7563" s="8"/>
      <c r="AB7563" s="8"/>
      <c r="AC7563" s="122"/>
      <c r="AD7563" s="8"/>
      <c r="AE7563" s="8"/>
      <c r="AF7563" s="8"/>
      <c r="AG7563" s="8"/>
      <c r="AH7563" s="122"/>
      <c r="AI7563" s="137"/>
      <c r="AJ7563" s="137"/>
      <c r="AK7563" s="137"/>
      <c r="AL7563" s="137"/>
      <c r="AM7563" s="138"/>
      <c r="AN7563" s="8"/>
      <c r="AO7563" s="8"/>
      <c r="AP7563" s="8"/>
      <c r="AQ7563" s="8"/>
      <c r="AR7563" s="122"/>
      <c r="AS7563" s="139"/>
      <c r="AT7563" s="139"/>
      <c r="AU7563" s="139"/>
      <c r="AV7563" s="139"/>
      <c r="AW7563" s="140"/>
      <c r="AX7563" s="8"/>
      <c r="AY7563" s="8"/>
      <c r="AZ7563" s="8"/>
      <c r="BA7563" s="8"/>
      <c r="BB7563" s="122"/>
      <c r="BC7563" s="8"/>
      <c r="BD7563" s="8"/>
      <c r="BE7563" s="8"/>
      <c r="BF7563" s="8"/>
      <c r="BG7563" s="122"/>
      <c r="BH7563" s="8"/>
      <c r="BI7563" s="8"/>
      <c r="BJ7563" s="8"/>
      <c r="BK7563" s="8"/>
      <c r="BL7563" s="122"/>
      <c r="BM7563" s="8"/>
      <c r="BN7563" s="8"/>
      <c r="BO7563" s="8"/>
      <c r="BP7563" s="8"/>
      <c r="BQ7563" s="122"/>
      <c r="BR7563" s="8" t="s">
        <v>1215</v>
      </c>
      <c r="BS7563" s="8"/>
      <c r="BT7563" s="8"/>
      <c r="BU7563" s="8">
        <v>2</v>
      </c>
      <c r="BV7563" s="122">
        <v>28.042000000000002</v>
      </c>
    </row>
    <row r="7564" spans="1:74" hidden="1" x14ac:dyDescent="0.3">
      <c r="A7564" s="8"/>
      <c r="B7564" s="2" t="s">
        <v>2</v>
      </c>
      <c r="C7564" s="2" t="s">
        <v>3</v>
      </c>
      <c r="D7564" s="2" t="s">
        <v>503</v>
      </c>
      <c r="E7564" s="9" t="s">
        <v>836</v>
      </c>
      <c r="F7564" s="10"/>
      <c r="G7564" s="18" t="s">
        <v>5</v>
      </c>
      <c r="H7564" s="3">
        <v>2024</v>
      </c>
      <c r="I7564" s="20" t="s">
        <v>282</v>
      </c>
      <c r="J7564" s="2" t="s">
        <v>277</v>
      </c>
      <c r="K7564" s="2" t="s">
        <v>320</v>
      </c>
      <c r="L7564" s="163">
        <f t="shared" si="290"/>
        <v>9</v>
      </c>
      <c r="M7564" s="163">
        <f t="shared" si="291"/>
        <v>27.304000000000002</v>
      </c>
      <c r="N7564" s="181"/>
      <c r="O7564" s="8"/>
      <c r="P7564" s="8"/>
      <c r="Q7564" s="8"/>
      <c r="R7564" s="8"/>
      <c r="S7564" s="122"/>
      <c r="T7564" s="8"/>
      <c r="U7564" s="8"/>
      <c r="V7564" s="8"/>
      <c r="W7564" s="8"/>
      <c r="X7564" s="122"/>
      <c r="Y7564" s="8"/>
      <c r="Z7564" s="8"/>
      <c r="AA7564" s="8"/>
      <c r="AB7564" s="8"/>
      <c r="AC7564" s="122"/>
      <c r="AD7564" s="8"/>
      <c r="AE7564" s="8"/>
      <c r="AF7564" s="8"/>
      <c r="AG7564" s="8"/>
      <c r="AH7564" s="122"/>
      <c r="AI7564" s="137"/>
      <c r="AJ7564" s="137"/>
      <c r="AK7564" s="137"/>
      <c r="AL7564" s="137"/>
      <c r="AM7564" s="138"/>
      <c r="AN7564" s="8"/>
      <c r="AO7564" s="8"/>
      <c r="AP7564" s="8"/>
      <c r="AQ7564" s="8"/>
      <c r="AR7564" s="122"/>
      <c r="AS7564" s="139"/>
      <c r="AT7564" s="139"/>
      <c r="AU7564" s="139"/>
      <c r="AV7564" s="139"/>
      <c r="AW7564" s="140"/>
      <c r="AX7564" s="8"/>
      <c r="AY7564" s="8"/>
      <c r="AZ7564" s="8"/>
      <c r="BA7564" s="8"/>
      <c r="BB7564" s="122"/>
      <c r="BC7564" s="8"/>
      <c r="BD7564" s="8"/>
      <c r="BE7564" s="8"/>
      <c r="BF7564" s="8"/>
      <c r="BG7564" s="122"/>
      <c r="BH7564" s="8" t="s">
        <v>976</v>
      </c>
      <c r="BI7564" s="8"/>
      <c r="BJ7564" s="8"/>
      <c r="BK7564" s="8">
        <v>5</v>
      </c>
      <c r="BL7564" s="122">
        <v>19.748000000000001</v>
      </c>
      <c r="BM7564" s="8"/>
      <c r="BN7564" s="8"/>
      <c r="BO7564" s="8"/>
      <c r="BP7564" s="8"/>
      <c r="BQ7564" s="122"/>
      <c r="BR7564" s="8" t="s">
        <v>1215</v>
      </c>
      <c r="BS7564" s="8"/>
      <c r="BT7564" s="8"/>
      <c r="BU7564" s="8">
        <v>4</v>
      </c>
      <c r="BV7564" s="122">
        <v>7.556</v>
      </c>
    </row>
    <row r="7565" spans="1:74" hidden="1" x14ac:dyDescent="0.3">
      <c r="A7565" s="8"/>
      <c r="B7565" s="2" t="s">
        <v>2</v>
      </c>
      <c r="C7565" s="2" t="s">
        <v>3</v>
      </c>
      <c r="D7565" s="2" t="s">
        <v>503</v>
      </c>
      <c r="E7565" s="9" t="s">
        <v>836</v>
      </c>
      <c r="F7565" s="10"/>
      <c r="G7565" s="18" t="s">
        <v>5</v>
      </c>
      <c r="H7565" s="3">
        <v>2024</v>
      </c>
      <c r="I7565" s="20" t="s">
        <v>283</v>
      </c>
      <c r="J7565" s="2" t="s">
        <v>298</v>
      </c>
      <c r="K7565" s="2" t="s">
        <v>321</v>
      </c>
      <c r="L7565" s="163">
        <f t="shared" si="290"/>
        <v>0</v>
      </c>
      <c r="M7565" s="163">
        <f t="shared" si="291"/>
        <v>0</v>
      </c>
      <c r="N7565" s="181"/>
      <c r="O7565" s="8"/>
      <c r="P7565" s="8"/>
      <c r="Q7565" s="8"/>
      <c r="R7565" s="8"/>
      <c r="S7565" s="122"/>
      <c r="T7565" s="8"/>
      <c r="U7565" s="8"/>
      <c r="V7565" s="8"/>
      <c r="W7565" s="8"/>
      <c r="X7565" s="122"/>
      <c r="Y7565" s="8"/>
      <c r="Z7565" s="8"/>
      <c r="AA7565" s="8"/>
      <c r="AB7565" s="8"/>
      <c r="AC7565" s="122"/>
      <c r="AD7565" s="8"/>
      <c r="AE7565" s="8"/>
      <c r="AF7565" s="8"/>
      <c r="AG7565" s="8"/>
      <c r="AH7565" s="122"/>
      <c r="AI7565" s="137"/>
      <c r="AJ7565" s="137"/>
      <c r="AK7565" s="137"/>
      <c r="AL7565" s="137"/>
      <c r="AM7565" s="138"/>
      <c r="AN7565" s="8"/>
      <c r="AO7565" s="8"/>
      <c r="AP7565" s="8"/>
      <c r="AQ7565" s="8"/>
      <c r="AR7565" s="122"/>
      <c r="AS7565" s="139"/>
      <c r="AT7565" s="139"/>
      <c r="AU7565" s="139"/>
      <c r="AV7565" s="139"/>
      <c r="AW7565" s="140"/>
      <c r="AX7565" s="8"/>
      <c r="AY7565" s="8"/>
      <c r="AZ7565" s="8"/>
      <c r="BA7565" s="8"/>
      <c r="BB7565" s="122"/>
      <c r="BC7565" s="8"/>
      <c r="BD7565" s="8"/>
      <c r="BE7565" s="8"/>
      <c r="BF7565" s="8"/>
      <c r="BG7565" s="122"/>
      <c r="BH7565" s="8"/>
      <c r="BI7565" s="8"/>
      <c r="BJ7565" s="8"/>
      <c r="BK7565" s="8"/>
      <c r="BL7565" s="122"/>
      <c r="BM7565" s="8"/>
      <c r="BN7565" s="8"/>
      <c r="BO7565" s="8"/>
      <c r="BP7565" s="8"/>
      <c r="BQ7565" s="122"/>
      <c r="BR7565" s="8"/>
      <c r="BS7565" s="8"/>
      <c r="BT7565" s="8"/>
      <c r="BU7565" s="8"/>
      <c r="BV7565" s="122"/>
    </row>
    <row r="7566" spans="1:74" hidden="1" x14ac:dyDescent="0.3">
      <c r="A7566" s="8"/>
      <c r="B7566" s="2" t="s">
        <v>2</v>
      </c>
      <c r="C7566" s="2" t="s">
        <v>3</v>
      </c>
      <c r="D7566" s="2" t="s">
        <v>503</v>
      </c>
      <c r="E7566" s="9" t="s">
        <v>836</v>
      </c>
      <c r="F7566" s="10"/>
      <c r="G7566" s="18" t="s">
        <v>5</v>
      </c>
      <c r="H7566" s="3">
        <v>2024</v>
      </c>
      <c r="I7566" s="20" t="s">
        <v>283</v>
      </c>
      <c r="J7566" s="2" t="s">
        <v>278</v>
      </c>
      <c r="K7566" s="2" t="s">
        <v>320</v>
      </c>
      <c r="L7566" s="163">
        <f t="shared" si="290"/>
        <v>0</v>
      </c>
      <c r="M7566" s="163">
        <f t="shared" si="291"/>
        <v>0</v>
      </c>
      <c r="N7566" s="181"/>
      <c r="O7566" s="8"/>
      <c r="P7566" s="8"/>
      <c r="Q7566" s="8"/>
      <c r="R7566" s="8"/>
      <c r="S7566" s="122"/>
      <c r="T7566" s="8"/>
      <c r="U7566" s="8"/>
      <c r="V7566" s="8"/>
      <c r="W7566" s="8"/>
      <c r="X7566" s="122"/>
      <c r="Y7566" s="8"/>
      <c r="Z7566" s="8"/>
      <c r="AA7566" s="8"/>
      <c r="AB7566" s="8"/>
      <c r="AC7566" s="122"/>
      <c r="AD7566" s="8"/>
      <c r="AE7566" s="8"/>
      <c r="AF7566" s="8"/>
      <c r="AG7566" s="8"/>
      <c r="AH7566" s="122"/>
      <c r="AI7566" s="137"/>
      <c r="AJ7566" s="137"/>
      <c r="AK7566" s="137"/>
      <c r="AL7566" s="137"/>
      <c r="AM7566" s="138"/>
      <c r="AN7566" s="8"/>
      <c r="AO7566" s="8"/>
      <c r="AP7566" s="8"/>
      <c r="AQ7566" s="8"/>
      <c r="AR7566" s="122"/>
      <c r="AS7566" s="139"/>
      <c r="AT7566" s="139"/>
      <c r="AU7566" s="139"/>
      <c r="AV7566" s="139"/>
      <c r="AW7566" s="140"/>
      <c r="AX7566" s="8"/>
      <c r="AY7566" s="8"/>
      <c r="AZ7566" s="8"/>
      <c r="BA7566" s="8"/>
      <c r="BB7566" s="122"/>
      <c r="BC7566" s="8"/>
      <c r="BD7566" s="8"/>
      <c r="BE7566" s="8"/>
      <c r="BF7566" s="8"/>
      <c r="BG7566" s="122"/>
      <c r="BH7566" s="8"/>
      <c r="BI7566" s="8"/>
      <c r="BJ7566" s="8"/>
      <c r="BK7566" s="8"/>
      <c r="BL7566" s="122"/>
      <c r="BM7566" s="8"/>
      <c r="BN7566" s="8"/>
      <c r="BO7566" s="8"/>
      <c r="BP7566" s="8"/>
      <c r="BQ7566" s="122"/>
      <c r="BR7566" s="8"/>
      <c r="BS7566" s="8"/>
      <c r="BT7566" s="8"/>
      <c r="BU7566" s="8"/>
      <c r="BV7566" s="122"/>
    </row>
    <row r="7567" spans="1:74" hidden="1" x14ac:dyDescent="0.3">
      <c r="A7567" s="8"/>
      <c r="B7567" s="2" t="s">
        <v>2</v>
      </c>
      <c r="C7567" s="2" t="s">
        <v>3</v>
      </c>
      <c r="D7567" s="2" t="s">
        <v>503</v>
      </c>
      <c r="E7567" s="9" t="s">
        <v>836</v>
      </c>
      <c r="F7567" s="10"/>
      <c r="G7567" s="18" t="s">
        <v>5</v>
      </c>
      <c r="H7567" s="3">
        <v>2024</v>
      </c>
      <c r="I7567" s="20" t="s">
        <v>283</v>
      </c>
      <c r="J7567" s="2" t="s">
        <v>279</v>
      </c>
      <c r="K7567" s="2" t="s">
        <v>320</v>
      </c>
      <c r="L7567" s="163">
        <f t="shared" si="290"/>
        <v>0</v>
      </c>
      <c r="M7567" s="163">
        <f t="shared" si="291"/>
        <v>0</v>
      </c>
      <c r="N7567" s="181"/>
      <c r="O7567" s="8"/>
      <c r="P7567" s="8"/>
      <c r="Q7567" s="8"/>
      <c r="R7567" s="8"/>
      <c r="S7567" s="122"/>
      <c r="T7567" s="8"/>
      <c r="U7567" s="8"/>
      <c r="V7567" s="8"/>
      <c r="W7567" s="8"/>
      <c r="X7567" s="122"/>
      <c r="Y7567" s="8"/>
      <c r="Z7567" s="8"/>
      <c r="AA7567" s="8"/>
      <c r="AB7567" s="8"/>
      <c r="AC7567" s="122"/>
      <c r="AD7567" s="8"/>
      <c r="AE7567" s="8"/>
      <c r="AF7567" s="8"/>
      <c r="AG7567" s="8"/>
      <c r="AH7567" s="122"/>
      <c r="AI7567" s="137"/>
      <c r="AJ7567" s="137"/>
      <c r="AK7567" s="137"/>
      <c r="AL7567" s="137"/>
      <c r="AM7567" s="138"/>
      <c r="AN7567" s="8"/>
      <c r="AO7567" s="8"/>
      <c r="AP7567" s="8"/>
      <c r="AQ7567" s="8"/>
      <c r="AR7567" s="122"/>
      <c r="AS7567" s="139"/>
      <c r="AT7567" s="139"/>
      <c r="AU7567" s="139"/>
      <c r="AV7567" s="139"/>
      <c r="AW7567" s="140"/>
      <c r="AX7567" s="8"/>
      <c r="AY7567" s="8"/>
      <c r="AZ7567" s="8"/>
      <c r="BA7567" s="8"/>
      <c r="BB7567" s="122"/>
      <c r="BC7567" s="8"/>
      <c r="BD7567" s="8"/>
      <c r="BE7567" s="8"/>
      <c r="BF7567" s="8"/>
      <c r="BG7567" s="122"/>
      <c r="BH7567" s="8"/>
      <c r="BI7567" s="8"/>
      <c r="BJ7567" s="8"/>
      <c r="BK7567" s="8"/>
      <c r="BL7567" s="122"/>
      <c r="BM7567" s="8"/>
      <c r="BN7567" s="8"/>
      <c r="BO7567" s="8"/>
      <c r="BP7567" s="8"/>
      <c r="BQ7567" s="122"/>
      <c r="BR7567" s="8"/>
      <c r="BS7567" s="8"/>
      <c r="BT7567" s="8"/>
      <c r="BU7567" s="8"/>
      <c r="BV7567" s="122"/>
    </row>
    <row r="7568" spans="1:74" hidden="1" x14ac:dyDescent="0.3">
      <c r="A7568" s="8"/>
      <c r="B7568" s="2" t="s">
        <v>2</v>
      </c>
      <c r="C7568" s="2" t="s">
        <v>3</v>
      </c>
      <c r="D7568" s="2" t="s">
        <v>503</v>
      </c>
      <c r="E7568" s="9" t="s">
        <v>836</v>
      </c>
      <c r="F7568" s="10"/>
      <c r="G7568" s="18" t="s">
        <v>5</v>
      </c>
      <c r="H7568" s="3">
        <v>2024</v>
      </c>
      <c r="I7568" s="20" t="s">
        <v>286</v>
      </c>
      <c r="J7568" s="2" t="s">
        <v>280</v>
      </c>
      <c r="K7568" s="2" t="s">
        <v>319</v>
      </c>
      <c r="L7568" s="163">
        <f t="shared" si="290"/>
        <v>0</v>
      </c>
      <c r="M7568" s="163">
        <f t="shared" si="291"/>
        <v>0</v>
      </c>
      <c r="N7568" s="181"/>
      <c r="O7568" s="8"/>
      <c r="P7568" s="8"/>
      <c r="Q7568" s="8"/>
      <c r="R7568" s="8"/>
      <c r="S7568" s="122"/>
      <c r="T7568" s="8"/>
      <c r="U7568" s="8"/>
      <c r="V7568" s="8"/>
      <c r="W7568" s="8"/>
      <c r="X7568" s="122"/>
      <c r="Y7568" s="8"/>
      <c r="Z7568" s="8"/>
      <c r="AA7568" s="8"/>
      <c r="AB7568" s="8"/>
      <c r="AC7568" s="122"/>
      <c r="AD7568" s="8"/>
      <c r="AE7568" s="8"/>
      <c r="AF7568" s="8"/>
      <c r="AG7568" s="8"/>
      <c r="AH7568" s="122"/>
      <c r="AI7568" s="137"/>
      <c r="AJ7568" s="137"/>
      <c r="AK7568" s="137"/>
      <c r="AL7568" s="137"/>
      <c r="AM7568" s="138"/>
      <c r="AN7568" s="8"/>
      <c r="AO7568" s="8"/>
      <c r="AP7568" s="8"/>
      <c r="AQ7568" s="8"/>
      <c r="AR7568" s="122"/>
      <c r="AS7568" s="139"/>
      <c r="AT7568" s="139"/>
      <c r="AU7568" s="139"/>
      <c r="AV7568" s="139"/>
      <c r="AW7568" s="140"/>
      <c r="AX7568" s="8"/>
      <c r="AY7568" s="8"/>
      <c r="AZ7568" s="8"/>
      <c r="BA7568" s="8"/>
      <c r="BB7568" s="122"/>
      <c r="BC7568" s="8"/>
      <c r="BD7568" s="8"/>
      <c r="BE7568" s="8"/>
      <c r="BF7568" s="8"/>
      <c r="BG7568" s="122"/>
      <c r="BH7568" s="8"/>
      <c r="BI7568" s="8"/>
      <c r="BJ7568" s="8"/>
      <c r="BK7568" s="8"/>
      <c r="BL7568" s="122"/>
      <c r="BM7568" s="8"/>
      <c r="BN7568" s="8"/>
      <c r="BO7568" s="8"/>
      <c r="BP7568" s="8"/>
      <c r="BQ7568" s="122"/>
      <c r="BR7568" s="8"/>
      <c r="BS7568" s="8"/>
      <c r="BT7568" s="8"/>
      <c r="BU7568" s="8"/>
      <c r="BV7568" s="122"/>
    </row>
    <row r="7569" spans="1:74" hidden="1" x14ac:dyDescent="0.3">
      <c r="A7569" s="8"/>
      <c r="B7569" s="2" t="s">
        <v>2</v>
      </c>
      <c r="C7569" s="2" t="s">
        <v>3</v>
      </c>
      <c r="D7569" s="2" t="s">
        <v>503</v>
      </c>
      <c r="E7569" s="9" t="s">
        <v>836</v>
      </c>
      <c r="F7569" s="10"/>
      <c r="G7569" s="18" t="s">
        <v>5</v>
      </c>
      <c r="H7569" s="3">
        <v>2024</v>
      </c>
      <c r="I7569" s="20" t="s">
        <v>286</v>
      </c>
      <c r="J7569" s="2" t="s">
        <v>281</v>
      </c>
      <c r="K7569" s="2" t="s">
        <v>319</v>
      </c>
      <c r="L7569" s="163"/>
      <c r="M7569" s="163">
        <f t="shared" si="291"/>
        <v>2.34</v>
      </c>
      <c r="N7569" s="181"/>
      <c r="O7569" s="8"/>
      <c r="P7569" s="8"/>
      <c r="Q7569" s="8"/>
      <c r="R7569" s="8"/>
      <c r="S7569" s="122"/>
      <c r="T7569" s="8"/>
      <c r="U7569" s="8"/>
      <c r="V7569" s="8"/>
      <c r="W7569" s="8"/>
      <c r="X7569" s="122"/>
      <c r="Y7569" s="8"/>
      <c r="Z7569" s="8"/>
      <c r="AA7569" s="8"/>
      <c r="AB7569" s="8"/>
      <c r="AC7569" s="122"/>
      <c r="AD7569" s="8"/>
      <c r="AE7569" s="8"/>
      <c r="AF7569" s="8"/>
      <c r="AG7569" s="8"/>
      <c r="AH7569" s="122"/>
      <c r="AI7569" s="137"/>
      <c r="AJ7569" s="137"/>
      <c r="AK7569" s="137"/>
      <c r="AL7569" s="137"/>
      <c r="AM7569" s="138"/>
      <c r="AN7569" s="8"/>
      <c r="AO7569" s="8"/>
      <c r="AP7569" s="8"/>
      <c r="AQ7569" s="8"/>
      <c r="AR7569" s="122"/>
      <c r="AS7569" s="139"/>
      <c r="AT7569" s="139"/>
      <c r="AU7569" s="139"/>
      <c r="AV7569" s="139"/>
      <c r="AW7569" s="140"/>
      <c r="AX7569" s="8"/>
      <c r="AY7569" s="8"/>
      <c r="AZ7569" s="8"/>
      <c r="BA7569" s="8"/>
      <c r="BB7569" s="122"/>
      <c r="BC7569" s="8"/>
      <c r="BD7569" s="8"/>
      <c r="BE7569" s="8"/>
      <c r="BF7569" s="8"/>
      <c r="BG7569" s="122"/>
      <c r="BH7569" s="8" t="s">
        <v>1027</v>
      </c>
      <c r="BI7569" s="8"/>
      <c r="BJ7569" s="8"/>
      <c r="BK7569" s="8"/>
      <c r="BL7569" s="122">
        <v>2.34</v>
      </c>
      <c r="BM7569" s="8"/>
      <c r="BN7569" s="8"/>
      <c r="BO7569" s="8"/>
      <c r="BP7569" s="8"/>
      <c r="BQ7569" s="122"/>
      <c r="BR7569" s="8"/>
      <c r="BS7569" s="8"/>
      <c r="BT7569" s="8"/>
      <c r="BU7569" s="8"/>
      <c r="BV7569" s="122"/>
    </row>
    <row r="7570" spans="1:74" hidden="1" x14ac:dyDescent="0.3">
      <c r="A7570" s="15"/>
      <c r="B7570" s="12" t="s">
        <v>2</v>
      </c>
      <c r="C7570" s="12" t="s">
        <v>3</v>
      </c>
      <c r="D7570" s="12" t="s">
        <v>503</v>
      </c>
      <c r="E7570" s="16" t="s">
        <v>836</v>
      </c>
      <c r="F7570" s="17"/>
      <c r="G7570" s="19" t="s">
        <v>5</v>
      </c>
      <c r="H7570" s="7">
        <v>2024</v>
      </c>
      <c r="I7570" s="21"/>
      <c r="J7570" s="12" t="s">
        <v>314</v>
      </c>
      <c r="K7570" s="12"/>
      <c r="L7570" s="147"/>
      <c r="M7570" s="147">
        <f t="shared" si="291"/>
        <v>71.754999999999995</v>
      </c>
      <c r="N7570" s="183"/>
      <c r="O7570" s="15"/>
      <c r="P7570" s="15"/>
      <c r="Q7570" s="15"/>
      <c r="R7570" s="15"/>
      <c r="S7570" s="123"/>
      <c r="T7570" s="15"/>
      <c r="U7570" s="15"/>
      <c r="V7570" s="15"/>
      <c r="W7570" s="15"/>
      <c r="X7570" s="123"/>
      <c r="Y7570" s="15"/>
      <c r="Z7570" s="15"/>
      <c r="AA7570" s="15"/>
      <c r="AB7570" s="15"/>
      <c r="AC7570" s="123"/>
      <c r="AD7570" s="15"/>
      <c r="AE7570" s="15"/>
      <c r="AF7570" s="15"/>
      <c r="AG7570" s="15"/>
      <c r="AH7570" s="123">
        <f>SUM(AH7557:AH7569)</f>
        <v>0</v>
      </c>
      <c r="AI7570" s="15"/>
      <c r="AJ7570" s="15"/>
      <c r="AK7570" s="15"/>
      <c r="AL7570" s="15"/>
      <c r="AM7570" s="123">
        <f>SUM(AM7532:AM7569)</f>
        <v>0</v>
      </c>
      <c r="AN7570" s="15"/>
      <c r="AO7570" s="15"/>
      <c r="AP7570" s="15"/>
      <c r="AQ7570" s="15"/>
      <c r="AR7570" s="123">
        <f>SUM(AR7532:AR7569)</f>
        <v>0</v>
      </c>
      <c r="AS7570" s="15"/>
      <c r="AT7570" s="15"/>
      <c r="AU7570" s="15"/>
      <c r="AV7570" s="15"/>
      <c r="AW7570" s="123">
        <f>SUM(AW7532:AW7569)</f>
        <v>0</v>
      </c>
      <c r="AX7570" s="15"/>
      <c r="AY7570" s="15"/>
      <c r="AZ7570" s="15"/>
      <c r="BA7570" s="123"/>
      <c r="BB7570" s="123">
        <f>SUM(BB7532:BB7569)</f>
        <v>0</v>
      </c>
      <c r="BC7570" s="15"/>
      <c r="BD7570" s="15"/>
      <c r="BE7570" s="15"/>
      <c r="BF7570" s="123"/>
      <c r="BG7570" s="123">
        <f t="shared" ref="BG7570" si="292">SUM(BG7532:BG7569)</f>
        <v>0</v>
      </c>
      <c r="BH7570" s="15"/>
      <c r="BI7570" s="15"/>
      <c r="BJ7570" s="15"/>
      <c r="BK7570" s="123"/>
      <c r="BL7570" s="123">
        <f t="shared" ref="BL7570" si="293">SUM(BL7532:BL7569)</f>
        <v>22.088000000000001</v>
      </c>
      <c r="BM7570" s="15"/>
      <c r="BN7570" s="15"/>
      <c r="BO7570" s="15"/>
      <c r="BP7570" s="123"/>
      <c r="BQ7570" s="123">
        <f t="shared" ref="BQ7570" si="294">SUM(BQ7532:BQ7569)</f>
        <v>0</v>
      </c>
      <c r="BR7570" s="15"/>
      <c r="BS7570" s="15"/>
      <c r="BT7570" s="15"/>
      <c r="BU7570" s="123"/>
      <c r="BV7570" s="123">
        <f>SUM(BV7532:BV7569)</f>
        <v>49.667000000000002</v>
      </c>
    </row>
    <row r="7571" spans="1:74" hidden="1" x14ac:dyDescent="0.3">
      <c r="A7571" s="8"/>
      <c r="B7571" s="2" t="s">
        <v>2</v>
      </c>
      <c r="C7571" s="2" t="s">
        <v>3</v>
      </c>
      <c r="D7571" s="2" t="s">
        <v>503</v>
      </c>
      <c r="E7571" s="9" t="s">
        <v>504</v>
      </c>
      <c r="F7571" s="10"/>
      <c r="G7571" s="18" t="s">
        <v>5</v>
      </c>
      <c r="H7571" s="3">
        <v>2024</v>
      </c>
      <c r="I7571" s="20" t="s">
        <v>287</v>
      </c>
      <c r="J7571" s="2" t="s">
        <v>509</v>
      </c>
      <c r="K7571" s="2" t="s">
        <v>318</v>
      </c>
      <c r="L7571" s="163">
        <f>SUM(R7571,W7571,AB7571,AG7571,AL7571,AQ7571,AV7571,BA7571,BF7571,BK7571,BP7571,BU7571)</f>
        <v>0</v>
      </c>
      <c r="M7571" s="163">
        <f t="shared" si="291"/>
        <v>0</v>
      </c>
      <c r="N7571" s="181"/>
      <c r="O7571" s="8"/>
      <c r="P7571" s="8"/>
      <c r="Q7571" s="8"/>
      <c r="R7571" s="8"/>
      <c r="S7571" s="122"/>
      <c r="T7571" s="8"/>
      <c r="U7571" s="8"/>
      <c r="V7571" s="8"/>
      <c r="W7571" s="8"/>
      <c r="X7571" s="122"/>
      <c r="Y7571" s="8"/>
      <c r="Z7571" s="8"/>
      <c r="AA7571" s="8"/>
      <c r="AB7571" s="8"/>
      <c r="AC7571" s="122"/>
      <c r="AD7571" s="8"/>
      <c r="AE7571" s="8"/>
      <c r="AF7571" s="8"/>
      <c r="AG7571" s="8"/>
      <c r="AH7571" s="122"/>
      <c r="AI7571" s="137"/>
      <c r="AJ7571" s="137"/>
      <c r="AK7571" s="137"/>
      <c r="AL7571" s="137"/>
      <c r="AM7571" s="138"/>
      <c r="AN7571" s="8"/>
      <c r="AO7571" s="8"/>
      <c r="AP7571" s="8"/>
      <c r="AQ7571" s="8"/>
      <c r="AR7571" s="122"/>
      <c r="AS7571" s="139"/>
      <c r="AT7571" s="139"/>
      <c r="AU7571" s="139"/>
      <c r="AV7571" s="139"/>
      <c r="AW7571" s="140"/>
      <c r="AX7571" s="8"/>
      <c r="AY7571" s="8"/>
      <c r="AZ7571" s="8"/>
      <c r="BA7571" s="8"/>
      <c r="BB7571" s="122"/>
      <c r="BC7571" s="8"/>
      <c r="BD7571" s="8"/>
      <c r="BE7571" s="8"/>
      <c r="BF7571" s="8"/>
      <c r="BG7571" s="122"/>
      <c r="BH7571" s="8"/>
      <c r="BI7571" s="8"/>
      <c r="BJ7571" s="8"/>
      <c r="BK7571" s="8"/>
      <c r="BL7571" s="122"/>
      <c r="BM7571" s="8"/>
      <c r="BN7571" s="8"/>
      <c r="BO7571" s="8"/>
      <c r="BP7571" s="8"/>
      <c r="BQ7571" s="122"/>
      <c r="BR7571" s="8"/>
      <c r="BS7571" s="8"/>
      <c r="BT7571" s="8"/>
      <c r="BU7571" s="8"/>
      <c r="BV7571" s="122"/>
    </row>
    <row r="7572" spans="1:74" hidden="1" x14ac:dyDescent="0.3">
      <c r="A7572" s="8"/>
      <c r="B7572" s="2" t="s">
        <v>2</v>
      </c>
      <c r="C7572" s="2" t="s">
        <v>3</v>
      </c>
      <c r="D7572" s="2" t="s">
        <v>503</v>
      </c>
      <c r="E7572" s="9" t="s">
        <v>504</v>
      </c>
      <c r="F7572" s="10"/>
      <c r="G7572" s="18" t="s">
        <v>5</v>
      </c>
      <c r="H7572" s="3">
        <v>2024</v>
      </c>
      <c r="I7572" s="20" t="s">
        <v>287</v>
      </c>
      <c r="J7572" s="2" t="s">
        <v>291</v>
      </c>
      <c r="K7572" s="2" t="s">
        <v>319</v>
      </c>
      <c r="L7572" s="163">
        <f t="shared" ref="L7572:L7607" si="295">SUM(R7572,W7572,AB7572,AG7572,AL7572,AQ7572,AV7572,BA7572,BF7572,BK7572,BP7572,BU7572)</f>
        <v>0</v>
      </c>
      <c r="M7572" s="163">
        <f>SUM(S7572,X7572,AC7572,AH7572,AM7572,AR7572,AW7572,BB7572,BG7572,BL7572,BQ7572,BV7572)</f>
        <v>0</v>
      </c>
      <c r="N7572" s="181"/>
      <c r="O7572" s="8"/>
      <c r="P7572" s="8"/>
      <c r="Q7572" s="8"/>
      <c r="R7572" s="8"/>
      <c r="S7572" s="122"/>
      <c r="T7572" s="8"/>
      <c r="U7572" s="8"/>
      <c r="V7572" s="8"/>
      <c r="W7572" s="8"/>
      <c r="X7572" s="122"/>
      <c r="Y7572" s="8"/>
      <c r="Z7572" s="8"/>
      <c r="AA7572" s="8"/>
      <c r="AB7572" s="8"/>
      <c r="AC7572" s="122"/>
      <c r="AD7572" s="8"/>
      <c r="AE7572" s="8"/>
      <c r="AF7572" s="8"/>
      <c r="AG7572" s="8"/>
      <c r="AH7572" s="122"/>
      <c r="AI7572" s="137"/>
      <c r="AJ7572" s="137"/>
      <c r="AK7572" s="137"/>
      <c r="AL7572" s="137"/>
      <c r="AM7572" s="138"/>
      <c r="AN7572" s="8"/>
      <c r="AO7572" s="8"/>
      <c r="AP7572" s="8"/>
      <c r="AQ7572" s="8"/>
      <c r="AR7572" s="122"/>
      <c r="AS7572" s="139"/>
      <c r="AT7572" s="139"/>
      <c r="AU7572" s="139"/>
      <c r="AV7572" s="139"/>
      <c r="AW7572" s="140"/>
      <c r="AX7572" s="8"/>
      <c r="AY7572" s="8"/>
      <c r="AZ7572" s="8"/>
      <c r="BA7572" s="8"/>
      <c r="BB7572" s="122"/>
      <c r="BC7572" s="8"/>
      <c r="BD7572" s="8"/>
      <c r="BE7572" s="8"/>
      <c r="BF7572" s="8"/>
      <c r="BG7572" s="122"/>
      <c r="BH7572" s="8"/>
      <c r="BI7572" s="8"/>
      <c r="BJ7572" s="8"/>
      <c r="BK7572" s="8"/>
      <c r="BL7572" s="122"/>
      <c r="BM7572" s="8"/>
      <c r="BN7572" s="8"/>
      <c r="BO7572" s="8"/>
      <c r="BP7572" s="8"/>
      <c r="BQ7572" s="122"/>
      <c r="BR7572" s="8"/>
      <c r="BS7572" s="8"/>
      <c r="BT7572" s="8"/>
      <c r="BU7572" s="8"/>
      <c r="BV7572" s="122"/>
    </row>
    <row r="7573" spans="1:74" hidden="1" x14ac:dyDescent="0.3">
      <c r="A7573" s="8"/>
      <c r="B7573" s="2" t="s">
        <v>2</v>
      </c>
      <c r="C7573" s="2" t="s">
        <v>3</v>
      </c>
      <c r="D7573" s="2" t="s">
        <v>503</v>
      </c>
      <c r="E7573" s="9" t="s">
        <v>504</v>
      </c>
      <c r="F7573" s="10"/>
      <c r="G7573" s="18" t="s">
        <v>5</v>
      </c>
      <c r="H7573" s="3">
        <v>2024</v>
      </c>
      <c r="I7573" s="20" t="s">
        <v>286</v>
      </c>
      <c r="J7573" s="2" t="s">
        <v>336</v>
      </c>
      <c r="K7573" s="2" t="s">
        <v>319</v>
      </c>
      <c r="L7573" s="163">
        <f t="shared" si="295"/>
        <v>0</v>
      </c>
      <c r="M7573" s="163">
        <f t="shared" ref="M7573:M7610" si="296">SUM(S7573,X7573,AC7573,AH7573,AM7573,AR7573,AW7573,BB7573,BG7573,BL7573,BQ7573,BV7573)</f>
        <v>0</v>
      </c>
      <c r="N7573" s="181"/>
      <c r="O7573" s="8"/>
      <c r="P7573" s="8"/>
      <c r="Q7573" s="8"/>
      <c r="R7573" s="8"/>
      <c r="S7573" s="122"/>
      <c r="T7573" s="8"/>
      <c r="U7573" s="8"/>
      <c r="V7573" s="8"/>
      <c r="W7573" s="8"/>
      <c r="X7573" s="122"/>
      <c r="Y7573" s="8"/>
      <c r="Z7573" s="8"/>
      <c r="AA7573" s="8"/>
      <c r="AB7573" s="8"/>
      <c r="AC7573" s="122"/>
      <c r="AD7573" s="8"/>
      <c r="AE7573" s="8"/>
      <c r="AF7573" s="8"/>
      <c r="AG7573" s="8"/>
      <c r="AH7573" s="122"/>
      <c r="AI7573" s="137"/>
      <c r="AJ7573" s="137"/>
      <c r="AK7573" s="137"/>
      <c r="AL7573" s="137"/>
      <c r="AM7573" s="138"/>
      <c r="AN7573" s="8"/>
      <c r="AO7573" s="8"/>
      <c r="AP7573" s="8"/>
      <c r="AQ7573" s="8"/>
      <c r="AR7573" s="122"/>
      <c r="AS7573" s="139"/>
      <c r="AT7573" s="139"/>
      <c r="AU7573" s="139"/>
      <c r="AV7573" s="139"/>
      <c r="AW7573" s="140"/>
      <c r="AX7573" s="8"/>
      <c r="AY7573" s="8"/>
      <c r="AZ7573" s="8"/>
      <c r="BA7573" s="8"/>
      <c r="BB7573" s="122"/>
      <c r="BC7573" s="8"/>
      <c r="BD7573" s="8"/>
      <c r="BE7573" s="8"/>
      <c r="BF7573" s="8"/>
      <c r="BG7573" s="122"/>
      <c r="BH7573" s="8"/>
      <c r="BI7573" s="8"/>
      <c r="BJ7573" s="8"/>
      <c r="BK7573" s="8"/>
      <c r="BL7573" s="122"/>
      <c r="BM7573" s="8"/>
      <c r="BN7573" s="8"/>
      <c r="BO7573" s="8"/>
      <c r="BP7573" s="8"/>
      <c r="BQ7573" s="122"/>
      <c r="BR7573" s="8"/>
      <c r="BS7573" s="8"/>
      <c r="BT7573" s="8"/>
      <c r="BU7573" s="8"/>
      <c r="BV7573" s="122"/>
    </row>
    <row r="7574" spans="1:74" hidden="1" x14ac:dyDescent="0.3">
      <c r="A7574" s="8"/>
      <c r="B7574" s="2" t="s">
        <v>2</v>
      </c>
      <c r="C7574" s="2" t="s">
        <v>3</v>
      </c>
      <c r="D7574" s="2" t="s">
        <v>503</v>
      </c>
      <c r="E7574" s="9" t="s">
        <v>504</v>
      </c>
      <c r="F7574" s="10"/>
      <c r="G7574" s="18" t="s">
        <v>5</v>
      </c>
      <c r="H7574" s="3">
        <v>2024</v>
      </c>
      <c r="I7574" s="20" t="s">
        <v>286</v>
      </c>
      <c r="J7574" s="8" t="s">
        <v>337</v>
      </c>
      <c r="K7574" s="8" t="s">
        <v>318</v>
      </c>
      <c r="L7574" s="163">
        <f t="shared" si="295"/>
        <v>0</v>
      </c>
      <c r="M7574" s="163">
        <f t="shared" si="296"/>
        <v>0</v>
      </c>
      <c r="N7574" s="181"/>
      <c r="O7574" s="8"/>
      <c r="P7574" s="8"/>
      <c r="Q7574" s="8"/>
      <c r="R7574" s="8"/>
      <c r="S7574" s="122"/>
      <c r="T7574" s="8"/>
      <c r="U7574" s="8"/>
      <c r="V7574" s="8"/>
      <c r="W7574" s="8"/>
      <c r="X7574" s="122"/>
      <c r="Y7574" s="8"/>
      <c r="Z7574" s="8"/>
      <c r="AA7574" s="8"/>
      <c r="AB7574" s="8"/>
      <c r="AC7574" s="122"/>
      <c r="AD7574" s="8"/>
      <c r="AE7574" s="8"/>
      <c r="AF7574" s="8"/>
      <c r="AG7574" s="8"/>
      <c r="AH7574" s="122"/>
      <c r="AI7574" s="137"/>
      <c r="AJ7574" s="137"/>
      <c r="AK7574" s="137"/>
      <c r="AL7574" s="137"/>
      <c r="AM7574" s="138"/>
      <c r="AN7574" s="8"/>
      <c r="AO7574" s="8"/>
      <c r="AP7574" s="8"/>
      <c r="AQ7574" s="8"/>
      <c r="AR7574" s="122"/>
      <c r="AS7574" s="139"/>
      <c r="AT7574" s="139"/>
      <c r="AU7574" s="139"/>
      <c r="AV7574" s="139"/>
      <c r="AW7574" s="140"/>
      <c r="AX7574" s="8"/>
      <c r="AY7574" s="8"/>
      <c r="AZ7574" s="8"/>
      <c r="BA7574" s="8"/>
      <c r="BB7574" s="122"/>
      <c r="BC7574" s="8"/>
      <c r="BD7574" s="8"/>
      <c r="BE7574" s="8"/>
      <c r="BF7574" s="8"/>
      <c r="BG7574" s="122"/>
      <c r="BH7574" s="8"/>
      <c r="BI7574" s="8"/>
      <c r="BJ7574" s="8"/>
      <c r="BK7574" s="8"/>
      <c r="BL7574" s="122"/>
      <c r="BM7574" s="8"/>
      <c r="BN7574" s="8"/>
      <c r="BO7574" s="8"/>
      <c r="BP7574" s="8"/>
      <c r="BQ7574" s="122"/>
      <c r="BR7574" s="8"/>
      <c r="BS7574" s="8"/>
      <c r="BT7574" s="8"/>
      <c r="BU7574" s="8"/>
      <c r="BV7574" s="122"/>
    </row>
    <row r="7575" spans="1:74" hidden="1" x14ac:dyDescent="0.3">
      <c r="A7575" s="8"/>
      <c r="B7575" s="2" t="s">
        <v>2</v>
      </c>
      <c r="C7575" s="2" t="s">
        <v>3</v>
      </c>
      <c r="D7575" s="2" t="s">
        <v>503</v>
      </c>
      <c r="E7575" s="9" t="s">
        <v>504</v>
      </c>
      <c r="F7575" s="10"/>
      <c r="G7575" s="18" t="s">
        <v>5</v>
      </c>
      <c r="H7575" s="3">
        <v>2024</v>
      </c>
      <c r="I7575" s="20" t="s">
        <v>286</v>
      </c>
      <c r="J7575" s="8" t="s">
        <v>338</v>
      </c>
      <c r="K7575" s="8" t="s">
        <v>339</v>
      </c>
      <c r="L7575" s="163">
        <f t="shared" si="295"/>
        <v>0</v>
      </c>
      <c r="M7575" s="163">
        <f t="shared" si="296"/>
        <v>0</v>
      </c>
      <c r="N7575" s="181"/>
      <c r="O7575" s="8"/>
      <c r="P7575" s="8"/>
      <c r="Q7575" s="8"/>
      <c r="R7575" s="8"/>
      <c r="S7575" s="122"/>
      <c r="T7575" s="8"/>
      <c r="U7575" s="8"/>
      <c r="V7575" s="8"/>
      <c r="W7575" s="8"/>
      <c r="X7575" s="122"/>
      <c r="Y7575" s="8"/>
      <c r="Z7575" s="8"/>
      <c r="AA7575" s="8"/>
      <c r="AB7575" s="8"/>
      <c r="AC7575" s="122"/>
      <c r="AD7575" s="8"/>
      <c r="AE7575" s="8"/>
      <c r="AF7575" s="8"/>
      <c r="AG7575" s="8"/>
      <c r="AH7575" s="122"/>
      <c r="AI7575" s="137"/>
      <c r="AJ7575" s="137"/>
      <c r="AK7575" s="137"/>
      <c r="AL7575" s="137"/>
      <c r="AM7575" s="138"/>
      <c r="AN7575" s="8"/>
      <c r="AO7575" s="8"/>
      <c r="AP7575" s="8"/>
      <c r="AQ7575" s="8"/>
      <c r="AR7575" s="122"/>
      <c r="AS7575" s="139"/>
      <c r="AT7575" s="139"/>
      <c r="AU7575" s="139"/>
      <c r="AV7575" s="139"/>
      <c r="AW7575" s="140"/>
      <c r="AX7575" s="8"/>
      <c r="AY7575" s="8"/>
      <c r="AZ7575" s="8"/>
      <c r="BA7575" s="8"/>
      <c r="BB7575" s="122"/>
      <c r="BC7575" s="8"/>
      <c r="BD7575" s="8"/>
      <c r="BE7575" s="8"/>
      <c r="BF7575" s="8"/>
      <c r="BG7575" s="122"/>
      <c r="BH7575" s="8"/>
      <c r="BI7575" s="8"/>
      <c r="BJ7575" s="8"/>
      <c r="BK7575" s="8"/>
      <c r="BL7575" s="122"/>
      <c r="BM7575" s="8"/>
      <c r="BN7575" s="8"/>
      <c r="BO7575" s="8"/>
      <c r="BP7575" s="8"/>
      <c r="BQ7575" s="122"/>
      <c r="BR7575" s="8"/>
      <c r="BS7575" s="8"/>
      <c r="BT7575" s="8"/>
      <c r="BU7575" s="8"/>
      <c r="BV7575" s="122"/>
    </row>
    <row r="7576" spans="1:74" hidden="1" x14ac:dyDescent="0.3">
      <c r="A7576" s="8"/>
      <c r="B7576" s="2" t="s">
        <v>2</v>
      </c>
      <c r="C7576" s="2" t="s">
        <v>3</v>
      </c>
      <c r="D7576" s="2" t="s">
        <v>503</v>
      </c>
      <c r="E7576" s="9" t="s">
        <v>504</v>
      </c>
      <c r="F7576" s="10"/>
      <c r="G7576" s="18" t="s">
        <v>5</v>
      </c>
      <c r="H7576" s="3">
        <v>2024</v>
      </c>
      <c r="I7576" s="20" t="s">
        <v>286</v>
      </c>
      <c r="J7576" s="8" t="s">
        <v>340</v>
      </c>
      <c r="K7576" s="8" t="s">
        <v>318</v>
      </c>
      <c r="L7576" s="163">
        <f t="shared" si="295"/>
        <v>0</v>
      </c>
      <c r="M7576" s="163">
        <f t="shared" si="296"/>
        <v>0</v>
      </c>
      <c r="N7576" s="181"/>
      <c r="O7576" s="8"/>
      <c r="P7576" s="8"/>
      <c r="Q7576" s="8"/>
      <c r="R7576" s="8"/>
      <c r="S7576" s="122"/>
      <c r="T7576" s="8"/>
      <c r="U7576" s="8"/>
      <c r="V7576" s="8"/>
      <c r="W7576" s="8"/>
      <c r="X7576" s="122"/>
      <c r="Y7576" s="8"/>
      <c r="Z7576" s="8"/>
      <c r="AA7576" s="8"/>
      <c r="AB7576" s="8"/>
      <c r="AC7576" s="122"/>
      <c r="AD7576" s="8"/>
      <c r="AE7576" s="8"/>
      <c r="AF7576" s="8"/>
      <c r="AG7576" s="8"/>
      <c r="AH7576" s="122"/>
      <c r="AI7576" s="137"/>
      <c r="AJ7576" s="137"/>
      <c r="AK7576" s="137"/>
      <c r="AL7576" s="137"/>
      <c r="AM7576" s="138"/>
      <c r="AN7576" s="8"/>
      <c r="AO7576" s="8"/>
      <c r="AP7576" s="8"/>
      <c r="AQ7576" s="8"/>
      <c r="AR7576" s="122"/>
      <c r="AS7576" s="139"/>
      <c r="AT7576" s="139"/>
      <c r="AU7576" s="139"/>
      <c r="AV7576" s="139"/>
      <c r="AW7576" s="140"/>
      <c r="AX7576" s="8"/>
      <c r="AY7576" s="8"/>
      <c r="AZ7576" s="8"/>
      <c r="BA7576" s="8"/>
      <c r="BB7576" s="122"/>
      <c r="BC7576" s="8"/>
      <c r="BD7576" s="8"/>
      <c r="BE7576" s="8"/>
      <c r="BF7576" s="8"/>
      <c r="BG7576" s="122"/>
      <c r="BH7576" s="8"/>
      <c r="BI7576" s="8"/>
      <c r="BJ7576" s="8"/>
      <c r="BK7576" s="8"/>
      <c r="BL7576" s="122"/>
      <c r="BM7576" s="8"/>
      <c r="BN7576" s="8"/>
      <c r="BO7576" s="8"/>
      <c r="BP7576" s="8"/>
      <c r="BQ7576" s="122"/>
      <c r="BR7576" s="8"/>
      <c r="BS7576" s="8"/>
      <c r="BT7576" s="8"/>
      <c r="BU7576" s="8"/>
      <c r="BV7576" s="122"/>
    </row>
    <row r="7577" spans="1:74" hidden="1" x14ac:dyDescent="0.3">
      <c r="A7577" s="8"/>
      <c r="B7577" s="2" t="s">
        <v>2</v>
      </c>
      <c r="C7577" s="2" t="s">
        <v>3</v>
      </c>
      <c r="D7577" s="2" t="s">
        <v>503</v>
      </c>
      <c r="E7577" s="9" t="s">
        <v>504</v>
      </c>
      <c r="F7577" s="10"/>
      <c r="G7577" s="18" t="s">
        <v>5</v>
      </c>
      <c r="H7577" s="3">
        <v>2024</v>
      </c>
      <c r="I7577" s="20" t="s">
        <v>286</v>
      </c>
      <c r="J7577" s="8" t="s">
        <v>341</v>
      </c>
      <c r="K7577" s="8" t="s">
        <v>320</v>
      </c>
      <c r="L7577" s="163">
        <f t="shared" si="295"/>
        <v>0</v>
      </c>
      <c r="M7577" s="163">
        <f t="shared" si="296"/>
        <v>0</v>
      </c>
      <c r="N7577" s="181"/>
      <c r="O7577" s="8"/>
      <c r="P7577" s="8"/>
      <c r="Q7577" s="8"/>
      <c r="R7577" s="8"/>
      <c r="S7577" s="122"/>
      <c r="T7577" s="8"/>
      <c r="U7577" s="8"/>
      <c r="V7577" s="8"/>
      <c r="W7577" s="8"/>
      <c r="X7577" s="122"/>
      <c r="Y7577" s="8"/>
      <c r="Z7577" s="8"/>
      <c r="AA7577" s="8"/>
      <c r="AB7577" s="8"/>
      <c r="AC7577" s="122"/>
      <c r="AD7577" s="8"/>
      <c r="AE7577" s="8"/>
      <c r="AF7577" s="8"/>
      <c r="AG7577" s="8"/>
      <c r="AH7577" s="122"/>
      <c r="AI7577" s="137"/>
      <c r="AJ7577" s="137"/>
      <c r="AK7577" s="137"/>
      <c r="AL7577" s="137"/>
      <c r="AM7577" s="138"/>
      <c r="AN7577" s="8"/>
      <c r="AO7577" s="8"/>
      <c r="AP7577" s="8"/>
      <c r="AQ7577" s="8"/>
      <c r="AR7577" s="122"/>
      <c r="AS7577" s="139"/>
      <c r="AT7577" s="139"/>
      <c r="AU7577" s="139"/>
      <c r="AV7577" s="139"/>
      <c r="AW7577" s="140"/>
      <c r="AX7577" s="8"/>
      <c r="AY7577" s="8"/>
      <c r="AZ7577" s="8"/>
      <c r="BA7577" s="8"/>
      <c r="BB7577" s="122"/>
      <c r="BC7577" s="8"/>
      <c r="BD7577" s="8"/>
      <c r="BE7577" s="8"/>
      <c r="BF7577" s="8"/>
      <c r="BG7577" s="122"/>
      <c r="BH7577" s="8"/>
      <c r="BI7577" s="8"/>
      <c r="BJ7577" s="8"/>
      <c r="BK7577" s="8"/>
      <c r="BL7577" s="122"/>
      <c r="BM7577" s="8"/>
      <c r="BN7577" s="8"/>
      <c r="BO7577" s="8"/>
      <c r="BP7577" s="8"/>
      <c r="BQ7577" s="122"/>
      <c r="BR7577" s="8"/>
      <c r="BS7577" s="8"/>
      <c r="BT7577" s="8"/>
      <c r="BU7577" s="8"/>
      <c r="BV7577" s="122"/>
    </row>
    <row r="7578" spans="1:74" hidden="1" x14ac:dyDescent="0.3">
      <c r="A7578" s="8"/>
      <c r="B7578" s="2" t="s">
        <v>2</v>
      </c>
      <c r="C7578" s="2" t="s">
        <v>3</v>
      </c>
      <c r="D7578" s="2" t="s">
        <v>503</v>
      </c>
      <c r="E7578" s="9" t="s">
        <v>504</v>
      </c>
      <c r="F7578" s="10"/>
      <c r="G7578" s="18" t="s">
        <v>5</v>
      </c>
      <c r="H7578" s="3">
        <v>2024</v>
      </c>
      <c r="I7578" s="20" t="s">
        <v>286</v>
      </c>
      <c r="J7578" s="8" t="s">
        <v>342</v>
      </c>
      <c r="K7578" s="8" t="s">
        <v>320</v>
      </c>
      <c r="L7578" s="163">
        <f t="shared" si="295"/>
        <v>0</v>
      </c>
      <c r="M7578" s="163">
        <f t="shared" si="296"/>
        <v>0</v>
      </c>
      <c r="N7578" s="181"/>
      <c r="O7578" s="8"/>
      <c r="P7578" s="8"/>
      <c r="Q7578" s="8"/>
      <c r="R7578" s="8"/>
      <c r="S7578" s="122"/>
      <c r="T7578" s="8"/>
      <c r="U7578" s="8"/>
      <c r="V7578" s="8"/>
      <c r="W7578" s="8"/>
      <c r="X7578" s="122"/>
      <c r="Y7578" s="8"/>
      <c r="Z7578" s="8"/>
      <c r="AA7578" s="8"/>
      <c r="AB7578" s="8"/>
      <c r="AC7578" s="122"/>
      <c r="AD7578" s="8"/>
      <c r="AE7578" s="8"/>
      <c r="AF7578" s="8"/>
      <c r="AG7578" s="8"/>
      <c r="AH7578" s="122"/>
      <c r="AI7578" s="137"/>
      <c r="AJ7578" s="137"/>
      <c r="AK7578" s="137"/>
      <c r="AL7578" s="137"/>
      <c r="AM7578" s="138"/>
      <c r="AN7578" s="8"/>
      <c r="AO7578" s="8"/>
      <c r="AP7578" s="8"/>
      <c r="AQ7578" s="8"/>
      <c r="AR7578" s="122"/>
      <c r="AS7578" s="139"/>
      <c r="AT7578" s="139"/>
      <c r="AU7578" s="139"/>
      <c r="AV7578" s="139"/>
      <c r="AW7578" s="140"/>
      <c r="AX7578" s="8"/>
      <c r="AY7578" s="8"/>
      <c r="AZ7578" s="8"/>
      <c r="BA7578" s="8"/>
      <c r="BB7578" s="122"/>
      <c r="BC7578" s="8"/>
      <c r="BD7578" s="8"/>
      <c r="BE7578" s="8"/>
      <c r="BF7578" s="8"/>
      <c r="BG7578" s="122"/>
      <c r="BH7578" s="8"/>
      <c r="BI7578" s="8"/>
      <c r="BJ7578" s="8"/>
      <c r="BK7578" s="8"/>
      <c r="BL7578" s="122"/>
      <c r="BM7578" s="8"/>
      <c r="BN7578" s="8"/>
      <c r="BO7578" s="8"/>
      <c r="BP7578" s="8"/>
      <c r="BQ7578" s="122"/>
      <c r="BR7578" s="8"/>
      <c r="BS7578" s="8"/>
      <c r="BT7578" s="8"/>
      <c r="BU7578" s="8"/>
      <c r="BV7578" s="122"/>
    </row>
    <row r="7579" spans="1:74" hidden="1" x14ac:dyDescent="0.3">
      <c r="A7579" s="8"/>
      <c r="B7579" s="2" t="s">
        <v>2</v>
      </c>
      <c r="C7579" s="2" t="s">
        <v>3</v>
      </c>
      <c r="D7579" s="2" t="s">
        <v>503</v>
      </c>
      <c r="E7579" s="9" t="s">
        <v>504</v>
      </c>
      <c r="F7579" s="10"/>
      <c r="G7579" s="18" t="s">
        <v>5</v>
      </c>
      <c r="H7579" s="3">
        <v>2024</v>
      </c>
      <c r="I7579" s="20" t="s">
        <v>286</v>
      </c>
      <c r="J7579" s="8" t="s">
        <v>343</v>
      </c>
      <c r="K7579" s="8" t="s">
        <v>339</v>
      </c>
      <c r="L7579" s="163">
        <f t="shared" si="295"/>
        <v>0</v>
      </c>
      <c r="M7579" s="163">
        <f t="shared" si="296"/>
        <v>0</v>
      </c>
      <c r="N7579" s="181"/>
      <c r="O7579" s="8"/>
      <c r="P7579" s="8"/>
      <c r="Q7579" s="8"/>
      <c r="R7579" s="8"/>
      <c r="S7579" s="122"/>
      <c r="T7579" s="8"/>
      <c r="U7579" s="8"/>
      <c r="V7579" s="8"/>
      <c r="W7579" s="8"/>
      <c r="X7579" s="122"/>
      <c r="Y7579" s="8"/>
      <c r="Z7579" s="8"/>
      <c r="AA7579" s="8"/>
      <c r="AB7579" s="8"/>
      <c r="AC7579" s="122"/>
      <c r="AD7579" s="8"/>
      <c r="AE7579" s="8"/>
      <c r="AF7579" s="8"/>
      <c r="AG7579" s="8"/>
      <c r="AH7579" s="122"/>
      <c r="AI7579" s="137"/>
      <c r="AJ7579" s="137"/>
      <c r="AK7579" s="137"/>
      <c r="AL7579" s="137"/>
      <c r="AM7579" s="138"/>
      <c r="AN7579" s="8"/>
      <c r="AO7579" s="8"/>
      <c r="AP7579" s="8"/>
      <c r="AQ7579" s="8"/>
      <c r="AR7579" s="122"/>
      <c r="AS7579" s="139"/>
      <c r="AT7579" s="139"/>
      <c r="AU7579" s="139"/>
      <c r="AV7579" s="139"/>
      <c r="AW7579" s="140"/>
      <c r="AX7579" s="8"/>
      <c r="AY7579" s="8"/>
      <c r="AZ7579" s="8"/>
      <c r="BA7579" s="8"/>
      <c r="BB7579" s="122"/>
      <c r="BC7579" s="8"/>
      <c r="BD7579" s="8"/>
      <c r="BE7579" s="8"/>
      <c r="BF7579" s="8"/>
      <c r="BG7579" s="122"/>
      <c r="BH7579" s="8"/>
      <c r="BI7579" s="8"/>
      <c r="BJ7579" s="8"/>
      <c r="BK7579" s="8"/>
      <c r="BL7579" s="122"/>
      <c r="BM7579" s="8"/>
      <c r="BN7579" s="8"/>
      <c r="BO7579" s="8"/>
      <c r="BP7579" s="8"/>
      <c r="BQ7579" s="122"/>
      <c r="BR7579" s="8"/>
      <c r="BS7579" s="8"/>
      <c r="BT7579" s="8"/>
      <c r="BU7579" s="8"/>
      <c r="BV7579" s="122"/>
    </row>
    <row r="7580" spans="1:74" hidden="1" x14ac:dyDescent="0.3">
      <c r="A7580" s="8"/>
      <c r="B7580" s="2" t="s">
        <v>2</v>
      </c>
      <c r="C7580" s="2" t="s">
        <v>3</v>
      </c>
      <c r="D7580" s="2" t="s">
        <v>503</v>
      </c>
      <c r="E7580" s="9" t="s">
        <v>504</v>
      </c>
      <c r="F7580" s="10"/>
      <c r="G7580" s="18" t="s">
        <v>5</v>
      </c>
      <c r="H7580" s="3">
        <v>2024</v>
      </c>
      <c r="I7580" s="20" t="s">
        <v>288</v>
      </c>
      <c r="J7580" s="8" t="s">
        <v>344</v>
      </c>
      <c r="K7580" s="8" t="s">
        <v>318</v>
      </c>
      <c r="L7580" s="163">
        <f t="shared" si="295"/>
        <v>0.40639999999999998</v>
      </c>
      <c r="M7580" s="163">
        <f t="shared" si="296"/>
        <v>536.04899999999998</v>
      </c>
      <c r="N7580" s="181"/>
      <c r="O7580" s="8"/>
      <c r="P7580" s="8"/>
      <c r="Q7580" s="8"/>
      <c r="R7580" s="8"/>
      <c r="S7580" s="122"/>
      <c r="T7580" s="8"/>
      <c r="U7580" s="8"/>
      <c r="V7580" s="8"/>
      <c r="W7580" s="8"/>
      <c r="X7580" s="122"/>
      <c r="Y7580" s="8"/>
      <c r="Z7580" s="8"/>
      <c r="AA7580" s="8"/>
      <c r="AB7580" s="8"/>
      <c r="AC7580" s="122"/>
      <c r="AD7580" s="8"/>
      <c r="AE7580" s="8"/>
      <c r="AF7580" s="8"/>
      <c r="AG7580" s="8"/>
      <c r="AH7580" s="122"/>
      <c r="AI7580" s="137"/>
      <c r="AJ7580" s="137"/>
      <c r="AK7580" s="137"/>
      <c r="AL7580" s="137"/>
      <c r="AM7580" s="138"/>
      <c r="AN7580" s="8" t="s">
        <v>621</v>
      </c>
      <c r="AO7580" s="8"/>
      <c r="AP7580" s="8"/>
      <c r="AQ7580" s="8">
        <v>0.23300000000000001</v>
      </c>
      <c r="AR7580" s="122">
        <v>298.42599999999999</v>
      </c>
      <c r="AS7580" s="139"/>
      <c r="AT7580" s="139"/>
      <c r="AU7580" s="139"/>
      <c r="AV7580" s="139"/>
      <c r="AW7580" s="140"/>
      <c r="AX7580" s="8" t="s">
        <v>765</v>
      </c>
      <c r="AY7580" s="8"/>
      <c r="AZ7580" s="8"/>
      <c r="BA7580" s="8">
        <v>0.1734</v>
      </c>
      <c r="BB7580" s="122">
        <v>237.62299999999999</v>
      </c>
      <c r="BC7580" s="8"/>
      <c r="BD7580" s="8"/>
      <c r="BE7580" s="8"/>
      <c r="BF7580" s="8"/>
      <c r="BG7580" s="122"/>
      <c r="BH7580" s="8"/>
      <c r="BI7580" s="8"/>
      <c r="BJ7580" s="8"/>
      <c r="BK7580" s="8"/>
      <c r="BL7580" s="122"/>
      <c r="BM7580" s="8"/>
      <c r="BN7580" s="8"/>
      <c r="BO7580" s="8"/>
      <c r="BP7580" s="8"/>
      <c r="BQ7580" s="122"/>
      <c r="BR7580" s="8"/>
      <c r="BS7580" s="8"/>
      <c r="BT7580" s="8"/>
      <c r="BU7580" s="8"/>
      <c r="BV7580" s="122"/>
    </row>
    <row r="7581" spans="1:74" hidden="1" x14ac:dyDescent="0.3">
      <c r="A7581" s="8"/>
      <c r="B7581" s="2" t="s">
        <v>2</v>
      </c>
      <c r="C7581" s="2" t="s">
        <v>3</v>
      </c>
      <c r="D7581" s="2" t="s">
        <v>503</v>
      </c>
      <c r="E7581" s="9" t="s">
        <v>504</v>
      </c>
      <c r="F7581" s="10"/>
      <c r="G7581" s="18" t="s">
        <v>5</v>
      </c>
      <c r="H7581" s="3">
        <v>2024</v>
      </c>
      <c r="I7581" s="20" t="s">
        <v>288</v>
      </c>
      <c r="J7581" s="2" t="s">
        <v>351</v>
      </c>
      <c r="K7581" s="2" t="s">
        <v>318</v>
      </c>
      <c r="L7581" s="163">
        <f t="shared" si="295"/>
        <v>0</v>
      </c>
      <c r="M7581" s="163">
        <f t="shared" si="296"/>
        <v>0</v>
      </c>
      <c r="N7581" s="181"/>
      <c r="O7581" s="8"/>
      <c r="P7581" s="8"/>
      <c r="Q7581" s="8"/>
      <c r="R7581" s="8"/>
      <c r="S7581" s="122"/>
      <c r="T7581" s="8"/>
      <c r="U7581" s="8"/>
      <c r="V7581" s="8"/>
      <c r="W7581" s="8"/>
      <c r="X7581" s="122"/>
      <c r="Y7581" s="8"/>
      <c r="Z7581" s="8"/>
      <c r="AA7581" s="8"/>
      <c r="AB7581" s="8"/>
      <c r="AC7581" s="122"/>
      <c r="AD7581" s="8"/>
      <c r="AE7581" s="8"/>
      <c r="AF7581" s="8"/>
      <c r="AG7581" s="8"/>
      <c r="AH7581" s="122"/>
      <c r="AI7581" s="137"/>
      <c r="AJ7581" s="137"/>
      <c r="AK7581" s="137"/>
      <c r="AL7581" s="137"/>
      <c r="AM7581" s="138"/>
      <c r="AN7581" s="8"/>
      <c r="AO7581" s="8"/>
      <c r="AP7581" s="8"/>
      <c r="AQ7581" s="8"/>
      <c r="AR7581" s="122"/>
      <c r="AS7581" s="139"/>
      <c r="AT7581" s="139"/>
      <c r="AU7581" s="139"/>
      <c r="AV7581" s="139"/>
      <c r="AW7581" s="140"/>
      <c r="AX7581" s="8"/>
      <c r="AY7581" s="8"/>
      <c r="AZ7581" s="8"/>
      <c r="BA7581" s="8"/>
      <c r="BB7581" s="122"/>
      <c r="BC7581" s="8"/>
      <c r="BD7581" s="8"/>
      <c r="BE7581" s="8"/>
      <c r="BF7581" s="8"/>
      <c r="BG7581" s="122"/>
      <c r="BH7581" s="8"/>
      <c r="BI7581" s="8"/>
      <c r="BJ7581" s="8"/>
      <c r="BK7581" s="8"/>
      <c r="BL7581" s="122"/>
      <c r="BM7581" s="8"/>
      <c r="BN7581" s="8"/>
      <c r="BO7581" s="8"/>
      <c r="BP7581" s="8"/>
      <c r="BQ7581" s="122"/>
      <c r="BR7581" s="8"/>
      <c r="BS7581" s="8"/>
      <c r="BT7581" s="8"/>
      <c r="BU7581" s="8"/>
      <c r="BV7581" s="122"/>
    </row>
    <row r="7582" spans="1:74" hidden="1" x14ac:dyDescent="0.3">
      <c r="A7582" s="8"/>
      <c r="B7582" s="2" t="s">
        <v>2</v>
      </c>
      <c r="C7582" s="2" t="s">
        <v>3</v>
      </c>
      <c r="D7582" s="2" t="s">
        <v>503</v>
      </c>
      <c r="E7582" s="9" t="s">
        <v>504</v>
      </c>
      <c r="F7582" s="10"/>
      <c r="G7582" s="18" t="s">
        <v>5</v>
      </c>
      <c r="H7582" s="3">
        <v>2024</v>
      </c>
      <c r="I7582" s="20" t="s">
        <v>288</v>
      </c>
      <c r="J7582" s="2" t="s">
        <v>352</v>
      </c>
      <c r="K7582" s="2" t="s">
        <v>321</v>
      </c>
      <c r="L7582" s="163">
        <f t="shared" si="295"/>
        <v>0</v>
      </c>
      <c r="M7582" s="163">
        <f t="shared" si="296"/>
        <v>0</v>
      </c>
      <c r="N7582" s="181"/>
      <c r="O7582" s="8"/>
      <c r="P7582" s="8"/>
      <c r="Q7582" s="8"/>
      <c r="R7582" s="8"/>
      <c r="S7582" s="122"/>
      <c r="T7582" s="8"/>
      <c r="U7582" s="8"/>
      <c r="V7582" s="8"/>
      <c r="W7582" s="8"/>
      <c r="X7582" s="122"/>
      <c r="Y7582" s="8"/>
      <c r="Z7582" s="8"/>
      <c r="AA7582" s="8"/>
      <c r="AB7582" s="8"/>
      <c r="AC7582" s="122"/>
      <c r="AD7582" s="8"/>
      <c r="AE7582" s="8"/>
      <c r="AF7582" s="8"/>
      <c r="AG7582" s="8"/>
      <c r="AH7582" s="122"/>
      <c r="AI7582" s="137"/>
      <c r="AJ7582" s="137"/>
      <c r="AK7582" s="137"/>
      <c r="AL7582" s="137"/>
      <c r="AM7582" s="138"/>
      <c r="AN7582" s="8"/>
      <c r="AO7582" s="8"/>
      <c r="AP7582" s="8"/>
      <c r="AQ7582" s="8"/>
      <c r="AR7582" s="122"/>
      <c r="AS7582" s="139"/>
      <c r="AT7582" s="139"/>
      <c r="AU7582" s="139"/>
      <c r="AV7582" s="139"/>
      <c r="AW7582" s="140"/>
      <c r="AX7582" s="8"/>
      <c r="AY7582" s="8"/>
      <c r="AZ7582" s="8"/>
      <c r="BA7582" s="8"/>
      <c r="BB7582" s="122"/>
      <c r="BC7582" s="8"/>
      <c r="BD7582" s="8"/>
      <c r="BE7582" s="8"/>
      <c r="BF7582" s="8"/>
      <c r="BG7582" s="122"/>
      <c r="BH7582" s="8"/>
      <c r="BI7582" s="8"/>
      <c r="BJ7582" s="8"/>
      <c r="BK7582" s="8"/>
      <c r="BL7582" s="122"/>
      <c r="BM7582" s="8"/>
      <c r="BN7582" s="8"/>
      <c r="BO7582" s="8"/>
      <c r="BP7582" s="8"/>
      <c r="BQ7582" s="122"/>
      <c r="BR7582" s="8"/>
      <c r="BS7582" s="8"/>
      <c r="BT7582" s="8"/>
      <c r="BU7582" s="8"/>
      <c r="BV7582" s="122"/>
    </row>
    <row r="7583" spans="1:74" hidden="1" x14ac:dyDescent="0.3">
      <c r="A7583" s="8"/>
      <c r="B7583" s="2" t="s">
        <v>2</v>
      </c>
      <c r="C7583" s="2" t="s">
        <v>3</v>
      </c>
      <c r="D7583" s="2" t="s">
        <v>503</v>
      </c>
      <c r="E7583" s="9" t="s">
        <v>504</v>
      </c>
      <c r="F7583" s="10"/>
      <c r="G7583" s="18" t="s">
        <v>5</v>
      </c>
      <c r="H7583" s="3">
        <v>2024</v>
      </c>
      <c r="I7583" s="20" t="s">
        <v>288</v>
      </c>
      <c r="J7583" s="2" t="s">
        <v>345</v>
      </c>
      <c r="K7583" s="2" t="s">
        <v>318</v>
      </c>
      <c r="L7583" s="163">
        <f t="shared" si="295"/>
        <v>0</v>
      </c>
      <c r="M7583" s="163">
        <f t="shared" si="296"/>
        <v>0</v>
      </c>
      <c r="N7583" s="181"/>
      <c r="O7583" s="8"/>
      <c r="P7583" s="8"/>
      <c r="Q7583" s="8"/>
      <c r="R7583" s="8"/>
      <c r="S7583" s="122"/>
      <c r="T7583" s="8"/>
      <c r="U7583" s="8"/>
      <c r="V7583" s="8"/>
      <c r="W7583" s="8"/>
      <c r="X7583" s="122"/>
      <c r="Y7583" s="8"/>
      <c r="Z7583" s="8"/>
      <c r="AA7583" s="8"/>
      <c r="AB7583" s="8"/>
      <c r="AC7583" s="122"/>
      <c r="AD7583" s="8"/>
      <c r="AE7583" s="8"/>
      <c r="AF7583" s="8"/>
      <c r="AG7583" s="8"/>
      <c r="AH7583" s="122"/>
      <c r="AI7583" s="137"/>
      <c r="AJ7583" s="137"/>
      <c r="AK7583" s="137"/>
      <c r="AL7583" s="137"/>
      <c r="AM7583" s="138"/>
      <c r="AN7583" s="8"/>
      <c r="AO7583" s="8"/>
      <c r="AP7583" s="8"/>
      <c r="AQ7583" s="8"/>
      <c r="AR7583" s="122"/>
      <c r="AS7583" s="139"/>
      <c r="AT7583" s="139"/>
      <c r="AU7583" s="139"/>
      <c r="AV7583" s="139"/>
      <c r="AW7583" s="140"/>
      <c r="AX7583" s="8"/>
      <c r="AY7583" s="8"/>
      <c r="AZ7583" s="8"/>
      <c r="BA7583" s="8"/>
      <c r="BB7583" s="122"/>
      <c r="BC7583" s="8"/>
      <c r="BD7583" s="8"/>
      <c r="BE7583" s="8"/>
      <c r="BF7583" s="8"/>
      <c r="BG7583" s="122"/>
      <c r="BH7583" s="8"/>
      <c r="BI7583" s="8"/>
      <c r="BJ7583" s="8"/>
      <c r="BK7583" s="8"/>
      <c r="BL7583" s="122"/>
      <c r="BM7583" s="8"/>
      <c r="BN7583" s="8"/>
      <c r="BO7583" s="8"/>
      <c r="BP7583" s="8"/>
      <c r="BQ7583" s="122"/>
      <c r="BR7583" s="8"/>
      <c r="BS7583" s="8"/>
      <c r="BT7583" s="8"/>
      <c r="BU7583" s="8"/>
      <c r="BV7583" s="122"/>
    </row>
    <row r="7584" spans="1:74" hidden="1" x14ac:dyDescent="0.3">
      <c r="A7584" s="8"/>
      <c r="B7584" s="2" t="s">
        <v>2</v>
      </c>
      <c r="C7584" s="2" t="s">
        <v>3</v>
      </c>
      <c r="D7584" s="2" t="s">
        <v>503</v>
      </c>
      <c r="E7584" s="9" t="s">
        <v>504</v>
      </c>
      <c r="F7584" s="10"/>
      <c r="G7584" s="18" t="s">
        <v>5</v>
      </c>
      <c r="H7584" s="3">
        <v>2024</v>
      </c>
      <c r="I7584" s="20" t="s">
        <v>289</v>
      </c>
      <c r="J7584" s="2" t="s">
        <v>268</v>
      </c>
      <c r="K7584" s="2" t="s">
        <v>318</v>
      </c>
      <c r="L7584" s="163">
        <f t="shared" si="295"/>
        <v>0</v>
      </c>
      <c r="M7584" s="163">
        <f t="shared" si="296"/>
        <v>0</v>
      </c>
      <c r="N7584" s="181"/>
      <c r="O7584" s="8"/>
      <c r="P7584" s="8"/>
      <c r="Q7584" s="8"/>
      <c r="R7584" s="8"/>
      <c r="S7584" s="122"/>
      <c r="T7584" s="8"/>
      <c r="U7584" s="8"/>
      <c r="V7584" s="8"/>
      <c r="W7584" s="8"/>
      <c r="X7584" s="122"/>
      <c r="Y7584" s="8"/>
      <c r="Z7584" s="8"/>
      <c r="AA7584" s="8"/>
      <c r="AB7584" s="8"/>
      <c r="AC7584" s="122"/>
      <c r="AD7584" s="8"/>
      <c r="AE7584" s="8"/>
      <c r="AF7584" s="8"/>
      <c r="AG7584" s="8"/>
      <c r="AH7584" s="122"/>
      <c r="AI7584" s="137"/>
      <c r="AJ7584" s="137"/>
      <c r="AK7584" s="137"/>
      <c r="AL7584" s="137"/>
      <c r="AM7584" s="138"/>
      <c r="AN7584" s="8"/>
      <c r="AO7584" s="8"/>
      <c r="AP7584" s="8"/>
      <c r="AQ7584" s="8"/>
      <c r="AR7584" s="122"/>
      <c r="AS7584" s="139"/>
      <c r="AT7584" s="139"/>
      <c r="AU7584" s="139"/>
      <c r="AV7584" s="139"/>
      <c r="AW7584" s="140"/>
      <c r="AX7584" s="8"/>
      <c r="AY7584" s="8"/>
      <c r="AZ7584" s="8"/>
      <c r="BA7584" s="8"/>
      <c r="BB7584" s="122"/>
      <c r="BC7584" s="8"/>
      <c r="BD7584" s="8"/>
      <c r="BE7584" s="8"/>
      <c r="BF7584" s="8"/>
      <c r="BG7584" s="122"/>
      <c r="BH7584" s="8"/>
      <c r="BI7584" s="8"/>
      <c r="BJ7584" s="8"/>
      <c r="BK7584" s="8"/>
      <c r="BL7584" s="122"/>
      <c r="BM7584" s="8"/>
      <c r="BN7584" s="8"/>
      <c r="BO7584" s="8"/>
      <c r="BP7584" s="8"/>
      <c r="BQ7584" s="122"/>
      <c r="BR7584" s="8"/>
      <c r="BS7584" s="8"/>
      <c r="BT7584" s="8"/>
      <c r="BU7584" s="8"/>
      <c r="BV7584" s="122"/>
    </row>
    <row r="7585" spans="1:74" hidden="1" x14ac:dyDescent="0.3">
      <c r="A7585" s="8"/>
      <c r="B7585" s="2" t="s">
        <v>2</v>
      </c>
      <c r="C7585" s="2" t="s">
        <v>3</v>
      </c>
      <c r="D7585" s="2" t="s">
        <v>503</v>
      </c>
      <c r="E7585" s="9" t="s">
        <v>504</v>
      </c>
      <c r="F7585" s="10"/>
      <c r="G7585" s="18" t="s">
        <v>5</v>
      </c>
      <c r="H7585" s="3">
        <v>2024</v>
      </c>
      <c r="I7585" s="20" t="s">
        <v>289</v>
      </c>
      <c r="J7585" s="2" t="s">
        <v>292</v>
      </c>
      <c r="K7585" s="2" t="s">
        <v>318</v>
      </c>
      <c r="L7585" s="163">
        <f t="shared" si="295"/>
        <v>0</v>
      </c>
      <c r="M7585" s="163">
        <f t="shared" si="296"/>
        <v>0</v>
      </c>
      <c r="N7585" s="181"/>
      <c r="O7585" s="8"/>
      <c r="P7585" s="8"/>
      <c r="Q7585" s="8"/>
      <c r="R7585" s="8"/>
      <c r="S7585" s="122"/>
      <c r="T7585" s="8"/>
      <c r="U7585" s="8"/>
      <c r="V7585" s="8"/>
      <c r="W7585" s="8"/>
      <c r="X7585" s="122"/>
      <c r="Y7585" s="8"/>
      <c r="Z7585" s="8"/>
      <c r="AA7585" s="8"/>
      <c r="AB7585" s="8"/>
      <c r="AC7585" s="122"/>
      <c r="AD7585" s="8"/>
      <c r="AE7585" s="8"/>
      <c r="AF7585" s="8"/>
      <c r="AG7585" s="8"/>
      <c r="AH7585" s="122"/>
      <c r="AI7585" s="137"/>
      <c r="AJ7585" s="137"/>
      <c r="AK7585" s="137"/>
      <c r="AL7585" s="137"/>
      <c r="AM7585" s="138"/>
      <c r="AN7585" s="8"/>
      <c r="AO7585" s="8"/>
      <c r="AP7585" s="8"/>
      <c r="AQ7585" s="8"/>
      <c r="AR7585" s="122"/>
      <c r="AS7585" s="139"/>
      <c r="AT7585" s="139"/>
      <c r="AU7585" s="139"/>
      <c r="AV7585" s="139"/>
      <c r="AW7585" s="140"/>
      <c r="AX7585" s="8"/>
      <c r="AY7585" s="8"/>
      <c r="AZ7585" s="8"/>
      <c r="BA7585" s="8"/>
      <c r="BB7585" s="122"/>
      <c r="BC7585" s="8"/>
      <c r="BD7585" s="8"/>
      <c r="BE7585" s="8"/>
      <c r="BF7585" s="8"/>
      <c r="BG7585" s="122"/>
      <c r="BH7585" s="8"/>
      <c r="BI7585" s="8"/>
      <c r="BJ7585" s="8"/>
      <c r="BK7585" s="8"/>
      <c r="BL7585" s="122"/>
      <c r="BM7585" s="8"/>
      <c r="BN7585" s="8"/>
      <c r="BO7585" s="8"/>
      <c r="BP7585" s="8"/>
      <c r="BQ7585" s="122"/>
      <c r="BR7585" s="8"/>
      <c r="BS7585" s="8"/>
      <c r="BT7585" s="8"/>
      <c r="BU7585" s="8"/>
      <c r="BV7585" s="122"/>
    </row>
    <row r="7586" spans="1:74" hidden="1" x14ac:dyDescent="0.3">
      <c r="A7586" s="8"/>
      <c r="B7586" s="2" t="s">
        <v>2</v>
      </c>
      <c r="C7586" s="2" t="s">
        <v>3</v>
      </c>
      <c r="D7586" s="2" t="s">
        <v>503</v>
      </c>
      <c r="E7586" s="9" t="s">
        <v>504</v>
      </c>
      <c r="F7586" s="10"/>
      <c r="G7586" s="18" t="s">
        <v>5</v>
      </c>
      <c r="H7586" s="3">
        <v>2024</v>
      </c>
      <c r="I7586" s="20" t="s">
        <v>285</v>
      </c>
      <c r="J7586" s="2" t="s">
        <v>293</v>
      </c>
      <c r="K7586" s="2" t="s">
        <v>318</v>
      </c>
      <c r="L7586" s="163">
        <f t="shared" si="295"/>
        <v>0</v>
      </c>
      <c r="M7586" s="163">
        <f t="shared" si="296"/>
        <v>0</v>
      </c>
      <c r="N7586" s="181"/>
      <c r="O7586" s="8"/>
      <c r="P7586" s="8"/>
      <c r="Q7586" s="8"/>
      <c r="R7586" s="8"/>
      <c r="S7586" s="122"/>
      <c r="T7586" s="8"/>
      <c r="U7586" s="8"/>
      <c r="V7586" s="8"/>
      <c r="W7586" s="8"/>
      <c r="X7586" s="122"/>
      <c r="Y7586" s="8"/>
      <c r="Z7586" s="8"/>
      <c r="AA7586" s="8"/>
      <c r="AB7586" s="8"/>
      <c r="AC7586" s="122"/>
      <c r="AD7586" s="8"/>
      <c r="AE7586" s="8"/>
      <c r="AF7586" s="8"/>
      <c r="AG7586" s="8"/>
      <c r="AH7586" s="122"/>
      <c r="AI7586" s="137"/>
      <c r="AJ7586" s="137"/>
      <c r="AK7586" s="137"/>
      <c r="AL7586" s="137"/>
      <c r="AM7586" s="138"/>
      <c r="AN7586" s="8"/>
      <c r="AO7586" s="8"/>
      <c r="AP7586" s="8"/>
      <c r="AQ7586" s="8"/>
      <c r="AR7586" s="122"/>
      <c r="AS7586" s="139"/>
      <c r="AT7586" s="139"/>
      <c r="AU7586" s="139"/>
      <c r="AV7586" s="139"/>
      <c r="AW7586" s="140"/>
      <c r="AX7586" s="8"/>
      <c r="AY7586" s="8"/>
      <c r="AZ7586" s="8"/>
      <c r="BA7586" s="8"/>
      <c r="BB7586" s="122"/>
      <c r="BC7586" s="8"/>
      <c r="BD7586" s="8"/>
      <c r="BE7586" s="8"/>
      <c r="BF7586" s="8"/>
      <c r="BG7586" s="122"/>
      <c r="BH7586" s="8"/>
      <c r="BI7586" s="8"/>
      <c r="BJ7586" s="8"/>
      <c r="BK7586" s="8"/>
      <c r="BL7586" s="122"/>
      <c r="BM7586" s="8"/>
      <c r="BN7586" s="8"/>
      <c r="BO7586" s="8"/>
      <c r="BP7586" s="8"/>
      <c r="BQ7586" s="122"/>
      <c r="BR7586" s="8"/>
      <c r="BS7586" s="8"/>
      <c r="BT7586" s="8"/>
      <c r="BU7586" s="8"/>
      <c r="BV7586" s="122"/>
    </row>
    <row r="7587" spans="1:74" hidden="1" x14ac:dyDescent="0.3">
      <c r="A7587" s="8"/>
      <c r="B7587" s="2" t="s">
        <v>2</v>
      </c>
      <c r="C7587" s="2" t="s">
        <v>3</v>
      </c>
      <c r="D7587" s="2" t="s">
        <v>503</v>
      </c>
      <c r="E7587" s="9" t="s">
        <v>504</v>
      </c>
      <c r="F7587" s="10"/>
      <c r="G7587" s="18" t="s">
        <v>5</v>
      </c>
      <c r="H7587" s="3">
        <v>2024</v>
      </c>
      <c r="I7587" s="20" t="s">
        <v>287</v>
      </c>
      <c r="J7587" s="2" t="s">
        <v>269</v>
      </c>
      <c r="K7587" s="2" t="s">
        <v>320</v>
      </c>
      <c r="L7587" s="163">
        <f t="shared" si="295"/>
        <v>0</v>
      </c>
      <c r="M7587" s="163">
        <f t="shared" si="296"/>
        <v>0</v>
      </c>
      <c r="N7587" s="181"/>
      <c r="O7587" s="8"/>
      <c r="P7587" s="8"/>
      <c r="Q7587" s="8"/>
      <c r="R7587" s="8"/>
      <c r="S7587" s="122"/>
      <c r="T7587" s="8"/>
      <c r="U7587" s="8"/>
      <c r="V7587" s="8"/>
      <c r="W7587" s="8"/>
      <c r="X7587" s="122"/>
      <c r="Y7587" s="8"/>
      <c r="Z7587" s="8"/>
      <c r="AA7587" s="8"/>
      <c r="AB7587" s="8"/>
      <c r="AC7587" s="122"/>
      <c r="AD7587" s="8"/>
      <c r="AE7587" s="8"/>
      <c r="AF7587" s="8"/>
      <c r="AG7587" s="8"/>
      <c r="AH7587" s="122"/>
      <c r="AI7587" s="137"/>
      <c r="AJ7587" s="137"/>
      <c r="AK7587" s="137"/>
      <c r="AL7587" s="137"/>
      <c r="AM7587" s="138"/>
      <c r="AN7587" s="8"/>
      <c r="AO7587" s="8"/>
      <c r="AP7587" s="8"/>
      <c r="AQ7587" s="8"/>
      <c r="AR7587" s="122"/>
      <c r="AS7587" s="139"/>
      <c r="AT7587" s="139"/>
      <c r="AU7587" s="139"/>
      <c r="AV7587" s="139"/>
      <c r="AW7587" s="140"/>
      <c r="AX7587" s="8"/>
      <c r="AY7587" s="8"/>
      <c r="AZ7587" s="8"/>
      <c r="BA7587" s="8"/>
      <c r="BB7587" s="122"/>
      <c r="BC7587" s="8"/>
      <c r="BD7587" s="8"/>
      <c r="BE7587" s="8"/>
      <c r="BF7587" s="8"/>
      <c r="BG7587" s="122"/>
      <c r="BH7587" s="8"/>
      <c r="BI7587" s="8"/>
      <c r="BJ7587" s="8"/>
      <c r="BK7587" s="8"/>
      <c r="BL7587" s="122"/>
      <c r="BM7587" s="8"/>
      <c r="BN7587" s="8"/>
      <c r="BO7587" s="8"/>
      <c r="BP7587" s="8"/>
      <c r="BQ7587" s="122"/>
      <c r="BR7587" s="8"/>
      <c r="BS7587" s="8"/>
      <c r="BT7587" s="8"/>
      <c r="BU7587" s="8"/>
      <c r="BV7587" s="122"/>
    </row>
    <row r="7588" spans="1:74" hidden="1" x14ac:dyDescent="0.3">
      <c r="A7588" s="8"/>
      <c r="B7588" s="2" t="s">
        <v>2</v>
      </c>
      <c r="C7588" s="2" t="s">
        <v>3</v>
      </c>
      <c r="D7588" s="2" t="s">
        <v>503</v>
      </c>
      <c r="E7588" s="9" t="s">
        <v>504</v>
      </c>
      <c r="F7588" s="10"/>
      <c r="G7588" s="18" t="s">
        <v>5</v>
      </c>
      <c r="H7588" s="3">
        <v>2024</v>
      </c>
      <c r="I7588" s="20" t="s">
        <v>287</v>
      </c>
      <c r="J7588" s="2" t="s">
        <v>270</v>
      </c>
      <c r="K7588" s="2" t="s">
        <v>320</v>
      </c>
      <c r="L7588" s="163">
        <f t="shared" si="295"/>
        <v>0</v>
      </c>
      <c r="M7588" s="163">
        <f t="shared" si="296"/>
        <v>0</v>
      </c>
      <c r="N7588" s="181"/>
      <c r="O7588" s="8"/>
      <c r="P7588" s="8"/>
      <c r="Q7588" s="8"/>
      <c r="R7588" s="8"/>
      <c r="S7588" s="122"/>
      <c r="T7588" s="8"/>
      <c r="U7588" s="8"/>
      <c r="V7588" s="8"/>
      <c r="W7588" s="8"/>
      <c r="X7588" s="122"/>
      <c r="Y7588" s="8"/>
      <c r="Z7588" s="8"/>
      <c r="AA7588" s="8"/>
      <c r="AB7588" s="8"/>
      <c r="AC7588" s="122"/>
      <c r="AD7588" s="8"/>
      <c r="AE7588" s="8"/>
      <c r="AF7588" s="8"/>
      <c r="AG7588" s="8"/>
      <c r="AH7588" s="122"/>
      <c r="AI7588" s="137"/>
      <c r="AJ7588" s="137"/>
      <c r="AK7588" s="137"/>
      <c r="AL7588" s="137"/>
      <c r="AM7588" s="138"/>
      <c r="AN7588" s="8"/>
      <c r="AO7588" s="8"/>
      <c r="AP7588" s="8"/>
      <c r="AQ7588" s="8"/>
      <c r="AR7588" s="122"/>
      <c r="AS7588" s="139"/>
      <c r="AT7588" s="139"/>
      <c r="AU7588" s="139"/>
      <c r="AV7588" s="139"/>
      <c r="AW7588" s="140"/>
      <c r="AX7588" s="8"/>
      <c r="AY7588" s="8"/>
      <c r="AZ7588" s="8"/>
      <c r="BA7588" s="8"/>
      <c r="BB7588" s="122"/>
      <c r="BC7588" s="8"/>
      <c r="BD7588" s="8"/>
      <c r="BE7588" s="8"/>
      <c r="BF7588" s="8"/>
      <c r="BG7588" s="122"/>
      <c r="BH7588" s="8"/>
      <c r="BI7588" s="8"/>
      <c r="BJ7588" s="8"/>
      <c r="BK7588" s="8"/>
      <c r="BL7588" s="122"/>
      <c r="BM7588" s="8"/>
      <c r="BN7588" s="8"/>
      <c r="BO7588" s="8"/>
      <c r="BP7588" s="8"/>
      <c r="BQ7588" s="122"/>
      <c r="BR7588" s="8"/>
      <c r="BS7588" s="8"/>
      <c r="BT7588" s="8"/>
      <c r="BU7588" s="8"/>
      <c r="BV7588" s="122"/>
    </row>
    <row r="7589" spans="1:74" hidden="1" x14ac:dyDescent="0.3">
      <c r="A7589" s="8"/>
      <c r="B7589" s="2" t="s">
        <v>2</v>
      </c>
      <c r="C7589" s="2" t="s">
        <v>3</v>
      </c>
      <c r="D7589" s="2" t="s">
        <v>503</v>
      </c>
      <c r="E7589" s="9" t="s">
        <v>504</v>
      </c>
      <c r="F7589" s="10"/>
      <c r="G7589" s="18" t="s">
        <v>5</v>
      </c>
      <c r="H7589" s="3">
        <v>2024</v>
      </c>
      <c r="I7589" s="20" t="s">
        <v>290</v>
      </c>
      <c r="J7589" s="2" t="s">
        <v>271</v>
      </c>
      <c r="K7589" s="2" t="s">
        <v>321</v>
      </c>
      <c r="L7589" s="163">
        <f t="shared" si="295"/>
        <v>0</v>
      </c>
      <c r="M7589" s="163">
        <f t="shared" si="296"/>
        <v>0</v>
      </c>
      <c r="N7589" s="181"/>
      <c r="O7589" s="8"/>
      <c r="P7589" s="8"/>
      <c r="Q7589" s="8"/>
      <c r="R7589" s="8"/>
      <c r="S7589" s="122"/>
      <c r="T7589" s="8"/>
      <c r="U7589" s="8"/>
      <c r="V7589" s="8"/>
      <c r="W7589" s="8"/>
      <c r="X7589" s="122"/>
      <c r="Y7589" s="8"/>
      <c r="Z7589" s="8"/>
      <c r="AA7589" s="8"/>
      <c r="AB7589" s="8"/>
      <c r="AC7589" s="122"/>
      <c r="AD7589" s="8"/>
      <c r="AE7589" s="8"/>
      <c r="AF7589" s="8"/>
      <c r="AG7589" s="8"/>
      <c r="AH7589" s="122"/>
      <c r="AI7589" s="137"/>
      <c r="AJ7589" s="137"/>
      <c r="AK7589" s="137"/>
      <c r="AL7589" s="137"/>
      <c r="AM7589" s="138"/>
      <c r="AN7589" s="8"/>
      <c r="AO7589" s="8"/>
      <c r="AP7589" s="8"/>
      <c r="AQ7589" s="8"/>
      <c r="AR7589" s="122"/>
      <c r="AS7589" s="139"/>
      <c r="AT7589" s="139"/>
      <c r="AU7589" s="139"/>
      <c r="AV7589" s="139"/>
      <c r="AW7589" s="140"/>
      <c r="AX7589" s="8"/>
      <c r="AY7589" s="8"/>
      <c r="AZ7589" s="8"/>
      <c r="BA7589" s="8"/>
      <c r="BB7589" s="122"/>
      <c r="BC7589" s="8"/>
      <c r="BD7589" s="8"/>
      <c r="BE7589" s="8"/>
      <c r="BF7589" s="8"/>
      <c r="BG7589" s="122"/>
      <c r="BH7589" s="8"/>
      <c r="BI7589" s="8"/>
      <c r="BJ7589" s="8"/>
      <c r="BK7589" s="8"/>
      <c r="BL7589" s="122"/>
      <c r="BM7589" s="8"/>
      <c r="BN7589" s="8"/>
      <c r="BO7589" s="8"/>
      <c r="BP7589" s="8"/>
      <c r="BQ7589" s="122"/>
      <c r="BR7589" s="8"/>
      <c r="BS7589" s="8"/>
      <c r="BT7589" s="8"/>
      <c r="BU7589" s="8"/>
      <c r="BV7589" s="122"/>
    </row>
    <row r="7590" spans="1:74" hidden="1" x14ac:dyDescent="0.3">
      <c r="A7590" s="8"/>
      <c r="B7590" s="2" t="s">
        <v>2</v>
      </c>
      <c r="C7590" s="2" t="s">
        <v>3</v>
      </c>
      <c r="D7590" s="2" t="s">
        <v>503</v>
      </c>
      <c r="E7590" s="9" t="s">
        <v>504</v>
      </c>
      <c r="F7590" s="10"/>
      <c r="G7590" s="18" t="s">
        <v>5</v>
      </c>
      <c r="H7590" s="3">
        <v>2024</v>
      </c>
      <c r="I7590" s="20" t="s">
        <v>284</v>
      </c>
      <c r="J7590" s="2" t="s">
        <v>294</v>
      </c>
      <c r="K7590" s="2" t="s">
        <v>320</v>
      </c>
      <c r="L7590" s="163">
        <f t="shared" si="295"/>
        <v>0</v>
      </c>
      <c r="M7590" s="163">
        <f t="shared" si="296"/>
        <v>0</v>
      </c>
      <c r="N7590" s="181"/>
      <c r="O7590" s="8"/>
      <c r="P7590" s="8"/>
      <c r="Q7590" s="8"/>
      <c r="R7590" s="8"/>
      <c r="S7590" s="122"/>
      <c r="T7590" s="8"/>
      <c r="U7590" s="8"/>
      <c r="V7590" s="8"/>
      <c r="W7590" s="8"/>
      <c r="X7590" s="122"/>
      <c r="Y7590" s="8"/>
      <c r="Z7590" s="8"/>
      <c r="AA7590" s="8"/>
      <c r="AB7590" s="8"/>
      <c r="AC7590" s="122"/>
      <c r="AD7590" s="8"/>
      <c r="AE7590" s="8"/>
      <c r="AF7590" s="8"/>
      <c r="AG7590" s="8"/>
      <c r="AH7590" s="122"/>
      <c r="AI7590" s="137"/>
      <c r="AJ7590" s="137"/>
      <c r="AK7590" s="137"/>
      <c r="AL7590" s="137"/>
      <c r="AM7590" s="138"/>
      <c r="AN7590" s="8"/>
      <c r="AO7590" s="8"/>
      <c r="AP7590" s="8"/>
      <c r="AQ7590" s="8"/>
      <c r="AR7590" s="122"/>
      <c r="AS7590" s="139"/>
      <c r="AT7590" s="139"/>
      <c r="AU7590" s="139"/>
      <c r="AV7590" s="139"/>
      <c r="AW7590" s="140"/>
      <c r="AX7590" s="8"/>
      <c r="AY7590" s="8"/>
      <c r="AZ7590" s="8"/>
      <c r="BA7590" s="8"/>
      <c r="BB7590" s="122"/>
      <c r="BC7590" s="8"/>
      <c r="BD7590" s="8"/>
      <c r="BE7590" s="8"/>
      <c r="BF7590" s="8"/>
      <c r="BG7590" s="122"/>
      <c r="BH7590" s="8"/>
      <c r="BI7590" s="8"/>
      <c r="BJ7590" s="8"/>
      <c r="BK7590" s="8"/>
      <c r="BL7590" s="122"/>
      <c r="BM7590" s="8"/>
      <c r="BN7590" s="8"/>
      <c r="BO7590" s="8"/>
      <c r="BP7590" s="8"/>
      <c r="BQ7590" s="122"/>
      <c r="BR7590" s="8"/>
      <c r="BS7590" s="8"/>
      <c r="BT7590" s="8"/>
      <c r="BU7590" s="8"/>
      <c r="BV7590" s="122"/>
    </row>
    <row r="7591" spans="1:74" hidden="1" x14ac:dyDescent="0.3">
      <c r="A7591" s="8"/>
      <c r="B7591" s="2" t="s">
        <v>2</v>
      </c>
      <c r="C7591" s="2" t="s">
        <v>3</v>
      </c>
      <c r="D7591" s="2" t="s">
        <v>503</v>
      </c>
      <c r="E7591" s="9" t="s">
        <v>504</v>
      </c>
      <c r="F7591" s="10"/>
      <c r="G7591" s="18" t="s">
        <v>5</v>
      </c>
      <c r="H7591" s="3">
        <v>2024</v>
      </c>
      <c r="I7591" s="20" t="s">
        <v>284</v>
      </c>
      <c r="J7591" s="2" t="s">
        <v>346</v>
      </c>
      <c r="K7591" s="2" t="s">
        <v>320</v>
      </c>
      <c r="L7591" s="163">
        <f t="shared" si="295"/>
        <v>0</v>
      </c>
      <c r="M7591" s="163">
        <f t="shared" si="296"/>
        <v>0</v>
      </c>
      <c r="N7591" s="181"/>
      <c r="O7591" s="8"/>
      <c r="P7591" s="8"/>
      <c r="Q7591" s="8"/>
      <c r="R7591" s="8"/>
      <c r="S7591" s="122"/>
      <c r="T7591" s="8"/>
      <c r="U7591" s="8"/>
      <c r="V7591" s="8"/>
      <c r="W7591" s="8"/>
      <c r="X7591" s="122"/>
      <c r="Y7591" s="8"/>
      <c r="Z7591" s="8"/>
      <c r="AA7591" s="8"/>
      <c r="AB7591" s="8"/>
      <c r="AC7591" s="122"/>
      <c r="AD7591" s="8"/>
      <c r="AE7591" s="8"/>
      <c r="AF7591" s="8"/>
      <c r="AG7591" s="8"/>
      <c r="AH7591" s="122"/>
      <c r="AI7591" s="137"/>
      <c r="AJ7591" s="137"/>
      <c r="AK7591" s="137"/>
      <c r="AL7591" s="137"/>
      <c r="AM7591" s="138"/>
      <c r="AN7591" s="8"/>
      <c r="AO7591" s="8"/>
      <c r="AP7591" s="8"/>
      <c r="AQ7591" s="8"/>
      <c r="AR7591" s="122"/>
      <c r="AS7591" s="139"/>
      <c r="AT7591" s="139"/>
      <c r="AU7591" s="139"/>
      <c r="AV7591" s="139"/>
      <c r="AW7591" s="140"/>
      <c r="AX7591" s="8"/>
      <c r="AY7591" s="8"/>
      <c r="AZ7591" s="8"/>
      <c r="BA7591" s="8"/>
      <c r="BB7591" s="122"/>
      <c r="BC7591" s="8"/>
      <c r="BD7591" s="8"/>
      <c r="BE7591" s="8"/>
      <c r="BF7591" s="8"/>
      <c r="BG7591" s="122"/>
      <c r="BH7591" s="8"/>
      <c r="BI7591" s="8"/>
      <c r="BJ7591" s="8"/>
      <c r="BK7591" s="8"/>
      <c r="BL7591" s="122"/>
      <c r="BM7591" s="8"/>
      <c r="BN7591" s="8"/>
      <c r="BO7591" s="8"/>
      <c r="BP7591" s="8"/>
      <c r="BQ7591" s="122"/>
      <c r="BR7591" s="8"/>
      <c r="BS7591" s="8"/>
      <c r="BT7591" s="8"/>
      <c r="BU7591" s="8"/>
      <c r="BV7591" s="122"/>
    </row>
    <row r="7592" spans="1:74" hidden="1" x14ac:dyDescent="0.3">
      <c r="A7592" s="8"/>
      <c r="B7592" s="2" t="s">
        <v>2</v>
      </c>
      <c r="C7592" s="2" t="s">
        <v>3</v>
      </c>
      <c r="D7592" s="2" t="s">
        <v>503</v>
      </c>
      <c r="E7592" s="9" t="s">
        <v>504</v>
      </c>
      <c r="F7592" s="10"/>
      <c r="G7592" s="18" t="s">
        <v>5</v>
      </c>
      <c r="H7592" s="3">
        <v>2024</v>
      </c>
      <c r="I7592" s="20" t="s">
        <v>284</v>
      </c>
      <c r="J7592" s="2" t="s">
        <v>295</v>
      </c>
      <c r="K7592" s="2" t="s">
        <v>320</v>
      </c>
      <c r="L7592" s="163">
        <f t="shared" si="295"/>
        <v>0</v>
      </c>
      <c r="M7592" s="163">
        <f t="shared" si="296"/>
        <v>0</v>
      </c>
      <c r="N7592" s="181"/>
      <c r="O7592" s="8"/>
      <c r="P7592" s="8"/>
      <c r="Q7592" s="8"/>
      <c r="R7592" s="8"/>
      <c r="S7592" s="122"/>
      <c r="T7592" s="8"/>
      <c r="U7592" s="8"/>
      <c r="V7592" s="8"/>
      <c r="W7592" s="8"/>
      <c r="X7592" s="122"/>
      <c r="Y7592" s="8"/>
      <c r="Z7592" s="8"/>
      <c r="AA7592" s="8"/>
      <c r="AB7592" s="8"/>
      <c r="AC7592" s="122"/>
      <c r="AD7592" s="8"/>
      <c r="AE7592" s="8"/>
      <c r="AF7592" s="8"/>
      <c r="AG7592" s="8"/>
      <c r="AH7592" s="122"/>
      <c r="AI7592" s="137"/>
      <c r="AJ7592" s="137"/>
      <c r="AK7592" s="137"/>
      <c r="AL7592" s="137"/>
      <c r="AM7592" s="138"/>
      <c r="AN7592" s="8"/>
      <c r="AO7592" s="8"/>
      <c r="AP7592" s="8"/>
      <c r="AQ7592" s="8"/>
      <c r="AR7592" s="122"/>
      <c r="AS7592" s="139"/>
      <c r="AT7592" s="139"/>
      <c r="AU7592" s="139"/>
      <c r="AV7592" s="139"/>
      <c r="AW7592" s="140"/>
      <c r="AX7592" s="8"/>
      <c r="AY7592" s="8"/>
      <c r="AZ7592" s="8"/>
      <c r="BA7592" s="8"/>
      <c r="BB7592" s="122"/>
      <c r="BC7592" s="8"/>
      <c r="BD7592" s="8"/>
      <c r="BE7592" s="8"/>
      <c r="BF7592" s="8"/>
      <c r="BG7592" s="122"/>
      <c r="BH7592" s="8"/>
      <c r="BI7592" s="8"/>
      <c r="BJ7592" s="8"/>
      <c r="BK7592" s="8"/>
      <c r="BL7592" s="122"/>
      <c r="BM7592" s="8"/>
      <c r="BN7592" s="8"/>
      <c r="BO7592" s="8"/>
      <c r="BP7592" s="8"/>
      <c r="BQ7592" s="122"/>
      <c r="BR7592" s="8"/>
      <c r="BS7592" s="8"/>
      <c r="BT7592" s="8"/>
      <c r="BU7592" s="8"/>
      <c r="BV7592" s="122"/>
    </row>
    <row r="7593" spans="1:74" hidden="1" x14ac:dyDescent="0.3">
      <c r="A7593" s="8"/>
      <c r="B7593" s="2" t="s">
        <v>2</v>
      </c>
      <c r="C7593" s="2" t="s">
        <v>3</v>
      </c>
      <c r="D7593" s="2" t="s">
        <v>503</v>
      </c>
      <c r="E7593" s="9" t="s">
        <v>504</v>
      </c>
      <c r="F7593" s="10"/>
      <c r="G7593" s="18" t="s">
        <v>5</v>
      </c>
      <c r="H7593" s="3">
        <v>2024</v>
      </c>
      <c r="I7593" s="20" t="s">
        <v>290</v>
      </c>
      <c r="J7593" s="2" t="s">
        <v>299</v>
      </c>
      <c r="K7593" s="2" t="s">
        <v>318</v>
      </c>
      <c r="L7593" s="163">
        <f t="shared" si="295"/>
        <v>0</v>
      </c>
      <c r="M7593" s="163">
        <f t="shared" si="296"/>
        <v>0</v>
      </c>
      <c r="N7593" s="181"/>
      <c r="O7593" s="8"/>
      <c r="P7593" s="8"/>
      <c r="Q7593" s="8"/>
      <c r="R7593" s="8"/>
      <c r="S7593" s="122"/>
      <c r="T7593" s="8"/>
      <c r="U7593" s="8"/>
      <c r="V7593" s="8"/>
      <c r="W7593" s="8"/>
      <c r="X7593" s="122"/>
      <c r="Y7593" s="8"/>
      <c r="Z7593" s="8"/>
      <c r="AA7593" s="8"/>
      <c r="AB7593" s="8"/>
      <c r="AC7593" s="122"/>
      <c r="AD7593" s="8"/>
      <c r="AE7593" s="8"/>
      <c r="AF7593" s="8"/>
      <c r="AG7593" s="8"/>
      <c r="AH7593" s="122"/>
      <c r="AI7593" s="137"/>
      <c r="AJ7593" s="137"/>
      <c r="AK7593" s="137"/>
      <c r="AL7593" s="137"/>
      <c r="AM7593" s="138"/>
      <c r="AN7593" s="8"/>
      <c r="AO7593" s="8"/>
      <c r="AP7593" s="8"/>
      <c r="AQ7593" s="8"/>
      <c r="AR7593" s="122"/>
      <c r="AS7593" s="139"/>
      <c r="AT7593" s="139"/>
      <c r="AU7593" s="139"/>
      <c r="AV7593" s="139"/>
      <c r="AW7593" s="140"/>
      <c r="AX7593" s="8"/>
      <c r="AY7593" s="8"/>
      <c r="AZ7593" s="8"/>
      <c r="BA7593" s="8"/>
      <c r="BB7593" s="122"/>
      <c r="BC7593" s="8"/>
      <c r="BD7593" s="8"/>
      <c r="BE7593" s="8"/>
      <c r="BF7593" s="8"/>
      <c r="BG7593" s="122"/>
      <c r="BH7593" s="8"/>
      <c r="BI7593" s="8"/>
      <c r="BJ7593" s="8"/>
      <c r="BK7593" s="8"/>
      <c r="BL7593" s="122"/>
      <c r="BM7593" s="8"/>
      <c r="BN7593" s="8"/>
      <c r="BO7593" s="8"/>
      <c r="BP7593" s="8"/>
      <c r="BQ7593" s="122"/>
      <c r="BR7593" s="8"/>
      <c r="BS7593" s="8"/>
      <c r="BT7593" s="8"/>
      <c r="BU7593" s="8"/>
      <c r="BV7593" s="122"/>
    </row>
    <row r="7594" spans="1:74" hidden="1" x14ac:dyDescent="0.3">
      <c r="A7594" s="8"/>
      <c r="B7594" s="2" t="s">
        <v>2</v>
      </c>
      <c r="C7594" s="2" t="s">
        <v>3</v>
      </c>
      <c r="D7594" s="2" t="s">
        <v>503</v>
      </c>
      <c r="E7594" s="9" t="s">
        <v>504</v>
      </c>
      <c r="F7594" s="10"/>
      <c r="G7594" s="18" t="s">
        <v>5</v>
      </c>
      <c r="H7594" s="3">
        <v>2024</v>
      </c>
      <c r="I7594" s="20" t="s">
        <v>315</v>
      </c>
      <c r="J7594" s="2" t="s">
        <v>347</v>
      </c>
      <c r="K7594" s="2" t="s">
        <v>320</v>
      </c>
      <c r="L7594" s="163">
        <f t="shared" si="295"/>
        <v>0</v>
      </c>
      <c r="M7594" s="163">
        <f t="shared" si="296"/>
        <v>0</v>
      </c>
      <c r="N7594" s="181"/>
      <c r="O7594" s="8"/>
      <c r="P7594" s="8"/>
      <c r="Q7594" s="8"/>
      <c r="R7594" s="8"/>
      <c r="S7594" s="122"/>
      <c r="T7594" s="8"/>
      <c r="U7594" s="8"/>
      <c r="V7594" s="8"/>
      <c r="W7594" s="8"/>
      <c r="X7594" s="122"/>
      <c r="Y7594" s="8"/>
      <c r="Z7594" s="8"/>
      <c r="AA7594" s="8"/>
      <c r="AB7594" s="8"/>
      <c r="AC7594" s="122"/>
      <c r="AD7594" s="8"/>
      <c r="AE7594" s="8"/>
      <c r="AF7594" s="8"/>
      <c r="AG7594" s="8"/>
      <c r="AH7594" s="122"/>
      <c r="AI7594" s="137"/>
      <c r="AJ7594" s="137"/>
      <c r="AK7594" s="137"/>
      <c r="AL7594" s="137"/>
      <c r="AM7594" s="138"/>
      <c r="AN7594" s="8"/>
      <c r="AO7594" s="8"/>
      <c r="AP7594" s="8"/>
      <c r="AQ7594" s="8"/>
      <c r="AR7594" s="122"/>
      <c r="AS7594" s="139"/>
      <c r="AT7594" s="139"/>
      <c r="AU7594" s="139"/>
      <c r="AV7594" s="139"/>
      <c r="AW7594" s="140"/>
      <c r="AX7594" s="8"/>
      <c r="AY7594" s="8"/>
      <c r="AZ7594" s="8"/>
      <c r="BA7594" s="8"/>
      <c r="BB7594" s="122"/>
      <c r="BC7594" s="8"/>
      <c r="BD7594" s="8"/>
      <c r="BE7594" s="8"/>
      <c r="BF7594" s="8"/>
      <c r="BG7594" s="122"/>
      <c r="BH7594" s="8"/>
      <c r="BI7594" s="8"/>
      <c r="BJ7594" s="8"/>
      <c r="BK7594" s="8"/>
      <c r="BL7594" s="122"/>
      <c r="BM7594" s="8"/>
      <c r="BN7594" s="8"/>
      <c r="BO7594" s="8"/>
      <c r="BP7594" s="8"/>
      <c r="BQ7594" s="122"/>
      <c r="BR7594" s="8"/>
      <c r="BS7594" s="8"/>
      <c r="BT7594" s="8"/>
      <c r="BU7594" s="8"/>
      <c r="BV7594" s="122"/>
    </row>
    <row r="7595" spans="1:74" hidden="1" x14ac:dyDescent="0.3">
      <c r="A7595" s="8"/>
      <c r="B7595" s="2" t="s">
        <v>2</v>
      </c>
      <c r="C7595" s="2" t="s">
        <v>3</v>
      </c>
      <c r="D7595" s="2" t="s">
        <v>503</v>
      </c>
      <c r="E7595" s="9" t="s">
        <v>504</v>
      </c>
      <c r="F7595" s="10"/>
      <c r="G7595" s="18" t="s">
        <v>5</v>
      </c>
      <c r="H7595" s="3">
        <v>2024</v>
      </c>
      <c r="I7595" s="20" t="s">
        <v>315</v>
      </c>
      <c r="J7595" s="2" t="s">
        <v>296</v>
      </c>
      <c r="K7595" s="2" t="s">
        <v>321</v>
      </c>
      <c r="L7595" s="163">
        <f t="shared" si="295"/>
        <v>0</v>
      </c>
      <c r="M7595" s="163">
        <f t="shared" si="296"/>
        <v>0</v>
      </c>
      <c r="N7595" s="181"/>
      <c r="O7595" s="8"/>
      <c r="P7595" s="8"/>
      <c r="Q7595" s="8"/>
      <c r="R7595" s="8"/>
      <c r="S7595" s="122"/>
      <c r="T7595" s="8"/>
      <c r="U7595" s="8"/>
      <c r="V7595" s="8"/>
      <c r="W7595" s="8"/>
      <c r="X7595" s="122"/>
      <c r="Y7595" s="8"/>
      <c r="Z7595" s="8"/>
      <c r="AA7595" s="8"/>
      <c r="AB7595" s="8"/>
      <c r="AC7595" s="122"/>
      <c r="AD7595" s="8"/>
      <c r="AE7595" s="8"/>
      <c r="AF7595" s="8"/>
      <c r="AG7595" s="8"/>
      <c r="AH7595" s="122"/>
      <c r="AI7595" s="137"/>
      <c r="AJ7595" s="137"/>
      <c r="AK7595" s="137"/>
      <c r="AL7595" s="137"/>
      <c r="AM7595" s="138"/>
      <c r="AN7595" s="8"/>
      <c r="AO7595" s="8"/>
      <c r="AP7595" s="8"/>
      <c r="AQ7595" s="8"/>
      <c r="AR7595" s="122"/>
      <c r="AS7595" s="139"/>
      <c r="AT7595" s="139"/>
      <c r="AU7595" s="139"/>
      <c r="AV7595" s="139"/>
      <c r="AW7595" s="140"/>
      <c r="AX7595" s="8"/>
      <c r="AY7595" s="8"/>
      <c r="AZ7595" s="8"/>
      <c r="BA7595" s="8"/>
      <c r="BB7595" s="122"/>
      <c r="BC7595" s="8"/>
      <c r="BD7595" s="8"/>
      <c r="BE7595" s="8"/>
      <c r="BF7595" s="8"/>
      <c r="BG7595" s="122"/>
      <c r="BH7595" s="8"/>
      <c r="BI7595" s="8"/>
      <c r="BJ7595" s="8"/>
      <c r="BK7595" s="8"/>
      <c r="BL7595" s="122"/>
      <c r="BM7595" s="8"/>
      <c r="BN7595" s="8"/>
      <c r="BO7595" s="8"/>
      <c r="BP7595" s="8"/>
      <c r="BQ7595" s="122"/>
      <c r="BR7595" s="8"/>
      <c r="BS7595" s="8"/>
      <c r="BT7595" s="8"/>
      <c r="BU7595" s="8"/>
      <c r="BV7595" s="122"/>
    </row>
    <row r="7596" spans="1:74" hidden="1" x14ac:dyDescent="0.3">
      <c r="A7596" s="8"/>
      <c r="B7596" s="2" t="s">
        <v>2</v>
      </c>
      <c r="C7596" s="2" t="s">
        <v>3</v>
      </c>
      <c r="D7596" s="2" t="s">
        <v>503</v>
      </c>
      <c r="E7596" s="9" t="s">
        <v>504</v>
      </c>
      <c r="F7596" s="10"/>
      <c r="G7596" s="18" t="s">
        <v>5</v>
      </c>
      <c r="H7596" s="3">
        <v>2024</v>
      </c>
      <c r="I7596" s="20" t="s">
        <v>316</v>
      </c>
      <c r="J7596" s="2" t="s">
        <v>297</v>
      </c>
      <c r="K7596" s="2" t="s">
        <v>318</v>
      </c>
      <c r="L7596" s="163">
        <f t="shared" si="295"/>
        <v>0</v>
      </c>
      <c r="M7596" s="163">
        <f t="shared" si="296"/>
        <v>0</v>
      </c>
      <c r="N7596" s="181"/>
      <c r="O7596" s="8"/>
      <c r="P7596" s="8"/>
      <c r="Q7596" s="8"/>
      <c r="R7596" s="8"/>
      <c r="S7596" s="122"/>
      <c r="T7596" s="8"/>
      <c r="U7596" s="8"/>
      <c r="V7596" s="8"/>
      <c r="W7596" s="8"/>
      <c r="X7596" s="122"/>
      <c r="Y7596" s="8"/>
      <c r="Z7596" s="8"/>
      <c r="AA7596" s="8"/>
      <c r="AB7596" s="8"/>
      <c r="AC7596" s="122"/>
      <c r="AD7596" s="8"/>
      <c r="AE7596" s="8"/>
      <c r="AF7596" s="8"/>
      <c r="AG7596" s="8"/>
      <c r="AH7596" s="122"/>
      <c r="AI7596" s="137"/>
      <c r="AJ7596" s="137"/>
      <c r="AK7596" s="137"/>
      <c r="AL7596" s="137"/>
      <c r="AM7596" s="138"/>
      <c r="AN7596" s="8"/>
      <c r="AO7596" s="8"/>
      <c r="AP7596" s="8"/>
      <c r="AQ7596" s="8"/>
      <c r="AR7596" s="122"/>
      <c r="AS7596" s="139"/>
      <c r="AT7596" s="139"/>
      <c r="AU7596" s="139"/>
      <c r="AV7596" s="139"/>
      <c r="AW7596" s="140"/>
      <c r="AX7596" s="8"/>
      <c r="AY7596" s="8"/>
      <c r="AZ7596" s="8"/>
      <c r="BA7596" s="8"/>
      <c r="BB7596" s="122"/>
      <c r="BC7596" s="8"/>
      <c r="BD7596" s="8"/>
      <c r="BE7596" s="8"/>
      <c r="BF7596" s="8"/>
      <c r="BG7596" s="122"/>
      <c r="BH7596" s="8"/>
      <c r="BI7596" s="8"/>
      <c r="BJ7596" s="8"/>
      <c r="BK7596" s="8"/>
      <c r="BL7596" s="122"/>
      <c r="BM7596" s="8"/>
      <c r="BN7596" s="8"/>
      <c r="BO7596" s="8"/>
      <c r="BP7596" s="8"/>
      <c r="BQ7596" s="122"/>
      <c r="BR7596" s="8"/>
      <c r="BS7596" s="8"/>
      <c r="BT7596" s="8"/>
      <c r="BU7596" s="8"/>
      <c r="BV7596" s="122"/>
    </row>
    <row r="7597" spans="1:74" hidden="1" x14ac:dyDescent="0.3">
      <c r="A7597" s="8"/>
      <c r="B7597" s="2" t="s">
        <v>2</v>
      </c>
      <c r="C7597" s="2" t="s">
        <v>3</v>
      </c>
      <c r="D7597" s="2" t="s">
        <v>503</v>
      </c>
      <c r="E7597" s="9" t="s">
        <v>504</v>
      </c>
      <c r="F7597" s="10"/>
      <c r="G7597" s="18" t="s">
        <v>5</v>
      </c>
      <c r="H7597" s="3">
        <v>2024</v>
      </c>
      <c r="I7597" s="20" t="s">
        <v>316</v>
      </c>
      <c r="J7597" s="8" t="s">
        <v>348</v>
      </c>
      <c r="K7597" s="8" t="s">
        <v>320</v>
      </c>
      <c r="L7597" s="163">
        <f t="shared" si="295"/>
        <v>0</v>
      </c>
      <c r="M7597" s="163">
        <f t="shared" si="296"/>
        <v>0</v>
      </c>
      <c r="N7597" s="181"/>
      <c r="O7597" s="8"/>
      <c r="P7597" s="8"/>
      <c r="Q7597" s="8"/>
      <c r="R7597" s="8"/>
      <c r="S7597" s="122"/>
      <c r="T7597" s="8"/>
      <c r="U7597" s="8"/>
      <c r="V7597" s="8"/>
      <c r="W7597" s="8"/>
      <c r="X7597" s="122"/>
      <c r="Y7597" s="8"/>
      <c r="Z7597" s="8"/>
      <c r="AA7597" s="8"/>
      <c r="AB7597" s="8"/>
      <c r="AC7597" s="122"/>
      <c r="AD7597" s="8"/>
      <c r="AE7597" s="8"/>
      <c r="AF7597" s="8"/>
      <c r="AG7597" s="8"/>
      <c r="AH7597" s="122"/>
      <c r="AI7597" s="137"/>
      <c r="AJ7597" s="137"/>
      <c r="AK7597" s="137"/>
      <c r="AL7597" s="137"/>
      <c r="AM7597" s="138"/>
      <c r="AN7597" s="8"/>
      <c r="AO7597" s="8"/>
      <c r="AP7597" s="8"/>
      <c r="AQ7597" s="8"/>
      <c r="AR7597" s="122"/>
      <c r="AS7597" s="139"/>
      <c r="AT7597" s="139"/>
      <c r="AU7597" s="139"/>
      <c r="AV7597" s="139"/>
      <c r="AW7597" s="140"/>
      <c r="AX7597" s="8"/>
      <c r="AY7597" s="8"/>
      <c r="AZ7597" s="8"/>
      <c r="BA7597" s="8"/>
      <c r="BB7597" s="122"/>
      <c r="BC7597" s="8"/>
      <c r="BD7597" s="8"/>
      <c r="BE7597" s="8"/>
      <c r="BF7597" s="8"/>
      <c r="BG7597" s="122"/>
      <c r="BH7597" s="8"/>
      <c r="BI7597" s="8"/>
      <c r="BJ7597" s="8"/>
      <c r="BK7597" s="8"/>
      <c r="BL7597" s="122"/>
      <c r="BM7597" s="8"/>
      <c r="BN7597" s="8"/>
      <c r="BO7597" s="8"/>
      <c r="BP7597" s="8"/>
      <c r="BQ7597" s="122"/>
      <c r="BR7597" s="8"/>
      <c r="BS7597" s="8"/>
      <c r="BT7597" s="8"/>
      <c r="BU7597" s="8"/>
      <c r="BV7597" s="122"/>
    </row>
    <row r="7598" spans="1:74" hidden="1" x14ac:dyDescent="0.3">
      <c r="A7598" s="8"/>
      <c r="B7598" s="2" t="s">
        <v>2</v>
      </c>
      <c r="C7598" s="2" t="s">
        <v>3</v>
      </c>
      <c r="D7598" s="2" t="s">
        <v>503</v>
      </c>
      <c r="E7598" s="9" t="s">
        <v>504</v>
      </c>
      <c r="F7598" s="10"/>
      <c r="G7598" s="18" t="s">
        <v>5</v>
      </c>
      <c r="H7598" s="3">
        <v>2024</v>
      </c>
      <c r="I7598" s="20" t="s">
        <v>282</v>
      </c>
      <c r="J7598" s="2" t="s">
        <v>272</v>
      </c>
      <c r="K7598" s="2" t="s">
        <v>321</v>
      </c>
      <c r="L7598" s="163">
        <f t="shared" si="295"/>
        <v>0</v>
      </c>
      <c r="M7598" s="163">
        <f t="shared" si="296"/>
        <v>0</v>
      </c>
      <c r="N7598" s="181"/>
      <c r="O7598" s="8"/>
      <c r="P7598" s="8"/>
      <c r="Q7598" s="8"/>
      <c r="R7598" s="8"/>
      <c r="S7598" s="122"/>
      <c r="T7598" s="8"/>
      <c r="U7598" s="8"/>
      <c r="V7598" s="8"/>
      <c r="W7598" s="8"/>
      <c r="X7598" s="122"/>
      <c r="Y7598" s="8"/>
      <c r="Z7598" s="8"/>
      <c r="AA7598" s="8"/>
      <c r="AB7598" s="8"/>
      <c r="AC7598" s="122"/>
      <c r="AD7598" s="8"/>
      <c r="AE7598" s="8"/>
      <c r="AF7598" s="8"/>
      <c r="AG7598" s="8"/>
      <c r="AH7598" s="122"/>
      <c r="AI7598" s="137"/>
      <c r="AJ7598" s="137"/>
      <c r="AK7598" s="137"/>
      <c r="AL7598" s="137"/>
      <c r="AM7598" s="138"/>
      <c r="AN7598" s="8"/>
      <c r="AO7598" s="8"/>
      <c r="AP7598" s="8"/>
      <c r="AQ7598" s="8"/>
      <c r="AR7598" s="122"/>
      <c r="AS7598" s="139"/>
      <c r="AT7598" s="139"/>
      <c r="AU7598" s="139"/>
      <c r="AV7598" s="139"/>
      <c r="AW7598" s="140"/>
      <c r="AX7598" s="8"/>
      <c r="AY7598" s="8"/>
      <c r="AZ7598" s="8"/>
      <c r="BA7598" s="8"/>
      <c r="BB7598" s="122"/>
      <c r="BC7598" s="8"/>
      <c r="BD7598" s="8"/>
      <c r="BE7598" s="8"/>
      <c r="BF7598" s="8"/>
      <c r="BG7598" s="122"/>
      <c r="BH7598" s="8"/>
      <c r="BI7598" s="8"/>
      <c r="BJ7598" s="8"/>
      <c r="BK7598" s="8"/>
      <c r="BL7598" s="122"/>
      <c r="BM7598" s="8"/>
      <c r="BN7598" s="8"/>
      <c r="BO7598" s="8"/>
      <c r="BP7598" s="8"/>
      <c r="BQ7598" s="122"/>
      <c r="BR7598" s="8"/>
      <c r="BS7598" s="8"/>
      <c r="BT7598" s="8"/>
      <c r="BU7598" s="8"/>
      <c r="BV7598" s="122"/>
    </row>
    <row r="7599" spans="1:74" hidden="1" x14ac:dyDescent="0.3">
      <c r="A7599" s="8"/>
      <c r="B7599" s="2" t="s">
        <v>2</v>
      </c>
      <c r="C7599" s="2" t="s">
        <v>3</v>
      </c>
      <c r="D7599" s="2" t="s">
        <v>503</v>
      </c>
      <c r="E7599" s="9" t="s">
        <v>504</v>
      </c>
      <c r="F7599" s="10"/>
      <c r="G7599" s="18" t="s">
        <v>5</v>
      </c>
      <c r="H7599" s="3">
        <v>2024</v>
      </c>
      <c r="I7599" s="20" t="s">
        <v>282</v>
      </c>
      <c r="J7599" s="2" t="s">
        <v>273</v>
      </c>
      <c r="K7599" s="2" t="s">
        <v>321</v>
      </c>
      <c r="L7599" s="165">
        <f t="shared" si="295"/>
        <v>6.6000000000000008E-3</v>
      </c>
      <c r="M7599" s="163">
        <f t="shared" si="296"/>
        <v>20.225000000000001</v>
      </c>
      <c r="N7599" s="181"/>
      <c r="O7599" s="8"/>
      <c r="P7599" s="8"/>
      <c r="Q7599" s="8"/>
      <c r="R7599" s="8"/>
      <c r="S7599" s="122"/>
      <c r="T7599" s="8"/>
      <c r="U7599" s="8"/>
      <c r="V7599" s="8"/>
      <c r="W7599" s="8"/>
      <c r="X7599" s="122"/>
      <c r="Y7599" s="8"/>
      <c r="Z7599" s="8"/>
      <c r="AA7599" s="8"/>
      <c r="AB7599" s="8"/>
      <c r="AC7599" s="122"/>
      <c r="AD7599" s="8" t="s">
        <v>363</v>
      </c>
      <c r="AE7599" s="8"/>
      <c r="AF7599" s="8"/>
      <c r="AG7599" s="8">
        <v>5.0000000000000001E-4</v>
      </c>
      <c r="AH7599" s="122">
        <v>0.65400000000000003</v>
      </c>
      <c r="AI7599" s="137"/>
      <c r="AJ7599" s="137"/>
      <c r="AK7599" s="137"/>
      <c r="AL7599" s="137"/>
      <c r="AM7599" s="138"/>
      <c r="AN7599" s="8"/>
      <c r="AO7599" s="8"/>
      <c r="AP7599" s="8"/>
      <c r="AQ7599" s="8"/>
      <c r="AR7599" s="122"/>
      <c r="AS7599" s="139"/>
      <c r="AT7599" s="139"/>
      <c r="AU7599" s="139"/>
      <c r="AV7599" s="139"/>
      <c r="AW7599" s="140"/>
      <c r="AX7599" s="8"/>
      <c r="AY7599" s="8"/>
      <c r="AZ7599" s="8">
        <v>15</v>
      </c>
      <c r="BA7599" s="8">
        <v>4.0000000000000001E-3</v>
      </c>
      <c r="BB7599" s="122">
        <v>12.497999999999999</v>
      </c>
      <c r="BC7599" s="8" t="s">
        <v>711</v>
      </c>
      <c r="BD7599" s="8"/>
      <c r="BE7599" s="8"/>
      <c r="BF7599" s="8">
        <v>1.1000000000000001E-3</v>
      </c>
      <c r="BG7599" s="122">
        <v>4.2060000000000004</v>
      </c>
      <c r="BH7599" s="8"/>
      <c r="BI7599" s="8"/>
      <c r="BJ7599" s="8"/>
      <c r="BK7599" s="8"/>
      <c r="BL7599" s="122"/>
      <c r="BM7599" s="8"/>
      <c r="BN7599" s="8"/>
      <c r="BO7599" s="8"/>
      <c r="BP7599" s="8"/>
      <c r="BQ7599" s="122"/>
      <c r="BR7599" s="8" t="s">
        <v>605</v>
      </c>
      <c r="BS7599" s="8"/>
      <c r="BT7599" s="8"/>
      <c r="BU7599" s="8">
        <v>1E-3</v>
      </c>
      <c r="BV7599" s="122">
        <v>2.867</v>
      </c>
    </row>
    <row r="7600" spans="1:74" hidden="1" x14ac:dyDescent="0.3">
      <c r="A7600" s="8"/>
      <c r="B7600" s="2" t="s">
        <v>2</v>
      </c>
      <c r="C7600" s="2" t="s">
        <v>3</v>
      </c>
      <c r="D7600" s="2" t="s">
        <v>503</v>
      </c>
      <c r="E7600" s="9" t="s">
        <v>504</v>
      </c>
      <c r="F7600" s="10"/>
      <c r="G7600" s="18" t="s">
        <v>5</v>
      </c>
      <c r="H7600" s="3">
        <v>2024</v>
      </c>
      <c r="I7600" s="20" t="s">
        <v>282</v>
      </c>
      <c r="J7600" s="2" t="s">
        <v>274</v>
      </c>
      <c r="K7600" s="2" t="s">
        <v>321</v>
      </c>
      <c r="L7600" s="163">
        <f t="shared" si="295"/>
        <v>0</v>
      </c>
      <c r="M7600" s="163">
        <f t="shared" si="296"/>
        <v>0</v>
      </c>
      <c r="N7600" s="181"/>
      <c r="O7600" s="8"/>
      <c r="P7600" s="8"/>
      <c r="Q7600" s="8"/>
      <c r="R7600" s="8"/>
      <c r="S7600" s="122"/>
      <c r="T7600" s="8"/>
      <c r="U7600" s="8"/>
      <c r="V7600" s="8"/>
      <c r="W7600" s="8"/>
      <c r="X7600" s="122"/>
      <c r="Y7600" s="8"/>
      <c r="Z7600" s="8"/>
      <c r="AA7600" s="8"/>
      <c r="AB7600" s="8"/>
      <c r="AC7600" s="122"/>
      <c r="AD7600" s="8"/>
      <c r="AE7600" s="8"/>
      <c r="AF7600" s="8"/>
      <c r="AG7600" s="8"/>
      <c r="AH7600" s="122"/>
      <c r="AI7600" s="137"/>
      <c r="AJ7600" s="137"/>
      <c r="AK7600" s="137"/>
      <c r="AL7600" s="137"/>
      <c r="AM7600" s="138"/>
      <c r="AN7600" s="8"/>
      <c r="AO7600" s="8"/>
      <c r="AP7600" s="8"/>
      <c r="AQ7600" s="8"/>
      <c r="AR7600" s="122"/>
      <c r="AS7600" s="139"/>
      <c r="AT7600" s="139"/>
      <c r="AU7600" s="139"/>
      <c r="AV7600" s="139"/>
      <c r="AW7600" s="140"/>
      <c r="AX7600" s="8"/>
      <c r="AY7600" s="8"/>
      <c r="AZ7600" s="8"/>
      <c r="BA7600" s="8"/>
      <c r="BB7600" s="122"/>
      <c r="BC7600" s="8"/>
      <c r="BD7600" s="8"/>
      <c r="BE7600" s="8"/>
      <c r="BF7600" s="8"/>
      <c r="BG7600" s="122"/>
      <c r="BH7600" s="8"/>
      <c r="BI7600" s="8"/>
      <c r="BJ7600" s="8"/>
      <c r="BK7600" s="8"/>
      <c r="BL7600" s="122"/>
      <c r="BM7600" s="8"/>
      <c r="BN7600" s="8"/>
      <c r="BO7600" s="8"/>
      <c r="BP7600" s="8"/>
      <c r="BQ7600" s="122"/>
      <c r="BR7600" s="8"/>
      <c r="BS7600" s="8"/>
      <c r="BT7600" s="8"/>
      <c r="BU7600" s="8"/>
      <c r="BV7600" s="122"/>
    </row>
    <row r="7601" spans="1:74" hidden="1" x14ac:dyDescent="0.3">
      <c r="A7601" s="8"/>
      <c r="B7601" s="2" t="s">
        <v>2</v>
      </c>
      <c r="C7601" s="2" t="s">
        <v>3</v>
      </c>
      <c r="D7601" s="2" t="s">
        <v>503</v>
      </c>
      <c r="E7601" s="9" t="s">
        <v>504</v>
      </c>
      <c r="F7601" s="10"/>
      <c r="G7601" s="18" t="s">
        <v>5</v>
      </c>
      <c r="H7601" s="3">
        <v>2024</v>
      </c>
      <c r="I7601" s="20" t="s">
        <v>282</v>
      </c>
      <c r="J7601" s="2" t="s">
        <v>275</v>
      </c>
      <c r="K7601" s="2" t="s">
        <v>321</v>
      </c>
      <c r="L7601" s="163">
        <f t="shared" si="295"/>
        <v>0</v>
      </c>
      <c r="M7601" s="163">
        <f t="shared" si="296"/>
        <v>0</v>
      </c>
      <c r="N7601" s="181"/>
      <c r="O7601" s="8"/>
      <c r="P7601" s="8"/>
      <c r="Q7601" s="8"/>
      <c r="R7601" s="8"/>
      <c r="S7601" s="122"/>
      <c r="T7601" s="8"/>
      <c r="U7601" s="8"/>
      <c r="V7601" s="8"/>
      <c r="W7601" s="8"/>
      <c r="X7601" s="122"/>
      <c r="Y7601" s="8"/>
      <c r="Z7601" s="8"/>
      <c r="AA7601" s="8"/>
      <c r="AB7601" s="8"/>
      <c r="AC7601" s="122"/>
      <c r="AD7601" s="8"/>
      <c r="AE7601" s="8"/>
      <c r="AF7601" s="8"/>
      <c r="AG7601" s="8"/>
      <c r="AH7601" s="122"/>
      <c r="AI7601" s="137"/>
      <c r="AJ7601" s="137"/>
      <c r="AK7601" s="137"/>
      <c r="AL7601" s="137"/>
      <c r="AM7601" s="138"/>
      <c r="AN7601" s="8"/>
      <c r="AO7601" s="8"/>
      <c r="AP7601" s="8"/>
      <c r="AQ7601" s="8"/>
      <c r="AR7601" s="122"/>
      <c r="AS7601" s="139"/>
      <c r="AT7601" s="139"/>
      <c r="AU7601" s="139"/>
      <c r="AV7601" s="139"/>
      <c r="AW7601" s="140"/>
      <c r="AX7601" s="8"/>
      <c r="AY7601" s="8"/>
      <c r="AZ7601" s="8"/>
      <c r="BA7601" s="8"/>
      <c r="BB7601" s="122"/>
      <c r="BC7601" s="8"/>
      <c r="BD7601" s="8"/>
      <c r="BE7601" s="8"/>
      <c r="BF7601" s="8"/>
      <c r="BG7601" s="122"/>
      <c r="BH7601" s="8"/>
      <c r="BI7601" s="8"/>
      <c r="BJ7601" s="8"/>
      <c r="BK7601" s="8"/>
      <c r="BL7601" s="122"/>
      <c r="BM7601" s="8"/>
      <c r="BN7601" s="8"/>
      <c r="BO7601" s="8"/>
      <c r="BP7601" s="8"/>
      <c r="BQ7601" s="122"/>
      <c r="BR7601" s="8"/>
      <c r="BS7601" s="8"/>
      <c r="BT7601" s="8"/>
      <c r="BU7601" s="8"/>
      <c r="BV7601" s="122"/>
    </row>
    <row r="7602" spans="1:74" hidden="1" x14ac:dyDescent="0.3">
      <c r="A7602" s="8"/>
      <c r="B7602" s="2" t="s">
        <v>2</v>
      </c>
      <c r="C7602" s="2" t="s">
        <v>3</v>
      </c>
      <c r="D7602" s="2" t="s">
        <v>503</v>
      </c>
      <c r="E7602" s="9" t="s">
        <v>504</v>
      </c>
      <c r="F7602" s="10"/>
      <c r="G7602" s="18" t="s">
        <v>5</v>
      </c>
      <c r="H7602" s="3">
        <v>2024</v>
      </c>
      <c r="I7602" s="20" t="s">
        <v>282</v>
      </c>
      <c r="J7602" s="2" t="s">
        <v>276</v>
      </c>
      <c r="K7602" s="2" t="s">
        <v>320</v>
      </c>
      <c r="L7602" s="163">
        <f t="shared" si="295"/>
        <v>0</v>
      </c>
      <c r="M7602" s="163">
        <f t="shared" si="296"/>
        <v>0</v>
      </c>
      <c r="N7602" s="181"/>
      <c r="O7602" s="8"/>
      <c r="P7602" s="8"/>
      <c r="Q7602" s="8"/>
      <c r="R7602" s="8"/>
      <c r="S7602" s="122"/>
      <c r="T7602" s="8"/>
      <c r="U7602" s="8"/>
      <c r="V7602" s="8"/>
      <c r="W7602" s="8"/>
      <c r="X7602" s="122"/>
      <c r="Y7602" s="8"/>
      <c r="Z7602" s="8"/>
      <c r="AA7602" s="8"/>
      <c r="AB7602" s="8"/>
      <c r="AC7602" s="122"/>
      <c r="AD7602" s="8"/>
      <c r="AE7602" s="8"/>
      <c r="AF7602" s="8"/>
      <c r="AG7602" s="8"/>
      <c r="AH7602" s="122"/>
      <c r="AI7602" s="137"/>
      <c r="AJ7602" s="137"/>
      <c r="AK7602" s="137"/>
      <c r="AL7602" s="137"/>
      <c r="AM7602" s="138"/>
      <c r="AN7602" s="8"/>
      <c r="AO7602" s="8"/>
      <c r="AP7602" s="8"/>
      <c r="AQ7602" s="8"/>
      <c r="AR7602" s="122"/>
      <c r="AS7602" s="139"/>
      <c r="AT7602" s="139"/>
      <c r="AU7602" s="139"/>
      <c r="AV7602" s="139"/>
      <c r="AW7602" s="140"/>
      <c r="AX7602" s="8"/>
      <c r="AY7602" s="8"/>
      <c r="AZ7602" s="8"/>
      <c r="BA7602" s="8"/>
      <c r="BB7602" s="122"/>
      <c r="BC7602" s="8"/>
      <c r="BD7602" s="8"/>
      <c r="BE7602" s="8"/>
      <c r="BF7602" s="8"/>
      <c r="BG7602" s="122"/>
      <c r="BH7602" s="8"/>
      <c r="BI7602" s="8"/>
      <c r="BJ7602" s="8"/>
      <c r="BK7602" s="8"/>
      <c r="BL7602" s="122"/>
      <c r="BM7602" s="8"/>
      <c r="BN7602" s="8"/>
      <c r="BO7602" s="8"/>
      <c r="BP7602" s="8"/>
      <c r="BQ7602" s="122"/>
      <c r="BR7602" s="8"/>
      <c r="BS7602" s="8"/>
      <c r="BT7602" s="8"/>
      <c r="BU7602" s="8"/>
      <c r="BV7602" s="122"/>
    </row>
    <row r="7603" spans="1:74" hidden="1" x14ac:dyDescent="0.3">
      <c r="A7603" s="8"/>
      <c r="B7603" s="2" t="s">
        <v>2</v>
      </c>
      <c r="C7603" s="2" t="s">
        <v>3</v>
      </c>
      <c r="D7603" s="2" t="s">
        <v>503</v>
      </c>
      <c r="E7603" s="9" t="s">
        <v>504</v>
      </c>
      <c r="F7603" s="10"/>
      <c r="G7603" s="18" t="s">
        <v>5</v>
      </c>
      <c r="H7603" s="3">
        <v>2024</v>
      </c>
      <c r="I7603" s="20" t="s">
        <v>282</v>
      </c>
      <c r="J7603" s="2" t="s">
        <v>277</v>
      </c>
      <c r="K7603" s="2" t="s">
        <v>320</v>
      </c>
      <c r="L7603" s="163">
        <f t="shared" si="295"/>
        <v>15</v>
      </c>
      <c r="M7603" s="163">
        <f t="shared" si="296"/>
        <v>56.549000000000007</v>
      </c>
      <c r="N7603" s="181"/>
      <c r="O7603" s="8"/>
      <c r="P7603" s="8"/>
      <c r="Q7603" s="8"/>
      <c r="R7603" s="8"/>
      <c r="S7603" s="122"/>
      <c r="T7603" s="8"/>
      <c r="U7603" s="8"/>
      <c r="V7603" s="8"/>
      <c r="W7603" s="8"/>
      <c r="X7603" s="122"/>
      <c r="Y7603" s="8"/>
      <c r="Z7603" s="8"/>
      <c r="AA7603" s="8"/>
      <c r="AB7603" s="8"/>
      <c r="AC7603" s="122"/>
      <c r="AD7603" s="8"/>
      <c r="AE7603" s="8"/>
      <c r="AF7603" s="8"/>
      <c r="AG7603" s="8"/>
      <c r="AH7603" s="122"/>
      <c r="AI7603" s="137"/>
      <c r="AJ7603" s="137"/>
      <c r="AK7603" s="137"/>
      <c r="AL7603" s="137"/>
      <c r="AM7603" s="138"/>
      <c r="AN7603" s="8"/>
      <c r="AO7603" s="8"/>
      <c r="AP7603" s="8"/>
      <c r="AQ7603" s="8"/>
      <c r="AR7603" s="122"/>
      <c r="AS7603" s="139"/>
      <c r="AT7603" s="139"/>
      <c r="AU7603" s="139"/>
      <c r="AV7603" s="139"/>
      <c r="AW7603" s="140"/>
      <c r="AX7603" s="8"/>
      <c r="AY7603" s="8"/>
      <c r="AZ7603" s="8">
        <v>15</v>
      </c>
      <c r="BA7603" s="8">
        <v>1</v>
      </c>
      <c r="BB7603" s="122">
        <v>1.304</v>
      </c>
      <c r="BC7603" s="8" t="s">
        <v>907</v>
      </c>
      <c r="BD7603" s="8"/>
      <c r="BE7603" s="8"/>
      <c r="BF7603" s="8">
        <v>4</v>
      </c>
      <c r="BG7603" s="122">
        <v>6.0250000000000004</v>
      </c>
      <c r="BH7603" s="8" t="s">
        <v>976</v>
      </c>
      <c r="BI7603" s="8"/>
      <c r="BJ7603" s="8"/>
      <c r="BK7603" s="8">
        <v>7</v>
      </c>
      <c r="BL7603" s="122">
        <v>25.916</v>
      </c>
      <c r="BM7603" s="8"/>
      <c r="BN7603" s="8"/>
      <c r="BO7603" s="8"/>
      <c r="BP7603" s="8"/>
      <c r="BQ7603" s="122"/>
      <c r="BR7603" s="8" t="s">
        <v>605</v>
      </c>
      <c r="BS7603" s="8"/>
      <c r="BT7603" s="8"/>
      <c r="BU7603" s="8">
        <v>3</v>
      </c>
      <c r="BV7603" s="122">
        <v>23.303999999999998</v>
      </c>
    </row>
    <row r="7604" spans="1:74" hidden="1" x14ac:dyDescent="0.3">
      <c r="A7604" s="8"/>
      <c r="B7604" s="2" t="s">
        <v>2</v>
      </c>
      <c r="C7604" s="2" t="s">
        <v>3</v>
      </c>
      <c r="D7604" s="2" t="s">
        <v>503</v>
      </c>
      <c r="E7604" s="9" t="s">
        <v>504</v>
      </c>
      <c r="F7604" s="10"/>
      <c r="G7604" s="18" t="s">
        <v>5</v>
      </c>
      <c r="H7604" s="3">
        <v>2024</v>
      </c>
      <c r="I7604" s="20" t="s">
        <v>283</v>
      </c>
      <c r="J7604" s="2" t="s">
        <v>298</v>
      </c>
      <c r="K7604" s="2" t="s">
        <v>321</v>
      </c>
      <c r="L7604" s="163">
        <f t="shared" si="295"/>
        <v>0</v>
      </c>
      <c r="M7604" s="163">
        <f t="shared" si="296"/>
        <v>0</v>
      </c>
      <c r="N7604" s="181"/>
      <c r="O7604" s="8"/>
      <c r="P7604" s="8"/>
      <c r="Q7604" s="8"/>
      <c r="R7604" s="8"/>
      <c r="S7604" s="122"/>
      <c r="T7604" s="8"/>
      <c r="U7604" s="8"/>
      <c r="V7604" s="8"/>
      <c r="W7604" s="8"/>
      <c r="X7604" s="122"/>
      <c r="Y7604" s="8"/>
      <c r="Z7604" s="8"/>
      <c r="AA7604" s="8"/>
      <c r="AB7604" s="8"/>
      <c r="AC7604" s="122"/>
      <c r="AD7604" s="8"/>
      <c r="AE7604" s="8"/>
      <c r="AF7604" s="8"/>
      <c r="AG7604" s="8"/>
      <c r="AH7604" s="122"/>
      <c r="AI7604" s="137"/>
      <c r="AJ7604" s="137"/>
      <c r="AK7604" s="137"/>
      <c r="AL7604" s="137"/>
      <c r="AM7604" s="138"/>
      <c r="AN7604" s="8"/>
      <c r="AO7604" s="8"/>
      <c r="AP7604" s="8"/>
      <c r="AQ7604" s="8"/>
      <c r="AR7604" s="122"/>
      <c r="AS7604" s="139"/>
      <c r="AT7604" s="139"/>
      <c r="AU7604" s="139"/>
      <c r="AV7604" s="139"/>
      <c r="AW7604" s="140"/>
      <c r="AX7604" s="8"/>
      <c r="AY7604" s="8"/>
      <c r="AZ7604" s="8"/>
      <c r="BA7604" s="8"/>
      <c r="BB7604" s="122"/>
      <c r="BC7604" s="8"/>
      <c r="BD7604" s="8"/>
      <c r="BE7604" s="8"/>
      <c r="BF7604" s="8"/>
      <c r="BG7604" s="122"/>
      <c r="BH7604" s="8"/>
      <c r="BI7604" s="8"/>
      <c r="BJ7604" s="8"/>
      <c r="BK7604" s="8"/>
      <c r="BL7604" s="122"/>
      <c r="BM7604" s="8"/>
      <c r="BN7604" s="8"/>
      <c r="BO7604" s="8"/>
      <c r="BP7604" s="8"/>
      <c r="BQ7604" s="122"/>
      <c r="BR7604" s="8"/>
      <c r="BS7604" s="8"/>
      <c r="BT7604" s="8"/>
      <c r="BU7604" s="8"/>
      <c r="BV7604" s="122"/>
    </row>
    <row r="7605" spans="1:74" hidden="1" x14ac:dyDescent="0.3">
      <c r="A7605" s="8"/>
      <c r="B7605" s="2" t="s">
        <v>2</v>
      </c>
      <c r="C7605" s="2" t="s">
        <v>3</v>
      </c>
      <c r="D7605" s="2" t="s">
        <v>503</v>
      </c>
      <c r="E7605" s="9" t="s">
        <v>504</v>
      </c>
      <c r="F7605" s="10"/>
      <c r="G7605" s="18" t="s">
        <v>5</v>
      </c>
      <c r="H7605" s="3">
        <v>2024</v>
      </c>
      <c r="I7605" s="20" t="s">
        <v>283</v>
      </c>
      <c r="J7605" s="2" t="s">
        <v>278</v>
      </c>
      <c r="K7605" s="2" t="s">
        <v>320</v>
      </c>
      <c r="L7605" s="163">
        <f t="shared" si="295"/>
        <v>6</v>
      </c>
      <c r="M7605" s="163">
        <f t="shared" si="296"/>
        <v>11.964</v>
      </c>
      <c r="N7605" s="181"/>
      <c r="O7605" s="8"/>
      <c r="P7605" s="8"/>
      <c r="Q7605" s="8"/>
      <c r="R7605" s="8"/>
      <c r="S7605" s="122"/>
      <c r="T7605" s="8"/>
      <c r="U7605" s="8"/>
      <c r="V7605" s="8"/>
      <c r="W7605" s="8"/>
      <c r="X7605" s="122"/>
      <c r="Y7605" s="8"/>
      <c r="Z7605" s="8"/>
      <c r="AA7605" s="8"/>
      <c r="AB7605" s="8"/>
      <c r="AC7605" s="122"/>
      <c r="AD7605" s="8"/>
      <c r="AE7605" s="8"/>
      <c r="AF7605" s="8"/>
      <c r="AG7605" s="8"/>
      <c r="AH7605" s="122"/>
      <c r="AI7605" s="137"/>
      <c r="AJ7605" s="137"/>
      <c r="AK7605" s="137"/>
      <c r="AL7605" s="137"/>
      <c r="AM7605" s="138"/>
      <c r="AN7605" s="8"/>
      <c r="AO7605" s="8"/>
      <c r="AP7605" s="8"/>
      <c r="AQ7605" s="8"/>
      <c r="AR7605" s="122"/>
      <c r="AS7605" s="139"/>
      <c r="AT7605" s="139"/>
      <c r="AU7605" s="139"/>
      <c r="AV7605" s="139"/>
      <c r="AW7605" s="140"/>
      <c r="AX7605" s="8"/>
      <c r="AY7605" s="8"/>
      <c r="AZ7605" s="8"/>
      <c r="BA7605" s="8"/>
      <c r="BB7605" s="122"/>
      <c r="BC7605" s="8"/>
      <c r="BD7605" s="8"/>
      <c r="BE7605" s="8"/>
      <c r="BF7605" s="8"/>
      <c r="BG7605" s="122"/>
      <c r="BH7605" s="8"/>
      <c r="BI7605" s="8"/>
      <c r="BJ7605" s="8"/>
      <c r="BK7605" s="8"/>
      <c r="BL7605" s="122"/>
      <c r="BM7605" s="8" t="s">
        <v>1099</v>
      </c>
      <c r="BN7605" s="8"/>
      <c r="BO7605" s="8"/>
      <c r="BP7605" s="8">
        <v>6</v>
      </c>
      <c r="BQ7605" s="122">
        <v>11.964</v>
      </c>
      <c r="BR7605" s="8"/>
      <c r="BS7605" s="8"/>
      <c r="BT7605" s="8"/>
      <c r="BU7605" s="8"/>
      <c r="BV7605" s="122"/>
    </row>
    <row r="7606" spans="1:74" hidden="1" x14ac:dyDescent="0.3">
      <c r="A7606" s="8"/>
      <c r="B7606" s="2" t="s">
        <v>2</v>
      </c>
      <c r="C7606" s="2" t="s">
        <v>3</v>
      </c>
      <c r="D7606" s="2" t="s">
        <v>503</v>
      </c>
      <c r="E7606" s="9" t="s">
        <v>504</v>
      </c>
      <c r="F7606" s="10"/>
      <c r="G7606" s="18" t="s">
        <v>5</v>
      </c>
      <c r="H7606" s="3">
        <v>2024</v>
      </c>
      <c r="I7606" s="20" t="s">
        <v>283</v>
      </c>
      <c r="J7606" s="2" t="s">
        <v>279</v>
      </c>
      <c r="K7606" s="2" t="s">
        <v>320</v>
      </c>
      <c r="L7606" s="163">
        <f t="shared" si="295"/>
        <v>0</v>
      </c>
      <c r="M7606" s="163">
        <f t="shared" si="296"/>
        <v>0</v>
      </c>
      <c r="N7606" s="181"/>
      <c r="O7606" s="8"/>
      <c r="P7606" s="8"/>
      <c r="Q7606" s="8"/>
      <c r="R7606" s="8"/>
      <c r="S7606" s="122"/>
      <c r="T7606" s="8"/>
      <c r="U7606" s="8"/>
      <c r="V7606" s="8"/>
      <c r="W7606" s="8"/>
      <c r="X7606" s="122"/>
      <c r="Y7606" s="8"/>
      <c r="Z7606" s="8"/>
      <c r="AA7606" s="8"/>
      <c r="AB7606" s="8"/>
      <c r="AC7606" s="122"/>
      <c r="AD7606" s="8"/>
      <c r="AE7606" s="8"/>
      <c r="AF7606" s="8"/>
      <c r="AG7606" s="8"/>
      <c r="AH7606" s="122"/>
      <c r="AI7606" s="137"/>
      <c r="AJ7606" s="137"/>
      <c r="AK7606" s="137"/>
      <c r="AL7606" s="137"/>
      <c r="AM7606" s="138"/>
      <c r="AN7606" s="8"/>
      <c r="AO7606" s="8"/>
      <c r="AP7606" s="8"/>
      <c r="AQ7606" s="8"/>
      <c r="AR7606" s="122"/>
      <c r="AS7606" s="139"/>
      <c r="AT7606" s="139"/>
      <c r="AU7606" s="139"/>
      <c r="AV7606" s="139"/>
      <c r="AW7606" s="140"/>
      <c r="AX7606" s="8"/>
      <c r="AY7606" s="8"/>
      <c r="AZ7606" s="8"/>
      <c r="BA7606" s="8"/>
      <c r="BB7606" s="122"/>
      <c r="BC7606" s="8"/>
      <c r="BD7606" s="8"/>
      <c r="BE7606" s="8"/>
      <c r="BF7606" s="8"/>
      <c r="BG7606" s="122"/>
      <c r="BH7606" s="8"/>
      <c r="BI7606" s="8"/>
      <c r="BJ7606" s="8"/>
      <c r="BK7606" s="8"/>
      <c r="BL7606" s="122"/>
      <c r="BM7606" s="8"/>
      <c r="BN7606" s="8"/>
      <c r="BO7606" s="8"/>
      <c r="BP7606" s="8"/>
      <c r="BQ7606" s="122"/>
      <c r="BR7606" s="8"/>
      <c r="BS7606" s="8"/>
      <c r="BT7606" s="8"/>
      <c r="BU7606" s="8"/>
      <c r="BV7606" s="122"/>
    </row>
    <row r="7607" spans="1:74" hidden="1" x14ac:dyDescent="0.3">
      <c r="A7607" s="8"/>
      <c r="B7607" s="2" t="s">
        <v>2</v>
      </c>
      <c r="C7607" s="2" t="s">
        <v>3</v>
      </c>
      <c r="D7607" s="2" t="s">
        <v>503</v>
      </c>
      <c r="E7607" s="9" t="s">
        <v>504</v>
      </c>
      <c r="F7607" s="10"/>
      <c r="G7607" s="18" t="s">
        <v>5</v>
      </c>
      <c r="H7607" s="3">
        <v>2024</v>
      </c>
      <c r="I7607" s="20" t="s">
        <v>286</v>
      </c>
      <c r="J7607" s="2" t="s">
        <v>280</v>
      </c>
      <c r="K7607" s="2" t="s">
        <v>319</v>
      </c>
      <c r="L7607" s="163">
        <f t="shared" si="295"/>
        <v>0</v>
      </c>
      <c r="M7607" s="163">
        <f t="shared" si="296"/>
        <v>0</v>
      </c>
      <c r="N7607" s="181"/>
      <c r="O7607" s="8"/>
      <c r="P7607" s="8"/>
      <c r="Q7607" s="8"/>
      <c r="R7607" s="8"/>
      <c r="S7607" s="122"/>
      <c r="T7607" s="8"/>
      <c r="U7607" s="8"/>
      <c r="V7607" s="8"/>
      <c r="W7607" s="8"/>
      <c r="X7607" s="122"/>
      <c r="Y7607" s="8"/>
      <c r="Z7607" s="8"/>
      <c r="AA7607" s="8"/>
      <c r="AB7607" s="8"/>
      <c r="AC7607" s="122"/>
      <c r="AD7607" s="8"/>
      <c r="AE7607" s="8"/>
      <c r="AF7607" s="8"/>
      <c r="AG7607" s="8"/>
      <c r="AH7607" s="122"/>
      <c r="AI7607" s="137"/>
      <c r="AJ7607" s="137"/>
      <c r="AK7607" s="137"/>
      <c r="AL7607" s="137"/>
      <c r="AM7607" s="138"/>
      <c r="AN7607" s="8"/>
      <c r="AO7607" s="8"/>
      <c r="AP7607" s="8"/>
      <c r="AQ7607" s="8"/>
      <c r="AR7607" s="122"/>
      <c r="AS7607" s="139"/>
      <c r="AT7607" s="139"/>
      <c r="AU7607" s="139"/>
      <c r="AV7607" s="139"/>
      <c r="AW7607" s="140"/>
      <c r="AX7607" s="8"/>
      <c r="AY7607" s="8"/>
      <c r="AZ7607" s="8"/>
      <c r="BA7607" s="8"/>
      <c r="BB7607" s="122"/>
      <c r="BC7607" s="8"/>
      <c r="BD7607" s="8"/>
      <c r="BE7607" s="8"/>
      <c r="BF7607" s="8"/>
      <c r="BG7607" s="122"/>
      <c r="BH7607" s="8"/>
      <c r="BI7607" s="8"/>
      <c r="BJ7607" s="8"/>
      <c r="BK7607" s="8"/>
      <c r="BL7607" s="122"/>
      <c r="BM7607" s="8"/>
      <c r="BN7607" s="8"/>
      <c r="BO7607" s="8"/>
      <c r="BP7607" s="8"/>
      <c r="BQ7607" s="122"/>
      <c r="BR7607" s="8"/>
      <c r="BS7607" s="8"/>
      <c r="BT7607" s="8"/>
      <c r="BU7607" s="8"/>
      <c r="BV7607" s="122"/>
    </row>
    <row r="7608" spans="1:74" hidden="1" x14ac:dyDescent="0.3">
      <c r="A7608" s="8"/>
      <c r="B7608" s="2" t="s">
        <v>2</v>
      </c>
      <c r="C7608" s="2" t="s">
        <v>3</v>
      </c>
      <c r="D7608" s="2" t="s">
        <v>503</v>
      </c>
      <c r="E7608" s="9" t="s">
        <v>504</v>
      </c>
      <c r="F7608" s="10"/>
      <c r="G7608" s="18" t="s">
        <v>5</v>
      </c>
      <c r="H7608" s="3">
        <v>2024</v>
      </c>
      <c r="I7608" s="20" t="s">
        <v>286</v>
      </c>
      <c r="J7608" s="2" t="s">
        <v>281</v>
      </c>
      <c r="K7608" s="2" t="s">
        <v>319</v>
      </c>
      <c r="L7608" s="163"/>
      <c r="M7608" s="163">
        <f t="shared" si="296"/>
        <v>0.82199999999999995</v>
      </c>
      <c r="N7608" s="181"/>
      <c r="O7608" s="8"/>
      <c r="P7608" s="8"/>
      <c r="Q7608" s="8"/>
      <c r="R7608" s="8"/>
      <c r="S7608" s="122"/>
      <c r="T7608" s="8"/>
      <c r="U7608" s="8"/>
      <c r="V7608" s="8"/>
      <c r="W7608" s="8"/>
      <c r="X7608" s="122"/>
      <c r="Y7608" s="8"/>
      <c r="Z7608" s="8"/>
      <c r="AA7608" s="8"/>
      <c r="AB7608" s="8"/>
      <c r="AC7608" s="122"/>
      <c r="AD7608" s="8"/>
      <c r="AE7608" s="8"/>
      <c r="AF7608" s="8"/>
      <c r="AG7608" s="8"/>
      <c r="AH7608" s="122"/>
      <c r="AI7608" s="137"/>
      <c r="AJ7608" s="137"/>
      <c r="AK7608" s="137"/>
      <c r="AL7608" s="137"/>
      <c r="AM7608" s="138"/>
      <c r="AN7608" s="8"/>
      <c r="AO7608" s="8"/>
      <c r="AP7608" s="8"/>
      <c r="AQ7608" s="8"/>
      <c r="AR7608" s="122"/>
      <c r="AS7608" s="139"/>
      <c r="AT7608" s="139"/>
      <c r="AU7608" s="139"/>
      <c r="AV7608" s="139"/>
      <c r="AW7608" s="140"/>
      <c r="AX7608" s="8"/>
      <c r="AY7608" s="8"/>
      <c r="AZ7608" s="8"/>
      <c r="BA7608" s="8"/>
      <c r="BB7608" s="122"/>
      <c r="BC7608" s="8"/>
      <c r="BD7608" s="8"/>
      <c r="BE7608" s="8"/>
      <c r="BF7608" s="8"/>
      <c r="BG7608" s="122"/>
      <c r="BH7608" s="8" t="s">
        <v>1028</v>
      </c>
      <c r="BI7608" s="8"/>
      <c r="BJ7608" s="8"/>
      <c r="BK7608" s="8"/>
      <c r="BL7608" s="122">
        <v>0.82199999999999995</v>
      </c>
      <c r="BM7608" s="8"/>
      <c r="BN7608" s="8"/>
      <c r="BO7608" s="8"/>
      <c r="BP7608" s="8"/>
      <c r="BQ7608" s="122"/>
      <c r="BR7608" s="8"/>
      <c r="BS7608" s="8"/>
      <c r="BT7608" s="8"/>
      <c r="BU7608" s="8"/>
      <c r="BV7608" s="122"/>
    </row>
    <row r="7609" spans="1:74" s="13" customFormat="1" hidden="1" x14ac:dyDescent="0.3">
      <c r="A7609" s="15"/>
      <c r="B7609" s="12" t="s">
        <v>2</v>
      </c>
      <c r="C7609" s="12" t="s">
        <v>3</v>
      </c>
      <c r="D7609" s="12" t="s">
        <v>503</v>
      </c>
      <c r="E7609" s="16" t="s">
        <v>504</v>
      </c>
      <c r="F7609" s="17"/>
      <c r="G7609" s="19" t="s">
        <v>5</v>
      </c>
      <c r="H7609" s="7">
        <v>2024</v>
      </c>
      <c r="I7609" s="21"/>
      <c r="J7609" s="12" t="s">
        <v>314</v>
      </c>
      <c r="K7609" s="12"/>
      <c r="L7609" s="147"/>
      <c r="M7609" s="147">
        <f t="shared" si="296"/>
        <v>625.60900000000004</v>
      </c>
      <c r="N7609" s="183"/>
      <c r="O7609" s="15"/>
      <c r="P7609" s="15"/>
      <c r="Q7609" s="15"/>
      <c r="R7609" s="15"/>
      <c r="S7609" s="123"/>
      <c r="T7609" s="15"/>
      <c r="U7609" s="15"/>
      <c r="V7609" s="15"/>
      <c r="W7609" s="15"/>
      <c r="X7609" s="123"/>
      <c r="Y7609" s="15"/>
      <c r="Z7609" s="15"/>
      <c r="AA7609" s="15"/>
      <c r="AB7609" s="15"/>
      <c r="AC7609" s="123"/>
      <c r="AD7609" s="15"/>
      <c r="AE7609" s="15"/>
      <c r="AF7609" s="15"/>
      <c r="AG7609" s="15"/>
      <c r="AH7609" s="123">
        <f>SUM(AH7596:AH7608)</f>
        <v>0.65400000000000003</v>
      </c>
      <c r="AI7609" s="15"/>
      <c r="AJ7609" s="15"/>
      <c r="AK7609" s="15"/>
      <c r="AL7609" s="15"/>
      <c r="AM7609" s="123">
        <f>SUM(AM7571:AM7608)</f>
        <v>0</v>
      </c>
      <c r="AN7609" s="15"/>
      <c r="AO7609" s="15"/>
      <c r="AP7609" s="15"/>
      <c r="AQ7609" s="15"/>
      <c r="AR7609" s="123">
        <f>SUM(AR7571:AR7608)</f>
        <v>298.42599999999999</v>
      </c>
      <c r="AS7609" s="15"/>
      <c r="AT7609" s="15"/>
      <c r="AU7609" s="15"/>
      <c r="AV7609" s="15"/>
      <c r="AW7609" s="123">
        <f>SUM(AW7571:AW7608)</f>
        <v>0</v>
      </c>
      <c r="AX7609" s="15"/>
      <c r="AY7609" s="15"/>
      <c r="AZ7609" s="15"/>
      <c r="BA7609" s="123"/>
      <c r="BB7609" s="123">
        <f>SUM(BB7571:BB7608)</f>
        <v>251.42499999999998</v>
      </c>
      <c r="BC7609" s="15"/>
      <c r="BD7609" s="15"/>
      <c r="BE7609" s="15"/>
      <c r="BF7609" s="123"/>
      <c r="BG7609" s="123">
        <f t="shared" ref="BG7609" si="297">SUM(BG7571:BG7608)</f>
        <v>10.231000000000002</v>
      </c>
      <c r="BH7609" s="15"/>
      <c r="BI7609" s="15"/>
      <c r="BJ7609" s="15"/>
      <c r="BK7609" s="123"/>
      <c r="BL7609" s="123">
        <f t="shared" ref="BL7609" si="298">SUM(BL7571:BL7608)</f>
        <v>26.738</v>
      </c>
      <c r="BM7609" s="15"/>
      <c r="BN7609" s="15"/>
      <c r="BO7609" s="15"/>
      <c r="BP7609" s="123"/>
      <c r="BQ7609" s="123">
        <f t="shared" ref="BQ7609" si="299">SUM(BQ7571:BQ7608)</f>
        <v>11.964</v>
      </c>
      <c r="BR7609" s="15"/>
      <c r="BS7609" s="15"/>
      <c r="BT7609" s="15"/>
      <c r="BU7609" s="123"/>
      <c r="BV7609" s="123">
        <f>SUM(BV7571:BV7608)</f>
        <v>26.170999999999999</v>
      </c>
    </row>
    <row r="7610" spans="1:74" hidden="1" x14ac:dyDescent="0.3">
      <c r="A7610" s="8"/>
      <c r="B7610" s="2" t="s">
        <v>2</v>
      </c>
      <c r="C7610" s="2" t="s">
        <v>3</v>
      </c>
      <c r="D7610" s="2" t="s">
        <v>503</v>
      </c>
      <c r="E7610" s="9">
        <v>70</v>
      </c>
      <c r="F7610" s="10"/>
      <c r="G7610" s="18" t="s">
        <v>5</v>
      </c>
      <c r="H7610" s="3">
        <v>2024</v>
      </c>
      <c r="I7610" s="20" t="s">
        <v>287</v>
      </c>
      <c r="J7610" s="184" t="s">
        <v>509</v>
      </c>
      <c r="K7610" s="184" t="s">
        <v>318</v>
      </c>
      <c r="L7610" s="187">
        <f>SUM(R7610,W7610,AB7610,AG7610,AL7610,AQ7610,AV7610,BA7610,BF7610,BK7610,BP7610,BU7610)</f>
        <v>0</v>
      </c>
      <c r="M7610" s="187">
        <f t="shared" si="296"/>
        <v>0</v>
      </c>
      <c r="N7610" s="186"/>
      <c r="O7610" s="8"/>
      <c r="P7610" s="8"/>
      <c r="Q7610" s="8"/>
      <c r="R7610" s="8"/>
      <c r="S7610" s="122"/>
      <c r="T7610" s="8"/>
      <c r="U7610" s="8"/>
      <c r="V7610" s="8"/>
      <c r="W7610" s="8"/>
      <c r="X7610" s="122"/>
      <c r="Y7610" s="8"/>
      <c r="Z7610" s="8"/>
      <c r="AA7610" s="8"/>
      <c r="AB7610" s="8"/>
      <c r="AC7610" s="122"/>
      <c r="AD7610" s="8"/>
      <c r="AE7610" s="8"/>
      <c r="AF7610" s="8"/>
      <c r="AG7610" s="8"/>
      <c r="AH7610" s="122"/>
      <c r="AI7610" s="137"/>
      <c r="AJ7610" s="137"/>
      <c r="AK7610" s="137"/>
      <c r="AL7610" s="137"/>
      <c r="AM7610" s="138"/>
      <c r="AN7610" s="8"/>
      <c r="AO7610" s="8"/>
      <c r="AP7610" s="8"/>
      <c r="AQ7610" s="8"/>
      <c r="AR7610" s="122"/>
      <c r="AS7610" s="139"/>
      <c r="AT7610" s="139"/>
      <c r="AU7610" s="139"/>
      <c r="AV7610" s="139"/>
      <c r="AW7610" s="140"/>
      <c r="AX7610" s="8"/>
      <c r="AY7610" s="8"/>
      <c r="AZ7610" s="8"/>
      <c r="BA7610" s="8"/>
      <c r="BB7610" s="122"/>
      <c r="BC7610" s="8"/>
      <c r="BD7610" s="8"/>
      <c r="BE7610" s="8"/>
      <c r="BF7610" s="8"/>
      <c r="BG7610" s="122"/>
      <c r="BH7610" s="8"/>
      <c r="BI7610" s="8"/>
      <c r="BJ7610" s="8"/>
      <c r="BK7610" s="8"/>
      <c r="BL7610" s="122"/>
      <c r="BM7610" s="8"/>
      <c r="BN7610" s="8"/>
      <c r="BO7610" s="8"/>
      <c r="BP7610" s="8"/>
      <c r="BQ7610" s="122"/>
      <c r="BR7610" s="8"/>
      <c r="BS7610" s="8"/>
      <c r="BT7610" s="8"/>
      <c r="BU7610" s="8"/>
      <c r="BV7610" s="122"/>
    </row>
    <row r="7611" spans="1:74" hidden="1" x14ac:dyDescent="0.3">
      <c r="A7611" s="8"/>
      <c r="B7611" s="2" t="s">
        <v>2</v>
      </c>
      <c r="C7611" s="2" t="s">
        <v>3</v>
      </c>
      <c r="D7611" s="2" t="s">
        <v>503</v>
      </c>
      <c r="E7611" s="9">
        <v>70</v>
      </c>
      <c r="F7611" s="10"/>
      <c r="G7611" s="18" t="s">
        <v>5</v>
      </c>
      <c r="H7611" s="3">
        <v>2024</v>
      </c>
      <c r="I7611" s="20" t="s">
        <v>287</v>
      </c>
      <c r="J7611" s="184" t="s">
        <v>291</v>
      </c>
      <c r="K7611" s="184" t="s">
        <v>319</v>
      </c>
      <c r="L7611" s="187">
        <f t="shared" ref="L7611:L7646" si="300">SUM(R7611,W7611,AB7611,AG7611,AL7611,AQ7611,AV7611,BA7611,BF7611,BK7611,BP7611,BU7611)</f>
        <v>0</v>
      </c>
      <c r="M7611" s="187">
        <f>SUM(S7611,X7611,AC7611,AH7611,AM7611,AR7611,AW7611,BB7611,BG7611,BL7611,BQ7611,BV7611)</f>
        <v>0</v>
      </c>
      <c r="N7611" s="186"/>
      <c r="O7611" s="8"/>
      <c r="P7611" s="8"/>
      <c r="Q7611" s="8"/>
      <c r="R7611" s="8"/>
      <c r="S7611" s="122"/>
      <c r="T7611" s="8"/>
      <c r="U7611" s="8"/>
      <c r="V7611" s="8"/>
      <c r="W7611" s="8"/>
      <c r="X7611" s="122"/>
      <c r="Y7611" s="8"/>
      <c r="Z7611" s="8"/>
      <c r="AA7611" s="8"/>
      <c r="AB7611" s="8"/>
      <c r="AC7611" s="122"/>
      <c r="AD7611" s="8"/>
      <c r="AE7611" s="8"/>
      <c r="AF7611" s="8"/>
      <c r="AG7611" s="8"/>
      <c r="AH7611" s="122"/>
      <c r="AI7611" s="137"/>
      <c r="AJ7611" s="137"/>
      <c r="AK7611" s="137"/>
      <c r="AL7611" s="137"/>
      <c r="AM7611" s="138"/>
      <c r="AN7611" s="8"/>
      <c r="AO7611" s="8"/>
      <c r="AP7611" s="8"/>
      <c r="AQ7611" s="8"/>
      <c r="AR7611" s="122"/>
      <c r="AS7611" s="139"/>
      <c r="AT7611" s="139"/>
      <c r="AU7611" s="139"/>
      <c r="AV7611" s="139"/>
      <c r="AW7611" s="140"/>
      <c r="AX7611" s="8"/>
      <c r="AY7611" s="8"/>
      <c r="AZ7611" s="8"/>
      <c r="BA7611" s="8"/>
      <c r="BB7611" s="122"/>
      <c r="BC7611" s="8"/>
      <c r="BD7611" s="8"/>
      <c r="BE7611" s="8"/>
      <c r="BF7611" s="8"/>
      <c r="BG7611" s="122"/>
      <c r="BH7611" s="8"/>
      <c r="BI7611" s="8"/>
      <c r="BJ7611" s="8"/>
      <c r="BK7611" s="8"/>
      <c r="BL7611" s="122"/>
      <c r="BM7611" s="8"/>
      <c r="BN7611" s="8"/>
      <c r="BO7611" s="8"/>
      <c r="BP7611" s="8"/>
      <c r="BQ7611" s="122"/>
      <c r="BR7611" s="8"/>
      <c r="BS7611" s="8"/>
      <c r="BT7611" s="8"/>
      <c r="BU7611" s="8"/>
      <c r="BV7611" s="122"/>
    </row>
    <row r="7612" spans="1:74" hidden="1" x14ac:dyDescent="0.3">
      <c r="A7612" s="8"/>
      <c r="B7612" s="2" t="s">
        <v>2</v>
      </c>
      <c r="C7612" s="2" t="s">
        <v>3</v>
      </c>
      <c r="D7612" s="2" t="s">
        <v>503</v>
      </c>
      <c r="E7612" s="9">
        <v>70</v>
      </c>
      <c r="F7612" s="10"/>
      <c r="G7612" s="18" t="s">
        <v>5</v>
      </c>
      <c r="H7612" s="3">
        <v>2024</v>
      </c>
      <c r="I7612" s="20" t="s">
        <v>286</v>
      </c>
      <c r="J7612" s="184" t="s">
        <v>336</v>
      </c>
      <c r="K7612" s="184" t="s">
        <v>319</v>
      </c>
      <c r="L7612" s="187">
        <f t="shared" si="300"/>
        <v>0</v>
      </c>
      <c r="M7612" s="187">
        <f t="shared" ref="M7612:M7649" si="301">SUM(S7612,X7612,AC7612,AH7612,AM7612,AR7612,AW7612,BB7612,BG7612,BL7612,BQ7612,BV7612)</f>
        <v>0</v>
      </c>
      <c r="N7612" s="186"/>
      <c r="O7612" s="8"/>
      <c r="P7612" s="8"/>
      <c r="Q7612" s="8"/>
      <c r="R7612" s="8"/>
      <c r="S7612" s="122"/>
      <c r="T7612" s="8"/>
      <c r="U7612" s="8"/>
      <c r="V7612" s="8"/>
      <c r="W7612" s="8"/>
      <c r="X7612" s="122"/>
      <c r="Y7612" s="8"/>
      <c r="Z7612" s="8"/>
      <c r="AA7612" s="8"/>
      <c r="AB7612" s="8"/>
      <c r="AC7612" s="122"/>
      <c r="AD7612" s="8"/>
      <c r="AE7612" s="8"/>
      <c r="AF7612" s="8"/>
      <c r="AG7612" s="8"/>
      <c r="AH7612" s="122"/>
      <c r="AI7612" s="137"/>
      <c r="AJ7612" s="137"/>
      <c r="AK7612" s="137"/>
      <c r="AL7612" s="137"/>
      <c r="AM7612" s="138"/>
      <c r="AN7612" s="8"/>
      <c r="AO7612" s="8"/>
      <c r="AP7612" s="8"/>
      <c r="AQ7612" s="8"/>
      <c r="AR7612" s="122"/>
      <c r="AS7612" s="139"/>
      <c r="AT7612" s="139"/>
      <c r="AU7612" s="139"/>
      <c r="AV7612" s="139"/>
      <c r="AW7612" s="140"/>
      <c r="AX7612" s="8"/>
      <c r="AY7612" s="8"/>
      <c r="AZ7612" s="8"/>
      <c r="BA7612" s="8"/>
      <c r="BB7612" s="122"/>
      <c r="BC7612" s="8"/>
      <c r="BD7612" s="8"/>
      <c r="BE7612" s="8"/>
      <c r="BF7612" s="8"/>
      <c r="BG7612" s="122"/>
      <c r="BH7612" s="8"/>
      <c r="BI7612" s="8"/>
      <c r="BJ7612" s="8"/>
      <c r="BK7612" s="8"/>
      <c r="BL7612" s="122"/>
      <c r="BM7612" s="8"/>
      <c r="BN7612" s="8"/>
      <c r="BO7612" s="8"/>
      <c r="BP7612" s="8"/>
      <c r="BQ7612" s="122"/>
      <c r="BR7612" s="8"/>
      <c r="BS7612" s="8"/>
      <c r="BT7612" s="8"/>
      <c r="BU7612" s="8"/>
      <c r="BV7612" s="122"/>
    </row>
    <row r="7613" spans="1:74" hidden="1" x14ac:dyDescent="0.3">
      <c r="A7613" s="8"/>
      <c r="B7613" s="2" t="s">
        <v>2</v>
      </c>
      <c r="C7613" s="2" t="s">
        <v>3</v>
      </c>
      <c r="D7613" s="2" t="s">
        <v>503</v>
      </c>
      <c r="E7613" s="9">
        <v>70</v>
      </c>
      <c r="F7613" s="10"/>
      <c r="G7613" s="18" t="s">
        <v>5</v>
      </c>
      <c r="H7613" s="3">
        <v>2024</v>
      </c>
      <c r="I7613" s="20" t="s">
        <v>286</v>
      </c>
      <c r="J7613" s="185" t="s">
        <v>337</v>
      </c>
      <c r="K7613" s="185" t="s">
        <v>318</v>
      </c>
      <c r="L7613" s="187">
        <f t="shared" si="300"/>
        <v>0</v>
      </c>
      <c r="M7613" s="187">
        <f t="shared" si="301"/>
        <v>0</v>
      </c>
      <c r="N7613" s="186"/>
      <c r="O7613" s="8"/>
      <c r="P7613" s="8"/>
      <c r="Q7613" s="8"/>
      <c r="R7613" s="8"/>
      <c r="S7613" s="122"/>
      <c r="T7613" s="8"/>
      <c r="U7613" s="8"/>
      <c r="V7613" s="8"/>
      <c r="W7613" s="8"/>
      <c r="X7613" s="122"/>
      <c r="Y7613" s="8"/>
      <c r="Z7613" s="8"/>
      <c r="AA7613" s="8"/>
      <c r="AB7613" s="8"/>
      <c r="AC7613" s="122"/>
      <c r="AD7613" s="8"/>
      <c r="AE7613" s="8"/>
      <c r="AF7613" s="8"/>
      <c r="AG7613" s="8"/>
      <c r="AH7613" s="122"/>
      <c r="AI7613" s="137"/>
      <c r="AJ7613" s="137"/>
      <c r="AK7613" s="137"/>
      <c r="AL7613" s="137"/>
      <c r="AM7613" s="138"/>
      <c r="AN7613" s="8"/>
      <c r="AO7613" s="8"/>
      <c r="AP7613" s="8"/>
      <c r="AQ7613" s="8"/>
      <c r="AR7613" s="122"/>
      <c r="AS7613" s="139"/>
      <c r="AT7613" s="139"/>
      <c r="AU7613" s="139"/>
      <c r="AV7613" s="139"/>
      <c r="AW7613" s="140"/>
      <c r="AX7613" s="8"/>
      <c r="AY7613" s="8"/>
      <c r="AZ7613" s="8"/>
      <c r="BA7613" s="8"/>
      <c r="BB7613" s="122"/>
      <c r="BC7613" s="8"/>
      <c r="BD7613" s="8"/>
      <c r="BE7613" s="8"/>
      <c r="BF7613" s="8"/>
      <c r="BG7613" s="122"/>
      <c r="BH7613" s="8"/>
      <c r="BI7613" s="8"/>
      <c r="BJ7613" s="8"/>
      <c r="BK7613" s="8"/>
      <c r="BL7613" s="122"/>
      <c r="BM7613" s="8"/>
      <c r="BN7613" s="8"/>
      <c r="BO7613" s="8"/>
      <c r="BP7613" s="8"/>
      <c r="BQ7613" s="122"/>
      <c r="BR7613" s="8"/>
      <c r="BS7613" s="8"/>
      <c r="BT7613" s="8"/>
      <c r="BU7613" s="8"/>
      <c r="BV7613" s="122"/>
    </row>
    <row r="7614" spans="1:74" ht="28.8" hidden="1" x14ac:dyDescent="0.3">
      <c r="A7614" s="8"/>
      <c r="B7614" s="2" t="s">
        <v>2</v>
      </c>
      <c r="C7614" s="2" t="s">
        <v>3</v>
      </c>
      <c r="D7614" s="2" t="s">
        <v>503</v>
      </c>
      <c r="E7614" s="9">
        <v>70</v>
      </c>
      <c r="F7614" s="10"/>
      <c r="G7614" s="18" t="s">
        <v>5</v>
      </c>
      <c r="H7614" s="3">
        <v>2024</v>
      </c>
      <c r="I7614" s="20" t="s">
        <v>286</v>
      </c>
      <c r="J7614" s="185" t="s">
        <v>338</v>
      </c>
      <c r="K7614" s="185" t="s">
        <v>339</v>
      </c>
      <c r="L7614" s="187">
        <f t="shared" si="300"/>
        <v>0</v>
      </c>
      <c r="M7614" s="187">
        <f t="shared" si="301"/>
        <v>0</v>
      </c>
      <c r="N7614" s="186"/>
      <c r="O7614" s="8"/>
      <c r="P7614" s="8"/>
      <c r="Q7614" s="8"/>
      <c r="R7614" s="8"/>
      <c r="S7614" s="122"/>
      <c r="T7614" s="8"/>
      <c r="U7614" s="8"/>
      <c r="V7614" s="8"/>
      <c r="W7614" s="8"/>
      <c r="X7614" s="122"/>
      <c r="Y7614" s="8"/>
      <c r="Z7614" s="8"/>
      <c r="AA7614" s="8"/>
      <c r="AB7614" s="8"/>
      <c r="AC7614" s="122"/>
      <c r="AD7614" s="8"/>
      <c r="AE7614" s="8"/>
      <c r="AF7614" s="8"/>
      <c r="AG7614" s="8"/>
      <c r="AH7614" s="122"/>
      <c r="AI7614" s="137"/>
      <c r="AJ7614" s="137"/>
      <c r="AK7614" s="137"/>
      <c r="AL7614" s="137"/>
      <c r="AM7614" s="138"/>
      <c r="AN7614" s="8"/>
      <c r="AO7614" s="8"/>
      <c r="AP7614" s="8"/>
      <c r="AQ7614" s="8"/>
      <c r="AR7614" s="122"/>
      <c r="AS7614" s="139"/>
      <c r="AT7614" s="139"/>
      <c r="AU7614" s="139"/>
      <c r="AV7614" s="139"/>
      <c r="AW7614" s="140"/>
      <c r="AX7614" s="8"/>
      <c r="AY7614" s="8"/>
      <c r="AZ7614" s="8"/>
      <c r="BA7614" s="8"/>
      <c r="BB7614" s="122"/>
      <c r="BC7614" s="8"/>
      <c r="BD7614" s="8"/>
      <c r="BE7614" s="8"/>
      <c r="BF7614" s="8"/>
      <c r="BG7614" s="122"/>
      <c r="BH7614" s="8"/>
      <c r="BI7614" s="8"/>
      <c r="BJ7614" s="8"/>
      <c r="BK7614" s="8"/>
      <c r="BL7614" s="122"/>
      <c r="BM7614" s="8"/>
      <c r="BN7614" s="8"/>
      <c r="BO7614" s="8"/>
      <c r="BP7614" s="8"/>
      <c r="BQ7614" s="122"/>
      <c r="BR7614" s="8"/>
      <c r="BS7614" s="8"/>
      <c r="BT7614" s="8"/>
      <c r="BU7614" s="8"/>
      <c r="BV7614" s="122"/>
    </row>
    <row r="7615" spans="1:74" ht="28.8" hidden="1" x14ac:dyDescent="0.3">
      <c r="A7615" s="8"/>
      <c r="B7615" s="2" t="s">
        <v>2</v>
      </c>
      <c r="C7615" s="2" t="s">
        <v>3</v>
      </c>
      <c r="D7615" s="2" t="s">
        <v>503</v>
      </c>
      <c r="E7615" s="9">
        <v>70</v>
      </c>
      <c r="F7615" s="10"/>
      <c r="G7615" s="18" t="s">
        <v>5</v>
      </c>
      <c r="H7615" s="3">
        <v>2024</v>
      </c>
      <c r="I7615" s="20" t="s">
        <v>286</v>
      </c>
      <c r="J7615" s="185" t="s">
        <v>340</v>
      </c>
      <c r="K7615" s="185" t="s">
        <v>318</v>
      </c>
      <c r="L7615" s="187">
        <f t="shared" si="300"/>
        <v>0</v>
      </c>
      <c r="M7615" s="187">
        <f t="shared" si="301"/>
        <v>0</v>
      </c>
      <c r="N7615" s="186"/>
      <c r="O7615" s="8"/>
      <c r="P7615" s="8"/>
      <c r="Q7615" s="8"/>
      <c r="R7615" s="8"/>
      <c r="S7615" s="122"/>
      <c r="T7615" s="8"/>
      <c r="U7615" s="8"/>
      <c r="V7615" s="8"/>
      <c r="W7615" s="8"/>
      <c r="X7615" s="122"/>
      <c r="Y7615" s="8"/>
      <c r="Z7615" s="8"/>
      <c r="AA7615" s="8"/>
      <c r="AB7615" s="8"/>
      <c r="AC7615" s="122"/>
      <c r="AD7615" s="8"/>
      <c r="AE7615" s="8"/>
      <c r="AF7615" s="8"/>
      <c r="AG7615" s="8"/>
      <c r="AH7615" s="122"/>
      <c r="AI7615" s="137"/>
      <c r="AJ7615" s="137"/>
      <c r="AK7615" s="137"/>
      <c r="AL7615" s="137"/>
      <c r="AM7615" s="138"/>
      <c r="AN7615" s="8"/>
      <c r="AO7615" s="8"/>
      <c r="AP7615" s="8"/>
      <c r="AQ7615" s="8"/>
      <c r="AR7615" s="122"/>
      <c r="AS7615" s="139"/>
      <c r="AT7615" s="139"/>
      <c r="AU7615" s="139"/>
      <c r="AV7615" s="139"/>
      <c r="AW7615" s="140"/>
      <c r="AX7615" s="8"/>
      <c r="AY7615" s="8"/>
      <c r="AZ7615" s="8"/>
      <c r="BA7615" s="8"/>
      <c r="BB7615" s="122"/>
      <c r="BC7615" s="8"/>
      <c r="BD7615" s="8"/>
      <c r="BE7615" s="8"/>
      <c r="BF7615" s="8"/>
      <c r="BG7615" s="122"/>
      <c r="BH7615" s="8"/>
      <c r="BI7615" s="8"/>
      <c r="BJ7615" s="8"/>
      <c r="BK7615" s="8"/>
      <c r="BL7615" s="122"/>
      <c r="BM7615" s="8"/>
      <c r="BN7615" s="8"/>
      <c r="BO7615" s="8"/>
      <c r="BP7615" s="8"/>
      <c r="BQ7615" s="122"/>
      <c r="BR7615" s="8"/>
      <c r="BS7615" s="8"/>
      <c r="BT7615" s="8"/>
      <c r="BU7615" s="8"/>
      <c r="BV7615" s="122"/>
    </row>
    <row r="7616" spans="1:74" hidden="1" x14ac:dyDescent="0.3">
      <c r="A7616" s="8"/>
      <c r="B7616" s="2" t="s">
        <v>2</v>
      </c>
      <c r="C7616" s="2" t="s">
        <v>3</v>
      </c>
      <c r="D7616" s="2" t="s">
        <v>503</v>
      </c>
      <c r="E7616" s="9">
        <v>70</v>
      </c>
      <c r="F7616" s="10"/>
      <c r="G7616" s="18" t="s">
        <v>5</v>
      </c>
      <c r="H7616" s="3">
        <v>2024</v>
      </c>
      <c r="I7616" s="20" t="s">
        <v>286</v>
      </c>
      <c r="J7616" s="185" t="s">
        <v>341</v>
      </c>
      <c r="K7616" s="185" t="s">
        <v>320</v>
      </c>
      <c r="L7616" s="187">
        <f t="shared" si="300"/>
        <v>0</v>
      </c>
      <c r="M7616" s="187">
        <f t="shared" si="301"/>
        <v>0</v>
      </c>
      <c r="N7616" s="186"/>
      <c r="O7616" s="8"/>
      <c r="P7616" s="8"/>
      <c r="Q7616" s="8"/>
      <c r="R7616" s="8"/>
      <c r="S7616" s="122"/>
      <c r="T7616" s="8"/>
      <c r="U7616" s="8"/>
      <c r="V7616" s="8"/>
      <c r="W7616" s="8"/>
      <c r="X7616" s="122"/>
      <c r="Y7616" s="8"/>
      <c r="Z7616" s="8"/>
      <c r="AA7616" s="8"/>
      <c r="AB7616" s="8"/>
      <c r="AC7616" s="122"/>
      <c r="AD7616" s="8"/>
      <c r="AE7616" s="8"/>
      <c r="AF7616" s="8"/>
      <c r="AG7616" s="8"/>
      <c r="AH7616" s="122"/>
      <c r="AI7616" s="137"/>
      <c r="AJ7616" s="137"/>
      <c r="AK7616" s="137"/>
      <c r="AL7616" s="137"/>
      <c r="AM7616" s="138"/>
      <c r="AN7616" s="8"/>
      <c r="AO7616" s="8"/>
      <c r="AP7616" s="8"/>
      <c r="AQ7616" s="8"/>
      <c r="AR7616" s="122"/>
      <c r="AS7616" s="139"/>
      <c r="AT7616" s="139"/>
      <c r="AU7616" s="139"/>
      <c r="AV7616" s="139"/>
      <c r="AW7616" s="140"/>
      <c r="AX7616" s="8"/>
      <c r="AY7616" s="8"/>
      <c r="AZ7616" s="8"/>
      <c r="BA7616" s="8"/>
      <c r="BB7616" s="122"/>
      <c r="BC7616" s="8"/>
      <c r="BD7616" s="8"/>
      <c r="BE7616" s="8"/>
      <c r="BF7616" s="8"/>
      <c r="BG7616" s="122"/>
      <c r="BH7616" s="8"/>
      <c r="BI7616" s="8"/>
      <c r="BJ7616" s="8"/>
      <c r="BK7616" s="8"/>
      <c r="BL7616" s="122"/>
      <c r="BM7616" s="8"/>
      <c r="BN7616" s="8"/>
      <c r="BO7616" s="8"/>
      <c r="BP7616" s="8"/>
      <c r="BQ7616" s="122"/>
      <c r="BR7616" s="8"/>
      <c r="BS7616" s="8"/>
      <c r="BT7616" s="8"/>
      <c r="BU7616" s="8"/>
      <c r="BV7616" s="122"/>
    </row>
    <row r="7617" spans="1:74" ht="28.8" hidden="1" x14ac:dyDescent="0.3">
      <c r="A7617" s="8"/>
      <c r="B7617" s="2" t="s">
        <v>2</v>
      </c>
      <c r="C7617" s="2" t="s">
        <v>3</v>
      </c>
      <c r="D7617" s="2" t="s">
        <v>503</v>
      </c>
      <c r="E7617" s="9">
        <v>70</v>
      </c>
      <c r="F7617" s="10"/>
      <c r="G7617" s="18" t="s">
        <v>5</v>
      </c>
      <c r="H7617" s="3">
        <v>2024</v>
      </c>
      <c r="I7617" s="20" t="s">
        <v>286</v>
      </c>
      <c r="J7617" s="185" t="s">
        <v>342</v>
      </c>
      <c r="K7617" s="185" t="s">
        <v>320</v>
      </c>
      <c r="L7617" s="187">
        <f t="shared" si="300"/>
        <v>0</v>
      </c>
      <c r="M7617" s="187">
        <f t="shared" si="301"/>
        <v>0</v>
      </c>
      <c r="N7617" s="186"/>
      <c r="O7617" s="8"/>
      <c r="P7617" s="8"/>
      <c r="Q7617" s="8"/>
      <c r="R7617" s="8"/>
      <c r="S7617" s="122"/>
      <c r="T7617" s="8"/>
      <c r="U7617" s="8"/>
      <c r="V7617" s="8"/>
      <c r="W7617" s="8"/>
      <c r="X7617" s="122"/>
      <c r="Y7617" s="8"/>
      <c r="Z7617" s="8"/>
      <c r="AA7617" s="8"/>
      <c r="AB7617" s="8"/>
      <c r="AC7617" s="122"/>
      <c r="AD7617" s="8"/>
      <c r="AE7617" s="8"/>
      <c r="AF7617" s="8"/>
      <c r="AG7617" s="8"/>
      <c r="AH7617" s="122"/>
      <c r="AI7617" s="137"/>
      <c r="AJ7617" s="137"/>
      <c r="AK7617" s="137"/>
      <c r="AL7617" s="137"/>
      <c r="AM7617" s="138"/>
      <c r="AN7617" s="8"/>
      <c r="AO7617" s="8"/>
      <c r="AP7617" s="8"/>
      <c r="AQ7617" s="8"/>
      <c r="AR7617" s="122"/>
      <c r="AS7617" s="139"/>
      <c r="AT7617" s="139"/>
      <c r="AU7617" s="139"/>
      <c r="AV7617" s="139"/>
      <c r="AW7617" s="140"/>
      <c r="AX7617" s="8"/>
      <c r="AY7617" s="8"/>
      <c r="AZ7617" s="8"/>
      <c r="BA7617" s="8"/>
      <c r="BB7617" s="122"/>
      <c r="BC7617" s="8"/>
      <c r="BD7617" s="8"/>
      <c r="BE7617" s="8"/>
      <c r="BF7617" s="8"/>
      <c r="BG7617" s="122"/>
      <c r="BH7617" s="8"/>
      <c r="BI7617" s="8"/>
      <c r="BJ7617" s="8"/>
      <c r="BK7617" s="8"/>
      <c r="BL7617" s="122"/>
      <c r="BM7617" s="8"/>
      <c r="BN7617" s="8"/>
      <c r="BO7617" s="8"/>
      <c r="BP7617" s="8"/>
      <c r="BQ7617" s="122"/>
      <c r="BR7617" s="8"/>
      <c r="BS7617" s="8"/>
      <c r="BT7617" s="8"/>
      <c r="BU7617" s="8"/>
      <c r="BV7617" s="122"/>
    </row>
    <row r="7618" spans="1:74" hidden="1" x14ac:dyDescent="0.3">
      <c r="A7618" s="8"/>
      <c r="B7618" s="2" t="s">
        <v>2</v>
      </c>
      <c r="C7618" s="2" t="s">
        <v>3</v>
      </c>
      <c r="D7618" s="2" t="s">
        <v>503</v>
      </c>
      <c r="E7618" s="9">
        <v>70</v>
      </c>
      <c r="F7618" s="10"/>
      <c r="G7618" s="18" t="s">
        <v>5</v>
      </c>
      <c r="H7618" s="3">
        <v>2024</v>
      </c>
      <c r="I7618" s="20" t="s">
        <v>286</v>
      </c>
      <c r="J7618" s="185" t="s">
        <v>343</v>
      </c>
      <c r="K7618" s="185" t="s">
        <v>339</v>
      </c>
      <c r="L7618" s="187">
        <f t="shared" si="300"/>
        <v>0</v>
      </c>
      <c r="M7618" s="187">
        <f t="shared" si="301"/>
        <v>0</v>
      </c>
      <c r="N7618" s="186"/>
      <c r="O7618" s="8"/>
      <c r="P7618" s="8"/>
      <c r="Q7618" s="8"/>
      <c r="R7618" s="8"/>
      <c r="S7618" s="122"/>
      <c r="T7618" s="8"/>
      <c r="U7618" s="8"/>
      <c r="V7618" s="8"/>
      <c r="W7618" s="8"/>
      <c r="X7618" s="122"/>
      <c r="Y7618" s="8"/>
      <c r="Z7618" s="8"/>
      <c r="AA7618" s="8"/>
      <c r="AB7618" s="8"/>
      <c r="AC7618" s="122"/>
      <c r="AD7618" s="8"/>
      <c r="AE7618" s="8"/>
      <c r="AF7618" s="8"/>
      <c r="AG7618" s="8"/>
      <c r="AH7618" s="122"/>
      <c r="AI7618" s="137"/>
      <c r="AJ7618" s="137"/>
      <c r="AK7618" s="137"/>
      <c r="AL7618" s="137"/>
      <c r="AM7618" s="138"/>
      <c r="AN7618" s="8"/>
      <c r="AO7618" s="8"/>
      <c r="AP7618" s="8"/>
      <c r="AQ7618" s="8"/>
      <c r="AR7618" s="122"/>
      <c r="AS7618" s="139"/>
      <c r="AT7618" s="139"/>
      <c r="AU7618" s="139"/>
      <c r="AV7618" s="139"/>
      <c r="AW7618" s="140"/>
      <c r="AX7618" s="8"/>
      <c r="AY7618" s="8"/>
      <c r="AZ7618" s="8"/>
      <c r="BA7618" s="8"/>
      <c r="BB7618" s="122"/>
      <c r="BC7618" s="8"/>
      <c r="BD7618" s="8"/>
      <c r="BE7618" s="8"/>
      <c r="BF7618" s="8"/>
      <c r="BG7618" s="122"/>
      <c r="BH7618" s="8"/>
      <c r="BI7618" s="8"/>
      <c r="BJ7618" s="8"/>
      <c r="BK7618" s="8"/>
      <c r="BL7618" s="122"/>
      <c r="BM7618" s="8"/>
      <c r="BN7618" s="8"/>
      <c r="BO7618" s="8"/>
      <c r="BP7618" s="8"/>
      <c r="BQ7618" s="122"/>
      <c r="BR7618" s="8"/>
      <c r="BS7618" s="8"/>
      <c r="BT7618" s="8"/>
      <c r="BU7618" s="8"/>
      <c r="BV7618" s="122"/>
    </row>
    <row r="7619" spans="1:74" hidden="1" x14ac:dyDescent="0.3">
      <c r="A7619" s="8"/>
      <c r="B7619" s="2" t="s">
        <v>2</v>
      </c>
      <c r="C7619" s="2" t="s">
        <v>3</v>
      </c>
      <c r="D7619" s="2" t="s">
        <v>503</v>
      </c>
      <c r="E7619" s="9">
        <v>70</v>
      </c>
      <c r="F7619" s="10"/>
      <c r="G7619" s="18" t="s">
        <v>5</v>
      </c>
      <c r="H7619" s="3">
        <v>2024</v>
      </c>
      <c r="I7619" s="20" t="s">
        <v>288</v>
      </c>
      <c r="J7619" s="185" t="s">
        <v>344</v>
      </c>
      <c r="K7619" s="185" t="s">
        <v>318</v>
      </c>
      <c r="L7619" s="187">
        <f t="shared" si="300"/>
        <v>0</v>
      </c>
      <c r="M7619" s="187">
        <f t="shared" si="301"/>
        <v>0</v>
      </c>
      <c r="N7619" s="186"/>
      <c r="O7619" s="8"/>
      <c r="P7619" s="8"/>
      <c r="Q7619" s="8"/>
      <c r="R7619" s="8"/>
      <c r="S7619" s="122"/>
      <c r="T7619" s="8"/>
      <c r="U7619" s="8"/>
      <c r="V7619" s="8"/>
      <c r="W7619" s="8"/>
      <c r="X7619" s="122"/>
      <c r="Y7619" s="8"/>
      <c r="Z7619" s="8"/>
      <c r="AA7619" s="8"/>
      <c r="AB7619" s="8"/>
      <c r="AC7619" s="122"/>
      <c r="AD7619" s="8"/>
      <c r="AE7619" s="8"/>
      <c r="AF7619" s="8"/>
      <c r="AG7619" s="8"/>
      <c r="AH7619" s="122"/>
      <c r="AI7619" s="137"/>
      <c r="AJ7619" s="137"/>
      <c r="AK7619" s="137"/>
      <c r="AL7619" s="137"/>
      <c r="AM7619" s="138"/>
      <c r="AN7619" s="8"/>
      <c r="AO7619" s="8"/>
      <c r="AP7619" s="8"/>
      <c r="AQ7619" s="8"/>
      <c r="AR7619" s="122"/>
      <c r="AS7619" s="139"/>
      <c r="AT7619" s="139"/>
      <c r="AU7619" s="139"/>
      <c r="AV7619" s="139"/>
      <c r="AW7619" s="140"/>
      <c r="AX7619" s="8"/>
      <c r="AY7619" s="8"/>
      <c r="AZ7619" s="8"/>
      <c r="BA7619" s="8"/>
      <c r="BB7619" s="122"/>
      <c r="BC7619" s="8"/>
      <c r="BD7619" s="8"/>
      <c r="BE7619" s="8"/>
      <c r="BF7619" s="8"/>
      <c r="BG7619" s="122"/>
      <c r="BH7619" s="8"/>
      <c r="BI7619" s="8"/>
      <c r="BJ7619" s="8"/>
      <c r="BK7619" s="8"/>
      <c r="BL7619" s="122"/>
      <c r="BM7619" s="8"/>
      <c r="BN7619" s="8"/>
      <c r="BO7619" s="8"/>
      <c r="BP7619" s="8"/>
      <c r="BQ7619" s="122"/>
      <c r="BR7619" s="8"/>
      <c r="BS7619" s="8"/>
      <c r="BT7619" s="8"/>
      <c r="BU7619" s="8"/>
      <c r="BV7619" s="122"/>
    </row>
    <row r="7620" spans="1:74" hidden="1" x14ac:dyDescent="0.3">
      <c r="A7620" s="8"/>
      <c r="B7620" s="2" t="s">
        <v>2</v>
      </c>
      <c r="C7620" s="2" t="s">
        <v>3</v>
      </c>
      <c r="D7620" s="2" t="s">
        <v>503</v>
      </c>
      <c r="E7620" s="9">
        <v>70</v>
      </c>
      <c r="F7620" s="10"/>
      <c r="G7620" s="18" t="s">
        <v>5</v>
      </c>
      <c r="H7620" s="3">
        <v>2024</v>
      </c>
      <c r="I7620" s="20" t="s">
        <v>288</v>
      </c>
      <c r="J7620" s="184" t="s">
        <v>351</v>
      </c>
      <c r="K7620" s="184" t="s">
        <v>318</v>
      </c>
      <c r="L7620" s="187">
        <f t="shared" si="300"/>
        <v>0</v>
      </c>
      <c r="M7620" s="187">
        <f t="shared" si="301"/>
        <v>0</v>
      </c>
      <c r="N7620" s="186"/>
      <c r="O7620" s="8"/>
      <c r="P7620" s="8"/>
      <c r="Q7620" s="8"/>
      <c r="R7620" s="8"/>
      <c r="S7620" s="122"/>
      <c r="T7620" s="8"/>
      <c r="U7620" s="8"/>
      <c r="V7620" s="8"/>
      <c r="W7620" s="8"/>
      <c r="X7620" s="122"/>
      <c r="Y7620" s="8"/>
      <c r="Z7620" s="8"/>
      <c r="AA7620" s="8"/>
      <c r="AB7620" s="8"/>
      <c r="AC7620" s="122"/>
      <c r="AD7620" s="8"/>
      <c r="AE7620" s="8"/>
      <c r="AF7620" s="8"/>
      <c r="AG7620" s="8"/>
      <c r="AH7620" s="122"/>
      <c r="AI7620" s="137"/>
      <c r="AJ7620" s="137"/>
      <c r="AK7620" s="137"/>
      <c r="AL7620" s="137"/>
      <c r="AM7620" s="138"/>
      <c r="AN7620" s="8"/>
      <c r="AO7620" s="8"/>
      <c r="AP7620" s="8"/>
      <c r="AQ7620" s="8"/>
      <c r="AR7620" s="122"/>
      <c r="AS7620" s="139"/>
      <c r="AT7620" s="139"/>
      <c r="AU7620" s="139"/>
      <c r="AV7620" s="139"/>
      <c r="AW7620" s="140"/>
      <c r="AX7620" s="8"/>
      <c r="AY7620" s="8"/>
      <c r="AZ7620" s="8"/>
      <c r="BA7620" s="8"/>
      <c r="BB7620" s="122"/>
      <c r="BC7620" s="8"/>
      <c r="BD7620" s="8"/>
      <c r="BE7620" s="8"/>
      <c r="BF7620" s="8"/>
      <c r="BG7620" s="122"/>
      <c r="BH7620" s="8"/>
      <c r="BI7620" s="8"/>
      <c r="BJ7620" s="8"/>
      <c r="BK7620" s="8"/>
      <c r="BL7620" s="122"/>
      <c r="BM7620" s="8"/>
      <c r="BN7620" s="8"/>
      <c r="BO7620" s="8"/>
      <c r="BP7620" s="8"/>
      <c r="BQ7620" s="122"/>
      <c r="BR7620" s="8"/>
      <c r="BS7620" s="8"/>
      <c r="BT7620" s="8"/>
      <c r="BU7620" s="8"/>
      <c r="BV7620" s="122"/>
    </row>
    <row r="7621" spans="1:74" ht="28.8" hidden="1" x14ac:dyDescent="0.3">
      <c r="A7621" s="8"/>
      <c r="B7621" s="2" t="s">
        <v>2</v>
      </c>
      <c r="C7621" s="2" t="s">
        <v>3</v>
      </c>
      <c r="D7621" s="2" t="s">
        <v>503</v>
      </c>
      <c r="E7621" s="9">
        <v>70</v>
      </c>
      <c r="F7621" s="10"/>
      <c r="G7621" s="18" t="s">
        <v>5</v>
      </c>
      <c r="H7621" s="3">
        <v>2024</v>
      </c>
      <c r="I7621" s="20" t="s">
        <v>288</v>
      </c>
      <c r="J7621" s="184" t="s">
        <v>352</v>
      </c>
      <c r="K7621" s="184" t="s">
        <v>321</v>
      </c>
      <c r="L7621" s="187">
        <f t="shared" si="300"/>
        <v>0</v>
      </c>
      <c r="M7621" s="187">
        <f t="shared" si="301"/>
        <v>0</v>
      </c>
      <c r="N7621" s="186"/>
      <c r="O7621" s="8"/>
      <c r="P7621" s="8"/>
      <c r="Q7621" s="8"/>
      <c r="R7621" s="8"/>
      <c r="S7621" s="122"/>
      <c r="T7621" s="8"/>
      <c r="U7621" s="8"/>
      <c r="V7621" s="8"/>
      <c r="W7621" s="8"/>
      <c r="X7621" s="122"/>
      <c r="Y7621" s="8"/>
      <c r="Z7621" s="8"/>
      <c r="AA7621" s="8"/>
      <c r="AB7621" s="8"/>
      <c r="AC7621" s="122"/>
      <c r="AD7621" s="8"/>
      <c r="AE7621" s="8"/>
      <c r="AF7621" s="8"/>
      <c r="AG7621" s="8"/>
      <c r="AH7621" s="122"/>
      <c r="AI7621" s="137"/>
      <c r="AJ7621" s="137"/>
      <c r="AK7621" s="137"/>
      <c r="AL7621" s="137"/>
      <c r="AM7621" s="138"/>
      <c r="AN7621" s="8"/>
      <c r="AO7621" s="8"/>
      <c r="AP7621" s="8"/>
      <c r="AQ7621" s="8"/>
      <c r="AR7621" s="122"/>
      <c r="AS7621" s="139"/>
      <c r="AT7621" s="139"/>
      <c r="AU7621" s="139"/>
      <c r="AV7621" s="139"/>
      <c r="AW7621" s="140"/>
      <c r="AX7621" s="8"/>
      <c r="AY7621" s="8"/>
      <c r="AZ7621" s="8"/>
      <c r="BA7621" s="8"/>
      <c r="BB7621" s="122"/>
      <c r="BC7621" s="8"/>
      <c r="BD7621" s="8"/>
      <c r="BE7621" s="8"/>
      <c r="BF7621" s="8"/>
      <c r="BG7621" s="122"/>
      <c r="BH7621" s="8"/>
      <c r="BI7621" s="8"/>
      <c r="BJ7621" s="8"/>
      <c r="BK7621" s="8"/>
      <c r="BL7621" s="122"/>
      <c r="BM7621" s="8"/>
      <c r="BN7621" s="8"/>
      <c r="BO7621" s="8"/>
      <c r="BP7621" s="8"/>
      <c r="BQ7621" s="122"/>
      <c r="BR7621" s="8"/>
      <c r="BS7621" s="8"/>
      <c r="BT7621" s="8"/>
      <c r="BU7621" s="8"/>
      <c r="BV7621" s="122"/>
    </row>
    <row r="7622" spans="1:74" hidden="1" x14ac:dyDescent="0.3">
      <c r="A7622" s="8"/>
      <c r="B7622" s="2" t="s">
        <v>2</v>
      </c>
      <c r="C7622" s="2" t="s">
        <v>3</v>
      </c>
      <c r="D7622" s="2" t="s">
        <v>503</v>
      </c>
      <c r="E7622" s="9">
        <v>70</v>
      </c>
      <c r="F7622" s="10"/>
      <c r="G7622" s="18" t="s">
        <v>5</v>
      </c>
      <c r="H7622" s="3">
        <v>2024</v>
      </c>
      <c r="I7622" s="20" t="s">
        <v>288</v>
      </c>
      <c r="J7622" s="184" t="s">
        <v>345</v>
      </c>
      <c r="K7622" s="184" t="s">
        <v>318</v>
      </c>
      <c r="L7622" s="187">
        <f t="shared" si="300"/>
        <v>0</v>
      </c>
      <c r="M7622" s="187">
        <f t="shared" si="301"/>
        <v>0</v>
      </c>
      <c r="N7622" s="186"/>
      <c r="O7622" s="8"/>
      <c r="P7622" s="8"/>
      <c r="Q7622" s="8"/>
      <c r="R7622" s="8"/>
      <c r="S7622" s="122"/>
      <c r="T7622" s="8"/>
      <c r="U7622" s="8"/>
      <c r="V7622" s="8"/>
      <c r="W7622" s="8"/>
      <c r="X7622" s="122"/>
      <c r="Y7622" s="8"/>
      <c r="Z7622" s="8"/>
      <c r="AA7622" s="8"/>
      <c r="AB7622" s="8"/>
      <c r="AC7622" s="122"/>
      <c r="AD7622" s="8"/>
      <c r="AE7622" s="8"/>
      <c r="AF7622" s="8"/>
      <c r="AG7622" s="8"/>
      <c r="AH7622" s="122"/>
      <c r="AI7622" s="137"/>
      <c r="AJ7622" s="137"/>
      <c r="AK7622" s="137"/>
      <c r="AL7622" s="137"/>
      <c r="AM7622" s="138"/>
      <c r="AN7622" s="8"/>
      <c r="AO7622" s="8"/>
      <c r="AP7622" s="8"/>
      <c r="AQ7622" s="8"/>
      <c r="AR7622" s="122"/>
      <c r="AS7622" s="139"/>
      <c r="AT7622" s="139"/>
      <c r="AU7622" s="139"/>
      <c r="AV7622" s="139"/>
      <c r="AW7622" s="140"/>
      <c r="AX7622" s="8"/>
      <c r="AY7622" s="8"/>
      <c r="AZ7622" s="8"/>
      <c r="BA7622" s="8"/>
      <c r="BB7622" s="122"/>
      <c r="BC7622" s="8"/>
      <c r="BD7622" s="8"/>
      <c r="BE7622" s="8"/>
      <c r="BF7622" s="8"/>
      <c r="BG7622" s="122"/>
      <c r="BH7622" s="8"/>
      <c r="BI7622" s="8"/>
      <c r="BJ7622" s="8"/>
      <c r="BK7622" s="8"/>
      <c r="BL7622" s="122"/>
      <c r="BM7622" s="8"/>
      <c r="BN7622" s="8"/>
      <c r="BO7622" s="8"/>
      <c r="BP7622" s="8"/>
      <c r="BQ7622" s="122"/>
      <c r="BR7622" s="8"/>
      <c r="BS7622" s="8"/>
      <c r="BT7622" s="8"/>
      <c r="BU7622" s="8"/>
      <c r="BV7622" s="122"/>
    </row>
    <row r="7623" spans="1:74" hidden="1" x14ac:dyDescent="0.3">
      <c r="A7623" s="8"/>
      <c r="B7623" s="2" t="s">
        <v>2</v>
      </c>
      <c r="C7623" s="2" t="s">
        <v>3</v>
      </c>
      <c r="D7623" s="2" t="s">
        <v>503</v>
      </c>
      <c r="E7623" s="9">
        <v>70</v>
      </c>
      <c r="F7623" s="10"/>
      <c r="G7623" s="18" t="s">
        <v>5</v>
      </c>
      <c r="H7623" s="3">
        <v>2024</v>
      </c>
      <c r="I7623" s="20" t="s">
        <v>289</v>
      </c>
      <c r="J7623" s="184" t="s">
        <v>268</v>
      </c>
      <c r="K7623" s="184" t="s">
        <v>318</v>
      </c>
      <c r="L7623" s="187">
        <f t="shared" si="300"/>
        <v>0</v>
      </c>
      <c r="M7623" s="187">
        <f t="shared" si="301"/>
        <v>0</v>
      </c>
      <c r="N7623" s="186"/>
      <c r="O7623" s="8"/>
      <c r="P7623" s="8"/>
      <c r="Q7623" s="8"/>
      <c r="R7623" s="8"/>
      <c r="S7623" s="122"/>
      <c r="T7623" s="8"/>
      <c r="U7623" s="8"/>
      <c r="V7623" s="8"/>
      <c r="W7623" s="8"/>
      <c r="X7623" s="122"/>
      <c r="Y7623" s="8"/>
      <c r="Z7623" s="8"/>
      <c r="AA7623" s="8"/>
      <c r="AB7623" s="8"/>
      <c r="AC7623" s="122"/>
      <c r="AD7623" s="8"/>
      <c r="AE7623" s="8"/>
      <c r="AF7623" s="8"/>
      <c r="AG7623" s="8"/>
      <c r="AH7623" s="122"/>
      <c r="AI7623" s="137"/>
      <c r="AJ7623" s="137"/>
      <c r="AK7623" s="137"/>
      <c r="AL7623" s="137"/>
      <c r="AM7623" s="138"/>
      <c r="AN7623" s="8"/>
      <c r="AO7623" s="8"/>
      <c r="AP7623" s="8"/>
      <c r="AQ7623" s="8"/>
      <c r="AR7623" s="122"/>
      <c r="AS7623" s="139"/>
      <c r="AT7623" s="139"/>
      <c r="AU7623" s="139"/>
      <c r="AV7623" s="139"/>
      <c r="AW7623" s="140"/>
      <c r="AX7623" s="8"/>
      <c r="AY7623" s="8"/>
      <c r="AZ7623" s="8"/>
      <c r="BA7623" s="8"/>
      <c r="BB7623" s="122"/>
      <c r="BC7623" s="8"/>
      <c r="BD7623" s="8"/>
      <c r="BE7623" s="8"/>
      <c r="BF7623" s="8"/>
      <c r="BG7623" s="122"/>
      <c r="BH7623" s="8"/>
      <c r="BI7623" s="8"/>
      <c r="BJ7623" s="8"/>
      <c r="BK7623" s="8"/>
      <c r="BL7623" s="122"/>
      <c r="BM7623" s="8"/>
      <c r="BN7623" s="8"/>
      <c r="BO7623" s="8"/>
      <c r="BP7623" s="8"/>
      <c r="BQ7623" s="122"/>
      <c r="BR7623" s="8"/>
      <c r="BS7623" s="8"/>
      <c r="BT7623" s="8"/>
      <c r="BU7623" s="8"/>
      <c r="BV7623" s="122"/>
    </row>
    <row r="7624" spans="1:74" hidden="1" x14ac:dyDescent="0.3">
      <c r="A7624" s="8"/>
      <c r="B7624" s="2" t="s">
        <v>2</v>
      </c>
      <c r="C7624" s="2" t="s">
        <v>3</v>
      </c>
      <c r="D7624" s="2" t="s">
        <v>503</v>
      </c>
      <c r="E7624" s="9">
        <v>70</v>
      </c>
      <c r="F7624" s="10"/>
      <c r="G7624" s="18" t="s">
        <v>5</v>
      </c>
      <c r="H7624" s="3">
        <v>2024</v>
      </c>
      <c r="I7624" s="20" t="s">
        <v>289</v>
      </c>
      <c r="J7624" s="184" t="s">
        <v>292</v>
      </c>
      <c r="K7624" s="184" t="s">
        <v>318</v>
      </c>
      <c r="L7624" s="187">
        <f t="shared" si="300"/>
        <v>0</v>
      </c>
      <c r="M7624" s="187">
        <f t="shared" si="301"/>
        <v>0</v>
      </c>
      <c r="N7624" s="186"/>
      <c r="O7624" s="8"/>
      <c r="P7624" s="8"/>
      <c r="Q7624" s="8"/>
      <c r="R7624" s="8"/>
      <c r="S7624" s="122"/>
      <c r="T7624" s="8"/>
      <c r="U7624" s="8"/>
      <c r="V7624" s="8"/>
      <c r="W7624" s="8"/>
      <c r="X7624" s="122"/>
      <c r="Y7624" s="8"/>
      <c r="Z7624" s="8"/>
      <c r="AA7624" s="8"/>
      <c r="AB7624" s="8"/>
      <c r="AC7624" s="122"/>
      <c r="AD7624" s="8"/>
      <c r="AE7624" s="8"/>
      <c r="AF7624" s="8"/>
      <c r="AG7624" s="8"/>
      <c r="AH7624" s="122"/>
      <c r="AI7624" s="137"/>
      <c r="AJ7624" s="137"/>
      <c r="AK7624" s="137"/>
      <c r="AL7624" s="137"/>
      <c r="AM7624" s="138"/>
      <c r="AN7624" s="8"/>
      <c r="AO7624" s="8"/>
      <c r="AP7624" s="8"/>
      <c r="AQ7624" s="8"/>
      <c r="AR7624" s="122"/>
      <c r="AS7624" s="139"/>
      <c r="AT7624" s="139"/>
      <c r="AU7624" s="139"/>
      <c r="AV7624" s="139"/>
      <c r="AW7624" s="140"/>
      <c r="AX7624" s="8"/>
      <c r="AY7624" s="8"/>
      <c r="AZ7624" s="8"/>
      <c r="BA7624" s="8"/>
      <c r="BB7624" s="122"/>
      <c r="BC7624" s="8"/>
      <c r="BD7624" s="8"/>
      <c r="BE7624" s="8"/>
      <c r="BF7624" s="8"/>
      <c r="BG7624" s="122"/>
      <c r="BH7624" s="8"/>
      <c r="BI7624" s="8"/>
      <c r="BJ7624" s="8"/>
      <c r="BK7624" s="8"/>
      <c r="BL7624" s="122"/>
      <c r="BM7624" s="8"/>
      <c r="BN7624" s="8"/>
      <c r="BO7624" s="8"/>
      <c r="BP7624" s="8"/>
      <c r="BQ7624" s="122"/>
      <c r="BR7624" s="8"/>
      <c r="BS7624" s="8"/>
      <c r="BT7624" s="8"/>
      <c r="BU7624" s="8"/>
      <c r="BV7624" s="122"/>
    </row>
    <row r="7625" spans="1:74" hidden="1" x14ac:dyDescent="0.3">
      <c r="A7625" s="8"/>
      <c r="B7625" s="2" t="s">
        <v>2</v>
      </c>
      <c r="C7625" s="2" t="s">
        <v>3</v>
      </c>
      <c r="D7625" s="2" t="s">
        <v>503</v>
      </c>
      <c r="E7625" s="9">
        <v>70</v>
      </c>
      <c r="F7625" s="10"/>
      <c r="G7625" s="18" t="s">
        <v>5</v>
      </c>
      <c r="H7625" s="3">
        <v>2024</v>
      </c>
      <c r="I7625" s="20" t="s">
        <v>285</v>
      </c>
      <c r="J7625" s="184" t="s">
        <v>293</v>
      </c>
      <c r="K7625" s="184" t="s">
        <v>318</v>
      </c>
      <c r="L7625" s="187">
        <f t="shared" si="300"/>
        <v>0</v>
      </c>
      <c r="M7625" s="187">
        <f t="shared" si="301"/>
        <v>0</v>
      </c>
      <c r="N7625" s="186"/>
      <c r="O7625" s="8"/>
      <c r="P7625" s="8"/>
      <c r="Q7625" s="8"/>
      <c r="R7625" s="8"/>
      <c r="S7625" s="122"/>
      <c r="T7625" s="8"/>
      <c r="U7625" s="8"/>
      <c r="V7625" s="8"/>
      <c r="W7625" s="8"/>
      <c r="X7625" s="122"/>
      <c r="Y7625" s="8"/>
      <c r="Z7625" s="8"/>
      <c r="AA7625" s="8"/>
      <c r="AB7625" s="8"/>
      <c r="AC7625" s="122"/>
      <c r="AD7625" s="8"/>
      <c r="AE7625" s="8"/>
      <c r="AF7625" s="8"/>
      <c r="AG7625" s="8"/>
      <c r="AH7625" s="122"/>
      <c r="AI7625" s="137"/>
      <c r="AJ7625" s="137"/>
      <c r="AK7625" s="137"/>
      <c r="AL7625" s="137"/>
      <c r="AM7625" s="138"/>
      <c r="AN7625" s="8"/>
      <c r="AO7625" s="8"/>
      <c r="AP7625" s="8"/>
      <c r="AQ7625" s="8"/>
      <c r="AR7625" s="122"/>
      <c r="AS7625" s="139"/>
      <c r="AT7625" s="139"/>
      <c r="AU7625" s="139"/>
      <c r="AV7625" s="139"/>
      <c r="AW7625" s="140"/>
      <c r="AX7625" s="8"/>
      <c r="AY7625" s="8"/>
      <c r="AZ7625" s="8"/>
      <c r="BA7625" s="8"/>
      <c r="BB7625" s="122"/>
      <c r="BC7625" s="8"/>
      <c r="BD7625" s="8"/>
      <c r="BE7625" s="8"/>
      <c r="BF7625" s="8"/>
      <c r="BG7625" s="122"/>
      <c r="BH7625" s="8"/>
      <c r="BI7625" s="8"/>
      <c r="BJ7625" s="8"/>
      <c r="BK7625" s="8"/>
      <c r="BL7625" s="122"/>
      <c r="BM7625" s="8"/>
      <c r="BN7625" s="8"/>
      <c r="BO7625" s="8"/>
      <c r="BP7625" s="8"/>
      <c r="BQ7625" s="122"/>
      <c r="BR7625" s="8"/>
      <c r="BS7625" s="8"/>
      <c r="BT7625" s="8"/>
      <c r="BU7625" s="8"/>
      <c r="BV7625" s="122"/>
    </row>
    <row r="7626" spans="1:74" hidden="1" x14ac:dyDescent="0.3">
      <c r="A7626" s="8"/>
      <c r="B7626" s="2" t="s">
        <v>2</v>
      </c>
      <c r="C7626" s="2" t="s">
        <v>3</v>
      </c>
      <c r="D7626" s="2" t="s">
        <v>503</v>
      </c>
      <c r="E7626" s="9">
        <v>70</v>
      </c>
      <c r="F7626" s="10"/>
      <c r="G7626" s="18" t="s">
        <v>5</v>
      </c>
      <c r="H7626" s="3">
        <v>2024</v>
      </c>
      <c r="I7626" s="20" t="s">
        <v>287</v>
      </c>
      <c r="J7626" s="184" t="s">
        <v>269</v>
      </c>
      <c r="K7626" s="184" t="s">
        <v>320</v>
      </c>
      <c r="L7626" s="187">
        <f t="shared" si="300"/>
        <v>6</v>
      </c>
      <c r="M7626" s="187">
        <f t="shared" si="301"/>
        <v>8.0399999999999991</v>
      </c>
      <c r="N7626" s="186"/>
      <c r="O7626" s="8"/>
      <c r="P7626" s="8"/>
      <c r="Q7626" s="8"/>
      <c r="R7626" s="8"/>
      <c r="S7626" s="122"/>
      <c r="T7626" s="8"/>
      <c r="U7626" s="8"/>
      <c r="V7626" s="8"/>
      <c r="W7626" s="8"/>
      <c r="X7626" s="122"/>
      <c r="Y7626" s="8"/>
      <c r="Z7626" s="8"/>
      <c r="AA7626" s="8"/>
      <c r="AB7626" s="8"/>
      <c r="AC7626" s="122"/>
      <c r="AD7626" s="8"/>
      <c r="AE7626" s="8"/>
      <c r="AF7626" s="8"/>
      <c r="AG7626" s="8"/>
      <c r="AH7626" s="122"/>
      <c r="AI7626" s="137"/>
      <c r="AJ7626" s="137"/>
      <c r="AK7626" s="137"/>
      <c r="AL7626" s="137"/>
      <c r="AM7626" s="138"/>
      <c r="AN7626" s="8"/>
      <c r="AO7626" s="8"/>
      <c r="AP7626" s="8"/>
      <c r="AQ7626" s="8"/>
      <c r="AR7626" s="122"/>
      <c r="AS7626" s="139"/>
      <c r="AT7626" s="139"/>
      <c r="AU7626" s="139"/>
      <c r="AV7626" s="139"/>
      <c r="AW7626" s="140"/>
      <c r="AX7626" s="8"/>
      <c r="AY7626" s="8"/>
      <c r="AZ7626" s="8"/>
      <c r="BA7626" s="8">
        <v>6</v>
      </c>
      <c r="BB7626" s="122">
        <v>8.0399999999999991</v>
      </c>
      <c r="BC7626" s="8"/>
      <c r="BD7626" s="8"/>
      <c r="BE7626" s="8"/>
      <c r="BF7626" s="8"/>
      <c r="BG7626" s="122"/>
      <c r="BH7626" s="8"/>
      <c r="BI7626" s="8"/>
      <c r="BJ7626" s="8"/>
      <c r="BK7626" s="8"/>
      <c r="BL7626" s="122"/>
      <c r="BM7626" s="8"/>
      <c r="BN7626" s="8"/>
      <c r="BO7626" s="8"/>
      <c r="BP7626" s="8"/>
      <c r="BQ7626" s="122"/>
      <c r="BR7626" s="8"/>
      <c r="BS7626" s="8"/>
      <c r="BT7626" s="8"/>
      <c r="BU7626" s="8"/>
      <c r="BV7626" s="122"/>
    </row>
    <row r="7627" spans="1:74" hidden="1" x14ac:dyDescent="0.3">
      <c r="A7627" s="8"/>
      <c r="B7627" s="2" t="s">
        <v>2</v>
      </c>
      <c r="C7627" s="2" t="s">
        <v>3</v>
      </c>
      <c r="D7627" s="2" t="s">
        <v>503</v>
      </c>
      <c r="E7627" s="9">
        <v>70</v>
      </c>
      <c r="F7627" s="10"/>
      <c r="G7627" s="18" t="s">
        <v>5</v>
      </c>
      <c r="H7627" s="3">
        <v>2024</v>
      </c>
      <c r="I7627" s="20" t="s">
        <v>287</v>
      </c>
      <c r="J7627" s="184" t="s">
        <v>270</v>
      </c>
      <c r="K7627" s="184" t="s">
        <v>320</v>
      </c>
      <c r="L7627" s="187">
        <f t="shared" si="300"/>
        <v>0</v>
      </c>
      <c r="M7627" s="187">
        <f t="shared" si="301"/>
        <v>0</v>
      </c>
      <c r="N7627" s="186"/>
      <c r="O7627" s="8"/>
      <c r="P7627" s="8"/>
      <c r="Q7627" s="8"/>
      <c r="R7627" s="8"/>
      <c r="S7627" s="122"/>
      <c r="T7627" s="8"/>
      <c r="U7627" s="8"/>
      <c r="V7627" s="8"/>
      <c r="W7627" s="8"/>
      <c r="X7627" s="122"/>
      <c r="Y7627" s="8"/>
      <c r="Z7627" s="8"/>
      <c r="AA7627" s="8"/>
      <c r="AB7627" s="8"/>
      <c r="AC7627" s="122"/>
      <c r="AD7627" s="8"/>
      <c r="AE7627" s="8"/>
      <c r="AF7627" s="8"/>
      <c r="AG7627" s="8"/>
      <c r="AH7627" s="122"/>
      <c r="AI7627" s="137"/>
      <c r="AJ7627" s="137"/>
      <c r="AK7627" s="137"/>
      <c r="AL7627" s="137"/>
      <c r="AM7627" s="138"/>
      <c r="AN7627" s="8"/>
      <c r="AO7627" s="8"/>
      <c r="AP7627" s="8"/>
      <c r="AQ7627" s="8"/>
      <c r="AR7627" s="122"/>
      <c r="AS7627" s="139"/>
      <c r="AT7627" s="139"/>
      <c r="AU7627" s="139"/>
      <c r="AV7627" s="139"/>
      <c r="AW7627" s="140"/>
      <c r="AX7627" s="8"/>
      <c r="AY7627" s="8"/>
      <c r="AZ7627" s="8"/>
      <c r="BA7627" s="8"/>
      <c r="BB7627" s="122"/>
      <c r="BC7627" s="8"/>
      <c r="BD7627" s="8"/>
      <c r="BE7627" s="8"/>
      <c r="BF7627" s="8"/>
      <c r="BG7627" s="122"/>
      <c r="BH7627" s="8"/>
      <c r="BI7627" s="8"/>
      <c r="BJ7627" s="8"/>
      <c r="BK7627" s="8"/>
      <c r="BL7627" s="122"/>
      <c r="BM7627" s="8"/>
      <c r="BN7627" s="8"/>
      <c r="BO7627" s="8"/>
      <c r="BP7627" s="8"/>
      <c r="BQ7627" s="122"/>
      <c r="BR7627" s="8"/>
      <c r="BS7627" s="8"/>
      <c r="BT7627" s="8"/>
      <c r="BU7627" s="8"/>
      <c r="BV7627" s="122"/>
    </row>
    <row r="7628" spans="1:74" hidden="1" x14ac:dyDescent="0.3">
      <c r="A7628" s="8"/>
      <c r="B7628" s="2" t="s">
        <v>2</v>
      </c>
      <c r="C7628" s="2" t="s">
        <v>3</v>
      </c>
      <c r="D7628" s="2" t="s">
        <v>503</v>
      </c>
      <c r="E7628" s="9">
        <v>70</v>
      </c>
      <c r="F7628" s="10"/>
      <c r="G7628" s="18" t="s">
        <v>5</v>
      </c>
      <c r="H7628" s="3">
        <v>2024</v>
      </c>
      <c r="I7628" s="20" t="s">
        <v>290</v>
      </c>
      <c r="J7628" s="184" t="s">
        <v>271</v>
      </c>
      <c r="K7628" s="184" t="s">
        <v>321</v>
      </c>
      <c r="L7628" s="187">
        <f t="shared" si="300"/>
        <v>0</v>
      </c>
      <c r="M7628" s="187">
        <f t="shared" si="301"/>
        <v>0</v>
      </c>
      <c r="N7628" s="186"/>
      <c r="O7628" s="8"/>
      <c r="P7628" s="8"/>
      <c r="Q7628" s="8"/>
      <c r="R7628" s="8"/>
      <c r="S7628" s="122"/>
      <c r="T7628" s="8"/>
      <c r="U7628" s="8"/>
      <c r="V7628" s="8"/>
      <c r="W7628" s="8"/>
      <c r="X7628" s="122"/>
      <c r="Y7628" s="8"/>
      <c r="Z7628" s="8"/>
      <c r="AA7628" s="8"/>
      <c r="AB7628" s="8"/>
      <c r="AC7628" s="122"/>
      <c r="AD7628" s="8"/>
      <c r="AE7628" s="8"/>
      <c r="AF7628" s="8"/>
      <c r="AG7628" s="8"/>
      <c r="AH7628" s="122"/>
      <c r="AI7628" s="137"/>
      <c r="AJ7628" s="137"/>
      <c r="AK7628" s="137"/>
      <c r="AL7628" s="137"/>
      <c r="AM7628" s="138"/>
      <c r="AN7628" s="8"/>
      <c r="AO7628" s="8"/>
      <c r="AP7628" s="8"/>
      <c r="AQ7628" s="8"/>
      <c r="AR7628" s="122"/>
      <c r="AS7628" s="139"/>
      <c r="AT7628" s="139"/>
      <c r="AU7628" s="139"/>
      <c r="AV7628" s="139"/>
      <c r="AW7628" s="140"/>
      <c r="AX7628" s="8"/>
      <c r="AY7628" s="8"/>
      <c r="AZ7628" s="8"/>
      <c r="BA7628" s="8"/>
      <c r="BB7628" s="122"/>
      <c r="BC7628" s="8"/>
      <c r="BD7628" s="8"/>
      <c r="BE7628" s="8"/>
      <c r="BF7628" s="8"/>
      <c r="BG7628" s="122"/>
      <c r="BH7628" s="8"/>
      <c r="BI7628" s="8"/>
      <c r="BJ7628" s="8"/>
      <c r="BK7628" s="8"/>
      <c r="BL7628" s="122"/>
      <c r="BM7628" s="8"/>
      <c r="BN7628" s="8"/>
      <c r="BO7628" s="8"/>
      <c r="BP7628" s="8"/>
      <c r="BQ7628" s="122"/>
      <c r="BR7628" s="8"/>
      <c r="BS7628" s="8"/>
      <c r="BT7628" s="8"/>
      <c r="BU7628" s="8"/>
      <c r="BV7628" s="122"/>
    </row>
    <row r="7629" spans="1:74" hidden="1" x14ac:dyDescent="0.3">
      <c r="A7629" s="8"/>
      <c r="B7629" s="2" t="s">
        <v>2</v>
      </c>
      <c r="C7629" s="2" t="s">
        <v>3</v>
      </c>
      <c r="D7629" s="2" t="s">
        <v>503</v>
      </c>
      <c r="E7629" s="9">
        <v>70</v>
      </c>
      <c r="F7629" s="10"/>
      <c r="G7629" s="18" t="s">
        <v>5</v>
      </c>
      <c r="H7629" s="3">
        <v>2024</v>
      </c>
      <c r="I7629" s="20" t="s">
        <v>284</v>
      </c>
      <c r="J7629" s="184" t="s">
        <v>294</v>
      </c>
      <c r="K7629" s="184" t="s">
        <v>320</v>
      </c>
      <c r="L7629" s="187">
        <f t="shared" si="300"/>
        <v>0</v>
      </c>
      <c r="M7629" s="187">
        <f t="shared" si="301"/>
        <v>0</v>
      </c>
      <c r="N7629" s="186"/>
      <c r="O7629" s="8"/>
      <c r="P7629" s="8"/>
      <c r="Q7629" s="8"/>
      <c r="R7629" s="8"/>
      <c r="S7629" s="122"/>
      <c r="T7629" s="8"/>
      <c r="U7629" s="8"/>
      <c r="V7629" s="8"/>
      <c r="W7629" s="8"/>
      <c r="X7629" s="122"/>
      <c r="Y7629" s="8"/>
      <c r="Z7629" s="8"/>
      <c r="AA7629" s="8"/>
      <c r="AB7629" s="8"/>
      <c r="AC7629" s="122"/>
      <c r="AD7629" s="8"/>
      <c r="AE7629" s="8"/>
      <c r="AF7629" s="8"/>
      <c r="AG7629" s="8"/>
      <c r="AH7629" s="122"/>
      <c r="AI7629" s="137"/>
      <c r="AJ7629" s="137"/>
      <c r="AK7629" s="137"/>
      <c r="AL7629" s="137"/>
      <c r="AM7629" s="138"/>
      <c r="AN7629" s="8"/>
      <c r="AO7629" s="8"/>
      <c r="AP7629" s="8"/>
      <c r="AQ7629" s="8"/>
      <c r="AR7629" s="122"/>
      <c r="AS7629" s="139"/>
      <c r="AT7629" s="139"/>
      <c r="AU7629" s="139"/>
      <c r="AV7629" s="139"/>
      <c r="AW7629" s="140"/>
      <c r="AX7629" s="8"/>
      <c r="AY7629" s="8"/>
      <c r="AZ7629" s="8"/>
      <c r="BA7629" s="8"/>
      <c r="BB7629" s="122"/>
      <c r="BC7629" s="8"/>
      <c r="BD7629" s="8"/>
      <c r="BE7629" s="8"/>
      <c r="BF7629" s="8"/>
      <c r="BG7629" s="122"/>
      <c r="BH7629" s="8"/>
      <c r="BI7629" s="8"/>
      <c r="BJ7629" s="8"/>
      <c r="BK7629" s="8"/>
      <c r="BL7629" s="122"/>
      <c r="BM7629" s="8"/>
      <c r="BN7629" s="8"/>
      <c r="BO7629" s="8"/>
      <c r="BP7629" s="8"/>
      <c r="BQ7629" s="122"/>
      <c r="BR7629" s="8"/>
      <c r="BS7629" s="8"/>
      <c r="BT7629" s="8"/>
      <c r="BU7629" s="8"/>
      <c r="BV7629" s="122"/>
    </row>
    <row r="7630" spans="1:74" ht="28.8" hidden="1" x14ac:dyDescent="0.3">
      <c r="A7630" s="8"/>
      <c r="B7630" s="2" t="s">
        <v>2</v>
      </c>
      <c r="C7630" s="2" t="s">
        <v>3</v>
      </c>
      <c r="D7630" s="2" t="s">
        <v>503</v>
      </c>
      <c r="E7630" s="9">
        <v>70</v>
      </c>
      <c r="F7630" s="10"/>
      <c r="G7630" s="18" t="s">
        <v>5</v>
      </c>
      <c r="H7630" s="3">
        <v>2024</v>
      </c>
      <c r="I7630" s="20" t="s">
        <v>284</v>
      </c>
      <c r="J7630" s="184" t="s">
        <v>346</v>
      </c>
      <c r="K7630" s="184" t="s">
        <v>320</v>
      </c>
      <c r="L7630" s="187">
        <f t="shared" si="300"/>
        <v>0</v>
      </c>
      <c r="M7630" s="187">
        <f t="shared" si="301"/>
        <v>0</v>
      </c>
      <c r="N7630" s="186"/>
      <c r="O7630" s="8"/>
      <c r="P7630" s="8"/>
      <c r="Q7630" s="8"/>
      <c r="R7630" s="8"/>
      <c r="S7630" s="122"/>
      <c r="T7630" s="8"/>
      <c r="U7630" s="8"/>
      <c r="V7630" s="8"/>
      <c r="W7630" s="8"/>
      <c r="X7630" s="122"/>
      <c r="Y7630" s="8"/>
      <c r="Z7630" s="8"/>
      <c r="AA7630" s="8"/>
      <c r="AB7630" s="8"/>
      <c r="AC7630" s="122"/>
      <c r="AD7630" s="8"/>
      <c r="AE7630" s="8"/>
      <c r="AF7630" s="8"/>
      <c r="AG7630" s="8"/>
      <c r="AH7630" s="122"/>
      <c r="AI7630" s="137"/>
      <c r="AJ7630" s="137"/>
      <c r="AK7630" s="137"/>
      <c r="AL7630" s="137"/>
      <c r="AM7630" s="138"/>
      <c r="AN7630" s="8"/>
      <c r="AO7630" s="8"/>
      <c r="AP7630" s="8"/>
      <c r="AQ7630" s="8"/>
      <c r="AR7630" s="122"/>
      <c r="AS7630" s="139"/>
      <c r="AT7630" s="139"/>
      <c r="AU7630" s="139"/>
      <c r="AV7630" s="139"/>
      <c r="AW7630" s="140"/>
      <c r="AX7630" s="8"/>
      <c r="AY7630" s="8"/>
      <c r="AZ7630" s="8"/>
      <c r="BA7630" s="8"/>
      <c r="BB7630" s="122"/>
      <c r="BC7630" s="8"/>
      <c r="BD7630" s="8"/>
      <c r="BE7630" s="8"/>
      <c r="BF7630" s="8"/>
      <c r="BG7630" s="122"/>
      <c r="BH7630" s="8"/>
      <c r="BI7630" s="8"/>
      <c r="BJ7630" s="8"/>
      <c r="BK7630" s="8"/>
      <c r="BL7630" s="122"/>
      <c r="BM7630" s="8"/>
      <c r="BN7630" s="8"/>
      <c r="BO7630" s="8"/>
      <c r="BP7630" s="8"/>
      <c r="BQ7630" s="122"/>
      <c r="BR7630" s="8"/>
      <c r="BS7630" s="8"/>
      <c r="BT7630" s="8"/>
      <c r="BU7630" s="8"/>
      <c r="BV7630" s="122"/>
    </row>
    <row r="7631" spans="1:74" hidden="1" x14ac:dyDescent="0.3">
      <c r="A7631" s="8"/>
      <c r="B7631" s="2" t="s">
        <v>2</v>
      </c>
      <c r="C7631" s="2" t="s">
        <v>3</v>
      </c>
      <c r="D7631" s="2" t="s">
        <v>503</v>
      </c>
      <c r="E7631" s="9">
        <v>70</v>
      </c>
      <c r="F7631" s="10"/>
      <c r="G7631" s="18" t="s">
        <v>5</v>
      </c>
      <c r="H7631" s="3">
        <v>2024</v>
      </c>
      <c r="I7631" s="20" t="s">
        <v>284</v>
      </c>
      <c r="J7631" s="184" t="s">
        <v>295</v>
      </c>
      <c r="K7631" s="184" t="s">
        <v>320</v>
      </c>
      <c r="L7631" s="187">
        <f t="shared" si="300"/>
        <v>0</v>
      </c>
      <c r="M7631" s="187">
        <f t="shared" si="301"/>
        <v>0</v>
      </c>
      <c r="N7631" s="186"/>
      <c r="O7631" s="8"/>
      <c r="P7631" s="8"/>
      <c r="Q7631" s="8"/>
      <c r="R7631" s="8"/>
      <c r="S7631" s="122"/>
      <c r="T7631" s="8"/>
      <c r="U7631" s="8"/>
      <c r="V7631" s="8"/>
      <c r="W7631" s="8"/>
      <c r="X7631" s="122"/>
      <c r="Y7631" s="8"/>
      <c r="Z7631" s="8"/>
      <c r="AA7631" s="8"/>
      <c r="AB7631" s="8"/>
      <c r="AC7631" s="122"/>
      <c r="AD7631" s="8"/>
      <c r="AE7631" s="8"/>
      <c r="AF7631" s="8"/>
      <c r="AG7631" s="8"/>
      <c r="AH7631" s="122"/>
      <c r="AI7631" s="137"/>
      <c r="AJ7631" s="137"/>
      <c r="AK7631" s="137"/>
      <c r="AL7631" s="137"/>
      <c r="AM7631" s="138"/>
      <c r="AN7631" s="8"/>
      <c r="AO7631" s="8"/>
      <c r="AP7631" s="8"/>
      <c r="AQ7631" s="8"/>
      <c r="AR7631" s="122"/>
      <c r="AS7631" s="139"/>
      <c r="AT7631" s="139"/>
      <c r="AU7631" s="139"/>
      <c r="AV7631" s="139"/>
      <c r="AW7631" s="140"/>
      <c r="AX7631" s="8"/>
      <c r="AY7631" s="8"/>
      <c r="AZ7631" s="8"/>
      <c r="BA7631" s="8"/>
      <c r="BB7631" s="122"/>
      <c r="BC7631" s="8"/>
      <c r="BD7631" s="8"/>
      <c r="BE7631" s="8"/>
      <c r="BF7631" s="8"/>
      <c r="BG7631" s="122"/>
      <c r="BH7631" s="8"/>
      <c r="BI7631" s="8"/>
      <c r="BJ7631" s="8"/>
      <c r="BK7631" s="8"/>
      <c r="BL7631" s="122"/>
      <c r="BM7631" s="8"/>
      <c r="BN7631" s="8"/>
      <c r="BO7631" s="8"/>
      <c r="BP7631" s="8"/>
      <c r="BQ7631" s="122"/>
      <c r="BR7631" s="8"/>
      <c r="BS7631" s="8"/>
      <c r="BT7631" s="8"/>
      <c r="BU7631" s="8"/>
      <c r="BV7631" s="122"/>
    </row>
    <row r="7632" spans="1:74" ht="28.8" hidden="1" x14ac:dyDescent="0.3">
      <c r="A7632" s="8"/>
      <c r="B7632" s="2" t="s">
        <v>2</v>
      </c>
      <c r="C7632" s="2" t="s">
        <v>3</v>
      </c>
      <c r="D7632" s="2" t="s">
        <v>503</v>
      </c>
      <c r="E7632" s="9">
        <v>70</v>
      </c>
      <c r="F7632" s="10"/>
      <c r="G7632" s="18" t="s">
        <v>5</v>
      </c>
      <c r="H7632" s="3">
        <v>2024</v>
      </c>
      <c r="I7632" s="20" t="s">
        <v>290</v>
      </c>
      <c r="J7632" s="184" t="s">
        <v>299</v>
      </c>
      <c r="K7632" s="184" t="s">
        <v>318</v>
      </c>
      <c r="L7632" s="187">
        <f t="shared" si="300"/>
        <v>0</v>
      </c>
      <c r="M7632" s="187">
        <f t="shared" si="301"/>
        <v>0</v>
      </c>
      <c r="N7632" s="186"/>
      <c r="O7632" s="8"/>
      <c r="P7632" s="8"/>
      <c r="Q7632" s="8"/>
      <c r="R7632" s="8"/>
      <c r="S7632" s="122"/>
      <c r="T7632" s="8"/>
      <c r="U7632" s="8"/>
      <c r="V7632" s="8"/>
      <c r="W7632" s="8"/>
      <c r="X7632" s="122"/>
      <c r="Y7632" s="8"/>
      <c r="Z7632" s="8"/>
      <c r="AA7632" s="8"/>
      <c r="AB7632" s="8"/>
      <c r="AC7632" s="122"/>
      <c r="AD7632" s="8"/>
      <c r="AE7632" s="8"/>
      <c r="AF7632" s="8"/>
      <c r="AG7632" s="8"/>
      <c r="AH7632" s="122"/>
      <c r="AI7632" s="137"/>
      <c r="AJ7632" s="137"/>
      <c r="AK7632" s="137"/>
      <c r="AL7632" s="137"/>
      <c r="AM7632" s="138"/>
      <c r="AN7632" s="8"/>
      <c r="AO7632" s="8"/>
      <c r="AP7632" s="8"/>
      <c r="AQ7632" s="8"/>
      <c r="AR7632" s="122"/>
      <c r="AS7632" s="139"/>
      <c r="AT7632" s="139"/>
      <c r="AU7632" s="139"/>
      <c r="AV7632" s="139"/>
      <c r="AW7632" s="140"/>
      <c r="AX7632" s="8"/>
      <c r="AY7632" s="8"/>
      <c r="AZ7632" s="8"/>
      <c r="BA7632" s="8"/>
      <c r="BB7632" s="122"/>
      <c r="BC7632" s="8"/>
      <c r="BD7632" s="8"/>
      <c r="BE7632" s="8"/>
      <c r="BF7632" s="8"/>
      <c r="BG7632" s="122"/>
      <c r="BH7632" s="8"/>
      <c r="BI7632" s="8"/>
      <c r="BJ7632" s="8"/>
      <c r="BK7632" s="8"/>
      <c r="BL7632" s="122"/>
      <c r="BM7632" s="8"/>
      <c r="BN7632" s="8"/>
      <c r="BO7632" s="8"/>
      <c r="BP7632" s="8"/>
      <c r="BQ7632" s="122"/>
      <c r="BR7632" s="8"/>
      <c r="BS7632" s="8"/>
      <c r="BT7632" s="8"/>
      <c r="BU7632" s="8"/>
      <c r="BV7632" s="122"/>
    </row>
    <row r="7633" spans="1:74" hidden="1" x14ac:dyDescent="0.3">
      <c r="A7633" s="8"/>
      <c r="B7633" s="2" t="s">
        <v>2</v>
      </c>
      <c r="C7633" s="2" t="s">
        <v>3</v>
      </c>
      <c r="D7633" s="2" t="s">
        <v>503</v>
      </c>
      <c r="E7633" s="9">
        <v>70</v>
      </c>
      <c r="F7633" s="10"/>
      <c r="G7633" s="18" t="s">
        <v>5</v>
      </c>
      <c r="H7633" s="3">
        <v>2024</v>
      </c>
      <c r="I7633" s="20" t="s">
        <v>315</v>
      </c>
      <c r="J7633" s="184" t="s">
        <v>347</v>
      </c>
      <c r="K7633" s="184" t="s">
        <v>320</v>
      </c>
      <c r="L7633" s="187">
        <f t="shared" si="300"/>
        <v>0</v>
      </c>
      <c r="M7633" s="187">
        <f t="shared" si="301"/>
        <v>0</v>
      </c>
      <c r="N7633" s="186"/>
      <c r="O7633" s="8"/>
      <c r="P7633" s="8"/>
      <c r="Q7633" s="8"/>
      <c r="R7633" s="8"/>
      <c r="S7633" s="122"/>
      <c r="T7633" s="8"/>
      <c r="U7633" s="8"/>
      <c r="V7633" s="8"/>
      <c r="W7633" s="8"/>
      <c r="X7633" s="122"/>
      <c r="Y7633" s="8"/>
      <c r="Z7633" s="8"/>
      <c r="AA7633" s="8"/>
      <c r="AB7633" s="8"/>
      <c r="AC7633" s="122"/>
      <c r="AD7633" s="8"/>
      <c r="AE7633" s="8"/>
      <c r="AF7633" s="8"/>
      <c r="AG7633" s="8"/>
      <c r="AH7633" s="122"/>
      <c r="AI7633" s="137"/>
      <c r="AJ7633" s="137"/>
      <c r="AK7633" s="137"/>
      <c r="AL7633" s="137"/>
      <c r="AM7633" s="138"/>
      <c r="AN7633" s="8"/>
      <c r="AO7633" s="8"/>
      <c r="AP7633" s="8"/>
      <c r="AQ7633" s="8"/>
      <c r="AR7633" s="122"/>
      <c r="AS7633" s="139"/>
      <c r="AT7633" s="139"/>
      <c r="AU7633" s="139"/>
      <c r="AV7633" s="139"/>
      <c r="AW7633" s="140"/>
      <c r="AX7633" s="8"/>
      <c r="AY7633" s="8"/>
      <c r="AZ7633" s="8"/>
      <c r="BA7633" s="8"/>
      <c r="BB7633" s="122"/>
      <c r="BC7633" s="8"/>
      <c r="BD7633" s="8"/>
      <c r="BE7633" s="8"/>
      <c r="BF7633" s="8"/>
      <c r="BG7633" s="122"/>
      <c r="BH7633" s="8"/>
      <c r="BI7633" s="8"/>
      <c r="BJ7633" s="8"/>
      <c r="BK7633" s="8"/>
      <c r="BL7633" s="122"/>
      <c r="BM7633" s="8"/>
      <c r="BN7633" s="8"/>
      <c r="BO7633" s="8"/>
      <c r="BP7633" s="8"/>
      <c r="BQ7633" s="122"/>
      <c r="BR7633" s="8"/>
      <c r="BS7633" s="8"/>
      <c r="BT7633" s="8"/>
      <c r="BU7633" s="8"/>
      <c r="BV7633" s="122"/>
    </row>
    <row r="7634" spans="1:74" ht="28.8" hidden="1" x14ac:dyDescent="0.3">
      <c r="A7634" s="8"/>
      <c r="B7634" s="2" t="s">
        <v>2</v>
      </c>
      <c r="C7634" s="2" t="s">
        <v>3</v>
      </c>
      <c r="D7634" s="2" t="s">
        <v>503</v>
      </c>
      <c r="E7634" s="9">
        <v>70</v>
      </c>
      <c r="F7634" s="10"/>
      <c r="G7634" s="18" t="s">
        <v>5</v>
      </c>
      <c r="H7634" s="3">
        <v>2024</v>
      </c>
      <c r="I7634" s="20" t="s">
        <v>315</v>
      </c>
      <c r="J7634" s="184" t="s">
        <v>296</v>
      </c>
      <c r="K7634" s="184" t="s">
        <v>321</v>
      </c>
      <c r="L7634" s="187">
        <f t="shared" si="300"/>
        <v>0</v>
      </c>
      <c r="M7634" s="187">
        <f t="shared" si="301"/>
        <v>0</v>
      </c>
      <c r="N7634" s="186"/>
      <c r="O7634" s="8"/>
      <c r="P7634" s="8"/>
      <c r="Q7634" s="8"/>
      <c r="R7634" s="8"/>
      <c r="S7634" s="122"/>
      <c r="T7634" s="8"/>
      <c r="U7634" s="8"/>
      <c r="V7634" s="8"/>
      <c r="W7634" s="8"/>
      <c r="X7634" s="122"/>
      <c r="Y7634" s="8"/>
      <c r="Z7634" s="8"/>
      <c r="AA7634" s="8"/>
      <c r="AB7634" s="8"/>
      <c r="AC7634" s="122"/>
      <c r="AD7634" s="8"/>
      <c r="AE7634" s="8"/>
      <c r="AF7634" s="8"/>
      <c r="AG7634" s="8"/>
      <c r="AH7634" s="122"/>
      <c r="AI7634" s="137"/>
      <c r="AJ7634" s="137"/>
      <c r="AK7634" s="137"/>
      <c r="AL7634" s="137"/>
      <c r="AM7634" s="138"/>
      <c r="AN7634" s="8"/>
      <c r="AO7634" s="8"/>
      <c r="AP7634" s="8"/>
      <c r="AQ7634" s="8"/>
      <c r="AR7634" s="122"/>
      <c r="AS7634" s="139"/>
      <c r="AT7634" s="139"/>
      <c r="AU7634" s="139"/>
      <c r="AV7634" s="139"/>
      <c r="AW7634" s="140"/>
      <c r="AX7634" s="8"/>
      <c r="AY7634" s="8"/>
      <c r="AZ7634" s="8"/>
      <c r="BA7634" s="8"/>
      <c r="BB7634" s="122"/>
      <c r="BC7634" s="8"/>
      <c r="BD7634" s="8"/>
      <c r="BE7634" s="8"/>
      <c r="BF7634" s="8"/>
      <c r="BG7634" s="122"/>
      <c r="BH7634" s="8"/>
      <c r="BI7634" s="8"/>
      <c r="BJ7634" s="8"/>
      <c r="BK7634" s="8"/>
      <c r="BL7634" s="122"/>
      <c r="BM7634" s="8"/>
      <c r="BN7634" s="8"/>
      <c r="BO7634" s="8"/>
      <c r="BP7634" s="8"/>
      <c r="BQ7634" s="122"/>
      <c r="BR7634" s="8"/>
      <c r="BS7634" s="8"/>
      <c r="BT7634" s="8"/>
      <c r="BU7634" s="8"/>
      <c r="BV7634" s="122"/>
    </row>
    <row r="7635" spans="1:74" ht="28.8" hidden="1" x14ac:dyDescent="0.3">
      <c r="A7635" s="8"/>
      <c r="B7635" s="2" t="s">
        <v>2</v>
      </c>
      <c r="C7635" s="2" t="s">
        <v>3</v>
      </c>
      <c r="D7635" s="2" t="s">
        <v>503</v>
      </c>
      <c r="E7635" s="9">
        <v>70</v>
      </c>
      <c r="F7635" s="10"/>
      <c r="G7635" s="18" t="s">
        <v>5</v>
      </c>
      <c r="H7635" s="3">
        <v>2024</v>
      </c>
      <c r="I7635" s="20" t="s">
        <v>316</v>
      </c>
      <c r="J7635" s="184" t="s">
        <v>297</v>
      </c>
      <c r="K7635" s="184" t="s">
        <v>318</v>
      </c>
      <c r="L7635" s="187">
        <f t="shared" si="300"/>
        <v>0</v>
      </c>
      <c r="M7635" s="187">
        <f t="shared" si="301"/>
        <v>0</v>
      </c>
      <c r="N7635" s="186"/>
      <c r="O7635" s="8"/>
      <c r="P7635" s="8"/>
      <c r="Q7635" s="8"/>
      <c r="R7635" s="8"/>
      <c r="S7635" s="122"/>
      <c r="T7635" s="8"/>
      <c r="U7635" s="8"/>
      <c r="V7635" s="8"/>
      <c r="W7635" s="8"/>
      <c r="X7635" s="122"/>
      <c r="Y7635" s="8"/>
      <c r="Z7635" s="8"/>
      <c r="AA7635" s="8"/>
      <c r="AB7635" s="8"/>
      <c r="AC7635" s="122"/>
      <c r="AD7635" s="8"/>
      <c r="AE7635" s="8"/>
      <c r="AF7635" s="8"/>
      <c r="AG7635" s="8"/>
      <c r="AH7635" s="122"/>
      <c r="AI7635" s="137"/>
      <c r="AJ7635" s="137"/>
      <c r="AK7635" s="137"/>
      <c r="AL7635" s="137"/>
      <c r="AM7635" s="138"/>
      <c r="AN7635" s="8"/>
      <c r="AO7635" s="8"/>
      <c r="AP7635" s="8"/>
      <c r="AQ7635" s="8"/>
      <c r="AR7635" s="122"/>
      <c r="AS7635" s="139"/>
      <c r="AT7635" s="139"/>
      <c r="AU7635" s="139"/>
      <c r="AV7635" s="139"/>
      <c r="AW7635" s="140"/>
      <c r="AX7635" s="8"/>
      <c r="AY7635" s="8"/>
      <c r="AZ7635" s="8"/>
      <c r="BA7635" s="8"/>
      <c r="BB7635" s="122"/>
      <c r="BC7635" s="8"/>
      <c r="BD7635" s="8"/>
      <c r="BE7635" s="8"/>
      <c r="BF7635" s="8"/>
      <c r="BG7635" s="122"/>
      <c r="BH7635" s="8"/>
      <c r="BI7635" s="8"/>
      <c r="BJ7635" s="8"/>
      <c r="BK7635" s="8"/>
      <c r="BL7635" s="122"/>
      <c r="BM7635" s="8"/>
      <c r="BN7635" s="8"/>
      <c r="BO7635" s="8"/>
      <c r="BP7635" s="8"/>
      <c r="BQ7635" s="122"/>
      <c r="BR7635" s="8"/>
      <c r="BS7635" s="8"/>
      <c r="BT7635" s="8"/>
      <c r="BU7635" s="8"/>
      <c r="BV7635" s="122"/>
    </row>
    <row r="7636" spans="1:74" hidden="1" x14ac:dyDescent="0.3">
      <c r="A7636" s="8"/>
      <c r="B7636" s="2" t="s">
        <v>2</v>
      </c>
      <c r="C7636" s="2" t="s">
        <v>3</v>
      </c>
      <c r="D7636" s="2" t="s">
        <v>503</v>
      </c>
      <c r="E7636" s="9">
        <v>70</v>
      </c>
      <c r="F7636" s="10"/>
      <c r="G7636" s="18" t="s">
        <v>5</v>
      </c>
      <c r="H7636" s="3">
        <v>2024</v>
      </c>
      <c r="I7636" s="20" t="s">
        <v>316</v>
      </c>
      <c r="J7636" s="185" t="s">
        <v>348</v>
      </c>
      <c r="K7636" s="185" t="s">
        <v>320</v>
      </c>
      <c r="L7636" s="187">
        <f t="shared" si="300"/>
        <v>0</v>
      </c>
      <c r="M7636" s="187">
        <f t="shared" si="301"/>
        <v>0</v>
      </c>
      <c r="N7636" s="186"/>
      <c r="O7636" s="8"/>
      <c r="P7636" s="8"/>
      <c r="Q7636" s="8"/>
      <c r="R7636" s="8"/>
      <c r="S7636" s="122"/>
      <c r="T7636" s="8"/>
      <c r="U7636" s="8"/>
      <c r="V7636" s="8"/>
      <c r="W7636" s="8"/>
      <c r="X7636" s="122"/>
      <c r="Y7636" s="8"/>
      <c r="Z7636" s="8"/>
      <c r="AA7636" s="8"/>
      <c r="AB7636" s="8"/>
      <c r="AC7636" s="122"/>
      <c r="AD7636" s="8"/>
      <c r="AE7636" s="8"/>
      <c r="AF7636" s="8"/>
      <c r="AG7636" s="8"/>
      <c r="AH7636" s="122"/>
      <c r="AI7636" s="137"/>
      <c r="AJ7636" s="137"/>
      <c r="AK7636" s="137"/>
      <c r="AL7636" s="137"/>
      <c r="AM7636" s="138"/>
      <c r="AN7636" s="8"/>
      <c r="AO7636" s="8"/>
      <c r="AP7636" s="8"/>
      <c r="AQ7636" s="8"/>
      <c r="AR7636" s="122"/>
      <c r="AS7636" s="139"/>
      <c r="AT7636" s="139"/>
      <c r="AU7636" s="139"/>
      <c r="AV7636" s="139"/>
      <c r="AW7636" s="140"/>
      <c r="AX7636" s="8"/>
      <c r="AY7636" s="8"/>
      <c r="AZ7636" s="8"/>
      <c r="BA7636" s="8"/>
      <c r="BB7636" s="122"/>
      <c r="BC7636" s="8"/>
      <c r="BD7636" s="8"/>
      <c r="BE7636" s="8"/>
      <c r="BF7636" s="8"/>
      <c r="BG7636" s="122"/>
      <c r="BH7636" s="8"/>
      <c r="BI7636" s="8"/>
      <c r="BJ7636" s="8"/>
      <c r="BK7636" s="8"/>
      <c r="BL7636" s="122"/>
      <c r="BM7636" s="8"/>
      <c r="BN7636" s="8"/>
      <c r="BO7636" s="8"/>
      <c r="BP7636" s="8"/>
      <c r="BQ7636" s="122"/>
      <c r="BR7636" s="8"/>
      <c r="BS7636" s="8"/>
      <c r="BT7636" s="8"/>
      <c r="BU7636" s="8"/>
      <c r="BV7636" s="122"/>
    </row>
    <row r="7637" spans="1:74" hidden="1" x14ac:dyDescent="0.3">
      <c r="A7637" s="8"/>
      <c r="B7637" s="2" t="s">
        <v>2</v>
      </c>
      <c r="C7637" s="2" t="s">
        <v>3</v>
      </c>
      <c r="D7637" s="2" t="s">
        <v>503</v>
      </c>
      <c r="E7637" s="9">
        <v>70</v>
      </c>
      <c r="F7637" s="10"/>
      <c r="G7637" s="18" t="s">
        <v>5</v>
      </c>
      <c r="H7637" s="3">
        <v>2024</v>
      </c>
      <c r="I7637" s="20" t="s">
        <v>282</v>
      </c>
      <c r="J7637" s="184" t="s">
        <v>272</v>
      </c>
      <c r="K7637" s="184" t="s">
        <v>321</v>
      </c>
      <c r="L7637" s="187">
        <f t="shared" si="300"/>
        <v>0</v>
      </c>
      <c r="M7637" s="187">
        <f t="shared" si="301"/>
        <v>0</v>
      </c>
      <c r="N7637" s="186"/>
      <c r="O7637" s="8"/>
      <c r="P7637" s="8"/>
      <c r="Q7637" s="8"/>
      <c r="R7637" s="8"/>
      <c r="S7637" s="122"/>
      <c r="T7637" s="8"/>
      <c r="U7637" s="8"/>
      <c r="V7637" s="8"/>
      <c r="W7637" s="8"/>
      <c r="X7637" s="122"/>
      <c r="Y7637" s="8"/>
      <c r="Z7637" s="8"/>
      <c r="AA7637" s="8"/>
      <c r="AB7637" s="8"/>
      <c r="AC7637" s="122"/>
      <c r="AD7637" s="8"/>
      <c r="AE7637" s="8"/>
      <c r="AF7637" s="8"/>
      <c r="AG7637" s="8"/>
      <c r="AH7637" s="122"/>
      <c r="AI7637" s="137"/>
      <c r="AJ7637" s="137"/>
      <c r="AK7637" s="137"/>
      <c r="AL7637" s="137"/>
      <c r="AM7637" s="138"/>
      <c r="AN7637" s="8"/>
      <c r="AO7637" s="8"/>
      <c r="AP7637" s="8"/>
      <c r="AQ7637" s="8"/>
      <c r="AR7637" s="122"/>
      <c r="AS7637" s="139"/>
      <c r="AT7637" s="139"/>
      <c r="AU7637" s="139"/>
      <c r="AV7637" s="139"/>
      <c r="AW7637" s="140"/>
      <c r="AX7637" s="8"/>
      <c r="AY7637" s="8"/>
      <c r="AZ7637" s="8"/>
      <c r="BA7637" s="8"/>
      <c r="BB7637" s="122"/>
      <c r="BC7637" s="8"/>
      <c r="BD7637" s="8"/>
      <c r="BE7637" s="8"/>
      <c r="BF7637" s="8"/>
      <c r="BG7637" s="122"/>
      <c r="BH7637" s="8"/>
      <c r="BI7637" s="8"/>
      <c r="BJ7637" s="8"/>
      <c r="BK7637" s="8"/>
      <c r="BL7637" s="122"/>
      <c r="BM7637" s="8"/>
      <c r="BN7637" s="8"/>
      <c r="BO7637" s="8"/>
      <c r="BP7637" s="8"/>
      <c r="BQ7637" s="122"/>
      <c r="BR7637" s="8"/>
      <c r="BS7637" s="8"/>
      <c r="BT7637" s="8"/>
      <c r="BU7637" s="8"/>
      <c r="BV7637" s="122"/>
    </row>
    <row r="7638" spans="1:74" hidden="1" x14ac:dyDescent="0.3">
      <c r="A7638" s="8"/>
      <c r="B7638" s="2" t="s">
        <v>2</v>
      </c>
      <c r="C7638" s="2" t="s">
        <v>3</v>
      </c>
      <c r="D7638" s="2" t="s">
        <v>503</v>
      </c>
      <c r="E7638" s="9">
        <v>70</v>
      </c>
      <c r="F7638" s="10"/>
      <c r="G7638" s="18" t="s">
        <v>5</v>
      </c>
      <c r="H7638" s="3">
        <v>2024</v>
      </c>
      <c r="I7638" s="20" t="s">
        <v>282</v>
      </c>
      <c r="J7638" s="184" t="s">
        <v>273</v>
      </c>
      <c r="K7638" s="184" t="s">
        <v>321</v>
      </c>
      <c r="L7638" s="188">
        <f t="shared" si="300"/>
        <v>0</v>
      </c>
      <c r="M7638" s="187">
        <f t="shared" si="301"/>
        <v>0</v>
      </c>
      <c r="N7638" s="186"/>
      <c r="O7638" s="8"/>
      <c r="P7638" s="8"/>
      <c r="Q7638" s="8"/>
      <c r="R7638" s="8"/>
      <c r="S7638" s="122"/>
      <c r="T7638" s="8"/>
      <c r="U7638" s="8"/>
      <c r="V7638" s="8"/>
      <c r="W7638" s="8"/>
      <c r="X7638" s="122"/>
      <c r="Y7638" s="8"/>
      <c r="Z7638" s="8"/>
      <c r="AA7638" s="8"/>
      <c r="AB7638" s="8"/>
      <c r="AC7638" s="122"/>
      <c r="AD7638" s="8"/>
      <c r="AE7638" s="8"/>
      <c r="AF7638" s="8"/>
      <c r="AG7638" s="8"/>
      <c r="AH7638" s="122"/>
      <c r="AI7638" s="137"/>
      <c r="AJ7638" s="137"/>
      <c r="AK7638" s="137"/>
      <c r="AL7638" s="137"/>
      <c r="AM7638" s="138"/>
      <c r="AN7638" s="8"/>
      <c r="AO7638" s="8"/>
      <c r="AP7638" s="8"/>
      <c r="AQ7638" s="8"/>
      <c r="AR7638" s="122"/>
      <c r="AS7638" s="139"/>
      <c r="AT7638" s="139"/>
      <c r="AU7638" s="139"/>
      <c r="AV7638" s="139"/>
      <c r="AW7638" s="140"/>
      <c r="AX7638" s="8"/>
      <c r="AY7638" s="8"/>
      <c r="AZ7638" s="8"/>
      <c r="BA7638" s="8"/>
      <c r="BB7638" s="122"/>
      <c r="BC7638" s="8"/>
      <c r="BD7638" s="8"/>
      <c r="BE7638" s="8"/>
      <c r="BF7638" s="8"/>
      <c r="BG7638" s="122"/>
      <c r="BH7638" s="8"/>
      <c r="BI7638" s="8"/>
      <c r="BJ7638" s="8"/>
      <c r="BK7638" s="8"/>
      <c r="BL7638" s="122"/>
      <c r="BM7638" s="8"/>
      <c r="BN7638" s="8"/>
      <c r="BO7638" s="8"/>
      <c r="BP7638" s="8"/>
      <c r="BQ7638" s="122"/>
      <c r="BR7638" s="8"/>
      <c r="BS7638" s="8"/>
      <c r="BT7638" s="8"/>
      <c r="BU7638" s="8"/>
      <c r="BV7638" s="122"/>
    </row>
    <row r="7639" spans="1:74" hidden="1" x14ac:dyDescent="0.3">
      <c r="A7639" s="8"/>
      <c r="B7639" s="2" t="s">
        <v>2</v>
      </c>
      <c r="C7639" s="2" t="s">
        <v>3</v>
      </c>
      <c r="D7639" s="2" t="s">
        <v>503</v>
      </c>
      <c r="E7639" s="9">
        <v>70</v>
      </c>
      <c r="F7639" s="10"/>
      <c r="G7639" s="18" t="s">
        <v>5</v>
      </c>
      <c r="H7639" s="3">
        <v>2024</v>
      </c>
      <c r="I7639" s="20" t="s">
        <v>282</v>
      </c>
      <c r="J7639" s="184" t="s">
        <v>274</v>
      </c>
      <c r="K7639" s="184" t="s">
        <v>321</v>
      </c>
      <c r="L7639" s="187">
        <f t="shared" si="300"/>
        <v>0</v>
      </c>
      <c r="M7639" s="187">
        <f t="shared" si="301"/>
        <v>0</v>
      </c>
      <c r="N7639" s="186"/>
      <c r="O7639" s="8"/>
      <c r="P7639" s="8"/>
      <c r="Q7639" s="8"/>
      <c r="R7639" s="8"/>
      <c r="S7639" s="122"/>
      <c r="T7639" s="8"/>
      <c r="U7639" s="8"/>
      <c r="V7639" s="8"/>
      <c r="W7639" s="8"/>
      <c r="X7639" s="122"/>
      <c r="Y7639" s="8"/>
      <c r="Z7639" s="8"/>
      <c r="AA7639" s="8"/>
      <c r="AB7639" s="8"/>
      <c r="AC7639" s="122"/>
      <c r="AD7639" s="8"/>
      <c r="AE7639" s="8"/>
      <c r="AF7639" s="8"/>
      <c r="AG7639" s="8"/>
      <c r="AH7639" s="122"/>
      <c r="AI7639" s="137"/>
      <c r="AJ7639" s="137"/>
      <c r="AK7639" s="137"/>
      <c r="AL7639" s="137"/>
      <c r="AM7639" s="138"/>
      <c r="AN7639" s="8"/>
      <c r="AO7639" s="8"/>
      <c r="AP7639" s="8"/>
      <c r="AQ7639" s="8"/>
      <c r="AR7639" s="122"/>
      <c r="AS7639" s="139"/>
      <c r="AT7639" s="139"/>
      <c r="AU7639" s="139"/>
      <c r="AV7639" s="139"/>
      <c r="AW7639" s="140"/>
      <c r="AX7639" s="8"/>
      <c r="AY7639" s="8"/>
      <c r="AZ7639" s="8"/>
      <c r="BA7639" s="8"/>
      <c r="BB7639" s="122"/>
      <c r="BC7639" s="8"/>
      <c r="BD7639" s="8"/>
      <c r="BE7639" s="8"/>
      <c r="BF7639" s="8"/>
      <c r="BG7639" s="122"/>
      <c r="BH7639" s="8"/>
      <c r="BI7639" s="8"/>
      <c r="BJ7639" s="8"/>
      <c r="BK7639" s="8"/>
      <c r="BL7639" s="122"/>
      <c r="BM7639" s="8"/>
      <c r="BN7639" s="8"/>
      <c r="BO7639" s="8"/>
      <c r="BP7639" s="8"/>
      <c r="BQ7639" s="122"/>
      <c r="BR7639" s="8"/>
      <c r="BS7639" s="8"/>
      <c r="BT7639" s="8"/>
      <c r="BU7639" s="8"/>
      <c r="BV7639" s="122"/>
    </row>
    <row r="7640" spans="1:74" hidden="1" x14ac:dyDescent="0.3">
      <c r="A7640" s="8"/>
      <c r="B7640" s="2" t="s">
        <v>2</v>
      </c>
      <c r="C7640" s="2" t="s">
        <v>3</v>
      </c>
      <c r="D7640" s="2" t="s">
        <v>503</v>
      </c>
      <c r="E7640" s="9">
        <v>70</v>
      </c>
      <c r="F7640" s="10"/>
      <c r="G7640" s="18" t="s">
        <v>5</v>
      </c>
      <c r="H7640" s="3">
        <v>2024</v>
      </c>
      <c r="I7640" s="20" t="s">
        <v>282</v>
      </c>
      <c r="J7640" s="184" t="s">
        <v>275</v>
      </c>
      <c r="K7640" s="184" t="s">
        <v>321</v>
      </c>
      <c r="L7640" s="187">
        <f t="shared" si="300"/>
        <v>1.0999999999999999E-2</v>
      </c>
      <c r="M7640" s="187">
        <f t="shared" si="301"/>
        <v>15.23</v>
      </c>
      <c r="N7640" s="186" t="s">
        <v>760</v>
      </c>
      <c r="O7640" s="8"/>
      <c r="P7640" s="8"/>
      <c r="Q7640" s="8"/>
      <c r="R7640" s="8"/>
      <c r="S7640" s="122"/>
      <c r="T7640" s="8"/>
      <c r="U7640" s="8"/>
      <c r="V7640" s="8"/>
      <c r="W7640" s="8"/>
      <c r="X7640" s="122"/>
      <c r="Y7640" s="8"/>
      <c r="Z7640" s="8"/>
      <c r="AA7640" s="8"/>
      <c r="AB7640" s="8"/>
      <c r="AC7640" s="122"/>
      <c r="AD7640" s="8"/>
      <c r="AE7640" s="8"/>
      <c r="AF7640" s="8"/>
      <c r="AG7640" s="8"/>
      <c r="AH7640" s="122"/>
      <c r="AI7640" s="137"/>
      <c r="AJ7640" s="137"/>
      <c r="AK7640" s="137"/>
      <c r="AL7640" s="137"/>
      <c r="AM7640" s="138"/>
      <c r="AN7640" s="8"/>
      <c r="AO7640" s="8"/>
      <c r="AP7640" s="8"/>
      <c r="AQ7640" s="8"/>
      <c r="AR7640" s="122"/>
      <c r="AS7640" s="139" t="s">
        <v>760</v>
      </c>
      <c r="AT7640" s="139"/>
      <c r="AU7640" s="139"/>
      <c r="AV7640" s="139">
        <v>1.0999999999999999E-2</v>
      </c>
      <c r="AW7640" s="140">
        <v>15.23</v>
      </c>
      <c r="AX7640" s="8"/>
      <c r="AY7640" s="8"/>
      <c r="AZ7640" s="8"/>
      <c r="BA7640" s="8"/>
      <c r="BB7640" s="122"/>
      <c r="BC7640" s="8"/>
      <c r="BD7640" s="8"/>
      <c r="BE7640" s="8"/>
      <c r="BF7640" s="8"/>
      <c r="BG7640" s="122"/>
      <c r="BH7640" s="8"/>
      <c r="BI7640" s="8"/>
      <c r="BJ7640" s="8"/>
      <c r="BK7640" s="8"/>
      <c r="BL7640" s="122"/>
      <c r="BM7640" s="8"/>
      <c r="BN7640" s="8"/>
      <c r="BO7640" s="8"/>
      <c r="BP7640" s="8"/>
      <c r="BQ7640" s="122"/>
      <c r="BR7640" s="8"/>
      <c r="BS7640" s="8"/>
      <c r="BT7640" s="8"/>
      <c r="BU7640" s="8"/>
      <c r="BV7640" s="122"/>
    </row>
    <row r="7641" spans="1:74" hidden="1" x14ac:dyDescent="0.3">
      <c r="A7641" s="8"/>
      <c r="B7641" s="2" t="s">
        <v>2</v>
      </c>
      <c r="C7641" s="2" t="s">
        <v>3</v>
      </c>
      <c r="D7641" s="2" t="s">
        <v>503</v>
      </c>
      <c r="E7641" s="9">
        <v>70</v>
      </c>
      <c r="F7641" s="10"/>
      <c r="G7641" s="18" t="s">
        <v>5</v>
      </c>
      <c r="H7641" s="3">
        <v>2024</v>
      </c>
      <c r="I7641" s="20" t="s">
        <v>282</v>
      </c>
      <c r="J7641" s="184" t="s">
        <v>276</v>
      </c>
      <c r="K7641" s="184" t="s">
        <v>320</v>
      </c>
      <c r="L7641" s="187">
        <f t="shared" si="300"/>
        <v>0</v>
      </c>
      <c r="M7641" s="187">
        <f t="shared" si="301"/>
        <v>0</v>
      </c>
      <c r="N7641" s="186"/>
      <c r="O7641" s="8"/>
      <c r="P7641" s="8"/>
      <c r="Q7641" s="8"/>
      <c r="R7641" s="8"/>
      <c r="S7641" s="122"/>
      <c r="T7641" s="8"/>
      <c r="U7641" s="8"/>
      <c r="V7641" s="8"/>
      <c r="W7641" s="8"/>
      <c r="X7641" s="122"/>
      <c r="Y7641" s="8"/>
      <c r="Z7641" s="8"/>
      <c r="AA7641" s="8"/>
      <c r="AB7641" s="8"/>
      <c r="AC7641" s="122"/>
      <c r="AD7641" s="8"/>
      <c r="AE7641" s="8"/>
      <c r="AF7641" s="8"/>
      <c r="AG7641" s="8"/>
      <c r="AH7641" s="122"/>
      <c r="AI7641" s="137"/>
      <c r="AJ7641" s="137"/>
      <c r="AK7641" s="137"/>
      <c r="AL7641" s="137"/>
      <c r="AM7641" s="138"/>
      <c r="AN7641" s="8"/>
      <c r="AO7641" s="8"/>
      <c r="AP7641" s="8"/>
      <c r="AQ7641" s="8"/>
      <c r="AR7641" s="122"/>
      <c r="AS7641" s="139"/>
      <c r="AT7641" s="139"/>
      <c r="AU7641" s="139"/>
      <c r="AV7641" s="139"/>
      <c r="AW7641" s="140"/>
      <c r="AX7641" s="8"/>
      <c r="AY7641" s="8"/>
      <c r="AZ7641" s="8"/>
      <c r="BA7641" s="8"/>
      <c r="BB7641" s="122"/>
      <c r="BC7641" s="8"/>
      <c r="BD7641" s="8"/>
      <c r="BE7641" s="8"/>
      <c r="BF7641" s="8"/>
      <c r="BG7641" s="122"/>
      <c r="BH7641" s="8"/>
      <c r="BI7641" s="8"/>
      <c r="BJ7641" s="8"/>
      <c r="BK7641" s="8"/>
      <c r="BL7641" s="122"/>
      <c r="BM7641" s="8"/>
      <c r="BN7641" s="8"/>
      <c r="BO7641" s="8"/>
      <c r="BP7641" s="8"/>
      <c r="BQ7641" s="122"/>
      <c r="BR7641" s="8"/>
      <c r="BS7641" s="8"/>
      <c r="BT7641" s="8"/>
      <c r="BU7641" s="8"/>
      <c r="BV7641" s="122"/>
    </row>
    <row r="7642" spans="1:74" hidden="1" x14ac:dyDescent="0.3">
      <c r="A7642" s="8"/>
      <c r="B7642" s="2" t="s">
        <v>2</v>
      </c>
      <c r="C7642" s="2" t="s">
        <v>3</v>
      </c>
      <c r="D7642" s="2" t="s">
        <v>503</v>
      </c>
      <c r="E7642" s="9">
        <v>70</v>
      </c>
      <c r="F7642" s="10"/>
      <c r="G7642" s="18" t="s">
        <v>5</v>
      </c>
      <c r="H7642" s="3">
        <v>2024</v>
      </c>
      <c r="I7642" s="20" t="s">
        <v>282</v>
      </c>
      <c r="J7642" s="184" t="s">
        <v>277</v>
      </c>
      <c r="K7642" s="184" t="s">
        <v>320</v>
      </c>
      <c r="L7642" s="187">
        <f t="shared" si="300"/>
        <v>8</v>
      </c>
      <c r="M7642" s="187">
        <f t="shared" si="301"/>
        <v>41.570999999999998</v>
      </c>
      <c r="N7642" s="186" t="s">
        <v>976</v>
      </c>
      <c r="O7642" s="8"/>
      <c r="P7642" s="8"/>
      <c r="Q7642" s="8"/>
      <c r="R7642" s="8"/>
      <c r="S7642" s="122"/>
      <c r="T7642" s="8"/>
      <c r="U7642" s="8"/>
      <c r="V7642" s="8"/>
      <c r="W7642" s="8"/>
      <c r="X7642" s="122"/>
      <c r="Y7642" s="8"/>
      <c r="Z7642" s="8"/>
      <c r="AA7642" s="8"/>
      <c r="AB7642" s="8"/>
      <c r="AC7642" s="122"/>
      <c r="AD7642" s="8"/>
      <c r="AE7642" s="8"/>
      <c r="AF7642" s="8"/>
      <c r="AG7642" s="8"/>
      <c r="AH7642" s="122"/>
      <c r="AI7642" s="137"/>
      <c r="AJ7642" s="137"/>
      <c r="AK7642" s="137"/>
      <c r="AL7642" s="137"/>
      <c r="AM7642" s="138"/>
      <c r="AN7642" s="8"/>
      <c r="AO7642" s="8"/>
      <c r="AP7642" s="8"/>
      <c r="AQ7642" s="8"/>
      <c r="AR7642" s="122"/>
      <c r="AS7642" s="139"/>
      <c r="AT7642" s="139"/>
      <c r="AU7642" s="139"/>
      <c r="AV7642" s="139"/>
      <c r="AW7642" s="140"/>
      <c r="AX7642" s="8"/>
      <c r="AY7642" s="8"/>
      <c r="AZ7642" s="8"/>
      <c r="BA7642" s="8"/>
      <c r="BB7642" s="122"/>
      <c r="BC7642" s="8"/>
      <c r="BD7642" s="8"/>
      <c r="BE7642" s="8"/>
      <c r="BF7642" s="8"/>
      <c r="BG7642" s="122"/>
      <c r="BH7642" s="8" t="s">
        <v>976</v>
      </c>
      <c r="BI7642" s="8"/>
      <c r="BJ7642" s="8"/>
      <c r="BK7642" s="8">
        <v>8</v>
      </c>
      <c r="BL7642" s="122">
        <v>41.570999999999998</v>
      </c>
      <c r="BM7642" s="8"/>
      <c r="BN7642" s="8"/>
      <c r="BO7642" s="8"/>
      <c r="BP7642" s="8"/>
      <c r="BQ7642" s="122"/>
      <c r="BR7642" s="8"/>
      <c r="BS7642" s="8"/>
      <c r="BT7642" s="8"/>
      <c r="BU7642" s="8"/>
      <c r="BV7642" s="122"/>
    </row>
    <row r="7643" spans="1:74" hidden="1" x14ac:dyDescent="0.3">
      <c r="A7643" s="8"/>
      <c r="B7643" s="2" t="s">
        <v>2</v>
      </c>
      <c r="C7643" s="2" t="s">
        <v>3</v>
      </c>
      <c r="D7643" s="2" t="s">
        <v>503</v>
      </c>
      <c r="E7643" s="9">
        <v>70</v>
      </c>
      <c r="F7643" s="10"/>
      <c r="G7643" s="18" t="s">
        <v>5</v>
      </c>
      <c r="H7643" s="3">
        <v>2024</v>
      </c>
      <c r="I7643" s="20" t="s">
        <v>283</v>
      </c>
      <c r="J7643" s="184" t="s">
        <v>298</v>
      </c>
      <c r="K7643" s="184" t="s">
        <v>321</v>
      </c>
      <c r="L7643" s="187">
        <f t="shared" si="300"/>
        <v>0</v>
      </c>
      <c r="M7643" s="187">
        <f t="shared" si="301"/>
        <v>0</v>
      </c>
      <c r="N7643" s="186"/>
      <c r="O7643" s="8"/>
      <c r="P7643" s="8"/>
      <c r="Q7643" s="8"/>
      <c r="R7643" s="8"/>
      <c r="S7643" s="122"/>
      <c r="T7643" s="8"/>
      <c r="U7643" s="8"/>
      <c r="V7643" s="8"/>
      <c r="W7643" s="8"/>
      <c r="X7643" s="122"/>
      <c r="Y7643" s="8"/>
      <c r="Z7643" s="8"/>
      <c r="AA7643" s="8"/>
      <c r="AB7643" s="8"/>
      <c r="AC7643" s="122"/>
      <c r="AD7643" s="8"/>
      <c r="AE7643" s="8"/>
      <c r="AF7643" s="8"/>
      <c r="AG7643" s="8"/>
      <c r="AH7643" s="122"/>
      <c r="AI7643" s="137"/>
      <c r="AJ7643" s="137"/>
      <c r="AK7643" s="137"/>
      <c r="AL7643" s="137"/>
      <c r="AM7643" s="138"/>
      <c r="AN7643" s="8"/>
      <c r="AO7643" s="8"/>
      <c r="AP7643" s="8"/>
      <c r="AQ7643" s="8"/>
      <c r="AR7643" s="122"/>
      <c r="AS7643" s="139"/>
      <c r="AT7643" s="139"/>
      <c r="AU7643" s="139"/>
      <c r="AV7643" s="139"/>
      <c r="AW7643" s="140"/>
      <c r="AX7643" s="8"/>
      <c r="AY7643" s="8"/>
      <c r="AZ7643" s="8"/>
      <c r="BA7643" s="8"/>
      <c r="BB7643" s="122"/>
      <c r="BC7643" s="8"/>
      <c r="BD7643" s="8"/>
      <c r="BE7643" s="8"/>
      <c r="BF7643" s="8"/>
      <c r="BG7643" s="122"/>
      <c r="BH7643" s="8"/>
      <c r="BI7643" s="8"/>
      <c r="BJ7643" s="8"/>
      <c r="BK7643" s="8"/>
      <c r="BL7643" s="122"/>
      <c r="BM7643" s="8"/>
      <c r="BN7643" s="8"/>
      <c r="BO7643" s="8"/>
      <c r="BP7643" s="8"/>
      <c r="BQ7643" s="122"/>
      <c r="BR7643" s="8"/>
      <c r="BS7643" s="8"/>
      <c r="BT7643" s="8"/>
      <c r="BU7643" s="8"/>
      <c r="BV7643" s="122"/>
    </row>
    <row r="7644" spans="1:74" hidden="1" x14ac:dyDescent="0.3">
      <c r="A7644" s="8"/>
      <c r="B7644" s="2" t="s">
        <v>2</v>
      </c>
      <c r="C7644" s="2" t="s">
        <v>3</v>
      </c>
      <c r="D7644" s="2" t="s">
        <v>503</v>
      </c>
      <c r="E7644" s="9">
        <v>70</v>
      </c>
      <c r="F7644" s="10"/>
      <c r="G7644" s="18" t="s">
        <v>5</v>
      </c>
      <c r="H7644" s="3">
        <v>2024</v>
      </c>
      <c r="I7644" s="20" t="s">
        <v>283</v>
      </c>
      <c r="J7644" s="184" t="s">
        <v>278</v>
      </c>
      <c r="K7644" s="184" t="s">
        <v>320</v>
      </c>
      <c r="L7644" s="187">
        <f t="shared" si="300"/>
        <v>0</v>
      </c>
      <c r="M7644" s="187">
        <f t="shared" si="301"/>
        <v>0</v>
      </c>
      <c r="N7644" s="186"/>
      <c r="O7644" s="8"/>
      <c r="P7644" s="8"/>
      <c r="Q7644" s="8"/>
      <c r="R7644" s="8"/>
      <c r="S7644" s="122"/>
      <c r="T7644" s="8"/>
      <c r="U7644" s="8"/>
      <c r="V7644" s="8"/>
      <c r="W7644" s="8"/>
      <c r="X7644" s="122"/>
      <c r="Y7644" s="8"/>
      <c r="Z7644" s="8"/>
      <c r="AA7644" s="8"/>
      <c r="AB7644" s="8"/>
      <c r="AC7644" s="122"/>
      <c r="AD7644" s="8"/>
      <c r="AE7644" s="8"/>
      <c r="AF7644" s="8"/>
      <c r="AG7644" s="8"/>
      <c r="AH7644" s="122"/>
      <c r="AI7644" s="137"/>
      <c r="AJ7644" s="137"/>
      <c r="AK7644" s="137"/>
      <c r="AL7644" s="137"/>
      <c r="AM7644" s="138"/>
      <c r="AN7644" s="8"/>
      <c r="AO7644" s="8"/>
      <c r="AP7644" s="8"/>
      <c r="AQ7644" s="8"/>
      <c r="AR7644" s="122"/>
      <c r="AS7644" s="139"/>
      <c r="AT7644" s="139"/>
      <c r="AU7644" s="139"/>
      <c r="AV7644" s="139"/>
      <c r="AW7644" s="140"/>
      <c r="AX7644" s="8"/>
      <c r="AY7644" s="8"/>
      <c r="AZ7644" s="8"/>
      <c r="BA7644" s="8"/>
      <c r="BB7644" s="122"/>
      <c r="BC7644" s="8"/>
      <c r="BD7644" s="8"/>
      <c r="BE7644" s="8"/>
      <c r="BF7644" s="8"/>
      <c r="BG7644" s="122"/>
      <c r="BH7644" s="8"/>
      <c r="BI7644" s="8"/>
      <c r="BJ7644" s="8"/>
      <c r="BK7644" s="8"/>
      <c r="BL7644" s="122"/>
      <c r="BM7644" s="8"/>
      <c r="BN7644" s="8"/>
      <c r="BO7644" s="8"/>
      <c r="BP7644" s="8"/>
      <c r="BQ7644" s="122"/>
      <c r="BR7644" s="8"/>
      <c r="BS7644" s="8"/>
      <c r="BT7644" s="8"/>
      <c r="BU7644" s="8"/>
      <c r="BV7644" s="122"/>
    </row>
    <row r="7645" spans="1:74" hidden="1" x14ac:dyDescent="0.3">
      <c r="A7645" s="8"/>
      <c r="B7645" s="2" t="s">
        <v>2</v>
      </c>
      <c r="C7645" s="2" t="s">
        <v>3</v>
      </c>
      <c r="D7645" s="2" t="s">
        <v>503</v>
      </c>
      <c r="E7645" s="9">
        <v>70</v>
      </c>
      <c r="F7645" s="10"/>
      <c r="G7645" s="18" t="s">
        <v>5</v>
      </c>
      <c r="H7645" s="3">
        <v>2024</v>
      </c>
      <c r="I7645" s="20" t="s">
        <v>283</v>
      </c>
      <c r="J7645" s="184" t="s">
        <v>279</v>
      </c>
      <c r="K7645" s="184" t="s">
        <v>320</v>
      </c>
      <c r="L7645" s="187">
        <f t="shared" si="300"/>
        <v>0</v>
      </c>
      <c r="M7645" s="187">
        <f t="shared" si="301"/>
        <v>0</v>
      </c>
      <c r="N7645" s="186"/>
      <c r="O7645" s="8"/>
      <c r="P7645" s="8"/>
      <c r="Q7645" s="8"/>
      <c r="R7645" s="8"/>
      <c r="S7645" s="122"/>
      <c r="T7645" s="8"/>
      <c r="U7645" s="8"/>
      <c r="V7645" s="8"/>
      <c r="W7645" s="8"/>
      <c r="X7645" s="122"/>
      <c r="Y7645" s="8"/>
      <c r="Z7645" s="8"/>
      <c r="AA7645" s="8"/>
      <c r="AB7645" s="8"/>
      <c r="AC7645" s="122"/>
      <c r="AD7645" s="8"/>
      <c r="AE7645" s="8"/>
      <c r="AF7645" s="8"/>
      <c r="AG7645" s="8"/>
      <c r="AH7645" s="122"/>
      <c r="AI7645" s="137"/>
      <c r="AJ7645" s="137"/>
      <c r="AK7645" s="137"/>
      <c r="AL7645" s="137"/>
      <c r="AM7645" s="138"/>
      <c r="AN7645" s="8"/>
      <c r="AO7645" s="8"/>
      <c r="AP7645" s="8"/>
      <c r="AQ7645" s="8"/>
      <c r="AR7645" s="122"/>
      <c r="AS7645" s="139"/>
      <c r="AT7645" s="139"/>
      <c r="AU7645" s="139"/>
      <c r="AV7645" s="139"/>
      <c r="AW7645" s="140"/>
      <c r="AX7645" s="8"/>
      <c r="AY7645" s="8"/>
      <c r="AZ7645" s="8"/>
      <c r="BA7645" s="8"/>
      <c r="BB7645" s="122"/>
      <c r="BC7645" s="8"/>
      <c r="BD7645" s="8"/>
      <c r="BE7645" s="8"/>
      <c r="BF7645" s="8"/>
      <c r="BG7645" s="122"/>
      <c r="BH7645" s="8"/>
      <c r="BI7645" s="8"/>
      <c r="BJ7645" s="8"/>
      <c r="BK7645" s="8"/>
      <c r="BL7645" s="122"/>
      <c r="BM7645" s="8"/>
      <c r="BN7645" s="8"/>
      <c r="BO7645" s="8"/>
      <c r="BP7645" s="8"/>
      <c r="BQ7645" s="122"/>
      <c r="BR7645" s="8"/>
      <c r="BS7645" s="8"/>
      <c r="BT7645" s="8"/>
      <c r="BU7645" s="8"/>
      <c r="BV7645" s="122"/>
    </row>
    <row r="7646" spans="1:74" hidden="1" x14ac:dyDescent="0.3">
      <c r="A7646" s="8"/>
      <c r="B7646" s="2" t="s">
        <v>2</v>
      </c>
      <c r="C7646" s="2" t="s">
        <v>3</v>
      </c>
      <c r="D7646" s="2" t="s">
        <v>503</v>
      </c>
      <c r="E7646" s="9">
        <v>70</v>
      </c>
      <c r="F7646" s="10"/>
      <c r="G7646" s="18" t="s">
        <v>5</v>
      </c>
      <c r="H7646" s="3">
        <v>2024</v>
      </c>
      <c r="I7646" s="20" t="s">
        <v>286</v>
      </c>
      <c r="J7646" s="184" t="s">
        <v>280</v>
      </c>
      <c r="K7646" s="184" t="s">
        <v>319</v>
      </c>
      <c r="L7646" s="187">
        <f t="shared" si="300"/>
        <v>0</v>
      </c>
      <c r="M7646" s="187">
        <f t="shared" si="301"/>
        <v>0</v>
      </c>
      <c r="N7646" s="186"/>
      <c r="O7646" s="8"/>
      <c r="P7646" s="8"/>
      <c r="Q7646" s="8"/>
      <c r="R7646" s="8"/>
      <c r="S7646" s="122"/>
      <c r="T7646" s="8"/>
      <c r="U7646" s="8"/>
      <c r="V7646" s="8"/>
      <c r="W7646" s="8"/>
      <c r="X7646" s="122"/>
      <c r="Y7646" s="8"/>
      <c r="Z7646" s="8"/>
      <c r="AA7646" s="8"/>
      <c r="AB7646" s="8"/>
      <c r="AC7646" s="122"/>
      <c r="AD7646" s="8"/>
      <c r="AE7646" s="8"/>
      <c r="AF7646" s="8"/>
      <c r="AG7646" s="8"/>
      <c r="AH7646" s="122"/>
      <c r="AI7646" s="137"/>
      <c r="AJ7646" s="137"/>
      <c r="AK7646" s="137"/>
      <c r="AL7646" s="137"/>
      <c r="AM7646" s="138"/>
      <c r="AN7646" s="8"/>
      <c r="AO7646" s="8"/>
      <c r="AP7646" s="8"/>
      <c r="AQ7646" s="8"/>
      <c r="AR7646" s="122"/>
      <c r="AS7646" s="139"/>
      <c r="AT7646" s="139"/>
      <c r="AU7646" s="139"/>
      <c r="AV7646" s="139"/>
      <c r="AW7646" s="140"/>
      <c r="AX7646" s="8"/>
      <c r="AY7646" s="8"/>
      <c r="AZ7646" s="8"/>
      <c r="BA7646" s="8"/>
      <c r="BB7646" s="122"/>
      <c r="BC7646" s="8"/>
      <c r="BD7646" s="8"/>
      <c r="BE7646" s="8"/>
      <c r="BF7646" s="8"/>
      <c r="BG7646" s="122"/>
      <c r="BH7646" s="8"/>
      <c r="BI7646" s="8"/>
      <c r="BJ7646" s="8"/>
      <c r="BK7646" s="8"/>
      <c r="BL7646" s="122"/>
      <c r="BM7646" s="8"/>
      <c r="BN7646" s="8"/>
      <c r="BO7646" s="8"/>
      <c r="BP7646" s="8"/>
      <c r="BQ7646" s="122"/>
      <c r="BR7646" s="8"/>
      <c r="BS7646" s="8"/>
      <c r="BT7646" s="8"/>
      <c r="BU7646" s="8"/>
      <c r="BV7646" s="122"/>
    </row>
    <row r="7647" spans="1:74" ht="28.8" hidden="1" x14ac:dyDescent="0.3">
      <c r="A7647" s="8"/>
      <c r="B7647" s="2" t="s">
        <v>2</v>
      </c>
      <c r="C7647" s="2" t="s">
        <v>3</v>
      </c>
      <c r="D7647" s="2" t="s">
        <v>503</v>
      </c>
      <c r="E7647" s="9">
        <v>70</v>
      </c>
      <c r="F7647" s="10"/>
      <c r="G7647" s="18" t="s">
        <v>5</v>
      </c>
      <c r="H7647" s="3">
        <v>2024</v>
      </c>
      <c r="I7647" s="20" t="s">
        <v>286</v>
      </c>
      <c r="J7647" s="184" t="s">
        <v>281</v>
      </c>
      <c r="K7647" s="184" t="s">
        <v>319</v>
      </c>
      <c r="L7647" s="187"/>
      <c r="M7647" s="187">
        <f t="shared" si="301"/>
        <v>725.18600000000004</v>
      </c>
      <c r="N7647" s="186" t="s">
        <v>1418</v>
      </c>
      <c r="O7647" s="8"/>
      <c r="P7647" s="8"/>
      <c r="Q7647" s="8"/>
      <c r="R7647" s="8"/>
      <c r="S7647" s="122"/>
      <c r="T7647" s="8"/>
      <c r="U7647" s="8"/>
      <c r="V7647" s="8"/>
      <c r="W7647" s="8"/>
      <c r="X7647" s="122"/>
      <c r="Y7647" s="8"/>
      <c r="Z7647" s="8"/>
      <c r="AA7647" s="8"/>
      <c r="AB7647" s="8"/>
      <c r="AC7647" s="122"/>
      <c r="AD7647" s="8"/>
      <c r="AE7647" s="8"/>
      <c r="AF7647" s="8"/>
      <c r="AG7647" s="8"/>
      <c r="AH7647" s="122"/>
      <c r="AI7647" s="137"/>
      <c r="AJ7647" s="137"/>
      <c r="AK7647" s="137"/>
      <c r="AL7647" s="137"/>
      <c r="AM7647" s="138"/>
      <c r="AN7647" s="8"/>
      <c r="AO7647" s="8"/>
      <c r="AP7647" s="8"/>
      <c r="AQ7647" s="8"/>
      <c r="AR7647" s="122"/>
      <c r="AS7647" s="139"/>
      <c r="AT7647" s="139"/>
      <c r="AU7647" s="139"/>
      <c r="AV7647" s="139"/>
      <c r="AW7647" s="140"/>
      <c r="AX7647" s="8"/>
      <c r="AY7647" s="8"/>
      <c r="AZ7647" s="8"/>
      <c r="BA7647" s="8"/>
      <c r="BB7647" s="122"/>
      <c r="BC7647" s="8"/>
      <c r="BD7647" s="8"/>
      <c r="BE7647" s="8"/>
      <c r="BF7647" s="8"/>
      <c r="BG7647" s="122"/>
      <c r="BH7647" s="8"/>
      <c r="BI7647" s="8"/>
      <c r="BJ7647" s="8"/>
      <c r="BK7647" s="8"/>
      <c r="BL7647" s="122"/>
      <c r="BM7647" s="8" t="s">
        <v>1136</v>
      </c>
      <c r="BN7647" s="8"/>
      <c r="BO7647" s="8"/>
      <c r="BP7647" s="8"/>
      <c r="BQ7647" s="122">
        <f>57.349+7.837</f>
        <v>65.185999999999993</v>
      </c>
      <c r="BR7647" s="8" t="s">
        <v>1277</v>
      </c>
      <c r="BS7647" s="8"/>
      <c r="BT7647" s="8"/>
      <c r="BU7647" s="8"/>
      <c r="BV7647" s="122">
        <f>24+636</f>
        <v>660</v>
      </c>
    </row>
    <row r="7648" spans="1:74" s="13" customFormat="1" hidden="1" x14ac:dyDescent="0.3">
      <c r="A7648" s="15"/>
      <c r="B7648" s="12" t="s">
        <v>2</v>
      </c>
      <c r="C7648" s="12" t="s">
        <v>3</v>
      </c>
      <c r="D7648" s="12" t="s">
        <v>503</v>
      </c>
      <c r="E7648" s="16">
        <v>70</v>
      </c>
      <c r="F7648" s="17"/>
      <c r="G7648" s="19" t="s">
        <v>5</v>
      </c>
      <c r="H7648" s="7">
        <v>2024</v>
      </c>
      <c r="I7648" s="21"/>
      <c r="J7648" s="12" t="s">
        <v>314</v>
      </c>
      <c r="K7648" s="12"/>
      <c r="L7648" s="147"/>
      <c r="M7648" s="147">
        <f t="shared" si="301"/>
        <v>790.02700000000004</v>
      </c>
      <c r="N7648" s="183"/>
      <c r="O7648" s="15"/>
      <c r="P7648" s="15"/>
      <c r="Q7648" s="15"/>
      <c r="R7648" s="15"/>
      <c r="S7648" s="123"/>
      <c r="T7648" s="15"/>
      <c r="U7648" s="15"/>
      <c r="V7648" s="15"/>
      <c r="W7648" s="15"/>
      <c r="X7648" s="123"/>
      <c r="Y7648" s="15"/>
      <c r="Z7648" s="15"/>
      <c r="AA7648" s="15"/>
      <c r="AB7648" s="15"/>
      <c r="AC7648" s="123"/>
      <c r="AD7648" s="15"/>
      <c r="AE7648" s="15"/>
      <c r="AF7648" s="15"/>
      <c r="AG7648" s="15"/>
      <c r="AH7648" s="123"/>
      <c r="AI7648" s="15"/>
      <c r="AJ7648" s="15"/>
      <c r="AK7648" s="15"/>
      <c r="AL7648" s="15"/>
      <c r="AM7648" s="123">
        <f>SUM(AM7610:AM7647)</f>
        <v>0</v>
      </c>
      <c r="AN7648" s="15"/>
      <c r="AO7648" s="15"/>
      <c r="AP7648" s="15"/>
      <c r="AQ7648" s="15"/>
      <c r="AR7648" s="123">
        <f>SUM(AR7618:AR7647)</f>
        <v>0</v>
      </c>
      <c r="AS7648" s="15"/>
      <c r="AT7648" s="15"/>
      <c r="AU7648" s="15"/>
      <c r="AV7648" s="15"/>
      <c r="AW7648" s="123">
        <f>SUM(AW7610:AW7647)</f>
        <v>15.23</v>
      </c>
      <c r="AX7648" s="15"/>
      <c r="AY7648" s="15"/>
      <c r="AZ7648" s="15"/>
      <c r="BA7648" s="123"/>
      <c r="BB7648" s="123">
        <f>SUM(BB7610:BB7647)</f>
        <v>8.0399999999999991</v>
      </c>
      <c r="BC7648" s="15"/>
      <c r="BD7648" s="15"/>
      <c r="BE7648" s="15"/>
      <c r="BF7648" s="123"/>
      <c r="BG7648" s="123">
        <f t="shared" ref="BG7648" si="302">SUM(BG7610:BG7647)</f>
        <v>0</v>
      </c>
      <c r="BH7648" s="15"/>
      <c r="BI7648" s="15"/>
      <c r="BJ7648" s="15"/>
      <c r="BK7648" s="123"/>
      <c r="BL7648" s="123">
        <f t="shared" ref="BL7648" si="303">SUM(BL7610:BL7647)</f>
        <v>41.570999999999998</v>
      </c>
      <c r="BM7648" s="15"/>
      <c r="BN7648" s="15"/>
      <c r="BO7648" s="15"/>
      <c r="BP7648" s="123"/>
      <c r="BQ7648" s="123">
        <f t="shared" ref="BQ7648" si="304">SUM(BQ7610:BQ7647)</f>
        <v>65.185999999999993</v>
      </c>
      <c r="BR7648" s="15"/>
      <c r="BS7648" s="15"/>
      <c r="BT7648" s="15"/>
      <c r="BU7648" s="123"/>
      <c r="BV7648" s="123">
        <f>SUM(BV7610:BV7647)</f>
        <v>660</v>
      </c>
    </row>
    <row r="7649" spans="1:74" hidden="1" x14ac:dyDescent="0.3">
      <c r="A7649" s="8"/>
      <c r="B7649" s="2" t="s">
        <v>2</v>
      </c>
      <c r="C7649" s="2" t="s">
        <v>3</v>
      </c>
      <c r="D7649" s="2" t="s">
        <v>503</v>
      </c>
      <c r="E7649" s="9" t="s">
        <v>837</v>
      </c>
      <c r="F7649" s="10"/>
      <c r="G7649" s="18" t="s">
        <v>5</v>
      </c>
      <c r="H7649" s="3">
        <v>2024</v>
      </c>
      <c r="I7649" s="20" t="s">
        <v>287</v>
      </c>
      <c r="J7649" s="2" t="s">
        <v>509</v>
      </c>
      <c r="K7649" s="2" t="s">
        <v>318</v>
      </c>
      <c r="L7649" s="163">
        <f>SUM(R7649,W7649,AB7649,AG7649,AL7649,AQ7649,AV7649,BA7649,BF7649,BK7649,BP7649,BU7649)</f>
        <v>0</v>
      </c>
      <c r="M7649" s="163">
        <f t="shared" si="301"/>
        <v>0</v>
      </c>
      <c r="N7649" s="181"/>
      <c r="O7649" s="8"/>
      <c r="P7649" s="8"/>
      <c r="Q7649" s="8"/>
      <c r="R7649" s="8"/>
      <c r="S7649" s="122"/>
      <c r="T7649" s="8"/>
      <c r="U7649" s="8"/>
      <c r="V7649" s="8"/>
      <c r="W7649" s="8"/>
      <c r="X7649" s="122"/>
      <c r="Y7649" s="8"/>
      <c r="Z7649" s="8"/>
      <c r="AA7649" s="8"/>
      <c r="AB7649" s="8"/>
      <c r="AC7649" s="122"/>
      <c r="AD7649" s="8"/>
      <c r="AE7649" s="8"/>
      <c r="AF7649" s="8"/>
      <c r="AG7649" s="8"/>
      <c r="AH7649" s="122"/>
      <c r="AI7649" s="137"/>
      <c r="AJ7649" s="137"/>
      <c r="AK7649" s="137"/>
      <c r="AL7649" s="137"/>
      <c r="AM7649" s="138"/>
      <c r="AN7649" s="8"/>
      <c r="AO7649" s="8"/>
      <c r="AP7649" s="8"/>
      <c r="AQ7649" s="8"/>
      <c r="AR7649" s="122"/>
      <c r="AS7649" s="139"/>
      <c r="AT7649" s="139"/>
      <c r="AU7649" s="139"/>
      <c r="AV7649" s="139"/>
      <c r="AW7649" s="140"/>
      <c r="AX7649" s="8"/>
      <c r="AY7649" s="8"/>
      <c r="AZ7649" s="8"/>
      <c r="BA7649" s="8"/>
      <c r="BB7649" s="122"/>
      <c r="BC7649" s="8"/>
      <c r="BD7649" s="8"/>
      <c r="BE7649" s="8"/>
      <c r="BF7649" s="8"/>
      <c r="BG7649" s="122"/>
      <c r="BH7649" s="8"/>
      <c r="BI7649" s="8"/>
      <c r="BJ7649" s="8"/>
      <c r="BK7649" s="8"/>
      <c r="BL7649" s="122"/>
      <c r="BM7649" s="8"/>
      <c r="BN7649" s="8"/>
      <c r="BO7649" s="8"/>
      <c r="BP7649" s="8"/>
      <c r="BQ7649" s="122"/>
      <c r="BR7649" s="8"/>
      <c r="BS7649" s="8"/>
      <c r="BT7649" s="8"/>
      <c r="BU7649" s="8"/>
      <c r="BV7649" s="122"/>
    </row>
    <row r="7650" spans="1:74" hidden="1" x14ac:dyDescent="0.3">
      <c r="A7650" s="8"/>
      <c r="B7650" s="2" t="s">
        <v>2</v>
      </c>
      <c r="C7650" s="2" t="s">
        <v>3</v>
      </c>
      <c r="D7650" s="2" t="s">
        <v>503</v>
      </c>
      <c r="E7650" s="9" t="s">
        <v>837</v>
      </c>
      <c r="F7650" s="10"/>
      <c r="G7650" s="18" t="s">
        <v>5</v>
      </c>
      <c r="H7650" s="3">
        <v>2024</v>
      </c>
      <c r="I7650" s="20" t="s">
        <v>287</v>
      </c>
      <c r="J7650" s="2" t="s">
        <v>291</v>
      </c>
      <c r="K7650" s="2" t="s">
        <v>319</v>
      </c>
      <c r="L7650" s="163">
        <f t="shared" ref="L7650:L7685" si="305">SUM(R7650,W7650,AB7650,AG7650,AL7650,AQ7650,AV7650,BA7650,BF7650,BK7650,BP7650,BU7650)</f>
        <v>0</v>
      </c>
      <c r="M7650" s="163">
        <f>SUM(S7650,X7650,AC7650,AH7650,AM7650,AR7650,AW7650,BB7650,BG7650,BL7650,BQ7650,BV7650)</f>
        <v>0</v>
      </c>
      <c r="N7650" s="181"/>
      <c r="O7650" s="8"/>
      <c r="P7650" s="8"/>
      <c r="Q7650" s="8"/>
      <c r="R7650" s="8"/>
      <c r="S7650" s="122"/>
      <c r="T7650" s="8"/>
      <c r="U7650" s="8"/>
      <c r="V7650" s="8"/>
      <c r="W7650" s="8"/>
      <c r="X7650" s="122"/>
      <c r="Y7650" s="8"/>
      <c r="Z7650" s="8"/>
      <c r="AA7650" s="8"/>
      <c r="AB7650" s="8"/>
      <c r="AC7650" s="122"/>
      <c r="AD7650" s="8"/>
      <c r="AE7650" s="8"/>
      <c r="AF7650" s="8"/>
      <c r="AG7650" s="8"/>
      <c r="AH7650" s="122"/>
      <c r="AI7650" s="137"/>
      <c r="AJ7650" s="137"/>
      <c r="AK7650" s="137"/>
      <c r="AL7650" s="137"/>
      <c r="AM7650" s="138"/>
      <c r="AN7650" s="8"/>
      <c r="AO7650" s="8"/>
      <c r="AP7650" s="8"/>
      <c r="AQ7650" s="8"/>
      <c r="AR7650" s="122"/>
      <c r="AS7650" s="139"/>
      <c r="AT7650" s="139"/>
      <c r="AU7650" s="139"/>
      <c r="AV7650" s="139"/>
      <c r="AW7650" s="140"/>
      <c r="AX7650" s="8"/>
      <c r="AY7650" s="8"/>
      <c r="AZ7650" s="8"/>
      <c r="BA7650" s="8"/>
      <c r="BB7650" s="122"/>
      <c r="BC7650" s="8"/>
      <c r="BD7650" s="8"/>
      <c r="BE7650" s="8"/>
      <c r="BF7650" s="8"/>
      <c r="BG7650" s="122"/>
      <c r="BH7650" s="8"/>
      <c r="BI7650" s="8"/>
      <c r="BJ7650" s="8"/>
      <c r="BK7650" s="8"/>
      <c r="BL7650" s="122"/>
      <c r="BM7650" s="8"/>
      <c r="BN7650" s="8"/>
      <c r="BO7650" s="8"/>
      <c r="BP7650" s="8"/>
      <c r="BQ7650" s="122"/>
      <c r="BR7650" s="8"/>
      <c r="BS7650" s="8"/>
      <c r="BT7650" s="8"/>
      <c r="BU7650" s="8"/>
      <c r="BV7650" s="122"/>
    </row>
    <row r="7651" spans="1:74" hidden="1" x14ac:dyDescent="0.3">
      <c r="A7651" s="8"/>
      <c r="B7651" s="2" t="s">
        <v>2</v>
      </c>
      <c r="C7651" s="2" t="s">
        <v>3</v>
      </c>
      <c r="D7651" s="2" t="s">
        <v>503</v>
      </c>
      <c r="E7651" s="9" t="s">
        <v>837</v>
      </c>
      <c r="F7651" s="10"/>
      <c r="G7651" s="18" t="s">
        <v>5</v>
      </c>
      <c r="H7651" s="3">
        <v>2024</v>
      </c>
      <c r="I7651" s="20" t="s">
        <v>286</v>
      </c>
      <c r="J7651" s="2" t="s">
        <v>336</v>
      </c>
      <c r="K7651" s="2" t="s">
        <v>319</v>
      </c>
      <c r="L7651" s="163">
        <f t="shared" si="305"/>
        <v>0</v>
      </c>
      <c r="M7651" s="163">
        <f t="shared" ref="M7651:M7688" si="306">SUM(S7651,X7651,AC7651,AH7651,AM7651,AR7651,AW7651,BB7651,BG7651,BL7651,BQ7651,BV7651)</f>
        <v>0</v>
      </c>
      <c r="N7651" s="181"/>
      <c r="O7651" s="8"/>
      <c r="P7651" s="8"/>
      <c r="Q7651" s="8"/>
      <c r="R7651" s="8"/>
      <c r="S7651" s="122"/>
      <c r="T7651" s="8"/>
      <c r="U7651" s="8"/>
      <c r="V7651" s="8"/>
      <c r="W7651" s="8"/>
      <c r="X7651" s="122"/>
      <c r="Y7651" s="8"/>
      <c r="Z7651" s="8"/>
      <c r="AA7651" s="8"/>
      <c r="AB7651" s="8"/>
      <c r="AC7651" s="122"/>
      <c r="AD7651" s="8"/>
      <c r="AE7651" s="8"/>
      <c r="AF7651" s="8"/>
      <c r="AG7651" s="8"/>
      <c r="AH7651" s="122"/>
      <c r="AI7651" s="137"/>
      <c r="AJ7651" s="137"/>
      <c r="AK7651" s="137"/>
      <c r="AL7651" s="137"/>
      <c r="AM7651" s="138"/>
      <c r="AN7651" s="8"/>
      <c r="AO7651" s="8"/>
      <c r="AP7651" s="8"/>
      <c r="AQ7651" s="8"/>
      <c r="AR7651" s="122"/>
      <c r="AS7651" s="139"/>
      <c r="AT7651" s="139"/>
      <c r="AU7651" s="139"/>
      <c r="AV7651" s="139"/>
      <c r="AW7651" s="140"/>
      <c r="AX7651" s="8"/>
      <c r="AY7651" s="8"/>
      <c r="AZ7651" s="8"/>
      <c r="BA7651" s="8"/>
      <c r="BB7651" s="122"/>
      <c r="BC7651" s="8"/>
      <c r="BD7651" s="8"/>
      <c r="BE7651" s="8"/>
      <c r="BF7651" s="8"/>
      <c r="BG7651" s="122"/>
      <c r="BH7651" s="8"/>
      <c r="BI7651" s="8"/>
      <c r="BJ7651" s="8"/>
      <c r="BK7651" s="8"/>
      <c r="BL7651" s="122"/>
      <c r="BM7651" s="8"/>
      <c r="BN7651" s="8"/>
      <c r="BO7651" s="8"/>
      <c r="BP7651" s="8"/>
      <c r="BQ7651" s="122"/>
      <c r="BR7651" s="8"/>
      <c r="BS7651" s="8"/>
      <c r="BT7651" s="8"/>
      <c r="BU7651" s="8"/>
      <c r="BV7651" s="122"/>
    </row>
    <row r="7652" spans="1:74" hidden="1" x14ac:dyDescent="0.3">
      <c r="A7652" s="8"/>
      <c r="B7652" s="2" t="s">
        <v>2</v>
      </c>
      <c r="C7652" s="2" t="s">
        <v>3</v>
      </c>
      <c r="D7652" s="2" t="s">
        <v>503</v>
      </c>
      <c r="E7652" s="9" t="s">
        <v>837</v>
      </c>
      <c r="F7652" s="10"/>
      <c r="G7652" s="18" t="s">
        <v>5</v>
      </c>
      <c r="H7652" s="3">
        <v>2024</v>
      </c>
      <c r="I7652" s="20" t="s">
        <v>286</v>
      </c>
      <c r="J7652" s="8" t="s">
        <v>337</v>
      </c>
      <c r="K7652" s="8" t="s">
        <v>318</v>
      </c>
      <c r="L7652" s="163">
        <f t="shared" si="305"/>
        <v>0</v>
      </c>
      <c r="M7652" s="163">
        <f t="shared" si="306"/>
        <v>0</v>
      </c>
      <c r="N7652" s="181"/>
      <c r="O7652" s="8"/>
      <c r="P7652" s="8"/>
      <c r="Q7652" s="8"/>
      <c r="R7652" s="8"/>
      <c r="S7652" s="122"/>
      <c r="T7652" s="8"/>
      <c r="U7652" s="8"/>
      <c r="V7652" s="8"/>
      <c r="W7652" s="8"/>
      <c r="X7652" s="122"/>
      <c r="Y7652" s="8"/>
      <c r="Z7652" s="8"/>
      <c r="AA7652" s="8"/>
      <c r="AB7652" s="8"/>
      <c r="AC7652" s="122"/>
      <c r="AD7652" s="8"/>
      <c r="AE7652" s="8"/>
      <c r="AF7652" s="8"/>
      <c r="AG7652" s="8"/>
      <c r="AH7652" s="122"/>
      <c r="AI7652" s="137"/>
      <c r="AJ7652" s="137"/>
      <c r="AK7652" s="137"/>
      <c r="AL7652" s="137"/>
      <c r="AM7652" s="138"/>
      <c r="AN7652" s="8"/>
      <c r="AO7652" s="8"/>
      <c r="AP7652" s="8"/>
      <c r="AQ7652" s="8"/>
      <c r="AR7652" s="122"/>
      <c r="AS7652" s="139"/>
      <c r="AT7652" s="139"/>
      <c r="AU7652" s="139"/>
      <c r="AV7652" s="139"/>
      <c r="AW7652" s="140"/>
      <c r="AX7652" s="8"/>
      <c r="AY7652" s="8"/>
      <c r="AZ7652" s="8"/>
      <c r="BA7652" s="8"/>
      <c r="BB7652" s="122"/>
      <c r="BC7652" s="8"/>
      <c r="BD7652" s="8"/>
      <c r="BE7652" s="8"/>
      <c r="BF7652" s="8"/>
      <c r="BG7652" s="122"/>
      <c r="BH7652" s="8"/>
      <c r="BI7652" s="8"/>
      <c r="BJ7652" s="8"/>
      <c r="BK7652" s="8"/>
      <c r="BL7652" s="122"/>
      <c r="BM7652" s="8"/>
      <c r="BN7652" s="8"/>
      <c r="BO7652" s="8"/>
      <c r="BP7652" s="8"/>
      <c r="BQ7652" s="122"/>
      <c r="BR7652" s="8"/>
      <c r="BS7652" s="8"/>
      <c r="BT7652" s="8"/>
      <c r="BU7652" s="8"/>
      <c r="BV7652" s="122"/>
    </row>
    <row r="7653" spans="1:74" hidden="1" x14ac:dyDescent="0.3">
      <c r="A7653" s="8"/>
      <c r="B7653" s="2" t="s">
        <v>2</v>
      </c>
      <c r="C7653" s="2" t="s">
        <v>3</v>
      </c>
      <c r="D7653" s="2" t="s">
        <v>503</v>
      </c>
      <c r="E7653" s="9" t="s">
        <v>837</v>
      </c>
      <c r="F7653" s="10"/>
      <c r="G7653" s="18" t="s">
        <v>5</v>
      </c>
      <c r="H7653" s="3">
        <v>2024</v>
      </c>
      <c r="I7653" s="20" t="s">
        <v>286</v>
      </c>
      <c r="J7653" s="8" t="s">
        <v>338</v>
      </c>
      <c r="K7653" s="8" t="s">
        <v>339</v>
      </c>
      <c r="L7653" s="163">
        <f t="shared" si="305"/>
        <v>0</v>
      </c>
      <c r="M7653" s="163">
        <f t="shared" si="306"/>
        <v>0</v>
      </c>
      <c r="N7653" s="181"/>
      <c r="O7653" s="8"/>
      <c r="P7653" s="8"/>
      <c r="Q7653" s="8"/>
      <c r="R7653" s="8"/>
      <c r="S7653" s="122"/>
      <c r="T7653" s="8"/>
      <c r="U7653" s="8"/>
      <c r="V7653" s="8"/>
      <c r="W7653" s="8"/>
      <c r="X7653" s="122"/>
      <c r="Y7653" s="8"/>
      <c r="Z7653" s="8"/>
      <c r="AA7653" s="8"/>
      <c r="AB7653" s="8"/>
      <c r="AC7653" s="122"/>
      <c r="AD7653" s="8"/>
      <c r="AE7653" s="8"/>
      <c r="AF7653" s="8"/>
      <c r="AG7653" s="8"/>
      <c r="AH7653" s="122"/>
      <c r="AI7653" s="137"/>
      <c r="AJ7653" s="137"/>
      <c r="AK7653" s="137"/>
      <c r="AL7653" s="137"/>
      <c r="AM7653" s="138"/>
      <c r="AN7653" s="8"/>
      <c r="AO7653" s="8"/>
      <c r="AP7653" s="8"/>
      <c r="AQ7653" s="8"/>
      <c r="AR7653" s="122"/>
      <c r="AS7653" s="139"/>
      <c r="AT7653" s="139"/>
      <c r="AU7653" s="139"/>
      <c r="AV7653" s="139"/>
      <c r="AW7653" s="140"/>
      <c r="AX7653" s="8"/>
      <c r="AY7653" s="8"/>
      <c r="AZ7653" s="8"/>
      <c r="BA7653" s="8"/>
      <c r="BB7653" s="122"/>
      <c r="BC7653" s="8"/>
      <c r="BD7653" s="8"/>
      <c r="BE7653" s="8"/>
      <c r="BF7653" s="8"/>
      <c r="BG7653" s="122"/>
      <c r="BH7653" s="8"/>
      <c r="BI7653" s="8"/>
      <c r="BJ7653" s="8"/>
      <c r="BK7653" s="8"/>
      <c r="BL7653" s="122"/>
      <c r="BM7653" s="8"/>
      <c r="BN7653" s="8"/>
      <c r="BO7653" s="8"/>
      <c r="BP7653" s="8"/>
      <c r="BQ7653" s="122"/>
      <c r="BR7653" s="8"/>
      <c r="BS7653" s="8"/>
      <c r="BT7653" s="8"/>
      <c r="BU7653" s="8"/>
      <c r="BV7653" s="122"/>
    </row>
    <row r="7654" spans="1:74" hidden="1" x14ac:dyDescent="0.3">
      <c r="A7654" s="8"/>
      <c r="B7654" s="2" t="s">
        <v>2</v>
      </c>
      <c r="C7654" s="2" t="s">
        <v>3</v>
      </c>
      <c r="D7654" s="2" t="s">
        <v>503</v>
      </c>
      <c r="E7654" s="9" t="s">
        <v>837</v>
      </c>
      <c r="F7654" s="10"/>
      <c r="G7654" s="18" t="s">
        <v>5</v>
      </c>
      <c r="H7654" s="3">
        <v>2024</v>
      </c>
      <c r="I7654" s="20" t="s">
        <v>286</v>
      </c>
      <c r="J7654" s="8" t="s">
        <v>340</v>
      </c>
      <c r="K7654" s="8" t="s">
        <v>318</v>
      </c>
      <c r="L7654" s="163">
        <f t="shared" si="305"/>
        <v>0</v>
      </c>
      <c r="M7654" s="163">
        <f t="shared" si="306"/>
        <v>0</v>
      </c>
      <c r="N7654" s="181"/>
      <c r="O7654" s="8"/>
      <c r="P7654" s="8"/>
      <c r="Q7654" s="8"/>
      <c r="R7654" s="8"/>
      <c r="S7654" s="122"/>
      <c r="T7654" s="8"/>
      <c r="U7654" s="8"/>
      <c r="V7654" s="8"/>
      <c r="W7654" s="8"/>
      <c r="X7654" s="122"/>
      <c r="Y7654" s="8"/>
      <c r="Z7654" s="8"/>
      <c r="AA7654" s="8"/>
      <c r="AB7654" s="8"/>
      <c r="AC7654" s="122"/>
      <c r="AD7654" s="8"/>
      <c r="AE7654" s="8"/>
      <c r="AF7654" s="8"/>
      <c r="AG7654" s="8"/>
      <c r="AH7654" s="122"/>
      <c r="AI7654" s="137"/>
      <c r="AJ7654" s="137"/>
      <c r="AK7654" s="137"/>
      <c r="AL7654" s="137"/>
      <c r="AM7654" s="138"/>
      <c r="AN7654" s="8"/>
      <c r="AO7654" s="8"/>
      <c r="AP7654" s="8"/>
      <c r="AQ7654" s="8"/>
      <c r="AR7654" s="122"/>
      <c r="AS7654" s="139"/>
      <c r="AT7654" s="139"/>
      <c r="AU7654" s="139"/>
      <c r="AV7654" s="139"/>
      <c r="AW7654" s="140"/>
      <c r="AX7654" s="8"/>
      <c r="AY7654" s="8"/>
      <c r="AZ7654" s="8"/>
      <c r="BA7654" s="8"/>
      <c r="BB7654" s="122"/>
      <c r="BC7654" s="8"/>
      <c r="BD7654" s="8"/>
      <c r="BE7654" s="8"/>
      <c r="BF7654" s="8"/>
      <c r="BG7654" s="122"/>
      <c r="BH7654" s="8"/>
      <c r="BI7654" s="8"/>
      <c r="BJ7654" s="8"/>
      <c r="BK7654" s="8"/>
      <c r="BL7654" s="122"/>
      <c r="BM7654" s="8"/>
      <c r="BN7654" s="8"/>
      <c r="BO7654" s="8"/>
      <c r="BP7654" s="8"/>
      <c r="BQ7654" s="122"/>
      <c r="BR7654" s="8"/>
      <c r="BS7654" s="8"/>
      <c r="BT7654" s="8"/>
      <c r="BU7654" s="8"/>
      <c r="BV7654" s="122"/>
    </row>
    <row r="7655" spans="1:74" hidden="1" x14ac:dyDescent="0.3">
      <c r="A7655" s="8"/>
      <c r="B7655" s="2" t="s">
        <v>2</v>
      </c>
      <c r="C7655" s="2" t="s">
        <v>3</v>
      </c>
      <c r="D7655" s="2" t="s">
        <v>503</v>
      </c>
      <c r="E7655" s="9" t="s">
        <v>837</v>
      </c>
      <c r="F7655" s="10"/>
      <c r="G7655" s="18" t="s">
        <v>5</v>
      </c>
      <c r="H7655" s="3">
        <v>2024</v>
      </c>
      <c r="I7655" s="20" t="s">
        <v>286</v>
      </c>
      <c r="J7655" s="8" t="s">
        <v>341</v>
      </c>
      <c r="K7655" s="8" t="s">
        <v>320</v>
      </c>
      <c r="L7655" s="163">
        <f t="shared" si="305"/>
        <v>0</v>
      </c>
      <c r="M7655" s="163">
        <f t="shared" si="306"/>
        <v>0</v>
      </c>
      <c r="N7655" s="181"/>
      <c r="O7655" s="8"/>
      <c r="P7655" s="8"/>
      <c r="Q7655" s="8"/>
      <c r="R7655" s="8"/>
      <c r="S7655" s="122"/>
      <c r="T7655" s="8"/>
      <c r="U7655" s="8"/>
      <c r="V7655" s="8"/>
      <c r="W7655" s="8"/>
      <c r="X7655" s="122"/>
      <c r="Y7655" s="8"/>
      <c r="Z7655" s="8"/>
      <c r="AA7655" s="8"/>
      <c r="AB7655" s="8"/>
      <c r="AC7655" s="122"/>
      <c r="AD7655" s="8"/>
      <c r="AE7655" s="8"/>
      <c r="AF7655" s="8"/>
      <c r="AG7655" s="8"/>
      <c r="AH7655" s="122"/>
      <c r="AI7655" s="137"/>
      <c r="AJ7655" s="137"/>
      <c r="AK7655" s="137"/>
      <c r="AL7655" s="137"/>
      <c r="AM7655" s="138"/>
      <c r="AN7655" s="8"/>
      <c r="AO7655" s="8"/>
      <c r="AP7655" s="8"/>
      <c r="AQ7655" s="8"/>
      <c r="AR7655" s="122"/>
      <c r="AS7655" s="139"/>
      <c r="AT7655" s="139"/>
      <c r="AU7655" s="139"/>
      <c r="AV7655" s="139"/>
      <c r="AW7655" s="140"/>
      <c r="AX7655" s="8"/>
      <c r="AY7655" s="8"/>
      <c r="AZ7655" s="8"/>
      <c r="BA7655" s="8"/>
      <c r="BB7655" s="122"/>
      <c r="BC7655" s="8"/>
      <c r="BD7655" s="8"/>
      <c r="BE7655" s="8"/>
      <c r="BF7655" s="8"/>
      <c r="BG7655" s="122"/>
      <c r="BH7655" s="8"/>
      <c r="BI7655" s="8"/>
      <c r="BJ7655" s="8"/>
      <c r="BK7655" s="8"/>
      <c r="BL7655" s="122"/>
      <c r="BM7655" s="8"/>
      <c r="BN7655" s="8"/>
      <c r="BO7655" s="8"/>
      <c r="BP7655" s="8"/>
      <c r="BQ7655" s="122"/>
      <c r="BR7655" s="8"/>
      <c r="BS7655" s="8"/>
      <c r="BT7655" s="8"/>
      <c r="BU7655" s="8"/>
      <c r="BV7655" s="122"/>
    </row>
    <row r="7656" spans="1:74" hidden="1" x14ac:dyDescent="0.3">
      <c r="A7656" s="8"/>
      <c r="B7656" s="2" t="s">
        <v>2</v>
      </c>
      <c r="C7656" s="2" t="s">
        <v>3</v>
      </c>
      <c r="D7656" s="2" t="s">
        <v>503</v>
      </c>
      <c r="E7656" s="9" t="s">
        <v>837</v>
      </c>
      <c r="F7656" s="10"/>
      <c r="G7656" s="18" t="s">
        <v>5</v>
      </c>
      <c r="H7656" s="3">
        <v>2024</v>
      </c>
      <c r="I7656" s="20" t="s">
        <v>286</v>
      </c>
      <c r="J7656" s="8" t="s">
        <v>342</v>
      </c>
      <c r="K7656" s="8" t="s">
        <v>320</v>
      </c>
      <c r="L7656" s="163">
        <f t="shared" si="305"/>
        <v>0</v>
      </c>
      <c r="M7656" s="163">
        <f t="shared" si="306"/>
        <v>0</v>
      </c>
      <c r="N7656" s="181"/>
      <c r="O7656" s="8"/>
      <c r="P7656" s="8"/>
      <c r="Q7656" s="8"/>
      <c r="R7656" s="8"/>
      <c r="S7656" s="122"/>
      <c r="T7656" s="8"/>
      <c r="U7656" s="8"/>
      <c r="V7656" s="8"/>
      <c r="W7656" s="8"/>
      <c r="X7656" s="122"/>
      <c r="Y7656" s="8"/>
      <c r="Z7656" s="8"/>
      <c r="AA7656" s="8"/>
      <c r="AB7656" s="8"/>
      <c r="AC7656" s="122"/>
      <c r="AD7656" s="8"/>
      <c r="AE7656" s="8"/>
      <c r="AF7656" s="8"/>
      <c r="AG7656" s="8"/>
      <c r="AH7656" s="122"/>
      <c r="AI7656" s="137"/>
      <c r="AJ7656" s="137"/>
      <c r="AK7656" s="137"/>
      <c r="AL7656" s="137"/>
      <c r="AM7656" s="138"/>
      <c r="AN7656" s="8"/>
      <c r="AO7656" s="8"/>
      <c r="AP7656" s="8"/>
      <c r="AQ7656" s="8"/>
      <c r="AR7656" s="122"/>
      <c r="AS7656" s="139"/>
      <c r="AT7656" s="139"/>
      <c r="AU7656" s="139"/>
      <c r="AV7656" s="139"/>
      <c r="AW7656" s="140"/>
      <c r="AX7656" s="8"/>
      <c r="AY7656" s="8"/>
      <c r="AZ7656" s="8"/>
      <c r="BA7656" s="8"/>
      <c r="BB7656" s="122"/>
      <c r="BC7656" s="8"/>
      <c r="BD7656" s="8"/>
      <c r="BE7656" s="8"/>
      <c r="BF7656" s="8"/>
      <c r="BG7656" s="122"/>
      <c r="BH7656" s="8"/>
      <c r="BI7656" s="8"/>
      <c r="BJ7656" s="8"/>
      <c r="BK7656" s="8"/>
      <c r="BL7656" s="122"/>
      <c r="BM7656" s="8"/>
      <c r="BN7656" s="8"/>
      <c r="BO7656" s="8"/>
      <c r="BP7656" s="8"/>
      <c r="BQ7656" s="122"/>
      <c r="BR7656" s="8"/>
      <c r="BS7656" s="8"/>
      <c r="BT7656" s="8"/>
      <c r="BU7656" s="8"/>
      <c r="BV7656" s="122"/>
    </row>
    <row r="7657" spans="1:74" hidden="1" x14ac:dyDescent="0.3">
      <c r="A7657" s="8"/>
      <c r="B7657" s="2" t="s">
        <v>2</v>
      </c>
      <c r="C7657" s="2" t="s">
        <v>3</v>
      </c>
      <c r="D7657" s="2" t="s">
        <v>503</v>
      </c>
      <c r="E7657" s="9" t="s">
        <v>837</v>
      </c>
      <c r="F7657" s="10"/>
      <c r="G7657" s="18" t="s">
        <v>5</v>
      </c>
      <c r="H7657" s="3">
        <v>2024</v>
      </c>
      <c r="I7657" s="20" t="s">
        <v>286</v>
      </c>
      <c r="J7657" s="8" t="s">
        <v>343</v>
      </c>
      <c r="K7657" s="8" t="s">
        <v>339</v>
      </c>
      <c r="L7657" s="163">
        <f t="shared" si="305"/>
        <v>0</v>
      </c>
      <c r="M7657" s="163">
        <f t="shared" si="306"/>
        <v>0</v>
      </c>
      <c r="N7657" s="181"/>
      <c r="O7657" s="8"/>
      <c r="P7657" s="8"/>
      <c r="Q7657" s="8"/>
      <c r="R7657" s="8"/>
      <c r="S7657" s="122"/>
      <c r="T7657" s="8"/>
      <c r="U7657" s="8"/>
      <c r="V7657" s="8"/>
      <c r="W7657" s="8"/>
      <c r="X7657" s="122"/>
      <c r="Y7657" s="8"/>
      <c r="Z7657" s="8"/>
      <c r="AA7657" s="8"/>
      <c r="AB7657" s="8"/>
      <c r="AC7657" s="122"/>
      <c r="AD7657" s="8"/>
      <c r="AE7657" s="8"/>
      <c r="AF7657" s="8"/>
      <c r="AG7657" s="8"/>
      <c r="AH7657" s="122"/>
      <c r="AI7657" s="137"/>
      <c r="AJ7657" s="137"/>
      <c r="AK7657" s="137"/>
      <c r="AL7657" s="137"/>
      <c r="AM7657" s="138"/>
      <c r="AN7657" s="8"/>
      <c r="AO7657" s="8"/>
      <c r="AP7657" s="8"/>
      <c r="AQ7657" s="8"/>
      <c r="AR7657" s="122"/>
      <c r="AS7657" s="139"/>
      <c r="AT7657" s="139"/>
      <c r="AU7657" s="139"/>
      <c r="AV7657" s="139"/>
      <c r="AW7657" s="140"/>
      <c r="AX7657" s="8"/>
      <c r="AY7657" s="8"/>
      <c r="AZ7657" s="8"/>
      <c r="BA7657" s="8"/>
      <c r="BB7657" s="122"/>
      <c r="BC7657" s="8"/>
      <c r="BD7657" s="8"/>
      <c r="BE7657" s="8"/>
      <c r="BF7657" s="8"/>
      <c r="BG7657" s="122"/>
      <c r="BH7657" s="8"/>
      <c r="BI7657" s="8"/>
      <c r="BJ7657" s="8"/>
      <c r="BK7657" s="8"/>
      <c r="BL7657" s="122"/>
      <c r="BM7657" s="8"/>
      <c r="BN7657" s="8"/>
      <c r="BO7657" s="8"/>
      <c r="BP7657" s="8"/>
      <c r="BQ7657" s="122"/>
      <c r="BR7657" s="8"/>
      <c r="BS7657" s="8"/>
      <c r="BT7657" s="8"/>
      <c r="BU7657" s="8"/>
      <c r="BV7657" s="122"/>
    </row>
    <row r="7658" spans="1:74" hidden="1" x14ac:dyDescent="0.3">
      <c r="A7658" s="8"/>
      <c r="B7658" s="2" t="s">
        <v>2</v>
      </c>
      <c r="C7658" s="2" t="s">
        <v>3</v>
      </c>
      <c r="D7658" s="2" t="s">
        <v>503</v>
      </c>
      <c r="E7658" s="9" t="s">
        <v>837</v>
      </c>
      <c r="F7658" s="10"/>
      <c r="G7658" s="18" t="s">
        <v>5</v>
      </c>
      <c r="H7658" s="3">
        <v>2024</v>
      </c>
      <c r="I7658" s="20" t="s">
        <v>288</v>
      </c>
      <c r="J7658" s="8" t="s">
        <v>344</v>
      </c>
      <c r="K7658" s="8" t="s">
        <v>318</v>
      </c>
      <c r="L7658" s="163">
        <f t="shared" si="305"/>
        <v>0</v>
      </c>
      <c r="M7658" s="163">
        <f t="shared" si="306"/>
        <v>0</v>
      </c>
      <c r="N7658" s="181"/>
      <c r="O7658" s="8"/>
      <c r="P7658" s="8"/>
      <c r="Q7658" s="8"/>
      <c r="R7658" s="8"/>
      <c r="S7658" s="122"/>
      <c r="T7658" s="8"/>
      <c r="U7658" s="8"/>
      <c r="V7658" s="8"/>
      <c r="W7658" s="8"/>
      <c r="X7658" s="122"/>
      <c r="Y7658" s="8"/>
      <c r="Z7658" s="8"/>
      <c r="AA7658" s="8"/>
      <c r="AB7658" s="8"/>
      <c r="AC7658" s="122"/>
      <c r="AD7658" s="8"/>
      <c r="AE7658" s="8"/>
      <c r="AF7658" s="8"/>
      <c r="AG7658" s="8"/>
      <c r="AH7658" s="122"/>
      <c r="AI7658" s="137"/>
      <c r="AJ7658" s="137"/>
      <c r="AK7658" s="137"/>
      <c r="AL7658" s="137"/>
      <c r="AM7658" s="138"/>
      <c r="AN7658" s="8"/>
      <c r="AO7658" s="8"/>
      <c r="AP7658" s="8"/>
      <c r="AQ7658" s="8"/>
      <c r="AR7658" s="122"/>
      <c r="AS7658" s="139"/>
      <c r="AT7658" s="139"/>
      <c r="AU7658" s="139"/>
      <c r="AV7658" s="139"/>
      <c r="AW7658" s="140"/>
      <c r="AX7658" s="8"/>
      <c r="AY7658" s="8"/>
      <c r="AZ7658" s="8"/>
      <c r="BA7658" s="8"/>
      <c r="BB7658" s="122"/>
      <c r="BC7658" s="8"/>
      <c r="BD7658" s="8"/>
      <c r="BE7658" s="8"/>
      <c r="BF7658" s="8"/>
      <c r="BG7658" s="122"/>
      <c r="BH7658" s="8"/>
      <c r="BI7658" s="8"/>
      <c r="BJ7658" s="8"/>
      <c r="BK7658" s="8"/>
      <c r="BL7658" s="122"/>
      <c r="BM7658" s="8"/>
      <c r="BN7658" s="8"/>
      <c r="BO7658" s="8"/>
      <c r="BP7658" s="8"/>
      <c r="BQ7658" s="122"/>
      <c r="BR7658" s="8"/>
      <c r="BS7658" s="8"/>
      <c r="BT7658" s="8"/>
      <c r="BU7658" s="8"/>
      <c r="BV7658" s="122"/>
    </row>
    <row r="7659" spans="1:74" hidden="1" x14ac:dyDescent="0.3">
      <c r="A7659" s="8"/>
      <c r="B7659" s="2" t="s">
        <v>2</v>
      </c>
      <c r="C7659" s="2" t="s">
        <v>3</v>
      </c>
      <c r="D7659" s="2" t="s">
        <v>503</v>
      </c>
      <c r="E7659" s="9" t="s">
        <v>837</v>
      </c>
      <c r="F7659" s="10"/>
      <c r="G7659" s="18" t="s">
        <v>5</v>
      </c>
      <c r="H7659" s="3">
        <v>2024</v>
      </c>
      <c r="I7659" s="20" t="s">
        <v>288</v>
      </c>
      <c r="J7659" s="2" t="s">
        <v>351</v>
      </c>
      <c r="K7659" s="2" t="s">
        <v>318</v>
      </c>
      <c r="L7659" s="163">
        <f t="shared" si="305"/>
        <v>0</v>
      </c>
      <c r="M7659" s="163">
        <f t="shared" si="306"/>
        <v>0</v>
      </c>
      <c r="N7659" s="181"/>
      <c r="O7659" s="8"/>
      <c r="P7659" s="8"/>
      <c r="Q7659" s="8"/>
      <c r="R7659" s="8"/>
      <c r="S7659" s="122"/>
      <c r="T7659" s="8"/>
      <c r="U7659" s="8"/>
      <c r="V7659" s="8"/>
      <c r="W7659" s="8"/>
      <c r="X7659" s="122"/>
      <c r="Y7659" s="8"/>
      <c r="Z7659" s="8"/>
      <c r="AA7659" s="8"/>
      <c r="AB7659" s="8"/>
      <c r="AC7659" s="122"/>
      <c r="AD7659" s="8"/>
      <c r="AE7659" s="8"/>
      <c r="AF7659" s="8"/>
      <c r="AG7659" s="8"/>
      <c r="AH7659" s="122"/>
      <c r="AI7659" s="137"/>
      <c r="AJ7659" s="137"/>
      <c r="AK7659" s="137"/>
      <c r="AL7659" s="137"/>
      <c r="AM7659" s="138"/>
      <c r="AN7659" s="8"/>
      <c r="AO7659" s="8"/>
      <c r="AP7659" s="8"/>
      <c r="AQ7659" s="8"/>
      <c r="AR7659" s="122"/>
      <c r="AS7659" s="139"/>
      <c r="AT7659" s="139"/>
      <c r="AU7659" s="139"/>
      <c r="AV7659" s="139"/>
      <c r="AW7659" s="140"/>
      <c r="AX7659" s="8"/>
      <c r="AY7659" s="8"/>
      <c r="AZ7659" s="8"/>
      <c r="BA7659" s="8"/>
      <c r="BB7659" s="122"/>
      <c r="BC7659" s="8"/>
      <c r="BD7659" s="8"/>
      <c r="BE7659" s="8"/>
      <c r="BF7659" s="8"/>
      <c r="BG7659" s="122"/>
      <c r="BH7659" s="8"/>
      <c r="BI7659" s="8"/>
      <c r="BJ7659" s="8"/>
      <c r="BK7659" s="8"/>
      <c r="BL7659" s="122"/>
      <c r="BM7659" s="8"/>
      <c r="BN7659" s="8"/>
      <c r="BO7659" s="8"/>
      <c r="BP7659" s="8"/>
      <c r="BQ7659" s="122"/>
      <c r="BR7659" s="8"/>
      <c r="BS7659" s="8"/>
      <c r="BT7659" s="8"/>
      <c r="BU7659" s="8"/>
      <c r="BV7659" s="122"/>
    </row>
    <row r="7660" spans="1:74" hidden="1" x14ac:dyDescent="0.3">
      <c r="A7660" s="8"/>
      <c r="B7660" s="2" t="s">
        <v>2</v>
      </c>
      <c r="C7660" s="2" t="s">
        <v>3</v>
      </c>
      <c r="D7660" s="2" t="s">
        <v>503</v>
      </c>
      <c r="E7660" s="9" t="s">
        <v>837</v>
      </c>
      <c r="F7660" s="10"/>
      <c r="G7660" s="18" t="s">
        <v>5</v>
      </c>
      <c r="H7660" s="3">
        <v>2024</v>
      </c>
      <c r="I7660" s="20" t="s">
        <v>288</v>
      </c>
      <c r="J7660" s="2" t="s">
        <v>352</v>
      </c>
      <c r="K7660" s="2" t="s">
        <v>321</v>
      </c>
      <c r="L7660" s="163">
        <f t="shared" si="305"/>
        <v>0</v>
      </c>
      <c r="M7660" s="163">
        <f t="shared" si="306"/>
        <v>0</v>
      </c>
      <c r="N7660" s="181"/>
      <c r="O7660" s="8"/>
      <c r="P7660" s="8"/>
      <c r="Q7660" s="8"/>
      <c r="R7660" s="8"/>
      <c r="S7660" s="122"/>
      <c r="T7660" s="8"/>
      <c r="U7660" s="8"/>
      <c r="V7660" s="8"/>
      <c r="W7660" s="8"/>
      <c r="X7660" s="122"/>
      <c r="Y7660" s="8"/>
      <c r="Z7660" s="8"/>
      <c r="AA7660" s="8"/>
      <c r="AB7660" s="8"/>
      <c r="AC7660" s="122"/>
      <c r="AD7660" s="8"/>
      <c r="AE7660" s="8"/>
      <c r="AF7660" s="8"/>
      <c r="AG7660" s="8"/>
      <c r="AH7660" s="122"/>
      <c r="AI7660" s="137"/>
      <c r="AJ7660" s="137"/>
      <c r="AK7660" s="137"/>
      <c r="AL7660" s="137"/>
      <c r="AM7660" s="138"/>
      <c r="AN7660" s="8"/>
      <c r="AO7660" s="8"/>
      <c r="AP7660" s="8"/>
      <c r="AQ7660" s="8"/>
      <c r="AR7660" s="122"/>
      <c r="AS7660" s="139"/>
      <c r="AT7660" s="139"/>
      <c r="AU7660" s="139"/>
      <c r="AV7660" s="139"/>
      <c r="AW7660" s="140"/>
      <c r="AX7660" s="8"/>
      <c r="AY7660" s="8"/>
      <c r="AZ7660" s="8"/>
      <c r="BA7660" s="8"/>
      <c r="BB7660" s="122"/>
      <c r="BC7660" s="8"/>
      <c r="BD7660" s="8"/>
      <c r="BE7660" s="8"/>
      <c r="BF7660" s="8"/>
      <c r="BG7660" s="122"/>
      <c r="BH7660" s="8"/>
      <c r="BI7660" s="8"/>
      <c r="BJ7660" s="8"/>
      <c r="BK7660" s="8"/>
      <c r="BL7660" s="122"/>
      <c r="BM7660" s="8"/>
      <c r="BN7660" s="8"/>
      <c r="BO7660" s="8"/>
      <c r="BP7660" s="8"/>
      <c r="BQ7660" s="122"/>
      <c r="BR7660" s="8"/>
      <c r="BS7660" s="8"/>
      <c r="BT7660" s="8"/>
      <c r="BU7660" s="8"/>
      <c r="BV7660" s="122"/>
    </row>
    <row r="7661" spans="1:74" hidden="1" x14ac:dyDescent="0.3">
      <c r="A7661" s="8"/>
      <c r="B7661" s="2" t="s">
        <v>2</v>
      </c>
      <c r="C7661" s="2" t="s">
        <v>3</v>
      </c>
      <c r="D7661" s="2" t="s">
        <v>503</v>
      </c>
      <c r="E7661" s="9" t="s">
        <v>837</v>
      </c>
      <c r="F7661" s="10"/>
      <c r="G7661" s="18" t="s">
        <v>5</v>
      </c>
      <c r="H7661" s="3">
        <v>2024</v>
      </c>
      <c r="I7661" s="20" t="s">
        <v>288</v>
      </c>
      <c r="J7661" s="2" t="s">
        <v>345</v>
      </c>
      <c r="K7661" s="2" t="s">
        <v>318</v>
      </c>
      <c r="L7661" s="163">
        <f t="shared" si="305"/>
        <v>0</v>
      </c>
      <c r="M7661" s="163">
        <f t="shared" si="306"/>
        <v>0</v>
      </c>
      <c r="N7661" s="181"/>
      <c r="O7661" s="8"/>
      <c r="P7661" s="8"/>
      <c r="Q7661" s="8"/>
      <c r="R7661" s="8"/>
      <c r="S7661" s="122"/>
      <c r="T7661" s="8"/>
      <c r="U7661" s="8"/>
      <c r="V7661" s="8"/>
      <c r="W7661" s="8"/>
      <c r="X7661" s="122"/>
      <c r="Y7661" s="8"/>
      <c r="Z7661" s="8"/>
      <c r="AA7661" s="8"/>
      <c r="AB7661" s="8"/>
      <c r="AC7661" s="122"/>
      <c r="AD7661" s="8"/>
      <c r="AE7661" s="8"/>
      <c r="AF7661" s="8"/>
      <c r="AG7661" s="8"/>
      <c r="AH7661" s="122"/>
      <c r="AI7661" s="137"/>
      <c r="AJ7661" s="137"/>
      <c r="AK7661" s="137"/>
      <c r="AL7661" s="137"/>
      <c r="AM7661" s="138"/>
      <c r="AN7661" s="8"/>
      <c r="AO7661" s="8"/>
      <c r="AP7661" s="8"/>
      <c r="AQ7661" s="8"/>
      <c r="AR7661" s="122"/>
      <c r="AS7661" s="139"/>
      <c r="AT7661" s="139"/>
      <c r="AU7661" s="139"/>
      <c r="AV7661" s="139"/>
      <c r="AW7661" s="140"/>
      <c r="AX7661" s="8"/>
      <c r="AY7661" s="8"/>
      <c r="AZ7661" s="8"/>
      <c r="BA7661" s="8"/>
      <c r="BB7661" s="122"/>
      <c r="BC7661" s="8"/>
      <c r="BD7661" s="8"/>
      <c r="BE7661" s="8"/>
      <c r="BF7661" s="8"/>
      <c r="BG7661" s="122"/>
      <c r="BH7661" s="8"/>
      <c r="BI7661" s="8"/>
      <c r="BJ7661" s="8"/>
      <c r="BK7661" s="8"/>
      <c r="BL7661" s="122"/>
      <c r="BM7661" s="8"/>
      <c r="BN7661" s="8"/>
      <c r="BO7661" s="8"/>
      <c r="BP7661" s="8"/>
      <c r="BQ7661" s="122"/>
      <c r="BR7661" s="8"/>
      <c r="BS7661" s="8"/>
      <c r="BT7661" s="8"/>
      <c r="BU7661" s="8"/>
      <c r="BV7661" s="122"/>
    </row>
    <row r="7662" spans="1:74" hidden="1" x14ac:dyDescent="0.3">
      <c r="A7662" s="8"/>
      <c r="B7662" s="2" t="s">
        <v>2</v>
      </c>
      <c r="C7662" s="2" t="s">
        <v>3</v>
      </c>
      <c r="D7662" s="2" t="s">
        <v>503</v>
      </c>
      <c r="E7662" s="9" t="s">
        <v>837</v>
      </c>
      <c r="F7662" s="10"/>
      <c r="G7662" s="18" t="s">
        <v>5</v>
      </c>
      <c r="H7662" s="3">
        <v>2024</v>
      </c>
      <c r="I7662" s="20" t="s">
        <v>289</v>
      </c>
      <c r="J7662" s="2" t="s">
        <v>268</v>
      </c>
      <c r="K7662" s="2" t="s">
        <v>318</v>
      </c>
      <c r="L7662" s="163">
        <f t="shared" si="305"/>
        <v>0</v>
      </c>
      <c r="M7662" s="163">
        <f t="shared" si="306"/>
        <v>0</v>
      </c>
      <c r="N7662" s="181"/>
      <c r="O7662" s="8"/>
      <c r="P7662" s="8"/>
      <c r="Q7662" s="8"/>
      <c r="R7662" s="8"/>
      <c r="S7662" s="122"/>
      <c r="T7662" s="8"/>
      <c r="U7662" s="8"/>
      <c r="V7662" s="8"/>
      <c r="W7662" s="8"/>
      <c r="X7662" s="122"/>
      <c r="Y7662" s="8"/>
      <c r="Z7662" s="8"/>
      <c r="AA7662" s="8"/>
      <c r="AB7662" s="8"/>
      <c r="AC7662" s="122"/>
      <c r="AD7662" s="8"/>
      <c r="AE7662" s="8"/>
      <c r="AF7662" s="8"/>
      <c r="AG7662" s="8"/>
      <c r="AH7662" s="122"/>
      <c r="AI7662" s="137"/>
      <c r="AJ7662" s="137"/>
      <c r="AK7662" s="137"/>
      <c r="AL7662" s="137"/>
      <c r="AM7662" s="138"/>
      <c r="AN7662" s="8"/>
      <c r="AO7662" s="8"/>
      <c r="AP7662" s="8"/>
      <c r="AQ7662" s="8"/>
      <c r="AR7662" s="122"/>
      <c r="AS7662" s="139"/>
      <c r="AT7662" s="139"/>
      <c r="AU7662" s="139"/>
      <c r="AV7662" s="139"/>
      <c r="AW7662" s="140"/>
      <c r="AX7662" s="8"/>
      <c r="AY7662" s="8"/>
      <c r="AZ7662" s="8"/>
      <c r="BA7662" s="8"/>
      <c r="BB7662" s="122"/>
      <c r="BC7662" s="8"/>
      <c r="BD7662" s="8"/>
      <c r="BE7662" s="8"/>
      <c r="BF7662" s="8"/>
      <c r="BG7662" s="122"/>
      <c r="BH7662" s="8"/>
      <c r="BI7662" s="8"/>
      <c r="BJ7662" s="8"/>
      <c r="BK7662" s="8"/>
      <c r="BL7662" s="122"/>
      <c r="BM7662" s="8"/>
      <c r="BN7662" s="8"/>
      <c r="BO7662" s="8"/>
      <c r="BP7662" s="8"/>
      <c r="BQ7662" s="122"/>
      <c r="BR7662" s="8"/>
      <c r="BS7662" s="8"/>
      <c r="BT7662" s="8"/>
      <c r="BU7662" s="8"/>
      <c r="BV7662" s="122"/>
    </row>
    <row r="7663" spans="1:74" hidden="1" x14ac:dyDescent="0.3">
      <c r="A7663" s="8"/>
      <c r="B7663" s="2" t="s">
        <v>2</v>
      </c>
      <c r="C7663" s="2" t="s">
        <v>3</v>
      </c>
      <c r="D7663" s="2" t="s">
        <v>503</v>
      </c>
      <c r="E7663" s="9" t="s">
        <v>837</v>
      </c>
      <c r="F7663" s="10"/>
      <c r="G7663" s="18" t="s">
        <v>5</v>
      </c>
      <c r="H7663" s="3">
        <v>2024</v>
      </c>
      <c r="I7663" s="20" t="s">
        <v>289</v>
      </c>
      <c r="J7663" s="2" t="s">
        <v>292</v>
      </c>
      <c r="K7663" s="2" t="s">
        <v>318</v>
      </c>
      <c r="L7663" s="163">
        <f t="shared" si="305"/>
        <v>0</v>
      </c>
      <c r="M7663" s="163">
        <f t="shared" si="306"/>
        <v>0</v>
      </c>
      <c r="N7663" s="181"/>
      <c r="O7663" s="8"/>
      <c r="P7663" s="8"/>
      <c r="Q7663" s="8"/>
      <c r="R7663" s="8"/>
      <c r="S7663" s="122"/>
      <c r="T7663" s="8"/>
      <c r="U7663" s="8"/>
      <c r="V7663" s="8"/>
      <c r="W7663" s="8"/>
      <c r="X7663" s="122"/>
      <c r="Y7663" s="8"/>
      <c r="Z7663" s="8"/>
      <c r="AA7663" s="8"/>
      <c r="AB7663" s="8"/>
      <c r="AC7663" s="122"/>
      <c r="AD7663" s="8"/>
      <c r="AE7663" s="8"/>
      <c r="AF7663" s="8"/>
      <c r="AG7663" s="8"/>
      <c r="AH7663" s="122"/>
      <c r="AI7663" s="137"/>
      <c r="AJ7663" s="137"/>
      <c r="AK7663" s="137"/>
      <c r="AL7663" s="137"/>
      <c r="AM7663" s="138"/>
      <c r="AN7663" s="8"/>
      <c r="AO7663" s="8"/>
      <c r="AP7663" s="8"/>
      <c r="AQ7663" s="8"/>
      <c r="AR7663" s="122"/>
      <c r="AS7663" s="139"/>
      <c r="AT7663" s="139"/>
      <c r="AU7663" s="139"/>
      <c r="AV7663" s="139"/>
      <c r="AW7663" s="140"/>
      <c r="AX7663" s="8"/>
      <c r="AY7663" s="8"/>
      <c r="AZ7663" s="8"/>
      <c r="BA7663" s="8"/>
      <c r="BB7663" s="122"/>
      <c r="BC7663" s="8"/>
      <c r="BD7663" s="8"/>
      <c r="BE7663" s="8"/>
      <c r="BF7663" s="8"/>
      <c r="BG7663" s="122"/>
      <c r="BH7663" s="8"/>
      <c r="BI7663" s="8"/>
      <c r="BJ7663" s="8"/>
      <c r="BK7663" s="8"/>
      <c r="BL7663" s="122"/>
      <c r="BM7663" s="8"/>
      <c r="BN7663" s="8"/>
      <c r="BO7663" s="8"/>
      <c r="BP7663" s="8"/>
      <c r="BQ7663" s="122"/>
      <c r="BR7663" s="8"/>
      <c r="BS7663" s="8"/>
      <c r="BT7663" s="8"/>
      <c r="BU7663" s="8"/>
      <c r="BV7663" s="122"/>
    </row>
    <row r="7664" spans="1:74" hidden="1" x14ac:dyDescent="0.3">
      <c r="A7664" s="8"/>
      <c r="B7664" s="2" t="s">
        <v>2</v>
      </c>
      <c r="C7664" s="2" t="s">
        <v>3</v>
      </c>
      <c r="D7664" s="2" t="s">
        <v>503</v>
      </c>
      <c r="E7664" s="9" t="s">
        <v>837</v>
      </c>
      <c r="F7664" s="10"/>
      <c r="G7664" s="18" t="s">
        <v>5</v>
      </c>
      <c r="H7664" s="3">
        <v>2024</v>
      </c>
      <c r="I7664" s="20" t="s">
        <v>285</v>
      </c>
      <c r="J7664" s="2" t="s">
        <v>293</v>
      </c>
      <c r="K7664" s="2" t="s">
        <v>318</v>
      </c>
      <c r="L7664" s="163">
        <f t="shared" si="305"/>
        <v>0</v>
      </c>
      <c r="M7664" s="163">
        <f t="shared" si="306"/>
        <v>0</v>
      </c>
      <c r="N7664" s="181"/>
      <c r="O7664" s="8"/>
      <c r="P7664" s="8"/>
      <c r="Q7664" s="8"/>
      <c r="R7664" s="8"/>
      <c r="S7664" s="122"/>
      <c r="T7664" s="8"/>
      <c r="U7664" s="8"/>
      <c r="V7664" s="8"/>
      <c r="W7664" s="8"/>
      <c r="X7664" s="122"/>
      <c r="Y7664" s="8"/>
      <c r="Z7664" s="8"/>
      <c r="AA7664" s="8"/>
      <c r="AB7664" s="8"/>
      <c r="AC7664" s="122"/>
      <c r="AD7664" s="8"/>
      <c r="AE7664" s="8"/>
      <c r="AF7664" s="8"/>
      <c r="AG7664" s="8"/>
      <c r="AH7664" s="122"/>
      <c r="AI7664" s="137"/>
      <c r="AJ7664" s="137"/>
      <c r="AK7664" s="137"/>
      <c r="AL7664" s="137"/>
      <c r="AM7664" s="138"/>
      <c r="AN7664" s="8"/>
      <c r="AO7664" s="8"/>
      <c r="AP7664" s="8"/>
      <c r="AQ7664" s="8"/>
      <c r="AR7664" s="122"/>
      <c r="AS7664" s="139"/>
      <c r="AT7664" s="139"/>
      <c r="AU7664" s="139"/>
      <c r="AV7664" s="139"/>
      <c r="AW7664" s="140"/>
      <c r="AX7664" s="8"/>
      <c r="AY7664" s="8"/>
      <c r="AZ7664" s="8"/>
      <c r="BA7664" s="8"/>
      <c r="BB7664" s="122"/>
      <c r="BC7664" s="8"/>
      <c r="BD7664" s="8"/>
      <c r="BE7664" s="8"/>
      <c r="BF7664" s="8"/>
      <c r="BG7664" s="122"/>
      <c r="BH7664" s="8"/>
      <c r="BI7664" s="8"/>
      <c r="BJ7664" s="8"/>
      <c r="BK7664" s="8"/>
      <c r="BL7664" s="122"/>
      <c r="BM7664" s="8"/>
      <c r="BN7664" s="8"/>
      <c r="BO7664" s="8"/>
      <c r="BP7664" s="8"/>
      <c r="BQ7664" s="122"/>
      <c r="BR7664" s="8"/>
      <c r="BS7664" s="8"/>
      <c r="BT7664" s="8"/>
      <c r="BU7664" s="8"/>
      <c r="BV7664" s="122"/>
    </row>
    <row r="7665" spans="1:74" hidden="1" x14ac:dyDescent="0.3">
      <c r="A7665" s="8"/>
      <c r="B7665" s="2" t="s">
        <v>2</v>
      </c>
      <c r="C7665" s="2" t="s">
        <v>3</v>
      </c>
      <c r="D7665" s="2" t="s">
        <v>503</v>
      </c>
      <c r="E7665" s="9" t="s">
        <v>837</v>
      </c>
      <c r="F7665" s="10"/>
      <c r="G7665" s="18" t="s">
        <v>5</v>
      </c>
      <c r="H7665" s="3">
        <v>2024</v>
      </c>
      <c r="I7665" s="20" t="s">
        <v>287</v>
      </c>
      <c r="J7665" s="2" t="s">
        <v>269</v>
      </c>
      <c r="K7665" s="2" t="s">
        <v>320</v>
      </c>
      <c r="L7665" s="163">
        <f t="shared" si="305"/>
        <v>0</v>
      </c>
      <c r="M7665" s="163">
        <f t="shared" si="306"/>
        <v>0</v>
      </c>
      <c r="N7665" s="181"/>
      <c r="O7665" s="8"/>
      <c r="P7665" s="8"/>
      <c r="Q7665" s="8"/>
      <c r="R7665" s="8"/>
      <c r="S7665" s="122"/>
      <c r="T7665" s="8"/>
      <c r="U7665" s="8"/>
      <c r="V7665" s="8"/>
      <c r="W7665" s="8"/>
      <c r="X7665" s="122"/>
      <c r="Y7665" s="8"/>
      <c r="Z7665" s="8"/>
      <c r="AA7665" s="8"/>
      <c r="AB7665" s="8"/>
      <c r="AC7665" s="122"/>
      <c r="AD7665" s="8"/>
      <c r="AE7665" s="8"/>
      <c r="AF7665" s="8"/>
      <c r="AG7665" s="8"/>
      <c r="AH7665" s="122"/>
      <c r="AI7665" s="137"/>
      <c r="AJ7665" s="137"/>
      <c r="AK7665" s="137"/>
      <c r="AL7665" s="137"/>
      <c r="AM7665" s="138"/>
      <c r="AN7665" s="8"/>
      <c r="AO7665" s="8"/>
      <c r="AP7665" s="8"/>
      <c r="AQ7665" s="8"/>
      <c r="AR7665" s="122"/>
      <c r="AS7665" s="139"/>
      <c r="AT7665" s="139"/>
      <c r="AU7665" s="139"/>
      <c r="AV7665" s="139"/>
      <c r="AW7665" s="140"/>
      <c r="AX7665" s="8"/>
      <c r="AY7665" s="8"/>
      <c r="AZ7665" s="8"/>
      <c r="BA7665" s="8"/>
      <c r="BB7665" s="122"/>
      <c r="BC7665" s="8"/>
      <c r="BD7665" s="8"/>
      <c r="BE7665" s="8"/>
      <c r="BF7665" s="8"/>
      <c r="BG7665" s="122"/>
      <c r="BH7665" s="8"/>
      <c r="BI7665" s="8"/>
      <c r="BJ7665" s="8"/>
      <c r="BK7665" s="8"/>
      <c r="BL7665" s="122"/>
      <c r="BM7665" s="8"/>
      <c r="BN7665" s="8"/>
      <c r="BO7665" s="8"/>
      <c r="BP7665" s="8"/>
      <c r="BQ7665" s="122"/>
      <c r="BR7665" s="8"/>
      <c r="BS7665" s="8"/>
      <c r="BT7665" s="8"/>
      <c r="BU7665" s="8"/>
      <c r="BV7665" s="122"/>
    </row>
    <row r="7666" spans="1:74" hidden="1" x14ac:dyDescent="0.3">
      <c r="A7666" s="8"/>
      <c r="B7666" s="2" t="s">
        <v>2</v>
      </c>
      <c r="C7666" s="2" t="s">
        <v>3</v>
      </c>
      <c r="D7666" s="2" t="s">
        <v>503</v>
      </c>
      <c r="E7666" s="9" t="s">
        <v>837</v>
      </c>
      <c r="F7666" s="10"/>
      <c r="G7666" s="18" t="s">
        <v>5</v>
      </c>
      <c r="H7666" s="3">
        <v>2024</v>
      </c>
      <c r="I7666" s="20" t="s">
        <v>287</v>
      </c>
      <c r="J7666" s="2" t="s">
        <v>270</v>
      </c>
      <c r="K7666" s="2" t="s">
        <v>320</v>
      </c>
      <c r="L7666" s="163">
        <f t="shared" si="305"/>
        <v>0</v>
      </c>
      <c r="M7666" s="163">
        <f t="shared" si="306"/>
        <v>0</v>
      </c>
      <c r="N7666" s="181"/>
      <c r="O7666" s="8"/>
      <c r="P7666" s="8"/>
      <c r="Q7666" s="8"/>
      <c r="R7666" s="8"/>
      <c r="S7666" s="122"/>
      <c r="T7666" s="8"/>
      <c r="U7666" s="8"/>
      <c r="V7666" s="8"/>
      <c r="W7666" s="8"/>
      <c r="X7666" s="122"/>
      <c r="Y7666" s="8"/>
      <c r="Z7666" s="8"/>
      <c r="AA7666" s="8"/>
      <c r="AB7666" s="8"/>
      <c r="AC7666" s="122"/>
      <c r="AD7666" s="8"/>
      <c r="AE7666" s="8"/>
      <c r="AF7666" s="8"/>
      <c r="AG7666" s="8"/>
      <c r="AH7666" s="122"/>
      <c r="AI7666" s="137"/>
      <c r="AJ7666" s="137"/>
      <c r="AK7666" s="137"/>
      <c r="AL7666" s="137"/>
      <c r="AM7666" s="138"/>
      <c r="AN7666" s="8"/>
      <c r="AO7666" s="8"/>
      <c r="AP7666" s="8"/>
      <c r="AQ7666" s="8"/>
      <c r="AR7666" s="122"/>
      <c r="AS7666" s="139"/>
      <c r="AT7666" s="139"/>
      <c r="AU7666" s="139"/>
      <c r="AV7666" s="139"/>
      <c r="AW7666" s="140"/>
      <c r="AX7666" s="8"/>
      <c r="AY7666" s="8"/>
      <c r="AZ7666" s="8"/>
      <c r="BA7666" s="8"/>
      <c r="BB7666" s="122"/>
      <c r="BC7666" s="8"/>
      <c r="BD7666" s="8"/>
      <c r="BE7666" s="8"/>
      <c r="BF7666" s="8"/>
      <c r="BG7666" s="122"/>
      <c r="BH7666" s="8"/>
      <c r="BI7666" s="8"/>
      <c r="BJ7666" s="8"/>
      <c r="BK7666" s="8"/>
      <c r="BL7666" s="122"/>
      <c r="BM7666" s="8"/>
      <c r="BN7666" s="8"/>
      <c r="BO7666" s="8"/>
      <c r="BP7666" s="8"/>
      <c r="BQ7666" s="122"/>
      <c r="BR7666" s="8"/>
      <c r="BS7666" s="8"/>
      <c r="BT7666" s="8"/>
      <c r="BU7666" s="8"/>
      <c r="BV7666" s="122"/>
    </row>
    <row r="7667" spans="1:74" hidden="1" x14ac:dyDescent="0.3">
      <c r="A7667" s="8"/>
      <c r="B7667" s="2" t="s">
        <v>2</v>
      </c>
      <c r="C7667" s="2" t="s">
        <v>3</v>
      </c>
      <c r="D7667" s="2" t="s">
        <v>503</v>
      </c>
      <c r="E7667" s="9" t="s">
        <v>837</v>
      </c>
      <c r="F7667" s="10"/>
      <c r="G7667" s="18" t="s">
        <v>5</v>
      </c>
      <c r="H7667" s="3">
        <v>2024</v>
      </c>
      <c r="I7667" s="20" t="s">
        <v>290</v>
      </c>
      <c r="J7667" s="2" t="s">
        <v>271</v>
      </c>
      <c r="K7667" s="2" t="s">
        <v>321</v>
      </c>
      <c r="L7667" s="163">
        <f t="shared" si="305"/>
        <v>0</v>
      </c>
      <c r="M7667" s="163">
        <f t="shared" si="306"/>
        <v>0</v>
      </c>
      <c r="N7667" s="181"/>
      <c r="O7667" s="8"/>
      <c r="P7667" s="8"/>
      <c r="Q7667" s="8"/>
      <c r="R7667" s="8"/>
      <c r="S7667" s="122"/>
      <c r="T7667" s="8"/>
      <c r="U7667" s="8"/>
      <c r="V7667" s="8"/>
      <c r="W7667" s="8"/>
      <c r="X7667" s="122"/>
      <c r="Y7667" s="8"/>
      <c r="Z7667" s="8"/>
      <c r="AA7667" s="8"/>
      <c r="AB7667" s="8"/>
      <c r="AC7667" s="122"/>
      <c r="AD7667" s="8"/>
      <c r="AE7667" s="8"/>
      <c r="AF7667" s="8"/>
      <c r="AG7667" s="8"/>
      <c r="AH7667" s="122"/>
      <c r="AI7667" s="137"/>
      <c r="AJ7667" s="137"/>
      <c r="AK7667" s="137"/>
      <c r="AL7667" s="137"/>
      <c r="AM7667" s="138"/>
      <c r="AN7667" s="8"/>
      <c r="AO7667" s="8"/>
      <c r="AP7667" s="8"/>
      <c r="AQ7667" s="8"/>
      <c r="AR7667" s="122"/>
      <c r="AS7667" s="139"/>
      <c r="AT7667" s="139"/>
      <c r="AU7667" s="139"/>
      <c r="AV7667" s="139"/>
      <c r="AW7667" s="140"/>
      <c r="AX7667" s="8"/>
      <c r="AY7667" s="8"/>
      <c r="AZ7667" s="8"/>
      <c r="BA7667" s="8"/>
      <c r="BB7667" s="122"/>
      <c r="BC7667" s="8"/>
      <c r="BD7667" s="8"/>
      <c r="BE7667" s="8"/>
      <c r="BF7667" s="8"/>
      <c r="BG7667" s="122"/>
      <c r="BH7667" s="8"/>
      <c r="BI7667" s="8"/>
      <c r="BJ7667" s="8"/>
      <c r="BK7667" s="8"/>
      <c r="BL7667" s="122"/>
      <c r="BM7667" s="8"/>
      <c r="BN7667" s="8"/>
      <c r="BO7667" s="8"/>
      <c r="BP7667" s="8"/>
      <c r="BQ7667" s="122"/>
      <c r="BR7667" s="8"/>
      <c r="BS7667" s="8"/>
      <c r="BT7667" s="8"/>
      <c r="BU7667" s="8"/>
      <c r="BV7667" s="122"/>
    </row>
    <row r="7668" spans="1:74" hidden="1" x14ac:dyDescent="0.3">
      <c r="A7668" s="8"/>
      <c r="B7668" s="2" t="s">
        <v>2</v>
      </c>
      <c r="C7668" s="2" t="s">
        <v>3</v>
      </c>
      <c r="D7668" s="2" t="s">
        <v>503</v>
      </c>
      <c r="E7668" s="9" t="s">
        <v>837</v>
      </c>
      <c r="F7668" s="10"/>
      <c r="G7668" s="18" t="s">
        <v>5</v>
      </c>
      <c r="H7668" s="3">
        <v>2024</v>
      </c>
      <c r="I7668" s="20" t="s">
        <v>284</v>
      </c>
      <c r="J7668" s="2" t="s">
        <v>294</v>
      </c>
      <c r="K7668" s="2" t="s">
        <v>320</v>
      </c>
      <c r="L7668" s="163">
        <f t="shared" si="305"/>
        <v>0</v>
      </c>
      <c r="M7668" s="163">
        <f t="shared" si="306"/>
        <v>0</v>
      </c>
      <c r="N7668" s="181"/>
      <c r="O7668" s="8"/>
      <c r="P7668" s="8"/>
      <c r="Q7668" s="8"/>
      <c r="R7668" s="8"/>
      <c r="S7668" s="122"/>
      <c r="T7668" s="8"/>
      <c r="U7668" s="8"/>
      <c r="V7668" s="8"/>
      <c r="W7668" s="8"/>
      <c r="X7668" s="122"/>
      <c r="Y7668" s="8"/>
      <c r="Z7668" s="8"/>
      <c r="AA7668" s="8"/>
      <c r="AB7668" s="8"/>
      <c r="AC7668" s="122"/>
      <c r="AD7668" s="8"/>
      <c r="AE7668" s="8"/>
      <c r="AF7668" s="8"/>
      <c r="AG7668" s="8"/>
      <c r="AH7668" s="122"/>
      <c r="AI7668" s="137"/>
      <c r="AJ7668" s="137"/>
      <c r="AK7668" s="137"/>
      <c r="AL7668" s="137"/>
      <c r="AM7668" s="138"/>
      <c r="AN7668" s="8"/>
      <c r="AO7668" s="8"/>
      <c r="AP7668" s="8"/>
      <c r="AQ7668" s="8"/>
      <c r="AR7668" s="122"/>
      <c r="AS7668" s="139"/>
      <c r="AT7668" s="139"/>
      <c r="AU7668" s="139"/>
      <c r="AV7668" s="139"/>
      <c r="AW7668" s="140"/>
      <c r="AX7668" s="8"/>
      <c r="AY7668" s="8"/>
      <c r="AZ7668" s="8"/>
      <c r="BA7668" s="8"/>
      <c r="BB7668" s="122"/>
      <c r="BC7668" s="8"/>
      <c r="BD7668" s="8"/>
      <c r="BE7668" s="8"/>
      <c r="BF7668" s="8"/>
      <c r="BG7668" s="122"/>
      <c r="BH7668" s="8"/>
      <c r="BI7668" s="8"/>
      <c r="BJ7668" s="8"/>
      <c r="BK7668" s="8"/>
      <c r="BL7668" s="122"/>
      <c r="BM7668" s="8"/>
      <c r="BN7668" s="8"/>
      <c r="BO7668" s="8"/>
      <c r="BP7668" s="8"/>
      <c r="BQ7668" s="122"/>
      <c r="BR7668" s="8"/>
      <c r="BS7668" s="8"/>
      <c r="BT7668" s="8"/>
      <c r="BU7668" s="8"/>
      <c r="BV7668" s="122"/>
    </row>
    <row r="7669" spans="1:74" hidden="1" x14ac:dyDescent="0.3">
      <c r="A7669" s="8"/>
      <c r="B7669" s="2" t="s">
        <v>2</v>
      </c>
      <c r="C7669" s="2" t="s">
        <v>3</v>
      </c>
      <c r="D7669" s="2" t="s">
        <v>503</v>
      </c>
      <c r="E7669" s="9" t="s">
        <v>837</v>
      </c>
      <c r="F7669" s="10"/>
      <c r="G7669" s="18" t="s">
        <v>5</v>
      </c>
      <c r="H7669" s="3">
        <v>2024</v>
      </c>
      <c r="I7669" s="20" t="s">
        <v>284</v>
      </c>
      <c r="J7669" s="2" t="s">
        <v>346</v>
      </c>
      <c r="K7669" s="2" t="s">
        <v>320</v>
      </c>
      <c r="L7669" s="163">
        <f t="shared" si="305"/>
        <v>0</v>
      </c>
      <c r="M7669" s="163">
        <f t="shared" si="306"/>
        <v>0</v>
      </c>
      <c r="N7669" s="181"/>
      <c r="O7669" s="8"/>
      <c r="P7669" s="8"/>
      <c r="Q7669" s="8"/>
      <c r="R7669" s="8"/>
      <c r="S7669" s="122"/>
      <c r="T7669" s="8"/>
      <c r="U7669" s="8"/>
      <c r="V7669" s="8"/>
      <c r="W7669" s="8"/>
      <c r="X7669" s="122"/>
      <c r="Y7669" s="8"/>
      <c r="Z7669" s="8"/>
      <c r="AA7669" s="8"/>
      <c r="AB7669" s="8"/>
      <c r="AC7669" s="122"/>
      <c r="AD7669" s="8"/>
      <c r="AE7669" s="8"/>
      <c r="AF7669" s="8"/>
      <c r="AG7669" s="8"/>
      <c r="AH7669" s="122"/>
      <c r="AI7669" s="137"/>
      <c r="AJ7669" s="137"/>
      <c r="AK7669" s="137"/>
      <c r="AL7669" s="137"/>
      <c r="AM7669" s="138"/>
      <c r="AN7669" s="8"/>
      <c r="AO7669" s="8"/>
      <c r="AP7669" s="8"/>
      <c r="AQ7669" s="8"/>
      <c r="AR7669" s="122"/>
      <c r="AS7669" s="139"/>
      <c r="AT7669" s="139"/>
      <c r="AU7669" s="139"/>
      <c r="AV7669" s="139"/>
      <c r="AW7669" s="140"/>
      <c r="AX7669" s="8"/>
      <c r="AY7669" s="8"/>
      <c r="AZ7669" s="8"/>
      <c r="BA7669" s="8"/>
      <c r="BB7669" s="122"/>
      <c r="BC7669" s="8"/>
      <c r="BD7669" s="8"/>
      <c r="BE7669" s="8"/>
      <c r="BF7669" s="8"/>
      <c r="BG7669" s="122"/>
      <c r="BH7669" s="8"/>
      <c r="BI7669" s="8"/>
      <c r="BJ7669" s="8"/>
      <c r="BK7669" s="8"/>
      <c r="BL7669" s="122"/>
      <c r="BM7669" s="8"/>
      <c r="BN7669" s="8"/>
      <c r="BO7669" s="8"/>
      <c r="BP7669" s="8"/>
      <c r="BQ7669" s="122"/>
      <c r="BR7669" s="8"/>
      <c r="BS7669" s="8"/>
      <c r="BT7669" s="8"/>
      <c r="BU7669" s="8"/>
      <c r="BV7669" s="122"/>
    </row>
    <row r="7670" spans="1:74" hidden="1" x14ac:dyDescent="0.3">
      <c r="A7670" s="8"/>
      <c r="B7670" s="2" t="s">
        <v>2</v>
      </c>
      <c r="C7670" s="2" t="s">
        <v>3</v>
      </c>
      <c r="D7670" s="2" t="s">
        <v>503</v>
      </c>
      <c r="E7670" s="9" t="s">
        <v>837</v>
      </c>
      <c r="F7670" s="10"/>
      <c r="G7670" s="18" t="s">
        <v>5</v>
      </c>
      <c r="H7670" s="3">
        <v>2024</v>
      </c>
      <c r="I7670" s="20" t="s">
        <v>284</v>
      </c>
      <c r="J7670" s="2" t="s">
        <v>295</v>
      </c>
      <c r="K7670" s="2" t="s">
        <v>320</v>
      </c>
      <c r="L7670" s="163">
        <f t="shared" si="305"/>
        <v>0</v>
      </c>
      <c r="M7670" s="163">
        <f t="shared" si="306"/>
        <v>0</v>
      </c>
      <c r="N7670" s="181"/>
      <c r="O7670" s="8"/>
      <c r="P7670" s="8"/>
      <c r="Q7670" s="8"/>
      <c r="R7670" s="8"/>
      <c r="S7670" s="122"/>
      <c r="T7670" s="8"/>
      <c r="U7670" s="8"/>
      <c r="V7670" s="8"/>
      <c r="W7670" s="8"/>
      <c r="X7670" s="122"/>
      <c r="Y7670" s="8"/>
      <c r="Z7670" s="8"/>
      <c r="AA7670" s="8"/>
      <c r="AB7670" s="8"/>
      <c r="AC7670" s="122"/>
      <c r="AD7670" s="8"/>
      <c r="AE7670" s="8"/>
      <c r="AF7670" s="8"/>
      <c r="AG7670" s="8"/>
      <c r="AH7670" s="122"/>
      <c r="AI7670" s="137"/>
      <c r="AJ7670" s="137"/>
      <c r="AK7670" s="137"/>
      <c r="AL7670" s="137"/>
      <c r="AM7670" s="138"/>
      <c r="AN7670" s="8"/>
      <c r="AO7670" s="8"/>
      <c r="AP7670" s="8"/>
      <c r="AQ7670" s="8"/>
      <c r="AR7670" s="122"/>
      <c r="AS7670" s="139"/>
      <c r="AT7670" s="139"/>
      <c r="AU7670" s="139"/>
      <c r="AV7670" s="139"/>
      <c r="AW7670" s="140"/>
      <c r="AX7670" s="8"/>
      <c r="AY7670" s="8"/>
      <c r="AZ7670" s="8"/>
      <c r="BA7670" s="8"/>
      <c r="BB7670" s="122"/>
      <c r="BC7670" s="8"/>
      <c r="BD7670" s="8"/>
      <c r="BE7670" s="8"/>
      <c r="BF7670" s="8"/>
      <c r="BG7670" s="122"/>
      <c r="BH7670" s="8"/>
      <c r="BI7670" s="8"/>
      <c r="BJ7670" s="8"/>
      <c r="BK7670" s="8"/>
      <c r="BL7670" s="122"/>
      <c r="BM7670" s="8"/>
      <c r="BN7670" s="8"/>
      <c r="BO7670" s="8"/>
      <c r="BP7670" s="8"/>
      <c r="BQ7670" s="122"/>
      <c r="BR7670" s="8"/>
      <c r="BS7670" s="8"/>
      <c r="BT7670" s="8"/>
      <c r="BU7670" s="8"/>
      <c r="BV7670" s="122"/>
    </row>
    <row r="7671" spans="1:74" hidden="1" x14ac:dyDescent="0.3">
      <c r="A7671" s="8"/>
      <c r="B7671" s="2" t="s">
        <v>2</v>
      </c>
      <c r="C7671" s="2" t="s">
        <v>3</v>
      </c>
      <c r="D7671" s="2" t="s">
        <v>503</v>
      </c>
      <c r="E7671" s="9" t="s">
        <v>837</v>
      </c>
      <c r="F7671" s="10"/>
      <c r="G7671" s="18" t="s">
        <v>5</v>
      </c>
      <c r="H7671" s="3">
        <v>2024</v>
      </c>
      <c r="I7671" s="20" t="s">
        <v>290</v>
      </c>
      <c r="J7671" s="2" t="s">
        <v>299</v>
      </c>
      <c r="K7671" s="2" t="s">
        <v>318</v>
      </c>
      <c r="L7671" s="163">
        <f t="shared" si="305"/>
        <v>0</v>
      </c>
      <c r="M7671" s="163">
        <f t="shared" si="306"/>
        <v>0</v>
      </c>
      <c r="N7671" s="181"/>
      <c r="O7671" s="8"/>
      <c r="P7671" s="8"/>
      <c r="Q7671" s="8"/>
      <c r="R7671" s="8"/>
      <c r="S7671" s="122"/>
      <c r="T7671" s="8"/>
      <c r="U7671" s="8"/>
      <c r="V7671" s="8"/>
      <c r="W7671" s="8"/>
      <c r="X7671" s="122"/>
      <c r="Y7671" s="8"/>
      <c r="Z7671" s="8"/>
      <c r="AA7671" s="8"/>
      <c r="AB7671" s="8"/>
      <c r="AC7671" s="122"/>
      <c r="AD7671" s="8"/>
      <c r="AE7671" s="8"/>
      <c r="AF7671" s="8"/>
      <c r="AG7671" s="8"/>
      <c r="AH7671" s="122"/>
      <c r="AI7671" s="137"/>
      <c r="AJ7671" s="137"/>
      <c r="AK7671" s="137"/>
      <c r="AL7671" s="137"/>
      <c r="AM7671" s="138"/>
      <c r="AN7671" s="8"/>
      <c r="AO7671" s="8"/>
      <c r="AP7671" s="8"/>
      <c r="AQ7671" s="8"/>
      <c r="AR7671" s="122"/>
      <c r="AS7671" s="139"/>
      <c r="AT7671" s="139"/>
      <c r="AU7671" s="139"/>
      <c r="AV7671" s="139"/>
      <c r="AW7671" s="140"/>
      <c r="AX7671" s="8"/>
      <c r="AY7671" s="8"/>
      <c r="AZ7671" s="8"/>
      <c r="BA7671" s="8"/>
      <c r="BB7671" s="122"/>
      <c r="BC7671" s="8"/>
      <c r="BD7671" s="8"/>
      <c r="BE7671" s="8"/>
      <c r="BF7671" s="8"/>
      <c r="BG7671" s="122"/>
      <c r="BH7671" s="8"/>
      <c r="BI7671" s="8"/>
      <c r="BJ7671" s="8"/>
      <c r="BK7671" s="8"/>
      <c r="BL7671" s="122"/>
      <c r="BM7671" s="8"/>
      <c r="BN7671" s="8"/>
      <c r="BO7671" s="8"/>
      <c r="BP7671" s="8"/>
      <c r="BQ7671" s="122"/>
      <c r="BR7671" s="8"/>
      <c r="BS7671" s="8"/>
      <c r="BT7671" s="8"/>
      <c r="BU7671" s="8"/>
      <c r="BV7671" s="122"/>
    </row>
    <row r="7672" spans="1:74" hidden="1" x14ac:dyDescent="0.3">
      <c r="A7672" s="8"/>
      <c r="B7672" s="2" t="s">
        <v>2</v>
      </c>
      <c r="C7672" s="2" t="s">
        <v>3</v>
      </c>
      <c r="D7672" s="2" t="s">
        <v>503</v>
      </c>
      <c r="E7672" s="9" t="s">
        <v>837</v>
      </c>
      <c r="F7672" s="10"/>
      <c r="G7672" s="18" t="s">
        <v>5</v>
      </c>
      <c r="H7672" s="3">
        <v>2024</v>
      </c>
      <c r="I7672" s="20" t="s">
        <v>315</v>
      </c>
      <c r="J7672" s="2" t="s">
        <v>347</v>
      </c>
      <c r="K7672" s="2" t="s">
        <v>320</v>
      </c>
      <c r="L7672" s="163">
        <f t="shared" si="305"/>
        <v>0</v>
      </c>
      <c r="M7672" s="163">
        <f t="shared" si="306"/>
        <v>0</v>
      </c>
      <c r="N7672" s="181"/>
      <c r="O7672" s="8"/>
      <c r="P7672" s="8"/>
      <c r="Q7672" s="8"/>
      <c r="R7672" s="8"/>
      <c r="S7672" s="122"/>
      <c r="T7672" s="8"/>
      <c r="U7672" s="8"/>
      <c r="V7672" s="8"/>
      <c r="W7672" s="8"/>
      <c r="X7672" s="122"/>
      <c r="Y7672" s="8"/>
      <c r="Z7672" s="8"/>
      <c r="AA7672" s="8"/>
      <c r="AB7672" s="8"/>
      <c r="AC7672" s="122"/>
      <c r="AD7672" s="8"/>
      <c r="AE7672" s="8"/>
      <c r="AF7672" s="8"/>
      <c r="AG7672" s="8"/>
      <c r="AH7672" s="122"/>
      <c r="AI7672" s="137"/>
      <c r="AJ7672" s="137"/>
      <c r="AK7672" s="137"/>
      <c r="AL7672" s="137"/>
      <c r="AM7672" s="138"/>
      <c r="AN7672" s="8"/>
      <c r="AO7672" s="8"/>
      <c r="AP7672" s="8"/>
      <c r="AQ7672" s="8"/>
      <c r="AR7672" s="122"/>
      <c r="AS7672" s="139"/>
      <c r="AT7672" s="139"/>
      <c r="AU7672" s="139"/>
      <c r="AV7672" s="139"/>
      <c r="AW7672" s="140"/>
      <c r="AX7672" s="8"/>
      <c r="AY7672" s="8"/>
      <c r="AZ7672" s="8"/>
      <c r="BA7672" s="8"/>
      <c r="BB7672" s="122"/>
      <c r="BC7672" s="8"/>
      <c r="BD7672" s="8"/>
      <c r="BE7672" s="8"/>
      <c r="BF7672" s="8"/>
      <c r="BG7672" s="122"/>
      <c r="BH7672" s="8"/>
      <c r="BI7672" s="8"/>
      <c r="BJ7672" s="8"/>
      <c r="BK7672" s="8"/>
      <c r="BL7672" s="122"/>
      <c r="BM7672" s="8"/>
      <c r="BN7672" s="8"/>
      <c r="BO7672" s="8"/>
      <c r="BP7672" s="8"/>
      <c r="BQ7672" s="122"/>
      <c r="BR7672" s="8"/>
      <c r="BS7672" s="8"/>
      <c r="BT7672" s="8"/>
      <c r="BU7672" s="8"/>
      <c r="BV7672" s="122"/>
    </row>
    <row r="7673" spans="1:74" hidden="1" x14ac:dyDescent="0.3">
      <c r="A7673" s="8"/>
      <c r="B7673" s="2" t="s">
        <v>2</v>
      </c>
      <c r="C7673" s="2" t="s">
        <v>3</v>
      </c>
      <c r="D7673" s="2" t="s">
        <v>503</v>
      </c>
      <c r="E7673" s="9" t="s">
        <v>837</v>
      </c>
      <c r="F7673" s="10"/>
      <c r="G7673" s="18" t="s">
        <v>5</v>
      </c>
      <c r="H7673" s="3">
        <v>2024</v>
      </c>
      <c r="I7673" s="20" t="s">
        <v>315</v>
      </c>
      <c r="J7673" s="2" t="s">
        <v>296</v>
      </c>
      <c r="K7673" s="2" t="s">
        <v>321</v>
      </c>
      <c r="L7673" s="163">
        <f t="shared" si="305"/>
        <v>0</v>
      </c>
      <c r="M7673" s="163">
        <f t="shared" si="306"/>
        <v>0</v>
      </c>
      <c r="N7673" s="181"/>
      <c r="O7673" s="8"/>
      <c r="P7673" s="8"/>
      <c r="Q7673" s="8"/>
      <c r="R7673" s="8"/>
      <c r="S7673" s="122"/>
      <c r="T7673" s="8"/>
      <c r="U7673" s="8"/>
      <c r="V7673" s="8"/>
      <c r="W7673" s="8"/>
      <c r="X7673" s="122"/>
      <c r="Y7673" s="8"/>
      <c r="Z7673" s="8"/>
      <c r="AA7673" s="8"/>
      <c r="AB7673" s="8"/>
      <c r="AC7673" s="122"/>
      <c r="AD7673" s="8"/>
      <c r="AE7673" s="8"/>
      <c r="AF7673" s="8"/>
      <c r="AG7673" s="8"/>
      <c r="AH7673" s="122"/>
      <c r="AI7673" s="137"/>
      <c r="AJ7673" s="137"/>
      <c r="AK7673" s="137"/>
      <c r="AL7673" s="137"/>
      <c r="AM7673" s="138"/>
      <c r="AN7673" s="8"/>
      <c r="AO7673" s="8"/>
      <c r="AP7673" s="8"/>
      <c r="AQ7673" s="8"/>
      <c r="AR7673" s="122"/>
      <c r="AS7673" s="139"/>
      <c r="AT7673" s="139"/>
      <c r="AU7673" s="139"/>
      <c r="AV7673" s="139"/>
      <c r="AW7673" s="140"/>
      <c r="AX7673" s="8"/>
      <c r="AY7673" s="8"/>
      <c r="AZ7673" s="8"/>
      <c r="BA7673" s="8"/>
      <c r="BB7673" s="122"/>
      <c r="BC7673" s="8"/>
      <c r="BD7673" s="8"/>
      <c r="BE7673" s="8"/>
      <c r="BF7673" s="8"/>
      <c r="BG7673" s="122"/>
      <c r="BH7673" s="8"/>
      <c r="BI7673" s="8"/>
      <c r="BJ7673" s="8"/>
      <c r="BK7673" s="8"/>
      <c r="BL7673" s="122"/>
      <c r="BM7673" s="8"/>
      <c r="BN7673" s="8"/>
      <c r="BO7673" s="8"/>
      <c r="BP7673" s="8"/>
      <c r="BQ7673" s="122"/>
      <c r="BR7673" s="8"/>
      <c r="BS7673" s="8"/>
      <c r="BT7673" s="8"/>
      <c r="BU7673" s="8"/>
      <c r="BV7673" s="122"/>
    </row>
    <row r="7674" spans="1:74" hidden="1" x14ac:dyDescent="0.3">
      <c r="A7674" s="8"/>
      <c r="B7674" s="2" t="s">
        <v>2</v>
      </c>
      <c r="C7674" s="2" t="s">
        <v>3</v>
      </c>
      <c r="D7674" s="2" t="s">
        <v>503</v>
      </c>
      <c r="E7674" s="9" t="s">
        <v>837</v>
      </c>
      <c r="F7674" s="10"/>
      <c r="G7674" s="18" t="s">
        <v>5</v>
      </c>
      <c r="H7674" s="3">
        <v>2024</v>
      </c>
      <c r="I7674" s="20" t="s">
        <v>316</v>
      </c>
      <c r="J7674" s="2" t="s">
        <v>297</v>
      </c>
      <c r="K7674" s="2" t="s">
        <v>318</v>
      </c>
      <c r="L7674" s="163">
        <f t="shared" si="305"/>
        <v>0</v>
      </c>
      <c r="M7674" s="163">
        <f t="shared" si="306"/>
        <v>0</v>
      </c>
      <c r="N7674" s="181"/>
      <c r="O7674" s="8"/>
      <c r="P7674" s="8"/>
      <c r="Q7674" s="8"/>
      <c r="R7674" s="8"/>
      <c r="S7674" s="122"/>
      <c r="T7674" s="8"/>
      <c r="U7674" s="8"/>
      <c r="V7674" s="8"/>
      <c r="W7674" s="8"/>
      <c r="X7674" s="122"/>
      <c r="Y7674" s="8"/>
      <c r="Z7674" s="8"/>
      <c r="AA7674" s="8"/>
      <c r="AB7674" s="8"/>
      <c r="AC7674" s="122"/>
      <c r="AD7674" s="8"/>
      <c r="AE7674" s="8"/>
      <c r="AF7674" s="8"/>
      <c r="AG7674" s="8"/>
      <c r="AH7674" s="122"/>
      <c r="AI7674" s="137"/>
      <c r="AJ7674" s="137"/>
      <c r="AK7674" s="137"/>
      <c r="AL7674" s="137"/>
      <c r="AM7674" s="138"/>
      <c r="AN7674" s="8"/>
      <c r="AO7674" s="8"/>
      <c r="AP7674" s="8"/>
      <c r="AQ7674" s="8"/>
      <c r="AR7674" s="122"/>
      <c r="AS7674" s="139"/>
      <c r="AT7674" s="139"/>
      <c r="AU7674" s="139"/>
      <c r="AV7674" s="139"/>
      <c r="AW7674" s="140"/>
      <c r="AX7674" s="8"/>
      <c r="AY7674" s="8"/>
      <c r="AZ7674" s="8"/>
      <c r="BA7674" s="8"/>
      <c r="BB7674" s="122"/>
      <c r="BC7674" s="8"/>
      <c r="BD7674" s="8"/>
      <c r="BE7674" s="8"/>
      <c r="BF7674" s="8"/>
      <c r="BG7674" s="122"/>
      <c r="BH7674" s="8"/>
      <c r="BI7674" s="8"/>
      <c r="BJ7674" s="8"/>
      <c r="BK7674" s="8"/>
      <c r="BL7674" s="122"/>
      <c r="BM7674" s="8"/>
      <c r="BN7674" s="8"/>
      <c r="BO7674" s="8"/>
      <c r="BP7674" s="8"/>
      <c r="BQ7674" s="122"/>
      <c r="BR7674" s="8"/>
      <c r="BS7674" s="8"/>
      <c r="BT7674" s="8"/>
      <c r="BU7674" s="8"/>
      <c r="BV7674" s="122"/>
    </row>
    <row r="7675" spans="1:74" hidden="1" x14ac:dyDescent="0.3">
      <c r="A7675" s="8"/>
      <c r="B7675" s="2" t="s">
        <v>2</v>
      </c>
      <c r="C7675" s="2" t="s">
        <v>3</v>
      </c>
      <c r="D7675" s="2" t="s">
        <v>503</v>
      </c>
      <c r="E7675" s="9" t="s">
        <v>837</v>
      </c>
      <c r="F7675" s="10"/>
      <c r="G7675" s="18" t="s">
        <v>5</v>
      </c>
      <c r="H7675" s="3">
        <v>2024</v>
      </c>
      <c r="I7675" s="20" t="s">
        <v>316</v>
      </c>
      <c r="J7675" s="8" t="s">
        <v>348</v>
      </c>
      <c r="K7675" s="8" t="s">
        <v>320</v>
      </c>
      <c r="L7675" s="163">
        <f t="shared" si="305"/>
        <v>0</v>
      </c>
      <c r="M7675" s="163">
        <f t="shared" si="306"/>
        <v>0</v>
      </c>
      <c r="N7675" s="181"/>
      <c r="O7675" s="8"/>
      <c r="P7675" s="8"/>
      <c r="Q7675" s="8"/>
      <c r="R7675" s="8"/>
      <c r="S7675" s="122"/>
      <c r="T7675" s="8"/>
      <c r="U7675" s="8"/>
      <c r="V7675" s="8"/>
      <c r="W7675" s="8"/>
      <c r="X7675" s="122"/>
      <c r="Y7675" s="8"/>
      <c r="Z7675" s="8"/>
      <c r="AA7675" s="8"/>
      <c r="AB7675" s="8"/>
      <c r="AC7675" s="122"/>
      <c r="AD7675" s="8"/>
      <c r="AE7675" s="8"/>
      <c r="AF7675" s="8"/>
      <c r="AG7675" s="8"/>
      <c r="AH7675" s="122"/>
      <c r="AI7675" s="137"/>
      <c r="AJ7675" s="137"/>
      <c r="AK7675" s="137"/>
      <c r="AL7675" s="137"/>
      <c r="AM7675" s="138"/>
      <c r="AN7675" s="8"/>
      <c r="AO7675" s="8"/>
      <c r="AP7675" s="8"/>
      <c r="AQ7675" s="8"/>
      <c r="AR7675" s="122"/>
      <c r="AS7675" s="139"/>
      <c r="AT7675" s="139"/>
      <c r="AU7675" s="139"/>
      <c r="AV7675" s="139"/>
      <c r="AW7675" s="140"/>
      <c r="AX7675" s="8"/>
      <c r="AY7675" s="8"/>
      <c r="AZ7675" s="8"/>
      <c r="BA7675" s="8"/>
      <c r="BB7675" s="122"/>
      <c r="BC7675" s="8"/>
      <c r="BD7675" s="8"/>
      <c r="BE7675" s="8"/>
      <c r="BF7675" s="8"/>
      <c r="BG7675" s="122"/>
      <c r="BH7675" s="8"/>
      <c r="BI7675" s="8"/>
      <c r="BJ7675" s="8"/>
      <c r="BK7675" s="8"/>
      <c r="BL7675" s="122"/>
      <c r="BM7675" s="8"/>
      <c r="BN7675" s="8"/>
      <c r="BO7675" s="8"/>
      <c r="BP7675" s="8"/>
      <c r="BQ7675" s="122"/>
      <c r="BR7675" s="8"/>
      <c r="BS7675" s="8"/>
      <c r="BT7675" s="8"/>
      <c r="BU7675" s="8"/>
      <c r="BV7675" s="122"/>
    </row>
    <row r="7676" spans="1:74" hidden="1" x14ac:dyDescent="0.3">
      <c r="A7676" s="8"/>
      <c r="B7676" s="2" t="s">
        <v>2</v>
      </c>
      <c r="C7676" s="2" t="s">
        <v>3</v>
      </c>
      <c r="D7676" s="2" t="s">
        <v>503</v>
      </c>
      <c r="E7676" s="9" t="s">
        <v>837</v>
      </c>
      <c r="F7676" s="10"/>
      <c r="G7676" s="18" t="s">
        <v>5</v>
      </c>
      <c r="H7676" s="3">
        <v>2024</v>
      </c>
      <c r="I7676" s="20" t="s">
        <v>282</v>
      </c>
      <c r="J7676" s="2" t="s">
        <v>272</v>
      </c>
      <c r="K7676" s="2" t="s">
        <v>321</v>
      </c>
      <c r="L7676" s="163">
        <f t="shared" si="305"/>
        <v>0</v>
      </c>
      <c r="M7676" s="163">
        <f t="shared" si="306"/>
        <v>0</v>
      </c>
      <c r="N7676" s="181"/>
      <c r="O7676" s="8"/>
      <c r="P7676" s="8"/>
      <c r="Q7676" s="8"/>
      <c r="R7676" s="8"/>
      <c r="S7676" s="122"/>
      <c r="T7676" s="8"/>
      <c r="U7676" s="8"/>
      <c r="V7676" s="8"/>
      <c r="W7676" s="8"/>
      <c r="X7676" s="122"/>
      <c r="Y7676" s="8"/>
      <c r="Z7676" s="8"/>
      <c r="AA7676" s="8"/>
      <c r="AB7676" s="8"/>
      <c r="AC7676" s="122"/>
      <c r="AD7676" s="8"/>
      <c r="AE7676" s="8"/>
      <c r="AF7676" s="8"/>
      <c r="AG7676" s="8"/>
      <c r="AH7676" s="122"/>
      <c r="AI7676" s="137"/>
      <c r="AJ7676" s="137"/>
      <c r="AK7676" s="137"/>
      <c r="AL7676" s="137"/>
      <c r="AM7676" s="138"/>
      <c r="AN7676" s="8"/>
      <c r="AO7676" s="8"/>
      <c r="AP7676" s="8"/>
      <c r="AQ7676" s="8"/>
      <c r="AR7676" s="122"/>
      <c r="AS7676" s="139"/>
      <c r="AT7676" s="139"/>
      <c r="AU7676" s="139"/>
      <c r="AV7676" s="139"/>
      <c r="AW7676" s="140"/>
      <c r="AX7676" s="8"/>
      <c r="AY7676" s="8"/>
      <c r="AZ7676" s="8"/>
      <c r="BA7676" s="8"/>
      <c r="BB7676" s="122"/>
      <c r="BC7676" s="8"/>
      <c r="BD7676" s="8"/>
      <c r="BE7676" s="8"/>
      <c r="BF7676" s="8"/>
      <c r="BG7676" s="122"/>
      <c r="BH7676" s="8"/>
      <c r="BI7676" s="8"/>
      <c r="BJ7676" s="8"/>
      <c r="BK7676" s="8"/>
      <c r="BL7676" s="122"/>
      <c r="BM7676" s="8"/>
      <c r="BN7676" s="8"/>
      <c r="BO7676" s="8"/>
      <c r="BP7676" s="8"/>
      <c r="BQ7676" s="122"/>
      <c r="BR7676" s="8"/>
      <c r="BS7676" s="8"/>
      <c r="BT7676" s="8"/>
      <c r="BU7676" s="8"/>
      <c r="BV7676" s="122"/>
    </row>
    <row r="7677" spans="1:74" hidden="1" x14ac:dyDescent="0.3">
      <c r="A7677" s="8"/>
      <c r="B7677" s="2" t="s">
        <v>2</v>
      </c>
      <c r="C7677" s="2" t="s">
        <v>3</v>
      </c>
      <c r="D7677" s="2" t="s">
        <v>503</v>
      </c>
      <c r="E7677" s="9" t="s">
        <v>837</v>
      </c>
      <c r="F7677" s="10"/>
      <c r="G7677" s="18" t="s">
        <v>5</v>
      </c>
      <c r="H7677" s="3">
        <v>2024</v>
      </c>
      <c r="I7677" s="20" t="s">
        <v>282</v>
      </c>
      <c r="J7677" s="2" t="s">
        <v>273</v>
      </c>
      <c r="K7677" s="2" t="s">
        <v>321</v>
      </c>
      <c r="L7677" s="165">
        <f t="shared" si="305"/>
        <v>0</v>
      </c>
      <c r="M7677" s="163">
        <f t="shared" si="306"/>
        <v>0</v>
      </c>
      <c r="N7677" s="181"/>
      <c r="O7677" s="8"/>
      <c r="P7677" s="8"/>
      <c r="Q7677" s="8"/>
      <c r="R7677" s="8"/>
      <c r="S7677" s="122"/>
      <c r="T7677" s="8"/>
      <c r="U7677" s="8"/>
      <c r="V7677" s="8"/>
      <c r="W7677" s="8"/>
      <c r="X7677" s="122"/>
      <c r="Y7677" s="8"/>
      <c r="Z7677" s="8"/>
      <c r="AA7677" s="8"/>
      <c r="AB7677" s="8"/>
      <c r="AC7677" s="122"/>
      <c r="AD7677" s="8"/>
      <c r="AE7677" s="8"/>
      <c r="AF7677" s="8"/>
      <c r="AG7677" s="8"/>
      <c r="AH7677" s="122"/>
      <c r="AI7677" s="137"/>
      <c r="AJ7677" s="137"/>
      <c r="AK7677" s="137"/>
      <c r="AL7677" s="137"/>
      <c r="AM7677" s="138"/>
      <c r="AN7677" s="8"/>
      <c r="AO7677" s="8"/>
      <c r="AP7677" s="8"/>
      <c r="AQ7677" s="8"/>
      <c r="AR7677" s="122"/>
      <c r="AS7677" s="139"/>
      <c r="AT7677" s="139"/>
      <c r="AU7677" s="139"/>
      <c r="AV7677" s="139"/>
      <c r="AW7677" s="140"/>
      <c r="AX7677" s="8"/>
      <c r="AY7677" s="8"/>
      <c r="AZ7677" s="8"/>
      <c r="BA7677" s="8"/>
      <c r="BB7677" s="122"/>
      <c r="BC7677" s="8"/>
      <c r="BD7677" s="8"/>
      <c r="BE7677" s="8"/>
      <c r="BF7677" s="8"/>
      <c r="BG7677" s="122"/>
      <c r="BH7677" s="8"/>
      <c r="BI7677" s="8"/>
      <c r="BJ7677" s="8"/>
      <c r="BK7677" s="8"/>
      <c r="BL7677" s="122"/>
      <c r="BM7677" s="8"/>
      <c r="BN7677" s="8"/>
      <c r="BO7677" s="8"/>
      <c r="BP7677" s="8"/>
      <c r="BQ7677" s="122"/>
      <c r="BR7677" s="8"/>
      <c r="BS7677" s="8"/>
      <c r="BT7677" s="8"/>
      <c r="BU7677" s="8"/>
      <c r="BV7677" s="122"/>
    </row>
    <row r="7678" spans="1:74" hidden="1" x14ac:dyDescent="0.3">
      <c r="A7678" s="8"/>
      <c r="B7678" s="2" t="s">
        <v>2</v>
      </c>
      <c r="C7678" s="2" t="s">
        <v>3</v>
      </c>
      <c r="D7678" s="2" t="s">
        <v>503</v>
      </c>
      <c r="E7678" s="9" t="s">
        <v>837</v>
      </c>
      <c r="F7678" s="10"/>
      <c r="G7678" s="18" t="s">
        <v>5</v>
      </c>
      <c r="H7678" s="3">
        <v>2024</v>
      </c>
      <c r="I7678" s="20" t="s">
        <v>282</v>
      </c>
      <c r="J7678" s="2" t="s">
        <v>274</v>
      </c>
      <c r="K7678" s="2" t="s">
        <v>321</v>
      </c>
      <c r="L7678" s="163">
        <f t="shared" si="305"/>
        <v>1.5E-3</v>
      </c>
      <c r="M7678" s="163">
        <f t="shared" si="306"/>
        <v>2.2679999999999998</v>
      </c>
      <c r="N7678" s="181"/>
      <c r="O7678" s="8"/>
      <c r="P7678" s="8"/>
      <c r="Q7678" s="8"/>
      <c r="R7678" s="8"/>
      <c r="S7678" s="122"/>
      <c r="T7678" s="8"/>
      <c r="U7678" s="8"/>
      <c r="V7678" s="8"/>
      <c r="W7678" s="8"/>
      <c r="X7678" s="122"/>
      <c r="Y7678" s="8"/>
      <c r="Z7678" s="8"/>
      <c r="AA7678" s="8"/>
      <c r="AB7678" s="8"/>
      <c r="AC7678" s="122"/>
      <c r="AD7678" s="8"/>
      <c r="AE7678" s="8"/>
      <c r="AF7678" s="8"/>
      <c r="AG7678" s="8"/>
      <c r="AH7678" s="122"/>
      <c r="AI7678" s="137"/>
      <c r="AJ7678" s="137"/>
      <c r="AK7678" s="137"/>
      <c r="AL7678" s="137"/>
      <c r="AM7678" s="138"/>
      <c r="AN7678" s="8"/>
      <c r="AO7678" s="8"/>
      <c r="AP7678" s="8"/>
      <c r="AQ7678" s="8"/>
      <c r="AR7678" s="122"/>
      <c r="AS7678" s="139"/>
      <c r="AT7678" s="139"/>
      <c r="AU7678" s="139"/>
      <c r="AV7678" s="139"/>
      <c r="AW7678" s="140"/>
      <c r="AX7678" s="8"/>
      <c r="AY7678" s="8"/>
      <c r="AZ7678" s="8"/>
      <c r="BA7678" s="8"/>
      <c r="BB7678" s="122"/>
      <c r="BC7678" s="8"/>
      <c r="BD7678" s="8"/>
      <c r="BE7678" s="8"/>
      <c r="BF7678" s="8"/>
      <c r="BG7678" s="122"/>
      <c r="BH7678" s="8"/>
      <c r="BI7678" s="8"/>
      <c r="BJ7678" s="8"/>
      <c r="BK7678" s="8"/>
      <c r="BL7678" s="122"/>
      <c r="BM7678" s="8"/>
      <c r="BN7678" s="8"/>
      <c r="BO7678" s="8"/>
      <c r="BP7678" s="8"/>
      <c r="BQ7678" s="122"/>
      <c r="BR7678" s="8" t="s">
        <v>1216</v>
      </c>
      <c r="BS7678" s="8"/>
      <c r="BT7678" s="8"/>
      <c r="BU7678" s="8">
        <v>1.5E-3</v>
      </c>
      <c r="BV7678" s="122">
        <v>2.2679999999999998</v>
      </c>
    </row>
    <row r="7679" spans="1:74" hidden="1" x14ac:dyDescent="0.3">
      <c r="A7679" s="8"/>
      <c r="B7679" s="2" t="s">
        <v>2</v>
      </c>
      <c r="C7679" s="2" t="s">
        <v>3</v>
      </c>
      <c r="D7679" s="2" t="s">
        <v>503</v>
      </c>
      <c r="E7679" s="9" t="s">
        <v>837</v>
      </c>
      <c r="F7679" s="10"/>
      <c r="G7679" s="18" t="s">
        <v>5</v>
      </c>
      <c r="H7679" s="3">
        <v>2024</v>
      </c>
      <c r="I7679" s="20" t="s">
        <v>282</v>
      </c>
      <c r="J7679" s="2" t="s">
        <v>275</v>
      </c>
      <c r="K7679" s="2" t="s">
        <v>321</v>
      </c>
      <c r="L7679" s="163">
        <f t="shared" si="305"/>
        <v>0</v>
      </c>
      <c r="M7679" s="163">
        <f t="shared" si="306"/>
        <v>0</v>
      </c>
      <c r="N7679" s="181"/>
      <c r="O7679" s="8"/>
      <c r="P7679" s="8"/>
      <c r="Q7679" s="8"/>
      <c r="R7679" s="8"/>
      <c r="S7679" s="122"/>
      <c r="T7679" s="8"/>
      <c r="U7679" s="8"/>
      <c r="V7679" s="8"/>
      <c r="W7679" s="8"/>
      <c r="X7679" s="122"/>
      <c r="Y7679" s="8"/>
      <c r="Z7679" s="8"/>
      <c r="AA7679" s="8"/>
      <c r="AB7679" s="8"/>
      <c r="AC7679" s="122"/>
      <c r="AD7679" s="8"/>
      <c r="AE7679" s="8"/>
      <c r="AF7679" s="8"/>
      <c r="AG7679" s="8"/>
      <c r="AH7679" s="122"/>
      <c r="AI7679" s="137"/>
      <c r="AJ7679" s="137"/>
      <c r="AK7679" s="137"/>
      <c r="AL7679" s="137"/>
      <c r="AM7679" s="138"/>
      <c r="AN7679" s="8"/>
      <c r="AO7679" s="8"/>
      <c r="AP7679" s="8"/>
      <c r="AQ7679" s="8"/>
      <c r="AR7679" s="122"/>
      <c r="AS7679" s="139"/>
      <c r="AT7679" s="139"/>
      <c r="AU7679" s="139"/>
      <c r="AV7679" s="139"/>
      <c r="AW7679" s="140"/>
      <c r="AX7679" s="8"/>
      <c r="AY7679" s="8"/>
      <c r="AZ7679" s="8"/>
      <c r="BA7679" s="8"/>
      <c r="BB7679" s="122"/>
      <c r="BC7679" s="8"/>
      <c r="BD7679" s="8"/>
      <c r="BE7679" s="8"/>
      <c r="BF7679" s="8"/>
      <c r="BG7679" s="122"/>
      <c r="BH7679" s="8"/>
      <c r="BI7679" s="8"/>
      <c r="BJ7679" s="8"/>
      <c r="BK7679" s="8"/>
      <c r="BL7679" s="122"/>
      <c r="BM7679" s="8"/>
      <c r="BN7679" s="8"/>
      <c r="BO7679" s="8"/>
      <c r="BP7679" s="8"/>
      <c r="BQ7679" s="122"/>
      <c r="BR7679" s="8"/>
      <c r="BS7679" s="8"/>
      <c r="BT7679" s="8"/>
      <c r="BU7679" s="8"/>
      <c r="BV7679" s="122"/>
    </row>
    <row r="7680" spans="1:74" hidden="1" x14ac:dyDescent="0.3">
      <c r="A7680" s="8"/>
      <c r="B7680" s="2" t="s">
        <v>2</v>
      </c>
      <c r="C7680" s="2" t="s">
        <v>3</v>
      </c>
      <c r="D7680" s="2" t="s">
        <v>503</v>
      </c>
      <c r="E7680" s="9" t="s">
        <v>837</v>
      </c>
      <c r="F7680" s="10"/>
      <c r="G7680" s="18" t="s">
        <v>5</v>
      </c>
      <c r="H7680" s="3">
        <v>2024</v>
      </c>
      <c r="I7680" s="20" t="s">
        <v>282</v>
      </c>
      <c r="J7680" s="2" t="s">
        <v>276</v>
      </c>
      <c r="K7680" s="2" t="s">
        <v>320</v>
      </c>
      <c r="L7680" s="163">
        <f t="shared" si="305"/>
        <v>0</v>
      </c>
      <c r="M7680" s="163">
        <f t="shared" si="306"/>
        <v>0</v>
      </c>
      <c r="N7680" s="181"/>
      <c r="O7680" s="8"/>
      <c r="P7680" s="8"/>
      <c r="Q7680" s="8"/>
      <c r="R7680" s="8"/>
      <c r="S7680" s="122"/>
      <c r="T7680" s="8"/>
      <c r="U7680" s="8"/>
      <c r="V7680" s="8"/>
      <c r="W7680" s="8"/>
      <c r="X7680" s="122"/>
      <c r="Y7680" s="8"/>
      <c r="Z7680" s="8"/>
      <c r="AA7680" s="8"/>
      <c r="AB7680" s="8"/>
      <c r="AC7680" s="122"/>
      <c r="AD7680" s="8"/>
      <c r="AE7680" s="8"/>
      <c r="AF7680" s="8"/>
      <c r="AG7680" s="8"/>
      <c r="AH7680" s="122"/>
      <c r="AI7680" s="137"/>
      <c r="AJ7680" s="137"/>
      <c r="AK7680" s="137"/>
      <c r="AL7680" s="137"/>
      <c r="AM7680" s="138"/>
      <c r="AN7680" s="8"/>
      <c r="AO7680" s="8"/>
      <c r="AP7680" s="8"/>
      <c r="AQ7680" s="8"/>
      <c r="AR7680" s="122"/>
      <c r="AS7680" s="139"/>
      <c r="AT7680" s="139"/>
      <c r="AU7680" s="139"/>
      <c r="AV7680" s="139"/>
      <c r="AW7680" s="140"/>
      <c r="AX7680" s="8"/>
      <c r="AY7680" s="8"/>
      <c r="AZ7680" s="8"/>
      <c r="BA7680" s="8"/>
      <c r="BB7680" s="122"/>
      <c r="BC7680" s="8"/>
      <c r="BD7680" s="8"/>
      <c r="BE7680" s="8"/>
      <c r="BF7680" s="8"/>
      <c r="BG7680" s="122"/>
      <c r="BH7680" s="8"/>
      <c r="BI7680" s="8"/>
      <c r="BJ7680" s="8"/>
      <c r="BK7680" s="8"/>
      <c r="BL7680" s="122"/>
      <c r="BM7680" s="8"/>
      <c r="BN7680" s="8"/>
      <c r="BO7680" s="8"/>
      <c r="BP7680" s="8"/>
      <c r="BQ7680" s="122"/>
      <c r="BR7680" s="8"/>
      <c r="BS7680" s="8"/>
      <c r="BT7680" s="8"/>
      <c r="BU7680" s="8"/>
      <c r="BV7680" s="122"/>
    </row>
    <row r="7681" spans="1:74" hidden="1" x14ac:dyDescent="0.3">
      <c r="A7681" s="8"/>
      <c r="B7681" s="2" t="s">
        <v>2</v>
      </c>
      <c r="C7681" s="2" t="s">
        <v>3</v>
      </c>
      <c r="D7681" s="2" t="s">
        <v>503</v>
      </c>
      <c r="E7681" s="9" t="s">
        <v>837</v>
      </c>
      <c r="F7681" s="10"/>
      <c r="G7681" s="18" t="s">
        <v>5</v>
      </c>
      <c r="H7681" s="3">
        <v>2024</v>
      </c>
      <c r="I7681" s="20" t="s">
        <v>282</v>
      </c>
      <c r="J7681" s="2" t="s">
        <v>277</v>
      </c>
      <c r="K7681" s="2" t="s">
        <v>320</v>
      </c>
      <c r="L7681" s="163">
        <f t="shared" si="305"/>
        <v>5</v>
      </c>
      <c r="M7681" s="163">
        <f t="shared" si="306"/>
        <v>33.493000000000002</v>
      </c>
      <c r="N7681" s="181"/>
      <c r="O7681" s="8"/>
      <c r="P7681" s="8"/>
      <c r="Q7681" s="8"/>
      <c r="R7681" s="8"/>
      <c r="S7681" s="122"/>
      <c r="T7681" s="8"/>
      <c r="U7681" s="8"/>
      <c r="V7681" s="8"/>
      <c r="W7681" s="8"/>
      <c r="X7681" s="122"/>
      <c r="Y7681" s="8"/>
      <c r="Z7681" s="8"/>
      <c r="AA7681" s="8"/>
      <c r="AB7681" s="8"/>
      <c r="AC7681" s="122"/>
      <c r="AD7681" s="8"/>
      <c r="AE7681" s="8"/>
      <c r="AF7681" s="8"/>
      <c r="AG7681" s="8"/>
      <c r="AH7681" s="122"/>
      <c r="AI7681" s="137"/>
      <c r="AJ7681" s="137"/>
      <c r="AK7681" s="137"/>
      <c r="AL7681" s="137"/>
      <c r="AM7681" s="138"/>
      <c r="AN7681" s="8"/>
      <c r="AO7681" s="8"/>
      <c r="AP7681" s="8"/>
      <c r="AQ7681" s="8"/>
      <c r="AR7681" s="122"/>
      <c r="AS7681" s="139"/>
      <c r="AT7681" s="139"/>
      <c r="AU7681" s="139"/>
      <c r="AV7681" s="139"/>
      <c r="AW7681" s="140"/>
      <c r="AX7681" s="8"/>
      <c r="AY7681" s="8"/>
      <c r="AZ7681" s="8"/>
      <c r="BA7681" s="8"/>
      <c r="BB7681" s="122"/>
      <c r="BC7681" s="8"/>
      <c r="BD7681" s="8"/>
      <c r="BE7681" s="8"/>
      <c r="BF7681" s="8"/>
      <c r="BG7681" s="122"/>
      <c r="BH7681" s="8" t="s">
        <v>976</v>
      </c>
      <c r="BI7681" s="8"/>
      <c r="BJ7681" s="8"/>
      <c r="BK7681" s="8">
        <v>5</v>
      </c>
      <c r="BL7681" s="122">
        <v>33.493000000000002</v>
      </c>
      <c r="BM7681" s="8"/>
      <c r="BN7681" s="8"/>
      <c r="BO7681" s="8"/>
      <c r="BP7681" s="8"/>
      <c r="BQ7681" s="122"/>
      <c r="BR7681" s="8"/>
      <c r="BS7681" s="8"/>
      <c r="BT7681" s="8"/>
      <c r="BU7681" s="8"/>
      <c r="BV7681" s="122"/>
    </row>
    <row r="7682" spans="1:74" hidden="1" x14ac:dyDescent="0.3">
      <c r="A7682" s="8"/>
      <c r="B7682" s="2" t="s">
        <v>2</v>
      </c>
      <c r="C7682" s="2" t="s">
        <v>3</v>
      </c>
      <c r="D7682" s="2" t="s">
        <v>503</v>
      </c>
      <c r="E7682" s="9" t="s">
        <v>837</v>
      </c>
      <c r="F7682" s="10"/>
      <c r="G7682" s="18" t="s">
        <v>5</v>
      </c>
      <c r="H7682" s="3">
        <v>2024</v>
      </c>
      <c r="I7682" s="20" t="s">
        <v>283</v>
      </c>
      <c r="J7682" s="2" t="s">
        <v>298</v>
      </c>
      <c r="K7682" s="2" t="s">
        <v>321</v>
      </c>
      <c r="L7682" s="163">
        <f t="shared" si="305"/>
        <v>0</v>
      </c>
      <c r="M7682" s="163">
        <f t="shared" si="306"/>
        <v>0</v>
      </c>
      <c r="N7682" s="181"/>
      <c r="O7682" s="8"/>
      <c r="P7682" s="8"/>
      <c r="Q7682" s="8"/>
      <c r="R7682" s="8"/>
      <c r="S7682" s="122"/>
      <c r="T7682" s="8"/>
      <c r="U7682" s="8"/>
      <c r="V7682" s="8"/>
      <c r="W7682" s="8"/>
      <c r="X7682" s="122"/>
      <c r="Y7682" s="8"/>
      <c r="Z7682" s="8"/>
      <c r="AA7682" s="8"/>
      <c r="AB7682" s="8"/>
      <c r="AC7682" s="122"/>
      <c r="AD7682" s="8"/>
      <c r="AE7682" s="8"/>
      <c r="AF7682" s="8"/>
      <c r="AG7682" s="8"/>
      <c r="AH7682" s="122"/>
      <c r="AI7682" s="137"/>
      <c r="AJ7682" s="137"/>
      <c r="AK7682" s="137"/>
      <c r="AL7682" s="137"/>
      <c r="AM7682" s="138"/>
      <c r="AN7682" s="8"/>
      <c r="AO7682" s="8"/>
      <c r="AP7682" s="8"/>
      <c r="AQ7682" s="8"/>
      <c r="AR7682" s="122"/>
      <c r="AS7682" s="139"/>
      <c r="AT7682" s="139"/>
      <c r="AU7682" s="139"/>
      <c r="AV7682" s="139"/>
      <c r="AW7682" s="140"/>
      <c r="AX7682" s="8"/>
      <c r="AY7682" s="8"/>
      <c r="AZ7682" s="8"/>
      <c r="BA7682" s="8"/>
      <c r="BB7682" s="122"/>
      <c r="BC7682" s="8"/>
      <c r="BD7682" s="8"/>
      <c r="BE7682" s="8"/>
      <c r="BF7682" s="8"/>
      <c r="BG7682" s="122"/>
      <c r="BH7682" s="8"/>
      <c r="BI7682" s="8"/>
      <c r="BJ7682" s="8"/>
      <c r="BK7682" s="8"/>
      <c r="BL7682" s="122"/>
      <c r="BM7682" s="8"/>
      <c r="BN7682" s="8"/>
      <c r="BO7682" s="8"/>
      <c r="BP7682" s="8"/>
      <c r="BQ7682" s="122"/>
      <c r="BR7682" s="8"/>
      <c r="BS7682" s="8"/>
      <c r="BT7682" s="8"/>
      <c r="BU7682" s="8"/>
      <c r="BV7682" s="122"/>
    </row>
    <row r="7683" spans="1:74" hidden="1" x14ac:dyDescent="0.3">
      <c r="A7683" s="8"/>
      <c r="B7683" s="2" t="s">
        <v>2</v>
      </c>
      <c r="C7683" s="2" t="s">
        <v>3</v>
      </c>
      <c r="D7683" s="2" t="s">
        <v>503</v>
      </c>
      <c r="E7683" s="9" t="s">
        <v>837</v>
      </c>
      <c r="F7683" s="10"/>
      <c r="G7683" s="18" t="s">
        <v>5</v>
      </c>
      <c r="H7683" s="3">
        <v>2024</v>
      </c>
      <c r="I7683" s="20" t="s">
        <v>283</v>
      </c>
      <c r="J7683" s="2" t="s">
        <v>278</v>
      </c>
      <c r="K7683" s="2" t="s">
        <v>320</v>
      </c>
      <c r="L7683" s="163">
        <f t="shared" si="305"/>
        <v>0</v>
      </c>
      <c r="M7683" s="163">
        <f t="shared" si="306"/>
        <v>0</v>
      </c>
      <c r="N7683" s="181"/>
      <c r="O7683" s="8"/>
      <c r="P7683" s="8"/>
      <c r="Q7683" s="8"/>
      <c r="R7683" s="8"/>
      <c r="S7683" s="122"/>
      <c r="T7683" s="8"/>
      <c r="U7683" s="8"/>
      <c r="V7683" s="8"/>
      <c r="W7683" s="8"/>
      <c r="X7683" s="122"/>
      <c r="Y7683" s="8"/>
      <c r="Z7683" s="8"/>
      <c r="AA7683" s="8"/>
      <c r="AB7683" s="8"/>
      <c r="AC7683" s="122"/>
      <c r="AD7683" s="8"/>
      <c r="AE7683" s="8"/>
      <c r="AF7683" s="8"/>
      <c r="AG7683" s="8"/>
      <c r="AH7683" s="122"/>
      <c r="AI7683" s="137"/>
      <c r="AJ7683" s="137"/>
      <c r="AK7683" s="137"/>
      <c r="AL7683" s="137"/>
      <c r="AM7683" s="138"/>
      <c r="AN7683" s="8"/>
      <c r="AO7683" s="8"/>
      <c r="AP7683" s="8"/>
      <c r="AQ7683" s="8"/>
      <c r="AR7683" s="122"/>
      <c r="AS7683" s="139"/>
      <c r="AT7683" s="139"/>
      <c r="AU7683" s="139"/>
      <c r="AV7683" s="139"/>
      <c r="AW7683" s="140"/>
      <c r="AX7683" s="8"/>
      <c r="AY7683" s="8"/>
      <c r="AZ7683" s="8"/>
      <c r="BA7683" s="8"/>
      <c r="BB7683" s="122"/>
      <c r="BC7683" s="8"/>
      <c r="BD7683" s="8"/>
      <c r="BE7683" s="8"/>
      <c r="BF7683" s="8"/>
      <c r="BG7683" s="122"/>
      <c r="BH7683" s="8"/>
      <c r="BI7683" s="8"/>
      <c r="BJ7683" s="8"/>
      <c r="BK7683" s="8"/>
      <c r="BL7683" s="122"/>
      <c r="BM7683" s="8"/>
      <c r="BN7683" s="8"/>
      <c r="BO7683" s="8"/>
      <c r="BP7683" s="8"/>
      <c r="BQ7683" s="122"/>
      <c r="BR7683" s="8"/>
      <c r="BS7683" s="8"/>
      <c r="BT7683" s="8"/>
      <c r="BU7683" s="8"/>
      <c r="BV7683" s="122"/>
    </row>
    <row r="7684" spans="1:74" hidden="1" x14ac:dyDescent="0.3">
      <c r="A7684" s="8"/>
      <c r="B7684" s="2" t="s">
        <v>2</v>
      </c>
      <c r="C7684" s="2" t="s">
        <v>3</v>
      </c>
      <c r="D7684" s="2" t="s">
        <v>503</v>
      </c>
      <c r="E7684" s="9" t="s">
        <v>837</v>
      </c>
      <c r="F7684" s="10"/>
      <c r="G7684" s="18" t="s">
        <v>5</v>
      </c>
      <c r="H7684" s="3">
        <v>2024</v>
      </c>
      <c r="I7684" s="20" t="s">
        <v>283</v>
      </c>
      <c r="J7684" s="2" t="s">
        <v>279</v>
      </c>
      <c r="K7684" s="2" t="s">
        <v>320</v>
      </c>
      <c r="L7684" s="163">
        <f t="shared" si="305"/>
        <v>0</v>
      </c>
      <c r="M7684" s="163">
        <f t="shared" si="306"/>
        <v>0</v>
      </c>
      <c r="N7684" s="181"/>
      <c r="O7684" s="8"/>
      <c r="P7684" s="8"/>
      <c r="Q7684" s="8"/>
      <c r="R7684" s="8"/>
      <c r="S7684" s="122"/>
      <c r="T7684" s="8"/>
      <c r="U7684" s="8"/>
      <c r="V7684" s="8"/>
      <c r="W7684" s="8"/>
      <c r="X7684" s="122"/>
      <c r="Y7684" s="8"/>
      <c r="Z7684" s="8"/>
      <c r="AA7684" s="8"/>
      <c r="AB7684" s="8"/>
      <c r="AC7684" s="122"/>
      <c r="AD7684" s="8"/>
      <c r="AE7684" s="8"/>
      <c r="AF7684" s="8"/>
      <c r="AG7684" s="8"/>
      <c r="AH7684" s="122"/>
      <c r="AI7684" s="137"/>
      <c r="AJ7684" s="137"/>
      <c r="AK7684" s="137"/>
      <c r="AL7684" s="137"/>
      <c r="AM7684" s="138"/>
      <c r="AN7684" s="8"/>
      <c r="AO7684" s="8"/>
      <c r="AP7684" s="8"/>
      <c r="AQ7684" s="8"/>
      <c r="AR7684" s="122"/>
      <c r="AS7684" s="139"/>
      <c r="AT7684" s="139"/>
      <c r="AU7684" s="139"/>
      <c r="AV7684" s="139"/>
      <c r="AW7684" s="140"/>
      <c r="AX7684" s="8"/>
      <c r="AY7684" s="8"/>
      <c r="AZ7684" s="8"/>
      <c r="BA7684" s="8"/>
      <c r="BB7684" s="122"/>
      <c r="BC7684" s="8"/>
      <c r="BD7684" s="8"/>
      <c r="BE7684" s="8"/>
      <c r="BF7684" s="8"/>
      <c r="BG7684" s="122"/>
      <c r="BH7684" s="8"/>
      <c r="BI7684" s="8"/>
      <c r="BJ7684" s="8"/>
      <c r="BK7684" s="8"/>
      <c r="BL7684" s="122"/>
      <c r="BM7684" s="8"/>
      <c r="BN7684" s="8"/>
      <c r="BO7684" s="8"/>
      <c r="BP7684" s="8"/>
      <c r="BQ7684" s="122"/>
      <c r="BR7684" s="8"/>
      <c r="BS7684" s="8"/>
      <c r="BT7684" s="8"/>
      <c r="BU7684" s="8"/>
      <c r="BV7684" s="122"/>
    </row>
    <row r="7685" spans="1:74" hidden="1" x14ac:dyDescent="0.3">
      <c r="A7685" s="8"/>
      <c r="B7685" s="2" t="s">
        <v>2</v>
      </c>
      <c r="C7685" s="2" t="s">
        <v>3</v>
      </c>
      <c r="D7685" s="2" t="s">
        <v>503</v>
      </c>
      <c r="E7685" s="9" t="s">
        <v>837</v>
      </c>
      <c r="F7685" s="10"/>
      <c r="G7685" s="18" t="s">
        <v>5</v>
      </c>
      <c r="H7685" s="3">
        <v>2024</v>
      </c>
      <c r="I7685" s="20" t="s">
        <v>286</v>
      </c>
      <c r="J7685" s="2" t="s">
        <v>280</v>
      </c>
      <c r="K7685" s="2" t="s">
        <v>319</v>
      </c>
      <c r="L7685" s="163">
        <f t="shared" si="305"/>
        <v>0</v>
      </c>
      <c r="M7685" s="163">
        <f t="shared" si="306"/>
        <v>0</v>
      </c>
      <c r="N7685" s="181"/>
      <c r="O7685" s="8"/>
      <c r="P7685" s="8"/>
      <c r="Q7685" s="8"/>
      <c r="R7685" s="8"/>
      <c r="S7685" s="122"/>
      <c r="T7685" s="8"/>
      <c r="U7685" s="8"/>
      <c r="V7685" s="8"/>
      <c r="W7685" s="8"/>
      <c r="X7685" s="122"/>
      <c r="Y7685" s="8"/>
      <c r="Z7685" s="8"/>
      <c r="AA7685" s="8"/>
      <c r="AB7685" s="8"/>
      <c r="AC7685" s="122"/>
      <c r="AD7685" s="8"/>
      <c r="AE7685" s="8"/>
      <c r="AF7685" s="8"/>
      <c r="AG7685" s="8"/>
      <c r="AH7685" s="122"/>
      <c r="AI7685" s="137"/>
      <c r="AJ7685" s="137"/>
      <c r="AK7685" s="137"/>
      <c r="AL7685" s="137"/>
      <c r="AM7685" s="138"/>
      <c r="AN7685" s="8"/>
      <c r="AO7685" s="8"/>
      <c r="AP7685" s="8"/>
      <c r="AQ7685" s="8"/>
      <c r="AR7685" s="122"/>
      <c r="AS7685" s="139"/>
      <c r="AT7685" s="139"/>
      <c r="AU7685" s="139"/>
      <c r="AV7685" s="139"/>
      <c r="AW7685" s="140"/>
      <c r="AX7685" s="8"/>
      <c r="AY7685" s="8"/>
      <c r="AZ7685" s="8"/>
      <c r="BA7685" s="8"/>
      <c r="BB7685" s="122"/>
      <c r="BC7685" s="8"/>
      <c r="BD7685" s="8"/>
      <c r="BE7685" s="8"/>
      <c r="BF7685" s="8"/>
      <c r="BG7685" s="122"/>
      <c r="BH7685" s="8"/>
      <c r="BI7685" s="8"/>
      <c r="BJ7685" s="8"/>
      <c r="BK7685" s="8"/>
      <c r="BL7685" s="122"/>
      <c r="BM7685" s="8"/>
      <c r="BN7685" s="8"/>
      <c r="BO7685" s="8"/>
      <c r="BP7685" s="8"/>
      <c r="BQ7685" s="122"/>
      <c r="BR7685" s="8"/>
      <c r="BS7685" s="8"/>
      <c r="BT7685" s="8"/>
      <c r="BU7685" s="8"/>
      <c r="BV7685" s="122"/>
    </row>
    <row r="7686" spans="1:74" hidden="1" x14ac:dyDescent="0.3">
      <c r="A7686" s="8"/>
      <c r="B7686" s="2" t="s">
        <v>2</v>
      </c>
      <c r="C7686" s="2" t="s">
        <v>3</v>
      </c>
      <c r="D7686" s="2" t="s">
        <v>503</v>
      </c>
      <c r="E7686" s="9" t="s">
        <v>837</v>
      </c>
      <c r="F7686" s="10"/>
      <c r="G7686" s="18" t="s">
        <v>5</v>
      </c>
      <c r="H7686" s="3">
        <v>2024</v>
      </c>
      <c r="I7686" s="20" t="s">
        <v>286</v>
      </c>
      <c r="J7686" s="2" t="s">
        <v>281</v>
      </c>
      <c r="K7686" s="2" t="s">
        <v>319</v>
      </c>
      <c r="L7686" s="163"/>
      <c r="M7686" s="163">
        <f t="shared" si="306"/>
        <v>59.730999999999995</v>
      </c>
      <c r="N7686" s="181"/>
      <c r="O7686" s="8"/>
      <c r="P7686" s="8"/>
      <c r="Q7686" s="8"/>
      <c r="R7686" s="8"/>
      <c r="S7686" s="122"/>
      <c r="T7686" s="8"/>
      <c r="U7686" s="8"/>
      <c r="V7686" s="8"/>
      <c r="W7686" s="8"/>
      <c r="X7686" s="122"/>
      <c r="Y7686" s="8"/>
      <c r="Z7686" s="8"/>
      <c r="AA7686" s="8"/>
      <c r="AB7686" s="8"/>
      <c r="AC7686" s="122"/>
      <c r="AD7686" s="8"/>
      <c r="AE7686" s="8"/>
      <c r="AF7686" s="8"/>
      <c r="AG7686" s="8"/>
      <c r="AH7686" s="122"/>
      <c r="AI7686" s="137"/>
      <c r="AJ7686" s="137"/>
      <c r="AK7686" s="137"/>
      <c r="AL7686" s="137"/>
      <c r="AM7686" s="138"/>
      <c r="AN7686" s="8"/>
      <c r="AO7686" s="8"/>
      <c r="AP7686" s="8"/>
      <c r="AQ7686" s="8"/>
      <c r="AR7686" s="122"/>
      <c r="AS7686" s="139"/>
      <c r="AT7686" s="139"/>
      <c r="AU7686" s="139"/>
      <c r="AV7686" s="139"/>
      <c r="AW7686" s="140"/>
      <c r="AX7686" s="8"/>
      <c r="AY7686" s="8"/>
      <c r="AZ7686" s="8"/>
      <c r="BA7686" s="8"/>
      <c r="BB7686" s="122"/>
      <c r="BC7686" s="8"/>
      <c r="BD7686" s="8"/>
      <c r="BE7686" s="8"/>
      <c r="BF7686" s="8"/>
      <c r="BG7686" s="122"/>
      <c r="BH7686" s="8" t="s">
        <v>1027</v>
      </c>
      <c r="BI7686" s="8"/>
      <c r="BJ7686" s="8"/>
      <c r="BK7686" s="8"/>
      <c r="BL7686" s="122">
        <v>2.3820000000000001</v>
      </c>
      <c r="BM7686" s="8" t="s">
        <v>1016</v>
      </c>
      <c r="BN7686" s="8"/>
      <c r="BO7686" s="8"/>
      <c r="BP7686" s="8"/>
      <c r="BQ7686" s="122">
        <v>57.348999999999997</v>
      </c>
      <c r="BR7686" s="8"/>
      <c r="BS7686" s="8"/>
      <c r="BT7686" s="8"/>
      <c r="BU7686" s="8"/>
      <c r="BV7686" s="122"/>
    </row>
    <row r="7687" spans="1:74" hidden="1" x14ac:dyDescent="0.3">
      <c r="A7687" s="15"/>
      <c r="B7687" s="12" t="s">
        <v>2</v>
      </c>
      <c r="C7687" s="12" t="s">
        <v>3</v>
      </c>
      <c r="D7687" s="12" t="s">
        <v>503</v>
      </c>
      <c r="E7687" s="16" t="s">
        <v>837</v>
      </c>
      <c r="F7687" s="17"/>
      <c r="G7687" s="19" t="s">
        <v>5</v>
      </c>
      <c r="H7687" s="7">
        <v>2024</v>
      </c>
      <c r="I7687" s="21"/>
      <c r="J7687" s="12" t="s">
        <v>314</v>
      </c>
      <c r="K7687" s="12"/>
      <c r="L7687" s="147"/>
      <c r="M7687" s="147">
        <f t="shared" si="306"/>
        <v>95.49199999999999</v>
      </c>
      <c r="N7687" s="183"/>
      <c r="O7687" s="15"/>
      <c r="P7687" s="15"/>
      <c r="Q7687" s="15"/>
      <c r="R7687" s="15"/>
      <c r="S7687" s="123"/>
      <c r="T7687" s="15"/>
      <c r="U7687" s="15"/>
      <c r="V7687" s="15"/>
      <c r="W7687" s="15"/>
      <c r="X7687" s="123"/>
      <c r="Y7687" s="15"/>
      <c r="Z7687" s="15"/>
      <c r="AA7687" s="15"/>
      <c r="AB7687" s="15"/>
      <c r="AC7687" s="123"/>
      <c r="AD7687" s="15"/>
      <c r="AE7687" s="15"/>
      <c r="AF7687" s="15"/>
      <c r="AG7687" s="15"/>
      <c r="AH7687" s="123"/>
      <c r="AI7687" s="15"/>
      <c r="AJ7687" s="15"/>
      <c r="AK7687" s="15"/>
      <c r="AL7687" s="15"/>
      <c r="AM7687" s="123">
        <f>SUM(AM7649:AM7686)</f>
        <v>0</v>
      </c>
      <c r="AN7687" s="15"/>
      <c r="AO7687" s="15"/>
      <c r="AP7687" s="15"/>
      <c r="AQ7687" s="15"/>
      <c r="AR7687" s="123">
        <f>SUM(AR7657:AR7686)</f>
        <v>0</v>
      </c>
      <c r="AS7687" s="15"/>
      <c r="AT7687" s="15"/>
      <c r="AU7687" s="15"/>
      <c r="AV7687" s="15"/>
      <c r="AW7687" s="123">
        <f>SUM(AW7649:AW7686)</f>
        <v>0</v>
      </c>
      <c r="AX7687" s="15"/>
      <c r="AY7687" s="15"/>
      <c r="AZ7687" s="15"/>
      <c r="BA7687" s="123"/>
      <c r="BB7687" s="123">
        <f>SUM(BB7649:BB7686)</f>
        <v>0</v>
      </c>
      <c r="BC7687" s="15"/>
      <c r="BD7687" s="15"/>
      <c r="BE7687" s="15"/>
      <c r="BF7687" s="123"/>
      <c r="BG7687" s="123">
        <f t="shared" ref="BG7687" si="307">SUM(BG7649:BG7686)</f>
        <v>0</v>
      </c>
      <c r="BH7687" s="15"/>
      <c r="BI7687" s="15"/>
      <c r="BJ7687" s="15"/>
      <c r="BK7687" s="123"/>
      <c r="BL7687" s="123">
        <f t="shared" ref="BL7687" si="308">SUM(BL7649:BL7686)</f>
        <v>35.875</v>
      </c>
      <c r="BM7687" s="15"/>
      <c r="BN7687" s="15"/>
      <c r="BO7687" s="15"/>
      <c r="BP7687" s="123"/>
      <c r="BQ7687" s="123">
        <f t="shared" ref="BQ7687" si="309">SUM(BQ7649:BQ7686)</f>
        <v>57.348999999999997</v>
      </c>
      <c r="BR7687" s="15"/>
      <c r="BS7687" s="15"/>
      <c r="BT7687" s="15"/>
      <c r="BU7687" s="123"/>
      <c r="BV7687" s="123">
        <f t="shared" ref="BV7687" si="310">SUM(BV7649:BV7686)</f>
        <v>2.2679999999999998</v>
      </c>
    </row>
    <row r="7688" spans="1:74" hidden="1" x14ac:dyDescent="0.3">
      <c r="A7688" s="8"/>
      <c r="B7688" s="2" t="s">
        <v>2</v>
      </c>
      <c r="C7688" s="2" t="s">
        <v>3</v>
      </c>
      <c r="D7688" s="2" t="s">
        <v>503</v>
      </c>
      <c r="E7688" s="9" t="s">
        <v>622</v>
      </c>
      <c r="F7688" s="10"/>
      <c r="G7688" s="18" t="s">
        <v>5</v>
      </c>
      <c r="H7688" s="3">
        <v>2024</v>
      </c>
      <c r="I7688" s="20" t="s">
        <v>287</v>
      </c>
      <c r="J7688" s="2" t="s">
        <v>509</v>
      </c>
      <c r="K7688" s="2" t="s">
        <v>318</v>
      </c>
      <c r="L7688" s="163">
        <f>SUM(R7688,W7688,AB7688,AG7688,AL7688,AQ7688,AV7688,BA7688,BF7688,BK7688,BP7688,BU7688)</f>
        <v>0</v>
      </c>
      <c r="M7688" s="163">
        <f t="shared" si="306"/>
        <v>0</v>
      </c>
      <c r="N7688" s="181"/>
      <c r="O7688" s="8"/>
      <c r="P7688" s="8"/>
      <c r="Q7688" s="8"/>
      <c r="R7688" s="8"/>
      <c r="S7688" s="122"/>
      <c r="T7688" s="8"/>
      <c r="U7688" s="8"/>
      <c r="V7688" s="8"/>
      <c r="W7688" s="8"/>
      <c r="X7688" s="122"/>
      <c r="Y7688" s="8"/>
      <c r="Z7688" s="8"/>
      <c r="AA7688" s="8"/>
      <c r="AB7688" s="8"/>
      <c r="AC7688" s="122"/>
      <c r="AD7688" s="8"/>
      <c r="AE7688" s="8"/>
      <c r="AF7688" s="8"/>
      <c r="AG7688" s="8"/>
      <c r="AH7688" s="122"/>
      <c r="AI7688" s="137"/>
      <c r="AJ7688" s="137"/>
      <c r="AK7688" s="137"/>
      <c r="AL7688" s="137"/>
      <c r="AM7688" s="138"/>
      <c r="AN7688" s="8"/>
      <c r="AO7688" s="8"/>
      <c r="AP7688" s="8"/>
      <c r="AQ7688" s="8"/>
      <c r="AR7688" s="122"/>
      <c r="AS7688" s="139"/>
      <c r="AT7688" s="139"/>
      <c r="AU7688" s="139"/>
      <c r="AV7688" s="139"/>
      <c r="AW7688" s="140"/>
      <c r="AX7688" s="8"/>
      <c r="AY7688" s="8"/>
      <c r="AZ7688" s="8"/>
      <c r="BA7688" s="8"/>
      <c r="BB7688" s="122"/>
      <c r="BC7688" s="8"/>
      <c r="BD7688" s="8"/>
      <c r="BE7688" s="8"/>
      <c r="BF7688" s="8"/>
      <c r="BG7688" s="122"/>
      <c r="BH7688" s="8"/>
      <c r="BI7688" s="8"/>
      <c r="BJ7688" s="8"/>
      <c r="BK7688" s="8"/>
      <c r="BL7688" s="122"/>
      <c r="BM7688" s="8"/>
      <c r="BN7688" s="8"/>
      <c r="BO7688" s="8"/>
      <c r="BP7688" s="8"/>
      <c r="BQ7688" s="122"/>
      <c r="BR7688" s="8"/>
      <c r="BS7688" s="8"/>
      <c r="BT7688" s="8"/>
      <c r="BU7688" s="8"/>
      <c r="BV7688" s="122"/>
    </row>
    <row r="7689" spans="1:74" hidden="1" x14ac:dyDescent="0.3">
      <c r="A7689" s="8"/>
      <c r="B7689" s="2" t="s">
        <v>2</v>
      </c>
      <c r="C7689" s="2" t="s">
        <v>3</v>
      </c>
      <c r="D7689" s="2" t="s">
        <v>503</v>
      </c>
      <c r="E7689" s="9" t="s">
        <v>622</v>
      </c>
      <c r="F7689" s="10"/>
      <c r="G7689" s="18" t="s">
        <v>5</v>
      </c>
      <c r="H7689" s="3">
        <v>2024</v>
      </c>
      <c r="I7689" s="20" t="s">
        <v>287</v>
      </c>
      <c r="J7689" s="2" t="s">
        <v>291</v>
      </c>
      <c r="K7689" s="2" t="s">
        <v>319</v>
      </c>
      <c r="L7689" s="163">
        <f t="shared" ref="L7689:L7724" si="311">SUM(R7689,W7689,AB7689,AG7689,AL7689,AQ7689,AV7689,BA7689,BF7689,BK7689,BP7689,BU7689)</f>
        <v>0</v>
      </c>
      <c r="M7689" s="163">
        <f>SUM(S7689,X7689,AC7689,AH7689,AM7689,AR7689,AW7689,BB7689,BG7689,BL7689,BQ7689,BV7689)</f>
        <v>0</v>
      </c>
      <c r="N7689" s="181"/>
      <c r="O7689" s="8"/>
      <c r="P7689" s="8"/>
      <c r="Q7689" s="8"/>
      <c r="R7689" s="8"/>
      <c r="S7689" s="122"/>
      <c r="T7689" s="8"/>
      <c r="U7689" s="8"/>
      <c r="V7689" s="8"/>
      <c r="W7689" s="8"/>
      <c r="X7689" s="122"/>
      <c r="Y7689" s="8"/>
      <c r="Z7689" s="8"/>
      <c r="AA7689" s="8"/>
      <c r="AB7689" s="8"/>
      <c r="AC7689" s="122"/>
      <c r="AD7689" s="8"/>
      <c r="AE7689" s="8"/>
      <c r="AF7689" s="8"/>
      <c r="AG7689" s="8"/>
      <c r="AH7689" s="122"/>
      <c r="AI7689" s="137"/>
      <c r="AJ7689" s="137"/>
      <c r="AK7689" s="137"/>
      <c r="AL7689" s="137"/>
      <c r="AM7689" s="138"/>
      <c r="AN7689" s="8"/>
      <c r="AO7689" s="8"/>
      <c r="AP7689" s="8"/>
      <c r="AQ7689" s="8"/>
      <c r="AR7689" s="122"/>
      <c r="AS7689" s="139"/>
      <c r="AT7689" s="139"/>
      <c r="AU7689" s="139"/>
      <c r="AV7689" s="139"/>
      <c r="AW7689" s="140"/>
      <c r="AX7689" s="8"/>
      <c r="AY7689" s="8"/>
      <c r="AZ7689" s="8"/>
      <c r="BA7689" s="8"/>
      <c r="BB7689" s="122"/>
      <c r="BC7689" s="8"/>
      <c r="BD7689" s="8"/>
      <c r="BE7689" s="8"/>
      <c r="BF7689" s="8"/>
      <c r="BG7689" s="122"/>
      <c r="BH7689" s="8"/>
      <c r="BI7689" s="8"/>
      <c r="BJ7689" s="8"/>
      <c r="BK7689" s="8"/>
      <c r="BL7689" s="122"/>
      <c r="BM7689" s="8"/>
      <c r="BN7689" s="8"/>
      <c r="BO7689" s="8"/>
      <c r="BP7689" s="8"/>
      <c r="BQ7689" s="122"/>
      <c r="BR7689" s="8"/>
      <c r="BS7689" s="8"/>
      <c r="BT7689" s="8"/>
      <c r="BU7689" s="8"/>
      <c r="BV7689" s="122"/>
    </row>
    <row r="7690" spans="1:74" hidden="1" x14ac:dyDescent="0.3">
      <c r="A7690" s="8"/>
      <c r="B7690" s="2" t="s">
        <v>2</v>
      </c>
      <c r="C7690" s="2" t="s">
        <v>3</v>
      </c>
      <c r="D7690" s="2" t="s">
        <v>503</v>
      </c>
      <c r="E7690" s="9" t="s">
        <v>622</v>
      </c>
      <c r="F7690" s="10"/>
      <c r="G7690" s="18" t="s">
        <v>5</v>
      </c>
      <c r="H7690" s="3">
        <v>2024</v>
      </c>
      <c r="I7690" s="20" t="s">
        <v>286</v>
      </c>
      <c r="J7690" s="2" t="s">
        <v>336</v>
      </c>
      <c r="K7690" s="2" t="s">
        <v>319</v>
      </c>
      <c r="L7690" s="163">
        <f t="shared" si="311"/>
        <v>0</v>
      </c>
      <c r="M7690" s="163">
        <f t="shared" ref="M7690:M7727" si="312">SUM(S7690,X7690,AC7690,AH7690,AM7690,AR7690,AW7690,BB7690,BG7690,BL7690,BQ7690,BV7690)</f>
        <v>0</v>
      </c>
      <c r="N7690" s="181"/>
      <c r="O7690" s="8"/>
      <c r="P7690" s="8"/>
      <c r="Q7690" s="8"/>
      <c r="R7690" s="8"/>
      <c r="S7690" s="122"/>
      <c r="T7690" s="8"/>
      <c r="U7690" s="8"/>
      <c r="V7690" s="8"/>
      <c r="W7690" s="8"/>
      <c r="X7690" s="122"/>
      <c r="Y7690" s="8"/>
      <c r="Z7690" s="8"/>
      <c r="AA7690" s="8"/>
      <c r="AB7690" s="8"/>
      <c r="AC7690" s="122"/>
      <c r="AD7690" s="8"/>
      <c r="AE7690" s="8"/>
      <c r="AF7690" s="8"/>
      <c r="AG7690" s="8"/>
      <c r="AH7690" s="122"/>
      <c r="AI7690" s="137"/>
      <c r="AJ7690" s="137"/>
      <c r="AK7690" s="137"/>
      <c r="AL7690" s="137"/>
      <c r="AM7690" s="138"/>
      <c r="AN7690" s="8"/>
      <c r="AO7690" s="8"/>
      <c r="AP7690" s="8"/>
      <c r="AQ7690" s="8"/>
      <c r="AR7690" s="122"/>
      <c r="AS7690" s="139"/>
      <c r="AT7690" s="139"/>
      <c r="AU7690" s="139"/>
      <c r="AV7690" s="139"/>
      <c r="AW7690" s="140"/>
      <c r="AX7690" s="8"/>
      <c r="AY7690" s="8"/>
      <c r="AZ7690" s="8"/>
      <c r="BA7690" s="8"/>
      <c r="BB7690" s="122"/>
      <c r="BC7690" s="8"/>
      <c r="BD7690" s="8"/>
      <c r="BE7690" s="8"/>
      <c r="BF7690" s="8"/>
      <c r="BG7690" s="122"/>
      <c r="BH7690" s="8"/>
      <c r="BI7690" s="8"/>
      <c r="BJ7690" s="8"/>
      <c r="BK7690" s="8"/>
      <c r="BL7690" s="122"/>
      <c r="BM7690" s="8"/>
      <c r="BN7690" s="8"/>
      <c r="BO7690" s="8"/>
      <c r="BP7690" s="8"/>
      <c r="BQ7690" s="122"/>
      <c r="BR7690" s="8"/>
      <c r="BS7690" s="8"/>
      <c r="BT7690" s="8"/>
      <c r="BU7690" s="8"/>
      <c r="BV7690" s="122"/>
    </row>
    <row r="7691" spans="1:74" hidden="1" x14ac:dyDescent="0.3">
      <c r="A7691" s="8"/>
      <c r="B7691" s="2" t="s">
        <v>2</v>
      </c>
      <c r="C7691" s="2" t="s">
        <v>3</v>
      </c>
      <c r="D7691" s="2" t="s">
        <v>503</v>
      </c>
      <c r="E7691" s="9" t="s">
        <v>622</v>
      </c>
      <c r="F7691" s="10"/>
      <c r="G7691" s="18" t="s">
        <v>5</v>
      </c>
      <c r="H7691" s="3">
        <v>2024</v>
      </c>
      <c r="I7691" s="20" t="s">
        <v>286</v>
      </c>
      <c r="J7691" s="8" t="s">
        <v>337</v>
      </c>
      <c r="K7691" s="8" t="s">
        <v>318</v>
      </c>
      <c r="L7691" s="163">
        <f t="shared" si="311"/>
        <v>0</v>
      </c>
      <c r="M7691" s="163">
        <f t="shared" si="312"/>
        <v>0</v>
      </c>
      <c r="N7691" s="181"/>
      <c r="O7691" s="8"/>
      <c r="P7691" s="8"/>
      <c r="Q7691" s="8"/>
      <c r="R7691" s="8"/>
      <c r="S7691" s="122"/>
      <c r="T7691" s="8"/>
      <c r="U7691" s="8"/>
      <c r="V7691" s="8"/>
      <c r="W7691" s="8"/>
      <c r="X7691" s="122"/>
      <c r="Y7691" s="8"/>
      <c r="Z7691" s="8"/>
      <c r="AA7691" s="8"/>
      <c r="AB7691" s="8"/>
      <c r="AC7691" s="122"/>
      <c r="AD7691" s="8"/>
      <c r="AE7691" s="8"/>
      <c r="AF7691" s="8"/>
      <c r="AG7691" s="8"/>
      <c r="AH7691" s="122"/>
      <c r="AI7691" s="137"/>
      <c r="AJ7691" s="137"/>
      <c r="AK7691" s="137"/>
      <c r="AL7691" s="137"/>
      <c r="AM7691" s="138"/>
      <c r="AN7691" s="8"/>
      <c r="AO7691" s="8"/>
      <c r="AP7691" s="8"/>
      <c r="AQ7691" s="8"/>
      <c r="AR7691" s="122"/>
      <c r="AS7691" s="139"/>
      <c r="AT7691" s="139"/>
      <c r="AU7691" s="139"/>
      <c r="AV7691" s="139"/>
      <c r="AW7691" s="140"/>
      <c r="AX7691" s="8"/>
      <c r="AY7691" s="8"/>
      <c r="AZ7691" s="8"/>
      <c r="BA7691" s="8"/>
      <c r="BB7691" s="122"/>
      <c r="BC7691" s="8"/>
      <c r="BD7691" s="8"/>
      <c r="BE7691" s="8"/>
      <c r="BF7691" s="8"/>
      <c r="BG7691" s="122"/>
      <c r="BH7691" s="8"/>
      <c r="BI7691" s="8"/>
      <c r="BJ7691" s="8"/>
      <c r="BK7691" s="8"/>
      <c r="BL7691" s="122"/>
      <c r="BM7691" s="8"/>
      <c r="BN7691" s="8"/>
      <c r="BO7691" s="8"/>
      <c r="BP7691" s="8"/>
      <c r="BQ7691" s="122"/>
      <c r="BR7691" s="8"/>
      <c r="BS7691" s="8"/>
      <c r="BT7691" s="8"/>
      <c r="BU7691" s="8"/>
      <c r="BV7691" s="122"/>
    </row>
    <row r="7692" spans="1:74" hidden="1" x14ac:dyDescent="0.3">
      <c r="A7692" s="8"/>
      <c r="B7692" s="2" t="s">
        <v>2</v>
      </c>
      <c r="C7692" s="2" t="s">
        <v>3</v>
      </c>
      <c r="D7692" s="2" t="s">
        <v>503</v>
      </c>
      <c r="E7692" s="9" t="s">
        <v>622</v>
      </c>
      <c r="F7692" s="10"/>
      <c r="G7692" s="18" t="s">
        <v>5</v>
      </c>
      <c r="H7692" s="3">
        <v>2024</v>
      </c>
      <c r="I7692" s="20" t="s">
        <v>286</v>
      </c>
      <c r="J7692" s="8" t="s">
        <v>338</v>
      </c>
      <c r="K7692" s="8" t="s">
        <v>339</v>
      </c>
      <c r="L7692" s="163">
        <f t="shared" si="311"/>
        <v>0</v>
      </c>
      <c r="M7692" s="163">
        <f t="shared" si="312"/>
        <v>0</v>
      </c>
      <c r="N7692" s="181"/>
      <c r="O7692" s="8"/>
      <c r="P7692" s="8"/>
      <c r="Q7692" s="8"/>
      <c r="R7692" s="8"/>
      <c r="S7692" s="122"/>
      <c r="T7692" s="8"/>
      <c r="U7692" s="8"/>
      <c r="V7692" s="8"/>
      <c r="W7692" s="8"/>
      <c r="X7692" s="122"/>
      <c r="Y7692" s="8"/>
      <c r="Z7692" s="8"/>
      <c r="AA7692" s="8"/>
      <c r="AB7692" s="8"/>
      <c r="AC7692" s="122"/>
      <c r="AD7692" s="8"/>
      <c r="AE7692" s="8"/>
      <c r="AF7692" s="8"/>
      <c r="AG7692" s="8"/>
      <c r="AH7692" s="122"/>
      <c r="AI7692" s="137"/>
      <c r="AJ7692" s="137"/>
      <c r="AK7692" s="137"/>
      <c r="AL7692" s="137"/>
      <c r="AM7692" s="138"/>
      <c r="AN7692" s="8"/>
      <c r="AO7692" s="8"/>
      <c r="AP7692" s="8"/>
      <c r="AQ7692" s="8"/>
      <c r="AR7692" s="122"/>
      <c r="AS7692" s="139"/>
      <c r="AT7692" s="139"/>
      <c r="AU7692" s="139"/>
      <c r="AV7692" s="139"/>
      <c r="AW7692" s="140"/>
      <c r="AX7692" s="8"/>
      <c r="AY7692" s="8"/>
      <c r="AZ7692" s="8"/>
      <c r="BA7692" s="8"/>
      <c r="BB7692" s="122"/>
      <c r="BC7692" s="8"/>
      <c r="BD7692" s="8"/>
      <c r="BE7692" s="8"/>
      <c r="BF7692" s="8"/>
      <c r="BG7692" s="122"/>
      <c r="BH7692" s="8"/>
      <c r="BI7692" s="8"/>
      <c r="BJ7692" s="8"/>
      <c r="BK7692" s="8"/>
      <c r="BL7692" s="122"/>
      <c r="BM7692" s="8"/>
      <c r="BN7692" s="8"/>
      <c r="BO7692" s="8"/>
      <c r="BP7692" s="8"/>
      <c r="BQ7692" s="122"/>
      <c r="BR7692" s="8"/>
      <c r="BS7692" s="8"/>
      <c r="BT7692" s="8"/>
      <c r="BU7692" s="8"/>
      <c r="BV7692" s="122"/>
    </row>
    <row r="7693" spans="1:74" hidden="1" x14ac:dyDescent="0.3">
      <c r="A7693" s="8"/>
      <c r="B7693" s="2" t="s">
        <v>2</v>
      </c>
      <c r="C7693" s="2" t="s">
        <v>3</v>
      </c>
      <c r="D7693" s="2" t="s">
        <v>503</v>
      </c>
      <c r="E7693" s="9" t="s">
        <v>622</v>
      </c>
      <c r="F7693" s="10"/>
      <c r="G7693" s="18" t="s">
        <v>5</v>
      </c>
      <c r="H7693" s="3">
        <v>2024</v>
      </c>
      <c r="I7693" s="20" t="s">
        <v>286</v>
      </c>
      <c r="J7693" s="8" t="s">
        <v>340</v>
      </c>
      <c r="K7693" s="8" t="s">
        <v>318</v>
      </c>
      <c r="L7693" s="163">
        <f t="shared" si="311"/>
        <v>0</v>
      </c>
      <c r="M7693" s="163">
        <f t="shared" si="312"/>
        <v>0</v>
      </c>
      <c r="N7693" s="181"/>
      <c r="O7693" s="8"/>
      <c r="P7693" s="8"/>
      <c r="Q7693" s="8"/>
      <c r="R7693" s="8"/>
      <c r="S7693" s="122"/>
      <c r="T7693" s="8"/>
      <c r="U7693" s="8"/>
      <c r="V7693" s="8"/>
      <c r="W7693" s="8"/>
      <c r="X7693" s="122"/>
      <c r="Y7693" s="8"/>
      <c r="Z7693" s="8"/>
      <c r="AA7693" s="8"/>
      <c r="AB7693" s="8"/>
      <c r="AC7693" s="122"/>
      <c r="AD7693" s="8"/>
      <c r="AE7693" s="8"/>
      <c r="AF7693" s="8"/>
      <c r="AG7693" s="8"/>
      <c r="AH7693" s="122"/>
      <c r="AI7693" s="137"/>
      <c r="AJ7693" s="137"/>
      <c r="AK7693" s="137"/>
      <c r="AL7693" s="137"/>
      <c r="AM7693" s="138"/>
      <c r="AN7693" s="8"/>
      <c r="AO7693" s="8"/>
      <c r="AP7693" s="8"/>
      <c r="AQ7693" s="8"/>
      <c r="AR7693" s="122"/>
      <c r="AS7693" s="139"/>
      <c r="AT7693" s="139"/>
      <c r="AU7693" s="139"/>
      <c r="AV7693" s="139"/>
      <c r="AW7693" s="140"/>
      <c r="AX7693" s="8"/>
      <c r="AY7693" s="8"/>
      <c r="AZ7693" s="8"/>
      <c r="BA7693" s="8"/>
      <c r="BB7693" s="122"/>
      <c r="BC7693" s="8"/>
      <c r="BD7693" s="8"/>
      <c r="BE7693" s="8"/>
      <c r="BF7693" s="8"/>
      <c r="BG7693" s="122"/>
      <c r="BH7693" s="8"/>
      <c r="BI7693" s="8"/>
      <c r="BJ7693" s="8"/>
      <c r="BK7693" s="8"/>
      <c r="BL7693" s="122"/>
      <c r="BM7693" s="8"/>
      <c r="BN7693" s="8"/>
      <c r="BO7693" s="8"/>
      <c r="BP7693" s="8"/>
      <c r="BQ7693" s="122"/>
      <c r="BR7693" s="8"/>
      <c r="BS7693" s="8"/>
      <c r="BT7693" s="8"/>
      <c r="BU7693" s="8"/>
      <c r="BV7693" s="122"/>
    </row>
    <row r="7694" spans="1:74" hidden="1" x14ac:dyDescent="0.3">
      <c r="A7694" s="8"/>
      <c r="B7694" s="2" t="s">
        <v>2</v>
      </c>
      <c r="C7694" s="2" t="s">
        <v>3</v>
      </c>
      <c r="D7694" s="2" t="s">
        <v>503</v>
      </c>
      <c r="E7694" s="9" t="s">
        <v>622</v>
      </c>
      <c r="F7694" s="10"/>
      <c r="G7694" s="18" t="s">
        <v>5</v>
      </c>
      <c r="H7694" s="3">
        <v>2024</v>
      </c>
      <c r="I7694" s="20" t="s">
        <v>286</v>
      </c>
      <c r="J7694" s="8" t="s">
        <v>341</v>
      </c>
      <c r="K7694" s="8" t="s">
        <v>320</v>
      </c>
      <c r="L7694" s="163">
        <f t="shared" si="311"/>
        <v>0</v>
      </c>
      <c r="M7694" s="163">
        <f t="shared" si="312"/>
        <v>0</v>
      </c>
      <c r="N7694" s="181"/>
      <c r="O7694" s="8"/>
      <c r="P7694" s="8"/>
      <c r="Q7694" s="8"/>
      <c r="R7694" s="8"/>
      <c r="S7694" s="122"/>
      <c r="T7694" s="8"/>
      <c r="U7694" s="8"/>
      <c r="V7694" s="8"/>
      <c r="W7694" s="8"/>
      <c r="X7694" s="122"/>
      <c r="Y7694" s="8"/>
      <c r="Z7694" s="8"/>
      <c r="AA7694" s="8"/>
      <c r="AB7694" s="8"/>
      <c r="AC7694" s="122"/>
      <c r="AD7694" s="8"/>
      <c r="AE7694" s="8"/>
      <c r="AF7694" s="8"/>
      <c r="AG7694" s="8"/>
      <c r="AH7694" s="122"/>
      <c r="AI7694" s="137"/>
      <c r="AJ7694" s="137"/>
      <c r="AK7694" s="137"/>
      <c r="AL7694" s="137"/>
      <c r="AM7694" s="138"/>
      <c r="AN7694" s="8"/>
      <c r="AO7694" s="8"/>
      <c r="AP7694" s="8"/>
      <c r="AQ7694" s="8"/>
      <c r="AR7694" s="122"/>
      <c r="AS7694" s="139"/>
      <c r="AT7694" s="139"/>
      <c r="AU7694" s="139"/>
      <c r="AV7694" s="139"/>
      <c r="AW7694" s="140"/>
      <c r="AX7694" s="8"/>
      <c r="AY7694" s="8"/>
      <c r="AZ7694" s="8"/>
      <c r="BA7694" s="8"/>
      <c r="BB7694" s="122"/>
      <c r="BC7694" s="8"/>
      <c r="BD7694" s="8"/>
      <c r="BE7694" s="8"/>
      <c r="BF7694" s="8"/>
      <c r="BG7694" s="122"/>
      <c r="BH7694" s="8"/>
      <c r="BI7694" s="8"/>
      <c r="BJ7694" s="8"/>
      <c r="BK7694" s="8"/>
      <c r="BL7694" s="122"/>
      <c r="BM7694" s="8"/>
      <c r="BN7694" s="8"/>
      <c r="BO7694" s="8"/>
      <c r="BP7694" s="8"/>
      <c r="BQ7694" s="122"/>
      <c r="BR7694" s="8"/>
      <c r="BS7694" s="8"/>
      <c r="BT7694" s="8"/>
      <c r="BU7694" s="8"/>
      <c r="BV7694" s="122"/>
    </row>
    <row r="7695" spans="1:74" hidden="1" x14ac:dyDescent="0.3">
      <c r="A7695" s="8"/>
      <c r="B7695" s="2" t="s">
        <v>2</v>
      </c>
      <c r="C7695" s="2" t="s">
        <v>3</v>
      </c>
      <c r="D7695" s="2" t="s">
        <v>503</v>
      </c>
      <c r="E7695" s="9" t="s">
        <v>622</v>
      </c>
      <c r="F7695" s="10"/>
      <c r="G7695" s="18" t="s">
        <v>5</v>
      </c>
      <c r="H7695" s="3">
        <v>2024</v>
      </c>
      <c r="I7695" s="20" t="s">
        <v>286</v>
      </c>
      <c r="J7695" s="8" t="s">
        <v>342</v>
      </c>
      <c r="K7695" s="8" t="s">
        <v>320</v>
      </c>
      <c r="L7695" s="163">
        <f t="shared" si="311"/>
        <v>0</v>
      </c>
      <c r="M7695" s="163">
        <f t="shared" si="312"/>
        <v>0</v>
      </c>
      <c r="N7695" s="181"/>
      <c r="O7695" s="8"/>
      <c r="P7695" s="8"/>
      <c r="Q7695" s="8"/>
      <c r="R7695" s="8"/>
      <c r="S7695" s="122"/>
      <c r="T7695" s="8"/>
      <c r="U7695" s="8"/>
      <c r="V7695" s="8"/>
      <c r="W7695" s="8"/>
      <c r="X7695" s="122"/>
      <c r="Y7695" s="8"/>
      <c r="Z7695" s="8"/>
      <c r="AA7695" s="8"/>
      <c r="AB7695" s="8"/>
      <c r="AC7695" s="122"/>
      <c r="AD7695" s="8"/>
      <c r="AE7695" s="8"/>
      <c r="AF7695" s="8"/>
      <c r="AG7695" s="8"/>
      <c r="AH7695" s="122"/>
      <c r="AI7695" s="137"/>
      <c r="AJ7695" s="137"/>
      <c r="AK7695" s="137"/>
      <c r="AL7695" s="137"/>
      <c r="AM7695" s="138"/>
      <c r="AN7695" s="8"/>
      <c r="AO7695" s="8"/>
      <c r="AP7695" s="8"/>
      <c r="AQ7695" s="8"/>
      <c r="AR7695" s="122"/>
      <c r="AS7695" s="139"/>
      <c r="AT7695" s="139"/>
      <c r="AU7695" s="139"/>
      <c r="AV7695" s="139"/>
      <c r="AW7695" s="140"/>
      <c r="AX7695" s="8"/>
      <c r="AY7695" s="8"/>
      <c r="AZ7695" s="8"/>
      <c r="BA7695" s="8"/>
      <c r="BB7695" s="122"/>
      <c r="BC7695" s="8"/>
      <c r="BD7695" s="8"/>
      <c r="BE7695" s="8"/>
      <c r="BF7695" s="8"/>
      <c r="BG7695" s="122"/>
      <c r="BH7695" s="8"/>
      <c r="BI7695" s="8"/>
      <c r="BJ7695" s="8"/>
      <c r="BK7695" s="8"/>
      <c r="BL7695" s="122"/>
      <c r="BM7695" s="8"/>
      <c r="BN7695" s="8"/>
      <c r="BO7695" s="8"/>
      <c r="BP7695" s="8"/>
      <c r="BQ7695" s="122"/>
      <c r="BR7695" s="8"/>
      <c r="BS7695" s="8"/>
      <c r="BT7695" s="8"/>
      <c r="BU7695" s="8"/>
      <c r="BV7695" s="122"/>
    </row>
    <row r="7696" spans="1:74" hidden="1" x14ac:dyDescent="0.3">
      <c r="A7696" s="8"/>
      <c r="B7696" s="2" t="s">
        <v>2</v>
      </c>
      <c r="C7696" s="2" t="s">
        <v>3</v>
      </c>
      <c r="D7696" s="2" t="s">
        <v>503</v>
      </c>
      <c r="E7696" s="9" t="s">
        <v>622</v>
      </c>
      <c r="F7696" s="10"/>
      <c r="G7696" s="18" t="s">
        <v>5</v>
      </c>
      <c r="H7696" s="3">
        <v>2024</v>
      </c>
      <c r="I7696" s="20" t="s">
        <v>286</v>
      </c>
      <c r="J7696" s="8" t="s">
        <v>343</v>
      </c>
      <c r="K7696" s="8" t="s">
        <v>339</v>
      </c>
      <c r="L7696" s="163">
        <f t="shared" si="311"/>
        <v>0</v>
      </c>
      <c r="M7696" s="163">
        <f t="shared" si="312"/>
        <v>0</v>
      </c>
      <c r="N7696" s="181"/>
      <c r="O7696" s="8"/>
      <c r="P7696" s="8"/>
      <c r="Q7696" s="8"/>
      <c r="R7696" s="8"/>
      <c r="S7696" s="122"/>
      <c r="T7696" s="8"/>
      <c r="U7696" s="8"/>
      <c r="V7696" s="8"/>
      <c r="W7696" s="8"/>
      <c r="X7696" s="122"/>
      <c r="Y7696" s="8"/>
      <c r="Z7696" s="8"/>
      <c r="AA7696" s="8"/>
      <c r="AB7696" s="8"/>
      <c r="AC7696" s="122"/>
      <c r="AD7696" s="8"/>
      <c r="AE7696" s="8"/>
      <c r="AF7696" s="8"/>
      <c r="AG7696" s="8"/>
      <c r="AH7696" s="122"/>
      <c r="AI7696" s="137"/>
      <c r="AJ7696" s="137"/>
      <c r="AK7696" s="137"/>
      <c r="AL7696" s="137"/>
      <c r="AM7696" s="138"/>
      <c r="AN7696" s="8"/>
      <c r="AO7696" s="8"/>
      <c r="AP7696" s="8"/>
      <c r="AQ7696" s="8"/>
      <c r="AR7696" s="122"/>
      <c r="AS7696" s="139"/>
      <c r="AT7696" s="139"/>
      <c r="AU7696" s="139"/>
      <c r="AV7696" s="139"/>
      <c r="AW7696" s="140"/>
      <c r="AX7696" s="8"/>
      <c r="AY7696" s="8"/>
      <c r="AZ7696" s="8"/>
      <c r="BA7696" s="8"/>
      <c r="BB7696" s="122"/>
      <c r="BC7696" s="8"/>
      <c r="BD7696" s="8"/>
      <c r="BE7696" s="8"/>
      <c r="BF7696" s="8"/>
      <c r="BG7696" s="122"/>
      <c r="BH7696" s="8"/>
      <c r="BI7696" s="8"/>
      <c r="BJ7696" s="8"/>
      <c r="BK7696" s="8"/>
      <c r="BL7696" s="122"/>
      <c r="BM7696" s="8"/>
      <c r="BN7696" s="8"/>
      <c r="BO7696" s="8"/>
      <c r="BP7696" s="8"/>
      <c r="BQ7696" s="122"/>
      <c r="BR7696" s="8"/>
      <c r="BS7696" s="8"/>
      <c r="BT7696" s="8"/>
      <c r="BU7696" s="8"/>
      <c r="BV7696" s="122"/>
    </row>
    <row r="7697" spans="1:74" hidden="1" x14ac:dyDescent="0.3">
      <c r="A7697" s="8"/>
      <c r="B7697" s="2" t="s">
        <v>2</v>
      </c>
      <c r="C7697" s="2" t="s">
        <v>3</v>
      </c>
      <c r="D7697" s="2" t="s">
        <v>503</v>
      </c>
      <c r="E7697" s="9" t="s">
        <v>622</v>
      </c>
      <c r="F7697" s="10"/>
      <c r="G7697" s="18" t="s">
        <v>5</v>
      </c>
      <c r="H7697" s="3">
        <v>2024</v>
      </c>
      <c r="I7697" s="20" t="s">
        <v>288</v>
      </c>
      <c r="J7697" s="8" t="s">
        <v>344</v>
      </c>
      <c r="K7697" s="8" t="s">
        <v>318</v>
      </c>
      <c r="L7697" s="163">
        <f t="shared" si="311"/>
        <v>0</v>
      </c>
      <c r="M7697" s="163">
        <f t="shared" si="312"/>
        <v>0</v>
      </c>
      <c r="N7697" s="181"/>
      <c r="O7697" s="8"/>
      <c r="P7697" s="8"/>
      <c r="Q7697" s="8"/>
      <c r="R7697" s="8"/>
      <c r="S7697" s="122"/>
      <c r="T7697" s="8"/>
      <c r="U7697" s="8"/>
      <c r="V7697" s="8"/>
      <c r="W7697" s="8"/>
      <c r="X7697" s="122"/>
      <c r="Y7697" s="8"/>
      <c r="Z7697" s="8"/>
      <c r="AA7697" s="8"/>
      <c r="AB7697" s="8"/>
      <c r="AC7697" s="122"/>
      <c r="AD7697" s="8"/>
      <c r="AE7697" s="8"/>
      <c r="AF7697" s="8"/>
      <c r="AG7697" s="8"/>
      <c r="AH7697" s="122"/>
      <c r="AI7697" s="137"/>
      <c r="AJ7697" s="137"/>
      <c r="AK7697" s="137"/>
      <c r="AL7697" s="137"/>
      <c r="AM7697" s="138"/>
      <c r="AN7697" s="8"/>
      <c r="AO7697" s="8"/>
      <c r="AP7697" s="8"/>
      <c r="AQ7697" s="8"/>
      <c r="AR7697" s="122"/>
      <c r="AS7697" s="139"/>
      <c r="AT7697" s="139"/>
      <c r="AU7697" s="139"/>
      <c r="AV7697" s="139"/>
      <c r="AW7697" s="140"/>
      <c r="AX7697" s="8"/>
      <c r="AY7697" s="8"/>
      <c r="AZ7697" s="8"/>
      <c r="BA7697" s="8"/>
      <c r="BB7697" s="122"/>
      <c r="BC7697" s="8"/>
      <c r="BD7697" s="8"/>
      <c r="BE7697" s="8"/>
      <c r="BF7697" s="8"/>
      <c r="BG7697" s="122"/>
      <c r="BH7697" s="8"/>
      <c r="BI7697" s="8"/>
      <c r="BJ7697" s="8"/>
      <c r="BK7697" s="8"/>
      <c r="BL7697" s="122"/>
      <c r="BM7697" s="8"/>
      <c r="BN7697" s="8"/>
      <c r="BO7697" s="8"/>
      <c r="BP7697" s="8"/>
      <c r="BQ7697" s="122"/>
      <c r="BR7697" s="8"/>
      <c r="BS7697" s="8"/>
      <c r="BT7697" s="8"/>
      <c r="BU7697" s="8"/>
      <c r="BV7697" s="122"/>
    </row>
    <row r="7698" spans="1:74" hidden="1" x14ac:dyDescent="0.3">
      <c r="A7698" s="8"/>
      <c r="B7698" s="2" t="s">
        <v>2</v>
      </c>
      <c r="C7698" s="2" t="s">
        <v>3</v>
      </c>
      <c r="D7698" s="2" t="s">
        <v>503</v>
      </c>
      <c r="E7698" s="9" t="s">
        <v>622</v>
      </c>
      <c r="F7698" s="10"/>
      <c r="G7698" s="18" t="s">
        <v>5</v>
      </c>
      <c r="H7698" s="3">
        <v>2024</v>
      </c>
      <c r="I7698" s="20" t="s">
        <v>288</v>
      </c>
      <c r="J7698" s="2" t="s">
        <v>351</v>
      </c>
      <c r="K7698" s="2" t="s">
        <v>318</v>
      </c>
      <c r="L7698" s="163">
        <f t="shared" si="311"/>
        <v>0</v>
      </c>
      <c r="M7698" s="163">
        <f t="shared" si="312"/>
        <v>0</v>
      </c>
      <c r="N7698" s="181"/>
      <c r="O7698" s="8"/>
      <c r="P7698" s="8"/>
      <c r="Q7698" s="8"/>
      <c r="R7698" s="8"/>
      <c r="S7698" s="122"/>
      <c r="T7698" s="8"/>
      <c r="U7698" s="8"/>
      <c r="V7698" s="8"/>
      <c r="W7698" s="8"/>
      <c r="X7698" s="122"/>
      <c r="Y7698" s="8"/>
      <c r="Z7698" s="8"/>
      <c r="AA7698" s="8"/>
      <c r="AB7698" s="8"/>
      <c r="AC7698" s="122"/>
      <c r="AD7698" s="8"/>
      <c r="AE7698" s="8"/>
      <c r="AF7698" s="8"/>
      <c r="AG7698" s="8"/>
      <c r="AH7698" s="122"/>
      <c r="AI7698" s="137"/>
      <c r="AJ7698" s="137"/>
      <c r="AK7698" s="137"/>
      <c r="AL7698" s="137"/>
      <c r="AM7698" s="138"/>
      <c r="AN7698" s="8"/>
      <c r="AO7698" s="8"/>
      <c r="AP7698" s="8"/>
      <c r="AQ7698" s="8"/>
      <c r="AR7698" s="122"/>
      <c r="AS7698" s="139"/>
      <c r="AT7698" s="139"/>
      <c r="AU7698" s="139"/>
      <c r="AV7698" s="139"/>
      <c r="AW7698" s="140"/>
      <c r="AX7698" s="8"/>
      <c r="AY7698" s="8"/>
      <c r="AZ7698" s="8"/>
      <c r="BA7698" s="8"/>
      <c r="BB7698" s="122"/>
      <c r="BC7698" s="8"/>
      <c r="BD7698" s="8"/>
      <c r="BE7698" s="8"/>
      <c r="BF7698" s="8"/>
      <c r="BG7698" s="122"/>
      <c r="BH7698" s="8"/>
      <c r="BI7698" s="8"/>
      <c r="BJ7698" s="8"/>
      <c r="BK7698" s="8"/>
      <c r="BL7698" s="122"/>
      <c r="BM7698" s="8"/>
      <c r="BN7698" s="8"/>
      <c r="BO7698" s="8"/>
      <c r="BP7698" s="8"/>
      <c r="BQ7698" s="122"/>
      <c r="BR7698" s="8"/>
      <c r="BS7698" s="8"/>
      <c r="BT7698" s="8"/>
      <c r="BU7698" s="8"/>
      <c r="BV7698" s="122"/>
    </row>
    <row r="7699" spans="1:74" hidden="1" x14ac:dyDescent="0.3">
      <c r="A7699" s="8"/>
      <c r="B7699" s="2" t="s">
        <v>2</v>
      </c>
      <c r="C7699" s="2" t="s">
        <v>3</v>
      </c>
      <c r="D7699" s="2" t="s">
        <v>503</v>
      </c>
      <c r="E7699" s="9" t="s">
        <v>622</v>
      </c>
      <c r="F7699" s="10"/>
      <c r="G7699" s="18" t="s">
        <v>5</v>
      </c>
      <c r="H7699" s="3">
        <v>2024</v>
      </c>
      <c r="I7699" s="20" t="s">
        <v>288</v>
      </c>
      <c r="J7699" s="2" t="s">
        <v>352</v>
      </c>
      <c r="K7699" s="2" t="s">
        <v>321</v>
      </c>
      <c r="L7699" s="163">
        <f t="shared" si="311"/>
        <v>0</v>
      </c>
      <c r="M7699" s="163">
        <f t="shared" si="312"/>
        <v>0</v>
      </c>
      <c r="N7699" s="181"/>
      <c r="O7699" s="8"/>
      <c r="P7699" s="8"/>
      <c r="Q7699" s="8"/>
      <c r="R7699" s="8"/>
      <c r="S7699" s="122"/>
      <c r="T7699" s="8"/>
      <c r="U7699" s="8"/>
      <c r="V7699" s="8"/>
      <c r="W7699" s="8"/>
      <c r="X7699" s="122"/>
      <c r="Y7699" s="8"/>
      <c r="Z7699" s="8"/>
      <c r="AA7699" s="8"/>
      <c r="AB7699" s="8"/>
      <c r="AC7699" s="122"/>
      <c r="AD7699" s="8"/>
      <c r="AE7699" s="8"/>
      <c r="AF7699" s="8"/>
      <c r="AG7699" s="8"/>
      <c r="AH7699" s="122"/>
      <c r="AI7699" s="137"/>
      <c r="AJ7699" s="137"/>
      <c r="AK7699" s="137"/>
      <c r="AL7699" s="137"/>
      <c r="AM7699" s="138"/>
      <c r="AN7699" s="8"/>
      <c r="AO7699" s="8"/>
      <c r="AP7699" s="8"/>
      <c r="AQ7699" s="8"/>
      <c r="AR7699" s="122"/>
      <c r="AS7699" s="139"/>
      <c r="AT7699" s="139"/>
      <c r="AU7699" s="139"/>
      <c r="AV7699" s="139"/>
      <c r="AW7699" s="140"/>
      <c r="AX7699" s="8"/>
      <c r="AY7699" s="8"/>
      <c r="AZ7699" s="8"/>
      <c r="BA7699" s="8"/>
      <c r="BB7699" s="122"/>
      <c r="BC7699" s="8"/>
      <c r="BD7699" s="8"/>
      <c r="BE7699" s="8"/>
      <c r="BF7699" s="8"/>
      <c r="BG7699" s="122"/>
      <c r="BH7699" s="8"/>
      <c r="BI7699" s="8"/>
      <c r="BJ7699" s="8"/>
      <c r="BK7699" s="8"/>
      <c r="BL7699" s="122"/>
      <c r="BM7699" s="8"/>
      <c r="BN7699" s="8"/>
      <c r="BO7699" s="8"/>
      <c r="BP7699" s="8"/>
      <c r="BQ7699" s="122"/>
      <c r="BR7699" s="8"/>
      <c r="BS7699" s="8"/>
      <c r="BT7699" s="8"/>
      <c r="BU7699" s="8"/>
      <c r="BV7699" s="122"/>
    </row>
    <row r="7700" spans="1:74" hidden="1" x14ac:dyDescent="0.3">
      <c r="A7700" s="8"/>
      <c r="B7700" s="2" t="s">
        <v>2</v>
      </c>
      <c r="C7700" s="2" t="s">
        <v>3</v>
      </c>
      <c r="D7700" s="2" t="s">
        <v>503</v>
      </c>
      <c r="E7700" s="9" t="s">
        <v>622</v>
      </c>
      <c r="F7700" s="10"/>
      <c r="G7700" s="18" t="s">
        <v>5</v>
      </c>
      <c r="H7700" s="3">
        <v>2024</v>
      </c>
      <c r="I7700" s="20" t="s">
        <v>288</v>
      </c>
      <c r="J7700" s="2" t="s">
        <v>345</v>
      </c>
      <c r="K7700" s="2" t="s">
        <v>318</v>
      </c>
      <c r="L7700" s="163">
        <f t="shared" si="311"/>
        <v>0</v>
      </c>
      <c r="M7700" s="163">
        <f t="shared" si="312"/>
        <v>0</v>
      </c>
      <c r="N7700" s="181"/>
      <c r="O7700" s="8"/>
      <c r="P7700" s="8"/>
      <c r="Q7700" s="8"/>
      <c r="R7700" s="8"/>
      <c r="S7700" s="122"/>
      <c r="T7700" s="8"/>
      <c r="U7700" s="8"/>
      <c r="V7700" s="8"/>
      <c r="W7700" s="8"/>
      <c r="X7700" s="122"/>
      <c r="Y7700" s="8"/>
      <c r="Z7700" s="8"/>
      <c r="AA7700" s="8"/>
      <c r="AB7700" s="8"/>
      <c r="AC7700" s="122"/>
      <c r="AD7700" s="8"/>
      <c r="AE7700" s="8"/>
      <c r="AF7700" s="8"/>
      <c r="AG7700" s="8"/>
      <c r="AH7700" s="122"/>
      <c r="AI7700" s="137"/>
      <c r="AJ7700" s="137"/>
      <c r="AK7700" s="137"/>
      <c r="AL7700" s="137"/>
      <c r="AM7700" s="138"/>
      <c r="AN7700" s="8"/>
      <c r="AO7700" s="8"/>
      <c r="AP7700" s="8"/>
      <c r="AQ7700" s="8"/>
      <c r="AR7700" s="122"/>
      <c r="AS7700" s="139"/>
      <c r="AT7700" s="139"/>
      <c r="AU7700" s="139"/>
      <c r="AV7700" s="139"/>
      <c r="AW7700" s="140"/>
      <c r="AX7700" s="8"/>
      <c r="AY7700" s="8"/>
      <c r="AZ7700" s="8"/>
      <c r="BA7700" s="8"/>
      <c r="BB7700" s="122"/>
      <c r="BC7700" s="8"/>
      <c r="BD7700" s="8"/>
      <c r="BE7700" s="8"/>
      <c r="BF7700" s="8"/>
      <c r="BG7700" s="122"/>
      <c r="BH7700" s="8"/>
      <c r="BI7700" s="8"/>
      <c r="BJ7700" s="8"/>
      <c r="BK7700" s="8"/>
      <c r="BL7700" s="122"/>
      <c r="BM7700" s="8"/>
      <c r="BN7700" s="8"/>
      <c r="BO7700" s="8"/>
      <c r="BP7700" s="8"/>
      <c r="BQ7700" s="122"/>
      <c r="BR7700" s="8"/>
      <c r="BS7700" s="8"/>
      <c r="BT7700" s="8"/>
      <c r="BU7700" s="8"/>
      <c r="BV7700" s="122"/>
    </row>
    <row r="7701" spans="1:74" hidden="1" x14ac:dyDescent="0.3">
      <c r="A7701" s="8"/>
      <c r="B7701" s="2" t="s">
        <v>2</v>
      </c>
      <c r="C7701" s="2" t="s">
        <v>3</v>
      </c>
      <c r="D7701" s="2" t="s">
        <v>503</v>
      </c>
      <c r="E7701" s="9" t="s">
        <v>622</v>
      </c>
      <c r="F7701" s="10"/>
      <c r="G7701" s="18" t="s">
        <v>5</v>
      </c>
      <c r="H7701" s="3">
        <v>2024</v>
      </c>
      <c r="I7701" s="20" t="s">
        <v>289</v>
      </c>
      <c r="J7701" s="2" t="s">
        <v>268</v>
      </c>
      <c r="K7701" s="2" t="s">
        <v>318</v>
      </c>
      <c r="L7701" s="163">
        <f t="shared" si="311"/>
        <v>0</v>
      </c>
      <c r="M7701" s="163">
        <f t="shared" si="312"/>
        <v>0</v>
      </c>
      <c r="N7701" s="181"/>
      <c r="O7701" s="8"/>
      <c r="P7701" s="8"/>
      <c r="Q7701" s="8"/>
      <c r="R7701" s="8"/>
      <c r="S7701" s="122"/>
      <c r="T7701" s="8"/>
      <c r="U7701" s="8"/>
      <c r="V7701" s="8"/>
      <c r="W7701" s="8"/>
      <c r="X7701" s="122"/>
      <c r="Y7701" s="8"/>
      <c r="Z7701" s="8"/>
      <c r="AA7701" s="8"/>
      <c r="AB7701" s="8"/>
      <c r="AC7701" s="122"/>
      <c r="AD7701" s="8"/>
      <c r="AE7701" s="8"/>
      <c r="AF7701" s="8"/>
      <c r="AG7701" s="8"/>
      <c r="AH7701" s="122"/>
      <c r="AI7701" s="137"/>
      <c r="AJ7701" s="137"/>
      <c r="AK7701" s="137"/>
      <c r="AL7701" s="137"/>
      <c r="AM7701" s="138"/>
      <c r="AN7701" s="8"/>
      <c r="AO7701" s="8"/>
      <c r="AP7701" s="8"/>
      <c r="AQ7701" s="8"/>
      <c r="AR7701" s="122"/>
      <c r="AS7701" s="139"/>
      <c r="AT7701" s="139"/>
      <c r="AU7701" s="139"/>
      <c r="AV7701" s="139"/>
      <c r="AW7701" s="140"/>
      <c r="AX7701" s="8"/>
      <c r="AY7701" s="8"/>
      <c r="AZ7701" s="8"/>
      <c r="BA7701" s="8"/>
      <c r="BB7701" s="122"/>
      <c r="BC7701" s="8"/>
      <c r="BD7701" s="8"/>
      <c r="BE7701" s="8"/>
      <c r="BF7701" s="8"/>
      <c r="BG7701" s="122"/>
      <c r="BH7701" s="8"/>
      <c r="BI7701" s="8"/>
      <c r="BJ7701" s="8"/>
      <c r="BK7701" s="8"/>
      <c r="BL7701" s="122"/>
      <c r="BM7701" s="8"/>
      <c r="BN7701" s="8"/>
      <c r="BO7701" s="8"/>
      <c r="BP7701" s="8"/>
      <c r="BQ7701" s="122"/>
      <c r="BR7701" s="8"/>
      <c r="BS7701" s="8"/>
      <c r="BT7701" s="8"/>
      <c r="BU7701" s="8"/>
      <c r="BV7701" s="122"/>
    </row>
    <row r="7702" spans="1:74" hidden="1" x14ac:dyDescent="0.3">
      <c r="A7702" s="8"/>
      <c r="B7702" s="2" t="s">
        <v>2</v>
      </c>
      <c r="C7702" s="2" t="s">
        <v>3</v>
      </c>
      <c r="D7702" s="2" t="s">
        <v>503</v>
      </c>
      <c r="E7702" s="9" t="s">
        <v>622</v>
      </c>
      <c r="F7702" s="10"/>
      <c r="G7702" s="18" t="s">
        <v>5</v>
      </c>
      <c r="H7702" s="3">
        <v>2024</v>
      </c>
      <c r="I7702" s="20" t="s">
        <v>289</v>
      </c>
      <c r="J7702" s="2" t="s">
        <v>292</v>
      </c>
      <c r="K7702" s="2" t="s">
        <v>318</v>
      </c>
      <c r="L7702" s="163">
        <f t="shared" si="311"/>
        <v>0</v>
      </c>
      <c r="M7702" s="163">
        <f t="shared" si="312"/>
        <v>0</v>
      </c>
      <c r="N7702" s="181"/>
      <c r="O7702" s="8"/>
      <c r="P7702" s="8"/>
      <c r="Q7702" s="8"/>
      <c r="R7702" s="8"/>
      <c r="S7702" s="122"/>
      <c r="T7702" s="8"/>
      <c r="U7702" s="8"/>
      <c r="V7702" s="8"/>
      <c r="W7702" s="8"/>
      <c r="X7702" s="122"/>
      <c r="Y7702" s="8"/>
      <c r="Z7702" s="8"/>
      <c r="AA7702" s="8"/>
      <c r="AB7702" s="8"/>
      <c r="AC7702" s="122"/>
      <c r="AD7702" s="8"/>
      <c r="AE7702" s="8"/>
      <c r="AF7702" s="8"/>
      <c r="AG7702" s="8"/>
      <c r="AH7702" s="122"/>
      <c r="AI7702" s="137"/>
      <c r="AJ7702" s="137"/>
      <c r="AK7702" s="137"/>
      <c r="AL7702" s="137"/>
      <c r="AM7702" s="138"/>
      <c r="AN7702" s="8"/>
      <c r="AO7702" s="8"/>
      <c r="AP7702" s="8"/>
      <c r="AQ7702" s="8"/>
      <c r="AR7702" s="122"/>
      <c r="AS7702" s="139"/>
      <c r="AT7702" s="139"/>
      <c r="AU7702" s="139"/>
      <c r="AV7702" s="139"/>
      <c r="AW7702" s="140"/>
      <c r="AX7702" s="8"/>
      <c r="AY7702" s="8"/>
      <c r="AZ7702" s="8"/>
      <c r="BA7702" s="8"/>
      <c r="BB7702" s="122"/>
      <c r="BC7702" s="8"/>
      <c r="BD7702" s="8"/>
      <c r="BE7702" s="8"/>
      <c r="BF7702" s="8"/>
      <c r="BG7702" s="122"/>
      <c r="BH7702" s="8"/>
      <c r="BI7702" s="8"/>
      <c r="BJ7702" s="8"/>
      <c r="BK7702" s="8"/>
      <c r="BL7702" s="122"/>
      <c r="BM7702" s="8"/>
      <c r="BN7702" s="8"/>
      <c r="BO7702" s="8"/>
      <c r="BP7702" s="8"/>
      <c r="BQ7702" s="122"/>
      <c r="BR7702" s="8"/>
      <c r="BS7702" s="8"/>
      <c r="BT7702" s="8"/>
      <c r="BU7702" s="8"/>
      <c r="BV7702" s="122"/>
    </row>
    <row r="7703" spans="1:74" hidden="1" x14ac:dyDescent="0.3">
      <c r="A7703" s="8"/>
      <c r="B7703" s="2" t="s">
        <v>2</v>
      </c>
      <c r="C7703" s="2" t="s">
        <v>3</v>
      </c>
      <c r="D7703" s="2" t="s">
        <v>503</v>
      </c>
      <c r="E7703" s="9" t="s">
        <v>622</v>
      </c>
      <c r="F7703" s="10"/>
      <c r="G7703" s="18" t="s">
        <v>5</v>
      </c>
      <c r="H7703" s="3">
        <v>2024</v>
      </c>
      <c r="I7703" s="20" t="s">
        <v>285</v>
      </c>
      <c r="J7703" s="2" t="s">
        <v>293</v>
      </c>
      <c r="K7703" s="2" t="s">
        <v>318</v>
      </c>
      <c r="L7703" s="163">
        <f t="shared" si="311"/>
        <v>0</v>
      </c>
      <c r="M7703" s="163">
        <f t="shared" si="312"/>
        <v>0</v>
      </c>
      <c r="N7703" s="181"/>
      <c r="O7703" s="8"/>
      <c r="P7703" s="8"/>
      <c r="Q7703" s="8"/>
      <c r="R7703" s="8"/>
      <c r="S7703" s="122"/>
      <c r="T7703" s="8"/>
      <c r="U7703" s="8"/>
      <c r="V7703" s="8"/>
      <c r="W7703" s="8"/>
      <c r="X7703" s="122"/>
      <c r="Y7703" s="8"/>
      <c r="Z7703" s="8"/>
      <c r="AA7703" s="8"/>
      <c r="AB7703" s="8"/>
      <c r="AC7703" s="122"/>
      <c r="AD7703" s="8"/>
      <c r="AE7703" s="8"/>
      <c r="AF7703" s="8"/>
      <c r="AG7703" s="8"/>
      <c r="AH7703" s="122"/>
      <c r="AI7703" s="137"/>
      <c r="AJ7703" s="137"/>
      <c r="AK7703" s="137"/>
      <c r="AL7703" s="137"/>
      <c r="AM7703" s="138"/>
      <c r="AN7703" s="8"/>
      <c r="AO7703" s="8"/>
      <c r="AP7703" s="8"/>
      <c r="AQ7703" s="8"/>
      <c r="AR7703" s="122"/>
      <c r="AS7703" s="139"/>
      <c r="AT7703" s="139"/>
      <c r="AU7703" s="139"/>
      <c r="AV7703" s="139"/>
      <c r="AW7703" s="140"/>
      <c r="AX7703" s="8"/>
      <c r="AY7703" s="8"/>
      <c r="AZ7703" s="8"/>
      <c r="BA7703" s="8"/>
      <c r="BB7703" s="122"/>
      <c r="BC7703" s="8"/>
      <c r="BD7703" s="8"/>
      <c r="BE7703" s="8"/>
      <c r="BF7703" s="8"/>
      <c r="BG7703" s="122"/>
      <c r="BH7703" s="8"/>
      <c r="BI7703" s="8"/>
      <c r="BJ7703" s="8"/>
      <c r="BK7703" s="8"/>
      <c r="BL7703" s="122"/>
      <c r="BM7703" s="8"/>
      <c r="BN7703" s="8"/>
      <c r="BO7703" s="8"/>
      <c r="BP7703" s="8"/>
      <c r="BQ7703" s="122"/>
      <c r="BR7703" s="8"/>
      <c r="BS7703" s="8"/>
      <c r="BT7703" s="8"/>
      <c r="BU7703" s="8"/>
      <c r="BV7703" s="122"/>
    </row>
    <row r="7704" spans="1:74" hidden="1" x14ac:dyDescent="0.3">
      <c r="A7704" s="8"/>
      <c r="B7704" s="2" t="s">
        <v>2</v>
      </c>
      <c r="C7704" s="2" t="s">
        <v>3</v>
      </c>
      <c r="D7704" s="2" t="s">
        <v>503</v>
      </c>
      <c r="E7704" s="9" t="s">
        <v>622</v>
      </c>
      <c r="F7704" s="10"/>
      <c r="G7704" s="18" t="s">
        <v>5</v>
      </c>
      <c r="H7704" s="3">
        <v>2024</v>
      </c>
      <c r="I7704" s="20" t="s">
        <v>287</v>
      </c>
      <c r="J7704" s="2" t="s">
        <v>269</v>
      </c>
      <c r="K7704" s="2" t="s">
        <v>320</v>
      </c>
      <c r="L7704" s="163">
        <f t="shared" si="311"/>
        <v>0</v>
      </c>
      <c r="M7704" s="163">
        <f t="shared" si="312"/>
        <v>0</v>
      </c>
      <c r="N7704" s="181"/>
      <c r="O7704" s="8"/>
      <c r="P7704" s="8"/>
      <c r="Q7704" s="8"/>
      <c r="R7704" s="8"/>
      <c r="S7704" s="122"/>
      <c r="T7704" s="8"/>
      <c r="U7704" s="8"/>
      <c r="V7704" s="8"/>
      <c r="W7704" s="8"/>
      <c r="X7704" s="122"/>
      <c r="Y7704" s="8"/>
      <c r="Z7704" s="8"/>
      <c r="AA7704" s="8"/>
      <c r="AB7704" s="8"/>
      <c r="AC7704" s="122"/>
      <c r="AD7704" s="8"/>
      <c r="AE7704" s="8"/>
      <c r="AF7704" s="8"/>
      <c r="AG7704" s="8"/>
      <c r="AH7704" s="122"/>
      <c r="AI7704" s="137"/>
      <c r="AJ7704" s="137"/>
      <c r="AK7704" s="137"/>
      <c r="AL7704" s="137"/>
      <c r="AM7704" s="138"/>
      <c r="AN7704" s="8"/>
      <c r="AO7704" s="8"/>
      <c r="AP7704" s="8"/>
      <c r="AQ7704" s="8"/>
      <c r="AR7704" s="122"/>
      <c r="AS7704" s="139"/>
      <c r="AT7704" s="139"/>
      <c r="AU7704" s="139"/>
      <c r="AV7704" s="139"/>
      <c r="AW7704" s="140"/>
      <c r="AX7704" s="8"/>
      <c r="AY7704" s="8"/>
      <c r="AZ7704" s="8"/>
      <c r="BA7704" s="8"/>
      <c r="BB7704" s="122"/>
      <c r="BC7704" s="8"/>
      <c r="BD7704" s="8"/>
      <c r="BE7704" s="8"/>
      <c r="BF7704" s="8"/>
      <c r="BG7704" s="122"/>
      <c r="BH7704" s="8"/>
      <c r="BI7704" s="8"/>
      <c r="BJ7704" s="8"/>
      <c r="BK7704" s="8"/>
      <c r="BL7704" s="122"/>
      <c r="BM7704" s="8"/>
      <c r="BN7704" s="8"/>
      <c r="BO7704" s="8"/>
      <c r="BP7704" s="8"/>
      <c r="BQ7704" s="122"/>
      <c r="BR7704" s="8"/>
      <c r="BS7704" s="8"/>
      <c r="BT7704" s="8"/>
      <c r="BU7704" s="8"/>
      <c r="BV7704" s="122"/>
    </row>
    <row r="7705" spans="1:74" hidden="1" x14ac:dyDescent="0.3">
      <c r="A7705" s="8"/>
      <c r="B7705" s="2" t="s">
        <v>2</v>
      </c>
      <c r="C7705" s="2" t="s">
        <v>3</v>
      </c>
      <c r="D7705" s="2" t="s">
        <v>503</v>
      </c>
      <c r="E7705" s="9" t="s">
        <v>622</v>
      </c>
      <c r="F7705" s="10"/>
      <c r="G7705" s="18" t="s">
        <v>5</v>
      </c>
      <c r="H7705" s="3">
        <v>2024</v>
      </c>
      <c r="I7705" s="20" t="s">
        <v>287</v>
      </c>
      <c r="J7705" s="2" t="s">
        <v>270</v>
      </c>
      <c r="K7705" s="2" t="s">
        <v>320</v>
      </c>
      <c r="L7705" s="163">
        <f t="shared" si="311"/>
        <v>0</v>
      </c>
      <c r="M7705" s="163">
        <f t="shared" si="312"/>
        <v>0</v>
      </c>
      <c r="N7705" s="181"/>
      <c r="O7705" s="8"/>
      <c r="P7705" s="8"/>
      <c r="Q7705" s="8"/>
      <c r="R7705" s="8"/>
      <c r="S7705" s="122"/>
      <c r="T7705" s="8"/>
      <c r="U7705" s="8"/>
      <c r="V7705" s="8"/>
      <c r="W7705" s="8"/>
      <c r="X7705" s="122"/>
      <c r="Y7705" s="8"/>
      <c r="Z7705" s="8"/>
      <c r="AA7705" s="8"/>
      <c r="AB7705" s="8"/>
      <c r="AC7705" s="122"/>
      <c r="AD7705" s="8"/>
      <c r="AE7705" s="8"/>
      <c r="AF7705" s="8"/>
      <c r="AG7705" s="8"/>
      <c r="AH7705" s="122"/>
      <c r="AI7705" s="137"/>
      <c r="AJ7705" s="137"/>
      <c r="AK7705" s="137"/>
      <c r="AL7705" s="137"/>
      <c r="AM7705" s="138"/>
      <c r="AN7705" s="8"/>
      <c r="AO7705" s="8"/>
      <c r="AP7705" s="8"/>
      <c r="AQ7705" s="8"/>
      <c r="AR7705" s="122"/>
      <c r="AS7705" s="139"/>
      <c r="AT7705" s="139"/>
      <c r="AU7705" s="139"/>
      <c r="AV7705" s="139"/>
      <c r="AW7705" s="140"/>
      <c r="AX7705" s="8"/>
      <c r="AY7705" s="8"/>
      <c r="AZ7705" s="8"/>
      <c r="BA7705" s="8"/>
      <c r="BB7705" s="122"/>
      <c r="BC7705" s="8"/>
      <c r="BD7705" s="8"/>
      <c r="BE7705" s="8"/>
      <c r="BF7705" s="8"/>
      <c r="BG7705" s="122"/>
      <c r="BH7705" s="8"/>
      <c r="BI7705" s="8"/>
      <c r="BJ7705" s="8"/>
      <c r="BK7705" s="8"/>
      <c r="BL7705" s="122"/>
      <c r="BM7705" s="8"/>
      <c r="BN7705" s="8"/>
      <c r="BO7705" s="8"/>
      <c r="BP7705" s="8"/>
      <c r="BQ7705" s="122"/>
      <c r="BR7705" s="8"/>
      <c r="BS7705" s="8"/>
      <c r="BT7705" s="8"/>
      <c r="BU7705" s="8"/>
      <c r="BV7705" s="122"/>
    </row>
    <row r="7706" spans="1:74" hidden="1" x14ac:dyDescent="0.3">
      <c r="A7706" s="8"/>
      <c r="B7706" s="2" t="s">
        <v>2</v>
      </c>
      <c r="C7706" s="2" t="s">
        <v>3</v>
      </c>
      <c r="D7706" s="2" t="s">
        <v>503</v>
      </c>
      <c r="E7706" s="9" t="s">
        <v>622</v>
      </c>
      <c r="F7706" s="10"/>
      <c r="G7706" s="18" t="s">
        <v>5</v>
      </c>
      <c r="H7706" s="3">
        <v>2024</v>
      </c>
      <c r="I7706" s="20" t="s">
        <v>290</v>
      </c>
      <c r="J7706" s="2" t="s">
        <v>271</v>
      </c>
      <c r="K7706" s="2" t="s">
        <v>321</v>
      </c>
      <c r="L7706" s="163">
        <f t="shared" si="311"/>
        <v>0</v>
      </c>
      <c r="M7706" s="163">
        <f t="shared" si="312"/>
        <v>0</v>
      </c>
      <c r="N7706" s="181"/>
      <c r="O7706" s="8"/>
      <c r="P7706" s="8"/>
      <c r="Q7706" s="8"/>
      <c r="R7706" s="8"/>
      <c r="S7706" s="122"/>
      <c r="T7706" s="8"/>
      <c r="U7706" s="8"/>
      <c r="V7706" s="8"/>
      <c r="W7706" s="8"/>
      <c r="X7706" s="122"/>
      <c r="Y7706" s="8"/>
      <c r="Z7706" s="8"/>
      <c r="AA7706" s="8"/>
      <c r="AB7706" s="8"/>
      <c r="AC7706" s="122"/>
      <c r="AD7706" s="8"/>
      <c r="AE7706" s="8"/>
      <c r="AF7706" s="8"/>
      <c r="AG7706" s="8"/>
      <c r="AH7706" s="122"/>
      <c r="AI7706" s="137"/>
      <c r="AJ7706" s="137"/>
      <c r="AK7706" s="137"/>
      <c r="AL7706" s="137"/>
      <c r="AM7706" s="138"/>
      <c r="AN7706" s="8"/>
      <c r="AO7706" s="8"/>
      <c r="AP7706" s="8"/>
      <c r="AQ7706" s="8"/>
      <c r="AR7706" s="122"/>
      <c r="AS7706" s="139"/>
      <c r="AT7706" s="139"/>
      <c r="AU7706" s="139"/>
      <c r="AV7706" s="139"/>
      <c r="AW7706" s="140"/>
      <c r="AX7706" s="8"/>
      <c r="AY7706" s="8"/>
      <c r="AZ7706" s="8"/>
      <c r="BA7706" s="8"/>
      <c r="BB7706" s="122"/>
      <c r="BC7706" s="8"/>
      <c r="BD7706" s="8"/>
      <c r="BE7706" s="8"/>
      <c r="BF7706" s="8"/>
      <c r="BG7706" s="122"/>
      <c r="BH7706" s="8"/>
      <c r="BI7706" s="8"/>
      <c r="BJ7706" s="8"/>
      <c r="BK7706" s="8"/>
      <c r="BL7706" s="122"/>
      <c r="BM7706" s="8"/>
      <c r="BN7706" s="8"/>
      <c r="BO7706" s="8"/>
      <c r="BP7706" s="8"/>
      <c r="BQ7706" s="122"/>
      <c r="BR7706" s="8"/>
      <c r="BS7706" s="8"/>
      <c r="BT7706" s="8"/>
      <c r="BU7706" s="8"/>
      <c r="BV7706" s="122"/>
    </row>
    <row r="7707" spans="1:74" hidden="1" x14ac:dyDescent="0.3">
      <c r="A7707" s="8"/>
      <c r="B7707" s="2" t="s">
        <v>2</v>
      </c>
      <c r="C7707" s="2" t="s">
        <v>3</v>
      </c>
      <c r="D7707" s="2" t="s">
        <v>503</v>
      </c>
      <c r="E7707" s="9" t="s">
        <v>622</v>
      </c>
      <c r="F7707" s="10"/>
      <c r="G7707" s="18" t="s">
        <v>5</v>
      </c>
      <c r="H7707" s="3">
        <v>2024</v>
      </c>
      <c r="I7707" s="20" t="s">
        <v>284</v>
      </c>
      <c r="J7707" s="2" t="s">
        <v>294</v>
      </c>
      <c r="K7707" s="2" t="s">
        <v>320</v>
      </c>
      <c r="L7707" s="163">
        <f t="shared" si="311"/>
        <v>0</v>
      </c>
      <c r="M7707" s="163">
        <f t="shared" si="312"/>
        <v>0</v>
      </c>
      <c r="N7707" s="181"/>
      <c r="O7707" s="8"/>
      <c r="P7707" s="8"/>
      <c r="Q7707" s="8"/>
      <c r="R7707" s="8"/>
      <c r="S7707" s="122"/>
      <c r="T7707" s="8"/>
      <c r="U7707" s="8"/>
      <c r="V7707" s="8"/>
      <c r="W7707" s="8"/>
      <c r="X7707" s="122"/>
      <c r="Y7707" s="8"/>
      <c r="Z7707" s="8"/>
      <c r="AA7707" s="8"/>
      <c r="AB7707" s="8"/>
      <c r="AC7707" s="122"/>
      <c r="AD7707" s="8"/>
      <c r="AE7707" s="8"/>
      <c r="AF7707" s="8"/>
      <c r="AG7707" s="8"/>
      <c r="AH7707" s="122"/>
      <c r="AI7707" s="137"/>
      <c r="AJ7707" s="137"/>
      <c r="AK7707" s="137"/>
      <c r="AL7707" s="137"/>
      <c r="AM7707" s="138"/>
      <c r="AN7707" s="8"/>
      <c r="AO7707" s="8"/>
      <c r="AP7707" s="8"/>
      <c r="AQ7707" s="8"/>
      <c r="AR7707" s="122"/>
      <c r="AS7707" s="139"/>
      <c r="AT7707" s="139"/>
      <c r="AU7707" s="139"/>
      <c r="AV7707" s="139"/>
      <c r="AW7707" s="140"/>
      <c r="AX7707" s="8"/>
      <c r="AY7707" s="8"/>
      <c r="AZ7707" s="8"/>
      <c r="BA7707" s="8"/>
      <c r="BB7707" s="122"/>
      <c r="BC7707" s="8"/>
      <c r="BD7707" s="8"/>
      <c r="BE7707" s="8"/>
      <c r="BF7707" s="8"/>
      <c r="BG7707" s="122"/>
      <c r="BH7707" s="8"/>
      <c r="BI7707" s="8"/>
      <c r="BJ7707" s="8"/>
      <c r="BK7707" s="8"/>
      <c r="BL7707" s="122"/>
      <c r="BM7707" s="8"/>
      <c r="BN7707" s="8"/>
      <c r="BO7707" s="8"/>
      <c r="BP7707" s="8"/>
      <c r="BQ7707" s="122"/>
      <c r="BR7707" s="8"/>
      <c r="BS7707" s="8"/>
      <c r="BT7707" s="8"/>
      <c r="BU7707" s="8"/>
      <c r="BV7707" s="122"/>
    </row>
    <row r="7708" spans="1:74" hidden="1" x14ac:dyDescent="0.3">
      <c r="A7708" s="8"/>
      <c r="B7708" s="2" t="s">
        <v>2</v>
      </c>
      <c r="C7708" s="2" t="s">
        <v>3</v>
      </c>
      <c r="D7708" s="2" t="s">
        <v>503</v>
      </c>
      <c r="E7708" s="9" t="s">
        <v>622</v>
      </c>
      <c r="F7708" s="10"/>
      <c r="G7708" s="18" t="s">
        <v>5</v>
      </c>
      <c r="H7708" s="3">
        <v>2024</v>
      </c>
      <c r="I7708" s="20" t="s">
        <v>284</v>
      </c>
      <c r="J7708" s="2" t="s">
        <v>346</v>
      </c>
      <c r="K7708" s="2" t="s">
        <v>320</v>
      </c>
      <c r="L7708" s="163">
        <f t="shared" si="311"/>
        <v>0</v>
      </c>
      <c r="M7708" s="163">
        <f t="shared" si="312"/>
        <v>0</v>
      </c>
      <c r="N7708" s="181"/>
      <c r="O7708" s="8"/>
      <c r="P7708" s="8"/>
      <c r="Q7708" s="8"/>
      <c r="R7708" s="8"/>
      <c r="S7708" s="122"/>
      <c r="T7708" s="8"/>
      <c r="U7708" s="8"/>
      <c r="V7708" s="8"/>
      <c r="W7708" s="8"/>
      <c r="X7708" s="122"/>
      <c r="Y7708" s="8"/>
      <c r="Z7708" s="8"/>
      <c r="AA7708" s="8"/>
      <c r="AB7708" s="8"/>
      <c r="AC7708" s="122"/>
      <c r="AD7708" s="8"/>
      <c r="AE7708" s="8"/>
      <c r="AF7708" s="8"/>
      <c r="AG7708" s="8"/>
      <c r="AH7708" s="122"/>
      <c r="AI7708" s="137"/>
      <c r="AJ7708" s="137"/>
      <c r="AK7708" s="137"/>
      <c r="AL7708" s="137"/>
      <c r="AM7708" s="138"/>
      <c r="AN7708" s="8"/>
      <c r="AO7708" s="8"/>
      <c r="AP7708" s="8"/>
      <c r="AQ7708" s="8"/>
      <c r="AR7708" s="122"/>
      <c r="AS7708" s="139"/>
      <c r="AT7708" s="139"/>
      <c r="AU7708" s="139"/>
      <c r="AV7708" s="139"/>
      <c r="AW7708" s="140"/>
      <c r="AX7708" s="8"/>
      <c r="AY7708" s="8"/>
      <c r="AZ7708" s="8"/>
      <c r="BA7708" s="8"/>
      <c r="BB7708" s="122"/>
      <c r="BC7708" s="8"/>
      <c r="BD7708" s="8"/>
      <c r="BE7708" s="8"/>
      <c r="BF7708" s="8"/>
      <c r="BG7708" s="122"/>
      <c r="BH7708" s="8"/>
      <c r="BI7708" s="8"/>
      <c r="BJ7708" s="8"/>
      <c r="BK7708" s="8"/>
      <c r="BL7708" s="122"/>
      <c r="BM7708" s="8"/>
      <c r="BN7708" s="8"/>
      <c r="BO7708" s="8"/>
      <c r="BP7708" s="8"/>
      <c r="BQ7708" s="122"/>
      <c r="BR7708" s="8"/>
      <c r="BS7708" s="8"/>
      <c r="BT7708" s="8"/>
      <c r="BU7708" s="8"/>
      <c r="BV7708" s="122"/>
    </row>
    <row r="7709" spans="1:74" hidden="1" x14ac:dyDescent="0.3">
      <c r="A7709" s="8"/>
      <c r="B7709" s="2" t="s">
        <v>2</v>
      </c>
      <c r="C7709" s="2" t="s">
        <v>3</v>
      </c>
      <c r="D7709" s="2" t="s">
        <v>503</v>
      </c>
      <c r="E7709" s="9" t="s">
        <v>622</v>
      </c>
      <c r="F7709" s="10"/>
      <c r="G7709" s="18" t="s">
        <v>5</v>
      </c>
      <c r="H7709" s="3">
        <v>2024</v>
      </c>
      <c r="I7709" s="20" t="s">
        <v>284</v>
      </c>
      <c r="J7709" s="2" t="s">
        <v>295</v>
      </c>
      <c r="K7709" s="2" t="s">
        <v>320</v>
      </c>
      <c r="L7709" s="163">
        <f t="shared" si="311"/>
        <v>5</v>
      </c>
      <c r="M7709" s="163">
        <f t="shared" si="312"/>
        <v>16.347999999999999</v>
      </c>
      <c r="N7709" s="181"/>
      <c r="O7709" s="8"/>
      <c r="P7709" s="8"/>
      <c r="Q7709" s="8"/>
      <c r="R7709" s="8"/>
      <c r="S7709" s="122"/>
      <c r="T7709" s="8"/>
      <c r="U7709" s="8"/>
      <c r="V7709" s="8"/>
      <c r="W7709" s="8"/>
      <c r="X7709" s="122"/>
      <c r="Y7709" s="8"/>
      <c r="Z7709" s="8"/>
      <c r="AA7709" s="8"/>
      <c r="AB7709" s="8"/>
      <c r="AC7709" s="122"/>
      <c r="AD7709" s="8"/>
      <c r="AE7709" s="8"/>
      <c r="AF7709" s="8"/>
      <c r="AG7709" s="8"/>
      <c r="AH7709" s="122"/>
      <c r="AI7709" s="137"/>
      <c r="AJ7709" s="137"/>
      <c r="AK7709" s="137"/>
      <c r="AL7709" s="137"/>
      <c r="AM7709" s="138"/>
      <c r="AN7709" s="8" t="s">
        <v>625</v>
      </c>
      <c r="AO7709" s="8"/>
      <c r="AP7709" s="8"/>
      <c r="AQ7709" s="8">
        <v>5</v>
      </c>
      <c r="AR7709" s="122">
        <v>16.347999999999999</v>
      </c>
      <c r="AS7709" s="139"/>
      <c r="AT7709" s="139"/>
      <c r="AU7709" s="139"/>
      <c r="AV7709" s="139"/>
      <c r="AW7709" s="140"/>
      <c r="AX7709" s="8"/>
      <c r="AY7709" s="8"/>
      <c r="AZ7709" s="8"/>
      <c r="BA7709" s="8"/>
      <c r="BB7709" s="122"/>
      <c r="BC7709" s="8"/>
      <c r="BD7709" s="8"/>
      <c r="BE7709" s="8"/>
      <c r="BF7709" s="8"/>
      <c r="BG7709" s="122"/>
      <c r="BH7709" s="8"/>
      <c r="BI7709" s="8"/>
      <c r="BJ7709" s="8"/>
      <c r="BK7709" s="8"/>
      <c r="BL7709" s="122"/>
      <c r="BM7709" s="8"/>
      <c r="BN7709" s="8"/>
      <c r="BO7709" s="8"/>
      <c r="BP7709" s="8"/>
      <c r="BQ7709" s="122"/>
      <c r="BR7709" s="8"/>
      <c r="BS7709" s="8"/>
      <c r="BT7709" s="8"/>
      <c r="BU7709" s="8"/>
      <c r="BV7709" s="122"/>
    </row>
    <row r="7710" spans="1:74" hidden="1" x14ac:dyDescent="0.3">
      <c r="A7710" s="8"/>
      <c r="B7710" s="2" t="s">
        <v>2</v>
      </c>
      <c r="C7710" s="2" t="s">
        <v>3</v>
      </c>
      <c r="D7710" s="2" t="s">
        <v>503</v>
      </c>
      <c r="E7710" s="9" t="s">
        <v>622</v>
      </c>
      <c r="F7710" s="10"/>
      <c r="G7710" s="18" t="s">
        <v>5</v>
      </c>
      <c r="H7710" s="3">
        <v>2024</v>
      </c>
      <c r="I7710" s="20" t="s">
        <v>290</v>
      </c>
      <c r="J7710" s="2" t="s">
        <v>299</v>
      </c>
      <c r="K7710" s="2" t="s">
        <v>318</v>
      </c>
      <c r="L7710" s="163">
        <f t="shared" si="311"/>
        <v>0</v>
      </c>
      <c r="M7710" s="163">
        <f t="shared" si="312"/>
        <v>0</v>
      </c>
      <c r="N7710" s="181"/>
      <c r="O7710" s="8"/>
      <c r="P7710" s="8"/>
      <c r="Q7710" s="8"/>
      <c r="R7710" s="8"/>
      <c r="S7710" s="122"/>
      <c r="T7710" s="8"/>
      <c r="U7710" s="8"/>
      <c r="V7710" s="8"/>
      <c r="W7710" s="8"/>
      <c r="X7710" s="122"/>
      <c r="Y7710" s="8"/>
      <c r="Z7710" s="8"/>
      <c r="AA7710" s="8"/>
      <c r="AB7710" s="8"/>
      <c r="AC7710" s="122"/>
      <c r="AD7710" s="8"/>
      <c r="AE7710" s="8"/>
      <c r="AF7710" s="8"/>
      <c r="AG7710" s="8"/>
      <c r="AH7710" s="122"/>
      <c r="AI7710" s="137"/>
      <c r="AJ7710" s="137"/>
      <c r="AK7710" s="137"/>
      <c r="AL7710" s="137"/>
      <c r="AM7710" s="138"/>
      <c r="AN7710" s="8"/>
      <c r="AO7710" s="8"/>
      <c r="AP7710" s="8"/>
      <c r="AQ7710" s="8"/>
      <c r="AR7710" s="122"/>
      <c r="AS7710" s="139"/>
      <c r="AT7710" s="139"/>
      <c r="AU7710" s="139"/>
      <c r="AV7710" s="139"/>
      <c r="AW7710" s="140"/>
      <c r="AX7710" s="8"/>
      <c r="AY7710" s="8"/>
      <c r="AZ7710" s="8"/>
      <c r="BA7710" s="8"/>
      <c r="BB7710" s="122"/>
      <c r="BC7710" s="8"/>
      <c r="BD7710" s="8"/>
      <c r="BE7710" s="8"/>
      <c r="BF7710" s="8"/>
      <c r="BG7710" s="122"/>
      <c r="BH7710" s="8"/>
      <c r="BI7710" s="8"/>
      <c r="BJ7710" s="8"/>
      <c r="BK7710" s="8"/>
      <c r="BL7710" s="122"/>
      <c r="BM7710" s="8"/>
      <c r="BN7710" s="8"/>
      <c r="BO7710" s="8"/>
      <c r="BP7710" s="8"/>
      <c r="BQ7710" s="122"/>
      <c r="BR7710" s="8"/>
      <c r="BS7710" s="8"/>
      <c r="BT7710" s="8"/>
      <c r="BU7710" s="8"/>
      <c r="BV7710" s="122"/>
    </row>
    <row r="7711" spans="1:74" hidden="1" x14ac:dyDescent="0.3">
      <c r="A7711" s="8"/>
      <c r="B7711" s="2" t="s">
        <v>2</v>
      </c>
      <c r="C7711" s="2" t="s">
        <v>3</v>
      </c>
      <c r="D7711" s="2" t="s">
        <v>503</v>
      </c>
      <c r="E7711" s="9" t="s">
        <v>622</v>
      </c>
      <c r="F7711" s="10"/>
      <c r="G7711" s="18" t="s">
        <v>5</v>
      </c>
      <c r="H7711" s="3">
        <v>2024</v>
      </c>
      <c r="I7711" s="20" t="s">
        <v>315</v>
      </c>
      <c r="J7711" s="2" t="s">
        <v>347</v>
      </c>
      <c r="K7711" s="2" t="s">
        <v>320</v>
      </c>
      <c r="L7711" s="163">
        <f t="shared" si="311"/>
        <v>0</v>
      </c>
      <c r="M7711" s="163">
        <f t="shared" si="312"/>
        <v>0</v>
      </c>
      <c r="N7711" s="181"/>
      <c r="O7711" s="8"/>
      <c r="P7711" s="8"/>
      <c r="Q7711" s="8"/>
      <c r="R7711" s="8"/>
      <c r="S7711" s="122"/>
      <c r="T7711" s="8"/>
      <c r="U7711" s="8"/>
      <c r="V7711" s="8"/>
      <c r="W7711" s="8"/>
      <c r="X7711" s="122"/>
      <c r="Y7711" s="8"/>
      <c r="Z7711" s="8"/>
      <c r="AA7711" s="8"/>
      <c r="AB7711" s="8"/>
      <c r="AC7711" s="122"/>
      <c r="AD7711" s="8"/>
      <c r="AE7711" s="8"/>
      <c r="AF7711" s="8"/>
      <c r="AG7711" s="8"/>
      <c r="AH7711" s="122"/>
      <c r="AI7711" s="137"/>
      <c r="AJ7711" s="137"/>
      <c r="AK7711" s="137"/>
      <c r="AL7711" s="137"/>
      <c r="AM7711" s="138"/>
      <c r="AN7711" s="8"/>
      <c r="AO7711" s="8"/>
      <c r="AP7711" s="8"/>
      <c r="AQ7711" s="8"/>
      <c r="AR7711" s="122"/>
      <c r="AS7711" s="139"/>
      <c r="AT7711" s="139"/>
      <c r="AU7711" s="139"/>
      <c r="AV7711" s="139"/>
      <c r="AW7711" s="140"/>
      <c r="AX7711" s="8"/>
      <c r="AY7711" s="8"/>
      <c r="AZ7711" s="8"/>
      <c r="BA7711" s="8"/>
      <c r="BB7711" s="122"/>
      <c r="BC7711" s="8"/>
      <c r="BD7711" s="8"/>
      <c r="BE7711" s="8"/>
      <c r="BF7711" s="8"/>
      <c r="BG7711" s="122"/>
      <c r="BH7711" s="8"/>
      <c r="BI7711" s="8"/>
      <c r="BJ7711" s="8"/>
      <c r="BK7711" s="8"/>
      <c r="BL7711" s="122"/>
      <c r="BM7711" s="8"/>
      <c r="BN7711" s="8"/>
      <c r="BO7711" s="8"/>
      <c r="BP7711" s="8"/>
      <c r="BQ7711" s="122"/>
      <c r="BR7711" s="8"/>
      <c r="BS7711" s="8"/>
      <c r="BT7711" s="8"/>
      <c r="BU7711" s="8"/>
      <c r="BV7711" s="122"/>
    </row>
    <row r="7712" spans="1:74" hidden="1" x14ac:dyDescent="0.3">
      <c r="A7712" s="8"/>
      <c r="B7712" s="2" t="s">
        <v>2</v>
      </c>
      <c r="C7712" s="2" t="s">
        <v>3</v>
      </c>
      <c r="D7712" s="2" t="s">
        <v>503</v>
      </c>
      <c r="E7712" s="9" t="s">
        <v>622</v>
      </c>
      <c r="F7712" s="10"/>
      <c r="G7712" s="18" t="s">
        <v>5</v>
      </c>
      <c r="H7712" s="3">
        <v>2024</v>
      </c>
      <c r="I7712" s="20" t="s">
        <v>315</v>
      </c>
      <c r="J7712" s="2" t="s">
        <v>296</v>
      </c>
      <c r="K7712" s="2" t="s">
        <v>321</v>
      </c>
      <c r="L7712" s="163">
        <f t="shared" si="311"/>
        <v>0</v>
      </c>
      <c r="M7712" s="163">
        <f t="shared" si="312"/>
        <v>0</v>
      </c>
      <c r="N7712" s="181"/>
      <c r="O7712" s="8"/>
      <c r="P7712" s="8"/>
      <c r="Q7712" s="8"/>
      <c r="R7712" s="8"/>
      <c r="S7712" s="122"/>
      <c r="T7712" s="8"/>
      <c r="U7712" s="8"/>
      <c r="V7712" s="8"/>
      <c r="W7712" s="8"/>
      <c r="X7712" s="122"/>
      <c r="Y7712" s="8"/>
      <c r="Z7712" s="8"/>
      <c r="AA7712" s="8"/>
      <c r="AB7712" s="8"/>
      <c r="AC7712" s="122"/>
      <c r="AD7712" s="8"/>
      <c r="AE7712" s="8"/>
      <c r="AF7712" s="8"/>
      <c r="AG7712" s="8"/>
      <c r="AH7712" s="122"/>
      <c r="AI7712" s="137"/>
      <c r="AJ7712" s="137"/>
      <c r="AK7712" s="137"/>
      <c r="AL7712" s="137"/>
      <c r="AM7712" s="138"/>
      <c r="AN7712" s="8"/>
      <c r="AO7712" s="8"/>
      <c r="AP7712" s="8"/>
      <c r="AQ7712" s="8"/>
      <c r="AR7712" s="122"/>
      <c r="AS7712" s="139"/>
      <c r="AT7712" s="139"/>
      <c r="AU7712" s="139"/>
      <c r="AV7712" s="139"/>
      <c r="AW7712" s="140"/>
      <c r="AX7712" s="8"/>
      <c r="AY7712" s="8"/>
      <c r="AZ7712" s="8"/>
      <c r="BA7712" s="8"/>
      <c r="BB7712" s="122"/>
      <c r="BC7712" s="8"/>
      <c r="BD7712" s="8"/>
      <c r="BE7712" s="8"/>
      <c r="BF7712" s="8"/>
      <c r="BG7712" s="122"/>
      <c r="BH7712" s="8"/>
      <c r="BI7712" s="8"/>
      <c r="BJ7712" s="8"/>
      <c r="BK7712" s="8"/>
      <c r="BL7712" s="122"/>
      <c r="BM7712" s="8"/>
      <c r="BN7712" s="8"/>
      <c r="BO7712" s="8"/>
      <c r="BP7712" s="8"/>
      <c r="BQ7712" s="122"/>
      <c r="BR7712" s="8"/>
      <c r="BS7712" s="8"/>
      <c r="BT7712" s="8"/>
      <c r="BU7712" s="8"/>
      <c r="BV7712" s="122"/>
    </row>
    <row r="7713" spans="1:74" hidden="1" x14ac:dyDescent="0.3">
      <c r="A7713" s="8"/>
      <c r="B7713" s="2" t="s">
        <v>2</v>
      </c>
      <c r="C7713" s="2" t="s">
        <v>3</v>
      </c>
      <c r="D7713" s="2" t="s">
        <v>503</v>
      </c>
      <c r="E7713" s="9" t="s">
        <v>622</v>
      </c>
      <c r="F7713" s="10"/>
      <c r="G7713" s="18" t="s">
        <v>5</v>
      </c>
      <c r="H7713" s="3">
        <v>2024</v>
      </c>
      <c r="I7713" s="20" t="s">
        <v>316</v>
      </c>
      <c r="J7713" s="2" t="s">
        <v>297</v>
      </c>
      <c r="K7713" s="2" t="s">
        <v>318</v>
      </c>
      <c r="L7713" s="163">
        <f t="shared" si="311"/>
        <v>0</v>
      </c>
      <c r="M7713" s="163">
        <f t="shared" si="312"/>
        <v>0</v>
      </c>
      <c r="N7713" s="181"/>
      <c r="O7713" s="8"/>
      <c r="P7713" s="8"/>
      <c r="Q7713" s="8"/>
      <c r="R7713" s="8"/>
      <c r="S7713" s="122"/>
      <c r="T7713" s="8"/>
      <c r="U7713" s="8"/>
      <c r="V7713" s="8"/>
      <c r="W7713" s="8"/>
      <c r="X7713" s="122"/>
      <c r="Y7713" s="8"/>
      <c r="Z7713" s="8"/>
      <c r="AA7713" s="8"/>
      <c r="AB7713" s="8"/>
      <c r="AC7713" s="122"/>
      <c r="AD7713" s="8"/>
      <c r="AE7713" s="8"/>
      <c r="AF7713" s="8"/>
      <c r="AG7713" s="8"/>
      <c r="AH7713" s="122"/>
      <c r="AI7713" s="137"/>
      <c r="AJ7713" s="137"/>
      <c r="AK7713" s="137"/>
      <c r="AL7713" s="137"/>
      <c r="AM7713" s="138"/>
      <c r="AN7713" s="8"/>
      <c r="AO7713" s="8"/>
      <c r="AP7713" s="8"/>
      <c r="AQ7713" s="8"/>
      <c r="AR7713" s="122"/>
      <c r="AS7713" s="139"/>
      <c r="AT7713" s="139"/>
      <c r="AU7713" s="139"/>
      <c r="AV7713" s="139"/>
      <c r="AW7713" s="140"/>
      <c r="AX7713" s="8"/>
      <c r="AY7713" s="8"/>
      <c r="AZ7713" s="8"/>
      <c r="BA7713" s="8"/>
      <c r="BB7713" s="122"/>
      <c r="BC7713" s="8"/>
      <c r="BD7713" s="8"/>
      <c r="BE7713" s="8"/>
      <c r="BF7713" s="8"/>
      <c r="BG7713" s="122"/>
      <c r="BH7713" s="8"/>
      <c r="BI7713" s="8"/>
      <c r="BJ7713" s="8"/>
      <c r="BK7713" s="8"/>
      <c r="BL7713" s="122"/>
      <c r="BM7713" s="8"/>
      <c r="BN7713" s="8"/>
      <c r="BO7713" s="8"/>
      <c r="BP7713" s="8"/>
      <c r="BQ7713" s="122"/>
      <c r="BR7713" s="8"/>
      <c r="BS7713" s="8"/>
      <c r="BT7713" s="8"/>
      <c r="BU7713" s="8"/>
      <c r="BV7713" s="122"/>
    </row>
    <row r="7714" spans="1:74" hidden="1" x14ac:dyDescent="0.3">
      <c r="A7714" s="8"/>
      <c r="B7714" s="2" t="s">
        <v>2</v>
      </c>
      <c r="C7714" s="2" t="s">
        <v>3</v>
      </c>
      <c r="D7714" s="2" t="s">
        <v>503</v>
      </c>
      <c r="E7714" s="9" t="s">
        <v>622</v>
      </c>
      <c r="F7714" s="10"/>
      <c r="G7714" s="18" t="s">
        <v>5</v>
      </c>
      <c r="H7714" s="3">
        <v>2024</v>
      </c>
      <c r="I7714" s="20" t="s">
        <v>316</v>
      </c>
      <c r="J7714" s="8" t="s">
        <v>348</v>
      </c>
      <c r="K7714" s="8" t="s">
        <v>320</v>
      </c>
      <c r="L7714" s="163">
        <f t="shared" si="311"/>
        <v>0</v>
      </c>
      <c r="M7714" s="163">
        <f t="shared" si="312"/>
        <v>0</v>
      </c>
      <c r="N7714" s="181"/>
      <c r="O7714" s="8"/>
      <c r="P7714" s="8"/>
      <c r="Q7714" s="8"/>
      <c r="R7714" s="8"/>
      <c r="S7714" s="122"/>
      <c r="T7714" s="8"/>
      <c r="U7714" s="8"/>
      <c r="V7714" s="8"/>
      <c r="W7714" s="8"/>
      <c r="X7714" s="122"/>
      <c r="Y7714" s="8"/>
      <c r="Z7714" s="8"/>
      <c r="AA7714" s="8"/>
      <c r="AB7714" s="8"/>
      <c r="AC7714" s="122"/>
      <c r="AD7714" s="8"/>
      <c r="AE7714" s="8"/>
      <c r="AF7714" s="8"/>
      <c r="AG7714" s="8"/>
      <c r="AH7714" s="122"/>
      <c r="AI7714" s="137"/>
      <c r="AJ7714" s="137"/>
      <c r="AK7714" s="137"/>
      <c r="AL7714" s="137"/>
      <c r="AM7714" s="138"/>
      <c r="AN7714" s="8"/>
      <c r="AO7714" s="8"/>
      <c r="AP7714" s="8"/>
      <c r="AQ7714" s="8"/>
      <c r="AR7714" s="122"/>
      <c r="AS7714" s="139"/>
      <c r="AT7714" s="139"/>
      <c r="AU7714" s="139"/>
      <c r="AV7714" s="139"/>
      <c r="AW7714" s="140"/>
      <c r="AX7714" s="8"/>
      <c r="AY7714" s="8"/>
      <c r="AZ7714" s="8"/>
      <c r="BA7714" s="8"/>
      <c r="BB7714" s="122"/>
      <c r="BC7714" s="8"/>
      <c r="BD7714" s="8"/>
      <c r="BE7714" s="8"/>
      <c r="BF7714" s="8"/>
      <c r="BG7714" s="122"/>
      <c r="BH7714" s="8"/>
      <c r="BI7714" s="8"/>
      <c r="BJ7714" s="8"/>
      <c r="BK7714" s="8"/>
      <c r="BL7714" s="122"/>
      <c r="BM7714" s="8"/>
      <c r="BN7714" s="8"/>
      <c r="BO7714" s="8"/>
      <c r="BP7714" s="8"/>
      <c r="BQ7714" s="122"/>
      <c r="BR7714" s="8"/>
      <c r="BS7714" s="8"/>
      <c r="BT7714" s="8"/>
      <c r="BU7714" s="8"/>
      <c r="BV7714" s="122"/>
    </row>
    <row r="7715" spans="1:74" hidden="1" x14ac:dyDescent="0.3">
      <c r="A7715" s="8"/>
      <c r="B7715" s="2" t="s">
        <v>2</v>
      </c>
      <c r="C7715" s="2" t="s">
        <v>3</v>
      </c>
      <c r="D7715" s="2" t="s">
        <v>503</v>
      </c>
      <c r="E7715" s="9" t="s">
        <v>622</v>
      </c>
      <c r="F7715" s="10"/>
      <c r="G7715" s="18" t="s">
        <v>5</v>
      </c>
      <c r="H7715" s="3">
        <v>2024</v>
      </c>
      <c r="I7715" s="20" t="s">
        <v>282</v>
      </c>
      <c r="J7715" s="2" t="s">
        <v>272</v>
      </c>
      <c r="K7715" s="2" t="s">
        <v>321</v>
      </c>
      <c r="L7715" s="163">
        <f t="shared" si="311"/>
        <v>0</v>
      </c>
      <c r="M7715" s="163">
        <f t="shared" si="312"/>
        <v>0</v>
      </c>
      <c r="N7715" s="181"/>
      <c r="O7715" s="8"/>
      <c r="P7715" s="8"/>
      <c r="Q7715" s="8"/>
      <c r="R7715" s="8"/>
      <c r="S7715" s="122"/>
      <c r="T7715" s="8"/>
      <c r="U7715" s="8"/>
      <c r="V7715" s="8"/>
      <c r="W7715" s="8"/>
      <c r="X7715" s="122"/>
      <c r="Y7715" s="8"/>
      <c r="Z7715" s="8"/>
      <c r="AA7715" s="8"/>
      <c r="AB7715" s="8"/>
      <c r="AC7715" s="122"/>
      <c r="AD7715" s="8"/>
      <c r="AE7715" s="8"/>
      <c r="AF7715" s="8"/>
      <c r="AG7715" s="8"/>
      <c r="AH7715" s="122"/>
      <c r="AI7715" s="137"/>
      <c r="AJ7715" s="137"/>
      <c r="AK7715" s="137"/>
      <c r="AL7715" s="137"/>
      <c r="AM7715" s="138"/>
      <c r="AN7715" s="8"/>
      <c r="AO7715" s="8"/>
      <c r="AP7715" s="8"/>
      <c r="AQ7715" s="8"/>
      <c r="AR7715" s="122"/>
      <c r="AS7715" s="139"/>
      <c r="AT7715" s="139"/>
      <c r="AU7715" s="139"/>
      <c r="AV7715" s="139"/>
      <c r="AW7715" s="140"/>
      <c r="AX7715" s="8"/>
      <c r="AY7715" s="8"/>
      <c r="AZ7715" s="8"/>
      <c r="BA7715" s="8"/>
      <c r="BB7715" s="122"/>
      <c r="BC7715" s="8"/>
      <c r="BD7715" s="8"/>
      <c r="BE7715" s="8"/>
      <c r="BF7715" s="8"/>
      <c r="BG7715" s="122"/>
      <c r="BH7715" s="8"/>
      <c r="BI7715" s="8"/>
      <c r="BJ7715" s="8"/>
      <c r="BK7715" s="8"/>
      <c r="BL7715" s="122"/>
      <c r="BM7715" s="8"/>
      <c r="BN7715" s="8"/>
      <c r="BO7715" s="8"/>
      <c r="BP7715" s="8"/>
      <c r="BQ7715" s="122"/>
      <c r="BR7715" s="8"/>
      <c r="BS7715" s="8"/>
      <c r="BT7715" s="8"/>
      <c r="BU7715" s="8"/>
      <c r="BV7715" s="122"/>
    </row>
    <row r="7716" spans="1:74" hidden="1" x14ac:dyDescent="0.3">
      <c r="A7716" s="8"/>
      <c r="B7716" s="2" t="s">
        <v>2</v>
      </c>
      <c r="C7716" s="2" t="s">
        <v>3</v>
      </c>
      <c r="D7716" s="2" t="s">
        <v>503</v>
      </c>
      <c r="E7716" s="9" t="s">
        <v>622</v>
      </c>
      <c r="F7716" s="10"/>
      <c r="G7716" s="18" t="s">
        <v>5</v>
      </c>
      <c r="H7716" s="3">
        <v>2024</v>
      </c>
      <c r="I7716" s="20" t="s">
        <v>282</v>
      </c>
      <c r="J7716" s="2" t="s">
        <v>273</v>
      </c>
      <c r="K7716" s="2" t="s">
        <v>321</v>
      </c>
      <c r="L7716" s="165">
        <f t="shared" si="311"/>
        <v>5.0000000000000001E-4</v>
      </c>
      <c r="M7716" s="163">
        <f t="shared" si="312"/>
        <v>1.69</v>
      </c>
      <c r="N7716" s="181"/>
      <c r="O7716" s="8"/>
      <c r="P7716" s="8"/>
      <c r="Q7716" s="8"/>
      <c r="R7716" s="8"/>
      <c r="S7716" s="122"/>
      <c r="T7716" s="8"/>
      <c r="U7716" s="8"/>
      <c r="V7716" s="8"/>
      <c r="W7716" s="8"/>
      <c r="X7716" s="122"/>
      <c r="Y7716" s="8"/>
      <c r="Z7716" s="8"/>
      <c r="AA7716" s="8"/>
      <c r="AB7716" s="8"/>
      <c r="AC7716" s="122"/>
      <c r="AD7716" s="8"/>
      <c r="AE7716" s="8"/>
      <c r="AF7716" s="8"/>
      <c r="AG7716" s="8"/>
      <c r="AH7716" s="122"/>
      <c r="AI7716" s="137"/>
      <c r="AJ7716" s="137"/>
      <c r="AK7716" s="137"/>
      <c r="AL7716" s="137"/>
      <c r="AM7716" s="138"/>
      <c r="AN7716" s="8" t="s">
        <v>624</v>
      </c>
      <c r="AO7716" s="8"/>
      <c r="AP7716" s="8"/>
      <c r="AQ7716" s="8">
        <v>5.0000000000000001E-4</v>
      </c>
      <c r="AR7716" s="122">
        <v>1.69</v>
      </c>
      <c r="AS7716" s="139"/>
      <c r="AT7716" s="139"/>
      <c r="AU7716" s="139"/>
      <c r="AV7716" s="139"/>
      <c r="AW7716" s="140"/>
      <c r="AX7716" s="8"/>
      <c r="AY7716" s="8"/>
      <c r="AZ7716" s="8"/>
      <c r="BA7716" s="8"/>
      <c r="BB7716" s="122"/>
      <c r="BC7716" s="8"/>
      <c r="BD7716" s="8"/>
      <c r="BE7716" s="8"/>
      <c r="BF7716" s="8"/>
      <c r="BG7716" s="122"/>
      <c r="BH7716" s="8"/>
      <c r="BI7716" s="8"/>
      <c r="BJ7716" s="8"/>
      <c r="BK7716" s="8"/>
      <c r="BL7716" s="122"/>
      <c r="BM7716" s="8"/>
      <c r="BN7716" s="8"/>
      <c r="BO7716" s="8"/>
      <c r="BP7716" s="8"/>
      <c r="BQ7716" s="122"/>
      <c r="BR7716" s="8"/>
      <c r="BS7716" s="8"/>
      <c r="BT7716" s="8"/>
      <c r="BU7716" s="8"/>
      <c r="BV7716" s="122"/>
    </row>
    <row r="7717" spans="1:74" hidden="1" x14ac:dyDescent="0.3">
      <c r="A7717" s="8"/>
      <c r="B7717" s="2" t="s">
        <v>2</v>
      </c>
      <c r="C7717" s="2" t="s">
        <v>3</v>
      </c>
      <c r="D7717" s="2" t="s">
        <v>503</v>
      </c>
      <c r="E7717" s="9" t="s">
        <v>622</v>
      </c>
      <c r="F7717" s="10"/>
      <c r="G7717" s="18" t="s">
        <v>5</v>
      </c>
      <c r="H7717" s="3">
        <v>2024</v>
      </c>
      <c r="I7717" s="20" t="s">
        <v>282</v>
      </c>
      <c r="J7717" s="2" t="s">
        <v>274</v>
      </c>
      <c r="K7717" s="2" t="s">
        <v>321</v>
      </c>
      <c r="L7717" s="163">
        <f t="shared" si="311"/>
        <v>3.2000000000000001E-2</v>
      </c>
      <c r="M7717" s="163">
        <f t="shared" si="312"/>
        <v>90.576999999999998</v>
      </c>
      <c r="N7717" s="181"/>
      <c r="O7717" s="8"/>
      <c r="P7717" s="8"/>
      <c r="Q7717" s="8"/>
      <c r="R7717" s="8"/>
      <c r="S7717" s="122"/>
      <c r="T7717" s="8"/>
      <c r="U7717" s="8"/>
      <c r="V7717" s="8"/>
      <c r="W7717" s="8"/>
      <c r="X7717" s="122"/>
      <c r="Y7717" s="8"/>
      <c r="Z7717" s="8"/>
      <c r="AA7717" s="8"/>
      <c r="AB7717" s="8"/>
      <c r="AC7717" s="122"/>
      <c r="AD7717" s="8"/>
      <c r="AE7717" s="8"/>
      <c r="AF7717" s="8"/>
      <c r="AG7717" s="8"/>
      <c r="AH7717" s="122"/>
      <c r="AI7717" s="137"/>
      <c r="AJ7717" s="137"/>
      <c r="AK7717" s="137"/>
      <c r="AL7717" s="137"/>
      <c r="AM7717" s="138"/>
      <c r="AN7717" s="8"/>
      <c r="AO7717" s="8"/>
      <c r="AP7717" s="8"/>
      <c r="AQ7717" s="8"/>
      <c r="AR7717" s="122"/>
      <c r="AS7717" s="139"/>
      <c r="AT7717" s="139"/>
      <c r="AU7717" s="139"/>
      <c r="AV7717" s="139"/>
      <c r="AW7717" s="140"/>
      <c r="AX7717" s="8"/>
      <c r="AY7717" s="8"/>
      <c r="AZ7717" s="8"/>
      <c r="BA7717" s="8"/>
      <c r="BB7717" s="122"/>
      <c r="BC7717" s="8"/>
      <c r="BD7717" s="8"/>
      <c r="BE7717" s="8"/>
      <c r="BF7717" s="8"/>
      <c r="BG7717" s="122"/>
      <c r="BH7717" s="8" t="s">
        <v>955</v>
      </c>
      <c r="BI7717" s="8"/>
      <c r="BJ7717" s="8"/>
      <c r="BK7717" s="8">
        <v>3.2000000000000001E-2</v>
      </c>
      <c r="BL7717" s="122">
        <v>90.576999999999998</v>
      </c>
      <c r="BM7717" s="8"/>
      <c r="BN7717" s="8"/>
      <c r="BO7717" s="8"/>
      <c r="BP7717" s="8"/>
      <c r="BQ7717" s="122"/>
      <c r="BR7717" s="8"/>
      <c r="BS7717" s="8"/>
      <c r="BT7717" s="8"/>
      <c r="BU7717" s="8"/>
      <c r="BV7717" s="122"/>
    </row>
    <row r="7718" spans="1:74" hidden="1" x14ac:dyDescent="0.3">
      <c r="A7718" s="8"/>
      <c r="B7718" s="2" t="s">
        <v>2</v>
      </c>
      <c r="C7718" s="2" t="s">
        <v>3</v>
      </c>
      <c r="D7718" s="2" t="s">
        <v>503</v>
      </c>
      <c r="E7718" s="9" t="s">
        <v>622</v>
      </c>
      <c r="F7718" s="10"/>
      <c r="G7718" s="18" t="s">
        <v>5</v>
      </c>
      <c r="H7718" s="3">
        <v>2024</v>
      </c>
      <c r="I7718" s="20" t="s">
        <v>282</v>
      </c>
      <c r="J7718" s="2" t="s">
        <v>275</v>
      </c>
      <c r="K7718" s="2" t="s">
        <v>321</v>
      </c>
      <c r="L7718" s="163">
        <f t="shared" si="311"/>
        <v>0</v>
      </c>
      <c r="M7718" s="163">
        <f t="shared" si="312"/>
        <v>0</v>
      </c>
      <c r="N7718" s="181"/>
      <c r="O7718" s="8"/>
      <c r="P7718" s="8"/>
      <c r="Q7718" s="8"/>
      <c r="R7718" s="8"/>
      <c r="S7718" s="122"/>
      <c r="T7718" s="8"/>
      <c r="U7718" s="8"/>
      <c r="V7718" s="8"/>
      <c r="W7718" s="8"/>
      <c r="X7718" s="122"/>
      <c r="Y7718" s="8"/>
      <c r="Z7718" s="8"/>
      <c r="AA7718" s="8"/>
      <c r="AB7718" s="8"/>
      <c r="AC7718" s="122"/>
      <c r="AD7718" s="8"/>
      <c r="AE7718" s="8"/>
      <c r="AF7718" s="8"/>
      <c r="AG7718" s="8"/>
      <c r="AH7718" s="122"/>
      <c r="AI7718" s="137"/>
      <c r="AJ7718" s="137"/>
      <c r="AK7718" s="137"/>
      <c r="AL7718" s="137"/>
      <c r="AM7718" s="138"/>
      <c r="AN7718" s="8"/>
      <c r="AO7718" s="8"/>
      <c r="AP7718" s="8"/>
      <c r="AQ7718" s="8"/>
      <c r="AR7718" s="122"/>
      <c r="AS7718" s="139"/>
      <c r="AT7718" s="139"/>
      <c r="AU7718" s="139"/>
      <c r="AV7718" s="139"/>
      <c r="AW7718" s="140"/>
      <c r="AX7718" s="8"/>
      <c r="AY7718" s="8"/>
      <c r="AZ7718" s="8"/>
      <c r="BA7718" s="8"/>
      <c r="BB7718" s="122"/>
      <c r="BC7718" s="8"/>
      <c r="BD7718" s="8"/>
      <c r="BE7718" s="8"/>
      <c r="BF7718" s="8"/>
      <c r="BG7718" s="122"/>
      <c r="BH7718" s="8"/>
      <c r="BI7718" s="8"/>
      <c r="BJ7718" s="8"/>
      <c r="BK7718" s="8"/>
      <c r="BL7718" s="122"/>
      <c r="BM7718" s="8"/>
      <c r="BN7718" s="8"/>
      <c r="BO7718" s="8"/>
      <c r="BP7718" s="8"/>
      <c r="BQ7718" s="122"/>
      <c r="BR7718" s="8"/>
      <c r="BS7718" s="8"/>
      <c r="BT7718" s="8"/>
      <c r="BU7718" s="8"/>
      <c r="BV7718" s="122"/>
    </row>
    <row r="7719" spans="1:74" hidden="1" x14ac:dyDescent="0.3">
      <c r="A7719" s="8"/>
      <c r="B7719" s="2" t="s">
        <v>2</v>
      </c>
      <c r="C7719" s="2" t="s">
        <v>3</v>
      </c>
      <c r="D7719" s="2" t="s">
        <v>503</v>
      </c>
      <c r="E7719" s="9" t="s">
        <v>622</v>
      </c>
      <c r="F7719" s="10"/>
      <c r="G7719" s="18" t="s">
        <v>5</v>
      </c>
      <c r="H7719" s="3">
        <v>2024</v>
      </c>
      <c r="I7719" s="20" t="s">
        <v>282</v>
      </c>
      <c r="J7719" s="2" t="s">
        <v>276</v>
      </c>
      <c r="K7719" s="2" t="s">
        <v>320</v>
      </c>
      <c r="L7719" s="163">
        <f t="shared" si="311"/>
        <v>0</v>
      </c>
      <c r="M7719" s="163">
        <f t="shared" si="312"/>
        <v>0</v>
      </c>
      <c r="N7719" s="181"/>
      <c r="O7719" s="8"/>
      <c r="P7719" s="8"/>
      <c r="Q7719" s="8"/>
      <c r="R7719" s="8"/>
      <c r="S7719" s="122"/>
      <c r="T7719" s="8"/>
      <c r="U7719" s="8"/>
      <c r="V7719" s="8"/>
      <c r="W7719" s="8"/>
      <c r="X7719" s="122"/>
      <c r="Y7719" s="8"/>
      <c r="Z7719" s="8"/>
      <c r="AA7719" s="8"/>
      <c r="AB7719" s="8"/>
      <c r="AC7719" s="122"/>
      <c r="AD7719" s="8"/>
      <c r="AE7719" s="8"/>
      <c r="AF7719" s="8"/>
      <c r="AG7719" s="8"/>
      <c r="AH7719" s="122"/>
      <c r="AI7719" s="137"/>
      <c r="AJ7719" s="137"/>
      <c r="AK7719" s="137"/>
      <c r="AL7719" s="137"/>
      <c r="AM7719" s="138"/>
      <c r="AN7719" s="8"/>
      <c r="AO7719" s="8"/>
      <c r="AP7719" s="8"/>
      <c r="AQ7719" s="8"/>
      <c r="AR7719" s="122"/>
      <c r="AS7719" s="139"/>
      <c r="AT7719" s="139"/>
      <c r="AU7719" s="139"/>
      <c r="AV7719" s="139"/>
      <c r="AW7719" s="140"/>
      <c r="AX7719" s="8"/>
      <c r="AY7719" s="8"/>
      <c r="AZ7719" s="8"/>
      <c r="BA7719" s="8"/>
      <c r="BB7719" s="122"/>
      <c r="BC7719" s="8"/>
      <c r="BD7719" s="8"/>
      <c r="BE7719" s="8"/>
      <c r="BF7719" s="8"/>
      <c r="BG7719" s="122"/>
      <c r="BH7719" s="8"/>
      <c r="BI7719" s="8"/>
      <c r="BJ7719" s="8"/>
      <c r="BK7719" s="8"/>
      <c r="BL7719" s="122"/>
      <c r="BM7719" s="8"/>
      <c r="BN7719" s="8"/>
      <c r="BO7719" s="8"/>
      <c r="BP7719" s="8"/>
      <c r="BQ7719" s="122"/>
      <c r="BR7719" s="8"/>
      <c r="BS7719" s="8"/>
      <c r="BT7719" s="8"/>
      <c r="BU7719" s="8"/>
      <c r="BV7719" s="122"/>
    </row>
    <row r="7720" spans="1:74" hidden="1" x14ac:dyDescent="0.3">
      <c r="A7720" s="8"/>
      <c r="B7720" s="2" t="s">
        <v>2</v>
      </c>
      <c r="C7720" s="2" t="s">
        <v>3</v>
      </c>
      <c r="D7720" s="2" t="s">
        <v>503</v>
      </c>
      <c r="E7720" s="9" t="s">
        <v>622</v>
      </c>
      <c r="F7720" s="10"/>
      <c r="G7720" s="18" t="s">
        <v>5</v>
      </c>
      <c r="H7720" s="3">
        <v>2024</v>
      </c>
      <c r="I7720" s="20" t="s">
        <v>282</v>
      </c>
      <c r="J7720" s="2" t="s">
        <v>277</v>
      </c>
      <c r="K7720" s="2" t="s">
        <v>320</v>
      </c>
      <c r="L7720" s="163">
        <f t="shared" si="311"/>
        <v>0</v>
      </c>
      <c r="M7720" s="163">
        <f t="shared" si="312"/>
        <v>0</v>
      </c>
      <c r="N7720" s="181"/>
      <c r="O7720" s="8"/>
      <c r="P7720" s="8"/>
      <c r="Q7720" s="8"/>
      <c r="R7720" s="8"/>
      <c r="S7720" s="122"/>
      <c r="T7720" s="8"/>
      <c r="U7720" s="8"/>
      <c r="V7720" s="8"/>
      <c r="W7720" s="8"/>
      <c r="X7720" s="122"/>
      <c r="Y7720" s="8"/>
      <c r="Z7720" s="8"/>
      <c r="AA7720" s="8"/>
      <c r="AB7720" s="8"/>
      <c r="AC7720" s="122"/>
      <c r="AD7720" s="8"/>
      <c r="AE7720" s="8"/>
      <c r="AF7720" s="8"/>
      <c r="AG7720" s="8"/>
      <c r="AH7720" s="122"/>
      <c r="AI7720" s="137"/>
      <c r="AJ7720" s="137"/>
      <c r="AK7720" s="137"/>
      <c r="AL7720" s="137"/>
      <c r="AM7720" s="138"/>
      <c r="AN7720" s="8"/>
      <c r="AO7720" s="8"/>
      <c r="AP7720" s="8"/>
      <c r="AQ7720" s="8"/>
      <c r="AR7720" s="122"/>
      <c r="AS7720" s="139"/>
      <c r="AT7720" s="139"/>
      <c r="AU7720" s="139"/>
      <c r="AV7720" s="139"/>
      <c r="AW7720" s="140"/>
      <c r="AX7720" s="8"/>
      <c r="AY7720" s="8"/>
      <c r="AZ7720" s="8"/>
      <c r="BA7720" s="8"/>
      <c r="BB7720" s="122"/>
      <c r="BC7720" s="8"/>
      <c r="BD7720" s="8"/>
      <c r="BE7720" s="8"/>
      <c r="BF7720" s="8"/>
      <c r="BG7720" s="122"/>
      <c r="BH7720" s="8"/>
      <c r="BI7720" s="8"/>
      <c r="BJ7720" s="8"/>
      <c r="BK7720" s="8"/>
      <c r="BL7720" s="122"/>
      <c r="BM7720" s="8"/>
      <c r="BN7720" s="8"/>
      <c r="BO7720" s="8"/>
      <c r="BP7720" s="8"/>
      <c r="BQ7720" s="122"/>
      <c r="BR7720" s="8"/>
      <c r="BS7720" s="8"/>
      <c r="BT7720" s="8"/>
      <c r="BU7720" s="8"/>
      <c r="BV7720" s="122"/>
    </row>
    <row r="7721" spans="1:74" hidden="1" x14ac:dyDescent="0.3">
      <c r="A7721" s="8"/>
      <c r="B7721" s="2" t="s">
        <v>2</v>
      </c>
      <c r="C7721" s="2" t="s">
        <v>3</v>
      </c>
      <c r="D7721" s="2" t="s">
        <v>503</v>
      </c>
      <c r="E7721" s="9" t="s">
        <v>622</v>
      </c>
      <c r="F7721" s="10"/>
      <c r="G7721" s="18" t="s">
        <v>5</v>
      </c>
      <c r="H7721" s="3">
        <v>2024</v>
      </c>
      <c r="I7721" s="20" t="s">
        <v>283</v>
      </c>
      <c r="J7721" s="2" t="s">
        <v>298</v>
      </c>
      <c r="K7721" s="2" t="s">
        <v>321</v>
      </c>
      <c r="L7721" s="163">
        <f t="shared" si="311"/>
        <v>0.15</v>
      </c>
      <c r="M7721" s="163">
        <f t="shared" si="312"/>
        <v>56.442999999999998</v>
      </c>
      <c r="N7721" s="181"/>
      <c r="O7721" s="8"/>
      <c r="P7721" s="8"/>
      <c r="Q7721" s="8"/>
      <c r="R7721" s="8"/>
      <c r="S7721" s="122"/>
      <c r="T7721" s="8"/>
      <c r="U7721" s="8"/>
      <c r="V7721" s="8"/>
      <c r="W7721" s="8"/>
      <c r="X7721" s="122"/>
      <c r="Y7721" s="8"/>
      <c r="Z7721" s="8"/>
      <c r="AA7721" s="8"/>
      <c r="AB7721" s="8"/>
      <c r="AC7721" s="122"/>
      <c r="AD7721" s="8"/>
      <c r="AE7721" s="8"/>
      <c r="AF7721" s="8"/>
      <c r="AG7721" s="8"/>
      <c r="AH7721" s="122"/>
      <c r="AI7721" s="137"/>
      <c r="AJ7721" s="137"/>
      <c r="AK7721" s="137"/>
      <c r="AL7721" s="137"/>
      <c r="AM7721" s="138"/>
      <c r="AN7721" s="8" t="s">
        <v>363</v>
      </c>
      <c r="AO7721" s="8"/>
      <c r="AP7721" s="8"/>
      <c r="AQ7721" s="8">
        <v>0.15</v>
      </c>
      <c r="AR7721" s="122">
        <v>56.442999999999998</v>
      </c>
      <c r="AS7721" s="139"/>
      <c r="AT7721" s="139"/>
      <c r="AU7721" s="139"/>
      <c r="AV7721" s="139"/>
      <c r="AW7721" s="140"/>
      <c r="AX7721" s="8"/>
      <c r="AY7721" s="8"/>
      <c r="AZ7721" s="8"/>
      <c r="BA7721" s="8"/>
      <c r="BB7721" s="122"/>
      <c r="BC7721" s="8"/>
      <c r="BD7721" s="8"/>
      <c r="BE7721" s="8"/>
      <c r="BF7721" s="8"/>
      <c r="BG7721" s="122"/>
      <c r="BH7721" s="8"/>
      <c r="BI7721" s="8"/>
      <c r="BJ7721" s="8"/>
      <c r="BK7721" s="8"/>
      <c r="BL7721" s="122"/>
      <c r="BM7721" s="8"/>
      <c r="BN7721" s="8"/>
      <c r="BO7721" s="8"/>
      <c r="BP7721" s="8"/>
      <c r="BQ7721" s="122"/>
      <c r="BR7721" s="8"/>
      <c r="BS7721" s="8"/>
      <c r="BT7721" s="8"/>
      <c r="BU7721" s="8"/>
      <c r="BV7721" s="122"/>
    </row>
    <row r="7722" spans="1:74" hidden="1" x14ac:dyDescent="0.3">
      <c r="A7722" s="8"/>
      <c r="B7722" s="2" t="s">
        <v>2</v>
      </c>
      <c r="C7722" s="2" t="s">
        <v>3</v>
      </c>
      <c r="D7722" s="2" t="s">
        <v>503</v>
      </c>
      <c r="E7722" s="9" t="s">
        <v>622</v>
      </c>
      <c r="F7722" s="10"/>
      <c r="G7722" s="18" t="s">
        <v>5</v>
      </c>
      <c r="H7722" s="3">
        <v>2024</v>
      </c>
      <c r="I7722" s="20" t="s">
        <v>283</v>
      </c>
      <c r="J7722" s="2" t="s">
        <v>278</v>
      </c>
      <c r="K7722" s="2" t="s">
        <v>320</v>
      </c>
      <c r="L7722" s="163">
        <f t="shared" si="311"/>
        <v>18</v>
      </c>
      <c r="M7722" s="163">
        <f t="shared" si="312"/>
        <v>20.856999999999999</v>
      </c>
      <c r="N7722" s="181"/>
      <c r="O7722" s="8"/>
      <c r="P7722" s="8"/>
      <c r="Q7722" s="8"/>
      <c r="R7722" s="8"/>
      <c r="S7722" s="122"/>
      <c r="T7722" s="8"/>
      <c r="U7722" s="8"/>
      <c r="V7722" s="8"/>
      <c r="W7722" s="8"/>
      <c r="X7722" s="122"/>
      <c r="Y7722" s="8"/>
      <c r="Z7722" s="8"/>
      <c r="AA7722" s="8"/>
      <c r="AB7722" s="8"/>
      <c r="AC7722" s="122"/>
      <c r="AD7722" s="8"/>
      <c r="AE7722" s="8"/>
      <c r="AF7722" s="8"/>
      <c r="AG7722" s="8"/>
      <c r="AH7722" s="122"/>
      <c r="AI7722" s="137"/>
      <c r="AJ7722" s="137"/>
      <c r="AK7722" s="137"/>
      <c r="AL7722" s="137"/>
      <c r="AM7722" s="138"/>
      <c r="AN7722" s="8" t="s">
        <v>623</v>
      </c>
      <c r="AO7722" s="8"/>
      <c r="AP7722" s="8"/>
      <c r="AQ7722" s="8">
        <v>18</v>
      </c>
      <c r="AR7722" s="122">
        <v>20.856999999999999</v>
      </c>
      <c r="AS7722" s="139"/>
      <c r="AT7722" s="139"/>
      <c r="AU7722" s="139"/>
      <c r="AV7722" s="139"/>
      <c r="AW7722" s="140"/>
      <c r="AX7722" s="8"/>
      <c r="AY7722" s="8"/>
      <c r="AZ7722" s="8"/>
      <c r="BA7722" s="8"/>
      <c r="BB7722" s="122"/>
      <c r="BC7722" s="8"/>
      <c r="BD7722" s="8"/>
      <c r="BE7722" s="8"/>
      <c r="BF7722" s="8"/>
      <c r="BG7722" s="122"/>
      <c r="BH7722" s="8"/>
      <c r="BI7722" s="8"/>
      <c r="BJ7722" s="8"/>
      <c r="BK7722" s="8"/>
      <c r="BL7722" s="122"/>
      <c r="BM7722" s="8"/>
      <c r="BN7722" s="8"/>
      <c r="BO7722" s="8"/>
      <c r="BP7722" s="8"/>
      <c r="BQ7722" s="122"/>
      <c r="BR7722" s="8"/>
      <c r="BS7722" s="8"/>
      <c r="BT7722" s="8"/>
      <c r="BU7722" s="8"/>
      <c r="BV7722" s="122"/>
    </row>
    <row r="7723" spans="1:74" hidden="1" x14ac:dyDescent="0.3">
      <c r="A7723" s="8"/>
      <c r="B7723" s="2" t="s">
        <v>2</v>
      </c>
      <c r="C7723" s="2" t="s">
        <v>3</v>
      </c>
      <c r="D7723" s="2" t="s">
        <v>503</v>
      </c>
      <c r="E7723" s="9" t="s">
        <v>622</v>
      </c>
      <c r="F7723" s="10"/>
      <c r="G7723" s="18" t="s">
        <v>5</v>
      </c>
      <c r="H7723" s="3">
        <v>2024</v>
      </c>
      <c r="I7723" s="20" t="s">
        <v>283</v>
      </c>
      <c r="J7723" s="2" t="s">
        <v>279</v>
      </c>
      <c r="K7723" s="2" t="s">
        <v>320</v>
      </c>
      <c r="L7723" s="163">
        <f t="shared" si="311"/>
        <v>0</v>
      </c>
      <c r="M7723" s="163">
        <f t="shared" si="312"/>
        <v>0</v>
      </c>
      <c r="N7723" s="181"/>
      <c r="O7723" s="8"/>
      <c r="P7723" s="8"/>
      <c r="Q7723" s="8"/>
      <c r="R7723" s="8"/>
      <c r="S7723" s="122"/>
      <c r="T7723" s="8"/>
      <c r="U7723" s="8"/>
      <c r="V7723" s="8"/>
      <c r="W7723" s="8"/>
      <c r="X7723" s="122"/>
      <c r="Y7723" s="8"/>
      <c r="Z7723" s="8"/>
      <c r="AA7723" s="8"/>
      <c r="AB7723" s="8"/>
      <c r="AC7723" s="122"/>
      <c r="AD7723" s="8"/>
      <c r="AE7723" s="8"/>
      <c r="AF7723" s="8"/>
      <c r="AG7723" s="8"/>
      <c r="AH7723" s="122"/>
      <c r="AI7723" s="137"/>
      <c r="AJ7723" s="137"/>
      <c r="AK7723" s="137"/>
      <c r="AL7723" s="137"/>
      <c r="AM7723" s="138"/>
      <c r="AN7723" s="8"/>
      <c r="AO7723" s="8"/>
      <c r="AP7723" s="8"/>
      <c r="AQ7723" s="8"/>
      <c r="AR7723" s="122"/>
      <c r="AS7723" s="139"/>
      <c r="AT7723" s="139"/>
      <c r="AU7723" s="139"/>
      <c r="AV7723" s="139"/>
      <c r="AW7723" s="140"/>
      <c r="AX7723" s="8"/>
      <c r="AY7723" s="8"/>
      <c r="AZ7723" s="8"/>
      <c r="BA7723" s="8"/>
      <c r="BB7723" s="122"/>
      <c r="BC7723" s="8"/>
      <c r="BD7723" s="8"/>
      <c r="BE7723" s="8"/>
      <c r="BF7723" s="8"/>
      <c r="BG7723" s="122"/>
      <c r="BH7723" s="8"/>
      <c r="BI7723" s="8"/>
      <c r="BJ7723" s="8"/>
      <c r="BK7723" s="8"/>
      <c r="BL7723" s="122"/>
      <c r="BM7723" s="8"/>
      <c r="BN7723" s="8"/>
      <c r="BO7723" s="8"/>
      <c r="BP7723" s="8"/>
      <c r="BQ7723" s="122"/>
      <c r="BR7723" s="8"/>
      <c r="BS7723" s="8"/>
      <c r="BT7723" s="8"/>
      <c r="BU7723" s="8"/>
      <c r="BV7723" s="122"/>
    </row>
    <row r="7724" spans="1:74" hidden="1" x14ac:dyDescent="0.3">
      <c r="A7724" s="8"/>
      <c r="B7724" s="2" t="s">
        <v>2</v>
      </c>
      <c r="C7724" s="2" t="s">
        <v>3</v>
      </c>
      <c r="D7724" s="2" t="s">
        <v>503</v>
      </c>
      <c r="E7724" s="9" t="s">
        <v>622</v>
      </c>
      <c r="F7724" s="10"/>
      <c r="G7724" s="18" t="s">
        <v>5</v>
      </c>
      <c r="H7724" s="3">
        <v>2024</v>
      </c>
      <c r="I7724" s="20" t="s">
        <v>286</v>
      </c>
      <c r="J7724" s="2" t="s">
        <v>280</v>
      </c>
      <c r="K7724" s="2" t="s">
        <v>319</v>
      </c>
      <c r="L7724" s="163">
        <f t="shared" si="311"/>
        <v>0</v>
      </c>
      <c r="M7724" s="163">
        <f t="shared" si="312"/>
        <v>0</v>
      </c>
      <c r="N7724" s="181"/>
      <c r="O7724" s="8"/>
      <c r="P7724" s="8"/>
      <c r="Q7724" s="8"/>
      <c r="R7724" s="8"/>
      <c r="S7724" s="122"/>
      <c r="T7724" s="8"/>
      <c r="U7724" s="8"/>
      <c r="V7724" s="8"/>
      <c r="W7724" s="8"/>
      <c r="X7724" s="122"/>
      <c r="Y7724" s="8"/>
      <c r="Z7724" s="8"/>
      <c r="AA7724" s="8"/>
      <c r="AB7724" s="8"/>
      <c r="AC7724" s="122"/>
      <c r="AD7724" s="8"/>
      <c r="AE7724" s="8"/>
      <c r="AF7724" s="8"/>
      <c r="AG7724" s="8"/>
      <c r="AH7724" s="122"/>
      <c r="AI7724" s="137"/>
      <c r="AJ7724" s="137"/>
      <c r="AK7724" s="137"/>
      <c r="AL7724" s="137"/>
      <c r="AM7724" s="138"/>
      <c r="AN7724" s="8"/>
      <c r="AO7724" s="8"/>
      <c r="AP7724" s="8"/>
      <c r="AQ7724" s="8"/>
      <c r="AR7724" s="122"/>
      <c r="AS7724" s="139"/>
      <c r="AT7724" s="139"/>
      <c r="AU7724" s="139"/>
      <c r="AV7724" s="139"/>
      <c r="AW7724" s="140"/>
      <c r="AX7724" s="8"/>
      <c r="AY7724" s="8"/>
      <c r="AZ7724" s="8"/>
      <c r="BA7724" s="8"/>
      <c r="BB7724" s="122"/>
      <c r="BC7724" s="8"/>
      <c r="BD7724" s="8"/>
      <c r="BE7724" s="8"/>
      <c r="BF7724" s="8"/>
      <c r="BG7724" s="122"/>
      <c r="BH7724" s="8"/>
      <c r="BI7724" s="8"/>
      <c r="BJ7724" s="8"/>
      <c r="BK7724" s="8"/>
      <c r="BL7724" s="122"/>
      <c r="BM7724" s="8"/>
      <c r="BN7724" s="8"/>
      <c r="BO7724" s="8"/>
      <c r="BP7724" s="8"/>
      <c r="BQ7724" s="122"/>
      <c r="BR7724" s="8"/>
      <c r="BS7724" s="8"/>
      <c r="BT7724" s="8"/>
      <c r="BU7724" s="8"/>
      <c r="BV7724" s="122"/>
    </row>
    <row r="7725" spans="1:74" hidden="1" x14ac:dyDescent="0.3">
      <c r="A7725" s="8"/>
      <c r="B7725" s="2" t="s">
        <v>2</v>
      </c>
      <c r="C7725" s="2" t="s">
        <v>3</v>
      </c>
      <c r="D7725" s="2" t="s">
        <v>503</v>
      </c>
      <c r="E7725" s="9" t="s">
        <v>622</v>
      </c>
      <c r="F7725" s="10"/>
      <c r="G7725" s="18" t="s">
        <v>5</v>
      </c>
      <c r="H7725" s="3">
        <v>2024</v>
      </c>
      <c r="I7725" s="20" t="s">
        <v>286</v>
      </c>
      <c r="J7725" s="2" t="s">
        <v>281</v>
      </c>
      <c r="K7725" s="2" t="s">
        <v>319</v>
      </c>
      <c r="L7725" s="163"/>
      <c r="M7725" s="163">
        <f t="shared" si="312"/>
        <v>123.38</v>
      </c>
      <c r="N7725" s="181"/>
      <c r="O7725" s="8"/>
      <c r="P7725" s="8"/>
      <c r="Q7725" s="8"/>
      <c r="R7725" s="8"/>
      <c r="S7725" s="122"/>
      <c r="T7725" s="8"/>
      <c r="U7725" s="8"/>
      <c r="V7725" s="8"/>
      <c r="W7725" s="8"/>
      <c r="X7725" s="122"/>
      <c r="Y7725" s="8"/>
      <c r="Z7725" s="8"/>
      <c r="AA7725" s="8"/>
      <c r="AB7725" s="8"/>
      <c r="AC7725" s="122"/>
      <c r="AD7725" s="8"/>
      <c r="AE7725" s="8"/>
      <c r="AF7725" s="8"/>
      <c r="AG7725" s="8"/>
      <c r="AH7725" s="122"/>
      <c r="AI7725" s="137"/>
      <c r="AJ7725" s="137"/>
      <c r="AK7725" s="137"/>
      <c r="AL7725" s="137"/>
      <c r="AM7725" s="138"/>
      <c r="AN7725" s="8"/>
      <c r="AO7725" s="8"/>
      <c r="AP7725" s="8"/>
      <c r="AQ7725" s="8"/>
      <c r="AR7725" s="122"/>
      <c r="AS7725" s="139"/>
      <c r="AT7725" s="139"/>
      <c r="AU7725" s="139"/>
      <c r="AV7725" s="139"/>
      <c r="AW7725" s="140"/>
      <c r="AX7725" s="8"/>
      <c r="AY7725" s="8"/>
      <c r="AZ7725" s="8"/>
      <c r="BA7725" s="8"/>
      <c r="BB7725" s="122"/>
      <c r="BC7725" s="8"/>
      <c r="BD7725" s="8"/>
      <c r="BE7725" s="8"/>
      <c r="BF7725" s="8"/>
      <c r="BG7725" s="122"/>
      <c r="BH7725" s="8" t="s">
        <v>1029</v>
      </c>
      <c r="BI7725" s="8"/>
      <c r="BJ7725" s="8"/>
      <c r="BK7725" s="8"/>
      <c r="BL7725" s="122">
        <v>41.646999999999998</v>
      </c>
      <c r="BM7725" s="8" t="s">
        <v>1137</v>
      </c>
      <c r="BN7725" s="8"/>
      <c r="BO7725" s="8"/>
      <c r="BP7725" s="8"/>
      <c r="BQ7725" s="122">
        <f>4.219+55.567+7.078+11.574+3.295</f>
        <v>81.733000000000004</v>
      </c>
      <c r="BR7725" s="8"/>
      <c r="BS7725" s="8"/>
      <c r="BT7725" s="8"/>
      <c r="BU7725" s="8"/>
      <c r="BV7725" s="122"/>
    </row>
    <row r="7726" spans="1:74" hidden="1" x14ac:dyDescent="0.3">
      <c r="A7726" s="15"/>
      <c r="B7726" s="12" t="s">
        <v>2</v>
      </c>
      <c r="C7726" s="12" t="s">
        <v>3</v>
      </c>
      <c r="D7726" s="12" t="s">
        <v>503</v>
      </c>
      <c r="E7726" s="16" t="s">
        <v>622</v>
      </c>
      <c r="F7726" s="17"/>
      <c r="G7726" s="19" t="s">
        <v>5</v>
      </c>
      <c r="H7726" s="7">
        <v>2024</v>
      </c>
      <c r="I7726" s="21"/>
      <c r="J7726" s="12" t="s">
        <v>314</v>
      </c>
      <c r="K7726" s="12"/>
      <c r="L7726" s="147"/>
      <c r="M7726" s="147">
        <f t="shared" si="312"/>
        <v>309.29499999999996</v>
      </c>
      <c r="N7726" s="183"/>
      <c r="O7726" s="15"/>
      <c r="P7726" s="15"/>
      <c r="Q7726" s="15"/>
      <c r="R7726" s="15"/>
      <c r="S7726" s="123"/>
      <c r="T7726" s="15"/>
      <c r="U7726" s="15"/>
      <c r="V7726" s="15"/>
      <c r="W7726" s="15"/>
      <c r="X7726" s="123"/>
      <c r="Y7726" s="15"/>
      <c r="Z7726" s="15"/>
      <c r="AA7726" s="15"/>
      <c r="AB7726" s="15"/>
      <c r="AC7726" s="123"/>
      <c r="AD7726" s="15"/>
      <c r="AE7726" s="15"/>
      <c r="AF7726" s="15"/>
      <c r="AG7726" s="15"/>
      <c r="AH7726" s="123">
        <f>SUM(AH7713:AH7725)</f>
        <v>0</v>
      </c>
      <c r="AI7726" s="15"/>
      <c r="AJ7726" s="15"/>
      <c r="AK7726" s="15"/>
      <c r="AL7726" s="15"/>
      <c r="AM7726" s="123">
        <f>SUM(AM7688:AM7725)</f>
        <v>0</v>
      </c>
      <c r="AN7726" s="15"/>
      <c r="AO7726" s="15"/>
      <c r="AP7726" s="15"/>
      <c r="AQ7726" s="15"/>
      <c r="AR7726" s="123">
        <f>SUM(AR7688:AR7725)</f>
        <v>95.337999999999994</v>
      </c>
      <c r="AS7726" s="15"/>
      <c r="AT7726" s="15"/>
      <c r="AU7726" s="15"/>
      <c r="AV7726" s="15"/>
      <c r="AW7726" s="123">
        <f>SUM(AW7688:AW7725)</f>
        <v>0</v>
      </c>
      <c r="AX7726" s="15"/>
      <c r="AY7726" s="15"/>
      <c r="AZ7726" s="15"/>
      <c r="BA7726" s="123"/>
      <c r="BB7726" s="123">
        <f>SUM(BB7688:BB7725)</f>
        <v>0</v>
      </c>
      <c r="BC7726" s="15"/>
      <c r="BD7726" s="15"/>
      <c r="BE7726" s="15"/>
      <c r="BF7726" s="123"/>
      <c r="BG7726" s="123">
        <f t="shared" ref="BG7726" si="313">SUM(BG7688:BG7725)</f>
        <v>0</v>
      </c>
      <c r="BH7726" s="15"/>
      <c r="BI7726" s="15"/>
      <c r="BJ7726" s="15"/>
      <c r="BK7726" s="123"/>
      <c r="BL7726" s="123">
        <f t="shared" ref="BL7726" si="314">SUM(BL7688:BL7725)</f>
        <v>132.22399999999999</v>
      </c>
      <c r="BM7726" s="15"/>
      <c r="BN7726" s="15"/>
      <c r="BO7726" s="15"/>
      <c r="BP7726" s="123"/>
      <c r="BQ7726" s="123">
        <f t="shared" ref="BQ7726" si="315">SUM(BQ7688:BQ7725)</f>
        <v>81.733000000000004</v>
      </c>
      <c r="BR7726" s="15"/>
      <c r="BS7726" s="15"/>
      <c r="BT7726" s="15"/>
      <c r="BU7726" s="123"/>
      <c r="BV7726" s="123">
        <f t="shared" ref="BV7726" si="316">SUM(BV7688:BV7725)</f>
        <v>0</v>
      </c>
    </row>
    <row r="7727" spans="1:74" hidden="1" x14ac:dyDescent="0.3">
      <c r="A7727" s="8"/>
      <c r="B7727" s="2" t="s">
        <v>2</v>
      </c>
      <c r="C7727" s="2" t="s">
        <v>3</v>
      </c>
      <c r="D7727" s="2" t="s">
        <v>503</v>
      </c>
      <c r="E7727" s="9" t="s">
        <v>838</v>
      </c>
      <c r="F7727" s="10"/>
      <c r="G7727" s="18" t="s">
        <v>5</v>
      </c>
      <c r="H7727" s="3">
        <v>2024</v>
      </c>
      <c r="I7727" s="20" t="s">
        <v>287</v>
      </c>
      <c r="J7727" s="2" t="s">
        <v>509</v>
      </c>
      <c r="K7727" s="2" t="s">
        <v>318</v>
      </c>
      <c r="L7727" s="163">
        <f>SUM(R7727,W7727,AB7727,AG7727,AL7727,AQ7727,AV7727,BA7727,BF7727,BK7727,BP7727,BU7727)</f>
        <v>0</v>
      </c>
      <c r="M7727" s="163">
        <f t="shared" si="312"/>
        <v>0</v>
      </c>
      <c r="N7727" s="181"/>
      <c r="O7727" s="8"/>
      <c r="P7727" s="8"/>
      <c r="Q7727" s="8"/>
      <c r="R7727" s="8"/>
      <c r="S7727" s="122"/>
      <c r="T7727" s="8"/>
      <c r="U7727" s="8"/>
      <c r="V7727" s="8"/>
      <c r="W7727" s="8"/>
      <c r="X7727" s="122"/>
      <c r="Y7727" s="8"/>
      <c r="Z7727" s="8"/>
      <c r="AA7727" s="8"/>
      <c r="AB7727" s="8"/>
      <c r="AC7727" s="122"/>
      <c r="AD7727" s="8"/>
      <c r="AE7727" s="8"/>
      <c r="AF7727" s="8"/>
      <c r="AG7727" s="8"/>
      <c r="AH7727" s="122"/>
      <c r="AI7727" s="137"/>
      <c r="AJ7727" s="137"/>
      <c r="AK7727" s="137"/>
      <c r="AL7727" s="137"/>
      <c r="AM7727" s="138"/>
      <c r="AN7727" s="8"/>
      <c r="AO7727" s="8"/>
      <c r="AP7727" s="8"/>
      <c r="AQ7727" s="8"/>
      <c r="AR7727" s="122"/>
      <c r="AS7727" s="139"/>
      <c r="AT7727" s="139"/>
      <c r="AU7727" s="139"/>
      <c r="AV7727" s="139"/>
      <c r="AW7727" s="140"/>
      <c r="AX7727" s="8"/>
      <c r="AY7727" s="8"/>
      <c r="AZ7727" s="8"/>
      <c r="BA7727" s="8"/>
      <c r="BB7727" s="122"/>
      <c r="BC7727" s="8"/>
      <c r="BD7727" s="8"/>
      <c r="BE7727" s="8"/>
      <c r="BF7727" s="8"/>
      <c r="BG7727" s="122"/>
      <c r="BH7727" s="8"/>
      <c r="BI7727" s="8"/>
      <c r="BJ7727" s="8"/>
      <c r="BK7727" s="8"/>
      <c r="BL7727" s="122"/>
      <c r="BM7727" s="8"/>
      <c r="BN7727" s="8"/>
      <c r="BO7727" s="8"/>
      <c r="BP7727" s="8"/>
      <c r="BQ7727" s="122"/>
      <c r="BR7727" s="8"/>
      <c r="BS7727" s="8"/>
      <c r="BT7727" s="8"/>
      <c r="BU7727" s="8"/>
      <c r="BV7727" s="122"/>
    </row>
    <row r="7728" spans="1:74" hidden="1" x14ac:dyDescent="0.3">
      <c r="A7728" s="8"/>
      <c r="B7728" s="2" t="s">
        <v>2</v>
      </c>
      <c r="C7728" s="2" t="s">
        <v>3</v>
      </c>
      <c r="D7728" s="2" t="s">
        <v>503</v>
      </c>
      <c r="E7728" s="9" t="s">
        <v>838</v>
      </c>
      <c r="F7728" s="10"/>
      <c r="G7728" s="18" t="s">
        <v>5</v>
      </c>
      <c r="H7728" s="3">
        <v>2024</v>
      </c>
      <c r="I7728" s="20" t="s">
        <v>287</v>
      </c>
      <c r="J7728" s="2" t="s">
        <v>291</v>
      </c>
      <c r="K7728" s="2" t="s">
        <v>319</v>
      </c>
      <c r="L7728" s="163">
        <f t="shared" ref="L7728:L7763" si="317">SUM(R7728,W7728,AB7728,AG7728,AL7728,AQ7728,AV7728,BA7728,BF7728,BK7728,BP7728,BU7728)</f>
        <v>0</v>
      </c>
      <c r="M7728" s="163">
        <f>SUM(S7728,X7728,AC7728,AH7728,AM7728,AR7728,AW7728,BB7728,BG7728,BL7728,BQ7728,BV7728)</f>
        <v>0</v>
      </c>
      <c r="N7728" s="181"/>
      <c r="O7728" s="8"/>
      <c r="P7728" s="8"/>
      <c r="Q7728" s="8"/>
      <c r="R7728" s="8"/>
      <c r="S7728" s="122"/>
      <c r="T7728" s="8"/>
      <c r="U7728" s="8"/>
      <c r="V7728" s="8"/>
      <c r="W7728" s="8"/>
      <c r="X7728" s="122"/>
      <c r="Y7728" s="8"/>
      <c r="Z7728" s="8"/>
      <c r="AA7728" s="8"/>
      <c r="AB7728" s="8"/>
      <c r="AC7728" s="122"/>
      <c r="AD7728" s="8"/>
      <c r="AE7728" s="8"/>
      <c r="AF7728" s="8"/>
      <c r="AG7728" s="8"/>
      <c r="AH7728" s="122"/>
      <c r="AI7728" s="137"/>
      <c r="AJ7728" s="137"/>
      <c r="AK7728" s="137"/>
      <c r="AL7728" s="137"/>
      <c r="AM7728" s="138"/>
      <c r="AN7728" s="8"/>
      <c r="AO7728" s="8"/>
      <c r="AP7728" s="8"/>
      <c r="AQ7728" s="8"/>
      <c r="AR7728" s="122"/>
      <c r="AS7728" s="139"/>
      <c r="AT7728" s="139"/>
      <c r="AU7728" s="139"/>
      <c r="AV7728" s="139"/>
      <c r="AW7728" s="140"/>
      <c r="AX7728" s="8"/>
      <c r="AY7728" s="8"/>
      <c r="AZ7728" s="8"/>
      <c r="BA7728" s="8"/>
      <c r="BB7728" s="122"/>
      <c r="BC7728" s="8"/>
      <c r="BD7728" s="8"/>
      <c r="BE7728" s="8"/>
      <c r="BF7728" s="8"/>
      <c r="BG7728" s="122"/>
      <c r="BH7728" s="8"/>
      <c r="BI7728" s="8"/>
      <c r="BJ7728" s="8"/>
      <c r="BK7728" s="8"/>
      <c r="BL7728" s="122"/>
      <c r="BM7728" s="8"/>
      <c r="BN7728" s="8"/>
      <c r="BO7728" s="8"/>
      <c r="BP7728" s="8"/>
      <c r="BQ7728" s="122"/>
      <c r="BR7728" s="8"/>
      <c r="BS7728" s="8"/>
      <c r="BT7728" s="8"/>
      <c r="BU7728" s="8"/>
      <c r="BV7728" s="122"/>
    </row>
    <row r="7729" spans="1:74" hidden="1" x14ac:dyDescent="0.3">
      <c r="A7729" s="8"/>
      <c r="B7729" s="2" t="s">
        <v>2</v>
      </c>
      <c r="C7729" s="2" t="s">
        <v>3</v>
      </c>
      <c r="D7729" s="2" t="s">
        <v>503</v>
      </c>
      <c r="E7729" s="9" t="s">
        <v>838</v>
      </c>
      <c r="F7729" s="10"/>
      <c r="G7729" s="18" t="s">
        <v>5</v>
      </c>
      <c r="H7729" s="3">
        <v>2024</v>
      </c>
      <c r="I7729" s="20" t="s">
        <v>286</v>
      </c>
      <c r="J7729" s="2" t="s">
        <v>336</v>
      </c>
      <c r="K7729" s="2" t="s">
        <v>319</v>
      </c>
      <c r="L7729" s="163">
        <f t="shared" si="317"/>
        <v>0</v>
      </c>
      <c r="M7729" s="163">
        <f t="shared" ref="M7729:M7766" si="318">SUM(S7729,X7729,AC7729,AH7729,AM7729,AR7729,AW7729,BB7729,BG7729,BL7729,BQ7729,BV7729)</f>
        <v>0</v>
      </c>
      <c r="N7729" s="181"/>
      <c r="O7729" s="8"/>
      <c r="P7729" s="8"/>
      <c r="Q7729" s="8"/>
      <c r="R7729" s="8"/>
      <c r="S7729" s="122"/>
      <c r="T7729" s="8"/>
      <c r="U7729" s="8"/>
      <c r="V7729" s="8"/>
      <c r="W7729" s="8"/>
      <c r="X7729" s="122"/>
      <c r="Y7729" s="8"/>
      <c r="Z7729" s="8"/>
      <c r="AA7729" s="8"/>
      <c r="AB7729" s="8"/>
      <c r="AC7729" s="122"/>
      <c r="AD7729" s="8"/>
      <c r="AE7729" s="8"/>
      <c r="AF7729" s="8"/>
      <c r="AG7729" s="8"/>
      <c r="AH7729" s="122"/>
      <c r="AI7729" s="137"/>
      <c r="AJ7729" s="137"/>
      <c r="AK7729" s="137"/>
      <c r="AL7729" s="137"/>
      <c r="AM7729" s="138"/>
      <c r="AN7729" s="8"/>
      <c r="AO7729" s="8"/>
      <c r="AP7729" s="8"/>
      <c r="AQ7729" s="8"/>
      <c r="AR7729" s="122"/>
      <c r="AS7729" s="139"/>
      <c r="AT7729" s="139"/>
      <c r="AU7729" s="139"/>
      <c r="AV7729" s="139"/>
      <c r="AW7729" s="140"/>
      <c r="AX7729" s="8"/>
      <c r="AY7729" s="8"/>
      <c r="AZ7729" s="8"/>
      <c r="BA7729" s="8"/>
      <c r="BB7729" s="122"/>
      <c r="BC7729" s="8"/>
      <c r="BD7729" s="8"/>
      <c r="BE7729" s="8"/>
      <c r="BF7729" s="8"/>
      <c r="BG7729" s="122"/>
      <c r="BH7729" s="8"/>
      <c r="BI7729" s="8"/>
      <c r="BJ7729" s="8"/>
      <c r="BK7729" s="8"/>
      <c r="BL7729" s="122"/>
      <c r="BM7729" s="8"/>
      <c r="BN7729" s="8"/>
      <c r="BO7729" s="8"/>
      <c r="BP7729" s="8"/>
      <c r="BQ7729" s="122"/>
      <c r="BR7729" s="8"/>
      <c r="BS7729" s="8"/>
      <c r="BT7729" s="8"/>
      <c r="BU7729" s="8"/>
      <c r="BV7729" s="122"/>
    </row>
    <row r="7730" spans="1:74" hidden="1" x14ac:dyDescent="0.3">
      <c r="A7730" s="8"/>
      <c r="B7730" s="2" t="s">
        <v>2</v>
      </c>
      <c r="C7730" s="2" t="s">
        <v>3</v>
      </c>
      <c r="D7730" s="2" t="s">
        <v>503</v>
      </c>
      <c r="E7730" s="9" t="s">
        <v>838</v>
      </c>
      <c r="F7730" s="10"/>
      <c r="G7730" s="18" t="s">
        <v>5</v>
      </c>
      <c r="H7730" s="3">
        <v>2024</v>
      </c>
      <c r="I7730" s="20" t="s">
        <v>286</v>
      </c>
      <c r="J7730" s="8" t="s">
        <v>337</v>
      </c>
      <c r="K7730" s="8" t="s">
        <v>318</v>
      </c>
      <c r="L7730" s="163">
        <f t="shared" si="317"/>
        <v>0</v>
      </c>
      <c r="M7730" s="163">
        <f t="shared" si="318"/>
        <v>0</v>
      </c>
      <c r="N7730" s="181"/>
      <c r="O7730" s="8"/>
      <c r="P7730" s="8"/>
      <c r="Q7730" s="8"/>
      <c r="R7730" s="8"/>
      <c r="S7730" s="122"/>
      <c r="T7730" s="8"/>
      <c r="U7730" s="8"/>
      <c r="V7730" s="8"/>
      <c r="W7730" s="8"/>
      <c r="X7730" s="122"/>
      <c r="Y7730" s="8"/>
      <c r="Z7730" s="8"/>
      <c r="AA7730" s="8"/>
      <c r="AB7730" s="8"/>
      <c r="AC7730" s="122"/>
      <c r="AD7730" s="8"/>
      <c r="AE7730" s="8"/>
      <c r="AF7730" s="8"/>
      <c r="AG7730" s="8"/>
      <c r="AH7730" s="122"/>
      <c r="AI7730" s="137"/>
      <c r="AJ7730" s="137"/>
      <c r="AK7730" s="137"/>
      <c r="AL7730" s="137"/>
      <c r="AM7730" s="138"/>
      <c r="AN7730" s="8"/>
      <c r="AO7730" s="8"/>
      <c r="AP7730" s="8"/>
      <c r="AQ7730" s="8"/>
      <c r="AR7730" s="122"/>
      <c r="AS7730" s="139"/>
      <c r="AT7730" s="139"/>
      <c r="AU7730" s="139"/>
      <c r="AV7730" s="139"/>
      <c r="AW7730" s="140"/>
      <c r="AX7730" s="8"/>
      <c r="AY7730" s="8"/>
      <c r="AZ7730" s="8"/>
      <c r="BA7730" s="8"/>
      <c r="BB7730" s="122"/>
      <c r="BC7730" s="8"/>
      <c r="BD7730" s="8"/>
      <c r="BE7730" s="8"/>
      <c r="BF7730" s="8"/>
      <c r="BG7730" s="122"/>
      <c r="BH7730" s="8"/>
      <c r="BI7730" s="8"/>
      <c r="BJ7730" s="8"/>
      <c r="BK7730" s="8"/>
      <c r="BL7730" s="122"/>
      <c r="BM7730" s="8"/>
      <c r="BN7730" s="8"/>
      <c r="BO7730" s="8"/>
      <c r="BP7730" s="8"/>
      <c r="BQ7730" s="122"/>
      <c r="BR7730" s="8"/>
      <c r="BS7730" s="8"/>
      <c r="BT7730" s="8"/>
      <c r="BU7730" s="8"/>
      <c r="BV7730" s="122"/>
    </row>
    <row r="7731" spans="1:74" hidden="1" x14ac:dyDescent="0.3">
      <c r="A7731" s="8"/>
      <c r="B7731" s="2" t="s">
        <v>2</v>
      </c>
      <c r="C7731" s="2" t="s">
        <v>3</v>
      </c>
      <c r="D7731" s="2" t="s">
        <v>503</v>
      </c>
      <c r="E7731" s="9" t="s">
        <v>838</v>
      </c>
      <c r="F7731" s="10"/>
      <c r="G7731" s="18" t="s">
        <v>5</v>
      </c>
      <c r="H7731" s="3">
        <v>2024</v>
      </c>
      <c r="I7731" s="20" t="s">
        <v>286</v>
      </c>
      <c r="J7731" s="8" t="s">
        <v>338</v>
      </c>
      <c r="K7731" s="8" t="s">
        <v>339</v>
      </c>
      <c r="L7731" s="163">
        <f t="shared" si="317"/>
        <v>0</v>
      </c>
      <c r="M7731" s="163">
        <f t="shared" si="318"/>
        <v>0</v>
      </c>
      <c r="N7731" s="181"/>
      <c r="O7731" s="8"/>
      <c r="P7731" s="8"/>
      <c r="Q7731" s="8"/>
      <c r="R7731" s="8"/>
      <c r="S7731" s="122"/>
      <c r="T7731" s="8"/>
      <c r="U7731" s="8"/>
      <c r="V7731" s="8"/>
      <c r="W7731" s="8"/>
      <c r="X7731" s="122"/>
      <c r="Y7731" s="8"/>
      <c r="Z7731" s="8"/>
      <c r="AA7731" s="8"/>
      <c r="AB7731" s="8"/>
      <c r="AC7731" s="122"/>
      <c r="AD7731" s="8"/>
      <c r="AE7731" s="8"/>
      <c r="AF7731" s="8"/>
      <c r="AG7731" s="8"/>
      <c r="AH7731" s="122"/>
      <c r="AI7731" s="137"/>
      <c r="AJ7731" s="137"/>
      <c r="AK7731" s="137"/>
      <c r="AL7731" s="137"/>
      <c r="AM7731" s="138"/>
      <c r="AN7731" s="8"/>
      <c r="AO7731" s="8"/>
      <c r="AP7731" s="8"/>
      <c r="AQ7731" s="8"/>
      <c r="AR7731" s="122"/>
      <c r="AS7731" s="139"/>
      <c r="AT7731" s="139"/>
      <c r="AU7731" s="139"/>
      <c r="AV7731" s="139"/>
      <c r="AW7731" s="140"/>
      <c r="AX7731" s="8"/>
      <c r="AY7731" s="8"/>
      <c r="AZ7731" s="8"/>
      <c r="BA7731" s="8"/>
      <c r="BB7731" s="122"/>
      <c r="BC7731" s="8"/>
      <c r="BD7731" s="8"/>
      <c r="BE7731" s="8"/>
      <c r="BF7731" s="8"/>
      <c r="BG7731" s="122"/>
      <c r="BH7731" s="8"/>
      <c r="BI7731" s="8"/>
      <c r="BJ7731" s="8"/>
      <c r="BK7731" s="8"/>
      <c r="BL7731" s="122"/>
      <c r="BM7731" s="8"/>
      <c r="BN7731" s="8"/>
      <c r="BO7731" s="8"/>
      <c r="BP7731" s="8"/>
      <c r="BQ7731" s="122"/>
      <c r="BR7731" s="8"/>
      <c r="BS7731" s="8"/>
      <c r="BT7731" s="8"/>
      <c r="BU7731" s="8"/>
      <c r="BV7731" s="122"/>
    </row>
    <row r="7732" spans="1:74" hidden="1" x14ac:dyDescent="0.3">
      <c r="A7732" s="8"/>
      <c r="B7732" s="2" t="s">
        <v>2</v>
      </c>
      <c r="C7732" s="2" t="s">
        <v>3</v>
      </c>
      <c r="D7732" s="2" t="s">
        <v>503</v>
      </c>
      <c r="E7732" s="9" t="s">
        <v>838</v>
      </c>
      <c r="F7732" s="10"/>
      <c r="G7732" s="18" t="s">
        <v>5</v>
      </c>
      <c r="H7732" s="3">
        <v>2024</v>
      </c>
      <c r="I7732" s="20" t="s">
        <v>286</v>
      </c>
      <c r="J7732" s="8" t="s">
        <v>340</v>
      </c>
      <c r="K7732" s="8" t="s">
        <v>318</v>
      </c>
      <c r="L7732" s="163">
        <f t="shared" si="317"/>
        <v>0</v>
      </c>
      <c r="M7732" s="163">
        <f t="shared" si="318"/>
        <v>0</v>
      </c>
      <c r="N7732" s="181"/>
      <c r="O7732" s="8"/>
      <c r="P7732" s="8"/>
      <c r="Q7732" s="8"/>
      <c r="R7732" s="8"/>
      <c r="S7732" s="122"/>
      <c r="T7732" s="8"/>
      <c r="U7732" s="8"/>
      <c r="V7732" s="8"/>
      <c r="W7732" s="8"/>
      <c r="X7732" s="122"/>
      <c r="Y7732" s="8"/>
      <c r="Z7732" s="8"/>
      <c r="AA7732" s="8"/>
      <c r="AB7732" s="8"/>
      <c r="AC7732" s="122"/>
      <c r="AD7732" s="8"/>
      <c r="AE7732" s="8"/>
      <c r="AF7732" s="8"/>
      <c r="AG7732" s="8"/>
      <c r="AH7732" s="122"/>
      <c r="AI7732" s="137"/>
      <c r="AJ7732" s="137"/>
      <c r="AK7732" s="137"/>
      <c r="AL7732" s="137"/>
      <c r="AM7732" s="138"/>
      <c r="AN7732" s="8"/>
      <c r="AO7732" s="8"/>
      <c r="AP7732" s="8"/>
      <c r="AQ7732" s="8"/>
      <c r="AR7732" s="122"/>
      <c r="AS7732" s="139"/>
      <c r="AT7732" s="139"/>
      <c r="AU7732" s="139"/>
      <c r="AV7732" s="139"/>
      <c r="AW7732" s="140"/>
      <c r="AX7732" s="8"/>
      <c r="AY7732" s="8"/>
      <c r="AZ7732" s="8"/>
      <c r="BA7732" s="8"/>
      <c r="BB7732" s="122"/>
      <c r="BC7732" s="8"/>
      <c r="BD7732" s="8"/>
      <c r="BE7732" s="8"/>
      <c r="BF7732" s="8"/>
      <c r="BG7732" s="122"/>
      <c r="BH7732" s="8"/>
      <c r="BI7732" s="8"/>
      <c r="BJ7732" s="8"/>
      <c r="BK7732" s="8"/>
      <c r="BL7732" s="122"/>
      <c r="BM7732" s="8"/>
      <c r="BN7732" s="8"/>
      <c r="BO7732" s="8"/>
      <c r="BP7732" s="8"/>
      <c r="BQ7732" s="122"/>
      <c r="BR7732" s="8"/>
      <c r="BS7732" s="8"/>
      <c r="BT7732" s="8"/>
      <c r="BU7732" s="8"/>
      <c r="BV7732" s="122"/>
    </row>
    <row r="7733" spans="1:74" hidden="1" x14ac:dyDescent="0.3">
      <c r="A7733" s="8"/>
      <c r="B7733" s="2" t="s">
        <v>2</v>
      </c>
      <c r="C7733" s="2" t="s">
        <v>3</v>
      </c>
      <c r="D7733" s="2" t="s">
        <v>503</v>
      </c>
      <c r="E7733" s="9" t="s">
        <v>838</v>
      </c>
      <c r="F7733" s="10"/>
      <c r="G7733" s="18" t="s">
        <v>5</v>
      </c>
      <c r="H7733" s="3">
        <v>2024</v>
      </c>
      <c r="I7733" s="20" t="s">
        <v>286</v>
      </c>
      <c r="J7733" s="8" t="s">
        <v>341</v>
      </c>
      <c r="K7733" s="8" t="s">
        <v>320</v>
      </c>
      <c r="L7733" s="163">
        <f t="shared" si="317"/>
        <v>0</v>
      </c>
      <c r="M7733" s="163">
        <f t="shared" si="318"/>
        <v>0</v>
      </c>
      <c r="N7733" s="181"/>
      <c r="O7733" s="8"/>
      <c r="P7733" s="8"/>
      <c r="Q7733" s="8"/>
      <c r="R7733" s="8"/>
      <c r="S7733" s="122"/>
      <c r="T7733" s="8"/>
      <c r="U7733" s="8"/>
      <c r="V7733" s="8"/>
      <c r="W7733" s="8"/>
      <c r="X7733" s="122"/>
      <c r="Y7733" s="8"/>
      <c r="Z7733" s="8"/>
      <c r="AA7733" s="8"/>
      <c r="AB7733" s="8"/>
      <c r="AC7733" s="122"/>
      <c r="AD7733" s="8"/>
      <c r="AE7733" s="8"/>
      <c r="AF7733" s="8"/>
      <c r="AG7733" s="8"/>
      <c r="AH7733" s="122"/>
      <c r="AI7733" s="137"/>
      <c r="AJ7733" s="137"/>
      <c r="AK7733" s="137"/>
      <c r="AL7733" s="137"/>
      <c r="AM7733" s="138"/>
      <c r="AN7733" s="8"/>
      <c r="AO7733" s="8"/>
      <c r="AP7733" s="8"/>
      <c r="AQ7733" s="8"/>
      <c r="AR7733" s="122"/>
      <c r="AS7733" s="139"/>
      <c r="AT7733" s="139"/>
      <c r="AU7733" s="139"/>
      <c r="AV7733" s="139"/>
      <c r="AW7733" s="140"/>
      <c r="AX7733" s="8"/>
      <c r="AY7733" s="8"/>
      <c r="AZ7733" s="8"/>
      <c r="BA7733" s="8"/>
      <c r="BB7733" s="122"/>
      <c r="BC7733" s="8"/>
      <c r="BD7733" s="8"/>
      <c r="BE7733" s="8"/>
      <c r="BF7733" s="8"/>
      <c r="BG7733" s="122"/>
      <c r="BH7733" s="8"/>
      <c r="BI7733" s="8"/>
      <c r="BJ7733" s="8"/>
      <c r="BK7733" s="8"/>
      <c r="BL7733" s="122"/>
      <c r="BM7733" s="8"/>
      <c r="BN7733" s="8"/>
      <c r="BO7733" s="8"/>
      <c r="BP7733" s="8"/>
      <c r="BQ7733" s="122"/>
      <c r="BR7733" s="8"/>
      <c r="BS7733" s="8"/>
      <c r="BT7733" s="8"/>
      <c r="BU7733" s="8"/>
      <c r="BV7733" s="122"/>
    </row>
    <row r="7734" spans="1:74" hidden="1" x14ac:dyDescent="0.3">
      <c r="A7734" s="8"/>
      <c r="B7734" s="2" t="s">
        <v>2</v>
      </c>
      <c r="C7734" s="2" t="s">
        <v>3</v>
      </c>
      <c r="D7734" s="2" t="s">
        <v>503</v>
      </c>
      <c r="E7734" s="9" t="s">
        <v>838</v>
      </c>
      <c r="F7734" s="10"/>
      <c r="G7734" s="18" t="s">
        <v>5</v>
      </c>
      <c r="H7734" s="3">
        <v>2024</v>
      </c>
      <c r="I7734" s="20" t="s">
        <v>286</v>
      </c>
      <c r="J7734" s="8" t="s">
        <v>342</v>
      </c>
      <c r="K7734" s="8" t="s">
        <v>320</v>
      </c>
      <c r="L7734" s="163">
        <f t="shared" si="317"/>
        <v>0</v>
      </c>
      <c r="M7734" s="163">
        <f t="shared" si="318"/>
        <v>0</v>
      </c>
      <c r="N7734" s="181"/>
      <c r="O7734" s="8"/>
      <c r="P7734" s="8"/>
      <c r="Q7734" s="8"/>
      <c r="R7734" s="8"/>
      <c r="S7734" s="122"/>
      <c r="T7734" s="8"/>
      <c r="U7734" s="8"/>
      <c r="V7734" s="8"/>
      <c r="W7734" s="8"/>
      <c r="X7734" s="122"/>
      <c r="Y7734" s="8"/>
      <c r="Z7734" s="8"/>
      <c r="AA7734" s="8"/>
      <c r="AB7734" s="8"/>
      <c r="AC7734" s="122"/>
      <c r="AD7734" s="8"/>
      <c r="AE7734" s="8"/>
      <c r="AF7734" s="8"/>
      <c r="AG7734" s="8"/>
      <c r="AH7734" s="122"/>
      <c r="AI7734" s="137"/>
      <c r="AJ7734" s="137"/>
      <c r="AK7734" s="137"/>
      <c r="AL7734" s="137"/>
      <c r="AM7734" s="138"/>
      <c r="AN7734" s="8"/>
      <c r="AO7734" s="8"/>
      <c r="AP7734" s="8"/>
      <c r="AQ7734" s="8"/>
      <c r="AR7734" s="122"/>
      <c r="AS7734" s="139"/>
      <c r="AT7734" s="139"/>
      <c r="AU7734" s="139"/>
      <c r="AV7734" s="139"/>
      <c r="AW7734" s="140"/>
      <c r="AX7734" s="8"/>
      <c r="AY7734" s="8"/>
      <c r="AZ7734" s="8"/>
      <c r="BA7734" s="8"/>
      <c r="BB7734" s="122"/>
      <c r="BC7734" s="8"/>
      <c r="BD7734" s="8"/>
      <c r="BE7734" s="8"/>
      <c r="BF7734" s="8"/>
      <c r="BG7734" s="122"/>
      <c r="BH7734" s="8"/>
      <c r="BI7734" s="8"/>
      <c r="BJ7734" s="8"/>
      <c r="BK7734" s="8"/>
      <c r="BL7734" s="122"/>
      <c r="BM7734" s="8"/>
      <c r="BN7734" s="8"/>
      <c r="BO7734" s="8"/>
      <c r="BP7734" s="8"/>
      <c r="BQ7734" s="122"/>
      <c r="BR7734" s="8"/>
      <c r="BS7734" s="8"/>
      <c r="BT7734" s="8"/>
      <c r="BU7734" s="8"/>
      <c r="BV7734" s="122"/>
    </row>
    <row r="7735" spans="1:74" hidden="1" x14ac:dyDescent="0.3">
      <c r="A7735" s="8"/>
      <c r="B7735" s="2" t="s">
        <v>2</v>
      </c>
      <c r="C7735" s="2" t="s">
        <v>3</v>
      </c>
      <c r="D7735" s="2" t="s">
        <v>503</v>
      </c>
      <c r="E7735" s="9" t="s">
        <v>838</v>
      </c>
      <c r="F7735" s="10"/>
      <c r="G7735" s="18" t="s">
        <v>5</v>
      </c>
      <c r="H7735" s="3">
        <v>2024</v>
      </c>
      <c r="I7735" s="20" t="s">
        <v>286</v>
      </c>
      <c r="J7735" s="8" t="s">
        <v>343</v>
      </c>
      <c r="K7735" s="8" t="s">
        <v>339</v>
      </c>
      <c r="L7735" s="163">
        <f t="shared" si="317"/>
        <v>0</v>
      </c>
      <c r="M7735" s="163">
        <f t="shared" si="318"/>
        <v>0</v>
      </c>
      <c r="N7735" s="181"/>
      <c r="O7735" s="8"/>
      <c r="P7735" s="8"/>
      <c r="Q7735" s="8"/>
      <c r="R7735" s="8"/>
      <c r="S7735" s="122"/>
      <c r="T7735" s="8"/>
      <c r="U7735" s="8"/>
      <c r="V7735" s="8"/>
      <c r="W7735" s="8"/>
      <c r="X7735" s="122"/>
      <c r="Y7735" s="8"/>
      <c r="Z7735" s="8"/>
      <c r="AA7735" s="8"/>
      <c r="AB7735" s="8"/>
      <c r="AC7735" s="122"/>
      <c r="AD7735" s="8"/>
      <c r="AE7735" s="8"/>
      <c r="AF7735" s="8"/>
      <c r="AG7735" s="8"/>
      <c r="AH7735" s="122"/>
      <c r="AI7735" s="137"/>
      <c r="AJ7735" s="137"/>
      <c r="AK7735" s="137"/>
      <c r="AL7735" s="137"/>
      <c r="AM7735" s="138"/>
      <c r="AN7735" s="8"/>
      <c r="AO7735" s="8"/>
      <c r="AP7735" s="8"/>
      <c r="AQ7735" s="8"/>
      <c r="AR7735" s="122"/>
      <c r="AS7735" s="139"/>
      <c r="AT7735" s="139"/>
      <c r="AU7735" s="139"/>
      <c r="AV7735" s="139"/>
      <c r="AW7735" s="140"/>
      <c r="AX7735" s="8"/>
      <c r="AY7735" s="8"/>
      <c r="AZ7735" s="8"/>
      <c r="BA7735" s="8"/>
      <c r="BB7735" s="122"/>
      <c r="BC7735" s="8"/>
      <c r="BD7735" s="8"/>
      <c r="BE7735" s="8"/>
      <c r="BF7735" s="8"/>
      <c r="BG7735" s="122"/>
      <c r="BH7735" s="8"/>
      <c r="BI7735" s="8"/>
      <c r="BJ7735" s="8"/>
      <c r="BK7735" s="8"/>
      <c r="BL7735" s="122"/>
      <c r="BM7735" s="8"/>
      <c r="BN7735" s="8"/>
      <c r="BO7735" s="8"/>
      <c r="BP7735" s="8"/>
      <c r="BQ7735" s="122"/>
      <c r="BR7735" s="8"/>
      <c r="BS7735" s="8"/>
      <c r="BT7735" s="8"/>
      <c r="BU7735" s="8"/>
      <c r="BV7735" s="122"/>
    </row>
    <row r="7736" spans="1:74" hidden="1" x14ac:dyDescent="0.3">
      <c r="A7736" s="8"/>
      <c r="B7736" s="2" t="s">
        <v>2</v>
      </c>
      <c r="C7736" s="2" t="s">
        <v>3</v>
      </c>
      <c r="D7736" s="2" t="s">
        <v>503</v>
      </c>
      <c r="E7736" s="9" t="s">
        <v>838</v>
      </c>
      <c r="F7736" s="10"/>
      <c r="G7736" s="18" t="s">
        <v>5</v>
      </c>
      <c r="H7736" s="3">
        <v>2024</v>
      </c>
      <c r="I7736" s="20" t="s">
        <v>288</v>
      </c>
      <c r="J7736" s="8" t="s">
        <v>344</v>
      </c>
      <c r="K7736" s="8" t="s">
        <v>318</v>
      </c>
      <c r="L7736" s="163">
        <f t="shared" si="317"/>
        <v>0</v>
      </c>
      <c r="M7736" s="163">
        <f t="shared" si="318"/>
        <v>0</v>
      </c>
      <c r="N7736" s="181"/>
      <c r="O7736" s="8"/>
      <c r="P7736" s="8"/>
      <c r="Q7736" s="8"/>
      <c r="R7736" s="8"/>
      <c r="S7736" s="122"/>
      <c r="T7736" s="8"/>
      <c r="U7736" s="8"/>
      <c r="V7736" s="8"/>
      <c r="W7736" s="8"/>
      <c r="X7736" s="122"/>
      <c r="Y7736" s="8"/>
      <c r="Z7736" s="8"/>
      <c r="AA7736" s="8"/>
      <c r="AB7736" s="8"/>
      <c r="AC7736" s="122"/>
      <c r="AD7736" s="8"/>
      <c r="AE7736" s="8"/>
      <c r="AF7736" s="8"/>
      <c r="AG7736" s="8"/>
      <c r="AH7736" s="122"/>
      <c r="AI7736" s="137"/>
      <c r="AJ7736" s="137"/>
      <c r="AK7736" s="137"/>
      <c r="AL7736" s="137"/>
      <c r="AM7736" s="138"/>
      <c r="AN7736" s="8"/>
      <c r="AO7736" s="8"/>
      <c r="AP7736" s="8"/>
      <c r="AQ7736" s="8"/>
      <c r="AR7736" s="122"/>
      <c r="AS7736" s="139"/>
      <c r="AT7736" s="139"/>
      <c r="AU7736" s="139"/>
      <c r="AV7736" s="139"/>
      <c r="AW7736" s="140"/>
      <c r="AX7736" s="8"/>
      <c r="AY7736" s="8"/>
      <c r="AZ7736" s="8"/>
      <c r="BA7736" s="8"/>
      <c r="BB7736" s="122"/>
      <c r="BC7736" s="8"/>
      <c r="BD7736" s="8"/>
      <c r="BE7736" s="8"/>
      <c r="BF7736" s="8"/>
      <c r="BG7736" s="122"/>
      <c r="BH7736" s="8"/>
      <c r="BI7736" s="8"/>
      <c r="BJ7736" s="8"/>
      <c r="BK7736" s="8"/>
      <c r="BL7736" s="122"/>
      <c r="BM7736" s="8"/>
      <c r="BN7736" s="8"/>
      <c r="BO7736" s="8"/>
      <c r="BP7736" s="8"/>
      <c r="BQ7736" s="122"/>
      <c r="BR7736" s="8"/>
      <c r="BS7736" s="8"/>
      <c r="BT7736" s="8"/>
      <c r="BU7736" s="8"/>
      <c r="BV7736" s="122"/>
    </row>
    <row r="7737" spans="1:74" hidden="1" x14ac:dyDescent="0.3">
      <c r="A7737" s="8"/>
      <c r="B7737" s="2" t="s">
        <v>2</v>
      </c>
      <c r="C7737" s="2" t="s">
        <v>3</v>
      </c>
      <c r="D7737" s="2" t="s">
        <v>503</v>
      </c>
      <c r="E7737" s="9" t="s">
        <v>838</v>
      </c>
      <c r="F7737" s="10"/>
      <c r="G7737" s="18" t="s">
        <v>5</v>
      </c>
      <c r="H7737" s="3">
        <v>2024</v>
      </c>
      <c r="I7737" s="20" t="s">
        <v>288</v>
      </c>
      <c r="J7737" s="2" t="s">
        <v>351</v>
      </c>
      <c r="K7737" s="2" t="s">
        <v>318</v>
      </c>
      <c r="L7737" s="163">
        <f t="shared" si="317"/>
        <v>0</v>
      </c>
      <c r="M7737" s="163">
        <f t="shared" si="318"/>
        <v>0</v>
      </c>
      <c r="N7737" s="181"/>
      <c r="O7737" s="8"/>
      <c r="P7737" s="8"/>
      <c r="Q7737" s="8"/>
      <c r="R7737" s="8"/>
      <c r="S7737" s="122"/>
      <c r="T7737" s="8"/>
      <c r="U7737" s="8"/>
      <c r="V7737" s="8"/>
      <c r="W7737" s="8"/>
      <c r="X7737" s="122"/>
      <c r="Y7737" s="8"/>
      <c r="Z7737" s="8"/>
      <c r="AA7737" s="8"/>
      <c r="AB7737" s="8"/>
      <c r="AC7737" s="122"/>
      <c r="AD7737" s="8"/>
      <c r="AE7737" s="8"/>
      <c r="AF7737" s="8"/>
      <c r="AG7737" s="8"/>
      <c r="AH7737" s="122"/>
      <c r="AI7737" s="137"/>
      <c r="AJ7737" s="137"/>
      <c r="AK7737" s="137"/>
      <c r="AL7737" s="137"/>
      <c r="AM7737" s="138"/>
      <c r="AN7737" s="8"/>
      <c r="AO7737" s="8"/>
      <c r="AP7737" s="8"/>
      <c r="AQ7737" s="8"/>
      <c r="AR7737" s="122"/>
      <c r="AS7737" s="139"/>
      <c r="AT7737" s="139"/>
      <c r="AU7737" s="139"/>
      <c r="AV7737" s="139"/>
      <c r="AW7737" s="140"/>
      <c r="AX7737" s="8"/>
      <c r="AY7737" s="8"/>
      <c r="AZ7737" s="8"/>
      <c r="BA7737" s="8"/>
      <c r="BB7737" s="122"/>
      <c r="BC7737" s="8"/>
      <c r="BD7737" s="8"/>
      <c r="BE7737" s="8"/>
      <c r="BF7737" s="8"/>
      <c r="BG7737" s="122"/>
      <c r="BH7737" s="8"/>
      <c r="BI7737" s="8"/>
      <c r="BJ7737" s="8"/>
      <c r="BK7737" s="8"/>
      <c r="BL7737" s="122"/>
      <c r="BM7737" s="8"/>
      <c r="BN7737" s="8"/>
      <c r="BO7737" s="8"/>
      <c r="BP7737" s="8"/>
      <c r="BQ7737" s="122"/>
      <c r="BR7737" s="8"/>
      <c r="BS7737" s="8"/>
      <c r="BT7737" s="8"/>
      <c r="BU7737" s="8"/>
      <c r="BV7737" s="122"/>
    </row>
    <row r="7738" spans="1:74" hidden="1" x14ac:dyDescent="0.3">
      <c r="A7738" s="8"/>
      <c r="B7738" s="2" t="s">
        <v>2</v>
      </c>
      <c r="C7738" s="2" t="s">
        <v>3</v>
      </c>
      <c r="D7738" s="2" t="s">
        <v>503</v>
      </c>
      <c r="E7738" s="9" t="s">
        <v>838</v>
      </c>
      <c r="F7738" s="10"/>
      <c r="G7738" s="18" t="s">
        <v>5</v>
      </c>
      <c r="H7738" s="3">
        <v>2024</v>
      </c>
      <c r="I7738" s="20" t="s">
        <v>288</v>
      </c>
      <c r="J7738" s="2" t="s">
        <v>352</v>
      </c>
      <c r="K7738" s="2" t="s">
        <v>321</v>
      </c>
      <c r="L7738" s="163">
        <f t="shared" si="317"/>
        <v>0</v>
      </c>
      <c r="M7738" s="163">
        <f t="shared" si="318"/>
        <v>0</v>
      </c>
      <c r="N7738" s="181"/>
      <c r="O7738" s="8"/>
      <c r="P7738" s="8"/>
      <c r="Q7738" s="8"/>
      <c r="R7738" s="8"/>
      <c r="S7738" s="122"/>
      <c r="T7738" s="8"/>
      <c r="U7738" s="8"/>
      <c r="V7738" s="8"/>
      <c r="W7738" s="8"/>
      <c r="X7738" s="122"/>
      <c r="Y7738" s="8"/>
      <c r="Z7738" s="8"/>
      <c r="AA7738" s="8"/>
      <c r="AB7738" s="8"/>
      <c r="AC7738" s="122"/>
      <c r="AD7738" s="8"/>
      <c r="AE7738" s="8"/>
      <c r="AF7738" s="8"/>
      <c r="AG7738" s="8"/>
      <c r="AH7738" s="122"/>
      <c r="AI7738" s="137"/>
      <c r="AJ7738" s="137"/>
      <c r="AK7738" s="137"/>
      <c r="AL7738" s="137"/>
      <c r="AM7738" s="138"/>
      <c r="AN7738" s="8"/>
      <c r="AO7738" s="8"/>
      <c r="AP7738" s="8"/>
      <c r="AQ7738" s="8"/>
      <c r="AR7738" s="122"/>
      <c r="AS7738" s="139"/>
      <c r="AT7738" s="139"/>
      <c r="AU7738" s="139"/>
      <c r="AV7738" s="139"/>
      <c r="AW7738" s="140"/>
      <c r="AX7738" s="8"/>
      <c r="AY7738" s="8"/>
      <c r="AZ7738" s="8"/>
      <c r="BA7738" s="8"/>
      <c r="BB7738" s="122"/>
      <c r="BC7738" s="8"/>
      <c r="BD7738" s="8"/>
      <c r="BE7738" s="8"/>
      <c r="BF7738" s="8"/>
      <c r="BG7738" s="122"/>
      <c r="BH7738" s="8"/>
      <c r="BI7738" s="8"/>
      <c r="BJ7738" s="8"/>
      <c r="BK7738" s="8"/>
      <c r="BL7738" s="122"/>
      <c r="BM7738" s="8"/>
      <c r="BN7738" s="8"/>
      <c r="BO7738" s="8"/>
      <c r="BP7738" s="8"/>
      <c r="BQ7738" s="122"/>
      <c r="BR7738" s="8"/>
      <c r="BS7738" s="8"/>
      <c r="BT7738" s="8"/>
      <c r="BU7738" s="8"/>
      <c r="BV7738" s="122"/>
    </row>
    <row r="7739" spans="1:74" hidden="1" x14ac:dyDescent="0.3">
      <c r="A7739" s="8"/>
      <c r="B7739" s="2" t="s">
        <v>2</v>
      </c>
      <c r="C7739" s="2" t="s">
        <v>3</v>
      </c>
      <c r="D7739" s="2" t="s">
        <v>503</v>
      </c>
      <c r="E7739" s="9" t="s">
        <v>838</v>
      </c>
      <c r="F7739" s="10"/>
      <c r="G7739" s="18" t="s">
        <v>5</v>
      </c>
      <c r="H7739" s="3">
        <v>2024</v>
      </c>
      <c r="I7739" s="20" t="s">
        <v>288</v>
      </c>
      <c r="J7739" s="2" t="s">
        <v>345</v>
      </c>
      <c r="K7739" s="2" t="s">
        <v>318</v>
      </c>
      <c r="L7739" s="163">
        <f t="shared" si="317"/>
        <v>0</v>
      </c>
      <c r="M7739" s="163">
        <f t="shared" si="318"/>
        <v>0</v>
      </c>
      <c r="N7739" s="181"/>
      <c r="O7739" s="8"/>
      <c r="P7739" s="8"/>
      <c r="Q7739" s="8"/>
      <c r="R7739" s="8"/>
      <c r="S7739" s="122"/>
      <c r="T7739" s="8"/>
      <c r="U7739" s="8"/>
      <c r="V7739" s="8"/>
      <c r="W7739" s="8"/>
      <c r="X7739" s="122"/>
      <c r="Y7739" s="8"/>
      <c r="Z7739" s="8"/>
      <c r="AA7739" s="8"/>
      <c r="AB7739" s="8"/>
      <c r="AC7739" s="122"/>
      <c r="AD7739" s="8"/>
      <c r="AE7739" s="8"/>
      <c r="AF7739" s="8"/>
      <c r="AG7739" s="8"/>
      <c r="AH7739" s="122"/>
      <c r="AI7739" s="137"/>
      <c r="AJ7739" s="137"/>
      <c r="AK7739" s="137"/>
      <c r="AL7739" s="137"/>
      <c r="AM7739" s="138"/>
      <c r="AN7739" s="8"/>
      <c r="AO7739" s="8"/>
      <c r="AP7739" s="8"/>
      <c r="AQ7739" s="8"/>
      <c r="AR7739" s="122"/>
      <c r="AS7739" s="139"/>
      <c r="AT7739" s="139"/>
      <c r="AU7739" s="139"/>
      <c r="AV7739" s="139"/>
      <c r="AW7739" s="140"/>
      <c r="AX7739" s="8"/>
      <c r="AY7739" s="8"/>
      <c r="AZ7739" s="8"/>
      <c r="BA7739" s="8"/>
      <c r="BB7739" s="122"/>
      <c r="BC7739" s="8"/>
      <c r="BD7739" s="8"/>
      <c r="BE7739" s="8"/>
      <c r="BF7739" s="8"/>
      <c r="BG7739" s="122"/>
      <c r="BH7739" s="8"/>
      <c r="BI7739" s="8"/>
      <c r="BJ7739" s="8"/>
      <c r="BK7739" s="8"/>
      <c r="BL7739" s="122"/>
      <c r="BM7739" s="8"/>
      <c r="BN7739" s="8"/>
      <c r="BO7739" s="8"/>
      <c r="BP7739" s="8"/>
      <c r="BQ7739" s="122"/>
      <c r="BR7739" s="8"/>
      <c r="BS7739" s="8"/>
      <c r="BT7739" s="8"/>
      <c r="BU7739" s="8"/>
      <c r="BV7739" s="122"/>
    </row>
    <row r="7740" spans="1:74" hidden="1" x14ac:dyDescent="0.3">
      <c r="A7740" s="8"/>
      <c r="B7740" s="2" t="s">
        <v>2</v>
      </c>
      <c r="C7740" s="2" t="s">
        <v>3</v>
      </c>
      <c r="D7740" s="2" t="s">
        <v>503</v>
      </c>
      <c r="E7740" s="9" t="s">
        <v>838</v>
      </c>
      <c r="F7740" s="10"/>
      <c r="G7740" s="18" t="s">
        <v>5</v>
      </c>
      <c r="H7740" s="3">
        <v>2024</v>
      </c>
      <c r="I7740" s="20" t="s">
        <v>289</v>
      </c>
      <c r="J7740" s="2" t="s">
        <v>268</v>
      </c>
      <c r="K7740" s="2" t="s">
        <v>318</v>
      </c>
      <c r="L7740" s="163">
        <f t="shared" si="317"/>
        <v>0</v>
      </c>
      <c r="M7740" s="163">
        <f t="shared" si="318"/>
        <v>0</v>
      </c>
      <c r="N7740" s="181"/>
      <c r="O7740" s="8"/>
      <c r="P7740" s="8"/>
      <c r="Q7740" s="8"/>
      <c r="R7740" s="8"/>
      <c r="S7740" s="122"/>
      <c r="T7740" s="8"/>
      <c r="U7740" s="8"/>
      <c r="V7740" s="8"/>
      <c r="W7740" s="8"/>
      <c r="X7740" s="122"/>
      <c r="Y7740" s="8"/>
      <c r="Z7740" s="8"/>
      <c r="AA7740" s="8"/>
      <c r="AB7740" s="8"/>
      <c r="AC7740" s="122"/>
      <c r="AD7740" s="8"/>
      <c r="AE7740" s="8"/>
      <c r="AF7740" s="8"/>
      <c r="AG7740" s="8"/>
      <c r="AH7740" s="122"/>
      <c r="AI7740" s="137"/>
      <c r="AJ7740" s="137"/>
      <c r="AK7740" s="137"/>
      <c r="AL7740" s="137"/>
      <c r="AM7740" s="138"/>
      <c r="AN7740" s="8"/>
      <c r="AO7740" s="8"/>
      <c r="AP7740" s="8"/>
      <c r="AQ7740" s="8"/>
      <c r="AR7740" s="122"/>
      <c r="AS7740" s="139"/>
      <c r="AT7740" s="139"/>
      <c r="AU7740" s="139"/>
      <c r="AV7740" s="139"/>
      <c r="AW7740" s="140"/>
      <c r="AX7740" s="8"/>
      <c r="AY7740" s="8"/>
      <c r="AZ7740" s="8"/>
      <c r="BA7740" s="8"/>
      <c r="BB7740" s="122"/>
      <c r="BC7740" s="8"/>
      <c r="BD7740" s="8"/>
      <c r="BE7740" s="8"/>
      <c r="BF7740" s="8"/>
      <c r="BG7740" s="122"/>
      <c r="BH7740" s="8"/>
      <c r="BI7740" s="8"/>
      <c r="BJ7740" s="8"/>
      <c r="BK7740" s="8"/>
      <c r="BL7740" s="122"/>
      <c r="BM7740" s="8"/>
      <c r="BN7740" s="8"/>
      <c r="BO7740" s="8"/>
      <c r="BP7740" s="8"/>
      <c r="BQ7740" s="122"/>
      <c r="BR7740" s="8"/>
      <c r="BS7740" s="8"/>
      <c r="BT7740" s="8"/>
      <c r="BU7740" s="8"/>
      <c r="BV7740" s="122"/>
    </row>
    <row r="7741" spans="1:74" hidden="1" x14ac:dyDescent="0.3">
      <c r="A7741" s="8"/>
      <c r="B7741" s="2" t="s">
        <v>2</v>
      </c>
      <c r="C7741" s="2" t="s">
        <v>3</v>
      </c>
      <c r="D7741" s="2" t="s">
        <v>503</v>
      </c>
      <c r="E7741" s="9" t="s">
        <v>838</v>
      </c>
      <c r="F7741" s="10"/>
      <c r="G7741" s="18" t="s">
        <v>5</v>
      </c>
      <c r="H7741" s="3">
        <v>2024</v>
      </c>
      <c r="I7741" s="20" t="s">
        <v>289</v>
      </c>
      <c r="J7741" s="2" t="s">
        <v>292</v>
      </c>
      <c r="K7741" s="2" t="s">
        <v>318</v>
      </c>
      <c r="L7741" s="163">
        <f t="shared" si="317"/>
        <v>0</v>
      </c>
      <c r="M7741" s="163">
        <f t="shared" si="318"/>
        <v>0</v>
      </c>
      <c r="N7741" s="181"/>
      <c r="O7741" s="8"/>
      <c r="P7741" s="8"/>
      <c r="Q7741" s="8"/>
      <c r="R7741" s="8"/>
      <c r="S7741" s="122"/>
      <c r="T7741" s="8"/>
      <c r="U7741" s="8"/>
      <c r="V7741" s="8"/>
      <c r="W7741" s="8"/>
      <c r="X7741" s="122"/>
      <c r="Y7741" s="8"/>
      <c r="Z7741" s="8"/>
      <c r="AA7741" s="8"/>
      <c r="AB7741" s="8"/>
      <c r="AC7741" s="122"/>
      <c r="AD7741" s="8"/>
      <c r="AE7741" s="8"/>
      <c r="AF7741" s="8"/>
      <c r="AG7741" s="8"/>
      <c r="AH7741" s="122"/>
      <c r="AI7741" s="137"/>
      <c r="AJ7741" s="137"/>
      <c r="AK7741" s="137"/>
      <c r="AL7741" s="137"/>
      <c r="AM7741" s="138"/>
      <c r="AN7741" s="8"/>
      <c r="AO7741" s="8"/>
      <c r="AP7741" s="8"/>
      <c r="AQ7741" s="8"/>
      <c r="AR7741" s="122"/>
      <c r="AS7741" s="139"/>
      <c r="AT7741" s="139"/>
      <c r="AU7741" s="139"/>
      <c r="AV7741" s="139"/>
      <c r="AW7741" s="140"/>
      <c r="AX7741" s="8"/>
      <c r="AY7741" s="8"/>
      <c r="AZ7741" s="8"/>
      <c r="BA7741" s="8"/>
      <c r="BB7741" s="122"/>
      <c r="BC7741" s="8"/>
      <c r="BD7741" s="8"/>
      <c r="BE7741" s="8"/>
      <c r="BF7741" s="8"/>
      <c r="BG7741" s="122"/>
      <c r="BH7741" s="8"/>
      <c r="BI7741" s="8"/>
      <c r="BJ7741" s="8"/>
      <c r="BK7741" s="8"/>
      <c r="BL7741" s="122"/>
      <c r="BM7741" s="8"/>
      <c r="BN7741" s="8"/>
      <c r="BO7741" s="8"/>
      <c r="BP7741" s="8"/>
      <c r="BQ7741" s="122"/>
      <c r="BR7741" s="8"/>
      <c r="BS7741" s="8"/>
      <c r="BT7741" s="8"/>
      <c r="BU7741" s="8"/>
      <c r="BV7741" s="122"/>
    </row>
    <row r="7742" spans="1:74" hidden="1" x14ac:dyDescent="0.3">
      <c r="A7742" s="8"/>
      <c r="B7742" s="2" t="s">
        <v>2</v>
      </c>
      <c r="C7742" s="2" t="s">
        <v>3</v>
      </c>
      <c r="D7742" s="2" t="s">
        <v>503</v>
      </c>
      <c r="E7742" s="9" t="s">
        <v>838</v>
      </c>
      <c r="F7742" s="10"/>
      <c r="G7742" s="18" t="s">
        <v>5</v>
      </c>
      <c r="H7742" s="3">
        <v>2024</v>
      </c>
      <c r="I7742" s="20" t="s">
        <v>285</v>
      </c>
      <c r="J7742" s="2" t="s">
        <v>293</v>
      </c>
      <c r="K7742" s="2" t="s">
        <v>318</v>
      </c>
      <c r="L7742" s="163">
        <f t="shared" si="317"/>
        <v>0</v>
      </c>
      <c r="M7742" s="163">
        <f t="shared" si="318"/>
        <v>0</v>
      </c>
      <c r="N7742" s="181"/>
      <c r="O7742" s="8"/>
      <c r="P7742" s="8"/>
      <c r="Q7742" s="8"/>
      <c r="R7742" s="8"/>
      <c r="S7742" s="122"/>
      <c r="T7742" s="8"/>
      <c r="U7742" s="8"/>
      <c r="V7742" s="8"/>
      <c r="W7742" s="8"/>
      <c r="X7742" s="122"/>
      <c r="Y7742" s="8"/>
      <c r="Z7742" s="8"/>
      <c r="AA7742" s="8"/>
      <c r="AB7742" s="8"/>
      <c r="AC7742" s="122"/>
      <c r="AD7742" s="8"/>
      <c r="AE7742" s="8"/>
      <c r="AF7742" s="8"/>
      <c r="AG7742" s="8"/>
      <c r="AH7742" s="122"/>
      <c r="AI7742" s="137"/>
      <c r="AJ7742" s="137"/>
      <c r="AK7742" s="137"/>
      <c r="AL7742" s="137"/>
      <c r="AM7742" s="138"/>
      <c r="AN7742" s="8"/>
      <c r="AO7742" s="8"/>
      <c r="AP7742" s="8"/>
      <c r="AQ7742" s="8"/>
      <c r="AR7742" s="122"/>
      <c r="AS7742" s="139"/>
      <c r="AT7742" s="139"/>
      <c r="AU7742" s="139"/>
      <c r="AV7742" s="139"/>
      <c r="AW7742" s="140"/>
      <c r="AX7742" s="8"/>
      <c r="AY7742" s="8"/>
      <c r="AZ7742" s="8"/>
      <c r="BA7742" s="8"/>
      <c r="BB7742" s="122"/>
      <c r="BC7742" s="8"/>
      <c r="BD7742" s="8"/>
      <c r="BE7742" s="8"/>
      <c r="BF7742" s="8"/>
      <c r="BG7742" s="122"/>
      <c r="BH7742" s="8"/>
      <c r="BI7742" s="8"/>
      <c r="BJ7742" s="8"/>
      <c r="BK7742" s="8"/>
      <c r="BL7742" s="122"/>
      <c r="BM7742" s="8"/>
      <c r="BN7742" s="8"/>
      <c r="BO7742" s="8"/>
      <c r="BP7742" s="8"/>
      <c r="BQ7742" s="122"/>
      <c r="BR7742" s="8"/>
      <c r="BS7742" s="8"/>
      <c r="BT7742" s="8"/>
      <c r="BU7742" s="8"/>
      <c r="BV7742" s="122"/>
    </row>
    <row r="7743" spans="1:74" hidden="1" x14ac:dyDescent="0.3">
      <c r="A7743" s="8"/>
      <c r="B7743" s="2" t="s">
        <v>2</v>
      </c>
      <c r="C7743" s="2" t="s">
        <v>3</v>
      </c>
      <c r="D7743" s="2" t="s">
        <v>503</v>
      </c>
      <c r="E7743" s="9" t="s">
        <v>838</v>
      </c>
      <c r="F7743" s="10"/>
      <c r="G7743" s="18" t="s">
        <v>5</v>
      </c>
      <c r="H7743" s="3">
        <v>2024</v>
      </c>
      <c r="I7743" s="20" t="s">
        <v>287</v>
      </c>
      <c r="J7743" s="2" t="s">
        <v>269</v>
      </c>
      <c r="K7743" s="2" t="s">
        <v>320</v>
      </c>
      <c r="L7743" s="163">
        <f t="shared" si="317"/>
        <v>4</v>
      </c>
      <c r="M7743" s="163">
        <f t="shared" si="318"/>
        <v>5.2850000000000001</v>
      </c>
      <c r="N7743" s="181"/>
      <c r="O7743" s="8"/>
      <c r="P7743" s="8"/>
      <c r="Q7743" s="8"/>
      <c r="R7743" s="8"/>
      <c r="S7743" s="122"/>
      <c r="T7743" s="8"/>
      <c r="U7743" s="8"/>
      <c r="V7743" s="8"/>
      <c r="W7743" s="8"/>
      <c r="X7743" s="122"/>
      <c r="Y7743" s="8"/>
      <c r="Z7743" s="8"/>
      <c r="AA7743" s="8"/>
      <c r="AB7743" s="8"/>
      <c r="AC7743" s="122"/>
      <c r="AD7743" s="8"/>
      <c r="AE7743" s="8"/>
      <c r="AF7743" s="8"/>
      <c r="AG7743" s="8"/>
      <c r="AH7743" s="122"/>
      <c r="AI7743" s="137"/>
      <c r="AJ7743" s="137"/>
      <c r="AK7743" s="137"/>
      <c r="AL7743" s="137"/>
      <c r="AM7743" s="138"/>
      <c r="AN7743" s="8"/>
      <c r="AO7743" s="8"/>
      <c r="AP7743" s="8"/>
      <c r="AQ7743" s="8"/>
      <c r="AR7743" s="122"/>
      <c r="AS7743" s="139"/>
      <c r="AT7743" s="139"/>
      <c r="AU7743" s="139"/>
      <c r="AV7743" s="139"/>
      <c r="AW7743" s="140"/>
      <c r="AX7743" s="8"/>
      <c r="AY7743" s="8"/>
      <c r="AZ7743" s="8"/>
      <c r="BA7743" s="8">
        <v>4</v>
      </c>
      <c r="BB7743" s="122">
        <v>5.2850000000000001</v>
      </c>
      <c r="BC7743" s="8"/>
      <c r="BD7743" s="8"/>
      <c r="BE7743" s="8"/>
      <c r="BF7743" s="8"/>
      <c r="BG7743" s="122"/>
      <c r="BH7743" s="8"/>
      <c r="BI7743" s="8"/>
      <c r="BJ7743" s="8"/>
      <c r="BK7743" s="8"/>
      <c r="BL7743" s="122"/>
      <c r="BM7743" s="8"/>
      <c r="BN7743" s="8"/>
      <c r="BO7743" s="8"/>
      <c r="BP7743" s="8"/>
      <c r="BQ7743" s="122"/>
      <c r="BR7743" s="8"/>
      <c r="BS7743" s="8"/>
      <c r="BT7743" s="8"/>
      <c r="BU7743" s="8"/>
      <c r="BV7743" s="122"/>
    </row>
    <row r="7744" spans="1:74" hidden="1" x14ac:dyDescent="0.3">
      <c r="A7744" s="8"/>
      <c r="B7744" s="2" t="s">
        <v>2</v>
      </c>
      <c r="C7744" s="2" t="s">
        <v>3</v>
      </c>
      <c r="D7744" s="2" t="s">
        <v>503</v>
      </c>
      <c r="E7744" s="9" t="s">
        <v>838</v>
      </c>
      <c r="F7744" s="10"/>
      <c r="G7744" s="18" t="s">
        <v>5</v>
      </c>
      <c r="H7744" s="3">
        <v>2024</v>
      </c>
      <c r="I7744" s="20" t="s">
        <v>287</v>
      </c>
      <c r="J7744" s="2" t="s">
        <v>270</v>
      </c>
      <c r="K7744" s="2" t="s">
        <v>320</v>
      </c>
      <c r="L7744" s="163">
        <f t="shared" si="317"/>
        <v>0</v>
      </c>
      <c r="M7744" s="163">
        <f t="shared" si="318"/>
        <v>0</v>
      </c>
      <c r="N7744" s="181"/>
      <c r="O7744" s="8"/>
      <c r="P7744" s="8"/>
      <c r="Q7744" s="8"/>
      <c r="R7744" s="8"/>
      <c r="S7744" s="122"/>
      <c r="T7744" s="8"/>
      <c r="U7744" s="8"/>
      <c r="V7744" s="8"/>
      <c r="W7744" s="8"/>
      <c r="X7744" s="122"/>
      <c r="Y7744" s="8"/>
      <c r="Z7744" s="8"/>
      <c r="AA7744" s="8"/>
      <c r="AB7744" s="8"/>
      <c r="AC7744" s="122"/>
      <c r="AD7744" s="8"/>
      <c r="AE7744" s="8"/>
      <c r="AF7744" s="8"/>
      <c r="AG7744" s="8"/>
      <c r="AH7744" s="122"/>
      <c r="AI7744" s="137"/>
      <c r="AJ7744" s="137"/>
      <c r="AK7744" s="137"/>
      <c r="AL7744" s="137"/>
      <c r="AM7744" s="138"/>
      <c r="AN7744" s="8"/>
      <c r="AO7744" s="8"/>
      <c r="AP7744" s="8"/>
      <c r="AQ7744" s="8"/>
      <c r="AR7744" s="122"/>
      <c r="AS7744" s="139"/>
      <c r="AT7744" s="139"/>
      <c r="AU7744" s="139"/>
      <c r="AV7744" s="139"/>
      <c r="AW7744" s="140"/>
      <c r="AX7744" s="8"/>
      <c r="AY7744" s="8"/>
      <c r="AZ7744" s="8"/>
      <c r="BA7744" s="8"/>
      <c r="BB7744" s="122"/>
      <c r="BC7744" s="8"/>
      <c r="BD7744" s="8"/>
      <c r="BE7744" s="8"/>
      <c r="BF7744" s="8"/>
      <c r="BG7744" s="122"/>
      <c r="BH7744" s="8"/>
      <c r="BI7744" s="8"/>
      <c r="BJ7744" s="8"/>
      <c r="BK7744" s="8"/>
      <c r="BL7744" s="122"/>
      <c r="BM7744" s="8"/>
      <c r="BN7744" s="8"/>
      <c r="BO7744" s="8"/>
      <c r="BP7744" s="8"/>
      <c r="BQ7744" s="122"/>
      <c r="BR7744" s="8"/>
      <c r="BS7744" s="8"/>
      <c r="BT7744" s="8"/>
      <c r="BU7744" s="8"/>
      <c r="BV7744" s="122"/>
    </row>
    <row r="7745" spans="1:74" hidden="1" x14ac:dyDescent="0.3">
      <c r="A7745" s="8"/>
      <c r="B7745" s="2" t="s">
        <v>2</v>
      </c>
      <c r="C7745" s="2" t="s">
        <v>3</v>
      </c>
      <c r="D7745" s="2" t="s">
        <v>503</v>
      </c>
      <c r="E7745" s="9" t="s">
        <v>838</v>
      </c>
      <c r="F7745" s="10"/>
      <c r="G7745" s="18" t="s">
        <v>5</v>
      </c>
      <c r="H7745" s="3">
        <v>2024</v>
      </c>
      <c r="I7745" s="20" t="s">
        <v>290</v>
      </c>
      <c r="J7745" s="2" t="s">
        <v>271</v>
      </c>
      <c r="K7745" s="2" t="s">
        <v>321</v>
      </c>
      <c r="L7745" s="163">
        <f t="shared" si="317"/>
        <v>0</v>
      </c>
      <c r="M7745" s="163">
        <f t="shared" si="318"/>
        <v>0</v>
      </c>
      <c r="N7745" s="181"/>
      <c r="O7745" s="8"/>
      <c r="P7745" s="8"/>
      <c r="Q7745" s="8"/>
      <c r="R7745" s="8"/>
      <c r="S7745" s="122"/>
      <c r="T7745" s="8"/>
      <c r="U7745" s="8"/>
      <c r="V7745" s="8"/>
      <c r="W7745" s="8"/>
      <c r="X7745" s="122"/>
      <c r="Y7745" s="8"/>
      <c r="Z7745" s="8"/>
      <c r="AA7745" s="8"/>
      <c r="AB7745" s="8"/>
      <c r="AC7745" s="122"/>
      <c r="AD7745" s="8"/>
      <c r="AE7745" s="8"/>
      <c r="AF7745" s="8"/>
      <c r="AG7745" s="8"/>
      <c r="AH7745" s="122"/>
      <c r="AI7745" s="137"/>
      <c r="AJ7745" s="137"/>
      <c r="AK7745" s="137"/>
      <c r="AL7745" s="137"/>
      <c r="AM7745" s="138"/>
      <c r="AN7745" s="8"/>
      <c r="AO7745" s="8"/>
      <c r="AP7745" s="8"/>
      <c r="AQ7745" s="8"/>
      <c r="AR7745" s="122"/>
      <c r="AS7745" s="139"/>
      <c r="AT7745" s="139"/>
      <c r="AU7745" s="139"/>
      <c r="AV7745" s="139"/>
      <c r="AW7745" s="140"/>
      <c r="AX7745" s="8"/>
      <c r="AY7745" s="8"/>
      <c r="AZ7745" s="8"/>
      <c r="BA7745" s="8"/>
      <c r="BB7745" s="122"/>
      <c r="BC7745" s="8"/>
      <c r="BD7745" s="8"/>
      <c r="BE7745" s="8"/>
      <c r="BF7745" s="8"/>
      <c r="BG7745" s="122"/>
      <c r="BH7745" s="8"/>
      <c r="BI7745" s="8"/>
      <c r="BJ7745" s="8"/>
      <c r="BK7745" s="8"/>
      <c r="BL7745" s="122"/>
      <c r="BM7745" s="8"/>
      <c r="BN7745" s="8"/>
      <c r="BO7745" s="8"/>
      <c r="BP7745" s="8"/>
      <c r="BQ7745" s="122"/>
      <c r="BR7745" s="8"/>
      <c r="BS7745" s="8"/>
      <c r="BT7745" s="8"/>
      <c r="BU7745" s="8"/>
      <c r="BV7745" s="122"/>
    </row>
    <row r="7746" spans="1:74" hidden="1" x14ac:dyDescent="0.3">
      <c r="A7746" s="8"/>
      <c r="B7746" s="2" t="s">
        <v>2</v>
      </c>
      <c r="C7746" s="2" t="s">
        <v>3</v>
      </c>
      <c r="D7746" s="2" t="s">
        <v>503</v>
      </c>
      <c r="E7746" s="9" t="s">
        <v>838</v>
      </c>
      <c r="F7746" s="10"/>
      <c r="G7746" s="18" t="s">
        <v>5</v>
      </c>
      <c r="H7746" s="3">
        <v>2024</v>
      </c>
      <c r="I7746" s="20" t="s">
        <v>284</v>
      </c>
      <c r="J7746" s="2" t="s">
        <v>294</v>
      </c>
      <c r="K7746" s="2" t="s">
        <v>320</v>
      </c>
      <c r="L7746" s="163">
        <f t="shared" si="317"/>
        <v>0</v>
      </c>
      <c r="M7746" s="163">
        <f t="shared" si="318"/>
        <v>0</v>
      </c>
      <c r="N7746" s="181"/>
      <c r="O7746" s="8"/>
      <c r="P7746" s="8"/>
      <c r="Q7746" s="8"/>
      <c r="R7746" s="8"/>
      <c r="S7746" s="122"/>
      <c r="T7746" s="8"/>
      <c r="U7746" s="8"/>
      <c r="V7746" s="8"/>
      <c r="W7746" s="8"/>
      <c r="X7746" s="122"/>
      <c r="Y7746" s="8"/>
      <c r="Z7746" s="8"/>
      <c r="AA7746" s="8"/>
      <c r="AB7746" s="8"/>
      <c r="AC7746" s="122"/>
      <c r="AD7746" s="8"/>
      <c r="AE7746" s="8"/>
      <c r="AF7746" s="8"/>
      <c r="AG7746" s="8"/>
      <c r="AH7746" s="122"/>
      <c r="AI7746" s="137"/>
      <c r="AJ7746" s="137"/>
      <c r="AK7746" s="137"/>
      <c r="AL7746" s="137"/>
      <c r="AM7746" s="138"/>
      <c r="AN7746" s="8"/>
      <c r="AO7746" s="8"/>
      <c r="AP7746" s="8"/>
      <c r="AQ7746" s="8"/>
      <c r="AR7746" s="122"/>
      <c r="AS7746" s="139"/>
      <c r="AT7746" s="139"/>
      <c r="AU7746" s="139"/>
      <c r="AV7746" s="139"/>
      <c r="AW7746" s="140"/>
      <c r="AX7746" s="8"/>
      <c r="AY7746" s="8"/>
      <c r="AZ7746" s="8"/>
      <c r="BA7746" s="8"/>
      <c r="BB7746" s="122"/>
      <c r="BC7746" s="8"/>
      <c r="BD7746" s="8"/>
      <c r="BE7746" s="8"/>
      <c r="BF7746" s="8"/>
      <c r="BG7746" s="122"/>
      <c r="BH7746" s="8"/>
      <c r="BI7746" s="8"/>
      <c r="BJ7746" s="8"/>
      <c r="BK7746" s="8"/>
      <c r="BL7746" s="122"/>
      <c r="BM7746" s="8"/>
      <c r="BN7746" s="8"/>
      <c r="BO7746" s="8"/>
      <c r="BP7746" s="8"/>
      <c r="BQ7746" s="122"/>
      <c r="BR7746" s="8"/>
      <c r="BS7746" s="8"/>
      <c r="BT7746" s="8"/>
      <c r="BU7746" s="8"/>
      <c r="BV7746" s="122"/>
    </row>
    <row r="7747" spans="1:74" hidden="1" x14ac:dyDescent="0.3">
      <c r="A7747" s="8"/>
      <c r="B7747" s="2" t="s">
        <v>2</v>
      </c>
      <c r="C7747" s="2" t="s">
        <v>3</v>
      </c>
      <c r="D7747" s="2" t="s">
        <v>503</v>
      </c>
      <c r="E7747" s="9" t="s">
        <v>838</v>
      </c>
      <c r="F7747" s="10"/>
      <c r="G7747" s="18" t="s">
        <v>5</v>
      </c>
      <c r="H7747" s="3">
        <v>2024</v>
      </c>
      <c r="I7747" s="20" t="s">
        <v>284</v>
      </c>
      <c r="J7747" s="2" t="s">
        <v>346</v>
      </c>
      <c r="K7747" s="2" t="s">
        <v>320</v>
      </c>
      <c r="L7747" s="163">
        <f t="shared" si="317"/>
        <v>0</v>
      </c>
      <c r="M7747" s="163">
        <f t="shared" si="318"/>
        <v>0</v>
      </c>
      <c r="N7747" s="181"/>
      <c r="O7747" s="8"/>
      <c r="P7747" s="8"/>
      <c r="Q7747" s="8"/>
      <c r="R7747" s="8"/>
      <c r="S7747" s="122"/>
      <c r="T7747" s="8"/>
      <c r="U7747" s="8"/>
      <c r="V7747" s="8"/>
      <c r="W7747" s="8"/>
      <c r="X7747" s="122"/>
      <c r="Y7747" s="8"/>
      <c r="Z7747" s="8"/>
      <c r="AA7747" s="8"/>
      <c r="AB7747" s="8"/>
      <c r="AC7747" s="122"/>
      <c r="AD7747" s="8"/>
      <c r="AE7747" s="8"/>
      <c r="AF7747" s="8"/>
      <c r="AG7747" s="8"/>
      <c r="AH7747" s="122"/>
      <c r="AI7747" s="137"/>
      <c r="AJ7747" s="137"/>
      <c r="AK7747" s="137"/>
      <c r="AL7747" s="137"/>
      <c r="AM7747" s="138"/>
      <c r="AN7747" s="8"/>
      <c r="AO7747" s="8"/>
      <c r="AP7747" s="8"/>
      <c r="AQ7747" s="8"/>
      <c r="AR7747" s="122"/>
      <c r="AS7747" s="139"/>
      <c r="AT7747" s="139"/>
      <c r="AU7747" s="139"/>
      <c r="AV7747" s="139"/>
      <c r="AW7747" s="140"/>
      <c r="AX7747" s="8"/>
      <c r="AY7747" s="8"/>
      <c r="AZ7747" s="8"/>
      <c r="BA7747" s="8"/>
      <c r="BB7747" s="122"/>
      <c r="BC7747" s="8"/>
      <c r="BD7747" s="8"/>
      <c r="BE7747" s="8"/>
      <c r="BF7747" s="8"/>
      <c r="BG7747" s="122"/>
      <c r="BH7747" s="8"/>
      <c r="BI7747" s="8"/>
      <c r="BJ7747" s="8"/>
      <c r="BK7747" s="8"/>
      <c r="BL7747" s="122"/>
      <c r="BM7747" s="8"/>
      <c r="BN7747" s="8"/>
      <c r="BO7747" s="8"/>
      <c r="BP7747" s="8"/>
      <c r="BQ7747" s="122"/>
      <c r="BR7747" s="8"/>
      <c r="BS7747" s="8"/>
      <c r="BT7747" s="8"/>
      <c r="BU7747" s="8"/>
      <c r="BV7747" s="122"/>
    </row>
    <row r="7748" spans="1:74" hidden="1" x14ac:dyDescent="0.3">
      <c r="A7748" s="8"/>
      <c r="B7748" s="2" t="s">
        <v>2</v>
      </c>
      <c r="C7748" s="2" t="s">
        <v>3</v>
      </c>
      <c r="D7748" s="2" t="s">
        <v>503</v>
      </c>
      <c r="E7748" s="9" t="s">
        <v>838</v>
      </c>
      <c r="F7748" s="10"/>
      <c r="G7748" s="18" t="s">
        <v>5</v>
      </c>
      <c r="H7748" s="3">
        <v>2024</v>
      </c>
      <c r="I7748" s="20" t="s">
        <v>284</v>
      </c>
      <c r="J7748" s="2" t="s">
        <v>295</v>
      </c>
      <c r="K7748" s="2" t="s">
        <v>320</v>
      </c>
      <c r="L7748" s="163">
        <f t="shared" si="317"/>
        <v>1</v>
      </c>
      <c r="M7748" s="163">
        <f t="shared" si="318"/>
        <v>2.4910000000000001</v>
      </c>
      <c r="N7748" s="181"/>
      <c r="O7748" s="8"/>
      <c r="P7748" s="8"/>
      <c r="Q7748" s="8"/>
      <c r="R7748" s="8"/>
      <c r="S7748" s="122"/>
      <c r="T7748" s="8"/>
      <c r="U7748" s="8"/>
      <c r="V7748" s="8"/>
      <c r="W7748" s="8"/>
      <c r="X7748" s="122"/>
      <c r="Y7748" s="8"/>
      <c r="Z7748" s="8"/>
      <c r="AA7748" s="8"/>
      <c r="AB7748" s="8"/>
      <c r="AC7748" s="122"/>
      <c r="AD7748" s="8"/>
      <c r="AE7748" s="8"/>
      <c r="AF7748" s="8"/>
      <c r="AG7748" s="8"/>
      <c r="AH7748" s="122"/>
      <c r="AI7748" s="137"/>
      <c r="AJ7748" s="137"/>
      <c r="AK7748" s="137"/>
      <c r="AL7748" s="137"/>
      <c r="AM7748" s="138"/>
      <c r="AN7748" s="8"/>
      <c r="AO7748" s="8"/>
      <c r="AP7748" s="8"/>
      <c r="AQ7748" s="8"/>
      <c r="AR7748" s="122"/>
      <c r="AS7748" s="139"/>
      <c r="AT7748" s="139"/>
      <c r="AU7748" s="139"/>
      <c r="AV7748" s="139"/>
      <c r="AW7748" s="140"/>
      <c r="AX7748" s="8"/>
      <c r="AY7748" s="8"/>
      <c r="AZ7748" s="8"/>
      <c r="BA7748" s="8"/>
      <c r="BB7748" s="122"/>
      <c r="BC7748" s="8"/>
      <c r="BD7748" s="8"/>
      <c r="BE7748" s="8"/>
      <c r="BF7748" s="8"/>
      <c r="BG7748" s="122"/>
      <c r="BH7748" s="8"/>
      <c r="BI7748" s="8"/>
      <c r="BJ7748" s="8"/>
      <c r="BK7748" s="8"/>
      <c r="BL7748" s="122"/>
      <c r="BM7748" s="8"/>
      <c r="BN7748" s="8"/>
      <c r="BO7748" s="8"/>
      <c r="BP7748" s="8"/>
      <c r="BQ7748" s="122"/>
      <c r="BR7748" s="8" t="s">
        <v>1194</v>
      </c>
      <c r="BS7748" s="8"/>
      <c r="BT7748" s="8"/>
      <c r="BU7748" s="8">
        <v>1</v>
      </c>
      <c r="BV7748" s="122">
        <v>2.4910000000000001</v>
      </c>
    </row>
    <row r="7749" spans="1:74" hidden="1" x14ac:dyDescent="0.3">
      <c r="A7749" s="8"/>
      <c r="B7749" s="2" t="s">
        <v>2</v>
      </c>
      <c r="C7749" s="2" t="s">
        <v>3</v>
      </c>
      <c r="D7749" s="2" t="s">
        <v>503</v>
      </c>
      <c r="E7749" s="9" t="s">
        <v>838</v>
      </c>
      <c r="F7749" s="10"/>
      <c r="G7749" s="18" t="s">
        <v>5</v>
      </c>
      <c r="H7749" s="3">
        <v>2024</v>
      </c>
      <c r="I7749" s="20" t="s">
        <v>290</v>
      </c>
      <c r="J7749" s="2" t="s">
        <v>299</v>
      </c>
      <c r="K7749" s="2" t="s">
        <v>318</v>
      </c>
      <c r="L7749" s="163">
        <f t="shared" si="317"/>
        <v>0</v>
      </c>
      <c r="M7749" s="163">
        <f t="shared" si="318"/>
        <v>0</v>
      </c>
      <c r="N7749" s="181"/>
      <c r="O7749" s="8"/>
      <c r="P7749" s="8"/>
      <c r="Q7749" s="8"/>
      <c r="R7749" s="8"/>
      <c r="S7749" s="122"/>
      <c r="T7749" s="8"/>
      <c r="U7749" s="8"/>
      <c r="V7749" s="8"/>
      <c r="W7749" s="8"/>
      <c r="X7749" s="122"/>
      <c r="Y7749" s="8"/>
      <c r="Z7749" s="8"/>
      <c r="AA7749" s="8"/>
      <c r="AB7749" s="8"/>
      <c r="AC7749" s="122"/>
      <c r="AD7749" s="8"/>
      <c r="AE7749" s="8"/>
      <c r="AF7749" s="8"/>
      <c r="AG7749" s="8"/>
      <c r="AH7749" s="122"/>
      <c r="AI7749" s="137"/>
      <c r="AJ7749" s="137"/>
      <c r="AK7749" s="137"/>
      <c r="AL7749" s="137"/>
      <c r="AM7749" s="138"/>
      <c r="AN7749" s="8"/>
      <c r="AO7749" s="8"/>
      <c r="AP7749" s="8"/>
      <c r="AQ7749" s="8"/>
      <c r="AR7749" s="122"/>
      <c r="AS7749" s="139"/>
      <c r="AT7749" s="139"/>
      <c r="AU7749" s="139"/>
      <c r="AV7749" s="139"/>
      <c r="AW7749" s="140"/>
      <c r="AX7749" s="8"/>
      <c r="AY7749" s="8"/>
      <c r="AZ7749" s="8"/>
      <c r="BA7749" s="8"/>
      <c r="BB7749" s="122"/>
      <c r="BC7749" s="8"/>
      <c r="BD7749" s="8"/>
      <c r="BE7749" s="8"/>
      <c r="BF7749" s="8"/>
      <c r="BG7749" s="122"/>
      <c r="BH7749" s="8"/>
      <c r="BI7749" s="8"/>
      <c r="BJ7749" s="8"/>
      <c r="BK7749" s="8"/>
      <c r="BL7749" s="122"/>
      <c r="BM7749" s="8"/>
      <c r="BN7749" s="8"/>
      <c r="BO7749" s="8"/>
      <c r="BP7749" s="8"/>
      <c r="BQ7749" s="122"/>
      <c r="BR7749" s="8"/>
      <c r="BS7749" s="8"/>
      <c r="BT7749" s="8"/>
      <c r="BU7749" s="8"/>
      <c r="BV7749" s="122"/>
    </row>
    <row r="7750" spans="1:74" hidden="1" x14ac:dyDescent="0.3">
      <c r="A7750" s="8"/>
      <c r="B7750" s="2" t="s">
        <v>2</v>
      </c>
      <c r="C7750" s="2" t="s">
        <v>3</v>
      </c>
      <c r="D7750" s="2" t="s">
        <v>503</v>
      </c>
      <c r="E7750" s="9" t="s">
        <v>838</v>
      </c>
      <c r="F7750" s="10"/>
      <c r="G7750" s="18" t="s">
        <v>5</v>
      </c>
      <c r="H7750" s="3">
        <v>2024</v>
      </c>
      <c r="I7750" s="20" t="s">
        <v>315</v>
      </c>
      <c r="J7750" s="2" t="s">
        <v>347</v>
      </c>
      <c r="K7750" s="2" t="s">
        <v>320</v>
      </c>
      <c r="L7750" s="163">
        <f t="shared" si="317"/>
        <v>0</v>
      </c>
      <c r="M7750" s="163">
        <f t="shared" si="318"/>
        <v>0</v>
      </c>
      <c r="N7750" s="181"/>
      <c r="O7750" s="8"/>
      <c r="P7750" s="8"/>
      <c r="Q7750" s="8"/>
      <c r="R7750" s="8"/>
      <c r="S7750" s="122"/>
      <c r="T7750" s="8"/>
      <c r="U7750" s="8"/>
      <c r="V7750" s="8"/>
      <c r="W7750" s="8"/>
      <c r="X7750" s="122"/>
      <c r="Y7750" s="8"/>
      <c r="Z7750" s="8"/>
      <c r="AA7750" s="8"/>
      <c r="AB7750" s="8"/>
      <c r="AC7750" s="122"/>
      <c r="AD7750" s="8"/>
      <c r="AE7750" s="8"/>
      <c r="AF7750" s="8"/>
      <c r="AG7750" s="8"/>
      <c r="AH7750" s="122"/>
      <c r="AI7750" s="137"/>
      <c r="AJ7750" s="137"/>
      <c r="AK7750" s="137"/>
      <c r="AL7750" s="137"/>
      <c r="AM7750" s="138"/>
      <c r="AN7750" s="8"/>
      <c r="AO7750" s="8"/>
      <c r="AP7750" s="8"/>
      <c r="AQ7750" s="8"/>
      <c r="AR7750" s="122"/>
      <c r="AS7750" s="139"/>
      <c r="AT7750" s="139"/>
      <c r="AU7750" s="139"/>
      <c r="AV7750" s="139"/>
      <c r="AW7750" s="140"/>
      <c r="AX7750" s="8"/>
      <c r="AY7750" s="8"/>
      <c r="AZ7750" s="8"/>
      <c r="BA7750" s="8"/>
      <c r="BB7750" s="122"/>
      <c r="BC7750" s="8"/>
      <c r="BD7750" s="8"/>
      <c r="BE7750" s="8"/>
      <c r="BF7750" s="8"/>
      <c r="BG7750" s="122"/>
      <c r="BH7750" s="8"/>
      <c r="BI7750" s="8"/>
      <c r="BJ7750" s="8"/>
      <c r="BK7750" s="8"/>
      <c r="BL7750" s="122"/>
      <c r="BM7750" s="8"/>
      <c r="BN7750" s="8"/>
      <c r="BO7750" s="8"/>
      <c r="BP7750" s="8"/>
      <c r="BQ7750" s="122"/>
      <c r="BR7750" s="8"/>
      <c r="BS7750" s="8"/>
      <c r="BT7750" s="8"/>
      <c r="BU7750" s="8"/>
      <c r="BV7750" s="122"/>
    </row>
    <row r="7751" spans="1:74" hidden="1" x14ac:dyDescent="0.3">
      <c r="A7751" s="8"/>
      <c r="B7751" s="2" t="s">
        <v>2</v>
      </c>
      <c r="C7751" s="2" t="s">
        <v>3</v>
      </c>
      <c r="D7751" s="2" t="s">
        <v>503</v>
      </c>
      <c r="E7751" s="9" t="s">
        <v>838</v>
      </c>
      <c r="F7751" s="10"/>
      <c r="G7751" s="18" t="s">
        <v>5</v>
      </c>
      <c r="H7751" s="3">
        <v>2024</v>
      </c>
      <c r="I7751" s="20" t="s">
        <v>315</v>
      </c>
      <c r="J7751" s="2" t="s">
        <v>296</v>
      </c>
      <c r="K7751" s="2" t="s">
        <v>321</v>
      </c>
      <c r="L7751" s="163">
        <f t="shared" si="317"/>
        <v>0</v>
      </c>
      <c r="M7751" s="163">
        <f t="shared" si="318"/>
        <v>0</v>
      </c>
      <c r="N7751" s="181"/>
      <c r="O7751" s="8"/>
      <c r="P7751" s="8"/>
      <c r="Q7751" s="8"/>
      <c r="R7751" s="8"/>
      <c r="S7751" s="122"/>
      <c r="T7751" s="8"/>
      <c r="U7751" s="8"/>
      <c r="V7751" s="8"/>
      <c r="W7751" s="8"/>
      <c r="X7751" s="122"/>
      <c r="Y7751" s="8"/>
      <c r="Z7751" s="8"/>
      <c r="AA7751" s="8"/>
      <c r="AB7751" s="8"/>
      <c r="AC7751" s="122"/>
      <c r="AD7751" s="8"/>
      <c r="AE7751" s="8"/>
      <c r="AF7751" s="8"/>
      <c r="AG7751" s="8"/>
      <c r="AH7751" s="122"/>
      <c r="AI7751" s="137"/>
      <c r="AJ7751" s="137"/>
      <c r="AK7751" s="137"/>
      <c r="AL7751" s="137"/>
      <c r="AM7751" s="138"/>
      <c r="AN7751" s="8"/>
      <c r="AO7751" s="8"/>
      <c r="AP7751" s="8"/>
      <c r="AQ7751" s="8"/>
      <c r="AR7751" s="122"/>
      <c r="AS7751" s="139"/>
      <c r="AT7751" s="139"/>
      <c r="AU7751" s="139"/>
      <c r="AV7751" s="139"/>
      <c r="AW7751" s="140"/>
      <c r="AX7751" s="8"/>
      <c r="AY7751" s="8"/>
      <c r="AZ7751" s="8"/>
      <c r="BA7751" s="8"/>
      <c r="BB7751" s="122"/>
      <c r="BC7751" s="8"/>
      <c r="BD7751" s="8"/>
      <c r="BE7751" s="8"/>
      <c r="BF7751" s="8"/>
      <c r="BG7751" s="122"/>
      <c r="BH7751" s="8"/>
      <c r="BI7751" s="8"/>
      <c r="BJ7751" s="8"/>
      <c r="BK7751" s="8"/>
      <c r="BL7751" s="122"/>
      <c r="BM7751" s="8"/>
      <c r="BN7751" s="8"/>
      <c r="BO7751" s="8"/>
      <c r="BP7751" s="8"/>
      <c r="BQ7751" s="122"/>
      <c r="BR7751" s="8"/>
      <c r="BS7751" s="8"/>
      <c r="BT7751" s="8"/>
      <c r="BU7751" s="8"/>
      <c r="BV7751" s="122"/>
    </row>
    <row r="7752" spans="1:74" hidden="1" x14ac:dyDescent="0.3">
      <c r="A7752" s="8"/>
      <c r="B7752" s="2" t="s">
        <v>2</v>
      </c>
      <c r="C7752" s="2" t="s">
        <v>3</v>
      </c>
      <c r="D7752" s="2" t="s">
        <v>503</v>
      </c>
      <c r="E7752" s="9" t="s">
        <v>838</v>
      </c>
      <c r="F7752" s="10"/>
      <c r="G7752" s="18" t="s">
        <v>5</v>
      </c>
      <c r="H7752" s="3">
        <v>2024</v>
      </c>
      <c r="I7752" s="20" t="s">
        <v>316</v>
      </c>
      <c r="J7752" s="2" t="s">
        <v>297</v>
      </c>
      <c r="K7752" s="2" t="s">
        <v>318</v>
      </c>
      <c r="L7752" s="163">
        <f t="shared" si="317"/>
        <v>0</v>
      </c>
      <c r="M7752" s="163">
        <f t="shared" si="318"/>
        <v>0</v>
      </c>
      <c r="N7752" s="181"/>
      <c r="O7752" s="8"/>
      <c r="P7752" s="8"/>
      <c r="Q7752" s="8"/>
      <c r="R7752" s="8"/>
      <c r="S7752" s="122"/>
      <c r="T7752" s="8"/>
      <c r="U7752" s="8"/>
      <c r="V7752" s="8"/>
      <c r="W7752" s="8"/>
      <c r="X7752" s="122"/>
      <c r="Y7752" s="8"/>
      <c r="Z7752" s="8"/>
      <c r="AA7752" s="8"/>
      <c r="AB7752" s="8"/>
      <c r="AC7752" s="122"/>
      <c r="AD7752" s="8"/>
      <c r="AE7752" s="8"/>
      <c r="AF7752" s="8"/>
      <c r="AG7752" s="8"/>
      <c r="AH7752" s="122"/>
      <c r="AI7752" s="137"/>
      <c r="AJ7752" s="137"/>
      <c r="AK7752" s="137"/>
      <c r="AL7752" s="137"/>
      <c r="AM7752" s="138"/>
      <c r="AN7752" s="8"/>
      <c r="AO7752" s="8"/>
      <c r="AP7752" s="8"/>
      <c r="AQ7752" s="8"/>
      <c r="AR7752" s="122"/>
      <c r="AS7752" s="139"/>
      <c r="AT7752" s="139"/>
      <c r="AU7752" s="139"/>
      <c r="AV7752" s="139"/>
      <c r="AW7752" s="140"/>
      <c r="AX7752" s="8"/>
      <c r="AY7752" s="8"/>
      <c r="AZ7752" s="8"/>
      <c r="BA7752" s="8"/>
      <c r="BB7752" s="122"/>
      <c r="BC7752" s="8"/>
      <c r="BD7752" s="8"/>
      <c r="BE7752" s="8"/>
      <c r="BF7752" s="8"/>
      <c r="BG7752" s="122"/>
      <c r="BH7752" s="8"/>
      <c r="BI7752" s="8"/>
      <c r="BJ7752" s="8"/>
      <c r="BK7752" s="8"/>
      <c r="BL7752" s="122"/>
      <c r="BM7752" s="8"/>
      <c r="BN7752" s="8"/>
      <c r="BO7752" s="8"/>
      <c r="BP7752" s="8"/>
      <c r="BQ7752" s="122"/>
      <c r="BR7752" s="8"/>
      <c r="BS7752" s="8"/>
      <c r="BT7752" s="8"/>
      <c r="BU7752" s="8"/>
      <c r="BV7752" s="122"/>
    </row>
    <row r="7753" spans="1:74" hidden="1" x14ac:dyDescent="0.3">
      <c r="A7753" s="8"/>
      <c r="B7753" s="2" t="s">
        <v>2</v>
      </c>
      <c r="C7753" s="2" t="s">
        <v>3</v>
      </c>
      <c r="D7753" s="2" t="s">
        <v>503</v>
      </c>
      <c r="E7753" s="9" t="s">
        <v>838</v>
      </c>
      <c r="F7753" s="10"/>
      <c r="G7753" s="18" t="s">
        <v>5</v>
      </c>
      <c r="H7753" s="3">
        <v>2024</v>
      </c>
      <c r="I7753" s="20" t="s">
        <v>316</v>
      </c>
      <c r="J7753" s="8" t="s">
        <v>348</v>
      </c>
      <c r="K7753" s="8" t="s">
        <v>320</v>
      </c>
      <c r="L7753" s="163">
        <f t="shared" si="317"/>
        <v>0</v>
      </c>
      <c r="M7753" s="163">
        <f t="shared" si="318"/>
        <v>0</v>
      </c>
      <c r="N7753" s="181"/>
      <c r="O7753" s="8"/>
      <c r="P7753" s="8"/>
      <c r="Q7753" s="8"/>
      <c r="R7753" s="8"/>
      <c r="S7753" s="122"/>
      <c r="T7753" s="8"/>
      <c r="U7753" s="8"/>
      <c r="V7753" s="8"/>
      <c r="W7753" s="8"/>
      <c r="X7753" s="122"/>
      <c r="Y7753" s="8"/>
      <c r="Z7753" s="8"/>
      <c r="AA7753" s="8"/>
      <c r="AB7753" s="8"/>
      <c r="AC7753" s="122"/>
      <c r="AD7753" s="8"/>
      <c r="AE7753" s="8"/>
      <c r="AF7753" s="8"/>
      <c r="AG7753" s="8"/>
      <c r="AH7753" s="122"/>
      <c r="AI7753" s="137"/>
      <c r="AJ7753" s="137"/>
      <c r="AK7753" s="137"/>
      <c r="AL7753" s="137"/>
      <c r="AM7753" s="138"/>
      <c r="AN7753" s="8"/>
      <c r="AO7753" s="8"/>
      <c r="AP7753" s="8"/>
      <c r="AQ7753" s="8"/>
      <c r="AR7753" s="122"/>
      <c r="AS7753" s="139"/>
      <c r="AT7753" s="139"/>
      <c r="AU7753" s="139"/>
      <c r="AV7753" s="139"/>
      <c r="AW7753" s="140"/>
      <c r="AX7753" s="8"/>
      <c r="AY7753" s="8"/>
      <c r="AZ7753" s="8"/>
      <c r="BA7753" s="8"/>
      <c r="BB7753" s="122"/>
      <c r="BC7753" s="8"/>
      <c r="BD7753" s="8"/>
      <c r="BE7753" s="8"/>
      <c r="BF7753" s="8"/>
      <c r="BG7753" s="122"/>
      <c r="BH7753" s="8"/>
      <c r="BI7753" s="8"/>
      <c r="BJ7753" s="8"/>
      <c r="BK7753" s="8"/>
      <c r="BL7753" s="122"/>
      <c r="BM7753" s="8"/>
      <c r="BN7753" s="8"/>
      <c r="BO7753" s="8"/>
      <c r="BP7753" s="8"/>
      <c r="BQ7753" s="122"/>
      <c r="BR7753" s="8"/>
      <c r="BS7753" s="8"/>
      <c r="BT7753" s="8"/>
      <c r="BU7753" s="8"/>
      <c r="BV7753" s="122"/>
    </row>
    <row r="7754" spans="1:74" hidden="1" x14ac:dyDescent="0.3">
      <c r="A7754" s="8"/>
      <c r="B7754" s="2" t="s">
        <v>2</v>
      </c>
      <c r="C7754" s="2" t="s">
        <v>3</v>
      </c>
      <c r="D7754" s="2" t="s">
        <v>503</v>
      </c>
      <c r="E7754" s="9" t="s">
        <v>838</v>
      </c>
      <c r="F7754" s="10"/>
      <c r="G7754" s="18" t="s">
        <v>5</v>
      </c>
      <c r="H7754" s="3">
        <v>2024</v>
      </c>
      <c r="I7754" s="20" t="s">
        <v>282</v>
      </c>
      <c r="J7754" s="2" t="s">
        <v>272</v>
      </c>
      <c r="K7754" s="2" t="s">
        <v>321</v>
      </c>
      <c r="L7754" s="163">
        <f t="shared" si="317"/>
        <v>0</v>
      </c>
      <c r="M7754" s="163">
        <f t="shared" si="318"/>
        <v>0</v>
      </c>
      <c r="N7754" s="181"/>
      <c r="O7754" s="8"/>
      <c r="P7754" s="8"/>
      <c r="Q7754" s="8"/>
      <c r="R7754" s="8"/>
      <c r="S7754" s="122"/>
      <c r="T7754" s="8"/>
      <c r="U7754" s="8"/>
      <c r="V7754" s="8"/>
      <c r="W7754" s="8"/>
      <c r="X7754" s="122"/>
      <c r="Y7754" s="8"/>
      <c r="Z7754" s="8"/>
      <c r="AA7754" s="8"/>
      <c r="AB7754" s="8"/>
      <c r="AC7754" s="122"/>
      <c r="AD7754" s="8"/>
      <c r="AE7754" s="8"/>
      <c r="AF7754" s="8"/>
      <c r="AG7754" s="8"/>
      <c r="AH7754" s="122"/>
      <c r="AI7754" s="137"/>
      <c r="AJ7754" s="137"/>
      <c r="AK7754" s="137"/>
      <c r="AL7754" s="137"/>
      <c r="AM7754" s="138"/>
      <c r="AN7754" s="8"/>
      <c r="AO7754" s="8"/>
      <c r="AP7754" s="8"/>
      <c r="AQ7754" s="8"/>
      <c r="AR7754" s="122"/>
      <c r="AS7754" s="139"/>
      <c r="AT7754" s="139"/>
      <c r="AU7754" s="139"/>
      <c r="AV7754" s="139"/>
      <c r="AW7754" s="140"/>
      <c r="AX7754" s="8"/>
      <c r="AY7754" s="8"/>
      <c r="AZ7754" s="8"/>
      <c r="BA7754" s="8"/>
      <c r="BB7754" s="122"/>
      <c r="BC7754" s="8"/>
      <c r="BD7754" s="8"/>
      <c r="BE7754" s="8"/>
      <c r="BF7754" s="8"/>
      <c r="BG7754" s="122"/>
      <c r="BH7754" s="8"/>
      <c r="BI7754" s="8"/>
      <c r="BJ7754" s="8"/>
      <c r="BK7754" s="8"/>
      <c r="BL7754" s="122"/>
      <c r="BM7754" s="8"/>
      <c r="BN7754" s="8"/>
      <c r="BO7754" s="8"/>
      <c r="BP7754" s="8"/>
      <c r="BQ7754" s="122"/>
      <c r="BR7754" s="8"/>
      <c r="BS7754" s="8"/>
      <c r="BT7754" s="8"/>
      <c r="BU7754" s="8"/>
      <c r="BV7754" s="122"/>
    </row>
    <row r="7755" spans="1:74" hidden="1" x14ac:dyDescent="0.3">
      <c r="A7755" s="8"/>
      <c r="B7755" s="2" t="s">
        <v>2</v>
      </c>
      <c r="C7755" s="2" t="s">
        <v>3</v>
      </c>
      <c r="D7755" s="2" t="s">
        <v>503</v>
      </c>
      <c r="E7755" s="9" t="s">
        <v>838</v>
      </c>
      <c r="F7755" s="10"/>
      <c r="G7755" s="18" t="s">
        <v>5</v>
      </c>
      <c r="H7755" s="3">
        <v>2024</v>
      </c>
      <c r="I7755" s="20" t="s">
        <v>282</v>
      </c>
      <c r="J7755" s="2" t="s">
        <v>273</v>
      </c>
      <c r="K7755" s="2" t="s">
        <v>321</v>
      </c>
      <c r="L7755" s="165">
        <f t="shared" si="317"/>
        <v>0</v>
      </c>
      <c r="M7755" s="163">
        <f t="shared" si="318"/>
        <v>0</v>
      </c>
      <c r="N7755" s="181"/>
      <c r="O7755" s="8"/>
      <c r="P7755" s="8"/>
      <c r="Q7755" s="8"/>
      <c r="R7755" s="8"/>
      <c r="S7755" s="122"/>
      <c r="T7755" s="8"/>
      <c r="U7755" s="8"/>
      <c r="V7755" s="8"/>
      <c r="W7755" s="8"/>
      <c r="X7755" s="122"/>
      <c r="Y7755" s="8"/>
      <c r="Z7755" s="8"/>
      <c r="AA7755" s="8"/>
      <c r="AB7755" s="8"/>
      <c r="AC7755" s="122"/>
      <c r="AD7755" s="8"/>
      <c r="AE7755" s="8"/>
      <c r="AF7755" s="8"/>
      <c r="AG7755" s="8"/>
      <c r="AH7755" s="122"/>
      <c r="AI7755" s="137"/>
      <c r="AJ7755" s="137"/>
      <c r="AK7755" s="137"/>
      <c r="AL7755" s="137"/>
      <c r="AM7755" s="138"/>
      <c r="AN7755" s="8"/>
      <c r="AO7755" s="8"/>
      <c r="AP7755" s="8"/>
      <c r="AQ7755" s="8"/>
      <c r="AR7755" s="122"/>
      <c r="AS7755" s="139"/>
      <c r="AT7755" s="139"/>
      <c r="AU7755" s="139"/>
      <c r="AV7755" s="139"/>
      <c r="AW7755" s="140"/>
      <c r="AX7755" s="8"/>
      <c r="AY7755" s="8"/>
      <c r="AZ7755" s="8"/>
      <c r="BA7755" s="8"/>
      <c r="BB7755" s="122"/>
      <c r="BC7755" s="8"/>
      <c r="BD7755" s="8"/>
      <c r="BE7755" s="8"/>
      <c r="BF7755" s="8"/>
      <c r="BG7755" s="122"/>
      <c r="BH7755" s="8"/>
      <c r="BI7755" s="8"/>
      <c r="BJ7755" s="8"/>
      <c r="BK7755" s="8"/>
      <c r="BL7755" s="122"/>
      <c r="BM7755" s="8"/>
      <c r="BN7755" s="8"/>
      <c r="BO7755" s="8"/>
      <c r="BP7755" s="8"/>
      <c r="BQ7755" s="122"/>
      <c r="BR7755" s="8"/>
      <c r="BS7755" s="8"/>
      <c r="BT7755" s="8"/>
      <c r="BU7755" s="8"/>
      <c r="BV7755" s="122"/>
    </row>
    <row r="7756" spans="1:74" hidden="1" x14ac:dyDescent="0.3">
      <c r="A7756" s="8"/>
      <c r="B7756" s="2" t="s">
        <v>2</v>
      </c>
      <c r="C7756" s="2" t="s">
        <v>3</v>
      </c>
      <c r="D7756" s="2" t="s">
        <v>503</v>
      </c>
      <c r="E7756" s="9" t="s">
        <v>838</v>
      </c>
      <c r="F7756" s="10"/>
      <c r="G7756" s="18" t="s">
        <v>5</v>
      </c>
      <c r="H7756" s="3">
        <v>2024</v>
      </c>
      <c r="I7756" s="20" t="s">
        <v>282</v>
      </c>
      <c r="J7756" s="2" t="s">
        <v>274</v>
      </c>
      <c r="K7756" s="2" t="s">
        <v>321</v>
      </c>
      <c r="L7756" s="163">
        <f t="shared" si="317"/>
        <v>0</v>
      </c>
      <c r="M7756" s="163">
        <f t="shared" si="318"/>
        <v>0</v>
      </c>
      <c r="N7756" s="181"/>
      <c r="O7756" s="8"/>
      <c r="P7756" s="8"/>
      <c r="Q7756" s="8"/>
      <c r="R7756" s="8"/>
      <c r="S7756" s="122"/>
      <c r="T7756" s="8"/>
      <c r="U7756" s="8"/>
      <c r="V7756" s="8"/>
      <c r="W7756" s="8"/>
      <c r="X7756" s="122"/>
      <c r="Y7756" s="8"/>
      <c r="Z7756" s="8"/>
      <c r="AA7756" s="8"/>
      <c r="AB7756" s="8"/>
      <c r="AC7756" s="122"/>
      <c r="AD7756" s="8"/>
      <c r="AE7756" s="8"/>
      <c r="AF7756" s="8"/>
      <c r="AG7756" s="8"/>
      <c r="AH7756" s="122"/>
      <c r="AI7756" s="137"/>
      <c r="AJ7756" s="137"/>
      <c r="AK7756" s="137"/>
      <c r="AL7756" s="137"/>
      <c r="AM7756" s="138"/>
      <c r="AN7756" s="8"/>
      <c r="AO7756" s="8"/>
      <c r="AP7756" s="8"/>
      <c r="AQ7756" s="8"/>
      <c r="AR7756" s="122"/>
      <c r="AS7756" s="139"/>
      <c r="AT7756" s="139"/>
      <c r="AU7756" s="139"/>
      <c r="AV7756" s="139"/>
      <c r="AW7756" s="140"/>
      <c r="AX7756" s="8"/>
      <c r="AY7756" s="8"/>
      <c r="AZ7756" s="8"/>
      <c r="BA7756" s="8"/>
      <c r="BB7756" s="122"/>
      <c r="BC7756" s="8"/>
      <c r="BD7756" s="8"/>
      <c r="BE7756" s="8"/>
      <c r="BF7756" s="8"/>
      <c r="BG7756" s="122"/>
      <c r="BH7756" s="8"/>
      <c r="BI7756" s="8"/>
      <c r="BJ7756" s="8"/>
      <c r="BK7756" s="8"/>
      <c r="BL7756" s="122"/>
      <c r="BM7756" s="8"/>
      <c r="BN7756" s="8"/>
      <c r="BO7756" s="8"/>
      <c r="BP7756" s="8"/>
      <c r="BQ7756" s="122"/>
      <c r="BR7756" s="8"/>
      <c r="BS7756" s="8"/>
      <c r="BT7756" s="8"/>
      <c r="BU7756" s="8"/>
      <c r="BV7756" s="122"/>
    </row>
    <row r="7757" spans="1:74" hidden="1" x14ac:dyDescent="0.3">
      <c r="A7757" s="8"/>
      <c r="B7757" s="2" t="s">
        <v>2</v>
      </c>
      <c r="C7757" s="2" t="s">
        <v>3</v>
      </c>
      <c r="D7757" s="2" t="s">
        <v>503</v>
      </c>
      <c r="E7757" s="9" t="s">
        <v>838</v>
      </c>
      <c r="F7757" s="10"/>
      <c r="G7757" s="18" t="s">
        <v>5</v>
      </c>
      <c r="H7757" s="3">
        <v>2024</v>
      </c>
      <c r="I7757" s="20" t="s">
        <v>282</v>
      </c>
      <c r="J7757" s="2" t="s">
        <v>275</v>
      </c>
      <c r="K7757" s="2" t="s">
        <v>321</v>
      </c>
      <c r="L7757" s="163">
        <f t="shared" si="317"/>
        <v>0</v>
      </c>
      <c r="M7757" s="163">
        <f t="shared" si="318"/>
        <v>0</v>
      </c>
      <c r="N7757" s="181"/>
      <c r="O7757" s="8"/>
      <c r="P7757" s="8"/>
      <c r="Q7757" s="8"/>
      <c r="R7757" s="8"/>
      <c r="S7757" s="122"/>
      <c r="T7757" s="8"/>
      <c r="U7757" s="8"/>
      <c r="V7757" s="8"/>
      <c r="W7757" s="8"/>
      <c r="X7757" s="122"/>
      <c r="Y7757" s="8"/>
      <c r="Z7757" s="8"/>
      <c r="AA7757" s="8"/>
      <c r="AB7757" s="8"/>
      <c r="AC7757" s="122"/>
      <c r="AD7757" s="8"/>
      <c r="AE7757" s="8"/>
      <c r="AF7757" s="8"/>
      <c r="AG7757" s="8"/>
      <c r="AH7757" s="122"/>
      <c r="AI7757" s="137"/>
      <c r="AJ7757" s="137"/>
      <c r="AK7757" s="137"/>
      <c r="AL7757" s="137"/>
      <c r="AM7757" s="138"/>
      <c r="AN7757" s="8"/>
      <c r="AO7757" s="8"/>
      <c r="AP7757" s="8"/>
      <c r="AQ7757" s="8"/>
      <c r="AR7757" s="122"/>
      <c r="AS7757" s="139"/>
      <c r="AT7757" s="139"/>
      <c r="AU7757" s="139"/>
      <c r="AV7757" s="139"/>
      <c r="AW7757" s="140"/>
      <c r="AX7757" s="8"/>
      <c r="AY7757" s="8"/>
      <c r="AZ7757" s="8"/>
      <c r="BA7757" s="8"/>
      <c r="BB7757" s="122"/>
      <c r="BC7757" s="8"/>
      <c r="BD7757" s="8"/>
      <c r="BE7757" s="8"/>
      <c r="BF7757" s="8"/>
      <c r="BG7757" s="122"/>
      <c r="BH7757" s="8"/>
      <c r="BI7757" s="8"/>
      <c r="BJ7757" s="8"/>
      <c r="BK7757" s="8"/>
      <c r="BL7757" s="122"/>
      <c r="BM7757" s="8"/>
      <c r="BN7757" s="8"/>
      <c r="BO7757" s="8"/>
      <c r="BP7757" s="8"/>
      <c r="BQ7757" s="122"/>
      <c r="BR7757" s="8"/>
      <c r="BS7757" s="8"/>
      <c r="BT7757" s="8"/>
      <c r="BU7757" s="8"/>
      <c r="BV7757" s="122"/>
    </row>
    <row r="7758" spans="1:74" hidden="1" x14ac:dyDescent="0.3">
      <c r="A7758" s="8"/>
      <c r="B7758" s="2" t="s">
        <v>2</v>
      </c>
      <c r="C7758" s="2" t="s">
        <v>3</v>
      </c>
      <c r="D7758" s="2" t="s">
        <v>503</v>
      </c>
      <c r="E7758" s="9" t="s">
        <v>838</v>
      </c>
      <c r="F7758" s="10"/>
      <c r="G7758" s="18" t="s">
        <v>5</v>
      </c>
      <c r="H7758" s="3">
        <v>2024</v>
      </c>
      <c r="I7758" s="20" t="s">
        <v>282</v>
      </c>
      <c r="J7758" s="2" t="s">
        <v>276</v>
      </c>
      <c r="K7758" s="2" t="s">
        <v>320</v>
      </c>
      <c r="L7758" s="163">
        <f t="shared" si="317"/>
        <v>0</v>
      </c>
      <c r="M7758" s="163">
        <f t="shared" si="318"/>
        <v>0</v>
      </c>
      <c r="N7758" s="181"/>
      <c r="O7758" s="8"/>
      <c r="P7758" s="8"/>
      <c r="Q7758" s="8"/>
      <c r="R7758" s="8"/>
      <c r="S7758" s="122"/>
      <c r="T7758" s="8"/>
      <c r="U7758" s="8"/>
      <c r="V7758" s="8"/>
      <c r="W7758" s="8"/>
      <c r="X7758" s="122"/>
      <c r="Y7758" s="8"/>
      <c r="Z7758" s="8"/>
      <c r="AA7758" s="8"/>
      <c r="AB7758" s="8"/>
      <c r="AC7758" s="122"/>
      <c r="AD7758" s="8"/>
      <c r="AE7758" s="8"/>
      <c r="AF7758" s="8"/>
      <c r="AG7758" s="8"/>
      <c r="AH7758" s="122"/>
      <c r="AI7758" s="137"/>
      <c r="AJ7758" s="137"/>
      <c r="AK7758" s="137"/>
      <c r="AL7758" s="137"/>
      <c r="AM7758" s="138"/>
      <c r="AN7758" s="8"/>
      <c r="AO7758" s="8"/>
      <c r="AP7758" s="8"/>
      <c r="AQ7758" s="8"/>
      <c r="AR7758" s="122"/>
      <c r="AS7758" s="139"/>
      <c r="AT7758" s="139"/>
      <c r="AU7758" s="139"/>
      <c r="AV7758" s="139"/>
      <c r="AW7758" s="140"/>
      <c r="AX7758" s="8"/>
      <c r="AY7758" s="8"/>
      <c r="AZ7758" s="8"/>
      <c r="BA7758" s="8"/>
      <c r="BB7758" s="122"/>
      <c r="BC7758" s="8"/>
      <c r="BD7758" s="8"/>
      <c r="BE7758" s="8"/>
      <c r="BF7758" s="8"/>
      <c r="BG7758" s="122"/>
      <c r="BH7758" s="8"/>
      <c r="BI7758" s="8"/>
      <c r="BJ7758" s="8"/>
      <c r="BK7758" s="8"/>
      <c r="BL7758" s="122"/>
      <c r="BM7758" s="8"/>
      <c r="BN7758" s="8"/>
      <c r="BO7758" s="8"/>
      <c r="BP7758" s="8"/>
      <c r="BQ7758" s="122"/>
      <c r="BR7758" s="8"/>
      <c r="BS7758" s="8"/>
      <c r="BT7758" s="8"/>
      <c r="BU7758" s="8"/>
      <c r="BV7758" s="122"/>
    </row>
    <row r="7759" spans="1:74" hidden="1" x14ac:dyDescent="0.3">
      <c r="A7759" s="8"/>
      <c r="B7759" s="2" t="s">
        <v>2</v>
      </c>
      <c r="C7759" s="2" t="s">
        <v>3</v>
      </c>
      <c r="D7759" s="2" t="s">
        <v>503</v>
      </c>
      <c r="E7759" s="9" t="s">
        <v>838</v>
      </c>
      <c r="F7759" s="10"/>
      <c r="G7759" s="18" t="s">
        <v>5</v>
      </c>
      <c r="H7759" s="3">
        <v>2024</v>
      </c>
      <c r="I7759" s="20" t="s">
        <v>282</v>
      </c>
      <c r="J7759" s="2" t="s">
        <v>277</v>
      </c>
      <c r="K7759" s="2" t="s">
        <v>320</v>
      </c>
      <c r="L7759" s="163">
        <f t="shared" si="317"/>
        <v>0</v>
      </c>
      <c r="M7759" s="163">
        <f t="shared" si="318"/>
        <v>0</v>
      </c>
      <c r="N7759" s="181"/>
      <c r="O7759" s="8"/>
      <c r="P7759" s="8"/>
      <c r="Q7759" s="8"/>
      <c r="R7759" s="8"/>
      <c r="S7759" s="122"/>
      <c r="T7759" s="8"/>
      <c r="U7759" s="8"/>
      <c r="V7759" s="8"/>
      <c r="W7759" s="8"/>
      <c r="X7759" s="122"/>
      <c r="Y7759" s="8"/>
      <c r="Z7759" s="8"/>
      <c r="AA7759" s="8"/>
      <c r="AB7759" s="8"/>
      <c r="AC7759" s="122"/>
      <c r="AD7759" s="8"/>
      <c r="AE7759" s="8"/>
      <c r="AF7759" s="8"/>
      <c r="AG7759" s="8"/>
      <c r="AH7759" s="122"/>
      <c r="AI7759" s="137"/>
      <c r="AJ7759" s="137"/>
      <c r="AK7759" s="137"/>
      <c r="AL7759" s="137"/>
      <c r="AM7759" s="138"/>
      <c r="AN7759" s="8"/>
      <c r="AO7759" s="8"/>
      <c r="AP7759" s="8"/>
      <c r="AQ7759" s="8"/>
      <c r="AR7759" s="122"/>
      <c r="AS7759" s="139"/>
      <c r="AT7759" s="139"/>
      <c r="AU7759" s="139"/>
      <c r="AV7759" s="139"/>
      <c r="AW7759" s="140"/>
      <c r="AX7759" s="8"/>
      <c r="AY7759" s="8"/>
      <c r="AZ7759" s="8"/>
      <c r="BA7759" s="8"/>
      <c r="BB7759" s="122"/>
      <c r="BC7759" s="8"/>
      <c r="BD7759" s="8"/>
      <c r="BE7759" s="8"/>
      <c r="BF7759" s="8"/>
      <c r="BG7759" s="122"/>
      <c r="BH7759" s="8"/>
      <c r="BI7759" s="8"/>
      <c r="BJ7759" s="8"/>
      <c r="BK7759" s="8"/>
      <c r="BL7759" s="122"/>
      <c r="BM7759" s="8"/>
      <c r="BN7759" s="8"/>
      <c r="BO7759" s="8"/>
      <c r="BP7759" s="8"/>
      <c r="BQ7759" s="122"/>
      <c r="BR7759" s="8"/>
      <c r="BS7759" s="8"/>
      <c r="BT7759" s="8"/>
      <c r="BU7759" s="8"/>
      <c r="BV7759" s="122"/>
    </row>
    <row r="7760" spans="1:74" hidden="1" x14ac:dyDescent="0.3">
      <c r="A7760" s="8"/>
      <c r="B7760" s="2" t="s">
        <v>2</v>
      </c>
      <c r="C7760" s="2" t="s">
        <v>3</v>
      </c>
      <c r="D7760" s="2" t="s">
        <v>503</v>
      </c>
      <c r="E7760" s="9" t="s">
        <v>838</v>
      </c>
      <c r="F7760" s="10"/>
      <c r="G7760" s="18" t="s">
        <v>5</v>
      </c>
      <c r="H7760" s="3">
        <v>2024</v>
      </c>
      <c r="I7760" s="20" t="s">
        <v>283</v>
      </c>
      <c r="J7760" s="2" t="s">
        <v>298</v>
      </c>
      <c r="K7760" s="2" t="s">
        <v>321</v>
      </c>
      <c r="L7760" s="163">
        <f t="shared" si="317"/>
        <v>0</v>
      </c>
      <c r="M7760" s="163">
        <f t="shared" si="318"/>
        <v>0</v>
      </c>
      <c r="N7760" s="181"/>
      <c r="O7760" s="8"/>
      <c r="P7760" s="8"/>
      <c r="Q7760" s="8"/>
      <c r="R7760" s="8"/>
      <c r="S7760" s="122"/>
      <c r="T7760" s="8"/>
      <c r="U7760" s="8"/>
      <c r="V7760" s="8"/>
      <c r="W7760" s="8"/>
      <c r="X7760" s="122"/>
      <c r="Y7760" s="8"/>
      <c r="Z7760" s="8"/>
      <c r="AA7760" s="8"/>
      <c r="AB7760" s="8"/>
      <c r="AC7760" s="122"/>
      <c r="AD7760" s="8"/>
      <c r="AE7760" s="8"/>
      <c r="AF7760" s="8"/>
      <c r="AG7760" s="8"/>
      <c r="AH7760" s="122"/>
      <c r="AI7760" s="137"/>
      <c r="AJ7760" s="137"/>
      <c r="AK7760" s="137"/>
      <c r="AL7760" s="137"/>
      <c r="AM7760" s="138"/>
      <c r="AN7760" s="8"/>
      <c r="AO7760" s="8"/>
      <c r="AP7760" s="8"/>
      <c r="AQ7760" s="8"/>
      <c r="AR7760" s="122"/>
      <c r="AS7760" s="139"/>
      <c r="AT7760" s="139"/>
      <c r="AU7760" s="139"/>
      <c r="AV7760" s="139"/>
      <c r="AW7760" s="140"/>
      <c r="AX7760" s="8"/>
      <c r="AY7760" s="8"/>
      <c r="AZ7760" s="8"/>
      <c r="BA7760" s="8"/>
      <c r="BB7760" s="122"/>
      <c r="BC7760" s="8"/>
      <c r="BD7760" s="8"/>
      <c r="BE7760" s="8"/>
      <c r="BF7760" s="8"/>
      <c r="BG7760" s="122"/>
      <c r="BH7760" s="8"/>
      <c r="BI7760" s="8"/>
      <c r="BJ7760" s="8"/>
      <c r="BK7760" s="8"/>
      <c r="BL7760" s="122"/>
      <c r="BM7760" s="8"/>
      <c r="BN7760" s="8"/>
      <c r="BO7760" s="8"/>
      <c r="BP7760" s="8"/>
      <c r="BQ7760" s="122"/>
      <c r="BR7760" s="8"/>
      <c r="BS7760" s="8"/>
      <c r="BT7760" s="8"/>
      <c r="BU7760" s="8"/>
      <c r="BV7760" s="122"/>
    </row>
    <row r="7761" spans="1:74" hidden="1" x14ac:dyDescent="0.3">
      <c r="A7761" s="8"/>
      <c r="B7761" s="2" t="s">
        <v>2</v>
      </c>
      <c r="C7761" s="2" t="s">
        <v>3</v>
      </c>
      <c r="D7761" s="2" t="s">
        <v>503</v>
      </c>
      <c r="E7761" s="9" t="s">
        <v>838</v>
      </c>
      <c r="F7761" s="10"/>
      <c r="G7761" s="18" t="s">
        <v>5</v>
      </c>
      <c r="H7761" s="3">
        <v>2024</v>
      </c>
      <c r="I7761" s="20" t="s">
        <v>283</v>
      </c>
      <c r="J7761" s="2" t="s">
        <v>278</v>
      </c>
      <c r="K7761" s="2" t="s">
        <v>320</v>
      </c>
      <c r="L7761" s="163">
        <f t="shared" si="317"/>
        <v>0</v>
      </c>
      <c r="M7761" s="163">
        <f t="shared" si="318"/>
        <v>0</v>
      </c>
      <c r="N7761" s="181"/>
      <c r="O7761" s="8"/>
      <c r="P7761" s="8"/>
      <c r="Q7761" s="8"/>
      <c r="R7761" s="8"/>
      <c r="S7761" s="122"/>
      <c r="T7761" s="8"/>
      <c r="U7761" s="8"/>
      <c r="V7761" s="8"/>
      <c r="W7761" s="8"/>
      <c r="X7761" s="122"/>
      <c r="Y7761" s="8"/>
      <c r="Z7761" s="8"/>
      <c r="AA7761" s="8"/>
      <c r="AB7761" s="8"/>
      <c r="AC7761" s="122"/>
      <c r="AD7761" s="8"/>
      <c r="AE7761" s="8"/>
      <c r="AF7761" s="8"/>
      <c r="AG7761" s="8"/>
      <c r="AH7761" s="122"/>
      <c r="AI7761" s="137"/>
      <c r="AJ7761" s="137"/>
      <c r="AK7761" s="137"/>
      <c r="AL7761" s="137"/>
      <c r="AM7761" s="138"/>
      <c r="AN7761" s="8"/>
      <c r="AO7761" s="8"/>
      <c r="AP7761" s="8"/>
      <c r="AQ7761" s="8"/>
      <c r="AR7761" s="122"/>
      <c r="AS7761" s="139"/>
      <c r="AT7761" s="139"/>
      <c r="AU7761" s="139"/>
      <c r="AV7761" s="139"/>
      <c r="AW7761" s="140"/>
      <c r="AX7761" s="8"/>
      <c r="AY7761" s="8"/>
      <c r="AZ7761" s="8"/>
      <c r="BA7761" s="8"/>
      <c r="BB7761" s="122"/>
      <c r="BC7761" s="8"/>
      <c r="BD7761" s="8"/>
      <c r="BE7761" s="8"/>
      <c r="BF7761" s="8"/>
      <c r="BG7761" s="122"/>
      <c r="BH7761" s="8"/>
      <c r="BI7761" s="8"/>
      <c r="BJ7761" s="8"/>
      <c r="BK7761" s="8"/>
      <c r="BL7761" s="122"/>
      <c r="BM7761" s="8"/>
      <c r="BN7761" s="8"/>
      <c r="BO7761" s="8"/>
      <c r="BP7761" s="8"/>
      <c r="BQ7761" s="122"/>
      <c r="BR7761" s="8"/>
      <c r="BS7761" s="8"/>
      <c r="BT7761" s="8"/>
      <c r="BU7761" s="8"/>
      <c r="BV7761" s="122"/>
    </row>
    <row r="7762" spans="1:74" hidden="1" x14ac:dyDescent="0.3">
      <c r="A7762" s="8"/>
      <c r="B7762" s="2" t="s">
        <v>2</v>
      </c>
      <c r="C7762" s="2" t="s">
        <v>3</v>
      </c>
      <c r="D7762" s="2" t="s">
        <v>503</v>
      </c>
      <c r="E7762" s="9" t="s">
        <v>838</v>
      </c>
      <c r="F7762" s="10"/>
      <c r="G7762" s="18" t="s">
        <v>5</v>
      </c>
      <c r="H7762" s="3">
        <v>2024</v>
      </c>
      <c r="I7762" s="20" t="s">
        <v>283</v>
      </c>
      <c r="J7762" s="2" t="s">
        <v>279</v>
      </c>
      <c r="K7762" s="2" t="s">
        <v>320</v>
      </c>
      <c r="L7762" s="163">
        <f t="shared" si="317"/>
        <v>0</v>
      </c>
      <c r="M7762" s="163">
        <f t="shared" si="318"/>
        <v>0</v>
      </c>
      <c r="N7762" s="181"/>
      <c r="O7762" s="8"/>
      <c r="P7762" s="8"/>
      <c r="Q7762" s="8"/>
      <c r="R7762" s="8"/>
      <c r="S7762" s="122"/>
      <c r="T7762" s="8"/>
      <c r="U7762" s="8"/>
      <c r="V7762" s="8"/>
      <c r="W7762" s="8"/>
      <c r="X7762" s="122"/>
      <c r="Y7762" s="8"/>
      <c r="Z7762" s="8"/>
      <c r="AA7762" s="8"/>
      <c r="AB7762" s="8"/>
      <c r="AC7762" s="122"/>
      <c r="AD7762" s="8"/>
      <c r="AE7762" s="8"/>
      <c r="AF7762" s="8"/>
      <c r="AG7762" s="8"/>
      <c r="AH7762" s="122"/>
      <c r="AI7762" s="137"/>
      <c r="AJ7762" s="137"/>
      <c r="AK7762" s="137"/>
      <c r="AL7762" s="137"/>
      <c r="AM7762" s="138"/>
      <c r="AN7762" s="8"/>
      <c r="AO7762" s="8"/>
      <c r="AP7762" s="8"/>
      <c r="AQ7762" s="8"/>
      <c r="AR7762" s="122"/>
      <c r="AS7762" s="139"/>
      <c r="AT7762" s="139"/>
      <c r="AU7762" s="139"/>
      <c r="AV7762" s="139"/>
      <c r="AW7762" s="140"/>
      <c r="AX7762" s="8"/>
      <c r="AY7762" s="8"/>
      <c r="AZ7762" s="8"/>
      <c r="BA7762" s="8"/>
      <c r="BB7762" s="122"/>
      <c r="BC7762" s="8"/>
      <c r="BD7762" s="8"/>
      <c r="BE7762" s="8"/>
      <c r="BF7762" s="8"/>
      <c r="BG7762" s="122"/>
      <c r="BH7762" s="8"/>
      <c r="BI7762" s="8"/>
      <c r="BJ7762" s="8"/>
      <c r="BK7762" s="8"/>
      <c r="BL7762" s="122"/>
      <c r="BM7762" s="8"/>
      <c r="BN7762" s="8"/>
      <c r="BO7762" s="8"/>
      <c r="BP7762" s="8"/>
      <c r="BQ7762" s="122"/>
      <c r="BR7762" s="8"/>
      <c r="BS7762" s="8"/>
      <c r="BT7762" s="8"/>
      <c r="BU7762" s="8"/>
      <c r="BV7762" s="122"/>
    </row>
    <row r="7763" spans="1:74" hidden="1" x14ac:dyDescent="0.3">
      <c r="A7763" s="8"/>
      <c r="B7763" s="2" t="s">
        <v>2</v>
      </c>
      <c r="C7763" s="2" t="s">
        <v>3</v>
      </c>
      <c r="D7763" s="2" t="s">
        <v>503</v>
      </c>
      <c r="E7763" s="9" t="s">
        <v>838</v>
      </c>
      <c r="F7763" s="10"/>
      <c r="G7763" s="18" t="s">
        <v>5</v>
      </c>
      <c r="H7763" s="3">
        <v>2024</v>
      </c>
      <c r="I7763" s="20" t="s">
        <v>286</v>
      </c>
      <c r="J7763" s="2" t="s">
        <v>280</v>
      </c>
      <c r="K7763" s="2" t="s">
        <v>319</v>
      </c>
      <c r="L7763" s="163">
        <f t="shared" si="317"/>
        <v>0</v>
      </c>
      <c r="M7763" s="163">
        <f t="shared" si="318"/>
        <v>0</v>
      </c>
      <c r="N7763" s="181"/>
      <c r="O7763" s="8"/>
      <c r="P7763" s="8"/>
      <c r="Q7763" s="8"/>
      <c r="R7763" s="8"/>
      <c r="S7763" s="122"/>
      <c r="T7763" s="8"/>
      <c r="U7763" s="8"/>
      <c r="V7763" s="8"/>
      <c r="W7763" s="8"/>
      <c r="X7763" s="122"/>
      <c r="Y7763" s="8"/>
      <c r="Z7763" s="8"/>
      <c r="AA7763" s="8"/>
      <c r="AB7763" s="8"/>
      <c r="AC7763" s="122"/>
      <c r="AD7763" s="8"/>
      <c r="AE7763" s="8"/>
      <c r="AF7763" s="8"/>
      <c r="AG7763" s="8"/>
      <c r="AH7763" s="122"/>
      <c r="AI7763" s="137"/>
      <c r="AJ7763" s="137"/>
      <c r="AK7763" s="137"/>
      <c r="AL7763" s="137"/>
      <c r="AM7763" s="138"/>
      <c r="AN7763" s="8"/>
      <c r="AO7763" s="8"/>
      <c r="AP7763" s="8"/>
      <c r="AQ7763" s="8"/>
      <c r="AR7763" s="122"/>
      <c r="AS7763" s="139"/>
      <c r="AT7763" s="139"/>
      <c r="AU7763" s="139"/>
      <c r="AV7763" s="139"/>
      <c r="AW7763" s="140"/>
      <c r="AX7763" s="8"/>
      <c r="AY7763" s="8"/>
      <c r="AZ7763" s="8"/>
      <c r="BA7763" s="8"/>
      <c r="BB7763" s="122"/>
      <c r="BC7763" s="8"/>
      <c r="BD7763" s="8"/>
      <c r="BE7763" s="8"/>
      <c r="BF7763" s="8"/>
      <c r="BG7763" s="122"/>
      <c r="BH7763" s="8"/>
      <c r="BI7763" s="8"/>
      <c r="BJ7763" s="8"/>
      <c r="BK7763" s="8"/>
      <c r="BL7763" s="122"/>
      <c r="BM7763" s="8"/>
      <c r="BN7763" s="8"/>
      <c r="BO7763" s="8"/>
      <c r="BP7763" s="8"/>
      <c r="BQ7763" s="122"/>
      <c r="BR7763" s="8"/>
      <c r="BS7763" s="8"/>
      <c r="BT7763" s="8"/>
      <c r="BU7763" s="8"/>
      <c r="BV7763" s="122"/>
    </row>
    <row r="7764" spans="1:74" hidden="1" x14ac:dyDescent="0.3">
      <c r="A7764" s="8"/>
      <c r="B7764" s="2" t="s">
        <v>2</v>
      </c>
      <c r="C7764" s="2" t="s">
        <v>3</v>
      </c>
      <c r="D7764" s="2" t="s">
        <v>503</v>
      </c>
      <c r="E7764" s="9" t="s">
        <v>838</v>
      </c>
      <c r="F7764" s="10"/>
      <c r="G7764" s="18" t="s">
        <v>5</v>
      </c>
      <c r="H7764" s="3">
        <v>2024</v>
      </c>
      <c r="I7764" s="20" t="s">
        <v>286</v>
      </c>
      <c r="J7764" s="2" t="s">
        <v>281</v>
      </c>
      <c r="K7764" s="2" t="s">
        <v>319</v>
      </c>
      <c r="L7764" s="163"/>
      <c r="M7764" s="163">
        <f t="shared" si="318"/>
        <v>2.6859999999999999</v>
      </c>
      <c r="N7764" s="181"/>
      <c r="O7764" s="8"/>
      <c r="P7764" s="8"/>
      <c r="Q7764" s="8"/>
      <c r="R7764" s="8"/>
      <c r="S7764" s="122"/>
      <c r="T7764" s="8"/>
      <c r="U7764" s="8"/>
      <c r="V7764" s="8"/>
      <c r="W7764" s="8"/>
      <c r="X7764" s="122"/>
      <c r="Y7764" s="8"/>
      <c r="Z7764" s="8"/>
      <c r="AA7764" s="8"/>
      <c r="AB7764" s="8"/>
      <c r="AC7764" s="122"/>
      <c r="AD7764" s="8"/>
      <c r="AE7764" s="8"/>
      <c r="AF7764" s="8"/>
      <c r="AG7764" s="8"/>
      <c r="AH7764" s="122"/>
      <c r="AI7764" s="137"/>
      <c r="AJ7764" s="137"/>
      <c r="AK7764" s="137"/>
      <c r="AL7764" s="137"/>
      <c r="AM7764" s="138"/>
      <c r="AN7764" s="8"/>
      <c r="AO7764" s="8"/>
      <c r="AP7764" s="8"/>
      <c r="AQ7764" s="8"/>
      <c r="AR7764" s="122"/>
      <c r="AS7764" s="139"/>
      <c r="AT7764" s="139"/>
      <c r="AU7764" s="139"/>
      <c r="AV7764" s="139"/>
      <c r="AW7764" s="140"/>
      <c r="AX7764" s="8"/>
      <c r="AY7764" s="8"/>
      <c r="AZ7764" s="8"/>
      <c r="BA7764" s="8"/>
      <c r="BB7764" s="122"/>
      <c r="BC7764" s="8"/>
      <c r="BD7764" s="8"/>
      <c r="BE7764" s="8"/>
      <c r="BF7764" s="8"/>
      <c r="BG7764" s="122"/>
      <c r="BH7764" s="8"/>
      <c r="BI7764" s="8"/>
      <c r="BJ7764" s="8"/>
      <c r="BK7764" s="8"/>
      <c r="BL7764" s="122"/>
      <c r="BM7764" s="8"/>
      <c r="BN7764" s="8"/>
      <c r="BO7764" s="8"/>
      <c r="BP7764" s="8"/>
      <c r="BQ7764" s="122"/>
      <c r="BR7764" s="8" t="s">
        <v>1254</v>
      </c>
      <c r="BS7764" s="8"/>
      <c r="BT7764" s="8"/>
      <c r="BU7764" s="8"/>
      <c r="BV7764" s="122">
        <v>2.6859999999999999</v>
      </c>
    </row>
    <row r="7765" spans="1:74" s="13" customFormat="1" hidden="1" x14ac:dyDescent="0.3">
      <c r="A7765" s="15"/>
      <c r="B7765" s="12" t="s">
        <v>2</v>
      </c>
      <c r="C7765" s="12" t="s">
        <v>3</v>
      </c>
      <c r="D7765" s="12" t="s">
        <v>503</v>
      </c>
      <c r="E7765" s="16" t="s">
        <v>838</v>
      </c>
      <c r="F7765" s="17"/>
      <c r="G7765" s="19" t="s">
        <v>5</v>
      </c>
      <c r="H7765" s="7">
        <v>2024</v>
      </c>
      <c r="I7765" s="21"/>
      <c r="J7765" s="12" t="s">
        <v>314</v>
      </c>
      <c r="K7765" s="12"/>
      <c r="L7765" s="147"/>
      <c r="M7765" s="147">
        <f t="shared" si="318"/>
        <v>10.462</v>
      </c>
      <c r="N7765" s="183"/>
      <c r="O7765" s="15"/>
      <c r="P7765" s="15"/>
      <c r="Q7765" s="15"/>
      <c r="R7765" s="15"/>
      <c r="S7765" s="123"/>
      <c r="T7765" s="15"/>
      <c r="U7765" s="15"/>
      <c r="V7765" s="15"/>
      <c r="W7765" s="15"/>
      <c r="X7765" s="123"/>
      <c r="Y7765" s="15"/>
      <c r="Z7765" s="15"/>
      <c r="AA7765" s="15"/>
      <c r="AB7765" s="15"/>
      <c r="AC7765" s="123"/>
      <c r="AD7765" s="15"/>
      <c r="AE7765" s="15"/>
      <c r="AF7765" s="15"/>
      <c r="AG7765" s="15"/>
      <c r="AH7765" s="123">
        <f>SUM(AH7752:AH7764)</f>
        <v>0</v>
      </c>
      <c r="AI7765" s="15"/>
      <c r="AJ7765" s="15"/>
      <c r="AK7765" s="15"/>
      <c r="AL7765" s="15"/>
      <c r="AM7765" s="123">
        <f>SUM(AM7727:AM7764)</f>
        <v>0</v>
      </c>
      <c r="AN7765" s="15"/>
      <c r="AO7765" s="15"/>
      <c r="AP7765" s="15"/>
      <c r="AQ7765" s="15"/>
      <c r="AR7765" s="123">
        <f>SUM(AR7727:AR7764)</f>
        <v>0</v>
      </c>
      <c r="AS7765" s="15"/>
      <c r="AT7765" s="15"/>
      <c r="AU7765" s="15"/>
      <c r="AV7765" s="15"/>
      <c r="AW7765" s="123">
        <f>SUM(AW7727:AW7764)</f>
        <v>0</v>
      </c>
      <c r="AX7765" s="15"/>
      <c r="AY7765" s="15"/>
      <c r="AZ7765" s="15"/>
      <c r="BA7765" s="123"/>
      <c r="BB7765" s="123">
        <f>SUM(BB7727:BB7764)</f>
        <v>5.2850000000000001</v>
      </c>
      <c r="BC7765" s="15"/>
      <c r="BD7765" s="15"/>
      <c r="BE7765" s="15"/>
      <c r="BF7765" s="123"/>
      <c r="BG7765" s="123">
        <f t="shared" ref="BG7765" si="319">SUM(BG7727:BG7764)</f>
        <v>0</v>
      </c>
      <c r="BH7765" s="15"/>
      <c r="BI7765" s="15"/>
      <c r="BJ7765" s="15"/>
      <c r="BK7765" s="123"/>
      <c r="BL7765" s="123">
        <f t="shared" ref="BL7765" si="320">SUM(BL7727:BL7764)</f>
        <v>0</v>
      </c>
      <c r="BM7765" s="15"/>
      <c r="BN7765" s="15"/>
      <c r="BO7765" s="15"/>
      <c r="BP7765" s="123"/>
      <c r="BQ7765" s="123">
        <f t="shared" ref="BQ7765" si="321">SUM(BQ7727:BQ7764)</f>
        <v>0</v>
      </c>
      <c r="BR7765" s="15"/>
      <c r="BS7765" s="15"/>
      <c r="BT7765" s="15"/>
      <c r="BU7765" s="123"/>
      <c r="BV7765" s="123">
        <f>SUM(BV7727:BV7764)</f>
        <v>5.1769999999999996</v>
      </c>
    </row>
    <row r="7766" spans="1:74" hidden="1" x14ac:dyDescent="0.3">
      <c r="A7766" s="8"/>
      <c r="B7766" s="2" t="s">
        <v>2</v>
      </c>
      <c r="C7766" s="2" t="s">
        <v>3</v>
      </c>
      <c r="D7766" s="2" t="s">
        <v>503</v>
      </c>
      <c r="E7766" s="9" t="s">
        <v>839</v>
      </c>
      <c r="F7766" s="10"/>
      <c r="G7766" s="18" t="s">
        <v>5</v>
      </c>
      <c r="H7766" s="3">
        <v>2024</v>
      </c>
      <c r="I7766" s="20" t="s">
        <v>287</v>
      </c>
      <c r="J7766" s="2" t="s">
        <v>509</v>
      </c>
      <c r="K7766" s="2" t="s">
        <v>318</v>
      </c>
      <c r="L7766" s="163">
        <f>SUM(R7766,W7766,AB7766,AG7766,AL7766,AQ7766,AV7766,BA7766,BF7766,BK7766,BP7766,BU7766)</f>
        <v>0</v>
      </c>
      <c r="M7766" s="163">
        <f t="shared" si="318"/>
        <v>0</v>
      </c>
      <c r="N7766" s="181"/>
      <c r="O7766" s="8"/>
      <c r="P7766" s="8"/>
      <c r="Q7766" s="8"/>
      <c r="R7766" s="8"/>
      <c r="S7766" s="122"/>
      <c r="T7766" s="8"/>
      <c r="U7766" s="8"/>
      <c r="V7766" s="8"/>
      <c r="W7766" s="8"/>
      <c r="X7766" s="122"/>
      <c r="Y7766" s="8"/>
      <c r="Z7766" s="8"/>
      <c r="AA7766" s="8"/>
      <c r="AB7766" s="8"/>
      <c r="AC7766" s="122"/>
      <c r="AD7766" s="8"/>
      <c r="AE7766" s="8"/>
      <c r="AF7766" s="8"/>
      <c r="AG7766" s="8"/>
      <c r="AH7766" s="122"/>
      <c r="AI7766" s="137"/>
      <c r="AJ7766" s="137"/>
      <c r="AK7766" s="137"/>
      <c r="AL7766" s="137"/>
      <c r="AM7766" s="138"/>
      <c r="AN7766" s="8"/>
      <c r="AO7766" s="8"/>
      <c r="AP7766" s="8"/>
      <c r="AQ7766" s="8"/>
      <c r="AR7766" s="122"/>
      <c r="AS7766" s="139"/>
      <c r="AT7766" s="139"/>
      <c r="AU7766" s="139"/>
      <c r="AV7766" s="139"/>
      <c r="AW7766" s="140"/>
      <c r="AX7766" s="8"/>
      <c r="AY7766" s="8"/>
      <c r="AZ7766" s="8"/>
      <c r="BA7766" s="8"/>
      <c r="BB7766" s="122"/>
      <c r="BC7766" s="8"/>
      <c r="BD7766" s="8"/>
      <c r="BE7766" s="8"/>
      <c r="BF7766" s="8"/>
      <c r="BG7766" s="122"/>
      <c r="BH7766" s="8"/>
      <c r="BI7766" s="8"/>
      <c r="BJ7766" s="8"/>
      <c r="BK7766" s="8"/>
      <c r="BL7766" s="122"/>
      <c r="BM7766" s="8"/>
      <c r="BN7766" s="8"/>
      <c r="BO7766" s="8"/>
      <c r="BP7766" s="8"/>
      <c r="BQ7766" s="122"/>
      <c r="BR7766" s="8"/>
      <c r="BS7766" s="8"/>
      <c r="BT7766" s="8"/>
      <c r="BU7766" s="8"/>
      <c r="BV7766" s="122"/>
    </row>
    <row r="7767" spans="1:74" hidden="1" x14ac:dyDescent="0.3">
      <c r="A7767" s="8"/>
      <c r="B7767" s="2" t="s">
        <v>2</v>
      </c>
      <c r="C7767" s="2" t="s">
        <v>3</v>
      </c>
      <c r="D7767" s="2" t="s">
        <v>503</v>
      </c>
      <c r="E7767" s="9" t="s">
        <v>839</v>
      </c>
      <c r="F7767" s="10"/>
      <c r="G7767" s="18" t="s">
        <v>5</v>
      </c>
      <c r="H7767" s="3">
        <v>2024</v>
      </c>
      <c r="I7767" s="20" t="s">
        <v>287</v>
      </c>
      <c r="J7767" s="2" t="s">
        <v>291</v>
      </c>
      <c r="K7767" s="2" t="s">
        <v>319</v>
      </c>
      <c r="L7767" s="163">
        <f t="shared" ref="L7767:L7802" si="322">SUM(R7767,W7767,AB7767,AG7767,AL7767,AQ7767,AV7767,BA7767,BF7767,BK7767,BP7767,BU7767)</f>
        <v>0</v>
      </c>
      <c r="M7767" s="163">
        <f>SUM(S7767,X7767,AC7767,AH7767,AM7767,AR7767,AW7767,BB7767,BG7767,BL7767,BQ7767,BV7767)</f>
        <v>0</v>
      </c>
      <c r="N7767" s="181"/>
      <c r="O7767" s="8"/>
      <c r="P7767" s="8"/>
      <c r="Q7767" s="8"/>
      <c r="R7767" s="8"/>
      <c r="S7767" s="122"/>
      <c r="T7767" s="8"/>
      <c r="U7767" s="8"/>
      <c r="V7767" s="8"/>
      <c r="W7767" s="8"/>
      <c r="X7767" s="122"/>
      <c r="Y7767" s="8"/>
      <c r="Z7767" s="8"/>
      <c r="AA7767" s="8"/>
      <c r="AB7767" s="8"/>
      <c r="AC7767" s="122"/>
      <c r="AD7767" s="8"/>
      <c r="AE7767" s="8"/>
      <c r="AF7767" s="8"/>
      <c r="AG7767" s="8"/>
      <c r="AH7767" s="122"/>
      <c r="AI7767" s="137"/>
      <c r="AJ7767" s="137"/>
      <c r="AK7767" s="137"/>
      <c r="AL7767" s="137"/>
      <c r="AM7767" s="138"/>
      <c r="AN7767" s="8"/>
      <c r="AO7767" s="8"/>
      <c r="AP7767" s="8"/>
      <c r="AQ7767" s="8"/>
      <c r="AR7767" s="122"/>
      <c r="AS7767" s="139"/>
      <c r="AT7767" s="139"/>
      <c r="AU7767" s="139"/>
      <c r="AV7767" s="139"/>
      <c r="AW7767" s="140"/>
      <c r="AX7767" s="8"/>
      <c r="AY7767" s="8"/>
      <c r="AZ7767" s="8"/>
      <c r="BA7767" s="8"/>
      <c r="BB7767" s="122"/>
      <c r="BC7767" s="8"/>
      <c r="BD7767" s="8"/>
      <c r="BE7767" s="8"/>
      <c r="BF7767" s="8"/>
      <c r="BG7767" s="122"/>
      <c r="BH7767" s="8"/>
      <c r="BI7767" s="8"/>
      <c r="BJ7767" s="8"/>
      <c r="BK7767" s="8"/>
      <c r="BL7767" s="122"/>
      <c r="BM7767" s="8"/>
      <c r="BN7767" s="8"/>
      <c r="BO7767" s="8"/>
      <c r="BP7767" s="8"/>
      <c r="BQ7767" s="122"/>
      <c r="BR7767" s="8"/>
      <c r="BS7767" s="8"/>
      <c r="BT7767" s="8"/>
      <c r="BU7767" s="8"/>
      <c r="BV7767" s="122"/>
    </row>
    <row r="7768" spans="1:74" hidden="1" x14ac:dyDescent="0.3">
      <c r="A7768" s="8"/>
      <c r="B7768" s="2" t="s">
        <v>2</v>
      </c>
      <c r="C7768" s="2" t="s">
        <v>3</v>
      </c>
      <c r="D7768" s="2" t="s">
        <v>503</v>
      </c>
      <c r="E7768" s="9" t="s">
        <v>839</v>
      </c>
      <c r="F7768" s="10"/>
      <c r="G7768" s="18" t="s">
        <v>5</v>
      </c>
      <c r="H7768" s="3">
        <v>2024</v>
      </c>
      <c r="I7768" s="20" t="s">
        <v>286</v>
      </c>
      <c r="J7768" s="2" t="s">
        <v>336</v>
      </c>
      <c r="K7768" s="2" t="s">
        <v>319</v>
      </c>
      <c r="L7768" s="163">
        <f t="shared" si="322"/>
        <v>0</v>
      </c>
      <c r="M7768" s="163">
        <f t="shared" ref="M7768:M7805" si="323">SUM(S7768,X7768,AC7768,AH7768,AM7768,AR7768,AW7768,BB7768,BG7768,BL7768,BQ7768,BV7768)</f>
        <v>0</v>
      </c>
      <c r="N7768" s="181"/>
      <c r="O7768" s="8"/>
      <c r="P7768" s="8"/>
      <c r="Q7768" s="8"/>
      <c r="R7768" s="8"/>
      <c r="S7768" s="122"/>
      <c r="T7768" s="8"/>
      <c r="U7768" s="8"/>
      <c r="V7768" s="8"/>
      <c r="W7768" s="8"/>
      <c r="X7768" s="122"/>
      <c r="Y7768" s="8"/>
      <c r="Z7768" s="8"/>
      <c r="AA7768" s="8"/>
      <c r="AB7768" s="8"/>
      <c r="AC7768" s="122"/>
      <c r="AD7768" s="8"/>
      <c r="AE7768" s="8"/>
      <c r="AF7768" s="8"/>
      <c r="AG7768" s="8"/>
      <c r="AH7768" s="122"/>
      <c r="AI7768" s="137"/>
      <c r="AJ7768" s="137"/>
      <c r="AK7768" s="137"/>
      <c r="AL7768" s="137"/>
      <c r="AM7768" s="138"/>
      <c r="AN7768" s="8"/>
      <c r="AO7768" s="8"/>
      <c r="AP7768" s="8"/>
      <c r="AQ7768" s="8"/>
      <c r="AR7768" s="122"/>
      <c r="AS7768" s="139"/>
      <c r="AT7768" s="139"/>
      <c r="AU7768" s="139"/>
      <c r="AV7768" s="139"/>
      <c r="AW7768" s="140"/>
      <c r="AX7768" s="8"/>
      <c r="AY7768" s="8"/>
      <c r="AZ7768" s="8"/>
      <c r="BA7768" s="8"/>
      <c r="BB7768" s="122"/>
      <c r="BC7768" s="8"/>
      <c r="BD7768" s="8"/>
      <c r="BE7768" s="8"/>
      <c r="BF7768" s="8"/>
      <c r="BG7768" s="122"/>
      <c r="BH7768" s="8"/>
      <c r="BI7768" s="8"/>
      <c r="BJ7768" s="8"/>
      <c r="BK7768" s="8"/>
      <c r="BL7768" s="122"/>
      <c r="BM7768" s="8"/>
      <c r="BN7768" s="8"/>
      <c r="BO7768" s="8"/>
      <c r="BP7768" s="8"/>
      <c r="BQ7768" s="122"/>
      <c r="BR7768" s="8"/>
      <c r="BS7768" s="8"/>
      <c r="BT7768" s="8"/>
      <c r="BU7768" s="8"/>
      <c r="BV7768" s="122"/>
    </row>
    <row r="7769" spans="1:74" hidden="1" x14ac:dyDescent="0.3">
      <c r="A7769" s="8"/>
      <c r="B7769" s="2" t="s">
        <v>2</v>
      </c>
      <c r="C7769" s="2" t="s">
        <v>3</v>
      </c>
      <c r="D7769" s="2" t="s">
        <v>503</v>
      </c>
      <c r="E7769" s="9" t="s">
        <v>839</v>
      </c>
      <c r="F7769" s="10"/>
      <c r="G7769" s="18" t="s">
        <v>5</v>
      </c>
      <c r="H7769" s="3">
        <v>2024</v>
      </c>
      <c r="I7769" s="20" t="s">
        <v>286</v>
      </c>
      <c r="J7769" s="8" t="s">
        <v>337</v>
      </c>
      <c r="K7769" s="8" t="s">
        <v>318</v>
      </c>
      <c r="L7769" s="163">
        <f t="shared" si="322"/>
        <v>0</v>
      </c>
      <c r="M7769" s="163">
        <f t="shared" si="323"/>
        <v>0</v>
      </c>
      <c r="N7769" s="181"/>
      <c r="O7769" s="8"/>
      <c r="P7769" s="8"/>
      <c r="Q7769" s="8"/>
      <c r="R7769" s="8"/>
      <c r="S7769" s="122"/>
      <c r="T7769" s="8"/>
      <c r="U7769" s="8"/>
      <c r="V7769" s="8"/>
      <c r="W7769" s="8"/>
      <c r="X7769" s="122"/>
      <c r="Y7769" s="8"/>
      <c r="Z7769" s="8"/>
      <c r="AA7769" s="8"/>
      <c r="AB7769" s="8"/>
      <c r="AC7769" s="122"/>
      <c r="AD7769" s="8"/>
      <c r="AE7769" s="8"/>
      <c r="AF7769" s="8"/>
      <c r="AG7769" s="8"/>
      <c r="AH7769" s="122"/>
      <c r="AI7769" s="137"/>
      <c r="AJ7769" s="137"/>
      <c r="AK7769" s="137"/>
      <c r="AL7769" s="137"/>
      <c r="AM7769" s="138"/>
      <c r="AN7769" s="8"/>
      <c r="AO7769" s="8"/>
      <c r="AP7769" s="8"/>
      <c r="AQ7769" s="8"/>
      <c r="AR7769" s="122"/>
      <c r="AS7769" s="139"/>
      <c r="AT7769" s="139"/>
      <c r="AU7769" s="139"/>
      <c r="AV7769" s="139"/>
      <c r="AW7769" s="140"/>
      <c r="AX7769" s="8"/>
      <c r="AY7769" s="8"/>
      <c r="AZ7769" s="8"/>
      <c r="BA7769" s="8"/>
      <c r="BB7769" s="122"/>
      <c r="BC7769" s="8"/>
      <c r="BD7769" s="8"/>
      <c r="BE7769" s="8"/>
      <c r="BF7769" s="8"/>
      <c r="BG7769" s="122"/>
      <c r="BH7769" s="8"/>
      <c r="BI7769" s="8"/>
      <c r="BJ7769" s="8"/>
      <c r="BK7769" s="8"/>
      <c r="BL7769" s="122"/>
      <c r="BM7769" s="8"/>
      <c r="BN7769" s="8"/>
      <c r="BO7769" s="8"/>
      <c r="BP7769" s="8"/>
      <c r="BQ7769" s="122"/>
      <c r="BR7769" s="8"/>
      <c r="BS7769" s="8"/>
      <c r="BT7769" s="8"/>
      <c r="BU7769" s="8"/>
      <c r="BV7769" s="122"/>
    </row>
    <row r="7770" spans="1:74" hidden="1" x14ac:dyDescent="0.3">
      <c r="A7770" s="8"/>
      <c r="B7770" s="2" t="s">
        <v>2</v>
      </c>
      <c r="C7770" s="2" t="s">
        <v>3</v>
      </c>
      <c r="D7770" s="2" t="s">
        <v>503</v>
      </c>
      <c r="E7770" s="9" t="s">
        <v>839</v>
      </c>
      <c r="F7770" s="10"/>
      <c r="G7770" s="18" t="s">
        <v>5</v>
      </c>
      <c r="H7770" s="3">
        <v>2024</v>
      </c>
      <c r="I7770" s="20" t="s">
        <v>286</v>
      </c>
      <c r="J7770" s="8" t="s">
        <v>338</v>
      </c>
      <c r="K7770" s="8" t="s">
        <v>339</v>
      </c>
      <c r="L7770" s="163">
        <f t="shared" si="322"/>
        <v>0</v>
      </c>
      <c r="M7770" s="163">
        <f t="shared" si="323"/>
        <v>0</v>
      </c>
      <c r="N7770" s="181"/>
      <c r="O7770" s="8"/>
      <c r="P7770" s="8"/>
      <c r="Q7770" s="8"/>
      <c r="R7770" s="8"/>
      <c r="S7770" s="122"/>
      <c r="T7770" s="8"/>
      <c r="U7770" s="8"/>
      <c r="V7770" s="8"/>
      <c r="W7770" s="8"/>
      <c r="X7770" s="122"/>
      <c r="Y7770" s="8"/>
      <c r="Z7770" s="8"/>
      <c r="AA7770" s="8"/>
      <c r="AB7770" s="8"/>
      <c r="AC7770" s="122"/>
      <c r="AD7770" s="8"/>
      <c r="AE7770" s="8"/>
      <c r="AF7770" s="8"/>
      <c r="AG7770" s="8"/>
      <c r="AH7770" s="122"/>
      <c r="AI7770" s="137"/>
      <c r="AJ7770" s="137"/>
      <c r="AK7770" s="137"/>
      <c r="AL7770" s="137"/>
      <c r="AM7770" s="138"/>
      <c r="AN7770" s="8"/>
      <c r="AO7770" s="8"/>
      <c r="AP7770" s="8"/>
      <c r="AQ7770" s="8"/>
      <c r="AR7770" s="122"/>
      <c r="AS7770" s="139"/>
      <c r="AT7770" s="139"/>
      <c r="AU7770" s="139"/>
      <c r="AV7770" s="139"/>
      <c r="AW7770" s="140"/>
      <c r="AX7770" s="8"/>
      <c r="AY7770" s="8"/>
      <c r="AZ7770" s="8"/>
      <c r="BA7770" s="8"/>
      <c r="BB7770" s="122"/>
      <c r="BC7770" s="8"/>
      <c r="BD7770" s="8"/>
      <c r="BE7770" s="8"/>
      <c r="BF7770" s="8"/>
      <c r="BG7770" s="122"/>
      <c r="BH7770" s="8"/>
      <c r="BI7770" s="8"/>
      <c r="BJ7770" s="8"/>
      <c r="BK7770" s="8"/>
      <c r="BL7770" s="122"/>
      <c r="BM7770" s="8"/>
      <c r="BN7770" s="8"/>
      <c r="BO7770" s="8"/>
      <c r="BP7770" s="8"/>
      <c r="BQ7770" s="122"/>
      <c r="BR7770" s="8"/>
      <c r="BS7770" s="8"/>
      <c r="BT7770" s="8"/>
      <c r="BU7770" s="8"/>
      <c r="BV7770" s="122"/>
    </row>
    <row r="7771" spans="1:74" hidden="1" x14ac:dyDescent="0.3">
      <c r="A7771" s="8"/>
      <c r="B7771" s="2" t="s">
        <v>2</v>
      </c>
      <c r="C7771" s="2" t="s">
        <v>3</v>
      </c>
      <c r="D7771" s="2" t="s">
        <v>503</v>
      </c>
      <c r="E7771" s="9" t="s">
        <v>839</v>
      </c>
      <c r="F7771" s="10"/>
      <c r="G7771" s="18" t="s">
        <v>5</v>
      </c>
      <c r="H7771" s="3">
        <v>2024</v>
      </c>
      <c r="I7771" s="20" t="s">
        <v>286</v>
      </c>
      <c r="J7771" s="8" t="s">
        <v>340</v>
      </c>
      <c r="K7771" s="8" t="s">
        <v>318</v>
      </c>
      <c r="L7771" s="163">
        <f t="shared" si="322"/>
        <v>0</v>
      </c>
      <c r="M7771" s="163">
        <f t="shared" si="323"/>
        <v>0</v>
      </c>
      <c r="N7771" s="181"/>
      <c r="O7771" s="8"/>
      <c r="P7771" s="8"/>
      <c r="Q7771" s="8"/>
      <c r="R7771" s="8"/>
      <c r="S7771" s="122"/>
      <c r="T7771" s="8"/>
      <c r="U7771" s="8"/>
      <c r="V7771" s="8"/>
      <c r="W7771" s="8"/>
      <c r="X7771" s="122"/>
      <c r="Y7771" s="8"/>
      <c r="Z7771" s="8"/>
      <c r="AA7771" s="8"/>
      <c r="AB7771" s="8"/>
      <c r="AC7771" s="122"/>
      <c r="AD7771" s="8"/>
      <c r="AE7771" s="8"/>
      <c r="AF7771" s="8"/>
      <c r="AG7771" s="8"/>
      <c r="AH7771" s="122"/>
      <c r="AI7771" s="137"/>
      <c r="AJ7771" s="137"/>
      <c r="AK7771" s="137"/>
      <c r="AL7771" s="137"/>
      <c r="AM7771" s="138"/>
      <c r="AN7771" s="8"/>
      <c r="AO7771" s="8"/>
      <c r="AP7771" s="8"/>
      <c r="AQ7771" s="8"/>
      <c r="AR7771" s="122"/>
      <c r="AS7771" s="139"/>
      <c r="AT7771" s="139"/>
      <c r="AU7771" s="139"/>
      <c r="AV7771" s="139"/>
      <c r="AW7771" s="140"/>
      <c r="AX7771" s="8"/>
      <c r="AY7771" s="8"/>
      <c r="AZ7771" s="8"/>
      <c r="BA7771" s="8"/>
      <c r="BB7771" s="122"/>
      <c r="BC7771" s="8"/>
      <c r="BD7771" s="8"/>
      <c r="BE7771" s="8"/>
      <c r="BF7771" s="8"/>
      <c r="BG7771" s="122"/>
      <c r="BH7771" s="8"/>
      <c r="BI7771" s="8"/>
      <c r="BJ7771" s="8"/>
      <c r="BK7771" s="8"/>
      <c r="BL7771" s="122"/>
      <c r="BM7771" s="8"/>
      <c r="BN7771" s="8"/>
      <c r="BO7771" s="8"/>
      <c r="BP7771" s="8"/>
      <c r="BQ7771" s="122"/>
      <c r="BR7771" s="8"/>
      <c r="BS7771" s="8"/>
      <c r="BT7771" s="8"/>
      <c r="BU7771" s="8"/>
      <c r="BV7771" s="122"/>
    </row>
    <row r="7772" spans="1:74" hidden="1" x14ac:dyDescent="0.3">
      <c r="A7772" s="8"/>
      <c r="B7772" s="2" t="s">
        <v>2</v>
      </c>
      <c r="C7772" s="2" t="s">
        <v>3</v>
      </c>
      <c r="D7772" s="2" t="s">
        <v>503</v>
      </c>
      <c r="E7772" s="9" t="s">
        <v>839</v>
      </c>
      <c r="F7772" s="10"/>
      <c r="G7772" s="18" t="s">
        <v>5</v>
      </c>
      <c r="H7772" s="3">
        <v>2024</v>
      </c>
      <c r="I7772" s="20" t="s">
        <v>286</v>
      </c>
      <c r="J7772" s="8" t="s">
        <v>341</v>
      </c>
      <c r="K7772" s="8" t="s">
        <v>320</v>
      </c>
      <c r="L7772" s="163">
        <f t="shared" si="322"/>
        <v>0</v>
      </c>
      <c r="M7772" s="163">
        <f t="shared" si="323"/>
        <v>0</v>
      </c>
      <c r="N7772" s="181"/>
      <c r="O7772" s="8"/>
      <c r="P7772" s="8"/>
      <c r="Q7772" s="8"/>
      <c r="R7772" s="8"/>
      <c r="S7772" s="122"/>
      <c r="T7772" s="8"/>
      <c r="U7772" s="8"/>
      <c r="V7772" s="8"/>
      <c r="W7772" s="8"/>
      <c r="X7772" s="122"/>
      <c r="Y7772" s="8"/>
      <c r="Z7772" s="8"/>
      <c r="AA7772" s="8"/>
      <c r="AB7772" s="8"/>
      <c r="AC7772" s="122"/>
      <c r="AD7772" s="8"/>
      <c r="AE7772" s="8"/>
      <c r="AF7772" s="8"/>
      <c r="AG7772" s="8"/>
      <c r="AH7772" s="122"/>
      <c r="AI7772" s="137"/>
      <c r="AJ7772" s="137"/>
      <c r="AK7772" s="137"/>
      <c r="AL7772" s="137"/>
      <c r="AM7772" s="138"/>
      <c r="AN7772" s="8"/>
      <c r="AO7772" s="8"/>
      <c r="AP7772" s="8"/>
      <c r="AQ7772" s="8"/>
      <c r="AR7772" s="122"/>
      <c r="AS7772" s="139"/>
      <c r="AT7772" s="139"/>
      <c r="AU7772" s="139"/>
      <c r="AV7772" s="139"/>
      <c r="AW7772" s="140"/>
      <c r="AX7772" s="8"/>
      <c r="AY7772" s="8"/>
      <c r="AZ7772" s="8"/>
      <c r="BA7772" s="8"/>
      <c r="BB7772" s="122"/>
      <c r="BC7772" s="8"/>
      <c r="BD7772" s="8"/>
      <c r="BE7772" s="8"/>
      <c r="BF7772" s="8"/>
      <c r="BG7772" s="122"/>
      <c r="BH7772" s="8"/>
      <c r="BI7772" s="8"/>
      <c r="BJ7772" s="8"/>
      <c r="BK7772" s="8"/>
      <c r="BL7772" s="122"/>
      <c r="BM7772" s="8"/>
      <c r="BN7772" s="8"/>
      <c r="BO7772" s="8"/>
      <c r="BP7772" s="8"/>
      <c r="BQ7772" s="122"/>
      <c r="BR7772" s="8"/>
      <c r="BS7772" s="8"/>
      <c r="BT7772" s="8"/>
      <c r="BU7772" s="8"/>
      <c r="BV7772" s="122"/>
    </row>
    <row r="7773" spans="1:74" hidden="1" x14ac:dyDescent="0.3">
      <c r="A7773" s="8"/>
      <c r="B7773" s="2" t="s">
        <v>2</v>
      </c>
      <c r="C7773" s="2" t="s">
        <v>3</v>
      </c>
      <c r="D7773" s="2" t="s">
        <v>503</v>
      </c>
      <c r="E7773" s="9" t="s">
        <v>839</v>
      </c>
      <c r="F7773" s="10"/>
      <c r="G7773" s="18" t="s">
        <v>5</v>
      </c>
      <c r="H7773" s="3">
        <v>2024</v>
      </c>
      <c r="I7773" s="20" t="s">
        <v>286</v>
      </c>
      <c r="J7773" s="8" t="s">
        <v>342</v>
      </c>
      <c r="K7773" s="8" t="s">
        <v>320</v>
      </c>
      <c r="L7773" s="163">
        <f t="shared" si="322"/>
        <v>0</v>
      </c>
      <c r="M7773" s="163">
        <f t="shared" si="323"/>
        <v>0</v>
      </c>
      <c r="N7773" s="181"/>
      <c r="O7773" s="8"/>
      <c r="P7773" s="8"/>
      <c r="Q7773" s="8"/>
      <c r="R7773" s="8"/>
      <c r="S7773" s="122"/>
      <c r="T7773" s="8"/>
      <c r="U7773" s="8"/>
      <c r="V7773" s="8"/>
      <c r="W7773" s="8"/>
      <c r="X7773" s="122"/>
      <c r="Y7773" s="8"/>
      <c r="Z7773" s="8"/>
      <c r="AA7773" s="8"/>
      <c r="AB7773" s="8"/>
      <c r="AC7773" s="122"/>
      <c r="AD7773" s="8"/>
      <c r="AE7773" s="8"/>
      <c r="AF7773" s="8"/>
      <c r="AG7773" s="8"/>
      <c r="AH7773" s="122"/>
      <c r="AI7773" s="137"/>
      <c r="AJ7773" s="137"/>
      <c r="AK7773" s="137"/>
      <c r="AL7773" s="137"/>
      <c r="AM7773" s="138"/>
      <c r="AN7773" s="8"/>
      <c r="AO7773" s="8"/>
      <c r="AP7773" s="8"/>
      <c r="AQ7773" s="8"/>
      <c r="AR7773" s="122"/>
      <c r="AS7773" s="139"/>
      <c r="AT7773" s="139"/>
      <c r="AU7773" s="139"/>
      <c r="AV7773" s="139"/>
      <c r="AW7773" s="140"/>
      <c r="AX7773" s="8"/>
      <c r="AY7773" s="8"/>
      <c r="AZ7773" s="8"/>
      <c r="BA7773" s="8"/>
      <c r="BB7773" s="122"/>
      <c r="BC7773" s="8"/>
      <c r="BD7773" s="8"/>
      <c r="BE7773" s="8"/>
      <c r="BF7773" s="8"/>
      <c r="BG7773" s="122"/>
      <c r="BH7773" s="8"/>
      <c r="BI7773" s="8"/>
      <c r="BJ7773" s="8"/>
      <c r="BK7773" s="8"/>
      <c r="BL7773" s="122"/>
      <c r="BM7773" s="8"/>
      <c r="BN7773" s="8"/>
      <c r="BO7773" s="8"/>
      <c r="BP7773" s="8"/>
      <c r="BQ7773" s="122"/>
      <c r="BR7773" s="8"/>
      <c r="BS7773" s="8"/>
      <c r="BT7773" s="8"/>
      <c r="BU7773" s="8"/>
      <c r="BV7773" s="122"/>
    </row>
    <row r="7774" spans="1:74" hidden="1" x14ac:dyDescent="0.3">
      <c r="A7774" s="8"/>
      <c r="B7774" s="2" t="s">
        <v>2</v>
      </c>
      <c r="C7774" s="2" t="s">
        <v>3</v>
      </c>
      <c r="D7774" s="2" t="s">
        <v>503</v>
      </c>
      <c r="E7774" s="9" t="s">
        <v>839</v>
      </c>
      <c r="F7774" s="10"/>
      <c r="G7774" s="18" t="s">
        <v>5</v>
      </c>
      <c r="H7774" s="3">
        <v>2024</v>
      </c>
      <c r="I7774" s="20" t="s">
        <v>286</v>
      </c>
      <c r="J7774" s="8" t="s">
        <v>343</v>
      </c>
      <c r="K7774" s="8" t="s">
        <v>339</v>
      </c>
      <c r="L7774" s="163">
        <f t="shared" si="322"/>
        <v>0</v>
      </c>
      <c r="M7774" s="163">
        <f t="shared" si="323"/>
        <v>0</v>
      </c>
      <c r="N7774" s="181"/>
      <c r="O7774" s="8"/>
      <c r="P7774" s="8"/>
      <c r="Q7774" s="8"/>
      <c r="R7774" s="8"/>
      <c r="S7774" s="122"/>
      <c r="T7774" s="8"/>
      <c r="U7774" s="8"/>
      <c r="V7774" s="8"/>
      <c r="W7774" s="8"/>
      <c r="X7774" s="122"/>
      <c r="Y7774" s="8"/>
      <c r="Z7774" s="8"/>
      <c r="AA7774" s="8"/>
      <c r="AB7774" s="8"/>
      <c r="AC7774" s="122"/>
      <c r="AD7774" s="8"/>
      <c r="AE7774" s="8"/>
      <c r="AF7774" s="8"/>
      <c r="AG7774" s="8"/>
      <c r="AH7774" s="122"/>
      <c r="AI7774" s="137"/>
      <c r="AJ7774" s="137"/>
      <c r="AK7774" s="137"/>
      <c r="AL7774" s="137"/>
      <c r="AM7774" s="138"/>
      <c r="AN7774" s="8"/>
      <c r="AO7774" s="8"/>
      <c r="AP7774" s="8"/>
      <c r="AQ7774" s="8"/>
      <c r="AR7774" s="122"/>
      <c r="AS7774" s="139"/>
      <c r="AT7774" s="139"/>
      <c r="AU7774" s="139"/>
      <c r="AV7774" s="139"/>
      <c r="AW7774" s="140"/>
      <c r="AX7774" s="8"/>
      <c r="AY7774" s="8"/>
      <c r="AZ7774" s="8"/>
      <c r="BA7774" s="8"/>
      <c r="BB7774" s="122"/>
      <c r="BC7774" s="8"/>
      <c r="BD7774" s="8"/>
      <c r="BE7774" s="8"/>
      <c r="BF7774" s="8"/>
      <c r="BG7774" s="122"/>
      <c r="BH7774" s="8"/>
      <c r="BI7774" s="8"/>
      <c r="BJ7774" s="8"/>
      <c r="BK7774" s="8"/>
      <c r="BL7774" s="122"/>
      <c r="BM7774" s="8"/>
      <c r="BN7774" s="8"/>
      <c r="BO7774" s="8"/>
      <c r="BP7774" s="8"/>
      <c r="BQ7774" s="122"/>
      <c r="BR7774" s="8"/>
      <c r="BS7774" s="8"/>
      <c r="BT7774" s="8"/>
      <c r="BU7774" s="8"/>
      <c r="BV7774" s="122"/>
    </row>
    <row r="7775" spans="1:74" hidden="1" x14ac:dyDescent="0.3">
      <c r="A7775" s="8"/>
      <c r="B7775" s="2" t="s">
        <v>2</v>
      </c>
      <c r="C7775" s="2" t="s">
        <v>3</v>
      </c>
      <c r="D7775" s="2" t="s">
        <v>503</v>
      </c>
      <c r="E7775" s="9" t="s">
        <v>839</v>
      </c>
      <c r="F7775" s="10"/>
      <c r="G7775" s="18" t="s">
        <v>5</v>
      </c>
      <c r="H7775" s="3">
        <v>2024</v>
      </c>
      <c r="I7775" s="20" t="s">
        <v>288</v>
      </c>
      <c r="J7775" s="8" t="s">
        <v>344</v>
      </c>
      <c r="K7775" s="8" t="s">
        <v>318</v>
      </c>
      <c r="L7775" s="163">
        <f t="shared" si="322"/>
        <v>0</v>
      </c>
      <c r="M7775" s="163">
        <f t="shared" si="323"/>
        <v>0</v>
      </c>
      <c r="N7775" s="181"/>
      <c r="O7775" s="8"/>
      <c r="P7775" s="8"/>
      <c r="Q7775" s="8"/>
      <c r="R7775" s="8"/>
      <c r="S7775" s="122"/>
      <c r="T7775" s="8"/>
      <c r="U7775" s="8"/>
      <c r="V7775" s="8"/>
      <c r="W7775" s="8"/>
      <c r="X7775" s="122"/>
      <c r="Y7775" s="8"/>
      <c r="Z7775" s="8"/>
      <c r="AA7775" s="8"/>
      <c r="AB7775" s="8"/>
      <c r="AC7775" s="122"/>
      <c r="AD7775" s="8"/>
      <c r="AE7775" s="8"/>
      <c r="AF7775" s="8"/>
      <c r="AG7775" s="8"/>
      <c r="AH7775" s="122"/>
      <c r="AI7775" s="137"/>
      <c r="AJ7775" s="137"/>
      <c r="AK7775" s="137"/>
      <c r="AL7775" s="137"/>
      <c r="AM7775" s="138"/>
      <c r="AN7775" s="8"/>
      <c r="AO7775" s="8"/>
      <c r="AP7775" s="8"/>
      <c r="AQ7775" s="8"/>
      <c r="AR7775" s="122"/>
      <c r="AS7775" s="139"/>
      <c r="AT7775" s="139"/>
      <c r="AU7775" s="139"/>
      <c r="AV7775" s="139"/>
      <c r="AW7775" s="140"/>
      <c r="AX7775" s="8"/>
      <c r="AY7775" s="8"/>
      <c r="AZ7775" s="8"/>
      <c r="BA7775" s="8"/>
      <c r="BB7775" s="122"/>
      <c r="BC7775" s="8"/>
      <c r="BD7775" s="8"/>
      <c r="BE7775" s="8"/>
      <c r="BF7775" s="8"/>
      <c r="BG7775" s="122"/>
      <c r="BH7775" s="8"/>
      <c r="BI7775" s="8"/>
      <c r="BJ7775" s="8"/>
      <c r="BK7775" s="8"/>
      <c r="BL7775" s="122"/>
      <c r="BM7775" s="8"/>
      <c r="BN7775" s="8"/>
      <c r="BO7775" s="8"/>
      <c r="BP7775" s="8"/>
      <c r="BQ7775" s="122"/>
      <c r="BR7775" s="8"/>
      <c r="BS7775" s="8"/>
      <c r="BT7775" s="8"/>
      <c r="BU7775" s="8"/>
      <c r="BV7775" s="122"/>
    </row>
    <row r="7776" spans="1:74" hidden="1" x14ac:dyDescent="0.3">
      <c r="A7776" s="8"/>
      <c r="B7776" s="2" t="s">
        <v>2</v>
      </c>
      <c r="C7776" s="2" t="s">
        <v>3</v>
      </c>
      <c r="D7776" s="2" t="s">
        <v>503</v>
      </c>
      <c r="E7776" s="9" t="s">
        <v>839</v>
      </c>
      <c r="F7776" s="10"/>
      <c r="G7776" s="18" t="s">
        <v>5</v>
      </c>
      <c r="H7776" s="3">
        <v>2024</v>
      </c>
      <c r="I7776" s="20" t="s">
        <v>288</v>
      </c>
      <c r="J7776" s="2" t="s">
        <v>351</v>
      </c>
      <c r="K7776" s="2" t="s">
        <v>318</v>
      </c>
      <c r="L7776" s="163">
        <f t="shared" si="322"/>
        <v>0</v>
      </c>
      <c r="M7776" s="163">
        <f t="shared" si="323"/>
        <v>0</v>
      </c>
      <c r="N7776" s="181"/>
      <c r="O7776" s="8"/>
      <c r="P7776" s="8"/>
      <c r="Q7776" s="8"/>
      <c r="R7776" s="8"/>
      <c r="S7776" s="122"/>
      <c r="T7776" s="8"/>
      <c r="U7776" s="8"/>
      <c r="V7776" s="8"/>
      <c r="W7776" s="8"/>
      <c r="X7776" s="122"/>
      <c r="Y7776" s="8"/>
      <c r="Z7776" s="8"/>
      <c r="AA7776" s="8"/>
      <c r="AB7776" s="8"/>
      <c r="AC7776" s="122"/>
      <c r="AD7776" s="8"/>
      <c r="AE7776" s="8"/>
      <c r="AF7776" s="8"/>
      <c r="AG7776" s="8"/>
      <c r="AH7776" s="122"/>
      <c r="AI7776" s="137"/>
      <c r="AJ7776" s="137"/>
      <c r="AK7776" s="137"/>
      <c r="AL7776" s="137"/>
      <c r="AM7776" s="138"/>
      <c r="AN7776" s="8"/>
      <c r="AO7776" s="8"/>
      <c r="AP7776" s="8"/>
      <c r="AQ7776" s="8"/>
      <c r="AR7776" s="122"/>
      <c r="AS7776" s="139"/>
      <c r="AT7776" s="139"/>
      <c r="AU7776" s="139"/>
      <c r="AV7776" s="139"/>
      <c r="AW7776" s="140"/>
      <c r="AX7776" s="8"/>
      <c r="AY7776" s="8"/>
      <c r="AZ7776" s="8"/>
      <c r="BA7776" s="8"/>
      <c r="BB7776" s="122"/>
      <c r="BC7776" s="8"/>
      <c r="BD7776" s="8"/>
      <c r="BE7776" s="8"/>
      <c r="BF7776" s="8"/>
      <c r="BG7776" s="122"/>
      <c r="BH7776" s="8"/>
      <c r="BI7776" s="8"/>
      <c r="BJ7776" s="8"/>
      <c r="BK7776" s="8"/>
      <c r="BL7776" s="122"/>
      <c r="BM7776" s="8"/>
      <c r="BN7776" s="8"/>
      <c r="BO7776" s="8"/>
      <c r="BP7776" s="8"/>
      <c r="BQ7776" s="122"/>
      <c r="BR7776" s="8"/>
      <c r="BS7776" s="8"/>
      <c r="BT7776" s="8"/>
      <c r="BU7776" s="8"/>
      <c r="BV7776" s="122"/>
    </row>
    <row r="7777" spans="1:74" hidden="1" x14ac:dyDescent="0.3">
      <c r="A7777" s="8"/>
      <c r="B7777" s="2" t="s">
        <v>2</v>
      </c>
      <c r="C7777" s="2" t="s">
        <v>3</v>
      </c>
      <c r="D7777" s="2" t="s">
        <v>503</v>
      </c>
      <c r="E7777" s="9" t="s">
        <v>839</v>
      </c>
      <c r="F7777" s="10"/>
      <c r="G7777" s="18" t="s">
        <v>5</v>
      </c>
      <c r="H7777" s="3">
        <v>2024</v>
      </c>
      <c r="I7777" s="20" t="s">
        <v>288</v>
      </c>
      <c r="J7777" s="2" t="s">
        <v>352</v>
      </c>
      <c r="K7777" s="2" t="s">
        <v>321</v>
      </c>
      <c r="L7777" s="163">
        <f t="shared" si="322"/>
        <v>0</v>
      </c>
      <c r="M7777" s="163">
        <f t="shared" si="323"/>
        <v>0</v>
      </c>
      <c r="N7777" s="181"/>
      <c r="O7777" s="8"/>
      <c r="P7777" s="8"/>
      <c r="Q7777" s="8"/>
      <c r="R7777" s="8"/>
      <c r="S7777" s="122"/>
      <c r="T7777" s="8"/>
      <c r="U7777" s="8"/>
      <c r="V7777" s="8"/>
      <c r="W7777" s="8"/>
      <c r="X7777" s="122"/>
      <c r="Y7777" s="8"/>
      <c r="Z7777" s="8"/>
      <c r="AA7777" s="8"/>
      <c r="AB7777" s="8"/>
      <c r="AC7777" s="122"/>
      <c r="AD7777" s="8"/>
      <c r="AE7777" s="8"/>
      <c r="AF7777" s="8"/>
      <c r="AG7777" s="8"/>
      <c r="AH7777" s="122"/>
      <c r="AI7777" s="137"/>
      <c r="AJ7777" s="137"/>
      <c r="AK7777" s="137"/>
      <c r="AL7777" s="137"/>
      <c r="AM7777" s="138"/>
      <c r="AN7777" s="8"/>
      <c r="AO7777" s="8"/>
      <c r="AP7777" s="8"/>
      <c r="AQ7777" s="8"/>
      <c r="AR7777" s="122"/>
      <c r="AS7777" s="139"/>
      <c r="AT7777" s="139"/>
      <c r="AU7777" s="139"/>
      <c r="AV7777" s="139"/>
      <c r="AW7777" s="140"/>
      <c r="AX7777" s="8"/>
      <c r="AY7777" s="8"/>
      <c r="AZ7777" s="8"/>
      <c r="BA7777" s="8"/>
      <c r="BB7777" s="122"/>
      <c r="BC7777" s="8"/>
      <c r="BD7777" s="8"/>
      <c r="BE7777" s="8"/>
      <c r="BF7777" s="8"/>
      <c r="BG7777" s="122"/>
      <c r="BH7777" s="8"/>
      <c r="BI7777" s="8"/>
      <c r="BJ7777" s="8"/>
      <c r="BK7777" s="8"/>
      <c r="BL7777" s="122"/>
      <c r="BM7777" s="8"/>
      <c r="BN7777" s="8"/>
      <c r="BO7777" s="8"/>
      <c r="BP7777" s="8"/>
      <c r="BQ7777" s="122"/>
      <c r="BR7777" s="8"/>
      <c r="BS7777" s="8"/>
      <c r="BT7777" s="8"/>
      <c r="BU7777" s="8"/>
      <c r="BV7777" s="122"/>
    </row>
    <row r="7778" spans="1:74" hidden="1" x14ac:dyDescent="0.3">
      <c r="A7778" s="8"/>
      <c r="B7778" s="2" t="s">
        <v>2</v>
      </c>
      <c r="C7778" s="2" t="s">
        <v>3</v>
      </c>
      <c r="D7778" s="2" t="s">
        <v>503</v>
      </c>
      <c r="E7778" s="9" t="s">
        <v>839</v>
      </c>
      <c r="F7778" s="10"/>
      <c r="G7778" s="18" t="s">
        <v>5</v>
      </c>
      <c r="H7778" s="3">
        <v>2024</v>
      </c>
      <c r="I7778" s="20" t="s">
        <v>288</v>
      </c>
      <c r="J7778" s="2" t="s">
        <v>345</v>
      </c>
      <c r="K7778" s="2" t="s">
        <v>318</v>
      </c>
      <c r="L7778" s="163">
        <f t="shared" si="322"/>
        <v>0</v>
      </c>
      <c r="M7778" s="163">
        <f t="shared" si="323"/>
        <v>0</v>
      </c>
      <c r="N7778" s="181"/>
      <c r="O7778" s="8"/>
      <c r="P7778" s="8"/>
      <c r="Q7778" s="8"/>
      <c r="R7778" s="8"/>
      <c r="S7778" s="122"/>
      <c r="T7778" s="8"/>
      <c r="U7778" s="8"/>
      <c r="V7778" s="8"/>
      <c r="W7778" s="8"/>
      <c r="X7778" s="122"/>
      <c r="Y7778" s="8"/>
      <c r="Z7778" s="8"/>
      <c r="AA7778" s="8"/>
      <c r="AB7778" s="8"/>
      <c r="AC7778" s="122"/>
      <c r="AD7778" s="8"/>
      <c r="AE7778" s="8"/>
      <c r="AF7778" s="8"/>
      <c r="AG7778" s="8"/>
      <c r="AH7778" s="122"/>
      <c r="AI7778" s="137"/>
      <c r="AJ7778" s="137"/>
      <c r="AK7778" s="137"/>
      <c r="AL7778" s="137"/>
      <c r="AM7778" s="138"/>
      <c r="AN7778" s="8"/>
      <c r="AO7778" s="8"/>
      <c r="AP7778" s="8"/>
      <c r="AQ7778" s="8"/>
      <c r="AR7778" s="122"/>
      <c r="AS7778" s="139"/>
      <c r="AT7778" s="139"/>
      <c r="AU7778" s="139"/>
      <c r="AV7778" s="139"/>
      <c r="AW7778" s="140"/>
      <c r="AX7778" s="8"/>
      <c r="AY7778" s="8"/>
      <c r="AZ7778" s="8"/>
      <c r="BA7778" s="8"/>
      <c r="BB7778" s="122"/>
      <c r="BC7778" s="8"/>
      <c r="BD7778" s="8"/>
      <c r="BE7778" s="8"/>
      <c r="BF7778" s="8"/>
      <c r="BG7778" s="122"/>
      <c r="BH7778" s="8"/>
      <c r="BI7778" s="8"/>
      <c r="BJ7778" s="8"/>
      <c r="BK7778" s="8"/>
      <c r="BL7778" s="122"/>
      <c r="BM7778" s="8"/>
      <c r="BN7778" s="8"/>
      <c r="BO7778" s="8"/>
      <c r="BP7778" s="8"/>
      <c r="BQ7778" s="122"/>
      <c r="BR7778" s="8"/>
      <c r="BS7778" s="8"/>
      <c r="BT7778" s="8"/>
      <c r="BU7778" s="8"/>
      <c r="BV7778" s="122"/>
    </row>
    <row r="7779" spans="1:74" hidden="1" x14ac:dyDescent="0.3">
      <c r="A7779" s="8"/>
      <c r="B7779" s="2" t="s">
        <v>2</v>
      </c>
      <c r="C7779" s="2" t="s">
        <v>3</v>
      </c>
      <c r="D7779" s="2" t="s">
        <v>503</v>
      </c>
      <c r="E7779" s="9" t="s">
        <v>839</v>
      </c>
      <c r="F7779" s="10"/>
      <c r="G7779" s="18" t="s">
        <v>5</v>
      </c>
      <c r="H7779" s="3">
        <v>2024</v>
      </c>
      <c r="I7779" s="20" t="s">
        <v>289</v>
      </c>
      <c r="J7779" s="2" t="s">
        <v>268</v>
      </c>
      <c r="K7779" s="2" t="s">
        <v>318</v>
      </c>
      <c r="L7779" s="163">
        <f t="shared" si="322"/>
        <v>0</v>
      </c>
      <c r="M7779" s="163">
        <f t="shared" si="323"/>
        <v>0</v>
      </c>
      <c r="N7779" s="181"/>
      <c r="O7779" s="8"/>
      <c r="P7779" s="8"/>
      <c r="Q7779" s="8"/>
      <c r="R7779" s="8"/>
      <c r="S7779" s="122"/>
      <c r="T7779" s="8"/>
      <c r="U7779" s="8"/>
      <c r="V7779" s="8"/>
      <c r="W7779" s="8"/>
      <c r="X7779" s="122"/>
      <c r="Y7779" s="8"/>
      <c r="Z7779" s="8"/>
      <c r="AA7779" s="8"/>
      <c r="AB7779" s="8"/>
      <c r="AC7779" s="122"/>
      <c r="AD7779" s="8"/>
      <c r="AE7779" s="8"/>
      <c r="AF7779" s="8"/>
      <c r="AG7779" s="8"/>
      <c r="AH7779" s="122"/>
      <c r="AI7779" s="137"/>
      <c r="AJ7779" s="137"/>
      <c r="AK7779" s="137"/>
      <c r="AL7779" s="137"/>
      <c r="AM7779" s="138"/>
      <c r="AN7779" s="8"/>
      <c r="AO7779" s="8"/>
      <c r="AP7779" s="8"/>
      <c r="AQ7779" s="8"/>
      <c r="AR7779" s="122"/>
      <c r="AS7779" s="139"/>
      <c r="AT7779" s="139"/>
      <c r="AU7779" s="139"/>
      <c r="AV7779" s="139"/>
      <c r="AW7779" s="140"/>
      <c r="AX7779" s="8"/>
      <c r="AY7779" s="8"/>
      <c r="AZ7779" s="8"/>
      <c r="BA7779" s="8"/>
      <c r="BB7779" s="122"/>
      <c r="BC7779" s="8"/>
      <c r="BD7779" s="8"/>
      <c r="BE7779" s="8"/>
      <c r="BF7779" s="8"/>
      <c r="BG7779" s="122"/>
      <c r="BH7779" s="8"/>
      <c r="BI7779" s="8"/>
      <c r="BJ7779" s="8"/>
      <c r="BK7779" s="8"/>
      <c r="BL7779" s="122"/>
      <c r="BM7779" s="8"/>
      <c r="BN7779" s="8"/>
      <c r="BO7779" s="8"/>
      <c r="BP7779" s="8"/>
      <c r="BQ7779" s="122"/>
      <c r="BR7779" s="8"/>
      <c r="BS7779" s="8"/>
      <c r="BT7779" s="8"/>
      <c r="BU7779" s="8"/>
      <c r="BV7779" s="122"/>
    </row>
    <row r="7780" spans="1:74" hidden="1" x14ac:dyDescent="0.3">
      <c r="A7780" s="8"/>
      <c r="B7780" s="2" t="s">
        <v>2</v>
      </c>
      <c r="C7780" s="2" t="s">
        <v>3</v>
      </c>
      <c r="D7780" s="2" t="s">
        <v>503</v>
      </c>
      <c r="E7780" s="9" t="s">
        <v>839</v>
      </c>
      <c r="F7780" s="10"/>
      <c r="G7780" s="18" t="s">
        <v>5</v>
      </c>
      <c r="H7780" s="3">
        <v>2024</v>
      </c>
      <c r="I7780" s="20" t="s">
        <v>289</v>
      </c>
      <c r="J7780" s="2" t="s">
        <v>292</v>
      </c>
      <c r="K7780" s="2" t="s">
        <v>318</v>
      </c>
      <c r="L7780" s="163">
        <f t="shared" si="322"/>
        <v>0</v>
      </c>
      <c r="M7780" s="163">
        <f t="shared" si="323"/>
        <v>0</v>
      </c>
      <c r="N7780" s="181"/>
      <c r="O7780" s="8"/>
      <c r="P7780" s="8"/>
      <c r="Q7780" s="8"/>
      <c r="R7780" s="8"/>
      <c r="S7780" s="122"/>
      <c r="T7780" s="8"/>
      <c r="U7780" s="8"/>
      <c r="V7780" s="8"/>
      <c r="W7780" s="8"/>
      <c r="X7780" s="122"/>
      <c r="Y7780" s="8"/>
      <c r="Z7780" s="8"/>
      <c r="AA7780" s="8"/>
      <c r="AB7780" s="8"/>
      <c r="AC7780" s="122"/>
      <c r="AD7780" s="8"/>
      <c r="AE7780" s="8"/>
      <c r="AF7780" s="8"/>
      <c r="AG7780" s="8"/>
      <c r="AH7780" s="122"/>
      <c r="AI7780" s="137"/>
      <c r="AJ7780" s="137"/>
      <c r="AK7780" s="137"/>
      <c r="AL7780" s="137"/>
      <c r="AM7780" s="138"/>
      <c r="AN7780" s="8"/>
      <c r="AO7780" s="8"/>
      <c r="AP7780" s="8"/>
      <c r="AQ7780" s="8"/>
      <c r="AR7780" s="122"/>
      <c r="AS7780" s="139"/>
      <c r="AT7780" s="139"/>
      <c r="AU7780" s="139"/>
      <c r="AV7780" s="139"/>
      <c r="AW7780" s="140"/>
      <c r="AX7780" s="8"/>
      <c r="AY7780" s="8"/>
      <c r="AZ7780" s="8"/>
      <c r="BA7780" s="8"/>
      <c r="BB7780" s="122"/>
      <c r="BC7780" s="8"/>
      <c r="BD7780" s="8"/>
      <c r="BE7780" s="8"/>
      <c r="BF7780" s="8"/>
      <c r="BG7780" s="122"/>
      <c r="BH7780" s="8"/>
      <c r="BI7780" s="8"/>
      <c r="BJ7780" s="8"/>
      <c r="BK7780" s="8"/>
      <c r="BL7780" s="122"/>
      <c r="BM7780" s="8"/>
      <c r="BN7780" s="8"/>
      <c r="BO7780" s="8"/>
      <c r="BP7780" s="8"/>
      <c r="BQ7780" s="122"/>
      <c r="BR7780" s="8"/>
      <c r="BS7780" s="8"/>
      <c r="BT7780" s="8"/>
      <c r="BU7780" s="8"/>
      <c r="BV7780" s="122"/>
    </row>
    <row r="7781" spans="1:74" hidden="1" x14ac:dyDescent="0.3">
      <c r="A7781" s="8"/>
      <c r="B7781" s="2" t="s">
        <v>2</v>
      </c>
      <c r="C7781" s="2" t="s">
        <v>3</v>
      </c>
      <c r="D7781" s="2" t="s">
        <v>503</v>
      </c>
      <c r="E7781" s="9" t="s">
        <v>839</v>
      </c>
      <c r="F7781" s="10"/>
      <c r="G7781" s="18" t="s">
        <v>5</v>
      </c>
      <c r="H7781" s="3">
        <v>2024</v>
      </c>
      <c r="I7781" s="20" t="s">
        <v>285</v>
      </c>
      <c r="J7781" s="2" t="s">
        <v>293</v>
      </c>
      <c r="K7781" s="2" t="s">
        <v>318</v>
      </c>
      <c r="L7781" s="163">
        <f t="shared" si="322"/>
        <v>0</v>
      </c>
      <c r="M7781" s="163">
        <f t="shared" si="323"/>
        <v>0</v>
      </c>
      <c r="N7781" s="181"/>
      <c r="O7781" s="8"/>
      <c r="P7781" s="8"/>
      <c r="Q7781" s="8"/>
      <c r="R7781" s="8"/>
      <c r="S7781" s="122"/>
      <c r="T7781" s="8"/>
      <c r="U7781" s="8"/>
      <c r="V7781" s="8"/>
      <c r="W7781" s="8"/>
      <c r="X7781" s="122"/>
      <c r="Y7781" s="8"/>
      <c r="Z7781" s="8"/>
      <c r="AA7781" s="8"/>
      <c r="AB7781" s="8"/>
      <c r="AC7781" s="122"/>
      <c r="AD7781" s="8"/>
      <c r="AE7781" s="8"/>
      <c r="AF7781" s="8"/>
      <c r="AG7781" s="8"/>
      <c r="AH7781" s="122"/>
      <c r="AI7781" s="137"/>
      <c r="AJ7781" s="137"/>
      <c r="AK7781" s="137"/>
      <c r="AL7781" s="137"/>
      <c r="AM7781" s="138"/>
      <c r="AN7781" s="8"/>
      <c r="AO7781" s="8"/>
      <c r="AP7781" s="8"/>
      <c r="AQ7781" s="8"/>
      <c r="AR7781" s="122"/>
      <c r="AS7781" s="139"/>
      <c r="AT7781" s="139"/>
      <c r="AU7781" s="139"/>
      <c r="AV7781" s="139"/>
      <c r="AW7781" s="140"/>
      <c r="AX7781" s="8"/>
      <c r="AY7781" s="8"/>
      <c r="AZ7781" s="8"/>
      <c r="BA7781" s="8"/>
      <c r="BB7781" s="122"/>
      <c r="BC7781" s="8"/>
      <c r="BD7781" s="8"/>
      <c r="BE7781" s="8"/>
      <c r="BF7781" s="8"/>
      <c r="BG7781" s="122"/>
      <c r="BH7781" s="8"/>
      <c r="BI7781" s="8"/>
      <c r="BJ7781" s="8"/>
      <c r="BK7781" s="8"/>
      <c r="BL7781" s="122"/>
      <c r="BM7781" s="8"/>
      <c r="BN7781" s="8"/>
      <c r="BO7781" s="8"/>
      <c r="BP7781" s="8"/>
      <c r="BQ7781" s="122"/>
      <c r="BR7781" s="8"/>
      <c r="BS7781" s="8"/>
      <c r="BT7781" s="8"/>
      <c r="BU7781" s="8"/>
      <c r="BV7781" s="122"/>
    </row>
    <row r="7782" spans="1:74" hidden="1" x14ac:dyDescent="0.3">
      <c r="A7782" s="8"/>
      <c r="B7782" s="2" t="s">
        <v>2</v>
      </c>
      <c r="C7782" s="2" t="s">
        <v>3</v>
      </c>
      <c r="D7782" s="2" t="s">
        <v>503</v>
      </c>
      <c r="E7782" s="9" t="s">
        <v>839</v>
      </c>
      <c r="F7782" s="10"/>
      <c r="G7782" s="18" t="s">
        <v>5</v>
      </c>
      <c r="H7782" s="3">
        <v>2024</v>
      </c>
      <c r="I7782" s="20" t="s">
        <v>287</v>
      </c>
      <c r="J7782" s="2" t="s">
        <v>269</v>
      </c>
      <c r="K7782" s="2" t="s">
        <v>320</v>
      </c>
      <c r="L7782" s="163">
        <f t="shared" si="322"/>
        <v>1</v>
      </c>
      <c r="M7782" s="163">
        <f t="shared" si="323"/>
        <v>1.298</v>
      </c>
      <c r="N7782" s="181"/>
      <c r="O7782" s="8"/>
      <c r="P7782" s="8"/>
      <c r="Q7782" s="8"/>
      <c r="R7782" s="8"/>
      <c r="S7782" s="122"/>
      <c r="T7782" s="8"/>
      <c r="U7782" s="8"/>
      <c r="V7782" s="8"/>
      <c r="W7782" s="8"/>
      <c r="X7782" s="122"/>
      <c r="Y7782" s="8"/>
      <c r="Z7782" s="8"/>
      <c r="AA7782" s="8"/>
      <c r="AB7782" s="8"/>
      <c r="AC7782" s="122"/>
      <c r="AD7782" s="8"/>
      <c r="AE7782" s="8"/>
      <c r="AF7782" s="8"/>
      <c r="AG7782" s="8"/>
      <c r="AH7782" s="122"/>
      <c r="AI7782" s="137"/>
      <c r="AJ7782" s="137"/>
      <c r="AK7782" s="137"/>
      <c r="AL7782" s="137"/>
      <c r="AM7782" s="138"/>
      <c r="AN7782" s="8"/>
      <c r="AO7782" s="8"/>
      <c r="AP7782" s="8"/>
      <c r="AQ7782" s="8"/>
      <c r="AR7782" s="122"/>
      <c r="AS7782" s="139"/>
      <c r="AT7782" s="139"/>
      <c r="AU7782" s="139"/>
      <c r="AV7782" s="139"/>
      <c r="AW7782" s="140"/>
      <c r="AX7782" s="8"/>
      <c r="AY7782" s="8"/>
      <c r="AZ7782" s="8"/>
      <c r="BA7782" s="8">
        <v>1</v>
      </c>
      <c r="BB7782" s="122">
        <v>1.298</v>
      </c>
      <c r="BC7782" s="8"/>
      <c r="BD7782" s="8"/>
      <c r="BE7782" s="8"/>
      <c r="BF7782" s="8"/>
      <c r="BG7782" s="122"/>
      <c r="BH7782" s="8"/>
      <c r="BI7782" s="8"/>
      <c r="BJ7782" s="8"/>
      <c r="BK7782" s="8"/>
      <c r="BL7782" s="122"/>
      <c r="BM7782" s="8"/>
      <c r="BN7782" s="8"/>
      <c r="BO7782" s="8"/>
      <c r="BP7782" s="8"/>
      <c r="BQ7782" s="122"/>
      <c r="BR7782" s="8"/>
      <c r="BS7782" s="8"/>
      <c r="BT7782" s="8"/>
      <c r="BU7782" s="8"/>
      <c r="BV7782" s="122"/>
    </row>
    <row r="7783" spans="1:74" hidden="1" x14ac:dyDescent="0.3">
      <c r="A7783" s="8"/>
      <c r="B7783" s="2" t="s">
        <v>2</v>
      </c>
      <c r="C7783" s="2" t="s">
        <v>3</v>
      </c>
      <c r="D7783" s="2" t="s">
        <v>503</v>
      </c>
      <c r="E7783" s="9" t="s">
        <v>839</v>
      </c>
      <c r="F7783" s="10"/>
      <c r="G7783" s="18" t="s">
        <v>5</v>
      </c>
      <c r="H7783" s="3">
        <v>2024</v>
      </c>
      <c r="I7783" s="20" t="s">
        <v>287</v>
      </c>
      <c r="J7783" s="2" t="s">
        <v>270</v>
      </c>
      <c r="K7783" s="2" t="s">
        <v>320</v>
      </c>
      <c r="L7783" s="163">
        <f t="shared" si="322"/>
        <v>0</v>
      </c>
      <c r="M7783" s="163">
        <f t="shared" si="323"/>
        <v>0</v>
      </c>
      <c r="N7783" s="181"/>
      <c r="O7783" s="8"/>
      <c r="P7783" s="8"/>
      <c r="Q7783" s="8"/>
      <c r="R7783" s="8"/>
      <c r="S7783" s="122"/>
      <c r="T7783" s="8"/>
      <c r="U7783" s="8"/>
      <c r="V7783" s="8"/>
      <c r="W7783" s="8"/>
      <c r="X7783" s="122"/>
      <c r="Y7783" s="8"/>
      <c r="Z7783" s="8"/>
      <c r="AA7783" s="8"/>
      <c r="AB7783" s="8"/>
      <c r="AC7783" s="122"/>
      <c r="AD7783" s="8"/>
      <c r="AE7783" s="8"/>
      <c r="AF7783" s="8"/>
      <c r="AG7783" s="8"/>
      <c r="AH7783" s="122"/>
      <c r="AI7783" s="137"/>
      <c r="AJ7783" s="137"/>
      <c r="AK7783" s="137"/>
      <c r="AL7783" s="137"/>
      <c r="AM7783" s="138"/>
      <c r="AN7783" s="8"/>
      <c r="AO7783" s="8"/>
      <c r="AP7783" s="8"/>
      <c r="AQ7783" s="8"/>
      <c r="AR7783" s="122"/>
      <c r="AS7783" s="139"/>
      <c r="AT7783" s="139"/>
      <c r="AU7783" s="139"/>
      <c r="AV7783" s="139"/>
      <c r="AW7783" s="140"/>
      <c r="AX7783" s="8"/>
      <c r="AY7783" s="8"/>
      <c r="AZ7783" s="8"/>
      <c r="BA7783" s="8"/>
      <c r="BB7783" s="122"/>
      <c r="BC7783" s="8"/>
      <c r="BD7783" s="8"/>
      <c r="BE7783" s="8"/>
      <c r="BF7783" s="8"/>
      <c r="BG7783" s="122"/>
      <c r="BH7783" s="8"/>
      <c r="BI7783" s="8"/>
      <c r="BJ7783" s="8"/>
      <c r="BK7783" s="8"/>
      <c r="BL7783" s="122"/>
      <c r="BM7783" s="8"/>
      <c r="BN7783" s="8"/>
      <c r="BO7783" s="8"/>
      <c r="BP7783" s="8"/>
      <c r="BQ7783" s="122"/>
      <c r="BR7783" s="8"/>
      <c r="BS7783" s="8"/>
      <c r="BT7783" s="8"/>
      <c r="BU7783" s="8"/>
      <c r="BV7783" s="122"/>
    </row>
    <row r="7784" spans="1:74" hidden="1" x14ac:dyDescent="0.3">
      <c r="A7784" s="8"/>
      <c r="B7784" s="2" t="s">
        <v>2</v>
      </c>
      <c r="C7784" s="2" t="s">
        <v>3</v>
      </c>
      <c r="D7784" s="2" t="s">
        <v>503</v>
      </c>
      <c r="E7784" s="9" t="s">
        <v>839</v>
      </c>
      <c r="F7784" s="10"/>
      <c r="G7784" s="18" t="s">
        <v>5</v>
      </c>
      <c r="H7784" s="3">
        <v>2024</v>
      </c>
      <c r="I7784" s="20" t="s">
        <v>290</v>
      </c>
      <c r="J7784" s="2" t="s">
        <v>271</v>
      </c>
      <c r="K7784" s="2" t="s">
        <v>321</v>
      </c>
      <c r="L7784" s="163">
        <f t="shared" si="322"/>
        <v>0</v>
      </c>
      <c r="M7784" s="163">
        <f t="shared" si="323"/>
        <v>0</v>
      </c>
      <c r="N7784" s="181"/>
      <c r="O7784" s="8"/>
      <c r="P7784" s="8"/>
      <c r="Q7784" s="8"/>
      <c r="R7784" s="8"/>
      <c r="S7784" s="122"/>
      <c r="T7784" s="8"/>
      <c r="U7784" s="8"/>
      <c r="V7784" s="8"/>
      <c r="W7784" s="8"/>
      <c r="X7784" s="122"/>
      <c r="Y7784" s="8"/>
      <c r="Z7784" s="8"/>
      <c r="AA7784" s="8"/>
      <c r="AB7784" s="8"/>
      <c r="AC7784" s="122"/>
      <c r="AD7784" s="8"/>
      <c r="AE7784" s="8"/>
      <c r="AF7784" s="8"/>
      <c r="AG7784" s="8"/>
      <c r="AH7784" s="122"/>
      <c r="AI7784" s="137"/>
      <c r="AJ7784" s="137"/>
      <c r="AK7784" s="137"/>
      <c r="AL7784" s="137"/>
      <c r="AM7784" s="138"/>
      <c r="AN7784" s="8"/>
      <c r="AO7784" s="8"/>
      <c r="AP7784" s="8"/>
      <c r="AQ7784" s="8"/>
      <c r="AR7784" s="122"/>
      <c r="AS7784" s="139"/>
      <c r="AT7784" s="139"/>
      <c r="AU7784" s="139"/>
      <c r="AV7784" s="139"/>
      <c r="AW7784" s="140"/>
      <c r="AX7784" s="8"/>
      <c r="AY7784" s="8"/>
      <c r="AZ7784" s="8"/>
      <c r="BA7784" s="8"/>
      <c r="BB7784" s="122"/>
      <c r="BC7784" s="8"/>
      <c r="BD7784" s="8"/>
      <c r="BE7784" s="8"/>
      <c r="BF7784" s="8"/>
      <c r="BG7784" s="122"/>
      <c r="BH7784" s="8"/>
      <c r="BI7784" s="8"/>
      <c r="BJ7784" s="8"/>
      <c r="BK7784" s="8"/>
      <c r="BL7784" s="122"/>
      <c r="BM7784" s="8"/>
      <c r="BN7784" s="8"/>
      <c r="BO7784" s="8"/>
      <c r="BP7784" s="8"/>
      <c r="BQ7784" s="122"/>
      <c r="BR7784" s="8"/>
      <c r="BS7784" s="8"/>
      <c r="BT7784" s="8"/>
      <c r="BU7784" s="8"/>
      <c r="BV7784" s="122"/>
    </row>
    <row r="7785" spans="1:74" hidden="1" x14ac:dyDescent="0.3">
      <c r="A7785" s="8"/>
      <c r="B7785" s="2" t="s">
        <v>2</v>
      </c>
      <c r="C7785" s="2" t="s">
        <v>3</v>
      </c>
      <c r="D7785" s="2" t="s">
        <v>503</v>
      </c>
      <c r="E7785" s="9" t="s">
        <v>839</v>
      </c>
      <c r="F7785" s="10"/>
      <c r="G7785" s="18" t="s">
        <v>5</v>
      </c>
      <c r="H7785" s="3">
        <v>2024</v>
      </c>
      <c r="I7785" s="20" t="s">
        <v>284</v>
      </c>
      <c r="J7785" s="2" t="s">
        <v>294</v>
      </c>
      <c r="K7785" s="2" t="s">
        <v>320</v>
      </c>
      <c r="L7785" s="163">
        <f t="shared" si="322"/>
        <v>0</v>
      </c>
      <c r="M7785" s="163">
        <f t="shared" si="323"/>
        <v>0</v>
      </c>
      <c r="N7785" s="181"/>
      <c r="O7785" s="8"/>
      <c r="P7785" s="8"/>
      <c r="Q7785" s="8"/>
      <c r="R7785" s="8"/>
      <c r="S7785" s="122"/>
      <c r="T7785" s="8"/>
      <c r="U7785" s="8"/>
      <c r="V7785" s="8"/>
      <c r="W7785" s="8"/>
      <c r="X7785" s="122"/>
      <c r="Y7785" s="8"/>
      <c r="Z7785" s="8"/>
      <c r="AA7785" s="8"/>
      <c r="AB7785" s="8"/>
      <c r="AC7785" s="122"/>
      <c r="AD7785" s="8"/>
      <c r="AE7785" s="8"/>
      <c r="AF7785" s="8"/>
      <c r="AG7785" s="8"/>
      <c r="AH7785" s="122"/>
      <c r="AI7785" s="137"/>
      <c r="AJ7785" s="137"/>
      <c r="AK7785" s="137"/>
      <c r="AL7785" s="137"/>
      <c r="AM7785" s="138"/>
      <c r="AN7785" s="8"/>
      <c r="AO7785" s="8"/>
      <c r="AP7785" s="8"/>
      <c r="AQ7785" s="8"/>
      <c r="AR7785" s="122"/>
      <c r="AS7785" s="139"/>
      <c r="AT7785" s="139"/>
      <c r="AU7785" s="139"/>
      <c r="AV7785" s="139"/>
      <c r="AW7785" s="140"/>
      <c r="AX7785" s="8"/>
      <c r="AY7785" s="8"/>
      <c r="AZ7785" s="8"/>
      <c r="BA7785" s="8"/>
      <c r="BB7785" s="122"/>
      <c r="BC7785" s="8"/>
      <c r="BD7785" s="8"/>
      <c r="BE7785" s="8"/>
      <c r="BF7785" s="8"/>
      <c r="BG7785" s="122"/>
      <c r="BH7785" s="8"/>
      <c r="BI7785" s="8"/>
      <c r="BJ7785" s="8"/>
      <c r="BK7785" s="8"/>
      <c r="BL7785" s="122"/>
      <c r="BM7785" s="8"/>
      <c r="BN7785" s="8"/>
      <c r="BO7785" s="8"/>
      <c r="BP7785" s="8"/>
      <c r="BQ7785" s="122"/>
      <c r="BR7785" s="8"/>
      <c r="BS7785" s="8"/>
      <c r="BT7785" s="8"/>
      <c r="BU7785" s="8"/>
      <c r="BV7785" s="122"/>
    </row>
    <row r="7786" spans="1:74" hidden="1" x14ac:dyDescent="0.3">
      <c r="A7786" s="8"/>
      <c r="B7786" s="2" t="s">
        <v>2</v>
      </c>
      <c r="C7786" s="2" t="s">
        <v>3</v>
      </c>
      <c r="D7786" s="2" t="s">
        <v>503</v>
      </c>
      <c r="E7786" s="9" t="s">
        <v>839</v>
      </c>
      <c r="F7786" s="10"/>
      <c r="G7786" s="18" t="s">
        <v>5</v>
      </c>
      <c r="H7786" s="3">
        <v>2024</v>
      </c>
      <c r="I7786" s="20" t="s">
        <v>284</v>
      </c>
      <c r="J7786" s="2" t="s">
        <v>346</v>
      </c>
      <c r="K7786" s="2" t="s">
        <v>320</v>
      </c>
      <c r="L7786" s="163">
        <f t="shared" si="322"/>
        <v>0</v>
      </c>
      <c r="M7786" s="163">
        <f t="shared" si="323"/>
        <v>0</v>
      </c>
      <c r="N7786" s="181"/>
      <c r="O7786" s="8"/>
      <c r="P7786" s="8"/>
      <c r="Q7786" s="8"/>
      <c r="R7786" s="8"/>
      <c r="S7786" s="122"/>
      <c r="T7786" s="8"/>
      <c r="U7786" s="8"/>
      <c r="V7786" s="8"/>
      <c r="W7786" s="8"/>
      <c r="X7786" s="122"/>
      <c r="Y7786" s="8"/>
      <c r="Z7786" s="8"/>
      <c r="AA7786" s="8"/>
      <c r="AB7786" s="8"/>
      <c r="AC7786" s="122"/>
      <c r="AD7786" s="8"/>
      <c r="AE7786" s="8"/>
      <c r="AF7786" s="8"/>
      <c r="AG7786" s="8"/>
      <c r="AH7786" s="122"/>
      <c r="AI7786" s="137"/>
      <c r="AJ7786" s="137"/>
      <c r="AK7786" s="137"/>
      <c r="AL7786" s="137"/>
      <c r="AM7786" s="138"/>
      <c r="AN7786" s="8"/>
      <c r="AO7786" s="8"/>
      <c r="AP7786" s="8"/>
      <c r="AQ7786" s="8"/>
      <c r="AR7786" s="122"/>
      <c r="AS7786" s="139"/>
      <c r="AT7786" s="139"/>
      <c r="AU7786" s="139"/>
      <c r="AV7786" s="139"/>
      <c r="AW7786" s="140"/>
      <c r="AX7786" s="8"/>
      <c r="AY7786" s="8"/>
      <c r="AZ7786" s="8"/>
      <c r="BA7786" s="8"/>
      <c r="BB7786" s="122"/>
      <c r="BC7786" s="8"/>
      <c r="BD7786" s="8"/>
      <c r="BE7786" s="8"/>
      <c r="BF7786" s="8"/>
      <c r="BG7786" s="122"/>
      <c r="BH7786" s="8"/>
      <c r="BI7786" s="8"/>
      <c r="BJ7786" s="8"/>
      <c r="BK7786" s="8"/>
      <c r="BL7786" s="122"/>
      <c r="BM7786" s="8"/>
      <c r="BN7786" s="8"/>
      <c r="BO7786" s="8"/>
      <c r="BP7786" s="8"/>
      <c r="BQ7786" s="122"/>
      <c r="BR7786" s="8"/>
      <c r="BS7786" s="8"/>
      <c r="BT7786" s="8"/>
      <c r="BU7786" s="8"/>
      <c r="BV7786" s="122"/>
    </row>
    <row r="7787" spans="1:74" hidden="1" x14ac:dyDescent="0.3">
      <c r="A7787" s="8"/>
      <c r="B7787" s="2" t="s">
        <v>2</v>
      </c>
      <c r="C7787" s="2" t="s">
        <v>3</v>
      </c>
      <c r="D7787" s="2" t="s">
        <v>503</v>
      </c>
      <c r="E7787" s="9" t="s">
        <v>839</v>
      </c>
      <c r="F7787" s="10"/>
      <c r="G7787" s="18" t="s">
        <v>5</v>
      </c>
      <c r="H7787" s="3">
        <v>2024</v>
      </c>
      <c r="I7787" s="20" t="s">
        <v>284</v>
      </c>
      <c r="J7787" s="2" t="s">
        <v>295</v>
      </c>
      <c r="K7787" s="2" t="s">
        <v>320</v>
      </c>
      <c r="L7787" s="163">
        <f t="shared" si="322"/>
        <v>0</v>
      </c>
      <c r="M7787" s="163">
        <f t="shared" si="323"/>
        <v>0</v>
      </c>
      <c r="N7787" s="181"/>
      <c r="O7787" s="8"/>
      <c r="P7787" s="8"/>
      <c r="Q7787" s="8"/>
      <c r="R7787" s="8"/>
      <c r="S7787" s="122"/>
      <c r="T7787" s="8"/>
      <c r="U7787" s="8"/>
      <c r="V7787" s="8"/>
      <c r="W7787" s="8"/>
      <c r="X7787" s="122"/>
      <c r="Y7787" s="8"/>
      <c r="Z7787" s="8"/>
      <c r="AA7787" s="8"/>
      <c r="AB7787" s="8"/>
      <c r="AC7787" s="122"/>
      <c r="AD7787" s="8"/>
      <c r="AE7787" s="8"/>
      <c r="AF7787" s="8"/>
      <c r="AG7787" s="8"/>
      <c r="AH7787" s="122"/>
      <c r="AI7787" s="137"/>
      <c r="AJ7787" s="137"/>
      <c r="AK7787" s="137"/>
      <c r="AL7787" s="137"/>
      <c r="AM7787" s="138"/>
      <c r="AN7787" s="8"/>
      <c r="AO7787" s="8"/>
      <c r="AP7787" s="8"/>
      <c r="AQ7787" s="8"/>
      <c r="AR7787" s="122"/>
      <c r="AS7787" s="139"/>
      <c r="AT7787" s="139"/>
      <c r="AU7787" s="139"/>
      <c r="AV7787" s="139"/>
      <c r="AW7787" s="140"/>
      <c r="AX7787" s="8"/>
      <c r="AY7787" s="8"/>
      <c r="AZ7787" s="8"/>
      <c r="BA7787" s="8"/>
      <c r="BB7787" s="122"/>
      <c r="BC7787" s="8"/>
      <c r="BD7787" s="8"/>
      <c r="BE7787" s="8"/>
      <c r="BF7787" s="8"/>
      <c r="BG7787" s="122"/>
      <c r="BH7787" s="8"/>
      <c r="BI7787" s="8"/>
      <c r="BJ7787" s="8"/>
      <c r="BK7787" s="8"/>
      <c r="BL7787" s="122"/>
      <c r="BM7787" s="8"/>
      <c r="BN7787" s="8"/>
      <c r="BO7787" s="8"/>
      <c r="BP7787" s="8"/>
      <c r="BQ7787" s="122"/>
      <c r="BR7787" s="8"/>
      <c r="BS7787" s="8"/>
      <c r="BT7787" s="8"/>
      <c r="BU7787" s="8"/>
      <c r="BV7787" s="122"/>
    </row>
    <row r="7788" spans="1:74" hidden="1" x14ac:dyDescent="0.3">
      <c r="A7788" s="8"/>
      <c r="B7788" s="2" t="s">
        <v>2</v>
      </c>
      <c r="C7788" s="2" t="s">
        <v>3</v>
      </c>
      <c r="D7788" s="2" t="s">
        <v>503</v>
      </c>
      <c r="E7788" s="9" t="s">
        <v>839</v>
      </c>
      <c r="F7788" s="10"/>
      <c r="G7788" s="18" t="s">
        <v>5</v>
      </c>
      <c r="H7788" s="3">
        <v>2024</v>
      </c>
      <c r="I7788" s="20" t="s">
        <v>290</v>
      </c>
      <c r="J7788" s="2" t="s">
        <v>299</v>
      </c>
      <c r="K7788" s="2" t="s">
        <v>318</v>
      </c>
      <c r="L7788" s="163">
        <f t="shared" si="322"/>
        <v>0</v>
      </c>
      <c r="M7788" s="163">
        <f t="shared" si="323"/>
        <v>0</v>
      </c>
      <c r="N7788" s="181"/>
      <c r="O7788" s="8"/>
      <c r="P7788" s="8"/>
      <c r="Q7788" s="8"/>
      <c r="R7788" s="8"/>
      <c r="S7788" s="122"/>
      <c r="T7788" s="8"/>
      <c r="U7788" s="8"/>
      <c r="V7788" s="8"/>
      <c r="W7788" s="8"/>
      <c r="X7788" s="122"/>
      <c r="Y7788" s="8"/>
      <c r="Z7788" s="8"/>
      <c r="AA7788" s="8"/>
      <c r="AB7788" s="8"/>
      <c r="AC7788" s="122"/>
      <c r="AD7788" s="8"/>
      <c r="AE7788" s="8"/>
      <c r="AF7788" s="8"/>
      <c r="AG7788" s="8"/>
      <c r="AH7788" s="122"/>
      <c r="AI7788" s="137"/>
      <c r="AJ7788" s="137"/>
      <c r="AK7788" s="137"/>
      <c r="AL7788" s="137"/>
      <c r="AM7788" s="138"/>
      <c r="AN7788" s="8"/>
      <c r="AO7788" s="8"/>
      <c r="AP7788" s="8"/>
      <c r="AQ7788" s="8"/>
      <c r="AR7788" s="122"/>
      <c r="AS7788" s="139"/>
      <c r="AT7788" s="139"/>
      <c r="AU7788" s="139"/>
      <c r="AV7788" s="139"/>
      <c r="AW7788" s="140"/>
      <c r="AX7788" s="8"/>
      <c r="AY7788" s="8"/>
      <c r="AZ7788" s="8"/>
      <c r="BA7788" s="8"/>
      <c r="BB7788" s="122"/>
      <c r="BC7788" s="8"/>
      <c r="BD7788" s="8"/>
      <c r="BE7788" s="8"/>
      <c r="BF7788" s="8"/>
      <c r="BG7788" s="122"/>
      <c r="BH7788" s="8"/>
      <c r="BI7788" s="8"/>
      <c r="BJ7788" s="8"/>
      <c r="BK7788" s="8"/>
      <c r="BL7788" s="122"/>
      <c r="BM7788" s="8"/>
      <c r="BN7788" s="8"/>
      <c r="BO7788" s="8"/>
      <c r="BP7788" s="8"/>
      <c r="BQ7788" s="122"/>
      <c r="BR7788" s="8"/>
      <c r="BS7788" s="8"/>
      <c r="BT7788" s="8"/>
      <c r="BU7788" s="8"/>
      <c r="BV7788" s="122"/>
    </row>
    <row r="7789" spans="1:74" hidden="1" x14ac:dyDescent="0.3">
      <c r="A7789" s="8"/>
      <c r="B7789" s="2" t="s">
        <v>2</v>
      </c>
      <c r="C7789" s="2" t="s">
        <v>3</v>
      </c>
      <c r="D7789" s="2" t="s">
        <v>503</v>
      </c>
      <c r="E7789" s="9" t="s">
        <v>839</v>
      </c>
      <c r="F7789" s="10"/>
      <c r="G7789" s="18" t="s">
        <v>5</v>
      </c>
      <c r="H7789" s="3">
        <v>2024</v>
      </c>
      <c r="I7789" s="20" t="s">
        <v>315</v>
      </c>
      <c r="J7789" s="2" t="s">
        <v>347</v>
      </c>
      <c r="K7789" s="2" t="s">
        <v>320</v>
      </c>
      <c r="L7789" s="163">
        <f t="shared" si="322"/>
        <v>0</v>
      </c>
      <c r="M7789" s="163">
        <f t="shared" si="323"/>
        <v>0</v>
      </c>
      <c r="N7789" s="181"/>
      <c r="O7789" s="8"/>
      <c r="P7789" s="8"/>
      <c r="Q7789" s="8"/>
      <c r="R7789" s="8"/>
      <c r="S7789" s="122"/>
      <c r="T7789" s="8"/>
      <c r="U7789" s="8"/>
      <c r="V7789" s="8"/>
      <c r="W7789" s="8"/>
      <c r="X7789" s="122"/>
      <c r="Y7789" s="8"/>
      <c r="Z7789" s="8"/>
      <c r="AA7789" s="8"/>
      <c r="AB7789" s="8"/>
      <c r="AC7789" s="122"/>
      <c r="AD7789" s="8"/>
      <c r="AE7789" s="8"/>
      <c r="AF7789" s="8"/>
      <c r="AG7789" s="8"/>
      <c r="AH7789" s="122"/>
      <c r="AI7789" s="137"/>
      <c r="AJ7789" s="137"/>
      <c r="AK7789" s="137"/>
      <c r="AL7789" s="137"/>
      <c r="AM7789" s="138"/>
      <c r="AN7789" s="8"/>
      <c r="AO7789" s="8"/>
      <c r="AP7789" s="8"/>
      <c r="AQ7789" s="8"/>
      <c r="AR7789" s="122"/>
      <c r="AS7789" s="139"/>
      <c r="AT7789" s="139"/>
      <c r="AU7789" s="139"/>
      <c r="AV7789" s="139"/>
      <c r="AW7789" s="140"/>
      <c r="AX7789" s="8"/>
      <c r="AY7789" s="8"/>
      <c r="AZ7789" s="8"/>
      <c r="BA7789" s="8"/>
      <c r="BB7789" s="122"/>
      <c r="BC7789" s="8"/>
      <c r="BD7789" s="8"/>
      <c r="BE7789" s="8"/>
      <c r="BF7789" s="8"/>
      <c r="BG7789" s="122"/>
      <c r="BH7789" s="8"/>
      <c r="BI7789" s="8"/>
      <c r="BJ7789" s="8"/>
      <c r="BK7789" s="8"/>
      <c r="BL7789" s="122"/>
      <c r="BM7789" s="8"/>
      <c r="BN7789" s="8"/>
      <c r="BO7789" s="8"/>
      <c r="BP7789" s="8"/>
      <c r="BQ7789" s="122"/>
      <c r="BR7789" s="8"/>
      <c r="BS7789" s="8"/>
      <c r="BT7789" s="8"/>
      <c r="BU7789" s="8"/>
      <c r="BV7789" s="122"/>
    </row>
    <row r="7790" spans="1:74" hidden="1" x14ac:dyDescent="0.3">
      <c r="A7790" s="8"/>
      <c r="B7790" s="2" t="s">
        <v>2</v>
      </c>
      <c r="C7790" s="2" t="s">
        <v>3</v>
      </c>
      <c r="D7790" s="2" t="s">
        <v>503</v>
      </c>
      <c r="E7790" s="9" t="s">
        <v>839</v>
      </c>
      <c r="F7790" s="10"/>
      <c r="G7790" s="18" t="s">
        <v>5</v>
      </c>
      <c r="H7790" s="3">
        <v>2024</v>
      </c>
      <c r="I7790" s="20" t="s">
        <v>315</v>
      </c>
      <c r="J7790" s="2" t="s">
        <v>296</v>
      </c>
      <c r="K7790" s="2" t="s">
        <v>321</v>
      </c>
      <c r="L7790" s="163">
        <f t="shared" si="322"/>
        <v>0</v>
      </c>
      <c r="M7790" s="163">
        <f t="shared" si="323"/>
        <v>0</v>
      </c>
      <c r="N7790" s="181"/>
      <c r="O7790" s="8"/>
      <c r="P7790" s="8"/>
      <c r="Q7790" s="8"/>
      <c r="R7790" s="8"/>
      <c r="S7790" s="122"/>
      <c r="T7790" s="8"/>
      <c r="U7790" s="8"/>
      <c r="V7790" s="8"/>
      <c r="W7790" s="8"/>
      <c r="X7790" s="122"/>
      <c r="Y7790" s="8"/>
      <c r="Z7790" s="8"/>
      <c r="AA7790" s="8"/>
      <c r="AB7790" s="8"/>
      <c r="AC7790" s="122"/>
      <c r="AD7790" s="8"/>
      <c r="AE7790" s="8"/>
      <c r="AF7790" s="8"/>
      <c r="AG7790" s="8"/>
      <c r="AH7790" s="122"/>
      <c r="AI7790" s="137"/>
      <c r="AJ7790" s="137"/>
      <c r="AK7790" s="137"/>
      <c r="AL7790" s="137"/>
      <c r="AM7790" s="138"/>
      <c r="AN7790" s="8"/>
      <c r="AO7790" s="8"/>
      <c r="AP7790" s="8"/>
      <c r="AQ7790" s="8"/>
      <c r="AR7790" s="122"/>
      <c r="AS7790" s="139"/>
      <c r="AT7790" s="139"/>
      <c r="AU7790" s="139"/>
      <c r="AV7790" s="139"/>
      <c r="AW7790" s="140"/>
      <c r="AX7790" s="8"/>
      <c r="AY7790" s="8"/>
      <c r="AZ7790" s="8"/>
      <c r="BA7790" s="8"/>
      <c r="BB7790" s="122"/>
      <c r="BC7790" s="8"/>
      <c r="BD7790" s="8"/>
      <c r="BE7790" s="8"/>
      <c r="BF7790" s="8"/>
      <c r="BG7790" s="122"/>
      <c r="BH7790" s="8"/>
      <c r="BI7790" s="8"/>
      <c r="BJ7790" s="8"/>
      <c r="BK7790" s="8"/>
      <c r="BL7790" s="122"/>
      <c r="BM7790" s="8"/>
      <c r="BN7790" s="8"/>
      <c r="BO7790" s="8"/>
      <c r="BP7790" s="8"/>
      <c r="BQ7790" s="122"/>
      <c r="BR7790" s="8"/>
      <c r="BS7790" s="8"/>
      <c r="BT7790" s="8"/>
      <c r="BU7790" s="8"/>
      <c r="BV7790" s="122"/>
    </row>
    <row r="7791" spans="1:74" hidden="1" x14ac:dyDescent="0.3">
      <c r="A7791" s="8"/>
      <c r="B7791" s="2" t="s">
        <v>2</v>
      </c>
      <c r="C7791" s="2" t="s">
        <v>3</v>
      </c>
      <c r="D7791" s="2" t="s">
        <v>503</v>
      </c>
      <c r="E7791" s="9" t="s">
        <v>839</v>
      </c>
      <c r="F7791" s="10"/>
      <c r="G7791" s="18" t="s">
        <v>5</v>
      </c>
      <c r="H7791" s="3">
        <v>2024</v>
      </c>
      <c r="I7791" s="20" t="s">
        <v>316</v>
      </c>
      <c r="J7791" s="2" t="s">
        <v>297</v>
      </c>
      <c r="K7791" s="2" t="s">
        <v>318</v>
      </c>
      <c r="L7791" s="163">
        <f t="shared" si="322"/>
        <v>0</v>
      </c>
      <c r="M7791" s="163">
        <f t="shared" si="323"/>
        <v>0</v>
      </c>
      <c r="N7791" s="181"/>
      <c r="O7791" s="8"/>
      <c r="P7791" s="8"/>
      <c r="Q7791" s="8"/>
      <c r="R7791" s="8"/>
      <c r="S7791" s="122"/>
      <c r="T7791" s="8"/>
      <c r="U7791" s="8"/>
      <c r="V7791" s="8"/>
      <c r="W7791" s="8"/>
      <c r="X7791" s="122"/>
      <c r="Y7791" s="8"/>
      <c r="Z7791" s="8"/>
      <c r="AA7791" s="8"/>
      <c r="AB7791" s="8"/>
      <c r="AC7791" s="122"/>
      <c r="AD7791" s="8"/>
      <c r="AE7791" s="8"/>
      <c r="AF7791" s="8"/>
      <c r="AG7791" s="8"/>
      <c r="AH7791" s="122"/>
      <c r="AI7791" s="137"/>
      <c r="AJ7791" s="137"/>
      <c r="AK7791" s="137"/>
      <c r="AL7791" s="137"/>
      <c r="AM7791" s="138"/>
      <c r="AN7791" s="8"/>
      <c r="AO7791" s="8"/>
      <c r="AP7791" s="8"/>
      <c r="AQ7791" s="8"/>
      <c r="AR7791" s="122"/>
      <c r="AS7791" s="139"/>
      <c r="AT7791" s="139"/>
      <c r="AU7791" s="139"/>
      <c r="AV7791" s="139"/>
      <c r="AW7791" s="140"/>
      <c r="AX7791" s="8"/>
      <c r="AY7791" s="8"/>
      <c r="AZ7791" s="8"/>
      <c r="BA7791" s="8"/>
      <c r="BB7791" s="122"/>
      <c r="BC7791" s="8"/>
      <c r="BD7791" s="8"/>
      <c r="BE7791" s="8"/>
      <c r="BF7791" s="8"/>
      <c r="BG7791" s="122"/>
      <c r="BH7791" s="8"/>
      <c r="BI7791" s="8"/>
      <c r="BJ7791" s="8"/>
      <c r="BK7791" s="8"/>
      <c r="BL7791" s="122"/>
      <c r="BM7791" s="8"/>
      <c r="BN7791" s="8"/>
      <c r="BO7791" s="8"/>
      <c r="BP7791" s="8"/>
      <c r="BQ7791" s="122"/>
      <c r="BR7791" s="8"/>
      <c r="BS7791" s="8"/>
      <c r="BT7791" s="8"/>
      <c r="BU7791" s="8"/>
      <c r="BV7791" s="122"/>
    </row>
    <row r="7792" spans="1:74" hidden="1" x14ac:dyDescent="0.3">
      <c r="A7792" s="8"/>
      <c r="B7792" s="2" t="s">
        <v>2</v>
      </c>
      <c r="C7792" s="2" t="s">
        <v>3</v>
      </c>
      <c r="D7792" s="2" t="s">
        <v>503</v>
      </c>
      <c r="E7792" s="9" t="s">
        <v>839</v>
      </c>
      <c r="F7792" s="10"/>
      <c r="G7792" s="18" t="s">
        <v>5</v>
      </c>
      <c r="H7792" s="3">
        <v>2024</v>
      </c>
      <c r="I7792" s="20" t="s">
        <v>316</v>
      </c>
      <c r="J7792" s="8" t="s">
        <v>348</v>
      </c>
      <c r="K7792" s="8" t="s">
        <v>320</v>
      </c>
      <c r="L7792" s="163">
        <f t="shared" si="322"/>
        <v>0</v>
      </c>
      <c r="M7792" s="163">
        <f t="shared" si="323"/>
        <v>0</v>
      </c>
      <c r="N7792" s="181"/>
      <c r="O7792" s="8"/>
      <c r="P7792" s="8"/>
      <c r="Q7792" s="8"/>
      <c r="R7792" s="8"/>
      <c r="S7792" s="122"/>
      <c r="T7792" s="8"/>
      <c r="U7792" s="8"/>
      <c r="V7792" s="8"/>
      <c r="W7792" s="8"/>
      <c r="X7792" s="122"/>
      <c r="Y7792" s="8"/>
      <c r="Z7792" s="8"/>
      <c r="AA7792" s="8"/>
      <c r="AB7792" s="8"/>
      <c r="AC7792" s="122"/>
      <c r="AD7792" s="8"/>
      <c r="AE7792" s="8"/>
      <c r="AF7792" s="8"/>
      <c r="AG7792" s="8"/>
      <c r="AH7792" s="122"/>
      <c r="AI7792" s="137"/>
      <c r="AJ7792" s="137"/>
      <c r="AK7792" s="137"/>
      <c r="AL7792" s="137"/>
      <c r="AM7792" s="138"/>
      <c r="AN7792" s="8"/>
      <c r="AO7792" s="8"/>
      <c r="AP7792" s="8"/>
      <c r="AQ7792" s="8"/>
      <c r="AR7792" s="122"/>
      <c r="AS7792" s="139"/>
      <c r="AT7792" s="139"/>
      <c r="AU7792" s="139"/>
      <c r="AV7792" s="139"/>
      <c r="AW7792" s="140"/>
      <c r="AX7792" s="8"/>
      <c r="AY7792" s="8"/>
      <c r="AZ7792" s="8"/>
      <c r="BA7792" s="8"/>
      <c r="BB7792" s="122"/>
      <c r="BC7792" s="8"/>
      <c r="BD7792" s="8"/>
      <c r="BE7792" s="8"/>
      <c r="BF7792" s="8"/>
      <c r="BG7792" s="122"/>
      <c r="BH7792" s="8"/>
      <c r="BI7792" s="8"/>
      <c r="BJ7792" s="8"/>
      <c r="BK7792" s="8"/>
      <c r="BL7792" s="122"/>
      <c r="BM7792" s="8"/>
      <c r="BN7792" s="8"/>
      <c r="BO7792" s="8"/>
      <c r="BP7792" s="8"/>
      <c r="BQ7792" s="122"/>
      <c r="BR7792" s="8"/>
      <c r="BS7792" s="8"/>
      <c r="BT7792" s="8"/>
      <c r="BU7792" s="8"/>
      <c r="BV7792" s="122"/>
    </row>
    <row r="7793" spans="1:74" hidden="1" x14ac:dyDescent="0.3">
      <c r="A7793" s="8"/>
      <c r="B7793" s="2" t="s">
        <v>2</v>
      </c>
      <c r="C7793" s="2" t="s">
        <v>3</v>
      </c>
      <c r="D7793" s="2" t="s">
        <v>503</v>
      </c>
      <c r="E7793" s="9" t="s">
        <v>839</v>
      </c>
      <c r="F7793" s="10"/>
      <c r="G7793" s="18" t="s">
        <v>5</v>
      </c>
      <c r="H7793" s="3">
        <v>2024</v>
      </c>
      <c r="I7793" s="20" t="s">
        <v>282</v>
      </c>
      <c r="J7793" s="2" t="s">
        <v>272</v>
      </c>
      <c r="K7793" s="2" t="s">
        <v>321</v>
      </c>
      <c r="L7793" s="163">
        <f t="shared" si="322"/>
        <v>0</v>
      </c>
      <c r="M7793" s="163">
        <f t="shared" si="323"/>
        <v>0</v>
      </c>
      <c r="N7793" s="181"/>
      <c r="O7793" s="8"/>
      <c r="P7793" s="8"/>
      <c r="Q7793" s="8"/>
      <c r="R7793" s="8"/>
      <c r="S7793" s="122"/>
      <c r="T7793" s="8"/>
      <c r="U7793" s="8"/>
      <c r="V7793" s="8"/>
      <c r="W7793" s="8"/>
      <c r="X7793" s="122"/>
      <c r="Y7793" s="8"/>
      <c r="Z7793" s="8"/>
      <c r="AA7793" s="8"/>
      <c r="AB7793" s="8"/>
      <c r="AC7793" s="122"/>
      <c r="AD7793" s="8"/>
      <c r="AE7793" s="8"/>
      <c r="AF7793" s="8"/>
      <c r="AG7793" s="8"/>
      <c r="AH7793" s="122"/>
      <c r="AI7793" s="137"/>
      <c r="AJ7793" s="137"/>
      <c r="AK7793" s="137"/>
      <c r="AL7793" s="137"/>
      <c r="AM7793" s="138"/>
      <c r="AN7793" s="8"/>
      <c r="AO7793" s="8"/>
      <c r="AP7793" s="8"/>
      <c r="AQ7793" s="8"/>
      <c r="AR7793" s="122"/>
      <c r="AS7793" s="139"/>
      <c r="AT7793" s="139"/>
      <c r="AU7793" s="139"/>
      <c r="AV7793" s="139"/>
      <c r="AW7793" s="140"/>
      <c r="AX7793" s="8"/>
      <c r="AY7793" s="8"/>
      <c r="AZ7793" s="8"/>
      <c r="BA7793" s="8"/>
      <c r="BB7793" s="122"/>
      <c r="BC7793" s="8"/>
      <c r="BD7793" s="8"/>
      <c r="BE7793" s="8"/>
      <c r="BF7793" s="8"/>
      <c r="BG7793" s="122"/>
      <c r="BH7793" s="8"/>
      <c r="BI7793" s="8"/>
      <c r="BJ7793" s="8"/>
      <c r="BK7793" s="8"/>
      <c r="BL7793" s="122"/>
      <c r="BM7793" s="8"/>
      <c r="BN7793" s="8"/>
      <c r="BO7793" s="8"/>
      <c r="BP7793" s="8"/>
      <c r="BQ7793" s="122"/>
      <c r="BR7793" s="8"/>
      <c r="BS7793" s="8"/>
      <c r="BT7793" s="8"/>
      <c r="BU7793" s="8"/>
      <c r="BV7793" s="122"/>
    </row>
    <row r="7794" spans="1:74" hidden="1" x14ac:dyDescent="0.3">
      <c r="A7794" s="8"/>
      <c r="B7794" s="2" t="s">
        <v>2</v>
      </c>
      <c r="C7794" s="2" t="s">
        <v>3</v>
      </c>
      <c r="D7794" s="2" t="s">
        <v>503</v>
      </c>
      <c r="E7794" s="9" t="s">
        <v>839</v>
      </c>
      <c r="F7794" s="10"/>
      <c r="G7794" s="18" t="s">
        <v>5</v>
      </c>
      <c r="H7794" s="3">
        <v>2024</v>
      </c>
      <c r="I7794" s="20" t="s">
        <v>282</v>
      </c>
      <c r="J7794" s="2" t="s">
        <v>273</v>
      </c>
      <c r="K7794" s="2" t="s">
        <v>321</v>
      </c>
      <c r="L7794" s="165">
        <f t="shared" si="322"/>
        <v>0</v>
      </c>
      <c r="M7794" s="163">
        <f t="shared" si="323"/>
        <v>0</v>
      </c>
      <c r="N7794" s="181"/>
      <c r="O7794" s="8"/>
      <c r="P7794" s="8"/>
      <c r="Q7794" s="8"/>
      <c r="R7794" s="8"/>
      <c r="S7794" s="122"/>
      <c r="T7794" s="8"/>
      <c r="U7794" s="8"/>
      <c r="V7794" s="8"/>
      <c r="W7794" s="8"/>
      <c r="X7794" s="122"/>
      <c r="Y7794" s="8"/>
      <c r="Z7794" s="8"/>
      <c r="AA7794" s="8"/>
      <c r="AB7794" s="8"/>
      <c r="AC7794" s="122"/>
      <c r="AD7794" s="8"/>
      <c r="AE7794" s="8"/>
      <c r="AF7794" s="8"/>
      <c r="AG7794" s="8"/>
      <c r="AH7794" s="122"/>
      <c r="AI7794" s="137"/>
      <c r="AJ7794" s="137"/>
      <c r="AK7794" s="137"/>
      <c r="AL7794" s="137"/>
      <c r="AM7794" s="138"/>
      <c r="AN7794" s="8"/>
      <c r="AO7794" s="8"/>
      <c r="AP7794" s="8"/>
      <c r="AQ7794" s="8"/>
      <c r="AR7794" s="122"/>
      <c r="AS7794" s="139"/>
      <c r="AT7794" s="139"/>
      <c r="AU7794" s="139"/>
      <c r="AV7794" s="139"/>
      <c r="AW7794" s="140"/>
      <c r="AX7794" s="8"/>
      <c r="AY7794" s="8"/>
      <c r="AZ7794" s="8"/>
      <c r="BA7794" s="8"/>
      <c r="BB7794" s="122"/>
      <c r="BC7794" s="8"/>
      <c r="BD7794" s="8"/>
      <c r="BE7794" s="8"/>
      <c r="BF7794" s="8"/>
      <c r="BG7794" s="122"/>
      <c r="BH7794" s="8"/>
      <c r="BI7794" s="8"/>
      <c r="BJ7794" s="8"/>
      <c r="BK7794" s="8"/>
      <c r="BL7794" s="122"/>
      <c r="BM7794" s="8"/>
      <c r="BN7794" s="8"/>
      <c r="BO7794" s="8"/>
      <c r="BP7794" s="8"/>
      <c r="BQ7794" s="122"/>
      <c r="BR7794" s="8"/>
      <c r="BS7794" s="8"/>
      <c r="BT7794" s="8"/>
      <c r="BU7794" s="8"/>
      <c r="BV7794" s="122"/>
    </row>
    <row r="7795" spans="1:74" hidden="1" x14ac:dyDescent="0.3">
      <c r="A7795" s="8"/>
      <c r="B7795" s="2" t="s">
        <v>2</v>
      </c>
      <c r="C7795" s="2" t="s">
        <v>3</v>
      </c>
      <c r="D7795" s="2" t="s">
        <v>503</v>
      </c>
      <c r="E7795" s="9" t="s">
        <v>839</v>
      </c>
      <c r="F7795" s="10"/>
      <c r="G7795" s="18" t="s">
        <v>5</v>
      </c>
      <c r="H7795" s="3">
        <v>2024</v>
      </c>
      <c r="I7795" s="20" t="s">
        <v>282</v>
      </c>
      <c r="J7795" s="2" t="s">
        <v>274</v>
      </c>
      <c r="K7795" s="2" t="s">
        <v>321</v>
      </c>
      <c r="L7795" s="163">
        <f t="shared" si="322"/>
        <v>0</v>
      </c>
      <c r="M7795" s="163">
        <f t="shared" si="323"/>
        <v>0</v>
      </c>
      <c r="N7795" s="181"/>
      <c r="O7795" s="8"/>
      <c r="P7795" s="8"/>
      <c r="Q7795" s="8"/>
      <c r="R7795" s="8"/>
      <c r="S7795" s="122"/>
      <c r="T7795" s="8"/>
      <c r="U7795" s="8"/>
      <c r="V7795" s="8"/>
      <c r="W7795" s="8"/>
      <c r="X7795" s="122"/>
      <c r="Y7795" s="8"/>
      <c r="Z7795" s="8"/>
      <c r="AA7795" s="8"/>
      <c r="AB7795" s="8"/>
      <c r="AC7795" s="122"/>
      <c r="AD7795" s="8"/>
      <c r="AE7795" s="8"/>
      <c r="AF7795" s="8"/>
      <c r="AG7795" s="8"/>
      <c r="AH7795" s="122"/>
      <c r="AI7795" s="137"/>
      <c r="AJ7795" s="137"/>
      <c r="AK7795" s="137"/>
      <c r="AL7795" s="137"/>
      <c r="AM7795" s="138"/>
      <c r="AN7795" s="8"/>
      <c r="AO7795" s="8"/>
      <c r="AP7795" s="8"/>
      <c r="AQ7795" s="8"/>
      <c r="AR7795" s="122"/>
      <c r="AS7795" s="139"/>
      <c r="AT7795" s="139"/>
      <c r="AU7795" s="139"/>
      <c r="AV7795" s="139"/>
      <c r="AW7795" s="140"/>
      <c r="AX7795" s="8"/>
      <c r="AY7795" s="8"/>
      <c r="AZ7795" s="8"/>
      <c r="BA7795" s="8"/>
      <c r="BB7795" s="122"/>
      <c r="BC7795" s="8"/>
      <c r="BD7795" s="8"/>
      <c r="BE7795" s="8"/>
      <c r="BF7795" s="8"/>
      <c r="BG7795" s="122"/>
      <c r="BH7795" s="8"/>
      <c r="BI7795" s="8"/>
      <c r="BJ7795" s="8"/>
      <c r="BK7795" s="8"/>
      <c r="BL7795" s="122"/>
      <c r="BM7795" s="8"/>
      <c r="BN7795" s="8"/>
      <c r="BO7795" s="8"/>
      <c r="BP7795" s="8"/>
      <c r="BQ7795" s="122"/>
      <c r="BR7795" s="8"/>
      <c r="BS7795" s="8"/>
      <c r="BT7795" s="8"/>
      <c r="BU7795" s="8"/>
      <c r="BV7795" s="122"/>
    </row>
    <row r="7796" spans="1:74" hidden="1" x14ac:dyDescent="0.3">
      <c r="A7796" s="8"/>
      <c r="B7796" s="2" t="s">
        <v>2</v>
      </c>
      <c r="C7796" s="2" t="s">
        <v>3</v>
      </c>
      <c r="D7796" s="2" t="s">
        <v>503</v>
      </c>
      <c r="E7796" s="9" t="s">
        <v>839</v>
      </c>
      <c r="F7796" s="10"/>
      <c r="G7796" s="18" t="s">
        <v>5</v>
      </c>
      <c r="H7796" s="3">
        <v>2024</v>
      </c>
      <c r="I7796" s="20" t="s">
        <v>282</v>
      </c>
      <c r="J7796" s="2" t="s">
        <v>275</v>
      </c>
      <c r="K7796" s="2" t="s">
        <v>321</v>
      </c>
      <c r="L7796" s="163">
        <f t="shared" si="322"/>
        <v>0</v>
      </c>
      <c r="M7796" s="163">
        <f t="shared" si="323"/>
        <v>0</v>
      </c>
      <c r="N7796" s="181"/>
      <c r="O7796" s="8"/>
      <c r="P7796" s="8"/>
      <c r="Q7796" s="8"/>
      <c r="R7796" s="8"/>
      <c r="S7796" s="122"/>
      <c r="T7796" s="8"/>
      <c r="U7796" s="8"/>
      <c r="V7796" s="8"/>
      <c r="W7796" s="8"/>
      <c r="X7796" s="122"/>
      <c r="Y7796" s="8"/>
      <c r="Z7796" s="8"/>
      <c r="AA7796" s="8"/>
      <c r="AB7796" s="8"/>
      <c r="AC7796" s="122"/>
      <c r="AD7796" s="8"/>
      <c r="AE7796" s="8"/>
      <c r="AF7796" s="8"/>
      <c r="AG7796" s="8"/>
      <c r="AH7796" s="122"/>
      <c r="AI7796" s="137"/>
      <c r="AJ7796" s="137"/>
      <c r="AK7796" s="137"/>
      <c r="AL7796" s="137"/>
      <c r="AM7796" s="138"/>
      <c r="AN7796" s="8"/>
      <c r="AO7796" s="8"/>
      <c r="AP7796" s="8"/>
      <c r="AQ7796" s="8"/>
      <c r="AR7796" s="122"/>
      <c r="AS7796" s="139"/>
      <c r="AT7796" s="139"/>
      <c r="AU7796" s="139"/>
      <c r="AV7796" s="139"/>
      <c r="AW7796" s="140"/>
      <c r="AX7796" s="8"/>
      <c r="AY7796" s="8"/>
      <c r="AZ7796" s="8"/>
      <c r="BA7796" s="8"/>
      <c r="BB7796" s="122"/>
      <c r="BC7796" s="8"/>
      <c r="BD7796" s="8"/>
      <c r="BE7796" s="8"/>
      <c r="BF7796" s="8"/>
      <c r="BG7796" s="122"/>
      <c r="BH7796" s="8"/>
      <c r="BI7796" s="8"/>
      <c r="BJ7796" s="8"/>
      <c r="BK7796" s="8"/>
      <c r="BL7796" s="122"/>
      <c r="BM7796" s="8"/>
      <c r="BN7796" s="8"/>
      <c r="BO7796" s="8"/>
      <c r="BP7796" s="8"/>
      <c r="BQ7796" s="122"/>
      <c r="BR7796" s="8"/>
      <c r="BS7796" s="8"/>
      <c r="BT7796" s="8"/>
      <c r="BU7796" s="8"/>
      <c r="BV7796" s="122"/>
    </row>
    <row r="7797" spans="1:74" hidden="1" x14ac:dyDescent="0.3">
      <c r="A7797" s="8"/>
      <c r="B7797" s="2" t="s">
        <v>2</v>
      </c>
      <c r="C7797" s="2" t="s">
        <v>3</v>
      </c>
      <c r="D7797" s="2" t="s">
        <v>503</v>
      </c>
      <c r="E7797" s="9" t="s">
        <v>839</v>
      </c>
      <c r="F7797" s="10"/>
      <c r="G7797" s="18" t="s">
        <v>5</v>
      </c>
      <c r="H7797" s="3">
        <v>2024</v>
      </c>
      <c r="I7797" s="20" t="s">
        <v>282</v>
      </c>
      <c r="J7797" s="2" t="s">
        <v>276</v>
      </c>
      <c r="K7797" s="2" t="s">
        <v>320</v>
      </c>
      <c r="L7797" s="163">
        <f t="shared" si="322"/>
        <v>0</v>
      </c>
      <c r="M7797" s="163">
        <f t="shared" si="323"/>
        <v>0</v>
      </c>
      <c r="N7797" s="181"/>
      <c r="O7797" s="8"/>
      <c r="P7797" s="8"/>
      <c r="Q7797" s="8"/>
      <c r="R7797" s="8"/>
      <c r="S7797" s="122"/>
      <c r="T7797" s="8"/>
      <c r="U7797" s="8"/>
      <c r="V7797" s="8"/>
      <c r="W7797" s="8"/>
      <c r="X7797" s="122"/>
      <c r="Y7797" s="8"/>
      <c r="Z7797" s="8"/>
      <c r="AA7797" s="8"/>
      <c r="AB7797" s="8"/>
      <c r="AC7797" s="122"/>
      <c r="AD7797" s="8"/>
      <c r="AE7797" s="8"/>
      <c r="AF7797" s="8"/>
      <c r="AG7797" s="8"/>
      <c r="AH7797" s="122"/>
      <c r="AI7797" s="137"/>
      <c r="AJ7797" s="137"/>
      <c r="AK7797" s="137"/>
      <c r="AL7797" s="137"/>
      <c r="AM7797" s="138"/>
      <c r="AN7797" s="8"/>
      <c r="AO7797" s="8"/>
      <c r="AP7797" s="8"/>
      <c r="AQ7797" s="8"/>
      <c r="AR7797" s="122"/>
      <c r="AS7797" s="139"/>
      <c r="AT7797" s="139"/>
      <c r="AU7797" s="139"/>
      <c r="AV7797" s="139"/>
      <c r="AW7797" s="140"/>
      <c r="AX7797" s="8"/>
      <c r="AY7797" s="8"/>
      <c r="AZ7797" s="8"/>
      <c r="BA7797" s="8"/>
      <c r="BB7797" s="122"/>
      <c r="BC7797" s="8"/>
      <c r="BD7797" s="8"/>
      <c r="BE7797" s="8"/>
      <c r="BF7797" s="8"/>
      <c r="BG7797" s="122"/>
      <c r="BH7797" s="8"/>
      <c r="BI7797" s="8"/>
      <c r="BJ7797" s="8"/>
      <c r="BK7797" s="8"/>
      <c r="BL7797" s="122"/>
      <c r="BM7797" s="8"/>
      <c r="BN7797" s="8"/>
      <c r="BO7797" s="8"/>
      <c r="BP7797" s="8"/>
      <c r="BQ7797" s="122"/>
      <c r="BR7797" s="8"/>
      <c r="BS7797" s="8"/>
      <c r="BT7797" s="8"/>
      <c r="BU7797" s="8"/>
      <c r="BV7797" s="122"/>
    </row>
    <row r="7798" spans="1:74" hidden="1" x14ac:dyDescent="0.3">
      <c r="A7798" s="8"/>
      <c r="B7798" s="2" t="s">
        <v>2</v>
      </c>
      <c r="C7798" s="2" t="s">
        <v>3</v>
      </c>
      <c r="D7798" s="2" t="s">
        <v>503</v>
      </c>
      <c r="E7798" s="9" t="s">
        <v>839</v>
      </c>
      <c r="F7798" s="10"/>
      <c r="G7798" s="18" t="s">
        <v>5</v>
      </c>
      <c r="H7798" s="3">
        <v>2024</v>
      </c>
      <c r="I7798" s="20" t="s">
        <v>282</v>
      </c>
      <c r="J7798" s="2" t="s">
        <v>277</v>
      </c>
      <c r="K7798" s="2" t="s">
        <v>320</v>
      </c>
      <c r="L7798" s="163">
        <f t="shared" si="322"/>
        <v>10</v>
      </c>
      <c r="M7798" s="163">
        <f t="shared" si="323"/>
        <v>291.96300000000002</v>
      </c>
      <c r="N7798" s="181"/>
      <c r="O7798" s="8"/>
      <c r="P7798" s="8"/>
      <c r="Q7798" s="8"/>
      <c r="R7798" s="8"/>
      <c r="S7798" s="122"/>
      <c r="T7798" s="8"/>
      <c r="U7798" s="8"/>
      <c r="V7798" s="8"/>
      <c r="W7798" s="8"/>
      <c r="X7798" s="122"/>
      <c r="Y7798" s="8"/>
      <c r="Z7798" s="8"/>
      <c r="AA7798" s="8"/>
      <c r="AB7798" s="8"/>
      <c r="AC7798" s="122"/>
      <c r="AD7798" s="8"/>
      <c r="AE7798" s="8"/>
      <c r="AF7798" s="8"/>
      <c r="AG7798" s="8"/>
      <c r="AH7798" s="122"/>
      <c r="AI7798" s="137"/>
      <c r="AJ7798" s="137"/>
      <c r="AK7798" s="137"/>
      <c r="AL7798" s="137"/>
      <c r="AM7798" s="138"/>
      <c r="AN7798" s="8"/>
      <c r="AO7798" s="8"/>
      <c r="AP7798" s="8"/>
      <c r="AQ7798" s="8"/>
      <c r="AR7798" s="122"/>
      <c r="AS7798" s="139"/>
      <c r="AT7798" s="139"/>
      <c r="AU7798" s="139"/>
      <c r="AV7798" s="139"/>
      <c r="AW7798" s="140"/>
      <c r="AX7798" s="8"/>
      <c r="AY7798" s="8"/>
      <c r="AZ7798" s="8"/>
      <c r="BA7798" s="8"/>
      <c r="BB7798" s="122"/>
      <c r="BC7798" s="8" t="s">
        <v>908</v>
      </c>
      <c r="BD7798" s="8"/>
      <c r="BE7798" s="8"/>
      <c r="BF7798" s="8">
        <v>1</v>
      </c>
      <c r="BG7798" s="122">
        <v>15.388999999999999</v>
      </c>
      <c r="BH7798" s="8" t="s">
        <v>976</v>
      </c>
      <c r="BI7798" s="8"/>
      <c r="BJ7798" s="8"/>
      <c r="BK7798" s="8">
        <v>9</v>
      </c>
      <c r="BL7798" s="122">
        <v>276.57400000000001</v>
      </c>
      <c r="BM7798" s="8"/>
      <c r="BN7798" s="8"/>
      <c r="BO7798" s="8"/>
      <c r="BP7798" s="8"/>
      <c r="BQ7798" s="122"/>
      <c r="BR7798" s="8"/>
      <c r="BS7798" s="8"/>
      <c r="BT7798" s="8"/>
      <c r="BU7798" s="8"/>
      <c r="BV7798" s="122"/>
    </row>
    <row r="7799" spans="1:74" hidden="1" x14ac:dyDescent="0.3">
      <c r="A7799" s="8"/>
      <c r="B7799" s="2" t="s">
        <v>2</v>
      </c>
      <c r="C7799" s="2" t="s">
        <v>3</v>
      </c>
      <c r="D7799" s="2" t="s">
        <v>503</v>
      </c>
      <c r="E7799" s="9" t="s">
        <v>839</v>
      </c>
      <c r="F7799" s="10"/>
      <c r="G7799" s="18" t="s">
        <v>5</v>
      </c>
      <c r="H7799" s="3">
        <v>2024</v>
      </c>
      <c r="I7799" s="20" t="s">
        <v>283</v>
      </c>
      <c r="J7799" s="2" t="s">
        <v>298</v>
      </c>
      <c r="K7799" s="2" t="s">
        <v>321</v>
      </c>
      <c r="L7799" s="163">
        <f t="shared" si="322"/>
        <v>0</v>
      </c>
      <c r="M7799" s="163">
        <f t="shared" si="323"/>
        <v>0</v>
      </c>
      <c r="N7799" s="181"/>
      <c r="O7799" s="8"/>
      <c r="P7799" s="8"/>
      <c r="Q7799" s="8"/>
      <c r="R7799" s="8"/>
      <c r="S7799" s="122"/>
      <c r="T7799" s="8"/>
      <c r="U7799" s="8"/>
      <c r="V7799" s="8"/>
      <c r="W7799" s="8"/>
      <c r="X7799" s="122"/>
      <c r="Y7799" s="8"/>
      <c r="Z7799" s="8"/>
      <c r="AA7799" s="8"/>
      <c r="AB7799" s="8"/>
      <c r="AC7799" s="122"/>
      <c r="AD7799" s="8"/>
      <c r="AE7799" s="8"/>
      <c r="AF7799" s="8"/>
      <c r="AG7799" s="8"/>
      <c r="AH7799" s="122"/>
      <c r="AI7799" s="137"/>
      <c r="AJ7799" s="137"/>
      <c r="AK7799" s="137"/>
      <c r="AL7799" s="137"/>
      <c r="AM7799" s="138"/>
      <c r="AN7799" s="8"/>
      <c r="AO7799" s="8"/>
      <c r="AP7799" s="8"/>
      <c r="AQ7799" s="8"/>
      <c r="AR7799" s="122"/>
      <c r="AS7799" s="139"/>
      <c r="AT7799" s="139"/>
      <c r="AU7799" s="139"/>
      <c r="AV7799" s="139"/>
      <c r="AW7799" s="140"/>
      <c r="AX7799" s="8"/>
      <c r="AY7799" s="8"/>
      <c r="AZ7799" s="8"/>
      <c r="BA7799" s="8"/>
      <c r="BB7799" s="122"/>
      <c r="BC7799" s="8"/>
      <c r="BD7799" s="8"/>
      <c r="BE7799" s="8"/>
      <c r="BF7799" s="8"/>
      <c r="BG7799" s="122"/>
      <c r="BH7799" s="8"/>
      <c r="BI7799" s="8"/>
      <c r="BJ7799" s="8"/>
      <c r="BK7799" s="8"/>
      <c r="BL7799" s="122"/>
      <c r="BM7799" s="8"/>
      <c r="BN7799" s="8"/>
      <c r="BO7799" s="8"/>
      <c r="BP7799" s="8"/>
      <c r="BQ7799" s="122"/>
      <c r="BR7799" s="8"/>
      <c r="BS7799" s="8"/>
      <c r="BT7799" s="8"/>
      <c r="BU7799" s="8"/>
      <c r="BV7799" s="122"/>
    </row>
    <row r="7800" spans="1:74" hidden="1" x14ac:dyDescent="0.3">
      <c r="A7800" s="8"/>
      <c r="B7800" s="2" t="s">
        <v>2</v>
      </c>
      <c r="C7800" s="2" t="s">
        <v>3</v>
      </c>
      <c r="D7800" s="2" t="s">
        <v>503</v>
      </c>
      <c r="E7800" s="9" t="s">
        <v>839</v>
      </c>
      <c r="F7800" s="10"/>
      <c r="G7800" s="18" t="s">
        <v>5</v>
      </c>
      <c r="H7800" s="3">
        <v>2024</v>
      </c>
      <c r="I7800" s="20" t="s">
        <v>283</v>
      </c>
      <c r="J7800" s="2" t="s">
        <v>278</v>
      </c>
      <c r="K7800" s="2" t="s">
        <v>320</v>
      </c>
      <c r="L7800" s="163">
        <f t="shared" si="322"/>
        <v>1</v>
      </c>
      <c r="M7800" s="163">
        <f t="shared" si="323"/>
        <v>1.994</v>
      </c>
      <c r="N7800" s="181"/>
      <c r="O7800" s="8"/>
      <c r="P7800" s="8"/>
      <c r="Q7800" s="8"/>
      <c r="R7800" s="8"/>
      <c r="S7800" s="122"/>
      <c r="T7800" s="8"/>
      <c r="U7800" s="8"/>
      <c r="V7800" s="8"/>
      <c r="W7800" s="8"/>
      <c r="X7800" s="122"/>
      <c r="Y7800" s="8"/>
      <c r="Z7800" s="8"/>
      <c r="AA7800" s="8"/>
      <c r="AB7800" s="8"/>
      <c r="AC7800" s="122"/>
      <c r="AD7800" s="8"/>
      <c r="AE7800" s="8"/>
      <c r="AF7800" s="8"/>
      <c r="AG7800" s="8"/>
      <c r="AH7800" s="122"/>
      <c r="AI7800" s="137"/>
      <c r="AJ7800" s="137"/>
      <c r="AK7800" s="137"/>
      <c r="AL7800" s="137"/>
      <c r="AM7800" s="138"/>
      <c r="AN7800" s="8"/>
      <c r="AO7800" s="8"/>
      <c r="AP7800" s="8"/>
      <c r="AQ7800" s="8"/>
      <c r="AR7800" s="122"/>
      <c r="AS7800" s="139"/>
      <c r="AT7800" s="139"/>
      <c r="AU7800" s="139"/>
      <c r="AV7800" s="139"/>
      <c r="AW7800" s="140"/>
      <c r="AX7800" s="8"/>
      <c r="AY7800" s="8"/>
      <c r="AZ7800" s="8"/>
      <c r="BA7800" s="8"/>
      <c r="BB7800" s="122"/>
      <c r="BC7800" s="8"/>
      <c r="BD7800" s="8"/>
      <c r="BE7800" s="8"/>
      <c r="BF7800" s="8"/>
      <c r="BG7800" s="122"/>
      <c r="BH7800" s="8"/>
      <c r="BI7800" s="8"/>
      <c r="BJ7800" s="8"/>
      <c r="BK7800" s="8"/>
      <c r="BL7800" s="122"/>
      <c r="BM7800" s="8" t="s">
        <v>655</v>
      </c>
      <c r="BN7800" s="8"/>
      <c r="BO7800" s="8"/>
      <c r="BP7800" s="8">
        <v>1</v>
      </c>
      <c r="BQ7800" s="122">
        <v>1.994</v>
      </c>
      <c r="BR7800" s="8"/>
      <c r="BS7800" s="8"/>
      <c r="BT7800" s="8"/>
      <c r="BU7800" s="8"/>
      <c r="BV7800" s="122"/>
    </row>
    <row r="7801" spans="1:74" hidden="1" x14ac:dyDescent="0.3">
      <c r="A7801" s="8"/>
      <c r="B7801" s="2" t="s">
        <v>2</v>
      </c>
      <c r="C7801" s="2" t="s">
        <v>3</v>
      </c>
      <c r="D7801" s="2" t="s">
        <v>503</v>
      </c>
      <c r="E7801" s="9" t="s">
        <v>839</v>
      </c>
      <c r="F7801" s="10"/>
      <c r="G7801" s="18" t="s">
        <v>5</v>
      </c>
      <c r="H7801" s="3">
        <v>2024</v>
      </c>
      <c r="I7801" s="20" t="s">
        <v>283</v>
      </c>
      <c r="J7801" s="2" t="s">
        <v>279</v>
      </c>
      <c r="K7801" s="2" t="s">
        <v>320</v>
      </c>
      <c r="L7801" s="163">
        <f t="shared" si="322"/>
        <v>0</v>
      </c>
      <c r="M7801" s="163">
        <f t="shared" si="323"/>
        <v>0</v>
      </c>
      <c r="N7801" s="181"/>
      <c r="O7801" s="8"/>
      <c r="P7801" s="8"/>
      <c r="Q7801" s="8"/>
      <c r="R7801" s="8"/>
      <c r="S7801" s="122"/>
      <c r="T7801" s="8"/>
      <c r="U7801" s="8"/>
      <c r="V7801" s="8"/>
      <c r="W7801" s="8"/>
      <c r="X7801" s="122"/>
      <c r="Y7801" s="8"/>
      <c r="Z7801" s="8"/>
      <c r="AA7801" s="8"/>
      <c r="AB7801" s="8"/>
      <c r="AC7801" s="122"/>
      <c r="AD7801" s="8"/>
      <c r="AE7801" s="8"/>
      <c r="AF7801" s="8"/>
      <c r="AG7801" s="8"/>
      <c r="AH7801" s="122"/>
      <c r="AI7801" s="137"/>
      <c r="AJ7801" s="137"/>
      <c r="AK7801" s="137"/>
      <c r="AL7801" s="137"/>
      <c r="AM7801" s="138"/>
      <c r="AN7801" s="8"/>
      <c r="AO7801" s="8"/>
      <c r="AP7801" s="8"/>
      <c r="AQ7801" s="8"/>
      <c r="AR7801" s="122"/>
      <c r="AS7801" s="139"/>
      <c r="AT7801" s="139"/>
      <c r="AU7801" s="139"/>
      <c r="AV7801" s="139"/>
      <c r="AW7801" s="140"/>
      <c r="AX7801" s="8"/>
      <c r="AY7801" s="8"/>
      <c r="AZ7801" s="8"/>
      <c r="BA7801" s="8"/>
      <c r="BB7801" s="122"/>
      <c r="BC7801" s="8"/>
      <c r="BD7801" s="8"/>
      <c r="BE7801" s="8"/>
      <c r="BF7801" s="8"/>
      <c r="BG7801" s="122"/>
      <c r="BH7801" s="8"/>
      <c r="BI7801" s="8"/>
      <c r="BJ7801" s="8"/>
      <c r="BK7801" s="8"/>
      <c r="BL7801" s="122"/>
      <c r="BM7801" s="8"/>
      <c r="BN7801" s="8"/>
      <c r="BO7801" s="8"/>
      <c r="BP7801" s="8"/>
      <c r="BQ7801" s="122"/>
      <c r="BR7801" s="8"/>
      <c r="BS7801" s="8"/>
      <c r="BT7801" s="8"/>
      <c r="BU7801" s="8"/>
      <c r="BV7801" s="122"/>
    </row>
    <row r="7802" spans="1:74" hidden="1" x14ac:dyDescent="0.3">
      <c r="A7802" s="8"/>
      <c r="B7802" s="2" t="s">
        <v>2</v>
      </c>
      <c r="C7802" s="2" t="s">
        <v>3</v>
      </c>
      <c r="D7802" s="2" t="s">
        <v>503</v>
      </c>
      <c r="E7802" s="9" t="s">
        <v>839</v>
      </c>
      <c r="F7802" s="10"/>
      <c r="G7802" s="18" t="s">
        <v>5</v>
      </c>
      <c r="H7802" s="3">
        <v>2024</v>
      </c>
      <c r="I7802" s="20" t="s">
        <v>286</v>
      </c>
      <c r="J7802" s="2" t="s">
        <v>280</v>
      </c>
      <c r="K7802" s="2" t="s">
        <v>319</v>
      </c>
      <c r="L7802" s="163">
        <f t="shared" si="322"/>
        <v>0</v>
      </c>
      <c r="M7802" s="163">
        <f t="shared" si="323"/>
        <v>0</v>
      </c>
      <c r="N7802" s="181"/>
      <c r="O7802" s="8"/>
      <c r="P7802" s="8"/>
      <c r="Q7802" s="8"/>
      <c r="R7802" s="8"/>
      <c r="S7802" s="122"/>
      <c r="T7802" s="8"/>
      <c r="U7802" s="8"/>
      <c r="V7802" s="8"/>
      <c r="W7802" s="8"/>
      <c r="X7802" s="122"/>
      <c r="Y7802" s="8"/>
      <c r="Z7802" s="8"/>
      <c r="AA7802" s="8"/>
      <c r="AB7802" s="8"/>
      <c r="AC7802" s="122"/>
      <c r="AD7802" s="8"/>
      <c r="AE7802" s="8"/>
      <c r="AF7802" s="8"/>
      <c r="AG7802" s="8"/>
      <c r="AH7802" s="122"/>
      <c r="AI7802" s="137"/>
      <c r="AJ7802" s="137"/>
      <c r="AK7802" s="137"/>
      <c r="AL7802" s="137"/>
      <c r="AM7802" s="138"/>
      <c r="AN7802" s="8"/>
      <c r="AO7802" s="8"/>
      <c r="AP7802" s="8"/>
      <c r="AQ7802" s="8"/>
      <c r="AR7802" s="122"/>
      <c r="AS7802" s="139"/>
      <c r="AT7802" s="139"/>
      <c r="AU7802" s="139"/>
      <c r="AV7802" s="139"/>
      <c r="AW7802" s="140"/>
      <c r="AX7802" s="8"/>
      <c r="AY7802" s="8"/>
      <c r="AZ7802" s="8"/>
      <c r="BA7802" s="8"/>
      <c r="BB7802" s="122"/>
      <c r="BC7802" s="8"/>
      <c r="BD7802" s="8"/>
      <c r="BE7802" s="8"/>
      <c r="BF7802" s="8"/>
      <c r="BG7802" s="122"/>
      <c r="BH7802" s="8"/>
      <c r="BI7802" s="8"/>
      <c r="BJ7802" s="8"/>
      <c r="BK7802" s="8"/>
      <c r="BL7802" s="122"/>
      <c r="BM7802" s="8"/>
      <c r="BN7802" s="8"/>
      <c r="BO7802" s="8"/>
      <c r="BP7802" s="8"/>
      <c r="BQ7802" s="122"/>
      <c r="BR7802" s="8"/>
      <c r="BS7802" s="8"/>
      <c r="BT7802" s="8"/>
      <c r="BU7802" s="8"/>
      <c r="BV7802" s="122"/>
    </row>
    <row r="7803" spans="1:74" hidden="1" x14ac:dyDescent="0.3">
      <c r="A7803" s="8"/>
      <c r="B7803" s="2" t="s">
        <v>2</v>
      </c>
      <c r="C7803" s="2" t="s">
        <v>3</v>
      </c>
      <c r="D7803" s="2" t="s">
        <v>503</v>
      </c>
      <c r="E7803" s="9" t="s">
        <v>839</v>
      </c>
      <c r="F7803" s="10"/>
      <c r="G7803" s="18" t="s">
        <v>5</v>
      </c>
      <c r="H7803" s="3">
        <v>2024</v>
      </c>
      <c r="I7803" s="20" t="s">
        <v>286</v>
      </c>
      <c r="J7803" s="2" t="s">
        <v>281</v>
      </c>
      <c r="K7803" s="2" t="s">
        <v>319</v>
      </c>
      <c r="L7803" s="163"/>
      <c r="M7803" s="163">
        <f t="shared" si="323"/>
        <v>0</v>
      </c>
      <c r="N7803" s="181"/>
      <c r="O7803" s="8"/>
      <c r="P7803" s="8"/>
      <c r="Q7803" s="8"/>
      <c r="R7803" s="8"/>
      <c r="S7803" s="122"/>
      <c r="T7803" s="8"/>
      <c r="U7803" s="8"/>
      <c r="V7803" s="8"/>
      <c r="W7803" s="8"/>
      <c r="X7803" s="122"/>
      <c r="Y7803" s="8"/>
      <c r="Z7803" s="8"/>
      <c r="AA7803" s="8"/>
      <c r="AB7803" s="8"/>
      <c r="AC7803" s="122"/>
      <c r="AD7803" s="8"/>
      <c r="AE7803" s="8"/>
      <c r="AF7803" s="8"/>
      <c r="AG7803" s="8"/>
      <c r="AH7803" s="122"/>
      <c r="AI7803" s="137"/>
      <c r="AJ7803" s="137"/>
      <c r="AK7803" s="137"/>
      <c r="AL7803" s="137"/>
      <c r="AM7803" s="138"/>
      <c r="AN7803" s="8"/>
      <c r="AO7803" s="8"/>
      <c r="AP7803" s="8"/>
      <c r="AQ7803" s="8"/>
      <c r="AR7803" s="122"/>
      <c r="AS7803" s="139"/>
      <c r="AT7803" s="139"/>
      <c r="AU7803" s="139"/>
      <c r="AV7803" s="139"/>
      <c r="AW7803" s="140"/>
      <c r="AX7803" s="8"/>
      <c r="AY7803" s="8"/>
      <c r="AZ7803" s="8"/>
      <c r="BA7803" s="8"/>
      <c r="BB7803" s="122"/>
      <c r="BC7803" s="8"/>
      <c r="BD7803" s="8"/>
      <c r="BE7803" s="8"/>
      <c r="BF7803" s="8"/>
      <c r="BG7803" s="122"/>
      <c r="BH7803" s="8"/>
      <c r="BI7803" s="8"/>
      <c r="BJ7803" s="8"/>
      <c r="BK7803" s="8"/>
      <c r="BL7803" s="122"/>
      <c r="BM7803" s="8"/>
      <c r="BN7803" s="8"/>
      <c r="BO7803" s="8"/>
      <c r="BP7803" s="8"/>
      <c r="BQ7803" s="122"/>
      <c r="BR7803" s="8"/>
      <c r="BS7803" s="8"/>
      <c r="BT7803" s="8"/>
      <c r="BU7803" s="8"/>
      <c r="BV7803" s="122"/>
    </row>
    <row r="7804" spans="1:74" s="13" customFormat="1" hidden="1" x14ac:dyDescent="0.3">
      <c r="A7804" s="15"/>
      <c r="B7804" s="12" t="s">
        <v>2</v>
      </c>
      <c r="C7804" s="12" t="s">
        <v>3</v>
      </c>
      <c r="D7804" s="12" t="s">
        <v>503</v>
      </c>
      <c r="E7804" s="16" t="s">
        <v>839</v>
      </c>
      <c r="F7804" s="17"/>
      <c r="G7804" s="19" t="s">
        <v>5</v>
      </c>
      <c r="H7804" s="7">
        <v>2024</v>
      </c>
      <c r="I7804" s="21"/>
      <c r="J7804" s="12" t="s">
        <v>314</v>
      </c>
      <c r="K7804" s="12"/>
      <c r="L7804" s="147"/>
      <c r="M7804" s="147">
        <f t="shared" si="323"/>
        <v>295.25500000000005</v>
      </c>
      <c r="N7804" s="183"/>
      <c r="O7804" s="15"/>
      <c r="P7804" s="15"/>
      <c r="Q7804" s="15"/>
      <c r="R7804" s="15"/>
      <c r="S7804" s="123"/>
      <c r="T7804" s="15"/>
      <c r="U7804" s="15"/>
      <c r="V7804" s="15"/>
      <c r="W7804" s="15"/>
      <c r="X7804" s="123"/>
      <c r="Y7804" s="15"/>
      <c r="Z7804" s="15"/>
      <c r="AA7804" s="15"/>
      <c r="AB7804" s="15"/>
      <c r="AC7804" s="123"/>
      <c r="AD7804" s="15"/>
      <c r="AE7804" s="15"/>
      <c r="AF7804" s="15"/>
      <c r="AG7804" s="15"/>
      <c r="AH7804" s="123">
        <f>SUM(AH7791:AH7803)</f>
        <v>0</v>
      </c>
      <c r="AI7804" s="15"/>
      <c r="AJ7804" s="15"/>
      <c r="AK7804" s="15"/>
      <c r="AL7804" s="15"/>
      <c r="AM7804" s="123">
        <f>SUM(AM7766:AM7803)</f>
        <v>0</v>
      </c>
      <c r="AN7804" s="15"/>
      <c r="AO7804" s="15"/>
      <c r="AP7804" s="15"/>
      <c r="AQ7804" s="15"/>
      <c r="AR7804" s="123">
        <f>SUM(AR7766:AR7803)</f>
        <v>0</v>
      </c>
      <c r="AS7804" s="15"/>
      <c r="AT7804" s="15"/>
      <c r="AU7804" s="15"/>
      <c r="AV7804" s="15"/>
      <c r="AW7804" s="123">
        <f>SUM(AW7766:AW7803)</f>
        <v>0</v>
      </c>
      <c r="AX7804" s="15"/>
      <c r="AY7804" s="15"/>
      <c r="AZ7804" s="15"/>
      <c r="BA7804" s="123"/>
      <c r="BB7804" s="123">
        <f>SUM(BB7766:BB7803)</f>
        <v>1.298</v>
      </c>
      <c r="BC7804" s="15"/>
      <c r="BD7804" s="15"/>
      <c r="BE7804" s="15"/>
      <c r="BF7804" s="123"/>
      <c r="BG7804" s="123">
        <f t="shared" ref="BG7804" si="324">SUM(BG7766:BG7803)</f>
        <v>15.388999999999999</v>
      </c>
      <c r="BH7804" s="15"/>
      <c r="BI7804" s="15"/>
      <c r="BJ7804" s="15"/>
      <c r="BK7804" s="123"/>
      <c r="BL7804" s="123">
        <f t="shared" ref="BL7804" si="325">SUM(BL7766:BL7803)</f>
        <v>276.57400000000001</v>
      </c>
      <c r="BM7804" s="15"/>
      <c r="BN7804" s="15"/>
      <c r="BO7804" s="15"/>
      <c r="BP7804" s="123"/>
      <c r="BQ7804" s="123">
        <f t="shared" ref="BQ7804" si="326">SUM(BQ7766:BQ7803)</f>
        <v>1.994</v>
      </c>
      <c r="BR7804" s="15"/>
      <c r="BS7804" s="15"/>
      <c r="BT7804" s="15"/>
      <c r="BU7804" s="123"/>
      <c r="BV7804" s="123">
        <f t="shared" ref="BV7804" si="327">SUM(BV7766:BV7803)</f>
        <v>0</v>
      </c>
    </row>
    <row r="7805" spans="1:74" hidden="1" x14ac:dyDescent="0.3">
      <c r="A7805" s="8"/>
      <c r="B7805" s="2" t="s">
        <v>2</v>
      </c>
      <c r="C7805" s="2" t="s">
        <v>3</v>
      </c>
      <c r="D7805" s="2" t="s">
        <v>503</v>
      </c>
      <c r="E7805" s="9" t="s">
        <v>840</v>
      </c>
      <c r="F7805" s="10"/>
      <c r="G7805" s="18" t="s">
        <v>5</v>
      </c>
      <c r="H7805" s="3">
        <v>2024</v>
      </c>
      <c r="I7805" s="20" t="s">
        <v>287</v>
      </c>
      <c r="J7805" s="2" t="s">
        <v>509</v>
      </c>
      <c r="K7805" s="2" t="s">
        <v>318</v>
      </c>
      <c r="L7805" s="163">
        <f>SUM(R7805,W7805,AB7805,AG7805,AL7805,AQ7805,AV7805,BA7805,BF7805,BK7805,BP7805,BU7805)</f>
        <v>0</v>
      </c>
      <c r="M7805" s="163">
        <f t="shared" si="323"/>
        <v>0</v>
      </c>
      <c r="N7805" s="181"/>
      <c r="O7805" s="8"/>
      <c r="P7805" s="8"/>
      <c r="Q7805" s="8"/>
      <c r="R7805" s="8"/>
      <c r="S7805" s="122"/>
      <c r="T7805" s="8"/>
      <c r="U7805" s="8"/>
      <c r="V7805" s="8"/>
      <c r="W7805" s="8"/>
      <c r="X7805" s="122"/>
      <c r="Y7805" s="8"/>
      <c r="Z7805" s="8"/>
      <c r="AA7805" s="8"/>
      <c r="AB7805" s="8"/>
      <c r="AC7805" s="122"/>
      <c r="AD7805" s="8"/>
      <c r="AE7805" s="8"/>
      <c r="AF7805" s="8"/>
      <c r="AG7805" s="8"/>
      <c r="AH7805" s="122"/>
      <c r="AI7805" s="137"/>
      <c r="AJ7805" s="137"/>
      <c r="AK7805" s="137"/>
      <c r="AL7805" s="137"/>
      <c r="AM7805" s="138"/>
      <c r="AN7805" s="8"/>
      <c r="AO7805" s="8"/>
      <c r="AP7805" s="8"/>
      <c r="AQ7805" s="8"/>
      <c r="AR7805" s="122"/>
      <c r="AS7805" s="139"/>
      <c r="AT7805" s="139"/>
      <c r="AU7805" s="139"/>
      <c r="AV7805" s="139"/>
      <c r="AW7805" s="140"/>
      <c r="AX7805" s="8"/>
      <c r="AY7805" s="8"/>
      <c r="AZ7805" s="8"/>
      <c r="BA7805" s="8"/>
      <c r="BB7805" s="122"/>
      <c r="BC7805" s="8"/>
      <c r="BD7805" s="8"/>
      <c r="BE7805" s="8"/>
      <c r="BF7805" s="8"/>
      <c r="BG7805" s="122"/>
      <c r="BH7805" s="8"/>
      <c r="BI7805" s="8"/>
      <c r="BJ7805" s="8"/>
      <c r="BK7805" s="8"/>
      <c r="BL7805" s="122"/>
      <c r="BM7805" s="8"/>
      <c r="BN7805" s="8"/>
      <c r="BO7805" s="8"/>
      <c r="BP7805" s="8"/>
      <c r="BQ7805" s="122"/>
      <c r="BR7805" s="8"/>
      <c r="BS7805" s="8"/>
      <c r="BT7805" s="8"/>
      <c r="BU7805" s="8"/>
      <c r="BV7805" s="122"/>
    </row>
    <row r="7806" spans="1:74" hidden="1" x14ac:dyDescent="0.3">
      <c r="A7806" s="8"/>
      <c r="B7806" s="2" t="s">
        <v>2</v>
      </c>
      <c r="C7806" s="2" t="s">
        <v>3</v>
      </c>
      <c r="D7806" s="2" t="s">
        <v>503</v>
      </c>
      <c r="E7806" s="9" t="s">
        <v>840</v>
      </c>
      <c r="F7806" s="10"/>
      <c r="G7806" s="18" t="s">
        <v>5</v>
      </c>
      <c r="H7806" s="3">
        <v>2024</v>
      </c>
      <c r="I7806" s="20" t="s">
        <v>287</v>
      </c>
      <c r="J7806" s="2" t="s">
        <v>291</v>
      </c>
      <c r="K7806" s="2" t="s">
        <v>319</v>
      </c>
      <c r="L7806" s="163">
        <f t="shared" ref="L7806:L7841" si="328">SUM(R7806,W7806,AB7806,AG7806,AL7806,AQ7806,AV7806,BA7806,BF7806,BK7806,BP7806,BU7806)</f>
        <v>0</v>
      </c>
      <c r="M7806" s="163">
        <f>SUM(S7806,X7806,AC7806,AH7806,AM7806,AR7806,AW7806,BB7806,BG7806,BL7806,BQ7806,BV7806)</f>
        <v>0</v>
      </c>
      <c r="N7806" s="181"/>
      <c r="O7806" s="8"/>
      <c r="P7806" s="8"/>
      <c r="Q7806" s="8"/>
      <c r="R7806" s="8"/>
      <c r="S7806" s="122"/>
      <c r="T7806" s="8"/>
      <c r="U7806" s="8"/>
      <c r="V7806" s="8"/>
      <c r="W7806" s="8"/>
      <c r="X7806" s="122"/>
      <c r="Y7806" s="8"/>
      <c r="Z7806" s="8"/>
      <c r="AA7806" s="8"/>
      <c r="AB7806" s="8"/>
      <c r="AC7806" s="122"/>
      <c r="AD7806" s="8"/>
      <c r="AE7806" s="8"/>
      <c r="AF7806" s="8"/>
      <c r="AG7806" s="8"/>
      <c r="AH7806" s="122"/>
      <c r="AI7806" s="137"/>
      <c r="AJ7806" s="137"/>
      <c r="AK7806" s="137"/>
      <c r="AL7806" s="137"/>
      <c r="AM7806" s="138"/>
      <c r="AN7806" s="8"/>
      <c r="AO7806" s="8"/>
      <c r="AP7806" s="8"/>
      <c r="AQ7806" s="8"/>
      <c r="AR7806" s="122"/>
      <c r="AS7806" s="139"/>
      <c r="AT7806" s="139"/>
      <c r="AU7806" s="139"/>
      <c r="AV7806" s="139"/>
      <c r="AW7806" s="140"/>
      <c r="AX7806" s="8"/>
      <c r="AY7806" s="8"/>
      <c r="AZ7806" s="8"/>
      <c r="BA7806" s="8"/>
      <c r="BB7806" s="122"/>
      <c r="BC7806" s="8"/>
      <c r="BD7806" s="8"/>
      <c r="BE7806" s="8"/>
      <c r="BF7806" s="8"/>
      <c r="BG7806" s="122"/>
      <c r="BH7806" s="8"/>
      <c r="BI7806" s="8"/>
      <c r="BJ7806" s="8"/>
      <c r="BK7806" s="8"/>
      <c r="BL7806" s="122"/>
      <c r="BM7806" s="8"/>
      <c r="BN7806" s="8"/>
      <c r="BO7806" s="8"/>
      <c r="BP7806" s="8"/>
      <c r="BQ7806" s="122"/>
      <c r="BR7806" s="8"/>
      <c r="BS7806" s="8"/>
      <c r="BT7806" s="8"/>
      <c r="BU7806" s="8"/>
      <c r="BV7806" s="122"/>
    </row>
    <row r="7807" spans="1:74" hidden="1" x14ac:dyDescent="0.3">
      <c r="A7807" s="8"/>
      <c r="B7807" s="2" t="s">
        <v>2</v>
      </c>
      <c r="C7807" s="2" t="s">
        <v>3</v>
      </c>
      <c r="D7807" s="2" t="s">
        <v>503</v>
      </c>
      <c r="E7807" s="9" t="s">
        <v>840</v>
      </c>
      <c r="F7807" s="10"/>
      <c r="G7807" s="18" t="s">
        <v>5</v>
      </c>
      <c r="H7807" s="3">
        <v>2024</v>
      </c>
      <c r="I7807" s="20" t="s">
        <v>286</v>
      </c>
      <c r="J7807" s="2" t="s">
        <v>336</v>
      </c>
      <c r="K7807" s="2" t="s">
        <v>319</v>
      </c>
      <c r="L7807" s="163">
        <f t="shared" si="328"/>
        <v>0</v>
      </c>
      <c r="M7807" s="163">
        <f t="shared" ref="M7807:M7844" si="329">SUM(S7807,X7807,AC7807,AH7807,AM7807,AR7807,AW7807,BB7807,BG7807,BL7807,BQ7807,BV7807)</f>
        <v>0</v>
      </c>
      <c r="N7807" s="181"/>
      <c r="O7807" s="8"/>
      <c r="P7807" s="8"/>
      <c r="Q7807" s="8"/>
      <c r="R7807" s="8"/>
      <c r="S7807" s="122"/>
      <c r="T7807" s="8"/>
      <c r="U7807" s="8"/>
      <c r="V7807" s="8"/>
      <c r="W7807" s="8"/>
      <c r="X7807" s="122"/>
      <c r="Y7807" s="8"/>
      <c r="Z7807" s="8"/>
      <c r="AA7807" s="8"/>
      <c r="AB7807" s="8"/>
      <c r="AC7807" s="122"/>
      <c r="AD7807" s="8"/>
      <c r="AE7807" s="8"/>
      <c r="AF7807" s="8"/>
      <c r="AG7807" s="8"/>
      <c r="AH7807" s="122"/>
      <c r="AI7807" s="137"/>
      <c r="AJ7807" s="137"/>
      <c r="AK7807" s="137"/>
      <c r="AL7807" s="137"/>
      <c r="AM7807" s="138"/>
      <c r="AN7807" s="8"/>
      <c r="AO7807" s="8"/>
      <c r="AP7807" s="8"/>
      <c r="AQ7807" s="8"/>
      <c r="AR7807" s="122"/>
      <c r="AS7807" s="139"/>
      <c r="AT7807" s="139"/>
      <c r="AU7807" s="139"/>
      <c r="AV7807" s="139"/>
      <c r="AW7807" s="140"/>
      <c r="AX7807" s="8"/>
      <c r="AY7807" s="8"/>
      <c r="AZ7807" s="8"/>
      <c r="BA7807" s="8"/>
      <c r="BB7807" s="122"/>
      <c r="BC7807" s="8"/>
      <c r="BD7807" s="8"/>
      <c r="BE7807" s="8"/>
      <c r="BF7807" s="8"/>
      <c r="BG7807" s="122"/>
      <c r="BH7807" s="8"/>
      <c r="BI7807" s="8"/>
      <c r="BJ7807" s="8"/>
      <c r="BK7807" s="8"/>
      <c r="BL7807" s="122"/>
      <c r="BM7807" s="8"/>
      <c r="BN7807" s="8"/>
      <c r="BO7807" s="8"/>
      <c r="BP7807" s="8"/>
      <c r="BQ7807" s="122"/>
      <c r="BR7807" s="8"/>
      <c r="BS7807" s="8"/>
      <c r="BT7807" s="8"/>
      <c r="BU7807" s="8"/>
      <c r="BV7807" s="122"/>
    </row>
    <row r="7808" spans="1:74" hidden="1" x14ac:dyDescent="0.3">
      <c r="A7808" s="8"/>
      <c r="B7808" s="2" t="s">
        <v>2</v>
      </c>
      <c r="C7808" s="2" t="s">
        <v>3</v>
      </c>
      <c r="D7808" s="2" t="s">
        <v>503</v>
      </c>
      <c r="E7808" s="9" t="s">
        <v>840</v>
      </c>
      <c r="F7808" s="10"/>
      <c r="G7808" s="18" t="s">
        <v>5</v>
      </c>
      <c r="H7808" s="3">
        <v>2024</v>
      </c>
      <c r="I7808" s="20" t="s">
        <v>286</v>
      </c>
      <c r="J7808" s="8" t="s">
        <v>337</v>
      </c>
      <c r="K7808" s="8" t="s">
        <v>318</v>
      </c>
      <c r="L7808" s="163">
        <f t="shared" si="328"/>
        <v>0</v>
      </c>
      <c r="M7808" s="163">
        <f t="shared" si="329"/>
        <v>0</v>
      </c>
      <c r="N7808" s="181"/>
      <c r="O7808" s="8"/>
      <c r="P7808" s="8"/>
      <c r="Q7808" s="8"/>
      <c r="R7808" s="8"/>
      <c r="S7808" s="122"/>
      <c r="T7808" s="8"/>
      <c r="U7808" s="8"/>
      <c r="V7808" s="8"/>
      <c r="W7808" s="8"/>
      <c r="X7808" s="122"/>
      <c r="Y7808" s="8"/>
      <c r="Z7808" s="8"/>
      <c r="AA7808" s="8"/>
      <c r="AB7808" s="8"/>
      <c r="AC7808" s="122"/>
      <c r="AD7808" s="8"/>
      <c r="AE7808" s="8"/>
      <c r="AF7808" s="8"/>
      <c r="AG7808" s="8"/>
      <c r="AH7808" s="122"/>
      <c r="AI7808" s="137"/>
      <c r="AJ7808" s="137"/>
      <c r="AK7808" s="137"/>
      <c r="AL7808" s="137"/>
      <c r="AM7808" s="138"/>
      <c r="AN7808" s="8"/>
      <c r="AO7808" s="8"/>
      <c r="AP7808" s="8"/>
      <c r="AQ7808" s="8"/>
      <c r="AR7808" s="122"/>
      <c r="AS7808" s="139"/>
      <c r="AT7808" s="139"/>
      <c r="AU7808" s="139"/>
      <c r="AV7808" s="139"/>
      <c r="AW7808" s="140"/>
      <c r="AX7808" s="8"/>
      <c r="AY7808" s="8"/>
      <c r="AZ7808" s="8"/>
      <c r="BA7808" s="8"/>
      <c r="BB7808" s="122"/>
      <c r="BC7808" s="8"/>
      <c r="BD7808" s="8"/>
      <c r="BE7808" s="8"/>
      <c r="BF7808" s="8"/>
      <c r="BG7808" s="122"/>
      <c r="BH7808" s="8"/>
      <c r="BI7808" s="8"/>
      <c r="BJ7808" s="8"/>
      <c r="BK7808" s="8"/>
      <c r="BL7808" s="122"/>
      <c r="BM7808" s="8"/>
      <c r="BN7808" s="8"/>
      <c r="BO7808" s="8"/>
      <c r="BP7808" s="8"/>
      <c r="BQ7808" s="122"/>
      <c r="BR7808" s="8"/>
      <c r="BS7808" s="8"/>
      <c r="BT7808" s="8"/>
      <c r="BU7808" s="8"/>
      <c r="BV7808" s="122"/>
    </row>
    <row r="7809" spans="1:74" hidden="1" x14ac:dyDescent="0.3">
      <c r="A7809" s="8"/>
      <c r="B7809" s="2" t="s">
        <v>2</v>
      </c>
      <c r="C7809" s="2" t="s">
        <v>3</v>
      </c>
      <c r="D7809" s="2" t="s">
        <v>503</v>
      </c>
      <c r="E7809" s="9" t="s">
        <v>840</v>
      </c>
      <c r="F7809" s="10"/>
      <c r="G7809" s="18" t="s">
        <v>5</v>
      </c>
      <c r="H7809" s="3">
        <v>2024</v>
      </c>
      <c r="I7809" s="20" t="s">
        <v>286</v>
      </c>
      <c r="J7809" s="8" t="s">
        <v>338</v>
      </c>
      <c r="K7809" s="8" t="s">
        <v>339</v>
      </c>
      <c r="L7809" s="163">
        <f t="shared" si="328"/>
        <v>0</v>
      </c>
      <c r="M7809" s="163">
        <f t="shared" si="329"/>
        <v>0</v>
      </c>
      <c r="N7809" s="181"/>
      <c r="O7809" s="8"/>
      <c r="P7809" s="8"/>
      <c r="Q7809" s="8"/>
      <c r="R7809" s="8"/>
      <c r="S7809" s="122"/>
      <c r="T7809" s="8"/>
      <c r="U7809" s="8"/>
      <c r="V7809" s="8"/>
      <c r="W7809" s="8"/>
      <c r="X7809" s="122"/>
      <c r="Y7809" s="8"/>
      <c r="Z7809" s="8"/>
      <c r="AA7809" s="8"/>
      <c r="AB7809" s="8"/>
      <c r="AC7809" s="122"/>
      <c r="AD7809" s="8"/>
      <c r="AE7809" s="8"/>
      <c r="AF7809" s="8"/>
      <c r="AG7809" s="8"/>
      <c r="AH7809" s="122"/>
      <c r="AI7809" s="137"/>
      <c r="AJ7809" s="137"/>
      <c r="AK7809" s="137"/>
      <c r="AL7809" s="137"/>
      <c r="AM7809" s="138"/>
      <c r="AN7809" s="8"/>
      <c r="AO7809" s="8"/>
      <c r="AP7809" s="8"/>
      <c r="AQ7809" s="8"/>
      <c r="AR7809" s="122"/>
      <c r="AS7809" s="139"/>
      <c r="AT7809" s="139"/>
      <c r="AU7809" s="139"/>
      <c r="AV7809" s="139"/>
      <c r="AW7809" s="140"/>
      <c r="AX7809" s="8"/>
      <c r="AY7809" s="8"/>
      <c r="AZ7809" s="8"/>
      <c r="BA7809" s="8"/>
      <c r="BB7809" s="122"/>
      <c r="BC7809" s="8"/>
      <c r="BD7809" s="8"/>
      <c r="BE7809" s="8"/>
      <c r="BF7809" s="8"/>
      <c r="BG7809" s="122"/>
      <c r="BH7809" s="8"/>
      <c r="BI7809" s="8"/>
      <c r="BJ7809" s="8"/>
      <c r="BK7809" s="8"/>
      <c r="BL7809" s="122"/>
      <c r="BM7809" s="8"/>
      <c r="BN7809" s="8"/>
      <c r="BO7809" s="8"/>
      <c r="BP7809" s="8"/>
      <c r="BQ7809" s="122"/>
      <c r="BR7809" s="8"/>
      <c r="BS7809" s="8"/>
      <c r="BT7809" s="8"/>
      <c r="BU7809" s="8"/>
      <c r="BV7809" s="122"/>
    </row>
    <row r="7810" spans="1:74" hidden="1" x14ac:dyDescent="0.3">
      <c r="A7810" s="8"/>
      <c r="B7810" s="2" t="s">
        <v>2</v>
      </c>
      <c r="C7810" s="2" t="s">
        <v>3</v>
      </c>
      <c r="D7810" s="2" t="s">
        <v>503</v>
      </c>
      <c r="E7810" s="9" t="s">
        <v>840</v>
      </c>
      <c r="F7810" s="10"/>
      <c r="G7810" s="18" t="s">
        <v>5</v>
      </c>
      <c r="H7810" s="3">
        <v>2024</v>
      </c>
      <c r="I7810" s="20" t="s">
        <v>286</v>
      </c>
      <c r="J7810" s="8" t="s">
        <v>340</v>
      </c>
      <c r="K7810" s="8" t="s">
        <v>318</v>
      </c>
      <c r="L7810" s="163">
        <f t="shared" si="328"/>
        <v>0</v>
      </c>
      <c r="M7810" s="163">
        <f t="shared" si="329"/>
        <v>0</v>
      </c>
      <c r="N7810" s="181"/>
      <c r="O7810" s="8"/>
      <c r="P7810" s="8"/>
      <c r="Q7810" s="8"/>
      <c r="R7810" s="8"/>
      <c r="S7810" s="122"/>
      <c r="T7810" s="8"/>
      <c r="U7810" s="8"/>
      <c r="V7810" s="8"/>
      <c r="W7810" s="8"/>
      <c r="X7810" s="122"/>
      <c r="Y7810" s="8"/>
      <c r="Z7810" s="8"/>
      <c r="AA7810" s="8"/>
      <c r="AB7810" s="8"/>
      <c r="AC7810" s="122"/>
      <c r="AD7810" s="8"/>
      <c r="AE7810" s="8"/>
      <c r="AF7810" s="8"/>
      <c r="AG7810" s="8"/>
      <c r="AH7810" s="122"/>
      <c r="AI7810" s="137"/>
      <c r="AJ7810" s="137"/>
      <c r="AK7810" s="137"/>
      <c r="AL7810" s="137"/>
      <c r="AM7810" s="138"/>
      <c r="AN7810" s="8"/>
      <c r="AO7810" s="8"/>
      <c r="AP7810" s="8"/>
      <c r="AQ7810" s="8"/>
      <c r="AR7810" s="122"/>
      <c r="AS7810" s="139"/>
      <c r="AT7810" s="139"/>
      <c r="AU7810" s="139"/>
      <c r="AV7810" s="139"/>
      <c r="AW7810" s="140"/>
      <c r="AX7810" s="8"/>
      <c r="AY7810" s="8"/>
      <c r="AZ7810" s="8"/>
      <c r="BA7810" s="8"/>
      <c r="BB7810" s="122"/>
      <c r="BC7810" s="8"/>
      <c r="BD7810" s="8"/>
      <c r="BE7810" s="8"/>
      <c r="BF7810" s="8"/>
      <c r="BG7810" s="122"/>
      <c r="BH7810" s="8"/>
      <c r="BI7810" s="8"/>
      <c r="BJ7810" s="8"/>
      <c r="BK7810" s="8"/>
      <c r="BL7810" s="122"/>
      <c r="BM7810" s="8"/>
      <c r="BN7810" s="8"/>
      <c r="BO7810" s="8"/>
      <c r="BP7810" s="8"/>
      <c r="BQ7810" s="122"/>
      <c r="BR7810" s="8"/>
      <c r="BS7810" s="8"/>
      <c r="BT7810" s="8"/>
      <c r="BU7810" s="8"/>
      <c r="BV7810" s="122"/>
    </row>
    <row r="7811" spans="1:74" hidden="1" x14ac:dyDescent="0.3">
      <c r="A7811" s="8"/>
      <c r="B7811" s="2" t="s">
        <v>2</v>
      </c>
      <c r="C7811" s="2" t="s">
        <v>3</v>
      </c>
      <c r="D7811" s="2" t="s">
        <v>503</v>
      </c>
      <c r="E7811" s="9" t="s">
        <v>840</v>
      </c>
      <c r="F7811" s="10"/>
      <c r="G7811" s="18" t="s">
        <v>5</v>
      </c>
      <c r="H7811" s="3">
        <v>2024</v>
      </c>
      <c r="I7811" s="20" t="s">
        <v>286</v>
      </c>
      <c r="J7811" s="8" t="s">
        <v>341</v>
      </c>
      <c r="K7811" s="8" t="s">
        <v>320</v>
      </c>
      <c r="L7811" s="163">
        <f t="shared" si="328"/>
        <v>0</v>
      </c>
      <c r="M7811" s="163">
        <f t="shared" si="329"/>
        <v>0</v>
      </c>
      <c r="N7811" s="181"/>
      <c r="O7811" s="8"/>
      <c r="P7811" s="8"/>
      <c r="Q7811" s="8"/>
      <c r="R7811" s="8"/>
      <c r="S7811" s="122"/>
      <c r="T7811" s="8"/>
      <c r="U7811" s="8"/>
      <c r="V7811" s="8"/>
      <c r="W7811" s="8"/>
      <c r="X7811" s="122"/>
      <c r="Y7811" s="8"/>
      <c r="Z7811" s="8"/>
      <c r="AA7811" s="8"/>
      <c r="AB7811" s="8"/>
      <c r="AC7811" s="122"/>
      <c r="AD7811" s="8"/>
      <c r="AE7811" s="8"/>
      <c r="AF7811" s="8"/>
      <c r="AG7811" s="8"/>
      <c r="AH7811" s="122"/>
      <c r="AI7811" s="137"/>
      <c r="AJ7811" s="137"/>
      <c r="AK7811" s="137"/>
      <c r="AL7811" s="137"/>
      <c r="AM7811" s="138"/>
      <c r="AN7811" s="8"/>
      <c r="AO7811" s="8"/>
      <c r="AP7811" s="8"/>
      <c r="AQ7811" s="8"/>
      <c r="AR7811" s="122"/>
      <c r="AS7811" s="139"/>
      <c r="AT7811" s="139"/>
      <c r="AU7811" s="139"/>
      <c r="AV7811" s="139"/>
      <c r="AW7811" s="140"/>
      <c r="AX7811" s="8"/>
      <c r="AY7811" s="8"/>
      <c r="AZ7811" s="8"/>
      <c r="BA7811" s="8"/>
      <c r="BB7811" s="122"/>
      <c r="BC7811" s="8"/>
      <c r="BD7811" s="8"/>
      <c r="BE7811" s="8"/>
      <c r="BF7811" s="8"/>
      <c r="BG7811" s="122"/>
      <c r="BH7811" s="8"/>
      <c r="BI7811" s="8"/>
      <c r="BJ7811" s="8"/>
      <c r="BK7811" s="8"/>
      <c r="BL7811" s="122"/>
      <c r="BM7811" s="8"/>
      <c r="BN7811" s="8"/>
      <c r="BO7811" s="8"/>
      <c r="BP7811" s="8"/>
      <c r="BQ7811" s="122"/>
      <c r="BR7811" s="8"/>
      <c r="BS7811" s="8"/>
      <c r="BT7811" s="8"/>
      <c r="BU7811" s="8"/>
      <c r="BV7811" s="122"/>
    </row>
    <row r="7812" spans="1:74" hidden="1" x14ac:dyDescent="0.3">
      <c r="A7812" s="8"/>
      <c r="B7812" s="2" t="s">
        <v>2</v>
      </c>
      <c r="C7812" s="2" t="s">
        <v>3</v>
      </c>
      <c r="D7812" s="2" t="s">
        <v>503</v>
      </c>
      <c r="E7812" s="9" t="s">
        <v>840</v>
      </c>
      <c r="F7812" s="10"/>
      <c r="G7812" s="18" t="s">
        <v>5</v>
      </c>
      <c r="H7812" s="3">
        <v>2024</v>
      </c>
      <c r="I7812" s="20" t="s">
        <v>286</v>
      </c>
      <c r="J7812" s="8" t="s">
        <v>342</v>
      </c>
      <c r="K7812" s="8" t="s">
        <v>320</v>
      </c>
      <c r="L7812" s="163">
        <f t="shared" si="328"/>
        <v>0</v>
      </c>
      <c r="M7812" s="163">
        <f t="shared" si="329"/>
        <v>0</v>
      </c>
      <c r="N7812" s="181"/>
      <c r="O7812" s="8"/>
      <c r="P7812" s="8"/>
      <c r="Q7812" s="8"/>
      <c r="R7812" s="8"/>
      <c r="S7812" s="122"/>
      <c r="T7812" s="8"/>
      <c r="U7812" s="8"/>
      <c r="V7812" s="8"/>
      <c r="W7812" s="8"/>
      <c r="X7812" s="122"/>
      <c r="Y7812" s="8"/>
      <c r="Z7812" s="8"/>
      <c r="AA7812" s="8"/>
      <c r="AB7812" s="8"/>
      <c r="AC7812" s="122"/>
      <c r="AD7812" s="8"/>
      <c r="AE7812" s="8"/>
      <c r="AF7812" s="8"/>
      <c r="AG7812" s="8"/>
      <c r="AH7812" s="122"/>
      <c r="AI7812" s="137"/>
      <c r="AJ7812" s="137"/>
      <c r="AK7812" s="137"/>
      <c r="AL7812" s="137"/>
      <c r="AM7812" s="138"/>
      <c r="AN7812" s="8"/>
      <c r="AO7812" s="8"/>
      <c r="AP7812" s="8"/>
      <c r="AQ7812" s="8"/>
      <c r="AR7812" s="122"/>
      <c r="AS7812" s="139"/>
      <c r="AT7812" s="139"/>
      <c r="AU7812" s="139"/>
      <c r="AV7812" s="139"/>
      <c r="AW7812" s="140"/>
      <c r="AX7812" s="8"/>
      <c r="AY7812" s="8"/>
      <c r="AZ7812" s="8"/>
      <c r="BA7812" s="8"/>
      <c r="BB7812" s="122"/>
      <c r="BC7812" s="8"/>
      <c r="BD7812" s="8"/>
      <c r="BE7812" s="8"/>
      <c r="BF7812" s="8"/>
      <c r="BG7812" s="122"/>
      <c r="BH7812" s="8"/>
      <c r="BI7812" s="8"/>
      <c r="BJ7812" s="8"/>
      <c r="BK7812" s="8"/>
      <c r="BL7812" s="122"/>
      <c r="BM7812" s="8"/>
      <c r="BN7812" s="8"/>
      <c r="BO7812" s="8"/>
      <c r="BP7812" s="8"/>
      <c r="BQ7812" s="122"/>
      <c r="BR7812" s="8"/>
      <c r="BS7812" s="8"/>
      <c r="BT7812" s="8"/>
      <c r="BU7812" s="8"/>
      <c r="BV7812" s="122"/>
    </row>
    <row r="7813" spans="1:74" hidden="1" x14ac:dyDescent="0.3">
      <c r="A7813" s="8"/>
      <c r="B7813" s="2" t="s">
        <v>2</v>
      </c>
      <c r="C7813" s="2" t="s">
        <v>3</v>
      </c>
      <c r="D7813" s="2" t="s">
        <v>503</v>
      </c>
      <c r="E7813" s="9" t="s">
        <v>840</v>
      </c>
      <c r="F7813" s="10"/>
      <c r="G7813" s="18" t="s">
        <v>5</v>
      </c>
      <c r="H7813" s="3">
        <v>2024</v>
      </c>
      <c r="I7813" s="20" t="s">
        <v>286</v>
      </c>
      <c r="J7813" s="8" t="s">
        <v>343</v>
      </c>
      <c r="K7813" s="8" t="s">
        <v>339</v>
      </c>
      <c r="L7813" s="163">
        <f t="shared" si="328"/>
        <v>0</v>
      </c>
      <c r="M7813" s="163">
        <f t="shared" si="329"/>
        <v>0</v>
      </c>
      <c r="N7813" s="181"/>
      <c r="O7813" s="8"/>
      <c r="P7813" s="8"/>
      <c r="Q7813" s="8"/>
      <c r="R7813" s="8"/>
      <c r="S7813" s="122"/>
      <c r="T7813" s="8"/>
      <c r="U7813" s="8"/>
      <c r="V7813" s="8"/>
      <c r="W7813" s="8"/>
      <c r="X7813" s="122"/>
      <c r="Y7813" s="8"/>
      <c r="Z7813" s="8"/>
      <c r="AA7813" s="8"/>
      <c r="AB7813" s="8"/>
      <c r="AC7813" s="122"/>
      <c r="AD7813" s="8"/>
      <c r="AE7813" s="8"/>
      <c r="AF7813" s="8"/>
      <c r="AG7813" s="8"/>
      <c r="AH7813" s="122"/>
      <c r="AI7813" s="137"/>
      <c r="AJ7813" s="137"/>
      <c r="AK7813" s="137"/>
      <c r="AL7813" s="137"/>
      <c r="AM7813" s="138"/>
      <c r="AN7813" s="8"/>
      <c r="AO7813" s="8"/>
      <c r="AP7813" s="8"/>
      <c r="AQ7813" s="8"/>
      <c r="AR7813" s="122"/>
      <c r="AS7813" s="139"/>
      <c r="AT7813" s="139"/>
      <c r="AU7813" s="139"/>
      <c r="AV7813" s="139"/>
      <c r="AW7813" s="140"/>
      <c r="AX7813" s="8"/>
      <c r="AY7813" s="8"/>
      <c r="AZ7813" s="8"/>
      <c r="BA7813" s="8"/>
      <c r="BB7813" s="122"/>
      <c r="BC7813" s="8"/>
      <c r="BD7813" s="8"/>
      <c r="BE7813" s="8"/>
      <c r="BF7813" s="8"/>
      <c r="BG7813" s="122"/>
      <c r="BH7813" s="8"/>
      <c r="BI7813" s="8"/>
      <c r="BJ7813" s="8"/>
      <c r="BK7813" s="8"/>
      <c r="BL7813" s="122"/>
      <c r="BM7813" s="8"/>
      <c r="BN7813" s="8"/>
      <c r="BO7813" s="8"/>
      <c r="BP7813" s="8"/>
      <c r="BQ7813" s="122"/>
      <c r="BR7813" s="8"/>
      <c r="BS7813" s="8"/>
      <c r="BT7813" s="8"/>
      <c r="BU7813" s="8"/>
      <c r="BV7813" s="122"/>
    </row>
    <row r="7814" spans="1:74" hidden="1" x14ac:dyDescent="0.3">
      <c r="A7814" s="8"/>
      <c r="B7814" s="2" t="s">
        <v>2</v>
      </c>
      <c r="C7814" s="2" t="s">
        <v>3</v>
      </c>
      <c r="D7814" s="2" t="s">
        <v>503</v>
      </c>
      <c r="E7814" s="9" t="s">
        <v>840</v>
      </c>
      <c r="F7814" s="10"/>
      <c r="G7814" s="18" t="s">
        <v>5</v>
      </c>
      <c r="H7814" s="3">
        <v>2024</v>
      </c>
      <c r="I7814" s="20" t="s">
        <v>288</v>
      </c>
      <c r="J7814" s="8" t="s">
        <v>344</v>
      </c>
      <c r="K7814" s="8" t="s">
        <v>318</v>
      </c>
      <c r="L7814" s="163">
        <f t="shared" si="328"/>
        <v>0</v>
      </c>
      <c r="M7814" s="163">
        <f t="shared" si="329"/>
        <v>0</v>
      </c>
      <c r="N7814" s="181"/>
      <c r="O7814" s="8"/>
      <c r="P7814" s="8"/>
      <c r="Q7814" s="8"/>
      <c r="R7814" s="8"/>
      <c r="S7814" s="122"/>
      <c r="T7814" s="8"/>
      <c r="U7814" s="8"/>
      <c r="V7814" s="8"/>
      <c r="W7814" s="8"/>
      <c r="X7814" s="122"/>
      <c r="Y7814" s="8"/>
      <c r="Z7814" s="8"/>
      <c r="AA7814" s="8"/>
      <c r="AB7814" s="8"/>
      <c r="AC7814" s="122"/>
      <c r="AD7814" s="8"/>
      <c r="AE7814" s="8"/>
      <c r="AF7814" s="8"/>
      <c r="AG7814" s="8"/>
      <c r="AH7814" s="122"/>
      <c r="AI7814" s="137"/>
      <c r="AJ7814" s="137"/>
      <c r="AK7814" s="137"/>
      <c r="AL7814" s="137"/>
      <c r="AM7814" s="138"/>
      <c r="AN7814" s="8"/>
      <c r="AO7814" s="8"/>
      <c r="AP7814" s="8"/>
      <c r="AQ7814" s="8"/>
      <c r="AR7814" s="122"/>
      <c r="AS7814" s="139"/>
      <c r="AT7814" s="139"/>
      <c r="AU7814" s="139"/>
      <c r="AV7814" s="139"/>
      <c r="AW7814" s="140"/>
      <c r="AX7814" s="8"/>
      <c r="AY7814" s="8"/>
      <c r="AZ7814" s="8"/>
      <c r="BA7814" s="8"/>
      <c r="BB7814" s="122"/>
      <c r="BC7814" s="8"/>
      <c r="BD7814" s="8"/>
      <c r="BE7814" s="8"/>
      <c r="BF7814" s="8"/>
      <c r="BG7814" s="122"/>
      <c r="BH7814" s="8"/>
      <c r="BI7814" s="8"/>
      <c r="BJ7814" s="8"/>
      <c r="BK7814" s="8"/>
      <c r="BL7814" s="122"/>
      <c r="BM7814" s="8"/>
      <c r="BN7814" s="8"/>
      <c r="BO7814" s="8"/>
      <c r="BP7814" s="8"/>
      <c r="BQ7814" s="122"/>
      <c r="BR7814" s="8"/>
      <c r="BS7814" s="8"/>
      <c r="BT7814" s="8"/>
      <c r="BU7814" s="8"/>
      <c r="BV7814" s="122"/>
    </row>
    <row r="7815" spans="1:74" hidden="1" x14ac:dyDescent="0.3">
      <c r="A7815" s="8"/>
      <c r="B7815" s="2" t="s">
        <v>2</v>
      </c>
      <c r="C7815" s="2" t="s">
        <v>3</v>
      </c>
      <c r="D7815" s="2" t="s">
        <v>503</v>
      </c>
      <c r="E7815" s="9" t="s">
        <v>840</v>
      </c>
      <c r="F7815" s="10"/>
      <c r="G7815" s="18" t="s">
        <v>5</v>
      </c>
      <c r="H7815" s="3">
        <v>2024</v>
      </c>
      <c r="I7815" s="20" t="s">
        <v>288</v>
      </c>
      <c r="J7815" s="2" t="s">
        <v>351</v>
      </c>
      <c r="K7815" s="2" t="s">
        <v>318</v>
      </c>
      <c r="L7815" s="163">
        <f t="shared" si="328"/>
        <v>0</v>
      </c>
      <c r="M7815" s="163">
        <f t="shared" si="329"/>
        <v>0</v>
      </c>
      <c r="N7815" s="181"/>
      <c r="O7815" s="8"/>
      <c r="P7815" s="8"/>
      <c r="Q7815" s="8"/>
      <c r="R7815" s="8"/>
      <c r="S7815" s="122"/>
      <c r="T7815" s="8"/>
      <c r="U7815" s="8"/>
      <c r="V7815" s="8"/>
      <c r="W7815" s="8"/>
      <c r="X7815" s="122"/>
      <c r="Y7815" s="8"/>
      <c r="Z7815" s="8"/>
      <c r="AA7815" s="8"/>
      <c r="AB7815" s="8"/>
      <c r="AC7815" s="122"/>
      <c r="AD7815" s="8"/>
      <c r="AE7815" s="8"/>
      <c r="AF7815" s="8"/>
      <c r="AG7815" s="8"/>
      <c r="AH7815" s="122"/>
      <c r="AI7815" s="137"/>
      <c r="AJ7815" s="137"/>
      <c r="AK7815" s="137"/>
      <c r="AL7815" s="137"/>
      <c r="AM7815" s="138"/>
      <c r="AN7815" s="8"/>
      <c r="AO7815" s="8"/>
      <c r="AP7815" s="8"/>
      <c r="AQ7815" s="8"/>
      <c r="AR7815" s="122"/>
      <c r="AS7815" s="139"/>
      <c r="AT7815" s="139"/>
      <c r="AU7815" s="139"/>
      <c r="AV7815" s="139"/>
      <c r="AW7815" s="140"/>
      <c r="AX7815" s="8"/>
      <c r="AY7815" s="8"/>
      <c r="AZ7815" s="8"/>
      <c r="BA7815" s="8"/>
      <c r="BB7815" s="122"/>
      <c r="BC7815" s="8"/>
      <c r="BD7815" s="8"/>
      <c r="BE7815" s="8"/>
      <c r="BF7815" s="8"/>
      <c r="BG7815" s="122"/>
      <c r="BH7815" s="8"/>
      <c r="BI7815" s="8"/>
      <c r="BJ7815" s="8"/>
      <c r="BK7815" s="8"/>
      <c r="BL7815" s="122"/>
      <c r="BM7815" s="8"/>
      <c r="BN7815" s="8"/>
      <c r="BO7815" s="8"/>
      <c r="BP7815" s="8"/>
      <c r="BQ7815" s="122"/>
      <c r="BR7815" s="8"/>
      <c r="BS7815" s="8"/>
      <c r="BT7815" s="8"/>
      <c r="BU7815" s="8"/>
      <c r="BV7815" s="122"/>
    </row>
    <row r="7816" spans="1:74" hidden="1" x14ac:dyDescent="0.3">
      <c r="A7816" s="8"/>
      <c r="B7816" s="2" t="s">
        <v>2</v>
      </c>
      <c r="C7816" s="2" t="s">
        <v>3</v>
      </c>
      <c r="D7816" s="2" t="s">
        <v>503</v>
      </c>
      <c r="E7816" s="9" t="s">
        <v>840</v>
      </c>
      <c r="F7816" s="10"/>
      <c r="G7816" s="18" t="s">
        <v>5</v>
      </c>
      <c r="H7816" s="3">
        <v>2024</v>
      </c>
      <c r="I7816" s="20" t="s">
        <v>288</v>
      </c>
      <c r="J7816" s="2" t="s">
        <v>352</v>
      </c>
      <c r="K7816" s="2" t="s">
        <v>321</v>
      </c>
      <c r="L7816" s="163">
        <f t="shared" si="328"/>
        <v>0</v>
      </c>
      <c r="M7816" s="163">
        <f t="shared" si="329"/>
        <v>0</v>
      </c>
      <c r="N7816" s="181"/>
      <c r="O7816" s="8"/>
      <c r="P7816" s="8"/>
      <c r="Q7816" s="8"/>
      <c r="R7816" s="8"/>
      <c r="S7816" s="122"/>
      <c r="T7816" s="8"/>
      <c r="U7816" s="8"/>
      <c r="V7816" s="8"/>
      <c r="W7816" s="8"/>
      <c r="X7816" s="122"/>
      <c r="Y7816" s="8"/>
      <c r="Z7816" s="8"/>
      <c r="AA7816" s="8"/>
      <c r="AB7816" s="8"/>
      <c r="AC7816" s="122"/>
      <c r="AD7816" s="8"/>
      <c r="AE7816" s="8"/>
      <c r="AF7816" s="8"/>
      <c r="AG7816" s="8"/>
      <c r="AH7816" s="122"/>
      <c r="AI7816" s="137"/>
      <c r="AJ7816" s="137"/>
      <c r="AK7816" s="137"/>
      <c r="AL7816" s="137"/>
      <c r="AM7816" s="138"/>
      <c r="AN7816" s="8"/>
      <c r="AO7816" s="8"/>
      <c r="AP7816" s="8"/>
      <c r="AQ7816" s="8"/>
      <c r="AR7816" s="122"/>
      <c r="AS7816" s="139"/>
      <c r="AT7816" s="139"/>
      <c r="AU7816" s="139"/>
      <c r="AV7816" s="139"/>
      <c r="AW7816" s="140"/>
      <c r="AX7816" s="8"/>
      <c r="AY7816" s="8"/>
      <c r="AZ7816" s="8"/>
      <c r="BA7816" s="8"/>
      <c r="BB7816" s="122"/>
      <c r="BC7816" s="8"/>
      <c r="BD7816" s="8"/>
      <c r="BE7816" s="8"/>
      <c r="BF7816" s="8"/>
      <c r="BG7816" s="122"/>
      <c r="BH7816" s="8"/>
      <c r="BI7816" s="8"/>
      <c r="BJ7816" s="8"/>
      <c r="BK7816" s="8"/>
      <c r="BL7816" s="122"/>
      <c r="BM7816" s="8"/>
      <c r="BN7816" s="8"/>
      <c r="BO7816" s="8"/>
      <c r="BP7816" s="8"/>
      <c r="BQ7816" s="122"/>
      <c r="BR7816" s="8"/>
      <c r="BS7816" s="8"/>
      <c r="BT7816" s="8"/>
      <c r="BU7816" s="8"/>
      <c r="BV7816" s="122"/>
    </row>
    <row r="7817" spans="1:74" hidden="1" x14ac:dyDescent="0.3">
      <c r="A7817" s="8"/>
      <c r="B7817" s="2" t="s">
        <v>2</v>
      </c>
      <c r="C7817" s="2" t="s">
        <v>3</v>
      </c>
      <c r="D7817" s="2" t="s">
        <v>503</v>
      </c>
      <c r="E7817" s="9" t="s">
        <v>840</v>
      </c>
      <c r="F7817" s="10"/>
      <c r="G7817" s="18" t="s">
        <v>5</v>
      </c>
      <c r="H7817" s="3">
        <v>2024</v>
      </c>
      <c r="I7817" s="20" t="s">
        <v>288</v>
      </c>
      <c r="J7817" s="2" t="s">
        <v>345</v>
      </c>
      <c r="K7817" s="2" t="s">
        <v>318</v>
      </c>
      <c r="L7817" s="163">
        <f t="shared" si="328"/>
        <v>0</v>
      </c>
      <c r="M7817" s="163">
        <f t="shared" si="329"/>
        <v>0</v>
      </c>
      <c r="N7817" s="181"/>
      <c r="O7817" s="8"/>
      <c r="P7817" s="8"/>
      <c r="Q7817" s="8"/>
      <c r="R7817" s="8"/>
      <c r="S7817" s="122"/>
      <c r="T7817" s="8"/>
      <c r="U7817" s="8"/>
      <c r="V7817" s="8"/>
      <c r="W7817" s="8"/>
      <c r="X7817" s="122"/>
      <c r="Y7817" s="8"/>
      <c r="Z7817" s="8"/>
      <c r="AA7817" s="8"/>
      <c r="AB7817" s="8"/>
      <c r="AC7817" s="122"/>
      <c r="AD7817" s="8"/>
      <c r="AE7817" s="8"/>
      <c r="AF7817" s="8"/>
      <c r="AG7817" s="8"/>
      <c r="AH7817" s="122"/>
      <c r="AI7817" s="137"/>
      <c r="AJ7817" s="137"/>
      <c r="AK7817" s="137"/>
      <c r="AL7817" s="137"/>
      <c r="AM7817" s="138"/>
      <c r="AN7817" s="8"/>
      <c r="AO7817" s="8"/>
      <c r="AP7817" s="8"/>
      <c r="AQ7817" s="8"/>
      <c r="AR7817" s="122"/>
      <c r="AS7817" s="139"/>
      <c r="AT7817" s="139"/>
      <c r="AU7817" s="139"/>
      <c r="AV7817" s="139"/>
      <c r="AW7817" s="140"/>
      <c r="AX7817" s="8"/>
      <c r="AY7817" s="8"/>
      <c r="AZ7817" s="8"/>
      <c r="BA7817" s="8"/>
      <c r="BB7817" s="122"/>
      <c r="BC7817" s="8"/>
      <c r="BD7817" s="8"/>
      <c r="BE7817" s="8"/>
      <c r="BF7817" s="8"/>
      <c r="BG7817" s="122"/>
      <c r="BH7817" s="8"/>
      <c r="BI7817" s="8"/>
      <c r="BJ7817" s="8"/>
      <c r="BK7817" s="8"/>
      <c r="BL7817" s="122"/>
      <c r="BM7817" s="8"/>
      <c r="BN7817" s="8"/>
      <c r="BO7817" s="8"/>
      <c r="BP7817" s="8"/>
      <c r="BQ7817" s="122"/>
      <c r="BR7817" s="8"/>
      <c r="BS7817" s="8"/>
      <c r="BT7817" s="8"/>
      <c r="BU7817" s="8"/>
      <c r="BV7817" s="122"/>
    </row>
    <row r="7818" spans="1:74" hidden="1" x14ac:dyDescent="0.3">
      <c r="A7818" s="8"/>
      <c r="B7818" s="2" t="s">
        <v>2</v>
      </c>
      <c r="C7818" s="2" t="s">
        <v>3</v>
      </c>
      <c r="D7818" s="2" t="s">
        <v>503</v>
      </c>
      <c r="E7818" s="9" t="s">
        <v>840</v>
      </c>
      <c r="F7818" s="10"/>
      <c r="G7818" s="18" t="s">
        <v>5</v>
      </c>
      <c r="H7818" s="3">
        <v>2024</v>
      </c>
      <c r="I7818" s="20" t="s">
        <v>289</v>
      </c>
      <c r="J7818" s="2" t="s">
        <v>268</v>
      </c>
      <c r="K7818" s="2" t="s">
        <v>318</v>
      </c>
      <c r="L7818" s="163">
        <f t="shared" si="328"/>
        <v>0</v>
      </c>
      <c r="M7818" s="163">
        <f t="shared" si="329"/>
        <v>0</v>
      </c>
      <c r="N7818" s="181"/>
      <c r="O7818" s="8"/>
      <c r="P7818" s="8"/>
      <c r="Q7818" s="8"/>
      <c r="R7818" s="8"/>
      <c r="S7818" s="122"/>
      <c r="T7818" s="8"/>
      <c r="U7818" s="8"/>
      <c r="V7818" s="8"/>
      <c r="W7818" s="8"/>
      <c r="X7818" s="122"/>
      <c r="Y7818" s="8"/>
      <c r="Z7818" s="8"/>
      <c r="AA7818" s="8"/>
      <c r="AB7818" s="8"/>
      <c r="AC7818" s="122"/>
      <c r="AD7818" s="8"/>
      <c r="AE7818" s="8"/>
      <c r="AF7818" s="8"/>
      <c r="AG7818" s="8"/>
      <c r="AH7818" s="122"/>
      <c r="AI7818" s="137"/>
      <c r="AJ7818" s="137"/>
      <c r="AK7818" s="137"/>
      <c r="AL7818" s="137"/>
      <c r="AM7818" s="138"/>
      <c r="AN7818" s="8"/>
      <c r="AO7818" s="8"/>
      <c r="AP7818" s="8"/>
      <c r="AQ7818" s="8"/>
      <c r="AR7818" s="122"/>
      <c r="AS7818" s="139"/>
      <c r="AT7818" s="139"/>
      <c r="AU7818" s="139"/>
      <c r="AV7818" s="139"/>
      <c r="AW7818" s="140"/>
      <c r="AX7818" s="8"/>
      <c r="AY7818" s="8"/>
      <c r="AZ7818" s="8"/>
      <c r="BA7818" s="8"/>
      <c r="BB7818" s="122"/>
      <c r="BC7818" s="8"/>
      <c r="BD7818" s="8"/>
      <c r="BE7818" s="8"/>
      <c r="BF7818" s="8"/>
      <c r="BG7818" s="122"/>
      <c r="BH7818" s="8"/>
      <c r="BI7818" s="8"/>
      <c r="BJ7818" s="8"/>
      <c r="BK7818" s="8"/>
      <c r="BL7818" s="122"/>
      <c r="BM7818" s="8"/>
      <c r="BN7818" s="8"/>
      <c r="BO7818" s="8"/>
      <c r="BP7818" s="8"/>
      <c r="BQ7818" s="122"/>
      <c r="BR7818" s="8"/>
      <c r="BS7818" s="8"/>
      <c r="BT7818" s="8"/>
      <c r="BU7818" s="8"/>
      <c r="BV7818" s="122"/>
    </row>
    <row r="7819" spans="1:74" hidden="1" x14ac:dyDescent="0.3">
      <c r="A7819" s="8"/>
      <c r="B7819" s="2" t="s">
        <v>2</v>
      </c>
      <c r="C7819" s="2" t="s">
        <v>3</v>
      </c>
      <c r="D7819" s="2" t="s">
        <v>503</v>
      </c>
      <c r="E7819" s="9" t="s">
        <v>840</v>
      </c>
      <c r="F7819" s="10"/>
      <c r="G7819" s="18" t="s">
        <v>5</v>
      </c>
      <c r="H7819" s="3">
        <v>2024</v>
      </c>
      <c r="I7819" s="20" t="s">
        <v>289</v>
      </c>
      <c r="J7819" s="2" t="s">
        <v>292</v>
      </c>
      <c r="K7819" s="2" t="s">
        <v>318</v>
      </c>
      <c r="L7819" s="163">
        <f t="shared" si="328"/>
        <v>0</v>
      </c>
      <c r="M7819" s="163">
        <f t="shared" si="329"/>
        <v>0</v>
      </c>
      <c r="N7819" s="181"/>
      <c r="O7819" s="8"/>
      <c r="P7819" s="8"/>
      <c r="Q7819" s="8"/>
      <c r="R7819" s="8"/>
      <c r="S7819" s="122"/>
      <c r="T7819" s="8"/>
      <c r="U7819" s="8"/>
      <c r="V7819" s="8"/>
      <c r="W7819" s="8"/>
      <c r="X7819" s="122"/>
      <c r="Y7819" s="8"/>
      <c r="Z7819" s="8"/>
      <c r="AA7819" s="8"/>
      <c r="AB7819" s="8"/>
      <c r="AC7819" s="122"/>
      <c r="AD7819" s="8"/>
      <c r="AE7819" s="8"/>
      <c r="AF7819" s="8"/>
      <c r="AG7819" s="8"/>
      <c r="AH7819" s="122"/>
      <c r="AI7819" s="137"/>
      <c r="AJ7819" s="137"/>
      <c r="AK7819" s="137"/>
      <c r="AL7819" s="137"/>
      <c r="AM7819" s="138"/>
      <c r="AN7819" s="8"/>
      <c r="AO7819" s="8"/>
      <c r="AP7819" s="8"/>
      <c r="AQ7819" s="8"/>
      <c r="AR7819" s="122"/>
      <c r="AS7819" s="139"/>
      <c r="AT7819" s="139"/>
      <c r="AU7819" s="139"/>
      <c r="AV7819" s="139"/>
      <c r="AW7819" s="140"/>
      <c r="AX7819" s="8"/>
      <c r="AY7819" s="8"/>
      <c r="AZ7819" s="8"/>
      <c r="BA7819" s="8"/>
      <c r="BB7819" s="122"/>
      <c r="BC7819" s="8"/>
      <c r="BD7819" s="8"/>
      <c r="BE7819" s="8"/>
      <c r="BF7819" s="8"/>
      <c r="BG7819" s="122"/>
      <c r="BH7819" s="8"/>
      <c r="BI7819" s="8"/>
      <c r="BJ7819" s="8"/>
      <c r="BK7819" s="8"/>
      <c r="BL7819" s="122"/>
      <c r="BM7819" s="8"/>
      <c r="BN7819" s="8"/>
      <c r="BO7819" s="8"/>
      <c r="BP7819" s="8"/>
      <c r="BQ7819" s="122"/>
      <c r="BR7819" s="8"/>
      <c r="BS7819" s="8"/>
      <c r="BT7819" s="8"/>
      <c r="BU7819" s="8"/>
      <c r="BV7819" s="122"/>
    </row>
    <row r="7820" spans="1:74" hidden="1" x14ac:dyDescent="0.3">
      <c r="A7820" s="8"/>
      <c r="B7820" s="2" t="s">
        <v>2</v>
      </c>
      <c r="C7820" s="2" t="s">
        <v>3</v>
      </c>
      <c r="D7820" s="2" t="s">
        <v>503</v>
      </c>
      <c r="E7820" s="9" t="s">
        <v>840</v>
      </c>
      <c r="F7820" s="10"/>
      <c r="G7820" s="18" t="s">
        <v>5</v>
      </c>
      <c r="H7820" s="3">
        <v>2024</v>
      </c>
      <c r="I7820" s="20" t="s">
        <v>285</v>
      </c>
      <c r="J7820" s="2" t="s">
        <v>293</v>
      </c>
      <c r="K7820" s="2" t="s">
        <v>318</v>
      </c>
      <c r="L7820" s="163">
        <f t="shared" si="328"/>
        <v>0</v>
      </c>
      <c r="M7820" s="163">
        <f t="shared" si="329"/>
        <v>0</v>
      </c>
      <c r="N7820" s="181"/>
      <c r="O7820" s="8"/>
      <c r="P7820" s="8"/>
      <c r="Q7820" s="8"/>
      <c r="R7820" s="8"/>
      <c r="S7820" s="122"/>
      <c r="T7820" s="8"/>
      <c r="U7820" s="8"/>
      <c r="V7820" s="8"/>
      <c r="W7820" s="8"/>
      <c r="X7820" s="122"/>
      <c r="Y7820" s="8"/>
      <c r="Z7820" s="8"/>
      <c r="AA7820" s="8"/>
      <c r="AB7820" s="8"/>
      <c r="AC7820" s="122"/>
      <c r="AD7820" s="8"/>
      <c r="AE7820" s="8"/>
      <c r="AF7820" s="8"/>
      <c r="AG7820" s="8"/>
      <c r="AH7820" s="122"/>
      <c r="AI7820" s="137"/>
      <c r="AJ7820" s="137"/>
      <c r="AK7820" s="137"/>
      <c r="AL7820" s="137"/>
      <c r="AM7820" s="138"/>
      <c r="AN7820" s="8"/>
      <c r="AO7820" s="8"/>
      <c r="AP7820" s="8"/>
      <c r="AQ7820" s="8"/>
      <c r="AR7820" s="122"/>
      <c r="AS7820" s="139"/>
      <c r="AT7820" s="139"/>
      <c r="AU7820" s="139"/>
      <c r="AV7820" s="139"/>
      <c r="AW7820" s="140"/>
      <c r="AX7820" s="8"/>
      <c r="AY7820" s="8"/>
      <c r="AZ7820" s="8"/>
      <c r="BA7820" s="8"/>
      <c r="BB7820" s="122"/>
      <c r="BC7820" s="8"/>
      <c r="BD7820" s="8"/>
      <c r="BE7820" s="8"/>
      <c r="BF7820" s="8"/>
      <c r="BG7820" s="122"/>
      <c r="BH7820" s="8"/>
      <c r="BI7820" s="8"/>
      <c r="BJ7820" s="8"/>
      <c r="BK7820" s="8"/>
      <c r="BL7820" s="122"/>
      <c r="BM7820" s="8"/>
      <c r="BN7820" s="8"/>
      <c r="BO7820" s="8"/>
      <c r="BP7820" s="8"/>
      <c r="BQ7820" s="122"/>
      <c r="BR7820" s="8"/>
      <c r="BS7820" s="8"/>
      <c r="BT7820" s="8"/>
      <c r="BU7820" s="8"/>
      <c r="BV7820" s="122"/>
    </row>
    <row r="7821" spans="1:74" hidden="1" x14ac:dyDescent="0.3">
      <c r="A7821" s="8"/>
      <c r="B7821" s="2" t="s">
        <v>2</v>
      </c>
      <c r="C7821" s="2" t="s">
        <v>3</v>
      </c>
      <c r="D7821" s="2" t="s">
        <v>503</v>
      </c>
      <c r="E7821" s="9" t="s">
        <v>840</v>
      </c>
      <c r="F7821" s="10"/>
      <c r="G7821" s="18" t="s">
        <v>5</v>
      </c>
      <c r="H7821" s="3">
        <v>2024</v>
      </c>
      <c r="I7821" s="20" t="s">
        <v>287</v>
      </c>
      <c r="J7821" s="2" t="s">
        <v>269</v>
      </c>
      <c r="K7821" s="2" t="s">
        <v>320</v>
      </c>
      <c r="L7821" s="163">
        <f t="shared" si="328"/>
        <v>0</v>
      </c>
      <c r="M7821" s="163">
        <f t="shared" si="329"/>
        <v>0</v>
      </c>
      <c r="N7821" s="181"/>
      <c r="O7821" s="8"/>
      <c r="P7821" s="8"/>
      <c r="Q7821" s="8"/>
      <c r="R7821" s="8"/>
      <c r="S7821" s="122"/>
      <c r="T7821" s="8"/>
      <c r="U7821" s="8"/>
      <c r="V7821" s="8"/>
      <c r="W7821" s="8"/>
      <c r="X7821" s="122"/>
      <c r="Y7821" s="8"/>
      <c r="Z7821" s="8"/>
      <c r="AA7821" s="8"/>
      <c r="AB7821" s="8"/>
      <c r="AC7821" s="122"/>
      <c r="AD7821" s="8"/>
      <c r="AE7821" s="8"/>
      <c r="AF7821" s="8"/>
      <c r="AG7821" s="8"/>
      <c r="AH7821" s="122"/>
      <c r="AI7821" s="137"/>
      <c r="AJ7821" s="137"/>
      <c r="AK7821" s="137"/>
      <c r="AL7821" s="137"/>
      <c r="AM7821" s="138"/>
      <c r="AN7821" s="8"/>
      <c r="AO7821" s="8"/>
      <c r="AP7821" s="8"/>
      <c r="AQ7821" s="8"/>
      <c r="AR7821" s="122"/>
      <c r="AS7821" s="139"/>
      <c r="AT7821" s="139"/>
      <c r="AU7821" s="139"/>
      <c r="AV7821" s="139"/>
      <c r="AW7821" s="140"/>
      <c r="AX7821" s="8"/>
      <c r="AY7821" s="8"/>
      <c r="AZ7821" s="8"/>
      <c r="BA7821" s="8"/>
      <c r="BB7821" s="122"/>
      <c r="BC7821" s="8"/>
      <c r="BD7821" s="8"/>
      <c r="BE7821" s="8"/>
      <c r="BF7821" s="8"/>
      <c r="BG7821" s="122"/>
      <c r="BH7821" s="8"/>
      <c r="BI7821" s="8"/>
      <c r="BJ7821" s="8"/>
      <c r="BK7821" s="8"/>
      <c r="BL7821" s="122"/>
      <c r="BM7821" s="8"/>
      <c r="BN7821" s="8"/>
      <c r="BO7821" s="8"/>
      <c r="BP7821" s="8"/>
      <c r="BQ7821" s="122"/>
      <c r="BR7821" s="8"/>
      <c r="BS7821" s="8"/>
      <c r="BT7821" s="8"/>
      <c r="BU7821" s="8"/>
      <c r="BV7821" s="122"/>
    </row>
    <row r="7822" spans="1:74" hidden="1" x14ac:dyDescent="0.3">
      <c r="A7822" s="8"/>
      <c r="B7822" s="2" t="s">
        <v>2</v>
      </c>
      <c r="C7822" s="2" t="s">
        <v>3</v>
      </c>
      <c r="D7822" s="2" t="s">
        <v>503</v>
      </c>
      <c r="E7822" s="9" t="s">
        <v>840</v>
      </c>
      <c r="F7822" s="10"/>
      <c r="G7822" s="18" t="s">
        <v>5</v>
      </c>
      <c r="H7822" s="3">
        <v>2024</v>
      </c>
      <c r="I7822" s="20" t="s">
        <v>287</v>
      </c>
      <c r="J7822" s="2" t="s">
        <v>270</v>
      </c>
      <c r="K7822" s="2" t="s">
        <v>320</v>
      </c>
      <c r="L7822" s="163">
        <f t="shared" si="328"/>
        <v>0</v>
      </c>
      <c r="M7822" s="163">
        <f t="shared" si="329"/>
        <v>0</v>
      </c>
      <c r="N7822" s="181"/>
      <c r="O7822" s="8"/>
      <c r="P7822" s="8"/>
      <c r="Q7822" s="8"/>
      <c r="R7822" s="8"/>
      <c r="S7822" s="122"/>
      <c r="T7822" s="8"/>
      <c r="U7822" s="8"/>
      <c r="V7822" s="8"/>
      <c r="W7822" s="8"/>
      <c r="X7822" s="122"/>
      <c r="Y7822" s="8"/>
      <c r="Z7822" s="8"/>
      <c r="AA7822" s="8"/>
      <c r="AB7822" s="8"/>
      <c r="AC7822" s="122"/>
      <c r="AD7822" s="8"/>
      <c r="AE7822" s="8"/>
      <c r="AF7822" s="8"/>
      <c r="AG7822" s="8"/>
      <c r="AH7822" s="122"/>
      <c r="AI7822" s="137"/>
      <c r="AJ7822" s="137"/>
      <c r="AK7822" s="137"/>
      <c r="AL7822" s="137"/>
      <c r="AM7822" s="138"/>
      <c r="AN7822" s="8"/>
      <c r="AO7822" s="8"/>
      <c r="AP7822" s="8"/>
      <c r="AQ7822" s="8"/>
      <c r="AR7822" s="122"/>
      <c r="AS7822" s="139"/>
      <c r="AT7822" s="139"/>
      <c r="AU7822" s="139"/>
      <c r="AV7822" s="139"/>
      <c r="AW7822" s="140"/>
      <c r="AX7822" s="8"/>
      <c r="AY7822" s="8"/>
      <c r="AZ7822" s="8"/>
      <c r="BA7822" s="8"/>
      <c r="BB7822" s="122"/>
      <c r="BC7822" s="8"/>
      <c r="BD7822" s="8"/>
      <c r="BE7822" s="8"/>
      <c r="BF7822" s="8"/>
      <c r="BG7822" s="122"/>
      <c r="BH7822" s="8"/>
      <c r="BI7822" s="8"/>
      <c r="BJ7822" s="8"/>
      <c r="BK7822" s="8"/>
      <c r="BL7822" s="122"/>
      <c r="BM7822" s="8"/>
      <c r="BN7822" s="8"/>
      <c r="BO7822" s="8"/>
      <c r="BP7822" s="8"/>
      <c r="BQ7822" s="122"/>
      <c r="BR7822" s="8"/>
      <c r="BS7822" s="8"/>
      <c r="BT7822" s="8"/>
      <c r="BU7822" s="8"/>
      <c r="BV7822" s="122"/>
    </row>
    <row r="7823" spans="1:74" hidden="1" x14ac:dyDescent="0.3">
      <c r="A7823" s="8"/>
      <c r="B7823" s="2" t="s">
        <v>2</v>
      </c>
      <c r="C7823" s="2" t="s">
        <v>3</v>
      </c>
      <c r="D7823" s="2" t="s">
        <v>503</v>
      </c>
      <c r="E7823" s="9" t="s">
        <v>840</v>
      </c>
      <c r="F7823" s="10"/>
      <c r="G7823" s="18" t="s">
        <v>5</v>
      </c>
      <c r="H7823" s="3">
        <v>2024</v>
      </c>
      <c r="I7823" s="20" t="s">
        <v>290</v>
      </c>
      <c r="J7823" s="2" t="s">
        <v>271</v>
      </c>
      <c r="K7823" s="2" t="s">
        <v>321</v>
      </c>
      <c r="L7823" s="163">
        <f t="shared" si="328"/>
        <v>0</v>
      </c>
      <c r="M7823" s="163">
        <f t="shared" si="329"/>
        <v>0</v>
      </c>
      <c r="N7823" s="181"/>
      <c r="O7823" s="8"/>
      <c r="P7823" s="8"/>
      <c r="Q7823" s="8"/>
      <c r="R7823" s="8"/>
      <c r="S7823" s="122"/>
      <c r="T7823" s="8"/>
      <c r="U7823" s="8"/>
      <c r="V7823" s="8"/>
      <c r="W7823" s="8"/>
      <c r="X7823" s="122"/>
      <c r="Y7823" s="8"/>
      <c r="Z7823" s="8"/>
      <c r="AA7823" s="8"/>
      <c r="AB7823" s="8"/>
      <c r="AC7823" s="122"/>
      <c r="AD7823" s="8"/>
      <c r="AE7823" s="8"/>
      <c r="AF7823" s="8"/>
      <c r="AG7823" s="8"/>
      <c r="AH7823" s="122"/>
      <c r="AI7823" s="137"/>
      <c r="AJ7823" s="137"/>
      <c r="AK7823" s="137"/>
      <c r="AL7823" s="137"/>
      <c r="AM7823" s="138"/>
      <c r="AN7823" s="8"/>
      <c r="AO7823" s="8"/>
      <c r="AP7823" s="8"/>
      <c r="AQ7823" s="8"/>
      <c r="AR7823" s="122"/>
      <c r="AS7823" s="139"/>
      <c r="AT7823" s="139"/>
      <c r="AU7823" s="139"/>
      <c r="AV7823" s="139"/>
      <c r="AW7823" s="140"/>
      <c r="AX7823" s="8"/>
      <c r="AY7823" s="8"/>
      <c r="AZ7823" s="8"/>
      <c r="BA7823" s="8"/>
      <c r="BB7823" s="122"/>
      <c r="BC7823" s="8"/>
      <c r="BD7823" s="8"/>
      <c r="BE7823" s="8"/>
      <c r="BF7823" s="8"/>
      <c r="BG7823" s="122"/>
      <c r="BH7823" s="8"/>
      <c r="BI7823" s="8"/>
      <c r="BJ7823" s="8"/>
      <c r="BK7823" s="8"/>
      <c r="BL7823" s="122"/>
      <c r="BM7823" s="8"/>
      <c r="BN7823" s="8"/>
      <c r="BO7823" s="8"/>
      <c r="BP7823" s="8"/>
      <c r="BQ7823" s="122"/>
      <c r="BR7823" s="8"/>
      <c r="BS7823" s="8"/>
      <c r="BT7823" s="8"/>
      <c r="BU7823" s="8"/>
      <c r="BV7823" s="122"/>
    </row>
    <row r="7824" spans="1:74" hidden="1" x14ac:dyDescent="0.3">
      <c r="A7824" s="8"/>
      <c r="B7824" s="2" t="s">
        <v>2</v>
      </c>
      <c r="C7824" s="2" t="s">
        <v>3</v>
      </c>
      <c r="D7824" s="2" t="s">
        <v>503</v>
      </c>
      <c r="E7824" s="9" t="s">
        <v>840</v>
      </c>
      <c r="F7824" s="10"/>
      <c r="G7824" s="18" t="s">
        <v>5</v>
      </c>
      <c r="H7824" s="3">
        <v>2024</v>
      </c>
      <c r="I7824" s="20" t="s">
        <v>284</v>
      </c>
      <c r="J7824" s="2" t="s">
        <v>294</v>
      </c>
      <c r="K7824" s="2" t="s">
        <v>320</v>
      </c>
      <c r="L7824" s="163">
        <f t="shared" si="328"/>
        <v>0</v>
      </c>
      <c r="M7824" s="163">
        <f t="shared" si="329"/>
        <v>0</v>
      </c>
      <c r="N7824" s="181"/>
      <c r="O7824" s="8"/>
      <c r="P7824" s="8"/>
      <c r="Q7824" s="8"/>
      <c r="R7824" s="8"/>
      <c r="S7824" s="122"/>
      <c r="T7824" s="8"/>
      <c r="U7824" s="8"/>
      <c r="V7824" s="8"/>
      <c r="W7824" s="8"/>
      <c r="X7824" s="122"/>
      <c r="Y7824" s="8"/>
      <c r="Z7824" s="8"/>
      <c r="AA7824" s="8"/>
      <c r="AB7824" s="8"/>
      <c r="AC7824" s="122"/>
      <c r="AD7824" s="8"/>
      <c r="AE7824" s="8"/>
      <c r="AF7824" s="8"/>
      <c r="AG7824" s="8"/>
      <c r="AH7824" s="122"/>
      <c r="AI7824" s="137"/>
      <c r="AJ7824" s="137"/>
      <c r="AK7824" s="137"/>
      <c r="AL7824" s="137"/>
      <c r="AM7824" s="138"/>
      <c r="AN7824" s="8"/>
      <c r="AO7824" s="8"/>
      <c r="AP7824" s="8"/>
      <c r="AQ7824" s="8"/>
      <c r="AR7824" s="122"/>
      <c r="AS7824" s="139"/>
      <c r="AT7824" s="139"/>
      <c r="AU7824" s="139"/>
      <c r="AV7824" s="139"/>
      <c r="AW7824" s="140"/>
      <c r="AX7824" s="8"/>
      <c r="AY7824" s="8"/>
      <c r="AZ7824" s="8"/>
      <c r="BA7824" s="8"/>
      <c r="BB7824" s="122"/>
      <c r="BC7824" s="8"/>
      <c r="BD7824" s="8"/>
      <c r="BE7824" s="8"/>
      <c r="BF7824" s="8"/>
      <c r="BG7824" s="122"/>
      <c r="BH7824" s="8"/>
      <c r="BI7824" s="8"/>
      <c r="BJ7824" s="8"/>
      <c r="BK7824" s="8"/>
      <c r="BL7824" s="122"/>
      <c r="BM7824" s="8"/>
      <c r="BN7824" s="8"/>
      <c r="BO7824" s="8"/>
      <c r="BP7824" s="8"/>
      <c r="BQ7824" s="122"/>
      <c r="BR7824" s="8"/>
      <c r="BS7824" s="8"/>
      <c r="BT7824" s="8"/>
      <c r="BU7824" s="8"/>
      <c r="BV7824" s="122"/>
    </row>
    <row r="7825" spans="1:74" hidden="1" x14ac:dyDescent="0.3">
      <c r="A7825" s="8"/>
      <c r="B7825" s="2" t="s">
        <v>2</v>
      </c>
      <c r="C7825" s="2" t="s">
        <v>3</v>
      </c>
      <c r="D7825" s="2" t="s">
        <v>503</v>
      </c>
      <c r="E7825" s="9" t="s">
        <v>840</v>
      </c>
      <c r="F7825" s="10"/>
      <c r="G7825" s="18" t="s">
        <v>5</v>
      </c>
      <c r="H7825" s="3">
        <v>2024</v>
      </c>
      <c r="I7825" s="20" t="s">
        <v>284</v>
      </c>
      <c r="J7825" s="2" t="s">
        <v>346</v>
      </c>
      <c r="K7825" s="2" t="s">
        <v>320</v>
      </c>
      <c r="L7825" s="163">
        <f t="shared" si="328"/>
        <v>0</v>
      </c>
      <c r="M7825" s="163">
        <f t="shared" si="329"/>
        <v>0</v>
      </c>
      <c r="N7825" s="181"/>
      <c r="O7825" s="8"/>
      <c r="P7825" s="8"/>
      <c r="Q7825" s="8"/>
      <c r="R7825" s="8"/>
      <c r="S7825" s="122"/>
      <c r="T7825" s="8"/>
      <c r="U7825" s="8"/>
      <c r="V7825" s="8"/>
      <c r="W7825" s="8"/>
      <c r="X7825" s="122"/>
      <c r="Y7825" s="8"/>
      <c r="Z7825" s="8"/>
      <c r="AA7825" s="8"/>
      <c r="AB7825" s="8"/>
      <c r="AC7825" s="122"/>
      <c r="AD7825" s="8"/>
      <c r="AE7825" s="8"/>
      <c r="AF7825" s="8"/>
      <c r="AG7825" s="8"/>
      <c r="AH7825" s="122"/>
      <c r="AI7825" s="137"/>
      <c r="AJ7825" s="137"/>
      <c r="AK7825" s="137"/>
      <c r="AL7825" s="137"/>
      <c r="AM7825" s="138"/>
      <c r="AN7825" s="8"/>
      <c r="AO7825" s="8"/>
      <c r="AP7825" s="8"/>
      <c r="AQ7825" s="8"/>
      <c r="AR7825" s="122"/>
      <c r="AS7825" s="139"/>
      <c r="AT7825" s="139"/>
      <c r="AU7825" s="139"/>
      <c r="AV7825" s="139"/>
      <c r="AW7825" s="140"/>
      <c r="AX7825" s="8"/>
      <c r="AY7825" s="8"/>
      <c r="AZ7825" s="8"/>
      <c r="BA7825" s="8"/>
      <c r="BB7825" s="122"/>
      <c r="BC7825" s="8"/>
      <c r="BD7825" s="8"/>
      <c r="BE7825" s="8"/>
      <c r="BF7825" s="8"/>
      <c r="BG7825" s="122"/>
      <c r="BH7825" s="8"/>
      <c r="BI7825" s="8"/>
      <c r="BJ7825" s="8"/>
      <c r="BK7825" s="8"/>
      <c r="BL7825" s="122"/>
      <c r="BM7825" s="8"/>
      <c r="BN7825" s="8"/>
      <c r="BO7825" s="8"/>
      <c r="BP7825" s="8"/>
      <c r="BQ7825" s="122"/>
      <c r="BR7825" s="8"/>
      <c r="BS7825" s="8"/>
      <c r="BT7825" s="8"/>
      <c r="BU7825" s="8"/>
      <c r="BV7825" s="122"/>
    </row>
    <row r="7826" spans="1:74" hidden="1" x14ac:dyDescent="0.3">
      <c r="A7826" s="8"/>
      <c r="B7826" s="2" t="s">
        <v>2</v>
      </c>
      <c r="C7826" s="2" t="s">
        <v>3</v>
      </c>
      <c r="D7826" s="2" t="s">
        <v>503</v>
      </c>
      <c r="E7826" s="9" t="s">
        <v>840</v>
      </c>
      <c r="F7826" s="10"/>
      <c r="G7826" s="18" t="s">
        <v>5</v>
      </c>
      <c r="H7826" s="3">
        <v>2024</v>
      </c>
      <c r="I7826" s="20" t="s">
        <v>284</v>
      </c>
      <c r="J7826" s="2" t="s">
        <v>295</v>
      </c>
      <c r="K7826" s="2" t="s">
        <v>320</v>
      </c>
      <c r="L7826" s="163">
        <f t="shared" si="328"/>
        <v>0</v>
      </c>
      <c r="M7826" s="163">
        <f t="shared" si="329"/>
        <v>0</v>
      </c>
      <c r="N7826" s="181"/>
      <c r="O7826" s="8"/>
      <c r="P7826" s="8"/>
      <c r="Q7826" s="8"/>
      <c r="R7826" s="8"/>
      <c r="S7826" s="122"/>
      <c r="T7826" s="8"/>
      <c r="U7826" s="8"/>
      <c r="V7826" s="8"/>
      <c r="W7826" s="8"/>
      <c r="X7826" s="122"/>
      <c r="Y7826" s="8"/>
      <c r="Z7826" s="8"/>
      <c r="AA7826" s="8"/>
      <c r="AB7826" s="8"/>
      <c r="AC7826" s="122"/>
      <c r="AD7826" s="8"/>
      <c r="AE7826" s="8"/>
      <c r="AF7826" s="8"/>
      <c r="AG7826" s="8"/>
      <c r="AH7826" s="122"/>
      <c r="AI7826" s="137"/>
      <c r="AJ7826" s="137"/>
      <c r="AK7826" s="137"/>
      <c r="AL7826" s="137"/>
      <c r="AM7826" s="138"/>
      <c r="AN7826" s="8"/>
      <c r="AO7826" s="8"/>
      <c r="AP7826" s="8"/>
      <c r="AQ7826" s="8"/>
      <c r="AR7826" s="122"/>
      <c r="AS7826" s="139"/>
      <c r="AT7826" s="139"/>
      <c r="AU7826" s="139"/>
      <c r="AV7826" s="139"/>
      <c r="AW7826" s="140"/>
      <c r="AX7826" s="8"/>
      <c r="AY7826" s="8"/>
      <c r="AZ7826" s="8"/>
      <c r="BA7826" s="8"/>
      <c r="BB7826" s="122"/>
      <c r="BC7826" s="8"/>
      <c r="BD7826" s="8"/>
      <c r="BE7826" s="8"/>
      <c r="BF7826" s="8"/>
      <c r="BG7826" s="122"/>
      <c r="BH7826" s="8"/>
      <c r="BI7826" s="8"/>
      <c r="BJ7826" s="8"/>
      <c r="BK7826" s="8"/>
      <c r="BL7826" s="122"/>
      <c r="BM7826" s="8"/>
      <c r="BN7826" s="8"/>
      <c r="BO7826" s="8"/>
      <c r="BP7826" s="8"/>
      <c r="BQ7826" s="122"/>
      <c r="BR7826" s="8"/>
      <c r="BS7826" s="8"/>
      <c r="BT7826" s="8"/>
      <c r="BU7826" s="8"/>
      <c r="BV7826" s="122"/>
    </row>
    <row r="7827" spans="1:74" hidden="1" x14ac:dyDescent="0.3">
      <c r="A7827" s="8"/>
      <c r="B7827" s="2" t="s">
        <v>2</v>
      </c>
      <c r="C7827" s="2" t="s">
        <v>3</v>
      </c>
      <c r="D7827" s="2" t="s">
        <v>503</v>
      </c>
      <c r="E7827" s="9" t="s">
        <v>840</v>
      </c>
      <c r="F7827" s="10"/>
      <c r="G7827" s="18" t="s">
        <v>5</v>
      </c>
      <c r="H7827" s="3">
        <v>2024</v>
      </c>
      <c r="I7827" s="20" t="s">
        <v>290</v>
      </c>
      <c r="J7827" s="2" t="s">
        <v>299</v>
      </c>
      <c r="K7827" s="2" t="s">
        <v>318</v>
      </c>
      <c r="L7827" s="163">
        <f t="shared" si="328"/>
        <v>0</v>
      </c>
      <c r="M7827" s="163">
        <f t="shared" si="329"/>
        <v>0</v>
      </c>
      <c r="N7827" s="181"/>
      <c r="O7827" s="8"/>
      <c r="P7827" s="8"/>
      <c r="Q7827" s="8"/>
      <c r="R7827" s="8"/>
      <c r="S7827" s="122"/>
      <c r="T7827" s="8"/>
      <c r="U7827" s="8"/>
      <c r="V7827" s="8"/>
      <c r="W7827" s="8"/>
      <c r="X7827" s="122"/>
      <c r="Y7827" s="8"/>
      <c r="Z7827" s="8"/>
      <c r="AA7827" s="8"/>
      <c r="AB7827" s="8"/>
      <c r="AC7827" s="122"/>
      <c r="AD7827" s="8"/>
      <c r="AE7827" s="8"/>
      <c r="AF7827" s="8"/>
      <c r="AG7827" s="8"/>
      <c r="AH7827" s="122"/>
      <c r="AI7827" s="137"/>
      <c r="AJ7827" s="137"/>
      <c r="AK7827" s="137"/>
      <c r="AL7827" s="137"/>
      <c r="AM7827" s="138"/>
      <c r="AN7827" s="8"/>
      <c r="AO7827" s="8"/>
      <c r="AP7827" s="8"/>
      <c r="AQ7827" s="8"/>
      <c r="AR7827" s="122"/>
      <c r="AS7827" s="139"/>
      <c r="AT7827" s="139"/>
      <c r="AU7827" s="139"/>
      <c r="AV7827" s="139"/>
      <c r="AW7827" s="140"/>
      <c r="AX7827" s="8"/>
      <c r="AY7827" s="8"/>
      <c r="AZ7827" s="8"/>
      <c r="BA7827" s="8"/>
      <c r="BB7827" s="122"/>
      <c r="BC7827" s="8"/>
      <c r="BD7827" s="8"/>
      <c r="BE7827" s="8"/>
      <c r="BF7827" s="8"/>
      <c r="BG7827" s="122"/>
      <c r="BH7827" s="8"/>
      <c r="BI7827" s="8"/>
      <c r="BJ7827" s="8"/>
      <c r="BK7827" s="8"/>
      <c r="BL7827" s="122"/>
      <c r="BM7827" s="8"/>
      <c r="BN7827" s="8"/>
      <c r="BO7827" s="8"/>
      <c r="BP7827" s="8"/>
      <c r="BQ7827" s="122"/>
      <c r="BR7827" s="8"/>
      <c r="BS7827" s="8"/>
      <c r="BT7827" s="8"/>
      <c r="BU7827" s="8"/>
      <c r="BV7827" s="122"/>
    </row>
    <row r="7828" spans="1:74" hidden="1" x14ac:dyDescent="0.3">
      <c r="A7828" s="8"/>
      <c r="B7828" s="2" t="s">
        <v>2</v>
      </c>
      <c r="C7828" s="2" t="s">
        <v>3</v>
      </c>
      <c r="D7828" s="2" t="s">
        <v>503</v>
      </c>
      <c r="E7828" s="9" t="s">
        <v>840</v>
      </c>
      <c r="F7828" s="10"/>
      <c r="G7828" s="18" t="s">
        <v>5</v>
      </c>
      <c r="H7828" s="3">
        <v>2024</v>
      </c>
      <c r="I7828" s="20" t="s">
        <v>315</v>
      </c>
      <c r="J7828" s="2" t="s">
        <v>347</v>
      </c>
      <c r="K7828" s="2" t="s">
        <v>320</v>
      </c>
      <c r="L7828" s="163">
        <f t="shared" si="328"/>
        <v>0</v>
      </c>
      <c r="M7828" s="163">
        <f t="shared" si="329"/>
        <v>0</v>
      </c>
      <c r="N7828" s="181"/>
      <c r="O7828" s="8"/>
      <c r="P7828" s="8"/>
      <c r="Q7828" s="8"/>
      <c r="R7828" s="8"/>
      <c r="S7828" s="122"/>
      <c r="T7828" s="8"/>
      <c r="U7828" s="8"/>
      <c r="V7828" s="8"/>
      <c r="W7828" s="8"/>
      <c r="X7828" s="122"/>
      <c r="Y7828" s="8"/>
      <c r="Z7828" s="8"/>
      <c r="AA7828" s="8"/>
      <c r="AB7828" s="8"/>
      <c r="AC7828" s="122"/>
      <c r="AD7828" s="8"/>
      <c r="AE7828" s="8"/>
      <c r="AF7828" s="8"/>
      <c r="AG7828" s="8"/>
      <c r="AH7828" s="122"/>
      <c r="AI7828" s="137"/>
      <c r="AJ7828" s="137"/>
      <c r="AK7828" s="137"/>
      <c r="AL7828" s="137"/>
      <c r="AM7828" s="138"/>
      <c r="AN7828" s="8"/>
      <c r="AO7828" s="8"/>
      <c r="AP7828" s="8"/>
      <c r="AQ7828" s="8"/>
      <c r="AR7828" s="122"/>
      <c r="AS7828" s="139"/>
      <c r="AT7828" s="139"/>
      <c r="AU7828" s="139"/>
      <c r="AV7828" s="139"/>
      <c r="AW7828" s="140"/>
      <c r="AX7828" s="8"/>
      <c r="AY7828" s="8"/>
      <c r="AZ7828" s="8"/>
      <c r="BA7828" s="8"/>
      <c r="BB7828" s="122"/>
      <c r="BC7828" s="8"/>
      <c r="BD7828" s="8"/>
      <c r="BE7828" s="8"/>
      <c r="BF7828" s="8"/>
      <c r="BG7828" s="122"/>
      <c r="BH7828" s="8"/>
      <c r="BI7828" s="8"/>
      <c r="BJ7828" s="8"/>
      <c r="BK7828" s="8"/>
      <c r="BL7828" s="122"/>
      <c r="BM7828" s="8"/>
      <c r="BN7828" s="8"/>
      <c r="BO7828" s="8"/>
      <c r="BP7828" s="8"/>
      <c r="BQ7828" s="122"/>
      <c r="BR7828" s="8"/>
      <c r="BS7828" s="8"/>
      <c r="BT7828" s="8"/>
      <c r="BU7828" s="8"/>
      <c r="BV7828" s="122"/>
    </row>
    <row r="7829" spans="1:74" hidden="1" x14ac:dyDescent="0.3">
      <c r="A7829" s="8"/>
      <c r="B7829" s="2" t="s">
        <v>2</v>
      </c>
      <c r="C7829" s="2" t="s">
        <v>3</v>
      </c>
      <c r="D7829" s="2" t="s">
        <v>503</v>
      </c>
      <c r="E7829" s="9" t="s">
        <v>840</v>
      </c>
      <c r="F7829" s="10"/>
      <c r="G7829" s="18" t="s">
        <v>5</v>
      </c>
      <c r="H7829" s="3">
        <v>2024</v>
      </c>
      <c r="I7829" s="20" t="s">
        <v>315</v>
      </c>
      <c r="J7829" s="2" t="s">
        <v>296</v>
      </c>
      <c r="K7829" s="2" t="s">
        <v>321</v>
      </c>
      <c r="L7829" s="163">
        <f t="shared" si="328"/>
        <v>0</v>
      </c>
      <c r="M7829" s="163">
        <f t="shared" si="329"/>
        <v>0</v>
      </c>
      <c r="N7829" s="181"/>
      <c r="O7829" s="8"/>
      <c r="P7829" s="8"/>
      <c r="Q7829" s="8"/>
      <c r="R7829" s="8"/>
      <c r="S7829" s="122"/>
      <c r="T7829" s="8"/>
      <c r="U7829" s="8"/>
      <c r="V7829" s="8"/>
      <c r="W7829" s="8"/>
      <c r="X7829" s="122"/>
      <c r="Y7829" s="8"/>
      <c r="Z7829" s="8"/>
      <c r="AA7829" s="8"/>
      <c r="AB7829" s="8"/>
      <c r="AC7829" s="122"/>
      <c r="AD7829" s="8"/>
      <c r="AE7829" s="8"/>
      <c r="AF7829" s="8"/>
      <c r="AG7829" s="8"/>
      <c r="AH7829" s="122"/>
      <c r="AI7829" s="137"/>
      <c r="AJ7829" s="137"/>
      <c r="AK7829" s="137"/>
      <c r="AL7829" s="137"/>
      <c r="AM7829" s="138"/>
      <c r="AN7829" s="8"/>
      <c r="AO7829" s="8"/>
      <c r="AP7829" s="8"/>
      <c r="AQ7829" s="8"/>
      <c r="AR7829" s="122"/>
      <c r="AS7829" s="139"/>
      <c r="AT7829" s="139"/>
      <c r="AU7829" s="139"/>
      <c r="AV7829" s="139"/>
      <c r="AW7829" s="140"/>
      <c r="AX7829" s="8"/>
      <c r="AY7829" s="8"/>
      <c r="AZ7829" s="8"/>
      <c r="BA7829" s="8"/>
      <c r="BB7829" s="122"/>
      <c r="BC7829" s="8"/>
      <c r="BD7829" s="8"/>
      <c r="BE7829" s="8"/>
      <c r="BF7829" s="8"/>
      <c r="BG7829" s="122"/>
      <c r="BH7829" s="8"/>
      <c r="BI7829" s="8"/>
      <c r="BJ7829" s="8"/>
      <c r="BK7829" s="8"/>
      <c r="BL7829" s="122"/>
      <c r="BM7829" s="8"/>
      <c r="BN7829" s="8"/>
      <c r="BO7829" s="8"/>
      <c r="BP7829" s="8"/>
      <c r="BQ7829" s="122"/>
      <c r="BR7829" s="8"/>
      <c r="BS7829" s="8"/>
      <c r="BT7829" s="8"/>
      <c r="BU7829" s="8"/>
      <c r="BV7829" s="122"/>
    </row>
    <row r="7830" spans="1:74" hidden="1" x14ac:dyDescent="0.3">
      <c r="A7830" s="8"/>
      <c r="B7830" s="2" t="s">
        <v>2</v>
      </c>
      <c r="C7830" s="2" t="s">
        <v>3</v>
      </c>
      <c r="D7830" s="2" t="s">
        <v>503</v>
      </c>
      <c r="E7830" s="9" t="s">
        <v>840</v>
      </c>
      <c r="F7830" s="10"/>
      <c r="G7830" s="18" t="s">
        <v>5</v>
      </c>
      <c r="H7830" s="3">
        <v>2024</v>
      </c>
      <c r="I7830" s="20" t="s">
        <v>316</v>
      </c>
      <c r="J7830" s="2" t="s">
        <v>297</v>
      </c>
      <c r="K7830" s="2" t="s">
        <v>318</v>
      </c>
      <c r="L7830" s="163">
        <f t="shared" si="328"/>
        <v>0</v>
      </c>
      <c r="M7830" s="163">
        <f t="shared" si="329"/>
        <v>0</v>
      </c>
      <c r="N7830" s="181"/>
      <c r="O7830" s="8"/>
      <c r="P7830" s="8"/>
      <c r="Q7830" s="8"/>
      <c r="R7830" s="8"/>
      <c r="S7830" s="122"/>
      <c r="T7830" s="8"/>
      <c r="U7830" s="8"/>
      <c r="V7830" s="8"/>
      <c r="W7830" s="8"/>
      <c r="X7830" s="122"/>
      <c r="Y7830" s="8"/>
      <c r="Z7830" s="8"/>
      <c r="AA7830" s="8"/>
      <c r="AB7830" s="8"/>
      <c r="AC7830" s="122"/>
      <c r="AD7830" s="8"/>
      <c r="AE7830" s="8"/>
      <c r="AF7830" s="8"/>
      <c r="AG7830" s="8"/>
      <c r="AH7830" s="122"/>
      <c r="AI7830" s="137"/>
      <c r="AJ7830" s="137"/>
      <c r="AK7830" s="137"/>
      <c r="AL7830" s="137"/>
      <c r="AM7830" s="138"/>
      <c r="AN7830" s="8"/>
      <c r="AO7830" s="8"/>
      <c r="AP7830" s="8"/>
      <c r="AQ7830" s="8"/>
      <c r="AR7830" s="122"/>
      <c r="AS7830" s="139"/>
      <c r="AT7830" s="139"/>
      <c r="AU7830" s="139"/>
      <c r="AV7830" s="139"/>
      <c r="AW7830" s="140"/>
      <c r="AX7830" s="8"/>
      <c r="AY7830" s="8"/>
      <c r="AZ7830" s="8"/>
      <c r="BA7830" s="8"/>
      <c r="BB7830" s="122"/>
      <c r="BC7830" s="8"/>
      <c r="BD7830" s="8"/>
      <c r="BE7830" s="8"/>
      <c r="BF7830" s="8"/>
      <c r="BG7830" s="122"/>
      <c r="BH7830" s="8"/>
      <c r="BI7830" s="8"/>
      <c r="BJ7830" s="8"/>
      <c r="BK7830" s="8"/>
      <c r="BL7830" s="122"/>
      <c r="BM7830" s="8"/>
      <c r="BN7830" s="8"/>
      <c r="BO7830" s="8"/>
      <c r="BP7830" s="8"/>
      <c r="BQ7830" s="122"/>
      <c r="BR7830" s="8"/>
      <c r="BS7830" s="8"/>
      <c r="BT7830" s="8"/>
      <c r="BU7830" s="8"/>
      <c r="BV7830" s="122"/>
    </row>
    <row r="7831" spans="1:74" hidden="1" x14ac:dyDescent="0.3">
      <c r="A7831" s="8"/>
      <c r="B7831" s="2" t="s">
        <v>2</v>
      </c>
      <c r="C7831" s="2" t="s">
        <v>3</v>
      </c>
      <c r="D7831" s="2" t="s">
        <v>503</v>
      </c>
      <c r="E7831" s="9" t="s">
        <v>840</v>
      </c>
      <c r="F7831" s="10"/>
      <c r="G7831" s="18" t="s">
        <v>5</v>
      </c>
      <c r="H7831" s="3">
        <v>2024</v>
      </c>
      <c r="I7831" s="20" t="s">
        <v>316</v>
      </c>
      <c r="J7831" s="8" t="s">
        <v>348</v>
      </c>
      <c r="K7831" s="8" t="s">
        <v>320</v>
      </c>
      <c r="L7831" s="163">
        <f t="shared" si="328"/>
        <v>0</v>
      </c>
      <c r="M7831" s="163">
        <f t="shared" si="329"/>
        <v>0</v>
      </c>
      <c r="N7831" s="181"/>
      <c r="O7831" s="8"/>
      <c r="P7831" s="8"/>
      <c r="Q7831" s="8"/>
      <c r="R7831" s="8"/>
      <c r="S7831" s="122"/>
      <c r="T7831" s="8"/>
      <c r="U7831" s="8"/>
      <c r="V7831" s="8"/>
      <c r="W7831" s="8"/>
      <c r="X7831" s="122"/>
      <c r="Y7831" s="8"/>
      <c r="Z7831" s="8"/>
      <c r="AA7831" s="8"/>
      <c r="AB7831" s="8"/>
      <c r="AC7831" s="122"/>
      <c r="AD7831" s="8"/>
      <c r="AE7831" s="8"/>
      <c r="AF7831" s="8"/>
      <c r="AG7831" s="8"/>
      <c r="AH7831" s="122"/>
      <c r="AI7831" s="137"/>
      <c r="AJ7831" s="137"/>
      <c r="AK7831" s="137"/>
      <c r="AL7831" s="137"/>
      <c r="AM7831" s="138"/>
      <c r="AN7831" s="8"/>
      <c r="AO7831" s="8"/>
      <c r="AP7831" s="8"/>
      <c r="AQ7831" s="8"/>
      <c r="AR7831" s="122"/>
      <c r="AS7831" s="139"/>
      <c r="AT7831" s="139"/>
      <c r="AU7831" s="139"/>
      <c r="AV7831" s="139"/>
      <c r="AW7831" s="140"/>
      <c r="AX7831" s="8"/>
      <c r="AY7831" s="8"/>
      <c r="AZ7831" s="8"/>
      <c r="BA7831" s="8"/>
      <c r="BB7831" s="122"/>
      <c r="BC7831" s="8"/>
      <c r="BD7831" s="8"/>
      <c r="BE7831" s="8"/>
      <c r="BF7831" s="8"/>
      <c r="BG7831" s="122"/>
      <c r="BH7831" s="8"/>
      <c r="BI7831" s="8"/>
      <c r="BJ7831" s="8"/>
      <c r="BK7831" s="8"/>
      <c r="BL7831" s="122"/>
      <c r="BM7831" s="8"/>
      <c r="BN7831" s="8"/>
      <c r="BO7831" s="8"/>
      <c r="BP7831" s="8"/>
      <c r="BQ7831" s="122"/>
      <c r="BR7831" s="8"/>
      <c r="BS7831" s="8"/>
      <c r="BT7831" s="8"/>
      <c r="BU7831" s="8"/>
      <c r="BV7831" s="122"/>
    </row>
    <row r="7832" spans="1:74" hidden="1" x14ac:dyDescent="0.3">
      <c r="A7832" s="8"/>
      <c r="B7832" s="2" t="s">
        <v>2</v>
      </c>
      <c r="C7832" s="2" t="s">
        <v>3</v>
      </c>
      <c r="D7832" s="2" t="s">
        <v>503</v>
      </c>
      <c r="E7832" s="9" t="s">
        <v>840</v>
      </c>
      <c r="F7832" s="10"/>
      <c r="G7832" s="18" t="s">
        <v>5</v>
      </c>
      <c r="H7832" s="3">
        <v>2024</v>
      </c>
      <c r="I7832" s="20" t="s">
        <v>282</v>
      </c>
      <c r="J7832" s="2" t="s">
        <v>272</v>
      </c>
      <c r="K7832" s="2" t="s">
        <v>321</v>
      </c>
      <c r="L7832" s="163">
        <f t="shared" si="328"/>
        <v>0</v>
      </c>
      <c r="M7832" s="163">
        <f t="shared" si="329"/>
        <v>0</v>
      </c>
      <c r="N7832" s="181"/>
      <c r="O7832" s="8"/>
      <c r="P7832" s="8"/>
      <c r="Q7832" s="8"/>
      <c r="R7832" s="8"/>
      <c r="S7832" s="122"/>
      <c r="T7832" s="8"/>
      <c r="U7832" s="8"/>
      <c r="V7832" s="8"/>
      <c r="W7832" s="8"/>
      <c r="X7832" s="122"/>
      <c r="Y7832" s="8"/>
      <c r="Z7832" s="8"/>
      <c r="AA7832" s="8"/>
      <c r="AB7832" s="8"/>
      <c r="AC7832" s="122"/>
      <c r="AD7832" s="8"/>
      <c r="AE7832" s="8"/>
      <c r="AF7832" s="8"/>
      <c r="AG7832" s="8"/>
      <c r="AH7832" s="122"/>
      <c r="AI7832" s="137"/>
      <c r="AJ7832" s="137"/>
      <c r="AK7832" s="137"/>
      <c r="AL7832" s="137"/>
      <c r="AM7832" s="138"/>
      <c r="AN7832" s="8"/>
      <c r="AO7832" s="8"/>
      <c r="AP7832" s="8"/>
      <c r="AQ7832" s="8"/>
      <c r="AR7832" s="122"/>
      <c r="AS7832" s="139"/>
      <c r="AT7832" s="139"/>
      <c r="AU7832" s="139"/>
      <c r="AV7832" s="139"/>
      <c r="AW7832" s="140"/>
      <c r="AX7832" s="8"/>
      <c r="AY7832" s="8"/>
      <c r="AZ7832" s="8"/>
      <c r="BA7832" s="8"/>
      <c r="BB7832" s="122"/>
      <c r="BC7832" s="8"/>
      <c r="BD7832" s="8"/>
      <c r="BE7832" s="8"/>
      <c r="BF7832" s="8"/>
      <c r="BG7832" s="122"/>
      <c r="BH7832" s="8"/>
      <c r="BI7832" s="8"/>
      <c r="BJ7832" s="8"/>
      <c r="BK7832" s="8"/>
      <c r="BL7832" s="122"/>
      <c r="BM7832" s="8"/>
      <c r="BN7832" s="8"/>
      <c r="BO7832" s="8"/>
      <c r="BP7832" s="8"/>
      <c r="BQ7832" s="122"/>
      <c r="BR7832" s="8"/>
      <c r="BS7832" s="8"/>
      <c r="BT7832" s="8"/>
      <c r="BU7832" s="8"/>
      <c r="BV7832" s="122"/>
    </row>
    <row r="7833" spans="1:74" hidden="1" x14ac:dyDescent="0.3">
      <c r="A7833" s="8"/>
      <c r="B7833" s="2" t="s">
        <v>2</v>
      </c>
      <c r="C7833" s="2" t="s">
        <v>3</v>
      </c>
      <c r="D7833" s="2" t="s">
        <v>503</v>
      </c>
      <c r="E7833" s="9" t="s">
        <v>840</v>
      </c>
      <c r="F7833" s="10"/>
      <c r="G7833" s="18" t="s">
        <v>5</v>
      </c>
      <c r="H7833" s="3">
        <v>2024</v>
      </c>
      <c r="I7833" s="20" t="s">
        <v>282</v>
      </c>
      <c r="J7833" s="2" t="s">
        <v>273</v>
      </c>
      <c r="K7833" s="2" t="s">
        <v>321</v>
      </c>
      <c r="L7833" s="165">
        <f t="shared" si="328"/>
        <v>0</v>
      </c>
      <c r="M7833" s="163">
        <f t="shared" si="329"/>
        <v>0</v>
      </c>
      <c r="N7833" s="181"/>
      <c r="O7833" s="8"/>
      <c r="P7833" s="8"/>
      <c r="Q7833" s="8"/>
      <c r="R7833" s="8"/>
      <c r="S7833" s="122"/>
      <c r="T7833" s="8"/>
      <c r="U7833" s="8"/>
      <c r="V7833" s="8"/>
      <c r="W7833" s="8"/>
      <c r="X7833" s="122"/>
      <c r="Y7833" s="8"/>
      <c r="Z7833" s="8"/>
      <c r="AA7833" s="8"/>
      <c r="AB7833" s="8"/>
      <c r="AC7833" s="122"/>
      <c r="AD7833" s="8"/>
      <c r="AE7833" s="8"/>
      <c r="AF7833" s="8"/>
      <c r="AG7833" s="8"/>
      <c r="AH7833" s="122"/>
      <c r="AI7833" s="137"/>
      <c r="AJ7833" s="137"/>
      <c r="AK7833" s="137"/>
      <c r="AL7833" s="137"/>
      <c r="AM7833" s="138"/>
      <c r="AN7833" s="8"/>
      <c r="AO7833" s="8"/>
      <c r="AP7833" s="8"/>
      <c r="AQ7833" s="8"/>
      <c r="AR7833" s="122"/>
      <c r="AS7833" s="139"/>
      <c r="AT7833" s="139"/>
      <c r="AU7833" s="139"/>
      <c r="AV7833" s="139"/>
      <c r="AW7833" s="140"/>
      <c r="AX7833" s="8"/>
      <c r="AY7833" s="8"/>
      <c r="AZ7833" s="8"/>
      <c r="BA7833" s="8"/>
      <c r="BB7833" s="122"/>
      <c r="BC7833" s="8"/>
      <c r="BD7833" s="8"/>
      <c r="BE7833" s="8"/>
      <c r="BF7833" s="8"/>
      <c r="BG7833" s="122"/>
      <c r="BH7833" s="8"/>
      <c r="BI7833" s="8"/>
      <c r="BJ7833" s="8"/>
      <c r="BK7833" s="8"/>
      <c r="BL7833" s="122"/>
      <c r="BM7833" s="8"/>
      <c r="BN7833" s="8"/>
      <c r="BO7833" s="8"/>
      <c r="BP7833" s="8"/>
      <c r="BQ7833" s="122"/>
      <c r="BR7833" s="8"/>
      <c r="BS7833" s="8"/>
      <c r="BT7833" s="8"/>
      <c r="BU7833" s="8"/>
      <c r="BV7833" s="122"/>
    </row>
    <row r="7834" spans="1:74" hidden="1" x14ac:dyDescent="0.3">
      <c r="A7834" s="8"/>
      <c r="B7834" s="2" t="s">
        <v>2</v>
      </c>
      <c r="C7834" s="2" t="s">
        <v>3</v>
      </c>
      <c r="D7834" s="2" t="s">
        <v>503</v>
      </c>
      <c r="E7834" s="9" t="s">
        <v>840</v>
      </c>
      <c r="F7834" s="10"/>
      <c r="G7834" s="18" t="s">
        <v>5</v>
      </c>
      <c r="H7834" s="3">
        <v>2024</v>
      </c>
      <c r="I7834" s="20" t="s">
        <v>282</v>
      </c>
      <c r="J7834" s="2" t="s">
        <v>274</v>
      </c>
      <c r="K7834" s="2" t="s">
        <v>321</v>
      </c>
      <c r="L7834" s="163">
        <f t="shared" si="328"/>
        <v>0</v>
      </c>
      <c r="M7834" s="163">
        <f t="shared" si="329"/>
        <v>0</v>
      </c>
      <c r="N7834" s="181"/>
      <c r="O7834" s="8"/>
      <c r="P7834" s="8"/>
      <c r="Q7834" s="8"/>
      <c r="R7834" s="8"/>
      <c r="S7834" s="122"/>
      <c r="T7834" s="8"/>
      <c r="U7834" s="8"/>
      <c r="V7834" s="8"/>
      <c r="W7834" s="8"/>
      <c r="X7834" s="122"/>
      <c r="Y7834" s="8"/>
      <c r="Z7834" s="8"/>
      <c r="AA7834" s="8"/>
      <c r="AB7834" s="8"/>
      <c r="AC7834" s="122"/>
      <c r="AD7834" s="8"/>
      <c r="AE7834" s="8"/>
      <c r="AF7834" s="8"/>
      <c r="AG7834" s="8"/>
      <c r="AH7834" s="122"/>
      <c r="AI7834" s="137"/>
      <c r="AJ7834" s="137"/>
      <c r="AK7834" s="137"/>
      <c r="AL7834" s="137"/>
      <c r="AM7834" s="138"/>
      <c r="AN7834" s="8"/>
      <c r="AO7834" s="8"/>
      <c r="AP7834" s="8"/>
      <c r="AQ7834" s="8"/>
      <c r="AR7834" s="122"/>
      <c r="AS7834" s="139"/>
      <c r="AT7834" s="139"/>
      <c r="AU7834" s="139"/>
      <c r="AV7834" s="139"/>
      <c r="AW7834" s="140"/>
      <c r="AX7834" s="8"/>
      <c r="AY7834" s="8"/>
      <c r="AZ7834" s="8"/>
      <c r="BA7834" s="8"/>
      <c r="BB7834" s="122"/>
      <c r="BC7834" s="8"/>
      <c r="BD7834" s="8"/>
      <c r="BE7834" s="8"/>
      <c r="BF7834" s="8"/>
      <c r="BG7834" s="122"/>
      <c r="BH7834" s="8"/>
      <c r="BI7834" s="8"/>
      <c r="BJ7834" s="8"/>
      <c r="BK7834" s="8"/>
      <c r="BL7834" s="122"/>
      <c r="BM7834" s="8"/>
      <c r="BN7834" s="8"/>
      <c r="BO7834" s="8"/>
      <c r="BP7834" s="8"/>
      <c r="BQ7834" s="122"/>
      <c r="BR7834" s="8"/>
      <c r="BS7834" s="8"/>
      <c r="BT7834" s="8"/>
      <c r="BU7834" s="8"/>
      <c r="BV7834" s="122"/>
    </row>
    <row r="7835" spans="1:74" hidden="1" x14ac:dyDescent="0.3">
      <c r="A7835" s="8"/>
      <c r="B7835" s="2" t="s">
        <v>2</v>
      </c>
      <c r="C7835" s="2" t="s">
        <v>3</v>
      </c>
      <c r="D7835" s="2" t="s">
        <v>503</v>
      </c>
      <c r="E7835" s="9" t="s">
        <v>840</v>
      </c>
      <c r="F7835" s="10"/>
      <c r="G7835" s="18" t="s">
        <v>5</v>
      </c>
      <c r="H7835" s="3">
        <v>2024</v>
      </c>
      <c r="I7835" s="20" t="s">
        <v>282</v>
      </c>
      <c r="J7835" s="2" t="s">
        <v>275</v>
      </c>
      <c r="K7835" s="2" t="s">
        <v>321</v>
      </c>
      <c r="L7835" s="163">
        <f t="shared" si="328"/>
        <v>0</v>
      </c>
      <c r="M7835" s="163">
        <f t="shared" si="329"/>
        <v>0</v>
      </c>
      <c r="N7835" s="181"/>
      <c r="O7835" s="8"/>
      <c r="P7835" s="8"/>
      <c r="Q7835" s="8"/>
      <c r="R7835" s="8"/>
      <c r="S7835" s="122"/>
      <c r="T7835" s="8"/>
      <c r="U7835" s="8"/>
      <c r="V7835" s="8"/>
      <c r="W7835" s="8"/>
      <c r="X7835" s="122"/>
      <c r="Y7835" s="8"/>
      <c r="Z7835" s="8"/>
      <c r="AA7835" s="8"/>
      <c r="AB7835" s="8"/>
      <c r="AC7835" s="122"/>
      <c r="AD7835" s="8"/>
      <c r="AE7835" s="8"/>
      <c r="AF7835" s="8"/>
      <c r="AG7835" s="8"/>
      <c r="AH7835" s="122"/>
      <c r="AI7835" s="137"/>
      <c r="AJ7835" s="137"/>
      <c r="AK7835" s="137"/>
      <c r="AL7835" s="137"/>
      <c r="AM7835" s="138"/>
      <c r="AN7835" s="8"/>
      <c r="AO7835" s="8"/>
      <c r="AP7835" s="8"/>
      <c r="AQ7835" s="8"/>
      <c r="AR7835" s="122"/>
      <c r="AS7835" s="139"/>
      <c r="AT7835" s="139"/>
      <c r="AU7835" s="139"/>
      <c r="AV7835" s="139"/>
      <c r="AW7835" s="140"/>
      <c r="AX7835" s="8"/>
      <c r="AY7835" s="8"/>
      <c r="AZ7835" s="8"/>
      <c r="BA7835" s="8"/>
      <c r="BB7835" s="122"/>
      <c r="BC7835" s="8"/>
      <c r="BD7835" s="8"/>
      <c r="BE7835" s="8"/>
      <c r="BF7835" s="8"/>
      <c r="BG7835" s="122"/>
      <c r="BH7835" s="8"/>
      <c r="BI7835" s="8"/>
      <c r="BJ7835" s="8"/>
      <c r="BK7835" s="8"/>
      <c r="BL7835" s="122"/>
      <c r="BM7835" s="8"/>
      <c r="BN7835" s="8"/>
      <c r="BO7835" s="8"/>
      <c r="BP7835" s="8"/>
      <c r="BQ7835" s="122"/>
      <c r="BR7835" s="8"/>
      <c r="BS7835" s="8"/>
      <c r="BT7835" s="8"/>
      <c r="BU7835" s="8"/>
      <c r="BV7835" s="122"/>
    </row>
    <row r="7836" spans="1:74" hidden="1" x14ac:dyDescent="0.3">
      <c r="A7836" s="8"/>
      <c r="B7836" s="2" t="s">
        <v>2</v>
      </c>
      <c r="C7836" s="2" t="s">
        <v>3</v>
      </c>
      <c r="D7836" s="2" t="s">
        <v>503</v>
      </c>
      <c r="E7836" s="9" t="s">
        <v>840</v>
      </c>
      <c r="F7836" s="10"/>
      <c r="G7836" s="18" t="s">
        <v>5</v>
      </c>
      <c r="H7836" s="3">
        <v>2024</v>
      </c>
      <c r="I7836" s="20" t="s">
        <v>282</v>
      </c>
      <c r="J7836" s="2" t="s">
        <v>276</v>
      </c>
      <c r="K7836" s="2" t="s">
        <v>320</v>
      </c>
      <c r="L7836" s="163">
        <f t="shared" si="328"/>
        <v>0</v>
      </c>
      <c r="M7836" s="163">
        <f t="shared" si="329"/>
        <v>0</v>
      </c>
      <c r="N7836" s="181"/>
      <c r="O7836" s="8"/>
      <c r="P7836" s="8"/>
      <c r="Q7836" s="8"/>
      <c r="R7836" s="8"/>
      <c r="S7836" s="122"/>
      <c r="T7836" s="8"/>
      <c r="U7836" s="8"/>
      <c r="V7836" s="8"/>
      <c r="W7836" s="8"/>
      <c r="X7836" s="122"/>
      <c r="Y7836" s="8"/>
      <c r="Z7836" s="8"/>
      <c r="AA7836" s="8"/>
      <c r="AB7836" s="8"/>
      <c r="AC7836" s="122"/>
      <c r="AD7836" s="8"/>
      <c r="AE7836" s="8"/>
      <c r="AF7836" s="8"/>
      <c r="AG7836" s="8"/>
      <c r="AH7836" s="122"/>
      <c r="AI7836" s="137"/>
      <c r="AJ7836" s="137"/>
      <c r="AK7836" s="137"/>
      <c r="AL7836" s="137"/>
      <c r="AM7836" s="138"/>
      <c r="AN7836" s="8"/>
      <c r="AO7836" s="8"/>
      <c r="AP7836" s="8"/>
      <c r="AQ7836" s="8"/>
      <c r="AR7836" s="122"/>
      <c r="AS7836" s="139"/>
      <c r="AT7836" s="139"/>
      <c r="AU7836" s="139"/>
      <c r="AV7836" s="139"/>
      <c r="AW7836" s="140"/>
      <c r="AX7836" s="8"/>
      <c r="AY7836" s="8"/>
      <c r="AZ7836" s="8"/>
      <c r="BA7836" s="8"/>
      <c r="BB7836" s="122"/>
      <c r="BC7836" s="8"/>
      <c r="BD7836" s="8"/>
      <c r="BE7836" s="8"/>
      <c r="BF7836" s="8"/>
      <c r="BG7836" s="122"/>
      <c r="BH7836" s="8"/>
      <c r="BI7836" s="8"/>
      <c r="BJ7836" s="8"/>
      <c r="BK7836" s="8"/>
      <c r="BL7836" s="122"/>
      <c r="BM7836" s="8"/>
      <c r="BN7836" s="8"/>
      <c r="BO7836" s="8"/>
      <c r="BP7836" s="8"/>
      <c r="BQ7836" s="122"/>
      <c r="BR7836" s="8"/>
      <c r="BS7836" s="8"/>
      <c r="BT7836" s="8"/>
      <c r="BU7836" s="8"/>
      <c r="BV7836" s="122"/>
    </row>
    <row r="7837" spans="1:74" hidden="1" x14ac:dyDescent="0.3">
      <c r="A7837" s="8"/>
      <c r="B7837" s="2" t="s">
        <v>2</v>
      </c>
      <c r="C7837" s="2" t="s">
        <v>3</v>
      </c>
      <c r="D7837" s="2" t="s">
        <v>503</v>
      </c>
      <c r="E7837" s="9" t="s">
        <v>840</v>
      </c>
      <c r="F7837" s="10"/>
      <c r="G7837" s="18" t="s">
        <v>5</v>
      </c>
      <c r="H7837" s="3">
        <v>2024</v>
      </c>
      <c r="I7837" s="20" t="s">
        <v>282</v>
      </c>
      <c r="J7837" s="2" t="s">
        <v>277</v>
      </c>
      <c r="K7837" s="2" t="s">
        <v>320</v>
      </c>
      <c r="L7837" s="163">
        <f t="shared" si="328"/>
        <v>9</v>
      </c>
      <c r="M7837" s="163">
        <f t="shared" si="329"/>
        <v>277.887</v>
      </c>
      <c r="N7837" s="181"/>
      <c r="O7837" s="8"/>
      <c r="P7837" s="8"/>
      <c r="Q7837" s="8"/>
      <c r="R7837" s="8"/>
      <c r="S7837" s="122"/>
      <c r="T7837" s="8"/>
      <c r="U7837" s="8"/>
      <c r="V7837" s="8"/>
      <c r="W7837" s="8"/>
      <c r="X7837" s="122"/>
      <c r="Y7837" s="8"/>
      <c r="Z7837" s="8"/>
      <c r="AA7837" s="8"/>
      <c r="AB7837" s="8"/>
      <c r="AC7837" s="122"/>
      <c r="AD7837" s="8"/>
      <c r="AE7837" s="8"/>
      <c r="AF7837" s="8"/>
      <c r="AG7837" s="8"/>
      <c r="AH7837" s="122"/>
      <c r="AI7837" s="137"/>
      <c r="AJ7837" s="137"/>
      <c r="AK7837" s="137"/>
      <c r="AL7837" s="137"/>
      <c r="AM7837" s="138"/>
      <c r="AN7837" s="8"/>
      <c r="AO7837" s="8"/>
      <c r="AP7837" s="8"/>
      <c r="AQ7837" s="8"/>
      <c r="AR7837" s="122"/>
      <c r="AS7837" s="139"/>
      <c r="AT7837" s="139"/>
      <c r="AU7837" s="139"/>
      <c r="AV7837" s="139"/>
      <c r="AW7837" s="140"/>
      <c r="AX7837" s="8"/>
      <c r="AY7837" s="8"/>
      <c r="AZ7837" s="8"/>
      <c r="BA7837" s="8"/>
      <c r="BB7837" s="122"/>
      <c r="BC7837" s="8"/>
      <c r="BD7837" s="8"/>
      <c r="BE7837" s="8"/>
      <c r="BF7837" s="8"/>
      <c r="BG7837" s="122"/>
      <c r="BH7837" s="8" t="s">
        <v>976</v>
      </c>
      <c r="BI7837" s="8"/>
      <c r="BJ7837" s="8"/>
      <c r="BK7837" s="8">
        <v>9</v>
      </c>
      <c r="BL7837" s="122">
        <v>277.887</v>
      </c>
      <c r="BM7837" s="8"/>
      <c r="BN7837" s="8"/>
      <c r="BO7837" s="8"/>
      <c r="BP7837" s="8"/>
      <c r="BQ7837" s="122"/>
      <c r="BR7837" s="8"/>
      <c r="BS7837" s="8"/>
      <c r="BT7837" s="8"/>
      <c r="BU7837" s="8"/>
      <c r="BV7837" s="122"/>
    </row>
    <row r="7838" spans="1:74" hidden="1" x14ac:dyDescent="0.3">
      <c r="A7838" s="8"/>
      <c r="B7838" s="2" t="s">
        <v>2</v>
      </c>
      <c r="C7838" s="2" t="s">
        <v>3</v>
      </c>
      <c r="D7838" s="2" t="s">
        <v>503</v>
      </c>
      <c r="E7838" s="9" t="s">
        <v>840</v>
      </c>
      <c r="F7838" s="10"/>
      <c r="G7838" s="18" t="s">
        <v>5</v>
      </c>
      <c r="H7838" s="3">
        <v>2024</v>
      </c>
      <c r="I7838" s="20" t="s">
        <v>283</v>
      </c>
      <c r="J7838" s="2" t="s">
        <v>298</v>
      </c>
      <c r="K7838" s="2" t="s">
        <v>321</v>
      </c>
      <c r="L7838" s="163">
        <f t="shared" si="328"/>
        <v>0</v>
      </c>
      <c r="M7838" s="163">
        <f t="shared" si="329"/>
        <v>0</v>
      </c>
      <c r="N7838" s="181"/>
      <c r="O7838" s="8"/>
      <c r="P7838" s="8"/>
      <c r="Q7838" s="8"/>
      <c r="R7838" s="8"/>
      <c r="S7838" s="122"/>
      <c r="T7838" s="8"/>
      <c r="U7838" s="8"/>
      <c r="V7838" s="8"/>
      <c r="W7838" s="8"/>
      <c r="X7838" s="122"/>
      <c r="Y7838" s="8"/>
      <c r="Z7838" s="8"/>
      <c r="AA7838" s="8"/>
      <c r="AB7838" s="8"/>
      <c r="AC7838" s="122"/>
      <c r="AD7838" s="8"/>
      <c r="AE7838" s="8"/>
      <c r="AF7838" s="8"/>
      <c r="AG7838" s="8"/>
      <c r="AH7838" s="122"/>
      <c r="AI7838" s="137"/>
      <c r="AJ7838" s="137"/>
      <c r="AK7838" s="137"/>
      <c r="AL7838" s="137"/>
      <c r="AM7838" s="138"/>
      <c r="AN7838" s="8"/>
      <c r="AO7838" s="8"/>
      <c r="AP7838" s="8"/>
      <c r="AQ7838" s="8"/>
      <c r="AR7838" s="122"/>
      <c r="AS7838" s="139"/>
      <c r="AT7838" s="139"/>
      <c r="AU7838" s="139"/>
      <c r="AV7838" s="139"/>
      <c r="AW7838" s="140"/>
      <c r="AX7838" s="8"/>
      <c r="AY7838" s="8"/>
      <c r="AZ7838" s="8"/>
      <c r="BA7838" s="8"/>
      <c r="BB7838" s="122"/>
      <c r="BC7838" s="8"/>
      <c r="BD7838" s="8"/>
      <c r="BE7838" s="8"/>
      <c r="BF7838" s="8"/>
      <c r="BG7838" s="122"/>
      <c r="BH7838" s="8"/>
      <c r="BI7838" s="8"/>
      <c r="BJ7838" s="8"/>
      <c r="BK7838" s="8"/>
      <c r="BL7838" s="122"/>
      <c r="BM7838" s="8"/>
      <c r="BN7838" s="8"/>
      <c r="BO7838" s="8"/>
      <c r="BP7838" s="8"/>
      <c r="BQ7838" s="122"/>
      <c r="BR7838" s="8"/>
      <c r="BS7838" s="8"/>
      <c r="BT7838" s="8"/>
      <c r="BU7838" s="8"/>
      <c r="BV7838" s="122"/>
    </row>
    <row r="7839" spans="1:74" hidden="1" x14ac:dyDescent="0.3">
      <c r="A7839" s="8"/>
      <c r="B7839" s="2" t="s">
        <v>2</v>
      </c>
      <c r="C7839" s="2" t="s">
        <v>3</v>
      </c>
      <c r="D7839" s="2" t="s">
        <v>503</v>
      </c>
      <c r="E7839" s="9" t="s">
        <v>840</v>
      </c>
      <c r="F7839" s="10"/>
      <c r="G7839" s="18" t="s">
        <v>5</v>
      </c>
      <c r="H7839" s="3">
        <v>2024</v>
      </c>
      <c r="I7839" s="20" t="s">
        <v>283</v>
      </c>
      <c r="J7839" s="2" t="s">
        <v>278</v>
      </c>
      <c r="K7839" s="2" t="s">
        <v>320</v>
      </c>
      <c r="L7839" s="163">
        <f t="shared" si="328"/>
        <v>0</v>
      </c>
      <c r="M7839" s="163">
        <f t="shared" si="329"/>
        <v>0</v>
      </c>
      <c r="N7839" s="181"/>
      <c r="O7839" s="8"/>
      <c r="P7839" s="8"/>
      <c r="Q7839" s="8"/>
      <c r="R7839" s="8"/>
      <c r="S7839" s="122"/>
      <c r="T7839" s="8"/>
      <c r="U7839" s="8"/>
      <c r="V7839" s="8"/>
      <c r="W7839" s="8"/>
      <c r="X7839" s="122"/>
      <c r="Y7839" s="8"/>
      <c r="Z7839" s="8"/>
      <c r="AA7839" s="8"/>
      <c r="AB7839" s="8"/>
      <c r="AC7839" s="122"/>
      <c r="AD7839" s="8"/>
      <c r="AE7839" s="8"/>
      <c r="AF7839" s="8"/>
      <c r="AG7839" s="8"/>
      <c r="AH7839" s="122"/>
      <c r="AI7839" s="137"/>
      <c r="AJ7839" s="137"/>
      <c r="AK7839" s="137"/>
      <c r="AL7839" s="137"/>
      <c r="AM7839" s="138"/>
      <c r="AN7839" s="8"/>
      <c r="AO7839" s="8"/>
      <c r="AP7839" s="8"/>
      <c r="AQ7839" s="8"/>
      <c r="AR7839" s="122"/>
      <c r="AS7839" s="139"/>
      <c r="AT7839" s="139"/>
      <c r="AU7839" s="139"/>
      <c r="AV7839" s="139"/>
      <c r="AW7839" s="140"/>
      <c r="AX7839" s="8"/>
      <c r="AY7839" s="8"/>
      <c r="AZ7839" s="8"/>
      <c r="BA7839" s="8"/>
      <c r="BB7839" s="122"/>
      <c r="BC7839" s="8"/>
      <c r="BD7839" s="8"/>
      <c r="BE7839" s="8"/>
      <c r="BF7839" s="8"/>
      <c r="BG7839" s="122"/>
      <c r="BH7839" s="8"/>
      <c r="BI7839" s="8"/>
      <c r="BJ7839" s="8"/>
      <c r="BK7839" s="8"/>
      <c r="BL7839" s="122"/>
      <c r="BM7839" s="8"/>
      <c r="BN7839" s="8"/>
      <c r="BO7839" s="8"/>
      <c r="BP7839" s="8"/>
      <c r="BQ7839" s="122"/>
      <c r="BR7839" s="8"/>
      <c r="BS7839" s="8"/>
      <c r="BT7839" s="8"/>
      <c r="BU7839" s="8"/>
      <c r="BV7839" s="122"/>
    </row>
    <row r="7840" spans="1:74" hidden="1" x14ac:dyDescent="0.3">
      <c r="A7840" s="8"/>
      <c r="B7840" s="2" t="s">
        <v>2</v>
      </c>
      <c r="C7840" s="2" t="s">
        <v>3</v>
      </c>
      <c r="D7840" s="2" t="s">
        <v>503</v>
      </c>
      <c r="E7840" s="9" t="s">
        <v>840</v>
      </c>
      <c r="F7840" s="10"/>
      <c r="G7840" s="18" t="s">
        <v>5</v>
      </c>
      <c r="H7840" s="3">
        <v>2024</v>
      </c>
      <c r="I7840" s="20" t="s">
        <v>283</v>
      </c>
      <c r="J7840" s="2" t="s">
        <v>279</v>
      </c>
      <c r="K7840" s="2" t="s">
        <v>320</v>
      </c>
      <c r="L7840" s="163">
        <f t="shared" si="328"/>
        <v>0</v>
      </c>
      <c r="M7840" s="163">
        <f t="shared" si="329"/>
        <v>0</v>
      </c>
      <c r="N7840" s="181"/>
      <c r="O7840" s="8"/>
      <c r="P7840" s="8"/>
      <c r="Q7840" s="8"/>
      <c r="R7840" s="8"/>
      <c r="S7840" s="122"/>
      <c r="T7840" s="8"/>
      <c r="U7840" s="8"/>
      <c r="V7840" s="8"/>
      <c r="W7840" s="8"/>
      <c r="X7840" s="122"/>
      <c r="Y7840" s="8"/>
      <c r="Z7840" s="8"/>
      <c r="AA7840" s="8"/>
      <c r="AB7840" s="8"/>
      <c r="AC7840" s="122"/>
      <c r="AD7840" s="8"/>
      <c r="AE7840" s="8"/>
      <c r="AF7840" s="8"/>
      <c r="AG7840" s="8"/>
      <c r="AH7840" s="122"/>
      <c r="AI7840" s="137"/>
      <c r="AJ7840" s="137"/>
      <c r="AK7840" s="137"/>
      <c r="AL7840" s="137"/>
      <c r="AM7840" s="138"/>
      <c r="AN7840" s="8"/>
      <c r="AO7840" s="8"/>
      <c r="AP7840" s="8"/>
      <c r="AQ7840" s="8"/>
      <c r="AR7840" s="122"/>
      <c r="AS7840" s="139"/>
      <c r="AT7840" s="139"/>
      <c r="AU7840" s="139"/>
      <c r="AV7840" s="139"/>
      <c r="AW7840" s="140"/>
      <c r="AX7840" s="8"/>
      <c r="AY7840" s="8"/>
      <c r="AZ7840" s="8"/>
      <c r="BA7840" s="8"/>
      <c r="BB7840" s="122"/>
      <c r="BC7840" s="8"/>
      <c r="BD7840" s="8"/>
      <c r="BE7840" s="8"/>
      <c r="BF7840" s="8"/>
      <c r="BG7840" s="122"/>
      <c r="BH7840" s="8"/>
      <c r="BI7840" s="8"/>
      <c r="BJ7840" s="8"/>
      <c r="BK7840" s="8"/>
      <c r="BL7840" s="122"/>
      <c r="BM7840" s="8"/>
      <c r="BN7840" s="8"/>
      <c r="BO7840" s="8"/>
      <c r="BP7840" s="8"/>
      <c r="BQ7840" s="122"/>
      <c r="BR7840" s="8"/>
      <c r="BS7840" s="8"/>
      <c r="BT7840" s="8"/>
      <c r="BU7840" s="8"/>
      <c r="BV7840" s="122"/>
    </row>
    <row r="7841" spans="1:74" hidden="1" x14ac:dyDescent="0.3">
      <c r="A7841" s="8"/>
      <c r="B7841" s="2" t="s">
        <v>2</v>
      </c>
      <c r="C7841" s="2" t="s">
        <v>3</v>
      </c>
      <c r="D7841" s="2" t="s">
        <v>503</v>
      </c>
      <c r="E7841" s="9" t="s">
        <v>840</v>
      </c>
      <c r="F7841" s="10"/>
      <c r="G7841" s="18" t="s">
        <v>5</v>
      </c>
      <c r="H7841" s="3">
        <v>2024</v>
      </c>
      <c r="I7841" s="20" t="s">
        <v>286</v>
      </c>
      <c r="J7841" s="2" t="s">
        <v>280</v>
      </c>
      <c r="K7841" s="2" t="s">
        <v>319</v>
      </c>
      <c r="L7841" s="163">
        <f t="shared" si="328"/>
        <v>0</v>
      </c>
      <c r="M7841" s="163">
        <f t="shared" si="329"/>
        <v>0</v>
      </c>
      <c r="N7841" s="181"/>
      <c r="O7841" s="8"/>
      <c r="P7841" s="8"/>
      <c r="Q7841" s="8"/>
      <c r="R7841" s="8"/>
      <c r="S7841" s="122"/>
      <c r="T7841" s="8"/>
      <c r="U7841" s="8"/>
      <c r="V7841" s="8"/>
      <c r="W7841" s="8"/>
      <c r="X7841" s="122"/>
      <c r="Y7841" s="8"/>
      <c r="Z7841" s="8"/>
      <c r="AA7841" s="8"/>
      <c r="AB7841" s="8"/>
      <c r="AC7841" s="122"/>
      <c r="AD7841" s="8"/>
      <c r="AE7841" s="8"/>
      <c r="AF7841" s="8"/>
      <c r="AG7841" s="8"/>
      <c r="AH7841" s="122"/>
      <c r="AI7841" s="137"/>
      <c r="AJ7841" s="137"/>
      <c r="AK7841" s="137"/>
      <c r="AL7841" s="137"/>
      <c r="AM7841" s="138"/>
      <c r="AN7841" s="8"/>
      <c r="AO7841" s="8"/>
      <c r="AP7841" s="8"/>
      <c r="AQ7841" s="8"/>
      <c r="AR7841" s="122"/>
      <c r="AS7841" s="139"/>
      <c r="AT7841" s="139"/>
      <c r="AU7841" s="139"/>
      <c r="AV7841" s="139"/>
      <c r="AW7841" s="140"/>
      <c r="AX7841" s="8"/>
      <c r="AY7841" s="8"/>
      <c r="AZ7841" s="8"/>
      <c r="BA7841" s="8"/>
      <c r="BB7841" s="122"/>
      <c r="BC7841" s="8"/>
      <c r="BD7841" s="8"/>
      <c r="BE7841" s="8"/>
      <c r="BF7841" s="8"/>
      <c r="BG7841" s="122"/>
      <c r="BH7841" s="8"/>
      <c r="BI7841" s="8"/>
      <c r="BJ7841" s="8"/>
      <c r="BK7841" s="8"/>
      <c r="BL7841" s="122"/>
      <c r="BM7841" s="8"/>
      <c r="BN7841" s="8"/>
      <c r="BO7841" s="8"/>
      <c r="BP7841" s="8"/>
      <c r="BQ7841" s="122"/>
      <c r="BR7841" s="8"/>
      <c r="BS7841" s="8"/>
      <c r="BT7841" s="8"/>
      <c r="BU7841" s="8"/>
      <c r="BV7841" s="122"/>
    </row>
    <row r="7842" spans="1:74" hidden="1" x14ac:dyDescent="0.3">
      <c r="A7842" s="8"/>
      <c r="B7842" s="2" t="s">
        <v>2</v>
      </c>
      <c r="C7842" s="2" t="s">
        <v>3</v>
      </c>
      <c r="D7842" s="2" t="s">
        <v>503</v>
      </c>
      <c r="E7842" s="9" t="s">
        <v>840</v>
      </c>
      <c r="F7842" s="10"/>
      <c r="G7842" s="18" t="s">
        <v>5</v>
      </c>
      <c r="H7842" s="3">
        <v>2024</v>
      </c>
      <c r="I7842" s="20" t="s">
        <v>286</v>
      </c>
      <c r="J7842" s="2" t="s">
        <v>281</v>
      </c>
      <c r="K7842" s="2" t="s">
        <v>319</v>
      </c>
      <c r="L7842" s="163"/>
      <c r="M7842" s="163">
        <f t="shared" si="329"/>
        <v>0</v>
      </c>
      <c r="N7842" s="181"/>
      <c r="O7842" s="8"/>
      <c r="P7842" s="8"/>
      <c r="Q7842" s="8"/>
      <c r="R7842" s="8"/>
      <c r="S7842" s="122"/>
      <c r="T7842" s="8"/>
      <c r="U7842" s="8"/>
      <c r="V7842" s="8"/>
      <c r="W7842" s="8"/>
      <c r="X7842" s="122"/>
      <c r="Y7842" s="8"/>
      <c r="Z7842" s="8"/>
      <c r="AA7842" s="8"/>
      <c r="AB7842" s="8"/>
      <c r="AC7842" s="122"/>
      <c r="AD7842" s="8"/>
      <c r="AE7842" s="8"/>
      <c r="AF7842" s="8"/>
      <c r="AG7842" s="8"/>
      <c r="AH7842" s="122"/>
      <c r="AI7842" s="137"/>
      <c r="AJ7842" s="137"/>
      <c r="AK7842" s="137"/>
      <c r="AL7842" s="137"/>
      <c r="AM7842" s="138"/>
      <c r="AN7842" s="8"/>
      <c r="AO7842" s="8"/>
      <c r="AP7842" s="8"/>
      <c r="AQ7842" s="8"/>
      <c r="AR7842" s="122"/>
      <c r="AS7842" s="139"/>
      <c r="AT7842" s="139"/>
      <c r="AU7842" s="139"/>
      <c r="AV7842" s="139"/>
      <c r="AW7842" s="140"/>
      <c r="AX7842" s="8"/>
      <c r="AY7842" s="8"/>
      <c r="AZ7842" s="8"/>
      <c r="BA7842" s="8"/>
      <c r="BB7842" s="122"/>
      <c r="BC7842" s="8"/>
      <c r="BD7842" s="8"/>
      <c r="BE7842" s="8"/>
      <c r="BF7842" s="8"/>
      <c r="BG7842" s="122"/>
      <c r="BH7842" s="8"/>
      <c r="BI7842" s="8"/>
      <c r="BJ7842" s="8"/>
      <c r="BK7842" s="8"/>
      <c r="BL7842" s="122"/>
      <c r="BM7842" s="8"/>
      <c r="BN7842" s="8"/>
      <c r="BO7842" s="8"/>
      <c r="BP7842" s="8"/>
      <c r="BQ7842" s="122"/>
      <c r="BR7842" s="8"/>
      <c r="BS7842" s="8"/>
      <c r="BT7842" s="8"/>
      <c r="BU7842" s="8"/>
      <c r="BV7842" s="122"/>
    </row>
    <row r="7843" spans="1:74" hidden="1" x14ac:dyDescent="0.3">
      <c r="A7843" s="15"/>
      <c r="B7843" s="12" t="s">
        <v>2</v>
      </c>
      <c r="C7843" s="12" t="s">
        <v>3</v>
      </c>
      <c r="D7843" s="12" t="s">
        <v>503</v>
      </c>
      <c r="E7843" s="16" t="s">
        <v>840</v>
      </c>
      <c r="F7843" s="17"/>
      <c r="G7843" s="19" t="s">
        <v>5</v>
      </c>
      <c r="H7843" s="7">
        <v>2024</v>
      </c>
      <c r="I7843" s="21"/>
      <c r="J7843" s="12" t="s">
        <v>314</v>
      </c>
      <c r="K7843" s="12"/>
      <c r="L7843" s="147"/>
      <c r="M7843" s="147">
        <f t="shared" si="329"/>
        <v>277.887</v>
      </c>
      <c r="N7843" s="183"/>
      <c r="O7843" s="15"/>
      <c r="P7843" s="15"/>
      <c r="Q7843" s="15"/>
      <c r="R7843" s="15"/>
      <c r="S7843" s="123"/>
      <c r="T7843" s="15"/>
      <c r="U7843" s="15"/>
      <c r="V7843" s="15"/>
      <c r="W7843" s="15"/>
      <c r="X7843" s="123"/>
      <c r="Y7843" s="15"/>
      <c r="Z7843" s="15"/>
      <c r="AA7843" s="15"/>
      <c r="AB7843" s="15"/>
      <c r="AC7843" s="123"/>
      <c r="AD7843" s="15"/>
      <c r="AE7843" s="15"/>
      <c r="AF7843" s="15"/>
      <c r="AG7843" s="15"/>
      <c r="AH7843" s="123">
        <f>SUM(AH7830:AH7842)</f>
        <v>0</v>
      </c>
      <c r="AI7843" s="15"/>
      <c r="AJ7843" s="15"/>
      <c r="AK7843" s="15"/>
      <c r="AL7843" s="15"/>
      <c r="AM7843" s="123">
        <f>SUM(AM7805:AM7842)</f>
        <v>0</v>
      </c>
      <c r="AN7843" s="15"/>
      <c r="AO7843" s="15"/>
      <c r="AP7843" s="15"/>
      <c r="AQ7843" s="15"/>
      <c r="AR7843" s="123">
        <f>SUM(AR7805:AR7842)</f>
        <v>0</v>
      </c>
      <c r="AS7843" s="15"/>
      <c r="AT7843" s="15"/>
      <c r="AU7843" s="15"/>
      <c r="AV7843" s="15"/>
      <c r="AW7843" s="123">
        <f>SUM(AW7805:AW7842)</f>
        <v>0</v>
      </c>
      <c r="AX7843" s="15"/>
      <c r="AY7843" s="15"/>
      <c r="AZ7843" s="15"/>
      <c r="BA7843" s="123"/>
      <c r="BB7843" s="123">
        <f>SUM(BB7805:BB7842)</f>
        <v>0</v>
      </c>
      <c r="BC7843" s="15"/>
      <c r="BD7843" s="15"/>
      <c r="BE7843" s="15"/>
      <c r="BF7843" s="123"/>
      <c r="BG7843" s="123">
        <f t="shared" ref="BG7843" si="330">SUM(BG7805:BG7842)</f>
        <v>0</v>
      </c>
      <c r="BH7843" s="15"/>
      <c r="BI7843" s="15"/>
      <c r="BJ7843" s="15"/>
      <c r="BK7843" s="123"/>
      <c r="BL7843" s="123">
        <f t="shared" ref="BL7843" si="331">SUM(BL7805:BL7842)</f>
        <v>277.887</v>
      </c>
      <c r="BM7843" s="15"/>
      <c r="BN7843" s="15"/>
      <c r="BO7843" s="15"/>
      <c r="BP7843" s="123"/>
      <c r="BQ7843" s="123">
        <f t="shared" ref="BQ7843" si="332">SUM(BQ7805:BQ7842)</f>
        <v>0</v>
      </c>
      <c r="BR7843" s="15"/>
      <c r="BS7843" s="15"/>
      <c r="BT7843" s="15"/>
      <c r="BU7843" s="123"/>
      <c r="BV7843" s="123">
        <f t="shared" ref="BV7843" si="333">SUM(BV7805:BV7842)</f>
        <v>0</v>
      </c>
    </row>
    <row r="7844" spans="1:74" hidden="1" x14ac:dyDescent="0.3">
      <c r="A7844" s="8"/>
      <c r="B7844" s="2" t="s">
        <v>2</v>
      </c>
      <c r="C7844" s="2" t="s">
        <v>3</v>
      </c>
      <c r="D7844" s="2" t="s">
        <v>503</v>
      </c>
      <c r="E7844" s="9">
        <v>86</v>
      </c>
      <c r="F7844" s="10"/>
      <c r="G7844" s="18" t="s">
        <v>5</v>
      </c>
      <c r="H7844" s="3">
        <v>2024</v>
      </c>
      <c r="I7844" s="20" t="s">
        <v>287</v>
      </c>
      <c r="J7844" s="184" t="s">
        <v>509</v>
      </c>
      <c r="K7844" s="184" t="s">
        <v>318</v>
      </c>
      <c r="L7844" s="187">
        <f>SUM(R7844,W7844,AB7844,AG7844,AL7844,AQ7844,AV7844,BA7844,BF7844,BK7844,BP7844,BU7844)</f>
        <v>0</v>
      </c>
      <c r="M7844" s="187">
        <f t="shared" si="329"/>
        <v>0</v>
      </c>
      <c r="N7844" s="186"/>
      <c r="O7844" s="8"/>
      <c r="P7844" s="8"/>
      <c r="Q7844" s="8"/>
      <c r="R7844" s="8"/>
      <c r="S7844" s="122"/>
      <c r="T7844" s="8"/>
      <c r="U7844" s="8"/>
      <c r="V7844" s="8"/>
      <c r="W7844" s="8"/>
      <c r="X7844" s="122"/>
      <c r="Y7844" s="8"/>
      <c r="Z7844" s="8"/>
      <c r="AA7844" s="8"/>
      <c r="AB7844" s="8"/>
      <c r="AC7844" s="122"/>
      <c r="AD7844" s="8"/>
      <c r="AE7844" s="8"/>
      <c r="AF7844" s="8"/>
      <c r="AG7844" s="8"/>
      <c r="AH7844" s="122"/>
      <c r="AI7844" s="137"/>
      <c r="AJ7844" s="137"/>
      <c r="AK7844" s="137"/>
      <c r="AL7844" s="137"/>
      <c r="AM7844" s="138"/>
      <c r="AN7844" s="8"/>
      <c r="AO7844" s="8"/>
      <c r="AP7844" s="8"/>
      <c r="AQ7844" s="8"/>
      <c r="AR7844" s="122"/>
      <c r="AS7844" s="139"/>
      <c r="AT7844" s="139"/>
      <c r="AU7844" s="139"/>
      <c r="AV7844" s="139"/>
      <c r="AW7844" s="140"/>
      <c r="AX7844" s="8"/>
      <c r="AY7844" s="8"/>
      <c r="AZ7844" s="8"/>
      <c r="BA7844" s="8"/>
      <c r="BB7844" s="122"/>
      <c r="BC7844" s="8"/>
      <c r="BD7844" s="8"/>
      <c r="BE7844" s="8"/>
      <c r="BF7844" s="8"/>
      <c r="BG7844" s="122"/>
      <c r="BH7844" s="8"/>
      <c r="BI7844" s="8"/>
      <c r="BJ7844" s="8"/>
      <c r="BK7844" s="8"/>
      <c r="BL7844" s="122"/>
      <c r="BM7844" s="8"/>
      <c r="BN7844" s="8"/>
      <c r="BO7844" s="8"/>
      <c r="BP7844" s="8"/>
      <c r="BQ7844" s="122"/>
      <c r="BR7844" s="8"/>
      <c r="BS7844" s="8"/>
      <c r="BT7844" s="8"/>
      <c r="BU7844" s="8"/>
      <c r="BV7844" s="122"/>
    </row>
    <row r="7845" spans="1:74" hidden="1" x14ac:dyDescent="0.3">
      <c r="A7845" s="8"/>
      <c r="B7845" s="2" t="s">
        <v>2</v>
      </c>
      <c r="C7845" s="2" t="s">
        <v>3</v>
      </c>
      <c r="D7845" s="2" t="s">
        <v>503</v>
      </c>
      <c r="E7845" s="9">
        <v>86</v>
      </c>
      <c r="F7845" s="10"/>
      <c r="G7845" s="18" t="s">
        <v>5</v>
      </c>
      <c r="H7845" s="3">
        <v>2024</v>
      </c>
      <c r="I7845" s="20" t="s">
        <v>287</v>
      </c>
      <c r="J7845" s="184" t="s">
        <v>291</v>
      </c>
      <c r="K7845" s="184" t="s">
        <v>319</v>
      </c>
      <c r="L7845" s="187">
        <f t="shared" ref="L7845:L7880" si="334">SUM(R7845,W7845,AB7845,AG7845,AL7845,AQ7845,AV7845,BA7845,BF7845,BK7845,BP7845,BU7845)</f>
        <v>0</v>
      </c>
      <c r="M7845" s="187">
        <f>SUM(S7845,X7845,AC7845,AH7845,AM7845,AR7845,AW7845,BB7845,BG7845,BL7845,BQ7845,BV7845)</f>
        <v>0</v>
      </c>
      <c r="N7845" s="186"/>
      <c r="O7845" s="8"/>
      <c r="P7845" s="8"/>
      <c r="Q7845" s="8"/>
      <c r="R7845" s="8"/>
      <c r="S7845" s="122"/>
      <c r="T7845" s="8"/>
      <c r="U7845" s="8"/>
      <c r="V7845" s="8"/>
      <c r="W7845" s="8"/>
      <c r="X7845" s="122"/>
      <c r="Y7845" s="8"/>
      <c r="Z7845" s="8"/>
      <c r="AA7845" s="8"/>
      <c r="AB7845" s="8"/>
      <c r="AC7845" s="122"/>
      <c r="AD7845" s="8"/>
      <c r="AE7845" s="8"/>
      <c r="AF7845" s="8"/>
      <c r="AG7845" s="8"/>
      <c r="AH7845" s="122"/>
      <c r="AI7845" s="137"/>
      <c r="AJ7845" s="137"/>
      <c r="AK7845" s="137"/>
      <c r="AL7845" s="137"/>
      <c r="AM7845" s="138"/>
      <c r="AN7845" s="8"/>
      <c r="AO7845" s="8"/>
      <c r="AP7845" s="8"/>
      <c r="AQ7845" s="8"/>
      <c r="AR7845" s="122"/>
      <c r="AS7845" s="139"/>
      <c r="AT7845" s="139"/>
      <c r="AU7845" s="139"/>
      <c r="AV7845" s="139"/>
      <c r="AW7845" s="140"/>
      <c r="AX7845" s="8"/>
      <c r="AY7845" s="8"/>
      <c r="AZ7845" s="8"/>
      <c r="BA7845" s="8"/>
      <c r="BB7845" s="122"/>
      <c r="BC7845" s="8"/>
      <c r="BD7845" s="8"/>
      <c r="BE7845" s="8"/>
      <c r="BF7845" s="8"/>
      <c r="BG7845" s="122"/>
      <c r="BH7845" s="8"/>
      <c r="BI7845" s="8"/>
      <c r="BJ7845" s="8"/>
      <c r="BK7845" s="8"/>
      <c r="BL7845" s="122"/>
      <c r="BM7845" s="8"/>
      <c r="BN7845" s="8"/>
      <c r="BO7845" s="8"/>
      <c r="BP7845" s="8"/>
      <c r="BQ7845" s="122"/>
      <c r="BR7845" s="8"/>
      <c r="BS7845" s="8"/>
      <c r="BT7845" s="8"/>
      <c r="BU7845" s="8"/>
      <c r="BV7845" s="122"/>
    </row>
    <row r="7846" spans="1:74" hidden="1" x14ac:dyDescent="0.3">
      <c r="A7846" s="8"/>
      <c r="B7846" s="2" t="s">
        <v>2</v>
      </c>
      <c r="C7846" s="2" t="s">
        <v>3</v>
      </c>
      <c r="D7846" s="2" t="s">
        <v>503</v>
      </c>
      <c r="E7846" s="9">
        <v>86</v>
      </c>
      <c r="F7846" s="10"/>
      <c r="G7846" s="18" t="s">
        <v>5</v>
      </c>
      <c r="H7846" s="3">
        <v>2024</v>
      </c>
      <c r="I7846" s="20" t="s">
        <v>286</v>
      </c>
      <c r="J7846" s="184" t="s">
        <v>336</v>
      </c>
      <c r="K7846" s="184" t="s">
        <v>319</v>
      </c>
      <c r="L7846" s="187">
        <f t="shared" si="334"/>
        <v>0</v>
      </c>
      <c r="M7846" s="187">
        <f t="shared" ref="M7846:M7883" si="335">SUM(S7846,X7846,AC7846,AH7846,AM7846,AR7846,AW7846,BB7846,BG7846,BL7846,BQ7846,BV7846)</f>
        <v>0</v>
      </c>
      <c r="N7846" s="186"/>
      <c r="O7846" s="8"/>
      <c r="P7846" s="8"/>
      <c r="Q7846" s="8"/>
      <c r="R7846" s="8"/>
      <c r="S7846" s="122"/>
      <c r="T7846" s="8"/>
      <c r="U7846" s="8"/>
      <c r="V7846" s="8"/>
      <c r="W7846" s="8"/>
      <c r="X7846" s="122"/>
      <c r="Y7846" s="8"/>
      <c r="Z7846" s="8"/>
      <c r="AA7846" s="8"/>
      <c r="AB7846" s="8"/>
      <c r="AC7846" s="122"/>
      <c r="AD7846" s="8"/>
      <c r="AE7846" s="8"/>
      <c r="AF7846" s="8"/>
      <c r="AG7846" s="8"/>
      <c r="AH7846" s="122"/>
      <c r="AI7846" s="137"/>
      <c r="AJ7846" s="137"/>
      <c r="AK7846" s="137"/>
      <c r="AL7846" s="137"/>
      <c r="AM7846" s="138"/>
      <c r="AN7846" s="8"/>
      <c r="AO7846" s="8"/>
      <c r="AP7846" s="8"/>
      <c r="AQ7846" s="8"/>
      <c r="AR7846" s="122"/>
      <c r="AS7846" s="139"/>
      <c r="AT7846" s="139"/>
      <c r="AU7846" s="139"/>
      <c r="AV7846" s="139"/>
      <c r="AW7846" s="140"/>
      <c r="AX7846" s="8"/>
      <c r="AY7846" s="8"/>
      <c r="AZ7846" s="8"/>
      <c r="BA7846" s="8"/>
      <c r="BB7846" s="122"/>
      <c r="BC7846" s="8"/>
      <c r="BD7846" s="8"/>
      <c r="BE7846" s="8"/>
      <c r="BF7846" s="8"/>
      <c r="BG7846" s="122"/>
      <c r="BH7846" s="8"/>
      <c r="BI7846" s="8"/>
      <c r="BJ7846" s="8"/>
      <c r="BK7846" s="8"/>
      <c r="BL7846" s="122"/>
      <c r="BM7846" s="8"/>
      <c r="BN7846" s="8"/>
      <c r="BO7846" s="8"/>
      <c r="BP7846" s="8"/>
      <c r="BQ7846" s="122"/>
      <c r="BR7846" s="8"/>
      <c r="BS7846" s="8"/>
      <c r="BT7846" s="8"/>
      <c r="BU7846" s="8"/>
      <c r="BV7846" s="122"/>
    </row>
    <row r="7847" spans="1:74" hidden="1" x14ac:dyDescent="0.3">
      <c r="A7847" s="8"/>
      <c r="B7847" s="2" t="s">
        <v>2</v>
      </c>
      <c r="C7847" s="2" t="s">
        <v>3</v>
      </c>
      <c r="D7847" s="2" t="s">
        <v>503</v>
      </c>
      <c r="E7847" s="9">
        <v>86</v>
      </c>
      <c r="F7847" s="10"/>
      <c r="G7847" s="18" t="s">
        <v>5</v>
      </c>
      <c r="H7847" s="3">
        <v>2024</v>
      </c>
      <c r="I7847" s="20" t="s">
        <v>286</v>
      </c>
      <c r="J7847" s="185" t="s">
        <v>337</v>
      </c>
      <c r="K7847" s="185" t="s">
        <v>318</v>
      </c>
      <c r="L7847" s="187">
        <f t="shared" si="334"/>
        <v>0</v>
      </c>
      <c r="M7847" s="187">
        <f t="shared" si="335"/>
        <v>0</v>
      </c>
      <c r="N7847" s="186"/>
      <c r="O7847" s="8"/>
      <c r="P7847" s="8"/>
      <c r="Q7847" s="8"/>
      <c r="R7847" s="8"/>
      <c r="S7847" s="122"/>
      <c r="T7847" s="8"/>
      <c r="U7847" s="8"/>
      <c r="V7847" s="8"/>
      <c r="W7847" s="8"/>
      <c r="X7847" s="122"/>
      <c r="Y7847" s="8"/>
      <c r="Z7847" s="8"/>
      <c r="AA7847" s="8"/>
      <c r="AB7847" s="8"/>
      <c r="AC7847" s="122"/>
      <c r="AD7847" s="8"/>
      <c r="AE7847" s="8"/>
      <c r="AF7847" s="8"/>
      <c r="AG7847" s="8"/>
      <c r="AH7847" s="122"/>
      <c r="AI7847" s="137"/>
      <c r="AJ7847" s="137"/>
      <c r="AK7847" s="137"/>
      <c r="AL7847" s="137"/>
      <c r="AM7847" s="138"/>
      <c r="AN7847" s="8"/>
      <c r="AO7847" s="8"/>
      <c r="AP7847" s="8"/>
      <c r="AQ7847" s="8"/>
      <c r="AR7847" s="122"/>
      <c r="AS7847" s="139"/>
      <c r="AT7847" s="139"/>
      <c r="AU7847" s="139"/>
      <c r="AV7847" s="139"/>
      <c r="AW7847" s="140"/>
      <c r="AX7847" s="8"/>
      <c r="AY7847" s="8"/>
      <c r="AZ7847" s="8"/>
      <c r="BA7847" s="8"/>
      <c r="BB7847" s="122"/>
      <c r="BC7847" s="8"/>
      <c r="BD7847" s="8"/>
      <c r="BE7847" s="8"/>
      <c r="BF7847" s="8"/>
      <c r="BG7847" s="122"/>
      <c r="BH7847" s="8"/>
      <c r="BI7847" s="8"/>
      <c r="BJ7847" s="8"/>
      <c r="BK7847" s="8"/>
      <c r="BL7847" s="122"/>
      <c r="BM7847" s="8"/>
      <c r="BN7847" s="8"/>
      <c r="BO7847" s="8"/>
      <c r="BP7847" s="8"/>
      <c r="BQ7847" s="122"/>
      <c r="BR7847" s="8"/>
      <c r="BS7847" s="8"/>
      <c r="BT7847" s="8"/>
      <c r="BU7847" s="8"/>
      <c r="BV7847" s="122"/>
    </row>
    <row r="7848" spans="1:74" ht="28.8" hidden="1" x14ac:dyDescent="0.3">
      <c r="A7848" s="8"/>
      <c r="B7848" s="2" t="s">
        <v>2</v>
      </c>
      <c r="C7848" s="2" t="s">
        <v>3</v>
      </c>
      <c r="D7848" s="2" t="s">
        <v>503</v>
      </c>
      <c r="E7848" s="9">
        <v>86</v>
      </c>
      <c r="F7848" s="10"/>
      <c r="G7848" s="18" t="s">
        <v>5</v>
      </c>
      <c r="H7848" s="3">
        <v>2024</v>
      </c>
      <c r="I7848" s="20" t="s">
        <v>286</v>
      </c>
      <c r="J7848" s="185" t="s">
        <v>338</v>
      </c>
      <c r="K7848" s="185" t="s">
        <v>339</v>
      </c>
      <c r="L7848" s="187">
        <f t="shared" si="334"/>
        <v>0</v>
      </c>
      <c r="M7848" s="187">
        <f t="shared" si="335"/>
        <v>0</v>
      </c>
      <c r="N7848" s="186"/>
      <c r="O7848" s="8"/>
      <c r="P7848" s="8"/>
      <c r="Q7848" s="8"/>
      <c r="R7848" s="8"/>
      <c r="S7848" s="122"/>
      <c r="T7848" s="8"/>
      <c r="U7848" s="8"/>
      <c r="V7848" s="8"/>
      <c r="W7848" s="8"/>
      <c r="X7848" s="122"/>
      <c r="Y7848" s="8"/>
      <c r="Z7848" s="8"/>
      <c r="AA7848" s="8"/>
      <c r="AB7848" s="8"/>
      <c r="AC7848" s="122"/>
      <c r="AD7848" s="8"/>
      <c r="AE7848" s="8"/>
      <c r="AF7848" s="8"/>
      <c r="AG7848" s="8"/>
      <c r="AH7848" s="122"/>
      <c r="AI7848" s="137"/>
      <c r="AJ7848" s="137"/>
      <c r="AK7848" s="137"/>
      <c r="AL7848" s="137"/>
      <c r="AM7848" s="138"/>
      <c r="AN7848" s="8"/>
      <c r="AO7848" s="8"/>
      <c r="AP7848" s="8"/>
      <c r="AQ7848" s="8"/>
      <c r="AR7848" s="122"/>
      <c r="AS7848" s="139"/>
      <c r="AT7848" s="139"/>
      <c r="AU7848" s="139"/>
      <c r="AV7848" s="139"/>
      <c r="AW7848" s="140"/>
      <c r="AX7848" s="8"/>
      <c r="AY7848" s="8"/>
      <c r="AZ7848" s="8"/>
      <c r="BA7848" s="8"/>
      <c r="BB7848" s="122"/>
      <c r="BC7848" s="8"/>
      <c r="BD7848" s="8"/>
      <c r="BE7848" s="8"/>
      <c r="BF7848" s="8"/>
      <c r="BG7848" s="122"/>
      <c r="BH7848" s="8"/>
      <c r="BI7848" s="8"/>
      <c r="BJ7848" s="8"/>
      <c r="BK7848" s="8"/>
      <c r="BL7848" s="122"/>
      <c r="BM7848" s="8"/>
      <c r="BN7848" s="8"/>
      <c r="BO7848" s="8"/>
      <c r="BP7848" s="8"/>
      <c r="BQ7848" s="122"/>
      <c r="BR7848" s="8"/>
      <c r="BS7848" s="8"/>
      <c r="BT7848" s="8"/>
      <c r="BU7848" s="8"/>
      <c r="BV7848" s="122"/>
    </row>
    <row r="7849" spans="1:74" ht="28.8" hidden="1" x14ac:dyDescent="0.3">
      <c r="A7849" s="8"/>
      <c r="B7849" s="2" t="s">
        <v>2</v>
      </c>
      <c r="C7849" s="2" t="s">
        <v>3</v>
      </c>
      <c r="D7849" s="2" t="s">
        <v>503</v>
      </c>
      <c r="E7849" s="9">
        <v>86</v>
      </c>
      <c r="F7849" s="10"/>
      <c r="G7849" s="18" t="s">
        <v>5</v>
      </c>
      <c r="H7849" s="3">
        <v>2024</v>
      </c>
      <c r="I7849" s="20" t="s">
        <v>286</v>
      </c>
      <c r="J7849" s="185" t="s">
        <v>340</v>
      </c>
      <c r="K7849" s="185" t="s">
        <v>318</v>
      </c>
      <c r="L7849" s="187">
        <f t="shared" si="334"/>
        <v>0</v>
      </c>
      <c r="M7849" s="187">
        <f t="shared" si="335"/>
        <v>0</v>
      </c>
      <c r="N7849" s="186"/>
      <c r="O7849" s="8"/>
      <c r="P7849" s="8"/>
      <c r="Q7849" s="8"/>
      <c r="R7849" s="8"/>
      <c r="S7849" s="122"/>
      <c r="T7849" s="8"/>
      <c r="U7849" s="8"/>
      <c r="V7849" s="8"/>
      <c r="W7849" s="8"/>
      <c r="X7849" s="122"/>
      <c r="Y7849" s="8"/>
      <c r="Z7849" s="8"/>
      <c r="AA7849" s="8"/>
      <c r="AB7849" s="8"/>
      <c r="AC7849" s="122"/>
      <c r="AD7849" s="8"/>
      <c r="AE7849" s="8"/>
      <c r="AF7849" s="8"/>
      <c r="AG7849" s="8"/>
      <c r="AH7849" s="122"/>
      <c r="AI7849" s="137"/>
      <c r="AJ7849" s="137"/>
      <c r="AK7849" s="137"/>
      <c r="AL7849" s="137"/>
      <c r="AM7849" s="138"/>
      <c r="AN7849" s="8"/>
      <c r="AO7849" s="8"/>
      <c r="AP7849" s="8"/>
      <c r="AQ7849" s="8"/>
      <c r="AR7849" s="122"/>
      <c r="AS7849" s="139"/>
      <c r="AT7849" s="139"/>
      <c r="AU7849" s="139"/>
      <c r="AV7849" s="139"/>
      <c r="AW7849" s="140"/>
      <c r="AX7849" s="8"/>
      <c r="AY7849" s="8"/>
      <c r="AZ7849" s="8"/>
      <c r="BA7849" s="8"/>
      <c r="BB7849" s="122"/>
      <c r="BC7849" s="8"/>
      <c r="BD7849" s="8"/>
      <c r="BE7849" s="8"/>
      <c r="BF7849" s="8"/>
      <c r="BG7849" s="122"/>
      <c r="BH7849" s="8"/>
      <c r="BI7849" s="8"/>
      <c r="BJ7849" s="8"/>
      <c r="BK7849" s="8"/>
      <c r="BL7849" s="122"/>
      <c r="BM7849" s="8"/>
      <c r="BN7849" s="8"/>
      <c r="BO7849" s="8"/>
      <c r="BP7849" s="8"/>
      <c r="BQ7849" s="122"/>
      <c r="BR7849" s="8"/>
      <c r="BS7849" s="8"/>
      <c r="BT7849" s="8"/>
      <c r="BU7849" s="8"/>
      <c r="BV7849" s="122"/>
    </row>
    <row r="7850" spans="1:74" hidden="1" x14ac:dyDescent="0.3">
      <c r="A7850" s="8"/>
      <c r="B7850" s="2" t="s">
        <v>2</v>
      </c>
      <c r="C7850" s="2" t="s">
        <v>3</v>
      </c>
      <c r="D7850" s="2" t="s">
        <v>503</v>
      </c>
      <c r="E7850" s="9">
        <v>86</v>
      </c>
      <c r="F7850" s="10"/>
      <c r="G7850" s="18" t="s">
        <v>5</v>
      </c>
      <c r="H7850" s="3">
        <v>2024</v>
      </c>
      <c r="I7850" s="20" t="s">
        <v>286</v>
      </c>
      <c r="J7850" s="185" t="s">
        <v>341</v>
      </c>
      <c r="K7850" s="185" t="s">
        <v>320</v>
      </c>
      <c r="L7850" s="187">
        <f t="shared" si="334"/>
        <v>0</v>
      </c>
      <c r="M7850" s="187">
        <f t="shared" si="335"/>
        <v>0</v>
      </c>
      <c r="N7850" s="186"/>
      <c r="O7850" s="8"/>
      <c r="P7850" s="8"/>
      <c r="Q7850" s="8"/>
      <c r="R7850" s="8"/>
      <c r="S7850" s="122"/>
      <c r="T7850" s="8"/>
      <c r="U7850" s="8"/>
      <c r="V7850" s="8"/>
      <c r="W7850" s="8"/>
      <c r="X7850" s="122"/>
      <c r="Y7850" s="8"/>
      <c r="Z7850" s="8"/>
      <c r="AA7850" s="8"/>
      <c r="AB7850" s="8"/>
      <c r="AC7850" s="122"/>
      <c r="AD7850" s="8"/>
      <c r="AE7850" s="8"/>
      <c r="AF7850" s="8"/>
      <c r="AG7850" s="8"/>
      <c r="AH7850" s="122"/>
      <c r="AI7850" s="137"/>
      <c r="AJ7850" s="137"/>
      <c r="AK7850" s="137"/>
      <c r="AL7850" s="137"/>
      <c r="AM7850" s="138"/>
      <c r="AN7850" s="8"/>
      <c r="AO7850" s="8"/>
      <c r="AP7850" s="8"/>
      <c r="AQ7850" s="8"/>
      <c r="AR7850" s="122"/>
      <c r="AS7850" s="139"/>
      <c r="AT7850" s="139"/>
      <c r="AU7850" s="139"/>
      <c r="AV7850" s="139"/>
      <c r="AW7850" s="140"/>
      <c r="AX7850" s="8"/>
      <c r="AY7850" s="8"/>
      <c r="AZ7850" s="8"/>
      <c r="BA7850" s="8"/>
      <c r="BB7850" s="122"/>
      <c r="BC7850" s="8"/>
      <c r="BD7850" s="8"/>
      <c r="BE7850" s="8"/>
      <c r="BF7850" s="8"/>
      <c r="BG7850" s="122"/>
      <c r="BH7850" s="8"/>
      <c r="BI7850" s="8"/>
      <c r="BJ7850" s="8"/>
      <c r="BK7850" s="8"/>
      <c r="BL7850" s="122"/>
      <c r="BM7850" s="8"/>
      <c r="BN7850" s="8"/>
      <c r="BO7850" s="8"/>
      <c r="BP7850" s="8"/>
      <c r="BQ7850" s="122"/>
      <c r="BR7850" s="8"/>
      <c r="BS7850" s="8"/>
      <c r="BT7850" s="8"/>
      <c r="BU7850" s="8"/>
      <c r="BV7850" s="122"/>
    </row>
    <row r="7851" spans="1:74" ht="28.8" hidden="1" x14ac:dyDescent="0.3">
      <c r="A7851" s="8"/>
      <c r="B7851" s="2" t="s">
        <v>2</v>
      </c>
      <c r="C7851" s="2" t="s">
        <v>3</v>
      </c>
      <c r="D7851" s="2" t="s">
        <v>503</v>
      </c>
      <c r="E7851" s="9">
        <v>86</v>
      </c>
      <c r="F7851" s="10"/>
      <c r="G7851" s="18" t="s">
        <v>5</v>
      </c>
      <c r="H7851" s="3">
        <v>2024</v>
      </c>
      <c r="I7851" s="20" t="s">
        <v>286</v>
      </c>
      <c r="J7851" s="185" t="s">
        <v>342</v>
      </c>
      <c r="K7851" s="185" t="s">
        <v>320</v>
      </c>
      <c r="L7851" s="187">
        <f t="shared" si="334"/>
        <v>0</v>
      </c>
      <c r="M7851" s="187">
        <f t="shared" si="335"/>
        <v>0</v>
      </c>
      <c r="N7851" s="186"/>
      <c r="O7851" s="8"/>
      <c r="P7851" s="8"/>
      <c r="Q7851" s="8"/>
      <c r="R7851" s="8"/>
      <c r="S7851" s="122"/>
      <c r="T7851" s="8"/>
      <c r="U7851" s="8"/>
      <c r="V7851" s="8"/>
      <c r="W7851" s="8"/>
      <c r="X7851" s="122"/>
      <c r="Y7851" s="8"/>
      <c r="Z7851" s="8"/>
      <c r="AA7851" s="8"/>
      <c r="AB7851" s="8"/>
      <c r="AC7851" s="122"/>
      <c r="AD7851" s="8"/>
      <c r="AE7851" s="8"/>
      <c r="AF7851" s="8"/>
      <c r="AG7851" s="8"/>
      <c r="AH7851" s="122"/>
      <c r="AI7851" s="137"/>
      <c r="AJ7851" s="137"/>
      <c r="AK7851" s="137"/>
      <c r="AL7851" s="137"/>
      <c r="AM7851" s="138"/>
      <c r="AN7851" s="8"/>
      <c r="AO7851" s="8"/>
      <c r="AP7851" s="8"/>
      <c r="AQ7851" s="8"/>
      <c r="AR7851" s="122"/>
      <c r="AS7851" s="139"/>
      <c r="AT7851" s="139"/>
      <c r="AU7851" s="139"/>
      <c r="AV7851" s="139"/>
      <c r="AW7851" s="140"/>
      <c r="AX7851" s="8"/>
      <c r="AY7851" s="8"/>
      <c r="AZ7851" s="8"/>
      <c r="BA7851" s="8"/>
      <c r="BB7851" s="122"/>
      <c r="BC7851" s="8"/>
      <c r="BD7851" s="8"/>
      <c r="BE7851" s="8"/>
      <c r="BF7851" s="8"/>
      <c r="BG7851" s="122"/>
      <c r="BH7851" s="8"/>
      <c r="BI7851" s="8"/>
      <c r="BJ7851" s="8"/>
      <c r="BK7851" s="8"/>
      <c r="BL7851" s="122"/>
      <c r="BM7851" s="8"/>
      <c r="BN7851" s="8"/>
      <c r="BO7851" s="8"/>
      <c r="BP7851" s="8"/>
      <c r="BQ7851" s="122"/>
      <c r="BR7851" s="8"/>
      <c r="BS7851" s="8"/>
      <c r="BT7851" s="8"/>
      <c r="BU7851" s="8"/>
      <c r="BV7851" s="122"/>
    </row>
    <row r="7852" spans="1:74" hidden="1" x14ac:dyDescent="0.3">
      <c r="A7852" s="8"/>
      <c r="B7852" s="2" t="s">
        <v>2</v>
      </c>
      <c r="C7852" s="2" t="s">
        <v>3</v>
      </c>
      <c r="D7852" s="2" t="s">
        <v>503</v>
      </c>
      <c r="E7852" s="9">
        <v>86</v>
      </c>
      <c r="F7852" s="10"/>
      <c r="G7852" s="18" t="s">
        <v>5</v>
      </c>
      <c r="H7852" s="3">
        <v>2024</v>
      </c>
      <c r="I7852" s="20" t="s">
        <v>286</v>
      </c>
      <c r="J7852" s="185" t="s">
        <v>343</v>
      </c>
      <c r="K7852" s="185" t="s">
        <v>339</v>
      </c>
      <c r="L7852" s="187">
        <f t="shared" si="334"/>
        <v>0</v>
      </c>
      <c r="M7852" s="187">
        <f t="shared" si="335"/>
        <v>0</v>
      </c>
      <c r="N7852" s="186"/>
      <c r="O7852" s="8"/>
      <c r="P7852" s="8"/>
      <c r="Q7852" s="8"/>
      <c r="R7852" s="8"/>
      <c r="S7852" s="122"/>
      <c r="T7852" s="8"/>
      <c r="U7852" s="8"/>
      <c r="V7852" s="8"/>
      <c r="W7852" s="8"/>
      <c r="X7852" s="122"/>
      <c r="Y7852" s="8"/>
      <c r="Z7852" s="8"/>
      <c r="AA7852" s="8"/>
      <c r="AB7852" s="8"/>
      <c r="AC7852" s="122"/>
      <c r="AD7852" s="8"/>
      <c r="AE7852" s="8"/>
      <c r="AF7852" s="8"/>
      <c r="AG7852" s="8"/>
      <c r="AH7852" s="122"/>
      <c r="AI7852" s="137"/>
      <c r="AJ7852" s="137"/>
      <c r="AK7852" s="137"/>
      <c r="AL7852" s="137"/>
      <c r="AM7852" s="138"/>
      <c r="AN7852" s="8"/>
      <c r="AO7852" s="8"/>
      <c r="AP7852" s="8"/>
      <c r="AQ7852" s="8"/>
      <c r="AR7852" s="122"/>
      <c r="AS7852" s="139"/>
      <c r="AT7852" s="139"/>
      <c r="AU7852" s="139"/>
      <c r="AV7852" s="139"/>
      <c r="AW7852" s="140"/>
      <c r="AX7852" s="8"/>
      <c r="AY7852" s="8"/>
      <c r="AZ7852" s="8"/>
      <c r="BA7852" s="8"/>
      <c r="BB7852" s="122"/>
      <c r="BC7852" s="8"/>
      <c r="BD7852" s="8"/>
      <c r="BE7852" s="8"/>
      <c r="BF7852" s="8"/>
      <c r="BG7852" s="122"/>
      <c r="BH7852" s="8"/>
      <c r="BI7852" s="8"/>
      <c r="BJ7852" s="8"/>
      <c r="BK7852" s="8"/>
      <c r="BL7852" s="122"/>
      <c r="BM7852" s="8"/>
      <c r="BN7852" s="8"/>
      <c r="BO7852" s="8"/>
      <c r="BP7852" s="8"/>
      <c r="BQ7852" s="122"/>
      <c r="BR7852" s="8"/>
      <c r="BS7852" s="8"/>
      <c r="BT7852" s="8"/>
      <c r="BU7852" s="8"/>
      <c r="BV7852" s="122"/>
    </row>
    <row r="7853" spans="1:74" hidden="1" x14ac:dyDescent="0.3">
      <c r="A7853" s="8"/>
      <c r="B7853" s="2" t="s">
        <v>2</v>
      </c>
      <c r="C7853" s="2" t="s">
        <v>3</v>
      </c>
      <c r="D7853" s="2" t="s">
        <v>503</v>
      </c>
      <c r="E7853" s="9">
        <v>86</v>
      </c>
      <c r="F7853" s="10"/>
      <c r="G7853" s="18" t="s">
        <v>5</v>
      </c>
      <c r="H7853" s="3">
        <v>2024</v>
      </c>
      <c r="I7853" s="20" t="s">
        <v>288</v>
      </c>
      <c r="J7853" s="185" t="s">
        <v>344</v>
      </c>
      <c r="K7853" s="185" t="s">
        <v>318</v>
      </c>
      <c r="L7853" s="187">
        <f t="shared" si="334"/>
        <v>0</v>
      </c>
      <c r="M7853" s="187">
        <f t="shared" si="335"/>
        <v>0</v>
      </c>
      <c r="N7853" s="186"/>
      <c r="O7853" s="8"/>
      <c r="P7853" s="8"/>
      <c r="Q7853" s="8"/>
      <c r="R7853" s="8"/>
      <c r="S7853" s="122"/>
      <c r="T7853" s="8"/>
      <c r="U7853" s="8"/>
      <c r="V7853" s="8"/>
      <c r="W7853" s="8"/>
      <c r="X7853" s="122"/>
      <c r="Y7853" s="8"/>
      <c r="Z7853" s="8"/>
      <c r="AA7853" s="8"/>
      <c r="AB7853" s="8"/>
      <c r="AC7853" s="122"/>
      <c r="AD7853" s="8"/>
      <c r="AE7853" s="8"/>
      <c r="AF7853" s="8"/>
      <c r="AG7853" s="8"/>
      <c r="AH7853" s="122"/>
      <c r="AI7853" s="137"/>
      <c r="AJ7853" s="137"/>
      <c r="AK7853" s="137"/>
      <c r="AL7853" s="137"/>
      <c r="AM7853" s="138"/>
      <c r="AN7853" s="8"/>
      <c r="AO7853" s="8"/>
      <c r="AP7853" s="8"/>
      <c r="AQ7853" s="8"/>
      <c r="AR7853" s="122"/>
      <c r="AS7853" s="139"/>
      <c r="AT7853" s="139"/>
      <c r="AU7853" s="139"/>
      <c r="AV7853" s="139"/>
      <c r="AW7853" s="140"/>
      <c r="AX7853" s="8"/>
      <c r="AY7853" s="8"/>
      <c r="AZ7853" s="8"/>
      <c r="BA7853" s="8"/>
      <c r="BB7853" s="122"/>
      <c r="BC7853" s="8"/>
      <c r="BD7853" s="8"/>
      <c r="BE7853" s="8"/>
      <c r="BF7853" s="8"/>
      <c r="BG7853" s="122"/>
      <c r="BH7853" s="8"/>
      <c r="BI7853" s="8"/>
      <c r="BJ7853" s="8"/>
      <c r="BK7853" s="8"/>
      <c r="BL7853" s="122"/>
      <c r="BM7853" s="8"/>
      <c r="BN7853" s="8"/>
      <c r="BO7853" s="8"/>
      <c r="BP7853" s="8"/>
      <c r="BQ7853" s="122"/>
      <c r="BR7853" s="8"/>
      <c r="BS7853" s="8"/>
      <c r="BT7853" s="8"/>
      <c r="BU7853" s="8"/>
      <c r="BV7853" s="122"/>
    </row>
    <row r="7854" spans="1:74" hidden="1" x14ac:dyDescent="0.3">
      <c r="A7854" s="8"/>
      <c r="B7854" s="2" t="s">
        <v>2</v>
      </c>
      <c r="C7854" s="2" t="s">
        <v>3</v>
      </c>
      <c r="D7854" s="2" t="s">
        <v>503</v>
      </c>
      <c r="E7854" s="9">
        <v>86</v>
      </c>
      <c r="F7854" s="10"/>
      <c r="G7854" s="18" t="s">
        <v>5</v>
      </c>
      <c r="H7854" s="3">
        <v>2024</v>
      </c>
      <c r="I7854" s="20" t="s">
        <v>288</v>
      </c>
      <c r="J7854" s="184" t="s">
        <v>351</v>
      </c>
      <c r="K7854" s="184" t="s">
        <v>318</v>
      </c>
      <c r="L7854" s="187">
        <f t="shared" si="334"/>
        <v>0</v>
      </c>
      <c r="M7854" s="187">
        <f t="shared" si="335"/>
        <v>0</v>
      </c>
      <c r="N7854" s="186"/>
      <c r="O7854" s="8"/>
      <c r="P7854" s="8"/>
      <c r="Q7854" s="8"/>
      <c r="R7854" s="8"/>
      <c r="S7854" s="122"/>
      <c r="T7854" s="8"/>
      <c r="U7854" s="8"/>
      <c r="V7854" s="8"/>
      <c r="W7854" s="8"/>
      <c r="X7854" s="122"/>
      <c r="Y7854" s="8"/>
      <c r="Z7854" s="8"/>
      <c r="AA7854" s="8"/>
      <c r="AB7854" s="8"/>
      <c r="AC7854" s="122"/>
      <c r="AD7854" s="8"/>
      <c r="AE7854" s="8"/>
      <c r="AF7854" s="8"/>
      <c r="AG7854" s="8"/>
      <c r="AH7854" s="122"/>
      <c r="AI7854" s="137"/>
      <c r="AJ7854" s="137"/>
      <c r="AK7854" s="137"/>
      <c r="AL7854" s="137"/>
      <c r="AM7854" s="138"/>
      <c r="AN7854" s="8"/>
      <c r="AO7854" s="8"/>
      <c r="AP7854" s="8"/>
      <c r="AQ7854" s="8"/>
      <c r="AR7854" s="122"/>
      <c r="AS7854" s="139"/>
      <c r="AT7854" s="139"/>
      <c r="AU7854" s="139"/>
      <c r="AV7854" s="139"/>
      <c r="AW7854" s="140"/>
      <c r="AX7854" s="8"/>
      <c r="AY7854" s="8"/>
      <c r="AZ7854" s="8"/>
      <c r="BA7854" s="8"/>
      <c r="BB7854" s="122"/>
      <c r="BC7854" s="8"/>
      <c r="BD7854" s="8"/>
      <c r="BE7854" s="8"/>
      <c r="BF7854" s="8"/>
      <c r="BG7854" s="122"/>
      <c r="BH7854" s="8"/>
      <c r="BI7854" s="8"/>
      <c r="BJ7854" s="8"/>
      <c r="BK7854" s="8"/>
      <c r="BL7854" s="122"/>
      <c r="BM7854" s="8"/>
      <c r="BN7854" s="8"/>
      <c r="BO7854" s="8"/>
      <c r="BP7854" s="8"/>
      <c r="BQ7854" s="122"/>
      <c r="BR7854" s="8"/>
      <c r="BS7854" s="8"/>
      <c r="BT7854" s="8"/>
      <c r="BU7854" s="8"/>
      <c r="BV7854" s="122"/>
    </row>
    <row r="7855" spans="1:74" ht="28.8" hidden="1" x14ac:dyDescent="0.3">
      <c r="A7855" s="8"/>
      <c r="B7855" s="2" t="s">
        <v>2</v>
      </c>
      <c r="C7855" s="2" t="s">
        <v>3</v>
      </c>
      <c r="D7855" s="2" t="s">
        <v>503</v>
      </c>
      <c r="E7855" s="9">
        <v>86</v>
      </c>
      <c r="F7855" s="10"/>
      <c r="G7855" s="18" t="s">
        <v>5</v>
      </c>
      <c r="H7855" s="3">
        <v>2024</v>
      </c>
      <c r="I7855" s="20" t="s">
        <v>288</v>
      </c>
      <c r="J7855" s="184" t="s">
        <v>352</v>
      </c>
      <c r="K7855" s="184" t="s">
        <v>321</v>
      </c>
      <c r="L7855" s="187">
        <f t="shared" si="334"/>
        <v>0</v>
      </c>
      <c r="M7855" s="187">
        <f t="shared" si="335"/>
        <v>0</v>
      </c>
      <c r="N7855" s="186"/>
      <c r="O7855" s="8"/>
      <c r="P7855" s="8"/>
      <c r="Q7855" s="8"/>
      <c r="R7855" s="8"/>
      <c r="S7855" s="122"/>
      <c r="T7855" s="8"/>
      <c r="U7855" s="8"/>
      <c r="V7855" s="8"/>
      <c r="W7855" s="8"/>
      <c r="X7855" s="122"/>
      <c r="Y7855" s="8"/>
      <c r="Z7855" s="8"/>
      <c r="AA7855" s="8"/>
      <c r="AB7855" s="8"/>
      <c r="AC7855" s="122"/>
      <c r="AD7855" s="8"/>
      <c r="AE7855" s="8"/>
      <c r="AF7855" s="8"/>
      <c r="AG7855" s="8"/>
      <c r="AH7855" s="122"/>
      <c r="AI7855" s="137"/>
      <c r="AJ7855" s="137"/>
      <c r="AK7855" s="137"/>
      <c r="AL7855" s="137"/>
      <c r="AM7855" s="138"/>
      <c r="AN7855" s="8"/>
      <c r="AO7855" s="8"/>
      <c r="AP7855" s="8"/>
      <c r="AQ7855" s="8"/>
      <c r="AR7855" s="122"/>
      <c r="AS7855" s="139"/>
      <c r="AT7855" s="139"/>
      <c r="AU7855" s="139"/>
      <c r="AV7855" s="139"/>
      <c r="AW7855" s="140"/>
      <c r="AX7855" s="8"/>
      <c r="AY7855" s="8"/>
      <c r="AZ7855" s="8"/>
      <c r="BA7855" s="8"/>
      <c r="BB7855" s="122"/>
      <c r="BC7855" s="8"/>
      <c r="BD7855" s="8"/>
      <c r="BE7855" s="8"/>
      <c r="BF7855" s="8"/>
      <c r="BG7855" s="122"/>
      <c r="BH7855" s="8"/>
      <c r="BI7855" s="8"/>
      <c r="BJ7855" s="8"/>
      <c r="BK7855" s="8"/>
      <c r="BL7855" s="122"/>
      <c r="BM7855" s="8"/>
      <c r="BN7855" s="8"/>
      <c r="BO7855" s="8"/>
      <c r="BP7855" s="8"/>
      <c r="BQ7855" s="122"/>
      <c r="BR7855" s="8"/>
      <c r="BS7855" s="8"/>
      <c r="BT7855" s="8"/>
      <c r="BU7855" s="8"/>
      <c r="BV7855" s="122"/>
    </row>
    <row r="7856" spans="1:74" hidden="1" x14ac:dyDescent="0.3">
      <c r="A7856" s="8"/>
      <c r="B7856" s="2" t="s">
        <v>2</v>
      </c>
      <c r="C7856" s="2" t="s">
        <v>3</v>
      </c>
      <c r="D7856" s="2" t="s">
        <v>503</v>
      </c>
      <c r="E7856" s="9">
        <v>86</v>
      </c>
      <c r="F7856" s="10"/>
      <c r="G7856" s="18" t="s">
        <v>5</v>
      </c>
      <c r="H7856" s="3">
        <v>2024</v>
      </c>
      <c r="I7856" s="20" t="s">
        <v>288</v>
      </c>
      <c r="J7856" s="184" t="s">
        <v>345</v>
      </c>
      <c r="K7856" s="184" t="s">
        <v>318</v>
      </c>
      <c r="L7856" s="187">
        <f t="shared" si="334"/>
        <v>0</v>
      </c>
      <c r="M7856" s="187">
        <f t="shared" si="335"/>
        <v>0</v>
      </c>
      <c r="N7856" s="186"/>
      <c r="O7856" s="8"/>
      <c r="P7856" s="8"/>
      <c r="Q7856" s="8"/>
      <c r="R7856" s="8"/>
      <c r="S7856" s="122"/>
      <c r="T7856" s="8"/>
      <c r="U7856" s="8"/>
      <c r="V7856" s="8"/>
      <c r="W7856" s="8"/>
      <c r="X7856" s="122"/>
      <c r="Y7856" s="8"/>
      <c r="Z7856" s="8"/>
      <c r="AA7856" s="8"/>
      <c r="AB7856" s="8"/>
      <c r="AC7856" s="122"/>
      <c r="AD7856" s="8"/>
      <c r="AE7856" s="8"/>
      <c r="AF7856" s="8"/>
      <c r="AG7856" s="8"/>
      <c r="AH7856" s="122"/>
      <c r="AI7856" s="137"/>
      <c r="AJ7856" s="137"/>
      <c r="AK7856" s="137"/>
      <c r="AL7856" s="137"/>
      <c r="AM7856" s="138"/>
      <c r="AN7856" s="8"/>
      <c r="AO7856" s="8"/>
      <c r="AP7856" s="8"/>
      <c r="AQ7856" s="8"/>
      <c r="AR7856" s="122"/>
      <c r="AS7856" s="139"/>
      <c r="AT7856" s="139"/>
      <c r="AU7856" s="139"/>
      <c r="AV7856" s="139"/>
      <c r="AW7856" s="140"/>
      <c r="AX7856" s="8"/>
      <c r="AY7856" s="8"/>
      <c r="AZ7856" s="8"/>
      <c r="BA7856" s="8"/>
      <c r="BB7856" s="122"/>
      <c r="BC7856" s="8"/>
      <c r="BD7856" s="8"/>
      <c r="BE7856" s="8"/>
      <c r="BF7856" s="8"/>
      <c r="BG7856" s="122"/>
      <c r="BH7856" s="8"/>
      <c r="BI7856" s="8"/>
      <c r="BJ7856" s="8"/>
      <c r="BK7856" s="8"/>
      <c r="BL7856" s="122"/>
      <c r="BM7856" s="8"/>
      <c r="BN7856" s="8"/>
      <c r="BO7856" s="8"/>
      <c r="BP7856" s="8"/>
      <c r="BQ7856" s="122"/>
      <c r="BR7856" s="8"/>
      <c r="BS7856" s="8"/>
      <c r="BT7856" s="8"/>
      <c r="BU7856" s="8"/>
      <c r="BV7856" s="122"/>
    </row>
    <row r="7857" spans="1:74" hidden="1" x14ac:dyDescent="0.3">
      <c r="A7857" s="8"/>
      <c r="B7857" s="2" t="s">
        <v>2</v>
      </c>
      <c r="C7857" s="2" t="s">
        <v>3</v>
      </c>
      <c r="D7857" s="2" t="s">
        <v>503</v>
      </c>
      <c r="E7857" s="9">
        <v>86</v>
      </c>
      <c r="F7857" s="10"/>
      <c r="G7857" s="18" t="s">
        <v>5</v>
      </c>
      <c r="H7857" s="3">
        <v>2024</v>
      </c>
      <c r="I7857" s="20" t="s">
        <v>289</v>
      </c>
      <c r="J7857" s="184" t="s">
        <v>268</v>
      </c>
      <c r="K7857" s="184" t="s">
        <v>318</v>
      </c>
      <c r="L7857" s="187">
        <f t="shared" si="334"/>
        <v>0</v>
      </c>
      <c r="M7857" s="187">
        <f t="shared" si="335"/>
        <v>0</v>
      </c>
      <c r="N7857" s="186"/>
      <c r="O7857" s="8"/>
      <c r="P7857" s="8"/>
      <c r="Q7857" s="8"/>
      <c r="R7857" s="8"/>
      <c r="S7857" s="122"/>
      <c r="T7857" s="8"/>
      <c r="U7857" s="8"/>
      <c r="V7857" s="8"/>
      <c r="W7857" s="8"/>
      <c r="X7857" s="122"/>
      <c r="Y7857" s="8"/>
      <c r="Z7857" s="8"/>
      <c r="AA7857" s="8"/>
      <c r="AB7857" s="8"/>
      <c r="AC7857" s="122"/>
      <c r="AD7857" s="8"/>
      <c r="AE7857" s="8"/>
      <c r="AF7857" s="8"/>
      <c r="AG7857" s="8"/>
      <c r="AH7857" s="122"/>
      <c r="AI7857" s="137"/>
      <c r="AJ7857" s="137"/>
      <c r="AK7857" s="137"/>
      <c r="AL7857" s="137"/>
      <c r="AM7857" s="138"/>
      <c r="AN7857" s="8"/>
      <c r="AO7857" s="8"/>
      <c r="AP7857" s="8"/>
      <c r="AQ7857" s="8"/>
      <c r="AR7857" s="122"/>
      <c r="AS7857" s="139"/>
      <c r="AT7857" s="139"/>
      <c r="AU7857" s="139"/>
      <c r="AV7857" s="139"/>
      <c r="AW7857" s="140"/>
      <c r="AX7857" s="8"/>
      <c r="AY7857" s="8"/>
      <c r="AZ7857" s="8"/>
      <c r="BA7857" s="8"/>
      <c r="BB7857" s="122"/>
      <c r="BC7857" s="8"/>
      <c r="BD7857" s="8"/>
      <c r="BE7857" s="8"/>
      <c r="BF7857" s="8"/>
      <c r="BG7857" s="122"/>
      <c r="BH7857" s="8"/>
      <c r="BI7857" s="8"/>
      <c r="BJ7857" s="8"/>
      <c r="BK7857" s="8"/>
      <c r="BL7857" s="122"/>
      <c r="BM7857" s="8"/>
      <c r="BN7857" s="8"/>
      <c r="BO7857" s="8"/>
      <c r="BP7857" s="8"/>
      <c r="BQ7857" s="122"/>
      <c r="BR7857" s="8"/>
      <c r="BS7857" s="8"/>
      <c r="BT7857" s="8"/>
      <c r="BU7857" s="8"/>
      <c r="BV7857" s="122"/>
    </row>
    <row r="7858" spans="1:74" hidden="1" x14ac:dyDescent="0.3">
      <c r="A7858" s="8"/>
      <c r="B7858" s="2" t="s">
        <v>2</v>
      </c>
      <c r="C7858" s="2" t="s">
        <v>3</v>
      </c>
      <c r="D7858" s="2" t="s">
        <v>503</v>
      </c>
      <c r="E7858" s="9">
        <v>86</v>
      </c>
      <c r="F7858" s="10"/>
      <c r="G7858" s="18" t="s">
        <v>5</v>
      </c>
      <c r="H7858" s="3">
        <v>2024</v>
      </c>
      <c r="I7858" s="20" t="s">
        <v>289</v>
      </c>
      <c r="J7858" s="184" t="s">
        <v>292</v>
      </c>
      <c r="K7858" s="184" t="s">
        <v>318</v>
      </c>
      <c r="L7858" s="187">
        <f t="shared" si="334"/>
        <v>0</v>
      </c>
      <c r="M7858" s="187">
        <f t="shared" si="335"/>
        <v>0</v>
      </c>
      <c r="N7858" s="186"/>
      <c r="O7858" s="8"/>
      <c r="P7858" s="8"/>
      <c r="Q7858" s="8"/>
      <c r="R7858" s="8"/>
      <c r="S7858" s="122"/>
      <c r="T7858" s="8"/>
      <c r="U7858" s="8"/>
      <c r="V7858" s="8"/>
      <c r="W7858" s="8"/>
      <c r="X7858" s="122"/>
      <c r="Y7858" s="8"/>
      <c r="Z7858" s="8"/>
      <c r="AA7858" s="8"/>
      <c r="AB7858" s="8"/>
      <c r="AC7858" s="122"/>
      <c r="AD7858" s="8"/>
      <c r="AE7858" s="8"/>
      <c r="AF7858" s="8"/>
      <c r="AG7858" s="8"/>
      <c r="AH7858" s="122"/>
      <c r="AI7858" s="137"/>
      <c r="AJ7858" s="137"/>
      <c r="AK7858" s="137"/>
      <c r="AL7858" s="137"/>
      <c r="AM7858" s="138"/>
      <c r="AN7858" s="8"/>
      <c r="AO7858" s="8"/>
      <c r="AP7858" s="8"/>
      <c r="AQ7858" s="8"/>
      <c r="AR7858" s="122"/>
      <c r="AS7858" s="139"/>
      <c r="AT7858" s="139"/>
      <c r="AU7858" s="139"/>
      <c r="AV7858" s="139"/>
      <c r="AW7858" s="140"/>
      <c r="AX7858" s="8"/>
      <c r="AY7858" s="8"/>
      <c r="AZ7858" s="8"/>
      <c r="BA7858" s="8"/>
      <c r="BB7858" s="122"/>
      <c r="BC7858" s="8"/>
      <c r="BD7858" s="8"/>
      <c r="BE7858" s="8"/>
      <c r="BF7858" s="8"/>
      <c r="BG7858" s="122"/>
      <c r="BH7858" s="8"/>
      <c r="BI7858" s="8"/>
      <c r="BJ7858" s="8"/>
      <c r="BK7858" s="8"/>
      <c r="BL7858" s="122"/>
      <c r="BM7858" s="8"/>
      <c r="BN7858" s="8"/>
      <c r="BO7858" s="8"/>
      <c r="BP7858" s="8"/>
      <c r="BQ7858" s="122"/>
      <c r="BR7858" s="8"/>
      <c r="BS7858" s="8"/>
      <c r="BT7858" s="8"/>
      <c r="BU7858" s="8"/>
      <c r="BV7858" s="122"/>
    </row>
    <row r="7859" spans="1:74" hidden="1" x14ac:dyDescent="0.3">
      <c r="A7859" s="8"/>
      <c r="B7859" s="2" t="s">
        <v>2</v>
      </c>
      <c r="C7859" s="2" t="s">
        <v>3</v>
      </c>
      <c r="D7859" s="2" t="s">
        <v>503</v>
      </c>
      <c r="E7859" s="9">
        <v>86</v>
      </c>
      <c r="F7859" s="10"/>
      <c r="G7859" s="18" t="s">
        <v>5</v>
      </c>
      <c r="H7859" s="3">
        <v>2024</v>
      </c>
      <c r="I7859" s="20" t="s">
        <v>285</v>
      </c>
      <c r="J7859" s="184" t="s">
        <v>293</v>
      </c>
      <c r="K7859" s="184" t="s">
        <v>318</v>
      </c>
      <c r="L7859" s="187">
        <f t="shared" si="334"/>
        <v>0</v>
      </c>
      <c r="M7859" s="187">
        <f t="shared" si="335"/>
        <v>0</v>
      </c>
      <c r="N7859" s="186"/>
      <c r="O7859" s="8"/>
      <c r="P7859" s="8"/>
      <c r="Q7859" s="8"/>
      <c r="R7859" s="8"/>
      <c r="S7859" s="122"/>
      <c r="T7859" s="8"/>
      <c r="U7859" s="8"/>
      <c r="V7859" s="8"/>
      <c r="W7859" s="8"/>
      <c r="X7859" s="122"/>
      <c r="Y7859" s="8"/>
      <c r="Z7859" s="8"/>
      <c r="AA7859" s="8"/>
      <c r="AB7859" s="8"/>
      <c r="AC7859" s="122"/>
      <c r="AD7859" s="8"/>
      <c r="AE7859" s="8"/>
      <c r="AF7859" s="8"/>
      <c r="AG7859" s="8"/>
      <c r="AH7859" s="122"/>
      <c r="AI7859" s="137"/>
      <c r="AJ7859" s="137"/>
      <c r="AK7859" s="137"/>
      <c r="AL7859" s="137"/>
      <c r="AM7859" s="138"/>
      <c r="AN7859" s="8"/>
      <c r="AO7859" s="8"/>
      <c r="AP7859" s="8"/>
      <c r="AQ7859" s="8"/>
      <c r="AR7859" s="122"/>
      <c r="AS7859" s="139"/>
      <c r="AT7859" s="139"/>
      <c r="AU7859" s="139"/>
      <c r="AV7859" s="139"/>
      <c r="AW7859" s="140"/>
      <c r="AX7859" s="8"/>
      <c r="AY7859" s="8"/>
      <c r="AZ7859" s="8"/>
      <c r="BA7859" s="8"/>
      <c r="BB7859" s="122"/>
      <c r="BC7859" s="8"/>
      <c r="BD7859" s="8"/>
      <c r="BE7859" s="8"/>
      <c r="BF7859" s="8"/>
      <c r="BG7859" s="122"/>
      <c r="BH7859" s="8"/>
      <c r="BI7859" s="8"/>
      <c r="BJ7859" s="8"/>
      <c r="BK7859" s="8"/>
      <c r="BL7859" s="122"/>
      <c r="BM7859" s="8"/>
      <c r="BN7859" s="8"/>
      <c r="BO7859" s="8"/>
      <c r="BP7859" s="8"/>
      <c r="BQ7859" s="122"/>
      <c r="BR7859" s="8"/>
      <c r="BS7859" s="8"/>
      <c r="BT7859" s="8"/>
      <c r="BU7859" s="8"/>
      <c r="BV7859" s="122"/>
    </row>
    <row r="7860" spans="1:74" hidden="1" x14ac:dyDescent="0.3">
      <c r="A7860" s="8"/>
      <c r="B7860" s="2" t="s">
        <v>2</v>
      </c>
      <c r="C7860" s="2" t="s">
        <v>3</v>
      </c>
      <c r="D7860" s="2" t="s">
        <v>503</v>
      </c>
      <c r="E7860" s="9">
        <v>86</v>
      </c>
      <c r="F7860" s="10"/>
      <c r="G7860" s="18" t="s">
        <v>5</v>
      </c>
      <c r="H7860" s="3">
        <v>2024</v>
      </c>
      <c r="I7860" s="20" t="s">
        <v>287</v>
      </c>
      <c r="J7860" s="184" t="s">
        <v>269</v>
      </c>
      <c r="K7860" s="184" t="s">
        <v>320</v>
      </c>
      <c r="L7860" s="187">
        <f t="shared" si="334"/>
        <v>5</v>
      </c>
      <c r="M7860" s="187">
        <f t="shared" si="335"/>
        <v>9.0909999999999993</v>
      </c>
      <c r="N7860" s="186"/>
      <c r="O7860" s="8"/>
      <c r="P7860" s="8"/>
      <c r="Q7860" s="8"/>
      <c r="R7860" s="8"/>
      <c r="S7860" s="122"/>
      <c r="T7860" s="8"/>
      <c r="U7860" s="8"/>
      <c r="V7860" s="8"/>
      <c r="W7860" s="8"/>
      <c r="X7860" s="122"/>
      <c r="Y7860" s="8"/>
      <c r="Z7860" s="8"/>
      <c r="AA7860" s="8"/>
      <c r="AB7860" s="8"/>
      <c r="AC7860" s="122"/>
      <c r="AD7860" s="8"/>
      <c r="AE7860" s="8"/>
      <c r="AF7860" s="8"/>
      <c r="AG7860" s="8"/>
      <c r="AH7860" s="122"/>
      <c r="AI7860" s="137"/>
      <c r="AJ7860" s="137"/>
      <c r="AK7860" s="137"/>
      <c r="AL7860" s="137"/>
      <c r="AM7860" s="138"/>
      <c r="AN7860" s="8"/>
      <c r="AO7860" s="8"/>
      <c r="AP7860" s="8"/>
      <c r="AQ7860" s="8"/>
      <c r="AR7860" s="122"/>
      <c r="AS7860" s="139"/>
      <c r="AT7860" s="139"/>
      <c r="AU7860" s="139"/>
      <c r="AV7860" s="139"/>
      <c r="AW7860" s="140"/>
      <c r="AX7860" s="8"/>
      <c r="AY7860" s="8"/>
      <c r="AZ7860" s="8"/>
      <c r="BA7860" s="8">
        <v>5</v>
      </c>
      <c r="BB7860" s="122">
        <v>9.0909999999999993</v>
      </c>
      <c r="BC7860" s="8"/>
      <c r="BD7860" s="8"/>
      <c r="BE7860" s="8"/>
      <c r="BF7860" s="8"/>
      <c r="BG7860" s="122"/>
      <c r="BH7860" s="8"/>
      <c r="BI7860" s="8"/>
      <c r="BJ7860" s="8"/>
      <c r="BK7860" s="8"/>
      <c r="BL7860" s="122"/>
      <c r="BM7860" s="8"/>
      <c r="BN7860" s="8"/>
      <c r="BO7860" s="8"/>
      <c r="BP7860" s="8"/>
      <c r="BQ7860" s="122"/>
      <c r="BR7860" s="8"/>
      <c r="BS7860" s="8"/>
      <c r="BT7860" s="8"/>
      <c r="BU7860" s="8"/>
      <c r="BV7860" s="122"/>
    </row>
    <row r="7861" spans="1:74" hidden="1" x14ac:dyDescent="0.3">
      <c r="A7861" s="8"/>
      <c r="B7861" s="2" t="s">
        <v>2</v>
      </c>
      <c r="C7861" s="2" t="s">
        <v>3</v>
      </c>
      <c r="D7861" s="2" t="s">
        <v>503</v>
      </c>
      <c r="E7861" s="9">
        <v>86</v>
      </c>
      <c r="F7861" s="10"/>
      <c r="G7861" s="18" t="s">
        <v>5</v>
      </c>
      <c r="H7861" s="3">
        <v>2024</v>
      </c>
      <c r="I7861" s="20" t="s">
        <v>287</v>
      </c>
      <c r="J7861" s="184" t="s">
        <v>270</v>
      </c>
      <c r="K7861" s="184" t="s">
        <v>320</v>
      </c>
      <c r="L7861" s="187">
        <f t="shared" si="334"/>
        <v>0</v>
      </c>
      <c r="M7861" s="187">
        <f t="shared" si="335"/>
        <v>0</v>
      </c>
      <c r="N7861" s="186"/>
      <c r="O7861" s="8"/>
      <c r="P7861" s="8"/>
      <c r="Q7861" s="8"/>
      <c r="R7861" s="8"/>
      <c r="S7861" s="122"/>
      <c r="T7861" s="8"/>
      <c r="U7861" s="8"/>
      <c r="V7861" s="8"/>
      <c r="W7861" s="8"/>
      <c r="X7861" s="122"/>
      <c r="Y7861" s="8"/>
      <c r="Z7861" s="8"/>
      <c r="AA7861" s="8"/>
      <c r="AB7861" s="8"/>
      <c r="AC7861" s="122"/>
      <c r="AD7861" s="8"/>
      <c r="AE7861" s="8"/>
      <c r="AF7861" s="8"/>
      <c r="AG7861" s="8"/>
      <c r="AH7861" s="122"/>
      <c r="AI7861" s="137"/>
      <c r="AJ7861" s="137"/>
      <c r="AK7861" s="137"/>
      <c r="AL7861" s="137"/>
      <c r="AM7861" s="138"/>
      <c r="AN7861" s="8"/>
      <c r="AO7861" s="8"/>
      <c r="AP7861" s="8"/>
      <c r="AQ7861" s="8"/>
      <c r="AR7861" s="122"/>
      <c r="AS7861" s="139"/>
      <c r="AT7861" s="139"/>
      <c r="AU7861" s="139"/>
      <c r="AV7861" s="139"/>
      <c r="AW7861" s="140"/>
      <c r="AX7861" s="8"/>
      <c r="AY7861" s="8"/>
      <c r="AZ7861" s="8"/>
      <c r="BA7861" s="8"/>
      <c r="BB7861" s="122"/>
      <c r="BC7861" s="8"/>
      <c r="BD7861" s="8"/>
      <c r="BE7861" s="8"/>
      <c r="BF7861" s="8"/>
      <c r="BG7861" s="122"/>
      <c r="BH7861" s="8"/>
      <c r="BI7861" s="8"/>
      <c r="BJ7861" s="8"/>
      <c r="BK7861" s="8"/>
      <c r="BL7861" s="122"/>
      <c r="BM7861" s="8"/>
      <c r="BN7861" s="8"/>
      <c r="BO7861" s="8"/>
      <c r="BP7861" s="8"/>
      <c r="BQ7861" s="122"/>
      <c r="BR7861" s="8"/>
      <c r="BS7861" s="8"/>
      <c r="BT7861" s="8"/>
      <c r="BU7861" s="8"/>
      <c r="BV7861" s="122"/>
    </row>
    <row r="7862" spans="1:74" hidden="1" x14ac:dyDescent="0.3">
      <c r="A7862" s="8"/>
      <c r="B7862" s="2" t="s">
        <v>2</v>
      </c>
      <c r="C7862" s="2" t="s">
        <v>3</v>
      </c>
      <c r="D7862" s="2" t="s">
        <v>503</v>
      </c>
      <c r="E7862" s="9">
        <v>86</v>
      </c>
      <c r="F7862" s="10"/>
      <c r="G7862" s="18" t="s">
        <v>5</v>
      </c>
      <c r="H7862" s="3">
        <v>2024</v>
      </c>
      <c r="I7862" s="20" t="s">
        <v>290</v>
      </c>
      <c r="J7862" s="184" t="s">
        <v>271</v>
      </c>
      <c r="K7862" s="184" t="s">
        <v>321</v>
      </c>
      <c r="L7862" s="187">
        <f t="shared" si="334"/>
        <v>0</v>
      </c>
      <c r="M7862" s="187">
        <f t="shared" si="335"/>
        <v>0</v>
      </c>
      <c r="N7862" s="186"/>
      <c r="O7862" s="8"/>
      <c r="P7862" s="8"/>
      <c r="Q7862" s="8"/>
      <c r="R7862" s="8"/>
      <c r="S7862" s="122"/>
      <c r="T7862" s="8"/>
      <c r="U7862" s="8"/>
      <c r="V7862" s="8"/>
      <c r="W7862" s="8"/>
      <c r="X7862" s="122"/>
      <c r="Y7862" s="8"/>
      <c r="Z7862" s="8"/>
      <c r="AA7862" s="8"/>
      <c r="AB7862" s="8"/>
      <c r="AC7862" s="122"/>
      <c r="AD7862" s="8"/>
      <c r="AE7862" s="8"/>
      <c r="AF7862" s="8"/>
      <c r="AG7862" s="8"/>
      <c r="AH7862" s="122"/>
      <c r="AI7862" s="137"/>
      <c r="AJ7862" s="137"/>
      <c r="AK7862" s="137"/>
      <c r="AL7862" s="137"/>
      <c r="AM7862" s="138"/>
      <c r="AN7862" s="8"/>
      <c r="AO7862" s="8"/>
      <c r="AP7862" s="8"/>
      <c r="AQ7862" s="8"/>
      <c r="AR7862" s="122"/>
      <c r="AS7862" s="139"/>
      <c r="AT7862" s="139"/>
      <c r="AU7862" s="139"/>
      <c r="AV7862" s="139"/>
      <c r="AW7862" s="140"/>
      <c r="AX7862" s="8"/>
      <c r="AY7862" s="8"/>
      <c r="AZ7862" s="8"/>
      <c r="BA7862" s="8"/>
      <c r="BB7862" s="122"/>
      <c r="BC7862" s="8"/>
      <c r="BD7862" s="8"/>
      <c r="BE7862" s="8"/>
      <c r="BF7862" s="8"/>
      <c r="BG7862" s="122"/>
      <c r="BH7862" s="8"/>
      <c r="BI7862" s="8"/>
      <c r="BJ7862" s="8"/>
      <c r="BK7862" s="8"/>
      <c r="BL7862" s="122"/>
      <c r="BM7862" s="8"/>
      <c r="BN7862" s="8"/>
      <c r="BO7862" s="8"/>
      <c r="BP7862" s="8"/>
      <c r="BQ7862" s="122"/>
      <c r="BR7862" s="8"/>
      <c r="BS7862" s="8"/>
      <c r="BT7862" s="8"/>
      <c r="BU7862" s="8"/>
      <c r="BV7862" s="122"/>
    </row>
    <row r="7863" spans="1:74" hidden="1" x14ac:dyDescent="0.3">
      <c r="A7863" s="8"/>
      <c r="B7863" s="2" t="s">
        <v>2</v>
      </c>
      <c r="C7863" s="2" t="s">
        <v>3</v>
      </c>
      <c r="D7863" s="2" t="s">
        <v>503</v>
      </c>
      <c r="E7863" s="9">
        <v>86</v>
      </c>
      <c r="F7863" s="10"/>
      <c r="G7863" s="18" t="s">
        <v>5</v>
      </c>
      <c r="H7863" s="3">
        <v>2024</v>
      </c>
      <c r="I7863" s="20" t="s">
        <v>284</v>
      </c>
      <c r="J7863" s="184" t="s">
        <v>294</v>
      </c>
      <c r="K7863" s="184" t="s">
        <v>320</v>
      </c>
      <c r="L7863" s="187">
        <f t="shared" si="334"/>
        <v>0</v>
      </c>
      <c r="M7863" s="187">
        <f t="shared" si="335"/>
        <v>0</v>
      </c>
      <c r="N7863" s="186"/>
      <c r="O7863" s="8"/>
      <c r="P7863" s="8"/>
      <c r="Q7863" s="8"/>
      <c r="R7863" s="8"/>
      <c r="S7863" s="122"/>
      <c r="T7863" s="8"/>
      <c r="U7863" s="8"/>
      <c r="V7863" s="8"/>
      <c r="W7863" s="8"/>
      <c r="X7863" s="122"/>
      <c r="Y7863" s="8"/>
      <c r="Z7863" s="8"/>
      <c r="AA7863" s="8"/>
      <c r="AB7863" s="8"/>
      <c r="AC7863" s="122"/>
      <c r="AD7863" s="8"/>
      <c r="AE7863" s="8"/>
      <c r="AF7863" s="8"/>
      <c r="AG7863" s="8"/>
      <c r="AH7863" s="122"/>
      <c r="AI7863" s="137"/>
      <c r="AJ7863" s="137"/>
      <c r="AK7863" s="137"/>
      <c r="AL7863" s="137"/>
      <c r="AM7863" s="138"/>
      <c r="AN7863" s="8"/>
      <c r="AO7863" s="8"/>
      <c r="AP7863" s="8"/>
      <c r="AQ7863" s="8"/>
      <c r="AR7863" s="122"/>
      <c r="AS7863" s="139"/>
      <c r="AT7863" s="139"/>
      <c r="AU7863" s="139"/>
      <c r="AV7863" s="139"/>
      <c r="AW7863" s="140"/>
      <c r="AX7863" s="8"/>
      <c r="AY7863" s="8"/>
      <c r="AZ7863" s="8"/>
      <c r="BA7863" s="8"/>
      <c r="BB7863" s="122"/>
      <c r="BC7863" s="8"/>
      <c r="BD7863" s="8"/>
      <c r="BE7863" s="8"/>
      <c r="BF7863" s="8"/>
      <c r="BG7863" s="122"/>
      <c r="BH7863" s="8"/>
      <c r="BI7863" s="8"/>
      <c r="BJ7863" s="8"/>
      <c r="BK7863" s="8"/>
      <c r="BL7863" s="122"/>
      <c r="BM7863" s="8"/>
      <c r="BN7863" s="8"/>
      <c r="BO7863" s="8"/>
      <c r="BP7863" s="8"/>
      <c r="BQ7863" s="122"/>
      <c r="BR7863" s="8"/>
      <c r="BS7863" s="8"/>
      <c r="BT7863" s="8"/>
      <c r="BU7863" s="8"/>
      <c r="BV7863" s="122"/>
    </row>
    <row r="7864" spans="1:74" ht="28.8" hidden="1" x14ac:dyDescent="0.3">
      <c r="A7864" s="8"/>
      <c r="B7864" s="2" t="s">
        <v>2</v>
      </c>
      <c r="C7864" s="2" t="s">
        <v>3</v>
      </c>
      <c r="D7864" s="2" t="s">
        <v>503</v>
      </c>
      <c r="E7864" s="9">
        <v>86</v>
      </c>
      <c r="F7864" s="10"/>
      <c r="G7864" s="18" t="s">
        <v>5</v>
      </c>
      <c r="H7864" s="3">
        <v>2024</v>
      </c>
      <c r="I7864" s="20" t="s">
        <v>284</v>
      </c>
      <c r="J7864" s="184" t="s">
        <v>346</v>
      </c>
      <c r="K7864" s="184" t="s">
        <v>320</v>
      </c>
      <c r="L7864" s="187">
        <f t="shared" si="334"/>
        <v>0</v>
      </c>
      <c r="M7864" s="187">
        <f t="shared" si="335"/>
        <v>0</v>
      </c>
      <c r="N7864" s="186"/>
      <c r="O7864" s="8"/>
      <c r="P7864" s="8"/>
      <c r="Q7864" s="8"/>
      <c r="R7864" s="8"/>
      <c r="S7864" s="122"/>
      <c r="T7864" s="8"/>
      <c r="U7864" s="8"/>
      <c r="V7864" s="8"/>
      <c r="W7864" s="8"/>
      <c r="X7864" s="122"/>
      <c r="Y7864" s="8"/>
      <c r="Z7864" s="8"/>
      <c r="AA7864" s="8"/>
      <c r="AB7864" s="8"/>
      <c r="AC7864" s="122"/>
      <c r="AD7864" s="8"/>
      <c r="AE7864" s="8"/>
      <c r="AF7864" s="8"/>
      <c r="AG7864" s="8"/>
      <c r="AH7864" s="122"/>
      <c r="AI7864" s="137"/>
      <c r="AJ7864" s="137"/>
      <c r="AK7864" s="137"/>
      <c r="AL7864" s="137"/>
      <c r="AM7864" s="138"/>
      <c r="AN7864" s="8"/>
      <c r="AO7864" s="8"/>
      <c r="AP7864" s="8"/>
      <c r="AQ7864" s="8"/>
      <c r="AR7864" s="122"/>
      <c r="AS7864" s="139"/>
      <c r="AT7864" s="139"/>
      <c r="AU7864" s="139"/>
      <c r="AV7864" s="139"/>
      <c r="AW7864" s="140"/>
      <c r="AX7864" s="8"/>
      <c r="AY7864" s="8"/>
      <c r="AZ7864" s="8"/>
      <c r="BA7864" s="8"/>
      <c r="BB7864" s="122"/>
      <c r="BC7864" s="8"/>
      <c r="BD7864" s="8"/>
      <c r="BE7864" s="8"/>
      <c r="BF7864" s="8"/>
      <c r="BG7864" s="122"/>
      <c r="BH7864" s="8"/>
      <c r="BI7864" s="8"/>
      <c r="BJ7864" s="8"/>
      <c r="BK7864" s="8"/>
      <c r="BL7864" s="122"/>
      <c r="BM7864" s="8"/>
      <c r="BN7864" s="8"/>
      <c r="BO7864" s="8"/>
      <c r="BP7864" s="8"/>
      <c r="BQ7864" s="122"/>
      <c r="BR7864" s="8"/>
      <c r="BS7864" s="8"/>
      <c r="BT7864" s="8"/>
      <c r="BU7864" s="8"/>
      <c r="BV7864" s="122"/>
    </row>
    <row r="7865" spans="1:74" hidden="1" x14ac:dyDescent="0.3">
      <c r="A7865" s="8"/>
      <c r="B7865" s="2" t="s">
        <v>2</v>
      </c>
      <c r="C7865" s="2" t="s">
        <v>3</v>
      </c>
      <c r="D7865" s="2" t="s">
        <v>503</v>
      </c>
      <c r="E7865" s="9">
        <v>86</v>
      </c>
      <c r="F7865" s="10"/>
      <c r="G7865" s="18" t="s">
        <v>5</v>
      </c>
      <c r="H7865" s="3">
        <v>2024</v>
      </c>
      <c r="I7865" s="20" t="s">
        <v>284</v>
      </c>
      <c r="J7865" s="184" t="s">
        <v>295</v>
      </c>
      <c r="K7865" s="184" t="s">
        <v>320</v>
      </c>
      <c r="L7865" s="187">
        <f t="shared" si="334"/>
        <v>0</v>
      </c>
      <c r="M7865" s="187">
        <f t="shared" si="335"/>
        <v>0</v>
      </c>
      <c r="N7865" s="186"/>
      <c r="O7865" s="8"/>
      <c r="P7865" s="8"/>
      <c r="Q7865" s="8"/>
      <c r="R7865" s="8"/>
      <c r="S7865" s="122"/>
      <c r="T7865" s="8"/>
      <c r="U7865" s="8"/>
      <c r="V7865" s="8"/>
      <c r="W7865" s="8"/>
      <c r="X7865" s="122"/>
      <c r="Y7865" s="8"/>
      <c r="Z7865" s="8"/>
      <c r="AA7865" s="8"/>
      <c r="AB7865" s="8"/>
      <c r="AC7865" s="122"/>
      <c r="AD7865" s="8"/>
      <c r="AE7865" s="8"/>
      <c r="AF7865" s="8"/>
      <c r="AG7865" s="8"/>
      <c r="AH7865" s="122"/>
      <c r="AI7865" s="137"/>
      <c r="AJ7865" s="137"/>
      <c r="AK7865" s="137"/>
      <c r="AL7865" s="137"/>
      <c r="AM7865" s="138"/>
      <c r="AN7865" s="8"/>
      <c r="AO7865" s="8"/>
      <c r="AP7865" s="8"/>
      <c r="AQ7865" s="8"/>
      <c r="AR7865" s="122"/>
      <c r="AS7865" s="139"/>
      <c r="AT7865" s="139"/>
      <c r="AU7865" s="139"/>
      <c r="AV7865" s="139"/>
      <c r="AW7865" s="140"/>
      <c r="AX7865" s="8"/>
      <c r="AY7865" s="8"/>
      <c r="AZ7865" s="8"/>
      <c r="BA7865" s="8"/>
      <c r="BB7865" s="122"/>
      <c r="BC7865" s="8"/>
      <c r="BD7865" s="8"/>
      <c r="BE7865" s="8"/>
      <c r="BF7865" s="8"/>
      <c r="BG7865" s="122"/>
      <c r="BH7865" s="8"/>
      <c r="BI7865" s="8"/>
      <c r="BJ7865" s="8"/>
      <c r="BK7865" s="8"/>
      <c r="BL7865" s="122"/>
      <c r="BM7865" s="8"/>
      <c r="BN7865" s="8"/>
      <c r="BO7865" s="8"/>
      <c r="BP7865" s="8"/>
      <c r="BQ7865" s="122"/>
      <c r="BR7865" s="8"/>
      <c r="BS7865" s="8"/>
      <c r="BT7865" s="8"/>
      <c r="BU7865" s="8"/>
      <c r="BV7865" s="122"/>
    </row>
    <row r="7866" spans="1:74" ht="28.8" hidden="1" x14ac:dyDescent="0.3">
      <c r="A7866" s="8"/>
      <c r="B7866" s="2" t="s">
        <v>2</v>
      </c>
      <c r="C7866" s="2" t="s">
        <v>3</v>
      </c>
      <c r="D7866" s="2" t="s">
        <v>503</v>
      </c>
      <c r="E7866" s="9">
        <v>86</v>
      </c>
      <c r="F7866" s="10"/>
      <c r="G7866" s="18" t="s">
        <v>5</v>
      </c>
      <c r="H7866" s="3">
        <v>2024</v>
      </c>
      <c r="I7866" s="20" t="s">
        <v>290</v>
      </c>
      <c r="J7866" s="184" t="s">
        <v>299</v>
      </c>
      <c r="K7866" s="184" t="s">
        <v>318</v>
      </c>
      <c r="L7866" s="187">
        <f t="shared" si="334"/>
        <v>0</v>
      </c>
      <c r="M7866" s="187">
        <f t="shared" si="335"/>
        <v>0</v>
      </c>
      <c r="N7866" s="186"/>
      <c r="O7866" s="8"/>
      <c r="P7866" s="8"/>
      <c r="Q7866" s="8"/>
      <c r="R7866" s="8"/>
      <c r="S7866" s="122"/>
      <c r="T7866" s="8"/>
      <c r="U7866" s="8"/>
      <c r="V7866" s="8"/>
      <c r="W7866" s="8"/>
      <c r="X7866" s="122"/>
      <c r="Y7866" s="8"/>
      <c r="Z7866" s="8"/>
      <c r="AA7866" s="8"/>
      <c r="AB7866" s="8"/>
      <c r="AC7866" s="122"/>
      <c r="AD7866" s="8"/>
      <c r="AE7866" s="8"/>
      <c r="AF7866" s="8"/>
      <c r="AG7866" s="8"/>
      <c r="AH7866" s="122"/>
      <c r="AI7866" s="137"/>
      <c r="AJ7866" s="137"/>
      <c r="AK7866" s="137"/>
      <c r="AL7866" s="137"/>
      <c r="AM7866" s="138"/>
      <c r="AN7866" s="8"/>
      <c r="AO7866" s="8"/>
      <c r="AP7866" s="8"/>
      <c r="AQ7866" s="8"/>
      <c r="AR7866" s="122"/>
      <c r="AS7866" s="139"/>
      <c r="AT7866" s="139"/>
      <c r="AU7866" s="139"/>
      <c r="AV7866" s="139"/>
      <c r="AW7866" s="140"/>
      <c r="AX7866" s="8"/>
      <c r="AY7866" s="8"/>
      <c r="AZ7866" s="8"/>
      <c r="BA7866" s="8"/>
      <c r="BB7866" s="122"/>
      <c r="BC7866" s="8"/>
      <c r="BD7866" s="8"/>
      <c r="BE7866" s="8"/>
      <c r="BF7866" s="8"/>
      <c r="BG7866" s="122"/>
      <c r="BH7866" s="8"/>
      <c r="BI7866" s="8"/>
      <c r="BJ7866" s="8"/>
      <c r="BK7866" s="8"/>
      <c r="BL7866" s="122"/>
      <c r="BM7866" s="8"/>
      <c r="BN7866" s="8"/>
      <c r="BO7866" s="8"/>
      <c r="BP7866" s="8"/>
      <c r="BQ7866" s="122"/>
      <c r="BR7866" s="8"/>
      <c r="BS7866" s="8"/>
      <c r="BT7866" s="8"/>
      <c r="BU7866" s="8"/>
      <c r="BV7866" s="122"/>
    </row>
    <row r="7867" spans="1:74" hidden="1" x14ac:dyDescent="0.3">
      <c r="A7867" s="8"/>
      <c r="B7867" s="2" t="s">
        <v>2</v>
      </c>
      <c r="C7867" s="2" t="s">
        <v>3</v>
      </c>
      <c r="D7867" s="2" t="s">
        <v>503</v>
      </c>
      <c r="E7867" s="9">
        <v>86</v>
      </c>
      <c r="F7867" s="10"/>
      <c r="G7867" s="18" t="s">
        <v>5</v>
      </c>
      <c r="H7867" s="3">
        <v>2024</v>
      </c>
      <c r="I7867" s="20" t="s">
        <v>315</v>
      </c>
      <c r="J7867" s="184" t="s">
        <v>347</v>
      </c>
      <c r="K7867" s="184" t="s">
        <v>320</v>
      </c>
      <c r="L7867" s="187">
        <f t="shared" si="334"/>
        <v>0</v>
      </c>
      <c r="M7867" s="187">
        <f t="shared" si="335"/>
        <v>0</v>
      </c>
      <c r="N7867" s="186"/>
      <c r="O7867" s="8"/>
      <c r="P7867" s="8"/>
      <c r="Q7867" s="8"/>
      <c r="R7867" s="8"/>
      <c r="S7867" s="122"/>
      <c r="T7867" s="8"/>
      <c r="U7867" s="8"/>
      <c r="V7867" s="8"/>
      <c r="W7867" s="8"/>
      <c r="X7867" s="122"/>
      <c r="Y7867" s="8"/>
      <c r="Z7867" s="8"/>
      <c r="AA7867" s="8"/>
      <c r="AB7867" s="8"/>
      <c r="AC7867" s="122"/>
      <c r="AD7867" s="8"/>
      <c r="AE7867" s="8"/>
      <c r="AF7867" s="8"/>
      <c r="AG7867" s="8"/>
      <c r="AH7867" s="122"/>
      <c r="AI7867" s="137"/>
      <c r="AJ7867" s="137"/>
      <c r="AK7867" s="137"/>
      <c r="AL7867" s="137"/>
      <c r="AM7867" s="138"/>
      <c r="AN7867" s="8"/>
      <c r="AO7867" s="8"/>
      <c r="AP7867" s="8"/>
      <c r="AQ7867" s="8"/>
      <c r="AR7867" s="122"/>
      <c r="AS7867" s="139"/>
      <c r="AT7867" s="139"/>
      <c r="AU7867" s="139"/>
      <c r="AV7867" s="139"/>
      <c r="AW7867" s="140"/>
      <c r="AX7867" s="8"/>
      <c r="AY7867" s="8"/>
      <c r="AZ7867" s="8"/>
      <c r="BA7867" s="8"/>
      <c r="BB7867" s="122"/>
      <c r="BC7867" s="8"/>
      <c r="BD7867" s="8"/>
      <c r="BE7867" s="8"/>
      <c r="BF7867" s="8"/>
      <c r="BG7867" s="122"/>
      <c r="BH7867" s="8"/>
      <c r="BI7867" s="8"/>
      <c r="BJ7867" s="8"/>
      <c r="BK7867" s="8"/>
      <c r="BL7867" s="122"/>
      <c r="BM7867" s="8"/>
      <c r="BN7867" s="8"/>
      <c r="BO7867" s="8"/>
      <c r="BP7867" s="8"/>
      <c r="BQ7867" s="122"/>
      <c r="BR7867" s="8"/>
      <c r="BS7867" s="8"/>
      <c r="BT7867" s="8"/>
      <c r="BU7867" s="8"/>
      <c r="BV7867" s="122"/>
    </row>
    <row r="7868" spans="1:74" ht="28.8" hidden="1" x14ac:dyDescent="0.3">
      <c r="A7868" s="8"/>
      <c r="B7868" s="2" t="s">
        <v>2</v>
      </c>
      <c r="C7868" s="2" t="s">
        <v>3</v>
      </c>
      <c r="D7868" s="2" t="s">
        <v>503</v>
      </c>
      <c r="E7868" s="9">
        <v>86</v>
      </c>
      <c r="F7868" s="10"/>
      <c r="G7868" s="18" t="s">
        <v>5</v>
      </c>
      <c r="H7868" s="3">
        <v>2024</v>
      </c>
      <c r="I7868" s="20" t="s">
        <v>315</v>
      </c>
      <c r="J7868" s="184" t="s">
        <v>296</v>
      </c>
      <c r="K7868" s="184" t="s">
        <v>321</v>
      </c>
      <c r="L7868" s="187">
        <f t="shared" si="334"/>
        <v>0</v>
      </c>
      <c r="M7868" s="187">
        <f t="shared" si="335"/>
        <v>0</v>
      </c>
      <c r="N7868" s="186"/>
      <c r="O7868" s="8"/>
      <c r="P7868" s="8"/>
      <c r="Q7868" s="8"/>
      <c r="R7868" s="8"/>
      <c r="S7868" s="122"/>
      <c r="T7868" s="8"/>
      <c r="U7868" s="8"/>
      <c r="V7868" s="8"/>
      <c r="W7868" s="8"/>
      <c r="X7868" s="122"/>
      <c r="Y7868" s="8"/>
      <c r="Z7868" s="8"/>
      <c r="AA7868" s="8"/>
      <c r="AB7868" s="8"/>
      <c r="AC7868" s="122"/>
      <c r="AD7868" s="8"/>
      <c r="AE7868" s="8"/>
      <c r="AF7868" s="8"/>
      <c r="AG7868" s="8"/>
      <c r="AH7868" s="122"/>
      <c r="AI7868" s="137"/>
      <c r="AJ7868" s="137"/>
      <c r="AK7868" s="137"/>
      <c r="AL7868" s="137"/>
      <c r="AM7868" s="138"/>
      <c r="AN7868" s="8"/>
      <c r="AO7868" s="8"/>
      <c r="AP7868" s="8"/>
      <c r="AQ7868" s="8"/>
      <c r="AR7868" s="122"/>
      <c r="AS7868" s="139"/>
      <c r="AT7868" s="139"/>
      <c r="AU7868" s="139"/>
      <c r="AV7868" s="139"/>
      <c r="AW7868" s="140"/>
      <c r="AX7868" s="8"/>
      <c r="AY7868" s="8"/>
      <c r="AZ7868" s="8"/>
      <c r="BA7868" s="8"/>
      <c r="BB7868" s="122"/>
      <c r="BC7868" s="8"/>
      <c r="BD7868" s="8"/>
      <c r="BE7868" s="8"/>
      <c r="BF7868" s="8"/>
      <c r="BG7868" s="122"/>
      <c r="BH7868" s="8"/>
      <c r="BI7868" s="8"/>
      <c r="BJ7868" s="8"/>
      <c r="BK7868" s="8"/>
      <c r="BL7868" s="122"/>
      <c r="BM7868" s="8"/>
      <c r="BN7868" s="8"/>
      <c r="BO7868" s="8"/>
      <c r="BP7868" s="8"/>
      <c r="BQ7868" s="122"/>
      <c r="BR7868" s="8"/>
      <c r="BS7868" s="8"/>
      <c r="BT7868" s="8"/>
      <c r="BU7868" s="8"/>
      <c r="BV7868" s="122"/>
    </row>
    <row r="7869" spans="1:74" ht="28.8" hidden="1" x14ac:dyDescent="0.3">
      <c r="A7869" s="8"/>
      <c r="B7869" s="2" t="s">
        <v>2</v>
      </c>
      <c r="C7869" s="2" t="s">
        <v>3</v>
      </c>
      <c r="D7869" s="2" t="s">
        <v>503</v>
      </c>
      <c r="E7869" s="9">
        <v>86</v>
      </c>
      <c r="F7869" s="10"/>
      <c r="G7869" s="18" t="s">
        <v>5</v>
      </c>
      <c r="H7869" s="3">
        <v>2024</v>
      </c>
      <c r="I7869" s="20" t="s">
        <v>316</v>
      </c>
      <c r="J7869" s="184" t="s">
        <v>297</v>
      </c>
      <c r="K7869" s="184" t="s">
        <v>318</v>
      </c>
      <c r="L7869" s="187">
        <f t="shared" si="334"/>
        <v>0</v>
      </c>
      <c r="M7869" s="187">
        <f t="shared" si="335"/>
        <v>0</v>
      </c>
      <c r="N7869" s="186"/>
      <c r="O7869" s="8"/>
      <c r="P7869" s="8"/>
      <c r="Q7869" s="8"/>
      <c r="R7869" s="8"/>
      <c r="S7869" s="122"/>
      <c r="T7869" s="8"/>
      <c r="U7869" s="8"/>
      <c r="V7869" s="8"/>
      <c r="W7869" s="8"/>
      <c r="X7869" s="122"/>
      <c r="Y7869" s="8"/>
      <c r="Z7869" s="8"/>
      <c r="AA7869" s="8"/>
      <c r="AB7869" s="8"/>
      <c r="AC7869" s="122"/>
      <c r="AD7869" s="8"/>
      <c r="AE7869" s="8"/>
      <c r="AF7869" s="8"/>
      <c r="AG7869" s="8"/>
      <c r="AH7869" s="122"/>
      <c r="AI7869" s="137"/>
      <c r="AJ7869" s="137"/>
      <c r="AK7869" s="137"/>
      <c r="AL7869" s="137"/>
      <c r="AM7869" s="138"/>
      <c r="AN7869" s="8"/>
      <c r="AO7869" s="8"/>
      <c r="AP7869" s="8"/>
      <c r="AQ7869" s="8"/>
      <c r="AR7869" s="122"/>
      <c r="AS7869" s="139"/>
      <c r="AT7869" s="139"/>
      <c r="AU7869" s="139"/>
      <c r="AV7869" s="139"/>
      <c r="AW7869" s="140"/>
      <c r="AX7869" s="8"/>
      <c r="AY7869" s="8"/>
      <c r="AZ7869" s="8"/>
      <c r="BA7869" s="8"/>
      <c r="BB7869" s="122"/>
      <c r="BC7869" s="8"/>
      <c r="BD7869" s="8"/>
      <c r="BE7869" s="8"/>
      <c r="BF7869" s="8"/>
      <c r="BG7869" s="122"/>
      <c r="BH7869" s="8"/>
      <c r="BI7869" s="8"/>
      <c r="BJ7869" s="8"/>
      <c r="BK7869" s="8"/>
      <c r="BL7869" s="122"/>
      <c r="BM7869" s="8"/>
      <c r="BN7869" s="8"/>
      <c r="BO7869" s="8"/>
      <c r="BP7869" s="8"/>
      <c r="BQ7869" s="122"/>
      <c r="BR7869" s="8"/>
      <c r="BS7869" s="8"/>
      <c r="BT7869" s="8"/>
      <c r="BU7869" s="8"/>
      <c r="BV7869" s="122"/>
    </row>
    <row r="7870" spans="1:74" hidden="1" x14ac:dyDescent="0.3">
      <c r="A7870" s="8"/>
      <c r="B7870" s="2" t="s">
        <v>2</v>
      </c>
      <c r="C7870" s="2" t="s">
        <v>3</v>
      </c>
      <c r="D7870" s="2" t="s">
        <v>503</v>
      </c>
      <c r="E7870" s="9">
        <v>86</v>
      </c>
      <c r="F7870" s="10"/>
      <c r="G7870" s="18" t="s">
        <v>5</v>
      </c>
      <c r="H7870" s="3">
        <v>2024</v>
      </c>
      <c r="I7870" s="20" t="s">
        <v>316</v>
      </c>
      <c r="J7870" s="185" t="s">
        <v>348</v>
      </c>
      <c r="K7870" s="185" t="s">
        <v>320</v>
      </c>
      <c r="L7870" s="187">
        <f t="shared" si="334"/>
        <v>0</v>
      </c>
      <c r="M7870" s="187">
        <f t="shared" si="335"/>
        <v>0</v>
      </c>
      <c r="N7870" s="186"/>
      <c r="O7870" s="8"/>
      <c r="P7870" s="8"/>
      <c r="Q7870" s="8"/>
      <c r="R7870" s="8"/>
      <c r="S7870" s="122"/>
      <c r="T7870" s="8"/>
      <c r="U7870" s="8"/>
      <c r="V7870" s="8"/>
      <c r="W7870" s="8"/>
      <c r="X7870" s="122"/>
      <c r="Y7870" s="8"/>
      <c r="Z7870" s="8"/>
      <c r="AA7870" s="8"/>
      <c r="AB7870" s="8"/>
      <c r="AC7870" s="122"/>
      <c r="AD7870" s="8"/>
      <c r="AE7870" s="8"/>
      <c r="AF7870" s="8"/>
      <c r="AG7870" s="8"/>
      <c r="AH7870" s="122"/>
      <c r="AI7870" s="137"/>
      <c r="AJ7870" s="137"/>
      <c r="AK7870" s="137"/>
      <c r="AL7870" s="137"/>
      <c r="AM7870" s="138"/>
      <c r="AN7870" s="8"/>
      <c r="AO7870" s="8"/>
      <c r="AP7870" s="8"/>
      <c r="AQ7870" s="8"/>
      <c r="AR7870" s="122"/>
      <c r="AS7870" s="139"/>
      <c r="AT7870" s="139"/>
      <c r="AU7870" s="139"/>
      <c r="AV7870" s="139"/>
      <c r="AW7870" s="140"/>
      <c r="AX7870" s="8"/>
      <c r="AY7870" s="8"/>
      <c r="AZ7870" s="8"/>
      <c r="BA7870" s="8"/>
      <c r="BB7870" s="122"/>
      <c r="BC7870" s="8"/>
      <c r="BD7870" s="8"/>
      <c r="BE7870" s="8"/>
      <c r="BF7870" s="8"/>
      <c r="BG7870" s="122"/>
      <c r="BH7870" s="8"/>
      <c r="BI7870" s="8"/>
      <c r="BJ7870" s="8"/>
      <c r="BK7870" s="8"/>
      <c r="BL7870" s="122"/>
      <c r="BM7870" s="8"/>
      <c r="BN7870" s="8"/>
      <c r="BO7870" s="8"/>
      <c r="BP7870" s="8"/>
      <c r="BQ7870" s="122"/>
      <c r="BR7870" s="8"/>
      <c r="BS7870" s="8"/>
      <c r="BT7870" s="8"/>
      <c r="BU7870" s="8"/>
      <c r="BV7870" s="122"/>
    </row>
    <row r="7871" spans="1:74" hidden="1" x14ac:dyDescent="0.3">
      <c r="A7871" s="8"/>
      <c r="B7871" s="2" t="s">
        <v>2</v>
      </c>
      <c r="C7871" s="2" t="s">
        <v>3</v>
      </c>
      <c r="D7871" s="2" t="s">
        <v>503</v>
      </c>
      <c r="E7871" s="9">
        <v>86</v>
      </c>
      <c r="F7871" s="10"/>
      <c r="G7871" s="18" t="s">
        <v>5</v>
      </c>
      <c r="H7871" s="3">
        <v>2024</v>
      </c>
      <c r="I7871" s="20" t="s">
        <v>282</v>
      </c>
      <c r="J7871" s="184" t="s">
        <v>272</v>
      </c>
      <c r="K7871" s="184" t="s">
        <v>321</v>
      </c>
      <c r="L7871" s="187">
        <f t="shared" si="334"/>
        <v>0</v>
      </c>
      <c r="M7871" s="187">
        <f t="shared" si="335"/>
        <v>0</v>
      </c>
      <c r="N7871" s="186"/>
      <c r="O7871" s="8"/>
      <c r="P7871" s="8"/>
      <c r="Q7871" s="8"/>
      <c r="R7871" s="8"/>
      <c r="S7871" s="122"/>
      <c r="T7871" s="8"/>
      <c r="U7871" s="8"/>
      <c r="V7871" s="8"/>
      <c r="W7871" s="8"/>
      <c r="X7871" s="122"/>
      <c r="Y7871" s="8"/>
      <c r="Z7871" s="8"/>
      <c r="AA7871" s="8"/>
      <c r="AB7871" s="8"/>
      <c r="AC7871" s="122"/>
      <c r="AD7871" s="8"/>
      <c r="AE7871" s="8"/>
      <c r="AF7871" s="8"/>
      <c r="AG7871" s="8"/>
      <c r="AH7871" s="122"/>
      <c r="AI7871" s="137"/>
      <c r="AJ7871" s="137"/>
      <c r="AK7871" s="137"/>
      <c r="AL7871" s="137"/>
      <c r="AM7871" s="138"/>
      <c r="AN7871" s="8"/>
      <c r="AO7871" s="8"/>
      <c r="AP7871" s="8"/>
      <c r="AQ7871" s="8"/>
      <c r="AR7871" s="122"/>
      <c r="AS7871" s="139"/>
      <c r="AT7871" s="139"/>
      <c r="AU7871" s="139"/>
      <c r="AV7871" s="139"/>
      <c r="AW7871" s="140"/>
      <c r="AX7871" s="8"/>
      <c r="AY7871" s="8"/>
      <c r="AZ7871" s="8"/>
      <c r="BA7871" s="8"/>
      <c r="BB7871" s="122"/>
      <c r="BC7871" s="8"/>
      <c r="BD7871" s="8"/>
      <c r="BE7871" s="8"/>
      <c r="BF7871" s="8"/>
      <c r="BG7871" s="122"/>
      <c r="BH7871" s="8"/>
      <c r="BI7871" s="8"/>
      <c r="BJ7871" s="8"/>
      <c r="BK7871" s="8"/>
      <c r="BL7871" s="122"/>
      <c r="BM7871" s="8"/>
      <c r="BN7871" s="8"/>
      <c r="BO7871" s="8"/>
      <c r="BP7871" s="8"/>
      <c r="BQ7871" s="122"/>
      <c r="BR7871" s="8"/>
      <c r="BS7871" s="8"/>
      <c r="BT7871" s="8"/>
      <c r="BU7871" s="8"/>
      <c r="BV7871" s="122"/>
    </row>
    <row r="7872" spans="1:74" hidden="1" x14ac:dyDescent="0.3">
      <c r="A7872" s="8"/>
      <c r="B7872" s="2" t="s">
        <v>2</v>
      </c>
      <c r="C7872" s="2" t="s">
        <v>3</v>
      </c>
      <c r="D7872" s="2" t="s">
        <v>503</v>
      </c>
      <c r="E7872" s="9">
        <v>86</v>
      </c>
      <c r="F7872" s="10"/>
      <c r="G7872" s="18" t="s">
        <v>5</v>
      </c>
      <c r="H7872" s="3">
        <v>2024</v>
      </c>
      <c r="I7872" s="20" t="s">
        <v>282</v>
      </c>
      <c r="J7872" s="184" t="s">
        <v>273</v>
      </c>
      <c r="K7872" s="184" t="s">
        <v>321</v>
      </c>
      <c r="L7872" s="188">
        <f t="shared" si="334"/>
        <v>3.5000000000000001E-3</v>
      </c>
      <c r="M7872" s="187">
        <f t="shared" si="335"/>
        <v>6.4969999999999999</v>
      </c>
      <c r="N7872" s="186" t="s">
        <v>757</v>
      </c>
      <c r="O7872" s="8"/>
      <c r="P7872" s="8"/>
      <c r="Q7872" s="8"/>
      <c r="R7872" s="8"/>
      <c r="S7872" s="122"/>
      <c r="T7872" s="8"/>
      <c r="U7872" s="8"/>
      <c r="V7872" s="8"/>
      <c r="W7872" s="8"/>
      <c r="X7872" s="122"/>
      <c r="Y7872" s="8"/>
      <c r="Z7872" s="8"/>
      <c r="AA7872" s="8"/>
      <c r="AB7872" s="8"/>
      <c r="AC7872" s="122"/>
      <c r="AD7872" s="8"/>
      <c r="AE7872" s="8"/>
      <c r="AF7872" s="8"/>
      <c r="AG7872" s="8"/>
      <c r="AH7872" s="122"/>
      <c r="AI7872" s="137"/>
      <c r="AJ7872" s="137"/>
      <c r="AK7872" s="137"/>
      <c r="AL7872" s="137"/>
      <c r="AM7872" s="138"/>
      <c r="AN7872" s="8"/>
      <c r="AO7872" s="8"/>
      <c r="AP7872" s="8"/>
      <c r="AQ7872" s="8"/>
      <c r="AR7872" s="122"/>
      <c r="AS7872" s="139"/>
      <c r="AT7872" s="139"/>
      <c r="AU7872" s="139" t="s">
        <v>757</v>
      </c>
      <c r="AV7872" s="139">
        <v>3.5000000000000001E-3</v>
      </c>
      <c r="AW7872" s="140">
        <v>6.4969999999999999</v>
      </c>
      <c r="AX7872" s="8"/>
      <c r="AY7872" s="8"/>
      <c r="AZ7872" s="8"/>
      <c r="BA7872" s="8"/>
      <c r="BB7872" s="122"/>
      <c r="BC7872" s="8"/>
      <c r="BD7872" s="8"/>
      <c r="BE7872" s="8"/>
      <c r="BF7872" s="8"/>
      <c r="BG7872" s="122"/>
      <c r="BH7872" s="8"/>
      <c r="BI7872" s="8"/>
      <c r="BJ7872" s="8"/>
      <c r="BK7872" s="8"/>
      <c r="BL7872" s="122"/>
      <c r="BM7872" s="8"/>
      <c r="BN7872" s="8"/>
      <c r="BO7872" s="8"/>
      <c r="BP7872" s="8"/>
      <c r="BQ7872" s="122"/>
      <c r="BR7872" s="8"/>
      <c r="BS7872" s="8"/>
      <c r="BT7872" s="8"/>
      <c r="BU7872" s="8"/>
      <c r="BV7872" s="122"/>
    </row>
    <row r="7873" spans="1:74" hidden="1" x14ac:dyDescent="0.3">
      <c r="A7873" s="8"/>
      <c r="B7873" s="2" t="s">
        <v>2</v>
      </c>
      <c r="C7873" s="2" t="s">
        <v>3</v>
      </c>
      <c r="D7873" s="2" t="s">
        <v>503</v>
      </c>
      <c r="E7873" s="9">
        <v>86</v>
      </c>
      <c r="F7873" s="10"/>
      <c r="G7873" s="18" t="s">
        <v>5</v>
      </c>
      <c r="H7873" s="3">
        <v>2024</v>
      </c>
      <c r="I7873" s="20" t="s">
        <v>282</v>
      </c>
      <c r="J7873" s="184" t="s">
        <v>274</v>
      </c>
      <c r="K7873" s="184" t="s">
        <v>321</v>
      </c>
      <c r="L7873" s="187">
        <f t="shared" si="334"/>
        <v>0</v>
      </c>
      <c r="M7873" s="187">
        <f t="shared" si="335"/>
        <v>0</v>
      </c>
      <c r="N7873" s="186"/>
      <c r="O7873" s="8"/>
      <c r="P7873" s="8"/>
      <c r="Q7873" s="8"/>
      <c r="R7873" s="8"/>
      <c r="S7873" s="122"/>
      <c r="T7873" s="8"/>
      <c r="U7873" s="8"/>
      <c r="V7873" s="8"/>
      <c r="W7873" s="8"/>
      <c r="X7873" s="122"/>
      <c r="Y7873" s="8"/>
      <c r="Z7873" s="8"/>
      <c r="AA7873" s="8"/>
      <c r="AB7873" s="8"/>
      <c r="AC7873" s="122"/>
      <c r="AD7873" s="8"/>
      <c r="AE7873" s="8"/>
      <c r="AF7873" s="8"/>
      <c r="AG7873" s="8"/>
      <c r="AH7873" s="122"/>
      <c r="AI7873" s="137"/>
      <c r="AJ7873" s="137"/>
      <c r="AK7873" s="137"/>
      <c r="AL7873" s="137"/>
      <c r="AM7873" s="138"/>
      <c r="AN7873" s="8"/>
      <c r="AO7873" s="8"/>
      <c r="AP7873" s="8"/>
      <c r="AQ7873" s="8"/>
      <c r="AR7873" s="122"/>
      <c r="AS7873" s="139"/>
      <c r="AT7873" s="139"/>
      <c r="AU7873" s="139"/>
      <c r="AV7873" s="139"/>
      <c r="AW7873" s="140"/>
      <c r="AX7873" s="8"/>
      <c r="AY7873" s="8"/>
      <c r="AZ7873" s="8"/>
      <c r="BA7873" s="8"/>
      <c r="BB7873" s="122"/>
      <c r="BC7873" s="8"/>
      <c r="BD7873" s="8"/>
      <c r="BE7873" s="8"/>
      <c r="BF7873" s="8"/>
      <c r="BG7873" s="122"/>
      <c r="BH7873" s="8"/>
      <c r="BI7873" s="8"/>
      <c r="BJ7873" s="8"/>
      <c r="BK7873" s="8"/>
      <c r="BL7873" s="122"/>
      <c r="BM7873" s="8"/>
      <c r="BN7873" s="8"/>
      <c r="BO7873" s="8"/>
      <c r="BP7873" s="8"/>
      <c r="BQ7873" s="122"/>
      <c r="BR7873" s="8"/>
      <c r="BS7873" s="8"/>
      <c r="BT7873" s="8"/>
      <c r="BU7873" s="8"/>
      <c r="BV7873" s="122"/>
    </row>
    <row r="7874" spans="1:74" hidden="1" x14ac:dyDescent="0.3">
      <c r="A7874" s="8"/>
      <c r="B7874" s="2" t="s">
        <v>2</v>
      </c>
      <c r="C7874" s="2" t="s">
        <v>3</v>
      </c>
      <c r="D7874" s="2" t="s">
        <v>503</v>
      </c>
      <c r="E7874" s="9">
        <v>86</v>
      </c>
      <c r="F7874" s="10"/>
      <c r="G7874" s="18" t="s">
        <v>5</v>
      </c>
      <c r="H7874" s="3">
        <v>2024</v>
      </c>
      <c r="I7874" s="20" t="s">
        <v>282</v>
      </c>
      <c r="J7874" s="184" t="s">
        <v>275</v>
      </c>
      <c r="K7874" s="184" t="s">
        <v>321</v>
      </c>
      <c r="L7874" s="187">
        <f t="shared" si="334"/>
        <v>0</v>
      </c>
      <c r="M7874" s="187">
        <f t="shared" si="335"/>
        <v>0</v>
      </c>
      <c r="N7874" s="186"/>
      <c r="O7874" s="8"/>
      <c r="P7874" s="8"/>
      <c r="Q7874" s="8"/>
      <c r="R7874" s="8"/>
      <c r="S7874" s="122"/>
      <c r="T7874" s="8"/>
      <c r="U7874" s="8"/>
      <c r="V7874" s="8"/>
      <c r="W7874" s="8"/>
      <c r="X7874" s="122"/>
      <c r="Y7874" s="8"/>
      <c r="Z7874" s="8"/>
      <c r="AA7874" s="8"/>
      <c r="AB7874" s="8"/>
      <c r="AC7874" s="122"/>
      <c r="AD7874" s="8"/>
      <c r="AE7874" s="8"/>
      <c r="AF7874" s="8"/>
      <c r="AG7874" s="8"/>
      <c r="AH7874" s="122"/>
      <c r="AI7874" s="137"/>
      <c r="AJ7874" s="137"/>
      <c r="AK7874" s="137"/>
      <c r="AL7874" s="137"/>
      <c r="AM7874" s="138"/>
      <c r="AN7874" s="8"/>
      <c r="AO7874" s="8"/>
      <c r="AP7874" s="8"/>
      <c r="AQ7874" s="8"/>
      <c r="AR7874" s="122"/>
      <c r="AS7874" s="139"/>
      <c r="AT7874" s="139"/>
      <c r="AU7874" s="139"/>
      <c r="AV7874" s="139"/>
      <c r="AW7874" s="140"/>
      <c r="AX7874" s="8"/>
      <c r="AY7874" s="8"/>
      <c r="AZ7874" s="8"/>
      <c r="BA7874" s="8"/>
      <c r="BB7874" s="122"/>
      <c r="BC7874" s="8"/>
      <c r="BD7874" s="8"/>
      <c r="BE7874" s="8"/>
      <c r="BF7874" s="8"/>
      <c r="BG7874" s="122"/>
      <c r="BH7874" s="8"/>
      <c r="BI7874" s="8"/>
      <c r="BJ7874" s="8"/>
      <c r="BK7874" s="8"/>
      <c r="BL7874" s="122"/>
      <c r="BM7874" s="8"/>
      <c r="BN7874" s="8"/>
      <c r="BO7874" s="8"/>
      <c r="BP7874" s="8"/>
      <c r="BQ7874" s="122"/>
      <c r="BR7874" s="8"/>
      <c r="BS7874" s="8"/>
      <c r="BT7874" s="8"/>
      <c r="BU7874" s="8"/>
      <c r="BV7874" s="122"/>
    </row>
    <row r="7875" spans="1:74" hidden="1" x14ac:dyDescent="0.3">
      <c r="A7875" s="8"/>
      <c r="B7875" s="2" t="s">
        <v>2</v>
      </c>
      <c r="C7875" s="2" t="s">
        <v>3</v>
      </c>
      <c r="D7875" s="2" t="s">
        <v>503</v>
      </c>
      <c r="E7875" s="9">
        <v>86</v>
      </c>
      <c r="F7875" s="10"/>
      <c r="G7875" s="18" t="s">
        <v>5</v>
      </c>
      <c r="H7875" s="3">
        <v>2024</v>
      </c>
      <c r="I7875" s="20" t="s">
        <v>282</v>
      </c>
      <c r="J7875" s="184" t="s">
        <v>276</v>
      </c>
      <c r="K7875" s="184" t="s">
        <v>320</v>
      </c>
      <c r="L7875" s="187">
        <f t="shared" si="334"/>
        <v>0</v>
      </c>
      <c r="M7875" s="187">
        <f t="shared" si="335"/>
        <v>0</v>
      </c>
      <c r="N7875" s="186"/>
      <c r="O7875" s="8"/>
      <c r="P7875" s="8"/>
      <c r="Q7875" s="8"/>
      <c r="R7875" s="8"/>
      <c r="S7875" s="122"/>
      <c r="T7875" s="8"/>
      <c r="U7875" s="8"/>
      <c r="V7875" s="8"/>
      <c r="W7875" s="8"/>
      <c r="X7875" s="122"/>
      <c r="Y7875" s="8"/>
      <c r="Z7875" s="8"/>
      <c r="AA7875" s="8"/>
      <c r="AB7875" s="8"/>
      <c r="AC7875" s="122"/>
      <c r="AD7875" s="8"/>
      <c r="AE7875" s="8"/>
      <c r="AF7875" s="8"/>
      <c r="AG7875" s="8"/>
      <c r="AH7875" s="122"/>
      <c r="AI7875" s="137"/>
      <c r="AJ7875" s="137"/>
      <c r="AK7875" s="137"/>
      <c r="AL7875" s="137"/>
      <c r="AM7875" s="138"/>
      <c r="AN7875" s="8"/>
      <c r="AO7875" s="8"/>
      <c r="AP7875" s="8"/>
      <c r="AQ7875" s="8"/>
      <c r="AR7875" s="122"/>
      <c r="AS7875" s="139"/>
      <c r="AT7875" s="139"/>
      <c r="AU7875" s="139"/>
      <c r="AV7875" s="139"/>
      <c r="AW7875" s="140"/>
      <c r="AX7875" s="8"/>
      <c r="AY7875" s="8"/>
      <c r="AZ7875" s="8"/>
      <c r="BA7875" s="8"/>
      <c r="BB7875" s="122"/>
      <c r="BC7875" s="8"/>
      <c r="BD7875" s="8"/>
      <c r="BE7875" s="8"/>
      <c r="BF7875" s="8"/>
      <c r="BG7875" s="122"/>
      <c r="BH7875" s="8"/>
      <c r="BI7875" s="8"/>
      <c r="BJ7875" s="8"/>
      <c r="BK7875" s="8"/>
      <c r="BL7875" s="122"/>
      <c r="BM7875" s="8"/>
      <c r="BN7875" s="8"/>
      <c r="BO7875" s="8"/>
      <c r="BP7875" s="8"/>
      <c r="BQ7875" s="122"/>
      <c r="BR7875" s="8"/>
      <c r="BS7875" s="8"/>
      <c r="BT7875" s="8"/>
      <c r="BU7875" s="8"/>
      <c r="BV7875" s="122"/>
    </row>
    <row r="7876" spans="1:74" hidden="1" x14ac:dyDescent="0.3">
      <c r="A7876" s="8"/>
      <c r="B7876" s="2" t="s">
        <v>2</v>
      </c>
      <c r="C7876" s="2" t="s">
        <v>3</v>
      </c>
      <c r="D7876" s="2" t="s">
        <v>503</v>
      </c>
      <c r="E7876" s="9">
        <v>86</v>
      </c>
      <c r="F7876" s="10"/>
      <c r="G7876" s="18" t="s">
        <v>5</v>
      </c>
      <c r="H7876" s="3">
        <v>2024</v>
      </c>
      <c r="I7876" s="20" t="s">
        <v>282</v>
      </c>
      <c r="J7876" s="184" t="s">
        <v>277</v>
      </c>
      <c r="K7876" s="184" t="s">
        <v>320</v>
      </c>
      <c r="L7876" s="187">
        <f t="shared" si="334"/>
        <v>11</v>
      </c>
      <c r="M7876" s="187">
        <f t="shared" si="335"/>
        <v>279.46199999999999</v>
      </c>
      <c r="N7876" s="186" t="s">
        <v>1419</v>
      </c>
      <c r="O7876" s="8"/>
      <c r="P7876" s="8"/>
      <c r="Q7876" s="8"/>
      <c r="R7876" s="8"/>
      <c r="S7876" s="122"/>
      <c r="T7876" s="8"/>
      <c r="U7876" s="8"/>
      <c r="V7876" s="8"/>
      <c r="W7876" s="8"/>
      <c r="X7876" s="122"/>
      <c r="Y7876" s="8"/>
      <c r="Z7876" s="8"/>
      <c r="AA7876" s="8"/>
      <c r="AB7876" s="8"/>
      <c r="AC7876" s="122"/>
      <c r="AD7876" s="8"/>
      <c r="AE7876" s="8"/>
      <c r="AF7876" s="8"/>
      <c r="AG7876" s="8"/>
      <c r="AH7876" s="122"/>
      <c r="AI7876" s="137"/>
      <c r="AJ7876" s="137"/>
      <c r="AK7876" s="137"/>
      <c r="AL7876" s="137"/>
      <c r="AM7876" s="138"/>
      <c r="AN7876" s="8"/>
      <c r="AO7876" s="8"/>
      <c r="AP7876" s="8"/>
      <c r="AQ7876" s="8"/>
      <c r="AR7876" s="122"/>
      <c r="AS7876" s="139"/>
      <c r="AT7876" s="139"/>
      <c r="AU7876" s="139"/>
      <c r="AV7876" s="139"/>
      <c r="AW7876" s="140"/>
      <c r="AX7876" s="8"/>
      <c r="AY7876" s="8"/>
      <c r="AZ7876" s="8"/>
      <c r="BA7876" s="8"/>
      <c r="BB7876" s="122"/>
      <c r="BC7876" s="8"/>
      <c r="BD7876" s="8"/>
      <c r="BE7876" s="8"/>
      <c r="BF7876" s="8"/>
      <c r="BG7876" s="122"/>
      <c r="BH7876" s="8" t="s">
        <v>976</v>
      </c>
      <c r="BI7876" s="8"/>
      <c r="BJ7876" s="8"/>
      <c r="BK7876" s="8">
        <v>7</v>
      </c>
      <c r="BL7876" s="122">
        <v>274.30599999999998</v>
      </c>
      <c r="BM7876" s="8"/>
      <c r="BN7876" s="8"/>
      <c r="BO7876" s="8"/>
      <c r="BP7876" s="8"/>
      <c r="BQ7876" s="122"/>
      <c r="BR7876" s="8" t="s">
        <v>1239</v>
      </c>
      <c r="BS7876" s="8"/>
      <c r="BT7876" s="8"/>
      <c r="BU7876" s="8">
        <v>4</v>
      </c>
      <c r="BV7876" s="122">
        <v>5.1559999999999997</v>
      </c>
    </row>
    <row r="7877" spans="1:74" hidden="1" x14ac:dyDescent="0.3">
      <c r="A7877" s="8"/>
      <c r="B7877" s="2" t="s">
        <v>2</v>
      </c>
      <c r="C7877" s="2" t="s">
        <v>3</v>
      </c>
      <c r="D7877" s="2" t="s">
        <v>503</v>
      </c>
      <c r="E7877" s="9">
        <v>86</v>
      </c>
      <c r="F7877" s="10"/>
      <c r="G7877" s="18" t="s">
        <v>5</v>
      </c>
      <c r="H7877" s="3">
        <v>2024</v>
      </c>
      <c r="I7877" s="20" t="s">
        <v>283</v>
      </c>
      <c r="J7877" s="184" t="s">
        <v>298</v>
      </c>
      <c r="K7877" s="184" t="s">
        <v>321</v>
      </c>
      <c r="L7877" s="187">
        <f t="shared" si="334"/>
        <v>0</v>
      </c>
      <c r="M7877" s="187">
        <f t="shared" si="335"/>
        <v>0</v>
      </c>
      <c r="N7877" s="186"/>
      <c r="O7877" s="8"/>
      <c r="P7877" s="8"/>
      <c r="Q7877" s="8"/>
      <c r="R7877" s="8"/>
      <c r="S7877" s="122"/>
      <c r="T7877" s="8"/>
      <c r="U7877" s="8"/>
      <c r="V7877" s="8"/>
      <c r="W7877" s="8"/>
      <c r="X7877" s="122"/>
      <c r="Y7877" s="8"/>
      <c r="Z7877" s="8"/>
      <c r="AA7877" s="8"/>
      <c r="AB7877" s="8"/>
      <c r="AC7877" s="122"/>
      <c r="AD7877" s="8"/>
      <c r="AE7877" s="8"/>
      <c r="AF7877" s="8"/>
      <c r="AG7877" s="8"/>
      <c r="AH7877" s="122"/>
      <c r="AI7877" s="137"/>
      <c r="AJ7877" s="137"/>
      <c r="AK7877" s="137"/>
      <c r="AL7877" s="137"/>
      <c r="AM7877" s="138"/>
      <c r="AN7877" s="8"/>
      <c r="AO7877" s="8"/>
      <c r="AP7877" s="8"/>
      <c r="AQ7877" s="8"/>
      <c r="AR7877" s="122"/>
      <c r="AS7877" s="139"/>
      <c r="AT7877" s="139"/>
      <c r="AU7877" s="139"/>
      <c r="AV7877" s="139"/>
      <c r="AW7877" s="140"/>
      <c r="AX7877" s="8"/>
      <c r="AY7877" s="8"/>
      <c r="AZ7877" s="8"/>
      <c r="BA7877" s="8"/>
      <c r="BB7877" s="122"/>
      <c r="BC7877" s="8"/>
      <c r="BD7877" s="8"/>
      <c r="BE7877" s="8"/>
      <c r="BF7877" s="8"/>
      <c r="BG7877" s="122"/>
      <c r="BH7877" s="8"/>
      <c r="BI7877" s="8"/>
      <c r="BJ7877" s="8"/>
      <c r="BK7877" s="8"/>
      <c r="BL7877" s="122"/>
      <c r="BM7877" s="8"/>
      <c r="BN7877" s="8"/>
      <c r="BO7877" s="8"/>
      <c r="BP7877" s="8"/>
      <c r="BQ7877" s="122"/>
      <c r="BR7877" s="8"/>
      <c r="BS7877" s="8"/>
      <c r="BT7877" s="8"/>
      <c r="BU7877" s="8"/>
      <c r="BV7877" s="122"/>
    </row>
    <row r="7878" spans="1:74" hidden="1" x14ac:dyDescent="0.3">
      <c r="A7878" s="8"/>
      <c r="B7878" s="2" t="s">
        <v>2</v>
      </c>
      <c r="C7878" s="2" t="s">
        <v>3</v>
      </c>
      <c r="D7878" s="2" t="s">
        <v>503</v>
      </c>
      <c r="E7878" s="9">
        <v>86</v>
      </c>
      <c r="F7878" s="10"/>
      <c r="G7878" s="18" t="s">
        <v>5</v>
      </c>
      <c r="H7878" s="3">
        <v>2024</v>
      </c>
      <c r="I7878" s="20" t="s">
        <v>283</v>
      </c>
      <c r="J7878" s="184" t="s">
        <v>278</v>
      </c>
      <c r="K7878" s="184" t="s">
        <v>320</v>
      </c>
      <c r="L7878" s="187">
        <f t="shared" si="334"/>
        <v>0</v>
      </c>
      <c r="M7878" s="187">
        <f t="shared" si="335"/>
        <v>0</v>
      </c>
      <c r="N7878" s="186"/>
      <c r="O7878" s="8"/>
      <c r="P7878" s="8"/>
      <c r="Q7878" s="8"/>
      <c r="R7878" s="8"/>
      <c r="S7878" s="122"/>
      <c r="T7878" s="8"/>
      <c r="U7878" s="8"/>
      <c r="V7878" s="8"/>
      <c r="W7878" s="8"/>
      <c r="X7878" s="122"/>
      <c r="Y7878" s="8"/>
      <c r="Z7878" s="8"/>
      <c r="AA7878" s="8"/>
      <c r="AB7878" s="8"/>
      <c r="AC7878" s="122"/>
      <c r="AD7878" s="8"/>
      <c r="AE7878" s="8"/>
      <c r="AF7878" s="8"/>
      <c r="AG7878" s="8"/>
      <c r="AH7878" s="122"/>
      <c r="AI7878" s="137"/>
      <c r="AJ7878" s="137"/>
      <c r="AK7878" s="137"/>
      <c r="AL7878" s="137"/>
      <c r="AM7878" s="138"/>
      <c r="AN7878" s="8"/>
      <c r="AO7878" s="8"/>
      <c r="AP7878" s="8"/>
      <c r="AQ7878" s="8"/>
      <c r="AR7878" s="122"/>
      <c r="AS7878" s="139"/>
      <c r="AT7878" s="139"/>
      <c r="AU7878" s="139"/>
      <c r="AV7878" s="139"/>
      <c r="AW7878" s="140"/>
      <c r="AX7878" s="8"/>
      <c r="AY7878" s="8"/>
      <c r="AZ7878" s="8"/>
      <c r="BA7878" s="8"/>
      <c r="BB7878" s="122"/>
      <c r="BC7878" s="8"/>
      <c r="BD7878" s="8"/>
      <c r="BE7878" s="8"/>
      <c r="BF7878" s="8"/>
      <c r="BG7878" s="122"/>
      <c r="BH7878" s="8"/>
      <c r="BI7878" s="8"/>
      <c r="BJ7878" s="8"/>
      <c r="BK7878" s="8"/>
      <c r="BL7878" s="122"/>
      <c r="BM7878" s="8"/>
      <c r="BN7878" s="8"/>
      <c r="BO7878" s="8"/>
      <c r="BP7878" s="8"/>
      <c r="BQ7878" s="122"/>
      <c r="BR7878" s="8"/>
      <c r="BS7878" s="8"/>
      <c r="BT7878" s="8"/>
      <c r="BU7878" s="8"/>
      <c r="BV7878" s="122"/>
    </row>
    <row r="7879" spans="1:74" hidden="1" x14ac:dyDescent="0.3">
      <c r="A7879" s="8"/>
      <c r="B7879" s="2" t="s">
        <v>2</v>
      </c>
      <c r="C7879" s="2" t="s">
        <v>3</v>
      </c>
      <c r="D7879" s="2" t="s">
        <v>503</v>
      </c>
      <c r="E7879" s="9">
        <v>86</v>
      </c>
      <c r="F7879" s="10"/>
      <c r="G7879" s="18" t="s">
        <v>5</v>
      </c>
      <c r="H7879" s="3">
        <v>2024</v>
      </c>
      <c r="I7879" s="20" t="s">
        <v>283</v>
      </c>
      <c r="J7879" s="184" t="s">
        <v>279</v>
      </c>
      <c r="K7879" s="184" t="s">
        <v>320</v>
      </c>
      <c r="L7879" s="187">
        <f t="shared" si="334"/>
        <v>0</v>
      </c>
      <c r="M7879" s="187">
        <f t="shared" si="335"/>
        <v>0</v>
      </c>
      <c r="N7879" s="186"/>
      <c r="O7879" s="8"/>
      <c r="P7879" s="8"/>
      <c r="Q7879" s="8"/>
      <c r="R7879" s="8"/>
      <c r="S7879" s="122"/>
      <c r="T7879" s="8"/>
      <c r="U7879" s="8"/>
      <c r="V7879" s="8"/>
      <c r="W7879" s="8"/>
      <c r="X7879" s="122"/>
      <c r="Y7879" s="8"/>
      <c r="Z7879" s="8"/>
      <c r="AA7879" s="8"/>
      <c r="AB7879" s="8"/>
      <c r="AC7879" s="122"/>
      <c r="AD7879" s="8"/>
      <c r="AE7879" s="8"/>
      <c r="AF7879" s="8"/>
      <c r="AG7879" s="8"/>
      <c r="AH7879" s="122"/>
      <c r="AI7879" s="137"/>
      <c r="AJ7879" s="137"/>
      <c r="AK7879" s="137"/>
      <c r="AL7879" s="137"/>
      <c r="AM7879" s="138"/>
      <c r="AN7879" s="8"/>
      <c r="AO7879" s="8"/>
      <c r="AP7879" s="8"/>
      <c r="AQ7879" s="8"/>
      <c r="AR7879" s="122"/>
      <c r="AS7879" s="139"/>
      <c r="AT7879" s="139"/>
      <c r="AU7879" s="139"/>
      <c r="AV7879" s="139"/>
      <c r="AW7879" s="140"/>
      <c r="AX7879" s="8"/>
      <c r="AY7879" s="8"/>
      <c r="AZ7879" s="8"/>
      <c r="BA7879" s="8"/>
      <c r="BB7879" s="122"/>
      <c r="BC7879" s="8"/>
      <c r="BD7879" s="8"/>
      <c r="BE7879" s="8"/>
      <c r="BF7879" s="8"/>
      <c r="BG7879" s="122"/>
      <c r="BH7879" s="8"/>
      <c r="BI7879" s="8"/>
      <c r="BJ7879" s="8"/>
      <c r="BK7879" s="8"/>
      <c r="BL7879" s="122"/>
      <c r="BM7879" s="8"/>
      <c r="BN7879" s="8"/>
      <c r="BO7879" s="8"/>
      <c r="BP7879" s="8"/>
      <c r="BQ7879" s="122"/>
      <c r="BR7879" s="8"/>
      <c r="BS7879" s="8"/>
      <c r="BT7879" s="8"/>
      <c r="BU7879" s="8"/>
      <c r="BV7879" s="122"/>
    </row>
    <row r="7880" spans="1:74" hidden="1" x14ac:dyDescent="0.3">
      <c r="A7880" s="8"/>
      <c r="B7880" s="2" t="s">
        <v>2</v>
      </c>
      <c r="C7880" s="2" t="s">
        <v>3</v>
      </c>
      <c r="D7880" s="2" t="s">
        <v>503</v>
      </c>
      <c r="E7880" s="9">
        <v>86</v>
      </c>
      <c r="F7880" s="10"/>
      <c r="G7880" s="18" t="s">
        <v>5</v>
      </c>
      <c r="H7880" s="3">
        <v>2024</v>
      </c>
      <c r="I7880" s="20" t="s">
        <v>286</v>
      </c>
      <c r="J7880" s="184" t="s">
        <v>280</v>
      </c>
      <c r="K7880" s="184" t="s">
        <v>319</v>
      </c>
      <c r="L7880" s="187">
        <f t="shared" si="334"/>
        <v>0</v>
      </c>
      <c r="M7880" s="187">
        <f t="shared" si="335"/>
        <v>0</v>
      </c>
      <c r="N7880" s="186"/>
      <c r="O7880" s="8"/>
      <c r="P7880" s="8"/>
      <c r="Q7880" s="8"/>
      <c r="R7880" s="8"/>
      <c r="S7880" s="122"/>
      <c r="T7880" s="8"/>
      <c r="U7880" s="8"/>
      <c r="V7880" s="8"/>
      <c r="W7880" s="8"/>
      <c r="X7880" s="122"/>
      <c r="Y7880" s="8"/>
      <c r="Z7880" s="8"/>
      <c r="AA7880" s="8"/>
      <c r="AB7880" s="8"/>
      <c r="AC7880" s="122"/>
      <c r="AD7880" s="8"/>
      <c r="AE7880" s="8"/>
      <c r="AF7880" s="8"/>
      <c r="AG7880" s="8"/>
      <c r="AH7880" s="122"/>
      <c r="AI7880" s="137"/>
      <c r="AJ7880" s="137"/>
      <c r="AK7880" s="137"/>
      <c r="AL7880" s="137"/>
      <c r="AM7880" s="138"/>
      <c r="AN7880" s="8"/>
      <c r="AO7880" s="8"/>
      <c r="AP7880" s="8"/>
      <c r="AQ7880" s="8"/>
      <c r="AR7880" s="122"/>
      <c r="AS7880" s="139"/>
      <c r="AT7880" s="139"/>
      <c r="AU7880" s="139"/>
      <c r="AV7880" s="139"/>
      <c r="AW7880" s="140"/>
      <c r="AX7880" s="8"/>
      <c r="AY7880" s="8"/>
      <c r="AZ7880" s="8"/>
      <c r="BA7880" s="8"/>
      <c r="BB7880" s="122"/>
      <c r="BC7880" s="8"/>
      <c r="BD7880" s="8"/>
      <c r="BE7880" s="8"/>
      <c r="BF7880" s="8"/>
      <c r="BG7880" s="122"/>
      <c r="BH7880" s="8"/>
      <c r="BI7880" s="8"/>
      <c r="BJ7880" s="8"/>
      <c r="BK7880" s="8"/>
      <c r="BL7880" s="122"/>
      <c r="BM7880" s="8"/>
      <c r="BN7880" s="8"/>
      <c r="BO7880" s="8"/>
      <c r="BP7880" s="8"/>
      <c r="BQ7880" s="122"/>
      <c r="BR7880" s="8"/>
      <c r="BS7880" s="8"/>
      <c r="BT7880" s="8"/>
      <c r="BU7880" s="8"/>
      <c r="BV7880" s="122"/>
    </row>
    <row r="7881" spans="1:74" hidden="1" x14ac:dyDescent="0.3">
      <c r="A7881" s="8"/>
      <c r="B7881" s="2" t="s">
        <v>2</v>
      </c>
      <c r="C7881" s="2" t="s">
        <v>3</v>
      </c>
      <c r="D7881" s="2" t="s">
        <v>503</v>
      </c>
      <c r="E7881" s="9">
        <v>86</v>
      </c>
      <c r="F7881" s="10"/>
      <c r="G7881" s="18" t="s">
        <v>5</v>
      </c>
      <c r="H7881" s="3">
        <v>2024</v>
      </c>
      <c r="I7881" s="20" t="s">
        <v>286</v>
      </c>
      <c r="J7881" s="184" t="s">
        <v>281</v>
      </c>
      <c r="K7881" s="184" t="s">
        <v>319</v>
      </c>
      <c r="L7881" s="187"/>
      <c r="M7881" s="187">
        <f t="shared" si="335"/>
        <v>0</v>
      </c>
      <c r="N7881" s="186"/>
      <c r="O7881" s="8"/>
      <c r="P7881" s="8"/>
      <c r="Q7881" s="8"/>
      <c r="R7881" s="8"/>
      <c r="S7881" s="122"/>
      <c r="T7881" s="8"/>
      <c r="U7881" s="8"/>
      <c r="V7881" s="8"/>
      <c r="W7881" s="8"/>
      <c r="X7881" s="122"/>
      <c r="Y7881" s="8"/>
      <c r="Z7881" s="8"/>
      <c r="AA7881" s="8"/>
      <c r="AB7881" s="8"/>
      <c r="AC7881" s="122"/>
      <c r="AD7881" s="8"/>
      <c r="AE7881" s="8"/>
      <c r="AF7881" s="8"/>
      <c r="AG7881" s="8"/>
      <c r="AH7881" s="122"/>
      <c r="AI7881" s="137"/>
      <c r="AJ7881" s="137"/>
      <c r="AK7881" s="137"/>
      <c r="AL7881" s="137"/>
      <c r="AM7881" s="138"/>
      <c r="AN7881" s="8"/>
      <c r="AO7881" s="8"/>
      <c r="AP7881" s="8"/>
      <c r="AQ7881" s="8"/>
      <c r="AR7881" s="122"/>
      <c r="AS7881" s="139"/>
      <c r="AT7881" s="139"/>
      <c r="AU7881" s="139"/>
      <c r="AV7881" s="139"/>
      <c r="AW7881" s="140"/>
      <c r="AX7881" s="8"/>
      <c r="AY7881" s="8"/>
      <c r="AZ7881" s="8"/>
      <c r="BA7881" s="8"/>
      <c r="BB7881" s="122"/>
      <c r="BC7881" s="8"/>
      <c r="BD7881" s="8"/>
      <c r="BE7881" s="8"/>
      <c r="BF7881" s="8"/>
      <c r="BG7881" s="122"/>
      <c r="BH7881" s="8"/>
      <c r="BI7881" s="8"/>
      <c r="BJ7881" s="8"/>
      <c r="BK7881" s="8"/>
      <c r="BL7881" s="122"/>
      <c r="BM7881" s="8"/>
      <c r="BN7881" s="8"/>
      <c r="BO7881" s="8"/>
      <c r="BP7881" s="8"/>
      <c r="BQ7881" s="122"/>
      <c r="BR7881" s="8"/>
      <c r="BS7881" s="8"/>
      <c r="BT7881" s="8"/>
      <c r="BU7881" s="8"/>
      <c r="BV7881" s="122"/>
    </row>
    <row r="7882" spans="1:74" s="13" customFormat="1" hidden="1" x14ac:dyDescent="0.3">
      <c r="A7882" s="15"/>
      <c r="B7882" s="12" t="s">
        <v>2</v>
      </c>
      <c r="C7882" s="12" t="s">
        <v>3</v>
      </c>
      <c r="D7882" s="12" t="s">
        <v>503</v>
      </c>
      <c r="E7882" s="16">
        <v>86</v>
      </c>
      <c r="F7882" s="17"/>
      <c r="G7882" s="19" t="s">
        <v>5</v>
      </c>
      <c r="H7882" s="7">
        <v>2024</v>
      </c>
      <c r="I7882" s="21"/>
      <c r="J7882" s="12" t="s">
        <v>314</v>
      </c>
      <c r="K7882" s="12"/>
      <c r="L7882" s="147"/>
      <c r="M7882" s="147">
        <f t="shared" si="335"/>
        <v>295.05</v>
      </c>
      <c r="N7882" s="183"/>
      <c r="O7882" s="15"/>
      <c r="P7882" s="15"/>
      <c r="Q7882" s="15"/>
      <c r="R7882" s="15"/>
      <c r="S7882" s="123"/>
      <c r="T7882" s="15"/>
      <c r="U7882" s="15"/>
      <c r="V7882" s="15"/>
      <c r="W7882" s="15"/>
      <c r="X7882" s="123"/>
      <c r="Y7882" s="15"/>
      <c r="Z7882" s="15"/>
      <c r="AA7882" s="15"/>
      <c r="AB7882" s="15"/>
      <c r="AC7882" s="123"/>
      <c r="AD7882" s="15"/>
      <c r="AE7882" s="15"/>
      <c r="AF7882" s="15"/>
      <c r="AG7882" s="15"/>
      <c r="AH7882" s="123"/>
      <c r="AI7882" s="15"/>
      <c r="AJ7882" s="15"/>
      <c r="AK7882" s="15"/>
      <c r="AL7882" s="15"/>
      <c r="AM7882" s="123">
        <f>SUM(AM7844:AM7881)</f>
        <v>0</v>
      </c>
      <c r="AN7882" s="15"/>
      <c r="AO7882" s="15"/>
      <c r="AP7882" s="15"/>
      <c r="AQ7882" s="15"/>
      <c r="AR7882" s="123">
        <f>SUM(AR7852:AR7881)</f>
        <v>0</v>
      </c>
      <c r="AS7882" s="15"/>
      <c r="AT7882" s="15"/>
      <c r="AU7882" s="15"/>
      <c r="AV7882" s="15"/>
      <c r="AW7882" s="123">
        <f>SUM(AW7844:AW7881)</f>
        <v>6.4969999999999999</v>
      </c>
      <c r="AX7882" s="15"/>
      <c r="AY7882" s="15"/>
      <c r="AZ7882" s="15"/>
      <c r="BA7882" s="123"/>
      <c r="BB7882" s="123">
        <f>SUM(BB7844:BB7881)</f>
        <v>9.0909999999999993</v>
      </c>
      <c r="BC7882" s="15"/>
      <c r="BD7882" s="15"/>
      <c r="BE7882" s="15"/>
      <c r="BF7882" s="123"/>
      <c r="BG7882" s="123">
        <f t="shared" ref="BG7882" si="336">SUM(BG7844:BG7881)</f>
        <v>0</v>
      </c>
      <c r="BH7882" s="15"/>
      <c r="BI7882" s="15"/>
      <c r="BJ7882" s="15"/>
      <c r="BK7882" s="123"/>
      <c r="BL7882" s="123">
        <f t="shared" ref="BL7882" si="337">SUM(BL7844:BL7881)</f>
        <v>274.30599999999998</v>
      </c>
      <c r="BM7882" s="15"/>
      <c r="BN7882" s="15"/>
      <c r="BO7882" s="15"/>
      <c r="BP7882" s="123"/>
      <c r="BQ7882" s="123">
        <f t="shared" ref="BQ7882" si="338">SUM(BQ7844:BQ7881)</f>
        <v>0</v>
      </c>
      <c r="BR7882" s="15"/>
      <c r="BS7882" s="15"/>
      <c r="BT7882" s="15"/>
      <c r="BU7882" s="123"/>
      <c r="BV7882" s="123">
        <f t="shared" ref="BV7882" si="339">SUM(BV7844:BV7881)</f>
        <v>5.1559999999999997</v>
      </c>
    </row>
    <row r="7883" spans="1:74" hidden="1" x14ac:dyDescent="0.3">
      <c r="A7883" s="8"/>
      <c r="B7883" s="2" t="s">
        <v>2</v>
      </c>
      <c r="C7883" s="2" t="s">
        <v>3</v>
      </c>
      <c r="D7883" s="2" t="s">
        <v>503</v>
      </c>
      <c r="E7883" s="9" t="s">
        <v>832</v>
      </c>
      <c r="F7883" s="10"/>
      <c r="G7883" s="18" t="s">
        <v>5</v>
      </c>
      <c r="H7883" s="3">
        <v>2024</v>
      </c>
      <c r="I7883" s="20" t="s">
        <v>287</v>
      </c>
      <c r="J7883" s="2" t="s">
        <v>509</v>
      </c>
      <c r="K7883" s="2" t="s">
        <v>318</v>
      </c>
      <c r="L7883" s="163">
        <f>SUM(R7883,W7883,AB7883,AG7883,AL7883,AQ7883,AV7883,BA7883,BF7883,BK7883,BP7883,BU7883)</f>
        <v>0</v>
      </c>
      <c r="M7883" s="163">
        <f t="shared" si="335"/>
        <v>0</v>
      </c>
      <c r="N7883" s="181"/>
      <c r="O7883" s="8"/>
      <c r="P7883" s="8"/>
      <c r="Q7883" s="8"/>
      <c r="R7883" s="8"/>
      <c r="S7883" s="122"/>
      <c r="T7883" s="8"/>
      <c r="U7883" s="8"/>
      <c r="V7883" s="8"/>
      <c r="W7883" s="8"/>
      <c r="X7883" s="122"/>
      <c r="Y7883" s="8"/>
      <c r="Z7883" s="8"/>
      <c r="AA7883" s="8"/>
      <c r="AB7883" s="8"/>
      <c r="AC7883" s="122"/>
      <c r="AD7883" s="8"/>
      <c r="AE7883" s="8"/>
      <c r="AF7883" s="8"/>
      <c r="AG7883" s="8"/>
      <c r="AH7883" s="122"/>
      <c r="AI7883" s="137"/>
      <c r="AJ7883" s="137"/>
      <c r="AK7883" s="137"/>
      <c r="AL7883" s="137"/>
      <c r="AM7883" s="138"/>
      <c r="AN7883" s="8"/>
      <c r="AO7883" s="8"/>
      <c r="AP7883" s="8"/>
      <c r="AQ7883" s="8"/>
      <c r="AR7883" s="122"/>
      <c r="AS7883" s="139"/>
      <c r="AT7883" s="139"/>
      <c r="AU7883" s="139"/>
      <c r="AV7883" s="139"/>
      <c r="AW7883" s="140"/>
      <c r="AX7883" s="8"/>
      <c r="AY7883" s="8"/>
      <c r="AZ7883" s="8"/>
      <c r="BA7883" s="8"/>
      <c r="BB7883" s="122"/>
      <c r="BC7883" s="8"/>
      <c r="BD7883" s="8"/>
      <c r="BE7883" s="8"/>
      <c r="BF7883" s="8"/>
      <c r="BG7883" s="122"/>
      <c r="BH7883" s="8"/>
      <c r="BI7883" s="8"/>
      <c r="BJ7883" s="8"/>
      <c r="BK7883" s="8"/>
      <c r="BL7883" s="122"/>
      <c r="BM7883" s="8"/>
      <c r="BN7883" s="8"/>
      <c r="BO7883" s="8"/>
      <c r="BP7883" s="8"/>
      <c r="BQ7883" s="122"/>
      <c r="BR7883" s="8"/>
      <c r="BS7883" s="8"/>
      <c r="BT7883" s="8"/>
      <c r="BU7883" s="8"/>
      <c r="BV7883" s="122"/>
    </row>
    <row r="7884" spans="1:74" hidden="1" x14ac:dyDescent="0.3">
      <c r="A7884" s="8"/>
      <c r="B7884" s="2" t="s">
        <v>2</v>
      </c>
      <c r="C7884" s="2" t="s">
        <v>3</v>
      </c>
      <c r="D7884" s="2" t="s">
        <v>503</v>
      </c>
      <c r="E7884" s="9" t="s">
        <v>832</v>
      </c>
      <c r="F7884" s="10"/>
      <c r="G7884" s="18" t="s">
        <v>5</v>
      </c>
      <c r="H7884" s="3">
        <v>2024</v>
      </c>
      <c r="I7884" s="20" t="s">
        <v>287</v>
      </c>
      <c r="J7884" s="2" t="s">
        <v>291</v>
      </c>
      <c r="K7884" s="2" t="s">
        <v>319</v>
      </c>
      <c r="L7884" s="163">
        <f t="shared" ref="L7884:L7919" si="340">SUM(R7884,W7884,AB7884,AG7884,AL7884,AQ7884,AV7884,BA7884,BF7884,BK7884,BP7884,BU7884)</f>
        <v>0</v>
      </c>
      <c r="M7884" s="163">
        <f>SUM(S7884,X7884,AC7884,AH7884,AM7884,AR7884,AW7884,BB7884,BG7884,BL7884,BQ7884,BV7884)</f>
        <v>0</v>
      </c>
      <c r="N7884" s="181"/>
      <c r="O7884" s="8"/>
      <c r="P7884" s="8"/>
      <c r="Q7884" s="8"/>
      <c r="R7884" s="8"/>
      <c r="S7884" s="122"/>
      <c r="T7884" s="8"/>
      <c r="U7884" s="8"/>
      <c r="V7884" s="8"/>
      <c r="W7884" s="8"/>
      <c r="X7884" s="122"/>
      <c r="Y7884" s="8"/>
      <c r="Z7884" s="8"/>
      <c r="AA7884" s="8"/>
      <c r="AB7884" s="8"/>
      <c r="AC7884" s="122"/>
      <c r="AD7884" s="8"/>
      <c r="AE7884" s="8"/>
      <c r="AF7884" s="8"/>
      <c r="AG7884" s="8"/>
      <c r="AH7884" s="122"/>
      <c r="AI7884" s="137"/>
      <c r="AJ7884" s="137"/>
      <c r="AK7884" s="137"/>
      <c r="AL7884" s="137"/>
      <c r="AM7884" s="138"/>
      <c r="AN7884" s="8"/>
      <c r="AO7884" s="8"/>
      <c r="AP7884" s="8"/>
      <c r="AQ7884" s="8"/>
      <c r="AR7884" s="122"/>
      <c r="AS7884" s="139"/>
      <c r="AT7884" s="139"/>
      <c r="AU7884" s="139"/>
      <c r="AV7884" s="139"/>
      <c r="AW7884" s="140"/>
      <c r="AX7884" s="8"/>
      <c r="AY7884" s="8"/>
      <c r="AZ7884" s="8"/>
      <c r="BA7884" s="8"/>
      <c r="BB7884" s="122"/>
      <c r="BC7884" s="8"/>
      <c r="BD7884" s="8"/>
      <c r="BE7884" s="8"/>
      <c r="BF7884" s="8"/>
      <c r="BG7884" s="122"/>
      <c r="BH7884" s="8"/>
      <c r="BI7884" s="8"/>
      <c r="BJ7884" s="8"/>
      <c r="BK7884" s="8"/>
      <c r="BL7884" s="122"/>
      <c r="BM7884" s="8"/>
      <c r="BN7884" s="8"/>
      <c r="BO7884" s="8"/>
      <c r="BP7884" s="8"/>
      <c r="BQ7884" s="122"/>
      <c r="BR7884" s="8"/>
      <c r="BS7884" s="8"/>
      <c r="BT7884" s="8"/>
      <c r="BU7884" s="8"/>
      <c r="BV7884" s="122"/>
    </row>
    <row r="7885" spans="1:74" hidden="1" x14ac:dyDescent="0.3">
      <c r="A7885" s="8"/>
      <c r="B7885" s="2" t="s">
        <v>2</v>
      </c>
      <c r="C7885" s="2" t="s">
        <v>3</v>
      </c>
      <c r="D7885" s="2" t="s">
        <v>503</v>
      </c>
      <c r="E7885" s="9" t="s">
        <v>832</v>
      </c>
      <c r="F7885" s="10"/>
      <c r="G7885" s="18" t="s">
        <v>5</v>
      </c>
      <c r="H7885" s="3">
        <v>2024</v>
      </c>
      <c r="I7885" s="20" t="s">
        <v>286</v>
      </c>
      <c r="J7885" s="2" t="s">
        <v>336</v>
      </c>
      <c r="K7885" s="2" t="s">
        <v>319</v>
      </c>
      <c r="L7885" s="163">
        <f t="shared" si="340"/>
        <v>0</v>
      </c>
      <c r="M7885" s="163">
        <f t="shared" ref="M7885:M7922" si="341">SUM(S7885,X7885,AC7885,AH7885,AM7885,AR7885,AW7885,BB7885,BG7885,BL7885,BQ7885,BV7885)</f>
        <v>0</v>
      </c>
      <c r="N7885" s="181"/>
      <c r="O7885" s="8"/>
      <c r="P7885" s="8"/>
      <c r="Q7885" s="8"/>
      <c r="R7885" s="8"/>
      <c r="S7885" s="122"/>
      <c r="T7885" s="8"/>
      <c r="U7885" s="8"/>
      <c r="V7885" s="8"/>
      <c r="W7885" s="8"/>
      <c r="X7885" s="122"/>
      <c r="Y7885" s="8"/>
      <c r="Z7885" s="8"/>
      <c r="AA7885" s="8"/>
      <c r="AB7885" s="8"/>
      <c r="AC7885" s="122"/>
      <c r="AD7885" s="8"/>
      <c r="AE7885" s="8"/>
      <c r="AF7885" s="8"/>
      <c r="AG7885" s="8"/>
      <c r="AH7885" s="122"/>
      <c r="AI7885" s="137"/>
      <c r="AJ7885" s="137"/>
      <c r="AK7885" s="137"/>
      <c r="AL7885" s="137"/>
      <c r="AM7885" s="138"/>
      <c r="AN7885" s="8"/>
      <c r="AO7885" s="8"/>
      <c r="AP7885" s="8"/>
      <c r="AQ7885" s="8"/>
      <c r="AR7885" s="122"/>
      <c r="AS7885" s="139"/>
      <c r="AT7885" s="139"/>
      <c r="AU7885" s="139"/>
      <c r="AV7885" s="139"/>
      <c r="AW7885" s="140"/>
      <c r="AX7885" s="8"/>
      <c r="AY7885" s="8"/>
      <c r="AZ7885" s="8"/>
      <c r="BA7885" s="8"/>
      <c r="BB7885" s="122"/>
      <c r="BC7885" s="8"/>
      <c r="BD7885" s="8"/>
      <c r="BE7885" s="8"/>
      <c r="BF7885" s="8"/>
      <c r="BG7885" s="122"/>
      <c r="BH7885" s="8"/>
      <c r="BI7885" s="8"/>
      <c r="BJ7885" s="8"/>
      <c r="BK7885" s="8"/>
      <c r="BL7885" s="122"/>
      <c r="BM7885" s="8"/>
      <c r="BN7885" s="8"/>
      <c r="BO7885" s="8"/>
      <c r="BP7885" s="8"/>
      <c r="BQ7885" s="122"/>
      <c r="BR7885" s="8"/>
      <c r="BS7885" s="8"/>
      <c r="BT7885" s="8"/>
      <c r="BU7885" s="8"/>
      <c r="BV7885" s="122"/>
    </row>
    <row r="7886" spans="1:74" hidden="1" x14ac:dyDescent="0.3">
      <c r="A7886" s="8"/>
      <c r="B7886" s="2" t="s">
        <v>2</v>
      </c>
      <c r="C7886" s="2" t="s">
        <v>3</v>
      </c>
      <c r="D7886" s="2" t="s">
        <v>503</v>
      </c>
      <c r="E7886" s="9" t="s">
        <v>832</v>
      </c>
      <c r="F7886" s="10"/>
      <c r="G7886" s="18" t="s">
        <v>5</v>
      </c>
      <c r="H7886" s="3">
        <v>2024</v>
      </c>
      <c r="I7886" s="20" t="s">
        <v>286</v>
      </c>
      <c r="J7886" s="8" t="s">
        <v>337</v>
      </c>
      <c r="K7886" s="8" t="s">
        <v>318</v>
      </c>
      <c r="L7886" s="163">
        <f t="shared" si="340"/>
        <v>0</v>
      </c>
      <c r="M7886" s="163">
        <f t="shared" si="341"/>
        <v>0</v>
      </c>
      <c r="N7886" s="181"/>
      <c r="O7886" s="8"/>
      <c r="P7886" s="8"/>
      <c r="Q7886" s="8"/>
      <c r="R7886" s="8"/>
      <c r="S7886" s="122"/>
      <c r="T7886" s="8"/>
      <c r="U7886" s="8"/>
      <c r="V7886" s="8"/>
      <c r="W7886" s="8"/>
      <c r="X7886" s="122"/>
      <c r="Y7886" s="8"/>
      <c r="Z7886" s="8"/>
      <c r="AA7886" s="8"/>
      <c r="AB7886" s="8"/>
      <c r="AC7886" s="122"/>
      <c r="AD7886" s="8"/>
      <c r="AE7886" s="8"/>
      <c r="AF7886" s="8"/>
      <c r="AG7886" s="8"/>
      <c r="AH7886" s="122"/>
      <c r="AI7886" s="137"/>
      <c r="AJ7886" s="137"/>
      <c r="AK7886" s="137"/>
      <c r="AL7886" s="137"/>
      <c r="AM7886" s="138"/>
      <c r="AN7886" s="8"/>
      <c r="AO7886" s="8"/>
      <c r="AP7886" s="8"/>
      <c r="AQ7886" s="8"/>
      <c r="AR7886" s="122"/>
      <c r="AS7886" s="139"/>
      <c r="AT7886" s="139"/>
      <c r="AU7886" s="139"/>
      <c r="AV7886" s="139"/>
      <c r="AW7886" s="140"/>
      <c r="AX7886" s="8"/>
      <c r="AY7886" s="8"/>
      <c r="AZ7886" s="8"/>
      <c r="BA7886" s="8"/>
      <c r="BB7886" s="122"/>
      <c r="BC7886" s="8"/>
      <c r="BD7886" s="8"/>
      <c r="BE7886" s="8"/>
      <c r="BF7886" s="8"/>
      <c r="BG7886" s="122"/>
      <c r="BH7886" s="8"/>
      <c r="BI7886" s="8"/>
      <c r="BJ7886" s="8"/>
      <c r="BK7886" s="8"/>
      <c r="BL7886" s="122"/>
      <c r="BM7886" s="8"/>
      <c r="BN7886" s="8"/>
      <c r="BO7886" s="8"/>
      <c r="BP7886" s="8"/>
      <c r="BQ7886" s="122"/>
      <c r="BR7886" s="8"/>
      <c r="BS7886" s="8"/>
      <c r="BT7886" s="8"/>
      <c r="BU7886" s="8"/>
      <c r="BV7886" s="122"/>
    </row>
    <row r="7887" spans="1:74" hidden="1" x14ac:dyDescent="0.3">
      <c r="A7887" s="8"/>
      <c r="B7887" s="2" t="s">
        <v>2</v>
      </c>
      <c r="C7887" s="2" t="s">
        <v>3</v>
      </c>
      <c r="D7887" s="2" t="s">
        <v>503</v>
      </c>
      <c r="E7887" s="9" t="s">
        <v>832</v>
      </c>
      <c r="F7887" s="10"/>
      <c r="G7887" s="18" t="s">
        <v>5</v>
      </c>
      <c r="H7887" s="3">
        <v>2024</v>
      </c>
      <c r="I7887" s="20" t="s">
        <v>286</v>
      </c>
      <c r="J7887" s="8" t="s">
        <v>338</v>
      </c>
      <c r="K7887" s="8" t="s">
        <v>339</v>
      </c>
      <c r="L7887" s="163">
        <f t="shared" si="340"/>
        <v>0</v>
      </c>
      <c r="M7887" s="163">
        <f t="shared" si="341"/>
        <v>0</v>
      </c>
      <c r="N7887" s="181"/>
      <c r="O7887" s="8"/>
      <c r="P7887" s="8"/>
      <c r="Q7887" s="8"/>
      <c r="R7887" s="8"/>
      <c r="S7887" s="122"/>
      <c r="T7887" s="8"/>
      <c r="U7887" s="8"/>
      <c r="V7887" s="8"/>
      <c r="W7887" s="8"/>
      <c r="X7887" s="122"/>
      <c r="Y7887" s="8"/>
      <c r="Z7887" s="8"/>
      <c r="AA7887" s="8"/>
      <c r="AB7887" s="8"/>
      <c r="AC7887" s="122"/>
      <c r="AD7887" s="8"/>
      <c r="AE7887" s="8"/>
      <c r="AF7887" s="8"/>
      <c r="AG7887" s="8"/>
      <c r="AH7887" s="122"/>
      <c r="AI7887" s="137"/>
      <c r="AJ7887" s="137"/>
      <c r="AK7887" s="137"/>
      <c r="AL7887" s="137"/>
      <c r="AM7887" s="138"/>
      <c r="AN7887" s="8"/>
      <c r="AO7887" s="8"/>
      <c r="AP7887" s="8"/>
      <c r="AQ7887" s="8"/>
      <c r="AR7887" s="122"/>
      <c r="AS7887" s="139"/>
      <c r="AT7887" s="139"/>
      <c r="AU7887" s="139"/>
      <c r="AV7887" s="139"/>
      <c r="AW7887" s="140"/>
      <c r="AX7887" s="8"/>
      <c r="AY7887" s="8"/>
      <c r="AZ7887" s="8"/>
      <c r="BA7887" s="8"/>
      <c r="BB7887" s="122"/>
      <c r="BC7887" s="8"/>
      <c r="BD7887" s="8"/>
      <c r="BE7887" s="8"/>
      <c r="BF7887" s="8"/>
      <c r="BG7887" s="122"/>
      <c r="BH7887" s="8"/>
      <c r="BI7887" s="8"/>
      <c r="BJ7887" s="8"/>
      <c r="BK7887" s="8"/>
      <c r="BL7887" s="122"/>
      <c r="BM7887" s="8"/>
      <c r="BN7887" s="8"/>
      <c r="BO7887" s="8"/>
      <c r="BP7887" s="8"/>
      <c r="BQ7887" s="122"/>
      <c r="BR7887" s="8"/>
      <c r="BS7887" s="8"/>
      <c r="BT7887" s="8"/>
      <c r="BU7887" s="8"/>
      <c r="BV7887" s="122"/>
    </row>
    <row r="7888" spans="1:74" hidden="1" x14ac:dyDescent="0.3">
      <c r="A7888" s="8"/>
      <c r="B7888" s="2" t="s">
        <v>2</v>
      </c>
      <c r="C7888" s="2" t="s">
        <v>3</v>
      </c>
      <c r="D7888" s="2" t="s">
        <v>503</v>
      </c>
      <c r="E7888" s="9" t="s">
        <v>832</v>
      </c>
      <c r="F7888" s="10"/>
      <c r="G7888" s="18" t="s">
        <v>5</v>
      </c>
      <c r="H7888" s="3">
        <v>2024</v>
      </c>
      <c r="I7888" s="20" t="s">
        <v>286</v>
      </c>
      <c r="J7888" s="8" t="s">
        <v>340</v>
      </c>
      <c r="K7888" s="8" t="s">
        <v>318</v>
      </c>
      <c r="L7888" s="163">
        <f t="shared" si="340"/>
        <v>0</v>
      </c>
      <c r="M7888" s="163">
        <f t="shared" si="341"/>
        <v>0</v>
      </c>
      <c r="N7888" s="181"/>
      <c r="O7888" s="8"/>
      <c r="P7888" s="8"/>
      <c r="Q7888" s="8"/>
      <c r="R7888" s="8"/>
      <c r="S7888" s="122"/>
      <c r="T7888" s="8"/>
      <c r="U7888" s="8"/>
      <c r="V7888" s="8"/>
      <c r="W7888" s="8"/>
      <c r="X7888" s="122"/>
      <c r="Y7888" s="8"/>
      <c r="Z7888" s="8"/>
      <c r="AA7888" s="8"/>
      <c r="AB7888" s="8"/>
      <c r="AC7888" s="122"/>
      <c r="AD7888" s="8"/>
      <c r="AE7888" s="8"/>
      <c r="AF7888" s="8"/>
      <c r="AG7888" s="8"/>
      <c r="AH7888" s="122"/>
      <c r="AI7888" s="137"/>
      <c r="AJ7888" s="137"/>
      <c r="AK7888" s="137"/>
      <c r="AL7888" s="137"/>
      <c r="AM7888" s="138"/>
      <c r="AN7888" s="8"/>
      <c r="AO7888" s="8"/>
      <c r="AP7888" s="8"/>
      <c r="AQ7888" s="8"/>
      <c r="AR7888" s="122"/>
      <c r="AS7888" s="139"/>
      <c r="AT7888" s="139"/>
      <c r="AU7888" s="139"/>
      <c r="AV7888" s="139"/>
      <c r="AW7888" s="140"/>
      <c r="AX7888" s="8"/>
      <c r="AY7888" s="8"/>
      <c r="AZ7888" s="8"/>
      <c r="BA7888" s="8"/>
      <c r="BB7888" s="122"/>
      <c r="BC7888" s="8"/>
      <c r="BD7888" s="8"/>
      <c r="BE7888" s="8"/>
      <c r="BF7888" s="8"/>
      <c r="BG7888" s="122"/>
      <c r="BH7888" s="8"/>
      <c r="BI7888" s="8"/>
      <c r="BJ7888" s="8"/>
      <c r="BK7888" s="8"/>
      <c r="BL7888" s="122"/>
      <c r="BM7888" s="8"/>
      <c r="BN7888" s="8"/>
      <c r="BO7888" s="8"/>
      <c r="BP7888" s="8"/>
      <c r="BQ7888" s="122"/>
      <c r="BR7888" s="8"/>
      <c r="BS7888" s="8"/>
      <c r="BT7888" s="8"/>
      <c r="BU7888" s="8"/>
      <c r="BV7888" s="122"/>
    </row>
    <row r="7889" spans="1:74" hidden="1" x14ac:dyDescent="0.3">
      <c r="A7889" s="8"/>
      <c r="B7889" s="2" t="s">
        <v>2</v>
      </c>
      <c r="C7889" s="2" t="s">
        <v>3</v>
      </c>
      <c r="D7889" s="2" t="s">
        <v>503</v>
      </c>
      <c r="E7889" s="9" t="s">
        <v>832</v>
      </c>
      <c r="F7889" s="10"/>
      <c r="G7889" s="18" t="s">
        <v>5</v>
      </c>
      <c r="H7889" s="3">
        <v>2024</v>
      </c>
      <c r="I7889" s="20" t="s">
        <v>286</v>
      </c>
      <c r="J7889" s="8" t="s">
        <v>341</v>
      </c>
      <c r="K7889" s="8" t="s">
        <v>320</v>
      </c>
      <c r="L7889" s="163">
        <f t="shared" si="340"/>
        <v>0</v>
      </c>
      <c r="M7889" s="163">
        <f t="shared" si="341"/>
        <v>0</v>
      </c>
      <c r="N7889" s="181"/>
      <c r="O7889" s="8"/>
      <c r="P7889" s="8"/>
      <c r="Q7889" s="8"/>
      <c r="R7889" s="8"/>
      <c r="S7889" s="122"/>
      <c r="T7889" s="8"/>
      <c r="U7889" s="8"/>
      <c r="V7889" s="8"/>
      <c r="W7889" s="8"/>
      <c r="X7889" s="122"/>
      <c r="Y7889" s="8"/>
      <c r="Z7889" s="8"/>
      <c r="AA7889" s="8"/>
      <c r="AB7889" s="8"/>
      <c r="AC7889" s="122"/>
      <c r="AD7889" s="8"/>
      <c r="AE7889" s="8"/>
      <c r="AF7889" s="8"/>
      <c r="AG7889" s="8"/>
      <c r="AH7889" s="122"/>
      <c r="AI7889" s="137"/>
      <c r="AJ7889" s="137"/>
      <c r="AK7889" s="137"/>
      <c r="AL7889" s="137"/>
      <c r="AM7889" s="138"/>
      <c r="AN7889" s="8"/>
      <c r="AO7889" s="8"/>
      <c r="AP7889" s="8"/>
      <c r="AQ7889" s="8"/>
      <c r="AR7889" s="122"/>
      <c r="AS7889" s="139"/>
      <c r="AT7889" s="139"/>
      <c r="AU7889" s="139"/>
      <c r="AV7889" s="139"/>
      <c r="AW7889" s="140"/>
      <c r="AX7889" s="8"/>
      <c r="AY7889" s="8"/>
      <c r="AZ7889" s="8"/>
      <c r="BA7889" s="8"/>
      <c r="BB7889" s="122"/>
      <c r="BC7889" s="8"/>
      <c r="BD7889" s="8"/>
      <c r="BE7889" s="8"/>
      <c r="BF7889" s="8"/>
      <c r="BG7889" s="122"/>
      <c r="BH7889" s="8"/>
      <c r="BI7889" s="8"/>
      <c r="BJ7889" s="8"/>
      <c r="BK7889" s="8"/>
      <c r="BL7889" s="122"/>
      <c r="BM7889" s="8"/>
      <c r="BN7889" s="8"/>
      <c r="BO7889" s="8"/>
      <c r="BP7889" s="8"/>
      <c r="BQ7889" s="122"/>
      <c r="BR7889" s="8"/>
      <c r="BS7889" s="8"/>
      <c r="BT7889" s="8"/>
      <c r="BU7889" s="8"/>
      <c r="BV7889" s="122"/>
    </row>
    <row r="7890" spans="1:74" hidden="1" x14ac:dyDescent="0.3">
      <c r="A7890" s="8"/>
      <c r="B7890" s="2" t="s">
        <v>2</v>
      </c>
      <c r="C7890" s="2" t="s">
        <v>3</v>
      </c>
      <c r="D7890" s="2" t="s">
        <v>503</v>
      </c>
      <c r="E7890" s="9" t="s">
        <v>832</v>
      </c>
      <c r="F7890" s="10"/>
      <c r="G7890" s="18" t="s">
        <v>5</v>
      </c>
      <c r="H7890" s="3">
        <v>2024</v>
      </c>
      <c r="I7890" s="20" t="s">
        <v>286</v>
      </c>
      <c r="J7890" s="8" t="s">
        <v>342</v>
      </c>
      <c r="K7890" s="8" t="s">
        <v>320</v>
      </c>
      <c r="L7890" s="163">
        <f t="shared" si="340"/>
        <v>0</v>
      </c>
      <c r="M7890" s="163">
        <f t="shared" si="341"/>
        <v>0</v>
      </c>
      <c r="N7890" s="181"/>
      <c r="O7890" s="8"/>
      <c r="P7890" s="8"/>
      <c r="Q7890" s="8"/>
      <c r="R7890" s="8"/>
      <c r="S7890" s="122"/>
      <c r="T7890" s="8"/>
      <c r="U7890" s="8"/>
      <c r="V7890" s="8"/>
      <c r="W7890" s="8"/>
      <c r="X7890" s="122"/>
      <c r="Y7890" s="8"/>
      <c r="Z7890" s="8"/>
      <c r="AA7890" s="8"/>
      <c r="AB7890" s="8"/>
      <c r="AC7890" s="122"/>
      <c r="AD7890" s="8"/>
      <c r="AE7890" s="8"/>
      <c r="AF7890" s="8"/>
      <c r="AG7890" s="8"/>
      <c r="AH7890" s="122"/>
      <c r="AI7890" s="137"/>
      <c r="AJ7890" s="137"/>
      <c r="AK7890" s="137"/>
      <c r="AL7890" s="137"/>
      <c r="AM7890" s="138"/>
      <c r="AN7890" s="8"/>
      <c r="AO7890" s="8"/>
      <c r="AP7890" s="8"/>
      <c r="AQ7890" s="8"/>
      <c r="AR7890" s="122"/>
      <c r="AS7890" s="139"/>
      <c r="AT7890" s="139"/>
      <c r="AU7890" s="139"/>
      <c r="AV7890" s="139"/>
      <c r="AW7890" s="140"/>
      <c r="AX7890" s="8"/>
      <c r="AY7890" s="8"/>
      <c r="AZ7890" s="8"/>
      <c r="BA7890" s="8"/>
      <c r="BB7890" s="122"/>
      <c r="BC7890" s="8"/>
      <c r="BD7890" s="8"/>
      <c r="BE7890" s="8"/>
      <c r="BF7890" s="8"/>
      <c r="BG7890" s="122"/>
      <c r="BH7890" s="8"/>
      <c r="BI7890" s="8"/>
      <c r="BJ7890" s="8"/>
      <c r="BK7890" s="8"/>
      <c r="BL7890" s="122"/>
      <c r="BM7890" s="8"/>
      <c r="BN7890" s="8"/>
      <c r="BO7890" s="8"/>
      <c r="BP7890" s="8"/>
      <c r="BQ7890" s="122"/>
      <c r="BR7890" s="8"/>
      <c r="BS7890" s="8"/>
      <c r="BT7890" s="8"/>
      <c r="BU7890" s="8"/>
      <c r="BV7890" s="122"/>
    </row>
    <row r="7891" spans="1:74" hidden="1" x14ac:dyDescent="0.3">
      <c r="A7891" s="8"/>
      <c r="B7891" s="2" t="s">
        <v>2</v>
      </c>
      <c r="C7891" s="2" t="s">
        <v>3</v>
      </c>
      <c r="D7891" s="2" t="s">
        <v>503</v>
      </c>
      <c r="E7891" s="9" t="s">
        <v>832</v>
      </c>
      <c r="F7891" s="10"/>
      <c r="G7891" s="18" t="s">
        <v>5</v>
      </c>
      <c r="H7891" s="3">
        <v>2024</v>
      </c>
      <c r="I7891" s="20" t="s">
        <v>286</v>
      </c>
      <c r="J7891" s="8" t="s">
        <v>343</v>
      </c>
      <c r="K7891" s="8" t="s">
        <v>339</v>
      </c>
      <c r="L7891" s="163">
        <f t="shared" si="340"/>
        <v>0</v>
      </c>
      <c r="M7891" s="163">
        <f t="shared" si="341"/>
        <v>0</v>
      </c>
      <c r="N7891" s="181"/>
      <c r="O7891" s="8"/>
      <c r="P7891" s="8"/>
      <c r="Q7891" s="8"/>
      <c r="R7891" s="8"/>
      <c r="S7891" s="122"/>
      <c r="T7891" s="8"/>
      <c r="U7891" s="8"/>
      <c r="V7891" s="8"/>
      <c r="W7891" s="8"/>
      <c r="X7891" s="122"/>
      <c r="Y7891" s="8"/>
      <c r="Z7891" s="8"/>
      <c r="AA7891" s="8"/>
      <c r="AB7891" s="8"/>
      <c r="AC7891" s="122"/>
      <c r="AD7891" s="8"/>
      <c r="AE7891" s="8"/>
      <c r="AF7891" s="8"/>
      <c r="AG7891" s="8"/>
      <c r="AH7891" s="122"/>
      <c r="AI7891" s="137"/>
      <c r="AJ7891" s="137"/>
      <c r="AK7891" s="137"/>
      <c r="AL7891" s="137"/>
      <c r="AM7891" s="138"/>
      <c r="AN7891" s="8"/>
      <c r="AO7891" s="8"/>
      <c r="AP7891" s="8"/>
      <c r="AQ7891" s="8"/>
      <c r="AR7891" s="122"/>
      <c r="AS7891" s="139"/>
      <c r="AT7891" s="139"/>
      <c r="AU7891" s="139"/>
      <c r="AV7891" s="139"/>
      <c r="AW7891" s="140"/>
      <c r="AX7891" s="8"/>
      <c r="AY7891" s="8"/>
      <c r="AZ7891" s="8"/>
      <c r="BA7891" s="8"/>
      <c r="BB7891" s="122"/>
      <c r="BC7891" s="8"/>
      <c r="BD7891" s="8"/>
      <c r="BE7891" s="8"/>
      <c r="BF7891" s="8"/>
      <c r="BG7891" s="122"/>
      <c r="BH7891" s="8"/>
      <c r="BI7891" s="8"/>
      <c r="BJ7891" s="8"/>
      <c r="BK7891" s="8"/>
      <c r="BL7891" s="122"/>
      <c r="BM7891" s="8"/>
      <c r="BN7891" s="8"/>
      <c r="BO7891" s="8"/>
      <c r="BP7891" s="8"/>
      <c r="BQ7891" s="122"/>
      <c r="BR7891" s="8"/>
      <c r="BS7891" s="8"/>
      <c r="BT7891" s="8"/>
      <c r="BU7891" s="8"/>
      <c r="BV7891" s="122"/>
    </row>
    <row r="7892" spans="1:74" hidden="1" x14ac:dyDescent="0.3">
      <c r="A7892" s="8"/>
      <c r="B7892" s="2" t="s">
        <v>2</v>
      </c>
      <c r="C7892" s="2" t="s">
        <v>3</v>
      </c>
      <c r="D7892" s="2" t="s">
        <v>503</v>
      </c>
      <c r="E7892" s="9" t="s">
        <v>832</v>
      </c>
      <c r="F7892" s="10"/>
      <c r="G7892" s="18" t="s">
        <v>5</v>
      </c>
      <c r="H7892" s="3">
        <v>2024</v>
      </c>
      <c r="I7892" s="20" t="s">
        <v>288</v>
      </c>
      <c r="J7892" s="8" t="s">
        <v>344</v>
      </c>
      <c r="K7892" s="8" t="s">
        <v>318</v>
      </c>
      <c r="L7892" s="163">
        <f t="shared" si="340"/>
        <v>0.11</v>
      </c>
      <c r="M7892" s="163">
        <f t="shared" si="341"/>
        <v>150.578</v>
      </c>
      <c r="N7892" s="181"/>
      <c r="O7892" s="8"/>
      <c r="P7892" s="8"/>
      <c r="Q7892" s="8"/>
      <c r="R7892" s="8"/>
      <c r="S7892" s="122"/>
      <c r="T7892" s="8"/>
      <c r="U7892" s="8"/>
      <c r="V7892" s="8"/>
      <c r="W7892" s="8"/>
      <c r="X7892" s="122"/>
      <c r="Y7892" s="8"/>
      <c r="Z7892" s="8"/>
      <c r="AA7892" s="8"/>
      <c r="AB7892" s="8"/>
      <c r="AC7892" s="122"/>
      <c r="AD7892" s="8"/>
      <c r="AE7892" s="8"/>
      <c r="AF7892" s="8"/>
      <c r="AG7892" s="8"/>
      <c r="AH7892" s="122"/>
      <c r="AI7892" s="137"/>
      <c r="AJ7892" s="137"/>
      <c r="AK7892" s="137"/>
      <c r="AL7892" s="137"/>
      <c r="AM7892" s="138"/>
      <c r="AN7892" s="8"/>
      <c r="AO7892" s="8"/>
      <c r="AP7892" s="8"/>
      <c r="AQ7892" s="8"/>
      <c r="AR7892" s="122"/>
      <c r="AS7892" s="139"/>
      <c r="AT7892" s="139"/>
      <c r="AU7892" s="139"/>
      <c r="AV7892" s="139"/>
      <c r="AW7892" s="140"/>
      <c r="AX7892" s="8" t="s">
        <v>851</v>
      </c>
      <c r="AY7892" s="8"/>
      <c r="AZ7892" s="8"/>
      <c r="BA7892" s="8">
        <v>0.11</v>
      </c>
      <c r="BB7892" s="122">
        <v>150.578</v>
      </c>
      <c r="BC7892" s="8"/>
      <c r="BD7892" s="8"/>
      <c r="BE7892" s="8"/>
      <c r="BF7892" s="8"/>
      <c r="BG7892" s="122"/>
      <c r="BH7892" s="8"/>
      <c r="BI7892" s="8"/>
      <c r="BJ7892" s="8"/>
      <c r="BK7892" s="8"/>
      <c r="BL7892" s="122"/>
      <c r="BM7892" s="8"/>
      <c r="BN7892" s="8"/>
      <c r="BO7892" s="8"/>
      <c r="BP7892" s="8"/>
      <c r="BQ7892" s="122"/>
      <c r="BR7892" s="8"/>
      <c r="BS7892" s="8"/>
      <c r="BT7892" s="8"/>
      <c r="BU7892" s="8"/>
      <c r="BV7892" s="122"/>
    </row>
    <row r="7893" spans="1:74" hidden="1" x14ac:dyDescent="0.3">
      <c r="A7893" s="8"/>
      <c r="B7893" s="2" t="s">
        <v>2</v>
      </c>
      <c r="C7893" s="2" t="s">
        <v>3</v>
      </c>
      <c r="D7893" s="2" t="s">
        <v>503</v>
      </c>
      <c r="E7893" s="9" t="s">
        <v>832</v>
      </c>
      <c r="F7893" s="10"/>
      <c r="G7893" s="18" t="s">
        <v>5</v>
      </c>
      <c r="H7893" s="3">
        <v>2024</v>
      </c>
      <c r="I7893" s="20" t="s">
        <v>288</v>
      </c>
      <c r="J7893" s="2" t="s">
        <v>351</v>
      </c>
      <c r="K7893" s="2" t="s">
        <v>318</v>
      </c>
      <c r="L7893" s="163">
        <f t="shared" si="340"/>
        <v>0</v>
      </c>
      <c r="M7893" s="163">
        <f t="shared" si="341"/>
        <v>0</v>
      </c>
      <c r="N7893" s="181"/>
      <c r="O7893" s="8"/>
      <c r="P7893" s="8"/>
      <c r="Q7893" s="8"/>
      <c r="R7893" s="8"/>
      <c r="S7893" s="122"/>
      <c r="T7893" s="8"/>
      <c r="U7893" s="8"/>
      <c r="V7893" s="8"/>
      <c r="W7893" s="8"/>
      <c r="X7893" s="122"/>
      <c r="Y7893" s="8"/>
      <c r="Z7893" s="8"/>
      <c r="AA7893" s="8"/>
      <c r="AB7893" s="8"/>
      <c r="AC7893" s="122"/>
      <c r="AD7893" s="8"/>
      <c r="AE7893" s="8"/>
      <c r="AF7893" s="8"/>
      <c r="AG7893" s="8"/>
      <c r="AH7893" s="122"/>
      <c r="AI7893" s="137"/>
      <c r="AJ7893" s="137"/>
      <c r="AK7893" s="137"/>
      <c r="AL7893" s="137"/>
      <c r="AM7893" s="138"/>
      <c r="AN7893" s="8"/>
      <c r="AO7893" s="8"/>
      <c r="AP7893" s="8"/>
      <c r="AQ7893" s="8"/>
      <c r="AR7893" s="122"/>
      <c r="AS7893" s="139"/>
      <c r="AT7893" s="139"/>
      <c r="AU7893" s="139"/>
      <c r="AV7893" s="139"/>
      <c r="AW7893" s="140"/>
      <c r="AX7893" s="8"/>
      <c r="AY7893" s="8"/>
      <c r="AZ7893" s="8"/>
      <c r="BA7893" s="8"/>
      <c r="BB7893" s="122"/>
      <c r="BC7893" s="8"/>
      <c r="BD7893" s="8"/>
      <c r="BE7893" s="8"/>
      <c r="BF7893" s="8"/>
      <c r="BG7893" s="122"/>
      <c r="BH7893" s="8"/>
      <c r="BI7893" s="8"/>
      <c r="BJ7893" s="8"/>
      <c r="BK7893" s="8"/>
      <c r="BL7893" s="122"/>
      <c r="BM7893" s="8"/>
      <c r="BN7893" s="8"/>
      <c r="BO7893" s="8"/>
      <c r="BP7893" s="8"/>
      <c r="BQ7893" s="122"/>
      <c r="BR7893" s="8"/>
      <c r="BS7893" s="8"/>
      <c r="BT7893" s="8"/>
      <c r="BU7893" s="8"/>
      <c r="BV7893" s="122"/>
    </row>
    <row r="7894" spans="1:74" hidden="1" x14ac:dyDescent="0.3">
      <c r="A7894" s="8"/>
      <c r="B7894" s="2" t="s">
        <v>2</v>
      </c>
      <c r="C7894" s="2" t="s">
        <v>3</v>
      </c>
      <c r="D7894" s="2" t="s">
        <v>503</v>
      </c>
      <c r="E7894" s="9" t="s">
        <v>832</v>
      </c>
      <c r="F7894" s="10"/>
      <c r="G7894" s="18" t="s">
        <v>5</v>
      </c>
      <c r="H7894" s="3">
        <v>2024</v>
      </c>
      <c r="I7894" s="20" t="s">
        <v>288</v>
      </c>
      <c r="J7894" s="2" t="s">
        <v>352</v>
      </c>
      <c r="K7894" s="2" t="s">
        <v>321</v>
      </c>
      <c r="L7894" s="163">
        <f t="shared" si="340"/>
        <v>0</v>
      </c>
      <c r="M7894" s="163">
        <f t="shared" si="341"/>
        <v>0</v>
      </c>
      <c r="N7894" s="181"/>
      <c r="O7894" s="8"/>
      <c r="P7894" s="8"/>
      <c r="Q7894" s="8"/>
      <c r="R7894" s="8"/>
      <c r="S7894" s="122"/>
      <c r="T7894" s="8"/>
      <c r="U7894" s="8"/>
      <c r="V7894" s="8"/>
      <c r="W7894" s="8"/>
      <c r="X7894" s="122"/>
      <c r="Y7894" s="8"/>
      <c r="Z7894" s="8"/>
      <c r="AA7894" s="8"/>
      <c r="AB7894" s="8"/>
      <c r="AC7894" s="122"/>
      <c r="AD7894" s="8"/>
      <c r="AE7894" s="8"/>
      <c r="AF7894" s="8"/>
      <c r="AG7894" s="8"/>
      <c r="AH7894" s="122"/>
      <c r="AI7894" s="137"/>
      <c r="AJ7894" s="137"/>
      <c r="AK7894" s="137"/>
      <c r="AL7894" s="137"/>
      <c r="AM7894" s="138"/>
      <c r="AN7894" s="8"/>
      <c r="AO7894" s="8"/>
      <c r="AP7894" s="8"/>
      <c r="AQ7894" s="8"/>
      <c r="AR7894" s="122"/>
      <c r="AS7894" s="139"/>
      <c r="AT7894" s="139"/>
      <c r="AU7894" s="139"/>
      <c r="AV7894" s="139"/>
      <c r="AW7894" s="140"/>
      <c r="AX7894" s="8"/>
      <c r="AY7894" s="8"/>
      <c r="AZ7894" s="8"/>
      <c r="BA7894" s="8"/>
      <c r="BB7894" s="122"/>
      <c r="BC7894" s="8"/>
      <c r="BD7894" s="8"/>
      <c r="BE7894" s="8"/>
      <c r="BF7894" s="8"/>
      <c r="BG7894" s="122"/>
      <c r="BH7894" s="8"/>
      <c r="BI7894" s="8"/>
      <c r="BJ7894" s="8"/>
      <c r="BK7894" s="8"/>
      <c r="BL7894" s="122"/>
      <c r="BM7894" s="8"/>
      <c r="BN7894" s="8"/>
      <c r="BO7894" s="8"/>
      <c r="BP7894" s="8"/>
      <c r="BQ7894" s="122"/>
      <c r="BR7894" s="8"/>
      <c r="BS7894" s="8"/>
      <c r="BT7894" s="8"/>
      <c r="BU7894" s="8"/>
      <c r="BV7894" s="122"/>
    </row>
    <row r="7895" spans="1:74" hidden="1" x14ac:dyDescent="0.3">
      <c r="A7895" s="8"/>
      <c r="B7895" s="2" t="s">
        <v>2</v>
      </c>
      <c r="C7895" s="2" t="s">
        <v>3</v>
      </c>
      <c r="D7895" s="2" t="s">
        <v>503</v>
      </c>
      <c r="E7895" s="9" t="s">
        <v>832</v>
      </c>
      <c r="F7895" s="10"/>
      <c r="G7895" s="18" t="s">
        <v>5</v>
      </c>
      <c r="H7895" s="3">
        <v>2024</v>
      </c>
      <c r="I7895" s="20" t="s">
        <v>288</v>
      </c>
      <c r="J7895" s="2" t="s">
        <v>345</v>
      </c>
      <c r="K7895" s="2" t="s">
        <v>318</v>
      </c>
      <c r="L7895" s="163">
        <f t="shared" si="340"/>
        <v>0</v>
      </c>
      <c r="M7895" s="163">
        <f t="shared" si="341"/>
        <v>0</v>
      </c>
      <c r="N7895" s="181"/>
      <c r="O7895" s="8"/>
      <c r="P7895" s="8"/>
      <c r="Q7895" s="8"/>
      <c r="R7895" s="8"/>
      <c r="S7895" s="122"/>
      <c r="T7895" s="8"/>
      <c r="U7895" s="8"/>
      <c r="V7895" s="8"/>
      <c r="W7895" s="8"/>
      <c r="X7895" s="122"/>
      <c r="Y7895" s="8"/>
      <c r="Z7895" s="8"/>
      <c r="AA7895" s="8"/>
      <c r="AB7895" s="8"/>
      <c r="AC7895" s="122"/>
      <c r="AD7895" s="8"/>
      <c r="AE7895" s="8"/>
      <c r="AF7895" s="8"/>
      <c r="AG7895" s="8"/>
      <c r="AH7895" s="122"/>
      <c r="AI7895" s="137"/>
      <c r="AJ7895" s="137"/>
      <c r="AK7895" s="137"/>
      <c r="AL7895" s="137"/>
      <c r="AM7895" s="138"/>
      <c r="AN7895" s="8"/>
      <c r="AO7895" s="8"/>
      <c r="AP7895" s="8"/>
      <c r="AQ7895" s="8"/>
      <c r="AR7895" s="122"/>
      <c r="AS7895" s="139"/>
      <c r="AT7895" s="139"/>
      <c r="AU7895" s="139"/>
      <c r="AV7895" s="139"/>
      <c r="AW7895" s="140"/>
      <c r="AX7895" s="8"/>
      <c r="AY7895" s="8"/>
      <c r="AZ7895" s="8"/>
      <c r="BA7895" s="8"/>
      <c r="BB7895" s="122"/>
      <c r="BC7895" s="8"/>
      <c r="BD7895" s="8"/>
      <c r="BE7895" s="8"/>
      <c r="BF7895" s="8"/>
      <c r="BG7895" s="122"/>
      <c r="BH7895" s="8"/>
      <c r="BI7895" s="8"/>
      <c r="BJ7895" s="8"/>
      <c r="BK7895" s="8"/>
      <c r="BL7895" s="122"/>
      <c r="BM7895" s="8"/>
      <c r="BN7895" s="8"/>
      <c r="BO7895" s="8"/>
      <c r="BP7895" s="8"/>
      <c r="BQ7895" s="122"/>
      <c r="BR7895" s="8"/>
      <c r="BS7895" s="8"/>
      <c r="BT7895" s="8"/>
      <c r="BU7895" s="8"/>
      <c r="BV7895" s="122"/>
    </row>
    <row r="7896" spans="1:74" hidden="1" x14ac:dyDescent="0.3">
      <c r="A7896" s="8"/>
      <c r="B7896" s="2" t="s">
        <v>2</v>
      </c>
      <c r="C7896" s="2" t="s">
        <v>3</v>
      </c>
      <c r="D7896" s="2" t="s">
        <v>503</v>
      </c>
      <c r="E7896" s="9" t="s">
        <v>832</v>
      </c>
      <c r="F7896" s="10"/>
      <c r="G7896" s="18" t="s">
        <v>5</v>
      </c>
      <c r="H7896" s="3">
        <v>2024</v>
      </c>
      <c r="I7896" s="20" t="s">
        <v>289</v>
      </c>
      <c r="J7896" s="2" t="s">
        <v>268</v>
      </c>
      <c r="K7896" s="2" t="s">
        <v>318</v>
      </c>
      <c r="L7896" s="163">
        <f t="shared" si="340"/>
        <v>0</v>
      </c>
      <c r="M7896" s="163">
        <f t="shared" si="341"/>
        <v>0</v>
      </c>
      <c r="N7896" s="181"/>
      <c r="O7896" s="8"/>
      <c r="P7896" s="8"/>
      <c r="Q7896" s="8"/>
      <c r="R7896" s="8"/>
      <c r="S7896" s="122"/>
      <c r="T7896" s="8"/>
      <c r="U7896" s="8"/>
      <c r="V7896" s="8"/>
      <c r="W7896" s="8"/>
      <c r="X7896" s="122"/>
      <c r="Y7896" s="8"/>
      <c r="Z7896" s="8"/>
      <c r="AA7896" s="8"/>
      <c r="AB7896" s="8"/>
      <c r="AC7896" s="122"/>
      <c r="AD7896" s="8"/>
      <c r="AE7896" s="8"/>
      <c r="AF7896" s="8"/>
      <c r="AG7896" s="8"/>
      <c r="AH7896" s="122"/>
      <c r="AI7896" s="137"/>
      <c r="AJ7896" s="137"/>
      <c r="AK7896" s="137"/>
      <c r="AL7896" s="137"/>
      <c r="AM7896" s="138"/>
      <c r="AN7896" s="8"/>
      <c r="AO7896" s="8"/>
      <c r="AP7896" s="8"/>
      <c r="AQ7896" s="8"/>
      <c r="AR7896" s="122"/>
      <c r="AS7896" s="139"/>
      <c r="AT7896" s="139"/>
      <c r="AU7896" s="139"/>
      <c r="AV7896" s="139"/>
      <c r="AW7896" s="140"/>
      <c r="AX7896" s="8"/>
      <c r="AY7896" s="8"/>
      <c r="AZ7896" s="8"/>
      <c r="BA7896" s="8"/>
      <c r="BB7896" s="122"/>
      <c r="BC7896" s="8"/>
      <c r="BD7896" s="8"/>
      <c r="BE7896" s="8"/>
      <c r="BF7896" s="8"/>
      <c r="BG7896" s="122"/>
      <c r="BH7896" s="8"/>
      <c r="BI7896" s="8"/>
      <c r="BJ7896" s="8"/>
      <c r="BK7896" s="8"/>
      <c r="BL7896" s="122"/>
      <c r="BM7896" s="8"/>
      <c r="BN7896" s="8"/>
      <c r="BO7896" s="8"/>
      <c r="BP7896" s="8"/>
      <c r="BQ7896" s="122"/>
      <c r="BR7896" s="8"/>
      <c r="BS7896" s="8"/>
      <c r="BT7896" s="8"/>
      <c r="BU7896" s="8"/>
      <c r="BV7896" s="122"/>
    </row>
    <row r="7897" spans="1:74" hidden="1" x14ac:dyDescent="0.3">
      <c r="A7897" s="8"/>
      <c r="B7897" s="2" t="s">
        <v>2</v>
      </c>
      <c r="C7897" s="2" t="s">
        <v>3</v>
      </c>
      <c r="D7897" s="2" t="s">
        <v>503</v>
      </c>
      <c r="E7897" s="9" t="s">
        <v>832</v>
      </c>
      <c r="F7897" s="10"/>
      <c r="G7897" s="18" t="s">
        <v>5</v>
      </c>
      <c r="H7897" s="3">
        <v>2024</v>
      </c>
      <c r="I7897" s="20" t="s">
        <v>289</v>
      </c>
      <c r="J7897" s="2" t="s">
        <v>292</v>
      </c>
      <c r="K7897" s="2" t="s">
        <v>318</v>
      </c>
      <c r="L7897" s="163">
        <f t="shared" si="340"/>
        <v>0</v>
      </c>
      <c r="M7897" s="163">
        <f t="shared" si="341"/>
        <v>0</v>
      </c>
      <c r="N7897" s="181"/>
      <c r="O7897" s="8"/>
      <c r="P7897" s="8"/>
      <c r="Q7897" s="8"/>
      <c r="R7897" s="8"/>
      <c r="S7897" s="122"/>
      <c r="T7897" s="8"/>
      <c r="U7897" s="8"/>
      <c r="V7897" s="8"/>
      <c r="W7897" s="8"/>
      <c r="X7897" s="122"/>
      <c r="Y7897" s="8"/>
      <c r="Z7897" s="8"/>
      <c r="AA7897" s="8"/>
      <c r="AB7897" s="8"/>
      <c r="AC7897" s="122"/>
      <c r="AD7897" s="8"/>
      <c r="AE7897" s="8"/>
      <c r="AF7897" s="8"/>
      <c r="AG7897" s="8"/>
      <c r="AH7897" s="122"/>
      <c r="AI7897" s="137"/>
      <c r="AJ7897" s="137"/>
      <c r="AK7897" s="137"/>
      <c r="AL7897" s="137"/>
      <c r="AM7897" s="138"/>
      <c r="AN7897" s="8"/>
      <c r="AO7897" s="8"/>
      <c r="AP7897" s="8"/>
      <c r="AQ7897" s="8"/>
      <c r="AR7897" s="122"/>
      <c r="AS7897" s="139"/>
      <c r="AT7897" s="139"/>
      <c r="AU7897" s="139"/>
      <c r="AV7897" s="139"/>
      <c r="AW7897" s="140"/>
      <c r="AX7897" s="8"/>
      <c r="AY7897" s="8"/>
      <c r="AZ7897" s="8"/>
      <c r="BA7897" s="8"/>
      <c r="BB7897" s="122"/>
      <c r="BC7897" s="8"/>
      <c r="BD7897" s="8"/>
      <c r="BE7897" s="8"/>
      <c r="BF7897" s="8"/>
      <c r="BG7897" s="122"/>
      <c r="BH7897" s="8"/>
      <c r="BI7897" s="8"/>
      <c r="BJ7897" s="8"/>
      <c r="BK7897" s="8"/>
      <c r="BL7897" s="122"/>
      <c r="BM7897" s="8"/>
      <c r="BN7897" s="8"/>
      <c r="BO7897" s="8"/>
      <c r="BP7897" s="8"/>
      <c r="BQ7897" s="122"/>
      <c r="BR7897" s="8"/>
      <c r="BS7897" s="8"/>
      <c r="BT7897" s="8"/>
      <c r="BU7897" s="8"/>
      <c r="BV7897" s="122"/>
    </row>
    <row r="7898" spans="1:74" hidden="1" x14ac:dyDescent="0.3">
      <c r="A7898" s="8"/>
      <c r="B7898" s="2" t="s">
        <v>2</v>
      </c>
      <c r="C7898" s="2" t="s">
        <v>3</v>
      </c>
      <c r="D7898" s="2" t="s">
        <v>503</v>
      </c>
      <c r="E7898" s="9" t="s">
        <v>832</v>
      </c>
      <c r="F7898" s="10"/>
      <c r="G7898" s="18" t="s">
        <v>5</v>
      </c>
      <c r="H7898" s="3">
        <v>2024</v>
      </c>
      <c r="I7898" s="20" t="s">
        <v>285</v>
      </c>
      <c r="J7898" s="2" t="s">
        <v>293</v>
      </c>
      <c r="K7898" s="2" t="s">
        <v>318</v>
      </c>
      <c r="L7898" s="163">
        <f t="shared" si="340"/>
        <v>0</v>
      </c>
      <c r="M7898" s="163">
        <f t="shared" si="341"/>
        <v>0</v>
      </c>
      <c r="N7898" s="181"/>
      <c r="O7898" s="8"/>
      <c r="P7898" s="8"/>
      <c r="Q7898" s="8"/>
      <c r="R7898" s="8"/>
      <c r="S7898" s="122"/>
      <c r="T7898" s="8"/>
      <c r="U7898" s="8"/>
      <c r="V7898" s="8"/>
      <c r="W7898" s="8"/>
      <c r="X7898" s="122"/>
      <c r="Y7898" s="8"/>
      <c r="Z7898" s="8"/>
      <c r="AA7898" s="8"/>
      <c r="AB7898" s="8"/>
      <c r="AC7898" s="122"/>
      <c r="AD7898" s="8"/>
      <c r="AE7898" s="8"/>
      <c r="AF7898" s="8"/>
      <c r="AG7898" s="8"/>
      <c r="AH7898" s="122"/>
      <c r="AI7898" s="137"/>
      <c r="AJ7898" s="137"/>
      <c r="AK7898" s="137"/>
      <c r="AL7898" s="137"/>
      <c r="AM7898" s="138"/>
      <c r="AN7898" s="8"/>
      <c r="AO7898" s="8"/>
      <c r="AP7898" s="8"/>
      <c r="AQ7898" s="8"/>
      <c r="AR7898" s="122"/>
      <c r="AS7898" s="139"/>
      <c r="AT7898" s="139"/>
      <c r="AU7898" s="139"/>
      <c r="AV7898" s="139"/>
      <c r="AW7898" s="140"/>
      <c r="AX7898" s="8"/>
      <c r="AY7898" s="8"/>
      <c r="AZ7898" s="8"/>
      <c r="BA7898" s="8"/>
      <c r="BB7898" s="122"/>
      <c r="BC7898" s="8"/>
      <c r="BD7898" s="8"/>
      <c r="BE7898" s="8"/>
      <c r="BF7898" s="8"/>
      <c r="BG7898" s="122"/>
      <c r="BH7898" s="8"/>
      <c r="BI7898" s="8"/>
      <c r="BJ7898" s="8"/>
      <c r="BK7898" s="8"/>
      <c r="BL7898" s="122"/>
      <c r="BM7898" s="8"/>
      <c r="BN7898" s="8"/>
      <c r="BO7898" s="8"/>
      <c r="BP7898" s="8"/>
      <c r="BQ7898" s="122"/>
      <c r="BR7898" s="8"/>
      <c r="BS7898" s="8"/>
      <c r="BT7898" s="8"/>
      <c r="BU7898" s="8"/>
      <c r="BV7898" s="122"/>
    </row>
    <row r="7899" spans="1:74" hidden="1" x14ac:dyDescent="0.3">
      <c r="A7899" s="8"/>
      <c r="B7899" s="2" t="s">
        <v>2</v>
      </c>
      <c r="C7899" s="2" t="s">
        <v>3</v>
      </c>
      <c r="D7899" s="2" t="s">
        <v>503</v>
      </c>
      <c r="E7899" s="9" t="s">
        <v>832</v>
      </c>
      <c r="F7899" s="10"/>
      <c r="G7899" s="18" t="s">
        <v>5</v>
      </c>
      <c r="H7899" s="3">
        <v>2024</v>
      </c>
      <c r="I7899" s="20" t="s">
        <v>287</v>
      </c>
      <c r="J7899" s="2" t="s">
        <v>269</v>
      </c>
      <c r="K7899" s="2" t="s">
        <v>320</v>
      </c>
      <c r="L7899" s="163">
        <f t="shared" si="340"/>
        <v>1</v>
      </c>
      <c r="M7899" s="163">
        <f t="shared" si="341"/>
        <v>1.343</v>
      </c>
      <c r="N7899" s="181"/>
      <c r="O7899" s="8"/>
      <c r="P7899" s="8"/>
      <c r="Q7899" s="8"/>
      <c r="R7899" s="8"/>
      <c r="S7899" s="122"/>
      <c r="T7899" s="8"/>
      <c r="U7899" s="8"/>
      <c r="V7899" s="8"/>
      <c r="W7899" s="8"/>
      <c r="X7899" s="122"/>
      <c r="Y7899" s="8"/>
      <c r="Z7899" s="8"/>
      <c r="AA7899" s="8"/>
      <c r="AB7899" s="8"/>
      <c r="AC7899" s="122"/>
      <c r="AD7899" s="8"/>
      <c r="AE7899" s="8"/>
      <c r="AF7899" s="8"/>
      <c r="AG7899" s="8"/>
      <c r="AH7899" s="122"/>
      <c r="AI7899" s="137"/>
      <c r="AJ7899" s="137"/>
      <c r="AK7899" s="137"/>
      <c r="AL7899" s="137"/>
      <c r="AM7899" s="138"/>
      <c r="AN7899" s="8"/>
      <c r="AO7899" s="8"/>
      <c r="AP7899" s="8"/>
      <c r="AQ7899" s="8"/>
      <c r="AR7899" s="122"/>
      <c r="AS7899" s="139"/>
      <c r="AT7899" s="139"/>
      <c r="AU7899" s="139"/>
      <c r="AV7899" s="139"/>
      <c r="AW7899" s="140"/>
      <c r="AX7899" s="8"/>
      <c r="AY7899" s="8"/>
      <c r="AZ7899" s="8"/>
      <c r="BA7899" s="8">
        <v>1</v>
      </c>
      <c r="BB7899" s="122">
        <v>1.343</v>
      </c>
      <c r="BC7899" s="8"/>
      <c r="BD7899" s="8"/>
      <c r="BE7899" s="8"/>
      <c r="BF7899" s="8"/>
      <c r="BG7899" s="122"/>
      <c r="BH7899" s="8"/>
      <c r="BI7899" s="8"/>
      <c r="BJ7899" s="8"/>
      <c r="BK7899" s="8"/>
      <c r="BL7899" s="122"/>
      <c r="BM7899" s="8"/>
      <c r="BN7899" s="8"/>
      <c r="BO7899" s="8"/>
      <c r="BP7899" s="8"/>
      <c r="BQ7899" s="122"/>
      <c r="BR7899" s="8"/>
      <c r="BS7899" s="8"/>
      <c r="BT7899" s="8"/>
      <c r="BU7899" s="8"/>
      <c r="BV7899" s="122"/>
    </row>
    <row r="7900" spans="1:74" hidden="1" x14ac:dyDescent="0.3">
      <c r="A7900" s="8"/>
      <c r="B7900" s="2" t="s">
        <v>2</v>
      </c>
      <c r="C7900" s="2" t="s">
        <v>3</v>
      </c>
      <c r="D7900" s="2" t="s">
        <v>503</v>
      </c>
      <c r="E7900" s="9" t="s">
        <v>832</v>
      </c>
      <c r="F7900" s="10"/>
      <c r="G7900" s="18" t="s">
        <v>5</v>
      </c>
      <c r="H7900" s="3">
        <v>2024</v>
      </c>
      <c r="I7900" s="20" t="s">
        <v>287</v>
      </c>
      <c r="J7900" s="2" t="s">
        <v>270</v>
      </c>
      <c r="K7900" s="2" t="s">
        <v>320</v>
      </c>
      <c r="L7900" s="163">
        <f t="shared" si="340"/>
        <v>2</v>
      </c>
      <c r="M7900" s="163">
        <f t="shared" si="341"/>
        <v>10.494999999999999</v>
      </c>
      <c r="N7900" s="181"/>
      <c r="O7900" s="8"/>
      <c r="P7900" s="8"/>
      <c r="Q7900" s="8"/>
      <c r="R7900" s="8"/>
      <c r="S7900" s="122"/>
      <c r="T7900" s="8"/>
      <c r="U7900" s="8"/>
      <c r="V7900" s="8"/>
      <c r="W7900" s="8"/>
      <c r="X7900" s="122"/>
      <c r="Y7900" s="8"/>
      <c r="Z7900" s="8"/>
      <c r="AA7900" s="8"/>
      <c r="AB7900" s="8"/>
      <c r="AC7900" s="122"/>
      <c r="AD7900" s="8"/>
      <c r="AE7900" s="8"/>
      <c r="AF7900" s="8"/>
      <c r="AG7900" s="8"/>
      <c r="AH7900" s="122"/>
      <c r="AI7900" s="137"/>
      <c r="AJ7900" s="137"/>
      <c r="AK7900" s="137"/>
      <c r="AL7900" s="137"/>
      <c r="AM7900" s="138"/>
      <c r="AN7900" s="8"/>
      <c r="AO7900" s="8"/>
      <c r="AP7900" s="8"/>
      <c r="AQ7900" s="8"/>
      <c r="AR7900" s="122"/>
      <c r="AS7900" s="139"/>
      <c r="AT7900" s="139"/>
      <c r="AU7900" s="139"/>
      <c r="AV7900" s="139"/>
      <c r="AW7900" s="140"/>
      <c r="AX7900" s="8"/>
      <c r="AY7900" s="8"/>
      <c r="AZ7900" s="8"/>
      <c r="BA7900" s="8">
        <v>2</v>
      </c>
      <c r="BB7900" s="122">
        <v>10.494999999999999</v>
      </c>
      <c r="BC7900" s="8"/>
      <c r="BD7900" s="8"/>
      <c r="BE7900" s="8"/>
      <c r="BF7900" s="8"/>
      <c r="BG7900" s="122"/>
      <c r="BH7900" s="8"/>
      <c r="BI7900" s="8"/>
      <c r="BJ7900" s="8"/>
      <c r="BK7900" s="8"/>
      <c r="BL7900" s="122"/>
      <c r="BM7900" s="8"/>
      <c r="BN7900" s="8"/>
      <c r="BO7900" s="8"/>
      <c r="BP7900" s="8"/>
      <c r="BQ7900" s="122"/>
      <c r="BR7900" s="8"/>
      <c r="BS7900" s="8"/>
      <c r="BT7900" s="8"/>
      <c r="BU7900" s="8"/>
      <c r="BV7900" s="122"/>
    </row>
    <row r="7901" spans="1:74" hidden="1" x14ac:dyDescent="0.3">
      <c r="A7901" s="8"/>
      <c r="B7901" s="2" t="s">
        <v>2</v>
      </c>
      <c r="C7901" s="2" t="s">
        <v>3</v>
      </c>
      <c r="D7901" s="2" t="s">
        <v>503</v>
      </c>
      <c r="E7901" s="9" t="s">
        <v>832</v>
      </c>
      <c r="F7901" s="10"/>
      <c r="G7901" s="18" t="s">
        <v>5</v>
      </c>
      <c r="H7901" s="3">
        <v>2024</v>
      </c>
      <c r="I7901" s="20" t="s">
        <v>290</v>
      </c>
      <c r="J7901" s="2" t="s">
        <v>271</v>
      </c>
      <c r="K7901" s="2" t="s">
        <v>321</v>
      </c>
      <c r="L7901" s="163">
        <f t="shared" si="340"/>
        <v>0</v>
      </c>
      <c r="M7901" s="163">
        <f t="shared" si="341"/>
        <v>0</v>
      </c>
      <c r="N7901" s="181"/>
      <c r="O7901" s="8"/>
      <c r="P7901" s="8"/>
      <c r="Q7901" s="8"/>
      <c r="R7901" s="8"/>
      <c r="S7901" s="122"/>
      <c r="T7901" s="8"/>
      <c r="U7901" s="8"/>
      <c r="V7901" s="8"/>
      <c r="W7901" s="8"/>
      <c r="X7901" s="122"/>
      <c r="Y7901" s="8"/>
      <c r="Z7901" s="8"/>
      <c r="AA7901" s="8"/>
      <c r="AB7901" s="8"/>
      <c r="AC7901" s="122"/>
      <c r="AD7901" s="8"/>
      <c r="AE7901" s="8"/>
      <c r="AF7901" s="8"/>
      <c r="AG7901" s="8"/>
      <c r="AH7901" s="122"/>
      <c r="AI7901" s="137"/>
      <c r="AJ7901" s="137"/>
      <c r="AK7901" s="137"/>
      <c r="AL7901" s="137"/>
      <c r="AM7901" s="138"/>
      <c r="AN7901" s="8"/>
      <c r="AO7901" s="8"/>
      <c r="AP7901" s="8"/>
      <c r="AQ7901" s="8"/>
      <c r="AR7901" s="122"/>
      <c r="AS7901" s="139"/>
      <c r="AT7901" s="139"/>
      <c r="AU7901" s="139"/>
      <c r="AV7901" s="139"/>
      <c r="AW7901" s="140"/>
      <c r="AX7901" s="8"/>
      <c r="AY7901" s="8"/>
      <c r="AZ7901" s="8"/>
      <c r="BA7901" s="8"/>
      <c r="BB7901" s="122"/>
      <c r="BC7901" s="8"/>
      <c r="BD7901" s="8"/>
      <c r="BE7901" s="8"/>
      <c r="BF7901" s="8"/>
      <c r="BG7901" s="122"/>
      <c r="BH7901" s="8"/>
      <c r="BI7901" s="8"/>
      <c r="BJ7901" s="8"/>
      <c r="BK7901" s="8"/>
      <c r="BL7901" s="122"/>
      <c r="BM7901" s="8"/>
      <c r="BN7901" s="8"/>
      <c r="BO7901" s="8"/>
      <c r="BP7901" s="8"/>
      <c r="BQ7901" s="122"/>
      <c r="BR7901" s="8"/>
      <c r="BS7901" s="8"/>
      <c r="BT7901" s="8"/>
      <c r="BU7901" s="8"/>
      <c r="BV7901" s="122"/>
    </row>
    <row r="7902" spans="1:74" hidden="1" x14ac:dyDescent="0.3">
      <c r="A7902" s="8"/>
      <c r="B7902" s="2" t="s">
        <v>2</v>
      </c>
      <c r="C7902" s="2" t="s">
        <v>3</v>
      </c>
      <c r="D7902" s="2" t="s">
        <v>503</v>
      </c>
      <c r="E7902" s="9" t="s">
        <v>832</v>
      </c>
      <c r="F7902" s="10"/>
      <c r="G7902" s="18" t="s">
        <v>5</v>
      </c>
      <c r="H7902" s="3">
        <v>2024</v>
      </c>
      <c r="I7902" s="20" t="s">
        <v>284</v>
      </c>
      <c r="J7902" s="2" t="s">
        <v>294</v>
      </c>
      <c r="K7902" s="2" t="s">
        <v>320</v>
      </c>
      <c r="L7902" s="163">
        <f t="shared" si="340"/>
        <v>0</v>
      </c>
      <c r="M7902" s="163">
        <f t="shared" si="341"/>
        <v>0</v>
      </c>
      <c r="N7902" s="181"/>
      <c r="O7902" s="8"/>
      <c r="P7902" s="8"/>
      <c r="Q7902" s="8"/>
      <c r="R7902" s="8"/>
      <c r="S7902" s="122"/>
      <c r="T7902" s="8"/>
      <c r="U7902" s="8"/>
      <c r="V7902" s="8"/>
      <c r="W7902" s="8"/>
      <c r="X7902" s="122"/>
      <c r="Y7902" s="8"/>
      <c r="Z7902" s="8"/>
      <c r="AA7902" s="8"/>
      <c r="AB7902" s="8"/>
      <c r="AC7902" s="122"/>
      <c r="AD7902" s="8"/>
      <c r="AE7902" s="8"/>
      <c r="AF7902" s="8"/>
      <c r="AG7902" s="8"/>
      <c r="AH7902" s="122"/>
      <c r="AI7902" s="137"/>
      <c r="AJ7902" s="137"/>
      <c r="AK7902" s="137"/>
      <c r="AL7902" s="137"/>
      <c r="AM7902" s="138"/>
      <c r="AN7902" s="8"/>
      <c r="AO7902" s="8"/>
      <c r="AP7902" s="8"/>
      <c r="AQ7902" s="8"/>
      <c r="AR7902" s="122"/>
      <c r="AS7902" s="139"/>
      <c r="AT7902" s="139"/>
      <c r="AU7902" s="139"/>
      <c r="AV7902" s="139"/>
      <c r="AW7902" s="140"/>
      <c r="AX7902" s="8"/>
      <c r="AY7902" s="8"/>
      <c r="AZ7902" s="8"/>
      <c r="BA7902" s="8"/>
      <c r="BB7902" s="122"/>
      <c r="BC7902" s="8"/>
      <c r="BD7902" s="8"/>
      <c r="BE7902" s="8"/>
      <c r="BF7902" s="8"/>
      <c r="BG7902" s="122"/>
      <c r="BH7902" s="8"/>
      <c r="BI7902" s="8"/>
      <c r="BJ7902" s="8"/>
      <c r="BK7902" s="8"/>
      <c r="BL7902" s="122"/>
      <c r="BM7902" s="8"/>
      <c r="BN7902" s="8"/>
      <c r="BO7902" s="8"/>
      <c r="BP7902" s="8"/>
      <c r="BQ7902" s="122"/>
      <c r="BR7902" s="8"/>
      <c r="BS7902" s="8"/>
      <c r="BT7902" s="8"/>
      <c r="BU7902" s="8"/>
      <c r="BV7902" s="122"/>
    </row>
    <row r="7903" spans="1:74" hidden="1" x14ac:dyDescent="0.3">
      <c r="A7903" s="8"/>
      <c r="B7903" s="2" t="s">
        <v>2</v>
      </c>
      <c r="C7903" s="2" t="s">
        <v>3</v>
      </c>
      <c r="D7903" s="2" t="s">
        <v>503</v>
      </c>
      <c r="E7903" s="9" t="s">
        <v>832</v>
      </c>
      <c r="F7903" s="10"/>
      <c r="G7903" s="18" t="s">
        <v>5</v>
      </c>
      <c r="H7903" s="3">
        <v>2024</v>
      </c>
      <c r="I7903" s="20" t="s">
        <v>284</v>
      </c>
      <c r="J7903" s="2" t="s">
        <v>346</v>
      </c>
      <c r="K7903" s="2" t="s">
        <v>320</v>
      </c>
      <c r="L7903" s="163">
        <f t="shared" si="340"/>
        <v>0</v>
      </c>
      <c r="M7903" s="163">
        <f t="shared" si="341"/>
        <v>0</v>
      </c>
      <c r="N7903" s="181"/>
      <c r="O7903" s="8"/>
      <c r="P7903" s="8"/>
      <c r="Q7903" s="8"/>
      <c r="R7903" s="8"/>
      <c r="S7903" s="122"/>
      <c r="T7903" s="8"/>
      <c r="U7903" s="8"/>
      <c r="V7903" s="8"/>
      <c r="W7903" s="8"/>
      <c r="X7903" s="122"/>
      <c r="Y7903" s="8"/>
      <c r="Z7903" s="8"/>
      <c r="AA7903" s="8"/>
      <c r="AB7903" s="8"/>
      <c r="AC7903" s="122"/>
      <c r="AD7903" s="8"/>
      <c r="AE7903" s="8"/>
      <c r="AF7903" s="8"/>
      <c r="AG7903" s="8"/>
      <c r="AH7903" s="122"/>
      <c r="AI7903" s="137"/>
      <c r="AJ7903" s="137"/>
      <c r="AK7903" s="137"/>
      <c r="AL7903" s="137"/>
      <c r="AM7903" s="138"/>
      <c r="AN7903" s="8"/>
      <c r="AO7903" s="8"/>
      <c r="AP7903" s="8"/>
      <c r="AQ7903" s="8"/>
      <c r="AR7903" s="122"/>
      <c r="AS7903" s="139"/>
      <c r="AT7903" s="139"/>
      <c r="AU7903" s="139"/>
      <c r="AV7903" s="139"/>
      <c r="AW7903" s="140"/>
      <c r="AX7903" s="8"/>
      <c r="AY7903" s="8"/>
      <c r="AZ7903" s="8"/>
      <c r="BA7903" s="8"/>
      <c r="BB7903" s="122"/>
      <c r="BC7903" s="8"/>
      <c r="BD7903" s="8"/>
      <c r="BE7903" s="8"/>
      <c r="BF7903" s="8"/>
      <c r="BG7903" s="122"/>
      <c r="BH7903" s="8"/>
      <c r="BI7903" s="8"/>
      <c r="BJ7903" s="8"/>
      <c r="BK7903" s="8"/>
      <c r="BL7903" s="122"/>
      <c r="BM7903" s="8"/>
      <c r="BN7903" s="8"/>
      <c r="BO7903" s="8"/>
      <c r="BP7903" s="8"/>
      <c r="BQ7903" s="122"/>
      <c r="BR7903" s="8"/>
      <c r="BS7903" s="8"/>
      <c r="BT7903" s="8"/>
      <c r="BU7903" s="8"/>
      <c r="BV7903" s="122"/>
    </row>
    <row r="7904" spans="1:74" hidden="1" x14ac:dyDescent="0.3">
      <c r="A7904" s="8"/>
      <c r="B7904" s="2" t="s">
        <v>2</v>
      </c>
      <c r="C7904" s="2" t="s">
        <v>3</v>
      </c>
      <c r="D7904" s="2" t="s">
        <v>503</v>
      </c>
      <c r="E7904" s="9" t="s">
        <v>832</v>
      </c>
      <c r="F7904" s="10"/>
      <c r="G7904" s="18" t="s">
        <v>5</v>
      </c>
      <c r="H7904" s="3">
        <v>2024</v>
      </c>
      <c r="I7904" s="20" t="s">
        <v>284</v>
      </c>
      <c r="J7904" s="2" t="s">
        <v>295</v>
      </c>
      <c r="K7904" s="2" t="s">
        <v>320</v>
      </c>
      <c r="L7904" s="163">
        <f t="shared" si="340"/>
        <v>0</v>
      </c>
      <c r="M7904" s="163">
        <f t="shared" si="341"/>
        <v>0</v>
      </c>
      <c r="N7904" s="181"/>
      <c r="O7904" s="8"/>
      <c r="P7904" s="8"/>
      <c r="Q7904" s="8"/>
      <c r="R7904" s="8"/>
      <c r="S7904" s="122"/>
      <c r="T7904" s="8"/>
      <c r="U7904" s="8"/>
      <c r="V7904" s="8"/>
      <c r="W7904" s="8"/>
      <c r="X7904" s="122"/>
      <c r="Y7904" s="8"/>
      <c r="Z7904" s="8"/>
      <c r="AA7904" s="8"/>
      <c r="AB7904" s="8"/>
      <c r="AC7904" s="122"/>
      <c r="AD7904" s="8"/>
      <c r="AE7904" s="8"/>
      <c r="AF7904" s="8"/>
      <c r="AG7904" s="8"/>
      <c r="AH7904" s="122"/>
      <c r="AI7904" s="137"/>
      <c r="AJ7904" s="137"/>
      <c r="AK7904" s="137"/>
      <c r="AL7904" s="137"/>
      <c r="AM7904" s="138"/>
      <c r="AN7904" s="8"/>
      <c r="AO7904" s="8"/>
      <c r="AP7904" s="8"/>
      <c r="AQ7904" s="8"/>
      <c r="AR7904" s="122"/>
      <c r="AS7904" s="139"/>
      <c r="AT7904" s="139"/>
      <c r="AU7904" s="139"/>
      <c r="AV7904" s="139"/>
      <c r="AW7904" s="140"/>
      <c r="AX7904" s="8"/>
      <c r="AY7904" s="8"/>
      <c r="AZ7904" s="8"/>
      <c r="BA7904" s="8"/>
      <c r="BB7904" s="122"/>
      <c r="BC7904" s="8"/>
      <c r="BD7904" s="8"/>
      <c r="BE7904" s="8"/>
      <c r="BF7904" s="8"/>
      <c r="BG7904" s="122"/>
      <c r="BH7904" s="8"/>
      <c r="BI7904" s="8"/>
      <c r="BJ7904" s="8"/>
      <c r="BK7904" s="8"/>
      <c r="BL7904" s="122"/>
      <c r="BM7904" s="8"/>
      <c r="BN7904" s="8"/>
      <c r="BO7904" s="8"/>
      <c r="BP7904" s="8"/>
      <c r="BQ7904" s="122"/>
      <c r="BR7904" s="8"/>
      <c r="BS7904" s="8"/>
      <c r="BT7904" s="8"/>
      <c r="BU7904" s="8"/>
      <c r="BV7904" s="122"/>
    </row>
    <row r="7905" spans="1:74" hidden="1" x14ac:dyDescent="0.3">
      <c r="A7905" s="8"/>
      <c r="B7905" s="2" t="s">
        <v>2</v>
      </c>
      <c r="C7905" s="2" t="s">
        <v>3</v>
      </c>
      <c r="D7905" s="2" t="s">
        <v>503</v>
      </c>
      <c r="E7905" s="9" t="s">
        <v>832</v>
      </c>
      <c r="F7905" s="10"/>
      <c r="G7905" s="18" t="s">
        <v>5</v>
      </c>
      <c r="H7905" s="3">
        <v>2024</v>
      </c>
      <c r="I7905" s="20" t="s">
        <v>290</v>
      </c>
      <c r="J7905" s="2" t="s">
        <v>299</v>
      </c>
      <c r="K7905" s="2" t="s">
        <v>318</v>
      </c>
      <c r="L7905" s="163">
        <f t="shared" si="340"/>
        <v>0</v>
      </c>
      <c r="M7905" s="163">
        <f t="shared" si="341"/>
        <v>0</v>
      </c>
      <c r="N7905" s="181"/>
      <c r="O7905" s="8"/>
      <c r="P7905" s="8"/>
      <c r="Q7905" s="8"/>
      <c r="R7905" s="8"/>
      <c r="S7905" s="122"/>
      <c r="T7905" s="8"/>
      <c r="U7905" s="8"/>
      <c r="V7905" s="8"/>
      <c r="W7905" s="8"/>
      <c r="X7905" s="122"/>
      <c r="Y7905" s="8"/>
      <c r="Z7905" s="8"/>
      <c r="AA7905" s="8"/>
      <c r="AB7905" s="8"/>
      <c r="AC7905" s="122"/>
      <c r="AD7905" s="8"/>
      <c r="AE7905" s="8"/>
      <c r="AF7905" s="8"/>
      <c r="AG7905" s="8"/>
      <c r="AH7905" s="122"/>
      <c r="AI7905" s="137"/>
      <c r="AJ7905" s="137"/>
      <c r="AK7905" s="137"/>
      <c r="AL7905" s="137"/>
      <c r="AM7905" s="138"/>
      <c r="AN7905" s="8"/>
      <c r="AO7905" s="8"/>
      <c r="AP7905" s="8"/>
      <c r="AQ7905" s="8"/>
      <c r="AR7905" s="122"/>
      <c r="AS7905" s="139"/>
      <c r="AT7905" s="139"/>
      <c r="AU7905" s="139"/>
      <c r="AV7905" s="139"/>
      <c r="AW7905" s="140"/>
      <c r="AX7905" s="8"/>
      <c r="AY7905" s="8"/>
      <c r="AZ7905" s="8"/>
      <c r="BA7905" s="8"/>
      <c r="BB7905" s="122"/>
      <c r="BC7905" s="8"/>
      <c r="BD7905" s="8"/>
      <c r="BE7905" s="8"/>
      <c r="BF7905" s="8"/>
      <c r="BG7905" s="122"/>
      <c r="BH7905" s="8"/>
      <c r="BI7905" s="8"/>
      <c r="BJ7905" s="8"/>
      <c r="BK7905" s="8"/>
      <c r="BL7905" s="122"/>
      <c r="BM7905" s="8"/>
      <c r="BN7905" s="8"/>
      <c r="BO7905" s="8"/>
      <c r="BP7905" s="8"/>
      <c r="BQ7905" s="122"/>
      <c r="BR7905" s="8"/>
      <c r="BS7905" s="8"/>
      <c r="BT7905" s="8"/>
      <c r="BU7905" s="8"/>
      <c r="BV7905" s="122"/>
    </row>
    <row r="7906" spans="1:74" hidden="1" x14ac:dyDescent="0.3">
      <c r="A7906" s="8"/>
      <c r="B7906" s="2" t="s">
        <v>2</v>
      </c>
      <c r="C7906" s="2" t="s">
        <v>3</v>
      </c>
      <c r="D7906" s="2" t="s">
        <v>503</v>
      </c>
      <c r="E7906" s="9" t="s">
        <v>832</v>
      </c>
      <c r="F7906" s="10"/>
      <c r="G7906" s="18" t="s">
        <v>5</v>
      </c>
      <c r="H7906" s="3">
        <v>2024</v>
      </c>
      <c r="I7906" s="20" t="s">
        <v>315</v>
      </c>
      <c r="J7906" s="2" t="s">
        <v>347</v>
      </c>
      <c r="K7906" s="2" t="s">
        <v>320</v>
      </c>
      <c r="L7906" s="163">
        <f t="shared" si="340"/>
        <v>0</v>
      </c>
      <c r="M7906" s="163">
        <f t="shared" si="341"/>
        <v>0</v>
      </c>
      <c r="N7906" s="181"/>
      <c r="O7906" s="8"/>
      <c r="P7906" s="8"/>
      <c r="Q7906" s="8"/>
      <c r="R7906" s="8"/>
      <c r="S7906" s="122"/>
      <c r="T7906" s="8"/>
      <c r="U7906" s="8"/>
      <c r="V7906" s="8"/>
      <c r="W7906" s="8"/>
      <c r="X7906" s="122"/>
      <c r="Y7906" s="8"/>
      <c r="Z7906" s="8"/>
      <c r="AA7906" s="8"/>
      <c r="AB7906" s="8"/>
      <c r="AC7906" s="122"/>
      <c r="AD7906" s="8"/>
      <c r="AE7906" s="8"/>
      <c r="AF7906" s="8"/>
      <c r="AG7906" s="8"/>
      <c r="AH7906" s="122"/>
      <c r="AI7906" s="137"/>
      <c r="AJ7906" s="137"/>
      <c r="AK7906" s="137"/>
      <c r="AL7906" s="137"/>
      <c r="AM7906" s="138"/>
      <c r="AN7906" s="8"/>
      <c r="AO7906" s="8"/>
      <c r="AP7906" s="8"/>
      <c r="AQ7906" s="8"/>
      <c r="AR7906" s="122"/>
      <c r="AS7906" s="139"/>
      <c r="AT7906" s="139"/>
      <c r="AU7906" s="139"/>
      <c r="AV7906" s="139"/>
      <c r="AW7906" s="140"/>
      <c r="AX7906" s="8"/>
      <c r="AY7906" s="8"/>
      <c r="AZ7906" s="8"/>
      <c r="BA7906" s="8"/>
      <c r="BB7906" s="122"/>
      <c r="BC7906" s="8"/>
      <c r="BD7906" s="8"/>
      <c r="BE7906" s="8"/>
      <c r="BF7906" s="8"/>
      <c r="BG7906" s="122"/>
      <c r="BH7906" s="8"/>
      <c r="BI7906" s="8"/>
      <c r="BJ7906" s="8"/>
      <c r="BK7906" s="8"/>
      <c r="BL7906" s="122"/>
      <c r="BM7906" s="8"/>
      <c r="BN7906" s="8"/>
      <c r="BO7906" s="8"/>
      <c r="BP7906" s="8"/>
      <c r="BQ7906" s="122"/>
      <c r="BR7906" s="8"/>
      <c r="BS7906" s="8"/>
      <c r="BT7906" s="8"/>
      <c r="BU7906" s="8"/>
      <c r="BV7906" s="122"/>
    </row>
    <row r="7907" spans="1:74" hidden="1" x14ac:dyDescent="0.3">
      <c r="A7907" s="8"/>
      <c r="B7907" s="2" t="s">
        <v>2</v>
      </c>
      <c r="C7907" s="2" t="s">
        <v>3</v>
      </c>
      <c r="D7907" s="2" t="s">
        <v>503</v>
      </c>
      <c r="E7907" s="9" t="s">
        <v>832</v>
      </c>
      <c r="F7907" s="10"/>
      <c r="G7907" s="18" t="s">
        <v>5</v>
      </c>
      <c r="H7907" s="3">
        <v>2024</v>
      </c>
      <c r="I7907" s="20" t="s">
        <v>315</v>
      </c>
      <c r="J7907" s="2" t="s">
        <v>296</v>
      </c>
      <c r="K7907" s="2" t="s">
        <v>321</v>
      </c>
      <c r="L7907" s="163">
        <f t="shared" si="340"/>
        <v>0</v>
      </c>
      <c r="M7907" s="163">
        <f t="shared" si="341"/>
        <v>0</v>
      </c>
      <c r="N7907" s="181"/>
      <c r="O7907" s="8"/>
      <c r="P7907" s="8"/>
      <c r="Q7907" s="8"/>
      <c r="R7907" s="8"/>
      <c r="S7907" s="122"/>
      <c r="T7907" s="8"/>
      <c r="U7907" s="8"/>
      <c r="V7907" s="8"/>
      <c r="W7907" s="8"/>
      <c r="X7907" s="122"/>
      <c r="Y7907" s="8"/>
      <c r="Z7907" s="8"/>
      <c r="AA7907" s="8"/>
      <c r="AB7907" s="8"/>
      <c r="AC7907" s="122"/>
      <c r="AD7907" s="8"/>
      <c r="AE7907" s="8"/>
      <c r="AF7907" s="8"/>
      <c r="AG7907" s="8"/>
      <c r="AH7907" s="122"/>
      <c r="AI7907" s="137"/>
      <c r="AJ7907" s="137"/>
      <c r="AK7907" s="137"/>
      <c r="AL7907" s="137"/>
      <c r="AM7907" s="138"/>
      <c r="AN7907" s="8"/>
      <c r="AO7907" s="8"/>
      <c r="AP7907" s="8"/>
      <c r="AQ7907" s="8"/>
      <c r="AR7907" s="122"/>
      <c r="AS7907" s="139"/>
      <c r="AT7907" s="139"/>
      <c r="AU7907" s="139"/>
      <c r="AV7907" s="139"/>
      <c r="AW7907" s="140"/>
      <c r="AX7907" s="8"/>
      <c r="AY7907" s="8"/>
      <c r="AZ7907" s="8"/>
      <c r="BA7907" s="8"/>
      <c r="BB7907" s="122"/>
      <c r="BC7907" s="8"/>
      <c r="BD7907" s="8"/>
      <c r="BE7907" s="8"/>
      <c r="BF7907" s="8"/>
      <c r="BG7907" s="122"/>
      <c r="BH7907" s="8"/>
      <c r="BI7907" s="8"/>
      <c r="BJ7907" s="8"/>
      <c r="BK7907" s="8"/>
      <c r="BL7907" s="122"/>
      <c r="BM7907" s="8"/>
      <c r="BN7907" s="8"/>
      <c r="BO7907" s="8"/>
      <c r="BP7907" s="8"/>
      <c r="BQ7907" s="122"/>
      <c r="BR7907" s="8"/>
      <c r="BS7907" s="8"/>
      <c r="BT7907" s="8"/>
      <c r="BU7907" s="8"/>
      <c r="BV7907" s="122"/>
    </row>
    <row r="7908" spans="1:74" hidden="1" x14ac:dyDescent="0.3">
      <c r="A7908" s="8"/>
      <c r="B7908" s="2" t="s">
        <v>2</v>
      </c>
      <c r="C7908" s="2" t="s">
        <v>3</v>
      </c>
      <c r="D7908" s="2" t="s">
        <v>503</v>
      </c>
      <c r="E7908" s="9" t="s">
        <v>832</v>
      </c>
      <c r="F7908" s="10"/>
      <c r="G7908" s="18" t="s">
        <v>5</v>
      </c>
      <c r="H7908" s="3">
        <v>2024</v>
      </c>
      <c r="I7908" s="20" t="s">
        <v>316</v>
      </c>
      <c r="J7908" s="2" t="s">
        <v>297</v>
      </c>
      <c r="K7908" s="2" t="s">
        <v>318</v>
      </c>
      <c r="L7908" s="163">
        <f t="shared" si="340"/>
        <v>0</v>
      </c>
      <c r="M7908" s="163">
        <f t="shared" si="341"/>
        <v>0</v>
      </c>
      <c r="N7908" s="181"/>
      <c r="O7908" s="8"/>
      <c r="P7908" s="8"/>
      <c r="Q7908" s="8"/>
      <c r="R7908" s="8"/>
      <c r="S7908" s="122"/>
      <c r="T7908" s="8"/>
      <c r="U7908" s="8"/>
      <c r="V7908" s="8"/>
      <c r="W7908" s="8"/>
      <c r="X7908" s="122"/>
      <c r="Y7908" s="8"/>
      <c r="Z7908" s="8"/>
      <c r="AA7908" s="8"/>
      <c r="AB7908" s="8"/>
      <c r="AC7908" s="122"/>
      <c r="AD7908" s="8"/>
      <c r="AE7908" s="8"/>
      <c r="AF7908" s="8"/>
      <c r="AG7908" s="8"/>
      <c r="AH7908" s="122"/>
      <c r="AI7908" s="137"/>
      <c r="AJ7908" s="137"/>
      <c r="AK7908" s="137"/>
      <c r="AL7908" s="137"/>
      <c r="AM7908" s="138"/>
      <c r="AN7908" s="8"/>
      <c r="AO7908" s="8"/>
      <c r="AP7908" s="8"/>
      <c r="AQ7908" s="8"/>
      <c r="AR7908" s="122"/>
      <c r="AS7908" s="139"/>
      <c r="AT7908" s="139"/>
      <c r="AU7908" s="139"/>
      <c r="AV7908" s="139"/>
      <c r="AW7908" s="140"/>
      <c r="AX7908" s="8"/>
      <c r="AY7908" s="8"/>
      <c r="AZ7908" s="8"/>
      <c r="BA7908" s="8"/>
      <c r="BB7908" s="122"/>
      <c r="BC7908" s="8"/>
      <c r="BD7908" s="8"/>
      <c r="BE7908" s="8"/>
      <c r="BF7908" s="8"/>
      <c r="BG7908" s="122"/>
      <c r="BH7908" s="8"/>
      <c r="BI7908" s="8"/>
      <c r="BJ7908" s="8"/>
      <c r="BK7908" s="8"/>
      <c r="BL7908" s="122"/>
      <c r="BM7908" s="8"/>
      <c r="BN7908" s="8"/>
      <c r="BO7908" s="8"/>
      <c r="BP7908" s="8"/>
      <c r="BQ7908" s="122"/>
      <c r="BR7908" s="8"/>
      <c r="BS7908" s="8"/>
      <c r="BT7908" s="8"/>
      <c r="BU7908" s="8"/>
      <c r="BV7908" s="122"/>
    </row>
    <row r="7909" spans="1:74" hidden="1" x14ac:dyDescent="0.3">
      <c r="A7909" s="8"/>
      <c r="B7909" s="2" t="s">
        <v>2</v>
      </c>
      <c r="C7909" s="2" t="s">
        <v>3</v>
      </c>
      <c r="D7909" s="2" t="s">
        <v>503</v>
      </c>
      <c r="E7909" s="9" t="s">
        <v>832</v>
      </c>
      <c r="F7909" s="10"/>
      <c r="G7909" s="18" t="s">
        <v>5</v>
      </c>
      <c r="H7909" s="3">
        <v>2024</v>
      </c>
      <c r="I7909" s="20" t="s">
        <v>316</v>
      </c>
      <c r="J7909" s="8" t="s">
        <v>348</v>
      </c>
      <c r="K7909" s="8" t="s">
        <v>320</v>
      </c>
      <c r="L7909" s="163">
        <f t="shared" si="340"/>
        <v>0</v>
      </c>
      <c r="M7909" s="163">
        <f t="shared" si="341"/>
        <v>0</v>
      </c>
      <c r="N7909" s="181"/>
      <c r="O7909" s="8"/>
      <c r="P7909" s="8"/>
      <c r="Q7909" s="8"/>
      <c r="R7909" s="8"/>
      <c r="S7909" s="122"/>
      <c r="T7909" s="8"/>
      <c r="U7909" s="8"/>
      <c r="V7909" s="8"/>
      <c r="W7909" s="8"/>
      <c r="X7909" s="122"/>
      <c r="Y7909" s="8"/>
      <c r="Z7909" s="8"/>
      <c r="AA7909" s="8"/>
      <c r="AB7909" s="8"/>
      <c r="AC7909" s="122"/>
      <c r="AD7909" s="8"/>
      <c r="AE7909" s="8"/>
      <c r="AF7909" s="8"/>
      <c r="AG7909" s="8"/>
      <c r="AH7909" s="122"/>
      <c r="AI7909" s="137"/>
      <c r="AJ7909" s="137"/>
      <c r="AK7909" s="137"/>
      <c r="AL7909" s="137"/>
      <c r="AM7909" s="138"/>
      <c r="AN7909" s="8"/>
      <c r="AO7909" s="8"/>
      <c r="AP7909" s="8"/>
      <c r="AQ7909" s="8"/>
      <c r="AR7909" s="122"/>
      <c r="AS7909" s="139"/>
      <c r="AT7909" s="139"/>
      <c r="AU7909" s="139"/>
      <c r="AV7909" s="139"/>
      <c r="AW7909" s="140"/>
      <c r="AX7909" s="8"/>
      <c r="AY7909" s="8"/>
      <c r="AZ7909" s="8"/>
      <c r="BA7909" s="8"/>
      <c r="BB7909" s="122"/>
      <c r="BC7909" s="8"/>
      <c r="BD7909" s="8"/>
      <c r="BE7909" s="8"/>
      <c r="BF7909" s="8"/>
      <c r="BG7909" s="122"/>
      <c r="BH7909" s="8"/>
      <c r="BI7909" s="8"/>
      <c r="BJ7909" s="8"/>
      <c r="BK7909" s="8"/>
      <c r="BL7909" s="122"/>
      <c r="BM7909" s="8"/>
      <c r="BN7909" s="8"/>
      <c r="BO7909" s="8"/>
      <c r="BP7909" s="8"/>
      <c r="BQ7909" s="122"/>
      <c r="BR7909" s="8"/>
      <c r="BS7909" s="8"/>
      <c r="BT7909" s="8"/>
      <c r="BU7909" s="8"/>
      <c r="BV7909" s="122"/>
    </row>
    <row r="7910" spans="1:74" hidden="1" x14ac:dyDescent="0.3">
      <c r="A7910" s="8"/>
      <c r="B7910" s="2" t="s">
        <v>2</v>
      </c>
      <c r="C7910" s="2" t="s">
        <v>3</v>
      </c>
      <c r="D7910" s="2" t="s">
        <v>503</v>
      </c>
      <c r="E7910" s="9" t="s">
        <v>832</v>
      </c>
      <c r="F7910" s="10"/>
      <c r="G7910" s="18" t="s">
        <v>5</v>
      </c>
      <c r="H7910" s="3">
        <v>2024</v>
      </c>
      <c r="I7910" s="20" t="s">
        <v>282</v>
      </c>
      <c r="J7910" s="2" t="s">
        <v>272</v>
      </c>
      <c r="K7910" s="2" t="s">
        <v>321</v>
      </c>
      <c r="L7910" s="163">
        <f t="shared" si="340"/>
        <v>0</v>
      </c>
      <c r="M7910" s="163">
        <f t="shared" si="341"/>
        <v>0</v>
      </c>
      <c r="N7910" s="181"/>
      <c r="O7910" s="8"/>
      <c r="P7910" s="8"/>
      <c r="Q7910" s="8"/>
      <c r="R7910" s="8"/>
      <c r="S7910" s="122"/>
      <c r="T7910" s="8"/>
      <c r="U7910" s="8"/>
      <c r="V7910" s="8"/>
      <c r="W7910" s="8"/>
      <c r="X7910" s="122"/>
      <c r="Y7910" s="8"/>
      <c r="Z7910" s="8"/>
      <c r="AA7910" s="8"/>
      <c r="AB7910" s="8"/>
      <c r="AC7910" s="122"/>
      <c r="AD7910" s="8"/>
      <c r="AE7910" s="8"/>
      <c r="AF7910" s="8"/>
      <c r="AG7910" s="8"/>
      <c r="AH7910" s="122"/>
      <c r="AI7910" s="137"/>
      <c r="AJ7910" s="137"/>
      <c r="AK7910" s="137"/>
      <c r="AL7910" s="137"/>
      <c r="AM7910" s="138"/>
      <c r="AN7910" s="8"/>
      <c r="AO7910" s="8"/>
      <c r="AP7910" s="8"/>
      <c r="AQ7910" s="8"/>
      <c r="AR7910" s="122"/>
      <c r="AS7910" s="139"/>
      <c r="AT7910" s="139"/>
      <c r="AU7910" s="139"/>
      <c r="AV7910" s="139"/>
      <c r="AW7910" s="140"/>
      <c r="AX7910" s="8"/>
      <c r="AY7910" s="8"/>
      <c r="AZ7910" s="8"/>
      <c r="BA7910" s="8"/>
      <c r="BB7910" s="122"/>
      <c r="BC7910" s="8"/>
      <c r="BD7910" s="8"/>
      <c r="BE7910" s="8"/>
      <c r="BF7910" s="8"/>
      <c r="BG7910" s="122"/>
      <c r="BH7910" s="8"/>
      <c r="BI7910" s="8"/>
      <c r="BJ7910" s="8"/>
      <c r="BK7910" s="8"/>
      <c r="BL7910" s="122"/>
      <c r="BM7910" s="8"/>
      <c r="BN7910" s="8"/>
      <c r="BO7910" s="8"/>
      <c r="BP7910" s="8"/>
      <c r="BQ7910" s="122"/>
      <c r="BR7910" s="8"/>
      <c r="BS7910" s="8"/>
      <c r="BT7910" s="8"/>
      <c r="BU7910" s="8"/>
      <c r="BV7910" s="122"/>
    </row>
    <row r="7911" spans="1:74" hidden="1" x14ac:dyDescent="0.3">
      <c r="A7911" s="8"/>
      <c r="B7911" s="2" t="s">
        <v>2</v>
      </c>
      <c r="C7911" s="2" t="s">
        <v>3</v>
      </c>
      <c r="D7911" s="2" t="s">
        <v>503</v>
      </c>
      <c r="E7911" s="9" t="s">
        <v>832</v>
      </c>
      <c r="F7911" s="10"/>
      <c r="G7911" s="18" t="s">
        <v>5</v>
      </c>
      <c r="H7911" s="3">
        <v>2024</v>
      </c>
      <c r="I7911" s="20" t="s">
        <v>282</v>
      </c>
      <c r="J7911" s="2" t="s">
        <v>273</v>
      </c>
      <c r="K7911" s="2" t="s">
        <v>321</v>
      </c>
      <c r="L7911" s="165">
        <f t="shared" si="340"/>
        <v>0</v>
      </c>
      <c r="M7911" s="163">
        <f t="shared" si="341"/>
        <v>0</v>
      </c>
      <c r="N7911" s="181"/>
      <c r="O7911" s="8"/>
      <c r="P7911" s="8"/>
      <c r="Q7911" s="8"/>
      <c r="R7911" s="8"/>
      <c r="S7911" s="122"/>
      <c r="T7911" s="8"/>
      <c r="U7911" s="8"/>
      <c r="V7911" s="8"/>
      <c r="W7911" s="8"/>
      <c r="X7911" s="122"/>
      <c r="Y7911" s="8"/>
      <c r="Z7911" s="8"/>
      <c r="AA7911" s="8"/>
      <c r="AB7911" s="8"/>
      <c r="AC7911" s="122"/>
      <c r="AD7911" s="8"/>
      <c r="AE7911" s="8"/>
      <c r="AF7911" s="8"/>
      <c r="AG7911" s="8"/>
      <c r="AH7911" s="122"/>
      <c r="AI7911" s="137"/>
      <c r="AJ7911" s="137"/>
      <c r="AK7911" s="137"/>
      <c r="AL7911" s="137"/>
      <c r="AM7911" s="138"/>
      <c r="AN7911" s="8"/>
      <c r="AO7911" s="8"/>
      <c r="AP7911" s="8"/>
      <c r="AQ7911" s="8"/>
      <c r="AR7911" s="122"/>
      <c r="AS7911" s="139"/>
      <c r="AT7911" s="139"/>
      <c r="AU7911" s="139"/>
      <c r="AV7911" s="139"/>
      <c r="AW7911" s="140"/>
      <c r="AX7911" s="8"/>
      <c r="AY7911" s="8"/>
      <c r="AZ7911" s="8"/>
      <c r="BA7911" s="8"/>
      <c r="BB7911" s="122"/>
      <c r="BC7911" s="8"/>
      <c r="BD7911" s="8"/>
      <c r="BE7911" s="8"/>
      <c r="BF7911" s="8"/>
      <c r="BG7911" s="122"/>
      <c r="BH7911" s="8"/>
      <c r="BI7911" s="8"/>
      <c r="BJ7911" s="8"/>
      <c r="BK7911" s="8"/>
      <c r="BL7911" s="122"/>
      <c r="BM7911" s="8"/>
      <c r="BN7911" s="8"/>
      <c r="BO7911" s="8"/>
      <c r="BP7911" s="8"/>
      <c r="BQ7911" s="122"/>
      <c r="BR7911" s="8"/>
      <c r="BS7911" s="8"/>
      <c r="BT7911" s="8"/>
      <c r="BU7911" s="8"/>
      <c r="BV7911" s="122"/>
    </row>
    <row r="7912" spans="1:74" hidden="1" x14ac:dyDescent="0.3">
      <c r="A7912" s="8"/>
      <c r="B7912" s="2" t="s">
        <v>2</v>
      </c>
      <c r="C7912" s="2" t="s">
        <v>3</v>
      </c>
      <c r="D7912" s="2" t="s">
        <v>503</v>
      </c>
      <c r="E7912" s="9" t="s">
        <v>832</v>
      </c>
      <c r="F7912" s="10"/>
      <c r="G7912" s="18" t="s">
        <v>5</v>
      </c>
      <c r="H7912" s="3">
        <v>2024</v>
      </c>
      <c r="I7912" s="20" t="s">
        <v>282</v>
      </c>
      <c r="J7912" s="2" t="s">
        <v>274</v>
      </c>
      <c r="K7912" s="2" t="s">
        <v>321</v>
      </c>
      <c r="L7912" s="163">
        <f t="shared" si="340"/>
        <v>2E-3</v>
      </c>
      <c r="M7912" s="163">
        <f t="shared" si="341"/>
        <v>2.5859999999999999</v>
      </c>
      <c r="N7912" s="181"/>
      <c r="O7912" s="8"/>
      <c r="P7912" s="8"/>
      <c r="Q7912" s="8"/>
      <c r="R7912" s="8"/>
      <c r="S7912" s="122"/>
      <c r="T7912" s="8"/>
      <c r="U7912" s="8"/>
      <c r="V7912" s="8"/>
      <c r="W7912" s="8"/>
      <c r="X7912" s="122"/>
      <c r="Y7912" s="8"/>
      <c r="Z7912" s="8"/>
      <c r="AA7912" s="8"/>
      <c r="AB7912" s="8"/>
      <c r="AC7912" s="122"/>
      <c r="AD7912" s="8"/>
      <c r="AE7912" s="8"/>
      <c r="AF7912" s="8"/>
      <c r="AG7912" s="8"/>
      <c r="AH7912" s="122"/>
      <c r="AI7912" s="137"/>
      <c r="AJ7912" s="137"/>
      <c r="AK7912" s="137"/>
      <c r="AL7912" s="137"/>
      <c r="AM7912" s="138"/>
      <c r="AN7912" s="8"/>
      <c r="AO7912" s="8"/>
      <c r="AP7912" s="8"/>
      <c r="AQ7912" s="8"/>
      <c r="AR7912" s="122"/>
      <c r="AS7912" s="139"/>
      <c r="AT7912" s="139"/>
      <c r="AU7912" s="139"/>
      <c r="AV7912" s="139"/>
      <c r="AW7912" s="140"/>
      <c r="AX7912" s="8"/>
      <c r="AY7912" s="8"/>
      <c r="AZ7912" s="8"/>
      <c r="BA7912" s="8"/>
      <c r="BB7912" s="122"/>
      <c r="BC7912" s="8"/>
      <c r="BD7912" s="8"/>
      <c r="BE7912" s="8"/>
      <c r="BF7912" s="8"/>
      <c r="BG7912" s="122"/>
      <c r="BH7912" s="8"/>
      <c r="BI7912" s="8"/>
      <c r="BJ7912" s="8"/>
      <c r="BK7912" s="8"/>
      <c r="BL7912" s="122"/>
      <c r="BM7912" s="8"/>
      <c r="BN7912" s="8"/>
      <c r="BO7912" s="8"/>
      <c r="BP7912" s="8"/>
      <c r="BQ7912" s="122"/>
      <c r="BR7912" s="8" t="s">
        <v>514</v>
      </c>
      <c r="BS7912" s="8"/>
      <c r="BT7912" s="8"/>
      <c r="BU7912" s="8">
        <v>2E-3</v>
      </c>
      <c r="BV7912" s="122">
        <v>2.5859999999999999</v>
      </c>
    </row>
    <row r="7913" spans="1:74" hidden="1" x14ac:dyDescent="0.3">
      <c r="A7913" s="8"/>
      <c r="B7913" s="2" t="s">
        <v>2</v>
      </c>
      <c r="C7913" s="2" t="s">
        <v>3</v>
      </c>
      <c r="D7913" s="2" t="s">
        <v>503</v>
      </c>
      <c r="E7913" s="9" t="s">
        <v>832</v>
      </c>
      <c r="F7913" s="10"/>
      <c r="G7913" s="18" t="s">
        <v>5</v>
      </c>
      <c r="H7913" s="3">
        <v>2024</v>
      </c>
      <c r="I7913" s="20" t="s">
        <v>282</v>
      </c>
      <c r="J7913" s="2" t="s">
        <v>275</v>
      </c>
      <c r="K7913" s="2" t="s">
        <v>321</v>
      </c>
      <c r="L7913" s="163">
        <f t="shared" si="340"/>
        <v>0</v>
      </c>
      <c r="M7913" s="163">
        <f t="shared" si="341"/>
        <v>0</v>
      </c>
      <c r="N7913" s="181"/>
      <c r="O7913" s="8"/>
      <c r="P7913" s="8"/>
      <c r="Q7913" s="8"/>
      <c r="R7913" s="8"/>
      <c r="S7913" s="122"/>
      <c r="T7913" s="8"/>
      <c r="U7913" s="8"/>
      <c r="V7913" s="8"/>
      <c r="W7913" s="8"/>
      <c r="X7913" s="122"/>
      <c r="Y7913" s="8"/>
      <c r="Z7913" s="8"/>
      <c r="AA7913" s="8"/>
      <c r="AB7913" s="8"/>
      <c r="AC7913" s="122"/>
      <c r="AD7913" s="8"/>
      <c r="AE7913" s="8"/>
      <c r="AF7913" s="8"/>
      <c r="AG7913" s="8"/>
      <c r="AH7913" s="122"/>
      <c r="AI7913" s="137"/>
      <c r="AJ7913" s="137"/>
      <c r="AK7913" s="137"/>
      <c r="AL7913" s="137"/>
      <c r="AM7913" s="138"/>
      <c r="AN7913" s="8"/>
      <c r="AO7913" s="8"/>
      <c r="AP7913" s="8"/>
      <c r="AQ7913" s="8"/>
      <c r="AR7913" s="122"/>
      <c r="AS7913" s="139"/>
      <c r="AT7913" s="139"/>
      <c r="AU7913" s="139"/>
      <c r="AV7913" s="139"/>
      <c r="AW7913" s="140"/>
      <c r="AX7913" s="8"/>
      <c r="AY7913" s="8"/>
      <c r="AZ7913" s="8"/>
      <c r="BA7913" s="8"/>
      <c r="BB7913" s="122"/>
      <c r="BC7913" s="8"/>
      <c r="BD7913" s="8"/>
      <c r="BE7913" s="8"/>
      <c r="BF7913" s="8"/>
      <c r="BG7913" s="122"/>
      <c r="BH7913" s="8"/>
      <c r="BI7913" s="8"/>
      <c r="BJ7913" s="8"/>
      <c r="BK7913" s="8"/>
      <c r="BL7913" s="122"/>
      <c r="BM7913" s="8"/>
      <c r="BN7913" s="8"/>
      <c r="BO7913" s="8"/>
      <c r="BP7913" s="8"/>
      <c r="BQ7913" s="122"/>
      <c r="BR7913" s="8"/>
      <c r="BS7913" s="8"/>
      <c r="BT7913" s="8"/>
      <c r="BU7913" s="8"/>
      <c r="BV7913" s="122"/>
    </row>
    <row r="7914" spans="1:74" hidden="1" x14ac:dyDescent="0.3">
      <c r="A7914" s="8"/>
      <c r="B7914" s="2" t="s">
        <v>2</v>
      </c>
      <c r="C7914" s="2" t="s">
        <v>3</v>
      </c>
      <c r="D7914" s="2" t="s">
        <v>503</v>
      </c>
      <c r="E7914" s="9" t="s">
        <v>832</v>
      </c>
      <c r="F7914" s="10"/>
      <c r="G7914" s="18" t="s">
        <v>5</v>
      </c>
      <c r="H7914" s="3">
        <v>2024</v>
      </c>
      <c r="I7914" s="20" t="s">
        <v>282</v>
      </c>
      <c r="J7914" s="2" t="s">
        <v>276</v>
      </c>
      <c r="K7914" s="2" t="s">
        <v>320</v>
      </c>
      <c r="L7914" s="163">
        <f t="shared" si="340"/>
        <v>0</v>
      </c>
      <c r="M7914" s="163">
        <f t="shared" si="341"/>
        <v>0</v>
      </c>
      <c r="N7914" s="181"/>
      <c r="O7914" s="8"/>
      <c r="P7914" s="8"/>
      <c r="Q7914" s="8"/>
      <c r="R7914" s="8"/>
      <c r="S7914" s="122"/>
      <c r="T7914" s="8"/>
      <c r="U7914" s="8"/>
      <c r="V7914" s="8"/>
      <c r="W7914" s="8"/>
      <c r="X7914" s="122"/>
      <c r="Y7914" s="8"/>
      <c r="Z7914" s="8"/>
      <c r="AA7914" s="8"/>
      <c r="AB7914" s="8"/>
      <c r="AC7914" s="122"/>
      <c r="AD7914" s="8"/>
      <c r="AE7914" s="8"/>
      <c r="AF7914" s="8"/>
      <c r="AG7914" s="8"/>
      <c r="AH7914" s="122"/>
      <c r="AI7914" s="137"/>
      <c r="AJ7914" s="137"/>
      <c r="AK7914" s="137"/>
      <c r="AL7914" s="137"/>
      <c r="AM7914" s="138"/>
      <c r="AN7914" s="8"/>
      <c r="AO7914" s="8"/>
      <c r="AP7914" s="8"/>
      <c r="AQ7914" s="8"/>
      <c r="AR7914" s="122"/>
      <c r="AS7914" s="139"/>
      <c r="AT7914" s="139"/>
      <c r="AU7914" s="139"/>
      <c r="AV7914" s="139"/>
      <c r="AW7914" s="140"/>
      <c r="AX7914" s="8"/>
      <c r="AY7914" s="8"/>
      <c r="AZ7914" s="8"/>
      <c r="BA7914" s="8"/>
      <c r="BB7914" s="122"/>
      <c r="BC7914" s="8"/>
      <c r="BD7914" s="8"/>
      <c r="BE7914" s="8"/>
      <c r="BF7914" s="8"/>
      <c r="BG7914" s="122"/>
      <c r="BH7914" s="8"/>
      <c r="BI7914" s="8"/>
      <c r="BJ7914" s="8"/>
      <c r="BK7914" s="8"/>
      <c r="BL7914" s="122"/>
      <c r="BM7914" s="8"/>
      <c r="BN7914" s="8"/>
      <c r="BO7914" s="8"/>
      <c r="BP7914" s="8"/>
      <c r="BQ7914" s="122"/>
      <c r="BR7914" s="8"/>
      <c r="BS7914" s="8"/>
      <c r="BT7914" s="8"/>
      <c r="BU7914" s="8"/>
      <c r="BV7914" s="122"/>
    </row>
    <row r="7915" spans="1:74" hidden="1" x14ac:dyDescent="0.3">
      <c r="A7915" s="8"/>
      <c r="B7915" s="2" t="s">
        <v>2</v>
      </c>
      <c r="C7915" s="2" t="s">
        <v>3</v>
      </c>
      <c r="D7915" s="2" t="s">
        <v>503</v>
      </c>
      <c r="E7915" s="9" t="s">
        <v>832</v>
      </c>
      <c r="F7915" s="10"/>
      <c r="G7915" s="18" t="s">
        <v>5</v>
      </c>
      <c r="H7915" s="3">
        <v>2024</v>
      </c>
      <c r="I7915" s="20" t="s">
        <v>282</v>
      </c>
      <c r="J7915" s="2" t="s">
        <v>277</v>
      </c>
      <c r="K7915" s="2" t="s">
        <v>320</v>
      </c>
      <c r="L7915" s="163">
        <f t="shared" si="340"/>
        <v>0</v>
      </c>
      <c r="M7915" s="163">
        <f t="shared" si="341"/>
        <v>0</v>
      </c>
      <c r="N7915" s="181"/>
      <c r="O7915" s="8"/>
      <c r="P7915" s="8"/>
      <c r="Q7915" s="8"/>
      <c r="R7915" s="8"/>
      <c r="S7915" s="122"/>
      <c r="T7915" s="8"/>
      <c r="U7915" s="8"/>
      <c r="V7915" s="8"/>
      <c r="W7915" s="8"/>
      <c r="X7915" s="122"/>
      <c r="Y7915" s="8"/>
      <c r="Z7915" s="8"/>
      <c r="AA7915" s="8"/>
      <c r="AB7915" s="8"/>
      <c r="AC7915" s="122"/>
      <c r="AD7915" s="8"/>
      <c r="AE7915" s="8"/>
      <c r="AF7915" s="8"/>
      <c r="AG7915" s="8"/>
      <c r="AH7915" s="122"/>
      <c r="AI7915" s="137"/>
      <c r="AJ7915" s="137"/>
      <c r="AK7915" s="137"/>
      <c r="AL7915" s="137"/>
      <c r="AM7915" s="138"/>
      <c r="AN7915" s="8"/>
      <c r="AO7915" s="8"/>
      <c r="AP7915" s="8"/>
      <c r="AQ7915" s="8"/>
      <c r="AR7915" s="122"/>
      <c r="AS7915" s="139"/>
      <c r="AT7915" s="139"/>
      <c r="AU7915" s="139"/>
      <c r="AV7915" s="139"/>
      <c r="AW7915" s="140"/>
      <c r="AX7915" s="8"/>
      <c r="AY7915" s="8"/>
      <c r="AZ7915" s="8"/>
      <c r="BA7915" s="8"/>
      <c r="BB7915" s="122"/>
      <c r="BC7915" s="8"/>
      <c r="BD7915" s="8"/>
      <c r="BE7915" s="8"/>
      <c r="BF7915" s="8"/>
      <c r="BG7915" s="122"/>
      <c r="BH7915" s="8"/>
      <c r="BI7915" s="8"/>
      <c r="BJ7915" s="8"/>
      <c r="BK7915" s="8"/>
      <c r="BL7915" s="122"/>
      <c r="BM7915" s="8"/>
      <c r="BN7915" s="8"/>
      <c r="BO7915" s="8"/>
      <c r="BP7915" s="8"/>
      <c r="BQ7915" s="122"/>
      <c r="BR7915" s="8"/>
      <c r="BS7915" s="8"/>
      <c r="BT7915" s="8"/>
      <c r="BU7915" s="8"/>
      <c r="BV7915" s="122"/>
    </row>
    <row r="7916" spans="1:74" hidden="1" x14ac:dyDescent="0.3">
      <c r="A7916" s="8"/>
      <c r="B7916" s="2" t="s">
        <v>2</v>
      </c>
      <c r="C7916" s="2" t="s">
        <v>3</v>
      </c>
      <c r="D7916" s="2" t="s">
        <v>503</v>
      </c>
      <c r="E7916" s="9" t="s">
        <v>832</v>
      </c>
      <c r="F7916" s="10"/>
      <c r="G7916" s="18" t="s">
        <v>5</v>
      </c>
      <c r="H7916" s="3">
        <v>2024</v>
      </c>
      <c r="I7916" s="20" t="s">
        <v>283</v>
      </c>
      <c r="J7916" s="2" t="s">
        <v>298</v>
      </c>
      <c r="K7916" s="2" t="s">
        <v>321</v>
      </c>
      <c r="L7916" s="163">
        <f t="shared" si="340"/>
        <v>0</v>
      </c>
      <c r="M7916" s="163">
        <f t="shared" si="341"/>
        <v>0</v>
      </c>
      <c r="N7916" s="181"/>
      <c r="O7916" s="8"/>
      <c r="P7916" s="8"/>
      <c r="Q7916" s="8"/>
      <c r="R7916" s="8"/>
      <c r="S7916" s="122"/>
      <c r="T7916" s="8"/>
      <c r="U7916" s="8"/>
      <c r="V7916" s="8"/>
      <c r="W7916" s="8"/>
      <c r="X7916" s="122"/>
      <c r="Y7916" s="8"/>
      <c r="Z7916" s="8"/>
      <c r="AA7916" s="8"/>
      <c r="AB7916" s="8"/>
      <c r="AC7916" s="122"/>
      <c r="AD7916" s="8"/>
      <c r="AE7916" s="8"/>
      <c r="AF7916" s="8"/>
      <c r="AG7916" s="8"/>
      <c r="AH7916" s="122"/>
      <c r="AI7916" s="137"/>
      <c r="AJ7916" s="137"/>
      <c r="AK7916" s="137"/>
      <c r="AL7916" s="137"/>
      <c r="AM7916" s="138"/>
      <c r="AN7916" s="8"/>
      <c r="AO7916" s="8"/>
      <c r="AP7916" s="8"/>
      <c r="AQ7916" s="8"/>
      <c r="AR7916" s="122"/>
      <c r="AS7916" s="139"/>
      <c r="AT7916" s="139"/>
      <c r="AU7916" s="139"/>
      <c r="AV7916" s="139"/>
      <c r="AW7916" s="140"/>
      <c r="AX7916" s="8"/>
      <c r="AY7916" s="8"/>
      <c r="AZ7916" s="8"/>
      <c r="BA7916" s="8"/>
      <c r="BB7916" s="122"/>
      <c r="BC7916" s="8"/>
      <c r="BD7916" s="8"/>
      <c r="BE7916" s="8"/>
      <c r="BF7916" s="8"/>
      <c r="BG7916" s="122"/>
      <c r="BH7916" s="8"/>
      <c r="BI7916" s="8"/>
      <c r="BJ7916" s="8"/>
      <c r="BK7916" s="8"/>
      <c r="BL7916" s="122"/>
      <c r="BM7916" s="8"/>
      <c r="BN7916" s="8"/>
      <c r="BO7916" s="8"/>
      <c r="BP7916" s="8"/>
      <c r="BQ7916" s="122"/>
      <c r="BR7916" s="8"/>
      <c r="BS7916" s="8"/>
      <c r="BT7916" s="8"/>
      <c r="BU7916" s="8"/>
      <c r="BV7916" s="122"/>
    </row>
    <row r="7917" spans="1:74" hidden="1" x14ac:dyDescent="0.3">
      <c r="A7917" s="8"/>
      <c r="B7917" s="2" t="s">
        <v>2</v>
      </c>
      <c r="C7917" s="2" t="s">
        <v>3</v>
      </c>
      <c r="D7917" s="2" t="s">
        <v>503</v>
      </c>
      <c r="E7917" s="9" t="s">
        <v>832</v>
      </c>
      <c r="F7917" s="10"/>
      <c r="G7917" s="18" t="s">
        <v>5</v>
      </c>
      <c r="H7917" s="3">
        <v>2024</v>
      </c>
      <c r="I7917" s="20" t="s">
        <v>283</v>
      </c>
      <c r="J7917" s="2" t="s">
        <v>278</v>
      </c>
      <c r="K7917" s="2" t="s">
        <v>320</v>
      </c>
      <c r="L7917" s="163">
        <f t="shared" si="340"/>
        <v>0</v>
      </c>
      <c r="M7917" s="163">
        <f t="shared" si="341"/>
        <v>0</v>
      </c>
      <c r="N7917" s="181"/>
      <c r="O7917" s="8"/>
      <c r="P7917" s="8"/>
      <c r="Q7917" s="8"/>
      <c r="R7917" s="8"/>
      <c r="S7917" s="122"/>
      <c r="T7917" s="8"/>
      <c r="U7917" s="8"/>
      <c r="V7917" s="8"/>
      <c r="W7917" s="8"/>
      <c r="X7917" s="122"/>
      <c r="Y7917" s="8"/>
      <c r="Z7917" s="8"/>
      <c r="AA7917" s="8"/>
      <c r="AB7917" s="8"/>
      <c r="AC7917" s="122"/>
      <c r="AD7917" s="8"/>
      <c r="AE7917" s="8"/>
      <c r="AF7917" s="8"/>
      <c r="AG7917" s="8"/>
      <c r="AH7917" s="122"/>
      <c r="AI7917" s="137"/>
      <c r="AJ7917" s="137"/>
      <c r="AK7917" s="137"/>
      <c r="AL7917" s="137"/>
      <c r="AM7917" s="138"/>
      <c r="AN7917" s="8"/>
      <c r="AO7917" s="8"/>
      <c r="AP7917" s="8"/>
      <c r="AQ7917" s="8"/>
      <c r="AR7917" s="122"/>
      <c r="AS7917" s="139"/>
      <c r="AT7917" s="139"/>
      <c r="AU7917" s="139"/>
      <c r="AV7917" s="139"/>
      <c r="AW7917" s="140"/>
      <c r="AX7917" s="8"/>
      <c r="AY7917" s="8"/>
      <c r="AZ7917" s="8"/>
      <c r="BA7917" s="8"/>
      <c r="BB7917" s="122"/>
      <c r="BC7917" s="8"/>
      <c r="BD7917" s="8"/>
      <c r="BE7917" s="8"/>
      <c r="BF7917" s="8"/>
      <c r="BG7917" s="122"/>
      <c r="BH7917" s="8"/>
      <c r="BI7917" s="8"/>
      <c r="BJ7917" s="8"/>
      <c r="BK7917" s="8"/>
      <c r="BL7917" s="122"/>
      <c r="BM7917" s="8"/>
      <c r="BN7917" s="8"/>
      <c r="BO7917" s="8"/>
      <c r="BP7917" s="8"/>
      <c r="BQ7917" s="122"/>
      <c r="BR7917" s="8"/>
      <c r="BS7917" s="8"/>
      <c r="BT7917" s="8"/>
      <c r="BU7917" s="8"/>
      <c r="BV7917" s="122"/>
    </row>
    <row r="7918" spans="1:74" hidden="1" x14ac:dyDescent="0.3">
      <c r="A7918" s="8"/>
      <c r="B7918" s="2" t="s">
        <v>2</v>
      </c>
      <c r="C7918" s="2" t="s">
        <v>3</v>
      </c>
      <c r="D7918" s="2" t="s">
        <v>503</v>
      </c>
      <c r="E7918" s="9" t="s">
        <v>832</v>
      </c>
      <c r="F7918" s="10"/>
      <c r="G7918" s="18" t="s">
        <v>5</v>
      </c>
      <c r="H7918" s="3">
        <v>2024</v>
      </c>
      <c r="I7918" s="20" t="s">
        <v>283</v>
      </c>
      <c r="J7918" s="2" t="s">
        <v>279</v>
      </c>
      <c r="K7918" s="2" t="s">
        <v>320</v>
      </c>
      <c r="L7918" s="163">
        <f t="shared" si="340"/>
        <v>0</v>
      </c>
      <c r="M7918" s="163">
        <f t="shared" si="341"/>
        <v>0</v>
      </c>
      <c r="N7918" s="181"/>
      <c r="O7918" s="8"/>
      <c r="P7918" s="8"/>
      <c r="Q7918" s="8"/>
      <c r="R7918" s="8"/>
      <c r="S7918" s="122"/>
      <c r="T7918" s="8"/>
      <c r="U7918" s="8"/>
      <c r="V7918" s="8"/>
      <c r="W7918" s="8"/>
      <c r="X7918" s="122"/>
      <c r="Y7918" s="8"/>
      <c r="Z7918" s="8"/>
      <c r="AA7918" s="8"/>
      <c r="AB7918" s="8"/>
      <c r="AC7918" s="122"/>
      <c r="AD7918" s="8"/>
      <c r="AE7918" s="8"/>
      <c r="AF7918" s="8"/>
      <c r="AG7918" s="8"/>
      <c r="AH7918" s="122"/>
      <c r="AI7918" s="137"/>
      <c r="AJ7918" s="137"/>
      <c r="AK7918" s="137"/>
      <c r="AL7918" s="137"/>
      <c r="AM7918" s="138"/>
      <c r="AN7918" s="8"/>
      <c r="AO7918" s="8"/>
      <c r="AP7918" s="8"/>
      <c r="AQ7918" s="8"/>
      <c r="AR7918" s="122"/>
      <c r="AS7918" s="139"/>
      <c r="AT7918" s="139"/>
      <c r="AU7918" s="139"/>
      <c r="AV7918" s="139"/>
      <c r="AW7918" s="140"/>
      <c r="AX7918" s="8"/>
      <c r="AY7918" s="8"/>
      <c r="AZ7918" s="8"/>
      <c r="BA7918" s="8"/>
      <c r="BB7918" s="122"/>
      <c r="BC7918" s="8"/>
      <c r="BD7918" s="8"/>
      <c r="BE7918" s="8"/>
      <c r="BF7918" s="8"/>
      <c r="BG7918" s="122"/>
      <c r="BH7918" s="8"/>
      <c r="BI7918" s="8"/>
      <c r="BJ7918" s="8"/>
      <c r="BK7918" s="8"/>
      <c r="BL7918" s="122"/>
      <c r="BM7918" s="8"/>
      <c r="BN7918" s="8"/>
      <c r="BO7918" s="8"/>
      <c r="BP7918" s="8"/>
      <c r="BQ7918" s="122"/>
      <c r="BR7918" s="8"/>
      <c r="BS7918" s="8"/>
      <c r="BT7918" s="8"/>
      <c r="BU7918" s="8"/>
      <c r="BV7918" s="122"/>
    </row>
    <row r="7919" spans="1:74" hidden="1" x14ac:dyDescent="0.3">
      <c r="A7919" s="8"/>
      <c r="B7919" s="2" t="s">
        <v>2</v>
      </c>
      <c r="C7919" s="2" t="s">
        <v>3</v>
      </c>
      <c r="D7919" s="2" t="s">
        <v>503</v>
      </c>
      <c r="E7919" s="9" t="s">
        <v>832</v>
      </c>
      <c r="F7919" s="10"/>
      <c r="G7919" s="18" t="s">
        <v>5</v>
      </c>
      <c r="H7919" s="3">
        <v>2024</v>
      </c>
      <c r="I7919" s="20" t="s">
        <v>286</v>
      </c>
      <c r="J7919" s="2" t="s">
        <v>280</v>
      </c>
      <c r="K7919" s="2" t="s">
        <v>319</v>
      </c>
      <c r="L7919" s="163">
        <f t="shared" si="340"/>
        <v>0</v>
      </c>
      <c r="M7919" s="163">
        <f t="shared" si="341"/>
        <v>0</v>
      </c>
      <c r="N7919" s="181"/>
      <c r="O7919" s="8"/>
      <c r="P7919" s="8"/>
      <c r="Q7919" s="8"/>
      <c r="R7919" s="8"/>
      <c r="S7919" s="122"/>
      <c r="T7919" s="8"/>
      <c r="U7919" s="8"/>
      <c r="V7919" s="8"/>
      <c r="W7919" s="8"/>
      <c r="X7919" s="122"/>
      <c r="Y7919" s="8"/>
      <c r="Z7919" s="8"/>
      <c r="AA7919" s="8"/>
      <c r="AB7919" s="8"/>
      <c r="AC7919" s="122"/>
      <c r="AD7919" s="8"/>
      <c r="AE7919" s="8"/>
      <c r="AF7919" s="8"/>
      <c r="AG7919" s="8"/>
      <c r="AH7919" s="122"/>
      <c r="AI7919" s="137"/>
      <c r="AJ7919" s="137"/>
      <c r="AK7919" s="137"/>
      <c r="AL7919" s="137"/>
      <c r="AM7919" s="138"/>
      <c r="AN7919" s="8"/>
      <c r="AO7919" s="8"/>
      <c r="AP7919" s="8"/>
      <c r="AQ7919" s="8"/>
      <c r="AR7919" s="122"/>
      <c r="AS7919" s="139"/>
      <c r="AT7919" s="139"/>
      <c r="AU7919" s="139"/>
      <c r="AV7919" s="139"/>
      <c r="AW7919" s="140"/>
      <c r="AX7919" s="8"/>
      <c r="AY7919" s="8"/>
      <c r="AZ7919" s="8"/>
      <c r="BA7919" s="8"/>
      <c r="BB7919" s="122"/>
      <c r="BC7919" s="8"/>
      <c r="BD7919" s="8"/>
      <c r="BE7919" s="8"/>
      <c r="BF7919" s="8"/>
      <c r="BG7919" s="122"/>
      <c r="BH7919" s="8"/>
      <c r="BI7919" s="8"/>
      <c r="BJ7919" s="8"/>
      <c r="BK7919" s="8"/>
      <c r="BL7919" s="122"/>
      <c r="BM7919" s="8"/>
      <c r="BN7919" s="8"/>
      <c r="BO7919" s="8"/>
      <c r="BP7919" s="8"/>
      <c r="BQ7919" s="122"/>
      <c r="BR7919" s="8"/>
      <c r="BS7919" s="8"/>
      <c r="BT7919" s="8"/>
      <c r="BU7919" s="8"/>
      <c r="BV7919" s="122"/>
    </row>
    <row r="7920" spans="1:74" hidden="1" x14ac:dyDescent="0.3">
      <c r="A7920" s="8"/>
      <c r="B7920" s="2" t="s">
        <v>2</v>
      </c>
      <c r="C7920" s="2" t="s">
        <v>3</v>
      </c>
      <c r="D7920" s="2" t="s">
        <v>503</v>
      </c>
      <c r="E7920" s="9" t="s">
        <v>832</v>
      </c>
      <c r="F7920" s="10"/>
      <c r="G7920" s="18" t="s">
        <v>5</v>
      </c>
      <c r="H7920" s="3">
        <v>2024</v>
      </c>
      <c r="I7920" s="20" t="s">
        <v>286</v>
      </c>
      <c r="J7920" s="2" t="s">
        <v>281</v>
      </c>
      <c r="K7920" s="2" t="s">
        <v>319</v>
      </c>
      <c r="L7920" s="163"/>
      <c r="M7920" s="163">
        <f t="shared" si="341"/>
        <v>44.97</v>
      </c>
      <c r="N7920" s="181"/>
      <c r="O7920" s="8"/>
      <c r="P7920" s="8"/>
      <c r="Q7920" s="8"/>
      <c r="R7920" s="8"/>
      <c r="S7920" s="122"/>
      <c r="T7920" s="8"/>
      <c r="U7920" s="8"/>
      <c r="V7920" s="8"/>
      <c r="W7920" s="8"/>
      <c r="X7920" s="122"/>
      <c r="Y7920" s="8"/>
      <c r="Z7920" s="8"/>
      <c r="AA7920" s="8"/>
      <c r="AB7920" s="8"/>
      <c r="AC7920" s="122"/>
      <c r="AD7920" s="8"/>
      <c r="AE7920" s="8"/>
      <c r="AF7920" s="8"/>
      <c r="AG7920" s="8"/>
      <c r="AH7920" s="122"/>
      <c r="AI7920" s="137"/>
      <c r="AJ7920" s="137"/>
      <c r="AK7920" s="137"/>
      <c r="AL7920" s="137"/>
      <c r="AM7920" s="138"/>
      <c r="AN7920" s="8"/>
      <c r="AO7920" s="8"/>
      <c r="AP7920" s="8"/>
      <c r="AQ7920" s="8"/>
      <c r="AR7920" s="122"/>
      <c r="AS7920" s="139"/>
      <c r="AT7920" s="139"/>
      <c r="AU7920" s="139"/>
      <c r="AV7920" s="139"/>
      <c r="AW7920" s="140"/>
      <c r="AX7920" s="8"/>
      <c r="AY7920" s="8"/>
      <c r="AZ7920" s="8"/>
      <c r="BA7920" s="8"/>
      <c r="BB7920" s="122"/>
      <c r="BC7920" s="8"/>
      <c r="BD7920" s="8"/>
      <c r="BE7920" s="8"/>
      <c r="BF7920" s="8"/>
      <c r="BG7920" s="122"/>
      <c r="BH7920" s="8"/>
      <c r="BI7920" s="8"/>
      <c r="BJ7920" s="8"/>
      <c r="BK7920" s="8"/>
      <c r="BL7920" s="122"/>
      <c r="BM7920" s="8" t="s">
        <v>1138</v>
      </c>
      <c r="BN7920" s="8"/>
      <c r="BO7920" s="8"/>
      <c r="BP7920" s="8"/>
      <c r="BQ7920" s="122">
        <f>16.262+22.115+6.593</f>
        <v>44.97</v>
      </c>
      <c r="BR7920" s="8"/>
      <c r="BS7920" s="8"/>
      <c r="BT7920" s="8"/>
      <c r="BU7920" s="8"/>
      <c r="BV7920" s="122"/>
    </row>
    <row r="7921" spans="1:74" s="13" customFormat="1" hidden="1" x14ac:dyDescent="0.3">
      <c r="A7921" s="15"/>
      <c r="B7921" s="12" t="s">
        <v>2</v>
      </c>
      <c r="C7921" s="12" t="s">
        <v>3</v>
      </c>
      <c r="D7921" s="12" t="s">
        <v>503</v>
      </c>
      <c r="E7921" s="16" t="s">
        <v>832</v>
      </c>
      <c r="F7921" s="17"/>
      <c r="G7921" s="19" t="s">
        <v>5</v>
      </c>
      <c r="H7921" s="7">
        <v>2024</v>
      </c>
      <c r="I7921" s="21"/>
      <c r="J7921" s="12" t="s">
        <v>314</v>
      </c>
      <c r="K7921" s="12"/>
      <c r="L7921" s="147"/>
      <c r="M7921" s="147">
        <f t="shared" si="341"/>
        <v>209.97200000000001</v>
      </c>
      <c r="N7921" s="183"/>
      <c r="O7921" s="15"/>
      <c r="P7921" s="15"/>
      <c r="Q7921" s="15"/>
      <c r="R7921" s="15"/>
      <c r="S7921" s="123"/>
      <c r="T7921" s="15"/>
      <c r="U7921" s="15"/>
      <c r="V7921" s="15"/>
      <c r="W7921" s="15"/>
      <c r="X7921" s="123"/>
      <c r="Y7921" s="15"/>
      <c r="Z7921" s="15"/>
      <c r="AA7921" s="15"/>
      <c r="AB7921" s="15"/>
      <c r="AC7921" s="123"/>
      <c r="AD7921" s="15"/>
      <c r="AE7921" s="15"/>
      <c r="AF7921" s="15"/>
      <c r="AG7921" s="15"/>
      <c r="AH7921" s="123"/>
      <c r="AI7921" s="15"/>
      <c r="AJ7921" s="15"/>
      <c r="AK7921" s="15"/>
      <c r="AL7921" s="15"/>
      <c r="AM7921" s="123">
        <f>SUM(AM7883:AM7920)</f>
        <v>0</v>
      </c>
      <c r="AN7921" s="15"/>
      <c r="AO7921" s="15"/>
      <c r="AP7921" s="15"/>
      <c r="AQ7921" s="15"/>
      <c r="AR7921" s="123">
        <f>SUM(AR7891:AR7920)</f>
        <v>0</v>
      </c>
      <c r="AS7921" s="15"/>
      <c r="AT7921" s="15"/>
      <c r="AU7921" s="15"/>
      <c r="AV7921" s="15"/>
      <c r="AW7921" s="123">
        <f>SUM(AW7883:AW7920)</f>
        <v>0</v>
      </c>
      <c r="AX7921" s="15"/>
      <c r="AY7921" s="15"/>
      <c r="AZ7921" s="15"/>
      <c r="BA7921" s="123"/>
      <c r="BB7921" s="123">
        <f>SUM(BB7883:BB7920)</f>
        <v>162.416</v>
      </c>
      <c r="BC7921" s="15"/>
      <c r="BD7921" s="15"/>
      <c r="BE7921" s="15"/>
      <c r="BF7921" s="123"/>
      <c r="BG7921" s="123">
        <f t="shared" ref="BG7921" si="342">SUM(BG7883:BG7920)</f>
        <v>0</v>
      </c>
      <c r="BH7921" s="15"/>
      <c r="BI7921" s="15"/>
      <c r="BJ7921" s="15"/>
      <c r="BK7921" s="123"/>
      <c r="BL7921" s="123">
        <f t="shared" ref="BL7921" si="343">SUM(BL7883:BL7920)</f>
        <v>0</v>
      </c>
      <c r="BM7921" s="15"/>
      <c r="BN7921" s="15"/>
      <c r="BO7921" s="15"/>
      <c r="BP7921" s="123"/>
      <c r="BQ7921" s="123">
        <f t="shared" ref="BQ7921" si="344">SUM(BQ7883:BQ7920)</f>
        <v>44.97</v>
      </c>
      <c r="BR7921" s="15"/>
      <c r="BS7921" s="15"/>
      <c r="BT7921" s="15"/>
      <c r="BU7921" s="123"/>
      <c r="BV7921" s="123">
        <f t="shared" ref="BV7921" si="345">SUM(BV7883:BV7920)</f>
        <v>2.5859999999999999</v>
      </c>
    </row>
    <row r="7922" spans="1:74" hidden="1" x14ac:dyDescent="0.3">
      <c r="A7922" s="8"/>
      <c r="B7922" s="2" t="s">
        <v>2</v>
      </c>
      <c r="C7922" s="2" t="s">
        <v>3</v>
      </c>
      <c r="D7922" s="2" t="s">
        <v>503</v>
      </c>
      <c r="E7922" s="9" t="s">
        <v>841</v>
      </c>
      <c r="F7922" s="10"/>
      <c r="G7922" s="18" t="s">
        <v>5</v>
      </c>
      <c r="H7922" s="3">
        <v>2024</v>
      </c>
      <c r="I7922" s="20" t="s">
        <v>287</v>
      </c>
      <c r="J7922" s="2" t="s">
        <v>509</v>
      </c>
      <c r="K7922" s="2" t="s">
        <v>318</v>
      </c>
      <c r="L7922" s="163">
        <f>SUM(R7922,W7922,AB7922,AG7922,AL7922,AQ7922,AV7922,BA7922,BF7922,BK7922,BP7922,BU7922)</f>
        <v>0</v>
      </c>
      <c r="M7922" s="163">
        <f t="shared" si="341"/>
        <v>0</v>
      </c>
      <c r="N7922" s="181"/>
      <c r="O7922" s="8"/>
      <c r="P7922" s="8"/>
      <c r="Q7922" s="8"/>
      <c r="R7922" s="8"/>
      <c r="S7922" s="122"/>
      <c r="T7922" s="8"/>
      <c r="U7922" s="8"/>
      <c r="V7922" s="8"/>
      <c r="W7922" s="8"/>
      <c r="X7922" s="122"/>
      <c r="Y7922" s="8"/>
      <c r="Z7922" s="8"/>
      <c r="AA7922" s="8"/>
      <c r="AB7922" s="8"/>
      <c r="AC7922" s="122"/>
      <c r="AD7922" s="8"/>
      <c r="AE7922" s="8"/>
      <c r="AF7922" s="8"/>
      <c r="AG7922" s="8"/>
      <c r="AH7922" s="122"/>
      <c r="AI7922" s="137"/>
      <c r="AJ7922" s="137"/>
      <c r="AK7922" s="137"/>
      <c r="AL7922" s="137"/>
      <c r="AM7922" s="138"/>
      <c r="AN7922" s="8"/>
      <c r="AO7922" s="8"/>
      <c r="AP7922" s="8"/>
      <c r="AQ7922" s="8"/>
      <c r="AR7922" s="122"/>
      <c r="AS7922" s="139"/>
      <c r="AT7922" s="139"/>
      <c r="AU7922" s="139"/>
      <c r="AV7922" s="139"/>
      <c r="AW7922" s="140"/>
      <c r="AX7922" s="8"/>
      <c r="AY7922" s="8"/>
      <c r="AZ7922" s="8"/>
      <c r="BA7922" s="8"/>
      <c r="BB7922" s="122"/>
      <c r="BC7922" s="8"/>
      <c r="BD7922" s="8"/>
      <c r="BE7922" s="8"/>
      <c r="BF7922" s="8"/>
      <c r="BG7922" s="122"/>
      <c r="BH7922" s="8"/>
      <c r="BI7922" s="8"/>
      <c r="BJ7922" s="8"/>
      <c r="BK7922" s="8"/>
      <c r="BL7922" s="122"/>
      <c r="BM7922" s="8"/>
      <c r="BN7922" s="8"/>
      <c r="BO7922" s="8"/>
      <c r="BP7922" s="8"/>
      <c r="BQ7922" s="122"/>
      <c r="BR7922" s="8"/>
      <c r="BS7922" s="8"/>
      <c r="BT7922" s="8"/>
      <c r="BU7922" s="8"/>
      <c r="BV7922" s="122"/>
    </row>
    <row r="7923" spans="1:74" hidden="1" x14ac:dyDescent="0.3">
      <c r="A7923" s="8"/>
      <c r="B7923" s="2" t="s">
        <v>2</v>
      </c>
      <c r="C7923" s="2" t="s">
        <v>3</v>
      </c>
      <c r="D7923" s="2" t="s">
        <v>503</v>
      </c>
      <c r="E7923" s="9" t="s">
        <v>841</v>
      </c>
      <c r="F7923" s="10"/>
      <c r="G7923" s="18" t="s">
        <v>5</v>
      </c>
      <c r="H7923" s="3">
        <v>2024</v>
      </c>
      <c r="I7923" s="20" t="s">
        <v>287</v>
      </c>
      <c r="J7923" s="2" t="s">
        <v>291</v>
      </c>
      <c r="K7923" s="2" t="s">
        <v>319</v>
      </c>
      <c r="L7923" s="163">
        <f t="shared" ref="L7923:L7958" si="346">SUM(R7923,W7923,AB7923,AG7923,AL7923,AQ7923,AV7923,BA7923,BF7923,BK7923,BP7923,BU7923)</f>
        <v>0</v>
      </c>
      <c r="M7923" s="163">
        <f>SUM(S7923,X7923,AC7923,AH7923,AM7923,AR7923,AW7923,BB7923,BG7923,BL7923,BQ7923,BV7923)</f>
        <v>0</v>
      </c>
      <c r="N7923" s="181"/>
      <c r="O7923" s="8"/>
      <c r="P7923" s="8"/>
      <c r="Q7923" s="8"/>
      <c r="R7923" s="8"/>
      <c r="S7923" s="122"/>
      <c r="T7923" s="8"/>
      <c r="U7923" s="8"/>
      <c r="V7923" s="8"/>
      <c r="W7923" s="8"/>
      <c r="X7923" s="122"/>
      <c r="Y7923" s="8"/>
      <c r="Z7923" s="8"/>
      <c r="AA7923" s="8"/>
      <c r="AB7923" s="8"/>
      <c r="AC7923" s="122"/>
      <c r="AD7923" s="8"/>
      <c r="AE7923" s="8"/>
      <c r="AF7923" s="8"/>
      <c r="AG7923" s="8"/>
      <c r="AH7923" s="122"/>
      <c r="AI7923" s="137"/>
      <c r="AJ7923" s="137"/>
      <c r="AK7923" s="137"/>
      <c r="AL7923" s="137"/>
      <c r="AM7923" s="138"/>
      <c r="AN7923" s="8"/>
      <c r="AO7923" s="8"/>
      <c r="AP7923" s="8"/>
      <c r="AQ7923" s="8"/>
      <c r="AR7923" s="122"/>
      <c r="AS7923" s="139"/>
      <c r="AT7923" s="139"/>
      <c r="AU7923" s="139"/>
      <c r="AV7923" s="139"/>
      <c r="AW7923" s="140"/>
      <c r="AX7923" s="8"/>
      <c r="AY7923" s="8"/>
      <c r="AZ7923" s="8"/>
      <c r="BA7923" s="8"/>
      <c r="BB7923" s="122"/>
      <c r="BC7923" s="8"/>
      <c r="BD7923" s="8"/>
      <c r="BE7923" s="8"/>
      <c r="BF7923" s="8"/>
      <c r="BG7923" s="122"/>
      <c r="BH7923" s="8"/>
      <c r="BI7923" s="8"/>
      <c r="BJ7923" s="8"/>
      <c r="BK7923" s="8"/>
      <c r="BL7923" s="122"/>
      <c r="BM7923" s="8"/>
      <c r="BN7923" s="8"/>
      <c r="BO7923" s="8"/>
      <c r="BP7923" s="8"/>
      <c r="BQ7923" s="122"/>
      <c r="BR7923" s="8"/>
      <c r="BS7923" s="8"/>
      <c r="BT7923" s="8"/>
      <c r="BU7923" s="8"/>
      <c r="BV7923" s="122"/>
    </row>
    <row r="7924" spans="1:74" hidden="1" x14ac:dyDescent="0.3">
      <c r="A7924" s="8"/>
      <c r="B7924" s="2" t="s">
        <v>2</v>
      </c>
      <c r="C7924" s="2" t="s">
        <v>3</v>
      </c>
      <c r="D7924" s="2" t="s">
        <v>503</v>
      </c>
      <c r="E7924" s="9" t="s">
        <v>841</v>
      </c>
      <c r="F7924" s="10"/>
      <c r="G7924" s="18" t="s">
        <v>5</v>
      </c>
      <c r="H7924" s="3">
        <v>2024</v>
      </c>
      <c r="I7924" s="20" t="s">
        <v>286</v>
      </c>
      <c r="J7924" s="2" t="s">
        <v>336</v>
      </c>
      <c r="K7924" s="2" t="s">
        <v>319</v>
      </c>
      <c r="L7924" s="163">
        <f t="shared" si="346"/>
        <v>0</v>
      </c>
      <c r="M7924" s="163">
        <f t="shared" ref="M7924:M7961" si="347">SUM(S7924,X7924,AC7924,AH7924,AM7924,AR7924,AW7924,BB7924,BG7924,BL7924,BQ7924,BV7924)</f>
        <v>0</v>
      </c>
      <c r="N7924" s="181"/>
      <c r="O7924" s="8"/>
      <c r="P7924" s="8"/>
      <c r="Q7924" s="8"/>
      <c r="R7924" s="8"/>
      <c r="S7924" s="122"/>
      <c r="T7924" s="8"/>
      <c r="U7924" s="8"/>
      <c r="V7924" s="8"/>
      <c r="W7924" s="8"/>
      <c r="X7924" s="122"/>
      <c r="Y7924" s="8"/>
      <c r="Z7924" s="8"/>
      <c r="AA7924" s="8"/>
      <c r="AB7924" s="8"/>
      <c r="AC7924" s="122"/>
      <c r="AD7924" s="8"/>
      <c r="AE7924" s="8"/>
      <c r="AF7924" s="8"/>
      <c r="AG7924" s="8"/>
      <c r="AH7924" s="122"/>
      <c r="AI7924" s="137"/>
      <c r="AJ7924" s="137"/>
      <c r="AK7924" s="137"/>
      <c r="AL7924" s="137"/>
      <c r="AM7924" s="138"/>
      <c r="AN7924" s="8"/>
      <c r="AO7924" s="8"/>
      <c r="AP7924" s="8"/>
      <c r="AQ7924" s="8"/>
      <c r="AR7924" s="122"/>
      <c r="AS7924" s="139"/>
      <c r="AT7924" s="139"/>
      <c r="AU7924" s="139"/>
      <c r="AV7924" s="139"/>
      <c r="AW7924" s="140"/>
      <c r="AX7924" s="8"/>
      <c r="AY7924" s="8"/>
      <c r="AZ7924" s="8"/>
      <c r="BA7924" s="8"/>
      <c r="BB7924" s="122"/>
      <c r="BC7924" s="8"/>
      <c r="BD7924" s="8"/>
      <c r="BE7924" s="8"/>
      <c r="BF7924" s="8"/>
      <c r="BG7924" s="122"/>
      <c r="BH7924" s="8"/>
      <c r="BI7924" s="8"/>
      <c r="BJ7924" s="8"/>
      <c r="BK7924" s="8"/>
      <c r="BL7924" s="122"/>
      <c r="BM7924" s="8"/>
      <c r="BN7924" s="8"/>
      <c r="BO7924" s="8"/>
      <c r="BP7924" s="8"/>
      <c r="BQ7924" s="122"/>
      <c r="BR7924" s="8"/>
      <c r="BS7924" s="8"/>
      <c r="BT7924" s="8"/>
      <c r="BU7924" s="8"/>
      <c r="BV7924" s="122"/>
    </row>
    <row r="7925" spans="1:74" hidden="1" x14ac:dyDescent="0.3">
      <c r="A7925" s="8"/>
      <c r="B7925" s="2" t="s">
        <v>2</v>
      </c>
      <c r="C7925" s="2" t="s">
        <v>3</v>
      </c>
      <c r="D7925" s="2" t="s">
        <v>503</v>
      </c>
      <c r="E7925" s="9" t="s">
        <v>841</v>
      </c>
      <c r="F7925" s="10"/>
      <c r="G7925" s="18" t="s">
        <v>5</v>
      </c>
      <c r="H7925" s="3">
        <v>2024</v>
      </c>
      <c r="I7925" s="20" t="s">
        <v>286</v>
      </c>
      <c r="J7925" s="8" t="s">
        <v>337</v>
      </c>
      <c r="K7925" s="8" t="s">
        <v>318</v>
      </c>
      <c r="L7925" s="163">
        <f t="shared" si="346"/>
        <v>0</v>
      </c>
      <c r="M7925" s="163">
        <f t="shared" si="347"/>
        <v>0</v>
      </c>
      <c r="N7925" s="181"/>
      <c r="O7925" s="8"/>
      <c r="P7925" s="8"/>
      <c r="Q7925" s="8"/>
      <c r="R7925" s="8"/>
      <c r="S7925" s="122"/>
      <c r="T7925" s="8"/>
      <c r="U7925" s="8"/>
      <c r="V7925" s="8"/>
      <c r="W7925" s="8"/>
      <c r="X7925" s="122"/>
      <c r="Y7925" s="8"/>
      <c r="Z7925" s="8"/>
      <c r="AA7925" s="8"/>
      <c r="AB7925" s="8"/>
      <c r="AC7925" s="122"/>
      <c r="AD7925" s="8"/>
      <c r="AE7925" s="8"/>
      <c r="AF7925" s="8"/>
      <c r="AG7925" s="8"/>
      <c r="AH7925" s="122"/>
      <c r="AI7925" s="137"/>
      <c r="AJ7925" s="137"/>
      <c r="AK7925" s="137"/>
      <c r="AL7925" s="137"/>
      <c r="AM7925" s="138"/>
      <c r="AN7925" s="8"/>
      <c r="AO7925" s="8"/>
      <c r="AP7925" s="8"/>
      <c r="AQ7925" s="8"/>
      <c r="AR7925" s="122"/>
      <c r="AS7925" s="139"/>
      <c r="AT7925" s="139"/>
      <c r="AU7925" s="139"/>
      <c r="AV7925" s="139"/>
      <c r="AW7925" s="140"/>
      <c r="AX7925" s="8"/>
      <c r="AY7925" s="8"/>
      <c r="AZ7925" s="8"/>
      <c r="BA7925" s="8"/>
      <c r="BB7925" s="122"/>
      <c r="BC7925" s="8"/>
      <c r="BD7925" s="8"/>
      <c r="BE7925" s="8"/>
      <c r="BF7925" s="8"/>
      <c r="BG7925" s="122"/>
      <c r="BH7925" s="8"/>
      <c r="BI7925" s="8"/>
      <c r="BJ7925" s="8"/>
      <c r="BK7925" s="8"/>
      <c r="BL7925" s="122"/>
      <c r="BM7925" s="8"/>
      <c r="BN7925" s="8"/>
      <c r="BO7925" s="8"/>
      <c r="BP7925" s="8"/>
      <c r="BQ7925" s="122"/>
      <c r="BR7925" s="8"/>
      <c r="BS7925" s="8"/>
      <c r="BT7925" s="8"/>
      <c r="BU7925" s="8"/>
      <c r="BV7925" s="122"/>
    </row>
    <row r="7926" spans="1:74" hidden="1" x14ac:dyDescent="0.3">
      <c r="A7926" s="8"/>
      <c r="B7926" s="2" t="s">
        <v>2</v>
      </c>
      <c r="C7926" s="2" t="s">
        <v>3</v>
      </c>
      <c r="D7926" s="2" t="s">
        <v>503</v>
      </c>
      <c r="E7926" s="9" t="s">
        <v>841</v>
      </c>
      <c r="F7926" s="10"/>
      <c r="G7926" s="18" t="s">
        <v>5</v>
      </c>
      <c r="H7926" s="3">
        <v>2024</v>
      </c>
      <c r="I7926" s="20" t="s">
        <v>286</v>
      </c>
      <c r="J7926" s="8" t="s">
        <v>338</v>
      </c>
      <c r="K7926" s="8" t="s">
        <v>339</v>
      </c>
      <c r="L7926" s="163">
        <f t="shared" si="346"/>
        <v>0</v>
      </c>
      <c r="M7926" s="163">
        <f t="shared" si="347"/>
        <v>0</v>
      </c>
      <c r="N7926" s="181"/>
      <c r="O7926" s="8"/>
      <c r="P7926" s="8"/>
      <c r="Q7926" s="8"/>
      <c r="R7926" s="8"/>
      <c r="S7926" s="122"/>
      <c r="T7926" s="8"/>
      <c r="U7926" s="8"/>
      <c r="V7926" s="8"/>
      <c r="W7926" s="8"/>
      <c r="X7926" s="122"/>
      <c r="Y7926" s="8"/>
      <c r="Z7926" s="8"/>
      <c r="AA7926" s="8"/>
      <c r="AB7926" s="8"/>
      <c r="AC7926" s="122"/>
      <c r="AD7926" s="8"/>
      <c r="AE7926" s="8"/>
      <c r="AF7926" s="8"/>
      <c r="AG7926" s="8"/>
      <c r="AH7926" s="122"/>
      <c r="AI7926" s="137"/>
      <c r="AJ7926" s="137"/>
      <c r="AK7926" s="137"/>
      <c r="AL7926" s="137"/>
      <c r="AM7926" s="138"/>
      <c r="AN7926" s="8"/>
      <c r="AO7926" s="8"/>
      <c r="AP7926" s="8"/>
      <c r="AQ7926" s="8"/>
      <c r="AR7926" s="122"/>
      <c r="AS7926" s="139"/>
      <c r="AT7926" s="139"/>
      <c r="AU7926" s="139"/>
      <c r="AV7926" s="139"/>
      <c r="AW7926" s="140"/>
      <c r="AX7926" s="8"/>
      <c r="AY7926" s="8"/>
      <c r="AZ7926" s="8"/>
      <c r="BA7926" s="8"/>
      <c r="BB7926" s="122"/>
      <c r="BC7926" s="8"/>
      <c r="BD7926" s="8"/>
      <c r="BE7926" s="8"/>
      <c r="BF7926" s="8"/>
      <c r="BG7926" s="122"/>
      <c r="BH7926" s="8"/>
      <c r="BI7926" s="8"/>
      <c r="BJ7926" s="8"/>
      <c r="BK7926" s="8"/>
      <c r="BL7926" s="122"/>
      <c r="BM7926" s="8"/>
      <c r="BN7926" s="8"/>
      <c r="BO7926" s="8"/>
      <c r="BP7926" s="8"/>
      <c r="BQ7926" s="122"/>
      <c r="BR7926" s="8"/>
      <c r="BS7926" s="8"/>
      <c r="BT7926" s="8"/>
      <c r="BU7926" s="8"/>
      <c r="BV7926" s="122"/>
    </row>
    <row r="7927" spans="1:74" hidden="1" x14ac:dyDescent="0.3">
      <c r="A7927" s="8"/>
      <c r="B7927" s="2" t="s">
        <v>2</v>
      </c>
      <c r="C7927" s="2" t="s">
        <v>3</v>
      </c>
      <c r="D7927" s="2" t="s">
        <v>503</v>
      </c>
      <c r="E7927" s="9" t="s">
        <v>841</v>
      </c>
      <c r="F7927" s="10"/>
      <c r="G7927" s="18" t="s">
        <v>5</v>
      </c>
      <c r="H7927" s="3">
        <v>2024</v>
      </c>
      <c r="I7927" s="20" t="s">
        <v>286</v>
      </c>
      <c r="J7927" s="8" t="s">
        <v>340</v>
      </c>
      <c r="K7927" s="8" t="s">
        <v>318</v>
      </c>
      <c r="L7927" s="163">
        <f t="shared" si="346"/>
        <v>0</v>
      </c>
      <c r="M7927" s="163">
        <f t="shared" si="347"/>
        <v>0</v>
      </c>
      <c r="N7927" s="181"/>
      <c r="O7927" s="8"/>
      <c r="P7927" s="8"/>
      <c r="Q7927" s="8"/>
      <c r="R7927" s="8"/>
      <c r="S7927" s="122"/>
      <c r="T7927" s="8"/>
      <c r="U7927" s="8"/>
      <c r="V7927" s="8"/>
      <c r="W7927" s="8"/>
      <c r="X7927" s="122"/>
      <c r="Y7927" s="8"/>
      <c r="Z7927" s="8"/>
      <c r="AA7927" s="8"/>
      <c r="AB7927" s="8"/>
      <c r="AC7927" s="122"/>
      <c r="AD7927" s="8"/>
      <c r="AE7927" s="8"/>
      <c r="AF7927" s="8"/>
      <c r="AG7927" s="8"/>
      <c r="AH7927" s="122"/>
      <c r="AI7927" s="137"/>
      <c r="AJ7927" s="137"/>
      <c r="AK7927" s="137"/>
      <c r="AL7927" s="137"/>
      <c r="AM7927" s="138"/>
      <c r="AN7927" s="8"/>
      <c r="AO7927" s="8"/>
      <c r="AP7927" s="8"/>
      <c r="AQ7927" s="8"/>
      <c r="AR7927" s="122"/>
      <c r="AS7927" s="139"/>
      <c r="AT7927" s="139"/>
      <c r="AU7927" s="139"/>
      <c r="AV7927" s="139"/>
      <c r="AW7927" s="140"/>
      <c r="AX7927" s="8"/>
      <c r="AY7927" s="8"/>
      <c r="AZ7927" s="8"/>
      <c r="BA7927" s="8"/>
      <c r="BB7927" s="122"/>
      <c r="BC7927" s="8"/>
      <c r="BD7927" s="8"/>
      <c r="BE7927" s="8"/>
      <c r="BF7927" s="8"/>
      <c r="BG7927" s="122"/>
      <c r="BH7927" s="8"/>
      <c r="BI7927" s="8"/>
      <c r="BJ7927" s="8"/>
      <c r="BK7927" s="8"/>
      <c r="BL7927" s="122"/>
      <c r="BM7927" s="8"/>
      <c r="BN7927" s="8"/>
      <c r="BO7927" s="8"/>
      <c r="BP7927" s="8"/>
      <c r="BQ7927" s="122"/>
      <c r="BR7927" s="8"/>
      <c r="BS7927" s="8"/>
      <c r="BT7927" s="8"/>
      <c r="BU7927" s="8"/>
      <c r="BV7927" s="122"/>
    </row>
    <row r="7928" spans="1:74" hidden="1" x14ac:dyDescent="0.3">
      <c r="A7928" s="8"/>
      <c r="B7928" s="2" t="s">
        <v>2</v>
      </c>
      <c r="C7928" s="2" t="s">
        <v>3</v>
      </c>
      <c r="D7928" s="2" t="s">
        <v>503</v>
      </c>
      <c r="E7928" s="9" t="s">
        <v>841</v>
      </c>
      <c r="F7928" s="10"/>
      <c r="G7928" s="18" t="s">
        <v>5</v>
      </c>
      <c r="H7928" s="3">
        <v>2024</v>
      </c>
      <c r="I7928" s="20" t="s">
        <v>286</v>
      </c>
      <c r="J7928" s="8" t="s">
        <v>341</v>
      </c>
      <c r="K7928" s="8" t="s">
        <v>320</v>
      </c>
      <c r="L7928" s="163">
        <f t="shared" si="346"/>
        <v>0</v>
      </c>
      <c r="M7928" s="163">
        <f t="shared" si="347"/>
        <v>0</v>
      </c>
      <c r="N7928" s="181"/>
      <c r="O7928" s="8"/>
      <c r="P7928" s="8"/>
      <c r="Q7928" s="8"/>
      <c r="R7928" s="8"/>
      <c r="S7928" s="122"/>
      <c r="T7928" s="8"/>
      <c r="U7928" s="8"/>
      <c r="V7928" s="8"/>
      <c r="W7928" s="8"/>
      <c r="X7928" s="122"/>
      <c r="Y7928" s="8"/>
      <c r="Z7928" s="8"/>
      <c r="AA7928" s="8"/>
      <c r="AB7928" s="8"/>
      <c r="AC7928" s="122"/>
      <c r="AD7928" s="8"/>
      <c r="AE7928" s="8"/>
      <c r="AF7928" s="8"/>
      <c r="AG7928" s="8"/>
      <c r="AH7928" s="122"/>
      <c r="AI7928" s="137"/>
      <c r="AJ7928" s="137"/>
      <c r="AK7928" s="137"/>
      <c r="AL7928" s="137"/>
      <c r="AM7928" s="138"/>
      <c r="AN7928" s="8"/>
      <c r="AO7928" s="8"/>
      <c r="AP7928" s="8"/>
      <c r="AQ7928" s="8"/>
      <c r="AR7928" s="122"/>
      <c r="AS7928" s="139"/>
      <c r="AT7928" s="139"/>
      <c r="AU7928" s="139"/>
      <c r="AV7928" s="139"/>
      <c r="AW7928" s="140"/>
      <c r="AX7928" s="8"/>
      <c r="AY7928" s="8"/>
      <c r="AZ7928" s="8"/>
      <c r="BA7928" s="8"/>
      <c r="BB7928" s="122"/>
      <c r="BC7928" s="8"/>
      <c r="BD7928" s="8"/>
      <c r="BE7928" s="8"/>
      <c r="BF7928" s="8"/>
      <c r="BG7928" s="122"/>
      <c r="BH7928" s="8"/>
      <c r="BI7928" s="8"/>
      <c r="BJ7928" s="8"/>
      <c r="BK7928" s="8"/>
      <c r="BL7928" s="122"/>
      <c r="BM7928" s="8"/>
      <c r="BN7928" s="8"/>
      <c r="BO7928" s="8"/>
      <c r="BP7928" s="8"/>
      <c r="BQ7928" s="122"/>
      <c r="BR7928" s="8"/>
      <c r="BS7928" s="8"/>
      <c r="BT7928" s="8"/>
      <c r="BU7928" s="8"/>
      <c r="BV7928" s="122"/>
    </row>
    <row r="7929" spans="1:74" hidden="1" x14ac:dyDescent="0.3">
      <c r="A7929" s="8"/>
      <c r="B7929" s="2" t="s">
        <v>2</v>
      </c>
      <c r="C7929" s="2" t="s">
        <v>3</v>
      </c>
      <c r="D7929" s="2" t="s">
        <v>503</v>
      </c>
      <c r="E7929" s="9" t="s">
        <v>841</v>
      </c>
      <c r="F7929" s="10"/>
      <c r="G7929" s="18" t="s">
        <v>5</v>
      </c>
      <c r="H7929" s="3">
        <v>2024</v>
      </c>
      <c r="I7929" s="20" t="s">
        <v>286</v>
      </c>
      <c r="J7929" s="8" t="s">
        <v>342</v>
      </c>
      <c r="K7929" s="8" t="s">
        <v>320</v>
      </c>
      <c r="L7929" s="163">
        <f t="shared" si="346"/>
        <v>0</v>
      </c>
      <c r="M7929" s="163">
        <f t="shared" si="347"/>
        <v>0</v>
      </c>
      <c r="N7929" s="181"/>
      <c r="O7929" s="8"/>
      <c r="P7929" s="8"/>
      <c r="Q7929" s="8"/>
      <c r="R7929" s="8"/>
      <c r="S7929" s="122"/>
      <c r="T7929" s="8"/>
      <c r="U7929" s="8"/>
      <c r="V7929" s="8"/>
      <c r="W7929" s="8"/>
      <c r="X7929" s="122"/>
      <c r="Y7929" s="8"/>
      <c r="Z7929" s="8"/>
      <c r="AA7929" s="8"/>
      <c r="AB7929" s="8"/>
      <c r="AC7929" s="122"/>
      <c r="AD7929" s="8"/>
      <c r="AE7929" s="8"/>
      <c r="AF7929" s="8"/>
      <c r="AG7929" s="8"/>
      <c r="AH7929" s="122"/>
      <c r="AI7929" s="137"/>
      <c r="AJ7929" s="137"/>
      <c r="AK7929" s="137"/>
      <c r="AL7929" s="137"/>
      <c r="AM7929" s="138"/>
      <c r="AN7929" s="8"/>
      <c r="AO7929" s="8"/>
      <c r="AP7929" s="8"/>
      <c r="AQ7929" s="8"/>
      <c r="AR7929" s="122"/>
      <c r="AS7929" s="139"/>
      <c r="AT7929" s="139"/>
      <c r="AU7929" s="139"/>
      <c r="AV7929" s="139"/>
      <c r="AW7929" s="140"/>
      <c r="AX7929" s="8"/>
      <c r="AY7929" s="8"/>
      <c r="AZ7929" s="8"/>
      <c r="BA7929" s="8"/>
      <c r="BB7929" s="122"/>
      <c r="BC7929" s="8"/>
      <c r="BD7929" s="8"/>
      <c r="BE7929" s="8"/>
      <c r="BF7929" s="8"/>
      <c r="BG7929" s="122"/>
      <c r="BH7929" s="8"/>
      <c r="BI7929" s="8"/>
      <c r="BJ7929" s="8"/>
      <c r="BK7929" s="8"/>
      <c r="BL7929" s="122"/>
      <c r="BM7929" s="8"/>
      <c r="BN7929" s="8"/>
      <c r="BO7929" s="8"/>
      <c r="BP7929" s="8"/>
      <c r="BQ7929" s="122"/>
      <c r="BR7929" s="8"/>
      <c r="BS7929" s="8"/>
      <c r="BT7929" s="8"/>
      <c r="BU7929" s="8"/>
      <c r="BV7929" s="122"/>
    </row>
    <row r="7930" spans="1:74" hidden="1" x14ac:dyDescent="0.3">
      <c r="A7930" s="8"/>
      <c r="B7930" s="2" t="s">
        <v>2</v>
      </c>
      <c r="C7930" s="2" t="s">
        <v>3</v>
      </c>
      <c r="D7930" s="2" t="s">
        <v>503</v>
      </c>
      <c r="E7930" s="9" t="s">
        <v>841</v>
      </c>
      <c r="F7930" s="10"/>
      <c r="G7930" s="18" t="s">
        <v>5</v>
      </c>
      <c r="H7930" s="3">
        <v>2024</v>
      </c>
      <c r="I7930" s="20" t="s">
        <v>286</v>
      </c>
      <c r="J7930" s="8" t="s">
        <v>343</v>
      </c>
      <c r="K7930" s="8" t="s">
        <v>339</v>
      </c>
      <c r="L7930" s="163">
        <f t="shared" si="346"/>
        <v>0</v>
      </c>
      <c r="M7930" s="163">
        <f t="shared" si="347"/>
        <v>0</v>
      </c>
      <c r="N7930" s="181"/>
      <c r="O7930" s="8"/>
      <c r="P7930" s="8"/>
      <c r="Q7930" s="8"/>
      <c r="R7930" s="8"/>
      <c r="S7930" s="122"/>
      <c r="T7930" s="8"/>
      <c r="U7930" s="8"/>
      <c r="V7930" s="8"/>
      <c r="W7930" s="8"/>
      <c r="X7930" s="122"/>
      <c r="Y7930" s="8"/>
      <c r="Z7930" s="8"/>
      <c r="AA7930" s="8"/>
      <c r="AB7930" s="8"/>
      <c r="AC7930" s="122"/>
      <c r="AD7930" s="8"/>
      <c r="AE7930" s="8"/>
      <c r="AF7930" s="8"/>
      <c r="AG7930" s="8"/>
      <c r="AH7930" s="122"/>
      <c r="AI7930" s="137"/>
      <c r="AJ7930" s="137"/>
      <c r="AK7930" s="137"/>
      <c r="AL7930" s="137"/>
      <c r="AM7930" s="138"/>
      <c r="AN7930" s="8"/>
      <c r="AO7930" s="8"/>
      <c r="AP7930" s="8"/>
      <c r="AQ7930" s="8"/>
      <c r="AR7930" s="122"/>
      <c r="AS7930" s="139"/>
      <c r="AT7930" s="139"/>
      <c r="AU7930" s="139"/>
      <c r="AV7930" s="139"/>
      <c r="AW7930" s="140"/>
      <c r="AX7930" s="8"/>
      <c r="AY7930" s="8"/>
      <c r="AZ7930" s="8"/>
      <c r="BA7930" s="8"/>
      <c r="BB7930" s="122"/>
      <c r="BC7930" s="8"/>
      <c r="BD7930" s="8"/>
      <c r="BE7930" s="8"/>
      <c r="BF7930" s="8"/>
      <c r="BG7930" s="122"/>
      <c r="BH7930" s="8"/>
      <c r="BI7930" s="8"/>
      <c r="BJ7930" s="8"/>
      <c r="BK7930" s="8"/>
      <c r="BL7930" s="122"/>
      <c r="BM7930" s="8"/>
      <c r="BN7930" s="8"/>
      <c r="BO7930" s="8"/>
      <c r="BP7930" s="8"/>
      <c r="BQ7930" s="122"/>
      <c r="BR7930" s="8"/>
      <c r="BS7930" s="8"/>
      <c r="BT7930" s="8"/>
      <c r="BU7930" s="8"/>
      <c r="BV7930" s="122"/>
    </row>
    <row r="7931" spans="1:74" hidden="1" x14ac:dyDescent="0.3">
      <c r="A7931" s="8"/>
      <c r="B7931" s="2" t="s">
        <v>2</v>
      </c>
      <c r="C7931" s="2" t="s">
        <v>3</v>
      </c>
      <c r="D7931" s="2" t="s">
        <v>503</v>
      </c>
      <c r="E7931" s="9" t="s">
        <v>841</v>
      </c>
      <c r="F7931" s="10"/>
      <c r="G7931" s="18" t="s">
        <v>5</v>
      </c>
      <c r="H7931" s="3">
        <v>2024</v>
      </c>
      <c r="I7931" s="20" t="s">
        <v>288</v>
      </c>
      <c r="J7931" s="8" t="s">
        <v>344</v>
      </c>
      <c r="K7931" s="8" t="s">
        <v>318</v>
      </c>
      <c r="L7931" s="163">
        <f t="shared" si="346"/>
        <v>0</v>
      </c>
      <c r="M7931" s="163">
        <f t="shared" si="347"/>
        <v>0</v>
      </c>
      <c r="N7931" s="181"/>
      <c r="O7931" s="8"/>
      <c r="P7931" s="8"/>
      <c r="Q7931" s="8"/>
      <c r="R7931" s="8"/>
      <c r="S7931" s="122"/>
      <c r="T7931" s="8"/>
      <c r="U7931" s="8"/>
      <c r="V7931" s="8"/>
      <c r="W7931" s="8"/>
      <c r="X7931" s="122"/>
      <c r="Y7931" s="8"/>
      <c r="Z7931" s="8"/>
      <c r="AA7931" s="8"/>
      <c r="AB7931" s="8"/>
      <c r="AC7931" s="122"/>
      <c r="AD7931" s="8"/>
      <c r="AE7931" s="8"/>
      <c r="AF7931" s="8"/>
      <c r="AG7931" s="8"/>
      <c r="AH7931" s="122"/>
      <c r="AI7931" s="137"/>
      <c r="AJ7931" s="137"/>
      <c r="AK7931" s="137"/>
      <c r="AL7931" s="137"/>
      <c r="AM7931" s="138"/>
      <c r="AN7931" s="8"/>
      <c r="AO7931" s="8"/>
      <c r="AP7931" s="8"/>
      <c r="AQ7931" s="8"/>
      <c r="AR7931" s="122"/>
      <c r="AS7931" s="139"/>
      <c r="AT7931" s="139"/>
      <c r="AU7931" s="139"/>
      <c r="AV7931" s="139"/>
      <c r="AW7931" s="140"/>
      <c r="AX7931" s="8"/>
      <c r="AY7931" s="8"/>
      <c r="AZ7931" s="8"/>
      <c r="BA7931" s="8"/>
      <c r="BB7931" s="122"/>
      <c r="BC7931" s="8"/>
      <c r="BD7931" s="8"/>
      <c r="BE7931" s="8"/>
      <c r="BF7931" s="8"/>
      <c r="BG7931" s="122"/>
      <c r="BH7931" s="8"/>
      <c r="BI7931" s="8"/>
      <c r="BJ7931" s="8"/>
      <c r="BK7931" s="8"/>
      <c r="BL7931" s="122"/>
      <c r="BM7931" s="8"/>
      <c r="BN7931" s="8"/>
      <c r="BO7931" s="8"/>
      <c r="BP7931" s="8"/>
      <c r="BQ7931" s="122"/>
      <c r="BR7931" s="8"/>
      <c r="BS7931" s="8"/>
      <c r="BT7931" s="8"/>
      <c r="BU7931" s="8"/>
      <c r="BV7931" s="122"/>
    </row>
    <row r="7932" spans="1:74" hidden="1" x14ac:dyDescent="0.3">
      <c r="A7932" s="8"/>
      <c r="B7932" s="2" t="s">
        <v>2</v>
      </c>
      <c r="C7932" s="2" t="s">
        <v>3</v>
      </c>
      <c r="D7932" s="2" t="s">
        <v>503</v>
      </c>
      <c r="E7932" s="9" t="s">
        <v>841</v>
      </c>
      <c r="F7932" s="10"/>
      <c r="G7932" s="18" t="s">
        <v>5</v>
      </c>
      <c r="H7932" s="3">
        <v>2024</v>
      </c>
      <c r="I7932" s="20" t="s">
        <v>288</v>
      </c>
      <c r="J7932" s="2" t="s">
        <v>351</v>
      </c>
      <c r="K7932" s="2" t="s">
        <v>318</v>
      </c>
      <c r="L7932" s="163">
        <f t="shared" si="346"/>
        <v>0</v>
      </c>
      <c r="M7932" s="163">
        <f t="shared" si="347"/>
        <v>0</v>
      </c>
      <c r="N7932" s="181"/>
      <c r="O7932" s="8"/>
      <c r="P7932" s="8"/>
      <c r="Q7932" s="8"/>
      <c r="R7932" s="8"/>
      <c r="S7932" s="122"/>
      <c r="T7932" s="8"/>
      <c r="U7932" s="8"/>
      <c r="V7932" s="8"/>
      <c r="W7932" s="8"/>
      <c r="X7932" s="122"/>
      <c r="Y7932" s="8"/>
      <c r="Z7932" s="8"/>
      <c r="AA7932" s="8"/>
      <c r="AB7932" s="8"/>
      <c r="AC7932" s="122"/>
      <c r="AD7932" s="8"/>
      <c r="AE7932" s="8"/>
      <c r="AF7932" s="8"/>
      <c r="AG7932" s="8"/>
      <c r="AH7932" s="122"/>
      <c r="AI7932" s="137"/>
      <c r="AJ7932" s="137"/>
      <c r="AK7932" s="137"/>
      <c r="AL7932" s="137"/>
      <c r="AM7932" s="138"/>
      <c r="AN7932" s="8"/>
      <c r="AO7932" s="8"/>
      <c r="AP7932" s="8"/>
      <c r="AQ7932" s="8"/>
      <c r="AR7932" s="122"/>
      <c r="AS7932" s="139"/>
      <c r="AT7932" s="139"/>
      <c r="AU7932" s="139"/>
      <c r="AV7932" s="139"/>
      <c r="AW7932" s="140"/>
      <c r="AX7932" s="8"/>
      <c r="AY7932" s="8"/>
      <c r="AZ7932" s="8"/>
      <c r="BA7932" s="8"/>
      <c r="BB7932" s="122"/>
      <c r="BC7932" s="8"/>
      <c r="BD7932" s="8"/>
      <c r="BE7932" s="8"/>
      <c r="BF7932" s="8"/>
      <c r="BG7932" s="122"/>
      <c r="BH7932" s="8"/>
      <c r="BI7932" s="8"/>
      <c r="BJ7932" s="8"/>
      <c r="BK7932" s="8"/>
      <c r="BL7932" s="122"/>
      <c r="BM7932" s="8"/>
      <c r="BN7932" s="8"/>
      <c r="BO7932" s="8"/>
      <c r="BP7932" s="8"/>
      <c r="BQ7932" s="122"/>
      <c r="BR7932" s="8"/>
      <c r="BS7932" s="8"/>
      <c r="BT7932" s="8"/>
      <c r="BU7932" s="8"/>
      <c r="BV7932" s="122"/>
    </row>
    <row r="7933" spans="1:74" hidden="1" x14ac:dyDescent="0.3">
      <c r="A7933" s="8"/>
      <c r="B7933" s="2" t="s">
        <v>2</v>
      </c>
      <c r="C7933" s="2" t="s">
        <v>3</v>
      </c>
      <c r="D7933" s="2" t="s">
        <v>503</v>
      </c>
      <c r="E7933" s="9" t="s">
        <v>841</v>
      </c>
      <c r="F7933" s="10"/>
      <c r="G7933" s="18" t="s">
        <v>5</v>
      </c>
      <c r="H7933" s="3">
        <v>2024</v>
      </c>
      <c r="I7933" s="20" t="s">
        <v>288</v>
      </c>
      <c r="J7933" s="2" t="s">
        <v>352</v>
      </c>
      <c r="K7933" s="2" t="s">
        <v>321</v>
      </c>
      <c r="L7933" s="163">
        <f t="shared" si="346"/>
        <v>0</v>
      </c>
      <c r="M7933" s="163">
        <f t="shared" si="347"/>
        <v>0</v>
      </c>
      <c r="N7933" s="181"/>
      <c r="O7933" s="8"/>
      <c r="P7933" s="8"/>
      <c r="Q7933" s="8"/>
      <c r="R7933" s="8"/>
      <c r="S7933" s="122"/>
      <c r="T7933" s="8"/>
      <c r="U7933" s="8"/>
      <c r="V7933" s="8"/>
      <c r="W7933" s="8"/>
      <c r="X7933" s="122"/>
      <c r="Y7933" s="8"/>
      <c r="Z7933" s="8"/>
      <c r="AA7933" s="8"/>
      <c r="AB7933" s="8"/>
      <c r="AC7933" s="122"/>
      <c r="AD7933" s="8"/>
      <c r="AE7933" s="8"/>
      <c r="AF7933" s="8"/>
      <c r="AG7933" s="8"/>
      <c r="AH7933" s="122"/>
      <c r="AI7933" s="137"/>
      <c r="AJ7933" s="137"/>
      <c r="AK7933" s="137"/>
      <c r="AL7933" s="137"/>
      <c r="AM7933" s="138"/>
      <c r="AN7933" s="8"/>
      <c r="AO7933" s="8"/>
      <c r="AP7933" s="8"/>
      <c r="AQ7933" s="8"/>
      <c r="AR7933" s="122"/>
      <c r="AS7933" s="139"/>
      <c r="AT7933" s="139"/>
      <c r="AU7933" s="139"/>
      <c r="AV7933" s="139"/>
      <c r="AW7933" s="140"/>
      <c r="AX7933" s="8"/>
      <c r="AY7933" s="8"/>
      <c r="AZ7933" s="8"/>
      <c r="BA7933" s="8"/>
      <c r="BB7933" s="122"/>
      <c r="BC7933" s="8"/>
      <c r="BD7933" s="8"/>
      <c r="BE7933" s="8"/>
      <c r="BF7933" s="8"/>
      <c r="BG7933" s="122"/>
      <c r="BH7933" s="8"/>
      <c r="BI7933" s="8"/>
      <c r="BJ7933" s="8"/>
      <c r="BK7933" s="8"/>
      <c r="BL7933" s="122"/>
      <c r="BM7933" s="8"/>
      <c r="BN7933" s="8"/>
      <c r="BO7933" s="8"/>
      <c r="BP7933" s="8"/>
      <c r="BQ7933" s="122"/>
      <c r="BR7933" s="8"/>
      <c r="BS7933" s="8"/>
      <c r="BT7933" s="8"/>
      <c r="BU7933" s="8"/>
      <c r="BV7933" s="122"/>
    </row>
    <row r="7934" spans="1:74" hidden="1" x14ac:dyDescent="0.3">
      <c r="A7934" s="8"/>
      <c r="B7934" s="2" t="s">
        <v>2</v>
      </c>
      <c r="C7934" s="2" t="s">
        <v>3</v>
      </c>
      <c r="D7934" s="2" t="s">
        <v>503</v>
      </c>
      <c r="E7934" s="9" t="s">
        <v>841</v>
      </c>
      <c r="F7934" s="10"/>
      <c r="G7934" s="18" t="s">
        <v>5</v>
      </c>
      <c r="H7934" s="3">
        <v>2024</v>
      </c>
      <c r="I7934" s="20" t="s">
        <v>288</v>
      </c>
      <c r="J7934" s="2" t="s">
        <v>345</v>
      </c>
      <c r="K7934" s="2" t="s">
        <v>318</v>
      </c>
      <c r="L7934" s="163">
        <f t="shared" si="346"/>
        <v>0</v>
      </c>
      <c r="M7934" s="163">
        <f t="shared" si="347"/>
        <v>0</v>
      </c>
      <c r="N7934" s="181"/>
      <c r="O7934" s="8"/>
      <c r="P7934" s="8"/>
      <c r="Q7934" s="8"/>
      <c r="R7934" s="8"/>
      <c r="S7934" s="122"/>
      <c r="T7934" s="8"/>
      <c r="U7934" s="8"/>
      <c r="V7934" s="8"/>
      <c r="W7934" s="8"/>
      <c r="X7934" s="122"/>
      <c r="Y7934" s="8"/>
      <c r="Z7934" s="8"/>
      <c r="AA7934" s="8"/>
      <c r="AB7934" s="8"/>
      <c r="AC7934" s="122"/>
      <c r="AD7934" s="8"/>
      <c r="AE7934" s="8"/>
      <c r="AF7934" s="8"/>
      <c r="AG7934" s="8"/>
      <c r="AH7934" s="122"/>
      <c r="AI7934" s="137"/>
      <c r="AJ7934" s="137"/>
      <c r="AK7934" s="137"/>
      <c r="AL7934" s="137"/>
      <c r="AM7934" s="138"/>
      <c r="AN7934" s="8"/>
      <c r="AO7934" s="8"/>
      <c r="AP7934" s="8"/>
      <c r="AQ7934" s="8"/>
      <c r="AR7934" s="122"/>
      <c r="AS7934" s="139"/>
      <c r="AT7934" s="139"/>
      <c r="AU7934" s="139"/>
      <c r="AV7934" s="139"/>
      <c r="AW7934" s="140"/>
      <c r="AX7934" s="8"/>
      <c r="AY7934" s="8"/>
      <c r="AZ7934" s="8"/>
      <c r="BA7934" s="8"/>
      <c r="BB7934" s="122"/>
      <c r="BC7934" s="8"/>
      <c r="BD7934" s="8"/>
      <c r="BE7934" s="8"/>
      <c r="BF7934" s="8"/>
      <c r="BG7934" s="122"/>
      <c r="BH7934" s="8"/>
      <c r="BI7934" s="8"/>
      <c r="BJ7934" s="8"/>
      <c r="BK7934" s="8"/>
      <c r="BL7934" s="122"/>
      <c r="BM7934" s="8"/>
      <c r="BN7934" s="8"/>
      <c r="BO7934" s="8"/>
      <c r="BP7934" s="8"/>
      <c r="BQ7934" s="122"/>
      <c r="BR7934" s="8"/>
      <c r="BS7934" s="8"/>
      <c r="BT7934" s="8"/>
      <c r="BU7934" s="8"/>
      <c r="BV7934" s="122"/>
    </row>
    <row r="7935" spans="1:74" hidden="1" x14ac:dyDescent="0.3">
      <c r="A7935" s="8"/>
      <c r="B7935" s="2" t="s">
        <v>2</v>
      </c>
      <c r="C7935" s="2" t="s">
        <v>3</v>
      </c>
      <c r="D7935" s="2" t="s">
        <v>503</v>
      </c>
      <c r="E7935" s="9" t="s">
        <v>841</v>
      </c>
      <c r="F7935" s="10"/>
      <c r="G7935" s="18" t="s">
        <v>5</v>
      </c>
      <c r="H7935" s="3">
        <v>2024</v>
      </c>
      <c r="I7935" s="20" t="s">
        <v>289</v>
      </c>
      <c r="J7935" s="2" t="s">
        <v>268</v>
      </c>
      <c r="K7935" s="2" t="s">
        <v>318</v>
      </c>
      <c r="L7935" s="163">
        <f t="shared" si="346"/>
        <v>0</v>
      </c>
      <c r="M7935" s="163">
        <f t="shared" si="347"/>
        <v>0</v>
      </c>
      <c r="N7935" s="181"/>
      <c r="O7935" s="8"/>
      <c r="P7935" s="8"/>
      <c r="Q7935" s="8"/>
      <c r="R7935" s="8"/>
      <c r="S7935" s="122"/>
      <c r="T7935" s="8"/>
      <c r="U7935" s="8"/>
      <c r="V7935" s="8"/>
      <c r="W7935" s="8"/>
      <c r="X7935" s="122"/>
      <c r="Y7935" s="8"/>
      <c r="Z7935" s="8"/>
      <c r="AA7935" s="8"/>
      <c r="AB7935" s="8"/>
      <c r="AC7935" s="122"/>
      <c r="AD7935" s="8"/>
      <c r="AE7935" s="8"/>
      <c r="AF7935" s="8"/>
      <c r="AG7935" s="8"/>
      <c r="AH7935" s="122"/>
      <c r="AI7935" s="137"/>
      <c r="AJ7935" s="137"/>
      <c r="AK7935" s="137"/>
      <c r="AL7935" s="137"/>
      <c r="AM7935" s="138"/>
      <c r="AN7935" s="8"/>
      <c r="AO7935" s="8"/>
      <c r="AP7935" s="8"/>
      <c r="AQ7935" s="8"/>
      <c r="AR7935" s="122"/>
      <c r="AS7935" s="139"/>
      <c r="AT7935" s="139"/>
      <c r="AU7935" s="139"/>
      <c r="AV7935" s="139"/>
      <c r="AW7935" s="140"/>
      <c r="AX7935" s="8"/>
      <c r="AY7935" s="8"/>
      <c r="AZ7935" s="8"/>
      <c r="BA7935" s="8"/>
      <c r="BB7935" s="122"/>
      <c r="BC7935" s="8"/>
      <c r="BD7935" s="8"/>
      <c r="BE7935" s="8"/>
      <c r="BF7935" s="8"/>
      <c r="BG7935" s="122"/>
      <c r="BH7935" s="8"/>
      <c r="BI7935" s="8"/>
      <c r="BJ7935" s="8"/>
      <c r="BK7935" s="8"/>
      <c r="BL7935" s="122"/>
      <c r="BM7935" s="8"/>
      <c r="BN7935" s="8"/>
      <c r="BO7935" s="8"/>
      <c r="BP7935" s="8"/>
      <c r="BQ7935" s="122"/>
      <c r="BR7935" s="8"/>
      <c r="BS7935" s="8"/>
      <c r="BT7935" s="8"/>
      <c r="BU7935" s="8"/>
      <c r="BV7935" s="122"/>
    </row>
    <row r="7936" spans="1:74" hidden="1" x14ac:dyDescent="0.3">
      <c r="A7936" s="8"/>
      <c r="B7936" s="2" t="s">
        <v>2</v>
      </c>
      <c r="C7936" s="2" t="s">
        <v>3</v>
      </c>
      <c r="D7936" s="2" t="s">
        <v>503</v>
      </c>
      <c r="E7936" s="9" t="s">
        <v>841</v>
      </c>
      <c r="F7936" s="10"/>
      <c r="G7936" s="18" t="s">
        <v>5</v>
      </c>
      <c r="H7936" s="3">
        <v>2024</v>
      </c>
      <c r="I7936" s="20" t="s">
        <v>289</v>
      </c>
      <c r="J7936" s="2" t="s">
        <v>292</v>
      </c>
      <c r="K7936" s="2" t="s">
        <v>318</v>
      </c>
      <c r="L7936" s="163">
        <f t="shared" si="346"/>
        <v>0</v>
      </c>
      <c r="M7936" s="163">
        <f t="shared" si="347"/>
        <v>0</v>
      </c>
      <c r="N7936" s="181"/>
      <c r="O7936" s="8"/>
      <c r="P7936" s="8"/>
      <c r="Q7936" s="8"/>
      <c r="R7936" s="8"/>
      <c r="S7936" s="122"/>
      <c r="T7936" s="8"/>
      <c r="U7936" s="8"/>
      <c r="V7936" s="8"/>
      <c r="W7936" s="8"/>
      <c r="X7936" s="122"/>
      <c r="Y7936" s="8"/>
      <c r="Z7936" s="8"/>
      <c r="AA7936" s="8"/>
      <c r="AB7936" s="8"/>
      <c r="AC7936" s="122"/>
      <c r="AD7936" s="8"/>
      <c r="AE7936" s="8"/>
      <c r="AF7936" s="8"/>
      <c r="AG7936" s="8"/>
      <c r="AH7936" s="122"/>
      <c r="AI7936" s="137"/>
      <c r="AJ7936" s="137"/>
      <c r="AK7936" s="137"/>
      <c r="AL7936" s="137"/>
      <c r="AM7936" s="138"/>
      <c r="AN7936" s="8"/>
      <c r="AO7936" s="8"/>
      <c r="AP7936" s="8"/>
      <c r="AQ7936" s="8"/>
      <c r="AR7936" s="122"/>
      <c r="AS7936" s="139"/>
      <c r="AT7936" s="139"/>
      <c r="AU7936" s="139"/>
      <c r="AV7936" s="139"/>
      <c r="AW7936" s="140"/>
      <c r="AX7936" s="8"/>
      <c r="AY7936" s="8"/>
      <c r="AZ7936" s="8"/>
      <c r="BA7936" s="8"/>
      <c r="BB7936" s="122"/>
      <c r="BC7936" s="8"/>
      <c r="BD7936" s="8"/>
      <c r="BE7936" s="8"/>
      <c r="BF7936" s="8"/>
      <c r="BG7936" s="122"/>
      <c r="BH7936" s="8"/>
      <c r="BI7936" s="8"/>
      <c r="BJ7936" s="8"/>
      <c r="BK7936" s="8"/>
      <c r="BL7936" s="122"/>
      <c r="BM7936" s="8"/>
      <c r="BN7936" s="8"/>
      <c r="BO7936" s="8"/>
      <c r="BP7936" s="8"/>
      <c r="BQ7936" s="122"/>
      <c r="BR7936" s="8"/>
      <c r="BS7936" s="8"/>
      <c r="BT7936" s="8"/>
      <c r="BU7936" s="8"/>
      <c r="BV7936" s="122"/>
    </row>
    <row r="7937" spans="1:74" hidden="1" x14ac:dyDescent="0.3">
      <c r="A7937" s="8"/>
      <c r="B7937" s="2" t="s">
        <v>2</v>
      </c>
      <c r="C7937" s="2" t="s">
        <v>3</v>
      </c>
      <c r="D7937" s="2" t="s">
        <v>503</v>
      </c>
      <c r="E7937" s="9" t="s">
        <v>841</v>
      </c>
      <c r="F7937" s="10"/>
      <c r="G7937" s="18" t="s">
        <v>5</v>
      </c>
      <c r="H7937" s="3">
        <v>2024</v>
      </c>
      <c r="I7937" s="20" t="s">
        <v>285</v>
      </c>
      <c r="J7937" s="2" t="s">
        <v>293</v>
      </c>
      <c r="K7937" s="2" t="s">
        <v>318</v>
      </c>
      <c r="L7937" s="163">
        <f t="shared" si="346"/>
        <v>0</v>
      </c>
      <c r="M7937" s="163">
        <f t="shared" si="347"/>
        <v>0</v>
      </c>
      <c r="N7937" s="181"/>
      <c r="O7937" s="8"/>
      <c r="P7937" s="8"/>
      <c r="Q7937" s="8"/>
      <c r="R7937" s="8"/>
      <c r="S7937" s="122"/>
      <c r="T7937" s="8"/>
      <c r="U7937" s="8"/>
      <c r="V7937" s="8"/>
      <c r="W7937" s="8"/>
      <c r="X7937" s="122"/>
      <c r="Y7937" s="8"/>
      <c r="Z7937" s="8"/>
      <c r="AA7937" s="8"/>
      <c r="AB7937" s="8"/>
      <c r="AC7937" s="122"/>
      <c r="AD7937" s="8"/>
      <c r="AE7937" s="8"/>
      <c r="AF7937" s="8"/>
      <c r="AG7937" s="8"/>
      <c r="AH7937" s="122"/>
      <c r="AI7937" s="137"/>
      <c r="AJ7937" s="137"/>
      <c r="AK7937" s="137"/>
      <c r="AL7937" s="137"/>
      <c r="AM7937" s="138"/>
      <c r="AN7937" s="8"/>
      <c r="AO7937" s="8"/>
      <c r="AP7937" s="8"/>
      <c r="AQ7937" s="8"/>
      <c r="AR7937" s="122"/>
      <c r="AS7937" s="139"/>
      <c r="AT7937" s="139"/>
      <c r="AU7937" s="139"/>
      <c r="AV7937" s="139"/>
      <c r="AW7937" s="140"/>
      <c r="AX7937" s="8"/>
      <c r="AY7937" s="8"/>
      <c r="AZ7937" s="8"/>
      <c r="BA7937" s="8"/>
      <c r="BB7937" s="122"/>
      <c r="BC7937" s="8"/>
      <c r="BD7937" s="8"/>
      <c r="BE7937" s="8"/>
      <c r="BF7937" s="8"/>
      <c r="BG7937" s="122"/>
      <c r="BH7937" s="8"/>
      <c r="BI7937" s="8"/>
      <c r="BJ7937" s="8"/>
      <c r="BK7937" s="8"/>
      <c r="BL7937" s="122"/>
      <c r="BM7937" s="8"/>
      <c r="BN7937" s="8"/>
      <c r="BO7937" s="8"/>
      <c r="BP7937" s="8"/>
      <c r="BQ7937" s="122"/>
      <c r="BR7937" s="8"/>
      <c r="BS7937" s="8"/>
      <c r="BT7937" s="8"/>
      <c r="BU7937" s="8"/>
      <c r="BV7937" s="122"/>
    </row>
    <row r="7938" spans="1:74" hidden="1" x14ac:dyDescent="0.3">
      <c r="A7938" s="8"/>
      <c r="B7938" s="2" t="s">
        <v>2</v>
      </c>
      <c r="C7938" s="2" t="s">
        <v>3</v>
      </c>
      <c r="D7938" s="2" t="s">
        <v>503</v>
      </c>
      <c r="E7938" s="9" t="s">
        <v>841</v>
      </c>
      <c r="F7938" s="10"/>
      <c r="G7938" s="18" t="s">
        <v>5</v>
      </c>
      <c r="H7938" s="3">
        <v>2024</v>
      </c>
      <c r="I7938" s="20" t="s">
        <v>287</v>
      </c>
      <c r="J7938" s="2" t="s">
        <v>269</v>
      </c>
      <c r="K7938" s="2" t="s">
        <v>320</v>
      </c>
      <c r="L7938" s="163">
        <f t="shared" si="346"/>
        <v>4</v>
      </c>
      <c r="M7938" s="163">
        <f t="shared" si="347"/>
        <v>8.2970000000000006</v>
      </c>
      <c r="N7938" s="181"/>
      <c r="O7938" s="8"/>
      <c r="P7938" s="8"/>
      <c r="Q7938" s="8"/>
      <c r="R7938" s="8"/>
      <c r="S7938" s="122"/>
      <c r="T7938" s="8"/>
      <c r="U7938" s="8"/>
      <c r="V7938" s="8"/>
      <c r="W7938" s="8"/>
      <c r="X7938" s="122"/>
      <c r="Y7938" s="8"/>
      <c r="Z7938" s="8"/>
      <c r="AA7938" s="8"/>
      <c r="AB7938" s="8"/>
      <c r="AC7938" s="122"/>
      <c r="AD7938" s="8"/>
      <c r="AE7938" s="8"/>
      <c r="AF7938" s="8"/>
      <c r="AG7938" s="8"/>
      <c r="AH7938" s="122"/>
      <c r="AI7938" s="137"/>
      <c r="AJ7938" s="137"/>
      <c r="AK7938" s="137"/>
      <c r="AL7938" s="137"/>
      <c r="AM7938" s="138"/>
      <c r="AN7938" s="8"/>
      <c r="AO7938" s="8"/>
      <c r="AP7938" s="8"/>
      <c r="AQ7938" s="8"/>
      <c r="AR7938" s="122"/>
      <c r="AS7938" s="139"/>
      <c r="AT7938" s="139"/>
      <c r="AU7938" s="139"/>
      <c r="AV7938" s="139"/>
      <c r="AW7938" s="140"/>
      <c r="AX7938" s="8"/>
      <c r="AY7938" s="8"/>
      <c r="AZ7938" s="8"/>
      <c r="BA7938" s="8">
        <v>4</v>
      </c>
      <c r="BB7938" s="122">
        <v>8.2970000000000006</v>
      </c>
      <c r="BC7938" s="8"/>
      <c r="BD7938" s="8"/>
      <c r="BE7938" s="8"/>
      <c r="BF7938" s="8"/>
      <c r="BG7938" s="122"/>
      <c r="BH7938" s="8"/>
      <c r="BI7938" s="8"/>
      <c r="BJ7938" s="8"/>
      <c r="BK7938" s="8"/>
      <c r="BL7938" s="122"/>
      <c r="BM7938" s="8"/>
      <c r="BN7938" s="8"/>
      <c r="BO7938" s="8"/>
      <c r="BP7938" s="8"/>
      <c r="BQ7938" s="122"/>
      <c r="BR7938" s="8"/>
      <c r="BS7938" s="8"/>
      <c r="BT7938" s="8"/>
      <c r="BU7938" s="8"/>
      <c r="BV7938" s="122"/>
    </row>
    <row r="7939" spans="1:74" hidden="1" x14ac:dyDescent="0.3">
      <c r="A7939" s="8"/>
      <c r="B7939" s="2" t="s">
        <v>2</v>
      </c>
      <c r="C7939" s="2" t="s">
        <v>3</v>
      </c>
      <c r="D7939" s="2" t="s">
        <v>503</v>
      </c>
      <c r="E7939" s="9" t="s">
        <v>841</v>
      </c>
      <c r="F7939" s="10"/>
      <c r="G7939" s="18" t="s">
        <v>5</v>
      </c>
      <c r="H7939" s="3">
        <v>2024</v>
      </c>
      <c r="I7939" s="20" t="s">
        <v>287</v>
      </c>
      <c r="J7939" s="2" t="s">
        <v>270</v>
      </c>
      <c r="K7939" s="2" t="s">
        <v>320</v>
      </c>
      <c r="L7939" s="163">
        <f t="shared" si="346"/>
        <v>0</v>
      </c>
      <c r="M7939" s="163">
        <f t="shared" si="347"/>
        <v>0</v>
      </c>
      <c r="N7939" s="181"/>
      <c r="O7939" s="8"/>
      <c r="P7939" s="8"/>
      <c r="Q7939" s="8"/>
      <c r="R7939" s="8"/>
      <c r="S7939" s="122"/>
      <c r="T7939" s="8"/>
      <c r="U7939" s="8"/>
      <c r="V7939" s="8"/>
      <c r="W7939" s="8"/>
      <c r="X7939" s="122"/>
      <c r="Y7939" s="8"/>
      <c r="Z7939" s="8"/>
      <c r="AA7939" s="8"/>
      <c r="AB7939" s="8"/>
      <c r="AC7939" s="122"/>
      <c r="AD7939" s="8"/>
      <c r="AE7939" s="8"/>
      <c r="AF7939" s="8"/>
      <c r="AG7939" s="8"/>
      <c r="AH7939" s="122"/>
      <c r="AI7939" s="137"/>
      <c r="AJ7939" s="137"/>
      <c r="AK7939" s="137"/>
      <c r="AL7939" s="137"/>
      <c r="AM7939" s="138"/>
      <c r="AN7939" s="8"/>
      <c r="AO7939" s="8"/>
      <c r="AP7939" s="8"/>
      <c r="AQ7939" s="8"/>
      <c r="AR7939" s="122"/>
      <c r="AS7939" s="139"/>
      <c r="AT7939" s="139"/>
      <c r="AU7939" s="139"/>
      <c r="AV7939" s="139"/>
      <c r="AW7939" s="140"/>
      <c r="AX7939" s="8"/>
      <c r="AY7939" s="8"/>
      <c r="AZ7939" s="8"/>
      <c r="BA7939" s="8"/>
      <c r="BB7939" s="122"/>
      <c r="BC7939" s="8"/>
      <c r="BD7939" s="8"/>
      <c r="BE7939" s="8"/>
      <c r="BF7939" s="8"/>
      <c r="BG7939" s="122"/>
      <c r="BH7939" s="8"/>
      <c r="BI7939" s="8"/>
      <c r="BJ7939" s="8"/>
      <c r="BK7939" s="8"/>
      <c r="BL7939" s="122"/>
      <c r="BM7939" s="8"/>
      <c r="BN7939" s="8"/>
      <c r="BO7939" s="8"/>
      <c r="BP7939" s="8"/>
      <c r="BQ7939" s="122"/>
      <c r="BR7939" s="8"/>
      <c r="BS7939" s="8"/>
      <c r="BT7939" s="8"/>
      <c r="BU7939" s="8"/>
      <c r="BV7939" s="122"/>
    </row>
    <row r="7940" spans="1:74" hidden="1" x14ac:dyDescent="0.3">
      <c r="A7940" s="8"/>
      <c r="B7940" s="2" t="s">
        <v>2</v>
      </c>
      <c r="C7940" s="2" t="s">
        <v>3</v>
      </c>
      <c r="D7940" s="2" t="s">
        <v>503</v>
      </c>
      <c r="E7940" s="9" t="s">
        <v>841</v>
      </c>
      <c r="F7940" s="10"/>
      <c r="G7940" s="18" t="s">
        <v>5</v>
      </c>
      <c r="H7940" s="3">
        <v>2024</v>
      </c>
      <c r="I7940" s="20" t="s">
        <v>290</v>
      </c>
      <c r="J7940" s="2" t="s">
        <v>271</v>
      </c>
      <c r="K7940" s="2" t="s">
        <v>321</v>
      </c>
      <c r="L7940" s="163">
        <f t="shared" si="346"/>
        <v>0</v>
      </c>
      <c r="M7940" s="163">
        <f t="shared" si="347"/>
        <v>0</v>
      </c>
      <c r="N7940" s="181"/>
      <c r="O7940" s="8"/>
      <c r="P7940" s="8"/>
      <c r="Q7940" s="8"/>
      <c r="R7940" s="8"/>
      <c r="S7940" s="122"/>
      <c r="T7940" s="8"/>
      <c r="U7940" s="8"/>
      <c r="V7940" s="8"/>
      <c r="W7940" s="8"/>
      <c r="X7940" s="122"/>
      <c r="Y7940" s="8"/>
      <c r="Z7940" s="8"/>
      <c r="AA7940" s="8"/>
      <c r="AB7940" s="8"/>
      <c r="AC7940" s="122"/>
      <c r="AD7940" s="8"/>
      <c r="AE7940" s="8"/>
      <c r="AF7940" s="8"/>
      <c r="AG7940" s="8"/>
      <c r="AH7940" s="122"/>
      <c r="AI7940" s="137"/>
      <c r="AJ7940" s="137"/>
      <c r="AK7940" s="137"/>
      <c r="AL7940" s="137"/>
      <c r="AM7940" s="138"/>
      <c r="AN7940" s="8"/>
      <c r="AO7940" s="8"/>
      <c r="AP7940" s="8"/>
      <c r="AQ7940" s="8"/>
      <c r="AR7940" s="122"/>
      <c r="AS7940" s="139"/>
      <c r="AT7940" s="139"/>
      <c r="AU7940" s="139"/>
      <c r="AV7940" s="139"/>
      <c r="AW7940" s="140"/>
      <c r="AX7940" s="8"/>
      <c r="AY7940" s="8"/>
      <c r="AZ7940" s="8"/>
      <c r="BA7940" s="8"/>
      <c r="BB7940" s="122"/>
      <c r="BC7940" s="8"/>
      <c r="BD7940" s="8"/>
      <c r="BE7940" s="8"/>
      <c r="BF7940" s="8"/>
      <c r="BG7940" s="122"/>
      <c r="BH7940" s="8"/>
      <c r="BI7940" s="8"/>
      <c r="BJ7940" s="8"/>
      <c r="BK7940" s="8"/>
      <c r="BL7940" s="122"/>
      <c r="BM7940" s="8"/>
      <c r="BN7940" s="8"/>
      <c r="BO7940" s="8"/>
      <c r="BP7940" s="8"/>
      <c r="BQ7940" s="122"/>
      <c r="BR7940" s="8"/>
      <c r="BS7940" s="8"/>
      <c r="BT7940" s="8"/>
      <c r="BU7940" s="8"/>
      <c r="BV7940" s="122"/>
    </row>
    <row r="7941" spans="1:74" hidden="1" x14ac:dyDescent="0.3">
      <c r="A7941" s="8"/>
      <c r="B7941" s="2" t="s">
        <v>2</v>
      </c>
      <c r="C7941" s="2" t="s">
        <v>3</v>
      </c>
      <c r="D7941" s="2" t="s">
        <v>503</v>
      </c>
      <c r="E7941" s="9" t="s">
        <v>841</v>
      </c>
      <c r="F7941" s="10"/>
      <c r="G7941" s="18" t="s">
        <v>5</v>
      </c>
      <c r="H7941" s="3">
        <v>2024</v>
      </c>
      <c r="I7941" s="20" t="s">
        <v>284</v>
      </c>
      <c r="J7941" s="2" t="s">
        <v>294</v>
      </c>
      <c r="K7941" s="2" t="s">
        <v>320</v>
      </c>
      <c r="L7941" s="163">
        <f t="shared" si="346"/>
        <v>0</v>
      </c>
      <c r="M7941" s="163">
        <f t="shared" si="347"/>
        <v>0</v>
      </c>
      <c r="N7941" s="181"/>
      <c r="O7941" s="8"/>
      <c r="P7941" s="8"/>
      <c r="Q7941" s="8"/>
      <c r="R7941" s="8"/>
      <c r="S7941" s="122"/>
      <c r="T7941" s="8"/>
      <c r="U7941" s="8"/>
      <c r="V7941" s="8"/>
      <c r="W7941" s="8"/>
      <c r="X7941" s="122"/>
      <c r="Y7941" s="8"/>
      <c r="Z7941" s="8"/>
      <c r="AA7941" s="8"/>
      <c r="AB7941" s="8"/>
      <c r="AC7941" s="122"/>
      <c r="AD7941" s="8"/>
      <c r="AE7941" s="8"/>
      <c r="AF7941" s="8"/>
      <c r="AG7941" s="8"/>
      <c r="AH7941" s="122"/>
      <c r="AI7941" s="137"/>
      <c r="AJ7941" s="137"/>
      <c r="AK7941" s="137"/>
      <c r="AL7941" s="137"/>
      <c r="AM7941" s="138"/>
      <c r="AN7941" s="8"/>
      <c r="AO7941" s="8"/>
      <c r="AP7941" s="8"/>
      <c r="AQ7941" s="8"/>
      <c r="AR7941" s="122"/>
      <c r="AS7941" s="139"/>
      <c r="AT7941" s="139"/>
      <c r="AU7941" s="139"/>
      <c r="AV7941" s="139"/>
      <c r="AW7941" s="140"/>
      <c r="AX7941" s="8"/>
      <c r="AY7941" s="8"/>
      <c r="AZ7941" s="8"/>
      <c r="BA7941" s="8"/>
      <c r="BB7941" s="122"/>
      <c r="BC7941" s="8"/>
      <c r="BD7941" s="8"/>
      <c r="BE7941" s="8"/>
      <c r="BF7941" s="8"/>
      <c r="BG7941" s="122"/>
      <c r="BH7941" s="8"/>
      <c r="BI7941" s="8"/>
      <c r="BJ7941" s="8"/>
      <c r="BK7941" s="8"/>
      <c r="BL7941" s="122"/>
      <c r="BM7941" s="8"/>
      <c r="BN7941" s="8"/>
      <c r="BO7941" s="8"/>
      <c r="BP7941" s="8"/>
      <c r="BQ7941" s="122"/>
      <c r="BR7941" s="8"/>
      <c r="BS7941" s="8"/>
      <c r="BT7941" s="8"/>
      <c r="BU7941" s="8"/>
      <c r="BV7941" s="122"/>
    </row>
    <row r="7942" spans="1:74" hidden="1" x14ac:dyDescent="0.3">
      <c r="A7942" s="8"/>
      <c r="B7942" s="2" t="s">
        <v>2</v>
      </c>
      <c r="C7942" s="2" t="s">
        <v>3</v>
      </c>
      <c r="D7942" s="2" t="s">
        <v>503</v>
      </c>
      <c r="E7942" s="9" t="s">
        <v>841</v>
      </c>
      <c r="F7942" s="10"/>
      <c r="G7942" s="18" t="s">
        <v>5</v>
      </c>
      <c r="H7942" s="3">
        <v>2024</v>
      </c>
      <c r="I7942" s="20" t="s">
        <v>284</v>
      </c>
      <c r="J7942" s="2" t="s">
        <v>346</v>
      </c>
      <c r="K7942" s="2" t="s">
        <v>320</v>
      </c>
      <c r="L7942" s="163">
        <f t="shared" si="346"/>
        <v>0</v>
      </c>
      <c r="M7942" s="163">
        <f t="shared" si="347"/>
        <v>0</v>
      </c>
      <c r="N7942" s="181"/>
      <c r="O7942" s="8"/>
      <c r="P7942" s="8"/>
      <c r="Q7942" s="8"/>
      <c r="R7942" s="8"/>
      <c r="S7942" s="122"/>
      <c r="T7942" s="8"/>
      <c r="U7942" s="8"/>
      <c r="V7942" s="8"/>
      <c r="W7942" s="8"/>
      <c r="X7942" s="122"/>
      <c r="Y7942" s="8"/>
      <c r="Z7942" s="8"/>
      <c r="AA7942" s="8"/>
      <c r="AB7942" s="8"/>
      <c r="AC7942" s="122"/>
      <c r="AD7942" s="8"/>
      <c r="AE7942" s="8"/>
      <c r="AF7942" s="8"/>
      <c r="AG7942" s="8"/>
      <c r="AH7942" s="122"/>
      <c r="AI7942" s="137"/>
      <c r="AJ7942" s="137"/>
      <c r="AK7942" s="137"/>
      <c r="AL7942" s="137"/>
      <c r="AM7942" s="138"/>
      <c r="AN7942" s="8"/>
      <c r="AO7942" s="8"/>
      <c r="AP7942" s="8"/>
      <c r="AQ7942" s="8"/>
      <c r="AR7942" s="122"/>
      <c r="AS7942" s="139"/>
      <c r="AT7942" s="139"/>
      <c r="AU7942" s="139"/>
      <c r="AV7942" s="139"/>
      <c r="AW7942" s="140"/>
      <c r="AX7942" s="8"/>
      <c r="AY7942" s="8"/>
      <c r="AZ7942" s="8"/>
      <c r="BA7942" s="8"/>
      <c r="BB7942" s="122"/>
      <c r="BC7942" s="8"/>
      <c r="BD7942" s="8"/>
      <c r="BE7942" s="8"/>
      <c r="BF7942" s="8"/>
      <c r="BG7942" s="122"/>
      <c r="BH7942" s="8"/>
      <c r="BI7942" s="8"/>
      <c r="BJ7942" s="8"/>
      <c r="BK7942" s="8"/>
      <c r="BL7942" s="122"/>
      <c r="BM7942" s="8"/>
      <c r="BN7942" s="8"/>
      <c r="BO7942" s="8"/>
      <c r="BP7942" s="8"/>
      <c r="BQ7942" s="122"/>
      <c r="BR7942" s="8"/>
      <c r="BS7942" s="8"/>
      <c r="BT7942" s="8"/>
      <c r="BU7942" s="8"/>
      <c r="BV7942" s="122"/>
    </row>
    <row r="7943" spans="1:74" hidden="1" x14ac:dyDescent="0.3">
      <c r="A7943" s="8"/>
      <c r="B7943" s="2" t="s">
        <v>2</v>
      </c>
      <c r="C7943" s="2" t="s">
        <v>3</v>
      </c>
      <c r="D7943" s="2" t="s">
        <v>503</v>
      </c>
      <c r="E7943" s="9" t="s">
        <v>841</v>
      </c>
      <c r="F7943" s="10"/>
      <c r="G7943" s="18" t="s">
        <v>5</v>
      </c>
      <c r="H7943" s="3">
        <v>2024</v>
      </c>
      <c r="I7943" s="20" t="s">
        <v>284</v>
      </c>
      <c r="J7943" s="2" t="s">
        <v>295</v>
      </c>
      <c r="K7943" s="2" t="s">
        <v>320</v>
      </c>
      <c r="L7943" s="163">
        <f t="shared" si="346"/>
        <v>0</v>
      </c>
      <c r="M7943" s="163">
        <f t="shared" si="347"/>
        <v>0</v>
      </c>
      <c r="N7943" s="181"/>
      <c r="O7943" s="8"/>
      <c r="P7943" s="8"/>
      <c r="Q7943" s="8"/>
      <c r="R7943" s="8"/>
      <c r="S7943" s="122"/>
      <c r="T7943" s="8"/>
      <c r="U7943" s="8"/>
      <c r="V7943" s="8"/>
      <c r="W7943" s="8"/>
      <c r="X7943" s="122"/>
      <c r="Y7943" s="8"/>
      <c r="Z7943" s="8"/>
      <c r="AA7943" s="8"/>
      <c r="AB7943" s="8"/>
      <c r="AC7943" s="122"/>
      <c r="AD7943" s="8"/>
      <c r="AE7943" s="8"/>
      <c r="AF7943" s="8"/>
      <c r="AG7943" s="8"/>
      <c r="AH7943" s="122"/>
      <c r="AI7943" s="137"/>
      <c r="AJ7943" s="137"/>
      <c r="AK7943" s="137"/>
      <c r="AL7943" s="137"/>
      <c r="AM7943" s="138"/>
      <c r="AN7943" s="8"/>
      <c r="AO7943" s="8"/>
      <c r="AP7943" s="8"/>
      <c r="AQ7943" s="8"/>
      <c r="AR7943" s="122"/>
      <c r="AS7943" s="139"/>
      <c r="AT7943" s="139"/>
      <c r="AU7943" s="139"/>
      <c r="AV7943" s="139"/>
      <c r="AW7943" s="140"/>
      <c r="AX7943" s="8"/>
      <c r="AY7943" s="8"/>
      <c r="AZ7943" s="8"/>
      <c r="BA7943" s="8"/>
      <c r="BB7943" s="122"/>
      <c r="BC7943" s="8"/>
      <c r="BD7943" s="8"/>
      <c r="BE7943" s="8"/>
      <c r="BF7943" s="8"/>
      <c r="BG7943" s="122"/>
      <c r="BH7943" s="8"/>
      <c r="BI7943" s="8"/>
      <c r="BJ7943" s="8"/>
      <c r="BK7943" s="8"/>
      <c r="BL7943" s="122"/>
      <c r="BM7943" s="8"/>
      <c r="BN7943" s="8"/>
      <c r="BO7943" s="8"/>
      <c r="BP7943" s="8"/>
      <c r="BQ7943" s="122"/>
      <c r="BR7943" s="8"/>
      <c r="BS7943" s="8"/>
      <c r="BT7943" s="8"/>
      <c r="BU7943" s="8"/>
      <c r="BV7943" s="122"/>
    </row>
    <row r="7944" spans="1:74" hidden="1" x14ac:dyDescent="0.3">
      <c r="A7944" s="8"/>
      <c r="B7944" s="2" t="s">
        <v>2</v>
      </c>
      <c r="C7944" s="2" t="s">
        <v>3</v>
      </c>
      <c r="D7944" s="2" t="s">
        <v>503</v>
      </c>
      <c r="E7944" s="9" t="s">
        <v>841</v>
      </c>
      <c r="F7944" s="10"/>
      <c r="G7944" s="18" t="s">
        <v>5</v>
      </c>
      <c r="H7944" s="3">
        <v>2024</v>
      </c>
      <c r="I7944" s="20" t="s">
        <v>290</v>
      </c>
      <c r="J7944" s="2" t="s">
        <v>299</v>
      </c>
      <c r="K7944" s="2" t="s">
        <v>318</v>
      </c>
      <c r="L7944" s="163">
        <f t="shared" si="346"/>
        <v>0</v>
      </c>
      <c r="M7944" s="163">
        <f t="shared" si="347"/>
        <v>0</v>
      </c>
      <c r="N7944" s="181"/>
      <c r="O7944" s="8"/>
      <c r="P7944" s="8"/>
      <c r="Q7944" s="8"/>
      <c r="R7944" s="8"/>
      <c r="S7944" s="122"/>
      <c r="T7944" s="8"/>
      <c r="U7944" s="8"/>
      <c r="V7944" s="8"/>
      <c r="W7944" s="8"/>
      <c r="X7944" s="122"/>
      <c r="Y7944" s="8"/>
      <c r="Z7944" s="8"/>
      <c r="AA7944" s="8"/>
      <c r="AB7944" s="8"/>
      <c r="AC7944" s="122"/>
      <c r="AD7944" s="8"/>
      <c r="AE7944" s="8"/>
      <c r="AF7944" s="8"/>
      <c r="AG7944" s="8"/>
      <c r="AH7944" s="122"/>
      <c r="AI7944" s="137"/>
      <c r="AJ7944" s="137"/>
      <c r="AK7944" s="137"/>
      <c r="AL7944" s="137"/>
      <c r="AM7944" s="138"/>
      <c r="AN7944" s="8"/>
      <c r="AO7944" s="8"/>
      <c r="AP7944" s="8"/>
      <c r="AQ7944" s="8"/>
      <c r="AR7944" s="122"/>
      <c r="AS7944" s="139"/>
      <c r="AT7944" s="139"/>
      <c r="AU7944" s="139"/>
      <c r="AV7944" s="139"/>
      <c r="AW7944" s="140"/>
      <c r="AX7944" s="8"/>
      <c r="AY7944" s="8"/>
      <c r="AZ7944" s="8"/>
      <c r="BA7944" s="8"/>
      <c r="BB7944" s="122"/>
      <c r="BC7944" s="8"/>
      <c r="BD7944" s="8"/>
      <c r="BE7944" s="8"/>
      <c r="BF7944" s="8"/>
      <c r="BG7944" s="122"/>
      <c r="BH7944" s="8"/>
      <c r="BI7944" s="8"/>
      <c r="BJ7944" s="8"/>
      <c r="BK7944" s="8"/>
      <c r="BL7944" s="122"/>
      <c r="BM7944" s="8"/>
      <c r="BN7944" s="8"/>
      <c r="BO7944" s="8"/>
      <c r="BP7944" s="8"/>
      <c r="BQ7944" s="122"/>
      <c r="BR7944" s="8"/>
      <c r="BS7944" s="8"/>
      <c r="BT7944" s="8"/>
      <c r="BU7944" s="8"/>
      <c r="BV7944" s="122"/>
    </row>
    <row r="7945" spans="1:74" hidden="1" x14ac:dyDescent="0.3">
      <c r="A7945" s="8"/>
      <c r="B7945" s="2" t="s">
        <v>2</v>
      </c>
      <c r="C7945" s="2" t="s">
        <v>3</v>
      </c>
      <c r="D7945" s="2" t="s">
        <v>503</v>
      </c>
      <c r="E7945" s="9" t="s">
        <v>841</v>
      </c>
      <c r="F7945" s="10"/>
      <c r="G7945" s="18" t="s">
        <v>5</v>
      </c>
      <c r="H7945" s="3">
        <v>2024</v>
      </c>
      <c r="I7945" s="20" t="s">
        <v>315</v>
      </c>
      <c r="J7945" s="2" t="s">
        <v>347</v>
      </c>
      <c r="K7945" s="2" t="s">
        <v>320</v>
      </c>
      <c r="L7945" s="163">
        <f t="shared" si="346"/>
        <v>0</v>
      </c>
      <c r="M7945" s="163">
        <f t="shared" si="347"/>
        <v>0</v>
      </c>
      <c r="N7945" s="181"/>
      <c r="O7945" s="8"/>
      <c r="P7945" s="8"/>
      <c r="Q7945" s="8"/>
      <c r="R7945" s="8"/>
      <c r="S7945" s="122"/>
      <c r="T7945" s="8"/>
      <c r="U7945" s="8"/>
      <c r="V7945" s="8"/>
      <c r="W7945" s="8"/>
      <c r="X7945" s="122"/>
      <c r="Y7945" s="8"/>
      <c r="Z7945" s="8"/>
      <c r="AA7945" s="8"/>
      <c r="AB7945" s="8"/>
      <c r="AC7945" s="122"/>
      <c r="AD7945" s="8"/>
      <c r="AE7945" s="8"/>
      <c r="AF7945" s="8"/>
      <c r="AG7945" s="8"/>
      <c r="AH7945" s="122"/>
      <c r="AI7945" s="137"/>
      <c r="AJ7945" s="137"/>
      <c r="AK7945" s="137"/>
      <c r="AL7945" s="137"/>
      <c r="AM7945" s="138"/>
      <c r="AN7945" s="8"/>
      <c r="AO7945" s="8"/>
      <c r="AP7945" s="8"/>
      <c r="AQ7945" s="8"/>
      <c r="AR7945" s="122"/>
      <c r="AS7945" s="139"/>
      <c r="AT7945" s="139"/>
      <c r="AU7945" s="139"/>
      <c r="AV7945" s="139"/>
      <c r="AW7945" s="140"/>
      <c r="AX7945" s="8"/>
      <c r="AY7945" s="8"/>
      <c r="AZ7945" s="8"/>
      <c r="BA7945" s="8"/>
      <c r="BB7945" s="122"/>
      <c r="BC7945" s="8"/>
      <c r="BD7945" s="8"/>
      <c r="BE7945" s="8"/>
      <c r="BF7945" s="8"/>
      <c r="BG7945" s="122"/>
      <c r="BH7945" s="8"/>
      <c r="BI7945" s="8"/>
      <c r="BJ7945" s="8"/>
      <c r="BK7945" s="8"/>
      <c r="BL7945" s="122"/>
      <c r="BM7945" s="8"/>
      <c r="BN7945" s="8"/>
      <c r="BO7945" s="8"/>
      <c r="BP7945" s="8"/>
      <c r="BQ7945" s="122"/>
      <c r="BR7945" s="8"/>
      <c r="BS7945" s="8"/>
      <c r="BT7945" s="8"/>
      <c r="BU7945" s="8"/>
      <c r="BV7945" s="122"/>
    </row>
    <row r="7946" spans="1:74" hidden="1" x14ac:dyDescent="0.3">
      <c r="A7946" s="8"/>
      <c r="B7946" s="2" t="s">
        <v>2</v>
      </c>
      <c r="C7946" s="2" t="s">
        <v>3</v>
      </c>
      <c r="D7946" s="2" t="s">
        <v>503</v>
      </c>
      <c r="E7946" s="9" t="s">
        <v>841</v>
      </c>
      <c r="F7946" s="10"/>
      <c r="G7946" s="18" t="s">
        <v>5</v>
      </c>
      <c r="H7946" s="3">
        <v>2024</v>
      </c>
      <c r="I7946" s="20" t="s">
        <v>315</v>
      </c>
      <c r="J7946" s="2" t="s">
        <v>296</v>
      </c>
      <c r="K7946" s="2" t="s">
        <v>321</v>
      </c>
      <c r="L7946" s="163">
        <f t="shared" si="346"/>
        <v>0</v>
      </c>
      <c r="M7946" s="163">
        <f t="shared" si="347"/>
        <v>0</v>
      </c>
      <c r="N7946" s="181"/>
      <c r="O7946" s="8"/>
      <c r="P7946" s="8"/>
      <c r="Q7946" s="8"/>
      <c r="R7946" s="8"/>
      <c r="S7946" s="122"/>
      <c r="T7946" s="8"/>
      <c r="U7946" s="8"/>
      <c r="V7946" s="8"/>
      <c r="W7946" s="8"/>
      <c r="X7946" s="122"/>
      <c r="Y7946" s="8"/>
      <c r="Z7946" s="8"/>
      <c r="AA7946" s="8"/>
      <c r="AB7946" s="8"/>
      <c r="AC7946" s="122"/>
      <c r="AD7946" s="8"/>
      <c r="AE7946" s="8"/>
      <c r="AF7946" s="8"/>
      <c r="AG7946" s="8"/>
      <c r="AH7946" s="122"/>
      <c r="AI7946" s="137"/>
      <c r="AJ7946" s="137"/>
      <c r="AK7946" s="137"/>
      <c r="AL7946" s="137"/>
      <c r="AM7946" s="138"/>
      <c r="AN7946" s="8"/>
      <c r="AO7946" s="8"/>
      <c r="AP7946" s="8"/>
      <c r="AQ7946" s="8"/>
      <c r="AR7946" s="122"/>
      <c r="AS7946" s="139"/>
      <c r="AT7946" s="139"/>
      <c r="AU7946" s="139"/>
      <c r="AV7946" s="139"/>
      <c r="AW7946" s="140"/>
      <c r="AX7946" s="8"/>
      <c r="AY7946" s="8"/>
      <c r="AZ7946" s="8"/>
      <c r="BA7946" s="8"/>
      <c r="BB7946" s="122"/>
      <c r="BC7946" s="8"/>
      <c r="BD7946" s="8"/>
      <c r="BE7946" s="8"/>
      <c r="BF7946" s="8"/>
      <c r="BG7946" s="122"/>
      <c r="BH7946" s="8"/>
      <c r="BI7946" s="8"/>
      <c r="BJ7946" s="8"/>
      <c r="BK7946" s="8"/>
      <c r="BL7946" s="122"/>
      <c r="BM7946" s="8"/>
      <c r="BN7946" s="8"/>
      <c r="BO7946" s="8"/>
      <c r="BP7946" s="8"/>
      <c r="BQ7946" s="122"/>
      <c r="BR7946" s="8"/>
      <c r="BS7946" s="8"/>
      <c r="BT7946" s="8"/>
      <c r="BU7946" s="8"/>
      <c r="BV7946" s="122"/>
    </row>
    <row r="7947" spans="1:74" hidden="1" x14ac:dyDescent="0.3">
      <c r="A7947" s="8"/>
      <c r="B7947" s="2" t="s">
        <v>2</v>
      </c>
      <c r="C7947" s="2" t="s">
        <v>3</v>
      </c>
      <c r="D7947" s="2" t="s">
        <v>503</v>
      </c>
      <c r="E7947" s="9" t="s">
        <v>841</v>
      </c>
      <c r="F7947" s="10"/>
      <c r="G7947" s="18" t="s">
        <v>5</v>
      </c>
      <c r="H7947" s="3">
        <v>2024</v>
      </c>
      <c r="I7947" s="20" t="s">
        <v>316</v>
      </c>
      <c r="J7947" s="2" t="s">
        <v>297</v>
      </c>
      <c r="K7947" s="2" t="s">
        <v>318</v>
      </c>
      <c r="L7947" s="163">
        <f t="shared" si="346"/>
        <v>0</v>
      </c>
      <c r="M7947" s="163">
        <f t="shared" si="347"/>
        <v>0</v>
      </c>
      <c r="N7947" s="181"/>
      <c r="O7947" s="8"/>
      <c r="P7947" s="8"/>
      <c r="Q7947" s="8"/>
      <c r="R7947" s="8"/>
      <c r="S7947" s="122"/>
      <c r="T7947" s="8"/>
      <c r="U7947" s="8"/>
      <c r="V7947" s="8"/>
      <c r="W7947" s="8"/>
      <c r="X7947" s="122"/>
      <c r="Y7947" s="8"/>
      <c r="Z7947" s="8"/>
      <c r="AA7947" s="8"/>
      <c r="AB7947" s="8"/>
      <c r="AC7947" s="122"/>
      <c r="AD7947" s="8"/>
      <c r="AE7947" s="8"/>
      <c r="AF7947" s="8"/>
      <c r="AG7947" s="8"/>
      <c r="AH7947" s="122"/>
      <c r="AI7947" s="137"/>
      <c r="AJ7947" s="137"/>
      <c r="AK7947" s="137"/>
      <c r="AL7947" s="137"/>
      <c r="AM7947" s="138"/>
      <c r="AN7947" s="8"/>
      <c r="AO7947" s="8"/>
      <c r="AP7947" s="8"/>
      <c r="AQ7947" s="8"/>
      <c r="AR7947" s="122"/>
      <c r="AS7947" s="139"/>
      <c r="AT7947" s="139"/>
      <c r="AU7947" s="139"/>
      <c r="AV7947" s="139"/>
      <c r="AW7947" s="140"/>
      <c r="AX7947" s="8"/>
      <c r="AY7947" s="8"/>
      <c r="AZ7947" s="8"/>
      <c r="BA7947" s="8"/>
      <c r="BB7947" s="122"/>
      <c r="BC7947" s="8"/>
      <c r="BD7947" s="8"/>
      <c r="BE7947" s="8"/>
      <c r="BF7947" s="8"/>
      <c r="BG7947" s="122"/>
      <c r="BH7947" s="8"/>
      <c r="BI7947" s="8"/>
      <c r="BJ7947" s="8"/>
      <c r="BK7947" s="8"/>
      <c r="BL7947" s="122"/>
      <c r="BM7947" s="8"/>
      <c r="BN7947" s="8"/>
      <c r="BO7947" s="8"/>
      <c r="BP7947" s="8"/>
      <c r="BQ7947" s="122"/>
      <c r="BR7947" s="8"/>
      <c r="BS7947" s="8"/>
      <c r="BT7947" s="8"/>
      <c r="BU7947" s="8"/>
      <c r="BV7947" s="122"/>
    </row>
    <row r="7948" spans="1:74" hidden="1" x14ac:dyDescent="0.3">
      <c r="A7948" s="8"/>
      <c r="B7948" s="2" t="s">
        <v>2</v>
      </c>
      <c r="C7948" s="2" t="s">
        <v>3</v>
      </c>
      <c r="D7948" s="2" t="s">
        <v>503</v>
      </c>
      <c r="E7948" s="9" t="s">
        <v>841</v>
      </c>
      <c r="F7948" s="10"/>
      <c r="G7948" s="18" t="s">
        <v>5</v>
      </c>
      <c r="H7948" s="3">
        <v>2024</v>
      </c>
      <c r="I7948" s="20" t="s">
        <v>316</v>
      </c>
      <c r="J7948" s="8" t="s">
        <v>348</v>
      </c>
      <c r="K7948" s="8" t="s">
        <v>320</v>
      </c>
      <c r="L7948" s="163">
        <f t="shared" si="346"/>
        <v>0</v>
      </c>
      <c r="M7948" s="163">
        <f t="shared" si="347"/>
        <v>0</v>
      </c>
      <c r="N7948" s="181"/>
      <c r="O7948" s="8"/>
      <c r="P7948" s="8"/>
      <c r="Q7948" s="8"/>
      <c r="R7948" s="8"/>
      <c r="S7948" s="122"/>
      <c r="T7948" s="8"/>
      <c r="U7948" s="8"/>
      <c r="V7948" s="8"/>
      <c r="W7948" s="8"/>
      <c r="X7948" s="122"/>
      <c r="Y7948" s="8"/>
      <c r="Z7948" s="8"/>
      <c r="AA7948" s="8"/>
      <c r="AB7948" s="8"/>
      <c r="AC7948" s="122"/>
      <c r="AD7948" s="8"/>
      <c r="AE7948" s="8"/>
      <c r="AF7948" s="8"/>
      <c r="AG7948" s="8"/>
      <c r="AH7948" s="122"/>
      <c r="AI7948" s="137"/>
      <c r="AJ7948" s="137"/>
      <c r="AK7948" s="137"/>
      <c r="AL7948" s="137"/>
      <c r="AM7948" s="138"/>
      <c r="AN7948" s="8"/>
      <c r="AO7948" s="8"/>
      <c r="AP7948" s="8"/>
      <c r="AQ7948" s="8"/>
      <c r="AR7948" s="122"/>
      <c r="AS7948" s="139"/>
      <c r="AT7948" s="139"/>
      <c r="AU7948" s="139"/>
      <c r="AV7948" s="139"/>
      <c r="AW7948" s="140"/>
      <c r="AX7948" s="8"/>
      <c r="AY7948" s="8"/>
      <c r="AZ7948" s="8"/>
      <c r="BA7948" s="8"/>
      <c r="BB7948" s="122"/>
      <c r="BC7948" s="8"/>
      <c r="BD7948" s="8"/>
      <c r="BE7948" s="8"/>
      <c r="BF7948" s="8"/>
      <c r="BG7948" s="122"/>
      <c r="BH7948" s="8"/>
      <c r="BI7948" s="8"/>
      <c r="BJ7948" s="8"/>
      <c r="BK7948" s="8"/>
      <c r="BL7948" s="122"/>
      <c r="BM7948" s="8"/>
      <c r="BN7948" s="8"/>
      <c r="BO7948" s="8"/>
      <c r="BP7948" s="8"/>
      <c r="BQ7948" s="122"/>
      <c r="BR7948" s="8"/>
      <c r="BS7948" s="8"/>
      <c r="BT7948" s="8"/>
      <c r="BU7948" s="8"/>
      <c r="BV7948" s="122"/>
    </row>
    <row r="7949" spans="1:74" hidden="1" x14ac:dyDescent="0.3">
      <c r="A7949" s="8"/>
      <c r="B7949" s="2" t="s">
        <v>2</v>
      </c>
      <c r="C7949" s="2" t="s">
        <v>3</v>
      </c>
      <c r="D7949" s="2" t="s">
        <v>503</v>
      </c>
      <c r="E7949" s="9" t="s">
        <v>841</v>
      </c>
      <c r="F7949" s="10"/>
      <c r="G7949" s="18" t="s">
        <v>5</v>
      </c>
      <c r="H7949" s="3">
        <v>2024</v>
      </c>
      <c r="I7949" s="20" t="s">
        <v>282</v>
      </c>
      <c r="J7949" s="2" t="s">
        <v>272</v>
      </c>
      <c r="K7949" s="2" t="s">
        <v>321</v>
      </c>
      <c r="L7949" s="163">
        <f t="shared" si="346"/>
        <v>0</v>
      </c>
      <c r="M7949" s="163">
        <f t="shared" si="347"/>
        <v>0</v>
      </c>
      <c r="N7949" s="181"/>
      <c r="O7949" s="8"/>
      <c r="P7949" s="8"/>
      <c r="Q7949" s="8"/>
      <c r="R7949" s="8"/>
      <c r="S7949" s="122"/>
      <c r="T7949" s="8"/>
      <c r="U7949" s="8"/>
      <c r="V7949" s="8"/>
      <c r="W7949" s="8"/>
      <c r="X7949" s="122"/>
      <c r="Y7949" s="8"/>
      <c r="Z7949" s="8"/>
      <c r="AA7949" s="8"/>
      <c r="AB7949" s="8"/>
      <c r="AC7949" s="122"/>
      <c r="AD7949" s="8"/>
      <c r="AE7949" s="8"/>
      <c r="AF7949" s="8"/>
      <c r="AG7949" s="8"/>
      <c r="AH7949" s="122"/>
      <c r="AI7949" s="137"/>
      <c r="AJ7949" s="137"/>
      <c r="AK7949" s="137"/>
      <c r="AL7949" s="137"/>
      <c r="AM7949" s="138"/>
      <c r="AN7949" s="8"/>
      <c r="AO7949" s="8"/>
      <c r="AP7949" s="8"/>
      <c r="AQ7949" s="8"/>
      <c r="AR7949" s="122"/>
      <c r="AS7949" s="139"/>
      <c r="AT7949" s="139"/>
      <c r="AU7949" s="139"/>
      <c r="AV7949" s="139"/>
      <c r="AW7949" s="140"/>
      <c r="AX7949" s="8"/>
      <c r="AY7949" s="8"/>
      <c r="AZ7949" s="8"/>
      <c r="BA7949" s="8"/>
      <c r="BB7949" s="122"/>
      <c r="BC7949" s="8"/>
      <c r="BD7949" s="8"/>
      <c r="BE7949" s="8"/>
      <c r="BF7949" s="8"/>
      <c r="BG7949" s="122"/>
      <c r="BH7949" s="8"/>
      <c r="BI7949" s="8"/>
      <c r="BJ7949" s="8"/>
      <c r="BK7949" s="8"/>
      <c r="BL7949" s="122"/>
      <c r="BM7949" s="8"/>
      <c r="BN7949" s="8"/>
      <c r="BO7949" s="8"/>
      <c r="BP7949" s="8"/>
      <c r="BQ7949" s="122"/>
      <c r="BR7949" s="8"/>
      <c r="BS7949" s="8"/>
      <c r="BT7949" s="8"/>
      <c r="BU7949" s="8"/>
      <c r="BV7949" s="122"/>
    </row>
    <row r="7950" spans="1:74" hidden="1" x14ac:dyDescent="0.3">
      <c r="A7950" s="8"/>
      <c r="B7950" s="2" t="s">
        <v>2</v>
      </c>
      <c r="C7950" s="2" t="s">
        <v>3</v>
      </c>
      <c r="D7950" s="2" t="s">
        <v>503</v>
      </c>
      <c r="E7950" s="9" t="s">
        <v>841</v>
      </c>
      <c r="F7950" s="10"/>
      <c r="G7950" s="18" t="s">
        <v>5</v>
      </c>
      <c r="H7950" s="3">
        <v>2024</v>
      </c>
      <c r="I7950" s="20" t="s">
        <v>282</v>
      </c>
      <c r="J7950" s="2" t="s">
        <v>273</v>
      </c>
      <c r="K7950" s="2" t="s">
        <v>321</v>
      </c>
      <c r="L7950" s="165">
        <f t="shared" si="346"/>
        <v>0</v>
      </c>
      <c r="M7950" s="163">
        <f t="shared" si="347"/>
        <v>0</v>
      </c>
      <c r="N7950" s="181"/>
      <c r="O7950" s="8"/>
      <c r="P7950" s="8"/>
      <c r="Q7950" s="8"/>
      <c r="R7950" s="8"/>
      <c r="S7950" s="122"/>
      <c r="T7950" s="8"/>
      <c r="U7950" s="8"/>
      <c r="V7950" s="8"/>
      <c r="W7950" s="8"/>
      <c r="X7950" s="122"/>
      <c r="Y7950" s="8"/>
      <c r="Z7950" s="8"/>
      <c r="AA7950" s="8"/>
      <c r="AB7950" s="8"/>
      <c r="AC7950" s="122"/>
      <c r="AD7950" s="8"/>
      <c r="AE7950" s="8"/>
      <c r="AF7950" s="8"/>
      <c r="AG7950" s="8"/>
      <c r="AH7950" s="122"/>
      <c r="AI7950" s="137"/>
      <c r="AJ7950" s="137"/>
      <c r="AK7950" s="137"/>
      <c r="AL7950" s="137"/>
      <c r="AM7950" s="138"/>
      <c r="AN7950" s="8"/>
      <c r="AO7950" s="8"/>
      <c r="AP7950" s="8"/>
      <c r="AQ7950" s="8"/>
      <c r="AR7950" s="122"/>
      <c r="AS7950" s="139"/>
      <c r="AT7950" s="139"/>
      <c r="AU7950" s="139"/>
      <c r="AV7950" s="139"/>
      <c r="AW7950" s="140"/>
      <c r="AX7950" s="8"/>
      <c r="AY7950" s="8"/>
      <c r="AZ7950" s="8"/>
      <c r="BA7950" s="8"/>
      <c r="BB7950" s="122"/>
      <c r="BC7950" s="8"/>
      <c r="BD7950" s="8"/>
      <c r="BE7950" s="8"/>
      <c r="BF7950" s="8"/>
      <c r="BG7950" s="122"/>
      <c r="BH7950" s="8"/>
      <c r="BI7950" s="8"/>
      <c r="BJ7950" s="8"/>
      <c r="BK7950" s="8"/>
      <c r="BL7950" s="122"/>
      <c r="BM7950" s="8"/>
      <c r="BN7950" s="8"/>
      <c r="BO7950" s="8"/>
      <c r="BP7950" s="8"/>
      <c r="BQ7950" s="122"/>
      <c r="BR7950" s="8"/>
      <c r="BS7950" s="8"/>
      <c r="BT7950" s="8"/>
      <c r="BU7950" s="8"/>
      <c r="BV7950" s="122"/>
    </row>
    <row r="7951" spans="1:74" hidden="1" x14ac:dyDescent="0.3">
      <c r="A7951" s="8"/>
      <c r="B7951" s="2" t="s">
        <v>2</v>
      </c>
      <c r="C7951" s="2" t="s">
        <v>3</v>
      </c>
      <c r="D7951" s="2" t="s">
        <v>503</v>
      </c>
      <c r="E7951" s="9" t="s">
        <v>841</v>
      </c>
      <c r="F7951" s="10"/>
      <c r="G7951" s="18" t="s">
        <v>5</v>
      </c>
      <c r="H7951" s="3">
        <v>2024</v>
      </c>
      <c r="I7951" s="20" t="s">
        <v>282</v>
      </c>
      <c r="J7951" s="2" t="s">
        <v>274</v>
      </c>
      <c r="K7951" s="2" t="s">
        <v>321</v>
      </c>
      <c r="L7951" s="163">
        <f t="shared" si="346"/>
        <v>3.0000000000000001E-3</v>
      </c>
      <c r="M7951" s="163">
        <f t="shared" si="347"/>
        <v>6.9960000000000004</v>
      </c>
      <c r="N7951" s="181"/>
      <c r="O7951" s="8"/>
      <c r="P7951" s="8"/>
      <c r="Q7951" s="8"/>
      <c r="R7951" s="8"/>
      <c r="S7951" s="122"/>
      <c r="T7951" s="8"/>
      <c r="U7951" s="8"/>
      <c r="V7951" s="8"/>
      <c r="W7951" s="8"/>
      <c r="X7951" s="122"/>
      <c r="Y7951" s="8"/>
      <c r="Z7951" s="8"/>
      <c r="AA7951" s="8"/>
      <c r="AB7951" s="8"/>
      <c r="AC7951" s="122"/>
      <c r="AD7951" s="8"/>
      <c r="AE7951" s="8"/>
      <c r="AF7951" s="8"/>
      <c r="AG7951" s="8"/>
      <c r="AH7951" s="122"/>
      <c r="AI7951" s="137"/>
      <c r="AJ7951" s="137"/>
      <c r="AK7951" s="137"/>
      <c r="AL7951" s="137"/>
      <c r="AM7951" s="138"/>
      <c r="AN7951" s="8"/>
      <c r="AO7951" s="8"/>
      <c r="AP7951" s="8"/>
      <c r="AQ7951" s="8"/>
      <c r="AR7951" s="122"/>
      <c r="AS7951" s="139"/>
      <c r="AT7951" s="139"/>
      <c r="AU7951" s="139"/>
      <c r="AV7951" s="139"/>
      <c r="AW7951" s="140"/>
      <c r="AX7951" s="8"/>
      <c r="AY7951" s="8"/>
      <c r="AZ7951" s="8"/>
      <c r="BA7951" s="8"/>
      <c r="BB7951" s="122"/>
      <c r="BC7951" s="8"/>
      <c r="BD7951" s="8"/>
      <c r="BE7951" s="8"/>
      <c r="BF7951" s="8"/>
      <c r="BG7951" s="122"/>
      <c r="BH7951" s="8" t="s">
        <v>896</v>
      </c>
      <c r="BI7951" s="8"/>
      <c r="BJ7951" s="8"/>
      <c r="BK7951" s="8">
        <v>3.0000000000000001E-3</v>
      </c>
      <c r="BL7951" s="122">
        <v>6.9960000000000004</v>
      </c>
      <c r="BM7951" s="8"/>
      <c r="BN7951" s="8"/>
      <c r="BO7951" s="8"/>
      <c r="BP7951" s="8"/>
      <c r="BQ7951" s="122"/>
      <c r="BR7951" s="8"/>
      <c r="BS7951" s="8"/>
      <c r="BT7951" s="8"/>
      <c r="BU7951" s="8"/>
      <c r="BV7951" s="122"/>
    </row>
    <row r="7952" spans="1:74" hidden="1" x14ac:dyDescent="0.3">
      <c r="A7952" s="8"/>
      <c r="B7952" s="2" t="s">
        <v>2</v>
      </c>
      <c r="C7952" s="2" t="s">
        <v>3</v>
      </c>
      <c r="D7952" s="2" t="s">
        <v>503</v>
      </c>
      <c r="E7952" s="9" t="s">
        <v>841</v>
      </c>
      <c r="F7952" s="10"/>
      <c r="G7952" s="18" t="s">
        <v>5</v>
      </c>
      <c r="H7952" s="3">
        <v>2024</v>
      </c>
      <c r="I7952" s="20" t="s">
        <v>282</v>
      </c>
      <c r="J7952" s="2" t="s">
        <v>275</v>
      </c>
      <c r="K7952" s="2" t="s">
        <v>321</v>
      </c>
      <c r="L7952" s="163">
        <f t="shared" si="346"/>
        <v>0</v>
      </c>
      <c r="M7952" s="163">
        <f t="shared" si="347"/>
        <v>0</v>
      </c>
      <c r="N7952" s="181"/>
      <c r="O7952" s="8"/>
      <c r="P7952" s="8"/>
      <c r="Q7952" s="8"/>
      <c r="R7952" s="8"/>
      <c r="S7952" s="122"/>
      <c r="T7952" s="8"/>
      <c r="U7952" s="8"/>
      <c r="V7952" s="8"/>
      <c r="W7952" s="8"/>
      <c r="X7952" s="122"/>
      <c r="Y7952" s="8"/>
      <c r="Z7952" s="8"/>
      <c r="AA7952" s="8"/>
      <c r="AB7952" s="8"/>
      <c r="AC7952" s="122"/>
      <c r="AD7952" s="8"/>
      <c r="AE7952" s="8"/>
      <c r="AF7952" s="8"/>
      <c r="AG7952" s="8"/>
      <c r="AH7952" s="122"/>
      <c r="AI7952" s="137"/>
      <c r="AJ7952" s="137"/>
      <c r="AK7952" s="137"/>
      <c r="AL7952" s="137"/>
      <c r="AM7952" s="138"/>
      <c r="AN7952" s="8"/>
      <c r="AO7952" s="8"/>
      <c r="AP7952" s="8"/>
      <c r="AQ7952" s="8"/>
      <c r="AR7952" s="122"/>
      <c r="AS7952" s="139"/>
      <c r="AT7952" s="139"/>
      <c r="AU7952" s="139"/>
      <c r="AV7952" s="139"/>
      <c r="AW7952" s="140"/>
      <c r="AX7952" s="8"/>
      <c r="AY7952" s="8"/>
      <c r="AZ7952" s="8"/>
      <c r="BA7952" s="8"/>
      <c r="BB7952" s="122"/>
      <c r="BC7952" s="8"/>
      <c r="BD7952" s="8"/>
      <c r="BE7952" s="8"/>
      <c r="BF7952" s="8"/>
      <c r="BG7952" s="122"/>
      <c r="BH7952" s="8"/>
      <c r="BI7952" s="8"/>
      <c r="BJ7952" s="8"/>
      <c r="BK7952" s="8"/>
      <c r="BL7952" s="122"/>
      <c r="BM7952" s="8"/>
      <c r="BN7952" s="8"/>
      <c r="BO7952" s="8"/>
      <c r="BP7952" s="8"/>
      <c r="BQ7952" s="122"/>
      <c r="BR7952" s="8"/>
      <c r="BS7952" s="8"/>
      <c r="BT7952" s="8"/>
      <c r="BU7952" s="8"/>
      <c r="BV7952" s="122"/>
    </row>
    <row r="7953" spans="1:74" hidden="1" x14ac:dyDescent="0.3">
      <c r="A7953" s="8"/>
      <c r="B7953" s="2" t="s">
        <v>2</v>
      </c>
      <c r="C7953" s="2" t="s">
        <v>3</v>
      </c>
      <c r="D7953" s="2" t="s">
        <v>503</v>
      </c>
      <c r="E7953" s="9" t="s">
        <v>841</v>
      </c>
      <c r="F7953" s="10"/>
      <c r="G7953" s="18" t="s">
        <v>5</v>
      </c>
      <c r="H7953" s="3">
        <v>2024</v>
      </c>
      <c r="I7953" s="20" t="s">
        <v>282</v>
      </c>
      <c r="J7953" s="2" t="s">
        <v>276</v>
      </c>
      <c r="K7953" s="2" t="s">
        <v>320</v>
      </c>
      <c r="L7953" s="163">
        <f t="shared" si="346"/>
        <v>0</v>
      </c>
      <c r="M7953" s="163">
        <f t="shared" si="347"/>
        <v>0</v>
      </c>
      <c r="N7953" s="181"/>
      <c r="O7953" s="8"/>
      <c r="P7953" s="8"/>
      <c r="Q7953" s="8"/>
      <c r="R7953" s="8"/>
      <c r="S7953" s="122"/>
      <c r="T7953" s="8"/>
      <c r="U7953" s="8"/>
      <c r="V7953" s="8"/>
      <c r="W7953" s="8"/>
      <c r="X7953" s="122"/>
      <c r="Y7953" s="8"/>
      <c r="Z7953" s="8"/>
      <c r="AA7953" s="8"/>
      <c r="AB7953" s="8"/>
      <c r="AC7953" s="122"/>
      <c r="AD7953" s="8"/>
      <c r="AE7953" s="8"/>
      <c r="AF7953" s="8"/>
      <c r="AG7953" s="8"/>
      <c r="AH7953" s="122"/>
      <c r="AI7953" s="137"/>
      <c r="AJ7953" s="137"/>
      <c r="AK7953" s="137"/>
      <c r="AL7953" s="137"/>
      <c r="AM7953" s="138"/>
      <c r="AN7953" s="8"/>
      <c r="AO7953" s="8"/>
      <c r="AP7953" s="8"/>
      <c r="AQ7953" s="8"/>
      <c r="AR7953" s="122"/>
      <c r="AS7953" s="139"/>
      <c r="AT7953" s="139"/>
      <c r="AU7953" s="139"/>
      <c r="AV7953" s="139"/>
      <c r="AW7953" s="140"/>
      <c r="AX7953" s="8"/>
      <c r="AY7953" s="8"/>
      <c r="AZ7953" s="8"/>
      <c r="BA7953" s="8"/>
      <c r="BB7953" s="122"/>
      <c r="BC7953" s="8"/>
      <c r="BD7953" s="8"/>
      <c r="BE7953" s="8"/>
      <c r="BF7953" s="8"/>
      <c r="BG7953" s="122"/>
      <c r="BH7953" s="8"/>
      <c r="BI7953" s="8"/>
      <c r="BJ7953" s="8"/>
      <c r="BK7953" s="8"/>
      <c r="BL7953" s="122"/>
      <c r="BM7953" s="8"/>
      <c r="BN7953" s="8"/>
      <c r="BO7953" s="8"/>
      <c r="BP7953" s="8"/>
      <c r="BQ7953" s="122"/>
      <c r="BR7953" s="8"/>
      <c r="BS7953" s="8"/>
      <c r="BT7953" s="8"/>
      <c r="BU7953" s="8"/>
      <c r="BV7953" s="122"/>
    </row>
    <row r="7954" spans="1:74" hidden="1" x14ac:dyDescent="0.3">
      <c r="A7954" s="8"/>
      <c r="B7954" s="2" t="s">
        <v>2</v>
      </c>
      <c r="C7954" s="2" t="s">
        <v>3</v>
      </c>
      <c r="D7954" s="2" t="s">
        <v>503</v>
      </c>
      <c r="E7954" s="9" t="s">
        <v>841</v>
      </c>
      <c r="F7954" s="10"/>
      <c r="G7954" s="18" t="s">
        <v>5</v>
      </c>
      <c r="H7954" s="3">
        <v>2024</v>
      </c>
      <c r="I7954" s="20" t="s">
        <v>282</v>
      </c>
      <c r="J7954" s="2" t="s">
        <v>277</v>
      </c>
      <c r="K7954" s="2" t="s">
        <v>320</v>
      </c>
      <c r="L7954" s="163">
        <f t="shared" si="346"/>
        <v>2</v>
      </c>
      <c r="M7954" s="163">
        <f t="shared" si="347"/>
        <v>3.2690000000000001</v>
      </c>
      <c r="N7954" s="181"/>
      <c r="O7954" s="8"/>
      <c r="P7954" s="8"/>
      <c r="Q7954" s="8"/>
      <c r="R7954" s="8"/>
      <c r="S7954" s="122"/>
      <c r="T7954" s="8"/>
      <c r="U7954" s="8"/>
      <c r="V7954" s="8"/>
      <c r="W7954" s="8"/>
      <c r="X7954" s="122"/>
      <c r="Y7954" s="8"/>
      <c r="Z7954" s="8"/>
      <c r="AA7954" s="8"/>
      <c r="AB7954" s="8"/>
      <c r="AC7954" s="122"/>
      <c r="AD7954" s="8"/>
      <c r="AE7954" s="8"/>
      <c r="AF7954" s="8"/>
      <c r="AG7954" s="8"/>
      <c r="AH7954" s="122"/>
      <c r="AI7954" s="137"/>
      <c r="AJ7954" s="137"/>
      <c r="AK7954" s="137"/>
      <c r="AL7954" s="137"/>
      <c r="AM7954" s="138"/>
      <c r="AN7954" s="8"/>
      <c r="AO7954" s="8"/>
      <c r="AP7954" s="8"/>
      <c r="AQ7954" s="8"/>
      <c r="AR7954" s="122"/>
      <c r="AS7954" s="139"/>
      <c r="AT7954" s="139"/>
      <c r="AU7954" s="139"/>
      <c r="AV7954" s="139"/>
      <c r="AW7954" s="140"/>
      <c r="AX7954" s="8"/>
      <c r="AY7954" s="8"/>
      <c r="AZ7954" s="8"/>
      <c r="BA7954" s="8"/>
      <c r="BB7954" s="122"/>
      <c r="BC7954" s="8"/>
      <c r="BD7954" s="8"/>
      <c r="BE7954" s="8"/>
      <c r="BF7954" s="8"/>
      <c r="BG7954" s="122"/>
      <c r="BH7954" s="8" t="s">
        <v>896</v>
      </c>
      <c r="BI7954" s="8"/>
      <c r="BJ7954" s="8"/>
      <c r="BK7954" s="8">
        <v>2</v>
      </c>
      <c r="BL7954" s="122">
        <v>3.2690000000000001</v>
      </c>
      <c r="BM7954" s="8"/>
      <c r="BN7954" s="8"/>
      <c r="BO7954" s="8"/>
      <c r="BP7954" s="8"/>
      <c r="BQ7954" s="122"/>
      <c r="BR7954" s="8"/>
      <c r="BS7954" s="8"/>
      <c r="BT7954" s="8"/>
      <c r="BU7954" s="8"/>
      <c r="BV7954" s="122"/>
    </row>
    <row r="7955" spans="1:74" hidden="1" x14ac:dyDescent="0.3">
      <c r="A7955" s="8"/>
      <c r="B7955" s="2" t="s">
        <v>2</v>
      </c>
      <c r="C7955" s="2" t="s">
        <v>3</v>
      </c>
      <c r="D7955" s="2" t="s">
        <v>503</v>
      </c>
      <c r="E7955" s="9" t="s">
        <v>841</v>
      </c>
      <c r="F7955" s="10"/>
      <c r="G7955" s="18" t="s">
        <v>5</v>
      </c>
      <c r="H7955" s="3">
        <v>2024</v>
      </c>
      <c r="I7955" s="20" t="s">
        <v>283</v>
      </c>
      <c r="J7955" s="2" t="s">
        <v>298</v>
      </c>
      <c r="K7955" s="2" t="s">
        <v>321</v>
      </c>
      <c r="L7955" s="163">
        <f t="shared" si="346"/>
        <v>0</v>
      </c>
      <c r="M7955" s="163">
        <f t="shared" si="347"/>
        <v>0</v>
      </c>
      <c r="N7955" s="181"/>
      <c r="O7955" s="8"/>
      <c r="P7955" s="8"/>
      <c r="Q7955" s="8"/>
      <c r="R7955" s="8"/>
      <c r="S7955" s="122"/>
      <c r="T7955" s="8"/>
      <c r="U7955" s="8"/>
      <c r="V7955" s="8"/>
      <c r="W7955" s="8"/>
      <c r="X7955" s="122"/>
      <c r="Y7955" s="8"/>
      <c r="Z7955" s="8"/>
      <c r="AA7955" s="8"/>
      <c r="AB7955" s="8"/>
      <c r="AC7955" s="122"/>
      <c r="AD7955" s="8"/>
      <c r="AE7955" s="8"/>
      <c r="AF7955" s="8"/>
      <c r="AG7955" s="8"/>
      <c r="AH7955" s="122"/>
      <c r="AI7955" s="137"/>
      <c r="AJ7955" s="137"/>
      <c r="AK7955" s="137"/>
      <c r="AL7955" s="137"/>
      <c r="AM7955" s="138"/>
      <c r="AN7955" s="8"/>
      <c r="AO7955" s="8"/>
      <c r="AP7955" s="8"/>
      <c r="AQ7955" s="8"/>
      <c r="AR7955" s="122"/>
      <c r="AS7955" s="139"/>
      <c r="AT7955" s="139"/>
      <c r="AU7955" s="139"/>
      <c r="AV7955" s="139"/>
      <c r="AW7955" s="140"/>
      <c r="AX7955" s="8"/>
      <c r="AY7955" s="8"/>
      <c r="AZ7955" s="8"/>
      <c r="BA7955" s="8"/>
      <c r="BB7955" s="122"/>
      <c r="BC7955" s="8"/>
      <c r="BD7955" s="8"/>
      <c r="BE7955" s="8"/>
      <c r="BF7955" s="8"/>
      <c r="BG7955" s="122"/>
      <c r="BH7955" s="8"/>
      <c r="BI7955" s="8"/>
      <c r="BJ7955" s="8"/>
      <c r="BK7955" s="8"/>
      <c r="BL7955" s="122"/>
      <c r="BM7955" s="8"/>
      <c r="BN7955" s="8"/>
      <c r="BO7955" s="8"/>
      <c r="BP7955" s="8"/>
      <c r="BQ7955" s="122"/>
      <c r="BR7955" s="8"/>
      <c r="BS7955" s="8"/>
      <c r="BT7955" s="8"/>
      <c r="BU7955" s="8"/>
      <c r="BV7955" s="122"/>
    </row>
    <row r="7956" spans="1:74" hidden="1" x14ac:dyDescent="0.3">
      <c r="A7956" s="8"/>
      <c r="B7956" s="2" t="s">
        <v>2</v>
      </c>
      <c r="C7956" s="2" t="s">
        <v>3</v>
      </c>
      <c r="D7956" s="2" t="s">
        <v>503</v>
      </c>
      <c r="E7956" s="9" t="s">
        <v>841</v>
      </c>
      <c r="F7956" s="10"/>
      <c r="G7956" s="18" t="s">
        <v>5</v>
      </c>
      <c r="H7956" s="3">
        <v>2024</v>
      </c>
      <c r="I7956" s="20" t="s">
        <v>283</v>
      </c>
      <c r="J7956" s="2" t="s">
        <v>278</v>
      </c>
      <c r="K7956" s="2" t="s">
        <v>320</v>
      </c>
      <c r="L7956" s="163">
        <f t="shared" si="346"/>
        <v>0</v>
      </c>
      <c r="M7956" s="163">
        <f t="shared" si="347"/>
        <v>0</v>
      </c>
      <c r="N7956" s="181"/>
      <c r="O7956" s="8"/>
      <c r="P7956" s="8"/>
      <c r="Q7956" s="8"/>
      <c r="R7956" s="8"/>
      <c r="S7956" s="122"/>
      <c r="T7956" s="8"/>
      <c r="U7956" s="8"/>
      <c r="V7956" s="8"/>
      <c r="W7956" s="8"/>
      <c r="X7956" s="122"/>
      <c r="Y7956" s="8"/>
      <c r="Z7956" s="8"/>
      <c r="AA7956" s="8"/>
      <c r="AB7956" s="8"/>
      <c r="AC7956" s="122"/>
      <c r="AD7956" s="8"/>
      <c r="AE7956" s="8"/>
      <c r="AF7956" s="8"/>
      <c r="AG7956" s="8"/>
      <c r="AH7956" s="122"/>
      <c r="AI7956" s="137"/>
      <c r="AJ7956" s="137"/>
      <c r="AK7956" s="137"/>
      <c r="AL7956" s="137"/>
      <c r="AM7956" s="138"/>
      <c r="AN7956" s="8"/>
      <c r="AO7956" s="8"/>
      <c r="AP7956" s="8"/>
      <c r="AQ7956" s="8"/>
      <c r="AR7956" s="122"/>
      <c r="AS7956" s="139"/>
      <c r="AT7956" s="139"/>
      <c r="AU7956" s="139"/>
      <c r="AV7956" s="139"/>
      <c r="AW7956" s="140"/>
      <c r="AX7956" s="8"/>
      <c r="AY7956" s="8"/>
      <c r="AZ7956" s="8"/>
      <c r="BA7956" s="8"/>
      <c r="BB7956" s="122"/>
      <c r="BC7956" s="8"/>
      <c r="BD7956" s="8"/>
      <c r="BE7956" s="8"/>
      <c r="BF7956" s="8"/>
      <c r="BG7956" s="122"/>
      <c r="BH7956" s="8"/>
      <c r="BI7956" s="8"/>
      <c r="BJ7956" s="8"/>
      <c r="BK7956" s="8"/>
      <c r="BL7956" s="122"/>
      <c r="BM7956" s="8"/>
      <c r="BN7956" s="8"/>
      <c r="BO7956" s="8"/>
      <c r="BP7956" s="8"/>
      <c r="BQ7956" s="122"/>
      <c r="BR7956" s="8"/>
      <c r="BS7956" s="8"/>
      <c r="BT7956" s="8"/>
      <c r="BU7956" s="8"/>
      <c r="BV7956" s="122"/>
    </row>
    <row r="7957" spans="1:74" hidden="1" x14ac:dyDescent="0.3">
      <c r="A7957" s="8"/>
      <c r="B7957" s="2" t="s">
        <v>2</v>
      </c>
      <c r="C7957" s="2" t="s">
        <v>3</v>
      </c>
      <c r="D7957" s="2" t="s">
        <v>503</v>
      </c>
      <c r="E7957" s="9" t="s">
        <v>841</v>
      </c>
      <c r="F7957" s="10"/>
      <c r="G7957" s="18" t="s">
        <v>5</v>
      </c>
      <c r="H7957" s="3">
        <v>2024</v>
      </c>
      <c r="I7957" s="20" t="s">
        <v>283</v>
      </c>
      <c r="J7957" s="2" t="s">
        <v>279</v>
      </c>
      <c r="K7957" s="2" t="s">
        <v>320</v>
      </c>
      <c r="L7957" s="163">
        <f t="shared" si="346"/>
        <v>0</v>
      </c>
      <c r="M7957" s="163">
        <f t="shared" si="347"/>
        <v>0</v>
      </c>
      <c r="N7957" s="181"/>
      <c r="O7957" s="8"/>
      <c r="P7957" s="8"/>
      <c r="Q7957" s="8"/>
      <c r="R7957" s="8"/>
      <c r="S7957" s="122"/>
      <c r="T7957" s="8"/>
      <c r="U7957" s="8"/>
      <c r="V7957" s="8"/>
      <c r="W7957" s="8"/>
      <c r="X7957" s="122"/>
      <c r="Y7957" s="8"/>
      <c r="Z7957" s="8"/>
      <c r="AA7957" s="8"/>
      <c r="AB7957" s="8"/>
      <c r="AC7957" s="122"/>
      <c r="AD7957" s="8"/>
      <c r="AE7957" s="8"/>
      <c r="AF7957" s="8"/>
      <c r="AG7957" s="8"/>
      <c r="AH7957" s="122"/>
      <c r="AI7957" s="137"/>
      <c r="AJ7957" s="137"/>
      <c r="AK7957" s="137"/>
      <c r="AL7957" s="137"/>
      <c r="AM7957" s="138"/>
      <c r="AN7957" s="8"/>
      <c r="AO7957" s="8"/>
      <c r="AP7957" s="8"/>
      <c r="AQ7957" s="8"/>
      <c r="AR7957" s="122"/>
      <c r="AS7957" s="139"/>
      <c r="AT7957" s="139"/>
      <c r="AU7957" s="139"/>
      <c r="AV7957" s="139"/>
      <c r="AW7957" s="140"/>
      <c r="AX7957" s="8"/>
      <c r="AY7957" s="8"/>
      <c r="AZ7957" s="8"/>
      <c r="BA7957" s="8"/>
      <c r="BB7957" s="122"/>
      <c r="BC7957" s="8"/>
      <c r="BD7957" s="8"/>
      <c r="BE7957" s="8"/>
      <c r="BF7957" s="8"/>
      <c r="BG7957" s="122"/>
      <c r="BH7957" s="8"/>
      <c r="BI7957" s="8"/>
      <c r="BJ7957" s="8"/>
      <c r="BK7957" s="8"/>
      <c r="BL7957" s="122"/>
      <c r="BM7957" s="8"/>
      <c r="BN7957" s="8"/>
      <c r="BO7957" s="8"/>
      <c r="BP7957" s="8"/>
      <c r="BQ7957" s="122"/>
      <c r="BR7957" s="8"/>
      <c r="BS7957" s="8"/>
      <c r="BT7957" s="8"/>
      <c r="BU7957" s="8"/>
      <c r="BV7957" s="122"/>
    </row>
    <row r="7958" spans="1:74" hidden="1" x14ac:dyDescent="0.3">
      <c r="A7958" s="8"/>
      <c r="B7958" s="2" t="s">
        <v>2</v>
      </c>
      <c r="C7958" s="2" t="s">
        <v>3</v>
      </c>
      <c r="D7958" s="2" t="s">
        <v>503</v>
      </c>
      <c r="E7958" s="9" t="s">
        <v>841</v>
      </c>
      <c r="F7958" s="10"/>
      <c r="G7958" s="18" t="s">
        <v>5</v>
      </c>
      <c r="H7958" s="3">
        <v>2024</v>
      </c>
      <c r="I7958" s="20" t="s">
        <v>286</v>
      </c>
      <c r="J7958" s="2" t="s">
        <v>280</v>
      </c>
      <c r="K7958" s="2" t="s">
        <v>319</v>
      </c>
      <c r="L7958" s="163">
        <f t="shared" si="346"/>
        <v>0</v>
      </c>
      <c r="M7958" s="163">
        <f t="shared" si="347"/>
        <v>0</v>
      </c>
      <c r="N7958" s="181"/>
      <c r="O7958" s="8"/>
      <c r="P7958" s="8"/>
      <c r="Q7958" s="8"/>
      <c r="R7958" s="8"/>
      <c r="S7958" s="122"/>
      <c r="T7958" s="8"/>
      <c r="U7958" s="8"/>
      <c r="V7958" s="8"/>
      <c r="W7958" s="8"/>
      <c r="X7958" s="122"/>
      <c r="Y7958" s="8"/>
      <c r="Z7958" s="8"/>
      <c r="AA7958" s="8"/>
      <c r="AB7958" s="8"/>
      <c r="AC7958" s="122"/>
      <c r="AD7958" s="8"/>
      <c r="AE7958" s="8"/>
      <c r="AF7958" s="8"/>
      <c r="AG7958" s="8"/>
      <c r="AH7958" s="122"/>
      <c r="AI7958" s="137"/>
      <c r="AJ7958" s="137"/>
      <c r="AK7958" s="137"/>
      <c r="AL7958" s="137"/>
      <c r="AM7958" s="138"/>
      <c r="AN7958" s="8"/>
      <c r="AO7958" s="8"/>
      <c r="AP7958" s="8"/>
      <c r="AQ7958" s="8"/>
      <c r="AR7958" s="122"/>
      <c r="AS7958" s="139"/>
      <c r="AT7958" s="139"/>
      <c r="AU7958" s="139"/>
      <c r="AV7958" s="139"/>
      <c r="AW7958" s="140"/>
      <c r="AX7958" s="8"/>
      <c r="AY7958" s="8"/>
      <c r="AZ7958" s="8"/>
      <c r="BA7958" s="8"/>
      <c r="BB7958" s="122"/>
      <c r="BC7958" s="8"/>
      <c r="BD7958" s="8"/>
      <c r="BE7958" s="8"/>
      <c r="BF7958" s="8"/>
      <c r="BG7958" s="122"/>
      <c r="BH7958" s="8"/>
      <c r="BI7958" s="8"/>
      <c r="BJ7958" s="8"/>
      <c r="BK7958" s="8"/>
      <c r="BL7958" s="122"/>
      <c r="BM7958" s="8"/>
      <c r="BN7958" s="8"/>
      <c r="BO7958" s="8"/>
      <c r="BP7958" s="8"/>
      <c r="BQ7958" s="122"/>
      <c r="BR7958" s="8"/>
      <c r="BS7958" s="8"/>
      <c r="BT7958" s="8"/>
      <c r="BU7958" s="8"/>
      <c r="BV7958" s="122"/>
    </row>
    <row r="7959" spans="1:74" hidden="1" x14ac:dyDescent="0.3">
      <c r="A7959" s="8"/>
      <c r="B7959" s="2" t="s">
        <v>2</v>
      </c>
      <c r="C7959" s="2" t="s">
        <v>3</v>
      </c>
      <c r="D7959" s="2" t="s">
        <v>503</v>
      </c>
      <c r="E7959" s="9" t="s">
        <v>841</v>
      </c>
      <c r="F7959" s="10"/>
      <c r="G7959" s="18" t="s">
        <v>5</v>
      </c>
      <c r="H7959" s="3">
        <v>2024</v>
      </c>
      <c r="I7959" s="20" t="s">
        <v>286</v>
      </c>
      <c r="J7959" s="2" t="s">
        <v>281</v>
      </c>
      <c r="K7959" s="2" t="s">
        <v>319</v>
      </c>
      <c r="L7959" s="163"/>
      <c r="M7959" s="163">
        <f t="shared" si="347"/>
        <v>32.087000000000003</v>
      </c>
      <c r="N7959" s="181"/>
      <c r="O7959" s="8"/>
      <c r="P7959" s="8"/>
      <c r="Q7959" s="8"/>
      <c r="R7959" s="8"/>
      <c r="S7959" s="122"/>
      <c r="T7959" s="8"/>
      <c r="U7959" s="8"/>
      <c r="V7959" s="8"/>
      <c r="W7959" s="8"/>
      <c r="X7959" s="122"/>
      <c r="Y7959" s="8"/>
      <c r="Z7959" s="8"/>
      <c r="AA7959" s="8"/>
      <c r="AB7959" s="8"/>
      <c r="AC7959" s="122"/>
      <c r="AD7959" s="8"/>
      <c r="AE7959" s="8"/>
      <c r="AF7959" s="8"/>
      <c r="AG7959" s="8"/>
      <c r="AH7959" s="122"/>
      <c r="AI7959" s="137"/>
      <c r="AJ7959" s="137"/>
      <c r="AK7959" s="137"/>
      <c r="AL7959" s="137"/>
      <c r="AM7959" s="138"/>
      <c r="AN7959" s="8"/>
      <c r="AO7959" s="8"/>
      <c r="AP7959" s="8"/>
      <c r="AQ7959" s="8"/>
      <c r="AR7959" s="122"/>
      <c r="AS7959" s="139"/>
      <c r="AT7959" s="139"/>
      <c r="AU7959" s="139"/>
      <c r="AV7959" s="139"/>
      <c r="AW7959" s="140"/>
      <c r="AX7959" s="8"/>
      <c r="AY7959" s="8"/>
      <c r="AZ7959" s="8"/>
      <c r="BA7959" s="8"/>
      <c r="BB7959" s="122"/>
      <c r="BC7959" s="8"/>
      <c r="BD7959" s="8"/>
      <c r="BE7959" s="8"/>
      <c r="BF7959" s="8"/>
      <c r="BG7959" s="122"/>
      <c r="BH7959" s="8" t="s">
        <v>1030</v>
      </c>
      <c r="BI7959" s="8"/>
      <c r="BJ7959" s="8"/>
      <c r="BK7959" s="8"/>
      <c r="BL7959" s="122">
        <v>9.9440000000000008</v>
      </c>
      <c r="BM7959" s="8" t="s">
        <v>1139</v>
      </c>
      <c r="BN7959" s="8"/>
      <c r="BO7959" s="8"/>
      <c r="BP7959" s="8"/>
      <c r="BQ7959" s="122">
        <f>7.078+11.77+3.295</f>
        <v>22.143000000000001</v>
      </c>
      <c r="BR7959" s="8"/>
      <c r="BS7959" s="8"/>
      <c r="BT7959" s="8"/>
      <c r="BU7959" s="8"/>
      <c r="BV7959" s="122"/>
    </row>
    <row r="7960" spans="1:74" s="13" customFormat="1" hidden="1" x14ac:dyDescent="0.3">
      <c r="A7960" s="15"/>
      <c r="B7960" s="12" t="s">
        <v>2</v>
      </c>
      <c r="C7960" s="12" t="s">
        <v>3</v>
      </c>
      <c r="D7960" s="12" t="s">
        <v>503</v>
      </c>
      <c r="E7960" s="16" t="s">
        <v>841</v>
      </c>
      <c r="F7960" s="17"/>
      <c r="G7960" s="19" t="s">
        <v>5</v>
      </c>
      <c r="H7960" s="7">
        <v>2024</v>
      </c>
      <c r="I7960" s="21"/>
      <c r="J7960" s="12" t="s">
        <v>314</v>
      </c>
      <c r="K7960" s="12"/>
      <c r="L7960" s="147"/>
      <c r="M7960" s="147">
        <f t="shared" si="347"/>
        <v>50.649000000000001</v>
      </c>
      <c r="N7960" s="183"/>
      <c r="O7960" s="15"/>
      <c r="P7960" s="15"/>
      <c r="Q7960" s="15"/>
      <c r="R7960" s="15"/>
      <c r="S7960" s="123"/>
      <c r="T7960" s="15"/>
      <c r="U7960" s="15"/>
      <c r="V7960" s="15"/>
      <c r="W7960" s="15"/>
      <c r="X7960" s="123"/>
      <c r="Y7960" s="15"/>
      <c r="Z7960" s="15"/>
      <c r="AA7960" s="15"/>
      <c r="AB7960" s="15"/>
      <c r="AC7960" s="123"/>
      <c r="AD7960" s="15"/>
      <c r="AE7960" s="15"/>
      <c r="AF7960" s="15"/>
      <c r="AG7960" s="15"/>
      <c r="AH7960" s="123"/>
      <c r="AI7960" s="15"/>
      <c r="AJ7960" s="15"/>
      <c r="AK7960" s="15"/>
      <c r="AL7960" s="15"/>
      <c r="AM7960" s="123">
        <f>SUM(AM7922:AM7959)</f>
        <v>0</v>
      </c>
      <c r="AN7960" s="15"/>
      <c r="AO7960" s="15"/>
      <c r="AP7960" s="15"/>
      <c r="AQ7960" s="15"/>
      <c r="AR7960" s="123">
        <f>SUM(AR7930:AR7959)</f>
        <v>0</v>
      </c>
      <c r="AS7960" s="15"/>
      <c r="AT7960" s="15"/>
      <c r="AU7960" s="15"/>
      <c r="AV7960" s="15"/>
      <c r="AW7960" s="123">
        <f>SUM(AW7922:AW7959)</f>
        <v>0</v>
      </c>
      <c r="AX7960" s="15"/>
      <c r="AY7960" s="15"/>
      <c r="AZ7960" s="15"/>
      <c r="BA7960" s="123"/>
      <c r="BB7960" s="123">
        <f>SUM(BB7922:BB7959)</f>
        <v>8.2970000000000006</v>
      </c>
      <c r="BC7960" s="15"/>
      <c r="BD7960" s="15"/>
      <c r="BE7960" s="15"/>
      <c r="BF7960" s="123"/>
      <c r="BG7960" s="123">
        <f t="shared" ref="BG7960" si="348">SUM(BG7922:BG7959)</f>
        <v>0</v>
      </c>
      <c r="BH7960" s="15"/>
      <c r="BI7960" s="15"/>
      <c r="BJ7960" s="15"/>
      <c r="BK7960" s="123"/>
      <c r="BL7960" s="123">
        <f t="shared" ref="BL7960" si="349">SUM(BL7922:BL7959)</f>
        <v>20.209000000000003</v>
      </c>
      <c r="BM7960" s="15"/>
      <c r="BN7960" s="15"/>
      <c r="BO7960" s="15"/>
      <c r="BP7960" s="123"/>
      <c r="BQ7960" s="123">
        <f t="shared" ref="BQ7960" si="350">SUM(BQ7922:BQ7959)</f>
        <v>22.143000000000001</v>
      </c>
      <c r="BR7960" s="15"/>
      <c r="BS7960" s="15"/>
      <c r="BT7960" s="15"/>
      <c r="BU7960" s="123"/>
      <c r="BV7960" s="123">
        <f t="shared" ref="BV7960" si="351">SUM(BV7922:BV7959)</f>
        <v>0</v>
      </c>
    </row>
    <row r="7961" spans="1:74" hidden="1" x14ac:dyDescent="0.3">
      <c r="A7961" s="8"/>
      <c r="B7961" s="2" t="s">
        <v>2</v>
      </c>
      <c r="C7961" s="2" t="s">
        <v>3</v>
      </c>
      <c r="D7961" s="2" t="s">
        <v>503</v>
      </c>
      <c r="E7961" s="9" t="s">
        <v>842</v>
      </c>
      <c r="F7961" s="10"/>
      <c r="G7961" s="18" t="s">
        <v>5</v>
      </c>
      <c r="H7961" s="3">
        <v>2024</v>
      </c>
      <c r="I7961" s="20" t="s">
        <v>287</v>
      </c>
      <c r="J7961" s="2" t="s">
        <v>509</v>
      </c>
      <c r="K7961" s="2" t="s">
        <v>318</v>
      </c>
      <c r="L7961" s="163">
        <f>SUM(R7961,W7961,AB7961,AG7961,AL7961,AQ7961,AV7961,BA7961,BF7961,BK7961,BP7961,BU7961)</f>
        <v>0</v>
      </c>
      <c r="M7961" s="163">
        <f t="shared" si="347"/>
        <v>0</v>
      </c>
      <c r="N7961" s="181"/>
      <c r="O7961" s="8"/>
      <c r="P7961" s="8"/>
      <c r="Q7961" s="8"/>
      <c r="R7961" s="8"/>
      <c r="S7961" s="122"/>
      <c r="T7961" s="8"/>
      <c r="U7961" s="8"/>
      <c r="V7961" s="8"/>
      <c r="W7961" s="8"/>
      <c r="X7961" s="122"/>
      <c r="Y7961" s="8"/>
      <c r="Z7961" s="8"/>
      <c r="AA7961" s="8"/>
      <c r="AB7961" s="8"/>
      <c r="AC7961" s="122"/>
      <c r="AD7961" s="8"/>
      <c r="AE7961" s="8"/>
      <c r="AF7961" s="8"/>
      <c r="AG7961" s="8"/>
      <c r="AH7961" s="122"/>
      <c r="AI7961" s="137"/>
      <c r="AJ7961" s="137"/>
      <c r="AK7961" s="137"/>
      <c r="AL7961" s="137"/>
      <c r="AM7961" s="138"/>
      <c r="AN7961" s="8"/>
      <c r="AO7961" s="8"/>
      <c r="AP7961" s="8"/>
      <c r="AQ7961" s="8"/>
      <c r="AR7961" s="122"/>
      <c r="AS7961" s="139"/>
      <c r="AT7961" s="139"/>
      <c r="AU7961" s="139"/>
      <c r="AV7961" s="139"/>
      <c r="AW7961" s="140"/>
      <c r="AX7961" s="8"/>
      <c r="AY7961" s="8"/>
      <c r="AZ7961" s="8"/>
      <c r="BA7961" s="8"/>
      <c r="BB7961" s="122"/>
      <c r="BC7961" s="8"/>
      <c r="BD7961" s="8"/>
      <c r="BE7961" s="8"/>
      <c r="BF7961" s="8"/>
      <c r="BG7961" s="122"/>
      <c r="BH7961" s="8"/>
      <c r="BI7961" s="8"/>
      <c r="BJ7961" s="8"/>
      <c r="BK7961" s="8"/>
      <c r="BL7961" s="122"/>
      <c r="BM7961" s="8"/>
      <c r="BN7961" s="8"/>
      <c r="BO7961" s="8"/>
      <c r="BP7961" s="8"/>
      <c r="BQ7961" s="122"/>
      <c r="BR7961" s="8"/>
      <c r="BS7961" s="8"/>
      <c r="BT7961" s="8"/>
      <c r="BU7961" s="8"/>
      <c r="BV7961" s="122"/>
    </row>
    <row r="7962" spans="1:74" hidden="1" x14ac:dyDescent="0.3">
      <c r="A7962" s="8"/>
      <c r="B7962" s="2" t="s">
        <v>2</v>
      </c>
      <c r="C7962" s="2" t="s">
        <v>3</v>
      </c>
      <c r="D7962" s="2" t="s">
        <v>503</v>
      </c>
      <c r="E7962" s="9" t="s">
        <v>842</v>
      </c>
      <c r="F7962" s="10"/>
      <c r="G7962" s="18" t="s">
        <v>5</v>
      </c>
      <c r="H7962" s="3">
        <v>2024</v>
      </c>
      <c r="I7962" s="20" t="s">
        <v>287</v>
      </c>
      <c r="J7962" s="2" t="s">
        <v>291</v>
      </c>
      <c r="K7962" s="2" t="s">
        <v>319</v>
      </c>
      <c r="L7962" s="163">
        <f t="shared" ref="L7962:L7997" si="352">SUM(R7962,W7962,AB7962,AG7962,AL7962,AQ7962,AV7962,BA7962,BF7962,BK7962,BP7962,BU7962)</f>
        <v>0</v>
      </c>
      <c r="M7962" s="163">
        <f>SUM(S7962,X7962,AC7962,AH7962,AM7962,AR7962,AW7962,BB7962,BG7962,BL7962,BQ7962,BV7962)</f>
        <v>0</v>
      </c>
      <c r="N7962" s="181"/>
      <c r="O7962" s="8"/>
      <c r="P7962" s="8"/>
      <c r="Q7962" s="8"/>
      <c r="R7962" s="8"/>
      <c r="S7962" s="122"/>
      <c r="T7962" s="8"/>
      <c r="U7962" s="8"/>
      <c r="V7962" s="8"/>
      <c r="W7962" s="8"/>
      <c r="X7962" s="122"/>
      <c r="Y7962" s="8"/>
      <c r="Z7962" s="8"/>
      <c r="AA7962" s="8"/>
      <c r="AB7962" s="8"/>
      <c r="AC7962" s="122"/>
      <c r="AD7962" s="8"/>
      <c r="AE7962" s="8"/>
      <c r="AF7962" s="8"/>
      <c r="AG7962" s="8"/>
      <c r="AH7962" s="122"/>
      <c r="AI7962" s="137"/>
      <c r="AJ7962" s="137"/>
      <c r="AK7962" s="137"/>
      <c r="AL7962" s="137"/>
      <c r="AM7962" s="138"/>
      <c r="AN7962" s="8"/>
      <c r="AO7962" s="8"/>
      <c r="AP7962" s="8"/>
      <c r="AQ7962" s="8"/>
      <c r="AR7962" s="122"/>
      <c r="AS7962" s="139"/>
      <c r="AT7962" s="139"/>
      <c r="AU7962" s="139"/>
      <c r="AV7962" s="139"/>
      <c r="AW7962" s="140"/>
      <c r="AX7962" s="8"/>
      <c r="AY7962" s="8"/>
      <c r="AZ7962" s="8"/>
      <c r="BA7962" s="8"/>
      <c r="BB7962" s="122"/>
      <c r="BC7962" s="8"/>
      <c r="BD7962" s="8"/>
      <c r="BE7962" s="8"/>
      <c r="BF7962" s="8"/>
      <c r="BG7962" s="122"/>
      <c r="BH7962" s="8"/>
      <c r="BI7962" s="8"/>
      <c r="BJ7962" s="8"/>
      <c r="BK7962" s="8"/>
      <c r="BL7962" s="122"/>
      <c r="BM7962" s="8"/>
      <c r="BN7962" s="8"/>
      <c r="BO7962" s="8"/>
      <c r="BP7962" s="8"/>
      <c r="BQ7962" s="122"/>
      <c r="BR7962" s="8"/>
      <c r="BS7962" s="8"/>
      <c r="BT7962" s="8"/>
      <c r="BU7962" s="8"/>
      <c r="BV7962" s="122"/>
    </row>
    <row r="7963" spans="1:74" hidden="1" x14ac:dyDescent="0.3">
      <c r="A7963" s="8"/>
      <c r="B7963" s="2" t="s">
        <v>2</v>
      </c>
      <c r="C7963" s="2" t="s">
        <v>3</v>
      </c>
      <c r="D7963" s="2" t="s">
        <v>503</v>
      </c>
      <c r="E7963" s="9" t="s">
        <v>842</v>
      </c>
      <c r="F7963" s="10"/>
      <c r="G7963" s="18" t="s">
        <v>5</v>
      </c>
      <c r="H7963" s="3">
        <v>2024</v>
      </c>
      <c r="I7963" s="20" t="s">
        <v>286</v>
      </c>
      <c r="J7963" s="2" t="s">
        <v>336</v>
      </c>
      <c r="K7963" s="2" t="s">
        <v>319</v>
      </c>
      <c r="L7963" s="163">
        <f t="shared" si="352"/>
        <v>0</v>
      </c>
      <c r="M7963" s="163">
        <f t="shared" ref="M7963:M8000" si="353">SUM(S7963,X7963,AC7963,AH7963,AM7963,AR7963,AW7963,BB7963,BG7963,BL7963,BQ7963,BV7963)</f>
        <v>0</v>
      </c>
      <c r="N7963" s="181"/>
      <c r="O7963" s="8"/>
      <c r="P7963" s="8"/>
      <c r="Q7963" s="8"/>
      <c r="R7963" s="8"/>
      <c r="S7963" s="122"/>
      <c r="T7963" s="8"/>
      <c r="U7963" s="8"/>
      <c r="V7963" s="8"/>
      <c r="W7963" s="8"/>
      <c r="X7963" s="122"/>
      <c r="Y7963" s="8"/>
      <c r="Z7963" s="8"/>
      <c r="AA7963" s="8"/>
      <c r="AB7963" s="8"/>
      <c r="AC7963" s="122"/>
      <c r="AD7963" s="8"/>
      <c r="AE7963" s="8"/>
      <c r="AF7963" s="8"/>
      <c r="AG7963" s="8"/>
      <c r="AH7963" s="122"/>
      <c r="AI7963" s="137"/>
      <c r="AJ7963" s="137"/>
      <c r="AK7963" s="137"/>
      <c r="AL7963" s="137"/>
      <c r="AM7963" s="138"/>
      <c r="AN7963" s="8"/>
      <c r="AO7963" s="8"/>
      <c r="AP7963" s="8"/>
      <c r="AQ7963" s="8"/>
      <c r="AR7963" s="122"/>
      <c r="AS7963" s="139"/>
      <c r="AT7963" s="139"/>
      <c r="AU7963" s="139"/>
      <c r="AV7963" s="139"/>
      <c r="AW7963" s="140"/>
      <c r="AX7963" s="8"/>
      <c r="AY7963" s="8"/>
      <c r="AZ7963" s="8"/>
      <c r="BA7963" s="8"/>
      <c r="BB7963" s="122"/>
      <c r="BC7963" s="8"/>
      <c r="BD7963" s="8"/>
      <c r="BE7963" s="8"/>
      <c r="BF7963" s="8"/>
      <c r="BG7963" s="122"/>
      <c r="BH7963" s="8"/>
      <c r="BI7963" s="8"/>
      <c r="BJ7963" s="8"/>
      <c r="BK7963" s="8"/>
      <c r="BL7963" s="122"/>
      <c r="BM7963" s="8"/>
      <c r="BN7963" s="8"/>
      <c r="BO7963" s="8"/>
      <c r="BP7963" s="8"/>
      <c r="BQ7963" s="122"/>
      <c r="BR7963" s="8"/>
      <c r="BS7963" s="8"/>
      <c r="BT7963" s="8"/>
      <c r="BU7963" s="8"/>
      <c r="BV7963" s="122"/>
    </row>
    <row r="7964" spans="1:74" hidden="1" x14ac:dyDescent="0.3">
      <c r="A7964" s="8"/>
      <c r="B7964" s="2" t="s">
        <v>2</v>
      </c>
      <c r="C7964" s="2" t="s">
        <v>3</v>
      </c>
      <c r="D7964" s="2" t="s">
        <v>503</v>
      </c>
      <c r="E7964" s="9" t="s">
        <v>842</v>
      </c>
      <c r="F7964" s="10"/>
      <c r="G7964" s="18" t="s">
        <v>5</v>
      </c>
      <c r="H7964" s="3">
        <v>2024</v>
      </c>
      <c r="I7964" s="20" t="s">
        <v>286</v>
      </c>
      <c r="J7964" s="8" t="s">
        <v>337</v>
      </c>
      <c r="K7964" s="8" t="s">
        <v>318</v>
      </c>
      <c r="L7964" s="163">
        <f t="shared" si="352"/>
        <v>0</v>
      </c>
      <c r="M7964" s="163">
        <f t="shared" si="353"/>
        <v>0</v>
      </c>
      <c r="N7964" s="181"/>
      <c r="O7964" s="8"/>
      <c r="P7964" s="8"/>
      <c r="Q7964" s="8"/>
      <c r="R7964" s="8"/>
      <c r="S7964" s="122"/>
      <c r="T7964" s="8"/>
      <c r="U7964" s="8"/>
      <c r="V7964" s="8"/>
      <c r="W7964" s="8"/>
      <c r="X7964" s="122"/>
      <c r="Y7964" s="8"/>
      <c r="Z7964" s="8"/>
      <c r="AA7964" s="8"/>
      <c r="AB7964" s="8"/>
      <c r="AC7964" s="122"/>
      <c r="AD7964" s="8"/>
      <c r="AE7964" s="8"/>
      <c r="AF7964" s="8"/>
      <c r="AG7964" s="8"/>
      <c r="AH7964" s="122"/>
      <c r="AI7964" s="137"/>
      <c r="AJ7964" s="137"/>
      <c r="AK7964" s="137"/>
      <c r="AL7964" s="137"/>
      <c r="AM7964" s="138"/>
      <c r="AN7964" s="8"/>
      <c r="AO7964" s="8"/>
      <c r="AP7964" s="8"/>
      <c r="AQ7964" s="8"/>
      <c r="AR7964" s="122"/>
      <c r="AS7964" s="139"/>
      <c r="AT7964" s="139"/>
      <c r="AU7964" s="139"/>
      <c r="AV7964" s="139"/>
      <c r="AW7964" s="140"/>
      <c r="AX7964" s="8"/>
      <c r="AY7964" s="8"/>
      <c r="AZ7964" s="8"/>
      <c r="BA7964" s="8"/>
      <c r="BB7964" s="122"/>
      <c r="BC7964" s="8"/>
      <c r="BD7964" s="8"/>
      <c r="BE7964" s="8"/>
      <c r="BF7964" s="8"/>
      <c r="BG7964" s="122"/>
      <c r="BH7964" s="8"/>
      <c r="BI7964" s="8"/>
      <c r="BJ7964" s="8"/>
      <c r="BK7964" s="8"/>
      <c r="BL7964" s="122"/>
      <c r="BM7964" s="8"/>
      <c r="BN7964" s="8"/>
      <c r="BO7964" s="8"/>
      <c r="BP7964" s="8"/>
      <c r="BQ7964" s="122"/>
      <c r="BR7964" s="8"/>
      <c r="BS7964" s="8"/>
      <c r="BT7964" s="8"/>
      <c r="BU7964" s="8"/>
      <c r="BV7964" s="122"/>
    </row>
    <row r="7965" spans="1:74" hidden="1" x14ac:dyDescent="0.3">
      <c r="A7965" s="8"/>
      <c r="B7965" s="2" t="s">
        <v>2</v>
      </c>
      <c r="C7965" s="2" t="s">
        <v>3</v>
      </c>
      <c r="D7965" s="2" t="s">
        <v>503</v>
      </c>
      <c r="E7965" s="9" t="s">
        <v>842</v>
      </c>
      <c r="F7965" s="10"/>
      <c r="G7965" s="18" t="s">
        <v>5</v>
      </c>
      <c r="H7965" s="3">
        <v>2024</v>
      </c>
      <c r="I7965" s="20" t="s">
        <v>286</v>
      </c>
      <c r="J7965" s="8" t="s">
        <v>338</v>
      </c>
      <c r="K7965" s="8" t="s">
        <v>339</v>
      </c>
      <c r="L7965" s="163">
        <f t="shared" si="352"/>
        <v>0</v>
      </c>
      <c r="M7965" s="163">
        <f t="shared" si="353"/>
        <v>0</v>
      </c>
      <c r="N7965" s="181"/>
      <c r="O7965" s="8"/>
      <c r="P7965" s="8"/>
      <c r="Q7965" s="8"/>
      <c r="R7965" s="8"/>
      <c r="S7965" s="122"/>
      <c r="T7965" s="8"/>
      <c r="U7965" s="8"/>
      <c r="V7965" s="8"/>
      <c r="W7965" s="8"/>
      <c r="X7965" s="122"/>
      <c r="Y7965" s="8"/>
      <c r="Z7965" s="8"/>
      <c r="AA7965" s="8"/>
      <c r="AB7965" s="8"/>
      <c r="AC7965" s="122"/>
      <c r="AD7965" s="8"/>
      <c r="AE7965" s="8"/>
      <c r="AF7965" s="8"/>
      <c r="AG7965" s="8"/>
      <c r="AH7965" s="122"/>
      <c r="AI7965" s="137"/>
      <c r="AJ7965" s="137"/>
      <c r="AK7965" s="137"/>
      <c r="AL7965" s="137"/>
      <c r="AM7965" s="138"/>
      <c r="AN7965" s="8"/>
      <c r="AO7965" s="8"/>
      <c r="AP7965" s="8"/>
      <c r="AQ7965" s="8"/>
      <c r="AR7965" s="122"/>
      <c r="AS7965" s="139"/>
      <c r="AT7965" s="139"/>
      <c r="AU7965" s="139"/>
      <c r="AV7965" s="139"/>
      <c r="AW7965" s="140"/>
      <c r="AX7965" s="8"/>
      <c r="AY7965" s="8"/>
      <c r="AZ7965" s="8"/>
      <c r="BA7965" s="8"/>
      <c r="BB7965" s="122"/>
      <c r="BC7965" s="8"/>
      <c r="BD7965" s="8"/>
      <c r="BE7965" s="8"/>
      <c r="BF7965" s="8"/>
      <c r="BG7965" s="122"/>
      <c r="BH7965" s="8"/>
      <c r="BI7965" s="8"/>
      <c r="BJ7965" s="8"/>
      <c r="BK7965" s="8"/>
      <c r="BL7965" s="122"/>
      <c r="BM7965" s="8"/>
      <c r="BN7965" s="8"/>
      <c r="BO7965" s="8"/>
      <c r="BP7965" s="8"/>
      <c r="BQ7965" s="122"/>
      <c r="BR7965" s="8"/>
      <c r="BS7965" s="8"/>
      <c r="BT7965" s="8"/>
      <c r="BU7965" s="8"/>
      <c r="BV7965" s="122"/>
    </row>
    <row r="7966" spans="1:74" hidden="1" x14ac:dyDescent="0.3">
      <c r="A7966" s="8"/>
      <c r="B7966" s="2" t="s">
        <v>2</v>
      </c>
      <c r="C7966" s="2" t="s">
        <v>3</v>
      </c>
      <c r="D7966" s="2" t="s">
        <v>503</v>
      </c>
      <c r="E7966" s="9" t="s">
        <v>842</v>
      </c>
      <c r="F7966" s="10"/>
      <c r="G7966" s="18" t="s">
        <v>5</v>
      </c>
      <c r="H7966" s="3">
        <v>2024</v>
      </c>
      <c r="I7966" s="20" t="s">
        <v>286</v>
      </c>
      <c r="J7966" s="8" t="s">
        <v>340</v>
      </c>
      <c r="K7966" s="8" t="s">
        <v>318</v>
      </c>
      <c r="L7966" s="163">
        <f t="shared" si="352"/>
        <v>0</v>
      </c>
      <c r="M7966" s="163">
        <f t="shared" si="353"/>
        <v>0</v>
      </c>
      <c r="N7966" s="181"/>
      <c r="O7966" s="8"/>
      <c r="P7966" s="8"/>
      <c r="Q7966" s="8"/>
      <c r="R7966" s="8"/>
      <c r="S7966" s="122"/>
      <c r="T7966" s="8"/>
      <c r="U7966" s="8"/>
      <c r="V7966" s="8"/>
      <c r="W7966" s="8"/>
      <c r="X7966" s="122"/>
      <c r="Y7966" s="8"/>
      <c r="Z7966" s="8"/>
      <c r="AA7966" s="8"/>
      <c r="AB7966" s="8"/>
      <c r="AC7966" s="122"/>
      <c r="AD7966" s="8"/>
      <c r="AE7966" s="8"/>
      <c r="AF7966" s="8"/>
      <c r="AG7966" s="8"/>
      <c r="AH7966" s="122"/>
      <c r="AI7966" s="137"/>
      <c r="AJ7966" s="137"/>
      <c r="AK7966" s="137"/>
      <c r="AL7966" s="137"/>
      <c r="AM7966" s="138"/>
      <c r="AN7966" s="8"/>
      <c r="AO7966" s="8"/>
      <c r="AP7966" s="8"/>
      <c r="AQ7966" s="8"/>
      <c r="AR7966" s="122"/>
      <c r="AS7966" s="139"/>
      <c r="AT7966" s="139"/>
      <c r="AU7966" s="139"/>
      <c r="AV7966" s="139"/>
      <c r="AW7966" s="140"/>
      <c r="AX7966" s="8"/>
      <c r="AY7966" s="8"/>
      <c r="AZ7966" s="8"/>
      <c r="BA7966" s="8"/>
      <c r="BB7966" s="122"/>
      <c r="BC7966" s="8"/>
      <c r="BD7966" s="8"/>
      <c r="BE7966" s="8"/>
      <c r="BF7966" s="8"/>
      <c r="BG7966" s="122"/>
      <c r="BH7966" s="8"/>
      <c r="BI7966" s="8"/>
      <c r="BJ7966" s="8"/>
      <c r="BK7966" s="8"/>
      <c r="BL7966" s="122"/>
      <c r="BM7966" s="8"/>
      <c r="BN7966" s="8"/>
      <c r="BO7966" s="8"/>
      <c r="BP7966" s="8"/>
      <c r="BQ7966" s="122"/>
      <c r="BR7966" s="8"/>
      <c r="BS7966" s="8"/>
      <c r="BT7966" s="8"/>
      <c r="BU7966" s="8"/>
      <c r="BV7966" s="122"/>
    </row>
    <row r="7967" spans="1:74" hidden="1" x14ac:dyDescent="0.3">
      <c r="A7967" s="8"/>
      <c r="B7967" s="2" t="s">
        <v>2</v>
      </c>
      <c r="C7967" s="2" t="s">
        <v>3</v>
      </c>
      <c r="D7967" s="2" t="s">
        <v>503</v>
      </c>
      <c r="E7967" s="9" t="s">
        <v>842</v>
      </c>
      <c r="F7967" s="10"/>
      <c r="G7967" s="18" t="s">
        <v>5</v>
      </c>
      <c r="H7967" s="3">
        <v>2024</v>
      </c>
      <c r="I7967" s="20" t="s">
        <v>286</v>
      </c>
      <c r="J7967" s="8" t="s">
        <v>341</v>
      </c>
      <c r="K7967" s="8" t="s">
        <v>320</v>
      </c>
      <c r="L7967" s="163">
        <f t="shared" si="352"/>
        <v>0</v>
      </c>
      <c r="M7967" s="163">
        <f t="shared" si="353"/>
        <v>0</v>
      </c>
      <c r="N7967" s="181"/>
      <c r="O7967" s="8"/>
      <c r="P7967" s="8"/>
      <c r="Q7967" s="8"/>
      <c r="R7967" s="8"/>
      <c r="S7967" s="122"/>
      <c r="T7967" s="8"/>
      <c r="U7967" s="8"/>
      <c r="V7967" s="8"/>
      <c r="W7967" s="8"/>
      <c r="X7967" s="122"/>
      <c r="Y7967" s="8"/>
      <c r="Z7967" s="8"/>
      <c r="AA7967" s="8"/>
      <c r="AB7967" s="8"/>
      <c r="AC7967" s="122"/>
      <c r="AD7967" s="8"/>
      <c r="AE7967" s="8"/>
      <c r="AF7967" s="8"/>
      <c r="AG7967" s="8"/>
      <c r="AH7967" s="122"/>
      <c r="AI7967" s="137"/>
      <c r="AJ7967" s="137"/>
      <c r="AK7967" s="137"/>
      <c r="AL7967" s="137"/>
      <c r="AM7967" s="138"/>
      <c r="AN7967" s="8"/>
      <c r="AO7967" s="8"/>
      <c r="AP7967" s="8"/>
      <c r="AQ7967" s="8"/>
      <c r="AR7967" s="122"/>
      <c r="AS7967" s="139"/>
      <c r="AT7967" s="139"/>
      <c r="AU7967" s="139"/>
      <c r="AV7967" s="139"/>
      <c r="AW7967" s="140"/>
      <c r="AX7967" s="8"/>
      <c r="AY7967" s="8"/>
      <c r="AZ7967" s="8"/>
      <c r="BA7967" s="8"/>
      <c r="BB7967" s="122"/>
      <c r="BC7967" s="8"/>
      <c r="BD7967" s="8"/>
      <c r="BE7967" s="8"/>
      <c r="BF7967" s="8"/>
      <c r="BG7967" s="122"/>
      <c r="BH7967" s="8"/>
      <c r="BI7967" s="8"/>
      <c r="BJ7967" s="8"/>
      <c r="BK7967" s="8"/>
      <c r="BL7967" s="122"/>
      <c r="BM7967" s="8"/>
      <c r="BN7967" s="8"/>
      <c r="BO7967" s="8"/>
      <c r="BP7967" s="8"/>
      <c r="BQ7967" s="122"/>
      <c r="BR7967" s="8"/>
      <c r="BS7967" s="8"/>
      <c r="BT7967" s="8"/>
      <c r="BU7967" s="8"/>
      <c r="BV7967" s="122"/>
    </row>
    <row r="7968" spans="1:74" hidden="1" x14ac:dyDescent="0.3">
      <c r="A7968" s="8"/>
      <c r="B7968" s="2" t="s">
        <v>2</v>
      </c>
      <c r="C7968" s="2" t="s">
        <v>3</v>
      </c>
      <c r="D7968" s="2" t="s">
        <v>503</v>
      </c>
      <c r="E7968" s="9" t="s">
        <v>842</v>
      </c>
      <c r="F7968" s="10"/>
      <c r="G7968" s="18" t="s">
        <v>5</v>
      </c>
      <c r="H7968" s="3">
        <v>2024</v>
      </c>
      <c r="I7968" s="20" t="s">
        <v>286</v>
      </c>
      <c r="J7968" s="8" t="s">
        <v>342</v>
      </c>
      <c r="K7968" s="8" t="s">
        <v>320</v>
      </c>
      <c r="L7968" s="163">
        <f t="shared" si="352"/>
        <v>0</v>
      </c>
      <c r="M7968" s="163">
        <f t="shared" si="353"/>
        <v>0</v>
      </c>
      <c r="N7968" s="181"/>
      <c r="O7968" s="8"/>
      <c r="P7968" s="8"/>
      <c r="Q7968" s="8"/>
      <c r="R7968" s="8"/>
      <c r="S7968" s="122"/>
      <c r="T7968" s="8"/>
      <c r="U7968" s="8"/>
      <c r="V7968" s="8"/>
      <c r="W7968" s="8"/>
      <c r="X7968" s="122"/>
      <c r="Y7968" s="8"/>
      <c r="Z7968" s="8"/>
      <c r="AA7968" s="8"/>
      <c r="AB7968" s="8"/>
      <c r="AC7968" s="122"/>
      <c r="AD7968" s="8"/>
      <c r="AE7968" s="8"/>
      <c r="AF7968" s="8"/>
      <c r="AG7968" s="8"/>
      <c r="AH7968" s="122"/>
      <c r="AI7968" s="137"/>
      <c r="AJ7968" s="137"/>
      <c r="AK7968" s="137"/>
      <c r="AL7968" s="137"/>
      <c r="AM7968" s="138"/>
      <c r="AN7968" s="8"/>
      <c r="AO7968" s="8"/>
      <c r="AP7968" s="8"/>
      <c r="AQ7968" s="8"/>
      <c r="AR7968" s="122"/>
      <c r="AS7968" s="139"/>
      <c r="AT7968" s="139"/>
      <c r="AU7968" s="139"/>
      <c r="AV7968" s="139"/>
      <c r="AW7968" s="140"/>
      <c r="AX7968" s="8"/>
      <c r="AY7968" s="8"/>
      <c r="AZ7968" s="8"/>
      <c r="BA7968" s="8"/>
      <c r="BB7968" s="122"/>
      <c r="BC7968" s="8"/>
      <c r="BD7968" s="8"/>
      <c r="BE7968" s="8"/>
      <c r="BF7968" s="8"/>
      <c r="BG7968" s="122"/>
      <c r="BH7968" s="8"/>
      <c r="BI7968" s="8"/>
      <c r="BJ7968" s="8"/>
      <c r="BK7968" s="8"/>
      <c r="BL7968" s="122"/>
      <c r="BM7968" s="8"/>
      <c r="BN7968" s="8"/>
      <c r="BO7968" s="8"/>
      <c r="BP7968" s="8"/>
      <c r="BQ7968" s="122"/>
      <c r="BR7968" s="8"/>
      <c r="BS7968" s="8"/>
      <c r="BT7968" s="8"/>
      <c r="BU7968" s="8"/>
      <c r="BV7968" s="122"/>
    </row>
    <row r="7969" spans="1:74" hidden="1" x14ac:dyDescent="0.3">
      <c r="A7969" s="8"/>
      <c r="B7969" s="2" t="s">
        <v>2</v>
      </c>
      <c r="C7969" s="2" t="s">
        <v>3</v>
      </c>
      <c r="D7969" s="2" t="s">
        <v>503</v>
      </c>
      <c r="E7969" s="9" t="s">
        <v>842</v>
      </c>
      <c r="F7969" s="10"/>
      <c r="G7969" s="18" t="s">
        <v>5</v>
      </c>
      <c r="H7969" s="3">
        <v>2024</v>
      </c>
      <c r="I7969" s="20" t="s">
        <v>286</v>
      </c>
      <c r="J7969" s="8" t="s">
        <v>343</v>
      </c>
      <c r="K7969" s="8" t="s">
        <v>339</v>
      </c>
      <c r="L7969" s="163">
        <f t="shared" si="352"/>
        <v>0</v>
      </c>
      <c r="M7969" s="163">
        <f t="shared" si="353"/>
        <v>0</v>
      </c>
      <c r="N7969" s="181"/>
      <c r="O7969" s="8"/>
      <c r="P7969" s="8"/>
      <c r="Q7969" s="8"/>
      <c r="R7969" s="8"/>
      <c r="S7969" s="122"/>
      <c r="T7969" s="8"/>
      <c r="U7969" s="8"/>
      <c r="V7969" s="8"/>
      <c r="W7969" s="8"/>
      <c r="X7969" s="122"/>
      <c r="Y7969" s="8"/>
      <c r="Z7969" s="8"/>
      <c r="AA7969" s="8"/>
      <c r="AB7969" s="8"/>
      <c r="AC7969" s="122"/>
      <c r="AD7969" s="8"/>
      <c r="AE7969" s="8"/>
      <c r="AF7969" s="8"/>
      <c r="AG7969" s="8"/>
      <c r="AH7969" s="122"/>
      <c r="AI7969" s="137"/>
      <c r="AJ7969" s="137"/>
      <c r="AK7969" s="137"/>
      <c r="AL7969" s="137"/>
      <c r="AM7969" s="138"/>
      <c r="AN7969" s="8"/>
      <c r="AO7969" s="8"/>
      <c r="AP7969" s="8"/>
      <c r="AQ7969" s="8"/>
      <c r="AR7969" s="122"/>
      <c r="AS7969" s="139"/>
      <c r="AT7969" s="139"/>
      <c r="AU7969" s="139"/>
      <c r="AV7969" s="139"/>
      <c r="AW7969" s="140"/>
      <c r="AX7969" s="8"/>
      <c r="AY7969" s="8"/>
      <c r="AZ7969" s="8"/>
      <c r="BA7969" s="8"/>
      <c r="BB7969" s="122"/>
      <c r="BC7969" s="8"/>
      <c r="BD7969" s="8"/>
      <c r="BE7969" s="8"/>
      <c r="BF7969" s="8"/>
      <c r="BG7969" s="122"/>
      <c r="BH7969" s="8"/>
      <c r="BI7969" s="8"/>
      <c r="BJ7969" s="8"/>
      <c r="BK7969" s="8"/>
      <c r="BL7969" s="122"/>
      <c r="BM7969" s="8"/>
      <c r="BN7969" s="8"/>
      <c r="BO7969" s="8"/>
      <c r="BP7969" s="8"/>
      <c r="BQ7969" s="122"/>
      <c r="BR7969" s="8"/>
      <c r="BS7969" s="8"/>
      <c r="BT7969" s="8"/>
      <c r="BU7969" s="8"/>
      <c r="BV7969" s="122"/>
    </row>
    <row r="7970" spans="1:74" hidden="1" x14ac:dyDescent="0.3">
      <c r="A7970" s="8"/>
      <c r="B7970" s="2" t="s">
        <v>2</v>
      </c>
      <c r="C7970" s="2" t="s">
        <v>3</v>
      </c>
      <c r="D7970" s="2" t="s">
        <v>503</v>
      </c>
      <c r="E7970" s="9" t="s">
        <v>842</v>
      </c>
      <c r="F7970" s="10"/>
      <c r="G7970" s="18" t="s">
        <v>5</v>
      </c>
      <c r="H7970" s="3">
        <v>2024</v>
      </c>
      <c r="I7970" s="20" t="s">
        <v>288</v>
      </c>
      <c r="J7970" s="8" t="s">
        <v>344</v>
      </c>
      <c r="K7970" s="8" t="s">
        <v>318</v>
      </c>
      <c r="L7970" s="163">
        <f t="shared" si="352"/>
        <v>0</v>
      </c>
      <c r="M7970" s="163">
        <f t="shared" si="353"/>
        <v>0</v>
      </c>
      <c r="N7970" s="181"/>
      <c r="O7970" s="8"/>
      <c r="P7970" s="8"/>
      <c r="Q7970" s="8"/>
      <c r="R7970" s="8"/>
      <c r="S7970" s="122"/>
      <c r="T7970" s="8"/>
      <c r="U7970" s="8"/>
      <c r="V7970" s="8"/>
      <c r="W7970" s="8"/>
      <c r="X7970" s="122"/>
      <c r="Y7970" s="8"/>
      <c r="Z7970" s="8"/>
      <c r="AA7970" s="8"/>
      <c r="AB7970" s="8"/>
      <c r="AC7970" s="122"/>
      <c r="AD7970" s="8"/>
      <c r="AE7970" s="8"/>
      <c r="AF7970" s="8"/>
      <c r="AG7970" s="8"/>
      <c r="AH7970" s="122"/>
      <c r="AI7970" s="137"/>
      <c r="AJ7970" s="137"/>
      <c r="AK7970" s="137"/>
      <c r="AL7970" s="137"/>
      <c r="AM7970" s="138"/>
      <c r="AN7970" s="8"/>
      <c r="AO7970" s="8"/>
      <c r="AP7970" s="8"/>
      <c r="AQ7970" s="8"/>
      <c r="AR7970" s="122"/>
      <c r="AS7970" s="139"/>
      <c r="AT7970" s="139"/>
      <c r="AU7970" s="139"/>
      <c r="AV7970" s="139"/>
      <c r="AW7970" s="140"/>
      <c r="AX7970" s="8"/>
      <c r="AY7970" s="8"/>
      <c r="AZ7970" s="8"/>
      <c r="BA7970" s="8"/>
      <c r="BB7970" s="122"/>
      <c r="BC7970" s="8"/>
      <c r="BD7970" s="8"/>
      <c r="BE7970" s="8"/>
      <c r="BF7970" s="8"/>
      <c r="BG7970" s="122"/>
      <c r="BH7970" s="8"/>
      <c r="BI7970" s="8"/>
      <c r="BJ7970" s="8"/>
      <c r="BK7970" s="8"/>
      <c r="BL7970" s="122"/>
      <c r="BM7970" s="8"/>
      <c r="BN7970" s="8"/>
      <c r="BO7970" s="8"/>
      <c r="BP7970" s="8"/>
      <c r="BQ7970" s="122"/>
      <c r="BR7970" s="8"/>
      <c r="BS7970" s="8"/>
      <c r="BT7970" s="8"/>
      <c r="BU7970" s="8"/>
      <c r="BV7970" s="122"/>
    </row>
    <row r="7971" spans="1:74" hidden="1" x14ac:dyDescent="0.3">
      <c r="A7971" s="8"/>
      <c r="B7971" s="2" t="s">
        <v>2</v>
      </c>
      <c r="C7971" s="2" t="s">
        <v>3</v>
      </c>
      <c r="D7971" s="2" t="s">
        <v>503</v>
      </c>
      <c r="E7971" s="9" t="s">
        <v>842</v>
      </c>
      <c r="F7971" s="10"/>
      <c r="G7971" s="18" t="s">
        <v>5</v>
      </c>
      <c r="H7971" s="3">
        <v>2024</v>
      </c>
      <c r="I7971" s="20" t="s">
        <v>288</v>
      </c>
      <c r="J7971" s="2" t="s">
        <v>351</v>
      </c>
      <c r="K7971" s="2" t="s">
        <v>318</v>
      </c>
      <c r="L7971" s="163">
        <f t="shared" si="352"/>
        <v>0</v>
      </c>
      <c r="M7971" s="163">
        <f t="shared" si="353"/>
        <v>0</v>
      </c>
      <c r="N7971" s="181"/>
      <c r="O7971" s="8"/>
      <c r="P7971" s="8"/>
      <c r="Q7971" s="8"/>
      <c r="R7971" s="8"/>
      <c r="S7971" s="122"/>
      <c r="T7971" s="8"/>
      <c r="U7971" s="8"/>
      <c r="V7971" s="8"/>
      <c r="W7971" s="8"/>
      <c r="X7971" s="122"/>
      <c r="Y7971" s="8"/>
      <c r="Z7971" s="8"/>
      <c r="AA7971" s="8"/>
      <c r="AB7971" s="8"/>
      <c r="AC7971" s="122"/>
      <c r="AD7971" s="8"/>
      <c r="AE7971" s="8"/>
      <c r="AF7971" s="8"/>
      <c r="AG7971" s="8"/>
      <c r="AH7971" s="122"/>
      <c r="AI7971" s="137"/>
      <c r="AJ7971" s="137"/>
      <c r="AK7971" s="137"/>
      <c r="AL7971" s="137"/>
      <c r="AM7971" s="138"/>
      <c r="AN7971" s="8"/>
      <c r="AO7971" s="8"/>
      <c r="AP7971" s="8"/>
      <c r="AQ7971" s="8"/>
      <c r="AR7971" s="122"/>
      <c r="AS7971" s="139"/>
      <c r="AT7971" s="139"/>
      <c r="AU7971" s="139"/>
      <c r="AV7971" s="139"/>
      <c r="AW7971" s="140"/>
      <c r="AX7971" s="8"/>
      <c r="AY7971" s="8"/>
      <c r="AZ7971" s="8"/>
      <c r="BA7971" s="8"/>
      <c r="BB7971" s="122"/>
      <c r="BC7971" s="8"/>
      <c r="BD7971" s="8"/>
      <c r="BE7971" s="8"/>
      <c r="BF7971" s="8"/>
      <c r="BG7971" s="122"/>
      <c r="BH7971" s="8"/>
      <c r="BI7971" s="8"/>
      <c r="BJ7971" s="8"/>
      <c r="BK7971" s="8"/>
      <c r="BL7971" s="122"/>
      <c r="BM7971" s="8"/>
      <c r="BN7971" s="8"/>
      <c r="BO7971" s="8"/>
      <c r="BP7971" s="8"/>
      <c r="BQ7971" s="122"/>
      <c r="BR7971" s="8"/>
      <c r="BS7971" s="8"/>
      <c r="BT7971" s="8"/>
      <c r="BU7971" s="8"/>
      <c r="BV7971" s="122"/>
    </row>
    <row r="7972" spans="1:74" hidden="1" x14ac:dyDescent="0.3">
      <c r="A7972" s="8"/>
      <c r="B7972" s="2" t="s">
        <v>2</v>
      </c>
      <c r="C7972" s="2" t="s">
        <v>3</v>
      </c>
      <c r="D7972" s="2" t="s">
        <v>503</v>
      </c>
      <c r="E7972" s="9" t="s">
        <v>842</v>
      </c>
      <c r="F7972" s="10"/>
      <c r="G7972" s="18" t="s">
        <v>5</v>
      </c>
      <c r="H7972" s="3">
        <v>2024</v>
      </c>
      <c r="I7972" s="20" t="s">
        <v>288</v>
      </c>
      <c r="J7972" s="2" t="s">
        <v>352</v>
      </c>
      <c r="K7972" s="2" t="s">
        <v>321</v>
      </c>
      <c r="L7972" s="163">
        <f t="shared" si="352"/>
        <v>0</v>
      </c>
      <c r="M7972" s="163">
        <f t="shared" si="353"/>
        <v>0</v>
      </c>
      <c r="N7972" s="181"/>
      <c r="O7972" s="8"/>
      <c r="P7972" s="8"/>
      <c r="Q7972" s="8"/>
      <c r="R7972" s="8"/>
      <c r="S7972" s="122"/>
      <c r="T7972" s="8"/>
      <c r="U7972" s="8"/>
      <c r="V7972" s="8"/>
      <c r="W7972" s="8"/>
      <c r="X7972" s="122"/>
      <c r="Y7972" s="8"/>
      <c r="Z7972" s="8"/>
      <c r="AA7972" s="8"/>
      <c r="AB7972" s="8"/>
      <c r="AC7972" s="122"/>
      <c r="AD7972" s="8"/>
      <c r="AE7972" s="8"/>
      <c r="AF7972" s="8"/>
      <c r="AG7972" s="8"/>
      <c r="AH7972" s="122"/>
      <c r="AI7972" s="137"/>
      <c r="AJ7972" s="137"/>
      <c r="AK7972" s="137"/>
      <c r="AL7972" s="137"/>
      <c r="AM7972" s="138"/>
      <c r="AN7972" s="8"/>
      <c r="AO7972" s="8"/>
      <c r="AP7972" s="8"/>
      <c r="AQ7972" s="8"/>
      <c r="AR7972" s="122"/>
      <c r="AS7972" s="139"/>
      <c r="AT7972" s="139"/>
      <c r="AU7972" s="139"/>
      <c r="AV7972" s="139"/>
      <c r="AW7972" s="140"/>
      <c r="AX7972" s="8"/>
      <c r="AY7972" s="8"/>
      <c r="AZ7972" s="8"/>
      <c r="BA7972" s="8"/>
      <c r="BB7972" s="122"/>
      <c r="BC7972" s="8"/>
      <c r="BD7972" s="8"/>
      <c r="BE7972" s="8"/>
      <c r="BF7972" s="8"/>
      <c r="BG7972" s="122"/>
      <c r="BH7972" s="8"/>
      <c r="BI7972" s="8"/>
      <c r="BJ7972" s="8"/>
      <c r="BK7972" s="8"/>
      <c r="BL7972" s="122"/>
      <c r="BM7972" s="8"/>
      <c r="BN7972" s="8"/>
      <c r="BO7972" s="8"/>
      <c r="BP7972" s="8"/>
      <c r="BQ7972" s="122"/>
      <c r="BR7972" s="8"/>
      <c r="BS7972" s="8"/>
      <c r="BT7972" s="8"/>
      <c r="BU7972" s="8"/>
      <c r="BV7972" s="122"/>
    </row>
    <row r="7973" spans="1:74" hidden="1" x14ac:dyDescent="0.3">
      <c r="A7973" s="8"/>
      <c r="B7973" s="2" t="s">
        <v>2</v>
      </c>
      <c r="C7973" s="2" t="s">
        <v>3</v>
      </c>
      <c r="D7973" s="2" t="s">
        <v>503</v>
      </c>
      <c r="E7973" s="9" t="s">
        <v>842</v>
      </c>
      <c r="F7973" s="10"/>
      <c r="G7973" s="18" t="s">
        <v>5</v>
      </c>
      <c r="H7973" s="3">
        <v>2024</v>
      </c>
      <c r="I7973" s="20" t="s">
        <v>288</v>
      </c>
      <c r="J7973" s="2" t="s">
        <v>345</v>
      </c>
      <c r="K7973" s="2" t="s">
        <v>318</v>
      </c>
      <c r="L7973" s="163">
        <f t="shared" si="352"/>
        <v>0</v>
      </c>
      <c r="M7973" s="163">
        <f t="shared" si="353"/>
        <v>0</v>
      </c>
      <c r="N7973" s="181"/>
      <c r="O7973" s="8"/>
      <c r="P7973" s="8"/>
      <c r="Q7973" s="8"/>
      <c r="R7973" s="8"/>
      <c r="S7973" s="122"/>
      <c r="T7973" s="8"/>
      <c r="U7973" s="8"/>
      <c r="V7973" s="8"/>
      <c r="W7973" s="8"/>
      <c r="X7973" s="122"/>
      <c r="Y7973" s="8"/>
      <c r="Z7973" s="8"/>
      <c r="AA7973" s="8"/>
      <c r="AB7973" s="8"/>
      <c r="AC7973" s="122"/>
      <c r="AD7973" s="8"/>
      <c r="AE7973" s="8"/>
      <c r="AF7973" s="8"/>
      <c r="AG7973" s="8"/>
      <c r="AH7973" s="122"/>
      <c r="AI7973" s="137"/>
      <c r="AJ7973" s="137"/>
      <c r="AK7973" s="137"/>
      <c r="AL7973" s="137"/>
      <c r="AM7973" s="138"/>
      <c r="AN7973" s="8"/>
      <c r="AO7973" s="8"/>
      <c r="AP7973" s="8"/>
      <c r="AQ7973" s="8"/>
      <c r="AR7973" s="122"/>
      <c r="AS7973" s="139"/>
      <c r="AT7973" s="139"/>
      <c r="AU7973" s="139"/>
      <c r="AV7973" s="139"/>
      <c r="AW7973" s="140"/>
      <c r="AX7973" s="8"/>
      <c r="AY7973" s="8"/>
      <c r="AZ7973" s="8"/>
      <c r="BA7973" s="8"/>
      <c r="BB7973" s="122"/>
      <c r="BC7973" s="8"/>
      <c r="BD7973" s="8"/>
      <c r="BE7973" s="8"/>
      <c r="BF7973" s="8"/>
      <c r="BG7973" s="122"/>
      <c r="BH7973" s="8"/>
      <c r="BI7973" s="8"/>
      <c r="BJ7973" s="8"/>
      <c r="BK7973" s="8"/>
      <c r="BL7973" s="122"/>
      <c r="BM7973" s="8"/>
      <c r="BN7973" s="8"/>
      <c r="BO7973" s="8"/>
      <c r="BP7973" s="8"/>
      <c r="BQ7973" s="122"/>
      <c r="BR7973" s="8"/>
      <c r="BS7973" s="8"/>
      <c r="BT7973" s="8"/>
      <c r="BU7973" s="8"/>
      <c r="BV7973" s="122"/>
    </row>
    <row r="7974" spans="1:74" hidden="1" x14ac:dyDescent="0.3">
      <c r="A7974" s="8"/>
      <c r="B7974" s="2" t="s">
        <v>2</v>
      </c>
      <c r="C7974" s="2" t="s">
        <v>3</v>
      </c>
      <c r="D7974" s="2" t="s">
        <v>503</v>
      </c>
      <c r="E7974" s="9" t="s">
        <v>842</v>
      </c>
      <c r="F7974" s="10"/>
      <c r="G7974" s="18" t="s">
        <v>5</v>
      </c>
      <c r="H7974" s="3">
        <v>2024</v>
      </c>
      <c r="I7974" s="20" t="s">
        <v>289</v>
      </c>
      <c r="J7974" s="2" t="s">
        <v>268</v>
      </c>
      <c r="K7974" s="2" t="s">
        <v>318</v>
      </c>
      <c r="L7974" s="163">
        <f t="shared" si="352"/>
        <v>0</v>
      </c>
      <c r="M7974" s="163">
        <f t="shared" si="353"/>
        <v>0</v>
      </c>
      <c r="N7974" s="181"/>
      <c r="O7974" s="8"/>
      <c r="P7974" s="8"/>
      <c r="Q7974" s="8"/>
      <c r="R7974" s="8"/>
      <c r="S7974" s="122"/>
      <c r="T7974" s="8"/>
      <c r="U7974" s="8"/>
      <c r="V7974" s="8"/>
      <c r="W7974" s="8"/>
      <c r="X7974" s="122"/>
      <c r="Y7974" s="8"/>
      <c r="Z7974" s="8"/>
      <c r="AA7974" s="8"/>
      <c r="AB7974" s="8"/>
      <c r="AC7974" s="122"/>
      <c r="AD7974" s="8"/>
      <c r="AE7974" s="8"/>
      <c r="AF7974" s="8"/>
      <c r="AG7974" s="8"/>
      <c r="AH7974" s="122"/>
      <c r="AI7974" s="137"/>
      <c r="AJ7974" s="137"/>
      <c r="AK7974" s="137"/>
      <c r="AL7974" s="137"/>
      <c r="AM7974" s="138"/>
      <c r="AN7974" s="8"/>
      <c r="AO7974" s="8"/>
      <c r="AP7974" s="8"/>
      <c r="AQ7974" s="8"/>
      <c r="AR7974" s="122"/>
      <c r="AS7974" s="139"/>
      <c r="AT7974" s="139"/>
      <c r="AU7974" s="139"/>
      <c r="AV7974" s="139"/>
      <c r="AW7974" s="140"/>
      <c r="AX7974" s="8"/>
      <c r="AY7974" s="8"/>
      <c r="AZ7974" s="8"/>
      <c r="BA7974" s="8"/>
      <c r="BB7974" s="122"/>
      <c r="BC7974" s="8"/>
      <c r="BD7974" s="8"/>
      <c r="BE7974" s="8"/>
      <c r="BF7974" s="8"/>
      <c r="BG7974" s="122"/>
      <c r="BH7974" s="8"/>
      <c r="BI7974" s="8"/>
      <c r="BJ7974" s="8"/>
      <c r="BK7974" s="8"/>
      <c r="BL7974" s="122"/>
      <c r="BM7974" s="8"/>
      <c r="BN7974" s="8"/>
      <c r="BO7974" s="8"/>
      <c r="BP7974" s="8"/>
      <c r="BQ7974" s="122"/>
      <c r="BR7974" s="8"/>
      <c r="BS7974" s="8"/>
      <c r="BT7974" s="8"/>
      <c r="BU7974" s="8"/>
      <c r="BV7974" s="122"/>
    </row>
    <row r="7975" spans="1:74" hidden="1" x14ac:dyDescent="0.3">
      <c r="A7975" s="8"/>
      <c r="B7975" s="2" t="s">
        <v>2</v>
      </c>
      <c r="C7975" s="2" t="s">
        <v>3</v>
      </c>
      <c r="D7975" s="2" t="s">
        <v>503</v>
      </c>
      <c r="E7975" s="9" t="s">
        <v>842</v>
      </c>
      <c r="F7975" s="10"/>
      <c r="G7975" s="18" t="s">
        <v>5</v>
      </c>
      <c r="H7975" s="3">
        <v>2024</v>
      </c>
      <c r="I7975" s="20" t="s">
        <v>289</v>
      </c>
      <c r="J7975" s="2" t="s">
        <v>292</v>
      </c>
      <c r="K7975" s="2" t="s">
        <v>318</v>
      </c>
      <c r="L7975" s="163">
        <f t="shared" si="352"/>
        <v>0</v>
      </c>
      <c r="M7975" s="163">
        <f t="shared" si="353"/>
        <v>0</v>
      </c>
      <c r="N7975" s="181"/>
      <c r="O7975" s="8"/>
      <c r="P7975" s="8"/>
      <c r="Q7975" s="8"/>
      <c r="R7975" s="8"/>
      <c r="S7975" s="122"/>
      <c r="T7975" s="8"/>
      <c r="U7975" s="8"/>
      <c r="V7975" s="8"/>
      <c r="W7975" s="8"/>
      <c r="X7975" s="122"/>
      <c r="Y7975" s="8"/>
      <c r="Z7975" s="8"/>
      <c r="AA7975" s="8"/>
      <c r="AB7975" s="8"/>
      <c r="AC7975" s="122"/>
      <c r="AD7975" s="8"/>
      <c r="AE7975" s="8"/>
      <c r="AF7975" s="8"/>
      <c r="AG7975" s="8"/>
      <c r="AH7975" s="122"/>
      <c r="AI7975" s="137"/>
      <c r="AJ7975" s="137"/>
      <c r="AK7975" s="137"/>
      <c r="AL7975" s="137"/>
      <c r="AM7975" s="138"/>
      <c r="AN7975" s="8"/>
      <c r="AO7975" s="8"/>
      <c r="AP7975" s="8"/>
      <c r="AQ7975" s="8"/>
      <c r="AR7975" s="122"/>
      <c r="AS7975" s="139"/>
      <c r="AT7975" s="139"/>
      <c r="AU7975" s="139"/>
      <c r="AV7975" s="139"/>
      <c r="AW7975" s="140"/>
      <c r="AX7975" s="8"/>
      <c r="AY7975" s="8"/>
      <c r="AZ7975" s="8"/>
      <c r="BA7975" s="8"/>
      <c r="BB7975" s="122"/>
      <c r="BC7975" s="8"/>
      <c r="BD7975" s="8"/>
      <c r="BE7975" s="8"/>
      <c r="BF7975" s="8"/>
      <c r="BG7975" s="122"/>
      <c r="BH7975" s="8"/>
      <c r="BI7975" s="8"/>
      <c r="BJ7975" s="8"/>
      <c r="BK7975" s="8"/>
      <c r="BL7975" s="122"/>
      <c r="BM7975" s="8"/>
      <c r="BN7975" s="8"/>
      <c r="BO7975" s="8"/>
      <c r="BP7975" s="8"/>
      <c r="BQ7975" s="122"/>
      <c r="BR7975" s="8"/>
      <c r="BS7975" s="8"/>
      <c r="BT7975" s="8"/>
      <c r="BU7975" s="8"/>
      <c r="BV7975" s="122"/>
    </row>
    <row r="7976" spans="1:74" hidden="1" x14ac:dyDescent="0.3">
      <c r="A7976" s="8"/>
      <c r="B7976" s="2" t="s">
        <v>2</v>
      </c>
      <c r="C7976" s="2" t="s">
        <v>3</v>
      </c>
      <c r="D7976" s="2" t="s">
        <v>503</v>
      </c>
      <c r="E7976" s="9" t="s">
        <v>842</v>
      </c>
      <c r="F7976" s="10"/>
      <c r="G7976" s="18" t="s">
        <v>5</v>
      </c>
      <c r="H7976" s="3">
        <v>2024</v>
      </c>
      <c r="I7976" s="20" t="s">
        <v>285</v>
      </c>
      <c r="J7976" s="2" t="s">
        <v>293</v>
      </c>
      <c r="K7976" s="2" t="s">
        <v>318</v>
      </c>
      <c r="L7976" s="163">
        <f t="shared" si="352"/>
        <v>0</v>
      </c>
      <c r="M7976" s="163">
        <f t="shared" si="353"/>
        <v>0</v>
      </c>
      <c r="N7976" s="181"/>
      <c r="O7976" s="8"/>
      <c r="P7976" s="8"/>
      <c r="Q7976" s="8"/>
      <c r="R7976" s="8"/>
      <c r="S7976" s="122"/>
      <c r="T7976" s="8"/>
      <c r="U7976" s="8"/>
      <c r="V7976" s="8"/>
      <c r="W7976" s="8"/>
      <c r="X7976" s="122"/>
      <c r="Y7976" s="8"/>
      <c r="Z7976" s="8"/>
      <c r="AA7976" s="8"/>
      <c r="AB7976" s="8"/>
      <c r="AC7976" s="122"/>
      <c r="AD7976" s="8"/>
      <c r="AE7976" s="8"/>
      <c r="AF7976" s="8"/>
      <c r="AG7976" s="8"/>
      <c r="AH7976" s="122"/>
      <c r="AI7976" s="137"/>
      <c r="AJ7976" s="137"/>
      <c r="AK7976" s="137"/>
      <c r="AL7976" s="137"/>
      <c r="AM7976" s="138"/>
      <c r="AN7976" s="8"/>
      <c r="AO7976" s="8"/>
      <c r="AP7976" s="8"/>
      <c r="AQ7976" s="8"/>
      <c r="AR7976" s="122"/>
      <c r="AS7976" s="139"/>
      <c r="AT7976" s="139"/>
      <c r="AU7976" s="139"/>
      <c r="AV7976" s="139"/>
      <c r="AW7976" s="140"/>
      <c r="AX7976" s="8"/>
      <c r="AY7976" s="8"/>
      <c r="AZ7976" s="8"/>
      <c r="BA7976" s="8"/>
      <c r="BB7976" s="122"/>
      <c r="BC7976" s="8"/>
      <c r="BD7976" s="8"/>
      <c r="BE7976" s="8"/>
      <c r="BF7976" s="8"/>
      <c r="BG7976" s="122"/>
      <c r="BH7976" s="8"/>
      <c r="BI7976" s="8"/>
      <c r="BJ7976" s="8"/>
      <c r="BK7976" s="8"/>
      <c r="BL7976" s="122"/>
      <c r="BM7976" s="8"/>
      <c r="BN7976" s="8"/>
      <c r="BO7976" s="8"/>
      <c r="BP7976" s="8"/>
      <c r="BQ7976" s="122"/>
      <c r="BR7976" s="8"/>
      <c r="BS7976" s="8"/>
      <c r="BT7976" s="8"/>
      <c r="BU7976" s="8"/>
      <c r="BV7976" s="122"/>
    </row>
    <row r="7977" spans="1:74" hidden="1" x14ac:dyDescent="0.3">
      <c r="A7977" s="8"/>
      <c r="B7977" s="2" t="s">
        <v>2</v>
      </c>
      <c r="C7977" s="2" t="s">
        <v>3</v>
      </c>
      <c r="D7977" s="2" t="s">
        <v>503</v>
      </c>
      <c r="E7977" s="9" t="s">
        <v>842</v>
      </c>
      <c r="F7977" s="10"/>
      <c r="G7977" s="18" t="s">
        <v>5</v>
      </c>
      <c r="H7977" s="3">
        <v>2024</v>
      </c>
      <c r="I7977" s="20" t="s">
        <v>287</v>
      </c>
      <c r="J7977" s="2" t="s">
        <v>269</v>
      </c>
      <c r="K7977" s="2" t="s">
        <v>320</v>
      </c>
      <c r="L7977" s="163">
        <f t="shared" si="352"/>
        <v>9</v>
      </c>
      <c r="M7977" s="163">
        <f t="shared" si="353"/>
        <v>17.074999999999999</v>
      </c>
      <c r="N7977" s="181"/>
      <c r="O7977" s="8"/>
      <c r="P7977" s="8"/>
      <c r="Q7977" s="8"/>
      <c r="R7977" s="8"/>
      <c r="S7977" s="122"/>
      <c r="T7977" s="8"/>
      <c r="U7977" s="8"/>
      <c r="V7977" s="8"/>
      <c r="W7977" s="8"/>
      <c r="X7977" s="122"/>
      <c r="Y7977" s="8"/>
      <c r="Z7977" s="8"/>
      <c r="AA7977" s="8"/>
      <c r="AB7977" s="8"/>
      <c r="AC7977" s="122"/>
      <c r="AD7977" s="8"/>
      <c r="AE7977" s="8"/>
      <c r="AF7977" s="8"/>
      <c r="AG7977" s="8"/>
      <c r="AH7977" s="122"/>
      <c r="AI7977" s="137"/>
      <c r="AJ7977" s="137"/>
      <c r="AK7977" s="137"/>
      <c r="AL7977" s="137"/>
      <c r="AM7977" s="138"/>
      <c r="AN7977" s="8"/>
      <c r="AO7977" s="8"/>
      <c r="AP7977" s="8"/>
      <c r="AQ7977" s="8"/>
      <c r="AR7977" s="122"/>
      <c r="AS7977" s="139"/>
      <c r="AT7977" s="139"/>
      <c r="AU7977" s="139"/>
      <c r="AV7977" s="139"/>
      <c r="AW7977" s="140"/>
      <c r="AX7977" s="8"/>
      <c r="AY7977" s="8"/>
      <c r="AZ7977" s="8"/>
      <c r="BA7977" s="8">
        <v>9</v>
      </c>
      <c r="BB7977" s="122">
        <v>17.074999999999999</v>
      </c>
      <c r="BC7977" s="8"/>
      <c r="BD7977" s="8"/>
      <c r="BE7977" s="8"/>
      <c r="BF7977" s="8"/>
      <c r="BG7977" s="122"/>
      <c r="BH7977" s="8"/>
      <c r="BI7977" s="8"/>
      <c r="BJ7977" s="8"/>
      <c r="BK7977" s="8"/>
      <c r="BL7977" s="122"/>
      <c r="BM7977" s="8"/>
      <c r="BN7977" s="8"/>
      <c r="BO7977" s="8"/>
      <c r="BP7977" s="8"/>
      <c r="BQ7977" s="122"/>
      <c r="BR7977" s="8"/>
      <c r="BS7977" s="8"/>
      <c r="BT7977" s="8"/>
      <c r="BU7977" s="8"/>
      <c r="BV7977" s="122"/>
    </row>
    <row r="7978" spans="1:74" hidden="1" x14ac:dyDescent="0.3">
      <c r="A7978" s="8"/>
      <c r="B7978" s="2" t="s">
        <v>2</v>
      </c>
      <c r="C7978" s="2" t="s">
        <v>3</v>
      </c>
      <c r="D7978" s="2" t="s">
        <v>503</v>
      </c>
      <c r="E7978" s="9" t="s">
        <v>842</v>
      </c>
      <c r="F7978" s="10"/>
      <c r="G7978" s="18" t="s">
        <v>5</v>
      </c>
      <c r="H7978" s="3">
        <v>2024</v>
      </c>
      <c r="I7978" s="20" t="s">
        <v>287</v>
      </c>
      <c r="J7978" s="2" t="s">
        <v>270</v>
      </c>
      <c r="K7978" s="2" t="s">
        <v>320</v>
      </c>
      <c r="L7978" s="163">
        <f t="shared" si="352"/>
        <v>0</v>
      </c>
      <c r="M7978" s="163">
        <f t="shared" si="353"/>
        <v>0</v>
      </c>
      <c r="N7978" s="181"/>
      <c r="O7978" s="8"/>
      <c r="P7978" s="8"/>
      <c r="Q7978" s="8"/>
      <c r="R7978" s="8"/>
      <c r="S7978" s="122"/>
      <c r="T7978" s="8"/>
      <c r="U7978" s="8"/>
      <c r="V7978" s="8"/>
      <c r="W7978" s="8"/>
      <c r="X7978" s="122"/>
      <c r="Y7978" s="8"/>
      <c r="Z7978" s="8"/>
      <c r="AA7978" s="8"/>
      <c r="AB7978" s="8"/>
      <c r="AC7978" s="122"/>
      <c r="AD7978" s="8"/>
      <c r="AE7978" s="8"/>
      <c r="AF7978" s="8"/>
      <c r="AG7978" s="8"/>
      <c r="AH7978" s="122"/>
      <c r="AI7978" s="137"/>
      <c r="AJ7978" s="137"/>
      <c r="AK7978" s="137"/>
      <c r="AL7978" s="137"/>
      <c r="AM7978" s="138"/>
      <c r="AN7978" s="8"/>
      <c r="AO7978" s="8"/>
      <c r="AP7978" s="8"/>
      <c r="AQ7978" s="8"/>
      <c r="AR7978" s="122"/>
      <c r="AS7978" s="139"/>
      <c r="AT7978" s="139"/>
      <c r="AU7978" s="139"/>
      <c r="AV7978" s="139"/>
      <c r="AW7978" s="140"/>
      <c r="AX7978" s="8"/>
      <c r="AY7978" s="8"/>
      <c r="AZ7978" s="8"/>
      <c r="BA7978" s="8"/>
      <c r="BB7978" s="122"/>
      <c r="BC7978" s="8"/>
      <c r="BD7978" s="8"/>
      <c r="BE7978" s="8"/>
      <c r="BF7978" s="8"/>
      <c r="BG7978" s="122"/>
      <c r="BH7978" s="8"/>
      <c r="BI7978" s="8"/>
      <c r="BJ7978" s="8"/>
      <c r="BK7978" s="8"/>
      <c r="BL7978" s="122"/>
      <c r="BM7978" s="8"/>
      <c r="BN7978" s="8"/>
      <c r="BO7978" s="8"/>
      <c r="BP7978" s="8"/>
      <c r="BQ7978" s="122"/>
      <c r="BR7978" s="8"/>
      <c r="BS7978" s="8"/>
      <c r="BT7978" s="8"/>
      <c r="BU7978" s="8"/>
      <c r="BV7978" s="122"/>
    </row>
    <row r="7979" spans="1:74" hidden="1" x14ac:dyDescent="0.3">
      <c r="A7979" s="8"/>
      <c r="B7979" s="2" t="s">
        <v>2</v>
      </c>
      <c r="C7979" s="2" t="s">
        <v>3</v>
      </c>
      <c r="D7979" s="2" t="s">
        <v>503</v>
      </c>
      <c r="E7979" s="9" t="s">
        <v>842</v>
      </c>
      <c r="F7979" s="10"/>
      <c r="G7979" s="18" t="s">
        <v>5</v>
      </c>
      <c r="H7979" s="3">
        <v>2024</v>
      </c>
      <c r="I7979" s="20" t="s">
        <v>290</v>
      </c>
      <c r="J7979" s="2" t="s">
        <v>271</v>
      </c>
      <c r="K7979" s="2" t="s">
        <v>321</v>
      </c>
      <c r="L7979" s="163">
        <f t="shared" si="352"/>
        <v>0</v>
      </c>
      <c r="M7979" s="163">
        <f t="shared" si="353"/>
        <v>0</v>
      </c>
      <c r="N7979" s="181"/>
      <c r="O7979" s="8"/>
      <c r="P7979" s="8"/>
      <c r="Q7979" s="8"/>
      <c r="R7979" s="8"/>
      <c r="S7979" s="122"/>
      <c r="T7979" s="8"/>
      <c r="U7979" s="8"/>
      <c r="V7979" s="8"/>
      <c r="W7979" s="8"/>
      <c r="X7979" s="122"/>
      <c r="Y7979" s="8"/>
      <c r="Z7979" s="8"/>
      <c r="AA7979" s="8"/>
      <c r="AB7979" s="8"/>
      <c r="AC7979" s="122"/>
      <c r="AD7979" s="8"/>
      <c r="AE7979" s="8"/>
      <c r="AF7979" s="8"/>
      <c r="AG7979" s="8"/>
      <c r="AH7979" s="122"/>
      <c r="AI7979" s="137"/>
      <c r="AJ7979" s="137"/>
      <c r="AK7979" s="137"/>
      <c r="AL7979" s="137"/>
      <c r="AM7979" s="138"/>
      <c r="AN7979" s="8"/>
      <c r="AO7979" s="8"/>
      <c r="AP7979" s="8"/>
      <c r="AQ7979" s="8"/>
      <c r="AR7979" s="122"/>
      <c r="AS7979" s="139"/>
      <c r="AT7979" s="139"/>
      <c r="AU7979" s="139"/>
      <c r="AV7979" s="139"/>
      <c r="AW7979" s="140"/>
      <c r="AX7979" s="8"/>
      <c r="AY7979" s="8"/>
      <c r="AZ7979" s="8"/>
      <c r="BA7979" s="8"/>
      <c r="BB7979" s="122"/>
      <c r="BC7979" s="8"/>
      <c r="BD7979" s="8"/>
      <c r="BE7979" s="8"/>
      <c r="BF7979" s="8"/>
      <c r="BG7979" s="122"/>
      <c r="BH7979" s="8"/>
      <c r="BI7979" s="8"/>
      <c r="BJ7979" s="8"/>
      <c r="BK7979" s="8"/>
      <c r="BL7979" s="122"/>
      <c r="BM7979" s="8"/>
      <c r="BN7979" s="8"/>
      <c r="BO7979" s="8"/>
      <c r="BP7979" s="8"/>
      <c r="BQ7979" s="122"/>
      <c r="BR7979" s="8"/>
      <c r="BS7979" s="8"/>
      <c r="BT7979" s="8"/>
      <c r="BU7979" s="8"/>
      <c r="BV7979" s="122"/>
    </row>
    <row r="7980" spans="1:74" hidden="1" x14ac:dyDescent="0.3">
      <c r="A7980" s="8"/>
      <c r="B7980" s="2" t="s">
        <v>2</v>
      </c>
      <c r="C7980" s="2" t="s">
        <v>3</v>
      </c>
      <c r="D7980" s="2" t="s">
        <v>503</v>
      </c>
      <c r="E7980" s="9" t="s">
        <v>842</v>
      </c>
      <c r="F7980" s="10"/>
      <c r="G7980" s="18" t="s">
        <v>5</v>
      </c>
      <c r="H7980" s="3">
        <v>2024</v>
      </c>
      <c r="I7980" s="20" t="s">
        <v>284</v>
      </c>
      <c r="J7980" s="2" t="s">
        <v>294</v>
      </c>
      <c r="K7980" s="2" t="s">
        <v>320</v>
      </c>
      <c r="L7980" s="163">
        <f t="shared" si="352"/>
        <v>0</v>
      </c>
      <c r="M7980" s="163">
        <f t="shared" si="353"/>
        <v>0</v>
      </c>
      <c r="N7980" s="181"/>
      <c r="O7980" s="8"/>
      <c r="P7980" s="8"/>
      <c r="Q7980" s="8"/>
      <c r="R7980" s="8"/>
      <c r="S7980" s="122"/>
      <c r="T7980" s="8"/>
      <c r="U7980" s="8"/>
      <c r="V7980" s="8"/>
      <c r="W7980" s="8"/>
      <c r="X7980" s="122"/>
      <c r="Y7980" s="8"/>
      <c r="Z7980" s="8"/>
      <c r="AA7980" s="8"/>
      <c r="AB7980" s="8"/>
      <c r="AC7980" s="122"/>
      <c r="AD7980" s="8"/>
      <c r="AE7980" s="8"/>
      <c r="AF7980" s="8"/>
      <c r="AG7980" s="8"/>
      <c r="AH7980" s="122"/>
      <c r="AI7980" s="137"/>
      <c r="AJ7980" s="137"/>
      <c r="AK7980" s="137"/>
      <c r="AL7980" s="137"/>
      <c r="AM7980" s="138"/>
      <c r="AN7980" s="8"/>
      <c r="AO7980" s="8"/>
      <c r="AP7980" s="8"/>
      <c r="AQ7980" s="8"/>
      <c r="AR7980" s="122"/>
      <c r="AS7980" s="139"/>
      <c r="AT7980" s="139"/>
      <c r="AU7980" s="139"/>
      <c r="AV7980" s="139"/>
      <c r="AW7980" s="140"/>
      <c r="AX7980" s="8"/>
      <c r="AY7980" s="8"/>
      <c r="AZ7980" s="8"/>
      <c r="BA7980" s="8"/>
      <c r="BB7980" s="122"/>
      <c r="BC7980" s="8"/>
      <c r="BD7980" s="8"/>
      <c r="BE7980" s="8"/>
      <c r="BF7980" s="8"/>
      <c r="BG7980" s="122"/>
      <c r="BH7980" s="8"/>
      <c r="BI7980" s="8"/>
      <c r="BJ7980" s="8"/>
      <c r="BK7980" s="8"/>
      <c r="BL7980" s="122"/>
      <c r="BM7980" s="8"/>
      <c r="BN7980" s="8"/>
      <c r="BO7980" s="8"/>
      <c r="BP7980" s="8"/>
      <c r="BQ7980" s="122"/>
      <c r="BR7980" s="8"/>
      <c r="BS7980" s="8"/>
      <c r="BT7980" s="8"/>
      <c r="BU7980" s="8"/>
      <c r="BV7980" s="122"/>
    </row>
    <row r="7981" spans="1:74" hidden="1" x14ac:dyDescent="0.3">
      <c r="A7981" s="8"/>
      <c r="B7981" s="2" t="s">
        <v>2</v>
      </c>
      <c r="C7981" s="2" t="s">
        <v>3</v>
      </c>
      <c r="D7981" s="2" t="s">
        <v>503</v>
      </c>
      <c r="E7981" s="9" t="s">
        <v>842</v>
      </c>
      <c r="F7981" s="10"/>
      <c r="G7981" s="18" t="s">
        <v>5</v>
      </c>
      <c r="H7981" s="3">
        <v>2024</v>
      </c>
      <c r="I7981" s="20" t="s">
        <v>284</v>
      </c>
      <c r="J7981" s="2" t="s">
        <v>346</v>
      </c>
      <c r="K7981" s="2" t="s">
        <v>320</v>
      </c>
      <c r="L7981" s="163">
        <f t="shared" si="352"/>
        <v>0</v>
      </c>
      <c r="M7981" s="163">
        <f t="shared" si="353"/>
        <v>0</v>
      </c>
      <c r="N7981" s="181"/>
      <c r="O7981" s="8"/>
      <c r="P7981" s="8"/>
      <c r="Q7981" s="8"/>
      <c r="R7981" s="8"/>
      <c r="S7981" s="122"/>
      <c r="T7981" s="8"/>
      <c r="U7981" s="8"/>
      <c r="V7981" s="8"/>
      <c r="W7981" s="8"/>
      <c r="X7981" s="122"/>
      <c r="Y7981" s="8"/>
      <c r="Z7981" s="8"/>
      <c r="AA7981" s="8"/>
      <c r="AB7981" s="8"/>
      <c r="AC7981" s="122"/>
      <c r="AD7981" s="8"/>
      <c r="AE7981" s="8"/>
      <c r="AF7981" s="8"/>
      <c r="AG7981" s="8"/>
      <c r="AH7981" s="122"/>
      <c r="AI7981" s="137"/>
      <c r="AJ7981" s="137"/>
      <c r="AK7981" s="137"/>
      <c r="AL7981" s="137"/>
      <c r="AM7981" s="138"/>
      <c r="AN7981" s="8"/>
      <c r="AO7981" s="8"/>
      <c r="AP7981" s="8"/>
      <c r="AQ7981" s="8"/>
      <c r="AR7981" s="122"/>
      <c r="AS7981" s="139"/>
      <c r="AT7981" s="139"/>
      <c r="AU7981" s="139"/>
      <c r="AV7981" s="139"/>
      <c r="AW7981" s="140"/>
      <c r="AX7981" s="8"/>
      <c r="AY7981" s="8"/>
      <c r="AZ7981" s="8"/>
      <c r="BA7981" s="8"/>
      <c r="BB7981" s="122"/>
      <c r="BC7981" s="8"/>
      <c r="BD7981" s="8"/>
      <c r="BE7981" s="8"/>
      <c r="BF7981" s="8"/>
      <c r="BG7981" s="122"/>
      <c r="BH7981" s="8"/>
      <c r="BI7981" s="8"/>
      <c r="BJ7981" s="8"/>
      <c r="BK7981" s="8"/>
      <c r="BL7981" s="122"/>
      <c r="BM7981" s="8"/>
      <c r="BN7981" s="8"/>
      <c r="BO7981" s="8"/>
      <c r="BP7981" s="8"/>
      <c r="BQ7981" s="122"/>
      <c r="BR7981" s="8"/>
      <c r="BS7981" s="8"/>
      <c r="BT7981" s="8"/>
      <c r="BU7981" s="8"/>
      <c r="BV7981" s="122"/>
    </row>
    <row r="7982" spans="1:74" hidden="1" x14ac:dyDescent="0.3">
      <c r="A7982" s="8"/>
      <c r="B7982" s="2" t="s">
        <v>2</v>
      </c>
      <c r="C7982" s="2" t="s">
        <v>3</v>
      </c>
      <c r="D7982" s="2" t="s">
        <v>503</v>
      </c>
      <c r="E7982" s="9" t="s">
        <v>842</v>
      </c>
      <c r="F7982" s="10"/>
      <c r="G7982" s="18" t="s">
        <v>5</v>
      </c>
      <c r="H7982" s="3">
        <v>2024</v>
      </c>
      <c r="I7982" s="20" t="s">
        <v>284</v>
      </c>
      <c r="J7982" s="2" t="s">
        <v>295</v>
      </c>
      <c r="K7982" s="2" t="s">
        <v>320</v>
      </c>
      <c r="L7982" s="163">
        <f t="shared" si="352"/>
        <v>0</v>
      </c>
      <c r="M7982" s="163">
        <f t="shared" si="353"/>
        <v>0</v>
      </c>
      <c r="N7982" s="181"/>
      <c r="O7982" s="8"/>
      <c r="P7982" s="8"/>
      <c r="Q7982" s="8"/>
      <c r="R7982" s="8"/>
      <c r="S7982" s="122"/>
      <c r="T7982" s="8"/>
      <c r="U7982" s="8"/>
      <c r="V7982" s="8"/>
      <c r="W7982" s="8"/>
      <c r="X7982" s="122"/>
      <c r="Y7982" s="8"/>
      <c r="Z7982" s="8"/>
      <c r="AA7982" s="8"/>
      <c r="AB7982" s="8"/>
      <c r="AC7982" s="122"/>
      <c r="AD7982" s="8"/>
      <c r="AE7982" s="8"/>
      <c r="AF7982" s="8"/>
      <c r="AG7982" s="8"/>
      <c r="AH7982" s="122"/>
      <c r="AI7982" s="137"/>
      <c r="AJ7982" s="137"/>
      <c r="AK7982" s="137"/>
      <c r="AL7982" s="137"/>
      <c r="AM7982" s="138"/>
      <c r="AN7982" s="8"/>
      <c r="AO7982" s="8"/>
      <c r="AP7982" s="8"/>
      <c r="AQ7982" s="8"/>
      <c r="AR7982" s="122"/>
      <c r="AS7982" s="139"/>
      <c r="AT7982" s="139"/>
      <c r="AU7982" s="139"/>
      <c r="AV7982" s="139"/>
      <c r="AW7982" s="140"/>
      <c r="AX7982" s="8"/>
      <c r="AY7982" s="8"/>
      <c r="AZ7982" s="8"/>
      <c r="BA7982" s="8"/>
      <c r="BB7982" s="122"/>
      <c r="BC7982" s="8"/>
      <c r="BD7982" s="8"/>
      <c r="BE7982" s="8"/>
      <c r="BF7982" s="8"/>
      <c r="BG7982" s="122"/>
      <c r="BH7982" s="8"/>
      <c r="BI7982" s="8"/>
      <c r="BJ7982" s="8"/>
      <c r="BK7982" s="8"/>
      <c r="BL7982" s="122"/>
      <c r="BM7982" s="8"/>
      <c r="BN7982" s="8"/>
      <c r="BO7982" s="8"/>
      <c r="BP7982" s="8"/>
      <c r="BQ7982" s="122"/>
      <c r="BR7982" s="8"/>
      <c r="BS7982" s="8"/>
      <c r="BT7982" s="8"/>
      <c r="BU7982" s="8"/>
      <c r="BV7982" s="122"/>
    </row>
    <row r="7983" spans="1:74" hidden="1" x14ac:dyDescent="0.3">
      <c r="A7983" s="8"/>
      <c r="B7983" s="2" t="s">
        <v>2</v>
      </c>
      <c r="C7983" s="2" t="s">
        <v>3</v>
      </c>
      <c r="D7983" s="2" t="s">
        <v>503</v>
      </c>
      <c r="E7983" s="9" t="s">
        <v>842</v>
      </c>
      <c r="F7983" s="10"/>
      <c r="G7983" s="18" t="s">
        <v>5</v>
      </c>
      <c r="H7983" s="3">
        <v>2024</v>
      </c>
      <c r="I7983" s="20" t="s">
        <v>290</v>
      </c>
      <c r="J7983" s="2" t="s">
        <v>299</v>
      </c>
      <c r="K7983" s="2" t="s">
        <v>318</v>
      </c>
      <c r="L7983" s="163">
        <f t="shared" si="352"/>
        <v>0</v>
      </c>
      <c r="M7983" s="163">
        <f t="shared" si="353"/>
        <v>0</v>
      </c>
      <c r="N7983" s="181"/>
      <c r="O7983" s="8"/>
      <c r="P7983" s="8"/>
      <c r="Q7983" s="8"/>
      <c r="R7983" s="8"/>
      <c r="S7983" s="122"/>
      <c r="T7983" s="8"/>
      <c r="U7983" s="8"/>
      <c r="V7983" s="8"/>
      <c r="W7983" s="8"/>
      <c r="X7983" s="122"/>
      <c r="Y7983" s="8"/>
      <c r="Z7983" s="8"/>
      <c r="AA7983" s="8"/>
      <c r="AB7983" s="8"/>
      <c r="AC7983" s="122"/>
      <c r="AD7983" s="8"/>
      <c r="AE7983" s="8"/>
      <c r="AF7983" s="8"/>
      <c r="AG7983" s="8"/>
      <c r="AH7983" s="122"/>
      <c r="AI7983" s="137"/>
      <c r="AJ7983" s="137"/>
      <c r="AK7983" s="137"/>
      <c r="AL7983" s="137"/>
      <c r="AM7983" s="138"/>
      <c r="AN7983" s="8"/>
      <c r="AO7983" s="8"/>
      <c r="AP7983" s="8"/>
      <c r="AQ7983" s="8"/>
      <c r="AR7983" s="122"/>
      <c r="AS7983" s="139"/>
      <c r="AT7983" s="139"/>
      <c r="AU7983" s="139"/>
      <c r="AV7983" s="139"/>
      <c r="AW7983" s="140"/>
      <c r="AX7983" s="8"/>
      <c r="AY7983" s="8"/>
      <c r="AZ7983" s="8"/>
      <c r="BA7983" s="8"/>
      <c r="BB7983" s="122"/>
      <c r="BC7983" s="8"/>
      <c r="BD7983" s="8"/>
      <c r="BE7983" s="8"/>
      <c r="BF7983" s="8"/>
      <c r="BG7983" s="122"/>
      <c r="BH7983" s="8"/>
      <c r="BI7983" s="8"/>
      <c r="BJ7983" s="8"/>
      <c r="BK7983" s="8"/>
      <c r="BL7983" s="122"/>
      <c r="BM7983" s="8"/>
      <c r="BN7983" s="8"/>
      <c r="BO7983" s="8"/>
      <c r="BP7983" s="8"/>
      <c r="BQ7983" s="122"/>
      <c r="BR7983" s="8"/>
      <c r="BS7983" s="8"/>
      <c r="BT7983" s="8"/>
      <c r="BU7983" s="8"/>
      <c r="BV7983" s="122"/>
    </row>
    <row r="7984" spans="1:74" hidden="1" x14ac:dyDescent="0.3">
      <c r="A7984" s="8"/>
      <c r="B7984" s="2" t="s">
        <v>2</v>
      </c>
      <c r="C7984" s="2" t="s">
        <v>3</v>
      </c>
      <c r="D7984" s="2" t="s">
        <v>503</v>
      </c>
      <c r="E7984" s="9" t="s">
        <v>842</v>
      </c>
      <c r="F7984" s="10"/>
      <c r="G7984" s="18" t="s">
        <v>5</v>
      </c>
      <c r="H7984" s="3">
        <v>2024</v>
      </c>
      <c r="I7984" s="20" t="s">
        <v>315</v>
      </c>
      <c r="J7984" s="2" t="s">
        <v>347</v>
      </c>
      <c r="K7984" s="2" t="s">
        <v>320</v>
      </c>
      <c r="L7984" s="163">
        <f t="shared" si="352"/>
        <v>0</v>
      </c>
      <c r="M7984" s="163">
        <f t="shared" si="353"/>
        <v>0</v>
      </c>
      <c r="N7984" s="181"/>
      <c r="O7984" s="8"/>
      <c r="P7984" s="8"/>
      <c r="Q7984" s="8"/>
      <c r="R7984" s="8"/>
      <c r="S7984" s="122"/>
      <c r="T7984" s="8"/>
      <c r="U7984" s="8"/>
      <c r="V7984" s="8"/>
      <c r="W7984" s="8"/>
      <c r="X7984" s="122"/>
      <c r="Y7984" s="8"/>
      <c r="Z7984" s="8"/>
      <c r="AA7984" s="8"/>
      <c r="AB7984" s="8"/>
      <c r="AC7984" s="122"/>
      <c r="AD7984" s="8"/>
      <c r="AE7984" s="8"/>
      <c r="AF7984" s="8"/>
      <c r="AG7984" s="8"/>
      <c r="AH7984" s="122"/>
      <c r="AI7984" s="137"/>
      <c r="AJ7984" s="137"/>
      <c r="AK7984" s="137"/>
      <c r="AL7984" s="137"/>
      <c r="AM7984" s="138"/>
      <c r="AN7984" s="8"/>
      <c r="AO7984" s="8"/>
      <c r="AP7984" s="8"/>
      <c r="AQ7984" s="8"/>
      <c r="AR7984" s="122"/>
      <c r="AS7984" s="139"/>
      <c r="AT7984" s="139"/>
      <c r="AU7984" s="139"/>
      <c r="AV7984" s="139"/>
      <c r="AW7984" s="140"/>
      <c r="AX7984" s="8"/>
      <c r="AY7984" s="8"/>
      <c r="AZ7984" s="8"/>
      <c r="BA7984" s="8"/>
      <c r="BB7984" s="122"/>
      <c r="BC7984" s="8"/>
      <c r="BD7984" s="8"/>
      <c r="BE7984" s="8"/>
      <c r="BF7984" s="8"/>
      <c r="BG7984" s="122"/>
      <c r="BH7984" s="8"/>
      <c r="BI7984" s="8"/>
      <c r="BJ7984" s="8"/>
      <c r="BK7984" s="8"/>
      <c r="BL7984" s="122"/>
      <c r="BM7984" s="8"/>
      <c r="BN7984" s="8"/>
      <c r="BO7984" s="8"/>
      <c r="BP7984" s="8"/>
      <c r="BQ7984" s="122"/>
      <c r="BR7984" s="8"/>
      <c r="BS7984" s="8"/>
      <c r="BT7984" s="8"/>
      <c r="BU7984" s="8"/>
      <c r="BV7984" s="122"/>
    </row>
    <row r="7985" spans="1:74" hidden="1" x14ac:dyDescent="0.3">
      <c r="A7985" s="8"/>
      <c r="B7985" s="2" t="s">
        <v>2</v>
      </c>
      <c r="C7985" s="2" t="s">
        <v>3</v>
      </c>
      <c r="D7985" s="2" t="s">
        <v>503</v>
      </c>
      <c r="E7985" s="9" t="s">
        <v>842</v>
      </c>
      <c r="F7985" s="10"/>
      <c r="G7985" s="18" t="s">
        <v>5</v>
      </c>
      <c r="H7985" s="3">
        <v>2024</v>
      </c>
      <c r="I7985" s="20" t="s">
        <v>315</v>
      </c>
      <c r="J7985" s="2" t="s">
        <v>296</v>
      </c>
      <c r="K7985" s="2" t="s">
        <v>321</v>
      </c>
      <c r="L7985" s="163">
        <f t="shared" si="352"/>
        <v>0</v>
      </c>
      <c r="M7985" s="163">
        <f t="shared" si="353"/>
        <v>0</v>
      </c>
      <c r="N7985" s="181"/>
      <c r="O7985" s="8"/>
      <c r="P7985" s="8"/>
      <c r="Q7985" s="8"/>
      <c r="R7985" s="8"/>
      <c r="S7985" s="122"/>
      <c r="T7985" s="8"/>
      <c r="U7985" s="8"/>
      <c r="V7985" s="8"/>
      <c r="W7985" s="8"/>
      <c r="X7985" s="122"/>
      <c r="Y7985" s="8"/>
      <c r="Z7985" s="8"/>
      <c r="AA7985" s="8"/>
      <c r="AB7985" s="8"/>
      <c r="AC7985" s="122"/>
      <c r="AD7985" s="8"/>
      <c r="AE7985" s="8"/>
      <c r="AF7985" s="8"/>
      <c r="AG7985" s="8"/>
      <c r="AH7985" s="122"/>
      <c r="AI7985" s="137"/>
      <c r="AJ7985" s="137"/>
      <c r="AK7985" s="137"/>
      <c r="AL7985" s="137"/>
      <c r="AM7985" s="138"/>
      <c r="AN7985" s="8"/>
      <c r="AO7985" s="8"/>
      <c r="AP7985" s="8"/>
      <c r="AQ7985" s="8"/>
      <c r="AR7985" s="122"/>
      <c r="AS7985" s="139"/>
      <c r="AT7985" s="139"/>
      <c r="AU7985" s="139"/>
      <c r="AV7985" s="139"/>
      <c r="AW7985" s="140"/>
      <c r="AX7985" s="8"/>
      <c r="AY7985" s="8"/>
      <c r="AZ7985" s="8"/>
      <c r="BA7985" s="8"/>
      <c r="BB7985" s="122"/>
      <c r="BC7985" s="8"/>
      <c r="BD7985" s="8"/>
      <c r="BE7985" s="8"/>
      <c r="BF7985" s="8"/>
      <c r="BG7985" s="122"/>
      <c r="BH7985" s="8"/>
      <c r="BI7985" s="8"/>
      <c r="BJ7985" s="8"/>
      <c r="BK7985" s="8"/>
      <c r="BL7985" s="122"/>
      <c r="BM7985" s="8"/>
      <c r="BN7985" s="8"/>
      <c r="BO7985" s="8"/>
      <c r="BP7985" s="8"/>
      <c r="BQ7985" s="122"/>
      <c r="BR7985" s="8"/>
      <c r="BS7985" s="8"/>
      <c r="BT7985" s="8"/>
      <c r="BU7985" s="8"/>
      <c r="BV7985" s="122"/>
    </row>
    <row r="7986" spans="1:74" hidden="1" x14ac:dyDescent="0.3">
      <c r="A7986" s="8"/>
      <c r="B7986" s="2" t="s">
        <v>2</v>
      </c>
      <c r="C7986" s="2" t="s">
        <v>3</v>
      </c>
      <c r="D7986" s="2" t="s">
        <v>503</v>
      </c>
      <c r="E7986" s="9" t="s">
        <v>842</v>
      </c>
      <c r="F7986" s="10"/>
      <c r="G7986" s="18" t="s">
        <v>5</v>
      </c>
      <c r="H7986" s="3">
        <v>2024</v>
      </c>
      <c r="I7986" s="20" t="s">
        <v>316</v>
      </c>
      <c r="J7986" s="2" t="s">
        <v>297</v>
      </c>
      <c r="K7986" s="2" t="s">
        <v>318</v>
      </c>
      <c r="L7986" s="163">
        <f t="shared" si="352"/>
        <v>0</v>
      </c>
      <c r="M7986" s="163">
        <f t="shared" si="353"/>
        <v>0</v>
      </c>
      <c r="N7986" s="181"/>
      <c r="O7986" s="8"/>
      <c r="P7986" s="8"/>
      <c r="Q7986" s="8"/>
      <c r="R7986" s="8"/>
      <c r="S7986" s="122"/>
      <c r="T7986" s="8"/>
      <c r="U7986" s="8"/>
      <c r="V7986" s="8"/>
      <c r="W7986" s="8"/>
      <c r="X7986" s="122"/>
      <c r="Y7986" s="8"/>
      <c r="Z7986" s="8"/>
      <c r="AA7986" s="8"/>
      <c r="AB7986" s="8"/>
      <c r="AC7986" s="122"/>
      <c r="AD7986" s="8"/>
      <c r="AE7986" s="8"/>
      <c r="AF7986" s="8"/>
      <c r="AG7986" s="8"/>
      <c r="AH7986" s="122"/>
      <c r="AI7986" s="137"/>
      <c r="AJ7986" s="137"/>
      <c r="AK7986" s="137"/>
      <c r="AL7986" s="137"/>
      <c r="AM7986" s="138"/>
      <c r="AN7986" s="8"/>
      <c r="AO7986" s="8"/>
      <c r="AP7986" s="8"/>
      <c r="AQ7986" s="8"/>
      <c r="AR7986" s="122"/>
      <c r="AS7986" s="139"/>
      <c r="AT7986" s="139"/>
      <c r="AU7986" s="139"/>
      <c r="AV7986" s="139"/>
      <c r="AW7986" s="140"/>
      <c r="AX7986" s="8"/>
      <c r="AY7986" s="8"/>
      <c r="AZ7986" s="8"/>
      <c r="BA7986" s="8"/>
      <c r="BB7986" s="122"/>
      <c r="BC7986" s="8"/>
      <c r="BD7986" s="8"/>
      <c r="BE7986" s="8"/>
      <c r="BF7986" s="8"/>
      <c r="BG7986" s="122"/>
      <c r="BH7986" s="8"/>
      <c r="BI7986" s="8"/>
      <c r="BJ7986" s="8"/>
      <c r="BK7986" s="8"/>
      <c r="BL7986" s="122"/>
      <c r="BM7986" s="8"/>
      <c r="BN7986" s="8"/>
      <c r="BO7986" s="8"/>
      <c r="BP7986" s="8"/>
      <c r="BQ7986" s="122"/>
      <c r="BR7986" s="8"/>
      <c r="BS7986" s="8"/>
      <c r="BT7986" s="8"/>
      <c r="BU7986" s="8"/>
      <c r="BV7986" s="122"/>
    </row>
    <row r="7987" spans="1:74" hidden="1" x14ac:dyDescent="0.3">
      <c r="A7987" s="8"/>
      <c r="B7987" s="2" t="s">
        <v>2</v>
      </c>
      <c r="C7987" s="2" t="s">
        <v>3</v>
      </c>
      <c r="D7987" s="2" t="s">
        <v>503</v>
      </c>
      <c r="E7987" s="9" t="s">
        <v>842</v>
      </c>
      <c r="F7987" s="10"/>
      <c r="G7987" s="18" t="s">
        <v>5</v>
      </c>
      <c r="H7987" s="3">
        <v>2024</v>
      </c>
      <c r="I7987" s="20" t="s">
        <v>316</v>
      </c>
      <c r="J7987" s="8" t="s">
        <v>348</v>
      </c>
      <c r="K7987" s="8" t="s">
        <v>320</v>
      </c>
      <c r="L7987" s="163">
        <f t="shared" si="352"/>
        <v>0</v>
      </c>
      <c r="M7987" s="163">
        <f t="shared" si="353"/>
        <v>0</v>
      </c>
      <c r="N7987" s="181"/>
      <c r="O7987" s="8"/>
      <c r="P7987" s="8"/>
      <c r="Q7987" s="8"/>
      <c r="R7987" s="8"/>
      <c r="S7987" s="122"/>
      <c r="T7987" s="8"/>
      <c r="U7987" s="8"/>
      <c r="V7987" s="8"/>
      <c r="W7987" s="8"/>
      <c r="X7987" s="122"/>
      <c r="Y7987" s="8"/>
      <c r="Z7987" s="8"/>
      <c r="AA7987" s="8"/>
      <c r="AB7987" s="8"/>
      <c r="AC7987" s="122"/>
      <c r="AD7987" s="8"/>
      <c r="AE7987" s="8"/>
      <c r="AF7987" s="8"/>
      <c r="AG7987" s="8"/>
      <c r="AH7987" s="122"/>
      <c r="AI7987" s="137"/>
      <c r="AJ7987" s="137"/>
      <c r="AK7987" s="137"/>
      <c r="AL7987" s="137"/>
      <c r="AM7987" s="138"/>
      <c r="AN7987" s="8"/>
      <c r="AO7987" s="8"/>
      <c r="AP7987" s="8"/>
      <c r="AQ7987" s="8"/>
      <c r="AR7987" s="122"/>
      <c r="AS7987" s="139"/>
      <c r="AT7987" s="139"/>
      <c r="AU7987" s="139"/>
      <c r="AV7987" s="139"/>
      <c r="AW7987" s="140"/>
      <c r="AX7987" s="8"/>
      <c r="AY7987" s="8"/>
      <c r="AZ7987" s="8"/>
      <c r="BA7987" s="8"/>
      <c r="BB7987" s="122"/>
      <c r="BC7987" s="8"/>
      <c r="BD7987" s="8"/>
      <c r="BE7987" s="8"/>
      <c r="BF7987" s="8"/>
      <c r="BG7987" s="122"/>
      <c r="BH7987" s="8"/>
      <c r="BI7987" s="8"/>
      <c r="BJ7987" s="8"/>
      <c r="BK7987" s="8"/>
      <c r="BL7987" s="122"/>
      <c r="BM7987" s="8"/>
      <c r="BN7987" s="8"/>
      <c r="BO7987" s="8"/>
      <c r="BP7987" s="8"/>
      <c r="BQ7987" s="122"/>
      <c r="BR7987" s="8"/>
      <c r="BS7987" s="8"/>
      <c r="BT7987" s="8"/>
      <c r="BU7987" s="8"/>
      <c r="BV7987" s="122"/>
    </row>
    <row r="7988" spans="1:74" hidden="1" x14ac:dyDescent="0.3">
      <c r="A7988" s="8"/>
      <c r="B7988" s="2" t="s">
        <v>2</v>
      </c>
      <c r="C7988" s="2" t="s">
        <v>3</v>
      </c>
      <c r="D7988" s="2" t="s">
        <v>503</v>
      </c>
      <c r="E7988" s="9" t="s">
        <v>842</v>
      </c>
      <c r="F7988" s="10"/>
      <c r="G7988" s="18" t="s">
        <v>5</v>
      </c>
      <c r="H7988" s="3">
        <v>2024</v>
      </c>
      <c r="I7988" s="20" t="s">
        <v>282</v>
      </c>
      <c r="J7988" s="2" t="s">
        <v>272</v>
      </c>
      <c r="K7988" s="2" t="s">
        <v>321</v>
      </c>
      <c r="L7988" s="163">
        <f t="shared" si="352"/>
        <v>0</v>
      </c>
      <c r="M7988" s="163">
        <f t="shared" si="353"/>
        <v>0</v>
      </c>
      <c r="N7988" s="181"/>
      <c r="O7988" s="8"/>
      <c r="P7988" s="8"/>
      <c r="Q7988" s="8"/>
      <c r="R7988" s="8"/>
      <c r="S7988" s="122"/>
      <c r="T7988" s="8"/>
      <c r="U7988" s="8"/>
      <c r="V7988" s="8"/>
      <c r="W7988" s="8"/>
      <c r="X7988" s="122"/>
      <c r="Y7988" s="8"/>
      <c r="Z7988" s="8"/>
      <c r="AA7988" s="8"/>
      <c r="AB7988" s="8"/>
      <c r="AC7988" s="122"/>
      <c r="AD7988" s="8"/>
      <c r="AE7988" s="8"/>
      <c r="AF7988" s="8"/>
      <c r="AG7988" s="8"/>
      <c r="AH7988" s="122"/>
      <c r="AI7988" s="137"/>
      <c r="AJ7988" s="137"/>
      <c r="AK7988" s="137"/>
      <c r="AL7988" s="137"/>
      <c r="AM7988" s="138"/>
      <c r="AN7988" s="8"/>
      <c r="AO7988" s="8"/>
      <c r="AP7988" s="8"/>
      <c r="AQ7988" s="8"/>
      <c r="AR7988" s="122"/>
      <c r="AS7988" s="139"/>
      <c r="AT7988" s="139"/>
      <c r="AU7988" s="139"/>
      <c r="AV7988" s="139"/>
      <c r="AW7988" s="140"/>
      <c r="AX7988" s="8"/>
      <c r="AY7988" s="8"/>
      <c r="AZ7988" s="8"/>
      <c r="BA7988" s="8"/>
      <c r="BB7988" s="122"/>
      <c r="BC7988" s="8"/>
      <c r="BD7988" s="8"/>
      <c r="BE7988" s="8"/>
      <c r="BF7988" s="8"/>
      <c r="BG7988" s="122"/>
      <c r="BH7988" s="8"/>
      <c r="BI7988" s="8"/>
      <c r="BJ7988" s="8"/>
      <c r="BK7988" s="8"/>
      <c r="BL7988" s="122"/>
      <c r="BM7988" s="8"/>
      <c r="BN7988" s="8"/>
      <c r="BO7988" s="8"/>
      <c r="BP7988" s="8"/>
      <c r="BQ7988" s="122"/>
      <c r="BR7988" s="8"/>
      <c r="BS7988" s="8"/>
      <c r="BT7988" s="8"/>
      <c r="BU7988" s="8"/>
      <c r="BV7988" s="122"/>
    </row>
    <row r="7989" spans="1:74" hidden="1" x14ac:dyDescent="0.3">
      <c r="A7989" s="8"/>
      <c r="B7989" s="2" t="s">
        <v>2</v>
      </c>
      <c r="C7989" s="2" t="s">
        <v>3</v>
      </c>
      <c r="D7989" s="2" t="s">
        <v>503</v>
      </c>
      <c r="E7989" s="9" t="s">
        <v>842</v>
      </c>
      <c r="F7989" s="10"/>
      <c r="G7989" s="18" t="s">
        <v>5</v>
      </c>
      <c r="H7989" s="3">
        <v>2024</v>
      </c>
      <c r="I7989" s="20" t="s">
        <v>282</v>
      </c>
      <c r="J7989" s="2" t="s">
        <v>273</v>
      </c>
      <c r="K7989" s="2" t="s">
        <v>321</v>
      </c>
      <c r="L7989" s="165">
        <f t="shared" si="352"/>
        <v>0</v>
      </c>
      <c r="M7989" s="163">
        <f t="shared" si="353"/>
        <v>0</v>
      </c>
      <c r="N7989" s="181"/>
      <c r="O7989" s="8"/>
      <c r="P7989" s="8"/>
      <c r="Q7989" s="8"/>
      <c r="R7989" s="8"/>
      <c r="S7989" s="122"/>
      <c r="T7989" s="8"/>
      <c r="U7989" s="8"/>
      <c r="V7989" s="8"/>
      <c r="W7989" s="8"/>
      <c r="X7989" s="122"/>
      <c r="Y7989" s="8"/>
      <c r="Z7989" s="8"/>
      <c r="AA7989" s="8"/>
      <c r="AB7989" s="8"/>
      <c r="AC7989" s="122"/>
      <c r="AD7989" s="8"/>
      <c r="AE7989" s="8"/>
      <c r="AF7989" s="8"/>
      <c r="AG7989" s="8"/>
      <c r="AH7989" s="122"/>
      <c r="AI7989" s="137"/>
      <c r="AJ7989" s="137"/>
      <c r="AK7989" s="137"/>
      <c r="AL7989" s="137"/>
      <c r="AM7989" s="138"/>
      <c r="AN7989" s="8"/>
      <c r="AO7989" s="8"/>
      <c r="AP7989" s="8"/>
      <c r="AQ7989" s="8"/>
      <c r="AR7989" s="122"/>
      <c r="AS7989" s="139"/>
      <c r="AT7989" s="139"/>
      <c r="AU7989" s="139"/>
      <c r="AV7989" s="139"/>
      <c r="AW7989" s="140"/>
      <c r="AX7989" s="8"/>
      <c r="AY7989" s="8"/>
      <c r="AZ7989" s="8"/>
      <c r="BA7989" s="8"/>
      <c r="BB7989" s="122"/>
      <c r="BC7989" s="8"/>
      <c r="BD7989" s="8"/>
      <c r="BE7989" s="8"/>
      <c r="BF7989" s="8"/>
      <c r="BG7989" s="122"/>
      <c r="BH7989" s="8"/>
      <c r="BI7989" s="8"/>
      <c r="BJ7989" s="8"/>
      <c r="BK7989" s="8"/>
      <c r="BL7989" s="122"/>
      <c r="BM7989" s="8"/>
      <c r="BN7989" s="8"/>
      <c r="BO7989" s="8"/>
      <c r="BP7989" s="8"/>
      <c r="BQ7989" s="122"/>
      <c r="BR7989" s="8"/>
      <c r="BS7989" s="8"/>
      <c r="BT7989" s="8"/>
      <c r="BU7989" s="8"/>
      <c r="BV7989" s="122"/>
    </row>
    <row r="7990" spans="1:74" hidden="1" x14ac:dyDescent="0.3">
      <c r="A7990" s="8"/>
      <c r="B7990" s="2" t="s">
        <v>2</v>
      </c>
      <c r="C7990" s="2" t="s">
        <v>3</v>
      </c>
      <c r="D7990" s="2" t="s">
        <v>503</v>
      </c>
      <c r="E7990" s="9" t="s">
        <v>842</v>
      </c>
      <c r="F7990" s="10"/>
      <c r="G7990" s="18" t="s">
        <v>5</v>
      </c>
      <c r="H7990" s="3">
        <v>2024</v>
      </c>
      <c r="I7990" s="20" t="s">
        <v>282</v>
      </c>
      <c r="J7990" s="2" t="s">
        <v>274</v>
      </c>
      <c r="K7990" s="2" t="s">
        <v>321</v>
      </c>
      <c r="L7990" s="163">
        <f t="shared" si="352"/>
        <v>0</v>
      </c>
      <c r="M7990" s="163">
        <f t="shared" si="353"/>
        <v>0</v>
      </c>
      <c r="N7990" s="181"/>
      <c r="O7990" s="8"/>
      <c r="P7990" s="8"/>
      <c r="Q7990" s="8"/>
      <c r="R7990" s="8"/>
      <c r="S7990" s="122"/>
      <c r="T7990" s="8"/>
      <c r="U7990" s="8"/>
      <c r="V7990" s="8"/>
      <c r="W7990" s="8"/>
      <c r="X7990" s="122"/>
      <c r="Y7990" s="8"/>
      <c r="Z7990" s="8"/>
      <c r="AA7990" s="8"/>
      <c r="AB7990" s="8"/>
      <c r="AC7990" s="122"/>
      <c r="AD7990" s="8"/>
      <c r="AE7990" s="8"/>
      <c r="AF7990" s="8"/>
      <c r="AG7990" s="8"/>
      <c r="AH7990" s="122"/>
      <c r="AI7990" s="137"/>
      <c r="AJ7990" s="137"/>
      <c r="AK7990" s="137"/>
      <c r="AL7990" s="137"/>
      <c r="AM7990" s="138"/>
      <c r="AN7990" s="8"/>
      <c r="AO7990" s="8"/>
      <c r="AP7990" s="8"/>
      <c r="AQ7990" s="8"/>
      <c r="AR7990" s="122"/>
      <c r="AS7990" s="139"/>
      <c r="AT7990" s="139"/>
      <c r="AU7990" s="139"/>
      <c r="AV7990" s="139"/>
      <c r="AW7990" s="140"/>
      <c r="AX7990" s="8"/>
      <c r="AY7990" s="8"/>
      <c r="AZ7990" s="8"/>
      <c r="BA7990" s="8"/>
      <c r="BB7990" s="122"/>
      <c r="BC7990" s="8"/>
      <c r="BD7990" s="8"/>
      <c r="BE7990" s="8"/>
      <c r="BF7990" s="8"/>
      <c r="BG7990" s="122"/>
      <c r="BH7990" s="8"/>
      <c r="BI7990" s="8"/>
      <c r="BJ7990" s="8"/>
      <c r="BK7990" s="8"/>
      <c r="BL7990" s="122"/>
      <c r="BM7990" s="8"/>
      <c r="BN7990" s="8"/>
      <c r="BO7990" s="8"/>
      <c r="BP7990" s="8"/>
      <c r="BQ7990" s="122"/>
      <c r="BR7990" s="8"/>
      <c r="BS7990" s="8"/>
      <c r="BT7990" s="8"/>
      <c r="BU7990" s="8"/>
      <c r="BV7990" s="122"/>
    </row>
    <row r="7991" spans="1:74" hidden="1" x14ac:dyDescent="0.3">
      <c r="A7991" s="8"/>
      <c r="B7991" s="2" t="s">
        <v>2</v>
      </c>
      <c r="C7991" s="2" t="s">
        <v>3</v>
      </c>
      <c r="D7991" s="2" t="s">
        <v>503</v>
      </c>
      <c r="E7991" s="9" t="s">
        <v>842</v>
      </c>
      <c r="F7991" s="10"/>
      <c r="G7991" s="18" t="s">
        <v>5</v>
      </c>
      <c r="H7991" s="3">
        <v>2024</v>
      </c>
      <c r="I7991" s="20" t="s">
        <v>282</v>
      </c>
      <c r="J7991" s="2" t="s">
        <v>275</v>
      </c>
      <c r="K7991" s="2" t="s">
        <v>321</v>
      </c>
      <c r="L7991" s="163">
        <f t="shared" si="352"/>
        <v>0</v>
      </c>
      <c r="M7991" s="163">
        <f t="shared" si="353"/>
        <v>0</v>
      </c>
      <c r="N7991" s="181"/>
      <c r="O7991" s="8"/>
      <c r="P7991" s="8"/>
      <c r="Q7991" s="8"/>
      <c r="R7991" s="8"/>
      <c r="S7991" s="122"/>
      <c r="T7991" s="8"/>
      <c r="U7991" s="8"/>
      <c r="V7991" s="8"/>
      <c r="W7991" s="8"/>
      <c r="X7991" s="122"/>
      <c r="Y7991" s="8"/>
      <c r="Z7991" s="8"/>
      <c r="AA7991" s="8"/>
      <c r="AB7991" s="8"/>
      <c r="AC7991" s="122"/>
      <c r="AD7991" s="8"/>
      <c r="AE7991" s="8"/>
      <c r="AF7991" s="8"/>
      <c r="AG7991" s="8"/>
      <c r="AH7991" s="122"/>
      <c r="AI7991" s="137"/>
      <c r="AJ7991" s="137"/>
      <c r="AK7991" s="137"/>
      <c r="AL7991" s="137"/>
      <c r="AM7991" s="138"/>
      <c r="AN7991" s="8"/>
      <c r="AO7991" s="8"/>
      <c r="AP7991" s="8"/>
      <c r="AQ7991" s="8"/>
      <c r="AR7991" s="122"/>
      <c r="AS7991" s="139"/>
      <c r="AT7991" s="139"/>
      <c r="AU7991" s="139"/>
      <c r="AV7991" s="139"/>
      <c r="AW7991" s="140"/>
      <c r="AX7991" s="8"/>
      <c r="AY7991" s="8"/>
      <c r="AZ7991" s="8"/>
      <c r="BA7991" s="8"/>
      <c r="BB7991" s="122"/>
      <c r="BC7991" s="8"/>
      <c r="BD7991" s="8"/>
      <c r="BE7991" s="8"/>
      <c r="BF7991" s="8"/>
      <c r="BG7991" s="122"/>
      <c r="BH7991" s="8"/>
      <c r="BI7991" s="8"/>
      <c r="BJ7991" s="8"/>
      <c r="BK7991" s="8"/>
      <c r="BL7991" s="122"/>
      <c r="BM7991" s="8"/>
      <c r="BN7991" s="8"/>
      <c r="BO7991" s="8"/>
      <c r="BP7991" s="8"/>
      <c r="BQ7991" s="122"/>
      <c r="BR7991" s="8"/>
      <c r="BS7991" s="8"/>
      <c r="BT7991" s="8"/>
      <c r="BU7991" s="8"/>
      <c r="BV7991" s="122"/>
    </row>
    <row r="7992" spans="1:74" hidden="1" x14ac:dyDescent="0.3">
      <c r="A7992" s="8"/>
      <c r="B7992" s="2" t="s">
        <v>2</v>
      </c>
      <c r="C7992" s="2" t="s">
        <v>3</v>
      </c>
      <c r="D7992" s="2" t="s">
        <v>503</v>
      </c>
      <c r="E7992" s="9" t="s">
        <v>842</v>
      </c>
      <c r="F7992" s="10"/>
      <c r="G7992" s="18" t="s">
        <v>5</v>
      </c>
      <c r="H7992" s="3">
        <v>2024</v>
      </c>
      <c r="I7992" s="20" t="s">
        <v>282</v>
      </c>
      <c r="J7992" s="2" t="s">
        <v>276</v>
      </c>
      <c r="K7992" s="2" t="s">
        <v>320</v>
      </c>
      <c r="L7992" s="163">
        <f t="shared" si="352"/>
        <v>0</v>
      </c>
      <c r="M7992" s="163">
        <f t="shared" si="353"/>
        <v>0</v>
      </c>
      <c r="N7992" s="181"/>
      <c r="O7992" s="8"/>
      <c r="P7992" s="8"/>
      <c r="Q7992" s="8"/>
      <c r="R7992" s="8"/>
      <c r="S7992" s="122"/>
      <c r="T7992" s="8"/>
      <c r="U7992" s="8"/>
      <c r="V7992" s="8"/>
      <c r="W7992" s="8"/>
      <c r="X7992" s="122"/>
      <c r="Y7992" s="8"/>
      <c r="Z7992" s="8"/>
      <c r="AA7992" s="8"/>
      <c r="AB7992" s="8"/>
      <c r="AC7992" s="122"/>
      <c r="AD7992" s="8"/>
      <c r="AE7992" s="8"/>
      <c r="AF7992" s="8"/>
      <c r="AG7992" s="8"/>
      <c r="AH7992" s="122"/>
      <c r="AI7992" s="137"/>
      <c r="AJ7992" s="137"/>
      <c r="AK7992" s="137"/>
      <c r="AL7992" s="137"/>
      <c r="AM7992" s="138"/>
      <c r="AN7992" s="8"/>
      <c r="AO7992" s="8"/>
      <c r="AP7992" s="8"/>
      <c r="AQ7992" s="8"/>
      <c r="AR7992" s="122"/>
      <c r="AS7992" s="139"/>
      <c r="AT7992" s="139"/>
      <c r="AU7992" s="139"/>
      <c r="AV7992" s="139"/>
      <c r="AW7992" s="140"/>
      <c r="AX7992" s="8"/>
      <c r="AY7992" s="8"/>
      <c r="AZ7992" s="8"/>
      <c r="BA7992" s="8"/>
      <c r="BB7992" s="122"/>
      <c r="BC7992" s="8"/>
      <c r="BD7992" s="8"/>
      <c r="BE7992" s="8"/>
      <c r="BF7992" s="8"/>
      <c r="BG7992" s="122"/>
      <c r="BH7992" s="8"/>
      <c r="BI7992" s="8"/>
      <c r="BJ7992" s="8"/>
      <c r="BK7992" s="8"/>
      <c r="BL7992" s="122"/>
      <c r="BM7992" s="8"/>
      <c r="BN7992" s="8"/>
      <c r="BO7992" s="8"/>
      <c r="BP7992" s="8"/>
      <c r="BQ7992" s="122"/>
      <c r="BR7992" s="8"/>
      <c r="BS7992" s="8"/>
      <c r="BT7992" s="8"/>
      <c r="BU7992" s="8"/>
      <c r="BV7992" s="122"/>
    </row>
    <row r="7993" spans="1:74" hidden="1" x14ac:dyDescent="0.3">
      <c r="A7993" s="8"/>
      <c r="B7993" s="2" t="s">
        <v>2</v>
      </c>
      <c r="C7993" s="2" t="s">
        <v>3</v>
      </c>
      <c r="D7993" s="2" t="s">
        <v>503</v>
      </c>
      <c r="E7993" s="9" t="s">
        <v>842</v>
      </c>
      <c r="F7993" s="10"/>
      <c r="G7993" s="18" t="s">
        <v>5</v>
      </c>
      <c r="H7993" s="3">
        <v>2024</v>
      </c>
      <c r="I7993" s="20" t="s">
        <v>282</v>
      </c>
      <c r="J7993" s="2" t="s">
        <v>277</v>
      </c>
      <c r="K7993" s="2" t="s">
        <v>320</v>
      </c>
      <c r="L7993" s="163">
        <f t="shared" si="352"/>
        <v>9</v>
      </c>
      <c r="M7993" s="163">
        <f t="shared" si="353"/>
        <v>29.736999999999998</v>
      </c>
      <c r="N7993" s="181"/>
      <c r="O7993" s="8"/>
      <c r="P7993" s="8"/>
      <c r="Q7993" s="8"/>
      <c r="R7993" s="8"/>
      <c r="S7993" s="122"/>
      <c r="T7993" s="8"/>
      <c r="U7993" s="8"/>
      <c r="V7993" s="8"/>
      <c r="W7993" s="8"/>
      <c r="X7993" s="122"/>
      <c r="Y7993" s="8"/>
      <c r="Z7993" s="8"/>
      <c r="AA7993" s="8"/>
      <c r="AB7993" s="8"/>
      <c r="AC7993" s="122"/>
      <c r="AD7993" s="8"/>
      <c r="AE7993" s="8"/>
      <c r="AF7993" s="8"/>
      <c r="AG7993" s="8"/>
      <c r="AH7993" s="122"/>
      <c r="AI7993" s="137"/>
      <c r="AJ7993" s="137"/>
      <c r="AK7993" s="137"/>
      <c r="AL7993" s="137"/>
      <c r="AM7993" s="138"/>
      <c r="AN7993" s="8"/>
      <c r="AO7993" s="8"/>
      <c r="AP7993" s="8"/>
      <c r="AQ7993" s="8"/>
      <c r="AR7993" s="122"/>
      <c r="AS7993" s="139"/>
      <c r="AT7993" s="139"/>
      <c r="AU7993" s="139"/>
      <c r="AV7993" s="139"/>
      <c r="AW7993" s="140"/>
      <c r="AX7993" s="8"/>
      <c r="AY7993" s="8"/>
      <c r="AZ7993" s="8"/>
      <c r="BA7993" s="8"/>
      <c r="BB7993" s="122"/>
      <c r="BC7993" s="8"/>
      <c r="BD7993" s="8"/>
      <c r="BE7993" s="8"/>
      <c r="BF7993" s="8"/>
      <c r="BG7993" s="122"/>
      <c r="BH7993" s="8" t="s">
        <v>976</v>
      </c>
      <c r="BI7993" s="8"/>
      <c r="BJ7993" s="8"/>
      <c r="BK7993" s="8">
        <v>9</v>
      </c>
      <c r="BL7993" s="122">
        <v>29.736999999999998</v>
      </c>
      <c r="BM7993" s="8"/>
      <c r="BN7993" s="8"/>
      <c r="BO7993" s="8"/>
      <c r="BP7993" s="8"/>
      <c r="BQ7993" s="122"/>
      <c r="BR7993" s="8"/>
      <c r="BS7993" s="8"/>
      <c r="BT7993" s="8"/>
      <c r="BU7993" s="8"/>
      <c r="BV7993" s="122"/>
    </row>
    <row r="7994" spans="1:74" hidden="1" x14ac:dyDescent="0.3">
      <c r="A7994" s="8"/>
      <c r="B7994" s="2" t="s">
        <v>2</v>
      </c>
      <c r="C7994" s="2" t="s">
        <v>3</v>
      </c>
      <c r="D7994" s="2" t="s">
        <v>503</v>
      </c>
      <c r="E7994" s="9" t="s">
        <v>842</v>
      </c>
      <c r="F7994" s="10"/>
      <c r="G7994" s="18" t="s">
        <v>5</v>
      </c>
      <c r="H7994" s="3">
        <v>2024</v>
      </c>
      <c r="I7994" s="20" t="s">
        <v>283</v>
      </c>
      <c r="J7994" s="2" t="s">
        <v>298</v>
      </c>
      <c r="K7994" s="2" t="s">
        <v>321</v>
      </c>
      <c r="L7994" s="163">
        <f t="shared" si="352"/>
        <v>0</v>
      </c>
      <c r="M7994" s="163">
        <f t="shared" si="353"/>
        <v>0</v>
      </c>
      <c r="N7994" s="181"/>
      <c r="O7994" s="8"/>
      <c r="P7994" s="8"/>
      <c r="Q7994" s="8"/>
      <c r="R7994" s="8"/>
      <c r="S7994" s="122"/>
      <c r="T7994" s="8"/>
      <c r="U7994" s="8"/>
      <c r="V7994" s="8"/>
      <c r="W7994" s="8"/>
      <c r="X7994" s="122"/>
      <c r="Y7994" s="8"/>
      <c r="Z7994" s="8"/>
      <c r="AA7994" s="8"/>
      <c r="AB7994" s="8"/>
      <c r="AC7994" s="122"/>
      <c r="AD7994" s="8"/>
      <c r="AE7994" s="8"/>
      <c r="AF7994" s="8"/>
      <c r="AG7994" s="8"/>
      <c r="AH7994" s="122"/>
      <c r="AI7994" s="137"/>
      <c r="AJ7994" s="137"/>
      <c r="AK7994" s="137"/>
      <c r="AL7994" s="137"/>
      <c r="AM7994" s="138"/>
      <c r="AN7994" s="8"/>
      <c r="AO7994" s="8"/>
      <c r="AP7994" s="8"/>
      <c r="AQ7994" s="8"/>
      <c r="AR7994" s="122"/>
      <c r="AS7994" s="139"/>
      <c r="AT7994" s="139"/>
      <c r="AU7994" s="139"/>
      <c r="AV7994" s="139"/>
      <c r="AW7994" s="140"/>
      <c r="AX7994" s="8"/>
      <c r="AY7994" s="8"/>
      <c r="AZ7994" s="8"/>
      <c r="BA7994" s="8"/>
      <c r="BB7994" s="122"/>
      <c r="BC7994" s="8"/>
      <c r="BD7994" s="8"/>
      <c r="BE7994" s="8"/>
      <c r="BF7994" s="8"/>
      <c r="BG7994" s="122"/>
      <c r="BH7994" s="8"/>
      <c r="BI7994" s="8"/>
      <c r="BJ7994" s="8"/>
      <c r="BK7994" s="8"/>
      <c r="BL7994" s="122"/>
      <c r="BM7994" s="8"/>
      <c r="BN7994" s="8"/>
      <c r="BO7994" s="8"/>
      <c r="BP7994" s="8"/>
      <c r="BQ7994" s="122"/>
      <c r="BR7994" s="8"/>
      <c r="BS7994" s="8"/>
      <c r="BT7994" s="8"/>
      <c r="BU7994" s="8"/>
      <c r="BV7994" s="122"/>
    </row>
    <row r="7995" spans="1:74" hidden="1" x14ac:dyDescent="0.3">
      <c r="A7995" s="8"/>
      <c r="B7995" s="2" t="s">
        <v>2</v>
      </c>
      <c r="C7995" s="2" t="s">
        <v>3</v>
      </c>
      <c r="D7995" s="2" t="s">
        <v>503</v>
      </c>
      <c r="E7995" s="9" t="s">
        <v>842</v>
      </c>
      <c r="F7995" s="10"/>
      <c r="G7995" s="18" t="s">
        <v>5</v>
      </c>
      <c r="H7995" s="3">
        <v>2024</v>
      </c>
      <c r="I7995" s="20" t="s">
        <v>283</v>
      </c>
      <c r="J7995" s="2" t="s">
        <v>278</v>
      </c>
      <c r="K7995" s="2" t="s">
        <v>320</v>
      </c>
      <c r="L7995" s="163">
        <f t="shared" si="352"/>
        <v>0</v>
      </c>
      <c r="M7995" s="163">
        <f t="shared" si="353"/>
        <v>0</v>
      </c>
      <c r="N7995" s="181"/>
      <c r="O7995" s="8"/>
      <c r="P7995" s="8"/>
      <c r="Q7995" s="8"/>
      <c r="R7995" s="8"/>
      <c r="S7995" s="122"/>
      <c r="T7995" s="8"/>
      <c r="U7995" s="8"/>
      <c r="V7995" s="8"/>
      <c r="W7995" s="8"/>
      <c r="X7995" s="122"/>
      <c r="Y7995" s="8"/>
      <c r="Z7995" s="8"/>
      <c r="AA7995" s="8"/>
      <c r="AB7995" s="8"/>
      <c r="AC7995" s="122"/>
      <c r="AD7995" s="8"/>
      <c r="AE7995" s="8"/>
      <c r="AF7995" s="8"/>
      <c r="AG7995" s="8"/>
      <c r="AH7995" s="122"/>
      <c r="AI7995" s="137"/>
      <c r="AJ7995" s="137"/>
      <c r="AK7995" s="137"/>
      <c r="AL7995" s="137"/>
      <c r="AM7995" s="138"/>
      <c r="AN7995" s="8"/>
      <c r="AO7995" s="8"/>
      <c r="AP7995" s="8"/>
      <c r="AQ7995" s="8"/>
      <c r="AR7995" s="122"/>
      <c r="AS7995" s="139"/>
      <c r="AT7995" s="139"/>
      <c r="AU7995" s="139"/>
      <c r="AV7995" s="139"/>
      <c r="AW7995" s="140"/>
      <c r="AX7995" s="8"/>
      <c r="AY7995" s="8"/>
      <c r="AZ7995" s="8"/>
      <c r="BA7995" s="8"/>
      <c r="BB7995" s="122"/>
      <c r="BC7995" s="8"/>
      <c r="BD7995" s="8"/>
      <c r="BE7995" s="8"/>
      <c r="BF7995" s="8"/>
      <c r="BG7995" s="122"/>
      <c r="BH7995" s="8"/>
      <c r="BI7995" s="8"/>
      <c r="BJ7995" s="8"/>
      <c r="BK7995" s="8"/>
      <c r="BL7995" s="122"/>
      <c r="BM7995" s="8"/>
      <c r="BN7995" s="8"/>
      <c r="BO7995" s="8"/>
      <c r="BP7995" s="8"/>
      <c r="BQ7995" s="122"/>
      <c r="BR7995" s="8"/>
      <c r="BS7995" s="8"/>
      <c r="BT7995" s="8"/>
      <c r="BU7995" s="8"/>
      <c r="BV7995" s="122"/>
    </row>
    <row r="7996" spans="1:74" hidden="1" x14ac:dyDescent="0.3">
      <c r="A7996" s="8"/>
      <c r="B7996" s="2" t="s">
        <v>2</v>
      </c>
      <c r="C7996" s="2" t="s">
        <v>3</v>
      </c>
      <c r="D7996" s="2" t="s">
        <v>503</v>
      </c>
      <c r="E7996" s="9" t="s">
        <v>842</v>
      </c>
      <c r="F7996" s="10"/>
      <c r="G7996" s="18" t="s">
        <v>5</v>
      </c>
      <c r="H7996" s="3">
        <v>2024</v>
      </c>
      <c r="I7996" s="20" t="s">
        <v>283</v>
      </c>
      <c r="J7996" s="2" t="s">
        <v>279</v>
      </c>
      <c r="K7996" s="2" t="s">
        <v>320</v>
      </c>
      <c r="L7996" s="163">
        <f t="shared" si="352"/>
        <v>0</v>
      </c>
      <c r="M7996" s="163">
        <f t="shared" si="353"/>
        <v>0</v>
      </c>
      <c r="N7996" s="181"/>
      <c r="O7996" s="8"/>
      <c r="P7996" s="8"/>
      <c r="Q7996" s="8"/>
      <c r="R7996" s="8"/>
      <c r="S7996" s="122"/>
      <c r="T7996" s="8"/>
      <c r="U7996" s="8"/>
      <c r="V7996" s="8"/>
      <c r="W7996" s="8"/>
      <c r="X7996" s="122"/>
      <c r="Y7996" s="8"/>
      <c r="Z7996" s="8"/>
      <c r="AA7996" s="8"/>
      <c r="AB7996" s="8"/>
      <c r="AC7996" s="122"/>
      <c r="AD7996" s="8"/>
      <c r="AE7996" s="8"/>
      <c r="AF7996" s="8"/>
      <c r="AG7996" s="8"/>
      <c r="AH7996" s="122"/>
      <c r="AI7996" s="137"/>
      <c r="AJ7996" s="137"/>
      <c r="AK7996" s="137"/>
      <c r="AL7996" s="137"/>
      <c r="AM7996" s="138"/>
      <c r="AN7996" s="8"/>
      <c r="AO7996" s="8"/>
      <c r="AP7996" s="8"/>
      <c r="AQ7996" s="8"/>
      <c r="AR7996" s="122"/>
      <c r="AS7996" s="139"/>
      <c r="AT7996" s="139"/>
      <c r="AU7996" s="139"/>
      <c r="AV7996" s="139"/>
      <c r="AW7996" s="140"/>
      <c r="AX7996" s="8"/>
      <c r="AY7996" s="8"/>
      <c r="AZ7996" s="8"/>
      <c r="BA7996" s="8"/>
      <c r="BB7996" s="122"/>
      <c r="BC7996" s="8"/>
      <c r="BD7996" s="8"/>
      <c r="BE7996" s="8"/>
      <c r="BF7996" s="8"/>
      <c r="BG7996" s="122"/>
      <c r="BH7996" s="8"/>
      <c r="BI7996" s="8"/>
      <c r="BJ7996" s="8"/>
      <c r="BK7996" s="8"/>
      <c r="BL7996" s="122"/>
      <c r="BM7996" s="8"/>
      <c r="BN7996" s="8"/>
      <c r="BO7996" s="8"/>
      <c r="BP7996" s="8"/>
      <c r="BQ7996" s="122"/>
      <c r="BR7996" s="8"/>
      <c r="BS7996" s="8"/>
      <c r="BT7996" s="8"/>
      <c r="BU7996" s="8"/>
      <c r="BV7996" s="122"/>
    </row>
    <row r="7997" spans="1:74" hidden="1" x14ac:dyDescent="0.3">
      <c r="A7997" s="8"/>
      <c r="B7997" s="2" t="s">
        <v>2</v>
      </c>
      <c r="C7997" s="2" t="s">
        <v>3</v>
      </c>
      <c r="D7997" s="2" t="s">
        <v>503</v>
      </c>
      <c r="E7997" s="9" t="s">
        <v>842</v>
      </c>
      <c r="F7997" s="10"/>
      <c r="G7997" s="18" t="s">
        <v>5</v>
      </c>
      <c r="H7997" s="3">
        <v>2024</v>
      </c>
      <c r="I7997" s="20" t="s">
        <v>286</v>
      </c>
      <c r="J7997" s="2" t="s">
        <v>280</v>
      </c>
      <c r="K7997" s="2" t="s">
        <v>319</v>
      </c>
      <c r="L7997" s="163">
        <f t="shared" si="352"/>
        <v>0</v>
      </c>
      <c r="M7997" s="163">
        <f t="shared" si="353"/>
        <v>0</v>
      </c>
      <c r="N7997" s="181"/>
      <c r="O7997" s="8"/>
      <c r="P7997" s="8"/>
      <c r="Q7997" s="8"/>
      <c r="R7997" s="8"/>
      <c r="S7997" s="122"/>
      <c r="T7997" s="8"/>
      <c r="U7997" s="8"/>
      <c r="V7997" s="8"/>
      <c r="W7997" s="8"/>
      <c r="X7997" s="122"/>
      <c r="Y7997" s="8"/>
      <c r="Z7997" s="8"/>
      <c r="AA7997" s="8"/>
      <c r="AB7997" s="8"/>
      <c r="AC7997" s="122"/>
      <c r="AD7997" s="8"/>
      <c r="AE7997" s="8"/>
      <c r="AF7997" s="8"/>
      <c r="AG7997" s="8"/>
      <c r="AH7997" s="122"/>
      <c r="AI7997" s="137"/>
      <c r="AJ7997" s="137"/>
      <c r="AK7997" s="137"/>
      <c r="AL7997" s="137"/>
      <c r="AM7997" s="138"/>
      <c r="AN7997" s="8"/>
      <c r="AO7997" s="8"/>
      <c r="AP7997" s="8"/>
      <c r="AQ7997" s="8"/>
      <c r="AR7997" s="122"/>
      <c r="AS7997" s="139"/>
      <c r="AT7997" s="139"/>
      <c r="AU7997" s="139"/>
      <c r="AV7997" s="139"/>
      <c r="AW7997" s="140"/>
      <c r="AX7997" s="8"/>
      <c r="AY7997" s="8"/>
      <c r="AZ7997" s="8"/>
      <c r="BA7997" s="8"/>
      <c r="BB7997" s="122"/>
      <c r="BC7997" s="8"/>
      <c r="BD7997" s="8"/>
      <c r="BE7997" s="8"/>
      <c r="BF7997" s="8"/>
      <c r="BG7997" s="122"/>
      <c r="BH7997" s="8"/>
      <c r="BI7997" s="8"/>
      <c r="BJ7997" s="8"/>
      <c r="BK7997" s="8"/>
      <c r="BL7997" s="122"/>
      <c r="BM7997" s="8"/>
      <c r="BN7997" s="8"/>
      <c r="BO7997" s="8"/>
      <c r="BP7997" s="8"/>
      <c r="BQ7997" s="122"/>
      <c r="BR7997" s="8"/>
      <c r="BS7997" s="8"/>
      <c r="BT7997" s="8"/>
      <c r="BU7997" s="8"/>
      <c r="BV7997" s="122"/>
    </row>
    <row r="7998" spans="1:74" hidden="1" x14ac:dyDescent="0.3">
      <c r="A7998" s="8"/>
      <c r="B7998" s="2" t="s">
        <v>2</v>
      </c>
      <c r="C7998" s="2" t="s">
        <v>3</v>
      </c>
      <c r="D7998" s="2" t="s">
        <v>503</v>
      </c>
      <c r="E7998" s="9" t="s">
        <v>842</v>
      </c>
      <c r="F7998" s="10"/>
      <c r="G7998" s="18" t="s">
        <v>5</v>
      </c>
      <c r="H7998" s="3">
        <v>2024</v>
      </c>
      <c r="I7998" s="20" t="s">
        <v>286</v>
      </c>
      <c r="J7998" s="2" t="s">
        <v>281</v>
      </c>
      <c r="K7998" s="2" t="s">
        <v>319</v>
      </c>
      <c r="L7998" s="163"/>
      <c r="M7998" s="163">
        <f t="shared" si="353"/>
        <v>26.513999999999999</v>
      </c>
      <c r="N7998" s="181"/>
      <c r="O7998" s="8"/>
      <c r="P7998" s="8"/>
      <c r="Q7998" s="8"/>
      <c r="R7998" s="8"/>
      <c r="S7998" s="122"/>
      <c r="T7998" s="8"/>
      <c r="U7998" s="8"/>
      <c r="V7998" s="8"/>
      <c r="W7998" s="8"/>
      <c r="X7998" s="122"/>
      <c r="Y7998" s="8"/>
      <c r="Z7998" s="8"/>
      <c r="AA7998" s="8"/>
      <c r="AB7998" s="8"/>
      <c r="AC7998" s="122"/>
      <c r="AD7998" s="8"/>
      <c r="AE7998" s="8"/>
      <c r="AF7998" s="8"/>
      <c r="AG7998" s="8"/>
      <c r="AH7998" s="122"/>
      <c r="AI7998" s="137"/>
      <c r="AJ7998" s="137"/>
      <c r="AK7998" s="137"/>
      <c r="AL7998" s="137"/>
      <c r="AM7998" s="138"/>
      <c r="AN7998" s="8"/>
      <c r="AO7998" s="8"/>
      <c r="AP7998" s="8"/>
      <c r="AQ7998" s="8"/>
      <c r="AR7998" s="122"/>
      <c r="AS7998" s="139"/>
      <c r="AT7998" s="139"/>
      <c r="AU7998" s="139"/>
      <c r="AV7998" s="139"/>
      <c r="AW7998" s="140"/>
      <c r="AX7998" s="8" t="s">
        <v>855</v>
      </c>
      <c r="AY7998" s="8"/>
      <c r="AZ7998" s="8"/>
      <c r="BA7998" s="8"/>
      <c r="BB7998" s="122">
        <v>3.6960000000000002</v>
      </c>
      <c r="BC7998" s="8"/>
      <c r="BD7998" s="8"/>
      <c r="BE7998" s="8"/>
      <c r="BF7998" s="8"/>
      <c r="BG7998" s="122"/>
      <c r="BH7998" s="8"/>
      <c r="BI7998" s="8"/>
      <c r="BJ7998" s="8"/>
      <c r="BK7998" s="8"/>
      <c r="BL7998" s="122"/>
      <c r="BM7998" s="8" t="s">
        <v>1140</v>
      </c>
      <c r="BN7998" s="8"/>
      <c r="BO7998" s="8"/>
      <c r="BP7998" s="8"/>
      <c r="BQ7998" s="122">
        <f>7.054+12.469+3.295</f>
        <v>22.817999999999998</v>
      </c>
      <c r="BR7998" s="8"/>
      <c r="BS7998" s="8"/>
      <c r="BT7998" s="8"/>
      <c r="BU7998" s="8"/>
      <c r="BV7998" s="122"/>
    </row>
    <row r="7999" spans="1:74" s="13" customFormat="1" hidden="1" x14ac:dyDescent="0.3">
      <c r="A7999" s="15"/>
      <c r="B7999" s="12" t="s">
        <v>2</v>
      </c>
      <c r="C7999" s="12" t="s">
        <v>3</v>
      </c>
      <c r="D7999" s="12" t="s">
        <v>503</v>
      </c>
      <c r="E7999" s="16" t="s">
        <v>842</v>
      </c>
      <c r="F7999" s="17"/>
      <c r="G7999" s="19" t="s">
        <v>5</v>
      </c>
      <c r="H7999" s="7">
        <v>2024</v>
      </c>
      <c r="I7999" s="21"/>
      <c r="J7999" s="12" t="s">
        <v>314</v>
      </c>
      <c r="K7999" s="12"/>
      <c r="L7999" s="147"/>
      <c r="M7999" s="147">
        <f t="shared" si="353"/>
        <v>73.325999999999993</v>
      </c>
      <c r="N7999" s="183"/>
      <c r="O7999" s="15"/>
      <c r="P7999" s="15"/>
      <c r="Q7999" s="15"/>
      <c r="R7999" s="15"/>
      <c r="S7999" s="123"/>
      <c r="T7999" s="15"/>
      <c r="U7999" s="15"/>
      <c r="V7999" s="15"/>
      <c r="W7999" s="15"/>
      <c r="X7999" s="123"/>
      <c r="Y7999" s="15"/>
      <c r="Z7999" s="15"/>
      <c r="AA7999" s="15"/>
      <c r="AB7999" s="15"/>
      <c r="AC7999" s="123"/>
      <c r="AD7999" s="15"/>
      <c r="AE7999" s="15"/>
      <c r="AF7999" s="15"/>
      <c r="AG7999" s="15"/>
      <c r="AH7999" s="123"/>
      <c r="AI7999" s="15"/>
      <c r="AJ7999" s="15"/>
      <c r="AK7999" s="15"/>
      <c r="AL7999" s="15"/>
      <c r="AM7999" s="123">
        <f>SUM(AM7961:AM7998)</f>
        <v>0</v>
      </c>
      <c r="AN7999" s="15"/>
      <c r="AO7999" s="15"/>
      <c r="AP7999" s="15"/>
      <c r="AQ7999" s="15"/>
      <c r="AR7999" s="123">
        <f>SUM(AR7969:AR7998)</f>
        <v>0</v>
      </c>
      <c r="AS7999" s="15"/>
      <c r="AT7999" s="15"/>
      <c r="AU7999" s="15"/>
      <c r="AV7999" s="15"/>
      <c r="AW7999" s="123">
        <f>SUM(AW7961:AW7998)</f>
        <v>0</v>
      </c>
      <c r="AX7999" s="15"/>
      <c r="AY7999" s="15"/>
      <c r="AZ7999" s="15"/>
      <c r="BA7999" s="123"/>
      <c r="BB7999" s="123">
        <f>SUM(BB7961:BB7998)</f>
        <v>20.771000000000001</v>
      </c>
      <c r="BC7999" s="15"/>
      <c r="BD7999" s="15"/>
      <c r="BE7999" s="15"/>
      <c r="BF7999" s="123"/>
      <c r="BG7999" s="123">
        <f t="shared" ref="BG7999" si="354">SUM(BG7961:BG7998)</f>
        <v>0</v>
      </c>
      <c r="BH7999" s="15"/>
      <c r="BI7999" s="15"/>
      <c r="BJ7999" s="15"/>
      <c r="BK7999" s="123"/>
      <c r="BL7999" s="123">
        <f t="shared" ref="BL7999" si="355">SUM(BL7961:BL7998)</f>
        <v>29.736999999999998</v>
      </c>
      <c r="BM7999" s="15"/>
      <c r="BN7999" s="15"/>
      <c r="BO7999" s="15"/>
      <c r="BP7999" s="123"/>
      <c r="BQ7999" s="123">
        <f t="shared" ref="BQ7999" si="356">SUM(BQ7961:BQ7998)</f>
        <v>22.817999999999998</v>
      </c>
      <c r="BR7999" s="15"/>
      <c r="BS7999" s="15"/>
      <c r="BT7999" s="15"/>
      <c r="BU7999" s="123"/>
      <c r="BV7999" s="123">
        <f t="shared" ref="BV7999" si="357">SUM(BV7961:BV7998)</f>
        <v>0</v>
      </c>
    </row>
    <row r="8000" spans="1:74" hidden="1" x14ac:dyDescent="0.3">
      <c r="A8000" s="8"/>
      <c r="B8000" s="2" t="s">
        <v>2</v>
      </c>
      <c r="C8000" s="2" t="s">
        <v>3</v>
      </c>
      <c r="D8000" s="2" t="s">
        <v>503</v>
      </c>
      <c r="E8000" s="9">
        <v>98</v>
      </c>
      <c r="F8000" s="10"/>
      <c r="G8000" s="18" t="s">
        <v>5</v>
      </c>
      <c r="H8000" s="3">
        <v>2024</v>
      </c>
      <c r="I8000" s="20" t="s">
        <v>287</v>
      </c>
      <c r="J8000" s="184" t="s">
        <v>509</v>
      </c>
      <c r="K8000" s="184" t="s">
        <v>318</v>
      </c>
      <c r="L8000" s="187">
        <f>SUM(R8000,W8000,AB8000,AG8000,AL8000,AQ8000,AV8000,BA8000,BF8000,BK8000,BP8000,BU8000)</f>
        <v>0</v>
      </c>
      <c r="M8000" s="187">
        <f t="shared" si="353"/>
        <v>0</v>
      </c>
      <c r="N8000" s="186"/>
      <c r="O8000" s="8"/>
      <c r="P8000" s="8"/>
      <c r="Q8000" s="8"/>
      <c r="R8000" s="8"/>
      <c r="S8000" s="122"/>
      <c r="T8000" s="8"/>
      <c r="U8000" s="8"/>
      <c r="V8000" s="8"/>
      <c r="W8000" s="8"/>
      <c r="X8000" s="122"/>
      <c r="Y8000" s="8"/>
      <c r="Z8000" s="8"/>
      <c r="AA8000" s="8"/>
      <c r="AB8000" s="8"/>
      <c r="AC8000" s="122"/>
      <c r="AD8000" s="8"/>
      <c r="AE8000" s="8"/>
      <c r="AF8000" s="8"/>
      <c r="AG8000" s="8"/>
      <c r="AH8000" s="122"/>
      <c r="AI8000" s="137"/>
      <c r="AJ8000" s="137"/>
      <c r="AK8000" s="137"/>
      <c r="AL8000" s="137"/>
      <c r="AM8000" s="138"/>
      <c r="AN8000" s="8"/>
      <c r="AO8000" s="8"/>
      <c r="AP8000" s="8"/>
      <c r="AQ8000" s="8"/>
      <c r="AR8000" s="122"/>
      <c r="AS8000" s="139"/>
      <c r="AT8000" s="139"/>
      <c r="AU8000" s="139"/>
      <c r="AV8000" s="139"/>
      <c r="AW8000" s="140"/>
      <c r="AX8000" s="8"/>
      <c r="AY8000" s="8"/>
      <c r="AZ8000" s="8"/>
      <c r="BA8000" s="8"/>
      <c r="BB8000" s="122"/>
      <c r="BC8000" s="8"/>
      <c r="BD8000" s="8"/>
      <c r="BE8000" s="8"/>
      <c r="BF8000" s="8"/>
      <c r="BG8000" s="122"/>
      <c r="BH8000" s="8"/>
      <c r="BI8000" s="8"/>
      <c r="BJ8000" s="8"/>
      <c r="BK8000" s="8"/>
      <c r="BL8000" s="122"/>
      <c r="BM8000" s="8"/>
      <c r="BN8000" s="8"/>
      <c r="BO8000" s="8"/>
      <c r="BP8000" s="8"/>
      <c r="BQ8000" s="122"/>
      <c r="BR8000" s="8"/>
      <c r="BS8000" s="8"/>
      <c r="BT8000" s="8"/>
      <c r="BU8000" s="8"/>
      <c r="BV8000" s="122"/>
    </row>
    <row r="8001" spans="1:74" hidden="1" x14ac:dyDescent="0.3">
      <c r="A8001" s="8"/>
      <c r="B8001" s="2" t="s">
        <v>2</v>
      </c>
      <c r="C8001" s="2" t="s">
        <v>3</v>
      </c>
      <c r="D8001" s="2" t="s">
        <v>503</v>
      </c>
      <c r="E8001" s="9">
        <v>98</v>
      </c>
      <c r="F8001" s="10"/>
      <c r="G8001" s="18" t="s">
        <v>5</v>
      </c>
      <c r="H8001" s="3">
        <v>2024</v>
      </c>
      <c r="I8001" s="20" t="s">
        <v>287</v>
      </c>
      <c r="J8001" s="184" t="s">
        <v>291</v>
      </c>
      <c r="K8001" s="184" t="s">
        <v>319</v>
      </c>
      <c r="L8001" s="187">
        <f t="shared" ref="L8001:L8036" si="358">SUM(R8001,W8001,AB8001,AG8001,AL8001,AQ8001,AV8001,BA8001,BF8001,BK8001,BP8001,BU8001)</f>
        <v>0</v>
      </c>
      <c r="M8001" s="187">
        <f>SUM(S8001,X8001,AC8001,AH8001,AM8001,AR8001,AW8001,BB8001,BG8001,BL8001,BQ8001,BV8001)</f>
        <v>0</v>
      </c>
      <c r="N8001" s="186"/>
      <c r="O8001" s="8"/>
      <c r="P8001" s="8"/>
      <c r="Q8001" s="8"/>
      <c r="R8001" s="8"/>
      <c r="S8001" s="122"/>
      <c r="T8001" s="8"/>
      <c r="U8001" s="8"/>
      <c r="V8001" s="8"/>
      <c r="W8001" s="8"/>
      <c r="X8001" s="122"/>
      <c r="Y8001" s="8"/>
      <c r="Z8001" s="8"/>
      <c r="AA8001" s="8"/>
      <c r="AB8001" s="8"/>
      <c r="AC8001" s="122"/>
      <c r="AD8001" s="8"/>
      <c r="AE8001" s="8"/>
      <c r="AF8001" s="8"/>
      <c r="AG8001" s="8"/>
      <c r="AH8001" s="122"/>
      <c r="AI8001" s="137"/>
      <c r="AJ8001" s="137"/>
      <c r="AK8001" s="137"/>
      <c r="AL8001" s="137"/>
      <c r="AM8001" s="138"/>
      <c r="AN8001" s="8"/>
      <c r="AO8001" s="8"/>
      <c r="AP8001" s="8"/>
      <c r="AQ8001" s="8"/>
      <c r="AR8001" s="122"/>
      <c r="AS8001" s="139"/>
      <c r="AT8001" s="139"/>
      <c r="AU8001" s="139"/>
      <c r="AV8001" s="139"/>
      <c r="AW8001" s="140"/>
      <c r="AX8001" s="8"/>
      <c r="AY8001" s="8"/>
      <c r="AZ8001" s="8"/>
      <c r="BA8001" s="8"/>
      <c r="BB8001" s="122"/>
      <c r="BC8001" s="8"/>
      <c r="BD8001" s="8"/>
      <c r="BE8001" s="8"/>
      <c r="BF8001" s="8"/>
      <c r="BG8001" s="122"/>
      <c r="BH8001" s="8"/>
      <c r="BI8001" s="8"/>
      <c r="BJ8001" s="8"/>
      <c r="BK8001" s="8"/>
      <c r="BL8001" s="122"/>
      <c r="BM8001" s="8"/>
      <c r="BN8001" s="8"/>
      <c r="BO8001" s="8"/>
      <c r="BP8001" s="8"/>
      <c r="BQ8001" s="122"/>
      <c r="BR8001" s="8"/>
      <c r="BS8001" s="8"/>
      <c r="BT8001" s="8"/>
      <c r="BU8001" s="8"/>
      <c r="BV8001" s="122"/>
    </row>
    <row r="8002" spans="1:74" hidden="1" x14ac:dyDescent="0.3">
      <c r="A8002" s="8"/>
      <c r="B8002" s="2" t="s">
        <v>2</v>
      </c>
      <c r="C8002" s="2" t="s">
        <v>3</v>
      </c>
      <c r="D8002" s="2" t="s">
        <v>503</v>
      </c>
      <c r="E8002" s="9">
        <v>98</v>
      </c>
      <c r="F8002" s="10"/>
      <c r="G8002" s="18" t="s">
        <v>5</v>
      </c>
      <c r="H8002" s="3">
        <v>2024</v>
      </c>
      <c r="I8002" s="20" t="s">
        <v>286</v>
      </c>
      <c r="J8002" s="184" t="s">
        <v>336</v>
      </c>
      <c r="K8002" s="184" t="s">
        <v>319</v>
      </c>
      <c r="L8002" s="187">
        <f t="shared" si="358"/>
        <v>0</v>
      </c>
      <c r="M8002" s="187">
        <f t="shared" ref="M8002:M8039" si="359">SUM(S8002,X8002,AC8002,AH8002,AM8002,AR8002,AW8002,BB8002,BG8002,BL8002,BQ8002,BV8002)</f>
        <v>0</v>
      </c>
      <c r="N8002" s="186"/>
      <c r="O8002" s="8"/>
      <c r="P8002" s="8"/>
      <c r="Q8002" s="8"/>
      <c r="R8002" s="8"/>
      <c r="S8002" s="122"/>
      <c r="T8002" s="8"/>
      <c r="U8002" s="8"/>
      <c r="V8002" s="8"/>
      <c r="W8002" s="8"/>
      <c r="X8002" s="122"/>
      <c r="Y8002" s="8"/>
      <c r="Z8002" s="8"/>
      <c r="AA8002" s="8"/>
      <c r="AB8002" s="8"/>
      <c r="AC8002" s="122"/>
      <c r="AD8002" s="8"/>
      <c r="AE8002" s="8"/>
      <c r="AF8002" s="8"/>
      <c r="AG8002" s="8"/>
      <c r="AH8002" s="122"/>
      <c r="AI8002" s="137"/>
      <c r="AJ8002" s="137"/>
      <c r="AK8002" s="137"/>
      <c r="AL8002" s="137"/>
      <c r="AM8002" s="138"/>
      <c r="AN8002" s="8"/>
      <c r="AO8002" s="8"/>
      <c r="AP8002" s="8"/>
      <c r="AQ8002" s="8"/>
      <c r="AR8002" s="122"/>
      <c r="AS8002" s="139"/>
      <c r="AT8002" s="139"/>
      <c r="AU8002" s="139"/>
      <c r="AV8002" s="139"/>
      <c r="AW8002" s="140"/>
      <c r="AX8002" s="8"/>
      <c r="AY8002" s="8"/>
      <c r="AZ8002" s="8"/>
      <c r="BA8002" s="8"/>
      <c r="BB8002" s="122"/>
      <c r="BC8002" s="8"/>
      <c r="BD8002" s="8"/>
      <c r="BE8002" s="8"/>
      <c r="BF8002" s="8"/>
      <c r="BG8002" s="122"/>
      <c r="BH8002" s="8"/>
      <c r="BI8002" s="8"/>
      <c r="BJ8002" s="8"/>
      <c r="BK8002" s="8"/>
      <c r="BL8002" s="122"/>
      <c r="BM8002" s="8"/>
      <c r="BN8002" s="8"/>
      <c r="BO8002" s="8"/>
      <c r="BP8002" s="8"/>
      <c r="BQ8002" s="122"/>
      <c r="BR8002" s="8"/>
      <c r="BS8002" s="8"/>
      <c r="BT8002" s="8"/>
      <c r="BU8002" s="8"/>
      <c r="BV8002" s="122"/>
    </row>
    <row r="8003" spans="1:74" hidden="1" x14ac:dyDescent="0.3">
      <c r="A8003" s="8"/>
      <c r="B8003" s="2" t="s">
        <v>2</v>
      </c>
      <c r="C8003" s="2" t="s">
        <v>3</v>
      </c>
      <c r="D8003" s="2" t="s">
        <v>503</v>
      </c>
      <c r="E8003" s="9">
        <v>98</v>
      </c>
      <c r="F8003" s="10"/>
      <c r="G8003" s="18" t="s">
        <v>5</v>
      </c>
      <c r="H8003" s="3">
        <v>2024</v>
      </c>
      <c r="I8003" s="20" t="s">
        <v>286</v>
      </c>
      <c r="J8003" s="185" t="s">
        <v>337</v>
      </c>
      <c r="K8003" s="185" t="s">
        <v>318</v>
      </c>
      <c r="L8003" s="187">
        <f t="shared" si="358"/>
        <v>0</v>
      </c>
      <c r="M8003" s="187">
        <f t="shared" si="359"/>
        <v>0</v>
      </c>
      <c r="N8003" s="186"/>
      <c r="O8003" s="8"/>
      <c r="P8003" s="8"/>
      <c r="Q8003" s="8"/>
      <c r="R8003" s="8"/>
      <c r="S8003" s="122"/>
      <c r="T8003" s="8"/>
      <c r="U8003" s="8"/>
      <c r="V8003" s="8"/>
      <c r="W8003" s="8"/>
      <c r="X8003" s="122"/>
      <c r="Y8003" s="8"/>
      <c r="Z8003" s="8"/>
      <c r="AA8003" s="8"/>
      <c r="AB8003" s="8"/>
      <c r="AC8003" s="122"/>
      <c r="AD8003" s="8"/>
      <c r="AE8003" s="8"/>
      <c r="AF8003" s="8"/>
      <c r="AG8003" s="8"/>
      <c r="AH8003" s="122"/>
      <c r="AI8003" s="137"/>
      <c r="AJ8003" s="137"/>
      <c r="AK8003" s="137"/>
      <c r="AL8003" s="137"/>
      <c r="AM8003" s="138"/>
      <c r="AN8003" s="8"/>
      <c r="AO8003" s="8"/>
      <c r="AP8003" s="8"/>
      <c r="AQ8003" s="8"/>
      <c r="AR8003" s="122"/>
      <c r="AS8003" s="139"/>
      <c r="AT8003" s="139"/>
      <c r="AU8003" s="139"/>
      <c r="AV8003" s="139"/>
      <c r="AW8003" s="140"/>
      <c r="AX8003" s="8"/>
      <c r="AY8003" s="8"/>
      <c r="AZ8003" s="8"/>
      <c r="BA8003" s="8"/>
      <c r="BB8003" s="122"/>
      <c r="BC8003" s="8"/>
      <c r="BD8003" s="8"/>
      <c r="BE8003" s="8"/>
      <c r="BF8003" s="8"/>
      <c r="BG8003" s="122"/>
      <c r="BH8003" s="8"/>
      <c r="BI8003" s="8"/>
      <c r="BJ8003" s="8"/>
      <c r="BK8003" s="8"/>
      <c r="BL8003" s="122"/>
      <c r="BM8003" s="8"/>
      <c r="BN8003" s="8"/>
      <c r="BO8003" s="8"/>
      <c r="BP8003" s="8"/>
      <c r="BQ8003" s="122"/>
      <c r="BR8003" s="8"/>
      <c r="BS8003" s="8"/>
      <c r="BT8003" s="8"/>
      <c r="BU8003" s="8"/>
      <c r="BV8003" s="122"/>
    </row>
    <row r="8004" spans="1:74" ht="28.8" hidden="1" x14ac:dyDescent="0.3">
      <c r="A8004" s="8"/>
      <c r="B8004" s="2" t="s">
        <v>2</v>
      </c>
      <c r="C8004" s="2" t="s">
        <v>3</v>
      </c>
      <c r="D8004" s="2" t="s">
        <v>503</v>
      </c>
      <c r="E8004" s="9">
        <v>98</v>
      </c>
      <c r="F8004" s="10"/>
      <c r="G8004" s="18" t="s">
        <v>5</v>
      </c>
      <c r="H8004" s="3">
        <v>2024</v>
      </c>
      <c r="I8004" s="20" t="s">
        <v>286</v>
      </c>
      <c r="J8004" s="185" t="s">
        <v>338</v>
      </c>
      <c r="K8004" s="185" t="s">
        <v>339</v>
      </c>
      <c r="L8004" s="187">
        <f t="shared" si="358"/>
        <v>0</v>
      </c>
      <c r="M8004" s="187">
        <f t="shared" si="359"/>
        <v>0</v>
      </c>
      <c r="N8004" s="186"/>
      <c r="O8004" s="8"/>
      <c r="P8004" s="8"/>
      <c r="Q8004" s="8"/>
      <c r="R8004" s="8"/>
      <c r="S8004" s="122"/>
      <c r="T8004" s="8"/>
      <c r="U8004" s="8"/>
      <c r="V8004" s="8"/>
      <c r="W8004" s="8"/>
      <c r="X8004" s="122"/>
      <c r="Y8004" s="8"/>
      <c r="Z8004" s="8"/>
      <c r="AA8004" s="8"/>
      <c r="AB8004" s="8"/>
      <c r="AC8004" s="122"/>
      <c r="AD8004" s="8"/>
      <c r="AE8004" s="8"/>
      <c r="AF8004" s="8"/>
      <c r="AG8004" s="8"/>
      <c r="AH8004" s="122"/>
      <c r="AI8004" s="137"/>
      <c r="AJ8004" s="137"/>
      <c r="AK8004" s="137"/>
      <c r="AL8004" s="137"/>
      <c r="AM8004" s="138"/>
      <c r="AN8004" s="8"/>
      <c r="AO8004" s="8"/>
      <c r="AP8004" s="8"/>
      <c r="AQ8004" s="8"/>
      <c r="AR8004" s="122"/>
      <c r="AS8004" s="139"/>
      <c r="AT8004" s="139"/>
      <c r="AU8004" s="139"/>
      <c r="AV8004" s="139"/>
      <c r="AW8004" s="140"/>
      <c r="AX8004" s="8"/>
      <c r="AY8004" s="8"/>
      <c r="AZ8004" s="8"/>
      <c r="BA8004" s="8"/>
      <c r="BB8004" s="122"/>
      <c r="BC8004" s="8"/>
      <c r="BD8004" s="8"/>
      <c r="BE8004" s="8"/>
      <c r="BF8004" s="8"/>
      <c r="BG8004" s="122"/>
      <c r="BH8004" s="8"/>
      <c r="BI8004" s="8"/>
      <c r="BJ8004" s="8"/>
      <c r="BK8004" s="8"/>
      <c r="BL8004" s="122"/>
      <c r="BM8004" s="8"/>
      <c r="BN8004" s="8"/>
      <c r="BO8004" s="8"/>
      <c r="BP8004" s="8"/>
      <c r="BQ8004" s="122"/>
      <c r="BR8004" s="8"/>
      <c r="BS8004" s="8"/>
      <c r="BT8004" s="8"/>
      <c r="BU8004" s="8"/>
      <c r="BV8004" s="122"/>
    </row>
    <row r="8005" spans="1:74" ht="28.8" hidden="1" x14ac:dyDescent="0.3">
      <c r="A8005" s="8"/>
      <c r="B8005" s="2" t="s">
        <v>2</v>
      </c>
      <c r="C8005" s="2" t="s">
        <v>3</v>
      </c>
      <c r="D8005" s="2" t="s">
        <v>503</v>
      </c>
      <c r="E8005" s="9">
        <v>98</v>
      </c>
      <c r="F8005" s="10"/>
      <c r="G8005" s="18" t="s">
        <v>5</v>
      </c>
      <c r="H8005" s="3">
        <v>2024</v>
      </c>
      <c r="I8005" s="20" t="s">
        <v>286</v>
      </c>
      <c r="J8005" s="185" t="s">
        <v>340</v>
      </c>
      <c r="K8005" s="185" t="s">
        <v>318</v>
      </c>
      <c r="L8005" s="187">
        <f t="shared" si="358"/>
        <v>0</v>
      </c>
      <c r="M8005" s="187">
        <f t="shared" si="359"/>
        <v>0</v>
      </c>
      <c r="N8005" s="186"/>
      <c r="O8005" s="8"/>
      <c r="P8005" s="8"/>
      <c r="Q8005" s="8"/>
      <c r="R8005" s="8"/>
      <c r="S8005" s="122"/>
      <c r="T8005" s="8"/>
      <c r="U8005" s="8"/>
      <c r="V8005" s="8"/>
      <c r="W8005" s="8"/>
      <c r="X8005" s="122"/>
      <c r="Y8005" s="8"/>
      <c r="Z8005" s="8"/>
      <c r="AA8005" s="8"/>
      <c r="AB8005" s="8"/>
      <c r="AC8005" s="122"/>
      <c r="AD8005" s="8"/>
      <c r="AE8005" s="8"/>
      <c r="AF8005" s="8"/>
      <c r="AG8005" s="8"/>
      <c r="AH8005" s="122"/>
      <c r="AI8005" s="137"/>
      <c r="AJ8005" s="137"/>
      <c r="AK8005" s="137"/>
      <c r="AL8005" s="137"/>
      <c r="AM8005" s="138"/>
      <c r="AN8005" s="8"/>
      <c r="AO8005" s="8"/>
      <c r="AP8005" s="8"/>
      <c r="AQ8005" s="8"/>
      <c r="AR8005" s="122"/>
      <c r="AS8005" s="139"/>
      <c r="AT8005" s="139"/>
      <c r="AU8005" s="139"/>
      <c r="AV8005" s="139"/>
      <c r="AW8005" s="140"/>
      <c r="AX8005" s="8"/>
      <c r="AY8005" s="8"/>
      <c r="AZ8005" s="8"/>
      <c r="BA8005" s="8"/>
      <c r="BB8005" s="122"/>
      <c r="BC8005" s="8"/>
      <c r="BD8005" s="8"/>
      <c r="BE8005" s="8"/>
      <c r="BF8005" s="8"/>
      <c r="BG8005" s="122"/>
      <c r="BH8005" s="8"/>
      <c r="BI8005" s="8"/>
      <c r="BJ8005" s="8"/>
      <c r="BK8005" s="8"/>
      <c r="BL8005" s="122"/>
      <c r="BM8005" s="8"/>
      <c r="BN8005" s="8"/>
      <c r="BO8005" s="8"/>
      <c r="BP8005" s="8"/>
      <c r="BQ8005" s="122"/>
      <c r="BR8005" s="8"/>
      <c r="BS8005" s="8"/>
      <c r="BT8005" s="8"/>
      <c r="BU8005" s="8"/>
      <c r="BV8005" s="122"/>
    </row>
    <row r="8006" spans="1:74" hidden="1" x14ac:dyDescent="0.3">
      <c r="A8006" s="8"/>
      <c r="B8006" s="2" t="s">
        <v>2</v>
      </c>
      <c r="C8006" s="2" t="s">
        <v>3</v>
      </c>
      <c r="D8006" s="2" t="s">
        <v>503</v>
      </c>
      <c r="E8006" s="9">
        <v>98</v>
      </c>
      <c r="F8006" s="10"/>
      <c r="G8006" s="18" t="s">
        <v>5</v>
      </c>
      <c r="H8006" s="3">
        <v>2024</v>
      </c>
      <c r="I8006" s="20" t="s">
        <v>286</v>
      </c>
      <c r="J8006" s="185" t="s">
        <v>341</v>
      </c>
      <c r="K8006" s="185" t="s">
        <v>320</v>
      </c>
      <c r="L8006" s="187">
        <f t="shared" si="358"/>
        <v>0</v>
      </c>
      <c r="M8006" s="187">
        <f t="shared" si="359"/>
        <v>0</v>
      </c>
      <c r="N8006" s="186"/>
      <c r="O8006" s="8"/>
      <c r="P8006" s="8"/>
      <c r="Q8006" s="8"/>
      <c r="R8006" s="8"/>
      <c r="S8006" s="122"/>
      <c r="T8006" s="8"/>
      <c r="U8006" s="8"/>
      <c r="V8006" s="8"/>
      <c r="W8006" s="8"/>
      <c r="X8006" s="122"/>
      <c r="Y8006" s="8"/>
      <c r="Z8006" s="8"/>
      <c r="AA8006" s="8"/>
      <c r="AB8006" s="8"/>
      <c r="AC8006" s="122"/>
      <c r="AD8006" s="8"/>
      <c r="AE8006" s="8"/>
      <c r="AF8006" s="8"/>
      <c r="AG8006" s="8"/>
      <c r="AH8006" s="122"/>
      <c r="AI8006" s="137"/>
      <c r="AJ8006" s="137"/>
      <c r="AK8006" s="137"/>
      <c r="AL8006" s="137"/>
      <c r="AM8006" s="138"/>
      <c r="AN8006" s="8"/>
      <c r="AO8006" s="8"/>
      <c r="AP8006" s="8"/>
      <c r="AQ8006" s="8"/>
      <c r="AR8006" s="122"/>
      <c r="AS8006" s="139"/>
      <c r="AT8006" s="139"/>
      <c r="AU8006" s="139"/>
      <c r="AV8006" s="139"/>
      <c r="AW8006" s="140"/>
      <c r="AX8006" s="8"/>
      <c r="AY8006" s="8"/>
      <c r="AZ8006" s="8"/>
      <c r="BA8006" s="8"/>
      <c r="BB8006" s="122"/>
      <c r="BC8006" s="8"/>
      <c r="BD8006" s="8"/>
      <c r="BE8006" s="8"/>
      <c r="BF8006" s="8"/>
      <c r="BG8006" s="122"/>
      <c r="BH8006" s="8"/>
      <c r="BI8006" s="8"/>
      <c r="BJ8006" s="8"/>
      <c r="BK8006" s="8"/>
      <c r="BL8006" s="122"/>
      <c r="BM8006" s="8"/>
      <c r="BN8006" s="8"/>
      <c r="BO8006" s="8"/>
      <c r="BP8006" s="8"/>
      <c r="BQ8006" s="122"/>
      <c r="BR8006" s="8"/>
      <c r="BS8006" s="8"/>
      <c r="BT8006" s="8"/>
      <c r="BU8006" s="8"/>
      <c r="BV8006" s="122"/>
    </row>
    <row r="8007" spans="1:74" ht="28.8" hidden="1" x14ac:dyDescent="0.3">
      <c r="A8007" s="8"/>
      <c r="B8007" s="2" t="s">
        <v>2</v>
      </c>
      <c r="C8007" s="2" t="s">
        <v>3</v>
      </c>
      <c r="D8007" s="2" t="s">
        <v>503</v>
      </c>
      <c r="E8007" s="9">
        <v>98</v>
      </c>
      <c r="F8007" s="10"/>
      <c r="G8007" s="18" t="s">
        <v>5</v>
      </c>
      <c r="H8007" s="3">
        <v>2024</v>
      </c>
      <c r="I8007" s="20" t="s">
        <v>286</v>
      </c>
      <c r="J8007" s="185" t="s">
        <v>342</v>
      </c>
      <c r="K8007" s="185" t="s">
        <v>320</v>
      </c>
      <c r="L8007" s="187">
        <f t="shared" si="358"/>
        <v>0</v>
      </c>
      <c r="M8007" s="187">
        <f t="shared" si="359"/>
        <v>0</v>
      </c>
      <c r="N8007" s="186"/>
      <c r="O8007" s="8"/>
      <c r="P8007" s="8"/>
      <c r="Q8007" s="8"/>
      <c r="R8007" s="8"/>
      <c r="S8007" s="122"/>
      <c r="T8007" s="8"/>
      <c r="U8007" s="8"/>
      <c r="V8007" s="8"/>
      <c r="W8007" s="8"/>
      <c r="X8007" s="122"/>
      <c r="Y8007" s="8"/>
      <c r="Z8007" s="8"/>
      <c r="AA8007" s="8"/>
      <c r="AB8007" s="8"/>
      <c r="AC8007" s="122"/>
      <c r="AD8007" s="8"/>
      <c r="AE8007" s="8"/>
      <c r="AF8007" s="8"/>
      <c r="AG8007" s="8"/>
      <c r="AH8007" s="122"/>
      <c r="AI8007" s="137"/>
      <c r="AJ8007" s="137"/>
      <c r="AK8007" s="137"/>
      <c r="AL8007" s="137"/>
      <c r="AM8007" s="138"/>
      <c r="AN8007" s="8"/>
      <c r="AO8007" s="8"/>
      <c r="AP8007" s="8"/>
      <c r="AQ8007" s="8"/>
      <c r="AR8007" s="122"/>
      <c r="AS8007" s="139"/>
      <c r="AT8007" s="139"/>
      <c r="AU8007" s="139"/>
      <c r="AV8007" s="139"/>
      <c r="AW8007" s="140"/>
      <c r="AX8007" s="8"/>
      <c r="AY8007" s="8"/>
      <c r="AZ8007" s="8"/>
      <c r="BA8007" s="8"/>
      <c r="BB8007" s="122"/>
      <c r="BC8007" s="8"/>
      <c r="BD8007" s="8"/>
      <c r="BE8007" s="8"/>
      <c r="BF8007" s="8"/>
      <c r="BG8007" s="122"/>
      <c r="BH8007" s="8"/>
      <c r="BI8007" s="8"/>
      <c r="BJ8007" s="8"/>
      <c r="BK8007" s="8"/>
      <c r="BL8007" s="122"/>
      <c r="BM8007" s="8"/>
      <c r="BN8007" s="8"/>
      <c r="BO8007" s="8"/>
      <c r="BP8007" s="8"/>
      <c r="BQ8007" s="122"/>
      <c r="BR8007" s="8"/>
      <c r="BS8007" s="8"/>
      <c r="BT8007" s="8"/>
      <c r="BU8007" s="8"/>
      <c r="BV8007" s="122"/>
    </row>
    <row r="8008" spans="1:74" hidden="1" x14ac:dyDescent="0.3">
      <c r="A8008" s="8"/>
      <c r="B8008" s="2" t="s">
        <v>2</v>
      </c>
      <c r="C8008" s="2" t="s">
        <v>3</v>
      </c>
      <c r="D8008" s="2" t="s">
        <v>503</v>
      </c>
      <c r="E8008" s="9">
        <v>98</v>
      </c>
      <c r="F8008" s="10"/>
      <c r="G8008" s="18" t="s">
        <v>5</v>
      </c>
      <c r="H8008" s="3">
        <v>2024</v>
      </c>
      <c r="I8008" s="20" t="s">
        <v>286</v>
      </c>
      <c r="J8008" s="185" t="s">
        <v>343</v>
      </c>
      <c r="K8008" s="185" t="s">
        <v>339</v>
      </c>
      <c r="L8008" s="187">
        <f t="shared" si="358"/>
        <v>0</v>
      </c>
      <c r="M8008" s="187">
        <f t="shared" si="359"/>
        <v>0</v>
      </c>
      <c r="N8008" s="186"/>
      <c r="O8008" s="8"/>
      <c r="P8008" s="8"/>
      <c r="Q8008" s="8"/>
      <c r="R8008" s="8"/>
      <c r="S8008" s="122"/>
      <c r="T8008" s="8"/>
      <c r="U8008" s="8"/>
      <c r="V8008" s="8"/>
      <c r="W8008" s="8"/>
      <c r="X8008" s="122"/>
      <c r="Y8008" s="8"/>
      <c r="Z8008" s="8"/>
      <c r="AA8008" s="8"/>
      <c r="AB8008" s="8"/>
      <c r="AC8008" s="122"/>
      <c r="AD8008" s="8"/>
      <c r="AE8008" s="8"/>
      <c r="AF8008" s="8"/>
      <c r="AG8008" s="8"/>
      <c r="AH8008" s="122"/>
      <c r="AI8008" s="137"/>
      <c r="AJ8008" s="137"/>
      <c r="AK8008" s="137"/>
      <c r="AL8008" s="137"/>
      <c r="AM8008" s="138"/>
      <c r="AN8008" s="8"/>
      <c r="AO8008" s="8"/>
      <c r="AP8008" s="8"/>
      <c r="AQ8008" s="8"/>
      <c r="AR8008" s="122"/>
      <c r="AS8008" s="139"/>
      <c r="AT8008" s="139"/>
      <c r="AU8008" s="139"/>
      <c r="AV8008" s="139"/>
      <c r="AW8008" s="140"/>
      <c r="AX8008" s="8"/>
      <c r="AY8008" s="8"/>
      <c r="AZ8008" s="8"/>
      <c r="BA8008" s="8"/>
      <c r="BB8008" s="122"/>
      <c r="BC8008" s="8"/>
      <c r="BD8008" s="8"/>
      <c r="BE8008" s="8"/>
      <c r="BF8008" s="8"/>
      <c r="BG8008" s="122"/>
      <c r="BH8008" s="8"/>
      <c r="BI8008" s="8"/>
      <c r="BJ8008" s="8"/>
      <c r="BK8008" s="8"/>
      <c r="BL8008" s="122"/>
      <c r="BM8008" s="8"/>
      <c r="BN8008" s="8"/>
      <c r="BO8008" s="8"/>
      <c r="BP8008" s="8"/>
      <c r="BQ8008" s="122"/>
      <c r="BR8008" s="8"/>
      <c r="BS8008" s="8"/>
      <c r="BT8008" s="8"/>
      <c r="BU8008" s="8"/>
      <c r="BV8008" s="122"/>
    </row>
    <row r="8009" spans="1:74" hidden="1" x14ac:dyDescent="0.3">
      <c r="A8009" s="8"/>
      <c r="B8009" s="2" t="s">
        <v>2</v>
      </c>
      <c r="C8009" s="2" t="s">
        <v>3</v>
      </c>
      <c r="D8009" s="2" t="s">
        <v>503</v>
      </c>
      <c r="E8009" s="9">
        <v>98</v>
      </c>
      <c r="F8009" s="10"/>
      <c r="G8009" s="18" t="s">
        <v>5</v>
      </c>
      <c r="H8009" s="3">
        <v>2024</v>
      </c>
      <c r="I8009" s="20" t="s">
        <v>288</v>
      </c>
      <c r="J8009" s="185" t="s">
        <v>344</v>
      </c>
      <c r="K8009" s="185" t="s">
        <v>318</v>
      </c>
      <c r="L8009" s="187">
        <f t="shared" si="358"/>
        <v>0</v>
      </c>
      <c r="M8009" s="187">
        <f t="shared" si="359"/>
        <v>0</v>
      </c>
      <c r="N8009" s="186"/>
      <c r="O8009" s="8"/>
      <c r="P8009" s="8"/>
      <c r="Q8009" s="8"/>
      <c r="R8009" s="8"/>
      <c r="S8009" s="122"/>
      <c r="T8009" s="8"/>
      <c r="U8009" s="8"/>
      <c r="V8009" s="8"/>
      <c r="W8009" s="8"/>
      <c r="X8009" s="122"/>
      <c r="Y8009" s="8"/>
      <c r="Z8009" s="8"/>
      <c r="AA8009" s="8"/>
      <c r="AB8009" s="8"/>
      <c r="AC8009" s="122"/>
      <c r="AD8009" s="8"/>
      <c r="AE8009" s="8"/>
      <c r="AF8009" s="8"/>
      <c r="AG8009" s="8"/>
      <c r="AH8009" s="122"/>
      <c r="AI8009" s="137"/>
      <c r="AJ8009" s="137"/>
      <c r="AK8009" s="137"/>
      <c r="AL8009" s="137"/>
      <c r="AM8009" s="138"/>
      <c r="AN8009" s="8"/>
      <c r="AO8009" s="8"/>
      <c r="AP8009" s="8"/>
      <c r="AQ8009" s="8"/>
      <c r="AR8009" s="122"/>
      <c r="AS8009" s="139"/>
      <c r="AT8009" s="139"/>
      <c r="AU8009" s="139"/>
      <c r="AV8009" s="139"/>
      <c r="AW8009" s="140"/>
      <c r="AX8009" s="8"/>
      <c r="AY8009" s="8"/>
      <c r="AZ8009" s="8"/>
      <c r="BA8009" s="8"/>
      <c r="BB8009" s="122"/>
      <c r="BC8009" s="8"/>
      <c r="BD8009" s="8"/>
      <c r="BE8009" s="8"/>
      <c r="BF8009" s="8"/>
      <c r="BG8009" s="122"/>
      <c r="BH8009" s="8"/>
      <c r="BI8009" s="8"/>
      <c r="BJ8009" s="8"/>
      <c r="BK8009" s="8"/>
      <c r="BL8009" s="122"/>
      <c r="BM8009" s="8"/>
      <c r="BN8009" s="8"/>
      <c r="BO8009" s="8"/>
      <c r="BP8009" s="8"/>
      <c r="BQ8009" s="122"/>
      <c r="BR8009" s="8"/>
      <c r="BS8009" s="8"/>
      <c r="BT8009" s="8"/>
      <c r="BU8009" s="8"/>
      <c r="BV8009" s="122"/>
    </row>
    <row r="8010" spans="1:74" hidden="1" x14ac:dyDescent="0.3">
      <c r="A8010" s="8"/>
      <c r="B8010" s="2" t="s">
        <v>2</v>
      </c>
      <c r="C8010" s="2" t="s">
        <v>3</v>
      </c>
      <c r="D8010" s="2" t="s">
        <v>503</v>
      </c>
      <c r="E8010" s="9">
        <v>98</v>
      </c>
      <c r="F8010" s="10"/>
      <c r="G8010" s="18" t="s">
        <v>5</v>
      </c>
      <c r="H8010" s="3">
        <v>2024</v>
      </c>
      <c r="I8010" s="20" t="s">
        <v>288</v>
      </c>
      <c r="J8010" s="184" t="s">
        <v>351</v>
      </c>
      <c r="K8010" s="184" t="s">
        <v>318</v>
      </c>
      <c r="L8010" s="187">
        <f t="shared" si="358"/>
        <v>0</v>
      </c>
      <c r="M8010" s="187">
        <f t="shared" si="359"/>
        <v>0</v>
      </c>
      <c r="N8010" s="186"/>
      <c r="O8010" s="8"/>
      <c r="P8010" s="8"/>
      <c r="Q8010" s="8"/>
      <c r="R8010" s="8"/>
      <c r="S8010" s="122"/>
      <c r="T8010" s="8"/>
      <c r="U8010" s="8"/>
      <c r="V8010" s="8"/>
      <c r="W8010" s="8"/>
      <c r="X8010" s="122"/>
      <c r="Y8010" s="8"/>
      <c r="Z8010" s="8"/>
      <c r="AA8010" s="8"/>
      <c r="AB8010" s="8"/>
      <c r="AC8010" s="122"/>
      <c r="AD8010" s="8"/>
      <c r="AE8010" s="8"/>
      <c r="AF8010" s="8"/>
      <c r="AG8010" s="8"/>
      <c r="AH8010" s="122"/>
      <c r="AI8010" s="137"/>
      <c r="AJ8010" s="137"/>
      <c r="AK8010" s="137"/>
      <c r="AL8010" s="137"/>
      <c r="AM8010" s="138"/>
      <c r="AN8010" s="8"/>
      <c r="AO8010" s="8"/>
      <c r="AP8010" s="8"/>
      <c r="AQ8010" s="8"/>
      <c r="AR8010" s="122"/>
      <c r="AS8010" s="139"/>
      <c r="AT8010" s="139"/>
      <c r="AU8010" s="139"/>
      <c r="AV8010" s="139"/>
      <c r="AW8010" s="140"/>
      <c r="AX8010" s="8"/>
      <c r="AY8010" s="8"/>
      <c r="AZ8010" s="8"/>
      <c r="BA8010" s="8"/>
      <c r="BB8010" s="122"/>
      <c r="BC8010" s="8"/>
      <c r="BD8010" s="8"/>
      <c r="BE8010" s="8"/>
      <c r="BF8010" s="8"/>
      <c r="BG8010" s="122"/>
      <c r="BH8010" s="8"/>
      <c r="BI8010" s="8"/>
      <c r="BJ8010" s="8"/>
      <c r="BK8010" s="8"/>
      <c r="BL8010" s="122"/>
      <c r="BM8010" s="8"/>
      <c r="BN8010" s="8"/>
      <c r="BO8010" s="8"/>
      <c r="BP8010" s="8"/>
      <c r="BQ8010" s="122"/>
      <c r="BR8010" s="8"/>
      <c r="BS8010" s="8"/>
      <c r="BT8010" s="8"/>
      <c r="BU8010" s="8"/>
      <c r="BV8010" s="122"/>
    </row>
    <row r="8011" spans="1:74" ht="28.8" hidden="1" x14ac:dyDescent="0.3">
      <c r="A8011" s="8"/>
      <c r="B8011" s="2" t="s">
        <v>2</v>
      </c>
      <c r="C8011" s="2" t="s">
        <v>3</v>
      </c>
      <c r="D8011" s="2" t="s">
        <v>503</v>
      </c>
      <c r="E8011" s="9">
        <v>98</v>
      </c>
      <c r="F8011" s="10"/>
      <c r="G8011" s="18" t="s">
        <v>5</v>
      </c>
      <c r="H8011" s="3">
        <v>2024</v>
      </c>
      <c r="I8011" s="20" t="s">
        <v>288</v>
      </c>
      <c r="J8011" s="184" t="s">
        <v>352</v>
      </c>
      <c r="K8011" s="184" t="s">
        <v>321</v>
      </c>
      <c r="L8011" s="187">
        <f t="shared" si="358"/>
        <v>0</v>
      </c>
      <c r="M8011" s="187">
        <f t="shared" si="359"/>
        <v>0</v>
      </c>
      <c r="N8011" s="186"/>
      <c r="O8011" s="8"/>
      <c r="P8011" s="8"/>
      <c r="Q8011" s="8"/>
      <c r="R8011" s="8"/>
      <c r="S8011" s="122"/>
      <c r="T8011" s="8"/>
      <c r="U8011" s="8"/>
      <c r="V8011" s="8"/>
      <c r="W8011" s="8"/>
      <c r="X8011" s="122"/>
      <c r="Y8011" s="8"/>
      <c r="Z8011" s="8"/>
      <c r="AA8011" s="8"/>
      <c r="AB8011" s="8"/>
      <c r="AC8011" s="122"/>
      <c r="AD8011" s="8"/>
      <c r="AE8011" s="8"/>
      <c r="AF8011" s="8"/>
      <c r="AG8011" s="8"/>
      <c r="AH8011" s="122"/>
      <c r="AI8011" s="137"/>
      <c r="AJ8011" s="137"/>
      <c r="AK8011" s="137"/>
      <c r="AL8011" s="137"/>
      <c r="AM8011" s="138"/>
      <c r="AN8011" s="8"/>
      <c r="AO8011" s="8"/>
      <c r="AP8011" s="8"/>
      <c r="AQ8011" s="8"/>
      <c r="AR8011" s="122"/>
      <c r="AS8011" s="139"/>
      <c r="AT8011" s="139"/>
      <c r="AU8011" s="139"/>
      <c r="AV8011" s="139"/>
      <c r="AW8011" s="140"/>
      <c r="AX8011" s="8"/>
      <c r="AY8011" s="8"/>
      <c r="AZ8011" s="8"/>
      <c r="BA8011" s="8"/>
      <c r="BB8011" s="122"/>
      <c r="BC8011" s="8"/>
      <c r="BD8011" s="8"/>
      <c r="BE8011" s="8"/>
      <c r="BF8011" s="8"/>
      <c r="BG8011" s="122"/>
      <c r="BH8011" s="8"/>
      <c r="BI8011" s="8"/>
      <c r="BJ8011" s="8"/>
      <c r="BK8011" s="8"/>
      <c r="BL8011" s="122"/>
      <c r="BM8011" s="8"/>
      <c r="BN8011" s="8"/>
      <c r="BO8011" s="8"/>
      <c r="BP8011" s="8"/>
      <c r="BQ8011" s="122"/>
      <c r="BR8011" s="8"/>
      <c r="BS8011" s="8"/>
      <c r="BT8011" s="8"/>
      <c r="BU8011" s="8"/>
      <c r="BV8011" s="122"/>
    </row>
    <row r="8012" spans="1:74" hidden="1" x14ac:dyDescent="0.3">
      <c r="A8012" s="8"/>
      <c r="B8012" s="2" t="s">
        <v>2</v>
      </c>
      <c r="C8012" s="2" t="s">
        <v>3</v>
      </c>
      <c r="D8012" s="2" t="s">
        <v>503</v>
      </c>
      <c r="E8012" s="9">
        <v>98</v>
      </c>
      <c r="F8012" s="10"/>
      <c r="G8012" s="18" t="s">
        <v>5</v>
      </c>
      <c r="H8012" s="3">
        <v>2024</v>
      </c>
      <c r="I8012" s="20" t="s">
        <v>288</v>
      </c>
      <c r="J8012" s="184" t="s">
        <v>345</v>
      </c>
      <c r="K8012" s="184" t="s">
        <v>318</v>
      </c>
      <c r="L8012" s="187">
        <f t="shared" si="358"/>
        <v>0</v>
      </c>
      <c r="M8012" s="187">
        <f t="shared" si="359"/>
        <v>0</v>
      </c>
      <c r="N8012" s="186"/>
      <c r="O8012" s="8"/>
      <c r="P8012" s="8"/>
      <c r="Q8012" s="8"/>
      <c r="R8012" s="8"/>
      <c r="S8012" s="122"/>
      <c r="T8012" s="8"/>
      <c r="U8012" s="8"/>
      <c r="V8012" s="8"/>
      <c r="W8012" s="8"/>
      <c r="X8012" s="122"/>
      <c r="Y8012" s="8"/>
      <c r="Z8012" s="8"/>
      <c r="AA8012" s="8"/>
      <c r="AB8012" s="8"/>
      <c r="AC8012" s="122"/>
      <c r="AD8012" s="8"/>
      <c r="AE8012" s="8"/>
      <c r="AF8012" s="8"/>
      <c r="AG8012" s="8"/>
      <c r="AH8012" s="122"/>
      <c r="AI8012" s="137"/>
      <c r="AJ8012" s="137"/>
      <c r="AK8012" s="137"/>
      <c r="AL8012" s="137"/>
      <c r="AM8012" s="138"/>
      <c r="AN8012" s="8"/>
      <c r="AO8012" s="8"/>
      <c r="AP8012" s="8"/>
      <c r="AQ8012" s="8"/>
      <c r="AR8012" s="122"/>
      <c r="AS8012" s="139"/>
      <c r="AT8012" s="139"/>
      <c r="AU8012" s="139"/>
      <c r="AV8012" s="139"/>
      <c r="AW8012" s="140"/>
      <c r="AX8012" s="8"/>
      <c r="AY8012" s="8"/>
      <c r="AZ8012" s="8"/>
      <c r="BA8012" s="8"/>
      <c r="BB8012" s="122"/>
      <c r="BC8012" s="8"/>
      <c r="BD8012" s="8"/>
      <c r="BE8012" s="8"/>
      <c r="BF8012" s="8"/>
      <c r="BG8012" s="122"/>
      <c r="BH8012" s="8"/>
      <c r="BI8012" s="8"/>
      <c r="BJ8012" s="8"/>
      <c r="BK8012" s="8"/>
      <c r="BL8012" s="122"/>
      <c r="BM8012" s="8"/>
      <c r="BN8012" s="8"/>
      <c r="BO8012" s="8"/>
      <c r="BP8012" s="8"/>
      <c r="BQ8012" s="122"/>
      <c r="BR8012" s="8"/>
      <c r="BS8012" s="8"/>
      <c r="BT8012" s="8"/>
      <c r="BU8012" s="8"/>
      <c r="BV8012" s="122"/>
    </row>
    <row r="8013" spans="1:74" hidden="1" x14ac:dyDescent="0.3">
      <c r="A8013" s="8"/>
      <c r="B8013" s="2" t="s">
        <v>2</v>
      </c>
      <c r="C8013" s="2" t="s">
        <v>3</v>
      </c>
      <c r="D8013" s="2" t="s">
        <v>503</v>
      </c>
      <c r="E8013" s="9">
        <v>98</v>
      </c>
      <c r="F8013" s="10"/>
      <c r="G8013" s="18" t="s">
        <v>5</v>
      </c>
      <c r="H8013" s="3">
        <v>2024</v>
      </c>
      <c r="I8013" s="20" t="s">
        <v>289</v>
      </c>
      <c r="J8013" s="184" t="s">
        <v>268</v>
      </c>
      <c r="K8013" s="184" t="s">
        <v>318</v>
      </c>
      <c r="L8013" s="187">
        <f t="shared" si="358"/>
        <v>0</v>
      </c>
      <c r="M8013" s="187">
        <f t="shared" si="359"/>
        <v>0</v>
      </c>
      <c r="N8013" s="186"/>
      <c r="O8013" s="8"/>
      <c r="P8013" s="8"/>
      <c r="Q8013" s="8"/>
      <c r="R8013" s="8"/>
      <c r="S8013" s="122"/>
      <c r="T8013" s="8"/>
      <c r="U8013" s="8"/>
      <c r="V8013" s="8"/>
      <c r="W8013" s="8"/>
      <c r="X8013" s="122"/>
      <c r="Y8013" s="8"/>
      <c r="Z8013" s="8"/>
      <c r="AA8013" s="8"/>
      <c r="AB8013" s="8"/>
      <c r="AC8013" s="122"/>
      <c r="AD8013" s="8"/>
      <c r="AE8013" s="8"/>
      <c r="AF8013" s="8"/>
      <c r="AG8013" s="8"/>
      <c r="AH8013" s="122"/>
      <c r="AI8013" s="137"/>
      <c r="AJ8013" s="137"/>
      <c r="AK8013" s="137"/>
      <c r="AL8013" s="137"/>
      <c r="AM8013" s="138"/>
      <c r="AN8013" s="8"/>
      <c r="AO8013" s="8"/>
      <c r="AP8013" s="8"/>
      <c r="AQ8013" s="8"/>
      <c r="AR8013" s="122"/>
      <c r="AS8013" s="139"/>
      <c r="AT8013" s="139"/>
      <c r="AU8013" s="139"/>
      <c r="AV8013" s="139"/>
      <c r="AW8013" s="140"/>
      <c r="AX8013" s="8"/>
      <c r="AY8013" s="8"/>
      <c r="AZ8013" s="8"/>
      <c r="BA8013" s="8"/>
      <c r="BB8013" s="122"/>
      <c r="BC8013" s="8"/>
      <c r="BD8013" s="8"/>
      <c r="BE8013" s="8"/>
      <c r="BF8013" s="8"/>
      <c r="BG8013" s="122"/>
      <c r="BH8013" s="8"/>
      <c r="BI8013" s="8"/>
      <c r="BJ8013" s="8"/>
      <c r="BK8013" s="8"/>
      <c r="BL8013" s="122"/>
      <c r="BM8013" s="8"/>
      <c r="BN8013" s="8"/>
      <c r="BO8013" s="8"/>
      <c r="BP8013" s="8"/>
      <c r="BQ8013" s="122"/>
      <c r="BR8013" s="8"/>
      <c r="BS8013" s="8"/>
      <c r="BT8013" s="8"/>
      <c r="BU8013" s="8"/>
      <c r="BV8013" s="122"/>
    </row>
    <row r="8014" spans="1:74" hidden="1" x14ac:dyDescent="0.3">
      <c r="A8014" s="8"/>
      <c r="B8014" s="2" t="s">
        <v>2</v>
      </c>
      <c r="C8014" s="2" t="s">
        <v>3</v>
      </c>
      <c r="D8014" s="2" t="s">
        <v>503</v>
      </c>
      <c r="E8014" s="9">
        <v>98</v>
      </c>
      <c r="F8014" s="10"/>
      <c r="G8014" s="18" t="s">
        <v>5</v>
      </c>
      <c r="H8014" s="3">
        <v>2024</v>
      </c>
      <c r="I8014" s="20" t="s">
        <v>289</v>
      </c>
      <c r="J8014" s="184" t="s">
        <v>292</v>
      </c>
      <c r="K8014" s="184" t="s">
        <v>318</v>
      </c>
      <c r="L8014" s="187">
        <f t="shared" si="358"/>
        <v>0</v>
      </c>
      <c r="M8014" s="187">
        <f t="shared" si="359"/>
        <v>0</v>
      </c>
      <c r="N8014" s="186"/>
      <c r="O8014" s="8"/>
      <c r="P8014" s="8"/>
      <c r="Q8014" s="8"/>
      <c r="R8014" s="8"/>
      <c r="S8014" s="122"/>
      <c r="T8014" s="8"/>
      <c r="U8014" s="8"/>
      <c r="V8014" s="8"/>
      <c r="W8014" s="8"/>
      <c r="X8014" s="122"/>
      <c r="Y8014" s="8"/>
      <c r="Z8014" s="8"/>
      <c r="AA8014" s="8"/>
      <c r="AB8014" s="8"/>
      <c r="AC8014" s="122"/>
      <c r="AD8014" s="8"/>
      <c r="AE8014" s="8"/>
      <c r="AF8014" s="8"/>
      <c r="AG8014" s="8"/>
      <c r="AH8014" s="122"/>
      <c r="AI8014" s="137"/>
      <c r="AJ8014" s="137"/>
      <c r="AK8014" s="137"/>
      <c r="AL8014" s="137"/>
      <c r="AM8014" s="138"/>
      <c r="AN8014" s="8"/>
      <c r="AO8014" s="8"/>
      <c r="AP8014" s="8"/>
      <c r="AQ8014" s="8"/>
      <c r="AR8014" s="122"/>
      <c r="AS8014" s="139"/>
      <c r="AT8014" s="139"/>
      <c r="AU8014" s="139"/>
      <c r="AV8014" s="139"/>
      <c r="AW8014" s="140"/>
      <c r="AX8014" s="8"/>
      <c r="AY8014" s="8"/>
      <c r="AZ8014" s="8"/>
      <c r="BA8014" s="8"/>
      <c r="BB8014" s="122"/>
      <c r="BC8014" s="8"/>
      <c r="BD8014" s="8"/>
      <c r="BE8014" s="8"/>
      <c r="BF8014" s="8"/>
      <c r="BG8014" s="122"/>
      <c r="BH8014" s="8"/>
      <c r="BI8014" s="8"/>
      <c r="BJ8014" s="8"/>
      <c r="BK8014" s="8"/>
      <c r="BL8014" s="122"/>
      <c r="BM8014" s="8"/>
      <c r="BN8014" s="8"/>
      <c r="BO8014" s="8"/>
      <c r="BP8014" s="8"/>
      <c r="BQ8014" s="122"/>
      <c r="BR8014" s="8"/>
      <c r="BS8014" s="8"/>
      <c r="BT8014" s="8"/>
      <c r="BU8014" s="8"/>
      <c r="BV8014" s="122"/>
    </row>
    <row r="8015" spans="1:74" hidden="1" x14ac:dyDescent="0.3">
      <c r="A8015" s="8"/>
      <c r="B8015" s="2" t="s">
        <v>2</v>
      </c>
      <c r="C8015" s="2" t="s">
        <v>3</v>
      </c>
      <c r="D8015" s="2" t="s">
        <v>503</v>
      </c>
      <c r="E8015" s="9">
        <v>98</v>
      </c>
      <c r="F8015" s="10"/>
      <c r="G8015" s="18" t="s">
        <v>5</v>
      </c>
      <c r="H8015" s="3">
        <v>2024</v>
      </c>
      <c r="I8015" s="20" t="s">
        <v>285</v>
      </c>
      <c r="J8015" s="184" t="s">
        <v>293</v>
      </c>
      <c r="K8015" s="184" t="s">
        <v>318</v>
      </c>
      <c r="L8015" s="187">
        <f t="shared" si="358"/>
        <v>0</v>
      </c>
      <c r="M8015" s="187">
        <f t="shared" si="359"/>
        <v>0</v>
      </c>
      <c r="N8015" s="186"/>
      <c r="O8015" s="8"/>
      <c r="P8015" s="8"/>
      <c r="Q8015" s="8"/>
      <c r="R8015" s="8"/>
      <c r="S8015" s="122"/>
      <c r="T8015" s="8"/>
      <c r="U8015" s="8"/>
      <c r="V8015" s="8"/>
      <c r="W8015" s="8"/>
      <c r="X8015" s="122"/>
      <c r="Y8015" s="8"/>
      <c r="Z8015" s="8"/>
      <c r="AA8015" s="8"/>
      <c r="AB8015" s="8"/>
      <c r="AC8015" s="122"/>
      <c r="AD8015" s="8"/>
      <c r="AE8015" s="8"/>
      <c r="AF8015" s="8"/>
      <c r="AG8015" s="8"/>
      <c r="AH8015" s="122"/>
      <c r="AI8015" s="137"/>
      <c r="AJ8015" s="137"/>
      <c r="AK8015" s="137"/>
      <c r="AL8015" s="137"/>
      <c r="AM8015" s="138"/>
      <c r="AN8015" s="8"/>
      <c r="AO8015" s="8"/>
      <c r="AP8015" s="8"/>
      <c r="AQ8015" s="8"/>
      <c r="AR8015" s="122"/>
      <c r="AS8015" s="139"/>
      <c r="AT8015" s="139"/>
      <c r="AU8015" s="139"/>
      <c r="AV8015" s="139"/>
      <c r="AW8015" s="140"/>
      <c r="AX8015" s="8"/>
      <c r="AY8015" s="8"/>
      <c r="AZ8015" s="8"/>
      <c r="BA8015" s="8"/>
      <c r="BB8015" s="122"/>
      <c r="BC8015" s="8"/>
      <c r="BD8015" s="8"/>
      <c r="BE8015" s="8"/>
      <c r="BF8015" s="8"/>
      <c r="BG8015" s="122"/>
      <c r="BH8015" s="8"/>
      <c r="BI8015" s="8"/>
      <c r="BJ8015" s="8"/>
      <c r="BK8015" s="8"/>
      <c r="BL8015" s="122"/>
      <c r="BM8015" s="8"/>
      <c r="BN8015" s="8"/>
      <c r="BO8015" s="8"/>
      <c r="BP8015" s="8"/>
      <c r="BQ8015" s="122"/>
      <c r="BR8015" s="8"/>
      <c r="BS8015" s="8"/>
      <c r="BT8015" s="8"/>
      <c r="BU8015" s="8"/>
      <c r="BV8015" s="122"/>
    </row>
    <row r="8016" spans="1:74" hidden="1" x14ac:dyDescent="0.3">
      <c r="A8016" s="8"/>
      <c r="B8016" s="2" t="s">
        <v>2</v>
      </c>
      <c r="C8016" s="2" t="s">
        <v>3</v>
      </c>
      <c r="D8016" s="2" t="s">
        <v>503</v>
      </c>
      <c r="E8016" s="9">
        <v>98</v>
      </c>
      <c r="F8016" s="10"/>
      <c r="G8016" s="18" t="s">
        <v>5</v>
      </c>
      <c r="H8016" s="3">
        <v>2024</v>
      </c>
      <c r="I8016" s="20" t="s">
        <v>287</v>
      </c>
      <c r="J8016" s="184" t="s">
        <v>269</v>
      </c>
      <c r="K8016" s="184" t="s">
        <v>320</v>
      </c>
      <c r="L8016" s="187">
        <f t="shared" si="358"/>
        <v>0</v>
      </c>
      <c r="M8016" s="187">
        <f t="shared" si="359"/>
        <v>0</v>
      </c>
      <c r="N8016" s="186"/>
      <c r="O8016" s="8"/>
      <c r="P8016" s="8"/>
      <c r="Q8016" s="8"/>
      <c r="R8016" s="8"/>
      <c r="S8016" s="122"/>
      <c r="T8016" s="8"/>
      <c r="U8016" s="8"/>
      <c r="V8016" s="8"/>
      <c r="W8016" s="8"/>
      <c r="X8016" s="122"/>
      <c r="Y8016" s="8"/>
      <c r="Z8016" s="8"/>
      <c r="AA8016" s="8"/>
      <c r="AB8016" s="8"/>
      <c r="AC8016" s="122"/>
      <c r="AD8016" s="8"/>
      <c r="AE8016" s="8"/>
      <c r="AF8016" s="8"/>
      <c r="AG8016" s="8"/>
      <c r="AH8016" s="122"/>
      <c r="AI8016" s="137"/>
      <c r="AJ8016" s="137"/>
      <c r="AK8016" s="137"/>
      <c r="AL8016" s="137"/>
      <c r="AM8016" s="138"/>
      <c r="AN8016" s="8"/>
      <c r="AO8016" s="8"/>
      <c r="AP8016" s="8"/>
      <c r="AQ8016" s="8"/>
      <c r="AR8016" s="122"/>
      <c r="AS8016" s="139"/>
      <c r="AT8016" s="139"/>
      <c r="AU8016" s="139"/>
      <c r="AV8016" s="139"/>
      <c r="AW8016" s="140"/>
      <c r="AX8016" s="8"/>
      <c r="AY8016" s="8"/>
      <c r="AZ8016" s="8"/>
      <c r="BA8016" s="8"/>
      <c r="BB8016" s="122"/>
      <c r="BC8016" s="8"/>
      <c r="BD8016" s="8"/>
      <c r="BE8016" s="8"/>
      <c r="BF8016" s="8"/>
      <c r="BG8016" s="122"/>
      <c r="BH8016" s="8"/>
      <c r="BI8016" s="8"/>
      <c r="BJ8016" s="8"/>
      <c r="BK8016" s="8"/>
      <c r="BL8016" s="122"/>
      <c r="BM8016" s="8"/>
      <c r="BN8016" s="8"/>
      <c r="BO8016" s="8"/>
      <c r="BP8016" s="8"/>
      <c r="BQ8016" s="122"/>
      <c r="BR8016" s="8"/>
      <c r="BS8016" s="8"/>
      <c r="BT8016" s="8"/>
      <c r="BU8016" s="8"/>
      <c r="BV8016" s="122"/>
    </row>
    <row r="8017" spans="1:74" hidden="1" x14ac:dyDescent="0.3">
      <c r="A8017" s="8"/>
      <c r="B8017" s="2" t="s">
        <v>2</v>
      </c>
      <c r="C8017" s="2" t="s">
        <v>3</v>
      </c>
      <c r="D8017" s="2" t="s">
        <v>503</v>
      </c>
      <c r="E8017" s="9">
        <v>98</v>
      </c>
      <c r="F8017" s="10"/>
      <c r="G8017" s="18" t="s">
        <v>5</v>
      </c>
      <c r="H8017" s="3">
        <v>2024</v>
      </c>
      <c r="I8017" s="20" t="s">
        <v>287</v>
      </c>
      <c r="J8017" s="184" t="s">
        <v>270</v>
      </c>
      <c r="K8017" s="184" t="s">
        <v>320</v>
      </c>
      <c r="L8017" s="187">
        <f t="shared" si="358"/>
        <v>0</v>
      </c>
      <c r="M8017" s="187">
        <f t="shared" si="359"/>
        <v>0</v>
      </c>
      <c r="N8017" s="186"/>
      <c r="O8017" s="8"/>
      <c r="P8017" s="8"/>
      <c r="Q8017" s="8"/>
      <c r="R8017" s="8"/>
      <c r="S8017" s="122"/>
      <c r="T8017" s="8"/>
      <c r="U8017" s="8"/>
      <c r="V8017" s="8"/>
      <c r="W8017" s="8"/>
      <c r="X8017" s="122"/>
      <c r="Y8017" s="8"/>
      <c r="Z8017" s="8"/>
      <c r="AA8017" s="8"/>
      <c r="AB8017" s="8"/>
      <c r="AC8017" s="122"/>
      <c r="AD8017" s="8"/>
      <c r="AE8017" s="8"/>
      <c r="AF8017" s="8"/>
      <c r="AG8017" s="8"/>
      <c r="AH8017" s="122"/>
      <c r="AI8017" s="137"/>
      <c r="AJ8017" s="137"/>
      <c r="AK8017" s="137"/>
      <c r="AL8017" s="137"/>
      <c r="AM8017" s="138"/>
      <c r="AN8017" s="8"/>
      <c r="AO8017" s="8"/>
      <c r="AP8017" s="8"/>
      <c r="AQ8017" s="8"/>
      <c r="AR8017" s="122"/>
      <c r="AS8017" s="139"/>
      <c r="AT8017" s="139"/>
      <c r="AU8017" s="139"/>
      <c r="AV8017" s="139"/>
      <c r="AW8017" s="140"/>
      <c r="AX8017" s="8"/>
      <c r="AY8017" s="8"/>
      <c r="AZ8017" s="8"/>
      <c r="BA8017" s="8"/>
      <c r="BB8017" s="122"/>
      <c r="BC8017" s="8"/>
      <c r="BD8017" s="8"/>
      <c r="BE8017" s="8"/>
      <c r="BF8017" s="8"/>
      <c r="BG8017" s="122"/>
      <c r="BH8017" s="8"/>
      <c r="BI8017" s="8"/>
      <c r="BJ8017" s="8"/>
      <c r="BK8017" s="8"/>
      <c r="BL8017" s="122"/>
      <c r="BM8017" s="8"/>
      <c r="BN8017" s="8"/>
      <c r="BO8017" s="8"/>
      <c r="BP8017" s="8"/>
      <c r="BQ8017" s="122"/>
      <c r="BR8017" s="8"/>
      <c r="BS8017" s="8"/>
      <c r="BT8017" s="8"/>
      <c r="BU8017" s="8"/>
      <c r="BV8017" s="122"/>
    </row>
    <row r="8018" spans="1:74" hidden="1" x14ac:dyDescent="0.3">
      <c r="A8018" s="8"/>
      <c r="B8018" s="2" t="s">
        <v>2</v>
      </c>
      <c r="C8018" s="2" t="s">
        <v>3</v>
      </c>
      <c r="D8018" s="2" t="s">
        <v>503</v>
      </c>
      <c r="E8018" s="9">
        <v>98</v>
      </c>
      <c r="F8018" s="10"/>
      <c r="G8018" s="18" t="s">
        <v>5</v>
      </c>
      <c r="H8018" s="3">
        <v>2024</v>
      </c>
      <c r="I8018" s="20" t="s">
        <v>290</v>
      </c>
      <c r="J8018" s="184" t="s">
        <v>271</v>
      </c>
      <c r="K8018" s="184" t="s">
        <v>321</v>
      </c>
      <c r="L8018" s="187">
        <f t="shared" si="358"/>
        <v>0</v>
      </c>
      <c r="M8018" s="187">
        <f t="shared" si="359"/>
        <v>0</v>
      </c>
      <c r="N8018" s="186"/>
      <c r="O8018" s="8"/>
      <c r="P8018" s="8"/>
      <c r="Q8018" s="8"/>
      <c r="R8018" s="8"/>
      <c r="S8018" s="122"/>
      <c r="T8018" s="8"/>
      <c r="U8018" s="8"/>
      <c r="V8018" s="8"/>
      <c r="W8018" s="8"/>
      <c r="X8018" s="122"/>
      <c r="Y8018" s="8"/>
      <c r="Z8018" s="8"/>
      <c r="AA8018" s="8"/>
      <c r="AB8018" s="8"/>
      <c r="AC8018" s="122"/>
      <c r="AD8018" s="8"/>
      <c r="AE8018" s="8"/>
      <c r="AF8018" s="8"/>
      <c r="AG8018" s="8"/>
      <c r="AH8018" s="122"/>
      <c r="AI8018" s="137"/>
      <c r="AJ8018" s="137"/>
      <c r="AK8018" s="137"/>
      <c r="AL8018" s="137"/>
      <c r="AM8018" s="138"/>
      <c r="AN8018" s="8"/>
      <c r="AO8018" s="8"/>
      <c r="AP8018" s="8"/>
      <c r="AQ8018" s="8"/>
      <c r="AR8018" s="122"/>
      <c r="AS8018" s="139"/>
      <c r="AT8018" s="139"/>
      <c r="AU8018" s="139"/>
      <c r="AV8018" s="139"/>
      <c r="AW8018" s="140"/>
      <c r="AX8018" s="8"/>
      <c r="AY8018" s="8"/>
      <c r="AZ8018" s="8"/>
      <c r="BA8018" s="8"/>
      <c r="BB8018" s="122"/>
      <c r="BC8018" s="8"/>
      <c r="BD8018" s="8"/>
      <c r="BE8018" s="8"/>
      <c r="BF8018" s="8"/>
      <c r="BG8018" s="122"/>
      <c r="BH8018" s="8"/>
      <c r="BI8018" s="8"/>
      <c r="BJ8018" s="8"/>
      <c r="BK8018" s="8"/>
      <c r="BL8018" s="122"/>
      <c r="BM8018" s="8"/>
      <c r="BN8018" s="8"/>
      <c r="BO8018" s="8"/>
      <c r="BP8018" s="8"/>
      <c r="BQ8018" s="122"/>
      <c r="BR8018" s="8"/>
      <c r="BS8018" s="8"/>
      <c r="BT8018" s="8"/>
      <c r="BU8018" s="8"/>
      <c r="BV8018" s="122"/>
    </row>
    <row r="8019" spans="1:74" hidden="1" x14ac:dyDescent="0.3">
      <c r="A8019" s="8"/>
      <c r="B8019" s="2" t="s">
        <v>2</v>
      </c>
      <c r="C8019" s="2" t="s">
        <v>3</v>
      </c>
      <c r="D8019" s="2" t="s">
        <v>503</v>
      </c>
      <c r="E8019" s="9">
        <v>98</v>
      </c>
      <c r="F8019" s="10"/>
      <c r="G8019" s="18" t="s">
        <v>5</v>
      </c>
      <c r="H8019" s="3">
        <v>2024</v>
      </c>
      <c r="I8019" s="20" t="s">
        <v>284</v>
      </c>
      <c r="J8019" s="184" t="s">
        <v>294</v>
      </c>
      <c r="K8019" s="184" t="s">
        <v>320</v>
      </c>
      <c r="L8019" s="187">
        <f t="shared" si="358"/>
        <v>0</v>
      </c>
      <c r="M8019" s="187">
        <f t="shared" si="359"/>
        <v>0</v>
      </c>
      <c r="N8019" s="186"/>
      <c r="O8019" s="8"/>
      <c r="P8019" s="8"/>
      <c r="Q8019" s="8"/>
      <c r="R8019" s="8"/>
      <c r="S8019" s="122"/>
      <c r="T8019" s="8"/>
      <c r="U8019" s="8"/>
      <c r="V8019" s="8"/>
      <c r="W8019" s="8"/>
      <c r="X8019" s="122"/>
      <c r="Y8019" s="8"/>
      <c r="Z8019" s="8"/>
      <c r="AA8019" s="8"/>
      <c r="AB8019" s="8"/>
      <c r="AC8019" s="122"/>
      <c r="AD8019" s="8"/>
      <c r="AE8019" s="8"/>
      <c r="AF8019" s="8"/>
      <c r="AG8019" s="8"/>
      <c r="AH8019" s="122"/>
      <c r="AI8019" s="137"/>
      <c r="AJ8019" s="137"/>
      <c r="AK8019" s="137"/>
      <c r="AL8019" s="137"/>
      <c r="AM8019" s="138"/>
      <c r="AN8019" s="8"/>
      <c r="AO8019" s="8"/>
      <c r="AP8019" s="8"/>
      <c r="AQ8019" s="8"/>
      <c r="AR8019" s="122"/>
      <c r="AS8019" s="139"/>
      <c r="AT8019" s="139"/>
      <c r="AU8019" s="139"/>
      <c r="AV8019" s="139"/>
      <c r="AW8019" s="140"/>
      <c r="AX8019" s="8"/>
      <c r="AY8019" s="8"/>
      <c r="AZ8019" s="8"/>
      <c r="BA8019" s="8"/>
      <c r="BB8019" s="122"/>
      <c r="BC8019" s="8"/>
      <c r="BD8019" s="8"/>
      <c r="BE8019" s="8"/>
      <c r="BF8019" s="8"/>
      <c r="BG8019" s="122"/>
      <c r="BH8019" s="8"/>
      <c r="BI8019" s="8"/>
      <c r="BJ8019" s="8"/>
      <c r="BK8019" s="8"/>
      <c r="BL8019" s="122"/>
      <c r="BM8019" s="8"/>
      <c r="BN8019" s="8"/>
      <c r="BO8019" s="8"/>
      <c r="BP8019" s="8"/>
      <c r="BQ8019" s="122"/>
      <c r="BR8019" s="8"/>
      <c r="BS8019" s="8"/>
      <c r="BT8019" s="8"/>
      <c r="BU8019" s="8"/>
      <c r="BV8019" s="122"/>
    </row>
    <row r="8020" spans="1:74" ht="28.8" hidden="1" x14ac:dyDescent="0.3">
      <c r="A8020" s="8"/>
      <c r="B8020" s="2" t="s">
        <v>2</v>
      </c>
      <c r="C8020" s="2" t="s">
        <v>3</v>
      </c>
      <c r="D8020" s="2" t="s">
        <v>503</v>
      </c>
      <c r="E8020" s="9">
        <v>98</v>
      </c>
      <c r="F8020" s="10"/>
      <c r="G8020" s="18" t="s">
        <v>5</v>
      </c>
      <c r="H8020" s="3">
        <v>2024</v>
      </c>
      <c r="I8020" s="20" t="s">
        <v>284</v>
      </c>
      <c r="J8020" s="184" t="s">
        <v>346</v>
      </c>
      <c r="K8020" s="184" t="s">
        <v>320</v>
      </c>
      <c r="L8020" s="187">
        <f t="shared" si="358"/>
        <v>0</v>
      </c>
      <c r="M8020" s="187">
        <f t="shared" si="359"/>
        <v>0</v>
      </c>
      <c r="N8020" s="186"/>
      <c r="O8020" s="8"/>
      <c r="P8020" s="8"/>
      <c r="Q8020" s="8"/>
      <c r="R8020" s="8"/>
      <c r="S8020" s="122"/>
      <c r="T8020" s="8"/>
      <c r="U8020" s="8"/>
      <c r="V8020" s="8"/>
      <c r="W8020" s="8"/>
      <c r="X8020" s="122"/>
      <c r="Y8020" s="8"/>
      <c r="Z8020" s="8"/>
      <c r="AA8020" s="8"/>
      <c r="AB8020" s="8"/>
      <c r="AC8020" s="122"/>
      <c r="AD8020" s="8"/>
      <c r="AE8020" s="8"/>
      <c r="AF8020" s="8"/>
      <c r="AG8020" s="8"/>
      <c r="AH8020" s="122"/>
      <c r="AI8020" s="137"/>
      <c r="AJ8020" s="137"/>
      <c r="AK8020" s="137"/>
      <c r="AL8020" s="137"/>
      <c r="AM8020" s="138"/>
      <c r="AN8020" s="8"/>
      <c r="AO8020" s="8"/>
      <c r="AP8020" s="8"/>
      <c r="AQ8020" s="8"/>
      <c r="AR8020" s="122"/>
      <c r="AS8020" s="139"/>
      <c r="AT8020" s="139"/>
      <c r="AU8020" s="139"/>
      <c r="AV8020" s="139"/>
      <c r="AW8020" s="140"/>
      <c r="AX8020" s="8"/>
      <c r="AY8020" s="8"/>
      <c r="AZ8020" s="8"/>
      <c r="BA8020" s="8"/>
      <c r="BB8020" s="122"/>
      <c r="BC8020" s="8"/>
      <c r="BD8020" s="8"/>
      <c r="BE8020" s="8"/>
      <c r="BF8020" s="8"/>
      <c r="BG8020" s="122"/>
      <c r="BH8020" s="8"/>
      <c r="BI8020" s="8"/>
      <c r="BJ8020" s="8"/>
      <c r="BK8020" s="8"/>
      <c r="BL8020" s="122"/>
      <c r="BM8020" s="8"/>
      <c r="BN8020" s="8"/>
      <c r="BO8020" s="8"/>
      <c r="BP8020" s="8"/>
      <c r="BQ8020" s="122"/>
      <c r="BR8020" s="8"/>
      <c r="BS8020" s="8"/>
      <c r="BT8020" s="8"/>
      <c r="BU8020" s="8"/>
      <c r="BV8020" s="122"/>
    </row>
    <row r="8021" spans="1:74" hidden="1" x14ac:dyDescent="0.3">
      <c r="A8021" s="8"/>
      <c r="B8021" s="2" t="s">
        <v>2</v>
      </c>
      <c r="C8021" s="2" t="s">
        <v>3</v>
      </c>
      <c r="D8021" s="2" t="s">
        <v>503</v>
      </c>
      <c r="E8021" s="9">
        <v>98</v>
      </c>
      <c r="F8021" s="10"/>
      <c r="G8021" s="18" t="s">
        <v>5</v>
      </c>
      <c r="H8021" s="3">
        <v>2024</v>
      </c>
      <c r="I8021" s="20" t="s">
        <v>284</v>
      </c>
      <c r="J8021" s="184" t="s">
        <v>295</v>
      </c>
      <c r="K8021" s="184" t="s">
        <v>320</v>
      </c>
      <c r="L8021" s="187">
        <f t="shared" si="358"/>
        <v>0</v>
      </c>
      <c r="M8021" s="187">
        <f t="shared" si="359"/>
        <v>0</v>
      </c>
      <c r="N8021" s="186"/>
      <c r="O8021" s="8"/>
      <c r="P8021" s="8"/>
      <c r="Q8021" s="8"/>
      <c r="R8021" s="8"/>
      <c r="S8021" s="122"/>
      <c r="T8021" s="8"/>
      <c r="U8021" s="8"/>
      <c r="V8021" s="8"/>
      <c r="W8021" s="8"/>
      <c r="X8021" s="122"/>
      <c r="Y8021" s="8"/>
      <c r="Z8021" s="8"/>
      <c r="AA8021" s="8"/>
      <c r="AB8021" s="8"/>
      <c r="AC8021" s="122"/>
      <c r="AD8021" s="8"/>
      <c r="AE8021" s="8"/>
      <c r="AF8021" s="8"/>
      <c r="AG8021" s="8"/>
      <c r="AH8021" s="122"/>
      <c r="AI8021" s="137"/>
      <c r="AJ8021" s="137"/>
      <c r="AK8021" s="137"/>
      <c r="AL8021" s="137"/>
      <c r="AM8021" s="138"/>
      <c r="AN8021" s="8"/>
      <c r="AO8021" s="8"/>
      <c r="AP8021" s="8"/>
      <c r="AQ8021" s="8"/>
      <c r="AR8021" s="122"/>
      <c r="AS8021" s="139"/>
      <c r="AT8021" s="139"/>
      <c r="AU8021" s="139"/>
      <c r="AV8021" s="139"/>
      <c r="AW8021" s="140"/>
      <c r="AX8021" s="8"/>
      <c r="AY8021" s="8"/>
      <c r="AZ8021" s="8"/>
      <c r="BA8021" s="8"/>
      <c r="BB8021" s="122"/>
      <c r="BC8021" s="8"/>
      <c r="BD8021" s="8"/>
      <c r="BE8021" s="8"/>
      <c r="BF8021" s="8"/>
      <c r="BG8021" s="122"/>
      <c r="BH8021" s="8"/>
      <c r="BI8021" s="8"/>
      <c r="BJ8021" s="8"/>
      <c r="BK8021" s="8"/>
      <c r="BL8021" s="122"/>
      <c r="BM8021" s="8"/>
      <c r="BN8021" s="8"/>
      <c r="BO8021" s="8"/>
      <c r="BP8021" s="8"/>
      <c r="BQ8021" s="122"/>
      <c r="BR8021" s="8"/>
      <c r="BS8021" s="8"/>
      <c r="BT8021" s="8"/>
      <c r="BU8021" s="8"/>
      <c r="BV8021" s="122"/>
    </row>
    <row r="8022" spans="1:74" ht="28.8" hidden="1" x14ac:dyDescent="0.3">
      <c r="A8022" s="8"/>
      <c r="B8022" s="2" t="s">
        <v>2</v>
      </c>
      <c r="C8022" s="2" t="s">
        <v>3</v>
      </c>
      <c r="D8022" s="2" t="s">
        <v>503</v>
      </c>
      <c r="E8022" s="9">
        <v>98</v>
      </c>
      <c r="F8022" s="10"/>
      <c r="G8022" s="18" t="s">
        <v>5</v>
      </c>
      <c r="H8022" s="3">
        <v>2024</v>
      </c>
      <c r="I8022" s="20" t="s">
        <v>290</v>
      </c>
      <c r="J8022" s="184" t="s">
        <v>299</v>
      </c>
      <c r="K8022" s="184" t="s">
        <v>318</v>
      </c>
      <c r="L8022" s="187">
        <f t="shared" si="358"/>
        <v>0</v>
      </c>
      <c r="M8022" s="187">
        <f t="shared" si="359"/>
        <v>0</v>
      </c>
      <c r="N8022" s="186"/>
      <c r="O8022" s="8"/>
      <c r="P8022" s="8"/>
      <c r="Q8022" s="8"/>
      <c r="R8022" s="8"/>
      <c r="S8022" s="122"/>
      <c r="T8022" s="8"/>
      <c r="U8022" s="8"/>
      <c r="V8022" s="8"/>
      <c r="W8022" s="8"/>
      <c r="X8022" s="122"/>
      <c r="Y8022" s="8"/>
      <c r="Z8022" s="8"/>
      <c r="AA8022" s="8"/>
      <c r="AB8022" s="8"/>
      <c r="AC8022" s="122"/>
      <c r="AD8022" s="8"/>
      <c r="AE8022" s="8"/>
      <c r="AF8022" s="8"/>
      <c r="AG8022" s="8"/>
      <c r="AH8022" s="122"/>
      <c r="AI8022" s="137"/>
      <c r="AJ8022" s="137"/>
      <c r="AK8022" s="137"/>
      <c r="AL8022" s="137"/>
      <c r="AM8022" s="138"/>
      <c r="AN8022" s="8"/>
      <c r="AO8022" s="8"/>
      <c r="AP8022" s="8"/>
      <c r="AQ8022" s="8"/>
      <c r="AR8022" s="122"/>
      <c r="AS8022" s="139"/>
      <c r="AT8022" s="139"/>
      <c r="AU8022" s="139"/>
      <c r="AV8022" s="139"/>
      <c r="AW8022" s="140"/>
      <c r="AX8022" s="8"/>
      <c r="AY8022" s="8"/>
      <c r="AZ8022" s="8"/>
      <c r="BA8022" s="8"/>
      <c r="BB8022" s="122"/>
      <c r="BC8022" s="8"/>
      <c r="BD8022" s="8"/>
      <c r="BE8022" s="8"/>
      <c r="BF8022" s="8"/>
      <c r="BG8022" s="122"/>
      <c r="BH8022" s="8"/>
      <c r="BI8022" s="8"/>
      <c r="BJ8022" s="8"/>
      <c r="BK8022" s="8"/>
      <c r="BL8022" s="122"/>
      <c r="BM8022" s="8"/>
      <c r="BN8022" s="8"/>
      <c r="BO8022" s="8"/>
      <c r="BP8022" s="8"/>
      <c r="BQ8022" s="122"/>
      <c r="BR8022" s="8"/>
      <c r="BS8022" s="8"/>
      <c r="BT8022" s="8"/>
      <c r="BU8022" s="8"/>
      <c r="BV8022" s="122"/>
    </row>
    <row r="8023" spans="1:74" hidden="1" x14ac:dyDescent="0.3">
      <c r="A8023" s="8"/>
      <c r="B8023" s="2" t="s">
        <v>2</v>
      </c>
      <c r="C8023" s="2" t="s">
        <v>3</v>
      </c>
      <c r="D8023" s="2" t="s">
        <v>503</v>
      </c>
      <c r="E8023" s="9">
        <v>98</v>
      </c>
      <c r="F8023" s="10"/>
      <c r="G8023" s="18" t="s">
        <v>5</v>
      </c>
      <c r="H8023" s="3">
        <v>2024</v>
      </c>
      <c r="I8023" s="20" t="s">
        <v>315</v>
      </c>
      <c r="J8023" s="184" t="s">
        <v>347</v>
      </c>
      <c r="K8023" s="184" t="s">
        <v>320</v>
      </c>
      <c r="L8023" s="187">
        <f t="shared" si="358"/>
        <v>0</v>
      </c>
      <c r="M8023" s="187">
        <f t="shared" si="359"/>
        <v>0</v>
      </c>
      <c r="N8023" s="186"/>
      <c r="O8023" s="8"/>
      <c r="P8023" s="8"/>
      <c r="Q8023" s="8"/>
      <c r="R8023" s="8"/>
      <c r="S8023" s="122"/>
      <c r="T8023" s="8"/>
      <c r="U8023" s="8"/>
      <c r="V8023" s="8"/>
      <c r="W8023" s="8"/>
      <c r="X8023" s="122"/>
      <c r="Y8023" s="8"/>
      <c r="Z8023" s="8"/>
      <c r="AA8023" s="8"/>
      <c r="AB8023" s="8"/>
      <c r="AC8023" s="122"/>
      <c r="AD8023" s="8"/>
      <c r="AE8023" s="8"/>
      <c r="AF8023" s="8"/>
      <c r="AG8023" s="8"/>
      <c r="AH8023" s="122"/>
      <c r="AI8023" s="137"/>
      <c r="AJ8023" s="137"/>
      <c r="AK8023" s="137"/>
      <c r="AL8023" s="137"/>
      <c r="AM8023" s="138"/>
      <c r="AN8023" s="8"/>
      <c r="AO8023" s="8"/>
      <c r="AP8023" s="8"/>
      <c r="AQ8023" s="8"/>
      <c r="AR8023" s="122"/>
      <c r="AS8023" s="139"/>
      <c r="AT8023" s="139"/>
      <c r="AU8023" s="139"/>
      <c r="AV8023" s="139"/>
      <c r="AW8023" s="140"/>
      <c r="AX8023" s="8"/>
      <c r="AY8023" s="8"/>
      <c r="AZ8023" s="8"/>
      <c r="BA8023" s="8"/>
      <c r="BB8023" s="122"/>
      <c r="BC8023" s="8"/>
      <c r="BD8023" s="8"/>
      <c r="BE8023" s="8"/>
      <c r="BF8023" s="8"/>
      <c r="BG8023" s="122"/>
      <c r="BH8023" s="8"/>
      <c r="BI8023" s="8"/>
      <c r="BJ8023" s="8"/>
      <c r="BK8023" s="8"/>
      <c r="BL8023" s="122"/>
      <c r="BM8023" s="8"/>
      <c r="BN8023" s="8"/>
      <c r="BO8023" s="8"/>
      <c r="BP8023" s="8"/>
      <c r="BQ8023" s="122"/>
      <c r="BR8023" s="8"/>
      <c r="BS8023" s="8"/>
      <c r="BT8023" s="8"/>
      <c r="BU8023" s="8"/>
      <c r="BV8023" s="122"/>
    </row>
    <row r="8024" spans="1:74" ht="28.8" hidden="1" x14ac:dyDescent="0.3">
      <c r="A8024" s="8"/>
      <c r="B8024" s="2" t="s">
        <v>2</v>
      </c>
      <c r="C8024" s="2" t="s">
        <v>3</v>
      </c>
      <c r="D8024" s="2" t="s">
        <v>503</v>
      </c>
      <c r="E8024" s="9">
        <v>98</v>
      </c>
      <c r="F8024" s="10"/>
      <c r="G8024" s="18" t="s">
        <v>5</v>
      </c>
      <c r="H8024" s="3">
        <v>2024</v>
      </c>
      <c r="I8024" s="20" t="s">
        <v>315</v>
      </c>
      <c r="J8024" s="184" t="s">
        <v>296</v>
      </c>
      <c r="K8024" s="184" t="s">
        <v>321</v>
      </c>
      <c r="L8024" s="187">
        <f t="shared" si="358"/>
        <v>0</v>
      </c>
      <c r="M8024" s="187">
        <f t="shared" si="359"/>
        <v>0</v>
      </c>
      <c r="N8024" s="186"/>
      <c r="O8024" s="8"/>
      <c r="P8024" s="8"/>
      <c r="Q8024" s="8"/>
      <c r="R8024" s="8"/>
      <c r="S8024" s="122"/>
      <c r="T8024" s="8"/>
      <c r="U8024" s="8"/>
      <c r="V8024" s="8"/>
      <c r="W8024" s="8"/>
      <c r="X8024" s="122"/>
      <c r="Y8024" s="8"/>
      <c r="Z8024" s="8"/>
      <c r="AA8024" s="8"/>
      <c r="AB8024" s="8"/>
      <c r="AC8024" s="122"/>
      <c r="AD8024" s="8"/>
      <c r="AE8024" s="8"/>
      <c r="AF8024" s="8"/>
      <c r="AG8024" s="8"/>
      <c r="AH8024" s="122"/>
      <c r="AI8024" s="137"/>
      <c r="AJ8024" s="137"/>
      <c r="AK8024" s="137"/>
      <c r="AL8024" s="137"/>
      <c r="AM8024" s="138"/>
      <c r="AN8024" s="8"/>
      <c r="AO8024" s="8"/>
      <c r="AP8024" s="8"/>
      <c r="AQ8024" s="8"/>
      <c r="AR8024" s="122"/>
      <c r="AS8024" s="139"/>
      <c r="AT8024" s="139"/>
      <c r="AU8024" s="139"/>
      <c r="AV8024" s="139"/>
      <c r="AW8024" s="140"/>
      <c r="AX8024" s="8"/>
      <c r="AY8024" s="8"/>
      <c r="AZ8024" s="8"/>
      <c r="BA8024" s="8"/>
      <c r="BB8024" s="122"/>
      <c r="BC8024" s="8"/>
      <c r="BD8024" s="8"/>
      <c r="BE8024" s="8"/>
      <c r="BF8024" s="8"/>
      <c r="BG8024" s="122"/>
      <c r="BH8024" s="8"/>
      <c r="BI8024" s="8"/>
      <c r="BJ8024" s="8"/>
      <c r="BK8024" s="8"/>
      <c r="BL8024" s="122"/>
      <c r="BM8024" s="8"/>
      <c r="BN8024" s="8"/>
      <c r="BO8024" s="8"/>
      <c r="BP8024" s="8"/>
      <c r="BQ8024" s="122"/>
      <c r="BR8024" s="8"/>
      <c r="BS8024" s="8"/>
      <c r="BT8024" s="8"/>
      <c r="BU8024" s="8"/>
      <c r="BV8024" s="122"/>
    </row>
    <row r="8025" spans="1:74" ht="28.8" hidden="1" x14ac:dyDescent="0.3">
      <c r="A8025" s="8"/>
      <c r="B8025" s="2" t="s">
        <v>2</v>
      </c>
      <c r="C8025" s="2" t="s">
        <v>3</v>
      </c>
      <c r="D8025" s="2" t="s">
        <v>503</v>
      </c>
      <c r="E8025" s="9">
        <v>98</v>
      </c>
      <c r="F8025" s="10"/>
      <c r="G8025" s="18" t="s">
        <v>5</v>
      </c>
      <c r="H8025" s="3">
        <v>2024</v>
      </c>
      <c r="I8025" s="20" t="s">
        <v>316</v>
      </c>
      <c r="J8025" s="184" t="s">
        <v>297</v>
      </c>
      <c r="K8025" s="184" t="s">
        <v>318</v>
      </c>
      <c r="L8025" s="187">
        <f t="shared" si="358"/>
        <v>0</v>
      </c>
      <c r="M8025" s="187">
        <f t="shared" si="359"/>
        <v>0</v>
      </c>
      <c r="N8025" s="186"/>
      <c r="O8025" s="8"/>
      <c r="P8025" s="8"/>
      <c r="Q8025" s="8"/>
      <c r="R8025" s="8"/>
      <c r="S8025" s="122"/>
      <c r="T8025" s="8"/>
      <c r="U8025" s="8"/>
      <c r="V8025" s="8"/>
      <c r="W8025" s="8"/>
      <c r="X8025" s="122"/>
      <c r="Y8025" s="8"/>
      <c r="Z8025" s="8"/>
      <c r="AA8025" s="8"/>
      <c r="AB8025" s="8"/>
      <c r="AC8025" s="122"/>
      <c r="AD8025" s="8"/>
      <c r="AE8025" s="8"/>
      <c r="AF8025" s="8"/>
      <c r="AG8025" s="8"/>
      <c r="AH8025" s="122"/>
      <c r="AI8025" s="137"/>
      <c r="AJ8025" s="137"/>
      <c r="AK8025" s="137"/>
      <c r="AL8025" s="137"/>
      <c r="AM8025" s="138"/>
      <c r="AN8025" s="8"/>
      <c r="AO8025" s="8"/>
      <c r="AP8025" s="8"/>
      <c r="AQ8025" s="8"/>
      <c r="AR8025" s="122"/>
      <c r="AS8025" s="139"/>
      <c r="AT8025" s="139"/>
      <c r="AU8025" s="139"/>
      <c r="AV8025" s="139"/>
      <c r="AW8025" s="140"/>
      <c r="AX8025" s="8"/>
      <c r="AY8025" s="8"/>
      <c r="AZ8025" s="8"/>
      <c r="BA8025" s="8"/>
      <c r="BB8025" s="122"/>
      <c r="BC8025" s="8"/>
      <c r="BD8025" s="8"/>
      <c r="BE8025" s="8"/>
      <c r="BF8025" s="8"/>
      <c r="BG8025" s="122"/>
      <c r="BH8025" s="8"/>
      <c r="BI8025" s="8"/>
      <c r="BJ8025" s="8"/>
      <c r="BK8025" s="8"/>
      <c r="BL8025" s="122"/>
      <c r="BM8025" s="8"/>
      <c r="BN8025" s="8"/>
      <c r="BO8025" s="8"/>
      <c r="BP8025" s="8"/>
      <c r="BQ8025" s="122"/>
      <c r="BR8025" s="8"/>
      <c r="BS8025" s="8"/>
      <c r="BT8025" s="8"/>
      <c r="BU8025" s="8"/>
      <c r="BV8025" s="122"/>
    </row>
    <row r="8026" spans="1:74" hidden="1" x14ac:dyDescent="0.3">
      <c r="A8026" s="8"/>
      <c r="B8026" s="2" t="s">
        <v>2</v>
      </c>
      <c r="C8026" s="2" t="s">
        <v>3</v>
      </c>
      <c r="D8026" s="2" t="s">
        <v>503</v>
      </c>
      <c r="E8026" s="9">
        <v>98</v>
      </c>
      <c r="F8026" s="10"/>
      <c r="G8026" s="18" t="s">
        <v>5</v>
      </c>
      <c r="H8026" s="3">
        <v>2024</v>
      </c>
      <c r="I8026" s="20" t="s">
        <v>316</v>
      </c>
      <c r="J8026" s="185" t="s">
        <v>348</v>
      </c>
      <c r="K8026" s="185" t="s">
        <v>320</v>
      </c>
      <c r="L8026" s="187">
        <f t="shared" si="358"/>
        <v>0</v>
      </c>
      <c r="M8026" s="187">
        <f t="shared" si="359"/>
        <v>0</v>
      </c>
      <c r="N8026" s="186"/>
      <c r="O8026" s="8"/>
      <c r="P8026" s="8"/>
      <c r="Q8026" s="8"/>
      <c r="R8026" s="8"/>
      <c r="S8026" s="122"/>
      <c r="T8026" s="8"/>
      <c r="U8026" s="8"/>
      <c r="V8026" s="8"/>
      <c r="W8026" s="8"/>
      <c r="X8026" s="122"/>
      <c r="Y8026" s="8"/>
      <c r="Z8026" s="8"/>
      <c r="AA8026" s="8"/>
      <c r="AB8026" s="8"/>
      <c r="AC8026" s="122"/>
      <c r="AD8026" s="8"/>
      <c r="AE8026" s="8"/>
      <c r="AF8026" s="8"/>
      <c r="AG8026" s="8"/>
      <c r="AH8026" s="122"/>
      <c r="AI8026" s="137"/>
      <c r="AJ8026" s="137"/>
      <c r="AK8026" s="137"/>
      <c r="AL8026" s="137"/>
      <c r="AM8026" s="138"/>
      <c r="AN8026" s="8"/>
      <c r="AO8026" s="8"/>
      <c r="AP8026" s="8"/>
      <c r="AQ8026" s="8"/>
      <c r="AR8026" s="122"/>
      <c r="AS8026" s="139"/>
      <c r="AT8026" s="139"/>
      <c r="AU8026" s="139"/>
      <c r="AV8026" s="139"/>
      <c r="AW8026" s="140"/>
      <c r="AX8026" s="8"/>
      <c r="AY8026" s="8"/>
      <c r="AZ8026" s="8"/>
      <c r="BA8026" s="8"/>
      <c r="BB8026" s="122"/>
      <c r="BC8026" s="8"/>
      <c r="BD8026" s="8"/>
      <c r="BE8026" s="8"/>
      <c r="BF8026" s="8"/>
      <c r="BG8026" s="122"/>
      <c r="BH8026" s="8"/>
      <c r="BI8026" s="8"/>
      <c r="BJ8026" s="8"/>
      <c r="BK8026" s="8"/>
      <c r="BL8026" s="122"/>
      <c r="BM8026" s="8"/>
      <c r="BN8026" s="8"/>
      <c r="BO8026" s="8"/>
      <c r="BP8026" s="8"/>
      <c r="BQ8026" s="122"/>
      <c r="BR8026" s="8"/>
      <c r="BS8026" s="8"/>
      <c r="BT8026" s="8"/>
      <c r="BU8026" s="8"/>
      <c r="BV8026" s="122"/>
    </row>
    <row r="8027" spans="1:74" hidden="1" x14ac:dyDescent="0.3">
      <c r="A8027" s="8"/>
      <c r="B8027" s="2" t="s">
        <v>2</v>
      </c>
      <c r="C8027" s="2" t="s">
        <v>3</v>
      </c>
      <c r="D8027" s="2" t="s">
        <v>503</v>
      </c>
      <c r="E8027" s="9">
        <v>98</v>
      </c>
      <c r="F8027" s="10"/>
      <c r="G8027" s="18" t="s">
        <v>5</v>
      </c>
      <c r="H8027" s="3">
        <v>2024</v>
      </c>
      <c r="I8027" s="20" t="s">
        <v>282</v>
      </c>
      <c r="J8027" s="184" t="s">
        <v>272</v>
      </c>
      <c r="K8027" s="184" t="s">
        <v>321</v>
      </c>
      <c r="L8027" s="187">
        <f t="shared" si="358"/>
        <v>0</v>
      </c>
      <c r="M8027" s="187">
        <f t="shared" si="359"/>
        <v>0</v>
      </c>
      <c r="N8027" s="186"/>
      <c r="O8027" s="8"/>
      <c r="P8027" s="8"/>
      <c r="Q8027" s="8"/>
      <c r="R8027" s="8"/>
      <c r="S8027" s="122"/>
      <c r="T8027" s="8"/>
      <c r="U8027" s="8"/>
      <c r="V8027" s="8"/>
      <c r="W8027" s="8"/>
      <c r="X8027" s="122"/>
      <c r="Y8027" s="8"/>
      <c r="Z8027" s="8"/>
      <c r="AA8027" s="8"/>
      <c r="AB8027" s="8"/>
      <c r="AC8027" s="122"/>
      <c r="AD8027" s="8"/>
      <c r="AE8027" s="8"/>
      <c r="AF8027" s="8"/>
      <c r="AG8027" s="8"/>
      <c r="AH8027" s="122"/>
      <c r="AI8027" s="137"/>
      <c r="AJ8027" s="137"/>
      <c r="AK8027" s="137"/>
      <c r="AL8027" s="137"/>
      <c r="AM8027" s="138"/>
      <c r="AN8027" s="8"/>
      <c r="AO8027" s="8"/>
      <c r="AP8027" s="8"/>
      <c r="AQ8027" s="8"/>
      <c r="AR8027" s="122"/>
      <c r="AS8027" s="139"/>
      <c r="AT8027" s="139"/>
      <c r="AU8027" s="139"/>
      <c r="AV8027" s="139"/>
      <c r="AW8027" s="140"/>
      <c r="AX8027" s="8"/>
      <c r="AY8027" s="8"/>
      <c r="AZ8027" s="8"/>
      <c r="BA8027" s="8"/>
      <c r="BB8027" s="122"/>
      <c r="BC8027" s="8"/>
      <c r="BD8027" s="8"/>
      <c r="BE8027" s="8"/>
      <c r="BF8027" s="8"/>
      <c r="BG8027" s="122"/>
      <c r="BH8027" s="8"/>
      <c r="BI8027" s="8"/>
      <c r="BJ8027" s="8"/>
      <c r="BK8027" s="8"/>
      <c r="BL8027" s="122"/>
      <c r="BM8027" s="8"/>
      <c r="BN8027" s="8"/>
      <c r="BO8027" s="8"/>
      <c r="BP8027" s="8"/>
      <c r="BQ8027" s="122"/>
      <c r="BR8027" s="8"/>
      <c r="BS8027" s="8"/>
      <c r="BT8027" s="8"/>
      <c r="BU8027" s="8"/>
      <c r="BV8027" s="122"/>
    </row>
    <row r="8028" spans="1:74" hidden="1" x14ac:dyDescent="0.3">
      <c r="A8028" s="8"/>
      <c r="B8028" s="2" t="s">
        <v>2</v>
      </c>
      <c r="C8028" s="2" t="s">
        <v>3</v>
      </c>
      <c r="D8028" s="2" t="s">
        <v>503</v>
      </c>
      <c r="E8028" s="9">
        <v>98</v>
      </c>
      <c r="F8028" s="10"/>
      <c r="G8028" s="18" t="s">
        <v>5</v>
      </c>
      <c r="H8028" s="3">
        <v>2024</v>
      </c>
      <c r="I8028" s="20" t="s">
        <v>282</v>
      </c>
      <c r="J8028" s="184" t="s">
        <v>273</v>
      </c>
      <c r="K8028" s="184" t="s">
        <v>321</v>
      </c>
      <c r="L8028" s="188">
        <f t="shared" si="358"/>
        <v>0</v>
      </c>
      <c r="M8028" s="187">
        <f t="shared" si="359"/>
        <v>0</v>
      </c>
      <c r="N8028" s="186"/>
      <c r="O8028" s="8"/>
      <c r="P8028" s="8"/>
      <c r="Q8028" s="8"/>
      <c r="R8028" s="8"/>
      <c r="S8028" s="122"/>
      <c r="T8028" s="8"/>
      <c r="U8028" s="8"/>
      <c r="V8028" s="8"/>
      <c r="W8028" s="8"/>
      <c r="X8028" s="122"/>
      <c r="Y8028" s="8"/>
      <c r="Z8028" s="8"/>
      <c r="AA8028" s="8"/>
      <c r="AB8028" s="8"/>
      <c r="AC8028" s="122"/>
      <c r="AD8028" s="8"/>
      <c r="AE8028" s="8"/>
      <c r="AF8028" s="8"/>
      <c r="AG8028" s="8"/>
      <c r="AH8028" s="122"/>
      <c r="AI8028" s="137"/>
      <c r="AJ8028" s="137"/>
      <c r="AK8028" s="137"/>
      <c r="AL8028" s="137"/>
      <c r="AM8028" s="138"/>
      <c r="AN8028" s="8"/>
      <c r="AO8028" s="8"/>
      <c r="AP8028" s="8"/>
      <c r="AQ8028" s="8"/>
      <c r="AR8028" s="122"/>
      <c r="AS8028" s="139"/>
      <c r="AT8028" s="139"/>
      <c r="AU8028" s="139"/>
      <c r="AV8028" s="139"/>
      <c r="AW8028" s="140"/>
      <c r="AX8028" s="8"/>
      <c r="AY8028" s="8"/>
      <c r="AZ8028" s="8"/>
      <c r="BA8028" s="8"/>
      <c r="BB8028" s="122"/>
      <c r="BC8028" s="8"/>
      <c r="BD8028" s="8"/>
      <c r="BE8028" s="8"/>
      <c r="BF8028" s="8"/>
      <c r="BG8028" s="122"/>
      <c r="BH8028" s="8"/>
      <c r="BI8028" s="8"/>
      <c r="BJ8028" s="8"/>
      <c r="BK8028" s="8"/>
      <c r="BL8028" s="122"/>
      <c r="BM8028" s="8"/>
      <c r="BN8028" s="8"/>
      <c r="BO8028" s="8"/>
      <c r="BP8028" s="8"/>
      <c r="BQ8028" s="122"/>
      <c r="BR8028" s="8"/>
      <c r="BS8028" s="8"/>
      <c r="BT8028" s="8"/>
      <c r="BU8028" s="8"/>
      <c r="BV8028" s="122"/>
    </row>
    <row r="8029" spans="1:74" hidden="1" x14ac:dyDescent="0.3">
      <c r="A8029" s="8"/>
      <c r="B8029" s="2" t="s">
        <v>2</v>
      </c>
      <c r="C8029" s="2" t="s">
        <v>3</v>
      </c>
      <c r="D8029" s="2" t="s">
        <v>503</v>
      </c>
      <c r="E8029" s="9">
        <v>98</v>
      </c>
      <c r="F8029" s="10"/>
      <c r="G8029" s="18" t="s">
        <v>5</v>
      </c>
      <c r="H8029" s="3">
        <v>2024</v>
      </c>
      <c r="I8029" s="20" t="s">
        <v>282</v>
      </c>
      <c r="J8029" s="184" t="s">
        <v>274</v>
      </c>
      <c r="K8029" s="184" t="s">
        <v>321</v>
      </c>
      <c r="L8029" s="187">
        <f t="shared" si="358"/>
        <v>4.0000000000000001E-3</v>
      </c>
      <c r="M8029" s="187">
        <f t="shared" si="359"/>
        <v>9.3879999999999999</v>
      </c>
      <c r="N8029" s="186" t="s">
        <v>1217</v>
      </c>
      <c r="O8029" s="8"/>
      <c r="P8029" s="8"/>
      <c r="Q8029" s="8"/>
      <c r="R8029" s="8"/>
      <c r="S8029" s="122"/>
      <c r="T8029" s="8"/>
      <c r="U8029" s="8"/>
      <c r="V8029" s="8"/>
      <c r="W8029" s="8"/>
      <c r="X8029" s="122"/>
      <c r="Y8029" s="8"/>
      <c r="Z8029" s="8"/>
      <c r="AA8029" s="8"/>
      <c r="AB8029" s="8"/>
      <c r="AC8029" s="122"/>
      <c r="AD8029" s="8"/>
      <c r="AE8029" s="8"/>
      <c r="AF8029" s="8"/>
      <c r="AG8029" s="8"/>
      <c r="AH8029" s="122"/>
      <c r="AI8029" s="137"/>
      <c r="AJ8029" s="137"/>
      <c r="AK8029" s="137"/>
      <c r="AL8029" s="137"/>
      <c r="AM8029" s="138"/>
      <c r="AN8029" s="8"/>
      <c r="AO8029" s="8"/>
      <c r="AP8029" s="8"/>
      <c r="AQ8029" s="8"/>
      <c r="AR8029" s="122"/>
      <c r="AS8029" s="139"/>
      <c r="AT8029" s="139"/>
      <c r="AU8029" s="139"/>
      <c r="AV8029" s="139"/>
      <c r="AW8029" s="140"/>
      <c r="AX8029" s="8"/>
      <c r="AY8029" s="8"/>
      <c r="AZ8029" s="8"/>
      <c r="BA8029" s="8"/>
      <c r="BB8029" s="122"/>
      <c r="BC8029" s="8"/>
      <c r="BD8029" s="8"/>
      <c r="BE8029" s="8"/>
      <c r="BF8029" s="8"/>
      <c r="BG8029" s="122"/>
      <c r="BH8029" s="8"/>
      <c r="BI8029" s="8"/>
      <c r="BJ8029" s="8"/>
      <c r="BK8029" s="8"/>
      <c r="BL8029" s="122"/>
      <c r="BM8029" s="8"/>
      <c r="BN8029" s="8"/>
      <c r="BO8029" s="8"/>
      <c r="BP8029" s="8"/>
      <c r="BQ8029" s="122"/>
      <c r="BR8029" s="8" t="s">
        <v>1217</v>
      </c>
      <c r="BS8029" s="8"/>
      <c r="BT8029" s="8"/>
      <c r="BU8029" s="8">
        <v>4.0000000000000001E-3</v>
      </c>
      <c r="BV8029" s="122">
        <v>9.3879999999999999</v>
      </c>
    </row>
    <row r="8030" spans="1:74" hidden="1" x14ac:dyDescent="0.3">
      <c r="A8030" s="8"/>
      <c r="B8030" s="2" t="s">
        <v>2</v>
      </c>
      <c r="C8030" s="2" t="s">
        <v>3</v>
      </c>
      <c r="D8030" s="2" t="s">
        <v>503</v>
      </c>
      <c r="E8030" s="9">
        <v>98</v>
      </c>
      <c r="F8030" s="10"/>
      <c r="G8030" s="18" t="s">
        <v>5</v>
      </c>
      <c r="H8030" s="3">
        <v>2024</v>
      </c>
      <c r="I8030" s="20" t="s">
        <v>282</v>
      </c>
      <c r="J8030" s="184" t="s">
        <v>275</v>
      </c>
      <c r="K8030" s="184" t="s">
        <v>321</v>
      </c>
      <c r="L8030" s="187">
        <f t="shared" si="358"/>
        <v>0</v>
      </c>
      <c r="M8030" s="187">
        <f t="shared" si="359"/>
        <v>0</v>
      </c>
      <c r="N8030" s="186"/>
      <c r="O8030" s="8"/>
      <c r="P8030" s="8"/>
      <c r="Q8030" s="8"/>
      <c r="R8030" s="8"/>
      <c r="S8030" s="122"/>
      <c r="T8030" s="8"/>
      <c r="U8030" s="8"/>
      <c r="V8030" s="8"/>
      <c r="W8030" s="8"/>
      <c r="X8030" s="122"/>
      <c r="Y8030" s="8"/>
      <c r="Z8030" s="8"/>
      <c r="AA8030" s="8"/>
      <c r="AB8030" s="8"/>
      <c r="AC8030" s="122"/>
      <c r="AD8030" s="8"/>
      <c r="AE8030" s="8"/>
      <c r="AF8030" s="8"/>
      <c r="AG8030" s="8"/>
      <c r="AH8030" s="122"/>
      <c r="AI8030" s="137"/>
      <c r="AJ8030" s="137"/>
      <c r="AK8030" s="137"/>
      <c r="AL8030" s="137"/>
      <c r="AM8030" s="138"/>
      <c r="AN8030" s="8"/>
      <c r="AO8030" s="8"/>
      <c r="AP8030" s="8"/>
      <c r="AQ8030" s="8"/>
      <c r="AR8030" s="122"/>
      <c r="AS8030" s="139"/>
      <c r="AT8030" s="139"/>
      <c r="AU8030" s="139"/>
      <c r="AV8030" s="139"/>
      <c r="AW8030" s="140"/>
      <c r="AX8030" s="8"/>
      <c r="AY8030" s="8"/>
      <c r="AZ8030" s="8"/>
      <c r="BA8030" s="8"/>
      <c r="BB8030" s="122"/>
      <c r="BC8030" s="8"/>
      <c r="BD8030" s="8"/>
      <c r="BE8030" s="8"/>
      <c r="BF8030" s="8"/>
      <c r="BG8030" s="122"/>
      <c r="BH8030" s="8"/>
      <c r="BI8030" s="8"/>
      <c r="BJ8030" s="8"/>
      <c r="BK8030" s="8"/>
      <c r="BL8030" s="122"/>
      <c r="BM8030" s="8"/>
      <c r="BN8030" s="8"/>
      <c r="BO8030" s="8"/>
      <c r="BP8030" s="8"/>
      <c r="BQ8030" s="122"/>
      <c r="BR8030" s="8"/>
      <c r="BS8030" s="8"/>
      <c r="BT8030" s="8"/>
      <c r="BU8030" s="8"/>
      <c r="BV8030" s="122"/>
    </row>
    <row r="8031" spans="1:74" hidden="1" x14ac:dyDescent="0.3">
      <c r="A8031" s="8"/>
      <c r="B8031" s="2" t="s">
        <v>2</v>
      </c>
      <c r="C8031" s="2" t="s">
        <v>3</v>
      </c>
      <c r="D8031" s="2" t="s">
        <v>503</v>
      </c>
      <c r="E8031" s="9">
        <v>98</v>
      </c>
      <c r="F8031" s="10"/>
      <c r="G8031" s="18" t="s">
        <v>5</v>
      </c>
      <c r="H8031" s="3">
        <v>2024</v>
      </c>
      <c r="I8031" s="20" t="s">
        <v>282</v>
      </c>
      <c r="J8031" s="184" t="s">
        <v>276</v>
      </c>
      <c r="K8031" s="184" t="s">
        <v>320</v>
      </c>
      <c r="L8031" s="187">
        <f t="shared" si="358"/>
        <v>1</v>
      </c>
      <c r="M8031" s="187">
        <f t="shared" si="359"/>
        <v>13.04</v>
      </c>
      <c r="N8031" s="186" t="s">
        <v>1217</v>
      </c>
      <c r="O8031" s="8"/>
      <c r="P8031" s="8"/>
      <c r="Q8031" s="8"/>
      <c r="R8031" s="8"/>
      <c r="S8031" s="122"/>
      <c r="T8031" s="8"/>
      <c r="U8031" s="8"/>
      <c r="V8031" s="8"/>
      <c r="W8031" s="8"/>
      <c r="X8031" s="122"/>
      <c r="Y8031" s="8"/>
      <c r="Z8031" s="8"/>
      <c r="AA8031" s="8"/>
      <c r="AB8031" s="8"/>
      <c r="AC8031" s="122"/>
      <c r="AD8031" s="8"/>
      <c r="AE8031" s="8"/>
      <c r="AF8031" s="8"/>
      <c r="AG8031" s="8"/>
      <c r="AH8031" s="122"/>
      <c r="AI8031" s="137"/>
      <c r="AJ8031" s="137"/>
      <c r="AK8031" s="137"/>
      <c r="AL8031" s="137"/>
      <c r="AM8031" s="138"/>
      <c r="AN8031" s="8"/>
      <c r="AO8031" s="8"/>
      <c r="AP8031" s="8"/>
      <c r="AQ8031" s="8"/>
      <c r="AR8031" s="122"/>
      <c r="AS8031" s="139"/>
      <c r="AT8031" s="139"/>
      <c r="AU8031" s="139"/>
      <c r="AV8031" s="139"/>
      <c r="AW8031" s="140"/>
      <c r="AX8031" s="8"/>
      <c r="AY8031" s="8"/>
      <c r="AZ8031" s="8"/>
      <c r="BA8031" s="8"/>
      <c r="BB8031" s="122"/>
      <c r="BC8031" s="8"/>
      <c r="BD8031" s="8"/>
      <c r="BE8031" s="8"/>
      <c r="BF8031" s="8"/>
      <c r="BG8031" s="122"/>
      <c r="BH8031" s="8"/>
      <c r="BI8031" s="8"/>
      <c r="BJ8031" s="8"/>
      <c r="BK8031" s="8"/>
      <c r="BL8031" s="122"/>
      <c r="BM8031" s="8"/>
      <c r="BN8031" s="8"/>
      <c r="BO8031" s="8"/>
      <c r="BP8031" s="8"/>
      <c r="BQ8031" s="122"/>
      <c r="BR8031" s="8" t="s">
        <v>1217</v>
      </c>
      <c r="BS8031" s="8"/>
      <c r="BT8031" s="8"/>
      <c r="BU8031" s="8">
        <v>1</v>
      </c>
      <c r="BV8031" s="122">
        <v>13.04</v>
      </c>
    </row>
    <row r="8032" spans="1:74" hidden="1" x14ac:dyDescent="0.3">
      <c r="A8032" s="8"/>
      <c r="B8032" s="2" t="s">
        <v>2</v>
      </c>
      <c r="C8032" s="2" t="s">
        <v>3</v>
      </c>
      <c r="D8032" s="2" t="s">
        <v>503</v>
      </c>
      <c r="E8032" s="9">
        <v>98</v>
      </c>
      <c r="F8032" s="10"/>
      <c r="G8032" s="18" t="s">
        <v>5</v>
      </c>
      <c r="H8032" s="3">
        <v>2024</v>
      </c>
      <c r="I8032" s="20" t="s">
        <v>282</v>
      </c>
      <c r="J8032" s="184" t="s">
        <v>277</v>
      </c>
      <c r="K8032" s="184" t="s">
        <v>320</v>
      </c>
      <c r="L8032" s="187">
        <f t="shared" si="358"/>
        <v>6</v>
      </c>
      <c r="M8032" s="187">
        <f t="shared" si="359"/>
        <v>19.817999999999998</v>
      </c>
      <c r="N8032" s="186" t="s">
        <v>1420</v>
      </c>
      <c r="O8032" s="8"/>
      <c r="P8032" s="8"/>
      <c r="Q8032" s="8"/>
      <c r="R8032" s="8"/>
      <c r="S8032" s="122"/>
      <c r="T8032" s="8"/>
      <c r="U8032" s="8"/>
      <c r="V8032" s="8"/>
      <c r="W8032" s="8"/>
      <c r="X8032" s="122"/>
      <c r="Y8032" s="8"/>
      <c r="Z8032" s="8"/>
      <c r="AA8032" s="8"/>
      <c r="AB8032" s="8"/>
      <c r="AC8032" s="122"/>
      <c r="AD8032" s="8"/>
      <c r="AE8032" s="8"/>
      <c r="AF8032" s="8"/>
      <c r="AG8032" s="8"/>
      <c r="AH8032" s="122"/>
      <c r="AI8032" s="137"/>
      <c r="AJ8032" s="137"/>
      <c r="AK8032" s="137"/>
      <c r="AL8032" s="137"/>
      <c r="AM8032" s="138"/>
      <c r="AN8032" s="8"/>
      <c r="AO8032" s="8"/>
      <c r="AP8032" s="8"/>
      <c r="AQ8032" s="8"/>
      <c r="AR8032" s="122"/>
      <c r="AS8032" s="139"/>
      <c r="AT8032" s="139"/>
      <c r="AU8032" s="139"/>
      <c r="AV8032" s="139"/>
      <c r="AW8032" s="140"/>
      <c r="AX8032" s="8"/>
      <c r="AY8032" s="8"/>
      <c r="AZ8032" s="8"/>
      <c r="BA8032" s="8"/>
      <c r="BB8032" s="122"/>
      <c r="BC8032" s="8"/>
      <c r="BD8032" s="8"/>
      <c r="BE8032" s="8"/>
      <c r="BF8032" s="8"/>
      <c r="BG8032" s="122"/>
      <c r="BH8032" s="8" t="s">
        <v>976</v>
      </c>
      <c r="BI8032" s="8"/>
      <c r="BJ8032" s="8"/>
      <c r="BK8032" s="8">
        <v>4</v>
      </c>
      <c r="BL8032" s="122">
        <v>16.523</v>
      </c>
      <c r="BM8032" s="8"/>
      <c r="BN8032" s="8"/>
      <c r="BO8032" s="8"/>
      <c r="BP8032" s="8"/>
      <c r="BQ8032" s="122"/>
      <c r="BR8032" s="8" t="s">
        <v>1217</v>
      </c>
      <c r="BS8032" s="8"/>
      <c r="BT8032" s="8"/>
      <c r="BU8032" s="8">
        <v>2</v>
      </c>
      <c r="BV8032" s="122">
        <v>3.2949999999999999</v>
      </c>
    </row>
    <row r="8033" spans="1:74" hidden="1" x14ac:dyDescent="0.3">
      <c r="A8033" s="8"/>
      <c r="B8033" s="2" t="s">
        <v>2</v>
      </c>
      <c r="C8033" s="2" t="s">
        <v>3</v>
      </c>
      <c r="D8033" s="2" t="s">
        <v>503</v>
      </c>
      <c r="E8033" s="9">
        <v>98</v>
      </c>
      <c r="F8033" s="10"/>
      <c r="G8033" s="18" t="s">
        <v>5</v>
      </c>
      <c r="H8033" s="3">
        <v>2024</v>
      </c>
      <c r="I8033" s="20" t="s">
        <v>283</v>
      </c>
      <c r="J8033" s="184" t="s">
        <v>298</v>
      </c>
      <c r="K8033" s="184" t="s">
        <v>321</v>
      </c>
      <c r="L8033" s="187">
        <f t="shared" si="358"/>
        <v>0</v>
      </c>
      <c r="M8033" s="187">
        <f t="shared" si="359"/>
        <v>0</v>
      </c>
      <c r="N8033" s="186"/>
      <c r="O8033" s="8"/>
      <c r="P8033" s="8"/>
      <c r="Q8033" s="8"/>
      <c r="R8033" s="8"/>
      <c r="S8033" s="122"/>
      <c r="T8033" s="8"/>
      <c r="U8033" s="8"/>
      <c r="V8033" s="8"/>
      <c r="W8033" s="8"/>
      <c r="X8033" s="122"/>
      <c r="Y8033" s="8"/>
      <c r="Z8033" s="8"/>
      <c r="AA8033" s="8"/>
      <c r="AB8033" s="8"/>
      <c r="AC8033" s="122"/>
      <c r="AD8033" s="8"/>
      <c r="AE8033" s="8"/>
      <c r="AF8033" s="8"/>
      <c r="AG8033" s="8"/>
      <c r="AH8033" s="122"/>
      <c r="AI8033" s="137"/>
      <c r="AJ8033" s="137"/>
      <c r="AK8033" s="137"/>
      <c r="AL8033" s="137"/>
      <c r="AM8033" s="138"/>
      <c r="AN8033" s="8"/>
      <c r="AO8033" s="8"/>
      <c r="AP8033" s="8"/>
      <c r="AQ8033" s="8"/>
      <c r="AR8033" s="122"/>
      <c r="AS8033" s="139"/>
      <c r="AT8033" s="139"/>
      <c r="AU8033" s="139"/>
      <c r="AV8033" s="139"/>
      <c r="AW8033" s="140"/>
      <c r="AX8033" s="8"/>
      <c r="AY8033" s="8"/>
      <c r="AZ8033" s="8"/>
      <c r="BA8033" s="8"/>
      <c r="BB8033" s="122"/>
      <c r="BC8033" s="8"/>
      <c r="BD8033" s="8"/>
      <c r="BE8033" s="8"/>
      <c r="BF8033" s="8"/>
      <c r="BG8033" s="122"/>
      <c r="BH8033" s="8"/>
      <c r="BI8033" s="8"/>
      <c r="BJ8033" s="8"/>
      <c r="BK8033" s="8"/>
      <c r="BL8033" s="122"/>
      <c r="BM8033" s="8"/>
      <c r="BN8033" s="8"/>
      <c r="BO8033" s="8"/>
      <c r="BP8033" s="8"/>
      <c r="BQ8033" s="122"/>
      <c r="BR8033" s="8"/>
      <c r="BS8033" s="8"/>
      <c r="BT8033" s="8"/>
      <c r="BU8033" s="8"/>
      <c r="BV8033" s="122"/>
    </row>
    <row r="8034" spans="1:74" hidden="1" x14ac:dyDescent="0.3">
      <c r="A8034" s="8"/>
      <c r="B8034" s="2" t="s">
        <v>2</v>
      </c>
      <c r="C8034" s="2" t="s">
        <v>3</v>
      </c>
      <c r="D8034" s="2" t="s">
        <v>503</v>
      </c>
      <c r="E8034" s="9">
        <v>98</v>
      </c>
      <c r="F8034" s="10"/>
      <c r="G8034" s="18" t="s">
        <v>5</v>
      </c>
      <c r="H8034" s="3">
        <v>2024</v>
      </c>
      <c r="I8034" s="20" t="s">
        <v>283</v>
      </c>
      <c r="J8034" s="184" t="s">
        <v>278</v>
      </c>
      <c r="K8034" s="184" t="s">
        <v>320</v>
      </c>
      <c r="L8034" s="187">
        <f t="shared" si="358"/>
        <v>2</v>
      </c>
      <c r="M8034" s="187">
        <f t="shared" si="359"/>
        <v>2.7690000000000001</v>
      </c>
      <c r="N8034" s="186" t="s">
        <v>762</v>
      </c>
      <c r="O8034" s="8"/>
      <c r="P8034" s="8"/>
      <c r="Q8034" s="8"/>
      <c r="R8034" s="8"/>
      <c r="S8034" s="122"/>
      <c r="T8034" s="8"/>
      <c r="U8034" s="8"/>
      <c r="V8034" s="8"/>
      <c r="W8034" s="8"/>
      <c r="X8034" s="122"/>
      <c r="Y8034" s="8"/>
      <c r="Z8034" s="8"/>
      <c r="AA8034" s="8"/>
      <c r="AB8034" s="8"/>
      <c r="AC8034" s="122"/>
      <c r="AD8034" s="8"/>
      <c r="AE8034" s="8"/>
      <c r="AF8034" s="8"/>
      <c r="AG8034" s="8"/>
      <c r="AH8034" s="122"/>
      <c r="AI8034" s="137"/>
      <c r="AJ8034" s="137"/>
      <c r="AK8034" s="137"/>
      <c r="AL8034" s="137"/>
      <c r="AM8034" s="138"/>
      <c r="AN8034" s="8"/>
      <c r="AO8034" s="8"/>
      <c r="AP8034" s="8"/>
      <c r="AQ8034" s="8"/>
      <c r="AR8034" s="122"/>
      <c r="AS8034" s="139" t="s">
        <v>762</v>
      </c>
      <c r="AT8034" s="139"/>
      <c r="AU8034" s="139"/>
      <c r="AV8034" s="139">
        <v>2</v>
      </c>
      <c r="AW8034" s="140">
        <f>1.159+1.61</f>
        <v>2.7690000000000001</v>
      </c>
      <c r="AX8034" s="8"/>
      <c r="AY8034" s="8"/>
      <c r="AZ8034" s="8"/>
      <c r="BA8034" s="8"/>
      <c r="BB8034" s="122"/>
      <c r="BC8034" s="8"/>
      <c r="BD8034" s="8"/>
      <c r="BE8034" s="8"/>
      <c r="BF8034" s="8"/>
      <c r="BG8034" s="122"/>
      <c r="BH8034" s="8"/>
      <c r="BI8034" s="8"/>
      <c r="BJ8034" s="8"/>
      <c r="BK8034" s="8"/>
      <c r="BL8034" s="122"/>
      <c r="BM8034" s="8"/>
      <c r="BN8034" s="8"/>
      <c r="BO8034" s="8"/>
      <c r="BP8034" s="8"/>
      <c r="BQ8034" s="122"/>
      <c r="BR8034" s="8"/>
      <c r="BS8034" s="8"/>
      <c r="BT8034" s="8"/>
      <c r="BU8034" s="8"/>
      <c r="BV8034" s="122"/>
    </row>
    <row r="8035" spans="1:74" hidden="1" x14ac:dyDescent="0.3">
      <c r="A8035" s="8"/>
      <c r="B8035" s="2" t="s">
        <v>2</v>
      </c>
      <c r="C8035" s="2" t="s">
        <v>3</v>
      </c>
      <c r="D8035" s="2" t="s">
        <v>503</v>
      </c>
      <c r="E8035" s="9">
        <v>98</v>
      </c>
      <c r="F8035" s="10"/>
      <c r="G8035" s="18" t="s">
        <v>5</v>
      </c>
      <c r="H8035" s="3">
        <v>2024</v>
      </c>
      <c r="I8035" s="20" t="s">
        <v>283</v>
      </c>
      <c r="J8035" s="184" t="s">
        <v>279</v>
      </c>
      <c r="K8035" s="184" t="s">
        <v>320</v>
      </c>
      <c r="L8035" s="187">
        <f t="shared" si="358"/>
        <v>0</v>
      </c>
      <c r="M8035" s="187">
        <f t="shared" si="359"/>
        <v>0</v>
      </c>
      <c r="N8035" s="186"/>
      <c r="O8035" s="8"/>
      <c r="P8035" s="8"/>
      <c r="Q8035" s="8"/>
      <c r="R8035" s="8"/>
      <c r="S8035" s="122"/>
      <c r="T8035" s="8"/>
      <c r="U8035" s="8"/>
      <c r="V8035" s="8"/>
      <c r="W8035" s="8"/>
      <c r="X8035" s="122"/>
      <c r="Y8035" s="8"/>
      <c r="Z8035" s="8"/>
      <c r="AA8035" s="8"/>
      <c r="AB8035" s="8"/>
      <c r="AC8035" s="122"/>
      <c r="AD8035" s="8"/>
      <c r="AE8035" s="8"/>
      <c r="AF8035" s="8"/>
      <c r="AG8035" s="8"/>
      <c r="AH8035" s="122"/>
      <c r="AI8035" s="137"/>
      <c r="AJ8035" s="137"/>
      <c r="AK8035" s="137"/>
      <c r="AL8035" s="137"/>
      <c r="AM8035" s="138"/>
      <c r="AN8035" s="8"/>
      <c r="AO8035" s="8"/>
      <c r="AP8035" s="8"/>
      <c r="AQ8035" s="8"/>
      <c r="AR8035" s="122"/>
      <c r="AS8035" s="139"/>
      <c r="AT8035" s="139"/>
      <c r="AU8035" s="139"/>
      <c r="AV8035" s="139"/>
      <c r="AW8035" s="140"/>
      <c r="AX8035" s="8"/>
      <c r="AY8035" s="8"/>
      <c r="AZ8035" s="8"/>
      <c r="BA8035" s="8"/>
      <c r="BB8035" s="122"/>
      <c r="BC8035" s="8"/>
      <c r="BD8035" s="8"/>
      <c r="BE8035" s="8"/>
      <c r="BF8035" s="8"/>
      <c r="BG8035" s="122"/>
      <c r="BH8035" s="8"/>
      <c r="BI8035" s="8"/>
      <c r="BJ8035" s="8"/>
      <c r="BK8035" s="8"/>
      <c r="BL8035" s="122"/>
      <c r="BM8035" s="8"/>
      <c r="BN8035" s="8"/>
      <c r="BO8035" s="8"/>
      <c r="BP8035" s="8"/>
      <c r="BQ8035" s="122"/>
      <c r="BR8035" s="8"/>
      <c r="BS8035" s="8"/>
      <c r="BT8035" s="8"/>
      <c r="BU8035" s="8"/>
      <c r="BV8035" s="122"/>
    </row>
    <row r="8036" spans="1:74" hidden="1" x14ac:dyDescent="0.3">
      <c r="A8036" s="8"/>
      <c r="B8036" s="2" t="s">
        <v>2</v>
      </c>
      <c r="C8036" s="2" t="s">
        <v>3</v>
      </c>
      <c r="D8036" s="2" t="s">
        <v>503</v>
      </c>
      <c r="E8036" s="9">
        <v>98</v>
      </c>
      <c r="F8036" s="10"/>
      <c r="G8036" s="18" t="s">
        <v>5</v>
      </c>
      <c r="H8036" s="3">
        <v>2024</v>
      </c>
      <c r="I8036" s="20" t="s">
        <v>286</v>
      </c>
      <c r="J8036" s="184" t="s">
        <v>280</v>
      </c>
      <c r="K8036" s="184" t="s">
        <v>319</v>
      </c>
      <c r="L8036" s="187">
        <f t="shared" si="358"/>
        <v>0</v>
      </c>
      <c r="M8036" s="187">
        <f t="shared" si="359"/>
        <v>0</v>
      </c>
      <c r="N8036" s="186"/>
      <c r="O8036" s="8"/>
      <c r="P8036" s="8"/>
      <c r="Q8036" s="8"/>
      <c r="R8036" s="8"/>
      <c r="S8036" s="122"/>
      <c r="T8036" s="8"/>
      <c r="U8036" s="8"/>
      <c r="V8036" s="8"/>
      <c r="W8036" s="8"/>
      <c r="X8036" s="122"/>
      <c r="Y8036" s="8"/>
      <c r="Z8036" s="8"/>
      <c r="AA8036" s="8"/>
      <c r="AB8036" s="8"/>
      <c r="AC8036" s="122"/>
      <c r="AD8036" s="8"/>
      <c r="AE8036" s="8"/>
      <c r="AF8036" s="8"/>
      <c r="AG8036" s="8"/>
      <c r="AH8036" s="122"/>
      <c r="AI8036" s="137"/>
      <c r="AJ8036" s="137"/>
      <c r="AK8036" s="137"/>
      <c r="AL8036" s="137"/>
      <c r="AM8036" s="138"/>
      <c r="AN8036" s="8"/>
      <c r="AO8036" s="8"/>
      <c r="AP8036" s="8"/>
      <c r="AQ8036" s="8"/>
      <c r="AR8036" s="122"/>
      <c r="AS8036" s="139"/>
      <c r="AT8036" s="139"/>
      <c r="AU8036" s="139"/>
      <c r="AV8036" s="139"/>
      <c r="AW8036" s="140"/>
      <c r="AX8036" s="8"/>
      <c r="AY8036" s="8"/>
      <c r="AZ8036" s="8"/>
      <c r="BA8036" s="8"/>
      <c r="BB8036" s="122"/>
      <c r="BC8036" s="8"/>
      <c r="BD8036" s="8"/>
      <c r="BE8036" s="8"/>
      <c r="BF8036" s="8"/>
      <c r="BG8036" s="122"/>
      <c r="BH8036" s="8"/>
      <c r="BI8036" s="8"/>
      <c r="BJ8036" s="8"/>
      <c r="BK8036" s="8"/>
      <c r="BL8036" s="122"/>
      <c r="BM8036" s="8"/>
      <c r="BN8036" s="8"/>
      <c r="BO8036" s="8"/>
      <c r="BP8036" s="8"/>
      <c r="BQ8036" s="122"/>
      <c r="BR8036" s="8"/>
      <c r="BS8036" s="8"/>
      <c r="BT8036" s="8"/>
      <c r="BU8036" s="8"/>
      <c r="BV8036" s="122"/>
    </row>
    <row r="8037" spans="1:74" hidden="1" x14ac:dyDescent="0.3">
      <c r="A8037" s="8"/>
      <c r="B8037" s="2" t="s">
        <v>2</v>
      </c>
      <c r="C8037" s="2" t="s">
        <v>3</v>
      </c>
      <c r="D8037" s="2" t="s">
        <v>503</v>
      </c>
      <c r="E8037" s="9">
        <v>98</v>
      </c>
      <c r="F8037" s="10"/>
      <c r="G8037" s="18" t="s">
        <v>5</v>
      </c>
      <c r="H8037" s="3">
        <v>2024</v>
      </c>
      <c r="I8037" s="20" t="s">
        <v>286</v>
      </c>
      <c r="J8037" s="184" t="s">
        <v>281</v>
      </c>
      <c r="K8037" s="184" t="s">
        <v>319</v>
      </c>
      <c r="L8037" s="187"/>
      <c r="M8037" s="187">
        <f t="shared" si="359"/>
        <v>141.404</v>
      </c>
      <c r="N8037" s="186" t="s">
        <v>1421</v>
      </c>
      <c r="O8037" s="8"/>
      <c r="P8037" s="8"/>
      <c r="Q8037" s="8"/>
      <c r="R8037" s="8"/>
      <c r="S8037" s="122"/>
      <c r="T8037" s="8"/>
      <c r="U8037" s="8"/>
      <c r="V8037" s="8"/>
      <c r="W8037" s="8"/>
      <c r="X8037" s="122"/>
      <c r="Y8037" s="8"/>
      <c r="Z8037" s="8"/>
      <c r="AA8037" s="8"/>
      <c r="AB8037" s="8"/>
      <c r="AC8037" s="122"/>
      <c r="AD8037" s="8"/>
      <c r="AE8037" s="8"/>
      <c r="AF8037" s="8"/>
      <c r="AG8037" s="8"/>
      <c r="AH8037" s="122"/>
      <c r="AI8037" s="137"/>
      <c r="AJ8037" s="137"/>
      <c r="AK8037" s="137"/>
      <c r="AL8037" s="137"/>
      <c r="AM8037" s="138"/>
      <c r="AN8037" s="8"/>
      <c r="AO8037" s="8"/>
      <c r="AP8037" s="8"/>
      <c r="AQ8037" s="8"/>
      <c r="AR8037" s="122"/>
      <c r="AS8037" s="139"/>
      <c r="AT8037" s="139"/>
      <c r="AU8037" s="139"/>
      <c r="AV8037" s="139"/>
      <c r="AW8037" s="140"/>
      <c r="AX8037" s="8"/>
      <c r="AY8037" s="8"/>
      <c r="AZ8037" s="8"/>
      <c r="BA8037" s="8"/>
      <c r="BB8037" s="122"/>
      <c r="BC8037" s="8"/>
      <c r="BD8037" s="8"/>
      <c r="BE8037" s="8"/>
      <c r="BF8037" s="8"/>
      <c r="BG8037" s="122"/>
      <c r="BH8037" s="8" t="s">
        <v>1027</v>
      </c>
      <c r="BI8037" s="8"/>
      <c r="BJ8037" s="8"/>
      <c r="BK8037" s="8"/>
      <c r="BL8037" s="122">
        <v>1.153</v>
      </c>
      <c r="BM8037" s="8" t="s">
        <v>1141</v>
      </c>
      <c r="BN8037" s="8"/>
      <c r="BO8037" s="8"/>
      <c r="BP8037" s="8"/>
      <c r="BQ8037" s="122">
        <v>140.251</v>
      </c>
      <c r="BR8037" s="8"/>
      <c r="BS8037" s="8"/>
      <c r="BT8037" s="8"/>
      <c r="BU8037" s="8"/>
      <c r="BV8037" s="122"/>
    </row>
    <row r="8038" spans="1:74" hidden="1" x14ac:dyDescent="0.3">
      <c r="A8038" s="15"/>
      <c r="B8038" s="12" t="s">
        <v>2</v>
      </c>
      <c r="C8038" s="12" t="s">
        <v>3</v>
      </c>
      <c r="D8038" s="12" t="s">
        <v>503</v>
      </c>
      <c r="E8038" s="16">
        <v>98</v>
      </c>
      <c r="F8038" s="17"/>
      <c r="G8038" s="19" t="s">
        <v>5</v>
      </c>
      <c r="H8038" s="7">
        <v>2024</v>
      </c>
      <c r="I8038" s="21"/>
      <c r="J8038" s="12" t="s">
        <v>314</v>
      </c>
      <c r="K8038" s="12"/>
      <c r="L8038" s="147"/>
      <c r="M8038" s="147">
        <f t="shared" si="359"/>
        <v>186.41899999999998</v>
      </c>
      <c r="N8038" s="183"/>
      <c r="O8038" s="15"/>
      <c r="P8038" s="15"/>
      <c r="Q8038" s="15"/>
      <c r="R8038" s="15"/>
      <c r="S8038" s="123"/>
      <c r="T8038" s="15"/>
      <c r="U8038" s="15"/>
      <c r="V8038" s="15"/>
      <c r="W8038" s="15"/>
      <c r="X8038" s="123"/>
      <c r="Y8038" s="15"/>
      <c r="Z8038" s="15"/>
      <c r="AA8038" s="15"/>
      <c r="AB8038" s="15"/>
      <c r="AC8038" s="123"/>
      <c r="AD8038" s="15"/>
      <c r="AE8038" s="15"/>
      <c r="AF8038" s="15"/>
      <c r="AG8038" s="15"/>
      <c r="AH8038" s="123"/>
      <c r="AI8038" s="15"/>
      <c r="AJ8038" s="15"/>
      <c r="AK8038" s="15"/>
      <c r="AL8038" s="15"/>
      <c r="AM8038" s="123">
        <f>SUM(AM8000:AM8037)</f>
        <v>0</v>
      </c>
      <c r="AN8038" s="15"/>
      <c r="AO8038" s="15"/>
      <c r="AP8038" s="15"/>
      <c r="AQ8038" s="15"/>
      <c r="AR8038" s="123">
        <f>SUM(AR8008:AR8037)</f>
        <v>0</v>
      </c>
      <c r="AS8038" s="15"/>
      <c r="AT8038" s="15"/>
      <c r="AU8038" s="15"/>
      <c r="AV8038" s="15"/>
      <c r="AW8038" s="123">
        <f>SUM(AW8000:AW8037)</f>
        <v>2.7690000000000001</v>
      </c>
      <c r="AX8038" s="15"/>
      <c r="AY8038" s="15"/>
      <c r="AZ8038" s="15"/>
      <c r="BA8038" s="123"/>
      <c r="BB8038" s="123">
        <f>SUM(BB8000:BB8037)</f>
        <v>0</v>
      </c>
      <c r="BC8038" s="15"/>
      <c r="BD8038" s="15"/>
      <c r="BE8038" s="15"/>
      <c r="BF8038" s="123"/>
      <c r="BG8038" s="123">
        <f t="shared" ref="BG8038" si="360">SUM(BG8000:BG8037)</f>
        <v>0</v>
      </c>
      <c r="BH8038" s="15"/>
      <c r="BI8038" s="15"/>
      <c r="BJ8038" s="15"/>
      <c r="BK8038" s="123"/>
      <c r="BL8038" s="123">
        <f t="shared" ref="BL8038" si="361">SUM(BL8000:BL8037)</f>
        <v>17.675999999999998</v>
      </c>
      <c r="BM8038" s="15"/>
      <c r="BN8038" s="15"/>
      <c r="BO8038" s="15"/>
      <c r="BP8038" s="123"/>
      <c r="BQ8038" s="123">
        <f t="shared" ref="BQ8038" si="362">SUM(BQ8000:BQ8037)</f>
        <v>140.251</v>
      </c>
      <c r="BR8038" s="15"/>
      <c r="BS8038" s="15"/>
      <c r="BT8038" s="15"/>
      <c r="BU8038" s="123"/>
      <c r="BV8038" s="123">
        <f>SUM(BV8000:BV8037)</f>
        <v>25.722999999999999</v>
      </c>
    </row>
    <row r="8039" spans="1:74" hidden="1" x14ac:dyDescent="0.3">
      <c r="A8039" s="8"/>
      <c r="B8039" s="2" t="s">
        <v>2</v>
      </c>
      <c r="C8039" s="2" t="s">
        <v>3</v>
      </c>
      <c r="D8039" s="2" t="s">
        <v>651</v>
      </c>
      <c r="E8039" s="9" t="s">
        <v>652</v>
      </c>
      <c r="F8039" s="10">
        <v>2</v>
      </c>
      <c r="G8039" s="18" t="s">
        <v>5</v>
      </c>
      <c r="H8039" s="3">
        <v>2024</v>
      </c>
      <c r="I8039" s="20" t="s">
        <v>287</v>
      </c>
      <c r="J8039" s="2" t="s">
        <v>509</v>
      </c>
      <c r="K8039" s="2" t="s">
        <v>318</v>
      </c>
      <c r="L8039" s="163">
        <f>SUM(R8039,W8039,AB8039,AG8039,AL8039,AQ8039,AV8039,BA8039,BF8039,BK8039,BP8039,BU8039)</f>
        <v>0</v>
      </c>
      <c r="M8039" s="163">
        <f t="shared" si="359"/>
        <v>0</v>
      </c>
      <c r="N8039" s="181"/>
      <c r="O8039" s="8"/>
      <c r="P8039" s="8"/>
      <c r="Q8039" s="8"/>
      <c r="R8039" s="8"/>
      <c r="S8039" s="122"/>
      <c r="T8039" s="8"/>
      <c r="U8039" s="8"/>
      <c r="V8039" s="8"/>
      <c r="W8039" s="8"/>
      <c r="X8039" s="122"/>
      <c r="Y8039" s="8"/>
      <c r="Z8039" s="8"/>
      <c r="AA8039" s="8"/>
      <c r="AB8039" s="8"/>
      <c r="AC8039" s="122"/>
      <c r="AD8039" s="8"/>
      <c r="AE8039" s="8"/>
      <c r="AF8039" s="8"/>
      <c r="AG8039" s="8"/>
      <c r="AH8039" s="122"/>
      <c r="AI8039" s="137"/>
      <c r="AJ8039" s="137"/>
      <c r="AK8039" s="137"/>
      <c r="AL8039" s="137"/>
      <c r="AM8039" s="138"/>
      <c r="AN8039" s="8"/>
      <c r="AO8039" s="8"/>
      <c r="AP8039" s="8"/>
      <c r="AQ8039" s="8"/>
      <c r="AR8039" s="122"/>
      <c r="AS8039" s="139"/>
      <c r="AT8039" s="139"/>
      <c r="AU8039" s="139"/>
      <c r="AV8039" s="139"/>
      <c r="AW8039" s="140"/>
      <c r="AX8039" s="8"/>
      <c r="AY8039" s="8"/>
      <c r="AZ8039" s="8"/>
      <c r="BA8039" s="8"/>
      <c r="BB8039" s="122"/>
      <c r="BC8039" s="8"/>
      <c r="BD8039" s="8"/>
      <c r="BE8039" s="8"/>
      <c r="BF8039" s="8"/>
      <c r="BG8039" s="122"/>
      <c r="BH8039" s="8"/>
      <c r="BI8039" s="8"/>
      <c r="BJ8039" s="8"/>
      <c r="BK8039" s="8"/>
      <c r="BL8039" s="122"/>
      <c r="BM8039" s="8"/>
      <c r="BN8039" s="8"/>
      <c r="BO8039" s="8"/>
      <c r="BP8039" s="8"/>
      <c r="BQ8039" s="122"/>
      <c r="BR8039" s="8"/>
      <c r="BS8039" s="8"/>
      <c r="BT8039" s="8"/>
      <c r="BU8039" s="8"/>
      <c r="BV8039" s="122"/>
    </row>
    <row r="8040" spans="1:74" hidden="1" x14ac:dyDescent="0.3">
      <c r="A8040" s="8"/>
      <c r="B8040" s="2" t="s">
        <v>2</v>
      </c>
      <c r="C8040" s="2" t="s">
        <v>3</v>
      </c>
      <c r="D8040" s="2" t="s">
        <v>651</v>
      </c>
      <c r="E8040" s="9" t="s">
        <v>652</v>
      </c>
      <c r="F8040" s="10">
        <v>2</v>
      </c>
      <c r="G8040" s="18" t="s">
        <v>5</v>
      </c>
      <c r="H8040" s="3">
        <v>2024</v>
      </c>
      <c r="I8040" s="20" t="s">
        <v>287</v>
      </c>
      <c r="J8040" s="2" t="s">
        <v>291</v>
      </c>
      <c r="K8040" s="2" t="s">
        <v>319</v>
      </c>
      <c r="L8040" s="163">
        <f t="shared" ref="L8040:L8075" si="363">SUM(R8040,W8040,AB8040,AG8040,AL8040,AQ8040,AV8040,BA8040,BF8040,BK8040,BP8040,BU8040)</f>
        <v>0</v>
      </c>
      <c r="M8040" s="163">
        <f>SUM(S8040,X8040,AC8040,AH8040,AM8040,AR8040,AW8040,BB8040,BG8040,BL8040,BQ8040,BV8040)</f>
        <v>0</v>
      </c>
      <c r="N8040" s="181"/>
      <c r="O8040" s="8"/>
      <c r="P8040" s="8"/>
      <c r="Q8040" s="8"/>
      <c r="R8040" s="8"/>
      <c r="S8040" s="122"/>
      <c r="T8040" s="8"/>
      <c r="U8040" s="8"/>
      <c r="V8040" s="8"/>
      <c r="W8040" s="8"/>
      <c r="X8040" s="122"/>
      <c r="Y8040" s="8"/>
      <c r="Z8040" s="8"/>
      <c r="AA8040" s="8"/>
      <c r="AB8040" s="8"/>
      <c r="AC8040" s="122"/>
      <c r="AD8040" s="8"/>
      <c r="AE8040" s="8"/>
      <c r="AF8040" s="8"/>
      <c r="AG8040" s="8"/>
      <c r="AH8040" s="122"/>
      <c r="AI8040" s="137"/>
      <c r="AJ8040" s="137"/>
      <c r="AK8040" s="137"/>
      <c r="AL8040" s="137"/>
      <c r="AM8040" s="138"/>
      <c r="AN8040" s="8"/>
      <c r="AO8040" s="8"/>
      <c r="AP8040" s="8"/>
      <c r="AQ8040" s="8"/>
      <c r="AR8040" s="122"/>
      <c r="AS8040" s="139"/>
      <c r="AT8040" s="139"/>
      <c r="AU8040" s="139"/>
      <c r="AV8040" s="139"/>
      <c r="AW8040" s="140"/>
      <c r="AX8040" s="8"/>
      <c r="AY8040" s="8"/>
      <c r="AZ8040" s="8"/>
      <c r="BA8040" s="8"/>
      <c r="BB8040" s="122"/>
      <c r="BC8040" s="8"/>
      <c r="BD8040" s="8"/>
      <c r="BE8040" s="8"/>
      <c r="BF8040" s="8"/>
      <c r="BG8040" s="122"/>
      <c r="BH8040" s="8"/>
      <c r="BI8040" s="8"/>
      <c r="BJ8040" s="8"/>
      <c r="BK8040" s="8"/>
      <c r="BL8040" s="122"/>
      <c r="BM8040" s="8"/>
      <c r="BN8040" s="8"/>
      <c r="BO8040" s="8"/>
      <c r="BP8040" s="8"/>
      <c r="BQ8040" s="122"/>
      <c r="BR8040" s="8"/>
      <c r="BS8040" s="8"/>
      <c r="BT8040" s="8"/>
      <c r="BU8040" s="8"/>
      <c r="BV8040" s="122"/>
    </row>
    <row r="8041" spans="1:74" hidden="1" x14ac:dyDescent="0.3">
      <c r="A8041" s="8"/>
      <c r="B8041" s="2" t="s">
        <v>2</v>
      </c>
      <c r="C8041" s="2" t="s">
        <v>3</v>
      </c>
      <c r="D8041" s="2" t="s">
        <v>651</v>
      </c>
      <c r="E8041" s="9" t="s">
        <v>652</v>
      </c>
      <c r="F8041" s="10">
        <v>2</v>
      </c>
      <c r="G8041" s="18" t="s">
        <v>5</v>
      </c>
      <c r="H8041" s="3">
        <v>2024</v>
      </c>
      <c r="I8041" s="20" t="s">
        <v>286</v>
      </c>
      <c r="J8041" s="2" t="s">
        <v>336</v>
      </c>
      <c r="K8041" s="2" t="s">
        <v>319</v>
      </c>
      <c r="L8041" s="163">
        <f t="shared" si="363"/>
        <v>0</v>
      </c>
      <c r="M8041" s="163">
        <f t="shared" ref="M8041:M8078" si="364">SUM(S8041,X8041,AC8041,AH8041,AM8041,AR8041,AW8041,BB8041,BG8041,BL8041,BQ8041,BV8041)</f>
        <v>0</v>
      </c>
      <c r="N8041" s="181"/>
      <c r="O8041" s="8"/>
      <c r="P8041" s="8"/>
      <c r="Q8041" s="8"/>
      <c r="R8041" s="8"/>
      <c r="S8041" s="122"/>
      <c r="T8041" s="8"/>
      <c r="U8041" s="8"/>
      <c r="V8041" s="8"/>
      <c r="W8041" s="8"/>
      <c r="X8041" s="122"/>
      <c r="Y8041" s="8"/>
      <c r="Z8041" s="8"/>
      <c r="AA8041" s="8"/>
      <c r="AB8041" s="8"/>
      <c r="AC8041" s="122"/>
      <c r="AD8041" s="8"/>
      <c r="AE8041" s="8"/>
      <c r="AF8041" s="8"/>
      <c r="AG8041" s="8"/>
      <c r="AH8041" s="122"/>
      <c r="AI8041" s="137"/>
      <c r="AJ8041" s="137"/>
      <c r="AK8041" s="137"/>
      <c r="AL8041" s="137"/>
      <c r="AM8041" s="138"/>
      <c r="AN8041" s="8"/>
      <c r="AO8041" s="8"/>
      <c r="AP8041" s="8"/>
      <c r="AQ8041" s="8"/>
      <c r="AR8041" s="122"/>
      <c r="AS8041" s="139"/>
      <c r="AT8041" s="139"/>
      <c r="AU8041" s="139"/>
      <c r="AV8041" s="139"/>
      <c r="AW8041" s="140"/>
      <c r="AX8041" s="8"/>
      <c r="AY8041" s="8"/>
      <c r="AZ8041" s="8"/>
      <c r="BA8041" s="8"/>
      <c r="BB8041" s="122"/>
      <c r="BC8041" s="8"/>
      <c r="BD8041" s="8"/>
      <c r="BE8041" s="8"/>
      <c r="BF8041" s="8"/>
      <c r="BG8041" s="122"/>
      <c r="BH8041" s="8"/>
      <c r="BI8041" s="8"/>
      <c r="BJ8041" s="8"/>
      <c r="BK8041" s="8"/>
      <c r="BL8041" s="122"/>
      <c r="BM8041" s="8"/>
      <c r="BN8041" s="8"/>
      <c r="BO8041" s="8"/>
      <c r="BP8041" s="8"/>
      <c r="BQ8041" s="122"/>
      <c r="BR8041" s="8"/>
      <c r="BS8041" s="8"/>
      <c r="BT8041" s="8"/>
      <c r="BU8041" s="8"/>
      <c r="BV8041" s="122"/>
    </row>
    <row r="8042" spans="1:74" hidden="1" x14ac:dyDescent="0.3">
      <c r="A8042" s="8"/>
      <c r="B8042" s="2" t="s">
        <v>2</v>
      </c>
      <c r="C8042" s="2" t="s">
        <v>3</v>
      </c>
      <c r="D8042" s="2" t="s">
        <v>651</v>
      </c>
      <c r="E8042" s="9" t="s">
        <v>652</v>
      </c>
      <c r="F8042" s="10">
        <v>2</v>
      </c>
      <c r="G8042" s="18" t="s">
        <v>5</v>
      </c>
      <c r="H8042" s="3">
        <v>2024</v>
      </c>
      <c r="I8042" s="20" t="s">
        <v>286</v>
      </c>
      <c r="J8042" s="8" t="s">
        <v>337</v>
      </c>
      <c r="K8042" s="8" t="s">
        <v>318</v>
      </c>
      <c r="L8042" s="163">
        <f t="shared" si="363"/>
        <v>0</v>
      </c>
      <c r="M8042" s="163">
        <f t="shared" si="364"/>
        <v>0</v>
      </c>
      <c r="N8042" s="181"/>
      <c r="O8042" s="8"/>
      <c r="P8042" s="8"/>
      <c r="Q8042" s="8"/>
      <c r="R8042" s="8"/>
      <c r="S8042" s="122"/>
      <c r="T8042" s="8"/>
      <c r="U8042" s="8"/>
      <c r="V8042" s="8"/>
      <c r="W8042" s="8"/>
      <c r="X8042" s="122"/>
      <c r="Y8042" s="8"/>
      <c r="Z8042" s="8"/>
      <c r="AA8042" s="8"/>
      <c r="AB8042" s="8"/>
      <c r="AC8042" s="122"/>
      <c r="AD8042" s="8"/>
      <c r="AE8042" s="8"/>
      <c r="AF8042" s="8"/>
      <c r="AG8042" s="8"/>
      <c r="AH8042" s="122"/>
      <c r="AI8042" s="137"/>
      <c r="AJ8042" s="137"/>
      <c r="AK8042" s="137"/>
      <c r="AL8042" s="137"/>
      <c r="AM8042" s="138"/>
      <c r="AN8042" s="8"/>
      <c r="AO8042" s="8"/>
      <c r="AP8042" s="8"/>
      <c r="AQ8042" s="8"/>
      <c r="AR8042" s="122"/>
      <c r="AS8042" s="139"/>
      <c r="AT8042" s="139"/>
      <c r="AU8042" s="139"/>
      <c r="AV8042" s="139"/>
      <c r="AW8042" s="140"/>
      <c r="AX8042" s="8"/>
      <c r="AY8042" s="8"/>
      <c r="AZ8042" s="8"/>
      <c r="BA8042" s="8"/>
      <c r="BB8042" s="122"/>
      <c r="BC8042" s="8"/>
      <c r="BD8042" s="8"/>
      <c r="BE8042" s="8"/>
      <c r="BF8042" s="8"/>
      <c r="BG8042" s="122"/>
      <c r="BH8042" s="8"/>
      <c r="BI8042" s="8"/>
      <c r="BJ8042" s="8"/>
      <c r="BK8042" s="8"/>
      <c r="BL8042" s="122"/>
      <c r="BM8042" s="8"/>
      <c r="BN8042" s="8"/>
      <c r="BO8042" s="8"/>
      <c r="BP8042" s="8"/>
      <c r="BQ8042" s="122"/>
      <c r="BR8042" s="8"/>
      <c r="BS8042" s="8"/>
      <c r="BT8042" s="8"/>
      <c r="BU8042" s="8"/>
      <c r="BV8042" s="122"/>
    </row>
    <row r="8043" spans="1:74" hidden="1" x14ac:dyDescent="0.3">
      <c r="A8043" s="8"/>
      <c r="B8043" s="2" t="s">
        <v>2</v>
      </c>
      <c r="C8043" s="2" t="s">
        <v>3</v>
      </c>
      <c r="D8043" s="2" t="s">
        <v>651</v>
      </c>
      <c r="E8043" s="9" t="s">
        <v>652</v>
      </c>
      <c r="F8043" s="10">
        <v>2</v>
      </c>
      <c r="G8043" s="18" t="s">
        <v>5</v>
      </c>
      <c r="H8043" s="3">
        <v>2024</v>
      </c>
      <c r="I8043" s="20" t="s">
        <v>286</v>
      </c>
      <c r="J8043" s="8" t="s">
        <v>338</v>
      </c>
      <c r="K8043" s="8" t="s">
        <v>339</v>
      </c>
      <c r="L8043" s="163">
        <f t="shared" si="363"/>
        <v>0</v>
      </c>
      <c r="M8043" s="163">
        <f t="shared" si="364"/>
        <v>0</v>
      </c>
      <c r="N8043" s="181"/>
      <c r="O8043" s="8"/>
      <c r="P8043" s="8"/>
      <c r="Q8043" s="8"/>
      <c r="R8043" s="8"/>
      <c r="S8043" s="122"/>
      <c r="T8043" s="8"/>
      <c r="U8043" s="8"/>
      <c r="V8043" s="8"/>
      <c r="W8043" s="8"/>
      <c r="X8043" s="122"/>
      <c r="Y8043" s="8"/>
      <c r="Z8043" s="8"/>
      <c r="AA8043" s="8"/>
      <c r="AB8043" s="8"/>
      <c r="AC8043" s="122"/>
      <c r="AD8043" s="8"/>
      <c r="AE8043" s="8"/>
      <c r="AF8043" s="8"/>
      <c r="AG8043" s="8"/>
      <c r="AH8043" s="122"/>
      <c r="AI8043" s="137"/>
      <c r="AJ8043" s="137"/>
      <c r="AK8043" s="137"/>
      <c r="AL8043" s="137"/>
      <c r="AM8043" s="138"/>
      <c r="AN8043" s="8"/>
      <c r="AO8043" s="8"/>
      <c r="AP8043" s="8"/>
      <c r="AQ8043" s="8"/>
      <c r="AR8043" s="122"/>
      <c r="AS8043" s="139"/>
      <c r="AT8043" s="139"/>
      <c r="AU8043" s="139"/>
      <c r="AV8043" s="139"/>
      <c r="AW8043" s="140"/>
      <c r="AX8043" s="8"/>
      <c r="AY8043" s="8"/>
      <c r="AZ8043" s="8"/>
      <c r="BA8043" s="8"/>
      <c r="BB8043" s="122"/>
      <c r="BC8043" s="8"/>
      <c r="BD8043" s="8"/>
      <c r="BE8043" s="8"/>
      <c r="BF8043" s="8"/>
      <c r="BG8043" s="122"/>
      <c r="BH8043" s="8"/>
      <c r="BI8043" s="8"/>
      <c r="BJ8043" s="8"/>
      <c r="BK8043" s="8"/>
      <c r="BL8043" s="122"/>
      <c r="BM8043" s="8"/>
      <c r="BN8043" s="8"/>
      <c r="BO8043" s="8"/>
      <c r="BP8043" s="8"/>
      <c r="BQ8043" s="122"/>
      <c r="BR8043" s="8"/>
      <c r="BS8043" s="8"/>
      <c r="BT8043" s="8"/>
      <c r="BU8043" s="8"/>
      <c r="BV8043" s="122"/>
    </row>
    <row r="8044" spans="1:74" hidden="1" x14ac:dyDescent="0.3">
      <c r="A8044" s="8"/>
      <c r="B8044" s="2" t="s">
        <v>2</v>
      </c>
      <c r="C8044" s="2" t="s">
        <v>3</v>
      </c>
      <c r="D8044" s="2" t="s">
        <v>651</v>
      </c>
      <c r="E8044" s="9" t="s">
        <v>652</v>
      </c>
      <c r="F8044" s="10">
        <v>2</v>
      </c>
      <c r="G8044" s="18" t="s">
        <v>5</v>
      </c>
      <c r="H8044" s="3">
        <v>2024</v>
      </c>
      <c r="I8044" s="20" t="s">
        <v>286</v>
      </c>
      <c r="J8044" s="8" t="s">
        <v>340</v>
      </c>
      <c r="K8044" s="8" t="s">
        <v>318</v>
      </c>
      <c r="L8044" s="163">
        <f t="shared" si="363"/>
        <v>0</v>
      </c>
      <c r="M8044" s="163">
        <f t="shared" si="364"/>
        <v>0</v>
      </c>
      <c r="N8044" s="181"/>
      <c r="O8044" s="8"/>
      <c r="P8044" s="8"/>
      <c r="Q8044" s="8"/>
      <c r="R8044" s="8"/>
      <c r="S8044" s="122"/>
      <c r="T8044" s="8"/>
      <c r="U8044" s="8"/>
      <c r="V8044" s="8"/>
      <c r="W8044" s="8"/>
      <c r="X8044" s="122"/>
      <c r="Y8044" s="8"/>
      <c r="Z8044" s="8"/>
      <c r="AA8044" s="8"/>
      <c r="AB8044" s="8"/>
      <c r="AC8044" s="122"/>
      <c r="AD8044" s="8"/>
      <c r="AE8044" s="8"/>
      <c r="AF8044" s="8"/>
      <c r="AG8044" s="8"/>
      <c r="AH8044" s="122"/>
      <c r="AI8044" s="137"/>
      <c r="AJ8044" s="137"/>
      <c r="AK8044" s="137"/>
      <c r="AL8044" s="137"/>
      <c r="AM8044" s="138"/>
      <c r="AN8044" s="8"/>
      <c r="AO8044" s="8"/>
      <c r="AP8044" s="8"/>
      <c r="AQ8044" s="8"/>
      <c r="AR8044" s="122"/>
      <c r="AS8044" s="139"/>
      <c r="AT8044" s="139"/>
      <c r="AU8044" s="139"/>
      <c r="AV8044" s="139"/>
      <c r="AW8044" s="140"/>
      <c r="AX8044" s="8"/>
      <c r="AY8044" s="8"/>
      <c r="AZ8044" s="8"/>
      <c r="BA8044" s="8"/>
      <c r="BB8044" s="122"/>
      <c r="BC8044" s="8"/>
      <c r="BD8044" s="8"/>
      <c r="BE8044" s="8"/>
      <c r="BF8044" s="8"/>
      <c r="BG8044" s="122"/>
      <c r="BH8044" s="8"/>
      <c r="BI8044" s="8"/>
      <c r="BJ8044" s="8"/>
      <c r="BK8044" s="8"/>
      <c r="BL8044" s="122"/>
      <c r="BM8044" s="8"/>
      <c r="BN8044" s="8"/>
      <c r="BO8044" s="8"/>
      <c r="BP8044" s="8"/>
      <c r="BQ8044" s="122"/>
      <c r="BR8044" s="8"/>
      <c r="BS8044" s="8"/>
      <c r="BT8044" s="8"/>
      <c r="BU8044" s="8"/>
      <c r="BV8044" s="122"/>
    </row>
    <row r="8045" spans="1:74" hidden="1" x14ac:dyDescent="0.3">
      <c r="A8045" s="8"/>
      <c r="B8045" s="2" t="s">
        <v>2</v>
      </c>
      <c r="C8045" s="2" t="s">
        <v>3</v>
      </c>
      <c r="D8045" s="2" t="s">
        <v>651</v>
      </c>
      <c r="E8045" s="9" t="s">
        <v>652</v>
      </c>
      <c r="F8045" s="10">
        <v>2</v>
      </c>
      <c r="G8045" s="18" t="s">
        <v>5</v>
      </c>
      <c r="H8045" s="3">
        <v>2024</v>
      </c>
      <c r="I8045" s="20" t="s">
        <v>286</v>
      </c>
      <c r="J8045" s="8" t="s">
        <v>341</v>
      </c>
      <c r="K8045" s="8" t="s">
        <v>320</v>
      </c>
      <c r="L8045" s="163">
        <f t="shared" si="363"/>
        <v>0</v>
      </c>
      <c r="M8045" s="163">
        <f t="shared" si="364"/>
        <v>0</v>
      </c>
      <c r="N8045" s="181"/>
      <c r="O8045" s="8"/>
      <c r="P8045" s="8"/>
      <c r="Q8045" s="8"/>
      <c r="R8045" s="8"/>
      <c r="S8045" s="122"/>
      <c r="T8045" s="8"/>
      <c r="U8045" s="8"/>
      <c r="V8045" s="8"/>
      <c r="W8045" s="8"/>
      <c r="X8045" s="122"/>
      <c r="Y8045" s="8"/>
      <c r="Z8045" s="8"/>
      <c r="AA8045" s="8"/>
      <c r="AB8045" s="8"/>
      <c r="AC8045" s="122"/>
      <c r="AD8045" s="8"/>
      <c r="AE8045" s="8"/>
      <c r="AF8045" s="8"/>
      <c r="AG8045" s="8"/>
      <c r="AH8045" s="122"/>
      <c r="AI8045" s="137"/>
      <c r="AJ8045" s="137"/>
      <c r="AK8045" s="137"/>
      <c r="AL8045" s="137"/>
      <c r="AM8045" s="138"/>
      <c r="AN8045" s="8"/>
      <c r="AO8045" s="8"/>
      <c r="AP8045" s="8"/>
      <c r="AQ8045" s="8"/>
      <c r="AR8045" s="122"/>
      <c r="AS8045" s="139"/>
      <c r="AT8045" s="139"/>
      <c r="AU8045" s="139"/>
      <c r="AV8045" s="139"/>
      <c r="AW8045" s="140"/>
      <c r="AX8045" s="8"/>
      <c r="AY8045" s="8"/>
      <c r="AZ8045" s="8"/>
      <c r="BA8045" s="8"/>
      <c r="BB8045" s="122"/>
      <c r="BC8045" s="8"/>
      <c r="BD8045" s="8"/>
      <c r="BE8045" s="8"/>
      <c r="BF8045" s="8"/>
      <c r="BG8045" s="122"/>
      <c r="BH8045" s="8"/>
      <c r="BI8045" s="8"/>
      <c r="BJ8045" s="8"/>
      <c r="BK8045" s="8"/>
      <c r="BL8045" s="122"/>
      <c r="BM8045" s="8"/>
      <c r="BN8045" s="8"/>
      <c r="BO8045" s="8"/>
      <c r="BP8045" s="8"/>
      <c r="BQ8045" s="122"/>
      <c r="BR8045" s="8"/>
      <c r="BS8045" s="8"/>
      <c r="BT8045" s="8"/>
      <c r="BU8045" s="8"/>
      <c r="BV8045" s="122"/>
    </row>
    <row r="8046" spans="1:74" hidden="1" x14ac:dyDescent="0.3">
      <c r="A8046" s="8"/>
      <c r="B8046" s="2" t="s">
        <v>2</v>
      </c>
      <c r="C8046" s="2" t="s">
        <v>3</v>
      </c>
      <c r="D8046" s="2" t="s">
        <v>651</v>
      </c>
      <c r="E8046" s="9" t="s">
        <v>652</v>
      </c>
      <c r="F8046" s="10">
        <v>2</v>
      </c>
      <c r="G8046" s="18" t="s">
        <v>5</v>
      </c>
      <c r="H8046" s="3">
        <v>2024</v>
      </c>
      <c r="I8046" s="20" t="s">
        <v>286</v>
      </c>
      <c r="J8046" s="8" t="s">
        <v>342</v>
      </c>
      <c r="K8046" s="8" t="s">
        <v>320</v>
      </c>
      <c r="L8046" s="163">
        <f t="shared" si="363"/>
        <v>0</v>
      </c>
      <c r="M8046" s="163">
        <f t="shared" si="364"/>
        <v>0</v>
      </c>
      <c r="N8046" s="181"/>
      <c r="O8046" s="8"/>
      <c r="P8046" s="8"/>
      <c r="Q8046" s="8"/>
      <c r="R8046" s="8"/>
      <c r="S8046" s="122"/>
      <c r="T8046" s="8"/>
      <c r="U8046" s="8"/>
      <c r="V8046" s="8"/>
      <c r="W8046" s="8"/>
      <c r="X8046" s="122"/>
      <c r="Y8046" s="8"/>
      <c r="Z8046" s="8"/>
      <c r="AA8046" s="8"/>
      <c r="AB8046" s="8"/>
      <c r="AC8046" s="122"/>
      <c r="AD8046" s="8"/>
      <c r="AE8046" s="8"/>
      <c r="AF8046" s="8"/>
      <c r="AG8046" s="8"/>
      <c r="AH8046" s="122"/>
      <c r="AI8046" s="137"/>
      <c r="AJ8046" s="137"/>
      <c r="AK8046" s="137"/>
      <c r="AL8046" s="137"/>
      <c r="AM8046" s="138"/>
      <c r="AN8046" s="8"/>
      <c r="AO8046" s="8"/>
      <c r="AP8046" s="8"/>
      <c r="AQ8046" s="8"/>
      <c r="AR8046" s="122"/>
      <c r="AS8046" s="139"/>
      <c r="AT8046" s="139"/>
      <c r="AU8046" s="139"/>
      <c r="AV8046" s="139"/>
      <c r="AW8046" s="140"/>
      <c r="AX8046" s="8"/>
      <c r="AY8046" s="8"/>
      <c r="AZ8046" s="8"/>
      <c r="BA8046" s="8"/>
      <c r="BB8046" s="122"/>
      <c r="BC8046" s="8"/>
      <c r="BD8046" s="8"/>
      <c r="BE8046" s="8"/>
      <c r="BF8046" s="8"/>
      <c r="BG8046" s="122"/>
      <c r="BH8046" s="8"/>
      <c r="BI8046" s="8"/>
      <c r="BJ8046" s="8"/>
      <c r="BK8046" s="8"/>
      <c r="BL8046" s="122"/>
      <c r="BM8046" s="8"/>
      <c r="BN8046" s="8"/>
      <c r="BO8046" s="8"/>
      <c r="BP8046" s="8"/>
      <c r="BQ8046" s="122"/>
      <c r="BR8046" s="8"/>
      <c r="BS8046" s="8"/>
      <c r="BT8046" s="8"/>
      <c r="BU8046" s="8"/>
      <c r="BV8046" s="122"/>
    </row>
    <row r="8047" spans="1:74" hidden="1" x14ac:dyDescent="0.3">
      <c r="A8047" s="8"/>
      <c r="B8047" s="2" t="s">
        <v>2</v>
      </c>
      <c r="C8047" s="2" t="s">
        <v>3</v>
      </c>
      <c r="D8047" s="2" t="s">
        <v>651</v>
      </c>
      <c r="E8047" s="9" t="s">
        <v>652</v>
      </c>
      <c r="F8047" s="10">
        <v>2</v>
      </c>
      <c r="G8047" s="18" t="s">
        <v>5</v>
      </c>
      <c r="H8047" s="3">
        <v>2024</v>
      </c>
      <c r="I8047" s="20" t="s">
        <v>286</v>
      </c>
      <c r="J8047" s="8" t="s">
        <v>343</v>
      </c>
      <c r="K8047" s="8" t="s">
        <v>339</v>
      </c>
      <c r="L8047" s="163">
        <f t="shared" si="363"/>
        <v>0</v>
      </c>
      <c r="M8047" s="163">
        <f t="shared" si="364"/>
        <v>0</v>
      </c>
      <c r="N8047" s="181"/>
      <c r="O8047" s="8"/>
      <c r="P8047" s="8"/>
      <c r="Q8047" s="8"/>
      <c r="R8047" s="8"/>
      <c r="S8047" s="122"/>
      <c r="T8047" s="8"/>
      <c r="U8047" s="8"/>
      <c r="V8047" s="8"/>
      <c r="W8047" s="8"/>
      <c r="X8047" s="122"/>
      <c r="Y8047" s="8"/>
      <c r="Z8047" s="8"/>
      <c r="AA8047" s="8"/>
      <c r="AB8047" s="8"/>
      <c r="AC8047" s="122"/>
      <c r="AD8047" s="8"/>
      <c r="AE8047" s="8"/>
      <c r="AF8047" s="8"/>
      <c r="AG8047" s="8"/>
      <c r="AH8047" s="122"/>
      <c r="AI8047" s="137"/>
      <c r="AJ8047" s="137"/>
      <c r="AK8047" s="137"/>
      <c r="AL8047" s="137"/>
      <c r="AM8047" s="138"/>
      <c r="AN8047" s="8"/>
      <c r="AO8047" s="8"/>
      <c r="AP8047" s="8"/>
      <c r="AQ8047" s="8"/>
      <c r="AR8047" s="122"/>
      <c r="AS8047" s="139"/>
      <c r="AT8047" s="139"/>
      <c r="AU8047" s="139"/>
      <c r="AV8047" s="139"/>
      <c r="AW8047" s="140"/>
      <c r="AX8047" s="8"/>
      <c r="AY8047" s="8"/>
      <c r="AZ8047" s="8"/>
      <c r="BA8047" s="8"/>
      <c r="BB8047" s="122"/>
      <c r="BC8047" s="8"/>
      <c r="BD8047" s="8"/>
      <c r="BE8047" s="8"/>
      <c r="BF8047" s="8"/>
      <c r="BG8047" s="122"/>
      <c r="BH8047" s="8"/>
      <c r="BI8047" s="8"/>
      <c r="BJ8047" s="8"/>
      <c r="BK8047" s="8"/>
      <c r="BL8047" s="122"/>
      <c r="BM8047" s="8"/>
      <c r="BN8047" s="8"/>
      <c r="BO8047" s="8"/>
      <c r="BP8047" s="8"/>
      <c r="BQ8047" s="122"/>
      <c r="BR8047" s="8"/>
      <c r="BS8047" s="8"/>
      <c r="BT8047" s="8"/>
      <c r="BU8047" s="8"/>
      <c r="BV8047" s="122"/>
    </row>
    <row r="8048" spans="1:74" hidden="1" x14ac:dyDescent="0.3">
      <c r="A8048" s="8"/>
      <c r="B8048" s="2" t="s">
        <v>2</v>
      </c>
      <c r="C8048" s="2" t="s">
        <v>3</v>
      </c>
      <c r="D8048" s="2" t="s">
        <v>651</v>
      </c>
      <c r="E8048" s="9" t="s">
        <v>652</v>
      </c>
      <c r="F8048" s="10">
        <v>2</v>
      </c>
      <c r="G8048" s="18" t="s">
        <v>5</v>
      </c>
      <c r="H8048" s="3">
        <v>2024</v>
      </c>
      <c r="I8048" s="20" t="s">
        <v>288</v>
      </c>
      <c r="J8048" s="8" t="s">
        <v>344</v>
      </c>
      <c r="K8048" s="8" t="s">
        <v>318</v>
      </c>
      <c r="L8048" s="163">
        <f t="shared" si="363"/>
        <v>0</v>
      </c>
      <c r="M8048" s="163">
        <f t="shared" si="364"/>
        <v>0</v>
      </c>
      <c r="N8048" s="181"/>
      <c r="O8048" s="8"/>
      <c r="P8048" s="8"/>
      <c r="Q8048" s="8"/>
      <c r="R8048" s="8"/>
      <c r="S8048" s="122"/>
      <c r="T8048" s="8"/>
      <c r="U8048" s="8"/>
      <c r="V8048" s="8"/>
      <c r="W8048" s="8"/>
      <c r="X8048" s="122"/>
      <c r="Y8048" s="8"/>
      <c r="Z8048" s="8"/>
      <c r="AA8048" s="8"/>
      <c r="AB8048" s="8"/>
      <c r="AC8048" s="122"/>
      <c r="AD8048" s="8"/>
      <c r="AE8048" s="8"/>
      <c r="AF8048" s="8"/>
      <c r="AG8048" s="8"/>
      <c r="AH8048" s="122"/>
      <c r="AI8048" s="137"/>
      <c r="AJ8048" s="137"/>
      <c r="AK8048" s="137"/>
      <c r="AL8048" s="137"/>
      <c r="AM8048" s="138"/>
      <c r="AN8048" s="8"/>
      <c r="AO8048" s="8"/>
      <c r="AP8048" s="8"/>
      <c r="AQ8048" s="8"/>
      <c r="AR8048" s="122"/>
      <c r="AS8048" s="139"/>
      <c r="AT8048" s="139"/>
      <c r="AU8048" s="139"/>
      <c r="AV8048" s="139"/>
      <c r="AW8048" s="140"/>
      <c r="AX8048" s="8"/>
      <c r="AY8048" s="8"/>
      <c r="AZ8048" s="8"/>
      <c r="BA8048" s="8"/>
      <c r="BB8048" s="122"/>
      <c r="BC8048" s="8"/>
      <c r="BD8048" s="8"/>
      <c r="BE8048" s="8"/>
      <c r="BF8048" s="8"/>
      <c r="BG8048" s="122"/>
      <c r="BH8048" s="8"/>
      <c r="BI8048" s="8"/>
      <c r="BJ8048" s="8"/>
      <c r="BK8048" s="8"/>
      <c r="BL8048" s="122"/>
      <c r="BM8048" s="8"/>
      <c r="BN8048" s="8"/>
      <c r="BO8048" s="8"/>
      <c r="BP8048" s="8"/>
      <c r="BQ8048" s="122"/>
      <c r="BR8048" s="8"/>
      <c r="BS8048" s="8"/>
      <c r="BT8048" s="8"/>
      <c r="BU8048" s="8"/>
      <c r="BV8048" s="122"/>
    </row>
    <row r="8049" spans="1:74" hidden="1" x14ac:dyDescent="0.3">
      <c r="A8049" s="8"/>
      <c r="B8049" s="2" t="s">
        <v>2</v>
      </c>
      <c r="C8049" s="2" t="s">
        <v>3</v>
      </c>
      <c r="D8049" s="2" t="s">
        <v>651</v>
      </c>
      <c r="E8049" s="9" t="s">
        <v>652</v>
      </c>
      <c r="F8049" s="10">
        <v>2</v>
      </c>
      <c r="G8049" s="18" t="s">
        <v>5</v>
      </c>
      <c r="H8049" s="3">
        <v>2024</v>
      </c>
      <c r="I8049" s="20" t="s">
        <v>288</v>
      </c>
      <c r="J8049" s="2" t="s">
        <v>351</v>
      </c>
      <c r="K8049" s="2" t="s">
        <v>318</v>
      </c>
      <c r="L8049" s="163">
        <f t="shared" si="363"/>
        <v>0</v>
      </c>
      <c r="M8049" s="163">
        <f t="shared" si="364"/>
        <v>0</v>
      </c>
      <c r="N8049" s="181"/>
      <c r="O8049" s="8"/>
      <c r="P8049" s="8"/>
      <c r="Q8049" s="8"/>
      <c r="R8049" s="8"/>
      <c r="S8049" s="122"/>
      <c r="T8049" s="8"/>
      <c r="U8049" s="8"/>
      <c r="V8049" s="8"/>
      <c r="W8049" s="8"/>
      <c r="X8049" s="122"/>
      <c r="Y8049" s="8"/>
      <c r="Z8049" s="8"/>
      <c r="AA8049" s="8"/>
      <c r="AB8049" s="8"/>
      <c r="AC8049" s="122"/>
      <c r="AD8049" s="8"/>
      <c r="AE8049" s="8"/>
      <c r="AF8049" s="8"/>
      <c r="AG8049" s="8"/>
      <c r="AH8049" s="122"/>
      <c r="AI8049" s="137"/>
      <c r="AJ8049" s="137"/>
      <c r="AK8049" s="137"/>
      <c r="AL8049" s="137"/>
      <c r="AM8049" s="138"/>
      <c r="AN8049" s="8"/>
      <c r="AO8049" s="8"/>
      <c r="AP8049" s="8"/>
      <c r="AQ8049" s="8"/>
      <c r="AR8049" s="122"/>
      <c r="AS8049" s="139"/>
      <c r="AT8049" s="139"/>
      <c r="AU8049" s="139"/>
      <c r="AV8049" s="139"/>
      <c r="AW8049" s="140"/>
      <c r="AX8049" s="8"/>
      <c r="AY8049" s="8"/>
      <c r="AZ8049" s="8"/>
      <c r="BA8049" s="8"/>
      <c r="BB8049" s="122"/>
      <c r="BC8049" s="8"/>
      <c r="BD8049" s="8"/>
      <c r="BE8049" s="8"/>
      <c r="BF8049" s="8"/>
      <c r="BG8049" s="122"/>
      <c r="BH8049" s="8"/>
      <c r="BI8049" s="8"/>
      <c r="BJ8049" s="8"/>
      <c r="BK8049" s="8"/>
      <c r="BL8049" s="122"/>
      <c r="BM8049" s="8"/>
      <c r="BN8049" s="8"/>
      <c r="BO8049" s="8"/>
      <c r="BP8049" s="8"/>
      <c r="BQ8049" s="122"/>
      <c r="BR8049" s="8"/>
      <c r="BS8049" s="8"/>
      <c r="BT8049" s="8"/>
      <c r="BU8049" s="8"/>
      <c r="BV8049" s="122"/>
    </row>
    <row r="8050" spans="1:74" hidden="1" x14ac:dyDescent="0.3">
      <c r="A8050" s="8"/>
      <c r="B8050" s="2" t="s">
        <v>2</v>
      </c>
      <c r="C8050" s="2" t="s">
        <v>3</v>
      </c>
      <c r="D8050" s="2" t="s">
        <v>651</v>
      </c>
      <c r="E8050" s="9" t="s">
        <v>652</v>
      </c>
      <c r="F8050" s="10">
        <v>2</v>
      </c>
      <c r="G8050" s="18" t="s">
        <v>5</v>
      </c>
      <c r="H8050" s="3">
        <v>2024</v>
      </c>
      <c r="I8050" s="20" t="s">
        <v>288</v>
      </c>
      <c r="J8050" s="2" t="s">
        <v>352</v>
      </c>
      <c r="K8050" s="2" t="s">
        <v>321</v>
      </c>
      <c r="L8050" s="163">
        <f t="shared" si="363"/>
        <v>0</v>
      </c>
      <c r="M8050" s="163">
        <f t="shared" si="364"/>
        <v>0</v>
      </c>
      <c r="N8050" s="181"/>
      <c r="O8050" s="8"/>
      <c r="P8050" s="8"/>
      <c r="Q8050" s="8"/>
      <c r="R8050" s="8"/>
      <c r="S8050" s="122"/>
      <c r="T8050" s="8"/>
      <c r="U8050" s="8"/>
      <c r="V8050" s="8"/>
      <c r="W8050" s="8"/>
      <c r="X8050" s="122"/>
      <c r="Y8050" s="8"/>
      <c r="Z8050" s="8"/>
      <c r="AA8050" s="8"/>
      <c r="AB8050" s="8"/>
      <c r="AC8050" s="122"/>
      <c r="AD8050" s="8"/>
      <c r="AE8050" s="8"/>
      <c r="AF8050" s="8"/>
      <c r="AG8050" s="8"/>
      <c r="AH8050" s="122"/>
      <c r="AI8050" s="137"/>
      <c r="AJ8050" s="137"/>
      <c r="AK8050" s="137"/>
      <c r="AL8050" s="137"/>
      <c r="AM8050" s="138"/>
      <c r="AN8050" s="8"/>
      <c r="AO8050" s="8"/>
      <c r="AP8050" s="8"/>
      <c r="AQ8050" s="8"/>
      <c r="AR8050" s="122"/>
      <c r="AS8050" s="139"/>
      <c r="AT8050" s="139"/>
      <c r="AU8050" s="139"/>
      <c r="AV8050" s="139"/>
      <c r="AW8050" s="140"/>
      <c r="AX8050" s="8"/>
      <c r="AY8050" s="8"/>
      <c r="AZ8050" s="8"/>
      <c r="BA8050" s="8"/>
      <c r="BB8050" s="122"/>
      <c r="BC8050" s="8"/>
      <c r="BD8050" s="8"/>
      <c r="BE8050" s="8"/>
      <c r="BF8050" s="8"/>
      <c r="BG8050" s="122"/>
      <c r="BH8050" s="8"/>
      <c r="BI8050" s="8"/>
      <c r="BJ8050" s="8"/>
      <c r="BK8050" s="8"/>
      <c r="BL8050" s="122"/>
      <c r="BM8050" s="8"/>
      <c r="BN8050" s="8"/>
      <c r="BO8050" s="8"/>
      <c r="BP8050" s="8"/>
      <c r="BQ8050" s="122"/>
      <c r="BR8050" s="8"/>
      <c r="BS8050" s="8"/>
      <c r="BT8050" s="8"/>
      <c r="BU8050" s="8"/>
      <c r="BV8050" s="122"/>
    </row>
    <row r="8051" spans="1:74" hidden="1" x14ac:dyDescent="0.3">
      <c r="A8051" s="8"/>
      <c r="B8051" s="2" t="s">
        <v>2</v>
      </c>
      <c r="C8051" s="2" t="s">
        <v>3</v>
      </c>
      <c r="D8051" s="2" t="s">
        <v>651</v>
      </c>
      <c r="E8051" s="9" t="s">
        <v>652</v>
      </c>
      <c r="F8051" s="10">
        <v>2</v>
      </c>
      <c r="G8051" s="18" t="s">
        <v>5</v>
      </c>
      <c r="H8051" s="3">
        <v>2024</v>
      </c>
      <c r="I8051" s="20" t="s">
        <v>288</v>
      </c>
      <c r="J8051" s="2" t="s">
        <v>345</v>
      </c>
      <c r="K8051" s="2" t="s">
        <v>318</v>
      </c>
      <c r="L8051" s="163">
        <f t="shared" si="363"/>
        <v>0</v>
      </c>
      <c r="M8051" s="163">
        <f t="shared" si="364"/>
        <v>0</v>
      </c>
      <c r="N8051" s="181"/>
      <c r="O8051" s="8"/>
      <c r="P8051" s="8"/>
      <c r="Q8051" s="8"/>
      <c r="R8051" s="8"/>
      <c r="S8051" s="122"/>
      <c r="T8051" s="8"/>
      <c r="U8051" s="8"/>
      <c r="V8051" s="8"/>
      <c r="W8051" s="8"/>
      <c r="X8051" s="122"/>
      <c r="Y8051" s="8"/>
      <c r="Z8051" s="8"/>
      <c r="AA8051" s="8"/>
      <c r="AB8051" s="8"/>
      <c r="AC8051" s="122"/>
      <c r="AD8051" s="8"/>
      <c r="AE8051" s="8"/>
      <c r="AF8051" s="8"/>
      <c r="AG8051" s="8"/>
      <c r="AH8051" s="122"/>
      <c r="AI8051" s="137"/>
      <c r="AJ8051" s="137"/>
      <c r="AK8051" s="137"/>
      <c r="AL8051" s="137"/>
      <c r="AM8051" s="138"/>
      <c r="AN8051" s="8"/>
      <c r="AO8051" s="8"/>
      <c r="AP8051" s="8"/>
      <c r="AQ8051" s="8"/>
      <c r="AR8051" s="122"/>
      <c r="AS8051" s="139"/>
      <c r="AT8051" s="139"/>
      <c r="AU8051" s="139"/>
      <c r="AV8051" s="139"/>
      <c r="AW8051" s="140"/>
      <c r="AX8051" s="8"/>
      <c r="AY8051" s="8"/>
      <c r="AZ8051" s="8"/>
      <c r="BA8051" s="8"/>
      <c r="BB8051" s="122"/>
      <c r="BC8051" s="8"/>
      <c r="BD8051" s="8"/>
      <c r="BE8051" s="8"/>
      <c r="BF8051" s="8"/>
      <c r="BG8051" s="122"/>
      <c r="BH8051" s="8"/>
      <c r="BI8051" s="8"/>
      <c r="BJ8051" s="8"/>
      <c r="BK8051" s="8"/>
      <c r="BL8051" s="122"/>
      <c r="BM8051" s="8"/>
      <c r="BN8051" s="8"/>
      <c r="BO8051" s="8"/>
      <c r="BP8051" s="8"/>
      <c r="BQ8051" s="122"/>
      <c r="BR8051" s="8"/>
      <c r="BS8051" s="8"/>
      <c r="BT8051" s="8"/>
      <c r="BU8051" s="8"/>
      <c r="BV8051" s="122"/>
    </row>
    <row r="8052" spans="1:74" hidden="1" x14ac:dyDescent="0.3">
      <c r="A8052" s="8"/>
      <c r="B8052" s="2" t="s">
        <v>2</v>
      </c>
      <c r="C8052" s="2" t="s">
        <v>3</v>
      </c>
      <c r="D8052" s="2" t="s">
        <v>651</v>
      </c>
      <c r="E8052" s="9" t="s">
        <v>652</v>
      </c>
      <c r="F8052" s="10">
        <v>2</v>
      </c>
      <c r="G8052" s="18" t="s">
        <v>5</v>
      </c>
      <c r="H8052" s="3">
        <v>2024</v>
      </c>
      <c r="I8052" s="20" t="s">
        <v>289</v>
      </c>
      <c r="J8052" s="2" t="s">
        <v>268</v>
      </c>
      <c r="K8052" s="2" t="s">
        <v>318</v>
      </c>
      <c r="L8052" s="163">
        <f t="shared" si="363"/>
        <v>0</v>
      </c>
      <c r="M8052" s="163">
        <f t="shared" si="364"/>
        <v>0</v>
      </c>
      <c r="N8052" s="181"/>
      <c r="O8052" s="8"/>
      <c r="P8052" s="8"/>
      <c r="Q8052" s="8"/>
      <c r="R8052" s="8"/>
      <c r="S8052" s="122"/>
      <c r="T8052" s="8"/>
      <c r="U8052" s="8"/>
      <c r="V8052" s="8"/>
      <c r="W8052" s="8"/>
      <c r="X8052" s="122"/>
      <c r="Y8052" s="8"/>
      <c r="Z8052" s="8"/>
      <c r="AA8052" s="8"/>
      <c r="AB8052" s="8"/>
      <c r="AC8052" s="122"/>
      <c r="AD8052" s="8"/>
      <c r="AE8052" s="8"/>
      <c r="AF8052" s="8"/>
      <c r="AG8052" s="8"/>
      <c r="AH8052" s="122"/>
      <c r="AI8052" s="137"/>
      <c r="AJ8052" s="137"/>
      <c r="AK8052" s="137"/>
      <c r="AL8052" s="137"/>
      <c r="AM8052" s="138"/>
      <c r="AN8052" s="8"/>
      <c r="AO8052" s="8"/>
      <c r="AP8052" s="8"/>
      <c r="AQ8052" s="8"/>
      <c r="AR8052" s="122"/>
      <c r="AS8052" s="139"/>
      <c r="AT8052" s="139"/>
      <c r="AU8052" s="139"/>
      <c r="AV8052" s="139"/>
      <c r="AW8052" s="140"/>
      <c r="AX8052" s="8"/>
      <c r="AY8052" s="8"/>
      <c r="AZ8052" s="8"/>
      <c r="BA8052" s="8"/>
      <c r="BB8052" s="122"/>
      <c r="BC8052" s="8"/>
      <c r="BD8052" s="8"/>
      <c r="BE8052" s="8"/>
      <c r="BF8052" s="8"/>
      <c r="BG8052" s="122"/>
      <c r="BH8052" s="8"/>
      <c r="BI8052" s="8"/>
      <c r="BJ8052" s="8"/>
      <c r="BK8052" s="8"/>
      <c r="BL8052" s="122"/>
      <c r="BM8052" s="8"/>
      <c r="BN8052" s="8"/>
      <c r="BO8052" s="8"/>
      <c r="BP8052" s="8"/>
      <c r="BQ8052" s="122"/>
      <c r="BR8052" s="8"/>
      <c r="BS8052" s="8"/>
      <c r="BT8052" s="8"/>
      <c r="BU8052" s="8"/>
      <c r="BV8052" s="122"/>
    </row>
    <row r="8053" spans="1:74" hidden="1" x14ac:dyDescent="0.3">
      <c r="A8053" s="8"/>
      <c r="B8053" s="2" t="s">
        <v>2</v>
      </c>
      <c r="C8053" s="2" t="s">
        <v>3</v>
      </c>
      <c r="D8053" s="2" t="s">
        <v>651</v>
      </c>
      <c r="E8053" s="9" t="s">
        <v>652</v>
      </c>
      <c r="F8053" s="10">
        <v>2</v>
      </c>
      <c r="G8053" s="18" t="s">
        <v>5</v>
      </c>
      <c r="H8053" s="3">
        <v>2024</v>
      </c>
      <c r="I8053" s="20" t="s">
        <v>289</v>
      </c>
      <c r="J8053" s="2" t="s">
        <v>292</v>
      </c>
      <c r="K8053" s="2" t="s">
        <v>318</v>
      </c>
      <c r="L8053" s="163">
        <f t="shared" si="363"/>
        <v>0</v>
      </c>
      <c r="M8053" s="163">
        <f t="shared" si="364"/>
        <v>0</v>
      </c>
      <c r="N8053" s="181"/>
      <c r="O8053" s="8"/>
      <c r="P8053" s="8"/>
      <c r="Q8053" s="8"/>
      <c r="R8053" s="8"/>
      <c r="S8053" s="122"/>
      <c r="T8053" s="8"/>
      <c r="U8053" s="8"/>
      <c r="V8053" s="8"/>
      <c r="W8053" s="8"/>
      <c r="X8053" s="122"/>
      <c r="Y8053" s="8"/>
      <c r="Z8053" s="8"/>
      <c r="AA8053" s="8"/>
      <c r="AB8053" s="8"/>
      <c r="AC8053" s="122"/>
      <c r="AD8053" s="8"/>
      <c r="AE8053" s="8"/>
      <c r="AF8053" s="8"/>
      <c r="AG8053" s="8"/>
      <c r="AH8053" s="122"/>
      <c r="AI8053" s="137"/>
      <c r="AJ8053" s="137"/>
      <c r="AK8053" s="137"/>
      <c r="AL8053" s="137"/>
      <c r="AM8053" s="138"/>
      <c r="AN8053" s="8"/>
      <c r="AO8053" s="8"/>
      <c r="AP8053" s="8"/>
      <c r="AQ8053" s="8"/>
      <c r="AR8053" s="122"/>
      <c r="AS8053" s="139"/>
      <c r="AT8053" s="139"/>
      <c r="AU8053" s="139"/>
      <c r="AV8053" s="139"/>
      <c r="AW8053" s="140"/>
      <c r="AX8053" s="8"/>
      <c r="AY8053" s="8"/>
      <c r="AZ8053" s="8"/>
      <c r="BA8053" s="8"/>
      <c r="BB8053" s="122"/>
      <c r="BC8053" s="8"/>
      <c r="BD8053" s="8"/>
      <c r="BE8053" s="8"/>
      <c r="BF8053" s="8"/>
      <c r="BG8053" s="122"/>
      <c r="BH8053" s="8"/>
      <c r="BI8053" s="8"/>
      <c r="BJ8053" s="8"/>
      <c r="BK8053" s="8"/>
      <c r="BL8053" s="122"/>
      <c r="BM8053" s="8"/>
      <c r="BN8053" s="8"/>
      <c r="BO8053" s="8"/>
      <c r="BP8053" s="8"/>
      <c r="BQ8053" s="122"/>
      <c r="BR8053" s="8"/>
      <c r="BS8053" s="8"/>
      <c r="BT8053" s="8"/>
      <c r="BU8053" s="8"/>
      <c r="BV8053" s="122"/>
    </row>
    <row r="8054" spans="1:74" hidden="1" x14ac:dyDescent="0.3">
      <c r="A8054" s="8"/>
      <c r="B8054" s="2" t="s">
        <v>2</v>
      </c>
      <c r="C8054" s="2" t="s">
        <v>3</v>
      </c>
      <c r="D8054" s="2" t="s">
        <v>651</v>
      </c>
      <c r="E8054" s="9" t="s">
        <v>652</v>
      </c>
      <c r="F8054" s="10">
        <v>2</v>
      </c>
      <c r="G8054" s="18" t="s">
        <v>5</v>
      </c>
      <c r="H8054" s="3">
        <v>2024</v>
      </c>
      <c r="I8054" s="20" t="s">
        <v>285</v>
      </c>
      <c r="J8054" s="2" t="s">
        <v>293</v>
      </c>
      <c r="K8054" s="2" t="s">
        <v>318</v>
      </c>
      <c r="L8054" s="163">
        <f t="shared" si="363"/>
        <v>0</v>
      </c>
      <c r="M8054" s="163">
        <f t="shared" si="364"/>
        <v>0</v>
      </c>
      <c r="N8054" s="181"/>
      <c r="O8054" s="8"/>
      <c r="P8054" s="8"/>
      <c r="Q8054" s="8"/>
      <c r="R8054" s="8"/>
      <c r="S8054" s="122"/>
      <c r="T8054" s="8"/>
      <c r="U8054" s="8"/>
      <c r="V8054" s="8"/>
      <c r="W8054" s="8"/>
      <c r="X8054" s="122"/>
      <c r="Y8054" s="8"/>
      <c r="Z8054" s="8"/>
      <c r="AA8054" s="8"/>
      <c r="AB8054" s="8"/>
      <c r="AC8054" s="122"/>
      <c r="AD8054" s="8"/>
      <c r="AE8054" s="8"/>
      <c r="AF8054" s="8"/>
      <c r="AG8054" s="8"/>
      <c r="AH8054" s="122"/>
      <c r="AI8054" s="137"/>
      <c r="AJ8054" s="137"/>
      <c r="AK8054" s="137"/>
      <c r="AL8054" s="137"/>
      <c r="AM8054" s="138"/>
      <c r="AN8054" s="8"/>
      <c r="AO8054" s="8"/>
      <c r="AP8054" s="8"/>
      <c r="AQ8054" s="8"/>
      <c r="AR8054" s="122"/>
      <c r="AS8054" s="139"/>
      <c r="AT8054" s="139"/>
      <c r="AU8054" s="139"/>
      <c r="AV8054" s="139"/>
      <c r="AW8054" s="140"/>
      <c r="AX8054" s="8"/>
      <c r="AY8054" s="8"/>
      <c r="AZ8054" s="8"/>
      <c r="BA8054" s="8"/>
      <c r="BB8054" s="122"/>
      <c r="BC8054" s="8"/>
      <c r="BD8054" s="8"/>
      <c r="BE8054" s="8"/>
      <c r="BF8054" s="8"/>
      <c r="BG8054" s="122"/>
      <c r="BH8054" s="8"/>
      <c r="BI8054" s="8"/>
      <c r="BJ8054" s="8"/>
      <c r="BK8054" s="8"/>
      <c r="BL8054" s="122"/>
      <c r="BM8054" s="8"/>
      <c r="BN8054" s="8"/>
      <c r="BO8054" s="8"/>
      <c r="BP8054" s="8"/>
      <c r="BQ8054" s="122"/>
      <c r="BR8054" s="8"/>
      <c r="BS8054" s="8"/>
      <c r="BT8054" s="8"/>
      <c r="BU8054" s="8"/>
      <c r="BV8054" s="122"/>
    </row>
    <row r="8055" spans="1:74" hidden="1" x14ac:dyDescent="0.3">
      <c r="A8055" s="8"/>
      <c r="B8055" s="2" t="s">
        <v>2</v>
      </c>
      <c r="C8055" s="2" t="s">
        <v>3</v>
      </c>
      <c r="D8055" s="2" t="s">
        <v>651</v>
      </c>
      <c r="E8055" s="9" t="s">
        <v>652</v>
      </c>
      <c r="F8055" s="10">
        <v>2</v>
      </c>
      <c r="G8055" s="18" t="s">
        <v>5</v>
      </c>
      <c r="H8055" s="3">
        <v>2024</v>
      </c>
      <c r="I8055" s="20" t="s">
        <v>287</v>
      </c>
      <c r="J8055" s="2" t="s">
        <v>269</v>
      </c>
      <c r="K8055" s="2" t="s">
        <v>320</v>
      </c>
      <c r="L8055" s="163">
        <f t="shared" si="363"/>
        <v>0</v>
      </c>
      <c r="M8055" s="163">
        <f t="shared" si="364"/>
        <v>0</v>
      </c>
      <c r="N8055" s="181"/>
      <c r="O8055" s="8"/>
      <c r="P8055" s="8"/>
      <c r="Q8055" s="8"/>
      <c r="R8055" s="8"/>
      <c r="S8055" s="122"/>
      <c r="T8055" s="8"/>
      <c r="U8055" s="8"/>
      <c r="V8055" s="8"/>
      <c r="W8055" s="8"/>
      <c r="X8055" s="122"/>
      <c r="Y8055" s="8"/>
      <c r="Z8055" s="8"/>
      <c r="AA8055" s="8"/>
      <c r="AB8055" s="8"/>
      <c r="AC8055" s="122"/>
      <c r="AD8055" s="8"/>
      <c r="AE8055" s="8"/>
      <c r="AF8055" s="8"/>
      <c r="AG8055" s="8"/>
      <c r="AH8055" s="122"/>
      <c r="AI8055" s="137"/>
      <c r="AJ8055" s="137"/>
      <c r="AK8055" s="137"/>
      <c r="AL8055" s="137"/>
      <c r="AM8055" s="138"/>
      <c r="AN8055" s="8"/>
      <c r="AO8055" s="8"/>
      <c r="AP8055" s="8"/>
      <c r="AQ8055" s="8"/>
      <c r="AR8055" s="122"/>
      <c r="AS8055" s="139"/>
      <c r="AT8055" s="139"/>
      <c r="AU8055" s="139"/>
      <c r="AV8055" s="139"/>
      <c r="AW8055" s="140"/>
      <c r="AX8055" s="8"/>
      <c r="AY8055" s="8"/>
      <c r="AZ8055" s="8"/>
      <c r="BA8055" s="8"/>
      <c r="BB8055" s="122"/>
      <c r="BC8055" s="8"/>
      <c r="BD8055" s="8"/>
      <c r="BE8055" s="8"/>
      <c r="BF8055" s="8"/>
      <c r="BG8055" s="122"/>
      <c r="BH8055" s="8"/>
      <c r="BI8055" s="8"/>
      <c r="BJ8055" s="8"/>
      <c r="BK8055" s="8"/>
      <c r="BL8055" s="122"/>
      <c r="BM8055" s="8"/>
      <c r="BN8055" s="8"/>
      <c r="BO8055" s="8"/>
      <c r="BP8055" s="8"/>
      <c r="BQ8055" s="122"/>
      <c r="BR8055" s="8"/>
      <c r="BS8055" s="8"/>
      <c r="BT8055" s="8"/>
      <c r="BU8055" s="8"/>
      <c r="BV8055" s="122"/>
    </row>
    <row r="8056" spans="1:74" hidden="1" x14ac:dyDescent="0.3">
      <c r="A8056" s="8"/>
      <c r="B8056" s="2" t="s">
        <v>2</v>
      </c>
      <c r="C8056" s="2" t="s">
        <v>3</v>
      </c>
      <c r="D8056" s="2" t="s">
        <v>651</v>
      </c>
      <c r="E8056" s="9" t="s">
        <v>652</v>
      </c>
      <c r="F8056" s="10">
        <v>2</v>
      </c>
      <c r="G8056" s="18" t="s">
        <v>5</v>
      </c>
      <c r="H8056" s="3">
        <v>2024</v>
      </c>
      <c r="I8056" s="20" t="s">
        <v>287</v>
      </c>
      <c r="J8056" s="2" t="s">
        <v>270</v>
      </c>
      <c r="K8056" s="2" t="s">
        <v>320</v>
      </c>
      <c r="L8056" s="163">
        <f t="shared" si="363"/>
        <v>0</v>
      </c>
      <c r="M8056" s="163">
        <f t="shared" si="364"/>
        <v>0</v>
      </c>
      <c r="N8056" s="181"/>
      <c r="O8056" s="8"/>
      <c r="P8056" s="8"/>
      <c r="Q8056" s="8"/>
      <c r="R8056" s="8"/>
      <c r="S8056" s="122"/>
      <c r="T8056" s="8"/>
      <c r="U8056" s="8"/>
      <c r="V8056" s="8"/>
      <c r="W8056" s="8"/>
      <c r="X8056" s="122"/>
      <c r="Y8056" s="8"/>
      <c r="Z8056" s="8"/>
      <c r="AA8056" s="8"/>
      <c r="AB8056" s="8"/>
      <c r="AC8056" s="122"/>
      <c r="AD8056" s="8"/>
      <c r="AE8056" s="8"/>
      <c r="AF8056" s="8"/>
      <c r="AG8056" s="8"/>
      <c r="AH8056" s="122"/>
      <c r="AI8056" s="137"/>
      <c r="AJ8056" s="137"/>
      <c r="AK8056" s="137"/>
      <c r="AL8056" s="137"/>
      <c r="AM8056" s="138"/>
      <c r="AN8056" s="8"/>
      <c r="AO8056" s="8"/>
      <c r="AP8056" s="8"/>
      <c r="AQ8056" s="8"/>
      <c r="AR8056" s="122"/>
      <c r="AS8056" s="139"/>
      <c r="AT8056" s="139"/>
      <c r="AU8056" s="139"/>
      <c r="AV8056" s="139"/>
      <c r="AW8056" s="140"/>
      <c r="AX8056" s="8"/>
      <c r="AY8056" s="8"/>
      <c r="AZ8056" s="8"/>
      <c r="BA8056" s="8"/>
      <c r="BB8056" s="122"/>
      <c r="BC8056" s="8"/>
      <c r="BD8056" s="8"/>
      <c r="BE8056" s="8"/>
      <c r="BF8056" s="8"/>
      <c r="BG8056" s="122"/>
      <c r="BH8056" s="8"/>
      <c r="BI8056" s="8"/>
      <c r="BJ8056" s="8"/>
      <c r="BK8056" s="8"/>
      <c r="BL8056" s="122"/>
      <c r="BM8056" s="8"/>
      <c r="BN8056" s="8"/>
      <c r="BO8056" s="8"/>
      <c r="BP8056" s="8"/>
      <c r="BQ8056" s="122"/>
      <c r="BR8056" s="8"/>
      <c r="BS8056" s="8"/>
      <c r="BT8056" s="8"/>
      <c r="BU8056" s="8"/>
      <c r="BV8056" s="122"/>
    </row>
    <row r="8057" spans="1:74" hidden="1" x14ac:dyDescent="0.3">
      <c r="A8057" s="8"/>
      <c r="B8057" s="2" t="s">
        <v>2</v>
      </c>
      <c r="C8057" s="2" t="s">
        <v>3</v>
      </c>
      <c r="D8057" s="2" t="s">
        <v>651</v>
      </c>
      <c r="E8057" s="9" t="s">
        <v>652</v>
      </c>
      <c r="F8057" s="10">
        <v>2</v>
      </c>
      <c r="G8057" s="18" t="s">
        <v>5</v>
      </c>
      <c r="H8057" s="3">
        <v>2024</v>
      </c>
      <c r="I8057" s="20" t="s">
        <v>290</v>
      </c>
      <c r="J8057" s="2" t="s">
        <v>271</v>
      </c>
      <c r="K8057" s="2" t="s">
        <v>321</v>
      </c>
      <c r="L8057" s="163">
        <f t="shared" si="363"/>
        <v>0</v>
      </c>
      <c r="M8057" s="163">
        <f t="shared" si="364"/>
        <v>0</v>
      </c>
      <c r="N8057" s="181"/>
      <c r="O8057" s="8"/>
      <c r="P8057" s="8"/>
      <c r="Q8057" s="8"/>
      <c r="R8057" s="8"/>
      <c r="S8057" s="122"/>
      <c r="T8057" s="8"/>
      <c r="U8057" s="8"/>
      <c r="V8057" s="8"/>
      <c r="W8057" s="8"/>
      <c r="X8057" s="122"/>
      <c r="Y8057" s="8"/>
      <c r="Z8057" s="8"/>
      <c r="AA8057" s="8"/>
      <c r="AB8057" s="8"/>
      <c r="AC8057" s="122"/>
      <c r="AD8057" s="8"/>
      <c r="AE8057" s="8"/>
      <c r="AF8057" s="8"/>
      <c r="AG8057" s="8"/>
      <c r="AH8057" s="122"/>
      <c r="AI8057" s="137"/>
      <c r="AJ8057" s="137"/>
      <c r="AK8057" s="137"/>
      <c r="AL8057" s="137"/>
      <c r="AM8057" s="138"/>
      <c r="AN8057" s="8"/>
      <c r="AO8057" s="8"/>
      <c r="AP8057" s="8"/>
      <c r="AQ8057" s="8"/>
      <c r="AR8057" s="122"/>
      <c r="AS8057" s="139"/>
      <c r="AT8057" s="139"/>
      <c r="AU8057" s="139"/>
      <c r="AV8057" s="139"/>
      <c r="AW8057" s="140"/>
      <c r="AX8057" s="8"/>
      <c r="AY8057" s="8"/>
      <c r="AZ8057" s="8"/>
      <c r="BA8057" s="8"/>
      <c r="BB8057" s="122"/>
      <c r="BC8057" s="8"/>
      <c r="BD8057" s="8"/>
      <c r="BE8057" s="8"/>
      <c r="BF8057" s="8"/>
      <c r="BG8057" s="122"/>
      <c r="BH8057" s="8"/>
      <c r="BI8057" s="8"/>
      <c r="BJ8057" s="8"/>
      <c r="BK8057" s="8"/>
      <c r="BL8057" s="122"/>
      <c r="BM8057" s="8"/>
      <c r="BN8057" s="8"/>
      <c r="BO8057" s="8"/>
      <c r="BP8057" s="8"/>
      <c r="BQ8057" s="122"/>
      <c r="BR8057" s="8"/>
      <c r="BS8057" s="8"/>
      <c r="BT8057" s="8"/>
      <c r="BU8057" s="8"/>
      <c r="BV8057" s="122"/>
    </row>
    <row r="8058" spans="1:74" hidden="1" x14ac:dyDescent="0.3">
      <c r="A8058" s="8"/>
      <c r="B8058" s="2" t="s">
        <v>2</v>
      </c>
      <c r="C8058" s="2" t="s">
        <v>3</v>
      </c>
      <c r="D8058" s="2" t="s">
        <v>651</v>
      </c>
      <c r="E8058" s="9" t="s">
        <v>652</v>
      </c>
      <c r="F8058" s="10">
        <v>2</v>
      </c>
      <c r="G8058" s="18" t="s">
        <v>5</v>
      </c>
      <c r="H8058" s="3">
        <v>2024</v>
      </c>
      <c r="I8058" s="20" t="s">
        <v>284</v>
      </c>
      <c r="J8058" s="2" t="s">
        <v>294</v>
      </c>
      <c r="K8058" s="2" t="s">
        <v>320</v>
      </c>
      <c r="L8058" s="163">
        <f t="shared" si="363"/>
        <v>0</v>
      </c>
      <c r="M8058" s="163">
        <f t="shared" si="364"/>
        <v>0</v>
      </c>
      <c r="N8058" s="181"/>
      <c r="O8058" s="8"/>
      <c r="P8058" s="8"/>
      <c r="Q8058" s="8"/>
      <c r="R8058" s="8"/>
      <c r="S8058" s="122"/>
      <c r="T8058" s="8"/>
      <c r="U8058" s="8"/>
      <c r="V8058" s="8"/>
      <c r="W8058" s="8"/>
      <c r="X8058" s="122"/>
      <c r="Y8058" s="8"/>
      <c r="Z8058" s="8"/>
      <c r="AA8058" s="8"/>
      <c r="AB8058" s="8"/>
      <c r="AC8058" s="122"/>
      <c r="AD8058" s="8"/>
      <c r="AE8058" s="8"/>
      <c r="AF8058" s="8"/>
      <c r="AG8058" s="8"/>
      <c r="AH8058" s="122"/>
      <c r="AI8058" s="137"/>
      <c r="AJ8058" s="137"/>
      <c r="AK8058" s="137"/>
      <c r="AL8058" s="137"/>
      <c r="AM8058" s="138"/>
      <c r="AN8058" s="8"/>
      <c r="AO8058" s="8"/>
      <c r="AP8058" s="8"/>
      <c r="AQ8058" s="8"/>
      <c r="AR8058" s="122"/>
      <c r="AS8058" s="139"/>
      <c r="AT8058" s="139"/>
      <c r="AU8058" s="139"/>
      <c r="AV8058" s="139"/>
      <c r="AW8058" s="140"/>
      <c r="AX8058" s="8"/>
      <c r="AY8058" s="8"/>
      <c r="AZ8058" s="8"/>
      <c r="BA8058" s="8"/>
      <c r="BB8058" s="122"/>
      <c r="BC8058" s="8"/>
      <c r="BD8058" s="8"/>
      <c r="BE8058" s="8"/>
      <c r="BF8058" s="8"/>
      <c r="BG8058" s="122"/>
      <c r="BH8058" s="8"/>
      <c r="BI8058" s="8"/>
      <c r="BJ8058" s="8"/>
      <c r="BK8058" s="8"/>
      <c r="BL8058" s="122"/>
      <c r="BM8058" s="8"/>
      <c r="BN8058" s="8"/>
      <c r="BO8058" s="8"/>
      <c r="BP8058" s="8"/>
      <c r="BQ8058" s="122"/>
      <c r="BR8058" s="8"/>
      <c r="BS8058" s="8"/>
      <c r="BT8058" s="8"/>
      <c r="BU8058" s="8"/>
      <c r="BV8058" s="122"/>
    </row>
    <row r="8059" spans="1:74" hidden="1" x14ac:dyDescent="0.3">
      <c r="A8059" s="8"/>
      <c r="B8059" s="2" t="s">
        <v>2</v>
      </c>
      <c r="C8059" s="2" t="s">
        <v>3</v>
      </c>
      <c r="D8059" s="2" t="s">
        <v>651</v>
      </c>
      <c r="E8059" s="9" t="s">
        <v>652</v>
      </c>
      <c r="F8059" s="10">
        <v>2</v>
      </c>
      <c r="G8059" s="18" t="s">
        <v>5</v>
      </c>
      <c r="H8059" s="3">
        <v>2024</v>
      </c>
      <c r="I8059" s="20" t="s">
        <v>284</v>
      </c>
      <c r="J8059" s="2" t="s">
        <v>346</v>
      </c>
      <c r="K8059" s="2" t="s">
        <v>320</v>
      </c>
      <c r="L8059" s="163">
        <f t="shared" si="363"/>
        <v>0</v>
      </c>
      <c r="M8059" s="163">
        <f t="shared" si="364"/>
        <v>0</v>
      </c>
      <c r="N8059" s="181"/>
      <c r="O8059" s="8"/>
      <c r="P8059" s="8"/>
      <c r="Q8059" s="8"/>
      <c r="R8059" s="8"/>
      <c r="S8059" s="122"/>
      <c r="T8059" s="8"/>
      <c r="U8059" s="8"/>
      <c r="V8059" s="8"/>
      <c r="W8059" s="8"/>
      <c r="X8059" s="122"/>
      <c r="Y8059" s="8"/>
      <c r="Z8059" s="8"/>
      <c r="AA8059" s="8"/>
      <c r="AB8059" s="8"/>
      <c r="AC8059" s="122"/>
      <c r="AD8059" s="8"/>
      <c r="AE8059" s="8"/>
      <c r="AF8059" s="8"/>
      <c r="AG8059" s="8"/>
      <c r="AH8059" s="122"/>
      <c r="AI8059" s="137"/>
      <c r="AJ8059" s="137"/>
      <c r="AK8059" s="137"/>
      <c r="AL8059" s="137"/>
      <c r="AM8059" s="138"/>
      <c r="AN8059" s="8"/>
      <c r="AO8059" s="8"/>
      <c r="AP8059" s="8"/>
      <c r="AQ8059" s="8"/>
      <c r="AR8059" s="122"/>
      <c r="AS8059" s="139"/>
      <c r="AT8059" s="139"/>
      <c r="AU8059" s="139"/>
      <c r="AV8059" s="139"/>
      <c r="AW8059" s="140"/>
      <c r="AX8059" s="8"/>
      <c r="AY8059" s="8"/>
      <c r="AZ8059" s="8"/>
      <c r="BA8059" s="8"/>
      <c r="BB8059" s="122"/>
      <c r="BC8059" s="8"/>
      <c r="BD8059" s="8"/>
      <c r="BE8059" s="8"/>
      <c r="BF8059" s="8"/>
      <c r="BG8059" s="122"/>
      <c r="BH8059" s="8"/>
      <c r="BI8059" s="8"/>
      <c r="BJ8059" s="8"/>
      <c r="BK8059" s="8"/>
      <c r="BL8059" s="122"/>
      <c r="BM8059" s="8"/>
      <c r="BN8059" s="8"/>
      <c r="BO8059" s="8"/>
      <c r="BP8059" s="8"/>
      <c r="BQ8059" s="122"/>
      <c r="BR8059" s="8"/>
      <c r="BS8059" s="8"/>
      <c r="BT8059" s="8"/>
      <c r="BU8059" s="8"/>
      <c r="BV8059" s="122"/>
    </row>
    <row r="8060" spans="1:74" hidden="1" x14ac:dyDescent="0.3">
      <c r="A8060" s="8"/>
      <c r="B8060" s="2" t="s">
        <v>2</v>
      </c>
      <c r="C8060" s="2" t="s">
        <v>3</v>
      </c>
      <c r="D8060" s="2" t="s">
        <v>651</v>
      </c>
      <c r="E8060" s="9" t="s">
        <v>652</v>
      </c>
      <c r="F8060" s="10">
        <v>2</v>
      </c>
      <c r="G8060" s="18" t="s">
        <v>5</v>
      </c>
      <c r="H8060" s="3">
        <v>2024</v>
      </c>
      <c r="I8060" s="20" t="s">
        <v>284</v>
      </c>
      <c r="J8060" s="2" t="s">
        <v>295</v>
      </c>
      <c r="K8060" s="2" t="s">
        <v>320</v>
      </c>
      <c r="L8060" s="163">
        <f t="shared" si="363"/>
        <v>0</v>
      </c>
      <c r="M8060" s="163">
        <f t="shared" si="364"/>
        <v>0</v>
      </c>
      <c r="N8060" s="181"/>
      <c r="O8060" s="8"/>
      <c r="P8060" s="8"/>
      <c r="Q8060" s="8"/>
      <c r="R8060" s="8"/>
      <c r="S8060" s="122"/>
      <c r="T8060" s="8"/>
      <c r="U8060" s="8"/>
      <c r="V8060" s="8"/>
      <c r="W8060" s="8"/>
      <c r="X8060" s="122"/>
      <c r="Y8060" s="8"/>
      <c r="Z8060" s="8"/>
      <c r="AA8060" s="8"/>
      <c r="AB8060" s="8"/>
      <c r="AC8060" s="122"/>
      <c r="AD8060" s="8"/>
      <c r="AE8060" s="8"/>
      <c r="AF8060" s="8"/>
      <c r="AG8060" s="8"/>
      <c r="AH8060" s="122"/>
      <c r="AI8060" s="137"/>
      <c r="AJ8060" s="137"/>
      <c r="AK8060" s="137"/>
      <c r="AL8060" s="137"/>
      <c r="AM8060" s="138"/>
      <c r="AN8060" s="8"/>
      <c r="AO8060" s="8"/>
      <c r="AP8060" s="8"/>
      <c r="AQ8060" s="8"/>
      <c r="AR8060" s="122"/>
      <c r="AS8060" s="139"/>
      <c r="AT8060" s="139"/>
      <c r="AU8060" s="139"/>
      <c r="AV8060" s="139"/>
      <c r="AW8060" s="140"/>
      <c r="AX8060" s="8"/>
      <c r="AY8060" s="8"/>
      <c r="AZ8060" s="8"/>
      <c r="BA8060" s="8"/>
      <c r="BB8060" s="122"/>
      <c r="BC8060" s="8"/>
      <c r="BD8060" s="8"/>
      <c r="BE8060" s="8"/>
      <c r="BF8060" s="8"/>
      <c r="BG8060" s="122"/>
      <c r="BH8060" s="8"/>
      <c r="BI8060" s="8"/>
      <c r="BJ8060" s="8"/>
      <c r="BK8060" s="8"/>
      <c r="BL8060" s="122"/>
      <c r="BM8060" s="8"/>
      <c r="BN8060" s="8"/>
      <c r="BO8060" s="8"/>
      <c r="BP8060" s="8"/>
      <c r="BQ8060" s="122"/>
      <c r="BR8060" s="8"/>
      <c r="BS8060" s="8"/>
      <c r="BT8060" s="8"/>
      <c r="BU8060" s="8"/>
      <c r="BV8060" s="122"/>
    </row>
    <row r="8061" spans="1:74" hidden="1" x14ac:dyDescent="0.3">
      <c r="A8061" s="8"/>
      <c r="B8061" s="2" t="s">
        <v>2</v>
      </c>
      <c r="C8061" s="2" t="s">
        <v>3</v>
      </c>
      <c r="D8061" s="2" t="s">
        <v>651</v>
      </c>
      <c r="E8061" s="9" t="s">
        <v>652</v>
      </c>
      <c r="F8061" s="10">
        <v>2</v>
      </c>
      <c r="G8061" s="18" t="s">
        <v>5</v>
      </c>
      <c r="H8061" s="3">
        <v>2024</v>
      </c>
      <c r="I8061" s="20" t="s">
        <v>290</v>
      </c>
      <c r="J8061" s="2" t="s">
        <v>299</v>
      </c>
      <c r="K8061" s="2" t="s">
        <v>318</v>
      </c>
      <c r="L8061" s="163">
        <f t="shared" si="363"/>
        <v>0</v>
      </c>
      <c r="M8061" s="163">
        <f t="shared" si="364"/>
        <v>0</v>
      </c>
      <c r="N8061" s="181"/>
      <c r="O8061" s="8"/>
      <c r="P8061" s="8"/>
      <c r="Q8061" s="8"/>
      <c r="R8061" s="8"/>
      <c r="S8061" s="122"/>
      <c r="T8061" s="8"/>
      <c r="U8061" s="8"/>
      <c r="V8061" s="8"/>
      <c r="W8061" s="8"/>
      <c r="X8061" s="122"/>
      <c r="Y8061" s="8"/>
      <c r="Z8061" s="8"/>
      <c r="AA8061" s="8"/>
      <c r="AB8061" s="8"/>
      <c r="AC8061" s="122"/>
      <c r="AD8061" s="8"/>
      <c r="AE8061" s="8"/>
      <c r="AF8061" s="8"/>
      <c r="AG8061" s="8"/>
      <c r="AH8061" s="122"/>
      <c r="AI8061" s="137"/>
      <c r="AJ8061" s="137"/>
      <c r="AK8061" s="137"/>
      <c r="AL8061" s="137"/>
      <c r="AM8061" s="138"/>
      <c r="AN8061" s="8"/>
      <c r="AO8061" s="8"/>
      <c r="AP8061" s="8"/>
      <c r="AQ8061" s="8"/>
      <c r="AR8061" s="122"/>
      <c r="AS8061" s="139"/>
      <c r="AT8061" s="139"/>
      <c r="AU8061" s="139"/>
      <c r="AV8061" s="139"/>
      <c r="AW8061" s="140"/>
      <c r="AX8061" s="8"/>
      <c r="AY8061" s="8"/>
      <c r="AZ8061" s="8"/>
      <c r="BA8061" s="8"/>
      <c r="BB8061" s="122"/>
      <c r="BC8061" s="8"/>
      <c r="BD8061" s="8"/>
      <c r="BE8061" s="8"/>
      <c r="BF8061" s="8"/>
      <c r="BG8061" s="122"/>
      <c r="BH8061" s="8"/>
      <c r="BI8061" s="8"/>
      <c r="BJ8061" s="8"/>
      <c r="BK8061" s="8"/>
      <c r="BL8061" s="122"/>
      <c r="BM8061" s="8"/>
      <c r="BN8061" s="8"/>
      <c r="BO8061" s="8"/>
      <c r="BP8061" s="8"/>
      <c r="BQ8061" s="122"/>
      <c r="BR8061" s="8"/>
      <c r="BS8061" s="8"/>
      <c r="BT8061" s="8"/>
      <c r="BU8061" s="8"/>
      <c r="BV8061" s="122"/>
    </row>
    <row r="8062" spans="1:74" hidden="1" x14ac:dyDescent="0.3">
      <c r="A8062" s="8"/>
      <c r="B8062" s="2" t="s">
        <v>2</v>
      </c>
      <c r="C8062" s="2" t="s">
        <v>3</v>
      </c>
      <c r="D8062" s="2" t="s">
        <v>651</v>
      </c>
      <c r="E8062" s="9" t="s">
        <v>652</v>
      </c>
      <c r="F8062" s="10">
        <v>2</v>
      </c>
      <c r="G8062" s="18" t="s">
        <v>5</v>
      </c>
      <c r="H8062" s="3">
        <v>2024</v>
      </c>
      <c r="I8062" s="20" t="s">
        <v>315</v>
      </c>
      <c r="J8062" s="2" t="s">
        <v>347</v>
      </c>
      <c r="K8062" s="2" t="s">
        <v>320</v>
      </c>
      <c r="L8062" s="163">
        <f t="shared" si="363"/>
        <v>0</v>
      </c>
      <c r="M8062" s="163">
        <f t="shared" si="364"/>
        <v>0</v>
      </c>
      <c r="N8062" s="181"/>
      <c r="O8062" s="8"/>
      <c r="P8062" s="8"/>
      <c r="Q8062" s="8"/>
      <c r="R8062" s="8"/>
      <c r="S8062" s="122"/>
      <c r="T8062" s="8"/>
      <c r="U8062" s="8"/>
      <c r="V8062" s="8"/>
      <c r="W8062" s="8"/>
      <c r="X8062" s="122"/>
      <c r="Y8062" s="8"/>
      <c r="Z8062" s="8"/>
      <c r="AA8062" s="8"/>
      <c r="AB8062" s="8"/>
      <c r="AC8062" s="122"/>
      <c r="AD8062" s="8"/>
      <c r="AE8062" s="8"/>
      <c r="AF8062" s="8"/>
      <c r="AG8062" s="8"/>
      <c r="AH8062" s="122"/>
      <c r="AI8062" s="137"/>
      <c r="AJ8062" s="137"/>
      <c r="AK8062" s="137"/>
      <c r="AL8062" s="137"/>
      <c r="AM8062" s="138"/>
      <c r="AN8062" s="8"/>
      <c r="AO8062" s="8"/>
      <c r="AP8062" s="8"/>
      <c r="AQ8062" s="8"/>
      <c r="AR8062" s="122"/>
      <c r="AS8062" s="139"/>
      <c r="AT8062" s="139"/>
      <c r="AU8062" s="139"/>
      <c r="AV8062" s="139"/>
      <c r="AW8062" s="140"/>
      <c r="AX8062" s="8"/>
      <c r="AY8062" s="8"/>
      <c r="AZ8062" s="8"/>
      <c r="BA8062" s="8"/>
      <c r="BB8062" s="122"/>
      <c r="BC8062" s="8"/>
      <c r="BD8062" s="8"/>
      <c r="BE8062" s="8"/>
      <c r="BF8062" s="8"/>
      <c r="BG8062" s="122"/>
      <c r="BH8062" s="8"/>
      <c r="BI8062" s="8"/>
      <c r="BJ8062" s="8"/>
      <c r="BK8062" s="8"/>
      <c r="BL8062" s="122"/>
      <c r="BM8062" s="8"/>
      <c r="BN8062" s="8"/>
      <c r="BO8062" s="8"/>
      <c r="BP8062" s="8"/>
      <c r="BQ8062" s="122"/>
      <c r="BR8062" s="8"/>
      <c r="BS8062" s="8"/>
      <c r="BT8062" s="8"/>
      <c r="BU8062" s="8"/>
      <c r="BV8062" s="122"/>
    </row>
    <row r="8063" spans="1:74" hidden="1" x14ac:dyDescent="0.3">
      <c r="A8063" s="8"/>
      <c r="B8063" s="2" t="s">
        <v>2</v>
      </c>
      <c r="C8063" s="2" t="s">
        <v>3</v>
      </c>
      <c r="D8063" s="2" t="s">
        <v>651</v>
      </c>
      <c r="E8063" s="9" t="s">
        <v>652</v>
      </c>
      <c r="F8063" s="10">
        <v>2</v>
      </c>
      <c r="G8063" s="18" t="s">
        <v>5</v>
      </c>
      <c r="H8063" s="3">
        <v>2024</v>
      </c>
      <c r="I8063" s="20" t="s">
        <v>315</v>
      </c>
      <c r="J8063" s="2" t="s">
        <v>296</v>
      </c>
      <c r="K8063" s="2" t="s">
        <v>321</v>
      </c>
      <c r="L8063" s="163">
        <f t="shared" si="363"/>
        <v>0</v>
      </c>
      <c r="M8063" s="163">
        <f t="shared" si="364"/>
        <v>0</v>
      </c>
      <c r="N8063" s="181"/>
      <c r="O8063" s="8"/>
      <c r="P8063" s="8"/>
      <c r="Q8063" s="8"/>
      <c r="R8063" s="8"/>
      <c r="S8063" s="122"/>
      <c r="T8063" s="8"/>
      <c r="U8063" s="8"/>
      <c r="V8063" s="8"/>
      <c r="W8063" s="8"/>
      <c r="X8063" s="122"/>
      <c r="Y8063" s="8"/>
      <c r="Z8063" s="8"/>
      <c r="AA8063" s="8"/>
      <c r="AB8063" s="8"/>
      <c r="AC8063" s="122"/>
      <c r="AD8063" s="8"/>
      <c r="AE8063" s="8"/>
      <c r="AF8063" s="8"/>
      <c r="AG8063" s="8"/>
      <c r="AH8063" s="122"/>
      <c r="AI8063" s="137"/>
      <c r="AJ8063" s="137"/>
      <c r="AK8063" s="137"/>
      <c r="AL8063" s="137"/>
      <c r="AM8063" s="138"/>
      <c r="AN8063" s="8"/>
      <c r="AO8063" s="8"/>
      <c r="AP8063" s="8"/>
      <c r="AQ8063" s="8"/>
      <c r="AR8063" s="122"/>
      <c r="AS8063" s="139"/>
      <c r="AT8063" s="139"/>
      <c r="AU8063" s="139"/>
      <c r="AV8063" s="139"/>
      <c r="AW8063" s="140"/>
      <c r="AX8063" s="8"/>
      <c r="AY8063" s="8"/>
      <c r="AZ8063" s="8"/>
      <c r="BA8063" s="8"/>
      <c r="BB8063" s="122"/>
      <c r="BC8063" s="8"/>
      <c r="BD8063" s="8"/>
      <c r="BE8063" s="8"/>
      <c r="BF8063" s="8"/>
      <c r="BG8063" s="122"/>
      <c r="BH8063" s="8"/>
      <c r="BI8063" s="8"/>
      <c r="BJ8063" s="8"/>
      <c r="BK8063" s="8"/>
      <c r="BL8063" s="122"/>
      <c r="BM8063" s="8"/>
      <c r="BN8063" s="8"/>
      <c r="BO8063" s="8"/>
      <c r="BP8063" s="8"/>
      <c r="BQ8063" s="122"/>
      <c r="BR8063" s="8"/>
      <c r="BS8063" s="8"/>
      <c r="BT8063" s="8"/>
      <c r="BU8063" s="8"/>
      <c r="BV8063" s="122"/>
    </row>
    <row r="8064" spans="1:74" hidden="1" x14ac:dyDescent="0.3">
      <c r="A8064" s="8"/>
      <c r="B8064" s="2" t="s">
        <v>2</v>
      </c>
      <c r="C8064" s="2" t="s">
        <v>3</v>
      </c>
      <c r="D8064" s="2" t="s">
        <v>651</v>
      </c>
      <c r="E8064" s="9" t="s">
        <v>652</v>
      </c>
      <c r="F8064" s="10">
        <v>2</v>
      </c>
      <c r="G8064" s="18" t="s">
        <v>5</v>
      </c>
      <c r="H8064" s="3">
        <v>2024</v>
      </c>
      <c r="I8064" s="20" t="s">
        <v>316</v>
      </c>
      <c r="J8064" s="2" t="s">
        <v>297</v>
      </c>
      <c r="K8064" s="2" t="s">
        <v>318</v>
      </c>
      <c r="L8064" s="163">
        <f t="shared" si="363"/>
        <v>0</v>
      </c>
      <c r="M8064" s="163">
        <f t="shared" si="364"/>
        <v>0</v>
      </c>
      <c r="N8064" s="181"/>
      <c r="O8064" s="8"/>
      <c r="P8064" s="8"/>
      <c r="Q8064" s="8"/>
      <c r="R8064" s="8"/>
      <c r="S8064" s="122"/>
      <c r="T8064" s="8"/>
      <c r="U8064" s="8"/>
      <c r="V8064" s="8"/>
      <c r="W8064" s="8"/>
      <c r="X8064" s="122"/>
      <c r="Y8064" s="8"/>
      <c r="Z8064" s="8"/>
      <c r="AA8064" s="8"/>
      <c r="AB8064" s="8"/>
      <c r="AC8064" s="122"/>
      <c r="AD8064" s="8"/>
      <c r="AE8064" s="8"/>
      <c r="AF8064" s="8"/>
      <c r="AG8064" s="8"/>
      <c r="AH8064" s="122"/>
      <c r="AI8064" s="137"/>
      <c r="AJ8064" s="137"/>
      <c r="AK8064" s="137"/>
      <c r="AL8064" s="137"/>
      <c r="AM8064" s="138"/>
      <c r="AN8064" s="8"/>
      <c r="AO8064" s="8"/>
      <c r="AP8064" s="8"/>
      <c r="AQ8064" s="8"/>
      <c r="AR8064" s="122"/>
      <c r="AS8064" s="139"/>
      <c r="AT8064" s="139"/>
      <c r="AU8064" s="139"/>
      <c r="AV8064" s="139"/>
      <c r="AW8064" s="140"/>
      <c r="AX8064" s="8"/>
      <c r="AY8064" s="8"/>
      <c r="AZ8064" s="8"/>
      <c r="BA8064" s="8"/>
      <c r="BB8064" s="122"/>
      <c r="BC8064" s="8"/>
      <c r="BD8064" s="8"/>
      <c r="BE8064" s="8"/>
      <c r="BF8064" s="8"/>
      <c r="BG8064" s="122"/>
      <c r="BH8064" s="8"/>
      <c r="BI8064" s="8"/>
      <c r="BJ8064" s="8"/>
      <c r="BK8064" s="8"/>
      <c r="BL8064" s="122"/>
      <c r="BM8064" s="8"/>
      <c r="BN8064" s="8"/>
      <c r="BO8064" s="8"/>
      <c r="BP8064" s="8"/>
      <c r="BQ8064" s="122"/>
      <c r="BR8064" s="8"/>
      <c r="BS8064" s="8"/>
      <c r="BT8064" s="8"/>
      <c r="BU8064" s="8"/>
      <c r="BV8064" s="122"/>
    </row>
    <row r="8065" spans="1:74" hidden="1" x14ac:dyDescent="0.3">
      <c r="A8065" s="8"/>
      <c r="B8065" s="2" t="s">
        <v>2</v>
      </c>
      <c r="C8065" s="2" t="s">
        <v>3</v>
      </c>
      <c r="D8065" s="2" t="s">
        <v>651</v>
      </c>
      <c r="E8065" s="9" t="s">
        <v>652</v>
      </c>
      <c r="F8065" s="10">
        <v>2</v>
      </c>
      <c r="G8065" s="18" t="s">
        <v>5</v>
      </c>
      <c r="H8065" s="3">
        <v>2024</v>
      </c>
      <c r="I8065" s="20" t="s">
        <v>316</v>
      </c>
      <c r="J8065" s="8" t="s">
        <v>348</v>
      </c>
      <c r="K8065" s="8" t="s">
        <v>320</v>
      </c>
      <c r="L8065" s="163">
        <f t="shared" si="363"/>
        <v>0</v>
      </c>
      <c r="M8065" s="163">
        <f t="shared" si="364"/>
        <v>0</v>
      </c>
      <c r="N8065" s="181"/>
      <c r="O8065" s="8"/>
      <c r="P8065" s="8"/>
      <c r="Q8065" s="8"/>
      <c r="R8065" s="8"/>
      <c r="S8065" s="122"/>
      <c r="T8065" s="8"/>
      <c r="U8065" s="8"/>
      <c r="V8065" s="8"/>
      <c r="W8065" s="8"/>
      <c r="X8065" s="122"/>
      <c r="Y8065" s="8"/>
      <c r="Z8065" s="8"/>
      <c r="AA8065" s="8"/>
      <c r="AB8065" s="8"/>
      <c r="AC8065" s="122"/>
      <c r="AD8065" s="8"/>
      <c r="AE8065" s="8"/>
      <c r="AF8065" s="8"/>
      <c r="AG8065" s="8"/>
      <c r="AH8065" s="122"/>
      <c r="AI8065" s="137"/>
      <c r="AJ8065" s="137"/>
      <c r="AK8065" s="137"/>
      <c r="AL8065" s="137"/>
      <c r="AM8065" s="138"/>
      <c r="AN8065" s="8"/>
      <c r="AO8065" s="8"/>
      <c r="AP8065" s="8"/>
      <c r="AQ8065" s="8"/>
      <c r="AR8065" s="122"/>
      <c r="AS8065" s="139"/>
      <c r="AT8065" s="139"/>
      <c r="AU8065" s="139"/>
      <c r="AV8065" s="139"/>
      <c r="AW8065" s="140"/>
      <c r="AX8065" s="8"/>
      <c r="AY8065" s="8"/>
      <c r="AZ8065" s="8"/>
      <c r="BA8065" s="8"/>
      <c r="BB8065" s="122"/>
      <c r="BC8065" s="8"/>
      <c r="BD8065" s="8"/>
      <c r="BE8065" s="8"/>
      <c r="BF8065" s="8"/>
      <c r="BG8065" s="122"/>
      <c r="BH8065" s="8"/>
      <c r="BI8065" s="8"/>
      <c r="BJ8065" s="8"/>
      <c r="BK8065" s="8"/>
      <c r="BL8065" s="122"/>
      <c r="BM8065" s="8"/>
      <c r="BN8065" s="8"/>
      <c r="BO8065" s="8"/>
      <c r="BP8065" s="8"/>
      <c r="BQ8065" s="122"/>
      <c r="BR8065" s="8"/>
      <c r="BS8065" s="8"/>
      <c r="BT8065" s="8"/>
      <c r="BU8065" s="8"/>
      <c r="BV8065" s="122"/>
    </row>
    <row r="8066" spans="1:74" hidden="1" x14ac:dyDescent="0.3">
      <c r="A8066" s="8"/>
      <c r="B8066" s="2" t="s">
        <v>2</v>
      </c>
      <c r="C8066" s="2" t="s">
        <v>3</v>
      </c>
      <c r="D8066" s="2" t="s">
        <v>651</v>
      </c>
      <c r="E8066" s="9" t="s">
        <v>652</v>
      </c>
      <c r="F8066" s="10">
        <v>2</v>
      </c>
      <c r="G8066" s="18" t="s">
        <v>5</v>
      </c>
      <c r="H8066" s="3">
        <v>2024</v>
      </c>
      <c r="I8066" s="20" t="s">
        <v>282</v>
      </c>
      <c r="J8066" s="2" t="s">
        <v>272</v>
      </c>
      <c r="K8066" s="2" t="s">
        <v>321</v>
      </c>
      <c r="L8066" s="163">
        <f t="shared" si="363"/>
        <v>0</v>
      </c>
      <c r="M8066" s="163">
        <f t="shared" si="364"/>
        <v>0</v>
      </c>
      <c r="N8066" s="181"/>
      <c r="O8066" s="8"/>
      <c r="P8066" s="8"/>
      <c r="Q8066" s="8"/>
      <c r="R8066" s="8"/>
      <c r="S8066" s="122"/>
      <c r="T8066" s="8"/>
      <c r="U8066" s="8"/>
      <c r="V8066" s="8"/>
      <c r="W8066" s="8"/>
      <c r="X8066" s="122"/>
      <c r="Y8066" s="8"/>
      <c r="Z8066" s="8"/>
      <c r="AA8066" s="8"/>
      <c r="AB8066" s="8"/>
      <c r="AC8066" s="122"/>
      <c r="AD8066" s="8"/>
      <c r="AE8066" s="8"/>
      <c r="AF8066" s="8"/>
      <c r="AG8066" s="8"/>
      <c r="AH8066" s="122"/>
      <c r="AI8066" s="137"/>
      <c r="AJ8066" s="137"/>
      <c r="AK8066" s="137"/>
      <c r="AL8066" s="137"/>
      <c r="AM8066" s="138"/>
      <c r="AN8066" s="8"/>
      <c r="AO8066" s="8"/>
      <c r="AP8066" s="8"/>
      <c r="AQ8066" s="8"/>
      <c r="AR8066" s="122"/>
      <c r="AS8066" s="139"/>
      <c r="AT8066" s="139"/>
      <c r="AU8066" s="139"/>
      <c r="AV8066" s="139"/>
      <c r="AW8066" s="140"/>
      <c r="AX8066" s="8"/>
      <c r="AY8066" s="8"/>
      <c r="AZ8066" s="8"/>
      <c r="BA8066" s="8"/>
      <c r="BB8066" s="122"/>
      <c r="BC8066" s="8"/>
      <c r="BD8066" s="8"/>
      <c r="BE8066" s="8"/>
      <c r="BF8066" s="8"/>
      <c r="BG8066" s="122"/>
      <c r="BH8066" s="8"/>
      <c r="BI8066" s="8"/>
      <c r="BJ8066" s="8"/>
      <c r="BK8066" s="8"/>
      <c r="BL8066" s="122"/>
      <c r="BM8066" s="8"/>
      <c r="BN8066" s="8"/>
      <c r="BO8066" s="8"/>
      <c r="BP8066" s="8"/>
      <c r="BQ8066" s="122"/>
      <c r="BR8066" s="8"/>
      <c r="BS8066" s="8"/>
      <c r="BT8066" s="8"/>
      <c r="BU8066" s="8"/>
      <c r="BV8066" s="122"/>
    </row>
    <row r="8067" spans="1:74" hidden="1" x14ac:dyDescent="0.3">
      <c r="A8067" s="8"/>
      <c r="B8067" s="2" t="s">
        <v>2</v>
      </c>
      <c r="C8067" s="2" t="s">
        <v>3</v>
      </c>
      <c r="D8067" s="2" t="s">
        <v>651</v>
      </c>
      <c r="E8067" s="9" t="s">
        <v>652</v>
      </c>
      <c r="F8067" s="10">
        <v>2</v>
      </c>
      <c r="G8067" s="18" t="s">
        <v>5</v>
      </c>
      <c r="H8067" s="3">
        <v>2024</v>
      </c>
      <c r="I8067" s="20" t="s">
        <v>282</v>
      </c>
      <c r="J8067" s="2" t="s">
        <v>273</v>
      </c>
      <c r="K8067" s="2" t="s">
        <v>321</v>
      </c>
      <c r="L8067" s="165">
        <f t="shared" si="363"/>
        <v>0.1522</v>
      </c>
      <c r="M8067" s="163">
        <f t="shared" si="364"/>
        <v>474.98900000000003</v>
      </c>
      <c r="N8067" s="181"/>
      <c r="O8067" s="8"/>
      <c r="P8067" s="8"/>
      <c r="Q8067" s="8"/>
      <c r="R8067" s="8"/>
      <c r="S8067" s="122"/>
      <c r="T8067" s="8"/>
      <c r="U8067" s="8"/>
      <c r="V8067" s="8"/>
      <c r="W8067" s="8"/>
      <c r="X8067" s="122"/>
      <c r="Y8067" s="8"/>
      <c r="Z8067" s="8"/>
      <c r="AA8067" s="8"/>
      <c r="AB8067" s="8"/>
      <c r="AC8067" s="122"/>
      <c r="AD8067" s="8"/>
      <c r="AE8067" s="8"/>
      <c r="AF8067" s="8"/>
      <c r="AG8067" s="8"/>
      <c r="AH8067" s="122"/>
      <c r="AI8067" s="137"/>
      <c r="AJ8067" s="137"/>
      <c r="AK8067" s="137"/>
      <c r="AL8067" s="137"/>
      <c r="AM8067" s="138"/>
      <c r="AN8067" s="8"/>
      <c r="AO8067" s="8"/>
      <c r="AP8067" s="8"/>
      <c r="AQ8067" s="8"/>
      <c r="AR8067" s="122"/>
      <c r="AS8067" s="139"/>
      <c r="AT8067" s="139"/>
      <c r="AU8067" s="139" t="s">
        <v>679</v>
      </c>
      <c r="AV8067" s="139">
        <v>1.2500000000000001E-2</v>
      </c>
      <c r="AW8067" s="140">
        <v>26.012</v>
      </c>
      <c r="AX8067" s="8" t="s">
        <v>769</v>
      </c>
      <c r="AY8067" s="8"/>
      <c r="AZ8067" s="8"/>
      <c r="BA8067" s="8">
        <v>9.2499999999999999E-2</v>
      </c>
      <c r="BB8067" s="122">
        <v>282.87200000000001</v>
      </c>
      <c r="BC8067" s="8" t="s">
        <v>873</v>
      </c>
      <c r="BD8067" s="8"/>
      <c r="BE8067" s="8"/>
      <c r="BF8067" s="8">
        <v>4.7199999999999999E-2</v>
      </c>
      <c r="BG8067" s="122">
        <v>166.10499999999999</v>
      </c>
      <c r="BH8067" s="8"/>
      <c r="BI8067" s="8"/>
      <c r="BJ8067" s="8"/>
      <c r="BK8067" s="8"/>
      <c r="BL8067" s="122"/>
      <c r="BM8067" s="8"/>
      <c r="BN8067" s="8"/>
      <c r="BO8067" s="8"/>
      <c r="BP8067" s="8"/>
      <c r="BQ8067" s="122"/>
      <c r="BR8067" s="8"/>
      <c r="BS8067" s="8"/>
      <c r="BT8067" s="8"/>
      <c r="BU8067" s="8"/>
      <c r="BV8067" s="122"/>
    </row>
    <row r="8068" spans="1:74" hidden="1" x14ac:dyDescent="0.3">
      <c r="A8068" s="8"/>
      <c r="B8068" s="2" t="s">
        <v>2</v>
      </c>
      <c r="C8068" s="2" t="s">
        <v>3</v>
      </c>
      <c r="D8068" s="2" t="s">
        <v>651</v>
      </c>
      <c r="E8068" s="9" t="s">
        <v>652</v>
      </c>
      <c r="F8068" s="10">
        <v>2</v>
      </c>
      <c r="G8068" s="18" t="s">
        <v>5</v>
      </c>
      <c r="H8068" s="3">
        <v>2024</v>
      </c>
      <c r="I8068" s="20" t="s">
        <v>282</v>
      </c>
      <c r="J8068" s="2" t="s">
        <v>274</v>
      </c>
      <c r="K8068" s="2" t="s">
        <v>321</v>
      </c>
      <c r="L8068" s="163">
        <f t="shared" si="363"/>
        <v>0</v>
      </c>
      <c r="M8068" s="163">
        <f t="shared" si="364"/>
        <v>0</v>
      </c>
      <c r="N8068" s="181"/>
      <c r="O8068" s="8"/>
      <c r="P8068" s="8"/>
      <c r="Q8068" s="8"/>
      <c r="R8068" s="8"/>
      <c r="S8068" s="122"/>
      <c r="T8068" s="8"/>
      <c r="U8068" s="8"/>
      <c r="V8068" s="8"/>
      <c r="W8068" s="8"/>
      <c r="X8068" s="122"/>
      <c r="Y8068" s="8"/>
      <c r="Z8068" s="8"/>
      <c r="AA8068" s="8"/>
      <c r="AB8068" s="8"/>
      <c r="AC8068" s="122"/>
      <c r="AD8068" s="8"/>
      <c r="AE8068" s="8"/>
      <c r="AF8068" s="8"/>
      <c r="AG8068" s="8"/>
      <c r="AH8068" s="122"/>
      <c r="AI8068" s="137"/>
      <c r="AJ8068" s="137"/>
      <c r="AK8068" s="137"/>
      <c r="AL8068" s="137"/>
      <c r="AM8068" s="138"/>
      <c r="AN8068" s="8"/>
      <c r="AO8068" s="8"/>
      <c r="AP8068" s="8"/>
      <c r="AQ8068" s="8"/>
      <c r="AR8068" s="122"/>
      <c r="AS8068" s="139"/>
      <c r="AT8068" s="139"/>
      <c r="AU8068" s="139"/>
      <c r="AV8068" s="139"/>
      <c r="AW8068" s="140"/>
      <c r="AX8068" s="8"/>
      <c r="AY8068" s="8"/>
      <c r="AZ8068" s="8"/>
      <c r="BA8068" s="8"/>
      <c r="BB8068" s="122"/>
      <c r="BC8068" s="8"/>
      <c r="BD8068" s="8"/>
      <c r="BE8068" s="8"/>
      <c r="BF8068" s="8"/>
      <c r="BG8068" s="122"/>
      <c r="BH8068" s="8"/>
      <c r="BI8068" s="8"/>
      <c r="BJ8068" s="8"/>
      <c r="BK8068" s="8"/>
      <c r="BL8068" s="122"/>
      <c r="BM8068" s="8"/>
      <c r="BN8068" s="8"/>
      <c r="BO8068" s="8"/>
      <c r="BP8068" s="8"/>
      <c r="BQ8068" s="122"/>
      <c r="BR8068" s="8"/>
      <c r="BS8068" s="8"/>
      <c r="BT8068" s="8"/>
      <c r="BU8068" s="8"/>
      <c r="BV8068" s="122"/>
    </row>
    <row r="8069" spans="1:74" hidden="1" x14ac:dyDescent="0.3">
      <c r="A8069" s="8"/>
      <c r="B8069" s="2" t="s">
        <v>2</v>
      </c>
      <c r="C8069" s="2" t="s">
        <v>3</v>
      </c>
      <c r="D8069" s="2" t="s">
        <v>651</v>
      </c>
      <c r="E8069" s="9" t="s">
        <v>652</v>
      </c>
      <c r="F8069" s="10">
        <v>2</v>
      </c>
      <c r="G8069" s="18" t="s">
        <v>5</v>
      </c>
      <c r="H8069" s="3">
        <v>2024</v>
      </c>
      <c r="I8069" s="20" t="s">
        <v>282</v>
      </c>
      <c r="J8069" s="2" t="s">
        <v>275</v>
      </c>
      <c r="K8069" s="2" t="s">
        <v>321</v>
      </c>
      <c r="L8069" s="163">
        <f t="shared" si="363"/>
        <v>1E-3</v>
      </c>
      <c r="M8069" s="163">
        <f t="shared" si="364"/>
        <v>2.9390000000000001</v>
      </c>
      <c r="N8069" s="181"/>
      <c r="O8069" s="8"/>
      <c r="P8069" s="8"/>
      <c r="Q8069" s="8"/>
      <c r="R8069" s="8"/>
      <c r="S8069" s="122"/>
      <c r="T8069" s="8"/>
      <c r="U8069" s="8"/>
      <c r="V8069" s="8"/>
      <c r="W8069" s="8"/>
      <c r="X8069" s="122"/>
      <c r="Y8069" s="8"/>
      <c r="Z8069" s="8"/>
      <c r="AA8069" s="8"/>
      <c r="AB8069" s="8"/>
      <c r="AC8069" s="122"/>
      <c r="AD8069" s="8"/>
      <c r="AE8069" s="8"/>
      <c r="AF8069" s="8"/>
      <c r="AG8069" s="8"/>
      <c r="AH8069" s="122"/>
      <c r="AI8069" s="137"/>
      <c r="AJ8069" s="137"/>
      <c r="AK8069" s="137"/>
      <c r="AL8069" s="137"/>
      <c r="AM8069" s="138"/>
      <c r="AN8069" s="8"/>
      <c r="AO8069" s="8"/>
      <c r="AP8069" s="8"/>
      <c r="AQ8069" s="8"/>
      <c r="AR8069" s="122"/>
      <c r="AS8069" s="139"/>
      <c r="AT8069" s="139"/>
      <c r="AU8069" s="139"/>
      <c r="AV8069" s="139"/>
      <c r="AW8069" s="140"/>
      <c r="AX8069" s="8"/>
      <c r="AY8069" s="8"/>
      <c r="AZ8069" s="8">
        <v>93</v>
      </c>
      <c r="BA8069" s="8">
        <v>1E-3</v>
      </c>
      <c r="BB8069" s="122">
        <v>2.9390000000000001</v>
      </c>
      <c r="BC8069" s="8"/>
      <c r="BD8069" s="8"/>
      <c r="BE8069" s="8"/>
      <c r="BF8069" s="8"/>
      <c r="BG8069" s="122"/>
      <c r="BH8069" s="8"/>
      <c r="BI8069" s="8"/>
      <c r="BJ8069" s="8"/>
      <c r="BK8069" s="8"/>
      <c r="BL8069" s="122"/>
      <c r="BM8069" s="8"/>
      <c r="BN8069" s="8"/>
      <c r="BO8069" s="8"/>
      <c r="BP8069" s="8"/>
      <c r="BQ8069" s="122"/>
      <c r="BR8069" s="8"/>
      <c r="BS8069" s="8"/>
      <c r="BT8069" s="8"/>
      <c r="BU8069" s="8"/>
      <c r="BV8069" s="122"/>
    </row>
    <row r="8070" spans="1:74" hidden="1" x14ac:dyDescent="0.3">
      <c r="A8070" s="8"/>
      <c r="B8070" s="2" t="s">
        <v>2</v>
      </c>
      <c r="C8070" s="2" t="s">
        <v>3</v>
      </c>
      <c r="D8070" s="2" t="s">
        <v>651</v>
      </c>
      <c r="E8070" s="9" t="s">
        <v>652</v>
      </c>
      <c r="F8070" s="10">
        <v>2</v>
      </c>
      <c r="G8070" s="18" t="s">
        <v>5</v>
      </c>
      <c r="H8070" s="3">
        <v>2024</v>
      </c>
      <c r="I8070" s="20" t="s">
        <v>282</v>
      </c>
      <c r="J8070" s="2" t="s">
        <v>276</v>
      </c>
      <c r="K8070" s="2" t="s">
        <v>320</v>
      </c>
      <c r="L8070" s="163">
        <f t="shared" si="363"/>
        <v>0</v>
      </c>
      <c r="M8070" s="163">
        <f t="shared" si="364"/>
        <v>0</v>
      </c>
      <c r="N8070" s="181"/>
      <c r="O8070" s="8"/>
      <c r="P8070" s="8"/>
      <c r="Q8070" s="8"/>
      <c r="R8070" s="8"/>
      <c r="S8070" s="122"/>
      <c r="T8070" s="8"/>
      <c r="U8070" s="8"/>
      <c r="V8070" s="8"/>
      <c r="W8070" s="8"/>
      <c r="X8070" s="122"/>
      <c r="Y8070" s="8"/>
      <c r="Z8070" s="8"/>
      <c r="AA8070" s="8"/>
      <c r="AB8070" s="8"/>
      <c r="AC8070" s="122"/>
      <c r="AD8070" s="8"/>
      <c r="AE8070" s="8"/>
      <c r="AF8070" s="8"/>
      <c r="AG8070" s="8"/>
      <c r="AH8070" s="122"/>
      <c r="AI8070" s="137"/>
      <c r="AJ8070" s="137"/>
      <c r="AK8070" s="137"/>
      <c r="AL8070" s="137"/>
      <c r="AM8070" s="138"/>
      <c r="AN8070" s="8"/>
      <c r="AO8070" s="8"/>
      <c r="AP8070" s="8"/>
      <c r="AQ8070" s="8"/>
      <c r="AR8070" s="122"/>
      <c r="AS8070" s="139"/>
      <c r="AT8070" s="139"/>
      <c r="AU8070" s="139"/>
      <c r="AV8070" s="139"/>
      <c r="AW8070" s="140"/>
      <c r="AX8070" s="8"/>
      <c r="AY8070" s="8"/>
      <c r="AZ8070" s="8"/>
      <c r="BA8070" s="8"/>
      <c r="BB8070" s="122"/>
      <c r="BC8070" s="8"/>
      <c r="BD8070" s="8"/>
      <c r="BE8070" s="8"/>
      <c r="BF8070" s="8"/>
      <c r="BG8070" s="122"/>
      <c r="BH8070" s="8"/>
      <c r="BI8070" s="8"/>
      <c r="BJ8070" s="8"/>
      <c r="BK8070" s="8"/>
      <c r="BL8070" s="122"/>
      <c r="BM8070" s="8"/>
      <c r="BN8070" s="8"/>
      <c r="BO8070" s="8"/>
      <c r="BP8070" s="8"/>
      <c r="BQ8070" s="122"/>
      <c r="BR8070" s="8"/>
      <c r="BS8070" s="8"/>
      <c r="BT8070" s="8"/>
      <c r="BU8070" s="8"/>
      <c r="BV8070" s="122"/>
    </row>
    <row r="8071" spans="1:74" hidden="1" x14ac:dyDescent="0.3">
      <c r="A8071" s="8"/>
      <c r="B8071" s="2" t="s">
        <v>2</v>
      </c>
      <c r="C8071" s="2" t="s">
        <v>3</v>
      </c>
      <c r="D8071" s="2" t="s">
        <v>651</v>
      </c>
      <c r="E8071" s="9" t="s">
        <v>652</v>
      </c>
      <c r="F8071" s="10">
        <v>2</v>
      </c>
      <c r="G8071" s="18" t="s">
        <v>5</v>
      </c>
      <c r="H8071" s="3">
        <v>2024</v>
      </c>
      <c r="I8071" s="20" t="s">
        <v>282</v>
      </c>
      <c r="J8071" s="2" t="s">
        <v>277</v>
      </c>
      <c r="K8071" s="2" t="s">
        <v>320</v>
      </c>
      <c r="L8071" s="163">
        <f t="shared" si="363"/>
        <v>49</v>
      </c>
      <c r="M8071" s="163">
        <f t="shared" si="364"/>
        <v>169.17200000000003</v>
      </c>
      <c r="N8071" s="181"/>
      <c r="O8071" s="8"/>
      <c r="P8071" s="8"/>
      <c r="Q8071" s="8"/>
      <c r="R8071" s="8"/>
      <c r="S8071" s="122"/>
      <c r="T8071" s="8"/>
      <c r="U8071" s="8"/>
      <c r="V8071" s="8"/>
      <c r="W8071" s="8"/>
      <c r="X8071" s="122"/>
      <c r="Y8071" s="8"/>
      <c r="Z8071" s="8"/>
      <c r="AA8071" s="8"/>
      <c r="AB8071" s="8"/>
      <c r="AC8071" s="122"/>
      <c r="AD8071" s="8"/>
      <c r="AE8071" s="8"/>
      <c r="AF8071" s="8"/>
      <c r="AG8071" s="8"/>
      <c r="AH8071" s="122"/>
      <c r="AI8071" s="137"/>
      <c r="AJ8071" s="137"/>
      <c r="AK8071" s="137"/>
      <c r="AL8071" s="137"/>
      <c r="AM8071" s="138"/>
      <c r="AN8071" s="8"/>
      <c r="AO8071" s="8"/>
      <c r="AP8071" s="8"/>
      <c r="AQ8071" s="8"/>
      <c r="AR8071" s="122"/>
      <c r="AS8071" s="139"/>
      <c r="AT8071" s="139"/>
      <c r="AU8071" s="139"/>
      <c r="AV8071" s="139"/>
      <c r="AW8071" s="140"/>
      <c r="AX8071" s="8" t="s">
        <v>794</v>
      </c>
      <c r="AY8071" s="8"/>
      <c r="AZ8071" s="8"/>
      <c r="BA8071" s="8">
        <v>22</v>
      </c>
      <c r="BB8071" s="122">
        <v>66.822000000000003</v>
      </c>
      <c r="BC8071" s="8" t="s">
        <v>904</v>
      </c>
      <c r="BD8071" s="8"/>
      <c r="BE8071" s="8"/>
      <c r="BF8071" s="8">
        <v>14</v>
      </c>
      <c r="BG8071" s="122">
        <v>68.581000000000003</v>
      </c>
      <c r="BH8071" s="8" t="s">
        <v>971</v>
      </c>
      <c r="BI8071" s="8"/>
      <c r="BJ8071" s="8"/>
      <c r="BK8071" s="8">
        <v>13</v>
      </c>
      <c r="BL8071" s="122">
        <v>33.768999999999998</v>
      </c>
      <c r="BM8071" s="8"/>
      <c r="BN8071" s="8"/>
      <c r="BO8071" s="8"/>
      <c r="BP8071" s="8"/>
      <c r="BQ8071" s="122"/>
      <c r="BR8071" s="8"/>
      <c r="BS8071" s="8"/>
      <c r="BT8071" s="8"/>
      <c r="BU8071" s="8"/>
      <c r="BV8071" s="122"/>
    </row>
    <row r="8072" spans="1:74" hidden="1" x14ac:dyDescent="0.3">
      <c r="A8072" s="8"/>
      <c r="B8072" s="2" t="s">
        <v>2</v>
      </c>
      <c r="C8072" s="2" t="s">
        <v>3</v>
      </c>
      <c r="D8072" s="2" t="s">
        <v>651</v>
      </c>
      <c r="E8072" s="9" t="s">
        <v>652</v>
      </c>
      <c r="F8072" s="10">
        <v>2</v>
      </c>
      <c r="G8072" s="18" t="s">
        <v>5</v>
      </c>
      <c r="H8072" s="3">
        <v>2024</v>
      </c>
      <c r="I8072" s="20" t="s">
        <v>283</v>
      </c>
      <c r="J8072" s="2" t="s">
        <v>298</v>
      </c>
      <c r="K8072" s="2" t="s">
        <v>321</v>
      </c>
      <c r="L8072" s="163">
        <f t="shared" si="363"/>
        <v>0.03</v>
      </c>
      <c r="M8072" s="163">
        <f t="shared" si="364"/>
        <v>11.855</v>
      </c>
      <c r="N8072" s="181"/>
      <c r="O8072" s="8"/>
      <c r="P8072" s="8"/>
      <c r="Q8072" s="8"/>
      <c r="R8072" s="8"/>
      <c r="S8072" s="122"/>
      <c r="T8072" s="8"/>
      <c r="U8072" s="8"/>
      <c r="V8072" s="8"/>
      <c r="W8072" s="8"/>
      <c r="X8072" s="122"/>
      <c r="Y8072" s="8"/>
      <c r="Z8072" s="8"/>
      <c r="AA8072" s="8"/>
      <c r="AB8072" s="8"/>
      <c r="AC8072" s="122"/>
      <c r="AD8072" s="8"/>
      <c r="AE8072" s="8"/>
      <c r="AF8072" s="8"/>
      <c r="AG8072" s="8"/>
      <c r="AH8072" s="122"/>
      <c r="AI8072" s="137"/>
      <c r="AJ8072" s="137"/>
      <c r="AK8072" s="137"/>
      <c r="AL8072" s="137"/>
      <c r="AM8072" s="138"/>
      <c r="AN8072" s="8"/>
      <c r="AO8072" s="8"/>
      <c r="AP8072" s="8"/>
      <c r="AQ8072" s="8"/>
      <c r="AR8072" s="122"/>
      <c r="AS8072" s="139"/>
      <c r="AT8072" s="139"/>
      <c r="AU8072" s="139"/>
      <c r="AV8072" s="139"/>
      <c r="AW8072" s="140"/>
      <c r="AX8072" s="8" t="s">
        <v>516</v>
      </c>
      <c r="AY8072" s="8"/>
      <c r="AZ8072" s="8"/>
      <c r="BA8072" s="8">
        <v>0.03</v>
      </c>
      <c r="BB8072" s="122">
        <v>11.855</v>
      </c>
      <c r="BC8072" s="8"/>
      <c r="BD8072" s="8"/>
      <c r="BE8072" s="8"/>
      <c r="BF8072" s="8"/>
      <c r="BG8072" s="122"/>
      <c r="BH8072" s="8"/>
      <c r="BI8072" s="8"/>
      <c r="BJ8072" s="8"/>
      <c r="BK8072" s="8"/>
      <c r="BL8072" s="122"/>
      <c r="BM8072" s="8"/>
      <c r="BN8072" s="8"/>
      <c r="BO8072" s="8"/>
      <c r="BP8072" s="8"/>
      <c r="BQ8072" s="122"/>
      <c r="BR8072" s="8"/>
      <c r="BS8072" s="8"/>
      <c r="BT8072" s="8"/>
      <c r="BU8072" s="8"/>
      <c r="BV8072" s="122"/>
    </row>
    <row r="8073" spans="1:74" hidden="1" x14ac:dyDescent="0.3">
      <c r="A8073" s="8"/>
      <c r="B8073" s="2" t="s">
        <v>2</v>
      </c>
      <c r="C8073" s="2" t="s">
        <v>3</v>
      </c>
      <c r="D8073" s="2" t="s">
        <v>651</v>
      </c>
      <c r="E8073" s="9" t="s">
        <v>652</v>
      </c>
      <c r="F8073" s="10">
        <v>2</v>
      </c>
      <c r="G8073" s="18" t="s">
        <v>5</v>
      </c>
      <c r="H8073" s="3">
        <v>2024</v>
      </c>
      <c r="I8073" s="20" t="s">
        <v>283</v>
      </c>
      <c r="J8073" s="2" t="s">
        <v>278</v>
      </c>
      <c r="K8073" s="2" t="s">
        <v>320</v>
      </c>
      <c r="L8073" s="163">
        <f t="shared" si="363"/>
        <v>11</v>
      </c>
      <c r="M8073" s="163">
        <f t="shared" si="364"/>
        <v>14.009</v>
      </c>
      <c r="N8073" s="181"/>
      <c r="O8073" s="8"/>
      <c r="P8073" s="8"/>
      <c r="Q8073" s="8"/>
      <c r="R8073" s="8"/>
      <c r="S8073" s="122"/>
      <c r="T8073" s="8"/>
      <c r="U8073" s="8"/>
      <c r="V8073" s="8"/>
      <c r="W8073" s="8"/>
      <c r="X8073" s="122"/>
      <c r="Y8073" s="8"/>
      <c r="Z8073" s="8"/>
      <c r="AA8073" s="8"/>
      <c r="AB8073" s="8"/>
      <c r="AC8073" s="122"/>
      <c r="AD8073" s="8"/>
      <c r="AE8073" s="8"/>
      <c r="AF8073" s="8"/>
      <c r="AG8073" s="8"/>
      <c r="AH8073" s="122"/>
      <c r="AI8073" s="137"/>
      <c r="AJ8073" s="137"/>
      <c r="AK8073" s="137"/>
      <c r="AL8073" s="137"/>
      <c r="AM8073" s="138"/>
      <c r="AN8073" s="8" t="s">
        <v>653</v>
      </c>
      <c r="AO8073" s="8"/>
      <c r="AP8073" s="8"/>
      <c r="AQ8073" s="8">
        <v>1</v>
      </c>
      <c r="AR8073" s="122">
        <v>1.927</v>
      </c>
      <c r="AS8073" s="139"/>
      <c r="AT8073" s="139"/>
      <c r="AU8073" s="139"/>
      <c r="AV8073" s="139"/>
      <c r="AW8073" s="140"/>
      <c r="AX8073" s="8" t="s">
        <v>805</v>
      </c>
      <c r="AY8073" s="8"/>
      <c r="AZ8073" s="8"/>
      <c r="BA8073" s="8">
        <v>10</v>
      </c>
      <c r="BB8073" s="122">
        <v>12.082000000000001</v>
      </c>
      <c r="BC8073" s="8"/>
      <c r="BD8073" s="8"/>
      <c r="BE8073" s="8"/>
      <c r="BF8073" s="8"/>
      <c r="BG8073" s="122"/>
      <c r="BH8073" s="8"/>
      <c r="BI8073" s="8"/>
      <c r="BJ8073" s="8"/>
      <c r="BK8073" s="8"/>
      <c r="BL8073" s="122"/>
      <c r="BM8073" s="8"/>
      <c r="BN8073" s="8"/>
      <c r="BO8073" s="8"/>
      <c r="BP8073" s="8"/>
      <c r="BQ8073" s="122"/>
      <c r="BR8073" s="8"/>
      <c r="BS8073" s="8"/>
      <c r="BT8073" s="8"/>
      <c r="BU8073" s="8"/>
      <c r="BV8073" s="122"/>
    </row>
    <row r="8074" spans="1:74" hidden="1" x14ac:dyDescent="0.3">
      <c r="A8074" s="8"/>
      <c r="B8074" s="2" t="s">
        <v>2</v>
      </c>
      <c r="C8074" s="2" t="s">
        <v>3</v>
      </c>
      <c r="D8074" s="2" t="s">
        <v>651</v>
      </c>
      <c r="E8074" s="9" t="s">
        <v>652</v>
      </c>
      <c r="F8074" s="10">
        <v>2</v>
      </c>
      <c r="G8074" s="18" t="s">
        <v>5</v>
      </c>
      <c r="H8074" s="3">
        <v>2024</v>
      </c>
      <c r="I8074" s="20" t="s">
        <v>283</v>
      </c>
      <c r="J8074" s="2" t="s">
        <v>279</v>
      </c>
      <c r="K8074" s="2" t="s">
        <v>320</v>
      </c>
      <c r="L8074" s="163">
        <f t="shared" si="363"/>
        <v>0</v>
      </c>
      <c r="M8074" s="163">
        <f t="shared" si="364"/>
        <v>0</v>
      </c>
      <c r="N8074" s="181"/>
      <c r="O8074" s="8"/>
      <c r="P8074" s="8"/>
      <c r="Q8074" s="8"/>
      <c r="R8074" s="8"/>
      <c r="S8074" s="122"/>
      <c r="T8074" s="8"/>
      <c r="U8074" s="8"/>
      <c r="V8074" s="8"/>
      <c r="W8074" s="8"/>
      <c r="X8074" s="122"/>
      <c r="Y8074" s="8"/>
      <c r="Z8074" s="8"/>
      <c r="AA8074" s="8"/>
      <c r="AB8074" s="8"/>
      <c r="AC8074" s="122"/>
      <c r="AD8074" s="8"/>
      <c r="AE8074" s="8"/>
      <c r="AF8074" s="8"/>
      <c r="AG8074" s="8"/>
      <c r="AH8074" s="122"/>
      <c r="AI8074" s="137"/>
      <c r="AJ8074" s="137"/>
      <c r="AK8074" s="137"/>
      <c r="AL8074" s="137"/>
      <c r="AM8074" s="138"/>
      <c r="AN8074" s="8"/>
      <c r="AO8074" s="8"/>
      <c r="AP8074" s="8"/>
      <c r="AQ8074" s="8"/>
      <c r="AR8074" s="122"/>
      <c r="AS8074" s="139"/>
      <c r="AT8074" s="139"/>
      <c r="AU8074" s="139"/>
      <c r="AV8074" s="139"/>
      <c r="AW8074" s="140"/>
      <c r="AX8074" s="8"/>
      <c r="AY8074" s="8"/>
      <c r="AZ8074" s="8"/>
      <c r="BA8074" s="8"/>
      <c r="BB8074" s="122"/>
      <c r="BC8074" s="8"/>
      <c r="BD8074" s="8"/>
      <c r="BE8074" s="8"/>
      <c r="BF8074" s="8"/>
      <c r="BG8074" s="122"/>
      <c r="BH8074" s="8"/>
      <c r="BI8074" s="8"/>
      <c r="BJ8074" s="8"/>
      <c r="BK8074" s="8"/>
      <c r="BL8074" s="122"/>
      <c r="BM8074" s="8"/>
      <c r="BN8074" s="8"/>
      <c r="BO8074" s="8"/>
      <c r="BP8074" s="8"/>
      <c r="BQ8074" s="122"/>
      <c r="BR8074" s="8"/>
      <c r="BS8074" s="8"/>
      <c r="BT8074" s="8"/>
      <c r="BU8074" s="8"/>
      <c r="BV8074" s="122"/>
    </row>
    <row r="8075" spans="1:74" hidden="1" x14ac:dyDescent="0.3">
      <c r="A8075" s="8"/>
      <c r="B8075" s="2" t="s">
        <v>2</v>
      </c>
      <c r="C8075" s="2" t="s">
        <v>3</v>
      </c>
      <c r="D8075" s="2" t="s">
        <v>651</v>
      </c>
      <c r="E8075" s="9" t="s">
        <v>652</v>
      </c>
      <c r="F8075" s="10">
        <v>2</v>
      </c>
      <c r="G8075" s="18" t="s">
        <v>5</v>
      </c>
      <c r="H8075" s="3">
        <v>2024</v>
      </c>
      <c r="I8075" s="20" t="s">
        <v>286</v>
      </c>
      <c r="J8075" s="2" t="s">
        <v>280</v>
      </c>
      <c r="K8075" s="2" t="s">
        <v>319</v>
      </c>
      <c r="L8075" s="163">
        <f t="shared" si="363"/>
        <v>0</v>
      </c>
      <c r="M8075" s="163">
        <f t="shared" si="364"/>
        <v>0</v>
      </c>
      <c r="N8075" s="181"/>
      <c r="O8075" s="8"/>
      <c r="P8075" s="8"/>
      <c r="Q8075" s="8"/>
      <c r="R8075" s="8"/>
      <c r="S8075" s="122"/>
      <c r="T8075" s="8"/>
      <c r="U8075" s="8"/>
      <c r="V8075" s="8"/>
      <c r="W8075" s="8"/>
      <c r="X8075" s="122"/>
      <c r="Y8075" s="8"/>
      <c r="Z8075" s="8"/>
      <c r="AA8075" s="8"/>
      <c r="AB8075" s="8"/>
      <c r="AC8075" s="122"/>
      <c r="AD8075" s="8"/>
      <c r="AE8075" s="8"/>
      <c r="AF8075" s="8"/>
      <c r="AG8075" s="8"/>
      <c r="AH8075" s="122"/>
      <c r="AI8075" s="137"/>
      <c r="AJ8075" s="137"/>
      <c r="AK8075" s="137"/>
      <c r="AL8075" s="137"/>
      <c r="AM8075" s="138"/>
      <c r="AN8075" s="8"/>
      <c r="AO8075" s="8"/>
      <c r="AP8075" s="8"/>
      <c r="AQ8075" s="8"/>
      <c r="AR8075" s="122"/>
      <c r="AS8075" s="139"/>
      <c r="AT8075" s="139"/>
      <c r="AU8075" s="139"/>
      <c r="AV8075" s="139"/>
      <c r="AW8075" s="140"/>
      <c r="AX8075" s="8"/>
      <c r="AY8075" s="8"/>
      <c r="AZ8075" s="8"/>
      <c r="BA8075" s="8"/>
      <c r="BB8075" s="122"/>
      <c r="BC8075" s="8"/>
      <c r="BD8075" s="8"/>
      <c r="BE8075" s="8"/>
      <c r="BF8075" s="8"/>
      <c r="BG8075" s="122"/>
      <c r="BH8075" s="8"/>
      <c r="BI8075" s="8"/>
      <c r="BJ8075" s="8"/>
      <c r="BK8075" s="8"/>
      <c r="BL8075" s="122"/>
      <c r="BM8075" s="8"/>
      <c r="BN8075" s="8"/>
      <c r="BO8075" s="8"/>
      <c r="BP8075" s="8"/>
      <c r="BQ8075" s="122"/>
      <c r="BR8075" s="8"/>
      <c r="BS8075" s="8"/>
      <c r="BT8075" s="8"/>
      <c r="BU8075" s="8"/>
      <c r="BV8075" s="122"/>
    </row>
    <row r="8076" spans="1:74" hidden="1" x14ac:dyDescent="0.3">
      <c r="A8076" s="8"/>
      <c r="B8076" s="2" t="s">
        <v>2</v>
      </c>
      <c r="C8076" s="2" t="s">
        <v>3</v>
      </c>
      <c r="D8076" s="2" t="s">
        <v>651</v>
      </c>
      <c r="E8076" s="9" t="s">
        <v>652</v>
      </c>
      <c r="F8076" s="10">
        <v>2</v>
      </c>
      <c r="G8076" s="18" t="s">
        <v>5</v>
      </c>
      <c r="H8076" s="3">
        <v>2024</v>
      </c>
      <c r="I8076" s="20" t="s">
        <v>286</v>
      </c>
      <c r="J8076" s="2" t="s">
        <v>281</v>
      </c>
      <c r="K8076" s="2" t="s">
        <v>319</v>
      </c>
      <c r="L8076" s="163"/>
      <c r="M8076" s="163">
        <f t="shared" si="364"/>
        <v>394.60599999999999</v>
      </c>
      <c r="N8076" s="181"/>
      <c r="O8076" s="8"/>
      <c r="P8076" s="8"/>
      <c r="Q8076" s="8"/>
      <c r="R8076" s="8"/>
      <c r="S8076" s="122"/>
      <c r="T8076" s="8"/>
      <c r="U8076" s="8"/>
      <c r="V8076" s="8"/>
      <c r="W8076" s="8"/>
      <c r="X8076" s="122"/>
      <c r="Y8076" s="8"/>
      <c r="Z8076" s="8"/>
      <c r="AA8076" s="8"/>
      <c r="AB8076" s="8"/>
      <c r="AC8076" s="122"/>
      <c r="AD8076" s="8"/>
      <c r="AE8076" s="8"/>
      <c r="AF8076" s="8"/>
      <c r="AG8076" s="8"/>
      <c r="AH8076" s="122"/>
      <c r="AI8076" s="137"/>
      <c r="AJ8076" s="137"/>
      <c r="AK8076" s="137"/>
      <c r="AL8076" s="137"/>
      <c r="AM8076" s="138"/>
      <c r="AN8076" s="8" t="s">
        <v>654</v>
      </c>
      <c r="AO8076" s="8"/>
      <c r="AP8076" s="8"/>
      <c r="AQ8076" s="8"/>
      <c r="AR8076" s="122">
        <v>3.7429999999999999</v>
      </c>
      <c r="AS8076" s="139"/>
      <c r="AT8076" s="139"/>
      <c r="AU8076" s="139"/>
      <c r="AV8076" s="139"/>
      <c r="AW8076" s="140"/>
      <c r="AX8076" s="8"/>
      <c r="AY8076" s="8"/>
      <c r="AZ8076" s="8"/>
      <c r="BA8076" s="8"/>
      <c r="BB8076" s="122"/>
      <c r="BC8076" s="8" t="s">
        <v>928</v>
      </c>
      <c r="BD8076" s="8"/>
      <c r="BE8076" s="8"/>
      <c r="BF8076" s="8"/>
      <c r="BG8076" s="122">
        <f>5.983+70.192</f>
        <v>76.174999999999997</v>
      </c>
      <c r="BH8076" s="210" t="s">
        <v>1012</v>
      </c>
      <c r="BI8076" s="211"/>
      <c r="BJ8076" s="216"/>
      <c r="BK8076" s="8"/>
      <c r="BL8076" s="122">
        <f>7.28+212.524</f>
        <v>219.804</v>
      </c>
      <c r="BM8076" s="8" t="s">
        <v>1116</v>
      </c>
      <c r="BN8076" s="8"/>
      <c r="BO8076" s="8"/>
      <c r="BP8076" s="8"/>
      <c r="BQ8076" s="122">
        <f>57.248+6.59+5.449+1.355</f>
        <v>70.641999999999996</v>
      </c>
      <c r="BR8076" s="8" t="s">
        <v>1279</v>
      </c>
      <c r="BS8076" s="8"/>
      <c r="BT8076" s="8"/>
      <c r="BU8076" s="8"/>
      <c r="BV8076" s="122">
        <v>24.242000000000001</v>
      </c>
    </row>
    <row r="8077" spans="1:74" s="13" customFormat="1" hidden="1" x14ac:dyDescent="0.3">
      <c r="A8077" s="15"/>
      <c r="B8077" s="12" t="s">
        <v>2</v>
      </c>
      <c r="C8077" s="12" t="s">
        <v>3</v>
      </c>
      <c r="D8077" s="12" t="s">
        <v>651</v>
      </c>
      <c r="E8077" s="16" t="s">
        <v>652</v>
      </c>
      <c r="F8077" s="17">
        <v>2</v>
      </c>
      <c r="G8077" s="19" t="s">
        <v>5</v>
      </c>
      <c r="H8077" s="7">
        <v>2024</v>
      </c>
      <c r="I8077" s="21"/>
      <c r="J8077" s="12" t="s">
        <v>314</v>
      </c>
      <c r="K8077" s="12"/>
      <c r="L8077" s="147"/>
      <c r="M8077" s="147">
        <f t="shared" si="364"/>
        <v>1067.57</v>
      </c>
      <c r="N8077" s="183"/>
      <c r="O8077" s="15"/>
      <c r="P8077" s="15"/>
      <c r="Q8077" s="15"/>
      <c r="R8077" s="15"/>
      <c r="S8077" s="123"/>
      <c r="T8077" s="15"/>
      <c r="U8077" s="15"/>
      <c r="V8077" s="15"/>
      <c r="W8077" s="15"/>
      <c r="X8077" s="123"/>
      <c r="Y8077" s="15"/>
      <c r="Z8077" s="15"/>
      <c r="AA8077" s="15"/>
      <c r="AB8077" s="15"/>
      <c r="AC8077" s="123"/>
      <c r="AD8077" s="15"/>
      <c r="AE8077" s="15"/>
      <c r="AF8077" s="15"/>
      <c r="AG8077" s="15"/>
      <c r="AH8077" s="123">
        <f>SUM(AH8064:AH8076)</f>
        <v>0</v>
      </c>
      <c r="AI8077" s="15"/>
      <c r="AJ8077" s="15"/>
      <c r="AK8077" s="15"/>
      <c r="AL8077" s="15"/>
      <c r="AM8077" s="123">
        <f>SUM(AM8039:AM8076)</f>
        <v>0</v>
      </c>
      <c r="AN8077" s="15"/>
      <c r="AO8077" s="15"/>
      <c r="AP8077" s="15"/>
      <c r="AQ8077" s="15"/>
      <c r="AR8077" s="123">
        <f>SUM(AR8039:AR8076)</f>
        <v>5.67</v>
      </c>
      <c r="AS8077" s="15"/>
      <c r="AT8077" s="15"/>
      <c r="AU8077" s="15"/>
      <c r="AV8077" s="15"/>
      <c r="AW8077" s="123">
        <f>SUM(AW8039:AW8076)</f>
        <v>26.012</v>
      </c>
      <c r="AX8077" s="15"/>
      <c r="AY8077" s="15"/>
      <c r="AZ8077" s="15"/>
      <c r="BA8077" s="123"/>
      <c r="BB8077" s="123">
        <f>SUM(BB8039:BB8076)</f>
        <v>376.57000000000005</v>
      </c>
      <c r="BC8077" s="15"/>
      <c r="BD8077" s="15"/>
      <c r="BE8077" s="15"/>
      <c r="BF8077" s="123"/>
      <c r="BG8077" s="123">
        <f t="shared" ref="BG8077" si="365">SUM(BG8039:BG8076)</f>
        <v>310.86099999999999</v>
      </c>
      <c r="BH8077" s="15"/>
      <c r="BI8077" s="15"/>
      <c r="BJ8077" s="15"/>
      <c r="BK8077" s="123"/>
      <c r="BL8077" s="123">
        <f t="shared" ref="BL8077" si="366">SUM(BL8039:BL8076)</f>
        <v>253.57300000000001</v>
      </c>
      <c r="BM8077" s="15"/>
      <c r="BN8077" s="15"/>
      <c r="BO8077" s="15"/>
      <c r="BP8077" s="123"/>
      <c r="BQ8077" s="123">
        <f t="shared" ref="BQ8077" si="367">SUM(BQ8039:BQ8076)</f>
        <v>70.641999999999996</v>
      </c>
      <c r="BR8077" s="15"/>
      <c r="BS8077" s="15"/>
      <c r="BT8077" s="15"/>
      <c r="BU8077" s="123"/>
      <c r="BV8077" s="123">
        <f t="shared" ref="BV8077" si="368">SUM(BV8039:BV8076)</f>
        <v>24.242000000000001</v>
      </c>
    </row>
    <row r="8078" spans="1:74" x14ac:dyDescent="0.3">
      <c r="A8078" s="8"/>
      <c r="B8078" s="2" t="s">
        <v>2</v>
      </c>
      <c r="C8078" s="2" t="s">
        <v>3</v>
      </c>
      <c r="D8078" s="2" t="s">
        <v>508</v>
      </c>
      <c r="E8078" s="9" t="s">
        <v>223</v>
      </c>
      <c r="F8078" s="10">
        <v>2</v>
      </c>
      <c r="G8078" s="18" t="s">
        <v>5</v>
      </c>
      <c r="H8078" s="3">
        <v>2024</v>
      </c>
      <c r="I8078" s="20" t="s">
        <v>287</v>
      </c>
      <c r="J8078" s="184" t="s">
        <v>509</v>
      </c>
      <c r="K8078" s="184" t="s">
        <v>318</v>
      </c>
      <c r="L8078" s="187">
        <f>SUM(R8078,W8078,AB8078,AG8078,AL8078,AQ8078,AV8078,BA8078,BF8078,BK8078,BP8078,BU8078)</f>
        <v>0</v>
      </c>
      <c r="M8078" s="187">
        <f t="shared" si="364"/>
        <v>0</v>
      </c>
      <c r="N8078" s="186"/>
      <c r="O8078" s="8"/>
      <c r="P8078" s="8"/>
      <c r="Q8078" s="8"/>
      <c r="R8078" s="8"/>
      <c r="S8078" s="122"/>
      <c r="T8078" s="8"/>
      <c r="U8078" s="8"/>
      <c r="V8078" s="8"/>
      <c r="W8078" s="8"/>
      <c r="X8078" s="122"/>
      <c r="Y8078" s="8"/>
      <c r="Z8078" s="8"/>
      <c r="AA8078" s="8"/>
      <c r="AB8078" s="8"/>
      <c r="AC8078" s="122"/>
      <c r="AD8078" s="8"/>
      <c r="AE8078" s="8"/>
      <c r="AF8078" s="8"/>
      <c r="AG8078" s="8"/>
      <c r="AH8078" s="122"/>
      <c r="AI8078" s="137"/>
      <c r="AJ8078" s="137"/>
      <c r="AK8078" s="137"/>
      <c r="AL8078" s="137"/>
      <c r="AM8078" s="138"/>
      <c r="AN8078" s="8"/>
      <c r="AO8078" s="8"/>
      <c r="AP8078" s="8"/>
      <c r="AQ8078" s="8"/>
      <c r="AR8078" s="122"/>
      <c r="AS8078" s="139"/>
      <c r="AT8078" s="139"/>
      <c r="AU8078" s="139"/>
      <c r="AV8078" s="139"/>
      <c r="AW8078" s="140"/>
      <c r="AX8078" s="8"/>
      <c r="AY8078" s="8"/>
      <c r="AZ8078" s="8"/>
      <c r="BA8078" s="8"/>
      <c r="BB8078" s="122"/>
      <c r="BC8078" s="8"/>
      <c r="BD8078" s="8"/>
      <c r="BE8078" s="8"/>
      <c r="BF8078" s="8"/>
      <c r="BG8078" s="122"/>
      <c r="BH8078" s="8"/>
      <c r="BI8078" s="8"/>
      <c r="BJ8078" s="8"/>
      <c r="BK8078" s="8"/>
      <c r="BL8078" s="122"/>
      <c r="BM8078" s="8"/>
      <c r="BN8078" s="8"/>
      <c r="BO8078" s="8"/>
      <c r="BP8078" s="8"/>
      <c r="BQ8078" s="122"/>
      <c r="BR8078" s="8"/>
      <c r="BS8078" s="8"/>
      <c r="BT8078" s="8"/>
      <c r="BU8078" s="8"/>
      <c r="BV8078" s="122"/>
    </row>
    <row r="8079" spans="1:74" x14ac:dyDescent="0.3">
      <c r="A8079" s="8"/>
      <c r="B8079" s="2" t="s">
        <v>2</v>
      </c>
      <c r="C8079" s="2" t="s">
        <v>3</v>
      </c>
      <c r="D8079" s="2" t="s">
        <v>508</v>
      </c>
      <c r="E8079" s="9" t="s">
        <v>223</v>
      </c>
      <c r="F8079" s="10">
        <v>2</v>
      </c>
      <c r="G8079" s="18" t="s">
        <v>5</v>
      </c>
      <c r="H8079" s="3">
        <v>2024</v>
      </c>
      <c r="I8079" s="20" t="s">
        <v>287</v>
      </c>
      <c r="J8079" s="184" t="s">
        <v>291</v>
      </c>
      <c r="K8079" s="184" t="s">
        <v>319</v>
      </c>
      <c r="L8079" s="187">
        <f t="shared" ref="L8079:L8114" si="369">SUM(R8079,W8079,AB8079,AG8079,AL8079,AQ8079,AV8079,BA8079,BF8079,BK8079,BP8079,BU8079)</f>
        <v>0</v>
      </c>
      <c r="M8079" s="187">
        <f>SUM(S8079,X8079,AC8079,AH8079,AM8079,AR8079,AW8079,BB8079,BG8079,BL8079,BQ8079,BV8079)</f>
        <v>0</v>
      </c>
      <c r="N8079" s="186"/>
      <c r="O8079" s="8"/>
      <c r="P8079" s="8"/>
      <c r="Q8079" s="8"/>
      <c r="R8079" s="8"/>
      <c r="S8079" s="122"/>
      <c r="T8079" s="8"/>
      <c r="U8079" s="8"/>
      <c r="V8079" s="8"/>
      <c r="W8079" s="8"/>
      <c r="X8079" s="122"/>
      <c r="Y8079" s="8"/>
      <c r="Z8079" s="8"/>
      <c r="AA8079" s="8"/>
      <c r="AB8079" s="8"/>
      <c r="AC8079" s="122"/>
      <c r="AD8079" s="8"/>
      <c r="AE8079" s="8"/>
      <c r="AF8079" s="8"/>
      <c r="AG8079" s="8"/>
      <c r="AH8079" s="122"/>
      <c r="AI8079" s="137"/>
      <c r="AJ8079" s="137"/>
      <c r="AK8079" s="137"/>
      <c r="AL8079" s="137"/>
      <c r="AM8079" s="138"/>
      <c r="AN8079" s="8"/>
      <c r="AO8079" s="8"/>
      <c r="AP8079" s="8"/>
      <c r="AQ8079" s="8"/>
      <c r="AR8079" s="122"/>
      <c r="AS8079" s="139"/>
      <c r="AT8079" s="139"/>
      <c r="AU8079" s="139"/>
      <c r="AV8079" s="139"/>
      <c r="AW8079" s="140"/>
      <c r="AX8079" s="8"/>
      <c r="AY8079" s="8"/>
      <c r="AZ8079" s="8"/>
      <c r="BA8079" s="8"/>
      <c r="BB8079" s="122"/>
      <c r="BC8079" s="8"/>
      <c r="BD8079" s="8"/>
      <c r="BE8079" s="8"/>
      <c r="BF8079" s="8"/>
      <c r="BG8079" s="122"/>
      <c r="BH8079" s="8"/>
      <c r="BI8079" s="8"/>
      <c r="BJ8079" s="8"/>
      <c r="BK8079" s="8"/>
      <c r="BL8079" s="122"/>
      <c r="BM8079" s="8"/>
      <c r="BN8079" s="8"/>
      <c r="BO8079" s="8"/>
      <c r="BP8079" s="8"/>
      <c r="BQ8079" s="122"/>
      <c r="BR8079" s="8"/>
      <c r="BS8079" s="8"/>
      <c r="BT8079" s="8"/>
      <c r="BU8079" s="8"/>
      <c r="BV8079" s="122"/>
    </row>
    <row r="8080" spans="1:74" x14ac:dyDescent="0.3">
      <c r="A8080" s="8"/>
      <c r="B8080" s="2" t="s">
        <v>2</v>
      </c>
      <c r="C8080" s="2" t="s">
        <v>3</v>
      </c>
      <c r="D8080" s="2" t="s">
        <v>508</v>
      </c>
      <c r="E8080" s="9" t="s">
        <v>223</v>
      </c>
      <c r="F8080" s="10">
        <v>2</v>
      </c>
      <c r="G8080" s="18" t="s">
        <v>5</v>
      </c>
      <c r="H8080" s="3">
        <v>2024</v>
      </c>
      <c r="I8080" s="20" t="s">
        <v>286</v>
      </c>
      <c r="J8080" s="184" t="s">
        <v>336</v>
      </c>
      <c r="K8080" s="184" t="s">
        <v>319</v>
      </c>
      <c r="L8080" s="187">
        <f t="shared" si="369"/>
        <v>0</v>
      </c>
      <c r="M8080" s="187">
        <f t="shared" ref="M8080:M8117" si="370">SUM(S8080,X8080,AC8080,AH8080,AM8080,AR8080,AW8080,BB8080,BG8080,BL8080,BQ8080,BV8080)</f>
        <v>0</v>
      </c>
      <c r="N8080" s="186"/>
      <c r="O8080" s="8"/>
      <c r="P8080" s="8"/>
      <c r="Q8080" s="8"/>
      <c r="R8080" s="8"/>
      <c r="S8080" s="122"/>
      <c r="T8080" s="8"/>
      <c r="U8080" s="8"/>
      <c r="V8080" s="8"/>
      <c r="W8080" s="8"/>
      <c r="X8080" s="122"/>
      <c r="Y8080" s="8"/>
      <c r="Z8080" s="8"/>
      <c r="AA8080" s="8"/>
      <c r="AB8080" s="8"/>
      <c r="AC8080" s="122"/>
      <c r="AD8080" s="8"/>
      <c r="AE8080" s="8"/>
      <c r="AF8080" s="8"/>
      <c r="AG8080" s="8"/>
      <c r="AH8080" s="122"/>
      <c r="AI8080" s="137"/>
      <c r="AJ8080" s="137"/>
      <c r="AK8080" s="137"/>
      <c r="AL8080" s="137"/>
      <c r="AM8080" s="138"/>
      <c r="AN8080" s="8"/>
      <c r="AO8080" s="8"/>
      <c r="AP8080" s="8"/>
      <c r="AQ8080" s="8"/>
      <c r="AR8080" s="122"/>
      <c r="AS8080" s="139"/>
      <c r="AT8080" s="139"/>
      <c r="AU8080" s="139"/>
      <c r="AV8080" s="139"/>
      <c r="AW8080" s="140"/>
      <c r="AX8080" s="8"/>
      <c r="AY8080" s="8"/>
      <c r="AZ8080" s="8"/>
      <c r="BA8080" s="8"/>
      <c r="BB8080" s="122"/>
      <c r="BC8080" s="8"/>
      <c r="BD8080" s="8"/>
      <c r="BE8080" s="8"/>
      <c r="BF8080" s="8"/>
      <c r="BG8080" s="122"/>
      <c r="BH8080" s="8"/>
      <c r="BI8080" s="8"/>
      <c r="BJ8080" s="8"/>
      <c r="BK8080" s="8"/>
      <c r="BL8080" s="122"/>
      <c r="BM8080" s="8"/>
      <c r="BN8080" s="8"/>
      <c r="BO8080" s="8"/>
      <c r="BP8080" s="8"/>
      <c r="BQ8080" s="122"/>
      <c r="BR8080" s="8"/>
      <c r="BS8080" s="8"/>
      <c r="BT8080" s="8"/>
      <c r="BU8080" s="8"/>
      <c r="BV8080" s="122"/>
    </row>
    <row r="8081" spans="1:74" x14ac:dyDescent="0.3">
      <c r="A8081" s="8"/>
      <c r="B8081" s="2" t="s">
        <v>2</v>
      </c>
      <c r="C8081" s="2" t="s">
        <v>3</v>
      </c>
      <c r="D8081" s="2" t="s">
        <v>508</v>
      </c>
      <c r="E8081" s="9" t="s">
        <v>223</v>
      </c>
      <c r="F8081" s="10">
        <v>2</v>
      </c>
      <c r="G8081" s="18" t="s">
        <v>5</v>
      </c>
      <c r="H8081" s="3">
        <v>2024</v>
      </c>
      <c r="I8081" s="20" t="s">
        <v>286</v>
      </c>
      <c r="J8081" s="185" t="s">
        <v>337</v>
      </c>
      <c r="K8081" s="185" t="s">
        <v>318</v>
      </c>
      <c r="L8081" s="187">
        <f t="shared" si="369"/>
        <v>0</v>
      </c>
      <c r="M8081" s="187">
        <f t="shared" si="370"/>
        <v>0</v>
      </c>
      <c r="N8081" s="186"/>
      <c r="O8081" s="8"/>
      <c r="P8081" s="8"/>
      <c r="Q8081" s="8"/>
      <c r="R8081" s="8"/>
      <c r="S8081" s="122"/>
      <c r="T8081" s="8"/>
      <c r="U8081" s="8"/>
      <c r="V8081" s="8"/>
      <c r="W8081" s="8"/>
      <c r="X8081" s="122"/>
      <c r="Y8081" s="8"/>
      <c r="Z8081" s="8"/>
      <c r="AA8081" s="8"/>
      <c r="AB8081" s="8"/>
      <c r="AC8081" s="122"/>
      <c r="AD8081" s="8"/>
      <c r="AE8081" s="8"/>
      <c r="AF8081" s="8"/>
      <c r="AG8081" s="8"/>
      <c r="AH8081" s="122"/>
      <c r="AI8081" s="137"/>
      <c r="AJ8081" s="137"/>
      <c r="AK8081" s="137"/>
      <c r="AL8081" s="137"/>
      <c r="AM8081" s="138"/>
      <c r="AN8081" s="8"/>
      <c r="AO8081" s="8"/>
      <c r="AP8081" s="8"/>
      <c r="AQ8081" s="8"/>
      <c r="AR8081" s="122"/>
      <c r="AS8081" s="139"/>
      <c r="AT8081" s="139"/>
      <c r="AU8081" s="139"/>
      <c r="AV8081" s="139"/>
      <c r="AW8081" s="140"/>
      <c r="AX8081" s="8"/>
      <c r="AY8081" s="8"/>
      <c r="AZ8081" s="8"/>
      <c r="BA8081" s="8"/>
      <c r="BB8081" s="122"/>
      <c r="BC8081" s="8"/>
      <c r="BD8081" s="8"/>
      <c r="BE8081" s="8"/>
      <c r="BF8081" s="8"/>
      <c r="BG8081" s="122"/>
      <c r="BH8081" s="8"/>
      <c r="BI8081" s="8"/>
      <c r="BJ8081" s="8"/>
      <c r="BK8081" s="8"/>
      <c r="BL8081" s="122"/>
      <c r="BM8081" s="8"/>
      <c r="BN8081" s="8"/>
      <c r="BO8081" s="8"/>
      <c r="BP8081" s="8"/>
      <c r="BQ8081" s="122"/>
      <c r="BR8081" s="8"/>
      <c r="BS8081" s="8"/>
      <c r="BT8081" s="8"/>
      <c r="BU8081" s="8"/>
      <c r="BV8081" s="122"/>
    </row>
    <row r="8082" spans="1:74" ht="28.8" x14ac:dyDescent="0.3">
      <c r="A8082" s="8"/>
      <c r="B8082" s="2" t="s">
        <v>2</v>
      </c>
      <c r="C8082" s="2" t="s">
        <v>3</v>
      </c>
      <c r="D8082" s="2" t="s">
        <v>508</v>
      </c>
      <c r="E8082" s="9" t="s">
        <v>223</v>
      </c>
      <c r="F8082" s="10">
        <v>2</v>
      </c>
      <c r="G8082" s="18" t="s">
        <v>5</v>
      </c>
      <c r="H8082" s="3">
        <v>2024</v>
      </c>
      <c r="I8082" s="20" t="s">
        <v>286</v>
      </c>
      <c r="J8082" s="185" t="s">
        <v>338</v>
      </c>
      <c r="K8082" s="185" t="s">
        <v>339</v>
      </c>
      <c r="L8082" s="187">
        <f t="shared" si="369"/>
        <v>0</v>
      </c>
      <c r="M8082" s="187">
        <f t="shared" si="370"/>
        <v>0</v>
      </c>
      <c r="N8082" s="186"/>
      <c r="O8082" s="8"/>
      <c r="P8082" s="8"/>
      <c r="Q8082" s="8"/>
      <c r="R8082" s="8"/>
      <c r="S8082" s="122"/>
      <c r="T8082" s="8"/>
      <c r="U8082" s="8"/>
      <c r="V8082" s="8"/>
      <c r="W8082" s="8"/>
      <c r="X8082" s="122"/>
      <c r="Y8082" s="8"/>
      <c r="Z8082" s="8"/>
      <c r="AA8082" s="8"/>
      <c r="AB8082" s="8"/>
      <c r="AC8082" s="122"/>
      <c r="AD8082" s="8"/>
      <c r="AE8082" s="8"/>
      <c r="AF8082" s="8"/>
      <c r="AG8082" s="8"/>
      <c r="AH8082" s="122"/>
      <c r="AI8082" s="137"/>
      <c r="AJ8082" s="137"/>
      <c r="AK8082" s="137"/>
      <c r="AL8082" s="137"/>
      <c r="AM8082" s="138"/>
      <c r="AN8082" s="8"/>
      <c r="AO8082" s="8"/>
      <c r="AP8082" s="8"/>
      <c r="AQ8082" s="8"/>
      <c r="AR8082" s="122"/>
      <c r="AS8082" s="139"/>
      <c r="AT8082" s="139"/>
      <c r="AU8082" s="139"/>
      <c r="AV8082" s="139"/>
      <c r="AW8082" s="140"/>
      <c r="AX8082" s="8"/>
      <c r="AY8082" s="8"/>
      <c r="AZ8082" s="8"/>
      <c r="BA8082" s="8"/>
      <c r="BB8082" s="122"/>
      <c r="BC8082" s="8"/>
      <c r="BD8082" s="8"/>
      <c r="BE8082" s="8"/>
      <c r="BF8082" s="8"/>
      <c r="BG8082" s="122"/>
      <c r="BH8082" s="8"/>
      <c r="BI8082" s="8"/>
      <c r="BJ8082" s="8"/>
      <c r="BK8082" s="8"/>
      <c r="BL8082" s="122"/>
      <c r="BM8082" s="8"/>
      <c r="BN8082" s="8"/>
      <c r="BO8082" s="8"/>
      <c r="BP8082" s="8"/>
      <c r="BQ8082" s="122"/>
      <c r="BR8082" s="8"/>
      <c r="BS8082" s="8"/>
      <c r="BT8082" s="8"/>
      <c r="BU8082" s="8"/>
      <c r="BV8082" s="122"/>
    </row>
    <row r="8083" spans="1:74" ht="28.8" x14ac:dyDescent="0.3">
      <c r="A8083" s="8"/>
      <c r="B8083" s="2" t="s">
        <v>2</v>
      </c>
      <c r="C8083" s="2" t="s">
        <v>3</v>
      </c>
      <c r="D8083" s="2" t="s">
        <v>508</v>
      </c>
      <c r="E8083" s="9" t="s">
        <v>223</v>
      </c>
      <c r="F8083" s="10">
        <v>2</v>
      </c>
      <c r="G8083" s="18" t="s">
        <v>5</v>
      </c>
      <c r="H8083" s="3">
        <v>2024</v>
      </c>
      <c r="I8083" s="20" t="s">
        <v>286</v>
      </c>
      <c r="J8083" s="185" t="s">
        <v>340</v>
      </c>
      <c r="K8083" s="185" t="s">
        <v>318</v>
      </c>
      <c r="L8083" s="187">
        <f t="shared" si="369"/>
        <v>0</v>
      </c>
      <c r="M8083" s="187">
        <f t="shared" si="370"/>
        <v>0</v>
      </c>
      <c r="N8083" s="186"/>
      <c r="O8083" s="8"/>
      <c r="P8083" s="8"/>
      <c r="Q8083" s="8"/>
      <c r="R8083" s="8"/>
      <c r="S8083" s="122"/>
      <c r="T8083" s="8"/>
      <c r="U8083" s="8"/>
      <c r="V8083" s="8"/>
      <c r="W8083" s="8"/>
      <c r="X8083" s="122"/>
      <c r="Y8083" s="8"/>
      <c r="Z8083" s="8"/>
      <c r="AA8083" s="8"/>
      <c r="AB8083" s="8"/>
      <c r="AC8083" s="122"/>
      <c r="AD8083" s="8"/>
      <c r="AE8083" s="8"/>
      <c r="AF8083" s="8"/>
      <c r="AG8083" s="8"/>
      <c r="AH8083" s="122"/>
      <c r="AI8083" s="137"/>
      <c r="AJ8083" s="137"/>
      <c r="AK8083" s="137"/>
      <c r="AL8083" s="137"/>
      <c r="AM8083" s="138"/>
      <c r="AN8083" s="8"/>
      <c r="AO8083" s="8"/>
      <c r="AP8083" s="8"/>
      <c r="AQ8083" s="8"/>
      <c r="AR8083" s="122"/>
      <c r="AS8083" s="139"/>
      <c r="AT8083" s="139"/>
      <c r="AU8083" s="139"/>
      <c r="AV8083" s="139"/>
      <c r="AW8083" s="140"/>
      <c r="AX8083" s="8"/>
      <c r="AY8083" s="8"/>
      <c r="AZ8083" s="8"/>
      <c r="BA8083" s="8"/>
      <c r="BB8083" s="122"/>
      <c r="BC8083" s="8"/>
      <c r="BD8083" s="8"/>
      <c r="BE8083" s="8"/>
      <c r="BF8083" s="8"/>
      <c r="BG8083" s="122"/>
      <c r="BH8083" s="8"/>
      <c r="BI8083" s="8"/>
      <c r="BJ8083" s="8"/>
      <c r="BK8083" s="8"/>
      <c r="BL8083" s="122"/>
      <c r="BM8083" s="8"/>
      <c r="BN8083" s="8"/>
      <c r="BO8083" s="8"/>
      <c r="BP8083" s="8"/>
      <c r="BQ8083" s="122"/>
      <c r="BR8083" s="8"/>
      <c r="BS8083" s="8"/>
      <c r="BT8083" s="8"/>
      <c r="BU8083" s="8"/>
      <c r="BV8083" s="122"/>
    </row>
    <row r="8084" spans="1:74" x14ac:dyDescent="0.3">
      <c r="A8084" s="8"/>
      <c r="B8084" s="2" t="s">
        <v>2</v>
      </c>
      <c r="C8084" s="2" t="s">
        <v>3</v>
      </c>
      <c r="D8084" s="2" t="s">
        <v>508</v>
      </c>
      <c r="E8084" s="9" t="s">
        <v>223</v>
      </c>
      <c r="F8084" s="10">
        <v>2</v>
      </c>
      <c r="G8084" s="18" t="s">
        <v>5</v>
      </c>
      <c r="H8084" s="3">
        <v>2024</v>
      </c>
      <c r="I8084" s="20" t="s">
        <v>286</v>
      </c>
      <c r="J8084" s="185" t="s">
        <v>341</v>
      </c>
      <c r="K8084" s="185" t="s">
        <v>320</v>
      </c>
      <c r="L8084" s="187">
        <f t="shared" si="369"/>
        <v>0</v>
      </c>
      <c r="M8084" s="187">
        <f t="shared" si="370"/>
        <v>0</v>
      </c>
      <c r="N8084" s="186"/>
      <c r="O8084" s="8"/>
      <c r="P8084" s="8"/>
      <c r="Q8084" s="8"/>
      <c r="R8084" s="8"/>
      <c r="S8084" s="122"/>
      <c r="T8084" s="8"/>
      <c r="U8084" s="8"/>
      <c r="V8084" s="8"/>
      <c r="W8084" s="8"/>
      <c r="X8084" s="122"/>
      <c r="Y8084" s="8"/>
      <c r="Z8084" s="8"/>
      <c r="AA8084" s="8"/>
      <c r="AB8084" s="8"/>
      <c r="AC8084" s="122"/>
      <c r="AD8084" s="8"/>
      <c r="AE8084" s="8"/>
      <c r="AF8084" s="8"/>
      <c r="AG8084" s="8"/>
      <c r="AH8084" s="122"/>
      <c r="AI8084" s="137"/>
      <c r="AJ8084" s="137"/>
      <c r="AK8084" s="137"/>
      <c r="AL8084" s="137"/>
      <c r="AM8084" s="138"/>
      <c r="AN8084" s="8"/>
      <c r="AO8084" s="8"/>
      <c r="AP8084" s="8"/>
      <c r="AQ8084" s="8"/>
      <c r="AR8084" s="122"/>
      <c r="AS8084" s="139"/>
      <c r="AT8084" s="139"/>
      <c r="AU8084" s="139"/>
      <c r="AV8084" s="139"/>
      <c r="AW8084" s="140"/>
      <c r="AX8084" s="8"/>
      <c r="AY8084" s="8"/>
      <c r="AZ8084" s="8"/>
      <c r="BA8084" s="8"/>
      <c r="BB8084" s="122"/>
      <c r="BC8084" s="8"/>
      <c r="BD8084" s="8"/>
      <c r="BE8084" s="8"/>
      <c r="BF8084" s="8"/>
      <c r="BG8084" s="122"/>
      <c r="BH8084" s="8"/>
      <c r="BI8084" s="8"/>
      <c r="BJ8084" s="8"/>
      <c r="BK8084" s="8"/>
      <c r="BL8084" s="122"/>
      <c r="BM8084" s="8"/>
      <c r="BN8084" s="8"/>
      <c r="BO8084" s="8"/>
      <c r="BP8084" s="8"/>
      <c r="BQ8084" s="122"/>
      <c r="BR8084" s="8"/>
      <c r="BS8084" s="8"/>
      <c r="BT8084" s="8"/>
      <c r="BU8084" s="8"/>
      <c r="BV8084" s="122"/>
    </row>
    <row r="8085" spans="1:74" ht="28.8" x14ac:dyDescent="0.3">
      <c r="A8085" s="8"/>
      <c r="B8085" s="2" t="s">
        <v>2</v>
      </c>
      <c r="C8085" s="2" t="s">
        <v>3</v>
      </c>
      <c r="D8085" s="2" t="s">
        <v>508</v>
      </c>
      <c r="E8085" s="9" t="s">
        <v>223</v>
      </c>
      <c r="F8085" s="10">
        <v>2</v>
      </c>
      <c r="G8085" s="18" t="s">
        <v>5</v>
      </c>
      <c r="H8085" s="3">
        <v>2024</v>
      </c>
      <c r="I8085" s="20" t="s">
        <v>286</v>
      </c>
      <c r="J8085" s="185" t="s">
        <v>342</v>
      </c>
      <c r="K8085" s="185" t="s">
        <v>320</v>
      </c>
      <c r="L8085" s="187">
        <f t="shared" si="369"/>
        <v>0</v>
      </c>
      <c r="M8085" s="187">
        <f t="shared" si="370"/>
        <v>0</v>
      </c>
      <c r="N8085" s="186"/>
      <c r="O8085" s="8"/>
      <c r="P8085" s="8"/>
      <c r="Q8085" s="8"/>
      <c r="R8085" s="8"/>
      <c r="S8085" s="122"/>
      <c r="T8085" s="8"/>
      <c r="U8085" s="8"/>
      <c r="V8085" s="8"/>
      <c r="W8085" s="8"/>
      <c r="X8085" s="122"/>
      <c r="Y8085" s="8"/>
      <c r="Z8085" s="8"/>
      <c r="AA8085" s="8"/>
      <c r="AB8085" s="8"/>
      <c r="AC8085" s="122"/>
      <c r="AD8085" s="8"/>
      <c r="AE8085" s="8"/>
      <c r="AF8085" s="8"/>
      <c r="AG8085" s="8"/>
      <c r="AH8085" s="122"/>
      <c r="AI8085" s="137"/>
      <c r="AJ8085" s="137"/>
      <c r="AK8085" s="137"/>
      <c r="AL8085" s="137"/>
      <c r="AM8085" s="138"/>
      <c r="AN8085" s="8"/>
      <c r="AO8085" s="8"/>
      <c r="AP8085" s="8"/>
      <c r="AQ8085" s="8"/>
      <c r="AR8085" s="122"/>
      <c r="AS8085" s="139"/>
      <c r="AT8085" s="139"/>
      <c r="AU8085" s="139"/>
      <c r="AV8085" s="139"/>
      <c r="AW8085" s="140"/>
      <c r="AX8085" s="8"/>
      <c r="AY8085" s="8"/>
      <c r="AZ8085" s="8"/>
      <c r="BA8085" s="8"/>
      <c r="BB8085" s="122"/>
      <c r="BC8085" s="8"/>
      <c r="BD8085" s="8"/>
      <c r="BE8085" s="8"/>
      <c r="BF8085" s="8"/>
      <c r="BG8085" s="122"/>
      <c r="BH8085" s="8"/>
      <c r="BI8085" s="8"/>
      <c r="BJ8085" s="8"/>
      <c r="BK8085" s="8"/>
      <c r="BL8085" s="122"/>
      <c r="BM8085" s="8"/>
      <c r="BN8085" s="8"/>
      <c r="BO8085" s="8"/>
      <c r="BP8085" s="8"/>
      <c r="BQ8085" s="122"/>
      <c r="BR8085" s="8"/>
      <c r="BS8085" s="8"/>
      <c r="BT8085" s="8"/>
      <c r="BU8085" s="8"/>
      <c r="BV8085" s="122"/>
    </row>
    <row r="8086" spans="1:74" x14ac:dyDescent="0.3">
      <c r="A8086" s="8"/>
      <c r="B8086" s="2" t="s">
        <v>2</v>
      </c>
      <c r="C8086" s="2" t="s">
        <v>3</v>
      </c>
      <c r="D8086" s="2" t="s">
        <v>508</v>
      </c>
      <c r="E8086" s="9" t="s">
        <v>223</v>
      </c>
      <c r="F8086" s="10">
        <v>2</v>
      </c>
      <c r="G8086" s="18" t="s">
        <v>5</v>
      </c>
      <c r="H8086" s="3">
        <v>2024</v>
      </c>
      <c r="I8086" s="20" t="s">
        <v>286</v>
      </c>
      <c r="J8086" s="185" t="s">
        <v>343</v>
      </c>
      <c r="K8086" s="185" t="s">
        <v>339</v>
      </c>
      <c r="L8086" s="187">
        <f t="shared" si="369"/>
        <v>0</v>
      </c>
      <c r="M8086" s="187">
        <f t="shared" si="370"/>
        <v>0</v>
      </c>
      <c r="N8086" s="186"/>
      <c r="O8086" s="8"/>
      <c r="P8086" s="8"/>
      <c r="Q8086" s="8"/>
      <c r="R8086" s="8"/>
      <c r="S8086" s="122"/>
      <c r="T8086" s="8"/>
      <c r="U8086" s="8"/>
      <c r="V8086" s="8"/>
      <c r="W8086" s="8"/>
      <c r="X8086" s="122"/>
      <c r="Y8086" s="8"/>
      <c r="Z8086" s="8"/>
      <c r="AA8086" s="8"/>
      <c r="AB8086" s="8"/>
      <c r="AC8086" s="122"/>
      <c r="AD8086" s="8"/>
      <c r="AE8086" s="8"/>
      <c r="AF8086" s="8"/>
      <c r="AG8086" s="8"/>
      <c r="AH8086" s="122"/>
      <c r="AI8086" s="137"/>
      <c r="AJ8086" s="137"/>
      <c r="AK8086" s="137"/>
      <c r="AL8086" s="137"/>
      <c r="AM8086" s="138"/>
      <c r="AN8086" s="8"/>
      <c r="AO8086" s="8"/>
      <c r="AP8086" s="8"/>
      <c r="AQ8086" s="8"/>
      <c r="AR8086" s="122"/>
      <c r="AS8086" s="139"/>
      <c r="AT8086" s="139"/>
      <c r="AU8086" s="139"/>
      <c r="AV8086" s="139"/>
      <c r="AW8086" s="140"/>
      <c r="AX8086" s="8"/>
      <c r="AY8086" s="8"/>
      <c r="AZ8086" s="8"/>
      <c r="BA8086" s="8"/>
      <c r="BB8086" s="122"/>
      <c r="BC8086" s="8"/>
      <c r="BD8086" s="8"/>
      <c r="BE8086" s="8"/>
      <c r="BF8086" s="8"/>
      <c r="BG8086" s="122"/>
      <c r="BH8086" s="8"/>
      <c r="BI8086" s="8"/>
      <c r="BJ8086" s="8"/>
      <c r="BK8086" s="8"/>
      <c r="BL8086" s="122"/>
      <c r="BM8086" s="8"/>
      <c r="BN8086" s="8"/>
      <c r="BO8086" s="8"/>
      <c r="BP8086" s="8"/>
      <c r="BQ8086" s="122"/>
      <c r="BR8086" s="8"/>
      <c r="BS8086" s="8"/>
      <c r="BT8086" s="8"/>
      <c r="BU8086" s="8"/>
      <c r="BV8086" s="122"/>
    </row>
    <row r="8087" spans="1:74" x14ac:dyDescent="0.3">
      <c r="A8087" s="8"/>
      <c r="B8087" s="2" t="s">
        <v>2</v>
      </c>
      <c r="C8087" s="2" t="s">
        <v>3</v>
      </c>
      <c r="D8087" s="2" t="s">
        <v>508</v>
      </c>
      <c r="E8087" s="9" t="s">
        <v>223</v>
      </c>
      <c r="F8087" s="10">
        <v>2</v>
      </c>
      <c r="G8087" s="18" t="s">
        <v>5</v>
      </c>
      <c r="H8087" s="3">
        <v>2024</v>
      </c>
      <c r="I8087" s="20" t="s">
        <v>288</v>
      </c>
      <c r="J8087" s="185" t="s">
        <v>344</v>
      </c>
      <c r="K8087" s="185" t="s">
        <v>318</v>
      </c>
      <c r="L8087" s="187">
        <f t="shared" si="369"/>
        <v>7.8E-2</v>
      </c>
      <c r="M8087" s="187">
        <f t="shared" si="370"/>
        <v>109.336</v>
      </c>
      <c r="N8087" s="186" t="s">
        <v>861</v>
      </c>
      <c r="O8087" s="8"/>
      <c r="P8087" s="8"/>
      <c r="Q8087" s="8"/>
      <c r="R8087" s="8"/>
      <c r="S8087" s="122"/>
      <c r="T8087" s="8"/>
      <c r="U8087" s="8"/>
      <c r="V8087" s="8"/>
      <c r="W8087" s="8"/>
      <c r="X8087" s="122"/>
      <c r="Y8087" s="8"/>
      <c r="Z8087" s="8"/>
      <c r="AA8087" s="8"/>
      <c r="AB8087" s="8"/>
      <c r="AC8087" s="122"/>
      <c r="AD8087" s="8"/>
      <c r="AE8087" s="8"/>
      <c r="AF8087" s="8"/>
      <c r="AG8087" s="8"/>
      <c r="AH8087" s="122"/>
      <c r="AI8087" s="137"/>
      <c r="AJ8087" s="137"/>
      <c r="AK8087" s="137"/>
      <c r="AL8087" s="137"/>
      <c r="AM8087" s="138"/>
      <c r="AN8087" s="8"/>
      <c r="AO8087" s="8"/>
      <c r="AP8087" s="8"/>
      <c r="AQ8087" s="8"/>
      <c r="AR8087" s="122"/>
      <c r="AS8087" s="139"/>
      <c r="AT8087" s="139"/>
      <c r="AU8087" s="139"/>
      <c r="AV8087" s="139"/>
      <c r="AW8087" s="140"/>
      <c r="AX8087" s="8"/>
      <c r="AY8087" s="8"/>
      <c r="AZ8087" s="8"/>
      <c r="BA8087" s="8"/>
      <c r="BB8087" s="122"/>
      <c r="BC8087" s="8" t="s">
        <v>861</v>
      </c>
      <c r="BD8087" s="8"/>
      <c r="BE8087" s="8"/>
      <c r="BF8087" s="8">
        <v>7.8E-2</v>
      </c>
      <c r="BG8087" s="122">
        <v>109.336</v>
      </c>
      <c r="BH8087" s="8"/>
      <c r="BI8087" s="8"/>
      <c r="BJ8087" s="8"/>
      <c r="BK8087" s="8"/>
      <c r="BL8087" s="122"/>
      <c r="BM8087" s="8"/>
      <c r="BN8087" s="8"/>
      <c r="BO8087" s="8"/>
      <c r="BP8087" s="8"/>
      <c r="BQ8087" s="122"/>
      <c r="BR8087" s="8"/>
      <c r="BS8087" s="8"/>
      <c r="BT8087" s="8"/>
      <c r="BU8087" s="8"/>
      <c r="BV8087" s="122"/>
    </row>
    <row r="8088" spans="1:74" x14ac:dyDescent="0.3">
      <c r="A8088" s="8"/>
      <c r="B8088" s="2" t="s">
        <v>2</v>
      </c>
      <c r="C8088" s="2" t="s">
        <v>3</v>
      </c>
      <c r="D8088" s="2" t="s">
        <v>508</v>
      </c>
      <c r="E8088" s="9" t="s">
        <v>223</v>
      </c>
      <c r="F8088" s="10">
        <v>2</v>
      </c>
      <c r="G8088" s="18" t="s">
        <v>5</v>
      </c>
      <c r="H8088" s="3">
        <v>2024</v>
      </c>
      <c r="I8088" s="20" t="s">
        <v>288</v>
      </c>
      <c r="J8088" s="184" t="s">
        <v>351</v>
      </c>
      <c r="K8088" s="184" t="s">
        <v>318</v>
      </c>
      <c r="L8088" s="187">
        <f t="shared" si="369"/>
        <v>0</v>
      </c>
      <c r="M8088" s="187">
        <f t="shared" si="370"/>
        <v>0</v>
      </c>
      <c r="N8088" s="186"/>
      <c r="O8088" s="8"/>
      <c r="P8088" s="8"/>
      <c r="Q8088" s="8"/>
      <c r="R8088" s="8"/>
      <c r="S8088" s="122"/>
      <c r="T8088" s="8"/>
      <c r="U8088" s="8"/>
      <c r="V8088" s="8"/>
      <c r="W8088" s="8"/>
      <c r="X8088" s="122"/>
      <c r="Y8088" s="8"/>
      <c r="Z8088" s="8"/>
      <c r="AA8088" s="8"/>
      <c r="AB8088" s="8"/>
      <c r="AC8088" s="122"/>
      <c r="AD8088" s="8"/>
      <c r="AE8088" s="8"/>
      <c r="AF8088" s="8"/>
      <c r="AG8088" s="8"/>
      <c r="AH8088" s="122"/>
      <c r="AI8088" s="137"/>
      <c r="AJ8088" s="137"/>
      <c r="AK8088" s="137"/>
      <c r="AL8088" s="137"/>
      <c r="AM8088" s="138"/>
      <c r="AN8088" s="8"/>
      <c r="AO8088" s="8"/>
      <c r="AP8088" s="8"/>
      <c r="AQ8088" s="8"/>
      <c r="AR8088" s="122"/>
      <c r="AS8088" s="139"/>
      <c r="AT8088" s="139"/>
      <c r="AU8088" s="139"/>
      <c r="AV8088" s="139"/>
      <c r="AW8088" s="140"/>
      <c r="AX8088" s="8"/>
      <c r="AY8088" s="8"/>
      <c r="AZ8088" s="8"/>
      <c r="BA8088" s="8"/>
      <c r="BB8088" s="122"/>
      <c r="BC8088" s="8"/>
      <c r="BD8088" s="8"/>
      <c r="BE8088" s="8"/>
      <c r="BF8088" s="8"/>
      <c r="BG8088" s="122"/>
      <c r="BH8088" s="8"/>
      <c r="BI8088" s="8"/>
      <c r="BJ8088" s="8"/>
      <c r="BK8088" s="8"/>
      <c r="BL8088" s="122"/>
      <c r="BM8088" s="8"/>
      <c r="BN8088" s="8"/>
      <c r="BO8088" s="8"/>
      <c r="BP8088" s="8"/>
      <c r="BQ8088" s="122"/>
      <c r="BR8088" s="8"/>
      <c r="BS8088" s="8"/>
      <c r="BT8088" s="8"/>
      <c r="BU8088" s="8"/>
      <c r="BV8088" s="122"/>
    </row>
    <row r="8089" spans="1:74" ht="28.8" x14ac:dyDescent="0.3">
      <c r="A8089" s="8"/>
      <c r="B8089" s="2" t="s">
        <v>2</v>
      </c>
      <c r="C8089" s="2" t="s">
        <v>3</v>
      </c>
      <c r="D8089" s="2" t="s">
        <v>508</v>
      </c>
      <c r="E8089" s="9" t="s">
        <v>223</v>
      </c>
      <c r="F8089" s="10">
        <v>2</v>
      </c>
      <c r="G8089" s="18" t="s">
        <v>5</v>
      </c>
      <c r="H8089" s="3">
        <v>2024</v>
      </c>
      <c r="I8089" s="20" t="s">
        <v>288</v>
      </c>
      <c r="J8089" s="184" t="s">
        <v>352</v>
      </c>
      <c r="K8089" s="184" t="s">
        <v>321</v>
      </c>
      <c r="L8089" s="187">
        <f t="shared" si="369"/>
        <v>0</v>
      </c>
      <c r="M8089" s="187">
        <f t="shared" si="370"/>
        <v>0</v>
      </c>
      <c r="N8089" s="186"/>
      <c r="O8089" s="8"/>
      <c r="P8089" s="8"/>
      <c r="Q8089" s="8"/>
      <c r="R8089" s="8"/>
      <c r="S8089" s="122"/>
      <c r="T8089" s="8"/>
      <c r="U8089" s="8"/>
      <c r="V8089" s="8"/>
      <c r="W8089" s="8"/>
      <c r="X8089" s="122"/>
      <c r="Y8089" s="8"/>
      <c r="Z8089" s="8"/>
      <c r="AA8089" s="8"/>
      <c r="AB8089" s="8"/>
      <c r="AC8089" s="122"/>
      <c r="AD8089" s="8"/>
      <c r="AE8089" s="8"/>
      <c r="AF8089" s="8"/>
      <c r="AG8089" s="8"/>
      <c r="AH8089" s="122"/>
      <c r="AI8089" s="137"/>
      <c r="AJ8089" s="137"/>
      <c r="AK8089" s="137"/>
      <c r="AL8089" s="137"/>
      <c r="AM8089" s="138"/>
      <c r="AN8089" s="8"/>
      <c r="AO8089" s="8"/>
      <c r="AP8089" s="8"/>
      <c r="AQ8089" s="8"/>
      <c r="AR8089" s="122"/>
      <c r="AS8089" s="139"/>
      <c r="AT8089" s="139"/>
      <c r="AU8089" s="139"/>
      <c r="AV8089" s="139"/>
      <c r="AW8089" s="140"/>
      <c r="AX8089" s="8"/>
      <c r="AY8089" s="8"/>
      <c r="AZ8089" s="8"/>
      <c r="BA8089" s="8"/>
      <c r="BB8089" s="122"/>
      <c r="BC8089" s="8"/>
      <c r="BD8089" s="8"/>
      <c r="BE8089" s="8"/>
      <c r="BF8089" s="8"/>
      <c r="BG8089" s="122"/>
      <c r="BH8089" s="8"/>
      <c r="BI8089" s="8"/>
      <c r="BJ8089" s="8"/>
      <c r="BK8089" s="8"/>
      <c r="BL8089" s="122"/>
      <c r="BM8089" s="8"/>
      <c r="BN8089" s="8"/>
      <c r="BO8089" s="8"/>
      <c r="BP8089" s="8"/>
      <c r="BQ8089" s="122"/>
      <c r="BR8089" s="8"/>
      <c r="BS8089" s="8"/>
      <c r="BT8089" s="8"/>
      <c r="BU8089" s="8"/>
      <c r="BV8089" s="122"/>
    </row>
    <row r="8090" spans="1:74" x14ac:dyDescent="0.3">
      <c r="A8090" s="8"/>
      <c r="B8090" s="2" t="s">
        <v>2</v>
      </c>
      <c r="C8090" s="2" t="s">
        <v>3</v>
      </c>
      <c r="D8090" s="2" t="s">
        <v>508</v>
      </c>
      <c r="E8090" s="9" t="s">
        <v>223</v>
      </c>
      <c r="F8090" s="10">
        <v>2</v>
      </c>
      <c r="G8090" s="18" t="s">
        <v>5</v>
      </c>
      <c r="H8090" s="3">
        <v>2024</v>
      </c>
      <c r="I8090" s="20" t="s">
        <v>288</v>
      </c>
      <c r="J8090" s="184" t="s">
        <v>345</v>
      </c>
      <c r="K8090" s="184" t="s">
        <v>318</v>
      </c>
      <c r="L8090" s="187">
        <f t="shared" si="369"/>
        <v>0</v>
      </c>
      <c r="M8090" s="187">
        <f t="shared" si="370"/>
        <v>0</v>
      </c>
      <c r="N8090" s="186"/>
      <c r="O8090" s="8"/>
      <c r="P8090" s="8"/>
      <c r="Q8090" s="8"/>
      <c r="R8090" s="8"/>
      <c r="S8090" s="122"/>
      <c r="T8090" s="8"/>
      <c r="U8090" s="8"/>
      <c r="V8090" s="8"/>
      <c r="W8090" s="8"/>
      <c r="X8090" s="122"/>
      <c r="Y8090" s="8"/>
      <c r="Z8090" s="8"/>
      <c r="AA8090" s="8"/>
      <c r="AB8090" s="8"/>
      <c r="AC8090" s="122"/>
      <c r="AD8090" s="8"/>
      <c r="AE8090" s="8"/>
      <c r="AF8090" s="8"/>
      <c r="AG8090" s="8"/>
      <c r="AH8090" s="122"/>
      <c r="AI8090" s="137"/>
      <c r="AJ8090" s="137"/>
      <c r="AK8090" s="137"/>
      <c r="AL8090" s="137"/>
      <c r="AM8090" s="138"/>
      <c r="AN8090" s="8"/>
      <c r="AO8090" s="8"/>
      <c r="AP8090" s="8"/>
      <c r="AQ8090" s="8"/>
      <c r="AR8090" s="122"/>
      <c r="AS8090" s="139"/>
      <c r="AT8090" s="139"/>
      <c r="AU8090" s="139"/>
      <c r="AV8090" s="139"/>
      <c r="AW8090" s="140"/>
      <c r="AX8090" s="8"/>
      <c r="AY8090" s="8"/>
      <c r="AZ8090" s="8"/>
      <c r="BA8090" s="8"/>
      <c r="BB8090" s="122"/>
      <c r="BC8090" s="8"/>
      <c r="BD8090" s="8"/>
      <c r="BE8090" s="8"/>
      <c r="BF8090" s="8"/>
      <c r="BG8090" s="122"/>
      <c r="BH8090" s="8"/>
      <c r="BI8090" s="8"/>
      <c r="BJ8090" s="8"/>
      <c r="BK8090" s="8"/>
      <c r="BL8090" s="122"/>
      <c r="BM8090" s="8"/>
      <c r="BN8090" s="8"/>
      <c r="BO8090" s="8"/>
      <c r="BP8090" s="8"/>
      <c r="BQ8090" s="122"/>
      <c r="BR8090" s="8"/>
      <c r="BS8090" s="8"/>
      <c r="BT8090" s="8"/>
      <c r="BU8090" s="8"/>
      <c r="BV8090" s="122"/>
    </row>
    <row r="8091" spans="1:74" x14ac:dyDescent="0.3">
      <c r="A8091" s="8"/>
      <c r="B8091" s="2" t="s">
        <v>2</v>
      </c>
      <c r="C8091" s="2" t="s">
        <v>3</v>
      </c>
      <c r="D8091" s="2" t="s">
        <v>508</v>
      </c>
      <c r="E8091" s="9" t="s">
        <v>223</v>
      </c>
      <c r="F8091" s="10">
        <v>2</v>
      </c>
      <c r="G8091" s="18" t="s">
        <v>5</v>
      </c>
      <c r="H8091" s="3">
        <v>2024</v>
      </c>
      <c r="I8091" s="20" t="s">
        <v>289</v>
      </c>
      <c r="J8091" s="184" t="s">
        <v>268</v>
      </c>
      <c r="K8091" s="184" t="s">
        <v>318</v>
      </c>
      <c r="L8091" s="187">
        <f t="shared" si="369"/>
        <v>0</v>
      </c>
      <c r="M8091" s="187">
        <f t="shared" si="370"/>
        <v>0</v>
      </c>
      <c r="N8091" s="186"/>
      <c r="O8091" s="8"/>
      <c r="P8091" s="8"/>
      <c r="Q8091" s="8"/>
      <c r="R8091" s="8"/>
      <c r="S8091" s="122"/>
      <c r="T8091" s="8"/>
      <c r="U8091" s="8"/>
      <c r="V8091" s="8"/>
      <c r="W8091" s="8"/>
      <c r="X8091" s="122"/>
      <c r="Y8091" s="8"/>
      <c r="Z8091" s="8"/>
      <c r="AA8091" s="8"/>
      <c r="AB8091" s="8"/>
      <c r="AC8091" s="122"/>
      <c r="AD8091" s="8"/>
      <c r="AE8091" s="8"/>
      <c r="AF8091" s="8"/>
      <c r="AG8091" s="8"/>
      <c r="AH8091" s="122"/>
      <c r="AI8091" s="137"/>
      <c r="AJ8091" s="137"/>
      <c r="AK8091" s="137"/>
      <c r="AL8091" s="137"/>
      <c r="AM8091" s="138"/>
      <c r="AN8091" s="8"/>
      <c r="AO8091" s="8"/>
      <c r="AP8091" s="8"/>
      <c r="AQ8091" s="8"/>
      <c r="AR8091" s="122"/>
      <c r="AS8091" s="139"/>
      <c r="AT8091" s="139"/>
      <c r="AU8091" s="139"/>
      <c r="AV8091" s="139"/>
      <c r="AW8091" s="140"/>
      <c r="AX8091" s="8"/>
      <c r="AY8091" s="8"/>
      <c r="AZ8091" s="8"/>
      <c r="BA8091" s="8"/>
      <c r="BB8091" s="122"/>
      <c r="BC8091" s="8"/>
      <c r="BD8091" s="8"/>
      <c r="BE8091" s="8"/>
      <c r="BF8091" s="8"/>
      <c r="BG8091" s="122"/>
      <c r="BH8091" s="8"/>
      <c r="BI8091" s="8"/>
      <c r="BJ8091" s="8"/>
      <c r="BK8091" s="8"/>
      <c r="BL8091" s="122"/>
      <c r="BM8091" s="8"/>
      <c r="BN8091" s="8"/>
      <c r="BO8091" s="8"/>
      <c r="BP8091" s="8"/>
      <c r="BQ8091" s="122"/>
      <c r="BR8091" s="8"/>
      <c r="BS8091" s="8"/>
      <c r="BT8091" s="8"/>
      <c r="BU8091" s="8"/>
      <c r="BV8091" s="122"/>
    </row>
    <row r="8092" spans="1:74" x14ac:dyDescent="0.3">
      <c r="A8092" s="8"/>
      <c r="B8092" s="2" t="s">
        <v>2</v>
      </c>
      <c r="C8092" s="2" t="s">
        <v>3</v>
      </c>
      <c r="D8092" s="2" t="s">
        <v>508</v>
      </c>
      <c r="E8092" s="9" t="s">
        <v>223</v>
      </c>
      <c r="F8092" s="10">
        <v>2</v>
      </c>
      <c r="G8092" s="18" t="s">
        <v>5</v>
      </c>
      <c r="H8092" s="3">
        <v>2024</v>
      </c>
      <c r="I8092" s="20" t="s">
        <v>289</v>
      </c>
      <c r="J8092" s="184" t="s">
        <v>292</v>
      </c>
      <c r="K8092" s="184" t="s">
        <v>318</v>
      </c>
      <c r="L8092" s="187">
        <f t="shared" si="369"/>
        <v>0</v>
      </c>
      <c r="M8092" s="187">
        <f t="shared" si="370"/>
        <v>0</v>
      </c>
      <c r="N8092" s="186"/>
      <c r="O8092" s="8"/>
      <c r="P8092" s="8"/>
      <c r="Q8092" s="8"/>
      <c r="R8092" s="8"/>
      <c r="S8092" s="122"/>
      <c r="T8092" s="8"/>
      <c r="U8092" s="8"/>
      <c r="V8092" s="8"/>
      <c r="W8092" s="8"/>
      <c r="X8092" s="122"/>
      <c r="Y8092" s="8"/>
      <c r="Z8092" s="8"/>
      <c r="AA8092" s="8"/>
      <c r="AB8092" s="8"/>
      <c r="AC8092" s="122"/>
      <c r="AD8092" s="8"/>
      <c r="AE8092" s="8"/>
      <c r="AF8092" s="8"/>
      <c r="AG8092" s="8"/>
      <c r="AH8092" s="122"/>
      <c r="AI8092" s="137"/>
      <c r="AJ8092" s="137"/>
      <c r="AK8092" s="137"/>
      <c r="AL8092" s="137"/>
      <c r="AM8092" s="138"/>
      <c r="AN8092" s="8"/>
      <c r="AO8092" s="8"/>
      <c r="AP8092" s="8"/>
      <c r="AQ8092" s="8"/>
      <c r="AR8092" s="122"/>
      <c r="AS8092" s="139"/>
      <c r="AT8092" s="139"/>
      <c r="AU8092" s="139"/>
      <c r="AV8092" s="139"/>
      <c r="AW8092" s="140"/>
      <c r="AX8092" s="8"/>
      <c r="AY8092" s="8"/>
      <c r="AZ8092" s="8"/>
      <c r="BA8092" s="8"/>
      <c r="BB8092" s="122"/>
      <c r="BC8092" s="8"/>
      <c r="BD8092" s="8"/>
      <c r="BE8092" s="8"/>
      <c r="BF8092" s="8"/>
      <c r="BG8092" s="122"/>
      <c r="BH8092" s="8"/>
      <c r="BI8092" s="8"/>
      <c r="BJ8092" s="8"/>
      <c r="BK8092" s="8"/>
      <c r="BL8092" s="122"/>
      <c r="BM8092" s="8"/>
      <c r="BN8092" s="8"/>
      <c r="BO8092" s="8"/>
      <c r="BP8092" s="8"/>
      <c r="BQ8092" s="122"/>
      <c r="BR8092" s="8"/>
      <c r="BS8092" s="8"/>
      <c r="BT8092" s="8"/>
      <c r="BU8092" s="8"/>
      <c r="BV8092" s="122"/>
    </row>
    <row r="8093" spans="1:74" x14ac:dyDescent="0.3">
      <c r="A8093" s="8"/>
      <c r="B8093" s="2" t="s">
        <v>2</v>
      </c>
      <c r="C8093" s="2" t="s">
        <v>3</v>
      </c>
      <c r="D8093" s="2" t="s">
        <v>508</v>
      </c>
      <c r="E8093" s="9" t="s">
        <v>223</v>
      </c>
      <c r="F8093" s="10">
        <v>2</v>
      </c>
      <c r="G8093" s="18" t="s">
        <v>5</v>
      </c>
      <c r="H8093" s="3">
        <v>2024</v>
      </c>
      <c r="I8093" s="20" t="s">
        <v>285</v>
      </c>
      <c r="J8093" s="184" t="s">
        <v>293</v>
      </c>
      <c r="K8093" s="184" t="s">
        <v>318</v>
      </c>
      <c r="L8093" s="187">
        <f t="shared" si="369"/>
        <v>0</v>
      </c>
      <c r="M8093" s="187">
        <f t="shared" si="370"/>
        <v>0</v>
      </c>
      <c r="N8093" s="186"/>
      <c r="O8093" s="8"/>
      <c r="P8093" s="8"/>
      <c r="Q8093" s="8"/>
      <c r="R8093" s="8"/>
      <c r="S8093" s="122"/>
      <c r="T8093" s="8"/>
      <c r="U8093" s="8"/>
      <c r="V8093" s="8"/>
      <c r="W8093" s="8"/>
      <c r="X8093" s="122"/>
      <c r="Y8093" s="8"/>
      <c r="Z8093" s="8"/>
      <c r="AA8093" s="8"/>
      <c r="AB8093" s="8"/>
      <c r="AC8093" s="122"/>
      <c r="AD8093" s="8"/>
      <c r="AE8093" s="8"/>
      <c r="AF8093" s="8"/>
      <c r="AG8093" s="8"/>
      <c r="AH8093" s="122"/>
      <c r="AI8093" s="137"/>
      <c r="AJ8093" s="137"/>
      <c r="AK8093" s="137"/>
      <c r="AL8093" s="137"/>
      <c r="AM8093" s="138"/>
      <c r="AN8093" s="8"/>
      <c r="AO8093" s="8"/>
      <c r="AP8093" s="8"/>
      <c r="AQ8093" s="8"/>
      <c r="AR8093" s="122"/>
      <c r="AS8093" s="139"/>
      <c r="AT8093" s="139"/>
      <c r="AU8093" s="139"/>
      <c r="AV8093" s="139"/>
      <c r="AW8093" s="140"/>
      <c r="AX8093" s="8"/>
      <c r="AY8093" s="8"/>
      <c r="AZ8093" s="8"/>
      <c r="BA8093" s="8"/>
      <c r="BB8093" s="122"/>
      <c r="BC8093" s="8"/>
      <c r="BD8093" s="8"/>
      <c r="BE8093" s="8"/>
      <c r="BF8093" s="8"/>
      <c r="BG8093" s="122"/>
      <c r="BH8093" s="8"/>
      <c r="BI8093" s="8"/>
      <c r="BJ8093" s="8"/>
      <c r="BK8093" s="8"/>
      <c r="BL8093" s="122"/>
      <c r="BM8093" s="8"/>
      <c r="BN8093" s="8"/>
      <c r="BO8093" s="8"/>
      <c r="BP8093" s="8"/>
      <c r="BQ8093" s="122"/>
      <c r="BR8093" s="8"/>
      <c r="BS8093" s="8"/>
      <c r="BT8093" s="8"/>
      <c r="BU8093" s="8"/>
      <c r="BV8093" s="122"/>
    </row>
    <row r="8094" spans="1:74" x14ac:dyDescent="0.3">
      <c r="A8094" s="8"/>
      <c r="B8094" s="2" t="s">
        <v>2</v>
      </c>
      <c r="C8094" s="2" t="s">
        <v>3</v>
      </c>
      <c r="D8094" s="2" t="s">
        <v>508</v>
      </c>
      <c r="E8094" s="9" t="s">
        <v>223</v>
      </c>
      <c r="F8094" s="10">
        <v>2</v>
      </c>
      <c r="G8094" s="18" t="s">
        <v>5</v>
      </c>
      <c r="H8094" s="3">
        <v>2024</v>
      </c>
      <c r="I8094" s="20" t="s">
        <v>287</v>
      </c>
      <c r="J8094" s="184" t="s">
        <v>269</v>
      </c>
      <c r="K8094" s="184" t="s">
        <v>320</v>
      </c>
      <c r="L8094" s="187">
        <f t="shared" si="369"/>
        <v>0</v>
      </c>
      <c r="M8094" s="187">
        <f t="shared" si="370"/>
        <v>0</v>
      </c>
      <c r="N8094" s="186"/>
      <c r="O8094" s="8"/>
      <c r="P8094" s="8"/>
      <c r="Q8094" s="8"/>
      <c r="R8094" s="8"/>
      <c r="S8094" s="122"/>
      <c r="T8094" s="8"/>
      <c r="U8094" s="8"/>
      <c r="V8094" s="8"/>
      <c r="W8094" s="8"/>
      <c r="X8094" s="122"/>
      <c r="Y8094" s="8"/>
      <c r="Z8094" s="8"/>
      <c r="AA8094" s="8"/>
      <c r="AB8094" s="8"/>
      <c r="AC8094" s="122"/>
      <c r="AD8094" s="8"/>
      <c r="AE8094" s="8"/>
      <c r="AF8094" s="8"/>
      <c r="AG8094" s="8"/>
      <c r="AH8094" s="122"/>
      <c r="AI8094" s="137"/>
      <c r="AJ8094" s="137"/>
      <c r="AK8094" s="137"/>
      <c r="AL8094" s="137"/>
      <c r="AM8094" s="138"/>
      <c r="AN8094" s="8"/>
      <c r="AO8094" s="8"/>
      <c r="AP8094" s="8"/>
      <c r="AQ8094" s="8"/>
      <c r="AR8094" s="122"/>
      <c r="AS8094" s="139"/>
      <c r="AT8094" s="139"/>
      <c r="AU8094" s="139"/>
      <c r="AV8094" s="139"/>
      <c r="AW8094" s="140"/>
      <c r="AX8094" s="8"/>
      <c r="AY8094" s="8"/>
      <c r="AZ8094" s="8"/>
      <c r="BA8094" s="8"/>
      <c r="BB8094" s="122"/>
      <c r="BC8094" s="8"/>
      <c r="BD8094" s="8"/>
      <c r="BE8094" s="8"/>
      <c r="BF8094" s="8"/>
      <c r="BG8094" s="122"/>
      <c r="BH8094" s="8"/>
      <c r="BI8094" s="8"/>
      <c r="BJ8094" s="8"/>
      <c r="BK8094" s="8"/>
      <c r="BL8094" s="122"/>
      <c r="BM8094" s="8"/>
      <c r="BN8094" s="8"/>
      <c r="BO8094" s="8"/>
      <c r="BP8094" s="8"/>
      <c r="BQ8094" s="122"/>
      <c r="BR8094" s="8"/>
      <c r="BS8094" s="8"/>
      <c r="BT8094" s="8"/>
      <c r="BU8094" s="8"/>
      <c r="BV8094" s="122"/>
    </row>
    <row r="8095" spans="1:74" x14ac:dyDescent="0.3">
      <c r="A8095" s="8"/>
      <c r="B8095" s="2" t="s">
        <v>2</v>
      </c>
      <c r="C8095" s="2" t="s">
        <v>3</v>
      </c>
      <c r="D8095" s="2" t="s">
        <v>508</v>
      </c>
      <c r="E8095" s="9" t="s">
        <v>223</v>
      </c>
      <c r="F8095" s="10">
        <v>2</v>
      </c>
      <c r="G8095" s="18" t="s">
        <v>5</v>
      </c>
      <c r="H8095" s="3">
        <v>2024</v>
      </c>
      <c r="I8095" s="20" t="s">
        <v>287</v>
      </c>
      <c r="J8095" s="184" t="s">
        <v>270</v>
      </c>
      <c r="K8095" s="184" t="s">
        <v>320</v>
      </c>
      <c r="L8095" s="187">
        <f t="shared" si="369"/>
        <v>0</v>
      </c>
      <c r="M8095" s="187">
        <f t="shared" si="370"/>
        <v>0</v>
      </c>
      <c r="N8095" s="186"/>
      <c r="O8095" s="8"/>
      <c r="P8095" s="8"/>
      <c r="Q8095" s="8"/>
      <c r="R8095" s="8"/>
      <c r="S8095" s="122"/>
      <c r="T8095" s="8"/>
      <c r="U8095" s="8"/>
      <c r="V8095" s="8"/>
      <c r="W8095" s="8"/>
      <c r="X8095" s="122"/>
      <c r="Y8095" s="8"/>
      <c r="Z8095" s="8"/>
      <c r="AA8095" s="8"/>
      <c r="AB8095" s="8"/>
      <c r="AC8095" s="122"/>
      <c r="AD8095" s="8"/>
      <c r="AE8095" s="8"/>
      <c r="AF8095" s="8"/>
      <c r="AG8095" s="8"/>
      <c r="AH8095" s="122"/>
      <c r="AI8095" s="137"/>
      <c r="AJ8095" s="137"/>
      <c r="AK8095" s="137"/>
      <c r="AL8095" s="137"/>
      <c r="AM8095" s="138"/>
      <c r="AN8095" s="8"/>
      <c r="AO8095" s="8"/>
      <c r="AP8095" s="8"/>
      <c r="AQ8095" s="8"/>
      <c r="AR8095" s="122"/>
      <c r="AS8095" s="139"/>
      <c r="AT8095" s="139"/>
      <c r="AU8095" s="139"/>
      <c r="AV8095" s="139"/>
      <c r="AW8095" s="140"/>
      <c r="AX8095" s="8"/>
      <c r="AY8095" s="8"/>
      <c r="AZ8095" s="8"/>
      <c r="BA8095" s="8"/>
      <c r="BB8095" s="122"/>
      <c r="BC8095" s="8"/>
      <c r="BD8095" s="8"/>
      <c r="BE8095" s="8"/>
      <c r="BF8095" s="8"/>
      <c r="BG8095" s="122"/>
      <c r="BH8095" s="8"/>
      <c r="BI8095" s="8"/>
      <c r="BJ8095" s="8"/>
      <c r="BK8095" s="8"/>
      <c r="BL8095" s="122"/>
      <c r="BM8095" s="8"/>
      <c r="BN8095" s="8"/>
      <c r="BO8095" s="8"/>
      <c r="BP8095" s="8"/>
      <c r="BQ8095" s="122"/>
      <c r="BR8095" s="8"/>
      <c r="BS8095" s="8"/>
      <c r="BT8095" s="8"/>
      <c r="BU8095" s="8"/>
      <c r="BV8095" s="122"/>
    </row>
    <row r="8096" spans="1:74" x14ac:dyDescent="0.3">
      <c r="A8096" s="8"/>
      <c r="B8096" s="2" t="s">
        <v>2</v>
      </c>
      <c r="C8096" s="2" t="s">
        <v>3</v>
      </c>
      <c r="D8096" s="2" t="s">
        <v>508</v>
      </c>
      <c r="E8096" s="9" t="s">
        <v>223</v>
      </c>
      <c r="F8096" s="10">
        <v>2</v>
      </c>
      <c r="G8096" s="18" t="s">
        <v>5</v>
      </c>
      <c r="H8096" s="3">
        <v>2024</v>
      </c>
      <c r="I8096" s="20" t="s">
        <v>290</v>
      </c>
      <c r="J8096" s="184" t="s">
        <v>271</v>
      </c>
      <c r="K8096" s="184" t="s">
        <v>321</v>
      </c>
      <c r="L8096" s="187">
        <f t="shared" si="369"/>
        <v>0</v>
      </c>
      <c r="M8096" s="187">
        <f t="shared" si="370"/>
        <v>0</v>
      </c>
      <c r="N8096" s="186"/>
      <c r="O8096" s="8"/>
      <c r="P8096" s="8"/>
      <c r="Q8096" s="8"/>
      <c r="R8096" s="8"/>
      <c r="S8096" s="122"/>
      <c r="T8096" s="8"/>
      <c r="U8096" s="8"/>
      <c r="V8096" s="8"/>
      <c r="W8096" s="8"/>
      <c r="X8096" s="122"/>
      <c r="Y8096" s="8"/>
      <c r="Z8096" s="8"/>
      <c r="AA8096" s="8"/>
      <c r="AB8096" s="8"/>
      <c r="AC8096" s="122"/>
      <c r="AD8096" s="8"/>
      <c r="AE8096" s="8"/>
      <c r="AF8096" s="8"/>
      <c r="AG8096" s="8"/>
      <c r="AH8096" s="122"/>
      <c r="AI8096" s="137"/>
      <c r="AJ8096" s="137"/>
      <c r="AK8096" s="137"/>
      <c r="AL8096" s="137"/>
      <c r="AM8096" s="138"/>
      <c r="AN8096" s="8"/>
      <c r="AO8096" s="8"/>
      <c r="AP8096" s="8"/>
      <c r="AQ8096" s="8"/>
      <c r="AR8096" s="122"/>
      <c r="AS8096" s="139"/>
      <c r="AT8096" s="139"/>
      <c r="AU8096" s="139"/>
      <c r="AV8096" s="139"/>
      <c r="AW8096" s="140"/>
      <c r="AX8096" s="8"/>
      <c r="AY8096" s="8"/>
      <c r="AZ8096" s="8"/>
      <c r="BA8096" s="8"/>
      <c r="BB8096" s="122"/>
      <c r="BC8096" s="8"/>
      <c r="BD8096" s="8"/>
      <c r="BE8096" s="8"/>
      <c r="BF8096" s="8"/>
      <c r="BG8096" s="122"/>
      <c r="BH8096" s="8"/>
      <c r="BI8096" s="8"/>
      <c r="BJ8096" s="8"/>
      <c r="BK8096" s="8"/>
      <c r="BL8096" s="122"/>
      <c r="BM8096" s="8"/>
      <c r="BN8096" s="8"/>
      <c r="BO8096" s="8"/>
      <c r="BP8096" s="8"/>
      <c r="BQ8096" s="122"/>
      <c r="BR8096" s="8"/>
      <c r="BS8096" s="8"/>
      <c r="BT8096" s="8"/>
      <c r="BU8096" s="8"/>
      <c r="BV8096" s="122"/>
    </row>
    <row r="8097" spans="1:74" x14ac:dyDescent="0.3">
      <c r="A8097" s="8"/>
      <c r="B8097" s="2" t="s">
        <v>2</v>
      </c>
      <c r="C8097" s="2" t="s">
        <v>3</v>
      </c>
      <c r="D8097" s="2" t="s">
        <v>508</v>
      </c>
      <c r="E8097" s="9" t="s">
        <v>223</v>
      </c>
      <c r="F8097" s="10">
        <v>2</v>
      </c>
      <c r="G8097" s="18" t="s">
        <v>5</v>
      </c>
      <c r="H8097" s="3">
        <v>2024</v>
      </c>
      <c r="I8097" s="20" t="s">
        <v>284</v>
      </c>
      <c r="J8097" s="184" t="s">
        <v>294</v>
      </c>
      <c r="K8097" s="184" t="s">
        <v>320</v>
      </c>
      <c r="L8097" s="187">
        <f t="shared" si="369"/>
        <v>0</v>
      </c>
      <c r="M8097" s="187">
        <f t="shared" si="370"/>
        <v>0</v>
      </c>
      <c r="N8097" s="186"/>
      <c r="O8097" s="8"/>
      <c r="P8097" s="8"/>
      <c r="Q8097" s="8"/>
      <c r="R8097" s="8"/>
      <c r="S8097" s="122"/>
      <c r="T8097" s="8"/>
      <c r="U8097" s="8"/>
      <c r="V8097" s="8"/>
      <c r="W8097" s="8"/>
      <c r="X8097" s="122"/>
      <c r="Y8097" s="8"/>
      <c r="Z8097" s="8"/>
      <c r="AA8097" s="8"/>
      <c r="AB8097" s="8"/>
      <c r="AC8097" s="122"/>
      <c r="AD8097" s="8"/>
      <c r="AE8097" s="8"/>
      <c r="AF8097" s="8"/>
      <c r="AG8097" s="8"/>
      <c r="AH8097" s="122"/>
      <c r="AI8097" s="137"/>
      <c r="AJ8097" s="137"/>
      <c r="AK8097" s="137"/>
      <c r="AL8097" s="137"/>
      <c r="AM8097" s="138"/>
      <c r="AN8097" s="8"/>
      <c r="AO8097" s="8"/>
      <c r="AP8097" s="8"/>
      <c r="AQ8097" s="8"/>
      <c r="AR8097" s="122"/>
      <c r="AS8097" s="139"/>
      <c r="AT8097" s="139"/>
      <c r="AU8097" s="139"/>
      <c r="AV8097" s="139"/>
      <c r="AW8097" s="140"/>
      <c r="AX8097" s="8"/>
      <c r="AY8097" s="8"/>
      <c r="AZ8097" s="8"/>
      <c r="BA8097" s="8"/>
      <c r="BB8097" s="122"/>
      <c r="BC8097" s="8"/>
      <c r="BD8097" s="8"/>
      <c r="BE8097" s="8"/>
      <c r="BF8097" s="8"/>
      <c r="BG8097" s="122"/>
      <c r="BH8097" s="8"/>
      <c r="BI8097" s="8"/>
      <c r="BJ8097" s="8"/>
      <c r="BK8097" s="8"/>
      <c r="BL8097" s="122"/>
      <c r="BM8097" s="8"/>
      <c r="BN8097" s="8"/>
      <c r="BO8097" s="8"/>
      <c r="BP8097" s="8"/>
      <c r="BQ8097" s="122"/>
      <c r="BR8097" s="8"/>
      <c r="BS8097" s="8"/>
      <c r="BT8097" s="8"/>
      <c r="BU8097" s="8"/>
      <c r="BV8097" s="122"/>
    </row>
    <row r="8098" spans="1:74" ht="28.8" x14ac:dyDescent="0.3">
      <c r="A8098" s="8"/>
      <c r="B8098" s="2" t="s">
        <v>2</v>
      </c>
      <c r="C8098" s="2" t="s">
        <v>3</v>
      </c>
      <c r="D8098" s="2" t="s">
        <v>508</v>
      </c>
      <c r="E8098" s="9" t="s">
        <v>223</v>
      </c>
      <c r="F8098" s="10">
        <v>2</v>
      </c>
      <c r="G8098" s="18" t="s">
        <v>5</v>
      </c>
      <c r="H8098" s="3">
        <v>2024</v>
      </c>
      <c r="I8098" s="20" t="s">
        <v>284</v>
      </c>
      <c r="J8098" s="184" t="s">
        <v>346</v>
      </c>
      <c r="K8098" s="184" t="s">
        <v>320</v>
      </c>
      <c r="L8098" s="187">
        <f t="shared" si="369"/>
        <v>0</v>
      </c>
      <c r="M8098" s="187">
        <f t="shared" si="370"/>
        <v>0</v>
      </c>
      <c r="N8098" s="186"/>
      <c r="O8098" s="8"/>
      <c r="P8098" s="8"/>
      <c r="Q8098" s="8"/>
      <c r="R8098" s="8"/>
      <c r="S8098" s="122"/>
      <c r="T8098" s="8"/>
      <c r="U8098" s="8"/>
      <c r="V8098" s="8"/>
      <c r="W8098" s="8"/>
      <c r="X8098" s="122"/>
      <c r="Y8098" s="8"/>
      <c r="Z8098" s="8"/>
      <c r="AA8098" s="8"/>
      <c r="AB8098" s="8"/>
      <c r="AC8098" s="122"/>
      <c r="AD8098" s="8"/>
      <c r="AE8098" s="8"/>
      <c r="AF8098" s="8"/>
      <c r="AG8098" s="8"/>
      <c r="AH8098" s="122"/>
      <c r="AI8098" s="137"/>
      <c r="AJ8098" s="137"/>
      <c r="AK8098" s="137"/>
      <c r="AL8098" s="137"/>
      <c r="AM8098" s="138"/>
      <c r="AN8098" s="8"/>
      <c r="AO8098" s="8"/>
      <c r="AP8098" s="8"/>
      <c r="AQ8098" s="8"/>
      <c r="AR8098" s="122"/>
      <c r="AS8098" s="139"/>
      <c r="AT8098" s="139"/>
      <c r="AU8098" s="139"/>
      <c r="AV8098" s="139"/>
      <c r="AW8098" s="140"/>
      <c r="AX8098" s="8"/>
      <c r="AY8098" s="8"/>
      <c r="AZ8098" s="8"/>
      <c r="BA8098" s="8"/>
      <c r="BB8098" s="122"/>
      <c r="BC8098" s="8"/>
      <c r="BD8098" s="8"/>
      <c r="BE8098" s="8"/>
      <c r="BF8098" s="8"/>
      <c r="BG8098" s="122"/>
      <c r="BH8098" s="8"/>
      <c r="BI8098" s="8"/>
      <c r="BJ8098" s="8"/>
      <c r="BK8098" s="8"/>
      <c r="BL8098" s="122"/>
      <c r="BM8098" s="8"/>
      <c r="BN8098" s="8"/>
      <c r="BO8098" s="8"/>
      <c r="BP8098" s="8"/>
      <c r="BQ8098" s="122"/>
      <c r="BR8098" s="8"/>
      <c r="BS8098" s="8"/>
      <c r="BT8098" s="8"/>
      <c r="BU8098" s="8"/>
      <c r="BV8098" s="122"/>
    </row>
    <row r="8099" spans="1:74" x14ac:dyDescent="0.3">
      <c r="A8099" s="8"/>
      <c r="B8099" s="2" t="s">
        <v>2</v>
      </c>
      <c r="C8099" s="2" t="s">
        <v>3</v>
      </c>
      <c r="D8099" s="2" t="s">
        <v>508</v>
      </c>
      <c r="E8099" s="9" t="s">
        <v>223</v>
      </c>
      <c r="F8099" s="10">
        <v>2</v>
      </c>
      <c r="G8099" s="18" t="s">
        <v>5</v>
      </c>
      <c r="H8099" s="3">
        <v>2024</v>
      </c>
      <c r="I8099" s="20" t="s">
        <v>284</v>
      </c>
      <c r="J8099" s="184" t="s">
        <v>295</v>
      </c>
      <c r="K8099" s="184" t="s">
        <v>320</v>
      </c>
      <c r="L8099" s="187">
        <f t="shared" si="369"/>
        <v>1</v>
      </c>
      <c r="M8099" s="187">
        <f t="shared" si="370"/>
        <v>3.2719999999999998</v>
      </c>
      <c r="N8099" s="186" t="s">
        <v>766</v>
      </c>
      <c r="O8099" s="8"/>
      <c r="P8099" s="8"/>
      <c r="Q8099" s="8"/>
      <c r="R8099" s="8"/>
      <c r="S8099" s="122"/>
      <c r="T8099" s="8"/>
      <c r="U8099" s="8"/>
      <c r="V8099" s="8"/>
      <c r="W8099" s="8"/>
      <c r="X8099" s="122"/>
      <c r="Y8099" s="8"/>
      <c r="Z8099" s="8"/>
      <c r="AA8099" s="8"/>
      <c r="AB8099" s="8"/>
      <c r="AC8099" s="122"/>
      <c r="AD8099" s="8"/>
      <c r="AE8099" s="8"/>
      <c r="AF8099" s="8"/>
      <c r="AG8099" s="8"/>
      <c r="AH8099" s="122"/>
      <c r="AI8099" s="137"/>
      <c r="AJ8099" s="137"/>
      <c r="AK8099" s="137"/>
      <c r="AL8099" s="137"/>
      <c r="AM8099" s="138"/>
      <c r="AN8099" s="8"/>
      <c r="AO8099" s="8"/>
      <c r="AP8099" s="8"/>
      <c r="AQ8099" s="8"/>
      <c r="AR8099" s="122"/>
      <c r="AS8099" s="139"/>
      <c r="AT8099" s="139"/>
      <c r="AU8099" s="139"/>
      <c r="AV8099" s="139"/>
      <c r="AW8099" s="140"/>
      <c r="AX8099" s="8" t="s">
        <v>766</v>
      </c>
      <c r="AY8099" s="8"/>
      <c r="AZ8099" s="8"/>
      <c r="BA8099" s="8">
        <v>1</v>
      </c>
      <c r="BB8099" s="122">
        <v>3.2719999999999998</v>
      </c>
      <c r="BC8099" s="8"/>
      <c r="BD8099" s="8"/>
      <c r="BE8099" s="8"/>
      <c r="BF8099" s="8"/>
      <c r="BG8099" s="122"/>
      <c r="BH8099" s="8"/>
      <c r="BI8099" s="8"/>
      <c r="BJ8099" s="8"/>
      <c r="BK8099" s="8"/>
      <c r="BL8099" s="122"/>
      <c r="BM8099" s="8"/>
      <c r="BN8099" s="8"/>
      <c r="BO8099" s="8"/>
      <c r="BP8099" s="8"/>
      <c r="BQ8099" s="122"/>
      <c r="BR8099" s="8"/>
      <c r="BS8099" s="8"/>
      <c r="BT8099" s="8"/>
      <c r="BU8099" s="8"/>
      <c r="BV8099" s="122"/>
    </row>
    <row r="8100" spans="1:74" ht="28.8" x14ac:dyDescent="0.3">
      <c r="A8100" s="8"/>
      <c r="B8100" s="2" t="s">
        <v>2</v>
      </c>
      <c r="C8100" s="2" t="s">
        <v>3</v>
      </c>
      <c r="D8100" s="2" t="s">
        <v>508</v>
      </c>
      <c r="E8100" s="9" t="s">
        <v>223</v>
      </c>
      <c r="F8100" s="10">
        <v>2</v>
      </c>
      <c r="G8100" s="18" t="s">
        <v>5</v>
      </c>
      <c r="H8100" s="3">
        <v>2024</v>
      </c>
      <c r="I8100" s="20" t="s">
        <v>290</v>
      </c>
      <c r="J8100" s="184" t="s">
        <v>299</v>
      </c>
      <c r="K8100" s="184" t="s">
        <v>318</v>
      </c>
      <c r="L8100" s="187">
        <f t="shared" si="369"/>
        <v>0</v>
      </c>
      <c r="M8100" s="187">
        <f t="shared" si="370"/>
        <v>0</v>
      </c>
      <c r="N8100" s="186"/>
      <c r="O8100" s="8"/>
      <c r="P8100" s="8"/>
      <c r="Q8100" s="8"/>
      <c r="R8100" s="8"/>
      <c r="S8100" s="122"/>
      <c r="T8100" s="8"/>
      <c r="U8100" s="8"/>
      <c r="V8100" s="8"/>
      <c r="W8100" s="8"/>
      <c r="X8100" s="122"/>
      <c r="Y8100" s="8"/>
      <c r="Z8100" s="8"/>
      <c r="AA8100" s="8"/>
      <c r="AB8100" s="8"/>
      <c r="AC8100" s="122"/>
      <c r="AD8100" s="8"/>
      <c r="AE8100" s="8"/>
      <c r="AF8100" s="8"/>
      <c r="AG8100" s="8"/>
      <c r="AH8100" s="122"/>
      <c r="AI8100" s="137"/>
      <c r="AJ8100" s="137"/>
      <c r="AK8100" s="137"/>
      <c r="AL8100" s="137"/>
      <c r="AM8100" s="138"/>
      <c r="AN8100" s="8"/>
      <c r="AO8100" s="8"/>
      <c r="AP8100" s="8"/>
      <c r="AQ8100" s="8"/>
      <c r="AR8100" s="122"/>
      <c r="AS8100" s="139"/>
      <c r="AT8100" s="139"/>
      <c r="AU8100" s="139"/>
      <c r="AV8100" s="139"/>
      <c r="AW8100" s="140"/>
      <c r="AX8100" s="8"/>
      <c r="AY8100" s="8"/>
      <c r="AZ8100" s="8"/>
      <c r="BA8100" s="8"/>
      <c r="BB8100" s="122"/>
      <c r="BC8100" s="8"/>
      <c r="BD8100" s="8"/>
      <c r="BE8100" s="8"/>
      <c r="BF8100" s="8"/>
      <c r="BG8100" s="122"/>
      <c r="BH8100" s="8"/>
      <c r="BI8100" s="8"/>
      <c r="BJ8100" s="8"/>
      <c r="BK8100" s="8"/>
      <c r="BL8100" s="122"/>
      <c r="BM8100" s="8"/>
      <c r="BN8100" s="8"/>
      <c r="BO8100" s="8"/>
      <c r="BP8100" s="8"/>
      <c r="BQ8100" s="122"/>
      <c r="BR8100" s="8"/>
      <c r="BS8100" s="8"/>
      <c r="BT8100" s="8"/>
      <c r="BU8100" s="8"/>
      <c r="BV8100" s="122"/>
    </row>
    <row r="8101" spans="1:74" x14ac:dyDescent="0.3">
      <c r="A8101" s="8"/>
      <c r="B8101" s="2" t="s">
        <v>2</v>
      </c>
      <c r="C8101" s="2" t="s">
        <v>3</v>
      </c>
      <c r="D8101" s="2" t="s">
        <v>508</v>
      </c>
      <c r="E8101" s="9" t="s">
        <v>223</v>
      </c>
      <c r="F8101" s="10">
        <v>2</v>
      </c>
      <c r="G8101" s="18" t="s">
        <v>5</v>
      </c>
      <c r="H8101" s="3">
        <v>2024</v>
      </c>
      <c r="I8101" s="20" t="s">
        <v>315</v>
      </c>
      <c r="J8101" s="184" t="s">
        <v>347</v>
      </c>
      <c r="K8101" s="184" t="s">
        <v>320</v>
      </c>
      <c r="L8101" s="187">
        <f t="shared" si="369"/>
        <v>0</v>
      </c>
      <c r="M8101" s="187">
        <f t="shared" si="370"/>
        <v>0</v>
      </c>
      <c r="N8101" s="186"/>
      <c r="O8101" s="8"/>
      <c r="P8101" s="8"/>
      <c r="Q8101" s="8"/>
      <c r="R8101" s="8"/>
      <c r="S8101" s="122"/>
      <c r="T8101" s="8"/>
      <c r="U8101" s="8"/>
      <c r="V8101" s="8"/>
      <c r="W8101" s="8"/>
      <c r="X8101" s="122"/>
      <c r="Y8101" s="8"/>
      <c r="Z8101" s="8"/>
      <c r="AA8101" s="8"/>
      <c r="AB8101" s="8"/>
      <c r="AC8101" s="122"/>
      <c r="AD8101" s="8"/>
      <c r="AE8101" s="8"/>
      <c r="AF8101" s="8"/>
      <c r="AG8101" s="8"/>
      <c r="AH8101" s="122"/>
      <c r="AI8101" s="137"/>
      <c r="AJ8101" s="137"/>
      <c r="AK8101" s="137"/>
      <c r="AL8101" s="137"/>
      <c r="AM8101" s="138"/>
      <c r="AN8101" s="8"/>
      <c r="AO8101" s="8"/>
      <c r="AP8101" s="8"/>
      <c r="AQ8101" s="8"/>
      <c r="AR8101" s="122"/>
      <c r="AS8101" s="139"/>
      <c r="AT8101" s="139"/>
      <c r="AU8101" s="139"/>
      <c r="AV8101" s="139"/>
      <c r="AW8101" s="140"/>
      <c r="AX8101" s="8"/>
      <c r="AY8101" s="8"/>
      <c r="AZ8101" s="8"/>
      <c r="BA8101" s="8"/>
      <c r="BB8101" s="122"/>
      <c r="BC8101" s="8"/>
      <c r="BD8101" s="8"/>
      <c r="BE8101" s="8"/>
      <c r="BF8101" s="8"/>
      <c r="BG8101" s="122"/>
      <c r="BH8101" s="8"/>
      <c r="BI8101" s="8"/>
      <c r="BJ8101" s="8"/>
      <c r="BK8101" s="8"/>
      <c r="BL8101" s="122"/>
      <c r="BM8101" s="8"/>
      <c r="BN8101" s="8"/>
      <c r="BO8101" s="8"/>
      <c r="BP8101" s="8"/>
      <c r="BQ8101" s="122"/>
      <c r="BR8101" s="8"/>
      <c r="BS8101" s="8"/>
      <c r="BT8101" s="8"/>
      <c r="BU8101" s="8"/>
      <c r="BV8101" s="122"/>
    </row>
    <row r="8102" spans="1:74" ht="28.8" x14ac:dyDescent="0.3">
      <c r="A8102" s="8"/>
      <c r="B8102" s="2" t="s">
        <v>2</v>
      </c>
      <c r="C8102" s="2" t="s">
        <v>3</v>
      </c>
      <c r="D8102" s="2" t="s">
        <v>508</v>
      </c>
      <c r="E8102" s="9" t="s">
        <v>223</v>
      </c>
      <c r="F8102" s="10">
        <v>2</v>
      </c>
      <c r="G8102" s="18" t="s">
        <v>5</v>
      </c>
      <c r="H8102" s="3">
        <v>2024</v>
      </c>
      <c r="I8102" s="20" t="s">
        <v>315</v>
      </c>
      <c r="J8102" s="184" t="s">
        <v>296</v>
      </c>
      <c r="K8102" s="184" t="s">
        <v>321</v>
      </c>
      <c r="L8102" s="187">
        <f t="shared" si="369"/>
        <v>0</v>
      </c>
      <c r="M8102" s="187">
        <f t="shared" si="370"/>
        <v>0</v>
      </c>
      <c r="N8102" s="186"/>
      <c r="O8102" s="8"/>
      <c r="P8102" s="8"/>
      <c r="Q8102" s="8"/>
      <c r="R8102" s="8"/>
      <c r="S8102" s="122"/>
      <c r="T8102" s="8"/>
      <c r="U8102" s="8"/>
      <c r="V8102" s="8"/>
      <c r="W8102" s="8"/>
      <c r="X8102" s="122"/>
      <c r="Y8102" s="8"/>
      <c r="Z8102" s="8"/>
      <c r="AA8102" s="8"/>
      <c r="AB8102" s="8"/>
      <c r="AC8102" s="122"/>
      <c r="AD8102" s="8"/>
      <c r="AE8102" s="8"/>
      <c r="AF8102" s="8"/>
      <c r="AG8102" s="8"/>
      <c r="AH8102" s="122"/>
      <c r="AI8102" s="137"/>
      <c r="AJ8102" s="137"/>
      <c r="AK8102" s="137"/>
      <c r="AL8102" s="137"/>
      <c r="AM8102" s="138"/>
      <c r="AN8102" s="8"/>
      <c r="AO8102" s="8"/>
      <c r="AP8102" s="8"/>
      <c r="AQ8102" s="8"/>
      <c r="AR8102" s="122"/>
      <c r="AS8102" s="139"/>
      <c r="AT8102" s="139"/>
      <c r="AU8102" s="139"/>
      <c r="AV8102" s="139"/>
      <c r="AW8102" s="140"/>
      <c r="AX8102" s="8"/>
      <c r="AY8102" s="8"/>
      <c r="AZ8102" s="8"/>
      <c r="BA8102" s="8"/>
      <c r="BB8102" s="122"/>
      <c r="BC8102" s="8"/>
      <c r="BD8102" s="8"/>
      <c r="BE8102" s="8"/>
      <c r="BF8102" s="8"/>
      <c r="BG8102" s="122"/>
      <c r="BH8102" s="8"/>
      <c r="BI8102" s="8"/>
      <c r="BJ8102" s="8"/>
      <c r="BK8102" s="8"/>
      <c r="BL8102" s="122"/>
      <c r="BM8102" s="8"/>
      <c r="BN8102" s="8"/>
      <c r="BO8102" s="8"/>
      <c r="BP8102" s="8"/>
      <c r="BQ8102" s="122"/>
      <c r="BR8102" s="8"/>
      <c r="BS8102" s="8"/>
      <c r="BT8102" s="8"/>
      <c r="BU8102" s="8"/>
      <c r="BV8102" s="122"/>
    </row>
    <row r="8103" spans="1:74" ht="28.8" x14ac:dyDescent="0.3">
      <c r="A8103" s="8"/>
      <c r="B8103" s="2" t="s">
        <v>2</v>
      </c>
      <c r="C8103" s="2" t="s">
        <v>3</v>
      </c>
      <c r="D8103" s="2" t="s">
        <v>508</v>
      </c>
      <c r="E8103" s="9" t="s">
        <v>223</v>
      </c>
      <c r="F8103" s="10">
        <v>2</v>
      </c>
      <c r="G8103" s="18" t="s">
        <v>5</v>
      </c>
      <c r="H8103" s="3">
        <v>2024</v>
      </c>
      <c r="I8103" s="20" t="s">
        <v>316</v>
      </c>
      <c r="J8103" s="184" t="s">
        <v>297</v>
      </c>
      <c r="K8103" s="184" t="s">
        <v>318</v>
      </c>
      <c r="L8103" s="187">
        <f t="shared" si="369"/>
        <v>0</v>
      </c>
      <c r="M8103" s="187">
        <f t="shared" si="370"/>
        <v>0</v>
      </c>
      <c r="N8103" s="186"/>
      <c r="O8103" s="8"/>
      <c r="P8103" s="8"/>
      <c r="Q8103" s="8"/>
      <c r="R8103" s="8"/>
      <c r="S8103" s="122"/>
      <c r="T8103" s="8"/>
      <c r="U8103" s="8"/>
      <c r="V8103" s="8"/>
      <c r="W8103" s="8"/>
      <c r="X8103" s="122"/>
      <c r="Y8103" s="8"/>
      <c r="Z8103" s="8"/>
      <c r="AA8103" s="8"/>
      <c r="AB8103" s="8"/>
      <c r="AC8103" s="122"/>
      <c r="AD8103" s="8"/>
      <c r="AE8103" s="8"/>
      <c r="AF8103" s="8"/>
      <c r="AG8103" s="8"/>
      <c r="AH8103" s="122"/>
      <c r="AI8103" s="137"/>
      <c r="AJ8103" s="137"/>
      <c r="AK8103" s="137"/>
      <c r="AL8103" s="137"/>
      <c r="AM8103" s="138"/>
      <c r="AN8103" s="8"/>
      <c r="AO8103" s="8"/>
      <c r="AP8103" s="8"/>
      <c r="AQ8103" s="8"/>
      <c r="AR8103" s="122"/>
      <c r="AS8103" s="139"/>
      <c r="AT8103" s="139"/>
      <c r="AU8103" s="139"/>
      <c r="AV8103" s="139"/>
      <c r="AW8103" s="140"/>
      <c r="AX8103" s="8"/>
      <c r="AY8103" s="8"/>
      <c r="AZ8103" s="8"/>
      <c r="BA8103" s="8"/>
      <c r="BB8103" s="122"/>
      <c r="BC8103" s="8"/>
      <c r="BD8103" s="8"/>
      <c r="BE8103" s="8"/>
      <c r="BF8103" s="8"/>
      <c r="BG8103" s="122"/>
      <c r="BH8103" s="8"/>
      <c r="BI8103" s="8"/>
      <c r="BJ8103" s="8"/>
      <c r="BK8103" s="8"/>
      <c r="BL8103" s="122"/>
      <c r="BM8103" s="8"/>
      <c r="BN8103" s="8"/>
      <c r="BO8103" s="8"/>
      <c r="BP8103" s="8"/>
      <c r="BQ8103" s="122"/>
      <c r="BR8103" s="8"/>
      <c r="BS8103" s="8"/>
      <c r="BT8103" s="8"/>
      <c r="BU8103" s="8"/>
      <c r="BV8103" s="122"/>
    </row>
    <row r="8104" spans="1:74" x14ac:dyDescent="0.3">
      <c r="A8104" s="8"/>
      <c r="B8104" s="2" t="s">
        <v>2</v>
      </c>
      <c r="C8104" s="2" t="s">
        <v>3</v>
      </c>
      <c r="D8104" s="2" t="s">
        <v>508</v>
      </c>
      <c r="E8104" s="9" t="s">
        <v>223</v>
      </c>
      <c r="F8104" s="10">
        <v>2</v>
      </c>
      <c r="G8104" s="18" t="s">
        <v>5</v>
      </c>
      <c r="H8104" s="3">
        <v>2024</v>
      </c>
      <c r="I8104" s="20" t="s">
        <v>316</v>
      </c>
      <c r="J8104" s="185" t="s">
        <v>348</v>
      </c>
      <c r="K8104" s="185" t="s">
        <v>320</v>
      </c>
      <c r="L8104" s="187">
        <f t="shared" si="369"/>
        <v>0</v>
      </c>
      <c r="M8104" s="187">
        <f t="shared" si="370"/>
        <v>0</v>
      </c>
      <c r="N8104" s="186"/>
      <c r="O8104" s="8"/>
      <c r="P8104" s="8"/>
      <c r="Q8104" s="8"/>
      <c r="R8104" s="8"/>
      <c r="S8104" s="122"/>
      <c r="T8104" s="8"/>
      <c r="U8104" s="8"/>
      <c r="V8104" s="8"/>
      <c r="W8104" s="8"/>
      <c r="X8104" s="122"/>
      <c r="Y8104" s="8"/>
      <c r="Z8104" s="8"/>
      <c r="AA8104" s="8"/>
      <c r="AB8104" s="8"/>
      <c r="AC8104" s="122"/>
      <c r="AD8104" s="8"/>
      <c r="AE8104" s="8"/>
      <c r="AF8104" s="8"/>
      <c r="AG8104" s="8"/>
      <c r="AH8104" s="122"/>
      <c r="AI8104" s="137"/>
      <c r="AJ8104" s="137"/>
      <c r="AK8104" s="137"/>
      <c r="AL8104" s="137"/>
      <c r="AM8104" s="138"/>
      <c r="AN8104" s="8"/>
      <c r="AO8104" s="8"/>
      <c r="AP8104" s="8"/>
      <c r="AQ8104" s="8"/>
      <c r="AR8104" s="122"/>
      <c r="AS8104" s="139"/>
      <c r="AT8104" s="139"/>
      <c r="AU8104" s="139"/>
      <c r="AV8104" s="139"/>
      <c r="AW8104" s="140"/>
      <c r="AX8104" s="8"/>
      <c r="AY8104" s="8"/>
      <c r="AZ8104" s="8"/>
      <c r="BA8104" s="8"/>
      <c r="BB8104" s="122"/>
      <c r="BC8104" s="8"/>
      <c r="BD8104" s="8"/>
      <c r="BE8104" s="8"/>
      <c r="BF8104" s="8"/>
      <c r="BG8104" s="122"/>
      <c r="BH8104" s="8"/>
      <c r="BI8104" s="8"/>
      <c r="BJ8104" s="8"/>
      <c r="BK8104" s="8"/>
      <c r="BL8104" s="122"/>
      <c r="BM8104" s="8"/>
      <c r="BN8104" s="8"/>
      <c r="BO8104" s="8"/>
      <c r="BP8104" s="8"/>
      <c r="BQ8104" s="122"/>
      <c r="BR8104" s="8"/>
      <c r="BS8104" s="8"/>
      <c r="BT8104" s="8"/>
      <c r="BU8104" s="8"/>
      <c r="BV8104" s="122"/>
    </row>
    <row r="8105" spans="1:74" x14ac:dyDescent="0.3">
      <c r="A8105" s="8"/>
      <c r="B8105" s="2" t="s">
        <v>2</v>
      </c>
      <c r="C8105" s="2" t="s">
        <v>3</v>
      </c>
      <c r="D8105" s="2" t="s">
        <v>508</v>
      </c>
      <c r="E8105" s="9" t="s">
        <v>223</v>
      </c>
      <c r="F8105" s="10">
        <v>2</v>
      </c>
      <c r="G8105" s="18" t="s">
        <v>5</v>
      </c>
      <c r="H8105" s="3">
        <v>2024</v>
      </c>
      <c r="I8105" s="20" t="s">
        <v>282</v>
      </c>
      <c r="J8105" s="184" t="s">
        <v>272</v>
      </c>
      <c r="K8105" s="184" t="s">
        <v>321</v>
      </c>
      <c r="L8105" s="187">
        <f t="shared" si="369"/>
        <v>0</v>
      </c>
      <c r="M8105" s="187">
        <f t="shared" si="370"/>
        <v>0</v>
      </c>
      <c r="N8105" s="186"/>
      <c r="O8105" s="8"/>
      <c r="P8105" s="8"/>
      <c r="Q8105" s="8"/>
      <c r="R8105" s="8"/>
      <c r="S8105" s="122"/>
      <c r="T8105" s="8"/>
      <c r="U8105" s="8"/>
      <c r="V8105" s="8"/>
      <c r="W8105" s="8"/>
      <c r="X8105" s="122"/>
      <c r="Y8105" s="8"/>
      <c r="Z8105" s="8"/>
      <c r="AA8105" s="8"/>
      <c r="AB8105" s="8"/>
      <c r="AC8105" s="122"/>
      <c r="AD8105" s="8"/>
      <c r="AE8105" s="8"/>
      <c r="AF8105" s="8"/>
      <c r="AG8105" s="8"/>
      <c r="AH8105" s="122"/>
      <c r="AI8105" s="137"/>
      <c r="AJ8105" s="137"/>
      <c r="AK8105" s="137">
        <v>3</v>
      </c>
      <c r="AL8105" s="137"/>
      <c r="AM8105" s="138"/>
      <c r="AN8105" s="8"/>
      <c r="AO8105" s="8"/>
      <c r="AP8105" s="8"/>
      <c r="AQ8105" s="8"/>
      <c r="AR8105" s="122"/>
      <c r="AS8105" s="139"/>
      <c r="AT8105" s="139"/>
      <c r="AU8105" s="139"/>
      <c r="AV8105" s="139"/>
      <c r="AW8105" s="140"/>
      <c r="AX8105" s="8"/>
      <c r="AY8105" s="8"/>
      <c r="AZ8105" s="8"/>
      <c r="BA8105" s="8"/>
      <c r="BB8105" s="122"/>
      <c r="BC8105" s="8"/>
      <c r="BD8105" s="8"/>
      <c r="BE8105" s="8"/>
      <c r="BF8105" s="8"/>
      <c r="BG8105" s="122"/>
      <c r="BH8105" s="8"/>
      <c r="BI8105" s="8"/>
      <c r="BJ8105" s="8"/>
      <c r="BK8105" s="8"/>
      <c r="BL8105" s="122"/>
      <c r="BM8105" s="8"/>
      <c r="BN8105" s="8"/>
      <c r="BO8105" s="8"/>
      <c r="BP8105" s="8"/>
      <c r="BQ8105" s="122"/>
      <c r="BR8105" s="8"/>
      <c r="BS8105" s="8"/>
      <c r="BT8105" s="8"/>
      <c r="BU8105" s="8"/>
      <c r="BV8105" s="122"/>
    </row>
    <row r="8106" spans="1:74" x14ac:dyDescent="0.3">
      <c r="A8106" s="8"/>
      <c r="B8106" s="2" t="s">
        <v>2</v>
      </c>
      <c r="C8106" s="2" t="s">
        <v>3</v>
      </c>
      <c r="D8106" s="2" t="s">
        <v>508</v>
      </c>
      <c r="E8106" s="9" t="s">
        <v>223</v>
      </c>
      <c r="F8106" s="10">
        <v>2</v>
      </c>
      <c r="G8106" s="18" t="s">
        <v>5</v>
      </c>
      <c r="H8106" s="3">
        <v>2024</v>
      </c>
      <c r="I8106" s="20" t="s">
        <v>282</v>
      </c>
      <c r="J8106" s="184" t="s">
        <v>273</v>
      </c>
      <c r="K8106" s="184" t="s">
        <v>321</v>
      </c>
      <c r="L8106" s="188">
        <f t="shared" si="369"/>
        <v>0.193</v>
      </c>
      <c r="M8106" s="187">
        <f t="shared" si="370"/>
        <v>604.34500000000003</v>
      </c>
      <c r="N8106" s="186" t="s">
        <v>1598</v>
      </c>
      <c r="O8106" s="8"/>
      <c r="P8106" s="8"/>
      <c r="Q8106" s="8"/>
      <c r="R8106" s="8"/>
      <c r="S8106" s="122"/>
      <c r="T8106" s="8"/>
      <c r="U8106" s="8"/>
      <c r="V8106" s="8"/>
      <c r="W8106" s="8"/>
      <c r="X8106" s="122"/>
      <c r="Y8106" s="8"/>
      <c r="Z8106" s="8"/>
      <c r="AA8106" s="8"/>
      <c r="AB8106" s="8"/>
      <c r="AC8106" s="122"/>
      <c r="AD8106" s="8"/>
      <c r="AE8106" s="8"/>
      <c r="AF8106" s="8"/>
      <c r="AG8106" s="8"/>
      <c r="AH8106" s="122"/>
      <c r="AI8106" s="137" t="s">
        <v>395</v>
      </c>
      <c r="AJ8106" s="137"/>
      <c r="AK8106" s="137"/>
      <c r="AL8106" s="137">
        <v>5.1999999999999998E-2</v>
      </c>
      <c r="AM8106" s="138">
        <v>153.89400000000001</v>
      </c>
      <c r="AN8106" s="8" t="s">
        <v>378</v>
      </c>
      <c r="AO8106" s="8"/>
      <c r="AP8106" s="8"/>
      <c r="AQ8106" s="8">
        <v>0.104</v>
      </c>
      <c r="AR8106" s="122">
        <v>327.13299999999998</v>
      </c>
      <c r="AS8106" s="139" t="s">
        <v>689</v>
      </c>
      <c r="AT8106" s="139"/>
      <c r="AU8106" s="139"/>
      <c r="AV8106" s="139">
        <v>3.6999999999999998E-2</v>
      </c>
      <c r="AW8106" s="140">
        <v>123.318</v>
      </c>
      <c r="AX8106" s="8"/>
      <c r="AY8106" s="8"/>
      <c r="AZ8106" s="8"/>
      <c r="BA8106" s="8"/>
      <c r="BB8106" s="122"/>
      <c r="BC8106" s="8"/>
      <c r="BD8106" s="8"/>
      <c r="BE8106" s="8"/>
      <c r="BF8106" s="8"/>
      <c r="BG8106" s="122"/>
      <c r="BH8106" s="8"/>
      <c r="BI8106" s="8"/>
      <c r="BJ8106" s="8"/>
      <c r="BK8106" s="8"/>
      <c r="BL8106" s="122"/>
      <c r="BM8106" s="8"/>
      <c r="BN8106" s="8"/>
      <c r="BO8106" s="8"/>
      <c r="BP8106" s="8"/>
      <c r="BQ8106" s="122"/>
      <c r="BR8106" s="8"/>
      <c r="BS8106" s="8"/>
      <c r="BT8106" s="8"/>
      <c r="BU8106" s="8"/>
      <c r="BV8106" s="122"/>
    </row>
    <row r="8107" spans="1:74" x14ac:dyDescent="0.3">
      <c r="A8107" s="8"/>
      <c r="B8107" s="2" t="s">
        <v>2</v>
      </c>
      <c r="C8107" s="2" t="s">
        <v>3</v>
      </c>
      <c r="D8107" s="2" t="s">
        <v>508</v>
      </c>
      <c r="E8107" s="9" t="s">
        <v>223</v>
      </c>
      <c r="F8107" s="10">
        <v>2</v>
      </c>
      <c r="G8107" s="18" t="s">
        <v>5</v>
      </c>
      <c r="H8107" s="3">
        <v>2024</v>
      </c>
      <c r="I8107" s="20" t="s">
        <v>282</v>
      </c>
      <c r="J8107" s="184" t="s">
        <v>274</v>
      </c>
      <c r="K8107" s="184" t="s">
        <v>321</v>
      </c>
      <c r="L8107" s="187">
        <f t="shared" si="369"/>
        <v>8.0000000000000004E-4</v>
      </c>
      <c r="M8107" s="187">
        <f t="shared" si="370"/>
        <v>1.05</v>
      </c>
      <c r="N8107" s="186" t="s">
        <v>961</v>
      </c>
      <c r="O8107" s="8"/>
      <c r="P8107" s="8"/>
      <c r="Q8107" s="8"/>
      <c r="R8107" s="8"/>
      <c r="S8107" s="122"/>
      <c r="T8107" s="8"/>
      <c r="U8107" s="8"/>
      <c r="V8107" s="8"/>
      <c r="W8107" s="8"/>
      <c r="X8107" s="122"/>
      <c r="Y8107" s="8"/>
      <c r="Z8107" s="8"/>
      <c r="AA8107" s="8"/>
      <c r="AB8107" s="8"/>
      <c r="AC8107" s="122"/>
      <c r="AD8107" s="8"/>
      <c r="AE8107" s="8"/>
      <c r="AF8107" s="8"/>
      <c r="AG8107" s="8"/>
      <c r="AH8107" s="122"/>
      <c r="AI8107" s="137"/>
      <c r="AJ8107" s="137"/>
      <c r="AK8107" s="137"/>
      <c r="AL8107" s="137"/>
      <c r="AM8107" s="138"/>
      <c r="AN8107" s="8"/>
      <c r="AO8107" s="8"/>
      <c r="AP8107" s="8"/>
      <c r="AQ8107" s="8"/>
      <c r="AR8107" s="122"/>
      <c r="AS8107" s="139"/>
      <c r="AT8107" s="139"/>
      <c r="AU8107" s="139"/>
      <c r="AV8107" s="139"/>
      <c r="AW8107" s="140"/>
      <c r="AX8107" s="8"/>
      <c r="AY8107" s="8"/>
      <c r="AZ8107" s="8"/>
      <c r="BA8107" s="8"/>
      <c r="BB8107" s="122"/>
      <c r="BC8107" s="8"/>
      <c r="BD8107" s="8"/>
      <c r="BE8107" s="8"/>
      <c r="BF8107" s="8"/>
      <c r="BG8107" s="122"/>
      <c r="BH8107" s="8" t="s">
        <v>961</v>
      </c>
      <c r="BI8107" s="8"/>
      <c r="BJ8107" s="8"/>
      <c r="BK8107" s="8">
        <v>8.0000000000000004E-4</v>
      </c>
      <c r="BL8107" s="122">
        <v>1.05</v>
      </c>
      <c r="BM8107" s="8"/>
      <c r="BN8107" s="8"/>
      <c r="BO8107" s="8"/>
      <c r="BP8107" s="8"/>
      <c r="BQ8107" s="122"/>
      <c r="BR8107" s="8"/>
      <c r="BS8107" s="8"/>
      <c r="BT8107" s="8"/>
      <c r="BU8107" s="8"/>
      <c r="BV8107" s="122"/>
    </row>
    <row r="8108" spans="1:74" x14ac:dyDescent="0.3">
      <c r="A8108" s="8"/>
      <c r="B8108" s="2" t="s">
        <v>2</v>
      </c>
      <c r="C8108" s="2" t="s">
        <v>3</v>
      </c>
      <c r="D8108" s="2" t="s">
        <v>508</v>
      </c>
      <c r="E8108" s="9" t="s">
        <v>223</v>
      </c>
      <c r="F8108" s="10">
        <v>2</v>
      </c>
      <c r="G8108" s="18" t="s">
        <v>5</v>
      </c>
      <c r="H8108" s="3">
        <v>2024</v>
      </c>
      <c r="I8108" s="20" t="s">
        <v>282</v>
      </c>
      <c r="J8108" s="184" t="s">
        <v>275</v>
      </c>
      <c r="K8108" s="184" t="s">
        <v>321</v>
      </c>
      <c r="L8108" s="187">
        <f t="shared" si="369"/>
        <v>9.2500000000000013E-3</v>
      </c>
      <c r="M8108" s="187">
        <f t="shared" si="370"/>
        <v>25.673999999999999</v>
      </c>
      <c r="N8108" s="186" t="s">
        <v>1599</v>
      </c>
      <c r="O8108" s="8"/>
      <c r="P8108" s="8"/>
      <c r="Q8108" s="8"/>
      <c r="R8108" s="8"/>
      <c r="S8108" s="122"/>
      <c r="T8108" s="8"/>
      <c r="U8108" s="8"/>
      <c r="V8108" s="8"/>
      <c r="W8108" s="8"/>
      <c r="X8108" s="122"/>
      <c r="Y8108" s="8"/>
      <c r="Z8108" s="8"/>
      <c r="AA8108" s="8"/>
      <c r="AB8108" s="8"/>
      <c r="AC8108" s="122"/>
      <c r="AD8108" s="8"/>
      <c r="AE8108" s="8"/>
      <c r="AF8108" s="8"/>
      <c r="AG8108" s="8"/>
      <c r="AH8108" s="122"/>
      <c r="AI8108" s="137"/>
      <c r="AJ8108" s="137"/>
      <c r="AK8108" s="137"/>
      <c r="AL8108" s="137"/>
      <c r="AM8108" s="138"/>
      <c r="AN8108" s="8"/>
      <c r="AO8108" s="8"/>
      <c r="AP8108" s="8" t="s">
        <v>656</v>
      </c>
      <c r="AQ8108" s="8">
        <v>2E-3</v>
      </c>
      <c r="AR8108" s="122">
        <v>3.6110000000000002</v>
      </c>
      <c r="AS8108" s="139"/>
      <c r="AT8108" s="139"/>
      <c r="AU8108" s="139" t="s">
        <v>705</v>
      </c>
      <c r="AV8108" s="139">
        <v>2.2499999999999998E-3</v>
      </c>
      <c r="AW8108" s="140">
        <v>3.3610000000000002</v>
      </c>
      <c r="AX8108" s="8"/>
      <c r="AY8108" s="8"/>
      <c r="AZ8108" s="8">
        <v>159</v>
      </c>
      <c r="BA8108" s="8">
        <v>2E-3</v>
      </c>
      <c r="BB8108" s="122">
        <v>6.7370000000000001</v>
      </c>
      <c r="BC8108" s="8"/>
      <c r="BD8108" s="8"/>
      <c r="BE8108" s="8"/>
      <c r="BF8108" s="8"/>
      <c r="BG8108" s="122"/>
      <c r="BH8108" s="8" t="s">
        <v>968</v>
      </c>
      <c r="BI8108" s="8"/>
      <c r="BJ8108" s="8"/>
      <c r="BK8108" s="8">
        <v>3.0000000000000001E-3</v>
      </c>
      <c r="BL8108" s="122">
        <v>11.965</v>
      </c>
      <c r="BM8108" s="8"/>
      <c r="BN8108" s="8"/>
      <c r="BO8108" s="8"/>
      <c r="BP8108" s="8"/>
      <c r="BQ8108" s="122"/>
      <c r="BR8108" s="8"/>
      <c r="BS8108" s="8"/>
      <c r="BT8108" s="8"/>
      <c r="BU8108" s="8"/>
      <c r="BV8108" s="122"/>
    </row>
    <row r="8109" spans="1:74" x14ac:dyDescent="0.3">
      <c r="A8109" s="8"/>
      <c r="B8109" s="2" t="s">
        <v>2</v>
      </c>
      <c r="C8109" s="2" t="s">
        <v>3</v>
      </c>
      <c r="D8109" s="2" t="s">
        <v>508</v>
      </c>
      <c r="E8109" s="9" t="s">
        <v>223</v>
      </c>
      <c r="F8109" s="10">
        <v>2</v>
      </c>
      <c r="G8109" s="18" t="s">
        <v>5</v>
      </c>
      <c r="H8109" s="3">
        <v>2024</v>
      </c>
      <c r="I8109" s="20" t="s">
        <v>282</v>
      </c>
      <c r="J8109" s="184" t="s">
        <v>276</v>
      </c>
      <c r="K8109" s="184" t="s">
        <v>320</v>
      </c>
      <c r="L8109" s="187">
        <f t="shared" si="369"/>
        <v>0</v>
      </c>
      <c r="M8109" s="187">
        <f t="shared" si="370"/>
        <v>0</v>
      </c>
      <c r="N8109" s="186"/>
      <c r="O8109" s="8"/>
      <c r="P8109" s="8"/>
      <c r="Q8109" s="8"/>
      <c r="R8109" s="8"/>
      <c r="S8109" s="122"/>
      <c r="T8109" s="8"/>
      <c r="U8109" s="8"/>
      <c r="V8109" s="8"/>
      <c r="W8109" s="8"/>
      <c r="X8109" s="122"/>
      <c r="Y8109" s="8"/>
      <c r="Z8109" s="8"/>
      <c r="AA8109" s="8"/>
      <c r="AB8109" s="8"/>
      <c r="AC8109" s="122"/>
      <c r="AD8109" s="8"/>
      <c r="AE8109" s="8"/>
      <c r="AF8109" s="8"/>
      <c r="AG8109" s="8"/>
      <c r="AH8109" s="122"/>
      <c r="AI8109" s="137"/>
      <c r="AJ8109" s="137"/>
      <c r="AK8109" s="137"/>
      <c r="AL8109" s="137"/>
      <c r="AM8109" s="138"/>
      <c r="AN8109" s="8"/>
      <c r="AO8109" s="8"/>
      <c r="AP8109" s="8"/>
      <c r="AQ8109" s="8"/>
      <c r="AR8109" s="122"/>
      <c r="AS8109" s="139"/>
      <c r="AT8109" s="139"/>
      <c r="AU8109" s="139"/>
      <c r="AV8109" s="139"/>
      <c r="AW8109" s="140"/>
      <c r="AX8109" s="8"/>
      <c r="AY8109" s="8"/>
      <c r="AZ8109" s="8"/>
      <c r="BA8109" s="8"/>
      <c r="BB8109" s="122"/>
      <c r="BC8109" s="8"/>
      <c r="BD8109" s="8"/>
      <c r="BE8109" s="8"/>
      <c r="BF8109" s="8"/>
      <c r="BG8109" s="122"/>
      <c r="BH8109" s="8"/>
      <c r="BI8109" s="8"/>
      <c r="BJ8109" s="8"/>
      <c r="BK8109" s="8"/>
      <c r="BL8109" s="122"/>
      <c r="BM8109" s="8"/>
      <c r="BN8109" s="8"/>
      <c r="BO8109" s="8"/>
      <c r="BP8109" s="8"/>
      <c r="BQ8109" s="122"/>
      <c r="BR8109" s="8"/>
      <c r="BS8109" s="8"/>
      <c r="BT8109" s="8"/>
      <c r="BU8109" s="8"/>
      <c r="BV8109" s="122"/>
    </row>
    <row r="8110" spans="1:74" ht="28.8" x14ac:dyDescent="0.3">
      <c r="A8110" s="8"/>
      <c r="B8110" s="2" t="s">
        <v>2</v>
      </c>
      <c r="C8110" s="2" t="s">
        <v>3</v>
      </c>
      <c r="D8110" s="2" t="s">
        <v>508</v>
      </c>
      <c r="E8110" s="9" t="s">
        <v>223</v>
      </c>
      <c r="F8110" s="10">
        <v>2</v>
      </c>
      <c r="G8110" s="18" t="s">
        <v>5</v>
      </c>
      <c r="H8110" s="3">
        <v>2024</v>
      </c>
      <c r="I8110" s="20" t="s">
        <v>282</v>
      </c>
      <c r="J8110" s="184" t="s">
        <v>277</v>
      </c>
      <c r="K8110" s="184" t="s">
        <v>320</v>
      </c>
      <c r="L8110" s="187">
        <f t="shared" si="369"/>
        <v>49</v>
      </c>
      <c r="M8110" s="187">
        <f t="shared" si="370"/>
        <v>119.121</v>
      </c>
      <c r="N8110" s="186" t="s">
        <v>1600</v>
      </c>
      <c r="O8110" s="8"/>
      <c r="P8110" s="8"/>
      <c r="Q8110" s="8"/>
      <c r="R8110" s="8"/>
      <c r="S8110" s="122"/>
      <c r="T8110" s="8"/>
      <c r="U8110" s="8"/>
      <c r="V8110" s="8"/>
      <c r="W8110" s="8"/>
      <c r="X8110" s="122"/>
      <c r="Y8110" s="8"/>
      <c r="Z8110" s="8"/>
      <c r="AA8110" s="8"/>
      <c r="AB8110" s="8"/>
      <c r="AC8110" s="122"/>
      <c r="AD8110" s="8"/>
      <c r="AE8110" s="8"/>
      <c r="AF8110" s="8"/>
      <c r="AG8110" s="8"/>
      <c r="AH8110" s="122"/>
      <c r="AI8110" s="137" t="s">
        <v>566</v>
      </c>
      <c r="AJ8110" s="137"/>
      <c r="AK8110" s="137"/>
      <c r="AL8110" s="137">
        <v>11</v>
      </c>
      <c r="AM8110" s="138">
        <v>34.369</v>
      </c>
      <c r="AN8110" s="8" t="s">
        <v>657</v>
      </c>
      <c r="AO8110" s="8"/>
      <c r="AP8110" s="8"/>
      <c r="AQ8110" s="8">
        <v>20</v>
      </c>
      <c r="AR8110" s="122">
        <v>48.773000000000003</v>
      </c>
      <c r="AS8110" s="139" t="s">
        <v>714</v>
      </c>
      <c r="AT8110" s="139"/>
      <c r="AU8110" s="139"/>
      <c r="AV8110" s="139">
        <v>12</v>
      </c>
      <c r="AW8110" s="140">
        <v>25.7</v>
      </c>
      <c r="AX8110" s="8" t="s">
        <v>555</v>
      </c>
      <c r="AY8110" s="8"/>
      <c r="AZ8110" s="8"/>
      <c r="BA8110" s="8">
        <v>1</v>
      </c>
      <c r="BB8110" s="122">
        <v>3.512</v>
      </c>
      <c r="BC8110" s="8" t="s">
        <v>363</v>
      </c>
      <c r="BD8110" s="8"/>
      <c r="BE8110" s="8"/>
      <c r="BF8110" s="8">
        <v>5</v>
      </c>
      <c r="BG8110" s="122">
        <v>6.7670000000000003</v>
      </c>
      <c r="BH8110" s="8"/>
      <c r="BI8110" s="8"/>
      <c r="BJ8110" s="8"/>
      <c r="BK8110" s="8"/>
      <c r="BL8110" s="122"/>
      <c r="BM8110" s="8"/>
      <c r="BN8110" s="8"/>
      <c r="BO8110" s="8"/>
      <c r="BP8110" s="8"/>
      <c r="BQ8110" s="122"/>
      <c r="BR8110" s="8"/>
      <c r="BS8110" s="8"/>
      <c r="BT8110" s="8"/>
      <c r="BU8110" s="8"/>
      <c r="BV8110" s="122"/>
    </row>
    <row r="8111" spans="1:74" x14ac:dyDescent="0.3">
      <c r="A8111" s="8"/>
      <c r="B8111" s="2" t="s">
        <v>2</v>
      </c>
      <c r="C8111" s="2" t="s">
        <v>3</v>
      </c>
      <c r="D8111" s="2" t="s">
        <v>508</v>
      </c>
      <c r="E8111" s="9" t="s">
        <v>223</v>
      </c>
      <c r="F8111" s="10">
        <v>2</v>
      </c>
      <c r="G8111" s="18" t="s">
        <v>5</v>
      </c>
      <c r="H8111" s="3">
        <v>2024</v>
      </c>
      <c r="I8111" s="20" t="s">
        <v>283</v>
      </c>
      <c r="J8111" s="184" t="s">
        <v>298</v>
      </c>
      <c r="K8111" s="184" t="s">
        <v>321</v>
      </c>
      <c r="L8111" s="187">
        <f t="shared" si="369"/>
        <v>0.27</v>
      </c>
      <c r="M8111" s="187">
        <f t="shared" si="370"/>
        <v>109.215</v>
      </c>
      <c r="N8111" s="186" t="s">
        <v>370</v>
      </c>
      <c r="O8111" s="8"/>
      <c r="P8111" s="8"/>
      <c r="Q8111" s="8"/>
      <c r="R8111" s="8"/>
      <c r="S8111" s="122"/>
      <c r="T8111" s="8"/>
      <c r="U8111" s="8"/>
      <c r="V8111" s="8"/>
      <c r="W8111" s="8"/>
      <c r="X8111" s="122"/>
      <c r="Y8111" s="8"/>
      <c r="Z8111" s="8"/>
      <c r="AA8111" s="8"/>
      <c r="AB8111" s="8"/>
      <c r="AC8111" s="122"/>
      <c r="AD8111" s="8"/>
      <c r="AE8111" s="8"/>
      <c r="AF8111" s="8"/>
      <c r="AG8111" s="8"/>
      <c r="AH8111" s="122"/>
      <c r="AI8111" s="137" t="s">
        <v>569</v>
      </c>
      <c r="AJ8111" s="137"/>
      <c r="AK8111" s="137"/>
      <c r="AL8111" s="137">
        <v>0.15</v>
      </c>
      <c r="AM8111" s="138">
        <v>56.610999999999997</v>
      </c>
      <c r="AN8111" s="8" t="s">
        <v>370</v>
      </c>
      <c r="AO8111" s="8"/>
      <c r="AP8111" s="8"/>
      <c r="AQ8111" s="8">
        <v>0.02</v>
      </c>
      <c r="AR8111" s="122">
        <v>7.5259999999999998</v>
      </c>
      <c r="AS8111" s="139"/>
      <c r="AT8111" s="139"/>
      <c r="AU8111" s="139"/>
      <c r="AV8111" s="139"/>
      <c r="AW8111" s="140"/>
      <c r="AX8111" s="8" t="s">
        <v>370</v>
      </c>
      <c r="AY8111" s="8"/>
      <c r="AZ8111" s="8"/>
      <c r="BA8111" s="8">
        <v>0.1</v>
      </c>
      <c r="BB8111" s="122">
        <v>45.078000000000003</v>
      </c>
      <c r="BC8111" s="8"/>
      <c r="BD8111" s="8"/>
      <c r="BE8111" s="8"/>
      <c r="BF8111" s="8"/>
      <c r="BG8111" s="122"/>
      <c r="BH8111" s="8"/>
      <c r="BI8111" s="8"/>
      <c r="BJ8111" s="8"/>
      <c r="BK8111" s="8"/>
      <c r="BL8111" s="122"/>
      <c r="BM8111" s="8"/>
      <c r="BN8111" s="8"/>
      <c r="BO8111" s="8"/>
      <c r="BP8111" s="8"/>
      <c r="BQ8111" s="122"/>
      <c r="BR8111" s="8"/>
      <c r="BS8111" s="8"/>
      <c r="BT8111" s="8"/>
      <c r="BU8111" s="8"/>
      <c r="BV8111" s="122"/>
    </row>
    <row r="8112" spans="1:74" x14ac:dyDescent="0.3">
      <c r="A8112" s="8"/>
      <c r="B8112" s="2" t="s">
        <v>2</v>
      </c>
      <c r="C8112" s="2" t="s">
        <v>3</v>
      </c>
      <c r="D8112" s="2" t="s">
        <v>508</v>
      </c>
      <c r="E8112" s="9" t="s">
        <v>223</v>
      </c>
      <c r="F8112" s="10">
        <v>2</v>
      </c>
      <c r="G8112" s="18" t="s">
        <v>5</v>
      </c>
      <c r="H8112" s="3">
        <v>2024</v>
      </c>
      <c r="I8112" s="20" t="s">
        <v>283</v>
      </c>
      <c r="J8112" s="184" t="s">
        <v>278</v>
      </c>
      <c r="K8112" s="184" t="s">
        <v>320</v>
      </c>
      <c r="L8112" s="187">
        <f t="shared" si="369"/>
        <v>36</v>
      </c>
      <c r="M8112" s="187">
        <f t="shared" si="370"/>
        <v>43.007000000000005</v>
      </c>
      <c r="N8112" s="186" t="s">
        <v>1597</v>
      </c>
      <c r="O8112" s="8"/>
      <c r="P8112" s="8"/>
      <c r="Q8112" s="8"/>
      <c r="R8112" s="8"/>
      <c r="S8112" s="122"/>
      <c r="T8112" s="8"/>
      <c r="U8112" s="8"/>
      <c r="V8112" s="8"/>
      <c r="W8112" s="8"/>
      <c r="X8112" s="122"/>
      <c r="Y8112" s="8"/>
      <c r="Z8112" s="8"/>
      <c r="AA8112" s="8"/>
      <c r="AB8112" s="8"/>
      <c r="AC8112" s="122"/>
      <c r="AD8112" s="8"/>
      <c r="AE8112" s="8"/>
      <c r="AF8112" s="8"/>
      <c r="AG8112" s="8"/>
      <c r="AH8112" s="122"/>
      <c r="AI8112" s="137" t="s">
        <v>370</v>
      </c>
      <c r="AJ8112" s="137"/>
      <c r="AK8112" s="137"/>
      <c r="AL8112" s="137">
        <v>15</v>
      </c>
      <c r="AM8112" s="138">
        <v>17.381</v>
      </c>
      <c r="AN8112" s="8"/>
      <c r="AO8112" s="8"/>
      <c r="AP8112" s="8"/>
      <c r="AQ8112" s="8"/>
      <c r="AR8112" s="122"/>
      <c r="AS8112" s="139"/>
      <c r="AT8112" s="139"/>
      <c r="AU8112" s="139"/>
      <c r="AV8112" s="139"/>
      <c r="AW8112" s="140"/>
      <c r="AX8112" s="8" t="s">
        <v>815</v>
      </c>
      <c r="AY8112" s="8"/>
      <c r="AZ8112" s="8"/>
      <c r="BA8112" s="8">
        <v>20</v>
      </c>
      <c r="BB8112" s="122">
        <v>24.164000000000001</v>
      </c>
      <c r="BC8112" s="8"/>
      <c r="BD8112" s="8"/>
      <c r="BE8112" s="8"/>
      <c r="BF8112" s="8"/>
      <c r="BG8112" s="122"/>
      <c r="BH8112" s="8"/>
      <c r="BI8112" s="8"/>
      <c r="BJ8112" s="8"/>
      <c r="BK8112" s="8"/>
      <c r="BL8112" s="122"/>
      <c r="BM8112" s="8" t="s">
        <v>1096</v>
      </c>
      <c r="BN8112" s="8"/>
      <c r="BO8112" s="8"/>
      <c r="BP8112" s="8">
        <v>1</v>
      </c>
      <c r="BQ8112" s="122">
        <v>1.462</v>
      </c>
      <c r="BR8112" s="8"/>
      <c r="BS8112" s="8"/>
      <c r="BT8112" s="8"/>
      <c r="BU8112" s="8"/>
      <c r="BV8112" s="122"/>
    </row>
    <row r="8113" spans="1:74" x14ac:dyDescent="0.3">
      <c r="A8113" s="8"/>
      <c r="B8113" s="2" t="s">
        <v>2</v>
      </c>
      <c r="C8113" s="2" t="s">
        <v>3</v>
      </c>
      <c r="D8113" s="2" t="s">
        <v>508</v>
      </c>
      <c r="E8113" s="9" t="s">
        <v>223</v>
      </c>
      <c r="F8113" s="10">
        <v>2</v>
      </c>
      <c r="G8113" s="18" t="s">
        <v>5</v>
      </c>
      <c r="H8113" s="3">
        <v>2024</v>
      </c>
      <c r="I8113" s="20" t="s">
        <v>283</v>
      </c>
      <c r="J8113" s="184" t="s">
        <v>279</v>
      </c>
      <c r="K8113" s="184" t="s">
        <v>320</v>
      </c>
      <c r="L8113" s="187">
        <f t="shared" si="369"/>
        <v>0</v>
      </c>
      <c r="M8113" s="187">
        <f t="shared" si="370"/>
        <v>0</v>
      </c>
      <c r="N8113" s="186"/>
      <c r="O8113" s="8"/>
      <c r="P8113" s="8"/>
      <c r="Q8113" s="8"/>
      <c r="R8113" s="8"/>
      <c r="S8113" s="122"/>
      <c r="T8113" s="8"/>
      <c r="U8113" s="8"/>
      <c r="V8113" s="8"/>
      <c r="W8113" s="8"/>
      <c r="X8113" s="122"/>
      <c r="Y8113" s="8"/>
      <c r="Z8113" s="8"/>
      <c r="AA8113" s="8"/>
      <c r="AB8113" s="8"/>
      <c r="AC8113" s="122"/>
      <c r="AD8113" s="8"/>
      <c r="AE8113" s="8"/>
      <c r="AF8113" s="8"/>
      <c r="AG8113" s="8"/>
      <c r="AH8113" s="122"/>
      <c r="AI8113" s="137"/>
      <c r="AJ8113" s="137"/>
      <c r="AK8113" s="137"/>
      <c r="AL8113" s="137"/>
      <c r="AM8113" s="138"/>
      <c r="AN8113" s="8"/>
      <c r="AO8113" s="8"/>
      <c r="AP8113" s="8"/>
      <c r="AQ8113" s="8"/>
      <c r="AR8113" s="122"/>
      <c r="AS8113" s="139"/>
      <c r="AT8113" s="139"/>
      <c r="AU8113" s="139"/>
      <c r="AV8113" s="139"/>
      <c r="AW8113" s="140"/>
      <c r="AX8113" s="8"/>
      <c r="AY8113" s="8"/>
      <c r="AZ8113" s="8"/>
      <c r="BA8113" s="8"/>
      <c r="BB8113" s="122"/>
      <c r="BC8113" s="8"/>
      <c r="BD8113" s="8"/>
      <c r="BE8113" s="8"/>
      <c r="BF8113" s="8"/>
      <c r="BG8113" s="122"/>
      <c r="BH8113" s="8"/>
      <c r="BI8113" s="8"/>
      <c r="BJ8113" s="8"/>
      <c r="BK8113" s="8"/>
      <c r="BL8113" s="122"/>
      <c r="BM8113" s="8"/>
      <c r="BN8113" s="8"/>
      <c r="BO8113" s="8"/>
      <c r="BP8113" s="8"/>
      <c r="BQ8113" s="122"/>
      <c r="BR8113" s="8"/>
      <c r="BS8113" s="8"/>
      <c r="BT8113" s="8"/>
      <c r="BU8113" s="8"/>
      <c r="BV8113" s="122"/>
    </row>
    <row r="8114" spans="1:74" x14ac:dyDescent="0.3">
      <c r="A8114" s="8"/>
      <c r="B8114" s="2" t="s">
        <v>2</v>
      </c>
      <c r="C8114" s="2" t="s">
        <v>3</v>
      </c>
      <c r="D8114" s="2" t="s">
        <v>508</v>
      </c>
      <c r="E8114" s="9" t="s">
        <v>223</v>
      </c>
      <c r="F8114" s="10">
        <v>2</v>
      </c>
      <c r="G8114" s="18" t="s">
        <v>5</v>
      </c>
      <c r="H8114" s="3">
        <v>2024</v>
      </c>
      <c r="I8114" s="20" t="s">
        <v>286</v>
      </c>
      <c r="J8114" s="184" t="s">
        <v>280</v>
      </c>
      <c r="K8114" s="184" t="s">
        <v>319</v>
      </c>
      <c r="L8114" s="187">
        <f t="shared" si="369"/>
        <v>0</v>
      </c>
      <c r="M8114" s="187">
        <f t="shared" si="370"/>
        <v>0</v>
      </c>
      <c r="N8114" s="186"/>
      <c r="O8114" s="8"/>
      <c r="P8114" s="8"/>
      <c r="Q8114" s="8"/>
      <c r="R8114" s="8"/>
      <c r="S8114" s="122"/>
      <c r="T8114" s="8"/>
      <c r="U8114" s="8"/>
      <c r="V8114" s="8"/>
      <c r="W8114" s="8"/>
      <c r="X8114" s="122"/>
      <c r="Y8114" s="8"/>
      <c r="Z8114" s="8"/>
      <c r="AA8114" s="8"/>
      <c r="AB8114" s="8"/>
      <c r="AC8114" s="122"/>
      <c r="AD8114" s="8"/>
      <c r="AE8114" s="8"/>
      <c r="AF8114" s="8"/>
      <c r="AG8114" s="8"/>
      <c r="AH8114" s="122"/>
      <c r="AI8114" s="137"/>
      <c r="AJ8114" s="137"/>
      <c r="AK8114" s="137"/>
      <c r="AL8114" s="137"/>
      <c r="AM8114" s="138"/>
      <c r="AN8114" s="8"/>
      <c r="AO8114" s="8"/>
      <c r="AP8114" s="8"/>
      <c r="AQ8114" s="8"/>
      <c r="AR8114" s="122"/>
      <c r="AS8114" s="139"/>
      <c r="AT8114" s="139"/>
      <c r="AU8114" s="139"/>
      <c r="AV8114" s="139"/>
      <c r="AW8114" s="140"/>
      <c r="AX8114" s="8"/>
      <c r="AY8114" s="8"/>
      <c r="AZ8114" s="8"/>
      <c r="BA8114" s="8"/>
      <c r="BB8114" s="122"/>
      <c r="BC8114" s="8"/>
      <c r="BD8114" s="8"/>
      <c r="BE8114" s="8"/>
      <c r="BF8114" s="8"/>
      <c r="BG8114" s="122"/>
      <c r="BH8114" s="8"/>
      <c r="BI8114" s="8"/>
      <c r="BJ8114" s="8"/>
      <c r="BK8114" s="8"/>
      <c r="BL8114" s="122"/>
      <c r="BM8114" s="8"/>
      <c r="BN8114" s="8"/>
      <c r="BO8114" s="8"/>
      <c r="BP8114" s="8"/>
      <c r="BQ8114" s="122"/>
      <c r="BR8114" s="8"/>
      <c r="BS8114" s="8"/>
      <c r="BT8114" s="8"/>
      <c r="BU8114" s="8"/>
      <c r="BV8114" s="122"/>
    </row>
    <row r="8115" spans="1:74" ht="158.4" x14ac:dyDescent="0.3">
      <c r="A8115" s="8"/>
      <c r="B8115" s="2" t="s">
        <v>2</v>
      </c>
      <c r="C8115" s="2" t="s">
        <v>3</v>
      </c>
      <c r="D8115" s="2" t="s">
        <v>508</v>
      </c>
      <c r="E8115" s="9" t="s">
        <v>223</v>
      </c>
      <c r="F8115" s="10">
        <v>2</v>
      </c>
      <c r="G8115" s="18" t="s">
        <v>5</v>
      </c>
      <c r="H8115" s="3">
        <v>2024</v>
      </c>
      <c r="I8115" s="20" t="s">
        <v>286</v>
      </c>
      <c r="J8115" s="184" t="s">
        <v>281</v>
      </c>
      <c r="K8115" s="184" t="s">
        <v>319</v>
      </c>
      <c r="L8115" s="187"/>
      <c r="M8115" s="187">
        <f t="shared" si="370"/>
        <v>835.86796000000004</v>
      </c>
      <c r="N8115" s="186" t="s">
        <v>1601</v>
      </c>
      <c r="O8115" s="8"/>
      <c r="P8115" s="8"/>
      <c r="Q8115" s="8"/>
      <c r="R8115" s="8"/>
      <c r="S8115" s="122"/>
      <c r="T8115" s="8"/>
      <c r="U8115" s="8"/>
      <c r="V8115" s="8"/>
      <c r="W8115" s="8"/>
      <c r="X8115" s="122"/>
      <c r="Y8115" s="8"/>
      <c r="Z8115" s="8"/>
      <c r="AA8115" s="8"/>
      <c r="AB8115" s="8"/>
      <c r="AC8115" s="122"/>
      <c r="AD8115" s="8" t="s">
        <v>510</v>
      </c>
      <c r="AE8115" s="8"/>
      <c r="AF8115" s="8"/>
      <c r="AG8115" s="8"/>
      <c r="AH8115" s="122">
        <v>12.847</v>
      </c>
      <c r="AI8115" s="137" t="s">
        <v>602</v>
      </c>
      <c r="AJ8115" s="137"/>
      <c r="AK8115" s="137"/>
      <c r="AL8115" s="137"/>
      <c r="AM8115" s="138">
        <f>4.196+2.806</f>
        <v>7.0019999999999998</v>
      </c>
      <c r="AN8115" s="8" t="s">
        <v>658</v>
      </c>
      <c r="AO8115" s="8"/>
      <c r="AP8115" s="8"/>
      <c r="AQ8115" s="8"/>
      <c r="AR8115" s="122">
        <f>3.743+5.51+8.989</f>
        <v>18.242000000000001</v>
      </c>
      <c r="AS8115" s="139" t="s">
        <v>747</v>
      </c>
      <c r="AT8115" s="139"/>
      <c r="AU8115" s="139"/>
      <c r="AV8115" s="139"/>
      <c r="AW8115" s="140">
        <f>6.564+9.151+52.75696</f>
        <v>68.471959999999996</v>
      </c>
      <c r="AX8115" s="8"/>
      <c r="AY8115" s="8"/>
      <c r="AZ8115" s="8"/>
      <c r="BA8115" s="8"/>
      <c r="BB8115" s="122"/>
      <c r="BC8115" s="8"/>
      <c r="BD8115" s="8"/>
      <c r="BE8115" s="8"/>
      <c r="BF8115" s="8"/>
      <c r="BG8115" s="122"/>
      <c r="BH8115" s="8" t="s">
        <v>1046</v>
      </c>
      <c r="BI8115" s="8"/>
      <c r="BJ8115" s="8"/>
      <c r="BK8115" s="8"/>
      <c r="BL8115" s="122">
        <v>4.0449999999999999</v>
      </c>
      <c r="BM8115" s="8" t="s">
        <v>1172</v>
      </c>
      <c r="BN8115" s="8"/>
      <c r="BO8115" s="8"/>
      <c r="BP8115" s="8"/>
      <c r="BQ8115" s="122">
        <f>8.592+7.416+10.097+3.295</f>
        <v>29.400000000000006</v>
      </c>
      <c r="BR8115" s="8" t="s">
        <v>1278</v>
      </c>
      <c r="BS8115" s="8"/>
      <c r="BT8115" s="8"/>
      <c r="BU8115" s="8"/>
      <c r="BV8115" s="122">
        <f>224.6+471.26</f>
        <v>695.86</v>
      </c>
    </row>
    <row r="8116" spans="1:74" s="13" customFormat="1" x14ac:dyDescent="0.3">
      <c r="A8116" s="15"/>
      <c r="B8116" s="12" t="s">
        <v>2</v>
      </c>
      <c r="C8116" s="12" t="s">
        <v>3</v>
      </c>
      <c r="D8116" s="12" t="s">
        <v>508</v>
      </c>
      <c r="E8116" s="16" t="s">
        <v>223</v>
      </c>
      <c r="F8116" s="17">
        <v>2</v>
      </c>
      <c r="G8116" s="19" t="s">
        <v>5</v>
      </c>
      <c r="H8116" s="7">
        <v>2024</v>
      </c>
      <c r="I8116" s="21"/>
      <c r="J8116" s="12" t="s">
        <v>314</v>
      </c>
      <c r="K8116" s="12"/>
      <c r="L8116" s="147"/>
      <c r="M8116" s="147">
        <f t="shared" si="370"/>
        <v>1838.0409600000003</v>
      </c>
      <c r="N8116" s="183"/>
      <c r="O8116" s="15"/>
      <c r="P8116" s="15"/>
      <c r="Q8116" s="15"/>
      <c r="R8116" s="15"/>
      <c r="S8116" s="123"/>
      <c r="T8116" s="15"/>
      <c r="U8116" s="15"/>
      <c r="V8116" s="15"/>
      <c r="W8116" s="15"/>
      <c r="X8116" s="123"/>
      <c r="Y8116" s="15"/>
      <c r="Z8116" s="15"/>
      <c r="AA8116" s="15"/>
      <c r="AB8116" s="15"/>
      <c r="AC8116" s="123"/>
      <c r="AD8116" s="15"/>
      <c r="AE8116" s="15"/>
      <c r="AF8116" s="15"/>
      <c r="AG8116" s="15"/>
      <c r="AH8116" s="123"/>
      <c r="AI8116" s="15"/>
      <c r="AJ8116" s="15"/>
      <c r="AK8116" s="15"/>
      <c r="AL8116" s="15"/>
      <c r="AM8116" s="123">
        <f>SUM(AM8078:AM8115)</f>
        <v>269.25700000000001</v>
      </c>
      <c r="AN8116" s="15"/>
      <c r="AO8116" s="15"/>
      <c r="AP8116" s="15"/>
      <c r="AQ8116" s="15"/>
      <c r="AR8116" s="123">
        <f>SUM(AR8078:AR8115)</f>
        <v>405.28500000000003</v>
      </c>
      <c r="AS8116" s="15"/>
      <c r="AT8116" s="15"/>
      <c r="AU8116" s="15"/>
      <c r="AV8116" s="15"/>
      <c r="AW8116" s="123">
        <f>SUM(AW8078:AW8115)</f>
        <v>220.85095999999999</v>
      </c>
      <c r="AX8116" s="15"/>
      <c r="AY8116" s="15"/>
      <c r="AZ8116" s="15"/>
      <c r="BA8116" s="123"/>
      <c r="BB8116" s="123">
        <f>SUM(BB8078:BB8115)</f>
        <v>82.763000000000005</v>
      </c>
      <c r="BC8116" s="15"/>
      <c r="BD8116" s="15"/>
      <c r="BE8116" s="15"/>
      <c r="BF8116" s="123"/>
      <c r="BG8116" s="123">
        <f t="shared" ref="BG8116" si="371">SUM(BG8078:BG8115)</f>
        <v>116.10299999999999</v>
      </c>
      <c r="BH8116" s="15"/>
      <c r="BI8116" s="15"/>
      <c r="BJ8116" s="15"/>
      <c r="BK8116" s="123"/>
      <c r="BL8116" s="123">
        <f t="shared" ref="BL8116" si="372">SUM(BL8078:BL8115)</f>
        <v>17.060000000000002</v>
      </c>
      <c r="BM8116" s="15"/>
      <c r="BN8116" s="15"/>
      <c r="BO8116" s="15"/>
      <c r="BP8116" s="123"/>
      <c r="BQ8116" s="123">
        <f t="shared" ref="BQ8116" si="373">SUM(BQ8078:BQ8115)</f>
        <v>30.862000000000005</v>
      </c>
      <c r="BR8116" s="15"/>
      <c r="BS8116" s="15"/>
      <c r="BT8116" s="15"/>
      <c r="BU8116" s="123"/>
      <c r="BV8116" s="123">
        <f t="shared" ref="BV8116" si="374">SUM(BV8078:BV8115)</f>
        <v>695.86</v>
      </c>
    </row>
    <row r="8117" spans="1:74" hidden="1" x14ac:dyDescent="0.3">
      <c r="A8117" s="8"/>
      <c r="B8117" s="2" t="s">
        <v>2</v>
      </c>
      <c r="C8117" s="2" t="s">
        <v>3</v>
      </c>
      <c r="D8117" s="2" t="s">
        <v>508</v>
      </c>
      <c r="E8117" s="9" t="s">
        <v>223</v>
      </c>
      <c r="F8117" s="10">
        <v>4</v>
      </c>
      <c r="G8117" s="18" t="s">
        <v>5</v>
      </c>
      <c r="H8117" s="3">
        <v>2024</v>
      </c>
      <c r="I8117" s="20" t="s">
        <v>287</v>
      </c>
      <c r="J8117" s="184" t="s">
        <v>509</v>
      </c>
      <c r="K8117" s="184" t="s">
        <v>318</v>
      </c>
      <c r="L8117" s="187">
        <f>SUM(R8117,W8117,AB8117,AG8117,AL8117,AQ8117,AV8117,BA8117,BF8117,BK8117,BP8117,BU8117)</f>
        <v>0</v>
      </c>
      <c r="M8117" s="187">
        <f t="shared" si="370"/>
        <v>0</v>
      </c>
      <c r="N8117" s="186"/>
      <c r="O8117" s="8"/>
      <c r="P8117" s="8"/>
      <c r="Q8117" s="8"/>
      <c r="R8117" s="8"/>
      <c r="S8117" s="122"/>
      <c r="T8117" s="8"/>
      <c r="U8117" s="8"/>
      <c r="V8117" s="8"/>
      <c r="W8117" s="8"/>
      <c r="X8117" s="122"/>
      <c r="Y8117" s="8"/>
      <c r="Z8117" s="8"/>
      <c r="AA8117" s="8"/>
      <c r="AB8117" s="8"/>
      <c r="AC8117" s="122"/>
      <c r="AD8117" s="8"/>
      <c r="AE8117" s="8"/>
      <c r="AF8117" s="8"/>
      <c r="AG8117" s="8"/>
      <c r="AH8117" s="122"/>
      <c r="AI8117" s="137"/>
      <c r="AJ8117" s="137"/>
      <c r="AK8117" s="137"/>
      <c r="AL8117" s="137"/>
      <c r="AM8117" s="138"/>
      <c r="AN8117" s="8"/>
      <c r="AO8117" s="8"/>
      <c r="AP8117" s="8"/>
      <c r="AQ8117" s="8"/>
      <c r="AR8117" s="122"/>
      <c r="AS8117" s="139"/>
      <c r="AT8117" s="139"/>
      <c r="AU8117" s="139"/>
      <c r="AV8117" s="139"/>
      <c r="AW8117" s="140"/>
      <c r="AX8117" s="8"/>
      <c r="AY8117" s="8"/>
      <c r="AZ8117" s="8"/>
      <c r="BA8117" s="8"/>
      <c r="BB8117" s="122"/>
      <c r="BC8117" s="8"/>
      <c r="BD8117" s="8"/>
      <c r="BE8117" s="8"/>
      <c r="BF8117" s="8"/>
      <c r="BG8117" s="122"/>
      <c r="BH8117" s="8"/>
      <c r="BI8117" s="8"/>
      <c r="BJ8117" s="8"/>
      <c r="BK8117" s="8"/>
      <c r="BL8117" s="122"/>
      <c r="BM8117" s="8"/>
      <c r="BN8117" s="8"/>
      <c r="BO8117" s="8"/>
      <c r="BP8117" s="8"/>
      <c r="BQ8117" s="122"/>
      <c r="BR8117" s="8"/>
      <c r="BS8117" s="8"/>
      <c r="BT8117" s="8"/>
      <c r="BU8117" s="8"/>
      <c r="BV8117" s="122"/>
    </row>
    <row r="8118" spans="1:74" hidden="1" x14ac:dyDescent="0.3">
      <c r="A8118" s="8"/>
      <c r="B8118" s="2" t="s">
        <v>2</v>
      </c>
      <c r="C8118" s="2" t="s">
        <v>3</v>
      </c>
      <c r="D8118" s="2" t="s">
        <v>508</v>
      </c>
      <c r="E8118" s="9" t="s">
        <v>223</v>
      </c>
      <c r="F8118" s="10">
        <v>4</v>
      </c>
      <c r="G8118" s="18" t="s">
        <v>5</v>
      </c>
      <c r="H8118" s="3">
        <v>2024</v>
      </c>
      <c r="I8118" s="20" t="s">
        <v>287</v>
      </c>
      <c r="J8118" s="184" t="s">
        <v>291</v>
      </c>
      <c r="K8118" s="184" t="s">
        <v>319</v>
      </c>
      <c r="L8118" s="187">
        <f t="shared" ref="L8118:L8153" si="375">SUM(R8118,W8118,AB8118,AG8118,AL8118,AQ8118,AV8118,BA8118,BF8118,BK8118,BP8118,BU8118)</f>
        <v>0</v>
      </c>
      <c r="M8118" s="187">
        <f>SUM(S8118,X8118,AC8118,AH8118,AM8118,AR8118,AW8118,BB8118,BG8118,BL8118,BQ8118,BV8118)</f>
        <v>0</v>
      </c>
      <c r="N8118" s="186"/>
      <c r="O8118" s="8"/>
      <c r="P8118" s="8"/>
      <c r="Q8118" s="8"/>
      <c r="R8118" s="8"/>
      <c r="S8118" s="122"/>
      <c r="T8118" s="8"/>
      <c r="U8118" s="8"/>
      <c r="V8118" s="8"/>
      <c r="W8118" s="8"/>
      <c r="X8118" s="122"/>
      <c r="Y8118" s="8"/>
      <c r="Z8118" s="8"/>
      <c r="AA8118" s="8"/>
      <c r="AB8118" s="8"/>
      <c r="AC8118" s="122"/>
      <c r="AD8118" s="8"/>
      <c r="AE8118" s="8"/>
      <c r="AF8118" s="8"/>
      <c r="AG8118" s="8"/>
      <c r="AH8118" s="122"/>
      <c r="AI8118" s="137"/>
      <c r="AJ8118" s="137"/>
      <c r="AK8118" s="137"/>
      <c r="AL8118" s="137"/>
      <c r="AM8118" s="138"/>
      <c r="AN8118" s="8"/>
      <c r="AO8118" s="8"/>
      <c r="AP8118" s="8"/>
      <c r="AQ8118" s="8"/>
      <c r="AR8118" s="122"/>
      <c r="AS8118" s="139"/>
      <c r="AT8118" s="139"/>
      <c r="AU8118" s="139"/>
      <c r="AV8118" s="139"/>
      <c r="AW8118" s="140"/>
      <c r="AX8118" s="8"/>
      <c r="AY8118" s="8"/>
      <c r="AZ8118" s="8"/>
      <c r="BA8118" s="8"/>
      <c r="BB8118" s="122"/>
      <c r="BC8118" s="8"/>
      <c r="BD8118" s="8"/>
      <c r="BE8118" s="8"/>
      <c r="BF8118" s="8"/>
      <c r="BG8118" s="122"/>
      <c r="BH8118" s="8"/>
      <c r="BI8118" s="8"/>
      <c r="BJ8118" s="8"/>
      <c r="BK8118" s="8"/>
      <c r="BL8118" s="122"/>
      <c r="BM8118" s="8"/>
      <c r="BN8118" s="8"/>
      <c r="BO8118" s="8"/>
      <c r="BP8118" s="8"/>
      <c r="BQ8118" s="122"/>
      <c r="BR8118" s="8"/>
      <c r="BS8118" s="8"/>
      <c r="BT8118" s="8"/>
      <c r="BU8118" s="8"/>
      <c r="BV8118" s="122"/>
    </row>
    <row r="8119" spans="1:74" hidden="1" x14ac:dyDescent="0.3">
      <c r="A8119" s="8"/>
      <c r="B8119" s="2" t="s">
        <v>2</v>
      </c>
      <c r="C8119" s="2" t="s">
        <v>3</v>
      </c>
      <c r="D8119" s="2" t="s">
        <v>508</v>
      </c>
      <c r="E8119" s="9" t="s">
        <v>223</v>
      </c>
      <c r="F8119" s="10">
        <v>4</v>
      </c>
      <c r="G8119" s="18" t="s">
        <v>5</v>
      </c>
      <c r="H8119" s="3">
        <v>2024</v>
      </c>
      <c r="I8119" s="20" t="s">
        <v>286</v>
      </c>
      <c r="J8119" s="184" t="s">
        <v>336</v>
      </c>
      <c r="K8119" s="184" t="s">
        <v>319</v>
      </c>
      <c r="L8119" s="187">
        <f t="shared" si="375"/>
        <v>0</v>
      </c>
      <c r="M8119" s="187">
        <f t="shared" ref="M8119:M8156" si="376">SUM(S8119,X8119,AC8119,AH8119,AM8119,AR8119,AW8119,BB8119,BG8119,BL8119,BQ8119,BV8119)</f>
        <v>0</v>
      </c>
      <c r="N8119" s="186"/>
      <c r="O8119" s="8"/>
      <c r="P8119" s="8"/>
      <c r="Q8119" s="8"/>
      <c r="R8119" s="8"/>
      <c r="S8119" s="122"/>
      <c r="T8119" s="8"/>
      <c r="U8119" s="8"/>
      <c r="V8119" s="8"/>
      <c r="W8119" s="8"/>
      <c r="X8119" s="122"/>
      <c r="Y8119" s="8"/>
      <c r="Z8119" s="8"/>
      <c r="AA8119" s="8"/>
      <c r="AB8119" s="8"/>
      <c r="AC8119" s="122"/>
      <c r="AD8119" s="8"/>
      <c r="AE8119" s="8"/>
      <c r="AF8119" s="8"/>
      <c r="AG8119" s="8"/>
      <c r="AH8119" s="122"/>
      <c r="AI8119" s="137"/>
      <c r="AJ8119" s="137"/>
      <c r="AK8119" s="137"/>
      <c r="AL8119" s="137"/>
      <c r="AM8119" s="138"/>
      <c r="AN8119" s="8"/>
      <c r="AO8119" s="8"/>
      <c r="AP8119" s="8"/>
      <c r="AQ8119" s="8"/>
      <c r="AR8119" s="122"/>
      <c r="AS8119" s="139"/>
      <c r="AT8119" s="139"/>
      <c r="AU8119" s="139"/>
      <c r="AV8119" s="139"/>
      <c r="AW8119" s="140"/>
      <c r="AX8119" s="8"/>
      <c r="AY8119" s="8"/>
      <c r="AZ8119" s="8"/>
      <c r="BA8119" s="8"/>
      <c r="BB8119" s="122"/>
      <c r="BC8119" s="8"/>
      <c r="BD8119" s="8"/>
      <c r="BE8119" s="8"/>
      <c r="BF8119" s="8"/>
      <c r="BG8119" s="122"/>
      <c r="BH8119" s="8"/>
      <c r="BI8119" s="8"/>
      <c r="BJ8119" s="8"/>
      <c r="BK8119" s="8"/>
      <c r="BL8119" s="122"/>
      <c r="BM8119" s="8"/>
      <c r="BN8119" s="8"/>
      <c r="BO8119" s="8"/>
      <c r="BP8119" s="8"/>
      <c r="BQ8119" s="122"/>
      <c r="BR8119" s="8"/>
      <c r="BS8119" s="8"/>
      <c r="BT8119" s="8"/>
      <c r="BU8119" s="8"/>
      <c r="BV8119" s="122"/>
    </row>
    <row r="8120" spans="1:74" hidden="1" x14ac:dyDescent="0.3">
      <c r="A8120" s="8"/>
      <c r="B8120" s="2" t="s">
        <v>2</v>
      </c>
      <c r="C8120" s="2" t="s">
        <v>3</v>
      </c>
      <c r="D8120" s="2" t="s">
        <v>508</v>
      </c>
      <c r="E8120" s="9" t="s">
        <v>223</v>
      </c>
      <c r="F8120" s="10">
        <v>4</v>
      </c>
      <c r="G8120" s="18" t="s">
        <v>5</v>
      </c>
      <c r="H8120" s="3">
        <v>2024</v>
      </c>
      <c r="I8120" s="20" t="s">
        <v>286</v>
      </c>
      <c r="J8120" s="185" t="s">
        <v>337</v>
      </c>
      <c r="K8120" s="185" t="s">
        <v>318</v>
      </c>
      <c r="L8120" s="187">
        <f t="shared" si="375"/>
        <v>0</v>
      </c>
      <c r="M8120" s="187">
        <f t="shared" si="376"/>
        <v>0</v>
      </c>
      <c r="N8120" s="186"/>
      <c r="O8120" s="8"/>
      <c r="P8120" s="8"/>
      <c r="Q8120" s="8"/>
      <c r="R8120" s="8"/>
      <c r="S8120" s="122"/>
      <c r="T8120" s="8"/>
      <c r="U8120" s="8"/>
      <c r="V8120" s="8"/>
      <c r="W8120" s="8"/>
      <c r="X8120" s="122"/>
      <c r="Y8120" s="8"/>
      <c r="Z8120" s="8"/>
      <c r="AA8120" s="8"/>
      <c r="AB8120" s="8"/>
      <c r="AC8120" s="122"/>
      <c r="AD8120" s="8"/>
      <c r="AE8120" s="8"/>
      <c r="AF8120" s="8"/>
      <c r="AG8120" s="8"/>
      <c r="AH8120" s="122"/>
      <c r="AI8120" s="137"/>
      <c r="AJ8120" s="137"/>
      <c r="AK8120" s="137"/>
      <c r="AL8120" s="137"/>
      <c r="AM8120" s="138"/>
      <c r="AN8120" s="8"/>
      <c r="AO8120" s="8"/>
      <c r="AP8120" s="8"/>
      <c r="AQ8120" s="8"/>
      <c r="AR8120" s="122"/>
      <c r="AS8120" s="139"/>
      <c r="AT8120" s="139"/>
      <c r="AU8120" s="139"/>
      <c r="AV8120" s="139"/>
      <c r="AW8120" s="140"/>
      <c r="AX8120" s="8"/>
      <c r="AY8120" s="8"/>
      <c r="AZ8120" s="8"/>
      <c r="BA8120" s="8"/>
      <c r="BB8120" s="122"/>
      <c r="BC8120" s="8"/>
      <c r="BD8120" s="8"/>
      <c r="BE8120" s="8"/>
      <c r="BF8120" s="8"/>
      <c r="BG8120" s="122"/>
      <c r="BH8120" s="8"/>
      <c r="BI8120" s="8"/>
      <c r="BJ8120" s="8"/>
      <c r="BK8120" s="8"/>
      <c r="BL8120" s="122"/>
      <c r="BM8120" s="8"/>
      <c r="BN8120" s="8"/>
      <c r="BO8120" s="8"/>
      <c r="BP8120" s="8"/>
      <c r="BQ8120" s="122"/>
      <c r="BR8120" s="8"/>
      <c r="BS8120" s="8"/>
      <c r="BT8120" s="8"/>
      <c r="BU8120" s="8"/>
      <c r="BV8120" s="122"/>
    </row>
    <row r="8121" spans="1:74" ht="28.8" hidden="1" x14ac:dyDescent="0.3">
      <c r="A8121" s="8"/>
      <c r="B8121" s="2" t="s">
        <v>2</v>
      </c>
      <c r="C8121" s="2" t="s">
        <v>3</v>
      </c>
      <c r="D8121" s="2" t="s">
        <v>508</v>
      </c>
      <c r="E8121" s="9" t="s">
        <v>223</v>
      </c>
      <c r="F8121" s="10">
        <v>4</v>
      </c>
      <c r="G8121" s="18" t="s">
        <v>5</v>
      </c>
      <c r="H8121" s="3">
        <v>2024</v>
      </c>
      <c r="I8121" s="20" t="s">
        <v>286</v>
      </c>
      <c r="J8121" s="185" t="s">
        <v>338</v>
      </c>
      <c r="K8121" s="185" t="s">
        <v>339</v>
      </c>
      <c r="L8121" s="187">
        <f t="shared" si="375"/>
        <v>0</v>
      </c>
      <c r="M8121" s="187">
        <f t="shared" si="376"/>
        <v>0</v>
      </c>
      <c r="N8121" s="186"/>
      <c r="O8121" s="8"/>
      <c r="P8121" s="8"/>
      <c r="Q8121" s="8"/>
      <c r="R8121" s="8"/>
      <c r="S8121" s="122"/>
      <c r="T8121" s="8"/>
      <c r="U8121" s="8"/>
      <c r="V8121" s="8"/>
      <c r="W8121" s="8"/>
      <c r="X8121" s="122"/>
      <c r="Y8121" s="8"/>
      <c r="Z8121" s="8"/>
      <c r="AA8121" s="8"/>
      <c r="AB8121" s="8"/>
      <c r="AC8121" s="122"/>
      <c r="AD8121" s="8"/>
      <c r="AE8121" s="8"/>
      <c r="AF8121" s="8"/>
      <c r="AG8121" s="8"/>
      <c r="AH8121" s="122"/>
      <c r="AI8121" s="137"/>
      <c r="AJ8121" s="137"/>
      <c r="AK8121" s="137"/>
      <c r="AL8121" s="137"/>
      <c r="AM8121" s="138"/>
      <c r="AN8121" s="8"/>
      <c r="AO8121" s="8"/>
      <c r="AP8121" s="8"/>
      <c r="AQ8121" s="8"/>
      <c r="AR8121" s="122"/>
      <c r="AS8121" s="139"/>
      <c r="AT8121" s="139"/>
      <c r="AU8121" s="139"/>
      <c r="AV8121" s="139"/>
      <c r="AW8121" s="140"/>
      <c r="AX8121" s="8"/>
      <c r="AY8121" s="8"/>
      <c r="AZ8121" s="8"/>
      <c r="BA8121" s="8"/>
      <c r="BB8121" s="122"/>
      <c r="BC8121" s="8"/>
      <c r="BD8121" s="8"/>
      <c r="BE8121" s="8"/>
      <c r="BF8121" s="8"/>
      <c r="BG8121" s="122"/>
      <c r="BH8121" s="8"/>
      <c r="BI8121" s="8"/>
      <c r="BJ8121" s="8"/>
      <c r="BK8121" s="8"/>
      <c r="BL8121" s="122"/>
      <c r="BM8121" s="8"/>
      <c r="BN8121" s="8"/>
      <c r="BO8121" s="8"/>
      <c r="BP8121" s="8"/>
      <c r="BQ8121" s="122"/>
      <c r="BR8121" s="8"/>
      <c r="BS8121" s="8"/>
      <c r="BT8121" s="8"/>
      <c r="BU8121" s="8"/>
      <c r="BV8121" s="122"/>
    </row>
    <row r="8122" spans="1:74" ht="28.8" hidden="1" x14ac:dyDescent="0.3">
      <c r="A8122" s="8"/>
      <c r="B8122" s="2" t="s">
        <v>2</v>
      </c>
      <c r="C8122" s="2" t="s">
        <v>3</v>
      </c>
      <c r="D8122" s="2" t="s">
        <v>508</v>
      </c>
      <c r="E8122" s="9" t="s">
        <v>223</v>
      </c>
      <c r="F8122" s="10">
        <v>4</v>
      </c>
      <c r="G8122" s="18" t="s">
        <v>5</v>
      </c>
      <c r="H8122" s="3">
        <v>2024</v>
      </c>
      <c r="I8122" s="20" t="s">
        <v>286</v>
      </c>
      <c r="J8122" s="185" t="s">
        <v>340</v>
      </c>
      <c r="K8122" s="185" t="s">
        <v>318</v>
      </c>
      <c r="L8122" s="187">
        <f t="shared" si="375"/>
        <v>0</v>
      </c>
      <c r="M8122" s="187">
        <f t="shared" si="376"/>
        <v>0</v>
      </c>
      <c r="N8122" s="186"/>
      <c r="O8122" s="8"/>
      <c r="P8122" s="8"/>
      <c r="Q8122" s="8"/>
      <c r="R8122" s="8"/>
      <c r="S8122" s="122"/>
      <c r="T8122" s="8"/>
      <c r="U8122" s="8"/>
      <c r="V8122" s="8"/>
      <c r="W8122" s="8"/>
      <c r="X8122" s="122"/>
      <c r="Y8122" s="8"/>
      <c r="Z8122" s="8"/>
      <c r="AA8122" s="8"/>
      <c r="AB8122" s="8"/>
      <c r="AC8122" s="122"/>
      <c r="AD8122" s="8"/>
      <c r="AE8122" s="8"/>
      <c r="AF8122" s="8"/>
      <c r="AG8122" s="8"/>
      <c r="AH8122" s="122"/>
      <c r="AI8122" s="137"/>
      <c r="AJ8122" s="137"/>
      <c r="AK8122" s="137"/>
      <c r="AL8122" s="137"/>
      <c r="AM8122" s="138"/>
      <c r="AN8122" s="8"/>
      <c r="AO8122" s="8"/>
      <c r="AP8122" s="8"/>
      <c r="AQ8122" s="8"/>
      <c r="AR8122" s="122"/>
      <c r="AS8122" s="139"/>
      <c r="AT8122" s="139"/>
      <c r="AU8122" s="139"/>
      <c r="AV8122" s="139"/>
      <c r="AW8122" s="140"/>
      <c r="AX8122" s="8"/>
      <c r="AY8122" s="8"/>
      <c r="AZ8122" s="8"/>
      <c r="BA8122" s="8"/>
      <c r="BB8122" s="122"/>
      <c r="BC8122" s="8"/>
      <c r="BD8122" s="8"/>
      <c r="BE8122" s="8"/>
      <c r="BF8122" s="8"/>
      <c r="BG8122" s="122"/>
      <c r="BH8122" s="8"/>
      <c r="BI8122" s="8"/>
      <c r="BJ8122" s="8"/>
      <c r="BK8122" s="8"/>
      <c r="BL8122" s="122"/>
      <c r="BM8122" s="8"/>
      <c r="BN8122" s="8"/>
      <c r="BO8122" s="8"/>
      <c r="BP8122" s="8"/>
      <c r="BQ8122" s="122"/>
      <c r="BR8122" s="8"/>
      <c r="BS8122" s="8"/>
      <c r="BT8122" s="8"/>
      <c r="BU8122" s="8"/>
      <c r="BV8122" s="122"/>
    </row>
    <row r="8123" spans="1:74" hidden="1" x14ac:dyDescent="0.3">
      <c r="A8123" s="8"/>
      <c r="B8123" s="2" t="s">
        <v>2</v>
      </c>
      <c r="C8123" s="2" t="s">
        <v>3</v>
      </c>
      <c r="D8123" s="2" t="s">
        <v>508</v>
      </c>
      <c r="E8123" s="9" t="s">
        <v>223</v>
      </c>
      <c r="F8123" s="10">
        <v>4</v>
      </c>
      <c r="G8123" s="18" t="s">
        <v>5</v>
      </c>
      <c r="H8123" s="3">
        <v>2024</v>
      </c>
      <c r="I8123" s="20" t="s">
        <v>286</v>
      </c>
      <c r="J8123" s="185" t="s">
        <v>341</v>
      </c>
      <c r="K8123" s="185" t="s">
        <v>320</v>
      </c>
      <c r="L8123" s="187">
        <f t="shared" si="375"/>
        <v>0</v>
      </c>
      <c r="M8123" s="187">
        <f t="shared" si="376"/>
        <v>0</v>
      </c>
      <c r="N8123" s="186"/>
      <c r="O8123" s="8"/>
      <c r="P8123" s="8"/>
      <c r="Q8123" s="8"/>
      <c r="R8123" s="8"/>
      <c r="S8123" s="122"/>
      <c r="T8123" s="8"/>
      <c r="U8123" s="8"/>
      <c r="V8123" s="8"/>
      <c r="W8123" s="8"/>
      <c r="X8123" s="122"/>
      <c r="Y8123" s="8"/>
      <c r="Z8123" s="8"/>
      <c r="AA8123" s="8"/>
      <c r="AB8123" s="8"/>
      <c r="AC8123" s="122"/>
      <c r="AD8123" s="8"/>
      <c r="AE8123" s="8"/>
      <c r="AF8123" s="8"/>
      <c r="AG8123" s="8"/>
      <c r="AH8123" s="122"/>
      <c r="AI8123" s="137"/>
      <c r="AJ8123" s="137"/>
      <c r="AK8123" s="137"/>
      <c r="AL8123" s="137"/>
      <c r="AM8123" s="138"/>
      <c r="AN8123" s="8"/>
      <c r="AO8123" s="8"/>
      <c r="AP8123" s="8"/>
      <c r="AQ8123" s="8"/>
      <c r="AR8123" s="122"/>
      <c r="AS8123" s="139"/>
      <c r="AT8123" s="139"/>
      <c r="AU8123" s="139"/>
      <c r="AV8123" s="139"/>
      <c r="AW8123" s="140"/>
      <c r="AX8123" s="8"/>
      <c r="AY8123" s="8"/>
      <c r="AZ8123" s="8"/>
      <c r="BA8123" s="8"/>
      <c r="BB8123" s="122"/>
      <c r="BC8123" s="8"/>
      <c r="BD8123" s="8"/>
      <c r="BE8123" s="8"/>
      <c r="BF8123" s="8"/>
      <c r="BG8123" s="122"/>
      <c r="BH8123" s="8"/>
      <c r="BI8123" s="8"/>
      <c r="BJ8123" s="8"/>
      <c r="BK8123" s="8"/>
      <c r="BL8123" s="122"/>
      <c r="BM8123" s="8"/>
      <c r="BN8123" s="8"/>
      <c r="BO8123" s="8"/>
      <c r="BP8123" s="8"/>
      <c r="BQ8123" s="122"/>
      <c r="BR8123" s="8"/>
      <c r="BS8123" s="8"/>
      <c r="BT8123" s="8"/>
      <c r="BU8123" s="8"/>
      <c r="BV8123" s="122"/>
    </row>
    <row r="8124" spans="1:74" ht="28.8" hidden="1" x14ac:dyDescent="0.3">
      <c r="A8124" s="8"/>
      <c r="B8124" s="2" t="s">
        <v>2</v>
      </c>
      <c r="C8124" s="2" t="s">
        <v>3</v>
      </c>
      <c r="D8124" s="2" t="s">
        <v>508</v>
      </c>
      <c r="E8124" s="9" t="s">
        <v>223</v>
      </c>
      <c r="F8124" s="10">
        <v>4</v>
      </c>
      <c r="G8124" s="18" t="s">
        <v>5</v>
      </c>
      <c r="H8124" s="3">
        <v>2024</v>
      </c>
      <c r="I8124" s="20" t="s">
        <v>286</v>
      </c>
      <c r="J8124" s="185" t="s">
        <v>342</v>
      </c>
      <c r="K8124" s="185" t="s">
        <v>320</v>
      </c>
      <c r="L8124" s="187">
        <f t="shared" si="375"/>
        <v>0</v>
      </c>
      <c r="M8124" s="187">
        <f t="shared" si="376"/>
        <v>0</v>
      </c>
      <c r="N8124" s="186"/>
      <c r="O8124" s="8"/>
      <c r="P8124" s="8"/>
      <c r="Q8124" s="8"/>
      <c r="R8124" s="8"/>
      <c r="S8124" s="122"/>
      <c r="T8124" s="8"/>
      <c r="U8124" s="8"/>
      <c r="V8124" s="8"/>
      <c r="W8124" s="8"/>
      <c r="X8124" s="122"/>
      <c r="Y8124" s="8"/>
      <c r="Z8124" s="8"/>
      <c r="AA8124" s="8"/>
      <c r="AB8124" s="8"/>
      <c r="AC8124" s="122"/>
      <c r="AD8124" s="8"/>
      <c r="AE8124" s="8"/>
      <c r="AF8124" s="8"/>
      <c r="AG8124" s="8"/>
      <c r="AH8124" s="122"/>
      <c r="AI8124" s="137"/>
      <c r="AJ8124" s="137"/>
      <c r="AK8124" s="137"/>
      <c r="AL8124" s="137"/>
      <c r="AM8124" s="138"/>
      <c r="AN8124" s="8"/>
      <c r="AO8124" s="8"/>
      <c r="AP8124" s="8"/>
      <c r="AQ8124" s="8"/>
      <c r="AR8124" s="122"/>
      <c r="AS8124" s="139"/>
      <c r="AT8124" s="139"/>
      <c r="AU8124" s="139"/>
      <c r="AV8124" s="139"/>
      <c r="AW8124" s="140"/>
      <c r="AX8124" s="8"/>
      <c r="AY8124" s="8"/>
      <c r="AZ8124" s="8"/>
      <c r="BA8124" s="8"/>
      <c r="BB8124" s="122"/>
      <c r="BC8124" s="8"/>
      <c r="BD8124" s="8"/>
      <c r="BE8124" s="8"/>
      <c r="BF8124" s="8"/>
      <c r="BG8124" s="122"/>
      <c r="BH8124" s="8"/>
      <c r="BI8124" s="8"/>
      <c r="BJ8124" s="8"/>
      <c r="BK8124" s="8"/>
      <c r="BL8124" s="122"/>
      <c r="BM8124" s="8"/>
      <c r="BN8124" s="8"/>
      <c r="BO8124" s="8"/>
      <c r="BP8124" s="8"/>
      <c r="BQ8124" s="122"/>
      <c r="BR8124" s="8"/>
      <c r="BS8124" s="8"/>
      <c r="BT8124" s="8"/>
      <c r="BU8124" s="8"/>
      <c r="BV8124" s="122"/>
    </row>
    <row r="8125" spans="1:74" hidden="1" x14ac:dyDescent="0.3">
      <c r="A8125" s="8"/>
      <c r="B8125" s="2" t="s">
        <v>2</v>
      </c>
      <c r="C8125" s="2" t="s">
        <v>3</v>
      </c>
      <c r="D8125" s="2" t="s">
        <v>508</v>
      </c>
      <c r="E8125" s="9" t="s">
        <v>223</v>
      </c>
      <c r="F8125" s="10">
        <v>4</v>
      </c>
      <c r="G8125" s="18" t="s">
        <v>5</v>
      </c>
      <c r="H8125" s="3">
        <v>2024</v>
      </c>
      <c r="I8125" s="20" t="s">
        <v>286</v>
      </c>
      <c r="J8125" s="185" t="s">
        <v>343</v>
      </c>
      <c r="K8125" s="185" t="s">
        <v>339</v>
      </c>
      <c r="L8125" s="187">
        <f t="shared" si="375"/>
        <v>0</v>
      </c>
      <c r="M8125" s="187">
        <f t="shared" si="376"/>
        <v>0</v>
      </c>
      <c r="N8125" s="186"/>
      <c r="O8125" s="8"/>
      <c r="P8125" s="8"/>
      <c r="Q8125" s="8"/>
      <c r="R8125" s="8"/>
      <c r="S8125" s="122"/>
      <c r="T8125" s="8"/>
      <c r="U8125" s="8"/>
      <c r="V8125" s="8"/>
      <c r="W8125" s="8"/>
      <c r="X8125" s="122"/>
      <c r="Y8125" s="8"/>
      <c r="Z8125" s="8"/>
      <c r="AA8125" s="8"/>
      <c r="AB8125" s="8"/>
      <c r="AC8125" s="122"/>
      <c r="AD8125" s="8"/>
      <c r="AE8125" s="8"/>
      <c r="AF8125" s="8"/>
      <c r="AG8125" s="8"/>
      <c r="AH8125" s="122"/>
      <c r="AI8125" s="137"/>
      <c r="AJ8125" s="137"/>
      <c r="AK8125" s="137"/>
      <c r="AL8125" s="137"/>
      <c r="AM8125" s="138"/>
      <c r="AN8125" s="8"/>
      <c r="AO8125" s="8"/>
      <c r="AP8125" s="8"/>
      <c r="AQ8125" s="8"/>
      <c r="AR8125" s="122"/>
      <c r="AS8125" s="139"/>
      <c r="AT8125" s="139"/>
      <c r="AU8125" s="139"/>
      <c r="AV8125" s="139"/>
      <c r="AW8125" s="140"/>
      <c r="AX8125" s="8"/>
      <c r="AY8125" s="8"/>
      <c r="AZ8125" s="8"/>
      <c r="BA8125" s="8"/>
      <c r="BB8125" s="122"/>
      <c r="BC8125" s="8"/>
      <c r="BD8125" s="8"/>
      <c r="BE8125" s="8"/>
      <c r="BF8125" s="8"/>
      <c r="BG8125" s="122"/>
      <c r="BH8125" s="8"/>
      <c r="BI8125" s="8"/>
      <c r="BJ8125" s="8"/>
      <c r="BK8125" s="8"/>
      <c r="BL8125" s="122"/>
      <c r="BM8125" s="8"/>
      <c r="BN8125" s="8"/>
      <c r="BO8125" s="8"/>
      <c r="BP8125" s="8"/>
      <c r="BQ8125" s="122"/>
      <c r="BR8125" s="8"/>
      <c r="BS8125" s="8"/>
      <c r="BT8125" s="8"/>
      <c r="BU8125" s="8"/>
      <c r="BV8125" s="122"/>
    </row>
    <row r="8126" spans="1:74" hidden="1" x14ac:dyDescent="0.3">
      <c r="A8126" s="8"/>
      <c r="B8126" s="2" t="s">
        <v>2</v>
      </c>
      <c r="C8126" s="2" t="s">
        <v>3</v>
      </c>
      <c r="D8126" s="2" t="s">
        <v>508</v>
      </c>
      <c r="E8126" s="9" t="s">
        <v>223</v>
      </c>
      <c r="F8126" s="10">
        <v>4</v>
      </c>
      <c r="G8126" s="18" t="s">
        <v>5</v>
      </c>
      <c r="H8126" s="3">
        <v>2024</v>
      </c>
      <c r="I8126" s="20" t="s">
        <v>288</v>
      </c>
      <c r="J8126" s="185" t="s">
        <v>344</v>
      </c>
      <c r="K8126" s="185" t="s">
        <v>318</v>
      </c>
      <c r="L8126" s="187">
        <f t="shared" si="375"/>
        <v>0.10089999999999999</v>
      </c>
      <c r="M8126" s="187">
        <f t="shared" si="376"/>
        <v>140.65899999999999</v>
      </c>
      <c r="N8126" s="186" t="s">
        <v>861</v>
      </c>
      <c r="O8126" s="8"/>
      <c r="P8126" s="8"/>
      <c r="Q8126" s="8"/>
      <c r="R8126" s="8"/>
      <c r="S8126" s="122"/>
      <c r="T8126" s="8"/>
      <c r="U8126" s="8"/>
      <c r="V8126" s="8"/>
      <c r="W8126" s="8"/>
      <c r="X8126" s="122"/>
      <c r="Y8126" s="8"/>
      <c r="Z8126" s="8"/>
      <c r="AA8126" s="8"/>
      <c r="AB8126" s="8"/>
      <c r="AC8126" s="122"/>
      <c r="AD8126" s="8"/>
      <c r="AE8126" s="8"/>
      <c r="AF8126" s="8"/>
      <c r="AG8126" s="8"/>
      <c r="AH8126" s="122"/>
      <c r="AI8126" s="137"/>
      <c r="AJ8126" s="137"/>
      <c r="AK8126" s="137"/>
      <c r="AL8126" s="137"/>
      <c r="AM8126" s="138"/>
      <c r="AN8126" s="8"/>
      <c r="AO8126" s="8"/>
      <c r="AP8126" s="8"/>
      <c r="AQ8126" s="8"/>
      <c r="AR8126" s="122"/>
      <c r="AS8126" s="139"/>
      <c r="AT8126" s="139"/>
      <c r="AU8126" s="139"/>
      <c r="AV8126" s="139"/>
      <c r="AW8126" s="140"/>
      <c r="AX8126" s="8"/>
      <c r="AY8126" s="8"/>
      <c r="AZ8126" s="8"/>
      <c r="BA8126" s="8"/>
      <c r="BB8126" s="122"/>
      <c r="BC8126" s="8" t="s">
        <v>861</v>
      </c>
      <c r="BD8126" s="8"/>
      <c r="BE8126" s="8"/>
      <c r="BF8126" s="8">
        <v>5.6599999999999998E-2</v>
      </c>
      <c r="BG8126" s="122">
        <v>77.254999999999995</v>
      </c>
      <c r="BH8126" s="8" t="s">
        <v>945</v>
      </c>
      <c r="BI8126" s="8"/>
      <c r="BJ8126" s="8"/>
      <c r="BK8126" s="8">
        <v>4.4299999999999999E-2</v>
      </c>
      <c r="BL8126" s="122">
        <v>63.404000000000003</v>
      </c>
      <c r="BM8126" s="8"/>
      <c r="BN8126" s="8"/>
      <c r="BO8126" s="8"/>
      <c r="BP8126" s="8"/>
      <c r="BQ8126" s="122"/>
      <c r="BR8126" s="8"/>
      <c r="BS8126" s="8"/>
      <c r="BT8126" s="8"/>
      <c r="BU8126" s="8"/>
      <c r="BV8126" s="122"/>
    </row>
    <row r="8127" spans="1:74" hidden="1" x14ac:dyDescent="0.3">
      <c r="A8127" s="8"/>
      <c r="B8127" s="2" t="s">
        <v>2</v>
      </c>
      <c r="C8127" s="2" t="s">
        <v>3</v>
      </c>
      <c r="D8127" s="2" t="s">
        <v>508</v>
      </c>
      <c r="E8127" s="9" t="s">
        <v>223</v>
      </c>
      <c r="F8127" s="10">
        <v>4</v>
      </c>
      <c r="G8127" s="18" t="s">
        <v>5</v>
      </c>
      <c r="H8127" s="3">
        <v>2024</v>
      </c>
      <c r="I8127" s="20" t="s">
        <v>288</v>
      </c>
      <c r="J8127" s="184" t="s">
        <v>351</v>
      </c>
      <c r="K8127" s="184" t="s">
        <v>318</v>
      </c>
      <c r="L8127" s="187">
        <f t="shared" si="375"/>
        <v>0</v>
      </c>
      <c r="M8127" s="187">
        <f t="shared" si="376"/>
        <v>0</v>
      </c>
      <c r="N8127" s="186"/>
      <c r="O8127" s="8"/>
      <c r="P8127" s="8"/>
      <c r="Q8127" s="8"/>
      <c r="R8127" s="8"/>
      <c r="S8127" s="122"/>
      <c r="T8127" s="8"/>
      <c r="U8127" s="8"/>
      <c r="V8127" s="8"/>
      <c r="W8127" s="8"/>
      <c r="X8127" s="122"/>
      <c r="Y8127" s="8"/>
      <c r="Z8127" s="8"/>
      <c r="AA8127" s="8"/>
      <c r="AB8127" s="8"/>
      <c r="AC8127" s="122"/>
      <c r="AD8127" s="8"/>
      <c r="AE8127" s="8"/>
      <c r="AF8127" s="8"/>
      <c r="AG8127" s="8"/>
      <c r="AH8127" s="122"/>
      <c r="AI8127" s="137"/>
      <c r="AJ8127" s="137"/>
      <c r="AK8127" s="137"/>
      <c r="AL8127" s="137"/>
      <c r="AM8127" s="138"/>
      <c r="AN8127" s="8"/>
      <c r="AO8127" s="8"/>
      <c r="AP8127" s="8"/>
      <c r="AQ8127" s="8"/>
      <c r="AR8127" s="122"/>
      <c r="AS8127" s="139"/>
      <c r="AT8127" s="139"/>
      <c r="AU8127" s="139"/>
      <c r="AV8127" s="139"/>
      <c r="AW8127" s="140"/>
      <c r="AX8127" s="8"/>
      <c r="AY8127" s="8"/>
      <c r="AZ8127" s="8"/>
      <c r="BA8127" s="8"/>
      <c r="BB8127" s="122"/>
      <c r="BC8127" s="8"/>
      <c r="BD8127" s="8"/>
      <c r="BE8127" s="8"/>
      <c r="BF8127" s="8"/>
      <c r="BG8127" s="122"/>
      <c r="BH8127" s="8"/>
      <c r="BI8127" s="8"/>
      <c r="BJ8127" s="8"/>
      <c r="BK8127" s="8"/>
      <c r="BL8127" s="122"/>
      <c r="BM8127" s="8"/>
      <c r="BN8127" s="8"/>
      <c r="BO8127" s="8"/>
      <c r="BP8127" s="8"/>
      <c r="BQ8127" s="122"/>
      <c r="BR8127" s="8"/>
      <c r="BS8127" s="8"/>
      <c r="BT8127" s="8"/>
      <c r="BU8127" s="8"/>
      <c r="BV8127" s="122"/>
    </row>
    <row r="8128" spans="1:74" ht="28.8" hidden="1" x14ac:dyDescent="0.3">
      <c r="A8128" s="8"/>
      <c r="B8128" s="2" t="s">
        <v>2</v>
      </c>
      <c r="C8128" s="2" t="s">
        <v>3</v>
      </c>
      <c r="D8128" s="2" t="s">
        <v>508</v>
      </c>
      <c r="E8128" s="9" t="s">
        <v>223</v>
      </c>
      <c r="F8128" s="10">
        <v>4</v>
      </c>
      <c r="G8128" s="18" t="s">
        <v>5</v>
      </c>
      <c r="H8128" s="3">
        <v>2024</v>
      </c>
      <c r="I8128" s="20" t="s">
        <v>288</v>
      </c>
      <c r="J8128" s="184" t="s">
        <v>352</v>
      </c>
      <c r="K8128" s="184" t="s">
        <v>321</v>
      </c>
      <c r="L8128" s="187">
        <f t="shared" si="375"/>
        <v>0</v>
      </c>
      <c r="M8128" s="187">
        <f t="shared" si="376"/>
        <v>0</v>
      </c>
      <c r="N8128" s="186"/>
      <c r="O8128" s="8"/>
      <c r="P8128" s="8"/>
      <c r="Q8128" s="8"/>
      <c r="R8128" s="8"/>
      <c r="S8128" s="122"/>
      <c r="T8128" s="8"/>
      <c r="U8128" s="8"/>
      <c r="V8128" s="8"/>
      <c r="W8128" s="8"/>
      <c r="X8128" s="122"/>
      <c r="Y8128" s="8"/>
      <c r="Z8128" s="8"/>
      <c r="AA8128" s="8"/>
      <c r="AB8128" s="8"/>
      <c r="AC8128" s="122"/>
      <c r="AD8128" s="8"/>
      <c r="AE8128" s="8"/>
      <c r="AF8128" s="8"/>
      <c r="AG8128" s="8"/>
      <c r="AH8128" s="122"/>
      <c r="AI8128" s="137"/>
      <c r="AJ8128" s="137"/>
      <c r="AK8128" s="137"/>
      <c r="AL8128" s="137"/>
      <c r="AM8128" s="138"/>
      <c r="AN8128" s="8"/>
      <c r="AO8128" s="8"/>
      <c r="AP8128" s="8"/>
      <c r="AQ8128" s="8"/>
      <c r="AR8128" s="122"/>
      <c r="AS8128" s="139"/>
      <c r="AT8128" s="139"/>
      <c r="AU8128" s="139"/>
      <c r="AV8128" s="139"/>
      <c r="AW8128" s="140"/>
      <c r="AX8128" s="8"/>
      <c r="AY8128" s="8"/>
      <c r="AZ8128" s="8"/>
      <c r="BA8128" s="8"/>
      <c r="BB8128" s="122"/>
      <c r="BC8128" s="8"/>
      <c r="BD8128" s="8"/>
      <c r="BE8128" s="8"/>
      <c r="BF8128" s="8"/>
      <c r="BG8128" s="122"/>
      <c r="BH8128" s="8"/>
      <c r="BI8128" s="8"/>
      <c r="BJ8128" s="8"/>
      <c r="BK8128" s="8"/>
      <c r="BL8128" s="122"/>
      <c r="BM8128" s="8"/>
      <c r="BN8128" s="8"/>
      <c r="BO8128" s="8"/>
      <c r="BP8128" s="8"/>
      <c r="BQ8128" s="122"/>
      <c r="BR8128" s="8"/>
      <c r="BS8128" s="8"/>
      <c r="BT8128" s="8"/>
      <c r="BU8128" s="8"/>
      <c r="BV8128" s="122"/>
    </row>
    <row r="8129" spans="1:74" hidden="1" x14ac:dyDescent="0.3">
      <c r="A8129" s="8"/>
      <c r="B8129" s="2" t="s">
        <v>2</v>
      </c>
      <c r="C8129" s="2" t="s">
        <v>3</v>
      </c>
      <c r="D8129" s="2" t="s">
        <v>508</v>
      </c>
      <c r="E8129" s="9" t="s">
        <v>223</v>
      </c>
      <c r="F8129" s="10">
        <v>4</v>
      </c>
      <c r="G8129" s="18" t="s">
        <v>5</v>
      </c>
      <c r="H8129" s="3">
        <v>2024</v>
      </c>
      <c r="I8129" s="20" t="s">
        <v>288</v>
      </c>
      <c r="J8129" s="184" t="s">
        <v>345</v>
      </c>
      <c r="K8129" s="184" t="s">
        <v>318</v>
      </c>
      <c r="L8129" s="187">
        <f t="shared" si="375"/>
        <v>0</v>
      </c>
      <c r="M8129" s="187">
        <f t="shared" si="376"/>
        <v>0</v>
      </c>
      <c r="N8129" s="186"/>
      <c r="O8129" s="8"/>
      <c r="P8129" s="8"/>
      <c r="Q8129" s="8"/>
      <c r="R8129" s="8"/>
      <c r="S8129" s="122"/>
      <c r="T8129" s="8"/>
      <c r="U8129" s="8"/>
      <c r="V8129" s="8"/>
      <c r="W8129" s="8"/>
      <c r="X8129" s="122"/>
      <c r="Y8129" s="8"/>
      <c r="Z8129" s="8"/>
      <c r="AA8129" s="8"/>
      <c r="AB8129" s="8"/>
      <c r="AC8129" s="122"/>
      <c r="AD8129" s="8"/>
      <c r="AE8129" s="8"/>
      <c r="AF8129" s="8"/>
      <c r="AG8129" s="8"/>
      <c r="AH8129" s="122"/>
      <c r="AI8129" s="137"/>
      <c r="AJ8129" s="137"/>
      <c r="AK8129" s="137"/>
      <c r="AL8129" s="137"/>
      <c r="AM8129" s="138"/>
      <c r="AN8129" s="8"/>
      <c r="AO8129" s="8"/>
      <c r="AP8129" s="8"/>
      <c r="AQ8129" s="8"/>
      <c r="AR8129" s="122"/>
      <c r="AS8129" s="139"/>
      <c r="AT8129" s="139"/>
      <c r="AU8129" s="139"/>
      <c r="AV8129" s="139"/>
      <c r="AW8129" s="140"/>
      <c r="AX8129" s="8"/>
      <c r="AY8129" s="8"/>
      <c r="AZ8129" s="8"/>
      <c r="BA8129" s="8"/>
      <c r="BB8129" s="122"/>
      <c r="BC8129" s="8"/>
      <c r="BD8129" s="8"/>
      <c r="BE8129" s="8"/>
      <c r="BF8129" s="8"/>
      <c r="BG8129" s="122"/>
      <c r="BH8129" s="8"/>
      <c r="BI8129" s="8"/>
      <c r="BJ8129" s="8"/>
      <c r="BK8129" s="8"/>
      <c r="BL8129" s="122"/>
      <c r="BM8129" s="8"/>
      <c r="BN8129" s="8"/>
      <c r="BO8129" s="8"/>
      <c r="BP8129" s="8"/>
      <c r="BQ8129" s="122"/>
      <c r="BR8129" s="8"/>
      <c r="BS8129" s="8"/>
      <c r="BT8129" s="8"/>
      <c r="BU8129" s="8"/>
      <c r="BV8129" s="122"/>
    </row>
    <row r="8130" spans="1:74" hidden="1" x14ac:dyDescent="0.3">
      <c r="A8130" s="8"/>
      <c r="B8130" s="2" t="s">
        <v>2</v>
      </c>
      <c r="C8130" s="2" t="s">
        <v>3</v>
      </c>
      <c r="D8130" s="2" t="s">
        <v>508</v>
      </c>
      <c r="E8130" s="9" t="s">
        <v>223</v>
      </c>
      <c r="F8130" s="10">
        <v>4</v>
      </c>
      <c r="G8130" s="18" t="s">
        <v>5</v>
      </c>
      <c r="H8130" s="3">
        <v>2024</v>
      </c>
      <c r="I8130" s="20" t="s">
        <v>289</v>
      </c>
      <c r="J8130" s="184" t="s">
        <v>268</v>
      </c>
      <c r="K8130" s="184" t="s">
        <v>318</v>
      </c>
      <c r="L8130" s="187">
        <f t="shared" si="375"/>
        <v>0</v>
      </c>
      <c r="M8130" s="187">
        <f t="shared" si="376"/>
        <v>0</v>
      </c>
      <c r="N8130" s="186"/>
      <c r="O8130" s="8"/>
      <c r="P8130" s="8"/>
      <c r="Q8130" s="8"/>
      <c r="R8130" s="8"/>
      <c r="S8130" s="122"/>
      <c r="T8130" s="8"/>
      <c r="U8130" s="8"/>
      <c r="V8130" s="8"/>
      <c r="W8130" s="8"/>
      <c r="X8130" s="122"/>
      <c r="Y8130" s="8"/>
      <c r="Z8130" s="8"/>
      <c r="AA8130" s="8"/>
      <c r="AB8130" s="8"/>
      <c r="AC8130" s="122"/>
      <c r="AD8130" s="8"/>
      <c r="AE8130" s="8"/>
      <c r="AF8130" s="8"/>
      <c r="AG8130" s="8"/>
      <c r="AH8130" s="122"/>
      <c r="AI8130" s="137"/>
      <c r="AJ8130" s="137"/>
      <c r="AK8130" s="137"/>
      <c r="AL8130" s="137"/>
      <c r="AM8130" s="138"/>
      <c r="AN8130" s="8"/>
      <c r="AO8130" s="8"/>
      <c r="AP8130" s="8"/>
      <c r="AQ8130" s="8"/>
      <c r="AR8130" s="122"/>
      <c r="AS8130" s="139"/>
      <c r="AT8130" s="139"/>
      <c r="AU8130" s="139"/>
      <c r="AV8130" s="139"/>
      <c r="AW8130" s="140"/>
      <c r="AX8130" s="8"/>
      <c r="AY8130" s="8"/>
      <c r="AZ8130" s="8"/>
      <c r="BA8130" s="8"/>
      <c r="BB8130" s="122"/>
      <c r="BC8130" s="8"/>
      <c r="BD8130" s="8"/>
      <c r="BE8130" s="8"/>
      <c r="BF8130" s="8"/>
      <c r="BG8130" s="122"/>
      <c r="BH8130" s="8"/>
      <c r="BI8130" s="8"/>
      <c r="BJ8130" s="8"/>
      <c r="BK8130" s="8"/>
      <c r="BL8130" s="122"/>
      <c r="BM8130" s="8"/>
      <c r="BN8130" s="8"/>
      <c r="BO8130" s="8"/>
      <c r="BP8130" s="8"/>
      <c r="BQ8130" s="122"/>
      <c r="BR8130" s="8"/>
      <c r="BS8130" s="8"/>
      <c r="BT8130" s="8"/>
      <c r="BU8130" s="8"/>
      <c r="BV8130" s="122"/>
    </row>
    <row r="8131" spans="1:74" hidden="1" x14ac:dyDescent="0.3">
      <c r="A8131" s="8"/>
      <c r="B8131" s="2" t="s">
        <v>2</v>
      </c>
      <c r="C8131" s="2" t="s">
        <v>3</v>
      </c>
      <c r="D8131" s="2" t="s">
        <v>508</v>
      </c>
      <c r="E8131" s="9" t="s">
        <v>223</v>
      </c>
      <c r="F8131" s="10">
        <v>4</v>
      </c>
      <c r="G8131" s="18" t="s">
        <v>5</v>
      </c>
      <c r="H8131" s="3">
        <v>2024</v>
      </c>
      <c r="I8131" s="20" t="s">
        <v>289</v>
      </c>
      <c r="J8131" s="184" t="s">
        <v>292</v>
      </c>
      <c r="K8131" s="184" t="s">
        <v>318</v>
      </c>
      <c r="L8131" s="187">
        <f t="shared" si="375"/>
        <v>0</v>
      </c>
      <c r="M8131" s="187">
        <f t="shared" si="376"/>
        <v>0</v>
      </c>
      <c r="N8131" s="186"/>
      <c r="O8131" s="8"/>
      <c r="P8131" s="8"/>
      <c r="Q8131" s="8"/>
      <c r="R8131" s="8"/>
      <c r="S8131" s="122"/>
      <c r="T8131" s="8"/>
      <c r="U8131" s="8"/>
      <c r="V8131" s="8"/>
      <c r="W8131" s="8"/>
      <c r="X8131" s="122"/>
      <c r="Y8131" s="8"/>
      <c r="Z8131" s="8"/>
      <c r="AA8131" s="8"/>
      <c r="AB8131" s="8"/>
      <c r="AC8131" s="122"/>
      <c r="AD8131" s="8"/>
      <c r="AE8131" s="8"/>
      <c r="AF8131" s="8"/>
      <c r="AG8131" s="8"/>
      <c r="AH8131" s="122"/>
      <c r="AI8131" s="137"/>
      <c r="AJ8131" s="137"/>
      <c r="AK8131" s="137"/>
      <c r="AL8131" s="137"/>
      <c r="AM8131" s="138"/>
      <c r="AN8131" s="8"/>
      <c r="AO8131" s="8"/>
      <c r="AP8131" s="8"/>
      <c r="AQ8131" s="8"/>
      <c r="AR8131" s="122"/>
      <c r="AS8131" s="139"/>
      <c r="AT8131" s="139"/>
      <c r="AU8131" s="139"/>
      <c r="AV8131" s="139"/>
      <c r="AW8131" s="140"/>
      <c r="AX8131" s="8"/>
      <c r="AY8131" s="8"/>
      <c r="AZ8131" s="8"/>
      <c r="BA8131" s="8"/>
      <c r="BB8131" s="122"/>
      <c r="BC8131" s="8"/>
      <c r="BD8131" s="8"/>
      <c r="BE8131" s="8"/>
      <c r="BF8131" s="8"/>
      <c r="BG8131" s="122"/>
      <c r="BH8131" s="8"/>
      <c r="BI8131" s="8"/>
      <c r="BJ8131" s="8"/>
      <c r="BK8131" s="8"/>
      <c r="BL8131" s="122"/>
      <c r="BM8131" s="8"/>
      <c r="BN8131" s="8"/>
      <c r="BO8131" s="8"/>
      <c r="BP8131" s="8"/>
      <c r="BQ8131" s="122"/>
      <c r="BR8131" s="8"/>
      <c r="BS8131" s="8"/>
      <c r="BT8131" s="8"/>
      <c r="BU8131" s="8"/>
      <c r="BV8131" s="122"/>
    </row>
    <row r="8132" spans="1:74" hidden="1" x14ac:dyDescent="0.3">
      <c r="A8132" s="8"/>
      <c r="B8132" s="2" t="s">
        <v>2</v>
      </c>
      <c r="C8132" s="2" t="s">
        <v>3</v>
      </c>
      <c r="D8132" s="2" t="s">
        <v>508</v>
      </c>
      <c r="E8132" s="9" t="s">
        <v>223</v>
      </c>
      <c r="F8132" s="10">
        <v>4</v>
      </c>
      <c r="G8132" s="18" t="s">
        <v>5</v>
      </c>
      <c r="H8132" s="3">
        <v>2024</v>
      </c>
      <c r="I8132" s="20" t="s">
        <v>285</v>
      </c>
      <c r="J8132" s="184" t="s">
        <v>293</v>
      </c>
      <c r="K8132" s="184" t="s">
        <v>318</v>
      </c>
      <c r="L8132" s="187">
        <f t="shared" si="375"/>
        <v>0</v>
      </c>
      <c r="M8132" s="187">
        <f t="shared" si="376"/>
        <v>0</v>
      </c>
      <c r="N8132" s="186"/>
      <c r="O8132" s="8"/>
      <c r="P8132" s="8"/>
      <c r="Q8132" s="8"/>
      <c r="R8132" s="8"/>
      <c r="S8132" s="122"/>
      <c r="T8132" s="8"/>
      <c r="U8132" s="8"/>
      <c r="V8132" s="8"/>
      <c r="W8132" s="8"/>
      <c r="X8132" s="122"/>
      <c r="Y8132" s="8"/>
      <c r="Z8132" s="8"/>
      <c r="AA8132" s="8"/>
      <c r="AB8132" s="8"/>
      <c r="AC8132" s="122"/>
      <c r="AD8132" s="8"/>
      <c r="AE8132" s="8"/>
      <c r="AF8132" s="8"/>
      <c r="AG8132" s="8"/>
      <c r="AH8132" s="122"/>
      <c r="AI8132" s="137"/>
      <c r="AJ8132" s="137"/>
      <c r="AK8132" s="137"/>
      <c r="AL8132" s="137"/>
      <c r="AM8132" s="138"/>
      <c r="AN8132" s="8"/>
      <c r="AO8132" s="8"/>
      <c r="AP8132" s="8"/>
      <c r="AQ8132" s="8"/>
      <c r="AR8132" s="122"/>
      <c r="AS8132" s="139"/>
      <c r="AT8132" s="139"/>
      <c r="AU8132" s="139"/>
      <c r="AV8132" s="139"/>
      <c r="AW8132" s="140"/>
      <c r="AX8132" s="8"/>
      <c r="AY8132" s="8"/>
      <c r="AZ8132" s="8"/>
      <c r="BA8132" s="8"/>
      <c r="BB8132" s="122"/>
      <c r="BC8132" s="8"/>
      <c r="BD8132" s="8"/>
      <c r="BE8132" s="8"/>
      <c r="BF8132" s="8"/>
      <c r="BG8132" s="122"/>
      <c r="BH8132" s="8"/>
      <c r="BI8132" s="8"/>
      <c r="BJ8132" s="8"/>
      <c r="BK8132" s="8"/>
      <c r="BL8132" s="122"/>
      <c r="BM8132" s="8"/>
      <c r="BN8132" s="8"/>
      <c r="BO8132" s="8"/>
      <c r="BP8132" s="8"/>
      <c r="BQ8132" s="122"/>
      <c r="BR8132" s="8"/>
      <c r="BS8132" s="8"/>
      <c r="BT8132" s="8"/>
      <c r="BU8132" s="8"/>
      <c r="BV8132" s="122"/>
    </row>
    <row r="8133" spans="1:74" hidden="1" x14ac:dyDescent="0.3">
      <c r="A8133" s="8"/>
      <c r="B8133" s="2" t="s">
        <v>2</v>
      </c>
      <c r="C8133" s="2" t="s">
        <v>3</v>
      </c>
      <c r="D8133" s="2" t="s">
        <v>508</v>
      </c>
      <c r="E8133" s="9" t="s">
        <v>223</v>
      </c>
      <c r="F8133" s="10">
        <v>4</v>
      </c>
      <c r="G8133" s="18" t="s">
        <v>5</v>
      </c>
      <c r="H8133" s="3">
        <v>2024</v>
      </c>
      <c r="I8133" s="20" t="s">
        <v>287</v>
      </c>
      <c r="J8133" s="184" t="s">
        <v>269</v>
      </c>
      <c r="K8133" s="184" t="s">
        <v>320</v>
      </c>
      <c r="L8133" s="187">
        <f t="shared" si="375"/>
        <v>0</v>
      </c>
      <c r="M8133" s="187">
        <f t="shared" si="376"/>
        <v>0</v>
      </c>
      <c r="N8133" s="186"/>
      <c r="O8133" s="8"/>
      <c r="P8133" s="8"/>
      <c r="Q8133" s="8"/>
      <c r="R8133" s="8"/>
      <c r="S8133" s="122"/>
      <c r="T8133" s="8"/>
      <c r="U8133" s="8"/>
      <c r="V8133" s="8"/>
      <c r="W8133" s="8"/>
      <c r="X8133" s="122"/>
      <c r="Y8133" s="8"/>
      <c r="Z8133" s="8"/>
      <c r="AA8133" s="8"/>
      <c r="AB8133" s="8"/>
      <c r="AC8133" s="122"/>
      <c r="AD8133" s="8"/>
      <c r="AE8133" s="8"/>
      <c r="AF8133" s="8"/>
      <c r="AG8133" s="8"/>
      <c r="AH8133" s="122"/>
      <c r="AI8133" s="137"/>
      <c r="AJ8133" s="137"/>
      <c r="AK8133" s="137"/>
      <c r="AL8133" s="137"/>
      <c r="AM8133" s="138"/>
      <c r="AN8133" s="8"/>
      <c r="AO8133" s="8"/>
      <c r="AP8133" s="8"/>
      <c r="AQ8133" s="8"/>
      <c r="AR8133" s="122"/>
      <c r="AS8133" s="139"/>
      <c r="AT8133" s="139"/>
      <c r="AU8133" s="139"/>
      <c r="AV8133" s="139"/>
      <c r="AW8133" s="140"/>
      <c r="AX8133" s="8"/>
      <c r="AY8133" s="8"/>
      <c r="AZ8133" s="8"/>
      <c r="BA8133" s="8"/>
      <c r="BB8133" s="122"/>
      <c r="BC8133" s="8"/>
      <c r="BD8133" s="8"/>
      <c r="BE8133" s="8"/>
      <c r="BF8133" s="8"/>
      <c r="BG8133" s="122"/>
      <c r="BH8133" s="8"/>
      <c r="BI8133" s="8"/>
      <c r="BJ8133" s="8"/>
      <c r="BK8133" s="8"/>
      <c r="BL8133" s="122"/>
      <c r="BM8133" s="8"/>
      <c r="BN8133" s="8"/>
      <c r="BO8133" s="8"/>
      <c r="BP8133" s="8"/>
      <c r="BQ8133" s="122"/>
      <c r="BR8133" s="8"/>
      <c r="BS8133" s="8"/>
      <c r="BT8133" s="8"/>
      <c r="BU8133" s="8"/>
      <c r="BV8133" s="122"/>
    </row>
    <row r="8134" spans="1:74" hidden="1" x14ac:dyDescent="0.3">
      <c r="A8134" s="8"/>
      <c r="B8134" s="2" t="s">
        <v>2</v>
      </c>
      <c r="C8134" s="2" t="s">
        <v>3</v>
      </c>
      <c r="D8134" s="2" t="s">
        <v>508</v>
      </c>
      <c r="E8134" s="9" t="s">
        <v>223</v>
      </c>
      <c r="F8134" s="10">
        <v>4</v>
      </c>
      <c r="G8134" s="18" t="s">
        <v>5</v>
      </c>
      <c r="H8134" s="3">
        <v>2024</v>
      </c>
      <c r="I8134" s="20" t="s">
        <v>287</v>
      </c>
      <c r="J8134" s="184" t="s">
        <v>270</v>
      </c>
      <c r="K8134" s="184" t="s">
        <v>320</v>
      </c>
      <c r="L8134" s="187">
        <f t="shared" si="375"/>
        <v>0</v>
      </c>
      <c r="M8134" s="187">
        <f t="shared" si="376"/>
        <v>0</v>
      </c>
      <c r="N8134" s="186"/>
      <c r="O8134" s="8"/>
      <c r="P8134" s="8"/>
      <c r="Q8134" s="8"/>
      <c r="R8134" s="8"/>
      <c r="S8134" s="122"/>
      <c r="T8134" s="8"/>
      <c r="U8134" s="8"/>
      <c r="V8134" s="8"/>
      <c r="W8134" s="8"/>
      <c r="X8134" s="122"/>
      <c r="Y8134" s="8"/>
      <c r="Z8134" s="8"/>
      <c r="AA8134" s="8"/>
      <c r="AB8134" s="8"/>
      <c r="AC8134" s="122"/>
      <c r="AD8134" s="8"/>
      <c r="AE8134" s="8"/>
      <c r="AF8134" s="8"/>
      <c r="AG8134" s="8"/>
      <c r="AH8134" s="122"/>
      <c r="AI8134" s="137"/>
      <c r="AJ8134" s="137"/>
      <c r="AK8134" s="137"/>
      <c r="AL8134" s="137"/>
      <c r="AM8134" s="138"/>
      <c r="AN8134" s="8"/>
      <c r="AO8134" s="8"/>
      <c r="AP8134" s="8"/>
      <c r="AQ8134" s="8"/>
      <c r="AR8134" s="122"/>
      <c r="AS8134" s="139"/>
      <c r="AT8134" s="139"/>
      <c r="AU8134" s="139"/>
      <c r="AV8134" s="139"/>
      <c r="AW8134" s="140"/>
      <c r="AX8134" s="8"/>
      <c r="AY8134" s="8"/>
      <c r="AZ8134" s="8"/>
      <c r="BA8134" s="8"/>
      <c r="BB8134" s="122"/>
      <c r="BC8134" s="8"/>
      <c r="BD8134" s="8"/>
      <c r="BE8134" s="8"/>
      <c r="BF8134" s="8"/>
      <c r="BG8134" s="122"/>
      <c r="BH8134" s="8"/>
      <c r="BI8134" s="8"/>
      <c r="BJ8134" s="8"/>
      <c r="BK8134" s="8"/>
      <c r="BL8134" s="122"/>
      <c r="BM8134" s="8"/>
      <c r="BN8134" s="8"/>
      <c r="BO8134" s="8"/>
      <c r="BP8134" s="8"/>
      <c r="BQ8134" s="122"/>
      <c r="BR8134" s="8"/>
      <c r="BS8134" s="8"/>
      <c r="BT8134" s="8"/>
      <c r="BU8134" s="8"/>
      <c r="BV8134" s="122"/>
    </row>
    <row r="8135" spans="1:74" hidden="1" x14ac:dyDescent="0.3">
      <c r="A8135" s="8"/>
      <c r="B8135" s="2" t="s">
        <v>2</v>
      </c>
      <c r="C8135" s="2" t="s">
        <v>3</v>
      </c>
      <c r="D8135" s="2" t="s">
        <v>508</v>
      </c>
      <c r="E8135" s="9" t="s">
        <v>223</v>
      </c>
      <c r="F8135" s="10">
        <v>4</v>
      </c>
      <c r="G8135" s="18" t="s">
        <v>5</v>
      </c>
      <c r="H8135" s="3">
        <v>2024</v>
      </c>
      <c r="I8135" s="20" t="s">
        <v>290</v>
      </c>
      <c r="J8135" s="184" t="s">
        <v>271</v>
      </c>
      <c r="K8135" s="184" t="s">
        <v>321</v>
      </c>
      <c r="L8135" s="187">
        <f t="shared" si="375"/>
        <v>0</v>
      </c>
      <c r="M8135" s="187">
        <f t="shared" si="376"/>
        <v>0</v>
      </c>
      <c r="N8135" s="186"/>
      <c r="O8135" s="8"/>
      <c r="P8135" s="8"/>
      <c r="Q8135" s="8"/>
      <c r="R8135" s="8"/>
      <c r="S8135" s="122"/>
      <c r="T8135" s="8"/>
      <c r="U8135" s="8"/>
      <c r="V8135" s="8"/>
      <c r="W8135" s="8"/>
      <c r="X8135" s="122"/>
      <c r="Y8135" s="8"/>
      <c r="Z8135" s="8"/>
      <c r="AA8135" s="8"/>
      <c r="AB8135" s="8"/>
      <c r="AC8135" s="122"/>
      <c r="AD8135" s="8"/>
      <c r="AE8135" s="8"/>
      <c r="AF8135" s="8"/>
      <c r="AG8135" s="8"/>
      <c r="AH8135" s="122"/>
      <c r="AI8135" s="137"/>
      <c r="AJ8135" s="137"/>
      <c r="AK8135" s="137"/>
      <c r="AL8135" s="137"/>
      <c r="AM8135" s="138"/>
      <c r="AN8135" s="8"/>
      <c r="AO8135" s="8"/>
      <c r="AP8135" s="8"/>
      <c r="AQ8135" s="8"/>
      <c r="AR8135" s="122"/>
      <c r="AS8135" s="139"/>
      <c r="AT8135" s="139"/>
      <c r="AU8135" s="139"/>
      <c r="AV8135" s="139"/>
      <c r="AW8135" s="140"/>
      <c r="AX8135" s="8"/>
      <c r="AY8135" s="8"/>
      <c r="AZ8135" s="8"/>
      <c r="BA8135" s="8"/>
      <c r="BB8135" s="122"/>
      <c r="BC8135" s="8"/>
      <c r="BD8135" s="8"/>
      <c r="BE8135" s="8"/>
      <c r="BF8135" s="8"/>
      <c r="BG8135" s="122"/>
      <c r="BH8135" s="8"/>
      <c r="BI8135" s="8"/>
      <c r="BJ8135" s="8"/>
      <c r="BK8135" s="8"/>
      <c r="BL8135" s="122"/>
      <c r="BM8135" s="8"/>
      <c r="BN8135" s="8"/>
      <c r="BO8135" s="8"/>
      <c r="BP8135" s="8"/>
      <c r="BQ8135" s="122"/>
      <c r="BR8135" s="8"/>
      <c r="BS8135" s="8"/>
      <c r="BT8135" s="8"/>
      <c r="BU8135" s="8"/>
      <c r="BV8135" s="122"/>
    </row>
    <row r="8136" spans="1:74" hidden="1" x14ac:dyDescent="0.3">
      <c r="A8136" s="8"/>
      <c r="B8136" s="2" t="s">
        <v>2</v>
      </c>
      <c r="C8136" s="2" t="s">
        <v>3</v>
      </c>
      <c r="D8136" s="2" t="s">
        <v>508</v>
      </c>
      <c r="E8136" s="9" t="s">
        <v>223</v>
      </c>
      <c r="F8136" s="10">
        <v>4</v>
      </c>
      <c r="G8136" s="18" t="s">
        <v>5</v>
      </c>
      <c r="H8136" s="3">
        <v>2024</v>
      </c>
      <c r="I8136" s="20" t="s">
        <v>284</v>
      </c>
      <c r="J8136" s="184" t="s">
        <v>294</v>
      </c>
      <c r="K8136" s="184" t="s">
        <v>320</v>
      </c>
      <c r="L8136" s="187">
        <f t="shared" si="375"/>
        <v>0</v>
      </c>
      <c r="M8136" s="187">
        <f t="shared" si="376"/>
        <v>0</v>
      </c>
      <c r="N8136" s="186"/>
      <c r="O8136" s="8"/>
      <c r="P8136" s="8"/>
      <c r="Q8136" s="8"/>
      <c r="R8136" s="8"/>
      <c r="S8136" s="122"/>
      <c r="T8136" s="8"/>
      <c r="U8136" s="8"/>
      <c r="V8136" s="8"/>
      <c r="W8136" s="8"/>
      <c r="X8136" s="122"/>
      <c r="Y8136" s="8"/>
      <c r="Z8136" s="8"/>
      <c r="AA8136" s="8"/>
      <c r="AB8136" s="8"/>
      <c r="AC8136" s="122"/>
      <c r="AD8136" s="8"/>
      <c r="AE8136" s="8"/>
      <c r="AF8136" s="8"/>
      <c r="AG8136" s="8"/>
      <c r="AH8136" s="122"/>
      <c r="AI8136" s="137"/>
      <c r="AJ8136" s="137"/>
      <c r="AK8136" s="137"/>
      <c r="AL8136" s="137"/>
      <c r="AM8136" s="138"/>
      <c r="AN8136" s="8"/>
      <c r="AO8136" s="8"/>
      <c r="AP8136" s="8"/>
      <c r="AQ8136" s="8"/>
      <c r="AR8136" s="122"/>
      <c r="AS8136" s="139"/>
      <c r="AT8136" s="139"/>
      <c r="AU8136" s="139"/>
      <c r="AV8136" s="139"/>
      <c r="AW8136" s="140"/>
      <c r="AX8136" s="8"/>
      <c r="AY8136" s="8"/>
      <c r="AZ8136" s="8"/>
      <c r="BA8136" s="8"/>
      <c r="BB8136" s="122"/>
      <c r="BC8136" s="8"/>
      <c r="BD8136" s="8"/>
      <c r="BE8136" s="8"/>
      <c r="BF8136" s="8"/>
      <c r="BG8136" s="122"/>
      <c r="BH8136" s="8"/>
      <c r="BI8136" s="8"/>
      <c r="BJ8136" s="8"/>
      <c r="BK8136" s="8"/>
      <c r="BL8136" s="122"/>
      <c r="BM8136" s="8"/>
      <c r="BN8136" s="8"/>
      <c r="BO8136" s="8"/>
      <c r="BP8136" s="8"/>
      <c r="BQ8136" s="122"/>
      <c r="BR8136" s="8"/>
      <c r="BS8136" s="8"/>
      <c r="BT8136" s="8"/>
      <c r="BU8136" s="8"/>
      <c r="BV8136" s="122"/>
    </row>
    <row r="8137" spans="1:74" ht="28.8" hidden="1" x14ac:dyDescent="0.3">
      <c r="A8137" s="8"/>
      <c r="B8137" s="2" t="s">
        <v>2</v>
      </c>
      <c r="C8137" s="2" t="s">
        <v>3</v>
      </c>
      <c r="D8137" s="2" t="s">
        <v>508</v>
      </c>
      <c r="E8137" s="9" t="s">
        <v>223</v>
      </c>
      <c r="F8137" s="10">
        <v>4</v>
      </c>
      <c r="G8137" s="18" t="s">
        <v>5</v>
      </c>
      <c r="H8137" s="3">
        <v>2024</v>
      </c>
      <c r="I8137" s="20" t="s">
        <v>284</v>
      </c>
      <c r="J8137" s="184" t="s">
        <v>346</v>
      </c>
      <c r="K8137" s="184" t="s">
        <v>320</v>
      </c>
      <c r="L8137" s="187">
        <f t="shared" si="375"/>
        <v>0</v>
      </c>
      <c r="M8137" s="187">
        <f t="shared" si="376"/>
        <v>0</v>
      </c>
      <c r="N8137" s="186"/>
      <c r="O8137" s="8"/>
      <c r="P8137" s="8"/>
      <c r="Q8137" s="8"/>
      <c r="R8137" s="8"/>
      <c r="S8137" s="122"/>
      <c r="T8137" s="8"/>
      <c r="U8137" s="8"/>
      <c r="V8137" s="8"/>
      <c r="W8137" s="8"/>
      <c r="X8137" s="122"/>
      <c r="Y8137" s="8"/>
      <c r="Z8137" s="8"/>
      <c r="AA8137" s="8"/>
      <c r="AB8137" s="8"/>
      <c r="AC8137" s="122"/>
      <c r="AD8137" s="8"/>
      <c r="AE8137" s="8"/>
      <c r="AF8137" s="8"/>
      <c r="AG8137" s="8"/>
      <c r="AH8137" s="122"/>
      <c r="AI8137" s="137"/>
      <c r="AJ8137" s="137"/>
      <c r="AK8137" s="137"/>
      <c r="AL8137" s="137"/>
      <c r="AM8137" s="138"/>
      <c r="AN8137" s="8"/>
      <c r="AO8137" s="8"/>
      <c r="AP8137" s="8"/>
      <c r="AQ8137" s="8"/>
      <c r="AR8137" s="122"/>
      <c r="AS8137" s="139"/>
      <c r="AT8137" s="139"/>
      <c r="AU8137" s="139"/>
      <c r="AV8137" s="139"/>
      <c r="AW8137" s="140"/>
      <c r="AX8137" s="8"/>
      <c r="AY8137" s="8"/>
      <c r="AZ8137" s="8"/>
      <c r="BA8137" s="8"/>
      <c r="BB8137" s="122"/>
      <c r="BC8137" s="8"/>
      <c r="BD8137" s="8"/>
      <c r="BE8137" s="8"/>
      <c r="BF8137" s="8"/>
      <c r="BG8137" s="122"/>
      <c r="BH8137" s="8"/>
      <c r="BI8137" s="8"/>
      <c r="BJ8137" s="8"/>
      <c r="BK8137" s="8"/>
      <c r="BL8137" s="122"/>
      <c r="BM8137" s="8"/>
      <c r="BN8137" s="8"/>
      <c r="BO8137" s="8"/>
      <c r="BP8137" s="8"/>
      <c r="BQ8137" s="122"/>
      <c r="BR8137" s="8"/>
      <c r="BS8137" s="8"/>
      <c r="BT8137" s="8"/>
      <c r="BU8137" s="8"/>
      <c r="BV8137" s="122"/>
    </row>
    <row r="8138" spans="1:74" hidden="1" x14ac:dyDescent="0.3">
      <c r="A8138" s="8"/>
      <c r="B8138" s="2" t="s">
        <v>2</v>
      </c>
      <c r="C8138" s="2" t="s">
        <v>3</v>
      </c>
      <c r="D8138" s="2" t="s">
        <v>508</v>
      </c>
      <c r="E8138" s="9" t="s">
        <v>223</v>
      </c>
      <c r="F8138" s="10">
        <v>4</v>
      </c>
      <c r="G8138" s="18" t="s">
        <v>5</v>
      </c>
      <c r="H8138" s="3">
        <v>2024</v>
      </c>
      <c r="I8138" s="20" t="s">
        <v>284</v>
      </c>
      <c r="J8138" s="184" t="s">
        <v>295</v>
      </c>
      <c r="K8138" s="184" t="s">
        <v>320</v>
      </c>
      <c r="L8138" s="187">
        <f t="shared" si="375"/>
        <v>8</v>
      </c>
      <c r="M8138" s="187">
        <f t="shared" si="376"/>
        <v>11.885</v>
      </c>
      <c r="N8138" s="186" t="s">
        <v>1603</v>
      </c>
      <c r="O8138" s="8"/>
      <c r="P8138" s="8"/>
      <c r="Q8138" s="8"/>
      <c r="R8138" s="8"/>
      <c r="S8138" s="122"/>
      <c r="T8138" s="8"/>
      <c r="U8138" s="8"/>
      <c r="V8138" s="8"/>
      <c r="W8138" s="8"/>
      <c r="X8138" s="122"/>
      <c r="Y8138" s="8"/>
      <c r="Z8138" s="8"/>
      <c r="AA8138" s="8"/>
      <c r="AB8138" s="8"/>
      <c r="AC8138" s="122"/>
      <c r="AD8138" s="8"/>
      <c r="AE8138" s="8"/>
      <c r="AF8138" s="8"/>
      <c r="AG8138" s="8"/>
      <c r="AH8138" s="122"/>
      <c r="AI8138" s="137"/>
      <c r="AJ8138" s="137"/>
      <c r="AK8138" s="137"/>
      <c r="AL8138" s="137"/>
      <c r="AM8138" s="138"/>
      <c r="AN8138" s="8" t="s">
        <v>655</v>
      </c>
      <c r="AO8138" s="8"/>
      <c r="AP8138" s="8"/>
      <c r="AQ8138" s="8">
        <v>2</v>
      </c>
      <c r="AR8138" s="122">
        <v>5.9020000000000001</v>
      </c>
      <c r="AS8138" s="139"/>
      <c r="AT8138" s="139"/>
      <c r="AU8138" s="139"/>
      <c r="AV8138" s="139"/>
      <c r="AW8138" s="140"/>
      <c r="AX8138" s="8"/>
      <c r="AY8138" s="8"/>
      <c r="AZ8138" s="8"/>
      <c r="BA8138" s="8"/>
      <c r="BB8138" s="122"/>
      <c r="BC8138" s="8" t="s">
        <v>867</v>
      </c>
      <c r="BD8138" s="8"/>
      <c r="BE8138" s="8"/>
      <c r="BF8138" s="8">
        <v>6</v>
      </c>
      <c r="BG8138" s="122">
        <v>5.9829999999999997</v>
      </c>
      <c r="BH8138" s="8"/>
      <c r="BI8138" s="8"/>
      <c r="BJ8138" s="8"/>
      <c r="BK8138" s="8"/>
      <c r="BL8138" s="122"/>
      <c r="BM8138" s="8"/>
      <c r="BN8138" s="8"/>
      <c r="BO8138" s="8"/>
      <c r="BP8138" s="8"/>
      <c r="BQ8138" s="122"/>
      <c r="BR8138" s="8"/>
      <c r="BS8138" s="8"/>
      <c r="BT8138" s="8"/>
      <c r="BU8138" s="8"/>
      <c r="BV8138" s="122"/>
    </row>
    <row r="8139" spans="1:74" ht="28.8" hidden="1" x14ac:dyDescent="0.3">
      <c r="A8139" s="8"/>
      <c r="B8139" s="2" t="s">
        <v>2</v>
      </c>
      <c r="C8139" s="2" t="s">
        <v>3</v>
      </c>
      <c r="D8139" s="2" t="s">
        <v>508</v>
      </c>
      <c r="E8139" s="9" t="s">
        <v>223</v>
      </c>
      <c r="F8139" s="10">
        <v>4</v>
      </c>
      <c r="G8139" s="18" t="s">
        <v>5</v>
      </c>
      <c r="H8139" s="3">
        <v>2024</v>
      </c>
      <c r="I8139" s="20" t="s">
        <v>290</v>
      </c>
      <c r="J8139" s="184" t="s">
        <v>299</v>
      </c>
      <c r="K8139" s="184" t="s">
        <v>318</v>
      </c>
      <c r="L8139" s="187">
        <f t="shared" si="375"/>
        <v>0</v>
      </c>
      <c r="M8139" s="187">
        <f t="shared" si="376"/>
        <v>0</v>
      </c>
      <c r="N8139" s="186"/>
      <c r="O8139" s="8"/>
      <c r="P8139" s="8"/>
      <c r="Q8139" s="8"/>
      <c r="R8139" s="8"/>
      <c r="S8139" s="122"/>
      <c r="T8139" s="8"/>
      <c r="U8139" s="8"/>
      <c r="V8139" s="8"/>
      <c r="W8139" s="8"/>
      <c r="X8139" s="122"/>
      <c r="Y8139" s="8"/>
      <c r="Z8139" s="8"/>
      <c r="AA8139" s="8"/>
      <c r="AB8139" s="8"/>
      <c r="AC8139" s="122"/>
      <c r="AD8139" s="8"/>
      <c r="AE8139" s="8"/>
      <c r="AF8139" s="8"/>
      <c r="AG8139" s="8"/>
      <c r="AH8139" s="122"/>
      <c r="AI8139" s="137"/>
      <c r="AJ8139" s="137"/>
      <c r="AK8139" s="137"/>
      <c r="AL8139" s="137"/>
      <c r="AM8139" s="138"/>
      <c r="AN8139" s="8"/>
      <c r="AO8139" s="8"/>
      <c r="AP8139" s="8"/>
      <c r="AQ8139" s="8"/>
      <c r="AR8139" s="122"/>
      <c r="AS8139" s="139"/>
      <c r="AT8139" s="139"/>
      <c r="AU8139" s="139"/>
      <c r="AV8139" s="139"/>
      <c r="AW8139" s="140"/>
      <c r="AX8139" s="8"/>
      <c r="AY8139" s="8"/>
      <c r="AZ8139" s="8"/>
      <c r="BA8139" s="8"/>
      <c r="BB8139" s="122"/>
      <c r="BC8139" s="8"/>
      <c r="BD8139" s="8"/>
      <c r="BE8139" s="8"/>
      <c r="BF8139" s="8"/>
      <c r="BG8139" s="122"/>
      <c r="BH8139" s="8"/>
      <c r="BI8139" s="8"/>
      <c r="BJ8139" s="8"/>
      <c r="BK8139" s="8"/>
      <c r="BL8139" s="122"/>
      <c r="BM8139" s="8"/>
      <c r="BN8139" s="8"/>
      <c r="BO8139" s="8"/>
      <c r="BP8139" s="8"/>
      <c r="BQ8139" s="122"/>
      <c r="BR8139" s="8"/>
      <c r="BS8139" s="8"/>
      <c r="BT8139" s="8"/>
      <c r="BU8139" s="8"/>
      <c r="BV8139" s="122"/>
    </row>
    <row r="8140" spans="1:74" hidden="1" x14ac:dyDescent="0.3">
      <c r="A8140" s="8"/>
      <c r="B8140" s="2" t="s">
        <v>2</v>
      </c>
      <c r="C8140" s="2" t="s">
        <v>3</v>
      </c>
      <c r="D8140" s="2" t="s">
        <v>508</v>
      </c>
      <c r="E8140" s="9" t="s">
        <v>223</v>
      </c>
      <c r="F8140" s="10">
        <v>4</v>
      </c>
      <c r="G8140" s="18" t="s">
        <v>5</v>
      </c>
      <c r="H8140" s="3">
        <v>2024</v>
      </c>
      <c r="I8140" s="20" t="s">
        <v>315</v>
      </c>
      <c r="J8140" s="184" t="s">
        <v>347</v>
      </c>
      <c r="K8140" s="184" t="s">
        <v>320</v>
      </c>
      <c r="L8140" s="187">
        <f t="shared" si="375"/>
        <v>0</v>
      </c>
      <c r="M8140" s="187">
        <f t="shared" si="376"/>
        <v>0</v>
      </c>
      <c r="N8140" s="186"/>
      <c r="O8140" s="8"/>
      <c r="P8140" s="8"/>
      <c r="Q8140" s="8"/>
      <c r="R8140" s="8"/>
      <c r="S8140" s="122"/>
      <c r="T8140" s="8"/>
      <c r="U8140" s="8"/>
      <c r="V8140" s="8"/>
      <c r="W8140" s="8"/>
      <c r="X8140" s="122"/>
      <c r="Y8140" s="8"/>
      <c r="Z8140" s="8"/>
      <c r="AA8140" s="8"/>
      <c r="AB8140" s="8"/>
      <c r="AC8140" s="122"/>
      <c r="AD8140" s="8"/>
      <c r="AE8140" s="8"/>
      <c r="AF8140" s="8"/>
      <c r="AG8140" s="8"/>
      <c r="AH8140" s="122"/>
      <c r="AI8140" s="137"/>
      <c r="AJ8140" s="137"/>
      <c r="AK8140" s="137"/>
      <c r="AL8140" s="137"/>
      <c r="AM8140" s="138"/>
      <c r="AN8140" s="8"/>
      <c r="AO8140" s="8"/>
      <c r="AP8140" s="8"/>
      <c r="AQ8140" s="8"/>
      <c r="AR8140" s="122"/>
      <c r="AS8140" s="139"/>
      <c r="AT8140" s="139"/>
      <c r="AU8140" s="139"/>
      <c r="AV8140" s="139"/>
      <c r="AW8140" s="140"/>
      <c r="AX8140" s="8"/>
      <c r="AY8140" s="8"/>
      <c r="AZ8140" s="8"/>
      <c r="BA8140" s="8"/>
      <c r="BB8140" s="122"/>
      <c r="BC8140" s="8"/>
      <c r="BD8140" s="8"/>
      <c r="BE8140" s="8"/>
      <c r="BF8140" s="8"/>
      <c r="BG8140" s="122"/>
      <c r="BH8140" s="8"/>
      <c r="BI8140" s="8"/>
      <c r="BJ8140" s="8"/>
      <c r="BK8140" s="8"/>
      <c r="BL8140" s="122"/>
      <c r="BM8140" s="8"/>
      <c r="BN8140" s="8"/>
      <c r="BO8140" s="8"/>
      <c r="BP8140" s="8"/>
      <c r="BQ8140" s="122"/>
      <c r="BR8140" s="8"/>
      <c r="BS8140" s="8"/>
      <c r="BT8140" s="8"/>
      <c r="BU8140" s="8"/>
      <c r="BV8140" s="122"/>
    </row>
    <row r="8141" spans="1:74" ht="28.8" hidden="1" x14ac:dyDescent="0.3">
      <c r="A8141" s="8"/>
      <c r="B8141" s="2" t="s">
        <v>2</v>
      </c>
      <c r="C8141" s="2" t="s">
        <v>3</v>
      </c>
      <c r="D8141" s="2" t="s">
        <v>508</v>
      </c>
      <c r="E8141" s="9" t="s">
        <v>223</v>
      </c>
      <c r="F8141" s="10">
        <v>4</v>
      </c>
      <c r="G8141" s="18" t="s">
        <v>5</v>
      </c>
      <c r="H8141" s="3">
        <v>2024</v>
      </c>
      <c r="I8141" s="20" t="s">
        <v>315</v>
      </c>
      <c r="J8141" s="184" t="s">
        <v>296</v>
      </c>
      <c r="K8141" s="184" t="s">
        <v>321</v>
      </c>
      <c r="L8141" s="187">
        <f t="shared" si="375"/>
        <v>0</v>
      </c>
      <c r="M8141" s="187">
        <f t="shared" si="376"/>
        <v>0</v>
      </c>
      <c r="N8141" s="186"/>
      <c r="O8141" s="8"/>
      <c r="P8141" s="8"/>
      <c r="Q8141" s="8"/>
      <c r="R8141" s="8"/>
      <c r="S8141" s="122"/>
      <c r="T8141" s="8"/>
      <c r="U8141" s="8"/>
      <c r="V8141" s="8"/>
      <c r="W8141" s="8"/>
      <c r="X8141" s="122"/>
      <c r="Y8141" s="8"/>
      <c r="Z8141" s="8"/>
      <c r="AA8141" s="8"/>
      <c r="AB8141" s="8"/>
      <c r="AC8141" s="122"/>
      <c r="AD8141" s="8"/>
      <c r="AE8141" s="8"/>
      <c r="AF8141" s="8"/>
      <c r="AG8141" s="8"/>
      <c r="AH8141" s="122"/>
      <c r="AI8141" s="137"/>
      <c r="AJ8141" s="137"/>
      <c r="AK8141" s="137"/>
      <c r="AL8141" s="137"/>
      <c r="AM8141" s="138"/>
      <c r="AN8141" s="8"/>
      <c r="AO8141" s="8"/>
      <c r="AP8141" s="8"/>
      <c r="AQ8141" s="8"/>
      <c r="AR8141" s="122"/>
      <c r="AS8141" s="139"/>
      <c r="AT8141" s="139"/>
      <c r="AU8141" s="139"/>
      <c r="AV8141" s="139"/>
      <c r="AW8141" s="140"/>
      <c r="AX8141" s="8"/>
      <c r="AY8141" s="8"/>
      <c r="AZ8141" s="8"/>
      <c r="BA8141" s="8"/>
      <c r="BB8141" s="122"/>
      <c r="BC8141" s="8"/>
      <c r="BD8141" s="8"/>
      <c r="BE8141" s="8"/>
      <c r="BF8141" s="8"/>
      <c r="BG8141" s="122"/>
      <c r="BH8141" s="8"/>
      <c r="BI8141" s="8"/>
      <c r="BJ8141" s="8"/>
      <c r="BK8141" s="8"/>
      <c r="BL8141" s="122"/>
      <c r="BM8141" s="8"/>
      <c r="BN8141" s="8"/>
      <c r="BO8141" s="8"/>
      <c r="BP8141" s="8"/>
      <c r="BQ8141" s="122"/>
      <c r="BR8141" s="8"/>
      <c r="BS8141" s="8"/>
      <c r="BT8141" s="8"/>
      <c r="BU8141" s="8"/>
      <c r="BV8141" s="122"/>
    </row>
    <row r="8142" spans="1:74" ht="28.8" hidden="1" x14ac:dyDescent="0.3">
      <c r="A8142" s="8"/>
      <c r="B8142" s="2" t="s">
        <v>2</v>
      </c>
      <c r="C8142" s="2" t="s">
        <v>3</v>
      </c>
      <c r="D8142" s="2" t="s">
        <v>508</v>
      </c>
      <c r="E8142" s="9" t="s">
        <v>223</v>
      </c>
      <c r="F8142" s="10">
        <v>4</v>
      </c>
      <c r="G8142" s="18" t="s">
        <v>5</v>
      </c>
      <c r="H8142" s="3">
        <v>2024</v>
      </c>
      <c r="I8142" s="20" t="s">
        <v>316</v>
      </c>
      <c r="J8142" s="184" t="s">
        <v>297</v>
      </c>
      <c r="K8142" s="184" t="s">
        <v>318</v>
      </c>
      <c r="L8142" s="187">
        <f t="shared" si="375"/>
        <v>0</v>
      </c>
      <c r="M8142" s="187">
        <f t="shared" si="376"/>
        <v>0</v>
      </c>
      <c r="N8142" s="186"/>
      <c r="O8142" s="8"/>
      <c r="P8142" s="8"/>
      <c r="Q8142" s="8"/>
      <c r="R8142" s="8"/>
      <c r="S8142" s="122"/>
      <c r="T8142" s="8"/>
      <c r="U8142" s="8"/>
      <c r="V8142" s="8"/>
      <c r="W8142" s="8"/>
      <c r="X8142" s="122"/>
      <c r="Y8142" s="8"/>
      <c r="Z8142" s="8"/>
      <c r="AA8142" s="8"/>
      <c r="AB8142" s="8"/>
      <c r="AC8142" s="122"/>
      <c r="AD8142" s="8"/>
      <c r="AE8142" s="8"/>
      <c r="AF8142" s="8"/>
      <c r="AG8142" s="8"/>
      <c r="AH8142" s="122"/>
      <c r="AI8142" s="137"/>
      <c r="AJ8142" s="137"/>
      <c r="AK8142" s="137"/>
      <c r="AL8142" s="137"/>
      <c r="AM8142" s="138"/>
      <c r="AN8142" s="8"/>
      <c r="AO8142" s="8"/>
      <c r="AP8142" s="8"/>
      <c r="AQ8142" s="8"/>
      <c r="AR8142" s="122"/>
      <c r="AS8142" s="139"/>
      <c r="AT8142" s="139"/>
      <c r="AU8142" s="139"/>
      <c r="AV8142" s="139"/>
      <c r="AW8142" s="140"/>
      <c r="AX8142" s="8"/>
      <c r="AY8142" s="8"/>
      <c r="AZ8142" s="8"/>
      <c r="BA8142" s="8"/>
      <c r="BB8142" s="122"/>
      <c r="BC8142" s="8"/>
      <c r="BD8142" s="8"/>
      <c r="BE8142" s="8"/>
      <c r="BF8142" s="8"/>
      <c r="BG8142" s="122"/>
      <c r="BH8142" s="8"/>
      <c r="BI8142" s="8"/>
      <c r="BJ8142" s="8"/>
      <c r="BK8142" s="8"/>
      <c r="BL8142" s="122"/>
      <c r="BM8142" s="8"/>
      <c r="BN8142" s="8"/>
      <c r="BO8142" s="8"/>
      <c r="BP8142" s="8"/>
      <c r="BQ8142" s="122"/>
      <c r="BR8142" s="8"/>
      <c r="BS8142" s="8"/>
      <c r="BT8142" s="8"/>
      <c r="BU8142" s="8"/>
      <c r="BV8142" s="122"/>
    </row>
    <row r="8143" spans="1:74" hidden="1" x14ac:dyDescent="0.3">
      <c r="A8143" s="8"/>
      <c r="B8143" s="2" t="s">
        <v>2</v>
      </c>
      <c r="C8143" s="2" t="s">
        <v>3</v>
      </c>
      <c r="D8143" s="2" t="s">
        <v>508</v>
      </c>
      <c r="E8143" s="9" t="s">
        <v>223</v>
      </c>
      <c r="F8143" s="10">
        <v>4</v>
      </c>
      <c r="G8143" s="18" t="s">
        <v>5</v>
      </c>
      <c r="H8143" s="3">
        <v>2024</v>
      </c>
      <c r="I8143" s="20" t="s">
        <v>316</v>
      </c>
      <c r="J8143" s="185" t="s">
        <v>348</v>
      </c>
      <c r="K8143" s="185" t="s">
        <v>320</v>
      </c>
      <c r="L8143" s="187">
        <f t="shared" si="375"/>
        <v>0</v>
      </c>
      <c r="M8143" s="187">
        <f t="shared" si="376"/>
        <v>0</v>
      </c>
      <c r="N8143" s="186"/>
      <c r="O8143" s="8"/>
      <c r="P8143" s="8"/>
      <c r="Q8143" s="8"/>
      <c r="R8143" s="8"/>
      <c r="S8143" s="122"/>
      <c r="T8143" s="8"/>
      <c r="U8143" s="8"/>
      <c r="V8143" s="8"/>
      <c r="W8143" s="8"/>
      <c r="X8143" s="122"/>
      <c r="Y8143" s="8"/>
      <c r="Z8143" s="8"/>
      <c r="AA8143" s="8"/>
      <c r="AB8143" s="8"/>
      <c r="AC8143" s="122"/>
      <c r="AD8143" s="8"/>
      <c r="AE8143" s="8"/>
      <c r="AF8143" s="8"/>
      <c r="AG8143" s="8"/>
      <c r="AH8143" s="122"/>
      <c r="AI8143" s="137"/>
      <c r="AJ8143" s="137"/>
      <c r="AK8143" s="137"/>
      <c r="AL8143" s="137"/>
      <c r="AM8143" s="138"/>
      <c r="AN8143" s="8"/>
      <c r="AO8143" s="8"/>
      <c r="AP8143" s="8"/>
      <c r="AQ8143" s="8"/>
      <c r="AR8143" s="122"/>
      <c r="AS8143" s="139"/>
      <c r="AT8143" s="139"/>
      <c r="AU8143" s="139"/>
      <c r="AV8143" s="139"/>
      <c r="AW8143" s="140"/>
      <c r="AX8143" s="8"/>
      <c r="AY8143" s="8"/>
      <c r="AZ8143" s="8"/>
      <c r="BA8143" s="8"/>
      <c r="BB8143" s="122"/>
      <c r="BC8143" s="8"/>
      <c r="BD8143" s="8"/>
      <c r="BE8143" s="8"/>
      <c r="BF8143" s="8"/>
      <c r="BG8143" s="122"/>
      <c r="BH8143" s="8"/>
      <c r="BI8143" s="8"/>
      <c r="BJ8143" s="8"/>
      <c r="BK8143" s="8"/>
      <c r="BL8143" s="122"/>
      <c r="BM8143" s="8"/>
      <c r="BN8143" s="8"/>
      <c r="BO8143" s="8"/>
      <c r="BP8143" s="8"/>
      <c r="BQ8143" s="122"/>
      <c r="BR8143" s="8"/>
      <c r="BS8143" s="8"/>
      <c r="BT8143" s="8"/>
      <c r="BU8143" s="8"/>
      <c r="BV8143" s="122"/>
    </row>
    <row r="8144" spans="1:74" hidden="1" x14ac:dyDescent="0.3">
      <c r="A8144" s="8"/>
      <c r="B8144" s="2" t="s">
        <v>2</v>
      </c>
      <c r="C8144" s="2" t="s">
        <v>3</v>
      </c>
      <c r="D8144" s="2" t="s">
        <v>508</v>
      </c>
      <c r="E8144" s="9" t="s">
        <v>223</v>
      </c>
      <c r="F8144" s="10">
        <v>4</v>
      </c>
      <c r="G8144" s="18" t="s">
        <v>5</v>
      </c>
      <c r="H8144" s="3">
        <v>2024</v>
      </c>
      <c r="I8144" s="20" t="s">
        <v>282</v>
      </c>
      <c r="J8144" s="184" t="s">
        <v>272</v>
      </c>
      <c r="K8144" s="184" t="s">
        <v>321</v>
      </c>
      <c r="L8144" s="187">
        <f t="shared" si="375"/>
        <v>0</v>
      </c>
      <c r="M8144" s="187">
        <f t="shared" si="376"/>
        <v>0</v>
      </c>
      <c r="N8144" s="186"/>
      <c r="O8144" s="8"/>
      <c r="P8144" s="8"/>
      <c r="Q8144" s="8"/>
      <c r="R8144" s="8"/>
      <c r="S8144" s="122"/>
      <c r="T8144" s="8"/>
      <c r="U8144" s="8"/>
      <c r="V8144" s="8"/>
      <c r="W8144" s="8"/>
      <c r="X8144" s="122"/>
      <c r="Y8144" s="8"/>
      <c r="Z8144" s="8"/>
      <c r="AA8144" s="8"/>
      <c r="AB8144" s="8"/>
      <c r="AC8144" s="122"/>
      <c r="AD8144" s="8"/>
      <c r="AE8144" s="8"/>
      <c r="AF8144" s="8"/>
      <c r="AG8144" s="8"/>
      <c r="AH8144" s="122"/>
      <c r="AI8144" s="137"/>
      <c r="AJ8144" s="137"/>
      <c r="AK8144" s="137"/>
      <c r="AL8144" s="137"/>
      <c r="AM8144" s="138"/>
      <c r="AN8144" s="8"/>
      <c r="AO8144" s="8"/>
      <c r="AP8144" s="8"/>
      <c r="AQ8144" s="8"/>
      <c r="AR8144" s="122"/>
      <c r="AS8144" s="139"/>
      <c r="AT8144" s="139"/>
      <c r="AU8144" s="139"/>
      <c r="AV8144" s="139"/>
      <c r="AW8144" s="140"/>
      <c r="AX8144" s="8"/>
      <c r="AY8144" s="8"/>
      <c r="AZ8144" s="8"/>
      <c r="BA8144" s="8"/>
      <c r="BB8144" s="122"/>
      <c r="BC8144" s="8"/>
      <c r="BD8144" s="8"/>
      <c r="BE8144" s="8"/>
      <c r="BF8144" s="8"/>
      <c r="BG8144" s="122"/>
      <c r="BH8144" s="8"/>
      <c r="BI8144" s="8"/>
      <c r="BJ8144" s="8"/>
      <c r="BK8144" s="8"/>
      <c r="BL8144" s="122"/>
      <c r="BM8144" s="8"/>
      <c r="BN8144" s="8"/>
      <c r="BO8144" s="8"/>
      <c r="BP8144" s="8"/>
      <c r="BQ8144" s="122"/>
      <c r="BR8144" s="8"/>
      <c r="BS8144" s="8"/>
      <c r="BT8144" s="8"/>
      <c r="BU8144" s="8"/>
      <c r="BV8144" s="122"/>
    </row>
    <row r="8145" spans="1:74" ht="57.6" hidden="1" x14ac:dyDescent="0.3">
      <c r="A8145" s="8"/>
      <c r="B8145" s="2" t="s">
        <v>2</v>
      </c>
      <c r="C8145" s="2" t="s">
        <v>3</v>
      </c>
      <c r="D8145" s="2" t="s">
        <v>508</v>
      </c>
      <c r="E8145" s="9" t="s">
        <v>223</v>
      </c>
      <c r="F8145" s="10">
        <v>4</v>
      </c>
      <c r="G8145" s="18" t="s">
        <v>5</v>
      </c>
      <c r="H8145" s="3">
        <v>2024</v>
      </c>
      <c r="I8145" s="20" t="s">
        <v>282</v>
      </c>
      <c r="J8145" s="184" t="s">
        <v>273</v>
      </c>
      <c r="K8145" s="184" t="s">
        <v>321</v>
      </c>
      <c r="L8145" s="188">
        <f t="shared" si="375"/>
        <v>0.2485</v>
      </c>
      <c r="M8145" s="187">
        <f t="shared" si="376"/>
        <v>732.86300000000006</v>
      </c>
      <c r="N8145" s="186" t="s">
        <v>1602</v>
      </c>
      <c r="O8145" s="8"/>
      <c r="P8145" s="8"/>
      <c r="Q8145" s="8"/>
      <c r="R8145" s="8"/>
      <c r="S8145" s="122"/>
      <c r="T8145" s="8"/>
      <c r="U8145" s="8"/>
      <c r="V8145" s="8"/>
      <c r="W8145" s="8"/>
      <c r="X8145" s="122"/>
      <c r="Y8145" s="8"/>
      <c r="Z8145" s="8"/>
      <c r="AA8145" s="8"/>
      <c r="AB8145" s="8"/>
      <c r="AC8145" s="122"/>
      <c r="AD8145" s="8"/>
      <c r="AE8145" s="8"/>
      <c r="AF8145" s="8"/>
      <c r="AG8145" s="8"/>
      <c r="AH8145" s="122"/>
      <c r="AI8145" s="137"/>
      <c r="AJ8145" s="137"/>
      <c r="AK8145" s="137"/>
      <c r="AL8145" s="137"/>
      <c r="AM8145" s="138"/>
      <c r="AN8145" s="8"/>
      <c r="AO8145" s="8"/>
      <c r="AP8145" s="8"/>
      <c r="AQ8145" s="8"/>
      <c r="AR8145" s="122"/>
      <c r="AS8145" s="139" t="s">
        <v>690</v>
      </c>
      <c r="AT8145" s="139"/>
      <c r="AU8145" s="139"/>
      <c r="AV8145" s="139">
        <v>0.1502</v>
      </c>
      <c r="AW8145" s="140">
        <v>422.488</v>
      </c>
      <c r="AX8145" s="8" t="s">
        <v>781</v>
      </c>
      <c r="AY8145" s="8"/>
      <c r="AZ8145" s="8"/>
      <c r="BA8145" s="8">
        <v>9.8299999999999998E-2</v>
      </c>
      <c r="BB8145" s="122">
        <v>310.375</v>
      </c>
      <c r="BC8145" s="8"/>
      <c r="BD8145" s="8"/>
      <c r="BE8145" s="8"/>
      <c r="BF8145" s="8"/>
      <c r="BG8145" s="122"/>
      <c r="BH8145" s="8"/>
      <c r="BI8145" s="8"/>
      <c r="BJ8145" s="8"/>
      <c r="BK8145" s="8"/>
      <c r="BL8145" s="122"/>
      <c r="BM8145" s="8"/>
      <c r="BN8145" s="8"/>
      <c r="BO8145" s="8"/>
      <c r="BP8145" s="8"/>
      <c r="BQ8145" s="122"/>
      <c r="BR8145" s="8"/>
      <c r="BS8145" s="8"/>
      <c r="BT8145" s="8"/>
      <c r="BU8145" s="8"/>
      <c r="BV8145" s="122"/>
    </row>
    <row r="8146" spans="1:74" hidden="1" x14ac:dyDescent="0.3">
      <c r="A8146" s="8"/>
      <c r="B8146" s="2" t="s">
        <v>2</v>
      </c>
      <c r="C8146" s="2" t="s">
        <v>3</v>
      </c>
      <c r="D8146" s="2" t="s">
        <v>508</v>
      </c>
      <c r="E8146" s="9" t="s">
        <v>223</v>
      </c>
      <c r="F8146" s="10">
        <v>4</v>
      </c>
      <c r="G8146" s="18" t="s">
        <v>5</v>
      </c>
      <c r="H8146" s="3">
        <v>2024</v>
      </c>
      <c r="I8146" s="20" t="s">
        <v>282</v>
      </c>
      <c r="J8146" s="184" t="s">
        <v>274</v>
      </c>
      <c r="K8146" s="184" t="s">
        <v>321</v>
      </c>
      <c r="L8146" s="187">
        <f t="shared" si="375"/>
        <v>8.0000000000000004E-4</v>
      </c>
      <c r="M8146" s="187">
        <f t="shared" si="376"/>
        <v>1.05</v>
      </c>
      <c r="N8146" s="186" t="s">
        <v>962</v>
      </c>
      <c r="O8146" s="8"/>
      <c r="P8146" s="8"/>
      <c r="Q8146" s="8"/>
      <c r="R8146" s="8"/>
      <c r="S8146" s="122"/>
      <c r="T8146" s="8"/>
      <c r="U8146" s="8"/>
      <c r="V8146" s="8"/>
      <c r="W8146" s="8"/>
      <c r="X8146" s="122"/>
      <c r="Y8146" s="8"/>
      <c r="Z8146" s="8"/>
      <c r="AA8146" s="8"/>
      <c r="AB8146" s="8"/>
      <c r="AC8146" s="122"/>
      <c r="AD8146" s="8"/>
      <c r="AE8146" s="8"/>
      <c r="AF8146" s="8"/>
      <c r="AG8146" s="8"/>
      <c r="AH8146" s="122"/>
      <c r="AI8146" s="137"/>
      <c r="AJ8146" s="137"/>
      <c r="AK8146" s="137"/>
      <c r="AL8146" s="137"/>
      <c r="AM8146" s="138"/>
      <c r="AN8146" s="8"/>
      <c r="AO8146" s="8"/>
      <c r="AP8146" s="8"/>
      <c r="AQ8146" s="8"/>
      <c r="AR8146" s="122"/>
      <c r="AS8146" s="139"/>
      <c r="AT8146" s="139"/>
      <c r="AU8146" s="139"/>
      <c r="AV8146" s="139"/>
      <c r="AW8146" s="140"/>
      <c r="AX8146" s="8"/>
      <c r="AY8146" s="8"/>
      <c r="AZ8146" s="8"/>
      <c r="BA8146" s="8"/>
      <c r="BB8146" s="122"/>
      <c r="BC8146" s="8"/>
      <c r="BD8146" s="8"/>
      <c r="BE8146" s="8"/>
      <c r="BF8146" s="8"/>
      <c r="BG8146" s="122"/>
      <c r="BH8146" s="8" t="s">
        <v>962</v>
      </c>
      <c r="BI8146" s="8"/>
      <c r="BJ8146" s="8"/>
      <c r="BK8146" s="8">
        <v>8.0000000000000004E-4</v>
      </c>
      <c r="BL8146" s="122">
        <v>1.05</v>
      </c>
      <c r="BM8146" s="8"/>
      <c r="BN8146" s="8"/>
      <c r="BO8146" s="8"/>
      <c r="BP8146" s="8"/>
      <c r="BQ8146" s="122"/>
      <c r="BR8146" s="8"/>
      <c r="BS8146" s="8"/>
      <c r="BT8146" s="8"/>
      <c r="BU8146" s="8"/>
      <c r="BV8146" s="122"/>
    </row>
    <row r="8147" spans="1:74" hidden="1" x14ac:dyDescent="0.3">
      <c r="A8147" s="8"/>
      <c r="B8147" s="2" t="s">
        <v>2</v>
      </c>
      <c r="C8147" s="2" t="s">
        <v>3</v>
      </c>
      <c r="D8147" s="2" t="s">
        <v>508</v>
      </c>
      <c r="E8147" s="9" t="s">
        <v>223</v>
      </c>
      <c r="F8147" s="10">
        <v>4</v>
      </c>
      <c r="G8147" s="18" t="s">
        <v>5</v>
      </c>
      <c r="H8147" s="3">
        <v>2024</v>
      </c>
      <c r="I8147" s="20" t="s">
        <v>282</v>
      </c>
      <c r="J8147" s="184" t="s">
        <v>275</v>
      </c>
      <c r="K8147" s="184" t="s">
        <v>321</v>
      </c>
      <c r="L8147" s="187">
        <f t="shared" si="375"/>
        <v>7.0000000000000001E-3</v>
      </c>
      <c r="M8147" s="187">
        <f t="shared" si="376"/>
        <v>18.8</v>
      </c>
      <c r="N8147" s="186" t="s">
        <v>1604</v>
      </c>
      <c r="O8147" s="8"/>
      <c r="P8147" s="8"/>
      <c r="Q8147" s="8"/>
      <c r="R8147" s="8"/>
      <c r="S8147" s="122"/>
      <c r="T8147" s="8"/>
      <c r="U8147" s="8"/>
      <c r="V8147" s="8"/>
      <c r="W8147" s="8"/>
      <c r="X8147" s="122"/>
      <c r="Y8147" s="8"/>
      <c r="Z8147" s="8"/>
      <c r="AA8147" s="8"/>
      <c r="AB8147" s="8"/>
      <c r="AC8147" s="122"/>
      <c r="AD8147" s="8"/>
      <c r="AE8147" s="8"/>
      <c r="AF8147" s="8"/>
      <c r="AG8147" s="8"/>
      <c r="AH8147" s="122"/>
      <c r="AI8147" s="137"/>
      <c r="AJ8147" s="137"/>
      <c r="AK8147" s="137"/>
      <c r="AL8147" s="137"/>
      <c r="AM8147" s="138"/>
      <c r="AN8147" s="8"/>
      <c r="AO8147" s="8"/>
      <c r="AP8147" s="8"/>
      <c r="AQ8147" s="8"/>
      <c r="AR8147" s="122"/>
      <c r="AS8147" s="139"/>
      <c r="AT8147" s="139"/>
      <c r="AU8147" s="139" t="s">
        <v>706</v>
      </c>
      <c r="AV8147" s="139">
        <v>1E-3</v>
      </c>
      <c r="AW8147" s="140">
        <v>1.5409999999999999</v>
      </c>
      <c r="AX8147" s="8"/>
      <c r="AY8147" s="8"/>
      <c r="AZ8147" s="8">
        <v>230.22499999999999</v>
      </c>
      <c r="BA8147" s="8">
        <v>5.0000000000000001E-3</v>
      </c>
      <c r="BB8147" s="122">
        <v>14.081</v>
      </c>
      <c r="BC8147" s="8" t="s">
        <v>902</v>
      </c>
      <c r="BD8147" s="8"/>
      <c r="BE8147" s="8"/>
      <c r="BF8147" s="8">
        <v>1E-3</v>
      </c>
      <c r="BG8147" s="122">
        <v>3.1779999999999999</v>
      </c>
      <c r="BH8147" s="8"/>
      <c r="BI8147" s="8"/>
      <c r="BJ8147" s="8"/>
      <c r="BK8147" s="8"/>
      <c r="BL8147" s="122"/>
      <c r="BM8147" s="8"/>
      <c r="BN8147" s="8"/>
      <c r="BO8147" s="8"/>
      <c r="BP8147" s="8"/>
      <c r="BQ8147" s="122"/>
      <c r="BR8147" s="8"/>
      <c r="BS8147" s="8"/>
      <c r="BT8147" s="8"/>
      <c r="BU8147" s="8"/>
      <c r="BV8147" s="122"/>
    </row>
    <row r="8148" spans="1:74" hidden="1" x14ac:dyDescent="0.3">
      <c r="A8148" s="8"/>
      <c r="B8148" s="2" t="s">
        <v>2</v>
      </c>
      <c r="C8148" s="2" t="s">
        <v>3</v>
      </c>
      <c r="D8148" s="2" t="s">
        <v>508</v>
      </c>
      <c r="E8148" s="9" t="s">
        <v>223</v>
      </c>
      <c r="F8148" s="10">
        <v>4</v>
      </c>
      <c r="G8148" s="18" t="s">
        <v>5</v>
      </c>
      <c r="H8148" s="3">
        <v>2024</v>
      </c>
      <c r="I8148" s="20" t="s">
        <v>282</v>
      </c>
      <c r="J8148" s="184" t="s">
        <v>276</v>
      </c>
      <c r="K8148" s="184" t="s">
        <v>320</v>
      </c>
      <c r="L8148" s="187">
        <f t="shared" si="375"/>
        <v>0</v>
      </c>
      <c r="M8148" s="187">
        <f t="shared" si="376"/>
        <v>0</v>
      </c>
      <c r="N8148" s="186"/>
      <c r="O8148" s="8"/>
      <c r="P8148" s="8"/>
      <c r="Q8148" s="8"/>
      <c r="R8148" s="8"/>
      <c r="S8148" s="122"/>
      <c r="T8148" s="8"/>
      <c r="U8148" s="8"/>
      <c r="V8148" s="8"/>
      <c r="W8148" s="8"/>
      <c r="X8148" s="122"/>
      <c r="Y8148" s="8"/>
      <c r="Z8148" s="8"/>
      <c r="AA8148" s="8"/>
      <c r="AB8148" s="8"/>
      <c r="AC8148" s="122"/>
      <c r="AD8148" s="8"/>
      <c r="AE8148" s="8"/>
      <c r="AF8148" s="8"/>
      <c r="AG8148" s="8"/>
      <c r="AH8148" s="122"/>
      <c r="AI8148" s="137"/>
      <c r="AJ8148" s="137"/>
      <c r="AK8148" s="137"/>
      <c r="AL8148" s="137"/>
      <c r="AM8148" s="138"/>
      <c r="AN8148" s="8"/>
      <c r="AO8148" s="8"/>
      <c r="AP8148" s="8"/>
      <c r="AQ8148" s="8"/>
      <c r="AR8148" s="122"/>
      <c r="AS8148" s="139"/>
      <c r="AT8148" s="139"/>
      <c r="AU8148" s="139"/>
      <c r="AV8148" s="139"/>
      <c r="AW8148" s="140"/>
      <c r="AX8148" s="8"/>
      <c r="AY8148" s="8"/>
      <c r="AZ8148" s="8"/>
      <c r="BA8148" s="8"/>
      <c r="BB8148" s="122"/>
      <c r="BC8148" s="8"/>
      <c r="BD8148" s="8"/>
      <c r="BE8148" s="8"/>
      <c r="BF8148" s="8"/>
      <c r="BG8148" s="122"/>
      <c r="BH8148" s="8"/>
      <c r="BI8148" s="8"/>
      <c r="BJ8148" s="8"/>
      <c r="BK8148" s="8"/>
      <c r="BL8148" s="122"/>
      <c r="BM8148" s="8"/>
      <c r="BN8148" s="8"/>
      <c r="BO8148" s="8"/>
      <c r="BP8148" s="8"/>
      <c r="BQ8148" s="122"/>
      <c r="BR8148" s="8"/>
      <c r="BS8148" s="8"/>
      <c r="BT8148" s="8"/>
      <c r="BU8148" s="8"/>
      <c r="BV8148" s="122"/>
    </row>
    <row r="8149" spans="1:74" ht="43.2" hidden="1" x14ac:dyDescent="0.3">
      <c r="A8149" s="8"/>
      <c r="B8149" s="2" t="s">
        <v>2</v>
      </c>
      <c r="C8149" s="2" t="s">
        <v>3</v>
      </c>
      <c r="D8149" s="2" t="s">
        <v>508</v>
      </c>
      <c r="E8149" s="9" t="s">
        <v>223</v>
      </c>
      <c r="F8149" s="10">
        <v>4</v>
      </c>
      <c r="G8149" s="18" t="s">
        <v>5</v>
      </c>
      <c r="H8149" s="3">
        <v>2024</v>
      </c>
      <c r="I8149" s="20" t="s">
        <v>282</v>
      </c>
      <c r="J8149" s="184" t="s">
        <v>277</v>
      </c>
      <c r="K8149" s="184" t="s">
        <v>320</v>
      </c>
      <c r="L8149" s="187">
        <f t="shared" si="375"/>
        <v>60</v>
      </c>
      <c r="M8149" s="187">
        <f t="shared" si="376"/>
        <v>167.22299999999998</v>
      </c>
      <c r="N8149" s="186" t="s">
        <v>1605</v>
      </c>
      <c r="O8149" s="8"/>
      <c r="P8149" s="8"/>
      <c r="Q8149" s="8"/>
      <c r="R8149" s="8"/>
      <c r="S8149" s="122"/>
      <c r="T8149" s="8"/>
      <c r="U8149" s="8"/>
      <c r="V8149" s="8"/>
      <c r="W8149" s="8"/>
      <c r="X8149" s="122"/>
      <c r="Y8149" s="8"/>
      <c r="Z8149" s="8"/>
      <c r="AA8149" s="8"/>
      <c r="AB8149" s="8"/>
      <c r="AC8149" s="122"/>
      <c r="AD8149" s="8"/>
      <c r="AE8149" s="8"/>
      <c r="AF8149" s="8"/>
      <c r="AG8149" s="8"/>
      <c r="AH8149" s="122"/>
      <c r="AI8149" s="137"/>
      <c r="AJ8149" s="137"/>
      <c r="AK8149" s="137"/>
      <c r="AL8149" s="137"/>
      <c r="AM8149" s="138"/>
      <c r="AN8149" s="8"/>
      <c r="AO8149" s="8"/>
      <c r="AP8149" s="8"/>
      <c r="AQ8149" s="8"/>
      <c r="AR8149" s="122"/>
      <c r="AS8149" s="139" t="s">
        <v>715</v>
      </c>
      <c r="AT8149" s="139"/>
      <c r="AU8149" s="139"/>
      <c r="AV8149" s="139">
        <v>36</v>
      </c>
      <c r="AW8149" s="140">
        <v>90.911000000000001</v>
      </c>
      <c r="AX8149" s="8" t="s">
        <v>801</v>
      </c>
      <c r="AY8149" s="8"/>
      <c r="AZ8149" s="8"/>
      <c r="BA8149" s="8">
        <v>22</v>
      </c>
      <c r="BB8149" s="122">
        <v>67.781999999999996</v>
      </c>
      <c r="BC8149" s="8" t="s">
        <v>909</v>
      </c>
      <c r="BD8149" s="8"/>
      <c r="BE8149" s="8"/>
      <c r="BF8149" s="8">
        <v>2</v>
      </c>
      <c r="BG8149" s="122">
        <v>8.5299999999999994</v>
      </c>
      <c r="BH8149" s="8"/>
      <c r="BI8149" s="8"/>
      <c r="BJ8149" s="8"/>
      <c r="BK8149" s="8"/>
      <c r="BL8149" s="122"/>
      <c r="BM8149" s="8"/>
      <c r="BN8149" s="8"/>
      <c r="BO8149" s="8"/>
      <c r="BP8149" s="8"/>
      <c r="BQ8149" s="122"/>
      <c r="BR8149" s="8"/>
      <c r="BS8149" s="8"/>
      <c r="BT8149" s="8"/>
      <c r="BU8149" s="8"/>
      <c r="BV8149" s="122"/>
    </row>
    <row r="8150" spans="1:74" hidden="1" x14ac:dyDescent="0.3">
      <c r="A8150" s="8"/>
      <c r="B8150" s="2" t="s">
        <v>2</v>
      </c>
      <c r="C8150" s="2" t="s">
        <v>3</v>
      </c>
      <c r="D8150" s="2" t="s">
        <v>508</v>
      </c>
      <c r="E8150" s="9" t="s">
        <v>223</v>
      </c>
      <c r="F8150" s="10">
        <v>4</v>
      </c>
      <c r="G8150" s="18" t="s">
        <v>5</v>
      </c>
      <c r="H8150" s="3">
        <v>2024</v>
      </c>
      <c r="I8150" s="20" t="s">
        <v>283</v>
      </c>
      <c r="J8150" s="184" t="s">
        <v>298</v>
      </c>
      <c r="K8150" s="184" t="s">
        <v>321</v>
      </c>
      <c r="L8150" s="187">
        <f t="shared" si="375"/>
        <v>0</v>
      </c>
      <c r="M8150" s="187">
        <f t="shared" si="376"/>
        <v>0</v>
      </c>
      <c r="N8150" s="186"/>
      <c r="O8150" s="8"/>
      <c r="P8150" s="8"/>
      <c r="Q8150" s="8"/>
      <c r="R8150" s="8"/>
      <c r="S8150" s="122"/>
      <c r="T8150" s="8"/>
      <c r="U8150" s="8"/>
      <c r="V8150" s="8"/>
      <c r="W8150" s="8"/>
      <c r="X8150" s="122"/>
      <c r="Y8150" s="8"/>
      <c r="Z8150" s="8"/>
      <c r="AA8150" s="8"/>
      <c r="AB8150" s="8"/>
      <c r="AC8150" s="122"/>
      <c r="AD8150" s="8"/>
      <c r="AE8150" s="8"/>
      <c r="AF8150" s="8"/>
      <c r="AG8150" s="8"/>
      <c r="AH8150" s="122"/>
      <c r="AI8150" s="137"/>
      <c r="AJ8150" s="137"/>
      <c r="AK8150" s="137"/>
      <c r="AL8150" s="137"/>
      <c r="AM8150" s="138"/>
      <c r="AN8150" s="8"/>
      <c r="AO8150" s="8"/>
      <c r="AP8150" s="8"/>
      <c r="AQ8150" s="8"/>
      <c r="AR8150" s="122"/>
      <c r="AS8150" s="139"/>
      <c r="AT8150" s="139"/>
      <c r="AU8150" s="139"/>
      <c r="AV8150" s="139"/>
      <c r="AW8150" s="140"/>
      <c r="AX8150" s="8"/>
      <c r="AY8150" s="8"/>
      <c r="AZ8150" s="8"/>
      <c r="BA8150" s="8"/>
      <c r="BB8150" s="122"/>
      <c r="BC8150" s="8"/>
      <c r="BD8150" s="8"/>
      <c r="BE8150" s="8"/>
      <c r="BF8150" s="8"/>
      <c r="BG8150" s="122"/>
      <c r="BH8150" s="8"/>
      <c r="BI8150" s="8"/>
      <c r="BJ8150" s="8"/>
      <c r="BK8150" s="8"/>
      <c r="BL8150" s="122"/>
      <c r="BM8150" s="8"/>
      <c r="BN8150" s="8"/>
      <c r="BO8150" s="8"/>
      <c r="BP8150" s="8"/>
      <c r="BQ8150" s="122"/>
      <c r="BR8150" s="8"/>
      <c r="BS8150" s="8"/>
      <c r="BT8150" s="8"/>
      <c r="BU8150" s="8"/>
      <c r="BV8150" s="122"/>
    </row>
    <row r="8151" spans="1:74" hidden="1" x14ac:dyDescent="0.3">
      <c r="A8151" s="8"/>
      <c r="B8151" s="2" t="s">
        <v>2</v>
      </c>
      <c r="C8151" s="2" t="s">
        <v>3</v>
      </c>
      <c r="D8151" s="2" t="s">
        <v>508</v>
      </c>
      <c r="E8151" s="9" t="s">
        <v>223</v>
      </c>
      <c r="F8151" s="10">
        <v>4</v>
      </c>
      <c r="G8151" s="18" t="s">
        <v>5</v>
      </c>
      <c r="H8151" s="3">
        <v>2024</v>
      </c>
      <c r="I8151" s="20" t="s">
        <v>283</v>
      </c>
      <c r="J8151" s="184" t="s">
        <v>278</v>
      </c>
      <c r="K8151" s="184" t="s">
        <v>320</v>
      </c>
      <c r="L8151" s="187">
        <f t="shared" si="375"/>
        <v>20</v>
      </c>
      <c r="M8151" s="187">
        <f t="shared" si="376"/>
        <v>24.164000000000001</v>
      </c>
      <c r="N8151" s="186" t="s">
        <v>815</v>
      </c>
      <c r="O8151" s="8"/>
      <c r="P8151" s="8"/>
      <c r="Q8151" s="8"/>
      <c r="R8151" s="8"/>
      <c r="S8151" s="122"/>
      <c r="T8151" s="8"/>
      <c r="U8151" s="8"/>
      <c r="V8151" s="8"/>
      <c r="W8151" s="8"/>
      <c r="X8151" s="122"/>
      <c r="Y8151" s="8"/>
      <c r="Z8151" s="8"/>
      <c r="AA8151" s="8"/>
      <c r="AB8151" s="8"/>
      <c r="AC8151" s="122"/>
      <c r="AD8151" s="8"/>
      <c r="AE8151" s="8"/>
      <c r="AF8151" s="8"/>
      <c r="AG8151" s="8"/>
      <c r="AH8151" s="122"/>
      <c r="AI8151" s="137"/>
      <c r="AJ8151" s="137"/>
      <c r="AK8151" s="137"/>
      <c r="AL8151" s="137"/>
      <c r="AM8151" s="138"/>
      <c r="AN8151" s="8"/>
      <c r="AO8151" s="8"/>
      <c r="AP8151" s="8"/>
      <c r="AQ8151" s="8"/>
      <c r="AR8151" s="122"/>
      <c r="AS8151" s="139"/>
      <c r="AT8151" s="139"/>
      <c r="AU8151" s="139"/>
      <c r="AV8151" s="139"/>
      <c r="AW8151" s="140"/>
      <c r="AX8151" s="8" t="s">
        <v>815</v>
      </c>
      <c r="AY8151" s="8"/>
      <c r="AZ8151" s="8"/>
      <c r="BA8151" s="8">
        <v>20</v>
      </c>
      <c r="BB8151" s="122">
        <v>24.164000000000001</v>
      </c>
      <c r="BC8151" s="8"/>
      <c r="BD8151" s="8"/>
      <c r="BE8151" s="8"/>
      <c r="BF8151" s="8"/>
      <c r="BG8151" s="122"/>
      <c r="BH8151" s="8"/>
      <c r="BI8151" s="8"/>
      <c r="BJ8151" s="8"/>
      <c r="BK8151" s="8"/>
      <c r="BL8151" s="122"/>
      <c r="BM8151" s="8"/>
      <c r="BN8151" s="8"/>
      <c r="BO8151" s="8"/>
      <c r="BP8151" s="8"/>
      <c r="BQ8151" s="122"/>
      <c r="BR8151" s="8"/>
      <c r="BS8151" s="8"/>
      <c r="BT8151" s="8"/>
      <c r="BU8151" s="8"/>
      <c r="BV8151" s="122"/>
    </row>
    <row r="8152" spans="1:74" hidden="1" x14ac:dyDescent="0.3">
      <c r="A8152" s="8"/>
      <c r="B8152" s="2" t="s">
        <v>2</v>
      </c>
      <c r="C8152" s="2" t="s">
        <v>3</v>
      </c>
      <c r="D8152" s="2" t="s">
        <v>508</v>
      </c>
      <c r="E8152" s="9" t="s">
        <v>223</v>
      </c>
      <c r="F8152" s="10">
        <v>4</v>
      </c>
      <c r="G8152" s="18" t="s">
        <v>5</v>
      </c>
      <c r="H8152" s="3">
        <v>2024</v>
      </c>
      <c r="I8152" s="20" t="s">
        <v>283</v>
      </c>
      <c r="J8152" s="184" t="s">
        <v>279</v>
      </c>
      <c r="K8152" s="184" t="s">
        <v>320</v>
      </c>
      <c r="L8152" s="187">
        <f t="shared" si="375"/>
        <v>0</v>
      </c>
      <c r="M8152" s="187">
        <f t="shared" si="376"/>
        <v>0</v>
      </c>
      <c r="N8152" s="186"/>
      <c r="O8152" s="8"/>
      <c r="P8152" s="8"/>
      <c r="Q8152" s="8"/>
      <c r="R8152" s="8"/>
      <c r="S8152" s="122"/>
      <c r="T8152" s="8"/>
      <c r="U8152" s="8"/>
      <c r="V8152" s="8"/>
      <c r="W8152" s="8"/>
      <c r="X8152" s="122"/>
      <c r="Y8152" s="8"/>
      <c r="Z8152" s="8"/>
      <c r="AA8152" s="8"/>
      <c r="AB8152" s="8"/>
      <c r="AC8152" s="122"/>
      <c r="AD8152" s="8"/>
      <c r="AE8152" s="8"/>
      <c r="AF8152" s="8"/>
      <c r="AG8152" s="8"/>
      <c r="AH8152" s="122"/>
      <c r="AI8152" s="137"/>
      <c r="AJ8152" s="137"/>
      <c r="AK8152" s="137"/>
      <c r="AL8152" s="137"/>
      <c r="AM8152" s="138"/>
      <c r="AN8152" s="8"/>
      <c r="AO8152" s="8"/>
      <c r="AP8152" s="8"/>
      <c r="AQ8152" s="8"/>
      <c r="AR8152" s="122"/>
      <c r="AS8152" s="139"/>
      <c r="AT8152" s="139"/>
      <c r="AU8152" s="139"/>
      <c r="AV8152" s="139"/>
      <c r="AW8152" s="140"/>
      <c r="AX8152" s="8"/>
      <c r="AY8152" s="8"/>
      <c r="AZ8152" s="8"/>
      <c r="BA8152" s="8"/>
      <c r="BB8152" s="122"/>
      <c r="BC8152" s="8"/>
      <c r="BD8152" s="8"/>
      <c r="BE8152" s="8"/>
      <c r="BF8152" s="8"/>
      <c r="BG8152" s="122"/>
      <c r="BH8152" s="8"/>
      <c r="BI8152" s="8"/>
      <c r="BJ8152" s="8"/>
      <c r="BK8152" s="8"/>
      <c r="BL8152" s="122"/>
      <c r="BM8152" s="8"/>
      <c r="BN8152" s="8"/>
      <c r="BO8152" s="8"/>
      <c r="BP8152" s="8"/>
      <c r="BQ8152" s="122"/>
      <c r="BR8152" s="8"/>
      <c r="BS8152" s="8"/>
      <c r="BT8152" s="8"/>
      <c r="BU8152" s="8"/>
      <c r="BV8152" s="122"/>
    </row>
    <row r="8153" spans="1:74" hidden="1" x14ac:dyDescent="0.3">
      <c r="A8153" s="8"/>
      <c r="B8153" s="2" t="s">
        <v>2</v>
      </c>
      <c r="C8153" s="2" t="s">
        <v>3</v>
      </c>
      <c r="D8153" s="2" t="s">
        <v>508</v>
      </c>
      <c r="E8153" s="9" t="s">
        <v>223</v>
      </c>
      <c r="F8153" s="10">
        <v>4</v>
      </c>
      <c r="G8153" s="18" t="s">
        <v>5</v>
      </c>
      <c r="H8153" s="3">
        <v>2024</v>
      </c>
      <c r="I8153" s="20" t="s">
        <v>286</v>
      </c>
      <c r="J8153" s="184" t="s">
        <v>280</v>
      </c>
      <c r="K8153" s="184" t="s">
        <v>319</v>
      </c>
      <c r="L8153" s="187">
        <f t="shared" si="375"/>
        <v>0</v>
      </c>
      <c r="M8153" s="187">
        <f t="shared" si="376"/>
        <v>0</v>
      </c>
      <c r="N8153" s="186"/>
      <c r="O8153" s="8"/>
      <c r="P8153" s="8"/>
      <c r="Q8153" s="8"/>
      <c r="R8153" s="8"/>
      <c r="S8153" s="122"/>
      <c r="T8153" s="8"/>
      <c r="U8153" s="8"/>
      <c r="V8153" s="8"/>
      <c r="W8153" s="8"/>
      <c r="X8153" s="122"/>
      <c r="Y8153" s="8"/>
      <c r="Z8153" s="8"/>
      <c r="AA8153" s="8"/>
      <c r="AB8153" s="8"/>
      <c r="AC8153" s="122"/>
      <c r="AD8153" s="8"/>
      <c r="AE8153" s="8"/>
      <c r="AF8153" s="8"/>
      <c r="AG8153" s="8"/>
      <c r="AH8153" s="122"/>
      <c r="AI8153" s="137"/>
      <c r="AJ8153" s="137"/>
      <c r="AK8153" s="137"/>
      <c r="AL8153" s="137"/>
      <c r="AM8153" s="138"/>
      <c r="AN8153" s="8"/>
      <c r="AO8153" s="8"/>
      <c r="AP8153" s="8"/>
      <c r="AQ8153" s="8"/>
      <c r="AR8153" s="122"/>
      <c r="AS8153" s="139"/>
      <c r="AT8153" s="139"/>
      <c r="AU8153" s="139"/>
      <c r="AV8153" s="139"/>
      <c r="AW8153" s="140"/>
      <c r="AX8153" s="8"/>
      <c r="AY8153" s="8"/>
      <c r="AZ8153" s="8"/>
      <c r="BA8153" s="8"/>
      <c r="BB8153" s="122"/>
      <c r="BC8153" s="8"/>
      <c r="BD8153" s="8"/>
      <c r="BE8153" s="8"/>
      <c r="BF8153" s="8"/>
      <c r="BG8153" s="122"/>
      <c r="BH8153" s="8"/>
      <c r="BI8153" s="8"/>
      <c r="BJ8153" s="8"/>
      <c r="BK8153" s="8"/>
      <c r="BL8153" s="122"/>
      <c r="BM8153" s="8"/>
      <c r="BN8153" s="8"/>
      <c r="BO8153" s="8"/>
      <c r="BP8153" s="8"/>
      <c r="BQ8153" s="122"/>
      <c r="BR8153" s="8"/>
      <c r="BS8153" s="8"/>
      <c r="BT8153" s="8"/>
      <c r="BU8153" s="8"/>
      <c r="BV8153" s="122"/>
    </row>
    <row r="8154" spans="1:74" ht="86.4" hidden="1" x14ac:dyDescent="0.3">
      <c r="A8154" s="8"/>
      <c r="B8154" s="2" t="s">
        <v>2</v>
      </c>
      <c r="C8154" s="2" t="s">
        <v>3</v>
      </c>
      <c r="D8154" s="2" t="s">
        <v>508</v>
      </c>
      <c r="E8154" s="9" t="s">
        <v>223</v>
      </c>
      <c r="F8154" s="10">
        <v>4</v>
      </c>
      <c r="G8154" s="18" t="s">
        <v>5</v>
      </c>
      <c r="H8154" s="3">
        <v>2024</v>
      </c>
      <c r="I8154" s="20" t="s">
        <v>286</v>
      </c>
      <c r="J8154" s="184" t="s">
        <v>281</v>
      </c>
      <c r="K8154" s="184" t="s">
        <v>319</v>
      </c>
      <c r="L8154" s="187"/>
      <c r="M8154" s="187">
        <f t="shared" si="376"/>
        <v>182.03199999999998</v>
      </c>
      <c r="N8154" s="186" t="s">
        <v>1606</v>
      </c>
      <c r="O8154" s="8"/>
      <c r="P8154" s="8"/>
      <c r="Q8154" s="8"/>
      <c r="R8154" s="8"/>
      <c r="S8154" s="122"/>
      <c r="T8154" s="8"/>
      <c r="U8154" s="8"/>
      <c r="V8154" s="8"/>
      <c r="W8154" s="8"/>
      <c r="X8154" s="122"/>
      <c r="Y8154" s="8"/>
      <c r="Z8154" s="8"/>
      <c r="AA8154" s="8"/>
      <c r="AB8154" s="8"/>
      <c r="AC8154" s="122"/>
      <c r="AD8154" s="8"/>
      <c r="AE8154" s="8"/>
      <c r="AF8154" s="8"/>
      <c r="AG8154" s="8"/>
      <c r="AH8154" s="122"/>
      <c r="AI8154" s="137"/>
      <c r="AJ8154" s="137"/>
      <c r="AK8154" s="137"/>
      <c r="AL8154" s="137"/>
      <c r="AM8154" s="138"/>
      <c r="AN8154" s="8"/>
      <c r="AO8154" s="8"/>
      <c r="AP8154" s="8"/>
      <c r="AQ8154" s="8"/>
      <c r="AR8154" s="122"/>
      <c r="AS8154" s="139" t="s">
        <v>728</v>
      </c>
      <c r="AT8154" s="139"/>
      <c r="AU8154" s="139"/>
      <c r="AV8154" s="139"/>
      <c r="AW8154" s="140">
        <f>24.058+6.588</f>
        <v>30.646000000000001</v>
      </c>
      <c r="AX8154" s="8" t="s">
        <v>828</v>
      </c>
      <c r="AY8154" s="8"/>
      <c r="AZ8154" s="8"/>
      <c r="BA8154" s="8"/>
      <c r="BB8154" s="122">
        <v>5.9829999999999997</v>
      </c>
      <c r="BC8154" s="8" t="s">
        <v>939</v>
      </c>
      <c r="BD8154" s="8"/>
      <c r="BE8154" s="8"/>
      <c r="BF8154" s="8"/>
      <c r="BG8154" s="122">
        <v>6.407</v>
      </c>
      <c r="BH8154" s="8" t="s">
        <v>1047</v>
      </c>
      <c r="BI8154" s="8"/>
      <c r="BJ8154" s="8"/>
      <c r="BK8154" s="8"/>
      <c r="BL8154" s="122">
        <v>11.734999999999999</v>
      </c>
      <c r="BM8154" s="8" t="s">
        <v>1173</v>
      </c>
      <c r="BN8154" s="8"/>
      <c r="BO8154" s="8"/>
      <c r="BP8154" s="8"/>
      <c r="BQ8154" s="122">
        <v>3.28</v>
      </c>
      <c r="BR8154" s="8" t="s">
        <v>1269</v>
      </c>
      <c r="BS8154" s="8"/>
      <c r="BT8154" s="8"/>
      <c r="BU8154" s="8"/>
      <c r="BV8154" s="122">
        <f>3.181+76.8+44</f>
        <v>123.98099999999999</v>
      </c>
    </row>
    <row r="8155" spans="1:74" s="13" customFormat="1" hidden="1" x14ac:dyDescent="0.3">
      <c r="A8155" s="15"/>
      <c r="B8155" s="12" t="s">
        <v>2</v>
      </c>
      <c r="C8155" s="12" t="s">
        <v>3</v>
      </c>
      <c r="D8155" s="12" t="s">
        <v>508</v>
      </c>
      <c r="E8155" s="16" t="s">
        <v>223</v>
      </c>
      <c r="F8155" s="17">
        <v>4</v>
      </c>
      <c r="G8155" s="19" t="s">
        <v>5</v>
      </c>
      <c r="H8155" s="7">
        <v>2024</v>
      </c>
      <c r="I8155" s="21"/>
      <c r="J8155" s="12" t="s">
        <v>314</v>
      </c>
      <c r="K8155" s="12"/>
      <c r="L8155" s="147"/>
      <c r="M8155" s="147">
        <f t="shared" si="376"/>
        <v>1278.6760000000002</v>
      </c>
      <c r="N8155" s="183"/>
      <c r="O8155" s="15"/>
      <c r="P8155" s="15"/>
      <c r="Q8155" s="15"/>
      <c r="R8155" s="15"/>
      <c r="S8155" s="123"/>
      <c r="T8155" s="15"/>
      <c r="U8155" s="15"/>
      <c r="V8155" s="15"/>
      <c r="W8155" s="15"/>
      <c r="X8155" s="123"/>
      <c r="Y8155" s="15"/>
      <c r="Z8155" s="15"/>
      <c r="AA8155" s="15"/>
      <c r="AB8155" s="15"/>
      <c r="AC8155" s="123"/>
      <c r="AD8155" s="15"/>
      <c r="AE8155" s="15"/>
      <c r="AF8155" s="15"/>
      <c r="AG8155" s="15"/>
      <c r="AH8155" s="123"/>
      <c r="AI8155" s="15"/>
      <c r="AJ8155" s="15"/>
      <c r="AK8155" s="15"/>
      <c r="AL8155" s="15"/>
      <c r="AM8155" s="123">
        <f>SUM(AM8117:AM8154)</f>
        <v>0</v>
      </c>
      <c r="AN8155" s="15"/>
      <c r="AO8155" s="15"/>
      <c r="AP8155" s="15"/>
      <c r="AQ8155" s="15"/>
      <c r="AR8155" s="123">
        <f>SUM(AR8125:AR8154)</f>
        <v>5.9020000000000001</v>
      </c>
      <c r="AS8155" s="15"/>
      <c r="AT8155" s="15"/>
      <c r="AU8155" s="15"/>
      <c r="AV8155" s="15"/>
      <c r="AW8155" s="123">
        <f>SUM(AW8117:AW8154)</f>
        <v>545.58600000000001</v>
      </c>
      <c r="AX8155" s="15"/>
      <c r="AY8155" s="15"/>
      <c r="AZ8155" s="15"/>
      <c r="BA8155" s="123"/>
      <c r="BB8155" s="123">
        <f>SUM(BB8117:BB8154)</f>
        <v>422.38499999999999</v>
      </c>
      <c r="BC8155" s="15"/>
      <c r="BD8155" s="15"/>
      <c r="BE8155" s="15"/>
      <c r="BF8155" s="123"/>
      <c r="BG8155" s="123">
        <f t="shared" ref="BG8155" si="377">SUM(BG8117:BG8154)</f>
        <v>101.35299999999999</v>
      </c>
      <c r="BH8155" s="15"/>
      <c r="BI8155" s="15"/>
      <c r="BJ8155" s="15"/>
      <c r="BK8155" s="123"/>
      <c r="BL8155" s="123">
        <f t="shared" ref="BL8155" si="378">SUM(BL8117:BL8154)</f>
        <v>76.189000000000007</v>
      </c>
      <c r="BM8155" s="15"/>
      <c r="BN8155" s="15"/>
      <c r="BO8155" s="15"/>
      <c r="BP8155" s="123"/>
      <c r="BQ8155" s="123">
        <f t="shared" ref="BQ8155" si="379">SUM(BQ8117:BQ8154)</f>
        <v>3.28</v>
      </c>
      <c r="BR8155" s="15"/>
      <c r="BS8155" s="15"/>
      <c r="BT8155" s="15"/>
      <c r="BU8155" s="123"/>
      <c r="BV8155" s="123">
        <f t="shared" ref="BV8155" si="380">SUM(BV8117:BV8154)</f>
        <v>123.98099999999999</v>
      </c>
    </row>
    <row r="8156" spans="1:74" hidden="1" x14ac:dyDescent="0.3">
      <c r="A8156" s="8"/>
      <c r="B8156" s="2" t="s">
        <v>2</v>
      </c>
      <c r="C8156" s="2" t="s">
        <v>3</v>
      </c>
      <c r="D8156" s="2" t="s">
        <v>508</v>
      </c>
      <c r="E8156" s="9" t="s">
        <v>243</v>
      </c>
      <c r="F8156" s="10">
        <v>3</v>
      </c>
      <c r="G8156" s="18" t="s">
        <v>5</v>
      </c>
      <c r="H8156" s="3">
        <v>2024</v>
      </c>
      <c r="I8156" s="20" t="s">
        <v>287</v>
      </c>
      <c r="J8156" s="2" t="s">
        <v>509</v>
      </c>
      <c r="K8156" s="2" t="s">
        <v>318</v>
      </c>
      <c r="L8156" s="163">
        <f>SUM(R8156,W8156,AB8156,AG8156,AL8156,AQ8156,AV8156,BA8156,BF8156,BK8156,BP8156,BU8156)</f>
        <v>0</v>
      </c>
      <c r="M8156" s="163">
        <f t="shared" si="376"/>
        <v>0</v>
      </c>
      <c r="N8156" s="181"/>
      <c r="O8156" s="8"/>
      <c r="P8156" s="8"/>
      <c r="Q8156" s="8"/>
      <c r="R8156" s="8"/>
      <c r="S8156" s="122"/>
      <c r="T8156" s="8"/>
      <c r="U8156" s="8"/>
      <c r="V8156" s="8"/>
      <c r="W8156" s="8"/>
      <c r="X8156" s="122"/>
      <c r="Y8156" s="8"/>
      <c r="Z8156" s="8"/>
      <c r="AA8156" s="8"/>
      <c r="AB8156" s="8"/>
      <c r="AC8156" s="122"/>
      <c r="AD8156" s="8"/>
      <c r="AE8156" s="8"/>
      <c r="AF8156" s="8"/>
      <c r="AG8156" s="8"/>
      <c r="AH8156" s="122"/>
      <c r="AI8156" s="137"/>
      <c r="AJ8156" s="137"/>
      <c r="AK8156" s="137"/>
      <c r="AL8156" s="137"/>
      <c r="AM8156" s="138"/>
      <c r="AN8156" s="8"/>
      <c r="AO8156" s="8"/>
      <c r="AP8156" s="8"/>
      <c r="AQ8156" s="8"/>
      <c r="AR8156" s="122"/>
      <c r="AS8156" s="139"/>
      <c r="AT8156" s="139"/>
      <c r="AU8156" s="139"/>
      <c r="AV8156" s="139"/>
      <c r="AW8156" s="140"/>
      <c r="AX8156" s="8"/>
      <c r="AY8156" s="8"/>
      <c r="AZ8156" s="8"/>
      <c r="BA8156" s="8"/>
      <c r="BB8156" s="122"/>
      <c r="BC8156" s="8"/>
      <c r="BD8156" s="8"/>
      <c r="BE8156" s="8"/>
      <c r="BF8156" s="8"/>
      <c r="BG8156" s="122"/>
      <c r="BH8156" s="8"/>
      <c r="BI8156" s="8"/>
      <c r="BJ8156" s="8"/>
      <c r="BK8156" s="8"/>
      <c r="BL8156" s="122"/>
      <c r="BM8156" s="8"/>
      <c r="BN8156" s="8"/>
      <c r="BO8156" s="8"/>
      <c r="BP8156" s="8"/>
      <c r="BQ8156" s="122"/>
      <c r="BR8156" s="8"/>
      <c r="BS8156" s="8"/>
      <c r="BT8156" s="8"/>
      <c r="BU8156" s="8"/>
      <c r="BV8156" s="122"/>
    </row>
    <row r="8157" spans="1:74" hidden="1" x14ac:dyDescent="0.3">
      <c r="A8157" s="8"/>
      <c r="B8157" s="2" t="s">
        <v>2</v>
      </c>
      <c r="C8157" s="2" t="s">
        <v>3</v>
      </c>
      <c r="D8157" s="2" t="s">
        <v>508</v>
      </c>
      <c r="E8157" s="9" t="s">
        <v>243</v>
      </c>
      <c r="F8157" s="10">
        <v>3</v>
      </c>
      <c r="G8157" s="18" t="s">
        <v>5</v>
      </c>
      <c r="H8157" s="3">
        <v>2024</v>
      </c>
      <c r="I8157" s="20" t="s">
        <v>287</v>
      </c>
      <c r="J8157" s="2" t="s">
        <v>291</v>
      </c>
      <c r="K8157" s="2" t="s">
        <v>319</v>
      </c>
      <c r="L8157" s="163">
        <f t="shared" ref="L8157:L8192" si="381">SUM(R8157,W8157,AB8157,AG8157,AL8157,AQ8157,AV8157,BA8157,BF8157,BK8157,BP8157,BU8157)</f>
        <v>0</v>
      </c>
      <c r="M8157" s="163">
        <f>SUM(S8157,X8157,AC8157,AH8157,AM8157,AR8157,AW8157,BB8157,BG8157,BL8157,BQ8157,BV8157)</f>
        <v>0</v>
      </c>
      <c r="N8157" s="181"/>
      <c r="O8157" s="8"/>
      <c r="P8157" s="8"/>
      <c r="Q8157" s="8"/>
      <c r="R8157" s="8"/>
      <c r="S8157" s="122"/>
      <c r="T8157" s="8"/>
      <c r="U8157" s="8"/>
      <c r="V8157" s="8"/>
      <c r="W8157" s="8"/>
      <c r="X8157" s="122"/>
      <c r="Y8157" s="8"/>
      <c r="Z8157" s="8"/>
      <c r="AA8157" s="8"/>
      <c r="AB8157" s="8"/>
      <c r="AC8157" s="122"/>
      <c r="AD8157" s="8"/>
      <c r="AE8157" s="8"/>
      <c r="AF8157" s="8"/>
      <c r="AG8157" s="8"/>
      <c r="AH8157" s="122"/>
      <c r="AI8157" s="137"/>
      <c r="AJ8157" s="137"/>
      <c r="AK8157" s="137"/>
      <c r="AL8157" s="137"/>
      <c r="AM8157" s="138"/>
      <c r="AN8157" s="8"/>
      <c r="AO8157" s="8"/>
      <c r="AP8157" s="8"/>
      <c r="AQ8157" s="8"/>
      <c r="AR8157" s="122"/>
      <c r="AS8157" s="139"/>
      <c r="AT8157" s="139"/>
      <c r="AU8157" s="139"/>
      <c r="AV8157" s="139"/>
      <c r="AW8157" s="140"/>
      <c r="AX8157" s="8"/>
      <c r="AY8157" s="8"/>
      <c r="AZ8157" s="8"/>
      <c r="BA8157" s="8"/>
      <c r="BB8157" s="122"/>
      <c r="BC8157" s="8"/>
      <c r="BD8157" s="8"/>
      <c r="BE8157" s="8"/>
      <c r="BF8157" s="8"/>
      <c r="BG8157" s="122"/>
      <c r="BH8157" s="8"/>
      <c r="BI8157" s="8"/>
      <c r="BJ8157" s="8"/>
      <c r="BK8157" s="8"/>
      <c r="BL8157" s="122"/>
      <c r="BM8157" s="8"/>
      <c r="BN8157" s="8"/>
      <c r="BO8157" s="8"/>
      <c r="BP8157" s="8"/>
      <c r="BQ8157" s="122"/>
      <c r="BR8157" s="8"/>
      <c r="BS8157" s="8"/>
      <c r="BT8157" s="8"/>
      <c r="BU8157" s="8"/>
      <c r="BV8157" s="122"/>
    </row>
    <row r="8158" spans="1:74" hidden="1" x14ac:dyDescent="0.3">
      <c r="A8158" s="8"/>
      <c r="B8158" s="2" t="s">
        <v>2</v>
      </c>
      <c r="C8158" s="2" t="s">
        <v>3</v>
      </c>
      <c r="D8158" s="2" t="s">
        <v>508</v>
      </c>
      <c r="E8158" s="9" t="s">
        <v>243</v>
      </c>
      <c r="F8158" s="10">
        <v>3</v>
      </c>
      <c r="G8158" s="18" t="s">
        <v>5</v>
      </c>
      <c r="H8158" s="3">
        <v>2024</v>
      </c>
      <c r="I8158" s="20" t="s">
        <v>286</v>
      </c>
      <c r="J8158" s="2" t="s">
        <v>336</v>
      </c>
      <c r="K8158" s="2" t="s">
        <v>319</v>
      </c>
      <c r="L8158" s="163">
        <f t="shared" si="381"/>
        <v>0</v>
      </c>
      <c r="M8158" s="163">
        <f t="shared" ref="M8158:M8195" si="382">SUM(S8158,X8158,AC8158,AH8158,AM8158,AR8158,AW8158,BB8158,BG8158,BL8158,BQ8158,BV8158)</f>
        <v>0</v>
      </c>
      <c r="N8158" s="181"/>
      <c r="O8158" s="8"/>
      <c r="P8158" s="8"/>
      <c r="Q8158" s="8"/>
      <c r="R8158" s="8"/>
      <c r="S8158" s="122"/>
      <c r="T8158" s="8"/>
      <c r="U8158" s="8"/>
      <c r="V8158" s="8"/>
      <c r="W8158" s="8"/>
      <c r="X8158" s="122"/>
      <c r="Y8158" s="8"/>
      <c r="Z8158" s="8"/>
      <c r="AA8158" s="8"/>
      <c r="AB8158" s="8"/>
      <c r="AC8158" s="122"/>
      <c r="AD8158" s="8"/>
      <c r="AE8158" s="8"/>
      <c r="AF8158" s="8"/>
      <c r="AG8158" s="8"/>
      <c r="AH8158" s="122"/>
      <c r="AI8158" s="137"/>
      <c r="AJ8158" s="137"/>
      <c r="AK8158" s="137"/>
      <c r="AL8158" s="137"/>
      <c r="AM8158" s="138"/>
      <c r="AN8158" s="8"/>
      <c r="AO8158" s="8"/>
      <c r="AP8158" s="8"/>
      <c r="AQ8158" s="8"/>
      <c r="AR8158" s="122"/>
      <c r="AS8158" s="139"/>
      <c r="AT8158" s="139"/>
      <c r="AU8158" s="139"/>
      <c r="AV8158" s="139"/>
      <c r="AW8158" s="140"/>
      <c r="AX8158" s="8"/>
      <c r="AY8158" s="8"/>
      <c r="AZ8158" s="8"/>
      <c r="BA8158" s="8"/>
      <c r="BB8158" s="122"/>
      <c r="BC8158" s="8"/>
      <c r="BD8158" s="8"/>
      <c r="BE8158" s="8"/>
      <c r="BF8158" s="8"/>
      <c r="BG8158" s="122"/>
      <c r="BH8158" s="8"/>
      <c r="BI8158" s="8"/>
      <c r="BJ8158" s="8"/>
      <c r="BK8158" s="8"/>
      <c r="BL8158" s="122"/>
      <c r="BM8158" s="8"/>
      <c r="BN8158" s="8"/>
      <c r="BO8158" s="8"/>
      <c r="BP8158" s="8"/>
      <c r="BQ8158" s="122"/>
      <c r="BR8158" s="8"/>
      <c r="BS8158" s="8"/>
      <c r="BT8158" s="8"/>
      <c r="BU8158" s="8"/>
      <c r="BV8158" s="122"/>
    </row>
    <row r="8159" spans="1:74" hidden="1" x14ac:dyDescent="0.3">
      <c r="A8159" s="8"/>
      <c r="B8159" s="2" t="s">
        <v>2</v>
      </c>
      <c r="C8159" s="2" t="s">
        <v>3</v>
      </c>
      <c r="D8159" s="2" t="s">
        <v>508</v>
      </c>
      <c r="E8159" s="9" t="s">
        <v>243</v>
      </c>
      <c r="F8159" s="10">
        <v>3</v>
      </c>
      <c r="G8159" s="18" t="s">
        <v>5</v>
      </c>
      <c r="H8159" s="3">
        <v>2024</v>
      </c>
      <c r="I8159" s="20" t="s">
        <v>286</v>
      </c>
      <c r="J8159" s="8" t="s">
        <v>337</v>
      </c>
      <c r="K8159" s="8" t="s">
        <v>318</v>
      </c>
      <c r="L8159" s="163">
        <f t="shared" si="381"/>
        <v>0</v>
      </c>
      <c r="M8159" s="163">
        <f t="shared" si="382"/>
        <v>0</v>
      </c>
      <c r="N8159" s="181"/>
      <c r="O8159" s="8"/>
      <c r="P8159" s="8"/>
      <c r="Q8159" s="8"/>
      <c r="R8159" s="8"/>
      <c r="S8159" s="122"/>
      <c r="T8159" s="8"/>
      <c r="U8159" s="8"/>
      <c r="V8159" s="8"/>
      <c r="W8159" s="8"/>
      <c r="X8159" s="122"/>
      <c r="Y8159" s="8"/>
      <c r="Z8159" s="8"/>
      <c r="AA8159" s="8"/>
      <c r="AB8159" s="8"/>
      <c r="AC8159" s="122"/>
      <c r="AD8159" s="8"/>
      <c r="AE8159" s="8"/>
      <c r="AF8159" s="8"/>
      <c r="AG8159" s="8"/>
      <c r="AH8159" s="122"/>
      <c r="AI8159" s="137"/>
      <c r="AJ8159" s="137"/>
      <c r="AK8159" s="137"/>
      <c r="AL8159" s="137"/>
      <c r="AM8159" s="138"/>
      <c r="AN8159" s="8"/>
      <c r="AO8159" s="8"/>
      <c r="AP8159" s="8"/>
      <c r="AQ8159" s="8"/>
      <c r="AR8159" s="122"/>
      <c r="AS8159" s="139"/>
      <c r="AT8159" s="139"/>
      <c r="AU8159" s="139"/>
      <c r="AV8159" s="139"/>
      <c r="AW8159" s="140"/>
      <c r="AX8159" s="8"/>
      <c r="AY8159" s="8"/>
      <c r="AZ8159" s="8"/>
      <c r="BA8159" s="8"/>
      <c r="BB8159" s="122"/>
      <c r="BC8159" s="8"/>
      <c r="BD8159" s="8"/>
      <c r="BE8159" s="8"/>
      <c r="BF8159" s="8"/>
      <c r="BG8159" s="122"/>
      <c r="BH8159" s="8"/>
      <c r="BI8159" s="8"/>
      <c r="BJ8159" s="8"/>
      <c r="BK8159" s="8"/>
      <c r="BL8159" s="122"/>
      <c r="BM8159" s="8"/>
      <c r="BN8159" s="8"/>
      <c r="BO8159" s="8"/>
      <c r="BP8159" s="8"/>
      <c r="BQ8159" s="122"/>
      <c r="BR8159" s="8"/>
      <c r="BS8159" s="8"/>
      <c r="BT8159" s="8"/>
      <c r="BU8159" s="8"/>
      <c r="BV8159" s="122"/>
    </row>
    <row r="8160" spans="1:74" hidden="1" x14ac:dyDescent="0.3">
      <c r="A8160" s="8"/>
      <c r="B8160" s="2" t="s">
        <v>2</v>
      </c>
      <c r="C8160" s="2" t="s">
        <v>3</v>
      </c>
      <c r="D8160" s="2" t="s">
        <v>508</v>
      </c>
      <c r="E8160" s="9" t="s">
        <v>243</v>
      </c>
      <c r="F8160" s="10">
        <v>3</v>
      </c>
      <c r="G8160" s="18" t="s">
        <v>5</v>
      </c>
      <c r="H8160" s="3">
        <v>2024</v>
      </c>
      <c r="I8160" s="20" t="s">
        <v>286</v>
      </c>
      <c r="J8160" s="8" t="s">
        <v>338</v>
      </c>
      <c r="K8160" s="8" t="s">
        <v>339</v>
      </c>
      <c r="L8160" s="163">
        <f t="shared" si="381"/>
        <v>0</v>
      </c>
      <c r="M8160" s="163">
        <f t="shared" si="382"/>
        <v>0</v>
      </c>
      <c r="N8160" s="181"/>
      <c r="O8160" s="8"/>
      <c r="P8160" s="8"/>
      <c r="Q8160" s="8"/>
      <c r="R8160" s="8"/>
      <c r="S8160" s="122"/>
      <c r="T8160" s="8"/>
      <c r="U8160" s="8"/>
      <c r="V8160" s="8"/>
      <c r="W8160" s="8"/>
      <c r="X8160" s="122"/>
      <c r="Y8160" s="8"/>
      <c r="Z8160" s="8"/>
      <c r="AA8160" s="8"/>
      <c r="AB8160" s="8"/>
      <c r="AC8160" s="122"/>
      <c r="AD8160" s="8"/>
      <c r="AE8160" s="8"/>
      <c r="AF8160" s="8"/>
      <c r="AG8160" s="8"/>
      <c r="AH8160" s="122"/>
      <c r="AI8160" s="137"/>
      <c r="AJ8160" s="137"/>
      <c r="AK8160" s="137"/>
      <c r="AL8160" s="137"/>
      <c r="AM8160" s="138"/>
      <c r="AN8160" s="8"/>
      <c r="AO8160" s="8"/>
      <c r="AP8160" s="8"/>
      <c r="AQ8160" s="8"/>
      <c r="AR8160" s="122"/>
      <c r="AS8160" s="139"/>
      <c r="AT8160" s="139"/>
      <c r="AU8160" s="139"/>
      <c r="AV8160" s="139"/>
      <c r="AW8160" s="140"/>
      <c r="AX8160" s="8"/>
      <c r="AY8160" s="8"/>
      <c r="AZ8160" s="8"/>
      <c r="BA8160" s="8"/>
      <c r="BB8160" s="122"/>
      <c r="BC8160" s="8"/>
      <c r="BD8160" s="8"/>
      <c r="BE8160" s="8"/>
      <c r="BF8160" s="8"/>
      <c r="BG8160" s="122"/>
      <c r="BH8160" s="8"/>
      <c r="BI8160" s="8"/>
      <c r="BJ8160" s="8"/>
      <c r="BK8160" s="8"/>
      <c r="BL8160" s="122"/>
      <c r="BM8160" s="8"/>
      <c r="BN8160" s="8"/>
      <c r="BO8160" s="8"/>
      <c r="BP8160" s="8"/>
      <c r="BQ8160" s="122"/>
      <c r="BR8160" s="8"/>
      <c r="BS8160" s="8"/>
      <c r="BT8160" s="8"/>
      <c r="BU8160" s="8"/>
      <c r="BV8160" s="122"/>
    </row>
    <row r="8161" spans="1:74" hidden="1" x14ac:dyDescent="0.3">
      <c r="A8161" s="8"/>
      <c r="B8161" s="2" t="s">
        <v>2</v>
      </c>
      <c r="C8161" s="2" t="s">
        <v>3</v>
      </c>
      <c r="D8161" s="2" t="s">
        <v>508</v>
      </c>
      <c r="E8161" s="9" t="s">
        <v>243</v>
      </c>
      <c r="F8161" s="10">
        <v>3</v>
      </c>
      <c r="G8161" s="18" t="s">
        <v>5</v>
      </c>
      <c r="H8161" s="3">
        <v>2024</v>
      </c>
      <c r="I8161" s="20" t="s">
        <v>286</v>
      </c>
      <c r="J8161" s="8" t="s">
        <v>340</v>
      </c>
      <c r="K8161" s="8" t="s">
        <v>318</v>
      </c>
      <c r="L8161" s="163">
        <f t="shared" si="381"/>
        <v>0</v>
      </c>
      <c r="M8161" s="163">
        <f t="shared" si="382"/>
        <v>0</v>
      </c>
      <c r="N8161" s="181"/>
      <c r="O8161" s="8"/>
      <c r="P8161" s="8"/>
      <c r="Q8161" s="8"/>
      <c r="R8161" s="8"/>
      <c r="S8161" s="122"/>
      <c r="T8161" s="8"/>
      <c r="U8161" s="8"/>
      <c r="V8161" s="8"/>
      <c r="W8161" s="8"/>
      <c r="X8161" s="122"/>
      <c r="Y8161" s="8"/>
      <c r="Z8161" s="8"/>
      <c r="AA8161" s="8"/>
      <c r="AB8161" s="8"/>
      <c r="AC8161" s="122"/>
      <c r="AD8161" s="8"/>
      <c r="AE8161" s="8"/>
      <c r="AF8161" s="8"/>
      <c r="AG8161" s="8"/>
      <c r="AH8161" s="122"/>
      <c r="AI8161" s="137"/>
      <c r="AJ8161" s="137"/>
      <c r="AK8161" s="137"/>
      <c r="AL8161" s="137"/>
      <c r="AM8161" s="138"/>
      <c r="AN8161" s="8"/>
      <c r="AO8161" s="8"/>
      <c r="AP8161" s="8"/>
      <c r="AQ8161" s="8"/>
      <c r="AR8161" s="122"/>
      <c r="AS8161" s="139"/>
      <c r="AT8161" s="139"/>
      <c r="AU8161" s="139"/>
      <c r="AV8161" s="139"/>
      <c r="AW8161" s="140"/>
      <c r="AX8161" s="8"/>
      <c r="AY8161" s="8"/>
      <c r="AZ8161" s="8"/>
      <c r="BA8161" s="8"/>
      <c r="BB8161" s="122"/>
      <c r="BC8161" s="8"/>
      <c r="BD8161" s="8"/>
      <c r="BE8161" s="8"/>
      <c r="BF8161" s="8"/>
      <c r="BG8161" s="122"/>
      <c r="BH8161" s="8"/>
      <c r="BI8161" s="8"/>
      <c r="BJ8161" s="8"/>
      <c r="BK8161" s="8"/>
      <c r="BL8161" s="122"/>
      <c r="BM8161" s="8"/>
      <c r="BN8161" s="8"/>
      <c r="BO8161" s="8"/>
      <c r="BP8161" s="8"/>
      <c r="BQ8161" s="122"/>
      <c r="BR8161" s="8"/>
      <c r="BS8161" s="8"/>
      <c r="BT8161" s="8"/>
      <c r="BU8161" s="8"/>
      <c r="BV8161" s="122"/>
    </row>
    <row r="8162" spans="1:74" hidden="1" x14ac:dyDescent="0.3">
      <c r="A8162" s="8"/>
      <c r="B8162" s="2" t="s">
        <v>2</v>
      </c>
      <c r="C8162" s="2" t="s">
        <v>3</v>
      </c>
      <c r="D8162" s="2" t="s">
        <v>508</v>
      </c>
      <c r="E8162" s="9" t="s">
        <v>243</v>
      </c>
      <c r="F8162" s="10">
        <v>3</v>
      </c>
      <c r="G8162" s="18" t="s">
        <v>5</v>
      </c>
      <c r="H8162" s="3">
        <v>2024</v>
      </c>
      <c r="I8162" s="20" t="s">
        <v>286</v>
      </c>
      <c r="J8162" s="8" t="s">
        <v>341</v>
      </c>
      <c r="K8162" s="8" t="s">
        <v>320</v>
      </c>
      <c r="L8162" s="163">
        <f t="shared" si="381"/>
        <v>0</v>
      </c>
      <c r="M8162" s="163">
        <f t="shared" si="382"/>
        <v>0</v>
      </c>
      <c r="N8162" s="181"/>
      <c r="O8162" s="8"/>
      <c r="P8162" s="8"/>
      <c r="Q8162" s="8"/>
      <c r="R8162" s="8"/>
      <c r="S8162" s="122"/>
      <c r="T8162" s="8"/>
      <c r="U8162" s="8"/>
      <c r="V8162" s="8"/>
      <c r="W8162" s="8"/>
      <c r="X8162" s="122"/>
      <c r="Y8162" s="8"/>
      <c r="Z8162" s="8"/>
      <c r="AA8162" s="8"/>
      <c r="AB8162" s="8"/>
      <c r="AC8162" s="122"/>
      <c r="AD8162" s="8"/>
      <c r="AE8162" s="8"/>
      <c r="AF8162" s="8"/>
      <c r="AG8162" s="8"/>
      <c r="AH8162" s="122"/>
      <c r="AI8162" s="137"/>
      <c r="AJ8162" s="137"/>
      <c r="AK8162" s="137"/>
      <c r="AL8162" s="137"/>
      <c r="AM8162" s="138"/>
      <c r="AN8162" s="8"/>
      <c r="AO8162" s="8"/>
      <c r="AP8162" s="8"/>
      <c r="AQ8162" s="8"/>
      <c r="AR8162" s="122"/>
      <c r="AS8162" s="139"/>
      <c r="AT8162" s="139"/>
      <c r="AU8162" s="139"/>
      <c r="AV8162" s="139"/>
      <c r="AW8162" s="140"/>
      <c r="AX8162" s="8"/>
      <c r="AY8162" s="8"/>
      <c r="AZ8162" s="8"/>
      <c r="BA8162" s="8"/>
      <c r="BB8162" s="122"/>
      <c r="BC8162" s="8"/>
      <c r="BD8162" s="8"/>
      <c r="BE8162" s="8"/>
      <c r="BF8162" s="8"/>
      <c r="BG8162" s="122"/>
      <c r="BH8162" s="8"/>
      <c r="BI8162" s="8"/>
      <c r="BJ8162" s="8"/>
      <c r="BK8162" s="8"/>
      <c r="BL8162" s="122"/>
      <c r="BM8162" s="8"/>
      <c r="BN8162" s="8"/>
      <c r="BO8162" s="8"/>
      <c r="BP8162" s="8"/>
      <c r="BQ8162" s="122"/>
      <c r="BR8162" s="8"/>
      <c r="BS8162" s="8"/>
      <c r="BT8162" s="8"/>
      <c r="BU8162" s="8"/>
      <c r="BV8162" s="122"/>
    </row>
    <row r="8163" spans="1:74" hidden="1" x14ac:dyDescent="0.3">
      <c r="A8163" s="8"/>
      <c r="B8163" s="2" t="s">
        <v>2</v>
      </c>
      <c r="C8163" s="2" t="s">
        <v>3</v>
      </c>
      <c r="D8163" s="2" t="s">
        <v>508</v>
      </c>
      <c r="E8163" s="9" t="s">
        <v>243</v>
      </c>
      <c r="F8163" s="10">
        <v>3</v>
      </c>
      <c r="G8163" s="18" t="s">
        <v>5</v>
      </c>
      <c r="H8163" s="3">
        <v>2024</v>
      </c>
      <c r="I8163" s="20" t="s">
        <v>286</v>
      </c>
      <c r="J8163" s="8" t="s">
        <v>342</v>
      </c>
      <c r="K8163" s="8" t="s">
        <v>320</v>
      </c>
      <c r="L8163" s="163">
        <f t="shared" si="381"/>
        <v>0</v>
      </c>
      <c r="M8163" s="163">
        <f t="shared" si="382"/>
        <v>0</v>
      </c>
      <c r="N8163" s="181"/>
      <c r="O8163" s="8"/>
      <c r="P8163" s="8"/>
      <c r="Q8163" s="8"/>
      <c r="R8163" s="8"/>
      <c r="S8163" s="122"/>
      <c r="T8163" s="8"/>
      <c r="U8163" s="8"/>
      <c r="V8163" s="8"/>
      <c r="W8163" s="8"/>
      <c r="X8163" s="122"/>
      <c r="Y8163" s="8"/>
      <c r="Z8163" s="8"/>
      <c r="AA8163" s="8"/>
      <c r="AB8163" s="8"/>
      <c r="AC8163" s="122"/>
      <c r="AD8163" s="8"/>
      <c r="AE8163" s="8"/>
      <c r="AF8163" s="8"/>
      <c r="AG8163" s="8"/>
      <c r="AH8163" s="122"/>
      <c r="AI8163" s="137"/>
      <c r="AJ8163" s="137"/>
      <c r="AK8163" s="137"/>
      <c r="AL8163" s="137"/>
      <c r="AM8163" s="138"/>
      <c r="AN8163" s="8"/>
      <c r="AO8163" s="8"/>
      <c r="AP8163" s="8"/>
      <c r="AQ8163" s="8"/>
      <c r="AR8163" s="122"/>
      <c r="AS8163" s="139"/>
      <c r="AT8163" s="139"/>
      <c r="AU8163" s="139"/>
      <c r="AV8163" s="139"/>
      <c r="AW8163" s="140"/>
      <c r="AX8163" s="8"/>
      <c r="AY8163" s="8"/>
      <c r="AZ8163" s="8"/>
      <c r="BA8163" s="8"/>
      <c r="BB8163" s="122"/>
      <c r="BC8163" s="8"/>
      <c r="BD8163" s="8"/>
      <c r="BE8163" s="8"/>
      <c r="BF8163" s="8"/>
      <c r="BG8163" s="122"/>
      <c r="BH8163" s="8"/>
      <c r="BI8163" s="8"/>
      <c r="BJ8163" s="8"/>
      <c r="BK8163" s="8"/>
      <c r="BL8163" s="122"/>
      <c r="BM8163" s="8"/>
      <c r="BN8163" s="8"/>
      <c r="BO8163" s="8"/>
      <c r="BP8163" s="8"/>
      <c r="BQ8163" s="122"/>
      <c r="BR8163" s="8"/>
      <c r="BS8163" s="8"/>
      <c r="BT8163" s="8"/>
      <c r="BU8163" s="8"/>
      <c r="BV8163" s="122"/>
    </row>
    <row r="8164" spans="1:74" hidden="1" x14ac:dyDescent="0.3">
      <c r="A8164" s="8"/>
      <c r="B8164" s="2" t="s">
        <v>2</v>
      </c>
      <c r="C8164" s="2" t="s">
        <v>3</v>
      </c>
      <c r="D8164" s="2" t="s">
        <v>508</v>
      </c>
      <c r="E8164" s="9" t="s">
        <v>243</v>
      </c>
      <c r="F8164" s="10">
        <v>3</v>
      </c>
      <c r="G8164" s="18" t="s">
        <v>5</v>
      </c>
      <c r="H8164" s="3">
        <v>2024</v>
      </c>
      <c r="I8164" s="20" t="s">
        <v>286</v>
      </c>
      <c r="J8164" s="8" t="s">
        <v>343</v>
      </c>
      <c r="K8164" s="8" t="s">
        <v>339</v>
      </c>
      <c r="L8164" s="163">
        <f t="shared" si="381"/>
        <v>0</v>
      </c>
      <c r="M8164" s="163">
        <f t="shared" si="382"/>
        <v>0</v>
      </c>
      <c r="N8164" s="181"/>
      <c r="O8164" s="8"/>
      <c r="P8164" s="8"/>
      <c r="Q8164" s="8"/>
      <c r="R8164" s="8"/>
      <c r="S8164" s="122"/>
      <c r="T8164" s="8"/>
      <c r="U8164" s="8"/>
      <c r="V8164" s="8"/>
      <c r="W8164" s="8"/>
      <c r="X8164" s="122"/>
      <c r="Y8164" s="8"/>
      <c r="Z8164" s="8"/>
      <c r="AA8164" s="8"/>
      <c r="AB8164" s="8"/>
      <c r="AC8164" s="122"/>
      <c r="AD8164" s="8"/>
      <c r="AE8164" s="8"/>
      <c r="AF8164" s="8"/>
      <c r="AG8164" s="8"/>
      <c r="AH8164" s="122"/>
      <c r="AI8164" s="137"/>
      <c r="AJ8164" s="137"/>
      <c r="AK8164" s="137"/>
      <c r="AL8164" s="137"/>
      <c r="AM8164" s="138"/>
      <c r="AN8164" s="8"/>
      <c r="AO8164" s="8"/>
      <c r="AP8164" s="8"/>
      <c r="AQ8164" s="8"/>
      <c r="AR8164" s="122"/>
      <c r="AS8164" s="139"/>
      <c r="AT8164" s="139"/>
      <c r="AU8164" s="139"/>
      <c r="AV8164" s="139"/>
      <c r="AW8164" s="140"/>
      <c r="AX8164" s="8"/>
      <c r="AY8164" s="8"/>
      <c r="AZ8164" s="8"/>
      <c r="BA8164" s="8"/>
      <c r="BB8164" s="122"/>
      <c r="BC8164" s="8"/>
      <c r="BD8164" s="8"/>
      <c r="BE8164" s="8"/>
      <c r="BF8164" s="8"/>
      <c r="BG8164" s="122"/>
      <c r="BH8164" s="8"/>
      <c r="BI8164" s="8"/>
      <c r="BJ8164" s="8"/>
      <c r="BK8164" s="8"/>
      <c r="BL8164" s="122"/>
      <c r="BM8164" s="8"/>
      <c r="BN8164" s="8"/>
      <c r="BO8164" s="8"/>
      <c r="BP8164" s="8"/>
      <c r="BQ8164" s="122"/>
      <c r="BR8164" s="8"/>
      <c r="BS8164" s="8"/>
      <c r="BT8164" s="8"/>
      <c r="BU8164" s="8"/>
      <c r="BV8164" s="122"/>
    </row>
    <row r="8165" spans="1:74" hidden="1" x14ac:dyDescent="0.3">
      <c r="A8165" s="8"/>
      <c r="B8165" s="2" t="s">
        <v>2</v>
      </c>
      <c r="C8165" s="2" t="s">
        <v>3</v>
      </c>
      <c r="D8165" s="2" t="s">
        <v>508</v>
      </c>
      <c r="E8165" s="9" t="s">
        <v>243</v>
      </c>
      <c r="F8165" s="10">
        <v>3</v>
      </c>
      <c r="G8165" s="18" t="s">
        <v>5</v>
      </c>
      <c r="H8165" s="3">
        <v>2024</v>
      </c>
      <c r="I8165" s="20" t="s">
        <v>288</v>
      </c>
      <c r="J8165" s="8" t="s">
        <v>344</v>
      </c>
      <c r="K8165" s="8" t="s">
        <v>318</v>
      </c>
      <c r="L8165" s="163">
        <f t="shared" si="381"/>
        <v>0</v>
      </c>
      <c r="M8165" s="163">
        <f t="shared" si="382"/>
        <v>0</v>
      </c>
      <c r="N8165" s="181"/>
      <c r="O8165" s="8"/>
      <c r="P8165" s="8"/>
      <c r="Q8165" s="8"/>
      <c r="R8165" s="8"/>
      <c r="S8165" s="122"/>
      <c r="T8165" s="8"/>
      <c r="U8165" s="8"/>
      <c r="V8165" s="8"/>
      <c r="W8165" s="8"/>
      <c r="X8165" s="122"/>
      <c r="Y8165" s="8"/>
      <c r="Z8165" s="8"/>
      <c r="AA8165" s="8"/>
      <c r="AB8165" s="8"/>
      <c r="AC8165" s="122"/>
      <c r="AD8165" s="8"/>
      <c r="AE8165" s="8"/>
      <c r="AF8165" s="8"/>
      <c r="AG8165" s="8"/>
      <c r="AH8165" s="122"/>
      <c r="AI8165" s="137"/>
      <c r="AJ8165" s="137"/>
      <c r="AK8165" s="137"/>
      <c r="AL8165" s="137"/>
      <c r="AM8165" s="138"/>
      <c r="AN8165" s="8"/>
      <c r="AO8165" s="8"/>
      <c r="AP8165" s="8"/>
      <c r="AQ8165" s="8"/>
      <c r="AR8165" s="122"/>
      <c r="AS8165" s="139"/>
      <c r="AT8165" s="139"/>
      <c r="AU8165" s="139"/>
      <c r="AV8165" s="139"/>
      <c r="AW8165" s="140"/>
      <c r="AX8165" s="8"/>
      <c r="AY8165" s="8"/>
      <c r="AZ8165" s="8"/>
      <c r="BA8165" s="8"/>
      <c r="BB8165" s="122"/>
      <c r="BC8165" s="8"/>
      <c r="BD8165" s="8"/>
      <c r="BE8165" s="8"/>
      <c r="BF8165" s="8"/>
      <c r="BG8165" s="122"/>
      <c r="BH8165" s="8"/>
      <c r="BI8165" s="8"/>
      <c r="BJ8165" s="8"/>
      <c r="BK8165" s="8"/>
      <c r="BL8165" s="122"/>
      <c r="BM8165" s="8"/>
      <c r="BN8165" s="8"/>
      <c r="BO8165" s="8"/>
      <c r="BP8165" s="8"/>
      <c r="BQ8165" s="122"/>
      <c r="BR8165" s="8"/>
      <c r="BS8165" s="8"/>
      <c r="BT8165" s="8"/>
      <c r="BU8165" s="8"/>
      <c r="BV8165" s="122"/>
    </row>
    <row r="8166" spans="1:74" hidden="1" x14ac:dyDescent="0.3">
      <c r="A8166" s="8"/>
      <c r="B8166" s="2" t="s">
        <v>2</v>
      </c>
      <c r="C8166" s="2" t="s">
        <v>3</v>
      </c>
      <c r="D8166" s="2" t="s">
        <v>508</v>
      </c>
      <c r="E8166" s="9" t="s">
        <v>243</v>
      </c>
      <c r="F8166" s="10">
        <v>3</v>
      </c>
      <c r="G8166" s="18" t="s">
        <v>5</v>
      </c>
      <c r="H8166" s="3">
        <v>2024</v>
      </c>
      <c r="I8166" s="20" t="s">
        <v>288</v>
      </c>
      <c r="J8166" s="2" t="s">
        <v>351</v>
      </c>
      <c r="K8166" s="2" t="s">
        <v>318</v>
      </c>
      <c r="L8166" s="163">
        <f t="shared" si="381"/>
        <v>0</v>
      </c>
      <c r="M8166" s="163">
        <f t="shared" si="382"/>
        <v>0</v>
      </c>
      <c r="N8166" s="181"/>
      <c r="O8166" s="8"/>
      <c r="P8166" s="8"/>
      <c r="Q8166" s="8"/>
      <c r="R8166" s="8"/>
      <c r="S8166" s="122"/>
      <c r="T8166" s="8"/>
      <c r="U8166" s="8"/>
      <c r="V8166" s="8"/>
      <c r="W8166" s="8"/>
      <c r="X8166" s="122"/>
      <c r="Y8166" s="8"/>
      <c r="Z8166" s="8"/>
      <c r="AA8166" s="8"/>
      <c r="AB8166" s="8"/>
      <c r="AC8166" s="122"/>
      <c r="AD8166" s="8"/>
      <c r="AE8166" s="8"/>
      <c r="AF8166" s="8"/>
      <c r="AG8166" s="8"/>
      <c r="AH8166" s="122"/>
      <c r="AI8166" s="137"/>
      <c r="AJ8166" s="137"/>
      <c r="AK8166" s="137"/>
      <c r="AL8166" s="137"/>
      <c r="AM8166" s="138"/>
      <c r="AN8166" s="8"/>
      <c r="AO8166" s="8"/>
      <c r="AP8166" s="8"/>
      <c r="AQ8166" s="8"/>
      <c r="AR8166" s="122"/>
      <c r="AS8166" s="139"/>
      <c r="AT8166" s="139"/>
      <c r="AU8166" s="139"/>
      <c r="AV8166" s="139"/>
      <c r="AW8166" s="140"/>
      <c r="AX8166" s="8"/>
      <c r="AY8166" s="8"/>
      <c r="AZ8166" s="8"/>
      <c r="BA8166" s="8"/>
      <c r="BB8166" s="122"/>
      <c r="BC8166" s="8"/>
      <c r="BD8166" s="8"/>
      <c r="BE8166" s="8"/>
      <c r="BF8166" s="8"/>
      <c r="BG8166" s="122"/>
      <c r="BH8166" s="8"/>
      <c r="BI8166" s="8"/>
      <c r="BJ8166" s="8"/>
      <c r="BK8166" s="8"/>
      <c r="BL8166" s="122"/>
      <c r="BM8166" s="8"/>
      <c r="BN8166" s="8"/>
      <c r="BO8166" s="8"/>
      <c r="BP8166" s="8"/>
      <c r="BQ8166" s="122"/>
      <c r="BR8166" s="8"/>
      <c r="BS8166" s="8"/>
      <c r="BT8166" s="8"/>
      <c r="BU8166" s="8"/>
      <c r="BV8166" s="122"/>
    </row>
    <row r="8167" spans="1:74" hidden="1" x14ac:dyDescent="0.3">
      <c r="A8167" s="8"/>
      <c r="B8167" s="2" t="s">
        <v>2</v>
      </c>
      <c r="C8167" s="2" t="s">
        <v>3</v>
      </c>
      <c r="D8167" s="2" t="s">
        <v>508</v>
      </c>
      <c r="E8167" s="9" t="s">
        <v>243</v>
      </c>
      <c r="F8167" s="10">
        <v>3</v>
      </c>
      <c r="G8167" s="18" t="s">
        <v>5</v>
      </c>
      <c r="H8167" s="3">
        <v>2024</v>
      </c>
      <c r="I8167" s="20" t="s">
        <v>288</v>
      </c>
      <c r="J8167" s="2" t="s">
        <v>352</v>
      </c>
      <c r="K8167" s="2" t="s">
        <v>321</v>
      </c>
      <c r="L8167" s="163">
        <f t="shared" si="381"/>
        <v>0</v>
      </c>
      <c r="M8167" s="163">
        <f t="shared" si="382"/>
        <v>0</v>
      </c>
      <c r="N8167" s="181"/>
      <c r="O8167" s="8"/>
      <c r="P8167" s="8"/>
      <c r="Q8167" s="8"/>
      <c r="R8167" s="8"/>
      <c r="S8167" s="122"/>
      <c r="T8167" s="8"/>
      <c r="U8167" s="8"/>
      <c r="V8167" s="8"/>
      <c r="W8167" s="8"/>
      <c r="X8167" s="122"/>
      <c r="Y8167" s="8"/>
      <c r="Z8167" s="8"/>
      <c r="AA8167" s="8"/>
      <c r="AB8167" s="8"/>
      <c r="AC8167" s="122"/>
      <c r="AD8167" s="8"/>
      <c r="AE8167" s="8"/>
      <c r="AF8167" s="8"/>
      <c r="AG8167" s="8"/>
      <c r="AH8167" s="122"/>
      <c r="AI8167" s="137"/>
      <c r="AJ8167" s="137"/>
      <c r="AK8167" s="137"/>
      <c r="AL8167" s="137"/>
      <c r="AM8167" s="138"/>
      <c r="AN8167" s="8"/>
      <c r="AO8167" s="8"/>
      <c r="AP8167" s="8"/>
      <c r="AQ8167" s="8"/>
      <c r="AR8167" s="122"/>
      <c r="AS8167" s="139"/>
      <c r="AT8167" s="139"/>
      <c r="AU8167" s="139"/>
      <c r="AV8167" s="139"/>
      <c r="AW8167" s="140"/>
      <c r="AX8167" s="8"/>
      <c r="AY8167" s="8"/>
      <c r="AZ8167" s="8"/>
      <c r="BA8167" s="8"/>
      <c r="BB8167" s="122"/>
      <c r="BC8167" s="8"/>
      <c r="BD8167" s="8"/>
      <c r="BE8167" s="8"/>
      <c r="BF8167" s="8"/>
      <c r="BG8167" s="122"/>
      <c r="BH8167" s="8"/>
      <c r="BI8167" s="8"/>
      <c r="BJ8167" s="8"/>
      <c r="BK8167" s="8"/>
      <c r="BL8167" s="122"/>
      <c r="BM8167" s="8"/>
      <c r="BN8167" s="8"/>
      <c r="BO8167" s="8"/>
      <c r="BP8167" s="8"/>
      <c r="BQ8167" s="122"/>
      <c r="BR8167" s="8"/>
      <c r="BS8167" s="8"/>
      <c r="BT8167" s="8"/>
      <c r="BU8167" s="8"/>
      <c r="BV8167" s="122"/>
    </row>
    <row r="8168" spans="1:74" hidden="1" x14ac:dyDescent="0.3">
      <c r="A8168" s="8"/>
      <c r="B8168" s="2" t="s">
        <v>2</v>
      </c>
      <c r="C8168" s="2" t="s">
        <v>3</v>
      </c>
      <c r="D8168" s="2" t="s">
        <v>508</v>
      </c>
      <c r="E8168" s="9" t="s">
        <v>243</v>
      </c>
      <c r="F8168" s="10">
        <v>3</v>
      </c>
      <c r="G8168" s="18" t="s">
        <v>5</v>
      </c>
      <c r="H8168" s="3">
        <v>2024</v>
      </c>
      <c r="I8168" s="20" t="s">
        <v>288</v>
      </c>
      <c r="J8168" s="2" t="s">
        <v>345</v>
      </c>
      <c r="K8168" s="2" t="s">
        <v>318</v>
      </c>
      <c r="L8168" s="163">
        <f t="shared" si="381"/>
        <v>0</v>
      </c>
      <c r="M8168" s="163">
        <f t="shared" si="382"/>
        <v>0</v>
      </c>
      <c r="N8168" s="181"/>
      <c r="O8168" s="8"/>
      <c r="P8168" s="8"/>
      <c r="Q8168" s="8"/>
      <c r="R8168" s="8"/>
      <c r="S8168" s="122"/>
      <c r="T8168" s="8"/>
      <c r="U8168" s="8"/>
      <c r="V8168" s="8"/>
      <c r="W8168" s="8"/>
      <c r="X8168" s="122"/>
      <c r="Y8168" s="8"/>
      <c r="Z8168" s="8"/>
      <c r="AA8168" s="8"/>
      <c r="AB8168" s="8"/>
      <c r="AC8168" s="122"/>
      <c r="AD8168" s="8"/>
      <c r="AE8168" s="8"/>
      <c r="AF8168" s="8"/>
      <c r="AG8168" s="8"/>
      <c r="AH8168" s="122"/>
      <c r="AI8168" s="137"/>
      <c r="AJ8168" s="137"/>
      <c r="AK8168" s="137"/>
      <c r="AL8168" s="137"/>
      <c r="AM8168" s="138"/>
      <c r="AN8168" s="8"/>
      <c r="AO8168" s="8"/>
      <c r="AP8168" s="8"/>
      <c r="AQ8168" s="8"/>
      <c r="AR8168" s="122"/>
      <c r="AS8168" s="139"/>
      <c r="AT8168" s="139"/>
      <c r="AU8168" s="139"/>
      <c r="AV8168" s="139"/>
      <c r="AW8168" s="140"/>
      <c r="AX8168" s="8"/>
      <c r="AY8168" s="8"/>
      <c r="AZ8168" s="8"/>
      <c r="BA8168" s="8"/>
      <c r="BB8168" s="122"/>
      <c r="BC8168" s="8"/>
      <c r="BD8168" s="8"/>
      <c r="BE8168" s="8"/>
      <c r="BF8168" s="8"/>
      <c r="BG8168" s="122"/>
      <c r="BH8168" s="8"/>
      <c r="BI8168" s="8"/>
      <c r="BJ8168" s="8"/>
      <c r="BK8168" s="8"/>
      <c r="BL8168" s="122"/>
      <c r="BM8168" s="8"/>
      <c r="BN8168" s="8"/>
      <c r="BO8168" s="8"/>
      <c r="BP8168" s="8"/>
      <c r="BQ8168" s="122"/>
      <c r="BR8168" s="8"/>
      <c r="BS8168" s="8"/>
      <c r="BT8168" s="8"/>
      <c r="BU8168" s="8"/>
      <c r="BV8168" s="122"/>
    </row>
    <row r="8169" spans="1:74" hidden="1" x14ac:dyDescent="0.3">
      <c r="A8169" s="8"/>
      <c r="B8169" s="2" t="s">
        <v>2</v>
      </c>
      <c r="C8169" s="2" t="s">
        <v>3</v>
      </c>
      <c r="D8169" s="2" t="s">
        <v>508</v>
      </c>
      <c r="E8169" s="9" t="s">
        <v>243</v>
      </c>
      <c r="F8169" s="10">
        <v>3</v>
      </c>
      <c r="G8169" s="18" t="s">
        <v>5</v>
      </c>
      <c r="H8169" s="3">
        <v>2024</v>
      </c>
      <c r="I8169" s="20" t="s">
        <v>289</v>
      </c>
      <c r="J8169" s="2" t="s">
        <v>268</v>
      </c>
      <c r="K8169" s="2" t="s">
        <v>318</v>
      </c>
      <c r="L8169" s="163">
        <f t="shared" si="381"/>
        <v>0</v>
      </c>
      <c r="M8169" s="163">
        <f t="shared" si="382"/>
        <v>0</v>
      </c>
      <c r="N8169" s="181"/>
      <c r="O8169" s="8"/>
      <c r="P8169" s="8"/>
      <c r="Q8169" s="8"/>
      <c r="R8169" s="8"/>
      <c r="S8169" s="122"/>
      <c r="T8169" s="8"/>
      <c r="U8169" s="8"/>
      <c r="V8169" s="8"/>
      <c r="W8169" s="8"/>
      <c r="X8169" s="122"/>
      <c r="Y8169" s="8"/>
      <c r="Z8169" s="8"/>
      <c r="AA8169" s="8"/>
      <c r="AB8169" s="8"/>
      <c r="AC8169" s="122"/>
      <c r="AD8169" s="8"/>
      <c r="AE8169" s="8"/>
      <c r="AF8169" s="8"/>
      <c r="AG8169" s="8"/>
      <c r="AH8169" s="122"/>
      <c r="AI8169" s="137"/>
      <c r="AJ8169" s="137"/>
      <c r="AK8169" s="137"/>
      <c r="AL8169" s="137"/>
      <c r="AM8169" s="138"/>
      <c r="AN8169" s="8"/>
      <c r="AO8169" s="8"/>
      <c r="AP8169" s="8"/>
      <c r="AQ8169" s="8"/>
      <c r="AR8169" s="122"/>
      <c r="AS8169" s="139"/>
      <c r="AT8169" s="139"/>
      <c r="AU8169" s="139"/>
      <c r="AV8169" s="139"/>
      <c r="AW8169" s="140"/>
      <c r="AX8169" s="8"/>
      <c r="AY8169" s="8"/>
      <c r="AZ8169" s="8"/>
      <c r="BA8169" s="8"/>
      <c r="BB8169" s="122"/>
      <c r="BC8169" s="8"/>
      <c r="BD8169" s="8"/>
      <c r="BE8169" s="8"/>
      <c r="BF8169" s="8"/>
      <c r="BG8169" s="122"/>
      <c r="BH8169" s="8"/>
      <c r="BI8169" s="8"/>
      <c r="BJ8169" s="8"/>
      <c r="BK8169" s="8"/>
      <c r="BL8169" s="122"/>
      <c r="BM8169" s="8"/>
      <c r="BN8169" s="8"/>
      <c r="BO8169" s="8"/>
      <c r="BP8169" s="8"/>
      <c r="BQ8169" s="122"/>
      <c r="BR8169" s="8"/>
      <c r="BS8169" s="8"/>
      <c r="BT8169" s="8"/>
      <c r="BU8169" s="8"/>
      <c r="BV8169" s="122"/>
    </row>
    <row r="8170" spans="1:74" hidden="1" x14ac:dyDescent="0.3">
      <c r="A8170" s="8"/>
      <c r="B8170" s="2" t="s">
        <v>2</v>
      </c>
      <c r="C8170" s="2" t="s">
        <v>3</v>
      </c>
      <c r="D8170" s="2" t="s">
        <v>508</v>
      </c>
      <c r="E8170" s="9" t="s">
        <v>243</v>
      </c>
      <c r="F8170" s="10">
        <v>3</v>
      </c>
      <c r="G8170" s="18" t="s">
        <v>5</v>
      </c>
      <c r="H8170" s="3">
        <v>2024</v>
      </c>
      <c r="I8170" s="20" t="s">
        <v>289</v>
      </c>
      <c r="J8170" s="2" t="s">
        <v>292</v>
      </c>
      <c r="K8170" s="2" t="s">
        <v>318</v>
      </c>
      <c r="L8170" s="163">
        <f t="shared" si="381"/>
        <v>0</v>
      </c>
      <c r="M8170" s="163">
        <f t="shared" si="382"/>
        <v>0</v>
      </c>
      <c r="N8170" s="181"/>
      <c r="O8170" s="8"/>
      <c r="P8170" s="8"/>
      <c r="Q8170" s="8"/>
      <c r="R8170" s="8"/>
      <c r="S8170" s="122"/>
      <c r="T8170" s="8"/>
      <c r="U8170" s="8"/>
      <c r="V8170" s="8"/>
      <c r="W8170" s="8"/>
      <c r="X8170" s="122"/>
      <c r="Y8170" s="8"/>
      <c r="Z8170" s="8"/>
      <c r="AA8170" s="8"/>
      <c r="AB8170" s="8"/>
      <c r="AC8170" s="122"/>
      <c r="AD8170" s="8"/>
      <c r="AE8170" s="8"/>
      <c r="AF8170" s="8"/>
      <c r="AG8170" s="8"/>
      <c r="AH8170" s="122"/>
      <c r="AI8170" s="137"/>
      <c r="AJ8170" s="137"/>
      <c r="AK8170" s="137"/>
      <c r="AL8170" s="137"/>
      <c r="AM8170" s="138"/>
      <c r="AN8170" s="8"/>
      <c r="AO8170" s="8"/>
      <c r="AP8170" s="8"/>
      <c r="AQ8170" s="8"/>
      <c r="AR8170" s="122"/>
      <c r="AS8170" s="139"/>
      <c r="AT8170" s="139"/>
      <c r="AU8170" s="139"/>
      <c r="AV8170" s="139"/>
      <c r="AW8170" s="140"/>
      <c r="AX8170" s="8"/>
      <c r="AY8170" s="8"/>
      <c r="AZ8170" s="8"/>
      <c r="BA8170" s="8"/>
      <c r="BB8170" s="122"/>
      <c r="BC8170" s="8"/>
      <c r="BD8170" s="8"/>
      <c r="BE8170" s="8"/>
      <c r="BF8170" s="8"/>
      <c r="BG8170" s="122"/>
      <c r="BH8170" s="8"/>
      <c r="BI8170" s="8"/>
      <c r="BJ8170" s="8"/>
      <c r="BK8170" s="8"/>
      <c r="BL8170" s="122"/>
      <c r="BM8170" s="8"/>
      <c r="BN8170" s="8"/>
      <c r="BO8170" s="8"/>
      <c r="BP8170" s="8"/>
      <c r="BQ8170" s="122"/>
      <c r="BR8170" s="8"/>
      <c r="BS8170" s="8"/>
      <c r="BT8170" s="8"/>
      <c r="BU8170" s="8"/>
      <c r="BV8170" s="122"/>
    </row>
    <row r="8171" spans="1:74" hidden="1" x14ac:dyDescent="0.3">
      <c r="A8171" s="8"/>
      <c r="B8171" s="2" t="s">
        <v>2</v>
      </c>
      <c r="C8171" s="2" t="s">
        <v>3</v>
      </c>
      <c r="D8171" s="2" t="s">
        <v>508</v>
      </c>
      <c r="E8171" s="9" t="s">
        <v>243</v>
      </c>
      <c r="F8171" s="10">
        <v>3</v>
      </c>
      <c r="G8171" s="18" t="s">
        <v>5</v>
      </c>
      <c r="H8171" s="3">
        <v>2024</v>
      </c>
      <c r="I8171" s="20" t="s">
        <v>285</v>
      </c>
      <c r="J8171" s="2" t="s">
        <v>293</v>
      </c>
      <c r="K8171" s="2" t="s">
        <v>318</v>
      </c>
      <c r="L8171" s="163">
        <f t="shared" si="381"/>
        <v>0</v>
      </c>
      <c r="M8171" s="163">
        <f t="shared" si="382"/>
        <v>0</v>
      </c>
      <c r="N8171" s="181"/>
      <c r="O8171" s="8"/>
      <c r="P8171" s="8"/>
      <c r="Q8171" s="8"/>
      <c r="R8171" s="8"/>
      <c r="S8171" s="122"/>
      <c r="T8171" s="8"/>
      <c r="U8171" s="8"/>
      <c r="V8171" s="8"/>
      <c r="W8171" s="8"/>
      <c r="X8171" s="122"/>
      <c r="Y8171" s="8"/>
      <c r="Z8171" s="8"/>
      <c r="AA8171" s="8"/>
      <c r="AB8171" s="8"/>
      <c r="AC8171" s="122"/>
      <c r="AD8171" s="8"/>
      <c r="AE8171" s="8"/>
      <c r="AF8171" s="8"/>
      <c r="AG8171" s="8"/>
      <c r="AH8171" s="122"/>
      <c r="AI8171" s="137"/>
      <c r="AJ8171" s="137"/>
      <c r="AK8171" s="137"/>
      <c r="AL8171" s="137"/>
      <c r="AM8171" s="138"/>
      <c r="AN8171" s="8"/>
      <c r="AO8171" s="8"/>
      <c r="AP8171" s="8"/>
      <c r="AQ8171" s="8"/>
      <c r="AR8171" s="122"/>
      <c r="AS8171" s="139"/>
      <c r="AT8171" s="139"/>
      <c r="AU8171" s="139"/>
      <c r="AV8171" s="139"/>
      <c r="AW8171" s="140"/>
      <c r="AX8171" s="8"/>
      <c r="AY8171" s="8"/>
      <c r="AZ8171" s="8"/>
      <c r="BA8171" s="8"/>
      <c r="BB8171" s="122"/>
      <c r="BC8171" s="8"/>
      <c r="BD8171" s="8"/>
      <c r="BE8171" s="8"/>
      <c r="BF8171" s="8"/>
      <c r="BG8171" s="122"/>
      <c r="BH8171" s="8"/>
      <c r="BI8171" s="8"/>
      <c r="BJ8171" s="8"/>
      <c r="BK8171" s="8"/>
      <c r="BL8171" s="122"/>
      <c r="BM8171" s="8"/>
      <c r="BN8171" s="8"/>
      <c r="BO8171" s="8"/>
      <c r="BP8171" s="8"/>
      <c r="BQ8171" s="122"/>
      <c r="BR8171" s="8"/>
      <c r="BS8171" s="8"/>
      <c r="BT8171" s="8"/>
      <c r="BU8171" s="8"/>
      <c r="BV8171" s="122"/>
    </row>
    <row r="8172" spans="1:74" hidden="1" x14ac:dyDescent="0.3">
      <c r="A8172" s="8"/>
      <c r="B8172" s="2" t="s">
        <v>2</v>
      </c>
      <c r="C8172" s="2" t="s">
        <v>3</v>
      </c>
      <c r="D8172" s="2" t="s">
        <v>508</v>
      </c>
      <c r="E8172" s="9" t="s">
        <v>243</v>
      </c>
      <c r="F8172" s="10">
        <v>3</v>
      </c>
      <c r="G8172" s="18" t="s">
        <v>5</v>
      </c>
      <c r="H8172" s="3">
        <v>2024</v>
      </c>
      <c r="I8172" s="20" t="s">
        <v>287</v>
      </c>
      <c r="J8172" s="2" t="s">
        <v>269</v>
      </c>
      <c r="K8172" s="2" t="s">
        <v>320</v>
      </c>
      <c r="L8172" s="163">
        <f t="shared" si="381"/>
        <v>0</v>
      </c>
      <c r="M8172" s="163">
        <f t="shared" si="382"/>
        <v>0</v>
      </c>
      <c r="N8172" s="181"/>
      <c r="O8172" s="8"/>
      <c r="P8172" s="8"/>
      <c r="Q8172" s="8"/>
      <c r="R8172" s="8"/>
      <c r="S8172" s="122"/>
      <c r="T8172" s="8"/>
      <c r="U8172" s="8"/>
      <c r="V8172" s="8"/>
      <c r="W8172" s="8"/>
      <c r="X8172" s="122"/>
      <c r="Y8172" s="8"/>
      <c r="Z8172" s="8"/>
      <c r="AA8172" s="8"/>
      <c r="AB8172" s="8"/>
      <c r="AC8172" s="122"/>
      <c r="AD8172" s="8"/>
      <c r="AE8172" s="8"/>
      <c r="AF8172" s="8"/>
      <c r="AG8172" s="8"/>
      <c r="AH8172" s="122"/>
      <c r="AI8172" s="137"/>
      <c r="AJ8172" s="137"/>
      <c r="AK8172" s="137"/>
      <c r="AL8172" s="137"/>
      <c r="AM8172" s="138"/>
      <c r="AN8172" s="8"/>
      <c r="AO8172" s="8"/>
      <c r="AP8172" s="8"/>
      <c r="AQ8172" s="8"/>
      <c r="AR8172" s="122"/>
      <c r="AS8172" s="139"/>
      <c r="AT8172" s="139"/>
      <c r="AU8172" s="139"/>
      <c r="AV8172" s="139"/>
      <c r="AW8172" s="140"/>
      <c r="AX8172" s="8"/>
      <c r="AY8172" s="8"/>
      <c r="AZ8172" s="8"/>
      <c r="BA8172" s="8"/>
      <c r="BB8172" s="122"/>
      <c r="BC8172" s="8"/>
      <c r="BD8172" s="8"/>
      <c r="BE8172" s="8"/>
      <c r="BF8172" s="8"/>
      <c r="BG8172" s="122"/>
      <c r="BH8172" s="8"/>
      <c r="BI8172" s="8"/>
      <c r="BJ8172" s="8"/>
      <c r="BK8172" s="8"/>
      <c r="BL8172" s="122"/>
      <c r="BM8172" s="8"/>
      <c r="BN8172" s="8"/>
      <c r="BO8172" s="8"/>
      <c r="BP8172" s="8"/>
      <c r="BQ8172" s="122"/>
      <c r="BR8172" s="8"/>
      <c r="BS8172" s="8"/>
      <c r="BT8172" s="8"/>
      <c r="BU8172" s="8"/>
      <c r="BV8172" s="122"/>
    </row>
    <row r="8173" spans="1:74" hidden="1" x14ac:dyDescent="0.3">
      <c r="A8173" s="8"/>
      <c r="B8173" s="2" t="s">
        <v>2</v>
      </c>
      <c r="C8173" s="2" t="s">
        <v>3</v>
      </c>
      <c r="D8173" s="2" t="s">
        <v>508</v>
      </c>
      <c r="E8173" s="9" t="s">
        <v>243</v>
      </c>
      <c r="F8173" s="10">
        <v>3</v>
      </c>
      <c r="G8173" s="18" t="s">
        <v>5</v>
      </c>
      <c r="H8173" s="3">
        <v>2024</v>
      </c>
      <c r="I8173" s="20" t="s">
        <v>287</v>
      </c>
      <c r="J8173" s="2" t="s">
        <v>270</v>
      </c>
      <c r="K8173" s="2" t="s">
        <v>320</v>
      </c>
      <c r="L8173" s="163">
        <f t="shared" si="381"/>
        <v>0</v>
      </c>
      <c r="M8173" s="163">
        <f t="shared" si="382"/>
        <v>0</v>
      </c>
      <c r="N8173" s="181"/>
      <c r="O8173" s="8"/>
      <c r="P8173" s="8"/>
      <c r="Q8173" s="8"/>
      <c r="R8173" s="8"/>
      <c r="S8173" s="122"/>
      <c r="T8173" s="8"/>
      <c r="U8173" s="8"/>
      <c r="V8173" s="8"/>
      <c r="W8173" s="8"/>
      <c r="X8173" s="122"/>
      <c r="Y8173" s="8"/>
      <c r="Z8173" s="8"/>
      <c r="AA8173" s="8"/>
      <c r="AB8173" s="8"/>
      <c r="AC8173" s="122"/>
      <c r="AD8173" s="8"/>
      <c r="AE8173" s="8"/>
      <c r="AF8173" s="8"/>
      <c r="AG8173" s="8"/>
      <c r="AH8173" s="122"/>
      <c r="AI8173" s="137"/>
      <c r="AJ8173" s="137"/>
      <c r="AK8173" s="137"/>
      <c r="AL8173" s="137"/>
      <c r="AM8173" s="138"/>
      <c r="AN8173" s="8"/>
      <c r="AO8173" s="8"/>
      <c r="AP8173" s="8"/>
      <c r="AQ8173" s="8"/>
      <c r="AR8173" s="122"/>
      <c r="AS8173" s="139"/>
      <c r="AT8173" s="139"/>
      <c r="AU8173" s="139"/>
      <c r="AV8173" s="139"/>
      <c r="AW8173" s="140"/>
      <c r="AX8173" s="8"/>
      <c r="AY8173" s="8"/>
      <c r="AZ8173" s="8"/>
      <c r="BA8173" s="8"/>
      <c r="BB8173" s="122"/>
      <c r="BC8173" s="8"/>
      <c r="BD8173" s="8"/>
      <c r="BE8173" s="8"/>
      <c r="BF8173" s="8"/>
      <c r="BG8173" s="122"/>
      <c r="BH8173" s="8"/>
      <c r="BI8173" s="8"/>
      <c r="BJ8173" s="8"/>
      <c r="BK8173" s="8"/>
      <c r="BL8173" s="122"/>
      <c r="BM8173" s="8"/>
      <c r="BN8173" s="8"/>
      <c r="BO8173" s="8"/>
      <c r="BP8173" s="8"/>
      <c r="BQ8173" s="122"/>
      <c r="BR8173" s="8"/>
      <c r="BS8173" s="8"/>
      <c r="BT8173" s="8"/>
      <c r="BU8173" s="8"/>
      <c r="BV8173" s="122"/>
    </row>
    <row r="8174" spans="1:74" hidden="1" x14ac:dyDescent="0.3">
      <c r="A8174" s="8"/>
      <c r="B8174" s="2" t="s">
        <v>2</v>
      </c>
      <c r="C8174" s="2" t="s">
        <v>3</v>
      </c>
      <c r="D8174" s="2" t="s">
        <v>508</v>
      </c>
      <c r="E8174" s="9" t="s">
        <v>243</v>
      </c>
      <c r="F8174" s="10">
        <v>3</v>
      </c>
      <c r="G8174" s="18" t="s">
        <v>5</v>
      </c>
      <c r="H8174" s="3">
        <v>2024</v>
      </c>
      <c r="I8174" s="20" t="s">
        <v>290</v>
      </c>
      <c r="J8174" s="2" t="s">
        <v>271</v>
      </c>
      <c r="K8174" s="2" t="s">
        <v>321</v>
      </c>
      <c r="L8174" s="163">
        <f t="shared" si="381"/>
        <v>0</v>
      </c>
      <c r="M8174" s="163">
        <f t="shared" si="382"/>
        <v>0</v>
      </c>
      <c r="N8174" s="181"/>
      <c r="O8174" s="8"/>
      <c r="P8174" s="8"/>
      <c r="Q8174" s="8"/>
      <c r="R8174" s="8"/>
      <c r="S8174" s="122"/>
      <c r="T8174" s="8"/>
      <c r="U8174" s="8"/>
      <c r="V8174" s="8"/>
      <c r="W8174" s="8"/>
      <c r="X8174" s="122"/>
      <c r="Y8174" s="8"/>
      <c r="Z8174" s="8"/>
      <c r="AA8174" s="8"/>
      <c r="AB8174" s="8"/>
      <c r="AC8174" s="122"/>
      <c r="AD8174" s="8"/>
      <c r="AE8174" s="8"/>
      <c r="AF8174" s="8"/>
      <c r="AG8174" s="8"/>
      <c r="AH8174" s="122"/>
      <c r="AI8174" s="137"/>
      <c r="AJ8174" s="137"/>
      <c r="AK8174" s="137"/>
      <c r="AL8174" s="137"/>
      <c r="AM8174" s="138"/>
      <c r="AN8174" s="8"/>
      <c r="AO8174" s="8"/>
      <c r="AP8174" s="8"/>
      <c r="AQ8174" s="8"/>
      <c r="AR8174" s="122"/>
      <c r="AS8174" s="139"/>
      <c r="AT8174" s="139"/>
      <c r="AU8174" s="139"/>
      <c r="AV8174" s="139"/>
      <c r="AW8174" s="140"/>
      <c r="AX8174" s="8"/>
      <c r="AY8174" s="8"/>
      <c r="AZ8174" s="8"/>
      <c r="BA8174" s="8"/>
      <c r="BB8174" s="122"/>
      <c r="BC8174" s="8"/>
      <c r="BD8174" s="8"/>
      <c r="BE8174" s="8"/>
      <c r="BF8174" s="8"/>
      <c r="BG8174" s="122"/>
      <c r="BH8174" s="8"/>
      <c r="BI8174" s="8"/>
      <c r="BJ8174" s="8"/>
      <c r="BK8174" s="8"/>
      <c r="BL8174" s="122"/>
      <c r="BM8174" s="8"/>
      <c r="BN8174" s="8"/>
      <c r="BO8174" s="8"/>
      <c r="BP8174" s="8"/>
      <c r="BQ8174" s="122"/>
      <c r="BR8174" s="8"/>
      <c r="BS8174" s="8"/>
      <c r="BT8174" s="8"/>
      <c r="BU8174" s="8"/>
      <c r="BV8174" s="122"/>
    </row>
    <row r="8175" spans="1:74" hidden="1" x14ac:dyDescent="0.3">
      <c r="A8175" s="8"/>
      <c r="B8175" s="2" t="s">
        <v>2</v>
      </c>
      <c r="C8175" s="2" t="s">
        <v>3</v>
      </c>
      <c r="D8175" s="2" t="s">
        <v>508</v>
      </c>
      <c r="E8175" s="9" t="s">
        <v>243</v>
      </c>
      <c r="F8175" s="10">
        <v>3</v>
      </c>
      <c r="G8175" s="18" t="s">
        <v>5</v>
      </c>
      <c r="H8175" s="3">
        <v>2024</v>
      </c>
      <c r="I8175" s="20" t="s">
        <v>284</v>
      </c>
      <c r="J8175" s="2" t="s">
        <v>294</v>
      </c>
      <c r="K8175" s="2" t="s">
        <v>320</v>
      </c>
      <c r="L8175" s="163">
        <f t="shared" si="381"/>
        <v>0</v>
      </c>
      <c r="M8175" s="163">
        <f t="shared" si="382"/>
        <v>0</v>
      </c>
      <c r="N8175" s="181"/>
      <c r="O8175" s="8"/>
      <c r="P8175" s="8"/>
      <c r="Q8175" s="8"/>
      <c r="R8175" s="8"/>
      <c r="S8175" s="122"/>
      <c r="T8175" s="8"/>
      <c r="U8175" s="8"/>
      <c r="V8175" s="8"/>
      <c r="W8175" s="8"/>
      <c r="X8175" s="122"/>
      <c r="Y8175" s="8"/>
      <c r="Z8175" s="8"/>
      <c r="AA8175" s="8"/>
      <c r="AB8175" s="8"/>
      <c r="AC8175" s="122"/>
      <c r="AD8175" s="8"/>
      <c r="AE8175" s="8"/>
      <c r="AF8175" s="8"/>
      <c r="AG8175" s="8"/>
      <c r="AH8175" s="122"/>
      <c r="AI8175" s="137"/>
      <c r="AJ8175" s="137"/>
      <c r="AK8175" s="137"/>
      <c r="AL8175" s="137"/>
      <c r="AM8175" s="138"/>
      <c r="AN8175" s="8"/>
      <c r="AO8175" s="8"/>
      <c r="AP8175" s="8"/>
      <c r="AQ8175" s="8"/>
      <c r="AR8175" s="122"/>
      <c r="AS8175" s="139"/>
      <c r="AT8175" s="139"/>
      <c r="AU8175" s="139"/>
      <c r="AV8175" s="139"/>
      <c r="AW8175" s="140"/>
      <c r="AX8175" s="8"/>
      <c r="AY8175" s="8"/>
      <c r="AZ8175" s="8"/>
      <c r="BA8175" s="8"/>
      <c r="BB8175" s="122"/>
      <c r="BC8175" s="8"/>
      <c r="BD8175" s="8"/>
      <c r="BE8175" s="8"/>
      <c r="BF8175" s="8"/>
      <c r="BG8175" s="122"/>
      <c r="BH8175" s="8"/>
      <c r="BI8175" s="8"/>
      <c r="BJ8175" s="8"/>
      <c r="BK8175" s="8"/>
      <c r="BL8175" s="122"/>
      <c r="BM8175" s="8"/>
      <c r="BN8175" s="8"/>
      <c r="BO8175" s="8"/>
      <c r="BP8175" s="8"/>
      <c r="BQ8175" s="122"/>
      <c r="BR8175" s="8"/>
      <c r="BS8175" s="8"/>
      <c r="BT8175" s="8"/>
      <c r="BU8175" s="8"/>
      <c r="BV8175" s="122"/>
    </row>
    <row r="8176" spans="1:74" hidden="1" x14ac:dyDescent="0.3">
      <c r="A8176" s="8"/>
      <c r="B8176" s="2" t="s">
        <v>2</v>
      </c>
      <c r="C8176" s="2" t="s">
        <v>3</v>
      </c>
      <c r="D8176" s="2" t="s">
        <v>508</v>
      </c>
      <c r="E8176" s="9" t="s">
        <v>243</v>
      </c>
      <c r="F8176" s="10">
        <v>3</v>
      </c>
      <c r="G8176" s="18" t="s">
        <v>5</v>
      </c>
      <c r="H8176" s="3">
        <v>2024</v>
      </c>
      <c r="I8176" s="20" t="s">
        <v>284</v>
      </c>
      <c r="J8176" s="2" t="s">
        <v>346</v>
      </c>
      <c r="K8176" s="2" t="s">
        <v>320</v>
      </c>
      <c r="L8176" s="163">
        <f t="shared" si="381"/>
        <v>0</v>
      </c>
      <c r="M8176" s="163">
        <f t="shared" si="382"/>
        <v>0</v>
      </c>
      <c r="N8176" s="181"/>
      <c r="O8176" s="8"/>
      <c r="P8176" s="8"/>
      <c r="Q8176" s="8"/>
      <c r="R8176" s="8"/>
      <c r="S8176" s="122"/>
      <c r="T8176" s="8"/>
      <c r="U8176" s="8"/>
      <c r="V8176" s="8"/>
      <c r="W8176" s="8"/>
      <c r="X8176" s="122"/>
      <c r="Y8176" s="8"/>
      <c r="Z8176" s="8"/>
      <c r="AA8176" s="8"/>
      <c r="AB8176" s="8"/>
      <c r="AC8176" s="122"/>
      <c r="AD8176" s="8"/>
      <c r="AE8176" s="8"/>
      <c r="AF8176" s="8"/>
      <c r="AG8176" s="8"/>
      <c r="AH8176" s="122"/>
      <c r="AI8176" s="137"/>
      <c r="AJ8176" s="137"/>
      <c r="AK8176" s="137"/>
      <c r="AL8176" s="137"/>
      <c r="AM8176" s="138"/>
      <c r="AN8176" s="8"/>
      <c r="AO8176" s="8"/>
      <c r="AP8176" s="8"/>
      <c r="AQ8176" s="8"/>
      <c r="AR8176" s="122"/>
      <c r="AS8176" s="139"/>
      <c r="AT8176" s="139"/>
      <c r="AU8176" s="139"/>
      <c r="AV8176" s="139"/>
      <c r="AW8176" s="140"/>
      <c r="AX8176" s="8"/>
      <c r="AY8176" s="8"/>
      <c r="AZ8176" s="8"/>
      <c r="BA8176" s="8"/>
      <c r="BB8176" s="122"/>
      <c r="BC8176" s="8"/>
      <c r="BD8176" s="8"/>
      <c r="BE8176" s="8"/>
      <c r="BF8176" s="8"/>
      <c r="BG8176" s="122"/>
      <c r="BH8176" s="8"/>
      <c r="BI8176" s="8"/>
      <c r="BJ8176" s="8"/>
      <c r="BK8176" s="8"/>
      <c r="BL8176" s="122"/>
      <c r="BM8176" s="8"/>
      <c r="BN8176" s="8"/>
      <c r="BO8176" s="8"/>
      <c r="BP8176" s="8"/>
      <c r="BQ8176" s="122"/>
      <c r="BR8176" s="8"/>
      <c r="BS8176" s="8"/>
      <c r="BT8176" s="8"/>
      <c r="BU8176" s="8"/>
      <c r="BV8176" s="122"/>
    </row>
    <row r="8177" spans="1:74" hidden="1" x14ac:dyDescent="0.3">
      <c r="A8177" s="8"/>
      <c r="B8177" s="2" t="s">
        <v>2</v>
      </c>
      <c r="C8177" s="2" t="s">
        <v>3</v>
      </c>
      <c r="D8177" s="2" t="s">
        <v>508</v>
      </c>
      <c r="E8177" s="9" t="s">
        <v>243</v>
      </c>
      <c r="F8177" s="10">
        <v>3</v>
      </c>
      <c r="G8177" s="18" t="s">
        <v>5</v>
      </c>
      <c r="H8177" s="3">
        <v>2024</v>
      </c>
      <c r="I8177" s="20" t="s">
        <v>284</v>
      </c>
      <c r="J8177" s="2" t="s">
        <v>295</v>
      </c>
      <c r="K8177" s="2" t="s">
        <v>320</v>
      </c>
      <c r="L8177" s="163">
        <f t="shared" si="381"/>
        <v>0</v>
      </c>
      <c r="M8177" s="163">
        <f t="shared" si="382"/>
        <v>0</v>
      </c>
      <c r="N8177" s="181"/>
      <c r="O8177" s="8"/>
      <c r="P8177" s="8"/>
      <c r="Q8177" s="8"/>
      <c r="R8177" s="8"/>
      <c r="S8177" s="122"/>
      <c r="T8177" s="8"/>
      <c r="U8177" s="8"/>
      <c r="V8177" s="8"/>
      <c r="W8177" s="8"/>
      <c r="X8177" s="122"/>
      <c r="Y8177" s="8"/>
      <c r="Z8177" s="8"/>
      <c r="AA8177" s="8"/>
      <c r="AB8177" s="8"/>
      <c r="AC8177" s="122"/>
      <c r="AD8177" s="8"/>
      <c r="AE8177" s="8"/>
      <c r="AF8177" s="8"/>
      <c r="AG8177" s="8"/>
      <c r="AH8177" s="122"/>
      <c r="AI8177" s="137"/>
      <c r="AJ8177" s="137"/>
      <c r="AK8177" s="137"/>
      <c r="AL8177" s="137"/>
      <c r="AM8177" s="138"/>
      <c r="AN8177" s="8"/>
      <c r="AO8177" s="8"/>
      <c r="AP8177" s="8"/>
      <c r="AQ8177" s="8"/>
      <c r="AR8177" s="122"/>
      <c r="AS8177" s="139"/>
      <c r="AT8177" s="139"/>
      <c r="AU8177" s="139"/>
      <c r="AV8177" s="139"/>
      <c r="AW8177" s="140"/>
      <c r="AX8177" s="8"/>
      <c r="AY8177" s="8"/>
      <c r="AZ8177" s="8"/>
      <c r="BA8177" s="8"/>
      <c r="BB8177" s="122"/>
      <c r="BC8177" s="8"/>
      <c r="BD8177" s="8"/>
      <c r="BE8177" s="8"/>
      <c r="BF8177" s="8"/>
      <c r="BG8177" s="122"/>
      <c r="BH8177" s="8"/>
      <c r="BI8177" s="8"/>
      <c r="BJ8177" s="8"/>
      <c r="BK8177" s="8"/>
      <c r="BL8177" s="122"/>
      <c r="BM8177" s="8"/>
      <c r="BN8177" s="8"/>
      <c r="BO8177" s="8"/>
      <c r="BP8177" s="8"/>
      <c r="BQ8177" s="122"/>
      <c r="BR8177" s="8"/>
      <c r="BS8177" s="8"/>
      <c r="BT8177" s="8"/>
      <c r="BU8177" s="8"/>
      <c r="BV8177" s="122"/>
    </row>
    <row r="8178" spans="1:74" hidden="1" x14ac:dyDescent="0.3">
      <c r="A8178" s="8"/>
      <c r="B8178" s="2" t="s">
        <v>2</v>
      </c>
      <c r="C8178" s="2" t="s">
        <v>3</v>
      </c>
      <c r="D8178" s="2" t="s">
        <v>508</v>
      </c>
      <c r="E8178" s="9" t="s">
        <v>243</v>
      </c>
      <c r="F8178" s="10">
        <v>3</v>
      </c>
      <c r="G8178" s="18" t="s">
        <v>5</v>
      </c>
      <c r="H8178" s="3">
        <v>2024</v>
      </c>
      <c r="I8178" s="20" t="s">
        <v>290</v>
      </c>
      <c r="J8178" s="2" t="s">
        <v>299</v>
      </c>
      <c r="K8178" s="2" t="s">
        <v>318</v>
      </c>
      <c r="L8178" s="163">
        <f t="shared" si="381"/>
        <v>0</v>
      </c>
      <c r="M8178" s="163">
        <f t="shared" si="382"/>
        <v>0</v>
      </c>
      <c r="N8178" s="181"/>
      <c r="O8178" s="8"/>
      <c r="P8178" s="8"/>
      <c r="Q8178" s="8"/>
      <c r="R8178" s="8"/>
      <c r="S8178" s="122"/>
      <c r="T8178" s="8"/>
      <c r="U8178" s="8"/>
      <c r="V8178" s="8"/>
      <c r="W8178" s="8"/>
      <c r="X8178" s="122"/>
      <c r="Y8178" s="8"/>
      <c r="Z8178" s="8"/>
      <c r="AA8178" s="8"/>
      <c r="AB8178" s="8"/>
      <c r="AC8178" s="122"/>
      <c r="AD8178" s="8"/>
      <c r="AE8178" s="8"/>
      <c r="AF8178" s="8"/>
      <c r="AG8178" s="8"/>
      <c r="AH8178" s="122"/>
      <c r="AI8178" s="137"/>
      <c r="AJ8178" s="137"/>
      <c r="AK8178" s="137"/>
      <c r="AL8178" s="137"/>
      <c r="AM8178" s="138"/>
      <c r="AN8178" s="8"/>
      <c r="AO8178" s="8"/>
      <c r="AP8178" s="8"/>
      <c r="AQ8178" s="8"/>
      <c r="AR8178" s="122"/>
      <c r="AS8178" s="139"/>
      <c r="AT8178" s="139"/>
      <c r="AU8178" s="139"/>
      <c r="AV8178" s="139"/>
      <c r="AW8178" s="140"/>
      <c r="AX8178" s="8"/>
      <c r="AY8178" s="8"/>
      <c r="AZ8178" s="8"/>
      <c r="BA8178" s="8"/>
      <c r="BB8178" s="122"/>
      <c r="BC8178" s="8"/>
      <c r="BD8178" s="8"/>
      <c r="BE8178" s="8"/>
      <c r="BF8178" s="8"/>
      <c r="BG8178" s="122"/>
      <c r="BH8178" s="8"/>
      <c r="BI8178" s="8"/>
      <c r="BJ8178" s="8"/>
      <c r="BK8178" s="8"/>
      <c r="BL8178" s="122"/>
      <c r="BM8178" s="8"/>
      <c r="BN8178" s="8"/>
      <c r="BO8178" s="8"/>
      <c r="BP8178" s="8"/>
      <c r="BQ8178" s="122"/>
      <c r="BR8178" s="8"/>
      <c r="BS8178" s="8"/>
      <c r="BT8178" s="8"/>
      <c r="BU8178" s="8"/>
      <c r="BV8178" s="122"/>
    </row>
    <row r="8179" spans="1:74" hidden="1" x14ac:dyDescent="0.3">
      <c r="A8179" s="8"/>
      <c r="B8179" s="2" t="s">
        <v>2</v>
      </c>
      <c r="C8179" s="2" t="s">
        <v>3</v>
      </c>
      <c r="D8179" s="2" t="s">
        <v>508</v>
      </c>
      <c r="E8179" s="9" t="s">
        <v>243</v>
      </c>
      <c r="F8179" s="10">
        <v>3</v>
      </c>
      <c r="G8179" s="18" t="s">
        <v>5</v>
      </c>
      <c r="H8179" s="3">
        <v>2024</v>
      </c>
      <c r="I8179" s="20" t="s">
        <v>315</v>
      </c>
      <c r="J8179" s="2" t="s">
        <v>347</v>
      </c>
      <c r="K8179" s="2" t="s">
        <v>320</v>
      </c>
      <c r="L8179" s="163">
        <f t="shared" si="381"/>
        <v>0</v>
      </c>
      <c r="M8179" s="163">
        <f t="shared" si="382"/>
        <v>0</v>
      </c>
      <c r="N8179" s="181"/>
      <c r="O8179" s="8"/>
      <c r="P8179" s="8"/>
      <c r="Q8179" s="8"/>
      <c r="R8179" s="8"/>
      <c r="S8179" s="122"/>
      <c r="T8179" s="8"/>
      <c r="U8179" s="8"/>
      <c r="V8179" s="8"/>
      <c r="W8179" s="8"/>
      <c r="X8179" s="122"/>
      <c r="Y8179" s="8"/>
      <c r="Z8179" s="8"/>
      <c r="AA8179" s="8"/>
      <c r="AB8179" s="8"/>
      <c r="AC8179" s="122"/>
      <c r="AD8179" s="8"/>
      <c r="AE8179" s="8"/>
      <c r="AF8179" s="8"/>
      <c r="AG8179" s="8"/>
      <c r="AH8179" s="122"/>
      <c r="AI8179" s="137"/>
      <c r="AJ8179" s="137"/>
      <c r="AK8179" s="137"/>
      <c r="AL8179" s="137"/>
      <c r="AM8179" s="138"/>
      <c r="AN8179" s="8"/>
      <c r="AO8179" s="8"/>
      <c r="AP8179" s="8"/>
      <c r="AQ8179" s="8"/>
      <c r="AR8179" s="122"/>
      <c r="AS8179" s="139"/>
      <c r="AT8179" s="139"/>
      <c r="AU8179" s="139"/>
      <c r="AV8179" s="139"/>
      <c r="AW8179" s="140"/>
      <c r="AX8179" s="8"/>
      <c r="AY8179" s="8"/>
      <c r="AZ8179" s="8"/>
      <c r="BA8179" s="8"/>
      <c r="BB8179" s="122"/>
      <c r="BC8179" s="8"/>
      <c r="BD8179" s="8"/>
      <c r="BE8179" s="8"/>
      <c r="BF8179" s="8"/>
      <c r="BG8179" s="122"/>
      <c r="BH8179" s="8"/>
      <c r="BI8179" s="8"/>
      <c r="BJ8179" s="8"/>
      <c r="BK8179" s="8"/>
      <c r="BL8179" s="122"/>
      <c r="BM8179" s="8"/>
      <c r="BN8179" s="8"/>
      <c r="BO8179" s="8"/>
      <c r="BP8179" s="8"/>
      <c r="BQ8179" s="122"/>
      <c r="BR8179" s="8"/>
      <c r="BS8179" s="8"/>
      <c r="BT8179" s="8"/>
      <c r="BU8179" s="8"/>
      <c r="BV8179" s="122"/>
    </row>
    <row r="8180" spans="1:74" hidden="1" x14ac:dyDescent="0.3">
      <c r="A8180" s="8"/>
      <c r="B8180" s="2" t="s">
        <v>2</v>
      </c>
      <c r="C8180" s="2" t="s">
        <v>3</v>
      </c>
      <c r="D8180" s="2" t="s">
        <v>508</v>
      </c>
      <c r="E8180" s="9" t="s">
        <v>243</v>
      </c>
      <c r="F8180" s="10">
        <v>3</v>
      </c>
      <c r="G8180" s="18" t="s">
        <v>5</v>
      </c>
      <c r="H8180" s="3">
        <v>2024</v>
      </c>
      <c r="I8180" s="20" t="s">
        <v>315</v>
      </c>
      <c r="J8180" s="2" t="s">
        <v>296</v>
      </c>
      <c r="K8180" s="2" t="s">
        <v>321</v>
      </c>
      <c r="L8180" s="163">
        <f t="shared" si="381"/>
        <v>0</v>
      </c>
      <c r="M8180" s="163">
        <f t="shared" si="382"/>
        <v>0</v>
      </c>
      <c r="N8180" s="181"/>
      <c r="O8180" s="8"/>
      <c r="P8180" s="8"/>
      <c r="Q8180" s="8"/>
      <c r="R8180" s="8"/>
      <c r="S8180" s="122"/>
      <c r="T8180" s="8"/>
      <c r="U8180" s="8"/>
      <c r="V8180" s="8"/>
      <c r="W8180" s="8"/>
      <c r="X8180" s="122"/>
      <c r="Y8180" s="8"/>
      <c r="Z8180" s="8"/>
      <c r="AA8180" s="8"/>
      <c r="AB8180" s="8"/>
      <c r="AC8180" s="122"/>
      <c r="AD8180" s="8"/>
      <c r="AE8180" s="8"/>
      <c r="AF8180" s="8"/>
      <c r="AG8180" s="8"/>
      <c r="AH8180" s="122"/>
      <c r="AI8180" s="137"/>
      <c r="AJ8180" s="137"/>
      <c r="AK8180" s="137"/>
      <c r="AL8180" s="137"/>
      <c r="AM8180" s="138"/>
      <c r="AN8180" s="8"/>
      <c r="AO8180" s="8"/>
      <c r="AP8180" s="8"/>
      <c r="AQ8180" s="8"/>
      <c r="AR8180" s="122"/>
      <c r="AS8180" s="139"/>
      <c r="AT8180" s="139"/>
      <c r="AU8180" s="139"/>
      <c r="AV8180" s="139"/>
      <c r="AW8180" s="140"/>
      <c r="AX8180" s="8"/>
      <c r="AY8180" s="8"/>
      <c r="AZ8180" s="8"/>
      <c r="BA8180" s="8"/>
      <c r="BB8180" s="122"/>
      <c r="BC8180" s="8"/>
      <c r="BD8180" s="8"/>
      <c r="BE8180" s="8"/>
      <c r="BF8180" s="8"/>
      <c r="BG8180" s="122"/>
      <c r="BH8180" s="8"/>
      <c r="BI8180" s="8"/>
      <c r="BJ8180" s="8"/>
      <c r="BK8180" s="8"/>
      <c r="BL8180" s="122"/>
      <c r="BM8180" s="8"/>
      <c r="BN8180" s="8"/>
      <c r="BO8180" s="8"/>
      <c r="BP8180" s="8"/>
      <c r="BQ8180" s="122"/>
      <c r="BR8180" s="8"/>
      <c r="BS8180" s="8"/>
      <c r="BT8180" s="8"/>
      <c r="BU8180" s="8"/>
      <c r="BV8180" s="122"/>
    </row>
    <row r="8181" spans="1:74" hidden="1" x14ac:dyDescent="0.3">
      <c r="A8181" s="8"/>
      <c r="B8181" s="2" t="s">
        <v>2</v>
      </c>
      <c r="C8181" s="2" t="s">
        <v>3</v>
      </c>
      <c r="D8181" s="2" t="s">
        <v>508</v>
      </c>
      <c r="E8181" s="9" t="s">
        <v>243</v>
      </c>
      <c r="F8181" s="10">
        <v>3</v>
      </c>
      <c r="G8181" s="18" t="s">
        <v>5</v>
      </c>
      <c r="H8181" s="3">
        <v>2024</v>
      </c>
      <c r="I8181" s="20" t="s">
        <v>316</v>
      </c>
      <c r="J8181" s="2" t="s">
        <v>297</v>
      </c>
      <c r="K8181" s="2" t="s">
        <v>318</v>
      </c>
      <c r="L8181" s="163">
        <f t="shared" si="381"/>
        <v>0</v>
      </c>
      <c r="M8181" s="163">
        <f t="shared" si="382"/>
        <v>0</v>
      </c>
      <c r="N8181" s="181"/>
      <c r="O8181" s="8"/>
      <c r="P8181" s="8"/>
      <c r="Q8181" s="8"/>
      <c r="R8181" s="8"/>
      <c r="S8181" s="122"/>
      <c r="T8181" s="8"/>
      <c r="U8181" s="8"/>
      <c r="V8181" s="8"/>
      <c r="W8181" s="8"/>
      <c r="X8181" s="122"/>
      <c r="Y8181" s="8"/>
      <c r="Z8181" s="8"/>
      <c r="AA8181" s="8"/>
      <c r="AB8181" s="8"/>
      <c r="AC8181" s="122"/>
      <c r="AD8181" s="8"/>
      <c r="AE8181" s="8"/>
      <c r="AF8181" s="8"/>
      <c r="AG8181" s="8"/>
      <c r="AH8181" s="122"/>
      <c r="AI8181" s="137"/>
      <c r="AJ8181" s="137"/>
      <c r="AK8181" s="137"/>
      <c r="AL8181" s="137"/>
      <c r="AM8181" s="138"/>
      <c r="AN8181" s="8"/>
      <c r="AO8181" s="8"/>
      <c r="AP8181" s="8"/>
      <c r="AQ8181" s="8"/>
      <c r="AR8181" s="122"/>
      <c r="AS8181" s="139"/>
      <c r="AT8181" s="139"/>
      <c r="AU8181" s="139"/>
      <c r="AV8181" s="139"/>
      <c r="AW8181" s="140"/>
      <c r="AX8181" s="8"/>
      <c r="AY8181" s="8"/>
      <c r="AZ8181" s="8"/>
      <c r="BA8181" s="8"/>
      <c r="BB8181" s="122"/>
      <c r="BC8181" s="8"/>
      <c r="BD8181" s="8"/>
      <c r="BE8181" s="8"/>
      <c r="BF8181" s="8"/>
      <c r="BG8181" s="122"/>
      <c r="BH8181" s="8"/>
      <c r="BI8181" s="8"/>
      <c r="BJ8181" s="8"/>
      <c r="BK8181" s="8"/>
      <c r="BL8181" s="122"/>
      <c r="BM8181" s="8"/>
      <c r="BN8181" s="8"/>
      <c r="BO8181" s="8"/>
      <c r="BP8181" s="8"/>
      <c r="BQ8181" s="122"/>
      <c r="BR8181" s="8"/>
      <c r="BS8181" s="8"/>
      <c r="BT8181" s="8"/>
      <c r="BU8181" s="8"/>
      <c r="BV8181" s="122"/>
    </row>
    <row r="8182" spans="1:74" hidden="1" x14ac:dyDescent="0.3">
      <c r="A8182" s="8"/>
      <c r="B8182" s="2" t="s">
        <v>2</v>
      </c>
      <c r="C8182" s="2" t="s">
        <v>3</v>
      </c>
      <c r="D8182" s="2" t="s">
        <v>508</v>
      </c>
      <c r="E8182" s="9" t="s">
        <v>243</v>
      </c>
      <c r="F8182" s="10">
        <v>3</v>
      </c>
      <c r="G8182" s="18" t="s">
        <v>5</v>
      </c>
      <c r="H8182" s="3">
        <v>2024</v>
      </c>
      <c r="I8182" s="20" t="s">
        <v>316</v>
      </c>
      <c r="J8182" s="8" t="s">
        <v>348</v>
      </c>
      <c r="K8182" s="8" t="s">
        <v>320</v>
      </c>
      <c r="L8182" s="163">
        <f t="shared" si="381"/>
        <v>0</v>
      </c>
      <c r="M8182" s="163">
        <f t="shared" si="382"/>
        <v>0</v>
      </c>
      <c r="N8182" s="181"/>
      <c r="O8182" s="8"/>
      <c r="P8182" s="8"/>
      <c r="Q8182" s="8"/>
      <c r="R8182" s="8"/>
      <c r="S8182" s="122"/>
      <c r="T8182" s="8"/>
      <c r="U8182" s="8"/>
      <c r="V8182" s="8"/>
      <c r="W8182" s="8"/>
      <c r="X8182" s="122"/>
      <c r="Y8182" s="8"/>
      <c r="Z8182" s="8"/>
      <c r="AA8182" s="8"/>
      <c r="AB8182" s="8"/>
      <c r="AC8182" s="122"/>
      <c r="AD8182" s="8"/>
      <c r="AE8182" s="8"/>
      <c r="AF8182" s="8"/>
      <c r="AG8182" s="8"/>
      <c r="AH8182" s="122"/>
      <c r="AI8182" s="137"/>
      <c r="AJ8182" s="137"/>
      <c r="AK8182" s="137"/>
      <c r="AL8182" s="137"/>
      <c r="AM8182" s="138"/>
      <c r="AN8182" s="8"/>
      <c r="AO8182" s="8"/>
      <c r="AP8182" s="8"/>
      <c r="AQ8182" s="8"/>
      <c r="AR8182" s="122"/>
      <c r="AS8182" s="139"/>
      <c r="AT8182" s="139"/>
      <c r="AU8182" s="139"/>
      <c r="AV8182" s="139"/>
      <c r="AW8182" s="140"/>
      <c r="AX8182" s="8"/>
      <c r="AY8182" s="8"/>
      <c r="AZ8182" s="8"/>
      <c r="BA8182" s="8"/>
      <c r="BB8182" s="122"/>
      <c r="BC8182" s="8"/>
      <c r="BD8182" s="8"/>
      <c r="BE8182" s="8"/>
      <c r="BF8182" s="8"/>
      <c r="BG8182" s="122"/>
      <c r="BH8182" s="8"/>
      <c r="BI8182" s="8"/>
      <c r="BJ8182" s="8"/>
      <c r="BK8182" s="8"/>
      <c r="BL8182" s="122"/>
      <c r="BM8182" s="8"/>
      <c r="BN8182" s="8"/>
      <c r="BO8182" s="8"/>
      <c r="BP8182" s="8"/>
      <c r="BQ8182" s="122"/>
      <c r="BR8182" s="8"/>
      <c r="BS8182" s="8"/>
      <c r="BT8182" s="8"/>
      <c r="BU8182" s="8"/>
      <c r="BV8182" s="122"/>
    </row>
    <row r="8183" spans="1:74" hidden="1" x14ac:dyDescent="0.3">
      <c r="A8183" s="8"/>
      <c r="B8183" s="2" t="s">
        <v>2</v>
      </c>
      <c r="C8183" s="2" t="s">
        <v>3</v>
      </c>
      <c r="D8183" s="2" t="s">
        <v>508</v>
      </c>
      <c r="E8183" s="9" t="s">
        <v>243</v>
      </c>
      <c r="F8183" s="10">
        <v>3</v>
      </c>
      <c r="G8183" s="18" t="s">
        <v>5</v>
      </c>
      <c r="H8183" s="3">
        <v>2024</v>
      </c>
      <c r="I8183" s="20" t="s">
        <v>282</v>
      </c>
      <c r="J8183" s="2" t="s">
        <v>272</v>
      </c>
      <c r="K8183" s="2" t="s">
        <v>321</v>
      </c>
      <c r="L8183" s="163">
        <f t="shared" si="381"/>
        <v>0</v>
      </c>
      <c r="M8183" s="163">
        <f t="shared" si="382"/>
        <v>0</v>
      </c>
      <c r="N8183" s="181"/>
      <c r="O8183" s="8"/>
      <c r="P8183" s="8"/>
      <c r="Q8183" s="8"/>
      <c r="R8183" s="8"/>
      <c r="S8183" s="122"/>
      <c r="T8183" s="8"/>
      <c r="U8183" s="8"/>
      <c r="V8183" s="8"/>
      <c r="W8183" s="8"/>
      <c r="X8183" s="122"/>
      <c r="Y8183" s="8"/>
      <c r="Z8183" s="8"/>
      <c r="AA8183" s="8"/>
      <c r="AB8183" s="8"/>
      <c r="AC8183" s="122"/>
      <c r="AD8183" s="8"/>
      <c r="AE8183" s="8"/>
      <c r="AF8183" s="8"/>
      <c r="AG8183" s="8"/>
      <c r="AH8183" s="122"/>
      <c r="AI8183" s="137"/>
      <c r="AJ8183" s="137"/>
      <c r="AK8183" s="137"/>
      <c r="AL8183" s="137"/>
      <c r="AM8183" s="138"/>
      <c r="AN8183" s="8"/>
      <c r="AO8183" s="8"/>
      <c r="AP8183" s="8"/>
      <c r="AQ8183" s="8"/>
      <c r="AR8183" s="122"/>
      <c r="AS8183" s="139"/>
      <c r="AT8183" s="139"/>
      <c r="AU8183" s="139"/>
      <c r="AV8183" s="139"/>
      <c r="AW8183" s="140"/>
      <c r="AX8183" s="8"/>
      <c r="AY8183" s="8"/>
      <c r="AZ8183" s="8"/>
      <c r="BA8183" s="8"/>
      <c r="BB8183" s="122"/>
      <c r="BC8183" s="8"/>
      <c r="BD8183" s="8"/>
      <c r="BE8183" s="8"/>
      <c r="BF8183" s="8"/>
      <c r="BG8183" s="122"/>
      <c r="BH8183" s="8"/>
      <c r="BI8183" s="8"/>
      <c r="BJ8183" s="8"/>
      <c r="BK8183" s="8"/>
      <c r="BL8183" s="122"/>
      <c r="BM8183" s="8"/>
      <c r="BN8183" s="8"/>
      <c r="BO8183" s="8"/>
      <c r="BP8183" s="8"/>
      <c r="BQ8183" s="122"/>
      <c r="BR8183" s="8"/>
      <c r="BS8183" s="8"/>
      <c r="BT8183" s="8"/>
      <c r="BU8183" s="8"/>
      <c r="BV8183" s="122"/>
    </row>
    <row r="8184" spans="1:74" hidden="1" x14ac:dyDescent="0.3">
      <c r="A8184" s="8"/>
      <c r="B8184" s="2" t="s">
        <v>2</v>
      </c>
      <c r="C8184" s="2" t="s">
        <v>3</v>
      </c>
      <c r="D8184" s="2" t="s">
        <v>508</v>
      </c>
      <c r="E8184" s="9" t="s">
        <v>243</v>
      </c>
      <c r="F8184" s="10">
        <v>3</v>
      </c>
      <c r="G8184" s="18" t="s">
        <v>5</v>
      </c>
      <c r="H8184" s="3">
        <v>2024</v>
      </c>
      <c r="I8184" s="20" t="s">
        <v>282</v>
      </c>
      <c r="J8184" s="2" t="s">
        <v>273</v>
      </c>
      <c r="K8184" s="2" t="s">
        <v>321</v>
      </c>
      <c r="L8184" s="165">
        <f t="shared" si="381"/>
        <v>1.29E-2</v>
      </c>
      <c r="M8184" s="163">
        <f t="shared" si="382"/>
        <v>27.866</v>
      </c>
      <c r="N8184" s="181"/>
      <c r="O8184" s="8"/>
      <c r="P8184" s="8"/>
      <c r="Q8184" s="8"/>
      <c r="R8184" s="8"/>
      <c r="S8184" s="122"/>
      <c r="T8184" s="8"/>
      <c r="U8184" s="8"/>
      <c r="V8184" s="8"/>
      <c r="W8184" s="8"/>
      <c r="X8184" s="122"/>
      <c r="Y8184" s="8"/>
      <c r="Z8184" s="8"/>
      <c r="AA8184" s="8"/>
      <c r="AB8184" s="8"/>
      <c r="AC8184" s="122"/>
      <c r="AD8184" s="8"/>
      <c r="AE8184" s="8"/>
      <c r="AF8184" s="8"/>
      <c r="AG8184" s="8"/>
      <c r="AH8184" s="122"/>
      <c r="AI8184" s="137"/>
      <c r="AJ8184" s="137"/>
      <c r="AK8184" s="137"/>
      <c r="AL8184" s="137"/>
      <c r="AM8184" s="138"/>
      <c r="AN8184" s="8"/>
      <c r="AO8184" s="8"/>
      <c r="AP8184" s="8"/>
      <c r="AQ8184" s="8"/>
      <c r="AR8184" s="122"/>
      <c r="AS8184" s="139" t="s">
        <v>562</v>
      </c>
      <c r="AT8184" s="139"/>
      <c r="AU8184" s="139"/>
      <c r="AV8184" s="139">
        <v>5.0000000000000001E-4</v>
      </c>
      <c r="AW8184" s="140">
        <v>1.0149999999999999</v>
      </c>
      <c r="AX8184" s="8"/>
      <c r="AY8184" s="8"/>
      <c r="AZ8184" s="8" t="s">
        <v>782</v>
      </c>
      <c r="BA8184" s="8">
        <v>1.24E-2</v>
      </c>
      <c r="BB8184" s="122">
        <v>26.850999999999999</v>
      </c>
      <c r="BC8184" s="8"/>
      <c r="BD8184" s="8"/>
      <c r="BE8184" s="8"/>
      <c r="BF8184" s="8"/>
      <c r="BG8184" s="122"/>
      <c r="BH8184" s="8"/>
      <c r="BI8184" s="8"/>
      <c r="BJ8184" s="8"/>
      <c r="BK8184" s="8"/>
      <c r="BL8184" s="122"/>
      <c r="BM8184" s="8"/>
      <c r="BN8184" s="8"/>
      <c r="BO8184" s="8"/>
      <c r="BP8184" s="8"/>
      <c r="BQ8184" s="122"/>
      <c r="BR8184" s="8"/>
      <c r="BS8184" s="8"/>
      <c r="BT8184" s="8"/>
      <c r="BU8184" s="8"/>
      <c r="BV8184" s="122"/>
    </row>
    <row r="8185" spans="1:74" hidden="1" x14ac:dyDescent="0.3">
      <c r="A8185" s="8"/>
      <c r="B8185" s="2" t="s">
        <v>2</v>
      </c>
      <c r="C8185" s="2" t="s">
        <v>3</v>
      </c>
      <c r="D8185" s="2" t="s">
        <v>508</v>
      </c>
      <c r="E8185" s="9" t="s">
        <v>243</v>
      </c>
      <c r="F8185" s="10">
        <v>3</v>
      </c>
      <c r="G8185" s="18" t="s">
        <v>5</v>
      </c>
      <c r="H8185" s="3">
        <v>2024</v>
      </c>
      <c r="I8185" s="20" t="s">
        <v>282</v>
      </c>
      <c r="J8185" s="2" t="s">
        <v>274</v>
      </c>
      <c r="K8185" s="2" t="s">
        <v>321</v>
      </c>
      <c r="L8185" s="163">
        <f t="shared" si="381"/>
        <v>0</v>
      </c>
      <c r="M8185" s="163">
        <f t="shared" si="382"/>
        <v>0</v>
      </c>
      <c r="N8185" s="181"/>
      <c r="O8185" s="8"/>
      <c r="P8185" s="8"/>
      <c r="Q8185" s="8"/>
      <c r="R8185" s="8"/>
      <c r="S8185" s="122"/>
      <c r="T8185" s="8"/>
      <c r="U8185" s="8"/>
      <c r="V8185" s="8"/>
      <c r="W8185" s="8"/>
      <c r="X8185" s="122"/>
      <c r="Y8185" s="8"/>
      <c r="Z8185" s="8"/>
      <c r="AA8185" s="8"/>
      <c r="AB8185" s="8"/>
      <c r="AC8185" s="122"/>
      <c r="AD8185" s="8"/>
      <c r="AE8185" s="8"/>
      <c r="AF8185" s="8"/>
      <c r="AG8185" s="8"/>
      <c r="AH8185" s="122"/>
      <c r="AI8185" s="137"/>
      <c r="AJ8185" s="137"/>
      <c r="AK8185" s="137"/>
      <c r="AL8185" s="137"/>
      <c r="AM8185" s="138"/>
      <c r="AN8185" s="8"/>
      <c r="AO8185" s="8"/>
      <c r="AP8185" s="8"/>
      <c r="AQ8185" s="8"/>
      <c r="AR8185" s="122"/>
      <c r="AS8185" s="139"/>
      <c r="AT8185" s="139"/>
      <c r="AU8185" s="139"/>
      <c r="AV8185" s="139"/>
      <c r="AW8185" s="140"/>
      <c r="AX8185" s="8"/>
      <c r="AY8185" s="8"/>
      <c r="AZ8185" s="8"/>
      <c r="BA8185" s="8"/>
      <c r="BB8185" s="122"/>
      <c r="BC8185" s="8"/>
      <c r="BD8185" s="8"/>
      <c r="BE8185" s="8"/>
      <c r="BF8185" s="8"/>
      <c r="BG8185" s="122"/>
      <c r="BH8185" s="8"/>
      <c r="BI8185" s="8"/>
      <c r="BJ8185" s="8"/>
      <c r="BK8185" s="8"/>
      <c r="BL8185" s="122"/>
      <c r="BM8185" s="8"/>
      <c r="BN8185" s="8"/>
      <c r="BO8185" s="8"/>
      <c r="BP8185" s="8"/>
      <c r="BQ8185" s="122"/>
      <c r="BR8185" s="8"/>
      <c r="BS8185" s="8"/>
      <c r="BT8185" s="8"/>
      <c r="BU8185" s="8"/>
      <c r="BV8185" s="122"/>
    </row>
    <row r="8186" spans="1:74" hidden="1" x14ac:dyDescent="0.3">
      <c r="A8186" s="8"/>
      <c r="B8186" s="2" t="s">
        <v>2</v>
      </c>
      <c r="C8186" s="2" t="s">
        <v>3</v>
      </c>
      <c r="D8186" s="2" t="s">
        <v>508</v>
      </c>
      <c r="E8186" s="9" t="s">
        <v>243</v>
      </c>
      <c r="F8186" s="10">
        <v>3</v>
      </c>
      <c r="G8186" s="18" t="s">
        <v>5</v>
      </c>
      <c r="H8186" s="3">
        <v>2024</v>
      </c>
      <c r="I8186" s="20" t="s">
        <v>282</v>
      </c>
      <c r="J8186" s="2" t="s">
        <v>275</v>
      </c>
      <c r="K8186" s="2" t="s">
        <v>321</v>
      </c>
      <c r="L8186" s="163">
        <f t="shared" si="381"/>
        <v>1.4499999999999999E-2</v>
      </c>
      <c r="M8186" s="163">
        <f t="shared" si="382"/>
        <v>35.49</v>
      </c>
      <c r="N8186" s="181"/>
      <c r="O8186" s="8"/>
      <c r="P8186" s="8"/>
      <c r="Q8186" s="8"/>
      <c r="R8186" s="8"/>
      <c r="S8186" s="122"/>
      <c r="T8186" s="8"/>
      <c r="U8186" s="8"/>
      <c r="V8186" s="8"/>
      <c r="W8186" s="8"/>
      <c r="X8186" s="122"/>
      <c r="Y8186" s="8"/>
      <c r="Z8186" s="8"/>
      <c r="AA8186" s="8"/>
      <c r="AB8186" s="8"/>
      <c r="AC8186" s="122"/>
      <c r="AD8186" s="8"/>
      <c r="AE8186" s="8"/>
      <c r="AF8186" s="8"/>
      <c r="AG8186" s="8"/>
      <c r="AH8186" s="122"/>
      <c r="AI8186" s="137"/>
      <c r="AJ8186" s="137"/>
      <c r="AK8186" s="137"/>
      <c r="AL8186" s="137"/>
      <c r="AM8186" s="138"/>
      <c r="AN8186" s="8"/>
      <c r="AO8186" s="8"/>
      <c r="AP8186" s="8"/>
      <c r="AQ8186" s="8"/>
      <c r="AR8186" s="122"/>
      <c r="AS8186" s="139"/>
      <c r="AT8186" s="139"/>
      <c r="AU8186" s="139"/>
      <c r="AV8186" s="139"/>
      <c r="AW8186" s="140"/>
      <c r="AX8186" s="8"/>
      <c r="AY8186" s="8"/>
      <c r="AZ8186" s="8"/>
      <c r="BA8186" s="8"/>
      <c r="BB8186" s="122"/>
      <c r="BC8186" s="8"/>
      <c r="BD8186" s="8"/>
      <c r="BE8186" s="8"/>
      <c r="BF8186" s="8"/>
      <c r="BG8186" s="122"/>
      <c r="BH8186" s="8" t="s">
        <v>969</v>
      </c>
      <c r="BI8186" s="8"/>
      <c r="BJ8186" s="8"/>
      <c r="BK8186" s="8">
        <v>1E-3</v>
      </c>
      <c r="BL8186" s="122">
        <v>4.2130000000000001</v>
      </c>
      <c r="BM8186" s="8"/>
      <c r="BN8186" s="8"/>
      <c r="BO8186" s="8"/>
      <c r="BP8186" s="8"/>
      <c r="BQ8186" s="122"/>
      <c r="BR8186" s="8" t="s">
        <v>1234</v>
      </c>
      <c r="BS8186" s="8"/>
      <c r="BT8186" s="8"/>
      <c r="BU8186" s="8">
        <v>1.35E-2</v>
      </c>
      <c r="BV8186" s="122">
        <v>31.277000000000001</v>
      </c>
    </row>
    <row r="8187" spans="1:74" hidden="1" x14ac:dyDescent="0.3">
      <c r="A8187" s="8"/>
      <c r="B8187" s="2" t="s">
        <v>2</v>
      </c>
      <c r="C8187" s="2" t="s">
        <v>3</v>
      </c>
      <c r="D8187" s="2" t="s">
        <v>508</v>
      </c>
      <c r="E8187" s="9" t="s">
        <v>243</v>
      </c>
      <c r="F8187" s="10">
        <v>3</v>
      </c>
      <c r="G8187" s="18" t="s">
        <v>5</v>
      </c>
      <c r="H8187" s="3">
        <v>2024</v>
      </c>
      <c r="I8187" s="20" t="s">
        <v>282</v>
      </c>
      <c r="J8187" s="2" t="s">
        <v>276</v>
      </c>
      <c r="K8187" s="2" t="s">
        <v>320</v>
      </c>
      <c r="L8187" s="163">
        <f t="shared" si="381"/>
        <v>1</v>
      </c>
      <c r="M8187" s="163">
        <f t="shared" si="382"/>
        <v>10.352</v>
      </c>
      <c r="N8187" s="181"/>
      <c r="O8187" s="8"/>
      <c r="P8187" s="8"/>
      <c r="Q8187" s="8"/>
      <c r="R8187" s="8"/>
      <c r="S8187" s="122"/>
      <c r="T8187" s="8"/>
      <c r="U8187" s="8"/>
      <c r="V8187" s="8"/>
      <c r="W8187" s="8"/>
      <c r="X8187" s="122"/>
      <c r="Y8187" s="8"/>
      <c r="Z8187" s="8"/>
      <c r="AA8187" s="8"/>
      <c r="AB8187" s="8"/>
      <c r="AC8187" s="122"/>
      <c r="AD8187" s="8"/>
      <c r="AE8187" s="8"/>
      <c r="AF8187" s="8"/>
      <c r="AG8187" s="8"/>
      <c r="AH8187" s="122"/>
      <c r="AI8187" s="137"/>
      <c r="AJ8187" s="137"/>
      <c r="AK8187" s="137"/>
      <c r="AL8187" s="137"/>
      <c r="AM8187" s="138"/>
      <c r="AN8187" s="8"/>
      <c r="AO8187" s="8"/>
      <c r="AP8187" s="8"/>
      <c r="AQ8187" s="8"/>
      <c r="AR8187" s="122"/>
      <c r="AS8187" s="139"/>
      <c r="AT8187" s="139"/>
      <c r="AU8187" s="139"/>
      <c r="AV8187" s="139"/>
      <c r="AW8187" s="140"/>
      <c r="AX8187" s="8"/>
      <c r="AY8187" s="8"/>
      <c r="AZ8187" s="8"/>
      <c r="BA8187" s="8"/>
      <c r="BB8187" s="122"/>
      <c r="BC8187" s="8"/>
      <c r="BD8187" s="8"/>
      <c r="BE8187" s="8"/>
      <c r="BF8187" s="8"/>
      <c r="BG8187" s="122"/>
      <c r="BH8187" s="8"/>
      <c r="BI8187" s="8"/>
      <c r="BJ8187" s="8"/>
      <c r="BK8187" s="8"/>
      <c r="BL8187" s="122"/>
      <c r="BM8187" s="8"/>
      <c r="BN8187" s="8"/>
      <c r="BO8187" s="8"/>
      <c r="BP8187" s="8"/>
      <c r="BQ8187" s="122"/>
      <c r="BR8187" s="8" t="s">
        <v>1235</v>
      </c>
      <c r="BS8187" s="8"/>
      <c r="BT8187" s="8"/>
      <c r="BU8187" s="8">
        <v>1</v>
      </c>
      <c r="BV8187" s="122">
        <v>10.352</v>
      </c>
    </row>
    <row r="8188" spans="1:74" hidden="1" x14ac:dyDescent="0.3">
      <c r="A8188" s="8"/>
      <c r="B8188" s="2" t="s">
        <v>2</v>
      </c>
      <c r="C8188" s="2" t="s">
        <v>3</v>
      </c>
      <c r="D8188" s="2" t="s">
        <v>508</v>
      </c>
      <c r="E8188" s="9" t="s">
        <v>243</v>
      </c>
      <c r="F8188" s="10">
        <v>3</v>
      </c>
      <c r="G8188" s="18" t="s">
        <v>5</v>
      </c>
      <c r="H8188" s="3">
        <v>2024</v>
      </c>
      <c r="I8188" s="20" t="s">
        <v>282</v>
      </c>
      <c r="J8188" s="2" t="s">
        <v>277</v>
      </c>
      <c r="K8188" s="2" t="s">
        <v>320</v>
      </c>
      <c r="L8188" s="163">
        <f t="shared" si="381"/>
        <v>3</v>
      </c>
      <c r="M8188" s="163">
        <f t="shared" si="382"/>
        <v>4.5049999999999999</v>
      </c>
      <c r="N8188" s="181"/>
      <c r="O8188" s="8"/>
      <c r="P8188" s="8"/>
      <c r="Q8188" s="8"/>
      <c r="R8188" s="8"/>
      <c r="S8188" s="122"/>
      <c r="T8188" s="8"/>
      <c r="U8188" s="8"/>
      <c r="V8188" s="8"/>
      <c r="W8188" s="8"/>
      <c r="X8188" s="122"/>
      <c r="Y8188" s="8"/>
      <c r="Z8188" s="8"/>
      <c r="AA8188" s="8"/>
      <c r="AB8188" s="8"/>
      <c r="AC8188" s="122"/>
      <c r="AD8188" s="8"/>
      <c r="AE8188" s="8"/>
      <c r="AF8188" s="8"/>
      <c r="AG8188" s="8"/>
      <c r="AH8188" s="122"/>
      <c r="AI8188" s="137"/>
      <c r="AJ8188" s="137"/>
      <c r="AK8188" s="137"/>
      <c r="AL8188" s="137"/>
      <c r="AM8188" s="138"/>
      <c r="AN8188" s="8"/>
      <c r="AO8188" s="8"/>
      <c r="AP8188" s="8"/>
      <c r="AQ8188" s="8"/>
      <c r="AR8188" s="122"/>
      <c r="AS8188" s="139"/>
      <c r="AT8188" s="139"/>
      <c r="AU8188" s="139"/>
      <c r="AV8188" s="139"/>
      <c r="AW8188" s="140"/>
      <c r="AX8188" s="8"/>
      <c r="AY8188" s="8"/>
      <c r="AZ8188" s="8" t="s">
        <v>802</v>
      </c>
      <c r="BA8188" s="8">
        <v>1</v>
      </c>
      <c r="BB8188" s="122">
        <v>1.657</v>
      </c>
      <c r="BC8188" s="8"/>
      <c r="BD8188" s="8"/>
      <c r="BE8188" s="8"/>
      <c r="BF8188" s="8"/>
      <c r="BG8188" s="122"/>
      <c r="BH8188" s="8"/>
      <c r="BI8188" s="8"/>
      <c r="BJ8188" s="8"/>
      <c r="BK8188" s="8"/>
      <c r="BL8188" s="122"/>
      <c r="BM8188" s="8"/>
      <c r="BN8188" s="8"/>
      <c r="BO8188" s="8"/>
      <c r="BP8188" s="8"/>
      <c r="BQ8188" s="122"/>
      <c r="BR8188" s="8" t="s">
        <v>1235</v>
      </c>
      <c r="BS8188" s="8"/>
      <c r="BT8188" s="8"/>
      <c r="BU8188" s="8">
        <v>2</v>
      </c>
      <c r="BV8188" s="122">
        <v>2.8479999999999999</v>
      </c>
    </row>
    <row r="8189" spans="1:74" hidden="1" x14ac:dyDescent="0.3">
      <c r="A8189" s="8"/>
      <c r="B8189" s="2" t="s">
        <v>2</v>
      </c>
      <c r="C8189" s="2" t="s">
        <v>3</v>
      </c>
      <c r="D8189" s="2" t="s">
        <v>508</v>
      </c>
      <c r="E8189" s="9" t="s">
        <v>243</v>
      </c>
      <c r="F8189" s="10">
        <v>3</v>
      </c>
      <c r="G8189" s="18" t="s">
        <v>5</v>
      </c>
      <c r="H8189" s="3">
        <v>2024</v>
      </c>
      <c r="I8189" s="20" t="s">
        <v>283</v>
      </c>
      <c r="J8189" s="2" t="s">
        <v>298</v>
      </c>
      <c r="K8189" s="2" t="s">
        <v>321</v>
      </c>
      <c r="L8189" s="163">
        <f t="shared" si="381"/>
        <v>0</v>
      </c>
      <c r="M8189" s="163">
        <f t="shared" si="382"/>
        <v>0</v>
      </c>
      <c r="N8189" s="181"/>
      <c r="O8189" s="8"/>
      <c r="P8189" s="8"/>
      <c r="Q8189" s="8"/>
      <c r="R8189" s="8"/>
      <c r="S8189" s="122"/>
      <c r="T8189" s="8"/>
      <c r="U8189" s="8"/>
      <c r="V8189" s="8"/>
      <c r="W8189" s="8"/>
      <c r="X8189" s="122"/>
      <c r="Y8189" s="8"/>
      <c r="Z8189" s="8"/>
      <c r="AA8189" s="8"/>
      <c r="AB8189" s="8"/>
      <c r="AC8189" s="122"/>
      <c r="AD8189" s="8"/>
      <c r="AE8189" s="8"/>
      <c r="AF8189" s="8"/>
      <c r="AG8189" s="8"/>
      <c r="AH8189" s="122"/>
      <c r="AI8189" s="137"/>
      <c r="AJ8189" s="137"/>
      <c r="AK8189" s="137"/>
      <c r="AL8189" s="137"/>
      <c r="AM8189" s="138"/>
      <c r="AN8189" s="8"/>
      <c r="AO8189" s="8"/>
      <c r="AP8189" s="8"/>
      <c r="AQ8189" s="8"/>
      <c r="AR8189" s="122"/>
      <c r="AS8189" s="139"/>
      <c r="AT8189" s="139"/>
      <c r="AU8189" s="139"/>
      <c r="AV8189" s="139"/>
      <c r="AW8189" s="140"/>
      <c r="AX8189" s="8"/>
      <c r="AY8189" s="8"/>
      <c r="AZ8189" s="8"/>
      <c r="BA8189" s="8"/>
      <c r="BB8189" s="122"/>
      <c r="BC8189" s="8"/>
      <c r="BD8189" s="8"/>
      <c r="BE8189" s="8"/>
      <c r="BF8189" s="8"/>
      <c r="BG8189" s="122"/>
      <c r="BH8189" s="8"/>
      <c r="BI8189" s="8"/>
      <c r="BJ8189" s="8"/>
      <c r="BK8189" s="8"/>
      <c r="BL8189" s="122"/>
      <c r="BM8189" s="8"/>
      <c r="BN8189" s="8"/>
      <c r="BO8189" s="8"/>
      <c r="BP8189" s="8"/>
      <c r="BQ8189" s="122"/>
      <c r="BR8189" s="8"/>
      <c r="BS8189" s="8"/>
      <c r="BT8189" s="8"/>
      <c r="BU8189" s="8"/>
      <c r="BV8189" s="122"/>
    </row>
    <row r="8190" spans="1:74" hidden="1" x14ac:dyDescent="0.3">
      <c r="A8190" s="8"/>
      <c r="B8190" s="2" t="s">
        <v>2</v>
      </c>
      <c r="C8190" s="2" t="s">
        <v>3</v>
      </c>
      <c r="D8190" s="2" t="s">
        <v>508</v>
      </c>
      <c r="E8190" s="9" t="s">
        <v>243</v>
      </c>
      <c r="F8190" s="10">
        <v>3</v>
      </c>
      <c r="G8190" s="18" t="s">
        <v>5</v>
      </c>
      <c r="H8190" s="3">
        <v>2024</v>
      </c>
      <c r="I8190" s="20" t="s">
        <v>283</v>
      </c>
      <c r="J8190" s="2" t="s">
        <v>278</v>
      </c>
      <c r="K8190" s="2" t="s">
        <v>320</v>
      </c>
      <c r="L8190" s="163">
        <f t="shared" si="381"/>
        <v>1</v>
      </c>
      <c r="M8190" s="163">
        <f t="shared" si="382"/>
        <v>1.994</v>
      </c>
      <c r="N8190" s="181"/>
      <c r="O8190" s="8"/>
      <c r="P8190" s="8"/>
      <c r="Q8190" s="8"/>
      <c r="R8190" s="8"/>
      <c r="S8190" s="122"/>
      <c r="T8190" s="8"/>
      <c r="U8190" s="8"/>
      <c r="V8190" s="8"/>
      <c r="W8190" s="8"/>
      <c r="X8190" s="122"/>
      <c r="Y8190" s="8"/>
      <c r="Z8190" s="8"/>
      <c r="AA8190" s="8"/>
      <c r="AB8190" s="8"/>
      <c r="AC8190" s="122"/>
      <c r="AD8190" s="8"/>
      <c r="AE8190" s="8"/>
      <c r="AF8190" s="8"/>
      <c r="AG8190" s="8"/>
      <c r="AH8190" s="122"/>
      <c r="AI8190" s="137"/>
      <c r="AJ8190" s="137"/>
      <c r="AK8190" s="137"/>
      <c r="AL8190" s="137"/>
      <c r="AM8190" s="138"/>
      <c r="AN8190" s="8"/>
      <c r="AO8190" s="8"/>
      <c r="AP8190" s="8"/>
      <c r="AQ8190" s="8"/>
      <c r="AR8190" s="122"/>
      <c r="AS8190" s="139"/>
      <c r="AT8190" s="139"/>
      <c r="AU8190" s="139"/>
      <c r="AV8190" s="139"/>
      <c r="AW8190" s="140"/>
      <c r="AX8190" s="8"/>
      <c r="AY8190" s="8"/>
      <c r="AZ8190" s="8"/>
      <c r="BA8190" s="8"/>
      <c r="BB8190" s="122"/>
      <c r="BC8190" s="8"/>
      <c r="BD8190" s="8"/>
      <c r="BE8190" s="8"/>
      <c r="BF8190" s="8"/>
      <c r="BG8190" s="122"/>
      <c r="BH8190" s="8"/>
      <c r="BI8190" s="8"/>
      <c r="BJ8190" s="8"/>
      <c r="BK8190" s="8"/>
      <c r="BL8190" s="122"/>
      <c r="BM8190" s="8" t="s">
        <v>580</v>
      </c>
      <c r="BN8190" s="8"/>
      <c r="BO8190" s="8"/>
      <c r="BP8190" s="8">
        <v>1</v>
      </c>
      <c r="BQ8190" s="122">
        <v>1.994</v>
      </c>
      <c r="BR8190" s="8"/>
      <c r="BS8190" s="8"/>
      <c r="BT8190" s="8"/>
      <c r="BU8190" s="8"/>
      <c r="BV8190" s="122"/>
    </row>
    <row r="8191" spans="1:74" hidden="1" x14ac:dyDescent="0.3">
      <c r="A8191" s="8"/>
      <c r="B8191" s="2" t="s">
        <v>2</v>
      </c>
      <c r="C8191" s="2" t="s">
        <v>3</v>
      </c>
      <c r="D8191" s="2" t="s">
        <v>508</v>
      </c>
      <c r="E8191" s="9" t="s">
        <v>243</v>
      </c>
      <c r="F8191" s="10">
        <v>3</v>
      </c>
      <c r="G8191" s="18" t="s">
        <v>5</v>
      </c>
      <c r="H8191" s="3">
        <v>2024</v>
      </c>
      <c r="I8191" s="20" t="s">
        <v>283</v>
      </c>
      <c r="J8191" s="2" t="s">
        <v>279</v>
      </c>
      <c r="K8191" s="2" t="s">
        <v>320</v>
      </c>
      <c r="L8191" s="163">
        <f t="shared" si="381"/>
        <v>0</v>
      </c>
      <c r="M8191" s="163">
        <f t="shared" si="382"/>
        <v>0</v>
      </c>
      <c r="N8191" s="181"/>
      <c r="O8191" s="8"/>
      <c r="P8191" s="8"/>
      <c r="Q8191" s="8"/>
      <c r="R8191" s="8"/>
      <c r="S8191" s="122"/>
      <c r="T8191" s="8"/>
      <c r="U8191" s="8"/>
      <c r="V8191" s="8"/>
      <c r="W8191" s="8"/>
      <c r="X8191" s="122"/>
      <c r="Y8191" s="8"/>
      <c r="Z8191" s="8"/>
      <c r="AA8191" s="8"/>
      <c r="AB8191" s="8"/>
      <c r="AC8191" s="122"/>
      <c r="AD8191" s="8"/>
      <c r="AE8191" s="8"/>
      <c r="AF8191" s="8"/>
      <c r="AG8191" s="8"/>
      <c r="AH8191" s="122"/>
      <c r="AI8191" s="137"/>
      <c r="AJ8191" s="137"/>
      <c r="AK8191" s="137"/>
      <c r="AL8191" s="137"/>
      <c r="AM8191" s="138"/>
      <c r="AN8191" s="8"/>
      <c r="AO8191" s="8"/>
      <c r="AP8191" s="8"/>
      <c r="AQ8191" s="8"/>
      <c r="AR8191" s="122"/>
      <c r="AS8191" s="139"/>
      <c r="AT8191" s="139"/>
      <c r="AU8191" s="139"/>
      <c r="AV8191" s="139"/>
      <c r="AW8191" s="140"/>
      <c r="AX8191" s="8"/>
      <c r="AY8191" s="8"/>
      <c r="AZ8191" s="8"/>
      <c r="BA8191" s="8"/>
      <c r="BB8191" s="122"/>
      <c r="BC8191" s="8"/>
      <c r="BD8191" s="8"/>
      <c r="BE8191" s="8"/>
      <c r="BF8191" s="8"/>
      <c r="BG8191" s="122"/>
      <c r="BH8191" s="8"/>
      <c r="BI8191" s="8"/>
      <c r="BJ8191" s="8"/>
      <c r="BK8191" s="8"/>
      <c r="BL8191" s="122"/>
      <c r="BM8191" s="8"/>
      <c r="BN8191" s="8"/>
      <c r="BO8191" s="8"/>
      <c r="BP8191" s="8"/>
      <c r="BQ8191" s="122"/>
      <c r="BR8191" s="8"/>
      <c r="BS8191" s="8"/>
      <c r="BT8191" s="8"/>
      <c r="BU8191" s="8"/>
      <c r="BV8191" s="122"/>
    </row>
    <row r="8192" spans="1:74" hidden="1" x14ac:dyDescent="0.3">
      <c r="A8192" s="8"/>
      <c r="B8192" s="2" t="s">
        <v>2</v>
      </c>
      <c r="C8192" s="2" t="s">
        <v>3</v>
      </c>
      <c r="D8192" s="2" t="s">
        <v>508</v>
      </c>
      <c r="E8192" s="9" t="s">
        <v>243</v>
      </c>
      <c r="F8192" s="10">
        <v>3</v>
      </c>
      <c r="G8192" s="18" t="s">
        <v>5</v>
      </c>
      <c r="H8192" s="3">
        <v>2024</v>
      </c>
      <c r="I8192" s="20" t="s">
        <v>286</v>
      </c>
      <c r="J8192" s="2" t="s">
        <v>280</v>
      </c>
      <c r="K8192" s="2" t="s">
        <v>319</v>
      </c>
      <c r="L8192" s="163">
        <f t="shared" si="381"/>
        <v>0</v>
      </c>
      <c r="M8192" s="163">
        <f t="shared" si="382"/>
        <v>0</v>
      </c>
      <c r="N8192" s="181"/>
      <c r="O8192" s="8"/>
      <c r="P8192" s="8"/>
      <c r="Q8192" s="8"/>
      <c r="R8192" s="8"/>
      <c r="S8192" s="122"/>
      <c r="T8192" s="8"/>
      <c r="U8192" s="8"/>
      <c r="V8192" s="8"/>
      <c r="W8192" s="8"/>
      <c r="X8192" s="122"/>
      <c r="Y8192" s="8"/>
      <c r="Z8192" s="8"/>
      <c r="AA8192" s="8"/>
      <c r="AB8192" s="8"/>
      <c r="AC8192" s="122"/>
      <c r="AD8192" s="8"/>
      <c r="AE8192" s="8"/>
      <c r="AF8192" s="8"/>
      <c r="AG8192" s="8"/>
      <c r="AH8192" s="122"/>
      <c r="AI8192" s="137"/>
      <c r="AJ8192" s="137"/>
      <c r="AK8192" s="137"/>
      <c r="AL8192" s="137"/>
      <c r="AM8192" s="138"/>
      <c r="AN8192" s="8"/>
      <c r="AO8192" s="8"/>
      <c r="AP8192" s="8"/>
      <c r="AQ8192" s="8"/>
      <c r="AR8192" s="122"/>
      <c r="AS8192" s="139"/>
      <c r="AT8192" s="139"/>
      <c r="AU8192" s="139"/>
      <c r="AV8192" s="139"/>
      <c r="AW8192" s="140"/>
      <c r="AX8192" s="8"/>
      <c r="AY8192" s="8"/>
      <c r="AZ8192" s="8"/>
      <c r="BA8192" s="8"/>
      <c r="BB8192" s="122"/>
      <c r="BC8192" s="8"/>
      <c r="BD8192" s="8"/>
      <c r="BE8192" s="8"/>
      <c r="BF8192" s="8"/>
      <c r="BG8192" s="122"/>
      <c r="BH8192" s="8"/>
      <c r="BI8192" s="8"/>
      <c r="BJ8192" s="8"/>
      <c r="BK8192" s="8"/>
      <c r="BL8192" s="122"/>
      <c r="BM8192" s="8"/>
      <c r="BN8192" s="8"/>
      <c r="BO8192" s="8"/>
      <c r="BP8192" s="8"/>
      <c r="BQ8192" s="122"/>
      <c r="BR8192" s="8"/>
      <c r="BS8192" s="8"/>
      <c r="BT8192" s="8"/>
      <c r="BU8192" s="8"/>
      <c r="BV8192" s="122"/>
    </row>
    <row r="8193" spans="1:74" hidden="1" x14ac:dyDescent="0.3">
      <c r="A8193" s="8"/>
      <c r="B8193" s="2" t="s">
        <v>2</v>
      </c>
      <c r="C8193" s="2" t="s">
        <v>3</v>
      </c>
      <c r="D8193" s="2" t="s">
        <v>508</v>
      </c>
      <c r="E8193" s="9" t="s">
        <v>243</v>
      </c>
      <c r="F8193" s="10">
        <v>3</v>
      </c>
      <c r="G8193" s="18" t="s">
        <v>5</v>
      </c>
      <c r="H8193" s="3">
        <v>2024</v>
      </c>
      <c r="I8193" s="20" t="s">
        <v>286</v>
      </c>
      <c r="J8193" s="2" t="s">
        <v>281</v>
      </c>
      <c r="K8193" s="2" t="s">
        <v>319</v>
      </c>
      <c r="L8193" s="163"/>
      <c r="M8193" s="163">
        <f t="shared" si="382"/>
        <v>34.170999999999999</v>
      </c>
      <c r="N8193" s="181"/>
      <c r="O8193" s="8"/>
      <c r="P8193" s="8"/>
      <c r="Q8193" s="8"/>
      <c r="R8193" s="8"/>
      <c r="S8193" s="122"/>
      <c r="T8193" s="8"/>
      <c r="U8193" s="8"/>
      <c r="V8193" s="8"/>
      <c r="W8193" s="8"/>
      <c r="X8193" s="122"/>
      <c r="Y8193" s="8"/>
      <c r="Z8193" s="8"/>
      <c r="AA8193" s="8"/>
      <c r="AB8193" s="8"/>
      <c r="AC8193" s="122"/>
      <c r="AD8193" s="8"/>
      <c r="AE8193" s="8"/>
      <c r="AF8193" s="8"/>
      <c r="AG8193" s="8"/>
      <c r="AH8193" s="122"/>
      <c r="AI8193" s="137"/>
      <c r="AJ8193" s="137"/>
      <c r="AK8193" s="137"/>
      <c r="AL8193" s="137"/>
      <c r="AM8193" s="138"/>
      <c r="AN8193" s="8"/>
      <c r="AO8193" s="8"/>
      <c r="AP8193" s="8"/>
      <c r="AQ8193" s="8"/>
      <c r="AR8193" s="122"/>
      <c r="AS8193" s="139"/>
      <c r="AT8193" s="139"/>
      <c r="AU8193" s="139"/>
      <c r="AV8193" s="139"/>
      <c r="AW8193" s="140"/>
      <c r="AX8193" s="8"/>
      <c r="AY8193" s="8"/>
      <c r="AZ8193" s="8"/>
      <c r="BA8193" s="8"/>
      <c r="BB8193" s="122"/>
      <c r="BC8193" s="8"/>
      <c r="BD8193" s="8"/>
      <c r="BE8193" s="8"/>
      <c r="BF8193" s="8"/>
      <c r="BG8193" s="122"/>
      <c r="BH8193" s="8" t="s">
        <v>1048</v>
      </c>
      <c r="BI8193" s="8"/>
      <c r="BJ8193" s="8"/>
      <c r="BK8193" s="8"/>
      <c r="BL8193" s="122">
        <f>3.78+5.83</f>
        <v>9.61</v>
      </c>
      <c r="BM8193" s="8" t="s">
        <v>1174</v>
      </c>
      <c r="BN8193" s="8"/>
      <c r="BO8193" s="8"/>
      <c r="BP8193" s="8"/>
      <c r="BQ8193" s="122">
        <f>16.832+7.729</f>
        <v>24.561</v>
      </c>
      <c r="BR8193" s="8"/>
      <c r="BS8193" s="8"/>
      <c r="BT8193" s="8"/>
      <c r="BU8193" s="8"/>
      <c r="BV8193" s="122"/>
    </row>
    <row r="8194" spans="1:74" s="13" customFormat="1" hidden="1" x14ac:dyDescent="0.3">
      <c r="A8194" s="15"/>
      <c r="B8194" s="12" t="s">
        <v>2</v>
      </c>
      <c r="C8194" s="12" t="s">
        <v>3</v>
      </c>
      <c r="D8194" s="12" t="s">
        <v>508</v>
      </c>
      <c r="E8194" s="16" t="s">
        <v>243</v>
      </c>
      <c r="F8194" s="17">
        <v>3</v>
      </c>
      <c r="G8194" s="19" t="s">
        <v>5</v>
      </c>
      <c r="H8194" s="7">
        <v>2024</v>
      </c>
      <c r="I8194" s="21"/>
      <c r="J8194" s="12" t="s">
        <v>314</v>
      </c>
      <c r="K8194" s="12"/>
      <c r="L8194" s="147"/>
      <c r="M8194" s="147">
        <f t="shared" si="382"/>
        <v>114.37800000000001</v>
      </c>
      <c r="N8194" s="183"/>
      <c r="O8194" s="15"/>
      <c r="P8194" s="15"/>
      <c r="Q8194" s="15"/>
      <c r="R8194" s="15"/>
      <c r="S8194" s="123"/>
      <c r="T8194" s="15"/>
      <c r="U8194" s="15"/>
      <c r="V8194" s="15"/>
      <c r="W8194" s="15"/>
      <c r="X8194" s="123"/>
      <c r="Y8194" s="15"/>
      <c r="Z8194" s="15"/>
      <c r="AA8194" s="15"/>
      <c r="AB8194" s="15"/>
      <c r="AC8194" s="123"/>
      <c r="AD8194" s="15"/>
      <c r="AE8194" s="15"/>
      <c r="AF8194" s="15"/>
      <c r="AG8194" s="15"/>
      <c r="AH8194" s="123"/>
      <c r="AI8194" s="15"/>
      <c r="AJ8194" s="15"/>
      <c r="AK8194" s="15"/>
      <c r="AL8194" s="15"/>
      <c r="AM8194" s="123">
        <f>SUM(AM8156:AM8193)</f>
        <v>0</v>
      </c>
      <c r="AN8194" s="15"/>
      <c r="AO8194" s="15"/>
      <c r="AP8194" s="15"/>
      <c r="AQ8194" s="15"/>
      <c r="AR8194" s="123">
        <f>SUM(AR8164:AR8193)</f>
        <v>0</v>
      </c>
      <c r="AS8194" s="15"/>
      <c r="AT8194" s="15"/>
      <c r="AU8194" s="15"/>
      <c r="AV8194" s="15"/>
      <c r="AW8194" s="123">
        <f>SUM(AW8156:AW8193)</f>
        <v>1.0149999999999999</v>
      </c>
      <c r="AX8194" s="15"/>
      <c r="AY8194" s="15"/>
      <c r="AZ8194" s="15"/>
      <c r="BA8194" s="123"/>
      <c r="BB8194" s="123">
        <f>SUM(BB8156:BB8193)</f>
        <v>28.507999999999999</v>
      </c>
      <c r="BC8194" s="15"/>
      <c r="BD8194" s="15"/>
      <c r="BE8194" s="15"/>
      <c r="BF8194" s="123"/>
      <c r="BG8194" s="123">
        <f t="shared" ref="BG8194" si="383">SUM(BG8156:BG8193)</f>
        <v>0</v>
      </c>
      <c r="BH8194" s="15"/>
      <c r="BI8194" s="15"/>
      <c r="BJ8194" s="15"/>
      <c r="BK8194" s="123"/>
      <c r="BL8194" s="123">
        <f t="shared" ref="BL8194" si="384">SUM(BL8156:BL8193)</f>
        <v>13.823</v>
      </c>
      <c r="BM8194" s="15"/>
      <c r="BN8194" s="15"/>
      <c r="BO8194" s="15"/>
      <c r="BP8194" s="123"/>
      <c r="BQ8194" s="123">
        <f t="shared" ref="BQ8194" si="385">SUM(BQ8156:BQ8193)</f>
        <v>26.555</v>
      </c>
      <c r="BR8194" s="15"/>
      <c r="BS8194" s="15"/>
      <c r="BT8194" s="15"/>
      <c r="BU8194" s="123"/>
      <c r="BV8194" s="123">
        <f>SUM(BV8156:BV8193)</f>
        <v>44.477000000000004</v>
      </c>
    </row>
    <row r="8195" spans="1:74" hidden="1" x14ac:dyDescent="0.3">
      <c r="A8195" s="8"/>
      <c r="B8195" s="2" t="s">
        <v>2</v>
      </c>
      <c r="C8195" s="2" t="s">
        <v>3</v>
      </c>
      <c r="D8195" s="2" t="s">
        <v>508</v>
      </c>
      <c r="E8195" s="9" t="s">
        <v>844</v>
      </c>
      <c r="F8195" s="10"/>
      <c r="G8195" s="18" t="s">
        <v>5</v>
      </c>
      <c r="H8195" s="3">
        <v>2024</v>
      </c>
      <c r="I8195" s="20" t="s">
        <v>287</v>
      </c>
      <c r="J8195" s="2" t="s">
        <v>509</v>
      </c>
      <c r="K8195" s="2" t="s">
        <v>318</v>
      </c>
      <c r="L8195" s="163">
        <f>SUM(R8195,W8195,AB8195,AG8195,AL8195,AQ8195,AV8195,BA8195,BF8195,BK8195,BP8195,BU8195)</f>
        <v>0</v>
      </c>
      <c r="M8195" s="163">
        <f t="shared" si="382"/>
        <v>0</v>
      </c>
      <c r="N8195" s="181"/>
      <c r="O8195" s="8"/>
      <c r="P8195" s="8"/>
      <c r="Q8195" s="8"/>
      <c r="R8195" s="8"/>
      <c r="S8195" s="122"/>
      <c r="T8195" s="8"/>
      <c r="U8195" s="8"/>
      <c r="V8195" s="8"/>
      <c r="W8195" s="8"/>
      <c r="X8195" s="122"/>
      <c r="Y8195" s="8"/>
      <c r="Z8195" s="8"/>
      <c r="AA8195" s="8"/>
      <c r="AB8195" s="8"/>
      <c r="AC8195" s="122"/>
      <c r="AD8195" s="8"/>
      <c r="AE8195" s="8"/>
      <c r="AF8195" s="8"/>
      <c r="AG8195" s="8"/>
      <c r="AH8195" s="122"/>
      <c r="AI8195" s="137"/>
      <c r="AJ8195" s="137"/>
      <c r="AK8195" s="137"/>
      <c r="AL8195" s="137"/>
      <c r="AM8195" s="138"/>
      <c r="AN8195" s="8"/>
      <c r="AO8195" s="8"/>
      <c r="AP8195" s="8"/>
      <c r="AQ8195" s="8"/>
      <c r="AR8195" s="122"/>
      <c r="AS8195" s="139"/>
      <c r="AT8195" s="139"/>
      <c r="AU8195" s="139"/>
      <c r="AV8195" s="139"/>
      <c r="AW8195" s="140"/>
      <c r="AX8195" s="8"/>
      <c r="AY8195" s="8"/>
      <c r="AZ8195" s="8"/>
      <c r="BA8195" s="8"/>
      <c r="BB8195" s="122"/>
      <c r="BC8195" s="8"/>
      <c r="BD8195" s="8"/>
      <c r="BE8195" s="8"/>
      <c r="BF8195" s="8"/>
      <c r="BG8195" s="122"/>
      <c r="BH8195" s="8"/>
      <c r="BI8195" s="8"/>
      <c r="BJ8195" s="8"/>
      <c r="BK8195" s="8"/>
      <c r="BL8195" s="122"/>
      <c r="BM8195" s="8"/>
      <c r="BN8195" s="8"/>
      <c r="BO8195" s="8"/>
      <c r="BP8195" s="8"/>
      <c r="BQ8195" s="122"/>
      <c r="BR8195" s="8"/>
      <c r="BS8195" s="8"/>
      <c r="BT8195" s="8"/>
      <c r="BU8195" s="8"/>
      <c r="BV8195" s="122"/>
    </row>
    <row r="8196" spans="1:74" hidden="1" x14ac:dyDescent="0.3">
      <c r="A8196" s="8"/>
      <c r="B8196" s="2" t="s">
        <v>2</v>
      </c>
      <c r="C8196" s="2" t="s">
        <v>3</v>
      </c>
      <c r="D8196" s="2" t="s">
        <v>508</v>
      </c>
      <c r="E8196" s="9" t="s">
        <v>844</v>
      </c>
      <c r="F8196" s="10"/>
      <c r="G8196" s="18" t="s">
        <v>5</v>
      </c>
      <c r="H8196" s="3">
        <v>2024</v>
      </c>
      <c r="I8196" s="20" t="s">
        <v>287</v>
      </c>
      <c r="J8196" s="2" t="s">
        <v>291</v>
      </c>
      <c r="K8196" s="2" t="s">
        <v>319</v>
      </c>
      <c r="L8196" s="163">
        <f t="shared" ref="L8196:L8231" si="386">SUM(R8196,W8196,AB8196,AG8196,AL8196,AQ8196,AV8196,BA8196,BF8196,BK8196,BP8196,BU8196)</f>
        <v>0</v>
      </c>
      <c r="M8196" s="163">
        <f>SUM(S8196,X8196,AC8196,AH8196,AM8196,AR8196,AW8196,BB8196,BG8196,BL8196,BQ8196,BV8196)</f>
        <v>0</v>
      </c>
      <c r="N8196" s="181"/>
      <c r="O8196" s="8"/>
      <c r="P8196" s="8"/>
      <c r="Q8196" s="8"/>
      <c r="R8196" s="8"/>
      <c r="S8196" s="122"/>
      <c r="T8196" s="8"/>
      <c r="U8196" s="8"/>
      <c r="V8196" s="8"/>
      <c r="W8196" s="8"/>
      <c r="X8196" s="122"/>
      <c r="Y8196" s="8"/>
      <c r="Z8196" s="8"/>
      <c r="AA8196" s="8"/>
      <c r="AB8196" s="8"/>
      <c r="AC8196" s="122"/>
      <c r="AD8196" s="8"/>
      <c r="AE8196" s="8"/>
      <c r="AF8196" s="8"/>
      <c r="AG8196" s="8"/>
      <c r="AH8196" s="122"/>
      <c r="AI8196" s="137"/>
      <c r="AJ8196" s="137"/>
      <c r="AK8196" s="137"/>
      <c r="AL8196" s="137"/>
      <c r="AM8196" s="138"/>
      <c r="AN8196" s="8"/>
      <c r="AO8196" s="8"/>
      <c r="AP8196" s="8"/>
      <c r="AQ8196" s="8"/>
      <c r="AR8196" s="122"/>
      <c r="AS8196" s="139"/>
      <c r="AT8196" s="139"/>
      <c r="AU8196" s="139"/>
      <c r="AV8196" s="139"/>
      <c r="AW8196" s="140"/>
      <c r="AX8196" s="8"/>
      <c r="AY8196" s="8"/>
      <c r="AZ8196" s="8"/>
      <c r="BA8196" s="8"/>
      <c r="BB8196" s="122"/>
      <c r="BC8196" s="8"/>
      <c r="BD8196" s="8"/>
      <c r="BE8196" s="8"/>
      <c r="BF8196" s="8"/>
      <c r="BG8196" s="122"/>
      <c r="BH8196" s="8"/>
      <c r="BI8196" s="8"/>
      <c r="BJ8196" s="8"/>
      <c r="BK8196" s="8"/>
      <c r="BL8196" s="122"/>
      <c r="BM8196" s="8"/>
      <c r="BN8196" s="8"/>
      <c r="BO8196" s="8"/>
      <c r="BP8196" s="8"/>
      <c r="BQ8196" s="122"/>
      <c r="BR8196" s="8"/>
      <c r="BS8196" s="8"/>
      <c r="BT8196" s="8"/>
      <c r="BU8196" s="8"/>
      <c r="BV8196" s="122"/>
    </row>
    <row r="8197" spans="1:74" hidden="1" x14ac:dyDescent="0.3">
      <c r="A8197" s="8"/>
      <c r="B8197" s="2" t="s">
        <v>2</v>
      </c>
      <c r="C8197" s="2" t="s">
        <v>3</v>
      </c>
      <c r="D8197" s="2" t="s">
        <v>508</v>
      </c>
      <c r="E8197" s="9" t="s">
        <v>844</v>
      </c>
      <c r="F8197" s="10"/>
      <c r="G8197" s="18" t="s">
        <v>5</v>
      </c>
      <c r="H8197" s="3">
        <v>2024</v>
      </c>
      <c r="I8197" s="20" t="s">
        <v>286</v>
      </c>
      <c r="J8197" s="2" t="s">
        <v>336</v>
      </c>
      <c r="K8197" s="2" t="s">
        <v>319</v>
      </c>
      <c r="L8197" s="163">
        <f t="shared" si="386"/>
        <v>0</v>
      </c>
      <c r="M8197" s="163">
        <f t="shared" ref="M8197:M8234" si="387">SUM(S8197,X8197,AC8197,AH8197,AM8197,AR8197,AW8197,BB8197,BG8197,BL8197,BQ8197,BV8197)</f>
        <v>0</v>
      </c>
      <c r="N8197" s="181"/>
      <c r="O8197" s="8"/>
      <c r="P8197" s="8"/>
      <c r="Q8197" s="8"/>
      <c r="R8197" s="8"/>
      <c r="S8197" s="122"/>
      <c r="T8197" s="8"/>
      <c r="U8197" s="8"/>
      <c r="V8197" s="8"/>
      <c r="W8197" s="8"/>
      <c r="X8197" s="122"/>
      <c r="Y8197" s="8"/>
      <c r="Z8197" s="8"/>
      <c r="AA8197" s="8"/>
      <c r="AB8197" s="8"/>
      <c r="AC8197" s="122"/>
      <c r="AD8197" s="8"/>
      <c r="AE8197" s="8"/>
      <c r="AF8197" s="8"/>
      <c r="AG8197" s="8"/>
      <c r="AH8197" s="122"/>
      <c r="AI8197" s="137"/>
      <c r="AJ8197" s="137"/>
      <c r="AK8197" s="137"/>
      <c r="AL8197" s="137"/>
      <c r="AM8197" s="138"/>
      <c r="AN8197" s="8"/>
      <c r="AO8197" s="8"/>
      <c r="AP8197" s="8"/>
      <c r="AQ8197" s="8"/>
      <c r="AR8197" s="122"/>
      <c r="AS8197" s="139"/>
      <c r="AT8197" s="139"/>
      <c r="AU8197" s="139"/>
      <c r="AV8197" s="139"/>
      <c r="AW8197" s="140"/>
      <c r="AX8197" s="8"/>
      <c r="AY8197" s="8"/>
      <c r="AZ8197" s="8"/>
      <c r="BA8197" s="8"/>
      <c r="BB8197" s="122"/>
      <c r="BC8197" s="8"/>
      <c r="BD8197" s="8"/>
      <c r="BE8197" s="8"/>
      <c r="BF8197" s="8"/>
      <c r="BG8197" s="122"/>
      <c r="BH8197" s="8"/>
      <c r="BI8197" s="8"/>
      <c r="BJ8197" s="8"/>
      <c r="BK8197" s="8"/>
      <c r="BL8197" s="122"/>
      <c r="BM8197" s="8"/>
      <c r="BN8197" s="8"/>
      <c r="BO8197" s="8"/>
      <c r="BP8197" s="8"/>
      <c r="BQ8197" s="122"/>
      <c r="BR8197" s="8"/>
      <c r="BS8197" s="8"/>
      <c r="BT8197" s="8"/>
      <c r="BU8197" s="8"/>
      <c r="BV8197" s="122"/>
    </row>
    <row r="8198" spans="1:74" hidden="1" x14ac:dyDescent="0.3">
      <c r="A8198" s="8"/>
      <c r="B8198" s="2" t="s">
        <v>2</v>
      </c>
      <c r="C8198" s="2" t="s">
        <v>3</v>
      </c>
      <c r="D8198" s="2" t="s">
        <v>508</v>
      </c>
      <c r="E8198" s="9" t="s">
        <v>844</v>
      </c>
      <c r="F8198" s="10"/>
      <c r="G8198" s="18" t="s">
        <v>5</v>
      </c>
      <c r="H8198" s="3">
        <v>2024</v>
      </c>
      <c r="I8198" s="20" t="s">
        <v>286</v>
      </c>
      <c r="J8198" s="8" t="s">
        <v>337</v>
      </c>
      <c r="K8198" s="8" t="s">
        <v>318</v>
      </c>
      <c r="L8198" s="163">
        <f t="shared" si="386"/>
        <v>0</v>
      </c>
      <c r="M8198" s="163">
        <f t="shared" si="387"/>
        <v>0</v>
      </c>
      <c r="N8198" s="181"/>
      <c r="O8198" s="8"/>
      <c r="P8198" s="8"/>
      <c r="Q8198" s="8"/>
      <c r="R8198" s="8"/>
      <c r="S8198" s="122"/>
      <c r="T8198" s="8"/>
      <c r="U8198" s="8"/>
      <c r="V8198" s="8"/>
      <c r="W8198" s="8"/>
      <c r="X8198" s="122"/>
      <c r="Y8198" s="8"/>
      <c r="Z8198" s="8"/>
      <c r="AA8198" s="8"/>
      <c r="AB8198" s="8"/>
      <c r="AC8198" s="122"/>
      <c r="AD8198" s="8"/>
      <c r="AE8198" s="8"/>
      <c r="AF8198" s="8"/>
      <c r="AG8198" s="8"/>
      <c r="AH8198" s="122"/>
      <c r="AI8198" s="137"/>
      <c r="AJ8198" s="137"/>
      <c r="AK8198" s="137"/>
      <c r="AL8198" s="137"/>
      <c r="AM8198" s="138"/>
      <c r="AN8198" s="8"/>
      <c r="AO8198" s="8"/>
      <c r="AP8198" s="8"/>
      <c r="AQ8198" s="8"/>
      <c r="AR8198" s="122"/>
      <c r="AS8198" s="139"/>
      <c r="AT8198" s="139"/>
      <c r="AU8198" s="139"/>
      <c r="AV8198" s="139"/>
      <c r="AW8198" s="140"/>
      <c r="AX8198" s="8"/>
      <c r="AY8198" s="8"/>
      <c r="AZ8198" s="8"/>
      <c r="BA8198" s="8"/>
      <c r="BB8198" s="122"/>
      <c r="BC8198" s="8"/>
      <c r="BD8198" s="8"/>
      <c r="BE8198" s="8"/>
      <c r="BF8198" s="8"/>
      <c r="BG8198" s="122"/>
      <c r="BH8198" s="8"/>
      <c r="BI8198" s="8"/>
      <c r="BJ8198" s="8"/>
      <c r="BK8198" s="8"/>
      <c r="BL8198" s="122"/>
      <c r="BM8198" s="8"/>
      <c r="BN8198" s="8"/>
      <c r="BO8198" s="8"/>
      <c r="BP8198" s="8"/>
      <c r="BQ8198" s="122"/>
      <c r="BR8198" s="8"/>
      <c r="BS8198" s="8"/>
      <c r="BT8198" s="8"/>
      <c r="BU8198" s="8"/>
      <c r="BV8198" s="122"/>
    </row>
    <row r="8199" spans="1:74" hidden="1" x14ac:dyDescent="0.3">
      <c r="A8199" s="8"/>
      <c r="B8199" s="2" t="s">
        <v>2</v>
      </c>
      <c r="C8199" s="2" t="s">
        <v>3</v>
      </c>
      <c r="D8199" s="2" t="s">
        <v>508</v>
      </c>
      <c r="E8199" s="9" t="s">
        <v>844</v>
      </c>
      <c r="F8199" s="10"/>
      <c r="G8199" s="18" t="s">
        <v>5</v>
      </c>
      <c r="H8199" s="3">
        <v>2024</v>
      </c>
      <c r="I8199" s="20" t="s">
        <v>286</v>
      </c>
      <c r="J8199" s="8" t="s">
        <v>338</v>
      </c>
      <c r="K8199" s="8" t="s">
        <v>339</v>
      </c>
      <c r="L8199" s="163">
        <f t="shared" si="386"/>
        <v>0</v>
      </c>
      <c r="M8199" s="163">
        <f t="shared" si="387"/>
        <v>0</v>
      </c>
      <c r="N8199" s="181"/>
      <c r="O8199" s="8"/>
      <c r="P8199" s="8"/>
      <c r="Q8199" s="8"/>
      <c r="R8199" s="8"/>
      <c r="S8199" s="122"/>
      <c r="T8199" s="8"/>
      <c r="U8199" s="8"/>
      <c r="V8199" s="8"/>
      <c r="W8199" s="8"/>
      <c r="X8199" s="122"/>
      <c r="Y8199" s="8"/>
      <c r="Z8199" s="8"/>
      <c r="AA8199" s="8"/>
      <c r="AB8199" s="8"/>
      <c r="AC8199" s="122"/>
      <c r="AD8199" s="8"/>
      <c r="AE8199" s="8"/>
      <c r="AF8199" s="8"/>
      <c r="AG8199" s="8"/>
      <c r="AH8199" s="122"/>
      <c r="AI8199" s="137"/>
      <c r="AJ8199" s="137"/>
      <c r="AK8199" s="137"/>
      <c r="AL8199" s="137"/>
      <c r="AM8199" s="138"/>
      <c r="AN8199" s="8"/>
      <c r="AO8199" s="8"/>
      <c r="AP8199" s="8"/>
      <c r="AQ8199" s="8"/>
      <c r="AR8199" s="122"/>
      <c r="AS8199" s="139"/>
      <c r="AT8199" s="139"/>
      <c r="AU8199" s="139"/>
      <c r="AV8199" s="139"/>
      <c r="AW8199" s="140"/>
      <c r="AX8199" s="8"/>
      <c r="AY8199" s="8"/>
      <c r="AZ8199" s="8"/>
      <c r="BA8199" s="8"/>
      <c r="BB8199" s="122"/>
      <c r="BC8199" s="8"/>
      <c r="BD8199" s="8"/>
      <c r="BE8199" s="8"/>
      <c r="BF8199" s="8"/>
      <c r="BG8199" s="122"/>
      <c r="BH8199" s="8"/>
      <c r="BI8199" s="8"/>
      <c r="BJ8199" s="8"/>
      <c r="BK8199" s="8"/>
      <c r="BL8199" s="122"/>
      <c r="BM8199" s="8"/>
      <c r="BN8199" s="8"/>
      <c r="BO8199" s="8"/>
      <c r="BP8199" s="8"/>
      <c r="BQ8199" s="122"/>
      <c r="BR8199" s="8"/>
      <c r="BS8199" s="8"/>
      <c r="BT8199" s="8"/>
      <c r="BU8199" s="8"/>
      <c r="BV8199" s="122"/>
    </row>
    <row r="8200" spans="1:74" hidden="1" x14ac:dyDescent="0.3">
      <c r="A8200" s="8"/>
      <c r="B8200" s="2" t="s">
        <v>2</v>
      </c>
      <c r="C8200" s="2" t="s">
        <v>3</v>
      </c>
      <c r="D8200" s="2" t="s">
        <v>508</v>
      </c>
      <c r="E8200" s="9" t="s">
        <v>844</v>
      </c>
      <c r="F8200" s="10"/>
      <c r="G8200" s="18" t="s">
        <v>5</v>
      </c>
      <c r="H8200" s="3">
        <v>2024</v>
      </c>
      <c r="I8200" s="20" t="s">
        <v>286</v>
      </c>
      <c r="J8200" s="8" t="s">
        <v>340</v>
      </c>
      <c r="K8200" s="8" t="s">
        <v>318</v>
      </c>
      <c r="L8200" s="163">
        <f t="shared" si="386"/>
        <v>0</v>
      </c>
      <c r="M8200" s="163">
        <f t="shared" si="387"/>
        <v>0</v>
      </c>
      <c r="N8200" s="181"/>
      <c r="O8200" s="8"/>
      <c r="P8200" s="8"/>
      <c r="Q8200" s="8"/>
      <c r="R8200" s="8"/>
      <c r="S8200" s="122"/>
      <c r="T8200" s="8"/>
      <c r="U8200" s="8"/>
      <c r="V8200" s="8"/>
      <c r="W8200" s="8"/>
      <c r="X8200" s="122"/>
      <c r="Y8200" s="8"/>
      <c r="Z8200" s="8"/>
      <c r="AA8200" s="8"/>
      <c r="AB8200" s="8"/>
      <c r="AC8200" s="122"/>
      <c r="AD8200" s="8"/>
      <c r="AE8200" s="8"/>
      <c r="AF8200" s="8"/>
      <c r="AG8200" s="8"/>
      <c r="AH8200" s="122"/>
      <c r="AI8200" s="137"/>
      <c r="AJ8200" s="137"/>
      <c r="AK8200" s="137"/>
      <c r="AL8200" s="137"/>
      <c r="AM8200" s="138"/>
      <c r="AN8200" s="8"/>
      <c r="AO8200" s="8"/>
      <c r="AP8200" s="8"/>
      <c r="AQ8200" s="8"/>
      <c r="AR8200" s="122"/>
      <c r="AS8200" s="139"/>
      <c r="AT8200" s="139"/>
      <c r="AU8200" s="139"/>
      <c r="AV8200" s="139"/>
      <c r="AW8200" s="140"/>
      <c r="AX8200" s="8"/>
      <c r="AY8200" s="8"/>
      <c r="AZ8200" s="8"/>
      <c r="BA8200" s="8"/>
      <c r="BB8200" s="122"/>
      <c r="BC8200" s="8"/>
      <c r="BD8200" s="8"/>
      <c r="BE8200" s="8"/>
      <c r="BF8200" s="8"/>
      <c r="BG8200" s="122"/>
      <c r="BH8200" s="8"/>
      <c r="BI8200" s="8"/>
      <c r="BJ8200" s="8"/>
      <c r="BK8200" s="8"/>
      <c r="BL8200" s="122"/>
      <c r="BM8200" s="8"/>
      <c r="BN8200" s="8"/>
      <c r="BO8200" s="8"/>
      <c r="BP8200" s="8"/>
      <c r="BQ8200" s="122"/>
      <c r="BR8200" s="8"/>
      <c r="BS8200" s="8"/>
      <c r="BT8200" s="8"/>
      <c r="BU8200" s="8"/>
      <c r="BV8200" s="122"/>
    </row>
    <row r="8201" spans="1:74" hidden="1" x14ac:dyDescent="0.3">
      <c r="A8201" s="8"/>
      <c r="B8201" s="2" t="s">
        <v>2</v>
      </c>
      <c r="C8201" s="2" t="s">
        <v>3</v>
      </c>
      <c r="D8201" s="2" t="s">
        <v>508</v>
      </c>
      <c r="E8201" s="9" t="s">
        <v>844</v>
      </c>
      <c r="F8201" s="10"/>
      <c r="G8201" s="18" t="s">
        <v>5</v>
      </c>
      <c r="H8201" s="3">
        <v>2024</v>
      </c>
      <c r="I8201" s="20" t="s">
        <v>286</v>
      </c>
      <c r="J8201" s="8" t="s">
        <v>341</v>
      </c>
      <c r="K8201" s="8" t="s">
        <v>320</v>
      </c>
      <c r="L8201" s="163">
        <f t="shared" si="386"/>
        <v>0</v>
      </c>
      <c r="M8201" s="163">
        <f t="shared" si="387"/>
        <v>0</v>
      </c>
      <c r="N8201" s="181"/>
      <c r="O8201" s="8"/>
      <c r="P8201" s="8"/>
      <c r="Q8201" s="8"/>
      <c r="R8201" s="8"/>
      <c r="S8201" s="122"/>
      <c r="T8201" s="8"/>
      <c r="U8201" s="8"/>
      <c r="V8201" s="8"/>
      <c r="W8201" s="8"/>
      <c r="X8201" s="122"/>
      <c r="Y8201" s="8"/>
      <c r="Z8201" s="8"/>
      <c r="AA8201" s="8"/>
      <c r="AB8201" s="8"/>
      <c r="AC8201" s="122"/>
      <c r="AD8201" s="8"/>
      <c r="AE8201" s="8"/>
      <c r="AF8201" s="8"/>
      <c r="AG8201" s="8"/>
      <c r="AH8201" s="122"/>
      <c r="AI8201" s="137"/>
      <c r="AJ8201" s="137"/>
      <c r="AK8201" s="137"/>
      <c r="AL8201" s="137"/>
      <c r="AM8201" s="138"/>
      <c r="AN8201" s="8"/>
      <c r="AO8201" s="8"/>
      <c r="AP8201" s="8"/>
      <c r="AQ8201" s="8"/>
      <c r="AR8201" s="122"/>
      <c r="AS8201" s="139"/>
      <c r="AT8201" s="139"/>
      <c r="AU8201" s="139"/>
      <c r="AV8201" s="139"/>
      <c r="AW8201" s="140"/>
      <c r="AX8201" s="8"/>
      <c r="AY8201" s="8"/>
      <c r="AZ8201" s="8"/>
      <c r="BA8201" s="8"/>
      <c r="BB8201" s="122"/>
      <c r="BC8201" s="8"/>
      <c r="BD8201" s="8"/>
      <c r="BE8201" s="8"/>
      <c r="BF8201" s="8"/>
      <c r="BG8201" s="122"/>
      <c r="BH8201" s="8"/>
      <c r="BI8201" s="8"/>
      <c r="BJ8201" s="8"/>
      <c r="BK8201" s="8"/>
      <c r="BL8201" s="122"/>
      <c r="BM8201" s="8"/>
      <c r="BN8201" s="8"/>
      <c r="BO8201" s="8"/>
      <c r="BP8201" s="8"/>
      <c r="BQ8201" s="122"/>
      <c r="BR8201" s="8"/>
      <c r="BS8201" s="8"/>
      <c r="BT8201" s="8"/>
      <c r="BU8201" s="8"/>
      <c r="BV8201" s="122"/>
    </row>
    <row r="8202" spans="1:74" hidden="1" x14ac:dyDescent="0.3">
      <c r="A8202" s="8"/>
      <c r="B8202" s="2" t="s">
        <v>2</v>
      </c>
      <c r="C8202" s="2" t="s">
        <v>3</v>
      </c>
      <c r="D8202" s="2" t="s">
        <v>508</v>
      </c>
      <c r="E8202" s="9" t="s">
        <v>844</v>
      </c>
      <c r="F8202" s="10"/>
      <c r="G8202" s="18" t="s">
        <v>5</v>
      </c>
      <c r="H8202" s="3">
        <v>2024</v>
      </c>
      <c r="I8202" s="20" t="s">
        <v>286</v>
      </c>
      <c r="J8202" s="8" t="s">
        <v>342</v>
      </c>
      <c r="K8202" s="8" t="s">
        <v>320</v>
      </c>
      <c r="L8202" s="163">
        <f t="shared" si="386"/>
        <v>0</v>
      </c>
      <c r="M8202" s="163">
        <f t="shared" si="387"/>
        <v>0</v>
      </c>
      <c r="N8202" s="181"/>
      <c r="O8202" s="8"/>
      <c r="P8202" s="8"/>
      <c r="Q8202" s="8"/>
      <c r="R8202" s="8"/>
      <c r="S8202" s="122"/>
      <c r="T8202" s="8"/>
      <c r="U8202" s="8"/>
      <c r="V8202" s="8"/>
      <c r="W8202" s="8"/>
      <c r="X8202" s="122"/>
      <c r="Y8202" s="8"/>
      <c r="Z8202" s="8"/>
      <c r="AA8202" s="8"/>
      <c r="AB8202" s="8"/>
      <c r="AC8202" s="122"/>
      <c r="AD8202" s="8"/>
      <c r="AE8202" s="8"/>
      <c r="AF8202" s="8"/>
      <c r="AG8202" s="8"/>
      <c r="AH8202" s="122"/>
      <c r="AI8202" s="137"/>
      <c r="AJ8202" s="137"/>
      <c r="AK8202" s="137"/>
      <c r="AL8202" s="137"/>
      <c r="AM8202" s="138"/>
      <c r="AN8202" s="8"/>
      <c r="AO8202" s="8"/>
      <c r="AP8202" s="8"/>
      <c r="AQ8202" s="8"/>
      <c r="AR8202" s="122"/>
      <c r="AS8202" s="139"/>
      <c r="AT8202" s="139"/>
      <c r="AU8202" s="139"/>
      <c r="AV8202" s="139"/>
      <c r="AW8202" s="140"/>
      <c r="AX8202" s="8"/>
      <c r="AY8202" s="8"/>
      <c r="AZ8202" s="8"/>
      <c r="BA8202" s="8"/>
      <c r="BB8202" s="122"/>
      <c r="BC8202" s="8"/>
      <c r="BD8202" s="8"/>
      <c r="BE8202" s="8"/>
      <c r="BF8202" s="8"/>
      <c r="BG8202" s="122"/>
      <c r="BH8202" s="8"/>
      <c r="BI8202" s="8"/>
      <c r="BJ8202" s="8"/>
      <c r="BK8202" s="8"/>
      <c r="BL8202" s="122"/>
      <c r="BM8202" s="8"/>
      <c r="BN8202" s="8"/>
      <c r="BO8202" s="8"/>
      <c r="BP8202" s="8"/>
      <c r="BQ8202" s="122"/>
      <c r="BR8202" s="8"/>
      <c r="BS8202" s="8"/>
      <c r="BT8202" s="8"/>
      <c r="BU8202" s="8"/>
      <c r="BV8202" s="122"/>
    </row>
    <row r="8203" spans="1:74" hidden="1" x14ac:dyDescent="0.3">
      <c r="A8203" s="8"/>
      <c r="B8203" s="2" t="s">
        <v>2</v>
      </c>
      <c r="C8203" s="2" t="s">
        <v>3</v>
      </c>
      <c r="D8203" s="2" t="s">
        <v>508</v>
      </c>
      <c r="E8203" s="9" t="s">
        <v>844</v>
      </c>
      <c r="F8203" s="10"/>
      <c r="G8203" s="18" t="s">
        <v>5</v>
      </c>
      <c r="H8203" s="3">
        <v>2024</v>
      </c>
      <c r="I8203" s="20" t="s">
        <v>286</v>
      </c>
      <c r="J8203" s="8" t="s">
        <v>343</v>
      </c>
      <c r="K8203" s="8" t="s">
        <v>339</v>
      </c>
      <c r="L8203" s="163">
        <f t="shared" si="386"/>
        <v>0</v>
      </c>
      <c r="M8203" s="163">
        <f t="shared" si="387"/>
        <v>0</v>
      </c>
      <c r="N8203" s="181"/>
      <c r="O8203" s="8"/>
      <c r="P8203" s="8"/>
      <c r="Q8203" s="8"/>
      <c r="R8203" s="8"/>
      <c r="S8203" s="122"/>
      <c r="T8203" s="8"/>
      <c r="U8203" s="8"/>
      <c r="V8203" s="8"/>
      <c r="W8203" s="8"/>
      <c r="X8203" s="122"/>
      <c r="Y8203" s="8"/>
      <c r="Z8203" s="8"/>
      <c r="AA8203" s="8"/>
      <c r="AB8203" s="8"/>
      <c r="AC8203" s="122"/>
      <c r="AD8203" s="8"/>
      <c r="AE8203" s="8"/>
      <c r="AF8203" s="8"/>
      <c r="AG8203" s="8"/>
      <c r="AH8203" s="122"/>
      <c r="AI8203" s="137"/>
      <c r="AJ8203" s="137"/>
      <c r="AK8203" s="137"/>
      <c r="AL8203" s="137"/>
      <c r="AM8203" s="138"/>
      <c r="AN8203" s="8"/>
      <c r="AO8203" s="8"/>
      <c r="AP8203" s="8"/>
      <c r="AQ8203" s="8"/>
      <c r="AR8203" s="122"/>
      <c r="AS8203" s="139"/>
      <c r="AT8203" s="139"/>
      <c r="AU8203" s="139"/>
      <c r="AV8203" s="139"/>
      <c r="AW8203" s="140"/>
      <c r="AX8203" s="8"/>
      <c r="AY8203" s="8"/>
      <c r="AZ8203" s="8"/>
      <c r="BA8203" s="8"/>
      <c r="BB8203" s="122"/>
      <c r="BC8203" s="8"/>
      <c r="BD8203" s="8"/>
      <c r="BE8203" s="8"/>
      <c r="BF8203" s="8"/>
      <c r="BG8203" s="122"/>
      <c r="BH8203" s="8"/>
      <c r="BI8203" s="8"/>
      <c r="BJ8203" s="8"/>
      <c r="BK8203" s="8"/>
      <c r="BL8203" s="122"/>
      <c r="BM8203" s="8"/>
      <c r="BN8203" s="8"/>
      <c r="BO8203" s="8"/>
      <c r="BP8203" s="8"/>
      <c r="BQ8203" s="122"/>
      <c r="BR8203" s="8"/>
      <c r="BS8203" s="8"/>
      <c r="BT8203" s="8"/>
      <c r="BU8203" s="8"/>
      <c r="BV8203" s="122"/>
    </row>
    <row r="8204" spans="1:74" hidden="1" x14ac:dyDescent="0.3">
      <c r="A8204" s="8"/>
      <c r="B8204" s="2" t="s">
        <v>2</v>
      </c>
      <c r="C8204" s="2" t="s">
        <v>3</v>
      </c>
      <c r="D8204" s="2" t="s">
        <v>508</v>
      </c>
      <c r="E8204" s="9" t="s">
        <v>844</v>
      </c>
      <c r="F8204" s="10"/>
      <c r="G8204" s="18" t="s">
        <v>5</v>
      </c>
      <c r="H8204" s="3">
        <v>2024</v>
      </c>
      <c r="I8204" s="20" t="s">
        <v>288</v>
      </c>
      <c r="J8204" s="8" t="s">
        <v>344</v>
      </c>
      <c r="K8204" s="8" t="s">
        <v>318</v>
      </c>
      <c r="L8204" s="163">
        <f t="shared" si="386"/>
        <v>0</v>
      </c>
      <c r="M8204" s="163">
        <f t="shared" si="387"/>
        <v>0</v>
      </c>
      <c r="N8204" s="181"/>
      <c r="O8204" s="8"/>
      <c r="P8204" s="8"/>
      <c r="Q8204" s="8"/>
      <c r="R8204" s="8"/>
      <c r="S8204" s="122"/>
      <c r="T8204" s="8"/>
      <c r="U8204" s="8"/>
      <c r="V8204" s="8"/>
      <c r="W8204" s="8"/>
      <c r="X8204" s="122"/>
      <c r="Y8204" s="8"/>
      <c r="Z8204" s="8"/>
      <c r="AA8204" s="8"/>
      <c r="AB8204" s="8"/>
      <c r="AC8204" s="122"/>
      <c r="AD8204" s="8"/>
      <c r="AE8204" s="8"/>
      <c r="AF8204" s="8"/>
      <c r="AG8204" s="8"/>
      <c r="AH8204" s="122"/>
      <c r="AI8204" s="137"/>
      <c r="AJ8204" s="137"/>
      <c r="AK8204" s="137"/>
      <c r="AL8204" s="137"/>
      <c r="AM8204" s="138"/>
      <c r="AN8204" s="8"/>
      <c r="AO8204" s="8"/>
      <c r="AP8204" s="8"/>
      <c r="AQ8204" s="8"/>
      <c r="AR8204" s="122"/>
      <c r="AS8204" s="139"/>
      <c r="AT8204" s="139"/>
      <c r="AU8204" s="139"/>
      <c r="AV8204" s="139"/>
      <c r="AW8204" s="140"/>
      <c r="AX8204" s="8"/>
      <c r="AY8204" s="8"/>
      <c r="AZ8204" s="8"/>
      <c r="BA8204" s="8"/>
      <c r="BB8204" s="122"/>
      <c r="BC8204" s="8"/>
      <c r="BD8204" s="8"/>
      <c r="BE8204" s="8"/>
      <c r="BF8204" s="8"/>
      <c r="BG8204" s="122"/>
      <c r="BH8204" s="8"/>
      <c r="BI8204" s="8"/>
      <c r="BJ8204" s="8"/>
      <c r="BK8204" s="8"/>
      <c r="BL8204" s="122"/>
      <c r="BM8204" s="8"/>
      <c r="BN8204" s="8"/>
      <c r="BO8204" s="8"/>
      <c r="BP8204" s="8"/>
      <c r="BQ8204" s="122"/>
      <c r="BR8204" s="8"/>
      <c r="BS8204" s="8"/>
      <c r="BT8204" s="8"/>
      <c r="BU8204" s="8"/>
      <c r="BV8204" s="122"/>
    </row>
    <row r="8205" spans="1:74" hidden="1" x14ac:dyDescent="0.3">
      <c r="A8205" s="8"/>
      <c r="B8205" s="2" t="s">
        <v>2</v>
      </c>
      <c r="C8205" s="2" t="s">
        <v>3</v>
      </c>
      <c r="D8205" s="2" t="s">
        <v>508</v>
      </c>
      <c r="E8205" s="9" t="s">
        <v>844</v>
      </c>
      <c r="F8205" s="10"/>
      <c r="G8205" s="18" t="s">
        <v>5</v>
      </c>
      <c r="H8205" s="3">
        <v>2024</v>
      </c>
      <c r="I8205" s="20" t="s">
        <v>288</v>
      </c>
      <c r="J8205" s="2" t="s">
        <v>351</v>
      </c>
      <c r="K8205" s="2" t="s">
        <v>318</v>
      </c>
      <c r="L8205" s="163">
        <f t="shared" si="386"/>
        <v>0</v>
      </c>
      <c r="M8205" s="163">
        <f t="shared" si="387"/>
        <v>0</v>
      </c>
      <c r="N8205" s="181"/>
      <c r="O8205" s="8"/>
      <c r="P8205" s="8"/>
      <c r="Q8205" s="8"/>
      <c r="R8205" s="8"/>
      <c r="S8205" s="122"/>
      <c r="T8205" s="8"/>
      <c r="U8205" s="8"/>
      <c r="V8205" s="8"/>
      <c r="W8205" s="8"/>
      <c r="X8205" s="122"/>
      <c r="Y8205" s="8"/>
      <c r="Z8205" s="8"/>
      <c r="AA8205" s="8"/>
      <c r="AB8205" s="8"/>
      <c r="AC8205" s="122"/>
      <c r="AD8205" s="8"/>
      <c r="AE8205" s="8"/>
      <c r="AF8205" s="8"/>
      <c r="AG8205" s="8"/>
      <c r="AH8205" s="122"/>
      <c r="AI8205" s="137"/>
      <c r="AJ8205" s="137"/>
      <c r="AK8205" s="137"/>
      <c r="AL8205" s="137"/>
      <c r="AM8205" s="138"/>
      <c r="AN8205" s="8"/>
      <c r="AO8205" s="8"/>
      <c r="AP8205" s="8"/>
      <c r="AQ8205" s="8"/>
      <c r="AR8205" s="122"/>
      <c r="AS8205" s="139"/>
      <c r="AT8205" s="139"/>
      <c r="AU8205" s="139"/>
      <c r="AV8205" s="139"/>
      <c r="AW8205" s="140"/>
      <c r="AX8205" s="8"/>
      <c r="AY8205" s="8"/>
      <c r="AZ8205" s="8"/>
      <c r="BA8205" s="8"/>
      <c r="BB8205" s="122"/>
      <c r="BC8205" s="8"/>
      <c r="BD8205" s="8"/>
      <c r="BE8205" s="8"/>
      <c r="BF8205" s="8"/>
      <c r="BG8205" s="122"/>
      <c r="BH8205" s="8"/>
      <c r="BI8205" s="8"/>
      <c r="BJ8205" s="8"/>
      <c r="BK8205" s="8"/>
      <c r="BL8205" s="122"/>
      <c r="BM8205" s="8"/>
      <c r="BN8205" s="8"/>
      <c r="BO8205" s="8"/>
      <c r="BP8205" s="8"/>
      <c r="BQ8205" s="122"/>
      <c r="BR8205" s="8"/>
      <c r="BS8205" s="8"/>
      <c r="BT8205" s="8"/>
      <c r="BU8205" s="8"/>
      <c r="BV8205" s="122"/>
    </row>
    <row r="8206" spans="1:74" hidden="1" x14ac:dyDescent="0.3">
      <c r="A8206" s="8"/>
      <c r="B8206" s="2" t="s">
        <v>2</v>
      </c>
      <c r="C8206" s="2" t="s">
        <v>3</v>
      </c>
      <c r="D8206" s="2" t="s">
        <v>508</v>
      </c>
      <c r="E8206" s="9" t="s">
        <v>844</v>
      </c>
      <c r="F8206" s="10"/>
      <c r="G8206" s="18" t="s">
        <v>5</v>
      </c>
      <c r="H8206" s="3">
        <v>2024</v>
      </c>
      <c r="I8206" s="20" t="s">
        <v>288</v>
      </c>
      <c r="J8206" s="2" t="s">
        <v>352</v>
      </c>
      <c r="K8206" s="2" t="s">
        <v>321</v>
      </c>
      <c r="L8206" s="163">
        <f t="shared" si="386"/>
        <v>0</v>
      </c>
      <c r="M8206" s="163">
        <f t="shared" si="387"/>
        <v>0</v>
      </c>
      <c r="N8206" s="181"/>
      <c r="O8206" s="8"/>
      <c r="P8206" s="8"/>
      <c r="Q8206" s="8"/>
      <c r="R8206" s="8"/>
      <c r="S8206" s="122"/>
      <c r="T8206" s="8"/>
      <c r="U8206" s="8"/>
      <c r="V8206" s="8"/>
      <c r="W8206" s="8"/>
      <c r="X8206" s="122"/>
      <c r="Y8206" s="8"/>
      <c r="Z8206" s="8"/>
      <c r="AA8206" s="8"/>
      <c r="AB8206" s="8"/>
      <c r="AC8206" s="122"/>
      <c r="AD8206" s="8"/>
      <c r="AE8206" s="8"/>
      <c r="AF8206" s="8"/>
      <c r="AG8206" s="8"/>
      <c r="AH8206" s="122"/>
      <c r="AI8206" s="137"/>
      <c r="AJ8206" s="137"/>
      <c r="AK8206" s="137"/>
      <c r="AL8206" s="137"/>
      <c r="AM8206" s="138"/>
      <c r="AN8206" s="8"/>
      <c r="AO8206" s="8"/>
      <c r="AP8206" s="8"/>
      <c r="AQ8206" s="8"/>
      <c r="AR8206" s="122"/>
      <c r="AS8206" s="139"/>
      <c r="AT8206" s="139"/>
      <c r="AU8206" s="139"/>
      <c r="AV8206" s="139"/>
      <c r="AW8206" s="140"/>
      <c r="AX8206" s="8"/>
      <c r="AY8206" s="8"/>
      <c r="AZ8206" s="8"/>
      <c r="BA8206" s="8"/>
      <c r="BB8206" s="122"/>
      <c r="BC8206" s="8"/>
      <c r="BD8206" s="8"/>
      <c r="BE8206" s="8"/>
      <c r="BF8206" s="8"/>
      <c r="BG8206" s="122"/>
      <c r="BH8206" s="8"/>
      <c r="BI8206" s="8"/>
      <c r="BJ8206" s="8"/>
      <c r="BK8206" s="8"/>
      <c r="BL8206" s="122"/>
      <c r="BM8206" s="8"/>
      <c r="BN8206" s="8"/>
      <c r="BO8206" s="8"/>
      <c r="BP8206" s="8"/>
      <c r="BQ8206" s="122"/>
      <c r="BR8206" s="8"/>
      <c r="BS8206" s="8"/>
      <c r="BT8206" s="8"/>
      <c r="BU8206" s="8"/>
      <c r="BV8206" s="122"/>
    </row>
    <row r="8207" spans="1:74" hidden="1" x14ac:dyDescent="0.3">
      <c r="A8207" s="8"/>
      <c r="B8207" s="2" t="s">
        <v>2</v>
      </c>
      <c r="C8207" s="2" t="s">
        <v>3</v>
      </c>
      <c r="D8207" s="2" t="s">
        <v>508</v>
      </c>
      <c r="E8207" s="9" t="s">
        <v>844</v>
      </c>
      <c r="F8207" s="10"/>
      <c r="G8207" s="18" t="s">
        <v>5</v>
      </c>
      <c r="H8207" s="3">
        <v>2024</v>
      </c>
      <c r="I8207" s="20" t="s">
        <v>288</v>
      </c>
      <c r="J8207" s="2" t="s">
        <v>345</v>
      </c>
      <c r="K8207" s="2" t="s">
        <v>318</v>
      </c>
      <c r="L8207" s="163">
        <f t="shared" si="386"/>
        <v>0</v>
      </c>
      <c r="M8207" s="163">
        <f t="shared" si="387"/>
        <v>0</v>
      </c>
      <c r="N8207" s="181"/>
      <c r="O8207" s="8"/>
      <c r="P8207" s="8"/>
      <c r="Q8207" s="8"/>
      <c r="R8207" s="8"/>
      <c r="S8207" s="122"/>
      <c r="T8207" s="8"/>
      <c r="U8207" s="8"/>
      <c r="V8207" s="8"/>
      <c r="W8207" s="8"/>
      <c r="X8207" s="122"/>
      <c r="Y8207" s="8"/>
      <c r="Z8207" s="8"/>
      <c r="AA8207" s="8"/>
      <c r="AB8207" s="8"/>
      <c r="AC8207" s="122"/>
      <c r="AD8207" s="8"/>
      <c r="AE8207" s="8"/>
      <c r="AF8207" s="8"/>
      <c r="AG8207" s="8"/>
      <c r="AH8207" s="122"/>
      <c r="AI8207" s="137"/>
      <c r="AJ8207" s="137"/>
      <c r="AK8207" s="137"/>
      <c r="AL8207" s="137"/>
      <c r="AM8207" s="138"/>
      <c r="AN8207" s="8"/>
      <c r="AO8207" s="8"/>
      <c r="AP8207" s="8"/>
      <c r="AQ8207" s="8"/>
      <c r="AR8207" s="122"/>
      <c r="AS8207" s="139"/>
      <c r="AT8207" s="139"/>
      <c r="AU8207" s="139"/>
      <c r="AV8207" s="139"/>
      <c r="AW8207" s="140"/>
      <c r="AX8207" s="8"/>
      <c r="AY8207" s="8"/>
      <c r="AZ8207" s="8"/>
      <c r="BA8207" s="8"/>
      <c r="BB8207" s="122"/>
      <c r="BC8207" s="8"/>
      <c r="BD8207" s="8"/>
      <c r="BE8207" s="8"/>
      <c r="BF8207" s="8"/>
      <c r="BG8207" s="122"/>
      <c r="BH8207" s="8"/>
      <c r="BI8207" s="8"/>
      <c r="BJ8207" s="8"/>
      <c r="BK8207" s="8"/>
      <c r="BL8207" s="122"/>
      <c r="BM8207" s="8"/>
      <c r="BN8207" s="8"/>
      <c r="BO8207" s="8"/>
      <c r="BP8207" s="8"/>
      <c r="BQ8207" s="122"/>
      <c r="BR8207" s="8"/>
      <c r="BS8207" s="8"/>
      <c r="BT8207" s="8"/>
      <c r="BU8207" s="8"/>
      <c r="BV8207" s="122"/>
    </row>
    <row r="8208" spans="1:74" hidden="1" x14ac:dyDescent="0.3">
      <c r="A8208" s="8"/>
      <c r="B8208" s="2" t="s">
        <v>2</v>
      </c>
      <c r="C8208" s="2" t="s">
        <v>3</v>
      </c>
      <c r="D8208" s="2" t="s">
        <v>508</v>
      </c>
      <c r="E8208" s="9" t="s">
        <v>844</v>
      </c>
      <c r="F8208" s="10"/>
      <c r="G8208" s="18" t="s">
        <v>5</v>
      </c>
      <c r="H8208" s="3">
        <v>2024</v>
      </c>
      <c r="I8208" s="20" t="s">
        <v>289</v>
      </c>
      <c r="J8208" s="2" t="s">
        <v>268</v>
      </c>
      <c r="K8208" s="2" t="s">
        <v>318</v>
      </c>
      <c r="L8208" s="163">
        <f t="shared" si="386"/>
        <v>0</v>
      </c>
      <c r="M8208" s="163">
        <f t="shared" si="387"/>
        <v>0</v>
      </c>
      <c r="N8208" s="181"/>
      <c r="O8208" s="8"/>
      <c r="P8208" s="8"/>
      <c r="Q8208" s="8"/>
      <c r="R8208" s="8"/>
      <c r="S8208" s="122"/>
      <c r="T8208" s="8"/>
      <c r="U8208" s="8"/>
      <c r="V8208" s="8"/>
      <c r="W8208" s="8"/>
      <c r="X8208" s="122"/>
      <c r="Y8208" s="8"/>
      <c r="Z8208" s="8"/>
      <c r="AA8208" s="8"/>
      <c r="AB8208" s="8"/>
      <c r="AC8208" s="122"/>
      <c r="AD8208" s="8"/>
      <c r="AE8208" s="8"/>
      <c r="AF8208" s="8"/>
      <c r="AG8208" s="8"/>
      <c r="AH8208" s="122"/>
      <c r="AI8208" s="137"/>
      <c r="AJ8208" s="137"/>
      <c r="AK8208" s="137"/>
      <c r="AL8208" s="137"/>
      <c r="AM8208" s="138"/>
      <c r="AN8208" s="8"/>
      <c r="AO8208" s="8"/>
      <c r="AP8208" s="8"/>
      <c r="AQ8208" s="8"/>
      <c r="AR8208" s="122"/>
      <c r="AS8208" s="139"/>
      <c r="AT8208" s="139"/>
      <c r="AU8208" s="139"/>
      <c r="AV8208" s="139"/>
      <c r="AW8208" s="140"/>
      <c r="AX8208" s="8"/>
      <c r="AY8208" s="8"/>
      <c r="AZ8208" s="8"/>
      <c r="BA8208" s="8"/>
      <c r="BB8208" s="122"/>
      <c r="BC8208" s="8"/>
      <c r="BD8208" s="8"/>
      <c r="BE8208" s="8"/>
      <c r="BF8208" s="8"/>
      <c r="BG8208" s="122"/>
      <c r="BH8208" s="8"/>
      <c r="BI8208" s="8"/>
      <c r="BJ8208" s="8"/>
      <c r="BK8208" s="8"/>
      <c r="BL8208" s="122"/>
      <c r="BM8208" s="8"/>
      <c r="BN8208" s="8"/>
      <c r="BO8208" s="8"/>
      <c r="BP8208" s="8"/>
      <c r="BQ8208" s="122"/>
      <c r="BR8208" s="8"/>
      <c r="BS8208" s="8"/>
      <c r="BT8208" s="8"/>
      <c r="BU8208" s="8"/>
      <c r="BV8208" s="122"/>
    </row>
    <row r="8209" spans="1:74" hidden="1" x14ac:dyDescent="0.3">
      <c r="A8209" s="8"/>
      <c r="B8209" s="2" t="s">
        <v>2</v>
      </c>
      <c r="C8209" s="2" t="s">
        <v>3</v>
      </c>
      <c r="D8209" s="2" t="s">
        <v>508</v>
      </c>
      <c r="E8209" s="9" t="s">
        <v>844</v>
      </c>
      <c r="F8209" s="10"/>
      <c r="G8209" s="18" t="s">
        <v>5</v>
      </c>
      <c r="H8209" s="3">
        <v>2024</v>
      </c>
      <c r="I8209" s="20" t="s">
        <v>289</v>
      </c>
      <c r="J8209" s="2" t="s">
        <v>292</v>
      </c>
      <c r="K8209" s="2" t="s">
        <v>318</v>
      </c>
      <c r="L8209" s="163">
        <f t="shared" si="386"/>
        <v>0</v>
      </c>
      <c r="M8209" s="163">
        <f t="shared" si="387"/>
        <v>0</v>
      </c>
      <c r="N8209" s="181"/>
      <c r="O8209" s="8"/>
      <c r="P8209" s="8"/>
      <c r="Q8209" s="8"/>
      <c r="R8209" s="8"/>
      <c r="S8209" s="122"/>
      <c r="T8209" s="8"/>
      <c r="U8209" s="8"/>
      <c r="V8209" s="8"/>
      <c r="W8209" s="8"/>
      <c r="X8209" s="122"/>
      <c r="Y8209" s="8"/>
      <c r="Z8209" s="8"/>
      <c r="AA8209" s="8"/>
      <c r="AB8209" s="8"/>
      <c r="AC8209" s="122"/>
      <c r="AD8209" s="8"/>
      <c r="AE8209" s="8"/>
      <c r="AF8209" s="8"/>
      <c r="AG8209" s="8"/>
      <c r="AH8209" s="122"/>
      <c r="AI8209" s="137"/>
      <c r="AJ8209" s="137"/>
      <c r="AK8209" s="137"/>
      <c r="AL8209" s="137"/>
      <c r="AM8209" s="138"/>
      <c r="AN8209" s="8"/>
      <c r="AO8209" s="8"/>
      <c r="AP8209" s="8"/>
      <c r="AQ8209" s="8"/>
      <c r="AR8209" s="122"/>
      <c r="AS8209" s="139"/>
      <c r="AT8209" s="139"/>
      <c r="AU8209" s="139"/>
      <c r="AV8209" s="139"/>
      <c r="AW8209" s="140"/>
      <c r="AX8209" s="8"/>
      <c r="AY8209" s="8"/>
      <c r="AZ8209" s="8"/>
      <c r="BA8209" s="8"/>
      <c r="BB8209" s="122"/>
      <c r="BC8209" s="8"/>
      <c r="BD8209" s="8"/>
      <c r="BE8209" s="8"/>
      <c r="BF8209" s="8"/>
      <c r="BG8209" s="122"/>
      <c r="BH8209" s="8"/>
      <c r="BI8209" s="8"/>
      <c r="BJ8209" s="8"/>
      <c r="BK8209" s="8"/>
      <c r="BL8209" s="122"/>
      <c r="BM8209" s="8"/>
      <c r="BN8209" s="8"/>
      <c r="BO8209" s="8"/>
      <c r="BP8209" s="8"/>
      <c r="BQ8209" s="122"/>
      <c r="BR8209" s="8"/>
      <c r="BS8209" s="8"/>
      <c r="BT8209" s="8"/>
      <c r="BU8209" s="8"/>
      <c r="BV8209" s="122"/>
    </row>
    <row r="8210" spans="1:74" hidden="1" x14ac:dyDescent="0.3">
      <c r="A8210" s="8"/>
      <c r="B8210" s="2" t="s">
        <v>2</v>
      </c>
      <c r="C8210" s="2" t="s">
        <v>3</v>
      </c>
      <c r="D8210" s="2" t="s">
        <v>508</v>
      </c>
      <c r="E8210" s="9" t="s">
        <v>844</v>
      </c>
      <c r="F8210" s="10"/>
      <c r="G8210" s="18" t="s">
        <v>5</v>
      </c>
      <c r="H8210" s="3">
        <v>2024</v>
      </c>
      <c r="I8210" s="20" t="s">
        <v>285</v>
      </c>
      <c r="J8210" s="2" t="s">
        <v>293</v>
      </c>
      <c r="K8210" s="2" t="s">
        <v>318</v>
      </c>
      <c r="L8210" s="163">
        <f t="shared" si="386"/>
        <v>0</v>
      </c>
      <c r="M8210" s="163">
        <f t="shared" si="387"/>
        <v>0</v>
      </c>
      <c r="N8210" s="181"/>
      <c r="O8210" s="8"/>
      <c r="P8210" s="8"/>
      <c r="Q8210" s="8"/>
      <c r="R8210" s="8"/>
      <c r="S8210" s="122"/>
      <c r="T8210" s="8"/>
      <c r="U8210" s="8"/>
      <c r="V8210" s="8"/>
      <c r="W8210" s="8"/>
      <c r="X8210" s="122"/>
      <c r="Y8210" s="8"/>
      <c r="Z8210" s="8"/>
      <c r="AA8210" s="8"/>
      <c r="AB8210" s="8"/>
      <c r="AC8210" s="122"/>
      <c r="AD8210" s="8"/>
      <c r="AE8210" s="8"/>
      <c r="AF8210" s="8"/>
      <c r="AG8210" s="8"/>
      <c r="AH8210" s="122"/>
      <c r="AI8210" s="137"/>
      <c r="AJ8210" s="137"/>
      <c r="AK8210" s="137"/>
      <c r="AL8210" s="137"/>
      <c r="AM8210" s="138"/>
      <c r="AN8210" s="8"/>
      <c r="AO8210" s="8"/>
      <c r="AP8210" s="8"/>
      <c r="AQ8210" s="8"/>
      <c r="AR8210" s="122"/>
      <c r="AS8210" s="139"/>
      <c r="AT8210" s="139"/>
      <c r="AU8210" s="139"/>
      <c r="AV8210" s="139"/>
      <c r="AW8210" s="140"/>
      <c r="AX8210" s="8"/>
      <c r="AY8210" s="8"/>
      <c r="AZ8210" s="8"/>
      <c r="BA8210" s="8"/>
      <c r="BB8210" s="122"/>
      <c r="BC8210" s="8"/>
      <c r="BD8210" s="8"/>
      <c r="BE8210" s="8"/>
      <c r="BF8210" s="8"/>
      <c r="BG8210" s="122"/>
      <c r="BH8210" s="8"/>
      <c r="BI8210" s="8"/>
      <c r="BJ8210" s="8"/>
      <c r="BK8210" s="8"/>
      <c r="BL8210" s="122"/>
      <c r="BM8210" s="8"/>
      <c r="BN8210" s="8"/>
      <c r="BO8210" s="8"/>
      <c r="BP8210" s="8"/>
      <c r="BQ8210" s="122"/>
      <c r="BR8210" s="8"/>
      <c r="BS8210" s="8"/>
      <c r="BT8210" s="8"/>
      <c r="BU8210" s="8"/>
      <c r="BV8210" s="122"/>
    </row>
    <row r="8211" spans="1:74" hidden="1" x14ac:dyDescent="0.3">
      <c r="A8211" s="8"/>
      <c r="B8211" s="2" t="s">
        <v>2</v>
      </c>
      <c r="C8211" s="2" t="s">
        <v>3</v>
      </c>
      <c r="D8211" s="2" t="s">
        <v>508</v>
      </c>
      <c r="E8211" s="9" t="s">
        <v>844</v>
      </c>
      <c r="F8211" s="10"/>
      <c r="G8211" s="18" t="s">
        <v>5</v>
      </c>
      <c r="H8211" s="3">
        <v>2024</v>
      </c>
      <c r="I8211" s="20" t="s">
        <v>287</v>
      </c>
      <c r="J8211" s="2" t="s">
        <v>269</v>
      </c>
      <c r="K8211" s="2" t="s">
        <v>320</v>
      </c>
      <c r="L8211" s="163">
        <f t="shared" si="386"/>
        <v>0</v>
      </c>
      <c r="M8211" s="163">
        <f t="shared" si="387"/>
        <v>0</v>
      </c>
      <c r="N8211" s="181"/>
      <c r="O8211" s="8"/>
      <c r="P8211" s="8"/>
      <c r="Q8211" s="8"/>
      <c r="R8211" s="8"/>
      <c r="S8211" s="122"/>
      <c r="T8211" s="8"/>
      <c r="U8211" s="8"/>
      <c r="V8211" s="8"/>
      <c r="W8211" s="8"/>
      <c r="X8211" s="122"/>
      <c r="Y8211" s="8"/>
      <c r="Z8211" s="8"/>
      <c r="AA8211" s="8"/>
      <c r="AB8211" s="8"/>
      <c r="AC8211" s="122"/>
      <c r="AD8211" s="8"/>
      <c r="AE8211" s="8"/>
      <c r="AF8211" s="8"/>
      <c r="AG8211" s="8"/>
      <c r="AH8211" s="122"/>
      <c r="AI8211" s="137"/>
      <c r="AJ8211" s="137"/>
      <c r="AK8211" s="137"/>
      <c r="AL8211" s="137"/>
      <c r="AM8211" s="138"/>
      <c r="AN8211" s="8"/>
      <c r="AO8211" s="8"/>
      <c r="AP8211" s="8"/>
      <c r="AQ8211" s="8"/>
      <c r="AR8211" s="122"/>
      <c r="AS8211" s="139"/>
      <c r="AT8211" s="139"/>
      <c r="AU8211" s="139"/>
      <c r="AV8211" s="139"/>
      <c r="AW8211" s="140"/>
      <c r="AX8211" s="8"/>
      <c r="AY8211" s="8"/>
      <c r="AZ8211" s="8"/>
      <c r="BA8211" s="8"/>
      <c r="BB8211" s="122"/>
      <c r="BC8211" s="8"/>
      <c r="BD8211" s="8"/>
      <c r="BE8211" s="8"/>
      <c r="BF8211" s="8"/>
      <c r="BG8211" s="122"/>
      <c r="BH8211" s="8"/>
      <c r="BI8211" s="8"/>
      <c r="BJ8211" s="8"/>
      <c r="BK8211" s="8"/>
      <c r="BL8211" s="122"/>
      <c r="BM8211" s="8"/>
      <c r="BN8211" s="8"/>
      <c r="BO8211" s="8"/>
      <c r="BP8211" s="8"/>
      <c r="BQ8211" s="122"/>
      <c r="BR8211" s="8"/>
      <c r="BS8211" s="8"/>
      <c r="BT8211" s="8"/>
      <c r="BU8211" s="8"/>
      <c r="BV8211" s="122"/>
    </row>
    <row r="8212" spans="1:74" hidden="1" x14ac:dyDescent="0.3">
      <c r="A8212" s="8"/>
      <c r="B8212" s="2" t="s">
        <v>2</v>
      </c>
      <c r="C8212" s="2" t="s">
        <v>3</v>
      </c>
      <c r="D8212" s="2" t="s">
        <v>508</v>
      </c>
      <c r="E8212" s="9" t="s">
        <v>844</v>
      </c>
      <c r="F8212" s="10"/>
      <c r="G8212" s="18" t="s">
        <v>5</v>
      </c>
      <c r="H8212" s="3">
        <v>2024</v>
      </c>
      <c r="I8212" s="20" t="s">
        <v>287</v>
      </c>
      <c r="J8212" s="2" t="s">
        <v>270</v>
      </c>
      <c r="K8212" s="2" t="s">
        <v>320</v>
      </c>
      <c r="L8212" s="163">
        <f t="shared" si="386"/>
        <v>0</v>
      </c>
      <c r="M8212" s="163">
        <f t="shared" si="387"/>
        <v>0</v>
      </c>
      <c r="N8212" s="181"/>
      <c r="O8212" s="8"/>
      <c r="P8212" s="8"/>
      <c r="Q8212" s="8"/>
      <c r="R8212" s="8"/>
      <c r="S8212" s="122"/>
      <c r="T8212" s="8"/>
      <c r="U8212" s="8"/>
      <c r="V8212" s="8"/>
      <c r="W8212" s="8"/>
      <c r="X8212" s="122"/>
      <c r="Y8212" s="8"/>
      <c r="Z8212" s="8"/>
      <c r="AA8212" s="8"/>
      <c r="AB8212" s="8"/>
      <c r="AC8212" s="122"/>
      <c r="AD8212" s="8"/>
      <c r="AE8212" s="8"/>
      <c r="AF8212" s="8"/>
      <c r="AG8212" s="8"/>
      <c r="AH8212" s="122"/>
      <c r="AI8212" s="137"/>
      <c r="AJ8212" s="137"/>
      <c r="AK8212" s="137"/>
      <c r="AL8212" s="137"/>
      <c r="AM8212" s="138"/>
      <c r="AN8212" s="8"/>
      <c r="AO8212" s="8"/>
      <c r="AP8212" s="8"/>
      <c r="AQ8212" s="8"/>
      <c r="AR8212" s="122"/>
      <c r="AS8212" s="139"/>
      <c r="AT8212" s="139"/>
      <c r="AU8212" s="139"/>
      <c r="AV8212" s="139"/>
      <c r="AW8212" s="140"/>
      <c r="AX8212" s="8"/>
      <c r="AY8212" s="8"/>
      <c r="AZ8212" s="8"/>
      <c r="BA8212" s="8"/>
      <c r="BB8212" s="122"/>
      <c r="BC8212" s="8"/>
      <c r="BD8212" s="8"/>
      <c r="BE8212" s="8"/>
      <c r="BF8212" s="8"/>
      <c r="BG8212" s="122"/>
      <c r="BH8212" s="8"/>
      <c r="BI8212" s="8"/>
      <c r="BJ8212" s="8"/>
      <c r="BK8212" s="8"/>
      <c r="BL8212" s="122"/>
      <c r="BM8212" s="8"/>
      <c r="BN8212" s="8"/>
      <c r="BO8212" s="8"/>
      <c r="BP8212" s="8"/>
      <c r="BQ8212" s="122"/>
      <c r="BR8212" s="8"/>
      <c r="BS8212" s="8"/>
      <c r="BT8212" s="8"/>
      <c r="BU8212" s="8"/>
      <c r="BV8212" s="122"/>
    </row>
    <row r="8213" spans="1:74" hidden="1" x14ac:dyDescent="0.3">
      <c r="A8213" s="8"/>
      <c r="B8213" s="2" t="s">
        <v>2</v>
      </c>
      <c r="C8213" s="2" t="s">
        <v>3</v>
      </c>
      <c r="D8213" s="2" t="s">
        <v>508</v>
      </c>
      <c r="E8213" s="9" t="s">
        <v>844</v>
      </c>
      <c r="F8213" s="10"/>
      <c r="G8213" s="18" t="s">
        <v>5</v>
      </c>
      <c r="H8213" s="3">
        <v>2024</v>
      </c>
      <c r="I8213" s="20" t="s">
        <v>290</v>
      </c>
      <c r="J8213" s="2" t="s">
        <v>271</v>
      </c>
      <c r="K8213" s="2" t="s">
        <v>321</v>
      </c>
      <c r="L8213" s="163">
        <f t="shared" si="386"/>
        <v>0</v>
      </c>
      <c r="M8213" s="163">
        <f t="shared" si="387"/>
        <v>0</v>
      </c>
      <c r="N8213" s="181"/>
      <c r="O8213" s="8"/>
      <c r="P8213" s="8"/>
      <c r="Q8213" s="8"/>
      <c r="R8213" s="8"/>
      <c r="S8213" s="122"/>
      <c r="T8213" s="8"/>
      <c r="U8213" s="8"/>
      <c r="V8213" s="8"/>
      <c r="W8213" s="8"/>
      <c r="X8213" s="122"/>
      <c r="Y8213" s="8"/>
      <c r="Z8213" s="8"/>
      <c r="AA8213" s="8"/>
      <c r="AB8213" s="8"/>
      <c r="AC8213" s="122"/>
      <c r="AD8213" s="8"/>
      <c r="AE8213" s="8"/>
      <c r="AF8213" s="8"/>
      <c r="AG8213" s="8"/>
      <c r="AH8213" s="122"/>
      <c r="AI8213" s="137"/>
      <c r="AJ8213" s="137"/>
      <c r="AK8213" s="137"/>
      <c r="AL8213" s="137"/>
      <c r="AM8213" s="138"/>
      <c r="AN8213" s="8"/>
      <c r="AO8213" s="8"/>
      <c r="AP8213" s="8"/>
      <c r="AQ8213" s="8"/>
      <c r="AR8213" s="122"/>
      <c r="AS8213" s="139"/>
      <c r="AT8213" s="139"/>
      <c r="AU8213" s="139"/>
      <c r="AV8213" s="139"/>
      <c r="AW8213" s="140"/>
      <c r="AX8213" s="8"/>
      <c r="AY8213" s="8"/>
      <c r="AZ8213" s="8"/>
      <c r="BA8213" s="8"/>
      <c r="BB8213" s="122"/>
      <c r="BC8213" s="8"/>
      <c r="BD8213" s="8"/>
      <c r="BE8213" s="8"/>
      <c r="BF8213" s="8"/>
      <c r="BG8213" s="122"/>
      <c r="BH8213" s="8"/>
      <c r="BI8213" s="8"/>
      <c r="BJ8213" s="8"/>
      <c r="BK8213" s="8"/>
      <c r="BL8213" s="122"/>
      <c r="BM8213" s="8"/>
      <c r="BN8213" s="8"/>
      <c r="BO8213" s="8"/>
      <c r="BP8213" s="8"/>
      <c r="BQ8213" s="122"/>
      <c r="BR8213" s="8"/>
      <c r="BS8213" s="8"/>
      <c r="BT8213" s="8"/>
      <c r="BU8213" s="8"/>
      <c r="BV8213" s="122"/>
    </row>
    <row r="8214" spans="1:74" hidden="1" x14ac:dyDescent="0.3">
      <c r="A8214" s="8"/>
      <c r="B8214" s="2" t="s">
        <v>2</v>
      </c>
      <c r="C8214" s="2" t="s">
        <v>3</v>
      </c>
      <c r="D8214" s="2" t="s">
        <v>508</v>
      </c>
      <c r="E8214" s="9" t="s">
        <v>844</v>
      </c>
      <c r="F8214" s="10"/>
      <c r="G8214" s="18" t="s">
        <v>5</v>
      </c>
      <c r="H8214" s="3">
        <v>2024</v>
      </c>
      <c r="I8214" s="20" t="s">
        <v>284</v>
      </c>
      <c r="J8214" s="2" t="s">
        <v>294</v>
      </c>
      <c r="K8214" s="2" t="s">
        <v>320</v>
      </c>
      <c r="L8214" s="163">
        <f t="shared" si="386"/>
        <v>0</v>
      </c>
      <c r="M8214" s="163">
        <f t="shared" si="387"/>
        <v>0</v>
      </c>
      <c r="N8214" s="181"/>
      <c r="O8214" s="8"/>
      <c r="P8214" s="8"/>
      <c r="Q8214" s="8"/>
      <c r="R8214" s="8"/>
      <c r="S8214" s="122"/>
      <c r="T8214" s="8"/>
      <c r="U8214" s="8"/>
      <c r="V8214" s="8"/>
      <c r="W8214" s="8"/>
      <c r="X8214" s="122"/>
      <c r="Y8214" s="8"/>
      <c r="Z8214" s="8"/>
      <c r="AA8214" s="8"/>
      <c r="AB8214" s="8"/>
      <c r="AC8214" s="122"/>
      <c r="AD8214" s="8"/>
      <c r="AE8214" s="8"/>
      <c r="AF8214" s="8"/>
      <c r="AG8214" s="8"/>
      <c r="AH8214" s="122"/>
      <c r="AI8214" s="137"/>
      <c r="AJ8214" s="137"/>
      <c r="AK8214" s="137"/>
      <c r="AL8214" s="137"/>
      <c r="AM8214" s="138"/>
      <c r="AN8214" s="8"/>
      <c r="AO8214" s="8"/>
      <c r="AP8214" s="8"/>
      <c r="AQ8214" s="8"/>
      <c r="AR8214" s="122"/>
      <c r="AS8214" s="139"/>
      <c r="AT8214" s="139"/>
      <c r="AU8214" s="139"/>
      <c r="AV8214" s="139"/>
      <c r="AW8214" s="140"/>
      <c r="AX8214" s="8"/>
      <c r="AY8214" s="8"/>
      <c r="AZ8214" s="8"/>
      <c r="BA8214" s="8"/>
      <c r="BB8214" s="122"/>
      <c r="BC8214" s="8"/>
      <c r="BD8214" s="8"/>
      <c r="BE8214" s="8"/>
      <c r="BF8214" s="8"/>
      <c r="BG8214" s="122"/>
      <c r="BH8214" s="8"/>
      <c r="BI8214" s="8"/>
      <c r="BJ8214" s="8"/>
      <c r="BK8214" s="8"/>
      <c r="BL8214" s="122"/>
      <c r="BM8214" s="8"/>
      <c r="BN8214" s="8"/>
      <c r="BO8214" s="8"/>
      <c r="BP8214" s="8"/>
      <c r="BQ8214" s="122"/>
      <c r="BR8214" s="8"/>
      <c r="BS8214" s="8"/>
      <c r="BT8214" s="8"/>
      <c r="BU8214" s="8"/>
      <c r="BV8214" s="122"/>
    </row>
    <row r="8215" spans="1:74" hidden="1" x14ac:dyDescent="0.3">
      <c r="A8215" s="8"/>
      <c r="B8215" s="2" t="s">
        <v>2</v>
      </c>
      <c r="C8215" s="2" t="s">
        <v>3</v>
      </c>
      <c r="D8215" s="2" t="s">
        <v>508</v>
      </c>
      <c r="E8215" s="9" t="s">
        <v>844</v>
      </c>
      <c r="F8215" s="10"/>
      <c r="G8215" s="18" t="s">
        <v>5</v>
      </c>
      <c r="H8215" s="3">
        <v>2024</v>
      </c>
      <c r="I8215" s="20" t="s">
        <v>284</v>
      </c>
      <c r="J8215" s="2" t="s">
        <v>346</v>
      </c>
      <c r="K8215" s="2" t="s">
        <v>320</v>
      </c>
      <c r="L8215" s="163">
        <f t="shared" si="386"/>
        <v>0</v>
      </c>
      <c r="M8215" s="163">
        <f t="shared" si="387"/>
        <v>0</v>
      </c>
      <c r="N8215" s="181"/>
      <c r="O8215" s="8"/>
      <c r="P8215" s="8"/>
      <c r="Q8215" s="8"/>
      <c r="R8215" s="8"/>
      <c r="S8215" s="122"/>
      <c r="T8215" s="8"/>
      <c r="U8215" s="8"/>
      <c r="V8215" s="8"/>
      <c r="W8215" s="8"/>
      <c r="X8215" s="122"/>
      <c r="Y8215" s="8"/>
      <c r="Z8215" s="8"/>
      <c r="AA8215" s="8"/>
      <c r="AB8215" s="8"/>
      <c r="AC8215" s="122"/>
      <c r="AD8215" s="8"/>
      <c r="AE8215" s="8"/>
      <c r="AF8215" s="8"/>
      <c r="AG8215" s="8"/>
      <c r="AH8215" s="122"/>
      <c r="AI8215" s="137"/>
      <c r="AJ8215" s="137"/>
      <c r="AK8215" s="137"/>
      <c r="AL8215" s="137"/>
      <c r="AM8215" s="138"/>
      <c r="AN8215" s="8"/>
      <c r="AO8215" s="8"/>
      <c r="AP8215" s="8"/>
      <c r="AQ8215" s="8"/>
      <c r="AR8215" s="122"/>
      <c r="AS8215" s="139"/>
      <c r="AT8215" s="139"/>
      <c r="AU8215" s="139"/>
      <c r="AV8215" s="139"/>
      <c r="AW8215" s="140"/>
      <c r="AX8215" s="8"/>
      <c r="AY8215" s="8"/>
      <c r="AZ8215" s="8"/>
      <c r="BA8215" s="8"/>
      <c r="BB8215" s="122"/>
      <c r="BC8215" s="8"/>
      <c r="BD8215" s="8"/>
      <c r="BE8215" s="8"/>
      <c r="BF8215" s="8"/>
      <c r="BG8215" s="122"/>
      <c r="BH8215" s="8"/>
      <c r="BI8215" s="8"/>
      <c r="BJ8215" s="8"/>
      <c r="BK8215" s="8"/>
      <c r="BL8215" s="122"/>
      <c r="BM8215" s="8"/>
      <c r="BN8215" s="8"/>
      <c r="BO8215" s="8"/>
      <c r="BP8215" s="8"/>
      <c r="BQ8215" s="122"/>
      <c r="BR8215" s="8"/>
      <c r="BS8215" s="8"/>
      <c r="BT8215" s="8"/>
      <c r="BU8215" s="8"/>
      <c r="BV8215" s="122"/>
    </row>
    <row r="8216" spans="1:74" hidden="1" x14ac:dyDescent="0.3">
      <c r="A8216" s="8"/>
      <c r="B8216" s="2" t="s">
        <v>2</v>
      </c>
      <c r="C8216" s="2" t="s">
        <v>3</v>
      </c>
      <c r="D8216" s="2" t="s">
        <v>508</v>
      </c>
      <c r="E8216" s="9" t="s">
        <v>844</v>
      </c>
      <c r="F8216" s="10"/>
      <c r="G8216" s="18" t="s">
        <v>5</v>
      </c>
      <c r="H8216" s="3">
        <v>2024</v>
      </c>
      <c r="I8216" s="20" t="s">
        <v>284</v>
      </c>
      <c r="J8216" s="2" t="s">
        <v>295</v>
      </c>
      <c r="K8216" s="2" t="s">
        <v>320</v>
      </c>
      <c r="L8216" s="163">
        <f t="shared" si="386"/>
        <v>0</v>
      </c>
      <c r="M8216" s="163">
        <f t="shared" si="387"/>
        <v>0</v>
      </c>
      <c r="N8216" s="181"/>
      <c r="O8216" s="8"/>
      <c r="P8216" s="8"/>
      <c r="Q8216" s="8"/>
      <c r="R8216" s="8"/>
      <c r="S8216" s="122"/>
      <c r="T8216" s="8"/>
      <c r="U8216" s="8"/>
      <c r="V8216" s="8"/>
      <c r="W8216" s="8"/>
      <c r="X8216" s="122"/>
      <c r="Y8216" s="8"/>
      <c r="Z8216" s="8"/>
      <c r="AA8216" s="8"/>
      <c r="AB8216" s="8"/>
      <c r="AC8216" s="122"/>
      <c r="AD8216" s="8"/>
      <c r="AE8216" s="8"/>
      <c r="AF8216" s="8"/>
      <c r="AG8216" s="8"/>
      <c r="AH8216" s="122"/>
      <c r="AI8216" s="137"/>
      <c r="AJ8216" s="137"/>
      <c r="AK8216" s="137"/>
      <c r="AL8216" s="137"/>
      <c r="AM8216" s="138"/>
      <c r="AN8216" s="8"/>
      <c r="AO8216" s="8"/>
      <c r="AP8216" s="8"/>
      <c r="AQ8216" s="8"/>
      <c r="AR8216" s="122"/>
      <c r="AS8216" s="139"/>
      <c r="AT8216" s="139"/>
      <c r="AU8216" s="139"/>
      <c r="AV8216" s="139"/>
      <c r="AW8216" s="140"/>
      <c r="AX8216" s="8"/>
      <c r="AY8216" s="8"/>
      <c r="AZ8216" s="8"/>
      <c r="BA8216" s="8"/>
      <c r="BB8216" s="122"/>
      <c r="BC8216" s="8"/>
      <c r="BD8216" s="8"/>
      <c r="BE8216" s="8"/>
      <c r="BF8216" s="8"/>
      <c r="BG8216" s="122"/>
      <c r="BH8216" s="8"/>
      <c r="BI8216" s="8"/>
      <c r="BJ8216" s="8"/>
      <c r="BK8216" s="8"/>
      <c r="BL8216" s="122"/>
      <c r="BM8216" s="8"/>
      <c r="BN8216" s="8"/>
      <c r="BO8216" s="8"/>
      <c r="BP8216" s="8"/>
      <c r="BQ8216" s="122"/>
      <c r="BR8216" s="8"/>
      <c r="BS8216" s="8"/>
      <c r="BT8216" s="8"/>
      <c r="BU8216" s="8"/>
      <c r="BV8216" s="122"/>
    </row>
    <row r="8217" spans="1:74" hidden="1" x14ac:dyDescent="0.3">
      <c r="A8217" s="8"/>
      <c r="B8217" s="2" t="s">
        <v>2</v>
      </c>
      <c r="C8217" s="2" t="s">
        <v>3</v>
      </c>
      <c r="D8217" s="2" t="s">
        <v>508</v>
      </c>
      <c r="E8217" s="9" t="s">
        <v>844</v>
      </c>
      <c r="F8217" s="10"/>
      <c r="G8217" s="18" t="s">
        <v>5</v>
      </c>
      <c r="H8217" s="3">
        <v>2024</v>
      </c>
      <c r="I8217" s="20" t="s">
        <v>290</v>
      </c>
      <c r="J8217" s="2" t="s">
        <v>299</v>
      </c>
      <c r="K8217" s="2" t="s">
        <v>318</v>
      </c>
      <c r="L8217" s="163">
        <f t="shared" si="386"/>
        <v>0</v>
      </c>
      <c r="M8217" s="163">
        <f t="shared" si="387"/>
        <v>0</v>
      </c>
      <c r="N8217" s="181"/>
      <c r="O8217" s="8"/>
      <c r="P8217" s="8"/>
      <c r="Q8217" s="8"/>
      <c r="R8217" s="8"/>
      <c r="S8217" s="122"/>
      <c r="T8217" s="8"/>
      <c r="U8217" s="8"/>
      <c r="V8217" s="8"/>
      <c r="W8217" s="8"/>
      <c r="X8217" s="122"/>
      <c r="Y8217" s="8"/>
      <c r="Z8217" s="8"/>
      <c r="AA8217" s="8"/>
      <c r="AB8217" s="8"/>
      <c r="AC8217" s="122"/>
      <c r="AD8217" s="8"/>
      <c r="AE8217" s="8"/>
      <c r="AF8217" s="8"/>
      <c r="AG8217" s="8"/>
      <c r="AH8217" s="122"/>
      <c r="AI8217" s="137"/>
      <c r="AJ8217" s="137"/>
      <c r="AK8217" s="137"/>
      <c r="AL8217" s="137"/>
      <c r="AM8217" s="138"/>
      <c r="AN8217" s="8"/>
      <c r="AO8217" s="8"/>
      <c r="AP8217" s="8"/>
      <c r="AQ8217" s="8"/>
      <c r="AR8217" s="122"/>
      <c r="AS8217" s="139"/>
      <c r="AT8217" s="139"/>
      <c r="AU8217" s="139"/>
      <c r="AV8217" s="139"/>
      <c r="AW8217" s="140"/>
      <c r="AX8217" s="8"/>
      <c r="AY8217" s="8"/>
      <c r="AZ8217" s="8"/>
      <c r="BA8217" s="8"/>
      <c r="BB8217" s="122"/>
      <c r="BC8217" s="8"/>
      <c r="BD8217" s="8"/>
      <c r="BE8217" s="8"/>
      <c r="BF8217" s="8"/>
      <c r="BG8217" s="122"/>
      <c r="BH8217" s="8"/>
      <c r="BI8217" s="8"/>
      <c r="BJ8217" s="8"/>
      <c r="BK8217" s="8"/>
      <c r="BL8217" s="122"/>
      <c r="BM8217" s="8"/>
      <c r="BN8217" s="8"/>
      <c r="BO8217" s="8"/>
      <c r="BP8217" s="8"/>
      <c r="BQ8217" s="122"/>
      <c r="BR8217" s="8"/>
      <c r="BS8217" s="8"/>
      <c r="BT8217" s="8"/>
      <c r="BU8217" s="8"/>
      <c r="BV8217" s="122"/>
    </row>
    <row r="8218" spans="1:74" hidden="1" x14ac:dyDescent="0.3">
      <c r="A8218" s="8"/>
      <c r="B8218" s="2" t="s">
        <v>2</v>
      </c>
      <c r="C8218" s="2" t="s">
        <v>3</v>
      </c>
      <c r="D8218" s="2" t="s">
        <v>508</v>
      </c>
      <c r="E8218" s="9" t="s">
        <v>844</v>
      </c>
      <c r="F8218" s="10"/>
      <c r="G8218" s="18" t="s">
        <v>5</v>
      </c>
      <c r="H8218" s="3">
        <v>2024</v>
      </c>
      <c r="I8218" s="20" t="s">
        <v>315</v>
      </c>
      <c r="J8218" s="2" t="s">
        <v>347</v>
      </c>
      <c r="K8218" s="2" t="s">
        <v>320</v>
      </c>
      <c r="L8218" s="163">
        <f t="shared" si="386"/>
        <v>0</v>
      </c>
      <c r="M8218" s="163">
        <f t="shared" si="387"/>
        <v>0</v>
      </c>
      <c r="N8218" s="181"/>
      <c r="O8218" s="8"/>
      <c r="P8218" s="8"/>
      <c r="Q8218" s="8"/>
      <c r="R8218" s="8"/>
      <c r="S8218" s="122"/>
      <c r="T8218" s="8"/>
      <c r="U8218" s="8"/>
      <c r="V8218" s="8"/>
      <c r="W8218" s="8"/>
      <c r="X8218" s="122"/>
      <c r="Y8218" s="8"/>
      <c r="Z8218" s="8"/>
      <c r="AA8218" s="8"/>
      <c r="AB8218" s="8"/>
      <c r="AC8218" s="122"/>
      <c r="AD8218" s="8"/>
      <c r="AE8218" s="8"/>
      <c r="AF8218" s="8"/>
      <c r="AG8218" s="8"/>
      <c r="AH8218" s="122"/>
      <c r="AI8218" s="137"/>
      <c r="AJ8218" s="137"/>
      <c r="AK8218" s="137"/>
      <c r="AL8218" s="137"/>
      <c r="AM8218" s="138"/>
      <c r="AN8218" s="8"/>
      <c r="AO8218" s="8"/>
      <c r="AP8218" s="8"/>
      <c r="AQ8218" s="8"/>
      <c r="AR8218" s="122"/>
      <c r="AS8218" s="139"/>
      <c r="AT8218" s="139"/>
      <c r="AU8218" s="139"/>
      <c r="AV8218" s="139"/>
      <c r="AW8218" s="140"/>
      <c r="AX8218" s="8"/>
      <c r="AY8218" s="8"/>
      <c r="AZ8218" s="8"/>
      <c r="BA8218" s="8"/>
      <c r="BB8218" s="122"/>
      <c r="BC8218" s="8"/>
      <c r="BD8218" s="8"/>
      <c r="BE8218" s="8"/>
      <c r="BF8218" s="8"/>
      <c r="BG8218" s="122"/>
      <c r="BH8218" s="8"/>
      <c r="BI8218" s="8"/>
      <c r="BJ8218" s="8"/>
      <c r="BK8218" s="8"/>
      <c r="BL8218" s="122"/>
      <c r="BM8218" s="8"/>
      <c r="BN8218" s="8"/>
      <c r="BO8218" s="8"/>
      <c r="BP8218" s="8"/>
      <c r="BQ8218" s="122"/>
      <c r="BR8218" s="8"/>
      <c r="BS8218" s="8"/>
      <c r="BT8218" s="8"/>
      <c r="BU8218" s="8"/>
      <c r="BV8218" s="122"/>
    </row>
    <row r="8219" spans="1:74" hidden="1" x14ac:dyDescent="0.3">
      <c r="A8219" s="8"/>
      <c r="B8219" s="2" t="s">
        <v>2</v>
      </c>
      <c r="C8219" s="2" t="s">
        <v>3</v>
      </c>
      <c r="D8219" s="2" t="s">
        <v>508</v>
      </c>
      <c r="E8219" s="9" t="s">
        <v>844</v>
      </c>
      <c r="F8219" s="10"/>
      <c r="G8219" s="18" t="s">
        <v>5</v>
      </c>
      <c r="H8219" s="3">
        <v>2024</v>
      </c>
      <c r="I8219" s="20" t="s">
        <v>315</v>
      </c>
      <c r="J8219" s="2" t="s">
        <v>296</v>
      </c>
      <c r="K8219" s="2" t="s">
        <v>321</v>
      </c>
      <c r="L8219" s="163">
        <f t="shared" si="386"/>
        <v>0</v>
      </c>
      <c r="M8219" s="163">
        <f t="shared" si="387"/>
        <v>0</v>
      </c>
      <c r="N8219" s="181"/>
      <c r="O8219" s="8"/>
      <c r="P8219" s="8"/>
      <c r="Q8219" s="8"/>
      <c r="R8219" s="8"/>
      <c r="S8219" s="122"/>
      <c r="T8219" s="8"/>
      <c r="U8219" s="8"/>
      <c r="V8219" s="8"/>
      <c r="W8219" s="8"/>
      <c r="X8219" s="122"/>
      <c r="Y8219" s="8"/>
      <c r="Z8219" s="8"/>
      <c r="AA8219" s="8"/>
      <c r="AB8219" s="8"/>
      <c r="AC8219" s="122"/>
      <c r="AD8219" s="8"/>
      <c r="AE8219" s="8"/>
      <c r="AF8219" s="8"/>
      <c r="AG8219" s="8"/>
      <c r="AH8219" s="122"/>
      <c r="AI8219" s="137"/>
      <c r="AJ8219" s="137"/>
      <c r="AK8219" s="137"/>
      <c r="AL8219" s="137"/>
      <c r="AM8219" s="138"/>
      <c r="AN8219" s="8"/>
      <c r="AO8219" s="8"/>
      <c r="AP8219" s="8"/>
      <c r="AQ8219" s="8"/>
      <c r="AR8219" s="122"/>
      <c r="AS8219" s="139"/>
      <c r="AT8219" s="139"/>
      <c r="AU8219" s="139"/>
      <c r="AV8219" s="139"/>
      <c r="AW8219" s="140"/>
      <c r="AX8219" s="8"/>
      <c r="AY8219" s="8"/>
      <c r="AZ8219" s="8"/>
      <c r="BA8219" s="8"/>
      <c r="BB8219" s="122"/>
      <c r="BC8219" s="8"/>
      <c r="BD8219" s="8"/>
      <c r="BE8219" s="8"/>
      <c r="BF8219" s="8"/>
      <c r="BG8219" s="122"/>
      <c r="BH8219" s="8"/>
      <c r="BI8219" s="8"/>
      <c r="BJ8219" s="8"/>
      <c r="BK8219" s="8"/>
      <c r="BL8219" s="122"/>
      <c r="BM8219" s="8"/>
      <c r="BN8219" s="8"/>
      <c r="BO8219" s="8"/>
      <c r="BP8219" s="8"/>
      <c r="BQ8219" s="122"/>
      <c r="BR8219" s="8"/>
      <c r="BS8219" s="8"/>
      <c r="BT8219" s="8"/>
      <c r="BU8219" s="8"/>
      <c r="BV8219" s="122"/>
    </row>
    <row r="8220" spans="1:74" hidden="1" x14ac:dyDescent="0.3">
      <c r="A8220" s="8"/>
      <c r="B8220" s="2" t="s">
        <v>2</v>
      </c>
      <c r="C8220" s="2" t="s">
        <v>3</v>
      </c>
      <c r="D8220" s="2" t="s">
        <v>508</v>
      </c>
      <c r="E8220" s="9" t="s">
        <v>844</v>
      </c>
      <c r="F8220" s="10"/>
      <c r="G8220" s="18" t="s">
        <v>5</v>
      </c>
      <c r="H8220" s="3">
        <v>2024</v>
      </c>
      <c r="I8220" s="20" t="s">
        <v>316</v>
      </c>
      <c r="J8220" s="2" t="s">
        <v>297</v>
      </c>
      <c r="K8220" s="2" t="s">
        <v>318</v>
      </c>
      <c r="L8220" s="163">
        <f t="shared" si="386"/>
        <v>0</v>
      </c>
      <c r="M8220" s="163">
        <f t="shared" si="387"/>
        <v>0</v>
      </c>
      <c r="N8220" s="181"/>
      <c r="O8220" s="8"/>
      <c r="P8220" s="8"/>
      <c r="Q8220" s="8"/>
      <c r="R8220" s="8"/>
      <c r="S8220" s="122"/>
      <c r="T8220" s="8"/>
      <c r="U8220" s="8"/>
      <c r="V8220" s="8"/>
      <c r="W8220" s="8"/>
      <c r="X8220" s="122"/>
      <c r="Y8220" s="8"/>
      <c r="Z8220" s="8"/>
      <c r="AA8220" s="8"/>
      <c r="AB8220" s="8"/>
      <c r="AC8220" s="122"/>
      <c r="AD8220" s="8"/>
      <c r="AE8220" s="8"/>
      <c r="AF8220" s="8"/>
      <c r="AG8220" s="8"/>
      <c r="AH8220" s="122"/>
      <c r="AI8220" s="137"/>
      <c r="AJ8220" s="137"/>
      <c r="AK8220" s="137"/>
      <c r="AL8220" s="137"/>
      <c r="AM8220" s="138"/>
      <c r="AN8220" s="8"/>
      <c r="AO8220" s="8"/>
      <c r="AP8220" s="8"/>
      <c r="AQ8220" s="8"/>
      <c r="AR8220" s="122"/>
      <c r="AS8220" s="139"/>
      <c r="AT8220" s="139"/>
      <c r="AU8220" s="139"/>
      <c r="AV8220" s="139"/>
      <c r="AW8220" s="140"/>
      <c r="AX8220" s="8"/>
      <c r="AY8220" s="8"/>
      <c r="AZ8220" s="8"/>
      <c r="BA8220" s="8"/>
      <c r="BB8220" s="122"/>
      <c r="BC8220" s="8"/>
      <c r="BD8220" s="8"/>
      <c r="BE8220" s="8"/>
      <c r="BF8220" s="8"/>
      <c r="BG8220" s="122"/>
      <c r="BH8220" s="8"/>
      <c r="BI8220" s="8"/>
      <c r="BJ8220" s="8"/>
      <c r="BK8220" s="8"/>
      <c r="BL8220" s="122"/>
      <c r="BM8220" s="8"/>
      <c r="BN8220" s="8"/>
      <c r="BO8220" s="8"/>
      <c r="BP8220" s="8"/>
      <c r="BQ8220" s="122"/>
      <c r="BR8220" s="8"/>
      <c r="BS8220" s="8"/>
      <c r="BT8220" s="8"/>
      <c r="BU8220" s="8"/>
      <c r="BV8220" s="122"/>
    </row>
    <row r="8221" spans="1:74" hidden="1" x14ac:dyDescent="0.3">
      <c r="A8221" s="8"/>
      <c r="B8221" s="2" t="s">
        <v>2</v>
      </c>
      <c r="C8221" s="2" t="s">
        <v>3</v>
      </c>
      <c r="D8221" s="2" t="s">
        <v>508</v>
      </c>
      <c r="E8221" s="9" t="s">
        <v>844</v>
      </c>
      <c r="F8221" s="10"/>
      <c r="G8221" s="18" t="s">
        <v>5</v>
      </c>
      <c r="H8221" s="3">
        <v>2024</v>
      </c>
      <c r="I8221" s="20" t="s">
        <v>316</v>
      </c>
      <c r="J8221" s="8" t="s">
        <v>348</v>
      </c>
      <c r="K8221" s="8" t="s">
        <v>320</v>
      </c>
      <c r="L8221" s="163">
        <f t="shared" si="386"/>
        <v>0</v>
      </c>
      <c r="M8221" s="163">
        <f t="shared" si="387"/>
        <v>0</v>
      </c>
      <c r="N8221" s="181"/>
      <c r="O8221" s="8"/>
      <c r="P8221" s="8"/>
      <c r="Q8221" s="8"/>
      <c r="R8221" s="8"/>
      <c r="S8221" s="122"/>
      <c r="T8221" s="8"/>
      <c r="U8221" s="8"/>
      <c r="V8221" s="8"/>
      <c r="W8221" s="8"/>
      <c r="X8221" s="122"/>
      <c r="Y8221" s="8"/>
      <c r="Z8221" s="8"/>
      <c r="AA8221" s="8"/>
      <c r="AB8221" s="8"/>
      <c r="AC8221" s="122"/>
      <c r="AD8221" s="8"/>
      <c r="AE8221" s="8"/>
      <c r="AF8221" s="8"/>
      <c r="AG8221" s="8"/>
      <c r="AH8221" s="122"/>
      <c r="AI8221" s="137"/>
      <c r="AJ8221" s="137"/>
      <c r="AK8221" s="137"/>
      <c r="AL8221" s="137"/>
      <c r="AM8221" s="138"/>
      <c r="AN8221" s="8"/>
      <c r="AO8221" s="8"/>
      <c r="AP8221" s="8"/>
      <c r="AQ8221" s="8"/>
      <c r="AR8221" s="122"/>
      <c r="AS8221" s="139"/>
      <c r="AT8221" s="139"/>
      <c r="AU8221" s="139"/>
      <c r="AV8221" s="139"/>
      <c r="AW8221" s="140"/>
      <c r="AX8221" s="8"/>
      <c r="AY8221" s="8"/>
      <c r="AZ8221" s="8"/>
      <c r="BA8221" s="8"/>
      <c r="BB8221" s="122"/>
      <c r="BC8221" s="8"/>
      <c r="BD8221" s="8"/>
      <c r="BE8221" s="8"/>
      <c r="BF8221" s="8"/>
      <c r="BG8221" s="122"/>
      <c r="BH8221" s="8"/>
      <c r="BI8221" s="8"/>
      <c r="BJ8221" s="8"/>
      <c r="BK8221" s="8"/>
      <c r="BL8221" s="122"/>
      <c r="BM8221" s="8"/>
      <c r="BN8221" s="8"/>
      <c r="BO8221" s="8"/>
      <c r="BP8221" s="8"/>
      <c r="BQ8221" s="122"/>
      <c r="BR8221" s="8"/>
      <c r="BS8221" s="8"/>
      <c r="BT8221" s="8"/>
      <c r="BU8221" s="8"/>
      <c r="BV8221" s="122"/>
    </row>
    <row r="8222" spans="1:74" hidden="1" x14ac:dyDescent="0.3">
      <c r="A8222" s="8"/>
      <c r="B8222" s="2" t="s">
        <v>2</v>
      </c>
      <c r="C8222" s="2" t="s">
        <v>3</v>
      </c>
      <c r="D8222" s="2" t="s">
        <v>508</v>
      </c>
      <c r="E8222" s="9" t="s">
        <v>844</v>
      </c>
      <c r="F8222" s="10"/>
      <c r="G8222" s="18" t="s">
        <v>5</v>
      </c>
      <c r="H8222" s="3">
        <v>2024</v>
      </c>
      <c r="I8222" s="20" t="s">
        <v>282</v>
      </c>
      <c r="J8222" s="2" t="s">
        <v>272</v>
      </c>
      <c r="K8222" s="2" t="s">
        <v>321</v>
      </c>
      <c r="L8222" s="163">
        <f t="shared" si="386"/>
        <v>0</v>
      </c>
      <c r="M8222" s="163">
        <f t="shared" si="387"/>
        <v>0</v>
      </c>
      <c r="N8222" s="181"/>
      <c r="O8222" s="8"/>
      <c r="P8222" s="8"/>
      <c r="Q8222" s="8"/>
      <c r="R8222" s="8"/>
      <c r="S8222" s="122"/>
      <c r="T8222" s="8"/>
      <c r="U8222" s="8"/>
      <c r="V8222" s="8"/>
      <c r="W8222" s="8"/>
      <c r="X8222" s="122"/>
      <c r="Y8222" s="8"/>
      <c r="Z8222" s="8"/>
      <c r="AA8222" s="8"/>
      <c r="AB8222" s="8"/>
      <c r="AC8222" s="122"/>
      <c r="AD8222" s="8"/>
      <c r="AE8222" s="8"/>
      <c r="AF8222" s="8"/>
      <c r="AG8222" s="8"/>
      <c r="AH8222" s="122"/>
      <c r="AI8222" s="137"/>
      <c r="AJ8222" s="137"/>
      <c r="AK8222" s="137"/>
      <c r="AL8222" s="137"/>
      <c r="AM8222" s="138"/>
      <c r="AN8222" s="8"/>
      <c r="AO8222" s="8"/>
      <c r="AP8222" s="8"/>
      <c r="AQ8222" s="8"/>
      <c r="AR8222" s="122"/>
      <c r="AS8222" s="139"/>
      <c r="AT8222" s="139"/>
      <c r="AU8222" s="139"/>
      <c r="AV8222" s="139"/>
      <c r="AW8222" s="140"/>
      <c r="AX8222" s="8"/>
      <c r="AY8222" s="8"/>
      <c r="AZ8222" s="8"/>
      <c r="BA8222" s="8"/>
      <c r="BB8222" s="122"/>
      <c r="BC8222" s="8"/>
      <c r="BD8222" s="8"/>
      <c r="BE8222" s="8"/>
      <c r="BF8222" s="8"/>
      <c r="BG8222" s="122"/>
      <c r="BH8222" s="8"/>
      <c r="BI8222" s="8"/>
      <c r="BJ8222" s="8"/>
      <c r="BK8222" s="8"/>
      <c r="BL8222" s="122"/>
      <c r="BM8222" s="8"/>
      <c r="BN8222" s="8"/>
      <c r="BO8222" s="8"/>
      <c r="BP8222" s="8"/>
      <c r="BQ8222" s="122"/>
      <c r="BR8222" s="8"/>
      <c r="BS8222" s="8"/>
      <c r="BT8222" s="8"/>
      <c r="BU8222" s="8"/>
      <c r="BV8222" s="122"/>
    </row>
    <row r="8223" spans="1:74" hidden="1" x14ac:dyDescent="0.3">
      <c r="A8223" s="8"/>
      <c r="B8223" s="2" t="s">
        <v>2</v>
      </c>
      <c r="C8223" s="2" t="s">
        <v>3</v>
      </c>
      <c r="D8223" s="2" t="s">
        <v>508</v>
      </c>
      <c r="E8223" s="9" t="s">
        <v>844</v>
      </c>
      <c r="F8223" s="10"/>
      <c r="G8223" s="18" t="s">
        <v>5</v>
      </c>
      <c r="H8223" s="3">
        <v>2024</v>
      </c>
      <c r="I8223" s="20" t="s">
        <v>282</v>
      </c>
      <c r="J8223" s="2" t="s">
        <v>273</v>
      </c>
      <c r="K8223" s="2" t="s">
        <v>321</v>
      </c>
      <c r="L8223" s="165">
        <f t="shared" si="386"/>
        <v>0</v>
      </c>
      <c r="M8223" s="163">
        <f t="shared" si="387"/>
        <v>0</v>
      </c>
      <c r="N8223" s="181"/>
      <c r="O8223" s="8"/>
      <c r="P8223" s="8"/>
      <c r="Q8223" s="8"/>
      <c r="R8223" s="8"/>
      <c r="S8223" s="122"/>
      <c r="T8223" s="8"/>
      <c r="U8223" s="8"/>
      <c r="V8223" s="8"/>
      <c r="W8223" s="8"/>
      <c r="X8223" s="122"/>
      <c r="Y8223" s="8"/>
      <c r="Z8223" s="8"/>
      <c r="AA8223" s="8"/>
      <c r="AB8223" s="8"/>
      <c r="AC8223" s="122"/>
      <c r="AD8223" s="8"/>
      <c r="AE8223" s="8"/>
      <c r="AF8223" s="8"/>
      <c r="AG8223" s="8"/>
      <c r="AH8223" s="122"/>
      <c r="AI8223" s="137"/>
      <c r="AJ8223" s="137"/>
      <c r="AK8223" s="137"/>
      <c r="AL8223" s="137"/>
      <c r="AM8223" s="138"/>
      <c r="AN8223" s="8"/>
      <c r="AO8223" s="8"/>
      <c r="AP8223" s="8"/>
      <c r="AQ8223" s="8"/>
      <c r="AR8223" s="122"/>
      <c r="AS8223" s="139"/>
      <c r="AT8223" s="139"/>
      <c r="AU8223" s="139"/>
      <c r="AV8223" s="139"/>
      <c r="AW8223" s="140"/>
      <c r="AX8223" s="8"/>
      <c r="AY8223" s="8"/>
      <c r="AZ8223" s="8"/>
      <c r="BA8223" s="8"/>
      <c r="BB8223" s="122"/>
      <c r="BC8223" s="8"/>
      <c r="BD8223" s="8"/>
      <c r="BE8223" s="8"/>
      <c r="BF8223" s="8"/>
      <c r="BG8223" s="122"/>
      <c r="BH8223" s="8"/>
      <c r="BI8223" s="8"/>
      <c r="BJ8223" s="8"/>
      <c r="BK8223" s="8"/>
      <c r="BL8223" s="122"/>
      <c r="BM8223" s="8"/>
      <c r="BN8223" s="8"/>
      <c r="BO8223" s="8"/>
      <c r="BP8223" s="8"/>
      <c r="BQ8223" s="122"/>
      <c r="BR8223" s="8"/>
      <c r="BS8223" s="8"/>
      <c r="BT8223" s="8"/>
      <c r="BU8223" s="8"/>
      <c r="BV8223" s="122"/>
    </row>
    <row r="8224" spans="1:74" hidden="1" x14ac:dyDescent="0.3">
      <c r="A8224" s="8"/>
      <c r="B8224" s="2" t="s">
        <v>2</v>
      </c>
      <c r="C8224" s="2" t="s">
        <v>3</v>
      </c>
      <c r="D8224" s="2" t="s">
        <v>508</v>
      </c>
      <c r="E8224" s="9" t="s">
        <v>844</v>
      </c>
      <c r="F8224" s="10"/>
      <c r="G8224" s="18" t="s">
        <v>5</v>
      </c>
      <c r="H8224" s="3">
        <v>2024</v>
      </c>
      <c r="I8224" s="20" t="s">
        <v>282</v>
      </c>
      <c r="J8224" s="2" t="s">
        <v>274</v>
      </c>
      <c r="K8224" s="2" t="s">
        <v>321</v>
      </c>
      <c r="L8224" s="163">
        <f t="shared" si="386"/>
        <v>0</v>
      </c>
      <c r="M8224" s="163">
        <f t="shared" si="387"/>
        <v>0</v>
      </c>
      <c r="N8224" s="181"/>
      <c r="O8224" s="8"/>
      <c r="P8224" s="8"/>
      <c r="Q8224" s="8"/>
      <c r="R8224" s="8"/>
      <c r="S8224" s="122"/>
      <c r="T8224" s="8"/>
      <c r="U8224" s="8"/>
      <c r="V8224" s="8"/>
      <c r="W8224" s="8"/>
      <c r="X8224" s="122"/>
      <c r="Y8224" s="8"/>
      <c r="Z8224" s="8"/>
      <c r="AA8224" s="8"/>
      <c r="AB8224" s="8"/>
      <c r="AC8224" s="122"/>
      <c r="AD8224" s="8"/>
      <c r="AE8224" s="8"/>
      <c r="AF8224" s="8"/>
      <c r="AG8224" s="8"/>
      <c r="AH8224" s="122"/>
      <c r="AI8224" s="137"/>
      <c r="AJ8224" s="137"/>
      <c r="AK8224" s="137"/>
      <c r="AL8224" s="137"/>
      <c r="AM8224" s="138"/>
      <c r="AN8224" s="8"/>
      <c r="AO8224" s="8"/>
      <c r="AP8224" s="8"/>
      <c r="AQ8224" s="8"/>
      <c r="AR8224" s="122"/>
      <c r="AS8224" s="139"/>
      <c r="AT8224" s="139"/>
      <c r="AU8224" s="139"/>
      <c r="AV8224" s="139"/>
      <c r="AW8224" s="140"/>
      <c r="AX8224" s="8"/>
      <c r="AY8224" s="8"/>
      <c r="AZ8224" s="8"/>
      <c r="BA8224" s="8"/>
      <c r="BB8224" s="122"/>
      <c r="BC8224" s="8"/>
      <c r="BD8224" s="8"/>
      <c r="BE8224" s="8"/>
      <c r="BF8224" s="8"/>
      <c r="BG8224" s="122"/>
      <c r="BH8224" s="8"/>
      <c r="BI8224" s="8"/>
      <c r="BJ8224" s="8"/>
      <c r="BK8224" s="8"/>
      <c r="BL8224" s="122"/>
      <c r="BM8224" s="8"/>
      <c r="BN8224" s="8"/>
      <c r="BO8224" s="8"/>
      <c r="BP8224" s="8"/>
      <c r="BQ8224" s="122"/>
      <c r="BR8224" s="8"/>
      <c r="BS8224" s="8"/>
      <c r="BT8224" s="8"/>
      <c r="BU8224" s="8"/>
      <c r="BV8224" s="122"/>
    </row>
    <row r="8225" spans="1:74" hidden="1" x14ac:dyDescent="0.3">
      <c r="A8225" s="8"/>
      <c r="B8225" s="2" t="s">
        <v>2</v>
      </c>
      <c r="C8225" s="2" t="s">
        <v>3</v>
      </c>
      <c r="D8225" s="2" t="s">
        <v>508</v>
      </c>
      <c r="E8225" s="9" t="s">
        <v>844</v>
      </c>
      <c r="F8225" s="10"/>
      <c r="G8225" s="18" t="s">
        <v>5</v>
      </c>
      <c r="H8225" s="3">
        <v>2024</v>
      </c>
      <c r="I8225" s="20" t="s">
        <v>282</v>
      </c>
      <c r="J8225" s="2" t="s">
        <v>275</v>
      </c>
      <c r="K8225" s="2" t="s">
        <v>321</v>
      </c>
      <c r="L8225" s="163">
        <f t="shared" si="386"/>
        <v>0</v>
      </c>
      <c r="M8225" s="163">
        <f t="shared" si="387"/>
        <v>0</v>
      </c>
      <c r="N8225" s="181"/>
      <c r="O8225" s="8"/>
      <c r="P8225" s="8"/>
      <c r="Q8225" s="8"/>
      <c r="R8225" s="8"/>
      <c r="S8225" s="122"/>
      <c r="T8225" s="8"/>
      <c r="U8225" s="8"/>
      <c r="V8225" s="8"/>
      <c r="W8225" s="8"/>
      <c r="X8225" s="122"/>
      <c r="Y8225" s="8"/>
      <c r="Z8225" s="8"/>
      <c r="AA8225" s="8"/>
      <c r="AB8225" s="8"/>
      <c r="AC8225" s="122"/>
      <c r="AD8225" s="8"/>
      <c r="AE8225" s="8"/>
      <c r="AF8225" s="8"/>
      <c r="AG8225" s="8"/>
      <c r="AH8225" s="122"/>
      <c r="AI8225" s="137"/>
      <c r="AJ8225" s="137"/>
      <c r="AK8225" s="137"/>
      <c r="AL8225" s="137"/>
      <c r="AM8225" s="138"/>
      <c r="AN8225" s="8"/>
      <c r="AO8225" s="8"/>
      <c r="AP8225" s="8"/>
      <c r="AQ8225" s="8"/>
      <c r="AR8225" s="122"/>
      <c r="AS8225" s="139"/>
      <c r="AT8225" s="139"/>
      <c r="AU8225" s="139"/>
      <c r="AV8225" s="139"/>
      <c r="AW8225" s="140"/>
      <c r="AX8225" s="8"/>
      <c r="AY8225" s="8"/>
      <c r="AZ8225" s="8"/>
      <c r="BA8225" s="8"/>
      <c r="BB8225" s="122"/>
      <c r="BC8225" s="8"/>
      <c r="BD8225" s="8"/>
      <c r="BE8225" s="8"/>
      <c r="BF8225" s="8"/>
      <c r="BG8225" s="122"/>
      <c r="BH8225" s="8"/>
      <c r="BI8225" s="8"/>
      <c r="BJ8225" s="8"/>
      <c r="BK8225" s="8"/>
      <c r="BL8225" s="122"/>
      <c r="BM8225" s="8"/>
      <c r="BN8225" s="8"/>
      <c r="BO8225" s="8"/>
      <c r="BP8225" s="8"/>
      <c r="BQ8225" s="122"/>
      <c r="BR8225" s="8"/>
      <c r="BS8225" s="8"/>
      <c r="BT8225" s="8"/>
      <c r="BU8225" s="8"/>
      <c r="BV8225" s="122"/>
    </row>
    <row r="8226" spans="1:74" hidden="1" x14ac:dyDescent="0.3">
      <c r="A8226" s="8"/>
      <c r="B8226" s="2" t="s">
        <v>2</v>
      </c>
      <c r="C8226" s="2" t="s">
        <v>3</v>
      </c>
      <c r="D8226" s="2" t="s">
        <v>508</v>
      </c>
      <c r="E8226" s="9" t="s">
        <v>844</v>
      </c>
      <c r="F8226" s="10"/>
      <c r="G8226" s="18" t="s">
        <v>5</v>
      </c>
      <c r="H8226" s="3">
        <v>2024</v>
      </c>
      <c r="I8226" s="20" t="s">
        <v>282</v>
      </c>
      <c r="J8226" s="2" t="s">
        <v>276</v>
      </c>
      <c r="K8226" s="2" t="s">
        <v>320</v>
      </c>
      <c r="L8226" s="163">
        <f t="shared" si="386"/>
        <v>0</v>
      </c>
      <c r="M8226" s="163">
        <f t="shared" si="387"/>
        <v>0</v>
      </c>
      <c r="N8226" s="181"/>
      <c r="O8226" s="8"/>
      <c r="P8226" s="8"/>
      <c r="Q8226" s="8"/>
      <c r="R8226" s="8"/>
      <c r="S8226" s="122"/>
      <c r="T8226" s="8"/>
      <c r="U8226" s="8"/>
      <c r="V8226" s="8"/>
      <c r="W8226" s="8"/>
      <c r="X8226" s="122"/>
      <c r="Y8226" s="8"/>
      <c r="Z8226" s="8"/>
      <c r="AA8226" s="8"/>
      <c r="AB8226" s="8"/>
      <c r="AC8226" s="122"/>
      <c r="AD8226" s="8"/>
      <c r="AE8226" s="8"/>
      <c r="AF8226" s="8"/>
      <c r="AG8226" s="8"/>
      <c r="AH8226" s="122"/>
      <c r="AI8226" s="137"/>
      <c r="AJ8226" s="137"/>
      <c r="AK8226" s="137"/>
      <c r="AL8226" s="137"/>
      <c r="AM8226" s="138"/>
      <c r="AN8226" s="8"/>
      <c r="AO8226" s="8"/>
      <c r="AP8226" s="8"/>
      <c r="AQ8226" s="8"/>
      <c r="AR8226" s="122"/>
      <c r="AS8226" s="139"/>
      <c r="AT8226" s="139"/>
      <c r="AU8226" s="139"/>
      <c r="AV8226" s="139"/>
      <c r="AW8226" s="140"/>
      <c r="AX8226" s="8"/>
      <c r="AY8226" s="8"/>
      <c r="AZ8226" s="8"/>
      <c r="BA8226" s="8"/>
      <c r="BB8226" s="122"/>
      <c r="BC8226" s="8"/>
      <c r="BD8226" s="8"/>
      <c r="BE8226" s="8"/>
      <c r="BF8226" s="8"/>
      <c r="BG8226" s="122"/>
      <c r="BH8226" s="8"/>
      <c r="BI8226" s="8"/>
      <c r="BJ8226" s="8"/>
      <c r="BK8226" s="8"/>
      <c r="BL8226" s="122"/>
      <c r="BM8226" s="8"/>
      <c r="BN8226" s="8"/>
      <c r="BO8226" s="8"/>
      <c r="BP8226" s="8"/>
      <c r="BQ8226" s="122"/>
      <c r="BR8226" s="8"/>
      <c r="BS8226" s="8"/>
      <c r="BT8226" s="8"/>
      <c r="BU8226" s="8"/>
      <c r="BV8226" s="122"/>
    </row>
    <row r="8227" spans="1:74" hidden="1" x14ac:dyDescent="0.3">
      <c r="A8227" s="8"/>
      <c r="B8227" s="2" t="s">
        <v>2</v>
      </c>
      <c r="C8227" s="2" t="s">
        <v>3</v>
      </c>
      <c r="D8227" s="2" t="s">
        <v>508</v>
      </c>
      <c r="E8227" s="9" t="s">
        <v>844</v>
      </c>
      <c r="F8227" s="10"/>
      <c r="G8227" s="18" t="s">
        <v>5</v>
      </c>
      <c r="H8227" s="3">
        <v>2024</v>
      </c>
      <c r="I8227" s="20" t="s">
        <v>282</v>
      </c>
      <c r="J8227" s="2" t="s">
        <v>277</v>
      </c>
      <c r="K8227" s="2" t="s">
        <v>320</v>
      </c>
      <c r="L8227" s="163">
        <f t="shared" si="386"/>
        <v>0</v>
      </c>
      <c r="M8227" s="163">
        <f t="shared" si="387"/>
        <v>0</v>
      </c>
      <c r="N8227" s="181"/>
      <c r="O8227" s="8"/>
      <c r="P8227" s="8"/>
      <c r="Q8227" s="8"/>
      <c r="R8227" s="8"/>
      <c r="S8227" s="122"/>
      <c r="T8227" s="8"/>
      <c r="U8227" s="8"/>
      <c r="V8227" s="8"/>
      <c r="W8227" s="8"/>
      <c r="X8227" s="122"/>
      <c r="Y8227" s="8"/>
      <c r="Z8227" s="8"/>
      <c r="AA8227" s="8"/>
      <c r="AB8227" s="8"/>
      <c r="AC8227" s="122"/>
      <c r="AD8227" s="8"/>
      <c r="AE8227" s="8"/>
      <c r="AF8227" s="8"/>
      <c r="AG8227" s="8"/>
      <c r="AH8227" s="122"/>
      <c r="AI8227" s="137"/>
      <c r="AJ8227" s="137"/>
      <c r="AK8227" s="137"/>
      <c r="AL8227" s="137"/>
      <c r="AM8227" s="138"/>
      <c r="AN8227" s="8"/>
      <c r="AO8227" s="8"/>
      <c r="AP8227" s="8"/>
      <c r="AQ8227" s="8"/>
      <c r="AR8227" s="122"/>
      <c r="AS8227" s="139"/>
      <c r="AT8227" s="139"/>
      <c r="AU8227" s="139"/>
      <c r="AV8227" s="139"/>
      <c r="AW8227" s="140"/>
      <c r="AX8227" s="8"/>
      <c r="AY8227" s="8"/>
      <c r="AZ8227" s="8"/>
      <c r="BA8227" s="8"/>
      <c r="BB8227" s="122"/>
      <c r="BC8227" s="8"/>
      <c r="BD8227" s="8"/>
      <c r="BE8227" s="8"/>
      <c r="BF8227" s="8"/>
      <c r="BG8227" s="122"/>
      <c r="BH8227" s="8"/>
      <c r="BI8227" s="8"/>
      <c r="BJ8227" s="8"/>
      <c r="BK8227" s="8"/>
      <c r="BL8227" s="122"/>
      <c r="BM8227" s="8"/>
      <c r="BN8227" s="8"/>
      <c r="BO8227" s="8"/>
      <c r="BP8227" s="8"/>
      <c r="BQ8227" s="122"/>
      <c r="BR8227" s="8"/>
      <c r="BS8227" s="8"/>
      <c r="BT8227" s="8"/>
      <c r="BU8227" s="8"/>
      <c r="BV8227" s="122"/>
    </row>
    <row r="8228" spans="1:74" hidden="1" x14ac:dyDescent="0.3">
      <c r="A8228" s="8"/>
      <c r="B8228" s="2" t="s">
        <v>2</v>
      </c>
      <c r="C8228" s="2" t="s">
        <v>3</v>
      </c>
      <c r="D8228" s="2" t="s">
        <v>508</v>
      </c>
      <c r="E8228" s="9" t="s">
        <v>844</v>
      </c>
      <c r="F8228" s="10"/>
      <c r="G8228" s="18" t="s">
        <v>5</v>
      </c>
      <c r="H8228" s="3">
        <v>2024</v>
      </c>
      <c r="I8228" s="20" t="s">
        <v>283</v>
      </c>
      <c r="J8228" s="2" t="s">
        <v>298</v>
      </c>
      <c r="K8228" s="2" t="s">
        <v>321</v>
      </c>
      <c r="L8228" s="163">
        <f t="shared" si="386"/>
        <v>0</v>
      </c>
      <c r="M8228" s="163">
        <f t="shared" si="387"/>
        <v>0</v>
      </c>
      <c r="N8228" s="181"/>
      <c r="O8228" s="8"/>
      <c r="P8228" s="8"/>
      <c r="Q8228" s="8"/>
      <c r="R8228" s="8"/>
      <c r="S8228" s="122"/>
      <c r="T8228" s="8"/>
      <c r="U8228" s="8"/>
      <c r="V8228" s="8"/>
      <c r="W8228" s="8"/>
      <c r="X8228" s="122"/>
      <c r="Y8228" s="8"/>
      <c r="Z8228" s="8"/>
      <c r="AA8228" s="8"/>
      <c r="AB8228" s="8"/>
      <c r="AC8228" s="122"/>
      <c r="AD8228" s="8"/>
      <c r="AE8228" s="8"/>
      <c r="AF8228" s="8"/>
      <c r="AG8228" s="8"/>
      <c r="AH8228" s="122"/>
      <c r="AI8228" s="137"/>
      <c r="AJ8228" s="137"/>
      <c r="AK8228" s="137"/>
      <c r="AL8228" s="137"/>
      <c r="AM8228" s="138"/>
      <c r="AN8228" s="8"/>
      <c r="AO8228" s="8"/>
      <c r="AP8228" s="8"/>
      <c r="AQ8228" s="8"/>
      <c r="AR8228" s="122"/>
      <c r="AS8228" s="139"/>
      <c r="AT8228" s="139"/>
      <c r="AU8228" s="139"/>
      <c r="AV8228" s="139"/>
      <c r="AW8228" s="140"/>
      <c r="AX8228" s="8"/>
      <c r="AY8228" s="8"/>
      <c r="AZ8228" s="8"/>
      <c r="BA8228" s="8"/>
      <c r="BB8228" s="122"/>
      <c r="BC8228" s="8"/>
      <c r="BD8228" s="8"/>
      <c r="BE8228" s="8"/>
      <c r="BF8228" s="8"/>
      <c r="BG8228" s="122"/>
      <c r="BH8228" s="8"/>
      <c r="BI8228" s="8"/>
      <c r="BJ8228" s="8"/>
      <c r="BK8228" s="8"/>
      <c r="BL8228" s="122"/>
      <c r="BM8228" s="8"/>
      <c r="BN8228" s="8"/>
      <c r="BO8228" s="8"/>
      <c r="BP8228" s="8"/>
      <c r="BQ8228" s="122"/>
      <c r="BR8228" s="8"/>
      <c r="BS8228" s="8"/>
      <c r="BT8228" s="8"/>
      <c r="BU8228" s="8"/>
      <c r="BV8228" s="122"/>
    </row>
    <row r="8229" spans="1:74" hidden="1" x14ac:dyDescent="0.3">
      <c r="A8229" s="8"/>
      <c r="B8229" s="2" t="s">
        <v>2</v>
      </c>
      <c r="C8229" s="2" t="s">
        <v>3</v>
      </c>
      <c r="D8229" s="2" t="s">
        <v>508</v>
      </c>
      <c r="E8229" s="9" t="s">
        <v>844</v>
      </c>
      <c r="F8229" s="10"/>
      <c r="G8229" s="18" t="s">
        <v>5</v>
      </c>
      <c r="H8229" s="3">
        <v>2024</v>
      </c>
      <c r="I8229" s="20" t="s">
        <v>283</v>
      </c>
      <c r="J8229" s="2" t="s">
        <v>278</v>
      </c>
      <c r="K8229" s="2" t="s">
        <v>320</v>
      </c>
      <c r="L8229" s="163">
        <f t="shared" si="386"/>
        <v>0</v>
      </c>
      <c r="M8229" s="163">
        <f t="shared" si="387"/>
        <v>0</v>
      </c>
      <c r="N8229" s="181"/>
      <c r="O8229" s="8"/>
      <c r="P8229" s="8"/>
      <c r="Q8229" s="8"/>
      <c r="R8229" s="8"/>
      <c r="S8229" s="122"/>
      <c r="T8229" s="8"/>
      <c r="U8229" s="8"/>
      <c r="V8229" s="8"/>
      <c r="W8229" s="8"/>
      <c r="X8229" s="122"/>
      <c r="Y8229" s="8"/>
      <c r="Z8229" s="8"/>
      <c r="AA8229" s="8"/>
      <c r="AB8229" s="8"/>
      <c r="AC8229" s="122"/>
      <c r="AD8229" s="8"/>
      <c r="AE8229" s="8"/>
      <c r="AF8229" s="8"/>
      <c r="AG8229" s="8"/>
      <c r="AH8229" s="122"/>
      <c r="AI8229" s="137"/>
      <c r="AJ8229" s="137"/>
      <c r="AK8229" s="137"/>
      <c r="AL8229" s="137"/>
      <c r="AM8229" s="138"/>
      <c r="AN8229" s="8"/>
      <c r="AO8229" s="8"/>
      <c r="AP8229" s="8"/>
      <c r="AQ8229" s="8"/>
      <c r="AR8229" s="122"/>
      <c r="AS8229" s="139"/>
      <c r="AT8229" s="139"/>
      <c r="AU8229" s="139"/>
      <c r="AV8229" s="139"/>
      <c r="AW8229" s="140"/>
      <c r="AX8229" s="8"/>
      <c r="AY8229" s="8"/>
      <c r="AZ8229" s="8"/>
      <c r="BA8229" s="8"/>
      <c r="BB8229" s="122"/>
      <c r="BC8229" s="8"/>
      <c r="BD8229" s="8"/>
      <c r="BE8229" s="8"/>
      <c r="BF8229" s="8"/>
      <c r="BG8229" s="122"/>
      <c r="BH8229" s="8"/>
      <c r="BI8229" s="8"/>
      <c r="BJ8229" s="8"/>
      <c r="BK8229" s="8"/>
      <c r="BL8229" s="122"/>
      <c r="BM8229" s="8"/>
      <c r="BN8229" s="8"/>
      <c r="BO8229" s="8"/>
      <c r="BP8229" s="8"/>
      <c r="BQ8229" s="122"/>
      <c r="BR8229" s="8"/>
      <c r="BS8229" s="8"/>
      <c r="BT8229" s="8"/>
      <c r="BU8229" s="8"/>
      <c r="BV8229" s="122"/>
    </row>
    <row r="8230" spans="1:74" hidden="1" x14ac:dyDescent="0.3">
      <c r="A8230" s="8"/>
      <c r="B8230" s="2" t="s">
        <v>2</v>
      </c>
      <c r="C8230" s="2" t="s">
        <v>3</v>
      </c>
      <c r="D8230" s="2" t="s">
        <v>508</v>
      </c>
      <c r="E8230" s="9" t="s">
        <v>844</v>
      </c>
      <c r="F8230" s="10"/>
      <c r="G8230" s="18" t="s">
        <v>5</v>
      </c>
      <c r="H8230" s="3">
        <v>2024</v>
      </c>
      <c r="I8230" s="20" t="s">
        <v>283</v>
      </c>
      <c r="J8230" s="2" t="s">
        <v>279</v>
      </c>
      <c r="K8230" s="2" t="s">
        <v>320</v>
      </c>
      <c r="L8230" s="163">
        <f t="shared" si="386"/>
        <v>0</v>
      </c>
      <c r="M8230" s="163">
        <f t="shared" si="387"/>
        <v>0</v>
      </c>
      <c r="N8230" s="181"/>
      <c r="O8230" s="8"/>
      <c r="P8230" s="8"/>
      <c r="Q8230" s="8"/>
      <c r="R8230" s="8"/>
      <c r="S8230" s="122"/>
      <c r="T8230" s="8"/>
      <c r="U8230" s="8"/>
      <c r="V8230" s="8"/>
      <c r="W8230" s="8"/>
      <c r="X8230" s="122"/>
      <c r="Y8230" s="8"/>
      <c r="Z8230" s="8"/>
      <c r="AA8230" s="8"/>
      <c r="AB8230" s="8"/>
      <c r="AC8230" s="122"/>
      <c r="AD8230" s="8"/>
      <c r="AE8230" s="8"/>
      <c r="AF8230" s="8"/>
      <c r="AG8230" s="8"/>
      <c r="AH8230" s="122"/>
      <c r="AI8230" s="137"/>
      <c r="AJ8230" s="137"/>
      <c r="AK8230" s="137"/>
      <c r="AL8230" s="137"/>
      <c r="AM8230" s="138"/>
      <c r="AN8230" s="8"/>
      <c r="AO8230" s="8"/>
      <c r="AP8230" s="8"/>
      <c r="AQ8230" s="8"/>
      <c r="AR8230" s="122"/>
      <c r="AS8230" s="139"/>
      <c r="AT8230" s="139"/>
      <c r="AU8230" s="139"/>
      <c r="AV8230" s="139"/>
      <c r="AW8230" s="140"/>
      <c r="AX8230" s="8"/>
      <c r="AY8230" s="8"/>
      <c r="AZ8230" s="8"/>
      <c r="BA8230" s="8"/>
      <c r="BB8230" s="122"/>
      <c r="BC8230" s="8"/>
      <c r="BD8230" s="8"/>
      <c r="BE8230" s="8"/>
      <c r="BF8230" s="8"/>
      <c r="BG8230" s="122"/>
      <c r="BH8230" s="8"/>
      <c r="BI8230" s="8"/>
      <c r="BJ8230" s="8"/>
      <c r="BK8230" s="8"/>
      <c r="BL8230" s="122"/>
      <c r="BM8230" s="8"/>
      <c r="BN8230" s="8"/>
      <c r="BO8230" s="8"/>
      <c r="BP8230" s="8"/>
      <c r="BQ8230" s="122"/>
      <c r="BR8230" s="8"/>
      <c r="BS8230" s="8"/>
      <c r="BT8230" s="8"/>
      <c r="BU8230" s="8"/>
      <c r="BV8230" s="122"/>
    </row>
    <row r="8231" spans="1:74" hidden="1" x14ac:dyDescent="0.3">
      <c r="A8231" s="8"/>
      <c r="B8231" s="2" t="s">
        <v>2</v>
      </c>
      <c r="C8231" s="2" t="s">
        <v>3</v>
      </c>
      <c r="D8231" s="2" t="s">
        <v>508</v>
      </c>
      <c r="E8231" s="9" t="s">
        <v>844</v>
      </c>
      <c r="F8231" s="10"/>
      <c r="G8231" s="18" t="s">
        <v>5</v>
      </c>
      <c r="H8231" s="3">
        <v>2024</v>
      </c>
      <c r="I8231" s="20" t="s">
        <v>286</v>
      </c>
      <c r="J8231" s="2" t="s">
        <v>280</v>
      </c>
      <c r="K8231" s="2" t="s">
        <v>319</v>
      </c>
      <c r="L8231" s="163">
        <f t="shared" si="386"/>
        <v>0</v>
      </c>
      <c r="M8231" s="163">
        <f t="shared" si="387"/>
        <v>0</v>
      </c>
      <c r="N8231" s="181"/>
      <c r="O8231" s="8"/>
      <c r="P8231" s="8"/>
      <c r="Q8231" s="8"/>
      <c r="R8231" s="8"/>
      <c r="S8231" s="122"/>
      <c r="T8231" s="8"/>
      <c r="U8231" s="8"/>
      <c r="V8231" s="8"/>
      <c r="W8231" s="8"/>
      <c r="X8231" s="122"/>
      <c r="Y8231" s="8"/>
      <c r="Z8231" s="8"/>
      <c r="AA8231" s="8"/>
      <c r="AB8231" s="8"/>
      <c r="AC8231" s="122"/>
      <c r="AD8231" s="8"/>
      <c r="AE8231" s="8"/>
      <c r="AF8231" s="8"/>
      <c r="AG8231" s="8"/>
      <c r="AH8231" s="122"/>
      <c r="AI8231" s="137"/>
      <c r="AJ8231" s="137"/>
      <c r="AK8231" s="137"/>
      <c r="AL8231" s="137"/>
      <c r="AM8231" s="138"/>
      <c r="AN8231" s="8"/>
      <c r="AO8231" s="8"/>
      <c r="AP8231" s="8"/>
      <c r="AQ8231" s="8"/>
      <c r="AR8231" s="122"/>
      <c r="AS8231" s="139"/>
      <c r="AT8231" s="139"/>
      <c r="AU8231" s="139"/>
      <c r="AV8231" s="139"/>
      <c r="AW8231" s="140"/>
      <c r="AX8231" s="8"/>
      <c r="AY8231" s="8"/>
      <c r="AZ8231" s="8"/>
      <c r="BA8231" s="8"/>
      <c r="BB8231" s="122"/>
      <c r="BC8231" s="8"/>
      <c r="BD8231" s="8"/>
      <c r="BE8231" s="8"/>
      <c r="BF8231" s="8"/>
      <c r="BG8231" s="122"/>
      <c r="BH8231" s="8"/>
      <c r="BI8231" s="8"/>
      <c r="BJ8231" s="8"/>
      <c r="BK8231" s="8"/>
      <c r="BL8231" s="122"/>
      <c r="BM8231" s="8"/>
      <c r="BN8231" s="8"/>
      <c r="BO8231" s="8"/>
      <c r="BP8231" s="8"/>
      <c r="BQ8231" s="122"/>
      <c r="BR8231" s="8"/>
      <c r="BS8231" s="8"/>
      <c r="BT8231" s="8"/>
      <c r="BU8231" s="8"/>
      <c r="BV8231" s="122"/>
    </row>
    <row r="8232" spans="1:74" hidden="1" x14ac:dyDescent="0.3">
      <c r="A8232" s="8"/>
      <c r="B8232" s="2" t="s">
        <v>2</v>
      </c>
      <c r="C8232" s="2" t="s">
        <v>3</v>
      </c>
      <c r="D8232" s="2" t="s">
        <v>508</v>
      </c>
      <c r="E8232" s="9" t="s">
        <v>844</v>
      </c>
      <c r="F8232" s="10"/>
      <c r="G8232" s="18" t="s">
        <v>5</v>
      </c>
      <c r="H8232" s="3">
        <v>2024</v>
      </c>
      <c r="I8232" s="20" t="s">
        <v>286</v>
      </c>
      <c r="J8232" s="2" t="s">
        <v>281</v>
      </c>
      <c r="K8232" s="2" t="s">
        <v>319</v>
      </c>
      <c r="L8232" s="163"/>
      <c r="M8232" s="163">
        <f t="shared" si="387"/>
        <v>0</v>
      </c>
      <c r="N8232" s="181"/>
      <c r="O8232" s="8"/>
      <c r="P8232" s="8"/>
      <c r="Q8232" s="8"/>
      <c r="R8232" s="8"/>
      <c r="S8232" s="122"/>
      <c r="T8232" s="8"/>
      <c r="U8232" s="8"/>
      <c r="V8232" s="8"/>
      <c r="W8232" s="8"/>
      <c r="X8232" s="122"/>
      <c r="Y8232" s="8"/>
      <c r="Z8232" s="8"/>
      <c r="AA8232" s="8"/>
      <c r="AB8232" s="8"/>
      <c r="AC8232" s="122"/>
      <c r="AD8232" s="8"/>
      <c r="AE8232" s="8"/>
      <c r="AF8232" s="8"/>
      <c r="AG8232" s="8"/>
      <c r="AH8232" s="122"/>
      <c r="AI8232" s="137"/>
      <c r="AJ8232" s="137"/>
      <c r="AK8232" s="137"/>
      <c r="AL8232" s="137"/>
      <c r="AM8232" s="138"/>
      <c r="AN8232" s="8"/>
      <c r="AO8232" s="8"/>
      <c r="AP8232" s="8"/>
      <c r="AQ8232" s="8"/>
      <c r="AR8232" s="122"/>
      <c r="AS8232" s="139"/>
      <c r="AT8232" s="139"/>
      <c r="AU8232" s="139"/>
      <c r="AV8232" s="139"/>
      <c r="AW8232" s="140"/>
      <c r="AX8232" s="8"/>
      <c r="AY8232" s="8"/>
      <c r="AZ8232" s="8"/>
      <c r="BA8232" s="8"/>
      <c r="BB8232" s="122"/>
      <c r="BC8232" s="8"/>
      <c r="BD8232" s="8"/>
      <c r="BE8232" s="8"/>
      <c r="BF8232" s="8"/>
      <c r="BG8232" s="122"/>
      <c r="BH8232" s="8"/>
      <c r="BI8232" s="8"/>
      <c r="BJ8232" s="8"/>
      <c r="BK8232" s="8"/>
      <c r="BL8232" s="122"/>
      <c r="BM8232" s="8"/>
      <c r="BN8232" s="8"/>
      <c r="BO8232" s="8"/>
      <c r="BP8232" s="8"/>
      <c r="BQ8232" s="122"/>
      <c r="BR8232" s="8"/>
      <c r="BS8232" s="8"/>
      <c r="BT8232" s="8"/>
      <c r="BU8232" s="8"/>
      <c r="BV8232" s="122"/>
    </row>
    <row r="8233" spans="1:74" hidden="1" x14ac:dyDescent="0.3">
      <c r="A8233" s="15"/>
      <c r="B8233" s="12" t="s">
        <v>2</v>
      </c>
      <c r="C8233" s="12" t="s">
        <v>3</v>
      </c>
      <c r="D8233" s="12" t="s">
        <v>508</v>
      </c>
      <c r="E8233" s="16" t="s">
        <v>844</v>
      </c>
      <c r="F8233" s="17"/>
      <c r="G8233" s="19" t="s">
        <v>5</v>
      </c>
      <c r="H8233" s="7">
        <v>2024</v>
      </c>
      <c r="I8233" s="21"/>
      <c r="J8233" s="12" t="s">
        <v>314</v>
      </c>
      <c r="K8233" s="12"/>
      <c r="L8233" s="147"/>
      <c r="M8233" s="147">
        <f t="shared" si="387"/>
        <v>0</v>
      </c>
      <c r="N8233" s="183"/>
      <c r="O8233" s="15"/>
      <c r="P8233" s="15"/>
      <c r="Q8233" s="15"/>
      <c r="R8233" s="15"/>
      <c r="S8233" s="123"/>
      <c r="T8233" s="15"/>
      <c r="U8233" s="15"/>
      <c r="V8233" s="15"/>
      <c r="W8233" s="15"/>
      <c r="X8233" s="123"/>
      <c r="Y8233" s="15"/>
      <c r="Z8233" s="15"/>
      <c r="AA8233" s="15"/>
      <c r="AB8233" s="15"/>
      <c r="AC8233" s="123"/>
      <c r="AD8233" s="15"/>
      <c r="AE8233" s="15"/>
      <c r="AF8233" s="15"/>
      <c r="AG8233" s="15"/>
      <c r="AH8233" s="123"/>
      <c r="AI8233" s="15"/>
      <c r="AJ8233" s="15"/>
      <c r="AK8233" s="15"/>
      <c r="AL8233" s="15"/>
      <c r="AM8233" s="123">
        <f>SUM(AM8195:AM8232)</f>
        <v>0</v>
      </c>
      <c r="AN8233" s="15"/>
      <c r="AO8233" s="15"/>
      <c r="AP8233" s="15"/>
      <c r="AQ8233" s="15"/>
      <c r="AR8233" s="123">
        <f>SUM(AR8203:AR8232)</f>
        <v>0</v>
      </c>
      <c r="AS8233" s="15"/>
      <c r="AT8233" s="15"/>
      <c r="AU8233" s="15"/>
      <c r="AV8233" s="15"/>
      <c r="AW8233" s="123">
        <f>SUM(AW8195:AW8232)</f>
        <v>0</v>
      </c>
      <c r="AX8233" s="15"/>
      <c r="AY8233" s="15"/>
      <c r="AZ8233" s="15"/>
      <c r="BA8233" s="123"/>
      <c r="BB8233" s="123">
        <f>SUM(BB8195:BB8232)</f>
        <v>0</v>
      </c>
      <c r="BC8233" s="15"/>
      <c r="BD8233" s="15"/>
      <c r="BE8233" s="15"/>
      <c r="BF8233" s="123"/>
      <c r="BG8233" s="123">
        <f t="shared" ref="BG8233" si="388">SUM(BG8195:BG8232)</f>
        <v>0</v>
      </c>
      <c r="BH8233" s="15"/>
      <c r="BI8233" s="15"/>
      <c r="BJ8233" s="15"/>
      <c r="BK8233" s="123"/>
      <c r="BL8233" s="123">
        <f t="shared" ref="BL8233" si="389">SUM(BL8195:BL8232)</f>
        <v>0</v>
      </c>
      <c r="BM8233" s="15"/>
      <c r="BN8233" s="15"/>
      <c r="BO8233" s="15"/>
      <c r="BP8233" s="123"/>
      <c r="BQ8233" s="123">
        <f t="shared" ref="BQ8233" si="390">SUM(BQ8195:BQ8232)</f>
        <v>0</v>
      </c>
      <c r="BR8233" s="15"/>
      <c r="BS8233" s="15"/>
      <c r="BT8233" s="15"/>
      <c r="BU8233" s="123"/>
      <c r="BV8233" s="123">
        <f t="shared" ref="BV8233" si="391">SUM(BV8195:BV8232)</f>
        <v>0</v>
      </c>
    </row>
    <row r="8234" spans="1:74" hidden="1" x14ac:dyDescent="0.3">
      <c r="A8234" s="8"/>
      <c r="B8234" s="2" t="s">
        <v>2</v>
      </c>
      <c r="C8234" s="2" t="s">
        <v>3</v>
      </c>
      <c r="D8234" s="2" t="s">
        <v>508</v>
      </c>
      <c r="E8234" s="9" t="s">
        <v>845</v>
      </c>
      <c r="F8234" s="10"/>
      <c r="G8234" s="18" t="s">
        <v>5</v>
      </c>
      <c r="H8234" s="3">
        <v>2024</v>
      </c>
      <c r="I8234" s="20" t="s">
        <v>287</v>
      </c>
      <c r="J8234" s="2" t="s">
        <v>509</v>
      </c>
      <c r="K8234" s="2" t="s">
        <v>318</v>
      </c>
      <c r="L8234" s="163">
        <f>SUM(R8234,W8234,AB8234,AG8234,AL8234,AQ8234,AV8234,BA8234,BF8234,BK8234,BP8234,BU8234)</f>
        <v>0</v>
      </c>
      <c r="M8234" s="163">
        <f t="shared" si="387"/>
        <v>0</v>
      </c>
      <c r="N8234" s="181"/>
      <c r="O8234" s="8"/>
      <c r="P8234" s="8"/>
      <c r="Q8234" s="8"/>
      <c r="R8234" s="8"/>
      <c r="S8234" s="122"/>
      <c r="T8234" s="8"/>
      <c r="U8234" s="8"/>
      <c r="V8234" s="8"/>
      <c r="W8234" s="8"/>
      <c r="X8234" s="122"/>
      <c r="Y8234" s="8"/>
      <c r="Z8234" s="8"/>
      <c r="AA8234" s="8"/>
      <c r="AB8234" s="8"/>
      <c r="AC8234" s="122"/>
      <c r="AD8234" s="8"/>
      <c r="AE8234" s="8"/>
      <c r="AF8234" s="8"/>
      <c r="AG8234" s="8"/>
      <c r="AH8234" s="122"/>
      <c r="AI8234" s="137"/>
      <c r="AJ8234" s="137"/>
      <c r="AK8234" s="137"/>
      <c r="AL8234" s="137"/>
      <c r="AM8234" s="138"/>
      <c r="AN8234" s="8"/>
      <c r="AO8234" s="8"/>
      <c r="AP8234" s="8"/>
      <c r="AQ8234" s="8"/>
      <c r="AR8234" s="122"/>
      <c r="AS8234" s="139"/>
      <c r="AT8234" s="139"/>
      <c r="AU8234" s="139"/>
      <c r="AV8234" s="139"/>
      <c r="AW8234" s="140"/>
      <c r="AX8234" s="8"/>
      <c r="AY8234" s="8"/>
      <c r="AZ8234" s="8"/>
      <c r="BA8234" s="8"/>
      <c r="BB8234" s="122"/>
      <c r="BC8234" s="8"/>
      <c r="BD8234" s="8"/>
      <c r="BE8234" s="8"/>
      <c r="BF8234" s="8"/>
      <c r="BG8234" s="122"/>
      <c r="BH8234" s="8"/>
      <c r="BI8234" s="8"/>
      <c r="BJ8234" s="8"/>
      <c r="BK8234" s="8"/>
      <c r="BL8234" s="122"/>
      <c r="BM8234" s="8"/>
      <c r="BN8234" s="8"/>
      <c r="BO8234" s="8"/>
      <c r="BP8234" s="8"/>
      <c r="BQ8234" s="122"/>
      <c r="BR8234" s="8"/>
      <c r="BS8234" s="8"/>
      <c r="BT8234" s="8"/>
      <c r="BU8234" s="8"/>
      <c r="BV8234" s="122"/>
    </row>
    <row r="8235" spans="1:74" hidden="1" x14ac:dyDescent="0.3">
      <c r="A8235" s="8"/>
      <c r="B8235" s="2" t="s">
        <v>2</v>
      </c>
      <c r="C8235" s="2" t="s">
        <v>3</v>
      </c>
      <c r="D8235" s="2" t="s">
        <v>508</v>
      </c>
      <c r="E8235" s="9" t="s">
        <v>845</v>
      </c>
      <c r="F8235" s="10"/>
      <c r="G8235" s="18" t="s">
        <v>5</v>
      </c>
      <c r="H8235" s="3">
        <v>2024</v>
      </c>
      <c r="I8235" s="20" t="s">
        <v>287</v>
      </c>
      <c r="J8235" s="2" t="s">
        <v>291</v>
      </c>
      <c r="K8235" s="2" t="s">
        <v>319</v>
      </c>
      <c r="L8235" s="163">
        <f t="shared" ref="L8235:L8270" si="392">SUM(R8235,W8235,AB8235,AG8235,AL8235,AQ8235,AV8235,BA8235,BF8235,BK8235,BP8235,BU8235)</f>
        <v>0</v>
      </c>
      <c r="M8235" s="163">
        <f>SUM(S8235,X8235,AC8235,AH8235,AM8235,AR8235,AW8235,BB8235,BG8235,BL8235,BQ8235,BV8235)</f>
        <v>0</v>
      </c>
      <c r="N8235" s="181"/>
      <c r="O8235" s="8"/>
      <c r="P8235" s="8"/>
      <c r="Q8235" s="8"/>
      <c r="R8235" s="8"/>
      <c r="S8235" s="122"/>
      <c r="T8235" s="8"/>
      <c r="U8235" s="8"/>
      <c r="V8235" s="8"/>
      <c r="W8235" s="8"/>
      <c r="X8235" s="122"/>
      <c r="Y8235" s="8"/>
      <c r="Z8235" s="8"/>
      <c r="AA8235" s="8"/>
      <c r="AB8235" s="8"/>
      <c r="AC8235" s="122"/>
      <c r="AD8235" s="8"/>
      <c r="AE8235" s="8"/>
      <c r="AF8235" s="8"/>
      <c r="AG8235" s="8"/>
      <c r="AH8235" s="122"/>
      <c r="AI8235" s="137"/>
      <c r="AJ8235" s="137"/>
      <c r="AK8235" s="137"/>
      <c r="AL8235" s="137"/>
      <c r="AM8235" s="138"/>
      <c r="AN8235" s="8"/>
      <c r="AO8235" s="8"/>
      <c r="AP8235" s="8"/>
      <c r="AQ8235" s="8"/>
      <c r="AR8235" s="122"/>
      <c r="AS8235" s="139"/>
      <c r="AT8235" s="139"/>
      <c r="AU8235" s="139"/>
      <c r="AV8235" s="139"/>
      <c r="AW8235" s="140"/>
      <c r="AX8235" s="8"/>
      <c r="AY8235" s="8"/>
      <c r="AZ8235" s="8"/>
      <c r="BA8235" s="8"/>
      <c r="BB8235" s="122"/>
      <c r="BC8235" s="8"/>
      <c r="BD8235" s="8"/>
      <c r="BE8235" s="8"/>
      <c r="BF8235" s="8"/>
      <c r="BG8235" s="122"/>
      <c r="BH8235" s="8"/>
      <c r="BI8235" s="8"/>
      <c r="BJ8235" s="8"/>
      <c r="BK8235" s="8"/>
      <c r="BL8235" s="122"/>
      <c r="BM8235" s="8"/>
      <c r="BN8235" s="8"/>
      <c r="BO8235" s="8"/>
      <c r="BP8235" s="8"/>
      <c r="BQ8235" s="122"/>
      <c r="BR8235" s="8"/>
      <c r="BS8235" s="8"/>
      <c r="BT8235" s="8"/>
      <c r="BU8235" s="8"/>
      <c r="BV8235" s="122"/>
    </row>
    <row r="8236" spans="1:74" hidden="1" x14ac:dyDescent="0.3">
      <c r="A8236" s="8"/>
      <c r="B8236" s="2" t="s">
        <v>2</v>
      </c>
      <c r="C8236" s="2" t="s">
        <v>3</v>
      </c>
      <c r="D8236" s="2" t="s">
        <v>508</v>
      </c>
      <c r="E8236" s="9" t="s">
        <v>845</v>
      </c>
      <c r="F8236" s="10"/>
      <c r="G8236" s="18" t="s">
        <v>5</v>
      </c>
      <c r="H8236" s="3">
        <v>2024</v>
      </c>
      <c r="I8236" s="20" t="s">
        <v>286</v>
      </c>
      <c r="J8236" s="2" t="s">
        <v>336</v>
      </c>
      <c r="K8236" s="2" t="s">
        <v>319</v>
      </c>
      <c r="L8236" s="163">
        <f t="shared" si="392"/>
        <v>0</v>
      </c>
      <c r="M8236" s="163">
        <f t="shared" ref="M8236:M8273" si="393">SUM(S8236,X8236,AC8236,AH8236,AM8236,AR8236,AW8236,BB8236,BG8236,BL8236,BQ8236,BV8236)</f>
        <v>0</v>
      </c>
      <c r="N8236" s="181"/>
      <c r="O8236" s="8"/>
      <c r="P8236" s="8"/>
      <c r="Q8236" s="8"/>
      <c r="R8236" s="8"/>
      <c r="S8236" s="122"/>
      <c r="T8236" s="8"/>
      <c r="U8236" s="8"/>
      <c r="V8236" s="8"/>
      <c r="W8236" s="8"/>
      <c r="X8236" s="122"/>
      <c r="Y8236" s="8"/>
      <c r="Z8236" s="8"/>
      <c r="AA8236" s="8"/>
      <c r="AB8236" s="8"/>
      <c r="AC8236" s="122"/>
      <c r="AD8236" s="8"/>
      <c r="AE8236" s="8"/>
      <c r="AF8236" s="8"/>
      <c r="AG8236" s="8"/>
      <c r="AH8236" s="122"/>
      <c r="AI8236" s="137"/>
      <c r="AJ8236" s="137"/>
      <c r="AK8236" s="137"/>
      <c r="AL8236" s="137"/>
      <c r="AM8236" s="138"/>
      <c r="AN8236" s="8"/>
      <c r="AO8236" s="8"/>
      <c r="AP8236" s="8"/>
      <c r="AQ8236" s="8"/>
      <c r="AR8236" s="122"/>
      <c r="AS8236" s="139"/>
      <c r="AT8236" s="139"/>
      <c r="AU8236" s="139"/>
      <c r="AV8236" s="139"/>
      <c r="AW8236" s="140"/>
      <c r="AX8236" s="8"/>
      <c r="AY8236" s="8"/>
      <c r="AZ8236" s="8"/>
      <c r="BA8236" s="8"/>
      <c r="BB8236" s="122"/>
      <c r="BC8236" s="8"/>
      <c r="BD8236" s="8"/>
      <c r="BE8236" s="8"/>
      <c r="BF8236" s="8"/>
      <c r="BG8236" s="122"/>
      <c r="BH8236" s="8"/>
      <c r="BI8236" s="8"/>
      <c r="BJ8236" s="8"/>
      <c r="BK8236" s="8"/>
      <c r="BL8236" s="122"/>
      <c r="BM8236" s="8"/>
      <c r="BN8236" s="8"/>
      <c r="BO8236" s="8"/>
      <c r="BP8236" s="8"/>
      <c r="BQ8236" s="122"/>
      <c r="BR8236" s="8"/>
      <c r="BS8236" s="8"/>
      <c r="BT8236" s="8"/>
      <c r="BU8236" s="8"/>
      <c r="BV8236" s="122"/>
    </row>
    <row r="8237" spans="1:74" hidden="1" x14ac:dyDescent="0.3">
      <c r="A8237" s="8"/>
      <c r="B8237" s="2" t="s">
        <v>2</v>
      </c>
      <c r="C8237" s="2" t="s">
        <v>3</v>
      </c>
      <c r="D8237" s="2" t="s">
        <v>508</v>
      </c>
      <c r="E8237" s="9" t="s">
        <v>845</v>
      </c>
      <c r="F8237" s="10"/>
      <c r="G8237" s="18" t="s">
        <v>5</v>
      </c>
      <c r="H8237" s="3">
        <v>2024</v>
      </c>
      <c r="I8237" s="20" t="s">
        <v>286</v>
      </c>
      <c r="J8237" s="8" t="s">
        <v>337</v>
      </c>
      <c r="K8237" s="8" t="s">
        <v>318</v>
      </c>
      <c r="L8237" s="163">
        <f t="shared" si="392"/>
        <v>0</v>
      </c>
      <c r="M8237" s="163">
        <f t="shared" si="393"/>
        <v>0</v>
      </c>
      <c r="N8237" s="181"/>
      <c r="O8237" s="8"/>
      <c r="P8237" s="8"/>
      <c r="Q8237" s="8"/>
      <c r="R8237" s="8"/>
      <c r="S8237" s="122"/>
      <c r="T8237" s="8"/>
      <c r="U8237" s="8"/>
      <c r="V8237" s="8"/>
      <c r="W8237" s="8"/>
      <c r="X8237" s="122"/>
      <c r="Y8237" s="8"/>
      <c r="Z8237" s="8"/>
      <c r="AA8237" s="8"/>
      <c r="AB8237" s="8"/>
      <c r="AC8237" s="122"/>
      <c r="AD8237" s="8"/>
      <c r="AE8237" s="8"/>
      <c r="AF8237" s="8"/>
      <c r="AG8237" s="8"/>
      <c r="AH8237" s="122"/>
      <c r="AI8237" s="137"/>
      <c r="AJ8237" s="137"/>
      <c r="AK8237" s="137"/>
      <c r="AL8237" s="137"/>
      <c r="AM8237" s="138"/>
      <c r="AN8237" s="8"/>
      <c r="AO8237" s="8"/>
      <c r="AP8237" s="8"/>
      <c r="AQ8237" s="8"/>
      <c r="AR8237" s="122"/>
      <c r="AS8237" s="139"/>
      <c r="AT8237" s="139"/>
      <c r="AU8237" s="139"/>
      <c r="AV8237" s="139"/>
      <c r="AW8237" s="140"/>
      <c r="AX8237" s="8"/>
      <c r="AY8237" s="8"/>
      <c r="AZ8237" s="8"/>
      <c r="BA8237" s="8"/>
      <c r="BB8237" s="122"/>
      <c r="BC8237" s="8"/>
      <c r="BD8237" s="8"/>
      <c r="BE8237" s="8"/>
      <c r="BF8237" s="8"/>
      <c r="BG8237" s="122"/>
      <c r="BH8237" s="8"/>
      <c r="BI8237" s="8"/>
      <c r="BJ8237" s="8"/>
      <c r="BK8237" s="8"/>
      <c r="BL8237" s="122"/>
      <c r="BM8237" s="8"/>
      <c r="BN8237" s="8"/>
      <c r="BO8237" s="8"/>
      <c r="BP8237" s="8"/>
      <c r="BQ8237" s="122"/>
      <c r="BR8237" s="8"/>
      <c r="BS8237" s="8"/>
      <c r="BT8237" s="8"/>
      <c r="BU8237" s="8"/>
      <c r="BV8237" s="122"/>
    </row>
    <row r="8238" spans="1:74" hidden="1" x14ac:dyDescent="0.3">
      <c r="A8238" s="8"/>
      <c r="B8238" s="2" t="s">
        <v>2</v>
      </c>
      <c r="C8238" s="2" t="s">
        <v>3</v>
      </c>
      <c r="D8238" s="2" t="s">
        <v>508</v>
      </c>
      <c r="E8238" s="9" t="s">
        <v>845</v>
      </c>
      <c r="F8238" s="10"/>
      <c r="G8238" s="18" t="s">
        <v>5</v>
      </c>
      <c r="H8238" s="3">
        <v>2024</v>
      </c>
      <c r="I8238" s="20" t="s">
        <v>286</v>
      </c>
      <c r="J8238" s="8" t="s">
        <v>338</v>
      </c>
      <c r="K8238" s="8" t="s">
        <v>339</v>
      </c>
      <c r="L8238" s="163">
        <f t="shared" si="392"/>
        <v>0</v>
      </c>
      <c r="M8238" s="163">
        <f t="shared" si="393"/>
        <v>0</v>
      </c>
      <c r="N8238" s="181"/>
      <c r="O8238" s="8"/>
      <c r="P8238" s="8"/>
      <c r="Q8238" s="8"/>
      <c r="R8238" s="8"/>
      <c r="S8238" s="122"/>
      <c r="T8238" s="8"/>
      <c r="U8238" s="8"/>
      <c r="V8238" s="8"/>
      <c r="W8238" s="8"/>
      <c r="X8238" s="122"/>
      <c r="Y8238" s="8"/>
      <c r="Z8238" s="8"/>
      <c r="AA8238" s="8"/>
      <c r="AB8238" s="8"/>
      <c r="AC8238" s="122"/>
      <c r="AD8238" s="8"/>
      <c r="AE8238" s="8"/>
      <c r="AF8238" s="8"/>
      <c r="AG8238" s="8"/>
      <c r="AH8238" s="122"/>
      <c r="AI8238" s="137"/>
      <c r="AJ8238" s="137"/>
      <c r="AK8238" s="137"/>
      <c r="AL8238" s="137"/>
      <c r="AM8238" s="138"/>
      <c r="AN8238" s="8"/>
      <c r="AO8238" s="8"/>
      <c r="AP8238" s="8"/>
      <c r="AQ8238" s="8"/>
      <c r="AR8238" s="122"/>
      <c r="AS8238" s="139"/>
      <c r="AT8238" s="139"/>
      <c r="AU8238" s="139"/>
      <c r="AV8238" s="139"/>
      <c r="AW8238" s="140"/>
      <c r="AX8238" s="8"/>
      <c r="AY8238" s="8"/>
      <c r="AZ8238" s="8"/>
      <c r="BA8238" s="8"/>
      <c r="BB8238" s="122"/>
      <c r="BC8238" s="8"/>
      <c r="BD8238" s="8"/>
      <c r="BE8238" s="8"/>
      <c r="BF8238" s="8"/>
      <c r="BG8238" s="122"/>
      <c r="BH8238" s="8"/>
      <c r="BI8238" s="8"/>
      <c r="BJ8238" s="8"/>
      <c r="BK8238" s="8"/>
      <c r="BL8238" s="122"/>
      <c r="BM8238" s="8"/>
      <c r="BN8238" s="8"/>
      <c r="BO8238" s="8"/>
      <c r="BP8238" s="8"/>
      <c r="BQ8238" s="122"/>
      <c r="BR8238" s="8"/>
      <c r="BS8238" s="8"/>
      <c r="BT8238" s="8"/>
      <c r="BU8238" s="8"/>
      <c r="BV8238" s="122"/>
    </row>
    <row r="8239" spans="1:74" hidden="1" x14ac:dyDescent="0.3">
      <c r="A8239" s="8"/>
      <c r="B8239" s="2" t="s">
        <v>2</v>
      </c>
      <c r="C8239" s="2" t="s">
        <v>3</v>
      </c>
      <c r="D8239" s="2" t="s">
        <v>508</v>
      </c>
      <c r="E8239" s="9" t="s">
        <v>845</v>
      </c>
      <c r="F8239" s="10"/>
      <c r="G8239" s="18" t="s">
        <v>5</v>
      </c>
      <c r="H8239" s="3">
        <v>2024</v>
      </c>
      <c r="I8239" s="20" t="s">
        <v>286</v>
      </c>
      <c r="J8239" s="8" t="s">
        <v>340</v>
      </c>
      <c r="K8239" s="8" t="s">
        <v>318</v>
      </c>
      <c r="L8239" s="163">
        <f t="shared" si="392"/>
        <v>0</v>
      </c>
      <c r="M8239" s="163">
        <f t="shared" si="393"/>
        <v>0</v>
      </c>
      <c r="N8239" s="181"/>
      <c r="O8239" s="8"/>
      <c r="P8239" s="8"/>
      <c r="Q8239" s="8"/>
      <c r="R8239" s="8"/>
      <c r="S8239" s="122"/>
      <c r="T8239" s="8"/>
      <c r="U8239" s="8"/>
      <c r="V8239" s="8"/>
      <c r="W8239" s="8"/>
      <c r="X8239" s="122"/>
      <c r="Y8239" s="8"/>
      <c r="Z8239" s="8"/>
      <c r="AA8239" s="8"/>
      <c r="AB8239" s="8"/>
      <c r="AC8239" s="122"/>
      <c r="AD8239" s="8"/>
      <c r="AE8239" s="8"/>
      <c r="AF8239" s="8"/>
      <c r="AG8239" s="8"/>
      <c r="AH8239" s="122"/>
      <c r="AI8239" s="137"/>
      <c r="AJ8239" s="137"/>
      <c r="AK8239" s="137"/>
      <c r="AL8239" s="137"/>
      <c r="AM8239" s="138"/>
      <c r="AN8239" s="8"/>
      <c r="AO8239" s="8"/>
      <c r="AP8239" s="8"/>
      <c r="AQ8239" s="8"/>
      <c r="AR8239" s="122"/>
      <c r="AS8239" s="139"/>
      <c r="AT8239" s="139"/>
      <c r="AU8239" s="139"/>
      <c r="AV8239" s="139"/>
      <c r="AW8239" s="140"/>
      <c r="AX8239" s="8"/>
      <c r="AY8239" s="8"/>
      <c r="AZ8239" s="8"/>
      <c r="BA8239" s="8"/>
      <c r="BB8239" s="122"/>
      <c r="BC8239" s="8"/>
      <c r="BD8239" s="8"/>
      <c r="BE8239" s="8"/>
      <c r="BF8239" s="8"/>
      <c r="BG8239" s="122"/>
      <c r="BH8239" s="8"/>
      <c r="BI8239" s="8"/>
      <c r="BJ8239" s="8"/>
      <c r="BK8239" s="8"/>
      <c r="BL8239" s="122"/>
      <c r="BM8239" s="8"/>
      <c r="BN8239" s="8"/>
      <c r="BO8239" s="8"/>
      <c r="BP8239" s="8"/>
      <c r="BQ8239" s="122"/>
      <c r="BR8239" s="8"/>
      <c r="BS8239" s="8"/>
      <c r="BT8239" s="8"/>
      <c r="BU8239" s="8"/>
      <c r="BV8239" s="122"/>
    </row>
    <row r="8240" spans="1:74" hidden="1" x14ac:dyDescent="0.3">
      <c r="A8240" s="8"/>
      <c r="B8240" s="2" t="s">
        <v>2</v>
      </c>
      <c r="C8240" s="2" t="s">
        <v>3</v>
      </c>
      <c r="D8240" s="2" t="s">
        <v>508</v>
      </c>
      <c r="E8240" s="9" t="s">
        <v>845</v>
      </c>
      <c r="F8240" s="10"/>
      <c r="G8240" s="18" t="s">
        <v>5</v>
      </c>
      <c r="H8240" s="3">
        <v>2024</v>
      </c>
      <c r="I8240" s="20" t="s">
        <v>286</v>
      </c>
      <c r="J8240" s="8" t="s">
        <v>341</v>
      </c>
      <c r="K8240" s="8" t="s">
        <v>320</v>
      </c>
      <c r="L8240" s="163">
        <f t="shared" si="392"/>
        <v>0</v>
      </c>
      <c r="M8240" s="163">
        <f t="shared" si="393"/>
        <v>0</v>
      </c>
      <c r="N8240" s="181"/>
      <c r="O8240" s="8"/>
      <c r="P8240" s="8"/>
      <c r="Q8240" s="8"/>
      <c r="R8240" s="8"/>
      <c r="S8240" s="122"/>
      <c r="T8240" s="8"/>
      <c r="U8240" s="8"/>
      <c r="V8240" s="8"/>
      <c r="W8240" s="8"/>
      <c r="X8240" s="122"/>
      <c r="Y8240" s="8"/>
      <c r="Z8240" s="8"/>
      <c r="AA8240" s="8"/>
      <c r="AB8240" s="8"/>
      <c r="AC8240" s="122"/>
      <c r="AD8240" s="8"/>
      <c r="AE8240" s="8"/>
      <c r="AF8240" s="8"/>
      <c r="AG8240" s="8"/>
      <c r="AH8240" s="122"/>
      <c r="AI8240" s="137"/>
      <c r="AJ8240" s="137"/>
      <c r="AK8240" s="137"/>
      <c r="AL8240" s="137"/>
      <c r="AM8240" s="138"/>
      <c r="AN8240" s="8"/>
      <c r="AO8240" s="8"/>
      <c r="AP8240" s="8"/>
      <c r="AQ8240" s="8"/>
      <c r="AR8240" s="122"/>
      <c r="AS8240" s="139"/>
      <c r="AT8240" s="139"/>
      <c r="AU8240" s="139"/>
      <c r="AV8240" s="139"/>
      <c r="AW8240" s="140"/>
      <c r="AX8240" s="8"/>
      <c r="AY8240" s="8"/>
      <c r="AZ8240" s="8"/>
      <c r="BA8240" s="8"/>
      <c r="BB8240" s="122"/>
      <c r="BC8240" s="8"/>
      <c r="BD8240" s="8"/>
      <c r="BE8240" s="8"/>
      <c r="BF8240" s="8"/>
      <c r="BG8240" s="122"/>
      <c r="BH8240" s="8"/>
      <c r="BI8240" s="8"/>
      <c r="BJ8240" s="8"/>
      <c r="BK8240" s="8"/>
      <c r="BL8240" s="122"/>
      <c r="BM8240" s="8"/>
      <c r="BN8240" s="8"/>
      <c r="BO8240" s="8"/>
      <c r="BP8240" s="8"/>
      <c r="BQ8240" s="122"/>
      <c r="BR8240" s="8"/>
      <c r="BS8240" s="8"/>
      <c r="BT8240" s="8"/>
      <c r="BU8240" s="8"/>
      <c r="BV8240" s="122"/>
    </row>
    <row r="8241" spans="1:74" hidden="1" x14ac:dyDescent="0.3">
      <c r="A8241" s="8"/>
      <c r="B8241" s="2" t="s">
        <v>2</v>
      </c>
      <c r="C8241" s="2" t="s">
        <v>3</v>
      </c>
      <c r="D8241" s="2" t="s">
        <v>508</v>
      </c>
      <c r="E8241" s="9" t="s">
        <v>845</v>
      </c>
      <c r="F8241" s="10"/>
      <c r="G8241" s="18" t="s">
        <v>5</v>
      </c>
      <c r="H8241" s="3">
        <v>2024</v>
      </c>
      <c r="I8241" s="20" t="s">
        <v>286</v>
      </c>
      <c r="J8241" s="8" t="s">
        <v>342</v>
      </c>
      <c r="K8241" s="8" t="s">
        <v>320</v>
      </c>
      <c r="L8241" s="163">
        <f t="shared" si="392"/>
        <v>0</v>
      </c>
      <c r="M8241" s="163">
        <f t="shared" si="393"/>
        <v>0</v>
      </c>
      <c r="N8241" s="181"/>
      <c r="O8241" s="8"/>
      <c r="P8241" s="8"/>
      <c r="Q8241" s="8"/>
      <c r="R8241" s="8"/>
      <c r="S8241" s="122"/>
      <c r="T8241" s="8"/>
      <c r="U8241" s="8"/>
      <c r="V8241" s="8"/>
      <c r="W8241" s="8"/>
      <c r="X8241" s="122"/>
      <c r="Y8241" s="8"/>
      <c r="Z8241" s="8"/>
      <c r="AA8241" s="8"/>
      <c r="AB8241" s="8"/>
      <c r="AC8241" s="122"/>
      <c r="AD8241" s="8"/>
      <c r="AE8241" s="8"/>
      <c r="AF8241" s="8"/>
      <c r="AG8241" s="8"/>
      <c r="AH8241" s="122"/>
      <c r="AI8241" s="137"/>
      <c r="AJ8241" s="137"/>
      <c r="AK8241" s="137"/>
      <c r="AL8241" s="137"/>
      <c r="AM8241" s="138"/>
      <c r="AN8241" s="8"/>
      <c r="AO8241" s="8"/>
      <c r="AP8241" s="8"/>
      <c r="AQ8241" s="8"/>
      <c r="AR8241" s="122"/>
      <c r="AS8241" s="139"/>
      <c r="AT8241" s="139"/>
      <c r="AU8241" s="139"/>
      <c r="AV8241" s="139"/>
      <c r="AW8241" s="140"/>
      <c r="AX8241" s="8"/>
      <c r="AY8241" s="8"/>
      <c r="AZ8241" s="8"/>
      <c r="BA8241" s="8"/>
      <c r="BB8241" s="122"/>
      <c r="BC8241" s="8"/>
      <c r="BD8241" s="8"/>
      <c r="BE8241" s="8"/>
      <c r="BF8241" s="8"/>
      <c r="BG8241" s="122"/>
      <c r="BH8241" s="8"/>
      <c r="BI8241" s="8"/>
      <c r="BJ8241" s="8"/>
      <c r="BK8241" s="8"/>
      <c r="BL8241" s="122"/>
      <c r="BM8241" s="8"/>
      <c r="BN8241" s="8"/>
      <c r="BO8241" s="8"/>
      <c r="BP8241" s="8"/>
      <c r="BQ8241" s="122"/>
      <c r="BR8241" s="8"/>
      <c r="BS8241" s="8"/>
      <c r="BT8241" s="8"/>
      <c r="BU8241" s="8"/>
      <c r="BV8241" s="122"/>
    </row>
    <row r="8242" spans="1:74" hidden="1" x14ac:dyDescent="0.3">
      <c r="A8242" s="8"/>
      <c r="B8242" s="2" t="s">
        <v>2</v>
      </c>
      <c r="C8242" s="2" t="s">
        <v>3</v>
      </c>
      <c r="D8242" s="2" t="s">
        <v>508</v>
      </c>
      <c r="E8242" s="9" t="s">
        <v>845</v>
      </c>
      <c r="F8242" s="10"/>
      <c r="G8242" s="18" t="s">
        <v>5</v>
      </c>
      <c r="H8242" s="3">
        <v>2024</v>
      </c>
      <c r="I8242" s="20" t="s">
        <v>286</v>
      </c>
      <c r="J8242" s="8" t="s">
        <v>343</v>
      </c>
      <c r="K8242" s="8" t="s">
        <v>339</v>
      </c>
      <c r="L8242" s="163">
        <f t="shared" si="392"/>
        <v>0</v>
      </c>
      <c r="M8242" s="163">
        <f t="shared" si="393"/>
        <v>0</v>
      </c>
      <c r="N8242" s="181"/>
      <c r="O8242" s="8"/>
      <c r="P8242" s="8"/>
      <c r="Q8242" s="8"/>
      <c r="R8242" s="8"/>
      <c r="S8242" s="122"/>
      <c r="T8242" s="8"/>
      <c r="U8242" s="8"/>
      <c r="V8242" s="8"/>
      <c r="W8242" s="8"/>
      <c r="X8242" s="122"/>
      <c r="Y8242" s="8"/>
      <c r="Z8242" s="8"/>
      <c r="AA8242" s="8"/>
      <c r="AB8242" s="8"/>
      <c r="AC8242" s="122"/>
      <c r="AD8242" s="8"/>
      <c r="AE8242" s="8"/>
      <c r="AF8242" s="8"/>
      <c r="AG8242" s="8"/>
      <c r="AH8242" s="122"/>
      <c r="AI8242" s="137"/>
      <c r="AJ8242" s="137"/>
      <c r="AK8242" s="137"/>
      <c r="AL8242" s="137"/>
      <c r="AM8242" s="138"/>
      <c r="AN8242" s="8"/>
      <c r="AO8242" s="8"/>
      <c r="AP8242" s="8"/>
      <c r="AQ8242" s="8"/>
      <c r="AR8242" s="122"/>
      <c r="AS8242" s="139"/>
      <c r="AT8242" s="139"/>
      <c r="AU8242" s="139"/>
      <c r="AV8242" s="139"/>
      <c r="AW8242" s="140"/>
      <c r="AX8242" s="8"/>
      <c r="AY8242" s="8"/>
      <c r="AZ8242" s="8"/>
      <c r="BA8242" s="8"/>
      <c r="BB8242" s="122"/>
      <c r="BC8242" s="8"/>
      <c r="BD8242" s="8"/>
      <c r="BE8242" s="8"/>
      <c r="BF8242" s="8"/>
      <c r="BG8242" s="122"/>
      <c r="BH8242" s="8"/>
      <c r="BI8242" s="8"/>
      <c r="BJ8242" s="8"/>
      <c r="BK8242" s="8"/>
      <c r="BL8242" s="122"/>
      <c r="BM8242" s="8"/>
      <c r="BN8242" s="8"/>
      <c r="BO8242" s="8"/>
      <c r="BP8242" s="8"/>
      <c r="BQ8242" s="122"/>
      <c r="BR8242" s="8"/>
      <c r="BS8242" s="8"/>
      <c r="BT8242" s="8"/>
      <c r="BU8242" s="8"/>
      <c r="BV8242" s="122"/>
    </row>
    <row r="8243" spans="1:74" hidden="1" x14ac:dyDescent="0.3">
      <c r="A8243" s="8"/>
      <c r="B8243" s="2" t="s">
        <v>2</v>
      </c>
      <c r="C8243" s="2" t="s">
        <v>3</v>
      </c>
      <c r="D8243" s="2" t="s">
        <v>508</v>
      </c>
      <c r="E8243" s="9" t="s">
        <v>845</v>
      </c>
      <c r="F8243" s="10"/>
      <c r="G8243" s="18" t="s">
        <v>5</v>
      </c>
      <c r="H8243" s="3">
        <v>2024</v>
      </c>
      <c r="I8243" s="20" t="s">
        <v>288</v>
      </c>
      <c r="J8243" s="8" t="s">
        <v>344</v>
      </c>
      <c r="K8243" s="8" t="s">
        <v>318</v>
      </c>
      <c r="L8243" s="163">
        <f t="shared" si="392"/>
        <v>0.09</v>
      </c>
      <c r="M8243" s="163">
        <f t="shared" si="393"/>
        <v>115</v>
      </c>
      <c r="N8243" s="181"/>
      <c r="O8243" s="8"/>
      <c r="P8243" s="8"/>
      <c r="Q8243" s="8"/>
      <c r="R8243" s="8"/>
      <c r="S8243" s="122"/>
      <c r="T8243" s="8"/>
      <c r="U8243" s="8"/>
      <c r="V8243" s="8"/>
      <c r="W8243" s="8"/>
      <c r="X8243" s="122"/>
      <c r="Y8243" s="8"/>
      <c r="Z8243" s="8"/>
      <c r="AA8243" s="8"/>
      <c r="AB8243" s="8"/>
      <c r="AC8243" s="122"/>
      <c r="AD8243" s="8"/>
      <c r="AE8243" s="8"/>
      <c r="AF8243" s="8"/>
      <c r="AG8243" s="8"/>
      <c r="AH8243" s="122"/>
      <c r="AI8243" s="137"/>
      <c r="AJ8243" s="137"/>
      <c r="AK8243" s="137"/>
      <c r="AL8243" s="137"/>
      <c r="AM8243" s="138"/>
      <c r="AN8243" s="8"/>
      <c r="AO8243" s="8"/>
      <c r="AP8243" s="8"/>
      <c r="AQ8243" s="8"/>
      <c r="AR8243" s="122"/>
      <c r="AS8243" s="139"/>
      <c r="AT8243" s="139"/>
      <c r="AU8243" s="139"/>
      <c r="AV8243" s="139"/>
      <c r="AW8243" s="140"/>
      <c r="AX8243" s="8"/>
      <c r="AY8243" s="8"/>
      <c r="AZ8243" s="8"/>
      <c r="BA8243" s="8"/>
      <c r="BB8243" s="122"/>
      <c r="BC8243" s="8"/>
      <c r="BD8243" s="8"/>
      <c r="BE8243" s="8"/>
      <c r="BF8243" s="8"/>
      <c r="BG8243" s="122"/>
      <c r="BH8243" s="8"/>
      <c r="BI8243" s="8"/>
      <c r="BJ8243" s="8"/>
      <c r="BK8243" s="8"/>
      <c r="BL8243" s="122"/>
      <c r="BM8243" s="8" t="s">
        <v>1088</v>
      </c>
      <c r="BN8243" s="8"/>
      <c r="BO8243" s="8"/>
      <c r="BP8243" s="8">
        <v>0.09</v>
      </c>
      <c r="BQ8243" s="122">
        <v>115</v>
      </c>
      <c r="BR8243" s="8"/>
      <c r="BS8243" s="8"/>
      <c r="BT8243" s="8"/>
      <c r="BU8243" s="8"/>
      <c r="BV8243" s="122"/>
    </row>
    <row r="8244" spans="1:74" hidden="1" x14ac:dyDescent="0.3">
      <c r="A8244" s="8"/>
      <c r="B8244" s="2" t="s">
        <v>2</v>
      </c>
      <c r="C8244" s="2" t="s">
        <v>3</v>
      </c>
      <c r="D8244" s="2" t="s">
        <v>508</v>
      </c>
      <c r="E8244" s="9" t="s">
        <v>845</v>
      </c>
      <c r="F8244" s="10"/>
      <c r="G8244" s="18" t="s">
        <v>5</v>
      </c>
      <c r="H8244" s="3">
        <v>2024</v>
      </c>
      <c r="I8244" s="20" t="s">
        <v>288</v>
      </c>
      <c r="J8244" s="2" t="s">
        <v>351</v>
      </c>
      <c r="K8244" s="2" t="s">
        <v>318</v>
      </c>
      <c r="L8244" s="163">
        <f t="shared" si="392"/>
        <v>0</v>
      </c>
      <c r="M8244" s="163">
        <f t="shared" si="393"/>
        <v>0</v>
      </c>
      <c r="N8244" s="181"/>
      <c r="O8244" s="8"/>
      <c r="P8244" s="8"/>
      <c r="Q8244" s="8"/>
      <c r="R8244" s="8"/>
      <c r="S8244" s="122"/>
      <c r="T8244" s="8"/>
      <c r="U8244" s="8"/>
      <c r="V8244" s="8"/>
      <c r="W8244" s="8"/>
      <c r="X8244" s="122"/>
      <c r="Y8244" s="8"/>
      <c r="Z8244" s="8"/>
      <c r="AA8244" s="8"/>
      <c r="AB8244" s="8"/>
      <c r="AC8244" s="122"/>
      <c r="AD8244" s="8"/>
      <c r="AE8244" s="8"/>
      <c r="AF8244" s="8"/>
      <c r="AG8244" s="8"/>
      <c r="AH8244" s="122"/>
      <c r="AI8244" s="137"/>
      <c r="AJ8244" s="137"/>
      <c r="AK8244" s="137"/>
      <c r="AL8244" s="137"/>
      <c r="AM8244" s="138"/>
      <c r="AN8244" s="8"/>
      <c r="AO8244" s="8"/>
      <c r="AP8244" s="8"/>
      <c r="AQ8244" s="8"/>
      <c r="AR8244" s="122"/>
      <c r="AS8244" s="139"/>
      <c r="AT8244" s="139"/>
      <c r="AU8244" s="139"/>
      <c r="AV8244" s="139"/>
      <c r="AW8244" s="140"/>
      <c r="AX8244" s="8"/>
      <c r="AY8244" s="8"/>
      <c r="AZ8244" s="8"/>
      <c r="BA8244" s="8"/>
      <c r="BB8244" s="122"/>
      <c r="BC8244" s="8"/>
      <c r="BD8244" s="8"/>
      <c r="BE8244" s="8"/>
      <c r="BF8244" s="8"/>
      <c r="BG8244" s="122"/>
      <c r="BH8244" s="8"/>
      <c r="BI8244" s="8"/>
      <c r="BJ8244" s="8"/>
      <c r="BK8244" s="8"/>
      <c r="BL8244" s="122"/>
      <c r="BM8244" s="8"/>
      <c r="BN8244" s="8"/>
      <c r="BO8244" s="8"/>
      <c r="BP8244" s="8"/>
      <c r="BQ8244" s="122"/>
      <c r="BR8244" s="8"/>
      <c r="BS8244" s="8"/>
      <c r="BT8244" s="8"/>
      <c r="BU8244" s="8"/>
      <c r="BV8244" s="122"/>
    </row>
    <row r="8245" spans="1:74" hidden="1" x14ac:dyDescent="0.3">
      <c r="A8245" s="8"/>
      <c r="B8245" s="2" t="s">
        <v>2</v>
      </c>
      <c r="C8245" s="2" t="s">
        <v>3</v>
      </c>
      <c r="D8245" s="2" t="s">
        <v>508</v>
      </c>
      <c r="E8245" s="9" t="s">
        <v>845</v>
      </c>
      <c r="F8245" s="10"/>
      <c r="G8245" s="18" t="s">
        <v>5</v>
      </c>
      <c r="H8245" s="3">
        <v>2024</v>
      </c>
      <c r="I8245" s="20" t="s">
        <v>288</v>
      </c>
      <c r="J8245" s="2" t="s">
        <v>352</v>
      </c>
      <c r="K8245" s="2" t="s">
        <v>321</v>
      </c>
      <c r="L8245" s="163">
        <f t="shared" si="392"/>
        <v>0</v>
      </c>
      <c r="M8245" s="163">
        <f t="shared" si="393"/>
        <v>0</v>
      </c>
      <c r="N8245" s="181"/>
      <c r="O8245" s="8"/>
      <c r="P8245" s="8"/>
      <c r="Q8245" s="8"/>
      <c r="R8245" s="8"/>
      <c r="S8245" s="122"/>
      <c r="T8245" s="8"/>
      <c r="U8245" s="8"/>
      <c r="V8245" s="8"/>
      <c r="W8245" s="8"/>
      <c r="X8245" s="122"/>
      <c r="Y8245" s="8"/>
      <c r="Z8245" s="8"/>
      <c r="AA8245" s="8"/>
      <c r="AB8245" s="8"/>
      <c r="AC8245" s="122"/>
      <c r="AD8245" s="8"/>
      <c r="AE8245" s="8"/>
      <c r="AF8245" s="8"/>
      <c r="AG8245" s="8"/>
      <c r="AH8245" s="122"/>
      <c r="AI8245" s="137"/>
      <c r="AJ8245" s="137"/>
      <c r="AK8245" s="137"/>
      <c r="AL8245" s="137"/>
      <c r="AM8245" s="138"/>
      <c r="AN8245" s="8"/>
      <c r="AO8245" s="8"/>
      <c r="AP8245" s="8"/>
      <c r="AQ8245" s="8"/>
      <c r="AR8245" s="122"/>
      <c r="AS8245" s="139"/>
      <c r="AT8245" s="139"/>
      <c r="AU8245" s="139"/>
      <c r="AV8245" s="139"/>
      <c r="AW8245" s="140"/>
      <c r="AX8245" s="8"/>
      <c r="AY8245" s="8"/>
      <c r="AZ8245" s="8"/>
      <c r="BA8245" s="8"/>
      <c r="BB8245" s="122"/>
      <c r="BC8245" s="8"/>
      <c r="BD8245" s="8"/>
      <c r="BE8245" s="8"/>
      <c r="BF8245" s="8"/>
      <c r="BG8245" s="122"/>
      <c r="BH8245" s="8"/>
      <c r="BI8245" s="8"/>
      <c r="BJ8245" s="8"/>
      <c r="BK8245" s="8"/>
      <c r="BL8245" s="122"/>
      <c r="BM8245" s="8"/>
      <c r="BN8245" s="8"/>
      <c r="BO8245" s="8"/>
      <c r="BP8245" s="8"/>
      <c r="BQ8245" s="122"/>
      <c r="BR8245" s="8"/>
      <c r="BS8245" s="8"/>
      <c r="BT8245" s="8"/>
      <c r="BU8245" s="8"/>
      <c r="BV8245" s="122"/>
    </row>
    <row r="8246" spans="1:74" hidden="1" x14ac:dyDescent="0.3">
      <c r="A8246" s="8"/>
      <c r="B8246" s="2" t="s">
        <v>2</v>
      </c>
      <c r="C8246" s="2" t="s">
        <v>3</v>
      </c>
      <c r="D8246" s="2" t="s">
        <v>508</v>
      </c>
      <c r="E8246" s="9" t="s">
        <v>845</v>
      </c>
      <c r="F8246" s="10"/>
      <c r="G8246" s="18" t="s">
        <v>5</v>
      </c>
      <c r="H8246" s="3">
        <v>2024</v>
      </c>
      <c r="I8246" s="20" t="s">
        <v>288</v>
      </c>
      <c r="J8246" s="2" t="s">
        <v>345</v>
      </c>
      <c r="K8246" s="2" t="s">
        <v>318</v>
      </c>
      <c r="L8246" s="163">
        <f t="shared" si="392"/>
        <v>0</v>
      </c>
      <c r="M8246" s="163">
        <f t="shared" si="393"/>
        <v>0</v>
      </c>
      <c r="N8246" s="181"/>
      <c r="O8246" s="8"/>
      <c r="P8246" s="8"/>
      <c r="Q8246" s="8"/>
      <c r="R8246" s="8"/>
      <c r="S8246" s="122"/>
      <c r="T8246" s="8"/>
      <c r="U8246" s="8"/>
      <c r="V8246" s="8"/>
      <c r="W8246" s="8"/>
      <c r="X8246" s="122"/>
      <c r="Y8246" s="8"/>
      <c r="Z8246" s="8"/>
      <c r="AA8246" s="8"/>
      <c r="AB8246" s="8"/>
      <c r="AC8246" s="122"/>
      <c r="AD8246" s="8"/>
      <c r="AE8246" s="8"/>
      <c r="AF8246" s="8"/>
      <c r="AG8246" s="8"/>
      <c r="AH8246" s="122"/>
      <c r="AI8246" s="137"/>
      <c r="AJ8246" s="137"/>
      <c r="AK8246" s="137"/>
      <c r="AL8246" s="137"/>
      <c r="AM8246" s="138"/>
      <c r="AN8246" s="8"/>
      <c r="AO8246" s="8"/>
      <c r="AP8246" s="8"/>
      <c r="AQ8246" s="8"/>
      <c r="AR8246" s="122"/>
      <c r="AS8246" s="139"/>
      <c r="AT8246" s="139"/>
      <c r="AU8246" s="139"/>
      <c r="AV8246" s="139"/>
      <c r="AW8246" s="140"/>
      <c r="AX8246" s="8"/>
      <c r="AY8246" s="8"/>
      <c r="AZ8246" s="8"/>
      <c r="BA8246" s="8"/>
      <c r="BB8246" s="122"/>
      <c r="BC8246" s="8"/>
      <c r="BD8246" s="8"/>
      <c r="BE8246" s="8"/>
      <c r="BF8246" s="8"/>
      <c r="BG8246" s="122"/>
      <c r="BH8246" s="8"/>
      <c r="BI8246" s="8"/>
      <c r="BJ8246" s="8"/>
      <c r="BK8246" s="8"/>
      <c r="BL8246" s="122"/>
      <c r="BM8246" s="8"/>
      <c r="BN8246" s="8"/>
      <c r="BO8246" s="8"/>
      <c r="BP8246" s="8"/>
      <c r="BQ8246" s="122"/>
      <c r="BR8246" s="8"/>
      <c r="BS8246" s="8"/>
      <c r="BT8246" s="8"/>
      <c r="BU8246" s="8"/>
      <c r="BV8246" s="122"/>
    </row>
    <row r="8247" spans="1:74" hidden="1" x14ac:dyDescent="0.3">
      <c r="A8247" s="8"/>
      <c r="B8247" s="2" t="s">
        <v>2</v>
      </c>
      <c r="C8247" s="2" t="s">
        <v>3</v>
      </c>
      <c r="D8247" s="2" t="s">
        <v>508</v>
      </c>
      <c r="E8247" s="9" t="s">
        <v>845</v>
      </c>
      <c r="F8247" s="10"/>
      <c r="G8247" s="18" t="s">
        <v>5</v>
      </c>
      <c r="H8247" s="3">
        <v>2024</v>
      </c>
      <c r="I8247" s="20" t="s">
        <v>289</v>
      </c>
      <c r="J8247" s="2" t="s">
        <v>268</v>
      </c>
      <c r="K8247" s="2" t="s">
        <v>318</v>
      </c>
      <c r="L8247" s="163">
        <f t="shared" si="392"/>
        <v>0</v>
      </c>
      <c r="M8247" s="163">
        <f t="shared" si="393"/>
        <v>0</v>
      </c>
      <c r="N8247" s="181"/>
      <c r="O8247" s="8"/>
      <c r="P8247" s="8"/>
      <c r="Q8247" s="8"/>
      <c r="R8247" s="8"/>
      <c r="S8247" s="122"/>
      <c r="T8247" s="8"/>
      <c r="U8247" s="8"/>
      <c r="V8247" s="8"/>
      <c r="W8247" s="8"/>
      <c r="X8247" s="122"/>
      <c r="Y8247" s="8"/>
      <c r="Z8247" s="8"/>
      <c r="AA8247" s="8"/>
      <c r="AB8247" s="8"/>
      <c r="AC8247" s="122"/>
      <c r="AD8247" s="8"/>
      <c r="AE8247" s="8"/>
      <c r="AF8247" s="8"/>
      <c r="AG8247" s="8"/>
      <c r="AH8247" s="122"/>
      <c r="AI8247" s="137"/>
      <c r="AJ8247" s="137"/>
      <c r="AK8247" s="137"/>
      <c r="AL8247" s="137"/>
      <c r="AM8247" s="138"/>
      <c r="AN8247" s="8"/>
      <c r="AO8247" s="8"/>
      <c r="AP8247" s="8"/>
      <c r="AQ8247" s="8"/>
      <c r="AR8247" s="122"/>
      <c r="AS8247" s="139"/>
      <c r="AT8247" s="139"/>
      <c r="AU8247" s="139"/>
      <c r="AV8247" s="139"/>
      <c r="AW8247" s="140"/>
      <c r="AX8247" s="8"/>
      <c r="AY8247" s="8"/>
      <c r="AZ8247" s="8"/>
      <c r="BA8247" s="8"/>
      <c r="BB8247" s="122"/>
      <c r="BC8247" s="8"/>
      <c r="BD8247" s="8"/>
      <c r="BE8247" s="8"/>
      <c r="BF8247" s="8"/>
      <c r="BG8247" s="122"/>
      <c r="BH8247" s="8"/>
      <c r="BI8247" s="8"/>
      <c r="BJ8247" s="8"/>
      <c r="BK8247" s="8"/>
      <c r="BL8247" s="122"/>
      <c r="BM8247" s="8"/>
      <c r="BN8247" s="8"/>
      <c r="BO8247" s="8"/>
      <c r="BP8247" s="8"/>
      <c r="BQ8247" s="122"/>
      <c r="BR8247" s="8"/>
      <c r="BS8247" s="8"/>
      <c r="BT8247" s="8"/>
      <c r="BU8247" s="8"/>
      <c r="BV8247" s="122"/>
    </row>
    <row r="8248" spans="1:74" hidden="1" x14ac:dyDescent="0.3">
      <c r="A8248" s="8"/>
      <c r="B8248" s="2" t="s">
        <v>2</v>
      </c>
      <c r="C8248" s="2" t="s">
        <v>3</v>
      </c>
      <c r="D8248" s="2" t="s">
        <v>508</v>
      </c>
      <c r="E8248" s="9" t="s">
        <v>845</v>
      </c>
      <c r="F8248" s="10"/>
      <c r="G8248" s="18" t="s">
        <v>5</v>
      </c>
      <c r="H8248" s="3">
        <v>2024</v>
      </c>
      <c r="I8248" s="20" t="s">
        <v>289</v>
      </c>
      <c r="J8248" s="2" t="s">
        <v>292</v>
      </c>
      <c r="K8248" s="2" t="s">
        <v>318</v>
      </c>
      <c r="L8248" s="163">
        <f t="shared" si="392"/>
        <v>0</v>
      </c>
      <c r="M8248" s="163">
        <f t="shared" si="393"/>
        <v>0</v>
      </c>
      <c r="N8248" s="181"/>
      <c r="O8248" s="8"/>
      <c r="P8248" s="8"/>
      <c r="Q8248" s="8"/>
      <c r="R8248" s="8"/>
      <c r="S8248" s="122"/>
      <c r="T8248" s="8"/>
      <c r="U8248" s="8"/>
      <c r="V8248" s="8"/>
      <c r="W8248" s="8"/>
      <c r="X8248" s="122"/>
      <c r="Y8248" s="8"/>
      <c r="Z8248" s="8"/>
      <c r="AA8248" s="8"/>
      <c r="AB8248" s="8"/>
      <c r="AC8248" s="122"/>
      <c r="AD8248" s="8"/>
      <c r="AE8248" s="8"/>
      <c r="AF8248" s="8"/>
      <c r="AG8248" s="8"/>
      <c r="AH8248" s="122"/>
      <c r="AI8248" s="137"/>
      <c r="AJ8248" s="137"/>
      <c r="AK8248" s="137"/>
      <c r="AL8248" s="137"/>
      <c r="AM8248" s="138"/>
      <c r="AN8248" s="8"/>
      <c r="AO8248" s="8"/>
      <c r="AP8248" s="8"/>
      <c r="AQ8248" s="8"/>
      <c r="AR8248" s="122"/>
      <c r="AS8248" s="139"/>
      <c r="AT8248" s="139"/>
      <c r="AU8248" s="139"/>
      <c r="AV8248" s="139"/>
      <c r="AW8248" s="140"/>
      <c r="AX8248" s="8"/>
      <c r="AY8248" s="8"/>
      <c r="AZ8248" s="8"/>
      <c r="BA8248" s="8"/>
      <c r="BB8248" s="122"/>
      <c r="BC8248" s="8"/>
      <c r="BD8248" s="8"/>
      <c r="BE8248" s="8"/>
      <c r="BF8248" s="8"/>
      <c r="BG8248" s="122"/>
      <c r="BH8248" s="8"/>
      <c r="BI8248" s="8"/>
      <c r="BJ8248" s="8"/>
      <c r="BK8248" s="8"/>
      <c r="BL8248" s="122"/>
      <c r="BM8248" s="8"/>
      <c r="BN8248" s="8"/>
      <c r="BO8248" s="8"/>
      <c r="BP8248" s="8"/>
      <c r="BQ8248" s="122"/>
      <c r="BR8248" s="8"/>
      <c r="BS8248" s="8"/>
      <c r="BT8248" s="8"/>
      <c r="BU8248" s="8"/>
      <c r="BV8248" s="122"/>
    </row>
    <row r="8249" spans="1:74" hidden="1" x14ac:dyDescent="0.3">
      <c r="A8249" s="8"/>
      <c r="B8249" s="2" t="s">
        <v>2</v>
      </c>
      <c r="C8249" s="2" t="s">
        <v>3</v>
      </c>
      <c r="D8249" s="2" t="s">
        <v>508</v>
      </c>
      <c r="E8249" s="9" t="s">
        <v>845</v>
      </c>
      <c r="F8249" s="10"/>
      <c r="G8249" s="18" t="s">
        <v>5</v>
      </c>
      <c r="H8249" s="3">
        <v>2024</v>
      </c>
      <c r="I8249" s="20" t="s">
        <v>285</v>
      </c>
      <c r="J8249" s="2" t="s">
        <v>293</v>
      </c>
      <c r="K8249" s="2" t="s">
        <v>318</v>
      </c>
      <c r="L8249" s="163">
        <f t="shared" si="392"/>
        <v>0</v>
      </c>
      <c r="M8249" s="163">
        <f t="shared" si="393"/>
        <v>0</v>
      </c>
      <c r="N8249" s="181"/>
      <c r="O8249" s="8"/>
      <c r="P8249" s="8"/>
      <c r="Q8249" s="8"/>
      <c r="R8249" s="8"/>
      <c r="S8249" s="122"/>
      <c r="T8249" s="8"/>
      <c r="U8249" s="8"/>
      <c r="V8249" s="8"/>
      <c r="W8249" s="8"/>
      <c r="X8249" s="122"/>
      <c r="Y8249" s="8"/>
      <c r="Z8249" s="8"/>
      <c r="AA8249" s="8"/>
      <c r="AB8249" s="8"/>
      <c r="AC8249" s="122"/>
      <c r="AD8249" s="8"/>
      <c r="AE8249" s="8"/>
      <c r="AF8249" s="8"/>
      <c r="AG8249" s="8"/>
      <c r="AH8249" s="122"/>
      <c r="AI8249" s="137"/>
      <c r="AJ8249" s="137"/>
      <c r="AK8249" s="137"/>
      <c r="AL8249" s="137"/>
      <c r="AM8249" s="138"/>
      <c r="AN8249" s="8"/>
      <c r="AO8249" s="8"/>
      <c r="AP8249" s="8"/>
      <c r="AQ8249" s="8"/>
      <c r="AR8249" s="122"/>
      <c r="AS8249" s="139"/>
      <c r="AT8249" s="139"/>
      <c r="AU8249" s="139"/>
      <c r="AV8249" s="139"/>
      <c r="AW8249" s="140"/>
      <c r="AX8249" s="8"/>
      <c r="AY8249" s="8"/>
      <c r="AZ8249" s="8"/>
      <c r="BA8249" s="8"/>
      <c r="BB8249" s="122"/>
      <c r="BC8249" s="8"/>
      <c r="BD8249" s="8"/>
      <c r="BE8249" s="8"/>
      <c r="BF8249" s="8"/>
      <c r="BG8249" s="122"/>
      <c r="BH8249" s="8"/>
      <c r="BI8249" s="8"/>
      <c r="BJ8249" s="8"/>
      <c r="BK8249" s="8"/>
      <c r="BL8249" s="122"/>
      <c r="BM8249" s="8"/>
      <c r="BN8249" s="8"/>
      <c r="BO8249" s="8"/>
      <c r="BP8249" s="8"/>
      <c r="BQ8249" s="122"/>
      <c r="BR8249" s="8"/>
      <c r="BS8249" s="8"/>
      <c r="BT8249" s="8"/>
      <c r="BU8249" s="8"/>
      <c r="BV8249" s="122"/>
    </row>
    <row r="8250" spans="1:74" hidden="1" x14ac:dyDescent="0.3">
      <c r="A8250" s="8"/>
      <c r="B8250" s="2" t="s">
        <v>2</v>
      </c>
      <c r="C8250" s="2" t="s">
        <v>3</v>
      </c>
      <c r="D8250" s="2" t="s">
        <v>508</v>
      </c>
      <c r="E8250" s="9" t="s">
        <v>845</v>
      </c>
      <c r="F8250" s="10"/>
      <c r="G8250" s="18" t="s">
        <v>5</v>
      </c>
      <c r="H8250" s="3">
        <v>2024</v>
      </c>
      <c r="I8250" s="20" t="s">
        <v>287</v>
      </c>
      <c r="J8250" s="2" t="s">
        <v>269</v>
      </c>
      <c r="K8250" s="2" t="s">
        <v>320</v>
      </c>
      <c r="L8250" s="163">
        <f t="shared" si="392"/>
        <v>0</v>
      </c>
      <c r="M8250" s="163">
        <f t="shared" si="393"/>
        <v>0</v>
      </c>
      <c r="N8250" s="181"/>
      <c r="O8250" s="8"/>
      <c r="P8250" s="8"/>
      <c r="Q8250" s="8"/>
      <c r="R8250" s="8"/>
      <c r="S8250" s="122"/>
      <c r="T8250" s="8"/>
      <c r="U8250" s="8"/>
      <c r="V8250" s="8"/>
      <c r="W8250" s="8"/>
      <c r="X8250" s="122"/>
      <c r="Y8250" s="8"/>
      <c r="Z8250" s="8"/>
      <c r="AA8250" s="8"/>
      <c r="AB8250" s="8"/>
      <c r="AC8250" s="122"/>
      <c r="AD8250" s="8"/>
      <c r="AE8250" s="8"/>
      <c r="AF8250" s="8"/>
      <c r="AG8250" s="8"/>
      <c r="AH8250" s="122"/>
      <c r="AI8250" s="137"/>
      <c r="AJ8250" s="137"/>
      <c r="AK8250" s="137"/>
      <c r="AL8250" s="137"/>
      <c r="AM8250" s="138"/>
      <c r="AN8250" s="8"/>
      <c r="AO8250" s="8"/>
      <c r="AP8250" s="8"/>
      <c r="AQ8250" s="8"/>
      <c r="AR8250" s="122"/>
      <c r="AS8250" s="139"/>
      <c r="AT8250" s="139"/>
      <c r="AU8250" s="139"/>
      <c r="AV8250" s="139"/>
      <c r="AW8250" s="140"/>
      <c r="AX8250" s="8"/>
      <c r="AY8250" s="8"/>
      <c r="AZ8250" s="8"/>
      <c r="BA8250" s="8"/>
      <c r="BB8250" s="122"/>
      <c r="BC8250" s="8"/>
      <c r="BD8250" s="8"/>
      <c r="BE8250" s="8"/>
      <c r="BF8250" s="8"/>
      <c r="BG8250" s="122"/>
      <c r="BH8250" s="8"/>
      <c r="BI8250" s="8"/>
      <c r="BJ8250" s="8"/>
      <c r="BK8250" s="8"/>
      <c r="BL8250" s="122"/>
      <c r="BM8250" s="8"/>
      <c r="BN8250" s="8"/>
      <c r="BO8250" s="8"/>
      <c r="BP8250" s="8"/>
      <c r="BQ8250" s="122"/>
      <c r="BR8250" s="8"/>
      <c r="BS8250" s="8"/>
      <c r="BT8250" s="8"/>
      <c r="BU8250" s="8"/>
      <c r="BV8250" s="122"/>
    </row>
    <row r="8251" spans="1:74" hidden="1" x14ac:dyDescent="0.3">
      <c r="A8251" s="8"/>
      <c r="B8251" s="2" t="s">
        <v>2</v>
      </c>
      <c r="C8251" s="2" t="s">
        <v>3</v>
      </c>
      <c r="D8251" s="2" t="s">
        <v>508</v>
      </c>
      <c r="E8251" s="9" t="s">
        <v>845</v>
      </c>
      <c r="F8251" s="10"/>
      <c r="G8251" s="18" t="s">
        <v>5</v>
      </c>
      <c r="H8251" s="3">
        <v>2024</v>
      </c>
      <c r="I8251" s="20" t="s">
        <v>287</v>
      </c>
      <c r="J8251" s="2" t="s">
        <v>270</v>
      </c>
      <c r="K8251" s="2" t="s">
        <v>320</v>
      </c>
      <c r="L8251" s="163">
        <f t="shared" si="392"/>
        <v>0</v>
      </c>
      <c r="M8251" s="163">
        <f t="shared" si="393"/>
        <v>0</v>
      </c>
      <c r="N8251" s="181"/>
      <c r="O8251" s="8"/>
      <c r="P8251" s="8"/>
      <c r="Q8251" s="8"/>
      <c r="R8251" s="8"/>
      <c r="S8251" s="122"/>
      <c r="T8251" s="8"/>
      <c r="U8251" s="8"/>
      <c r="V8251" s="8"/>
      <c r="W8251" s="8"/>
      <c r="X8251" s="122"/>
      <c r="Y8251" s="8"/>
      <c r="Z8251" s="8"/>
      <c r="AA8251" s="8"/>
      <c r="AB8251" s="8"/>
      <c r="AC8251" s="122"/>
      <c r="AD8251" s="8"/>
      <c r="AE8251" s="8"/>
      <c r="AF8251" s="8"/>
      <c r="AG8251" s="8"/>
      <c r="AH8251" s="122"/>
      <c r="AI8251" s="137"/>
      <c r="AJ8251" s="137"/>
      <c r="AK8251" s="137"/>
      <c r="AL8251" s="137"/>
      <c r="AM8251" s="138"/>
      <c r="AN8251" s="8"/>
      <c r="AO8251" s="8"/>
      <c r="AP8251" s="8"/>
      <c r="AQ8251" s="8"/>
      <c r="AR8251" s="122"/>
      <c r="AS8251" s="139"/>
      <c r="AT8251" s="139"/>
      <c r="AU8251" s="139"/>
      <c r="AV8251" s="139"/>
      <c r="AW8251" s="140"/>
      <c r="AX8251" s="8"/>
      <c r="AY8251" s="8"/>
      <c r="AZ8251" s="8"/>
      <c r="BA8251" s="8"/>
      <c r="BB8251" s="122"/>
      <c r="BC8251" s="8"/>
      <c r="BD8251" s="8"/>
      <c r="BE8251" s="8"/>
      <c r="BF8251" s="8"/>
      <c r="BG8251" s="122"/>
      <c r="BH8251" s="8"/>
      <c r="BI8251" s="8"/>
      <c r="BJ8251" s="8"/>
      <c r="BK8251" s="8"/>
      <c r="BL8251" s="122"/>
      <c r="BM8251" s="8"/>
      <c r="BN8251" s="8"/>
      <c r="BO8251" s="8"/>
      <c r="BP8251" s="8"/>
      <c r="BQ8251" s="122"/>
      <c r="BR8251" s="8"/>
      <c r="BS8251" s="8"/>
      <c r="BT8251" s="8"/>
      <c r="BU8251" s="8"/>
      <c r="BV8251" s="122"/>
    </row>
    <row r="8252" spans="1:74" hidden="1" x14ac:dyDescent="0.3">
      <c r="A8252" s="8"/>
      <c r="B8252" s="2" t="s">
        <v>2</v>
      </c>
      <c r="C8252" s="2" t="s">
        <v>3</v>
      </c>
      <c r="D8252" s="2" t="s">
        <v>508</v>
      </c>
      <c r="E8252" s="9" t="s">
        <v>845</v>
      </c>
      <c r="F8252" s="10"/>
      <c r="G8252" s="18" t="s">
        <v>5</v>
      </c>
      <c r="H8252" s="3">
        <v>2024</v>
      </c>
      <c r="I8252" s="20" t="s">
        <v>290</v>
      </c>
      <c r="J8252" s="2" t="s">
        <v>271</v>
      </c>
      <c r="K8252" s="2" t="s">
        <v>321</v>
      </c>
      <c r="L8252" s="163">
        <f t="shared" si="392"/>
        <v>0</v>
      </c>
      <c r="M8252" s="163">
        <f t="shared" si="393"/>
        <v>0</v>
      </c>
      <c r="N8252" s="181"/>
      <c r="O8252" s="8"/>
      <c r="P8252" s="8"/>
      <c r="Q8252" s="8"/>
      <c r="R8252" s="8"/>
      <c r="S8252" s="122"/>
      <c r="T8252" s="8"/>
      <c r="U8252" s="8"/>
      <c r="V8252" s="8"/>
      <c r="W8252" s="8"/>
      <c r="X8252" s="122"/>
      <c r="Y8252" s="8"/>
      <c r="Z8252" s="8"/>
      <c r="AA8252" s="8"/>
      <c r="AB8252" s="8"/>
      <c r="AC8252" s="122"/>
      <c r="AD8252" s="8"/>
      <c r="AE8252" s="8"/>
      <c r="AF8252" s="8"/>
      <c r="AG8252" s="8"/>
      <c r="AH8252" s="122"/>
      <c r="AI8252" s="137"/>
      <c r="AJ8252" s="137"/>
      <c r="AK8252" s="137"/>
      <c r="AL8252" s="137"/>
      <c r="AM8252" s="138"/>
      <c r="AN8252" s="8"/>
      <c r="AO8252" s="8"/>
      <c r="AP8252" s="8"/>
      <c r="AQ8252" s="8"/>
      <c r="AR8252" s="122"/>
      <c r="AS8252" s="139"/>
      <c r="AT8252" s="139"/>
      <c r="AU8252" s="139"/>
      <c r="AV8252" s="139"/>
      <c r="AW8252" s="140"/>
      <c r="AX8252" s="8"/>
      <c r="AY8252" s="8"/>
      <c r="AZ8252" s="8"/>
      <c r="BA8252" s="8"/>
      <c r="BB8252" s="122"/>
      <c r="BC8252" s="8"/>
      <c r="BD8252" s="8"/>
      <c r="BE8252" s="8"/>
      <c r="BF8252" s="8"/>
      <c r="BG8252" s="122"/>
      <c r="BH8252" s="8"/>
      <c r="BI8252" s="8"/>
      <c r="BJ8252" s="8"/>
      <c r="BK8252" s="8"/>
      <c r="BL8252" s="122"/>
      <c r="BM8252" s="8"/>
      <c r="BN8252" s="8"/>
      <c r="BO8252" s="8"/>
      <c r="BP8252" s="8"/>
      <c r="BQ8252" s="122"/>
      <c r="BR8252" s="8"/>
      <c r="BS8252" s="8"/>
      <c r="BT8252" s="8"/>
      <c r="BU8252" s="8"/>
      <c r="BV8252" s="122"/>
    </row>
    <row r="8253" spans="1:74" hidden="1" x14ac:dyDescent="0.3">
      <c r="A8253" s="8"/>
      <c r="B8253" s="2" t="s">
        <v>2</v>
      </c>
      <c r="C8253" s="2" t="s">
        <v>3</v>
      </c>
      <c r="D8253" s="2" t="s">
        <v>508</v>
      </c>
      <c r="E8253" s="9" t="s">
        <v>845</v>
      </c>
      <c r="F8253" s="10"/>
      <c r="G8253" s="18" t="s">
        <v>5</v>
      </c>
      <c r="H8253" s="3">
        <v>2024</v>
      </c>
      <c r="I8253" s="20" t="s">
        <v>284</v>
      </c>
      <c r="J8253" s="2" t="s">
        <v>294</v>
      </c>
      <c r="K8253" s="2" t="s">
        <v>320</v>
      </c>
      <c r="L8253" s="163">
        <f t="shared" si="392"/>
        <v>0</v>
      </c>
      <c r="M8253" s="163">
        <f t="shared" si="393"/>
        <v>0</v>
      </c>
      <c r="N8253" s="181"/>
      <c r="O8253" s="8"/>
      <c r="P8253" s="8"/>
      <c r="Q8253" s="8"/>
      <c r="R8253" s="8"/>
      <c r="S8253" s="122"/>
      <c r="T8253" s="8"/>
      <c r="U8253" s="8"/>
      <c r="V8253" s="8"/>
      <c r="W8253" s="8"/>
      <c r="X8253" s="122"/>
      <c r="Y8253" s="8"/>
      <c r="Z8253" s="8"/>
      <c r="AA8253" s="8"/>
      <c r="AB8253" s="8"/>
      <c r="AC8253" s="122"/>
      <c r="AD8253" s="8"/>
      <c r="AE8253" s="8"/>
      <c r="AF8253" s="8"/>
      <c r="AG8253" s="8"/>
      <c r="AH8253" s="122"/>
      <c r="AI8253" s="137"/>
      <c r="AJ8253" s="137"/>
      <c r="AK8253" s="137"/>
      <c r="AL8253" s="137"/>
      <c r="AM8253" s="138"/>
      <c r="AN8253" s="8"/>
      <c r="AO8253" s="8"/>
      <c r="AP8253" s="8"/>
      <c r="AQ8253" s="8"/>
      <c r="AR8253" s="122"/>
      <c r="AS8253" s="139"/>
      <c r="AT8253" s="139"/>
      <c r="AU8253" s="139"/>
      <c r="AV8253" s="139"/>
      <c r="AW8253" s="140"/>
      <c r="AX8253" s="8"/>
      <c r="AY8253" s="8"/>
      <c r="AZ8253" s="8"/>
      <c r="BA8253" s="8"/>
      <c r="BB8253" s="122"/>
      <c r="BC8253" s="8"/>
      <c r="BD8253" s="8"/>
      <c r="BE8253" s="8"/>
      <c r="BF8253" s="8"/>
      <c r="BG8253" s="122"/>
      <c r="BH8253" s="8"/>
      <c r="BI8253" s="8"/>
      <c r="BJ8253" s="8"/>
      <c r="BK8253" s="8"/>
      <c r="BL8253" s="122"/>
      <c r="BM8253" s="8"/>
      <c r="BN8253" s="8"/>
      <c r="BO8253" s="8"/>
      <c r="BP8253" s="8"/>
      <c r="BQ8253" s="122"/>
      <c r="BR8253" s="8"/>
      <c r="BS8253" s="8"/>
      <c r="BT8253" s="8"/>
      <c r="BU8253" s="8"/>
      <c r="BV8253" s="122"/>
    </row>
    <row r="8254" spans="1:74" hidden="1" x14ac:dyDescent="0.3">
      <c r="A8254" s="8"/>
      <c r="B8254" s="2" t="s">
        <v>2</v>
      </c>
      <c r="C8254" s="2" t="s">
        <v>3</v>
      </c>
      <c r="D8254" s="2" t="s">
        <v>508</v>
      </c>
      <c r="E8254" s="9" t="s">
        <v>845</v>
      </c>
      <c r="F8254" s="10"/>
      <c r="G8254" s="18" t="s">
        <v>5</v>
      </c>
      <c r="H8254" s="3">
        <v>2024</v>
      </c>
      <c r="I8254" s="20" t="s">
        <v>284</v>
      </c>
      <c r="J8254" s="2" t="s">
        <v>346</v>
      </c>
      <c r="K8254" s="2" t="s">
        <v>320</v>
      </c>
      <c r="L8254" s="163">
        <f t="shared" si="392"/>
        <v>0</v>
      </c>
      <c r="M8254" s="163">
        <f t="shared" si="393"/>
        <v>0</v>
      </c>
      <c r="N8254" s="181"/>
      <c r="O8254" s="8"/>
      <c r="P8254" s="8"/>
      <c r="Q8254" s="8"/>
      <c r="R8254" s="8"/>
      <c r="S8254" s="122"/>
      <c r="T8254" s="8"/>
      <c r="U8254" s="8"/>
      <c r="V8254" s="8"/>
      <c r="W8254" s="8"/>
      <c r="X8254" s="122"/>
      <c r="Y8254" s="8"/>
      <c r="Z8254" s="8"/>
      <c r="AA8254" s="8"/>
      <c r="AB8254" s="8"/>
      <c r="AC8254" s="122"/>
      <c r="AD8254" s="8"/>
      <c r="AE8254" s="8"/>
      <c r="AF8254" s="8"/>
      <c r="AG8254" s="8"/>
      <c r="AH8254" s="122"/>
      <c r="AI8254" s="137"/>
      <c r="AJ8254" s="137"/>
      <c r="AK8254" s="137"/>
      <c r="AL8254" s="137"/>
      <c r="AM8254" s="138"/>
      <c r="AN8254" s="8"/>
      <c r="AO8254" s="8"/>
      <c r="AP8254" s="8"/>
      <c r="AQ8254" s="8"/>
      <c r="AR8254" s="122"/>
      <c r="AS8254" s="139"/>
      <c r="AT8254" s="139"/>
      <c r="AU8254" s="139"/>
      <c r="AV8254" s="139"/>
      <c r="AW8254" s="140"/>
      <c r="AX8254" s="8"/>
      <c r="AY8254" s="8"/>
      <c r="AZ8254" s="8"/>
      <c r="BA8254" s="8"/>
      <c r="BB8254" s="122"/>
      <c r="BC8254" s="8"/>
      <c r="BD8254" s="8"/>
      <c r="BE8254" s="8"/>
      <c r="BF8254" s="8"/>
      <c r="BG8254" s="122"/>
      <c r="BH8254" s="8"/>
      <c r="BI8254" s="8"/>
      <c r="BJ8254" s="8"/>
      <c r="BK8254" s="8"/>
      <c r="BL8254" s="122"/>
      <c r="BM8254" s="8"/>
      <c r="BN8254" s="8"/>
      <c r="BO8254" s="8"/>
      <c r="BP8254" s="8"/>
      <c r="BQ8254" s="122"/>
      <c r="BR8254" s="8"/>
      <c r="BS8254" s="8"/>
      <c r="BT8254" s="8"/>
      <c r="BU8254" s="8"/>
      <c r="BV8254" s="122"/>
    </row>
    <row r="8255" spans="1:74" hidden="1" x14ac:dyDescent="0.3">
      <c r="A8255" s="8"/>
      <c r="B8255" s="2" t="s">
        <v>2</v>
      </c>
      <c r="C8255" s="2" t="s">
        <v>3</v>
      </c>
      <c r="D8255" s="2" t="s">
        <v>508</v>
      </c>
      <c r="E8255" s="9" t="s">
        <v>845</v>
      </c>
      <c r="F8255" s="10"/>
      <c r="G8255" s="18" t="s">
        <v>5</v>
      </c>
      <c r="H8255" s="3">
        <v>2024</v>
      </c>
      <c r="I8255" s="20" t="s">
        <v>284</v>
      </c>
      <c r="J8255" s="2" t="s">
        <v>295</v>
      </c>
      <c r="K8255" s="2" t="s">
        <v>320</v>
      </c>
      <c r="L8255" s="163">
        <f t="shared" si="392"/>
        <v>0</v>
      </c>
      <c r="M8255" s="163">
        <f t="shared" si="393"/>
        <v>0</v>
      </c>
      <c r="N8255" s="181"/>
      <c r="O8255" s="8"/>
      <c r="P8255" s="8"/>
      <c r="Q8255" s="8"/>
      <c r="R8255" s="8"/>
      <c r="S8255" s="122"/>
      <c r="T8255" s="8"/>
      <c r="U8255" s="8"/>
      <c r="V8255" s="8"/>
      <c r="W8255" s="8"/>
      <c r="X8255" s="122"/>
      <c r="Y8255" s="8"/>
      <c r="Z8255" s="8"/>
      <c r="AA8255" s="8"/>
      <c r="AB8255" s="8"/>
      <c r="AC8255" s="122"/>
      <c r="AD8255" s="8"/>
      <c r="AE8255" s="8"/>
      <c r="AF8255" s="8"/>
      <c r="AG8255" s="8"/>
      <c r="AH8255" s="122"/>
      <c r="AI8255" s="137"/>
      <c r="AJ8255" s="137"/>
      <c r="AK8255" s="137"/>
      <c r="AL8255" s="137"/>
      <c r="AM8255" s="138"/>
      <c r="AN8255" s="8"/>
      <c r="AO8255" s="8"/>
      <c r="AP8255" s="8"/>
      <c r="AQ8255" s="8"/>
      <c r="AR8255" s="122"/>
      <c r="AS8255" s="139"/>
      <c r="AT8255" s="139"/>
      <c r="AU8255" s="139"/>
      <c r="AV8255" s="139"/>
      <c r="AW8255" s="140"/>
      <c r="AX8255" s="8"/>
      <c r="AY8255" s="8"/>
      <c r="AZ8255" s="8"/>
      <c r="BA8255" s="8"/>
      <c r="BB8255" s="122"/>
      <c r="BC8255" s="8"/>
      <c r="BD8255" s="8"/>
      <c r="BE8255" s="8"/>
      <c r="BF8255" s="8"/>
      <c r="BG8255" s="122"/>
      <c r="BH8255" s="8"/>
      <c r="BI8255" s="8"/>
      <c r="BJ8255" s="8"/>
      <c r="BK8255" s="8"/>
      <c r="BL8255" s="122"/>
      <c r="BM8255" s="8"/>
      <c r="BN8255" s="8"/>
      <c r="BO8255" s="8"/>
      <c r="BP8255" s="8"/>
      <c r="BQ8255" s="122"/>
      <c r="BR8255" s="8"/>
      <c r="BS8255" s="8"/>
      <c r="BT8255" s="8"/>
      <c r="BU8255" s="8"/>
      <c r="BV8255" s="122"/>
    </row>
    <row r="8256" spans="1:74" hidden="1" x14ac:dyDescent="0.3">
      <c r="A8256" s="8"/>
      <c r="B8256" s="2" t="s">
        <v>2</v>
      </c>
      <c r="C8256" s="2" t="s">
        <v>3</v>
      </c>
      <c r="D8256" s="2" t="s">
        <v>508</v>
      </c>
      <c r="E8256" s="9" t="s">
        <v>845</v>
      </c>
      <c r="F8256" s="10"/>
      <c r="G8256" s="18" t="s">
        <v>5</v>
      </c>
      <c r="H8256" s="3">
        <v>2024</v>
      </c>
      <c r="I8256" s="20" t="s">
        <v>290</v>
      </c>
      <c r="J8256" s="2" t="s">
        <v>299</v>
      </c>
      <c r="K8256" s="2" t="s">
        <v>318</v>
      </c>
      <c r="L8256" s="163">
        <f t="shared" si="392"/>
        <v>0</v>
      </c>
      <c r="M8256" s="163">
        <f t="shared" si="393"/>
        <v>0</v>
      </c>
      <c r="N8256" s="181"/>
      <c r="O8256" s="8"/>
      <c r="P8256" s="8"/>
      <c r="Q8256" s="8"/>
      <c r="R8256" s="8"/>
      <c r="S8256" s="122"/>
      <c r="T8256" s="8"/>
      <c r="U8256" s="8"/>
      <c r="V8256" s="8"/>
      <c r="W8256" s="8"/>
      <c r="X8256" s="122"/>
      <c r="Y8256" s="8"/>
      <c r="Z8256" s="8"/>
      <c r="AA8256" s="8"/>
      <c r="AB8256" s="8"/>
      <c r="AC8256" s="122"/>
      <c r="AD8256" s="8"/>
      <c r="AE8256" s="8"/>
      <c r="AF8256" s="8"/>
      <c r="AG8256" s="8"/>
      <c r="AH8256" s="122"/>
      <c r="AI8256" s="137"/>
      <c r="AJ8256" s="137"/>
      <c r="AK8256" s="137"/>
      <c r="AL8256" s="137"/>
      <c r="AM8256" s="138"/>
      <c r="AN8256" s="8"/>
      <c r="AO8256" s="8"/>
      <c r="AP8256" s="8"/>
      <c r="AQ8256" s="8"/>
      <c r="AR8256" s="122"/>
      <c r="AS8256" s="139"/>
      <c r="AT8256" s="139"/>
      <c r="AU8256" s="139"/>
      <c r="AV8256" s="139"/>
      <c r="AW8256" s="140"/>
      <c r="AX8256" s="8"/>
      <c r="AY8256" s="8"/>
      <c r="AZ8256" s="8"/>
      <c r="BA8256" s="8"/>
      <c r="BB8256" s="122"/>
      <c r="BC8256" s="8"/>
      <c r="BD8256" s="8"/>
      <c r="BE8256" s="8"/>
      <c r="BF8256" s="8"/>
      <c r="BG8256" s="122"/>
      <c r="BH8256" s="8"/>
      <c r="BI8256" s="8"/>
      <c r="BJ8256" s="8"/>
      <c r="BK8256" s="8"/>
      <c r="BL8256" s="122"/>
      <c r="BM8256" s="8"/>
      <c r="BN8256" s="8"/>
      <c r="BO8256" s="8"/>
      <c r="BP8256" s="8"/>
      <c r="BQ8256" s="122"/>
      <c r="BR8256" s="8"/>
      <c r="BS8256" s="8"/>
      <c r="BT8256" s="8"/>
      <c r="BU8256" s="8"/>
      <c r="BV8256" s="122"/>
    </row>
    <row r="8257" spans="1:74" hidden="1" x14ac:dyDescent="0.3">
      <c r="A8257" s="8"/>
      <c r="B8257" s="2" t="s">
        <v>2</v>
      </c>
      <c r="C8257" s="2" t="s">
        <v>3</v>
      </c>
      <c r="D8257" s="2" t="s">
        <v>508</v>
      </c>
      <c r="E8257" s="9" t="s">
        <v>845</v>
      </c>
      <c r="F8257" s="10"/>
      <c r="G8257" s="18" t="s">
        <v>5</v>
      </c>
      <c r="H8257" s="3">
        <v>2024</v>
      </c>
      <c r="I8257" s="20" t="s">
        <v>315</v>
      </c>
      <c r="J8257" s="2" t="s">
        <v>347</v>
      </c>
      <c r="K8257" s="2" t="s">
        <v>320</v>
      </c>
      <c r="L8257" s="163">
        <f t="shared" si="392"/>
        <v>0</v>
      </c>
      <c r="M8257" s="163">
        <f t="shared" si="393"/>
        <v>0</v>
      </c>
      <c r="N8257" s="181"/>
      <c r="O8257" s="8"/>
      <c r="P8257" s="8"/>
      <c r="Q8257" s="8"/>
      <c r="R8257" s="8"/>
      <c r="S8257" s="122"/>
      <c r="T8257" s="8"/>
      <c r="U8257" s="8"/>
      <c r="V8257" s="8"/>
      <c r="W8257" s="8"/>
      <c r="X8257" s="122"/>
      <c r="Y8257" s="8"/>
      <c r="Z8257" s="8"/>
      <c r="AA8257" s="8"/>
      <c r="AB8257" s="8"/>
      <c r="AC8257" s="122"/>
      <c r="AD8257" s="8"/>
      <c r="AE8257" s="8"/>
      <c r="AF8257" s="8"/>
      <c r="AG8257" s="8"/>
      <c r="AH8257" s="122"/>
      <c r="AI8257" s="137"/>
      <c r="AJ8257" s="137"/>
      <c r="AK8257" s="137"/>
      <c r="AL8257" s="137"/>
      <c r="AM8257" s="138"/>
      <c r="AN8257" s="8"/>
      <c r="AO8257" s="8"/>
      <c r="AP8257" s="8"/>
      <c r="AQ8257" s="8"/>
      <c r="AR8257" s="122"/>
      <c r="AS8257" s="139"/>
      <c r="AT8257" s="139"/>
      <c r="AU8257" s="139"/>
      <c r="AV8257" s="139"/>
      <c r="AW8257" s="140"/>
      <c r="AX8257" s="8"/>
      <c r="AY8257" s="8"/>
      <c r="AZ8257" s="8"/>
      <c r="BA8257" s="8"/>
      <c r="BB8257" s="122"/>
      <c r="BC8257" s="8"/>
      <c r="BD8257" s="8"/>
      <c r="BE8257" s="8"/>
      <c r="BF8257" s="8"/>
      <c r="BG8257" s="122"/>
      <c r="BH8257" s="8"/>
      <c r="BI8257" s="8"/>
      <c r="BJ8257" s="8"/>
      <c r="BK8257" s="8"/>
      <c r="BL8257" s="122"/>
      <c r="BM8257" s="8"/>
      <c r="BN8257" s="8"/>
      <c r="BO8257" s="8"/>
      <c r="BP8257" s="8"/>
      <c r="BQ8257" s="122"/>
      <c r="BR8257" s="8"/>
      <c r="BS8257" s="8"/>
      <c r="BT8257" s="8"/>
      <c r="BU8257" s="8"/>
      <c r="BV8257" s="122"/>
    </row>
    <row r="8258" spans="1:74" hidden="1" x14ac:dyDescent="0.3">
      <c r="A8258" s="8"/>
      <c r="B8258" s="2" t="s">
        <v>2</v>
      </c>
      <c r="C8258" s="2" t="s">
        <v>3</v>
      </c>
      <c r="D8258" s="2" t="s">
        <v>508</v>
      </c>
      <c r="E8258" s="9" t="s">
        <v>845</v>
      </c>
      <c r="F8258" s="10"/>
      <c r="G8258" s="18" t="s">
        <v>5</v>
      </c>
      <c r="H8258" s="3">
        <v>2024</v>
      </c>
      <c r="I8258" s="20" t="s">
        <v>315</v>
      </c>
      <c r="J8258" s="2" t="s">
        <v>296</v>
      </c>
      <c r="K8258" s="2" t="s">
        <v>321</v>
      </c>
      <c r="L8258" s="163">
        <f t="shared" si="392"/>
        <v>0</v>
      </c>
      <c r="M8258" s="163">
        <f t="shared" si="393"/>
        <v>0</v>
      </c>
      <c r="N8258" s="181"/>
      <c r="O8258" s="8"/>
      <c r="P8258" s="8"/>
      <c r="Q8258" s="8"/>
      <c r="R8258" s="8"/>
      <c r="S8258" s="122"/>
      <c r="T8258" s="8"/>
      <c r="U8258" s="8"/>
      <c r="V8258" s="8"/>
      <c r="W8258" s="8"/>
      <c r="X8258" s="122"/>
      <c r="Y8258" s="8"/>
      <c r="Z8258" s="8"/>
      <c r="AA8258" s="8"/>
      <c r="AB8258" s="8"/>
      <c r="AC8258" s="122"/>
      <c r="AD8258" s="8"/>
      <c r="AE8258" s="8"/>
      <c r="AF8258" s="8"/>
      <c r="AG8258" s="8"/>
      <c r="AH8258" s="122"/>
      <c r="AI8258" s="137"/>
      <c r="AJ8258" s="137"/>
      <c r="AK8258" s="137"/>
      <c r="AL8258" s="137"/>
      <c r="AM8258" s="138"/>
      <c r="AN8258" s="8"/>
      <c r="AO8258" s="8"/>
      <c r="AP8258" s="8"/>
      <c r="AQ8258" s="8"/>
      <c r="AR8258" s="122"/>
      <c r="AS8258" s="139"/>
      <c r="AT8258" s="139"/>
      <c r="AU8258" s="139"/>
      <c r="AV8258" s="139"/>
      <c r="AW8258" s="140"/>
      <c r="AX8258" s="8"/>
      <c r="AY8258" s="8"/>
      <c r="AZ8258" s="8"/>
      <c r="BA8258" s="8"/>
      <c r="BB8258" s="122"/>
      <c r="BC8258" s="8"/>
      <c r="BD8258" s="8"/>
      <c r="BE8258" s="8"/>
      <c r="BF8258" s="8"/>
      <c r="BG8258" s="122"/>
      <c r="BH8258" s="8"/>
      <c r="BI8258" s="8"/>
      <c r="BJ8258" s="8"/>
      <c r="BK8258" s="8"/>
      <c r="BL8258" s="122"/>
      <c r="BM8258" s="8"/>
      <c r="BN8258" s="8"/>
      <c r="BO8258" s="8"/>
      <c r="BP8258" s="8"/>
      <c r="BQ8258" s="122"/>
      <c r="BR8258" s="8"/>
      <c r="BS8258" s="8"/>
      <c r="BT8258" s="8"/>
      <c r="BU8258" s="8"/>
      <c r="BV8258" s="122"/>
    </row>
    <row r="8259" spans="1:74" hidden="1" x14ac:dyDescent="0.3">
      <c r="A8259" s="8"/>
      <c r="B8259" s="2" t="s">
        <v>2</v>
      </c>
      <c r="C8259" s="2" t="s">
        <v>3</v>
      </c>
      <c r="D8259" s="2" t="s">
        <v>508</v>
      </c>
      <c r="E8259" s="9" t="s">
        <v>845</v>
      </c>
      <c r="F8259" s="10"/>
      <c r="G8259" s="18" t="s">
        <v>5</v>
      </c>
      <c r="H8259" s="3">
        <v>2024</v>
      </c>
      <c r="I8259" s="20" t="s">
        <v>316</v>
      </c>
      <c r="J8259" s="2" t="s">
        <v>297</v>
      </c>
      <c r="K8259" s="2" t="s">
        <v>318</v>
      </c>
      <c r="L8259" s="163">
        <f t="shared" si="392"/>
        <v>0</v>
      </c>
      <c r="M8259" s="163">
        <f t="shared" si="393"/>
        <v>0</v>
      </c>
      <c r="N8259" s="181"/>
      <c r="O8259" s="8"/>
      <c r="P8259" s="8"/>
      <c r="Q8259" s="8"/>
      <c r="R8259" s="8"/>
      <c r="S8259" s="122"/>
      <c r="T8259" s="8"/>
      <c r="U8259" s="8"/>
      <c r="V8259" s="8"/>
      <c r="W8259" s="8"/>
      <c r="X8259" s="122"/>
      <c r="Y8259" s="8"/>
      <c r="Z8259" s="8"/>
      <c r="AA8259" s="8"/>
      <c r="AB8259" s="8"/>
      <c r="AC8259" s="122"/>
      <c r="AD8259" s="8"/>
      <c r="AE8259" s="8"/>
      <c r="AF8259" s="8"/>
      <c r="AG8259" s="8"/>
      <c r="AH8259" s="122"/>
      <c r="AI8259" s="137"/>
      <c r="AJ8259" s="137"/>
      <c r="AK8259" s="137"/>
      <c r="AL8259" s="137"/>
      <c r="AM8259" s="138"/>
      <c r="AN8259" s="8"/>
      <c r="AO8259" s="8"/>
      <c r="AP8259" s="8"/>
      <c r="AQ8259" s="8"/>
      <c r="AR8259" s="122"/>
      <c r="AS8259" s="139"/>
      <c r="AT8259" s="139"/>
      <c r="AU8259" s="139"/>
      <c r="AV8259" s="139"/>
      <c r="AW8259" s="140"/>
      <c r="AX8259" s="8"/>
      <c r="AY8259" s="8"/>
      <c r="AZ8259" s="8"/>
      <c r="BA8259" s="8"/>
      <c r="BB8259" s="122"/>
      <c r="BC8259" s="8"/>
      <c r="BD8259" s="8"/>
      <c r="BE8259" s="8"/>
      <c r="BF8259" s="8"/>
      <c r="BG8259" s="122"/>
      <c r="BH8259" s="8"/>
      <c r="BI8259" s="8"/>
      <c r="BJ8259" s="8"/>
      <c r="BK8259" s="8"/>
      <c r="BL8259" s="122"/>
      <c r="BM8259" s="8"/>
      <c r="BN8259" s="8"/>
      <c r="BO8259" s="8"/>
      <c r="BP8259" s="8"/>
      <c r="BQ8259" s="122"/>
      <c r="BR8259" s="8"/>
      <c r="BS8259" s="8"/>
      <c r="BT8259" s="8"/>
      <c r="BU8259" s="8"/>
      <c r="BV8259" s="122"/>
    </row>
    <row r="8260" spans="1:74" hidden="1" x14ac:dyDescent="0.3">
      <c r="A8260" s="8"/>
      <c r="B8260" s="2" t="s">
        <v>2</v>
      </c>
      <c r="C8260" s="2" t="s">
        <v>3</v>
      </c>
      <c r="D8260" s="2" t="s">
        <v>508</v>
      </c>
      <c r="E8260" s="9" t="s">
        <v>845</v>
      </c>
      <c r="F8260" s="10"/>
      <c r="G8260" s="18" t="s">
        <v>5</v>
      </c>
      <c r="H8260" s="3">
        <v>2024</v>
      </c>
      <c r="I8260" s="20" t="s">
        <v>316</v>
      </c>
      <c r="J8260" s="8" t="s">
        <v>348</v>
      </c>
      <c r="K8260" s="8" t="s">
        <v>320</v>
      </c>
      <c r="L8260" s="163">
        <f t="shared" si="392"/>
        <v>0</v>
      </c>
      <c r="M8260" s="163">
        <f t="shared" si="393"/>
        <v>0</v>
      </c>
      <c r="N8260" s="181"/>
      <c r="O8260" s="8"/>
      <c r="P8260" s="8"/>
      <c r="Q8260" s="8"/>
      <c r="R8260" s="8"/>
      <c r="S8260" s="122"/>
      <c r="T8260" s="8"/>
      <c r="U8260" s="8"/>
      <c r="V8260" s="8"/>
      <c r="W8260" s="8"/>
      <c r="X8260" s="122"/>
      <c r="Y8260" s="8"/>
      <c r="Z8260" s="8"/>
      <c r="AA8260" s="8"/>
      <c r="AB8260" s="8"/>
      <c r="AC8260" s="122"/>
      <c r="AD8260" s="8"/>
      <c r="AE8260" s="8"/>
      <c r="AF8260" s="8"/>
      <c r="AG8260" s="8"/>
      <c r="AH8260" s="122"/>
      <c r="AI8260" s="137"/>
      <c r="AJ8260" s="137"/>
      <c r="AK8260" s="137"/>
      <c r="AL8260" s="137"/>
      <c r="AM8260" s="138"/>
      <c r="AN8260" s="8"/>
      <c r="AO8260" s="8"/>
      <c r="AP8260" s="8"/>
      <c r="AQ8260" s="8"/>
      <c r="AR8260" s="122"/>
      <c r="AS8260" s="139"/>
      <c r="AT8260" s="139"/>
      <c r="AU8260" s="139"/>
      <c r="AV8260" s="139"/>
      <c r="AW8260" s="140"/>
      <c r="AX8260" s="8"/>
      <c r="AY8260" s="8"/>
      <c r="AZ8260" s="8"/>
      <c r="BA8260" s="8"/>
      <c r="BB8260" s="122"/>
      <c r="BC8260" s="8"/>
      <c r="BD8260" s="8"/>
      <c r="BE8260" s="8"/>
      <c r="BF8260" s="8"/>
      <c r="BG8260" s="122"/>
      <c r="BH8260" s="8"/>
      <c r="BI8260" s="8"/>
      <c r="BJ8260" s="8"/>
      <c r="BK8260" s="8"/>
      <c r="BL8260" s="122"/>
      <c r="BM8260" s="8"/>
      <c r="BN8260" s="8"/>
      <c r="BO8260" s="8"/>
      <c r="BP8260" s="8"/>
      <c r="BQ8260" s="122"/>
      <c r="BR8260" s="8"/>
      <c r="BS8260" s="8"/>
      <c r="BT8260" s="8"/>
      <c r="BU8260" s="8"/>
      <c r="BV8260" s="122"/>
    </row>
    <row r="8261" spans="1:74" hidden="1" x14ac:dyDescent="0.3">
      <c r="A8261" s="8"/>
      <c r="B8261" s="2" t="s">
        <v>2</v>
      </c>
      <c r="C8261" s="2" t="s">
        <v>3</v>
      </c>
      <c r="D8261" s="2" t="s">
        <v>508</v>
      </c>
      <c r="E8261" s="9" t="s">
        <v>845</v>
      </c>
      <c r="F8261" s="10"/>
      <c r="G8261" s="18" t="s">
        <v>5</v>
      </c>
      <c r="H8261" s="3">
        <v>2024</v>
      </c>
      <c r="I8261" s="20" t="s">
        <v>282</v>
      </c>
      <c r="J8261" s="2" t="s">
        <v>272</v>
      </c>
      <c r="K8261" s="2" t="s">
        <v>321</v>
      </c>
      <c r="L8261" s="163">
        <f t="shared" si="392"/>
        <v>0</v>
      </c>
      <c r="M8261" s="163">
        <f t="shared" si="393"/>
        <v>0</v>
      </c>
      <c r="N8261" s="181"/>
      <c r="O8261" s="8"/>
      <c r="P8261" s="8"/>
      <c r="Q8261" s="8"/>
      <c r="R8261" s="8"/>
      <c r="S8261" s="122"/>
      <c r="T8261" s="8"/>
      <c r="U8261" s="8"/>
      <c r="V8261" s="8"/>
      <c r="W8261" s="8"/>
      <c r="X8261" s="122"/>
      <c r="Y8261" s="8"/>
      <c r="Z8261" s="8"/>
      <c r="AA8261" s="8"/>
      <c r="AB8261" s="8"/>
      <c r="AC8261" s="122"/>
      <c r="AD8261" s="8"/>
      <c r="AE8261" s="8"/>
      <c r="AF8261" s="8"/>
      <c r="AG8261" s="8"/>
      <c r="AH8261" s="122"/>
      <c r="AI8261" s="137"/>
      <c r="AJ8261" s="137"/>
      <c r="AK8261" s="137"/>
      <c r="AL8261" s="137"/>
      <c r="AM8261" s="138"/>
      <c r="AN8261" s="8"/>
      <c r="AO8261" s="8"/>
      <c r="AP8261" s="8"/>
      <c r="AQ8261" s="8"/>
      <c r="AR8261" s="122"/>
      <c r="AS8261" s="139"/>
      <c r="AT8261" s="139"/>
      <c r="AU8261" s="139"/>
      <c r="AV8261" s="139"/>
      <c r="AW8261" s="140"/>
      <c r="AX8261" s="8"/>
      <c r="AY8261" s="8"/>
      <c r="AZ8261" s="8"/>
      <c r="BA8261" s="8"/>
      <c r="BB8261" s="122"/>
      <c r="BC8261" s="8"/>
      <c r="BD8261" s="8"/>
      <c r="BE8261" s="8"/>
      <c r="BF8261" s="8"/>
      <c r="BG8261" s="122"/>
      <c r="BH8261" s="8"/>
      <c r="BI8261" s="8"/>
      <c r="BJ8261" s="8"/>
      <c r="BK8261" s="8"/>
      <c r="BL8261" s="122"/>
      <c r="BM8261" s="8"/>
      <c r="BN8261" s="8"/>
      <c r="BO8261" s="8"/>
      <c r="BP8261" s="8"/>
      <c r="BQ8261" s="122"/>
      <c r="BR8261" s="8"/>
      <c r="BS8261" s="8"/>
      <c r="BT8261" s="8"/>
      <c r="BU8261" s="8"/>
      <c r="BV8261" s="122"/>
    </row>
    <row r="8262" spans="1:74" hidden="1" x14ac:dyDescent="0.3">
      <c r="A8262" s="8"/>
      <c r="B8262" s="2" t="s">
        <v>2</v>
      </c>
      <c r="C8262" s="2" t="s">
        <v>3</v>
      </c>
      <c r="D8262" s="2" t="s">
        <v>508</v>
      </c>
      <c r="E8262" s="9" t="s">
        <v>845</v>
      </c>
      <c r="F8262" s="10"/>
      <c r="G8262" s="18" t="s">
        <v>5</v>
      </c>
      <c r="H8262" s="3">
        <v>2024</v>
      </c>
      <c r="I8262" s="20" t="s">
        <v>282</v>
      </c>
      <c r="J8262" s="2" t="s">
        <v>273</v>
      </c>
      <c r="K8262" s="2" t="s">
        <v>321</v>
      </c>
      <c r="L8262" s="165">
        <f t="shared" si="392"/>
        <v>0</v>
      </c>
      <c r="M8262" s="163">
        <f t="shared" si="393"/>
        <v>0</v>
      </c>
      <c r="N8262" s="181"/>
      <c r="O8262" s="8"/>
      <c r="P8262" s="8"/>
      <c r="Q8262" s="8"/>
      <c r="R8262" s="8"/>
      <c r="S8262" s="122"/>
      <c r="T8262" s="8"/>
      <c r="U8262" s="8"/>
      <c r="V8262" s="8"/>
      <c r="W8262" s="8"/>
      <c r="X8262" s="122"/>
      <c r="Y8262" s="8"/>
      <c r="Z8262" s="8"/>
      <c r="AA8262" s="8"/>
      <c r="AB8262" s="8"/>
      <c r="AC8262" s="122"/>
      <c r="AD8262" s="8"/>
      <c r="AE8262" s="8"/>
      <c r="AF8262" s="8"/>
      <c r="AG8262" s="8"/>
      <c r="AH8262" s="122"/>
      <c r="AI8262" s="137"/>
      <c r="AJ8262" s="137"/>
      <c r="AK8262" s="137"/>
      <c r="AL8262" s="137"/>
      <c r="AM8262" s="138"/>
      <c r="AN8262" s="8"/>
      <c r="AO8262" s="8"/>
      <c r="AP8262" s="8"/>
      <c r="AQ8262" s="8"/>
      <c r="AR8262" s="122"/>
      <c r="AS8262" s="139"/>
      <c r="AT8262" s="139"/>
      <c r="AU8262" s="139"/>
      <c r="AV8262" s="139"/>
      <c r="AW8262" s="140"/>
      <c r="AX8262" s="8"/>
      <c r="AY8262" s="8"/>
      <c r="AZ8262" s="8"/>
      <c r="BA8262" s="8"/>
      <c r="BB8262" s="122"/>
      <c r="BC8262" s="8"/>
      <c r="BD8262" s="8"/>
      <c r="BE8262" s="8"/>
      <c r="BF8262" s="8"/>
      <c r="BG8262" s="122"/>
      <c r="BH8262" s="8"/>
      <c r="BI8262" s="8"/>
      <c r="BJ8262" s="8"/>
      <c r="BK8262" s="8"/>
      <c r="BL8262" s="122"/>
      <c r="BM8262" s="8"/>
      <c r="BN8262" s="8"/>
      <c r="BO8262" s="8"/>
      <c r="BP8262" s="8"/>
      <c r="BQ8262" s="122"/>
      <c r="BR8262" s="8"/>
      <c r="BS8262" s="8"/>
      <c r="BT8262" s="8"/>
      <c r="BU8262" s="8"/>
      <c r="BV8262" s="122"/>
    </row>
    <row r="8263" spans="1:74" hidden="1" x14ac:dyDescent="0.3">
      <c r="A8263" s="8"/>
      <c r="B8263" s="2" t="s">
        <v>2</v>
      </c>
      <c r="C8263" s="2" t="s">
        <v>3</v>
      </c>
      <c r="D8263" s="2" t="s">
        <v>508</v>
      </c>
      <c r="E8263" s="9" t="s">
        <v>845</v>
      </c>
      <c r="F8263" s="10"/>
      <c r="G8263" s="18" t="s">
        <v>5</v>
      </c>
      <c r="H8263" s="3">
        <v>2024</v>
      </c>
      <c r="I8263" s="20" t="s">
        <v>282</v>
      </c>
      <c r="J8263" s="2" t="s">
        <v>274</v>
      </c>
      <c r="K8263" s="2" t="s">
        <v>321</v>
      </c>
      <c r="L8263" s="163">
        <f t="shared" si="392"/>
        <v>0</v>
      </c>
      <c r="M8263" s="163">
        <f t="shared" si="393"/>
        <v>0</v>
      </c>
      <c r="N8263" s="181"/>
      <c r="O8263" s="8"/>
      <c r="P8263" s="8"/>
      <c r="Q8263" s="8"/>
      <c r="R8263" s="8"/>
      <c r="S8263" s="122"/>
      <c r="T8263" s="8"/>
      <c r="U8263" s="8"/>
      <c r="V8263" s="8"/>
      <c r="W8263" s="8"/>
      <c r="X8263" s="122"/>
      <c r="Y8263" s="8"/>
      <c r="Z8263" s="8"/>
      <c r="AA8263" s="8"/>
      <c r="AB8263" s="8"/>
      <c r="AC8263" s="122"/>
      <c r="AD8263" s="8"/>
      <c r="AE8263" s="8"/>
      <c r="AF8263" s="8"/>
      <c r="AG8263" s="8"/>
      <c r="AH8263" s="122"/>
      <c r="AI8263" s="137"/>
      <c r="AJ8263" s="137"/>
      <c r="AK8263" s="137"/>
      <c r="AL8263" s="137"/>
      <c r="AM8263" s="138"/>
      <c r="AN8263" s="8"/>
      <c r="AO8263" s="8"/>
      <c r="AP8263" s="8"/>
      <c r="AQ8263" s="8"/>
      <c r="AR8263" s="122"/>
      <c r="AS8263" s="139"/>
      <c r="AT8263" s="139"/>
      <c r="AU8263" s="139"/>
      <c r="AV8263" s="139"/>
      <c r="AW8263" s="140"/>
      <c r="AX8263" s="8"/>
      <c r="AY8263" s="8"/>
      <c r="AZ8263" s="8"/>
      <c r="BA8263" s="8"/>
      <c r="BB8263" s="122"/>
      <c r="BC8263" s="8"/>
      <c r="BD8263" s="8"/>
      <c r="BE8263" s="8"/>
      <c r="BF8263" s="8"/>
      <c r="BG8263" s="122"/>
      <c r="BH8263" s="8"/>
      <c r="BI8263" s="8"/>
      <c r="BJ8263" s="8"/>
      <c r="BK8263" s="8"/>
      <c r="BL8263" s="122"/>
      <c r="BM8263" s="8"/>
      <c r="BN8263" s="8"/>
      <c r="BO8263" s="8"/>
      <c r="BP8263" s="8"/>
      <c r="BQ8263" s="122"/>
      <c r="BR8263" s="8"/>
      <c r="BS8263" s="8"/>
      <c r="BT8263" s="8"/>
      <c r="BU8263" s="8"/>
      <c r="BV8263" s="122"/>
    </row>
    <row r="8264" spans="1:74" hidden="1" x14ac:dyDescent="0.3">
      <c r="A8264" s="8"/>
      <c r="B8264" s="2" t="s">
        <v>2</v>
      </c>
      <c r="C8264" s="2" t="s">
        <v>3</v>
      </c>
      <c r="D8264" s="2" t="s">
        <v>508</v>
      </c>
      <c r="E8264" s="9" t="s">
        <v>845</v>
      </c>
      <c r="F8264" s="10"/>
      <c r="G8264" s="18" t="s">
        <v>5</v>
      </c>
      <c r="H8264" s="3">
        <v>2024</v>
      </c>
      <c r="I8264" s="20" t="s">
        <v>282</v>
      </c>
      <c r="J8264" s="2" t="s">
        <v>275</v>
      </c>
      <c r="K8264" s="2" t="s">
        <v>321</v>
      </c>
      <c r="L8264" s="163">
        <f t="shared" si="392"/>
        <v>0</v>
      </c>
      <c r="M8264" s="163">
        <f t="shared" si="393"/>
        <v>0</v>
      </c>
      <c r="N8264" s="181"/>
      <c r="O8264" s="8"/>
      <c r="P8264" s="8"/>
      <c r="Q8264" s="8"/>
      <c r="R8264" s="8"/>
      <c r="S8264" s="122"/>
      <c r="T8264" s="8"/>
      <c r="U8264" s="8"/>
      <c r="V8264" s="8"/>
      <c r="W8264" s="8"/>
      <c r="X8264" s="122"/>
      <c r="Y8264" s="8"/>
      <c r="Z8264" s="8"/>
      <c r="AA8264" s="8"/>
      <c r="AB8264" s="8"/>
      <c r="AC8264" s="122"/>
      <c r="AD8264" s="8"/>
      <c r="AE8264" s="8"/>
      <c r="AF8264" s="8"/>
      <c r="AG8264" s="8"/>
      <c r="AH8264" s="122"/>
      <c r="AI8264" s="137"/>
      <c r="AJ8264" s="137"/>
      <c r="AK8264" s="137"/>
      <c r="AL8264" s="137"/>
      <c r="AM8264" s="138"/>
      <c r="AN8264" s="8"/>
      <c r="AO8264" s="8"/>
      <c r="AP8264" s="8"/>
      <c r="AQ8264" s="8"/>
      <c r="AR8264" s="122"/>
      <c r="AS8264" s="139"/>
      <c r="AT8264" s="139"/>
      <c r="AU8264" s="139"/>
      <c r="AV8264" s="139"/>
      <c r="AW8264" s="140"/>
      <c r="AX8264" s="8"/>
      <c r="AY8264" s="8"/>
      <c r="AZ8264" s="8"/>
      <c r="BA8264" s="8"/>
      <c r="BB8264" s="122"/>
      <c r="BC8264" s="8"/>
      <c r="BD8264" s="8"/>
      <c r="BE8264" s="8"/>
      <c r="BF8264" s="8"/>
      <c r="BG8264" s="122"/>
      <c r="BH8264" s="8"/>
      <c r="BI8264" s="8"/>
      <c r="BJ8264" s="8"/>
      <c r="BK8264" s="8"/>
      <c r="BL8264" s="122"/>
      <c r="BM8264" s="8"/>
      <c r="BN8264" s="8"/>
      <c r="BO8264" s="8"/>
      <c r="BP8264" s="8"/>
      <c r="BQ8264" s="122"/>
      <c r="BR8264" s="8"/>
      <c r="BS8264" s="8"/>
      <c r="BT8264" s="8"/>
      <c r="BU8264" s="8"/>
      <c r="BV8264" s="122"/>
    </row>
    <row r="8265" spans="1:74" hidden="1" x14ac:dyDescent="0.3">
      <c r="A8265" s="8"/>
      <c r="B8265" s="2" t="s">
        <v>2</v>
      </c>
      <c r="C8265" s="2" t="s">
        <v>3</v>
      </c>
      <c r="D8265" s="2" t="s">
        <v>508</v>
      </c>
      <c r="E8265" s="9" t="s">
        <v>845</v>
      </c>
      <c r="F8265" s="10"/>
      <c r="G8265" s="18" t="s">
        <v>5</v>
      </c>
      <c r="H8265" s="3">
        <v>2024</v>
      </c>
      <c r="I8265" s="20" t="s">
        <v>282</v>
      </c>
      <c r="J8265" s="2" t="s">
        <v>276</v>
      </c>
      <c r="K8265" s="2" t="s">
        <v>320</v>
      </c>
      <c r="L8265" s="163">
        <f t="shared" si="392"/>
        <v>0</v>
      </c>
      <c r="M8265" s="163">
        <f t="shared" si="393"/>
        <v>0</v>
      </c>
      <c r="N8265" s="181"/>
      <c r="O8265" s="8"/>
      <c r="P8265" s="8"/>
      <c r="Q8265" s="8"/>
      <c r="R8265" s="8"/>
      <c r="S8265" s="122"/>
      <c r="T8265" s="8"/>
      <c r="U8265" s="8"/>
      <c r="V8265" s="8"/>
      <c r="W8265" s="8"/>
      <c r="X8265" s="122"/>
      <c r="Y8265" s="8"/>
      <c r="Z8265" s="8"/>
      <c r="AA8265" s="8"/>
      <c r="AB8265" s="8"/>
      <c r="AC8265" s="122"/>
      <c r="AD8265" s="8"/>
      <c r="AE8265" s="8"/>
      <c r="AF8265" s="8"/>
      <c r="AG8265" s="8"/>
      <c r="AH8265" s="122"/>
      <c r="AI8265" s="137"/>
      <c r="AJ8265" s="137"/>
      <c r="AK8265" s="137"/>
      <c r="AL8265" s="137"/>
      <c r="AM8265" s="138"/>
      <c r="AN8265" s="8"/>
      <c r="AO8265" s="8"/>
      <c r="AP8265" s="8"/>
      <c r="AQ8265" s="8"/>
      <c r="AR8265" s="122"/>
      <c r="AS8265" s="139"/>
      <c r="AT8265" s="139"/>
      <c r="AU8265" s="139"/>
      <c r="AV8265" s="139"/>
      <c r="AW8265" s="140"/>
      <c r="AX8265" s="8"/>
      <c r="AY8265" s="8"/>
      <c r="AZ8265" s="8"/>
      <c r="BA8265" s="8"/>
      <c r="BB8265" s="122"/>
      <c r="BC8265" s="8"/>
      <c r="BD8265" s="8"/>
      <c r="BE8265" s="8"/>
      <c r="BF8265" s="8"/>
      <c r="BG8265" s="122"/>
      <c r="BH8265" s="8"/>
      <c r="BI8265" s="8"/>
      <c r="BJ8265" s="8"/>
      <c r="BK8265" s="8"/>
      <c r="BL8265" s="122"/>
      <c r="BM8265" s="8"/>
      <c r="BN8265" s="8"/>
      <c r="BO8265" s="8"/>
      <c r="BP8265" s="8"/>
      <c r="BQ8265" s="122"/>
      <c r="BR8265" s="8"/>
      <c r="BS8265" s="8"/>
      <c r="BT8265" s="8"/>
      <c r="BU8265" s="8"/>
      <c r="BV8265" s="122"/>
    </row>
    <row r="8266" spans="1:74" hidden="1" x14ac:dyDescent="0.3">
      <c r="A8266" s="8"/>
      <c r="B8266" s="2" t="s">
        <v>2</v>
      </c>
      <c r="C8266" s="2" t="s">
        <v>3</v>
      </c>
      <c r="D8266" s="2" t="s">
        <v>508</v>
      </c>
      <c r="E8266" s="9" t="s">
        <v>845</v>
      </c>
      <c r="F8266" s="10"/>
      <c r="G8266" s="18" t="s">
        <v>5</v>
      </c>
      <c r="H8266" s="3">
        <v>2024</v>
      </c>
      <c r="I8266" s="20" t="s">
        <v>282</v>
      </c>
      <c r="J8266" s="2" t="s">
        <v>277</v>
      </c>
      <c r="K8266" s="2" t="s">
        <v>320</v>
      </c>
      <c r="L8266" s="163">
        <f t="shared" si="392"/>
        <v>0</v>
      </c>
      <c r="M8266" s="163">
        <f t="shared" si="393"/>
        <v>0</v>
      </c>
      <c r="N8266" s="181"/>
      <c r="O8266" s="8"/>
      <c r="P8266" s="8"/>
      <c r="Q8266" s="8"/>
      <c r="R8266" s="8"/>
      <c r="S8266" s="122"/>
      <c r="T8266" s="8"/>
      <c r="U8266" s="8"/>
      <c r="V8266" s="8"/>
      <c r="W8266" s="8"/>
      <c r="X8266" s="122"/>
      <c r="Y8266" s="8"/>
      <c r="Z8266" s="8"/>
      <c r="AA8266" s="8"/>
      <c r="AB8266" s="8"/>
      <c r="AC8266" s="122"/>
      <c r="AD8266" s="8"/>
      <c r="AE8266" s="8"/>
      <c r="AF8266" s="8"/>
      <c r="AG8266" s="8"/>
      <c r="AH8266" s="122"/>
      <c r="AI8266" s="137"/>
      <c r="AJ8266" s="137"/>
      <c r="AK8266" s="137"/>
      <c r="AL8266" s="137"/>
      <c r="AM8266" s="138"/>
      <c r="AN8266" s="8"/>
      <c r="AO8266" s="8"/>
      <c r="AP8266" s="8"/>
      <c r="AQ8266" s="8"/>
      <c r="AR8266" s="122"/>
      <c r="AS8266" s="139"/>
      <c r="AT8266" s="139"/>
      <c r="AU8266" s="139"/>
      <c r="AV8266" s="139"/>
      <c r="AW8266" s="140"/>
      <c r="AX8266" s="8"/>
      <c r="AY8266" s="8"/>
      <c r="AZ8266" s="8"/>
      <c r="BA8266" s="8"/>
      <c r="BB8266" s="122"/>
      <c r="BC8266" s="8"/>
      <c r="BD8266" s="8"/>
      <c r="BE8266" s="8"/>
      <c r="BF8266" s="8"/>
      <c r="BG8266" s="122"/>
      <c r="BH8266" s="8"/>
      <c r="BI8266" s="8"/>
      <c r="BJ8266" s="8"/>
      <c r="BK8266" s="8"/>
      <c r="BL8266" s="122"/>
      <c r="BM8266" s="8"/>
      <c r="BN8266" s="8"/>
      <c r="BO8266" s="8"/>
      <c r="BP8266" s="8"/>
      <c r="BQ8266" s="122"/>
      <c r="BR8266" s="8"/>
      <c r="BS8266" s="8"/>
      <c r="BT8266" s="8"/>
      <c r="BU8266" s="8"/>
      <c r="BV8266" s="122"/>
    </row>
    <row r="8267" spans="1:74" hidden="1" x14ac:dyDescent="0.3">
      <c r="A8267" s="8"/>
      <c r="B8267" s="2" t="s">
        <v>2</v>
      </c>
      <c r="C8267" s="2" t="s">
        <v>3</v>
      </c>
      <c r="D8267" s="2" t="s">
        <v>508</v>
      </c>
      <c r="E8267" s="9" t="s">
        <v>845</v>
      </c>
      <c r="F8267" s="10"/>
      <c r="G8267" s="18" t="s">
        <v>5</v>
      </c>
      <c r="H8267" s="3">
        <v>2024</v>
      </c>
      <c r="I8267" s="20" t="s">
        <v>283</v>
      </c>
      <c r="J8267" s="2" t="s">
        <v>298</v>
      </c>
      <c r="K8267" s="2" t="s">
        <v>321</v>
      </c>
      <c r="L8267" s="163">
        <f t="shared" si="392"/>
        <v>0</v>
      </c>
      <c r="M8267" s="163">
        <f t="shared" si="393"/>
        <v>0</v>
      </c>
      <c r="N8267" s="181"/>
      <c r="O8267" s="8"/>
      <c r="P8267" s="8"/>
      <c r="Q8267" s="8"/>
      <c r="R8267" s="8"/>
      <c r="S8267" s="122"/>
      <c r="T8267" s="8"/>
      <c r="U8267" s="8"/>
      <c r="V8267" s="8"/>
      <c r="W8267" s="8"/>
      <c r="X8267" s="122"/>
      <c r="Y8267" s="8"/>
      <c r="Z8267" s="8"/>
      <c r="AA8267" s="8"/>
      <c r="AB8267" s="8"/>
      <c r="AC8267" s="122"/>
      <c r="AD8267" s="8"/>
      <c r="AE8267" s="8"/>
      <c r="AF8267" s="8"/>
      <c r="AG8267" s="8"/>
      <c r="AH8267" s="122"/>
      <c r="AI8267" s="137"/>
      <c r="AJ8267" s="137"/>
      <c r="AK8267" s="137"/>
      <c r="AL8267" s="137"/>
      <c r="AM8267" s="138"/>
      <c r="AN8267" s="8"/>
      <c r="AO8267" s="8"/>
      <c r="AP8267" s="8"/>
      <c r="AQ8267" s="8"/>
      <c r="AR8267" s="122"/>
      <c r="AS8267" s="139"/>
      <c r="AT8267" s="139"/>
      <c r="AU8267" s="139"/>
      <c r="AV8267" s="139"/>
      <c r="AW8267" s="140"/>
      <c r="AX8267" s="8"/>
      <c r="AY8267" s="8"/>
      <c r="AZ8267" s="8"/>
      <c r="BA8267" s="8"/>
      <c r="BB8267" s="122"/>
      <c r="BC8267" s="8"/>
      <c r="BD8267" s="8"/>
      <c r="BE8267" s="8"/>
      <c r="BF8267" s="8"/>
      <c r="BG8267" s="122"/>
      <c r="BH8267" s="8"/>
      <c r="BI8267" s="8"/>
      <c r="BJ8267" s="8"/>
      <c r="BK8267" s="8"/>
      <c r="BL8267" s="122"/>
      <c r="BM8267" s="8"/>
      <c r="BN8267" s="8"/>
      <c r="BO8267" s="8"/>
      <c r="BP8267" s="8"/>
      <c r="BQ8267" s="122"/>
      <c r="BR8267" s="8"/>
      <c r="BS8267" s="8"/>
      <c r="BT8267" s="8"/>
      <c r="BU8267" s="8"/>
      <c r="BV8267" s="122"/>
    </row>
    <row r="8268" spans="1:74" hidden="1" x14ac:dyDescent="0.3">
      <c r="A8268" s="8"/>
      <c r="B8268" s="2" t="s">
        <v>2</v>
      </c>
      <c r="C8268" s="2" t="s">
        <v>3</v>
      </c>
      <c r="D8268" s="2" t="s">
        <v>508</v>
      </c>
      <c r="E8268" s="9" t="s">
        <v>845</v>
      </c>
      <c r="F8268" s="10"/>
      <c r="G8268" s="18" t="s">
        <v>5</v>
      </c>
      <c r="H8268" s="3">
        <v>2024</v>
      </c>
      <c r="I8268" s="20" t="s">
        <v>283</v>
      </c>
      <c r="J8268" s="2" t="s">
        <v>278</v>
      </c>
      <c r="K8268" s="2" t="s">
        <v>320</v>
      </c>
      <c r="L8268" s="163">
        <f t="shared" si="392"/>
        <v>0</v>
      </c>
      <c r="M8268" s="163">
        <f t="shared" si="393"/>
        <v>0</v>
      </c>
      <c r="N8268" s="181"/>
      <c r="O8268" s="8"/>
      <c r="P8268" s="8"/>
      <c r="Q8268" s="8"/>
      <c r="R8268" s="8"/>
      <c r="S8268" s="122"/>
      <c r="T8268" s="8"/>
      <c r="U8268" s="8"/>
      <c r="V8268" s="8"/>
      <c r="W8268" s="8"/>
      <c r="X8268" s="122"/>
      <c r="Y8268" s="8"/>
      <c r="Z8268" s="8"/>
      <c r="AA8268" s="8"/>
      <c r="AB8268" s="8"/>
      <c r="AC8268" s="122"/>
      <c r="AD8268" s="8"/>
      <c r="AE8268" s="8"/>
      <c r="AF8268" s="8"/>
      <c r="AG8268" s="8"/>
      <c r="AH8268" s="122"/>
      <c r="AI8268" s="137"/>
      <c r="AJ8268" s="137"/>
      <c r="AK8268" s="137"/>
      <c r="AL8268" s="137"/>
      <c r="AM8268" s="138"/>
      <c r="AN8268" s="8"/>
      <c r="AO8268" s="8"/>
      <c r="AP8268" s="8"/>
      <c r="AQ8268" s="8"/>
      <c r="AR8268" s="122"/>
      <c r="AS8268" s="139"/>
      <c r="AT8268" s="139"/>
      <c r="AU8268" s="139"/>
      <c r="AV8268" s="139"/>
      <c r="AW8268" s="140"/>
      <c r="AX8268" s="8"/>
      <c r="AY8268" s="8"/>
      <c r="AZ8268" s="8"/>
      <c r="BA8268" s="8"/>
      <c r="BB8268" s="122"/>
      <c r="BC8268" s="8"/>
      <c r="BD8268" s="8"/>
      <c r="BE8268" s="8"/>
      <c r="BF8268" s="8"/>
      <c r="BG8268" s="122"/>
      <c r="BH8268" s="8"/>
      <c r="BI8268" s="8"/>
      <c r="BJ8268" s="8"/>
      <c r="BK8268" s="8"/>
      <c r="BL8268" s="122"/>
      <c r="BM8268" s="8"/>
      <c r="BN8268" s="8"/>
      <c r="BO8268" s="8"/>
      <c r="BP8268" s="8"/>
      <c r="BQ8268" s="122"/>
      <c r="BR8268" s="8"/>
      <c r="BS8268" s="8"/>
      <c r="BT8268" s="8"/>
      <c r="BU8268" s="8"/>
      <c r="BV8268" s="122"/>
    </row>
    <row r="8269" spans="1:74" hidden="1" x14ac:dyDescent="0.3">
      <c r="A8269" s="8"/>
      <c r="B8269" s="2" t="s">
        <v>2</v>
      </c>
      <c r="C8269" s="2" t="s">
        <v>3</v>
      </c>
      <c r="D8269" s="2" t="s">
        <v>508</v>
      </c>
      <c r="E8269" s="9" t="s">
        <v>845</v>
      </c>
      <c r="F8269" s="10"/>
      <c r="G8269" s="18" t="s">
        <v>5</v>
      </c>
      <c r="H8269" s="3">
        <v>2024</v>
      </c>
      <c r="I8269" s="20" t="s">
        <v>283</v>
      </c>
      <c r="J8269" s="2" t="s">
        <v>279</v>
      </c>
      <c r="K8269" s="2" t="s">
        <v>320</v>
      </c>
      <c r="L8269" s="163">
        <f t="shared" si="392"/>
        <v>0</v>
      </c>
      <c r="M8269" s="163">
        <f t="shared" si="393"/>
        <v>0</v>
      </c>
      <c r="N8269" s="181"/>
      <c r="O8269" s="8"/>
      <c r="P8269" s="8"/>
      <c r="Q8269" s="8"/>
      <c r="R8269" s="8"/>
      <c r="S8269" s="122"/>
      <c r="T8269" s="8"/>
      <c r="U8269" s="8"/>
      <c r="V8269" s="8"/>
      <c r="W8269" s="8"/>
      <c r="X8269" s="122"/>
      <c r="Y8269" s="8"/>
      <c r="Z8269" s="8"/>
      <c r="AA8269" s="8"/>
      <c r="AB8269" s="8"/>
      <c r="AC8269" s="122"/>
      <c r="AD8269" s="8"/>
      <c r="AE8269" s="8"/>
      <c r="AF8269" s="8"/>
      <c r="AG8269" s="8"/>
      <c r="AH8269" s="122"/>
      <c r="AI8269" s="137"/>
      <c r="AJ8269" s="137"/>
      <c r="AK8269" s="137"/>
      <c r="AL8269" s="137"/>
      <c r="AM8269" s="138"/>
      <c r="AN8269" s="8"/>
      <c r="AO8269" s="8"/>
      <c r="AP8269" s="8"/>
      <c r="AQ8269" s="8"/>
      <c r="AR8269" s="122"/>
      <c r="AS8269" s="139"/>
      <c r="AT8269" s="139"/>
      <c r="AU8269" s="139"/>
      <c r="AV8269" s="139"/>
      <c r="AW8269" s="140"/>
      <c r="AX8269" s="8"/>
      <c r="AY8269" s="8"/>
      <c r="AZ8269" s="8"/>
      <c r="BA8269" s="8"/>
      <c r="BB8269" s="122"/>
      <c r="BC8269" s="8"/>
      <c r="BD8269" s="8"/>
      <c r="BE8269" s="8"/>
      <c r="BF8269" s="8"/>
      <c r="BG8269" s="122"/>
      <c r="BH8269" s="8"/>
      <c r="BI8269" s="8"/>
      <c r="BJ8269" s="8"/>
      <c r="BK8269" s="8"/>
      <c r="BL8269" s="122"/>
      <c r="BM8269" s="8"/>
      <c r="BN8269" s="8"/>
      <c r="BO8269" s="8"/>
      <c r="BP8269" s="8"/>
      <c r="BQ8269" s="122"/>
      <c r="BR8269" s="8"/>
      <c r="BS8269" s="8"/>
      <c r="BT8269" s="8"/>
      <c r="BU8269" s="8"/>
      <c r="BV8269" s="122"/>
    </row>
    <row r="8270" spans="1:74" hidden="1" x14ac:dyDescent="0.3">
      <c r="A8270" s="8"/>
      <c r="B8270" s="2" t="s">
        <v>2</v>
      </c>
      <c r="C8270" s="2" t="s">
        <v>3</v>
      </c>
      <c r="D8270" s="2" t="s">
        <v>508</v>
      </c>
      <c r="E8270" s="9" t="s">
        <v>845</v>
      </c>
      <c r="F8270" s="10"/>
      <c r="G8270" s="18" t="s">
        <v>5</v>
      </c>
      <c r="H8270" s="3">
        <v>2024</v>
      </c>
      <c r="I8270" s="20" t="s">
        <v>286</v>
      </c>
      <c r="J8270" s="2" t="s">
        <v>280</v>
      </c>
      <c r="K8270" s="2" t="s">
        <v>319</v>
      </c>
      <c r="L8270" s="163">
        <f t="shared" si="392"/>
        <v>0</v>
      </c>
      <c r="M8270" s="163">
        <f t="shared" si="393"/>
        <v>0</v>
      </c>
      <c r="N8270" s="181"/>
      <c r="O8270" s="8"/>
      <c r="P8270" s="8"/>
      <c r="Q8270" s="8"/>
      <c r="R8270" s="8"/>
      <c r="S8270" s="122"/>
      <c r="T8270" s="8"/>
      <c r="U8270" s="8"/>
      <c r="V8270" s="8"/>
      <c r="W8270" s="8"/>
      <c r="X8270" s="122"/>
      <c r="Y8270" s="8"/>
      <c r="Z8270" s="8"/>
      <c r="AA8270" s="8"/>
      <c r="AB8270" s="8"/>
      <c r="AC8270" s="122"/>
      <c r="AD8270" s="8"/>
      <c r="AE8270" s="8"/>
      <c r="AF8270" s="8"/>
      <c r="AG8270" s="8"/>
      <c r="AH8270" s="122"/>
      <c r="AI8270" s="137"/>
      <c r="AJ8270" s="137"/>
      <c r="AK8270" s="137"/>
      <c r="AL8270" s="137"/>
      <c r="AM8270" s="138"/>
      <c r="AN8270" s="8"/>
      <c r="AO8270" s="8"/>
      <c r="AP8270" s="8"/>
      <c r="AQ8270" s="8"/>
      <c r="AR8270" s="122"/>
      <c r="AS8270" s="139"/>
      <c r="AT8270" s="139"/>
      <c r="AU8270" s="139"/>
      <c r="AV8270" s="139"/>
      <c r="AW8270" s="140"/>
      <c r="AX8270" s="8"/>
      <c r="AY8270" s="8"/>
      <c r="AZ8270" s="8"/>
      <c r="BA8270" s="8"/>
      <c r="BB8270" s="122"/>
      <c r="BC8270" s="8"/>
      <c r="BD8270" s="8"/>
      <c r="BE8270" s="8"/>
      <c r="BF8270" s="8"/>
      <c r="BG8270" s="122"/>
      <c r="BH8270" s="8"/>
      <c r="BI8270" s="8"/>
      <c r="BJ8270" s="8"/>
      <c r="BK8270" s="8"/>
      <c r="BL8270" s="122"/>
      <c r="BM8270" s="8"/>
      <c r="BN8270" s="8"/>
      <c r="BO8270" s="8"/>
      <c r="BP8270" s="8"/>
      <c r="BQ8270" s="122"/>
      <c r="BR8270" s="8"/>
      <c r="BS8270" s="8"/>
      <c r="BT8270" s="8"/>
      <c r="BU8270" s="8"/>
      <c r="BV8270" s="122"/>
    </row>
    <row r="8271" spans="1:74" hidden="1" x14ac:dyDescent="0.3">
      <c r="A8271" s="8"/>
      <c r="B8271" s="2" t="s">
        <v>2</v>
      </c>
      <c r="C8271" s="2" t="s">
        <v>3</v>
      </c>
      <c r="D8271" s="2" t="s">
        <v>508</v>
      </c>
      <c r="E8271" s="9" t="s">
        <v>845</v>
      </c>
      <c r="F8271" s="10"/>
      <c r="G8271" s="18" t="s">
        <v>5</v>
      </c>
      <c r="H8271" s="3">
        <v>2024</v>
      </c>
      <c r="I8271" s="20" t="s">
        <v>286</v>
      </c>
      <c r="J8271" s="2" t="s">
        <v>281</v>
      </c>
      <c r="K8271" s="2" t="s">
        <v>319</v>
      </c>
      <c r="L8271" s="163"/>
      <c r="M8271" s="163">
        <f t="shared" si="393"/>
        <v>143.56399999999999</v>
      </c>
      <c r="N8271" s="181"/>
      <c r="O8271" s="8"/>
      <c r="P8271" s="8"/>
      <c r="Q8271" s="8"/>
      <c r="R8271" s="8"/>
      <c r="S8271" s="122"/>
      <c r="T8271" s="8"/>
      <c r="U8271" s="8"/>
      <c r="V8271" s="8"/>
      <c r="W8271" s="8"/>
      <c r="X8271" s="122"/>
      <c r="Y8271" s="8"/>
      <c r="Z8271" s="8"/>
      <c r="AA8271" s="8"/>
      <c r="AB8271" s="8"/>
      <c r="AC8271" s="122"/>
      <c r="AD8271" s="8"/>
      <c r="AE8271" s="8"/>
      <c r="AF8271" s="8"/>
      <c r="AG8271" s="8"/>
      <c r="AH8271" s="122"/>
      <c r="AI8271" s="137"/>
      <c r="AJ8271" s="137"/>
      <c r="AK8271" s="137"/>
      <c r="AL8271" s="137"/>
      <c r="AM8271" s="138"/>
      <c r="AN8271" s="8"/>
      <c r="AO8271" s="8"/>
      <c r="AP8271" s="8"/>
      <c r="AQ8271" s="8"/>
      <c r="AR8271" s="122"/>
      <c r="AS8271" s="139"/>
      <c r="AT8271" s="139"/>
      <c r="AU8271" s="139"/>
      <c r="AV8271" s="139"/>
      <c r="AW8271" s="140"/>
      <c r="AX8271" s="8"/>
      <c r="AY8271" s="8"/>
      <c r="AZ8271" s="8"/>
      <c r="BA8271" s="8"/>
      <c r="BB8271" s="122"/>
      <c r="BC8271" s="8"/>
      <c r="BD8271" s="8"/>
      <c r="BE8271" s="8"/>
      <c r="BF8271" s="8"/>
      <c r="BG8271" s="122"/>
      <c r="BH8271" s="8"/>
      <c r="BI8271" s="8"/>
      <c r="BJ8271" s="8"/>
      <c r="BK8271" s="8"/>
      <c r="BL8271" s="122"/>
      <c r="BM8271" s="8"/>
      <c r="BN8271" s="8"/>
      <c r="BO8271" s="8"/>
      <c r="BP8271" s="8"/>
      <c r="BQ8271" s="122"/>
      <c r="BR8271" s="8" t="s">
        <v>1279</v>
      </c>
      <c r="BS8271" s="8"/>
      <c r="BT8271" s="8"/>
      <c r="BU8271" s="8"/>
      <c r="BV8271" s="122">
        <v>143.56399999999999</v>
      </c>
    </row>
    <row r="8272" spans="1:74" hidden="1" x14ac:dyDescent="0.3">
      <c r="A8272" s="15"/>
      <c r="B8272" s="12" t="s">
        <v>2</v>
      </c>
      <c r="C8272" s="12" t="s">
        <v>3</v>
      </c>
      <c r="D8272" s="12" t="s">
        <v>508</v>
      </c>
      <c r="E8272" s="16" t="s">
        <v>845</v>
      </c>
      <c r="F8272" s="17"/>
      <c r="G8272" s="19" t="s">
        <v>5</v>
      </c>
      <c r="H8272" s="7">
        <v>2024</v>
      </c>
      <c r="I8272" s="21"/>
      <c r="J8272" s="12" t="s">
        <v>314</v>
      </c>
      <c r="K8272" s="12"/>
      <c r="L8272" s="147"/>
      <c r="M8272" s="147">
        <f t="shared" si="393"/>
        <v>258.56399999999996</v>
      </c>
      <c r="N8272" s="183"/>
      <c r="O8272" s="15"/>
      <c r="P8272" s="15"/>
      <c r="Q8272" s="15"/>
      <c r="R8272" s="15"/>
      <c r="S8272" s="123"/>
      <c r="T8272" s="15"/>
      <c r="U8272" s="15"/>
      <c r="V8272" s="15"/>
      <c r="W8272" s="15"/>
      <c r="X8272" s="123"/>
      <c r="Y8272" s="15"/>
      <c r="Z8272" s="15"/>
      <c r="AA8272" s="15"/>
      <c r="AB8272" s="15"/>
      <c r="AC8272" s="123"/>
      <c r="AD8272" s="15"/>
      <c r="AE8272" s="15"/>
      <c r="AF8272" s="15"/>
      <c r="AG8272" s="15"/>
      <c r="AH8272" s="123"/>
      <c r="AI8272" s="15"/>
      <c r="AJ8272" s="15"/>
      <c r="AK8272" s="15"/>
      <c r="AL8272" s="15"/>
      <c r="AM8272" s="123">
        <f>SUM(AM8234:AM8271)</f>
        <v>0</v>
      </c>
      <c r="AN8272" s="15"/>
      <c r="AO8272" s="15"/>
      <c r="AP8272" s="15"/>
      <c r="AQ8272" s="15"/>
      <c r="AR8272" s="123">
        <f>SUM(AR8242:AR8271)</f>
        <v>0</v>
      </c>
      <c r="AS8272" s="15"/>
      <c r="AT8272" s="15"/>
      <c r="AU8272" s="15"/>
      <c r="AV8272" s="15"/>
      <c r="AW8272" s="123">
        <f>SUM(AW8234:AW8271)</f>
        <v>0</v>
      </c>
      <c r="AX8272" s="15"/>
      <c r="AY8272" s="15"/>
      <c r="AZ8272" s="15"/>
      <c r="BA8272" s="123"/>
      <c r="BB8272" s="123">
        <f>SUM(BB8234:BB8271)</f>
        <v>0</v>
      </c>
      <c r="BC8272" s="15"/>
      <c r="BD8272" s="15"/>
      <c r="BE8272" s="15"/>
      <c r="BF8272" s="123"/>
      <c r="BG8272" s="123">
        <f t="shared" ref="BG8272" si="394">SUM(BG8234:BG8271)</f>
        <v>0</v>
      </c>
      <c r="BH8272" s="15"/>
      <c r="BI8272" s="15"/>
      <c r="BJ8272" s="15"/>
      <c r="BK8272" s="123"/>
      <c r="BL8272" s="123">
        <f t="shared" ref="BL8272" si="395">SUM(BL8234:BL8271)</f>
        <v>0</v>
      </c>
      <c r="BM8272" s="15"/>
      <c r="BN8272" s="15"/>
      <c r="BO8272" s="15"/>
      <c r="BP8272" s="123"/>
      <c r="BQ8272" s="123">
        <f t="shared" ref="BQ8272" si="396">SUM(BQ8234:BQ8271)</f>
        <v>115</v>
      </c>
      <c r="BR8272" s="15"/>
      <c r="BS8272" s="15"/>
      <c r="BT8272" s="15"/>
      <c r="BU8272" s="123"/>
      <c r="BV8272" s="123">
        <f t="shared" ref="BV8272" si="397">SUM(BV8234:BV8271)</f>
        <v>143.56399999999999</v>
      </c>
    </row>
    <row r="8273" spans="1:74" hidden="1" x14ac:dyDescent="0.3">
      <c r="A8273" s="8"/>
      <c r="B8273" s="2" t="s">
        <v>2</v>
      </c>
      <c r="C8273" s="2" t="s">
        <v>3</v>
      </c>
      <c r="D8273" s="2" t="s">
        <v>508</v>
      </c>
      <c r="E8273" s="9" t="s">
        <v>843</v>
      </c>
      <c r="F8273" s="10"/>
      <c r="G8273" s="18" t="s">
        <v>5</v>
      </c>
      <c r="H8273" s="3">
        <v>2024</v>
      </c>
      <c r="I8273" s="20" t="s">
        <v>287</v>
      </c>
      <c r="J8273" s="2" t="s">
        <v>509</v>
      </c>
      <c r="K8273" s="2" t="s">
        <v>318</v>
      </c>
      <c r="L8273" s="163">
        <f>SUM(R8273,W8273,AB8273,AG8273,AL8273,AQ8273,AV8273,BA8273,BF8273,BK8273,BP8273,BU8273)</f>
        <v>0</v>
      </c>
      <c r="M8273" s="163">
        <f t="shared" si="393"/>
        <v>0</v>
      </c>
      <c r="N8273" s="181"/>
      <c r="O8273" s="8"/>
      <c r="P8273" s="8"/>
      <c r="Q8273" s="8"/>
      <c r="R8273" s="8"/>
      <c r="S8273" s="122"/>
      <c r="T8273" s="8"/>
      <c r="U8273" s="8"/>
      <c r="V8273" s="8"/>
      <c r="W8273" s="8"/>
      <c r="X8273" s="122"/>
      <c r="Y8273" s="8"/>
      <c r="Z8273" s="8"/>
      <c r="AA8273" s="8"/>
      <c r="AB8273" s="8"/>
      <c r="AC8273" s="122"/>
      <c r="AD8273" s="8"/>
      <c r="AE8273" s="8"/>
      <c r="AF8273" s="8"/>
      <c r="AG8273" s="8"/>
      <c r="AH8273" s="122"/>
      <c r="AI8273" s="137"/>
      <c r="AJ8273" s="137"/>
      <c r="AK8273" s="137"/>
      <c r="AL8273" s="137"/>
      <c r="AM8273" s="138"/>
      <c r="AN8273" s="8"/>
      <c r="AO8273" s="8"/>
      <c r="AP8273" s="8"/>
      <c r="AQ8273" s="8"/>
      <c r="AR8273" s="122"/>
      <c r="AS8273" s="139"/>
      <c r="AT8273" s="139"/>
      <c r="AU8273" s="139"/>
      <c r="AV8273" s="139"/>
      <c r="AW8273" s="140"/>
      <c r="AX8273" s="8"/>
      <c r="AY8273" s="8"/>
      <c r="AZ8273" s="8"/>
      <c r="BA8273" s="8"/>
      <c r="BB8273" s="122"/>
      <c r="BC8273" s="8"/>
      <c r="BD8273" s="8"/>
      <c r="BE8273" s="8"/>
      <c r="BF8273" s="8"/>
      <c r="BG8273" s="122"/>
      <c r="BH8273" s="8"/>
      <c r="BI8273" s="8"/>
      <c r="BJ8273" s="8"/>
      <c r="BK8273" s="8"/>
      <c r="BL8273" s="122"/>
      <c r="BM8273" s="8"/>
      <c r="BN8273" s="8"/>
      <c r="BO8273" s="8"/>
      <c r="BP8273" s="8"/>
      <c r="BQ8273" s="122"/>
      <c r="BR8273" s="8"/>
      <c r="BS8273" s="8"/>
      <c r="BT8273" s="8"/>
      <c r="BU8273" s="8"/>
      <c r="BV8273" s="122"/>
    </row>
    <row r="8274" spans="1:74" hidden="1" x14ac:dyDescent="0.3">
      <c r="A8274" s="8"/>
      <c r="B8274" s="2" t="s">
        <v>2</v>
      </c>
      <c r="C8274" s="2" t="s">
        <v>3</v>
      </c>
      <c r="D8274" s="2" t="s">
        <v>508</v>
      </c>
      <c r="E8274" s="9" t="s">
        <v>843</v>
      </c>
      <c r="F8274" s="10"/>
      <c r="G8274" s="18" t="s">
        <v>5</v>
      </c>
      <c r="H8274" s="3">
        <v>2024</v>
      </c>
      <c r="I8274" s="20" t="s">
        <v>287</v>
      </c>
      <c r="J8274" s="2" t="s">
        <v>291</v>
      </c>
      <c r="K8274" s="2" t="s">
        <v>319</v>
      </c>
      <c r="L8274" s="163">
        <f t="shared" ref="L8274:L8309" si="398">SUM(R8274,W8274,AB8274,AG8274,AL8274,AQ8274,AV8274,BA8274,BF8274,BK8274,BP8274,BU8274)</f>
        <v>0</v>
      </c>
      <c r="M8274" s="163">
        <f>SUM(S8274,X8274,AC8274,AH8274,AM8274,AR8274,AW8274,BB8274,BG8274,BL8274,BQ8274,BV8274)</f>
        <v>0</v>
      </c>
      <c r="N8274" s="181"/>
      <c r="O8274" s="8"/>
      <c r="P8274" s="8"/>
      <c r="Q8274" s="8"/>
      <c r="R8274" s="8"/>
      <c r="S8274" s="122"/>
      <c r="T8274" s="8"/>
      <c r="U8274" s="8"/>
      <c r="V8274" s="8"/>
      <c r="W8274" s="8"/>
      <c r="X8274" s="122"/>
      <c r="Y8274" s="8"/>
      <c r="Z8274" s="8"/>
      <c r="AA8274" s="8"/>
      <c r="AB8274" s="8"/>
      <c r="AC8274" s="122"/>
      <c r="AD8274" s="8"/>
      <c r="AE8274" s="8"/>
      <c r="AF8274" s="8"/>
      <c r="AG8274" s="8"/>
      <c r="AH8274" s="122"/>
      <c r="AI8274" s="137"/>
      <c r="AJ8274" s="137"/>
      <c r="AK8274" s="137"/>
      <c r="AL8274" s="137"/>
      <c r="AM8274" s="138"/>
      <c r="AN8274" s="8"/>
      <c r="AO8274" s="8"/>
      <c r="AP8274" s="8"/>
      <c r="AQ8274" s="8"/>
      <c r="AR8274" s="122"/>
      <c r="AS8274" s="139"/>
      <c r="AT8274" s="139"/>
      <c r="AU8274" s="139"/>
      <c r="AV8274" s="139"/>
      <c r="AW8274" s="140"/>
      <c r="AX8274" s="8"/>
      <c r="AY8274" s="8"/>
      <c r="AZ8274" s="8"/>
      <c r="BA8274" s="8"/>
      <c r="BB8274" s="122"/>
      <c r="BC8274" s="8"/>
      <c r="BD8274" s="8"/>
      <c r="BE8274" s="8"/>
      <c r="BF8274" s="8"/>
      <c r="BG8274" s="122"/>
      <c r="BH8274" s="8"/>
      <c r="BI8274" s="8"/>
      <c r="BJ8274" s="8"/>
      <c r="BK8274" s="8"/>
      <c r="BL8274" s="122"/>
      <c r="BM8274" s="8"/>
      <c r="BN8274" s="8"/>
      <c r="BO8274" s="8"/>
      <c r="BP8274" s="8"/>
      <c r="BQ8274" s="122"/>
      <c r="BR8274" s="8"/>
      <c r="BS8274" s="8"/>
      <c r="BT8274" s="8"/>
      <c r="BU8274" s="8"/>
      <c r="BV8274" s="122"/>
    </row>
    <row r="8275" spans="1:74" hidden="1" x14ac:dyDescent="0.3">
      <c r="A8275" s="8"/>
      <c r="B8275" s="2" t="s">
        <v>2</v>
      </c>
      <c r="C8275" s="2" t="s">
        <v>3</v>
      </c>
      <c r="D8275" s="2" t="s">
        <v>508</v>
      </c>
      <c r="E8275" s="9" t="s">
        <v>843</v>
      </c>
      <c r="F8275" s="10"/>
      <c r="G8275" s="18" t="s">
        <v>5</v>
      </c>
      <c r="H8275" s="3">
        <v>2024</v>
      </c>
      <c r="I8275" s="20" t="s">
        <v>286</v>
      </c>
      <c r="J8275" s="2" t="s">
        <v>336</v>
      </c>
      <c r="K8275" s="2" t="s">
        <v>319</v>
      </c>
      <c r="L8275" s="163">
        <f t="shared" si="398"/>
        <v>0</v>
      </c>
      <c r="M8275" s="163">
        <f t="shared" ref="M8275:M8312" si="399">SUM(S8275,X8275,AC8275,AH8275,AM8275,AR8275,AW8275,BB8275,BG8275,BL8275,BQ8275,BV8275)</f>
        <v>0</v>
      </c>
      <c r="N8275" s="181"/>
      <c r="O8275" s="8"/>
      <c r="P8275" s="8"/>
      <c r="Q8275" s="8"/>
      <c r="R8275" s="8"/>
      <c r="S8275" s="122"/>
      <c r="T8275" s="8"/>
      <c r="U8275" s="8"/>
      <c r="V8275" s="8"/>
      <c r="W8275" s="8"/>
      <c r="X8275" s="122"/>
      <c r="Y8275" s="8"/>
      <c r="Z8275" s="8"/>
      <c r="AA8275" s="8"/>
      <c r="AB8275" s="8"/>
      <c r="AC8275" s="122"/>
      <c r="AD8275" s="8"/>
      <c r="AE8275" s="8"/>
      <c r="AF8275" s="8"/>
      <c r="AG8275" s="8"/>
      <c r="AH8275" s="122"/>
      <c r="AI8275" s="137"/>
      <c r="AJ8275" s="137"/>
      <c r="AK8275" s="137"/>
      <c r="AL8275" s="137"/>
      <c r="AM8275" s="138"/>
      <c r="AN8275" s="8"/>
      <c r="AO8275" s="8"/>
      <c r="AP8275" s="8"/>
      <c r="AQ8275" s="8"/>
      <c r="AR8275" s="122"/>
      <c r="AS8275" s="139"/>
      <c r="AT8275" s="139"/>
      <c r="AU8275" s="139"/>
      <c r="AV8275" s="139"/>
      <c r="AW8275" s="140"/>
      <c r="AX8275" s="8"/>
      <c r="AY8275" s="8"/>
      <c r="AZ8275" s="8"/>
      <c r="BA8275" s="8"/>
      <c r="BB8275" s="122"/>
      <c r="BC8275" s="8"/>
      <c r="BD8275" s="8"/>
      <c r="BE8275" s="8"/>
      <c r="BF8275" s="8"/>
      <c r="BG8275" s="122"/>
      <c r="BH8275" s="8"/>
      <c r="BI8275" s="8"/>
      <c r="BJ8275" s="8"/>
      <c r="BK8275" s="8"/>
      <c r="BL8275" s="122"/>
      <c r="BM8275" s="8"/>
      <c r="BN8275" s="8"/>
      <c r="BO8275" s="8"/>
      <c r="BP8275" s="8"/>
      <c r="BQ8275" s="122"/>
      <c r="BR8275" s="8"/>
      <c r="BS8275" s="8"/>
      <c r="BT8275" s="8"/>
      <c r="BU8275" s="8"/>
      <c r="BV8275" s="122"/>
    </row>
    <row r="8276" spans="1:74" hidden="1" x14ac:dyDescent="0.3">
      <c r="A8276" s="8"/>
      <c r="B8276" s="2" t="s">
        <v>2</v>
      </c>
      <c r="C8276" s="2" t="s">
        <v>3</v>
      </c>
      <c r="D8276" s="2" t="s">
        <v>508</v>
      </c>
      <c r="E8276" s="9" t="s">
        <v>843</v>
      </c>
      <c r="F8276" s="10"/>
      <c r="G8276" s="18" t="s">
        <v>5</v>
      </c>
      <c r="H8276" s="3">
        <v>2024</v>
      </c>
      <c r="I8276" s="20" t="s">
        <v>286</v>
      </c>
      <c r="J8276" s="8" t="s">
        <v>337</v>
      </c>
      <c r="K8276" s="8" t="s">
        <v>318</v>
      </c>
      <c r="L8276" s="163">
        <f t="shared" si="398"/>
        <v>0</v>
      </c>
      <c r="M8276" s="163">
        <f t="shared" si="399"/>
        <v>0</v>
      </c>
      <c r="N8276" s="181"/>
      <c r="O8276" s="8"/>
      <c r="P8276" s="8"/>
      <c r="Q8276" s="8"/>
      <c r="R8276" s="8"/>
      <c r="S8276" s="122"/>
      <c r="T8276" s="8"/>
      <c r="U8276" s="8"/>
      <c r="V8276" s="8"/>
      <c r="W8276" s="8"/>
      <c r="X8276" s="122"/>
      <c r="Y8276" s="8"/>
      <c r="Z8276" s="8"/>
      <c r="AA8276" s="8"/>
      <c r="AB8276" s="8"/>
      <c r="AC8276" s="122"/>
      <c r="AD8276" s="8"/>
      <c r="AE8276" s="8"/>
      <c r="AF8276" s="8"/>
      <c r="AG8276" s="8"/>
      <c r="AH8276" s="122"/>
      <c r="AI8276" s="137"/>
      <c r="AJ8276" s="137"/>
      <c r="AK8276" s="137"/>
      <c r="AL8276" s="137"/>
      <c r="AM8276" s="138"/>
      <c r="AN8276" s="8"/>
      <c r="AO8276" s="8"/>
      <c r="AP8276" s="8"/>
      <c r="AQ8276" s="8"/>
      <c r="AR8276" s="122"/>
      <c r="AS8276" s="139"/>
      <c r="AT8276" s="139"/>
      <c r="AU8276" s="139"/>
      <c r="AV8276" s="139"/>
      <c r="AW8276" s="140"/>
      <c r="AX8276" s="8"/>
      <c r="AY8276" s="8"/>
      <c r="AZ8276" s="8"/>
      <c r="BA8276" s="8"/>
      <c r="BB8276" s="122"/>
      <c r="BC8276" s="8"/>
      <c r="BD8276" s="8"/>
      <c r="BE8276" s="8"/>
      <c r="BF8276" s="8"/>
      <c r="BG8276" s="122"/>
      <c r="BH8276" s="8"/>
      <c r="BI8276" s="8"/>
      <c r="BJ8276" s="8"/>
      <c r="BK8276" s="8"/>
      <c r="BL8276" s="122"/>
      <c r="BM8276" s="8"/>
      <c r="BN8276" s="8"/>
      <c r="BO8276" s="8"/>
      <c r="BP8276" s="8"/>
      <c r="BQ8276" s="122"/>
      <c r="BR8276" s="8"/>
      <c r="BS8276" s="8"/>
      <c r="BT8276" s="8"/>
      <c r="BU8276" s="8"/>
      <c r="BV8276" s="122"/>
    </row>
    <row r="8277" spans="1:74" hidden="1" x14ac:dyDescent="0.3">
      <c r="A8277" s="8"/>
      <c r="B8277" s="2" t="s">
        <v>2</v>
      </c>
      <c r="C8277" s="2" t="s">
        <v>3</v>
      </c>
      <c r="D8277" s="2" t="s">
        <v>508</v>
      </c>
      <c r="E8277" s="9" t="s">
        <v>843</v>
      </c>
      <c r="F8277" s="10"/>
      <c r="G8277" s="18" t="s">
        <v>5</v>
      </c>
      <c r="H8277" s="3">
        <v>2024</v>
      </c>
      <c r="I8277" s="20" t="s">
        <v>286</v>
      </c>
      <c r="J8277" s="8" t="s">
        <v>338</v>
      </c>
      <c r="K8277" s="8" t="s">
        <v>339</v>
      </c>
      <c r="L8277" s="163">
        <f t="shared" si="398"/>
        <v>0</v>
      </c>
      <c r="M8277" s="163">
        <f t="shared" si="399"/>
        <v>0</v>
      </c>
      <c r="N8277" s="181"/>
      <c r="O8277" s="8"/>
      <c r="P8277" s="8"/>
      <c r="Q8277" s="8"/>
      <c r="R8277" s="8"/>
      <c r="S8277" s="122"/>
      <c r="T8277" s="8"/>
      <c r="U8277" s="8"/>
      <c r="V8277" s="8"/>
      <c r="W8277" s="8"/>
      <c r="X8277" s="122"/>
      <c r="Y8277" s="8"/>
      <c r="Z8277" s="8"/>
      <c r="AA8277" s="8"/>
      <c r="AB8277" s="8"/>
      <c r="AC8277" s="122"/>
      <c r="AD8277" s="8"/>
      <c r="AE8277" s="8"/>
      <c r="AF8277" s="8"/>
      <c r="AG8277" s="8"/>
      <c r="AH8277" s="122"/>
      <c r="AI8277" s="137"/>
      <c r="AJ8277" s="137"/>
      <c r="AK8277" s="137"/>
      <c r="AL8277" s="137"/>
      <c r="AM8277" s="138"/>
      <c r="AN8277" s="8"/>
      <c r="AO8277" s="8"/>
      <c r="AP8277" s="8"/>
      <c r="AQ8277" s="8"/>
      <c r="AR8277" s="122"/>
      <c r="AS8277" s="139"/>
      <c r="AT8277" s="139"/>
      <c r="AU8277" s="139"/>
      <c r="AV8277" s="139"/>
      <c r="AW8277" s="140"/>
      <c r="AX8277" s="8"/>
      <c r="AY8277" s="8"/>
      <c r="AZ8277" s="8"/>
      <c r="BA8277" s="8"/>
      <c r="BB8277" s="122"/>
      <c r="BC8277" s="8"/>
      <c r="BD8277" s="8"/>
      <c r="BE8277" s="8"/>
      <c r="BF8277" s="8"/>
      <c r="BG8277" s="122"/>
      <c r="BH8277" s="8"/>
      <c r="BI8277" s="8"/>
      <c r="BJ8277" s="8"/>
      <c r="BK8277" s="8"/>
      <c r="BL8277" s="122"/>
      <c r="BM8277" s="8"/>
      <c r="BN8277" s="8"/>
      <c r="BO8277" s="8"/>
      <c r="BP8277" s="8"/>
      <c r="BQ8277" s="122"/>
      <c r="BR8277" s="8"/>
      <c r="BS8277" s="8"/>
      <c r="BT8277" s="8"/>
      <c r="BU8277" s="8"/>
      <c r="BV8277" s="122"/>
    </row>
    <row r="8278" spans="1:74" hidden="1" x14ac:dyDescent="0.3">
      <c r="A8278" s="8"/>
      <c r="B8278" s="2" t="s">
        <v>2</v>
      </c>
      <c r="C8278" s="2" t="s">
        <v>3</v>
      </c>
      <c r="D8278" s="2" t="s">
        <v>508</v>
      </c>
      <c r="E8278" s="9" t="s">
        <v>843</v>
      </c>
      <c r="F8278" s="10"/>
      <c r="G8278" s="18" t="s">
        <v>5</v>
      </c>
      <c r="H8278" s="3">
        <v>2024</v>
      </c>
      <c r="I8278" s="20" t="s">
        <v>286</v>
      </c>
      <c r="J8278" s="8" t="s">
        <v>340</v>
      </c>
      <c r="K8278" s="8" t="s">
        <v>318</v>
      </c>
      <c r="L8278" s="163">
        <f t="shared" si="398"/>
        <v>0</v>
      </c>
      <c r="M8278" s="163">
        <f t="shared" si="399"/>
        <v>0</v>
      </c>
      <c r="N8278" s="181"/>
      <c r="O8278" s="8"/>
      <c r="P8278" s="8"/>
      <c r="Q8278" s="8"/>
      <c r="R8278" s="8"/>
      <c r="S8278" s="122"/>
      <c r="T8278" s="8"/>
      <c r="U8278" s="8"/>
      <c r="V8278" s="8"/>
      <c r="W8278" s="8"/>
      <c r="X8278" s="122"/>
      <c r="Y8278" s="8"/>
      <c r="Z8278" s="8"/>
      <c r="AA8278" s="8"/>
      <c r="AB8278" s="8"/>
      <c r="AC8278" s="122"/>
      <c r="AD8278" s="8"/>
      <c r="AE8278" s="8"/>
      <c r="AF8278" s="8"/>
      <c r="AG8278" s="8"/>
      <c r="AH8278" s="122"/>
      <c r="AI8278" s="137"/>
      <c r="AJ8278" s="137"/>
      <c r="AK8278" s="137"/>
      <c r="AL8278" s="137"/>
      <c r="AM8278" s="138"/>
      <c r="AN8278" s="8"/>
      <c r="AO8278" s="8"/>
      <c r="AP8278" s="8"/>
      <c r="AQ8278" s="8"/>
      <c r="AR8278" s="122"/>
      <c r="AS8278" s="139"/>
      <c r="AT8278" s="139"/>
      <c r="AU8278" s="139"/>
      <c r="AV8278" s="139"/>
      <c r="AW8278" s="140"/>
      <c r="AX8278" s="8"/>
      <c r="AY8278" s="8"/>
      <c r="AZ8278" s="8"/>
      <c r="BA8278" s="8"/>
      <c r="BB8278" s="122"/>
      <c r="BC8278" s="8"/>
      <c r="BD8278" s="8"/>
      <c r="BE8278" s="8"/>
      <c r="BF8278" s="8"/>
      <c r="BG8278" s="122"/>
      <c r="BH8278" s="8"/>
      <c r="BI8278" s="8"/>
      <c r="BJ8278" s="8"/>
      <c r="BK8278" s="8"/>
      <c r="BL8278" s="122"/>
      <c r="BM8278" s="8"/>
      <c r="BN8278" s="8"/>
      <c r="BO8278" s="8"/>
      <c r="BP8278" s="8"/>
      <c r="BQ8278" s="122"/>
      <c r="BR8278" s="8"/>
      <c r="BS8278" s="8"/>
      <c r="BT8278" s="8"/>
      <c r="BU8278" s="8"/>
      <c r="BV8278" s="122"/>
    </row>
    <row r="8279" spans="1:74" hidden="1" x14ac:dyDescent="0.3">
      <c r="A8279" s="8"/>
      <c r="B8279" s="2" t="s">
        <v>2</v>
      </c>
      <c r="C8279" s="2" t="s">
        <v>3</v>
      </c>
      <c r="D8279" s="2" t="s">
        <v>508</v>
      </c>
      <c r="E8279" s="9" t="s">
        <v>843</v>
      </c>
      <c r="F8279" s="10"/>
      <c r="G8279" s="18" t="s">
        <v>5</v>
      </c>
      <c r="H8279" s="3">
        <v>2024</v>
      </c>
      <c r="I8279" s="20" t="s">
        <v>286</v>
      </c>
      <c r="J8279" s="8" t="s">
        <v>341</v>
      </c>
      <c r="K8279" s="8" t="s">
        <v>320</v>
      </c>
      <c r="L8279" s="163">
        <f t="shared" si="398"/>
        <v>0</v>
      </c>
      <c r="M8279" s="163">
        <f t="shared" si="399"/>
        <v>0</v>
      </c>
      <c r="N8279" s="181"/>
      <c r="O8279" s="8"/>
      <c r="P8279" s="8"/>
      <c r="Q8279" s="8"/>
      <c r="R8279" s="8"/>
      <c r="S8279" s="122"/>
      <c r="T8279" s="8"/>
      <c r="U8279" s="8"/>
      <c r="V8279" s="8"/>
      <c r="W8279" s="8"/>
      <c r="X8279" s="122"/>
      <c r="Y8279" s="8"/>
      <c r="Z8279" s="8"/>
      <c r="AA8279" s="8"/>
      <c r="AB8279" s="8"/>
      <c r="AC8279" s="122"/>
      <c r="AD8279" s="8"/>
      <c r="AE8279" s="8"/>
      <c r="AF8279" s="8"/>
      <c r="AG8279" s="8"/>
      <c r="AH8279" s="122"/>
      <c r="AI8279" s="137"/>
      <c r="AJ8279" s="137"/>
      <c r="AK8279" s="137"/>
      <c r="AL8279" s="137"/>
      <c r="AM8279" s="138"/>
      <c r="AN8279" s="8"/>
      <c r="AO8279" s="8"/>
      <c r="AP8279" s="8"/>
      <c r="AQ8279" s="8"/>
      <c r="AR8279" s="122"/>
      <c r="AS8279" s="139"/>
      <c r="AT8279" s="139"/>
      <c r="AU8279" s="139"/>
      <c r="AV8279" s="139"/>
      <c r="AW8279" s="140"/>
      <c r="AX8279" s="8"/>
      <c r="AY8279" s="8"/>
      <c r="AZ8279" s="8"/>
      <c r="BA8279" s="8"/>
      <c r="BB8279" s="122"/>
      <c r="BC8279" s="8"/>
      <c r="BD8279" s="8"/>
      <c r="BE8279" s="8"/>
      <c r="BF8279" s="8"/>
      <c r="BG8279" s="122"/>
      <c r="BH8279" s="8"/>
      <c r="BI8279" s="8"/>
      <c r="BJ8279" s="8"/>
      <c r="BK8279" s="8"/>
      <c r="BL8279" s="122"/>
      <c r="BM8279" s="8"/>
      <c r="BN8279" s="8"/>
      <c r="BO8279" s="8"/>
      <c r="BP8279" s="8"/>
      <c r="BQ8279" s="122"/>
      <c r="BR8279" s="8"/>
      <c r="BS8279" s="8"/>
      <c r="BT8279" s="8"/>
      <c r="BU8279" s="8"/>
      <c r="BV8279" s="122"/>
    </row>
    <row r="8280" spans="1:74" hidden="1" x14ac:dyDescent="0.3">
      <c r="A8280" s="8"/>
      <c r="B8280" s="2" t="s">
        <v>2</v>
      </c>
      <c r="C8280" s="2" t="s">
        <v>3</v>
      </c>
      <c r="D8280" s="2" t="s">
        <v>508</v>
      </c>
      <c r="E8280" s="9" t="s">
        <v>843</v>
      </c>
      <c r="F8280" s="10"/>
      <c r="G8280" s="18" t="s">
        <v>5</v>
      </c>
      <c r="H8280" s="3">
        <v>2024</v>
      </c>
      <c r="I8280" s="20" t="s">
        <v>286</v>
      </c>
      <c r="J8280" s="8" t="s">
        <v>342</v>
      </c>
      <c r="K8280" s="8" t="s">
        <v>320</v>
      </c>
      <c r="L8280" s="163">
        <f t="shared" si="398"/>
        <v>0</v>
      </c>
      <c r="M8280" s="163">
        <f t="shared" si="399"/>
        <v>0</v>
      </c>
      <c r="N8280" s="181"/>
      <c r="O8280" s="8"/>
      <c r="P8280" s="8"/>
      <c r="Q8280" s="8"/>
      <c r="R8280" s="8"/>
      <c r="S8280" s="122"/>
      <c r="T8280" s="8"/>
      <c r="U8280" s="8"/>
      <c r="V8280" s="8"/>
      <c r="W8280" s="8"/>
      <c r="X8280" s="122"/>
      <c r="Y8280" s="8"/>
      <c r="Z8280" s="8"/>
      <c r="AA8280" s="8"/>
      <c r="AB8280" s="8"/>
      <c r="AC8280" s="122"/>
      <c r="AD8280" s="8"/>
      <c r="AE8280" s="8"/>
      <c r="AF8280" s="8"/>
      <c r="AG8280" s="8"/>
      <c r="AH8280" s="122"/>
      <c r="AI8280" s="137"/>
      <c r="AJ8280" s="137"/>
      <c r="AK8280" s="137"/>
      <c r="AL8280" s="137"/>
      <c r="AM8280" s="138"/>
      <c r="AN8280" s="8"/>
      <c r="AO8280" s="8"/>
      <c r="AP8280" s="8"/>
      <c r="AQ8280" s="8"/>
      <c r="AR8280" s="122"/>
      <c r="AS8280" s="139"/>
      <c r="AT8280" s="139"/>
      <c r="AU8280" s="139"/>
      <c r="AV8280" s="139"/>
      <c r="AW8280" s="140"/>
      <c r="AX8280" s="8"/>
      <c r="AY8280" s="8"/>
      <c r="AZ8280" s="8"/>
      <c r="BA8280" s="8"/>
      <c r="BB8280" s="122"/>
      <c r="BC8280" s="8"/>
      <c r="BD8280" s="8"/>
      <c r="BE8280" s="8"/>
      <c r="BF8280" s="8"/>
      <c r="BG8280" s="122"/>
      <c r="BH8280" s="8"/>
      <c r="BI8280" s="8"/>
      <c r="BJ8280" s="8"/>
      <c r="BK8280" s="8"/>
      <c r="BL8280" s="122"/>
      <c r="BM8280" s="8"/>
      <c r="BN8280" s="8"/>
      <c r="BO8280" s="8"/>
      <c r="BP8280" s="8"/>
      <c r="BQ8280" s="122"/>
      <c r="BR8280" s="8"/>
      <c r="BS8280" s="8"/>
      <c r="BT8280" s="8"/>
      <c r="BU8280" s="8"/>
      <c r="BV8280" s="122"/>
    </row>
    <row r="8281" spans="1:74" hidden="1" x14ac:dyDescent="0.3">
      <c r="A8281" s="8"/>
      <c r="B8281" s="2" t="s">
        <v>2</v>
      </c>
      <c r="C8281" s="2" t="s">
        <v>3</v>
      </c>
      <c r="D8281" s="2" t="s">
        <v>508</v>
      </c>
      <c r="E8281" s="9" t="s">
        <v>843</v>
      </c>
      <c r="F8281" s="10"/>
      <c r="G8281" s="18" t="s">
        <v>5</v>
      </c>
      <c r="H8281" s="3">
        <v>2024</v>
      </c>
      <c r="I8281" s="20" t="s">
        <v>286</v>
      </c>
      <c r="J8281" s="8" t="s">
        <v>343</v>
      </c>
      <c r="K8281" s="8" t="s">
        <v>339</v>
      </c>
      <c r="L8281" s="163">
        <f t="shared" si="398"/>
        <v>0</v>
      </c>
      <c r="M8281" s="163">
        <f t="shared" si="399"/>
        <v>0</v>
      </c>
      <c r="N8281" s="181"/>
      <c r="O8281" s="8"/>
      <c r="P8281" s="8"/>
      <c r="Q8281" s="8"/>
      <c r="R8281" s="8"/>
      <c r="S8281" s="122"/>
      <c r="T8281" s="8"/>
      <c r="U8281" s="8"/>
      <c r="V8281" s="8"/>
      <c r="W8281" s="8"/>
      <c r="X8281" s="122"/>
      <c r="Y8281" s="8"/>
      <c r="Z8281" s="8"/>
      <c r="AA8281" s="8"/>
      <c r="AB8281" s="8"/>
      <c r="AC8281" s="122"/>
      <c r="AD8281" s="8"/>
      <c r="AE8281" s="8"/>
      <c r="AF8281" s="8"/>
      <c r="AG8281" s="8"/>
      <c r="AH8281" s="122"/>
      <c r="AI8281" s="137"/>
      <c r="AJ8281" s="137"/>
      <c r="AK8281" s="137"/>
      <c r="AL8281" s="137"/>
      <c r="AM8281" s="138"/>
      <c r="AN8281" s="8"/>
      <c r="AO8281" s="8"/>
      <c r="AP8281" s="8"/>
      <c r="AQ8281" s="8"/>
      <c r="AR8281" s="122"/>
      <c r="AS8281" s="139"/>
      <c r="AT8281" s="139"/>
      <c r="AU8281" s="139"/>
      <c r="AV8281" s="139"/>
      <c r="AW8281" s="140"/>
      <c r="AX8281" s="8"/>
      <c r="AY8281" s="8"/>
      <c r="AZ8281" s="8"/>
      <c r="BA8281" s="8"/>
      <c r="BB8281" s="122"/>
      <c r="BC8281" s="8"/>
      <c r="BD8281" s="8"/>
      <c r="BE8281" s="8"/>
      <c r="BF8281" s="8"/>
      <c r="BG8281" s="122"/>
      <c r="BH8281" s="8"/>
      <c r="BI8281" s="8"/>
      <c r="BJ8281" s="8"/>
      <c r="BK8281" s="8"/>
      <c r="BL8281" s="122"/>
      <c r="BM8281" s="8"/>
      <c r="BN8281" s="8"/>
      <c r="BO8281" s="8"/>
      <c r="BP8281" s="8"/>
      <c r="BQ8281" s="122"/>
      <c r="BR8281" s="8"/>
      <c r="BS8281" s="8"/>
      <c r="BT8281" s="8"/>
      <c r="BU8281" s="8"/>
      <c r="BV8281" s="122"/>
    </row>
    <row r="8282" spans="1:74" hidden="1" x14ac:dyDescent="0.3">
      <c r="A8282" s="8"/>
      <c r="B8282" s="2" t="s">
        <v>2</v>
      </c>
      <c r="C8282" s="2" t="s">
        <v>3</v>
      </c>
      <c r="D8282" s="2" t="s">
        <v>508</v>
      </c>
      <c r="E8282" s="9" t="s">
        <v>843</v>
      </c>
      <c r="F8282" s="10"/>
      <c r="G8282" s="18" t="s">
        <v>5</v>
      </c>
      <c r="H8282" s="3">
        <v>2024</v>
      </c>
      <c r="I8282" s="20" t="s">
        <v>288</v>
      </c>
      <c r="J8282" s="8" t="s">
        <v>344</v>
      </c>
      <c r="K8282" s="8" t="s">
        <v>318</v>
      </c>
      <c r="L8282" s="163">
        <f t="shared" si="398"/>
        <v>0.30830000000000002</v>
      </c>
      <c r="M8282" s="163">
        <f t="shared" si="399"/>
        <v>437.31400000000002</v>
      </c>
      <c r="N8282" s="181"/>
      <c r="O8282" s="8"/>
      <c r="P8282" s="8"/>
      <c r="Q8282" s="8"/>
      <c r="R8282" s="8"/>
      <c r="S8282" s="122"/>
      <c r="T8282" s="8"/>
      <c r="U8282" s="8"/>
      <c r="V8282" s="8"/>
      <c r="W8282" s="8"/>
      <c r="X8282" s="122"/>
      <c r="Y8282" s="8"/>
      <c r="Z8282" s="8"/>
      <c r="AA8282" s="8"/>
      <c r="AB8282" s="8"/>
      <c r="AC8282" s="122"/>
      <c r="AD8282" s="8"/>
      <c r="AE8282" s="8"/>
      <c r="AF8282" s="8"/>
      <c r="AG8282" s="8"/>
      <c r="AH8282" s="122"/>
      <c r="AI8282" s="137"/>
      <c r="AJ8282" s="137"/>
      <c r="AK8282" s="137"/>
      <c r="AL8282" s="137"/>
      <c r="AM8282" s="138"/>
      <c r="AN8282" s="8"/>
      <c r="AO8282" s="8"/>
      <c r="AP8282" s="8"/>
      <c r="AQ8282" s="8"/>
      <c r="AR8282" s="122"/>
      <c r="AS8282" s="139"/>
      <c r="AT8282" s="139"/>
      <c r="AU8282" s="139"/>
      <c r="AV8282" s="139"/>
      <c r="AW8282" s="140"/>
      <c r="AX8282" s="8"/>
      <c r="AY8282" s="8"/>
      <c r="AZ8282" s="8"/>
      <c r="BA8282" s="8"/>
      <c r="BB8282" s="122"/>
      <c r="BC8282" s="8"/>
      <c r="BD8282" s="8"/>
      <c r="BE8282" s="8"/>
      <c r="BF8282" s="8">
        <v>0.109</v>
      </c>
      <c r="BG8282" s="122">
        <v>152.62700000000001</v>
      </c>
      <c r="BH8282" s="8"/>
      <c r="BI8282" s="8"/>
      <c r="BJ8282" s="8"/>
      <c r="BK8282" s="8"/>
      <c r="BL8282" s="122"/>
      <c r="BM8282" s="8" t="s">
        <v>1087</v>
      </c>
      <c r="BN8282" s="8"/>
      <c r="BO8282" s="8"/>
      <c r="BP8282" s="8">
        <v>0.1993</v>
      </c>
      <c r="BQ8282" s="122">
        <v>284.68700000000001</v>
      </c>
      <c r="BR8282" s="8"/>
      <c r="BS8282" s="8"/>
      <c r="BT8282" s="8"/>
      <c r="BU8282" s="8"/>
      <c r="BV8282" s="122"/>
    </row>
    <row r="8283" spans="1:74" hidden="1" x14ac:dyDescent="0.3">
      <c r="A8283" s="8"/>
      <c r="B8283" s="2" t="s">
        <v>2</v>
      </c>
      <c r="C8283" s="2" t="s">
        <v>3</v>
      </c>
      <c r="D8283" s="2" t="s">
        <v>508</v>
      </c>
      <c r="E8283" s="9" t="s">
        <v>843</v>
      </c>
      <c r="F8283" s="10"/>
      <c r="G8283" s="18" t="s">
        <v>5</v>
      </c>
      <c r="H8283" s="3">
        <v>2024</v>
      </c>
      <c r="I8283" s="20" t="s">
        <v>288</v>
      </c>
      <c r="J8283" s="2" t="s">
        <v>351</v>
      </c>
      <c r="K8283" s="2" t="s">
        <v>318</v>
      </c>
      <c r="L8283" s="163">
        <f t="shared" si="398"/>
        <v>0</v>
      </c>
      <c r="M8283" s="163">
        <f t="shared" si="399"/>
        <v>0</v>
      </c>
      <c r="N8283" s="181"/>
      <c r="O8283" s="8"/>
      <c r="P8283" s="8"/>
      <c r="Q8283" s="8"/>
      <c r="R8283" s="8"/>
      <c r="S8283" s="122"/>
      <c r="T8283" s="8"/>
      <c r="U8283" s="8"/>
      <c r="V8283" s="8"/>
      <c r="W8283" s="8"/>
      <c r="X8283" s="122"/>
      <c r="Y8283" s="8"/>
      <c r="Z8283" s="8"/>
      <c r="AA8283" s="8"/>
      <c r="AB8283" s="8"/>
      <c r="AC8283" s="122"/>
      <c r="AD8283" s="8"/>
      <c r="AE8283" s="8"/>
      <c r="AF8283" s="8"/>
      <c r="AG8283" s="8"/>
      <c r="AH8283" s="122"/>
      <c r="AI8283" s="137"/>
      <c r="AJ8283" s="137"/>
      <c r="AK8283" s="137"/>
      <c r="AL8283" s="137"/>
      <c r="AM8283" s="138"/>
      <c r="AN8283" s="8"/>
      <c r="AO8283" s="8"/>
      <c r="AP8283" s="8"/>
      <c r="AQ8283" s="8"/>
      <c r="AR8283" s="122"/>
      <c r="AS8283" s="139"/>
      <c r="AT8283" s="139"/>
      <c r="AU8283" s="139"/>
      <c r="AV8283" s="139"/>
      <c r="AW8283" s="140"/>
      <c r="AX8283" s="8"/>
      <c r="AY8283" s="8"/>
      <c r="AZ8283" s="8"/>
      <c r="BA8283" s="8"/>
      <c r="BB8283" s="122"/>
      <c r="BC8283" s="8"/>
      <c r="BD8283" s="8"/>
      <c r="BE8283" s="8"/>
      <c r="BF8283" s="8"/>
      <c r="BG8283" s="122"/>
      <c r="BH8283" s="8"/>
      <c r="BI8283" s="8"/>
      <c r="BJ8283" s="8"/>
      <c r="BK8283" s="8"/>
      <c r="BL8283" s="122"/>
      <c r="BM8283" s="8"/>
      <c r="BN8283" s="8"/>
      <c r="BO8283" s="8"/>
      <c r="BP8283" s="8"/>
      <c r="BQ8283" s="122"/>
      <c r="BR8283" s="8"/>
      <c r="BS8283" s="8"/>
      <c r="BT8283" s="8"/>
      <c r="BU8283" s="8"/>
      <c r="BV8283" s="122"/>
    </row>
    <row r="8284" spans="1:74" hidden="1" x14ac:dyDescent="0.3">
      <c r="A8284" s="8"/>
      <c r="B8284" s="2" t="s">
        <v>2</v>
      </c>
      <c r="C8284" s="2" t="s">
        <v>3</v>
      </c>
      <c r="D8284" s="2" t="s">
        <v>508</v>
      </c>
      <c r="E8284" s="9" t="s">
        <v>843</v>
      </c>
      <c r="F8284" s="10"/>
      <c r="G8284" s="18" t="s">
        <v>5</v>
      </c>
      <c r="H8284" s="3">
        <v>2024</v>
      </c>
      <c r="I8284" s="20" t="s">
        <v>288</v>
      </c>
      <c r="J8284" s="2" t="s">
        <v>352</v>
      </c>
      <c r="K8284" s="2" t="s">
        <v>321</v>
      </c>
      <c r="L8284" s="163">
        <f t="shared" si="398"/>
        <v>0</v>
      </c>
      <c r="M8284" s="163">
        <f t="shared" si="399"/>
        <v>0</v>
      </c>
      <c r="N8284" s="181"/>
      <c r="O8284" s="8"/>
      <c r="P8284" s="8"/>
      <c r="Q8284" s="8"/>
      <c r="R8284" s="8"/>
      <c r="S8284" s="122"/>
      <c r="T8284" s="8"/>
      <c r="U8284" s="8"/>
      <c r="V8284" s="8"/>
      <c r="W8284" s="8"/>
      <c r="X8284" s="122"/>
      <c r="Y8284" s="8"/>
      <c r="Z8284" s="8"/>
      <c r="AA8284" s="8"/>
      <c r="AB8284" s="8"/>
      <c r="AC8284" s="122"/>
      <c r="AD8284" s="8"/>
      <c r="AE8284" s="8"/>
      <c r="AF8284" s="8"/>
      <c r="AG8284" s="8"/>
      <c r="AH8284" s="122"/>
      <c r="AI8284" s="137"/>
      <c r="AJ8284" s="137"/>
      <c r="AK8284" s="137"/>
      <c r="AL8284" s="137"/>
      <c r="AM8284" s="138"/>
      <c r="AN8284" s="8"/>
      <c r="AO8284" s="8"/>
      <c r="AP8284" s="8"/>
      <c r="AQ8284" s="8"/>
      <c r="AR8284" s="122"/>
      <c r="AS8284" s="139"/>
      <c r="AT8284" s="139"/>
      <c r="AU8284" s="139"/>
      <c r="AV8284" s="139"/>
      <c r="AW8284" s="140"/>
      <c r="AX8284" s="8"/>
      <c r="AY8284" s="8"/>
      <c r="AZ8284" s="8"/>
      <c r="BA8284" s="8"/>
      <c r="BB8284" s="122"/>
      <c r="BC8284" s="8"/>
      <c r="BD8284" s="8"/>
      <c r="BE8284" s="8"/>
      <c r="BF8284" s="8"/>
      <c r="BG8284" s="122"/>
      <c r="BH8284" s="8"/>
      <c r="BI8284" s="8"/>
      <c r="BJ8284" s="8"/>
      <c r="BK8284" s="8"/>
      <c r="BL8284" s="122"/>
      <c r="BM8284" s="8"/>
      <c r="BN8284" s="8"/>
      <c r="BO8284" s="8"/>
      <c r="BP8284" s="8"/>
      <c r="BQ8284" s="122"/>
      <c r="BR8284" s="8"/>
      <c r="BS8284" s="8"/>
      <c r="BT8284" s="8"/>
      <c r="BU8284" s="8"/>
      <c r="BV8284" s="122"/>
    </row>
    <row r="8285" spans="1:74" hidden="1" x14ac:dyDescent="0.3">
      <c r="A8285" s="8"/>
      <c r="B8285" s="2" t="s">
        <v>2</v>
      </c>
      <c r="C8285" s="2" t="s">
        <v>3</v>
      </c>
      <c r="D8285" s="2" t="s">
        <v>508</v>
      </c>
      <c r="E8285" s="9" t="s">
        <v>843</v>
      </c>
      <c r="F8285" s="10"/>
      <c r="G8285" s="18" t="s">
        <v>5</v>
      </c>
      <c r="H8285" s="3">
        <v>2024</v>
      </c>
      <c r="I8285" s="20" t="s">
        <v>288</v>
      </c>
      <c r="J8285" s="2" t="s">
        <v>345</v>
      </c>
      <c r="K8285" s="2" t="s">
        <v>318</v>
      </c>
      <c r="L8285" s="163">
        <f t="shared" si="398"/>
        <v>0</v>
      </c>
      <c r="M8285" s="163">
        <f t="shared" si="399"/>
        <v>0</v>
      </c>
      <c r="N8285" s="181"/>
      <c r="O8285" s="8"/>
      <c r="P8285" s="8"/>
      <c r="Q8285" s="8"/>
      <c r="R8285" s="8"/>
      <c r="S8285" s="122"/>
      <c r="T8285" s="8"/>
      <c r="U8285" s="8"/>
      <c r="V8285" s="8"/>
      <c r="W8285" s="8"/>
      <c r="X8285" s="122"/>
      <c r="Y8285" s="8"/>
      <c r="Z8285" s="8"/>
      <c r="AA8285" s="8"/>
      <c r="AB8285" s="8"/>
      <c r="AC8285" s="122"/>
      <c r="AD8285" s="8"/>
      <c r="AE8285" s="8"/>
      <c r="AF8285" s="8"/>
      <c r="AG8285" s="8"/>
      <c r="AH8285" s="122"/>
      <c r="AI8285" s="137"/>
      <c r="AJ8285" s="137"/>
      <c r="AK8285" s="137"/>
      <c r="AL8285" s="137"/>
      <c r="AM8285" s="138"/>
      <c r="AN8285" s="8"/>
      <c r="AO8285" s="8"/>
      <c r="AP8285" s="8"/>
      <c r="AQ8285" s="8"/>
      <c r="AR8285" s="122"/>
      <c r="AS8285" s="139"/>
      <c r="AT8285" s="139"/>
      <c r="AU8285" s="139"/>
      <c r="AV8285" s="139"/>
      <c r="AW8285" s="140"/>
      <c r="AX8285" s="8"/>
      <c r="AY8285" s="8"/>
      <c r="AZ8285" s="8"/>
      <c r="BA8285" s="8"/>
      <c r="BB8285" s="122"/>
      <c r="BC8285" s="8"/>
      <c r="BD8285" s="8"/>
      <c r="BE8285" s="8"/>
      <c r="BF8285" s="8"/>
      <c r="BG8285" s="122"/>
      <c r="BH8285" s="8"/>
      <c r="BI8285" s="8"/>
      <c r="BJ8285" s="8"/>
      <c r="BK8285" s="8"/>
      <c r="BL8285" s="122"/>
      <c r="BM8285" s="8"/>
      <c r="BN8285" s="8"/>
      <c r="BO8285" s="8"/>
      <c r="BP8285" s="8"/>
      <c r="BQ8285" s="122"/>
      <c r="BR8285" s="8"/>
      <c r="BS8285" s="8"/>
      <c r="BT8285" s="8"/>
      <c r="BU8285" s="8"/>
      <c r="BV8285" s="122"/>
    </row>
    <row r="8286" spans="1:74" hidden="1" x14ac:dyDescent="0.3">
      <c r="A8286" s="8"/>
      <c r="B8286" s="2" t="s">
        <v>2</v>
      </c>
      <c r="C8286" s="2" t="s">
        <v>3</v>
      </c>
      <c r="D8286" s="2" t="s">
        <v>508</v>
      </c>
      <c r="E8286" s="9" t="s">
        <v>843</v>
      </c>
      <c r="F8286" s="10"/>
      <c r="G8286" s="18" t="s">
        <v>5</v>
      </c>
      <c r="H8286" s="3">
        <v>2024</v>
      </c>
      <c r="I8286" s="20" t="s">
        <v>289</v>
      </c>
      <c r="J8286" s="2" t="s">
        <v>268</v>
      </c>
      <c r="K8286" s="2" t="s">
        <v>318</v>
      </c>
      <c r="L8286" s="163">
        <f t="shared" si="398"/>
        <v>0</v>
      </c>
      <c r="M8286" s="163">
        <f t="shared" si="399"/>
        <v>0</v>
      </c>
      <c r="N8286" s="181"/>
      <c r="O8286" s="8"/>
      <c r="P8286" s="8"/>
      <c r="Q8286" s="8"/>
      <c r="R8286" s="8"/>
      <c r="S8286" s="122"/>
      <c r="T8286" s="8"/>
      <c r="U8286" s="8"/>
      <c r="V8286" s="8"/>
      <c r="W8286" s="8"/>
      <c r="X8286" s="122"/>
      <c r="Y8286" s="8"/>
      <c r="Z8286" s="8"/>
      <c r="AA8286" s="8"/>
      <c r="AB8286" s="8"/>
      <c r="AC8286" s="122"/>
      <c r="AD8286" s="8"/>
      <c r="AE8286" s="8"/>
      <c r="AF8286" s="8"/>
      <c r="AG8286" s="8"/>
      <c r="AH8286" s="122"/>
      <c r="AI8286" s="137"/>
      <c r="AJ8286" s="137"/>
      <c r="AK8286" s="137"/>
      <c r="AL8286" s="137"/>
      <c r="AM8286" s="138"/>
      <c r="AN8286" s="8"/>
      <c r="AO8286" s="8"/>
      <c r="AP8286" s="8"/>
      <c r="AQ8286" s="8"/>
      <c r="AR8286" s="122"/>
      <c r="AS8286" s="139"/>
      <c r="AT8286" s="139"/>
      <c r="AU8286" s="139"/>
      <c r="AV8286" s="139"/>
      <c r="AW8286" s="140"/>
      <c r="AX8286" s="8"/>
      <c r="AY8286" s="8"/>
      <c r="AZ8286" s="8"/>
      <c r="BA8286" s="8"/>
      <c r="BB8286" s="122"/>
      <c r="BC8286" s="8"/>
      <c r="BD8286" s="8"/>
      <c r="BE8286" s="8"/>
      <c r="BF8286" s="8"/>
      <c r="BG8286" s="122"/>
      <c r="BH8286" s="8"/>
      <c r="BI8286" s="8"/>
      <c r="BJ8286" s="8"/>
      <c r="BK8286" s="8"/>
      <c r="BL8286" s="122"/>
      <c r="BM8286" s="8"/>
      <c r="BN8286" s="8"/>
      <c r="BO8286" s="8"/>
      <c r="BP8286" s="8"/>
      <c r="BQ8286" s="122"/>
      <c r="BR8286" s="8"/>
      <c r="BS8286" s="8"/>
      <c r="BT8286" s="8"/>
      <c r="BU8286" s="8"/>
      <c r="BV8286" s="122"/>
    </row>
    <row r="8287" spans="1:74" hidden="1" x14ac:dyDescent="0.3">
      <c r="A8287" s="8"/>
      <c r="B8287" s="2" t="s">
        <v>2</v>
      </c>
      <c r="C8287" s="2" t="s">
        <v>3</v>
      </c>
      <c r="D8287" s="2" t="s">
        <v>508</v>
      </c>
      <c r="E8287" s="9" t="s">
        <v>843</v>
      </c>
      <c r="F8287" s="10"/>
      <c r="G8287" s="18" t="s">
        <v>5</v>
      </c>
      <c r="H8287" s="3">
        <v>2024</v>
      </c>
      <c r="I8287" s="20" t="s">
        <v>289</v>
      </c>
      <c r="J8287" s="2" t="s">
        <v>292</v>
      </c>
      <c r="K8287" s="2" t="s">
        <v>318</v>
      </c>
      <c r="L8287" s="163">
        <f t="shared" si="398"/>
        <v>0</v>
      </c>
      <c r="M8287" s="163">
        <f t="shared" si="399"/>
        <v>0</v>
      </c>
      <c r="N8287" s="181"/>
      <c r="O8287" s="8"/>
      <c r="P8287" s="8"/>
      <c r="Q8287" s="8"/>
      <c r="R8287" s="8"/>
      <c r="S8287" s="122"/>
      <c r="T8287" s="8"/>
      <c r="U8287" s="8"/>
      <c r="V8287" s="8"/>
      <c r="W8287" s="8"/>
      <c r="X8287" s="122"/>
      <c r="Y8287" s="8"/>
      <c r="Z8287" s="8"/>
      <c r="AA8287" s="8"/>
      <c r="AB8287" s="8"/>
      <c r="AC8287" s="122"/>
      <c r="AD8287" s="8"/>
      <c r="AE8287" s="8"/>
      <c r="AF8287" s="8"/>
      <c r="AG8287" s="8"/>
      <c r="AH8287" s="122"/>
      <c r="AI8287" s="137"/>
      <c r="AJ8287" s="137"/>
      <c r="AK8287" s="137"/>
      <c r="AL8287" s="137"/>
      <c r="AM8287" s="138"/>
      <c r="AN8287" s="8"/>
      <c r="AO8287" s="8"/>
      <c r="AP8287" s="8"/>
      <c r="AQ8287" s="8"/>
      <c r="AR8287" s="122"/>
      <c r="AS8287" s="139"/>
      <c r="AT8287" s="139"/>
      <c r="AU8287" s="139"/>
      <c r="AV8287" s="139"/>
      <c r="AW8287" s="140"/>
      <c r="AX8287" s="8"/>
      <c r="AY8287" s="8"/>
      <c r="AZ8287" s="8"/>
      <c r="BA8287" s="8"/>
      <c r="BB8287" s="122"/>
      <c r="BC8287" s="8"/>
      <c r="BD8287" s="8"/>
      <c r="BE8287" s="8"/>
      <c r="BF8287" s="8"/>
      <c r="BG8287" s="122"/>
      <c r="BH8287" s="8"/>
      <c r="BI8287" s="8"/>
      <c r="BJ8287" s="8"/>
      <c r="BK8287" s="8"/>
      <c r="BL8287" s="122"/>
      <c r="BM8287" s="8"/>
      <c r="BN8287" s="8"/>
      <c r="BO8287" s="8"/>
      <c r="BP8287" s="8"/>
      <c r="BQ8287" s="122"/>
      <c r="BR8287" s="8"/>
      <c r="BS8287" s="8"/>
      <c r="BT8287" s="8"/>
      <c r="BU8287" s="8"/>
      <c r="BV8287" s="122"/>
    </row>
    <row r="8288" spans="1:74" hidden="1" x14ac:dyDescent="0.3">
      <c r="A8288" s="8"/>
      <c r="B8288" s="2" t="s">
        <v>2</v>
      </c>
      <c r="C8288" s="2" t="s">
        <v>3</v>
      </c>
      <c r="D8288" s="2" t="s">
        <v>508</v>
      </c>
      <c r="E8288" s="9" t="s">
        <v>843</v>
      </c>
      <c r="F8288" s="10"/>
      <c r="G8288" s="18" t="s">
        <v>5</v>
      </c>
      <c r="H8288" s="3">
        <v>2024</v>
      </c>
      <c r="I8288" s="20" t="s">
        <v>285</v>
      </c>
      <c r="J8288" s="2" t="s">
        <v>293</v>
      </c>
      <c r="K8288" s="2" t="s">
        <v>318</v>
      </c>
      <c r="L8288" s="163">
        <f t="shared" si="398"/>
        <v>0</v>
      </c>
      <c r="M8288" s="163">
        <f t="shared" si="399"/>
        <v>0</v>
      </c>
      <c r="N8288" s="181"/>
      <c r="O8288" s="8"/>
      <c r="P8288" s="8"/>
      <c r="Q8288" s="8"/>
      <c r="R8288" s="8"/>
      <c r="S8288" s="122"/>
      <c r="T8288" s="8"/>
      <c r="U8288" s="8"/>
      <c r="V8288" s="8"/>
      <c r="W8288" s="8"/>
      <c r="X8288" s="122"/>
      <c r="Y8288" s="8"/>
      <c r="Z8288" s="8"/>
      <c r="AA8288" s="8"/>
      <c r="AB8288" s="8"/>
      <c r="AC8288" s="122"/>
      <c r="AD8288" s="8"/>
      <c r="AE8288" s="8"/>
      <c r="AF8288" s="8"/>
      <c r="AG8288" s="8"/>
      <c r="AH8288" s="122"/>
      <c r="AI8288" s="137"/>
      <c r="AJ8288" s="137"/>
      <c r="AK8288" s="137"/>
      <c r="AL8288" s="137"/>
      <c r="AM8288" s="138"/>
      <c r="AN8288" s="8"/>
      <c r="AO8288" s="8"/>
      <c r="AP8288" s="8"/>
      <c r="AQ8288" s="8"/>
      <c r="AR8288" s="122"/>
      <c r="AS8288" s="139"/>
      <c r="AT8288" s="139"/>
      <c r="AU8288" s="139"/>
      <c r="AV8288" s="139"/>
      <c r="AW8288" s="140"/>
      <c r="AX8288" s="8"/>
      <c r="AY8288" s="8"/>
      <c r="AZ8288" s="8"/>
      <c r="BA8288" s="8"/>
      <c r="BB8288" s="122"/>
      <c r="BC8288" s="8"/>
      <c r="BD8288" s="8"/>
      <c r="BE8288" s="8"/>
      <c r="BF8288" s="8"/>
      <c r="BG8288" s="122"/>
      <c r="BH8288" s="8"/>
      <c r="BI8288" s="8"/>
      <c r="BJ8288" s="8"/>
      <c r="BK8288" s="8"/>
      <c r="BL8288" s="122"/>
      <c r="BM8288" s="8"/>
      <c r="BN8288" s="8"/>
      <c r="BO8288" s="8"/>
      <c r="BP8288" s="8"/>
      <c r="BQ8288" s="122"/>
      <c r="BR8288" s="8"/>
      <c r="BS8288" s="8"/>
      <c r="BT8288" s="8"/>
      <c r="BU8288" s="8"/>
      <c r="BV8288" s="122"/>
    </row>
    <row r="8289" spans="1:74" hidden="1" x14ac:dyDescent="0.3">
      <c r="A8289" s="8"/>
      <c r="B8289" s="2" t="s">
        <v>2</v>
      </c>
      <c r="C8289" s="2" t="s">
        <v>3</v>
      </c>
      <c r="D8289" s="2" t="s">
        <v>508</v>
      </c>
      <c r="E8289" s="9" t="s">
        <v>843</v>
      </c>
      <c r="F8289" s="10"/>
      <c r="G8289" s="18" t="s">
        <v>5</v>
      </c>
      <c r="H8289" s="3">
        <v>2024</v>
      </c>
      <c r="I8289" s="20" t="s">
        <v>287</v>
      </c>
      <c r="J8289" s="2" t="s">
        <v>269</v>
      </c>
      <c r="K8289" s="2" t="s">
        <v>320</v>
      </c>
      <c r="L8289" s="163">
        <f t="shared" si="398"/>
        <v>0</v>
      </c>
      <c r="M8289" s="163">
        <f t="shared" si="399"/>
        <v>0</v>
      </c>
      <c r="N8289" s="181"/>
      <c r="O8289" s="8"/>
      <c r="P8289" s="8"/>
      <c r="Q8289" s="8"/>
      <c r="R8289" s="8"/>
      <c r="S8289" s="122"/>
      <c r="T8289" s="8"/>
      <c r="U8289" s="8"/>
      <c r="V8289" s="8"/>
      <c r="W8289" s="8"/>
      <c r="X8289" s="122"/>
      <c r="Y8289" s="8"/>
      <c r="Z8289" s="8"/>
      <c r="AA8289" s="8"/>
      <c r="AB8289" s="8"/>
      <c r="AC8289" s="122"/>
      <c r="AD8289" s="8"/>
      <c r="AE8289" s="8"/>
      <c r="AF8289" s="8"/>
      <c r="AG8289" s="8"/>
      <c r="AH8289" s="122"/>
      <c r="AI8289" s="137"/>
      <c r="AJ8289" s="137"/>
      <c r="AK8289" s="137"/>
      <c r="AL8289" s="137"/>
      <c r="AM8289" s="138"/>
      <c r="AN8289" s="8"/>
      <c r="AO8289" s="8"/>
      <c r="AP8289" s="8"/>
      <c r="AQ8289" s="8"/>
      <c r="AR8289" s="122"/>
      <c r="AS8289" s="139"/>
      <c r="AT8289" s="139"/>
      <c r="AU8289" s="139"/>
      <c r="AV8289" s="139"/>
      <c r="AW8289" s="140"/>
      <c r="AX8289" s="8"/>
      <c r="AY8289" s="8"/>
      <c r="AZ8289" s="8"/>
      <c r="BA8289" s="8"/>
      <c r="BB8289" s="122"/>
      <c r="BC8289" s="8"/>
      <c r="BD8289" s="8"/>
      <c r="BE8289" s="8"/>
      <c r="BF8289" s="8"/>
      <c r="BG8289" s="122"/>
      <c r="BH8289" s="8"/>
      <c r="BI8289" s="8"/>
      <c r="BJ8289" s="8"/>
      <c r="BK8289" s="8"/>
      <c r="BL8289" s="122"/>
      <c r="BM8289" s="8"/>
      <c r="BN8289" s="8"/>
      <c r="BO8289" s="8"/>
      <c r="BP8289" s="8"/>
      <c r="BQ8289" s="122"/>
      <c r="BR8289" s="8"/>
      <c r="BS8289" s="8"/>
      <c r="BT8289" s="8"/>
      <c r="BU8289" s="8"/>
      <c r="BV8289" s="122"/>
    </row>
    <row r="8290" spans="1:74" hidden="1" x14ac:dyDescent="0.3">
      <c r="A8290" s="8"/>
      <c r="B8290" s="2" t="s">
        <v>2</v>
      </c>
      <c r="C8290" s="2" t="s">
        <v>3</v>
      </c>
      <c r="D8290" s="2" t="s">
        <v>508</v>
      </c>
      <c r="E8290" s="9" t="s">
        <v>843</v>
      </c>
      <c r="F8290" s="10"/>
      <c r="G8290" s="18" t="s">
        <v>5</v>
      </c>
      <c r="H8290" s="3">
        <v>2024</v>
      </c>
      <c r="I8290" s="20" t="s">
        <v>287</v>
      </c>
      <c r="J8290" s="2" t="s">
        <v>270</v>
      </c>
      <c r="K8290" s="2" t="s">
        <v>320</v>
      </c>
      <c r="L8290" s="163">
        <f t="shared" si="398"/>
        <v>0</v>
      </c>
      <c r="M8290" s="163">
        <f t="shared" si="399"/>
        <v>0</v>
      </c>
      <c r="N8290" s="181"/>
      <c r="O8290" s="8"/>
      <c r="P8290" s="8"/>
      <c r="Q8290" s="8"/>
      <c r="R8290" s="8"/>
      <c r="S8290" s="122"/>
      <c r="T8290" s="8"/>
      <c r="U8290" s="8"/>
      <c r="V8290" s="8"/>
      <c r="W8290" s="8"/>
      <c r="X8290" s="122"/>
      <c r="Y8290" s="8"/>
      <c r="Z8290" s="8"/>
      <c r="AA8290" s="8"/>
      <c r="AB8290" s="8"/>
      <c r="AC8290" s="122"/>
      <c r="AD8290" s="8"/>
      <c r="AE8290" s="8"/>
      <c r="AF8290" s="8"/>
      <c r="AG8290" s="8"/>
      <c r="AH8290" s="122"/>
      <c r="AI8290" s="137"/>
      <c r="AJ8290" s="137"/>
      <c r="AK8290" s="137"/>
      <c r="AL8290" s="137"/>
      <c r="AM8290" s="138"/>
      <c r="AN8290" s="8"/>
      <c r="AO8290" s="8"/>
      <c r="AP8290" s="8"/>
      <c r="AQ8290" s="8"/>
      <c r="AR8290" s="122"/>
      <c r="AS8290" s="139"/>
      <c r="AT8290" s="139"/>
      <c r="AU8290" s="139"/>
      <c r="AV8290" s="139"/>
      <c r="AW8290" s="140"/>
      <c r="AX8290" s="8"/>
      <c r="AY8290" s="8"/>
      <c r="AZ8290" s="8"/>
      <c r="BA8290" s="8"/>
      <c r="BB8290" s="122"/>
      <c r="BC8290" s="8"/>
      <c r="BD8290" s="8"/>
      <c r="BE8290" s="8"/>
      <c r="BF8290" s="8"/>
      <c r="BG8290" s="122"/>
      <c r="BH8290" s="8"/>
      <c r="BI8290" s="8"/>
      <c r="BJ8290" s="8"/>
      <c r="BK8290" s="8"/>
      <c r="BL8290" s="122"/>
      <c r="BM8290" s="8"/>
      <c r="BN8290" s="8"/>
      <c r="BO8290" s="8"/>
      <c r="BP8290" s="8"/>
      <c r="BQ8290" s="122"/>
      <c r="BR8290" s="8"/>
      <c r="BS8290" s="8"/>
      <c r="BT8290" s="8"/>
      <c r="BU8290" s="8"/>
      <c r="BV8290" s="122"/>
    </row>
    <row r="8291" spans="1:74" hidden="1" x14ac:dyDescent="0.3">
      <c r="A8291" s="8"/>
      <c r="B8291" s="2" t="s">
        <v>2</v>
      </c>
      <c r="C8291" s="2" t="s">
        <v>3</v>
      </c>
      <c r="D8291" s="2" t="s">
        <v>508</v>
      </c>
      <c r="E8291" s="9" t="s">
        <v>843</v>
      </c>
      <c r="F8291" s="10"/>
      <c r="G8291" s="18" t="s">
        <v>5</v>
      </c>
      <c r="H8291" s="3">
        <v>2024</v>
      </c>
      <c r="I8291" s="20" t="s">
        <v>290</v>
      </c>
      <c r="J8291" s="2" t="s">
        <v>271</v>
      </c>
      <c r="K8291" s="2" t="s">
        <v>321</v>
      </c>
      <c r="L8291" s="163">
        <f t="shared" si="398"/>
        <v>0</v>
      </c>
      <c r="M8291" s="163">
        <f t="shared" si="399"/>
        <v>0</v>
      </c>
      <c r="N8291" s="181"/>
      <c r="O8291" s="8"/>
      <c r="P8291" s="8"/>
      <c r="Q8291" s="8"/>
      <c r="R8291" s="8"/>
      <c r="S8291" s="122"/>
      <c r="T8291" s="8"/>
      <c r="U8291" s="8"/>
      <c r="V8291" s="8"/>
      <c r="W8291" s="8"/>
      <c r="X8291" s="122"/>
      <c r="Y8291" s="8"/>
      <c r="Z8291" s="8"/>
      <c r="AA8291" s="8"/>
      <c r="AB8291" s="8"/>
      <c r="AC8291" s="122"/>
      <c r="AD8291" s="8"/>
      <c r="AE8291" s="8"/>
      <c r="AF8291" s="8"/>
      <c r="AG8291" s="8"/>
      <c r="AH8291" s="122"/>
      <c r="AI8291" s="137"/>
      <c r="AJ8291" s="137"/>
      <c r="AK8291" s="137"/>
      <c r="AL8291" s="137"/>
      <c r="AM8291" s="138"/>
      <c r="AN8291" s="8"/>
      <c r="AO8291" s="8"/>
      <c r="AP8291" s="8"/>
      <c r="AQ8291" s="8"/>
      <c r="AR8291" s="122"/>
      <c r="AS8291" s="139"/>
      <c r="AT8291" s="139"/>
      <c r="AU8291" s="139"/>
      <c r="AV8291" s="139"/>
      <c r="AW8291" s="140"/>
      <c r="AX8291" s="8"/>
      <c r="AY8291" s="8"/>
      <c r="AZ8291" s="8"/>
      <c r="BA8291" s="8"/>
      <c r="BB8291" s="122"/>
      <c r="BC8291" s="8"/>
      <c r="BD8291" s="8"/>
      <c r="BE8291" s="8"/>
      <c r="BF8291" s="8"/>
      <c r="BG8291" s="122"/>
      <c r="BH8291" s="8"/>
      <c r="BI8291" s="8"/>
      <c r="BJ8291" s="8"/>
      <c r="BK8291" s="8"/>
      <c r="BL8291" s="122"/>
      <c r="BM8291" s="8"/>
      <c r="BN8291" s="8"/>
      <c r="BO8291" s="8"/>
      <c r="BP8291" s="8"/>
      <c r="BQ8291" s="122"/>
      <c r="BR8291" s="8"/>
      <c r="BS8291" s="8"/>
      <c r="BT8291" s="8"/>
      <c r="BU8291" s="8"/>
      <c r="BV8291" s="122"/>
    </row>
    <row r="8292" spans="1:74" hidden="1" x14ac:dyDescent="0.3">
      <c r="A8292" s="8"/>
      <c r="B8292" s="2" t="s">
        <v>2</v>
      </c>
      <c r="C8292" s="2" t="s">
        <v>3</v>
      </c>
      <c r="D8292" s="2" t="s">
        <v>508</v>
      </c>
      <c r="E8292" s="9" t="s">
        <v>843</v>
      </c>
      <c r="F8292" s="10"/>
      <c r="G8292" s="18" t="s">
        <v>5</v>
      </c>
      <c r="H8292" s="3">
        <v>2024</v>
      </c>
      <c r="I8292" s="20" t="s">
        <v>284</v>
      </c>
      <c r="J8292" s="2" t="s">
        <v>294</v>
      </c>
      <c r="K8292" s="2" t="s">
        <v>320</v>
      </c>
      <c r="L8292" s="163">
        <f t="shared" si="398"/>
        <v>0</v>
      </c>
      <c r="M8292" s="163">
        <f t="shared" si="399"/>
        <v>0</v>
      </c>
      <c r="N8292" s="181"/>
      <c r="O8292" s="8"/>
      <c r="P8292" s="8"/>
      <c r="Q8292" s="8"/>
      <c r="R8292" s="8"/>
      <c r="S8292" s="122"/>
      <c r="T8292" s="8"/>
      <c r="U8292" s="8"/>
      <c r="V8292" s="8"/>
      <c r="W8292" s="8"/>
      <c r="X8292" s="122"/>
      <c r="Y8292" s="8"/>
      <c r="Z8292" s="8"/>
      <c r="AA8292" s="8"/>
      <c r="AB8292" s="8"/>
      <c r="AC8292" s="122"/>
      <c r="AD8292" s="8"/>
      <c r="AE8292" s="8"/>
      <c r="AF8292" s="8"/>
      <c r="AG8292" s="8"/>
      <c r="AH8292" s="122"/>
      <c r="AI8292" s="137"/>
      <c r="AJ8292" s="137"/>
      <c r="AK8292" s="137"/>
      <c r="AL8292" s="137"/>
      <c r="AM8292" s="138"/>
      <c r="AN8292" s="8"/>
      <c r="AO8292" s="8"/>
      <c r="AP8292" s="8"/>
      <c r="AQ8292" s="8"/>
      <c r="AR8292" s="122"/>
      <c r="AS8292" s="139"/>
      <c r="AT8292" s="139"/>
      <c r="AU8292" s="139"/>
      <c r="AV8292" s="139"/>
      <c r="AW8292" s="140"/>
      <c r="AX8292" s="8"/>
      <c r="AY8292" s="8"/>
      <c r="AZ8292" s="8"/>
      <c r="BA8292" s="8"/>
      <c r="BB8292" s="122"/>
      <c r="BC8292" s="8"/>
      <c r="BD8292" s="8"/>
      <c r="BE8292" s="8"/>
      <c r="BF8292" s="8"/>
      <c r="BG8292" s="122"/>
      <c r="BH8292" s="8"/>
      <c r="BI8292" s="8"/>
      <c r="BJ8292" s="8"/>
      <c r="BK8292" s="8"/>
      <c r="BL8292" s="122"/>
      <c r="BM8292" s="8"/>
      <c r="BN8292" s="8"/>
      <c r="BO8292" s="8"/>
      <c r="BP8292" s="8"/>
      <c r="BQ8292" s="122"/>
      <c r="BR8292" s="8"/>
      <c r="BS8292" s="8"/>
      <c r="BT8292" s="8"/>
      <c r="BU8292" s="8"/>
      <c r="BV8292" s="122"/>
    </row>
    <row r="8293" spans="1:74" hidden="1" x14ac:dyDescent="0.3">
      <c r="A8293" s="8"/>
      <c r="B8293" s="2" t="s">
        <v>2</v>
      </c>
      <c r="C8293" s="2" t="s">
        <v>3</v>
      </c>
      <c r="D8293" s="2" t="s">
        <v>508</v>
      </c>
      <c r="E8293" s="9" t="s">
        <v>843</v>
      </c>
      <c r="F8293" s="10"/>
      <c r="G8293" s="18" t="s">
        <v>5</v>
      </c>
      <c r="H8293" s="3">
        <v>2024</v>
      </c>
      <c r="I8293" s="20" t="s">
        <v>284</v>
      </c>
      <c r="J8293" s="2" t="s">
        <v>346</v>
      </c>
      <c r="K8293" s="2" t="s">
        <v>320</v>
      </c>
      <c r="L8293" s="163">
        <f t="shared" si="398"/>
        <v>0</v>
      </c>
      <c r="M8293" s="163">
        <f t="shared" si="399"/>
        <v>0</v>
      </c>
      <c r="N8293" s="181"/>
      <c r="O8293" s="8"/>
      <c r="P8293" s="8"/>
      <c r="Q8293" s="8"/>
      <c r="R8293" s="8"/>
      <c r="S8293" s="122"/>
      <c r="T8293" s="8"/>
      <c r="U8293" s="8"/>
      <c r="V8293" s="8"/>
      <c r="W8293" s="8"/>
      <c r="X8293" s="122"/>
      <c r="Y8293" s="8"/>
      <c r="Z8293" s="8"/>
      <c r="AA8293" s="8"/>
      <c r="AB8293" s="8"/>
      <c r="AC8293" s="122"/>
      <c r="AD8293" s="8"/>
      <c r="AE8293" s="8"/>
      <c r="AF8293" s="8"/>
      <c r="AG8293" s="8"/>
      <c r="AH8293" s="122"/>
      <c r="AI8293" s="137"/>
      <c r="AJ8293" s="137"/>
      <c r="AK8293" s="137"/>
      <c r="AL8293" s="137"/>
      <c r="AM8293" s="138"/>
      <c r="AN8293" s="8"/>
      <c r="AO8293" s="8"/>
      <c r="AP8293" s="8"/>
      <c r="AQ8293" s="8"/>
      <c r="AR8293" s="122"/>
      <c r="AS8293" s="139"/>
      <c r="AT8293" s="139"/>
      <c r="AU8293" s="139"/>
      <c r="AV8293" s="139"/>
      <c r="AW8293" s="140"/>
      <c r="AX8293" s="8"/>
      <c r="AY8293" s="8"/>
      <c r="AZ8293" s="8"/>
      <c r="BA8293" s="8"/>
      <c r="BB8293" s="122"/>
      <c r="BC8293" s="8"/>
      <c r="BD8293" s="8"/>
      <c r="BE8293" s="8"/>
      <c r="BF8293" s="8"/>
      <c r="BG8293" s="122"/>
      <c r="BH8293" s="8"/>
      <c r="BI8293" s="8"/>
      <c r="BJ8293" s="8"/>
      <c r="BK8293" s="8"/>
      <c r="BL8293" s="122"/>
      <c r="BM8293" s="8"/>
      <c r="BN8293" s="8"/>
      <c r="BO8293" s="8"/>
      <c r="BP8293" s="8"/>
      <c r="BQ8293" s="122"/>
      <c r="BR8293" s="8"/>
      <c r="BS8293" s="8"/>
      <c r="BT8293" s="8"/>
      <c r="BU8293" s="8"/>
      <c r="BV8293" s="122"/>
    </row>
    <row r="8294" spans="1:74" hidden="1" x14ac:dyDescent="0.3">
      <c r="A8294" s="8"/>
      <c r="B8294" s="2" t="s">
        <v>2</v>
      </c>
      <c r="C8294" s="2" t="s">
        <v>3</v>
      </c>
      <c r="D8294" s="2" t="s">
        <v>508</v>
      </c>
      <c r="E8294" s="9" t="s">
        <v>843</v>
      </c>
      <c r="F8294" s="10"/>
      <c r="G8294" s="18" t="s">
        <v>5</v>
      </c>
      <c r="H8294" s="3">
        <v>2024</v>
      </c>
      <c r="I8294" s="20" t="s">
        <v>284</v>
      </c>
      <c r="J8294" s="2" t="s">
        <v>295</v>
      </c>
      <c r="K8294" s="2" t="s">
        <v>320</v>
      </c>
      <c r="L8294" s="163">
        <f t="shared" si="398"/>
        <v>0</v>
      </c>
      <c r="M8294" s="163">
        <f t="shared" si="399"/>
        <v>0</v>
      </c>
      <c r="N8294" s="181"/>
      <c r="O8294" s="8"/>
      <c r="P8294" s="8"/>
      <c r="Q8294" s="8"/>
      <c r="R8294" s="8"/>
      <c r="S8294" s="122"/>
      <c r="T8294" s="8"/>
      <c r="U8294" s="8"/>
      <c r="V8294" s="8"/>
      <c r="W8294" s="8"/>
      <c r="X8294" s="122"/>
      <c r="Y8294" s="8"/>
      <c r="Z8294" s="8"/>
      <c r="AA8294" s="8"/>
      <c r="AB8294" s="8"/>
      <c r="AC8294" s="122"/>
      <c r="AD8294" s="8"/>
      <c r="AE8294" s="8"/>
      <c r="AF8294" s="8"/>
      <c r="AG8294" s="8"/>
      <c r="AH8294" s="122"/>
      <c r="AI8294" s="137"/>
      <c r="AJ8294" s="137"/>
      <c r="AK8294" s="137"/>
      <c r="AL8294" s="137"/>
      <c r="AM8294" s="138"/>
      <c r="AN8294" s="8"/>
      <c r="AO8294" s="8"/>
      <c r="AP8294" s="8"/>
      <c r="AQ8294" s="8"/>
      <c r="AR8294" s="122"/>
      <c r="AS8294" s="139"/>
      <c r="AT8294" s="139"/>
      <c r="AU8294" s="139"/>
      <c r="AV8294" s="139"/>
      <c r="AW8294" s="140"/>
      <c r="AX8294" s="8"/>
      <c r="AY8294" s="8"/>
      <c r="AZ8294" s="8"/>
      <c r="BA8294" s="8"/>
      <c r="BB8294" s="122"/>
      <c r="BC8294" s="8"/>
      <c r="BD8294" s="8"/>
      <c r="BE8294" s="8"/>
      <c r="BF8294" s="8"/>
      <c r="BG8294" s="122"/>
      <c r="BH8294" s="8"/>
      <c r="BI8294" s="8"/>
      <c r="BJ8294" s="8"/>
      <c r="BK8294" s="8"/>
      <c r="BL8294" s="122"/>
      <c r="BM8294" s="8"/>
      <c r="BN8294" s="8"/>
      <c r="BO8294" s="8"/>
      <c r="BP8294" s="8"/>
      <c r="BQ8294" s="122"/>
      <c r="BR8294" s="8"/>
      <c r="BS8294" s="8"/>
      <c r="BT8294" s="8"/>
      <c r="BU8294" s="8"/>
      <c r="BV8294" s="122"/>
    </row>
    <row r="8295" spans="1:74" hidden="1" x14ac:dyDescent="0.3">
      <c r="A8295" s="8"/>
      <c r="B8295" s="2" t="s">
        <v>2</v>
      </c>
      <c r="C8295" s="2" t="s">
        <v>3</v>
      </c>
      <c r="D8295" s="2" t="s">
        <v>508</v>
      </c>
      <c r="E8295" s="9" t="s">
        <v>843</v>
      </c>
      <c r="F8295" s="10"/>
      <c r="G8295" s="18" t="s">
        <v>5</v>
      </c>
      <c r="H8295" s="3">
        <v>2024</v>
      </c>
      <c r="I8295" s="20" t="s">
        <v>290</v>
      </c>
      <c r="J8295" s="2" t="s">
        <v>299</v>
      </c>
      <c r="K8295" s="2" t="s">
        <v>318</v>
      </c>
      <c r="L8295" s="163">
        <f t="shared" si="398"/>
        <v>0</v>
      </c>
      <c r="M8295" s="163">
        <f t="shared" si="399"/>
        <v>0</v>
      </c>
      <c r="N8295" s="181"/>
      <c r="O8295" s="8"/>
      <c r="P8295" s="8"/>
      <c r="Q8295" s="8"/>
      <c r="R8295" s="8"/>
      <c r="S8295" s="122"/>
      <c r="T8295" s="8"/>
      <c r="U8295" s="8"/>
      <c r="V8295" s="8"/>
      <c r="W8295" s="8"/>
      <c r="X8295" s="122"/>
      <c r="Y8295" s="8"/>
      <c r="Z8295" s="8"/>
      <c r="AA8295" s="8"/>
      <c r="AB8295" s="8"/>
      <c r="AC8295" s="122"/>
      <c r="AD8295" s="8"/>
      <c r="AE8295" s="8"/>
      <c r="AF8295" s="8"/>
      <c r="AG8295" s="8"/>
      <c r="AH8295" s="122"/>
      <c r="AI8295" s="137"/>
      <c r="AJ8295" s="137"/>
      <c r="AK8295" s="137"/>
      <c r="AL8295" s="137"/>
      <c r="AM8295" s="138"/>
      <c r="AN8295" s="8"/>
      <c r="AO8295" s="8"/>
      <c r="AP8295" s="8"/>
      <c r="AQ8295" s="8"/>
      <c r="AR8295" s="122"/>
      <c r="AS8295" s="139"/>
      <c r="AT8295" s="139"/>
      <c r="AU8295" s="139"/>
      <c r="AV8295" s="139"/>
      <c r="AW8295" s="140"/>
      <c r="AX8295" s="8"/>
      <c r="AY8295" s="8"/>
      <c r="AZ8295" s="8"/>
      <c r="BA8295" s="8"/>
      <c r="BB8295" s="122"/>
      <c r="BC8295" s="8"/>
      <c r="BD8295" s="8"/>
      <c r="BE8295" s="8"/>
      <c r="BF8295" s="8"/>
      <c r="BG8295" s="122"/>
      <c r="BH8295" s="8"/>
      <c r="BI8295" s="8"/>
      <c r="BJ8295" s="8"/>
      <c r="BK8295" s="8"/>
      <c r="BL8295" s="122"/>
      <c r="BM8295" s="8"/>
      <c r="BN8295" s="8"/>
      <c r="BO8295" s="8"/>
      <c r="BP8295" s="8"/>
      <c r="BQ8295" s="122"/>
      <c r="BR8295" s="8"/>
      <c r="BS8295" s="8"/>
      <c r="BT8295" s="8"/>
      <c r="BU8295" s="8"/>
      <c r="BV8295" s="122"/>
    </row>
    <row r="8296" spans="1:74" hidden="1" x14ac:dyDescent="0.3">
      <c r="A8296" s="8"/>
      <c r="B8296" s="2" t="s">
        <v>2</v>
      </c>
      <c r="C8296" s="2" t="s">
        <v>3</v>
      </c>
      <c r="D8296" s="2" t="s">
        <v>508</v>
      </c>
      <c r="E8296" s="9" t="s">
        <v>843</v>
      </c>
      <c r="F8296" s="10"/>
      <c r="G8296" s="18" t="s">
        <v>5</v>
      </c>
      <c r="H8296" s="3">
        <v>2024</v>
      </c>
      <c r="I8296" s="20" t="s">
        <v>315</v>
      </c>
      <c r="J8296" s="2" t="s">
        <v>347</v>
      </c>
      <c r="K8296" s="2" t="s">
        <v>320</v>
      </c>
      <c r="L8296" s="163">
        <f t="shared" si="398"/>
        <v>0</v>
      </c>
      <c r="M8296" s="163">
        <f t="shared" si="399"/>
        <v>0</v>
      </c>
      <c r="N8296" s="181"/>
      <c r="O8296" s="8"/>
      <c r="P8296" s="8"/>
      <c r="Q8296" s="8"/>
      <c r="R8296" s="8"/>
      <c r="S8296" s="122"/>
      <c r="T8296" s="8"/>
      <c r="U8296" s="8"/>
      <c r="V8296" s="8"/>
      <c r="W8296" s="8"/>
      <c r="X8296" s="122"/>
      <c r="Y8296" s="8"/>
      <c r="Z8296" s="8"/>
      <c r="AA8296" s="8"/>
      <c r="AB8296" s="8"/>
      <c r="AC8296" s="122"/>
      <c r="AD8296" s="8"/>
      <c r="AE8296" s="8"/>
      <c r="AF8296" s="8"/>
      <c r="AG8296" s="8"/>
      <c r="AH8296" s="122"/>
      <c r="AI8296" s="137"/>
      <c r="AJ8296" s="137"/>
      <c r="AK8296" s="137"/>
      <c r="AL8296" s="137"/>
      <c r="AM8296" s="138"/>
      <c r="AN8296" s="8"/>
      <c r="AO8296" s="8"/>
      <c r="AP8296" s="8"/>
      <c r="AQ8296" s="8"/>
      <c r="AR8296" s="122"/>
      <c r="AS8296" s="139"/>
      <c r="AT8296" s="139"/>
      <c r="AU8296" s="139"/>
      <c r="AV8296" s="139"/>
      <c r="AW8296" s="140"/>
      <c r="AX8296" s="8"/>
      <c r="AY8296" s="8"/>
      <c r="AZ8296" s="8"/>
      <c r="BA8296" s="8"/>
      <c r="BB8296" s="122"/>
      <c r="BC8296" s="8"/>
      <c r="BD8296" s="8"/>
      <c r="BE8296" s="8"/>
      <c r="BF8296" s="8"/>
      <c r="BG8296" s="122"/>
      <c r="BH8296" s="8"/>
      <c r="BI8296" s="8"/>
      <c r="BJ8296" s="8"/>
      <c r="BK8296" s="8"/>
      <c r="BL8296" s="122"/>
      <c r="BM8296" s="8"/>
      <c r="BN8296" s="8"/>
      <c r="BO8296" s="8"/>
      <c r="BP8296" s="8"/>
      <c r="BQ8296" s="122"/>
      <c r="BR8296" s="8"/>
      <c r="BS8296" s="8"/>
      <c r="BT8296" s="8"/>
      <c r="BU8296" s="8"/>
      <c r="BV8296" s="122"/>
    </row>
    <row r="8297" spans="1:74" hidden="1" x14ac:dyDescent="0.3">
      <c r="A8297" s="8"/>
      <c r="B8297" s="2" t="s">
        <v>2</v>
      </c>
      <c r="C8297" s="2" t="s">
        <v>3</v>
      </c>
      <c r="D8297" s="2" t="s">
        <v>508</v>
      </c>
      <c r="E8297" s="9" t="s">
        <v>843</v>
      </c>
      <c r="F8297" s="10"/>
      <c r="G8297" s="18" t="s">
        <v>5</v>
      </c>
      <c r="H8297" s="3">
        <v>2024</v>
      </c>
      <c r="I8297" s="20" t="s">
        <v>315</v>
      </c>
      <c r="J8297" s="2" t="s">
        <v>296</v>
      </c>
      <c r="K8297" s="2" t="s">
        <v>321</v>
      </c>
      <c r="L8297" s="163">
        <f t="shared" si="398"/>
        <v>0</v>
      </c>
      <c r="M8297" s="163">
        <f t="shared" si="399"/>
        <v>0</v>
      </c>
      <c r="N8297" s="181"/>
      <c r="O8297" s="8"/>
      <c r="P8297" s="8"/>
      <c r="Q8297" s="8"/>
      <c r="R8297" s="8"/>
      <c r="S8297" s="122"/>
      <c r="T8297" s="8"/>
      <c r="U8297" s="8"/>
      <c r="V8297" s="8"/>
      <c r="W8297" s="8"/>
      <c r="X8297" s="122"/>
      <c r="Y8297" s="8"/>
      <c r="Z8297" s="8"/>
      <c r="AA8297" s="8"/>
      <c r="AB8297" s="8"/>
      <c r="AC8297" s="122"/>
      <c r="AD8297" s="8"/>
      <c r="AE8297" s="8"/>
      <c r="AF8297" s="8"/>
      <c r="AG8297" s="8"/>
      <c r="AH8297" s="122"/>
      <c r="AI8297" s="137"/>
      <c r="AJ8297" s="137"/>
      <c r="AK8297" s="137"/>
      <c r="AL8297" s="137"/>
      <c r="AM8297" s="138"/>
      <c r="AN8297" s="8"/>
      <c r="AO8297" s="8"/>
      <c r="AP8297" s="8"/>
      <c r="AQ8297" s="8"/>
      <c r="AR8297" s="122"/>
      <c r="AS8297" s="139"/>
      <c r="AT8297" s="139"/>
      <c r="AU8297" s="139"/>
      <c r="AV8297" s="139"/>
      <c r="AW8297" s="140"/>
      <c r="AX8297" s="8"/>
      <c r="AY8297" s="8"/>
      <c r="AZ8297" s="8"/>
      <c r="BA8297" s="8"/>
      <c r="BB8297" s="122"/>
      <c r="BC8297" s="8"/>
      <c r="BD8297" s="8"/>
      <c r="BE8297" s="8"/>
      <c r="BF8297" s="8"/>
      <c r="BG8297" s="122"/>
      <c r="BH8297" s="8"/>
      <c r="BI8297" s="8"/>
      <c r="BJ8297" s="8"/>
      <c r="BK8297" s="8"/>
      <c r="BL8297" s="122"/>
      <c r="BM8297" s="8"/>
      <c r="BN8297" s="8"/>
      <c r="BO8297" s="8"/>
      <c r="BP8297" s="8"/>
      <c r="BQ8297" s="122"/>
      <c r="BR8297" s="8"/>
      <c r="BS8297" s="8"/>
      <c r="BT8297" s="8"/>
      <c r="BU8297" s="8"/>
      <c r="BV8297" s="122"/>
    </row>
    <row r="8298" spans="1:74" hidden="1" x14ac:dyDescent="0.3">
      <c r="A8298" s="8"/>
      <c r="B8298" s="2" t="s">
        <v>2</v>
      </c>
      <c r="C8298" s="2" t="s">
        <v>3</v>
      </c>
      <c r="D8298" s="2" t="s">
        <v>508</v>
      </c>
      <c r="E8298" s="9" t="s">
        <v>843</v>
      </c>
      <c r="F8298" s="10"/>
      <c r="G8298" s="18" t="s">
        <v>5</v>
      </c>
      <c r="H8298" s="3">
        <v>2024</v>
      </c>
      <c r="I8298" s="20" t="s">
        <v>316</v>
      </c>
      <c r="J8298" s="2" t="s">
        <v>297</v>
      </c>
      <c r="K8298" s="2" t="s">
        <v>318</v>
      </c>
      <c r="L8298" s="163">
        <f t="shared" si="398"/>
        <v>0</v>
      </c>
      <c r="M8298" s="163">
        <f t="shared" si="399"/>
        <v>0</v>
      </c>
      <c r="N8298" s="181"/>
      <c r="O8298" s="8"/>
      <c r="P8298" s="8"/>
      <c r="Q8298" s="8"/>
      <c r="R8298" s="8"/>
      <c r="S8298" s="122"/>
      <c r="T8298" s="8"/>
      <c r="U8298" s="8"/>
      <c r="V8298" s="8"/>
      <c r="W8298" s="8"/>
      <c r="X8298" s="122"/>
      <c r="Y8298" s="8"/>
      <c r="Z8298" s="8"/>
      <c r="AA8298" s="8"/>
      <c r="AB8298" s="8"/>
      <c r="AC8298" s="122"/>
      <c r="AD8298" s="8"/>
      <c r="AE8298" s="8"/>
      <c r="AF8298" s="8"/>
      <c r="AG8298" s="8"/>
      <c r="AH8298" s="122"/>
      <c r="AI8298" s="137"/>
      <c r="AJ8298" s="137"/>
      <c r="AK8298" s="137"/>
      <c r="AL8298" s="137"/>
      <c r="AM8298" s="138"/>
      <c r="AN8298" s="8"/>
      <c r="AO8298" s="8"/>
      <c r="AP8298" s="8"/>
      <c r="AQ8298" s="8"/>
      <c r="AR8298" s="122"/>
      <c r="AS8298" s="139"/>
      <c r="AT8298" s="139"/>
      <c r="AU8298" s="139"/>
      <c r="AV8298" s="139"/>
      <c r="AW8298" s="140"/>
      <c r="AX8298" s="8"/>
      <c r="AY8298" s="8"/>
      <c r="AZ8298" s="8"/>
      <c r="BA8298" s="8"/>
      <c r="BB8298" s="122"/>
      <c r="BC8298" s="8"/>
      <c r="BD8298" s="8"/>
      <c r="BE8298" s="8"/>
      <c r="BF8298" s="8"/>
      <c r="BG8298" s="122"/>
      <c r="BH8298" s="8"/>
      <c r="BI8298" s="8"/>
      <c r="BJ8298" s="8"/>
      <c r="BK8298" s="8"/>
      <c r="BL8298" s="122"/>
      <c r="BM8298" s="8"/>
      <c r="BN8298" s="8"/>
      <c r="BO8298" s="8"/>
      <c r="BP8298" s="8"/>
      <c r="BQ8298" s="122"/>
      <c r="BR8298" s="8"/>
      <c r="BS8298" s="8"/>
      <c r="BT8298" s="8"/>
      <c r="BU8298" s="8"/>
      <c r="BV8298" s="122"/>
    </row>
    <row r="8299" spans="1:74" hidden="1" x14ac:dyDescent="0.3">
      <c r="A8299" s="8"/>
      <c r="B8299" s="2" t="s">
        <v>2</v>
      </c>
      <c r="C8299" s="2" t="s">
        <v>3</v>
      </c>
      <c r="D8299" s="2" t="s">
        <v>508</v>
      </c>
      <c r="E8299" s="9" t="s">
        <v>843</v>
      </c>
      <c r="F8299" s="10"/>
      <c r="G8299" s="18" t="s">
        <v>5</v>
      </c>
      <c r="H8299" s="3">
        <v>2024</v>
      </c>
      <c r="I8299" s="20" t="s">
        <v>316</v>
      </c>
      <c r="J8299" s="8" t="s">
        <v>348</v>
      </c>
      <c r="K8299" s="8" t="s">
        <v>320</v>
      </c>
      <c r="L8299" s="163">
        <f t="shared" si="398"/>
        <v>0</v>
      </c>
      <c r="M8299" s="163">
        <f t="shared" si="399"/>
        <v>0</v>
      </c>
      <c r="N8299" s="181"/>
      <c r="O8299" s="8"/>
      <c r="P8299" s="8"/>
      <c r="Q8299" s="8"/>
      <c r="R8299" s="8"/>
      <c r="S8299" s="122"/>
      <c r="T8299" s="8"/>
      <c r="U8299" s="8"/>
      <c r="V8299" s="8"/>
      <c r="W8299" s="8"/>
      <c r="X8299" s="122"/>
      <c r="Y8299" s="8"/>
      <c r="Z8299" s="8"/>
      <c r="AA8299" s="8"/>
      <c r="AB8299" s="8"/>
      <c r="AC8299" s="122"/>
      <c r="AD8299" s="8"/>
      <c r="AE8299" s="8"/>
      <c r="AF8299" s="8"/>
      <c r="AG8299" s="8"/>
      <c r="AH8299" s="122"/>
      <c r="AI8299" s="137"/>
      <c r="AJ8299" s="137"/>
      <c r="AK8299" s="137"/>
      <c r="AL8299" s="137"/>
      <c r="AM8299" s="138"/>
      <c r="AN8299" s="8"/>
      <c r="AO8299" s="8"/>
      <c r="AP8299" s="8"/>
      <c r="AQ8299" s="8"/>
      <c r="AR8299" s="122"/>
      <c r="AS8299" s="139"/>
      <c r="AT8299" s="139"/>
      <c r="AU8299" s="139"/>
      <c r="AV8299" s="139"/>
      <c r="AW8299" s="140"/>
      <c r="AX8299" s="8"/>
      <c r="AY8299" s="8"/>
      <c r="AZ8299" s="8"/>
      <c r="BA8299" s="8"/>
      <c r="BB8299" s="122"/>
      <c r="BC8299" s="8"/>
      <c r="BD8299" s="8"/>
      <c r="BE8299" s="8"/>
      <c r="BF8299" s="8"/>
      <c r="BG8299" s="122"/>
      <c r="BH8299" s="8"/>
      <c r="BI8299" s="8"/>
      <c r="BJ8299" s="8"/>
      <c r="BK8299" s="8"/>
      <c r="BL8299" s="122"/>
      <c r="BM8299" s="8"/>
      <c r="BN8299" s="8"/>
      <c r="BO8299" s="8"/>
      <c r="BP8299" s="8"/>
      <c r="BQ8299" s="122"/>
      <c r="BR8299" s="8"/>
      <c r="BS8299" s="8"/>
      <c r="BT8299" s="8"/>
      <c r="BU8299" s="8"/>
      <c r="BV8299" s="122"/>
    </row>
    <row r="8300" spans="1:74" hidden="1" x14ac:dyDescent="0.3">
      <c r="A8300" s="8"/>
      <c r="B8300" s="2" t="s">
        <v>2</v>
      </c>
      <c r="C8300" s="2" t="s">
        <v>3</v>
      </c>
      <c r="D8300" s="2" t="s">
        <v>508</v>
      </c>
      <c r="E8300" s="9" t="s">
        <v>843</v>
      </c>
      <c r="F8300" s="10"/>
      <c r="G8300" s="18" t="s">
        <v>5</v>
      </c>
      <c r="H8300" s="3">
        <v>2024</v>
      </c>
      <c r="I8300" s="20" t="s">
        <v>282</v>
      </c>
      <c r="J8300" s="2" t="s">
        <v>272</v>
      </c>
      <c r="K8300" s="2" t="s">
        <v>321</v>
      </c>
      <c r="L8300" s="163">
        <f t="shared" si="398"/>
        <v>8.0000000000000002E-3</v>
      </c>
      <c r="M8300" s="163">
        <f t="shared" si="399"/>
        <v>17.491</v>
      </c>
      <c r="N8300" s="181"/>
      <c r="O8300" s="8"/>
      <c r="P8300" s="8"/>
      <c r="Q8300" s="8"/>
      <c r="R8300" s="8"/>
      <c r="S8300" s="122"/>
      <c r="T8300" s="8"/>
      <c r="U8300" s="8"/>
      <c r="V8300" s="8"/>
      <c r="W8300" s="8"/>
      <c r="X8300" s="122"/>
      <c r="Y8300" s="8"/>
      <c r="Z8300" s="8"/>
      <c r="AA8300" s="8"/>
      <c r="AB8300" s="8"/>
      <c r="AC8300" s="122"/>
      <c r="AD8300" s="8"/>
      <c r="AE8300" s="8"/>
      <c r="AF8300" s="8"/>
      <c r="AG8300" s="8"/>
      <c r="AH8300" s="122"/>
      <c r="AI8300" s="137"/>
      <c r="AJ8300" s="137"/>
      <c r="AK8300" s="137"/>
      <c r="AL8300" s="137"/>
      <c r="AM8300" s="138"/>
      <c r="AN8300" s="8"/>
      <c r="AO8300" s="8"/>
      <c r="AP8300" s="8"/>
      <c r="AQ8300" s="8"/>
      <c r="AR8300" s="122"/>
      <c r="AS8300" s="139"/>
      <c r="AT8300" s="139"/>
      <c r="AU8300" s="139"/>
      <c r="AV8300" s="139"/>
      <c r="AW8300" s="140"/>
      <c r="AX8300" s="8"/>
      <c r="AY8300" s="8"/>
      <c r="AZ8300" s="8"/>
      <c r="BA8300" s="8"/>
      <c r="BB8300" s="122"/>
      <c r="BC8300" s="8" t="s">
        <v>872</v>
      </c>
      <c r="BD8300" s="8"/>
      <c r="BE8300" s="8"/>
      <c r="BF8300" s="8">
        <v>8.0000000000000002E-3</v>
      </c>
      <c r="BG8300" s="122">
        <v>17.491</v>
      </c>
      <c r="BH8300" s="8"/>
      <c r="BI8300" s="8"/>
      <c r="BJ8300" s="8"/>
      <c r="BK8300" s="8"/>
      <c r="BL8300" s="122"/>
      <c r="BM8300" s="8"/>
      <c r="BN8300" s="8"/>
      <c r="BO8300" s="8"/>
      <c r="BP8300" s="8"/>
      <c r="BQ8300" s="122"/>
      <c r="BR8300" s="8"/>
      <c r="BS8300" s="8"/>
      <c r="BT8300" s="8"/>
      <c r="BU8300" s="8"/>
      <c r="BV8300" s="122"/>
    </row>
    <row r="8301" spans="1:74" hidden="1" x14ac:dyDescent="0.3">
      <c r="A8301" s="8"/>
      <c r="B8301" s="2" t="s">
        <v>2</v>
      </c>
      <c r="C8301" s="2" t="s">
        <v>3</v>
      </c>
      <c r="D8301" s="2" t="s">
        <v>508</v>
      </c>
      <c r="E8301" s="9" t="s">
        <v>843</v>
      </c>
      <c r="F8301" s="10"/>
      <c r="G8301" s="18" t="s">
        <v>5</v>
      </c>
      <c r="H8301" s="3">
        <v>2024</v>
      </c>
      <c r="I8301" s="20" t="s">
        <v>282</v>
      </c>
      <c r="J8301" s="2" t="s">
        <v>273</v>
      </c>
      <c r="K8301" s="2" t="s">
        <v>321</v>
      </c>
      <c r="L8301" s="165">
        <f t="shared" si="398"/>
        <v>8.0000000000000002E-3</v>
      </c>
      <c r="M8301" s="163">
        <f t="shared" si="399"/>
        <v>17.48</v>
      </c>
      <c r="N8301" s="181"/>
      <c r="O8301" s="8"/>
      <c r="P8301" s="8"/>
      <c r="Q8301" s="8"/>
      <c r="R8301" s="8"/>
      <c r="S8301" s="122"/>
      <c r="T8301" s="8"/>
      <c r="U8301" s="8"/>
      <c r="V8301" s="8"/>
      <c r="W8301" s="8"/>
      <c r="X8301" s="122"/>
      <c r="Y8301" s="8"/>
      <c r="Z8301" s="8"/>
      <c r="AA8301" s="8"/>
      <c r="AB8301" s="8"/>
      <c r="AC8301" s="122"/>
      <c r="AD8301" s="8"/>
      <c r="AE8301" s="8"/>
      <c r="AF8301" s="8"/>
      <c r="AG8301" s="8"/>
      <c r="AH8301" s="122"/>
      <c r="AI8301" s="137"/>
      <c r="AJ8301" s="137"/>
      <c r="AK8301" s="137"/>
      <c r="AL8301" s="137"/>
      <c r="AM8301" s="138"/>
      <c r="AN8301" s="8"/>
      <c r="AO8301" s="8"/>
      <c r="AP8301" s="8"/>
      <c r="AQ8301" s="8"/>
      <c r="AR8301" s="122"/>
      <c r="AS8301" s="139"/>
      <c r="AT8301" s="139"/>
      <c r="AU8301" s="139"/>
      <c r="AV8301" s="139"/>
      <c r="AW8301" s="140"/>
      <c r="AX8301" s="8"/>
      <c r="AY8301" s="8"/>
      <c r="AZ8301" s="8"/>
      <c r="BA8301" s="8"/>
      <c r="BB8301" s="122"/>
      <c r="BC8301" s="8" t="s">
        <v>872</v>
      </c>
      <c r="BD8301" s="8"/>
      <c r="BE8301" s="8"/>
      <c r="BF8301" s="8">
        <v>8.0000000000000002E-3</v>
      </c>
      <c r="BG8301" s="122">
        <v>17.48</v>
      </c>
      <c r="BH8301" s="8"/>
      <c r="BI8301" s="8"/>
      <c r="BJ8301" s="8"/>
      <c r="BK8301" s="8"/>
      <c r="BL8301" s="122"/>
      <c r="BM8301" s="8"/>
      <c r="BN8301" s="8"/>
      <c r="BO8301" s="8"/>
      <c r="BP8301" s="8"/>
      <c r="BQ8301" s="122"/>
      <c r="BR8301" s="8"/>
      <c r="BS8301" s="8"/>
      <c r="BT8301" s="8"/>
      <c r="BU8301" s="8"/>
      <c r="BV8301" s="122"/>
    </row>
    <row r="8302" spans="1:74" hidden="1" x14ac:dyDescent="0.3">
      <c r="A8302" s="8"/>
      <c r="B8302" s="2" t="s">
        <v>2</v>
      </c>
      <c r="C8302" s="2" t="s">
        <v>3</v>
      </c>
      <c r="D8302" s="2" t="s">
        <v>508</v>
      </c>
      <c r="E8302" s="9" t="s">
        <v>843</v>
      </c>
      <c r="F8302" s="10"/>
      <c r="G8302" s="18" t="s">
        <v>5</v>
      </c>
      <c r="H8302" s="3">
        <v>2024</v>
      </c>
      <c r="I8302" s="20" t="s">
        <v>282</v>
      </c>
      <c r="J8302" s="2" t="s">
        <v>274</v>
      </c>
      <c r="K8302" s="2" t="s">
        <v>321</v>
      </c>
      <c r="L8302" s="163">
        <f t="shared" si="398"/>
        <v>4.0000000000000001E-3</v>
      </c>
      <c r="M8302" s="163">
        <f t="shared" si="399"/>
        <v>9.4120000000000008</v>
      </c>
      <c r="N8302" s="181"/>
      <c r="O8302" s="8"/>
      <c r="P8302" s="8"/>
      <c r="Q8302" s="8"/>
      <c r="R8302" s="8"/>
      <c r="S8302" s="122"/>
      <c r="T8302" s="8"/>
      <c r="U8302" s="8"/>
      <c r="V8302" s="8"/>
      <c r="W8302" s="8"/>
      <c r="X8302" s="122"/>
      <c r="Y8302" s="8"/>
      <c r="Z8302" s="8"/>
      <c r="AA8302" s="8"/>
      <c r="AB8302" s="8"/>
      <c r="AC8302" s="122"/>
      <c r="AD8302" s="8"/>
      <c r="AE8302" s="8"/>
      <c r="AF8302" s="8"/>
      <c r="AG8302" s="8"/>
      <c r="AH8302" s="122"/>
      <c r="AI8302" s="137"/>
      <c r="AJ8302" s="137"/>
      <c r="AK8302" s="137"/>
      <c r="AL8302" s="137"/>
      <c r="AM8302" s="138"/>
      <c r="AN8302" s="8"/>
      <c r="AO8302" s="8"/>
      <c r="AP8302" s="8"/>
      <c r="AQ8302" s="8"/>
      <c r="AR8302" s="122"/>
      <c r="AS8302" s="139"/>
      <c r="AT8302" s="139"/>
      <c r="AU8302" s="139"/>
      <c r="AV8302" s="139"/>
      <c r="AW8302" s="140"/>
      <c r="AX8302" s="8"/>
      <c r="AY8302" s="8"/>
      <c r="AZ8302" s="8"/>
      <c r="BA8302" s="8"/>
      <c r="BB8302" s="122"/>
      <c r="BC8302" s="8"/>
      <c r="BD8302" s="8"/>
      <c r="BE8302" s="8"/>
      <c r="BF8302" s="8"/>
      <c r="BG8302" s="122"/>
      <c r="BH8302" s="8"/>
      <c r="BI8302" s="8"/>
      <c r="BJ8302" s="8"/>
      <c r="BK8302" s="8"/>
      <c r="BL8302" s="122"/>
      <c r="BM8302" s="8"/>
      <c r="BN8302" s="8"/>
      <c r="BO8302" s="8"/>
      <c r="BP8302" s="8"/>
      <c r="BQ8302" s="122"/>
      <c r="BR8302" s="8" t="s">
        <v>1224</v>
      </c>
      <c r="BS8302" s="8"/>
      <c r="BT8302" s="8"/>
      <c r="BU8302" s="8">
        <v>4.0000000000000001E-3</v>
      </c>
      <c r="BV8302" s="122">
        <v>9.4120000000000008</v>
      </c>
    </row>
    <row r="8303" spans="1:74" hidden="1" x14ac:dyDescent="0.3">
      <c r="A8303" s="8"/>
      <c r="B8303" s="2" t="s">
        <v>2</v>
      </c>
      <c r="C8303" s="2" t="s">
        <v>3</v>
      </c>
      <c r="D8303" s="2" t="s">
        <v>508</v>
      </c>
      <c r="E8303" s="9" t="s">
        <v>843</v>
      </c>
      <c r="F8303" s="10"/>
      <c r="G8303" s="18" t="s">
        <v>5</v>
      </c>
      <c r="H8303" s="3">
        <v>2024</v>
      </c>
      <c r="I8303" s="20" t="s">
        <v>282</v>
      </c>
      <c r="J8303" s="2" t="s">
        <v>275</v>
      </c>
      <c r="K8303" s="2" t="s">
        <v>321</v>
      </c>
      <c r="L8303" s="163">
        <f t="shared" si="398"/>
        <v>0</v>
      </c>
      <c r="M8303" s="163">
        <f t="shared" si="399"/>
        <v>0</v>
      </c>
      <c r="N8303" s="181"/>
      <c r="O8303" s="8"/>
      <c r="P8303" s="8"/>
      <c r="Q8303" s="8"/>
      <c r="R8303" s="8"/>
      <c r="S8303" s="122"/>
      <c r="T8303" s="8"/>
      <c r="U8303" s="8"/>
      <c r="V8303" s="8"/>
      <c r="W8303" s="8"/>
      <c r="X8303" s="122"/>
      <c r="Y8303" s="8"/>
      <c r="Z8303" s="8"/>
      <c r="AA8303" s="8"/>
      <c r="AB8303" s="8"/>
      <c r="AC8303" s="122"/>
      <c r="AD8303" s="8"/>
      <c r="AE8303" s="8"/>
      <c r="AF8303" s="8"/>
      <c r="AG8303" s="8"/>
      <c r="AH8303" s="122"/>
      <c r="AI8303" s="137"/>
      <c r="AJ8303" s="137"/>
      <c r="AK8303" s="137"/>
      <c r="AL8303" s="137"/>
      <c r="AM8303" s="138"/>
      <c r="AN8303" s="8"/>
      <c r="AO8303" s="8"/>
      <c r="AP8303" s="8"/>
      <c r="AQ8303" s="8"/>
      <c r="AR8303" s="122"/>
      <c r="AS8303" s="139"/>
      <c r="AT8303" s="139"/>
      <c r="AU8303" s="139"/>
      <c r="AV8303" s="139"/>
      <c r="AW8303" s="140"/>
      <c r="AX8303" s="8"/>
      <c r="AY8303" s="8"/>
      <c r="AZ8303" s="8"/>
      <c r="BA8303" s="8"/>
      <c r="BB8303" s="122"/>
      <c r="BC8303" s="8"/>
      <c r="BD8303" s="8"/>
      <c r="BE8303" s="8"/>
      <c r="BF8303" s="8"/>
      <c r="BG8303" s="122"/>
      <c r="BH8303" s="8"/>
      <c r="BI8303" s="8"/>
      <c r="BJ8303" s="8"/>
      <c r="BK8303" s="8"/>
      <c r="BL8303" s="122"/>
      <c r="BM8303" s="8"/>
      <c r="BN8303" s="8"/>
      <c r="BO8303" s="8"/>
      <c r="BP8303" s="8"/>
      <c r="BQ8303" s="122"/>
      <c r="BR8303" s="8"/>
      <c r="BS8303" s="8"/>
      <c r="BT8303" s="8"/>
      <c r="BU8303" s="8"/>
      <c r="BV8303" s="122"/>
    </row>
    <row r="8304" spans="1:74" hidden="1" x14ac:dyDescent="0.3">
      <c r="A8304" s="8"/>
      <c r="B8304" s="2" t="s">
        <v>2</v>
      </c>
      <c r="C8304" s="2" t="s">
        <v>3</v>
      </c>
      <c r="D8304" s="2" t="s">
        <v>508</v>
      </c>
      <c r="E8304" s="9" t="s">
        <v>843</v>
      </c>
      <c r="F8304" s="10"/>
      <c r="G8304" s="18" t="s">
        <v>5</v>
      </c>
      <c r="H8304" s="3">
        <v>2024</v>
      </c>
      <c r="I8304" s="20" t="s">
        <v>282</v>
      </c>
      <c r="J8304" s="2" t="s">
        <v>276</v>
      </c>
      <c r="K8304" s="2" t="s">
        <v>320</v>
      </c>
      <c r="L8304" s="163">
        <f t="shared" si="398"/>
        <v>1</v>
      </c>
      <c r="M8304" s="163">
        <f t="shared" si="399"/>
        <v>12.468999999999999</v>
      </c>
      <c r="N8304" s="181"/>
      <c r="O8304" s="8"/>
      <c r="P8304" s="8"/>
      <c r="Q8304" s="8"/>
      <c r="R8304" s="8"/>
      <c r="S8304" s="122"/>
      <c r="T8304" s="8"/>
      <c r="U8304" s="8"/>
      <c r="V8304" s="8"/>
      <c r="W8304" s="8"/>
      <c r="X8304" s="122"/>
      <c r="Y8304" s="8"/>
      <c r="Z8304" s="8"/>
      <c r="AA8304" s="8"/>
      <c r="AB8304" s="8"/>
      <c r="AC8304" s="122"/>
      <c r="AD8304" s="8"/>
      <c r="AE8304" s="8"/>
      <c r="AF8304" s="8"/>
      <c r="AG8304" s="8"/>
      <c r="AH8304" s="122"/>
      <c r="AI8304" s="137"/>
      <c r="AJ8304" s="137"/>
      <c r="AK8304" s="137"/>
      <c r="AL8304" s="137"/>
      <c r="AM8304" s="138"/>
      <c r="AN8304" s="8"/>
      <c r="AO8304" s="8"/>
      <c r="AP8304" s="8"/>
      <c r="AQ8304" s="8"/>
      <c r="AR8304" s="122"/>
      <c r="AS8304" s="139"/>
      <c r="AT8304" s="139"/>
      <c r="AU8304" s="139"/>
      <c r="AV8304" s="139"/>
      <c r="AW8304" s="140"/>
      <c r="AX8304" s="8"/>
      <c r="AY8304" s="8"/>
      <c r="AZ8304" s="8"/>
      <c r="BA8304" s="8"/>
      <c r="BB8304" s="122"/>
      <c r="BC8304" s="8"/>
      <c r="BD8304" s="8"/>
      <c r="BE8304" s="8"/>
      <c r="BF8304" s="8"/>
      <c r="BG8304" s="122"/>
      <c r="BH8304" s="8"/>
      <c r="BI8304" s="8"/>
      <c r="BJ8304" s="8"/>
      <c r="BK8304" s="8"/>
      <c r="BL8304" s="122"/>
      <c r="BM8304" s="8"/>
      <c r="BN8304" s="8"/>
      <c r="BO8304" s="8"/>
      <c r="BP8304" s="8"/>
      <c r="BQ8304" s="122"/>
      <c r="BR8304" s="8" t="s">
        <v>1224</v>
      </c>
      <c r="BS8304" s="8"/>
      <c r="BT8304" s="8"/>
      <c r="BU8304" s="8">
        <v>1</v>
      </c>
      <c r="BV8304" s="122">
        <v>12.468999999999999</v>
      </c>
    </row>
    <row r="8305" spans="1:74" hidden="1" x14ac:dyDescent="0.3">
      <c r="A8305" s="8"/>
      <c r="B8305" s="2" t="s">
        <v>2</v>
      </c>
      <c r="C8305" s="2" t="s">
        <v>3</v>
      </c>
      <c r="D8305" s="2" t="s">
        <v>508</v>
      </c>
      <c r="E8305" s="9" t="s">
        <v>843</v>
      </c>
      <c r="F8305" s="10"/>
      <c r="G8305" s="18" t="s">
        <v>5</v>
      </c>
      <c r="H8305" s="3">
        <v>2024</v>
      </c>
      <c r="I8305" s="20" t="s">
        <v>282</v>
      </c>
      <c r="J8305" s="2" t="s">
        <v>277</v>
      </c>
      <c r="K8305" s="2" t="s">
        <v>320</v>
      </c>
      <c r="L8305" s="163">
        <f t="shared" si="398"/>
        <v>10</v>
      </c>
      <c r="M8305" s="163">
        <f t="shared" si="399"/>
        <v>10.986000000000001</v>
      </c>
      <c r="N8305" s="181"/>
      <c r="O8305" s="8"/>
      <c r="P8305" s="8"/>
      <c r="Q8305" s="8"/>
      <c r="R8305" s="8"/>
      <c r="S8305" s="122"/>
      <c r="T8305" s="8"/>
      <c r="U8305" s="8"/>
      <c r="V8305" s="8"/>
      <c r="W8305" s="8"/>
      <c r="X8305" s="122"/>
      <c r="Y8305" s="8"/>
      <c r="Z8305" s="8"/>
      <c r="AA8305" s="8"/>
      <c r="AB8305" s="8"/>
      <c r="AC8305" s="122"/>
      <c r="AD8305" s="8"/>
      <c r="AE8305" s="8"/>
      <c r="AF8305" s="8"/>
      <c r="AG8305" s="8"/>
      <c r="AH8305" s="122"/>
      <c r="AI8305" s="137"/>
      <c r="AJ8305" s="137"/>
      <c r="AK8305" s="137"/>
      <c r="AL8305" s="137"/>
      <c r="AM8305" s="138"/>
      <c r="AN8305" s="8"/>
      <c r="AO8305" s="8"/>
      <c r="AP8305" s="8"/>
      <c r="AQ8305" s="8"/>
      <c r="AR8305" s="122"/>
      <c r="AS8305" s="139"/>
      <c r="AT8305" s="139"/>
      <c r="AU8305" s="139"/>
      <c r="AV8305" s="139"/>
      <c r="AW8305" s="140"/>
      <c r="AX8305" s="8"/>
      <c r="AY8305" s="8"/>
      <c r="AZ8305" s="8"/>
      <c r="BA8305" s="8"/>
      <c r="BB8305" s="122"/>
      <c r="BC8305" s="8"/>
      <c r="BD8305" s="8"/>
      <c r="BE8305" s="8"/>
      <c r="BF8305" s="8"/>
      <c r="BG8305" s="122"/>
      <c r="BH8305" s="8"/>
      <c r="BI8305" s="8"/>
      <c r="BJ8305" s="8"/>
      <c r="BK8305" s="8"/>
      <c r="BL8305" s="122"/>
      <c r="BM8305" s="8"/>
      <c r="BN8305" s="8"/>
      <c r="BO8305" s="8"/>
      <c r="BP8305" s="8"/>
      <c r="BQ8305" s="122"/>
      <c r="BR8305" s="8" t="s">
        <v>1240</v>
      </c>
      <c r="BS8305" s="8"/>
      <c r="BT8305" s="8"/>
      <c r="BU8305" s="8">
        <v>10</v>
      </c>
      <c r="BV8305" s="122">
        <v>10.986000000000001</v>
      </c>
    </row>
    <row r="8306" spans="1:74" hidden="1" x14ac:dyDescent="0.3">
      <c r="A8306" s="8"/>
      <c r="B8306" s="2" t="s">
        <v>2</v>
      </c>
      <c r="C8306" s="2" t="s">
        <v>3</v>
      </c>
      <c r="D8306" s="2" t="s">
        <v>508</v>
      </c>
      <c r="E8306" s="9" t="s">
        <v>843</v>
      </c>
      <c r="F8306" s="10"/>
      <c r="G8306" s="18" t="s">
        <v>5</v>
      </c>
      <c r="H8306" s="3">
        <v>2024</v>
      </c>
      <c r="I8306" s="20" t="s">
        <v>283</v>
      </c>
      <c r="J8306" s="2" t="s">
        <v>298</v>
      </c>
      <c r="K8306" s="2" t="s">
        <v>321</v>
      </c>
      <c r="L8306" s="163">
        <f t="shared" si="398"/>
        <v>0</v>
      </c>
      <c r="M8306" s="163">
        <f t="shared" si="399"/>
        <v>0</v>
      </c>
      <c r="N8306" s="181"/>
      <c r="O8306" s="8"/>
      <c r="P8306" s="8"/>
      <c r="Q8306" s="8"/>
      <c r="R8306" s="8"/>
      <c r="S8306" s="122"/>
      <c r="T8306" s="8"/>
      <c r="U8306" s="8"/>
      <c r="V8306" s="8"/>
      <c r="W8306" s="8"/>
      <c r="X8306" s="122"/>
      <c r="Y8306" s="8"/>
      <c r="Z8306" s="8"/>
      <c r="AA8306" s="8"/>
      <c r="AB8306" s="8"/>
      <c r="AC8306" s="122"/>
      <c r="AD8306" s="8"/>
      <c r="AE8306" s="8"/>
      <c r="AF8306" s="8"/>
      <c r="AG8306" s="8"/>
      <c r="AH8306" s="122"/>
      <c r="AI8306" s="137"/>
      <c r="AJ8306" s="137"/>
      <c r="AK8306" s="137"/>
      <c r="AL8306" s="137"/>
      <c r="AM8306" s="138"/>
      <c r="AN8306" s="8"/>
      <c r="AO8306" s="8"/>
      <c r="AP8306" s="8"/>
      <c r="AQ8306" s="8"/>
      <c r="AR8306" s="122"/>
      <c r="AS8306" s="139"/>
      <c r="AT8306" s="139"/>
      <c r="AU8306" s="139"/>
      <c r="AV8306" s="139"/>
      <c r="AW8306" s="140"/>
      <c r="AX8306" s="8"/>
      <c r="AY8306" s="8"/>
      <c r="AZ8306" s="8"/>
      <c r="BA8306" s="8"/>
      <c r="BB8306" s="122"/>
      <c r="BC8306" s="8"/>
      <c r="BD8306" s="8"/>
      <c r="BE8306" s="8"/>
      <c r="BF8306" s="8"/>
      <c r="BG8306" s="122"/>
      <c r="BH8306" s="8"/>
      <c r="BI8306" s="8"/>
      <c r="BJ8306" s="8"/>
      <c r="BK8306" s="8"/>
      <c r="BL8306" s="122"/>
      <c r="BM8306" s="8"/>
      <c r="BN8306" s="8"/>
      <c r="BO8306" s="8"/>
      <c r="BP8306" s="8"/>
      <c r="BQ8306" s="122"/>
      <c r="BR8306" s="8"/>
      <c r="BS8306" s="8"/>
      <c r="BT8306" s="8"/>
      <c r="BU8306" s="8"/>
      <c r="BV8306" s="122"/>
    </row>
    <row r="8307" spans="1:74" hidden="1" x14ac:dyDescent="0.3">
      <c r="A8307" s="8"/>
      <c r="B8307" s="2" t="s">
        <v>2</v>
      </c>
      <c r="C8307" s="2" t="s">
        <v>3</v>
      </c>
      <c r="D8307" s="2" t="s">
        <v>508</v>
      </c>
      <c r="E8307" s="9" t="s">
        <v>843</v>
      </c>
      <c r="F8307" s="10"/>
      <c r="G8307" s="18" t="s">
        <v>5</v>
      </c>
      <c r="H8307" s="3">
        <v>2024</v>
      </c>
      <c r="I8307" s="20" t="s">
        <v>283</v>
      </c>
      <c r="J8307" s="2" t="s">
        <v>278</v>
      </c>
      <c r="K8307" s="2" t="s">
        <v>320</v>
      </c>
      <c r="L8307" s="163">
        <f t="shared" si="398"/>
        <v>2</v>
      </c>
      <c r="M8307" s="163">
        <f t="shared" si="399"/>
        <v>5.266</v>
      </c>
      <c r="N8307" s="181"/>
      <c r="O8307" s="8"/>
      <c r="P8307" s="8"/>
      <c r="Q8307" s="8"/>
      <c r="R8307" s="8"/>
      <c r="S8307" s="122"/>
      <c r="T8307" s="8"/>
      <c r="U8307" s="8"/>
      <c r="V8307" s="8"/>
      <c r="W8307" s="8"/>
      <c r="X8307" s="122"/>
      <c r="Y8307" s="8"/>
      <c r="Z8307" s="8"/>
      <c r="AA8307" s="8"/>
      <c r="AB8307" s="8"/>
      <c r="AC8307" s="122"/>
      <c r="AD8307" s="8"/>
      <c r="AE8307" s="8"/>
      <c r="AF8307" s="8"/>
      <c r="AG8307" s="8"/>
      <c r="AH8307" s="122"/>
      <c r="AI8307" s="137"/>
      <c r="AJ8307" s="137"/>
      <c r="AK8307" s="137"/>
      <c r="AL8307" s="137"/>
      <c r="AM8307" s="138"/>
      <c r="AN8307" s="8"/>
      <c r="AO8307" s="8"/>
      <c r="AP8307" s="8"/>
      <c r="AQ8307" s="8"/>
      <c r="AR8307" s="122"/>
      <c r="AS8307" s="139"/>
      <c r="AT8307" s="139"/>
      <c r="AU8307" s="139"/>
      <c r="AV8307" s="139"/>
      <c r="AW8307" s="140"/>
      <c r="AX8307" s="8"/>
      <c r="AY8307" s="8"/>
      <c r="AZ8307" s="8"/>
      <c r="BA8307" s="8"/>
      <c r="BB8307" s="122"/>
      <c r="BC8307" s="8"/>
      <c r="BD8307" s="8"/>
      <c r="BE8307" s="8"/>
      <c r="BF8307" s="8"/>
      <c r="BG8307" s="122"/>
      <c r="BH8307" s="8"/>
      <c r="BI8307" s="8"/>
      <c r="BJ8307" s="8"/>
      <c r="BK8307" s="8"/>
      <c r="BL8307" s="122"/>
      <c r="BM8307" s="8" t="s">
        <v>1094</v>
      </c>
      <c r="BN8307" s="8"/>
      <c r="BO8307" s="8"/>
      <c r="BP8307" s="8">
        <v>2</v>
      </c>
      <c r="BQ8307" s="122">
        <v>5.266</v>
      </c>
      <c r="BR8307" s="8"/>
      <c r="BS8307" s="8"/>
      <c r="BT8307" s="8"/>
      <c r="BU8307" s="8"/>
      <c r="BV8307" s="122"/>
    </row>
    <row r="8308" spans="1:74" hidden="1" x14ac:dyDescent="0.3">
      <c r="A8308" s="8"/>
      <c r="B8308" s="2" t="s">
        <v>2</v>
      </c>
      <c r="C8308" s="2" t="s">
        <v>3</v>
      </c>
      <c r="D8308" s="2" t="s">
        <v>508</v>
      </c>
      <c r="E8308" s="9" t="s">
        <v>843</v>
      </c>
      <c r="F8308" s="10"/>
      <c r="G8308" s="18" t="s">
        <v>5</v>
      </c>
      <c r="H8308" s="3">
        <v>2024</v>
      </c>
      <c r="I8308" s="20" t="s">
        <v>283</v>
      </c>
      <c r="J8308" s="2" t="s">
        <v>279</v>
      </c>
      <c r="K8308" s="2" t="s">
        <v>320</v>
      </c>
      <c r="L8308" s="163">
        <f t="shared" si="398"/>
        <v>0</v>
      </c>
      <c r="M8308" s="163">
        <f t="shared" si="399"/>
        <v>0</v>
      </c>
      <c r="N8308" s="181"/>
      <c r="O8308" s="8"/>
      <c r="P8308" s="8"/>
      <c r="Q8308" s="8"/>
      <c r="R8308" s="8"/>
      <c r="S8308" s="122"/>
      <c r="T8308" s="8"/>
      <c r="U8308" s="8"/>
      <c r="V8308" s="8"/>
      <c r="W8308" s="8"/>
      <c r="X8308" s="122"/>
      <c r="Y8308" s="8"/>
      <c r="Z8308" s="8"/>
      <c r="AA8308" s="8"/>
      <c r="AB8308" s="8"/>
      <c r="AC8308" s="122"/>
      <c r="AD8308" s="8"/>
      <c r="AE8308" s="8"/>
      <c r="AF8308" s="8"/>
      <c r="AG8308" s="8"/>
      <c r="AH8308" s="122"/>
      <c r="AI8308" s="137"/>
      <c r="AJ8308" s="137"/>
      <c r="AK8308" s="137"/>
      <c r="AL8308" s="137"/>
      <c r="AM8308" s="138"/>
      <c r="AN8308" s="8"/>
      <c r="AO8308" s="8"/>
      <c r="AP8308" s="8"/>
      <c r="AQ8308" s="8"/>
      <c r="AR8308" s="122"/>
      <c r="AS8308" s="139"/>
      <c r="AT8308" s="139"/>
      <c r="AU8308" s="139"/>
      <c r="AV8308" s="139"/>
      <c r="AW8308" s="140"/>
      <c r="AX8308" s="8"/>
      <c r="AY8308" s="8"/>
      <c r="AZ8308" s="8"/>
      <c r="BA8308" s="8"/>
      <c r="BB8308" s="122"/>
      <c r="BC8308" s="8"/>
      <c r="BD8308" s="8"/>
      <c r="BE8308" s="8"/>
      <c r="BF8308" s="8"/>
      <c r="BG8308" s="122"/>
      <c r="BH8308" s="8"/>
      <c r="BI8308" s="8"/>
      <c r="BJ8308" s="8"/>
      <c r="BK8308" s="8"/>
      <c r="BL8308" s="122"/>
      <c r="BM8308" s="8"/>
      <c r="BN8308" s="8"/>
      <c r="BO8308" s="8"/>
      <c r="BP8308" s="8"/>
      <c r="BQ8308" s="122"/>
      <c r="BR8308" s="8"/>
      <c r="BS8308" s="8"/>
      <c r="BT8308" s="8"/>
      <c r="BU8308" s="8"/>
      <c r="BV8308" s="122"/>
    </row>
    <row r="8309" spans="1:74" hidden="1" x14ac:dyDescent="0.3">
      <c r="A8309" s="8"/>
      <c r="B8309" s="2" t="s">
        <v>2</v>
      </c>
      <c r="C8309" s="2" t="s">
        <v>3</v>
      </c>
      <c r="D8309" s="2" t="s">
        <v>508</v>
      </c>
      <c r="E8309" s="9" t="s">
        <v>843</v>
      </c>
      <c r="F8309" s="10"/>
      <c r="G8309" s="18" t="s">
        <v>5</v>
      </c>
      <c r="H8309" s="3">
        <v>2024</v>
      </c>
      <c r="I8309" s="20" t="s">
        <v>286</v>
      </c>
      <c r="J8309" s="2" t="s">
        <v>280</v>
      </c>
      <c r="K8309" s="2" t="s">
        <v>319</v>
      </c>
      <c r="L8309" s="163">
        <f t="shared" si="398"/>
        <v>0</v>
      </c>
      <c r="M8309" s="163">
        <f t="shared" si="399"/>
        <v>0</v>
      </c>
      <c r="N8309" s="181"/>
      <c r="O8309" s="8"/>
      <c r="P8309" s="8"/>
      <c r="Q8309" s="8"/>
      <c r="R8309" s="8"/>
      <c r="S8309" s="122"/>
      <c r="T8309" s="8"/>
      <c r="U8309" s="8"/>
      <c r="V8309" s="8"/>
      <c r="W8309" s="8"/>
      <c r="X8309" s="122"/>
      <c r="Y8309" s="8"/>
      <c r="Z8309" s="8"/>
      <c r="AA8309" s="8"/>
      <c r="AB8309" s="8"/>
      <c r="AC8309" s="122"/>
      <c r="AD8309" s="8"/>
      <c r="AE8309" s="8"/>
      <c r="AF8309" s="8"/>
      <c r="AG8309" s="8"/>
      <c r="AH8309" s="122"/>
      <c r="AI8309" s="137"/>
      <c r="AJ8309" s="137"/>
      <c r="AK8309" s="137"/>
      <c r="AL8309" s="137"/>
      <c r="AM8309" s="138"/>
      <c r="AN8309" s="8"/>
      <c r="AO8309" s="8"/>
      <c r="AP8309" s="8"/>
      <c r="AQ8309" s="8"/>
      <c r="AR8309" s="122"/>
      <c r="AS8309" s="139"/>
      <c r="AT8309" s="139"/>
      <c r="AU8309" s="139"/>
      <c r="AV8309" s="139"/>
      <c r="AW8309" s="140"/>
      <c r="AX8309" s="8"/>
      <c r="AY8309" s="8"/>
      <c r="AZ8309" s="8"/>
      <c r="BA8309" s="8"/>
      <c r="BB8309" s="122"/>
      <c r="BC8309" s="8"/>
      <c r="BD8309" s="8"/>
      <c r="BE8309" s="8"/>
      <c r="BF8309" s="8"/>
      <c r="BG8309" s="122"/>
      <c r="BH8309" s="8"/>
      <c r="BI8309" s="8"/>
      <c r="BJ8309" s="8"/>
      <c r="BK8309" s="8"/>
      <c r="BL8309" s="122"/>
      <c r="BM8309" s="8"/>
      <c r="BN8309" s="8"/>
      <c r="BO8309" s="8"/>
      <c r="BP8309" s="8"/>
      <c r="BQ8309" s="122"/>
      <c r="BR8309" s="8"/>
      <c r="BS8309" s="8"/>
      <c r="BT8309" s="8"/>
      <c r="BU8309" s="8"/>
      <c r="BV8309" s="122"/>
    </row>
    <row r="8310" spans="1:74" hidden="1" x14ac:dyDescent="0.3">
      <c r="A8310" s="8"/>
      <c r="B8310" s="2" t="s">
        <v>2</v>
      </c>
      <c r="C8310" s="2" t="s">
        <v>3</v>
      </c>
      <c r="D8310" s="2" t="s">
        <v>508</v>
      </c>
      <c r="E8310" s="9" t="s">
        <v>843</v>
      </c>
      <c r="F8310" s="10"/>
      <c r="G8310" s="18" t="s">
        <v>5</v>
      </c>
      <c r="H8310" s="3">
        <v>2024</v>
      </c>
      <c r="I8310" s="20" t="s">
        <v>286</v>
      </c>
      <c r="J8310" s="2" t="s">
        <v>281</v>
      </c>
      <c r="K8310" s="2" t="s">
        <v>319</v>
      </c>
      <c r="L8310" s="163"/>
      <c r="M8310" s="163">
        <f t="shared" si="399"/>
        <v>49.137999999999998</v>
      </c>
      <c r="N8310" s="181"/>
      <c r="O8310" s="8"/>
      <c r="P8310" s="8"/>
      <c r="Q8310" s="8"/>
      <c r="R8310" s="8"/>
      <c r="S8310" s="122"/>
      <c r="T8310" s="8"/>
      <c r="U8310" s="8"/>
      <c r="V8310" s="8"/>
      <c r="W8310" s="8"/>
      <c r="X8310" s="122"/>
      <c r="Y8310" s="8"/>
      <c r="Z8310" s="8"/>
      <c r="AA8310" s="8"/>
      <c r="AB8310" s="8"/>
      <c r="AC8310" s="122"/>
      <c r="AD8310" s="8"/>
      <c r="AE8310" s="8"/>
      <c r="AF8310" s="8"/>
      <c r="AG8310" s="8"/>
      <c r="AH8310" s="122"/>
      <c r="AI8310" s="137"/>
      <c r="AJ8310" s="137"/>
      <c r="AK8310" s="137"/>
      <c r="AL8310" s="137"/>
      <c r="AM8310" s="138"/>
      <c r="AN8310" s="8"/>
      <c r="AO8310" s="8"/>
      <c r="AP8310" s="8"/>
      <c r="AQ8310" s="8"/>
      <c r="AR8310" s="122"/>
      <c r="AS8310" s="139"/>
      <c r="AT8310" s="139"/>
      <c r="AU8310" s="139"/>
      <c r="AV8310" s="139"/>
      <c r="AW8310" s="140"/>
      <c r="AX8310" s="8"/>
      <c r="AY8310" s="8"/>
      <c r="AZ8310" s="8"/>
      <c r="BA8310" s="8"/>
      <c r="BB8310" s="122"/>
      <c r="BC8310" s="8"/>
      <c r="BD8310" s="8"/>
      <c r="BE8310" s="8"/>
      <c r="BF8310" s="8"/>
      <c r="BG8310" s="122"/>
      <c r="BH8310" s="8"/>
      <c r="BI8310" s="8"/>
      <c r="BJ8310" s="8"/>
      <c r="BK8310" s="8"/>
      <c r="BL8310" s="122"/>
      <c r="BM8310" s="8" t="s">
        <v>1175</v>
      </c>
      <c r="BN8310" s="8"/>
      <c r="BO8310" s="8"/>
      <c r="BP8310" s="8"/>
      <c r="BQ8310" s="122">
        <f>3.623+10.855</f>
        <v>14.478000000000002</v>
      </c>
      <c r="BR8310" s="8" t="s">
        <v>1279</v>
      </c>
      <c r="BS8310" s="8"/>
      <c r="BT8310" s="8"/>
      <c r="BU8310" s="8"/>
      <c r="BV8310" s="122">
        <v>34.659999999999997</v>
      </c>
    </row>
    <row r="8311" spans="1:74" hidden="1" x14ac:dyDescent="0.3">
      <c r="A8311" s="15"/>
      <c r="B8311" s="12" t="s">
        <v>2</v>
      </c>
      <c r="C8311" s="12" t="s">
        <v>3</v>
      </c>
      <c r="D8311" s="12" t="s">
        <v>508</v>
      </c>
      <c r="E8311" s="16" t="s">
        <v>843</v>
      </c>
      <c r="F8311" s="17"/>
      <c r="G8311" s="19" t="s">
        <v>5</v>
      </c>
      <c r="H8311" s="7">
        <v>2024</v>
      </c>
      <c r="I8311" s="21"/>
      <c r="J8311" s="12" t="s">
        <v>314</v>
      </c>
      <c r="K8311" s="12"/>
      <c r="L8311" s="147"/>
      <c r="M8311" s="147">
        <f t="shared" si="399"/>
        <v>559.55600000000004</v>
      </c>
      <c r="N8311" s="183"/>
      <c r="O8311" s="15"/>
      <c r="P8311" s="15"/>
      <c r="Q8311" s="15"/>
      <c r="R8311" s="15"/>
      <c r="S8311" s="123"/>
      <c r="T8311" s="15"/>
      <c r="U8311" s="15"/>
      <c r="V8311" s="15"/>
      <c r="W8311" s="15"/>
      <c r="X8311" s="123"/>
      <c r="Y8311" s="15"/>
      <c r="Z8311" s="15"/>
      <c r="AA8311" s="15"/>
      <c r="AB8311" s="15"/>
      <c r="AC8311" s="123"/>
      <c r="AD8311" s="15"/>
      <c r="AE8311" s="15"/>
      <c r="AF8311" s="15"/>
      <c r="AG8311" s="15"/>
      <c r="AH8311" s="123"/>
      <c r="AI8311" s="15"/>
      <c r="AJ8311" s="15"/>
      <c r="AK8311" s="15"/>
      <c r="AL8311" s="15"/>
      <c r="AM8311" s="123">
        <f>SUM(AM8273:AM8310)</f>
        <v>0</v>
      </c>
      <c r="AN8311" s="15"/>
      <c r="AO8311" s="15"/>
      <c r="AP8311" s="15"/>
      <c r="AQ8311" s="15"/>
      <c r="AR8311" s="123">
        <f>SUM(AR8281:AR8310)</f>
        <v>0</v>
      </c>
      <c r="AS8311" s="15"/>
      <c r="AT8311" s="15"/>
      <c r="AU8311" s="15"/>
      <c r="AV8311" s="15"/>
      <c r="AW8311" s="123">
        <f>SUM(AW8273:AW8310)</f>
        <v>0</v>
      </c>
      <c r="AX8311" s="15"/>
      <c r="AY8311" s="15"/>
      <c r="AZ8311" s="15"/>
      <c r="BA8311" s="123"/>
      <c r="BB8311" s="123">
        <f>SUM(BB8273:BB8310)</f>
        <v>0</v>
      </c>
      <c r="BC8311" s="15"/>
      <c r="BD8311" s="15"/>
      <c r="BE8311" s="15"/>
      <c r="BF8311" s="123"/>
      <c r="BG8311" s="123">
        <f t="shared" ref="BG8311" si="400">SUM(BG8273:BG8310)</f>
        <v>187.59799999999998</v>
      </c>
      <c r="BH8311" s="15"/>
      <c r="BI8311" s="15"/>
      <c r="BJ8311" s="15"/>
      <c r="BK8311" s="123"/>
      <c r="BL8311" s="123">
        <f t="shared" ref="BL8311" si="401">SUM(BL8273:BL8310)</f>
        <v>0</v>
      </c>
      <c r="BM8311" s="15"/>
      <c r="BN8311" s="15"/>
      <c r="BO8311" s="15"/>
      <c r="BP8311" s="123"/>
      <c r="BQ8311" s="123">
        <f t="shared" ref="BQ8311" si="402">SUM(BQ8273:BQ8310)</f>
        <v>304.43100000000004</v>
      </c>
      <c r="BR8311" s="15"/>
      <c r="BS8311" s="15"/>
      <c r="BT8311" s="15"/>
      <c r="BU8311" s="123"/>
      <c r="BV8311" s="123">
        <f>SUM(BV8273:BV8310)</f>
        <v>67.527000000000001</v>
      </c>
    </row>
    <row r="8312" spans="1:74" hidden="1" x14ac:dyDescent="0.3">
      <c r="A8312" s="8"/>
      <c r="B8312" s="2" t="s">
        <v>2</v>
      </c>
      <c r="C8312" s="2" t="s">
        <v>3</v>
      </c>
      <c r="D8312" s="2" t="s">
        <v>508</v>
      </c>
      <c r="E8312" s="9" t="s">
        <v>754</v>
      </c>
      <c r="F8312" s="10"/>
      <c r="G8312" s="18" t="s">
        <v>5</v>
      </c>
      <c r="H8312" s="3">
        <v>2024</v>
      </c>
      <c r="I8312" s="20" t="s">
        <v>287</v>
      </c>
      <c r="J8312" s="2" t="s">
        <v>509</v>
      </c>
      <c r="K8312" s="2" t="s">
        <v>318</v>
      </c>
      <c r="L8312" s="163">
        <f>SUM(R8312,W8312,AB8312,AG8312,AL8312,AQ8312,AV8312,BA8312,BF8312,BK8312,BP8312,BU8312)</f>
        <v>0</v>
      </c>
      <c r="M8312" s="163">
        <f t="shared" si="399"/>
        <v>0</v>
      </c>
      <c r="N8312" s="181"/>
      <c r="O8312" s="8"/>
      <c r="P8312" s="8"/>
      <c r="Q8312" s="8"/>
      <c r="R8312" s="8"/>
      <c r="S8312" s="122"/>
      <c r="T8312" s="8"/>
      <c r="U8312" s="8"/>
      <c r="V8312" s="8"/>
      <c r="W8312" s="8"/>
      <c r="X8312" s="122"/>
      <c r="Y8312" s="8"/>
      <c r="Z8312" s="8"/>
      <c r="AA8312" s="8"/>
      <c r="AB8312" s="8"/>
      <c r="AC8312" s="122"/>
      <c r="AD8312" s="8"/>
      <c r="AE8312" s="8"/>
      <c r="AF8312" s="8"/>
      <c r="AG8312" s="8"/>
      <c r="AH8312" s="122"/>
      <c r="AI8312" s="137"/>
      <c r="AJ8312" s="137"/>
      <c r="AK8312" s="137"/>
      <c r="AL8312" s="137"/>
      <c r="AM8312" s="138"/>
      <c r="AN8312" s="8"/>
      <c r="AO8312" s="8"/>
      <c r="AP8312" s="8"/>
      <c r="AQ8312" s="8"/>
      <c r="AR8312" s="122"/>
      <c r="AS8312" s="139"/>
      <c r="AT8312" s="139"/>
      <c r="AU8312" s="139"/>
      <c r="AV8312" s="139"/>
      <c r="AW8312" s="140"/>
      <c r="AX8312" s="8"/>
      <c r="AY8312" s="8"/>
      <c r="AZ8312" s="8"/>
      <c r="BA8312" s="8"/>
      <c r="BB8312" s="122"/>
      <c r="BC8312" s="8"/>
      <c r="BD8312" s="8"/>
      <c r="BE8312" s="8"/>
      <c r="BF8312" s="8"/>
      <c r="BG8312" s="122"/>
      <c r="BH8312" s="8"/>
      <c r="BI8312" s="8"/>
      <c r="BJ8312" s="8"/>
      <c r="BK8312" s="8"/>
      <c r="BL8312" s="122"/>
      <c r="BM8312" s="8"/>
      <c r="BN8312" s="8"/>
      <c r="BO8312" s="8"/>
      <c r="BP8312" s="8"/>
      <c r="BQ8312" s="122"/>
      <c r="BR8312" s="8"/>
      <c r="BS8312" s="8"/>
      <c r="BT8312" s="8"/>
      <c r="BU8312" s="8"/>
      <c r="BV8312" s="122"/>
    </row>
    <row r="8313" spans="1:74" hidden="1" x14ac:dyDescent="0.3">
      <c r="A8313" s="8"/>
      <c r="B8313" s="2" t="s">
        <v>2</v>
      </c>
      <c r="C8313" s="2" t="s">
        <v>3</v>
      </c>
      <c r="D8313" s="2" t="s">
        <v>508</v>
      </c>
      <c r="E8313" s="9" t="s">
        <v>754</v>
      </c>
      <c r="F8313" s="10"/>
      <c r="G8313" s="18" t="s">
        <v>5</v>
      </c>
      <c r="H8313" s="3">
        <v>2024</v>
      </c>
      <c r="I8313" s="20" t="s">
        <v>287</v>
      </c>
      <c r="J8313" s="2" t="s">
        <v>291</v>
      </c>
      <c r="K8313" s="2" t="s">
        <v>319</v>
      </c>
      <c r="L8313" s="163">
        <f t="shared" ref="L8313:L8348" si="403">SUM(R8313,W8313,AB8313,AG8313,AL8313,AQ8313,AV8313,BA8313,BF8313,BK8313,BP8313,BU8313)</f>
        <v>0</v>
      </c>
      <c r="M8313" s="163">
        <f>SUM(S8313,X8313,AC8313,AH8313,AM8313,AR8313,AW8313,BB8313,BG8313,BL8313,BQ8313,BV8313)</f>
        <v>0</v>
      </c>
      <c r="N8313" s="181"/>
      <c r="O8313" s="8"/>
      <c r="P8313" s="8"/>
      <c r="Q8313" s="8"/>
      <c r="R8313" s="8"/>
      <c r="S8313" s="122"/>
      <c r="T8313" s="8"/>
      <c r="U8313" s="8"/>
      <c r="V8313" s="8"/>
      <c r="W8313" s="8"/>
      <c r="X8313" s="122"/>
      <c r="Y8313" s="8"/>
      <c r="Z8313" s="8"/>
      <c r="AA8313" s="8"/>
      <c r="AB8313" s="8"/>
      <c r="AC8313" s="122"/>
      <c r="AD8313" s="8"/>
      <c r="AE8313" s="8"/>
      <c r="AF8313" s="8"/>
      <c r="AG8313" s="8"/>
      <c r="AH8313" s="122"/>
      <c r="AI8313" s="137"/>
      <c r="AJ8313" s="137"/>
      <c r="AK8313" s="137"/>
      <c r="AL8313" s="137"/>
      <c r="AM8313" s="138"/>
      <c r="AN8313" s="8"/>
      <c r="AO8313" s="8"/>
      <c r="AP8313" s="8"/>
      <c r="AQ8313" s="8"/>
      <c r="AR8313" s="122"/>
      <c r="AS8313" s="139"/>
      <c r="AT8313" s="139"/>
      <c r="AU8313" s="139"/>
      <c r="AV8313" s="139"/>
      <c r="AW8313" s="140"/>
      <c r="AX8313" s="8"/>
      <c r="AY8313" s="8"/>
      <c r="AZ8313" s="8"/>
      <c r="BA8313" s="8"/>
      <c r="BB8313" s="122"/>
      <c r="BC8313" s="8"/>
      <c r="BD8313" s="8"/>
      <c r="BE8313" s="8"/>
      <c r="BF8313" s="8"/>
      <c r="BG8313" s="122"/>
      <c r="BH8313" s="8"/>
      <c r="BI8313" s="8"/>
      <c r="BJ8313" s="8"/>
      <c r="BK8313" s="8"/>
      <c r="BL8313" s="122"/>
      <c r="BM8313" s="8"/>
      <c r="BN8313" s="8"/>
      <c r="BO8313" s="8"/>
      <c r="BP8313" s="8"/>
      <c r="BQ8313" s="122"/>
      <c r="BR8313" s="8"/>
      <c r="BS8313" s="8"/>
      <c r="BT8313" s="8"/>
      <c r="BU8313" s="8"/>
      <c r="BV8313" s="122"/>
    </row>
    <row r="8314" spans="1:74" hidden="1" x14ac:dyDescent="0.3">
      <c r="A8314" s="8"/>
      <c r="B8314" s="2" t="s">
        <v>2</v>
      </c>
      <c r="C8314" s="2" t="s">
        <v>3</v>
      </c>
      <c r="D8314" s="2" t="s">
        <v>508</v>
      </c>
      <c r="E8314" s="9" t="s">
        <v>754</v>
      </c>
      <c r="F8314" s="10"/>
      <c r="G8314" s="18" t="s">
        <v>5</v>
      </c>
      <c r="H8314" s="3">
        <v>2024</v>
      </c>
      <c r="I8314" s="20" t="s">
        <v>286</v>
      </c>
      <c r="J8314" s="2" t="s">
        <v>336</v>
      </c>
      <c r="K8314" s="2" t="s">
        <v>319</v>
      </c>
      <c r="L8314" s="163">
        <f t="shared" si="403"/>
        <v>0</v>
      </c>
      <c r="M8314" s="163">
        <f t="shared" ref="M8314:M8351" si="404">SUM(S8314,X8314,AC8314,AH8314,AM8314,AR8314,AW8314,BB8314,BG8314,BL8314,BQ8314,BV8314)</f>
        <v>0</v>
      </c>
      <c r="N8314" s="181"/>
      <c r="O8314" s="8"/>
      <c r="P8314" s="8"/>
      <c r="Q8314" s="8"/>
      <c r="R8314" s="8"/>
      <c r="S8314" s="122"/>
      <c r="T8314" s="8"/>
      <c r="U8314" s="8"/>
      <c r="V8314" s="8"/>
      <c r="W8314" s="8"/>
      <c r="X8314" s="122"/>
      <c r="Y8314" s="8"/>
      <c r="Z8314" s="8"/>
      <c r="AA8314" s="8"/>
      <c r="AB8314" s="8"/>
      <c r="AC8314" s="122"/>
      <c r="AD8314" s="8"/>
      <c r="AE8314" s="8"/>
      <c r="AF8314" s="8"/>
      <c r="AG8314" s="8"/>
      <c r="AH8314" s="122"/>
      <c r="AI8314" s="137"/>
      <c r="AJ8314" s="137"/>
      <c r="AK8314" s="137"/>
      <c r="AL8314" s="137"/>
      <c r="AM8314" s="138"/>
      <c r="AN8314" s="8"/>
      <c r="AO8314" s="8"/>
      <c r="AP8314" s="8"/>
      <c r="AQ8314" s="8"/>
      <c r="AR8314" s="122"/>
      <c r="AS8314" s="139"/>
      <c r="AT8314" s="139"/>
      <c r="AU8314" s="139"/>
      <c r="AV8314" s="139"/>
      <c r="AW8314" s="140"/>
      <c r="AX8314" s="8"/>
      <c r="AY8314" s="8"/>
      <c r="AZ8314" s="8"/>
      <c r="BA8314" s="8"/>
      <c r="BB8314" s="122"/>
      <c r="BC8314" s="8"/>
      <c r="BD8314" s="8"/>
      <c r="BE8314" s="8"/>
      <c r="BF8314" s="8"/>
      <c r="BG8314" s="122"/>
      <c r="BH8314" s="8"/>
      <c r="BI8314" s="8"/>
      <c r="BJ8314" s="8"/>
      <c r="BK8314" s="8"/>
      <c r="BL8314" s="122"/>
      <c r="BM8314" s="8"/>
      <c r="BN8314" s="8"/>
      <c r="BO8314" s="8"/>
      <c r="BP8314" s="8"/>
      <c r="BQ8314" s="122"/>
      <c r="BR8314" s="8"/>
      <c r="BS8314" s="8"/>
      <c r="BT8314" s="8"/>
      <c r="BU8314" s="8"/>
      <c r="BV8314" s="122"/>
    </row>
    <row r="8315" spans="1:74" hidden="1" x14ac:dyDescent="0.3">
      <c r="A8315" s="8"/>
      <c r="B8315" s="2" t="s">
        <v>2</v>
      </c>
      <c r="C8315" s="2" t="s">
        <v>3</v>
      </c>
      <c r="D8315" s="2" t="s">
        <v>508</v>
      </c>
      <c r="E8315" s="9" t="s">
        <v>754</v>
      </c>
      <c r="F8315" s="10"/>
      <c r="G8315" s="18" t="s">
        <v>5</v>
      </c>
      <c r="H8315" s="3">
        <v>2024</v>
      </c>
      <c r="I8315" s="20" t="s">
        <v>286</v>
      </c>
      <c r="J8315" s="8" t="s">
        <v>337</v>
      </c>
      <c r="K8315" s="8" t="s">
        <v>318</v>
      </c>
      <c r="L8315" s="163">
        <f t="shared" si="403"/>
        <v>0</v>
      </c>
      <c r="M8315" s="163">
        <f t="shared" si="404"/>
        <v>0</v>
      </c>
      <c r="N8315" s="181"/>
      <c r="O8315" s="8"/>
      <c r="P8315" s="8"/>
      <c r="Q8315" s="8"/>
      <c r="R8315" s="8"/>
      <c r="S8315" s="122"/>
      <c r="T8315" s="8"/>
      <c r="U8315" s="8"/>
      <c r="V8315" s="8"/>
      <c r="W8315" s="8"/>
      <c r="X8315" s="122"/>
      <c r="Y8315" s="8"/>
      <c r="Z8315" s="8"/>
      <c r="AA8315" s="8"/>
      <c r="AB8315" s="8"/>
      <c r="AC8315" s="122"/>
      <c r="AD8315" s="8"/>
      <c r="AE8315" s="8"/>
      <c r="AF8315" s="8"/>
      <c r="AG8315" s="8"/>
      <c r="AH8315" s="122"/>
      <c r="AI8315" s="137"/>
      <c r="AJ8315" s="137"/>
      <c r="AK8315" s="137"/>
      <c r="AL8315" s="137"/>
      <c r="AM8315" s="138"/>
      <c r="AN8315" s="8"/>
      <c r="AO8315" s="8"/>
      <c r="AP8315" s="8"/>
      <c r="AQ8315" s="8"/>
      <c r="AR8315" s="122"/>
      <c r="AS8315" s="139"/>
      <c r="AT8315" s="139"/>
      <c r="AU8315" s="139"/>
      <c r="AV8315" s="139"/>
      <c r="AW8315" s="140"/>
      <c r="AX8315" s="8"/>
      <c r="AY8315" s="8"/>
      <c r="AZ8315" s="8"/>
      <c r="BA8315" s="8"/>
      <c r="BB8315" s="122"/>
      <c r="BC8315" s="8"/>
      <c r="BD8315" s="8"/>
      <c r="BE8315" s="8"/>
      <c r="BF8315" s="8"/>
      <c r="BG8315" s="122"/>
      <c r="BH8315" s="8"/>
      <c r="BI8315" s="8"/>
      <c r="BJ8315" s="8"/>
      <c r="BK8315" s="8"/>
      <c r="BL8315" s="122"/>
      <c r="BM8315" s="8"/>
      <c r="BN8315" s="8"/>
      <c r="BO8315" s="8"/>
      <c r="BP8315" s="8"/>
      <c r="BQ8315" s="122"/>
      <c r="BR8315" s="8"/>
      <c r="BS8315" s="8"/>
      <c r="BT8315" s="8"/>
      <c r="BU8315" s="8"/>
      <c r="BV8315" s="122"/>
    </row>
    <row r="8316" spans="1:74" hidden="1" x14ac:dyDescent="0.3">
      <c r="A8316" s="8"/>
      <c r="B8316" s="2" t="s">
        <v>2</v>
      </c>
      <c r="C8316" s="2" t="s">
        <v>3</v>
      </c>
      <c r="D8316" s="2" t="s">
        <v>508</v>
      </c>
      <c r="E8316" s="9" t="s">
        <v>754</v>
      </c>
      <c r="F8316" s="10"/>
      <c r="G8316" s="18" t="s">
        <v>5</v>
      </c>
      <c r="H8316" s="3">
        <v>2024</v>
      </c>
      <c r="I8316" s="20" t="s">
        <v>286</v>
      </c>
      <c r="J8316" s="8" t="s">
        <v>338</v>
      </c>
      <c r="K8316" s="8" t="s">
        <v>339</v>
      </c>
      <c r="L8316" s="163">
        <f t="shared" si="403"/>
        <v>0</v>
      </c>
      <c r="M8316" s="163">
        <f t="shared" si="404"/>
        <v>0</v>
      </c>
      <c r="N8316" s="181"/>
      <c r="O8316" s="8"/>
      <c r="P8316" s="8"/>
      <c r="Q8316" s="8"/>
      <c r="R8316" s="8"/>
      <c r="S8316" s="122"/>
      <c r="T8316" s="8"/>
      <c r="U8316" s="8"/>
      <c r="V8316" s="8"/>
      <c r="W8316" s="8"/>
      <c r="X8316" s="122"/>
      <c r="Y8316" s="8"/>
      <c r="Z8316" s="8"/>
      <c r="AA8316" s="8"/>
      <c r="AB8316" s="8"/>
      <c r="AC8316" s="122"/>
      <c r="AD8316" s="8"/>
      <c r="AE8316" s="8"/>
      <c r="AF8316" s="8"/>
      <c r="AG8316" s="8"/>
      <c r="AH8316" s="122"/>
      <c r="AI8316" s="137"/>
      <c r="AJ8316" s="137"/>
      <c r="AK8316" s="137"/>
      <c r="AL8316" s="137"/>
      <c r="AM8316" s="138"/>
      <c r="AN8316" s="8"/>
      <c r="AO8316" s="8"/>
      <c r="AP8316" s="8"/>
      <c r="AQ8316" s="8"/>
      <c r="AR8316" s="122"/>
      <c r="AS8316" s="139"/>
      <c r="AT8316" s="139"/>
      <c r="AU8316" s="139"/>
      <c r="AV8316" s="139"/>
      <c r="AW8316" s="140"/>
      <c r="AX8316" s="8"/>
      <c r="AY8316" s="8"/>
      <c r="AZ8316" s="8"/>
      <c r="BA8316" s="8"/>
      <c r="BB8316" s="122"/>
      <c r="BC8316" s="8"/>
      <c r="BD8316" s="8"/>
      <c r="BE8316" s="8"/>
      <c r="BF8316" s="8"/>
      <c r="BG8316" s="122"/>
      <c r="BH8316" s="8"/>
      <c r="BI8316" s="8"/>
      <c r="BJ8316" s="8"/>
      <c r="BK8316" s="8"/>
      <c r="BL8316" s="122"/>
      <c r="BM8316" s="8"/>
      <c r="BN8316" s="8"/>
      <c r="BO8316" s="8"/>
      <c r="BP8316" s="8"/>
      <c r="BQ8316" s="122"/>
      <c r="BR8316" s="8"/>
      <c r="BS8316" s="8"/>
      <c r="BT8316" s="8"/>
      <c r="BU8316" s="8"/>
      <c r="BV8316" s="122"/>
    </row>
    <row r="8317" spans="1:74" hidden="1" x14ac:dyDescent="0.3">
      <c r="A8317" s="8"/>
      <c r="B8317" s="2" t="s">
        <v>2</v>
      </c>
      <c r="C8317" s="2" t="s">
        <v>3</v>
      </c>
      <c r="D8317" s="2" t="s">
        <v>508</v>
      </c>
      <c r="E8317" s="9" t="s">
        <v>754</v>
      </c>
      <c r="F8317" s="10"/>
      <c r="G8317" s="18" t="s">
        <v>5</v>
      </c>
      <c r="H8317" s="3">
        <v>2024</v>
      </c>
      <c r="I8317" s="20" t="s">
        <v>286</v>
      </c>
      <c r="J8317" s="8" t="s">
        <v>340</v>
      </c>
      <c r="K8317" s="8" t="s">
        <v>318</v>
      </c>
      <c r="L8317" s="163">
        <f t="shared" si="403"/>
        <v>0</v>
      </c>
      <c r="M8317" s="163">
        <f t="shared" si="404"/>
        <v>0</v>
      </c>
      <c r="N8317" s="181"/>
      <c r="O8317" s="8"/>
      <c r="P8317" s="8"/>
      <c r="Q8317" s="8"/>
      <c r="R8317" s="8"/>
      <c r="S8317" s="122"/>
      <c r="T8317" s="8"/>
      <c r="U8317" s="8"/>
      <c r="V8317" s="8"/>
      <c r="W8317" s="8"/>
      <c r="X8317" s="122"/>
      <c r="Y8317" s="8"/>
      <c r="Z8317" s="8"/>
      <c r="AA8317" s="8"/>
      <c r="AB8317" s="8"/>
      <c r="AC8317" s="122"/>
      <c r="AD8317" s="8"/>
      <c r="AE8317" s="8"/>
      <c r="AF8317" s="8"/>
      <c r="AG8317" s="8"/>
      <c r="AH8317" s="122"/>
      <c r="AI8317" s="137"/>
      <c r="AJ8317" s="137"/>
      <c r="AK8317" s="137"/>
      <c r="AL8317" s="137"/>
      <c r="AM8317" s="138"/>
      <c r="AN8317" s="8"/>
      <c r="AO8317" s="8"/>
      <c r="AP8317" s="8"/>
      <c r="AQ8317" s="8"/>
      <c r="AR8317" s="122"/>
      <c r="AS8317" s="139"/>
      <c r="AT8317" s="139"/>
      <c r="AU8317" s="139"/>
      <c r="AV8317" s="139"/>
      <c r="AW8317" s="140"/>
      <c r="AX8317" s="8"/>
      <c r="AY8317" s="8"/>
      <c r="AZ8317" s="8"/>
      <c r="BA8317" s="8"/>
      <c r="BB8317" s="122"/>
      <c r="BC8317" s="8"/>
      <c r="BD8317" s="8"/>
      <c r="BE8317" s="8"/>
      <c r="BF8317" s="8"/>
      <c r="BG8317" s="122"/>
      <c r="BH8317" s="8"/>
      <c r="BI8317" s="8"/>
      <c r="BJ8317" s="8"/>
      <c r="BK8317" s="8"/>
      <c r="BL8317" s="122"/>
      <c r="BM8317" s="8"/>
      <c r="BN8317" s="8"/>
      <c r="BO8317" s="8"/>
      <c r="BP8317" s="8"/>
      <c r="BQ8317" s="122"/>
      <c r="BR8317" s="8"/>
      <c r="BS8317" s="8"/>
      <c r="BT8317" s="8"/>
      <c r="BU8317" s="8"/>
      <c r="BV8317" s="122"/>
    </row>
    <row r="8318" spans="1:74" hidden="1" x14ac:dyDescent="0.3">
      <c r="A8318" s="8"/>
      <c r="B8318" s="2" t="s">
        <v>2</v>
      </c>
      <c r="C8318" s="2" t="s">
        <v>3</v>
      </c>
      <c r="D8318" s="2" t="s">
        <v>508</v>
      </c>
      <c r="E8318" s="9" t="s">
        <v>754</v>
      </c>
      <c r="F8318" s="10"/>
      <c r="G8318" s="18" t="s">
        <v>5</v>
      </c>
      <c r="H8318" s="3">
        <v>2024</v>
      </c>
      <c r="I8318" s="20" t="s">
        <v>286</v>
      </c>
      <c r="J8318" s="8" t="s">
        <v>341</v>
      </c>
      <c r="K8318" s="8" t="s">
        <v>320</v>
      </c>
      <c r="L8318" s="163">
        <f t="shared" si="403"/>
        <v>0</v>
      </c>
      <c r="M8318" s="163">
        <f t="shared" si="404"/>
        <v>0</v>
      </c>
      <c r="N8318" s="181"/>
      <c r="O8318" s="8"/>
      <c r="P8318" s="8"/>
      <c r="Q8318" s="8"/>
      <c r="R8318" s="8"/>
      <c r="S8318" s="122"/>
      <c r="T8318" s="8"/>
      <c r="U8318" s="8"/>
      <c r="V8318" s="8"/>
      <c r="W8318" s="8"/>
      <c r="X8318" s="122"/>
      <c r="Y8318" s="8"/>
      <c r="Z8318" s="8"/>
      <c r="AA8318" s="8"/>
      <c r="AB8318" s="8"/>
      <c r="AC8318" s="122"/>
      <c r="AD8318" s="8"/>
      <c r="AE8318" s="8"/>
      <c r="AF8318" s="8"/>
      <c r="AG8318" s="8"/>
      <c r="AH8318" s="122"/>
      <c r="AI8318" s="137"/>
      <c r="AJ8318" s="137"/>
      <c r="AK8318" s="137"/>
      <c r="AL8318" s="137"/>
      <c r="AM8318" s="138"/>
      <c r="AN8318" s="8"/>
      <c r="AO8318" s="8"/>
      <c r="AP8318" s="8"/>
      <c r="AQ8318" s="8"/>
      <c r="AR8318" s="122"/>
      <c r="AS8318" s="139"/>
      <c r="AT8318" s="139"/>
      <c r="AU8318" s="139"/>
      <c r="AV8318" s="139"/>
      <c r="AW8318" s="140"/>
      <c r="AX8318" s="8"/>
      <c r="AY8318" s="8"/>
      <c r="AZ8318" s="8"/>
      <c r="BA8318" s="8"/>
      <c r="BB8318" s="122"/>
      <c r="BC8318" s="8"/>
      <c r="BD8318" s="8"/>
      <c r="BE8318" s="8"/>
      <c r="BF8318" s="8"/>
      <c r="BG8318" s="122"/>
      <c r="BH8318" s="8"/>
      <c r="BI8318" s="8"/>
      <c r="BJ8318" s="8"/>
      <c r="BK8318" s="8"/>
      <c r="BL8318" s="122"/>
      <c r="BM8318" s="8"/>
      <c r="BN8318" s="8"/>
      <c r="BO8318" s="8"/>
      <c r="BP8318" s="8"/>
      <c r="BQ8318" s="122"/>
      <c r="BR8318" s="8"/>
      <c r="BS8318" s="8"/>
      <c r="BT8318" s="8"/>
      <c r="BU8318" s="8"/>
      <c r="BV8318" s="122"/>
    </row>
    <row r="8319" spans="1:74" hidden="1" x14ac:dyDescent="0.3">
      <c r="A8319" s="8"/>
      <c r="B8319" s="2" t="s">
        <v>2</v>
      </c>
      <c r="C8319" s="2" t="s">
        <v>3</v>
      </c>
      <c r="D8319" s="2" t="s">
        <v>508</v>
      </c>
      <c r="E8319" s="9" t="s">
        <v>754</v>
      </c>
      <c r="F8319" s="10"/>
      <c r="G8319" s="18" t="s">
        <v>5</v>
      </c>
      <c r="H8319" s="3">
        <v>2024</v>
      </c>
      <c r="I8319" s="20" t="s">
        <v>286</v>
      </c>
      <c r="J8319" s="8" t="s">
        <v>342</v>
      </c>
      <c r="K8319" s="8" t="s">
        <v>320</v>
      </c>
      <c r="L8319" s="163">
        <f t="shared" si="403"/>
        <v>0</v>
      </c>
      <c r="M8319" s="163">
        <f t="shared" si="404"/>
        <v>0</v>
      </c>
      <c r="N8319" s="181"/>
      <c r="O8319" s="8"/>
      <c r="P8319" s="8"/>
      <c r="Q8319" s="8"/>
      <c r="R8319" s="8"/>
      <c r="S8319" s="122"/>
      <c r="T8319" s="8"/>
      <c r="U8319" s="8"/>
      <c r="V8319" s="8"/>
      <c r="W8319" s="8"/>
      <c r="X8319" s="122"/>
      <c r="Y8319" s="8"/>
      <c r="Z8319" s="8"/>
      <c r="AA8319" s="8"/>
      <c r="AB8319" s="8"/>
      <c r="AC8319" s="122"/>
      <c r="AD8319" s="8"/>
      <c r="AE8319" s="8"/>
      <c r="AF8319" s="8"/>
      <c r="AG8319" s="8"/>
      <c r="AH8319" s="122"/>
      <c r="AI8319" s="137"/>
      <c r="AJ8319" s="137"/>
      <c r="AK8319" s="137"/>
      <c r="AL8319" s="137"/>
      <c r="AM8319" s="138"/>
      <c r="AN8319" s="8"/>
      <c r="AO8319" s="8"/>
      <c r="AP8319" s="8"/>
      <c r="AQ8319" s="8"/>
      <c r="AR8319" s="122"/>
      <c r="AS8319" s="139"/>
      <c r="AT8319" s="139"/>
      <c r="AU8319" s="139"/>
      <c r="AV8319" s="139"/>
      <c r="AW8319" s="140"/>
      <c r="AX8319" s="8"/>
      <c r="AY8319" s="8"/>
      <c r="AZ8319" s="8"/>
      <c r="BA8319" s="8"/>
      <c r="BB8319" s="122"/>
      <c r="BC8319" s="8"/>
      <c r="BD8319" s="8"/>
      <c r="BE8319" s="8"/>
      <c r="BF8319" s="8"/>
      <c r="BG8319" s="122"/>
      <c r="BH8319" s="8"/>
      <c r="BI8319" s="8"/>
      <c r="BJ8319" s="8"/>
      <c r="BK8319" s="8"/>
      <c r="BL8319" s="122"/>
      <c r="BM8319" s="8"/>
      <c r="BN8319" s="8"/>
      <c r="BO8319" s="8"/>
      <c r="BP8319" s="8"/>
      <c r="BQ8319" s="122"/>
      <c r="BR8319" s="8"/>
      <c r="BS8319" s="8"/>
      <c r="BT8319" s="8"/>
      <c r="BU8319" s="8"/>
      <c r="BV8319" s="122"/>
    </row>
    <row r="8320" spans="1:74" hidden="1" x14ac:dyDescent="0.3">
      <c r="A8320" s="8"/>
      <c r="B8320" s="2" t="s">
        <v>2</v>
      </c>
      <c r="C8320" s="2" t="s">
        <v>3</v>
      </c>
      <c r="D8320" s="2" t="s">
        <v>508</v>
      </c>
      <c r="E8320" s="9" t="s">
        <v>754</v>
      </c>
      <c r="F8320" s="10"/>
      <c r="G8320" s="18" t="s">
        <v>5</v>
      </c>
      <c r="H8320" s="3">
        <v>2024</v>
      </c>
      <c r="I8320" s="20" t="s">
        <v>286</v>
      </c>
      <c r="J8320" s="8" t="s">
        <v>343</v>
      </c>
      <c r="K8320" s="8" t="s">
        <v>339</v>
      </c>
      <c r="L8320" s="163">
        <f t="shared" si="403"/>
        <v>0</v>
      </c>
      <c r="M8320" s="163">
        <f t="shared" si="404"/>
        <v>0</v>
      </c>
      <c r="N8320" s="181"/>
      <c r="O8320" s="8"/>
      <c r="P8320" s="8"/>
      <c r="Q8320" s="8"/>
      <c r="R8320" s="8"/>
      <c r="S8320" s="122"/>
      <c r="T8320" s="8"/>
      <c r="U8320" s="8"/>
      <c r="V8320" s="8"/>
      <c r="W8320" s="8"/>
      <c r="X8320" s="122"/>
      <c r="Y8320" s="8"/>
      <c r="Z8320" s="8"/>
      <c r="AA8320" s="8"/>
      <c r="AB8320" s="8"/>
      <c r="AC8320" s="122"/>
      <c r="AD8320" s="8"/>
      <c r="AE8320" s="8"/>
      <c r="AF8320" s="8"/>
      <c r="AG8320" s="8"/>
      <c r="AH8320" s="122"/>
      <c r="AI8320" s="137"/>
      <c r="AJ8320" s="137"/>
      <c r="AK8320" s="137"/>
      <c r="AL8320" s="137"/>
      <c r="AM8320" s="138"/>
      <c r="AN8320" s="8"/>
      <c r="AO8320" s="8"/>
      <c r="AP8320" s="8"/>
      <c r="AQ8320" s="8"/>
      <c r="AR8320" s="122"/>
      <c r="AS8320" s="139"/>
      <c r="AT8320" s="139"/>
      <c r="AU8320" s="139"/>
      <c r="AV8320" s="139"/>
      <c r="AW8320" s="140"/>
      <c r="AX8320" s="8"/>
      <c r="AY8320" s="8"/>
      <c r="AZ8320" s="8"/>
      <c r="BA8320" s="8"/>
      <c r="BB8320" s="122"/>
      <c r="BC8320" s="8"/>
      <c r="BD8320" s="8"/>
      <c r="BE8320" s="8"/>
      <c r="BF8320" s="8"/>
      <c r="BG8320" s="122"/>
      <c r="BH8320" s="8"/>
      <c r="BI8320" s="8"/>
      <c r="BJ8320" s="8"/>
      <c r="BK8320" s="8"/>
      <c r="BL8320" s="122"/>
      <c r="BM8320" s="8"/>
      <c r="BN8320" s="8"/>
      <c r="BO8320" s="8"/>
      <c r="BP8320" s="8"/>
      <c r="BQ8320" s="122"/>
      <c r="BR8320" s="8"/>
      <c r="BS8320" s="8"/>
      <c r="BT8320" s="8"/>
      <c r="BU8320" s="8"/>
      <c r="BV8320" s="122"/>
    </row>
    <row r="8321" spans="1:74" hidden="1" x14ac:dyDescent="0.3">
      <c r="A8321" s="8"/>
      <c r="B8321" s="2" t="s">
        <v>2</v>
      </c>
      <c r="C8321" s="2" t="s">
        <v>3</v>
      </c>
      <c r="D8321" s="2" t="s">
        <v>508</v>
      </c>
      <c r="E8321" s="9" t="s">
        <v>754</v>
      </c>
      <c r="F8321" s="10"/>
      <c r="G8321" s="18" t="s">
        <v>5</v>
      </c>
      <c r="H8321" s="3">
        <v>2024</v>
      </c>
      <c r="I8321" s="20" t="s">
        <v>288</v>
      </c>
      <c r="J8321" s="8" t="s">
        <v>344</v>
      </c>
      <c r="K8321" s="8" t="s">
        <v>318</v>
      </c>
      <c r="L8321" s="163">
        <f t="shared" si="403"/>
        <v>0.45660000000000001</v>
      </c>
      <c r="M8321" s="163">
        <f t="shared" si="404"/>
        <v>613.93399999999997</v>
      </c>
      <c r="N8321" s="181"/>
      <c r="O8321" s="8"/>
      <c r="P8321" s="8"/>
      <c r="Q8321" s="8"/>
      <c r="R8321" s="8"/>
      <c r="S8321" s="122"/>
      <c r="T8321" s="8"/>
      <c r="U8321" s="8"/>
      <c r="V8321" s="8"/>
      <c r="W8321" s="8"/>
      <c r="X8321" s="122"/>
      <c r="Y8321" s="8"/>
      <c r="Z8321" s="8"/>
      <c r="AA8321" s="8"/>
      <c r="AB8321" s="8"/>
      <c r="AC8321" s="122"/>
      <c r="AD8321" s="8"/>
      <c r="AE8321" s="8"/>
      <c r="AF8321" s="8"/>
      <c r="AG8321" s="8"/>
      <c r="AH8321" s="122"/>
      <c r="AI8321" s="137"/>
      <c r="AJ8321" s="137"/>
      <c r="AK8321" s="137"/>
      <c r="AL8321" s="137"/>
      <c r="AM8321" s="138"/>
      <c r="AN8321" s="8"/>
      <c r="AO8321" s="8"/>
      <c r="AP8321" s="8"/>
      <c r="AQ8321" s="8"/>
      <c r="AR8321" s="122"/>
      <c r="AS8321" s="139"/>
      <c r="AT8321" s="139"/>
      <c r="AU8321" s="139"/>
      <c r="AV8321" s="139"/>
      <c r="AW8321" s="140"/>
      <c r="AX8321" s="8"/>
      <c r="AY8321" s="8"/>
      <c r="AZ8321" s="8"/>
      <c r="BA8321" s="8"/>
      <c r="BB8321" s="122"/>
      <c r="BC8321" s="8"/>
      <c r="BD8321" s="8"/>
      <c r="BE8321" s="8"/>
      <c r="BF8321" s="8"/>
      <c r="BG8321" s="122"/>
      <c r="BH8321" s="8"/>
      <c r="BI8321" s="8"/>
      <c r="BJ8321" s="8"/>
      <c r="BK8321" s="8"/>
      <c r="BL8321" s="122"/>
      <c r="BM8321" s="8" t="s">
        <v>1089</v>
      </c>
      <c r="BN8321" s="8"/>
      <c r="BO8321" s="8"/>
      <c r="BP8321" s="8">
        <v>0.45660000000000001</v>
      </c>
      <c r="BQ8321" s="122">
        <v>613.93399999999997</v>
      </c>
      <c r="BR8321" s="8"/>
      <c r="BS8321" s="8"/>
      <c r="BT8321" s="8"/>
      <c r="BU8321" s="8"/>
      <c r="BV8321" s="122"/>
    </row>
    <row r="8322" spans="1:74" hidden="1" x14ac:dyDescent="0.3">
      <c r="A8322" s="8"/>
      <c r="B8322" s="2" t="s">
        <v>2</v>
      </c>
      <c r="C8322" s="2" t="s">
        <v>3</v>
      </c>
      <c r="D8322" s="2" t="s">
        <v>508</v>
      </c>
      <c r="E8322" s="9" t="s">
        <v>754</v>
      </c>
      <c r="F8322" s="10"/>
      <c r="G8322" s="18" t="s">
        <v>5</v>
      </c>
      <c r="H8322" s="3">
        <v>2024</v>
      </c>
      <c r="I8322" s="20" t="s">
        <v>288</v>
      </c>
      <c r="J8322" s="2" t="s">
        <v>351</v>
      </c>
      <c r="K8322" s="2" t="s">
        <v>318</v>
      </c>
      <c r="L8322" s="163">
        <f t="shared" si="403"/>
        <v>0</v>
      </c>
      <c r="M8322" s="163">
        <f t="shared" si="404"/>
        <v>0</v>
      </c>
      <c r="N8322" s="181"/>
      <c r="O8322" s="8"/>
      <c r="P8322" s="8"/>
      <c r="Q8322" s="8"/>
      <c r="R8322" s="8"/>
      <c r="S8322" s="122"/>
      <c r="T8322" s="8"/>
      <c r="U8322" s="8"/>
      <c r="V8322" s="8"/>
      <c r="W8322" s="8"/>
      <c r="X8322" s="122"/>
      <c r="Y8322" s="8"/>
      <c r="Z8322" s="8"/>
      <c r="AA8322" s="8"/>
      <c r="AB8322" s="8"/>
      <c r="AC8322" s="122"/>
      <c r="AD8322" s="8"/>
      <c r="AE8322" s="8"/>
      <c r="AF8322" s="8"/>
      <c r="AG8322" s="8"/>
      <c r="AH8322" s="122"/>
      <c r="AI8322" s="137"/>
      <c r="AJ8322" s="137"/>
      <c r="AK8322" s="137"/>
      <c r="AL8322" s="137"/>
      <c r="AM8322" s="138"/>
      <c r="AN8322" s="8"/>
      <c r="AO8322" s="8"/>
      <c r="AP8322" s="8"/>
      <c r="AQ8322" s="8"/>
      <c r="AR8322" s="122"/>
      <c r="AS8322" s="139"/>
      <c r="AT8322" s="139"/>
      <c r="AU8322" s="139"/>
      <c r="AV8322" s="139"/>
      <c r="AW8322" s="140"/>
      <c r="AX8322" s="8"/>
      <c r="AY8322" s="8"/>
      <c r="AZ8322" s="8"/>
      <c r="BA8322" s="8"/>
      <c r="BB8322" s="122"/>
      <c r="BC8322" s="8"/>
      <c r="BD8322" s="8"/>
      <c r="BE8322" s="8"/>
      <c r="BF8322" s="8"/>
      <c r="BG8322" s="122"/>
      <c r="BH8322" s="8"/>
      <c r="BI8322" s="8"/>
      <c r="BJ8322" s="8"/>
      <c r="BK8322" s="8"/>
      <c r="BL8322" s="122"/>
      <c r="BM8322" s="8"/>
      <c r="BN8322" s="8"/>
      <c r="BO8322" s="8"/>
      <c r="BP8322" s="8"/>
      <c r="BQ8322" s="122"/>
      <c r="BR8322" s="8"/>
      <c r="BS8322" s="8"/>
      <c r="BT8322" s="8"/>
      <c r="BU8322" s="8"/>
      <c r="BV8322" s="122"/>
    </row>
    <row r="8323" spans="1:74" hidden="1" x14ac:dyDescent="0.3">
      <c r="A8323" s="8"/>
      <c r="B8323" s="2" t="s">
        <v>2</v>
      </c>
      <c r="C8323" s="2" t="s">
        <v>3</v>
      </c>
      <c r="D8323" s="2" t="s">
        <v>508</v>
      </c>
      <c r="E8323" s="9" t="s">
        <v>754</v>
      </c>
      <c r="F8323" s="10"/>
      <c r="G8323" s="18" t="s">
        <v>5</v>
      </c>
      <c r="H8323" s="3">
        <v>2024</v>
      </c>
      <c r="I8323" s="20" t="s">
        <v>288</v>
      </c>
      <c r="J8323" s="2" t="s">
        <v>352</v>
      </c>
      <c r="K8323" s="2" t="s">
        <v>321</v>
      </c>
      <c r="L8323" s="163">
        <f t="shared" si="403"/>
        <v>0</v>
      </c>
      <c r="M8323" s="163">
        <f t="shared" si="404"/>
        <v>0</v>
      </c>
      <c r="N8323" s="181"/>
      <c r="O8323" s="8"/>
      <c r="P8323" s="8"/>
      <c r="Q8323" s="8"/>
      <c r="R8323" s="8"/>
      <c r="S8323" s="122"/>
      <c r="T8323" s="8"/>
      <c r="U8323" s="8"/>
      <c r="V8323" s="8"/>
      <c r="W8323" s="8"/>
      <c r="X8323" s="122"/>
      <c r="Y8323" s="8"/>
      <c r="Z8323" s="8"/>
      <c r="AA8323" s="8"/>
      <c r="AB8323" s="8"/>
      <c r="AC8323" s="122"/>
      <c r="AD8323" s="8"/>
      <c r="AE8323" s="8"/>
      <c r="AF8323" s="8"/>
      <c r="AG8323" s="8"/>
      <c r="AH8323" s="122"/>
      <c r="AI8323" s="137"/>
      <c r="AJ8323" s="137"/>
      <c r="AK8323" s="137"/>
      <c r="AL8323" s="137"/>
      <c r="AM8323" s="138"/>
      <c r="AN8323" s="8"/>
      <c r="AO8323" s="8"/>
      <c r="AP8323" s="8"/>
      <c r="AQ8323" s="8"/>
      <c r="AR8323" s="122"/>
      <c r="AS8323" s="139"/>
      <c r="AT8323" s="139"/>
      <c r="AU8323" s="139"/>
      <c r="AV8323" s="139"/>
      <c r="AW8323" s="140"/>
      <c r="AX8323" s="8"/>
      <c r="AY8323" s="8"/>
      <c r="AZ8323" s="8"/>
      <c r="BA8323" s="8"/>
      <c r="BB8323" s="122"/>
      <c r="BC8323" s="8"/>
      <c r="BD8323" s="8"/>
      <c r="BE8323" s="8"/>
      <c r="BF8323" s="8"/>
      <c r="BG8323" s="122"/>
      <c r="BH8323" s="8"/>
      <c r="BI8323" s="8"/>
      <c r="BJ8323" s="8"/>
      <c r="BK8323" s="8"/>
      <c r="BL8323" s="122"/>
      <c r="BM8323" s="8"/>
      <c r="BN8323" s="8"/>
      <c r="BO8323" s="8"/>
      <c r="BP8323" s="8"/>
      <c r="BQ8323" s="122"/>
      <c r="BR8323" s="8"/>
      <c r="BS8323" s="8"/>
      <c r="BT8323" s="8"/>
      <c r="BU8323" s="8"/>
      <c r="BV8323" s="122"/>
    </row>
    <row r="8324" spans="1:74" hidden="1" x14ac:dyDescent="0.3">
      <c r="A8324" s="8"/>
      <c r="B8324" s="2" t="s">
        <v>2</v>
      </c>
      <c r="C8324" s="2" t="s">
        <v>3</v>
      </c>
      <c r="D8324" s="2" t="s">
        <v>508</v>
      </c>
      <c r="E8324" s="9" t="s">
        <v>754</v>
      </c>
      <c r="F8324" s="10"/>
      <c r="G8324" s="18" t="s">
        <v>5</v>
      </c>
      <c r="H8324" s="3">
        <v>2024</v>
      </c>
      <c r="I8324" s="20" t="s">
        <v>288</v>
      </c>
      <c r="J8324" s="2" t="s">
        <v>345</v>
      </c>
      <c r="K8324" s="2" t="s">
        <v>318</v>
      </c>
      <c r="L8324" s="163">
        <f t="shared" si="403"/>
        <v>0</v>
      </c>
      <c r="M8324" s="163">
        <f t="shared" si="404"/>
        <v>0</v>
      </c>
      <c r="N8324" s="181"/>
      <c r="O8324" s="8"/>
      <c r="P8324" s="8"/>
      <c r="Q8324" s="8"/>
      <c r="R8324" s="8"/>
      <c r="S8324" s="122"/>
      <c r="T8324" s="8"/>
      <c r="U8324" s="8"/>
      <c r="V8324" s="8"/>
      <c r="W8324" s="8"/>
      <c r="X8324" s="122"/>
      <c r="Y8324" s="8"/>
      <c r="Z8324" s="8"/>
      <c r="AA8324" s="8"/>
      <c r="AB8324" s="8"/>
      <c r="AC8324" s="122"/>
      <c r="AD8324" s="8"/>
      <c r="AE8324" s="8"/>
      <c r="AF8324" s="8"/>
      <c r="AG8324" s="8"/>
      <c r="AH8324" s="122"/>
      <c r="AI8324" s="137"/>
      <c r="AJ8324" s="137"/>
      <c r="AK8324" s="137"/>
      <c r="AL8324" s="137"/>
      <c r="AM8324" s="138"/>
      <c r="AN8324" s="8"/>
      <c r="AO8324" s="8"/>
      <c r="AP8324" s="8"/>
      <c r="AQ8324" s="8"/>
      <c r="AR8324" s="122"/>
      <c r="AS8324" s="139"/>
      <c r="AT8324" s="139"/>
      <c r="AU8324" s="139"/>
      <c r="AV8324" s="139"/>
      <c r="AW8324" s="140"/>
      <c r="AX8324" s="8"/>
      <c r="AY8324" s="8"/>
      <c r="AZ8324" s="8"/>
      <c r="BA8324" s="8"/>
      <c r="BB8324" s="122"/>
      <c r="BC8324" s="8"/>
      <c r="BD8324" s="8"/>
      <c r="BE8324" s="8"/>
      <c r="BF8324" s="8"/>
      <c r="BG8324" s="122"/>
      <c r="BH8324" s="8"/>
      <c r="BI8324" s="8"/>
      <c r="BJ8324" s="8"/>
      <c r="BK8324" s="8"/>
      <c r="BL8324" s="122"/>
      <c r="BM8324" s="8"/>
      <c r="BN8324" s="8"/>
      <c r="BO8324" s="8"/>
      <c r="BP8324" s="8"/>
      <c r="BQ8324" s="122"/>
      <c r="BR8324" s="8"/>
      <c r="BS8324" s="8"/>
      <c r="BT8324" s="8"/>
      <c r="BU8324" s="8"/>
      <c r="BV8324" s="122"/>
    </row>
    <row r="8325" spans="1:74" hidden="1" x14ac:dyDescent="0.3">
      <c r="A8325" s="8"/>
      <c r="B8325" s="2" t="s">
        <v>2</v>
      </c>
      <c r="C8325" s="2" t="s">
        <v>3</v>
      </c>
      <c r="D8325" s="2" t="s">
        <v>508</v>
      </c>
      <c r="E8325" s="9" t="s">
        <v>754</v>
      </c>
      <c r="F8325" s="10"/>
      <c r="G8325" s="18" t="s">
        <v>5</v>
      </c>
      <c r="H8325" s="3">
        <v>2024</v>
      </c>
      <c r="I8325" s="20" t="s">
        <v>289</v>
      </c>
      <c r="J8325" s="2" t="s">
        <v>268</v>
      </c>
      <c r="K8325" s="2" t="s">
        <v>318</v>
      </c>
      <c r="L8325" s="163">
        <f t="shared" si="403"/>
        <v>0</v>
      </c>
      <c r="M8325" s="163">
        <f t="shared" si="404"/>
        <v>0</v>
      </c>
      <c r="N8325" s="181"/>
      <c r="O8325" s="8"/>
      <c r="P8325" s="8"/>
      <c r="Q8325" s="8"/>
      <c r="R8325" s="8"/>
      <c r="S8325" s="122"/>
      <c r="T8325" s="8"/>
      <c r="U8325" s="8"/>
      <c r="V8325" s="8"/>
      <c r="W8325" s="8"/>
      <c r="X8325" s="122"/>
      <c r="Y8325" s="8"/>
      <c r="Z8325" s="8"/>
      <c r="AA8325" s="8"/>
      <c r="AB8325" s="8"/>
      <c r="AC8325" s="122"/>
      <c r="AD8325" s="8"/>
      <c r="AE8325" s="8"/>
      <c r="AF8325" s="8"/>
      <c r="AG8325" s="8"/>
      <c r="AH8325" s="122"/>
      <c r="AI8325" s="137"/>
      <c r="AJ8325" s="137"/>
      <c r="AK8325" s="137"/>
      <c r="AL8325" s="137"/>
      <c r="AM8325" s="138"/>
      <c r="AN8325" s="8"/>
      <c r="AO8325" s="8"/>
      <c r="AP8325" s="8"/>
      <c r="AQ8325" s="8"/>
      <c r="AR8325" s="122"/>
      <c r="AS8325" s="139"/>
      <c r="AT8325" s="139"/>
      <c r="AU8325" s="139"/>
      <c r="AV8325" s="139"/>
      <c r="AW8325" s="140"/>
      <c r="AX8325" s="8"/>
      <c r="AY8325" s="8"/>
      <c r="AZ8325" s="8"/>
      <c r="BA8325" s="8"/>
      <c r="BB8325" s="122"/>
      <c r="BC8325" s="8"/>
      <c r="BD8325" s="8"/>
      <c r="BE8325" s="8"/>
      <c r="BF8325" s="8"/>
      <c r="BG8325" s="122"/>
      <c r="BH8325" s="8"/>
      <c r="BI8325" s="8"/>
      <c r="BJ8325" s="8"/>
      <c r="BK8325" s="8"/>
      <c r="BL8325" s="122"/>
      <c r="BM8325" s="8"/>
      <c r="BN8325" s="8"/>
      <c r="BO8325" s="8"/>
      <c r="BP8325" s="8"/>
      <c r="BQ8325" s="122"/>
      <c r="BR8325" s="8"/>
      <c r="BS8325" s="8"/>
      <c r="BT8325" s="8"/>
      <c r="BU8325" s="8"/>
      <c r="BV8325" s="122"/>
    </row>
    <row r="8326" spans="1:74" hidden="1" x14ac:dyDescent="0.3">
      <c r="A8326" s="8"/>
      <c r="B8326" s="2" t="s">
        <v>2</v>
      </c>
      <c r="C8326" s="2" t="s">
        <v>3</v>
      </c>
      <c r="D8326" s="2" t="s">
        <v>508</v>
      </c>
      <c r="E8326" s="9" t="s">
        <v>754</v>
      </c>
      <c r="F8326" s="10"/>
      <c r="G8326" s="18" t="s">
        <v>5</v>
      </c>
      <c r="H8326" s="3">
        <v>2024</v>
      </c>
      <c r="I8326" s="20" t="s">
        <v>289</v>
      </c>
      <c r="J8326" s="2" t="s">
        <v>292</v>
      </c>
      <c r="K8326" s="2" t="s">
        <v>318</v>
      </c>
      <c r="L8326" s="163">
        <f t="shared" si="403"/>
        <v>0</v>
      </c>
      <c r="M8326" s="163">
        <f t="shared" si="404"/>
        <v>0</v>
      </c>
      <c r="N8326" s="181"/>
      <c r="O8326" s="8"/>
      <c r="P8326" s="8"/>
      <c r="Q8326" s="8"/>
      <c r="R8326" s="8"/>
      <c r="S8326" s="122"/>
      <c r="T8326" s="8"/>
      <c r="U8326" s="8"/>
      <c r="V8326" s="8"/>
      <c r="W8326" s="8"/>
      <c r="X8326" s="122"/>
      <c r="Y8326" s="8"/>
      <c r="Z8326" s="8"/>
      <c r="AA8326" s="8"/>
      <c r="AB8326" s="8"/>
      <c r="AC8326" s="122"/>
      <c r="AD8326" s="8"/>
      <c r="AE8326" s="8"/>
      <c r="AF8326" s="8"/>
      <c r="AG8326" s="8"/>
      <c r="AH8326" s="122"/>
      <c r="AI8326" s="137"/>
      <c r="AJ8326" s="137"/>
      <c r="AK8326" s="137"/>
      <c r="AL8326" s="137"/>
      <c r="AM8326" s="138"/>
      <c r="AN8326" s="8"/>
      <c r="AO8326" s="8"/>
      <c r="AP8326" s="8"/>
      <c r="AQ8326" s="8"/>
      <c r="AR8326" s="122"/>
      <c r="AS8326" s="139"/>
      <c r="AT8326" s="139"/>
      <c r="AU8326" s="139"/>
      <c r="AV8326" s="139"/>
      <c r="AW8326" s="140"/>
      <c r="AX8326" s="8"/>
      <c r="AY8326" s="8"/>
      <c r="AZ8326" s="8"/>
      <c r="BA8326" s="8"/>
      <c r="BB8326" s="122"/>
      <c r="BC8326" s="8"/>
      <c r="BD8326" s="8"/>
      <c r="BE8326" s="8"/>
      <c r="BF8326" s="8"/>
      <c r="BG8326" s="122"/>
      <c r="BH8326" s="8"/>
      <c r="BI8326" s="8"/>
      <c r="BJ8326" s="8"/>
      <c r="BK8326" s="8"/>
      <c r="BL8326" s="122"/>
      <c r="BM8326" s="8"/>
      <c r="BN8326" s="8"/>
      <c r="BO8326" s="8"/>
      <c r="BP8326" s="8"/>
      <c r="BQ8326" s="122"/>
      <c r="BR8326" s="8"/>
      <c r="BS8326" s="8"/>
      <c r="BT8326" s="8"/>
      <c r="BU8326" s="8"/>
      <c r="BV8326" s="122"/>
    </row>
    <row r="8327" spans="1:74" hidden="1" x14ac:dyDescent="0.3">
      <c r="A8327" s="8"/>
      <c r="B8327" s="2" t="s">
        <v>2</v>
      </c>
      <c r="C8327" s="2" t="s">
        <v>3</v>
      </c>
      <c r="D8327" s="2" t="s">
        <v>508</v>
      </c>
      <c r="E8327" s="9" t="s">
        <v>754</v>
      </c>
      <c r="F8327" s="10"/>
      <c r="G8327" s="18" t="s">
        <v>5</v>
      </c>
      <c r="H8327" s="3">
        <v>2024</v>
      </c>
      <c r="I8327" s="20" t="s">
        <v>285</v>
      </c>
      <c r="J8327" s="2" t="s">
        <v>293</v>
      </c>
      <c r="K8327" s="2" t="s">
        <v>318</v>
      </c>
      <c r="L8327" s="163">
        <f t="shared" si="403"/>
        <v>0</v>
      </c>
      <c r="M8327" s="163">
        <f t="shared" si="404"/>
        <v>0</v>
      </c>
      <c r="N8327" s="181"/>
      <c r="O8327" s="8"/>
      <c r="P8327" s="8"/>
      <c r="Q8327" s="8"/>
      <c r="R8327" s="8"/>
      <c r="S8327" s="122"/>
      <c r="T8327" s="8"/>
      <c r="U8327" s="8"/>
      <c r="V8327" s="8"/>
      <c r="W8327" s="8"/>
      <c r="X8327" s="122"/>
      <c r="Y8327" s="8"/>
      <c r="Z8327" s="8"/>
      <c r="AA8327" s="8"/>
      <c r="AB8327" s="8"/>
      <c r="AC8327" s="122"/>
      <c r="AD8327" s="8"/>
      <c r="AE8327" s="8"/>
      <c r="AF8327" s="8"/>
      <c r="AG8327" s="8"/>
      <c r="AH8327" s="122"/>
      <c r="AI8327" s="137"/>
      <c r="AJ8327" s="137"/>
      <c r="AK8327" s="137"/>
      <c r="AL8327" s="137"/>
      <c r="AM8327" s="138"/>
      <c r="AN8327" s="8"/>
      <c r="AO8327" s="8"/>
      <c r="AP8327" s="8"/>
      <c r="AQ8327" s="8"/>
      <c r="AR8327" s="122"/>
      <c r="AS8327" s="139"/>
      <c r="AT8327" s="139"/>
      <c r="AU8327" s="139"/>
      <c r="AV8327" s="139"/>
      <c r="AW8327" s="140"/>
      <c r="AX8327" s="8"/>
      <c r="AY8327" s="8"/>
      <c r="AZ8327" s="8"/>
      <c r="BA8327" s="8"/>
      <c r="BB8327" s="122"/>
      <c r="BC8327" s="8"/>
      <c r="BD8327" s="8"/>
      <c r="BE8327" s="8"/>
      <c r="BF8327" s="8"/>
      <c r="BG8327" s="122"/>
      <c r="BH8327" s="8"/>
      <c r="BI8327" s="8"/>
      <c r="BJ8327" s="8"/>
      <c r="BK8327" s="8"/>
      <c r="BL8327" s="122"/>
      <c r="BM8327" s="8"/>
      <c r="BN8327" s="8"/>
      <c r="BO8327" s="8"/>
      <c r="BP8327" s="8"/>
      <c r="BQ8327" s="122"/>
      <c r="BR8327" s="8"/>
      <c r="BS8327" s="8"/>
      <c r="BT8327" s="8"/>
      <c r="BU8327" s="8"/>
      <c r="BV8327" s="122"/>
    </row>
    <row r="8328" spans="1:74" hidden="1" x14ac:dyDescent="0.3">
      <c r="A8328" s="8"/>
      <c r="B8328" s="2" t="s">
        <v>2</v>
      </c>
      <c r="C8328" s="2" t="s">
        <v>3</v>
      </c>
      <c r="D8328" s="2" t="s">
        <v>508</v>
      </c>
      <c r="E8328" s="9" t="s">
        <v>754</v>
      </c>
      <c r="F8328" s="10"/>
      <c r="G8328" s="18" t="s">
        <v>5</v>
      </c>
      <c r="H8328" s="3">
        <v>2024</v>
      </c>
      <c r="I8328" s="20" t="s">
        <v>287</v>
      </c>
      <c r="J8328" s="2" t="s">
        <v>269</v>
      </c>
      <c r="K8328" s="2" t="s">
        <v>320</v>
      </c>
      <c r="L8328" s="163">
        <f t="shared" si="403"/>
        <v>0</v>
      </c>
      <c r="M8328" s="163">
        <f t="shared" si="404"/>
        <v>0</v>
      </c>
      <c r="N8328" s="181"/>
      <c r="O8328" s="8"/>
      <c r="P8328" s="8"/>
      <c r="Q8328" s="8"/>
      <c r="R8328" s="8"/>
      <c r="S8328" s="122"/>
      <c r="T8328" s="8"/>
      <c r="U8328" s="8"/>
      <c r="V8328" s="8"/>
      <c r="W8328" s="8"/>
      <c r="X8328" s="122"/>
      <c r="Y8328" s="8"/>
      <c r="Z8328" s="8"/>
      <c r="AA8328" s="8"/>
      <c r="AB8328" s="8"/>
      <c r="AC8328" s="122"/>
      <c r="AD8328" s="8"/>
      <c r="AE8328" s="8"/>
      <c r="AF8328" s="8"/>
      <c r="AG8328" s="8"/>
      <c r="AH8328" s="122"/>
      <c r="AI8328" s="137"/>
      <c r="AJ8328" s="137"/>
      <c r="AK8328" s="137"/>
      <c r="AL8328" s="137"/>
      <c r="AM8328" s="138"/>
      <c r="AN8328" s="8"/>
      <c r="AO8328" s="8"/>
      <c r="AP8328" s="8"/>
      <c r="AQ8328" s="8"/>
      <c r="AR8328" s="122"/>
      <c r="AS8328" s="139"/>
      <c r="AT8328" s="139"/>
      <c r="AU8328" s="139"/>
      <c r="AV8328" s="139"/>
      <c r="AW8328" s="140"/>
      <c r="AX8328" s="8"/>
      <c r="AY8328" s="8"/>
      <c r="AZ8328" s="8"/>
      <c r="BA8328" s="8"/>
      <c r="BB8328" s="122"/>
      <c r="BC8328" s="8"/>
      <c r="BD8328" s="8"/>
      <c r="BE8328" s="8"/>
      <c r="BF8328" s="8"/>
      <c r="BG8328" s="122"/>
      <c r="BH8328" s="8"/>
      <c r="BI8328" s="8"/>
      <c r="BJ8328" s="8"/>
      <c r="BK8328" s="8"/>
      <c r="BL8328" s="122"/>
      <c r="BM8328" s="8"/>
      <c r="BN8328" s="8"/>
      <c r="BO8328" s="8"/>
      <c r="BP8328" s="8"/>
      <c r="BQ8328" s="122"/>
      <c r="BR8328" s="8"/>
      <c r="BS8328" s="8"/>
      <c r="BT8328" s="8"/>
      <c r="BU8328" s="8"/>
      <c r="BV8328" s="122"/>
    </row>
    <row r="8329" spans="1:74" hidden="1" x14ac:dyDescent="0.3">
      <c r="A8329" s="8"/>
      <c r="B8329" s="2" t="s">
        <v>2</v>
      </c>
      <c r="C8329" s="2" t="s">
        <v>3</v>
      </c>
      <c r="D8329" s="2" t="s">
        <v>508</v>
      </c>
      <c r="E8329" s="9" t="s">
        <v>754</v>
      </c>
      <c r="F8329" s="10"/>
      <c r="G8329" s="18" t="s">
        <v>5</v>
      </c>
      <c r="H8329" s="3">
        <v>2024</v>
      </c>
      <c r="I8329" s="20" t="s">
        <v>287</v>
      </c>
      <c r="J8329" s="2" t="s">
        <v>270</v>
      </c>
      <c r="K8329" s="2" t="s">
        <v>320</v>
      </c>
      <c r="L8329" s="163">
        <f t="shared" si="403"/>
        <v>0</v>
      </c>
      <c r="M8329" s="163">
        <f t="shared" si="404"/>
        <v>0</v>
      </c>
      <c r="N8329" s="181"/>
      <c r="O8329" s="8"/>
      <c r="P8329" s="8"/>
      <c r="Q8329" s="8"/>
      <c r="R8329" s="8"/>
      <c r="S8329" s="122"/>
      <c r="T8329" s="8"/>
      <c r="U8329" s="8"/>
      <c r="V8329" s="8"/>
      <c r="W8329" s="8"/>
      <c r="X8329" s="122"/>
      <c r="Y8329" s="8"/>
      <c r="Z8329" s="8"/>
      <c r="AA8329" s="8"/>
      <c r="AB8329" s="8"/>
      <c r="AC8329" s="122"/>
      <c r="AD8329" s="8"/>
      <c r="AE8329" s="8"/>
      <c r="AF8329" s="8"/>
      <c r="AG8329" s="8"/>
      <c r="AH8329" s="122"/>
      <c r="AI8329" s="137"/>
      <c r="AJ8329" s="137"/>
      <c r="AK8329" s="137"/>
      <c r="AL8329" s="137"/>
      <c r="AM8329" s="138"/>
      <c r="AN8329" s="8"/>
      <c r="AO8329" s="8"/>
      <c r="AP8329" s="8"/>
      <c r="AQ8329" s="8"/>
      <c r="AR8329" s="122"/>
      <c r="AS8329" s="139"/>
      <c r="AT8329" s="139"/>
      <c r="AU8329" s="139"/>
      <c r="AV8329" s="139"/>
      <c r="AW8329" s="140"/>
      <c r="AX8329" s="8"/>
      <c r="AY8329" s="8"/>
      <c r="AZ8329" s="8"/>
      <c r="BA8329" s="8"/>
      <c r="BB8329" s="122"/>
      <c r="BC8329" s="8"/>
      <c r="BD8329" s="8"/>
      <c r="BE8329" s="8"/>
      <c r="BF8329" s="8"/>
      <c r="BG8329" s="122"/>
      <c r="BH8329" s="8"/>
      <c r="BI8329" s="8"/>
      <c r="BJ8329" s="8"/>
      <c r="BK8329" s="8"/>
      <c r="BL8329" s="122"/>
      <c r="BM8329" s="8"/>
      <c r="BN8329" s="8"/>
      <c r="BO8329" s="8"/>
      <c r="BP8329" s="8"/>
      <c r="BQ8329" s="122"/>
      <c r="BR8329" s="8"/>
      <c r="BS8329" s="8"/>
      <c r="BT8329" s="8"/>
      <c r="BU8329" s="8"/>
      <c r="BV8329" s="122"/>
    </row>
    <row r="8330" spans="1:74" hidden="1" x14ac:dyDescent="0.3">
      <c r="A8330" s="8"/>
      <c r="B8330" s="2" t="s">
        <v>2</v>
      </c>
      <c r="C8330" s="2" t="s">
        <v>3</v>
      </c>
      <c r="D8330" s="2" t="s">
        <v>508</v>
      </c>
      <c r="E8330" s="9" t="s">
        <v>754</v>
      </c>
      <c r="F8330" s="10"/>
      <c r="G8330" s="18" t="s">
        <v>5</v>
      </c>
      <c r="H8330" s="3">
        <v>2024</v>
      </c>
      <c r="I8330" s="20" t="s">
        <v>290</v>
      </c>
      <c r="J8330" s="2" t="s">
        <v>271</v>
      </c>
      <c r="K8330" s="2" t="s">
        <v>321</v>
      </c>
      <c r="L8330" s="163">
        <f t="shared" si="403"/>
        <v>0</v>
      </c>
      <c r="M8330" s="163">
        <f t="shared" si="404"/>
        <v>0</v>
      </c>
      <c r="N8330" s="181"/>
      <c r="O8330" s="8"/>
      <c r="P8330" s="8"/>
      <c r="Q8330" s="8"/>
      <c r="R8330" s="8"/>
      <c r="S8330" s="122"/>
      <c r="T8330" s="8"/>
      <c r="U8330" s="8"/>
      <c r="V8330" s="8"/>
      <c r="W8330" s="8"/>
      <c r="X8330" s="122"/>
      <c r="Y8330" s="8"/>
      <c r="Z8330" s="8"/>
      <c r="AA8330" s="8"/>
      <c r="AB8330" s="8"/>
      <c r="AC8330" s="122"/>
      <c r="AD8330" s="8"/>
      <c r="AE8330" s="8"/>
      <c r="AF8330" s="8"/>
      <c r="AG8330" s="8"/>
      <c r="AH8330" s="122"/>
      <c r="AI8330" s="137"/>
      <c r="AJ8330" s="137"/>
      <c r="AK8330" s="137"/>
      <c r="AL8330" s="137"/>
      <c r="AM8330" s="138"/>
      <c r="AN8330" s="8"/>
      <c r="AO8330" s="8"/>
      <c r="AP8330" s="8"/>
      <c r="AQ8330" s="8"/>
      <c r="AR8330" s="122"/>
      <c r="AS8330" s="139"/>
      <c r="AT8330" s="139"/>
      <c r="AU8330" s="139"/>
      <c r="AV8330" s="139"/>
      <c r="AW8330" s="140"/>
      <c r="AX8330" s="8"/>
      <c r="AY8330" s="8"/>
      <c r="AZ8330" s="8"/>
      <c r="BA8330" s="8"/>
      <c r="BB8330" s="122"/>
      <c r="BC8330" s="8"/>
      <c r="BD8330" s="8"/>
      <c r="BE8330" s="8"/>
      <c r="BF8330" s="8"/>
      <c r="BG8330" s="122"/>
      <c r="BH8330" s="8"/>
      <c r="BI8330" s="8"/>
      <c r="BJ8330" s="8"/>
      <c r="BK8330" s="8"/>
      <c r="BL8330" s="122"/>
      <c r="BM8330" s="8"/>
      <c r="BN8330" s="8"/>
      <c r="BO8330" s="8"/>
      <c r="BP8330" s="8"/>
      <c r="BQ8330" s="122"/>
      <c r="BR8330" s="8"/>
      <c r="BS8330" s="8"/>
      <c r="BT8330" s="8"/>
      <c r="BU8330" s="8"/>
      <c r="BV8330" s="122"/>
    </row>
    <row r="8331" spans="1:74" hidden="1" x14ac:dyDescent="0.3">
      <c r="A8331" s="8"/>
      <c r="B8331" s="2" t="s">
        <v>2</v>
      </c>
      <c r="C8331" s="2" t="s">
        <v>3</v>
      </c>
      <c r="D8331" s="2" t="s">
        <v>508</v>
      </c>
      <c r="E8331" s="9" t="s">
        <v>754</v>
      </c>
      <c r="F8331" s="10"/>
      <c r="G8331" s="18" t="s">
        <v>5</v>
      </c>
      <c r="H8331" s="3">
        <v>2024</v>
      </c>
      <c r="I8331" s="20" t="s">
        <v>284</v>
      </c>
      <c r="J8331" s="2" t="s">
        <v>294</v>
      </c>
      <c r="K8331" s="2" t="s">
        <v>320</v>
      </c>
      <c r="L8331" s="163">
        <f t="shared" si="403"/>
        <v>0</v>
      </c>
      <c r="M8331" s="163">
        <f t="shared" si="404"/>
        <v>0</v>
      </c>
      <c r="N8331" s="181"/>
      <c r="O8331" s="8"/>
      <c r="P8331" s="8"/>
      <c r="Q8331" s="8"/>
      <c r="R8331" s="8"/>
      <c r="S8331" s="122"/>
      <c r="T8331" s="8"/>
      <c r="U8331" s="8"/>
      <c r="V8331" s="8"/>
      <c r="W8331" s="8"/>
      <c r="X8331" s="122"/>
      <c r="Y8331" s="8"/>
      <c r="Z8331" s="8"/>
      <c r="AA8331" s="8"/>
      <c r="AB8331" s="8"/>
      <c r="AC8331" s="122"/>
      <c r="AD8331" s="8"/>
      <c r="AE8331" s="8"/>
      <c r="AF8331" s="8"/>
      <c r="AG8331" s="8"/>
      <c r="AH8331" s="122"/>
      <c r="AI8331" s="137"/>
      <c r="AJ8331" s="137"/>
      <c r="AK8331" s="137"/>
      <c r="AL8331" s="137"/>
      <c r="AM8331" s="138"/>
      <c r="AN8331" s="8"/>
      <c r="AO8331" s="8"/>
      <c r="AP8331" s="8"/>
      <c r="AQ8331" s="8"/>
      <c r="AR8331" s="122"/>
      <c r="AS8331" s="139"/>
      <c r="AT8331" s="139"/>
      <c r="AU8331" s="139"/>
      <c r="AV8331" s="139"/>
      <c r="AW8331" s="140"/>
      <c r="AX8331" s="8"/>
      <c r="AY8331" s="8"/>
      <c r="AZ8331" s="8"/>
      <c r="BA8331" s="8"/>
      <c r="BB8331" s="122"/>
      <c r="BC8331" s="8"/>
      <c r="BD8331" s="8"/>
      <c r="BE8331" s="8"/>
      <c r="BF8331" s="8"/>
      <c r="BG8331" s="122"/>
      <c r="BH8331" s="8"/>
      <c r="BI8331" s="8"/>
      <c r="BJ8331" s="8"/>
      <c r="BK8331" s="8"/>
      <c r="BL8331" s="122"/>
      <c r="BM8331" s="8"/>
      <c r="BN8331" s="8"/>
      <c r="BO8331" s="8"/>
      <c r="BP8331" s="8"/>
      <c r="BQ8331" s="122"/>
      <c r="BR8331" s="8"/>
      <c r="BS8331" s="8"/>
      <c r="BT8331" s="8"/>
      <c r="BU8331" s="8"/>
      <c r="BV8331" s="122"/>
    </row>
    <row r="8332" spans="1:74" hidden="1" x14ac:dyDescent="0.3">
      <c r="A8332" s="8"/>
      <c r="B8332" s="2" t="s">
        <v>2</v>
      </c>
      <c r="C8332" s="2" t="s">
        <v>3</v>
      </c>
      <c r="D8332" s="2" t="s">
        <v>508</v>
      </c>
      <c r="E8332" s="9" t="s">
        <v>754</v>
      </c>
      <c r="F8332" s="10"/>
      <c r="G8332" s="18" t="s">
        <v>5</v>
      </c>
      <c r="H8332" s="3">
        <v>2024</v>
      </c>
      <c r="I8332" s="20" t="s">
        <v>284</v>
      </c>
      <c r="J8332" s="2" t="s">
        <v>346</v>
      </c>
      <c r="K8332" s="2" t="s">
        <v>320</v>
      </c>
      <c r="L8332" s="163">
        <f t="shared" si="403"/>
        <v>0</v>
      </c>
      <c r="M8332" s="163">
        <f t="shared" si="404"/>
        <v>0</v>
      </c>
      <c r="N8332" s="181"/>
      <c r="O8332" s="8"/>
      <c r="P8332" s="8"/>
      <c r="Q8332" s="8"/>
      <c r="R8332" s="8"/>
      <c r="S8332" s="122"/>
      <c r="T8332" s="8"/>
      <c r="U8332" s="8"/>
      <c r="V8332" s="8"/>
      <c r="W8332" s="8"/>
      <c r="X8332" s="122"/>
      <c r="Y8332" s="8"/>
      <c r="Z8332" s="8"/>
      <c r="AA8332" s="8"/>
      <c r="AB8332" s="8"/>
      <c r="AC8332" s="122"/>
      <c r="AD8332" s="8"/>
      <c r="AE8332" s="8"/>
      <c r="AF8332" s="8"/>
      <c r="AG8332" s="8"/>
      <c r="AH8332" s="122"/>
      <c r="AI8332" s="137"/>
      <c r="AJ8332" s="137"/>
      <c r="AK8332" s="137"/>
      <c r="AL8332" s="137"/>
      <c r="AM8332" s="138"/>
      <c r="AN8332" s="8"/>
      <c r="AO8332" s="8"/>
      <c r="AP8332" s="8"/>
      <c r="AQ8332" s="8"/>
      <c r="AR8332" s="122"/>
      <c r="AS8332" s="139"/>
      <c r="AT8332" s="139"/>
      <c r="AU8332" s="139"/>
      <c r="AV8332" s="139"/>
      <c r="AW8332" s="140"/>
      <c r="AX8332" s="8"/>
      <c r="AY8332" s="8"/>
      <c r="AZ8332" s="8"/>
      <c r="BA8332" s="8"/>
      <c r="BB8332" s="122"/>
      <c r="BC8332" s="8"/>
      <c r="BD8332" s="8"/>
      <c r="BE8332" s="8"/>
      <c r="BF8332" s="8"/>
      <c r="BG8332" s="122"/>
      <c r="BH8332" s="8"/>
      <c r="BI8332" s="8"/>
      <c r="BJ8332" s="8"/>
      <c r="BK8332" s="8"/>
      <c r="BL8332" s="122"/>
      <c r="BM8332" s="8"/>
      <c r="BN8332" s="8"/>
      <c r="BO8332" s="8"/>
      <c r="BP8332" s="8"/>
      <c r="BQ8332" s="122"/>
      <c r="BR8332" s="8"/>
      <c r="BS8332" s="8"/>
      <c r="BT8332" s="8"/>
      <c r="BU8332" s="8"/>
      <c r="BV8332" s="122"/>
    </row>
    <row r="8333" spans="1:74" hidden="1" x14ac:dyDescent="0.3">
      <c r="A8333" s="8"/>
      <c r="B8333" s="2" t="s">
        <v>2</v>
      </c>
      <c r="C8333" s="2" t="s">
        <v>3</v>
      </c>
      <c r="D8333" s="2" t="s">
        <v>508</v>
      </c>
      <c r="E8333" s="9" t="s">
        <v>754</v>
      </c>
      <c r="F8333" s="10"/>
      <c r="G8333" s="18" t="s">
        <v>5</v>
      </c>
      <c r="H8333" s="3">
        <v>2024</v>
      </c>
      <c r="I8333" s="20" t="s">
        <v>284</v>
      </c>
      <c r="J8333" s="2" t="s">
        <v>295</v>
      </c>
      <c r="K8333" s="2" t="s">
        <v>320</v>
      </c>
      <c r="L8333" s="163">
        <f t="shared" si="403"/>
        <v>1</v>
      </c>
      <c r="M8333" s="163">
        <f t="shared" si="404"/>
        <v>2.089</v>
      </c>
      <c r="N8333" s="181"/>
      <c r="O8333" s="8"/>
      <c r="P8333" s="8"/>
      <c r="Q8333" s="8"/>
      <c r="R8333" s="8"/>
      <c r="S8333" s="122"/>
      <c r="T8333" s="8"/>
      <c r="U8333" s="8"/>
      <c r="V8333" s="8"/>
      <c r="W8333" s="8"/>
      <c r="X8333" s="122"/>
      <c r="Y8333" s="8"/>
      <c r="Z8333" s="8"/>
      <c r="AA8333" s="8"/>
      <c r="AB8333" s="8"/>
      <c r="AC8333" s="122"/>
      <c r="AD8333" s="8"/>
      <c r="AE8333" s="8"/>
      <c r="AF8333" s="8"/>
      <c r="AG8333" s="8"/>
      <c r="AH8333" s="122"/>
      <c r="AI8333" s="137"/>
      <c r="AJ8333" s="137"/>
      <c r="AK8333" s="137"/>
      <c r="AL8333" s="137"/>
      <c r="AM8333" s="138"/>
      <c r="AN8333" s="8"/>
      <c r="AO8333" s="8"/>
      <c r="AP8333" s="8"/>
      <c r="AQ8333" s="8"/>
      <c r="AR8333" s="122"/>
      <c r="AS8333" s="139"/>
      <c r="AT8333" s="139"/>
      <c r="AU8333" s="139"/>
      <c r="AV8333" s="139"/>
      <c r="AW8333" s="140"/>
      <c r="AX8333" s="8" t="s">
        <v>767</v>
      </c>
      <c r="AY8333" s="8"/>
      <c r="AZ8333" s="8"/>
      <c r="BA8333" s="8">
        <v>1</v>
      </c>
      <c r="BB8333" s="122">
        <v>2.089</v>
      </c>
      <c r="BC8333" s="8"/>
      <c r="BD8333" s="8"/>
      <c r="BE8333" s="8"/>
      <c r="BF8333" s="8"/>
      <c r="BG8333" s="122"/>
      <c r="BH8333" s="8"/>
      <c r="BI8333" s="8"/>
      <c r="BJ8333" s="8"/>
      <c r="BK8333" s="8"/>
      <c r="BL8333" s="122"/>
      <c r="BM8333" s="8"/>
      <c r="BN8333" s="8"/>
      <c r="BO8333" s="8"/>
      <c r="BP8333" s="8"/>
      <c r="BQ8333" s="122"/>
      <c r="BR8333" s="8"/>
      <c r="BS8333" s="8"/>
      <c r="BT8333" s="8"/>
      <c r="BU8333" s="8"/>
      <c r="BV8333" s="122"/>
    </row>
    <row r="8334" spans="1:74" hidden="1" x14ac:dyDescent="0.3">
      <c r="A8334" s="8"/>
      <c r="B8334" s="2" t="s">
        <v>2</v>
      </c>
      <c r="C8334" s="2" t="s">
        <v>3</v>
      </c>
      <c r="D8334" s="2" t="s">
        <v>508</v>
      </c>
      <c r="E8334" s="9" t="s">
        <v>754</v>
      </c>
      <c r="F8334" s="10"/>
      <c r="G8334" s="18" t="s">
        <v>5</v>
      </c>
      <c r="H8334" s="3">
        <v>2024</v>
      </c>
      <c r="I8334" s="20" t="s">
        <v>290</v>
      </c>
      <c r="J8334" s="2" t="s">
        <v>299</v>
      </c>
      <c r="K8334" s="2" t="s">
        <v>318</v>
      </c>
      <c r="L8334" s="163">
        <f t="shared" si="403"/>
        <v>0</v>
      </c>
      <c r="M8334" s="163">
        <f t="shared" si="404"/>
        <v>0</v>
      </c>
      <c r="N8334" s="181"/>
      <c r="O8334" s="8"/>
      <c r="P8334" s="8"/>
      <c r="Q8334" s="8"/>
      <c r="R8334" s="8"/>
      <c r="S8334" s="122"/>
      <c r="T8334" s="8"/>
      <c r="U8334" s="8"/>
      <c r="V8334" s="8"/>
      <c r="W8334" s="8"/>
      <c r="X8334" s="122"/>
      <c r="Y8334" s="8"/>
      <c r="Z8334" s="8"/>
      <c r="AA8334" s="8"/>
      <c r="AB8334" s="8"/>
      <c r="AC8334" s="122"/>
      <c r="AD8334" s="8"/>
      <c r="AE8334" s="8"/>
      <c r="AF8334" s="8"/>
      <c r="AG8334" s="8"/>
      <c r="AH8334" s="122"/>
      <c r="AI8334" s="137"/>
      <c r="AJ8334" s="137"/>
      <c r="AK8334" s="137"/>
      <c r="AL8334" s="137"/>
      <c r="AM8334" s="138"/>
      <c r="AN8334" s="8"/>
      <c r="AO8334" s="8"/>
      <c r="AP8334" s="8"/>
      <c r="AQ8334" s="8"/>
      <c r="AR8334" s="122"/>
      <c r="AS8334" s="139"/>
      <c r="AT8334" s="139"/>
      <c r="AU8334" s="139"/>
      <c r="AV8334" s="139"/>
      <c r="AW8334" s="140"/>
      <c r="AX8334" s="8"/>
      <c r="AY8334" s="8"/>
      <c r="AZ8334" s="8"/>
      <c r="BA8334" s="8"/>
      <c r="BB8334" s="122"/>
      <c r="BC8334" s="8"/>
      <c r="BD8334" s="8"/>
      <c r="BE8334" s="8"/>
      <c r="BF8334" s="8"/>
      <c r="BG8334" s="122"/>
      <c r="BH8334" s="8"/>
      <c r="BI8334" s="8"/>
      <c r="BJ8334" s="8"/>
      <c r="BK8334" s="8"/>
      <c r="BL8334" s="122"/>
      <c r="BM8334" s="8"/>
      <c r="BN8334" s="8"/>
      <c r="BO8334" s="8"/>
      <c r="BP8334" s="8"/>
      <c r="BQ8334" s="122"/>
      <c r="BR8334" s="8"/>
      <c r="BS8334" s="8"/>
      <c r="BT8334" s="8"/>
      <c r="BU8334" s="8"/>
      <c r="BV8334" s="122"/>
    </row>
    <row r="8335" spans="1:74" hidden="1" x14ac:dyDescent="0.3">
      <c r="A8335" s="8"/>
      <c r="B8335" s="2" t="s">
        <v>2</v>
      </c>
      <c r="C8335" s="2" t="s">
        <v>3</v>
      </c>
      <c r="D8335" s="2" t="s">
        <v>508</v>
      </c>
      <c r="E8335" s="9" t="s">
        <v>754</v>
      </c>
      <c r="F8335" s="10"/>
      <c r="G8335" s="18" t="s">
        <v>5</v>
      </c>
      <c r="H8335" s="3">
        <v>2024</v>
      </c>
      <c r="I8335" s="20" t="s">
        <v>315</v>
      </c>
      <c r="J8335" s="2" t="s">
        <v>347</v>
      </c>
      <c r="K8335" s="2" t="s">
        <v>320</v>
      </c>
      <c r="L8335" s="163">
        <f t="shared" si="403"/>
        <v>0</v>
      </c>
      <c r="M8335" s="163">
        <f t="shared" si="404"/>
        <v>0</v>
      </c>
      <c r="N8335" s="181"/>
      <c r="O8335" s="8"/>
      <c r="P8335" s="8"/>
      <c r="Q8335" s="8"/>
      <c r="R8335" s="8"/>
      <c r="S8335" s="122"/>
      <c r="T8335" s="8"/>
      <c r="U8335" s="8"/>
      <c r="V8335" s="8"/>
      <c r="W8335" s="8"/>
      <c r="X8335" s="122"/>
      <c r="Y8335" s="8"/>
      <c r="Z8335" s="8"/>
      <c r="AA8335" s="8"/>
      <c r="AB8335" s="8"/>
      <c r="AC8335" s="122"/>
      <c r="AD8335" s="8"/>
      <c r="AE8335" s="8"/>
      <c r="AF8335" s="8"/>
      <c r="AG8335" s="8"/>
      <c r="AH8335" s="122"/>
      <c r="AI8335" s="137"/>
      <c r="AJ8335" s="137"/>
      <c r="AK8335" s="137"/>
      <c r="AL8335" s="137"/>
      <c r="AM8335" s="138"/>
      <c r="AN8335" s="8"/>
      <c r="AO8335" s="8"/>
      <c r="AP8335" s="8"/>
      <c r="AQ8335" s="8"/>
      <c r="AR8335" s="122"/>
      <c r="AS8335" s="139"/>
      <c r="AT8335" s="139"/>
      <c r="AU8335" s="139"/>
      <c r="AV8335" s="139"/>
      <c r="AW8335" s="140"/>
      <c r="AX8335" s="8"/>
      <c r="AY8335" s="8"/>
      <c r="AZ8335" s="8"/>
      <c r="BA8335" s="8"/>
      <c r="BB8335" s="122"/>
      <c r="BC8335" s="8"/>
      <c r="BD8335" s="8"/>
      <c r="BE8335" s="8"/>
      <c r="BF8335" s="8"/>
      <c r="BG8335" s="122"/>
      <c r="BH8335" s="8"/>
      <c r="BI8335" s="8"/>
      <c r="BJ8335" s="8"/>
      <c r="BK8335" s="8"/>
      <c r="BL8335" s="122"/>
      <c r="BM8335" s="8"/>
      <c r="BN8335" s="8"/>
      <c r="BO8335" s="8"/>
      <c r="BP8335" s="8"/>
      <c r="BQ8335" s="122"/>
      <c r="BR8335" s="8"/>
      <c r="BS8335" s="8"/>
      <c r="BT8335" s="8"/>
      <c r="BU8335" s="8"/>
      <c r="BV8335" s="122"/>
    </row>
    <row r="8336" spans="1:74" hidden="1" x14ac:dyDescent="0.3">
      <c r="A8336" s="8"/>
      <c r="B8336" s="2" t="s">
        <v>2</v>
      </c>
      <c r="C8336" s="2" t="s">
        <v>3</v>
      </c>
      <c r="D8336" s="2" t="s">
        <v>508</v>
      </c>
      <c r="E8336" s="9" t="s">
        <v>754</v>
      </c>
      <c r="F8336" s="10"/>
      <c r="G8336" s="18" t="s">
        <v>5</v>
      </c>
      <c r="H8336" s="3">
        <v>2024</v>
      </c>
      <c r="I8336" s="20" t="s">
        <v>315</v>
      </c>
      <c r="J8336" s="2" t="s">
        <v>296</v>
      </c>
      <c r="K8336" s="2" t="s">
        <v>321</v>
      </c>
      <c r="L8336" s="163">
        <f t="shared" si="403"/>
        <v>0</v>
      </c>
      <c r="M8336" s="163">
        <f t="shared" si="404"/>
        <v>0</v>
      </c>
      <c r="N8336" s="181"/>
      <c r="O8336" s="8"/>
      <c r="P8336" s="8"/>
      <c r="Q8336" s="8"/>
      <c r="R8336" s="8"/>
      <c r="S8336" s="122"/>
      <c r="T8336" s="8"/>
      <c r="U8336" s="8"/>
      <c r="V8336" s="8"/>
      <c r="W8336" s="8"/>
      <c r="X8336" s="122"/>
      <c r="Y8336" s="8"/>
      <c r="Z8336" s="8"/>
      <c r="AA8336" s="8"/>
      <c r="AB8336" s="8"/>
      <c r="AC8336" s="122"/>
      <c r="AD8336" s="8"/>
      <c r="AE8336" s="8"/>
      <c r="AF8336" s="8"/>
      <c r="AG8336" s="8"/>
      <c r="AH8336" s="122"/>
      <c r="AI8336" s="137"/>
      <c r="AJ8336" s="137"/>
      <c r="AK8336" s="137"/>
      <c r="AL8336" s="137"/>
      <c r="AM8336" s="138"/>
      <c r="AN8336" s="8"/>
      <c r="AO8336" s="8"/>
      <c r="AP8336" s="8"/>
      <c r="AQ8336" s="8"/>
      <c r="AR8336" s="122"/>
      <c r="AS8336" s="139"/>
      <c r="AT8336" s="139"/>
      <c r="AU8336" s="139"/>
      <c r="AV8336" s="139"/>
      <c r="AW8336" s="140"/>
      <c r="AX8336" s="8"/>
      <c r="AY8336" s="8"/>
      <c r="AZ8336" s="8"/>
      <c r="BA8336" s="8"/>
      <c r="BB8336" s="122"/>
      <c r="BC8336" s="8"/>
      <c r="BD8336" s="8"/>
      <c r="BE8336" s="8"/>
      <c r="BF8336" s="8"/>
      <c r="BG8336" s="122"/>
      <c r="BH8336" s="8"/>
      <c r="BI8336" s="8"/>
      <c r="BJ8336" s="8"/>
      <c r="BK8336" s="8"/>
      <c r="BL8336" s="122"/>
      <c r="BM8336" s="8"/>
      <c r="BN8336" s="8"/>
      <c r="BO8336" s="8"/>
      <c r="BP8336" s="8"/>
      <c r="BQ8336" s="122"/>
      <c r="BR8336" s="8"/>
      <c r="BS8336" s="8"/>
      <c r="BT8336" s="8"/>
      <c r="BU8336" s="8"/>
      <c r="BV8336" s="122"/>
    </row>
    <row r="8337" spans="1:74" hidden="1" x14ac:dyDescent="0.3">
      <c r="A8337" s="8"/>
      <c r="B8337" s="2" t="s">
        <v>2</v>
      </c>
      <c r="C8337" s="2" t="s">
        <v>3</v>
      </c>
      <c r="D8337" s="2" t="s">
        <v>508</v>
      </c>
      <c r="E8337" s="9" t="s">
        <v>754</v>
      </c>
      <c r="F8337" s="10"/>
      <c r="G8337" s="18" t="s">
        <v>5</v>
      </c>
      <c r="H8337" s="3">
        <v>2024</v>
      </c>
      <c r="I8337" s="20" t="s">
        <v>316</v>
      </c>
      <c r="J8337" s="2" t="s">
        <v>297</v>
      </c>
      <c r="K8337" s="2" t="s">
        <v>318</v>
      </c>
      <c r="L8337" s="163">
        <f t="shared" si="403"/>
        <v>0</v>
      </c>
      <c r="M8337" s="163">
        <f t="shared" si="404"/>
        <v>0</v>
      </c>
      <c r="N8337" s="181"/>
      <c r="O8337" s="8"/>
      <c r="P8337" s="8"/>
      <c r="Q8337" s="8"/>
      <c r="R8337" s="8"/>
      <c r="S8337" s="122"/>
      <c r="T8337" s="8"/>
      <c r="U8337" s="8"/>
      <c r="V8337" s="8"/>
      <c r="W8337" s="8"/>
      <c r="X8337" s="122"/>
      <c r="Y8337" s="8"/>
      <c r="Z8337" s="8"/>
      <c r="AA8337" s="8"/>
      <c r="AB8337" s="8"/>
      <c r="AC8337" s="122"/>
      <c r="AD8337" s="8"/>
      <c r="AE8337" s="8"/>
      <c r="AF8337" s="8"/>
      <c r="AG8337" s="8"/>
      <c r="AH8337" s="122"/>
      <c r="AI8337" s="137"/>
      <c r="AJ8337" s="137"/>
      <c r="AK8337" s="137"/>
      <c r="AL8337" s="137"/>
      <c r="AM8337" s="138"/>
      <c r="AN8337" s="8"/>
      <c r="AO8337" s="8"/>
      <c r="AP8337" s="8"/>
      <c r="AQ8337" s="8"/>
      <c r="AR8337" s="122"/>
      <c r="AS8337" s="139"/>
      <c r="AT8337" s="139"/>
      <c r="AU8337" s="139"/>
      <c r="AV8337" s="139"/>
      <c r="AW8337" s="140"/>
      <c r="AX8337" s="8"/>
      <c r="AY8337" s="8"/>
      <c r="AZ8337" s="8"/>
      <c r="BA8337" s="8"/>
      <c r="BB8337" s="122"/>
      <c r="BC8337" s="8"/>
      <c r="BD8337" s="8"/>
      <c r="BE8337" s="8"/>
      <c r="BF8337" s="8"/>
      <c r="BG8337" s="122"/>
      <c r="BH8337" s="8"/>
      <c r="BI8337" s="8"/>
      <c r="BJ8337" s="8"/>
      <c r="BK8337" s="8"/>
      <c r="BL8337" s="122"/>
      <c r="BM8337" s="8"/>
      <c r="BN8337" s="8"/>
      <c r="BO8337" s="8"/>
      <c r="BP8337" s="8"/>
      <c r="BQ8337" s="122"/>
      <c r="BR8337" s="8"/>
      <c r="BS8337" s="8"/>
      <c r="BT8337" s="8"/>
      <c r="BU8337" s="8"/>
      <c r="BV8337" s="122"/>
    </row>
    <row r="8338" spans="1:74" hidden="1" x14ac:dyDescent="0.3">
      <c r="A8338" s="8"/>
      <c r="B8338" s="2" t="s">
        <v>2</v>
      </c>
      <c r="C8338" s="2" t="s">
        <v>3</v>
      </c>
      <c r="D8338" s="2" t="s">
        <v>508</v>
      </c>
      <c r="E8338" s="9" t="s">
        <v>754</v>
      </c>
      <c r="F8338" s="10"/>
      <c r="G8338" s="18" t="s">
        <v>5</v>
      </c>
      <c r="H8338" s="3">
        <v>2024</v>
      </c>
      <c r="I8338" s="20" t="s">
        <v>316</v>
      </c>
      <c r="J8338" s="8" t="s">
        <v>348</v>
      </c>
      <c r="K8338" s="8" t="s">
        <v>320</v>
      </c>
      <c r="L8338" s="163">
        <f t="shared" si="403"/>
        <v>0</v>
      </c>
      <c r="M8338" s="163">
        <f t="shared" si="404"/>
        <v>0</v>
      </c>
      <c r="N8338" s="181"/>
      <c r="O8338" s="8"/>
      <c r="P8338" s="8"/>
      <c r="Q8338" s="8"/>
      <c r="R8338" s="8"/>
      <c r="S8338" s="122"/>
      <c r="T8338" s="8"/>
      <c r="U8338" s="8"/>
      <c r="V8338" s="8"/>
      <c r="W8338" s="8"/>
      <c r="X8338" s="122"/>
      <c r="Y8338" s="8"/>
      <c r="Z8338" s="8"/>
      <c r="AA8338" s="8"/>
      <c r="AB8338" s="8"/>
      <c r="AC8338" s="122"/>
      <c r="AD8338" s="8"/>
      <c r="AE8338" s="8"/>
      <c r="AF8338" s="8"/>
      <c r="AG8338" s="8"/>
      <c r="AH8338" s="122"/>
      <c r="AI8338" s="137"/>
      <c r="AJ8338" s="137"/>
      <c r="AK8338" s="137"/>
      <c r="AL8338" s="137"/>
      <c r="AM8338" s="138"/>
      <c r="AN8338" s="8"/>
      <c r="AO8338" s="8"/>
      <c r="AP8338" s="8"/>
      <c r="AQ8338" s="8"/>
      <c r="AR8338" s="122"/>
      <c r="AS8338" s="139"/>
      <c r="AT8338" s="139"/>
      <c r="AU8338" s="139"/>
      <c r="AV8338" s="139"/>
      <c r="AW8338" s="140"/>
      <c r="AX8338" s="8"/>
      <c r="AY8338" s="8"/>
      <c r="AZ8338" s="8"/>
      <c r="BA8338" s="8"/>
      <c r="BB8338" s="122"/>
      <c r="BC8338" s="8"/>
      <c r="BD8338" s="8"/>
      <c r="BE8338" s="8"/>
      <c r="BF8338" s="8"/>
      <c r="BG8338" s="122"/>
      <c r="BH8338" s="8"/>
      <c r="BI8338" s="8"/>
      <c r="BJ8338" s="8"/>
      <c r="BK8338" s="8"/>
      <c r="BL8338" s="122"/>
      <c r="BM8338" s="8"/>
      <c r="BN8338" s="8"/>
      <c r="BO8338" s="8"/>
      <c r="BP8338" s="8"/>
      <c r="BQ8338" s="122"/>
      <c r="BR8338" s="8"/>
      <c r="BS8338" s="8"/>
      <c r="BT8338" s="8"/>
      <c r="BU8338" s="8"/>
      <c r="BV8338" s="122"/>
    </row>
    <row r="8339" spans="1:74" hidden="1" x14ac:dyDescent="0.3">
      <c r="A8339" s="8"/>
      <c r="B8339" s="2" t="s">
        <v>2</v>
      </c>
      <c r="C8339" s="2" t="s">
        <v>3</v>
      </c>
      <c r="D8339" s="2" t="s">
        <v>508</v>
      </c>
      <c r="E8339" s="9" t="s">
        <v>754</v>
      </c>
      <c r="F8339" s="10"/>
      <c r="G8339" s="18" t="s">
        <v>5</v>
      </c>
      <c r="H8339" s="3">
        <v>2024</v>
      </c>
      <c r="I8339" s="20" t="s">
        <v>282</v>
      </c>
      <c r="J8339" s="2" t="s">
        <v>272</v>
      </c>
      <c r="K8339" s="2" t="s">
        <v>321</v>
      </c>
      <c r="L8339" s="163">
        <f t="shared" si="403"/>
        <v>0</v>
      </c>
      <c r="M8339" s="163">
        <f t="shared" si="404"/>
        <v>0</v>
      </c>
      <c r="N8339" s="181"/>
      <c r="O8339" s="8"/>
      <c r="P8339" s="8"/>
      <c r="Q8339" s="8"/>
      <c r="R8339" s="8"/>
      <c r="S8339" s="122"/>
      <c r="T8339" s="8"/>
      <c r="U8339" s="8"/>
      <c r="V8339" s="8"/>
      <c r="W8339" s="8"/>
      <c r="X8339" s="122"/>
      <c r="Y8339" s="8"/>
      <c r="Z8339" s="8"/>
      <c r="AA8339" s="8"/>
      <c r="AB8339" s="8"/>
      <c r="AC8339" s="122"/>
      <c r="AD8339" s="8"/>
      <c r="AE8339" s="8"/>
      <c r="AF8339" s="8"/>
      <c r="AG8339" s="8"/>
      <c r="AH8339" s="122"/>
      <c r="AI8339" s="137"/>
      <c r="AJ8339" s="137"/>
      <c r="AK8339" s="137"/>
      <c r="AL8339" s="137"/>
      <c r="AM8339" s="138"/>
      <c r="AN8339" s="8"/>
      <c r="AO8339" s="8"/>
      <c r="AP8339" s="8"/>
      <c r="AQ8339" s="8"/>
      <c r="AR8339" s="122"/>
      <c r="AS8339" s="139"/>
      <c r="AT8339" s="139"/>
      <c r="AU8339" s="139"/>
      <c r="AV8339" s="139"/>
      <c r="AW8339" s="140"/>
      <c r="AX8339" s="8"/>
      <c r="AY8339" s="8"/>
      <c r="AZ8339" s="8"/>
      <c r="BA8339" s="8"/>
      <c r="BB8339" s="122"/>
      <c r="BC8339" s="8"/>
      <c r="BD8339" s="8"/>
      <c r="BE8339" s="8"/>
      <c r="BF8339" s="8"/>
      <c r="BG8339" s="122"/>
      <c r="BH8339" s="8"/>
      <c r="BI8339" s="8"/>
      <c r="BJ8339" s="8"/>
      <c r="BK8339" s="8"/>
      <c r="BL8339" s="122"/>
      <c r="BM8339" s="8"/>
      <c r="BN8339" s="8"/>
      <c r="BO8339" s="8"/>
      <c r="BP8339" s="8"/>
      <c r="BQ8339" s="122"/>
      <c r="BR8339" s="8"/>
      <c r="BS8339" s="8"/>
      <c r="BT8339" s="8"/>
      <c r="BU8339" s="8"/>
      <c r="BV8339" s="122"/>
    </row>
    <row r="8340" spans="1:74" hidden="1" x14ac:dyDescent="0.3">
      <c r="A8340" s="8"/>
      <c r="B8340" s="2" t="s">
        <v>2</v>
      </c>
      <c r="C8340" s="2" t="s">
        <v>3</v>
      </c>
      <c r="D8340" s="2" t="s">
        <v>508</v>
      </c>
      <c r="E8340" s="9" t="s">
        <v>754</v>
      </c>
      <c r="F8340" s="10"/>
      <c r="G8340" s="18" t="s">
        <v>5</v>
      </c>
      <c r="H8340" s="3">
        <v>2024</v>
      </c>
      <c r="I8340" s="20" t="s">
        <v>282</v>
      </c>
      <c r="J8340" s="2" t="s">
        <v>273</v>
      </c>
      <c r="K8340" s="2" t="s">
        <v>321</v>
      </c>
      <c r="L8340" s="165">
        <f t="shared" si="403"/>
        <v>5.0000000000000001E-4</v>
      </c>
      <c r="M8340" s="163">
        <f t="shared" si="404"/>
        <v>1.1519999999999999</v>
      </c>
      <c r="N8340" s="181"/>
      <c r="O8340" s="8"/>
      <c r="P8340" s="8"/>
      <c r="Q8340" s="8"/>
      <c r="R8340" s="8"/>
      <c r="S8340" s="122"/>
      <c r="T8340" s="8"/>
      <c r="U8340" s="8"/>
      <c r="V8340" s="8"/>
      <c r="W8340" s="8"/>
      <c r="X8340" s="122"/>
      <c r="Y8340" s="8"/>
      <c r="Z8340" s="8"/>
      <c r="AA8340" s="8"/>
      <c r="AB8340" s="8"/>
      <c r="AC8340" s="122"/>
      <c r="AD8340" s="8"/>
      <c r="AE8340" s="8"/>
      <c r="AF8340" s="8"/>
      <c r="AG8340" s="8"/>
      <c r="AH8340" s="122"/>
      <c r="AI8340" s="137"/>
      <c r="AJ8340" s="137"/>
      <c r="AK8340" s="137"/>
      <c r="AL8340" s="137"/>
      <c r="AM8340" s="138"/>
      <c r="AN8340" s="8"/>
      <c r="AO8340" s="8"/>
      <c r="AP8340" s="8"/>
      <c r="AQ8340" s="8"/>
      <c r="AR8340" s="122"/>
      <c r="AS8340" s="139"/>
      <c r="AT8340" s="139"/>
      <c r="AU8340" s="139"/>
      <c r="AV8340" s="139"/>
      <c r="AW8340" s="140"/>
      <c r="AX8340" s="8"/>
      <c r="AY8340" s="8"/>
      <c r="AZ8340" s="8"/>
      <c r="BA8340" s="8"/>
      <c r="BB8340" s="122"/>
      <c r="BC8340" s="8" t="s">
        <v>882</v>
      </c>
      <c r="BD8340" s="8"/>
      <c r="BE8340" s="8"/>
      <c r="BF8340" s="8">
        <v>5.0000000000000001E-4</v>
      </c>
      <c r="BG8340" s="122">
        <v>1.1519999999999999</v>
      </c>
      <c r="BH8340" s="8"/>
      <c r="BI8340" s="8"/>
      <c r="BJ8340" s="8"/>
      <c r="BK8340" s="8"/>
      <c r="BL8340" s="122"/>
      <c r="BM8340" s="8"/>
      <c r="BN8340" s="8"/>
      <c r="BO8340" s="8"/>
      <c r="BP8340" s="8"/>
      <c r="BQ8340" s="122"/>
      <c r="BR8340" s="8"/>
      <c r="BS8340" s="8"/>
      <c r="BT8340" s="8"/>
      <c r="BU8340" s="8"/>
      <c r="BV8340" s="122"/>
    </row>
    <row r="8341" spans="1:74" hidden="1" x14ac:dyDescent="0.3">
      <c r="A8341" s="8"/>
      <c r="B8341" s="2" t="s">
        <v>2</v>
      </c>
      <c r="C8341" s="2" t="s">
        <v>3</v>
      </c>
      <c r="D8341" s="2" t="s">
        <v>508</v>
      </c>
      <c r="E8341" s="9" t="s">
        <v>754</v>
      </c>
      <c r="F8341" s="10"/>
      <c r="G8341" s="18" t="s">
        <v>5</v>
      </c>
      <c r="H8341" s="3">
        <v>2024</v>
      </c>
      <c r="I8341" s="20" t="s">
        <v>282</v>
      </c>
      <c r="J8341" s="2" t="s">
        <v>274</v>
      </c>
      <c r="K8341" s="2" t="s">
        <v>321</v>
      </c>
      <c r="L8341" s="163">
        <f t="shared" si="403"/>
        <v>0</v>
      </c>
      <c r="M8341" s="163">
        <f t="shared" si="404"/>
        <v>0</v>
      </c>
      <c r="N8341" s="181"/>
      <c r="O8341" s="8"/>
      <c r="P8341" s="8"/>
      <c r="Q8341" s="8"/>
      <c r="R8341" s="8"/>
      <c r="S8341" s="122"/>
      <c r="T8341" s="8"/>
      <c r="U8341" s="8"/>
      <c r="V8341" s="8"/>
      <c r="W8341" s="8"/>
      <c r="X8341" s="122"/>
      <c r="Y8341" s="8"/>
      <c r="Z8341" s="8"/>
      <c r="AA8341" s="8"/>
      <c r="AB8341" s="8"/>
      <c r="AC8341" s="122"/>
      <c r="AD8341" s="8"/>
      <c r="AE8341" s="8"/>
      <c r="AF8341" s="8"/>
      <c r="AG8341" s="8"/>
      <c r="AH8341" s="122"/>
      <c r="AI8341" s="137"/>
      <c r="AJ8341" s="137"/>
      <c r="AK8341" s="137"/>
      <c r="AL8341" s="137"/>
      <c r="AM8341" s="138"/>
      <c r="AN8341" s="8"/>
      <c r="AO8341" s="8"/>
      <c r="AP8341" s="8"/>
      <c r="AQ8341" s="8"/>
      <c r="AR8341" s="122"/>
      <c r="AS8341" s="139"/>
      <c r="AT8341" s="139"/>
      <c r="AU8341" s="139"/>
      <c r="AV8341" s="139"/>
      <c r="AW8341" s="140"/>
      <c r="AX8341" s="8"/>
      <c r="AY8341" s="8"/>
      <c r="AZ8341" s="8"/>
      <c r="BA8341" s="8"/>
      <c r="BB8341" s="122"/>
      <c r="BC8341" s="8"/>
      <c r="BD8341" s="8"/>
      <c r="BE8341" s="8"/>
      <c r="BF8341" s="8"/>
      <c r="BG8341" s="122"/>
      <c r="BH8341" s="8"/>
      <c r="BI8341" s="8"/>
      <c r="BJ8341" s="8"/>
      <c r="BK8341" s="8"/>
      <c r="BL8341" s="122"/>
      <c r="BM8341" s="8"/>
      <c r="BN8341" s="8"/>
      <c r="BO8341" s="8"/>
      <c r="BP8341" s="8"/>
      <c r="BQ8341" s="122"/>
      <c r="BR8341" s="8"/>
      <c r="BS8341" s="8"/>
      <c r="BT8341" s="8"/>
      <c r="BU8341" s="8"/>
      <c r="BV8341" s="122"/>
    </row>
    <row r="8342" spans="1:74" hidden="1" x14ac:dyDescent="0.3">
      <c r="A8342" s="8"/>
      <c r="B8342" s="2" t="s">
        <v>2</v>
      </c>
      <c r="C8342" s="2" t="s">
        <v>3</v>
      </c>
      <c r="D8342" s="2" t="s">
        <v>508</v>
      </c>
      <c r="E8342" s="9" t="s">
        <v>754</v>
      </c>
      <c r="F8342" s="10"/>
      <c r="G8342" s="18" t="s">
        <v>5</v>
      </c>
      <c r="H8342" s="3">
        <v>2024</v>
      </c>
      <c r="I8342" s="20" t="s">
        <v>282</v>
      </c>
      <c r="J8342" s="2" t="s">
        <v>275</v>
      </c>
      <c r="K8342" s="2" t="s">
        <v>321</v>
      </c>
      <c r="L8342" s="163">
        <f t="shared" si="403"/>
        <v>2E-3</v>
      </c>
      <c r="M8342" s="163">
        <f t="shared" si="404"/>
        <v>2.6139999999999999</v>
      </c>
      <c r="N8342" s="181"/>
      <c r="O8342" s="8"/>
      <c r="P8342" s="8"/>
      <c r="Q8342" s="8"/>
      <c r="R8342" s="8"/>
      <c r="S8342" s="122"/>
      <c r="T8342" s="8"/>
      <c r="U8342" s="8"/>
      <c r="V8342" s="8"/>
      <c r="W8342" s="8"/>
      <c r="X8342" s="122"/>
      <c r="Y8342" s="8"/>
      <c r="Z8342" s="8"/>
      <c r="AA8342" s="8"/>
      <c r="AB8342" s="8"/>
      <c r="AC8342" s="122"/>
      <c r="AD8342" s="8"/>
      <c r="AE8342" s="8"/>
      <c r="AF8342" s="8"/>
      <c r="AG8342" s="8"/>
      <c r="AH8342" s="122"/>
      <c r="AI8342" s="137"/>
      <c r="AJ8342" s="137"/>
      <c r="AK8342" s="137"/>
      <c r="AL8342" s="137"/>
      <c r="AM8342" s="138"/>
      <c r="AN8342" s="8"/>
      <c r="AO8342" s="8"/>
      <c r="AP8342" s="8"/>
      <c r="AQ8342" s="8"/>
      <c r="AR8342" s="122"/>
      <c r="AS8342" s="139"/>
      <c r="AT8342" s="139"/>
      <c r="AU8342" s="139" t="s">
        <v>667</v>
      </c>
      <c r="AV8342" s="139">
        <v>2E-3</v>
      </c>
      <c r="AW8342" s="140">
        <v>2.6139999999999999</v>
      </c>
      <c r="AX8342" s="8"/>
      <c r="AY8342" s="8"/>
      <c r="AZ8342" s="8"/>
      <c r="BA8342" s="8"/>
      <c r="BB8342" s="122"/>
      <c r="BC8342" s="8"/>
      <c r="BD8342" s="8"/>
      <c r="BE8342" s="8"/>
      <c r="BF8342" s="8"/>
      <c r="BG8342" s="122"/>
      <c r="BH8342" s="8"/>
      <c r="BI8342" s="8"/>
      <c r="BJ8342" s="8"/>
      <c r="BK8342" s="8"/>
      <c r="BL8342" s="122"/>
      <c r="BM8342" s="8"/>
      <c r="BN8342" s="8"/>
      <c r="BO8342" s="8"/>
      <c r="BP8342" s="8"/>
      <c r="BQ8342" s="122"/>
      <c r="BR8342" s="8"/>
      <c r="BS8342" s="8"/>
      <c r="BT8342" s="8"/>
      <c r="BU8342" s="8"/>
      <c r="BV8342" s="122"/>
    </row>
    <row r="8343" spans="1:74" hidden="1" x14ac:dyDescent="0.3">
      <c r="A8343" s="8"/>
      <c r="B8343" s="2" t="s">
        <v>2</v>
      </c>
      <c r="C8343" s="2" t="s">
        <v>3</v>
      </c>
      <c r="D8343" s="2" t="s">
        <v>508</v>
      </c>
      <c r="E8343" s="9" t="s">
        <v>754</v>
      </c>
      <c r="F8343" s="10"/>
      <c r="G8343" s="18" t="s">
        <v>5</v>
      </c>
      <c r="H8343" s="3">
        <v>2024</v>
      </c>
      <c r="I8343" s="20" t="s">
        <v>282</v>
      </c>
      <c r="J8343" s="2" t="s">
        <v>276</v>
      </c>
      <c r="K8343" s="2" t="s">
        <v>320</v>
      </c>
      <c r="L8343" s="163">
        <f t="shared" si="403"/>
        <v>0</v>
      </c>
      <c r="M8343" s="163">
        <f t="shared" si="404"/>
        <v>0</v>
      </c>
      <c r="N8343" s="181"/>
      <c r="O8343" s="8"/>
      <c r="P8343" s="8"/>
      <c r="Q8343" s="8"/>
      <c r="R8343" s="8"/>
      <c r="S8343" s="122"/>
      <c r="T8343" s="8"/>
      <c r="U8343" s="8"/>
      <c r="V8343" s="8"/>
      <c r="W8343" s="8"/>
      <c r="X8343" s="122"/>
      <c r="Y8343" s="8"/>
      <c r="Z8343" s="8"/>
      <c r="AA8343" s="8"/>
      <c r="AB8343" s="8"/>
      <c r="AC8343" s="122"/>
      <c r="AD8343" s="8"/>
      <c r="AE8343" s="8"/>
      <c r="AF8343" s="8"/>
      <c r="AG8343" s="8"/>
      <c r="AH8343" s="122"/>
      <c r="AI8343" s="137"/>
      <c r="AJ8343" s="137"/>
      <c r="AK8343" s="137"/>
      <c r="AL8343" s="137"/>
      <c r="AM8343" s="138"/>
      <c r="AN8343" s="8"/>
      <c r="AO8343" s="8"/>
      <c r="AP8343" s="8"/>
      <c r="AQ8343" s="8"/>
      <c r="AR8343" s="122"/>
      <c r="AS8343" s="139"/>
      <c r="AT8343" s="139"/>
      <c r="AU8343" s="139"/>
      <c r="AV8343" s="139"/>
      <c r="AW8343" s="140"/>
      <c r="AX8343" s="8"/>
      <c r="AY8343" s="8"/>
      <c r="AZ8343" s="8"/>
      <c r="BA8343" s="8"/>
      <c r="BB8343" s="122"/>
      <c r="BC8343" s="8"/>
      <c r="BD8343" s="8"/>
      <c r="BE8343" s="8"/>
      <c r="BF8343" s="8"/>
      <c r="BG8343" s="122"/>
      <c r="BH8343" s="8"/>
      <c r="BI8343" s="8"/>
      <c r="BJ8343" s="8"/>
      <c r="BK8343" s="8"/>
      <c r="BL8343" s="122"/>
      <c r="BM8343" s="8"/>
      <c r="BN8343" s="8"/>
      <c r="BO8343" s="8"/>
      <c r="BP8343" s="8"/>
      <c r="BQ8343" s="122"/>
      <c r="BR8343" s="8"/>
      <c r="BS8343" s="8"/>
      <c r="BT8343" s="8"/>
      <c r="BU8343" s="8"/>
      <c r="BV8343" s="122"/>
    </row>
    <row r="8344" spans="1:74" hidden="1" x14ac:dyDescent="0.3">
      <c r="A8344" s="8"/>
      <c r="B8344" s="2" t="s">
        <v>2</v>
      </c>
      <c r="C8344" s="2" t="s">
        <v>3</v>
      </c>
      <c r="D8344" s="2" t="s">
        <v>508</v>
      </c>
      <c r="E8344" s="9" t="s">
        <v>754</v>
      </c>
      <c r="F8344" s="10"/>
      <c r="G8344" s="18" t="s">
        <v>5</v>
      </c>
      <c r="H8344" s="3">
        <v>2024</v>
      </c>
      <c r="I8344" s="20" t="s">
        <v>282</v>
      </c>
      <c r="J8344" s="2" t="s">
        <v>277</v>
      </c>
      <c r="K8344" s="2" t="s">
        <v>320</v>
      </c>
      <c r="L8344" s="163">
        <f t="shared" si="403"/>
        <v>2</v>
      </c>
      <c r="M8344" s="163">
        <f t="shared" si="404"/>
        <v>3.8809999999999998</v>
      </c>
      <c r="N8344" s="181"/>
      <c r="O8344" s="8"/>
      <c r="P8344" s="8"/>
      <c r="Q8344" s="8"/>
      <c r="R8344" s="8"/>
      <c r="S8344" s="122"/>
      <c r="T8344" s="8"/>
      <c r="U8344" s="8"/>
      <c r="V8344" s="8"/>
      <c r="W8344" s="8"/>
      <c r="X8344" s="122"/>
      <c r="Y8344" s="8"/>
      <c r="Z8344" s="8"/>
      <c r="AA8344" s="8"/>
      <c r="AB8344" s="8"/>
      <c r="AC8344" s="122"/>
      <c r="AD8344" s="8"/>
      <c r="AE8344" s="8"/>
      <c r="AF8344" s="8"/>
      <c r="AG8344" s="8"/>
      <c r="AH8344" s="122"/>
      <c r="AI8344" s="137"/>
      <c r="AJ8344" s="137"/>
      <c r="AK8344" s="137"/>
      <c r="AL8344" s="137"/>
      <c r="AM8344" s="138"/>
      <c r="AN8344" s="8"/>
      <c r="AO8344" s="8"/>
      <c r="AP8344" s="8"/>
      <c r="AQ8344" s="8"/>
      <c r="AR8344" s="122"/>
      <c r="AS8344" s="139"/>
      <c r="AT8344" s="139"/>
      <c r="AU8344" s="139"/>
      <c r="AV8344" s="139"/>
      <c r="AW8344" s="140"/>
      <c r="AX8344" s="8"/>
      <c r="AY8344" s="8"/>
      <c r="AZ8344" s="8"/>
      <c r="BA8344" s="8"/>
      <c r="BB8344" s="122"/>
      <c r="BC8344" s="8" t="s">
        <v>910</v>
      </c>
      <c r="BD8344" s="8"/>
      <c r="BE8344" s="8"/>
      <c r="BF8344" s="8">
        <v>2</v>
      </c>
      <c r="BG8344" s="122">
        <v>3.8809999999999998</v>
      </c>
      <c r="BH8344" s="8"/>
      <c r="BI8344" s="8"/>
      <c r="BJ8344" s="8"/>
      <c r="BK8344" s="8"/>
      <c r="BL8344" s="122"/>
      <c r="BM8344" s="8"/>
      <c r="BN8344" s="8"/>
      <c r="BO8344" s="8"/>
      <c r="BP8344" s="8"/>
      <c r="BQ8344" s="122"/>
      <c r="BR8344" s="8"/>
      <c r="BS8344" s="8"/>
      <c r="BT8344" s="8"/>
      <c r="BU8344" s="8"/>
      <c r="BV8344" s="122"/>
    </row>
    <row r="8345" spans="1:74" hidden="1" x14ac:dyDescent="0.3">
      <c r="A8345" s="8"/>
      <c r="B8345" s="2" t="s">
        <v>2</v>
      </c>
      <c r="C8345" s="2" t="s">
        <v>3</v>
      </c>
      <c r="D8345" s="2" t="s">
        <v>508</v>
      </c>
      <c r="E8345" s="9" t="s">
        <v>754</v>
      </c>
      <c r="F8345" s="10"/>
      <c r="G8345" s="18" t="s">
        <v>5</v>
      </c>
      <c r="H8345" s="3">
        <v>2024</v>
      </c>
      <c r="I8345" s="20" t="s">
        <v>283</v>
      </c>
      <c r="J8345" s="2" t="s">
        <v>298</v>
      </c>
      <c r="K8345" s="2" t="s">
        <v>321</v>
      </c>
      <c r="L8345" s="163">
        <f t="shared" si="403"/>
        <v>0</v>
      </c>
      <c r="M8345" s="163">
        <f t="shared" si="404"/>
        <v>0</v>
      </c>
      <c r="N8345" s="181"/>
      <c r="O8345" s="8"/>
      <c r="P8345" s="8"/>
      <c r="Q8345" s="8"/>
      <c r="R8345" s="8"/>
      <c r="S8345" s="122"/>
      <c r="T8345" s="8"/>
      <c r="U8345" s="8"/>
      <c r="V8345" s="8"/>
      <c r="W8345" s="8"/>
      <c r="X8345" s="122"/>
      <c r="Y8345" s="8"/>
      <c r="Z8345" s="8"/>
      <c r="AA8345" s="8"/>
      <c r="AB8345" s="8"/>
      <c r="AC8345" s="122"/>
      <c r="AD8345" s="8"/>
      <c r="AE8345" s="8"/>
      <c r="AF8345" s="8"/>
      <c r="AG8345" s="8"/>
      <c r="AH8345" s="122"/>
      <c r="AI8345" s="137"/>
      <c r="AJ8345" s="137"/>
      <c r="AK8345" s="137"/>
      <c r="AL8345" s="137"/>
      <c r="AM8345" s="138"/>
      <c r="AN8345" s="8"/>
      <c r="AO8345" s="8"/>
      <c r="AP8345" s="8"/>
      <c r="AQ8345" s="8"/>
      <c r="AR8345" s="122"/>
      <c r="AS8345" s="139"/>
      <c r="AT8345" s="139"/>
      <c r="AU8345" s="139"/>
      <c r="AV8345" s="139"/>
      <c r="AW8345" s="140"/>
      <c r="AX8345" s="8"/>
      <c r="AY8345" s="8"/>
      <c r="AZ8345" s="8"/>
      <c r="BA8345" s="8"/>
      <c r="BB8345" s="122"/>
      <c r="BC8345" s="8"/>
      <c r="BD8345" s="8"/>
      <c r="BE8345" s="8"/>
      <c r="BF8345" s="8"/>
      <c r="BG8345" s="122"/>
      <c r="BH8345" s="8"/>
      <c r="BI8345" s="8"/>
      <c r="BJ8345" s="8"/>
      <c r="BK8345" s="8"/>
      <c r="BL8345" s="122"/>
      <c r="BM8345" s="8"/>
      <c r="BN8345" s="8"/>
      <c r="BO8345" s="8"/>
      <c r="BP8345" s="8"/>
      <c r="BQ8345" s="122"/>
      <c r="BR8345" s="8"/>
      <c r="BS8345" s="8"/>
      <c r="BT8345" s="8"/>
      <c r="BU8345" s="8"/>
      <c r="BV8345" s="122"/>
    </row>
    <row r="8346" spans="1:74" hidden="1" x14ac:dyDescent="0.3">
      <c r="A8346" s="8"/>
      <c r="B8346" s="2" t="s">
        <v>2</v>
      </c>
      <c r="C8346" s="2" t="s">
        <v>3</v>
      </c>
      <c r="D8346" s="2" t="s">
        <v>508</v>
      </c>
      <c r="E8346" s="9" t="s">
        <v>754</v>
      </c>
      <c r="F8346" s="10"/>
      <c r="G8346" s="18" t="s">
        <v>5</v>
      </c>
      <c r="H8346" s="3">
        <v>2024</v>
      </c>
      <c r="I8346" s="20" t="s">
        <v>283</v>
      </c>
      <c r="J8346" s="2" t="s">
        <v>278</v>
      </c>
      <c r="K8346" s="2" t="s">
        <v>320</v>
      </c>
      <c r="L8346" s="163">
        <f t="shared" si="403"/>
        <v>1</v>
      </c>
      <c r="M8346" s="163">
        <f t="shared" si="404"/>
        <v>10.218999999999999</v>
      </c>
      <c r="N8346" s="181"/>
      <c r="O8346" s="8"/>
      <c r="P8346" s="8"/>
      <c r="Q8346" s="8"/>
      <c r="R8346" s="8"/>
      <c r="S8346" s="122"/>
      <c r="T8346" s="8"/>
      <c r="U8346" s="8"/>
      <c r="V8346" s="8"/>
      <c r="W8346" s="8"/>
      <c r="X8346" s="122"/>
      <c r="Y8346" s="8"/>
      <c r="Z8346" s="8"/>
      <c r="AA8346" s="8"/>
      <c r="AB8346" s="8"/>
      <c r="AC8346" s="122"/>
      <c r="AD8346" s="8"/>
      <c r="AE8346" s="8"/>
      <c r="AF8346" s="8"/>
      <c r="AG8346" s="8"/>
      <c r="AH8346" s="122"/>
      <c r="AI8346" s="137"/>
      <c r="AJ8346" s="137"/>
      <c r="AK8346" s="137"/>
      <c r="AL8346" s="137"/>
      <c r="AM8346" s="138"/>
      <c r="AN8346" s="8"/>
      <c r="AO8346" s="8"/>
      <c r="AP8346" s="8"/>
      <c r="AQ8346" s="8"/>
      <c r="AR8346" s="122"/>
      <c r="AS8346" s="139"/>
      <c r="AT8346" s="139"/>
      <c r="AU8346" s="139"/>
      <c r="AV8346" s="139"/>
      <c r="AW8346" s="140"/>
      <c r="AX8346" s="8" t="s">
        <v>816</v>
      </c>
      <c r="AY8346" s="8"/>
      <c r="AZ8346" s="8"/>
      <c r="BA8346" s="8">
        <v>1</v>
      </c>
      <c r="BB8346" s="122">
        <v>10.218999999999999</v>
      </c>
      <c r="BC8346" s="8"/>
      <c r="BD8346" s="8"/>
      <c r="BE8346" s="8"/>
      <c r="BF8346" s="8"/>
      <c r="BG8346" s="122"/>
      <c r="BH8346" s="8"/>
      <c r="BI8346" s="8"/>
      <c r="BJ8346" s="8"/>
      <c r="BK8346" s="8"/>
      <c r="BL8346" s="122"/>
      <c r="BM8346" s="8"/>
      <c r="BN8346" s="8"/>
      <c r="BO8346" s="8"/>
      <c r="BP8346" s="8"/>
      <c r="BQ8346" s="122"/>
      <c r="BR8346" s="8"/>
      <c r="BS8346" s="8"/>
      <c r="BT8346" s="8"/>
      <c r="BU8346" s="8"/>
      <c r="BV8346" s="122"/>
    </row>
    <row r="8347" spans="1:74" hidden="1" x14ac:dyDescent="0.3">
      <c r="A8347" s="8"/>
      <c r="B8347" s="2" t="s">
        <v>2</v>
      </c>
      <c r="C8347" s="2" t="s">
        <v>3</v>
      </c>
      <c r="D8347" s="2" t="s">
        <v>508</v>
      </c>
      <c r="E8347" s="9" t="s">
        <v>754</v>
      </c>
      <c r="F8347" s="10"/>
      <c r="G8347" s="18" t="s">
        <v>5</v>
      </c>
      <c r="H8347" s="3">
        <v>2024</v>
      </c>
      <c r="I8347" s="20" t="s">
        <v>283</v>
      </c>
      <c r="J8347" s="2" t="s">
        <v>279</v>
      </c>
      <c r="K8347" s="2" t="s">
        <v>320</v>
      </c>
      <c r="L8347" s="163">
        <f t="shared" si="403"/>
        <v>0</v>
      </c>
      <c r="M8347" s="163">
        <f t="shared" si="404"/>
        <v>0</v>
      </c>
      <c r="N8347" s="181"/>
      <c r="O8347" s="8"/>
      <c r="P8347" s="8"/>
      <c r="Q8347" s="8"/>
      <c r="R8347" s="8"/>
      <c r="S8347" s="122"/>
      <c r="T8347" s="8"/>
      <c r="U8347" s="8"/>
      <c r="V8347" s="8"/>
      <c r="W8347" s="8"/>
      <c r="X8347" s="122"/>
      <c r="Y8347" s="8"/>
      <c r="Z8347" s="8"/>
      <c r="AA8347" s="8"/>
      <c r="AB8347" s="8"/>
      <c r="AC8347" s="122"/>
      <c r="AD8347" s="8"/>
      <c r="AE8347" s="8"/>
      <c r="AF8347" s="8"/>
      <c r="AG8347" s="8"/>
      <c r="AH8347" s="122"/>
      <c r="AI8347" s="137"/>
      <c r="AJ8347" s="137"/>
      <c r="AK8347" s="137"/>
      <c r="AL8347" s="137"/>
      <c r="AM8347" s="138"/>
      <c r="AN8347" s="8"/>
      <c r="AO8347" s="8"/>
      <c r="AP8347" s="8"/>
      <c r="AQ8347" s="8"/>
      <c r="AR8347" s="122"/>
      <c r="AS8347" s="139"/>
      <c r="AT8347" s="139"/>
      <c r="AU8347" s="139"/>
      <c r="AV8347" s="139"/>
      <c r="AW8347" s="140"/>
      <c r="AX8347" s="8"/>
      <c r="AY8347" s="8"/>
      <c r="AZ8347" s="8"/>
      <c r="BA8347" s="8"/>
      <c r="BB8347" s="122"/>
      <c r="BC8347" s="8"/>
      <c r="BD8347" s="8"/>
      <c r="BE8347" s="8"/>
      <c r="BF8347" s="8"/>
      <c r="BG8347" s="122"/>
      <c r="BH8347" s="8"/>
      <c r="BI8347" s="8"/>
      <c r="BJ8347" s="8"/>
      <c r="BK8347" s="8"/>
      <c r="BL8347" s="122"/>
      <c r="BM8347" s="8"/>
      <c r="BN8347" s="8"/>
      <c r="BO8347" s="8"/>
      <c r="BP8347" s="8"/>
      <c r="BQ8347" s="122"/>
      <c r="BR8347" s="8"/>
      <c r="BS8347" s="8"/>
      <c r="BT8347" s="8"/>
      <c r="BU8347" s="8"/>
      <c r="BV8347" s="122"/>
    </row>
    <row r="8348" spans="1:74" hidden="1" x14ac:dyDescent="0.3">
      <c r="A8348" s="8"/>
      <c r="B8348" s="2" t="s">
        <v>2</v>
      </c>
      <c r="C8348" s="2" t="s">
        <v>3</v>
      </c>
      <c r="D8348" s="2" t="s">
        <v>508</v>
      </c>
      <c r="E8348" s="9" t="s">
        <v>754</v>
      </c>
      <c r="F8348" s="10"/>
      <c r="G8348" s="18" t="s">
        <v>5</v>
      </c>
      <c r="H8348" s="3">
        <v>2024</v>
      </c>
      <c r="I8348" s="20" t="s">
        <v>286</v>
      </c>
      <c r="J8348" s="2" t="s">
        <v>280</v>
      </c>
      <c r="K8348" s="2" t="s">
        <v>319</v>
      </c>
      <c r="L8348" s="163">
        <f t="shared" si="403"/>
        <v>0</v>
      </c>
      <c r="M8348" s="163">
        <f t="shared" si="404"/>
        <v>0</v>
      </c>
      <c r="N8348" s="181"/>
      <c r="O8348" s="8"/>
      <c r="P8348" s="8"/>
      <c r="Q8348" s="8"/>
      <c r="R8348" s="8"/>
      <c r="S8348" s="122"/>
      <c r="T8348" s="8"/>
      <c r="U8348" s="8"/>
      <c r="V8348" s="8"/>
      <c r="W8348" s="8"/>
      <c r="X8348" s="122"/>
      <c r="Y8348" s="8"/>
      <c r="Z8348" s="8"/>
      <c r="AA8348" s="8"/>
      <c r="AB8348" s="8"/>
      <c r="AC8348" s="122"/>
      <c r="AD8348" s="8"/>
      <c r="AE8348" s="8"/>
      <c r="AF8348" s="8"/>
      <c r="AG8348" s="8"/>
      <c r="AH8348" s="122"/>
      <c r="AI8348" s="137"/>
      <c r="AJ8348" s="137"/>
      <c r="AK8348" s="137"/>
      <c r="AL8348" s="137"/>
      <c r="AM8348" s="138"/>
      <c r="AN8348" s="8"/>
      <c r="AO8348" s="8"/>
      <c r="AP8348" s="8"/>
      <c r="AQ8348" s="8"/>
      <c r="AR8348" s="122"/>
      <c r="AS8348" s="139"/>
      <c r="AT8348" s="139"/>
      <c r="AU8348" s="139"/>
      <c r="AV8348" s="139"/>
      <c r="AW8348" s="140"/>
      <c r="AX8348" s="8"/>
      <c r="AY8348" s="8"/>
      <c r="AZ8348" s="8"/>
      <c r="BA8348" s="8"/>
      <c r="BB8348" s="122"/>
      <c r="BC8348" s="8"/>
      <c r="BD8348" s="8"/>
      <c r="BE8348" s="8"/>
      <c r="BF8348" s="8"/>
      <c r="BG8348" s="122"/>
      <c r="BH8348" s="8"/>
      <c r="BI8348" s="8"/>
      <c r="BJ8348" s="8"/>
      <c r="BK8348" s="8"/>
      <c r="BL8348" s="122"/>
      <c r="BM8348" s="8"/>
      <c r="BN8348" s="8"/>
      <c r="BO8348" s="8"/>
      <c r="BP8348" s="8"/>
      <c r="BQ8348" s="122"/>
      <c r="BR8348" s="8"/>
      <c r="BS8348" s="8"/>
      <c r="BT8348" s="8"/>
      <c r="BU8348" s="8"/>
      <c r="BV8348" s="122"/>
    </row>
    <row r="8349" spans="1:74" hidden="1" x14ac:dyDescent="0.3">
      <c r="A8349" s="8"/>
      <c r="B8349" s="2" t="s">
        <v>2</v>
      </c>
      <c r="C8349" s="2" t="s">
        <v>3</v>
      </c>
      <c r="D8349" s="2" t="s">
        <v>508</v>
      </c>
      <c r="E8349" s="9" t="s">
        <v>754</v>
      </c>
      <c r="F8349" s="10"/>
      <c r="G8349" s="18" t="s">
        <v>5</v>
      </c>
      <c r="H8349" s="3">
        <v>2024</v>
      </c>
      <c r="I8349" s="20" t="s">
        <v>286</v>
      </c>
      <c r="J8349" s="2" t="s">
        <v>281</v>
      </c>
      <c r="K8349" s="2" t="s">
        <v>319</v>
      </c>
      <c r="L8349" s="163"/>
      <c r="M8349" s="163">
        <f t="shared" si="404"/>
        <v>63.39</v>
      </c>
      <c r="N8349" s="181"/>
      <c r="O8349" s="8"/>
      <c r="P8349" s="8"/>
      <c r="Q8349" s="8"/>
      <c r="R8349" s="8"/>
      <c r="S8349" s="122"/>
      <c r="T8349" s="8"/>
      <c r="U8349" s="8"/>
      <c r="V8349" s="8"/>
      <c r="W8349" s="8"/>
      <c r="X8349" s="122"/>
      <c r="Y8349" s="8"/>
      <c r="Z8349" s="8"/>
      <c r="AA8349" s="8"/>
      <c r="AB8349" s="8"/>
      <c r="AC8349" s="122"/>
      <c r="AD8349" s="8"/>
      <c r="AE8349" s="8"/>
      <c r="AF8349" s="8"/>
      <c r="AG8349" s="8"/>
      <c r="AH8349" s="122"/>
      <c r="AI8349" s="137"/>
      <c r="AJ8349" s="137"/>
      <c r="AK8349" s="137"/>
      <c r="AL8349" s="137"/>
      <c r="AM8349" s="138"/>
      <c r="AN8349" s="8"/>
      <c r="AO8349" s="8"/>
      <c r="AP8349" s="8"/>
      <c r="AQ8349" s="8"/>
      <c r="AR8349" s="122"/>
      <c r="AS8349" s="139"/>
      <c r="AT8349" s="139"/>
      <c r="AU8349" s="139"/>
      <c r="AV8349" s="139"/>
      <c r="AW8349" s="140"/>
      <c r="AX8349" s="8"/>
      <c r="AY8349" s="8"/>
      <c r="AZ8349" s="8"/>
      <c r="BA8349" s="8"/>
      <c r="BB8349" s="122"/>
      <c r="BC8349" s="8"/>
      <c r="BD8349" s="8"/>
      <c r="BE8349" s="8"/>
      <c r="BF8349" s="8"/>
      <c r="BG8349" s="122"/>
      <c r="BH8349" s="8"/>
      <c r="BI8349" s="8"/>
      <c r="BJ8349" s="8"/>
      <c r="BK8349" s="8"/>
      <c r="BL8349" s="122"/>
      <c r="BM8349" s="8" t="s">
        <v>1119</v>
      </c>
      <c r="BN8349" s="8"/>
      <c r="BO8349" s="8"/>
      <c r="BP8349" s="8"/>
      <c r="BQ8349" s="122">
        <v>12.82</v>
      </c>
      <c r="BR8349" s="8" t="s">
        <v>1279</v>
      </c>
      <c r="BS8349" s="8"/>
      <c r="BT8349" s="8"/>
      <c r="BU8349" s="8"/>
      <c r="BV8349" s="122">
        <v>50.57</v>
      </c>
    </row>
    <row r="8350" spans="1:74" s="13" customFormat="1" hidden="1" x14ac:dyDescent="0.3">
      <c r="A8350" s="15"/>
      <c r="B8350" s="12" t="s">
        <v>2</v>
      </c>
      <c r="C8350" s="12" t="s">
        <v>3</v>
      </c>
      <c r="D8350" s="12" t="s">
        <v>508</v>
      </c>
      <c r="E8350" s="16" t="s">
        <v>754</v>
      </c>
      <c r="F8350" s="17"/>
      <c r="G8350" s="19" t="s">
        <v>5</v>
      </c>
      <c r="H8350" s="7">
        <v>2024</v>
      </c>
      <c r="I8350" s="21"/>
      <c r="J8350" s="12" t="s">
        <v>314</v>
      </c>
      <c r="K8350" s="12"/>
      <c r="L8350" s="147"/>
      <c r="M8350" s="147">
        <f t="shared" si="404"/>
        <v>697.27900000000011</v>
      </c>
      <c r="N8350" s="183"/>
      <c r="O8350" s="15"/>
      <c r="P8350" s="15"/>
      <c r="Q8350" s="15"/>
      <c r="R8350" s="15"/>
      <c r="S8350" s="123"/>
      <c r="T8350" s="15"/>
      <c r="U8350" s="15"/>
      <c r="V8350" s="15"/>
      <c r="W8350" s="15"/>
      <c r="X8350" s="123"/>
      <c r="Y8350" s="15"/>
      <c r="Z8350" s="15"/>
      <c r="AA8350" s="15"/>
      <c r="AB8350" s="15"/>
      <c r="AC8350" s="123"/>
      <c r="AD8350" s="15"/>
      <c r="AE8350" s="15"/>
      <c r="AF8350" s="15"/>
      <c r="AG8350" s="15"/>
      <c r="AH8350" s="123"/>
      <c r="AI8350" s="15"/>
      <c r="AJ8350" s="15"/>
      <c r="AK8350" s="15"/>
      <c r="AL8350" s="15"/>
      <c r="AM8350" s="123">
        <f>SUM(AM8312:AM8349)</f>
        <v>0</v>
      </c>
      <c r="AN8350" s="15"/>
      <c r="AO8350" s="15"/>
      <c r="AP8350" s="15"/>
      <c r="AQ8350" s="15"/>
      <c r="AR8350" s="123">
        <f>SUM(AR8320:AR8349)</f>
        <v>0</v>
      </c>
      <c r="AS8350" s="15"/>
      <c r="AT8350" s="15"/>
      <c r="AU8350" s="15"/>
      <c r="AV8350" s="15"/>
      <c r="AW8350" s="123">
        <f>SUM(AW8312:AW8349)</f>
        <v>2.6139999999999999</v>
      </c>
      <c r="AX8350" s="15"/>
      <c r="AY8350" s="15"/>
      <c r="AZ8350" s="15"/>
      <c r="BA8350" s="123"/>
      <c r="BB8350" s="123">
        <f>SUM(BB8312:BB8349)</f>
        <v>12.308</v>
      </c>
      <c r="BC8350" s="15"/>
      <c r="BD8350" s="15"/>
      <c r="BE8350" s="15"/>
      <c r="BF8350" s="123"/>
      <c r="BG8350" s="123">
        <f t="shared" ref="BG8350" si="405">SUM(BG8312:BG8349)</f>
        <v>5.0329999999999995</v>
      </c>
      <c r="BH8350" s="15"/>
      <c r="BI8350" s="15"/>
      <c r="BJ8350" s="15"/>
      <c r="BK8350" s="123"/>
      <c r="BL8350" s="123">
        <f t="shared" ref="BL8350" si="406">SUM(BL8312:BL8349)</f>
        <v>0</v>
      </c>
      <c r="BM8350" s="15"/>
      <c r="BN8350" s="15"/>
      <c r="BO8350" s="15"/>
      <c r="BP8350" s="123"/>
      <c r="BQ8350" s="123">
        <f t="shared" ref="BQ8350" si="407">SUM(BQ8312:BQ8349)</f>
        <v>626.75400000000002</v>
      </c>
      <c r="BR8350" s="15"/>
      <c r="BS8350" s="15"/>
      <c r="BT8350" s="15"/>
      <c r="BU8350" s="123"/>
      <c r="BV8350" s="123">
        <f t="shared" ref="BV8350" si="408">SUM(BV8312:BV8349)</f>
        <v>50.57</v>
      </c>
    </row>
    <row r="8351" spans="1:74" hidden="1" x14ac:dyDescent="0.3">
      <c r="A8351" s="8"/>
      <c r="B8351" s="2" t="s">
        <v>2</v>
      </c>
      <c r="C8351" s="2" t="s">
        <v>3</v>
      </c>
      <c r="D8351" s="2" t="s">
        <v>508</v>
      </c>
      <c r="E8351" s="9" t="s">
        <v>846</v>
      </c>
      <c r="F8351" s="10"/>
      <c r="G8351" s="18" t="s">
        <v>5</v>
      </c>
      <c r="H8351" s="3">
        <v>2024</v>
      </c>
      <c r="I8351" s="20" t="s">
        <v>287</v>
      </c>
      <c r="J8351" s="2" t="s">
        <v>509</v>
      </c>
      <c r="K8351" s="2" t="s">
        <v>318</v>
      </c>
      <c r="L8351" s="163">
        <f>SUM(R8351,W8351,AB8351,AG8351,AL8351,AQ8351,AV8351,BA8351,BF8351,BK8351,BP8351,BU8351)</f>
        <v>0</v>
      </c>
      <c r="M8351" s="163">
        <f t="shared" si="404"/>
        <v>0</v>
      </c>
      <c r="N8351" s="181"/>
      <c r="O8351" s="8"/>
      <c r="P8351" s="8"/>
      <c r="Q8351" s="8"/>
      <c r="R8351" s="8"/>
      <c r="S8351" s="122"/>
      <c r="T8351" s="8"/>
      <c r="U8351" s="8"/>
      <c r="V8351" s="8"/>
      <c r="W8351" s="8"/>
      <c r="X8351" s="122"/>
      <c r="Y8351" s="8"/>
      <c r="Z8351" s="8"/>
      <c r="AA8351" s="8"/>
      <c r="AB8351" s="8"/>
      <c r="AC8351" s="122"/>
      <c r="AD8351" s="8"/>
      <c r="AE8351" s="8"/>
      <c r="AF8351" s="8"/>
      <c r="AG8351" s="8"/>
      <c r="AH8351" s="122"/>
      <c r="AI8351" s="137"/>
      <c r="AJ8351" s="137"/>
      <c r="AK8351" s="137"/>
      <c r="AL8351" s="137"/>
      <c r="AM8351" s="138"/>
      <c r="AN8351" s="8"/>
      <c r="AO8351" s="8"/>
      <c r="AP8351" s="8"/>
      <c r="AQ8351" s="8"/>
      <c r="AR8351" s="122"/>
      <c r="AS8351" s="139"/>
      <c r="AT8351" s="139"/>
      <c r="AU8351" s="139"/>
      <c r="AV8351" s="139"/>
      <c r="AW8351" s="140"/>
      <c r="AX8351" s="8"/>
      <c r="AY8351" s="8"/>
      <c r="AZ8351" s="8"/>
      <c r="BA8351" s="8"/>
      <c r="BB8351" s="122"/>
      <c r="BC8351" s="8"/>
      <c r="BD8351" s="8"/>
      <c r="BE8351" s="8"/>
      <c r="BF8351" s="8"/>
      <c r="BG8351" s="122"/>
      <c r="BH8351" s="8"/>
      <c r="BI8351" s="8"/>
      <c r="BJ8351" s="8"/>
      <c r="BK8351" s="8"/>
      <c r="BL8351" s="122"/>
      <c r="BM8351" s="8"/>
      <c r="BN8351" s="8"/>
      <c r="BO8351" s="8"/>
      <c r="BP8351" s="8"/>
      <c r="BQ8351" s="122"/>
      <c r="BR8351" s="8"/>
      <c r="BS8351" s="8"/>
      <c r="BT8351" s="8"/>
      <c r="BU8351" s="8"/>
      <c r="BV8351" s="122"/>
    </row>
    <row r="8352" spans="1:74" hidden="1" x14ac:dyDescent="0.3">
      <c r="A8352" s="8"/>
      <c r="B8352" s="2" t="s">
        <v>2</v>
      </c>
      <c r="C8352" s="2" t="s">
        <v>3</v>
      </c>
      <c r="D8352" s="2" t="s">
        <v>508</v>
      </c>
      <c r="E8352" s="9" t="s">
        <v>846</v>
      </c>
      <c r="F8352" s="10"/>
      <c r="G8352" s="18" t="s">
        <v>5</v>
      </c>
      <c r="H8352" s="3">
        <v>2024</v>
      </c>
      <c r="I8352" s="20" t="s">
        <v>287</v>
      </c>
      <c r="J8352" s="2" t="s">
        <v>291</v>
      </c>
      <c r="K8352" s="2" t="s">
        <v>319</v>
      </c>
      <c r="L8352" s="163">
        <f t="shared" ref="L8352:L8387" si="409">SUM(R8352,W8352,AB8352,AG8352,AL8352,AQ8352,AV8352,BA8352,BF8352,BK8352,BP8352,BU8352)</f>
        <v>0</v>
      </c>
      <c r="M8352" s="163">
        <f>SUM(S8352,X8352,AC8352,AH8352,AM8352,AR8352,AW8352,BB8352,BG8352,BL8352,BQ8352,BV8352)</f>
        <v>0</v>
      </c>
      <c r="N8352" s="181"/>
      <c r="O8352" s="8"/>
      <c r="P8352" s="8"/>
      <c r="Q8352" s="8"/>
      <c r="R8352" s="8"/>
      <c r="S8352" s="122"/>
      <c r="T8352" s="8"/>
      <c r="U8352" s="8"/>
      <c r="V8352" s="8"/>
      <c r="W8352" s="8"/>
      <c r="X8352" s="122"/>
      <c r="Y8352" s="8"/>
      <c r="Z8352" s="8"/>
      <c r="AA8352" s="8"/>
      <c r="AB8352" s="8"/>
      <c r="AC8352" s="122"/>
      <c r="AD8352" s="8"/>
      <c r="AE8352" s="8"/>
      <c r="AF8352" s="8"/>
      <c r="AG8352" s="8"/>
      <c r="AH8352" s="122"/>
      <c r="AI8352" s="137"/>
      <c r="AJ8352" s="137"/>
      <c r="AK8352" s="137"/>
      <c r="AL8352" s="137"/>
      <c r="AM8352" s="138"/>
      <c r="AN8352" s="8"/>
      <c r="AO8352" s="8"/>
      <c r="AP8352" s="8"/>
      <c r="AQ8352" s="8"/>
      <c r="AR8352" s="122"/>
      <c r="AS8352" s="139"/>
      <c r="AT8352" s="139"/>
      <c r="AU8352" s="139"/>
      <c r="AV8352" s="139"/>
      <c r="AW8352" s="140"/>
      <c r="AX8352" s="8"/>
      <c r="AY8352" s="8"/>
      <c r="AZ8352" s="8"/>
      <c r="BA8352" s="8"/>
      <c r="BB8352" s="122"/>
      <c r="BC8352" s="8"/>
      <c r="BD8352" s="8"/>
      <c r="BE8352" s="8"/>
      <c r="BF8352" s="8"/>
      <c r="BG8352" s="122"/>
      <c r="BH8352" s="8"/>
      <c r="BI8352" s="8"/>
      <c r="BJ8352" s="8"/>
      <c r="BK8352" s="8"/>
      <c r="BL8352" s="122"/>
      <c r="BM8352" s="8"/>
      <c r="BN8352" s="8"/>
      <c r="BO8352" s="8"/>
      <c r="BP8352" s="8"/>
      <c r="BQ8352" s="122"/>
      <c r="BR8352" s="8"/>
      <c r="BS8352" s="8"/>
      <c r="BT8352" s="8"/>
      <c r="BU8352" s="8"/>
      <c r="BV8352" s="122"/>
    </row>
    <row r="8353" spans="1:74" hidden="1" x14ac:dyDescent="0.3">
      <c r="A8353" s="8"/>
      <c r="B8353" s="2" t="s">
        <v>2</v>
      </c>
      <c r="C8353" s="2" t="s">
        <v>3</v>
      </c>
      <c r="D8353" s="2" t="s">
        <v>508</v>
      </c>
      <c r="E8353" s="9" t="s">
        <v>846</v>
      </c>
      <c r="F8353" s="10"/>
      <c r="G8353" s="18" t="s">
        <v>5</v>
      </c>
      <c r="H8353" s="3">
        <v>2024</v>
      </c>
      <c r="I8353" s="20" t="s">
        <v>286</v>
      </c>
      <c r="J8353" s="2" t="s">
        <v>336</v>
      </c>
      <c r="K8353" s="2" t="s">
        <v>319</v>
      </c>
      <c r="L8353" s="163">
        <f t="shared" si="409"/>
        <v>0</v>
      </c>
      <c r="M8353" s="163">
        <f t="shared" ref="M8353:M8390" si="410">SUM(S8353,X8353,AC8353,AH8353,AM8353,AR8353,AW8353,BB8353,BG8353,BL8353,BQ8353,BV8353)</f>
        <v>0</v>
      </c>
      <c r="N8353" s="181"/>
      <c r="O8353" s="8"/>
      <c r="P8353" s="8"/>
      <c r="Q8353" s="8"/>
      <c r="R8353" s="8"/>
      <c r="S8353" s="122"/>
      <c r="T8353" s="8"/>
      <c r="U8353" s="8"/>
      <c r="V8353" s="8"/>
      <c r="W8353" s="8"/>
      <c r="X8353" s="122"/>
      <c r="Y8353" s="8"/>
      <c r="Z8353" s="8"/>
      <c r="AA8353" s="8"/>
      <c r="AB8353" s="8"/>
      <c r="AC8353" s="122"/>
      <c r="AD8353" s="8"/>
      <c r="AE8353" s="8"/>
      <c r="AF8353" s="8"/>
      <c r="AG8353" s="8"/>
      <c r="AH8353" s="122"/>
      <c r="AI8353" s="137"/>
      <c r="AJ8353" s="137"/>
      <c r="AK8353" s="137"/>
      <c r="AL8353" s="137"/>
      <c r="AM8353" s="138"/>
      <c r="AN8353" s="8"/>
      <c r="AO8353" s="8"/>
      <c r="AP8353" s="8"/>
      <c r="AQ8353" s="8"/>
      <c r="AR8353" s="122"/>
      <c r="AS8353" s="139"/>
      <c r="AT8353" s="139"/>
      <c r="AU8353" s="139"/>
      <c r="AV8353" s="139"/>
      <c r="AW8353" s="140"/>
      <c r="AX8353" s="8"/>
      <c r="AY8353" s="8"/>
      <c r="AZ8353" s="8"/>
      <c r="BA8353" s="8"/>
      <c r="BB8353" s="122"/>
      <c r="BC8353" s="8"/>
      <c r="BD8353" s="8"/>
      <c r="BE8353" s="8"/>
      <c r="BF8353" s="8"/>
      <c r="BG8353" s="122"/>
      <c r="BH8353" s="8"/>
      <c r="BI8353" s="8"/>
      <c r="BJ8353" s="8"/>
      <c r="BK8353" s="8"/>
      <c r="BL8353" s="122"/>
      <c r="BM8353" s="8"/>
      <c r="BN8353" s="8"/>
      <c r="BO8353" s="8"/>
      <c r="BP8353" s="8"/>
      <c r="BQ8353" s="122"/>
      <c r="BR8353" s="8"/>
      <c r="BS8353" s="8"/>
      <c r="BT8353" s="8"/>
      <c r="BU8353" s="8"/>
      <c r="BV8353" s="122"/>
    </row>
    <row r="8354" spans="1:74" hidden="1" x14ac:dyDescent="0.3">
      <c r="A8354" s="8"/>
      <c r="B8354" s="2" t="s">
        <v>2</v>
      </c>
      <c r="C8354" s="2" t="s">
        <v>3</v>
      </c>
      <c r="D8354" s="2" t="s">
        <v>508</v>
      </c>
      <c r="E8354" s="9" t="s">
        <v>846</v>
      </c>
      <c r="F8354" s="10"/>
      <c r="G8354" s="18" t="s">
        <v>5</v>
      </c>
      <c r="H8354" s="3">
        <v>2024</v>
      </c>
      <c r="I8354" s="20" t="s">
        <v>286</v>
      </c>
      <c r="J8354" s="8" t="s">
        <v>337</v>
      </c>
      <c r="K8354" s="8" t="s">
        <v>318</v>
      </c>
      <c r="L8354" s="163">
        <f t="shared" si="409"/>
        <v>0</v>
      </c>
      <c r="M8354" s="163">
        <f t="shared" si="410"/>
        <v>0</v>
      </c>
      <c r="N8354" s="181"/>
      <c r="O8354" s="8"/>
      <c r="P8354" s="8"/>
      <c r="Q8354" s="8"/>
      <c r="R8354" s="8"/>
      <c r="S8354" s="122"/>
      <c r="T8354" s="8"/>
      <c r="U8354" s="8"/>
      <c r="V8354" s="8"/>
      <c r="W8354" s="8"/>
      <c r="X8354" s="122"/>
      <c r="Y8354" s="8"/>
      <c r="Z8354" s="8"/>
      <c r="AA8354" s="8"/>
      <c r="AB8354" s="8"/>
      <c r="AC8354" s="122"/>
      <c r="AD8354" s="8"/>
      <c r="AE8354" s="8"/>
      <c r="AF8354" s="8"/>
      <c r="AG8354" s="8"/>
      <c r="AH8354" s="122"/>
      <c r="AI8354" s="137"/>
      <c r="AJ8354" s="137"/>
      <c r="AK8354" s="137"/>
      <c r="AL8354" s="137"/>
      <c r="AM8354" s="138"/>
      <c r="AN8354" s="8"/>
      <c r="AO8354" s="8"/>
      <c r="AP8354" s="8"/>
      <c r="AQ8354" s="8"/>
      <c r="AR8354" s="122"/>
      <c r="AS8354" s="139"/>
      <c r="AT8354" s="139"/>
      <c r="AU8354" s="139"/>
      <c r="AV8354" s="139"/>
      <c r="AW8354" s="140"/>
      <c r="AX8354" s="8"/>
      <c r="AY8354" s="8"/>
      <c r="AZ8354" s="8"/>
      <c r="BA8354" s="8"/>
      <c r="BB8354" s="122"/>
      <c r="BC8354" s="8"/>
      <c r="BD8354" s="8"/>
      <c r="BE8354" s="8"/>
      <c r="BF8354" s="8"/>
      <c r="BG8354" s="122"/>
      <c r="BH8354" s="8"/>
      <c r="BI8354" s="8"/>
      <c r="BJ8354" s="8"/>
      <c r="BK8354" s="8"/>
      <c r="BL8354" s="122"/>
      <c r="BM8354" s="8"/>
      <c r="BN8354" s="8"/>
      <c r="BO8354" s="8"/>
      <c r="BP8354" s="8"/>
      <c r="BQ8354" s="122"/>
      <c r="BR8354" s="8"/>
      <c r="BS8354" s="8"/>
      <c r="BT8354" s="8"/>
      <c r="BU8354" s="8"/>
      <c r="BV8354" s="122"/>
    </row>
    <row r="8355" spans="1:74" hidden="1" x14ac:dyDescent="0.3">
      <c r="A8355" s="8"/>
      <c r="B8355" s="2" t="s">
        <v>2</v>
      </c>
      <c r="C8355" s="2" t="s">
        <v>3</v>
      </c>
      <c r="D8355" s="2" t="s">
        <v>508</v>
      </c>
      <c r="E8355" s="9" t="s">
        <v>846</v>
      </c>
      <c r="F8355" s="10"/>
      <c r="G8355" s="18" t="s">
        <v>5</v>
      </c>
      <c r="H8355" s="3">
        <v>2024</v>
      </c>
      <c r="I8355" s="20" t="s">
        <v>286</v>
      </c>
      <c r="J8355" s="8" t="s">
        <v>338</v>
      </c>
      <c r="K8355" s="8" t="s">
        <v>339</v>
      </c>
      <c r="L8355" s="163">
        <f t="shared" si="409"/>
        <v>0</v>
      </c>
      <c r="M8355" s="163">
        <f t="shared" si="410"/>
        <v>0</v>
      </c>
      <c r="N8355" s="181"/>
      <c r="O8355" s="8"/>
      <c r="P8355" s="8"/>
      <c r="Q8355" s="8"/>
      <c r="R8355" s="8"/>
      <c r="S8355" s="122"/>
      <c r="T8355" s="8"/>
      <c r="U8355" s="8"/>
      <c r="V8355" s="8"/>
      <c r="W8355" s="8"/>
      <c r="X8355" s="122"/>
      <c r="Y8355" s="8"/>
      <c r="Z8355" s="8"/>
      <c r="AA8355" s="8"/>
      <c r="AB8355" s="8"/>
      <c r="AC8355" s="122"/>
      <c r="AD8355" s="8"/>
      <c r="AE8355" s="8"/>
      <c r="AF8355" s="8"/>
      <c r="AG8355" s="8"/>
      <c r="AH8355" s="122"/>
      <c r="AI8355" s="137"/>
      <c r="AJ8355" s="137"/>
      <c r="AK8355" s="137"/>
      <c r="AL8355" s="137"/>
      <c r="AM8355" s="138"/>
      <c r="AN8355" s="8"/>
      <c r="AO8355" s="8"/>
      <c r="AP8355" s="8"/>
      <c r="AQ8355" s="8"/>
      <c r="AR8355" s="122"/>
      <c r="AS8355" s="139"/>
      <c r="AT8355" s="139"/>
      <c r="AU8355" s="139"/>
      <c r="AV8355" s="139"/>
      <c r="AW8355" s="140"/>
      <c r="AX8355" s="8"/>
      <c r="AY8355" s="8"/>
      <c r="AZ8355" s="8"/>
      <c r="BA8355" s="8"/>
      <c r="BB8355" s="122"/>
      <c r="BC8355" s="8"/>
      <c r="BD8355" s="8"/>
      <c r="BE8355" s="8"/>
      <c r="BF8355" s="8"/>
      <c r="BG8355" s="122"/>
      <c r="BH8355" s="8"/>
      <c r="BI8355" s="8"/>
      <c r="BJ8355" s="8"/>
      <c r="BK8355" s="8"/>
      <c r="BL8355" s="122"/>
      <c r="BM8355" s="8"/>
      <c r="BN8355" s="8"/>
      <c r="BO8355" s="8"/>
      <c r="BP8355" s="8"/>
      <c r="BQ8355" s="122"/>
      <c r="BR8355" s="8"/>
      <c r="BS8355" s="8"/>
      <c r="BT8355" s="8"/>
      <c r="BU8355" s="8"/>
      <c r="BV8355" s="122"/>
    </row>
    <row r="8356" spans="1:74" hidden="1" x14ac:dyDescent="0.3">
      <c r="A8356" s="8"/>
      <c r="B8356" s="2" t="s">
        <v>2</v>
      </c>
      <c r="C8356" s="2" t="s">
        <v>3</v>
      </c>
      <c r="D8356" s="2" t="s">
        <v>508</v>
      </c>
      <c r="E8356" s="9" t="s">
        <v>846</v>
      </c>
      <c r="F8356" s="10"/>
      <c r="G8356" s="18" t="s">
        <v>5</v>
      </c>
      <c r="H8356" s="3">
        <v>2024</v>
      </c>
      <c r="I8356" s="20" t="s">
        <v>286</v>
      </c>
      <c r="J8356" s="8" t="s">
        <v>340</v>
      </c>
      <c r="K8356" s="8" t="s">
        <v>318</v>
      </c>
      <c r="L8356" s="163">
        <f t="shared" si="409"/>
        <v>0</v>
      </c>
      <c r="M8356" s="163">
        <f t="shared" si="410"/>
        <v>0</v>
      </c>
      <c r="N8356" s="181"/>
      <c r="O8356" s="8"/>
      <c r="P8356" s="8"/>
      <c r="Q8356" s="8"/>
      <c r="R8356" s="8"/>
      <c r="S8356" s="122"/>
      <c r="T8356" s="8"/>
      <c r="U8356" s="8"/>
      <c r="V8356" s="8"/>
      <c r="W8356" s="8"/>
      <c r="X8356" s="122"/>
      <c r="Y8356" s="8"/>
      <c r="Z8356" s="8"/>
      <c r="AA8356" s="8"/>
      <c r="AB8356" s="8"/>
      <c r="AC8356" s="122"/>
      <c r="AD8356" s="8"/>
      <c r="AE8356" s="8"/>
      <c r="AF8356" s="8"/>
      <c r="AG8356" s="8"/>
      <c r="AH8356" s="122"/>
      <c r="AI8356" s="137"/>
      <c r="AJ8356" s="137"/>
      <c r="AK8356" s="137"/>
      <c r="AL8356" s="137"/>
      <c r="AM8356" s="138"/>
      <c r="AN8356" s="8"/>
      <c r="AO8356" s="8"/>
      <c r="AP8356" s="8"/>
      <c r="AQ8356" s="8"/>
      <c r="AR8356" s="122"/>
      <c r="AS8356" s="139"/>
      <c r="AT8356" s="139"/>
      <c r="AU8356" s="139"/>
      <c r="AV8356" s="139"/>
      <c r="AW8356" s="140"/>
      <c r="AX8356" s="8"/>
      <c r="AY8356" s="8"/>
      <c r="AZ8356" s="8"/>
      <c r="BA8356" s="8"/>
      <c r="BB8356" s="122"/>
      <c r="BC8356" s="8"/>
      <c r="BD8356" s="8"/>
      <c r="BE8356" s="8"/>
      <c r="BF8356" s="8"/>
      <c r="BG8356" s="122"/>
      <c r="BH8356" s="8"/>
      <c r="BI8356" s="8"/>
      <c r="BJ8356" s="8"/>
      <c r="BK8356" s="8"/>
      <c r="BL8356" s="122"/>
      <c r="BM8356" s="8"/>
      <c r="BN8356" s="8"/>
      <c r="BO8356" s="8"/>
      <c r="BP8356" s="8"/>
      <c r="BQ8356" s="122"/>
      <c r="BR8356" s="8"/>
      <c r="BS8356" s="8"/>
      <c r="BT8356" s="8"/>
      <c r="BU8356" s="8"/>
      <c r="BV8356" s="122"/>
    </row>
    <row r="8357" spans="1:74" hidden="1" x14ac:dyDescent="0.3">
      <c r="A8357" s="8"/>
      <c r="B8357" s="2" t="s">
        <v>2</v>
      </c>
      <c r="C8357" s="2" t="s">
        <v>3</v>
      </c>
      <c r="D8357" s="2" t="s">
        <v>508</v>
      </c>
      <c r="E8357" s="9" t="s">
        <v>846</v>
      </c>
      <c r="F8357" s="10"/>
      <c r="G8357" s="18" t="s">
        <v>5</v>
      </c>
      <c r="H8357" s="3">
        <v>2024</v>
      </c>
      <c r="I8357" s="20" t="s">
        <v>286</v>
      </c>
      <c r="J8357" s="8" t="s">
        <v>341</v>
      </c>
      <c r="K8357" s="8" t="s">
        <v>320</v>
      </c>
      <c r="L8357" s="163">
        <f t="shared" si="409"/>
        <v>0</v>
      </c>
      <c r="M8357" s="163">
        <f t="shared" si="410"/>
        <v>0</v>
      </c>
      <c r="N8357" s="181"/>
      <c r="O8357" s="8"/>
      <c r="P8357" s="8"/>
      <c r="Q8357" s="8"/>
      <c r="R8357" s="8"/>
      <c r="S8357" s="122"/>
      <c r="T8357" s="8"/>
      <c r="U8357" s="8"/>
      <c r="V8357" s="8"/>
      <c r="W8357" s="8"/>
      <c r="X8357" s="122"/>
      <c r="Y8357" s="8"/>
      <c r="Z8357" s="8"/>
      <c r="AA8357" s="8"/>
      <c r="AB8357" s="8"/>
      <c r="AC8357" s="122"/>
      <c r="AD8357" s="8"/>
      <c r="AE8357" s="8"/>
      <c r="AF8357" s="8"/>
      <c r="AG8357" s="8"/>
      <c r="AH8357" s="122"/>
      <c r="AI8357" s="137"/>
      <c r="AJ8357" s="137"/>
      <c r="AK8357" s="137"/>
      <c r="AL8357" s="137"/>
      <c r="AM8357" s="138"/>
      <c r="AN8357" s="8"/>
      <c r="AO8357" s="8"/>
      <c r="AP8357" s="8"/>
      <c r="AQ8357" s="8"/>
      <c r="AR8357" s="122"/>
      <c r="AS8357" s="139"/>
      <c r="AT8357" s="139"/>
      <c r="AU8357" s="139"/>
      <c r="AV8357" s="139"/>
      <c r="AW8357" s="140"/>
      <c r="AX8357" s="8"/>
      <c r="AY8357" s="8"/>
      <c r="AZ8357" s="8"/>
      <c r="BA8357" s="8"/>
      <c r="BB8357" s="122"/>
      <c r="BC8357" s="8"/>
      <c r="BD8357" s="8"/>
      <c r="BE8357" s="8"/>
      <c r="BF8357" s="8"/>
      <c r="BG8357" s="122"/>
      <c r="BH8357" s="8"/>
      <c r="BI8357" s="8"/>
      <c r="BJ8357" s="8"/>
      <c r="BK8357" s="8"/>
      <c r="BL8357" s="122"/>
      <c r="BM8357" s="8"/>
      <c r="BN8357" s="8"/>
      <c r="BO8357" s="8"/>
      <c r="BP8357" s="8"/>
      <c r="BQ8357" s="122"/>
      <c r="BR8357" s="8"/>
      <c r="BS8357" s="8"/>
      <c r="BT8357" s="8"/>
      <c r="BU8357" s="8"/>
      <c r="BV8357" s="122"/>
    </row>
    <row r="8358" spans="1:74" hidden="1" x14ac:dyDescent="0.3">
      <c r="A8358" s="8"/>
      <c r="B8358" s="2" t="s">
        <v>2</v>
      </c>
      <c r="C8358" s="2" t="s">
        <v>3</v>
      </c>
      <c r="D8358" s="2" t="s">
        <v>508</v>
      </c>
      <c r="E8358" s="9" t="s">
        <v>846</v>
      </c>
      <c r="F8358" s="10"/>
      <c r="G8358" s="18" t="s">
        <v>5</v>
      </c>
      <c r="H8358" s="3">
        <v>2024</v>
      </c>
      <c r="I8358" s="20" t="s">
        <v>286</v>
      </c>
      <c r="J8358" s="8" t="s">
        <v>342</v>
      </c>
      <c r="K8358" s="8" t="s">
        <v>320</v>
      </c>
      <c r="L8358" s="163">
        <f t="shared" si="409"/>
        <v>0</v>
      </c>
      <c r="M8358" s="163">
        <f t="shared" si="410"/>
        <v>0</v>
      </c>
      <c r="N8358" s="181"/>
      <c r="O8358" s="8"/>
      <c r="P8358" s="8"/>
      <c r="Q8358" s="8"/>
      <c r="R8358" s="8"/>
      <c r="S8358" s="122"/>
      <c r="T8358" s="8"/>
      <c r="U8358" s="8"/>
      <c r="V8358" s="8"/>
      <c r="W8358" s="8"/>
      <c r="X8358" s="122"/>
      <c r="Y8358" s="8"/>
      <c r="Z8358" s="8"/>
      <c r="AA8358" s="8"/>
      <c r="AB8358" s="8"/>
      <c r="AC8358" s="122"/>
      <c r="AD8358" s="8"/>
      <c r="AE8358" s="8"/>
      <c r="AF8358" s="8"/>
      <c r="AG8358" s="8"/>
      <c r="AH8358" s="122"/>
      <c r="AI8358" s="137"/>
      <c r="AJ8358" s="137"/>
      <c r="AK8358" s="137"/>
      <c r="AL8358" s="137"/>
      <c r="AM8358" s="138"/>
      <c r="AN8358" s="8"/>
      <c r="AO8358" s="8"/>
      <c r="AP8358" s="8"/>
      <c r="AQ8358" s="8"/>
      <c r="AR8358" s="122"/>
      <c r="AS8358" s="139"/>
      <c r="AT8358" s="139"/>
      <c r="AU8358" s="139"/>
      <c r="AV8358" s="139"/>
      <c r="AW8358" s="140"/>
      <c r="AX8358" s="8"/>
      <c r="AY8358" s="8"/>
      <c r="AZ8358" s="8"/>
      <c r="BA8358" s="8"/>
      <c r="BB8358" s="122"/>
      <c r="BC8358" s="8"/>
      <c r="BD8358" s="8"/>
      <c r="BE8358" s="8"/>
      <c r="BF8358" s="8"/>
      <c r="BG8358" s="122"/>
      <c r="BH8358" s="8"/>
      <c r="BI8358" s="8"/>
      <c r="BJ8358" s="8"/>
      <c r="BK8358" s="8"/>
      <c r="BL8358" s="122"/>
      <c r="BM8358" s="8"/>
      <c r="BN8358" s="8"/>
      <c r="BO8358" s="8"/>
      <c r="BP8358" s="8"/>
      <c r="BQ8358" s="122"/>
      <c r="BR8358" s="8"/>
      <c r="BS8358" s="8"/>
      <c r="BT8358" s="8"/>
      <c r="BU8358" s="8"/>
      <c r="BV8358" s="122"/>
    </row>
    <row r="8359" spans="1:74" hidden="1" x14ac:dyDescent="0.3">
      <c r="A8359" s="8"/>
      <c r="B8359" s="2" t="s">
        <v>2</v>
      </c>
      <c r="C8359" s="2" t="s">
        <v>3</v>
      </c>
      <c r="D8359" s="2" t="s">
        <v>508</v>
      </c>
      <c r="E8359" s="9" t="s">
        <v>846</v>
      </c>
      <c r="F8359" s="10"/>
      <c r="G8359" s="18" t="s">
        <v>5</v>
      </c>
      <c r="H8359" s="3">
        <v>2024</v>
      </c>
      <c r="I8359" s="20" t="s">
        <v>286</v>
      </c>
      <c r="J8359" s="8" t="s">
        <v>343</v>
      </c>
      <c r="K8359" s="8" t="s">
        <v>339</v>
      </c>
      <c r="L8359" s="163">
        <f t="shared" si="409"/>
        <v>0</v>
      </c>
      <c r="M8359" s="163">
        <f t="shared" si="410"/>
        <v>0</v>
      </c>
      <c r="N8359" s="181"/>
      <c r="O8359" s="8"/>
      <c r="P8359" s="8"/>
      <c r="Q8359" s="8"/>
      <c r="R8359" s="8"/>
      <c r="S8359" s="122"/>
      <c r="T8359" s="8"/>
      <c r="U8359" s="8"/>
      <c r="V8359" s="8"/>
      <c r="W8359" s="8"/>
      <c r="X8359" s="122"/>
      <c r="Y8359" s="8"/>
      <c r="Z8359" s="8"/>
      <c r="AA8359" s="8"/>
      <c r="AB8359" s="8"/>
      <c r="AC8359" s="122"/>
      <c r="AD8359" s="8"/>
      <c r="AE8359" s="8"/>
      <c r="AF8359" s="8"/>
      <c r="AG8359" s="8"/>
      <c r="AH8359" s="122"/>
      <c r="AI8359" s="137"/>
      <c r="AJ8359" s="137"/>
      <c r="AK8359" s="137"/>
      <c r="AL8359" s="137"/>
      <c r="AM8359" s="138"/>
      <c r="AN8359" s="8"/>
      <c r="AO8359" s="8"/>
      <c r="AP8359" s="8"/>
      <c r="AQ8359" s="8"/>
      <c r="AR8359" s="122"/>
      <c r="AS8359" s="139"/>
      <c r="AT8359" s="139"/>
      <c r="AU8359" s="139"/>
      <c r="AV8359" s="139"/>
      <c r="AW8359" s="140"/>
      <c r="AX8359" s="8"/>
      <c r="AY8359" s="8"/>
      <c r="AZ8359" s="8"/>
      <c r="BA8359" s="8"/>
      <c r="BB8359" s="122"/>
      <c r="BC8359" s="8"/>
      <c r="BD8359" s="8"/>
      <c r="BE8359" s="8"/>
      <c r="BF8359" s="8"/>
      <c r="BG8359" s="122"/>
      <c r="BH8359" s="8"/>
      <c r="BI8359" s="8"/>
      <c r="BJ8359" s="8"/>
      <c r="BK8359" s="8"/>
      <c r="BL8359" s="122"/>
      <c r="BM8359" s="8"/>
      <c r="BN8359" s="8"/>
      <c r="BO8359" s="8"/>
      <c r="BP8359" s="8"/>
      <c r="BQ8359" s="122"/>
      <c r="BR8359" s="8"/>
      <c r="BS8359" s="8"/>
      <c r="BT8359" s="8"/>
      <c r="BU8359" s="8"/>
      <c r="BV8359" s="122"/>
    </row>
    <row r="8360" spans="1:74" hidden="1" x14ac:dyDescent="0.3">
      <c r="A8360" s="8"/>
      <c r="B8360" s="2" t="s">
        <v>2</v>
      </c>
      <c r="C8360" s="2" t="s">
        <v>3</v>
      </c>
      <c r="D8360" s="2" t="s">
        <v>508</v>
      </c>
      <c r="E8360" s="9" t="s">
        <v>846</v>
      </c>
      <c r="F8360" s="10"/>
      <c r="G8360" s="18" t="s">
        <v>5</v>
      </c>
      <c r="H8360" s="3">
        <v>2024</v>
      </c>
      <c r="I8360" s="20" t="s">
        <v>288</v>
      </c>
      <c r="J8360" s="8" t="s">
        <v>344</v>
      </c>
      <c r="K8360" s="8" t="s">
        <v>318</v>
      </c>
      <c r="L8360" s="163">
        <f t="shared" si="409"/>
        <v>0</v>
      </c>
      <c r="M8360" s="163">
        <f t="shared" si="410"/>
        <v>0</v>
      </c>
      <c r="N8360" s="181"/>
      <c r="O8360" s="8"/>
      <c r="P8360" s="8"/>
      <c r="Q8360" s="8"/>
      <c r="R8360" s="8"/>
      <c r="S8360" s="122"/>
      <c r="T8360" s="8"/>
      <c r="U8360" s="8"/>
      <c r="V8360" s="8"/>
      <c r="W8360" s="8"/>
      <c r="X8360" s="122"/>
      <c r="Y8360" s="8"/>
      <c r="Z8360" s="8"/>
      <c r="AA8360" s="8"/>
      <c r="AB8360" s="8"/>
      <c r="AC8360" s="122"/>
      <c r="AD8360" s="8"/>
      <c r="AE8360" s="8"/>
      <c r="AF8360" s="8"/>
      <c r="AG8360" s="8"/>
      <c r="AH8360" s="122"/>
      <c r="AI8360" s="137"/>
      <c r="AJ8360" s="137"/>
      <c r="AK8360" s="137"/>
      <c r="AL8360" s="137"/>
      <c r="AM8360" s="138"/>
      <c r="AN8360" s="8"/>
      <c r="AO8360" s="8"/>
      <c r="AP8360" s="8"/>
      <c r="AQ8360" s="8"/>
      <c r="AR8360" s="122"/>
      <c r="AS8360" s="139"/>
      <c r="AT8360" s="139"/>
      <c r="AU8360" s="139"/>
      <c r="AV8360" s="139"/>
      <c r="AW8360" s="140"/>
      <c r="AX8360" s="8"/>
      <c r="AY8360" s="8"/>
      <c r="AZ8360" s="8"/>
      <c r="BA8360" s="8"/>
      <c r="BB8360" s="122"/>
      <c r="BC8360" s="8"/>
      <c r="BD8360" s="8"/>
      <c r="BE8360" s="8"/>
      <c r="BF8360" s="8"/>
      <c r="BG8360" s="122"/>
      <c r="BH8360" s="8"/>
      <c r="BI8360" s="8"/>
      <c r="BJ8360" s="8"/>
      <c r="BK8360" s="8"/>
      <c r="BL8360" s="122"/>
      <c r="BM8360" s="8"/>
      <c r="BN8360" s="8"/>
      <c r="BO8360" s="8"/>
      <c r="BP8360" s="8"/>
      <c r="BQ8360" s="122"/>
      <c r="BR8360" s="8"/>
      <c r="BS8360" s="8"/>
      <c r="BT8360" s="8"/>
      <c r="BU8360" s="8"/>
      <c r="BV8360" s="122"/>
    </row>
    <row r="8361" spans="1:74" hidden="1" x14ac:dyDescent="0.3">
      <c r="A8361" s="8"/>
      <c r="B8361" s="2" t="s">
        <v>2</v>
      </c>
      <c r="C8361" s="2" t="s">
        <v>3</v>
      </c>
      <c r="D8361" s="2" t="s">
        <v>508</v>
      </c>
      <c r="E8361" s="9" t="s">
        <v>846</v>
      </c>
      <c r="F8361" s="10"/>
      <c r="G8361" s="18" t="s">
        <v>5</v>
      </c>
      <c r="H8361" s="3">
        <v>2024</v>
      </c>
      <c r="I8361" s="20" t="s">
        <v>288</v>
      </c>
      <c r="J8361" s="2" t="s">
        <v>351</v>
      </c>
      <c r="K8361" s="2" t="s">
        <v>318</v>
      </c>
      <c r="L8361" s="163">
        <f t="shared" si="409"/>
        <v>0</v>
      </c>
      <c r="M8361" s="163">
        <f t="shared" si="410"/>
        <v>0</v>
      </c>
      <c r="N8361" s="181"/>
      <c r="O8361" s="8"/>
      <c r="P8361" s="8"/>
      <c r="Q8361" s="8"/>
      <c r="R8361" s="8"/>
      <c r="S8361" s="122"/>
      <c r="T8361" s="8"/>
      <c r="U8361" s="8"/>
      <c r="V8361" s="8"/>
      <c r="W8361" s="8"/>
      <c r="X8361" s="122"/>
      <c r="Y8361" s="8"/>
      <c r="Z8361" s="8"/>
      <c r="AA8361" s="8"/>
      <c r="AB8361" s="8"/>
      <c r="AC8361" s="122"/>
      <c r="AD8361" s="8"/>
      <c r="AE8361" s="8"/>
      <c r="AF8361" s="8"/>
      <c r="AG8361" s="8"/>
      <c r="AH8361" s="122"/>
      <c r="AI8361" s="137"/>
      <c r="AJ8361" s="137"/>
      <c r="AK8361" s="137"/>
      <c r="AL8361" s="137"/>
      <c r="AM8361" s="138"/>
      <c r="AN8361" s="8"/>
      <c r="AO8361" s="8"/>
      <c r="AP8361" s="8"/>
      <c r="AQ8361" s="8"/>
      <c r="AR8361" s="122"/>
      <c r="AS8361" s="139"/>
      <c r="AT8361" s="139"/>
      <c r="AU8361" s="139"/>
      <c r="AV8361" s="139"/>
      <c r="AW8361" s="140"/>
      <c r="AX8361" s="8"/>
      <c r="AY8361" s="8"/>
      <c r="AZ8361" s="8"/>
      <c r="BA8361" s="8"/>
      <c r="BB8361" s="122"/>
      <c r="BC8361" s="8"/>
      <c r="BD8361" s="8"/>
      <c r="BE8361" s="8"/>
      <c r="BF8361" s="8"/>
      <c r="BG8361" s="122"/>
      <c r="BH8361" s="8"/>
      <c r="BI8361" s="8"/>
      <c r="BJ8361" s="8"/>
      <c r="BK8361" s="8"/>
      <c r="BL8361" s="122"/>
      <c r="BM8361" s="8"/>
      <c r="BN8361" s="8"/>
      <c r="BO8361" s="8"/>
      <c r="BP8361" s="8"/>
      <c r="BQ8361" s="122"/>
      <c r="BR8361" s="8"/>
      <c r="BS8361" s="8"/>
      <c r="BT8361" s="8"/>
      <c r="BU8361" s="8"/>
      <c r="BV8361" s="122"/>
    </row>
    <row r="8362" spans="1:74" hidden="1" x14ac:dyDescent="0.3">
      <c r="A8362" s="8"/>
      <c r="B8362" s="2" t="s">
        <v>2</v>
      </c>
      <c r="C8362" s="2" t="s">
        <v>3</v>
      </c>
      <c r="D8362" s="2" t="s">
        <v>508</v>
      </c>
      <c r="E8362" s="9" t="s">
        <v>846</v>
      </c>
      <c r="F8362" s="10"/>
      <c r="G8362" s="18" t="s">
        <v>5</v>
      </c>
      <c r="H8362" s="3">
        <v>2024</v>
      </c>
      <c r="I8362" s="20" t="s">
        <v>288</v>
      </c>
      <c r="J8362" s="2" t="s">
        <v>352</v>
      </c>
      <c r="K8362" s="2" t="s">
        <v>321</v>
      </c>
      <c r="L8362" s="163">
        <f t="shared" si="409"/>
        <v>0</v>
      </c>
      <c r="M8362" s="163">
        <f t="shared" si="410"/>
        <v>0</v>
      </c>
      <c r="N8362" s="181"/>
      <c r="O8362" s="8"/>
      <c r="P8362" s="8"/>
      <c r="Q8362" s="8"/>
      <c r="R8362" s="8"/>
      <c r="S8362" s="122"/>
      <c r="T8362" s="8"/>
      <c r="U8362" s="8"/>
      <c r="V8362" s="8"/>
      <c r="W8362" s="8"/>
      <c r="X8362" s="122"/>
      <c r="Y8362" s="8"/>
      <c r="Z8362" s="8"/>
      <c r="AA8362" s="8"/>
      <c r="AB8362" s="8"/>
      <c r="AC8362" s="122"/>
      <c r="AD8362" s="8"/>
      <c r="AE8362" s="8"/>
      <c r="AF8362" s="8"/>
      <c r="AG8362" s="8"/>
      <c r="AH8362" s="122"/>
      <c r="AI8362" s="137"/>
      <c r="AJ8362" s="137"/>
      <c r="AK8362" s="137"/>
      <c r="AL8362" s="137"/>
      <c r="AM8362" s="138"/>
      <c r="AN8362" s="8"/>
      <c r="AO8362" s="8"/>
      <c r="AP8362" s="8"/>
      <c r="AQ8362" s="8"/>
      <c r="AR8362" s="122"/>
      <c r="AS8362" s="139"/>
      <c r="AT8362" s="139"/>
      <c r="AU8362" s="139"/>
      <c r="AV8362" s="139"/>
      <c r="AW8362" s="140"/>
      <c r="AX8362" s="8"/>
      <c r="AY8362" s="8"/>
      <c r="AZ8362" s="8"/>
      <c r="BA8362" s="8"/>
      <c r="BB8362" s="122"/>
      <c r="BC8362" s="8"/>
      <c r="BD8362" s="8"/>
      <c r="BE8362" s="8"/>
      <c r="BF8362" s="8"/>
      <c r="BG8362" s="122"/>
      <c r="BH8362" s="8"/>
      <c r="BI8362" s="8"/>
      <c r="BJ8362" s="8"/>
      <c r="BK8362" s="8"/>
      <c r="BL8362" s="122"/>
      <c r="BM8362" s="8"/>
      <c r="BN8362" s="8"/>
      <c r="BO8362" s="8"/>
      <c r="BP8362" s="8"/>
      <c r="BQ8362" s="122"/>
      <c r="BR8362" s="8"/>
      <c r="BS8362" s="8"/>
      <c r="BT8362" s="8"/>
      <c r="BU8362" s="8"/>
      <c r="BV8362" s="122"/>
    </row>
    <row r="8363" spans="1:74" hidden="1" x14ac:dyDescent="0.3">
      <c r="A8363" s="8"/>
      <c r="B8363" s="2" t="s">
        <v>2</v>
      </c>
      <c r="C8363" s="2" t="s">
        <v>3</v>
      </c>
      <c r="D8363" s="2" t="s">
        <v>508</v>
      </c>
      <c r="E8363" s="9" t="s">
        <v>846</v>
      </c>
      <c r="F8363" s="10"/>
      <c r="G8363" s="18" t="s">
        <v>5</v>
      </c>
      <c r="H8363" s="3">
        <v>2024</v>
      </c>
      <c r="I8363" s="20" t="s">
        <v>288</v>
      </c>
      <c r="J8363" s="2" t="s">
        <v>345</v>
      </c>
      <c r="K8363" s="2" t="s">
        <v>318</v>
      </c>
      <c r="L8363" s="163">
        <f t="shared" si="409"/>
        <v>0</v>
      </c>
      <c r="M8363" s="163">
        <f t="shared" si="410"/>
        <v>0</v>
      </c>
      <c r="N8363" s="181"/>
      <c r="O8363" s="8"/>
      <c r="P8363" s="8"/>
      <c r="Q8363" s="8"/>
      <c r="R8363" s="8"/>
      <c r="S8363" s="122"/>
      <c r="T8363" s="8"/>
      <c r="U8363" s="8"/>
      <c r="V8363" s="8"/>
      <c r="W8363" s="8"/>
      <c r="X8363" s="122"/>
      <c r="Y8363" s="8"/>
      <c r="Z8363" s="8"/>
      <c r="AA8363" s="8"/>
      <c r="AB8363" s="8"/>
      <c r="AC8363" s="122"/>
      <c r="AD8363" s="8"/>
      <c r="AE8363" s="8"/>
      <c r="AF8363" s="8"/>
      <c r="AG8363" s="8"/>
      <c r="AH8363" s="122"/>
      <c r="AI8363" s="137"/>
      <c r="AJ8363" s="137"/>
      <c r="AK8363" s="137"/>
      <c r="AL8363" s="137"/>
      <c r="AM8363" s="138"/>
      <c r="AN8363" s="8"/>
      <c r="AO8363" s="8"/>
      <c r="AP8363" s="8"/>
      <c r="AQ8363" s="8"/>
      <c r="AR8363" s="122"/>
      <c r="AS8363" s="139"/>
      <c r="AT8363" s="139"/>
      <c r="AU8363" s="139"/>
      <c r="AV8363" s="139"/>
      <c r="AW8363" s="140"/>
      <c r="AX8363" s="8"/>
      <c r="AY8363" s="8"/>
      <c r="AZ8363" s="8"/>
      <c r="BA8363" s="8"/>
      <c r="BB8363" s="122"/>
      <c r="BC8363" s="8"/>
      <c r="BD8363" s="8"/>
      <c r="BE8363" s="8"/>
      <c r="BF8363" s="8"/>
      <c r="BG8363" s="122"/>
      <c r="BH8363" s="8"/>
      <c r="BI8363" s="8"/>
      <c r="BJ8363" s="8"/>
      <c r="BK8363" s="8"/>
      <c r="BL8363" s="122"/>
      <c r="BM8363" s="8"/>
      <c r="BN8363" s="8"/>
      <c r="BO8363" s="8"/>
      <c r="BP8363" s="8"/>
      <c r="BQ8363" s="122"/>
      <c r="BR8363" s="8"/>
      <c r="BS8363" s="8"/>
      <c r="BT8363" s="8"/>
      <c r="BU8363" s="8"/>
      <c r="BV8363" s="122"/>
    </row>
    <row r="8364" spans="1:74" hidden="1" x14ac:dyDescent="0.3">
      <c r="A8364" s="8"/>
      <c r="B8364" s="2" t="s">
        <v>2</v>
      </c>
      <c r="C8364" s="2" t="s">
        <v>3</v>
      </c>
      <c r="D8364" s="2" t="s">
        <v>508</v>
      </c>
      <c r="E8364" s="9" t="s">
        <v>846</v>
      </c>
      <c r="F8364" s="10"/>
      <c r="G8364" s="18" t="s">
        <v>5</v>
      </c>
      <c r="H8364" s="3">
        <v>2024</v>
      </c>
      <c r="I8364" s="20" t="s">
        <v>289</v>
      </c>
      <c r="J8364" s="2" t="s">
        <v>268</v>
      </c>
      <c r="K8364" s="2" t="s">
        <v>318</v>
      </c>
      <c r="L8364" s="163">
        <f t="shared" si="409"/>
        <v>0</v>
      </c>
      <c r="M8364" s="163">
        <f t="shared" si="410"/>
        <v>0</v>
      </c>
      <c r="N8364" s="181"/>
      <c r="O8364" s="8"/>
      <c r="P8364" s="8"/>
      <c r="Q8364" s="8"/>
      <c r="R8364" s="8"/>
      <c r="S8364" s="122"/>
      <c r="T8364" s="8"/>
      <c r="U8364" s="8"/>
      <c r="V8364" s="8"/>
      <c r="W8364" s="8"/>
      <c r="X8364" s="122"/>
      <c r="Y8364" s="8"/>
      <c r="Z8364" s="8"/>
      <c r="AA8364" s="8"/>
      <c r="AB8364" s="8"/>
      <c r="AC8364" s="122"/>
      <c r="AD8364" s="8"/>
      <c r="AE8364" s="8"/>
      <c r="AF8364" s="8"/>
      <c r="AG8364" s="8"/>
      <c r="AH8364" s="122"/>
      <c r="AI8364" s="137"/>
      <c r="AJ8364" s="137"/>
      <c r="AK8364" s="137"/>
      <c r="AL8364" s="137"/>
      <c r="AM8364" s="138"/>
      <c r="AN8364" s="8"/>
      <c r="AO8364" s="8"/>
      <c r="AP8364" s="8"/>
      <c r="AQ8364" s="8"/>
      <c r="AR8364" s="122"/>
      <c r="AS8364" s="139"/>
      <c r="AT8364" s="139"/>
      <c r="AU8364" s="139"/>
      <c r="AV8364" s="139"/>
      <c r="AW8364" s="140"/>
      <c r="AX8364" s="8"/>
      <c r="AY8364" s="8"/>
      <c r="AZ8364" s="8"/>
      <c r="BA8364" s="8"/>
      <c r="BB8364" s="122"/>
      <c r="BC8364" s="8"/>
      <c r="BD8364" s="8"/>
      <c r="BE8364" s="8"/>
      <c r="BF8364" s="8"/>
      <c r="BG8364" s="122"/>
      <c r="BH8364" s="8"/>
      <c r="BI8364" s="8"/>
      <c r="BJ8364" s="8"/>
      <c r="BK8364" s="8"/>
      <c r="BL8364" s="122"/>
      <c r="BM8364" s="8"/>
      <c r="BN8364" s="8"/>
      <c r="BO8364" s="8"/>
      <c r="BP8364" s="8"/>
      <c r="BQ8364" s="122"/>
      <c r="BR8364" s="8"/>
      <c r="BS8364" s="8"/>
      <c r="BT8364" s="8"/>
      <c r="BU8364" s="8"/>
      <c r="BV8364" s="122"/>
    </row>
    <row r="8365" spans="1:74" hidden="1" x14ac:dyDescent="0.3">
      <c r="A8365" s="8"/>
      <c r="B8365" s="2" t="s">
        <v>2</v>
      </c>
      <c r="C8365" s="2" t="s">
        <v>3</v>
      </c>
      <c r="D8365" s="2" t="s">
        <v>508</v>
      </c>
      <c r="E8365" s="9" t="s">
        <v>846</v>
      </c>
      <c r="F8365" s="10"/>
      <c r="G8365" s="18" t="s">
        <v>5</v>
      </c>
      <c r="H8365" s="3">
        <v>2024</v>
      </c>
      <c r="I8365" s="20" t="s">
        <v>289</v>
      </c>
      <c r="J8365" s="2" t="s">
        <v>292</v>
      </c>
      <c r="K8365" s="2" t="s">
        <v>318</v>
      </c>
      <c r="L8365" s="163">
        <f t="shared" si="409"/>
        <v>0</v>
      </c>
      <c r="M8365" s="163">
        <f t="shared" si="410"/>
        <v>0</v>
      </c>
      <c r="N8365" s="181"/>
      <c r="O8365" s="8"/>
      <c r="P8365" s="8"/>
      <c r="Q8365" s="8"/>
      <c r="R8365" s="8"/>
      <c r="S8365" s="122"/>
      <c r="T8365" s="8"/>
      <c r="U8365" s="8"/>
      <c r="V8365" s="8"/>
      <c r="W8365" s="8"/>
      <c r="X8365" s="122"/>
      <c r="Y8365" s="8"/>
      <c r="Z8365" s="8"/>
      <c r="AA8365" s="8"/>
      <c r="AB8365" s="8"/>
      <c r="AC8365" s="122"/>
      <c r="AD8365" s="8"/>
      <c r="AE8365" s="8"/>
      <c r="AF8365" s="8"/>
      <c r="AG8365" s="8"/>
      <c r="AH8365" s="122"/>
      <c r="AI8365" s="137"/>
      <c r="AJ8365" s="137"/>
      <c r="AK8365" s="137"/>
      <c r="AL8365" s="137"/>
      <c r="AM8365" s="138"/>
      <c r="AN8365" s="8"/>
      <c r="AO8365" s="8"/>
      <c r="AP8365" s="8"/>
      <c r="AQ8365" s="8"/>
      <c r="AR8365" s="122"/>
      <c r="AS8365" s="139"/>
      <c r="AT8365" s="139"/>
      <c r="AU8365" s="139"/>
      <c r="AV8365" s="139"/>
      <c r="AW8365" s="140"/>
      <c r="AX8365" s="8"/>
      <c r="AY8365" s="8"/>
      <c r="AZ8365" s="8"/>
      <c r="BA8365" s="8"/>
      <c r="BB8365" s="122"/>
      <c r="BC8365" s="8"/>
      <c r="BD8365" s="8"/>
      <c r="BE8365" s="8"/>
      <c r="BF8365" s="8"/>
      <c r="BG8365" s="122"/>
      <c r="BH8365" s="8"/>
      <c r="BI8365" s="8"/>
      <c r="BJ8365" s="8"/>
      <c r="BK8365" s="8"/>
      <c r="BL8365" s="122"/>
      <c r="BM8365" s="8"/>
      <c r="BN8365" s="8"/>
      <c r="BO8365" s="8"/>
      <c r="BP8365" s="8"/>
      <c r="BQ8365" s="122"/>
      <c r="BR8365" s="8"/>
      <c r="BS8365" s="8"/>
      <c r="BT8365" s="8"/>
      <c r="BU8365" s="8"/>
      <c r="BV8365" s="122"/>
    </row>
    <row r="8366" spans="1:74" hidden="1" x14ac:dyDescent="0.3">
      <c r="A8366" s="8"/>
      <c r="B8366" s="2" t="s">
        <v>2</v>
      </c>
      <c r="C8366" s="2" t="s">
        <v>3</v>
      </c>
      <c r="D8366" s="2" t="s">
        <v>508</v>
      </c>
      <c r="E8366" s="9" t="s">
        <v>846</v>
      </c>
      <c r="F8366" s="10"/>
      <c r="G8366" s="18" t="s">
        <v>5</v>
      </c>
      <c r="H8366" s="3">
        <v>2024</v>
      </c>
      <c r="I8366" s="20" t="s">
        <v>285</v>
      </c>
      <c r="J8366" s="2" t="s">
        <v>293</v>
      </c>
      <c r="K8366" s="2" t="s">
        <v>318</v>
      </c>
      <c r="L8366" s="163">
        <f t="shared" si="409"/>
        <v>0</v>
      </c>
      <c r="M8366" s="163">
        <f t="shared" si="410"/>
        <v>0</v>
      </c>
      <c r="N8366" s="181"/>
      <c r="O8366" s="8"/>
      <c r="P8366" s="8"/>
      <c r="Q8366" s="8"/>
      <c r="R8366" s="8"/>
      <c r="S8366" s="122"/>
      <c r="T8366" s="8"/>
      <c r="U8366" s="8"/>
      <c r="V8366" s="8"/>
      <c r="W8366" s="8"/>
      <c r="X8366" s="122"/>
      <c r="Y8366" s="8"/>
      <c r="Z8366" s="8"/>
      <c r="AA8366" s="8"/>
      <c r="AB8366" s="8"/>
      <c r="AC8366" s="122"/>
      <c r="AD8366" s="8"/>
      <c r="AE8366" s="8"/>
      <c r="AF8366" s="8"/>
      <c r="AG8366" s="8"/>
      <c r="AH8366" s="122"/>
      <c r="AI8366" s="137"/>
      <c r="AJ8366" s="137"/>
      <c r="AK8366" s="137"/>
      <c r="AL8366" s="137"/>
      <c r="AM8366" s="138"/>
      <c r="AN8366" s="8"/>
      <c r="AO8366" s="8"/>
      <c r="AP8366" s="8"/>
      <c r="AQ8366" s="8"/>
      <c r="AR8366" s="122"/>
      <c r="AS8366" s="139"/>
      <c r="AT8366" s="139"/>
      <c r="AU8366" s="139"/>
      <c r="AV8366" s="139"/>
      <c r="AW8366" s="140"/>
      <c r="AX8366" s="8"/>
      <c r="AY8366" s="8"/>
      <c r="AZ8366" s="8"/>
      <c r="BA8366" s="8"/>
      <c r="BB8366" s="122"/>
      <c r="BC8366" s="8"/>
      <c r="BD8366" s="8"/>
      <c r="BE8366" s="8"/>
      <c r="BF8366" s="8"/>
      <c r="BG8366" s="122"/>
      <c r="BH8366" s="8"/>
      <c r="BI8366" s="8"/>
      <c r="BJ8366" s="8"/>
      <c r="BK8366" s="8"/>
      <c r="BL8366" s="122"/>
      <c r="BM8366" s="8"/>
      <c r="BN8366" s="8"/>
      <c r="BO8366" s="8"/>
      <c r="BP8366" s="8"/>
      <c r="BQ8366" s="122"/>
      <c r="BR8366" s="8"/>
      <c r="BS8366" s="8"/>
      <c r="BT8366" s="8"/>
      <c r="BU8366" s="8"/>
      <c r="BV8366" s="122"/>
    </row>
    <row r="8367" spans="1:74" hidden="1" x14ac:dyDescent="0.3">
      <c r="A8367" s="8"/>
      <c r="B8367" s="2" t="s">
        <v>2</v>
      </c>
      <c r="C8367" s="2" t="s">
        <v>3</v>
      </c>
      <c r="D8367" s="2" t="s">
        <v>508</v>
      </c>
      <c r="E8367" s="9" t="s">
        <v>846</v>
      </c>
      <c r="F8367" s="10"/>
      <c r="G8367" s="18" t="s">
        <v>5</v>
      </c>
      <c r="H8367" s="3">
        <v>2024</v>
      </c>
      <c r="I8367" s="20" t="s">
        <v>287</v>
      </c>
      <c r="J8367" s="2" t="s">
        <v>269</v>
      </c>
      <c r="K8367" s="2" t="s">
        <v>320</v>
      </c>
      <c r="L8367" s="163">
        <f t="shared" si="409"/>
        <v>5</v>
      </c>
      <c r="M8367" s="163">
        <f t="shared" si="410"/>
        <v>10.154</v>
      </c>
      <c r="N8367" s="181"/>
      <c r="O8367" s="8"/>
      <c r="P8367" s="8"/>
      <c r="Q8367" s="8"/>
      <c r="R8367" s="8"/>
      <c r="S8367" s="122"/>
      <c r="T8367" s="8"/>
      <c r="U8367" s="8"/>
      <c r="V8367" s="8"/>
      <c r="W8367" s="8"/>
      <c r="X8367" s="122"/>
      <c r="Y8367" s="8"/>
      <c r="Z8367" s="8"/>
      <c r="AA8367" s="8"/>
      <c r="AB8367" s="8"/>
      <c r="AC8367" s="122"/>
      <c r="AD8367" s="8"/>
      <c r="AE8367" s="8"/>
      <c r="AF8367" s="8"/>
      <c r="AG8367" s="8"/>
      <c r="AH8367" s="122"/>
      <c r="AI8367" s="137"/>
      <c r="AJ8367" s="137"/>
      <c r="AK8367" s="137"/>
      <c r="AL8367" s="137"/>
      <c r="AM8367" s="138"/>
      <c r="AN8367" s="8"/>
      <c r="AO8367" s="8"/>
      <c r="AP8367" s="8"/>
      <c r="AQ8367" s="8"/>
      <c r="AR8367" s="122"/>
      <c r="AS8367" s="139"/>
      <c r="AT8367" s="139"/>
      <c r="AU8367" s="139"/>
      <c r="AV8367" s="139"/>
      <c r="AW8367" s="140"/>
      <c r="AX8367" s="8"/>
      <c r="AY8367" s="8"/>
      <c r="AZ8367" s="8"/>
      <c r="BA8367" s="8">
        <v>5</v>
      </c>
      <c r="BB8367" s="122">
        <v>10.154</v>
      </c>
      <c r="BC8367" s="8"/>
      <c r="BD8367" s="8"/>
      <c r="BE8367" s="8"/>
      <c r="BF8367" s="8"/>
      <c r="BG8367" s="122"/>
      <c r="BH8367" s="8"/>
      <c r="BI8367" s="8"/>
      <c r="BJ8367" s="8"/>
      <c r="BK8367" s="8"/>
      <c r="BL8367" s="122"/>
      <c r="BM8367" s="8"/>
      <c r="BN8367" s="8"/>
      <c r="BO8367" s="8"/>
      <c r="BP8367" s="8"/>
      <c r="BQ8367" s="122"/>
      <c r="BR8367" s="8"/>
      <c r="BS8367" s="8"/>
      <c r="BT8367" s="8"/>
      <c r="BU8367" s="8"/>
      <c r="BV8367" s="122"/>
    </row>
    <row r="8368" spans="1:74" hidden="1" x14ac:dyDescent="0.3">
      <c r="A8368" s="8"/>
      <c r="B8368" s="2" t="s">
        <v>2</v>
      </c>
      <c r="C8368" s="2" t="s">
        <v>3</v>
      </c>
      <c r="D8368" s="2" t="s">
        <v>508</v>
      </c>
      <c r="E8368" s="9" t="s">
        <v>846</v>
      </c>
      <c r="F8368" s="10"/>
      <c r="G8368" s="18" t="s">
        <v>5</v>
      </c>
      <c r="H8368" s="3">
        <v>2024</v>
      </c>
      <c r="I8368" s="20" t="s">
        <v>287</v>
      </c>
      <c r="J8368" s="2" t="s">
        <v>270</v>
      </c>
      <c r="K8368" s="2" t="s">
        <v>320</v>
      </c>
      <c r="L8368" s="163">
        <f t="shared" si="409"/>
        <v>1</v>
      </c>
      <c r="M8368" s="163">
        <f t="shared" si="410"/>
        <v>4.1459999999999999</v>
      </c>
      <c r="N8368" s="181"/>
      <c r="O8368" s="8"/>
      <c r="P8368" s="8"/>
      <c r="Q8368" s="8"/>
      <c r="R8368" s="8"/>
      <c r="S8368" s="122"/>
      <c r="T8368" s="8"/>
      <c r="U8368" s="8"/>
      <c r="V8368" s="8"/>
      <c r="W8368" s="8"/>
      <c r="X8368" s="122"/>
      <c r="Y8368" s="8"/>
      <c r="Z8368" s="8"/>
      <c r="AA8368" s="8"/>
      <c r="AB8368" s="8"/>
      <c r="AC8368" s="122"/>
      <c r="AD8368" s="8"/>
      <c r="AE8368" s="8"/>
      <c r="AF8368" s="8"/>
      <c r="AG8368" s="8"/>
      <c r="AH8368" s="122"/>
      <c r="AI8368" s="137"/>
      <c r="AJ8368" s="137"/>
      <c r="AK8368" s="137"/>
      <c r="AL8368" s="137"/>
      <c r="AM8368" s="138"/>
      <c r="AN8368" s="8"/>
      <c r="AO8368" s="8"/>
      <c r="AP8368" s="8"/>
      <c r="AQ8368" s="8"/>
      <c r="AR8368" s="122"/>
      <c r="AS8368" s="139"/>
      <c r="AT8368" s="139"/>
      <c r="AU8368" s="139"/>
      <c r="AV8368" s="139"/>
      <c r="AW8368" s="140"/>
      <c r="AX8368" s="8"/>
      <c r="AY8368" s="8"/>
      <c r="AZ8368" s="8"/>
      <c r="BA8368" s="8">
        <v>1</v>
      </c>
      <c r="BB8368" s="122">
        <v>4.1459999999999999</v>
      </c>
      <c r="BC8368" s="8"/>
      <c r="BD8368" s="8"/>
      <c r="BE8368" s="8"/>
      <c r="BF8368" s="8"/>
      <c r="BG8368" s="122"/>
      <c r="BH8368" s="8"/>
      <c r="BI8368" s="8"/>
      <c r="BJ8368" s="8"/>
      <c r="BK8368" s="8"/>
      <c r="BL8368" s="122"/>
      <c r="BM8368" s="8"/>
      <c r="BN8368" s="8"/>
      <c r="BO8368" s="8"/>
      <c r="BP8368" s="8"/>
      <c r="BQ8368" s="122"/>
      <c r="BR8368" s="8"/>
      <c r="BS8368" s="8"/>
      <c r="BT8368" s="8"/>
      <c r="BU8368" s="8"/>
      <c r="BV8368" s="122"/>
    </row>
    <row r="8369" spans="1:74" hidden="1" x14ac:dyDescent="0.3">
      <c r="A8369" s="8"/>
      <c r="B8369" s="2" t="s">
        <v>2</v>
      </c>
      <c r="C8369" s="2" t="s">
        <v>3</v>
      </c>
      <c r="D8369" s="2" t="s">
        <v>508</v>
      </c>
      <c r="E8369" s="9" t="s">
        <v>846</v>
      </c>
      <c r="F8369" s="10"/>
      <c r="G8369" s="18" t="s">
        <v>5</v>
      </c>
      <c r="H8369" s="3">
        <v>2024</v>
      </c>
      <c r="I8369" s="20" t="s">
        <v>290</v>
      </c>
      <c r="J8369" s="2" t="s">
        <v>271</v>
      </c>
      <c r="K8369" s="2" t="s">
        <v>321</v>
      </c>
      <c r="L8369" s="163">
        <f t="shared" si="409"/>
        <v>0</v>
      </c>
      <c r="M8369" s="163">
        <f t="shared" si="410"/>
        <v>0</v>
      </c>
      <c r="N8369" s="181"/>
      <c r="O8369" s="8"/>
      <c r="P8369" s="8"/>
      <c r="Q8369" s="8"/>
      <c r="R8369" s="8"/>
      <c r="S8369" s="122"/>
      <c r="T8369" s="8"/>
      <c r="U8369" s="8"/>
      <c r="V8369" s="8"/>
      <c r="W8369" s="8"/>
      <c r="X8369" s="122"/>
      <c r="Y8369" s="8"/>
      <c r="Z8369" s="8"/>
      <c r="AA8369" s="8"/>
      <c r="AB8369" s="8"/>
      <c r="AC8369" s="122"/>
      <c r="AD8369" s="8"/>
      <c r="AE8369" s="8"/>
      <c r="AF8369" s="8"/>
      <c r="AG8369" s="8"/>
      <c r="AH8369" s="122"/>
      <c r="AI8369" s="137"/>
      <c r="AJ8369" s="137"/>
      <c r="AK8369" s="137"/>
      <c r="AL8369" s="137"/>
      <c r="AM8369" s="138"/>
      <c r="AN8369" s="8"/>
      <c r="AO8369" s="8"/>
      <c r="AP8369" s="8"/>
      <c r="AQ8369" s="8"/>
      <c r="AR8369" s="122"/>
      <c r="AS8369" s="139"/>
      <c r="AT8369" s="139"/>
      <c r="AU8369" s="139"/>
      <c r="AV8369" s="139"/>
      <c r="AW8369" s="140"/>
      <c r="AX8369" s="8"/>
      <c r="AY8369" s="8"/>
      <c r="AZ8369" s="8"/>
      <c r="BA8369" s="8"/>
      <c r="BB8369" s="122"/>
      <c r="BC8369" s="8"/>
      <c r="BD8369" s="8"/>
      <c r="BE8369" s="8"/>
      <c r="BF8369" s="8"/>
      <c r="BG8369" s="122"/>
      <c r="BH8369" s="8"/>
      <c r="BI8369" s="8"/>
      <c r="BJ8369" s="8"/>
      <c r="BK8369" s="8"/>
      <c r="BL8369" s="122"/>
      <c r="BM8369" s="8"/>
      <c r="BN8369" s="8"/>
      <c r="BO8369" s="8"/>
      <c r="BP8369" s="8"/>
      <c r="BQ8369" s="122"/>
      <c r="BR8369" s="8"/>
      <c r="BS8369" s="8"/>
      <c r="BT8369" s="8"/>
      <c r="BU8369" s="8"/>
      <c r="BV8369" s="122"/>
    </row>
    <row r="8370" spans="1:74" hidden="1" x14ac:dyDescent="0.3">
      <c r="A8370" s="8"/>
      <c r="B8370" s="2" t="s">
        <v>2</v>
      </c>
      <c r="C8370" s="2" t="s">
        <v>3</v>
      </c>
      <c r="D8370" s="2" t="s">
        <v>508</v>
      </c>
      <c r="E8370" s="9" t="s">
        <v>846</v>
      </c>
      <c r="F8370" s="10"/>
      <c r="G8370" s="18" t="s">
        <v>5</v>
      </c>
      <c r="H8370" s="3">
        <v>2024</v>
      </c>
      <c r="I8370" s="20" t="s">
        <v>284</v>
      </c>
      <c r="J8370" s="2" t="s">
        <v>294</v>
      </c>
      <c r="K8370" s="2" t="s">
        <v>320</v>
      </c>
      <c r="L8370" s="163">
        <f t="shared" si="409"/>
        <v>0</v>
      </c>
      <c r="M8370" s="163">
        <f t="shared" si="410"/>
        <v>0</v>
      </c>
      <c r="N8370" s="181"/>
      <c r="O8370" s="8"/>
      <c r="P8370" s="8"/>
      <c r="Q8370" s="8"/>
      <c r="R8370" s="8"/>
      <c r="S8370" s="122"/>
      <c r="T8370" s="8"/>
      <c r="U8370" s="8"/>
      <c r="V8370" s="8"/>
      <c r="W8370" s="8"/>
      <c r="X8370" s="122"/>
      <c r="Y8370" s="8"/>
      <c r="Z8370" s="8"/>
      <c r="AA8370" s="8"/>
      <c r="AB8370" s="8"/>
      <c r="AC8370" s="122"/>
      <c r="AD8370" s="8"/>
      <c r="AE8370" s="8"/>
      <c r="AF8370" s="8"/>
      <c r="AG8370" s="8"/>
      <c r="AH8370" s="122"/>
      <c r="AI8370" s="137"/>
      <c r="AJ8370" s="137"/>
      <c r="AK8370" s="137"/>
      <c r="AL8370" s="137"/>
      <c r="AM8370" s="138"/>
      <c r="AN8370" s="8"/>
      <c r="AO8370" s="8"/>
      <c r="AP8370" s="8"/>
      <c r="AQ8370" s="8"/>
      <c r="AR8370" s="122"/>
      <c r="AS8370" s="139"/>
      <c r="AT8370" s="139"/>
      <c r="AU8370" s="139"/>
      <c r="AV8370" s="139"/>
      <c r="AW8370" s="140"/>
      <c r="AX8370" s="8"/>
      <c r="AY8370" s="8"/>
      <c r="AZ8370" s="8"/>
      <c r="BA8370" s="8"/>
      <c r="BB8370" s="122"/>
      <c r="BC8370" s="8"/>
      <c r="BD8370" s="8"/>
      <c r="BE8370" s="8"/>
      <c r="BF8370" s="8"/>
      <c r="BG8370" s="122"/>
      <c r="BH8370" s="8"/>
      <c r="BI8370" s="8"/>
      <c r="BJ8370" s="8"/>
      <c r="BK8370" s="8"/>
      <c r="BL8370" s="122"/>
      <c r="BM8370" s="8"/>
      <c r="BN8370" s="8"/>
      <c r="BO8370" s="8"/>
      <c r="BP8370" s="8"/>
      <c r="BQ8370" s="122"/>
      <c r="BR8370" s="8"/>
      <c r="BS8370" s="8"/>
      <c r="BT8370" s="8"/>
      <c r="BU8370" s="8"/>
      <c r="BV8370" s="122"/>
    </row>
    <row r="8371" spans="1:74" hidden="1" x14ac:dyDescent="0.3">
      <c r="A8371" s="8"/>
      <c r="B8371" s="2" t="s">
        <v>2</v>
      </c>
      <c r="C8371" s="2" t="s">
        <v>3</v>
      </c>
      <c r="D8371" s="2" t="s">
        <v>508</v>
      </c>
      <c r="E8371" s="9" t="s">
        <v>846</v>
      </c>
      <c r="F8371" s="10"/>
      <c r="G8371" s="18" t="s">
        <v>5</v>
      </c>
      <c r="H8371" s="3">
        <v>2024</v>
      </c>
      <c r="I8371" s="20" t="s">
        <v>284</v>
      </c>
      <c r="J8371" s="2" t="s">
        <v>346</v>
      </c>
      <c r="K8371" s="2" t="s">
        <v>320</v>
      </c>
      <c r="L8371" s="163">
        <f t="shared" si="409"/>
        <v>0</v>
      </c>
      <c r="M8371" s="163">
        <f t="shared" si="410"/>
        <v>0</v>
      </c>
      <c r="N8371" s="181"/>
      <c r="O8371" s="8"/>
      <c r="P8371" s="8"/>
      <c r="Q8371" s="8"/>
      <c r="R8371" s="8"/>
      <c r="S8371" s="122"/>
      <c r="T8371" s="8"/>
      <c r="U8371" s="8"/>
      <c r="V8371" s="8"/>
      <c r="W8371" s="8"/>
      <c r="X8371" s="122"/>
      <c r="Y8371" s="8"/>
      <c r="Z8371" s="8"/>
      <c r="AA8371" s="8"/>
      <c r="AB8371" s="8"/>
      <c r="AC8371" s="122"/>
      <c r="AD8371" s="8"/>
      <c r="AE8371" s="8"/>
      <c r="AF8371" s="8"/>
      <c r="AG8371" s="8"/>
      <c r="AH8371" s="122"/>
      <c r="AI8371" s="137"/>
      <c r="AJ8371" s="137"/>
      <c r="AK8371" s="137"/>
      <c r="AL8371" s="137"/>
      <c r="AM8371" s="138"/>
      <c r="AN8371" s="8"/>
      <c r="AO8371" s="8"/>
      <c r="AP8371" s="8"/>
      <c r="AQ8371" s="8"/>
      <c r="AR8371" s="122"/>
      <c r="AS8371" s="139"/>
      <c r="AT8371" s="139"/>
      <c r="AU8371" s="139"/>
      <c r="AV8371" s="139"/>
      <c r="AW8371" s="140"/>
      <c r="AX8371" s="8"/>
      <c r="AY8371" s="8"/>
      <c r="AZ8371" s="8"/>
      <c r="BA8371" s="8"/>
      <c r="BB8371" s="122"/>
      <c r="BC8371" s="8"/>
      <c r="BD8371" s="8"/>
      <c r="BE8371" s="8"/>
      <c r="BF8371" s="8"/>
      <c r="BG8371" s="122"/>
      <c r="BH8371" s="8"/>
      <c r="BI8371" s="8"/>
      <c r="BJ8371" s="8"/>
      <c r="BK8371" s="8"/>
      <c r="BL8371" s="122"/>
      <c r="BM8371" s="8"/>
      <c r="BN8371" s="8"/>
      <c r="BO8371" s="8"/>
      <c r="BP8371" s="8"/>
      <c r="BQ8371" s="122"/>
      <c r="BR8371" s="8"/>
      <c r="BS8371" s="8"/>
      <c r="BT8371" s="8"/>
      <c r="BU8371" s="8"/>
      <c r="BV8371" s="122"/>
    </row>
    <row r="8372" spans="1:74" hidden="1" x14ac:dyDescent="0.3">
      <c r="A8372" s="8"/>
      <c r="B8372" s="2" t="s">
        <v>2</v>
      </c>
      <c r="C8372" s="2" t="s">
        <v>3</v>
      </c>
      <c r="D8372" s="2" t="s">
        <v>508</v>
      </c>
      <c r="E8372" s="9" t="s">
        <v>846</v>
      </c>
      <c r="F8372" s="10"/>
      <c r="G8372" s="18" t="s">
        <v>5</v>
      </c>
      <c r="H8372" s="3">
        <v>2024</v>
      </c>
      <c r="I8372" s="20" t="s">
        <v>284</v>
      </c>
      <c r="J8372" s="2" t="s">
        <v>295</v>
      </c>
      <c r="K8372" s="2" t="s">
        <v>320</v>
      </c>
      <c r="L8372" s="163">
        <f t="shared" si="409"/>
        <v>0</v>
      </c>
      <c r="M8372" s="163">
        <f t="shared" si="410"/>
        <v>0</v>
      </c>
      <c r="N8372" s="181"/>
      <c r="O8372" s="8"/>
      <c r="P8372" s="8"/>
      <c r="Q8372" s="8"/>
      <c r="R8372" s="8"/>
      <c r="S8372" s="122"/>
      <c r="T8372" s="8"/>
      <c r="U8372" s="8"/>
      <c r="V8372" s="8"/>
      <c r="W8372" s="8"/>
      <c r="X8372" s="122"/>
      <c r="Y8372" s="8"/>
      <c r="Z8372" s="8"/>
      <c r="AA8372" s="8"/>
      <c r="AB8372" s="8"/>
      <c r="AC8372" s="122"/>
      <c r="AD8372" s="8"/>
      <c r="AE8372" s="8"/>
      <c r="AF8372" s="8"/>
      <c r="AG8372" s="8"/>
      <c r="AH8372" s="122"/>
      <c r="AI8372" s="137"/>
      <c r="AJ8372" s="137"/>
      <c r="AK8372" s="137"/>
      <c r="AL8372" s="137"/>
      <c r="AM8372" s="138"/>
      <c r="AN8372" s="8"/>
      <c r="AO8372" s="8"/>
      <c r="AP8372" s="8"/>
      <c r="AQ8372" s="8"/>
      <c r="AR8372" s="122"/>
      <c r="AS8372" s="139"/>
      <c r="AT8372" s="139"/>
      <c r="AU8372" s="139"/>
      <c r="AV8372" s="139"/>
      <c r="AW8372" s="140"/>
      <c r="AX8372" s="8"/>
      <c r="AY8372" s="8"/>
      <c r="AZ8372" s="8"/>
      <c r="BA8372" s="8"/>
      <c r="BB8372" s="122"/>
      <c r="BC8372" s="8"/>
      <c r="BD8372" s="8"/>
      <c r="BE8372" s="8"/>
      <c r="BF8372" s="8"/>
      <c r="BG8372" s="122"/>
      <c r="BH8372" s="8"/>
      <c r="BI8372" s="8"/>
      <c r="BJ8372" s="8"/>
      <c r="BK8372" s="8"/>
      <c r="BL8372" s="122"/>
      <c r="BM8372" s="8"/>
      <c r="BN8372" s="8"/>
      <c r="BO8372" s="8"/>
      <c r="BP8372" s="8"/>
      <c r="BQ8372" s="122"/>
      <c r="BR8372" s="8"/>
      <c r="BS8372" s="8"/>
      <c r="BT8372" s="8"/>
      <c r="BU8372" s="8"/>
      <c r="BV8372" s="122"/>
    </row>
    <row r="8373" spans="1:74" hidden="1" x14ac:dyDescent="0.3">
      <c r="A8373" s="8"/>
      <c r="B8373" s="2" t="s">
        <v>2</v>
      </c>
      <c r="C8373" s="2" t="s">
        <v>3</v>
      </c>
      <c r="D8373" s="2" t="s">
        <v>508</v>
      </c>
      <c r="E8373" s="9" t="s">
        <v>846</v>
      </c>
      <c r="F8373" s="10"/>
      <c r="G8373" s="18" t="s">
        <v>5</v>
      </c>
      <c r="H8373" s="3">
        <v>2024</v>
      </c>
      <c r="I8373" s="20" t="s">
        <v>290</v>
      </c>
      <c r="J8373" s="2" t="s">
        <v>299</v>
      </c>
      <c r="K8373" s="2" t="s">
        <v>318</v>
      </c>
      <c r="L8373" s="163">
        <f t="shared" si="409"/>
        <v>0</v>
      </c>
      <c r="M8373" s="163">
        <f t="shared" si="410"/>
        <v>0</v>
      </c>
      <c r="N8373" s="181"/>
      <c r="O8373" s="8"/>
      <c r="P8373" s="8"/>
      <c r="Q8373" s="8"/>
      <c r="R8373" s="8"/>
      <c r="S8373" s="122"/>
      <c r="T8373" s="8"/>
      <c r="U8373" s="8"/>
      <c r="V8373" s="8"/>
      <c r="W8373" s="8"/>
      <c r="X8373" s="122"/>
      <c r="Y8373" s="8"/>
      <c r="Z8373" s="8"/>
      <c r="AA8373" s="8"/>
      <c r="AB8373" s="8"/>
      <c r="AC8373" s="122"/>
      <c r="AD8373" s="8"/>
      <c r="AE8373" s="8"/>
      <c r="AF8373" s="8"/>
      <c r="AG8373" s="8"/>
      <c r="AH8373" s="122"/>
      <c r="AI8373" s="137"/>
      <c r="AJ8373" s="137"/>
      <c r="AK8373" s="137"/>
      <c r="AL8373" s="137"/>
      <c r="AM8373" s="138"/>
      <c r="AN8373" s="8"/>
      <c r="AO8373" s="8"/>
      <c r="AP8373" s="8"/>
      <c r="AQ8373" s="8"/>
      <c r="AR8373" s="122"/>
      <c r="AS8373" s="139"/>
      <c r="AT8373" s="139"/>
      <c r="AU8373" s="139"/>
      <c r="AV8373" s="139"/>
      <c r="AW8373" s="140"/>
      <c r="AX8373" s="8"/>
      <c r="AY8373" s="8"/>
      <c r="AZ8373" s="8"/>
      <c r="BA8373" s="8"/>
      <c r="BB8373" s="122"/>
      <c r="BC8373" s="8"/>
      <c r="BD8373" s="8"/>
      <c r="BE8373" s="8"/>
      <c r="BF8373" s="8"/>
      <c r="BG8373" s="122"/>
      <c r="BH8373" s="8"/>
      <c r="BI8373" s="8"/>
      <c r="BJ8373" s="8"/>
      <c r="BK8373" s="8"/>
      <c r="BL8373" s="122"/>
      <c r="BM8373" s="8"/>
      <c r="BN8373" s="8"/>
      <c r="BO8373" s="8"/>
      <c r="BP8373" s="8"/>
      <c r="BQ8373" s="122"/>
      <c r="BR8373" s="8"/>
      <c r="BS8373" s="8"/>
      <c r="BT8373" s="8"/>
      <c r="BU8373" s="8"/>
      <c r="BV8373" s="122"/>
    </row>
    <row r="8374" spans="1:74" hidden="1" x14ac:dyDescent="0.3">
      <c r="A8374" s="8"/>
      <c r="B8374" s="2" t="s">
        <v>2</v>
      </c>
      <c r="C8374" s="2" t="s">
        <v>3</v>
      </c>
      <c r="D8374" s="2" t="s">
        <v>508</v>
      </c>
      <c r="E8374" s="9" t="s">
        <v>846</v>
      </c>
      <c r="F8374" s="10"/>
      <c r="G8374" s="18" t="s">
        <v>5</v>
      </c>
      <c r="H8374" s="3">
        <v>2024</v>
      </c>
      <c r="I8374" s="20" t="s">
        <v>315</v>
      </c>
      <c r="J8374" s="2" t="s">
        <v>347</v>
      </c>
      <c r="K8374" s="2" t="s">
        <v>320</v>
      </c>
      <c r="L8374" s="163">
        <f t="shared" si="409"/>
        <v>0</v>
      </c>
      <c r="M8374" s="163">
        <f t="shared" si="410"/>
        <v>0</v>
      </c>
      <c r="N8374" s="181"/>
      <c r="O8374" s="8"/>
      <c r="P8374" s="8"/>
      <c r="Q8374" s="8"/>
      <c r="R8374" s="8"/>
      <c r="S8374" s="122"/>
      <c r="T8374" s="8"/>
      <c r="U8374" s="8"/>
      <c r="V8374" s="8"/>
      <c r="W8374" s="8"/>
      <c r="X8374" s="122"/>
      <c r="Y8374" s="8"/>
      <c r="Z8374" s="8"/>
      <c r="AA8374" s="8"/>
      <c r="AB8374" s="8"/>
      <c r="AC8374" s="122"/>
      <c r="AD8374" s="8"/>
      <c r="AE8374" s="8"/>
      <c r="AF8374" s="8"/>
      <c r="AG8374" s="8"/>
      <c r="AH8374" s="122"/>
      <c r="AI8374" s="137"/>
      <c r="AJ8374" s="137"/>
      <c r="AK8374" s="137"/>
      <c r="AL8374" s="137"/>
      <c r="AM8374" s="138"/>
      <c r="AN8374" s="8"/>
      <c r="AO8374" s="8"/>
      <c r="AP8374" s="8"/>
      <c r="AQ8374" s="8"/>
      <c r="AR8374" s="122"/>
      <c r="AS8374" s="139"/>
      <c r="AT8374" s="139"/>
      <c r="AU8374" s="139"/>
      <c r="AV8374" s="139"/>
      <c r="AW8374" s="140"/>
      <c r="AX8374" s="8"/>
      <c r="AY8374" s="8"/>
      <c r="AZ8374" s="8"/>
      <c r="BA8374" s="8"/>
      <c r="BB8374" s="122"/>
      <c r="BC8374" s="8"/>
      <c r="BD8374" s="8"/>
      <c r="BE8374" s="8"/>
      <c r="BF8374" s="8"/>
      <c r="BG8374" s="122"/>
      <c r="BH8374" s="8"/>
      <c r="BI8374" s="8"/>
      <c r="BJ8374" s="8"/>
      <c r="BK8374" s="8"/>
      <c r="BL8374" s="122"/>
      <c r="BM8374" s="8"/>
      <c r="BN8374" s="8"/>
      <c r="BO8374" s="8"/>
      <c r="BP8374" s="8"/>
      <c r="BQ8374" s="122"/>
      <c r="BR8374" s="8"/>
      <c r="BS8374" s="8"/>
      <c r="BT8374" s="8"/>
      <c r="BU8374" s="8"/>
      <c r="BV8374" s="122"/>
    </row>
    <row r="8375" spans="1:74" hidden="1" x14ac:dyDescent="0.3">
      <c r="A8375" s="8"/>
      <c r="B8375" s="2" t="s">
        <v>2</v>
      </c>
      <c r="C8375" s="2" t="s">
        <v>3</v>
      </c>
      <c r="D8375" s="2" t="s">
        <v>508</v>
      </c>
      <c r="E8375" s="9" t="s">
        <v>846</v>
      </c>
      <c r="F8375" s="10"/>
      <c r="G8375" s="18" t="s">
        <v>5</v>
      </c>
      <c r="H8375" s="3">
        <v>2024</v>
      </c>
      <c r="I8375" s="20" t="s">
        <v>315</v>
      </c>
      <c r="J8375" s="2" t="s">
        <v>296</v>
      </c>
      <c r="K8375" s="2" t="s">
        <v>321</v>
      </c>
      <c r="L8375" s="163">
        <f t="shared" si="409"/>
        <v>0</v>
      </c>
      <c r="M8375" s="163">
        <f t="shared" si="410"/>
        <v>0</v>
      </c>
      <c r="N8375" s="181"/>
      <c r="O8375" s="8"/>
      <c r="P8375" s="8"/>
      <c r="Q8375" s="8"/>
      <c r="R8375" s="8"/>
      <c r="S8375" s="122"/>
      <c r="T8375" s="8"/>
      <c r="U8375" s="8"/>
      <c r="V8375" s="8"/>
      <c r="W8375" s="8"/>
      <c r="X8375" s="122"/>
      <c r="Y8375" s="8"/>
      <c r="Z8375" s="8"/>
      <c r="AA8375" s="8"/>
      <c r="AB8375" s="8"/>
      <c r="AC8375" s="122"/>
      <c r="AD8375" s="8"/>
      <c r="AE8375" s="8"/>
      <c r="AF8375" s="8"/>
      <c r="AG8375" s="8"/>
      <c r="AH8375" s="122"/>
      <c r="AI8375" s="137"/>
      <c r="AJ8375" s="137"/>
      <c r="AK8375" s="137"/>
      <c r="AL8375" s="137"/>
      <c r="AM8375" s="138"/>
      <c r="AN8375" s="8"/>
      <c r="AO8375" s="8"/>
      <c r="AP8375" s="8"/>
      <c r="AQ8375" s="8"/>
      <c r="AR8375" s="122"/>
      <c r="AS8375" s="139"/>
      <c r="AT8375" s="139"/>
      <c r="AU8375" s="139"/>
      <c r="AV8375" s="139"/>
      <c r="AW8375" s="140"/>
      <c r="AX8375" s="8"/>
      <c r="AY8375" s="8"/>
      <c r="AZ8375" s="8"/>
      <c r="BA8375" s="8"/>
      <c r="BB8375" s="122"/>
      <c r="BC8375" s="8"/>
      <c r="BD8375" s="8"/>
      <c r="BE8375" s="8"/>
      <c r="BF8375" s="8"/>
      <c r="BG8375" s="122"/>
      <c r="BH8375" s="8"/>
      <c r="BI8375" s="8"/>
      <c r="BJ8375" s="8"/>
      <c r="BK8375" s="8"/>
      <c r="BL8375" s="122"/>
      <c r="BM8375" s="8"/>
      <c r="BN8375" s="8"/>
      <c r="BO8375" s="8"/>
      <c r="BP8375" s="8"/>
      <c r="BQ8375" s="122"/>
      <c r="BR8375" s="8"/>
      <c r="BS8375" s="8"/>
      <c r="BT8375" s="8"/>
      <c r="BU8375" s="8"/>
      <c r="BV8375" s="122"/>
    </row>
    <row r="8376" spans="1:74" hidden="1" x14ac:dyDescent="0.3">
      <c r="A8376" s="8"/>
      <c r="B8376" s="2" t="s">
        <v>2</v>
      </c>
      <c r="C8376" s="2" t="s">
        <v>3</v>
      </c>
      <c r="D8376" s="2" t="s">
        <v>508</v>
      </c>
      <c r="E8376" s="9" t="s">
        <v>846</v>
      </c>
      <c r="F8376" s="10"/>
      <c r="G8376" s="18" t="s">
        <v>5</v>
      </c>
      <c r="H8376" s="3">
        <v>2024</v>
      </c>
      <c r="I8376" s="20" t="s">
        <v>316</v>
      </c>
      <c r="J8376" s="2" t="s">
        <v>297</v>
      </c>
      <c r="K8376" s="2" t="s">
        <v>318</v>
      </c>
      <c r="L8376" s="163">
        <f t="shared" si="409"/>
        <v>0</v>
      </c>
      <c r="M8376" s="163">
        <f t="shared" si="410"/>
        <v>0</v>
      </c>
      <c r="N8376" s="181"/>
      <c r="O8376" s="8"/>
      <c r="P8376" s="8"/>
      <c r="Q8376" s="8"/>
      <c r="R8376" s="8"/>
      <c r="S8376" s="122"/>
      <c r="T8376" s="8"/>
      <c r="U8376" s="8"/>
      <c r="V8376" s="8"/>
      <c r="W8376" s="8"/>
      <c r="X8376" s="122"/>
      <c r="Y8376" s="8"/>
      <c r="Z8376" s="8"/>
      <c r="AA8376" s="8"/>
      <c r="AB8376" s="8"/>
      <c r="AC8376" s="122"/>
      <c r="AD8376" s="8"/>
      <c r="AE8376" s="8"/>
      <c r="AF8376" s="8"/>
      <c r="AG8376" s="8"/>
      <c r="AH8376" s="122"/>
      <c r="AI8376" s="137"/>
      <c r="AJ8376" s="137"/>
      <c r="AK8376" s="137"/>
      <c r="AL8376" s="137"/>
      <c r="AM8376" s="138"/>
      <c r="AN8376" s="8"/>
      <c r="AO8376" s="8"/>
      <c r="AP8376" s="8"/>
      <c r="AQ8376" s="8"/>
      <c r="AR8376" s="122"/>
      <c r="AS8376" s="139"/>
      <c r="AT8376" s="139"/>
      <c r="AU8376" s="139"/>
      <c r="AV8376" s="139"/>
      <c r="AW8376" s="140"/>
      <c r="AX8376" s="8"/>
      <c r="AY8376" s="8"/>
      <c r="AZ8376" s="8"/>
      <c r="BA8376" s="8"/>
      <c r="BB8376" s="122"/>
      <c r="BC8376" s="8"/>
      <c r="BD8376" s="8"/>
      <c r="BE8376" s="8"/>
      <c r="BF8376" s="8"/>
      <c r="BG8376" s="122"/>
      <c r="BH8376" s="8"/>
      <c r="BI8376" s="8"/>
      <c r="BJ8376" s="8"/>
      <c r="BK8376" s="8"/>
      <c r="BL8376" s="122"/>
      <c r="BM8376" s="8"/>
      <c r="BN8376" s="8"/>
      <c r="BO8376" s="8"/>
      <c r="BP8376" s="8"/>
      <c r="BQ8376" s="122"/>
      <c r="BR8376" s="8"/>
      <c r="BS8376" s="8"/>
      <c r="BT8376" s="8"/>
      <c r="BU8376" s="8"/>
      <c r="BV8376" s="122"/>
    </row>
    <row r="8377" spans="1:74" hidden="1" x14ac:dyDescent="0.3">
      <c r="A8377" s="8"/>
      <c r="B8377" s="2" t="s">
        <v>2</v>
      </c>
      <c r="C8377" s="2" t="s">
        <v>3</v>
      </c>
      <c r="D8377" s="2" t="s">
        <v>508</v>
      </c>
      <c r="E8377" s="9" t="s">
        <v>846</v>
      </c>
      <c r="F8377" s="10"/>
      <c r="G8377" s="18" t="s">
        <v>5</v>
      </c>
      <c r="H8377" s="3">
        <v>2024</v>
      </c>
      <c r="I8377" s="20" t="s">
        <v>316</v>
      </c>
      <c r="J8377" s="8" t="s">
        <v>348</v>
      </c>
      <c r="K8377" s="8" t="s">
        <v>320</v>
      </c>
      <c r="L8377" s="163">
        <f t="shared" si="409"/>
        <v>0</v>
      </c>
      <c r="M8377" s="163">
        <f t="shared" si="410"/>
        <v>0</v>
      </c>
      <c r="N8377" s="181"/>
      <c r="O8377" s="8"/>
      <c r="P8377" s="8"/>
      <c r="Q8377" s="8"/>
      <c r="R8377" s="8"/>
      <c r="S8377" s="122"/>
      <c r="T8377" s="8"/>
      <c r="U8377" s="8"/>
      <c r="V8377" s="8"/>
      <c r="W8377" s="8"/>
      <c r="X8377" s="122"/>
      <c r="Y8377" s="8"/>
      <c r="Z8377" s="8"/>
      <c r="AA8377" s="8"/>
      <c r="AB8377" s="8"/>
      <c r="AC8377" s="122"/>
      <c r="AD8377" s="8"/>
      <c r="AE8377" s="8"/>
      <c r="AF8377" s="8"/>
      <c r="AG8377" s="8"/>
      <c r="AH8377" s="122"/>
      <c r="AI8377" s="137"/>
      <c r="AJ8377" s="137"/>
      <c r="AK8377" s="137"/>
      <c r="AL8377" s="137"/>
      <c r="AM8377" s="138"/>
      <c r="AN8377" s="8"/>
      <c r="AO8377" s="8"/>
      <c r="AP8377" s="8"/>
      <c r="AQ8377" s="8"/>
      <c r="AR8377" s="122"/>
      <c r="AS8377" s="139"/>
      <c r="AT8377" s="139"/>
      <c r="AU8377" s="139"/>
      <c r="AV8377" s="139"/>
      <c r="AW8377" s="140"/>
      <c r="AX8377" s="8"/>
      <c r="AY8377" s="8"/>
      <c r="AZ8377" s="8"/>
      <c r="BA8377" s="8"/>
      <c r="BB8377" s="122"/>
      <c r="BC8377" s="8"/>
      <c r="BD8377" s="8"/>
      <c r="BE8377" s="8"/>
      <c r="BF8377" s="8"/>
      <c r="BG8377" s="122"/>
      <c r="BH8377" s="8"/>
      <c r="BI8377" s="8"/>
      <c r="BJ8377" s="8"/>
      <c r="BK8377" s="8"/>
      <c r="BL8377" s="122"/>
      <c r="BM8377" s="8"/>
      <c r="BN8377" s="8"/>
      <c r="BO8377" s="8"/>
      <c r="BP8377" s="8"/>
      <c r="BQ8377" s="122"/>
      <c r="BR8377" s="8"/>
      <c r="BS8377" s="8"/>
      <c r="BT8377" s="8"/>
      <c r="BU8377" s="8"/>
      <c r="BV8377" s="122"/>
    </row>
    <row r="8378" spans="1:74" hidden="1" x14ac:dyDescent="0.3">
      <c r="A8378" s="8"/>
      <c r="B8378" s="2" t="s">
        <v>2</v>
      </c>
      <c r="C8378" s="2" t="s">
        <v>3</v>
      </c>
      <c r="D8378" s="2" t="s">
        <v>508</v>
      </c>
      <c r="E8378" s="9" t="s">
        <v>846</v>
      </c>
      <c r="F8378" s="10"/>
      <c r="G8378" s="18" t="s">
        <v>5</v>
      </c>
      <c r="H8378" s="3">
        <v>2024</v>
      </c>
      <c r="I8378" s="20" t="s">
        <v>282</v>
      </c>
      <c r="J8378" s="2" t="s">
        <v>272</v>
      </c>
      <c r="K8378" s="2" t="s">
        <v>321</v>
      </c>
      <c r="L8378" s="163">
        <f t="shared" si="409"/>
        <v>0</v>
      </c>
      <c r="M8378" s="163">
        <f t="shared" si="410"/>
        <v>0</v>
      </c>
      <c r="N8378" s="181"/>
      <c r="O8378" s="8"/>
      <c r="P8378" s="8"/>
      <c r="Q8378" s="8"/>
      <c r="R8378" s="8"/>
      <c r="S8378" s="122"/>
      <c r="T8378" s="8"/>
      <c r="U8378" s="8"/>
      <c r="V8378" s="8"/>
      <c r="W8378" s="8"/>
      <c r="X8378" s="122"/>
      <c r="Y8378" s="8"/>
      <c r="Z8378" s="8"/>
      <c r="AA8378" s="8"/>
      <c r="AB8378" s="8"/>
      <c r="AC8378" s="122"/>
      <c r="AD8378" s="8"/>
      <c r="AE8378" s="8"/>
      <c r="AF8378" s="8"/>
      <c r="AG8378" s="8"/>
      <c r="AH8378" s="122"/>
      <c r="AI8378" s="137"/>
      <c r="AJ8378" s="137"/>
      <c r="AK8378" s="137"/>
      <c r="AL8378" s="137"/>
      <c r="AM8378" s="138"/>
      <c r="AN8378" s="8"/>
      <c r="AO8378" s="8"/>
      <c r="AP8378" s="8"/>
      <c r="AQ8378" s="8"/>
      <c r="AR8378" s="122"/>
      <c r="AS8378" s="139"/>
      <c r="AT8378" s="139"/>
      <c r="AU8378" s="139"/>
      <c r="AV8378" s="139"/>
      <c r="AW8378" s="140"/>
      <c r="AX8378" s="8"/>
      <c r="AY8378" s="8"/>
      <c r="AZ8378" s="8"/>
      <c r="BA8378" s="8"/>
      <c r="BB8378" s="122"/>
      <c r="BC8378" s="8"/>
      <c r="BD8378" s="8"/>
      <c r="BE8378" s="8"/>
      <c r="BF8378" s="8"/>
      <c r="BG8378" s="122"/>
      <c r="BH8378" s="8"/>
      <c r="BI8378" s="8"/>
      <c r="BJ8378" s="8"/>
      <c r="BK8378" s="8"/>
      <c r="BL8378" s="122"/>
      <c r="BM8378" s="8"/>
      <c r="BN8378" s="8"/>
      <c r="BO8378" s="8"/>
      <c r="BP8378" s="8"/>
      <c r="BQ8378" s="122"/>
      <c r="BR8378" s="8"/>
      <c r="BS8378" s="8"/>
      <c r="BT8378" s="8"/>
      <c r="BU8378" s="8"/>
      <c r="BV8378" s="122"/>
    </row>
    <row r="8379" spans="1:74" hidden="1" x14ac:dyDescent="0.3">
      <c r="A8379" s="8"/>
      <c r="B8379" s="2" t="s">
        <v>2</v>
      </c>
      <c r="C8379" s="2" t="s">
        <v>3</v>
      </c>
      <c r="D8379" s="2" t="s">
        <v>508</v>
      </c>
      <c r="E8379" s="9" t="s">
        <v>846</v>
      </c>
      <c r="F8379" s="10"/>
      <c r="G8379" s="18" t="s">
        <v>5</v>
      </c>
      <c r="H8379" s="3">
        <v>2024</v>
      </c>
      <c r="I8379" s="20" t="s">
        <v>282</v>
      </c>
      <c r="J8379" s="2" t="s">
        <v>273</v>
      </c>
      <c r="K8379" s="2" t="s">
        <v>321</v>
      </c>
      <c r="L8379" s="165">
        <f t="shared" si="409"/>
        <v>0</v>
      </c>
      <c r="M8379" s="163">
        <f t="shared" si="410"/>
        <v>0</v>
      </c>
      <c r="N8379" s="181"/>
      <c r="O8379" s="8"/>
      <c r="P8379" s="8"/>
      <c r="Q8379" s="8"/>
      <c r="R8379" s="8"/>
      <c r="S8379" s="122"/>
      <c r="T8379" s="8"/>
      <c r="U8379" s="8"/>
      <c r="V8379" s="8"/>
      <c r="W8379" s="8"/>
      <c r="X8379" s="122"/>
      <c r="Y8379" s="8"/>
      <c r="Z8379" s="8"/>
      <c r="AA8379" s="8"/>
      <c r="AB8379" s="8"/>
      <c r="AC8379" s="122"/>
      <c r="AD8379" s="8"/>
      <c r="AE8379" s="8"/>
      <c r="AF8379" s="8"/>
      <c r="AG8379" s="8"/>
      <c r="AH8379" s="122"/>
      <c r="AI8379" s="137"/>
      <c r="AJ8379" s="137"/>
      <c r="AK8379" s="137"/>
      <c r="AL8379" s="137"/>
      <c r="AM8379" s="138"/>
      <c r="AN8379" s="8"/>
      <c r="AO8379" s="8"/>
      <c r="AP8379" s="8"/>
      <c r="AQ8379" s="8"/>
      <c r="AR8379" s="122"/>
      <c r="AS8379" s="139"/>
      <c r="AT8379" s="139"/>
      <c r="AU8379" s="139"/>
      <c r="AV8379" s="139"/>
      <c r="AW8379" s="140"/>
      <c r="AX8379" s="8"/>
      <c r="AY8379" s="8"/>
      <c r="AZ8379" s="8"/>
      <c r="BA8379" s="8"/>
      <c r="BB8379" s="122"/>
      <c r="BC8379" s="8"/>
      <c r="BD8379" s="8"/>
      <c r="BE8379" s="8"/>
      <c r="BF8379" s="8"/>
      <c r="BG8379" s="122"/>
      <c r="BH8379" s="8"/>
      <c r="BI8379" s="8"/>
      <c r="BJ8379" s="8"/>
      <c r="BK8379" s="8"/>
      <c r="BL8379" s="122"/>
      <c r="BM8379" s="8"/>
      <c r="BN8379" s="8"/>
      <c r="BO8379" s="8"/>
      <c r="BP8379" s="8"/>
      <c r="BQ8379" s="122"/>
      <c r="BR8379" s="8"/>
      <c r="BS8379" s="8"/>
      <c r="BT8379" s="8"/>
      <c r="BU8379" s="8"/>
      <c r="BV8379" s="122"/>
    </row>
    <row r="8380" spans="1:74" hidden="1" x14ac:dyDescent="0.3">
      <c r="A8380" s="8"/>
      <c r="B8380" s="2" t="s">
        <v>2</v>
      </c>
      <c r="C8380" s="2" t="s">
        <v>3</v>
      </c>
      <c r="D8380" s="2" t="s">
        <v>508</v>
      </c>
      <c r="E8380" s="9" t="s">
        <v>846</v>
      </c>
      <c r="F8380" s="10"/>
      <c r="G8380" s="18" t="s">
        <v>5</v>
      </c>
      <c r="H8380" s="3">
        <v>2024</v>
      </c>
      <c r="I8380" s="20" t="s">
        <v>282</v>
      </c>
      <c r="J8380" s="2" t="s">
        <v>274</v>
      </c>
      <c r="K8380" s="2" t="s">
        <v>321</v>
      </c>
      <c r="L8380" s="163">
        <f t="shared" si="409"/>
        <v>0</v>
      </c>
      <c r="M8380" s="163">
        <f t="shared" si="410"/>
        <v>0</v>
      </c>
      <c r="N8380" s="181"/>
      <c r="O8380" s="8"/>
      <c r="P8380" s="8"/>
      <c r="Q8380" s="8"/>
      <c r="R8380" s="8"/>
      <c r="S8380" s="122"/>
      <c r="T8380" s="8"/>
      <c r="U8380" s="8"/>
      <c r="V8380" s="8"/>
      <c r="W8380" s="8"/>
      <c r="X8380" s="122"/>
      <c r="Y8380" s="8"/>
      <c r="Z8380" s="8"/>
      <c r="AA8380" s="8"/>
      <c r="AB8380" s="8"/>
      <c r="AC8380" s="122"/>
      <c r="AD8380" s="8"/>
      <c r="AE8380" s="8"/>
      <c r="AF8380" s="8"/>
      <c r="AG8380" s="8"/>
      <c r="AH8380" s="122"/>
      <c r="AI8380" s="137"/>
      <c r="AJ8380" s="137"/>
      <c r="AK8380" s="137"/>
      <c r="AL8380" s="137"/>
      <c r="AM8380" s="138"/>
      <c r="AN8380" s="8"/>
      <c r="AO8380" s="8"/>
      <c r="AP8380" s="8"/>
      <c r="AQ8380" s="8"/>
      <c r="AR8380" s="122"/>
      <c r="AS8380" s="139"/>
      <c r="AT8380" s="139"/>
      <c r="AU8380" s="139"/>
      <c r="AV8380" s="139"/>
      <c r="AW8380" s="140"/>
      <c r="AX8380" s="8"/>
      <c r="AY8380" s="8"/>
      <c r="AZ8380" s="8"/>
      <c r="BA8380" s="8"/>
      <c r="BB8380" s="122"/>
      <c r="BC8380" s="8"/>
      <c r="BD8380" s="8"/>
      <c r="BE8380" s="8"/>
      <c r="BF8380" s="8"/>
      <c r="BG8380" s="122"/>
      <c r="BH8380" s="8"/>
      <c r="BI8380" s="8"/>
      <c r="BJ8380" s="8"/>
      <c r="BK8380" s="8"/>
      <c r="BL8380" s="122"/>
      <c r="BM8380" s="8"/>
      <c r="BN8380" s="8"/>
      <c r="BO8380" s="8"/>
      <c r="BP8380" s="8"/>
      <c r="BQ8380" s="122"/>
      <c r="BR8380" s="8"/>
      <c r="BS8380" s="8"/>
      <c r="BT8380" s="8"/>
      <c r="BU8380" s="8"/>
      <c r="BV8380" s="122"/>
    </row>
    <row r="8381" spans="1:74" hidden="1" x14ac:dyDescent="0.3">
      <c r="A8381" s="8"/>
      <c r="B8381" s="2" t="s">
        <v>2</v>
      </c>
      <c r="C8381" s="2" t="s">
        <v>3</v>
      </c>
      <c r="D8381" s="2" t="s">
        <v>508</v>
      </c>
      <c r="E8381" s="9" t="s">
        <v>846</v>
      </c>
      <c r="F8381" s="10"/>
      <c r="G8381" s="18" t="s">
        <v>5</v>
      </c>
      <c r="H8381" s="3">
        <v>2024</v>
      </c>
      <c r="I8381" s="20" t="s">
        <v>282</v>
      </c>
      <c r="J8381" s="2" t="s">
        <v>275</v>
      </c>
      <c r="K8381" s="2" t="s">
        <v>321</v>
      </c>
      <c r="L8381" s="163">
        <f t="shared" si="409"/>
        <v>0</v>
      </c>
      <c r="M8381" s="163">
        <f t="shared" si="410"/>
        <v>0</v>
      </c>
      <c r="N8381" s="181"/>
      <c r="O8381" s="8"/>
      <c r="P8381" s="8"/>
      <c r="Q8381" s="8"/>
      <c r="R8381" s="8"/>
      <c r="S8381" s="122"/>
      <c r="T8381" s="8"/>
      <c r="U8381" s="8"/>
      <c r="V8381" s="8"/>
      <c r="W8381" s="8"/>
      <c r="X8381" s="122"/>
      <c r="Y8381" s="8"/>
      <c r="Z8381" s="8"/>
      <c r="AA8381" s="8"/>
      <c r="AB8381" s="8"/>
      <c r="AC8381" s="122"/>
      <c r="AD8381" s="8"/>
      <c r="AE8381" s="8"/>
      <c r="AF8381" s="8"/>
      <c r="AG8381" s="8"/>
      <c r="AH8381" s="122"/>
      <c r="AI8381" s="137"/>
      <c r="AJ8381" s="137"/>
      <c r="AK8381" s="137"/>
      <c r="AL8381" s="137"/>
      <c r="AM8381" s="138"/>
      <c r="AN8381" s="8"/>
      <c r="AO8381" s="8"/>
      <c r="AP8381" s="8"/>
      <c r="AQ8381" s="8"/>
      <c r="AR8381" s="122"/>
      <c r="AS8381" s="139"/>
      <c r="AT8381" s="139"/>
      <c r="AU8381" s="139"/>
      <c r="AV8381" s="139"/>
      <c r="AW8381" s="140"/>
      <c r="AX8381" s="8"/>
      <c r="AY8381" s="8"/>
      <c r="AZ8381" s="8"/>
      <c r="BA8381" s="8"/>
      <c r="BB8381" s="122"/>
      <c r="BC8381" s="8"/>
      <c r="BD8381" s="8"/>
      <c r="BE8381" s="8"/>
      <c r="BF8381" s="8"/>
      <c r="BG8381" s="122"/>
      <c r="BH8381" s="8"/>
      <c r="BI8381" s="8"/>
      <c r="BJ8381" s="8"/>
      <c r="BK8381" s="8"/>
      <c r="BL8381" s="122"/>
      <c r="BM8381" s="8"/>
      <c r="BN8381" s="8"/>
      <c r="BO8381" s="8"/>
      <c r="BP8381" s="8"/>
      <c r="BQ8381" s="122"/>
      <c r="BR8381" s="8"/>
      <c r="BS8381" s="8"/>
      <c r="BT8381" s="8"/>
      <c r="BU8381" s="8"/>
      <c r="BV8381" s="122"/>
    </row>
    <row r="8382" spans="1:74" hidden="1" x14ac:dyDescent="0.3">
      <c r="A8382" s="8"/>
      <c r="B8382" s="2" t="s">
        <v>2</v>
      </c>
      <c r="C8382" s="2" t="s">
        <v>3</v>
      </c>
      <c r="D8382" s="2" t="s">
        <v>508</v>
      </c>
      <c r="E8382" s="9" t="s">
        <v>846</v>
      </c>
      <c r="F8382" s="10"/>
      <c r="G8382" s="18" t="s">
        <v>5</v>
      </c>
      <c r="H8382" s="3">
        <v>2024</v>
      </c>
      <c r="I8382" s="20" t="s">
        <v>282</v>
      </c>
      <c r="J8382" s="2" t="s">
        <v>276</v>
      </c>
      <c r="K8382" s="2" t="s">
        <v>320</v>
      </c>
      <c r="L8382" s="163">
        <f t="shared" si="409"/>
        <v>0</v>
      </c>
      <c r="M8382" s="163">
        <f t="shared" si="410"/>
        <v>0</v>
      </c>
      <c r="N8382" s="181"/>
      <c r="O8382" s="8"/>
      <c r="P8382" s="8"/>
      <c r="Q8382" s="8"/>
      <c r="R8382" s="8"/>
      <c r="S8382" s="122"/>
      <c r="T8382" s="8"/>
      <c r="U8382" s="8"/>
      <c r="V8382" s="8"/>
      <c r="W8382" s="8"/>
      <c r="X8382" s="122"/>
      <c r="Y8382" s="8"/>
      <c r="Z8382" s="8"/>
      <c r="AA8382" s="8"/>
      <c r="AB8382" s="8"/>
      <c r="AC8382" s="122"/>
      <c r="AD8382" s="8"/>
      <c r="AE8382" s="8"/>
      <c r="AF8382" s="8"/>
      <c r="AG8382" s="8"/>
      <c r="AH8382" s="122"/>
      <c r="AI8382" s="137"/>
      <c r="AJ8382" s="137"/>
      <c r="AK8382" s="137"/>
      <c r="AL8382" s="137"/>
      <c r="AM8382" s="138"/>
      <c r="AN8382" s="8"/>
      <c r="AO8382" s="8"/>
      <c r="AP8382" s="8"/>
      <c r="AQ8382" s="8"/>
      <c r="AR8382" s="122"/>
      <c r="AS8382" s="139"/>
      <c r="AT8382" s="139"/>
      <c r="AU8382" s="139"/>
      <c r="AV8382" s="139"/>
      <c r="AW8382" s="140"/>
      <c r="AX8382" s="8"/>
      <c r="AY8382" s="8"/>
      <c r="AZ8382" s="8"/>
      <c r="BA8382" s="8"/>
      <c r="BB8382" s="122"/>
      <c r="BC8382" s="8"/>
      <c r="BD8382" s="8"/>
      <c r="BE8382" s="8"/>
      <c r="BF8382" s="8"/>
      <c r="BG8382" s="122"/>
      <c r="BH8382" s="8"/>
      <c r="BI8382" s="8"/>
      <c r="BJ8382" s="8"/>
      <c r="BK8382" s="8"/>
      <c r="BL8382" s="122"/>
      <c r="BM8382" s="8"/>
      <c r="BN8382" s="8"/>
      <c r="BO8382" s="8"/>
      <c r="BP8382" s="8"/>
      <c r="BQ8382" s="122"/>
      <c r="BR8382" s="8"/>
      <c r="BS8382" s="8"/>
      <c r="BT8382" s="8"/>
      <c r="BU8382" s="8"/>
      <c r="BV8382" s="122"/>
    </row>
    <row r="8383" spans="1:74" hidden="1" x14ac:dyDescent="0.3">
      <c r="A8383" s="8"/>
      <c r="B8383" s="2" t="s">
        <v>2</v>
      </c>
      <c r="C8383" s="2" t="s">
        <v>3</v>
      </c>
      <c r="D8383" s="2" t="s">
        <v>508</v>
      </c>
      <c r="E8383" s="9" t="s">
        <v>846</v>
      </c>
      <c r="F8383" s="10"/>
      <c r="G8383" s="18" t="s">
        <v>5</v>
      </c>
      <c r="H8383" s="3">
        <v>2024</v>
      </c>
      <c r="I8383" s="20" t="s">
        <v>282</v>
      </c>
      <c r="J8383" s="2" t="s">
        <v>277</v>
      </c>
      <c r="K8383" s="2" t="s">
        <v>320</v>
      </c>
      <c r="L8383" s="163">
        <f t="shared" si="409"/>
        <v>0</v>
      </c>
      <c r="M8383" s="163">
        <f t="shared" si="410"/>
        <v>0</v>
      </c>
      <c r="N8383" s="181"/>
      <c r="O8383" s="8"/>
      <c r="P8383" s="8"/>
      <c r="Q8383" s="8"/>
      <c r="R8383" s="8"/>
      <c r="S8383" s="122"/>
      <c r="T8383" s="8"/>
      <c r="U8383" s="8"/>
      <c r="V8383" s="8"/>
      <c r="W8383" s="8"/>
      <c r="X8383" s="122"/>
      <c r="Y8383" s="8"/>
      <c r="Z8383" s="8"/>
      <c r="AA8383" s="8"/>
      <c r="AB8383" s="8"/>
      <c r="AC8383" s="122"/>
      <c r="AD8383" s="8"/>
      <c r="AE8383" s="8"/>
      <c r="AF8383" s="8"/>
      <c r="AG8383" s="8"/>
      <c r="AH8383" s="122"/>
      <c r="AI8383" s="137"/>
      <c r="AJ8383" s="137"/>
      <c r="AK8383" s="137"/>
      <c r="AL8383" s="137"/>
      <c r="AM8383" s="138"/>
      <c r="AN8383" s="8"/>
      <c r="AO8383" s="8"/>
      <c r="AP8383" s="8"/>
      <c r="AQ8383" s="8"/>
      <c r="AR8383" s="122"/>
      <c r="AS8383" s="139"/>
      <c r="AT8383" s="139"/>
      <c r="AU8383" s="139"/>
      <c r="AV8383" s="139"/>
      <c r="AW8383" s="140"/>
      <c r="AX8383" s="8"/>
      <c r="AY8383" s="8"/>
      <c r="AZ8383" s="8"/>
      <c r="BA8383" s="8"/>
      <c r="BB8383" s="122"/>
      <c r="BC8383" s="8"/>
      <c r="BD8383" s="8"/>
      <c r="BE8383" s="8"/>
      <c r="BF8383" s="8"/>
      <c r="BG8383" s="122"/>
      <c r="BH8383" s="8"/>
      <c r="BI8383" s="8"/>
      <c r="BJ8383" s="8"/>
      <c r="BK8383" s="8"/>
      <c r="BL8383" s="122"/>
      <c r="BM8383" s="8"/>
      <c r="BN8383" s="8"/>
      <c r="BO8383" s="8"/>
      <c r="BP8383" s="8"/>
      <c r="BQ8383" s="122"/>
      <c r="BR8383" s="8"/>
      <c r="BS8383" s="8"/>
      <c r="BT8383" s="8"/>
      <c r="BU8383" s="8"/>
      <c r="BV8383" s="122"/>
    </row>
    <row r="8384" spans="1:74" hidden="1" x14ac:dyDescent="0.3">
      <c r="A8384" s="8"/>
      <c r="B8384" s="2" t="s">
        <v>2</v>
      </c>
      <c r="C8384" s="2" t="s">
        <v>3</v>
      </c>
      <c r="D8384" s="2" t="s">
        <v>508</v>
      </c>
      <c r="E8384" s="9" t="s">
        <v>846</v>
      </c>
      <c r="F8384" s="10"/>
      <c r="G8384" s="18" t="s">
        <v>5</v>
      </c>
      <c r="H8384" s="3">
        <v>2024</v>
      </c>
      <c r="I8384" s="20" t="s">
        <v>283</v>
      </c>
      <c r="J8384" s="2" t="s">
        <v>298</v>
      </c>
      <c r="K8384" s="2" t="s">
        <v>321</v>
      </c>
      <c r="L8384" s="163">
        <f t="shared" si="409"/>
        <v>0</v>
      </c>
      <c r="M8384" s="163">
        <f t="shared" si="410"/>
        <v>0</v>
      </c>
      <c r="N8384" s="181"/>
      <c r="O8384" s="8"/>
      <c r="P8384" s="8"/>
      <c r="Q8384" s="8"/>
      <c r="R8384" s="8"/>
      <c r="S8384" s="122"/>
      <c r="T8384" s="8"/>
      <c r="U8384" s="8"/>
      <c r="V8384" s="8"/>
      <c r="W8384" s="8"/>
      <c r="X8384" s="122"/>
      <c r="Y8384" s="8"/>
      <c r="Z8384" s="8"/>
      <c r="AA8384" s="8"/>
      <c r="AB8384" s="8"/>
      <c r="AC8384" s="122"/>
      <c r="AD8384" s="8"/>
      <c r="AE8384" s="8"/>
      <c r="AF8384" s="8"/>
      <c r="AG8384" s="8"/>
      <c r="AH8384" s="122"/>
      <c r="AI8384" s="137"/>
      <c r="AJ8384" s="137"/>
      <c r="AK8384" s="137"/>
      <c r="AL8384" s="137"/>
      <c r="AM8384" s="138"/>
      <c r="AN8384" s="8"/>
      <c r="AO8384" s="8"/>
      <c r="AP8384" s="8"/>
      <c r="AQ8384" s="8"/>
      <c r="AR8384" s="122"/>
      <c r="AS8384" s="139"/>
      <c r="AT8384" s="139"/>
      <c r="AU8384" s="139"/>
      <c r="AV8384" s="139"/>
      <c r="AW8384" s="140"/>
      <c r="AX8384" s="8"/>
      <c r="AY8384" s="8"/>
      <c r="AZ8384" s="8"/>
      <c r="BA8384" s="8"/>
      <c r="BB8384" s="122"/>
      <c r="BC8384" s="8"/>
      <c r="BD8384" s="8"/>
      <c r="BE8384" s="8"/>
      <c r="BF8384" s="8"/>
      <c r="BG8384" s="122"/>
      <c r="BH8384" s="8"/>
      <c r="BI8384" s="8"/>
      <c r="BJ8384" s="8"/>
      <c r="BK8384" s="8"/>
      <c r="BL8384" s="122"/>
      <c r="BM8384" s="8"/>
      <c r="BN8384" s="8"/>
      <c r="BO8384" s="8"/>
      <c r="BP8384" s="8"/>
      <c r="BQ8384" s="122"/>
      <c r="BR8384" s="8"/>
      <c r="BS8384" s="8"/>
      <c r="BT8384" s="8"/>
      <c r="BU8384" s="8"/>
      <c r="BV8384" s="122"/>
    </row>
    <row r="8385" spans="1:74" hidden="1" x14ac:dyDescent="0.3">
      <c r="A8385" s="8"/>
      <c r="B8385" s="2" t="s">
        <v>2</v>
      </c>
      <c r="C8385" s="2" t="s">
        <v>3</v>
      </c>
      <c r="D8385" s="2" t="s">
        <v>508</v>
      </c>
      <c r="E8385" s="9" t="s">
        <v>846</v>
      </c>
      <c r="F8385" s="10"/>
      <c r="G8385" s="18" t="s">
        <v>5</v>
      </c>
      <c r="H8385" s="3">
        <v>2024</v>
      </c>
      <c r="I8385" s="20" t="s">
        <v>283</v>
      </c>
      <c r="J8385" s="2" t="s">
        <v>278</v>
      </c>
      <c r="K8385" s="2" t="s">
        <v>320</v>
      </c>
      <c r="L8385" s="163">
        <f t="shared" si="409"/>
        <v>0</v>
      </c>
      <c r="M8385" s="163">
        <f t="shared" si="410"/>
        <v>0</v>
      </c>
      <c r="N8385" s="181"/>
      <c r="O8385" s="8"/>
      <c r="P8385" s="8"/>
      <c r="Q8385" s="8"/>
      <c r="R8385" s="8"/>
      <c r="S8385" s="122"/>
      <c r="T8385" s="8"/>
      <c r="U8385" s="8"/>
      <c r="V8385" s="8"/>
      <c r="W8385" s="8"/>
      <c r="X8385" s="122"/>
      <c r="Y8385" s="8"/>
      <c r="Z8385" s="8"/>
      <c r="AA8385" s="8"/>
      <c r="AB8385" s="8"/>
      <c r="AC8385" s="122"/>
      <c r="AD8385" s="8"/>
      <c r="AE8385" s="8"/>
      <c r="AF8385" s="8"/>
      <c r="AG8385" s="8"/>
      <c r="AH8385" s="122"/>
      <c r="AI8385" s="137"/>
      <c r="AJ8385" s="137"/>
      <c r="AK8385" s="137"/>
      <c r="AL8385" s="137"/>
      <c r="AM8385" s="138"/>
      <c r="AN8385" s="8"/>
      <c r="AO8385" s="8"/>
      <c r="AP8385" s="8"/>
      <c r="AQ8385" s="8"/>
      <c r="AR8385" s="122"/>
      <c r="AS8385" s="139"/>
      <c r="AT8385" s="139"/>
      <c r="AU8385" s="139"/>
      <c r="AV8385" s="139"/>
      <c r="AW8385" s="140"/>
      <c r="AX8385" s="8"/>
      <c r="AY8385" s="8"/>
      <c r="AZ8385" s="8"/>
      <c r="BA8385" s="8"/>
      <c r="BB8385" s="122"/>
      <c r="BC8385" s="8"/>
      <c r="BD8385" s="8"/>
      <c r="BE8385" s="8"/>
      <c r="BF8385" s="8"/>
      <c r="BG8385" s="122"/>
      <c r="BH8385" s="8"/>
      <c r="BI8385" s="8"/>
      <c r="BJ8385" s="8"/>
      <c r="BK8385" s="8"/>
      <c r="BL8385" s="122"/>
      <c r="BM8385" s="8"/>
      <c r="BN8385" s="8"/>
      <c r="BO8385" s="8"/>
      <c r="BP8385" s="8"/>
      <c r="BQ8385" s="122"/>
      <c r="BR8385" s="8"/>
      <c r="BS8385" s="8"/>
      <c r="BT8385" s="8"/>
      <c r="BU8385" s="8"/>
      <c r="BV8385" s="122"/>
    </row>
    <row r="8386" spans="1:74" hidden="1" x14ac:dyDescent="0.3">
      <c r="A8386" s="8"/>
      <c r="B8386" s="2" t="s">
        <v>2</v>
      </c>
      <c r="C8386" s="2" t="s">
        <v>3</v>
      </c>
      <c r="D8386" s="2" t="s">
        <v>508</v>
      </c>
      <c r="E8386" s="9" t="s">
        <v>846</v>
      </c>
      <c r="F8386" s="10"/>
      <c r="G8386" s="18" t="s">
        <v>5</v>
      </c>
      <c r="H8386" s="3">
        <v>2024</v>
      </c>
      <c r="I8386" s="20" t="s">
        <v>283</v>
      </c>
      <c r="J8386" s="2" t="s">
        <v>279</v>
      </c>
      <c r="K8386" s="2" t="s">
        <v>320</v>
      </c>
      <c r="L8386" s="163">
        <f t="shared" si="409"/>
        <v>0</v>
      </c>
      <c r="M8386" s="163">
        <f t="shared" si="410"/>
        <v>0</v>
      </c>
      <c r="N8386" s="181"/>
      <c r="O8386" s="8"/>
      <c r="P8386" s="8"/>
      <c r="Q8386" s="8"/>
      <c r="R8386" s="8"/>
      <c r="S8386" s="122"/>
      <c r="T8386" s="8"/>
      <c r="U8386" s="8"/>
      <c r="V8386" s="8"/>
      <c r="W8386" s="8"/>
      <c r="X8386" s="122"/>
      <c r="Y8386" s="8"/>
      <c r="Z8386" s="8"/>
      <c r="AA8386" s="8"/>
      <c r="AB8386" s="8"/>
      <c r="AC8386" s="122"/>
      <c r="AD8386" s="8"/>
      <c r="AE8386" s="8"/>
      <c r="AF8386" s="8"/>
      <c r="AG8386" s="8"/>
      <c r="AH8386" s="122"/>
      <c r="AI8386" s="137"/>
      <c r="AJ8386" s="137"/>
      <c r="AK8386" s="137"/>
      <c r="AL8386" s="137"/>
      <c r="AM8386" s="138"/>
      <c r="AN8386" s="8"/>
      <c r="AO8386" s="8"/>
      <c r="AP8386" s="8"/>
      <c r="AQ8386" s="8"/>
      <c r="AR8386" s="122"/>
      <c r="AS8386" s="139"/>
      <c r="AT8386" s="139"/>
      <c r="AU8386" s="139"/>
      <c r="AV8386" s="139"/>
      <c r="AW8386" s="140"/>
      <c r="AX8386" s="8"/>
      <c r="AY8386" s="8"/>
      <c r="AZ8386" s="8"/>
      <c r="BA8386" s="8"/>
      <c r="BB8386" s="122"/>
      <c r="BC8386" s="8"/>
      <c r="BD8386" s="8"/>
      <c r="BE8386" s="8"/>
      <c r="BF8386" s="8"/>
      <c r="BG8386" s="122"/>
      <c r="BH8386" s="8"/>
      <c r="BI8386" s="8"/>
      <c r="BJ8386" s="8"/>
      <c r="BK8386" s="8"/>
      <c r="BL8386" s="122"/>
      <c r="BM8386" s="8"/>
      <c r="BN8386" s="8"/>
      <c r="BO8386" s="8"/>
      <c r="BP8386" s="8"/>
      <c r="BQ8386" s="122"/>
      <c r="BR8386" s="8"/>
      <c r="BS8386" s="8"/>
      <c r="BT8386" s="8"/>
      <c r="BU8386" s="8"/>
      <c r="BV8386" s="122"/>
    </row>
    <row r="8387" spans="1:74" hidden="1" x14ac:dyDescent="0.3">
      <c r="A8387" s="8"/>
      <c r="B8387" s="2" t="s">
        <v>2</v>
      </c>
      <c r="C8387" s="2" t="s">
        <v>3</v>
      </c>
      <c r="D8387" s="2" t="s">
        <v>508</v>
      </c>
      <c r="E8387" s="9" t="s">
        <v>846</v>
      </c>
      <c r="F8387" s="10"/>
      <c r="G8387" s="18" t="s">
        <v>5</v>
      </c>
      <c r="H8387" s="3">
        <v>2024</v>
      </c>
      <c r="I8387" s="20" t="s">
        <v>286</v>
      </c>
      <c r="J8387" s="2" t="s">
        <v>280</v>
      </c>
      <c r="K8387" s="2" t="s">
        <v>319</v>
      </c>
      <c r="L8387" s="163">
        <f t="shared" si="409"/>
        <v>0</v>
      </c>
      <c r="M8387" s="163">
        <f t="shared" si="410"/>
        <v>0</v>
      </c>
      <c r="N8387" s="181"/>
      <c r="O8387" s="8"/>
      <c r="P8387" s="8"/>
      <c r="Q8387" s="8"/>
      <c r="R8387" s="8"/>
      <c r="S8387" s="122"/>
      <c r="T8387" s="8"/>
      <c r="U8387" s="8"/>
      <c r="V8387" s="8"/>
      <c r="W8387" s="8"/>
      <c r="X8387" s="122"/>
      <c r="Y8387" s="8"/>
      <c r="Z8387" s="8"/>
      <c r="AA8387" s="8"/>
      <c r="AB8387" s="8"/>
      <c r="AC8387" s="122"/>
      <c r="AD8387" s="8"/>
      <c r="AE8387" s="8"/>
      <c r="AF8387" s="8"/>
      <c r="AG8387" s="8"/>
      <c r="AH8387" s="122"/>
      <c r="AI8387" s="137"/>
      <c r="AJ8387" s="137"/>
      <c r="AK8387" s="137"/>
      <c r="AL8387" s="137"/>
      <c r="AM8387" s="138"/>
      <c r="AN8387" s="8"/>
      <c r="AO8387" s="8"/>
      <c r="AP8387" s="8"/>
      <c r="AQ8387" s="8"/>
      <c r="AR8387" s="122"/>
      <c r="AS8387" s="139"/>
      <c r="AT8387" s="139"/>
      <c r="AU8387" s="139"/>
      <c r="AV8387" s="139"/>
      <c r="AW8387" s="140"/>
      <c r="AX8387" s="8"/>
      <c r="AY8387" s="8"/>
      <c r="AZ8387" s="8"/>
      <c r="BA8387" s="8"/>
      <c r="BB8387" s="122"/>
      <c r="BC8387" s="8"/>
      <c r="BD8387" s="8"/>
      <c r="BE8387" s="8"/>
      <c r="BF8387" s="8"/>
      <c r="BG8387" s="122"/>
      <c r="BH8387" s="8"/>
      <c r="BI8387" s="8"/>
      <c r="BJ8387" s="8"/>
      <c r="BK8387" s="8"/>
      <c r="BL8387" s="122"/>
      <c r="BM8387" s="8"/>
      <c r="BN8387" s="8"/>
      <c r="BO8387" s="8"/>
      <c r="BP8387" s="8"/>
      <c r="BQ8387" s="122"/>
      <c r="BR8387" s="8"/>
      <c r="BS8387" s="8"/>
      <c r="BT8387" s="8"/>
      <c r="BU8387" s="8"/>
      <c r="BV8387" s="122"/>
    </row>
    <row r="8388" spans="1:74" hidden="1" x14ac:dyDescent="0.3">
      <c r="A8388" s="8"/>
      <c r="B8388" s="2" t="s">
        <v>2</v>
      </c>
      <c r="C8388" s="2" t="s">
        <v>3</v>
      </c>
      <c r="D8388" s="2" t="s">
        <v>508</v>
      </c>
      <c r="E8388" s="9" t="s">
        <v>846</v>
      </c>
      <c r="F8388" s="10"/>
      <c r="G8388" s="18" t="s">
        <v>5</v>
      </c>
      <c r="H8388" s="3">
        <v>2024</v>
      </c>
      <c r="I8388" s="20" t="s">
        <v>286</v>
      </c>
      <c r="J8388" s="2" t="s">
        <v>281</v>
      </c>
      <c r="K8388" s="2" t="s">
        <v>319</v>
      </c>
      <c r="L8388" s="163"/>
      <c r="M8388" s="163">
        <f t="shared" si="410"/>
        <v>67.433999999999997</v>
      </c>
      <c r="N8388" s="181"/>
      <c r="O8388" s="8"/>
      <c r="P8388" s="8"/>
      <c r="Q8388" s="8"/>
      <c r="R8388" s="8"/>
      <c r="S8388" s="122"/>
      <c r="T8388" s="8"/>
      <c r="U8388" s="8"/>
      <c r="V8388" s="8"/>
      <c r="W8388" s="8"/>
      <c r="X8388" s="122"/>
      <c r="Y8388" s="8"/>
      <c r="Z8388" s="8"/>
      <c r="AA8388" s="8"/>
      <c r="AB8388" s="8"/>
      <c r="AC8388" s="122"/>
      <c r="AD8388" s="8"/>
      <c r="AE8388" s="8"/>
      <c r="AF8388" s="8"/>
      <c r="AG8388" s="8"/>
      <c r="AH8388" s="122"/>
      <c r="AI8388" s="137"/>
      <c r="AJ8388" s="137"/>
      <c r="AK8388" s="137"/>
      <c r="AL8388" s="137"/>
      <c r="AM8388" s="138"/>
      <c r="AN8388" s="8"/>
      <c r="AO8388" s="8"/>
      <c r="AP8388" s="8"/>
      <c r="AQ8388" s="8"/>
      <c r="AR8388" s="122"/>
      <c r="AS8388" s="139"/>
      <c r="AT8388" s="139"/>
      <c r="AU8388" s="139"/>
      <c r="AV8388" s="139"/>
      <c r="AW8388" s="140"/>
      <c r="AX8388" s="8"/>
      <c r="AY8388" s="8"/>
      <c r="AZ8388" s="8"/>
      <c r="BA8388" s="8"/>
      <c r="BB8388" s="122"/>
      <c r="BC8388" s="8"/>
      <c r="BD8388" s="8"/>
      <c r="BE8388" s="8"/>
      <c r="BF8388" s="8"/>
      <c r="BG8388" s="122"/>
      <c r="BH8388" s="8"/>
      <c r="BI8388" s="8"/>
      <c r="BJ8388" s="8"/>
      <c r="BK8388" s="8"/>
      <c r="BL8388" s="122"/>
      <c r="BM8388" s="8"/>
      <c r="BN8388" s="8"/>
      <c r="BO8388" s="8"/>
      <c r="BP8388" s="8"/>
      <c r="BQ8388" s="122"/>
      <c r="BR8388" s="8" t="s">
        <v>1264</v>
      </c>
      <c r="BS8388" s="8"/>
      <c r="BT8388" s="8"/>
      <c r="BU8388" s="8"/>
      <c r="BV8388" s="122">
        <v>67.433999999999997</v>
      </c>
    </row>
    <row r="8389" spans="1:74" s="13" customFormat="1" hidden="1" x14ac:dyDescent="0.3">
      <c r="A8389" s="15"/>
      <c r="B8389" s="12" t="s">
        <v>2</v>
      </c>
      <c r="C8389" s="12" t="s">
        <v>3</v>
      </c>
      <c r="D8389" s="12" t="s">
        <v>508</v>
      </c>
      <c r="E8389" s="16" t="s">
        <v>846</v>
      </c>
      <c r="F8389" s="17"/>
      <c r="G8389" s="19" t="s">
        <v>5</v>
      </c>
      <c r="H8389" s="7">
        <v>2024</v>
      </c>
      <c r="I8389" s="21"/>
      <c r="J8389" s="12" t="s">
        <v>314</v>
      </c>
      <c r="K8389" s="12"/>
      <c r="L8389" s="147"/>
      <c r="M8389" s="147">
        <f t="shared" si="410"/>
        <v>81.733999999999995</v>
      </c>
      <c r="N8389" s="183"/>
      <c r="O8389" s="15"/>
      <c r="P8389" s="15"/>
      <c r="Q8389" s="15"/>
      <c r="R8389" s="15"/>
      <c r="S8389" s="123"/>
      <c r="T8389" s="15"/>
      <c r="U8389" s="15"/>
      <c r="V8389" s="15"/>
      <c r="W8389" s="15"/>
      <c r="X8389" s="123"/>
      <c r="Y8389" s="15"/>
      <c r="Z8389" s="15"/>
      <c r="AA8389" s="15"/>
      <c r="AB8389" s="15"/>
      <c r="AC8389" s="123"/>
      <c r="AD8389" s="15"/>
      <c r="AE8389" s="15"/>
      <c r="AF8389" s="15"/>
      <c r="AG8389" s="15"/>
      <c r="AH8389" s="123"/>
      <c r="AI8389" s="15"/>
      <c r="AJ8389" s="15"/>
      <c r="AK8389" s="15"/>
      <c r="AL8389" s="15"/>
      <c r="AM8389" s="123">
        <f>SUM(AM8351:AM8388)</f>
        <v>0</v>
      </c>
      <c r="AN8389" s="15"/>
      <c r="AO8389" s="15"/>
      <c r="AP8389" s="15"/>
      <c r="AQ8389" s="15"/>
      <c r="AR8389" s="123">
        <f>SUM(AR8359:AR8388)</f>
        <v>0</v>
      </c>
      <c r="AS8389" s="15"/>
      <c r="AT8389" s="15"/>
      <c r="AU8389" s="15"/>
      <c r="AV8389" s="15"/>
      <c r="AW8389" s="123">
        <f>SUM(AW8351:AW8388)</f>
        <v>0</v>
      </c>
      <c r="AX8389" s="15"/>
      <c r="AY8389" s="15"/>
      <c r="AZ8389" s="15"/>
      <c r="BA8389" s="123"/>
      <c r="BB8389" s="123">
        <f>SUM(BB8351:BB8388)</f>
        <v>14.3</v>
      </c>
      <c r="BC8389" s="15"/>
      <c r="BD8389" s="15"/>
      <c r="BE8389" s="15"/>
      <c r="BF8389" s="123"/>
      <c r="BG8389" s="123">
        <f t="shared" ref="BG8389" si="411">SUM(BG8351:BG8388)</f>
        <v>0</v>
      </c>
      <c r="BH8389" s="15"/>
      <c r="BI8389" s="15"/>
      <c r="BJ8389" s="15"/>
      <c r="BK8389" s="123"/>
      <c r="BL8389" s="123">
        <f t="shared" ref="BL8389" si="412">SUM(BL8351:BL8388)</f>
        <v>0</v>
      </c>
      <c r="BM8389" s="15"/>
      <c r="BN8389" s="15"/>
      <c r="BO8389" s="15"/>
      <c r="BP8389" s="123"/>
      <c r="BQ8389" s="123">
        <f t="shared" ref="BQ8389" si="413">SUM(BQ8351:BQ8388)</f>
        <v>0</v>
      </c>
      <c r="BR8389" s="15"/>
      <c r="BS8389" s="15"/>
      <c r="BT8389" s="15"/>
      <c r="BU8389" s="123"/>
      <c r="BV8389" s="123">
        <f t="shared" ref="BV8389" si="414">SUM(BV8351:BV8388)</f>
        <v>67.433999999999997</v>
      </c>
    </row>
    <row r="8390" spans="1:74" hidden="1" x14ac:dyDescent="0.3">
      <c r="A8390" s="8"/>
      <c r="B8390" s="2" t="s">
        <v>2</v>
      </c>
      <c r="C8390" s="2" t="s">
        <v>3</v>
      </c>
      <c r="D8390" s="2" t="s">
        <v>755</v>
      </c>
      <c r="E8390" s="9" t="s">
        <v>214</v>
      </c>
      <c r="F8390" s="10"/>
      <c r="G8390" s="18" t="s">
        <v>5</v>
      </c>
      <c r="H8390" s="3">
        <v>2024</v>
      </c>
      <c r="I8390" s="20" t="s">
        <v>287</v>
      </c>
      <c r="J8390" s="2" t="s">
        <v>509</v>
      </c>
      <c r="K8390" s="2" t="s">
        <v>318</v>
      </c>
      <c r="L8390" s="163">
        <f>SUM(R8390,W8390,AB8390,AG8390,AL8390,AQ8390,AV8390,BA8390,BF8390,BK8390,BP8390,BU8390)</f>
        <v>0</v>
      </c>
      <c r="M8390" s="163">
        <f t="shared" si="410"/>
        <v>0</v>
      </c>
      <c r="N8390" s="181"/>
      <c r="O8390" s="8"/>
      <c r="P8390" s="8"/>
      <c r="Q8390" s="8"/>
      <c r="R8390" s="8"/>
      <c r="S8390" s="122"/>
      <c r="T8390" s="8"/>
      <c r="U8390" s="8"/>
      <c r="V8390" s="8"/>
      <c r="W8390" s="8"/>
      <c r="X8390" s="122"/>
      <c r="Y8390" s="8"/>
      <c r="Z8390" s="8"/>
      <c r="AA8390" s="8"/>
      <c r="AB8390" s="8"/>
      <c r="AC8390" s="122"/>
      <c r="AD8390" s="8"/>
      <c r="AE8390" s="8"/>
      <c r="AF8390" s="8"/>
      <c r="AG8390" s="8"/>
      <c r="AH8390" s="122"/>
      <c r="AI8390" s="137"/>
      <c r="AJ8390" s="137"/>
      <c r="AK8390" s="137"/>
      <c r="AL8390" s="137"/>
      <c r="AM8390" s="138"/>
      <c r="AN8390" s="8"/>
      <c r="AO8390" s="8"/>
      <c r="AP8390" s="8"/>
      <c r="AQ8390" s="8"/>
      <c r="AR8390" s="122"/>
      <c r="AS8390" s="139"/>
      <c r="AT8390" s="139"/>
      <c r="AU8390" s="139"/>
      <c r="AV8390" s="139"/>
      <c r="AW8390" s="140"/>
      <c r="AX8390" s="8"/>
      <c r="AY8390" s="8"/>
      <c r="AZ8390" s="8"/>
      <c r="BA8390" s="8"/>
      <c r="BB8390" s="122"/>
      <c r="BC8390" s="8"/>
      <c r="BD8390" s="8"/>
      <c r="BE8390" s="8"/>
      <c r="BF8390" s="8"/>
      <c r="BG8390" s="122"/>
      <c r="BH8390" s="8"/>
      <c r="BI8390" s="8"/>
      <c r="BJ8390" s="8"/>
      <c r="BK8390" s="8"/>
      <c r="BL8390" s="122"/>
      <c r="BM8390" s="8"/>
      <c r="BN8390" s="8"/>
      <c r="BO8390" s="8"/>
      <c r="BP8390" s="8"/>
      <c r="BQ8390" s="122"/>
      <c r="BR8390" s="8"/>
      <c r="BS8390" s="8"/>
      <c r="BT8390" s="8"/>
      <c r="BU8390" s="8"/>
      <c r="BV8390" s="122"/>
    </row>
    <row r="8391" spans="1:74" hidden="1" x14ac:dyDescent="0.3">
      <c r="A8391" s="8"/>
      <c r="B8391" s="2" t="s">
        <v>2</v>
      </c>
      <c r="C8391" s="2" t="s">
        <v>3</v>
      </c>
      <c r="D8391" s="2" t="s">
        <v>755</v>
      </c>
      <c r="E8391" s="9" t="s">
        <v>214</v>
      </c>
      <c r="F8391" s="10"/>
      <c r="G8391" s="18" t="s">
        <v>5</v>
      </c>
      <c r="H8391" s="3">
        <v>2024</v>
      </c>
      <c r="I8391" s="20" t="s">
        <v>287</v>
      </c>
      <c r="J8391" s="2" t="s">
        <v>291</v>
      </c>
      <c r="K8391" s="2" t="s">
        <v>319</v>
      </c>
      <c r="L8391" s="163">
        <f t="shared" ref="L8391:L8426" si="415">SUM(R8391,W8391,AB8391,AG8391,AL8391,AQ8391,AV8391,BA8391,BF8391,BK8391,BP8391,BU8391)</f>
        <v>0</v>
      </c>
      <c r="M8391" s="163">
        <f>SUM(S8391,X8391,AC8391,AH8391,AM8391,AR8391,AW8391,BB8391,BG8391,BL8391,BQ8391,BV8391)</f>
        <v>0</v>
      </c>
      <c r="N8391" s="181"/>
      <c r="O8391" s="8"/>
      <c r="P8391" s="8"/>
      <c r="Q8391" s="8"/>
      <c r="R8391" s="8"/>
      <c r="S8391" s="122"/>
      <c r="T8391" s="8"/>
      <c r="U8391" s="8"/>
      <c r="V8391" s="8"/>
      <c r="W8391" s="8"/>
      <c r="X8391" s="122"/>
      <c r="Y8391" s="8"/>
      <c r="Z8391" s="8"/>
      <c r="AA8391" s="8"/>
      <c r="AB8391" s="8"/>
      <c r="AC8391" s="122"/>
      <c r="AD8391" s="8"/>
      <c r="AE8391" s="8"/>
      <c r="AF8391" s="8"/>
      <c r="AG8391" s="8"/>
      <c r="AH8391" s="122"/>
      <c r="AI8391" s="137"/>
      <c r="AJ8391" s="137"/>
      <c r="AK8391" s="137"/>
      <c r="AL8391" s="137"/>
      <c r="AM8391" s="138"/>
      <c r="AN8391" s="8"/>
      <c r="AO8391" s="8"/>
      <c r="AP8391" s="8"/>
      <c r="AQ8391" s="8"/>
      <c r="AR8391" s="122"/>
      <c r="AS8391" s="139"/>
      <c r="AT8391" s="139"/>
      <c r="AU8391" s="139"/>
      <c r="AV8391" s="139"/>
      <c r="AW8391" s="140"/>
      <c r="AX8391" s="8"/>
      <c r="AY8391" s="8"/>
      <c r="AZ8391" s="8"/>
      <c r="BA8391" s="8"/>
      <c r="BB8391" s="122"/>
      <c r="BC8391" s="8"/>
      <c r="BD8391" s="8"/>
      <c r="BE8391" s="8"/>
      <c r="BF8391" s="8"/>
      <c r="BG8391" s="122"/>
      <c r="BH8391" s="8"/>
      <c r="BI8391" s="8"/>
      <c r="BJ8391" s="8"/>
      <c r="BK8391" s="8"/>
      <c r="BL8391" s="122"/>
      <c r="BM8391" s="8"/>
      <c r="BN8391" s="8"/>
      <c r="BO8391" s="8"/>
      <c r="BP8391" s="8"/>
      <c r="BQ8391" s="122"/>
      <c r="BR8391" s="8"/>
      <c r="BS8391" s="8"/>
      <c r="BT8391" s="8"/>
      <c r="BU8391" s="8"/>
      <c r="BV8391" s="122"/>
    </row>
    <row r="8392" spans="1:74" hidden="1" x14ac:dyDescent="0.3">
      <c r="A8392" s="8"/>
      <c r="B8392" s="2" t="s">
        <v>2</v>
      </c>
      <c r="C8392" s="2" t="s">
        <v>3</v>
      </c>
      <c r="D8392" s="2" t="s">
        <v>755</v>
      </c>
      <c r="E8392" s="9" t="s">
        <v>214</v>
      </c>
      <c r="F8392" s="10"/>
      <c r="G8392" s="18" t="s">
        <v>5</v>
      </c>
      <c r="H8392" s="3">
        <v>2024</v>
      </c>
      <c r="I8392" s="20" t="s">
        <v>286</v>
      </c>
      <c r="J8392" s="2" t="s">
        <v>336</v>
      </c>
      <c r="K8392" s="2" t="s">
        <v>319</v>
      </c>
      <c r="L8392" s="163">
        <f t="shared" si="415"/>
        <v>0</v>
      </c>
      <c r="M8392" s="163">
        <f t="shared" ref="M8392:M8429" si="416">SUM(S8392,X8392,AC8392,AH8392,AM8392,AR8392,AW8392,BB8392,BG8392,BL8392,BQ8392,BV8392)</f>
        <v>0</v>
      </c>
      <c r="N8392" s="181"/>
      <c r="O8392" s="8"/>
      <c r="P8392" s="8"/>
      <c r="Q8392" s="8"/>
      <c r="R8392" s="8"/>
      <c r="S8392" s="122"/>
      <c r="T8392" s="8"/>
      <c r="U8392" s="8"/>
      <c r="V8392" s="8"/>
      <c r="W8392" s="8"/>
      <c r="X8392" s="122"/>
      <c r="Y8392" s="8"/>
      <c r="Z8392" s="8"/>
      <c r="AA8392" s="8"/>
      <c r="AB8392" s="8"/>
      <c r="AC8392" s="122"/>
      <c r="AD8392" s="8"/>
      <c r="AE8392" s="8"/>
      <c r="AF8392" s="8"/>
      <c r="AG8392" s="8"/>
      <c r="AH8392" s="122"/>
      <c r="AI8392" s="137"/>
      <c r="AJ8392" s="137"/>
      <c r="AK8392" s="137"/>
      <c r="AL8392" s="137"/>
      <c r="AM8392" s="138"/>
      <c r="AN8392" s="8"/>
      <c r="AO8392" s="8"/>
      <c r="AP8392" s="8"/>
      <c r="AQ8392" s="8"/>
      <c r="AR8392" s="122"/>
      <c r="AS8392" s="139"/>
      <c r="AT8392" s="139"/>
      <c r="AU8392" s="139"/>
      <c r="AV8392" s="139"/>
      <c r="AW8392" s="140"/>
      <c r="AX8392" s="8"/>
      <c r="AY8392" s="8"/>
      <c r="AZ8392" s="8"/>
      <c r="BA8392" s="8"/>
      <c r="BB8392" s="122"/>
      <c r="BC8392" s="8"/>
      <c r="BD8392" s="8"/>
      <c r="BE8392" s="8"/>
      <c r="BF8392" s="8"/>
      <c r="BG8392" s="122"/>
      <c r="BH8392" s="8"/>
      <c r="BI8392" s="8"/>
      <c r="BJ8392" s="8"/>
      <c r="BK8392" s="8"/>
      <c r="BL8392" s="122"/>
      <c r="BM8392" s="8"/>
      <c r="BN8392" s="8"/>
      <c r="BO8392" s="8"/>
      <c r="BP8392" s="8"/>
      <c r="BQ8392" s="122"/>
      <c r="BR8392" s="8"/>
      <c r="BS8392" s="8"/>
      <c r="BT8392" s="8"/>
      <c r="BU8392" s="8"/>
      <c r="BV8392" s="122"/>
    </row>
    <row r="8393" spans="1:74" hidden="1" x14ac:dyDescent="0.3">
      <c r="A8393" s="8"/>
      <c r="B8393" s="2" t="s">
        <v>2</v>
      </c>
      <c r="C8393" s="2" t="s">
        <v>3</v>
      </c>
      <c r="D8393" s="2" t="s">
        <v>755</v>
      </c>
      <c r="E8393" s="9" t="s">
        <v>214</v>
      </c>
      <c r="F8393" s="10"/>
      <c r="G8393" s="18" t="s">
        <v>5</v>
      </c>
      <c r="H8393" s="3">
        <v>2024</v>
      </c>
      <c r="I8393" s="20" t="s">
        <v>286</v>
      </c>
      <c r="J8393" s="8" t="s">
        <v>337</v>
      </c>
      <c r="K8393" s="8" t="s">
        <v>318</v>
      </c>
      <c r="L8393" s="163">
        <f t="shared" si="415"/>
        <v>0</v>
      </c>
      <c r="M8393" s="163">
        <f t="shared" si="416"/>
        <v>0</v>
      </c>
      <c r="N8393" s="181"/>
      <c r="O8393" s="8"/>
      <c r="P8393" s="8"/>
      <c r="Q8393" s="8"/>
      <c r="R8393" s="8"/>
      <c r="S8393" s="122"/>
      <c r="T8393" s="8"/>
      <c r="U8393" s="8"/>
      <c r="V8393" s="8"/>
      <c r="W8393" s="8"/>
      <c r="X8393" s="122"/>
      <c r="Y8393" s="8"/>
      <c r="Z8393" s="8"/>
      <c r="AA8393" s="8"/>
      <c r="AB8393" s="8"/>
      <c r="AC8393" s="122"/>
      <c r="AD8393" s="8"/>
      <c r="AE8393" s="8"/>
      <c r="AF8393" s="8"/>
      <c r="AG8393" s="8"/>
      <c r="AH8393" s="122"/>
      <c r="AI8393" s="137"/>
      <c r="AJ8393" s="137"/>
      <c r="AK8393" s="137"/>
      <c r="AL8393" s="137"/>
      <c r="AM8393" s="138"/>
      <c r="AN8393" s="8"/>
      <c r="AO8393" s="8"/>
      <c r="AP8393" s="8"/>
      <c r="AQ8393" s="8"/>
      <c r="AR8393" s="122"/>
      <c r="AS8393" s="139"/>
      <c r="AT8393" s="139"/>
      <c r="AU8393" s="139"/>
      <c r="AV8393" s="139"/>
      <c r="AW8393" s="140"/>
      <c r="AX8393" s="8"/>
      <c r="AY8393" s="8"/>
      <c r="AZ8393" s="8"/>
      <c r="BA8393" s="8"/>
      <c r="BB8393" s="122"/>
      <c r="BC8393" s="8"/>
      <c r="BD8393" s="8"/>
      <c r="BE8393" s="8"/>
      <c r="BF8393" s="8"/>
      <c r="BG8393" s="122"/>
      <c r="BH8393" s="8"/>
      <c r="BI8393" s="8"/>
      <c r="BJ8393" s="8"/>
      <c r="BK8393" s="8"/>
      <c r="BL8393" s="122"/>
      <c r="BM8393" s="8"/>
      <c r="BN8393" s="8"/>
      <c r="BO8393" s="8"/>
      <c r="BP8393" s="8"/>
      <c r="BQ8393" s="122"/>
      <c r="BR8393" s="8"/>
      <c r="BS8393" s="8"/>
      <c r="BT8393" s="8"/>
      <c r="BU8393" s="8"/>
      <c r="BV8393" s="122"/>
    </row>
    <row r="8394" spans="1:74" hidden="1" x14ac:dyDescent="0.3">
      <c r="A8394" s="8"/>
      <c r="B8394" s="2" t="s">
        <v>2</v>
      </c>
      <c r="C8394" s="2" t="s">
        <v>3</v>
      </c>
      <c r="D8394" s="2" t="s">
        <v>755</v>
      </c>
      <c r="E8394" s="9" t="s">
        <v>214</v>
      </c>
      <c r="F8394" s="10"/>
      <c r="G8394" s="18" t="s">
        <v>5</v>
      </c>
      <c r="H8394" s="3">
        <v>2024</v>
      </c>
      <c r="I8394" s="20" t="s">
        <v>286</v>
      </c>
      <c r="J8394" s="8" t="s">
        <v>338</v>
      </c>
      <c r="K8394" s="8" t="s">
        <v>339</v>
      </c>
      <c r="L8394" s="163">
        <f t="shared" si="415"/>
        <v>0</v>
      </c>
      <c r="M8394" s="163">
        <f t="shared" si="416"/>
        <v>0</v>
      </c>
      <c r="N8394" s="181"/>
      <c r="O8394" s="8"/>
      <c r="P8394" s="8"/>
      <c r="Q8394" s="8"/>
      <c r="R8394" s="8"/>
      <c r="S8394" s="122"/>
      <c r="T8394" s="8"/>
      <c r="U8394" s="8"/>
      <c r="V8394" s="8"/>
      <c r="W8394" s="8"/>
      <c r="X8394" s="122"/>
      <c r="Y8394" s="8"/>
      <c r="Z8394" s="8"/>
      <c r="AA8394" s="8"/>
      <c r="AB8394" s="8"/>
      <c r="AC8394" s="122"/>
      <c r="AD8394" s="8"/>
      <c r="AE8394" s="8"/>
      <c r="AF8394" s="8"/>
      <c r="AG8394" s="8"/>
      <c r="AH8394" s="122"/>
      <c r="AI8394" s="137"/>
      <c r="AJ8394" s="137"/>
      <c r="AK8394" s="137"/>
      <c r="AL8394" s="137"/>
      <c r="AM8394" s="138"/>
      <c r="AN8394" s="8"/>
      <c r="AO8394" s="8"/>
      <c r="AP8394" s="8"/>
      <c r="AQ8394" s="8"/>
      <c r="AR8394" s="122"/>
      <c r="AS8394" s="139"/>
      <c r="AT8394" s="139"/>
      <c r="AU8394" s="139"/>
      <c r="AV8394" s="139"/>
      <c r="AW8394" s="140"/>
      <c r="AX8394" s="8"/>
      <c r="AY8394" s="8"/>
      <c r="AZ8394" s="8"/>
      <c r="BA8394" s="8"/>
      <c r="BB8394" s="122"/>
      <c r="BC8394" s="8"/>
      <c r="BD8394" s="8"/>
      <c r="BE8394" s="8"/>
      <c r="BF8394" s="8"/>
      <c r="BG8394" s="122"/>
      <c r="BH8394" s="8"/>
      <c r="BI8394" s="8"/>
      <c r="BJ8394" s="8"/>
      <c r="BK8394" s="8"/>
      <c r="BL8394" s="122"/>
      <c r="BM8394" s="8"/>
      <c r="BN8394" s="8"/>
      <c r="BO8394" s="8"/>
      <c r="BP8394" s="8"/>
      <c r="BQ8394" s="122"/>
      <c r="BR8394" s="8"/>
      <c r="BS8394" s="8"/>
      <c r="BT8394" s="8"/>
      <c r="BU8394" s="8"/>
      <c r="BV8394" s="122"/>
    </row>
    <row r="8395" spans="1:74" hidden="1" x14ac:dyDescent="0.3">
      <c r="A8395" s="8"/>
      <c r="B8395" s="2" t="s">
        <v>2</v>
      </c>
      <c r="C8395" s="2" t="s">
        <v>3</v>
      </c>
      <c r="D8395" s="2" t="s">
        <v>755</v>
      </c>
      <c r="E8395" s="9" t="s">
        <v>214</v>
      </c>
      <c r="F8395" s="10"/>
      <c r="G8395" s="18" t="s">
        <v>5</v>
      </c>
      <c r="H8395" s="3">
        <v>2024</v>
      </c>
      <c r="I8395" s="20" t="s">
        <v>286</v>
      </c>
      <c r="J8395" s="8" t="s">
        <v>340</v>
      </c>
      <c r="K8395" s="8" t="s">
        <v>318</v>
      </c>
      <c r="L8395" s="163">
        <f t="shared" si="415"/>
        <v>0</v>
      </c>
      <c r="M8395" s="163">
        <f t="shared" si="416"/>
        <v>0</v>
      </c>
      <c r="N8395" s="181"/>
      <c r="O8395" s="8"/>
      <c r="P8395" s="8"/>
      <c r="Q8395" s="8"/>
      <c r="R8395" s="8"/>
      <c r="S8395" s="122"/>
      <c r="T8395" s="8"/>
      <c r="U8395" s="8"/>
      <c r="V8395" s="8"/>
      <c r="W8395" s="8"/>
      <c r="X8395" s="122"/>
      <c r="Y8395" s="8"/>
      <c r="Z8395" s="8"/>
      <c r="AA8395" s="8"/>
      <c r="AB8395" s="8"/>
      <c r="AC8395" s="122"/>
      <c r="AD8395" s="8"/>
      <c r="AE8395" s="8"/>
      <c r="AF8395" s="8"/>
      <c r="AG8395" s="8"/>
      <c r="AH8395" s="122"/>
      <c r="AI8395" s="137"/>
      <c r="AJ8395" s="137"/>
      <c r="AK8395" s="137"/>
      <c r="AL8395" s="137"/>
      <c r="AM8395" s="138"/>
      <c r="AN8395" s="8"/>
      <c r="AO8395" s="8"/>
      <c r="AP8395" s="8"/>
      <c r="AQ8395" s="8"/>
      <c r="AR8395" s="122"/>
      <c r="AS8395" s="139"/>
      <c r="AT8395" s="139"/>
      <c r="AU8395" s="139"/>
      <c r="AV8395" s="139"/>
      <c r="AW8395" s="140"/>
      <c r="AX8395" s="8"/>
      <c r="AY8395" s="8"/>
      <c r="AZ8395" s="8"/>
      <c r="BA8395" s="8"/>
      <c r="BB8395" s="122"/>
      <c r="BC8395" s="8"/>
      <c r="BD8395" s="8"/>
      <c r="BE8395" s="8"/>
      <c r="BF8395" s="8"/>
      <c r="BG8395" s="122"/>
      <c r="BH8395" s="8"/>
      <c r="BI8395" s="8"/>
      <c r="BJ8395" s="8"/>
      <c r="BK8395" s="8"/>
      <c r="BL8395" s="122"/>
      <c r="BM8395" s="8"/>
      <c r="BN8395" s="8"/>
      <c r="BO8395" s="8"/>
      <c r="BP8395" s="8"/>
      <c r="BQ8395" s="122"/>
      <c r="BR8395" s="8"/>
      <c r="BS8395" s="8"/>
      <c r="BT8395" s="8"/>
      <c r="BU8395" s="8"/>
      <c r="BV8395" s="122"/>
    </row>
    <row r="8396" spans="1:74" hidden="1" x14ac:dyDescent="0.3">
      <c r="A8396" s="8"/>
      <c r="B8396" s="2" t="s">
        <v>2</v>
      </c>
      <c r="C8396" s="2" t="s">
        <v>3</v>
      </c>
      <c r="D8396" s="2" t="s">
        <v>755</v>
      </c>
      <c r="E8396" s="9" t="s">
        <v>214</v>
      </c>
      <c r="F8396" s="10"/>
      <c r="G8396" s="18" t="s">
        <v>5</v>
      </c>
      <c r="H8396" s="3">
        <v>2024</v>
      </c>
      <c r="I8396" s="20" t="s">
        <v>286</v>
      </c>
      <c r="J8396" s="8" t="s">
        <v>341</v>
      </c>
      <c r="K8396" s="8" t="s">
        <v>320</v>
      </c>
      <c r="L8396" s="163">
        <f t="shared" si="415"/>
        <v>0</v>
      </c>
      <c r="M8396" s="163">
        <f t="shared" si="416"/>
        <v>0</v>
      </c>
      <c r="N8396" s="181"/>
      <c r="O8396" s="8"/>
      <c r="P8396" s="8"/>
      <c r="Q8396" s="8"/>
      <c r="R8396" s="8"/>
      <c r="S8396" s="122"/>
      <c r="T8396" s="8"/>
      <c r="U8396" s="8"/>
      <c r="V8396" s="8"/>
      <c r="W8396" s="8"/>
      <c r="X8396" s="122"/>
      <c r="Y8396" s="8"/>
      <c r="Z8396" s="8"/>
      <c r="AA8396" s="8"/>
      <c r="AB8396" s="8"/>
      <c r="AC8396" s="122"/>
      <c r="AD8396" s="8"/>
      <c r="AE8396" s="8"/>
      <c r="AF8396" s="8"/>
      <c r="AG8396" s="8"/>
      <c r="AH8396" s="122"/>
      <c r="AI8396" s="137"/>
      <c r="AJ8396" s="137"/>
      <c r="AK8396" s="137"/>
      <c r="AL8396" s="137"/>
      <c r="AM8396" s="138"/>
      <c r="AN8396" s="8"/>
      <c r="AO8396" s="8"/>
      <c r="AP8396" s="8"/>
      <c r="AQ8396" s="8"/>
      <c r="AR8396" s="122"/>
      <c r="AS8396" s="139"/>
      <c r="AT8396" s="139"/>
      <c r="AU8396" s="139"/>
      <c r="AV8396" s="139"/>
      <c r="AW8396" s="140"/>
      <c r="AX8396" s="8"/>
      <c r="AY8396" s="8"/>
      <c r="AZ8396" s="8"/>
      <c r="BA8396" s="8"/>
      <c r="BB8396" s="122"/>
      <c r="BC8396" s="8"/>
      <c r="BD8396" s="8"/>
      <c r="BE8396" s="8"/>
      <c r="BF8396" s="8"/>
      <c r="BG8396" s="122"/>
      <c r="BH8396" s="8"/>
      <c r="BI8396" s="8"/>
      <c r="BJ8396" s="8"/>
      <c r="BK8396" s="8"/>
      <c r="BL8396" s="122"/>
      <c r="BM8396" s="8"/>
      <c r="BN8396" s="8"/>
      <c r="BO8396" s="8"/>
      <c r="BP8396" s="8"/>
      <c r="BQ8396" s="122"/>
      <c r="BR8396" s="8"/>
      <c r="BS8396" s="8"/>
      <c r="BT8396" s="8"/>
      <c r="BU8396" s="8"/>
      <c r="BV8396" s="122"/>
    </row>
    <row r="8397" spans="1:74" hidden="1" x14ac:dyDescent="0.3">
      <c r="A8397" s="8"/>
      <c r="B8397" s="2" t="s">
        <v>2</v>
      </c>
      <c r="C8397" s="2" t="s">
        <v>3</v>
      </c>
      <c r="D8397" s="2" t="s">
        <v>755</v>
      </c>
      <c r="E8397" s="9" t="s">
        <v>214</v>
      </c>
      <c r="F8397" s="10"/>
      <c r="G8397" s="18" t="s">
        <v>5</v>
      </c>
      <c r="H8397" s="3">
        <v>2024</v>
      </c>
      <c r="I8397" s="20" t="s">
        <v>286</v>
      </c>
      <c r="J8397" s="8" t="s">
        <v>342</v>
      </c>
      <c r="K8397" s="8" t="s">
        <v>320</v>
      </c>
      <c r="L8397" s="163">
        <f t="shared" si="415"/>
        <v>0</v>
      </c>
      <c r="M8397" s="163">
        <f t="shared" si="416"/>
        <v>0</v>
      </c>
      <c r="N8397" s="181"/>
      <c r="O8397" s="8"/>
      <c r="P8397" s="8"/>
      <c r="Q8397" s="8"/>
      <c r="R8397" s="8"/>
      <c r="S8397" s="122"/>
      <c r="T8397" s="8"/>
      <c r="U8397" s="8"/>
      <c r="V8397" s="8"/>
      <c r="W8397" s="8"/>
      <c r="X8397" s="122"/>
      <c r="Y8397" s="8"/>
      <c r="Z8397" s="8"/>
      <c r="AA8397" s="8"/>
      <c r="AB8397" s="8"/>
      <c r="AC8397" s="122"/>
      <c r="AD8397" s="8"/>
      <c r="AE8397" s="8"/>
      <c r="AF8397" s="8"/>
      <c r="AG8397" s="8"/>
      <c r="AH8397" s="122"/>
      <c r="AI8397" s="137"/>
      <c r="AJ8397" s="137"/>
      <c r="AK8397" s="137"/>
      <c r="AL8397" s="137"/>
      <c r="AM8397" s="138"/>
      <c r="AN8397" s="8"/>
      <c r="AO8397" s="8"/>
      <c r="AP8397" s="8"/>
      <c r="AQ8397" s="8"/>
      <c r="AR8397" s="122"/>
      <c r="AS8397" s="139"/>
      <c r="AT8397" s="139"/>
      <c r="AU8397" s="139"/>
      <c r="AV8397" s="139"/>
      <c r="AW8397" s="140"/>
      <c r="AX8397" s="8"/>
      <c r="AY8397" s="8"/>
      <c r="AZ8397" s="8"/>
      <c r="BA8397" s="8"/>
      <c r="BB8397" s="122"/>
      <c r="BC8397" s="8"/>
      <c r="BD8397" s="8"/>
      <c r="BE8397" s="8"/>
      <c r="BF8397" s="8"/>
      <c r="BG8397" s="122"/>
      <c r="BH8397" s="8"/>
      <c r="BI8397" s="8"/>
      <c r="BJ8397" s="8"/>
      <c r="BK8397" s="8"/>
      <c r="BL8397" s="122"/>
      <c r="BM8397" s="8"/>
      <c r="BN8397" s="8"/>
      <c r="BO8397" s="8"/>
      <c r="BP8397" s="8"/>
      <c r="BQ8397" s="122"/>
      <c r="BR8397" s="8"/>
      <c r="BS8397" s="8"/>
      <c r="BT8397" s="8"/>
      <c r="BU8397" s="8"/>
      <c r="BV8397" s="122"/>
    </row>
    <row r="8398" spans="1:74" hidden="1" x14ac:dyDescent="0.3">
      <c r="A8398" s="8"/>
      <c r="B8398" s="2" t="s">
        <v>2</v>
      </c>
      <c r="C8398" s="2" t="s">
        <v>3</v>
      </c>
      <c r="D8398" s="2" t="s">
        <v>755</v>
      </c>
      <c r="E8398" s="9" t="s">
        <v>214</v>
      </c>
      <c r="F8398" s="10"/>
      <c r="G8398" s="18" t="s">
        <v>5</v>
      </c>
      <c r="H8398" s="3">
        <v>2024</v>
      </c>
      <c r="I8398" s="20" t="s">
        <v>286</v>
      </c>
      <c r="J8398" s="8" t="s">
        <v>343</v>
      </c>
      <c r="K8398" s="8" t="s">
        <v>339</v>
      </c>
      <c r="L8398" s="163">
        <f t="shared" si="415"/>
        <v>0</v>
      </c>
      <c r="M8398" s="163">
        <f t="shared" si="416"/>
        <v>0</v>
      </c>
      <c r="N8398" s="181"/>
      <c r="O8398" s="8"/>
      <c r="P8398" s="8"/>
      <c r="Q8398" s="8"/>
      <c r="R8398" s="8"/>
      <c r="S8398" s="122"/>
      <c r="T8398" s="8"/>
      <c r="U8398" s="8"/>
      <c r="V8398" s="8"/>
      <c r="W8398" s="8"/>
      <c r="X8398" s="122"/>
      <c r="Y8398" s="8"/>
      <c r="Z8398" s="8"/>
      <c r="AA8398" s="8"/>
      <c r="AB8398" s="8"/>
      <c r="AC8398" s="122"/>
      <c r="AD8398" s="8"/>
      <c r="AE8398" s="8"/>
      <c r="AF8398" s="8"/>
      <c r="AG8398" s="8"/>
      <c r="AH8398" s="122"/>
      <c r="AI8398" s="137"/>
      <c r="AJ8398" s="137"/>
      <c r="AK8398" s="137"/>
      <c r="AL8398" s="137"/>
      <c r="AM8398" s="138"/>
      <c r="AN8398" s="8"/>
      <c r="AO8398" s="8"/>
      <c r="AP8398" s="8"/>
      <c r="AQ8398" s="8"/>
      <c r="AR8398" s="122"/>
      <c r="AS8398" s="139"/>
      <c r="AT8398" s="139"/>
      <c r="AU8398" s="139"/>
      <c r="AV8398" s="139"/>
      <c r="AW8398" s="140"/>
      <c r="AX8398" s="8"/>
      <c r="AY8398" s="8"/>
      <c r="AZ8398" s="8"/>
      <c r="BA8398" s="8"/>
      <c r="BB8398" s="122"/>
      <c r="BC8398" s="8"/>
      <c r="BD8398" s="8"/>
      <c r="BE8398" s="8"/>
      <c r="BF8398" s="8"/>
      <c r="BG8398" s="122"/>
      <c r="BH8398" s="8"/>
      <c r="BI8398" s="8"/>
      <c r="BJ8398" s="8"/>
      <c r="BK8398" s="8"/>
      <c r="BL8398" s="122"/>
      <c r="BM8398" s="8"/>
      <c r="BN8398" s="8"/>
      <c r="BO8398" s="8"/>
      <c r="BP8398" s="8"/>
      <c r="BQ8398" s="122"/>
      <c r="BR8398" s="8"/>
      <c r="BS8398" s="8"/>
      <c r="BT8398" s="8"/>
      <c r="BU8398" s="8"/>
      <c r="BV8398" s="122"/>
    </row>
    <row r="8399" spans="1:74" hidden="1" x14ac:dyDescent="0.3">
      <c r="A8399" s="8"/>
      <c r="B8399" s="2" t="s">
        <v>2</v>
      </c>
      <c r="C8399" s="2" t="s">
        <v>3</v>
      </c>
      <c r="D8399" s="2" t="s">
        <v>755</v>
      </c>
      <c r="E8399" s="9" t="s">
        <v>214</v>
      </c>
      <c r="F8399" s="10"/>
      <c r="G8399" s="18" t="s">
        <v>5</v>
      </c>
      <c r="H8399" s="3">
        <v>2024</v>
      </c>
      <c r="I8399" s="20" t="s">
        <v>288</v>
      </c>
      <c r="J8399" s="8" t="s">
        <v>344</v>
      </c>
      <c r="K8399" s="8" t="s">
        <v>318</v>
      </c>
      <c r="L8399" s="163">
        <f t="shared" si="415"/>
        <v>0</v>
      </c>
      <c r="M8399" s="163">
        <f t="shared" si="416"/>
        <v>0</v>
      </c>
      <c r="N8399" s="181"/>
      <c r="O8399" s="8"/>
      <c r="P8399" s="8"/>
      <c r="Q8399" s="8"/>
      <c r="R8399" s="8"/>
      <c r="S8399" s="122"/>
      <c r="T8399" s="8"/>
      <c r="U8399" s="8"/>
      <c r="V8399" s="8"/>
      <c r="W8399" s="8"/>
      <c r="X8399" s="122"/>
      <c r="Y8399" s="8"/>
      <c r="Z8399" s="8"/>
      <c r="AA8399" s="8"/>
      <c r="AB8399" s="8"/>
      <c r="AC8399" s="122"/>
      <c r="AD8399" s="8"/>
      <c r="AE8399" s="8"/>
      <c r="AF8399" s="8"/>
      <c r="AG8399" s="8"/>
      <c r="AH8399" s="122"/>
      <c r="AI8399" s="137"/>
      <c r="AJ8399" s="137"/>
      <c r="AK8399" s="137"/>
      <c r="AL8399" s="137"/>
      <c r="AM8399" s="138"/>
      <c r="AN8399" s="8"/>
      <c r="AO8399" s="8"/>
      <c r="AP8399" s="8"/>
      <c r="AQ8399" s="8"/>
      <c r="AR8399" s="122"/>
      <c r="AS8399" s="139"/>
      <c r="AT8399" s="139"/>
      <c r="AU8399" s="139"/>
      <c r="AV8399" s="139"/>
      <c r="AW8399" s="140"/>
      <c r="AX8399" s="8"/>
      <c r="AY8399" s="8"/>
      <c r="AZ8399" s="8"/>
      <c r="BA8399" s="8"/>
      <c r="BB8399" s="122"/>
      <c r="BC8399" s="8"/>
      <c r="BD8399" s="8"/>
      <c r="BE8399" s="8"/>
      <c r="BF8399" s="8"/>
      <c r="BG8399" s="122"/>
      <c r="BH8399" s="8"/>
      <c r="BI8399" s="8"/>
      <c r="BJ8399" s="8"/>
      <c r="BK8399" s="8"/>
      <c r="BL8399" s="122"/>
      <c r="BM8399" s="8"/>
      <c r="BN8399" s="8"/>
      <c r="BO8399" s="8"/>
      <c r="BP8399" s="8"/>
      <c r="BQ8399" s="122"/>
      <c r="BR8399" s="8"/>
      <c r="BS8399" s="8"/>
      <c r="BT8399" s="8"/>
      <c r="BU8399" s="8"/>
      <c r="BV8399" s="122"/>
    </row>
    <row r="8400" spans="1:74" hidden="1" x14ac:dyDescent="0.3">
      <c r="A8400" s="8"/>
      <c r="B8400" s="2" t="s">
        <v>2</v>
      </c>
      <c r="C8400" s="2" t="s">
        <v>3</v>
      </c>
      <c r="D8400" s="2" t="s">
        <v>755</v>
      </c>
      <c r="E8400" s="9" t="s">
        <v>214</v>
      </c>
      <c r="F8400" s="10"/>
      <c r="G8400" s="18" t="s">
        <v>5</v>
      </c>
      <c r="H8400" s="3">
        <v>2024</v>
      </c>
      <c r="I8400" s="20" t="s">
        <v>288</v>
      </c>
      <c r="J8400" s="2" t="s">
        <v>351</v>
      </c>
      <c r="K8400" s="2" t="s">
        <v>318</v>
      </c>
      <c r="L8400" s="163">
        <f t="shared" si="415"/>
        <v>0</v>
      </c>
      <c r="M8400" s="163">
        <f t="shared" si="416"/>
        <v>0</v>
      </c>
      <c r="N8400" s="181"/>
      <c r="O8400" s="8"/>
      <c r="P8400" s="8"/>
      <c r="Q8400" s="8"/>
      <c r="R8400" s="8"/>
      <c r="S8400" s="122"/>
      <c r="T8400" s="8"/>
      <c r="U8400" s="8"/>
      <c r="V8400" s="8"/>
      <c r="W8400" s="8"/>
      <c r="X8400" s="122"/>
      <c r="Y8400" s="8"/>
      <c r="Z8400" s="8"/>
      <c r="AA8400" s="8"/>
      <c r="AB8400" s="8"/>
      <c r="AC8400" s="122"/>
      <c r="AD8400" s="8"/>
      <c r="AE8400" s="8"/>
      <c r="AF8400" s="8"/>
      <c r="AG8400" s="8"/>
      <c r="AH8400" s="122"/>
      <c r="AI8400" s="137"/>
      <c r="AJ8400" s="137"/>
      <c r="AK8400" s="137"/>
      <c r="AL8400" s="137"/>
      <c r="AM8400" s="138"/>
      <c r="AN8400" s="8"/>
      <c r="AO8400" s="8"/>
      <c r="AP8400" s="8"/>
      <c r="AQ8400" s="8"/>
      <c r="AR8400" s="122"/>
      <c r="AS8400" s="139"/>
      <c r="AT8400" s="139"/>
      <c r="AU8400" s="139"/>
      <c r="AV8400" s="139"/>
      <c r="AW8400" s="140"/>
      <c r="AX8400" s="8"/>
      <c r="AY8400" s="8"/>
      <c r="AZ8400" s="8"/>
      <c r="BA8400" s="8"/>
      <c r="BB8400" s="122"/>
      <c r="BC8400" s="8"/>
      <c r="BD8400" s="8"/>
      <c r="BE8400" s="8"/>
      <c r="BF8400" s="8"/>
      <c r="BG8400" s="122"/>
      <c r="BH8400" s="8"/>
      <c r="BI8400" s="8"/>
      <c r="BJ8400" s="8"/>
      <c r="BK8400" s="8"/>
      <c r="BL8400" s="122"/>
      <c r="BM8400" s="8"/>
      <c r="BN8400" s="8"/>
      <c r="BO8400" s="8"/>
      <c r="BP8400" s="8"/>
      <c r="BQ8400" s="122"/>
      <c r="BR8400" s="8"/>
      <c r="BS8400" s="8"/>
      <c r="BT8400" s="8"/>
      <c r="BU8400" s="8"/>
      <c r="BV8400" s="122"/>
    </row>
    <row r="8401" spans="1:74" hidden="1" x14ac:dyDescent="0.3">
      <c r="A8401" s="8"/>
      <c r="B8401" s="2" t="s">
        <v>2</v>
      </c>
      <c r="C8401" s="2" t="s">
        <v>3</v>
      </c>
      <c r="D8401" s="2" t="s">
        <v>755</v>
      </c>
      <c r="E8401" s="9" t="s">
        <v>214</v>
      </c>
      <c r="F8401" s="10"/>
      <c r="G8401" s="18" t="s">
        <v>5</v>
      </c>
      <c r="H8401" s="3">
        <v>2024</v>
      </c>
      <c r="I8401" s="20" t="s">
        <v>288</v>
      </c>
      <c r="J8401" s="2" t="s">
        <v>352</v>
      </c>
      <c r="K8401" s="2" t="s">
        <v>321</v>
      </c>
      <c r="L8401" s="163">
        <f t="shared" si="415"/>
        <v>0</v>
      </c>
      <c r="M8401" s="163">
        <f t="shared" si="416"/>
        <v>0</v>
      </c>
      <c r="N8401" s="181"/>
      <c r="O8401" s="8"/>
      <c r="P8401" s="8"/>
      <c r="Q8401" s="8"/>
      <c r="R8401" s="8"/>
      <c r="S8401" s="122"/>
      <c r="T8401" s="8"/>
      <c r="U8401" s="8"/>
      <c r="V8401" s="8"/>
      <c r="W8401" s="8"/>
      <c r="X8401" s="122"/>
      <c r="Y8401" s="8"/>
      <c r="Z8401" s="8"/>
      <c r="AA8401" s="8"/>
      <c r="AB8401" s="8"/>
      <c r="AC8401" s="122"/>
      <c r="AD8401" s="8"/>
      <c r="AE8401" s="8"/>
      <c r="AF8401" s="8"/>
      <c r="AG8401" s="8"/>
      <c r="AH8401" s="122"/>
      <c r="AI8401" s="137"/>
      <c r="AJ8401" s="137"/>
      <c r="AK8401" s="137"/>
      <c r="AL8401" s="137"/>
      <c r="AM8401" s="138"/>
      <c r="AN8401" s="8"/>
      <c r="AO8401" s="8"/>
      <c r="AP8401" s="8"/>
      <c r="AQ8401" s="8"/>
      <c r="AR8401" s="122"/>
      <c r="AS8401" s="139"/>
      <c r="AT8401" s="139"/>
      <c r="AU8401" s="139"/>
      <c r="AV8401" s="139"/>
      <c r="AW8401" s="140"/>
      <c r="AX8401" s="8"/>
      <c r="AY8401" s="8"/>
      <c r="AZ8401" s="8"/>
      <c r="BA8401" s="8"/>
      <c r="BB8401" s="122"/>
      <c r="BC8401" s="8"/>
      <c r="BD8401" s="8"/>
      <c r="BE8401" s="8"/>
      <c r="BF8401" s="8"/>
      <c r="BG8401" s="122"/>
      <c r="BH8401" s="8"/>
      <c r="BI8401" s="8"/>
      <c r="BJ8401" s="8"/>
      <c r="BK8401" s="8"/>
      <c r="BL8401" s="122"/>
      <c r="BM8401" s="8"/>
      <c r="BN8401" s="8"/>
      <c r="BO8401" s="8"/>
      <c r="BP8401" s="8"/>
      <c r="BQ8401" s="122"/>
      <c r="BR8401" s="8"/>
      <c r="BS8401" s="8"/>
      <c r="BT8401" s="8"/>
      <c r="BU8401" s="8"/>
      <c r="BV8401" s="122"/>
    </row>
    <row r="8402" spans="1:74" hidden="1" x14ac:dyDescent="0.3">
      <c r="A8402" s="8"/>
      <c r="B8402" s="2" t="s">
        <v>2</v>
      </c>
      <c r="C8402" s="2" t="s">
        <v>3</v>
      </c>
      <c r="D8402" s="2" t="s">
        <v>755</v>
      </c>
      <c r="E8402" s="9" t="s">
        <v>214</v>
      </c>
      <c r="F8402" s="10"/>
      <c r="G8402" s="18" t="s">
        <v>5</v>
      </c>
      <c r="H8402" s="3">
        <v>2024</v>
      </c>
      <c r="I8402" s="20" t="s">
        <v>288</v>
      </c>
      <c r="J8402" s="2" t="s">
        <v>345</v>
      </c>
      <c r="K8402" s="2" t="s">
        <v>318</v>
      </c>
      <c r="L8402" s="163">
        <f t="shared" si="415"/>
        <v>0</v>
      </c>
      <c r="M8402" s="163">
        <f t="shared" si="416"/>
        <v>0</v>
      </c>
      <c r="N8402" s="181"/>
      <c r="O8402" s="8"/>
      <c r="P8402" s="8"/>
      <c r="Q8402" s="8"/>
      <c r="R8402" s="8"/>
      <c r="S8402" s="122"/>
      <c r="T8402" s="8"/>
      <c r="U8402" s="8"/>
      <c r="V8402" s="8"/>
      <c r="W8402" s="8"/>
      <c r="X8402" s="122"/>
      <c r="Y8402" s="8"/>
      <c r="Z8402" s="8"/>
      <c r="AA8402" s="8"/>
      <c r="AB8402" s="8"/>
      <c r="AC8402" s="122"/>
      <c r="AD8402" s="8"/>
      <c r="AE8402" s="8"/>
      <c r="AF8402" s="8"/>
      <c r="AG8402" s="8"/>
      <c r="AH8402" s="122"/>
      <c r="AI8402" s="137"/>
      <c r="AJ8402" s="137"/>
      <c r="AK8402" s="137"/>
      <c r="AL8402" s="137"/>
      <c r="AM8402" s="138"/>
      <c r="AN8402" s="8"/>
      <c r="AO8402" s="8"/>
      <c r="AP8402" s="8"/>
      <c r="AQ8402" s="8"/>
      <c r="AR8402" s="122"/>
      <c r="AS8402" s="139"/>
      <c r="AT8402" s="139"/>
      <c r="AU8402" s="139"/>
      <c r="AV8402" s="139"/>
      <c r="AW8402" s="140"/>
      <c r="AX8402" s="8"/>
      <c r="AY8402" s="8"/>
      <c r="AZ8402" s="8"/>
      <c r="BA8402" s="8"/>
      <c r="BB8402" s="122"/>
      <c r="BC8402" s="8"/>
      <c r="BD8402" s="8"/>
      <c r="BE8402" s="8"/>
      <c r="BF8402" s="8"/>
      <c r="BG8402" s="122"/>
      <c r="BH8402" s="8"/>
      <c r="BI8402" s="8"/>
      <c r="BJ8402" s="8"/>
      <c r="BK8402" s="8"/>
      <c r="BL8402" s="122"/>
      <c r="BM8402" s="8"/>
      <c r="BN8402" s="8"/>
      <c r="BO8402" s="8"/>
      <c r="BP8402" s="8"/>
      <c r="BQ8402" s="122"/>
      <c r="BR8402" s="8"/>
      <c r="BS8402" s="8"/>
      <c r="BT8402" s="8"/>
      <c r="BU8402" s="8"/>
      <c r="BV8402" s="122"/>
    </row>
    <row r="8403" spans="1:74" hidden="1" x14ac:dyDescent="0.3">
      <c r="A8403" s="8"/>
      <c r="B8403" s="2" t="s">
        <v>2</v>
      </c>
      <c r="C8403" s="2" t="s">
        <v>3</v>
      </c>
      <c r="D8403" s="2" t="s">
        <v>755</v>
      </c>
      <c r="E8403" s="9" t="s">
        <v>214</v>
      </c>
      <c r="F8403" s="10"/>
      <c r="G8403" s="18" t="s">
        <v>5</v>
      </c>
      <c r="H8403" s="3">
        <v>2024</v>
      </c>
      <c r="I8403" s="20" t="s">
        <v>289</v>
      </c>
      <c r="J8403" s="2" t="s">
        <v>268</v>
      </c>
      <c r="K8403" s="2" t="s">
        <v>318</v>
      </c>
      <c r="L8403" s="163">
        <f t="shared" si="415"/>
        <v>0</v>
      </c>
      <c r="M8403" s="163">
        <f t="shared" si="416"/>
        <v>0</v>
      </c>
      <c r="N8403" s="181"/>
      <c r="O8403" s="8"/>
      <c r="P8403" s="8"/>
      <c r="Q8403" s="8"/>
      <c r="R8403" s="8"/>
      <c r="S8403" s="122"/>
      <c r="T8403" s="8"/>
      <c r="U8403" s="8"/>
      <c r="V8403" s="8"/>
      <c r="W8403" s="8"/>
      <c r="X8403" s="122"/>
      <c r="Y8403" s="8"/>
      <c r="Z8403" s="8"/>
      <c r="AA8403" s="8"/>
      <c r="AB8403" s="8"/>
      <c r="AC8403" s="122"/>
      <c r="AD8403" s="8"/>
      <c r="AE8403" s="8"/>
      <c r="AF8403" s="8"/>
      <c r="AG8403" s="8"/>
      <c r="AH8403" s="122"/>
      <c r="AI8403" s="137"/>
      <c r="AJ8403" s="137"/>
      <c r="AK8403" s="137"/>
      <c r="AL8403" s="137"/>
      <c r="AM8403" s="138"/>
      <c r="AN8403" s="8"/>
      <c r="AO8403" s="8"/>
      <c r="AP8403" s="8"/>
      <c r="AQ8403" s="8"/>
      <c r="AR8403" s="122"/>
      <c r="AS8403" s="139"/>
      <c r="AT8403" s="139"/>
      <c r="AU8403" s="139"/>
      <c r="AV8403" s="139"/>
      <c r="AW8403" s="140"/>
      <c r="AX8403" s="8"/>
      <c r="AY8403" s="8"/>
      <c r="AZ8403" s="8"/>
      <c r="BA8403" s="8"/>
      <c r="BB8403" s="122"/>
      <c r="BC8403" s="8"/>
      <c r="BD8403" s="8"/>
      <c r="BE8403" s="8"/>
      <c r="BF8403" s="8"/>
      <c r="BG8403" s="122"/>
      <c r="BH8403" s="8"/>
      <c r="BI8403" s="8"/>
      <c r="BJ8403" s="8"/>
      <c r="BK8403" s="8"/>
      <c r="BL8403" s="122"/>
      <c r="BM8403" s="8"/>
      <c r="BN8403" s="8"/>
      <c r="BO8403" s="8"/>
      <c r="BP8403" s="8"/>
      <c r="BQ8403" s="122"/>
      <c r="BR8403" s="8"/>
      <c r="BS8403" s="8"/>
      <c r="BT8403" s="8"/>
      <c r="BU8403" s="8"/>
      <c r="BV8403" s="122"/>
    </row>
    <row r="8404" spans="1:74" hidden="1" x14ac:dyDescent="0.3">
      <c r="A8404" s="8"/>
      <c r="B8404" s="2" t="s">
        <v>2</v>
      </c>
      <c r="C8404" s="2" t="s">
        <v>3</v>
      </c>
      <c r="D8404" s="2" t="s">
        <v>755</v>
      </c>
      <c r="E8404" s="9" t="s">
        <v>214</v>
      </c>
      <c r="F8404" s="10"/>
      <c r="G8404" s="18" t="s">
        <v>5</v>
      </c>
      <c r="H8404" s="3">
        <v>2024</v>
      </c>
      <c r="I8404" s="20" t="s">
        <v>289</v>
      </c>
      <c r="J8404" s="2" t="s">
        <v>292</v>
      </c>
      <c r="K8404" s="2" t="s">
        <v>318</v>
      </c>
      <c r="L8404" s="163">
        <f t="shared" si="415"/>
        <v>0</v>
      </c>
      <c r="M8404" s="163">
        <f t="shared" si="416"/>
        <v>0</v>
      </c>
      <c r="N8404" s="181"/>
      <c r="O8404" s="8"/>
      <c r="P8404" s="8"/>
      <c r="Q8404" s="8"/>
      <c r="R8404" s="8"/>
      <c r="S8404" s="122"/>
      <c r="T8404" s="8"/>
      <c r="U8404" s="8"/>
      <c r="V8404" s="8"/>
      <c r="W8404" s="8"/>
      <c r="X8404" s="122"/>
      <c r="Y8404" s="8"/>
      <c r="Z8404" s="8"/>
      <c r="AA8404" s="8"/>
      <c r="AB8404" s="8"/>
      <c r="AC8404" s="122"/>
      <c r="AD8404" s="8"/>
      <c r="AE8404" s="8"/>
      <c r="AF8404" s="8"/>
      <c r="AG8404" s="8"/>
      <c r="AH8404" s="122"/>
      <c r="AI8404" s="137"/>
      <c r="AJ8404" s="137"/>
      <c r="AK8404" s="137"/>
      <c r="AL8404" s="137"/>
      <c r="AM8404" s="138"/>
      <c r="AN8404" s="8"/>
      <c r="AO8404" s="8"/>
      <c r="AP8404" s="8"/>
      <c r="AQ8404" s="8"/>
      <c r="AR8404" s="122"/>
      <c r="AS8404" s="139"/>
      <c r="AT8404" s="139"/>
      <c r="AU8404" s="139"/>
      <c r="AV8404" s="139"/>
      <c r="AW8404" s="140"/>
      <c r="AX8404" s="8"/>
      <c r="AY8404" s="8"/>
      <c r="AZ8404" s="8"/>
      <c r="BA8404" s="8"/>
      <c r="BB8404" s="122"/>
      <c r="BC8404" s="8"/>
      <c r="BD8404" s="8"/>
      <c r="BE8404" s="8"/>
      <c r="BF8404" s="8"/>
      <c r="BG8404" s="122"/>
      <c r="BH8404" s="8"/>
      <c r="BI8404" s="8"/>
      <c r="BJ8404" s="8"/>
      <c r="BK8404" s="8"/>
      <c r="BL8404" s="122"/>
      <c r="BM8404" s="8"/>
      <c r="BN8404" s="8"/>
      <c r="BO8404" s="8"/>
      <c r="BP8404" s="8"/>
      <c r="BQ8404" s="122"/>
      <c r="BR8404" s="8"/>
      <c r="BS8404" s="8"/>
      <c r="BT8404" s="8"/>
      <c r="BU8404" s="8"/>
      <c r="BV8404" s="122"/>
    </row>
    <row r="8405" spans="1:74" hidden="1" x14ac:dyDescent="0.3">
      <c r="A8405" s="8"/>
      <c r="B8405" s="2" t="s">
        <v>2</v>
      </c>
      <c r="C8405" s="2" t="s">
        <v>3</v>
      </c>
      <c r="D8405" s="2" t="s">
        <v>755</v>
      </c>
      <c r="E8405" s="9" t="s">
        <v>214</v>
      </c>
      <c r="F8405" s="10"/>
      <c r="G8405" s="18" t="s">
        <v>5</v>
      </c>
      <c r="H8405" s="3">
        <v>2024</v>
      </c>
      <c r="I8405" s="20" t="s">
        <v>285</v>
      </c>
      <c r="J8405" s="2" t="s">
        <v>293</v>
      </c>
      <c r="K8405" s="2" t="s">
        <v>318</v>
      </c>
      <c r="L8405" s="163">
        <f t="shared" si="415"/>
        <v>0</v>
      </c>
      <c r="M8405" s="163">
        <f t="shared" si="416"/>
        <v>0</v>
      </c>
      <c r="N8405" s="181"/>
      <c r="O8405" s="8"/>
      <c r="P8405" s="8"/>
      <c r="Q8405" s="8"/>
      <c r="R8405" s="8"/>
      <c r="S8405" s="122"/>
      <c r="T8405" s="8"/>
      <c r="U8405" s="8"/>
      <c r="V8405" s="8"/>
      <c r="W8405" s="8"/>
      <c r="X8405" s="122"/>
      <c r="Y8405" s="8"/>
      <c r="Z8405" s="8"/>
      <c r="AA8405" s="8"/>
      <c r="AB8405" s="8"/>
      <c r="AC8405" s="122"/>
      <c r="AD8405" s="8"/>
      <c r="AE8405" s="8"/>
      <c r="AF8405" s="8"/>
      <c r="AG8405" s="8"/>
      <c r="AH8405" s="122"/>
      <c r="AI8405" s="137"/>
      <c r="AJ8405" s="137"/>
      <c r="AK8405" s="137"/>
      <c r="AL8405" s="137"/>
      <c r="AM8405" s="138"/>
      <c r="AN8405" s="8"/>
      <c r="AO8405" s="8"/>
      <c r="AP8405" s="8"/>
      <c r="AQ8405" s="8"/>
      <c r="AR8405" s="122"/>
      <c r="AS8405" s="139"/>
      <c r="AT8405" s="139"/>
      <c r="AU8405" s="139"/>
      <c r="AV8405" s="139"/>
      <c r="AW8405" s="140"/>
      <c r="AX8405" s="8"/>
      <c r="AY8405" s="8"/>
      <c r="AZ8405" s="8"/>
      <c r="BA8405" s="8"/>
      <c r="BB8405" s="122"/>
      <c r="BC8405" s="8"/>
      <c r="BD8405" s="8"/>
      <c r="BE8405" s="8"/>
      <c r="BF8405" s="8"/>
      <c r="BG8405" s="122"/>
      <c r="BH8405" s="8"/>
      <c r="BI8405" s="8"/>
      <c r="BJ8405" s="8"/>
      <c r="BK8405" s="8"/>
      <c r="BL8405" s="122"/>
      <c r="BM8405" s="8"/>
      <c r="BN8405" s="8"/>
      <c r="BO8405" s="8"/>
      <c r="BP8405" s="8"/>
      <c r="BQ8405" s="122"/>
      <c r="BR8405" s="8"/>
      <c r="BS8405" s="8"/>
      <c r="BT8405" s="8"/>
      <c r="BU8405" s="8"/>
      <c r="BV8405" s="122"/>
    </row>
    <row r="8406" spans="1:74" hidden="1" x14ac:dyDescent="0.3">
      <c r="A8406" s="8"/>
      <c r="B8406" s="2" t="s">
        <v>2</v>
      </c>
      <c r="C8406" s="2" t="s">
        <v>3</v>
      </c>
      <c r="D8406" s="2" t="s">
        <v>755</v>
      </c>
      <c r="E8406" s="9" t="s">
        <v>214</v>
      </c>
      <c r="F8406" s="10"/>
      <c r="G8406" s="18" t="s">
        <v>5</v>
      </c>
      <c r="H8406" s="3">
        <v>2024</v>
      </c>
      <c r="I8406" s="20" t="s">
        <v>287</v>
      </c>
      <c r="J8406" s="2" t="s">
        <v>269</v>
      </c>
      <c r="K8406" s="2" t="s">
        <v>320</v>
      </c>
      <c r="L8406" s="163">
        <f t="shared" si="415"/>
        <v>0</v>
      </c>
      <c r="M8406" s="163">
        <f t="shared" si="416"/>
        <v>0</v>
      </c>
      <c r="N8406" s="181"/>
      <c r="O8406" s="8"/>
      <c r="P8406" s="8"/>
      <c r="Q8406" s="8"/>
      <c r="R8406" s="8"/>
      <c r="S8406" s="122"/>
      <c r="T8406" s="8"/>
      <c r="U8406" s="8"/>
      <c r="V8406" s="8"/>
      <c r="W8406" s="8"/>
      <c r="X8406" s="122"/>
      <c r="Y8406" s="8"/>
      <c r="Z8406" s="8"/>
      <c r="AA8406" s="8"/>
      <c r="AB8406" s="8"/>
      <c r="AC8406" s="122"/>
      <c r="AD8406" s="8"/>
      <c r="AE8406" s="8"/>
      <c r="AF8406" s="8"/>
      <c r="AG8406" s="8"/>
      <c r="AH8406" s="122"/>
      <c r="AI8406" s="137"/>
      <c r="AJ8406" s="137"/>
      <c r="AK8406" s="137"/>
      <c r="AL8406" s="137"/>
      <c r="AM8406" s="138"/>
      <c r="AN8406" s="8"/>
      <c r="AO8406" s="8"/>
      <c r="AP8406" s="8"/>
      <c r="AQ8406" s="8"/>
      <c r="AR8406" s="122"/>
      <c r="AS8406" s="139"/>
      <c r="AT8406" s="139"/>
      <c r="AU8406" s="139"/>
      <c r="AV8406" s="139"/>
      <c r="AW8406" s="140"/>
      <c r="AX8406" s="8"/>
      <c r="AY8406" s="8"/>
      <c r="AZ8406" s="8"/>
      <c r="BA8406" s="8"/>
      <c r="BB8406" s="122"/>
      <c r="BC8406" s="8"/>
      <c r="BD8406" s="8"/>
      <c r="BE8406" s="8"/>
      <c r="BF8406" s="8"/>
      <c r="BG8406" s="122"/>
      <c r="BH8406" s="8"/>
      <c r="BI8406" s="8"/>
      <c r="BJ8406" s="8"/>
      <c r="BK8406" s="8"/>
      <c r="BL8406" s="122"/>
      <c r="BM8406" s="8"/>
      <c r="BN8406" s="8"/>
      <c r="BO8406" s="8"/>
      <c r="BP8406" s="8"/>
      <c r="BQ8406" s="122"/>
      <c r="BR8406" s="8"/>
      <c r="BS8406" s="8"/>
      <c r="BT8406" s="8"/>
      <c r="BU8406" s="8"/>
      <c r="BV8406" s="122"/>
    </row>
    <row r="8407" spans="1:74" hidden="1" x14ac:dyDescent="0.3">
      <c r="A8407" s="8"/>
      <c r="B8407" s="2" t="s">
        <v>2</v>
      </c>
      <c r="C8407" s="2" t="s">
        <v>3</v>
      </c>
      <c r="D8407" s="2" t="s">
        <v>755</v>
      </c>
      <c r="E8407" s="9" t="s">
        <v>214</v>
      </c>
      <c r="F8407" s="10"/>
      <c r="G8407" s="18" t="s">
        <v>5</v>
      </c>
      <c r="H8407" s="3">
        <v>2024</v>
      </c>
      <c r="I8407" s="20" t="s">
        <v>287</v>
      </c>
      <c r="J8407" s="2" t="s">
        <v>270</v>
      </c>
      <c r="K8407" s="2" t="s">
        <v>320</v>
      </c>
      <c r="L8407" s="163">
        <f t="shared" si="415"/>
        <v>0</v>
      </c>
      <c r="M8407" s="163">
        <f t="shared" si="416"/>
        <v>0</v>
      </c>
      <c r="N8407" s="181"/>
      <c r="O8407" s="8"/>
      <c r="P8407" s="8"/>
      <c r="Q8407" s="8"/>
      <c r="R8407" s="8"/>
      <c r="S8407" s="122"/>
      <c r="T8407" s="8"/>
      <c r="U8407" s="8"/>
      <c r="V8407" s="8"/>
      <c r="W8407" s="8"/>
      <c r="X8407" s="122"/>
      <c r="Y8407" s="8"/>
      <c r="Z8407" s="8"/>
      <c r="AA8407" s="8"/>
      <c r="AB8407" s="8"/>
      <c r="AC8407" s="122"/>
      <c r="AD8407" s="8"/>
      <c r="AE8407" s="8"/>
      <c r="AF8407" s="8"/>
      <c r="AG8407" s="8"/>
      <c r="AH8407" s="122"/>
      <c r="AI8407" s="137"/>
      <c r="AJ8407" s="137"/>
      <c r="AK8407" s="137"/>
      <c r="AL8407" s="137"/>
      <c r="AM8407" s="138"/>
      <c r="AN8407" s="8"/>
      <c r="AO8407" s="8"/>
      <c r="AP8407" s="8"/>
      <c r="AQ8407" s="8"/>
      <c r="AR8407" s="122"/>
      <c r="AS8407" s="139"/>
      <c r="AT8407" s="139"/>
      <c r="AU8407" s="139"/>
      <c r="AV8407" s="139"/>
      <c r="AW8407" s="140"/>
      <c r="AX8407" s="8"/>
      <c r="AY8407" s="8"/>
      <c r="AZ8407" s="8"/>
      <c r="BA8407" s="8"/>
      <c r="BB8407" s="122"/>
      <c r="BC8407" s="8"/>
      <c r="BD8407" s="8"/>
      <c r="BE8407" s="8"/>
      <c r="BF8407" s="8"/>
      <c r="BG8407" s="122"/>
      <c r="BH8407" s="8"/>
      <c r="BI8407" s="8"/>
      <c r="BJ8407" s="8"/>
      <c r="BK8407" s="8"/>
      <c r="BL8407" s="122"/>
      <c r="BM8407" s="8"/>
      <c r="BN8407" s="8"/>
      <c r="BO8407" s="8"/>
      <c r="BP8407" s="8"/>
      <c r="BQ8407" s="122"/>
      <c r="BR8407" s="8"/>
      <c r="BS8407" s="8"/>
      <c r="BT8407" s="8"/>
      <c r="BU8407" s="8"/>
      <c r="BV8407" s="122"/>
    </row>
    <row r="8408" spans="1:74" hidden="1" x14ac:dyDescent="0.3">
      <c r="A8408" s="8"/>
      <c r="B8408" s="2" t="s">
        <v>2</v>
      </c>
      <c r="C8408" s="2" t="s">
        <v>3</v>
      </c>
      <c r="D8408" s="2" t="s">
        <v>755</v>
      </c>
      <c r="E8408" s="9" t="s">
        <v>214</v>
      </c>
      <c r="F8408" s="10"/>
      <c r="G8408" s="18" t="s">
        <v>5</v>
      </c>
      <c r="H8408" s="3">
        <v>2024</v>
      </c>
      <c r="I8408" s="20" t="s">
        <v>290</v>
      </c>
      <c r="J8408" s="2" t="s">
        <v>271</v>
      </c>
      <c r="K8408" s="2" t="s">
        <v>321</v>
      </c>
      <c r="L8408" s="163">
        <f t="shared" si="415"/>
        <v>0</v>
      </c>
      <c r="M8408" s="163">
        <f t="shared" si="416"/>
        <v>0</v>
      </c>
      <c r="N8408" s="181"/>
      <c r="O8408" s="8"/>
      <c r="P8408" s="8"/>
      <c r="Q8408" s="8"/>
      <c r="R8408" s="8"/>
      <c r="S8408" s="122"/>
      <c r="T8408" s="8"/>
      <c r="U8408" s="8"/>
      <c r="V8408" s="8"/>
      <c r="W8408" s="8"/>
      <c r="X8408" s="122"/>
      <c r="Y8408" s="8"/>
      <c r="Z8408" s="8"/>
      <c r="AA8408" s="8"/>
      <c r="AB8408" s="8"/>
      <c r="AC8408" s="122"/>
      <c r="AD8408" s="8"/>
      <c r="AE8408" s="8"/>
      <c r="AF8408" s="8"/>
      <c r="AG8408" s="8"/>
      <c r="AH8408" s="122"/>
      <c r="AI8408" s="137"/>
      <c r="AJ8408" s="137"/>
      <c r="AK8408" s="137"/>
      <c r="AL8408" s="137"/>
      <c r="AM8408" s="138"/>
      <c r="AN8408" s="8"/>
      <c r="AO8408" s="8"/>
      <c r="AP8408" s="8"/>
      <c r="AQ8408" s="8"/>
      <c r="AR8408" s="122"/>
      <c r="AS8408" s="139"/>
      <c r="AT8408" s="139"/>
      <c r="AU8408" s="139"/>
      <c r="AV8408" s="139"/>
      <c r="AW8408" s="140"/>
      <c r="AX8408" s="8"/>
      <c r="AY8408" s="8"/>
      <c r="AZ8408" s="8"/>
      <c r="BA8408" s="8"/>
      <c r="BB8408" s="122"/>
      <c r="BC8408" s="8"/>
      <c r="BD8408" s="8"/>
      <c r="BE8408" s="8"/>
      <c r="BF8408" s="8"/>
      <c r="BG8408" s="122"/>
      <c r="BH8408" s="8"/>
      <c r="BI8408" s="8"/>
      <c r="BJ8408" s="8"/>
      <c r="BK8408" s="8"/>
      <c r="BL8408" s="122"/>
      <c r="BM8408" s="8"/>
      <c r="BN8408" s="8"/>
      <c r="BO8408" s="8"/>
      <c r="BP8408" s="8"/>
      <c r="BQ8408" s="122"/>
      <c r="BR8408" s="8"/>
      <c r="BS8408" s="8"/>
      <c r="BT8408" s="8"/>
      <c r="BU8408" s="8"/>
      <c r="BV8408" s="122"/>
    </row>
    <row r="8409" spans="1:74" hidden="1" x14ac:dyDescent="0.3">
      <c r="A8409" s="8"/>
      <c r="B8409" s="2" t="s">
        <v>2</v>
      </c>
      <c r="C8409" s="2" t="s">
        <v>3</v>
      </c>
      <c r="D8409" s="2" t="s">
        <v>755</v>
      </c>
      <c r="E8409" s="9" t="s">
        <v>214</v>
      </c>
      <c r="F8409" s="10"/>
      <c r="G8409" s="18" t="s">
        <v>5</v>
      </c>
      <c r="H8409" s="3">
        <v>2024</v>
      </c>
      <c r="I8409" s="20" t="s">
        <v>284</v>
      </c>
      <c r="J8409" s="2" t="s">
        <v>294</v>
      </c>
      <c r="K8409" s="2" t="s">
        <v>320</v>
      </c>
      <c r="L8409" s="163">
        <f t="shared" si="415"/>
        <v>0</v>
      </c>
      <c r="M8409" s="163">
        <f t="shared" si="416"/>
        <v>0</v>
      </c>
      <c r="N8409" s="181"/>
      <c r="O8409" s="8"/>
      <c r="P8409" s="8"/>
      <c r="Q8409" s="8"/>
      <c r="R8409" s="8"/>
      <c r="S8409" s="122"/>
      <c r="T8409" s="8"/>
      <c r="U8409" s="8"/>
      <c r="V8409" s="8"/>
      <c r="W8409" s="8"/>
      <c r="X8409" s="122"/>
      <c r="Y8409" s="8"/>
      <c r="Z8409" s="8"/>
      <c r="AA8409" s="8"/>
      <c r="AB8409" s="8"/>
      <c r="AC8409" s="122"/>
      <c r="AD8409" s="8"/>
      <c r="AE8409" s="8"/>
      <c r="AF8409" s="8"/>
      <c r="AG8409" s="8"/>
      <c r="AH8409" s="122"/>
      <c r="AI8409" s="137"/>
      <c r="AJ8409" s="137"/>
      <c r="AK8409" s="137"/>
      <c r="AL8409" s="137"/>
      <c r="AM8409" s="138"/>
      <c r="AN8409" s="8"/>
      <c r="AO8409" s="8"/>
      <c r="AP8409" s="8"/>
      <c r="AQ8409" s="8"/>
      <c r="AR8409" s="122"/>
      <c r="AS8409" s="139"/>
      <c r="AT8409" s="139"/>
      <c r="AU8409" s="139"/>
      <c r="AV8409" s="139"/>
      <c r="AW8409" s="140"/>
      <c r="AX8409" s="8"/>
      <c r="AY8409" s="8"/>
      <c r="AZ8409" s="8"/>
      <c r="BA8409" s="8"/>
      <c r="BB8409" s="122"/>
      <c r="BC8409" s="8"/>
      <c r="BD8409" s="8"/>
      <c r="BE8409" s="8"/>
      <c r="BF8409" s="8"/>
      <c r="BG8409" s="122"/>
      <c r="BH8409" s="8"/>
      <c r="BI8409" s="8"/>
      <c r="BJ8409" s="8"/>
      <c r="BK8409" s="8"/>
      <c r="BL8409" s="122"/>
      <c r="BM8409" s="8"/>
      <c r="BN8409" s="8"/>
      <c r="BO8409" s="8"/>
      <c r="BP8409" s="8"/>
      <c r="BQ8409" s="122"/>
      <c r="BR8409" s="8"/>
      <c r="BS8409" s="8"/>
      <c r="BT8409" s="8"/>
      <c r="BU8409" s="8"/>
      <c r="BV8409" s="122"/>
    </row>
    <row r="8410" spans="1:74" hidden="1" x14ac:dyDescent="0.3">
      <c r="A8410" s="8"/>
      <c r="B8410" s="2" t="s">
        <v>2</v>
      </c>
      <c r="C8410" s="2" t="s">
        <v>3</v>
      </c>
      <c r="D8410" s="2" t="s">
        <v>755</v>
      </c>
      <c r="E8410" s="9" t="s">
        <v>214</v>
      </c>
      <c r="F8410" s="10"/>
      <c r="G8410" s="18" t="s">
        <v>5</v>
      </c>
      <c r="H8410" s="3">
        <v>2024</v>
      </c>
      <c r="I8410" s="20" t="s">
        <v>284</v>
      </c>
      <c r="J8410" s="2" t="s">
        <v>346</v>
      </c>
      <c r="K8410" s="2" t="s">
        <v>320</v>
      </c>
      <c r="L8410" s="163">
        <f t="shared" si="415"/>
        <v>0</v>
      </c>
      <c r="M8410" s="163">
        <f t="shared" si="416"/>
        <v>0</v>
      </c>
      <c r="N8410" s="181"/>
      <c r="O8410" s="8"/>
      <c r="P8410" s="8"/>
      <c r="Q8410" s="8"/>
      <c r="R8410" s="8"/>
      <c r="S8410" s="122"/>
      <c r="T8410" s="8"/>
      <c r="U8410" s="8"/>
      <c r="V8410" s="8"/>
      <c r="W8410" s="8"/>
      <c r="X8410" s="122"/>
      <c r="Y8410" s="8"/>
      <c r="Z8410" s="8"/>
      <c r="AA8410" s="8"/>
      <c r="AB8410" s="8"/>
      <c r="AC8410" s="122"/>
      <c r="AD8410" s="8"/>
      <c r="AE8410" s="8"/>
      <c r="AF8410" s="8"/>
      <c r="AG8410" s="8"/>
      <c r="AH8410" s="122"/>
      <c r="AI8410" s="137"/>
      <c r="AJ8410" s="137"/>
      <c r="AK8410" s="137"/>
      <c r="AL8410" s="137"/>
      <c r="AM8410" s="138"/>
      <c r="AN8410" s="8"/>
      <c r="AO8410" s="8"/>
      <c r="AP8410" s="8"/>
      <c r="AQ8410" s="8"/>
      <c r="AR8410" s="122"/>
      <c r="AS8410" s="139"/>
      <c r="AT8410" s="139"/>
      <c r="AU8410" s="139"/>
      <c r="AV8410" s="139"/>
      <c r="AW8410" s="140"/>
      <c r="AX8410" s="8"/>
      <c r="AY8410" s="8"/>
      <c r="AZ8410" s="8"/>
      <c r="BA8410" s="8"/>
      <c r="BB8410" s="122"/>
      <c r="BC8410" s="8"/>
      <c r="BD8410" s="8"/>
      <c r="BE8410" s="8"/>
      <c r="BF8410" s="8"/>
      <c r="BG8410" s="122"/>
      <c r="BH8410" s="8"/>
      <c r="BI8410" s="8"/>
      <c r="BJ8410" s="8"/>
      <c r="BK8410" s="8"/>
      <c r="BL8410" s="122"/>
      <c r="BM8410" s="8"/>
      <c r="BN8410" s="8"/>
      <c r="BO8410" s="8"/>
      <c r="BP8410" s="8"/>
      <c r="BQ8410" s="122"/>
      <c r="BR8410" s="8"/>
      <c r="BS8410" s="8"/>
      <c r="BT8410" s="8"/>
      <c r="BU8410" s="8"/>
      <c r="BV8410" s="122"/>
    </row>
    <row r="8411" spans="1:74" hidden="1" x14ac:dyDescent="0.3">
      <c r="A8411" s="8"/>
      <c r="B8411" s="2" t="s">
        <v>2</v>
      </c>
      <c r="C8411" s="2" t="s">
        <v>3</v>
      </c>
      <c r="D8411" s="2" t="s">
        <v>755</v>
      </c>
      <c r="E8411" s="9" t="s">
        <v>214</v>
      </c>
      <c r="F8411" s="10"/>
      <c r="G8411" s="18" t="s">
        <v>5</v>
      </c>
      <c r="H8411" s="3">
        <v>2024</v>
      </c>
      <c r="I8411" s="20" t="s">
        <v>284</v>
      </c>
      <c r="J8411" s="2" t="s">
        <v>295</v>
      </c>
      <c r="K8411" s="2" t="s">
        <v>320</v>
      </c>
      <c r="L8411" s="163">
        <f t="shared" si="415"/>
        <v>0</v>
      </c>
      <c r="M8411" s="163">
        <f t="shared" si="416"/>
        <v>0</v>
      </c>
      <c r="N8411" s="181"/>
      <c r="O8411" s="8"/>
      <c r="P8411" s="8"/>
      <c r="Q8411" s="8"/>
      <c r="R8411" s="8"/>
      <c r="S8411" s="122"/>
      <c r="T8411" s="8"/>
      <c r="U8411" s="8"/>
      <c r="V8411" s="8"/>
      <c r="W8411" s="8"/>
      <c r="X8411" s="122"/>
      <c r="Y8411" s="8"/>
      <c r="Z8411" s="8"/>
      <c r="AA8411" s="8"/>
      <c r="AB8411" s="8"/>
      <c r="AC8411" s="122"/>
      <c r="AD8411" s="8"/>
      <c r="AE8411" s="8"/>
      <c r="AF8411" s="8"/>
      <c r="AG8411" s="8"/>
      <c r="AH8411" s="122"/>
      <c r="AI8411" s="137"/>
      <c r="AJ8411" s="137"/>
      <c r="AK8411" s="137"/>
      <c r="AL8411" s="137"/>
      <c r="AM8411" s="138"/>
      <c r="AN8411" s="8"/>
      <c r="AO8411" s="8"/>
      <c r="AP8411" s="8"/>
      <c r="AQ8411" s="8"/>
      <c r="AR8411" s="122"/>
      <c r="AS8411" s="139"/>
      <c r="AT8411" s="139"/>
      <c r="AU8411" s="139"/>
      <c r="AV8411" s="139"/>
      <c r="AW8411" s="140"/>
      <c r="AX8411" s="8"/>
      <c r="AY8411" s="8"/>
      <c r="AZ8411" s="8"/>
      <c r="BA8411" s="8"/>
      <c r="BB8411" s="122"/>
      <c r="BC8411" s="8"/>
      <c r="BD8411" s="8"/>
      <c r="BE8411" s="8"/>
      <c r="BF8411" s="8"/>
      <c r="BG8411" s="122"/>
      <c r="BH8411" s="8"/>
      <c r="BI8411" s="8"/>
      <c r="BJ8411" s="8"/>
      <c r="BK8411" s="8"/>
      <c r="BL8411" s="122"/>
      <c r="BM8411" s="8"/>
      <c r="BN8411" s="8"/>
      <c r="BO8411" s="8"/>
      <c r="BP8411" s="8"/>
      <c r="BQ8411" s="122"/>
      <c r="BR8411" s="8"/>
      <c r="BS8411" s="8"/>
      <c r="BT8411" s="8"/>
      <c r="BU8411" s="8"/>
      <c r="BV8411" s="122"/>
    </row>
    <row r="8412" spans="1:74" hidden="1" x14ac:dyDescent="0.3">
      <c r="A8412" s="8"/>
      <c r="B8412" s="2" t="s">
        <v>2</v>
      </c>
      <c r="C8412" s="2" t="s">
        <v>3</v>
      </c>
      <c r="D8412" s="2" t="s">
        <v>755</v>
      </c>
      <c r="E8412" s="9" t="s">
        <v>214</v>
      </c>
      <c r="F8412" s="10"/>
      <c r="G8412" s="18" t="s">
        <v>5</v>
      </c>
      <c r="H8412" s="3">
        <v>2024</v>
      </c>
      <c r="I8412" s="20" t="s">
        <v>290</v>
      </c>
      <c r="J8412" s="2" t="s">
        <v>299</v>
      </c>
      <c r="K8412" s="2" t="s">
        <v>318</v>
      </c>
      <c r="L8412" s="163">
        <f t="shared" si="415"/>
        <v>0</v>
      </c>
      <c r="M8412" s="163">
        <f t="shared" si="416"/>
        <v>0</v>
      </c>
      <c r="N8412" s="181"/>
      <c r="O8412" s="8"/>
      <c r="P8412" s="8"/>
      <c r="Q8412" s="8"/>
      <c r="R8412" s="8"/>
      <c r="S8412" s="122"/>
      <c r="T8412" s="8"/>
      <c r="U8412" s="8"/>
      <c r="V8412" s="8"/>
      <c r="W8412" s="8"/>
      <c r="X8412" s="122"/>
      <c r="Y8412" s="8"/>
      <c r="Z8412" s="8"/>
      <c r="AA8412" s="8"/>
      <c r="AB8412" s="8"/>
      <c r="AC8412" s="122"/>
      <c r="AD8412" s="8"/>
      <c r="AE8412" s="8"/>
      <c r="AF8412" s="8"/>
      <c r="AG8412" s="8"/>
      <c r="AH8412" s="122"/>
      <c r="AI8412" s="137"/>
      <c r="AJ8412" s="137"/>
      <c r="AK8412" s="137"/>
      <c r="AL8412" s="137"/>
      <c r="AM8412" s="138"/>
      <c r="AN8412" s="8"/>
      <c r="AO8412" s="8"/>
      <c r="AP8412" s="8"/>
      <c r="AQ8412" s="8"/>
      <c r="AR8412" s="122"/>
      <c r="AS8412" s="139"/>
      <c r="AT8412" s="139"/>
      <c r="AU8412" s="139"/>
      <c r="AV8412" s="139"/>
      <c r="AW8412" s="140"/>
      <c r="AX8412" s="8"/>
      <c r="AY8412" s="8"/>
      <c r="AZ8412" s="8"/>
      <c r="BA8412" s="8"/>
      <c r="BB8412" s="122"/>
      <c r="BC8412" s="8"/>
      <c r="BD8412" s="8"/>
      <c r="BE8412" s="8"/>
      <c r="BF8412" s="8"/>
      <c r="BG8412" s="122"/>
      <c r="BH8412" s="8"/>
      <c r="BI8412" s="8"/>
      <c r="BJ8412" s="8"/>
      <c r="BK8412" s="8"/>
      <c r="BL8412" s="122"/>
      <c r="BM8412" s="8"/>
      <c r="BN8412" s="8"/>
      <c r="BO8412" s="8"/>
      <c r="BP8412" s="8"/>
      <c r="BQ8412" s="122"/>
      <c r="BR8412" s="8"/>
      <c r="BS8412" s="8"/>
      <c r="BT8412" s="8"/>
      <c r="BU8412" s="8"/>
      <c r="BV8412" s="122"/>
    </row>
    <row r="8413" spans="1:74" hidden="1" x14ac:dyDescent="0.3">
      <c r="A8413" s="8"/>
      <c r="B8413" s="2" t="s">
        <v>2</v>
      </c>
      <c r="C8413" s="2" t="s">
        <v>3</v>
      </c>
      <c r="D8413" s="2" t="s">
        <v>755</v>
      </c>
      <c r="E8413" s="9" t="s">
        <v>214</v>
      </c>
      <c r="F8413" s="10"/>
      <c r="G8413" s="18" t="s">
        <v>5</v>
      </c>
      <c r="H8413" s="3">
        <v>2024</v>
      </c>
      <c r="I8413" s="20" t="s">
        <v>315</v>
      </c>
      <c r="J8413" s="2" t="s">
        <v>347</v>
      </c>
      <c r="K8413" s="2" t="s">
        <v>320</v>
      </c>
      <c r="L8413" s="163">
        <f t="shared" si="415"/>
        <v>0</v>
      </c>
      <c r="M8413" s="163">
        <f t="shared" si="416"/>
        <v>0</v>
      </c>
      <c r="N8413" s="181"/>
      <c r="O8413" s="8"/>
      <c r="P8413" s="8"/>
      <c r="Q8413" s="8"/>
      <c r="R8413" s="8"/>
      <c r="S8413" s="122"/>
      <c r="T8413" s="8"/>
      <c r="U8413" s="8"/>
      <c r="V8413" s="8"/>
      <c r="W8413" s="8"/>
      <c r="X8413" s="122"/>
      <c r="Y8413" s="8"/>
      <c r="Z8413" s="8"/>
      <c r="AA8413" s="8"/>
      <c r="AB8413" s="8"/>
      <c r="AC8413" s="122"/>
      <c r="AD8413" s="8"/>
      <c r="AE8413" s="8"/>
      <c r="AF8413" s="8"/>
      <c r="AG8413" s="8"/>
      <c r="AH8413" s="122"/>
      <c r="AI8413" s="137"/>
      <c r="AJ8413" s="137"/>
      <c r="AK8413" s="137"/>
      <c r="AL8413" s="137"/>
      <c r="AM8413" s="138"/>
      <c r="AN8413" s="8"/>
      <c r="AO8413" s="8"/>
      <c r="AP8413" s="8"/>
      <c r="AQ8413" s="8"/>
      <c r="AR8413" s="122"/>
      <c r="AS8413" s="139"/>
      <c r="AT8413" s="139"/>
      <c r="AU8413" s="139"/>
      <c r="AV8413" s="139"/>
      <c r="AW8413" s="140"/>
      <c r="AX8413" s="8"/>
      <c r="AY8413" s="8"/>
      <c r="AZ8413" s="8"/>
      <c r="BA8413" s="8"/>
      <c r="BB8413" s="122"/>
      <c r="BC8413" s="8"/>
      <c r="BD8413" s="8"/>
      <c r="BE8413" s="8"/>
      <c r="BF8413" s="8"/>
      <c r="BG8413" s="122"/>
      <c r="BH8413" s="8"/>
      <c r="BI8413" s="8"/>
      <c r="BJ8413" s="8"/>
      <c r="BK8413" s="8"/>
      <c r="BL8413" s="122"/>
      <c r="BM8413" s="8"/>
      <c r="BN8413" s="8"/>
      <c r="BO8413" s="8"/>
      <c r="BP8413" s="8"/>
      <c r="BQ8413" s="122"/>
      <c r="BR8413" s="8"/>
      <c r="BS8413" s="8"/>
      <c r="BT8413" s="8"/>
      <c r="BU8413" s="8"/>
      <c r="BV8413" s="122"/>
    </row>
    <row r="8414" spans="1:74" hidden="1" x14ac:dyDescent="0.3">
      <c r="A8414" s="8"/>
      <c r="B8414" s="2" t="s">
        <v>2</v>
      </c>
      <c r="C8414" s="2" t="s">
        <v>3</v>
      </c>
      <c r="D8414" s="2" t="s">
        <v>755</v>
      </c>
      <c r="E8414" s="9" t="s">
        <v>214</v>
      </c>
      <c r="F8414" s="10"/>
      <c r="G8414" s="18" t="s">
        <v>5</v>
      </c>
      <c r="H8414" s="3">
        <v>2024</v>
      </c>
      <c r="I8414" s="20" t="s">
        <v>315</v>
      </c>
      <c r="J8414" s="2" t="s">
        <v>296</v>
      </c>
      <c r="K8414" s="2" t="s">
        <v>321</v>
      </c>
      <c r="L8414" s="163">
        <f t="shared" si="415"/>
        <v>0</v>
      </c>
      <c r="M8414" s="163">
        <f t="shared" si="416"/>
        <v>0</v>
      </c>
      <c r="N8414" s="181"/>
      <c r="O8414" s="8"/>
      <c r="P8414" s="8"/>
      <c r="Q8414" s="8"/>
      <c r="R8414" s="8"/>
      <c r="S8414" s="122"/>
      <c r="T8414" s="8"/>
      <c r="U8414" s="8"/>
      <c r="V8414" s="8"/>
      <c r="W8414" s="8"/>
      <c r="X8414" s="122"/>
      <c r="Y8414" s="8"/>
      <c r="Z8414" s="8"/>
      <c r="AA8414" s="8"/>
      <c r="AB8414" s="8"/>
      <c r="AC8414" s="122"/>
      <c r="AD8414" s="8"/>
      <c r="AE8414" s="8"/>
      <c r="AF8414" s="8"/>
      <c r="AG8414" s="8"/>
      <c r="AH8414" s="122"/>
      <c r="AI8414" s="137"/>
      <c r="AJ8414" s="137"/>
      <c r="AK8414" s="137"/>
      <c r="AL8414" s="137"/>
      <c r="AM8414" s="138"/>
      <c r="AN8414" s="8"/>
      <c r="AO8414" s="8"/>
      <c r="AP8414" s="8"/>
      <c r="AQ8414" s="8"/>
      <c r="AR8414" s="122"/>
      <c r="AS8414" s="139"/>
      <c r="AT8414" s="139"/>
      <c r="AU8414" s="139"/>
      <c r="AV8414" s="139"/>
      <c r="AW8414" s="140"/>
      <c r="AX8414" s="8"/>
      <c r="AY8414" s="8"/>
      <c r="AZ8414" s="8"/>
      <c r="BA8414" s="8"/>
      <c r="BB8414" s="122"/>
      <c r="BC8414" s="8"/>
      <c r="BD8414" s="8"/>
      <c r="BE8414" s="8"/>
      <c r="BF8414" s="8"/>
      <c r="BG8414" s="122"/>
      <c r="BH8414" s="8"/>
      <c r="BI8414" s="8"/>
      <c r="BJ8414" s="8"/>
      <c r="BK8414" s="8"/>
      <c r="BL8414" s="122"/>
      <c r="BM8414" s="8"/>
      <c r="BN8414" s="8"/>
      <c r="BO8414" s="8"/>
      <c r="BP8414" s="8"/>
      <c r="BQ8414" s="122"/>
      <c r="BR8414" s="8"/>
      <c r="BS8414" s="8"/>
      <c r="BT8414" s="8"/>
      <c r="BU8414" s="8"/>
      <c r="BV8414" s="122"/>
    </row>
    <row r="8415" spans="1:74" hidden="1" x14ac:dyDescent="0.3">
      <c r="A8415" s="8"/>
      <c r="B8415" s="2" t="s">
        <v>2</v>
      </c>
      <c r="C8415" s="2" t="s">
        <v>3</v>
      </c>
      <c r="D8415" s="2" t="s">
        <v>755</v>
      </c>
      <c r="E8415" s="9" t="s">
        <v>214</v>
      </c>
      <c r="F8415" s="10"/>
      <c r="G8415" s="18" t="s">
        <v>5</v>
      </c>
      <c r="H8415" s="3">
        <v>2024</v>
      </c>
      <c r="I8415" s="20" t="s">
        <v>316</v>
      </c>
      <c r="J8415" s="2" t="s">
        <v>297</v>
      </c>
      <c r="K8415" s="2" t="s">
        <v>318</v>
      </c>
      <c r="L8415" s="163">
        <f t="shared" si="415"/>
        <v>0</v>
      </c>
      <c r="M8415" s="163">
        <f t="shared" si="416"/>
        <v>0</v>
      </c>
      <c r="N8415" s="181"/>
      <c r="O8415" s="8"/>
      <c r="P8415" s="8"/>
      <c r="Q8415" s="8"/>
      <c r="R8415" s="8"/>
      <c r="S8415" s="122"/>
      <c r="T8415" s="8"/>
      <c r="U8415" s="8"/>
      <c r="V8415" s="8"/>
      <c r="W8415" s="8"/>
      <c r="X8415" s="122"/>
      <c r="Y8415" s="8"/>
      <c r="Z8415" s="8"/>
      <c r="AA8415" s="8"/>
      <c r="AB8415" s="8"/>
      <c r="AC8415" s="122"/>
      <c r="AD8415" s="8"/>
      <c r="AE8415" s="8"/>
      <c r="AF8415" s="8"/>
      <c r="AG8415" s="8"/>
      <c r="AH8415" s="122"/>
      <c r="AI8415" s="137"/>
      <c r="AJ8415" s="137"/>
      <c r="AK8415" s="137"/>
      <c r="AL8415" s="137"/>
      <c r="AM8415" s="138"/>
      <c r="AN8415" s="8"/>
      <c r="AO8415" s="8"/>
      <c r="AP8415" s="8"/>
      <c r="AQ8415" s="8"/>
      <c r="AR8415" s="122"/>
      <c r="AS8415" s="139"/>
      <c r="AT8415" s="139"/>
      <c r="AU8415" s="139"/>
      <c r="AV8415" s="139"/>
      <c r="AW8415" s="140"/>
      <c r="AX8415" s="8"/>
      <c r="AY8415" s="8"/>
      <c r="AZ8415" s="8"/>
      <c r="BA8415" s="8"/>
      <c r="BB8415" s="122"/>
      <c r="BC8415" s="8"/>
      <c r="BD8415" s="8"/>
      <c r="BE8415" s="8"/>
      <c r="BF8415" s="8"/>
      <c r="BG8415" s="122"/>
      <c r="BH8415" s="8"/>
      <c r="BI8415" s="8"/>
      <c r="BJ8415" s="8"/>
      <c r="BK8415" s="8"/>
      <c r="BL8415" s="122"/>
      <c r="BM8415" s="8"/>
      <c r="BN8415" s="8"/>
      <c r="BO8415" s="8"/>
      <c r="BP8415" s="8"/>
      <c r="BQ8415" s="122"/>
      <c r="BR8415" s="8"/>
      <c r="BS8415" s="8"/>
      <c r="BT8415" s="8"/>
      <c r="BU8415" s="8"/>
      <c r="BV8415" s="122"/>
    </row>
    <row r="8416" spans="1:74" hidden="1" x14ac:dyDescent="0.3">
      <c r="A8416" s="8"/>
      <c r="B8416" s="2" t="s">
        <v>2</v>
      </c>
      <c r="C8416" s="2" t="s">
        <v>3</v>
      </c>
      <c r="D8416" s="2" t="s">
        <v>755</v>
      </c>
      <c r="E8416" s="9" t="s">
        <v>214</v>
      </c>
      <c r="F8416" s="10"/>
      <c r="G8416" s="18" t="s">
        <v>5</v>
      </c>
      <c r="H8416" s="3">
        <v>2024</v>
      </c>
      <c r="I8416" s="20" t="s">
        <v>316</v>
      </c>
      <c r="J8416" s="8" t="s">
        <v>348</v>
      </c>
      <c r="K8416" s="8" t="s">
        <v>320</v>
      </c>
      <c r="L8416" s="163">
        <f t="shared" si="415"/>
        <v>0</v>
      </c>
      <c r="M8416" s="163">
        <f t="shared" si="416"/>
        <v>0</v>
      </c>
      <c r="N8416" s="181"/>
      <c r="O8416" s="8"/>
      <c r="P8416" s="8"/>
      <c r="Q8416" s="8"/>
      <c r="R8416" s="8"/>
      <c r="S8416" s="122"/>
      <c r="T8416" s="8"/>
      <c r="U8416" s="8"/>
      <c r="V8416" s="8"/>
      <c r="W8416" s="8"/>
      <c r="X8416" s="122"/>
      <c r="Y8416" s="8"/>
      <c r="Z8416" s="8"/>
      <c r="AA8416" s="8"/>
      <c r="AB8416" s="8"/>
      <c r="AC8416" s="122"/>
      <c r="AD8416" s="8"/>
      <c r="AE8416" s="8"/>
      <c r="AF8416" s="8"/>
      <c r="AG8416" s="8"/>
      <c r="AH8416" s="122"/>
      <c r="AI8416" s="137"/>
      <c r="AJ8416" s="137"/>
      <c r="AK8416" s="137"/>
      <c r="AL8416" s="137"/>
      <c r="AM8416" s="138"/>
      <c r="AN8416" s="8"/>
      <c r="AO8416" s="8"/>
      <c r="AP8416" s="8"/>
      <c r="AQ8416" s="8"/>
      <c r="AR8416" s="122"/>
      <c r="AS8416" s="139"/>
      <c r="AT8416" s="139"/>
      <c r="AU8416" s="139"/>
      <c r="AV8416" s="139"/>
      <c r="AW8416" s="140"/>
      <c r="AX8416" s="8"/>
      <c r="AY8416" s="8"/>
      <c r="AZ8416" s="8"/>
      <c r="BA8416" s="8"/>
      <c r="BB8416" s="122"/>
      <c r="BC8416" s="8"/>
      <c r="BD8416" s="8"/>
      <c r="BE8416" s="8"/>
      <c r="BF8416" s="8"/>
      <c r="BG8416" s="122"/>
      <c r="BH8416" s="8"/>
      <c r="BI8416" s="8"/>
      <c r="BJ8416" s="8"/>
      <c r="BK8416" s="8"/>
      <c r="BL8416" s="122"/>
      <c r="BM8416" s="8"/>
      <c r="BN8416" s="8"/>
      <c r="BO8416" s="8"/>
      <c r="BP8416" s="8"/>
      <c r="BQ8416" s="122"/>
      <c r="BR8416" s="8"/>
      <c r="BS8416" s="8"/>
      <c r="BT8416" s="8"/>
      <c r="BU8416" s="8"/>
      <c r="BV8416" s="122"/>
    </row>
    <row r="8417" spans="1:74" hidden="1" x14ac:dyDescent="0.3">
      <c r="A8417" s="8"/>
      <c r="B8417" s="2" t="s">
        <v>2</v>
      </c>
      <c r="C8417" s="2" t="s">
        <v>3</v>
      </c>
      <c r="D8417" s="2" t="s">
        <v>755</v>
      </c>
      <c r="E8417" s="9" t="s">
        <v>214</v>
      </c>
      <c r="F8417" s="10"/>
      <c r="G8417" s="18" t="s">
        <v>5</v>
      </c>
      <c r="H8417" s="3">
        <v>2024</v>
      </c>
      <c r="I8417" s="20" t="s">
        <v>282</v>
      </c>
      <c r="J8417" s="2" t="s">
        <v>272</v>
      </c>
      <c r="K8417" s="2" t="s">
        <v>321</v>
      </c>
      <c r="L8417" s="163">
        <f t="shared" si="415"/>
        <v>0</v>
      </c>
      <c r="M8417" s="163">
        <f t="shared" si="416"/>
        <v>0</v>
      </c>
      <c r="N8417" s="181"/>
      <c r="O8417" s="8"/>
      <c r="P8417" s="8"/>
      <c r="Q8417" s="8"/>
      <c r="R8417" s="8"/>
      <c r="S8417" s="122"/>
      <c r="T8417" s="8"/>
      <c r="U8417" s="8"/>
      <c r="V8417" s="8"/>
      <c r="W8417" s="8"/>
      <c r="X8417" s="122"/>
      <c r="Y8417" s="8"/>
      <c r="Z8417" s="8"/>
      <c r="AA8417" s="8"/>
      <c r="AB8417" s="8"/>
      <c r="AC8417" s="122"/>
      <c r="AD8417" s="8"/>
      <c r="AE8417" s="8"/>
      <c r="AF8417" s="8"/>
      <c r="AG8417" s="8"/>
      <c r="AH8417" s="122"/>
      <c r="AI8417" s="137"/>
      <c r="AJ8417" s="137"/>
      <c r="AK8417" s="137"/>
      <c r="AL8417" s="137"/>
      <c r="AM8417" s="138"/>
      <c r="AN8417" s="8"/>
      <c r="AO8417" s="8"/>
      <c r="AP8417" s="8"/>
      <c r="AQ8417" s="8"/>
      <c r="AR8417" s="122"/>
      <c r="AS8417" s="139"/>
      <c r="AT8417" s="139"/>
      <c r="AU8417" s="139"/>
      <c r="AV8417" s="139"/>
      <c r="AW8417" s="140"/>
      <c r="AX8417" s="8"/>
      <c r="AY8417" s="8"/>
      <c r="AZ8417" s="8"/>
      <c r="BA8417" s="8"/>
      <c r="BB8417" s="122"/>
      <c r="BC8417" s="8"/>
      <c r="BD8417" s="8"/>
      <c r="BE8417" s="8"/>
      <c r="BF8417" s="8"/>
      <c r="BG8417" s="122"/>
      <c r="BH8417" s="8"/>
      <c r="BI8417" s="8"/>
      <c r="BJ8417" s="8"/>
      <c r="BK8417" s="8"/>
      <c r="BL8417" s="122"/>
      <c r="BM8417" s="8"/>
      <c r="BN8417" s="8"/>
      <c r="BO8417" s="8"/>
      <c r="BP8417" s="8"/>
      <c r="BQ8417" s="122"/>
      <c r="BR8417" s="8"/>
      <c r="BS8417" s="8"/>
      <c r="BT8417" s="8"/>
      <c r="BU8417" s="8"/>
      <c r="BV8417" s="122"/>
    </row>
    <row r="8418" spans="1:74" hidden="1" x14ac:dyDescent="0.3">
      <c r="A8418" s="8"/>
      <c r="B8418" s="2" t="s">
        <v>2</v>
      </c>
      <c r="C8418" s="2" t="s">
        <v>3</v>
      </c>
      <c r="D8418" s="2" t="s">
        <v>755</v>
      </c>
      <c r="E8418" s="9" t="s">
        <v>214</v>
      </c>
      <c r="F8418" s="10"/>
      <c r="G8418" s="18" t="s">
        <v>5</v>
      </c>
      <c r="H8418" s="3">
        <v>2024</v>
      </c>
      <c r="I8418" s="20" t="s">
        <v>282</v>
      </c>
      <c r="J8418" s="2" t="s">
        <v>273</v>
      </c>
      <c r="K8418" s="2" t="s">
        <v>321</v>
      </c>
      <c r="L8418" s="165">
        <f t="shared" si="415"/>
        <v>0</v>
      </c>
      <c r="M8418" s="163">
        <f t="shared" si="416"/>
        <v>0</v>
      </c>
      <c r="N8418" s="181"/>
      <c r="O8418" s="8"/>
      <c r="P8418" s="8"/>
      <c r="Q8418" s="8"/>
      <c r="R8418" s="8"/>
      <c r="S8418" s="122"/>
      <c r="T8418" s="8"/>
      <c r="U8418" s="8"/>
      <c r="V8418" s="8"/>
      <c r="W8418" s="8"/>
      <c r="X8418" s="122"/>
      <c r="Y8418" s="8"/>
      <c r="Z8418" s="8"/>
      <c r="AA8418" s="8"/>
      <c r="AB8418" s="8"/>
      <c r="AC8418" s="122"/>
      <c r="AD8418" s="8"/>
      <c r="AE8418" s="8"/>
      <c r="AF8418" s="8"/>
      <c r="AG8418" s="8"/>
      <c r="AH8418" s="122"/>
      <c r="AI8418" s="137"/>
      <c r="AJ8418" s="137"/>
      <c r="AK8418" s="137"/>
      <c r="AL8418" s="137"/>
      <c r="AM8418" s="138"/>
      <c r="AN8418" s="8"/>
      <c r="AO8418" s="8"/>
      <c r="AP8418" s="8"/>
      <c r="AQ8418" s="8"/>
      <c r="AR8418" s="122"/>
      <c r="AS8418" s="139"/>
      <c r="AT8418" s="139"/>
      <c r="AU8418" s="139"/>
      <c r="AV8418" s="139"/>
      <c r="AW8418" s="140"/>
      <c r="AX8418" s="8"/>
      <c r="AY8418" s="8"/>
      <c r="AZ8418" s="8"/>
      <c r="BA8418" s="8"/>
      <c r="BB8418" s="122"/>
      <c r="BC8418" s="8"/>
      <c r="BD8418" s="8"/>
      <c r="BE8418" s="8"/>
      <c r="BF8418" s="8"/>
      <c r="BG8418" s="122"/>
      <c r="BH8418" s="8"/>
      <c r="BI8418" s="8"/>
      <c r="BJ8418" s="8"/>
      <c r="BK8418" s="8"/>
      <c r="BL8418" s="122"/>
      <c r="BM8418" s="8"/>
      <c r="BN8418" s="8"/>
      <c r="BO8418" s="8"/>
      <c r="BP8418" s="8"/>
      <c r="BQ8418" s="122"/>
      <c r="BR8418" s="8"/>
      <c r="BS8418" s="8"/>
      <c r="BT8418" s="8"/>
      <c r="BU8418" s="8"/>
      <c r="BV8418" s="122"/>
    </row>
    <row r="8419" spans="1:74" hidden="1" x14ac:dyDescent="0.3">
      <c r="A8419" s="8"/>
      <c r="B8419" s="2" t="s">
        <v>2</v>
      </c>
      <c r="C8419" s="2" t="s">
        <v>3</v>
      </c>
      <c r="D8419" s="2" t="s">
        <v>755</v>
      </c>
      <c r="E8419" s="9" t="s">
        <v>214</v>
      </c>
      <c r="F8419" s="10"/>
      <c r="G8419" s="18" t="s">
        <v>5</v>
      </c>
      <c r="H8419" s="3">
        <v>2024</v>
      </c>
      <c r="I8419" s="20" t="s">
        <v>282</v>
      </c>
      <c r="J8419" s="2" t="s">
        <v>274</v>
      </c>
      <c r="K8419" s="2" t="s">
        <v>321</v>
      </c>
      <c r="L8419" s="163">
        <f t="shared" si="415"/>
        <v>0</v>
      </c>
      <c r="M8419" s="163">
        <f t="shared" si="416"/>
        <v>0</v>
      </c>
      <c r="N8419" s="181"/>
      <c r="O8419" s="8"/>
      <c r="P8419" s="8"/>
      <c r="Q8419" s="8"/>
      <c r="R8419" s="8"/>
      <c r="S8419" s="122"/>
      <c r="T8419" s="8"/>
      <c r="U8419" s="8"/>
      <c r="V8419" s="8"/>
      <c r="W8419" s="8"/>
      <c r="X8419" s="122"/>
      <c r="Y8419" s="8"/>
      <c r="Z8419" s="8"/>
      <c r="AA8419" s="8"/>
      <c r="AB8419" s="8"/>
      <c r="AC8419" s="122"/>
      <c r="AD8419" s="8"/>
      <c r="AE8419" s="8"/>
      <c r="AF8419" s="8"/>
      <c r="AG8419" s="8"/>
      <c r="AH8419" s="122"/>
      <c r="AI8419" s="137"/>
      <c r="AJ8419" s="137"/>
      <c r="AK8419" s="137"/>
      <c r="AL8419" s="137"/>
      <c r="AM8419" s="138"/>
      <c r="AN8419" s="8"/>
      <c r="AO8419" s="8"/>
      <c r="AP8419" s="8"/>
      <c r="AQ8419" s="8"/>
      <c r="AR8419" s="122"/>
      <c r="AS8419" s="139"/>
      <c r="AT8419" s="139"/>
      <c r="AU8419" s="139"/>
      <c r="AV8419" s="139"/>
      <c r="AW8419" s="140"/>
      <c r="AX8419" s="8"/>
      <c r="AY8419" s="8"/>
      <c r="AZ8419" s="8"/>
      <c r="BA8419" s="8"/>
      <c r="BB8419" s="122"/>
      <c r="BC8419" s="8"/>
      <c r="BD8419" s="8"/>
      <c r="BE8419" s="8"/>
      <c r="BF8419" s="8"/>
      <c r="BG8419" s="122"/>
      <c r="BH8419" s="8"/>
      <c r="BI8419" s="8"/>
      <c r="BJ8419" s="8"/>
      <c r="BK8419" s="8"/>
      <c r="BL8419" s="122"/>
      <c r="BM8419" s="8"/>
      <c r="BN8419" s="8"/>
      <c r="BO8419" s="8"/>
      <c r="BP8419" s="8"/>
      <c r="BQ8419" s="122"/>
      <c r="BR8419" s="8"/>
      <c r="BS8419" s="8"/>
      <c r="BT8419" s="8"/>
      <c r="BU8419" s="8"/>
      <c r="BV8419" s="122"/>
    </row>
    <row r="8420" spans="1:74" hidden="1" x14ac:dyDescent="0.3">
      <c r="A8420" s="8"/>
      <c r="B8420" s="2" t="s">
        <v>2</v>
      </c>
      <c r="C8420" s="2" t="s">
        <v>3</v>
      </c>
      <c r="D8420" s="2" t="s">
        <v>755</v>
      </c>
      <c r="E8420" s="9" t="s">
        <v>214</v>
      </c>
      <c r="F8420" s="10"/>
      <c r="G8420" s="18" t="s">
        <v>5</v>
      </c>
      <c r="H8420" s="3">
        <v>2024</v>
      </c>
      <c r="I8420" s="20" t="s">
        <v>282</v>
      </c>
      <c r="J8420" s="2" t="s">
        <v>275</v>
      </c>
      <c r="K8420" s="2" t="s">
        <v>321</v>
      </c>
      <c r="L8420" s="163">
        <f t="shared" si="415"/>
        <v>0</v>
      </c>
      <c r="M8420" s="163">
        <f t="shared" si="416"/>
        <v>0</v>
      </c>
      <c r="N8420" s="181"/>
      <c r="O8420" s="8"/>
      <c r="P8420" s="8"/>
      <c r="Q8420" s="8"/>
      <c r="R8420" s="8"/>
      <c r="S8420" s="122"/>
      <c r="T8420" s="8"/>
      <c r="U8420" s="8"/>
      <c r="V8420" s="8"/>
      <c r="W8420" s="8"/>
      <c r="X8420" s="122"/>
      <c r="Y8420" s="8"/>
      <c r="Z8420" s="8"/>
      <c r="AA8420" s="8"/>
      <c r="AB8420" s="8"/>
      <c r="AC8420" s="122"/>
      <c r="AD8420" s="8"/>
      <c r="AE8420" s="8"/>
      <c r="AF8420" s="8"/>
      <c r="AG8420" s="8"/>
      <c r="AH8420" s="122"/>
      <c r="AI8420" s="137"/>
      <c r="AJ8420" s="137"/>
      <c r="AK8420" s="137"/>
      <c r="AL8420" s="137"/>
      <c r="AM8420" s="138"/>
      <c r="AN8420" s="8"/>
      <c r="AO8420" s="8"/>
      <c r="AP8420" s="8"/>
      <c r="AQ8420" s="8"/>
      <c r="AR8420" s="122"/>
      <c r="AS8420" s="139"/>
      <c r="AT8420" s="139"/>
      <c r="AU8420" s="139"/>
      <c r="AV8420" s="139"/>
      <c r="AW8420" s="140"/>
      <c r="AX8420" s="8"/>
      <c r="AY8420" s="8"/>
      <c r="AZ8420" s="8"/>
      <c r="BA8420" s="8"/>
      <c r="BB8420" s="122"/>
      <c r="BC8420" s="8"/>
      <c r="BD8420" s="8"/>
      <c r="BE8420" s="8"/>
      <c r="BF8420" s="8"/>
      <c r="BG8420" s="122"/>
      <c r="BH8420" s="8"/>
      <c r="BI8420" s="8"/>
      <c r="BJ8420" s="8"/>
      <c r="BK8420" s="8"/>
      <c r="BL8420" s="122"/>
      <c r="BM8420" s="8"/>
      <c r="BN8420" s="8"/>
      <c r="BO8420" s="8"/>
      <c r="BP8420" s="8"/>
      <c r="BQ8420" s="122"/>
      <c r="BR8420" s="8"/>
      <c r="BS8420" s="8"/>
      <c r="BT8420" s="8"/>
      <c r="BU8420" s="8"/>
      <c r="BV8420" s="122"/>
    </row>
    <row r="8421" spans="1:74" hidden="1" x14ac:dyDescent="0.3">
      <c r="A8421" s="8"/>
      <c r="B8421" s="2" t="s">
        <v>2</v>
      </c>
      <c r="C8421" s="2" t="s">
        <v>3</v>
      </c>
      <c r="D8421" s="2" t="s">
        <v>755</v>
      </c>
      <c r="E8421" s="9" t="s">
        <v>214</v>
      </c>
      <c r="F8421" s="10"/>
      <c r="G8421" s="18" t="s">
        <v>5</v>
      </c>
      <c r="H8421" s="3">
        <v>2024</v>
      </c>
      <c r="I8421" s="20" t="s">
        <v>282</v>
      </c>
      <c r="J8421" s="2" t="s">
        <v>276</v>
      </c>
      <c r="K8421" s="2" t="s">
        <v>320</v>
      </c>
      <c r="L8421" s="163">
        <f t="shared" si="415"/>
        <v>0</v>
      </c>
      <c r="M8421" s="163">
        <f t="shared" si="416"/>
        <v>0</v>
      </c>
      <c r="N8421" s="181"/>
      <c r="O8421" s="8"/>
      <c r="P8421" s="8"/>
      <c r="Q8421" s="8"/>
      <c r="R8421" s="8"/>
      <c r="S8421" s="122"/>
      <c r="T8421" s="8"/>
      <c r="U8421" s="8"/>
      <c r="V8421" s="8"/>
      <c r="W8421" s="8"/>
      <c r="X8421" s="122"/>
      <c r="Y8421" s="8"/>
      <c r="Z8421" s="8"/>
      <c r="AA8421" s="8"/>
      <c r="AB8421" s="8"/>
      <c r="AC8421" s="122"/>
      <c r="AD8421" s="8"/>
      <c r="AE8421" s="8"/>
      <c r="AF8421" s="8"/>
      <c r="AG8421" s="8"/>
      <c r="AH8421" s="122"/>
      <c r="AI8421" s="137"/>
      <c r="AJ8421" s="137"/>
      <c r="AK8421" s="137"/>
      <c r="AL8421" s="137"/>
      <c r="AM8421" s="138"/>
      <c r="AN8421" s="8"/>
      <c r="AO8421" s="8"/>
      <c r="AP8421" s="8"/>
      <c r="AQ8421" s="8"/>
      <c r="AR8421" s="122"/>
      <c r="AS8421" s="139"/>
      <c r="AT8421" s="139"/>
      <c r="AU8421" s="139"/>
      <c r="AV8421" s="139"/>
      <c r="AW8421" s="140"/>
      <c r="AX8421" s="8"/>
      <c r="AY8421" s="8"/>
      <c r="AZ8421" s="8"/>
      <c r="BA8421" s="8"/>
      <c r="BB8421" s="122"/>
      <c r="BC8421" s="8"/>
      <c r="BD8421" s="8"/>
      <c r="BE8421" s="8"/>
      <c r="BF8421" s="8"/>
      <c r="BG8421" s="122"/>
      <c r="BH8421" s="8"/>
      <c r="BI8421" s="8"/>
      <c r="BJ8421" s="8"/>
      <c r="BK8421" s="8"/>
      <c r="BL8421" s="122"/>
      <c r="BM8421" s="8"/>
      <c r="BN8421" s="8"/>
      <c r="BO8421" s="8"/>
      <c r="BP8421" s="8"/>
      <c r="BQ8421" s="122"/>
      <c r="BR8421" s="8"/>
      <c r="BS8421" s="8"/>
      <c r="BT8421" s="8"/>
      <c r="BU8421" s="8"/>
      <c r="BV8421" s="122"/>
    </row>
    <row r="8422" spans="1:74" hidden="1" x14ac:dyDescent="0.3">
      <c r="A8422" s="8"/>
      <c r="B8422" s="2" t="s">
        <v>2</v>
      </c>
      <c r="C8422" s="2" t="s">
        <v>3</v>
      </c>
      <c r="D8422" s="2" t="s">
        <v>755</v>
      </c>
      <c r="E8422" s="9" t="s">
        <v>214</v>
      </c>
      <c r="F8422" s="10"/>
      <c r="G8422" s="18" t="s">
        <v>5</v>
      </c>
      <c r="H8422" s="3">
        <v>2024</v>
      </c>
      <c r="I8422" s="20" t="s">
        <v>282</v>
      </c>
      <c r="J8422" s="2" t="s">
        <v>277</v>
      </c>
      <c r="K8422" s="2" t="s">
        <v>320</v>
      </c>
      <c r="L8422" s="163">
        <f t="shared" si="415"/>
        <v>2</v>
      </c>
      <c r="M8422" s="163">
        <f t="shared" si="416"/>
        <v>2.7069999999999999</v>
      </c>
      <c r="N8422" s="181"/>
      <c r="O8422" s="8"/>
      <c r="P8422" s="8"/>
      <c r="Q8422" s="8"/>
      <c r="R8422" s="8"/>
      <c r="S8422" s="122"/>
      <c r="T8422" s="8"/>
      <c r="U8422" s="8"/>
      <c r="V8422" s="8"/>
      <c r="W8422" s="8"/>
      <c r="X8422" s="122"/>
      <c r="Y8422" s="8"/>
      <c r="Z8422" s="8"/>
      <c r="AA8422" s="8"/>
      <c r="AB8422" s="8"/>
      <c r="AC8422" s="122"/>
      <c r="AD8422" s="8"/>
      <c r="AE8422" s="8"/>
      <c r="AF8422" s="8"/>
      <c r="AG8422" s="8"/>
      <c r="AH8422" s="122"/>
      <c r="AI8422" s="137"/>
      <c r="AJ8422" s="137"/>
      <c r="AK8422" s="137"/>
      <c r="AL8422" s="137"/>
      <c r="AM8422" s="138"/>
      <c r="AN8422" s="8"/>
      <c r="AO8422" s="8"/>
      <c r="AP8422" s="8"/>
      <c r="AQ8422" s="8"/>
      <c r="AR8422" s="122"/>
      <c r="AS8422" s="139"/>
      <c r="AT8422" s="139"/>
      <c r="AU8422" s="139"/>
      <c r="AV8422" s="139"/>
      <c r="AW8422" s="140"/>
      <c r="AX8422" s="8"/>
      <c r="AY8422" s="8"/>
      <c r="AZ8422" s="8"/>
      <c r="BA8422" s="8"/>
      <c r="BB8422" s="122"/>
      <c r="BC8422" s="8" t="s">
        <v>363</v>
      </c>
      <c r="BD8422" s="8"/>
      <c r="BE8422" s="8"/>
      <c r="BF8422" s="8">
        <v>2</v>
      </c>
      <c r="BG8422" s="122">
        <v>2.7069999999999999</v>
      </c>
      <c r="BH8422" s="8"/>
      <c r="BI8422" s="8"/>
      <c r="BJ8422" s="8"/>
      <c r="BK8422" s="8"/>
      <c r="BL8422" s="122"/>
      <c r="BM8422" s="8"/>
      <c r="BN8422" s="8"/>
      <c r="BO8422" s="8"/>
      <c r="BP8422" s="8"/>
      <c r="BQ8422" s="122"/>
      <c r="BR8422" s="8"/>
      <c r="BS8422" s="8"/>
      <c r="BT8422" s="8"/>
      <c r="BU8422" s="8"/>
      <c r="BV8422" s="122"/>
    </row>
    <row r="8423" spans="1:74" hidden="1" x14ac:dyDescent="0.3">
      <c r="A8423" s="8"/>
      <c r="B8423" s="2" t="s">
        <v>2</v>
      </c>
      <c r="C8423" s="2" t="s">
        <v>3</v>
      </c>
      <c r="D8423" s="2" t="s">
        <v>755</v>
      </c>
      <c r="E8423" s="9" t="s">
        <v>214</v>
      </c>
      <c r="F8423" s="10"/>
      <c r="G8423" s="18" t="s">
        <v>5</v>
      </c>
      <c r="H8423" s="3">
        <v>2024</v>
      </c>
      <c r="I8423" s="20" t="s">
        <v>283</v>
      </c>
      <c r="J8423" s="2" t="s">
        <v>298</v>
      </c>
      <c r="K8423" s="2" t="s">
        <v>321</v>
      </c>
      <c r="L8423" s="163">
        <f t="shared" si="415"/>
        <v>0</v>
      </c>
      <c r="M8423" s="163">
        <f t="shared" si="416"/>
        <v>0</v>
      </c>
      <c r="N8423" s="181"/>
      <c r="O8423" s="8"/>
      <c r="P8423" s="8"/>
      <c r="Q8423" s="8"/>
      <c r="R8423" s="8"/>
      <c r="S8423" s="122"/>
      <c r="T8423" s="8"/>
      <c r="U8423" s="8"/>
      <c r="V8423" s="8"/>
      <c r="W8423" s="8"/>
      <c r="X8423" s="122"/>
      <c r="Y8423" s="8"/>
      <c r="Z8423" s="8"/>
      <c r="AA8423" s="8"/>
      <c r="AB8423" s="8"/>
      <c r="AC8423" s="122"/>
      <c r="AD8423" s="8"/>
      <c r="AE8423" s="8"/>
      <c r="AF8423" s="8"/>
      <c r="AG8423" s="8"/>
      <c r="AH8423" s="122"/>
      <c r="AI8423" s="137"/>
      <c r="AJ8423" s="137"/>
      <c r="AK8423" s="137"/>
      <c r="AL8423" s="137"/>
      <c r="AM8423" s="138"/>
      <c r="AN8423" s="8"/>
      <c r="AO8423" s="8"/>
      <c r="AP8423" s="8"/>
      <c r="AQ8423" s="8"/>
      <c r="AR8423" s="122"/>
      <c r="AS8423" s="139"/>
      <c r="AT8423" s="139"/>
      <c r="AU8423" s="139"/>
      <c r="AV8423" s="139"/>
      <c r="AW8423" s="140"/>
      <c r="AX8423" s="8"/>
      <c r="AY8423" s="8"/>
      <c r="AZ8423" s="8"/>
      <c r="BA8423" s="8"/>
      <c r="BB8423" s="122"/>
      <c r="BC8423" s="8"/>
      <c r="BD8423" s="8"/>
      <c r="BE8423" s="8"/>
      <c r="BF8423" s="8"/>
      <c r="BG8423" s="122"/>
      <c r="BH8423" s="8"/>
      <c r="BI8423" s="8"/>
      <c r="BJ8423" s="8"/>
      <c r="BK8423" s="8"/>
      <c r="BL8423" s="122"/>
      <c r="BM8423" s="8"/>
      <c r="BN8423" s="8"/>
      <c r="BO8423" s="8"/>
      <c r="BP8423" s="8"/>
      <c r="BQ8423" s="122"/>
      <c r="BR8423" s="8"/>
      <c r="BS8423" s="8"/>
      <c r="BT8423" s="8"/>
      <c r="BU8423" s="8"/>
      <c r="BV8423" s="122"/>
    </row>
    <row r="8424" spans="1:74" hidden="1" x14ac:dyDescent="0.3">
      <c r="A8424" s="8"/>
      <c r="B8424" s="2" t="s">
        <v>2</v>
      </c>
      <c r="C8424" s="2" t="s">
        <v>3</v>
      </c>
      <c r="D8424" s="2" t="s">
        <v>755</v>
      </c>
      <c r="E8424" s="9" t="s">
        <v>214</v>
      </c>
      <c r="F8424" s="10"/>
      <c r="G8424" s="18" t="s">
        <v>5</v>
      </c>
      <c r="H8424" s="3">
        <v>2024</v>
      </c>
      <c r="I8424" s="20" t="s">
        <v>283</v>
      </c>
      <c r="J8424" s="2" t="s">
        <v>278</v>
      </c>
      <c r="K8424" s="2" t="s">
        <v>320</v>
      </c>
      <c r="L8424" s="163">
        <f t="shared" si="415"/>
        <v>0</v>
      </c>
      <c r="M8424" s="163">
        <f t="shared" si="416"/>
        <v>0</v>
      </c>
      <c r="N8424" s="181"/>
      <c r="O8424" s="8"/>
      <c r="P8424" s="8"/>
      <c r="Q8424" s="8"/>
      <c r="R8424" s="8"/>
      <c r="S8424" s="122"/>
      <c r="T8424" s="8"/>
      <c r="U8424" s="8"/>
      <c r="V8424" s="8"/>
      <c r="W8424" s="8"/>
      <c r="X8424" s="122"/>
      <c r="Y8424" s="8"/>
      <c r="Z8424" s="8"/>
      <c r="AA8424" s="8"/>
      <c r="AB8424" s="8"/>
      <c r="AC8424" s="122"/>
      <c r="AD8424" s="8"/>
      <c r="AE8424" s="8"/>
      <c r="AF8424" s="8"/>
      <c r="AG8424" s="8"/>
      <c r="AH8424" s="122"/>
      <c r="AI8424" s="137"/>
      <c r="AJ8424" s="137"/>
      <c r="AK8424" s="137"/>
      <c r="AL8424" s="137"/>
      <c r="AM8424" s="138"/>
      <c r="AN8424" s="8"/>
      <c r="AO8424" s="8"/>
      <c r="AP8424" s="8"/>
      <c r="AQ8424" s="8"/>
      <c r="AR8424" s="122"/>
      <c r="AS8424" s="139"/>
      <c r="AT8424" s="139"/>
      <c r="AU8424" s="139"/>
      <c r="AV8424" s="139"/>
      <c r="AW8424" s="140"/>
      <c r="AX8424" s="8"/>
      <c r="AY8424" s="8"/>
      <c r="AZ8424" s="8"/>
      <c r="BA8424" s="8"/>
      <c r="BB8424" s="122"/>
      <c r="BC8424" s="8"/>
      <c r="BD8424" s="8"/>
      <c r="BE8424" s="8"/>
      <c r="BF8424" s="8"/>
      <c r="BG8424" s="122"/>
      <c r="BH8424" s="8"/>
      <c r="BI8424" s="8"/>
      <c r="BJ8424" s="8"/>
      <c r="BK8424" s="8"/>
      <c r="BL8424" s="122"/>
      <c r="BM8424" s="8"/>
      <c r="BN8424" s="8"/>
      <c r="BO8424" s="8"/>
      <c r="BP8424" s="8"/>
      <c r="BQ8424" s="122"/>
      <c r="BR8424" s="8"/>
      <c r="BS8424" s="8"/>
      <c r="BT8424" s="8"/>
      <c r="BU8424" s="8"/>
      <c r="BV8424" s="122"/>
    </row>
    <row r="8425" spans="1:74" hidden="1" x14ac:dyDescent="0.3">
      <c r="A8425" s="8"/>
      <c r="B8425" s="2" t="s">
        <v>2</v>
      </c>
      <c r="C8425" s="2" t="s">
        <v>3</v>
      </c>
      <c r="D8425" s="2" t="s">
        <v>755</v>
      </c>
      <c r="E8425" s="9" t="s">
        <v>214</v>
      </c>
      <c r="F8425" s="10"/>
      <c r="G8425" s="18" t="s">
        <v>5</v>
      </c>
      <c r="H8425" s="3">
        <v>2024</v>
      </c>
      <c r="I8425" s="20" t="s">
        <v>283</v>
      </c>
      <c r="J8425" s="2" t="s">
        <v>279</v>
      </c>
      <c r="K8425" s="2" t="s">
        <v>320</v>
      </c>
      <c r="L8425" s="163">
        <f t="shared" si="415"/>
        <v>0</v>
      </c>
      <c r="M8425" s="163">
        <f t="shared" si="416"/>
        <v>0</v>
      </c>
      <c r="N8425" s="181"/>
      <c r="O8425" s="8"/>
      <c r="P8425" s="8"/>
      <c r="Q8425" s="8"/>
      <c r="R8425" s="8"/>
      <c r="S8425" s="122"/>
      <c r="T8425" s="8"/>
      <c r="U8425" s="8"/>
      <c r="V8425" s="8"/>
      <c r="W8425" s="8"/>
      <c r="X8425" s="122"/>
      <c r="Y8425" s="8"/>
      <c r="Z8425" s="8"/>
      <c r="AA8425" s="8"/>
      <c r="AB8425" s="8"/>
      <c r="AC8425" s="122"/>
      <c r="AD8425" s="8"/>
      <c r="AE8425" s="8"/>
      <c r="AF8425" s="8"/>
      <c r="AG8425" s="8"/>
      <c r="AH8425" s="122"/>
      <c r="AI8425" s="137"/>
      <c r="AJ8425" s="137"/>
      <c r="AK8425" s="137"/>
      <c r="AL8425" s="137"/>
      <c r="AM8425" s="138"/>
      <c r="AN8425" s="8"/>
      <c r="AO8425" s="8"/>
      <c r="AP8425" s="8"/>
      <c r="AQ8425" s="8"/>
      <c r="AR8425" s="122"/>
      <c r="AS8425" s="139"/>
      <c r="AT8425" s="139"/>
      <c r="AU8425" s="139"/>
      <c r="AV8425" s="139"/>
      <c r="AW8425" s="140"/>
      <c r="AX8425" s="8"/>
      <c r="AY8425" s="8"/>
      <c r="AZ8425" s="8"/>
      <c r="BA8425" s="8"/>
      <c r="BB8425" s="122"/>
      <c r="BC8425" s="8"/>
      <c r="BD8425" s="8"/>
      <c r="BE8425" s="8"/>
      <c r="BF8425" s="8"/>
      <c r="BG8425" s="122"/>
      <c r="BH8425" s="8"/>
      <c r="BI8425" s="8"/>
      <c r="BJ8425" s="8"/>
      <c r="BK8425" s="8"/>
      <c r="BL8425" s="122"/>
      <c r="BM8425" s="8"/>
      <c r="BN8425" s="8"/>
      <c r="BO8425" s="8"/>
      <c r="BP8425" s="8"/>
      <c r="BQ8425" s="122"/>
      <c r="BR8425" s="8"/>
      <c r="BS8425" s="8"/>
      <c r="BT8425" s="8"/>
      <c r="BU8425" s="8"/>
      <c r="BV8425" s="122"/>
    </row>
    <row r="8426" spans="1:74" hidden="1" x14ac:dyDescent="0.3">
      <c r="A8426" s="8"/>
      <c r="B8426" s="2" t="s">
        <v>2</v>
      </c>
      <c r="C8426" s="2" t="s">
        <v>3</v>
      </c>
      <c r="D8426" s="2" t="s">
        <v>755</v>
      </c>
      <c r="E8426" s="9" t="s">
        <v>214</v>
      </c>
      <c r="F8426" s="10"/>
      <c r="G8426" s="18" t="s">
        <v>5</v>
      </c>
      <c r="H8426" s="3">
        <v>2024</v>
      </c>
      <c r="I8426" s="20" t="s">
        <v>286</v>
      </c>
      <c r="J8426" s="2" t="s">
        <v>280</v>
      </c>
      <c r="K8426" s="2" t="s">
        <v>319</v>
      </c>
      <c r="L8426" s="163">
        <f t="shared" si="415"/>
        <v>0</v>
      </c>
      <c r="M8426" s="163">
        <f t="shared" si="416"/>
        <v>0</v>
      </c>
      <c r="N8426" s="181"/>
      <c r="O8426" s="8"/>
      <c r="P8426" s="8"/>
      <c r="Q8426" s="8"/>
      <c r="R8426" s="8"/>
      <c r="S8426" s="122"/>
      <c r="T8426" s="8"/>
      <c r="U8426" s="8"/>
      <c r="V8426" s="8"/>
      <c r="W8426" s="8"/>
      <c r="X8426" s="122"/>
      <c r="Y8426" s="8"/>
      <c r="Z8426" s="8"/>
      <c r="AA8426" s="8"/>
      <c r="AB8426" s="8"/>
      <c r="AC8426" s="122"/>
      <c r="AD8426" s="8"/>
      <c r="AE8426" s="8"/>
      <c r="AF8426" s="8"/>
      <c r="AG8426" s="8"/>
      <c r="AH8426" s="122"/>
      <c r="AI8426" s="137"/>
      <c r="AJ8426" s="137"/>
      <c r="AK8426" s="137"/>
      <c r="AL8426" s="137"/>
      <c r="AM8426" s="138"/>
      <c r="AN8426" s="8"/>
      <c r="AO8426" s="8"/>
      <c r="AP8426" s="8"/>
      <c r="AQ8426" s="8"/>
      <c r="AR8426" s="122"/>
      <c r="AS8426" s="139"/>
      <c r="AT8426" s="139"/>
      <c r="AU8426" s="139"/>
      <c r="AV8426" s="139"/>
      <c r="AW8426" s="140"/>
      <c r="AX8426" s="8"/>
      <c r="AY8426" s="8"/>
      <c r="AZ8426" s="8"/>
      <c r="BA8426" s="8"/>
      <c r="BB8426" s="122"/>
      <c r="BC8426" s="8"/>
      <c r="BD8426" s="8"/>
      <c r="BE8426" s="8"/>
      <c r="BF8426" s="8"/>
      <c r="BG8426" s="122"/>
      <c r="BH8426" s="8"/>
      <c r="BI8426" s="8"/>
      <c r="BJ8426" s="8"/>
      <c r="BK8426" s="8"/>
      <c r="BL8426" s="122"/>
      <c r="BM8426" s="8"/>
      <c r="BN8426" s="8"/>
      <c r="BO8426" s="8"/>
      <c r="BP8426" s="8"/>
      <c r="BQ8426" s="122"/>
      <c r="BR8426" s="8"/>
      <c r="BS8426" s="8"/>
      <c r="BT8426" s="8"/>
      <c r="BU8426" s="8"/>
      <c r="BV8426" s="122"/>
    </row>
    <row r="8427" spans="1:74" hidden="1" x14ac:dyDescent="0.3">
      <c r="A8427" s="8"/>
      <c r="B8427" s="2" t="s">
        <v>2</v>
      </c>
      <c r="C8427" s="2" t="s">
        <v>3</v>
      </c>
      <c r="D8427" s="2" t="s">
        <v>755</v>
      </c>
      <c r="E8427" s="9" t="s">
        <v>214</v>
      </c>
      <c r="F8427" s="10"/>
      <c r="G8427" s="18" t="s">
        <v>5</v>
      </c>
      <c r="H8427" s="3">
        <v>2024</v>
      </c>
      <c r="I8427" s="20" t="s">
        <v>286</v>
      </c>
      <c r="J8427" s="2" t="s">
        <v>281</v>
      </c>
      <c r="K8427" s="2" t="s">
        <v>319</v>
      </c>
      <c r="L8427" s="163"/>
      <c r="M8427" s="163">
        <f t="shared" si="416"/>
        <v>14.12</v>
      </c>
      <c r="N8427" s="181"/>
      <c r="O8427" s="8"/>
      <c r="P8427" s="8"/>
      <c r="Q8427" s="8"/>
      <c r="R8427" s="8"/>
      <c r="S8427" s="122"/>
      <c r="T8427" s="8"/>
      <c r="U8427" s="8"/>
      <c r="V8427" s="8"/>
      <c r="W8427" s="8"/>
      <c r="X8427" s="122"/>
      <c r="Y8427" s="8"/>
      <c r="Z8427" s="8"/>
      <c r="AA8427" s="8"/>
      <c r="AB8427" s="8"/>
      <c r="AC8427" s="122"/>
      <c r="AD8427" s="8"/>
      <c r="AE8427" s="8"/>
      <c r="AF8427" s="8"/>
      <c r="AG8427" s="8"/>
      <c r="AH8427" s="122"/>
      <c r="AI8427" s="137"/>
      <c r="AJ8427" s="137"/>
      <c r="AK8427" s="137"/>
      <c r="AL8427" s="137"/>
      <c r="AM8427" s="138"/>
      <c r="AN8427" s="8"/>
      <c r="AO8427" s="8"/>
      <c r="AP8427" s="8"/>
      <c r="AQ8427" s="8"/>
      <c r="AR8427" s="122"/>
      <c r="AS8427" s="139"/>
      <c r="AT8427" s="139"/>
      <c r="AU8427" s="139"/>
      <c r="AV8427" s="139"/>
      <c r="AW8427" s="140"/>
      <c r="AX8427" s="8"/>
      <c r="AY8427" s="8"/>
      <c r="AZ8427" s="8"/>
      <c r="BA8427" s="8"/>
      <c r="BB8427" s="122"/>
      <c r="BC8427" s="8" t="s">
        <v>941</v>
      </c>
      <c r="BD8427" s="8"/>
      <c r="BE8427" s="8"/>
      <c r="BF8427" s="8"/>
      <c r="BG8427" s="122">
        <v>1.5649999999999999</v>
      </c>
      <c r="BH8427" s="8"/>
      <c r="BI8427" s="8"/>
      <c r="BJ8427" s="8"/>
      <c r="BK8427" s="8"/>
      <c r="BL8427" s="122"/>
      <c r="BM8427" s="8"/>
      <c r="BN8427" s="8"/>
      <c r="BO8427" s="8"/>
      <c r="BP8427" s="8"/>
      <c r="BQ8427" s="122"/>
      <c r="BR8427" s="8"/>
      <c r="BS8427" s="8"/>
      <c r="BT8427" s="8"/>
      <c r="BU8427" s="8"/>
      <c r="BV8427" s="122">
        <f>9.88+2.675</f>
        <v>12.555</v>
      </c>
    </row>
    <row r="8428" spans="1:74" hidden="1" x14ac:dyDescent="0.3">
      <c r="A8428" s="15"/>
      <c r="B8428" s="12" t="s">
        <v>2</v>
      </c>
      <c r="C8428" s="12" t="s">
        <v>3</v>
      </c>
      <c r="D8428" s="12" t="s">
        <v>755</v>
      </c>
      <c r="E8428" s="16" t="s">
        <v>214</v>
      </c>
      <c r="F8428" s="17"/>
      <c r="G8428" s="19" t="s">
        <v>5</v>
      </c>
      <c r="H8428" s="7">
        <v>2024</v>
      </c>
      <c r="I8428" s="21"/>
      <c r="J8428" s="12" t="s">
        <v>314</v>
      </c>
      <c r="K8428" s="12"/>
      <c r="L8428" s="147"/>
      <c r="M8428" s="147">
        <f t="shared" si="416"/>
        <v>16.826999999999998</v>
      </c>
      <c r="N8428" s="183"/>
      <c r="O8428" s="15"/>
      <c r="P8428" s="15"/>
      <c r="Q8428" s="15"/>
      <c r="R8428" s="15"/>
      <c r="S8428" s="123"/>
      <c r="T8428" s="15"/>
      <c r="U8428" s="15"/>
      <c r="V8428" s="15"/>
      <c r="W8428" s="15"/>
      <c r="X8428" s="123"/>
      <c r="Y8428" s="15"/>
      <c r="Z8428" s="15"/>
      <c r="AA8428" s="15"/>
      <c r="AB8428" s="15"/>
      <c r="AC8428" s="123"/>
      <c r="AD8428" s="15"/>
      <c r="AE8428" s="15"/>
      <c r="AF8428" s="15"/>
      <c r="AG8428" s="15"/>
      <c r="AH8428" s="123"/>
      <c r="AI8428" s="15"/>
      <c r="AJ8428" s="15"/>
      <c r="AK8428" s="15"/>
      <c r="AL8428" s="15"/>
      <c r="AM8428" s="123">
        <f>SUM(AM8390:AM8427)</f>
        <v>0</v>
      </c>
      <c r="AN8428" s="15"/>
      <c r="AO8428" s="15"/>
      <c r="AP8428" s="15"/>
      <c r="AQ8428" s="15"/>
      <c r="AR8428" s="123">
        <f>SUM(AR8398:AR8427)</f>
        <v>0</v>
      </c>
      <c r="AS8428" s="15"/>
      <c r="AT8428" s="15"/>
      <c r="AU8428" s="15"/>
      <c r="AV8428" s="15"/>
      <c r="AW8428" s="123">
        <f>SUM(AW8390:AW8427)</f>
        <v>0</v>
      </c>
      <c r="AX8428" s="15"/>
      <c r="AY8428" s="15"/>
      <c r="AZ8428" s="15"/>
      <c r="BA8428" s="123"/>
      <c r="BB8428" s="123">
        <f>SUM(BB8390:BB8427)</f>
        <v>0</v>
      </c>
      <c r="BC8428" s="15"/>
      <c r="BD8428" s="15"/>
      <c r="BE8428" s="15"/>
      <c r="BF8428" s="123"/>
      <c r="BG8428" s="123">
        <f t="shared" ref="BG8428" si="417">SUM(BG8390:BG8427)</f>
        <v>4.2720000000000002</v>
      </c>
      <c r="BH8428" s="15"/>
      <c r="BI8428" s="15"/>
      <c r="BJ8428" s="15"/>
      <c r="BK8428" s="123"/>
      <c r="BL8428" s="123">
        <f t="shared" ref="BL8428" si="418">SUM(BL8390:BL8427)</f>
        <v>0</v>
      </c>
      <c r="BM8428" s="15"/>
      <c r="BN8428" s="15"/>
      <c r="BO8428" s="15"/>
      <c r="BP8428" s="123"/>
      <c r="BQ8428" s="123">
        <f t="shared" ref="BQ8428" si="419">SUM(BQ8390:BQ8427)</f>
        <v>0</v>
      </c>
      <c r="BR8428" s="15"/>
      <c r="BS8428" s="15"/>
      <c r="BT8428" s="15"/>
      <c r="BU8428" s="123"/>
      <c r="BV8428" s="123">
        <f t="shared" ref="BV8428" si="420">SUM(BV8390:BV8427)</f>
        <v>12.555</v>
      </c>
    </row>
    <row r="8429" spans="1:74" hidden="1" x14ac:dyDescent="0.3">
      <c r="A8429" s="8"/>
      <c r="B8429" s="2" t="s">
        <v>2</v>
      </c>
      <c r="C8429" s="2" t="s">
        <v>3</v>
      </c>
      <c r="D8429" s="2" t="s">
        <v>755</v>
      </c>
      <c r="E8429" s="9" t="s">
        <v>847</v>
      </c>
      <c r="F8429" s="10">
        <v>1</v>
      </c>
      <c r="G8429" s="18" t="s">
        <v>5</v>
      </c>
      <c r="H8429" s="3">
        <v>2024</v>
      </c>
      <c r="I8429" s="20" t="s">
        <v>287</v>
      </c>
      <c r="J8429" s="2" t="s">
        <v>509</v>
      </c>
      <c r="K8429" s="2" t="s">
        <v>318</v>
      </c>
      <c r="L8429" s="163">
        <f>SUM(R8429,W8429,AB8429,AG8429,AL8429,AQ8429,AV8429,BA8429,BF8429,BK8429,BP8429,BU8429)</f>
        <v>0</v>
      </c>
      <c r="M8429" s="163">
        <f t="shared" si="416"/>
        <v>0</v>
      </c>
      <c r="N8429" s="181"/>
      <c r="O8429" s="8"/>
      <c r="P8429" s="8"/>
      <c r="Q8429" s="8"/>
      <c r="R8429" s="8"/>
      <c r="S8429" s="122"/>
      <c r="T8429" s="8"/>
      <c r="U8429" s="8"/>
      <c r="V8429" s="8"/>
      <c r="W8429" s="8"/>
      <c r="X8429" s="122"/>
      <c r="Y8429" s="8"/>
      <c r="Z8429" s="8"/>
      <c r="AA8429" s="8"/>
      <c r="AB8429" s="8"/>
      <c r="AC8429" s="122"/>
      <c r="AD8429" s="8"/>
      <c r="AE8429" s="8"/>
      <c r="AF8429" s="8"/>
      <c r="AG8429" s="8"/>
      <c r="AH8429" s="122"/>
      <c r="AI8429" s="137"/>
      <c r="AJ8429" s="137"/>
      <c r="AK8429" s="137"/>
      <c r="AL8429" s="137"/>
      <c r="AM8429" s="138"/>
      <c r="AN8429" s="8"/>
      <c r="AO8429" s="8"/>
      <c r="AP8429" s="8"/>
      <c r="AQ8429" s="8"/>
      <c r="AR8429" s="122"/>
      <c r="AS8429" s="139"/>
      <c r="AT8429" s="139"/>
      <c r="AU8429" s="139"/>
      <c r="AV8429" s="139"/>
      <c r="AW8429" s="140"/>
      <c r="AX8429" s="8"/>
      <c r="AY8429" s="8"/>
      <c r="AZ8429" s="8"/>
      <c r="BA8429" s="8"/>
      <c r="BB8429" s="122"/>
      <c r="BC8429" s="8"/>
      <c r="BD8429" s="8"/>
      <c r="BE8429" s="8"/>
      <c r="BF8429" s="8"/>
      <c r="BG8429" s="122"/>
      <c r="BH8429" s="8"/>
      <c r="BI8429" s="8"/>
      <c r="BJ8429" s="8"/>
      <c r="BK8429" s="8"/>
      <c r="BL8429" s="122"/>
      <c r="BM8429" s="8"/>
      <c r="BN8429" s="8"/>
      <c r="BO8429" s="8"/>
      <c r="BP8429" s="8"/>
      <c r="BQ8429" s="122"/>
      <c r="BR8429" s="8"/>
      <c r="BS8429" s="8"/>
      <c r="BT8429" s="8"/>
      <c r="BU8429" s="8"/>
      <c r="BV8429" s="122"/>
    </row>
    <row r="8430" spans="1:74" hidden="1" x14ac:dyDescent="0.3">
      <c r="A8430" s="8"/>
      <c r="B8430" s="2" t="s">
        <v>2</v>
      </c>
      <c r="C8430" s="2" t="s">
        <v>3</v>
      </c>
      <c r="D8430" s="2" t="s">
        <v>755</v>
      </c>
      <c r="E8430" s="9" t="s">
        <v>847</v>
      </c>
      <c r="F8430" s="10">
        <v>1</v>
      </c>
      <c r="G8430" s="18" t="s">
        <v>5</v>
      </c>
      <c r="H8430" s="3">
        <v>2024</v>
      </c>
      <c r="I8430" s="20" t="s">
        <v>287</v>
      </c>
      <c r="J8430" s="2" t="s">
        <v>291</v>
      </c>
      <c r="K8430" s="2" t="s">
        <v>319</v>
      </c>
      <c r="L8430" s="163">
        <f t="shared" ref="L8430:L8465" si="421">SUM(R8430,W8430,AB8430,AG8430,AL8430,AQ8430,AV8430,BA8430,BF8430,BK8430,BP8430,BU8430)</f>
        <v>0</v>
      </c>
      <c r="M8430" s="163">
        <f>SUM(S8430,X8430,AC8430,AH8430,AM8430,AR8430,AW8430,BB8430,BG8430,BL8430,BQ8430,BV8430)</f>
        <v>0</v>
      </c>
      <c r="N8430" s="181"/>
      <c r="O8430" s="8"/>
      <c r="P8430" s="8"/>
      <c r="Q8430" s="8"/>
      <c r="R8430" s="8"/>
      <c r="S8430" s="122"/>
      <c r="T8430" s="8"/>
      <c r="U8430" s="8"/>
      <c r="V8430" s="8"/>
      <c r="W8430" s="8"/>
      <c r="X8430" s="122"/>
      <c r="Y8430" s="8"/>
      <c r="Z8430" s="8"/>
      <c r="AA8430" s="8"/>
      <c r="AB8430" s="8"/>
      <c r="AC8430" s="122"/>
      <c r="AD8430" s="8"/>
      <c r="AE8430" s="8"/>
      <c r="AF8430" s="8"/>
      <c r="AG8430" s="8"/>
      <c r="AH8430" s="122"/>
      <c r="AI8430" s="137"/>
      <c r="AJ8430" s="137"/>
      <c r="AK8430" s="137"/>
      <c r="AL8430" s="137"/>
      <c r="AM8430" s="138"/>
      <c r="AN8430" s="8"/>
      <c r="AO8430" s="8"/>
      <c r="AP8430" s="8"/>
      <c r="AQ8430" s="8"/>
      <c r="AR8430" s="122"/>
      <c r="AS8430" s="139"/>
      <c r="AT8430" s="139"/>
      <c r="AU8430" s="139"/>
      <c r="AV8430" s="139"/>
      <c r="AW8430" s="140"/>
      <c r="AX8430" s="8"/>
      <c r="AY8430" s="8"/>
      <c r="AZ8430" s="8"/>
      <c r="BA8430" s="8"/>
      <c r="BB8430" s="122"/>
      <c r="BC8430" s="8"/>
      <c r="BD8430" s="8"/>
      <c r="BE8430" s="8"/>
      <c r="BF8430" s="8"/>
      <c r="BG8430" s="122"/>
      <c r="BH8430" s="8"/>
      <c r="BI8430" s="8"/>
      <c r="BJ8430" s="8"/>
      <c r="BK8430" s="8"/>
      <c r="BL8430" s="122"/>
      <c r="BM8430" s="8"/>
      <c r="BN8430" s="8"/>
      <c r="BO8430" s="8"/>
      <c r="BP8430" s="8"/>
      <c r="BQ8430" s="122"/>
      <c r="BR8430" s="8"/>
      <c r="BS8430" s="8"/>
      <c r="BT8430" s="8"/>
      <c r="BU8430" s="8"/>
      <c r="BV8430" s="122"/>
    </row>
    <row r="8431" spans="1:74" hidden="1" x14ac:dyDescent="0.3">
      <c r="A8431" s="8"/>
      <c r="B8431" s="2" t="s">
        <v>2</v>
      </c>
      <c r="C8431" s="2" t="s">
        <v>3</v>
      </c>
      <c r="D8431" s="2" t="s">
        <v>755</v>
      </c>
      <c r="E8431" s="9" t="s">
        <v>847</v>
      </c>
      <c r="F8431" s="10">
        <v>1</v>
      </c>
      <c r="G8431" s="18" t="s">
        <v>5</v>
      </c>
      <c r="H8431" s="3">
        <v>2024</v>
      </c>
      <c r="I8431" s="20" t="s">
        <v>286</v>
      </c>
      <c r="J8431" s="2" t="s">
        <v>336</v>
      </c>
      <c r="K8431" s="2" t="s">
        <v>319</v>
      </c>
      <c r="L8431" s="163">
        <f t="shared" si="421"/>
        <v>0</v>
      </c>
      <c r="M8431" s="163">
        <f t="shared" ref="M8431:M8468" si="422">SUM(S8431,X8431,AC8431,AH8431,AM8431,AR8431,AW8431,BB8431,BG8431,BL8431,BQ8431,BV8431)</f>
        <v>0</v>
      </c>
      <c r="N8431" s="181"/>
      <c r="O8431" s="8"/>
      <c r="P8431" s="8"/>
      <c r="Q8431" s="8"/>
      <c r="R8431" s="8"/>
      <c r="S8431" s="122"/>
      <c r="T8431" s="8"/>
      <c r="U8431" s="8"/>
      <c r="V8431" s="8"/>
      <c r="W8431" s="8"/>
      <c r="X8431" s="122"/>
      <c r="Y8431" s="8"/>
      <c r="Z8431" s="8"/>
      <c r="AA8431" s="8"/>
      <c r="AB8431" s="8"/>
      <c r="AC8431" s="122"/>
      <c r="AD8431" s="8"/>
      <c r="AE8431" s="8"/>
      <c r="AF8431" s="8"/>
      <c r="AG8431" s="8"/>
      <c r="AH8431" s="122"/>
      <c r="AI8431" s="137"/>
      <c r="AJ8431" s="137"/>
      <c r="AK8431" s="137"/>
      <c r="AL8431" s="137"/>
      <c r="AM8431" s="138"/>
      <c r="AN8431" s="8"/>
      <c r="AO8431" s="8"/>
      <c r="AP8431" s="8"/>
      <c r="AQ8431" s="8"/>
      <c r="AR8431" s="122"/>
      <c r="AS8431" s="139"/>
      <c r="AT8431" s="139"/>
      <c r="AU8431" s="139"/>
      <c r="AV8431" s="139"/>
      <c r="AW8431" s="140"/>
      <c r="AX8431" s="8"/>
      <c r="AY8431" s="8"/>
      <c r="AZ8431" s="8"/>
      <c r="BA8431" s="8"/>
      <c r="BB8431" s="122"/>
      <c r="BC8431" s="8"/>
      <c r="BD8431" s="8"/>
      <c r="BE8431" s="8"/>
      <c r="BF8431" s="8"/>
      <c r="BG8431" s="122"/>
      <c r="BH8431" s="8"/>
      <c r="BI8431" s="8"/>
      <c r="BJ8431" s="8"/>
      <c r="BK8431" s="8"/>
      <c r="BL8431" s="122"/>
      <c r="BM8431" s="8"/>
      <c r="BN8431" s="8"/>
      <c r="BO8431" s="8"/>
      <c r="BP8431" s="8"/>
      <c r="BQ8431" s="122"/>
      <c r="BR8431" s="8"/>
      <c r="BS8431" s="8"/>
      <c r="BT8431" s="8"/>
      <c r="BU8431" s="8"/>
      <c r="BV8431" s="122"/>
    </row>
    <row r="8432" spans="1:74" hidden="1" x14ac:dyDescent="0.3">
      <c r="A8432" s="8"/>
      <c r="B8432" s="2" t="s">
        <v>2</v>
      </c>
      <c r="C8432" s="2" t="s">
        <v>3</v>
      </c>
      <c r="D8432" s="2" t="s">
        <v>755</v>
      </c>
      <c r="E8432" s="9" t="s">
        <v>847</v>
      </c>
      <c r="F8432" s="10">
        <v>1</v>
      </c>
      <c r="G8432" s="18" t="s">
        <v>5</v>
      </c>
      <c r="H8432" s="3">
        <v>2024</v>
      </c>
      <c r="I8432" s="20" t="s">
        <v>286</v>
      </c>
      <c r="J8432" s="8" t="s">
        <v>337</v>
      </c>
      <c r="K8432" s="8" t="s">
        <v>318</v>
      </c>
      <c r="L8432" s="163">
        <f t="shared" si="421"/>
        <v>0</v>
      </c>
      <c r="M8432" s="163">
        <f t="shared" si="422"/>
        <v>0</v>
      </c>
      <c r="N8432" s="181"/>
      <c r="O8432" s="8"/>
      <c r="P8432" s="8"/>
      <c r="Q8432" s="8"/>
      <c r="R8432" s="8"/>
      <c r="S8432" s="122"/>
      <c r="T8432" s="8"/>
      <c r="U8432" s="8"/>
      <c r="V8432" s="8"/>
      <c r="W8432" s="8"/>
      <c r="X8432" s="122"/>
      <c r="Y8432" s="8"/>
      <c r="Z8432" s="8"/>
      <c r="AA8432" s="8"/>
      <c r="AB8432" s="8"/>
      <c r="AC8432" s="122"/>
      <c r="AD8432" s="8"/>
      <c r="AE8432" s="8"/>
      <c r="AF8432" s="8"/>
      <c r="AG8432" s="8"/>
      <c r="AH8432" s="122"/>
      <c r="AI8432" s="137"/>
      <c r="AJ8432" s="137"/>
      <c r="AK8432" s="137"/>
      <c r="AL8432" s="137"/>
      <c r="AM8432" s="138"/>
      <c r="AN8432" s="8"/>
      <c r="AO8432" s="8"/>
      <c r="AP8432" s="8"/>
      <c r="AQ8432" s="8"/>
      <c r="AR8432" s="122"/>
      <c r="AS8432" s="139"/>
      <c r="AT8432" s="139"/>
      <c r="AU8432" s="139"/>
      <c r="AV8432" s="139"/>
      <c r="AW8432" s="140"/>
      <c r="AX8432" s="8"/>
      <c r="AY8432" s="8"/>
      <c r="AZ8432" s="8"/>
      <c r="BA8432" s="8"/>
      <c r="BB8432" s="122"/>
      <c r="BC8432" s="8"/>
      <c r="BD8432" s="8"/>
      <c r="BE8432" s="8"/>
      <c r="BF8432" s="8"/>
      <c r="BG8432" s="122"/>
      <c r="BH8432" s="8"/>
      <c r="BI8432" s="8"/>
      <c r="BJ8432" s="8"/>
      <c r="BK8432" s="8"/>
      <c r="BL8432" s="122"/>
      <c r="BM8432" s="8"/>
      <c r="BN8432" s="8"/>
      <c r="BO8432" s="8"/>
      <c r="BP8432" s="8"/>
      <c r="BQ8432" s="122"/>
      <c r="BR8432" s="8"/>
      <c r="BS8432" s="8"/>
      <c r="BT8432" s="8"/>
      <c r="BU8432" s="8"/>
      <c r="BV8432" s="122"/>
    </row>
    <row r="8433" spans="1:74" hidden="1" x14ac:dyDescent="0.3">
      <c r="A8433" s="8"/>
      <c r="B8433" s="2" t="s">
        <v>2</v>
      </c>
      <c r="C8433" s="2" t="s">
        <v>3</v>
      </c>
      <c r="D8433" s="2" t="s">
        <v>755</v>
      </c>
      <c r="E8433" s="9" t="s">
        <v>847</v>
      </c>
      <c r="F8433" s="10">
        <v>1</v>
      </c>
      <c r="G8433" s="18" t="s">
        <v>5</v>
      </c>
      <c r="H8433" s="3">
        <v>2024</v>
      </c>
      <c r="I8433" s="20" t="s">
        <v>286</v>
      </c>
      <c r="J8433" s="8" t="s">
        <v>338</v>
      </c>
      <c r="K8433" s="8" t="s">
        <v>339</v>
      </c>
      <c r="L8433" s="163">
        <f t="shared" si="421"/>
        <v>0</v>
      </c>
      <c r="M8433" s="163">
        <f t="shared" si="422"/>
        <v>0</v>
      </c>
      <c r="N8433" s="181"/>
      <c r="O8433" s="8"/>
      <c r="P8433" s="8"/>
      <c r="Q8433" s="8"/>
      <c r="R8433" s="8"/>
      <c r="S8433" s="122"/>
      <c r="T8433" s="8"/>
      <c r="U8433" s="8"/>
      <c r="V8433" s="8"/>
      <c r="W8433" s="8"/>
      <c r="X8433" s="122"/>
      <c r="Y8433" s="8"/>
      <c r="Z8433" s="8"/>
      <c r="AA8433" s="8"/>
      <c r="AB8433" s="8"/>
      <c r="AC8433" s="122"/>
      <c r="AD8433" s="8"/>
      <c r="AE8433" s="8"/>
      <c r="AF8433" s="8"/>
      <c r="AG8433" s="8"/>
      <c r="AH8433" s="122"/>
      <c r="AI8433" s="137"/>
      <c r="AJ8433" s="137"/>
      <c r="AK8433" s="137"/>
      <c r="AL8433" s="137"/>
      <c r="AM8433" s="138"/>
      <c r="AN8433" s="8"/>
      <c r="AO8433" s="8"/>
      <c r="AP8433" s="8"/>
      <c r="AQ8433" s="8"/>
      <c r="AR8433" s="122"/>
      <c r="AS8433" s="139"/>
      <c r="AT8433" s="139"/>
      <c r="AU8433" s="139"/>
      <c r="AV8433" s="139"/>
      <c r="AW8433" s="140"/>
      <c r="AX8433" s="8"/>
      <c r="AY8433" s="8"/>
      <c r="AZ8433" s="8"/>
      <c r="BA8433" s="8"/>
      <c r="BB8433" s="122"/>
      <c r="BC8433" s="8"/>
      <c r="BD8433" s="8"/>
      <c r="BE8433" s="8"/>
      <c r="BF8433" s="8"/>
      <c r="BG8433" s="122"/>
      <c r="BH8433" s="8"/>
      <c r="BI8433" s="8"/>
      <c r="BJ8433" s="8"/>
      <c r="BK8433" s="8"/>
      <c r="BL8433" s="122"/>
      <c r="BM8433" s="8"/>
      <c r="BN8433" s="8"/>
      <c r="BO8433" s="8"/>
      <c r="BP8433" s="8"/>
      <c r="BQ8433" s="122"/>
      <c r="BR8433" s="8"/>
      <c r="BS8433" s="8"/>
      <c r="BT8433" s="8"/>
      <c r="BU8433" s="8"/>
      <c r="BV8433" s="122"/>
    </row>
    <row r="8434" spans="1:74" hidden="1" x14ac:dyDescent="0.3">
      <c r="A8434" s="8"/>
      <c r="B8434" s="2" t="s">
        <v>2</v>
      </c>
      <c r="C8434" s="2" t="s">
        <v>3</v>
      </c>
      <c r="D8434" s="2" t="s">
        <v>755</v>
      </c>
      <c r="E8434" s="9" t="s">
        <v>847</v>
      </c>
      <c r="F8434" s="10">
        <v>1</v>
      </c>
      <c r="G8434" s="18" t="s">
        <v>5</v>
      </c>
      <c r="H8434" s="3">
        <v>2024</v>
      </c>
      <c r="I8434" s="20" t="s">
        <v>286</v>
      </c>
      <c r="J8434" s="8" t="s">
        <v>340</v>
      </c>
      <c r="K8434" s="8" t="s">
        <v>318</v>
      </c>
      <c r="L8434" s="163">
        <f t="shared" si="421"/>
        <v>0</v>
      </c>
      <c r="M8434" s="163">
        <f t="shared" si="422"/>
        <v>0</v>
      </c>
      <c r="N8434" s="181"/>
      <c r="O8434" s="8"/>
      <c r="P8434" s="8"/>
      <c r="Q8434" s="8"/>
      <c r="R8434" s="8"/>
      <c r="S8434" s="122"/>
      <c r="T8434" s="8"/>
      <c r="U8434" s="8"/>
      <c r="V8434" s="8"/>
      <c r="W8434" s="8"/>
      <c r="X8434" s="122"/>
      <c r="Y8434" s="8"/>
      <c r="Z8434" s="8"/>
      <c r="AA8434" s="8"/>
      <c r="AB8434" s="8"/>
      <c r="AC8434" s="122"/>
      <c r="AD8434" s="8"/>
      <c r="AE8434" s="8"/>
      <c r="AF8434" s="8"/>
      <c r="AG8434" s="8"/>
      <c r="AH8434" s="122"/>
      <c r="AI8434" s="137"/>
      <c r="AJ8434" s="137"/>
      <c r="AK8434" s="137"/>
      <c r="AL8434" s="137"/>
      <c r="AM8434" s="138"/>
      <c r="AN8434" s="8"/>
      <c r="AO8434" s="8"/>
      <c r="AP8434" s="8"/>
      <c r="AQ8434" s="8"/>
      <c r="AR8434" s="122"/>
      <c r="AS8434" s="139"/>
      <c r="AT8434" s="139"/>
      <c r="AU8434" s="139"/>
      <c r="AV8434" s="139"/>
      <c r="AW8434" s="140"/>
      <c r="AX8434" s="8"/>
      <c r="AY8434" s="8"/>
      <c r="AZ8434" s="8"/>
      <c r="BA8434" s="8"/>
      <c r="BB8434" s="122"/>
      <c r="BC8434" s="8"/>
      <c r="BD8434" s="8"/>
      <c r="BE8434" s="8"/>
      <c r="BF8434" s="8"/>
      <c r="BG8434" s="122"/>
      <c r="BH8434" s="8"/>
      <c r="BI8434" s="8"/>
      <c r="BJ8434" s="8"/>
      <c r="BK8434" s="8"/>
      <c r="BL8434" s="122"/>
      <c r="BM8434" s="8"/>
      <c r="BN8434" s="8"/>
      <c r="BO8434" s="8"/>
      <c r="BP8434" s="8"/>
      <c r="BQ8434" s="122"/>
      <c r="BR8434" s="8"/>
      <c r="BS8434" s="8"/>
      <c r="BT8434" s="8"/>
      <c r="BU8434" s="8"/>
      <c r="BV8434" s="122"/>
    </row>
    <row r="8435" spans="1:74" hidden="1" x14ac:dyDescent="0.3">
      <c r="A8435" s="8"/>
      <c r="B8435" s="2" t="s">
        <v>2</v>
      </c>
      <c r="C8435" s="2" t="s">
        <v>3</v>
      </c>
      <c r="D8435" s="2" t="s">
        <v>755</v>
      </c>
      <c r="E8435" s="9" t="s">
        <v>847</v>
      </c>
      <c r="F8435" s="10">
        <v>1</v>
      </c>
      <c r="G8435" s="18" t="s">
        <v>5</v>
      </c>
      <c r="H8435" s="3">
        <v>2024</v>
      </c>
      <c r="I8435" s="20" t="s">
        <v>286</v>
      </c>
      <c r="J8435" s="8" t="s">
        <v>341</v>
      </c>
      <c r="K8435" s="8" t="s">
        <v>320</v>
      </c>
      <c r="L8435" s="163">
        <f t="shared" si="421"/>
        <v>0</v>
      </c>
      <c r="M8435" s="163">
        <f t="shared" si="422"/>
        <v>0</v>
      </c>
      <c r="N8435" s="181"/>
      <c r="O8435" s="8"/>
      <c r="P8435" s="8"/>
      <c r="Q8435" s="8"/>
      <c r="R8435" s="8"/>
      <c r="S8435" s="122"/>
      <c r="T8435" s="8"/>
      <c r="U8435" s="8"/>
      <c r="V8435" s="8"/>
      <c r="W8435" s="8"/>
      <c r="X8435" s="122"/>
      <c r="Y8435" s="8"/>
      <c r="Z8435" s="8"/>
      <c r="AA8435" s="8"/>
      <c r="AB8435" s="8"/>
      <c r="AC8435" s="122"/>
      <c r="AD8435" s="8"/>
      <c r="AE8435" s="8"/>
      <c r="AF8435" s="8"/>
      <c r="AG8435" s="8"/>
      <c r="AH8435" s="122"/>
      <c r="AI8435" s="137"/>
      <c r="AJ8435" s="137"/>
      <c r="AK8435" s="137"/>
      <c r="AL8435" s="137"/>
      <c r="AM8435" s="138"/>
      <c r="AN8435" s="8"/>
      <c r="AO8435" s="8"/>
      <c r="AP8435" s="8"/>
      <c r="AQ8435" s="8"/>
      <c r="AR8435" s="122"/>
      <c r="AS8435" s="139"/>
      <c r="AT8435" s="139"/>
      <c r="AU8435" s="139"/>
      <c r="AV8435" s="139"/>
      <c r="AW8435" s="140"/>
      <c r="AX8435" s="8"/>
      <c r="AY8435" s="8"/>
      <c r="AZ8435" s="8"/>
      <c r="BA8435" s="8"/>
      <c r="BB8435" s="122"/>
      <c r="BC8435" s="8"/>
      <c r="BD8435" s="8"/>
      <c r="BE8435" s="8"/>
      <c r="BF8435" s="8"/>
      <c r="BG8435" s="122"/>
      <c r="BH8435" s="8"/>
      <c r="BI8435" s="8"/>
      <c r="BJ8435" s="8"/>
      <c r="BK8435" s="8"/>
      <c r="BL8435" s="122"/>
      <c r="BM8435" s="8"/>
      <c r="BN8435" s="8"/>
      <c r="BO8435" s="8"/>
      <c r="BP8435" s="8"/>
      <c r="BQ8435" s="122"/>
      <c r="BR8435" s="8"/>
      <c r="BS8435" s="8"/>
      <c r="BT8435" s="8"/>
      <c r="BU8435" s="8"/>
      <c r="BV8435" s="122"/>
    </row>
    <row r="8436" spans="1:74" hidden="1" x14ac:dyDescent="0.3">
      <c r="A8436" s="8"/>
      <c r="B8436" s="2" t="s">
        <v>2</v>
      </c>
      <c r="C8436" s="2" t="s">
        <v>3</v>
      </c>
      <c r="D8436" s="2" t="s">
        <v>755</v>
      </c>
      <c r="E8436" s="9" t="s">
        <v>847</v>
      </c>
      <c r="F8436" s="10">
        <v>1</v>
      </c>
      <c r="G8436" s="18" t="s">
        <v>5</v>
      </c>
      <c r="H8436" s="3">
        <v>2024</v>
      </c>
      <c r="I8436" s="20" t="s">
        <v>286</v>
      </c>
      <c r="J8436" s="8" t="s">
        <v>342</v>
      </c>
      <c r="K8436" s="8" t="s">
        <v>320</v>
      </c>
      <c r="L8436" s="163">
        <f t="shared" si="421"/>
        <v>0</v>
      </c>
      <c r="M8436" s="163">
        <f t="shared" si="422"/>
        <v>0</v>
      </c>
      <c r="N8436" s="181"/>
      <c r="O8436" s="8"/>
      <c r="P8436" s="8"/>
      <c r="Q8436" s="8"/>
      <c r="R8436" s="8"/>
      <c r="S8436" s="122"/>
      <c r="T8436" s="8"/>
      <c r="U8436" s="8"/>
      <c r="V8436" s="8"/>
      <c r="W8436" s="8"/>
      <c r="X8436" s="122"/>
      <c r="Y8436" s="8"/>
      <c r="Z8436" s="8"/>
      <c r="AA8436" s="8"/>
      <c r="AB8436" s="8"/>
      <c r="AC8436" s="122"/>
      <c r="AD8436" s="8"/>
      <c r="AE8436" s="8"/>
      <c r="AF8436" s="8"/>
      <c r="AG8436" s="8"/>
      <c r="AH8436" s="122"/>
      <c r="AI8436" s="137"/>
      <c r="AJ8436" s="137"/>
      <c r="AK8436" s="137"/>
      <c r="AL8436" s="137"/>
      <c r="AM8436" s="138"/>
      <c r="AN8436" s="8"/>
      <c r="AO8436" s="8"/>
      <c r="AP8436" s="8"/>
      <c r="AQ8436" s="8"/>
      <c r="AR8436" s="122"/>
      <c r="AS8436" s="139"/>
      <c r="AT8436" s="139"/>
      <c r="AU8436" s="139"/>
      <c r="AV8436" s="139"/>
      <c r="AW8436" s="140"/>
      <c r="AX8436" s="8"/>
      <c r="AY8436" s="8"/>
      <c r="AZ8436" s="8"/>
      <c r="BA8436" s="8"/>
      <c r="BB8436" s="122"/>
      <c r="BC8436" s="8"/>
      <c r="BD8436" s="8"/>
      <c r="BE8436" s="8"/>
      <c r="BF8436" s="8"/>
      <c r="BG8436" s="122"/>
      <c r="BH8436" s="8"/>
      <c r="BI8436" s="8"/>
      <c r="BJ8436" s="8"/>
      <c r="BK8436" s="8"/>
      <c r="BL8436" s="122"/>
      <c r="BM8436" s="8"/>
      <c r="BN8436" s="8"/>
      <c r="BO8436" s="8"/>
      <c r="BP8436" s="8"/>
      <c r="BQ8436" s="122"/>
      <c r="BR8436" s="8"/>
      <c r="BS8436" s="8"/>
      <c r="BT8436" s="8"/>
      <c r="BU8436" s="8"/>
      <c r="BV8436" s="122"/>
    </row>
    <row r="8437" spans="1:74" hidden="1" x14ac:dyDescent="0.3">
      <c r="A8437" s="8"/>
      <c r="B8437" s="2" t="s">
        <v>2</v>
      </c>
      <c r="C8437" s="2" t="s">
        <v>3</v>
      </c>
      <c r="D8437" s="2" t="s">
        <v>755</v>
      </c>
      <c r="E8437" s="9" t="s">
        <v>847</v>
      </c>
      <c r="F8437" s="10">
        <v>1</v>
      </c>
      <c r="G8437" s="18" t="s">
        <v>5</v>
      </c>
      <c r="H8437" s="3">
        <v>2024</v>
      </c>
      <c r="I8437" s="20" t="s">
        <v>286</v>
      </c>
      <c r="J8437" s="8" t="s">
        <v>343</v>
      </c>
      <c r="K8437" s="8" t="s">
        <v>339</v>
      </c>
      <c r="L8437" s="163">
        <f t="shared" si="421"/>
        <v>0</v>
      </c>
      <c r="M8437" s="163">
        <f t="shared" si="422"/>
        <v>0</v>
      </c>
      <c r="N8437" s="181"/>
      <c r="O8437" s="8"/>
      <c r="P8437" s="8"/>
      <c r="Q8437" s="8"/>
      <c r="R8437" s="8"/>
      <c r="S8437" s="122"/>
      <c r="T8437" s="8"/>
      <c r="U8437" s="8"/>
      <c r="V8437" s="8"/>
      <c r="W8437" s="8"/>
      <c r="X8437" s="122"/>
      <c r="Y8437" s="8"/>
      <c r="Z8437" s="8"/>
      <c r="AA8437" s="8"/>
      <c r="AB8437" s="8"/>
      <c r="AC8437" s="122"/>
      <c r="AD8437" s="8"/>
      <c r="AE8437" s="8"/>
      <c r="AF8437" s="8"/>
      <c r="AG8437" s="8"/>
      <c r="AH8437" s="122"/>
      <c r="AI8437" s="137"/>
      <c r="AJ8437" s="137"/>
      <c r="AK8437" s="137"/>
      <c r="AL8437" s="137"/>
      <c r="AM8437" s="138"/>
      <c r="AN8437" s="8"/>
      <c r="AO8437" s="8"/>
      <c r="AP8437" s="8"/>
      <c r="AQ8437" s="8"/>
      <c r="AR8437" s="122"/>
      <c r="AS8437" s="139"/>
      <c r="AT8437" s="139"/>
      <c r="AU8437" s="139"/>
      <c r="AV8437" s="139"/>
      <c r="AW8437" s="140"/>
      <c r="AX8437" s="8"/>
      <c r="AY8437" s="8"/>
      <c r="AZ8437" s="8"/>
      <c r="BA8437" s="8"/>
      <c r="BB8437" s="122"/>
      <c r="BC8437" s="8"/>
      <c r="BD8437" s="8"/>
      <c r="BE8437" s="8"/>
      <c r="BF8437" s="8"/>
      <c r="BG8437" s="122"/>
      <c r="BH8437" s="8"/>
      <c r="BI8437" s="8"/>
      <c r="BJ8437" s="8"/>
      <c r="BK8437" s="8"/>
      <c r="BL8437" s="122"/>
      <c r="BM8437" s="8"/>
      <c r="BN8437" s="8"/>
      <c r="BO8437" s="8"/>
      <c r="BP8437" s="8"/>
      <c r="BQ8437" s="122"/>
      <c r="BR8437" s="8"/>
      <c r="BS8437" s="8"/>
      <c r="BT8437" s="8"/>
      <c r="BU8437" s="8"/>
      <c r="BV8437" s="122"/>
    </row>
    <row r="8438" spans="1:74" hidden="1" x14ac:dyDescent="0.3">
      <c r="A8438" s="8"/>
      <c r="B8438" s="2" t="s">
        <v>2</v>
      </c>
      <c r="C8438" s="2" t="s">
        <v>3</v>
      </c>
      <c r="D8438" s="2" t="s">
        <v>755</v>
      </c>
      <c r="E8438" s="9" t="s">
        <v>847</v>
      </c>
      <c r="F8438" s="10">
        <v>1</v>
      </c>
      <c r="G8438" s="18" t="s">
        <v>5</v>
      </c>
      <c r="H8438" s="3">
        <v>2024</v>
      </c>
      <c r="I8438" s="20" t="s">
        <v>288</v>
      </c>
      <c r="J8438" s="8" t="s">
        <v>344</v>
      </c>
      <c r="K8438" s="8" t="s">
        <v>318</v>
      </c>
      <c r="L8438" s="163">
        <f t="shared" si="421"/>
        <v>0</v>
      </c>
      <c r="M8438" s="163">
        <f t="shared" si="422"/>
        <v>0</v>
      </c>
      <c r="N8438" s="181"/>
      <c r="O8438" s="8"/>
      <c r="P8438" s="8"/>
      <c r="Q8438" s="8"/>
      <c r="R8438" s="8"/>
      <c r="S8438" s="122"/>
      <c r="T8438" s="8"/>
      <c r="U8438" s="8"/>
      <c r="V8438" s="8"/>
      <c r="W8438" s="8"/>
      <c r="X8438" s="122"/>
      <c r="Y8438" s="8"/>
      <c r="Z8438" s="8"/>
      <c r="AA8438" s="8"/>
      <c r="AB8438" s="8"/>
      <c r="AC8438" s="122"/>
      <c r="AD8438" s="8"/>
      <c r="AE8438" s="8"/>
      <c r="AF8438" s="8"/>
      <c r="AG8438" s="8"/>
      <c r="AH8438" s="122"/>
      <c r="AI8438" s="137"/>
      <c r="AJ8438" s="137"/>
      <c r="AK8438" s="137"/>
      <c r="AL8438" s="137"/>
      <c r="AM8438" s="138"/>
      <c r="AN8438" s="8"/>
      <c r="AO8438" s="8"/>
      <c r="AP8438" s="8"/>
      <c r="AQ8438" s="8"/>
      <c r="AR8438" s="122"/>
      <c r="AS8438" s="139"/>
      <c r="AT8438" s="139"/>
      <c r="AU8438" s="139"/>
      <c r="AV8438" s="139"/>
      <c r="AW8438" s="140"/>
      <c r="AX8438" s="8"/>
      <c r="AY8438" s="8"/>
      <c r="AZ8438" s="8"/>
      <c r="BA8438" s="8"/>
      <c r="BB8438" s="122"/>
      <c r="BC8438" s="8"/>
      <c r="BD8438" s="8"/>
      <c r="BE8438" s="8"/>
      <c r="BF8438" s="8"/>
      <c r="BG8438" s="122"/>
      <c r="BH8438" s="8"/>
      <c r="BI8438" s="8"/>
      <c r="BJ8438" s="8"/>
      <c r="BK8438" s="8"/>
      <c r="BL8438" s="122"/>
      <c r="BM8438" s="8"/>
      <c r="BN8438" s="8"/>
      <c r="BO8438" s="8"/>
      <c r="BP8438" s="8"/>
      <c r="BQ8438" s="122"/>
      <c r="BR8438" s="8"/>
      <c r="BS8438" s="8"/>
      <c r="BT8438" s="8"/>
      <c r="BU8438" s="8"/>
      <c r="BV8438" s="122"/>
    </row>
    <row r="8439" spans="1:74" hidden="1" x14ac:dyDescent="0.3">
      <c r="A8439" s="8"/>
      <c r="B8439" s="2" t="s">
        <v>2</v>
      </c>
      <c r="C8439" s="2" t="s">
        <v>3</v>
      </c>
      <c r="D8439" s="2" t="s">
        <v>755</v>
      </c>
      <c r="E8439" s="9" t="s">
        <v>847</v>
      </c>
      <c r="F8439" s="10">
        <v>1</v>
      </c>
      <c r="G8439" s="18" t="s">
        <v>5</v>
      </c>
      <c r="H8439" s="3">
        <v>2024</v>
      </c>
      <c r="I8439" s="20" t="s">
        <v>288</v>
      </c>
      <c r="J8439" s="2" t="s">
        <v>351</v>
      </c>
      <c r="K8439" s="2" t="s">
        <v>318</v>
      </c>
      <c r="L8439" s="163">
        <f t="shared" si="421"/>
        <v>0</v>
      </c>
      <c r="M8439" s="163">
        <f t="shared" si="422"/>
        <v>0</v>
      </c>
      <c r="N8439" s="181"/>
      <c r="O8439" s="8"/>
      <c r="P8439" s="8"/>
      <c r="Q8439" s="8"/>
      <c r="R8439" s="8"/>
      <c r="S8439" s="122"/>
      <c r="T8439" s="8"/>
      <c r="U8439" s="8"/>
      <c r="V8439" s="8"/>
      <c r="W8439" s="8"/>
      <c r="X8439" s="122"/>
      <c r="Y8439" s="8"/>
      <c r="Z8439" s="8"/>
      <c r="AA8439" s="8"/>
      <c r="AB8439" s="8"/>
      <c r="AC8439" s="122"/>
      <c r="AD8439" s="8"/>
      <c r="AE8439" s="8"/>
      <c r="AF8439" s="8"/>
      <c r="AG8439" s="8"/>
      <c r="AH8439" s="122"/>
      <c r="AI8439" s="137"/>
      <c r="AJ8439" s="137"/>
      <c r="AK8439" s="137"/>
      <c r="AL8439" s="137"/>
      <c r="AM8439" s="138"/>
      <c r="AN8439" s="8"/>
      <c r="AO8439" s="8"/>
      <c r="AP8439" s="8"/>
      <c r="AQ8439" s="8"/>
      <c r="AR8439" s="122"/>
      <c r="AS8439" s="139"/>
      <c r="AT8439" s="139"/>
      <c r="AU8439" s="139"/>
      <c r="AV8439" s="139"/>
      <c r="AW8439" s="140"/>
      <c r="AX8439" s="8"/>
      <c r="AY8439" s="8"/>
      <c r="AZ8439" s="8"/>
      <c r="BA8439" s="8"/>
      <c r="BB8439" s="122"/>
      <c r="BC8439" s="8"/>
      <c r="BD8439" s="8"/>
      <c r="BE8439" s="8"/>
      <c r="BF8439" s="8"/>
      <c r="BG8439" s="122"/>
      <c r="BH8439" s="8"/>
      <c r="BI8439" s="8"/>
      <c r="BJ8439" s="8"/>
      <c r="BK8439" s="8"/>
      <c r="BL8439" s="122"/>
      <c r="BM8439" s="8"/>
      <c r="BN8439" s="8"/>
      <c r="BO8439" s="8"/>
      <c r="BP8439" s="8"/>
      <c r="BQ8439" s="122"/>
      <c r="BR8439" s="8"/>
      <c r="BS8439" s="8"/>
      <c r="BT8439" s="8"/>
      <c r="BU8439" s="8"/>
      <c r="BV8439" s="122"/>
    </row>
    <row r="8440" spans="1:74" hidden="1" x14ac:dyDescent="0.3">
      <c r="A8440" s="8"/>
      <c r="B8440" s="2" t="s">
        <v>2</v>
      </c>
      <c r="C8440" s="2" t="s">
        <v>3</v>
      </c>
      <c r="D8440" s="2" t="s">
        <v>755</v>
      </c>
      <c r="E8440" s="9" t="s">
        <v>847</v>
      </c>
      <c r="F8440" s="10">
        <v>1</v>
      </c>
      <c r="G8440" s="18" t="s">
        <v>5</v>
      </c>
      <c r="H8440" s="3">
        <v>2024</v>
      </c>
      <c r="I8440" s="20" t="s">
        <v>288</v>
      </c>
      <c r="J8440" s="2" t="s">
        <v>352</v>
      </c>
      <c r="K8440" s="2" t="s">
        <v>321</v>
      </c>
      <c r="L8440" s="163">
        <f t="shared" si="421"/>
        <v>0</v>
      </c>
      <c r="M8440" s="163">
        <f t="shared" si="422"/>
        <v>0</v>
      </c>
      <c r="N8440" s="181"/>
      <c r="O8440" s="8"/>
      <c r="P8440" s="8"/>
      <c r="Q8440" s="8"/>
      <c r="R8440" s="8"/>
      <c r="S8440" s="122"/>
      <c r="T8440" s="8"/>
      <c r="U8440" s="8"/>
      <c r="V8440" s="8"/>
      <c r="W8440" s="8"/>
      <c r="X8440" s="122"/>
      <c r="Y8440" s="8"/>
      <c r="Z8440" s="8"/>
      <c r="AA8440" s="8"/>
      <c r="AB8440" s="8"/>
      <c r="AC8440" s="122"/>
      <c r="AD8440" s="8"/>
      <c r="AE8440" s="8"/>
      <c r="AF8440" s="8"/>
      <c r="AG8440" s="8"/>
      <c r="AH8440" s="122"/>
      <c r="AI8440" s="137"/>
      <c r="AJ8440" s="137"/>
      <c r="AK8440" s="137"/>
      <c r="AL8440" s="137"/>
      <c r="AM8440" s="138"/>
      <c r="AN8440" s="8"/>
      <c r="AO8440" s="8"/>
      <c r="AP8440" s="8"/>
      <c r="AQ8440" s="8"/>
      <c r="AR8440" s="122"/>
      <c r="AS8440" s="139"/>
      <c r="AT8440" s="139"/>
      <c r="AU8440" s="139"/>
      <c r="AV8440" s="139"/>
      <c r="AW8440" s="140"/>
      <c r="AX8440" s="8"/>
      <c r="AY8440" s="8"/>
      <c r="AZ8440" s="8"/>
      <c r="BA8440" s="8"/>
      <c r="BB8440" s="122"/>
      <c r="BC8440" s="8"/>
      <c r="BD8440" s="8"/>
      <c r="BE8440" s="8"/>
      <c r="BF8440" s="8"/>
      <c r="BG8440" s="122"/>
      <c r="BH8440" s="8"/>
      <c r="BI8440" s="8"/>
      <c r="BJ8440" s="8"/>
      <c r="BK8440" s="8"/>
      <c r="BL8440" s="122"/>
      <c r="BM8440" s="8"/>
      <c r="BN8440" s="8"/>
      <c r="BO8440" s="8"/>
      <c r="BP8440" s="8"/>
      <c r="BQ8440" s="122"/>
      <c r="BR8440" s="8"/>
      <c r="BS8440" s="8"/>
      <c r="BT8440" s="8"/>
      <c r="BU8440" s="8"/>
      <c r="BV8440" s="122"/>
    </row>
    <row r="8441" spans="1:74" hidden="1" x14ac:dyDescent="0.3">
      <c r="A8441" s="8"/>
      <c r="B8441" s="2" t="s">
        <v>2</v>
      </c>
      <c r="C8441" s="2" t="s">
        <v>3</v>
      </c>
      <c r="D8441" s="2" t="s">
        <v>755</v>
      </c>
      <c r="E8441" s="9" t="s">
        <v>847</v>
      </c>
      <c r="F8441" s="10">
        <v>1</v>
      </c>
      <c r="G8441" s="18" t="s">
        <v>5</v>
      </c>
      <c r="H8441" s="3">
        <v>2024</v>
      </c>
      <c r="I8441" s="20" t="s">
        <v>288</v>
      </c>
      <c r="J8441" s="2" t="s">
        <v>345</v>
      </c>
      <c r="K8441" s="2" t="s">
        <v>318</v>
      </c>
      <c r="L8441" s="163">
        <f t="shared" si="421"/>
        <v>0</v>
      </c>
      <c r="M8441" s="163">
        <f t="shared" si="422"/>
        <v>0</v>
      </c>
      <c r="N8441" s="181"/>
      <c r="O8441" s="8"/>
      <c r="P8441" s="8"/>
      <c r="Q8441" s="8"/>
      <c r="R8441" s="8"/>
      <c r="S8441" s="122"/>
      <c r="T8441" s="8"/>
      <c r="U8441" s="8"/>
      <c r="V8441" s="8"/>
      <c r="W8441" s="8"/>
      <c r="X8441" s="122"/>
      <c r="Y8441" s="8"/>
      <c r="Z8441" s="8"/>
      <c r="AA8441" s="8"/>
      <c r="AB8441" s="8"/>
      <c r="AC8441" s="122"/>
      <c r="AD8441" s="8"/>
      <c r="AE8441" s="8"/>
      <c r="AF8441" s="8"/>
      <c r="AG8441" s="8"/>
      <c r="AH8441" s="122"/>
      <c r="AI8441" s="137"/>
      <c r="AJ8441" s="137"/>
      <c r="AK8441" s="137"/>
      <c r="AL8441" s="137"/>
      <c r="AM8441" s="138"/>
      <c r="AN8441" s="8"/>
      <c r="AO8441" s="8"/>
      <c r="AP8441" s="8"/>
      <c r="AQ8441" s="8"/>
      <c r="AR8441" s="122"/>
      <c r="AS8441" s="139"/>
      <c r="AT8441" s="139"/>
      <c r="AU8441" s="139"/>
      <c r="AV8441" s="139"/>
      <c r="AW8441" s="140"/>
      <c r="AX8441" s="8"/>
      <c r="AY8441" s="8"/>
      <c r="AZ8441" s="8"/>
      <c r="BA8441" s="8"/>
      <c r="BB8441" s="122"/>
      <c r="BC8441" s="8"/>
      <c r="BD8441" s="8"/>
      <c r="BE8441" s="8"/>
      <c r="BF8441" s="8"/>
      <c r="BG8441" s="122"/>
      <c r="BH8441" s="8"/>
      <c r="BI8441" s="8"/>
      <c r="BJ8441" s="8"/>
      <c r="BK8441" s="8"/>
      <c r="BL8441" s="122"/>
      <c r="BM8441" s="8"/>
      <c r="BN8441" s="8"/>
      <c r="BO8441" s="8"/>
      <c r="BP8441" s="8"/>
      <c r="BQ8441" s="122"/>
      <c r="BR8441" s="8"/>
      <c r="BS8441" s="8"/>
      <c r="BT8441" s="8"/>
      <c r="BU8441" s="8"/>
      <c r="BV8441" s="122"/>
    </row>
    <row r="8442" spans="1:74" hidden="1" x14ac:dyDescent="0.3">
      <c r="A8442" s="8"/>
      <c r="B8442" s="2" t="s">
        <v>2</v>
      </c>
      <c r="C8442" s="2" t="s">
        <v>3</v>
      </c>
      <c r="D8442" s="2" t="s">
        <v>755</v>
      </c>
      <c r="E8442" s="9" t="s">
        <v>847</v>
      </c>
      <c r="F8442" s="10">
        <v>1</v>
      </c>
      <c r="G8442" s="18" t="s">
        <v>5</v>
      </c>
      <c r="H8442" s="3">
        <v>2024</v>
      </c>
      <c r="I8442" s="20" t="s">
        <v>289</v>
      </c>
      <c r="J8442" s="2" t="s">
        <v>268</v>
      </c>
      <c r="K8442" s="2" t="s">
        <v>318</v>
      </c>
      <c r="L8442" s="163">
        <f t="shared" si="421"/>
        <v>0</v>
      </c>
      <c r="M8442" s="163">
        <f t="shared" si="422"/>
        <v>0</v>
      </c>
      <c r="N8442" s="181"/>
      <c r="O8442" s="8"/>
      <c r="P8442" s="8"/>
      <c r="Q8442" s="8"/>
      <c r="R8442" s="8"/>
      <c r="S8442" s="122"/>
      <c r="T8442" s="8"/>
      <c r="U8442" s="8"/>
      <c r="V8442" s="8"/>
      <c r="W8442" s="8"/>
      <c r="X8442" s="122"/>
      <c r="Y8442" s="8"/>
      <c r="Z8442" s="8"/>
      <c r="AA8442" s="8"/>
      <c r="AB8442" s="8"/>
      <c r="AC8442" s="122"/>
      <c r="AD8442" s="8"/>
      <c r="AE8442" s="8"/>
      <c r="AF8442" s="8"/>
      <c r="AG8442" s="8"/>
      <c r="AH8442" s="122"/>
      <c r="AI8442" s="137"/>
      <c r="AJ8442" s="137"/>
      <c r="AK8442" s="137"/>
      <c r="AL8442" s="137"/>
      <c r="AM8442" s="138"/>
      <c r="AN8442" s="8"/>
      <c r="AO8442" s="8"/>
      <c r="AP8442" s="8"/>
      <c r="AQ8442" s="8"/>
      <c r="AR8442" s="122"/>
      <c r="AS8442" s="139"/>
      <c r="AT8442" s="139"/>
      <c r="AU8442" s="139"/>
      <c r="AV8442" s="139"/>
      <c r="AW8442" s="140"/>
      <c r="AX8442" s="8"/>
      <c r="AY8442" s="8"/>
      <c r="AZ8442" s="8"/>
      <c r="BA8442" s="8"/>
      <c r="BB8442" s="122"/>
      <c r="BC8442" s="8"/>
      <c r="BD8442" s="8"/>
      <c r="BE8442" s="8"/>
      <c r="BF8442" s="8"/>
      <c r="BG8442" s="122"/>
      <c r="BH8442" s="8"/>
      <c r="BI8442" s="8"/>
      <c r="BJ8442" s="8"/>
      <c r="BK8442" s="8"/>
      <c r="BL8442" s="122"/>
      <c r="BM8442" s="8"/>
      <c r="BN8442" s="8"/>
      <c r="BO8442" s="8"/>
      <c r="BP8442" s="8"/>
      <c r="BQ8442" s="122"/>
      <c r="BR8442" s="8"/>
      <c r="BS8442" s="8"/>
      <c r="BT8442" s="8"/>
      <c r="BU8442" s="8"/>
      <c r="BV8442" s="122"/>
    </row>
    <row r="8443" spans="1:74" hidden="1" x14ac:dyDescent="0.3">
      <c r="A8443" s="8"/>
      <c r="B8443" s="2" t="s">
        <v>2</v>
      </c>
      <c r="C8443" s="2" t="s">
        <v>3</v>
      </c>
      <c r="D8443" s="2" t="s">
        <v>755</v>
      </c>
      <c r="E8443" s="9" t="s">
        <v>847</v>
      </c>
      <c r="F8443" s="10">
        <v>1</v>
      </c>
      <c r="G8443" s="18" t="s">
        <v>5</v>
      </c>
      <c r="H8443" s="3">
        <v>2024</v>
      </c>
      <c r="I8443" s="20" t="s">
        <v>289</v>
      </c>
      <c r="J8443" s="2" t="s">
        <v>292</v>
      </c>
      <c r="K8443" s="2" t="s">
        <v>318</v>
      </c>
      <c r="L8443" s="163">
        <f t="shared" si="421"/>
        <v>0</v>
      </c>
      <c r="M8443" s="163">
        <f t="shared" si="422"/>
        <v>0</v>
      </c>
      <c r="N8443" s="181"/>
      <c r="O8443" s="8"/>
      <c r="P8443" s="8"/>
      <c r="Q8443" s="8"/>
      <c r="R8443" s="8"/>
      <c r="S8443" s="122"/>
      <c r="T8443" s="8"/>
      <c r="U8443" s="8"/>
      <c r="V8443" s="8"/>
      <c r="W8443" s="8"/>
      <c r="X8443" s="122"/>
      <c r="Y8443" s="8"/>
      <c r="Z8443" s="8"/>
      <c r="AA8443" s="8"/>
      <c r="AB8443" s="8"/>
      <c r="AC8443" s="122"/>
      <c r="AD8443" s="8"/>
      <c r="AE8443" s="8"/>
      <c r="AF8443" s="8"/>
      <c r="AG8443" s="8"/>
      <c r="AH8443" s="122"/>
      <c r="AI8443" s="137"/>
      <c r="AJ8443" s="137"/>
      <c r="AK8443" s="137"/>
      <c r="AL8443" s="137"/>
      <c r="AM8443" s="138"/>
      <c r="AN8443" s="8"/>
      <c r="AO8443" s="8"/>
      <c r="AP8443" s="8"/>
      <c r="AQ8443" s="8"/>
      <c r="AR8443" s="122"/>
      <c r="AS8443" s="139"/>
      <c r="AT8443" s="139"/>
      <c r="AU8443" s="139"/>
      <c r="AV8443" s="139"/>
      <c r="AW8443" s="140"/>
      <c r="AX8443" s="8"/>
      <c r="AY8443" s="8"/>
      <c r="AZ8443" s="8"/>
      <c r="BA8443" s="8"/>
      <c r="BB8443" s="122"/>
      <c r="BC8443" s="8"/>
      <c r="BD8443" s="8"/>
      <c r="BE8443" s="8"/>
      <c r="BF8443" s="8"/>
      <c r="BG8443" s="122"/>
      <c r="BH8443" s="8"/>
      <c r="BI8443" s="8"/>
      <c r="BJ8443" s="8"/>
      <c r="BK8443" s="8"/>
      <c r="BL8443" s="122"/>
      <c r="BM8443" s="8"/>
      <c r="BN8443" s="8"/>
      <c r="BO8443" s="8"/>
      <c r="BP8443" s="8"/>
      <c r="BQ8443" s="122"/>
      <c r="BR8443" s="8"/>
      <c r="BS8443" s="8"/>
      <c r="BT8443" s="8"/>
      <c r="BU8443" s="8"/>
      <c r="BV8443" s="122"/>
    </row>
    <row r="8444" spans="1:74" hidden="1" x14ac:dyDescent="0.3">
      <c r="A8444" s="8"/>
      <c r="B8444" s="2" t="s">
        <v>2</v>
      </c>
      <c r="C8444" s="2" t="s">
        <v>3</v>
      </c>
      <c r="D8444" s="2" t="s">
        <v>755</v>
      </c>
      <c r="E8444" s="9" t="s">
        <v>847</v>
      </c>
      <c r="F8444" s="10">
        <v>1</v>
      </c>
      <c r="G8444" s="18" t="s">
        <v>5</v>
      </c>
      <c r="H8444" s="3">
        <v>2024</v>
      </c>
      <c r="I8444" s="20" t="s">
        <v>285</v>
      </c>
      <c r="J8444" s="2" t="s">
        <v>293</v>
      </c>
      <c r="K8444" s="2" t="s">
        <v>318</v>
      </c>
      <c r="L8444" s="163">
        <f t="shared" si="421"/>
        <v>0</v>
      </c>
      <c r="M8444" s="163">
        <f t="shared" si="422"/>
        <v>0</v>
      </c>
      <c r="N8444" s="181"/>
      <c r="O8444" s="8"/>
      <c r="P8444" s="8"/>
      <c r="Q8444" s="8"/>
      <c r="R8444" s="8"/>
      <c r="S8444" s="122"/>
      <c r="T8444" s="8"/>
      <c r="U8444" s="8"/>
      <c r="V8444" s="8"/>
      <c r="W8444" s="8"/>
      <c r="X8444" s="122"/>
      <c r="Y8444" s="8"/>
      <c r="Z8444" s="8"/>
      <c r="AA8444" s="8"/>
      <c r="AB8444" s="8"/>
      <c r="AC8444" s="122"/>
      <c r="AD8444" s="8"/>
      <c r="AE8444" s="8"/>
      <c r="AF8444" s="8"/>
      <c r="AG8444" s="8"/>
      <c r="AH8444" s="122"/>
      <c r="AI8444" s="137"/>
      <c r="AJ8444" s="137"/>
      <c r="AK8444" s="137"/>
      <c r="AL8444" s="137"/>
      <c r="AM8444" s="138"/>
      <c r="AN8444" s="8"/>
      <c r="AO8444" s="8"/>
      <c r="AP8444" s="8"/>
      <c r="AQ8444" s="8"/>
      <c r="AR8444" s="122"/>
      <c r="AS8444" s="139"/>
      <c r="AT8444" s="139"/>
      <c r="AU8444" s="139"/>
      <c r="AV8444" s="139"/>
      <c r="AW8444" s="140"/>
      <c r="AX8444" s="8"/>
      <c r="AY8444" s="8"/>
      <c r="AZ8444" s="8"/>
      <c r="BA8444" s="8"/>
      <c r="BB8444" s="122"/>
      <c r="BC8444" s="8"/>
      <c r="BD8444" s="8"/>
      <c r="BE8444" s="8"/>
      <c r="BF8444" s="8"/>
      <c r="BG8444" s="122"/>
      <c r="BH8444" s="8"/>
      <c r="BI8444" s="8"/>
      <c r="BJ8444" s="8"/>
      <c r="BK8444" s="8"/>
      <c r="BL8444" s="122"/>
      <c r="BM8444" s="8"/>
      <c r="BN8444" s="8"/>
      <c r="BO8444" s="8"/>
      <c r="BP8444" s="8"/>
      <c r="BQ8444" s="122"/>
      <c r="BR8444" s="8"/>
      <c r="BS8444" s="8"/>
      <c r="BT8444" s="8"/>
      <c r="BU8444" s="8"/>
      <c r="BV8444" s="122"/>
    </row>
    <row r="8445" spans="1:74" hidden="1" x14ac:dyDescent="0.3">
      <c r="A8445" s="8"/>
      <c r="B8445" s="2" t="s">
        <v>2</v>
      </c>
      <c r="C8445" s="2" t="s">
        <v>3</v>
      </c>
      <c r="D8445" s="2" t="s">
        <v>755</v>
      </c>
      <c r="E8445" s="9" t="s">
        <v>847</v>
      </c>
      <c r="F8445" s="10">
        <v>1</v>
      </c>
      <c r="G8445" s="18" t="s">
        <v>5</v>
      </c>
      <c r="H8445" s="3">
        <v>2024</v>
      </c>
      <c r="I8445" s="20" t="s">
        <v>287</v>
      </c>
      <c r="J8445" s="2" t="s">
        <v>269</v>
      </c>
      <c r="K8445" s="2" t="s">
        <v>320</v>
      </c>
      <c r="L8445" s="163">
        <f t="shared" si="421"/>
        <v>0</v>
      </c>
      <c r="M8445" s="163">
        <f t="shared" si="422"/>
        <v>0</v>
      </c>
      <c r="N8445" s="181"/>
      <c r="O8445" s="8"/>
      <c r="P8445" s="8"/>
      <c r="Q8445" s="8"/>
      <c r="R8445" s="8"/>
      <c r="S8445" s="122"/>
      <c r="T8445" s="8"/>
      <c r="U8445" s="8"/>
      <c r="V8445" s="8"/>
      <c r="W8445" s="8"/>
      <c r="X8445" s="122"/>
      <c r="Y8445" s="8"/>
      <c r="Z8445" s="8"/>
      <c r="AA8445" s="8"/>
      <c r="AB8445" s="8"/>
      <c r="AC8445" s="122"/>
      <c r="AD8445" s="8"/>
      <c r="AE8445" s="8"/>
      <c r="AF8445" s="8"/>
      <c r="AG8445" s="8"/>
      <c r="AH8445" s="122"/>
      <c r="AI8445" s="137"/>
      <c r="AJ8445" s="137"/>
      <c r="AK8445" s="137"/>
      <c r="AL8445" s="137"/>
      <c r="AM8445" s="138"/>
      <c r="AN8445" s="8"/>
      <c r="AO8445" s="8"/>
      <c r="AP8445" s="8"/>
      <c r="AQ8445" s="8"/>
      <c r="AR8445" s="122"/>
      <c r="AS8445" s="139"/>
      <c r="AT8445" s="139"/>
      <c r="AU8445" s="139"/>
      <c r="AV8445" s="139"/>
      <c r="AW8445" s="140"/>
      <c r="AX8445" s="8"/>
      <c r="AY8445" s="8"/>
      <c r="AZ8445" s="8"/>
      <c r="BA8445" s="8"/>
      <c r="BB8445" s="122"/>
      <c r="BC8445" s="8"/>
      <c r="BD8445" s="8"/>
      <c r="BE8445" s="8"/>
      <c r="BF8445" s="8"/>
      <c r="BG8445" s="122"/>
      <c r="BH8445" s="8"/>
      <c r="BI8445" s="8"/>
      <c r="BJ8445" s="8"/>
      <c r="BK8445" s="8"/>
      <c r="BL8445" s="122"/>
      <c r="BM8445" s="8"/>
      <c r="BN8445" s="8"/>
      <c r="BO8445" s="8"/>
      <c r="BP8445" s="8"/>
      <c r="BQ8445" s="122"/>
      <c r="BR8445" s="8"/>
      <c r="BS8445" s="8"/>
      <c r="BT8445" s="8"/>
      <c r="BU8445" s="8"/>
      <c r="BV8445" s="122"/>
    </row>
    <row r="8446" spans="1:74" hidden="1" x14ac:dyDescent="0.3">
      <c r="A8446" s="8"/>
      <c r="B8446" s="2" t="s">
        <v>2</v>
      </c>
      <c r="C8446" s="2" t="s">
        <v>3</v>
      </c>
      <c r="D8446" s="2" t="s">
        <v>755</v>
      </c>
      <c r="E8446" s="9" t="s">
        <v>847</v>
      </c>
      <c r="F8446" s="10">
        <v>1</v>
      </c>
      <c r="G8446" s="18" t="s">
        <v>5</v>
      </c>
      <c r="H8446" s="3">
        <v>2024</v>
      </c>
      <c r="I8446" s="20" t="s">
        <v>287</v>
      </c>
      <c r="J8446" s="2" t="s">
        <v>270</v>
      </c>
      <c r="K8446" s="2" t="s">
        <v>320</v>
      </c>
      <c r="L8446" s="163">
        <f t="shared" si="421"/>
        <v>0</v>
      </c>
      <c r="M8446" s="163">
        <f t="shared" si="422"/>
        <v>0</v>
      </c>
      <c r="N8446" s="181"/>
      <c r="O8446" s="8"/>
      <c r="P8446" s="8"/>
      <c r="Q8446" s="8"/>
      <c r="R8446" s="8"/>
      <c r="S8446" s="122"/>
      <c r="T8446" s="8"/>
      <c r="U8446" s="8"/>
      <c r="V8446" s="8"/>
      <c r="W8446" s="8"/>
      <c r="X8446" s="122"/>
      <c r="Y8446" s="8"/>
      <c r="Z8446" s="8"/>
      <c r="AA8446" s="8"/>
      <c r="AB8446" s="8"/>
      <c r="AC8446" s="122"/>
      <c r="AD8446" s="8"/>
      <c r="AE8446" s="8"/>
      <c r="AF8446" s="8"/>
      <c r="AG8446" s="8"/>
      <c r="AH8446" s="122"/>
      <c r="AI8446" s="137"/>
      <c r="AJ8446" s="137"/>
      <c r="AK8446" s="137"/>
      <c r="AL8446" s="137"/>
      <c r="AM8446" s="138"/>
      <c r="AN8446" s="8"/>
      <c r="AO8446" s="8"/>
      <c r="AP8446" s="8"/>
      <c r="AQ8446" s="8"/>
      <c r="AR8446" s="122"/>
      <c r="AS8446" s="139"/>
      <c r="AT8446" s="139"/>
      <c r="AU8446" s="139"/>
      <c r="AV8446" s="139"/>
      <c r="AW8446" s="140"/>
      <c r="AX8446" s="8"/>
      <c r="AY8446" s="8"/>
      <c r="AZ8446" s="8"/>
      <c r="BA8446" s="8"/>
      <c r="BB8446" s="122"/>
      <c r="BC8446" s="8"/>
      <c r="BD8446" s="8"/>
      <c r="BE8446" s="8"/>
      <c r="BF8446" s="8"/>
      <c r="BG8446" s="122"/>
      <c r="BH8446" s="8"/>
      <c r="BI8446" s="8"/>
      <c r="BJ8446" s="8"/>
      <c r="BK8446" s="8"/>
      <c r="BL8446" s="122"/>
      <c r="BM8446" s="8"/>
      <c r="BN8446" s="8"/>
      <c r="BO8446" s="8"/>
      <c r="BP8446" s="8"/>
      <c r="BQ8446" s="122"/>
      <c r="BR8446" s="8"/>
      <c r="BS8446" s="8"/>
      <c r="BT8446" s="8"/>
      <c r="BU8446" s="8"/>
      <c r="BV8446" s="122"/>
    </row>
    <row r="8447" spans="1:74" hidden="1" x14ac:dyDescent="0.3">
      <c r="A8447" s="8"/>
      <c r="B8447" s="2" t="s">
        <v>2</v>
      </c>
      <c r="C8447" s="2" t="s">
        <v>3</v>
      </c>
      <c r="D8447" s="2" t="s">
        <v>755</v>
      </c>
      <c r="E8447" s="9" t="s">
        <v>847</v>
      </c>
      <c r="F8447" s="10">
        <v>1</v>
      </c>
      <c r="G8447" s="18" t="s">
        <v>5</v>
      </c>
      <c r="H8447" s="3">
        <v>2024</v>
      </c>
      <c r="I8447" s="20" t="s">
        <v>290</v>
      </c>
      <c r="J8447" s="2" t="s">
        <v>271</v>
      </c>
      <c r="K8447" s="2" t="s">
        <v>321</v>
      </c>
      <c r="L8447" s="163">
        <f t="shared" si="421"/>
        <v>0</v>
      </c>
      <c r="M8447" s="163">
        <f t="shared" si="422"/>
        <v>0</v>
      </c>
      <c r="N8447" s="181"/>
      <c r="O8447" s="8"/>
      <c r="P8447" s="8"/>
      <c r="Q8447" s="8"/>
      <c r="R8447" s="8"/>
      <c r="S8447" s="122"/>
      <c r="T8447" s="8"/>
      <c r="U8447" s="8"/>
      <c r="V8447" s="8"/>
      <c r="W8447" s="8"/>
      <c r="X8447" s="122"/>
      <c r="Y8447" s="8"/>
      <c r="Z8447" s="8"/>
      <c r="AA8447" s="8"/>
      <c r="AB8447" s="8"/>
      <c r="AC8447" s="122"/>
      <c r="AD8447" s="8"/>
      <c r="AE8447" s="8"/>
      <c r="AF8447" s="8"/>
      <c r="AG8447" s="8"/>
      <c r="AH8447" s="122"/>
      <c r="AI8447" s="137"/>
      <c r="AJ8447" s="137"/>
      <c r="AK8447" s="137"/>
      <c r="AL8447" s="137"/>
      <c r="AM8447" s="138"/>
      <c r="AN8447" s="8"/>
      <c r="AO8447" s="8"/>
      <c r="AP8447" s="8"/>
      <c r="AQ8447" s="8"/>
      <c r="AR8447" s="122"/>
      <c r="AS8447" s="139"/>
      <c r="AT8447" s="139"/>
      <c r="AU8447" s="139"/>
      <c r="AV8447" s="139"/>
      <c r="AW8447" s="140"/>
      <c r="AX8447" s="8"/>
      <c r="AY8447" s="8"/>
      <c r="AZ8447" s="8"/>
      <c r="BA8447" s="8"/>
      <c r="BB8447" s="122"/>
      <c r="BC8447" s="8"/>
      <c r="BD8447" s="8"/>
      <c r="BE8447" s="8"/>
      <c r="BF8447" s="8"/>
      <c r="BG8447" s="122"/>
      <c r="BH8447" s="8"/>
      <c r="BI8447" s="8"/>
      <c r="BJ8447" s="8"/>
      <c r="BK8447" s="8"/>
      <c r="BL8447" s="122"/>
      <c r="BM8447" s="8"/>
      <c r="BN8447" s="8"/>
      <c r="BO8447" s="8"/>
      <c r="BP8447" s="8"/>
      <c r="BQ8447" s="122"/>
      <c r="BR8447" s="8"/>
      <c r="BS8447" s="8"/>
      <c r="BT8447" s="8"/>
      <c r="BU8447" s="8"/>
      <c r="BV8447" s="122"/>
    </row>
    <row r="8448" spans="1:74" hidden="1" x14ac:dyDescent="0.3">
      <c r="A8448" s="8"/>
      <c r="B8448" s="2" t="s">
        <v>2</v>
      </c>
      <c r="C8448" s="2" t="s">
        <v>3</v>
      </c>
      <c r="D8448" s="2" t="s">
        <v>755</v>
      </c>
      <c r="E8448" s="9" t="s">
        <v>847</v>
      </c>
      <c r="F8448" s="10">
        <v>1</v>
      </c>
      <c r="G8448" s="18" t="s">
        <v>5</v>
      </c>
      <c r="H8448" s="3">
        <v>2024</v>
      </c>
      <c r="I8448" s="20" t="s">
        <v>284</v>
      </c>
      <c r="J8448" s="2" t="s">
        <v>294</v>
      </c>
      <c r="K8448" s="2" t="s">
        <v>320</v>
      </c>
      <c r="L8448" s="163">
        <f t="shared" si="421"/>
        <v>0</v>
      </c>
      <c r="M8448" s="163">
        <f t="shared" si="422"/>
        <v>0</v>
      </c>
      <c r="N8448" s="181"/>
      <c r="O8448" s="8"/>
      <c r="P8448" s="8"/>
      <c r="Q8448" s="8"/>
      <c r="R8448" s="8"/>
      <c r="S8448" s="122"/>
      <c r="T8448" s="8"/>
      <c r="U8448" s="8"/>
      <c r="V8448" s="8"/>
      <c r="W8448" s="8"/>
      <c r="X8448" s="122"/>
      <c r="Y8448" s="8"/>
      <c r="Z8448" s="8"/>
      <c r="AA8448" s="8"/>
      <c r="AB8448" s="8"/>
      <c r="AC8448" s="122"/>
      <c r="AD8448" s="8"/>
      <c r="AE8448" s="8"/>
      <c r="AF8448" s="8"/>
      <c r="AG8448" s="8"/>
      <c r="AH8448" s="122"/>
      <c r="AI8448" s="137"/>
      <c r="AJ8448" s="137"/>
      <c r="AK8448" s="137"/>
      <c r="AL8448" s="137"/>
      <c r="AM8448" s="138"/>
      <c r="AN8448" s="8"/>
      <c r="AO8448" s="8"/>
      <c r="AP8448" s="8"/>
      <c r="AQ8448" s="8"/>
      <c r="AR8448" s="122"/>
      <c r="AS8448" s="139"/>
      <c r="AT8448" s="139"/>
      <c r="AU8448" s="139"/>
      <c r="AV8448" s="139"/>
      <c r="AW8448" s="140"/>
      <c r="AX8448" s="8"/>
      <c r="AY8448" s="8"/>
      <c r="AZ8448" s="8"/>
      <c r="BA8448" s="8"/>
      <c r="BB8448" s="122"/>
      <c r="BC8448" s="8"/>
      <c r="BD8448" s="8"/>
      <c r="BE8448" s="8"/>
      <c r="BF8448" s="8"/>
      <c r="BG8448" s="122"/>
      <c r="BH8448" s="8"/>
      <c r="BI8448" s="8"/>
      <c r="BJ8448" s="8"/>
      <c r="BK8448" s="8"/>
      <c r="BL8448" s="122"/>
      <c r="BM8448" s="8"/>
      <c r="BN8448" s="8"/>
      <c r="BO8448" s="8"/>
      <c r="BP8448" s="8"/>
      <c r="BQ8448" s="122"/>
      <c r="BR8448" s="8"/>
      <c r="BS8448" s="8"/>
      <c r="BT8448" s="8"/>
      <c r="BU8448" s="8"/>
      <c r="BV8448" s="122"/>
    </row>
    <row r="8449" spans="1:74" hidden="1" x14ac:dyDescent="0.3">
      <c r="A8449" s="8"/>
      <c r="B8449" s="2" t="s">
        <v>2</v>
      </c>
      <c r="C8449" s="2" t="s">
        <v>3</v>
      </c>
      <c r="D8449" s="2" t="s">
        <v>755</v>
      </c>
      <c r="E8449" s="9" t="s">
        <v>847</v>
      </c>
      <c r="F8449" s="10">
        <v>1</v>
      </c>
      <c r="G8449" s="18" t="s">
        <v>5</v>
      </c>
      <c r="H8449" s="3">
        <v>2024</v>
      </c>
      <c r="I8449" s="20" t="s">
        <v>284</v>
      </c>
      <c r="J8449" s="2" t="s">
        <v>346</v>
      </c>
      <c r="K8449" s="2" t="s">
        <v>320</v>
      </c>
      <c r="L8449" s="163">
        <f t="shared" si="421"/>
        <v>0</v>
      </c>
      <c r="M8449" s="163">
        <f t="shared" si="422"/>
        <v>0</v>
      </c>
      <c r="N8449" s="181"/>
      <c r="O8449" s="8"/>
      <c r="P8449" s="8"/>
      <c r="Q8449" s="8"/>
      <c r="R8449" s="8"/>
      <c r="S8449" s="122"/>
      <c r="T8449" s="8"/>
      <c r="U8449" s="8"/>
      <c r="V8449" s="8"/>
      <c r="W8449" s="8"/>
      <c r="X8449" s="122"/>
      <c r="Y8449" s="8"/>
      <c r="Z8449" s="8"/>
      <c r="AA8449" s="8"/>
      <c r="AB8449" s="8"/>
      <c r="AC8449" s="122"/>
      <c r="AD8449" s="8"/>
      <c r="AE8449" s="8"/>
      <c r="AF8449" s="8"/>
      <c r="AG8449" s="8"/>
      <c r="AH8449" s="122"/>
      <c r="AI8449" s="137"/>
      <c r="AJ8449" s="137"/>
      <c r="AK8449" s="137"/>
      <c r="AL8449" s="137"/>
      <c r="AM8449" s="138"/>
      <c r="AN8449" s="8"/>
      <c r="AO8449" s="8"/>
      <c r="AP8449" s="8"/>
      <c r="AQ8449" s="8"/>
      <c r="AR8449" s="122"/>
      <c r="AS8449" s="139"/>
      <c r="AT8449" s="139"/>
      <c r="AU8449" s="139"/>
      <c r="AV8449" s="139"/>
      <c r="AW8449" s="140"/>
      <c r="AX8449" s="8"/>
      <c r="AY8449" s="8"/>
      <c r="AZ8449" s="8"/>
      <c r="BA8449" s="8"/>
      <c r="BB8449" s="122"/>
      <c r="BC8449" s="8"/>
      <c r="BD8449" s="8"/>
      <c r="BE8449" s="8"/>
      <c r="BF8449" s="8"/>
      <c r="BG8449" s="122"/>
      <c r="BH8449" s="8"/>
      <c r="BI8449" s="8"/>
      <c r="BJ8449" s="8"/>
      <c r="BK8449" s="8"/>
      <c r="BL8449" s="122"/>
      <c r="BM8449" s="8"/>
      <c r="BN8449" s="8"/>
      <c r="BO8449" s="8"/>
      <c r="BP8449" s="8"/>
      <c r="BQ8449" s="122"/>
      <c r="BR8449" s="8"/>
      <c r="BS8449" s="8"/>
      <c r="BT8449" s="8"/>
      <c r="BU8449" s="8"/>
      <c r="BV8449" s="122"/>
    </row>
    <row r="8450" spans="1:74" hidden="1" x14ac:dyDescent="0.3">
      <c r="A8450" s="8"/>
      <c r="B8450" s="2" t="s">
        <v>2</v>
      </c>
      <c r="C8450" s="2" t="s">
        <v>3</v>
      </c>
      <c r="D8450" s="2" t="s">
        <v>755</v>
      </c>
      <c r="E8450" s="9" t="s">
        <v>847</v>
      </c>
      <c r="F8450" s="10">
        <v>1</v>
      </c>
      <c r="G8450" s="18" t="s">
        <v>5</v>
      </c>
      <c r="H8450" s="3">
        <v>2024</v>
      </c>
      <c r="I8450" s="20" t="s">
        <v>284</v>
      </c>
      <c r="J8450" s="2" t="s">
        <v>295</v>
      </c>
      <c r="K8450" s="2" t="s">
        <v>320</v>
      </c>
      <c r="L8450" s="163">
        <f t="shared" si="421"/>
        <v>0</v>
      </c>
      <c r="M8450" s="163">
        <f t="shared" si="422"/>
        <v>0</v>
      </c>
      <c r="N8450" s="181"/>
      <c r="O8450" s="8"/>
      <c r="P8450" s="8"/>
      <c r="Q8450" s="8"/>
      <c r="R8450" s="8"/>
      <c r="S8450" s="122"/>
      <c r="T8450" s="8"/>
      <c r="U8450" s="8"/>
      <c r="V8450" s="8"/>
      <c r="W8450" s="8"/>
      <c r="X8450" s="122"/>
      <c r="Y8450" s="8"/>
      <c r="Z8450" s="8"/>
      <c r="AA8450" s="8"/>
      <c r="AB8450" s="8"/>
      <c r="AC8450" s="122"/>
      <c r="AD8450" s="8"/>
      <c r="AE8450" s="8"/>
      <c r="AF8450" s="8"/>
      <c r="AG8450" s="8"/>
      <c r="AH8450" s="122"/>
      <c r="AI8450" s="137"/>
      <c r="AJ8450" s="137"/>
      <c r="AK8450" s="137"/>
      <c r="AL8450" s="137"/>
      <c r="AM8450" s="138"/>
      <c r="AN8450" s="8"/>
      <c r="AO8450" s="8"/>
      <c r="AP8450" s="8"/>
      <c r="AQ8450" s="8"/>
      <c r="AR8450" s="122"/>
      <c r="AS8450" s="139"/>
      <c r="AT8450" s="139"/>
      <c r="AU8450" s="139"/>
      <c r="AV8450" s="139"/>
      <c r="AW8450" s="140"/>
      <c r="AX8450" s="8"/>
      <c r="AY8450" s="8"/>
      <c r="AZ8450" s="8"/>
      <c r="BA8450" s="8"/>
      <c r="BB8450" s="122"/>
      <c r="BC8450" s="8"/>
      <c r="BD8450" s="8"/>
      <c r="BE8450" s="8"/>
      <c r="BF8450" s="8"/>
      <c r="BG8450" s="122"/>
      <c r="BH8450" s="8"/>
      <c r="BI8450" s="8"/>
      <c r="BJ8450" s="8"/>
      <c r="BK8450" s="8"/>
      <c r="BL8450" s="122"/>
      <c r="BM8450" s="8"/>
      <c r="BN8450" s="8"/>
      <c r="BO8450" s="8"/>
      <c r="BP8450" s="8"/>
      <c r="BQ8450" s="122"/>
      <c r="BR8450" s="8"/>
      <c r="BS8450" s="8"/>
      <c r="BT8450" s="8"/>
      <c r="BU8450" s="8"/>
      <c r="BV8450" s="122"/>
    </row>
    <row r="8451" spans="1:74" hidden="1" x14ac:dyDescent="0.3">
      <c r="A8451" s="8"/>
      <c r="B8451" s="2" t="s">
        <v>2</v>
      </c>
      <c r="C8451" s="2" t="s">
        <v>3</v>
      </c>
      <c r="D8451" s="2" t="s">
        <v>755</v>
      </c>
      <c r="E8451" s="9" t="s">
        <v>847</v>
      </c>
      <c r="F8451" s="10">
        <v>1</v>
      </c>
      <c r="G8451" s="18" t="s">
        <v>5</v>
      </c>
      <c r="H8451" s="3">
        <v>2024</v>
      </c>
      <c r="I8451" s="20" t="s">
        <v>290</v>
      </c>
      <c r="J8451" s="2" t="s">
        <v>299</v>
      </c>
      <c r="K8451" s="2" t="s">
        <v>318</v>
      </c>
      <c r="L8451" s="163">
        <f t="shared" si="421"/>
        <v>0</v>
      </c>
      <c r="M8451" s="163">
        <f t="shared" si="422"/>
        <v>0</v>
      </c>
      <c r="N8451" s="181"/>
      <c r="O8451" s="8"/>
      <c r="P8451" s="8"/>
      <c r="Q8451" s="8"/>
      <c r="R8451" s="8"/>
      <c r="S8451" s="122"/>
      <c r="T8451" s="8"/>
      <c r="U8451" s="8"/>
      <c r="V8451" s="8"/>
      <c r="W8451" s="8"/>
      <c r="X8451" s="122"/>
      <c r="Y8451" s="8"/>
      <c r="Z8451" s="8"/>
      <c r="AA8451" s="8"/>
      <c r="AB8451" s="8"/>
      <c r="AC8451" s="122"/>
      <c r="AD8451" s="8"/>
      <c r="AE8451" s="8"/>
      <c r="AF8451" s="8"/>
      <c r="AG8451" s="8"/>
      <c r="AH8451" s="122"/>
      <c r="AI8451" s="137"/>
      <c r="AJ8451" s="137"/>
      <c r="AK8451" s="137"/>
      <c r="AL8451" s="137"/>
      <c r="AM8451" s="138"/>
      <c r="AN8451" s="8"/>
      <c r="AO8451" s="8"/>
      <c r="AP8451" s="8"/>
      <c r="AQ8451" s="8"/>
      <c r="AR8451" s="122"/>
      <c r="AS8451" s="139"/>
      <c r="AT8451" s="139"/>
      <c r="AU8451" s="139"/>
      <c r="AV8451" s="139"/>
      <c r="AW8451" s="140"/>
      <c r="AX8451" s="8"/>
      <c r="AY8451" s="8"/>
      <c r="AZ8451" s="8"/>
      <c r="BA8451" s="8"/>
      <c r="BB8451" s="122"/>
      <c r="BC8451" s="8"/>
      <c r="BD8451" s="8"/>
      <c r="BE8451" s="8"/>
      <c r="BF8451" s="8"/>
      <c r="BG8451" s="122"/>
      <c r="BH8451" s="8"/>
      <c r="BI8451" s="8"/>
      <c r="BJ8451" s="8"/>
      <c r="BK8451" s="8"/>
      <c r="BL8451" s="122"/>
      <c r="BM8451" s="8"/>
      <c r="BN8451" s="8"/>
      <c r="BO8451" s="8"/>
      <c r="BP8451" s="8"/>
      <c r="BQ8451" s="122"/>
      <c r="BR8451" s="8"/>
      <c r="BS8451" s="8"/>
      <c r="BT8451" s="8"/>
      <c r="BU8451" s="8"/>
      <c r="BV8451" s="122"/>
    </row>
    <row r="8452" spans="1:74" hidden="1" x14ac:dyDescent="0.3">
      <c r="A8452" s="8"/>
      <c r="B8452" s="2" t="s">
        <v>2</v>
      </c>
      <c r="C8452" s="2" t="s">
        <v>3</v>
      </c>
      <c r="D8452" s="2" t="s">
        <v>755</v>
      </c>
      <c r="E8452" s="9" t="s">
        <v>847</v>
      </c>
      <c r="F8452" s="10">
        <v>1</v>
      </c>
      <c r="G8452" s="18" t="s">
        <v>5</v>
      </c>
      <c r="H8452" s="3">
        <v>2024</v>
      </c>
      <c r="I8452" s="20" t="s">
        <v>315</v>
      </c>
      <c r="J8452" s="2" t="s">
        <v>347</v>
      </c>
      <c r="K8452" s="2" t="s">
        <v>320</v>
      </c>
      <c r="L8452" s="163">
        <f t="shared" si="421"/>
        <v>0</v>
      </c>
      <c r="M8452" s="163">
        <f t="shared" si="422"/>
        <v>0</v>
      </c>
      <c r="N8452" s="181"/>
      <c r="O8452" s="8"/>
      <c r="P8452" s="8"/>
      <c r="Q8452" s="8"/>
      <c r="R8452" s="8"/>
      <c r="S8452" s="122"/>
      <c r="T8452" s="8"/>
      <c r="U8452" s="8"/>
      <c r="V8452" s="8"/>
      <c r="W8452" s="8"/>
      <c r="X8452" s="122"/>
      <c r="Y8452" s="8"/>
      <c r="Z8452" s="8"/>
      <c r="AA8452" s="8"/>
      <c r="AB8452" s="8"/>
      <c r="AC8452" s="122"/>
      <c r="AD8452" s="8"/>
      <c r="AE8452" s="8"/>
      <c r="AF8452" s="8"/>
      <c r="AG8452" s="8"/>
      <c r="AH8452" s="122"/>
      <c r="AI8452" s="137"/>
      <c r="AJ8452" s="137"/>
      <c r="AK8452" s="137"/>
      <c r="AL8452" s="137"/>
      <c r="AM8452" s="138"/>
      <c r="AN8452" s="8"/>
      <c r="AO8452" s="8"/>
      <c r="AP8452" s="8"/>
      <c r="AQ8452" s="8"/>
      <c r="AR8452" s="122"/>
      <c r="AS8452" s="139"/>
      <c r="AT8452" s="139"/>
      <c r="AU8452" s="139"/>
      <c r="AV8452" s="139"/>
      <c r="AW8452" s="140"/>
      <c r="AX8452" s="8"/>
      <c r="AY8452" s="8"/>
      <c r="AZ8452" s="8"/>
      <c r="BA8452" s="8"/>
      <c r="BB8452" s="122"/>
      <c r="BC8452" s="8"/>
      <c r="BD8452" s="8"/>
      <c r="BE8452" s="8"/>
      <c r="BF8452" s="8"/>
      <c r="BG8452" s="122"/>
      <c r="BH8452" s="8"/>
      <c r="BI8452" s="8"/>
      <c r="BJ8452" s="8"/>
      <c r="BK8452" s="8"/>
      <c r="BL8452" s="122"/>
      <c r="BM8452" s="8"/>
      <c r="BN8452" s="8"/>
      <c r="BO8452" s="8"/>
      <c r="BP8452" s="8"/>
      <c r="BQ8452" s="122"/>
      <c r="BR8452" s="8"/>
      <c r="BS8452" s="8"/>
      <c r="BT8452" s="8"/>
      <c r="BU8452" s="8"/>
      <c r="BV8452" s="122"/>
    </row>
    <row r="8453" spans="1:74" hidden="1" x14ac:dyDescent="0.3">
      <c r="A8453" s="8"/>
      <c r="B8453" s="2" t="s">
        <v>2</v>
      </c>
      <c r="C8453" s="2" t="s">
        <v>3</v>
      </c>
      <c r="D8453" s="2" t="s">
        <v>755</v>
      </c>
      <c r="E8453" s="9" t="s">
        <v>847</v>
      </c>
      <c r="F8453" s="10">
        <v>1</v>
      </c>
      <c r="G8453" s="18" t="s">
        <v>5</v>
      </c>
      <c r="H8453" s="3">
        <v>2024</v>
      </c>
      <c r="I8453" s="20" t="s">
        <v>315</v>
      </c>
      <c r="J8453" s="2" t="s">
        <v>296</v>
      </c>
      <c r="K8453" s="2" t="s">
        <v>321</v>
      </c>
      <c r="L8453" s="163">
        <f t="shared" si="421"/>
        <v>0</v>
      </c>
      <c r="M8453" s="163">
        <f t="shared" si="422"/>
        <v>0</v>
      </c>
      <c r="N8453" s="181"/>
      <c r="O8453" s="8"/>
      <c r="P8453" s="8"/>
      <c r="Q8453" s="8"/>
      <c r="R8453" s="8"/>
      <c r="S8453" s="122"/>
      <c r="T8453" s="8"/>
      <c r="U8453" s="8"/>
      <c r="V8453" s="8"/>
      <c r="W8453" s="8"/>
      <c r="X8453" s="122"/>
      <c r="Y8453" s="8"/>
      <c r="Z8453" s="8"/>
      <c r="AA8453" s="8"/>
      <c r="AB8453" s="8"/>
      <c r="AC8453" s="122"/>
      <c r="AD8453" s="8"/>
      <c r="AE8453" s="8"/>
      <c r="AF8453" s="8"/>
      <c r="AG8453" s="8"/>
      <c r="AH8453" s="122"/>
      <c r="AI8453" s="137"/>
      <c r="AJ8453" s="137"/>
      <c r="AK8453" s="137"/>
      <c r="AL8453" s="137"/>
      <c r="AM8453" s="138"/>
      <c r="AN8453" s="8"/>
      <c r="AO8453" s="8"/>
      <c r="AP8453" s="8"/>
      <c r="AQ8453" s="8"/>
      <c r="AR8453" s="122"/>
      <c r="AS8453" s="139"/>
      <c r="AT8453" s="139"/>
      <c r="AU8453" s="139"/>
      <c r="AV8453" s="139"/>
      <c r="AW8453" s="140"/>
      <c r="AX8453" s="8"/>
      <c r="AY8453" s="8"/>
      <c r="AZ8453" s="8"/>
      <c r="BA8453" s="8"/>
      <c r="BB8453" s="122"/>
      <c r="BC8453" s="8"/>
      <c r="BD8453" s="8"/>
      <c r="BE8453" s="8"/>
      <c r="BF8453" s="8"/>
      <c r="BG8453" s="122"/>
      <c r="BH8453" s="8"/>
      <c r="BI8453" s="8"/>
      <c r="BJ8453" s="8"/>
      <c r="BK8453" s="8"/>
      <c r="BL8453" s="122"/>
      <c r="BM8453" s="8"/>
      <c r="BN8453" s="8"/>
      <c r="BO8453" s="8"/>
      <c r="BP8453" s="8"/>
      <c r="BQ8453" s="122"/>
      <c r="BR8453" s="8"/>
      <c r="BS8453" s="8"/>
      <c r="BT8453" s="8"/>
      <c r="BU8453" s="8"/>
      <c r="BV8453" s="122"/>
    </row>
    <row r="8454" spans="1:74" hidden="1" x14ac:dyDescent="0.3">
      <c r="A8454" s="8"/>
      <c r="B8454" s="2" t="s">
        <v>2</v>
      </c>
      <c r="C8454" s="2" t="s">
        <v>3</v>
      </c>
      <c r="D8454" s="2" t="s">
        <v>755</v>
      </c>
      <c r="E8454" s="9" t="s">
        <v>847</v>
      </c>
      <c r="F8454" s="10">
        <v>1</v>
      </c>
      <c r="G8454" s="18" t="s">
        <v>5</v>
      </c>
      <c r="H8454" s="3">
        <v>2024</v>
      </c>
      <c r="I8454" s="20" t="s">
        <v>316</v>
      </c>
      <c r="J8454" s="2" t="s">
        <v>297</v>
      </c>
      <c r="K8454" s="2" t="s">
        <v>318</v>
      </c>
      <c r="L8454" s="163">
        <f t="shared" si="421"/>
        <v>0</v>
      </c>
      <c r="M8454" s="163">
        <f t="shared" si="422"/>
        <v>0</v>
      </c>
      <c r="N8454" s="181"/>
      <c r="O8454" s="8"/>
      <c r="P8454" s="8"/>
      <c r="Q8454" s="8"/>
      <c r="R8454" s="8"/>
      <c r="S8454" s="122"/>
      <c r="T8454" s="8"/>
      <c r="U8454" s="8"/>
      <c r="V8454" s="8"/>
      <c r="W8454" s="8"/>
      <c r="X8454" s="122"/>
      <c r="Y8454" s="8"/>
      <c r="Z8454" s="8"/>
      <c r="AA8454" s="8"/>
      <c r="AB8454" s="8"/>
      <c r="AC8454" s="122"/>
      <c r="AD8454" s="8"/>
      <c r="AE8454" s="8"/>
      <c r="AF8454" s="8"/>
      <c r="AG8454" s="8"/>
      <c r="AH8454" s="122"/>
      <c r="AI8454" s="137"/>
      <c r="AJ8454" s="137"/>
      <c r="AK8454" s="137"/>
      <c r="AL8454" s="137"/>
      <c r="AM8454" s="138"/>
      <c r="AN8454" s="8"/>
      <c r="AO8454" s="8"/>
      <c r="AP8454" s="8"/>
      <c r="AQ8454" s="8"/>
      <c r="AR8454" s="122"/>
      <c r="AS8454" s="139"/>
      <c r="AT8454" s="139"/>
      <c r="AU8454" s="139"/>
      <c r="AV8454" s="139"/>
      <c r="AW8454" s="140"/>
      <c r="AX8454" s="8"/>
      <c r="AY8454" s="8"/>
      <c r="AZ8454" s="8"/>
      <c r="BA8454" s="8"/>
      <c r="BB8454" s="122"/>
      <c r="BC8454" s="8"/>
      <c r="BD8454" s="8"/>
      <c r="BE8454" s="8"/>
      <c r="BF8454" s="8"/>
      <c r="BG8454" s="122"/>
      <c r="BH8454" s="8"/>
      <c r="BI8454" s="8"/>
      <c r="BJ8454" s="8"/>
      <c r="BK8454" s="8"/>
      <c r="BL8454" s="122"/>
      <c r="BM8454" s="8"/>
      <c r="BN8454" s="8"/>
      <c r="BO8454" s="8"/>
      <c r="BP8454" s="8"/>
      <c r="BQ8454" s="122"/>
      <c r="BR8454" s="8"/>
      <c r="BS8454" s="8"/>
      <c r="BT8454" s="8"/>
      <c r="BU8454" s="8"/>
      <c r="BV8454" s="122"/>
    </row>
    <row r="8455" spans="1:74" hidden="1" x14ac:dyDescent="0.3">
      <c r="A8455" s="8"/>
      <c r="B8455" s="2" t="s">
        <v>2</v>
      </c>
      <c r="C8455" s="2" t="s">
        <v>3</v>
      </c>
      <c r="D8455" s="2" t="s">
        <v>755</v>
      </c>
      <c r="E8455" s="9" t="s">
        <v>847</v>
      </c>
      <c r="F8455" s="10">
        <v>1</v>
      </c>
      <c r="G8455" s="18" t="s">
        <v>5</v>
      </c>
      <c r="H8455" s="3">
        <v>2024</v>
      </c>
      <c r="I8455" s="20" t="s">
        <v>316</v>
      </c>
      <c r="J8455" s="8" t="s">
        <v>348</v>
      </c>
      <c r="K8455" s="8" t="s">
        <v>320</v>
      </c>
      <c r="L8455" s="163">
        <f t="shared" si="421"/>
        <v>0</v>
      </c>
      <c r="M8455" s="163">
        <f t="shared" si="422"/>
        <v>0</v>
      </c>
      <c r="N8455" s="181"/>
      <c r="O8455" s="8"/>
      <c r="P8455" s="8"/>
      <c r="Q8455" s="8"/>
      <c r="R8455" s="8"/>
      <c r="S8455" s="122"/>
      <c r="T8455" s="8"/>
      <c r="U8455" s="8"/>
      <c r="V8455" s="8"/>
      <c r="W8455" s="8"/>
      <c r="X8455" s="122"/>
      <c r="Y8455" s="8"/>
      <c r="Z8455" s="8"/>
      <c r="AA8455" s="8"/>
      <c r="AB8455" s="8"/>
      <c r="AC8455" s="122"/>
      <c r="AD8455" s="8"/>
      <c r="AE8455" s="8"/>
      <c r="AF8455" s="8"/>
      <c r="AG8455" s="8"/>
      <c r="AH8455" s="122"/>
      <c r="AI8455" s="137"/>
      <c r="AJ8455" s="137"/>
      <c r="AK8455" s="137"/>
      <c r="AL8455" s="137"/>
      <c r="AM8455" s="138"/>
      <c r="AN8455" s="8"/>
      <c r="AO8455" s="8"/>
      <c r="AP8455" s="8"/>
      <c r="AQ8455" s="8"/>
      <c r="AR8455" s="122"/>
      <c r="AS8455" s="139"/>
      <c r="AT8455" s="139"/>
      <c r="AU8455" s="139"/>
      <c r="AV8455" s="139"/>
      <c r="AW8455" s="140"/>
      <c r="AX8455" s="8"/>
      <c r="AY8455" s="8"/>
      <c r="AZ8455" s="8"/>
      <c r="BA8455" s="8"/>
      <c r="BB8455" s="122"/>
      <c r="BC8455" s="8"/>
      <c r="BD8455" s="8"/>
      <c r="BE8455" s="8"/>
      <c r="BF8455" s="8"/>
      <c r="BG8455" s="122"/>
      <c r="BH8455" s="8"/>
      <c r="BI8455" s="8"/>
      <c r="BJ8455" s="8"/>
      <c r="BK8455" s="8"/>
      <c r="BL8455" s="122"/>
      <c r="BM8455" s="8"/>
      <c r="BN8455" s="8"/>
      <c r="BO8455" s="8"/>
      <c r="BP8455" s="8"/>
      <c r="BQ8455" s="122"/>
      <c r="BR8455" s="8"/>
      <c r="BS8455" s="8"/>
      <c r="BT8455" s="8"/>
      <c r="BU8455" s="8"/>
      <c r="BV8455" s="122"/>
    </row>
    <row r="8456" spans="1:74" hidden="1" x14ac:dyDescent="0.3">
      <c r="A8456" s="8"/>
      <c r="B8456" s="2" t="s">
        <v>2</v>
      </c>
      <c r="C8456" s="2" t="s">
        <v>3</v>
      </c>
      <c r="D8456" s="2" t="s">
        <v>755</v>
      </c>
      <c r="E8456" s="9" t="s">
        <v>847</v>
      </c>
      <c r="F8456" s="10">
        <v>1</v>
      </c>
      <c r="G8456" s="18" t="s">
        <v>5</v>
      </c>
      <c r="H8456" s="3">
        <v>2024</v>
      </c>
      <c r="I8456" s="20" t="s">
        <v>282</v>
      </c>
      <c r="J8456" s="2" t="s">
        <v>272</v>
      </c>
      <c r="K8456" s="2" t="s">
        <v>321</v>
      </c>
      <c r="L8456" s="163">
        <f t="shared" si="421"/>
        <v>0</v>
      </c>
      <c r="M8456" s="163">
        <f t="shared" si="422"/>
        <v>0</v>
      </c>
      <c r="N8456" s="181"/>
      <c r="O8456" s="8"/>
      <c r="P8456" s="8"/>
      <c r="Q8456" s="8"/>
      <c r="R8456" s="8"/>
      <c r="S8456" s="122"/>
      <c r="T8456" s="8"/>
      <c r="U8456" s="8"/>
      <c r="V8456" s="8"/>
      <c r="W8456" s="8"/>
      <c r="X8456" s="122"/>
      <c r="Y8456" s="8"/>
      <c r="Z8456" s="8"/>
      <c r="AA8456" s="8"/>
      <c r="AB8456" s="8"/>
      <c r="AC8456" s="122"/>
      <c r="AD8456" s="8"/>
      <c r="AE8456" s="8"/>
      <c r="AF8456" s="8"/>
      <c r="AG8456" s="8"/>
      <c r="AH8456" s="122"/>
      <c r="AI8456" s="137"/>
      <c r="AJ8456" s="137"/>
      <c r="AK8456" s="137"/>
      <c r="AL8456" s="137"/>
      <c r="AM8456" s="138"/>
      <c r="AN8456" s="8"/>
      <c r="AO8456" s="8"/>
      <c r="AP8456" s="8"/>
      <c r="AQ8456" s="8"/>
      <c r="AR8456" s="122"/>
      <c r="AS8456" s="139"/>
      <c r="AT8456" s="139"/>
      <c r="AU8456" s="139"/>
      <c r="AV8456" s="139"/>
      <c r="AW8456" s="140"/>
      <c r="AX8456" s="8"/>
      <c r="AY8456" s="8"/>
      <c r="AZ8456" s="8"/>
      <c r="BA8456" s="8"/>
      <c r="BB8456" s="122"/>
      <c r="BC8456" s="8"/>
      <c r="BD8456" s="8"/>
      <c r="BE8456" s="8"/>
      <c r="BF8456" s="8"/>
      <c r="BG8456" s="122"/>
      <c r="BH8456" s="8"/>
      <c r="BI8456" s="8"/>
      <c r="BJ8456" s="8"/>
      <c r="BK8456" s="8"/>
      <c r="BL8456" s="122"/>
      <c r="BM8456" s="8"/>
      <c r="BN8456" s="8"/>
      <c r="BO8456" s="8"/>
      <c r="BP8456" s="8"/>
      <c r="BQ8456" s="122"/>
      <c r="BR8456" s="8"/>
      <c r="BS8456" s="8"/>
      <c r="BT8456" s="8"/>
      <c r="BU8456" s="8"/>
      <c r="BV8456" s="122"/>
    </row>
    <row r="8457" spans="1:74" hidden="1" x14ac:dyDescent="0.3">
      <c r="A8457" s="8"/>
      <c r="B8457" s="2" t="s">
        <v>2</v>
      </c>
      <c r="C8457" s="2" t="s">
        <v>3</v>
      </c>
      <c r="D8457" s="2" t="s">
        <v>755</v>
      </c>
      <c r="E8457" s="9" t="s">
        <v>847</v>
      </c>
      <c r="F8457" s="10">
        <v>1</v>
      </c>
      <c r="G8457" s="18" t="s">
        <v>5</v>
      </c>
      <c r="H8457" s="3">
        <v>2024</v>
      </c>
      <c r="I8457" s="20" t="s">
        <v>282</v>
      </c>
      <c r="J8457" s="2" t="s">
        <v>273</v>
      </c>
      <c r="K8457" s="2" t="s">
        <v>321</v>
      </c>
      <c r="L8457" s="165">
        <f t="shared" si="421"/>
        <v>0</v>
      </c>
      <c r="M8457" s="163">
        <f t="shared" si="422"/>
        <v>0</v>
      </c>
      <c r="N8457" s="181"/>
      <c r="O8457" s="8"/>
      <c r="P8457" s="8"/>
      <c r="Q8457" s="8"/>
      <c r="R8457" s="8"/>
      <c r="S8457" s="122"/>
      <c r="T8457" s="8"/>
      <c r="U8457" s="8"/>
      <c r="V8457" s="8"/>
      <c r="W8457" s="8"/>
      <c r="X8457" s="122"/>
      <c r="Y8457" s="8"/>
      <c r="Z8457" s="8"/>
      <c r="AA8457" s="8"/>
      <c r="AB8457" s="8"/>
      <c r="AC8457" s="122"/>
      <c r="AD8457" s="8"/>
      <c r="AE8457" s="8"/>
      <c r="AF8457" s="8"/>
      <c r="AG8457" s="8"/>
      <c r="AH8457" s="122"/>
      <c r="AI8457" s="137"/>
      <c r="AJ8457" s="137"/>
      <c r="AK8457" s="137"/>
      <c r="AL8457" s="137"/>
      <c r="AM8457" s="138"/>
      <c r="AN8457" s="8"/>
      <c r="AO8457" s="8"/>
      <c r="AP8457" s="8"/>
      <c r="AQ8457" s="8"/>
      <c r="AR8457" s="122"/>
      <c r="AS8457" s="139"/>
      <c r="AT8457" s="139"/>
      <c r="AU8457" s="139"/>
      <c r="AV8457" s="139"/>
      <c r="AW8457" s="140"/>
      <c r="AX8457" s="8"/>
      <c r="AY8457" s="8"/>
      <c r="AZ8457" s="8"/>
      <c r="BA8457" s="8"/>
      <c r="BB8457" s="122"/>
      <c r="BC8457" s="8"/>
      <c r="BD8457" s="8"/>
      <c r="BE8457" s="8"/>
      <c r="BF8457" s="8"/>
      <c r="BG8457" s="122"/>
      <c r="BH8457" s="8"/>
      <c r="BI8457" s="8"/>
      <c r="BJ8457" s="8"/>
      <c r="BK8457" s="8"/>
      <c r="BL8457" s="122"/>
      <c r="BM8457" s="8"/>
      <c r="BN8457" s="8"/>
      <c r="BO8457" s="8"/>
      <c r="BP8457" s="8"/>
      <c r="BQ8457" s="122"/>
      <c r="BR8457" s="8"/>
      <c r="BS8457" s="8"/>
      <c r="BT8457" s="8"/>
      <c r="BU8457" s="8"/>
      <c r="BV8457" s="122"/>
    </row>
    <row r="8458" spans="1:74" hidden="1" x14ac:dyDescent="0.3">
      <c r="A8458" s="8"/>
      <c r="B8458" s="2" t="s">
        <v>2</v>
      </c>
      <c r="C8458" s="2" t="s">
        <v>3</v>
      </c>
      <c r="D8458" s="2" t="s">
        <v>755</v>
      </c>
      <c r="E8458" s="9" t="s">
        <v>847</v>
      </c>
      <c r="F8458" s="10">
        <v>1</v>
      </c>
      <c r="G8458" s="18" t="s">
        <v>5</v>
      </c>
      <c r="H8458" s="3">
        <v>2024</v>
      </c>
      <c r="I8458" s="20" t="s">
        <v>282</v>
      </c>
      <c r="J8458" s="2" t="s">
        <v>274</v>
      </c>
      <c r="K8458" s="2" t="s">
        <v>321</v>
      </c>
      <c r="L8458" s="163">
        <f t="shared" si="421"/>
        <v>0</v>
      </c>
      <c r="M8458" s="163">
        <f t="shared" si="422"/>
        <v>0</v>
      </c>
      <c r="N8458" s="181"/>
      <c r="O8458" s="8"/>
      <c r="P8458" s="8"/>
      <c r="Q8458" s="8"/>
      <c r="R8458" s="8"/>
      <c r="S8458" s="122"/>
      <c r="T8458" s="8"/>
      <c r="U8458" s="8"/>
      <c r="V8458" s="8"/>
      <c r="W8458" s="8"/>
      <c r="X8458" s="122"/>
      <c r="Y8458" s="8"/>
      <c r="Z8458" s="8"/>
      <c r="AA8458" s="8"/>
      <c r="AB8458" s="8"/>
      <c r="AC8458" s="122"/>
      <c r="AD8458" s="8"/>
      <c r="AE8458" s="8"/>
      <c r="AF8458" s="8"/>
      <c r="AG8458" s="8"/>
      <c r="AH8458" s="122"/>
      <c r="AI8458" s="137"/>
      <c r="AJ8458" s="137"/>
      <c r="AK8458" s="137"/>
      <c r="AL8458" s="137"/>
      <c r="AM8458" s="138"/>
      <c r="AN8458" s="8"/>
      <c r="AO8458" s="8"/>
      <c r="AP8458" s="8"/>
      <c r="AQ8458" s="8"/>
      <c r="AR8458" s="122"/>
      <c r="AS8458" s="139"/>
      <c r="AT8458" s="139"/>
      <c r="AU8458" s="139"/>
      <c r="AV8458" s="139"/>
      <c r="AW8458" s="140"/>
      <c r="AX8458" s="8"/>
      <c r="AY8458" s="8"/>
      <c r="AZ8458" s="8"/>
      <c r="BA8458" s="8"/>
      <c r="BB8458" s="122"/>
      <c r="BC8458" s="8"/>
      <c r="BD8458" s="8"/>
      <c r="BE8458" s="8"/>
      <c r="BF8458" s="8"/>
      <c r="BG8458" s="122"/>
      <c r="BH8458" s="8"/>
      <c r="BI8458" s="8"/>
      <c r="BJ8458" s="8"/>
      <c r="BK8458" s="8"/>
      <c r="BL8458" s="122"/>
      <c r="BM8458" s="8"/>
      <c r="BN8458" s="8"/>
      <c r="BO8458" s="8"/>
      <c r="BP8458" s="8"/>
      <c r="BQ8458" s="122"/>
      <c r="BR8458" s="8"/>
      <c r="BS8458" s="8"/>
      <c r="BT8458" s="8"/>
      <c r="BU8458" s="8"/>
      <c r="BV8458" s="122"/>
    </row>
    <row r="8459" spans="1:74" hidden="1" x14ac:dyDescent="0.3">
      <c r="A8459" s="8"/>
      <c r="B8459" s="2" t="s">
        <v>2</v>
      </c>
      <c r="C8459" s="2" t="s">
        <v>3</v>
      </c>
      <c r="D8459" s="2" t="s">
        <v>755</v>
      </c>
      <c r="E8459" s="9" t="s">
        <v>847</v>
      </c>
      <c r="F8459" s="10">
        <v>1</v>
      </c>
      <c r="G8459" s="18" t="s">
        <v>5</v>
      </c>
      <c r="H8459" s="3">
        <v>2024</v>
      </c>
      <c r="I8459" s="20" t="s">
        <v>282</v>
      </c>
      <c r="J8459" s="2" t="s">
        <v>275</v>
      </c>
      <c r="K8459" s="2" t="s">
        <v>321</v>
      </c>
      <c r="L8459" s="163">
        <f t="shared" si="421"/>
        <v>0</v>
      </c>
      <c r="M8459" s="163">
        <f t="shared" si="422"/>
        <v>0</v>
      </c>
      <c r="N8459" s="181"/>
      <c r="O8459" s="8"/>
      <c r="P8459" s="8"/>
      <c r="Q8459" s="8"/>
      <c r="R8459" s="8"/>
      <c r="S8459" s="122"/>
      <c r="T8459" s="8"/>
      <c r="U8459" s="8"/>
      <c r="V8459" s="8"/>
      <c r="W8459" s="8"/>
      <c r="X8459" s="122"/>
      <c r="Y8459" s="8"/>
      <c r="Z8459" s="8"/>
      <c r="AA8459" s="8"/>
      <c r="AB8459" s="8"/>
      <c r="AC8459" s="122"/>
      <c r="AD8459" s="8"/>
      <c r="AE8459" s="8"/>
      <c r="AF8459" s="8"/>
      <c r="AG8459" s="8"/>
      <c r="AH8459" s="122"/>
      <c r="AI8459" s="137"/>
      <c r="AJ8459" s="137"/>
      <c r="AK8459" s="137"/>
      <c r="AL8459" s="137"/>
      <c r="AM8459" s="138"/>
      <c r="AN8459" s="8"/>
      <c r="AO8459" s="8"/>
      <c r="AP8459" s="8"/>
      <c r="AQ8459" s="8"/>
      <c r="AR8459" s="122"/>
      <c r="AS8459" s="139"/>
      <c r="AT8459" s="139"/>
      <c r="AU8459" s="139"/>
      <c r="AV8459" s="139"/>
      <c r="AW8459" s="140"/>
      <c r="AX8459" s="8"/>
      <c r="AY8459" s="8"/>
      <c r="AZ8459" s="8"/>
      <c r="BA8459" s="8"/>
      <c r="BB8459" s="122"/>
      <c r="BC8459" s="8"/>
      <c r="BD8459" s="8"/>
      <c r="BE8459" s="8"/>
      <c r="BF8459" s="8"/>
      <c r="BG8459" s="122"/>
      <c r="BH8459" s="8"/>
      <c r="BI8459" s="8"/>
      <c r="BJ8459" s="8"/>
      <c r="BK8459" s="8"/>
      <c r="BL8459" s="122"/>
      <c r="BM8459" s="8"/>
      <c r="BN8459" s="8"/>
      <c r="BO8459" s="8"/>
      <c r="BP8459" s="8"/>
      <c r="BQ8459" s="122"/>
      <c r="BR8459" s="8"/>
      <c r="BS8459" s="8"/>
      <c r="BT8459" s="8"/>
      <c r="BU8459" s="8"/>
      <c r="BV8459" s="122"/>
    </row>
    <row r="8460" spans="1:74" hidden="1" x14ac:dyDescent="0.3">
      <c r="A8460" s="8"/>
      <c r="B8460" s="2" t="s">
        <v>2</v>
      </c>
      <c r="C8460" s="2" t="s">
        <v>3</v>
      </c>
      <c r="D8460" s="2" t="s">
        <v>755</v>
      </c>
      <c r="E8460" s="9" t="s">
        <v>847</v>
      </c>
      <c r="F8460" s="10">
        <v>1</v>
      </c>
      <c r="G8460" s="18" t="s">
        <v>5</v>
      </c>
      <c r="H8460" s="3">
        <v>2024</v>
      </c>
      <c r="I8460" s="20" t="s">
        <v>282</v>
      </c>
      <c r="J8460" s="2" t="s">
        <v>276</v>
      </c>
      <c r="K8460" s="2" t="s">
        <v>320</v>
      </c>
      <c r="L8460" s="163">
        <f t="shared" si="421"/>
        <v>0</v>
      </c>
      <c r="M8460" s="163">
        <f t="shared" si="422"/>
        <v>0</v>
      </c>
      <c r="N8460" s="181"/>
      <c r="O8460" s="8"/>
      <c r="P8460" s="8"/>
      <c r="Q8460" s="8"/>
      <c r="R8460" s="8"/>
      <c r="S8460" s="122"/>
      <c r="T8460" s="8"/>
      <c r="U8460" s="8"/>
      <c r="V8460" s="8"/>
      <c r="W8460" s="8"/>
      <c r="X8460" s="122"/>
      <c r="Y8460" s="8"/>
      <c r="Z8460" s="8"/>
      <c r="AA8460" s="8"/>
      <c r="AB8460" s="8"/>
      <c r="AC8460" s="122"/>
      <c r="AD8460" s="8"/>
      <c r="AE8460" s="8"/>
      <c r="AF8460" s="8"/>
      <c r="AG8460" s="8"/>
      <c r="AH8460" s="122"/>
      <c r="AI8460" s="137"/>
      <c r="AJ8460" s="137"/>
      <c r="AK8460" s="137"/>
      <c r="AL8460" s="137"/>
      <c r="AM8460" s="138"/>
      <c r="AN8460" s="8"/>
      <c r="AO8460" s="8"/>
      <c r="AP8460" s="8"/>
      <c r="AQ8460" s="8"/>
      <c r="AR8460" s="122"/>
      <c r="AS8460" s="139"/>
      <c r="AT8460" s="139"/>
      <c r="AU8460" s="139"/>
      <c r="AV8460" s="139"/>
      <c r="AW8460" s="140"/>
      <c r="AX8460" s="8"/>
      <c r="AY8460" s="8"/>
      <c r="AZ8460" s="8"/>
      <c r="BA8460" s="8"/>
      <c r="BB8460" s="122"/>
      <c r="BC8460" s="8"/>
      <c r="BD8460" s="8"/>
      <c r="BE8460" s="8"/>
      <c r="BF8460" s="8"/>
      <c r="BG8460" s="122"/>
      <c r="BH8460" s="8"/>
      <c r="BI8460" s="8"/>
      <c r="BJ8460" s="8"/>
      <c r="BK8460" s="8"/>
      <c r="BL8460" s="122"/>
      <c r="BM8460" s="8"/>
      <c r="BN8460" s="8"/>
      <c r="BO8460" s="8"/>
      <c r="BP8460" s="8"/>
      <c r="BQ8460" s="122"/>
      <c r="BR8460" s="8"/>
      <c r="BS8460" s="8"/>
      <c r="BT8460" s="8"/>
      <c r="BU8460" s="8"/>
      <c r="BV8460" s="122"/>
    </row>
    <row r="8461" spans="1:74" hidden="1" x14ac:dyDescent="0.3">
      <c r="A8461" s="8"/>
      <c r="B8461" s="2" t="s">
        <v>2</v>
      </c>
      <c r="C8461" s="2" t="s">
        <v>3</v>
      </c>
      <c r="D8461" s="2" t="s">
        <v>755</v>
      </c>
      <c r="E8461" s="9" t="s">
        <v>847</v>
      </c>
      <c r="F8461" s="10">
        <v>1</v>
      </c>
      <c r="G8461" s="18" t="s">
        <v>5</v>
      </c>
      <c r="H8461" s="3">
        <v>2024</v>
      </c>
      <c r="I8461" s="20" t="s">
        <v>282</v>
      </c>
      <c r="J8461" s="2" t="s">
        <v>277</v>
      </c>
      <c r="K8461" s="2" t="s">
        <v>320</v>
      </c>
      <c r="L8461" s="163">
        <f t="shared" si="421"/>
        <v>2</v>
      </c>
      <c r="M8461" s="163">
        <f t="shared" si="422"/>
        <v>2.7069999999999999</v>
      </c>
      <c r="N8461" s="181"/>
      <c r="O8461" s="8"/>
      <c r="P8461" s="8"/>
      <c r="Q8461" s="8"/>
      <c r="R8461" s="8"/>
      <c r="S8461" s="122"/>
      <c r="T8461" s="8"/>
      <c r="U8461" s="8"/>
      <c r="V8461" s="8"/>
      <c r="W8461" s="8"/>
      <c r="X8461" s="122"/>
      <c r="Y8461" s="8"/>
      <c r="Z8461" s="8"/>
      <c r="AA8461" s="8"/>
      <c r="AB8461" s="8"/>
      <c r="AC8461" s="122"/>
      <c r="AD8461" s="8"/>
      <c r="AE8461" s="8"/>
      <c r="AF8461" s="8"/>
      <c r="AG8461" s="8"/>
      <c r="AH8461" s="122"/>
      <c r="AI8461" s="137"/>
      <c r="AJ8461" s="137"/>
      <c r="AK8461" s="137"/>
      <c r="AL8461" s="137"/>
      <c r="AM8461" s="138"/>
      <c r="AN8461" s="8"/>
      <c r="AO8461" s="8"/>
      <c r="AP8461" s="8"/>
      <c r="AQ8461" s="8"/>
      <c r="AR8461" s="122"/>
      <c r="AS8461" s="139"/>
      <c r="AT8461" s="139"/>
      <c r="AU8461" s="139"/>
      <c r="AV8461" s="139"/>
      <c r="AW8461" s="140"/>
      <c r="AX8461" s="8"/>
      <c r="AY8461" s="8"/>
      <c r="AZ8461" s="8"/>
      <c r="BA8461" s="8"/>
      <c r="BB8461" s="122"/>
      <c r="BC8461" s="8" t="s">
        <v>363</v>
      </c>
      <c r="BD8461" s="8"/>
      <c r="BE8461" s="8"/>
      <c r="BF8461" s="8">
        <v>2</v>
      </c>
      <c r="BG8461" s="122">
        <v>2.7069999999999999</v>
      </c>
      <c r="BH8461" s="8"/>
      <c r="BI8461" s="8"/>
      <c r="BJ8461" s="8"/>
      <c r="BK8461" s="8"/>
      <c r="BL8461" s="122"/>
      <c r="BM8461" s="8"/>
      <c r="BN8461" s="8"/>
      <c r="BO8461" s="8"/>
      <c r="BP8461" s="8"/>
      <c r="BQ8461" s="122"/>
      <c r="BR8461" s="8"/>
      <c r="BS8461" s="8"/>
      <c r="BT8461" s="8"/>
      <c r="BU8461" s="8"/>
      <c r="BV8461" s="122"/>
    </row>
    <row r="8462" spans="1:74" hidden="1" x14ac:dyDescent="0.3">
      <c r="A8462" s="8"/>
      <c r="B8462" s="2" t="s">
        <v>2</v>
      </c>
      <c r="C8462" s="2" t="s">
        <v>3</v>
      </c>
      <c r="D8462" s="2" t="s">
        <v>755</v>
      </c>
      <c r="E8462" s="9" t="s">
        <v>847</v>
      </c>
      <c r="F8462" s="10">
        <v>1</v>
      </c>
      <c r="G8462" s="18" t="s">
        <v>5</v>
      </c>
      <c r="H8462" s="3">
        <v>2024</v>
      </c>
      <c r="I8462" s="20" t="s">
        <v>283</v>
      </c>
      <c r="J8462" s="2" t="s">
        <v>298</v>
      </c>
      <c r="K8462" s="2" t="s">
        <v>321</v>
      </c>
      <c r="L8462" s="163">
        <f t="shared" si="421"/>
        <v>0</v>
      </c>
      <c r="M8462" s="163">
        <f t="shared" si="422"/>
        <v>0</v>
      </c>
      <c r="N8462" s="181"/>
      <c r="O8462" s="8"/>
      <c r="P8462" s="8"/>
      <c r="Q8462" s="8"/>
      <c r="R8462" s="8"/>
      <c r="S8462" s="122"/>
      <c r="T8462" s="8"/>
      <c r="U8462" s="8"/>
      <c r="V8462" s="8"/>
      <c r="W8462" s="8"/>
      <c r="X8462" s="122"/>
      <c r="Y8462" s="8"/>
      <c r="Z8462" s="8"/>
      <c r="AA8462" s="8"/>
      <c r="AB8462" s="8"/>
      <c r="AC8462" s="122"/>
      <c r="AD8462" s="8"/>
      <c r="AE8462" s="8"/>
      <c r="AF8462" s="8"/>
      <c r="AG8462" s="8"/>
      <c r="AH8462" s="122"/>
      <c r="AI8462" s="137"/>
      <c r="AJ8462" s="137"/>
      <c r="AK8462" s="137"/>
      <c r="AL8462" s="137"/>
      <c r="AM8462" s="138"/>
      <c r="AN8462" s="8"/>
      <c r="AO8462" s="8"/>
      <c r="AP8462" s="8"/>
      <c r="AQ8462" s="8"/>
      <c r="AR8462" s="122"/>
      <c r="AS8462" s="139"/>
      <c r="AT8462" s="139"/>
      <c r="AU8462" s="139"/>
      <c r="AV8462" s="139"/>
      <c r="AW8462" s="140"/>
      <c r="AX8462" s="8"/>
      <c r="AY8462" s="8"/>
      <c r="AZ8462" s="8"/>
      <c r="BA8462" s="8"/>
      <c r="BB8462" s="122"/>
      <c r="BC8462" s="8"/>
      <c r="BD8462" s="8"/>
      <c r="BE8462" s="8"/>
      <c r="BF8462" s="8"/>
      <c r="BG8462" s="122"/>
      <c r="BH8462" s="8"/>
      <c r="BI8462" s="8"/>
      <c r="BJ8462" s="8"/>
      <c r="BK8462" s="8"/>
      <c r="BL8462" s="122"/>
      <c r="BM8462" s="8"/>
      <c r="BN8462" s="8"/>
      <c r="BO8462" s="8"/>
      <c r="BP8462" s="8"/>
      <c r="BQ8462" s="122"/>
      <c r="BR8462" s="8"/>
      <c r="BS8462" s="8"/>
      <c r="BT8462" s="8"/>
      <c r="BU8462" s="8"/>
      <c r="BV8462" s="122"/>
    </row>
    <row r="8463" spans="1:74" hidden="1" x14ac:dyDescent="0.3">
      <c r="A8463" s="8"/>
      <c r="B8463" s="2" t="s">
        <v>2</v>
      </c>
      <c r="C8463" s="2" t="s">
        <v>3</v>
      </c>
      <c r="D8463" s="2" t="s">
        <v>755</v>
      </c>
      <c r="E8463" s="9" t="s">
        <v>847</v>
      </c>
      <c r="F8463" s="10">
        <v>1</v>
      </c>
      <c r="G8463" s="18" t="s">
        <v>5</v>
      </c>
      <c r="H8463" s="3">
        <v>2024</v>
      </c>
      <c r="I8463" s="20" t="s">
        <v>283</v>
      </c>
      <c r="J8463" s="2" t="s">
        <v>278</v>
      </c>
      <c r="K8463" s="2" t="s">
        <v>320</v>
      </c>
      <c r="L8463" s="163">
        <f t="shared" si="421"/>
        <v>3</v>
      </c>
      <c r="M8463" s="163">
        <f t="shared" si="422"/>
        <v>5.9820000000000002</v>
      </c>
      <c r="N8463" s="181"/>
      <c r="O8463" s="8"/>
      <c r="P8463" s="8"/>
      <c r="Q8463" s="8"/>
      <c r="R8463" s="8"/>
      <c r="S8463" s="122"/>
      <c r="T8463" s="8"/>
      <c r="U8463" s="8"/>
      <c r="V8463" s="8"/>
      <c r="W8463" s="8"/>
      <c r="X8463" s="122"/>
      <c r="Y8463" s="8"/>
      <c r="Z8463" s="8"/>
      <c r="AA8463" s="8"/>
      <c r="AB8463" s="8"/>
      <c r="AC8463" s="122"/>
      <c r="AD8463" s="8"/>
      <c r="AE8463" s="8"/>
      <c r="AF8463" s="8"/>
      <c r="AG8463" s="8"/>
      <c r="AH8463" s="122"/>
      <c r="AI8463" s="137"/>
      <c r="AJ8463" s="137"/>
      <c r="AK8463" s="137"/>
      <c r="AL8463" s="137"/>
      <c r="AM8463" s="138"/>
      <c r="AN8463" s="8"/>
      <c r="AO8463" s="8"/>
      <c r="AP8463" s="8"/>
      <c r="AQ8463" s="8"/>
      <c r="AR8463" s="122"/>
      <c r="AS8463" s="139"/>
      <c r="AT8463" s="139"/>
      <c r="AU8463" s="139"/>
      <c r="AV8463" s="139"/>
      <c r="AW8463" s="140"/>
      <c r="AX8463" s="8"/>
      <c r="AY8463" s="8"/>
      <c r="AZ8463" s="8"/>
      <c r="BA8463" s="8"/>
      <c r="BB8463" s="122"/>
      <c r="BC8463" s="8"/>
      <c r="BD8463" s="8"/>
      <c r="BE8463" s="8"/>
      <c r="BF8463" s="8"/>
      <c r="BG8463" s="122"/>
      <c r="BH8463" s="8"/>
      <c r="BI8463" s="8"/>
      <c r="BJ8463" s="8"/>
      <c r="BK8463" s="8"/>
      <c r="BL8463" s="122"/>
      <c r="BM8463" s="8" t="s">
        <v>1112</v>
      </c>
      <c r="BN8463" s="8"/>
      <c r="BO8463" s="8"/>
      <c r="BP8463" s="8">
        <v>3</v>
      </c>
      <c r="BQ8463" s="122">
        <v>5.9820000000000002</v>
      </c>
      <c r="BR8463" s="8"/>
      <c r="BS8463" s="8"/>
      <c r="BT8463" s="8"/>
      <c r="BU8463" s="8"/>
      <c r="BV8463" s="122"/>
    </row>
    <row r="8464" spans="1:74" hidden="1" x14ac:dyDescent="0.3">
      <c r="A8464" s="8"/>
      <c r="B8464" s="2" t="s">
        <v>2</v>
      </c>
      <c r="C8464" s="2" t="s">
        <v>3</v>
      </c>
      <c r="D8464" s="2" t="s">
        <v>755</v>
      </c>
      <c r="E8464" s="9" t="s">
        <v>847</v>
      </c>
      <c r="F8464" s="10">
        <v>1</v>
      </c>
      <c r="G8464" s="18" t="s">
        <v>5</v>
      </c>
      <c r="H8464" s="3">
        <v>2024</v>
      </c>
      <c r="I8464" s="20" t="s">
        <v>283</v>
      </c>
      <c r="J8464" s="2" t="s">
        <v>279</v>
      </c>
      <c r="K8464" s="2" t="s">
        <v>320</v>
      </c>
      <c r="L8464" s="163">
        <f t="shared" si="421"/>
        <v>0</v>
      </c>
      <c r="M8464" s="163">
        <f t="shared" si="422"/>
        <v>0</v>
      </c>
      <c r="N8464" s="181"/>
      <c r="O8464" s="8"/>
      <c r="P8464" s="8"/>
      <c r="Q8464" s="8"/>
      <c r="R8464" s="8"/>
      <c r="S8464" s="122"/>
      <c r="T8464" s="8"/>
      <c r="U8464" s="8"/>
      <c r="V8464" s="8"/>
      <c r="W8464" s="8"/>
      <c r="X8464" s="122"/>
      <c r="Y8464" s="8"/>
      <c r="Z8464" s="8"/>
      <c r="AA8464" s="8"/>
      <c r="AB8464" s="8"/>
      <c r="AC8464" s="122"/>
      <c r="AD8464" s="8"/>
      <c r="AE8464" s="8"/>
      <c r="AF8464" s="8"/>
      <c r="AG8464" s="8"/>
      <c r="AH8464" s="122"/>
      <c r="AI8464" s="137"/>
      <c r="AJ8464" s="137"/>
      <c r="AK8464" s="137"/>
      <c r="AL8464" s="137"/>
      <c r="AM8464" s="138"/>
      <c r="AN8464" s="8"/>
      <c r="AO8464" s="8"/>
      <c r="AP8464" s="8"/>
      <c r="AQ8464" s="8"/>
      <c r="AR8464" s="122"/>
      <c r="AS8464" s="139"/>
      <c r="AT8464" s="139"/>
      <c r="AU8464" s="139"/>
      <c r="AV8464" s="139"/>
      <c r="AW8464" s="140"/>
      <c r="AX8464" s="8"/>
      <c r="AY8464" s="8"/>
      <c r="AZ8464" s="8"/>
      <c r="BA8464" s="8"/>
      <c r="BB8464" s="122"/>
      <c r="BC8464" s="8"/>
      <c r="BD8464" s="8"/>
      <c r="BE8464" s="8"/>
      <c r="BF8464" s="8"/>
      <c r="BG8464" s="122"/>
      <c r="BH8464" s="8"/>
      <c r="BI8464" s="8"/>
      <c r="BJ8464" s="8"/>
      <c r="BK8464" s="8"/>
      <c r="BL8464" s="122"/>
      <c r="BM8464" s="8"/>
      <c r="BN8464" s="8"/>
      <c r="BO8464" s="8"/>
      <c r="BP8464" s="8"/>
      <c r="BQ8464" s="122"/>
      <c r="BR8464" s="8"/>
      <c r="BS8464" s="8"/>
      <c r="BT8464" s="8"/>
      <c r="BU8464" s="8"/>
      <c r="BV8464" s="122"/>
    </row>
    <row r="8465" spans="1:74" hidden="1" x14ac:dyDescent="0.3">
      <c r="A8465" s="8"/>
      <c r="B8465" s="2" t="s">
        <v>2</v>
      </c>
      <c r="C8465" s="2" t="s">
        <v>3</v>
      </c>
      <c r="D8465" s="2" t="s">
        <v>755</v>
      </c>
      <c r="E8465" s="9" t="s">
        <v>847</v>
      </c>
      <c r="F8465" s="10">
        <v>1</v>
      </c>
      <c r="G8465" s="18" t="s">
        <v>5</v>
      </c>
      <c r="H8465" s="3">
        <v>2024</v>
      </c>
      <c r="I8465" s="20" t="s">
        <v>286</v>
      </c>
      <c r="J8465" s="2" t="s">
        <v>280</v>
      </c>
      <c r="K8465" s="2" t="s">
        <v>319</v>
      </c>
      <c r="L8465" s="163">
        <f t="shared" si="421"/>
        <v>0</v>
      </c>
      <c r="M8465" s="163">
        <f t="shared" si="422"/>
        <v>0</v>
      </c>
      <c r="N8465" s="181"/>
      <c r="O8465" s="8"/>
      <c r="P8465" s="8"/>
      <c r="Q8465" s="8"/>
      <c r="R8465" s="8"/>
      <c r="S8465" s="122"/>
      <c r="T8465" s="8"/>
      <c r="U8465" s="8"/>
      <c r="V8465" s="8"/>
      <c r="W8465" s="8"/>
      <c r="X8465" s="122"/>
      <c r="Y8465" s="8"/>
      <c r="Z8465" s="8"/>
      <c r="AA8465" s="8"/>
      <c r="AB8465" s="8"/>
      <c r="AC8465" s="122"/>
      <c r="AD8465" s="8"/>
      <c r="AE8465" s="8"/>
      <c r="AF8465" s="8"/>
      <c r="AG8465" s="8"/>
      <c r="AH8465" s="122"/>
      <c r="AI8465" s="137"/>
      <c r="AJ8465" s="137"/>
      <c r="AK8465" s="137"/>
      <c r="AL8465" s="137"/>
      <c r="AM8465" s="138"/>
      <c r="AN8465" s="8"/>
      <c r="AO8465" s="8"/>
      <c r="AP8465" s="8"/>
      <c r="AQ8465" s="8"/>
      <c r="AR8465" s="122"/>
      <c r="AS8465" s="139"/>
      <c r="AT8465" s="139"/>
      <c r="AU8465" s="139"/>
      <c r="AV8465" s="139"/>
      <c r="AW8465" s="140"/>
      <c r="AX8465" s="8"/>
      <c r="AY8465" s="8"/>
      <c r="AZ8465" s="8"/>
      <c r="BA8465" s="8"/>
      <c r="BB8465" s="122"/>
      <c r="BC8465" s="8"/>
      <c r="BD8465" s="8"/>
      <c r="BE8465" s="8"/>
      <c r="BF8465" s="8"/>
      <c r="BG8465" s="122"/>
      <c r="BH8465" s="8"/>
      <c r="BI8465" s="8"/>
      <c r="BJ8465" s="8"/>
      <c r="BK8465" s="8"/>
      <c r="BL8465" s="122"/>
      <c r="BM8465" s="8"/>
      <c r="BN8465" s="8"/>
      <c r="BO8465" s="8"/>
      <c r="BP8465" s="8"/>
      <c r="BQ8465" s="122"/>
      <c r="BR8465" s="8"/>
      <c r="BS8465" s="8"/>
      <c r="BT8465" s="8"/>
      <c r="BU8465" s="8"/>
      <c r="BV8465" s="122"/>
    </row>
    <row r="8466" spans="1:74" hidden="1" x14ac:dyDescent="0.3">
      <c r="A8466" s="8"/>
      <c r="B8466" s="2" t="s">
        <v>2</v>
      </c>
      <c r="C8466" s="2" t="s">
        <v>3</v>
      </c>
      <c r="D8466" s="2" t="s">
        <v>755</v>
      </c>
      <c r="E8466" s="9" t="s">
        <v>847</v>
      </c>
      <c r="F8466" s="10">
        <v>1</v>
      </c>
      <c r="G8466" s="18" t="s">
        <v>5</v>
      </c>
      <c r="H8466" s="3">
        <v>2024</v>
      </c>
      <c r="I8466" s="20" t="s">
        <v>286</v>
      </c>
      <c r="J8466" s="2" t="s">
        <v>281</v>
      </c>
      <c r="K8466" s="2" t="s">
        <v>319</v>
      </c>
      <c r="L8466" s="163"/>
      <c r="M8466" s="163">
        <f t="shared" si="422"/>
        <v>19.875</v>
      </c>
      <c r="N8466" s="181"/>
      <c r="O8466" s="8"/>
      <c r="P8466" s="8"/>
      <c r="Q8466" s="8"/>
      <c r="R8466" s="8"/>
      <c r="S8466" s="122"/>
      <c r="T8466" s="8"/>
      <c r="U8466" s="8"/>
      <c r="V8466" s="8"/>
      <c r="W8466" s="8"/>
      <c r="X8466" s="122"/>
      <c r="Y8466" s="8"/>
      <c r="Z8466" s="8"/>
      <c r="AA8466" s="8"/>
      <c r="AB8466" s="8"/>
      <c r="AC8466" s="122"/>
      <c r="AD8466" s="8"/>
      <c r="AE8466" s="8"/>
      <c r="AF8466" s="8"/>
      <c r="AG8466" s="8"/>
      <c r="AH8466" s="122"/>
      <c r="AI8466" s="137"/>
      <c r="AJ8466" s="137"/>
      <c r="AK8466" s="137"/>
      <c r="AL8466" s="137"/>
      <c r="AM8466" s="138"/>
      <c r="AN8466" s="8"/>
      <c r="AO8466" s="8"/>
      <c r="AP8466" s="8"/>
      <c r="AQ8466" s="8"/>
      <c r="AR8466" s="122"/>
      <c r="AS8466" s="139"/>
      <c r="AT8466" s="139"/>
      <c r="AU8466" s="139"/>
      <c r="AV8466" s="139"/>
      <c r="AW8466" s="140"/>
      <c r="AX8466" s="8"/>
      <c r="AY8466" s="8"/>
      <c r="AZ8466" s="8"/>
      <c r="BA8466" s="8"/>
      <c r="BB8466" s="122"/>
      <c r="BC8466" s="8" t="s">
        <v>942</v>
      </c>
      <c r="BD8466" s="8"/>
      <c r="BE8466" s="8"/>
      <c r="BF8466" s="8"/>
      <c r="BG8466" s="122">
        <v>0.65200000000000002</v>
      </c>
      <c r="BH8466" s="8" t="s">
        <v>1055</v>
      </c>
      <c r="BI8466" s="8"/>
      <c r="BJ8466" s="8"/>
      <c r="BK8466" s="8"/>
      <c r="BL8466" s="122">
        <v>8.7189999999999994</v>
      </c>
      <c r="BM8466" s="8" t="s">
        <v>1184</v>
      </c>
      <c r="BN8466" s="8"/>
      <c r="BO8466" s="8"/>
      <c r="BP8466" s="8"/>
      <c r="BQ8466" s="122">
        <f>2.57+7.934</f>
        <v>10.504</v>
      </c>
      <c r="BR8466" s="8"/>
      <c r="BS8466" s="8"/>
      <c r="BT8466" s="8"/>
      <c r="BU8466" s="8"/>
      <c r="BV8466" s="122"/>
    </row>
    <row r="8467" spans="1:74" hidden="1" x14ac:dyDescent="0.3">
      <c r="A8467" s="15"/>
      <c r="B8467" s="12" t="s">
        <v>2</v>
      </c>
      <c r="C8467" s="12" t="s">
        <v>3</v>
      </c>
      <c r="D8467" s="12" t="s">
        <v>755</v>
      </c>
      <c r="E8467" s="16" t="s">
        <v>847</v>
      </c>
      <c r="F8467" s="17">
        <v>1</v>
      </c>
      <c r="G8467" s="19" t="s">
        <v>5</v>
      </c>
      <c r="H8467" s="7">
        <v>2024</v>
      </c>
      <c r="I8467" s="21"/>
      <c r="J8467" s="12" t="s">
        <v>314</v>
      </c>
      <c r="K8467" s="12"/>
      <c r="L8467" s="147"/>
      <c r="M8467" s="147">
        <f t="shared" si="422"/>
        <v>28.564</v>
      </c>
      <c r="N8467" s="183"/>
      <c r="O8467" s="15"/>
      <c r="P8467" s="15"/>
      <c r="Q8467" s="15"/>
      <c r="R8467" s="15"/>
      <c r="S8467" s="123"/>
      <c r="T8467" s="15"/>
      <c r="U8467" s="15"/>
      <c r="V8467" s="15"/>
      <c r="W8467" s="15"/>
      <c r="X8467" s="123"/>
      <c r="Y8467" s="15"/>
      <c r="Z8467" s="15"/>
      <c r="AA8467" s="15"/>
      <c r="AB8467" s="15"/>
      <c r="AC8467" s="123"/>
      <c r="AD8467" s="15"/>
      <c r="AE8467" s="15"/>
      <c r="AF8467" s="15"/>
      <c r="AG8467" s="15"/>
      <c r="AH8467" s="123"/>
      <c r="AI8467" s="15"/>
      <c r="AJ8467" s="15"/>
      <c r="AK8467" s="15"/>
      <c r="AL8467" s="15"/>
      <c r="AM8467" s="123">
        <f>SUM(AM8429:AM8466)</f>
        <v>0</v>
      </c>
      <c r="AN8467" s="15"/>
      <c r="AO8467" s="15"/>
      <c r="AP8467" s="15"/>
      <c r="AQ8467" s="15"/>
      <c r="AR8467" s="123">
        <f>SUM(AR8437:AR8466)</f>
        <v>0</v>
      </c>
      <c r="AS8467" s="15"/>
      <c r="AT8467" s="15"/>
      <c r="AU8467" s="15"/>
      <c r="AV8467" s="15"/>
      <c r="AW8467" s="123">
        <f>SUM(AW8429:AW8466)</f>
        <v>0</v>
      </c>
      <c r="AX8467" s="15"/>
      <c r="AY8467" s="15"/>
      <c r="AZ8467" s="15"/>
      <c r="BA8467" s="123"/>
      <c r="BB8467" s="123">
        <f>SUM(BB8429:BB8466)</f>
        <v>0</v>
      </c>
      <c r="BC8467" s="15"/>
      <c r="BD8467" s="15"/>
      <c r="BE8467" s="15"/>
      <c r="BF8467" s="123"/>
      <c r="BG8467" s="123">
        <f t="shared" ref="BG8467" si="423">SUM(BG8429:BG8466)</f>
        <v>3.359</v>
      </c>
      <c r="BH8467" s="15"/>
      <c r="BI8467" s="15"/>
      <c r="BJ8467" s="15"/>
      <c r="BK8467" s="123"/>
      <c r="BL8467" s="123">
        <f t="shared" ref="BL8467" si="424">SUM(BL8429:BL8466)</f>
        <v>8.7189999999999994</v>
      </c>
      <c r="BM8467" s="15"/>
      <c r="BN8467" s="15"/>
      <c r="BO8467" s="15"/>
      <c r="BP8467" s="123"/>
      <c r="BQ8467" s="123">
        <f t="shared" ref="BQ8467" si="425">SUM(BQ8429:BQ8466)</f>
        <v>16.486000000000001</v>
      </c>
      <c r="BR8467" s="15"/>
      <c r="BS8467" s="15"/>
      <c r="BT8467" s="15"/>
      <c r="BU8467" s="123"/>
      <c r="BV8467" s="123">
        <f t="shared" ref="BV8467" si="426">SUM(BV8429:BV8466)</f>
        <v>0</v>
      </c>
    </row>
    <row r="8468" spans="1:74" hidden="1" x14ac:dyDescent="0.3">
      <c r="A8468" s="8"/>
      <c r="B8468" s="2" t="s">
        <v>2</v>
      </c>
      <c r="C8468" s="2" t="s">
        <v>3</v>
      </c>
      <c r="D8468" s="2" t="s">
        <v>755</v>
      </c>
      <c r="E8468" s="9" t="s">
        <v>847</v>
      </c>
      <c r="F8468" s="10">
        <v>2</v>
      </c>
      <c r="G8468" s="18" t="s">
        <v>5</v>
      </c>
      <c r="H8468" s="3">
        <v>2024</v>
      </c>
      <c r="I8468" s="20" t="s">
        <v>287</v>
      </c>
      <c r="J8468" s="2" t="s">
        <v>509</v>
      </c>
      <c r="K8468" s="2" t="s">
        <v>318</v>
      </c>
      <c r="L8468" s="163">
        <f>SUM(R8468,W8468,AB8468,AG8468,AL8468,AQ8468,AV8468,BA8468,BF8468,BK8468,BP8468,BU8468)</f>
        <v>0</v>
      </c>
      <c r="M8468" s="163">
        <f t="shared" si="422"/>
        <v>0</v>
      </c>
      <c r="N8468" s="181"/>
      <c r="O8468" s="8"/>
      <c r="P8468" s="8"/>
      <c r="Q8468" s="8"/>
      <c r="R8468" s="8"/>
      <c r="S8468" s="122"/>
      <c r="T8468" s="8"/>
      <c r="U8468" s="8"/>
      <c r="V8468" s="8"/>
      <c r="W8468" s="8"/>
      <c r="X8468" s="122"/>
      <c r="Y8468" s="8"/>
      <c r="Z8468" s="8"/>
      <c r="AA8468" s="8"/>
      <c r="AB8468" s="8"/>
      <c r="AC8468" s="122"/>
      <c r="AD8468" s="8"/>
      <c r="AE8468" s="8"/>
      <c r="AF8468" s="8"/>
      <c r="AG8468" s="8"/>
      <c r="AH8468" s="122"/>
      <c r="AI8468" s="137"/>
      <c r="AJ8468" s="137"/>
      <c r="AK8468" s="137"/>
      <c r="AL8468" s="137"/>
      <c r="AM8468" s="138"/>
      <c r="AN8468" s="8"/>
      <c r="AO8468" s="8"/>
      <c r="AP8468" s="8"/>
      <c r="AQ8468" s="8"/>
      <c r="AR8468" s="122"/>
      <c r="AS8468" s="139"/>
      <c r="AT8468" s="139"/>
      <c r="AU8468" s="139"/>
      <c r="AV8468" s="139"/>
      <c r="AW8468" s="140"/>
      <c r="AX8468" s="8"/>
      <c r="AY8468" s="8"/>
      <c r="AZ8468" s="8"/>
      <c r="BA8468" s="8"/>
      <c r="BB8468" s="122"/>
      <c r="BC8468" s="8"/>
      <c r="BD8468" s="8"/>
      <c r="BE8468" s="8"/>
      <c r="BF8468" s="8"/>
      <c r="BG8468" s="122"/>
      <c r="BH8468" s="8"/>
      <c r="BI8468" s="8"/>
      <c r="BJ8468" s="8"/>
      <c r="BK8468" s="8"/>
      <c r="BL8468" s="122"/>
      <c r="BM8468" s="8"/>
      <c r="BN8468" s="8"/>
      <c r="BO8468" s="8"/>
      <c r="BP8468" s="8"/>
      <c r="BQ8468" s="122"/>
      <c r="BR8468" s="8"/>
      <c r="BS8468" s="8"/>
      <c r="BT8468" s="8"/>
      <c r="BU8468" s="8"/>
      <c r="BV8468" s="122"/>
    </row>
    <row r="8469" spans="1:74" hidden="1" x14ac:dyDescent="0.3">
      <c r="A8469" s="8"/>
      <c r="B8469" s="2" t="s">
        <v>2</v>
      </c>
      <c r="C8469" s="2" t="s">
        <v>3</v>
      </c>
      <c r="D8469" s="2" t="s">
        <v>755</v>
      </c>
      <c r="E8469" s="9" t="s">
        <v>847</v>
      </c>
      <c r="F8469" s="10">
        <v>2</v>
      </c>
      <c r="G8469" s="18" t="s">
        <v>5</v>
      </c>
      <c r="H8469" s="3">
        <v>2024</v>
      </c>
      <c r="I8469" s="20" t="s">
        <v>287</v>
      </c>
      <c r="J8469" s="2" t="s">
        <v>291</v>
      </c>
      <c r="K8469" s="2" t="s">
        <v>319</v>
      </c>
      <c r="L8469" s="163">
        <f t="shared" ref="L8469:L8504" si="427">SUM(R8469,W8469,AB8469,AG8469,AL8469,AQ8469,AV8469,BA8469,BF8469,BK8469,BP8469,BU8469)</f>
        <v>0</v>
      </c>
      <c r="M8469" s="163">
        <f>SUM(S8469,X8469,AC8469,AH8469,AM8469,AR8469,AW8469,BB8469,BG8469,BL8469,BQ8469,BV8469)</f>
        <v>0</v>
      </c>
      <c r="N8469" s="181"/>
      <c r="O8469" s="8"/>
      <c r="P8469" s="8"/>
      <c r="Q8469" s="8"/>
      <c r="R8469" s="8"/>
      <c r="S8469" s="122"/>
      <c r="T8469" s="8"/>
      <c r="U8469" s="8"/>
      <c r="V8469" s="8"/>
      <c r="W8469" s="8"/>
      <c r="X8469" s="122"/>
      <c r="Y8469" s="8"/>
      <c r="Z8469" s="8"/>
      <c r="AA8469" s="8"/>
      <c r="AB8469" s="8"/>
      <c r="AC8469" s="122"/>
      <c r="AD8469" s="8"/>
      <c r="AE8469" s="8"/>
      <c r="AF8469" s="8"/>
      <c r="AG8469" s="8"/>
      <c r="AH8469" s="122"/>
      <c r="AI8469" s="137"/>
      <c r="AJ8469" s="137"/>
      <c r="AK8469" s="137"/>
      <c r="AL8469" s="137"/>
      <c r="AM8469" s="138"/>
      <c r="AN8469" s="8"/>
      <c r="AO8469" s="8"/>
      <c r="AP8469" s="8"/>
      <c r="AQ8469" s="8"/>
      <c r="AR8469" s="122"/>
      <c r="AS8469" s="139"/>
      <c r="AT8469" s="139"/>
      <c r="AU8469" s="139"/>
      <c r="AV8469" s="139"/>
      <c r="AW8469" s="140"/>
      <c r="AX8469" s="8"/>
      <c r="AY8469" s="8"/>
      <c r="AZ8469" s="8"/>
      <c r="BA8469" s="8"/>
      <c r="BB8469" s="122"/>
      <c r="BC8469" s="8"/>
      <c r="BD8469" s="8"/>
      <c r="BE8469" s="8"/>
      <c r="BF8469" s="8"/>
      <c r="BG8469" s="122"/>
      <c r="BH8469" s="8"/>
      <c r="BI8469" s="8"/>
      <c r="BJ8469" s="8"/>
      <c r="BK8469" s="8"/>
      <c r="BL8469" s="122"/>
      <c r="BM8469" s="8"/>
      <c r="BN8469" s="8"/>
      <c r="BO8469" s="8"/>
      <c r="BP8469" s="8"/>
      <c r="BQ8469" s="122"/>
      <c r="BR8469" s="8"/>
      <c r="BS8469" s="8"/>
      <c r="BT8469" s="8"/>
      <c r="BU8469" s="8"/>
      <c r="BV8469" s="122"/>
    </row>
    <row r="8470" spans="1:74" hidden="1" x14ac:dyDescent="0.3">
      <c r="A8470" s="8"/>
      <c r="B8470" s="2" t="s">
        <v>2</v>
      </c>
      <c r="C8470" s="2" t="s">
        <v>3</v>
      </c>
      <c r="D8470" s="2" t="s">
        <v>755</v>
      </c>
      <c r="E8470" s="9" t="s">
        <v>847</v>
      </c>
      <c r="F8470" s="10">
        <v>2</v>
      </c>
      <c r="G8470" s="18" t="s">
        <v>5</v>
      </c>
      <c r="H8470" s="3">
        <v>2024</v>
      </c>
      <c r="I8470" s="20" t="s">
        <v>286</v>
      </c>
      <c r="J8470" s="2" t="s">
        <v>336</v>
      </c>
      <c r="K8470" s="2" t="s">
        <v>319</v>
      </c>
      <c r="L8470" s="163">
        <f t="shared" si="427"/>
        <v>0</v>
      </c>
      <c r="M8470" s="163">
        <f t="shared" ref="M8470:M8507" si="428">SUM(S8470,X8470,AC8470,AH8470,AM8470,AR8470,AW8470,BB8470,BG8470,BL8470,BQ8470,BV8470)</f>
        <v>0</v>
      </c>
      <c r="N8470" s="181"/>
      <c r="O8470" s="8"/>
      <c r="P8470" s="8"/>
      <c r="Q8470" s="8"/>
      <c r="R8470" s="8"/>
      <c r="S8470" s="122"/>
      <c r="T8470" s="8"/>
      <c r="U8470" s="8"/>
      <c r="V8470" s="8"/>
      <c r="W8470" s="8"/>
      <c r="X8470" s="122"/>
      <c r="Y8470" s="8"/>
      <c r="Z8470" s="8"/>
      <c r="AA8470" s="8"/>
      <c r="AB8470" s="8"/>
      <c r="AC8470" s="122"/>
      <c r="AD8470" s="8"/>
      <c r="AE8470" s="8"/>
      <c r="AF8470" s="8"/>
      <c r="AG8470" s="8"/>
      <c r="AH8470" s="122"/>
      <c r="AI8470" s="137"/>
      <c r="AJ8470" s="137"/>
      <c r="AK8470" s="137"/>
      <c r="AL8470" s="137"/>
      <c r="AM8470" s="138"/>
      <c r="AN8470" s="8"/>
      <c r="AO8470" s="8"/>
      <c r="AP8470" s="8"/>
      <c r="AQ8470" s="8"/>
      <c r="AR8470" s="122"/>
      <c r="AS8470" s="139"/>
      <c r="AT8470" s="139"/>
      <c r="AU8470" s="139"/>
      <c r="AV8470" s="139"/>
      <c r="AW8470" s="140"/>
      <c r="AX8470" s="8"/>
      <c r="AY8470" s="8"/>
      <c r="AZ8470" s="8"/>
      <c r="BA8470" s="8"/>
      <c r="BB8470" s="122"/>
      <c r="BC8470" s="8"/>
      <c r="BD8470" s="8"/>
      <c r="BE8470" s="8"/>
      <c r="BF8470" s="8"/>
      <c r="BG8470" s="122"/>
      <c r="BH8470" s="8"/>
      <c r="BI8470" s="8"/>
      <c r="BJ8470" s="8"/>
      <c r="BK8470" s="8"/>
      <c r="BL8470" s="122"/>
      <c r="BM8470" s="8"/>
      <c r="BN8470" s="8"/>
      <c r="BO8470" s="8"/>
      <c r="BP8470" s="8"/>
      <c r="BQ8470" s="122"/>
      <c r="BR8470" s="8"/>
      <c r="BS8470" s="8"/>
      <c r="BT8470" s="8"/>
      <c r="BU8470" s="8"/>
      <c r="BV8470" s="122"/>
    </row>
    <row r="8471" spans="1:74" hidden="1" x14ac:dyDescent="0.3">
      <c r="A8471" s="8"/>
      <c r="B8471" s="2" t="s">
        <v>2</v>
      </c>
      <c r="C8471" s="2" t="s">
        <v>3</v>
      </c>
      <c r="D8471" s="2" t="s">
        <v>755</v>
      </c>
      <c r="E8471" s="9" t="s">
        <v>847</v>
      </c>
      <c r="F8471" s="10">
        <v>2</v>
      </c>
      <c r="G8471" s="18" t="s">
        <v>5</v>
      </c>
      <c r="H8471" s="3">
        <v>2024</v>
      </c>
      <c r="I8471" s="20" t="s">
        <v>286</v>
      </c>
      <c r="J8471" s="8" t="s">
        <v>337</v>
      </c>
      <c r="K8471" s="8" t="s">
        <v>318</v>
      </c>
      <c r="L8471" s="163">
        <f t="shared" si="427"/>
        <v>0</v>
      </c>
      <c r="M8471" s="163">
        <f t="shared" si="428"/>
        <v>0</v>
      </c>
      <c r="N8471" s="181"/>
      <c r="O8471" s="8"/>
      <c r="P8471" s="8"/>
      <c r="Q8471" s="8"/>
      <c r="R8471" s="8"/>
      <c r="S8471" s="122"/>
      <c r="T8471" s="8"/>
      <c r="U8471" s="8"/>
      <c r="V8471" s="8"/>
      <c r="W8471" s="8"/>
      <c r="X8471" s="122"/>
      <c r="Y8471" s="8"/>
      <c r="Z8471" s="8"/>
      <c r="AA8471" s="8"/>
      <c r="AB8471" s="8"/>
      <c r="AC8471" s="122"/>
      <c r="AD8471" s="8"/>
      <c r="AE8471" s="8"/>
      <c r="AF8471" s="8"/>
      <c r="AG8471" s="8"/>
      <c r="AH8471" s="122"/>
      <c r="AI8471" s="137"/>
      <c r="AJ8471" s="137"/>
      <c r="AK8471" s="137"/>
      <c r="AL8471" s="137"/>
      <c r="AM8471" s="138"/>
      <c r="AN8471" s="8"/>
      <c r="AO8471" s="8"/>
      <c r="AP8471" s="8"/>
      <c r="AQ8471" s="8"/>
      <c r="AR8471" s="122"/>
      <c r="AS8471" s="139"/>
      <c r="AT8471" s="139"/>
      <c r="AU8471" s="139"/>
      <c r="AV8471" s="139"/>
      <c r="AW8471" s="140"/>
      <c r="AX8471" s="8"/>
      <c r="AY8471" s="8"/>
      <c r="AZ8471" s="8"/>
      <c r="BA8471" s="8"/>
      <c r="BB8471" s="122"/>
      <c r="BC8471" s="8"/>
      <c r="BD8471" s="8"/>
      <c r="BE8471" s="8"/>
      <c r="BF8471" s="8"/>
      <c r="BG8471" s="122"/>
      <c r="BH8471" s="8"/>
      <c r="BI8471" s="8"/>
      <c r="BJ8471" s="8"/>
      <c r="BK8471" s="8"/>
      <c r="BL8471" s="122"/>
      <c r="BM8471" s="8"/>
      <c r="BN8471" s="8"/>
      <c r="BO8471" s="8"/>
      <c r="BP8471" s="8"/>
      <c r="BQ8471" s="122"/>
      <c r="BR8471" s="8"/>
      <c r="BS8471" s="8"/>
      <c r="BT8471" s="8"/>
      <c r="BU8471" s="8"/>
      <c r="BV8471" s="122"/>
    </row>
    <row r="8472" spans="1:74" hidden="1" x14ac:dyDescent="0.3">
      <c r="A8472" s="8"/>
      <c r="B8472" s="2" t="s">
        <v>2</v>
      </c>
      <c r="C8472" s="2" t="s">
        <v>3</v>
      </c>
      <c r="D8472" s="2" t="s">
        <v>755</v>
      </c>
      <c r="E8472" s="9" t="s">
        <v>847</v>
      </c>
      <c r="F8472" s="10">
        <v>2</v>
      </c>
      <c r="G8472" s="18" t="s">
        <v>5</v>
      </c>
      <c r="H8472" s="3">
        <v>2024</v>
      </c>
      <c r="I8472" s="20" t="s">
        <v>286</v>
      </c>
      <c r="J8472" s="8" t="s">
        <v>338</v>
      </c>
      <c r="K8472" s="8" t="s">
        <v>339</v>
      </c>
      <c r="L8472" s="163">
        <f t="shared" si="427"/>
        <v>0</v>
      </c>
      <c r="M8472" s="163">
        <f t="shared" si="428"/>
        <v>0</v>
      </c>
      <c r="N8472" s="181"/>
      <c r="O8472" s="8"/>
      <c r="P8472" s="8"/>
      <c r="Q8472" s="8"/>
      <c r="R8472" s="8"/>
      <c r="S8472" s="122"/>
      <c r="T8472" s="8"/>
      <c r="U8472" s="8"/>
      <c r="V8472" s="8"/>
      <c r="W8472" s="8"/>
      <c r="X8472" s="122"/>
      <c r="Y8472" s="8"/>
      <c r="Z8472" s="8"/>
      <c r="AA8472" s="8"/>
      <c r="AB8472" s="8"/>
      <c r="AC8472" s="122"/>
      <c r="AD8472" s="8"/>
      <c r="AE8472" s="8"/>
      <c r="AF8472" s="8"/>
      <c r="AG8472" s="8"/>
      <c r="AH8472" s="122"/>
      <c r="AI8472" s="137"/>
      <c r="AJ8472" s="137"/>
      <c r="AK8472" s="137"/>
      <c r="AL8472" s="137"/>
      <c r="AM8472" s="138"/>
      <c r="AN8472" s="8"/>
      <c r="AO8472" s="8"/>
      <c r="AP8472" s="8"/>
      <c r="AQ8472" s="8"/>
      <c r="AR8472" s="122"/>
      <c r="AS8472" s="139"/>
      <c r="AT8472" s="139"/>
      <c r="AU8472" s="139"/>
      <c r="AV8472" s="139"/>
      <c r="AW8472" s="140"/>
      <c r="AX8472" s="8"/>
      <c r="AY8472" s="8"/>
      <c r="AZ8472" s="8"/>
      <c r="BA8472" s="8"/>
      <c r="BB8472" s="122"/>
      <c r="BC8472" s="8"/>
      <c r="BD8472" s="8"/>
      <c r="BE8472" s="8"/>
      <c r="BF8472" s="8"/>
      <c r="BG8472" s="122"/>
      <c r="BH8472" s="8"/>
      <c r="BI8472" s="8"/>
      <c r="BJ8472" s="8"/>
      <c r="BK8472" s="8"/>
      <c r="BL8472" s="122"/>
      <c r="BM8472" s="8"/>
      <c r="BN8472" s="8"/>
      <c r="BO8472" s="8"/>
      <c r="BP8472" s="8"/>
      <c r="BQ8472" s="122"/>
      <c r="BR8472" s="8"/>
      <c r="BS8472" s="8"/>
      <c r="BT8472" s="8"/>
      <c r="BU8472" s="8"/>
      <c r="BV8472" s="122"/>
    </row>
    <row r="8473" spans="1:74" hidden="1" x14ac:dyDescent="0.3">
      <c r="A8473" s="8"/>
      <c r="B8473" s="2" t="s">
        <v>2</v>
      </c>
      <c r="C8473" s="2" t="s">
        <v>3</v>
      </c>
      <c r="D8473" s="2" t="s">
        <v>755</v>
      </c>
      <c r="E8473" s="9" t="s">
        <v>847</v>
      </c>
      <c r="F8473" s="10">
        <v>2</v>
      </c>
      <c r="G8473" s="18" t="s">
        <v>5</v>
      </c>
      <c r="H8473" s="3">
        <v>2024</v>
      </c>
      <c r="I8473" s="20" t="s">
        <v>286</v>
      </c>
      <c r="J8473" s="8" t="s">
        <v>340</v>
      </c>
      <c r="K8473" s="8" t="s">
        <v>318</v>
      </c>
      <c r="L8473" s="163">
        <f t="shared" si="427"/>
        <v>0</v>
      </c>
      <c r="M8473" s="163">
        <f t="shared" si="428"/>
        <v>0</v>
      </c>
      <c r="N8473" s="181"/>
      <c r="O8473" s="8"/>
      <c r="P8473" s="8"/>
      <c r="Q8473" s="8"/>
      <c r="R8473" s="8"/>
      <c r="S8473" s="122"/>
      <c r="T8473" s="8"/>
      <c r="U8473" s="8"/>
      <c r="V8473" s="8"/>
      <c r="W8473" s="8"/>
      <c r="X8473" s="122"/>
      <c r="Y8473" s="8"/>
      <c r="Z8473" s="8"/>
      <c r="AA8473" s="8"/>
      <c r="AB8473" s="8"/>
      <c r="AC8473" s="122"/>
      <c r="AD8473" s="8"/>
      <c r="AE8473" s="8"/>
      <c r="AF8473" s="8"/>
      <c r="AG8473" s="8"/>
      <c r="AH8473" s="122"/>
      <c r="AI8473" s="137"/>
      <c r="AJ8473" s="137"/>
      <c r="AK8473" s="137"/>
      <c r="AL8473" s="137"/>
      <c r="AM8473" s="138"/>
      <c r="AN8473" s="8"/>
      <c r="AO8473" s="8"/>
      <c r="AP8473" s="8"/>
      <c r="AQ8473" s="8"/>
      <c r="AR8473" s="122"/>
      <c r="AS8473" s="139"/>
      <c r="AT8473" s="139"/>
      <c r="AU8473" s="139"/>
      <c r="AV8473" s="139"/>
      <c r="AW8473" s="140"/>
      <c r="AX8473" s="8"/>
      <c r="AY8473" s="8"/>
      <c r="AZ8473" s="8"/>
      <c r="BA8473" s="8"/>
      <c r="BB8473" s="122"/>
      <c r="BC8473" s="8"/>
      <c r="BD8473" s="8"/>
      <c r="BE8473" s="8"/>
      <c r="BF8473" s="8"/>
      <c r="BG8473" s="122"/>
      <c r="BH8473" s="8"/>
      <c r="BI8473" s="8"/>
      <c r="BJ8473" s="8"/>
      <c r="BK8473" s="8"/>
      <c r="BL8473" s="122"/>
      <c r="BM8473" s="8"/>
      <c r="BN8473" s="8"/>
      <c r="BO8473" s="8"/>
      <c r="BP8473" s="8"/>
      <c r="BQ8473" s="122"/>
      <c r="BR8473" s="8"/>
      <c r="BS8473" s="8"/>
      <c r="BT8473" s="8"/>
      <c r="BU8473" s="8"/>
      <c r="BV8473" s="122"/>
    </row>
    <row r="8474" spans="1:74" hidden="1" x14ac:dyDescent="0.3">
      <c r="A8474" s="8"/>
      <c r="B8474" s="2" t="s">
        <v>2</v>
      </c>
      <c r="C8474" s="2" t="s">
        <v>3</v>
      </c>
      <c r="D8474" s="2" t="s">
        <v>755</v>
      </c>
      <c r="E8474" s="9" t="s">
        <v>847</v>
      </c>
      <c r="F8474" s="10">
        <v>2</v>
      </c>
      <c r="G8474" s="18" t="s">
        <v>5</v>
      </c>
      <c r="H8474" s="3">
        <v>2024</v>
      </c>
      <c r="I8474" s="20" t="s">
        <v>286</v>
      </c>
      <c r="J8474" s="8" t="s">
        <v>341</v>
      </c>
      <c r="K8474" s="8" t="s">
        <v>320</v>
      </c>
      <c r="L8474" s="163">
        <f t="shared" si="427"/>
        <v>0</v>
      </c>
      <c r="M8474" s="163">
        <f t="shared" si="428"/>
        <v>0</v>
      </c>
      <c r="N8474" s="181"/>
      <c r="O8474" s="8"/>
      <c r="P8474" s="8"/>
      <c r="Q8474" s="8"/>
      <c r="R8474" s="8"/>
      <c r="S8474" s="122"/>
      <c r="T8474" s="8"/>
      <c r="U8474" s="8"/>
      <c r="V8474" s="8"/>
      <c r="W8474" s="8"/>
      <c r="X8474" s="122"/>
      <c r="Y8474" s="8"/>
      <c r="Z8474" s="8"/>
      <c r="AA8474" s="8"/>
      <c r="AB8474" s="8"/>
      <c r="AC8474" s="122"/>
      <c r="AD8474" s="8"/>
      <c r="AE8474" s="8"/>
      <c r="AF8474" s="8"/>
      <c r="AG8474" s="8"/>
      <c r="AH8474" s="122"/>
      <c r="AI8474" s="137"/>
      <c r="AJ8474" s="137"/>
      <c r="AK8474" s="137"/>
      <c r="AL8474" s="137"/>
      <c r="AM8474" s="138"/>
      <c r="AN8474" s="8"/>
      <c r="AO8474" s="8"/>
      <c r="AP8474" s="8"/>
      <c r="AQ8474" s="8"/>
      <c r="AR8474" s="122"/>
      <c r="AS8474" s="139"/>
      <c r="AT8474" s="139"/>
      <c r="AU8474" s="139"/>
      <c r="AV8474" s="139"/>
      <c r="AW8474" s="140"/>
      <c r="AX8474" s="8"/>
      <c r="AY8474" s="8"/>
      <c r="AZ8474" s="8"/>
      <c r="BA8474" s="8"/>
      <c r="BB8474" s="122"/>
      <c r="BC8474" s="8"/>
      <c r="BD8474" s="8"/>
      <c r="BE8474" s="8"/>
      <c r="BF8474" s="8"/>
      <c r="BG8474" s="122"/>
      <c r="BH8474" s="8"/>
      <c r="BI8474" s="8"/>
      <c r="BJ8474" s="8"/>
      <c r="BK8474" s="8"/>
      <c r="BL8474" s="122"/>
      <c r="BM8474" s="8"/>
      <c r="BN8474" s="8"/>
      <c r="BO8474" s="8"/>
      <c r="BP8474" s="8"/>
      <c r="BQ8474" s="122"/>
      <c r="BR8474" s="8"/>
      <c r="BS8474" s="8"/>
      <c r="BT8474" s="8"/>
      <c r="BU8474" s="8"/>
      <c r="BV8474" s="122"/>
    </row>
    <row r="8475" spans="1:74" hidden="1" x14ac:dyDescent="0.3">
      <c r="A8475" s="8"/>
      <c r="B8475" s="2" t="s">
        <v>2</v>
      </c>
      <c r="C8475" s="2" t="s">
        <v>3</v>
      </c>
      <c r="D8475" s="2" t="s">
        <v>755</v>
      </c>
      <c r="E8475" s="9" t="s">
        <v>847</v>
      </c>
      <c r="F8475" s="10">
        <v>2</v>
      </c>
      <c r="G8475" s="18" t="s">
        <v>5</v>
      </c>
      <c r="H8475" s="3">
        <v>2024</v>
      </c>
      <c r="I8475" s="20" t="s">
        <v>286</v>
      </c>
      <c r="J8475" s="8" t="s">
        <v>342</v>
      </c>
      <c r="K8475" s="8" t="s">
        <v>320</v>
      </c>
      <c r="L8475" s="163">
        <f t="shared" si="427"/>
        <v>0</v>
      </c>
      <c r="M8475" s="163">
        <f t="shared" si="428"/>
        <v>0</v>
      </c>
      <c r="N8475" s="181"/>
      <c r="O8475" s="8"/>
      <c r="P8475" s="8"/>
      <c r="Q8475" s="8"/>
      <c r="R8475" s="8"/>
      <c r="S8475" s="122"/>
      <c r="T8475" s="8"/>
      <c r="U8475" s="8"/>
      <c r="V8475" s="8"/>
      <c r="W8475" s="8"/>
      <c r="X8475" s="122"/>
      <c r="Y8475" s="8"/>
      <c r="Z8475" s="8"/>
      <c r="AA8475" s="8"/>
      <c r="AB8475" s="8"/>
      <c r="AC8475" s="122"/>
      <c r="AD8475" s="8"/>
      <c r="AE8475" s="8"/>
      <c r="AF8475" s="8"/>
      <c r="AG8475" s="8"/>
      <c r="AH8475" s="122"/>
      <c r="AI8475" s="137"/>
      <c r="AJ8475" s="137"/>
      <c r="AK8475" s="137"/>
      <c r="AL8475" s="137"/>
      <c r="AM8475" s="138"/>
      <c r="AN8475" s="8"/>
      <c r="AO8475" s="8"/>
      <c r="AP8475" s="8"/>
      <c r="AQ8475" s="8"/>
      <c r="AR8475" s="122"/>
      <c r="AS8475" s="139"/>
      <c r="AT8475" s="139"/>
      <c r="AU8475" s="139"/>
      <c r="AV8475" s="139"/>
      <c r="AW8475" s="140"/>
      <c r="AX8475" s="8"/>
      <c r="AY8475" s="8"/>
      <c r="AZ8475" s="8"/>
      <c r="BA8475" s="8"/>
      <c r="BB8475" s="122"/>
      <c r="BC8475" s="8"/>
      <c r="BD8475" s="8"/>
      <c r="BE8475" s="8"/>
      <c r="BF8475" s="8"/>
      <c r="BG8475" s="122"/>
      <c r="BH8475" s="8"/>
      <c r="BI8475" s="8"/>
      <c r="BJ8475" s="8"/>
      <c r="BK8475" s="8"/>
      <c r="BL8475" s="122"/>
      <c r="BM8475" s="8"/>
      <c r="BN8475" s="8"/>
      <c r="BO8475" s="8"/>
      <c r="BP8475" s="8"/>
      <c r="BQ8475" s="122"/>
      <c r="BR8475" s="8"/>
      <c r="BS8475" s="8"/>
      <c r="BT8475" s="8"/>
      <c r="BU8475" s="8"/>
      <c r="BV8475" s="122"/>
    </row>
    <row r="8476" spans="1:74" hidden="1" x14ac:dyDescent="0.3">
      <c r="A8476" s="8"/>
      <c r="B8476" s="2" t="s">
        <v>2</v>
      </c>
      <c r="C8476" s="2" t="s">
        <v>3</v>
      </c>
      <c r="D8476" s="2" t="s">
        <v>755</v>
      </c>
      <c r="E8476" s="9" t="s">
        <v>847</v>
      </c>
      <c r="F8476" s="10">
        <v>2</v>
      </c>
      <c r="G8476" s="18" t="s">
        <v>5</v>
      </c>
      <c r="H8476" s="3">
        <v>2024</v>
      </c>
      <c r="I8476" s="20" t="s">
        <v>286</v>
      </c>
      <c r="J8476" s="8" t="s">
        <v>343</v>
      </c>
      <c r="K8476" s="8" t="s">
        <v>339</v>
      </c>
      <c r="L8476" s="163">
        <f t="shared" si="427"/>
        <v>0</v>
      </c>
      <c r="M8476" s="163">
        <f t="shared" si="428"/>
        <v>0</v>
      </c>
      <c r="N8476" s="181"/>
      <c r="O8476" s="8"/>
      <c r="P8476" s="8"/>
      <c r="Q8476" s="8"/>
      <c r="R8476" s="8"/>
      <c r="S8476" s="122"/>
      <c r="T8476" s="8"/>
      <c r="U8476" s="8"/>
      <c r="V8476" s="8"/>
      <c r="W8476" s="8"/>
      <c r="X8476" s="122"/>
      <c r="Y8476" s="8"/>
      <c r="Z8476" s="8"/>
      <c r="AA8476" s="8"/>
      <c r="AB8476" s="8"/>
      <c r="AC8476" s="122"/>
      <c r="AD8476" s="8"/>
      <c r="AE8476" s="8"/>
      <c r="AF8476" s="8"/>
      <c r="AG8476" s="8"/>
      <c r="AH8476" s="122"/>
      <c r="AI8476" s="137"/>
      <c r="AJ8476" s="137"/>
      <c r="AK8476" s="137"/>
      <c r="AL8476" s="137"/>
      <c r="AM8476" s="138"/>
      <c r="AN8476" s="8"/>
      <c r="AO8476" s="8"/>
      <c r="AP8476" s="8"/>
      <c r="AQ8476" s="8"/>
      <c r="AR8476" s="122"/>
      <c r="AS8476" s="139"/>
      <c r="AT8476" s="139"/>
      <c r="AU8476" s="139"/>
      <c r="AV8476" s="139"/>
      <c r="AW8476" s="140"/>
      <c r="AX8476" s="8"/>
      <c r="AY8476" s="8"/>
      <c r="AZ8476" s="8"/>
      <c r="BA8476" s="8"/>
      <c r="BB8476" s="122"/>
      <c r="BC8476" s="8"/>
      <c r="BD8476" s="8"/>
      <c r="BE8476" s="8"/>
      <c r="BF8476" s="8"/>
      <c r="BG8476" s="122"/>
      <c r="BH8476" s="8"/>
      <c r="BI8476" s="8"/>
      <c r="BJ8476" s="8"/>
      <c r="BK8476" s="8"/>
      <c r="BL8476" s="122"/>
      <c r="BM8476" s="8"/>
      <c r="BN8476" s="8"/>
      <c r="BO8476" s="8"/>
      <c r="BP8476" s="8"/>
      <c r="BQ8476" s="122"/>
      <c r="BR8476" s="8"/>
      <c r="BS8476" s="8"/>
      <c r="BT8476" s="8"/>
      <c r="BU8476" s="8"/>
      <c r="BV8476" s="122"/>
    </row>
    <row r="8477" spans="1:74" hidden="1" x14ac:dyDescent="0.3">
      <c r="A8477" s="8"/>
      <c r="B8477" s="2" t="s">
        <v>2</v>
      </c>
      <c r="C8477" s="2" t="s">
        <v>3</v>
      </c>
      <c r="D8477" s="2" t="s">
        <v>755</v>
      </c>
      <c r="E8477" s="9" t="s">
        <v>847</v>
      </c>
      <c r="F8477" s="10">
        <v>2</v>
      </c>
      <c r="G8477" s="18" t="s">
        <v>5</v>
      </c>
      <c r="H8477" s="3">
        <v>2024</v>
      </c>
      <c r="I8477" s="20" t="s">
        <v>288</v>
      </c>
      <c r="J8477" s="8" t="s">
        <v>344</v>
      </c>
      <c r="K8477" s="8" t="s">
        <v>318</v>
      </c>
      <c r="L8477" s="163">
        <f t="shared" si="427"/>
        <v>0</v>
      </c>
      <c r="M8477" s="163">
        <f t="shared" si="428"/>
        <v>0</v>
      </c>
      <c r="N8477" s="181"/>
      <c r="O8477" s="8"/>
      <c r="P8477" s="8"/>
      <c r="Q8477" s="8"/>
      <c r="R8477" s="8"/>
      <c r="S8477" s="122"/>
      <c r="T8477" s="8"/>
      <c r="U8477" s="8"/>
      <c r="V8477" s="8"/>
      <c r="W8477" s="8"/>
      <c r="X8477" s="122"/>
      <c r="Y8477" s="8"/>
      <c r="Z8477" s="8"/>
      <c r="AA8477" s="8"/>
      <c r="AB8477" s="8"/>
      <c r="AC8477" s="122"/>
      <c r="AD8477" s="8"/>
      <c r="AE8477" s="8"/>
      <c r="AF8477" s="8"/>
      <c r="AG8477" s="8"/>
      <c r="AH8477" s="122"/>
      <c r="AI8477" s="137"/>
      <c r="AJ8477" s="137"/>
      <c r="AK8477" s="137"/>
      <c r="AL8477" s="137"/>
      <c r="AM8477" s="138"/>
      <c r="AN8477" s="8"/>
      <c r="AO8477" s="8"/>
      <c r="AP8477" s="8"/>
      <c r="AQ8477" s="8"/>
      <c r="AR8477" s="122"/>
      <c r="AS8477" s="139"/>
      <c r="AT8477" s="139"/>
      <c r="AU8477" s="139"/>
      <c r="AV8477" s="139"/>
      <c r="AW8477" s="140"/>
      <c r="AX8477" s="8"/>
      <c r="AY8477" s="8"/>
      <c r="AZ8477" s="8"/>
      <c r="BA8477" s="8"/>
      <c r="BB8477" s="122"/>
      <c r="BC8477" s="8"/>
      <c r="BD8477" s="8"/>
      <c r="BE8477" s="8"/>
      <c r="BF8477" s="8"/>
      <c r="BG8477" s="122"/>
      <c r="BH8477" s="8"/>
      <c r="BI8477" s="8"/>
      <c r="BJ8477" s="8"/>
      <c r="BK8477" s="8"/>
      <c r="BL8477" s="122"/>
      <c r="BM8477" s="8"/>
      <c r="BN8477" s="8"/>
      <c r="BO8477" s="8"/>
      <c r="BP8477" s="8"/>
      <c r="BQ8477" s="122"/>
      <c r="BR8477" s="8"/>
      <c r="BS8477" s="8"/>
      <c r="BT8477" s="8"/>
      <c r="BU8477" s="8"/>
      <c r="BV8477" s="122"/>
    </row>
    <row r="8478" spans="1:74" hidden="1" x14ac:dyDescent="0.3">
      <c r="A8478" s="8"/>
      <c r="B8478" s="2" t="s">
        <v>2</v>
      </c>
      <c r="C8478" s="2" t="s">
        <v>3</v>
      </c>
      <c r="D8478" s="2" t="s">
        <v>755</v>
      </c>
      <c r="E8478" s="9" t="s">
        <v>847</v>
      </c>
      <c r="F8478" s="10">
        <v>2</v>
      </c>
      <c r="G8478" s="18" t="s">
        <v>5</v>
      </c>
      <c r="H8478" s="3">
        <v>2024</v>
      </c>
      <c r="I8478" s="20" t="s">
        <v>288</v>
      </c>
      <c r="J8478" s="2" t="s">
        <v>351</v>
      </c>
      <c r="K8478" s="2" t="s">
        <v>318</v>
      </c>
      <c r="L8478" s="163">
        <f t="shared" si="427"/>
        <v>0</v>
      </c>
      <c r="M8478" s="163">
        <f t="shared" si="428"/>
        <v>0</v>
      </c>
      <c r="N8478" s="181"/>
      <c r="O8478" s="8"/>
      <c r="P8478" s="8"/>
      <c r="Q8478" s="8"/>
      <c r="R8478" s="8"/>
      <c r="S8478" s="122"/>
      <c r="T8478" s="8"/>
      <c r="U8478" s="8"/>
      <c r="V8478" s="8"/>
      <c r="W8478" s="8"/>
      <c r="X8478" s="122"/>
      <c r="Y8478" s="8"/>
      <c r="Z8478" s="8"/>
      <c r="AA8478" s="8"/>
      <c r="AB8478" s="8"/>
      <c r="AC8478" s="122"/>
      <c r="AD8478" s="8"/>
      <c r="AE8478" s="8"/>
      <c r="AF8478" s="8"/>
      <c r="AG8478" s="8"/>
      <c r="AH8478" s="122"/>
      <c r="AI8478" s="137"/>
      <c r="AJ8478" s="137"/>
      <c r="AK8478" s="137"/>
      <c r="AL8478" s="137"/>
      <c r="AM8478" s="138"/>
      <c r="AN8478" s="8"/>
      <c r="AO8478" s="8"/>
      <c r="AP8478" s="8"/>
      <c r="AQ8478" s="8"/>
      <c r="AR8478" s="122"/>
      <c r="AS8478" s="139"/>
      <c r="AT8478" s="139"/>
      <c r="AU8478" s="139"/>
      <c r="AV8478" s="139"/>
      <c r="AW8478" s="140"/>
      <c r="AX8478" s="8"/>
      <c r="AY8478" s="8"/>
      <c r="AZ8478" s="8"/>
      <c r="BA8478" s="8"/>
      <c r="BB8478" s="122"/>
      <c r="BC8478" s="8"/>
      <c r="BD8478" s="8"/>
      <c r="BE8478" s="8"/>
      <c r="BF8478" s="8"/>
      <c r="BG8478" s="122"/>
      <c r="BH8478" s="8"/>
      <c r="BI8478" s="8"/>
      <c r="BJ8478" s="8"/>
      <c r="BK8478" s="8"/>
      <c r="BL8478" s="122"/>
      <c r="BM8478" s="8"/>
      <c r="BN8478" s="8"/>
      <c r="BO8478" s="8"/>
      <c r="BP8478" s="8"/>
      <c r="BQ8478" s="122"/>
      <c r="BR8478" s="8"/>
      <c r="BS8478" s="8"/>
      <c r="BT8478" s="8"/>
      <c r="BU8478" s="8"/>
      <c r="BV8478" s="122"/>
    </row>
    <row r="8479" spans="1:74" hidden="1" x14ac:dyDescent="0.3">
      <c r="A8479" s="8"/>
      <c r="B8479" s="2" t="s">
        <v>2</v>
      </c>
      <c r="C8479" s="2" t="s">
        <v>3</v>
      </c>
      <c r="D8479" s="2" t="s">
        <v>755</v>
      </c>
      <c r="E8479" s="9" t="s">
        <v>847</v>
      </c>
      <c r="F8479" s="10">
        <v>2</v>
      </c>
      <c r="G8479" s="18" t="s">
        <v>5</v>
      </c>
      <c r="H8479" s="3">
        <v>2024</v>
      </c>
      <c r="I8479" s="20" t="s">
        <v>288</v>
      </c>
      <c r="J8479" s="2" t="s">
        <v>352</v>
      </c>
      <c r="K8479" s="2" t="s">
        <v>321</v>
      </c>
      <c r="L8479" s="163">
        <f t="shared" si="427"/>
        <v>0</v>
      </c>
      <c r="M8479" s="163">
        <f t="shared" si="428"/>
        <v>0</v>
      </c>
      <c r="N8479" s="181"/>
      <c r="O8479" s="8"/>
      <c r="P8479" s="8"/>
      <c r="Q8479" s="8"/>
      <c r="R8479" s="8"/>
      <c r="S8479" s="122"/>
      <c r="T8479" s="8"/>
      <c r="U8479" s="8"/>
      <c r="V8479" s="8"/>
      <c r="W8479" s="8"/>
      <c r="X8479" s="122"/>
      <c r="Y8479" s="8"/>
      <c r="Z8479" s="8"/>
      <c r="AA8479" s="8"/>
      <c r="AB8479" s="8"/>
      <c r="AC8479" s="122"/>
      <c r="AD8479" s="8"/>
      <c r="AE8479" s="8"/>
      <c r="AF8479" s="8"/>
      <c r="AG8479" s="8"/>
      <c r="AH8479" s="122"/>
      <c r="AI8479" s="137"/>
      <c r="AJ8479" s="137"/>
      <c r="AK8479" s="137"/>
      <c r="AL8479" s="137"/>
      <c r="AM8479" s="138"/>
      <c r="AN8479" s="8"/>
      <c r="AO8479" s="8"/>
      <c r="AP8479" s="8"/>
      <c r="AQ8479" s="8"/>
      <c r="AR8479" s="122"/>
      <c r="AS8479" s="139"/>
      <c r="AT8479" s="139"/>
      <c r="AU8479" s="139"/>
      <c r="AV8479" s="139"/>
      <c r="AW8479" s="140"/>
      <c r="AX8479" s="8"/>
      <c r="AY8479" s="8"/>
      <c r="AZ8479" s="8"/>
      <c r="BA8479" s="8"/>
      <c r="BB8479" s="122"/>
      <c r="BC8479" s="8"/>
      <c r="BD8479" s="8"/>
      <c r="BE8479" s="8"/>
      <c r="BF8479" s="8"/>
      <c r="BG8479" s="122"/>
      <c r="BH8479" s="8"/>
      <c r="BI8479" s="8"/>
      <c r="BJ8479" s="8"/>
      <c r="BK8479" s="8"/>
      <c r="BL8479" s="122"/>
      <c r="BM8479" s="8"/>
      <c r="BN8479" s="8"/>
      <c r="BO8479" s="8"/>
      <c r="BP8479" s="8"/>
      <c r="BQ8479" s="122"/>
      <c r="BR8479" s="8"/>
      <c r="BS8479" s="8"/>
      <c r="BT8479" s="8"/>
      <c r="BU8479" s="8"/>
      <c r="BV8479" s="122"/>
    </row>
    <row r="8480" spans="1:74" hidden="1" x14ac:dyDescent="0.3">
      <c r="A8480" s="8"/>
      <c r="B8480" s="2" t="s">
        <v>2</v>
      </c>
      <c r="C8480" s="2" t="s">
        <v>3</v>
      </c>
      <c r="D8480" s="2" t="s">
        <v>755</v>
      </c>
      <c r="E8480" s="9" t="s">
        <v>847</v>
      </c>
      <c r="F8480" s="10">
        <v>2</v>
      </c>
      <c r="G8480" s="18" t="s">
        <v>5</v>
      </c>
      <c r="H8480" s="3">
        <v>2024</v>
      </c>
      <c r="I8480" s="20" t="s">
        <v>288</v>
      </c>
      <c r="J8480" s="2" t="s">
        <v>345</v>
      </c>
      <c r="K8480" s="2" t="s">
        <v>318</v>
      </c>
      <c r="L8480" s="163">
        <f t="shared" si="427"/>
        <v>0</v>
      </c>
      <c r="M8480" s="163">
        <f t="shared" si="428"/>
        <v>0</v>
      </c>
      <c r="N8480" s="181"/>
      <c r="O8480" s="8"/>
      <c r="P8480" s="8"/>
      <c r="Q8480" s="8"/>
      <c r="R8480" s="8"/>
      <c r="S8480" s="122"/>
      <c r="T8480" s="8"/>
      <c r="U8480" s="8"/>
      <c r="V8480" s="8"/>
      <c r="W8480" s="8"/>
      <c r="X8480" s="122"/>
      <c r="Y8480" s="8"/>
      <c r="Z8480" s="8"/>
      <c r="AA8480" s="8"/>
      <c r="AB8480" s="8"/>
      <c r="AC8480" s="122"/>
      <c r="AD8480" s="8"/>
      <c r="AE8480" s="8"/>
      <c r="AF8480" s="8"/>
      <c r="AG8480" s="8"/>
      <c r="AH8480" s="122"/>
      <c r="AI8480" s="137"/>
      <c r="AJ8480" s="137"/>
      <c r="AK8480" s="137"/>
      <c r="AL8480" s="137"/>
      <c r="AM8480" s="138"/>
      <c r="AN8480" s="8"/>
      <c r="AO8480" s="8"/>
      <c r="AP8480" s="8"/>
      <c r="AQ8480" s="8"/>
      <c r="AR8480" s="122"/>
      <c r="AS8480" s="139"/>
      <c r="AT8480" s="139"/>
      <c r="AU8480" s="139"/>
      <c r="AV8480" s="139"/>
      <c r="AW8480" s="140"/>
      <c r="AX8480" s="8"/>
      <c r="AY8480" s="8"/>
      <c r="AZ8480" s="8"/>
      <c r="BA8480" s="8"/>
      <c r="BB8480" s="122"/>
      <c r="BC8480" s="8"/>
      <c r="BD8480" s="8"/>
      <c r="BE8480" s="8"/>
      <c r="BF8480" s="8"/>
      <c r="BG8480" s="122"/>
      <c r="BH8480" s="8"/>
      <c r="BI8480" s="8"/>
      <c r="BJ8480" s="8"/>
      <c r="BK8480" s="8"/>
      <c r="BL8480" s="122"/>
      <c r="BM8480" s="8"/>
      <c r="BN8480" s="8"/>
      <c r="BO8480" s="8"/>
      <c r="BP8480" s="8"/>
      <c r="BQ8480" s="122"/>
      <c r="BR8480" s="8"/>
      <c r="BS8480" s="8"/>
      <c r="BT8480" s="8"/>
      <c r="BU8480" s="8"/>
      <c r="BV8480" s="122"/>
    </row>
    <row r="8481" spans="1:74" hidden="1" x14ac:dyDescent="0.3">
      <c r="A8481" s="8"/>
      <c r="B8481" s="2" t="s">
        <v>2</v>
      </c>
      <c r="C8481" s="2" t="s">
        <v>3</v>
      </c>
      <c r="D8481" s="2" t="s">
        <v>755</v>
      </c>
      <c r="E8481" s="9" t="s">
        <v>847</v>
      </c>
      <c r="F8481" s="10">
        <v>2</v>
      </c>
      <c r="G8481" s="18" t="s">
        <v>5</v>
      </c>
      <c r="H8481" s="3">
        <v>2024</v>
      </c>
      <c r="I8481" s="20" t="s">
        <v>289</v>
      </c>
      <c r="J8481" s="2" t="s">
        <v>268</v>
      </c>
      <c r="K8481" s="2" t="s">
        <v>318</v>
      </c>
      <c r="L8481" s="163">
        <f t="shared" si="427"/>
        <v>0</v>
      </c>
      <c r="M8481" s="163">
        <f t="shared" si="428"/>
        <v>0</v>
      </c>
      <c r="N8481" s="181"/>
      <c r="O8481" s="8"/>
      <c r="P8481" s="8"/>
      <c r="Q8481" s="8"/>
      <c r="R8481" s="8"/>
      <c r="S8481" s="122"/>
      <c r="T8481" s="8"/>
      <c r="U8481" s="8"/>
      <c r="V8481" s="8"/>
      <c r="W8481" s="8"/>
      <c r="X8481" s="122"/>
      <c r="Y8481" s="8"/>
      <c r="Z8481" s="8"/>
      <c r="AA8481" s="8"/>
      <c r="AB8481" s="8"/>
      <c r="AC8481" s="122"/>
      <c r="AD8481" s="8"/>
      <c r="AE8481" s="8"/>
      <c r="AF8481" s="8"/>
      <c r="AG8481" s="8"/>
      <c r="AH8481" s="122"/>
      <c r="AI8481" s="137"/>
      <c r="AJ8481" s="137"/>
      <c r="AK8481" s="137"/>
      <c r="AL8481" s="137"/>
      <c r="AM8481" s="138"/>
      <c r="AN8481" s="8"/>
      <c r="AO8481" s="8"/>
      <c r="AP8481" s="8"/>
      <c r="AQ8481" s="8"/>
      <c r="AR8481" s="122"/>
      <c r="AS8481" s="139"/>
      <c r="AT8481" s="139"/>
      <c r="AU8481" s="139"/>
      <c r="AV8481" s="139"/>
      <c r="AW8481" s="140"/>
      <c r="AX8481" s="8"/>
      <c r="AY8481" s="8"/>
      <c r="AZ8481" s="8"/>
      <c r="BA8481" s="8"/>
      <c r="BB8481" s="122"/>
      <c r="BC8481" s="8"/>
      <c r="BD8481" s="8"/>
      <c r="BE8481" s="8"/>
      <c r="BF8481" s="8"/>
      <c r="BG8481" s="122"/>
      <c r="BH8481" s="8"/>
      <c r="BI8481" s="8"/>
      <c r="BJ8481" s="8"/>
      <c r="BK8481" s="8"/>
      <c r="BL8481" s="122"/>
      <c r="BM8481" s="8"/>
      <c r="BN8481" s="8"/>
      <c r="BO8481" s="8"/>
      <c r="BP8481" s="8"/>
      <c r="BQ8481" s="122"/>
      <c r="BR8481" s="8"/>
      <c r="BS8481" s="8"/>
      <c r="BT8481" s="8"/>
      <c r="BU8481" s="8"/>
      <c r="BV8481" s="122"/>
    </row>
    <row r="8482" spans="1:74" hidden="1" x14ac:dyDescent="0.3">
      <c r="A8482" s="8"/>
      <c r="B8482" s="2" t="s">
        <v>2</v>
      </c>
      <c r="C8482" s="2" t="s">
        <v>3</v>
      </c>
      <c r="D8482" s="2" t="s">
        <v>755</v>
      </c>
      <c r="E8482" s="9" t="s">
        <v>847</v>
      </c>
      <c r="F8482" s="10">
        <v>2</v>
      </c>
      <c r="G8482" s="18" t="s">
        <v>5</v>
      </c>
      <c r="H8482" s="3">
        <v>2024</v>
      </c>
      <c r="I8482" s="20" t="s">
        <v>289</v>
      </c>
      <c r="J8482" s="2" t="s">
        <v>292</v>
      </c>
      <c r="K8482" s="2" t="s">
        <v>318</v>
      </c>
      <c r="L8482" s="163">
        <f t="shared" si="427"/>
        <v>0</v>
      </c>
      <c r="M8482" s="163">
        <f t="shared" si="428"/>
        <v>0</v>
      </c>
      <c r="N8482" s="181"/>
      <c r="O8482" s="8"/>
      <c r="P8482" s="8"/>
      <c r="Q8482" s="8"/>
      <c r="R8482" s="8"/>
      <c r="S8482" s="122"/>
      <c r="T8482" s="8"/>
      <c r="U8482" s="8"/>
      <c r="V8482" s="8"/>
      <c r="W8482" s="8"/>
      <c r="X8482" s="122"/>
      <c r="Y8482" s="8"/>
      <c r="Z8482" s="8"/>
      <c r="AA8482" s="8"/>
      <c r="AB8482" s="8"/>
      <c r="AC8482" s="122"/>
      <c r="AD8482" s="8"/>
      <c r="AE8482" s="8"/>
      <c r="AF8482" s="8"/>
      <c r="AG8482" s="8"/>
      <c r="AH8482" s="122"/>
      <c r="AI8482" s="137"/>
      <c r="AJ8482" s="137"/>
      <c r="AK8482" s="137"/>
      <c r="AL8482" s="137"/>
      <c r="AM8482" s="138"/>
      <c r="AN8482" s="8"/>
      <c r="AO8482" s="8"/>
      <c r="AP8482" s="8"/>
      <c r="AQ8482" s="8"/>
      <c r="AR8482" s="122"/>
      <c r="AS8482" s="139"/>
      <c r="AT8482" s="139"/>
      <c r="AU8482" s="139"/>
      <c r="AV8482" s="139"/>
      <c r="AW8482" s="140"/>
      <c r="AX8482" s="8"/>
      <c r="AY8482" s="8"/>
      <c r="AZ8482" s="8"/>
      <c r="BA8482" s="8"/>
      <c r="BB8482" s="122"/>
      <c r="BC8482" s="8"/>
      <c r="BD8482" s="8"/>
      <c r="BE8482" s="8"/>
      <c r="BF8482" s="8"/>
      <c r="BG8482" s="122"/>
      <c r="BH8482" s="8"/>
      <c r="BI8482" s="8"/>
      <c r="BJ8482" s="8"/>
      <c r="BK8482" s="8"/>
      <c r="BL8482" s="122"/>
      <c r="BM8482" s="8"/>
      <c r="BN8482" s="8"/>
      <c r="BO8482" s="8"/>
      <c r="BP8482" s="8"/>
      <c r="BQ8482" s="122"/>
      <c r="BR8482" s="8"/>
      <c r="BS8482" s="8"/>
      <c r="BT8482" s="8"/>
      <c r="BU8482" s="8"/>
      <c r="BV8482" s="122"/>
    </row>
    <row r="8483" spans="1:74" hidden="1" x14ac:dyDescent="0.3">
      <c r="A8483" s="8"/>
      <c r="B8483" s="2" t="s">
        <v>2</v>
      </c>
      <c r="C8483" s="2" t="s">
        <v>3</v>
      </c>
      <c r="D8483" s="2" t="s">
        <v>755</v>
      </c>
      <c r="E8483" s="9" t="s">
        <v>847</v>
      </c>
      <c r="F8483" s="10">
        <v>2</v>
      </c>
      <c r="G8483" s="18" t="s">
        <v>5</v>
      </c>
      <c r="H8483" s="3">
        <v>2024</v>
      </c>
      <c r="I8483" s="20" t="s">
        <v>285</v>
      </c>
      <c r="J8483" s="2" t="s">
        <v>293</v>
      </c>
      <c r="K8483" s="2" t="s">
        <v>318</v>
      </c>
      <c r="L8483" s="163">
        <f t="shared" si="427"/>
        <v>0</v>
      </c>
      <c r="M8483" s="163">
        <f t="shared" si="428"/>
        <v>0</v>
      </c>
      <c r="N8483" s="181"/>
      <c r="O8483" s="8"/>
      <c r="P8483" s="8"/>
      <c r="Q8483" s="8"/>
      <c r="R8483" s="8"/>
      <c r="S8483" s="122"/>
      <c r="T8483" s="8"/>
      <c r="U8483" s="8"/>
      <c r="V8483" s="8"/>
      <c r="W8483" s="8"/>
      <c r="X8483" s="122"/>
      <c r="Y8483" s="8"/>
      <c r="Z8483" s="8"/>
      <c r="AA8483" s="8"/>
      <c r="AB8483" s="8"/>
      <c r="AC8483" s="122"/>
      <c r="AD8483" s="8"/>
      <c r="AE8483" s="8"/>
      <c r="AF8483" s="8"/>
      <c r="AG8483" s="8"/>
      <c r="AH8483" s="122"/>
      <c r="AI8483" s="137"/>
      <c r="AJ8483" s="137"/>
      <c r="AK8483" s="137"/>
      <c r="AL8483" s="137"/>
      <c r="AM8483" s="138"/>
      <c r="AN8483" s="8"/>
      <c r="AO8483" s="8"/>
      <c r="AP8483" s="8"/>
      <c r="AQ8483" s="8"/>
      <c r="AR8483" s="122"/>
      <c r="AS8483" s="139"/>
      <c r="AT8483" s="139"/>
      <c r="AU8483" s="139"/>
      <c r="AV8483" s="139"/>
      <c r="AW8483" s="140"/>
      <c r="AX8483" s="8"/>
      <c r="AY8483" s="8"/>
      <c r="AZ8483" s="8"/>
      <c r="BA8483" s="8"/>
      <c r="BB8483" s="122"/>
      <c r="BC8483" s="8"/>
      <c r="BD8483" s="8"/>
      <c r="BE8483" s="8"/>
      <c r="BF8483" s="8"/>
      <c r="BG8483" s="122"/>
      <c r="BH8483" s="8"/>
      <c r="BI8483" s="8"/>
      <c r="BJ8483" s="8"/>
      <c r="BK8483" s="8"/>
      <c r="BL8483" s="122"/>
      <c r="BM8483" s="8"/>
      <c r="BN8483" s="8"/>
      <c r="BO8483" s="8"/>
      <c r="BP8483" s="8"/>
      <c r="BQ8483" s="122"/>
      <c r="BR8483" s="8"/>
      <c r="BS8483" s="8"/>
      <c r="BT8483" s="8"/>
      <c r="BU8483" s="8"/>
      <c r="BV8483" s="122"/>
    </row>
    <row r="8484" spans="1:74" hidden="1" x14ac:dyDescent="0.3">
      <c r="A8484" s="8"/>
      <c r="B8484" s="2" t="s">
        <v>2</v>
      </c>
      <c r="C8484" s="2" t="s">
        <v>3</v>
      </c>
      <c r="D8484" s="2" t="s">
        <v>755</v>
      </c>
      <c r="E8484" s="9" t="s">
        <v>847</v>
      </c>
      <c r="F8484" s="10">
        <v>2</v>
      </c>
      <c r="G8484" s="18" t="s">
        <v>5</v>
      </c>
      <c r="H8484" s="3">
        <v>2024</v>
      </c>
      <c r="I8484" s="20" t="s">
        <v>287</v>
      </c>
      <c r="J8484" s="2" t="s">
        <v>269</v>
      </c>
      <c r="K8484" s="2" t="s">
        <v>320</v>
      </c>
      <c r="L8484" s="163">
        <f t="shared" si="427"/>
        <v>0</v>
      </c>
      <c r="M8484" s="163">
        <f t="shared" si="428"/>
        <v>0</v>
      </c>
      <c r="N8484" s="181"/>
      <c r="O8484" s="8"/>
      <c r="P8484" s="8"/>
      <c r="Q8484" s="8"/>
      <c r="R8484" s="8"/>
      <c r="S8484" s="122"/>
      <c r="T8484" s="8"/>
      <c r="U8484" s="8"/>
      <c r="V8484" s="8"/>
      <c r="W8484" s="8"/>
      <c r="X8484" s="122"/>
      <c r="Y8484" s="8"/>
      <c r="Z8484" s="8"/>
      <c r="AA8484" s="8"/>
      <c r="AB8484" s="8"/>
      <c r="AC8484" s="122"/>
      <c r="AD8484" s="8"/>
      <c r="AE8484" s="8"/>
      <c r="AF8484" s="8"/>
      <c r="AG8484" s="8"/>
      <c r="AH8484" s="122"/>
      <c r="AI8484" s="137"/>
      <c r="AJ8484" s="137"/>
      <c r="AK8484" s="137"/>
      <c r="AL8484" s="137"/>
      <c r="AM8484" s="138"/>
      <c r="AN8484" s="8"/>
      <c r="AO8484" s="8"/>
      <c r="AP8484" s="8"/>
      <c r="AQ8484" s="8"/>
      <c r="AR8484" s="122"/>
      <c r="AS8484" s="139"/>
      <c r="AT8484" s="139"/>
      <c r="AU8484" s="139"/>
      <c r="AV8484" s="139"/>
      <c r="AW8484" s="140"/>
      <c r="AX8484" s="8"/>
      <c r="AY8484" s="8"/>
      <c r="AZ8484" s="8"/>
      <c r="BA8484" s="8"/>
      <c r="BB8484" s="122"/>
      <c r="BC8484" s="8"/>
      <c r="BD8484" s="8"/>
      <c r="BE8484" s="8"/>
      <c r="BF8484" s="8"/>
      <c r="BG8484" s="122"/>
      <c r="BH8484" s="8"/>
      <c r="BI8484" s="8"/>
      <c r="BJ8484" s="8"/>
      <c r="BK8484" s="8"/>
      <c r="BL8484" s="122"/>
      <c r="BM8484" s="8"/>
      <c r="BN8484" s="8"/>
      <c r="BO8484" s="8"/>
      <c r="BP8484" s="8"/>
      <c r="BQ8484" s="122"/>
      <c r="BR8484" s="8"/>
      <c r="BS8484" s="8"/>
      <c r="BT8484" s="8"/>
      <c r="BU8484" s="8"/>
      <c r="BV8484" s="122"/>
    </row>
    <row r="8485" spans="1:74" hidden="1" x14ac:dyDescent="0.3">
      <c r="A8485" s="8"/>
      <c r="B8485" s="2" t="s">
        <v>2</v>
      </c>
      <c r="C8485" s="2" t="s">
        <v>3</v>
      </c>
      <c r="D8485" s="2" t="s">
        <v>755</v>
      </c>
      <c r="E8485" s="9" t="s">
        <v>847</v>
      </c>
      <c r="F8485" s="10">
        <v>2</v>
      </c>
      <c r="G8485" s="18" t="s">
        <v>5</v>
      </c>
      <c r="H8485" s="3">
        <v>2024</v>
      </c>
      <c r="I8485" s="20" t="s">
        <v>287</v>
      </c>
      <c r="J8485" s="2" t="s">
        <v>270</v>
      </c>
      <c r="K8485" s="2" t="s">
        <v>320</v>
      </c>
      <c r="L8485" s="163">
        <f t="shared" si="427"/>
        <v>0</v>
      </c>
      <c r="M8485" s="163">
        <f t="shared" si="428"/>
        <v>0</v>
      </c>
      <c r="N8485" s="181"/>
      <c r="O8485" s="8"/>
      <c r="P8485" s="8"/>
      <c r="Q8485" s="8"/>
      <c r="R8485" s="8"/>
      <c r="S8485" s="122"/>
      <c r="T8485" s="8"/>
      <c r="U8485" s="8"/>
      <c r="V8485" s="8"/>
      <c r="W8485" s="8"/>
      <c r="X8485" s="122"/>
      <c r="Y8485" s="8"/>
      <c r="Z8485" s="8"/>
      <c r="AA8485" s="8"/>
      <c r="AB8485" s="8"/>
      <c r="AC8485" s="122"/>
      <c r="AD8485" s="8"/>
      <c r="AE8485" s="8"/>
      <c r="AF8485" s="8"/>
      <c r="AG8485" s="8"/>
      <c r="AH8485" s="122"/>
      <c r="AI8485" s="137"/>
      <c r="AJ8485" s="137"/>
      <c r="AK8485" s="137"/>
      <c r="AL8485" s="137"/>
      <c r="AM8485" s="138"/>
      <c r="AN8485" s="8"/>
      <c r="AO8485" s="8"/>
      <c r="AP8485" s="8"/>
      <c r="AQ8485" s="8"/>
      <c r="AR8485" s="122"/>
      <c r="AS8485" s="139"/>
      <c r="AT8485" s="139"/>
      <c r="AU8485" s="139"/>
      <c r="AV8485" s="139"/>
      <c r="AW8485" s="140"/>
      <c r="AX8485" s="8"/>
      <c r="AY8485" s="8"/>
      <c r="AZ8485" s="8"/>
      <c r="BA8485" s="8"/>
      <c r="BB8485" s="122"/>
      <c r="BC8485" s="8"/>
      <c r="BD8485" s="8"/>
      <c r="BE8485" s="8"/>
      <c r="BF8485" s="8"/>
      <c r="BG8485" s="122"/>
      <c r="BH8485" s="8"/>
      <c r="BI8485" s="8"/>
      <c r="BJ8485" s="8"/>
      <c r="BK8485" s="8"/>
      <c r="BL8485" s="122"/>
      <c r="BM8485" s="8"/>
      <c r="BN8485" s="8"/>
      <c r="BO8485" s="8"/>
      <c r="BP8485" s="8"/>
      <c r="BQ8485" s="122"/>
      <c r="BR8485" s="8"/>
      <c r="BS8485" s="8"/>
      <c r="BT8485" s="8"/>
      <c r="BU8485" s="8"/>
      <c r="BV8485" s="122"/>
    </row>
    <row r="8486" spans="1:74" hidden="1" x14ac:dyDescent="0.3">
      <c r="A8486" s="8"/>
      <c r="B8486" s="2" t="s">
        <v>2</v>
      </c>
      <c r="C8486" s="2" t="s">
        <v>3</v>
      </c>
      <c r="D8486" s="2" t="s">
        <v>755</v>
      </c>
      <c r="E8486" s="9" t="s">
        <v>847</v>
      </c>
      <c r="F8486" s="10">
        <v>2</v>
      </c>
      <c r="G8486" s="18" t="s">
        <v>5</v>
      </c>
      <c r="H8486" s="3">
        <v>2024</v>
      </c>
      <c r="I8486" s="20" t="s">
        <v>290</v>
      </c>
      <c r="J8486" s="2" t="s">
        <v>271</v>
      </c>
      <c r="K8486" s="2" t="s">
        <v>321</v>
      </c>
      <c r="L8486" s="163">
        <f t="shared" si="427"/>
        <v>0</v>
      </c>
      <c r="M8486" s="163">
        <f t="shared" si="428"/>
        <v>0</v>
      </c>
      <c r="N8486" s="181"/>
      <c r="O8486" s="8"/>
      <c r="P8486" s="8"/>
      <c r="Q8486" s="8"/>
      <c r="R8486" s="8"/>
      <c r="S8486" s="122"/>
      <c r="T8486" s="8"/>
      <c r="U8486" s="8"/>
      <c r="V8486" s="8"/>
      <c r="W8486" s="8"/>
      <c r="X8486" s="122"/>
      <c r="Y8486" s="8"/>
      <c r="Z8486" s="8"/>
      <c r="AA8486" s="8"/>
      <c r="AB8486" s="8"/>
      <c r="AC8486" s="122"/>
      <c r="AD8486" s="8"/>
      <c r="AE8486" s="8"/>
      <c r="AF8486" s="8"/>
      <c r="AG8486" s="8"/>
      <c r="AH8486" s="122"/>
      <c r="AI8486" s="137"/>
      <c r="AJ8486" s="137"/>
      <c r="AK8486" s="137"/>
      <c r="AL8486" s="137"/>
      <c r="AM8486" s="138"/>
      <c r="AN8486" s="8"/>
      <c r="AO8486" s="8"/>
      <c r="AP8486" s="8"/>
      <c r="AQ8486" s="8"/>
      <c r="AR8486" s="122"/>
      <c r="AS8486" s="139"/>
      <c r="AT8486" s="139"/>
      <c r="AU8486" s="139"/>
      <c r="AV8486" s="139"/>
      <c r="AW8486" s="140"/>
      <c r="AX8486" s="8"/>
      <c r="AY8486" s="8"/>
      <c r="AZ8486" s="8"/>
      <c r="BA8486" s="8"/>
      <c r="BB8486" s="122"/>
      <c r="BC8486" s="8"/>
      <c r="BD8486" s="8"/>
      <c r="BE8486" s="8"/>
      <c r="BF8486" s="8"/>
      <c r="BG8486" s="122"/>
      <c r="BH8486" s="8"/>
      <c r="BI8486" s="8"/>
      <c r="BJ8486" s="8"/>
      <c r="BK8486" s="8"/>
      <c r="BL8486" s="122"/>
      <c r="BM8486" s="8"/>
      <c r="BN8486" s="8"/>
      <c r="BO8486" s="8"/>
      <c r="BP8486" s="8"/>
      <c r="BQ8486" s="122"/>
      <c r="BR8486" s="8"/>
      <c r="BS8486" s="8"/>
      <c r="BT8486" s="8"/>
      <c r="BU8486" s="8"/>
      <c r="BV8486" s="122"/>
    </row>
    <row r="8487" spans="1:74" hidden="1" x14ac:dyDescent="0.3">
      <c r="A8487" s="8"/>
      <c r="B8487" s="2" t="s">
        <v>2</v>
      </c>
      <c r="C8487" s="2" t="s">
        <v>3</v>
      </c>
      <c r="D8487" s="2" t="s">
        <v>755</v>
      </c>
      <c r="E8487" s="9" t="s">
        <v>847</v>
      </c>
      <c r="F8487" s="10">
        <v>2</v>
      </c>
      <c r="G8487" s="18" t="s">
        <v>5</v>
      </c>
      <c r="H8487" s="3">
        <v>2024</v>
      </c>
      <c r="I8487" s="20" t="s">
        <v>284</v>
      </c>
      <c r="J8487" s="2" t="s">
        <v>294</v>
      </c>
      <c r="K8487" s="2" t="s">
        <v>320</v>
      </c>
      <c r="L8487" s="163">
        <f t="shared" si="427"/>
        <v>0</v>
      </c>
      <c r="M8487" s="163">
        <f t="shared" si="428"/>
        <v>0</v>
      </c>
      <c r="N8487" s="181"/>
      <c r="O8487" s="8"/>
      <c r="P8487" s="8"/>
      <c r="Q8487" s="8"/>
      <c r="R8487" s="8"/>
      <c r="S8487" s="122"/>
      <c r="T8487" s="8"/>
      <c r="U8487" s="8"/>
      <c r="V8487" s="8"/>
      <c r="W8487" s="8"/>
      <c r="X8487" s="122"/>
      <c r="Y8487" s="8"/>
      <c r="Z8487" s="8"/>
      <c r="AA8487" s="8"/>
      <c r="AB8487" s="8"/>
      <c r="AC8487" s="122"/>
      <c r="AD8487" s="8"/>
      <c r="AE8487" s="8"/>
      <c r="AF8487" s="8"/>
      <c r="AG8487" s="8"/>
      <c r="AH8487" s="122"/>
      <c r="AI8487" s="137"/>
      <c r="AJ8487" s="137"/>
      <c r="AK8487" s="137"/>
      <c r="AL8487" s="137"/>
      <c r="AM8487" s="138"/>
      <c r="AN8487" s="8"/>
      <c r="AO8487" s="8"/>
      <c r="AP8487" s="8"/>
      <c r="AQ8487" s="8"/>
      <c r="AR8487" s="122"/>
      <c r="AS8487" s="139"/>
      <c r="AT8487" s="139"/>
      <c r="AU8487" s="139"/>
      <c r="AV8487" s="139"/>
      <c r="AW8487" s="140"/>
      <c r="AX8487" s="8"/>
      <c r="AY8487" s="8"/>
      <c r="AZ8487" s="8"/>
      <c r="BA8487" s="8"/>
      <c r="BB8487" s="122"/>
      <c r="BC8487" s="8"/>
      <c r="BD8487" s="8"/>
      <c r="BE8487" s="8"/>
      <c r="BF8487" s="8"/>
      <c r="BG8487" s="122"/>
      <c r="BH8487" s="8"/>
      <c r="BI8487" s="8"/>
      <c r="BJ8487" s="8"/>
      <c r="BK8487" s="8"/>
      <c r="BL8487" s="122"/>
      <c r="BM8487" s="8"/>
      <c r="BN8487" s="8"/>
      <c r="BO8487" s="8"/>
      <c r="BP8487" s="8"/>
      <c r="BQ8487" s="122"/>
      <c r="BR8487" s="8"/>
      <c r="BS8487" s="8"/>
      <c r="BT8487" s="8"/>
      <c r="BU8487" s="8"/>
      <c r="BV8487" s="122"/>
    </row>
    <row r="8488" spans="1:74" hidden="1" x14ac:dyDescent="0.3">
      <c r="A8488" s="8"/>
      <c r="B8488" s="2" t="s">
        <v>2</v>
      </c>
      <c r="C8488" s="2" t="s">
        <v>3</v>
      </c>
      <c r="D8488" s="2" t="s">
        <v>755</v>
      </c>
      <c r="E8488" s="9" t="s">
        <v>847</v>
      </c>
      <c r="F8488" s="10">
        <v>2</v>
      </c>
      <c r="G8488" s="18" t="s">
        <v>5</v>
      </c>
      <c r="H8488" s="3">
        <v>2024</v>
      </c>
      <c r="I8488" s="20" t="s">
        <v>284</v>
      </c>
      <c r="J8488" s="2" t="s">
        <v>346</v>
      </c>
      <c r="K8488" s="2" t="s">
        <v>320</v>
      </c>
      <c r="L8488" s="163">
        <f t="shared" si="427"/>
        <v>0</v>
      </c>
      <c r="M8488" s="163">
        <f t="shared" si="428"/>
        <v>0</v>
      </c>
      <c r="N8488" s="181"/>
      <c r="O8488" s="8"/>
      <c r="P8488" s="8"/>
      <c r="Q8488" s="8"/>
      <c r="R8488" s="8"/>
      <c r="S8488" s="122"/>
      <c r="T8488" s="8"/>
      <c r="U8488" s="8"/>
      <c r="V8488" s="8"/>
      <c r="W8488" s="8"/>
      <c r="X8488" s="122"/>
      <c r="Y8488" s="8"/>
      <c r="Z8488" s="8"/>
      <c r="AA8488" s="8"/>
      <c r="AB8488" s="8"/>
      <c r="AC8488" s="122"/>
      <c r="AD8488" s="8"/>
      <c r="AE8488" s="8"/>
      <c r="AF8488" s="8"/>
      <c r="AG8488" s="8"/>
      <c r="AH8488" s="122"/>
      <c r="AI8488" s="137"/>
      <c r="AJ8488" s="137"/>
      <c r="AK8488" s="137"/>
      <c r="AL8488" s="137"/>
      <c r="AM8488" s="138"/>
      <c r="AN8488" s="8"/>
      <c r="AO8488" s="8"/>
      <c r="AP8488" s="8"/>
      <c r="AQ8488" s="8"/>
      <c r="AR8488" s="122"/>
      <c r="AS8488" s="139"/>
      <c r="AT8488" s="139"/>
      <c r="AU8488" s="139"/>
      <c r="AV8488" s="139"/>
      <c r="AW8488" s="140"/>
      <c r="AX8488" s="8"/>
      <c r="AY8488" s="8"/>
      <c r="AZ8488" s="8"/>
      <c r="BA8488" s="8"/>
      <c r="BB8488" s="122"/>
      <c r="BC8488" s="8"/>
      <c r="BD8488" s="8"/>
      <c r="BE8488" s="8"/>
      <c r="BF8488" s="8"/>
      <c r="BG8488" s="122"/>
      <c r="BH8488" s="8"/>
      <c r="BI8488" s="8"/>
      <c r="BJ8488" s="8"/>
      <c r="BK8488" s="8"/>
      <c r="BL8488" s="122"/>
      <c r="BM8488" s="8"/>
      <c r="BN8488" s="8"/>
      <c r="BO8488" s="8"/>
      <c r="BP8488" s="8"/>
      <c r="BQ8488" s="122"/>
      <c r="BR8488" s="8"/>
      <c r="BS8488" s="8"/>
      <c r="BT8488" s="8"/>
      <c r="BU8488" s="8"/>
      <c r="BV8488" s="122"/>
    </row>
    <row r="8489" spans="1:74" hidden="1" x14ac:dyDescent="0.3">
      <c r="A8489" s="8"/>
      <c r="B8489" s="2" t="s">
        <v>2</v>
      </c>
      <c r="C8489" s="2" t="s">
        <v>3</v>
      </c>
      <c r="D8489" s="2" t="s">
        <v>755</v>
      </c>
      <c r="E8489" s="9" t="s">
        <v>847</v>
      </c>
      <c r="F8489" s="10">
        <v>2</v>
      </c>
      <c r="G8489" s="18" t="s">
        <v>5</v>
      </c>
      <c r="H8489" s="3">
        <v>2024</v>
      </c>
      <c r="I8489" s="20" t="s">
        <v>284</v>
      </c>
      <c r="J8489" s="2" t="s">
        <v>295</v>
      </c>
      <c r="K8489" s="2" t="s">
        <v>320</v>
      </c>
      <c r="L8489" s="163">
        <f t="shared" si="427"/>
        <v>0</v>
      </c>
      <c r="M8489" s="163">
        <f t="shared" si="428"/>
        <v>0</v>
      </c>
      <c r="N8489" s="181"/>
      <c r="O8489" s="8"/>
      <c r="P8489" s="8"/>
      <c r="Q8489" s="8"/>
      <c r="R8489" s="8"/>
      <c r="S8489" s="122"/>
      <c r="T8489" s="8"/>
      <c r="U8489" s="8"/>
      <c r="V8489" s="8"/>
      <c r="W8489" s="8"/>
      <c r="X8489" s="122"/>
      <c r="Y8489" s="8"/>
      <c r="Z8489" s="8"/>
      <c r="AA8489" s="8"/>
      <c r="AB8489" s="8"/>
      <c r="AC8489" s="122"/>
      <c r="AD8489" s="8"/>
      <c r="AE8489" s="8"/>
      <c r="AF8489" s="8"/>
      <c r="AG8489" s="8"/>
      <c r="AH8489" s="122"/>
      <c r="AI8489" s="137"/>
      <c r="AJ8489" s="137"/>
      <c r="AK8489" s="137"/>
      <c r="AL8489" s="137"/>
      <c r="AM8489" s="138"/>
      <c r="AN8489" s="8"/>
      <c r="AO8489" s="8"/>
      <c r="AP8489" s="8"/>
      <c r="AQ8489" s="8"/>
      <c r="AR8489" s="122"/>
      <c r="AS8489" s="139"/>
      <c r="AT8489" s="139"/>
      <c r="AU8489" s="139"/>
      <c r="AV8489" s="139"/>
      <c r="AW8489" s="140"/>
      <c r="AX8489" s="8"/>
      <c r="AY8489" s="8"/>
      <c r="AZ8489" s="8"/>
      <c r="BA8489" s="8"/>
      <c r="BB8489" s="122"/>
      <c r="BC8489" s="8"/>
      <c r="BD8489" s="8"/>
      <c r="BE8489" s="8"/>
      <c r="BF8489" s="8"/>
      <c r="BG8489" s="122"/>
      <c r="BH8489" s="8"/>
      <c r="BI8489" s="8"/>
      <c r="BJ8489" s="8"/>
      <c r="BK8489" s="8"/>
      <c r="BL8489" s="122"/>
      <c r="BM8489" s="8"/>
      <c r="BN8489" s="8"/>
      <c r="BO8489" s="8"/>
      <c r="BP8489" s="8"/>
      <c r="BQ8489" s="122"/>
      <c r="BR8489" s="8"/>
      <c r="BS8489" s="8"/>
      <c r="BT8489" s="8"/>
      <c r="BU8489" s="8"/>
      <c r="BV8489" s="122"/>
    </row>
    <row r="8490" spans="1:74" hidden="1" x14ac:dyDescent="0.3">
      <c r="A8490" s="8"/>
      <c r="B8490" s="2" t="s">
        <v>2</v>
      </c>
      <c r="C8490" s="2" t="s">
        <v>3</v>
      </c>
      <c r="D8490" s="2" t="s">
        <v>755</v>
      </c>
      <c r="E8490" s="9" t="s">
        <v>847</v>
      </c>
      <c r="F8490" s="10">
        <v>2</v>
      </c>
      <c r="G8490" s="18" t="s">
        <v>5</v>
      </c>
      <c r="H8490" s="3">
        <v>2024</v>
      </c>
      <c r="I8490" s="20" t="s">
        <v>290</v>
      </c>
      <c r="J8490" s="2" t="s">
        <v>299</v>
      </c>
      <c r="K8490" s="2" t="s">
        <v>318</v>
      </c>
      <c r="L8490" s="163">
        <f t="shared" si="427"/>
        <v>0</v>
      </c>
      <c r="M8490" s="163">
        <f t="shared" si="428"/>
        <v>0</v>
      </c>
      <c r="N8490" s="181"/>
      <c r="O8490" s="8"/>
      <c r="P8490" s="8"/>
      <c r="Q8490" s="8"/>
      <c r="R8490" s="8"/>
      <c r="S8490" s="122"/>
      <c r="T8490" s="8"/>
      <c r="U8490" s="8"/>
      <c r="V8490" s="8"/>
      <c r="W8490" s="8"/>
      <c r="X8490" s="122"/>
      <c r="Y8490" s="8"/>
      <c r="Z8490" s="8"/>
      <c r="AA8490" s="8"/>
      <c r="AB8490" s="8"/>
      <c r="AC8490" s="122"/>
      <c r="AD8490" s="8"/>
      <c r="AE8490" s="8"/>
      <c r="AF8490" s="8"/>
      <c r="AG8490" s="8"/>
      <c r="AH8490" s="122"/>
      <c r="AI8490" s="137"/>
      <c r="AJ8490" s="137"/>
      <c r="AK8490" s="137"/>
      <c r="AL8490" s="137"/>
      <c r="AM8490" s="138"/>
      <c r="AN8490" s="8"/>
      <c r="AO8490" s="8"/>
      <c r="AP8490" s="8"/>
      <c r="AQ8490" s="8"/>
      <c r="AR8490" s="122"/>
      <c r="AS8490" s="139"/>
      <c r="AT8490" s="139"/>
      <c r="AU8490" s="139"/>
      <c r="AV8490" s="139"/>
      <c r="AW8490" s="140"/>
      <c r="AX8490" s="8"/>
      <c r="AY8490" s="8"/>
      <c r="AZ8490" s="8"/>
      <c r="BA8490" s="8"/>
      <c r="BB8490" s="122"/>
      <c r="BC8490" s="8"/>
      <c r="BD8490" s="8"/>
      <c r="BE8490" s="8"/>
      <c r="BF8490" s="8"/>
      <c r="BG8490" s="122"/>
      <c r="BH8490" s="8"/>
      <c r="BI8490" s="8"/>
      <c r="BJ8490" s="8"/>
      <c r="BK8490" s="8"/>
      <c r="BL8490" s="122"/>
      <c r="BM8490" s="8"/>
      <c r="BN8490" s="8"/>
      <c r="BO8490" s="8"/>
      <c r="BP8490" s="8"/>
      <c r="BQ8490" s="122"/>
      <c r="BR8490" s="8"/>
      <c r="BS8490" s="8"/>
      <c r="BT8490" s="8"/>
      <c r="BU8490" s="8"/>
      <c r="BV8490" s="122"/>
    </row>
    <row r="8491" spans="1:74" hidden="1" x14ac:dyDescent="0.3">
      <c r="A8491" s="8"/>
      <c r="B8491" s="2" t="s">
        <v>2</v>
      </c>
      <c r="C8491" s="2" t="s">
        <v>3</v>
      </c>
      <c r="D8491" s="2" t="s">
        <v>755</v>
      </c>
      <c r="E8491" s="9" t="s">
        <v>847</v>
      </c>
      <c r="F8491" s="10">
        <v>2</v>
      </c>
      <c r="G8491" s="18" t="s">
        <v>5</v>
      </c>
      <c r="H8491" s="3">
        <v>2024</v>
      </c>
      <c r="I8491" s="20" t="s">
        <v>315</v>
      </c>
      <c r="J8491" s="2" t="s">
        <v>347</v>
      </c>
      <c r="K8491" s="2" t="s">
        <v>320</v>
      </c>
      <c r="L8491" s="163">
        <f t="shared" si="427"/>
        <v>0</v>
      </c>
      <c r="M8491" s="163">
        <f t="shared" si="428"/>
        <v>0</v>
      </c>
      <c r="N8491" s="181"/>
      <c r="O8491" s="8"/>
      <c r="P8491" s="8"/>
      <c r="Q8491" s="8"/>
      <c r="R8491" s="8"/>
      <c r="S8491" s="122"/>
      <c r="T8491" s="8"/>
      <c r="U8491" s="8"/>
      <c r="V8491" s="8"/>
      <c r="W8491" s="8"/>
      <c r="X8491" s="122"/>
      <c r="Y8491" s="8"/>
      <c r="Z8491" s="8"/>
      <c r="AA8491" s="8"/>
      <c r="AB8491" s="8"/>
      <c r="AC8491" s="122"/>
      <c r="AD8491" s="8"/>
      <c r="AE8491" s="8"/>
      <c r="AF8491" s="8"/>
      <c r="AG8491" s="8"/>
      <c r="AH8491" s="122"/>
      <c r="AI8491" s="137"/>
      <c r="AJ8491" s="137"/>
      <c r="AK8491" s="137"/>
      <c r="AL8491" s="137"/>
      <c r="AM8491" s="138"/>
      <c r="AN8491" s="8"/>
      <c r="AO8491" s="8"/>
      <c r="AP8491" s="8"/>
      <c r="AQ8491" s="8"/>
      <c r="AR8491" s="122"/>
      <c r="AS8491" s="139"/>
      <c r="AT8491" s="139"/>
      <c r="AU8491" s="139"/>
      <c r="AV8491" s="139"/>
      <c r="AW8491" s="140"/>
      <c r="AX8491" s="8"/>
      <c r="AY8491" s="8"/>
      <c r="AZ8491" s="8"/>
      <c r="BA8491" s="8"/>
      <c r="BB8491" s="122"/>
      <c r="BC8491" s="8"/>
      <c r="BD8491" s="8"/>
      <c r="BE8491" s="8"/>
      <c r="BF8491" s="8"/>
      <c r="BG8491" s="122"/>
      <c r="BH8491" s="8"/>
      <c r="BI8491" s="8"/>
      <c r="BJ8491" s="8"/>
      <c r="BK8491" s="8"/>
      <c r="BL8491" s="122"/>
      <c r="BM8491" s="8"/>
      <c r="BN8491" s="8"/>
      <c r="BO8491" s="8"/>
      <c r="BP8491" s="8"/>
      <c r="BQ8491" s="122"/>
      <c r="BR8491" s="8"/>
      <c r="BS8491" s="8"/>
      <c r="BT8491" s="8"/>
      <c r="BU8491" s="8"/>
      <c r="BV8491" s="122"/>
    </row>
    <row r="8492" spans="1:74" hidden="1" x14ac:dyDescent="0.3">
      <c r="A8492" s="8"/>
      <c r="B8492" s="2" t="s">
        <v>2</v>
      </c>
      <c r="C8492" s="2" t="s">
        <v>3</v>
      </c>
      <c r="D8492" s="2" t="s">
        <v>755</v>
      </c>
      <c r="E8492" s="9" t="s">
        <v>847</v>
      </c>
      <c r="F8492" s="10">
        <v>2</v>
      </c>
      <c r="G8492" s="18" t="s">
        <v>5</v>
      </c>
      <c r="H8492" s="3">
        <v>2024</v>
      </c>
      <c r="I8492" s="20" t="s">
        <v>315</v>
      </c>
      <c r="J8492" s="2" t="s">
        <v>296</v>
      </c>
      <c r="K8492" s="2" t="s">
        <v>321</v>
      </c>
      <c r="L8492" s="163">
        <f t="shared" si="427"/>
        <v>0</v>
      </c>
      <c r="M8492" s="163">
        <f t="shared" si="428"/>
        <v>0</v>
      </c>
      <c r="N8492" s="181"/>
      <c r="O8492" s="8"/>
      <c r="P8492" s="8"/>
      <c r="Q8492" s="8"/>
      <c r="R8492" s="8"/>
      <c r="S8492" s="122"/>
      <c r="T8492" s="8"/>
      <c r="U8492" s="8"/>
      <c r="V8492" s="8"/>
      <c r="W8492" s="8"/>
      <c r="X8492" s="122"/>
      <c r="Y8492" s="8"/>
      <c r="Z8492" s="8"/>
      <c r="AA8492" s="8"/>
      <c r="AB8492" s="8"/>
      <c r="AC8492" s="122"/>
      <c r="AD8492" s="8"/>
      <c r="AE8492" s="8"/>
      <c r="AF8492" s="8"/>
      <c r="AG8492" s="8"/>
      <c r="AH8492" s="122"/>
      <c r="AI8492" s="137"/>
      <c r="AJ8492" s="137"/>
      <c r="AK8492" s="137"/>
      <c r="AL8492" s="137"/>
      <c r="AM8492" s="138"/>
      <c r="AN8492" s="8"/>
      <c r="AO8492" s="8"/>
      <c r="AP8492" s="8"/>
      <c r="AQ8492" s="8"/>
      <c r="AR8492" s="122"/>
      <c r="AS8492" s="139"/>
      <c r="AT8492" s="139"/>
      <c r="AU8492" s="139"/>
      <c r="AV8492" s="139"/>
      <c r="AW8492" s="140"/>
      <c r="AX8492" s="8"/>
      <c r="AY8492" s="8"/>
      <c r="AZ8492" s="8"/>
      <c r="BA8492" s="8"/>
      <c r="BB8492" s="122"/>
      <c r="BC8492" s="8"/>
      <c r="BD8492" s="8"/>
      <c r="BE8492" s="8"/>
      <c r="BF8492" s="8"/>
      <c r="BG8492" s="122"/>
      <c r="BH8492" s="8"/>
      <c r="BI8492" s="8"/>
      <c r="BJ8492" s="8"/>
      <c r="BK8492" s="8"/>
      <c r="BL8492" s="122"/>
      <c r="BM8492" s="8"/>
      <c r="BN8492" s="8"/>
      <c r="BO8492" s="8"/>
      <c r="BP8492" s="8"/>
      <c r="BQ8492" s="122"/>
      <c r="BR8492" s="8"/>
      <c r="BS8492" s="8"/>
      <c r="BT8492" s="8"/>
      <c r="BU8492" s="8"/>
      <c r="BV8492" s="122"/>
    </row>
    <row r="8493" spans="1:74" hidden="1" x14ac:dyDescent="0.3">
      <c r="A8493" s="8"/>
      <c r="B8493" s="2" t="s">
        <v>2</v>
      </c>
      <c r="C8493" s="2" t="s">
        <v>3</v>
      </c>
      <c r="D8493" s="2" t="s">
        <v>755</v>
      </c>
      <c r="E8493" s="9" t="s">
        <v>847</v>
      </c>
      <c r="F8493" s="10">
        <v>2</v>
      </c>
      <c r="G8493" s="18" t="s">
        <v>5</v>
      </c>
      <c r="H8493" s="3">
        <v>2024</v>
      </c>
      <c r="I8493" s="20" t="s">
        <v>316</v>
      </c>
      <c r="J8493" s="2" t="s">
        <v>297</v>
      </c>
      <c r="K8493" s="2" t="s">
        <v>318</v>
      </c>
      <c r="L8493" s="163">
        <f t="shared" si="427"/>
        <v>0</v>
      </c>
      <c r="M8493" s="163">
        <f t="shared" si="428"/>
        <v>0</v>
      </c>
      <c r="N8493" s="181"/>
      <c r="O8493" s="8"/>
      <c r="P8493" s="8"/>
      <c r="Q8493" s="8"/>
      <c r="R8493" s="8"/>
      <c r="S8493" s="122"/>
      <c r="T8493" s="8"/>
      <c r="U8493" s="8"/>
      <c r="V8493" s="8"/>
      <c r="W8493" s="8"/>
      <c r="X8493" s="122"/>
      <c r="Y8493" s="8"/>
      <c r="Z8493" s="8"/>
      <c r="AA8493" s="8"/>
      <c r="AB8493" s="8"/>
      <c r="AC8493" s="122"/>
      <c r="AD8493" s="8"/>
      <c r="AE8493" s="8"/>
      <c r="AF8493" s="8"/>
      <c r="AG8493" s="8"/>
      <c r="AH8493" s="122"/>
      <c r="AI8493" s="137"/>
      <c r="AJ8493" s="137"/>
      <c r="AK8493" s="137"/>
      <c r="AL8493" s="137"/>
      <c r="AM8493" s="138"/>
      <c r="AN8493" s="8"/>
      <c r="AO8493" s="8"/>
      <c r="AP8493" s="8"/>
      <c r="AQ8493" s="8"/>
      <c r="AR8493" s="122"/>
      <c r="AS8493" s="139"/>
      <c r="AT8493" s="139"/>
      <c r="AU8493" s="139"/>
      <c r="AV8493" s="139"/>
      <c r="AW8493" s="140"/>
      <c r="AX8493" s="8"/>
      <c r="AY8493" s="8"/>
      <c r="AZ8493" s="8"/>
      <c r="BA8493" s="8"/>
      <c r="BB8493" s="122"/>
      <c r="BC8493" s="8"/>
      <c r="BD8493" s="8"/>
      <c r="BE8493" s="8"/>
      <c r="BF8493" s="8"/>
      <c r="BG8493" s="122"/>
      <c r="BH8493" s="8"/>
      <c r="BI8493" s="8"/>
      <c r="BJ8493" s="8"/>
      <c r="BK8493" s="8"/>
      <c r="BL8493" s="122"/>
      <c r="BM8493" s="8"/>
      <c r="BN8493" s="8"/>
      <c r="BO8493" s="8"/>
      <c r="BP8493" s="8"/>
      <c r="BQ8493" s="122"/>
      <c r="BR8493" s="8"/>
      <c r="BS8493" s="8"/>
      <c r="BT8493" s="8"/>
      <c r="BU8493" s="8"/>
      <c r="BV8493" s="122"/>
    </row>
    <row r="8494" spans="1:74" hidden="1" x14ac:dyDescent="0.3">
      <c r="A8494" s="8"/>
      <c r="B8494" s="2" t="s">
        <v>2</v>
      </c>
      <c r="C8494" s="2" t="s">
        <v>3</v>
      </c>
      <c r="D8494" s="2" t="s">
        <v>755</v>
      </c>
      <c r="E8494" s="9" t="s">
        <v>847</v>
      </c>
      <c r="F8494" s="10">
        <v>2</v>
      </c>
      <c r="G8494" s="18" t="s">
        <v>5</v>
      </c>
      <c r="H8494" s="3">
        <v>2024</v>
      </c>
      <c r="I8494" s="20" t="s">
        <v>316</v>
      </c>
      <c r="J8494" s="8" t="s">
        <v>348</v>
      </c>
      <c r="K8494" s="8" t="s">
        <v>320</v>
      </c>
      <c r="L8494" s="163">
        <f t="shared" si="427"/>
        <v>0</v>
      </c>
      <c r="M8494" s="163">
        <f t="shared" si="428"/>
        <v>0</v>
      </c>
      <c r="N8494" s="181"/>
      <c r="O8494" s="8"/>
      <c r="P8494" s="8"/>
      <c r="Q8494" s="8"/>
      <c r="R8494" s="8"/>
      <c r="S8494" s="122"/>
      <c r="T8494" s="8"/>
      <c r="U8494" s="8"/>
      <c r="V8494" s="8"/>
      <c r="W8494" s="8"/>
      <c r="X8494" s="122"/>
      <c r="Y8494" s="8"/>
      <c r="Z8494" s="8"/>
      <c r="AA8494" s="8"/>
      <c r="AB8494" s="8"/>
      <c r="AC8494" s="122"/>
      <c r="AD8494" s="8"/>
      <c r="AE8494" s="8"/>
      <c r="AF8494" s="8"/>
      <c r="AG8494" s="8"/>
      <c r="AH8494" s="122"/>
      <c r="AI8494" s="137"/>
      <c r="AJ8494" s="137"/>
      <c r="AK8494" s="137"/>
      <c r="AL8494" s="137"/>
      <c r="AM8494" s="138"/>
      <c r="AN8494" s="8"/>
      <c r="AO8494" s="8"/>
      <c r="AP8494" s="8"/>
      <c r="AQ8494" s="8"/>
      <c r="AR8494" s="122"/>
      <c r="AS8494" s="139"/>
      <c r="AT8494" s="139"/>
      <c r="AU8494" s="139"/>
      <c r="AV8494" s="139"/>
      <c r="AW8494" s="140"/>
      <c r="AX8494" s="8"/>
      <c r="AY8494" s="8"/>
      <c r="AZ8494" s="8"/>
      <c r="BA8494" s="8"/>
      <c r="BB8494" s="122"/>
      <c r="BC8494" s="8"/>
      <c r="BD8494" s="8"/>
      <c r="BE8494" s="8"/>
      <c r="BF8494" s="8"/>
      <c r="BG8494" s="122"/>
      <c r="BH8494" s="8"/>
      <c r="BI8494" s="8"/>
      <c r="BJ8494" s="8"/>
      <c r="BK8494" s="8"/>
      <c r="BL8494" s="122"/>
      <c r="BM8494" s="8"/>
      <c r="BN8494" s="8"/>
      <c r="BO8494" s="8"/>
      <c r="BP8494" s="8"/>
      <c r="BQ8494" s="122"/>
      <c r="BR8494" s="8"/>
      <c r="BS8494" s="8"/>
      <c r="BT8494" s="8"/>
      <c r="BU8494" s="8"/>
      <c r="BV8494" s="122"/>
    </row>
    <row r="8495" spans="1:74" hidden="1" x14ac:dyDescent="0.3">
      <c r="A8495" s="8"/>
      <c r="B8495" s="2" t="s">
        <v>2</v>
      </c>
      <c r="C8495" s="2" t="s">
        <v>3</v>
      </c>
      <c r="D8495" s="2" t="s">
        <v>755</v>
      </c>
      <c r="E8495" s="9" t="s">
        <v>847</v>
      </c>
      <c r="F8495" s="10">
        <v>2</v>
      </c>
      <c r="G8495" s="18" t="s">
        <v>5</v>
      </c>
      <c r="H8495" s="3">
        <v>2024</v>
      </c>
      <c r="I8495" s="20" t="s">
        <v>282</v>
      </c>
      <c r="J8495" s="2" t="s">
        <v>272</v>
      </c>
      <c r="K8495" s="2" t="s">
        <v>321</v>
      </c>
      <c r="L8495" s="163">
        <f t="shared" si="427"/>
        <v>0</v>
      </c>
      <c r="M8495" s="163">
        <f t="shared" si="428"/>
        <v>0</v>
      </c>
      <c r="N8495" s="181"/>
      <c r="O8495" s="8"/>
      <c r="P8495" s="8"/>
      <c r="Q8495" s="8"/>
      <c r="R8495" s="8"/>
      <c r="S8495" s="122"/>
      <c r="T8495" s="8"/>
      <c r="U8495" s="8"/>
      <c r="V8495" s="8"/>
      <c r="W8495" s="8"/>
      <c r="X8495" s="122"/>
      <c r="Y8495" s="8"/>
      <c r="Z8495" s="8"/>
      <c r="AA8495" s="8"/>
      <c r="AB8495" s="8"/>
      <c r="AC8495" s="122"/>
      <c r="AD8495" s="8"/>
      <c r="AE8495" s="8"/>
      <c r="AF8495" s="8"/>
      <c r="AG8495" s="8"/>
      <c r="AH8495" s="122"/>
      <c r="AI8495" s="137"/>
      <c r="AJ8495" s="137"/>
      <c r="AK8495" s="137"/>
      <c r="AL8495" s="137"/>
      <c r="AM8495" s="138"/>
      <c r="AN8495" s="8"/>
      <c r="AO8495" s="8"/>
      <c r="AP8495" s="8"/>
      <c r="AQ8495" s="8"/>
      <c r="AR8495" s="122"/>
      <c r="AS8495" s="139"/>
      <c r="AT8495" s="139"/>
      <c r="AU8495" s="139"/>
      <c r="AV8495" s="139"/>
      <c r="AW8495" s="140"/>
      <c r="AX8495" s="8"/>
      <c r="AY8495" s="8"/>
      <c r="AZ8495" s="8"/>
      <c r="BA8495" s="8"/>
      <c r="BB8495" s="122"/>
      <c r="BC8495" s="8"/>
      <c r="BD8495" s="8"/>
      <c r="BE8495" s="8"/>
      <c r="BF8495" s="8"/>
      <c r="BG8495" s="122"/>
      <c r="BH8495" s="8"/>
      <c r="BI8495" s="8"/>
      <c r="BJ8495" s="8"/>
      <c r="BK8495" s="8"/>
      <c r="BL8495" s="122"/>
      <c r="BM8495" s="8"/>
      <c r="BN8495" s="8"/>
      <c r="BO8495" s="8"/>
      <c r="BP8495" s="8"/>
      <c r="BQ8495" s="122"/>
      <c r="BR8495" s="8"/>
      <c r="BS8495" s="8"/>
      <c r="BT8495" s="8"/>
      <c r="BU8495" s="8"/>
      <c r="BV8495" s="122"/>
    </row>
    <row r="8496" spans="1:74" hidden="1" x14ac:dyDescent="0.3">
      <c r="A8496" s="8"/>
      <c r="B8496" s="2" t="s">
        <v>2</v>
      </c>
      <c r="C8496" s="2" t="s">
        <v>3</v>
      </c>
      <c r="D8496" s="2" t="s">
        <v>755</v>
      </c>
      <c r="E8496" s="9" t="s">
        <v>847</v>
      </c>
      <c r="F8496" s="10">
        <v>2</v>
      </c>
      <c r="G8496" s="18" t="s">
        <v>5</v>
      </c>
      <c r="H8496" s="3">
        <v>2024</v>
      </c>
      <c r="I8496" s="20" t="s">
        <v>282</v>
      </c>
      <c r="J8496" s="2" t="s">
        <v>273</v>
      </c>
      <c r="K8496" s="2" t="s">
        <v>321</v>
      </c>
      <c r="L8496" s="165">
        <f t="shared" si="427"/>
        <v>0</v>
      </c>
      <c r="M8496" s="163">
        <f t="shared" si="428"/>
        <v>0</v>
      </c>
      <c r="N8496" s="181"/>
      <c r="O8496" s="8"/>
      <c r="P8496" s="8"/>
      <c r="Q8496" s="8"/>
      <c r="R8496" s="8"/>
      <c r="S8496" s="122"/>
      <c r="T8496" s="8"/>
      <c r="U8496" s="8"/>
      <c r="V8496" s="8"/>
      <c r="W8496" s="8"/>
      <c r="X8496" s="122"/>
      <c r="Y8496" s="8"/>
      <c r="Z8496" s="8"/>
      <c r="AA8496" s="8"/>
      <c r="AB8496" s="8"/>
      <c r="AC8496" s="122"/>
      <c r="AD8496" s="8"/>
      <c r="AE8496" s="8"/>
      <c r="AF8496" s="8"/>
      <c r="AG8496" s="8"/>
      <c r="AH8496" s="122"/>
      <c r="AI8496" s="137"/>
      <c r="AJ8496" s="137"/>
      <c r="AK8496" s="137"/>
      <c r="AL8496" s="137"/>
      <c r="AM8496" s="138"/>
      <c r="AN8496" s="8"/>
      <c r="AO8496" s="8"/>
      <c r="AP8496" s="8"/>
      <c r="AQ8496" s="8"/>
      <c r="AR8496" s="122"/>
      <c r="AS8496" s="139"/>
      <c r="AT8496" s="139"/>
      <c r="AU8496" s="139"/>
      <c r="AV8496" s="139"/>
      <c r="AW8496" s="140"/>
      <c r="AX8496" s="8"/>
      <c r="AY8496" s="8"/>
      <c r="AZ8496" s="8"/>
      <c r="BA8496" s="8"/>
      <c r="BB8496" s="122"/>
      <c r="BC8496" s="8"/>
      <c r="BD8496" s="8"/>
      <c r="BE8496" s="8"/>
      <c r="BF8496" s="8"/>
      <c r="BG8496" s="122"/>
      <c r="BH8496" s="8"/>
      <c r="BI8496" s="8"/>
      <c r="BJ8496" s="8"/>
      <c r="BK8496" s="8"/>
      <c r="BL8496" s="122"/>
      <c r="BM8496" s="8"/>
      <c r="BN8496" s="8"/>
      <c r="BO8496" s="8"/>
      <c r="BP8496" s="8"/>
      <c r="BQ8496" s="122"/>
      <c r="BR8496" s="8"/>
      <c r="BS8496" s="8"/>
      <c r="BT8496" s="8"/>
      <c r="BU8496" s="8"/>
      <c r="BV8496" s="122"/>
    </row>
    <row r="8497" spans="1:74" hidden="1" x14ac:dyDescent="0.3">
      <c r="A8497" s="8"/>
      <c r="B8497" s="2" t="s">
        <v>2</v>
      </c>
      <c r="C8497" s="2" t="s">
        <v>3</v>
      </c>
      <c r="D8497" s="2" t="s">
        <v>755</v>
      </c>
      <c r="E8497" s="9" t="s">
        <v>847</v>
      </c>
      <c r="F8497" s="10">
        <v>2</v>
      </c>
      <c r="G8497" s="18" t="s">
        <v>5</v>
      </c>
      <c r="H8497" s="3">
        <v>2024</v>
      </c>
      <c r="I8497" s="20" t="s">
        <v>282</v>
      </c>
      <c r="J8497" s="2" t="s">
        <v>274</v>
      </c>
      <c r="K8497" s="2" t="s">
        <v>321</v>
      </c>
      <c r="L8497" s="163">
        <f t="shared" si="427"/>
        <v>0</v>
      </c>
      <c r="M8497" s="163">
        <f t="shared" si="428"/>
        <v>0</v>
      </c>
      <c r="N8497" s="181"/>
      <c r="O8497" s="8"/>
      <c r="P8497" s="8"/>
      <c r="Q8497" s="8"/>
      <c r="R8497" s="8"/>
      <c r="S8497" s="122"/>
      <c r="T8497" s="8"/>
      <c r="U8497" s="8"/>
      <c r="V8497" s="8"/>
      <c r="W8497" s="8"/>
      <c r="X8497" s="122"/>
      <c r="Y8497" s="8"/>
      <c r="Z8497" s="8"/>
      <c r="AA8497" s="8"/>
      <c r="AB8497" s="8"/>
      <c r="AC8497" s="122"/>
      <c r="AD8497" s="8"/>
      <c r="AE8497" s="8"/>
      <c r="AF8497" s="8"/>
      <c r="AG8497" s="8"/>
      <c r="AH8497" s="122"/>
      <c r="AI8497" s="137"/>
      <c r="AJ8497" s="137"/>
      <c r="AK8497" s="137"/>
      <c r="AL8497" s="137"/>
      <c r="AM8497" s="138"/>
      <c r="AN8497" s="8"/>
      <c r="AO8497" s="8"/>
      <c r="AP8497" s="8"/>
      <c r="AQ8497" s="8"/>
      <c r="AR8497" s="122"/>
      <c r="AS8497" s="139"/>
      <c r="AT8497" s="139"/>
      <c r="AU8497" s="139"/>
      <c r="AV8497" s="139"/>
      <c r="AW8497" s="140"/>
      <c r="AX8497" s="8"/>
      <c r="AY8497" s="8"/>
      <c r="AZ8497" s="8"/>
      <c r="BA8497" s="8"/>
      <c r="BB8497" s="122"/>
      <c r="BC8497" s="8"/>
      <c r="BD8497" s="8"/>
      <c r="BE8497" s="8"/>
      <c r="BF8497" s="8"/>
      <c r="BG8497" s="122"/>
      <c r="BH8497" s="8"/>
      <c r="BI8497" s="8"/>
      <c r="BJ8497" s="8"/>
      <c r="BK8497" s="8"/>
      <c r="BL8497" s="122"/>
      <c r="BM8497" s="8"/>
      <c r="BN8497" s="8"/>
      <c r="BO8497" s="8"/>
      <c r="BP8497" s="8"/>
      <c r="BQ8497" s="122"/>
      <c r="BR8497" s="8"/>
      <c r="BS8497" s="8"/>
      <c r="BT8497" s="8"/>
      <c r="BU8497" s="8"/>
      <c r="BV8497" s="122"/>
    </row>
    <row r="8498" spans="1:74" hidden="1" x14ac:dyDescent="0.3">
      <c r="A8498" s="8"/>
      <c r="B8498" s="2" t="s">
        <v>2</v>
      </c>
      <c r="C8498" s="2" t="s">
        <v>3</v>
      </c>
      <c r="D8498" s="2" t="s">
        <v>755</v>
      </c>
      <c r="E8498" s="9" t="s">
        <v>847</v>
      </c>
      <c r="F8498" s="10">
        <v>2</v>
      </c>
      <c r="G8498" s="18" t="s">
        <v>5</v>
      </c>
      <c r="H8498" s="3">
        <v>2024</v>
      </c>
      <c r="I8498" s="20" t="s">
        <v>282</v>
      </c>
      <c r="J8498" s="2" t="s">
        <v>275</v>
      </c>
      <c r="K8498" s="2" t="s">
        <v>321</v>
      </c>
      <c r="L8498" s="163">
        <f t="shared" si="427"/>
        <v>0</v>
      </c>
      <c r="M8498" s="163">
        <f t="shared" si="428"/>
        <v>0</v>
      </c>
      <c r="N8498" s="181"/>
      <c r="O8498" s="8"/>
      <c r="P8498" s="8"/>
      <c r="Q8498" s="8"/>
      <c r="R8498" s="8"/>
      <c r="S8498" s="122"/>
      <c r="T8498" s="8"/>
      <c r="U8498" s="8"/>
      <c r="V8498" s="8"/>
      <c r="W8498" s="8"/>
      <c r="X8498" s="122"/>
      <c r="Y8498" s="8"/>
      <c r="Z8498" s="8"/>
      <c r="AA8498" s="8"/>
      <c r="AB8498" s="8"/>
      <c r="AC8498" s="122"/>
      <c r="AD8498" s="8"/>
      <c r="AE8498" s="8"/>
      <c r="AF8498" s="8"/>
      <c r="AG8498" s="8"/>
      <c r="AH8498" s="122"/>
      <c r="AI8498" s="137"/>
      <c r="AJ8498" s="137"/>
      <c r="AK8498" s="137"/>
      <c r="AL8498" s="137"/>
      <c r="AM8498" s="138"/>
      <c r="AN8498" s="8"/>
      <c r="AO8498" s="8"/>
      <c r="AP8498" s="8"/>
      <c r="AQ8498" s="8"/>
      <c r="AR8498" s="122"/>
      <c r="AS8498" s="139"/>
      <c r="AT8498" s="139"/>
      <c r="AU8498" s="139"/>
      <c r="AV8498" s="139"/>
      <c r="AW8498" s="140"/>
      <c r="AX8498" s="8"/>
      <c r="AY8498" s="8"/>
      <c r="AZ8498" s="8"/>
      <c r="BA8498" s="8"/>
      <c r="BB8498" s="122"/>
      <c r="BC8498" s="8"/>
      <c r="BD8498" s="8"/>
      <c r="BE8498" s="8"/>
      <c r="BF8498" s="8"/>
      <c r="BG8498" s="122"/>
      <c r="BH8498" s="8"/>
      <c r="BI8498" s="8"/>
      <c r="BJ8498" s="8"/>
      <c r="BK8498" s="8"/>
      <c r="BL8498" s="122"/>
      <c r="BM8498" s="8"/>
      <c r="BN8498" s="8"/>
      <c r="BO8498" s="8"/>
      <c r="BP8498" s="8"/>
      <c r="BQ8498" s="122"/>
      <c r="BR8498" s="8"/>
      <c r="BS8498" s="8"/>
      <c r="BT8498" s="8"/>
      <c r="BU8498" s="8"/>
      <c r="BV8498" s="122"/>
    </row>
    <row r="8499" spans="1:74" hidden="1" x14ac:dyDescent="0.3">
      <c r="A8499" s="8"/>
      <c r="B8499" s="2" t="s">
        <v>2</v>
      </c>
      <c r="C8499" s="2" t="s">
        <v>3</v>
      </c>
      <c r="D8499" s="2" t="s">
        <v>755</v>
      </c>
      <c r="E8499" s="9" t="s">
        <v>847</v>
      </c>
      <c r="F8499" s="10">
        <v>2</v>
      </c>
      <c r="G8499" s="18" t="s">
        <v>5</v>
      </c>
      <c r="H8499" s="3">
        <v>2024</v>
      </c>
      <c r="I8499" s="20" t="s">
        <v>282</v>
      </c>
      <c r="J8499" s="2" t="s">
        <v>276</v>
      </c>
      <c r="K8499" s="2" t="s">
        <v>320</v>
      </c>
      <c r="L8499" s="163">
        <f t="shared" si="427"/>
        <v>0</v>
      </c>
      <c r="M8499" s="163">
        <f t="shared" si="428"/>
        <v>0</v>
      </c>
      <c r="N8499" s="181"/>
      <c r="O8499" s="8"/>
      <c r="P8499" s="8"/>
      <c r="Q8499" s="8"/>
      <c r="R8499" s="8"/>
      <c r="S8499" s="122"/>
      <c r="T8499" s="8"/>
      <c r="U8499" s="8"/>
      <c r="V8499" s="8"/>
      <c r="W8499" s="8"/>
      <c r="X8499" s="122"/>
      <c r="Y8499" s="8"/>
      <c r="Z8499" s="8"/>
      <c r="AA8499" s="8"/>
      <c r="AB8499" s="8"/>
      <c r="AC8499" s="122"/>
      <c r="AD8499" s="8"/>
      <c r="AE8499" s="8"/>
      <c r="AF8499" s="8"/>
      <c r="AG8499" s="8"/>
      <c r="AH8499" s="122"/>
      <c r="AI8499" s="137"/>
      <c r="AJ8499" s="137"/>
      <c r="AK8499" s="137"/>
      <c r="AL8499" s="137"/>
      <c r="AM8499" s="138"/>
      <c r="AN8499" s="8"/>
      <c r="AO8499" s="8"/>
      <c r="AP8499" s="8"/>
      <c r="AQ8499" s="8"/>
      <c r="AR8499" s="122"/>
      <c r="AS8499" s="139"/>
      <c r="AT8499" s="139"/>
      <c r="AU8499" s="139"/>
      <c r="AV8499" s="139"/>
      <c r="AW8499" s="140"/>
      <c r="AX8499" s="8"/>
      <c r="AY8499" s="8"/>
      <c r="AZ8499" s="8"/>
      <c r="BA8499" s="8"/>
      <c r="BB8499" s="122"/>
      <c r="BC8499" s="8"/>
      <c r="BD8499" s="8"/>
      <c r="BE8499" s="8"/>
      <c r="BF8499" s="8"/>
      <c r="BG8499" s="122"/>
      <c r="BH8499" s="8"/>
      <c r="BI8499" s="8"/>
      <c r="BJ8499" s="8"/>
      <c r="BK8499" s="8"/>
      <c r="BL8499" s="122"/>
      <c r="BM8499" s="8"/>
      <c r="BN8499" s="8"/>
      <c r="BO8499" s="8"/>
      <c r="BP8499" s="8"/>
      <c r="BQ8499" s="122"/>
      <c r="BR8499" s="8"/>
      <c r="BS8499" s="8"/>
      <c r="BT8499" s="8"/>
      <c r="BU8499" s="8"/>
      <c r="BV8499" s="122"/>
    </row>
    <row r="8500" spans="1:74" hidden="1" x14ac:dyDescent="0.3">
      <c r="A8500" s="8"/>
      <c r="B8500" s="2" t="s">
        <v>2</v>
      </c>
      <c r="C8500" s="2" t="s">
        <v>3</v>
      </c>
      <c r="D8500" s="2" t="s">
        <v>755</v>
      </c>
      <c r="E8500" s="9" t="s">
        <v>847</v>
      </c>
      <c r="F8500" s="10">
        <v>2</v>
      </c>
      <c r="G8500" s="18" t="s">
        <v>5</v>
      </c>
      <c r="H8500" s="3">
        <v>2024</v>
      </c>
      <c r="I8500" s="20" t="s">
        <v>282</v>
      </c>
      <c r="J8500" s="2" t="s">
        <v>277</v>
      </c>
      <c r="K8500" s="2" t="s">
        <v>320</v>
      </c>
      <c r="L8500" s="163">
        <f t="shared" si="427"/>
        <v>2</v>
      </c>
      <c r="M8500" s="163">
        <f t="shared" si="428"/>
        <v>2.7069999999999999</v>
      </c>
      <c r="N8500" s="181"/>
      <c r="O8500" s="8"/>
      <c r="P8500" s="8"/>
      <c r="Q8500" s="8"/>
      <c r="R8500" s="8"/>
      <c r="S8500" s="122"/>
      <c r="T8500" s="8"/>
      <c r="U8500" s="8"/>
      <c r="V8500" s="8"/>
      <c r="W8500" s="8"/>
      <c r="X8500" s="122"/>
      <c r="Y8500" s="8"/>
      <c r="Z8500" s="8"/>
      <c r="AA8500" s="8"/>
      <c r="AB8500" s="8"/>
      <c r="AC8500" s="122"/>
      <c r="AD8500" s="8"/>
      <c r="AE8500" s="8"/>
      <c r="AF8500" s="8"/>
      <c r="AG8500" s="8"/>
      <c r="AH8500" s="122"/>
      <c r="AI8500" s="137"/>
      <c r="AJ8500" s="137"/>
      <c r="AK8500" s="137"/>
      <c r="AL8500" s="137"/>
      <c r="AM8500" s="138"/>
      <c r="AN8500" s="8"/>
      <c r="AO8500" s="8"/>
      <c r="AP8500" s="8"/>
      <c r="AQ8500" s="8"/>
      <c r="AR8500" s="122"/>
      <c r="AS8500" s="139"/>
      <c r="AT8500" s="139"/>
      <c r="AU8500" s="139"/>
      <c r="AV8500" s="139"/>
      <c r="AW8500" s="140"/>
      <c r="AX8500" s="8"/>
      <c r="AY8500" s="8"/>
      <c r="AZ8500" s="8"/>
      <c r="BA8500" s="8"/>
      <c r="BB8500" s="122"/>
      <c r="BC8500" s="8" t="s">
        <v>363</v>
      </c>
      <c r="BD8500" s="8"/>
      <c r="BE8500" s="8"/>
      <c r="BF8500" s="8">
        <v>2</v>
      </c>
      <c r="BG8500" s="122">
        <v>2.7069999999999999</v>
      </c>
      <c r="BH8500" s="8"/>
      <c r="BI8500" s="8"/>
      <c r="BJ8500" s="8"/>
      <c r="BK8500" s="8"/>
      <c r="BL8500" s="122"/>
      <c r="BM8500" s="8"/>
      <c r="BN8500" s="8"/>
      <c r="BO8500" s="8"/>
      <c r="BP8500" s="8"/>
      <c r="BQ8500" s="122"/>
      <c r="BR8500" s="8"/>
      <c r="BS8500" s="8"/>
      <c r="BT8500" s="8"/>
      <c r="BU8500" s="8"/>
      <c r="BV8500" s="122"/>
    </row>
    <row r="8501" spans="1:74" hidden="1" x14ac:dyDescent="0.3">
      <c r="A8501" s="8"/>
      <c r="B8501" s="2" t="s">
        <v>2</v>
      </c>
      <c r="C8501" s="2" t="s">
        <v>3</v>
      </c>
      <c r="D8501" s="2" t="s">
        <v>755</v>
      </c>
      <c r="E8501" s="9" t="s">
        <v>847</v>
      </c>
      <c r="F8501" s="10">
        <v>2</v>
      </c>
      <c r="G8501" s="18" t="s">
        <v>5</v>
      </c>
      <c r="H8501" s="3">
        <v>2024</v>
      </c>
      <c r="I8501" s="20" t="s">
        <v>283</v>
      </c>
      <c r="J8501" s="2" t="s">
        <v>298</v>
      </c>
      <c r="K8501" s="2" t="s">
        <v>321</v>
      </c>
      <c r="L8501" s="163">
        <f t="shared" si="427"/>
        <v>0</v>
      </c>
      <c r="M8501" s="163">
        <f t="shared" si="428"/>
        <v>0</v>
      </c>
      <c r="N8501" s="181"/>
      <c r="O8501" s="8"/>
      <c r="P8501" s="8"/>
      <c r="Q8501" s="8"/>
      <c r="R8501" s="8"/>
      <c r="S8501" s="122"/>
      <c r="T8501" s="8"/>
      <c r="U8501" s="8"/>
      <c r="V8501" s="8"/>
      <c r="W8501" s="8"/>
      <c r="X8501" s="122"/>
      <c r="Y8501" s="8"/>
      <c r="Z8501" s="8"/>
      <c r="AA8501" s="8"/>
      <c r="AB8501" s="8"/>
      <c r="AC8501" s="122"/>
      <c r="AD8501" s="8"/>
      <c r="AE8501" s="8"/>
      <c r="AF8501" s="8"/>
      <c r="AG8501" s="8"/>
      <c r="AH8501" s="122"/>
      <c r="AI8501" s="137"/>
      <c r="AJ8501" s="137"/>
      <c r="AK8501" s="137"/>
      <c r="AL8501" s="137"/>
      <c r="AM8501" s="138"/>
      <c r="AN8501" s="8"/>
      <c r="AO8501" s="8"/>
      <c r="AP8501" s="8"/>
      <c r="AQ8501" s="8"/>
      <c r="AR8501" s="122"/>
      <c r="AS8501" s="139"/>
      <c r="AT8501" s="139"/>
      <c r="AU8501" s="139"/>
      <c r="AV8501" s="139"/>
      <c r="AW8501" s="140"/>
      <c r="AX8501" s="8"/>
      <c r="AY8501" s="8"/>
      <c r="AZ8501" s="8"/>
      <c r="BA8501" s="8"/>
      <c r="BB8501" s="122"/>
      <c r="BC8501" s="8"/>
      <c r="BD8501" s="8"/>
      <c r="BE8501" s="8"/>
      <c r="BF8501" s="8"/>
      <c r="BG8501" s="122"/>
      <c r="BH8501" s="8"/>
      <c r="BI8501" s="8"/>
      <c r="BJ8501" s="8"/>
      <c r="BK8501" s="8"/>
      <c r="BL8501" s="122"/>
      <c r="BM8501" s="8"/>
      <c r="BN8501" s="8"/>
      <c r="BO8501" s="8"/>
      <c r="BP8501" s="8"/>
      <c r="BQ8501" s="122"/>
      <c r="BR8501" s="8"/>
      <c r="BS8501" s="8"/>
      <c r="BT8501" s="8"/>
      <c r="BU8501" s="8"/>
      <c r="BV8501" s="122"/>
    </row>
    <row r="8502" spans="1:74" hidden="1" x14ac:dyDescent="0.3">
      <c r="A8502" s="8"/>
      <c r="B8502" s="2" t="s">
        <v>2</v>
      </c>
      <c r="C8502" s="2" t="s">
        <v>3</v>
      </c>
      <c r="D8502" s="2" t="s">
        <v>755</v>
      </c>
      <c r="E8502" s="9" t="s">
        <v>847</v>
      </c>
      <c r="F8502" s="10">
        <v>2</v>
      </c>
      <c r="G8502" s="18" t="s">
        <v>5</v>
      </c>
      <c r="H8502" s="3">
        <v>2024</v>
      </c>
      <c r="I8502" s="20" t="s">
        <v>283</v>
      </c>
      <c r="J8502" s="2" t="s">
        <v>278</v>
      </c>
      <c r="K8502" s="2" t="s">
        <v>320</v>
      </c>
      <c r="L8502" s="163">
        <f t="shared" si="427"/>
        <v>0</v>
      </c>
      <c r="M8502" s="163">
        <f t="shared" si="428"/>
        <v>0</v>
      </c>
      <c r="N8502" s="181"/>
      <c r="O8502" s="8"/>
      <c r="P8502" s="8"/>
      <c r="Q8502" s="8"/>
      <c r="R8502" s="8"/>
      <c r="S8502" s="122"/>
      <c r="T8502" s="8"/>
      <c r="U8502" s="8"/>
      <c r="V8502" s="8"/>
      <c r="W8502" s="8"/>
      <c r="X8502" s="122"/>
      <c r="Y8502" s="8"/>
      <c r="Z8502" s="8"/>
      <c r="AA8502" s="8"/>
      <c r="AB8502" s="8"/>
      <c r="AC8502" s="122"/>
      <c r="AD8502" s="8"/>
      <c r="AE8502" s="8"/>
      <c r="AF8502" s="8"/>
      <c r="AG8502" s="8"/>
      <c r="AH8502" s="122"/>
      <c r="AI8502" s="137"/>
      <c r="AJ8502" s="137"/>
      <c r="AK8502" s="137"/>
      <c r="AL8502" s="137"/>
      <c r="AM8502" s="138"/>
      <c r="AN8502" s="8"/>
      <c r="AO8502" s="8"/>
      <c r="AP8502" s="8"/>
      <c r="AQ8502" s="8"/>
      <c r="AR8502" s="122"/>
      <c r="AS8502" s="139"/>
      <c r="AT8502" s="139"/>
      <c r="AU8502" s="139"/>
      <c r="AV8502" s="139"/>
      <c r="AW8502" s="140"/>
      <c r="AX8502" s="8"/>
      <c r="AY8502" s="8"/>
      <c r="AZ8502" s="8"/>
      <c r="BA8502" s="8"/>
      <c r="BB8502" s="122"/>
      <c r="BC8502" s="8"/>
      <c r="BD8502" s="8"/>
      <c r="BE8502" s="8"/>
      <c r="BF8502" s="8"/>
      <c r="BG8502" s="122"/>
      <c r="BH8502" s="8"/>
      <c r="BI8502" s="8"/>
      <c r="BJ8502" s="8"/>
      <c r="BK8502" s="8"/>
      <c r="BL8502" s="122"/>
      <c r="BM8502" s="8"/>
      <c r="BN8502" s="8"/>
      <c r="BO8502" s="8"/>
      <c r="BP8502" s="8"/>
      <c r="BQ8502" s="122"/>
      <c r="BR8502" s="8"/>
      <c r="BS8502" s="8"/>
      <c r="BT8502" s="8"/>
      <c r="BU8502" s="8"/>
      <c r="BV8502" s="122"/>
    </row>
    <row r="8503" spans="1:74" hidden="1" x14ac:dyDescent="0.3">
      <c r="A8503" s="8"/>
      <c r="B8503" s="2" t="s">
        <v>2</v>
      </c>
      <c r="C8503" s="2" t="s">
        <v>3</v>
      </c>
      <c r="D8503" s="2" t="s">
        <v>755</v>
      </c>
      <c r="E8503" s="9" t="s">
        <v>847</v>
      </c>
      <c r="F8503" s="10">
        <v>2</v>
      </c>
      <c r="G8503" s="18" t="s">
        <v>5</v>
      </c>
      <c r="H8503" s="3">
        <v>2024</v>
      </c>
      <c r="I8503" s="20" t="s">
        <v>283</v>
      </c>
      <c r="J8503" s="2" t="s">
        <v>279</v>
      </c>
      <c r="K8503" s="2" t="s">
        <v>320</v>
      </c>
      <c r="L8503" s="163">
        <f t="shared" si="427"/>
        <v>0</v>
      </c>
      <c r="M8503" s="163">
        <f t="shared" si="428"/>
        <v>0</v>
      </c>
      <c r="N8503" s="181"/>
      <c r="O8503" s="8"/>
      <c r="P8503" s="8"/>
      <c r="Q8503" s="8"/>
      <c r="R8503" s="8"/>
      <c r="S8503" s="122"/>
      <c r="T8503" s="8"/>
      <c r="U8503" s="8"/>
      <c r="V8503" s="8"/>
      <c r="W8503" s="8"/>
      <c r="X8503" s="122"/>
      <c r="Y8503" s="8"/>
      <c r="Z8503" s="8"/>
      <c r="AA8503" s="8"/>
      <c r="AB8503" s="8"/>
      <c r="AC8503" s="122"/>
      <c r="AD8503" s="8"/>
      <c r="AE8503" s="8"/>
      <c r="AF8503" s="8"/>
      <c r="AG8503" s="8"/>
      <c r="AH8503" s="122"/>
      <c r="AI8503" s="137"/>
      <c r="AJ8503" s="137"/>
      <c r="AK8503" s="137"/>
      <c r="AL8503" s="137"/>
      <c r="AM8503" s="138"/>
      <c r="AN8503" s="8"/>
      <c r="AO8503" s="8"/>
      <c r="AP8503" s="8"/>
      <c r="AQ8503" s="8"/>
      <c r="AR8503" s="122"/>
      <c r="AS8503" s="139"/>
      <c r="AT8503" s="139"/>
      <c r="AU8503" s="139"/>
      <c r="AV8503" s="139"/>
      <c r="AW8503" s="140"/>
      <c r="AX8503" s="8"/>
      <c r="AY8503" s="8"/>
      <c r="AZ8503" s="8"/>
      <c r="BA8503" s="8"/>
      <c r="BB8503" s="122"/>
      <c r="BC8503" s="8"/>
      <c r="BD8503" s="8"/>
      <c r="BE8503" s="8"/>
      <c r="BF8503" s="8"/>
      <c r="BG8503" s="122"/>
      <c r="BH8503" s="8"/>
      <c r="BI8503" s="8"/>
      <c r="BJ8503" s="8"/>
      <c r="BK8503" s="8"/>
      <c r="BL8503" s="122"/>
      <c r="BM8503" s="8"/>
      <c r="BN8503" s="8"/>
      <c r="BO8503" s="8"/>
      <c r="BP8503" s="8"/>
      <c r="BQ8503" s="122"/>
      <c r="BR8503" s="8"/>
      <c r="BS8503" s="8"/>
      <c r="BT8503" s="8"/>
      <c r="BU8503" s="8"/>
      <c r="BV8503" s="122"/>
    </row>
    <row r="8504" spans="1:74" hidden="1" x14ac:dyDescent="0.3">
      <c r="A8504" s="8"/>
      <c r="B8504" s="2" t="s">
        <v>2</v>
      </c>
      <c r="C8504" s="2" t="s">
        <v>3</v>
      </c>
      <c r="D8504" s="2" t="s">
        <v>755</v>
      </c>
      <c r="E8504" s="9" t="s">
        <v>847</v>
      </c>
      <c r="F8504" s="10">
        <v>2</v>
      </c>
      <c r="G8504" s="18" t="s">
        <v>5</v>
      </c>
      <c r="H8504" s="3">
        <v>2024</v>
      </c>
      <c r="I8504" s="20" t="s">
        <v>286</v>
      </c>
      <c r="J8504" s="2" t="s">
        <v>280</v>
      </c>
      <c r="K8504" s="2" t="s">
        <v>319</v>
      </c>
      <c r="L8504" s="163">
        <f t="shared" si="427"/>
        <v>0</v>
      </c>
      <c r="M8504" s="163">
        <f t="shared" si="428"/>
        <v>0</v>
      </c>
      <c r="N8504" s="181"/>
      <c r="O8504" s="8"/>
      <c r="P8504" s="8"/>
      <c r="Q8504" s="8"/>
      <c r="R8504" s="8"/>
      <c r="S8504" s="122"/>
      <c r="T8504" s="8"/>
      <c r="U8504" s="8"/>
      <c r="V8504" s="8"/>
      <c r="W8504" s="8"/>
      <c r="X8504" s="122"/>
      <c r="Y8504" s="8"/>
      <c r="Z8504" s="8"/>
      <c r="AA8504" s="8"/>
      <c r="AB8504" s="8"/>
      <c r="AC8504" s="122"/>
      <c r="AD8504" s="8"/>
      <c r="AE8504" s="8"/>
      <c r="AF8504" s="8"/>
      <c r="AG8504" s="8"/>
      <c r="AH8504" s="122"/>
      <c r="AI8504" s="137"/>
      <c r="AJ8504" s="137"/>
      <c r="AK8504" s="137"/>
      <c r="AL8504" s="137"/>
      <c r="AM8504" s="138"/>
      <c r="AN8504" s="8"/>
      <c r="AO8504" s="8"/>
      <c r="AP8504" s="8"/>
      <c r="AQ8504" s="8"/>
      <c r="AR8504" s="122"/>
      <c r="AS8504" s="139"/>
      <c r="AT8504" s="139"/>
      <c r="AU8504" s="139"/>
      <c r="AV8504" s="139"/>
      <c r="AW8504" s="140"/>
      <c r="AX8504" s="8"/>
      <c r="AY8504" s="8"/>
      <c r="AZ8504" s="8"/>
      <c r="BA8504" s="8"/>
      <c r="BB8504" s="122"/>
      <c r="BC8504" s="8"/>
      <c r="BD8504" s="8"/>
      <c r="BE8504" s="8"/>
      <c r="BF8504" s="8"/>
      <c r="BG8504" s="122"/>
      <c r="BH8504" s="8"/>
      <c r="BI8504" s="8"/>
      <c r="BJ8504" s="8"/>
      <c r="BK8504" s="8"/>
      <c r="BL8504" s="122"/>
      <c r="BM8504" s="8"/>
      <c r="BN8504" s="8"/>
      <c r="BO8504" s="8"/>
      <c r="BP8504" s="8"/>
      <c r="BQ8504" s="122"/>
      <c r="BR8504" s="8"/>
      <c r="BS8504" s="8"/>
      <c r="BT8504" s="8"/>
      <c r="BU8504" s="8"/>
      <c r="BV8504" s="122"/>
    </row>
    <row r="8505" spans="1:74" hidden="1" x14ac:dyDescent="0.3">
      <c r="A8505" s="8"/>
      <c r="B8505" s="2" t="s">
        <v>2</v>
      </c>
      <c r="C8505" s="2" t="s">
        <v>3</v>
      </c>
      <c r="D8505" s="2" t="s">
        <v>755</v>
      </c>
      <c r="E8505" s="9" t="s">
        <v>847</v>
      </c>
      <c r="F8505" s="10">
        <v>2</v>
      </c>
      <c r="G8505" s="18" t="s">
        <v>5</v>
      </c>
      <c r="H8505" s="3">
        <v>2024</v>
      </c>
      <c r="I8505" s="20" t="s">
        <v>286</v>
      </c>
      <c r="J8505" s="2" t="s">
        <v>281</v>
      </c>
      <c r="K8505" s="2" t="s">
        <v>319</v>
      </c>
      <c r="L8505" s="163"/>
      <c r="M8505" s="163">
        <f t="shared" si="428"/>
        <v>12.057</v>
      </c>
      <c r="N8505" s="181"/>
      <c r="O8505" s="8"/>
      <c r="P8505" s="8"/>
      <c r="Q8505" s="8"/>
      <c r="R8505" s="8"/>
      <c r="S8505" s="122"/>
      <c r="T8505" s="8"/>
      <c r="U8505" s="8"/>
      <c r="V8505" s="8"/>
      <c r="W8505" s="8"/>
      <c r="X8505" s="122"/>
      <c r="Y8505" s="8"/>
      <c r="Z8505" s="8"/>
      <c r="AA8505" s="8"/>
      <c r="AB8505" s="8"/>
      <c r="AC8505" s="122"/>
      <c r="AD8505" s="8"/>
      <c r="AE8505" s="8"/>
      <c r="AF8505" s="8"/>
      <c r="AG8505" s="8"/>
      <c r="AH8505" s="122"/>
      <c r="AI8505" s="137"/>
      <c r="AJ8505" s="137"/>
      <c r="AK8505" s="137"/>
      <c r="AL8505" s="137"/>
      <c r="AM8505" s="138"/>
      <c r="AN8505" s="8"/>
      <c r="AO8505" s="8"/>
      <c r="AP8505" s="8"/>
      <c r="AQ8505" s="8"/>
      <c r="AR8505" s="122"/>
      <c r="AS8505" s="139"/>
      <c r="AT8505" s="139"/>
      <c r="AU8505" s="139"/>
      <c r="AV8505" s="139"/>
      <c r="AW8505" s="140"/>
      <c r="AX8505" s="8" t="s">
        <v>855</v>
      </c>
      <c r="AY8505" s="8"/>
      <c r="AZ8505" s="8"/>
      <c r="BA8505" s="8"/>
      <c r="BB8505" s="122">
        <v>3.7810000000000001</v>
      </c>
      <c r="BC8505" s="8"/>
      <c r="BD8505" s="8"/>
      <c r="BE8505" s="8"/>
      <c r="BF8505" s="8"/>
      <c r="BG8505" s="122"/>
      <c r="BH8505" s="8" t="s">
        <v>1056</v>
      </c>
      <c r="BI8505" s="8"/>
      <c r="BJ8505" s="8"/>
      <c r="BK8505" s="8"/>
      <c r="BL8505" s="122">
        <v>8.2759999999999998</v>
      </c>
      <c r="BM8505" s="8"/>
      <c r="BN8505" s="8"/>
      <c r="BO8505" s="8"/>
      <c r="BP8505" s="8"/>
      <c r="BQ8505" s="122"/>
      <c r="BR8505" s="8"/>
      <c r="BS8505" s="8"/>
      <c r="BT8505" s="8"/>
      <c r="BU8505" s="8"/>
      <c r="BV8505" s="122"/>
    </row>
    <row r="8506" spans="1:74" s="13" customFormat="1" hidden="1" x14ac:dyDescent="0.3">
      <c r="A8506" s="15"/>
      <c r="B8506" s="12" t="s">
        <v>2</v>
      </c>
      <c r="C8506" s="12" t="s">
        <v>3</v>
      </c>
      <c r="D8506" s="12" t="s">
        <v>755</v>
      </c>
      <c r="E8506" s="16" t="s">
        <v>847</v>
      </c>
      <c r="F8506" s="17">
        <v>2</v>
      </c>
      <c r="G8506" s="19" t="s">
        <v>5</v>
      </c>
      <c r="H8506" s="7">
        <v>2024</v>
      </c>
      <c r="I8506" s="21"/>
      <c r="J8506" s="12" t="s">
        <v>314</v>
      </c>
      <c r="K8506" s="12"/>
      <c r="L8506" s="147"/>
      <c r="M8506" s="147">
        <f t="shared" si="428"/>
        <v>14.763999999999999</v>
      </c>
      <c r="N8506" s="183"/>
      <c r="O8506" s="15"/>
      <c r="P8506" s="15"/>
      <c r="Q8506" s="15"/>
      <c r="R8506" s="15"/>
      <c r="S8506" s="123"/>
      <c r="T8506" s="15"/>
      <c r="U8506" s="15"/>
      <c r="V8506" s="15"/>
      <c r="W8506" s="15"/>
      <c r="X8506" s="123"/>
      <c r="Y8506" s="15"/>
      <c r="Z8506" s="15"/>
      <c r="AA8506" s="15"/>
      <c r="AB8506" s="15"/>
      <c r="AC8506" s="123"/>
      <c r="AD8506" s="15"/>
      <c r="AE8506" s="15"/>
      <c r="AF8506" s="15"/>
      <c r="AG8506" s="15"/>
      <c r="AH8506" s="123"/>
      <c r="AI8506" s="15"/>
      <c r="AJ8506" s="15"/>
      <c r="AK8506" s="15"/>
      <c r="AL8506" s="15"/>
      <c r="AM8506" s="123">
        <f>SUM(AM8468:AM8505)</f>
        <v>0</v>
      </c>
      <c r="AN8506" s="15"/>
      <c r="AO8506" s="15"/>
      <c r="AP8506" s="15"/>
      <c r="AQ8506" s="15"/>
      <c r="AR8506" s="123">
        <f>SUM(AR8476:AR8505)</f>
        <v>0</v>
      </c>
      <c r="AS8506" s="15"/>
      <c r="AT8506" s="15"/>
      <c r="AU8506" s="15"/>
      <c r="AV8506" s="15"/>
      <c r="AW8506" s="123">
        <f>SUM(AW8468:AW8505)</f>
        <v>0</v>
      </c>
      <c r="AX8506" s="15"/>
      <c r="AY8506" s="15"/>
      <c r="AZ8506" s="15"/>
      <c r="BA8506" s="123"/>
      <c r="BB8506" s="123">
        <f>SUM(BB8468:BB8505)</f>
        <v>3.7810000000000001</v>
      </c>
      <c r="BC8506" s="15"/>
      <c r="BD8506" s="15"/>
      <c r="BE8506" s="15"/>
      <c r="BF8506" s="123"/>
      <c r="BG8506" s="123">
        <f t="shared" ref="BG8506" si="429">SUM(BG8468:BG8505)</f>
        <v>2.7069999999999999</v>
      </c>
      <c r="BH8506" s="15"/>
      <c r="BI8506" s="15"/>
      <c r="BJ8506" s="15"/>
      <c r="BK8506" s="123"/>
      <c r="BL8506" s="123">
        <f t="shared" ref="BL8506" si="430">SUM(BL8468:BL8505)</f>
        <v>8.2759999999999998</v>
      </c>
      <c r="BM8506" s="15"/>
      <c r="BN8506" s="15"/>
      <c r="BO8506" s="15"/>
      <c r="BP8506" s="123"/>
      <c r="BQ8506" s="123">
        <f t="shared" ref="BQ8506" si="431">SUM(BQ8468:BQ8505)</f>
        <v>0</v>
      </c>
      <c r="BR8506" s="15"/>
      <c r="BS8506" s="15"/>
      <c r="BT8506" s="15"/>
      <c r="BU8506" s="123"/>
      <c r="BV8506" s="123">
        <f t="shared" ref="BV8506" si="432">SUM(BV8468:BV8505)</f>
        <v>0</v>
      </c>
    </row>
    <row r="8507" spans="1:74" hidden="1" x14ac:dyDescent="0.3">
      <c r="A8507" s="8"/>
      <c r="B8507" s="2" t="s">
        <v>2</v>
      </c>
      <c r="C8507" s="2" t="s">
        <v>3</v>
      </c>
      <c r="D8507" s="2" t="s">
        <v>755</v>
      </c>
      <c r="E8507" s="9" t="s">
        <v>848</v>
      </c>
      <c r="F8507" s="10">
        <v>1</v>
      </c>
      <c r="G8507" s="18" t="s">
        <v>5</v>
      </c>
      <c r="H8507" s="3">
        <v>2024</v>
      </c>
      <c r="I8507" s="20" t="s">
        <v>287</v>
      </c>
      <c r="J8507" s="2" t="s">
        <v>509</v>
      </c>
      <c r="K8507" s="2" t="s">
        <v>318</v>
      </c>
      <c r="L8507" s="163">
        <f>SUM(R8507,W8507,AB8507,AG8507,AL8507,AQ8507,AV8507,BA8507,BF8507,BK8507,BP8507,BU8507)</f>
        <v>0</v>
      </c>
      <c r="M8507" s="163">
        <f t="shared" si="428"/>
        <v>0</v>
      </c>
      <c r="N8507" s="181"/>
      <c r="O8507" s="8"/>
      <c r="P8507" s="8"/>
      <c r="Q8507" s="8"/>
      <c r="R8507" s="8"/>
      <c r="S8507" s="122"/>
      <c r="T8507" s="8"/>
      <c r="U8507" s="8"/>
      <c r="V8507" s="8"/>
      <c r="W8507" s="8"/>
      <c r="X8507" s="122"/>
      <c r="Y8507" s="8"/>
      <c r="Z8507" s="8"/>
      <c r="AA8507" s="8"/>
      <c r="AB8507" s="8"/>
      <c r="AC8507" s="122"/>
      <c r="AD8507" s="8"/>
      <c r="AE8507" s="8"/>
      <c r="AF8507" s="8"/>
      <c r="AG8507" s="8"/>
      <c r="AH8507" s="122"/>
      <c r="AI8507" s="137"/>
      <c r="AJ8507" s="137"/>
      <c r="AK8507" s="137"/>
      <c r="AL8507" s="137"/>
      <c r="AM8507" s="138"/>
      <c r="AN8507" s="8"/>
      <c r="AO8507" s="8"/>
      <c r="AP8507" s="8"/>
      <c r="AQ8507" s="8"/>
      <c r="AR8507" s="122"/>
      <c r="AS8507" s="139"/>
      <c r="AT8507" s="139"/>
      <c r="AU8507" s="139"/>
      <c r="AV8507" s="139"/>
      <c r="AW8507" s="140"/>
      <c r="AX8507" s="8"/>
      <c r="AY8507" s="8"/>
      <c r="AZ8507" s="8"/>
      <c r="BA8507" s="8"/>
      <c r="BB8507" s="122"/>
      <c r="BC8507" s="8"/>
      <c r="BD8507" s="8"/>
      <c r="BE8507" s="8"/>
      <c r="BF8507" s="8"/>
      <c r="BG8507" s="122"/>
      <c r="BH8507" s="8"/>
      <c r="BI8507" s="8"/>
      <c r="BJ8507" s="8"/>
      <c r="BK8507" s="8"/>
      <c r="BL8507" s="122"/>
      <c r="BM8507" s="8"/>
      <c r="BN8507" s="8"/>
      <c r="BO8507" s="8"/>
      <c r="BP8507" s="8"/>
      <c r="BQ8507" s="122"/>
      <c r="BR8507" s="8"/>
      <c r="BS8507" s="8"/>
      <c r="BT8507" s="8"/>
      <c r="BU8507" s="8"/>
      <c r="BV8507" s="122"/>
    </row>
    <row r="8508" spans="1:74" hidden="1" x14ac:dyDescent="0.3">
      <c r="A8508" s="8"/>
      <c r="B8508" s="2" t="s">
        <v>2</v>
      </c>
      <c r="C8508" s="2" t="s">
        <v>3</v>
      </c>
      <c r="D8508" s="2" t="s">
        <v>755</v>
      </c>
      <c r="E8508" s="9" t="s">
        <v>848</v>
      </c>
      <c r="F8508" s="10">
        <v>1</v>
      </c>
      <c r="G8508" s="18" t="s">
        <v>5</v>
      </c>
      <c r="H8508" s="3">
        <v>2024</v>
      </c>
      <c r="I8508" s="20" t="s">
        <v>287</v>
      </c>
      <c r="J8508" s="2" t="s">
        <v>291</v>
      </c>
      <c r="K8508" s="2" t="s">
        <v>319</v>
      </c>
      <c r="L8508" s="163">
        <f t="shared" ref="L8508:L8543" si="433">SUM(R8508,W8508,AB8508,AG8508,AL8508,AQ8508,AV8508,BA8508,BF8508,BK8508,BP8508,BU8508)</f>
        <v>0</v>
      </c>
      <c r="M8508" s="163">
        <f>SUM(S8508,X8508,AC8508,AH8508,AM8508,AR8508,AW8508,BB8508,BG8508,BL8508,BQ8508,BV8508)</f>
        <v>0</v>
      </c>
      <c r="N8508" s="181"/>
      <c r="O8508" s="8"/>
      <c r="P8508" s="8"/>
      <c r="Q8508" s="8"/>
      <c r="R8508" s="8"/>
      <c r="S8508" s="122"/>
      <c r="T8508" s="8"/>
      <c r="U8508" s="8"/>
      <c r="V8508" s="8"/>
      <c r="W8508" s="8"/>
      <c r="X8508" s="122"/>
      <c r="Y8508" s="8"/>
      <c r="Z8508" s="8"/>
      <c r="AA8508" s="8"/>
      <c r="AB8508" s="8"/>
      <c r="AC8508" s="122"/>
      <c r="AD8508" s="8"/>
      <c r="AE8508" s="8"/>
      <c r="AF8508" s="8"/>
      <c r="AG8508" s="8"/>
      <c r="AH8508" s="122"/>
      <c r="AI8508" s="137"/>
      <c r="AJ8508" s="137"/>
      <c r="AK8508" s="137"/>
      <c r="AL8508" s="137"/>
      <c r="AM8508" s="138"/>
      <c r="AN8508" s="8"/>
      <c r="AO8508" s="8"/>
      <c r="AP8508" s="8"/>
      <c r="AQ8508" s="8"/>
      <c r="AR8508" s="122"/>
      <c r="AS8508" s="139"/>
      <c r="AT8508" s="139"/>
      <c r="AU8508" s="139"/>
      <c r="AV8508" s="139"/>
      <c r="AW8508" s="140"/>
      <c r="AX8508" s="8"/>
      <c r="AY8508" s="8"/>
      <c r="AZ8508" s="8"/>
      <c r="BA8508" s="8"/>
      <c r="BB8508" s="122"/>
      <c r="BC8508" s="8"/>
      <c r="BD8508" s="8"/>
      <c r="BE8508" s="8"/>
      <c r="BF8508" s="8"/>
      <c r="BG8508" s="122"/>
      <c r="BH8508" s="8"/>
      <c r="BI8508" s="8"/>
      <c r="BJ8508" s="8"/>
      <c r="BK8508" s="8"/>
      <c r="BL8508" s="122"/>
      <c r="BM8508" s="8"/>
      <c r="BN8508" s="8"/>
      <c r="BO8508" s="8"/>
      <c r="BP8508" s="8"/>
      <c r="BQ8508" s="122"/>
      <c r="BR8508" s="8"/>
      <c r="BS8508" s="8"/>
      <c r="BT8508" s="8"/>
      <c r="BU8508" s="8"/>
      <c r="BV8508" s="122"/>
    </row>
    <row r="8509" spans="1:74" hidden="1" x14ac:dyDescent="0.3">
      <c r="A8509" s="8"/>
      <c r="B8509" s="2" t="s">
        <v>2</v>
      </c>
      <c r="C8509" s="2" t="s">
        <v>3</v>
      </c>
      <c r="D8509" s="2" t="s">
        <v>755</v>
      </c>
      <c r="E8509" s="9" t="s">
        <v>848</v>
      </c>
      <c r="F8509" s="10">
        <v>1</v>
      </c>
      <c r="G8509" s="18" t="s">
        <v>5</v>
      </c>
      <c r="H8509" s="3">
        <v>2024</v>
      </c>
      <c r="I8509" s="20" t="s">
        <v>286</v>
      </c>
      <c r="J8509" s="2" t="s">
        <v>336</v>
      </c>
      <c r="K8509" s="2" t="s">
        <v>319</v>
      </c>
      <c r="L8509" s="163">
        <f t="shared" si="433"/>
        <v>0</v>
      </c>
      <c r="M8509" s="163">
        <f t="shared" ref="M8509:M8546" si="434">SUM(S8509,X8509,AC8509,AH8509,AM8509,AR8509,AW8509,BB8509,BG8509,BL8509,BQ8509,BV8509)</f>
        <v>0</v>
      </c>
      <c r="N8509" s="181"/>
      <c r="O8509" s="8"/>
      <c r="P8509" s="8"/>
      <c r="Q8509" s="8"/>
      <c r="R8509" s="8"/>
      <c r="S8509" s="122"/>
      <c r="T8509" s="8"/>
      <c r="U8509" s="8"/>
      <c r="V8509" s="8"/>
      <c r="W8509" s="8"/>
      <c r="X8509" s="122"/>
      <c r="Y8509" s="8"/>
      <c r="Z8509" s="8"/>
      <c r="AA8509" s="8"/>
      <c r="AB8509" s="8"/>
      <c r="AC8509" s="122"/>
      <c r="AD8509" s="8"/>
      <c r="AE8509" s="8"/>
      <c r="AF8509" s="8"/>
      <c r="AG8509" s="8"/>
      <c r="AH8509" s="122"/>
      <c r="AI8509" s="137"/>
      <c r="AJ8509" s="137"/>
      <c r="AK8509" s="137"/>
      <c r="AL8509" s="137"/>
      <c r="AM8509" s="138"/>
      <c r="AN8509" s="8"/>
      <c r="AO8509" s="8"/>
      <c r="AP8509" s="8"/>
      <c r="AQ8509" s="8"/>
      <c r="AR8509" s="122"/>
      <c r="AS8509" s="139"/>
      <c r="AT8509" s="139"/>
      <c r="AU8509" s="139"/>
      <c r="AV8509" s="139"/>
      <c r="AW8509" s="140"/>
      <c r="AX8509" s="8"/>
      <c r="AY8509" s="8"/>
      <c r="AZ8509" s="8"/>
      <c r="BA8509" s="8"/>
      <c r="BB8509" s="122"/>
      <c r="BC8509" s="8"/>
      <c r="BD8509" s="8"/>
      <c r="BE8509" s="8"/>
      <c r="BF8509" s="8"/>
      <c r="BG8509" s="122"/>
      <c r="BH8509" s="8"/>
      <c r="BI8509" s="8"/>
      <c r="BJ8509" s="8"/>
      <c r="BK8509" s="8"/>
      <c r="BL8509" s="122"/>
      <c r="BM8509" s="8"/>
      <c r="BN8509" s="8"/>
      <c r="BO8509" s="8"/>
      <c r="BP8509" s="8"/>
      <c r="BQ8509" s="122"/>
      <c r="BR8509" s="8"/>
      <c r="BS8509" s="8"/>
      <c r="BT8509" s="8"/>
      <c r="BU8509" s="8"/>
      <c r="BV8509" s="122"/>
    </row>
    <row r="8510" spans="1:74" hidden="1" x14ac:dyDescent="0.3">
      <c r="A8510" s="8"/>
      <c r="B8510" s="2" t="s">
        <v>2</v>
      </c>
      <c r="C8510" s="2" t="s">
        <v>3</v>
      </c>
      <c r="D8510" s="2" t="s">
        <v>755</v>
      </c>
      <c r="E8510" s="9" t="s">
        <v>848</v>
      </c>
      <c r="F8510" s="10">
        <v>1</v>
      </c>
      <c r="G8510" s="18" t="s">
        <v>5</v>
      </c>
      <c r="H8510" s="3">
        <v>2024</v>
      </c>
      <c r="I8510" s="20" t="s">
        <v>286</v>
      </c>
      <c r="J8510" s="8" t="s">
        <v>337</v>
      </c>
      <c r="K8510" s="8" t="s">
        <v>318</v>
      </c>
      <c r="L8510" s="163">
        <f t="shared" si="433"/>
        <v>0</v>
      </c>
      <c r="M8510" s="163">
        <f t="shared" si="434"/>
        <v>0</v>
      </c>
      <c r="N8510" s="181"/>
      <c r="O8510" s="8"/>
      <c r="P8510" s="8"/>
      <c r="Q8510" s="8"/>
      <c r="R8510" s="8"/>
      <c r="S8510" s="122"/>
      <c r="T8510" s="8"/>
      <c r="U8510" s="8"/>
      <c r="V8510" s="8"/>
      <c r="W8510" s="8"/>
      <c r="X8510" s="122"/>
      <c r="Y8510" s="8"/>
      <c r="Z8510" s="8"/>
      <c r="AA8510" s="8"/>
      <c r="AB8510" s="8"/>
      <c r="AC8510" s="122"/>
      <c r="AD8510" s="8"/>
      <c r="AE8510" s="8"/>
      <c r="AF8510" s="8"/>
      <c r="AG8510" s="8"/>
      <c r="AH8510" s="122"/>
      <c r="AI8510" s="137"/>
      <c r="AJ8510" s="137"/>
      <c r="AK8510" s="137"/>
      <c r="AL8510" s="137"/>
      <c r="AM8510" s="138"/>
      <c r="AN8510" s="8"/>
      <c r="AO8510" s="8"/>
      <c r="AP8510" s="8"/>
      <c r="AQ8510" s="8"/>
      <c r="AR8510" s="122"/>
      <c r="AS8510" s="139"/>
      <c r="AT8510" s="139"/>
      <c r="AU8510" s="139"/>
      <c r="AV8510" s="139"/>
      <c r="AW8510" s="140"/>
      <c r="AX8510" s="8"/>
      <c r="AY8510" s="8"/>
      <c r="AZ8510" s="8"/>
      <c r="BA8510" s="8"/>
      <c r="BB8510" s="122"/>
      <c r="BC8510" s="8"/>
      <c r="BD8510" s="8"/>
      <c r="BE8510" s="8"/>
      <c r="BF8510" s="8"/>
      <c r="BG8510" s="122"/>
      <c r="BH8510" s="8"/>
      <c r="BI8510" s="8"/>
      <c r="BJ8510" s="8"/>
      <c r="BK8510" s="8"/>
      <c r="BL8510" s="122"/>
      <c r="BM8510" s="8"/>
      <c r="BN8510" s="8"/>
      <c r="BO8510" s="8"/>
      <c r="BP8510" s="8"/>
      <c r="BQ8510" s="122"/>
      <c r="BR8510" s="8"/>
      <c r="BS8510" s="8"/>
      <c r="BT8510" s="8"/>
      <c r="BU8510" s="8"/>
      <c r="BV8510" s="122"/>
    </row>
    <row r="8511" spans="1:74" hidden="1" x14ac:dyDescent="0.3">
      <c r="A8511" s="8"/>
      <c r="B8511" s="2" t="s">
        <v>2</v>
      </c>
      <c r="C8511" s="2" t="s">
        <v>3</v>
      </c>
      <c r="D8511" s="2" t="s">
        <v>755</v>
      </c>
      <c r="E8511" s="9" t="s">
        <v>848</v>
      </c>
      <c r="F8511" s="10">
        <v>1</v>
      </c>
      <c r="G8511" s="18" t="s">
        <v>5</v>
      </c>
      <c r="H8511" s="3">
        <v>2024</v>
      </c>
      <c r="I8511" s="20" t="s">
        <v>286</v>
      </c>
      <c r="J8511" s="8" t="s">
        <v>338</v>
      </c>
      <c r="K8511" s="8" t="s">
        <v>339</v>
      </c>
      <c r="L8511" s="163">
        <f t="shared" si="433"/>
        <v>0</v>
      </c>
      <c r="M8511" s="163">
        <f t="shared" si="434"/>
        <v>0</v>
      </c>
      <c r="N8511" s="181"/>
      <c r="O8511" s="8"/>
      <c r="P8511" s="8"/>
      <c r="Q8511" s="8"/>
      <c r="R8511" s="8"/>
      <c r="S8511" s="122"/>
      <c r="T8511" s="8"/>
      <c r="U8511" s="8"/>
      <c r="V8511" s="8"/>
      <c r="W8511" s="8"/>
      <c r="X8511" s="122"/>
      <c r="Y8511" s="8"/>
      <c r="Z8511" s="8"/>
      <c r="AA8511" s="8"/>
      <c r="AB8511" s="8"/>
      <c r="AC8511" s="122"/>
      <c r="AD8511" s="8"/>
      <c r="AE8511" s="8"/>
      <c r="AF8511" s="8"/>
      <c r="AG8511" s="8"/>
      <c r="AH8511" s="122"/>
      <c r="AI8511" s="137"/>
      <c r="AJ8511" s="137"/>
      <c r="AK8511" s="137"/>
      <c r="AL8511" s="137"/>
      <c r="AM8511" s="138"/>
      <c r="AN8511" s="8"/>
      <c r="AO8511" s="8"/>
      <c r="AP8511" s="8"/>
      <c r="AQ8511" s="8"/>
      <c r="AR8511" s="122"/>
      <c r="AS8511" s="139"/>
      <c r="AT8511" s="139"/>
      <c r="AU8511" s="139"/>
      <c r="AV8511" s="139"/>
      <c r="AW8511" s="140"/>
      <c r="AX8511" s="8"/>
      <c r="AY8511" s="8"/>
      <c r="AZ8511" s="8"/>
      <c r="BA8511" s="8"/>
      <c r="BB8511" s="122"/>
      <c r="BC8511" s="8"/>
      <c r="BD8511" s="8"/>
      <c r="BE8511" s="8"/>
      <c r="BF8511" s="8"/>
      <c r="BG8511" s="122"/>
      <c r="BH8511" s="8"/>
      <c r="BI8511" s="8"/>
      <c r="BJ8511" s="8"/>
      <c r="BK8511" s="8"/>
      <c r="BL8511" s="122"/>
      <c r="BM8511" s="8"/>
      <c r="BN8511" s="8"/>
      <c r="BO8511" s="8"/>
      <c r="BP8511" s="8"/>
      <c r="BQ8511" s="122"/>
      <c r="BR8511" s="8"/>
      <c r="BS8511" s="8"/>
      <c r="BT8511" s="8"/>
      <c r="BU8511" s="8"/>
      <c r="BV8511" s="122"/>
    </row>
    <row r="8512" spans="1:74" hidden="1" x14ac:dyDescent="0.3">
      <c r="A8512" s="8"/>
      <c r="B8512" s="2" t="s">
        <v>2</v>
      </c>
      <c r="C8512" s="2" t="s">
        <v>3</v>
      </c>
      <c r="D8512" s="2" t="s">
        <v>755</v>
      </c>
      <c r="E8512" s="9" t="s">
        <v>848</v>
      </c>
      <c r="F8512" s="10">
        <v>1</v>
      </c>
      <c r="G8512" s="18" t="s">
        <v>5</v>
      </c>
      <c r="H8512" s="3">
        <v>2024</v>
      </c>
      <c r="I8512" s="20" t="s">
        <v>286</v>
      </c>
      <c r="J8512" s="8" t="s">
        <v>340</v>
      </c>
      <c r="K8512" s="8" t="s">
        <v>318</v>
      </c>
      <c r="L8512" s="163">
        <f t="shared" si="433"/>
        <v>0</v>
      </c>
      <c r="M8512" s="163">
        <f t="shared" si="434"/>
        <v>0</v>
      </c>
      <c r="N8512" s="181"/>
      <c r="O8512" s="8"/>
      <c r="P8512" s="8"/>
      <c r="Q8512" s="8"/>
      <c r="R8512" s="8"/>
      <c r="S8512" s="122"/>
      <c r="T8512" s="8"/>
      <c r="U8512" s="8"/>
      <c r="V8512" s="8"/>
      <c r="W8512" s="8"/>
      <c r="X8512" s="122"/>
      <c r="Y8512" s="8"/>
      <c r="Z8512" s="8"/>
      <c r="AA8512" s="8"/>
      <c r="AB8512" s="8"/>
      <c r="AC8512" s="122"/>
      <c r="AD8512" s="8"/>
      <c r="AE8512" s="8"/>
      <c r="AF8512" s="8"/>
      <c r="AG8512" s="8"/>
      <c r="AH8512" s="122"/>
      <c r="AI8512" s="137"/>
      <c r="AJ8512" s="137"/>
      <c r="AK8512" s="137"/>
      <c r="AL8512" s="137"/>
      <c r="AM8512" s="138"/>
      <c r="AN8512" s="8"/>
      <c r="AO8512" s="8"/>
      <c r="AP8512" s="8"/>
      <c r="AQ8512" s="8"/>
      <c r="AR8512" s="122"/>
      <c r="AS8512" s="139"/>
      <c r="AT8512" s="139"/>
      <c r="AU8512" s="139"/>
      <c r="AV8512" s="139"/>
      <c r="AW8512" s="140"/>
      <c r="AX8512" s="8"/>
      <c r="AY8512" s="8"/>
      <c r="AZ8512" s="8"/>
      <c r="BA8512" s="8"/>
      <c r="BB8512" s="122"/>
      <c r="BC8512" s="8"/>
      <c r="BD8512" s="8"/>
      <c r="BE8512" s="8"/>
      <c r="BF8512" s="8"/>
      <c r="BG8512" s="122"/>
      <c r="BH8512" s="8"/>
      <c r="BI8512" s="8"/>
      <c r="BJ8512" s="8"/>
      <c r="BK8512" s="8"/>
      <c r="BL8512" s="122"/>
      <c r="BM8512" s="8"/>
      <c r="BN8512" s="8"/>
      <c r="BO8512" s="8"/>
      <c r="BP8512" s="8"/>
      <c r="BQ8512" s="122"/>
      <c r="BR8512" s="8"/>
      <c r="BS8512" s="8"/>
      <c r="BT8512" s="8"/>
      <c r="BU8512" s="8"/>
      <c r="BV8512" s="122"/>
    </row>
    <row r="8513" spans="1:74" hidden="1" x14ac:dyDescent="0.3">
      <c r="A8513" s="8"/>
      <c r="B8513" s="2" t="s">
        <v>2</v>
      </c>
      <c r="C8513" s="2" t="s">
        <v>3</v>
      </c>
      <c r="D8513" s="2" t="s">
        <v>755</v>
      </c>
      <c r="E8513" s="9" t="s">
        <v>848</v>
      </c>
      <c r="F8513" s="10">
        <v>1</v>
      </c>
      <c r="G8513" s="18" t="s">
        <v>5</v>
      </c>
      <c r="H8513" s="3">
        <v>2024</v>
      </c>
      <c r="I8513" s="20" t="s">
        <v>286</v>
      </c>
      <c r="J8513" s="8" t="s">
        <v>341</v>
      </c>
      <c r="K8513" s="8" t="s">
        <v>320</v>
      </c>
      <c r="L8513" s="163">
        <f t="shared" si="433"/>
        <v>0</v>
      </c>
      <c r="M8513" s="163">
        <f t="shared" si="434"/>
        <v>0</v>
      </c>
      <c r="N8513" s="181"/>
      <c r="O8513" s="8"/>
      <c r="P8513" s="8"/>
      <c r="Q8513" s="8"/>
      <c r="R8513" s="8"/>
      <c r="S8513" s="122"/>
      <c r="T8513" s="8"/>
      <c r="U8513" s="8"/>
      <c r="V8513" s="8"/>
      <c r="W8513" s="8"/>
      <c r="X8513" s="122"/>
      <c r="Y8513" s="8"/>
      <c r="Z8513" s="8"/>
      <c r="AA8513" s="8"/>
      <c r="AB8513" s="8"/>
      <c r="AC8513" s="122"/>
      <c r="AD8513" s="8"/>
      <c r="AE8513" s="8"/>
      <c r="AF8513" s="8"/>
      <c r="AG8513" s="8"/>
      <c r="AH8513" s="122"/>
      <c r="AI8513" s="137"/>
      <c r="AJ8513" s="137"/>
      <c r="AK8513" s="137"/>
      <c r="AL8513" s="137"/>
      <c r="AM8513" s="138"/>
      <c r="AN8513" s="8"/>
      <c r="AO8513" s="8"/>
      <c r="AP8513" s="8"/>
      <c r="AQ8513" s="8"/>
      <c r="AR8513" s="122"/>
      <c r="AS8513" s="139"/>
      <c r="AT8513" s="139"/>
      <c r="AU8513" s="139"/>
      <c r="AV8513" s="139"/>
      <c r="AW8513" s="140"/>
      <c r="AX8513" s="8"/>
      <c r="AY8513" s="8"/>
      <c r="AZ8513" s="8"/>
      <c r="BA8513" s="8"/>
      <c r="BB8513" s="122"/>
      <c r="BC8513" s="8"/>
      <c r="BD8513" s="8"/>
      <c r="BE8513" s="8"/>
      <c r="BF8513" s="8"/>
      <c r="BG8513" s="122"/>
      <c r="BH8513" s="8"/>
      <c r="BI8513" s="8"/>
      <c r="BJ8513" s="8"/>
      <c r="BK8513" s="8"/>
      <c r="BL8513" s="122"/>
      <c r="BM8513" s="8"/>
      <c r="BN8513" s="8"/>
      <c r="BO8513" s="8"/>
      <c r="BP8513" s="8"/>
      <c r="BQ8513" s="122"/>
      <c r="BR8513" s="8"/>
      <c r="BS8513" s="8"/>
      <c r="BT8513" s="8"/>
      <c r="BU8513" s="8"/>
      <c r="BV8513" s="122"/>
    </row>
    <row r="8514" spans="1:74" hidden="1" x14ac:dyDescent="0.3">
      <c r="A8514" s="8"/>
      <c r="B8514" s="2" t="s">
        <v>2</v>
      </c>
      <c r="C8514" s="2" t="s">
        <v>3</v>
      </c>
      <c r="D8514" s="2" t="s">
        <v>755</v>
      </c>
      <c r="E8514" s="9" t="s">
        <v>848</v>
      </c>
      <c r="F8514" s="10">
        <v>1</v>
      </c>
      <c r="G8514" s="18" t="s">
        <v>5</v>
      </c>
      <c r="H8514" s="3">
        <v>2024</v>
      </c>
      <c r="I8514" s="20" t="s">
        <v>286</v>
      </c>
      <c r="J8514" s="8" t="s">
        <v>342</v>
      </c>
      <c r="K8514" s="8" t="s">
        <v>320</v>
      </c>
      <c r="L8514" s="163">
        <f t="shared" si="433"/>
        <v>0</v>
      </c>
      <c r="M8514" s="163">
        <f t="shared" si="434"/>
        <v>0</v>
      </c>
      <c r="N8514" s="181"/>
      <c r="O8514" s="8"/>
      <c r="P8514" s="8"/>
      <c r="Q8514" s="8"/>
      <c r="R8514" s="8"/>
      <c r="S8514" s="122"/>
      <c r="T8514" s="8"/>
      <c r="U8514" s="8"/>
      <c r="V8514" s="8"/>
      <c r="W8514" s="8"/>
      <c r="X8514" s="122"/>
      <c r="Y8514" s="8"/>
      <c r="Z8514" s="8"/>
      <c r="AA8514" s="8"/>
      <c r="AB8514" s="8"/>
      <c r="AC8514" s="122"/>
      <c r="AD8514" s="8"/>
      <c r="AE8514" s="8"/>
      <c r="AF8514" s="8"/>
      <c r="AG8514" s="8"/>
      <c r="AH8514" s="122"/>
      <c r="AI8514" s="137"/>
      <c r="AJ8514" s="137"/>
      <c r="AK8514" s="137"/>
      <c r="AL8514" s="137"/>
      <c r="AM8514" s="138"/>
      <c r="AN8514" s="8"/>
      <c r="AO8514" s="8"/>
      <c r="AP8514" s="8"/>
      <c r="AQ8514" s="8"/>
      <c r="AR8514" s="122"/>
      <c r="AS8514" s="139"/>
      <c r="AT8514" s="139"/>
      <c r="AU8514" s="139"/>
      <c r="AV8514" s="139"/>
      <c r="AW8514" s="140"/>
      <c r="AX8514" s="8"/>
      <c r="AY8514" s="8"/>
      <c r="AZ8514" s="8"/>
      <c r="BA8514" s="8"/>
      <c r="BB8514" s="122"/>
      <c r="BC8514" s="8"/>
      <c r="BD8514" s="8"/>
      <c r="BE8514" s="8"/>
      <c r="BF8514" s="8"/>
      <c r="BG8514" s="122"/>
      <c r="BH8514" s="8"/>
      <c r="BI8514" s="8"/>
      <c r="BJ8514" s="8"/>
      <c r="BK8514" s="8"/>
      <c r="BL8514" s="122"/>
      <c r="BM8514" s="8"/>
      <c r="BN8514" s="8"/>
      <c r="BO8514" s="8"/>
      <c r="BP8514" s="8"/>
      <c r="BQ8514" s="122"/>
      <c r="BR8514" s="8"/>
      <c r="BS8514" s="8"/>
      <c r="BT8514" s="8"/>
      <c r="BU8514" s="8"/>
      <c r="BV8514" s="122"/>
    </row>
    <row r="8515" spans="1:74" hidden="1" x14ac:dyDescent="0.3">
      <c r="A8515" s="8"/>
      <c r="B8515" s="2" t="s">
        <v>2</v>
      </c>
      <c r="C8515" s="2" t="s">
        <v>3</v>
      </c>
      <c r="D8515" s="2" t="s">
        <v>755</v>
      </c>
      <c r="E8515" s="9" t="s">
        <v>848</v>
      </c>
      <c r="F8515" s="10">
        <v>1</v>
      </c>
      <c r="G8515" s="18" t="s">
        <v>5</v>
      </c>
      <c r="H8515" s="3">
        <v>2024</v>
      </c>
      <c r="I8515" s="20" t="s">
        <v>286</v>
      </c>
      <c r="J8515" s="8" t="s">
        <v>343</v>
      </c>
      <c r="K8515" s="8" t="s">
        <v>339</v>
      </c>
      <c r="L8515" s="163">
        <f t="shared" si="433"/>
        <v>0</v>
      </c>
      <c r="M8515" s="163">
        <f t="shared" si="434"/>
        <v>0</v>
      </c>
      <c r="N8515" s="181"/>
      <c r="O8515" s="8"/>
      <c r="P8515" s="8"/>
      <c r="Q8515" s="8"/>
      <c r="R8515" s="8"/>
      <c r="S8515" s="122"/>
      <c r="T8515" s="8"/>
      <c r="U8515" s="8"/>
      <c r="V8515" s="8"/>
      <c r="W8515" s="8"/>
      <c r="X8515" s="122"/>
      <c r="Y8515" s="8"/>
      <c r="Z8515" s="8"/>
      <c r="AA8515" s="8"/>
      <c r="AB8515" s="8"/>
      <c r="AC8515" s="122"/>
      <c r="AD8515" s="8"/>
      <c r="AE8515" s="8"/>
      <c r="AF8515" s="8"/>
      <c r="AG8515" s="8"/>
      <c r="AH8515" s="122"/>
      <c r="AI8515" s="137"/>
      <c r="AJ8515" s="137"/>
      <c r="AK8515" s="137"/>
      <c r="AL8515" s="137"/>
      <c r="AM8515" s="138"/>
      <c r="AN8515" s="8"/>
      <c r="AO8515" s="8"/>
      <c r="AP8515" s="8"/>
      <c r="AQ8515" s="8"/>
      <c r="AR8515" s="122"/>
      <c r="AS8515" s="139"/>
      <c r="AT8515" s="139"/>
      <c r="AU8515" s="139"/>
      <c r="AV8515" s="139"/>
      <c r="AW8515" s="140"/>
      <c r="AX8515" s="8"/>
      <c r="AY8515" s="8"/>
      <c r="AZ8515" s="8"/>
      <c r="BA8515" s="8"/>
      <c r="BB8515" s="122"/>
      <c r="BC8515" s="8"/>
      <c r="BD8515" s="8"/>
      <c r="BE8515" s="8"/>
      <c r="BF8515" s="8"/>
      <c r="BG8515" s="122"/>
      <c r="BH8515" s="8"/>
      <c r="BI8515" s="8"/>
      <c r="BJ8515" s="8"/>
      <c r="BK8515" s="8"/>
      <c r="BL8515" s="122"/>
      <c r="BM8515" s="8"/>
      <c r="BN8515" s="8"/>
      <c r="BO8515" s="8"/>
      <c r="BP8515" s="8"/>
      <c r="BQ8515" s="122"/>
      <c r="BR8515" s="8"/>
      <c r="BS8515" s="8"/>
      <c r="BT8515" s="8"/>
      <c r="BU8515" s="8"/>
      <c r="BV8515" s="122"/>
    </row>
    <row r="8516" spans="1:74" hidden="1" x14ac:dyDescent="0.3">
      <c r="A8516" s="8"/>
      <c r="B8516" s="2" t="s">
        <v>2</v>
      </c>
      <c r="C8516" s="2" t="s">
        <v>3</v>
      </c>
      <c r="D8516" s="2" t="s">
        <v>755</v>
      </c>
      <c r="E8516" s="9" t="s">
        <v>848</v>
      </c>
      <c r="F8516" s="10">
        <v>1</v>
      </c>
      <c r="G8516" s="18" t="s">
        <v>5</v>
      </c>
      <c r="H8516" s="3">
        <v>2024</v>
      </c>
      <c r="I8516" s="20" t="s">
        <v>288</v>
      </c>
      <c r="J8516" s="8" t="s">
        <v>344</v>
      </c>
      <c r="K8516" s="8" t="s">
        <v>318</v>
      </c>
      <c r="L8516" s="163">
        <f t="shared" si="433"/>
        <v>0</v>
      </c>
      <c r="M8516" s="163">
        <f t="shared" si="434"/>
        <v>0</v>
      </c>
      <c r="N8516" s="181"/>
      <c r="O8516" s="8"/>
      <c r="P8516" s="8"/>
      <c r="Q8516" s="8"/>
      <c r="R8516" s="8"/>
      <c r="S8516" s="122"/>
      <c r="T8516" s="8"/>
      <c r="U8516" s="8"/>
      <c r="V8516" s="8"/>
      <c r="W8516" s="8"/>
      <c r="X8516" s="122"/>
      <c r="Y8516" s="8"/>
      <c r="Z8516" s="8"/>
      <c r="AA8516" s="8"/>
      <c r="AB8516" s="8"/>
      <c r="AC8516" s="122"/>
      <c r="AD8516" s="8"/>
      <c r="AE8516" s="8"/>
      <c r="AF8516" s="8"/>
      <c r="AG8516" s="8"/>
      <c r="AH8516" s="122"/>
      <c r="AI8516" s="137"/>
      <c r="AJ8516" s="137"/>
      <c r="AK8516" s="137"/>
      <c r="AL8516" s="137"/>
      <c r="AM8516" s="138"/>
      <c r="AN8516" s="8"/>
      <c r="AO8516" s="8"/>
      <c r="AP8516" s="8"/>
      <c r="AQ8516" s="8"/>
      <c r="AR8516" s="122"/>
      <c r="AS8516" s="139"/>
      <c r="AT8516" s="139"/>
      <c r="AU8516" s="139"/>
      <c r="AV8516" s="139"/>
      <c r="AW8516" s="140"/>
      <c r="AX8516" s="8"/>
      <c r="AY8516" s="8"/>
      <c r="AZ8516" s="8"/>
      <c r="BA8516" s="8"/>
      <c r="BB8516" s="122"/>
      <c r="BC8516" s="8"/>
      <c r="BD8516" s="8"/>
      <c r="BE8516" s="8"/>
      <c r="BF8516" s="8"/>
      <c r="BG8516" s="122"/>
      <c r="BH8516" s="8"/>
      <c r="BI8516" s="8"/>
      <c r="BJ8516" s="8"/>
      <c r="BK8516" s="8"/>
      <c r="BL8516" s="122"/>
      <c r="BM8516" s="8"/>
      <c r="BN8516" s="8"/>
      <c r="BO8516" s="8"/>
      <c r="BP8516" s="8"/>
      <c r="BQ8516" s="122"/>
      <c r="BR8516" s="8"/>
      <c r="BS8516" s="8"/>
      <c r="BT8516" s="8"/>
      <c r="BU8516" s="8"/>
      <c r="BV8516" s="122"/>
    </row>
    <row r="8517" spans="1:74" hidden="1" x14ac:dyDescent="0.3">
      <c r="A8517" s="8"/>
      <c r="B8517" s="2" t="s">
        <v>2</v>
      </c>
      <c r="C8517" s="2" t="s">
        <v>3</v>
      </c>
      <c r="D8517" s="2" t="s">
        <v>755</v>
      </c>
      <c r="E8517" s="9" t="s">
        <v>848</v>
      </c>
      <c r="F8517" s="10">
        <v>1</v>
      </c>
      <c r="G8517" s="18" t="s">
        <v>5</v>
      </c>
      <c r="H8517" s="3">
        <v>2024</v>
      </c>
      <c r="I8517" s="20" t="s">
        <v>288</v>
      </c>
      <c r="J8517" s="2" t="s">
        <v>351</v>
      </c>
      <c r="K8517" s="2" t="s">
        <v>318</v>
      </c>
      <c r="L8517" s="163">
        <f t="shared" si="433"/>
        <v>0</v>
      </c>
      <c r="M8517" s="163">
        <f t="shared" si="434"/>
        <v>0</v>
      </c>
      <c r="N8517" s="181"/>
      <c r="O8517" s="8"/>
      <c r="P8517" s="8"/>
      <c r="Q8517" s="8"/>
      <c r="R8517" s="8"/>
      <c r="S8517" s="122"/>
      <c r="T8517" s="8"/>
      <c r="U8517" s="8"/>
      <c r="V8517" s="8"/>
      <c r="W8517" s="8"/>
      <c r="X8517" s="122"/>
      <c r="Y8517" s="8"/>
      <c r="Z8517" s="8"/>
      <c r="AA8517" s="8"/>
      <c r="AB8517" s="8"/>
      <c r="AC8517" s="122"/>
      <c r="AD8517" s="8"/>
      <c r="AE8517" s="8"/>
      <c r="AF8517" s="8"/>
      <c r="AG8517" s="8"/>
      <c r="AH8517" s="122"/>
      <c r="AI8517" s="137"/>
      <c r="AJ8517" s="137"/>
      <c r="AK8517" s="137"/>
      <c r="AL8517" s="137"/>
      <c r="AM8517" s="138"/>
      <c r="AN8517" s="8"/>
      <c r="AO8517" s="8"/>
      <c r="AP8517" s="8"/>
      <c r="AQ8517" s="8"/>
      <c r="AR8517" s="122"/>
      <c r="AS8517" s="139"/>
      <c r="AT8517" s="139"/>
      <c r="AU8517" s="139"/>
      <c r="AV8517" s="139"/>
      <c r="AW8517" s="140"/>
      <c r="AX8517" s="8"/>
      <c r="AY8517" s="8"/>
      <c r="AZ8517" s="8"/>
      <c r="BA8517" s="8"/>
      <c r="BB8517" s="122"/>
      <c r="BC8517" s="8"/>
      <c r="BD8517" s="8"/>
      <c r="BE8517" s="8"/>
      <c r="BF8517" s="8"/>
      <c r="BG8517" s="122"/>
      <c r="BH8517" s="8"/>
      <c r="BI8517" s="8"/>
      <c r="BJ8517" s="8"/>
      <c r="BK8517" s="8"/>
      <c r="BL8517" s="122"/>
      <c r="BM8517" s="8"/>
      <c r="BN8517" s="8"/>
      <c r="BO8517" s="8"/>
      <c r="BP8517" s="8"/>
      <c r="BQ8517" s="122"/>
      <c r="BR8517" s="8"/>
      <c r="BS8517" s="8"/>
      <c r="BT8517" s="8"/>
      <c r="BU8517" s="8"/>
      <c r="BV8517" s="122"/>
    </row>
    <row r="8518" spans="1:74" hidden="1" x14ac:dyDescent="0.3">
      <c r="A8518" s="8"/>
      <c r="B8518" s="2" t="s">
        <v>2</v>
      </c>
      <c r="C8518" s="2" t="s">
        <v>3</v>
      </c>
      <c r="D8518" s="2" t="s">
        <v>755</v>
      </c>
      <c r="E8518" s="9" t="s">
        <v>848</v>
      </c>
      <c r="F8518" s="10">
        <v>1</v>
      </c>
      <c r="G8518" s="18" t="s">
        <v>5</v>
      </c>
      <c r="H8518" s="3">
        <v>2024</v>
      </c>
      <c r="I8518" s="20" t="s">
        <v>288</v>
      </c>
      <c r="J8518" s="2" t="s">
        <v>352</v>
      </c>
      <c r="K8518" s="2" t="s">
        <v>321</v>
      </c>
      <c r="L8518" s="163">
        <f t="shared" si="433"/>
        <v>0</v>
      </c>
      <c r="M8518" s="163">
        <f t="shared" si="434"/>
        <v>0</v>
      </c>
      <c r="N8518" s="181"/>
      <c r="O8518" s="8"/>
      <c r="P8518" s="8"/>
      <c r="Q8518" s="8"/>
      <c r="R8518" s="8"/>
      <c r="S8518" s="122"/>
      <c r="T8518" s="8"/>
      <c r="U8518" s="8"/>
      <c r="V8518" s="8"/>
      <c r="W8518" s="8"/>
      <c r="X8518" s="122"/>
      <c r="Y8518" s="8"/>
      <c r="Z8518" s="8"/>
      <c r="AA8518" s="8"/>
      <c r="AB8518" s="8"/>
      <c r="AC8518" s="122"/>
      <c r="AD8518" s="8"/>
      <c r="AE8518" s="8"/>
      <c r="AF8518" s="8"/>
      <c r="AG8518" s="8"/>
      <c r="AH8518" s="122"/>
      <c r="AI8518" s="137"/>
      <c r="AJ8518" s="137"/>
      <c r="AK8518" s="137"/>
      <c r="AL8518" s="137"/>
      <c r="AM8518" s="138"/>
      <c r="AN8518" s="8"/>
      <c r="AO8518" s="8"/>
      <c r="AP8518" s="8"/>
      <c r="AQ8518" s="8"/>
      <c r="AR8518" s="122"/>
      <c r="AS8518" s="139"/>
      <c r="AT8518" s="139"/>
      <c r="AU8518" s="139"/>
      <c r="AV8518" s="139"/>
      <c r="AW8518" s="140"/>
      <c r="AX8518" s="8"/>
      <c r="AY8518" s="8"/>
      <c r="AZ8518" s="8"/>
      <c r="BA8518" s="8"/>
      <c r="BB8518" s="122"/>
      <c r="BC8518" s="8"/>
      <c r="BD8518" s="8"/>
      <c r="BE8518" s="8"/>
      <c r="BF8518" s="8"/>
      <c r="BG8518" s="122"/>
      <c r="BH8518" s="8"/>
      <c r="BI8518" s="8"/>
      <c r="BJ8518" s="8"/>
      <c r="BK8518" s="8"/>
      <c r="BL8518" s="122"/>
      <c r="BM8518" s="8"/>
      <c r="BN8518" s="8"/>
      <c r="BO8518" s="8"/>
      <c r="BP8518" s="8"/>
      <c r="BQ8518" s="122"/>
      <c r="BR8518" s="8"/>
      <c r="BS8518" s="8"/>
      <c r="BT8518" s="8"/>
      <c r="BU8518" s="8"/>
      <c r="BV8518" s="122"/>
    </row>
    <row r="8519" spans="1:74" hidden="1" x14ac:dyDescent="0.3">
      <c r="A8519" s="8"/>
      <c r="B8519" s="2" t="s">
        <v>2</v>
      </c>
      <c r="C8519" s="2" t="s">
        <v>3</v>
      </c>
      <c r="D8519" s="2" t="s">
        <v>755</v>
      </c>
      <c r="E8519" s="9" t="s">
        <v>848</v>
      </c>
      <c r="F8519" s="10">
        <v>1</v>
      </c>
      <c r="G8519" s="18" t="s">
        <v>5</v>
      </c>
      <c r="H8519" s="3">
        <v>2024</v>
      </c>
      <c r="I8519" s="20" t="s">
        <v>288</v>
      </c>
      <c r="J8519" s="2" t="s">
        <v>345</v>
      </c>
      <c r="K8519" s="2" t="s">
        <v>318</v>
      </c>
      <c r="L8519" s="163">
        <f t="shared" si="433"/>
        <v>0</v>
      </c>
      <c r="M8519" s="163">
        <f t="shared" si="434"/>
        <v>0</v>
      </c>
      <c r="N8519" s="181"/>
      <c r="O8519" s="8"/>
      <c r="P8519" s="8"/>
      <c r="Q8519" s="8"/>
      <c r="R8519" s="8"/>
      <c r="S8519" s="122"/>
      <c r="T8519" s="8"/>
      <c r="U8519" s="8"/>
      <c r="V8519" s="8"/>
      <c r="W8519" s="8"/>
      <c r="X8519" s="122"/>
      <c r="Y8519" s="8"/>
      <c r="Z8519" s="8"/>
      <c r="AA8519" s="8"/>
      <c r="AB8519" s="8"/>
      <c r="AC8519" s="122"/>
      <c r="AD8519" s="8"/>
      <c r="AE8519" s="8"/>
      <c r="AF8519" s="8"/>
      <c r="AG8519" s="8"/>
      <c r="AH8519" s="122"/>
      <c r="AI8519" s="137"/>
      <c r="AJ8519" s="137"/>
      <c r="AK8519" s="137"/>
      <c r="AL8519" s="137"/>
      <c r="AM8519" s="138"/>
      <c r="AN8519" s="8"/>
      <c r="AO8519" s="8"/>
      <c r="AP8519" s="8"/>
      <c r="AQ8519" s="8"/>
      <c r="AR8519" s="122"/>
      <c r="AS8519" s="139"/>
      <c r="AT8519" s="139"/>
      <c r="AU8519" s="139"/>
      <c r="AV8519" s="139"/>
      <c r="AW8519" s="140"/>
      <c r="AX8519" s="8"/>
      <c r="AY8519" s="8"/>
      <c r="AZ8519" s="8"/>
      <c r="BA8519" s="8"/>
      <c r="BB8519" s="122"/>
      <c r="BC8519" s="8"/>
      <c r="BD8519" s="8"/>
      <c r="BE8519" s="8"/>
      <c r="BF8519" s="8"/>
      <c r="BG8519" s="122"/>
      <c r="BH8519" s="8"/>
      <c r="BI8519" s="8"/>
      <c r="BJ8519" s="8"/>
      <c r="BK8519" s="8"/>
      <c r="BL8519" s="122"/>
      <c r="BM8519" s="8"/>
      <c r="BN8519" s="8"/>
      <c r="BO8519" s="8"/>
      <c r="BP8519" s="8"/>
      <c r="BQ8519" s="122"/>
      <c r="BR8519" s="8"/>
      <c r="BS8519" s="8"/>
      <c r="BT8519" s="8"/>
      <c r="BU8519" s="8"/>
      <c r="BV8519" s="122"/>
    </row>
    <row r="8520" spans="1:74" hidden="1" x14ac:dyDescent="0.3">
      <c r="A8520" s="8"/>
      <c r="B8520" s="2" t="s">
        <v>2</v>
      </c>
      <c r="C8520" s="2" t="s">
        <v>3</v>
      </c>
      <c r="D8520" s="2" t="s">
        <v>755</v>
      </c>
      <c r="E8520" s="9" t="s">
        <v>848</v>
      </c>
      <c r="F8520" s="10">
        <v>1</v>
      </c>
      <c r="G8520" s="18" t="s">
        <v>5</v>
      </c>
      <c r="H8520" s="3">
        <v>2024</v>
      </c>
      <c r="I8520" s="20" t="s">
        <v>289</v>
      </c>
      <c r="J8520" s="2" t="s">
        <v>268</v>
      </c>
      <c r="K8520" s="2" t="s">
        <v>318</v>
      </c>
      <c r="L8520" s="163">
        <f t="shared" si="433"/>
        <v>0</v>
      </c>
      <c r="M8520" s="163">
        <f t="shared" si="434"/>
        <v>0</v>
      </c>
      <c r="N8520" s="181"/>
      <c r="O8520" s="8"/>
      <c r="P8520" s="8"/>
      <c r="Q8520" s="8"/>
      <c r="R8520" s="8"/>
      <c r="S8520" s="122"/>
      <c r="T8520" s="8"/>
      <c r="U8520" s="8"/>
      <c r="V8520" s="8"/>
      <c r="W8520" s="8"/>
      <c r="X8520" s="122"/>
      <c r="Y8520" s="8"/>
      <c r="Z8520" s="8"/>
      <c r="AA8520" s="8"/>
      <c r="AB8520" s="8"/>
      <c r="AC8520" s="122"/>
      <c r="AD8520" s="8"/>
      <c r="AE8520" s="8"/>
      <c r="AF8520" s="8"/>
      <c r="AG8520" s="8"/>
      <c r="AH8520" s="122"/>
      <c r="AI8520" s="137"/>
      <c r="AJ8520" s="137"/>
      <c r="AK8520" s="137"/>
      <c r="AL8520" s="137"/>
      <c r="AM8520" s="138"/>
      <c r="AN8520" s="8"/>
      <c r="AO8520" s="8"/>
      <c r="AP8520" s="8"/>
      <c r="AQ8520" s="8"/>
      <c r="AR8520" s="122"/>
      <c r="AS8520" s="139"/>
      <c r="AT8520" s="139"/>
      <c r="AU8520" s="139"/>
      <c r="AV8520" s="139"/>
      <c r="AW8520" s="140"/>
      <c r="AX8520" s="8"/>
      <c r="AY8520" s="8"/>
      <c r="AZ8520" s="8"/>
      <c r="BA8520" s="8"/>
      <c r="BB8520" s="122"/>
      <c r="BC8520" s="8"/>
      <c r="BD8520" s="8"/>
      <c r="BE8520" s="8"/>
      <c r="BF8520" s="8"/>
      <c r="BG8520" s="122"/>
      <c r="BH8520" s="8"/>
      <c r="BI8520" s="8"/>
      <c r="BJ8520" s="8"/>
      <c r="BK8520" s="8"/>
      <c r="BL8520" s="122"/>
      <c r="BM8520" s="8"/>
      <c r="BN8520" s="8"/>
      <c r="BO8520" s="8"/>
      <c r="BP8520" s="8"/>
      <c r="BQ8520" s="122"/>
      <c r="BR8520" s="8"/>
      <c r="BS8520" s="8"/>
      <c r="BT8520" s="8"/>
      <c r="BU8520" s="8"/>
      <c r="BV8520" s="122"/>
    </row>
    <row r="8521" spans="1:74" hidden="1" x14ac:dyDescent="0.3">
      <c r="A8521" s="8"/>
      <c r="B8521" s="2" t="s">
        <v>2</v>
      </c>
      <c r="C8521" s="2" t="s">
        <v>3</v>
      </c>
      <c r="D8521" s="2" t="s">
        <v>755</v>
      </c>
      <c r="E8521" s="9" t="s">
        <v>848</v>
      </c>
      <c r="F8521" s="10">
        <v>1</v>
      </c>
      <c r="G8521" s="18" t="s">
        <v>5</v>
      </c>
      <c r="H8521" s="3">
        <v>2024</v>
      </c>
      <c r="I8521" s="20" t="s">
        <v>289</v>
      </c>
      <c r="J8521" s="2" t="s">
        <v>292</v>
      </c>
      <c r="K8521" s="2" t="s">
        <v>318</v>
      </c>
      <c r="L8521" s="163">
        <f t="shared" si="433"/>
        <v>0</v>
      </c>
      <c r="M8521" s="163">
        <f t="shared" si="434"/>
        <v>0</v>
      </c>
      <c r="N8521" s="181"/>
      <c r="O8521" s="8"/>
      <c r="P8521" s="8"/>
      <c r="Q8521" s="8"/>
      <c r="R8521" s="8"/>
      <c r="S8521" s="122"/>
      <c r="T8521" s="8"/>
      <c r="U8521" s="8"/>
      <c r="V8521" s="8"/>
      <c r="W8521" s="8"/>
      <c r="X8521" s="122"/>
      <c r="Y8521" s="8"/>
      <c r="Z8521" s="8"/>
      <c r="AA8521" s="8"/>
      <c r="AB8521" s="8"/>
      <c r="AC8521" s="122"/>
      <c r="AD8521" s="8"/>
      <c r="AE8521" s="8"/>
      <c r="AF8521" s="8"/>
      <c r="AG8521" s="8"/>
      <c r="AH8521" s="122"/>
      <c r="AI8521" s="137"/>
      <c r="AJ8521" s="137"/>
      <c r="AK8521" s="137"/>
      <c r="AL8521" s="137"/>
      <c r="AM8521" s="138"/>
      <c r="AN8521" s="8"/>
      <c r="AO8521" s="8"/>
      <c r="AP8521" s="8"/>
      <c r="AQ8521" s="8"/>
      <c r="AR8521" s="122"/>
      <c r="AS8521" s="139"/>
      <c r="AT8521" s="139"/>
      <c r="AU8521" s="139"/>
      <c r="AV8521" s="139"/>
      <c r="AW8521" s="140"/>
      <c r="AX8521" s="8"/>
      <c r="AY8521" s="8"/>
      <c r="AZ8521" s="8"/>
      <c r="BA8521" s="8"/>
      <c r="BB8521" s="122"/>
      <c r="BC8521" s="8"/>
      <c r="BD8521" s="8"/>
      <c r="BE8521" s="8"/>
      <c r="BF8521" s="8"/>
      <c r="BG8521" s="122"/>
      <c r="BH8521" s="8"/>
      <c r="BI8521" s="8"/>
      <c r="BJ8521" s="8"/>
      <c r="BK8521" s="8"/>
      <c r="BL8521" s="122"/>
      <c r="BM8521" s="8"/>
      <c r="BN8521" s="8"/>
      <c r="BO8521" s="8"/>
      <c r="BP8521" s="8"/>
      <c r="BQ8521" s="122"/>
      <c r="BR8521" s="8"/>
      <c r="BS8521" s="8"/>
      <c r="BT8521" s="8"/>
      <c r="BU8521" s="8"/>
      <c r="BV8521" s="122"/>
    </row>
    <row r="8522" spans="1:74" hidden="1" x14ac:dyDescent="0.3">
      <c r="A8522" s="8"/>
      <c r="B8522" s="2" t="s">
        <v>2</v>
      </c>
      <c r="C8522" s="2" t="s">
        <v>3</v>
      </c>
      <c r="D8522" s="2" t="s">
        <v>755</v>
      </c>
      <c r="E8522" s="9" t="s">
        <v>848</v>
      </c>
      <c r="F8522" s="10">
        <v>1</v>
      </c>
      <c r="G8522" s="18" t="s">
        <v>5</v>
      </c>
      <c r="H8522" s="3">
        <v>2024</v>
      </c>
      <c r="I8522" s="20" t="s">
        <v>285</v>
      </c>
      <c r="J8522" s="2" t="s">
        <v>293</v>
      </c>
      <c r="K8522" s="2" t="s">
        <v>318</v>
      </c>
      <c r="L8522" s="163">
        <f t="shared" si="433"/>
        <v>0</v>
      </c>
      <c r="M8522" s="163">
        <f t="shared" si="434"/>
        <v>0</v>
      </c>
      <c r="N8522" s="181"/>
      <c r="O8522" s="8"/>
      <c r="P8522" s="8"/>
      <c r="Q8522" s="8"/>
      <c r="R8522" s="8"/>
      <c r="S8522" s="122"/>
      <c r="T8522" s="8"/>
      <c r="U8522" s="8"/>
      <c r="V8522" s="8"/>
      <c r="W8522" s="8"/>
      <c r="X8522" s="122"/>
      <c r="Y8522" s="8"/>
      <c r="Z8522" s="8"/>
      <c r="AA8522" s="8"/>
      <c r="AB8522" s="8"/>
      <c r="AC8522" s="122"/>
      <c r="AD8522" s="8"/>
      <c r="AE8522" s="8"/>
      <c r="AF8522" s="8"/>
      <c r="AG8522" s="8"/>
      <c r="AH8522" s="122"/>
      <c r="AI8522" s="137"/>
      <c r="AJ8522" s="137"/>
      <c r="AK8522" s="137"/>
      <c r="AL8522" s="137"/>
      <c r="AM8522" s="138"/>
      <c r="AN8522" s="8"/>
      <c r="AO8522" s="8"/>
      <c r="AP8522" s="8"/>
      <c r="AQ8522" s="8"/>
      <c r="AR8522" s="122"/>
      <c r="AS8522" s="139"/>
      <c r="AT8522" s="139"/>
      <c r="AU8522" s="139"/>
      <c r="AV8522" s="139"/>
      <c r="AW8522" s="140"/>
      <c r="AX8522" s="8"/>
      <c r="AY8522" s="8"/>
      <c r="AZ8522" s="8"/>
      <c r="BA8522" s="8"/>
      <c r="BB8522" s="122"/>
      <c r="BC8522" s="8"/>
      <c r="BD8522" s="8"/>
      <c r="BE8522" s="8"/>
      <c r="BF8522" s="8"/>
      <c r="BG8522" s="122"/>
      <c r="BH8522" s="8"/>
      <c r="BI8522" s="8"/>
      <c r="BJ8522" s="8"/>
      <c r="BK8522" s="8"/>
      <c r="BL8522" s="122"/>
      <c r="BM8522" s="8"/>
      <c r="BN8522" s="8"/>
      <c r="BO8522" s="8"/>
      <c r="BP8522" s="8"/>
      <c r="BQ8522" s="122"/>
      <c r="BR8522" s="8"/>
      <c r="BS8522" s="8"/>
      <c r="BT8522" s="8"/>
      <c r="BU8522" s="8"/>
      <c r="BV8522" s="122"/>
    </row>
    <row r="8523" spans="1:74" hidden="1" x14ac:dyDescent="0.3">
      <c r="A8523" s="8"/>
      <c r="B8523" s="2" t="s">
        <v>2</v>
      </c>
      <c r="C8523" s="2" t="s">
        <v>3</v>
      </c>
      <c r="D8523" s="2" t="s">
        <v>755</v>
      </c>
      <c r="E8523" s="9" t="s">
        <v>848</v>
      </c>
      <c r="F8523" s="10">
        <v>1</v>
      </c>
      <c r="G8523" s="18" t="s">
        <v>5</v>
      </c>
      <c r="H8523" s="3">
        <v>2024</v>
      </c>
      <c r="I8523" s="20" t="s">
        <v>287</v>
      </c>
      <c r="J8523" s="2" t="s">
        <v>269</v>
      </c>
      <c r="K8523" s="2" t="s">
        <v>320</v>
      </c>
      <c r="L8523" s="163">
        <f t="shared" si="433"/>
        <v>0</v>
      </c>
      <c r="M8523" s="163">
        <f t="shared" si="434"/>
        <v>0</v>
      </c>
      <c r="N8523" s="181"/>
      <c r="O8523" s="8"/>
      <c r="P8523" s="8"/>
      <c r="Q8523" s="8"/>
      <c r="R8523" s="8"/>
      <c r="S8523" s="122"/>
      <c r="T8523" s="8"/>
      <c r="U8523" s="8"/>
      <c r="V8523" s="8"/>
      <c r="W8523" s="8"/>
      <c r="X8523" s="122"/>
      <c r="Y8523" s="8"/>
      <c r="Z8523" s="8"/>
      <c r="AA8523" s="8"/>
      <c r="AB8523" s="8"/>
      <c r="AC8523" s="122"/>
      <c r="AD8523" s="8"/>
      <c r="AE8523" s="8"/>
      <c r="AF8523" s="8"/>
      <c r="AG8523" s="8"/>
      <c r="AH8523" s="122"/>
      <c r="AI8523" s="137"/>
      <c r="AJ8523" s="137"/>
      <c r="AK8523" s="137"/>
      <c r="AL8523" s="137"/>
      <c r="AM8523" s="138"/>
      <c r="AN8523" s="8"/>
      <c r="AO8523" s="8"/>
      <c r="AP8523" s="8"/>
      <c r="AQ8523" s="8"/>
      <c r="AR8523" s="122"/>
      <c r="AS8523" s="139"/>
      <c r="AT8523" s="139"/>
      <c r="AU8523" s="139"/>
      <c r="AV8523" s="139"/>
      <c r="AW8523" s="140"/>
      <c r="AX8523" s="8"/>
      <c r="AY8523" s="8"/>
      <c r="AZ8523" s="8"/>
      <c r="BA8523" s="8"/>
      <c r="BB8523" s="122"/>
      <c r="BC8523" s="8"/>
      <c r="BD8523" s="8"/>
      <c r="BE8523" s="8"/>
      <c r="BF8523" s="8"/>
      <c r="BG8523" s="122"/>
      <c r="BH8523" s="8"/>
      <c r="BI8523" s="8"/>
      <c r="BJ8523" s="8"/>
      <c r="BK8523" s="8"/>
      <c r="BL8523" s="122"/>
      <c r="BM8523" s="8"/>
      <c r="BN8523" s="8"/>
      <c r="BO8523" s="8"/>
      <c r="BP8523" s="8"/>
      <c r="BQ8523" s="122"/>
      <c r="BR8523" s="8"/>
      <c r="BS8523" s="8"/>
      <c r="BT8523" s="8"/>
      <c r="BU8523" s="8"/>
      <c r="BV8523" s="122"/>
    </row>
    <row r="8524" spans="1:74" hidden="1" x14ac:dyDescent="0.3">
      <c r="A8524" s="8"/>
      <c r="B8524" s="2" t="s">
        <v>2</v>
      </c>
      <c r="C8524" s="2" t="s">
        <v>3</v>
      </c>
      <c r="D8524" s="2" t="s">
        <v>755</v>
      </c>
      <c r="E8524" s="9" t="s">
        <v>848</v>
      </c>
      <c r="F8524" s="10">
        <v>1</v>
      </c>
      <c r="G8524" s="18" t="s">
        <v>5</v>
      </c>
      <c r="H8524" s="3">
        <v>2024</v>
      </c>
      <c r="I8524" s="20" t="s">
        <v>287</v>
      </c>
      <c r="J8524" s="2" t="s">
        <v>270</v>
      </c>
      <c r="K8524" s="2" t="s">
        <v>320</v>
      </c>
      <c r="L8524" s="163">
        <f t="shared" si="433"/>
        <v>0</v>
      </c>
      <c r="M8524" s="163">
        <f t="shared" si="434"/>
        <v>0</v>
      </c>
      <c r="N8524" s="181"/>
      <c r="O8524" s="8"/>
      <c r="P8524" s="8"/>
      <c r="Q8524" s="8"/>
      <c r="R8524" s="8"/>
      <c r="S8524" s="122"/>
      <c r="T8524" s="8"/>
      <c r="U8524" s="8"/>
      <c r="V8524" s="8"/>
      <c r="W8524" s="8"/>
      <c r="X8524" s="122"/>
      <c r="Y8524" s="8"/>
      <c r="Z8524" s="8"/>
      <c r="AA8524" s="8"/>
      <c r="AB8524" s="8"/>
      <c r="AC8524" s="122"/>
      <c r="AD8524" s="8"/>
      <c r="AE8524" s="8"/>
      <c r="AF8524" s="8"/>
      <c r="AG8524" s="8"/>
      <c r="AH8524" s="122"/>
      <c r="AI8524" s="137"/>
      <c r="AJ8524" s="137"/>
      <c r="AK8524" s="137"/>
      <c r="AL8524" s="137"/>
      <c r="AM8524" s="138"/>
      <c r="AN8524" s="8"/>
      <c r="AO8524" s="8"/>
      <c r="AP8524" s="8"/>
      <c r="AQ8524" s="8"/>
      <c r="AR8524" s="122"/>
      <c r="AS8524" s="139"/>
      <c r="AT8524" s="139"/>
      <c r="AU8524" s="139"/>
      <c r="AV8524" s="139"/>
      <c r="AW8524" s="140"/>
      <c r="AX8524" s="8"/>
      <c r="AY8524" s="8"/>
      <c r="AZ8524" s="8"/>
      <c r="BA8524" s="8"/>
      <c r="BB8524" s="122"/>
      <c r="BC8524" s="8"/>
      <c r="BD8524" s="8"/>
      <c r="BE8524" s="8"/>
      <c r="BF8524" s="8"/>
      <c r="BG8524" s="122"/>
      <c r="BH8524" s="8"/>
      <c r="BI8524" s="8"/>
      <c r="BJ8524" s="8"/>
      <c r="BK8524" s="8"/>
      <c r="BL8524" s="122"/>
      <c r="BM8524" s="8"/>
      <c r="BN8524" s="8"/>
      <c r="BO8524" s="8"/>
      <c r="BP8524" s="8"/>
      <c r="BQ8524" s="122"/>
      <c r="BR8524" s="8"/>
      <c r="BS8524" s="8"/>
      <c r="BT8524" s="8"/>
      <c r="BU8524" s="8"/>
      <c r="BV8524" s="122"/>
    </row>
    <row r="8525" spans="1:74" hidden="1" x14ac:dyDescent="0.3">
      <c r="A8525" s="8"/>
      <c r="B8525" s="2" t="s">
        <v>2</v>
      </c>
      <c r="C8525" s="2" t="s">
        <v>3</v>
      </c>
      <c r="D8525" s="2" t="s">
        <v>755</v>
      </c>
      <c r="E8525" s="9" t="s">
        <v>848</v>
      </c>
      <c r="F8525" s="10">
        <v>1</v>
      </c>
      <c r="G8525" s="18" t="s">
        <v>5</v>
      </c>
      <c r="H8525" s="3">
        <v>2024</v>
      </c>
      <c r="I8525" s="20" t="s">
        <v>290</v>
      </c>
      <c r="J8525" s="2" t="s">
        <v>271</v>
      </c>
      <c r="K8525" s="2" t="s">
        <v>321</v>
      </c>
      <c r="L8525" s="163">
        <f t="shared" si="433"/>
        <v>0</v>
      </c>
      <c r="M8525" s="163">
        <f t="shared" si="434"/>
        <v>0</v>
      </c>
      <c r="N8525" s="181"/>
      <c r="O8525" s="8"/>
      <c r="P8525" s="8"/>
      <c r="Q8525" s="8"/>
      <c r="R8525" s="8"/>
      <c r="S8525" s="122"/>
      <c r="T8525" s="8"/>
      <c r="U8525" s="8"/>
      <c r="V8525" s="8"/>
      <c r="W8525" s="8"/>
      <c r="X8525" s="122"/>
      <c r="Y8525" s="8"/>
      <c r="Z8525" s="8"/>
      <c r="AA8525" s="8"/>
      <c r="AB8525" s="8"/>
      <c r="AC8525" s="122"/>
      <c r="AD8525" s="8"/>
      <c r="AE8525" s="8"/>
      <c r="AF8525" s="8"/>
      <c r="AG8525" s="8"/>
      <c r="AH8525" s="122"/>
      <c r="AI8525" s="137"/>
      <c r="AJ8525" s="137"/>
      <c r="AK8525" s="137"/>
      <c r="AL8525" s="137"/>
      <c r="AM8525" s="138"/>
      <c r="AN8525" s="8"/>
      <c r="AO8525" s="8"/>
      <c r="AP8525" s="8"/>
      <c r="AQ8525" s="8"/>
      <c r="AR8525" s="122"/>
      <c r="AS8525" s="139"/>
      <c r="AT8525" s="139"/>
      <c r="AU8525" s="139"/>
      <c r="AV8525" s="139"/>
      <c r="AW8525" s="140"/>
      <c r="AX8525" s="8"/>
      <c r="AY8525" s="8"/>
      <c r="AZ8525" s="8"/>
      <c r="BA8525" s="8"/>
      <c r="BB8525" s="122"/>
      <c r="BC8525" s="8"/>
      <c r="BD8525" s="8"/>
      <c r="BE8525" s="8"/>
      <c r="BF8525" s="8"/>
      <c r="BG8525" s="122"/>
      <c r="BH8525" s="8"/>
      <c r="BI8525" s="8"/>
      <c r="BJ8525" s="8"/>
      <c r="BK8525" s="8"/>
      <c r="BL8525" s="122"/>
      <c r="BM8525" s="8"/>
      <c r="BN8525" s="8"/>
      <c r="BO8525" s="8"/>
      <c r="BP8525" s="8"/>
      <c r="BQ8525" s="122"/>
      <c r="BR8525" s="8"/>
      <c r="BS8525" s="8"/>
      <c r="BT8525" s="8"/>
      <c r="BU8525" s="8"/>
      <c r="BV8525" s="122"/>
    </row>
    <row r="8526" spans="1:74" hidden="1" x14ac:dyDescent="0.3">
      <c r="A8526" s="8"/>
      <c r="B8526" s="2" t="s">
        <v>2</v>
      </c>
      <c r="C8526" s="2" t="s">
        <v>3</v>
      </c>
      <c r="D8526" s="2" t="s">
        <v>755</v>
      </c>
      <c r="E8526" s="9" t="s">
        <v>848</v>
      </c>
      <c r="F8526" s="10">
        <v>1</v>
      </c>
      <c r="G8526" s="18" t="s">
        <v>5</v>
      </c>
      <c r="H8526" s="3">
        <v>2024</v>
      </c>
      <c r="I8526" s="20" t="s">
        <v>284</v>
      </c>
      <c r="J8526" s="2" t="s">
        <v>294</v>
      </c>
      <c r="K8526" s="2" t="s">
        <v>320</v>
      </c>
      <c r="L8526" s="163">
        <f t="shared" si="433"/>
        <v>0</v>
      </c>
      <c r="M8526" s="163">
        <f t="shared" si="434"/>
        <v>0</v>
      </c>
      <c r="N8526" s="181"/>
      <c r="O8526" s="8"/>
      <c r="P8526" s="8"/>
      <c r="Q8526" s="8"/>
      <c r="R8526" s="8"/>
      <c r="S8526" s="122"/>
      <c r="T8526" s="8"/>
      <c r="U8526" s="8"/>
      <c r="V8526" s="8"/>
      <c r="W8526" s="8"/>
      <c r="X8526" s="122"/>
      <c r="Y8526" s="8"/>
      <c r="Z8526" s="8"/>
      <c r="AA8526" s="8"/>
      <c r="AB8526" s="8"/>
      <c r="AC8526" s="122"/>
      <c r="AD8526" s="8"/>
      <c r="AE8526" s="8"/>
      <c r="AF8526" s="8"/>
      <c r="AG8526" s="8"/>
      <c r="AH8526" s="122"/>
      <c r="AI8526" s="137"/>
      <c r="AJ8526" s="137"/>
      <c r="AK8526" s="137"/>
      <c r="AL8526" s="137"/>
      <c r="AM8526" s="138"/>
      <c r="AN8526" s="8"/>
      <c r="AO8526" s="8"/>
      <c r="AP8526" s="8"/>
      <c r="AQ8526" s="8"/>
      <c r="AR8526" s="122"/>
      <c r="AS8526" s="139"/>
      <c r="AT8526" s="139"/>
      <c r="AU8526" s="139"/>
      <c r="AV8526" s="139"/>
      <c r="AW8526" s="140"/>
      <c r="AX8526" s="8"/>
      <c r="AY8526" s="8"/>
      <c r="AZ8526" s="8"/>
      <c r="BA8526" s="8"/>
      <c r="BB8526" s="122"/>
      <c r="BC8526" s="8"/>
      <c r="BD8526" s="8"/>
      <c r="BE8526" s="8"/>
      <c r="BF8526" s="8"/>
      <c r="BG8526" s="122"/>
      <c r="BH8526" s="8"/>
      <c r="BI8526" s="8"/>
      <c r="BJ8526" s="8"/>
      <c r="BK8526" s="8"/>
      <c r="BL8526" s="122"/>
      <c r="BM8526" s="8"/>
      <c r="BN8526" s="8"/>
      <c r="BO8526" s="8"/>
      <c r="BP8526" s="8"/>
      <c r="BQ8526" s="122"/>
      <c r="BR8526" s="8"/>
      <c r="BS8526" s="8"/>
      <c r="BT8526" s="8"/>
      <c r="BU8526" s="8"/>
      <c r="BV8526" s="122"/>
    </row>
    <row r="8527" spans="1:74" hidden="1" x14ac:dyDescent="0.3">
      <c r="A8527" s="8"/>
      <c r="B8527" s="2" t="s">
        <v>2</v>
      </c>
      <c r="C8527" s="2" t="s">
        <v>3</v>
      </c>
      <c r="D8527" s="2" t="s">
        <v>755</v>
      </c>
      <c r="E8527" s="9" t="s">
        <v>848</v>
      </c>
      <c r="F8527" s="10">
        <v>1</v>
      </c>
      <c r="G8527" s="18" t="s">
        <v>5</v>
      </c>
      <c r="H8527" s="3">
        <v>2024</v>
      </c>
      <c r="I8527" s="20" t="s">
        <v>284</v>
      </c>
      <c r="J8527" s="2" t="s">
        <v>346</v>
      </c>
      <c r="K8527" s="2" t="s">
        <v>320</v>
      </c>
      <c r="L8527" s="163">
        <f t="shared" si="433"/>
        <v>0</v>
      </c>
      <c r="M8527" s="163">
        <f t="shared" si="434"/>
        <v>0</v>
      </c>
      <c r="N8527" s="181"/>
      <c r="O8527" s="8"/>
      <c r="P8527" s="8"/>
      <c r="Q8527" s="8"/>
      <c r="R8527" s="8"/>
      <c r="S8527" s="122"/>
      <c r="T8527" s="8"/>
      <c r="U8527" s="8"/>
      <c r="V8527" s="8"/>
      <c r="W8527" s="8"/>
      <c r="X8527" s="122"/>
      <c r="Y8527" s="8"/>
      <c r="Z8527" s="8"/>
      <c r="AA8527" s="8"/>
      <c r="AB8527" s="8"/>
      <c r="AC8527" s="122"/>
      <c r="AD8527" s="8"/>
      <c r="AE8527" s="8"/>
      <c r="AF8527" s="8"/>
      <c r="AG8527" s="8"/>
      <c r="AH8527" s="122"/>
      <c r="AI8527" s="137"/>
      <c r="AJ8527" s="137"/>
      <c r="AK8527" s="137"/>
      <c r="AL8527" s="137"/>
      <c r="AM8527" s="138"/>
      <c r="AN8527" s="8"/>
      <c r="AO8527" s="8"/>
      <c r="AP8527" s="8"/>
      <c r="AQ8527" s="8"/>
      <c r="AR8527" s="122"/>
      <c r="AS8527" s="139"/>
      <c r="AT8527" s="139"/>
      <c r="AU8527" s="139"/>
      <c r="AV8527" s="139"/>
      <c r="AW8527" s="140"/>
      <c r="AX8527" s="8"/>
      <c r="AY8527" s="8"/>
      <c r="AZ8527" s="8"/>
      <c r="BA8527" s="8"/>
      <c r="BB8527" s="122"/>
      <c r="BC8527" s="8"/>
      <c r="BD8527" s="8"/>
      <c r="BE8527" s="8"/>
      <c r="BF8527" s="8"/>
      <c r="BG8527" s="122"/>
      <c r="BH8527" s="8"/>
      <c r="BI8527" s="8"/>
      <c r="BJ8527" s="8"/>
      <c r="BK8527" s="8"/>
      <c r="BL8527" s="122"/>
      <c r="BM8527" s="8"/>
      <c r="BN8527" s="8"/>
      <c r="BO8527" s="8"/>
      <c r="BP8527" s="8"/>
      <c r="BQ8527" s="122"/>
      <c r="BR8527" s="8"/>
      <c r="BS8527" s="8"/>
      <c r="BT8527" s="8"/>
      <c r="BU8527" s="8"/>
      <c r="BV8527" s="122"/>
    </row>
    <row r="8528" spans="1:74" hidden="1" x14ac:dyDescent="0.3">
      <c r="A8528" s="8"/>
      <c r="B8528" s="2" t="s">
        <v>2</v>
      </c>
      <c r="C8528" s="2" t="s">
        <v>3</v>
      </c>
      <c r="D8528" s="2" t="s">
        <v>755</v>
      </c>
      <c r="E8528" s="9" t="s">
        <v>848</v>
      </c>
      <c r="F8528" s="10">
        <v>1</v>
      </c>
      <c r="G8528" s="18" t="s">
        <v>5</v>
      </c>
      <c r="H8528" s="3">
        <v>2024</v>
      </c>
      <c r="I8528" s="20" t="s">
        <v>284</v>
      </c>
      <c r="J8528" s="2" t="s">
        <v>295</v>
      </c>
      <c r="K8528" s="2" t="s">
        <v>320</v>
      </c>
      <c r="L8528" s="163">
        <f t="shared" si="433"/>
        <v>0</v>
      </c>
      <c r="M8528" s="163">
        <f t="shared" si="434"/>
        <v>0</v>
      </c>
      <c r="N8528" s="181"/>
      <c r="O8528" s="8"/>
      <c r="P8528" s="8"/>
      <c r="Q8528" s="8"/>
      <c r="R8528" s="8"/>
      <c r="S8528" s="122"/>
      <c r="T8528" s="8"/>
      <c r="U8528" s="8"/>
      <c r="V8528" s="8"/>
      <c r="W8528" s="8"/>
      <c r="X8528" s="122"/>
      <c r="Y8528" s="8"/>
      <c r="Z8528" s="8"/>
      <c r="AA8528" s="8"/>
      <c r="AB8528" s="8"/>
      <c r="AC8528" s="122"/>
      <c r="AD8528" s="8"/>
      <c r="AE8528" s="8"/>
      <c r="AF8528" s="8"/>
      <c r="AG8528" s="8"/>
      <c r="AH8528" s="122"/>
      <c r="AI8528" s="137"/>
      <c r="AJ8528" s="137"/>
      <c r="AK8528" s="137"/>
      <c r="AL8528" s="137"/>
      <c r="AM8528" s="138"/>
      <c r="AN8528" s="8"/>
      <c r="AO8528" s="8"/>
      <c r="AP8528" s="8"/>
      <c r="AQ8528" s="8"/>
      <c r="AR8528" s="122"/>
      <c r="AS8528" s="139"/>
      <c r="AT8528" s="139"/>
      <c r="AU8528" s="139"/>
      <c r="AV8528" s="139"/>
      <c r="AW8528" s="140"/>
      <c r="AX8528" s="8"/>
      <c r="AY8528" s="8"/>
      <c r="AZ8528" s="8"/>
      <c r="BA8528" s="8"/>
      <c r="BB8528" s="122"/>
      <c r="BC8528" s="8"/>
      <c r="BD8528" s="8"/>
      <c r="BE8528" s="8"/>
      <c r="BF8528" s="8"/>
      <c r="BG8528" s="122"/>
      <c r="BH8528" s="8"/>
      <c r="BI8528" s="8"/>
      <c r="BJ8528" s="8"/>
      <c r="BK8528" s="8"/>
      <c r="BL8528" s="122"/>
      <c r="BM8528" s="8"/>
      <c r="BN8528" s="8"/>
      <c r="BO8528" s="8"/>
      <c r="BP8528" s="8"/>
      <c r="BQ8528" s="122"/>
      <c r="BR8528" s="8"/>
      <c r="BS8528" s="8"/>
      <c r="BT8528" s="8"/>
      <c r="BU8528" s="8"/>
      <c r="BV8528" s="122"/>
    </row>
    <row r="8529" spans="1:74" hidden="1" x14ac:dyDescent="0.3">
      <c r="A8529" s="8"/>
      <c r="B8529" s="2" t="s">
        <v>2</v>
      </c>
      <c r="C8529" s="2" t="s">
        <v>3</v>
      </c>
      <c r="D8529" s="2" t="s">
        <v>755</v>
      </c>
      <c r="E8529" s="9" t="s">
        <v>848</v>
      </c>
      <c r="F8529" s="10">
        <v>1</v>
      </c>
      <c r="G8529" s="18" t="s">
        <v>5</v>
      </c>
      <c r="H8529" s="3">
        <v>2024</v>
      </c>
      <c r="I8529" s="20" t="s">
        <v>290</v>
      </c>
      <c r="J8529" s="2" t="s">
        <v>299</v>
      </c>
      <c r="K8529" s="2" t="s">
        <v>318</v>
      </c>
      <c r="L8529" s="163">
        <f t="shared" si="433"/>
        <v>0</v>
      </c>
      <c r="M8529" s="163">
        <f t="shared" si="434"/>
        <v>0</v>
      </c>
      <c r="N8529" s="181"/>
      <c r="O8529" s="8"/>
      <c r="P8529" s="8"/>
      <c r="Q8529" s="8"/>
      <c r="R8529" s="8"/>
      <c r="S8529" s="122"/>
      <c r="T8529" s="8"/>
      <c r="U8529" s="8"/>
      <c r="V8529" s="8"/>
      <c r="W8529" s="8"/>
      <c r="X8529" s="122"/>
      <c r="Y8529" s="8"/>
      <c r="Z8529" s="8"/>
      <c r="AA8529" s="8"/>
      <c r="AB8529" s="8"/>
      <c r="AC8529" s="122"/>
      <c r="AD8529" s="8"/>
      <c r="AE8529" s="8"/>
      <c r="AF8529" s="8"/>
      <c r="AG8529" s="8"/>
      <c r="AH8529" s="122"/>
      <c r="AI8529" s="137"/>
      <c r="AJ8529" s="137"/>
      <c r="AK8529" s="137"/>
      <c r="AL8529" s="137"/>
      <c r="AM8529" s="138"/>
      <c r="AN8529" s="8"/>
      <c r="AO8529" s="8"/>
      <c r="AP8529" s="8"/>
      <c r="AQ8529" s="8"/>
      <c r="AR8529" s="122"/>
      <c r="AS8529" s="139"/>
      <c r="AT8529" s="139"/>
      <c r="AU8529" s="139"/>
      <c r="AV8529" s="139"/>
      <c r="AW8529" s="140"/>
      <c r="AX8529" s="8"/>
      <c r="AY8529" s="8"/>
      <c r="AZ8529" s="8"/>
      <c r="BA8529" s="8"/>
      <c r="BB8529" s="122"/>
      <c r="BC8529" s="8"/>
      <c r="BD8529" s="8"/>
      <c r="BE8529" s="8"/>
      <c r="BF8529" s="8"/>
      <c r="BG8529" s="122"/>
      <c r="BH8529" s="8"/>
      <c r="BI8529" s="8"/>
      <c r="BJ8529" s="8"/>
      <c r="BK8529" s="8"/>
      <c r="BL8529" s="122"/>
      <c r="BM8529" s="8"/>
      <c r="BN8529" s="8"/>
      <c r="BO8529" s="8"/>
      <c r="BP8529" s="8"/>
      <c r="BQ8529" s="122"/>
      <c r="BR8529" s="8"/>
      <c r="BS8529" s="8"/>
      <c r="BT8529" s="8"/>
      <c r="BU8529" s="8"/>
      <c r="BV8529" s="122"/>
    </row>
    <row r="8530" spans="1:74" hidden="1" x14ac:dyDescent="0.3">
      <c r="A8530" s="8"/>
      <c r="B8530" s="2" t="s">
        <v>2</v>
      </c>
      <c r="C8530" s="2" t="s">
        <v>3</v>
      </c>
      <c r="D8530" s="2" t="s">
        <v>755</v>
      </c>
      <c r="E8530" s="9" t="s">
        <v>848</v>
      </c>
      <c r="F8530" s="10">
        <v>1</v>
      </c>
      <c r="G8530" s="18" t="s">
        <v>5</v>
      </c>
      <c r="H8530" s="3">
        <v>2024</v>
      </c>
      <c r="I8530" s="20" t="s">
        <v>315</v>
      </c>
      <c r="J8530" s="2" t="s">
        <v>347</v>
      </c>
      <c r="K8530" s="2" t="s">
        <v>320</v>
      </c>
      <c r="L8530" s="163">
        <f t="shared" si="433"/>
        <v>0</v>
      </c>
      <c r="M8530" s="163">
        <f t="shared" si="434"/>
        <v>0</v>
      </c>
      <c r="N8530" s="181"/>
      <c r="O8530" s="8"/>
      <c r="P8530" s="8"/>
      <c r="Q8530" s="8"/>
      <c r="R8530" s="8"/>
      <c r="S8530" s="122"/>
      <c r="T8530" s="8"/>
      <c r="U8530" s="8"/>
      <c r="V8530" s="8"/>
      <c r="W8530" s="8"/>
      <c r="X8530" s="122"/>
      <c r="Y8530" s="8"/>
      <c r="Z8530" s="8"/>
      <c r="AA8530" s="8"/>
      <c r="AB8530" s="8"/>
      <c r="AC8530" s="122"/>
      <c r="AD8530" s="8"/>
      <c r="AE8530" s="8"/>
      <c r="AF8530" s="8"/>
      <c r="AG8530" s="8"/>
      <c r="AH8530" s="122"/>
      <c r="AI8530" s="137"/>
      <c r="AJ8530" s="137"/>
      <c r="AK8530" s="137"/>
      <c r="AL8530" s="137"/>
      <c r="AM8530" s="138"/>
      <c r="AN8530" s="8"/>
      <c r="AO8530" s="8"/>
      <c r="AP8530" s="8"/>
      <c r="AQ8530" s="8"/>
      <c r="AR8530" s="122"/>
      <c r="AS8530" s="139"/>
      <c r="AT8530" s="139"/>
      <c r="AU8530" s="139"/>
      <c r="AV8530" s="139"/>
      <c r="AW8530" s="140"/>
      <c r="AX8530" s="8"/>
      <c r="AY8530" s="8"/>
      <c r="AZ8530" s="8"/>
      <c r="BA8530" s="8"/>
      <c r="BB8530" s="122"/>
      <c r="BC8530" s="8"/>
      <c r="BD8530" s="8"/>
      <c r="BE8530" s="8"/>
      <c r="BF8530" s="8"/>
      <c r="BG8530" s="122"/>
      <c r="BH8530" s="8"/>
      <c r="BI8530" s="8"/>
      <c r="BJ8530" s="8"/>
      <c r="BK8530" s="8"/>
      <c r="BL8530" s="122"/>
      <c r="BM8530" s="8"/>
      <c r="BN8530" s="8"/>
      <c r="BO8530" s="8"/>
      <c r="BP8530" s="8"/>
      <c r="BQ8530" s="122"/>
      <c r="BR8530" s="8"/>
      <c r="BS8530" s="8"/>
      <c r="BT8530" s="8"/>
      <c r="BU8530" s="8"/>
      <c r="BV8530" s="122"/>
    </row>
    <row r="8531" spans="1:74" hidden="1" x14ac:dyDescent="0.3">
      <c r="A8531" s="8"/>
      <c r="B8531" s="2" t="s">
        <v>2</v>
      </c>
      <c r="C8531" s="2" t="s">
        <v>3</v>
      </c>
      <c r="D8531" s="2" t="s">
        <v>755</v>
      </c>
      <c r="E8531" s="9" t="s">
        <v>848</v>
      </c>
      <c r="F8531" s="10">
        <v>1</v>
      </c>
      <c r="G8531" s="18" t="s">
        <v>5</v>
      </c>
      <c r="H8531" s="3">
        <v>2024</v>
      </c>
      <c r="I8531" s="20" t="s">
        <v>315</v>
      </c>
      <c r="J8531" s="2" t="s">
        <v>296</v>
      </c>
      <c r="K8531" s="2" t="s">
        <v>321</v>
      </c>
      <c r="L8531" s="163">
        <f t="shared" si="433"/>
        <v>0</v>
      </c>
      <c r="M8531" s="163">
        <f t="shared" si="434"/>
        <v>0</v>
      </c>
      <c r="N8531" s="181"/>
      <c r="O8531" s="8"/>
      <c r="P8531" s="8"/>
      <c r="Q8531" s="8"/>
      <c r="R8531" s="8"/>
      <c r="S8531" s="122"/>
      <c r="T8531" s="8"/>
      <c r="U8531" s="8"/>
      <c r="V8531" s="8"/>
      <c r="W8531" s="8"/>
      <c r="X8531" s="122"/>
      <c r="Y8531" s="8"/>
      <c r="Z8531" s="8"/>
      <c r="AA8531" s="8"/>
      <c r="AB8531" s="8"/>
      <c r="AC8531" s="122"/>
      <c r="AD8531" s="8"/>
      <c r="AE8531" s="8"/>
      <c r="AF8531" s="8"/>
      <c r="AG8531" s="8"/>
      <c r="AH8531" s="122"/>
      <c r="AI8531" s="137"/>
      <c r="AJ8531" s="137"/>
      <c r="AK8531" s="137"/>
      <c r="AL8531" s="137"/>
      <c r="AM8531" s="138"/>
      <c r="AN8531" s="8"/>
      <c r="AO8531" s="8"/>
      <c r="AP8531" s="8"/>
      <c r="AQ8531" s="8"/>
      <c r="AR8531" s="122"/>
      <c r="AS8531" s="139"/>
      <c r="AT8531" s="139"/>
      <c r="AU8531" s="139"/>
      <c r="AV8531" s="139"/>
      <c r="AW8531" s="140"/>
      <c r="AX8531" s="8"/>
      <c r="AY8531" s="8"/>
      <c r="AZ8531" s="8"/>
      <c r="BA8531" s="8"/>
      <c r="BB8531" s="122"/>
      <c r="BC8531" s="8"/>
      <c r="BD8531" s="8"/>
      <c r="BE8531" s="8"/>
      <c r="BF8531" s="8"/>
      <c r="BG8531" s="122"/>
      <c r="BH8531" s="8"/>
      <c r="BI8531" s="8"/>
      <c r="BJ8531" s="8"/>
      <c r="BK8531" s="8"/>
      <c r="BL8531" s="122"/>
      <c r="BM8531" s="8"/>
      <c r="BN8531" s="8"/>
      <c r="BO8531" s="8"/>
      <c r="BP8531" s="8"/>
      <c r="BQ8531" s="122"/>
      <c r="BR8531" s="8"/>
      <c r="BS8531" s="8"/>
      <c r="BT8531" s="8"/>
      <c r="BU8531" s="8"/>
      <c r="BV8531" s="122"/>
    </row>
    <row r="8532" spans="1:74" hidden="1" x14ac:dyDescent="0.3">
      <c r="A8532" s="8"/>
      <c r="B8532" s="2" t="s">
        <v>2</v>
      </c>
      <c r="C8532" s="2" t="s">
        <v>3</v>
      </c>
      <c r="D8532" s="2" t="s">
        <v>755</v>
      </c>
      <c r="E8532" s="9" t="s">
        <v>848</v>
      </c>
      <c r="F8532" s="10">
        <v>1</v>
      </c>
      <c r="G8532" s="18" t="s">
        <v>5</v>
      </c>
      <c r="H8532" s="3">
        <v>2024</v>
      </c>
      <c r="I8532" s="20" t="s">
        <v>316</v>
      </c>
      <c r="J8532" s="2" t="s">
        <v>297</v>
      </c>
      <c r="K8532" s="2" t="s">
        <v>318</v>
      </c>
      <c r="L8532" s="163">
        <f t="shared" si="433"/>
        <v>0</v>
      </c>
      <c r="M8532" s="163">
        <f t="shared" si="434"/>
        <v>0</v>
      </c>
      <c r="N8532" s="181"/>
      <c r="O8532" s="8"/>
      <c r="P8532" s="8"/>
      <c r="Q8532" s="8"/>
      <c r="R8532" s="8"/>
      <c r="S8532" s="122"/>
      <c r="T8532" s="8"/>
      <c r="U8532" s="8"/>
      <c r="V8532" s="8"/>
      <c r="W8532" s="8"/>
      <c r="X8532" s="122"/>
      <c r="Y8532" s="8"/>
      <c r="Z8532" s="8"/>
      <c r="AA8532" s="8"/>
      <c r="AB8532" s="8"/>
      <c r="AC8532" s="122"/>
      <c r="AD8532" s="8"/>
      <c r="AE8532" s="8"/>
      <c r="AF8532" s="8"/>
      <c r="AG8532" s="8"/>
      <c r="AH8532" s="122"/>
      <c r="AI8532" s="137"/>
      <c r="AJ8532" s="137"/>
      <c r="AK8532" s="137"/>
      <c r="AL8532" s="137"/>
      <c r="AM8532" s="138"/>
      <c r="AN8532" s="8"/>
      <c r="AO8532" s="8"/>
      <c r="AP8532" s="8"/>
      <c r="AQ8532" s="8"/>
      <c r="AR8532" s="122"/>
      <c r="AS8532" s="139"/>
      <c r="AT8532" s="139"/>
      <c r="AU8532" s="139"/>
      <c r="AV8532" s="139"/>
      <c r="AW8532" s="140"/>
      <c r="AX8532" s="8"/>
      <c r="AY8532" s="8"/>
      <c r="AZ8532" s="8"/>
      <c r="BA8532" s="8"/>
      <c r="BB8532" s="122"/>
      <c r="BC8532" s="8"/>
      <c r="BD8532" s="8"/>
      <c r="BE8532" s="8"/>
      <c r="BF8532" s="8"/>
      <c r="BG8532" s="122"/>
      <c r="BH8532" s="8"/>
      <c r="BI8532" s="8"/>
      <c r="BJ8532" s="8"/>
      <c r="BK8532" s="8"/>
      <c r="BL8532" s="122"/>
      <c r="BM8532" s="8"/>
      <c r="BN8532" s="8"/>
      <c r="BO8532" s="8"/>
      <c r="BP8532" s="8"/>
      <c r="BQ8532" s="122"/>
      <c r="BR8532" s="8"/>
      <c r="BS8532" s="8"/>
      <c r="BT8532" s="8"/>
      <c r="BU8532" s="8"/>
      <c r="BV8532" s="122"/>
    </row>
    <row r="8533" spans="1:74" hidden="1" x14ac:dyDescent="0.3">
      <c r="A8533" s="8"/>
      <c r="B8533" s="2" t="s">
        <v>2</v>
      </c>
      <c r="C8533" s="2" t="s">
        <v>3</v>
      </c>
      <c r="D8533" s="2" t="s">
        <v>755</v>
      </c>
      <c r="E8533" s="9" t="s">
        <v>848</v>
      </c>
      <c r="F8533" s="10">
        <v>1</v>
      </c>
      <c r="G8533" s="18" t="s">
        <v>5</v>
      </c>
      <c r="H8533" s="3">
        <v>2024</v>
      </c>
      <c r="I8533" s="20" t="s">
        <v>316</v>
      </c>
      <c r="J8533" s="8" t="s">
        <v>348</v>
      </c>
      <c r="K8533" s="8" t="s">
        <v>320</v>
      </c>
      <c r="L8533" s="163">
        <f t="shared" si="433"/>
        <v>0</v>
      </c>
      <c r="M8533" s="163">
        <f t="shared" si="434"/>
        <v>0</v>
      </c>
      <c r="N8533" s="181"/>
      <c r="O8533" s="8"/>
      <c r="P8533" s="8"/>
      <c r="Q8533" s="8"/>
      <c r="R8533" s="8"/>
      <c r="S8533" s="122"/>
      <c r="T8533" s="8"/>
      <c r="U8533" s="8"/>
      <c r="V8533" s="8"/>
      <c r="W8533" s="8"/>
      <c r="X8533" s="122"/>
      <c r="Y8533" s="8"/>
      <c r="Z8533" s="8"/>
      <c r="AA8533" s="8"/>
      <c r="AB8533" s="8"/>
      <c r="AC8533" s="122"/>
      <c r="AD8533" s="8"/>
      <c r="AE8533" s="8"/>
      <c r="AF8533" s="8"/>
      <c r="AG8533" s="8"/>
      <c r="AH8533" s="122"/>
      <c r="AI8533" s="137"/>
      <c r="AJ8533" s="137"/>
      <c r="AK8533" s="137"/>
      <c r="AL8533" s="137"/>
      <c r="AM8533" s="138"/>
      <c r="AN8533" s="8"/>
      <c r="AO8533" s="8"/>
      <c r="AP8533" s="8"/>
      <c r="AQ8533" s="8"/>
      <c r="AR8533" s="122"/>
      <c r="AS8533" s="139"/>
      <c r="AT8533" s="139"/>
      <c r="AU8533" s="139"/>
      <c r="AV8533" s="139"/>
      <c r="AW8533" s="140"/>
      <c r="AX8533" s="8"/>
      <c r="AY8533" s="8"/>
      <c r="AZ8533" s="8"/>
      <c r="BA8533" s="8"/>
      <c r="BB8533" s="122"/>
      <c r="BC8533" s="8"/>
      <c r="BD8533" s="8"/>
      <c r="BE8533" s="8"/>
      <c r="BF8533" s="8"/>
      <c r="BG8533" s="122"/>
      <c r="BH8533" s="8"/>
      <c r="BI8533" s="8"/>
      <c r="BJ8533" s="8"/>
      <c r="BK8533" s="8"/>
      <c r="BL8533" s="122"/>
      <c r="BM8533" s="8"/>
      <c r="BN8533" s="8"/>
      <c r="BO8533" s="8"/>
      <c r="BP8533" s="8"/>
      <c r="BQ8533" s="122"/>
      <c r="BR8533" s="8"/>
      <c r="BS8533" s="8"/>
      <c r="BT8533" s="8"/>
      <c r="BU8533" s="8"/>
      <c r="BV8533" s="122"/>
    </row>
    <row r="8534" spans="1:74" hidden="1" x14ac:dyDescent="0.3">
      <c r="A8534" s="8"/>
      <c r="B8534" s="2" t="s">
        <v>2</v>
      </c>
      <c r="C8534" s="2" t="s">
        <v>3</v>
      </c>
      <c r="D8534" s="2" t="s">
        <v>755</v>
      </c>
      <c r="E8534" s="9" t="s">
        <v>848</v>
      </c>
      <c r="F8534" s="10">
        <v>1</v>
      </c>
      <c r="G8534" s="18" t="s">
        <v>5</v>
      </c>
      <c r="H8534" s="3">
        <v>2024</v>
      </c>
      <c r="I8534" s="20" t="s">
        <v>282</v>
      </c>
      <c r="J8534" s="2" t="s">
        <v>272</v>
      </c>
      <c r="K8534" s="2" t="s">
        <v>321</v>
      </c>
      <c r="L8534" s="163">
        <f t="shared" si="433"/>
        <v>0</v>
      </c>
      <c r="M8534" s="163">
        <f t="shared" si="434"/>
        <v>0</v>
      </c>
      <c r="N8534" s="181"/>
      <c r="O8534" s="8"/>
      <c r="P8534" s="8"/>
      <c r="Q8534" s="8"/>
      <c r="R8534" s="8"/>
      <c r="S8534" s="122"/>
      <c r="T8534" s="8"/>
      <c r="U8534" s="8"/>
      <c r="V8534" s="8"/>
      <c r="W8534" s="8"/>
      <c r="X8534" s="122"/>
      <c r="Y8534" s="8"/>
      <c r="Z8534" s="8"/>
      <c r="AA8534" s="8"/>
      <c r="AB8534" s="8"/>
      <c r="AC8534" s="122"/>
      <c r="AD8534" s="8"/>
      <c r="AE8534" s="8"/>
      <c r="AF8534" s="8"/>
      <c r="AG8534" s="8"/>
      <c r="AH8534" s="122"/>
      <c r="AI8534" s="137"/>
      <c r="AJ8534" s="137"/>
      <c r="AK8534" s="137"/>
      <c r="AL8534" s="137"/>
      <c r="AM8534" s="138"/>
      <c r="AN8534" s="8"/>
      <c r="AO8534" s="8"/>
      <c r="AP8534" s="8"/>
      <c r="AQ8534" s="8"/>
      <c r="AR8534" s="122"/>
      <c r="AS8534" s="139"/>
      <c r="AT8534" s="139"/>
      <c r="AU8534" s="139"/>
      <c r="AV8534" s="139"/>
      <c r="AW8534" s="140"/>
      <c r="AX8534" s="8"/>
      <c r="AY8534" s="8"/>
      <c r="AZ8534" s="8"/>
      <c r="BA8534" s="8"/>
      <c r="BB8534" s="122"/>
      <c r="BC8534" s="8"/>
      <c r="BD8534" s="8"/>
      <c r="BE8534" s="8"/>
      <c r="BF8534" s="8"/>
      <c r="BG8534" s="122"/>
      <c r="BH8534" s="8"/>
      <c r="BI8534" s="8"/>
      <c r="BJ8534" s="8"/>
      <c r="BK8534" s="8"/>
      <c r="BL8534" s="122"/>
      <c r="BM8534" s="8"/>
      <c r="BN8534" s="8"/>
      <c r="BO8534" s="8"/>
      <c r="BP8534" s="8"/>
      <c r="BQ8534" s="122"/>
      <c r="BR8534" s="8"/>
      <c r="BS8534" s="8"/>
      <c r="BT8534" s="8"/>
      <c r="BU8534" s="8"/>
      <c r="BV8534" s="122"/>
    </row>
    <row r="8535" spans="1:74" hidden="1" x14ac:dyDescent="0.3">
      <c r="A8535" s="8"/>
      <c r="B8535" s="2" t="s">
        <v>2</v>
      </c>
      <c r="C8535" s="2" t="s">
        <v>3</v>
      </c>
      <c r="D8535" s="2" t="s">
        <v>755</v>
      </c>
      <c r="E8535" s="9" t="s">
        <v>848</v>
      </c>
      <c r="F8535" s="10">
        <v>1</v>
      </c>
      <c r="G8535" s="18" t="s">
        <v>5</v>
      </c>
      <c r="H8535" s="3">
        <v>2024</v>
      </c>
      <c r="I8535" s="20" t="s">
        <v>282</v>
      </c>
      <c r="J8535" s="2" t="s">
        <v>273</v>
      </c>
      <c r="K8535" s="2" t="s">
        <v>321</v>
      </c>
      <c r="L8535" s="165">
        <f t="shared" si="433"/>
        <v>0</v>
      </c>
      <c r="M8535" s="163">
        <f t="shared" si="434"/>
        <v>0</v>
      </c>
      <c r="N8535" s="181"/>
      <c r="O8535" s="8"/>
      <c r="P8535" s="8"/>
      <c r="Q8535" s="8"/>
      <c r="R8535" s="8"/>
      <c r="S8535" s="122"/>
      <c r="T8535" s="8"/>
      <c r="U8535" s="8"/>
      <c r="V8535" s="8"/>
      <c r="W8535" s="8"/>
      <c r="X8535" s="122"/>
      <c r="Y8535" s="8"/>
      <c r="Z8535" s="8"/>
      <c r="AA8535" s="8"/>
      <c r="AB8535" s="8"/>
      <c r="AC8535" s="122"/>
      <c r="AD8535" s="8"/>
      <c r="AE8535" s="8"/>
      <c r="AF8535" s="8"/>
      <c r="AG8535" s="8"/>
      <c r="AH8535" s="122"/>
      <c r="AI8535" s="137"/>
      <c r="AJ8535" s="137"/>
      <c r="AK8535" s="137"/>
      <c r="AL8535" s="137"/>
      <c r="AM8535" s="138"/>
      <c r="AN8535" s="8"/>
      <c r="AO8535" s="8"/>
      <c r="AP8535" s="8"/>
      <c r="AQ8535" s="8"/>
      <c r="AR8535" s="122"/>
      <c r="AS8535" s="139"/>
      <c r="AT8535" s="139"/>
      <c r="AU8535" s="139"/>
      <c r="AV8535" s="139"/>
      <c r="AW8535" s="140"/>
      <c r="AX8535" s="8"/>
      <c r="AY8535" s="8"/>
      <c r="AZ8535" s="8"/>
      <c r="BA8535" s="8"/>
      <c r="BB8535" s="122"/>
      <c r="BC8535" s="8"/>
      <c r="BD8535" s="8"/>
      <c r="BE8535" s="8"/>
      <c r="BF8535" s="8"/>
      <c r="BG8535" s="122"/>
      <c r="BH8535" s="8"/>
      <c r="BI8535" s="8"/>
      <c r="BJ8535" s="8"/>
      <c r="BK8535" s="8"/>
      <c r="BL8535" s="122"/>
      <c r="BM8535" s="8"/>
      <c r="BN8535" s="8"/>
      <c r="BO8535" s="8"/>
      <c r="BP8535" s="8"/>
      <c r="BQ8535" s="122"/>
      <c r="BR8535" s="8"/>
      <c r="BS8535" s="8"/>
      <c r="BT8535" s="8"/>
      <c r="BU8535" s="8"/>
      <c r="BV8535" s="122"/>
    </row>
    <row r="8536" spans="1:74" hidden="1" x14ac:dyDescent="0.3">
      <c r="A8536" s="8"/>
      <c r="B8536" s="2" t="s">
        <v>2</v>
      </c>
      <c r="C8536" s="2" t="s">
        <v>3</v>
      </c>
      <c r="D8536" s="2" t="s">
        <v>755</v>
      </c>
      <c r="E8536" s="9" t="s">
        <v>848</v>
      </c>
      <c r="F8536" s="10">
        <v>1</v>
      </c>
      <c r="G8536" s="18" t="s">
        <v>5</v>
      </c>
      <c r="H8536" s="3">
        <v>2024</v>
      </c>
      <c r="I8536" s="20" t="s">
        <v>282</v>
      </c>
      <c r="J8536" s="2" t="s">
        <v>274</v>
      </c>
      <c r="K8536" s="2" t="s">
        <v>321</v>
      </c>
      <c r="L8536" s="163">
        <f t="shared" si="433"/>
        <v>0</v>
      </c>
      <c r="M8536" s="163">
        <f t="shared" si="434"/>
        <v>0</v>
      </c>
      <c r="N8536" s="181"/>
      <c r="O8536" s="8"/>
      <c r="P8536" s="8"/>
      <c r="Q8536" s="8"/>
      <c r="R8536" s="8"/>
      <c r="S8536" s="122"/>
      <c r="T8536" s="8"/>
      <c r="U8536" s="8"/>
      <c r="V8536" s="8"/>
      <c r="W8536" s="8"/>
      <c r="X8536" s="122"/>
      <c r="Y8536" s="8"/>
      <c r="Z8536" s="8"/>
      <c r="AA8536" s="8"/>
      <c r="AB8536" s="8"/>
      <c r="AC8536" s="122"/>
      <c r="AD8536" s="8"/>
      <c r="AE8536" s="8"/>
      <c r="AF8536" s="8"/>
      <c r="AG8536" s="8"/>
      <c r="AH8536" s="122"/>
      <c r="AI8536" s="137"/>
      <c r="AJ8536" s="137"/>
      <c r="AK8536" s="137"/>
      <c r="AL8536" s="137"/>
      <c r="AM8536" s="138"/>
      <c r="AN8536" s="8"/>
      <c r="AO8536" s="8"/>
      <c r="AP8536" s="8"/>
      <c r="AQ8536" s="8"/>
      <c r="AR8536" s="122"/>
      <c r="AS8536" s="139"/>
      <c r="AT8536" s="139"/>
      <c r="AU8536" s="139"/>
      <c r="AV8536" s="139"/>
      <c r="AW8536" s="140"/>
      <c r="AX8536" s="8"/>
      <c r="AY8536" s="8"/>
      <c r="AZ8536" s="8"/>
      <c r="BA8536" s="8"/>
      <c r="BB8536" s="122"/>
      <c r="BC8536" s="8"/>
      <c r="BD8536" s="8"/>
      <c r="BE8536" s="8"/>
      <c r="BF8536" s="8"/>
      <c r="BG8536" s="122"/>
      <c r="BH8536" s="8"/>
      <c r="BI8536" s="8"/>
      <c r="BJ8536" s="8"/>
      <c r="BK8536" s="8"/>
      <c r="BL8536" s="122"/>
      <c r="BM8536" s="8"/>
      <c r="BN8536" s="8"/>
      <c r="BO8536" s="8"/>
      <c r="BP8536" s="8"/>
      <c r="BQ8536" s="122"/>
      <c r="BR8536" s="8"/>
      <c r="BS8536" s="8"/>
      <c r="BT8536" s="8"/>
      <c r="BU8536" s="8"/>
      <c r="BV8536" s="122"/>
    </row>
    <row r="8537" spans="1:74" hidden="1" x14ac:dyDescent="0.3">
      <c r="A8537" s="8"/>
      <c r="B8537" s="2" t="s">
        <v>2</v>
      </c>
      <c r="C8537" s="2" t="s">
        <v>3</v>
      </c>
      <c r="D8537" s="2" t="s">
        <v>755</v>
      </c>
      <c r="E8537" s="9" t="s">
        <v>848</v>
      </c>
      <c r="F8537" s="10">
        <v>1</v>
      </c>
      <c r="G8537" s="18" t="s">
        <v>5</v>
      </c>
      <c r="H8537" s="3">
        <v>2024</v>
      </c>
      <c r="I8537" s="20" t="s">
        <v>282</v>
      </c>
      <c r="J8537" s="2" t="s">
        <v>275</v>
      </c>
      <c r="K8537" s="2" t="s">
        <v>321</v>
      </c>
      <c r="L8537" s="163">
        <f t="shared" si="433"/>
        <v>0</v>
      </c>
      <c r="M8537" s="163">
        <f t="shared" si="434"/>
        <v>0</v>
      </c>
      <c r="N8537" s="181"/>
      <c r="O8537" s="8"/>
      <c r="P8537" s="8"/>
      <c r="Q8537" s="8"/>
      <c r="R8537" s="8"/>
      <c r="S8537" s="122"/>
      <c r="T8537" s="8"/>
      <c r="U8537" s="8"/>
      <c r="V8537" s="8"/>
      <c r="W8537" s="8"/>
      <c r="X8537" s="122"/>
      <c r="Y8537" s="8"/>
      <c r="Z8537" s="8"/>
      <c r="AA8537" s="8"/>
      <c r="AB8537" s="8"/>
      <c r="AC8537" s="122"/>
      <c r="AD8537" s="8"/>
      <c r="AE8537" s="8"/>
      <c r="AF8537" s="8"/>
      <c r="AG8537" s="8"/>
      <c r="AH8537" s="122"/>
      <c r="AI8537" s="137"/>
      <c r="AJ8537" s="137"/>
      <c r="AK8537" s="137"/>
      <c r="AL8537" s="137"/>
      <c r="AM8537" s="138"/>
      <c r="AN8537" s="8"/>
      <c r="AO8537" s="8"/>
      <c r="AP8537" s="8"/>
      <c r="AQ8537" s="8"/>
      <c r="AR8537" s="122"/>
      <c r="AS8537" s="139"/>
      <c r="AT8537" s="139"/>
      <c r="AU8537" s="139"/>
      <c r="AV8537" s="139"/>
      <c r="AW8537" s="140"/>
      <c r="AX8537" s="8"/>
      <c r="AY8537" s="8"/>
      <c r="AZ8537" s="8"/>
      <c r="BA8537" s="8"/>
      <c r="BB8537" s="122"/>
      <c r="BC8537" s="8"/>
      <c r="BD8537" s="8"/>
      <c r="BE8537" s="8"/>
      <c r="BF8537" s="8"/>
      <c r="BG8537" s="122"/>
      <c r="BH8537" s="8"/>
      <c r="BI8537" s="8"/>
      <c r="BJ8537" s="8"/>
      <c r="BK8537" s="8"/>
      <c r="BL8537" s="122"/>
      <c r="BM8537" s="8"/>
      <c r="BN8537" s="8"/>
      <c r="BO8537" s="8"/>
      <c r="BP8537" s="8"/>
      <c r="BQ8537" s="122"/>
      <c r="BR8537" s="8"/>
      <c r="BS8537" s="8"/>
      <c r="BT8537" s="8"/>
      <c r="BU8537" s="8"/>
      <c r="BV8537" s="122"/>
    </row>
    <row r="8538" spans="1:74" hidden="1" x14ac:dyDescent="0.3">
      <c r="A8538" s="8"/>
      <c r="B8538" s="2" t="s">
        <v>2</v>
      </c>
      <c r="C8538" s="2" t="s">
        <v>3</v>
      </c>
      <c r="D8538" s="2" t="s">
        <v>755</v>
      </c>
      <c r="E8538" s="9" t="s">
        <v>848</v>
      </c>
      <c r="F8538" s="10">
        <v>1</v>
      </c>
      <c r="G8538" s="18" t="s">
        <v>5</v>
      </c>
      <c r="H8538" s="3">
        <v>2024</v>
      </c>
      <c r="I8538" s="20" t="s">
        <v>282</v>
      </c>
      <c r="J8538" s="2" t="s">
        <v>276</v>
      </c>
      <c r="K8538" s="2" t="s">
        <v>320</v>
      </c>
      <c r="L8538" s="163">
        <f t="shared" si="433"/>
        <v>0</v>
      </c>
      <c r="M8538" s="163">
        <f t="shared" si="434"/>
        <v>0</v>
      </c>
      <c r="N8538" s="181"/>
      <c r="O8538" s="8"/>
      <c r="P8538" s="8"/>
      <c r="Q8538" s="8"/>
      <c r="R8538" s="8"/>
      <c r="S8538" s="122"/>
      <c r="T8538" s="8"/>
      <c r="U8538" s="8"/>
      <c r="V8538" s="8"/>
      <c r="W8538" s="8"/>
      <c r="X8538" s="122"/>
      <c r="Y8538" s="8"/>
      <c r="Z8538" s="8"/>
      <c r="AA8538" s="8"/>
      <c r="AB8538" s="8"/>
      <c r="AC8538" s="122"/>
      <c r="AD8538" s="8"/>
      <c r="AE8538" s="8"/>
      <c r="AF8538" s="8"/>
      <c r="AG8538" s="8"/>
      <c r="AH8538" s="122"/>
      <c r="AI8538" s="137"/>
      <c r="AJ8538" s="137"/>
      <c r="AK8538" s="137"/>
      <c r="AL8538" s="137"/>
      <c r="AM8538" s="138"/>
      <c r="AN8538" s="8"/>
      <c r="AO8538" s="8"/>
      <c r="AP8538" s="8"/>
      <c r="AQ8538" s="8"/>
      <c r="AR8538" s="122"/>
      <c r="AS8538" s="139"/>
      <c r="AT8538" s="139"/>
      <c r="AU8538" s="139"/>
      <c r="AV8538" s="139"/>
      <c r="AW8538" s="140"/>
      <c r="AX8538" s="8"/>
      <c r="AY8538" s="8"/>
      <c r="AZ8538" s="8"/>
      <c r="BA8538" s="8"/>
      <c r="BB8538" s="122"/>
      <c r="BC8538" s="8"/>
      <c r="BD8538" s="8"/>
      <c r="BE8538" s="8"/>
      <c r="BF8538" s="8"/>
      <c r="BG8538" s="122"/>
      <c r="BH8538" s="8"/>
      <c r="BI8538" s="8"/>
      <c r="BJ8538" s="8"/>
      <c r="BK8538" s="8"/>
      <c r="BL8538" s="122"/>
      <c r="BM8538" s="8"/>
      <c r="BN8538" s="8"/>
      <c r="BO8538" s="8"/>
      <c r="BP8538" s="8"/>
      <c r="BQ8538" s="122"/>
      <c r="BR8538" s="8"/>
      <c r="BS8538" s="8"/>
      <c r="BT8538" s="8"/>
      <c r="BU8538" s="8"/>
      <c r="BV8538" s="122"/>
    </row>
    <row r="8539" spans="1:74" hidden="1" x14ac:dyDescent="0.3">
      <c r="A8539" s="8"/>
      <c r="B8539" s="2" t="s">
        <v>2</v>
      </c>
      <c r="C8539" s="2" t="s">
        <v>3</v>
      </c>
      <c r="D8539" s="2" t="s">
        <v>755</v>
      </c>
      <c r="E8539" s="9" t="s">
        <v>848</v>
      </c>
      <c r="F8539" s="10">
        <v>1</v>
      </c>
      <c r="G8539" s="18" t="s">
        <v>5</v>
      </c>
      <c r="H8539" s="3">
        <v>2024</v>
      </c>
      <c r="I8539" s="20" t="s">
        <v>282</v>
      </c>
      <c r="J8539" s="2" t="s">
        <v>277</v>
      </c>
      <c r="K8539" s="2" t="s">
        <v>320</v>
      </c>
      <c r="L8539" s="163">
        <f t="shared" si="433"/>
        <v>2</v>
      </c>
      <c r="M8539" s="163">
        <f t="shared" si="434"/>
        <v>2.7069999999999999</v>
      </c>
      <c r="N8539" s="181"/>
      <c r="O8539" s="8"/>
      <c r="P8539" s="8"/>
      <c r="Q8539" s="8"/>
      <c r="R8539" s="8"/>
      <c r="S8539" s="122"/>
      <c r="T8539" s="8"/>
      <c r="U8539" s="8"/>
      <c r="V8539" s="8"/>
      <c r="W8539" s="8"/>
      <c r="X8539" s="122"/>
      <c r="Y8539" s="8"/>
      <c r="Z8539" s="8"/>
      <c r="AA8539" s="8"/>
      <c r="AB8539" s="8"/>
      <c r="AC8539" s="122"/>
      <c r="AD8539" s="8"/>
      <c r="AE8539" s="8"/>
      <c r="AF8539" s="8"/>
      <c r="AG8539" s="8"/>
      <c r="AH8539" s="122"/>
      <c r="AI8539" s="137"/>
      <c r="AJ8539" s="137"/>
      <c r="AK8539" s="137"/>
      <c r="AL8539" s="137"/>
      <c r="AM8539" s="138"/>
      <c r="AN8539" s="8"/>
      <c r="AO8539" s="8"/>
      <c r="AP8539" s="8"/>
      <c r="AQ8539" s="8"/>
      <c r="AR8539" s="122"/>
      <c r="AS8539" s="139"/>
      <c r="AT8539" s="139"/>
      <c r="AU8539" s="139"/>
      <c r="AV8539" s="139"/>
      <c r="AW8539" s="140"/>
      <c r="AX8539" s="8"/>
      <c r="AY8539" s="8"/>
      <c r="AZ8539" s="8"/>
      <c r="BA8539" s="8"/>
      <c r="BB8539" s="122"/>
      <c r="BC8539" s="8" t="s">
        <v>363</v>
      </c>
      <c r="BD8539" s="8"/>
      <c r="BE8539" s="8"/>
      <c r="BF8539" s="8">
        <v>2</v>
      </c>
      <c r="BG8539" s="122">
        <v>2.7069999999999999</v>
      </c>
      <c r="BH8539" s="8"/>
      <c r="BI8539" s="8"/>
      <c r="BJ8539" s="8"/>
      <c r="BK8539" s="8"/>
      <c r="BL8539" s="122"/>
      <c r="BM8539" s="8"/>
      <c r="BN8539" s="8"/>
      <c r="BO8539" s="8"/>
      <c r="BP8539" s="8"/>
      <c r="BQ8539" s="122"/>
      <c r="BR8539" s="8"/>
      <c r="BS8539" s="8"/>
      <c r="BT8539" s="8"/>
      <c r="BU8539" s="8"/>
      <c r="BV8539" s="122"/>
    </row>
    <row r="8540" spans="1:74" hidden="1" x14ac:dyDescent="0.3">
      <c r="A8540" s="8"/>
      <c r="B8540" s="2" t="s">
        <v>2</v>
      </c>
      <c r="C8540" s="2" t="s">
        <v>3</v>
      </c>
      <c r="D8540" s="2" t="s">
        <v>755</v>
      </c>
      <c r="E8540" s="9" t="s">
        <v>848</v>
      </c>
      <c r="F8540" s="10">
        <v>1</v>
      </c>
      <c r="G8540" s="18" t="s">
        <v>5</v>
      </c>
      <c r="H8540" s="3">
        <v>2024</v>
      </c>
      <c r="I8540" s="20" t="s">
        <v>283</v>
      </c>
      <c r="J8540" s="2" t="s">
        <v>298</v>
      </c>
      <c r="K8540" s="2" t="s">
        <v>321</v>
      </c>
      <c r="L8540" s="163">
        <f t="shared" si="433"/>
        <v>0</v>
      </c>
      <c r="M8540" s="163">
        <f t="shared" si="434"/>
        <v>0</v>
      </c>
      <c r="N8540" s="181"/>
      <c r="O8540" s="8"/>
      <c r="P8540" s="8"/>
      <c r="Q8540" s="8"/>
      <c r="R8540" s="8"/>
      <c r="S8540" s="122"/>
      <c r="T8540" s="8"/>
      <c r="U8540" s="8"/>
      <c r="V8540" s="8"/>
      <c r="W8540" s="8"/>
      <c r="X8540" s="122"/>
      <c r="Y8540" s="8"/>
      <c r="Z8540" s="8"/>
      <c r="AA8540" s="8"/>
      <c r="AB8540" s="8"/>
      <c r="AC8540" s="122"/>
      <c r="AD8540" s="8"/>
      <c r="AE8540" s="8"/>
      <c r="AF8540" s="8"/>
      <c r="AG8540" s="8"/>
      <c r="AH8540" s="122"/>
      <c r="AI8540" s="137"/>
      <c r="AJ8540" s="137"/>
      <c r="AK8540" s="137"/>
      <c r="AL8540" s="137"/>
      <c r="AM8540" s="138"/>
      <c r="AN8540" s="8"/>
      <c r="AO8540" s="8"/>
      <c r="AP8540" s="8"/>
      <c r="AQ8540" s="8"/>
      <c r="AR8540" s="122"/>
      <c r="AS8540" s="139"/>
      <c r="AT8540" s="139"/>
      <c r="AU8540" s="139"/>
      <c r="AV8540" s="139"/>
      <c r="AW8540" s="140"/>
      <c r="AX8540" s="8"/>
      <c r="AY8540" s="8"/>
      <c r="AZ8540" s="8"/>
      <c r="BA8540" s="8"/>
      <c r="BB8540" s="122"/>
      <c r="BC8540" s="8"/>
      <c r="BD8540" s="8"/>
      <c r="BE8540" s="8"/>
      <c r="BF8540" s="8"/>
      <c r="BG8540" s="122"/>
      <c r="BH8540" s="8"/>
      <c r="BI8540" s="8"/>
      <c r="BJ8540" s="8"/>
      <c r="BK8540" s="8"/>
      <c r="BL8540" s="122"/>
      <c r="BM8540" s="8"/>
      <c r="BN8540" s="8"/>
      <c r="BO8540" s="8"/>
      <c r="BP8540" s="8"/>
      <c r="BQ8540" s="122"/>
      <c r="BR8540" s="8"/>
      <c r="BS8540" s="8"/>
      <c r="BT8540" s="8"/>
      <c r="BU8540" s="8"/>
      <c r="BV8540" s="122"/>
    </row>
    <row r="8541" spans="1:74" hidden="1" x14ac:dyDescent="0.3">
      <c r="A8541" s="8"/>
      <c r="B8541" s="2" t="s">
        <v>2</v>
      </c>
      <c r="C8541" s="2" t="s">
        <v>3</v>
      </c>
      <c r="D8541" s="2" t="s">
        <v>755</v>
      </c>
      <c r="E8541" s="9" t="s">
        <v>848</v>
      </c>
      <c r="F8541" s="10">
        <v>1</v>
      </c>
      <c r="G8541" s="18" t="s">
        <v>5</v>
      </c>
      <c r="H8541" s="3">
        <v>2024</v>
      </c>
      <c r="I8541" s="20" t="s">
        <v>283</v>
      </c>
      <c r="J8541" s="2" t="s">
        <v>278</v>
      </c>
      <c r="K8541" s="2" t="s">
        <v>320</v>
      </c>
      <c r="L8541" s="163">
        <f t="shared" si="433"/>
        <v>0</v>
      </c>
      <c r="M8541" s="163">
        <f t="shared" si="434"/>
        <v>0</v>
      </c>
      <c r="N8541" s="181"/>
      <c r="O8541" s="8"/>
      <c r="P8541" s="8"/>
      <c r="Q8541" s="8"/>
      <c r="R8541" s="8"/>
      <c r="S8541" s="122"/>
      <c r="T8541" s="8"/>
      <c r="U8541" s="8"/>
      <c r="V8541" s="8"/>
      <c r="W8541" s="8"/>
      <c r="X8541" s="122"/>
      <c r="Y8541" s="8"/>
      <c r="Z8541" s="8"/>
      <c r="AA8541" s="8"/>
      <c r="AB8541" s="8"/>
      <c r="AC8541" s="122"/>
      <c r="AD8541" s="8"/>
      <c r="AE8541" s="8"/>
      <c r="AF8541" s="8"/>
      <c r="AG8541" s="8"/>
      <c r="AH8541" s="122"/>
      <c r="AI8541" s="137"/>
      <c r="AJ8541" s="137"/>
      <c r="AK8541" s="137"/>
      <c r="AL8541" s="137"/>
      <c r="AM8541" s="138"/>
      <c r="AN8541" s="8"/>
      <c r="AO8541" s="8"/>
      <c r="AP8541" s="8"/>
      <c r="AQ8541" s="8"/>
      <c r="AR8541" s="122"/>
      <c r="AS8541" s="139"/>
      <c r="AT8541" s="139"/>
      <c r="AU8541" s="139"/>
      <c r="AV8541" s="139"/>
      <c r="AW8541" s="140"/>
      <c r="AX8541" s="8"/>
      <c r="AY8541" s="8"/>
      <c r="AZ8541" s="8"/>
      <c r="BA8541" s="8"/>
      <c r="BB8541" s="122"/>
      <c r="BC8541" s="8"/>
      <c r="BD8541" s="8"/>
      <c r="BE8541" s="8"/>
      <c r="BF8541" s="8"/>
      <c r="BG8541" s="122"/>
      <c r="BH8541" s="8"/>
      <c r="BI8541" s="8"/>
      <c r="BJ8541" s="8"/>
      <c r="BK8541" s="8"/>
      <c r="BL8541" s="122"/>
      <c r="BM8541" s="8"/>
      <c r="BN8541" s="8"/>
      <c r="BO8541" s="8"/>
      <c r="BP8541" s="8"/>
      <c r="BQ8541" s="122"/>
      <c r="BR8541" s="8"/>
      <c r="BS8541" s="8"/>
      <c r="BT8541" s="8"/>
      <c r="BU8541" s="8"/>
      <c r="BV8541" s="122"/>
    </row>
    <row r="8542" spans="1:74" hidden="1" x14ac:dyDescent="0.3">
      <c r="A8542" s="8"/>
      <c r="B8542" s="2" t="s">
        <v>2</v>
      </c>
      <c r="C8542" s="2" t="s">
        <v>3</v>
      </c>
      <c r="D8542" s="2" t="s">
        <v>755</v>
      </c>
      <c r="E8542" s="9" t="s">
        <v>848</v>
      </c>
      <c r="F8542" s="10">
        <v>1</v>
      </c>
      <c r="G8542" s="18" t="s">
        <v>5</v>
      </c>
      <c r="H8542" s="3">
        <v>2024</v>
      </c>
      <c r="I8542" s="20" t="s">
        <v>283</v>
      </c>
      <c r="J8542" s="2" t="s">
        <v>279</v>
      </c>
      <c r="K8542" s="2" t="s">
        <v>320</v>
      </c>
      <c r="L8542" s="163">
        <f t="shared" si="433"/>
        <v>0</v>
      </c>
      <c r="M8542" s="163">
        <f t="shared" si="434"/>
        <v>0</v>
      </c>
      <c r="N8542" s="181"/>
      <c r="O8542" s="8"/>
      <c r="P8542" s="8"/>
      <c r="Q8542" s="8"/>
      <c r="R8542" s="8"/>
      <c r="S8542" s="122"/>
      <c r="T8542" s="8"/>
      <c r="U8542" s="8"/>
      <c r="V8542" s="8"/>
      <c r="W8542" s="8"/>
      <c r="X8542" s="122"/>
      <c r="Y8542" s="8"/>
      <c r="Z8542" s="8"/>
      <c r="AA8542" s="8"/>
      <c r="AB8542" s="8"/>
      <c r="AC8542" s="122"/>
      <c r="AD8542" s="8"/>
      <c r="AE8542" s="8"/>
      <c r="AF8542" s="8"/>
      <c r="AG8542" s="8"/>
      <c r="AH8542" s="122"/>
      <c r="AI8542" s="137"/>
      <c r="AJ8542" s="137"/>
      <c r="AK8542" s="137"/>
      <c r="AL8542" s="137"/>
      <c r="AM8542" s="138"/>
      <c r="AN8542" s="8"/>
      <c r="AO8542" s="8"/>
      <c r="AP8542" s="8"/>
      <c r="AQ8542" s="8"/>
      <c r="AR8542" s="122"/>
      <c r="AS8542" s="139"/>
      <c r="AT8542" s="139"/>
      <c r="AU8542" s="139"/>
      <c r="AV8542" s="139"/>
      <c r="AW8542" s="140"/>
      <c r="AX8542" s="8"/>
      <c r="AY8542" s="8"/>
      <c r="AZ8542" s="8"/>
      <c r="BA8542" s="8"/>
      <c r="BB8542" s="122"/>
      <c r="BC8542" s="8"/>
      <c r="BD8542" s="8"/>
      <c r="BE8542" s="8"/>
      <c r="BF8542" s="8"/>
      <c r="BG8542" s="122"/>
      <c r="BH8542" s="8"/>
      <c r="BI8542" s="8"/>
      <c r="BJ8542" s="8"/>
      <c r="BK8542" s="8"/>
      <c r="BL8542" s="122"/>
      <c r="BM8542" s="8"/>
      <c r="BN8542" s="8"/>
      <c r="BO8542" s="8"/>
      <c r="BP8542" s="8"/>
      <c r="BQ8542" s="122"/>
      <c r="BR8542" s="8"/>
      <c r="BS8542" s="8"/>
      <c r="BT8542" s="8"/>
      <c r="BU8542" s="8"/>
      <c r="BV8542" s="122"/>
    </row>
    <row r="8543" spans="1:74" hidden="1" x14ac:dyDescent="0.3">
      <c r="A8543" s="8"/>
      <c r="B8543" s="2" t="s">
        <v>2</v>
      </c>
      <c r="C8543" s="2" t="s">
        <v>3</v>
      </c>
      <c r="D8543" s="2" t="s">
        <v>755</v>
      </c>
      <c r="E8543" s="9" t="s">
        <v>848</v>
      </c>
      <c r="F8543" s="10">
        <v>1</v>
      </c>
      <c r="G8543" s="18" t="s">
        <v>5</v>
      </c>
      <c r="H8543" s="3">
        <v>2024</v>
      </c>
      <c r="I8543" s="20" t="s">
        <v>286</v>
      </c>
      <c r="J8543" s="2" t="s">
        <v>280</v>
      </c>
      <c r="K8543" s="2" t="s">
        <v>319</v>
      </c>
      <c r="L8543" s="163">
        <f t="shared" si="433"/>
        <v>0</v>
      </c>
      <c r="M8543" s="163">
        <f t="shared" si="434"/>
        <v>0</v>
      </c>
      <c r="N8543" s="181"/>
      <c r="O8543" s="8"/>
      <c r="P8543" s="8"/>
      <c r="Q8543" s="8"/>
      <c r="R8543" s="8"/>
      <c r="S8543" s="122"/>
      <c r="T8543" s="8"/>
      <c r="U8543" s="8"/>
      <c r="V8543" s="8"/>
      <c r="W8543" s="8"/>
      <c r="X8543" s="122"/>
      <c r="Y8543" s="8"/>
      <c r="Z8543" s="8"/>
      <c r="AA8543" s="8"/>
      <c r="AB8543" s="8"/>
      <c r="AC8543" s="122"/>
      <c r="AD8543" s="8"/>
      <c r="AE8543" s="8"/>
      <c r="AF8543" s="8"/>
      <c r="AG8543" s="8"/>
      <c r="AH8543" s="122"/>
      <c r="AI8543" s="137"/>
      <c r="AJ8543" s="137"/>
      <c r="AK8543" s="137"/>
      <c r="AL8543" s="137"/>
      <c r="AM8543" s="138"/>
      <c r="AN8543" s="8"/>
      <c r="AO8543" s="8"/>
      <c r="AP8543" s="8"/>
      <c r="AQ8543" s="8"/>
      <c r="AR8543" s="122"/>
      <c r="AS8543" s="139"/>
      <c r="AT8543" s="139"/>
      <c r="AU8543" s="139"/>
      <c r="AV8543" s="139"/>
      <c r="AW8543" s="140"/>
      <c r="AX8543" s="8"/>
      <c r="AY8543" s="8"/>
      <c r="AZ8543" s="8"/>
      <c r="BA8543" s="8"/>
      <c r="BB8543" s="122"/>
      <c r="BC8543" s="8"/>
      <c r="BD8543" s="8"/>
      <c r="BE8543" s="8"/>
      <c r="BF8543" s="8"/>
      <c r="BG8543" s="122"/>
      <c r="BH8543" s="8"/>
      <c r="BI8543" s="8"/>
      <c r="BJ8543" s="8"/>
      <c r="BK8543" s="8"/>
      <c r="BL8543" s="122"/>
      <c r="BM8543" s="8"/>
      <c r="BN8543" s="8"/>
      <c r="BO8543" s="8"/>
      <c r="BP8543" s="8"/>
      <c r="BQ8543" s="122"/>
      <c r="BR8543" s="8"/>
      <c r="BS8543" s="8"/>
      <c r="BT8543" s="8"/>
      <c r="BU8543" s="8"/>
      <c r="BV8543" s="122"/>
    </row>
    <row r="8544" spans="1:74" hidden="1" x14ac:dyDescent="0.3">
      <c r="A8544" s="8"/>
      <c r="B8544" s="2" t="s">
        <v>2</v>
      </c>
      <c r="C8544" s="2" t="s">
        <v>3</v>
      </c>
      <c r="D8544" s="2" t="s">
        <v>755</v>
      </c>
      <c r="E8544" s="9" t="s">
        <v>848</v>
      </c>
      <c r="F8544" s="10">
        <v>1</v>
      </c>
      <c r="G8544" s="18" t="s">
        <v>5</v>
      </c>
      <c r="H8544" s="3">
        <v>2024</v>
      </c>
      <c r="I8544" s="20" t="s">
        <v>286</v>
      </c>
      <c r="J8544" s="2" t="s">
        <v>281</v>
      </c>
      <c r="K8544" s="2" t="s">
        <v>319</v>
      </c>
      <c r="L8544" s="163"/>
      <c r="M8544" s="163">
        <f t="shared" si="434"/>
        <v>36.124000000000002</v>
      </c>
      <c r="N8544" s="181"/>
      <c r="O8544" s="8"/>
      <c r="P8544" s="8"/>
      <c r="Q8544" s="8"/>
      <c r="R8544" s="8"/>
      <c r="S8544" s="122"/>
      <c r="T8544" s="8"/>
      <c r="U8544" s="8"/>
      <c r="V8544" s="8"/>
      <c r="W8544" s="8"/>
      <c r="X8544" s="122"/>
      <c r="Y8544" s="8"/>
      <c r="Z8544" s="8"/>
      <c r="AA8544" s="8"/>
      <c r="AB8544" s="8"/>
      <c r="AC8544" s="122"/>
      <c r="AD8544" s="8"/>
      <c r="AE8544" s="8"/>
      <c r="AF8544" s="8"/>
      <c r="AG8544" s="8"/>
      <c r="AH8544" s="122"/>
      <c r="AI8544" s="137"/>
      <c r="AJ8544" s="137"/>
      <c r="AK8544" s="137"/>
      <c r="AL8544" s="137"/>
      <c r="AM8544" s="138"/>
      <c r="AN8544" s="8"/>
      <c r="AO8544" s="8"/>
      <c r="AP8544" s="8"/>
      <c r="AQ8544" s="8"/>
      <c r="AR8544" s="122"/>
      <c r="AS8544" s="139"/>
      <c r="AT8544" s="139"/>
      <c r="AU8544" s="139"/>
      <c r="AV8544" s="139"/>
      <c r="AW8544" s="140"/>
      <c r="AX8544" s="8"/>
      <c r="AY8544" s="8"/>
      <c r="AZ8544" s="8"/>
      <c r="BA8544" s="8"/>
      <c r="BB8544" s="122"/>
      <c r="BC8544" s="8"/>
      <c r="BD8544" s="8"/>
      <c r="BE8544" s="8"/>
      <c r="BF8544" s="8"/>
      <c r="BG8544" s="122"/>
      <c r="BH8544" s="8" t="s">
        <v>1056</v>
      </c>
      <c r="BI8544" s="8"/>
      <c r="BJ8544" s="8"/>
      <c r="BK8544" s="8"/>
      <c r="BL8544" s="122">
        <v>14.484</v>
      </c>
      <c r="BM8544" s="8" t="s">
        <v>1185</v>
      </c>
      <c r="BN8544" s="8"/>
      <c r="BO8544" s="8"/>
      <c r="BP8544" s="8"/>
      <c r="BQ8544" s="122">
        <f>13.5+8.14</f>
        <v>21.64</v>
      </c>
      <c r="BR8544" s="8"/>
      <c r="BS8544" s="8"/>
      <c r="BT8544" s="8"/>
      <c r="BU8544" s="8"/>
      <c r="BV8544" s="122"/>
    </row>
    <row r="8545" spans="1:74" hidden="1" x14ac:dyDescent="0.3">
      <c r="A8545" s="15"/>
      <c r="B8545" s="12" t="s">
        <v>2</v>
      </c>
      <c r="C8545" s="12" t="s">
        <v>3</v>
      </c>
      <c r="D8545" s="12" t="s">
        <v>755</v>
      </c>
      <c r="E8545" s="16" t="s">
        <v>848</v>
      </c>
      <c r="F8545" s="17">
        <v>1</v>
      </c>
      <c r="G8545" s="19" t="s">
        <v>5</v>
      </c>
      <c r="H8545" s="7">
        <v>2024</v>
      </c>
      <c r="I8545" s="21"/>
      <c r="J8545" s="12" t="s">
        <v>314</v>
      </c>
      <c r="K8545" s="12"/>
      <c r="L8545" s="147"/>
      <c r="M8545" s="147">
        <f t="shared" si="434"/>
        <v>38.831000000000003</v>
      </c>
      <c r="N8545" s="183"/>
      <c r="O8545" s="15"/>
      <c r="P8545" s="15"/>
      <c r="Q8545" s="15"/>
      <c r="R8545" s="15"/>
      <c r="S8545" s="123"/>
      <c r="T8545" s="15"/>
      <c r="U8545" s="15"/>
      <c r="V8545" s="15"/>
      <c r="W8545" s="15"/>
      <c r="X8545" s="123"/>
      <c r="Y8545" s="15"/>
      <c r="Z8545" s="15"/>
      <c r="AA8545" s="15"/>
      <c r="AB8545" s="15"/>
      <c r="AC8545" s="123"/>
      <c r="AD8545" s="15"/>
      <c r="AE8545" s="15"/>
      <c r="AF8545" s="15"/>
      <c r="AG8545" s="15"/>
      <c r="AH8545" s="123"/>
      <c r="AI8545" s="15"/>
      <c r="AJ8545" s="15"/>
      <c r="AK8545" s="15"/>
      <c r="AL8545" s="15"/>
      <c r="AM8545" s="123">
        <f>SUM(AM8507:AM8544)</f>
        <v>0</v>
      </c>
      <c r="AN8545" s="15"/>
      <c r="AO8545" s="15"/>
      <c r="AP8545" s="15"/>
      <c r="AQ8545" s="15"/>
      <c r="AR8545" s="123">
        <f>SUM(AR8515:AR8544)</f>
        <v>0</v>
      </c>
      <c r="AS8545" s="15"/>
      <c r="AT8545" s="15"/>
      <c r="AU8545" s="15"/>
      <c r="AV8545" s="15"/>
      <c r="AW8545" s="123">
        <f>SUM(AW8507:AW8544)</f>
        <v>0</v>
      </c>
      <c r="AX8545" s="15"/>
      <c r="AY8545" s="15"/>
      <c r="AZ8545" s="15"/>
      <c r="BA8545" s="123"/>
      <c r="BB8545" s="123">
        <f>SUM(BB8507:BB8544)</f>
        <v>0</v>
      </c>
      <c r="BC8545" s="15"/>
      <c r="BD8545" s="15"/>
      <c r="BE8545" s="15"/>
      <c r="BF8545" s="123"/>
      <c r="BG8545" s="123">
        <f t="shared" ref="BG8545" si="435">SUM(BG8507:BG8544)</f>
        <v>2.7069999999999999</v>
      </c>
      <c r="BH8545" s="15"/>
      <c r="BI8545" s="15"/>
      <c r="BJ8545" s="15"/>
      <c r="BK8545" s="123"/>
      <c r="BL8545" s="123">
        <f t="shared" ref="BL8545" si="436">SUM(BL8507:BL8544)</f>
        <v>14.484</v>
      </c>
      <c r="BM8545" s="15"/>
      <c r="BN8545" s="15"/>
      <c r="BO8545" s="15"/>
      <c r="BP8545" s="123"/>
      <c r="BQ8545" s="123">
        <f t="shared" ref="BQ8545" si="437">SUM(BQ8507:BQ8544)</f>
        <v>21.64</v>
      </c>
      <c r="BR8545" s="15"/>
      <c r="BS8545" s="15"/>
      <c r="BT8545" s="15"/>
      <c r="BU8545" s="123"/>
      <c r="BV8545" s="123">
        <f t="shared" ref="BV8545" si="438">SUM(BV8507:BV8544)</f>
        <v>0</v>
      </c>
    </row>
    <row r="8546" spans="1:74" hidden="1" x14ac:dyDescent="0.3">
      <c r="A8546" s="8"/>
      <c r="B8546" s="2" t="s">
        <v>2</v>
      </c>
      <c r="C8546" s="2" t="s">
        <v>3</v>
      </c>
      <c r="D8546" s="2" t="s">
        <v>755</v>
      </c>
      <c r="E8546" s="9" t="s">
        <v>756</v>
      </c>
      <c r="F8546" s="10"/>
      <c r="G8546" s="18" t="s">
        <v>5</v>
      </c>
      <c r="H8546" s="3">
        <v>2024</v>
      </c>
      <c r="I8546" s="20" t="s">
        <v>287</v>
      </c>
      <c r="J8546" s="2" t="s">
        <v>509</v>
      </c>
      <c r="K8546" s="2" t="s">
        <v>318</v>
      </c>
      <c r="L8546" s="163">
        <f>SUM(R8546,W8546,AB8546,AG8546,AL8546,AQ8546,AV8546,BA8546,BF8546,BK8546,BP8546,BU8546)</f>
        <v>0</v>
      </c>
      <c r="M8546" s="163">
        <f t="shared" si="434"/>
        <v>0</v>
      </c>
      <c r="N8546" s="181"/>
      <c r="O8546" s="8"/>
      <c r="P8546" s="8"/>
      <c r="Q8546" s="8"/>
      <c r="R8546" s="8"/>
      <c r="S8546" s="122"/>
      <c r="T8546" s="8"/>
      <c r="U8546" s="8"/>
      <c r="V8546" s="8"/>
      <c r="W8546" s="8"/>
      <c r="X8546" s="122"/>
      <c r="Y8546" s="8"/>
      <c r="Z8546" s="8"/>
      <c r="AA8546" s="8"/>
      <c r="AB8546" s="8"/>
      <c r="AC8546" s="122"/>
      <c r="AD8546" s="8"/>
      <c r="AE8546" s="8"/>
      <c r="AF8546" s="8"/>
      <c r="AG8546" s="8"/>
      <c r="AH8546" s="122"/>
      <c r="AI8546" s="137"/>
      <c r="AJ8546" s="137"/>
      <c r="AK8546" s="137"/>
      <c r="AL8546" s="137"/>
      <c r="AM8546" s="138"/>
      <c r="AN8546" s="8"/>
      <c r="AO8546" s="8"/>
      <c r="AP8546" s="8"/>
      <c r="AQ8546" s="8"/>
      <c r="AR8546" s="122"/>
      <c r="AS8546" s="139"/>
      <c r="AT8546" s="139"/>
      <c r="AU8546" s="139"/>
      <c r="AV8546" s="139"/>
      <c r="AW8546" s="140"/>
      <c r="AX8546" s="8"/>
      <c r="AY8546" s="8"/>
      <c r="AZ8546" s="8"/>
      <c r="BA8546" s="8"/>
      <c r="BB8546" s="122"/>
      <c r="BC8546" s="8"/>
      <c r="BD8546" s="8"/>
      <c r="BE8546" s="8"/>
      <c r="BF8546" s="8"/>
      <c r="BG8546" s="122"/>
      <c r="BH8546" s="8"/>
      <c r="BI8546" s="8"/>
      <c r="BJ8546" s="8"/>
      <c r="BK8546" s="8"/>
      <c r="BL8546" s="122"/>
      <c r="BM8546" s="8"/>
      <c r="BN8546" s="8"/>
      <c r="BO8546" s="8"/>
      <c r="BP8546" s="8"/>
      <c r="BQ8546" s="122"/>
      <c r="BR8546" s="8"/>
      <c r="BS8546" s="8"/>
      <c r="BT8546" s="8"/>
      <c r="BU8546" s="8"/>
      <c r="BV8546" s="122"/>
    </row>
    <row r="8547" spans="1:74" hidden="1" x14ac:dyDescent="0.3">
      <c r="A8547" s="8"/>
      <c r="B8547" s="2" t="s">
        <v>2</v>
      </c>
      <c r="C8547" s="2" t="s">
        <v>3</v>
      </c>
      <c r="D8547" s="2" t="s">
        <v>755</v>
      </c>
      <c r="E8547" s="9">
        <v>34</v>
      </c>
      <c r="F8547" s="10"/>
      <c r="G8547" s="18" t="s">
        <v>5</v>
      </c>
      <c r="H8547" s="3">
        <v>2024</v>
      </c>
      <c r="I8547" s="20" t="s">
        <v>287</v>
      </c>
      <c r="J8547" s="2" t="s">
        <v>291</v>
      </c>
      <c r="K8547" s="2" t="s">
        <v>319</v>
      </c>
      <c r="L8547" s="163">
        <f t="shared" ref="L8547:L8582" si="439">SUM(R8547,W8547,AB8547,AG8547,AL8547,AQ8547,AV8547,BA8547,BF8547,BK8547,BP8547,BU8547)</f>
        <v>0</v>
      </c>
      <c r="M8547" s="163">
        <f>SUM(S8547,X8547,AC8547,AH8547,AM8547,AR8547,AW8547,BB8547,BG8547,BL8547,BQ8547,BV8547)</f>
        <v>0</v>
      </c>
      <c r="N8547" s="181"/>
      <c r="O8547" s="8"/>
      <c r="P8547" s="8"/>
      <c r="Q8547" s="8"/>
      <c r="R8547" s="8"/>
      <c r="S8547" s="122"/>
      <c r="T8547" s="8"/>
      <c r="U8547" s="8"/>
      <c r="V8547" s="8"/>
      <c r="W8547" s="8"/>
      <c r="X8547" s="122"/>
      <c r="Y8547" s="8"/>
      <c r="Z8547" s="8"/>
      <c r="AA8547" s="8"/>
      <c r="AB8547" s="8"/>
      <c r="AC8547" s="122"/>
      <c r="AD8547" s="8"/>
      <c r="AE8547" s="8"/>
      <c r="AF8547" s="8"/>
      <c r="AG8547" s="8"/>
      <c r="AH8547" s="122"/>
      <c r="AI8547" s="137"/>
      <c r="AJ8547" s="137"/>
      <c r="AK8547" s="137"/>
      <c r="AL8547" s="137"/>
      <c r="AM8547" s="138"/>
      <c r="AN8547" s="8"/>
      <c r="AO8547" s="8"/>
      <c r="AP8547" s="8"/>
      <c r="AQ8547" s="8"/>
      <c r="AR8547" s="122"/>
      <c r="AS8547" s="139"/>
      <c r="AT8547" s="139"/>
      <c r="AU8547" s="139"/>
      <c r="AV8547" s="139"/>
      <c r="AW8547" s="140"/>
      <c r="AX8547" s="8"/>
      <c r="AY8547" s="8"/>
      <c r="AZ8547" s="8"/>
      <c r="BA8547" s="8"/>
      <c r="BB8547" s="122"/>
      <c r="BC8547" s="8"/>
      <c r="BD8547" s="8"/>
      <c r="BE8547" s="8"/>
      <c r="BF8547" s="8"/>
      <c r="BG8547" s="122"/>
      <c r="BH8547" s="8"/>
      <c r="BI8547" s="8"/>
      <c r="BJ8547" s="8"/>
      <c r="BK8547" s="8"/>
      <c r="BL8547" s="122"/>
      <c r="BM8547" s="8"/>
      <c r="BN8547" s="8"/>
      <c r="BO8547" s="8"/>
      <c r="BP8547" s="8"/>
      <c r="BQ8547" s="122"/>
      <c r="BR8547" s="8"/>
      <c r="BS8547" s="8"/>
      <c r="BT8547" s="8"/>
      <c r="BU8547" s="8"/>
      <c r="BV8547" s="122"/>
    </row>
    <row r="8548" spans="1:74" hidden="1" x14ac:dyDescent="0.3">
      <c r="A8548" s="8"/>
      <c r="B8548" s="2" t="s">
        <v>2</v>
      </c>
      <c r="C8548" s="2" t="s">
        <v>3</v>
      </c>
      <c r="D8548" s="2" t="s">
        <v>755</v>
      </c>
      <c r="E8548" s="9">
        <v>34</v>
      </c>
      <c r="F8548" s="10"/>
      <c r="G8548" s="18" t="s">
        <v>5</v>
      </c>
      <c r="H8548" s="3">
        <v>2024</v>
      </c>
      <c r="I8548" s="20" t="s">
        <v>286</v>
      </c>
      <c r="J8548" s="2" t="s">
        <v>336</v>
      </c>
      <c r="K8548" s="2" t="s">
        <v>319</v>
      </c>
      <c r="L8548" s="163">
        <f t="shared" si="439"/>
        <v>0</v>
      </c>
      <c r="M8548" s="163">
        <f t="shared" ref="M8548:M8585" si="440">SUM(S8548,X8548,AC8548,AH8548,AM8548,AR8548,AW8548,BB8548,BG8548,BL8548,BQ8548,BV8548)</f>
        <v>0</v>
      </c>
      <c r="N8548" s="181"/>
      <c r="O8548" s="8"/>
      <c r="P8548" s="8"/>
      <c r="Q8548" s="8"/>
      <c r="R8548" s="8"/>
      <c r="S8548" s="122"/>
      <c r="T8548" s="8"/>
      <c r="U8548" s="8"/>
      <c r="V8548" s="8"/>
      <c r="W8548" s="8"/>
      <c r="X8548" s="122"/>
      <c r="Y8548" s="8"/>
      <c r="Z8548" s="8"/>
      <c r="AA8548" s="8"/>
      <c r="AB8548" s="8"/>
      <c r="AC8548" s="122"/>
      <c r="AD8548" s="8"/>
      <c r="AE8548" s="8"/>
      <c r="AF8548" s="8"/>
      <c r="AG8548" s="8"/>
      <c r="AH8548" s="122"/>
      <c r="AI8548" s="137"/>
      <c r="AJ8548" s="137"/>
      <c r="AK8548" s="137"/>
      <c r="AL8548" s="137"/>
      <c r="AM8548" s="138"/>
      <c r="AN8548" s="8"/>
      <c r="AO8548" s="8"/>
      <c r="AP8548" s="8"/>
      <c r="AQ8548" s="8"/>
      <c r="AR8548" s="122"/>
      <c r="AS8548" s="139"/>
      <c r="AT8548" s="139"/>
      <c r="AU8548" s="139"/>
      <c r="AV8548" s="139"/>
      <c r="AW8548" s="140"/>
      <c r="AX8548" s="8"/>
      <c r="AY8548" s="8"/>
      <c r="AZ8548" s="8"/>
      <c r="BA8548" s="8"/>
      <c r="BB8548" s="122"/>
      <c r="BC8548" s="8"/>
      <c r="BD8548" s="8"/>
      <c r="BE8548" s="8"/>
      <c r="BF8548" s="8"/>
      <c r="BG8548" s="122"/>
      <c r="BH8548" s="8"/>
      <c r="BI8548" s="8"/>
      <c r="BJ8548" s="8"/>
      <c r="BK8548" s="8"/>
      <c r="BL8548" s="122"/>
      <c r="BM8548" s="8"/>
      <c r="BN8548" s="8"/>
      <c r="BO8548" s="8"/>
      <c r="BP8548" s="8"/>
      <c r="BQ8548" s="122"/>
      <c r="BR8548" s="8"/>
      <c r="BS8548" s="8"/>
      <c r="BT8548" s="8"/>
      <c r="BU8548" s="8"/>
      <c r="BV8548" s="122"/>
    </row>
    <row r="8549" spans="1:74" hidden="1" x14ac:dyDescent="0.3">
      <c r="A8549" s="8"/>
      <c r="B8549" s="2" t="s">
        <v>2</v>
      </c>
      <c r="C8549" s="2" t="s">
        <v>3</v>
      </c>
      <c r="D8549" s="2" t="s">
        <v>755</v>
      </c>
      <c r="E8549" s="9">
        <v>34</v>
      </c>
      <c r="F8549" s="10"/>
      <c r="G8549" s="18" t="s">
        <v>5</v>
      </c>
      <c r="H8549" s="3">
        <v>2024</v>
      </c>
      <c r="I8549" s="20" t="s">
        <v>286</v>
      </c>
      <c r="J8549" s="8" t="s">
        <v>337</v>
      </c>
      <c r="K8549" s="8" t="s">
        <v>318</v>
      </c>
      <c r="L8549" s="163">
        <f t="shared" si="439"/>
        <v>0</v>
      </c>
      <c r="M8549" s="163">
        <f t="shared" si="440"/>
        <v>0</v>
      </c>
      <c r="N8549" s="181"/>
      <c r="O8549" s="8"/>
      <c r="P8549" s="8"/>
      <c r="Q8549" s="8"/>
      <c r="R8549" s="8"/>
      <c r="S8549" s="122"/>
      <c r="T8549" s="8"/>
      <c r="U8549" s="8"/>
      <c r="V8549" s="8"/>
      <c r="W8549" s="8"/>
      <c r="X8549" s="122"/>
      <c r="Y8549" s="8"/>
      <c r="Z8549" s="8"/>
      <c r="AA8549" s="8"/>
      <c r="AB8549" s="8"/>
      <c r="AC8549" s="122"/>
      <c r="AD8549" s="8"/>
      <c r="AE8549" s="8"/>
      <c r="AF8549" s="8"/>
      <c r="AG8549" s="8"/>
      <c r="AH8549" s="122"/>
      <c r="AI8549" s="137"/>
      <c r="AJ8549" s="137"/>
      <c r="AK8549" s="137"/>
      <c r="AL8549" s="137"/>
      <c r="AM8549" s="138"/>
      <c r="AN8549" s="8"/>
      <c r="AO8549" s="8"/>
      <c r="AP8549" s="8"/>
      <c r="AQ8549" s="8"/>
      <c r="AR8549" s="122"/>
      <c r="AS8549" s="139"/>
      <c r="AT8549" s="139"/>
      <c r="AU8549" s="139"/>
      <c r="AV8549" s="139"/>
      <c r="AW8549" s="140"/>
      <c r="AX8549" s="8"/>
      <c r="AY8549" s="8"/>
      <c r="AZ8549" s="8"/>
      <c r="BA8549" s="8"/>
      <c r="BB8549" s="122"/>
      <c r="BC8549" s="8"/>
      <c r="BD8549" s="8"/>
      <c r="BE8549" s="8"/>
      <c r="BF8549" s="8"/>
      <c r="BG8549" s="122"/>
      <c r="BH8549" s="8"/>
      <c r="BI8549" s="8"/>
      <c r="BJ8549" s="8"/>
      <c r="BK8549" s="8"/>
      <c r="BL8549" s="122"/>
      <c r="BM8549" s="8"/>
      <c r="BN8549" s="8"/>
      <c r="BO8549" s="8"/>
      <c r="BP8549" s="8"/>
      <c r="BQ8549" s="122"/>
      <c r="BR8549" s="8"/>
      <c r="BS8549" s="8"/>
      <c r="BT8549" s="8"/>
      <c r="BU8549" s="8"/>
      <c r="BV8549" s="122"/>
    </row>
    <row r="8550" spans="1:74" hidden="1" x14ac:dyDescent="0.3">
      <c r="A8550" s="8"/>
      <c r="B8550" s="2" t="s">
        <v>2</v>
      </c>
      <c r="C8550" s="2" t="s">
        <v>3</v>
      </c>
      <c r="D8550" s="2" t="s">
        <v>755</v>
      </c>
      <c r="E8550" s="9">
        <v>34</v>
      </c>
      <c r="F8550" s="10"/>
      <c r="G8550" s="18" t="s">
        <v>5</v>
      </c>
      <c r="H8550" s="3">
        <v>2024</v>
      </c>
      <c r="I8550" s="20" t="s">
        <v>286</v>
      </c>
      <c r="J8550" s="8" t="s">
        <v>338</v>
      </c>
      <c r="K8550" s="8" t="s">
        <v>339</v>
      </c>
      <c r="L8550" s="163">
        <f t="shared" si="439"/>
        <v>0</v>
      </c>
      <c r="M8550" s="163">
        <f t="shared" si="440"/>
        <v>0</v>
      </c>
      <c r="N8550" s="181"/>
      <c r="O8550" s="8"/>
      <c r="P8550" s="8"/>
      <c r="Q8550" s="8"/>
      <c r="R8550" s="8"/>
      <c r="S8550" s="122"/>
      <c r="T8550" s="8"/>
      <c r="U8550" s="8"/>
      <c r="V8550" s="8"/>
      <c r="W8550" s="8"/>
      <c r="X8550" s="122"/>
      <c r="Y8550" s="8"/>
      <c r="Z8550" s="8"/>
      <c r="AA8550" s="8"/>
      <c r="AB8550" s="8"/>
      <c r="AC8550" s="122"/>
      <c r="AD8550" s="8"/>
      <c r="AE8550" s="8"/>
      <c r="AF8550" s="8"/>
      <c r="AG8550" s="8"/>
      <c r="AH8550" s="122"/>
      <c r="AI8550" s="137"/>
      <c r="AJ8550" s="137"/>
      <c r="AK8550" s="137"/>
      <c r="AL8550" s="137"/>
      <c r="AM8550" s="138"/>
      <c r="AN8550" s="8"/>
      <c r="AO8550" s="8"/>
      <c r="AP8550" s="8"/>
      <c r="AQ8550" s="8"/>
      <c r="AR8550" s="122"/>
      <c r="AS8550" s="139"/>
      <c r="AT8550" s="139"/>
      <c r="AU8550" s="139"/>
      <c r="AV8550" s="139"/>
      <c r="AW8550" s="140"/>
      <c r="AX8550" s="8"/>
      <c r="AY8550" s="8"/>
      <c r="AZ8550" s="8"/>
      <c r="BA8550" s="8"/>
      <c r="BB8550" s="122"/>
      <c r="BC8550" s="8"/>
      <c r="BD8550" s="8"/>
      <c r="BE8550" s="8"/>
      <c r="BF8550" s="8"/>
      <c r="BG8550" s="122"/>
      <c r="BH8550" s="8"/>
      <c r="BI8550" s="8"/>
      <c r="BJ8550" s="8"/>
      <c r="BK8550" s="8"/>
      <c r="BL8550" s="122"/>
      <c r="BM8550" s="8"/>
      <c r="BN8550" s="8"/>
      <c r="BO8550" s="8"/>
      <c r="BP8550" s="8"/>
      <c r="BQ8550" s="122"/>
      <c r="BR8550" s="8"/>
      <c r="BS8550" s="8"/>
      <c r="BT8550" s="8"/>
      <c r="BU8550" s="8"/>
      <c r="BV8550" s="122"/>
    </row>
    <row r="8551" spans="1:74" hidden="1" x14ac:dyDescent="0.3">
      <c r="A8551" s="8"/>
      <c r="B8551" s="2" t="s">
        <v>2</v>
      </c>
      <c r="C8551" s="2" t="s">
        <v>3</v>
      </c>
      <c r="D8551" s="2" t="s">
        <v>755</v>
      </c>
      <c r="E8551" s="9">
        <v>34</v>
      </c>
      <c r="F8551" s="10"/>
      <c r="G8551" s="18" t="s">
        <v>5</v>
      </c>
      <c r="H8551" s="3">
        <v>2024</v>
      </c>
      <c r="I8551" s="20" t="s">
        <v>286</v>
      </c>
      <c r="J8551" s="8" t="s">
        <v>340</v>
      </c>
      <c r="K8551" s="8" t="s">
        <v>318</v>
      </c>
      <c r="L8551" s="163">
        <f t="shared" si="439"/>
        <v>0</v>
      </c>
      <c r="M8551" s="163">
        <f t="shared" si="440"/>
        <v>0</v>
      </c>
      <c r="N8551" s="181"/>
      <c r="O8551" s="8"/>
      <c r="P8551" s="8"/>
      <c r="Q8551" s="8"/>
      <c r="R8551" s="8"/>
      <c r="S8551" s="122"/>
      <c r="T8551" s="8"/>
      <c r="U8551" s="8"/>
      <c r="V8551" s="8"/>
      <c r="W8551" s="8"/>
      <c r="X8551" s="122"/>
      <c r="Y8551" s="8"/>
      <c r="Z8551" s="8"/>
      <c r="AA8551" s="8"/>
      <c r="AB8551" s="8"/>
      <c r="AC8551" s="122"/>
      <c r="AD8551" s="8"/>
      <c r="AE8551" s="8"/>
      <c r="AF8551" s="8"/>
      <c r="AG8551" s="8"/>
      <c r="AH8551" s="122"/>
      <c r="AI8551" s="137"/>
      <c r="AJ8551" s="137"/>
      <c r="AK8551" s="137"/>
      <c r="AL8551" s="137"/>
      <c r="AM8551" s="138"/>
      <c r="AN8551" s="8"/>
      <c r="AO8551" s="8"/>
      <c r="AP8551" s="8"/>
      <c r="AQ8551" s="8"/>
      <c r="AR8551" s="122"/>
      <c r="AS8551" s="139"/>
      <c r="AT8551" s="139"/>
      <c r="AU8551" s="139"/>
      <c r="AV8551" s="139"/>
      <c r="AW8551" s="140"/>
      <c r="AX8551" s="8"/>
      <c r="AY8551" s="8"/>
      <c r="AZ8551" s="8"/>
      <c r="BA8551" s="8"/>
      <c r="BB8551" s="122"/>
      <c r="BC8551" s="8"/>
      <c r="BD8551" s="8"/>
      <c r="BE8551" s="8"/>
      <c r="BF8551" s="8"/>
      <c r="BG8551" s="122"/>
      <c r="BH8551" s="8"/>
      <c r="BI8551" s="8"/>
      <c r="BJ8551" s="8"/>
      <c r="BK8551" s="8"/>
      <c r="BL8551" s="122"/>
      <c r="BM8551" s="8"/>
      <c r="BN8551" s="8"/>
      <c r="BO8551" s="8"/>
      <c r="BP8551" s="8"/>
      <c r="BQ8551" s="122"/>
      <c r="BR8551" s="8"/>
      <c r="BS8551" s="8"/>
      <c r="BT8551" s="8"/>
      <c r="BU8551" s="8"/>
      <c r="BV8551" s="122"/>
    </row>
    <row r="8552" spans="1:74" hidden="1" x14ac:dyDescent="0.3">
      <c r="A8552" s="8"/>
      <c r="B8552" s="2" t="s">
        <v>2</v>
      </c>
      <c r="C8552" s="2" t="s">
        <v>3</v>
      </c>
      <c r="D8552" s="2" t="s">
        <v>755</v>
      </c>
      <c r="E8552" s="9">
        <v>34</v>
      </c>
      <c r="F8552" s="10"/>
      <c r="G8552" s="18" t="s">
        <v>5</v>
      </c>
      <c r="H8552" s="3">
        <v>2024</v>
      </c>
      <c r="I8552" s="20" t="s">
        <v>286</v>
      </c>
      <c r="J8552" s="8" t="s">
        <v>341</v>
      </c>
      <c r="K8552" s="8" t="s">
        <v>320</v>
      </c>
      <c r="L8552" s="163">
        <f t="shared" si="439"/>
        <v>0</v>
      </c>
      <c r="M8552" s="163">
        <f t="shared" si="440"/>
        <v>0</v>
      </c>
      <c r="N8552" s="181"/>
      <c r="O8552" s="8"/>
      <c r="P8552" s="8"/>
      <c r="Q8552" s="8"/>
      <c r="R8552" s="8"/>
      <c r="S8552" s="122"/>
      <c r="T8552" s="8"/>
      <c r="U8552" s="8"/>
      <c r="V8552" s="8"/>
      <c r="W8552" s="8"/>
      <c r="X8552" s="122"/>
      <c r="Y8552" s="8"/>
      <c r="Z8552" s="8"/>
      <c r="AA8552" s="8"/>
      <c r="AB8552" s="8"/>
      <c r="AC8552" s="122"/>
      <c r="AD8552" s="8"/>
      <c r="AE8552" s="8"/>
      <c r="AF8552" s="8"/>
      <c r="AG8552" s="8"/>
      <c r="AH8552" s="122"/>
      <c r="AI8552" s="137"/>
      <c r="AJ8552" s="137"/>
      <c r="AK8552" s="137"/>
      <c r="AL8552" s="137"/>
      <c r="AM8552" s="138"/>
      <c r="AN8552" s="8"/>
      <c r="AO8552" s="8"/>
      <c r="AP8552" s="8"/>
      <c r="AQ8552" s="8"/>
      <c r="AR8552" s="122"/>
      <c r="AS8552" s="139"/>
      <c r="AT8552" s="139"/>
      <c r="AU8552" s="139"/>
      <c r="AV8552" s="139"/>
      <c r="AW8552" s="140"/>
      <c r="AX8552" s="8"/>
      <c r="AY8552" s="8"/>
      <c r="AZ8552" s="8"/>
      <c r="BA8552" s="8"/>
      <c r="BB8552" s="122"/>
      <c r="BC8552" s="8"/>
      <c r="BD8552" s="8"/>
      <c r="BE8552" s="8"/>
      <c r="BF8552" s="8"/>
      <c r="BG8552" s="122"/>
      <c r="BH8552" s="8"/>
      <c r="BI8552" s="8"/>
      <c r="BJ8552" s="8"/>
      <c r="BK8552" s="8"/>
      <c r="BL8552" s="122"/>
      <c r="BM8552" s="8"/>
      <c r="BN8552" s="8"/>
      <c r="BO8552" s="8"/>
      <c r="BP8552" s="8"/>
      <c r="BQ8552" s="122"/>
      <c r="BR8552" s="8"/>
      <c r="BS8552" s="8"/>
      <c r="BT8552" s="8"/>
      <c r="BU8552" s="8"/>
      <c r="BV8552" s="122"/>
    </row>
    <row r="8553" spans="1:74" hidden="1" x14ac:dyDescent="0.3">
      <c r="A8553" s="8"/>
      <c r="B8553" s="2" t="s">
        <v>2</v>
      </c>
      <c r="C8553" s="2" t="s">
        <v>3</v>
      </c>
      <c r="D8553" s="2" t="s">
        <v>755</v>
      </c>
      <c r="E8553" s="9">
        <v>34</v>
      </c>
      <c r="F8553" s="10"/>
      <c r="G8553" s="18" t="s">
        <v>5</v>
      </c>
      <c r="H8553" s="3">
        <v>2024</v>
      </c>
      <c r="I8553" s="20" t="s">
        <v>286</v>
      </c>
      <c r="J8553" s="8" t="s">
        <v>342</v>
      </c>
      <c r="K8553" s="8" t="s">
        <v>320</v>
      </c>
      <c r="L8553" s="163">
        <f t="shared" si="439"/>
        <v>0</v>
      </c>
      <c r="M8553" s="163">
        <f t="shared" si="440"/>
        <v>0</v>
      </c>
      <c r="N8553" s="181"/>
      <c r="O8553" s="8"/>
      <c r="P8553" s="8"/>
      <c r="Q8553" s="8"/>
      <c r="R8553" s="8"/>
      <c r="S8553" s="122"/>
      <c r="T8553" s="8"/>
      <c r="U8553" s="8"/>
      <c r="V8553" s="8"/>
      <c r="W8553" s="8"/>
      <c r="X8553" s="122"/>
      <c r="Y8553" s="8"/>
      <c r="Z8553" s="8"/>
      <c r="AA8553" s="8"/>
      <c r="AB8553" s="8"/>
      <c r="AC8553" s="122"/>
      <c r="AD8553" s="8"/>
      <c r="AE8553" s="8"/>
      <c r="AF8553" s="8"/>
      <c r="AG8553" s="8"/>
      <c r="AH8553" s="122"/>
      <c r="AI8553" s="137"/>
      <c r="AJ8553" s="137"/>
      <c r="AK8553" s="137"/>
      <c r="AL8553" s="137"/>
      <c r="AM8553" s="138"/>
      <c r="AN8553" s="8"/>
      <c r="AO8553" s="8"/>
      <c r="AP8553" s="8"/>
      <c r="AQ8553" s="8"/>
      <c r="AR8553" s="122"/>
      <c r="AS8553" s="139"/>
      <c r="AT8553" s="139"/>
      <c r="AU8553" s="139"/>
      <c r="AV8553" s="139"/>
      <c r="AW8553" s="140"/>
      <c r="AX8553" s="8"/>
      <c r="AY8553" s="8"/>
      <c r="AZ8553" s="8"/>
      <c r="BA8553" s="8"/>
      <c r="BB8553" s="122"/>
      <c r="BC8553" s="8"/>
      <c r="BD8553" s="8"/>
      <c r="BE8553" s="8"/>
      <c r="BF8553" s="8"/>
      <c r="BG8553" s="122"/>
      <c r="BH8553" s="8"/>
      <c r="BI8553" s="8"/>
      <c r="BJ8553" s="8"/>
      <c r="BK8553" s="8"/>
      <c r="BL8553" s="122"/>
      <c r="BM8553" s="8"/>
      <c r="BN8553" s="8"/>
      <c r="BO8553" s="8"/>
      <c r="BP8553" s="8"/>
      <c r="BQ8553" s="122"/>
      <c r="BR8553" s="8"/>
      <c r="BS8553" s="8"/>
      <c r="BT8553" s="8"/>
      <c r="BU8553" s="8"/>
      <c r="BV8553" s="122"/>
    </row>
    <row r="8554" spans="1:74" hidden="1" x14ac:dyDescent="0.3">
      <c r="A8554" s="8"/>
      <c r="B8554" s="2" t="s">
        <v>2</v>
      </c>
      <c r="C8554" s="2" t="s">
        <v>3</v>
      </c>
      <c r="D8554" s="2" t="s">
        <v>755</v>
      </c>
      <c r="E8554" s="9">
        <v>34</v>
      </c>
      <c r="F8554" s="10"/>
      <c r="G8554" s="18" t="s">
        <v>5</v>
      </c>
      <c r="H8554" s="3">
        <v>2024</v>
      </c>
      <c r="I8554" s="20" t="s">
        <v>286</v>
      </c>
      <c r="J8554" s="8" t="s">
        <v>343</v>
      </c>
      <c r="K8554" s="8" t="s">
        <v>339</v>
      </c>
      <c r="L8554" s="163">
        <f t="shared" si="439"/>
        <v>0</v>
      </c>
      <c r="M8554" s="163">
        <f t="shared" si="440"/>
        <v>0</v>
      </c>
      <c r="N8554" s="181"/>
      <c r="O8554" s="8"/>
      <c r="P8554" s="8"/>
      <c r="Q8554" s="8"/>
      <c r="R8554" s="8"/>
      <c r="S8554" s="122"/>
      <c r="T8554" s="8"/>
      <c r="U8554" s="8"/>
      <c r="V8554" s="8"/>
      <c r="W8554" s="8"/>
      <c r="X8554" s="122"/>
      <c r="Y8554" s="8"/>
      <c r="Z8554" s="8"/>
      <c r="AA8554" s="8"/>
      <c r="AB8554" s="8"/>
      <c r="AC8554" s="122"/>
      <c r="AD8554" s="8"/>
      <c r="AE8554" s="8"/>
      <c r="AF8554" s="8"/>
      <c r="AG8554" s="8"/>
      <c r="AH8554" s="122"/>
      <c r="AI8554" s="137"/>
      <c r="AJ8554" s="137"/>
      <c r="AK8554" s="137"/>
      <c r="AL8554" s="137"/>
      <c r="AM8554" s="138"/>
      <c r="AN8554" s="8"/>
      <c r="AO8554" s="8"/>
      <c r="AP8554" s="8"/>
      <c r="AQ8554" s="8"/>
      <c r="AR8554" s="122"/>
      <c r="AS8554" s="139"/>
      <c r="AT8554" s="139"/>
      <c r="AU8554" s="139"/>
      <c r="AV8554" s="139"/>
      <c r="AW8554" s="140"/>
      <c r="AX8554" s="8"/>
      <c r="AY8554" s="8"/>
      <c r="AZ8554" s="8"/>
      <c r="BA8554" s="8"/>
      <c r="BB8554" s="122"/>
      <c r="BC8554" s="8"/>
      <c r="BD8554" s="8"/>
      <c r="BE8554" s="8"/>
      <c r="BF8554" s="8"/>
      <c r="BG8554" s="122"/>
      <c r="BH8554" s="8"/>
      <c r="BI8554" s="8"/>
      <c r="BJ8554" s="8"/>
      <c r="BK8554" s="8"/>
      <c r="BL8554" s="122"/>
      <c r="BM8554" s="8"/>
      <c r="BN8554" s="8"/>
      <c r="BO8554" s="8"/>
      <c r="BP8554" s="8"/>
      <c r="BQ8554" s="122"/>
      <c r="BR8554" s="8"/>
      <c r="BS8554" s="8"/>
      <c r="BT8554" s="8"/>
      <c r="BU8554" s="8"/>
      <c r="BV8554" s="122"/>
    </row>
    <row r="8555" spans="1:74" hidden="1" x14ac:dyDescent="0.3">
      <c r="A8555" s="8"/>
      <c r="B8555" s="2" t="s">
        <v>2</v>
      </c>
      <c r="C8555" s="2" t="s">
        <v>3</v>
      </c>
      <c r="D8555" s="2" t="s">
        <v>755</v>
      </c>
      <c r="E8555" s="9">
        <v>34</v>
      </c>
      <c r="F8555" s="10"/>
      <c r="G8555" s="18" t="s">
        <v>5</v>
      </c>
      <c r="H8555" s="3">
        <v>2024</v>
      </c>
      <c r="I8555" s="20" t="s">
        <v>288</v>
      </c>
      <c r="J8555" s="8" t="s">
        <v>344</v>
      </c>
      <c r="K8555" s="8" t="s">
        <v>318</v>
      </c>
      <c r="L8555" s="163">
        <f t="shared" si="439"/>
        <v>0</v>
      </c>
      <c r="M8555" s="163">
        <f t="shared" si="440"/>
        <v>0</v>
      </c>
      <c r="N8555" s="181"/>
      <c r="O8555" s="8"/>
      <c r="P8555" s="8"/>
      <c r="Q8555" s="8"/>
      <c r="R8555" s="8"/>
      <c r="S8555" s="122"/>
      <c r="T8555" s="8"/>
      <c r="U8555" s="8"/>
      <c r="V8555" s="8"/>
      <c r="W8555" s="8"/>
      <c r="X8555" s="122"/>
      <c r="Y8555" s="8"/>
      <c r="Z8555" s="8"/>
      <c r="AA8555" s="8"/>
      <c r="AB8555" s="8"/>
      <c r="AC8555" s="122"/>
      <c r="AD8555" s="8"/>
      <c r="AE8555" s="8"/>
      <c r="AF8555" s="8"/>
      <c r="AG8555" s="8"/>
      <c r="AH8555" s="122"/>
      <c r="AI8555" s="137"/>
      <c r="AJ8555" s="137"/>
      <c r="AK8555" s="137"/>
      <c r="AL8555" s="137"/>
      <c r="AM8555" s="138"/>
      <c r="AN8555" s="8"/>
      <c r="AO8555" s="8"/>
      <c r="AP8555" s="8"/>
      <c r="AQ8555" s="8"/>
      <c r="AR8555" s="122"/>
      <c r="AS8555" s="139"/>
      <c r="AT8555" s="139"/>
      <c r="AU8555" s="139"/>
      <c r="AV8555" s="139"/>
      <c r="AW8555" s="140"/>
      <c r="AX8555" s="8"/>
      <c r="AY8555" s="8"/>
      <c r="AZ8555" s="8"/>
      <c r="BA8555" s="8"/>
      <c r="BB8555" s="122"/>
      <c r="BC8555" s="8"/>
      <c r="BD8555" s="8"/>
      <c r="BE8555" s="8"/>
      <c r="BF8555" s="8"/>
      <c r="BG8555" s="122"/>
      <c r="BH8555" s="8"/>
      <c r="BI8555" s="8"/>
      <c r="BJ8555" s="8"/>
      <c r="BK8555" s="8"/>
      <c r="BL8555" s="122"/>
      <c r="BM8555" s="8"/>
      <c r="BN8555" s="8"/>
      <c r="BO8555" s="8"/>
      <c r="BP8555" s="8"/>
      <c r="BQ8555" s="122"/>
      <c r="BR8555" s="8"/>
      <c r="BS8555" s="8"/>
      <c r="BT8555" s="8"/>
      <c r="BU8555" s="8"/>
      <c r="BV8555" s="122"/>
    </row>
    <row r="8556" spans="1:74" hidden="1" x14ac:dyDescent="0.3">
      <c r="A8556" s="8"/>
      <c r="B8556" s="2" t="s">
        <v>2</v>
      </c>
      <c r="C8556" s="2" t="s">
        <v>3</v>
      </c>
      <c r="D8556" s="2" t="s">
        <v>755</v>
      </c>
      <c r="E8556" s="9">
        <v>34</v>
      </c>
      <c r="F8556" s="10"/>
      <c r="G8556" s="18" t="s">
        <v>5</v>
      </c>
      <c r="H8556" s="3">
        <v>2024</v>
      </c>
      <c r="I8556" s="20" t="s">
        <v>288</v>
      </c>
      <c r="J8556" s="2" t="s">
        <v>351</v>
      </c>
      <c r="K8556" s="2" t="s">
        <v>318</v>
      </c>
      <c r="L8556" s="163">
        <f t="shared" si="439"/>
        <v>0</v>
      </c>
      <c r="M8556" s="163">
        <f t="shared" si="440"/>
        <v>0</v>
      </c>
      <c r="N8556" s="181"/>
      <c r="O8556" s="8"/>
      <c r="P8556" s="8"/>
      <c r="Q8556" s="8"/>
      <c r="R8556" s="8"/>
      <c r="S8556" s="122"/>
      <c r="T8556" s="8"/>
      <c r="U8556" s="8"/>
      <c r="V8556" s="8"/>
      <c r="W8556" s="8"/>
      <c r="X8556" s="122"/>
      <c r="Y8556" s="8"/>
      <c r="Z8556" s="8"/>
      <c r="AA8556" s="8"/>
      <c r="AB8556" s="8"/>
      <c r="AC8556" s="122"/>
      <c r="AD8556" s="8"/>
      <c r="AE8556" s="8"/>
      <c r="AF8556" s="8"/>
      <c r="AG8556" s="8"/>
      <c r="AH8556" s="122"/>
      <c r="AI8556" s="137"/>
      <c r="AJ8556" s="137"/>
      <c r="AK8556" s="137"/>
      <c r="AL8556" s="137"/>
      <c r="AM8556" s="138"/>
      <c r="AN8556" s="8"/>
      <c r="AO8556" s="8"/>
      <c r="AP8556" s="8"/>
      <c r="AQ8556" s="8"/>
      <c r="AR8556" s="122"/>
      <c r="AS8556" s="139"/>
      <c r="AT8556" s="139"/>
      <c r="AU8556" s="139"/>
      <c r="AV8556" s="139"/>
      <c r="AW8556" s="140"/>
      <c r="AX8556" s="8"/>
      <c r="AY8556" s="8"/>
      <c r="AZ8556" s="8"/>
      <c r="BA8556" s="8"/>
      <c r="BB8556" s="122"/>
      <c r="BC8556" s="8"/>
      <c r="BD8556" s="8"/>
      <c r="BE8556" s="8"/>
      <c r="BF8556" s="8"/>
      <c r="BG8556" s="122"/>
      <c r="BH8556" s="8"/>
      <c r="BI8556" s="8"/>
      <c r="BJ8556" s="8"/>
      <c r="BK8556" s="8"/>
      <c r="BL8556" s="122"/>
      <c r="BM8556" s="8"/>
      <c r="BN8556" s="8"/>
      <c r="BO8556" s="8"/>
      <c r="BP8556" s="8"/>
      <c r="BQ8556" s="122"/>
      <c r="BR8556" s="8"/>
      <c r="BS8556" s="8"/>
      <c r="BT8556" s="8"/>
      <c r="BU8556" s="8"/>
      <c r="BV8556" s="122"/>
    </row>
    <row r="8557" spans="1:74" hidden="1" x14ac:dyDescent="0.3">
      <c r="A8557" s="8"/>
      <c r="B8557" s="2" t="s">
        <v>2</v>
      </c>
      <c r="C8557" s="2" t="s">
        <v>3</v>
      </c>
      <c r="D8557" s="2" t="s">
        <v>755</v>
      </c>
      <c r="E8557" s="9">
        <v>34</v>
      </c>
      <c r="F8557" s="10"/>
      <c r="G8557" s="18" t="s">
        <v>5</v>
      </c>
      <c r="H8557" s="3">
        <v>2024</v>
      </c>
      <c r="I8557" s="20" t="s">
        <v>288</v>
      </c>
      <c r="J8557" s="2" t="s">
        <v>352</v>
      </c>
      <c r="K8557" s="2" t="s">
        <v>321</v>
      </c>
      <c r="L8557" s="163">
        <f t="shared" si="439"/>
        <v>0</v>
      </c>
      <c r="M8557" s="163">
        <f t="shared" si="440"/>
        <v>0</v>
      </c>
      <c r="N8557" s="181"/>
      <c r="O8557" s="8"/>
      <c r="P8557" s="8"/>
      <c r="Q8557" s="8"/>
      <c r="R8557" s="8"/>
      <c r="S8557" s="122"/>
      <c r="T8557" s="8"/>
      <c r="U8557" s="8"/>
      <c r="V8557" s="8"/>
      <c r="W8557" s="8"/>
      <c r="X8557" s="122"/>
      <c r="Y8557" s="8"/>
      <c r="Z8557" s="8"/>
      <c r="AA8557" s="8"/>
      <c r="AB8557" s="8"/>
      <c r="AC8557" s="122"/>
      <c r="AD8557" s="8"/>
      <c r="AE8557" s="8"/>
      <c r="AF8557" s="8"/>
      <c r="AG8557" s="8"/>
      <c r="AH8557" s="122"/>
      <c r="AI8557" s="137"/>
      <c r="AJ8557" s="137"/>
      <c r="AK8557" s="137"/>
      <c r="AL8557" s="137"/>
      <c r="AM8557" s="138"/>
      <c r="AN8557" s="8"/>
      <c r="AO8557" s="8"/>
      <c r="AP8557" s="8"/>
      <c r="AQ8557" s="8"/>
      <c r="AR8557" s="122"/>
      <c r="AS8557" s="139"/>
      <c r="AT8557" s="139"/>
      <c r="AU8557" s="139"/>
      <c r="AV8557" s="139"/>
      <c r="AW8557" s="140"/>
      <c r="AX8557" s="8"/>
      <c r="AY8557" s="8"/>
      <c r="AZ8557" s="8"/>
      <c r="BA8557" s="8"/>
      <c r="BB8557" s="122"/>
      <c r="BC8557" s="8"/>
      <c r="BD8557" s="8"/>
      <c r="BE8557" s="8"/>
      <c r="BF8557" s="8"/>
      <c r="BG8557" s="122"/>
      <c r="BH8557" s="8"/>
      <c r="BI8557" s="8"/>
      <c r="BJ8557" s="8"/>
      <c r="BK8557" s="8"/>
      <c r="BL8557" s="122"/>
      <c r="BM8557" s="8"/>
      <c r="BN8557" s="8"/>
      <c r="BO8557" s="8"/>
      <c r="BP8557" s="8"/>
      <c r="BQ8557" s="122"/>
      <c r="BR8557" s="8"/>
      <c r="BS8557" s="8"/>
      <c r="BT8557" s="8"/>
      <c r="BU8557" s="8"/>
      <c r="BV8557" s="122"/>
    </row>
    <row r="8558" spans="1:74" hidden="1" x14ac:dyDescent="0.3">
      <c r="A8558" s="8"/>
      <c r="B8558" s="2" t="s">
        <v>2</v>
      </c>
      <c r="C8558" s="2" t="s">
        <v>3</v>
      </c>
      <c r="D8558" s="2" t="s">
        <v>755</v>
      </c>
      <c r="E8558" s="9">
        <v>34</v>
      </c>
      <c r="F8558" s="10"/>
      <c r="G8558" s="18" t="s">
        <v>5</v>
      </c>
      <c r="H8558" s="3">
        <v>2024</v>
      </c>
      <c r="I8558" s="20" t="s">
        <v>288</v>
      </c>
      <c r="J8558" s="2" t="s">
        <v>345</v>
      </c>
      <c r="K8558" s="2" t="s">
        <v>318</v>
      </c>
      <c r="L8558" s="163">
        <f t="shared" si="439"/>
        <v>0</v>
      </c>
      <c r="M8558" s="163">
        <f t="shared" si="440"/>
        <v>0</v>
      </c>
      <c r="N8558" s="181"/>
      <c r="O8558" s="8"/>
      <c r="P8558" s="8"/>
      <c r="Q8558" s="8"/>
      <c r="R8558" s="8"/>
      <c r="S8558" s="122"/>
      <c r="T8558" s="8"/>
      <c r="U8558" s="8"/>
      <c r="V8558" s="8"/>
      <c r="W8558" s="8"/>
      <c r="X8558" s="122"/>
      <c r="Y8558" s="8"/>
      <c r="Z8558" s="8"/>
      <c r="AA8558" s="8"/>
      <c r="AB8558" s="8"/>
      <c r="AC8558" s="122"/>
      <c r="AD8558" s="8"/>
      <c r="AE8558" s="8"/>
      <c r="AF8558" s="8"/>
      <c r="AG8558" s="8"/>
      <c r="AH8558" s="122"/>
      <c r="AI8558" s="137"/>
      <c r="AJ8558" s="137"/>
      <c r="AK8558" s="137"/>
      <c r="AL8558" s="137"/>
      <c r="AM8558" s="138"/>
      <c r="AN8558" s="8"/>
      <c r="AO8558" s="8"/>
      <c r="AP8558" s="8"/>
      <c r="AQ8558" s="8"/>
      <c r="AR8558" s="122"/>
      <c r="AS8558" s="139"/>
      <c r="AT8558" s="139"/>
      <c r="AU8558" s="139"/>
      <c r="AV8558" s="139"/>
      <c r="AW8558" s="140"/>
      <c r="AX8558" s="8"/>
      <c r="AY8558" s="8"/>
      <c r="AZ8558" s="8"/>
      <c r="BA8558" s="8"/>
      <c r="BB8558" s="122"/>
      <c r="BC8558" s="8"/>
      <c r="BD8558" s="8"/>
      <c r="BE8558" s="8"/>
      <c r="BF8558" s="8"/>
      <c r="BG8558" s="122"/>
      <c r="BH8558" s="8"/>
      <c r="BI8558" s="8"/>
      <c r="BJ8558" s="8"/>
      <c r="BK8558" s="8"/>
      <c r="BL8558" s="122"/>
      <c r="BM8558" s="8"/>
      <c r="BN8558" s="8"/>
      <c r="BO8558" s="8"/>
      <c r="BP8558" s="8"/>
      <c r="BQ8558" s="122"/>
      <c r="BR8558" s="8"/>
      <c r="BS8558" s="8"/>
      <c r="BT8558" s="8"/>
      <c r="BU8558" s="8"/>
      <c r="BV8558" s="122"/>
    </row>
    <row r="8559" spans="1:74" hidden="1" x14ac:dyDescent="0.3">
      <c r="A8559" s="8"/>
      <c r="B8559" s="2" t="s">
        <v>2</v>
      </c>
      <c r="C8559" s="2" t="s">
        <v>3</v>
      </c>
      <c r="D8559" s="2" t="s">
        <v>755</v>
      </c>
      <c r="E8559" s="9">
        <v>34</v>
      </c>
      <c r="F8559" s="10"/>
      <c r="G8559" s="18" t="s">
        <v>5</v>
      </c>
      <c r="H8559" s="3">
        <v>2024</v>
      </c>
      <c r="I8559" s="20" t="s">
        <v>289</v>
      </c>
      <c r="J8559" s="2" t="s">
        <v>268</v>
      </c>
      <c r="K8559" s="2" t="s">
        <v>318</v>
      </c>
      <c r="L8559" s="163">
        <f t="shared" si="439"/>
        <v>0</v>
      </c>
      <c r="M8559" s="163">
        <f t="shared" si="440"/>
        <v>0</v>
      </c>
      <c r="N8559" s="181"/>
      <c r="O8559" s="8"/>
      <c r="P8559" s="8"/>
      <c r="Q8559" s="8"/>
      <c r="R8559" s="8"/>
      <c r="S8559" s="122"/>
      <c r="T8559" s="8"/>
      <c r="U8559" s="8"/>
      <c r="V8559" s="8"/>
      <c r="W8559" s="8"/>
      <c r="X8559" s="122"/>
      <c r="Y8559" s="8"/>
      <c r="Z8559" s="8"/>
      <c r="AA8559" s="8"/>
      <c r="AB8559" s="8"/>
      <c r="AC8559" s="122"/>
      <c r="AD8559" s="8"/>
      <c r="AE8559" s="8"/>
      <c r="AF8559" s="8"/>
      <c r="AG8559" s="8"/>
      <c r="AH8559" s="122"/>
      <c r="AI8559" s="137"/>
      <c r="AJ8559" s="137"/>
      <c r="AK8559" s="137"/>
      <c r="AL8559" s="137"/>
      <c r="AM8559" s="138"/>
      <c r="AN8559" s="8"/>
      <c r="AO8559" s="8"/>
      <c r="AP8559" s="8"/>
      <c r="AQ8559" s="8"/>
      <c r="AR8559" s="122"/>
      <c r="AS8559" s="139"/>
      <c r="AT8559" s="139"/>
      <c r="AU8559" s="139"/>
      <c r="AV8559" s="139"/>
      <c r="AW8559" s="140"/>
      <c r="AX8559" s="8"/>
      <c r="AY8559" s="8"/>
      <c r="AZ8559" s="8"/>
      <c r="BA8559" s="8"/>
      <c r="BB8559" s="122"/>
      <c r="BC8559" s="8"/>
      <c r="BD8559" s="8"/>
      <c r="BE8559" s="8"/>
      <c r="BF8559" s="8"/>
      <c r="BG8559" s="122"/>
      <c r="BH8559" s="8"/>
      <c r="BI8559" s="8"/>
      <c r="BJ8559" s="8"/>
      <c r="BK8559" s="8"/>
      <c r="BL8559" s="122"/>
      <c r="BM8559" s="8"/>
      <c r="BN8559" s="8"/>
      <c r="BO8559" s="8"/>
      <c r="BP8559" s="8"/>
      <c r="BQ8559" s="122"/>
      <c r="BR8559" s="8"/>
      <c r="BS8559" s="8"/>
      <c r="BT8559" s="8"/>
      <c r="BU8559" s="8"/>
      <c r="BV8559" s="122"/>
    </row>
    <row r="8560" spans="1:74" hidden="1" x14ac:dyDescent="0.3">
      <c r="A8560" s="8"/>
      <c r="B8560" s="2" t="s">
        <v>2</v>
      </c>
      <c r="C8560" s="2" t="s">
        <v>3</v>
      </c>
      <c r="D8560" s="2" t="s">
        <v>755</v>
      </c>
      <c r="E8560" s="9">
        <v>34</v>
      </c>
      <c r="F8560" s="10"/>
      <c r="G8560" s="18" t="s">
        <v>5</v>
      </c>
      <c r="H8560" s="3">
        <v>2024</v>
      </c>
      <c r="I8560" s="20" t="s">
        <v>289</v>
      </c>
      <c r="J8560" s="2" t="s">
        <v>292</v>
      </c>
      <c r="K8560" s="2" t="s">
        <v>318</v>
      </c>
      <c r="L8560" s="163">
        <f t="shared" si="439"/>
        <v>0</v>
      </c>
      <c r="M8560" s="163">
        <f t="shared" si="440"/>
        <v>0</v>
      </c>
      <c r="N8560" s="181"/>
      <c r="O8560" s="8"/>
      <c r="P8560" s="8"/>
      <c r="Q8560" s="8"/>
      <c r="R8560" s="8"/>
      <c r="S8560" s="122"/>
      <c r="T8560" s="8"/>
      <c r="U8560" s="8"/>
      <c r="V8560" s="8"/>
      <c r="W8560" s="8"/>
      <c r="X8560" s="122"/>
      <c r="Y8560" s="8"/>
      <c r="Z8560" s="8"/>
      <c r="AA8560" s="8"/>
      <c r="AB8560" s="8"/>
      <c r="AC8560" s="122"/>
      <c r="AD8560" s="8"/>
      <c r="AE8560" s="8"/>
      <c r="AF8560" s="8"/>
      <c r="AG8560" s="8"/>
      <c r="AH8560" s="122"/>
      <c r="AI8560" s="137"/>
      <c r="AJ8560" s="137"/>
      <c r="AK8560" s="137"/>
      <c r="AL8560" s="137"/>
      <c r="AM8560" s="138"/>
      <c r="AN8560" s="8"/>
      <c r="AO8560" s="8"/>
      <c r="AP8560" s="8"/>
      <c r="AQ8560" s="8"/>
      <c r="AR8560" s="122"/>
      <c r="AS8560" s="139"/>
      <c r="AT8560" s="139"/>
      <c r="AU8560" s="139"/>
      <c r="AV8560" s="139"/>
      <c r="AW8560" s="140"/>
      <c r="AX8560" s="8"/>
      <c r="AY8560" s="8"/>
      <c r="AZ8560" s="8"/>
      <c r="BA8560" s="8"/>
      <c r="BB8560" s="122"/>
      <c r="BC8560" s="8"/>
      <c r="BD8560" s="8"/>
      <c r="BE8560" s="8"/>
      <c r="BF8560" s="8"/>
      <c r="BG8560" s="122"/>
      <c r="BH8560" s="8"/>
      <c r="BI8560" s="8"/>
      <c r="BJ8560" s="8"/>
      <c r="BK8560" s="8"/>
      <c r="BL8560" s="122"/>
      <c r="BM8560" s="8"/>
      <c r="BN8560" s="8"/>
      <c r="BO8560" s="8"/>
      <c r="BP8560" s="8"/>
      <c r="BQ8560" s="122"/>
      <c r="BR8560" s="8"/>
      <c r="BS8560" s="8"/>
      <c r="BT8560" s="8"/>
      <c r="BU8560" s="8"/>
      <c r="BV8560" s="122"/>
    </row>
    <row r="8561" spans="1:74" hidden="1" x14ac:dyDescent="0.3">
      <c r="A8561" s="8"/>
      <c r="B8561" s="2" t="s">
        <v>2</v>
      </c>
      <c r="C8561" s="2" t="s">
        <v>3</v>
      </c>
      <c r="D8561" s="2" t="s">
        <v>755</v>
      </c>
      <c r="E8561" s="9">
        <v>34</v>
      </c>
      <c r="F8561" s="10"/>
      <c r="G8561" s="18" t="s">
        <v>5</v>
      </c>
      <c r="H8561" s="3">
        <v>2024</v>
      </c>
      <c r="I8561" s="20" t="s">
        <v>285</v>
      </c>
      <c r="J8561" s="2" t="s">
        <v>293</v>
      </c>
      <c r="K8561" s="2" t="s">
        <v>318</v>
      </c>
      <c r="L8561" s="163">
        <f t="shared" si="439"/>
        <v>0</v>
      </c>
      <c r="M8561" s="163">
        <f t="shared" si="440"/>
        <v>0</v>
      </c>
      <c r="N8561" s="181"/>
      <c r="O8561" s="8"/>
      <c r="P8561" s="8"/>
      <c r="Q8561" s="8"/>
      <c r="R8561" s="8"/>
      <c r="S8561" s="122"/>
      <c r="T8561" s="8"/>
      <c r="U8561" s="8"/>
      <c r="V8561" s="8"/>
      <c r="W8561" s="8"/>
      <c r="X8561" s="122"/>
      <c r="Y8561" s="8"/>
      <c r="Z8561" s="8"/>
      <c r="AA8561" s="8"/>
      <c r="AB8561" s="8"/>
      <c r="AC8561" s="122"/>
      <c r="AD8561" s="8"/>
      <c r="AE8561" s="8"/>
      <c r="AF8561" s="8"/>
      <c r="AG8561" s="8"/>
      <c r="AH8561" s="122"/>
      <c r="AI8561" s="137"/>
      <c r="AJ8561" s="137"/>
      <c r="AK8561" s="137"/>
      <c r="AL8561" s="137"/>
      <c r="AM8561" s="138"/>
      <c r="AN8561" s="8"/>
      <c r="AO8561" s="8"/>
      <c r="AP8561" s="8"/>
      <c r="AQ8561" s="8"/>
      <c r="AR8561" s="122"/>
      <c r="AS8561" s="139"/>
      <c r="AT8561" s="139"/>
      <c r="AU8561" s="139"/>
      <c r="AV8561" s="139"/>
      <c r="AW8561" s="140"/>
      <c r="AX8561" s="8"/>
      <c r="AY8561" s="8"/>
      <c r="AZ8561" s="8"/>
      <c r="BA8561" s="8"/>
      <c r="BB8561" s="122"/>
      <c r="BC8561" s="8"/>
      <c r="BD8561" s="8"/>
      <c r="BE8561" s="8"/>
      <c r="BF8561" s="8"/>
      <c r="BG8561" s="122"/>
      <c r="BH8561" s="8"/>
      <c r="BI8561" s="8"/>
      <c r="BJ8561" s="8"/>
      <c r="BK8561" s="8"/>
      <c r="BL8561" s="122"/>
      <c r="BM8561" s="8"/>
      <c r="BN8561" s="8"/>
      <c r="BO8561" s="8"/>
      <c r="BP8561" s="8"/>
      <c r="BQ8561" s="122"/>
      <c r="BR8561" s="8"/>
      <c r="BS8561" s="8"/>
      <c r="BT8561" s="8"/>
      <c r="BU8561" s="8"/>
      <c r="BV8561" s="122"/>
    </row>
    <row r="8562" spans="1:74" hidden="1" x14ac:dyDescent="0.3">
      <c r="A8562" s="8"/>
      <c r="B8562" s="2" t="s">
        <v>2</v>
      </c>
      <c r="C8562" s="2" t="s">
        <v>3</v>
      </c>
      <c r="D8562" s="2" t="s">
        <v>755</v>
      </c>
      <c r="E8562" s="9">
        <v>34</v>
      </c>
      <c r="F8562" s="10"/>
      <c r="G8562" s="18" t="s">
        <v>5</v>
      </c>
      <c r="H8562" s="3">
        <v>2024</v>
      </c>
      <c r="I8562" s="20" t="s">
        <v>287</v>
      </c>
      <c r="J8562" s="2" t="s">
        <v>269</v>
      </c>
      <c r="K8562" s="2" t="s">
        <v>320</v>
      </c>
      <c r="L8562" s="163">
        <f t="shared" si="439"/>
        <v>0</v>
      </c>
      <c r="M8562" s="163">
        <f t="shared" si="440"/>
        <v>0</v>
      </c>
      <c r="N8562" s="181"/>
      <c r="O8562" s="8"/>
      <c r="P8562" s="8"/>
      <c r="Q8562" s="8"/>
      <c r="R8562" s="8"/>
      <c r="S8562" s="122"/>
      <c r="T8562" s="8"/>
      <c r="U8562" s="8"/>
      <c r="V8562" s="8"/>
      <c r="W8562" s="8"/>
      <c r="X8562" s="122"/>
      <c r="Y8562" s="8"/>
      <c r="Z8562" s="8"/>
      <c r="AA8562" s="8"/>
      <c r="AB8562" s="8"/>
      <c r="AC8562" s="122"/>
      <c r="AD8562" s="8"/>
      <c r="AE8562" s="8"/>
      <c r="AF8562" s="8"/>
      <c r="AG8562" s="8"/>
      <c r="AH8562" s="122"/>
      <c r="AI8562" s="137"/>
      <c r="AJ8562" s="137"/>
      <c r="AK8562" s="137"/>
      <c r="AL8562" s="137"/>
      <c r="AM8562" s="138"/>
      <c r="AN8562" s="8"/>
      <c r="AO8562" s="8"/>
      <c r="AP8562" s="8"/>
      <c r="AQ8562" s="8"/>
      <c r="AR8562" s="122"/>
      <c r="AS8562" s="139"/>
      <c r="AT8562" s="139"/>
      <c r="AU8562" s="139"/>
      <c r="AV8562" s="139"/>
      <c r="AW8562" s="140"/>
      <c r="AX8562" s="8"/>
      <c r="AY8562" s="8"/>
      <c r="AZ8562" s="8"/>
      <c r="BA8562" s="8"/>
      <c r="BB8562" s="122"/>
      <c r="BC8562" s="8"/>
      <c r="BD8562" s="8"/>
      <c r="BE8562" s="8"/>
      <c r="BF8562" s="8"/>
      <c r="BG8562" s="122"/>
      <c r="BH8562" s="8"/>
      <c r="BI8562" s="8"/>
      <c r="BJ8562" s="8"/>
      <c r="BK8562" s="8"/>
      <c r="BL8562" s="122"/>
      <c r="BM8562" s="8"/>
      <c r="BN8562" s="8"/>
      <c r="BO8562" s="8"/>
      <c r="BP8562" s="8"/>
      <c r="BQ8562" s="122"/>
      <c r="BR8562" s="8"/>
      <c r="BS8562" s="8"/>
      <c r="BT8562" s="8"/>
      <c r="BU8562" s="8"/>
      <c r="BV8562" s="122"/>
    </row>
    <row r="8563" spans="1:74" hidden="1" x14ac:dyDescent="0.3">
      <c r="A8563" s="8"/>
      <c r="B8563" s="2" t="s">
        <v>2</v>
      </c>
      <c r="C8563" s="2" t="s">
        <v>3</v>
      </c>
      <c r="D8563" s="2" t="s">
        <v>755</v>
      </c>
      <c r="E8563" s="9">
        <v>34</v>
      </c>
      <c r="F8563" s="10"/>
      <c r="G8563" s="18" t="s">
        <v>5</v>
      </c>
      <c r="H8563" s="3">
        <v>2024</v>
      </c>
      <c r="I8563" s="20" t="s">
        <v>287</v>
      </c>
      <c r="J8563" s="2" t="s">
        <v>270</v>
      </c>
      <c r="K8563" s="2" t="s">
        <v>320</v>
      </c>
      <c r="L8563" s="163">
        <f t="shared" si="439"/>
        <v>0</v>
      </c>
      <c r="M8563" s="163">
        <f t="shared" si="440"/>
        <v>0</v>
      </c>
      <c r="N8563" s="181"/>
      <c r="O8563" s="8"/>
      <c r="P8563" s="8"/>
      <c r="Q8563" s="8"/>
      <c r="R8563" s="8"/>
      <c r="S8563" s="122"/>
      <c r="T8563" s="8"/>
      <c r="U8563" s="8"/>
      <c r="V8563" s="8"/>
      <c r="W8563" s="8"/>
      <c r="X8563" s="122"/>
      <c r="Y8563" s="8"/>
      <c r="Z8563" s="8"/>
      <c r="AA8563" s="8"/>
      <c r="AB8563" s="8"/>
      <c r="AC8563" s="122"/>
      <c r="AD8563" s="8"/>
      <c r="AE8563" s="8"/>
      <c r="AF8563" s="8"/>
      <c r="AG8563" s="8"/>
      <c r="AH8563" s="122"/>
      <c r="AI8563" s="137"/>
      <c r="AJ8563" s="137"/>
      <c r="AK8563" s="137"/>
      <c r="AL8563" s="137"/>
      <c r="AM8563" s="138"/>
      <c r="AN8563" s="8"/>
      <c r="AO8563" s="8"/>
      <c r="AP8563" s="8"/>
      <c r="AQ8563" s="8"/>
      <c r="AR8563" s="122"/>
      <c r="AS8563" s="139"/>
      <c r="AT8563" s="139"/>
      <c r="AU8563" s="139"/>
      <c r="AV8563" s="139"/>
      <c r="AW8563" s="140"/>
      <c r="AX8563" s="8"/>
      <c r="AY8563" s="8"/>
      <c r="AZ8563" s="8"/>
      <c r="BA8563" s="8"/>
      <c r="BB8563" s="122"/>
      <c r="BC8563" s="8"/>
      <c r="BD8563" s="8"/>
      <c r="BE8563" s="8"/>
      <c r="BF8563" s="8"/>
      <c r="BG8563" s="122"/>
      <c r="BH8563" s="8"/>
      <c r="BI8563" s="8"/>
      <c r="BJ8563" s="8"/>
      <c r="BK8563" s="8"/>
      <c r="BL8563" s="122"/>
      <c r="BM8563" s="8"/>
      <c r="BN8563" s="8"/>
      <c r="BO8563" s="8"/>
      <c r="BP8563" s="8"/>
      <c r="BQ8563" s="122"/>
      <c r="BR8563" s="8"/>
      <c r="BS8563" s="8"/>
      <c r="BT8563" s="8"/>
      <c r="BU8563" s="8"/>
      <c r="BV8563" s="122"/>
    </row>
    <row r="8564" spans="1:74" hidden="1" x14ac:dyDescent="0.3">
      <c r="A8564" s="8"/>
      <c r="B8564" s="2" t="s">
        <v>2</v>
      </c>
      <c r="C8564" s="2" t="s">
        <v>3</v>
      </c>
      <c r="D8564" s="2" t="s">
        <v>755</v>
      </c>
      <c r="E8564" s="9">
        <v>34</v>
      </c>
      <c r="F8564" s="10"/>
      <c r="G8564" s="18" t="s">
        <v>5</v>
      </c>
      <c r="H8564" s="3">
        <v>2024</v>
      </c>
      <c r="I8564" s="20" t="s">
        <v>290</v>
      </c>
      <c r="J8564" s="2" t="s">
        <v>271</v>
      </c>
      <c r="K8564" s="2" t="s">
        <v>321</v>
      </c>
      <c r="L8564" s="163">
        <f t="shared" si="439"/>
        <v>0</v>
      </c>
      <c r="M8564" s="163">
        <f t="shared" si="440"/>
        <v>0</v>
      </c>
      <c r="N8564" s="181"/>
      <c r="O8564" s="8"/>
      <c r="P8564" s="8"/>
      <c r="Q8564" s="8"/>
      <c r="R8564" s="8"/>
      <c r="S8564" s="122"/>
      <c r="T8564" s="8"/>
      <c r="U8564" s="8"/>
      <c r="V8564" s="8"/>
      <c r="W8564" s="8"/>
      <c r="X8564" s="122"/>
      <c r="Y8564" s="8"/>
      <c r="Z8564" s="8"/>
      <c r="AA8564" s="8"/>
      <c r="AB8564" s="8"/>
      <c r="AC8564" s="122"/>
      <c r="AD8564" s="8"/>
      <c r="AE8564" s="8"/>
      <c r="AF8564" s="8"/>
      <c r="AG8564" s="8"/>
      <c r="AH8564" s="122"/>
      <c r="AI8564" s="137"/>
      <c r="AJ8564" s="137"/>
      <c r="AK8564" s="137"/>
      <c r="AL8564" s="137"/>
      <c r="AM8564" s="138"/>
      <c r="AN8564" s="8"/>
      <c r="AO8564" s="8"/>
      <c r="AP8564" s="8"/>
      <c r="AQ8564" s="8"/>
      <c r="AR8564" s="122"/>
      <c r="AS8564" s="139"/>
      <c r="AT8564" s="139"/>
      <c r="AU8564" s="139"/>
      <c r="AV8564" s="139"/>
      <c r="AW8564" s="140"/>
      <c r="AX8564" s="8"/>
      <c r="AY8564" s="8"/>
      <c r="AZ8564" s="8"/>
      <c r="BA8564" s="8"/>
      <c r="BB8564" s="122"/>
      <c r="BC8564" s="8"/>
      <c r="BD8564" s="8"/>
      <c r="BE8564" s="8"/>
      <c r="BF8564" s="8"/>
      <c r="BG8564" s="122"/>
      <c r="BH8564" s="8"/>
      <c r="BI8564" s="8"/>
      <c r="BJ8564" s="8"/>
      <c r="BK8564" s="8"/>
      <c r="BL8564" s="122"/>
      <c r="BM8564" s="8"/>
      <c r="BN8564" s="8"/>
      <c r="BO8564" s="8"/>
      <c r="BP8564" s="8"/>
      <c r="BQ8564" s="122"/>
      <c r="BR8564" s="8"/>
      <c r="BS8564" s="8"/>
      <c r="BT8564" s="8"/>
      <c r="BU8564" s="8"/>
      <c r="BV8564" s="122"/>
    </row>
    <row r="8565" spans="1:74" hidden="1" x14ac:dyDescent="0.3">
      <c r="A8565" s="8"/>
      <c r="B8565" s="2" t="s">
        <v>2</v>
      </c>
      <c r="C8565" s="2" t="s">
        <v>3</v>
      </c>
      <c r="D8565" s="2" t="s">
        <v>755</v>
      </c>
      <c r="E8565" s="9">
        <v>34</v>
      </c>
      <c r="F8565" s="10"/>
      <c r="G8565" s="18" t="s">
        <v>5</v>
      </c>
      <c r="H8565" s="3">
        <v>2024</v>
      </c>
      <c r="I8565" s="20" t="s">
        <v>284</v>
      </c>
      <c r="J8565" s="2" t="s">
        <v>294</v>
      </c>
      <c r="K8565" s="2" t="s">
        <v>320</v>
      </c>
      <c r="L8565" s="163">
        <f t="shared" si="439"/>
        <v>0</v>
      </c>
      <c r="M8565" s="163">
        <f t="shared" si="440"/>
        <v>0</v>
      </c>
      <c r="N8565" s="181"/>
      <c r="O8565" s="8"/>
      <c r="P8565" s="8"/>
      <c r="Q8565" s="8"/>
      <c r="R8565" s="8"/>
      <c r="S8565" s="122"/>
      <c r="T8565" s="8"/>
      <c r="U8565" s="8"/>
      <c r="V8565" s="8"/>
      <c r="W8565" s="8"/>
      <c r="X8565" s="122"/>
      <c r="Y8565" s="8"/>
      <c r="Z8565" s="8"/>
      <c r="AA8565" s="8"/>
      <c r="AB8565" s="8"/>
      <c r="AC8565" s="122"/>
      <c r="AD8565" s="8"/>
      <c r="AE8565" s="8"/>
      <c r="AF8565" s="8"/>
      <c r="AG8565" s="8"/>
      <c r="AH8565" s="122"/>
      <c r="AI8565" s="137"/>
      <c r="AJ8565" s="137"/>
      <c r="AK8565" s="137"/>
      <c r="AL8565" s="137"/>
      <c r="AM8565" s="138"/>
      <c r="AN8565" s="8"/>
      <c r="AO8565" s="8"/>
      <c r="AP8565" s="8"/>
      <c r="AQ8565" s="8"/>
      <c r="AR8565" s="122"/>
      <c r="AS8565" s="139"/>
      <c r="AT8565" s="139"/>
      <c r="AU8565" s="139"/>
      <c r="AV8565" s="139"/>
      <c r="AW8565" s="140"/>
      <c r="AX8565" s="8"/>
      <c r="AY8565" s="8"/>
      <c r="AZ8565" s="8"/>
      <c r="BA8565" s="8"/>
      <c r="BB8565" s="122"/>
      <c r="BC8565" s="8"/>
      <c r="BD8565" s="8"/>
      <c r="BE8565" s="8"/>
      <c r="BF8565" s="8"/>
      <c r="BG8565" s="122"/>
      <c r="BH8565" s="8"/>
      <c r="BI8565" s="8"/>
      <c r="BJ8565" s="8"/>
      <c r="BK8565" s="8"/>
      <c r="BL8565" s="122"/>
      <c r="BM8565" s="8"/>
      <c r="BN8565" s="8"/>
      <c r="BO8565" s="8"/>
      <c r="BP8565" s="8"/>
      <c r="BQ8565" s="122"/>
      <c r="BR8565" s="8"/>
      <c r="BS8565" s="8"/>
      <c r="BT8565" s="8"/>
      <c r="BU8565" s="8"/>
      <c r="BV8565" s="122"/>
    </row>
    <row r="8566" spans="1:74" hidden="1" x14ac:dyDescent="0.3">
      <c r="A8566" s="8"/>
      <c r="B8566" s="2" t="s">
        <v>2</v>
      </c>
      <c r="C8566" s="2" t="s">
        <v>3</v>
      </c>
      <c r="D8566" s="2" t="s">
        <v>755</v>
      </c>
      <c r="E8566" s="9">
        <v>34</v>
      </c>
      <c r="F8566" s="10"/>
      <c r="G8566" s="18" t="s">
        <v>5</v>
      </c>
      <c r="H8566" s="3">
        <v>2024</v>
      </c>
      <c r="I8566" s="20" t="s">
        <v>284</v>
      </c>
      <c r="J8566" s="2" t="s">
        <v>346</v>
      </c>
      <c r="K8566" s="2" t="s">
        <v>320</v>
      </c>
      <c r="L8566" s="163">
        <f t="shared" si="439"/>
        <v>0</v>
      </c>
      <c r="M8566" s="163">
        <f t="shared" si="440"/>
        <v>0</v>
      </c>
      <c r="N8566" s="181"/>
      <c r="O8566" s="8"/>
      <c r="P8566" s="8"/>
      <c r="Q8566" s="8"/>
      <c r="R8566" s="8"/>
      <c r="S8566" s="122"/>
      <c r="T8566" s="8"/>
      <c r="U8566" s="8"/>
      <c r="V8566" s="8"/>
      <c r="W8566" s="8"/>
      <c r="X8566" s="122"/>
      <c r="Y8566" s="8"/>
      <c r="Z8566" s="8"/>
      <c r="AA8566" s="8"/>
      <c r="AB8566" s="8"/>
      <c r="AC8566" s="122"/>
      <c r="AD8566" s="8"/>
      <c r="AE8566" s="8"/>
      <c r="AF8566" s="8"/>
      <c r="AG8566" s="8"/>
      <c r="AH8566" s="122"/>
      <c r="AI8566" s="137"/>
      <c r="AJ8566" s="137"/>
      <c r="AK8566" s="137"/>
      <c r="AL8566" s="137"/>
      <c r="AM8566" s="138"/>
      <c r="AN8566" s="8"/>
      <c r="AO8566" s="8"/>
      <c r="AP8566" s="8"/>
      <c r="AQ8566" s="8"/>
      <c r="AR8566" s="122"/>
      <c r="AS8566" s="139"/>
      <c r="AT8566" s="139"/>
      <c r="AU8566" s="139"/>
      <c r="AV8566" s="139"/>
      <c r="AW8566" s="140"/>
      <c r="AX8566" s="8"/>
      <c r="AY8566" s="8"/>
      <c r="AZ8566" s="8"/>
      <c r="BA8566" s="8"/>
      <c r="BB8566" s="122"/>
      <c r="BC8566" s="8"/>
      <c r="BD8566" s="8"/>
      <c r="BE8566" s="8"/>
      <c r="BF8566" s="8"/>
      <c r="BG8566" s="122"/>
      <c r="BH8566" s="8"/>
      <c r="BI8566" s="8"/>
      <c r="BJ8566" s="8"/>
      <c r="BK8566" s="8"/>
      <c r="BL8566" s="122"/>
      <c r="BM8566" s="8"/>
      <c r="BN8566" s="8"/>
      <c r="BO8566" s="8"/>
      <c r="BP8566" s="8"/>
      <c r="BQ8566" s="122"/>
      <c r="BR8566" s="8"/>
      <c r="BS8566" s="8"/>
      <c r="BT8566" s="8"/>
      <c r="BU8566" s="8"/>
      <c r="BV8566" s="122"/>
    </row>
    <row r="8567" spans="1:74" hidden="1" x14ac:dyDescent="0.3">
      <c r="A8567" s="8"/>
      <c r="B8567" s="2" t="s">
        <v>2</v>
      </c>
      <c r="C8567" s="2" t="s">
        <v>3</v>
      </c>
      <c r="D8567" s="2" t="s">
        <v>755</v>
      </c>
      <c r="E8567" s="9">
        <v>34</v>
      </c>
      <c r="F8567" s="10"/>
      <c r="G8567" s="18" t="s">
        <v>5</v>
      </c>
      <c r="H8567" s="3">
        <v>2024</v>
      </c>
      <c r="I8567" s="20" t="s">
        <v>284</v>
      </c>
      <c r="J8567" s="2" t="s">
        <v>295</v>
      </c>
      <c r="K8567" s="2" t="s">
        <v>320</v>
      </c>
      <c r="L8567" s="163">
        <f t="shared" si="439"/>
        <v>0</v>
      </c>
      <c r="M8567" s="163">
        <f t="shared" si="440"/>
        <v>0</v>
      </c>
      <c r="N8567" s="181"/>
      <c r="O8567" s="8"/>
      <c r="P8567" s="8"/>
      <c r="Q8567" s="8"/>
      <c r="R8567" s="8"/>
      <c r="S8567" s="122"/>
      <c r="T8567" s="8"/>
      <c r="U8567" s="8"/>
      <c r="V8567" s="8"/>
      <c r="W8567" s="8"/>
      <c r="X8567" s="122"/>
      <c r="Y8567" s="8"/>
      <c r="Z8567" s="8"/>
      <c r="AA8567" s="8"/>
      <c r="AB8567" s="8"/>
      <c r="AC8567" s="122"/>
      <c r="AD8567" s="8"/>
      <c r="AE8567" s="8"/>
      <c r="AF8567" s="8"/>
      <c r="AG8567" s="8"/>
      <c r="AH8567" s="122"/>
      <c r="AI8567" s="137"/>
      <c r="AJ8567" s="137"/>
      <c r="AK8567" s="137"/>
      <c r="AL8567" s="137"/>
      <c r="AM8567" s="138"/>
      <c r="AN8567" s="8"/>
      <c r="AO8567" s="8"/>
      <c r="AP8567" s="8"/>
      <c r="AQ8567" s="8"/>
      <c r="AR8567" s="122"/>
      <c r="AS8567" s="139"/>
      <c r="AT8567" s="139"/>
      <c r="AU8567" s="139"/>
      <c r="AV8567" s="139"/>
      <c r="AW8567" s="140"/>
      <c r="AX8567" s="8"/>
      <c r="AY8567" s="8"/>
      <c r="AZ8567" s="8"/>
      <c r="BA8567" s="8"/>
      <c r="BB8567" s="122"/>
      <c r="BC8567" s="8"/>
      <c r="BD8567" s="8"/>
      <c r="BE8567" s="8"/>
      <c r="BF8567" s="8"/>
      <c r="BG8567" s="122"/>
      <c r="BH8567" s="8"/>
      <c r="BI8567" s="8"/>
      <c r="BJ8567" s="8"/>
      <c r="BK8567" s="8"/>
      <c r="BL8567" s="122"/>
      <c r="BM8567" s="8"/>
      <c r="BN8567" s="8"/>
      <c r="BO8567" s="8"/>
      <c r="BP8567" s="8"/>
      <c r="BQ8567" s="122"/>
      <c r="BR8567" s="8"/>
      <c r="BS8567" s="8"/>
      <c r="BT8567" s="8"/>
      <c r="BU8567" s="8"/>
      <c r="BV8567" s="122"/>
    </row>
    <row r="8568" spans="1:74" hidden="1" x14ac:dyDescent="0.3">
      <c r="A8568" s="8"/>
      <c r="B8568" s="2" t="s">
        <v>2</v>
      </c>
      <c r="C8568" s="2" t="s">
        <v>3</v>
      </c>
      <c r="D8568" s="2" t="s">
        <v>755</v>
      </c>
      <c r="E8568" s="9">
        <v>34</v>
      </c>
      <c r="F8568" s="10"/>
      <c r="G8568" s="18" t="s">
        <v>5</v>
      </c>
      <c r="H8568" s="3">
        <v>2024</v>
      </c>
      <c r="I8568" s="20" t="s">
        <v>290</v>
      </c>
      <c r="J8568" s="2" t="s">
        <v>299</v>
      </c>
      <c r="K8568" s="2" t="s">
        <v>318</v>
      </c>
      <c r="L8568" s="163">
        <f t="shared" si="439"/>
        <v>0</v>
      </c>
      <c r="M8568" s="163">
        <f t="shared" si="440"/>
        <v>0</v>
      </c>
      <c r="N8568" s="181"/>
      <c r="O8568" s="8"/>
      <c r="P8568" s="8"/>
      <c r="Q8568" s="8"/>
      <c r="R8568" s="8"/>
      <c r="S8568" s="122"/>
      <c r="T8568" s="8"/>
      <c r="U8568" s="8"/>
      <c r="V8568" s="8"/>
      <c r="W8568" s="8"/>
      <c r="X8568" s="122"/>
      <c r="Y8568" s="8"/>
      <c r="Z8568" s="8"/>
      <c r="AA8568" s="8"/>
      <c r="AB8568" s="8"/>
      <c r="AC8568" s="122"/>
      <c r="AD8568" s="8"/>
      <c r="AE8568" s="8"/>
      <c r="AF8568" s="8"/>
      <c r="AG8568" s="8"/>
      <c r="AH8568" s="122"/>
      <c r="AI8568" s="137"/>
      <c r="AJ8568" s="137"/>
      <c r="AK8568" s="137"/>
      <c r="AL8568" s="137"/>
      <c r="AM8568" s="138"/>
      <c r="AN8568" s="8"/>
      <c r="AO8568" s="8"/>
      <c r="AP8568" s="8"/>
      <c r="AQ8568" s="8"/>
      <c r="AR8568" s="122"/>
      <c r="AS8568" s="139"/>
      <c r="AT8568" s="139"/>
      <c r="AU8568" s="139"/>
      <c r="AV8568" s="139"/>
      <c r="AW8568" s="140"/>
      <c r="AX8568" s="8"/>
      <c r="AY8568" s="8"/>
      <c r="AZ8568" s="8"/>
      <c r="BA8568" s="8"/>
      <c r="BB8568" s="122"/>
      <c r="BC8568" s="8"/>
      <c r="BD8568" s="8"/>
      <c r="BE8568" s="8"/>
      <c r="BF8568" s="8"/>
      <c r="BG8568" s="122"/>
      <c r="BH8568" s="8"/>
      <c r="BI8568" s="8"/>
      <c r="BJ8568" s="8"/>
      <c r="BK8568" s="8"/>
      <c r="BL8568" s="122"/>
      <c r="BM8568" s="8"/>
      <c r="BN8568" s="8"/>
      <c r="BO8568" s="8"/>
      <c r="BP8568" s="8"/>
      <c r="BQ8568" s="122"/>
      <c r="BR8568" s="8"/>
      <c r="BS8568" s="8"/>
      <c r="BT8568" s="8"/>
      <c r="BU8568" s="8"/>
      <c r="BV8568" s="122"/>
    </row>
    <row r="8569" spans="1:74" hidden="1" x14ac:dyDescent="0.3">
      <c r="A8569" s="8"/>
      <c r="B8569" s="2" t="s">
        <v>2</v>
      </c>
      <c r="C8569" s="2" t="s">
        <v>3</v>
      </c>
      <c r="D8569" s="2" t="s">
        <v>755</v>
      </c>
      <c r="E8569" s="9">
        <v>34</v>
      </c>
      <c r="F8569" s="10"/>
      <c r="G8569" s="18" t="s">
        <v>5</v>
      </c>
      <c r="H8569" s="3">
        <v>2024</v>
      </c>
      <c r="I8569" s="20" t="s">
        <v>315</v>
      </c>
      <c r="J8569" s="2" t="s">
        <v>347</v>
      </c>
      <c r="K8569" s="2" t="s">
        <v>320</v>
      </c>
      <c r="L8569" s="163">
        <f t="shared" si="439"/>
        <v>0</v>
      </c>
      <c r="M8569" s="163">
        <f t="shared" si="440"/>
        <v>0</v>
      </c>
      <c r="N8569" s="181"/>
      <c r="O8569" s="8"/>
      <c r="P8569" s="8"/>
      <c r="Q8569" s="8"/>
      <c r="R8569" s="8"/>
      <c r="S8569" s="122"/>
      <c r="T8569" s="8"/>
      <c r="U8569" s="8"/>
      <c r="V8569" s="8"/>
      <c r="W8569" s="8"/>
      <c r="X8569" s="122"/>
      <c r="Y8569" s="8"/>
      <c r="Z8569" s="8"/>
      <c r="AA8569" s="8"/>
      <c r="AB8569" s="8"/>
      <c r="AC8569" s="122"/>
      <c r="AD8569" s="8"/>
      <c r="AE8569" s="8"/>
      <c r="AF8569" s="8"/>
      <c r="AG8569" s="8"/>
      <c r="AH8569" s="122"/>
      <c r="AI8569" s="137"/>
      <c r="AJ8569" s="137"/>
      <c r="AK8569" s="137"/>
      <c r="AL8569" s="137"/>
      <c r="AM8569" s="138"/>
      <c r="AN8569" s="8"/>
      <c r="AO8569" s="8"/>
      <c r="AP8569" s="8"/>
      <c r="AQ8569" s="8"/>
      <c r="AR8569" s="122"/>
      <c r="AS8569" s="139"/>
      <c r="AT8569" s="139"/>
      <c r="AU8569" s="139"/>
      <c r="AV8569" s="139"/>
      <c r="AW8569" s="140"/>
      <c r="AX8569" s="8"/>
      <c r="AY8569" s="8"/>
      <c r="AZ8569" s="8"/>
      <c r="BA8569" s="8"/>
      <c r="BB8569" s="122"/>
      <c r="BC8569" s="8"/>
      <c r="BD8569" s="8"/>
      <c r="BE8569" s="8"/>
      <c r="BF8569" s="8"/>
      <c r="BG8569" s="122"/>
      <c r="BH8569" s="8"/>
      <c r="BI8569" s="8"/>
      <c r="BJ8569" s="8"/>
      <c r="BK8569" s="8"/>
      <c r="BL8569" s="122"/>
      <c r="BM8569" s="8"/>
      <c r="BN8569" s="8"/>
      <c r="BO8569" s="8"/>
      <c r="BP8569" s="8"/>
      <c r="BQ8569" s="122"/>
      <c r="BR8569" s="8"/>
      <c r="BS8569" s="8"/>
      <c r="BT8569" s="8"/>
      <c r="BU8569" s="8"/>
      <c r="BV8569" s="122"/>
    </row>
    <row r="8570" spans="1:74" hidden="1" x14ac:dyDescent="0.3">
      <c r="A8570" s="8"/>
      <c r="B8570" s="2" t="s">
        <v>2</v>
      </c>
      <c r="C8570" s="2" t="s">
        <v>3</v>
      </c>
      <c r="D8570" s="2" t="s">
        <v>755</v>
      </c>
      <c r="E8570" s="9">
        <v>34</v>
      </c>
      <c r="F8570" s="10"/>
      <c r="G8570" s="18" t="s">
        <v>5</v>
      </c>
      <c r="H8570" s="3">
        <v>2024</v>
      </c>
      <c r="I8570" s="20" t="s">
        <v>315</v>
      </c>
      <c r="J8570" s="2" t="s">
        <v>296</v>
      </c>
      <c r="K8570" s="2" t="s">
        <v>321</v>
      </c>
      <c r="L8570" s="163">
        <f t="shared" si="439"/>
        <v>0</v>
      </c>
      <c r="M8570" s="163">
        <f t="shared" si="440"/>
        <v>0</v>
      </c>
      <c r="N8570" s="181"/>
      <c r="O8570" s="8"/>
      <c r="P8570" s="8"/>
      <c r="Q8570" s="8"/>
      <c r="R8570" s="8"/>
      <c r="S8570" s="122"/>
      <c r="T8570" s="8"/>
      <c r="U8570" s="8"/>
      <c r="V8570" s="8"/>
      <c r="W8570" s="8"/>
      <c r="X8570" s="122"/>
      <c r="Y8570" s="8"/>
      <c r="Z8570" s="8"/>
      <c r="AA8570" s="8"/>
      <c r="AB8570" s="8"/>
      <c r="AC8570" s="122"/>
      <c r="AD8570" s="8"/>
      <c r="AE8570" s="8"/>
      <c r="AF8570" s="8"/>
      <c r="AG8570" s="8"/>
      <c r="AH8570" s="122"/>
      <c r="AI8570" s="137"/>
      <c r="AJ8570" s="137"/>
      <c r="AK8570" s="137"/>
      <c r="AL8570" s="137"/>
      <c r="AM8570" s="138"/>
      <c r="AN8570" s="8"/>
      <c r="AO8570" s="8"/>
      <c r="AP8570" s="8"/>
      <c r="AQ8570" s="8"/>
      <c r="AR8570" s="122"/>
      <c r="AS8570" s="139"/>
      <c r="AT8570" s="139"/>
      <c r="AU8570" s="139"/>
      <c r="AV8570" s="139"/>
      <c r="AW8570" s="140"/>
      <c r="AX8570" s="8"/>
      <c r="AY8570" s="8"/>
      <c r="AZ8570" s="8"/>
      <c r="BA8570" s="8"/>
      <c r="BB8570" s="122"/>
      <c r="BC8570" s="8"/>
      <c r="BD8570" s="8"/>
      <c r="BE8570" s="8"/>
      <c r="BF8570" s="8"/>
      <c r="BG8570" s="122"/>
      <c r="BH8570" s="8"/>
      <c r="BI8570" s="8"/>
      <c r="BJ8570" s="8"/>
      <c r="BK8570" s="8"/>
      <c r="BL8570" s="122"/>
      <c r="BM8570" s="8"/>
      <c r="BN8570" s="8"/>
      <c r="BO8570" s="8"/>
      <c r="BP8570" s="8"/>
      <c r="BQ8570" s="122"/>
      <c r="BR8570" s="8"/>
      <c r="BS8570" s="8"/>
      <c r="BT8570" s="8"/>
      <c r="BU8570" s="8"/>
      <c r="BV8570" s="122"/>
    </row>
    <row r="8571" spans="1:74" hidden="1" x14ac:dyDescent="0.3">
      <c r="A8571" s="8"/>
      <c r="B8571" s="2" t="s">
        <v>2</v>
      </c>
      <c r="C8571" s="2" t="s">
        <v>3</v>
      </c>
      <c r="D8571" s="2" t="s">
        <v>755</v>
      </c>
      <c r="E8571" s="9">
        <v>34</v>
      </c>
      <c r="F8571" s="10"/>
      <c r="G8571" s="18" t="s">
        <v>5</v>
      </c>
      <c r="H8571" s="3">
        <v>2024</v>
      </c>
      <c r="I8571" s="20" t="s">
        <v>316</v>
      </c>
      <c r="J8571" s="2" t="s">
        <v>297</v>
      </c>
      <c r="K8571" s="2" t="s">
        <v>318</v>
      </c>
      <c r="L8571" s="163">
        <f t="shared" si="439"/>
        <v>0</v>
      </c>
      <c r="M8571" s="163">
        <f t="shared" si="440"/>
        <v>0</v>
      </c>
      <c r="N8571" s="181"/>
      <c r="O8571" s="8"/>
      <c r="P8571" s="8"/>
      <c r="Q8571" s="8"/>
      <c r="R8571" s="8"/>
      <c r="S8571" s="122"/>
      <c r="T8571" s="8"/>
      <c r="U8571" s="8"/>
      <c r="V8571" s="8"/>
      <c r="W8571" s="8"/>
      <c r="X8571" s="122"/>
      <c r="Y8571" s="8"/>
      <c r="Z8571" s="8"/>
      <c r="AA8571" s="8"/>
      <c r="AB8571" s="8"/>
      <c r="AC8571" s="122"/>
      <c r="AD8571" s="8"/>
      <c r="AE8571" s="8"/>
      <c r="AF8571" s="8"/>
      <c r="AG8571" s="8"/>
      <c r="AH8571" s="122"/>
      <c r="AI8571" s="137"/>
      <c r="AJ8571" s="137"/>
      <c r="AK8571" s="137"/>
      <c r="AL8571" s="137"/>
      <c r="AM8571" s="138"/>
      <c r="AN8571" s="8"/>
      <c r="AO8571" s="8"/>
      <c r="AP8571" s="8"/>
      <c r="AQ8571" s="8"/>
      <c r="AR8571" s="122"/>
      <c r="AS8571" s="139"/>
      <c r="AT8571" s="139"/>
      <c r="AU8571" s="139"/>
      <c r="AV8571" s="139"/>
      <c r="AW8571" s="140"/>
      <c r="AX8571" s="8"/>
      <c r="AY8571" s="8"/>
      <c r="AZ8571" s="8"/>
      <c r="BA8571" s="8"/>
      <c r="BB8571" s="122"/>
      <c r="BC8571" s="8"/>
      <c r="BD8571" s="8"/>
      <c r="BE8571" s="8"/>
      <c r="BF8571" s="8"/>
      <c r="BG8571" s="122"/>
      <c r="BH8571" s="8"/>
      <c r="BI8571" s="8"/>
      <c r="BJ8571" s="8"/>
      <c r="BK8571" s="8"/>
      <c r="BL8571" s="122"/>
      <c r="BM8571" s="8"/>
      <c r="BN8571" s="8"/>
      <c r="BO8571" s="8"/>
      <c r="BP8571" s="8"/>
      <c r="BQ8571" s="122"/>
      <c r="BR8571" s="8"/>
      <c r="BS8571" s="8"/>
      <c r="BT8571" s="8"/>
      <c r="BU8571" s="8"/>
      <c r="BV8571" s="122"/>
    </row>
    <row r="8572" spans="1:74" hidden="1" x14ac:dyDescent="0.3">
      <c r="A8572" s="8"/>
      <c r="B8572" s="2" t="s">
        <v>2</v>
      </c>
      <c r="C8572" s="2" t="s">
        <v>3</v>
      </c>
      <c r="D8572" s="2" t="s">
        <v>755</v>
      </c>
      <c r="E8572" s="9">
        <v>34</v>
      </c>
      <c r="F8572" s="10"/>
      <c r="G8572" s="18" t="s">
        <v>5</v>
      </c>
      <c r="H8572" s="3">
        <v>2024</v>
      </c>
      <c r="I8572" s="20" t="s">
        <v>316</v>
      </c>
      <c r="J8572" s="8" t="s">
        <v>348</v>
      </c>
      <c r="K8572" s="8" t="s">
        <v>320</v>
      </c>
      <c r="L8572" s="163">
        <f t="shared" si="439"/>
        <v>0</v>
      </c>
      <c r="M8572" s="163">
        <f t="shared" si="440"/>
        <v>0</v>
      </c>
      <c r="N8572" s="181"/>
      <c r="O8572" s="8"/>
      <c r="P8572" s="8"/>
      <c r="Q8572" s="8"/>
      <c r="R8572" s="8"/>
      <c r="S8572" s="122"/>
      <c r="T8572" s="8"/>
      <c r="U8572" s="8"/>
      <c r="V8572" s="8"/>
      <c r="W8572" s="8"/>
      <c r="X8572" s="122"/>
      <c r="Y8572" s="8"/>
      <c r="Z8572" s="8"/>
      <c r="AA8572" s="8"/>
      <c r="AB8572" s="8"/>
      <c r="AC8572" s="122"/>
      <c r="AD8572" s="8"/>
      <c r="AE8572" s="8"/>
      <c r="AF8572" s="8"/>
      <c r="AG8572" s="8"/>
      <c r="AH8572" s="122"/>
      <c r="AI8572" s="137"/>
      <c r="AJ8572" s="137"/>
      <c r="AK8572" s="137"/>
      <c r="AL8572" s="137"/>
      <c r="AM8572" s="138"/>
      <c r="AN8572" s="8"/>
      <c r="AO8572" s="8"/>
      <c r="AP8572" s="8"/>
      <c r="AQ8572" s="8"/>
      <c r="AR8572" s="122"/>
      <c r="AS8572" s="139"/>
      <c r="AT8572" s="139"/>
      <c r="AU8572" s="139"/>
      <c r="AV8572" s="139"/>
      <c r="AW8572" s="140"/>
      <c r="AX8572" s="8"/>
      <c r="AY8572" s="8"/>
      <c r="AZ8572" s="8"/>
      <c r="BA8572" s="8"/>
      <c r="BB8572" s="122"/>
      <c r="BC8572" s="8"/>
      <c r="BD8572" s="8"/>
      <c r="BE8572" s="8"/>
      <c r="BF8572" s="8"/>
      <c r="BG8572" s="122"/>
      <c r="BH8572" s="8"/>
      <c r="BI8572" s="8"/>
      <c r="BJ8572" s="8"/>
      <c r="BK8572" s="8"/>
      <c r="BL8572" s="122"/>
      <c r="BM8572" s="8"/>
      <c r="BN8572" s="8"/>
      <c r="BO8572" s="8"/>
      <c r="BP8572" s="8"/>
      <c r="BQ8572" s="122"/>
      <c r="BR8572" s="8"/>
      <c r="BS8572" s="8"/>
      <c r="BT8572" s="8"/>
      <c r="BU8572" s="8"/>
      <c r="BV8572" s="122"/>
    </row>
    <row r="8573" spans="1:74" hidden="1" x14ac:dyDescent="0.3">
      <c r="A8573" s="8"/>
      <c r="B8573" s="2" t="s">
        <v>2</v>
      </c>
      <c r="C8573" s="2" t="s">
        <v>3</v>
      </c>
      <c r="D8573" s="2" t="s">
        <v>755</v>
      </c>
      <c r="E8573" s="9">
        <v>34</v>
      </c>
      <c r="F8573" s="10"/>
      <c r="G8573" s="18" t="s">
        <v>5</v>
      </c>
      <c r="H8573" s="3">
        <v>2024</v>
      </c>
      <c r="I8573" s="20" t="s">
        <v>282</v>
      </c>
      <c r="J8573" s="2" t="s">
        <v>272</v>
      </c>
      <c r="K8573" s="2" t="s">
        <v>321</v>
      </c>
      <c r="L8573" s="163">
        <f t="shared" si="439"/>
        <v>0</v>
      </c>
      <c r="M8573" s="163">
        <f t="shared" si="440"/>
        <v>0</v>
      </c>
      <c r="N8573" s="181"/>
      <c r="O8573" s="8"/>
      <c r="P8573" s="8"/>
      <c r="Q8573" s="8"/>
      <c r="R8573" s="8"/>
      <c r="S8573" s="122"/>
      <c r="T8573" s="8"/>
      <c r="U8573" s="8"/>
      <c r="V8573" s="8"/>
      <c r="W8573" s="8"/>
      <c r="X8573" s="122"/>
      <c r="Y8573" s="8"/>
      <c r="Z8573" s="8"/>
      <c r="AA8573" s="8"/>
      <c r="AB8573" s="8"/>
      <c r="AC8573" s="122"/>
      <c r="AD8573" s="8"/>
      <c r="AE8573" s="8"/>
      <c r="AF8573" s="8"/>
      <c r="AG8573" s="8"/>
      <c r="AH8573" s="122"/>
      <c r="AI8573" s="137"/>
      <c r="AJ8573" s="137"/>
      <c r="AK8573" s="137"/>
      <c r="AL8573" s="137"/>
      <c r="AM8573" s="138"/>
      <c r="AN8573" s="8"/>
      <c r="AO8573" s="8"/>
      <c r="AP8573" s="8"/>
      <c r="AQ8573" s="8"/>
      <c r="AR8573" s="122"/>
      <c r="AS8573" s="139"/>
      <c r="AT8573" s="139"/>
      <c r="AU8573" s="139"/>
      <c r="AV8573" s="139"/>
      <c r="AW8573" s="140"/>
      <c r="AX8573" s="8"/>
      <c r="AY8573" s="8"/>
      <c r="AZ8573" s="8"/>
      <c r="BA8573" s="8"/>
      <c r="BB8573" s="122"/>
      <c r="BC8573" s="8"/>
      <c r="BD8573" s="8"/>
      <c r="BE8573" s="8"/>
      <c r="BF8573" s="8"/>
      <c r="BG8573" s="122"/>
      <c r="BH8573" s="8"/>
      <c r="BI8573" s="8"/>
      <c r="BJ8573" s="8"/>
      <c r="BK8573" s="8"/>
      <c r="BL8573" s="122"/>
      <c r="BM8573" s="8"/>
      <c r="BN8573" s="8"/>
      <c r="BO8573" s="8"/>
      <c r="BP8573" s="8"/>
      <c r="BQ8573" s="122"/>
      <c r="BR8573" s="8"/>
      <c r="BS8573" s="8"/>
      <c r="BT8573" s="8"/>
      <c r="BU8573" s="8"/>
      <c r="BV8573" s="122"/>
    </row>
    <row r="8574" spans="1:74" hidden="1" x14ac:dyDescent="0.3">
      <c r="A8574" s="8"/>
      <c r="B8574" s="2" t="s">
        <v>2</v>
      </c>
      <c r="C8574" s="2" t="s">
        <v>3</v>
      </c>
      <c r="D8574" s="2" t="s">
        <v>755</v>
      </c>
      <c r="E8574" s="9">
        <v>34</v>
      </c>
      <c r="F8574" s="10"/>
      <c r="G8574" s="18" t="s">
        <v>5</v>
      </c>
      <c r="H8574" s="3">
        <v>2024</v>
      </c>
      <c r="I8574" s="20" t="s">
        <v>282</v>
      </c>
      <c r="J8574" s="2" t="s">
        <v>273</v>
      </c>
      <c r="K8574" s="2" t="s">
        <v>321</v>
      </c>
      <c r="L8574" s="165">
        <f t="shared" si="439"/>
        <v>0</v>
      </c>
      <c r="M8574" s="163">
        <f t="shared" si="440"/>
        <v>0</v>
      </c>
      <c r="N8574" s="181"/>
      <c r="O8574" s="8"/>
      <c r="P8574" s="8"/>
      <c r="Q8574" s="8"/>
      <c r="R8574" s="8"/>
      <c r="S8574" s="122"/>
      <c r="T8574" s="8"/>
      <c r="U8574" s="8"/>
      <c r="V8574" s="8"/>
      <c r="W8574" s="8"/>
      <c r="X8574" s="122"/>
      <c r="Y8574" s="8"/>
      <c r="Z8574" s="8"/>
      <c r="AA8574" s="8"/>
      <c r="AB8574" s="8"/>
      <c r="AC8574" s="122"/>
      <c r="AD8574" s="8"/>
      <c r="AE8574" s="8"/>
      <c r="AF8574" s="8"/>
      <c r="AG8574" s="8"/>
      <c r="AH8574" s="122"/>
      <c r="AI8574" s="137"/>
      <c r="AJ8574" s="137"/>
      <c r="AK8574" s="137"/>
      <c r="AL8574" s="137"/>
      <c r="AM8574" s="138"/>
      <c r="AN8574" s="8"/>
      <c r="AO8574" s="8"/>
      <c r="AP8574" s="8"/>
      <c r="AQ8574" s="8"/>
      <c r="AR8574" s="122"/>
      <c r="AS8574" s="139"/>
      <c r="AT8574" s="139"/>
      <c r="AU8574" s="139"/>
      <c r="AV8574" s="139"/>
      <c r="AW8574" s="140"/>
      <c r="AX8574" s="8"/>
      <c r="AY8574" s="8"/>
      <c r="AZ8574" s="8"/>
      <c r="BA8574" s="8"/>
      <c r="BB8574" s="122"/>
      <c r="BC8574" s="8"/>
      <c r="BD8574" s="8"/>
      <c r="BE8574" s="8"/>
      <c r="BF8574" s="8"/>
      <c r="BG8574" s="122"/>
      <c r="BH8574" s="8"/>
      <c r="BI8574" s="8"/>
      <c r="BJ8574" s="8"/>
      <c r="BK8574" s="8"/>
      <c r="BL8574" s="122"/>
      <c r="BM8574" s="8"/>
      <c r="BN8574" s="8"/>
      <c r="BO8574" s="8"/>
      <c r="BP8574" s="8"/>
      <c r="BQ8574" s="122"/>
      <c r="BR8574" s="8"/>
      <c r="BS8574" s="8"/>
      <c r="BT8574" s="8"/>
      <c r="BU8574" s="8"/>
      <c r="BV8574" s="122"/>
    </row>
    <row r="8575" spans="1:74" hidden="1" x14ac:dyDescent="0.3">
      <c r="A8575" s="8"/>
      <c r="B8575" s="2" t="s">
        <v>2</v>
      </c>
      <c r="C8575" s="2" t="s">
        <v>3</v>
      </c>
      <c r="D8575" s="2" t="s">
        <v>755</v>
      </c>
      <c r="E8575" s="9">
        <v>34</v>
      </c>
      <c r="F8575" s="10"/>
      <c r="G8575" s="18" t="s">
        <v>5</v>
      </c>
      <c r="H8575" s="3">
        <v>2024</v>
      </c>
      <c r="I8575" s="20" t="s">
        <v>282</v>
      </c>
      <c r="J8575" s="2" t="s">
        <v>274</v>
      </c>
      <c r="K8575" s="2" t="s">
        <v>321</v>
      </c>
      <c r="L8575" s="163">
        <f t="shared" si="439"/>
        <v>0</v>
      </c>
      <c r="M8575" s="163">
        <f t="shared" si="440"/>
        <v>0</v>
      </c>
      <c r="N8575" s="181"/>
      <c r="O8575" s="8"/>
      <c r="P8575" s="8"/>
      <c r="Q8575" s="8"/>
      <c r="R8575" s="8"/>
      <c r="S8575" s="122"/>
      <c r="T8575" s="8"/>
      <c r="U8575" s="8"/>
      <c r="V8575" s="8"/>
      <c r="W8575" s="8"/>
      <c r="X8575" s="122"/>
      <c r="Y8575" s="8"/>
      <c r="Z8575" s="8"/>
      <c r="AA8575" s="8"/>
      <c r="AB8575" s="8"/>
      <c r="AC8575" s="122"/>
      <c r="AD8575" s="8"/>
      <c r="AE8575" s="8"/>
      <c r="AF8575" s="8"/>
      <c r="AG8575" s="8"/>
      <c r="AH8575" s="122"/>
      <c r="AI8575" s="137"/>
      <c r="AJ8575" s="137"/>
      <c r="AK8575" s="137"/>
      <c r="AL8575" s="137"/>
      <c r="AM8575" s="138"/>
      <c r="AN8575" s="8"/>
      <c r="AO8575" s="8"/>
      <c r="AP8575" s="8"/>
      <c r="AQ8575" s="8"/>
      <c r="AR8575" s="122"/>
      <c r="AS8575" s="139"/>
      <c r="AT8575" s="139"/>
      <c r="AU8575" s="139"/>
      <c r="AV8575" s="139"/>
      <c r="AW8575" s="140"/>
      <c r="AX8575" s="8"/>
      <c r="AY8575" s="8"/>
      <c r="AZ8575" s="8"/>
      <c r="BA8575" s="8"/>
      <c r="BB8575" s="122"/>
      <c r="BC8575" s="8"/>
      <c r="BD8575" s="8"/>
      <c r="BE8575" s="8"/>
      <c r="BF8575" s="8"/>
      <c r="BG8575" s="122"/>
      <c r="BH8575" s="8"/>
      <c r="BI8575" s="8"/>
      <c r="BJ8575" s="8"/>
      <c r="BK8575" s="8"/>
      <c r="BL8575" s="122"/>
      <c r="BM8575" s="8"/>
      <c r="BN8575" s="8"/>
      <c r="BO8575" s="8"/>
      <c r="BP8575" s="8"/>
      <c r="BQ8575" s="122"/>
      <c r="BR8575" s="8"/>
      <c r="BS8575" s="8"/>
      <c r="BT8575" s="8"/>
      <c r="BU8575" s="8"/>
      <c r="BV8575" s="122"/>
    </row>
    <row r="8576" spans="1:74" hidden="1" x14ac:dyDescent="0.3">
      <c r="A8576" s="8"/>
      <c r="B8576" s="2" t="s">
        <v>2</v>
      </c>
      <c r="C8576" s="2" t="s">
        <v>3</v>
      </c>
      <c r="D8576" s="2" t="s">
        <v>755</v>
      </c>
      <c r="E8576" s="9">
        <v>34</v>
      </c>
      <c r="F8576" s="10"/>
      <c r="G8576" s="18" t="s">
        <v>5</v>
      </c>
      <c r="H8576" s="3">
        <v>2024</v>
      </c>
      <c r="I8576" s="20" t="s">
        <v>282</v>
      </c>
      <c r="J8576" s="2" t="s">
        <v>275</v>
      </c>
      <c r="K8576" s="2" t="s">
        <v>321</v>
      </c>
      <c r="L8576" s="163">
        <f t="shared" si="439"/>
        <v>0</v>
      </c>
      <c r="M8576" s="163">
        <f t="shared" si="440"/>
        <v>0</v>
      </c>
      <c r="N8576" s="181"/>
      <c r="O8576" s="8"/>
      <c r="P8576" s="8"/>
      <c r="Q8576" s="8"/>
      <c r="R8576" s="8"/>
      <c r="S8576" s="122"/>
      <c r="T8576" s="8"/>
      <c r="U8576" s="8"/>
      <c r="V8576" s="8"/>
      <c r="W8576" s="8"/>
      <c r="X8576" s="122"/>
      <c r="Y8576" s="8"/>
      <c r="Z8576" s="8"/>
      <c r="AA8576" s="8"/>
      <c r="AB8576" s="8"/>
      <c r="AC8576" s="122"/>
      <c r="AD8576" s="8"/>
      <c r="AE8576" s="8"/>
      <c r="AF8576" s="8"/>
      <c r="AG8576" s="8"/>
      <c r="AH8576" s="122"/>
      <c r="AI8576" s="137"/>
      <c r="AJ8576" s="137"/>
      <c r="AK8576" s="137"/>
      <c r="AL8576" s="137"/>
      <c r="AM8576" s="138"/>
      <c r="AN8576" s="8"/>
      <c r="AO8576" s="8"/>
      <c r="AP8576" s="8"/>
      <c r="AQ8576" s="8"/>
      <c r="AR8576" s="122"/>
      <c r="AS8576" s="139"/>
      <c r="AT8576" s="139"/>
      <c r="AU8576" s="139"/>
      <c r="AV8576" s="139"/>
      <c r="AW8576" s="140"/>
      <c r="AX8576" s="8"/>
      <c r="AY8576" s="8"/>
      <c r="AZ8576" s="8"/>
      <c r="BA8576" s="8"/>
      <c r="BB8576" s="122"/>
      <c r="BC8576" s="8"/>
      <c r="BD8576" s="8"/>
      <c r="BE8576" s="8"/>
      <c r="BF8576" s="8"/>
      <c r="BG8576" s="122"/>
      <c r="BH8576" s="8"/>
      <c r="BI8576" s="8"/>
      <c r="BJ8576" s="8"/>
      <c r="BK8576" s="8"/>
      <c r="BL8576" s="122"/>
      <c r="BM8576" s="8"/>
      <c r="BN8576" s="8"/>
      <c r="BO8576" s="8"/>
      <c r="BP8576" s="8"/>
      <c r="BQ8576" s="122"/>
      <c r="BR8576" s="8"/>
      <c r="BS8576" s="8"/>
      <c r="BT8576" s="8"/>
      <c r="BU8576" s="8"/>
      <c r="BV8576" s="122"/>
    </row>
    <row r="8577" spans="1:74" hidden="1" x14ac:dyDescent="0.3">
      <c r="A8577" s="8"/>
      <c r="B8577" s="2" t="s">
        <v>2</v>
      </c>
      <c r="C8577" s="2" t="s">
        <v>3</v>
      </c>
      <c r="D8577" s="2" t="s">
        <v>755</v>
      </c>
      <c r="E8577" s="9">
        <v>34</v>
      </c>
      <c r="F8577" s="10"/>
      <c r="G8577" s="18" t="s">
        <v>5</v>
      </c>
      <c r="H8577" s="3">
        <v>2024</v>
      </c>
      <c r="I8577" s="20" t="s">
        <v>282</v>
      </c>
      <c r="J8577" s="2" t="s">
        <v>276</v>
      </c>
      <c r="K8577" s="2" t="s">
        <v>320</v>
      </c>
      <c r="L8577" s="163">
        <f t="shared" si="439"/>
        <v>0</v>
      </c>
      <c r="M8577" s="163">
        <f t="shared" si="440"/>
        <v>0</v>
      </c>
      <c r="N8577" s="181"/>
      <c r="O8577" s="8"/>
      <c r="P8577" s="8"/>
      <c r="Q8577" s="8"/>
      <c r="R8577" s="8"/>
      <c r="S8577" s="122"/>
      <c r="T8577" s="8"/>
      <c r="U8577" s="8"/>
      <c r="V8577" s="8"/>
      <c r="W8577" s="8"/>
      <c r="X8577" s="122"/>
      <c r="Y8577" s="8"/>
      <c r="Z8577" s="8"/>
      <c r="AA8577" s="8"/>
      <c r="AB8577" s="8"/>
      <c r="AC8577" s="122"/>
      <c r="AD8577" s="8"/>
      <c r="AE8577" s="8"/>
      <c r="AF8577" s="8"/>
      <c r="AG8577" s="8"/>
      <c r="AH8577" s="122"/>
      <c r="AI8577" s="137"/>
      <c r="AJ8577" s="137"/>
      <c r="AK8577" s="137"/>
      <c r="AL8577" s="137"/>
      <c r="AM8577" s="138"/>
      <c r="AN8577" s="8"/>
      <c r="AO8577" s="8"/>
      <c r="AP8577" s="8"/>
      <c r="AQ8577" s="8"/>
      <c r="AR8577" s="122"/>
      <c r="AS8577" s="139"/>
      <c r="AT8577" s="139"/>
      <c r="AU8577" s="139"/>
      <c r="AV8577" s="139"/>
      <c r="AW8577" s="140"/>
      <c r="AX8577" s="8"/>
      <c r="AY8577" s="8"/>
      <c r="AZ8577" s="8"/>
      <c r="BA8577" s="8"/>
      <c r="BB8577" s="122"/>
      <c r="BC8577" s="8"/>
      <c r="BD8577" s="8"/>
      <c r="BE8577" s="8"/>
      <c r="BF8577" s="8"/>
      <c r="BG8577" s="122"/>
      <c r="BH8577" s="8"/>
      <c r="BI8577" s="8"/>
      <c r="BJ8577" s="8"/>
      <c r="BK8577" s="8"/>
      <c r="BL8577" s="122"/>
      <c r="BM8577" s="8"/>
      <c r="BN8577" s="8"/>
      <c r="BO8577" s="8"/>
      <c r="BP8577" s="8"/>
      <c r="BQ8577" s="122"/>
      <c r="BR8577" s="8"/>
      <c r="BS8577" s="8"/>
      <c r="BT8577" s="8"/>
      <c r="BU8577" s="8"/>
      <c r="BV8577" s="122"/>
    </row>
    <row r="8578" spans="1:74" hidden="1" x14ac:dyDescent="0.3">
      <c r="A8578" s="8"/>
      <c r="B8578" s="2" t="s">
        <v>2</v>
      </c>
      <c r="C8578" s="2" t="s">
        <v>3</v>
      </c>
      <c r="D8578" s="2" t="s">
        <v>755</v>
      </c>
      <c r="E8578" s="9">
        <v>34</v>
      </c>
      <c r="F8578" s="10"/>
      <c r="G8578" s="18" t="s">
        <v>5</v>
      </c>
      <c r="H8578" s="3">
        <v>2024</v>
      </c>
      <c r="I8578" s="20" t="s">
        <v>282</v>
      </c>
      <c r="J8578" s="2" t="s">
        <v>277</v>
      </c>
      <c r="K8578" s="2" t="s">
        <v>320</v>
      </c>
      <c r="L8578" s="163">
        <f t="shared" si="439"/>
        <v>3</v>
      </c>
      <c r="M8578" s="163">
        <f t="shared" si="440"/>
        <v>8.1839999999999993</v>
      </c>
      <c r="N8578" s="181"/>
      <c r="O8578" s="8"/>
      <c r="P8578" s="8"/>
      <c r="Q8578" s="8"/>
      <c r="R8578" s="8"/>
      <c r="S8578" s="122"/>
      <c r="T8578" s="8"/>
      <c r="U8578" s="8"/>
      <c r="V8578" s="8"/>
      <c r="W8578" s="8"/>
      <c r="X8578" s="122"/>
      <c r="Y8578" s="8"/>
      <c r="Z8578" s="8"/>
      <c r="AA8578" s="8"/>
      <c r="AB8578" s="8"/>
      <c r="AC8578" s="122"/>
      <c r="AD8578" s="8"/>
      <c r="AE8578" s="8"/>
      <c r="AF8578" s="8"/>
      <c r="AG8578" s="8"/>
      <c r="AH8578" s="122"/>
      <c r="AI8578" s="137"/>
      <c r="AJ8578" s="137"/>
      <c r="AK8578" s="137"/>
      <c r="AL8578" s="137"/>
      <c r="AM8578" s="138"/>
      <c r="AN8578" s="8"/>
      <c r="AO8578" s="8"/>
      <c r="AP8578" s="8"/>
      <c r="AQ8578" s="8"/>
      <c r="AR8578" s="122"/>
      <c r="AS8578" s="139"/>
      <c r="AT8578" s="139"/>
      <c r="AU8578" s="139"/>
      <c r="AV8578" s="139"/>
      <c r="AW8578" s="140"/>
      <c r="AX8578" s="8"/>
      <c r="AY8578" s="8"/>
      <c r="AZ8578" s="8"/>
      <c r="BA8578" s="8"/>
      <c r="BB8578" s="122"/>
      <c r="BC8578" s="8" t="s">
        <v>605</v>
      </c>
      <c r="BD8578" s="8"/>
      <c r="BE8578" s="8"/>
      <c r="BF8578" s="8">
        <v>3</v>
      </c>
      <c r="BG8578" s="122">
        <v>8.1839999999999993</v>
      </c>
      <c r="BH8578" s="8"/>
      <c r="BI8578" s="8"/>
      <c r="BJ8578" s="8"/>
      <c r="BK8578" s="8"/>
      <c r="BL8578" s="122"/>
      <c r="BM8578" s="8"/>
      <c r="BN8578" s="8"/>
      <c r="BO8578" s="8"/>
      <c r="BP8578" s="8"/>
      <c r="BQ8578" s="122"/>
      <c r="BR8578" s="8"/>
      <c r="BS8578" s="8"/>
      <c r="BT8578" s="8"/>
      <c r="BU8578" s="8"/>
      <c r="BV8578" s="122"/>
    </row>
    <row r="8579" spans="1:74" hidden="1" x14ac:dyDescent="0.3">
      <c r="A8579" s="8"/>
      <c r="B8579" s="2" t="s">
        <v>2</v>
      </c>
      <c r="C8579" s="2" t="s">
        <v>3</v>
      </c>
      <c r="D8579" s="2" t="s">
        <v>755</v>
      </c>
      <c r="E8579" s="9">
        <v>34</v>
      </c>
      <c r="F8579" s="10"/>
      <c r="G8579" s="18" t="s">
        <v>5</v>
      </c>
      <c r="H8579" s="3">
        <v>2024</v>
      </c>
      <c r="I8579" s="20" t="s">
        <v>283</v>
      </c>
      <c r="J8579" s="2" t="s">
        <v>298</v>
      </c>
      <c r="K8579" s="2" t="s">
        <v>321</v>
      </c>
      <c r="L8579" s="163">
        <f t="shared" si="439"/>
        <v>0</v>
      </c>
      <c r="M8579" s="163">
        <f t="shared" si="440"/>
        <v>0</v>
      </c>
      <c r="N8579" s="181"/>
      <c r="O8579" s="8"/>
      <c r="P8579" s="8"/>
      <c r="Q8579" s="8"/>
      <c r="R8579" s="8"/>
      <c r="S8579" s="122"/>
      <c r="T8579" s="8"/>
      <c r="U8579" s="8"/>
      <c r="V8579" s="8"/>
      <c r="W8579" s="8"/>
      <c r="X8579" s="122"/>
      <c r="Y8579" s="8"/>
      <c r="Z8579" s="8"/>
      <c r="AA8579" s="8"/>
      <c r="AB8579" s="8"/>
      <c r="AC8579" s="122"/>
      <c r="AD8579" s="8"/>
      <c r="AE8579" s="8"/>
      <c r="AF8579" s="8"/>
      <c r="AG8579" s="8"/>
      <c r="AH8579" s="122"/>
      <c r="AI8579" s="137"/>
      <c r="AJ8579" s="137"/>
      <c r="AK8579" s="137"/>
      <c r="AL8579" s="137"/>
      <c r="AM8579" s="138"/>
      <c r="AN8579" s="8"/>
      <c r="AO8579" s="8"/>
      <c r="AP8579" s="8"/>
      <c r="AQ8579" s="8"/>
      <c r="AR8579" s="122"/>
      <c r="AS8579" s="139"/>
      <c r="AT8579" s="139"/>
      <c r="AU8579" s="139"/>
      <c r="AV8579" s="139"/>
      <c r="AW8579" s="140"/>
      <c r="AX8579" s="8"/>
      <c r="AY8579" s="8"/>
      <c r="AZ8579" s="8"/>
      <c r="BA8579" s="8"/>
      <c r="BB8579" s="122"/>
      <c r="BC8579" s="8"/>
      <c r="BD8579" s="8"/>
      <c r="BE8579" s="8"/>
      <c r="BF8579" s="8"/>
      <c r="BG8579" s="122"/>
      <c r="BH8579" s="8"/>
      <c r="BI8579" s="8"/>
      <c r="BJ8579" s="8"/>
      <c r="BK8579" s="8"/>
      <c r="BL8579" s="122"/>
      <c r="BM8579" s="8"/>
      <c r="BN8579" s="8"/>
      <c r="BO8579" s="8"/>
      <c r="BP8579" s="8"/>
      <c r="BQ8579" s="122"/>
      <c r="BR8579" s="8"/>
      <c r="BS8579" s="8"/>
      <c r="BT8579" s="8"/>
      <c r="BU8579" s="8"/>
      <c r="BV8579" s="122"/>
    </row>
    <row r="8580" spans="1:74" hidden="1" x14ac:dyDescent="0.3">
      <c r="A8580" s="8"/>
      <c r="B8580" s="2" t="s">
        <v>2</v>
      </c>
      <c r="C8580" s="2" t="s">
        <v>3</v>
      </c>
      <c r="D8580" s="2" t="s">
        <v>755</v>
      </c>
      <c r="E8580" s="9">
        <v>34</v>
      </c>
      <c r="F8580" s="10"/>
      <c r="G8580" s="18" t="s">
        <v>5</v>
      </c>
      <c r="H8580" s="3">
        <v>2024</v>
      </c>
      <c r="I8580" s="20" t="s">
        <v>283</v>
      </c>
      <c r="J8580" s="2" t="s">
        <v>278</v>
      </c>
      <c r="K8580" s="2" t="s">
        <v>320</v>
      </c>
      <c r="L8580" s="163">
        <f t="shared" si="439"/>
        <v>0</v>
      </c>
      <c r="M8580" s="163">
        <f t="shared" si="440"/>
        <v>0</v>
      </c>
      <c r="N8580" s="181"/>
      <c r="O8580" s="8"/>
      <c r="P8580" s="8"/>
      <c r="Q8580" s="8"/>
      <c r="R8580" s="8"/>
      <c r="S8580" s="122"/>
      <c r="T8580" s="8"/>
      <c r="U8580" s="8"/>
      <c r="V8580" s="8"/>
      <c r="W8580" s="8"/>
      <c r="X8580" s="122"/>
      <c r="Y8580" s="8"/>
      <c r="Z8580" s="8"/>
      <c r="AA8580" s="8"/>
      <c r="AB8580" s="8"/>
      <c r="AC8580" s="122"/>
      <c r="AD8580" s="8"/>
      <c r="AE8580" s="8"/>
      <c r="AF8580" s="8"/>
      <c r="AG8580" s="8"/>
      <c r="AH8580" s="122"/>
      <c r="AI8580" s="137"/>
      <c r="AJ8580" s="137"/>
      <c r="AK8580" s="137"/>
      <c r="AL8580" s="137"/>
      <c r="AM8580" s="138"/>
      <c r="AN8580" s="8"/>
      <c r="AO8580" s="8"/>
      <c r="AP8580" s="8"/>
      <c r="AQ8580" s="8"/>
      <c r="AR8580" s="122"/>
      <c r="AS8580" s="139"/>
      <c r="AT8580" s="139"/>
      <c r="AU8580" s="139"/>
      <c r="AV8580" s="139"/>
      <c r="AW8580" s="140"/>
      <c r="AX8580" s="8"/>
      <c r="AY8580" s="8"/>
      <c r="AZ8580" s="8"/>
      <c r="BA8580" s="8"/>
      <c r="BB8580" s="122"/>
      <c r="BC8580" s="8"/>
      <c r="BD8580" s="8"/>
      <c r="BE8580" s="8"/>
      <c r="BF8580" s="8"/>
      <c r="BG8580" s="122"/>
      <c r="BH8580" s="8"/>
      <c r="BI8580" s="8"/>
      <c r="BJ8580" s="8"/>
      <c r="BK8580" s="8"/>
      <c r="BL8580" s="122"/>
      <c r="BM8580" s="8"/>
      <c r="BN8580" s="8"/>
      <c r="BO8580" s="8"/>
      <c r="BP8580" s="8"/>
      <c r="BQ8580" s="122"/>
      <c r="BR8580" s="8"/>
      <c r="BS8580" s="8"/>
      <c r="BT8580" s="8"/>
      <c r="BU8580" s="8"/>
      <c r="BV8580" s="122"/>
    </row>
    <row r="8581" spans="1:74" hidden="1" x14ac:dyDescent="0.3">
      <c r="A8581" s="8"/>
      <c r="B8581" s="2" t="s">
        <v>2</v>
      </c>
      <c r="C8581" s="2" t="s">
        <v>3</v>
      </c>
      <c r="D8581" s="2" t="s">
        <v>755</v>
      </c>
      <c r="E8581" s="9">
        <v>34</v>
      </c>
      <c r="F8581" s="10"/>
      <c r="G8581" s="18" t="s">
        <v>5</v>
      </c>
      <c r="H8581" s="3">
        <v>2024</v>
      </c>
      <c r="I8581" s="20" t="s">
        <v>283</v>
      </c>
      <c r="J8581" s="2" t="s">
        <v>279</v>
      </c>
      <c r="K8581" s="2" t="s">
        <v>320</v>
      </c>
      <c r="L8581" s="163">
        <f t="shared" si="439"/>
        <v>0</v>
      </c>
      <c r="M8581" s="163">
        <f t="shared" si="440"/>
        <v>0</v>
      </c>
      <c r="N8581" s="181"/>
      <c r="O8581" s="8"/>
      <c r="P8581" s="8"/>
      <c r="Q8581" s="8"/>
      <c r="R8581" s="8"/>
      <c r="S8581" s="122"/>
      <c r="T8581" s="8"/>
      <c r="U8581" s="8"/>
      <c r="V8581" s="8"/>
      <c r="W8581" s="8"/>
      <c r="X8581" s="122"/>
      <c r="Y8581" s="8"/>
      <c r="Z8581" s="8"/>
      <c r="AA8581" s="8"/>
      <c r="AB8581" s="8"/>
      <c r="AC8581" s="122"/>
      <c r="AD8581" s="8"/>
      <c r="AE8581" s="8"/>
      <c r="AF8581" s="8"/>
      <c r="AG8581" s="8"/>
      <c r="AH8581" s="122"/>
      <c r="AI8581" s="137"/>
      <c r="AJ8581" s="137"/>
      <c r="AK8581" s="137"/>
      <c r="AL8581" s="137"/>
      <c r="AM8581" s="138"/>
      <c r="AN8581" s="8"/>
      <c r="AO8581" s="8"/>
      <c r="AP8581" s="8"/>
      <c r="AQ8581" s="8"/>
      <c r="AR8581" s="122"/>
      <c r="AS8581" s="139"/>
      <c r="AT8581" s="139"/>
      <c r="AU8581" s="139"/>
      <c r="AV8581" s="139"/>
      <c r="AW8581" s="140"/>
      <c r="AX8581" s="8"/>
      <c r="AY8581" s="8"/>
      <c r="AZ8581" s="8"/>
      <c r="BA8581" s="8"/>
      <c r="BB8581" s="122"/>
      <c r="BC8581" s="8"/>
      <c r="BD8581" s="8"/>
      <c r="BE8581" s="8"/>
      <c r="BF8581" s="8"/>
      <c r="BG8581" s="122"/>
      <c r="BH8581" s="8"/>
      <c r="BI8581" s="8"/>
      <c r="BJ8581" s="8"/>
      <c r="BK8581" s="8"/>
      <c r="BL8581" s="122"/>
      <c r="BM8581" s="8"/>
      <c r="BN8581" s="8"/>
      <c r="BO8581" s="8"/>
      <c r="BP8581" s="8"/>
      <c r="BQ8581" s="122"/>
      <c r="BR8581" s="8"/>
      <c r="BS8581" s="8"/>
      <c r="BT8581" s="8"/>
      <c r="BU8581" s="8"/>
      <c r="BV8581" s="122"/>
    </row>
    <row r="8582" spans="1:74" hidden="1" x14ac:dyDescent="0.3">
      <c r="A8582" s="8"/>
      <c r="B8582" s="2" t="s">
        <v>2</v>
      </c>
      <c r="C8582" s="2" t="s">
        <v>3</v>
      </c>
      <c r="D8582" s="2" t="s">
        <v>755</v>
      </c>
      <c r="E8582" s="9">
        <v>34</v>
      </c>
      <c r="F8582" s="10"/>
      <c r="G8582" s="18" t="s">
        <v>5</v>
      </c>
      <c r="H8582" s="3">
        <v>2024</v>
      </c>
      <c r="I8582" s="20" t="s">
        <v>286</v>
      </c>
      <c r="J8582" s="2" t="s">
        <v>280</v>
      </c>
      <c r="K8582" s="2" t="s">
        <v>319</v>
      </c>
      <c r="L8582" s="163">
        <f t="shared" si="439"/>
        <v>0</v>
      </c>
      <c r="M8582" s="163">
        <f t="shared" si="440"/>
        <v>0</v>
      </c>
      <c r="N8582" s="181"/>
      <c r="O8582" s="8"/>
      <c r="P8582" s="8"/>
      <c r="Q8582" s="8"/>
      <c r="R8582" s="8"/>
      <c r="S8582" s="122"/>
      <c r="T8582" s="8"/>
      <c r="U8582" s="8"/>
      <c r="V8582" s="8"/>
      <c r="W8582" s="8"/>
      <c r="X8582" s="122"/>
      <c r="Y8582" s="8"/>
      <c r="Z8582" s="8"/>
      <c r="AA8582" s="8"/>
      <c r="AB8582" s="8"/>
      <c r="AC8582" s="122"/>
      <c r="AD8582" s="8"/>
      <c r="AE8582" s="8"/>
      <c r="AF8582" s="8"/>
      <c r="AG8582" s="8"/>
      <c r="AH8582" s="122"/>
      <c r="AI8582" s="137"/>
      <c r="AJ8582" s="137"/>
      <c r="AK8582" s="137"/>
      <c r="AL8582" s="137"/>
      <c r="AM8582" s="138"/>
      <c r="AN8582" s="8"/>
      <c r="AO8582" s="8"/>
      <c r="AP8582" s="8"/>
      <c r="AQ8582" s="8"/>
      <c r="AR8582" s="122"/>
      <c r="AS8582" s="139"/>
      <c r="AT8582" s="139"/>
      <c r="AU8582" s="139"/>
      <c r="AV8582" s="139"/>
      <c r="AW8582" s="140"/>
      <c r="AX8582" s="8"/>
      <c r="AY8582" s="8"/>
      <c r="AZ8582" s="8"/>
      <c r="BA8582" s="8"/>
      <c r="BB8582" s="122"/>
      <c r="BC8582" s="8"/>
      <c r="BD8582" s="8"/>
      <c r="BE8582" s="8"/>
      <c r="BF8582" s="8"/>
      <c r="BG8582" s="122"/>
      <c r="BH8582" s="8"/>
      <c r="BI8582" s="8"/>
      <c r="BJ8582" s="8"/>
      <c r="BK8582" s="8"/>
      <c r="BL8582" s="122"/>
      <c r="BM8582" s="8"/>
      <c r="BN8582" s="8"/>
      <c r="BO8582" s="8"/>
      <c r="BP8582" s="8"/>
      <c r="BQ8582" s="122"/>
      <c r="BR8582" s="8"/>
      <c r="BS8582" s="8"/>
      <c r="BT8582" s="8"/>
      <c r="BU8582" s="8"/>
      <c r="BV8582" s="122"/>
    </row>
    <row r="8583" spans="1:74" hidden="1" x14ac:dyDescent="0.3">
      <c r="A8583" s="8"/>
      <c r="B8583" s="2" t="s">
        <v>2</v>
      </c>
      <c r="C8583" s="2" t="s">
        <v>3</v>
      </c>
      <c r="D8583" s="2" t="s">
        <v>755</v>
      </c>
      <c r="E8583" s="9">
        <v>34</v>
      </c>
      <c r="F8583" s="10"/>
      <c r="G8583" s="18" t="s">
        <v>5</v>
      </c>
      <c r="H8583" s="3">
        <v>2024</v>
      </c>
      <c r="I8583" s="20" t="s">
        <v>286</v>
      </c>
      <c r="J8583" s="2" t="s">
        <v>281</v>
      </c>
      <c r="K8583" s="2" t="s">
        <v>319</v>
      </c>
      <c r="L8583" s="163"/>
      <c r="M8583" s="163">
        <f t="shared" si="440"/>
        <v>31.262</v>
      </c>
      <c r="N8583" s="181"/>
      <c r="O8583" s="8"/>
      <c r="P8583" s="8"/>
      <c r="Q8583" s="8"/>
      <c r="R8583" s="8"/>
      <c r="S8583" s="122"/>
      <c r="T8583" s="8"/>
      <c r="U8583" s="8"/>
      <c r="V8583" s="8"/>
      <c r="W8583" s="8"/>
      <c r="X8583" s="122"/>
      <c r="Y8583" s="8"/>
      <c r="Z8583" s="8"/>
      <c r="AA8583" s="8"/>
      <c r="AB8583" s="8"/>
      <c r="AC8583" s="122"/>
      <c r="AD8583" s="8"/>
      <c r="AE8583" s="8"/>
      <c r="AF8583" s="8"/>
      <c r="AG8583" s="8"/>
      <c r="AH8583" s="122"/>
      <c r="AI8583" s="137"/>
      <c r="AJ8583" s="137"/>
      <c r="AK8583" s="137"/>
      <c r="AL8583" s="137"/>
      <c r="AM8583" s="138"/>
      <c r="AN8583" s="8"/>
      <c r="AO8583" s="8"/>
      <c r="AP8583" s="8"/>
      <c r="AQ8583" s="8"/>
      <c r="AR8583" s="122"/>
      <c r="AS8583" s="139" t="s">
        <v>763</v>
      </c>
      <c r="AT8583" s="139"/>
      <c r="AU8583" s="139"/>
      <c r="AV8583" s="139"/>
      <c r="AW8583" s="140">
        <v>16.841999999999999</v>
      </c>
      <c r="AX8583" s="8"/>
      <c r="AY8583" s="8"/>
      <c r="AZ8583" s="8"/>
      <c r="BA8583" s="8"/>
      <c r="BB8583" s="122"/>
      <c r="BC8583" s="8"/>
      <c r="BD8583" s="8"/>
      <c r="BE8583" s="8"/>
      <c r="BF8583" s="8"/>
      <c r="BG8583" s="122"/>
      <c r="BH8583" s="8" t="s">
        <v>1057</v>
      </c>
      <c r="BI8583" s="8"/>
      <c r="BJ8583" s="8"/>
      <c r="BK8583" s="8"/>
      <c r="BL8583" s="122">
        <v>14.42</v>
      </c>
      <c r="BM8583" s="8"/>
      <c r="BN8583" s="8"/>
      <c r="BO8583" s="8"/>
      <c r="BP8583" s="8"/>
      <c r="BQ8583" s="122"/>
      <c r="BR8583" s="8"/>
      <c r="BS8583" s="8"/>
      <c r="BT8583" s="8"/>
      <c r="BU8583" s="8"/>
      <c r="BV8583" s="122"/>
    </row>
    <row r="8584" spans="1:74" hidden="1" x14ac:dyDescent="0.3">
      <c r="A8584" s="15"/>
      <c r="B8584" s="12" t="s">
        <v>2</v>
      </c>
      <c r="C8584" s="12" t="s">
        <v>3</v>
      </c>
      <c r="D8584" s="12" t="s">
        <v>755</v>
      </c>
      <c r="E8584" s="16">
        <v>34</v>
      </c>
      <c r="F8584" s="17"/>
      <c r="G8584" s="19" t="s">
        <v>5</v>
      </c>
      <c r="H8584" s="7">
        <v>2024</v>
      </c>
      <c r="I8584" s="21"/>
      <c r="J8584" s="12" t="s">
        <v>314</v>
      </c>
      <c r="K8584" s="12"/>
      <c r="L8584" s="147"/>
      <c r="M8584" s="147">
        <f t="shared" si="440"/>
        <v>39.445999999999998</v>
      </c>
      <c r="N8584" s="183"/>
      <c r="O8584" s="15"/>
      <c r="P8584" s="15"/>
      <c r="Q8584" s="15"/>
      <c r="R8584" s="15"/>
      <c r="S8584" s="123"/>
      <c r="T8584" s="15"/>
      <c r="U8584" s="15"/>
      <c r="V8584" s="15"/>
      <c r="W8584" s="15"/>
      <c r="X8584" s="123"/>
      <c r="Y8584" s="15"/>
      <c r="Z8584" s="15"/>
      <c r="AA8584" s="15"/>
      <c r="AB8584" s="15"/>
      <c r="AC8584" s="123"/>
      <c r="AD8584" s="15"/>
      <c r="AE8584" s="15"/>
      <c r="AF8584" s="15"/>
      <c r="AG8584" s="15"/>
      <c r="AH8584" s="123"/>
      <c r="AI8584" s="15"/>
      <c r="AJ8584" s="15"/>
      <c r="AK8584" s="15"/>
      <c r="AL8584" s="15"/>
      <c r="AM8584" s="123">
        <f>SUM(AM8546:AM8583)</f>
        <v>0</v>
      </c>
      <c r="AN8584" s="15"/>
      <c r="AO8584" s="15"/>
      <c r="AP8584" s="15"/>
      <c r="AQ8584" s="15"/>
      <c r="AR8584" s="123">
        <f>SUM(AR8554:AR8583)</f>
        <v>0</v>
      </c>
      <c r="AS8584" s="15"/>
      <c r="AT8584" s="15"/>
      <c r="AU8584" s="15"/>
      <c r="AV8584" s="15"/>
      <c r="AW8584" s="123">
        <f>SUM(AW8546:AW8583)</f>
        <v>16.841999999999999</v>
      </c>
      <c r="AX8584" s="15"/>
      <c r="AY8584" s="15"/>
      <c r="AZ8584" s="15"/>
      <c r="BA8584" s="123"/>
      <c r="BB8584" s="123">
        <f>SUM(BB8546:BB8583)</f>
        <v>0</v>
      </c>
      <c r="BC8584" s="15"/>
      <c r="BD8584" s="15"/>
      <c r="BE8584" s="15"/>
      <c r="BF8584" s="123"/>
      <c r="BG8584" s="123">
        <f t="shared" ref="BG8584" si="441">SUM(BG8546:BG8583)</f>
        <v>8.1839999999999993</v>
      </c>
      <c r="BH8584" s="15"/>
      <c r="BI8584" s="15"/>
      <c r="BJ8584" s="15"/>
      <c r="BK8584" s="123"/>
      <c r="BL8584" s="123">
        <f t="shared" ref="BL8584" si="442">SUM(BL8546:BL8583)</f>
        <v>14.42</v>
      </c>
      <c r="BM8584" s="15"/>
      <c r="BN8584" s="15"/>
      <c r="BO8584" s="15"/>
      <c r="BP8584" s="123"/>
      <c r="BQ8584" s="123">
        <f t="shared" ref="BQ8584" si="443">SUM(BQ8546:BQ8583)</f>
        <v>0</v>
      </c>
      <c r="BR8584" s="15"/>
      <c r="BS8584" s="15"/>
      <c r="BT8584" s="15"/>
      <c r="BU8584" s="123"/>
      <c r="BV8584" s="123">
        <f t="shared" ref="BV8584" si="444">SUM(BV8546:BV8583)</f>
        <v>0</v>
      </c>
    </row>
    <row r="8585" spans="1:74" hidden="1" x14ac:dyDescent="0.3">
      <c r="A8585" s="8"/>
      <c r="B8585" s="2" t="s">
        <v>2</v>
      </c>
      <c r="C8585" s="2" t="s">
        <v>3</v>
      </c>
      <c r="D8585" s="2" t="s">
        <v>755</v>
      </c>
      <c r="E8585" s="9" t="s">
        <v>849</v>
      </c>
      <c r="F8585" s="10"/>
      <c r="G8585" s="18" t="s">
        <v>5</v>
      </c>
      <c r="H8585" s="3">
        <v>2024</v>
      </c>
      <c r="I8585" s="20" t="s">
        <v>287</v>
      </c>
      <c r="J8585" s="2" t="s">
        <v>509</v>
      </c>
      <c r="K8585" s="2" t="s">
        <v>318</v>
      </c>
      <c r="L8585" s="163">
        <f>SUM(R8585,W8585,AB8585,AG8585,AL8585,AQ8585,AV8585,BA8585,BF8585,BK8585,BP8585,BU8585)</f>
        <v>0</v>
      </c>
      <c r="M8585" s="163">
        <f t="shared" si="440"/>
        <v>0</v>
      </c>
      <c r="N8585" s="181"/>
      <c r="O8585" s="8"/>
      <c r="P8585" s="8"/>
      <c r="Q8585" s="8"/>
      <c r="R8585" s="8"/>
      <c r="S8585" s="122"/>
      <c r="T8585" s="8"/>
      <c r="U8585" s="8"/>
      <c r="V8585" s="8"/>
      <c r="W8585" s="8"/>
      <c r="X8585" s="122"/>
      <c r="Y8585" s="8"/>
      <c r="Z8585" s="8"/>
      <c r="AA8585" s="8"/>
      <c r="AB8585" s="8"/>
      <c r="AC8585" s="122"/>
      <c r="AD8585" s="8"/>
      <c r="AE8585" s="8"/>
      <c r="AF8585" s="8"/>
      <c r="AG8585" s="8"/>
      <c r="AH8585" s="122"/>
      <c r="AI8585" s="137"/>
      <c r="AJ8585" s="137"/>
      <c r="AK8585" s="137"/>
      <c r="AL8585" s="137"/>
      <c r="AM8585" s="138"/>
      <c r="AN8585" s="8"/>
      <c r="AO8585" s="8"/>
      <c r="AP8585" s="8"/>
      <c r="AQ8585" s="8"/>
      <c r="AR8585" s="122"/>
      <c r="AS8585" s="139"/>
      <c r="AT8585" s="139"/>
      <c r="AU8585" s="139"/>
      <c r="AV8585" s="139"/>
      <c r="AW8585" s="140"/>
      <c r="AX8585" s="8"/>
      <c r="AY8585" s="8"/>
      <c r="AZ8585" s="8"/>
      <c r="BA8585" s="8"/>
      <c r="BB8585" s="122"/>
      <c r="BC8585" s="8"/>
      <c r="BD8585" s="8"/>
      <c r="BE8585" s="8"/>
      <c r="BF8585" s="8"/>
      <c r="BG8585" s="122"/>
      <c r="BH8585" s="8"/>
      <c r="BI8585" s="8"/>
      <c r="BJ8585" s="8"/>
      <c r="BK8585" s="8"/>
      <c r="BL8585" s="122"/>
      <c r="BM8585" s="8"/>
      <c r="BN8585" s="8"/>
      <c r="BO8585" s="8"/>
      <c r="BP8585" s="8"/>
      <c r="BQ8585" s="122"/>
      <c r="BR8585" s="8"/>
      <c r="BS8585" s="8"/>
      <c r="BT8585" s="8"/>
      <c r="BU8585" s="8"/>
      <c r="BV8585" s="122"/>
    </row>
    <row r="8586" spans="1:74" hidden="1" x14ac:dyDescent="0.3">
      <c r="A8586" s="8"/>
      <c r="B8586" s="2" t="s">
        <v>2</v>
      </c>
      <c r="C8586" s="2" t="s">
        <v>3</v>
      </c>
      <c r="D8586" s="2" t="s">
        <v>755</v>
      </c>
      <c r="E8586" s="9" t="s">
        <v>849</v>
      </c>
      <c r="F8586" s="10"/>
      <c r="G8586" s="18" t="s">
        <v>5</v>
      </c>
      <c r="H8586" s="3">
        <v>2024</v>
      </c>
      <c r="I8586" s="20" t="s">
        <v>287</v>
      </c>
      <c r="J8586" s="2" t="s">
        <v>291</v>
      </c>
      <c r="K8586" s="2" t="s">
        <v>319</v>
      </c>
      <c r="L8586" s="163">
        <f t="shared" ref="L8586:L8621" si="445">SUM(R8586,W8586,AB8586,AG8586,AL8586,AQ8586,AV8586,BA8586,BF8586,BK8586,BP8586,BU8586)</f>
        <v>0</v>
      </c>
      <c r="M8586" s="163">
        <f>SUM(S8586,X8586,AC8586,AH8586,AM8586,AR8586,AW8586,BB8586,BG8586,BL8586,BQ8586,BV8586)</f>
        <v>0</v>
      </c>
      <c r="N8586" s="181"/>
      <c r="O8586" s="8"/>
      <c r="P8586" s="8"/>
      <c r="Q8586" s="8"/>
      <c r="R8586" s="8"/>
      <c r="S8586" s="122"/>
      <c r="T8586" s="8"/>
      <c r="U8586" s="8"/>
      <c r="V8586" s="8"/>
      <c r="W8586" s="8"/>
      <c r="X8586" s="122"/>
      <c r="Y8586" s="8"/>
      <c r="Z8586" s="8"/>
      <c r="AA8586" s="8"/>
      <c r="AB8586" s="8"/>
      <c r="AC8586" s="122"/>
      <c r="AD8586" s="8"/>
      <c r="AE8586" s="8"/>
      <c r="AF8586" s="8"/>
      <c r="AG8586" s="8"/>
      <c r="AH8586" s="122"/>
      <c r="AI8586" s="137"/>
      <c r="AJ8586" s="137"/>
      <c r="AK8586" s="137"/>
      <c r="AL8586" s="137"/>
      <c r="AM8586" s="138"/>
      <c r="AN8586" s="8"/>
      <c r="AO8586" s="8"/>
      <c r="AP8586" s="8"/>
      <c r="AQ8586" s="8"/>
      <c r="AR8586" s="122"/>
      <c r="AS8586" s="139"/>
      <c r="AT8586" s="139"/>
      <c r="AU8586" s="139"/>
      <c r="AV8586" s="139"/>
      <c r="AW8586" s="140"/>
      <c r="AX8586" s="8"/>
      <c r="AY8586" s="8"/>
      <c r="AZ8586" s="8"/>
      <c r="BA8586" s="8"/>
      <c r="BB8586" s="122"/>
      <c r="BC8586" s="8"/>
      <c r="BD8586" s="8"/>
      <c r="BE8586" s="8"/>
      <c r="BF8586" s="8"/>
      <c r="BG8586" s="122"/>
      <c r="BH8586" s="8"/>
      <c r="BI8586" s="8"/>
      <c r="BJ8586" s="8"/>
      <c r="BK8586" s="8"/>
      <c r="BL8586" s="122"/>
      <c r="BM8586" s="8"/>
      <c r="BN8586" s="8"/>
      <c r="BO8586" s="8"/>
      <c r="BP8586" s="8"/>
      <c r="BQ8586" s="122"/>
      <c r="BR8586" s="8"/>
      <c r="BS8586" s="8"/>
      <c r="BT8586" s="8"/>
      <c r="BU8586" s="8"/>
      <c r="BV8586" s="122"/>
    </row>
    <row r="8587" spans="1:74" hidden="1" x14ac:dyDescent="0.3">
      <c r="A8587" s="8"/>
      <c r="B8587" s="2" t="s">
        <v>2</v>
      </c>
      <c r="C8587" s="2" t="s">
        <v>3</v>
      </c>
      <c r="D8587" s="2" t="s">
        <v>755</v>
      </c>
      <c r="E8587" s="9" t="s">
        <v>849</v>
      </c>
      <c r="F8587" s="10"/>
      <c r="G8587" s="18" t="s">
        <v>5</v>
      </c>
      <c r="H8587" s="3">
        <v>2024</v>
      </c>
      <c r="I8587" s="20" t="s">
        <v>286</v>
      </c>
      <c r="J8587" s="2" t="s">
        <v>336</v>
      </c>
      <c r="K8587" s="2" t="s">
        <v>319</v>
      </c>
      <c r="L8587" s="163">
        <f t="shared" si="445"/>
        <v>0</v>
      </c>
      <c r="M8587" s="163">
        <f t="shared" ref="M8587:M8624" si="446">SUM(S8587,X8587,AC8587,AH8587,AM8587,AR8587,AW8587,BB8587,BG8587,BL8587,BQ8587,BV8587)</f>
        <v>0</v>
      </c>
      <c r="N8587" s="181"/>
      <c r="O8587" s="8"/>
      <c r="P8587" s="8"/>
      <c r="Q8587" s="8"/>
      <c r="R8587" s="8"/>
      <c r="S8587" s="122"/>
      <c r="T8587" s="8"/>
      <c r="U8587" s="8"/>
      <c r="V8587" s="8"/>
      <c r="W8587" s="8"/>
      <c r="X8587" s="122"/>
      <c r="Y8587" s="8"/>
      <c r="Z8587" s="8"/>
      <c r="AA8587" s="8"/>
      <c r="AB8587" s="8"/>
      <c r="AC8587" s="122"/>
      <c r="AD8587" s="8"/>
      <c r="AE8587" s="8"/>
      <c r="AF8587" s="8"/>
      <c r="AG8587" s="8"/>
      <c r="AH8587" s="122"/>
      <c r="AI8587" s="137"/>
      <c r="AJ8587" s="137"/>
      <c r="AK8587" s="137"/>
      <c r="AL8587" s="137"/>
      <c r="AM8587" s="138"/>
      <c r="AN8587" s="8"/>
      <c r="AO8587" s="8"/>
      <c r="AP8587" s="8"/>
      <c r="AQ8587" s="8"/>
      <c r="AR8587" s="122"/>
      <c r="AS8587" s="139"/>
      <c r="AT8587" s="139"/>
      <c r="AU8587" s="139"/>
      <c r="AV8587" s="139"/>
      <c r="AW8587" s="140"/>
      <c r="AX8587" s="8"/>
      <c r="AY8587" s="8"/>
      <c r="AZ8587" s="8"/>
      <c r="BA8587" s="8"/>
      <c r="BB8587" s="122"/>
      <c r="BC8587" s="8"/>
      <c r="BD8587" s="8"/>
      <c r="BE8587" s="8"/>
      <c r="BF8587" s="8"/>
      <c r="BG8587" s="122"/>
      <c r="BH8587" s="8"/>
      <c r="BI8587" s="8"/>
      <c r="BJ8587" s="8"/>
      <c r="BK8587" s="8"/>
      <c r="BL8587" s="122"/>
      <c r="BM8587" s="8"/>
      <c r="BN8587" s="8"/>
      <c r="BO8587" s="8"/>
      <c r="BP8587" s="8"/>
      <c r="BQ8587" s="122"/>
      <c r="BR8587" s="8"/>
      <c r="BS8587" s="8"/>
      <c r="BT8587" s="8"/>
      <c r="BU8587" s="8"/>
      <c r="BV8587" s="122"/>
    </row>
    <row r="8588" spans="1:74" hidden="1" x14ac:dyDescent="0.3">
      <c r="A8588" s="8"/>
      <c r="B8588" s="2" t="s">
        <v>2</v>
      </c>
      <c r="C8588" s="2" t="s">
        <v>3</v>
      </c>
      <c r="D8588" s="2" t="s">
        <v>755</v>
      </c>
      <c r="E8588" s="9" t="s">
        <v>849</v>
      </c>
      <c r="F8588" s="10"/>
      <c r="G8588" s="18" t="s">
        <v>5</v>
      </c>
      <c r="H8588" s="3">
        <v>2024</v>
      </c>
      <c r="I8588" s="20" t="s">
        <v>286</v>
      </c>
      <c r="J8588" s="8" t="s">
        <v>337</v>
      </c>
      <c r="K8588" s="8" t="s">
        <v>318</v>
      </c>
      <c r="L8588" s="163">
        <f t="shared" si="445"/>
        <v>0</v>
      </c>
      <c r="M8588" s="163">
        <f t="shared" si="446"/>
        <v>0</v>
      </c>
      <c r="N8588" s="181"/>
      <c r="O8588" s="8"/>
      <c r="P8588" s="8"/>
      <c r="Q8588" s="8"/>
      <c r="R8588" s="8"/>
      <c r="S8588" s="122"/>
      <c r="T8588" s="8"/>
      <c r="U8588" s="8"/>
      <c r="V8588" s="8"/>
      <c r="W8588" s="8"/>
      <c r="X8588" s="122"/>
      <c r="Y8588" s="8"/>
      <c r="Z8588" s="8"/>
      <c r="AA8588" s="8"/>
      <c r="AB8588" s="8"/>
      <c r="AC8588" s="122"/>
      <c r="AD8588" s="8"/>
      <c r="AE8588" s="8"/>
      <c r="AF8588" s="8"/>
      <c r="AG8588" s="8"/>
      <c r="AH8588" s="122"/>
      <c r="AI8588" s="137"/>
      <c r="AJ8588" s="137"/>
      <c r="AK8588" s="137"/>
      <c r="AL8588" s="137"/>
      <c r="AM8588" s="138"/>
      <c r="AN8588" s="8"/>
      <c r="AO8588" s="8"/>
      <c r="AP8588" s="8"/>
      <c r="AQ8588" s="8"/>
      <c r="AR8588" s="122"/>
      <c r="AS8588" s="139"/>
      <c r="AT8588" s="139"/>
      <c r="AU8588" s="139"/>
      <c r="AV8588" s="139"/>
      <c r="AW8588" s="140"/>
      <c r="AX8588" s="8"/>
      <c r="AY8588" s="8"/>
      <c r="AZ8588" s="8"/>
      <c r="BA8588" s="8"/>
      <c r="BB8588" s="122"/>
      <c r="BC8588" s="8"/>
      <c r="BD8588" s="8"/>
      <c r="BE8588" s="8"/>
      <c r="BF8588" s="8"/>
      <c r="BG8588" s="122"/>
      <c r="BH8588" s="8"/>
      <c r="BI8588" s="8"/>
      <c r="BJ8588" s="8"/>
      <c r="BK8588" s="8"/>
      <c r="BL8588" s="122"/>
      <c r="BM8588" s="8"/>
      <c r="BN8588" s="8"/>
      <c r="BO8588" s="8"/>
      <c r="BP8588" s="8"/>
      <c r="BQ8588" s="122"/>
      <c r="BR8588" s="8"/>
      <c r="BS8588" s="8"/>
      <c r="BT8588" s="8"/>
      <c r="BU8588" s="8"/>
      <c r="BV8588" s="122"/>
    </row>
    <row r="8589" spans="1:74" hidden="1" x14ac:dyDescent="0.3">
      <c r="A8589" s="8"/>
      <c r="B8589" s="2" t="s">
        <v>2</v>
      </c>
      <c r="C8589" s="2" t="s">
        <v>3</v>
      </c>
      <c r="D8589" s="2" t="s">
        <v>755</v>
      </c>
      <c r="E8589" s="9" t="s">
        <v>849</v>
      </c>
      <c r="F8589" s="10"/>
      <c r="G8589" s="18" t="s">
        <v>5</v>
      </c>
      <c r="H8589" s="3">
        <v>2024</v>
      </c>
      <c r="I8589" s="20" t="s">
        <v>286</v>
      </c>
      <c r="J8589" s="8" t="s">
        <v>338</v>
      </c>
      <c r="K8589" s="8" t="s">
        <v>339</v>
      </c>
      <c r="L8589" s="163">
        <f t="shared" si="445"/>
        <v>0</v>
      </c>
      <c r="M8589" s="163">
        <f t="shared" si="446"/>
        <v>0</v>
      </c>
      <c r="N8589" s="181"/>
      <c r="O8589" s="8"/>
      <c r="P8589" s="8"/>
      <c r="Q8589" s="8"/>
      <c r="R8589" s="8"/>
      <c r="S8589" s="122"/>
      <c r="T8589" s="8"/>
      <c r="U8589" s="8"/>
      <c r="V8589" s="8"/>
      <c r="W8589" s="8"/>
      <c r="X8589" s="122"/>
      <c r="Y8589" s="8"/>
      <c r="Z8589" s="8"/>
      <c r="AA8589" s="8"/>
      <c r="AB8589" s="8"/>
      <c r="AC8589" s="122"/>
      <c r="AD8589" s="8"/>
      <c r="AE8589" s="8"/>
      <c r="AF8589" s="8"/>
      <c r="AG8589" s="8"/>
      <c r="AH8589" s="122"/>
      <c r="AI8589" s="137"/>
      <c r="AJ8589" s="137"/>
      <c r="AK8589" s="137"/>
      <c r="AL8589" s="137"/>
      <c r="AM8589" s="138"/>
      <c r="AN8589" s="8"/>
      <c r="AO8589" s="8"/>
      <c r="AP8589" s="8"/>
      <c r="AQ8589" s="8"/>
      <c r="AR8589" s="122"/>
      <c r="AS8589" s="139"/>
      <c r="AT8589" s="139"/>
      <c r="AU8589" s="139"/>
      <c r="AV8589" s="139"/>
      <c r="AW8589" s="140"/>
      <c r="AX8589" s="8"/>
      <c r="AY8589" s="8"/>
      <c r="AZ8589" s="8"/>
      <c r="BA8589" s="8"/>
      <c r="BB8589" s="122"/>
      <c r="BC8589" s="8"/>
      <c r="BD8589" s="8"/>
      <c r="BE8589" s="8"/>
      <c r="BF8589" s="8"/>
      <c r="BG8589" s="122"/>
      <c r="BH8589" s="8"/>
      <c r="BI8589" s="8"/>
      <c r="BJ8589" s="8"/>
      <c r="BK8589" s="8"/>
      <c r="BL8589" s="122"/>
      <c r="BM8589" s="8"/>
      <c r="BN8589" s="8"/>
      <c r="BO8589" s="8"/>
      <c r="BP8589" s="8"/>
      <c r="BQ8589" s="122"/>
      <c r="BR8589" s="8"/>
      <c r="BS8589" s="8"/>
      <c r="BT8589" s="8"/>
      <c r="BU8589" s="8"/>
      <c r="BV8589" s="122"/>
    </row>
    <row r="8590" spans="1:74" hidden="1" x14ac:dyDescent="0.3">
      <c r="A8590" s="8"/>
      <c r="B8590" s="2" t="s">
        <v>2</v>
      </c>
      <c r="C8590" s="2" t="s">
        <v>3</v>
      </c>
      <c r="D8590" s="2" t="s">
        <v>755</v>
      </c>
      <c r="E8590" s="9" t="s">
        <v>849</v>
      </c>
      <c r="F8590" s="10"/>
      <c r="G8590" s="18" t="s">
        <v>5</v>
      </c>
      <c r="H8590" s="3">
        <v>2024</v>
      </c>
      <c r="I8590" s="20" t="s">
        <v>286</v>
      </c>
      <c r="J8590" s="8" t="s">
        <v>340</v>
      </c>
      <c r="K8590" s="8" t="s">
        <v>318</v>
      </c>
      <c r="L8590" s="163">
        <f t="shared" si="445"/>
        <v>0</v>
      </c>
      <c r="M8590" s="163">
        <f t="shared" si="446"/>
        <v>0</v>
      </c>
      <c r="N8590" s="181"/>
      <c r="O8590" s="8"/>
      <c r="P8590" s="8"/>
      <c r="Q8590" s="8"/>
      <c r="R8590" s="8"/>
      <c r="S8590" s="122"/>
      <c r="T8590" s="8"/>
      <c r="U8590" s="8"/>
      <c r="V8590" s="8"/>
      <c r="W8590" s="8"/>
      <c r="X8590" s="122"/>
      <c r="Y8590" s="8"/>
      <c r="Z8590" s="8"/>
      <c r="AA8590" s="8"/>
      <c r="AB8590" s="8"/>
      <c r="AC8590" s="122"/>
      <c r="AD8590" s="8"/>
      <c r="AE8590" s="8"/>
      <c r="AF8590" s="8"/>
      <c r="AG8590" s="8"/>
      <c r="AH8590" s="122"/>
      <c r="AI8590" s="137"/>
      <c r="AJ8590" s="137"/>
      <c r="AK8590" s="137"/>
      <c r="AL8590" s="137"/>
      <c r="AM8590" s="138"/>
      <c r="AN8590" s="8"/>
      <c r="AO8590" s="8"/>
      <c r="AP8590" s="8"/>
      <c r="AQ8590" s="8"/>
      <c r="AR8590" s="122"/>
      <c r="AS8590" s="139"/>
      <c r="AT8590" s="139"/>
      <c r="AU8590" s="139"/>
      <c r="AV8590" s="139"/>
      <c r="AW8590" s="140"/>
      <c r="AX8590" s="8"/>
      <c r="AY8590" s="8"/>
      <c r="AZ8590" s="8"/>
      <c r="BA8590" s="8"/>
      <c r="BB8590" s="122"/>
      <c r="BC8590" s="8"/>
      <c r="BD8590" s="8"/>
      <c r="BE8590" s="8"/>
      <c r="BF8590" s="8"/>
      <c r="BG8590" s="122"/>
      <c r="BH8590" s="8"/>
      <c r="BI8590" s="8"/>
      <c r="BJ8590" s="8"/>
      <c r="BK8590" s="8"/>
      <c r="BL8590" s="122"/>
      <c r="BM8590" s="8"/>
      <c r="BN8590" s="8"/>
      <c r="BO8590" s="8"/>
      <c r="BP8590" s="8"/>
      <c r="BQ8590" s="122"/>
      <c r="BR8590" s="8"/>
      <c r="BS8590" s="8"/>
      <c r="BT8590" s="8"/>
      <c r="BU8590" s="8"/>
      <c r="BV8590" s="122"/>
    </row>
    <row r="8591" spans="1:74" hidden="1" x14ac:dyDescent="0.3">
      <c r="A8591" s="8"/>
      <c r="B8591" s="2" t="s">
        <v>2</v>
      </c>
      <c r="C8591" s="2" t="s">
        <v>3</v>
      </c>
      <c r="D8591" s="2" t="s">
        <v>755</v>
      </c>
      <c r="E8591" s="9" t="s">
        <v>849</v>
      </c>
      <c r="F8591" s="10"/>
      <c r="G8591" s="18" t="s">
        <v>5</v>
      </c>
      <c r="H8591" s="3">
        <v>2024</v>
      </c>
      <c r="I8591" s="20" t="s">
        <v>286</v>
      </c>
      <c r="J8591" s="8" t="s">
        <v>341</v>
      </c>
      <c r="K8591" s="8" t="s">
        <v>320</v>
      </c>
      <c r="L8591" s="163">
        <f t="shared" si="445"/>
        <v>0</v>
      </c>
      <c r="M8591" s="163">
        <f t="shared" si="446"/>
        <v>0</v>
      </c>
      <c r="N8591" s="181"/>
      <c r="O8591" s="8"/>
      <c r="P8591" s="8"/>
      <c r="Q8591" s="8"/>
      <c r="R8591" s="8"/>
      <c r="S8591" s="122"/>
      <c r="T8591" s="8"/>
      <c r="U8591" s="8"/>
      <c r="V8591" s="8"/>
      <c r="W8591" s="8"/>
      <c r="X8591" s="122"/>
      <c r="Y8591" s="8"/>
      <c r="Z8591" s="8"/>
      <c r="AA8591" s="8"/>
      <c r="AB8591" s="8"/>
      <c r="AC8591" s="122"/>
      <c r="AD8591" s="8"/>
      <c r="AE8591" s="8"/>
      <c r="AF8591" s="8"/>
      <c r="AG8591" s="8"/>
      <c r="AH8591" s="122"/>
      <c r="AI8591" s="137"/>
      <c r="AJ8591" s="137"/>
      <c r="AK8591" s="137"/>
      <c r="AL8591" s="137"/>
      <c r="AM8591" s="138"/>
      <c r="AN8591" s="8"/>
      <c r="AO8591" s="8"/>
      <c r="AP8591" s="8"/>
      <c r="AQ8591" s="8"/>
      <c r="AR8591" s="122"/>
      <c r="AS8591" s="139"/>
      <c r="AT8591" s="139"/>
      <c r="AU8591" s="139"/>
      <c r="AV8591" s="139"/>
      <c r="AW8591" s="140"/>
      <c r="AX8591" s="8"/>
      <c r="AY8591" s="8"/>
      <c r="AZ8591" s="8"/>
      <c r="BA8591" s="8"/>
      <c r="BB8591" s="122"/>
      <c r="BC8591" s="8"/>
      <c r="BD8591" s="8"/>
      <c r="BE8591" s="8"/>
      <c r="BF8591" s="8"/>
      <c r="BG8591" s="122"/>
      <c r="BH8591" s="8"/>
      <c r="BI8591" s="8"/>
      <c r="BJ8591" s="8"/>
      <c r="BK8591" s="8"/>
      <c r="BL8591" s="122"/>
      <c r="BM8591" s="8"/>
      <c r="BN8591" s="8"/>
      <c r="BO8591" s="8"/>
      <c r="BP8591" s="8"/>
      <c r="BQ8591" s="122"/>
      <c r="BR8591" s="8"/>
      <c r="BS8591" s="8"/>
      <c r="BT8591" s="8"/>
      <c r="BU8591" s="8"/>
      <c r="BV8591" s="122"/>
    </row>
    <row r="8592" spans="1:74" hidden="1" x14ac:dyDescent="0.3">
      <c r="A8592" s="8"/>
      <c r="B8592" s="2" t="s">
        <v>2</v>
      </c>
      <c r="C8592" s="2" t="s">
        <v>3</v>
      </c>
      <c r="D8592" s="2" t="s">
        <v>755</v>
      </c>
      <c r="E8592" s="9" t="s">
        <v>849</v>
      </c>
      <c r="F8592" s="10"/>
      <c r="G8592" s="18" t="s">
        <v>5</v>
      </c>
      <c r="H8592" s="3">
        <v>2024</v>
      </c>
      <c r="I8592" s="20" t="s">
        <v>286</v>
      </c>
      <c r="J8592" s="8" t="s">
        <v>342</v>
      </c>
      <c r="K8592" s="8" t="s">
        <v>320</v>
      </c>
      <c r="L8592" s="163">
        <f t="shared" si="445"/>
        <v>0</v>
      </c>
      <c r="M8592" s="163">
        <f t="shared" si="446"/>
        <v>0</v>
      </c>
      <c r="N8592" s="181"/>
      <c r="O8592" s="8"/>
      <c r="P8592" s="8"/>
      <c r="Q8592" s="8"/>
      <c r="R8592" s="8"/>
      <c r="S8592" s="122"/>
      <c r="T8592" s="8"/>
      <c r="U8592" s="8"/>
      <c r="V8592" s="8"/>
      <c r="W8592" s="8"/>
      <c r="X8592" s="122"/>
      <c r="Y8592" s="8"/>
      <c r="Z8592" s="8"/>
      <c r="AA8592" s="8"/>
      <c r="AB8592" s="8"/>
      <c r="AC8592" s="122"/>
      <c r="AD8592" s="8"/>
      <c r="AE8592" s="8"/>
      <c r="AF8592" s="8"/>
      <c r="AG8592" s="8"/>
      <c r="AH8592" s="122"/>
      <c r="AI8592" s="137"/>
      <c r="AJ8592" s="137"/>
      <c r="AK8592" s="137"/>
      <c r="AL8592" s="137"/>
      <c r="AM8592" s="138"/>
      <c r="AN8592" s="8"/>
      <c r="AO8592" s="8"/>
      <c r="AP8592" s="8"/>
      <c r="AQ8592" s="8"/>
      <c r="AR8592" s="122"/>
      <c r="AS8592" s="139"/>
      <c r="AT8592" s="139"/>
      <c r="AU8592" s="139"/>
      <c r="AV8592" s="139"/>
      <c r="AW8592" s="140"/>
      <c r="AX8592" s="8"/>
      <c r="AY8592" s="8"/>
      <c r="AZ8592" s="8"/>
      <c r="BA8592" s="8"/>
      <c r="BB8592" s="122"/>
      <c r="BC8592" s="8"/>
      <c r="BD8592" s="8"/>
      <c r="BE8592" s="8"/>
      <c r="BF8592" s="8"/>
      <c r="BG8592" s="122"/>
      <c r="BH8592" s="8"/>
      <c r="BI8592" s="8"/>
      <c r="BJ8592" s="8"/>
      <c r="BK8592" s="8"/>
      <c r="BL8592" s="122"/>
      <c r="BM8592" s="8"/>
      <c r="BN8592" s="8"/>
      <c r="BO8592" s="8"/>
      <c r="BP8592" s="8"/>
      <c r="BQ8592" s="122"/>
      <c r="BR8592" s="8"/>
      <c r="BS8592" s="8"/>
      <c r="BT8592" s="8"/>
      <c r="BU8592" s="8"/>
      <c r="BV8592" s="122"/>
    </row>
    <row r="8593" spans="1:74" hidden="1" x14ac:dyDescent="0.3">
      <c r="A8593" s="8"/>
      <c r="B8593" s="2" t="s">
        <v>2</v>
      </c>
      <c r="C8593" s="2" t="s">
        <v>3</v>
      </c>
      <c r="D8593" s="2" t="s">
        <v>755</v>
      </c>
      <c r="E8593" s="9" t="s">
        <v>849</v>
      </c>
      <c r="F8593" s="10"/>
      <c r="G8593" s="18" t="s">
        <v>5</v>
      </c>
      <c r="H8593" s="3">
        <v>2024</v>
      </c>
      <c r="I8593" s="20" t="s">
        <v>286</v>
      </c>
      <c r="J8593" s="8" t="s">
        <v>343</v>
      </c>
      <c r="K8593" s="8" t="s">
        <v>339</v>
      </c>
      <c r="L8593" s="163">
        <f t="shared" si="445"/>
        <v>0</v>
      </c>
      <c r="M8593" s="163">
        <f t="shared" si="446"/>
        <v>0</v>
      </c>
      <c r="N8593" s="181"/>
      <c r="O8593" s="8"/>
      <c r="P8593" s="8"/>
      <c r="Q8593" s="8"/>
      <c r="R8593" s="8"/>
      <c r="S8593" s="122"/>
      <c r="T8593" s="8"/>
      <c r="U8593" s="8"/>
      <c r="V8593" s="8"/>
      <c r="W8593" s="8"/>
      <c r="X8593" s="122"/>
      <c r="Y8593" s="8"/>
      <c r="Z8593" s="8"/>
      <c r="AA8593" s="8"/>
      <c r="AB8593" s="8"/>
      <c r="AC8593" s="122"/>
      <c r="AD8593" s="8"/>
      <c r="AE8593" s="8"/>
      <c r="AF8593" s="8"/>
      <c r="AG8593" s="8"/>
      <c r="AH8593" s="122"/>
      <c r="AI8593" s="137"/>
      <c r="AJ8593" s="137"/>
      <c r="AK8593" s="137"/>
      <c r="AL8593" s="137"/>
      <c r="AM8593" s="138"/>
      <c r="AN8593" s="8"/>
      <c r="AO8593" s="8"/>
      <c r="AP8593" s="8"/>
      <c r="AQ8593" s="8"/>
      <c r="AR8593" s="122"/>
      <c r="AS8593" s="139"/>
      <c r="AT8593" s="139"/>
      <c r="AU8593" s="139"/>
      <c r="AV8593" s="139"/>
      <c r="AW8593" s="140"/>
      <c r="AX8593" s="8"/>
      <c r="AY8593" s="8"/>
      <c r="AZ8593" s="8"/>
      <c r="BA8593" s="8"/>
      <c r="BB8593" s="122"/>
      <c r="BC8593" s="8"/>
      <c r="BD8593" s="8"/>
      <c r="BE8593" s="8"/>
      <c r="BF8593" s="8"/>
      <c r="BG8593" s="122"/>
      <c r="BH8593" s="8"/>
      <c r="BI8593" s="8"/>
      <c r="BJ8593" s="8"/>
      <c r="BK8593" s="8"/>
      <c r="BL8593" s="122"/>
      <c r="BM8593" s="8"/>
      <c r="BN8593" s="8"/>
      <c r="BO8593" s="8"/>
      <c r="BP8593" s="8"/>
      <c r="BQ8593" s="122"/>
      <c r="BR8593" s="8"/>
      <c r="BS8593" s="8"/>
      <c r="BT8593" s="8"/>
      <c r="BU8593" s="8"/>
      <c r="BV8593" s="122"/>
    </row>
    <row r="8594" spans="1:74" hidden="1" x14ac:dyDescent="0.3">
      <c r="A8594" s="8"/>
      <c r="B8594" s="2" t="s">
        <v>2</v>
      </c>
      <c r="C8594" s="2" t="s">
        <v>3</v>
      </c>
      <c r="D8594" s="2" t="s">
        <v>755</v>
      </c>
      <c r="E8594" s="9" t="s">
        <v>849</v>
      </c>
      <c r="F8594" s="10"/>
      <c r="G8594" s="18" t="s">
        <v>5</v>
      </c>
      <c r="H8594" s="3">
        <v>2024</v>
      </c>
      <c r="I8594" s="20" t="s">
        <v>288</v>
      </c>
      <c r="J8594" s="8" t="s">
        <v>344</v>
      </c>
      <c r="K8594" s="8" t="s">
        <v>318</v>
      </c>
      <c r="L8594" s="163">
        <f t="shared" si="445"/>
        <v>0</v>
      </c>
      <c r="M8594" s="163">
        <f t="shared" si="446"/>
        <v>0</v>
      </c>
      <c r="N8594" s="181"/>
      <c r="O8594" s="8"/>
      <c r="P8594" s="8"/>
      <c r="Q8594" s="8"/>
      <c r="R8594" s="8"/>
      <c r="S8594" s="122"/>
      <c r="T8594" s="8"/>
      <c r="U8594" s="8"/>
      <c r="V8594" s="8"/>
      <c r="W8594" s="8"/>
      <c r="X8594" s="122"/>
      <c r="Y8594" s="8"/>
      <c r="Z8594" s="8"/>
      <c r="AA8594" s="8"/>
      <c r="AB8594" s="8"/>
      <c r="AC8594" s="122"/>
      <c r="AD8594" s="8"/>
      <c r="AE8594" s="8"/>
      <c r="AF8594" s="8"/>
      <c r="AG8594" s="8"/>
      <c r="AH8594" s="122"/>
      <c r="AI8594" s="137"/>
      <c r="AJ8594" s="137"/>
      <c r="AK8594" s="137"/>
      <c r="AL8594" s="137"/>
      <c r="AM8594" s="138"/>
      <c r="AN8594" s="8"/>
      <c r="AO8594" s="8"/>
      <c r="AP8594" s="8"/>
      <c r="AQ8594" s="8"/>
      <c r="AR8594" s="122"/>
      <c r="AS8594" s="139"/>
      <c r="AT8594" s="139"/>
      <c r="AU8594" s="139"/>
      <c r="AV8594" s="139"/>
      <c r="AW8594" s="140"/>
      <c r="AX8594" s="8"/>
      <c r="AY8594" s="8"/>
      <c r="AZ8594" s="8"/>
      <c r="BA8594" s="8"/>
      <c r="BB8594" s="122"/>
      <c r="BC8594" s="8"/>
      <c r="BD8594" s="8"/>
      <c r="BE8594" s="8"/>
      <c r="BF8594" s="8"/>
      <c r="BG8594" s="122"/>
      <c r="BH8594" s="8"/>
      <c r="BI8594" s="8"/>
      <c r="BJ8594" s="8"/>
      <c r="BK8594" s="8"/>
      <c r="BL8594" s="122"/>
      <c r="BM8594" s="8"/>
      <c r="BN8594" s="8"/>
      <c r="BO8594" s="8"/>
      <c r="BP8594" s="8"/>
      <c r="BQ8594" s="122"/>
      <c r="BR8594" s="8"/>
      <c r="BS8594" s="8"/>
      <c r="BT8594" s="8"/>
      <c r="BU8594" s="8"/>
      <c r="BV8594" s="122"/>
    </row>
    <row r="8595" spans="1:74" hidden="1" x14ac:dyDescent="0.3">
      <c r="A8595" s="8"/>
      <c r="B8595" s="2" t="s">
        <v>2</v>
      </c>
      <c r="C8595" s="2" t="s">
        <v>3</v>
      </c>
      <c r="D8595" s="2" t="s">
        <v>755</v>
      </c>
      <c r="E8595" s="9" t="s">
        <v>849</v>
      </c>
      <c r="F8595" s="10"/>
      <c r="G8595" s="18" t="s">
        <v>5</v>
      </c>
      <c r="H8595" s="3">
        <v>2024</v>
      </c>
      <c r="I8595" s="20" t="s">
        <v>288</v>
      </c>
      <c r="J8595" s="2" t="s">
        <v>351</v>
      </c>
      <c r="K8595" s="2" t="s">
        <v>318</v>
      </c>
      <c r="L8595" s="163">
        <f t="shared" si="445"/>
        <v>0</v>
      </c>
      <c r="M8595" s="163">
        <f t="shared" si="446"/>
        <v>0</v>
      </c>
      <c r="N8595" s="181"/>
      <c r="O8595" s="8"/>
      <c r="P8595" s="8"/>
      <c r="Q8595" s="8"/>
      <c r="R8595" s="8"/>
      <c r="S8595" s="122"/>
      <c r="T8595" s="8"/>
      <c r="U8595" s="8"/>
      <c r="V8595" s="8"/>
      <c r="W8595" s="8"/>
      <c r="X8595" s="122"/>
      <c r="Y8595" s="8"/>
      <c r="Z8595" s="8"/>
      <c r="AA8595" s="8"/>
      <c r="AB8595" s="8"/>
      <c r="AC8595" s="122"/>
      <c r="AD8595" s="8"/>
      <c r="AE8595" s="8"/>
      <c r="AF8595" s="8"/>
      <c r="AG8595" s="8"/>
      <c r="AH8595" s="122"/>
      <c r="AI8595" s="137"/>
      <c r="AJ8595" s="137"/>
      <c r="AK8595" s="137"/>
      <c r="AL8595" s="137"/>
      <c r="AM8595" s="138"/>
      <c r="AN8595" s="8"/>
      <c r="AO8595" s="8"/>
      <c r="AP8595" s="8"/>
      <c r="AQ8595" s="8"/>
      <c r="AR8595" s="122"/>
      <c r="AS8595" s="139"/>
      <c r="AT8595" s="139"/>
      <c r="AU8595" s="139"/>
      <c r="AV8595" s="139"/>
      <c r="AW8595" s="140"/>
      <c r="AX8595" s="8"/>
      <c r="AY8595" s="8"/>
      <c r="AZ8595" s="8"/>
      <c r="BA8595" s="8"/>
      <c r="BB8595" s="122"/>
      <c r="BC8595" s="8"/>
      <c r="BD8595" s="8"/>
      <c r="BE8595" s="8"/>
      <c r="BF8595" s="8"/>
      <c r="BG8595" s="122"/>
      <c r="BH8595" s="8"/>
      <c r="BI8595" s="8"/>
      <c r="BJ8595" s="8"/>
      <c r="BK8595" s="8"/>
      <c r="BL8595" s="122"/>
      <c r="BM8595" s="8"/>
      <c r="BN8595" s="8"/>
      <c r="BO8595" s="8"/>
      <c r="BP8595" s="8"/>
      <c r="BQ8595" s="122"/>
      <c r="BR8595" s="8"/>
      <c r="BS8595" s="8"/>
      <c r="BT8595" s="8"/>
      <c r="BU8595" s="8"/>
      <c r="BV8595" s="122"/>
    </row>
    <row r="8596" spans="1:74" hidden="1" x14ac:dyDescent="0.3">
      <c r="A8596" s="8"/>
      <c r="B8596" s="2" t="s">
        <v>2</v>
      </c>
      <c r="C8596" s="2" t="s">
        <v>3</v>
      </c>
      <c r="D8596" s="2" t="s">
        <v>755</v>
      </c>
      <c r="E8596" s="9" t="s">
        <v>849</v>
      </c>
      <c r="F8596" s="10"/>
      <c r="G8596" s="18" t="s">
        <v>5</v>
      </c>
      <c r="H8596" s="3">
        <v>2024</v>
      </c>
      <c r="I8596" s="20" t="s">
        <v>288</v>
      </c>
      <c r="J8596" s="2" t="s">
        <v>352</v>
      </c>
      <c r="K8596" s="2" t="s">
        <v>321</v>
      </c>
      <c r="L8596" s="163">
        <f t="shared" si="445"/>
        <v>0</v>
      </c>
      <c r="M8596" s="163">
        <f t="shared" si="446"/>
        <v>0</v>
      </c>
      <c r="N8596" s="181"/>
      <c r="O8596" s="8"/>
      <c r="P8596" s="8"/>
      <c r="Q8596" s="8"/>
      <c r="R8596" s="8"/>
      <c r="S8596" s="122"/>
      <c r="T8596" s="8"/>
      <c r="U8596" s="8"/>
      <c r="V8596" s="8"/>
      <c r="W8596" s="8"/>
      <c r="X8596" s="122"/>
      <c r="Y8596" s="8"/>
      <c r="Z8596" s="8"/>
      <c r="AA8596" s="8"/>
      <c r="AB8596" s="8"/>
      <c r="AC8596" s="122"/>
      <c r="AD8596" s="8"/>
      <c r="AE8596" s="8"/>
      <c r="AF8596" s="8"/>
      <c r="AG8596" s="8"/>
      <c r="AH8596" s="122"/>
      <c r="AI8596" s="137"/>
      <c r="AJ8596" s="137"/>
      <c r="AK8596" s="137"/>
      <c r="AL8596" s="137"/>
      <c r="AM8596" s="138"/>
      <c r="AN8596" s="8"/>
      <c r="AO8596" s="8"/>
      <c r="AP8596" s="8"/>
      <c r="AQ8596" s="8"/>
      <c r="AR8596" s="122"/>
      <c r="AS8596" s="139"/>
      <c r="AT8596" s="139"/>
      <c r="AU8596" s="139"/>
      <c r="AV8596" s="139"/>
      <c r="AW8596" s="140"/>
      <c r="AX8596" s="8"/>
      <c r="AY8596" s="8"/>
      <c r="AZ8596" s="8"/>
      <c r="BA8596" s="8"/>
      <c r="BB8596" s="122"/>
      <c r="BC8596" s="8"/>
      <c r="BD8596" s="8"/>
      <c r="BE8596" s="8"/>
      <c r="BF8596" s="8"/>
      <c r="BG8596" s="122"/>
      <c r="BH8596" s="8"/>
      <c r="BI8596" s="8"/>
      <c r="BJ8596" s="8"/>
      <c r="BK8596" s="8"/>
      <c r="BL8596" s="122"/>
      <c r="BM8596" s="8"/>
      <c r="BN8596" s="8"/>
      <c r="BO8596" s="8"/>
      <c r="BP8596" s="8"/>
      <c r="BQ8596" s="122"/>
      <c r="BR8596" s="8"/>
      <c r="BS8596" s="8"/>
      <c r="BT8596" s="8"/>
      <c r="BU8596" s="8"/>
      <c r="BV8596" s="122"/>
    </row>
    <row r="8597" spans="1:74" hidden="1" x14ac:dyDescent="0.3">
      <c r="A8597" s="8"/>
      <c r="B8597" s="2" t="s">
        <v>2</v>
      </c>
      <c r="C8597" s="2" t="s">
        <v>3</v>
      </c>
      <c r="D8597" s="2" t="s">
        <v>755</v>
      </c>
      <c r="E8597" s="9" t="s">
        <v>849</v>
      </c>
      <c r="F8597" s="10"/>
      <c r="G8597" s="18" t="s">
        <v>5</v>
      </c>
      <c r="H8597" s="3">
        <v>2024</v>
      </c>
      <c r="I8597" s="20" t="s">
        <v>288</v>
      </c>
      <c r="J8597" s="2" t="s">
        <v>345</v>
      </c>
      <c r="K8597" s="2" t="s">
        <v>318</v>
      </c>
      <c r="L8597" s="163">
        <f t="shared" si="445"/>
        <v>0</v>
      </c>
      <c r="M8597" s="163">
        <f t="shared" si="446"/>
        <v>0</v>
      </c>
      <c r="N8597" s="181"/>
      <c r="O8597" s="8"/>
      <c r="P8597" s="8"/>
      <c r="Q8597" s="8"/>
      <c r="R8597" s="8"/>
      <c r="S8597" s="122"/>
      <c r="T8597" s="8"/>
      <c r="U8597" s="8"/>
      <c r="V8597" s="8"/>
      <c r="W8597" s="8"/>
      <c r="X8597" s="122"/>
      <c r="Y8597" s="8"/>
      <c r="Z8597" s="8"/>
      <c r="AA8597" s="8"/>
      <c r="AB8597" s="8"/>
      <c r="AC8597" s="122"/>
      <c r="AD8597" s="8"/>
      <c r="AE8597" s="8"/>
      <c r="AF8597" s="8"/>
      <c r="AG8597" s="8"/>
      <c r="AH8597" s="122"/>
      <c r="AI8597" s="137"/>
      <c r="AJ8597" s="137"/>
      <c r="AK8597" s="137"/>
      <c r="AL8597" s="137"/>
      <c r="AM8597" s="138"/>
      <c r="AN8597" s="8"/>
      <c r="AO8597" s="8"/>
      <c r="AP8597" s="8"/>
      <c r="AQ8597" s="8"/>
      <c r="AR8597" s="122"/>
      <c r="AS8597" s="139"/>
      <c r="AT8597" s="139"/>
      <c r="AU8597" s="139"/>
      <c r="AV8597" s="139"/>
      <c r="AW8597" s="140"/>
      <c r="AX8597" s="8"/>
      <c r="AY8597" s="8"/>
      <c r="AZ8597" s="8"/>
      <c r="BA8597" s="8"/>
      <c r="BB8597" s="122"/>
      <c r="BC8597" s="8"/>
      <c r="BD8597" s="8"/>
      <c r="BE8597" s="8"/>
      <c r="BF8597" s="8"/>
      <c r="BG8597" s="122"/>
      <c r="BH8597" s="8"/>
      <c r="BI8597" s="8"/>
      <c r="BJ8597" s="8"/>
      <c r="BK8597" s="8"/>
      <c r="BL8597" s="122"/>
      <c r="BM8597" s="8"/>
      <c r="BN8597" s="8"/>
      <c r="BO8597" s="8"/>
      <c r="BP8597" s="8"/>
      <c r="BQ8597" s="122"/>
      <c r="BR8597" s="8"/>
      <c r="BS8597" s="8"/>
      <c r="BT8597" s="8"/>
      <c r="BU8597" s="8"/>
      <c r="BV8597" s="122"/>
    </row>
    <row r="8598" spans="1:74" hidden="1" x14ac:dyDescent="0.3">
      <c r="A8598" s="8"/>
      <c r="B8598" s="2" t="s">
        <v>2</v>
      </c>
      <c r="C8598" s="2" t="s">
        <v>3</v>
      </c>
      <c r="D8598" s="2" t="s">
        <v>755</v>
      </c>
      <c r="E8598" s="9" t="s">
        <v>849</v>
      </c>
      <c r="F8598" s="10"/>
      <c r="G8598" s="18" t="s">
        <v>5</v>
      </c>
      <c r="H8598" s="3">
        <v>2024</v>
      </c>
      <c r="I8598" s="20" t="s">
        <v>289</v>
      </c>
      <c r="J8598" s="2" t="s">
        <v>268</v>
      </c>
      <c r="K8598" s="2" t="s">
        <v>318</v>
      </c>
      <c r="L8598" s="163">
        <f t="shared" si="445"/>
        <v>0</v>
      </c>
      <c r="M8598" s="163">
        <f t="shared" si="446"/>
        <v>0</v>
      </c>
      <c r="N8598" s="181"/>
      <c r="O8598" s="8"/>
      <c r="P8598" s="8"/>
      <c r="Q8598" s="8"/>
      <c r="R8598" s="8"/>
      <c r="S8598" s="122"/>
      <c r="T8598" s="8"/>
      <c r="U8598" s="8"/>
      <c r="V8598" s="8"/>
      <c r="W8598" s="8"/>
      <c r="X8598" s="122"/>
      <c r="Y8598" s="8"/>
      <c r="Z8598" s="8"/>
      <c r="AA8598" s="8"/>
      <c r="AB8598" s="8"/>
      <c r="AC8598" s="122"/>
      <c r="AD8598" s="8"/>
      <c r="AE8598" s="8"/>
      <c r="AF8598" s="8"/>
      <c r="AG8598" s="8"/>
      <c r="AH8598" s="122"/>
      <c r="AI8598" s="137"/>
      <c r="AJ8598" s="137"/>
      <c r="AK8598" s="137"/>
      <c r="AL8598" s="137"/>
      <c r="AM8598" s="138"/>
      <c r="AN8598" s="8"/>
      <c r="AO8598" s="8"/>
      <c r="AP8598" s="8"/>
      <c r="AQ8598" s="8"/>
      <c r="AR8598" s="122"/>
      <c r="AS8598" s="139"/>
      <c r="AT8598" s="139"/>
      <c r="AU8598" s="139"/>
      <c r="AV8598" s="139"/>
      <c r="AW8598" s="140"/>
      <c r="AX8598" s="8"/>
      <c r="AY8598" s="8"/>
      <c r="AZ8598" s="8"/>
      <c r="BA8598" s="8"/>
      <c r="BB8598" s="122"/>
      <c r="BC8598" s="8"/>
      <c r="BD8598" s="8"/>
      <c r="BE8598" s="8"/>
      <c r="BF8598" s="8"/>
      <c r="BG8598" s="122"/>
      <c r="BH8598" s="8"/>
      <c r="BI8598" s="8"/>
      <c r="BJ8598" s="8"/>
      <c r="BK8598" s="8"/>
      <c r="BL8598" s="122"/>
      <c r="BM8598" s="8"/>
      <c r="BN8598" s="8"/>
      <c r="BO8598" s="8"/>
      <c r="BP8598" s="8"/>
      <c r="BQ8598" s="122"/>
      <c r="BR8598" s="8"/>
      <c r="BS8598" s="8"/>
      <c r="BT8598" s="8"/>
      <c r="BU8598" s="8"/>
      <c r="BV8598" s="122"/>
    </row>
    <row r="8599" spans="1:74" hidden="1" x14ac:dyDescent="0.3">
      <c r="A8599" s="8"/>
      <c r="B8599" s="2" t="s">
        <v>2</v>
      </c>
      <c r="C8599" s="2" t="s">
        <v>3</v>
      </c>
      <c r="D8599" s="2" t="s">
        <v>755</v>
      </c>
      <c r="E8599" s="9" t="s">
        <v>849</v>
      </c>
      <c r="F8599" s="10"/>
      <c r="G8599" s="18" t="s">
        <v>5</v>
      </c>
      <c r="H8599" s="3">
        <v>2024</v>
      </c>
      <c r="I8599" s="20" t="s">
        <v>289</v>
      </c>
      <c r="J8599" s="2" t="s">
        <v>292</v>
      </c>
      <c r="K8599" s="2" t="s">
        <v>318</v>
      </c>
      <c r="L8599" s="163">
        <f t="shared" si="445"/>
        <v>0</v>
      </c>
      <c r="M8599" s="163">
        <f t="shared" si="446"/>
        <v>0</v>
      </c>
      <c r="N8599" s="181"/>
      <c r="O8599" s="8"/>
      <c r="P8599" s="8"/>
      <c r="Q8599" s="8"/>
      <c r="R8599" s="8"/>
      <c r="S8599" s="122"/>
      <c r="T8599" s="8"/>
      <c r="U8599" s="8"/>
      <c r="V8599" s="8"/>
      <c r="W8599" s="8"/>
      <c r="X8599" s="122"/>
      <c r="Y8599" s="8"/>
      <c r="Z8599" s="8"/>
      <c r="AA8599" s="8"/>
      <c r="AB8599" s="8"/>
      <c r="AC8599" s="122"/>
      <c r="AD8599" s="8"/>
      <c r="AE8599" s="8"/>
      <c r="AF8599" s="8"/>
      <c r="AG8599" s="8"/>
      <c r="AH8599" s="122"/>
      <c r="AI8599" s="137"/>
      <c r="AJ8599" s="137"/>
      <c r="AK8599" s="137"/>
      <c r="AL8599" s="137"/>
      <c r="AM8599" s="138"/>
      <c r="AN8599" s="8"/>
      <c r="AO8599" s="8"/>
      <c r="AP8599" s="8"/>
      <c r="AQ8599" s="8"/>
      <c r="AR8599" s="122"/>
      <c r="AS8599" s="139"/>
      <c r="AT8599" s="139"/>
      <c r="AU8599" s="139"/>
      <c r="AV8599" s="139"/>
      <c r="AW8599" s="140"/>
      <c r="AX8599" s="8"/>
      <c r="AY8599" s="8"/>
      <c r="AZ8599" s="8"/>
      <c r="BA8599" s="8"/>
      <c r="BB8599" s="122"/>
      <c r="BC8599" s="8"/>
      <c r="BD8599" s="8"/>
      <c r="BE8599" s="8"/>
      <c r="BF8599" s="8"/>
      <c r="BG8599" s="122"/>
      <c r="BH8599" s="8"/>
      <c r="BI8599" s="8"/>
      <c r="BJ8599" s="8"/>
      <c r="BK8599" s="8"/>
      <c r="BL8599" s="122"/>
      <c r="BM8599" s="8"/>
      <c r="BN8599" s="8"/>
      <c r="BO8599" s="8"/>
      <c r="BP8599" s="8"/>
      <c r="BQ8599" s="122"/>
      <c r="BR8599" s="8"/>
      <c r="BS8599" s="8"/>
      <c r="BT8599" s="8"/>
      <c r="BU8599" s="8"/>
      <c r="BV8599" s="122"/>
    </row>
    <row r="8600" spans="1:74" hidden="1" x14ac:dyDescent="0.3">
      <c r="A8600" s="8"/>
      <c r="B8600" s="2" t="s">
        <v>2</v>
      </c>
      <c r="C8600" s="2" t="s">
        <v>3</v>
      </c>
      <c r="D8600" s="2" t="s">
        <v>755</v>
      </c>
      <c r="E8600" s="9" t="s">
        <v>849</v>
      </c>
      <c r="F8600" s="10"/>
      <c r="G8600" s="18" t="s">
        <v>5</v>
      </c>
      <c r="H8600" s="3">
        <v>2024</v>
      </c>
      <c r="I8600" s="20" t="s">
        <v>285</v>
      </c>
      <c r="J8600" s="2" t="s">
        <v>293</v>
      </c>
      <c r="K8600" s="2" t="s">
        <v>318</v>
      </c>
      <c r="L8600" s="163">
        <f t="shared" si="445"/>
        <v>0</v>
      </c>
      <c r="M8600" s="163">
        <f t="shared" si="446"/>
        <v>0</v>
      </c>
      <c r="N8600" s="181"/>
      <c r="O8600" s="8"/>
      <c r="P8600" s="8"/>
      <c r="Q8600" s="8"/>
      <c r="R8600" s="8"/>
      <c r="S8600" s="122"/>
      <c r="T8600" s="8"/>
      <c r="U8600" s="8"/>
      <c r="V8600" s="8"/>
      <c r="W8600" s="8"/>
      <c r="X8600" s="122"/>
      <c r="Y8600" s="8"/>
      <c r="Z8600" s="8"/>
      <c r="AA8600" s="8"/>
      <c r="AB8600" s="8"/>
      <c r="AC8600" s="122"/>
      <c r="AD8600" s="8"/>
      <c r="AE8600" s="8"/>
      <c r="AF8600" s="8"/>
      <c r="AG8600" s="8"/>
      <c r="AH8600" s="122"/>
      <c r="AI8600" s="137"/>
      <c r="AJ8600" s="137"/>
      <c r="AK8600" s="137"/>
      <c r="AL8600" s="137"/>
      <c r="AM8600" s="138"/>
      <c r="AN8600" s="8"/>
      <c r="AO8600" s="8"/>
      <c r="AP8600" s="8"/>
      <c r="AQ8600" s="8"/>
      <c r="AR8600" s="122"/>
      <c r="AS8600" s="139"/>
      <c r="AT8600" s="139"/>
      <c r="AU8600" s="139"/>
      <c r="AV8600" s="139"/>
      <c r="AW8600" s="140"/>
      <c r="AX8600" s="8"/>
      <c r="AY8600" s="8"/>
      <c r="AZ8600" s="8"/>
      <c r="BA8600" s="8"/>
      <c r="BB8600" s="122"/>
      <c r="BC8600" s="8"/>
      <c r="BD8600" s="8"/>
      <c r="BE8600" s="8"/>
      <c r="BF8600" s="8"/>
      <c r="BG8600" s="122"/>
      <c r="BH8600" s="8"/>
      <c r="BI8600" s="8"/>
      <c r="BJ8600" s="8"/>
      <c r="BK8600" s="8"/>
      <c r="BL8600" s="122"/>
      <c r="BM8600" s="8"/>
      <c r="BN8600" s="8"/>
      <c r="BO8600" s="8"/>
      <c r="BP8600" s="8"/>
      <c r="BQ8600" s="122"/>
      <c r="BR8600" s="8"/>
      <c r="BS8600" s="8"/>
      <c r="BT8600" s="8"/>
      <c r="BU8600" s="8"/>
      <c r="BV8600" s="122"/>
    </row>
    <row r="8601" spans="1:74" hidden="1" x14ac:dyDescent="0.3">
      <c r="A8601" s="8"/>
      <c r="B8601" s="2" t="s">
        <v>2</v>
      </c>
      <c r="C8601" s="2" t="s">
        <v>3</v>
      </c>
      <c r="D8601" s="2" t="s">
        <v>755</v>
      </c>
      <c r="E8601" s="9" t="s">
        <v>849</v>
      </c>
      <c r="F8601" s="10"/>
      <c r="G8601" s="18" t="s">
        <v>5</v>
      </c>
      <c r="H8601" s="3">
        <v>2024</v>
      </c>
      <c r="I8601" s="20" t="s">
        <v>287</v>
      </c>
      <c r="J8601" s="2" t="s">
        <v>269</v>
      </c>
      <c r="K8601" s="2" t="s">
        <v>320</v>
      </c>
      <c r="L8601" s="163">
        <f t="shared" si="445"/>
        <v>2</v>
      </c>
      <c r="M8601" s="163">
        <f t="shared" si="446"/>
        <v>3.931</v>
      </c>
      <c r="N8601" s="181"/>
      <c r="O8601" s="8"/>
      <c r="P8601" s="8"/>
      <c r="Q8601" s="8"/>
      <c r="R8601" s="8"/>
      <c r="S8601" s="122"/>
      <c r="T8601" s="8"/>
      <c r="U8601" s="8"/>
      <c r="V8601" s="8"/>
      <c r="W8601" s="8"/>
      <c r="X8601" s="122"/>
      <c r="Y8601" s="8"/>
      <c r="Z8601" s="8"/>
      <c r="AA8601" s="8"/>
      <c r="AB8601" s="8"/>
      <c r="AC8601" s="122"/>
      <c r="AD8601" s="8"/>
      <c r="AE8601" s="8"/>
      <c r="AF8601" s="8"/>
      <c r="AG8601" s="8"/>
      <c r="AH8601" s="122"/>
      <c r="AI8601" s="137"/>
      <c r="AJ8601" s="137"/>
      <c r="AK8601" s="137"/>
      <c r="AL8601" s="137"/>
      <c r="AM8601" s="138"/>
      <c r="AN8601" s="8"/>
      <c r="AO8601" s="8"/>
      <c r="AP8601" s="8"/>
      <c r="AQ8601" s="8"/>
      <c r="AR8601" s="122"/>
      <c r="AS8601" s="139"/>
      <c r="AT8601" s="139"/>
      <c r="AU8601" s="139"/>
      <c r="AV8601" s="139"/>
      <c r="AW8601" s="140"/>
      <c r="AX8601" s="8"/>
      <c r="AY8601" s="8"/>
      <c r="AZ8601" s="8"/>
      <c r="BA8601" s="8"/>
      <c r="BB8601" s="122"/>
      <c r="BC8601" s="8"/>
      <c r="BD8601" s="8"/>
      <c r="BE8601" s="8"/>
      <c r="BF8601" s="8"/>
      <c r="BG8601" s="122"/>
      <c r="BH8601" s="8"/>
      <c r="BI8601" s="8"/>
      <c r="BJ8601" s="8"/>
      <c r="BK8601" s="8"/>
      <c r="BL8601" s="122"/>
      <c r="BM8601" s="8"/>
      <c r="BN8601" s="8"/>
      <c r="BO8601" s="8"/>
      <c r="BP8601" s="8"/>
      <c r="BQ8601" s="122"/>
      <c r="BR8601" s="8"/>
      <c r="BS8601" s="8"/>
      <c r="BT8601" s="8"/>
      <c r="BU8601" s="8">
        <v>2</v>
      </c>
      <c r="BV8601" s="122">
        <v>3.931</v>
      </c>
    </row>
    <row r="8602" spans="1:74" hidden="1" x14ac:dyDescent="0.3">
      <c r="A8602" s="8"/>
      <c r="B8602" s="2" t="s">
        <v>2</v>
      </c>
      <c r="C8602" s="2" t="s">
        <v>3</v>
      </c>
      <c r="D8602" s="2" t="s">
        <v>755</v>
      </c>
      <c r="E8602" s="9" t="s">
        <v>849</v>
      </c>
      <c r="F8602" s="10"/>
      <c r="G8602" s="18" t="s">
        <v>5</v>
      </c>
      <c r="H8602" s="3">
        <v>2024</v>
      </c>
      <c r="I8602" s="20" t="s">
        <v>287</v>
      </c>
      <c r="J8602" s="2" t="s">
        <v>270</v>
      </c>
      <c r="K8602" s="2" t="s">
        <v>320</v>
      </c>
      <c r="L8602" s="163">
        <f t="shared" si="445"/>
        <v>0</v>
      </c>
      <c r="M8602" s="163">
        <f t="shared" si="446"/>
        <v>0</v>
      </c>
      <c r="N8602" s="181"/>
      <c r="O8602" s="8"/>
      <c r="P8602" s="8"/>
      <c r="Q8602" s="8"/>
      <c r="R8602" s="8"/>
      <c r="S8602" s="122"/>
      <c r="T8602" s="8"/>
      <c r="U8602" s="8"/>
      <c r="V8602" s="8"/>
      <c r="W8602" s="8"/>
      <c r="X8602" s="122"/>
      <c r="Y8602" s="8"/>
      <c r="Z8602" s="8"/>
      <c r="AA8602" s="8"/>
      <c r="AB8602" s="8"/>
      <c r="AC8602" s="122"/>
      <c r="AD8602" s="8"/>
      <c r="AE8602" s="8"/>
      <c r="AF8602" s="8"/>
      <c r="AG8602" s="8"/>
      <c r="AH8602" s="122"/>
      <c r="AI8602" s="137"/>
      <c r="AJ8602" s="137"/>
      <c r="AK8602" s="137"/>
      <c r="AL8602" s="137"/>
      <c r="AM8602" s="138"/>
      <c r="AN8602" s="8"/>
      <c r="AO8602" s="8"/>
      <c r="AP8602" s="8"/>
      <c r="AQ8602" s="8"/>
      <c r="AR8602" s="122"/>
      <c r="AS8602" s="139"/>
      <c r="AT8602" s="139"/>
      <c r="AU8602" s="139"/>
      <c r="AV8602" s="139"/>
      <c r="AW8602" s="140"/>
      <c r="AX8602" s="8"/>
      <c r="AY8602" s="8"/>
      <c r="AZ8602" s="8"/>
      <c r="BA8602" s="8"/>
      <c r="BB8602" s="122"/>
      <c r="BC8602" s="8"/>
      <c r="BD8602" s="8"/>
      <c r="BE8602" s="8"/>
      <c r="BF8602" s="8"/>
      <c r="BG8602" s="122"/>
      <c r="BH8602" s="8"/>
      <c r="BI8602" s="8"/>
      <c r="BJ8602" s="8"/>
      <c r="BK8602" s="8"/>
      <c r="BL8602" s="122"/>
      <c r="BM8602" s="8"/>
      <c r="BN8602" s="8"/>
      <c r="BO8602" s="8"/>
      <c r="BP8602" s="8"/>
      <c r="BQ8602" s="122"/>
      <c r="BR8602" s="8"/>
      <c r="BS8602" s="8"/>
      <c r="BT8602" s="8"/>
      <c r="BU8602" s="8"/>
      <c r="BV8602" s="122"/>
    </row>
    <row r="8603" spans="1:74" hidden="1" x14ac:dyDescent="0.3">
      <c r="A8603" s="8"/>
      <c r="B8603" s="2" t="s">
        <v>2</v>
      </c>
      <c r="C8603" s="2" t="s">
        <v>3</v>
      </c>
      <c r="D8603" s="2" t="s">
        <v>755</v>
      </c>
      <c r="E8603" s="9" t="s">
        <v>849</v>
      </c>
      <c r="F8603" s="10"/>
      <c r="G8603" s="18" t="s">
        <v>5</v>
      </c>
      <c r="H8603" s="3">
        <v>2024</v>
      </c>
      <c r="I8603" s="20" t="s">
        <v>290</v>
      </c>
      <c r="J8603" s="2" t="s">
        <v>271</v>
      </c>
      <c r="K8603" s="2" t="s">
        <v>321</v>
      </c>
      <c r="L8603" s="163">
        <f t="shared" si="445"/>
        <v>0</v>
      </c>
      <c r="M8603" s="163">
        <f t="shared" si="446"/>
        <v>0</v>
      </c>
      <c r="N8603" s="181"/>
      <c r="O8603" s="8"/>
      <c r="P8603" s="8"/>
      <c r="Q8603" s="8"/>
      <c r="R8603" s="8"/>
      <c r="S8603" s="122"/>
      <c r="T8603" s="8"/>
      <c r="U8603" s="8"/>
      <c r="V8603" s="8"/>
      <c r="W8603" s="8"/>
      <c r="X8603" s="122"/>
      <c r="Y8603" s="8"/>
      <c r="Z8603" s="8"/>
      <c r="AA8603" s="8"/>
      <c r="AB8603" s="8"/>
      <c r="AC8603" s="122"/>
      <c r="AD8603" s="8"/>
      <c r="AE8603" s="8"/>
      <c r="AF8603" s="8"/>
      <c r="AG8603" s="8"/>
      <c r="AH8603" s="122"/>
      <c r="AI8603" s="137"/>
      <c r="AJ8603" s="137"/>
      <c r="AK8603" s="137"/>
      <c r="AL8603" s="137"/>
      <c r="AM8603" s="138"/>
      <c r="AN8603" s="8"/>
      <c r="AO8603" s="8"/>
      <c r="AP8603" s="8"/>
      <c r="AQ8603" s="8"/>
      <c r="AR8603" s="122"/>
      <c r="AS8603" s="139"/>
      <c r="AT8603" s="139"/>
      <c r="AU8603" s="139"/>
      <c r="AV8603" s="139"/>
      <c r="AW8603" s="140"/>
      <c r="AX8603" s="8"/>
      <c r="AY8603" s="8"/>
      <c r="AZ8603" s="8"/>
      <c r="BA8603" s="8"/>
      <c r="BB8603" s="122"/>
      <c r="BC8603" s="8"/>
      <c r="BD8603" s="8"/>
      <c r="BE8603" s="8"/>
      <c r="BF8603" s="8"/>
      <c r="BG8603" s="122"/>
      <c r="BH8603" s="8"/>
      <c r="BI8603" s="8"/>
      <c r="BJ8603" s="8"/>
      <c r="BK8603" s="8"/>
      <c r="BL8603" s="122"/>
      <c r="BM8603" s="8"/>
      <c r="BN8603" s="8"/>
      <c r="BO8603" s="8"/>
      <c r="BP8603" s="8"/>
      <c r="BQ8603" s="122"/>
      <c r="BR8603" s="8"/>
      <c r="BS8603" s="8"/>
      <c r="BT8603" s="8"/>
      <c r="BU8603" s="8"/>
      <c r="BV8603" s="122"/>
    </row>
    <row r="8604" spans="1:74" hidden="1" x14ac:dyDescent="0.3">
      <c r="A8604" s="8"/>
      <c r="B8604" s="2" t="s">
        <v>2</v>
      </c>
      <c r="C8604" s="2" t="s">
        <v>3</v>
      </c>
      <c r="D8604" s="2" t="s">
        <v>755</v>
      </c>
      <c r="E8604" s="9" t="s">
        <v>849</v>
      </c>
      <c r="F8604" s="10"/>
      <c r="G8604" s="18" t="s">
        <v>5</v>
      </c>
      <c r="H8604" s="3">
        <v>2024</v>
      </c>
      <c r="I8604" s="20" t="s">
        <v>284</v>
      </c>
      <c r="J8604" s="2" t="s">
        <v>294</v>
      </c>
      <c r="K8604" s="2" t="s">
        <v>320</v>
      </c>
      <c r="L8604" s="163">
        <f t="shared" si="445"/>
        <v>0</v>
      </c>
      <c r="M8604" s="163">
        <f t="shared" si="446"/>
        <v>0</v>
      </c>
      <c r="N8604" s="181"/>
      <c r="O8604" s="8"/>
      <c r="P8604" s="8"/>
      <c r="Q8604" s="8"/>
      <c r="R8604" s="8"/>
      <c r="S8604" s="122"/>
      <c r="T8604" s="8"/>
      <c r="U8604" s="8"/>
      <c r="V8604" s="8"/>
      <c r="W8604" s="8"/>
      <c r="X8604" s="122"/>
      <c r="Y8604" s="8"/>
      <c r="Z8604" s="8"/>
      <c r="AA8604" s="8"/>
      <c r="AB8604" s="8"/>
      <c r="AC8604" s="122"/>
      <c r="AD8604" s="8"/>
      <c r="AE8604" s="8"/>
      <c r="AF8604" s="8"/>
      <c r="AG8604" s="8"/>
      <c r="AH8604" s="122"/>
      <c r="AI8604" s="137"/>
      <c r="AJ8604" s="137"/>
      <c r="AK8604" s="137"/>
      <c r="AL8604" s="137"/>
      <c r="AM8604" s="138"/>
      <c r="AN8604" s="8"/>
      <c r="AO8604" s="8"/>
      <c r="AP8604" s="8"/>
      <c r="AQ8604" s="8"/>
      <c r="AR8604" s="122"/>
      <c r="AS8604" s="139"/>
      <c r="AT8604" s="139"/>
      <c r="AU8604" s="139"/>
      <c r="AV8604" s="139"/>
      <c r="AW8604" s="140"/>
      <c r="AX8604" s="8"/>
      <c r="AY8604" s="8"/>
      <c r="AZ8604" s="8"/>
      <c r="BA8604" s="8"/>
      <c r="BB8604" s="122"/>
      <c r="BC8604" s="8"/>
      <c r="BD8604" s="8"/>
      <c r="BE8604" s="8"/>
      <c r="BF8604" s="8"/>
      <c r="BG8604" s="122"/>
      <c r="BH8604" s="8"/>
      <c r="BI8604" s="8"/>
      <c r="BJ8604" s="8"/>
      <c r="BK8604" s="8"/>
      <c r="BL8604" s="122"/>
      <c r="BM8604" s="8"/>
      <c r="BN8604" s="8"/>
      <c r="BO8604" s="8"/>
      <c r="BP8604" s="8"/>
      <c r="BQ8604" s="122"/>
      <c r="BR8604" s="8"/>
      <c r="BS8604" s="8"/>
      <c r="BT8604" s="8"/>
      <c r="BU8604" s="8"/>
      <c r="BV8604" s="122"/>
    </row>
    <row r="8605" spans="1:74" hidden="1" x14ac:dyDescent="0.3">
      <c r="A8605" s="8"/>
      <c r="B8605" s="2" t="s">
        <v>2</v>
      </c>
      <c r="C8605" s="2" t="s">
        <v>3</v>
      </c>
      <c r="D8605" s="2" t="s">
        <v>755</v>
      </c>
      <c r="E8605" s="9" t="s">
        <v>849</v>
      </c>
      <c r="F8605" s="10"/>
      <c r="G8605" s="18" t="s">
        <v>5</v>
      </c>
      <c r="H8605" s="3">
        <v>2024</v>
      </c>
      <c r="I8605" s="20" t="s">
        <v>284</v>
      </c>
      <c r="J8605" s="2" t="s">
        <v>346</v>
      </c>
      <c r="K8605" s="2" t="s">
        <v>320</v>
      </c>
      <c r="L8605" s="163">
        <f t="shared" si="445"/>
        <v>0</v>
      </c>
      <c r="M8605" s="163">
        <f t="shared" si="446"/>
        <v>0</v>
      </c>
      <c r="N8605" s="181"/>
      <c r="O8605" s="8"/>
      <c r="P8605" s="8"/>
      <c r="Q8605" s="8"/>
      <c r="R8605" s="8"/>
      <c r="S8605" s="122"/>
      <c r="T8605" s="8"/>
      <c r="U8605" s="8"/>
      <c r="V8605" s="8"/>
      <c r="W8605" s="8"/>
      <c r="X8605" s="122"/>
      <c r="Y8605" s="8"/>
      <c r="Z8605" s="8"/>
      <c r="AA8605" s="8"/>
      <c r="AB8605" s="8"/>
      <c r="AC8605" s="122"/>
      <c r="AD8605" s="8"/>
      <c r="AE8605" s="8"/>
      <c r="AF8605" s="8"/>
      <c r="AG8605" s="8"/>
      <c r="AH8605" s="122"/>
      <c r="AI8605" s="137"/>
      <c r="AJ8605" s="137"/>
      <c r="AK8605" s="137"/>
      <c r="AL8605" s="137"/>
      <c r="AM8605" s="138"/>
      <c r="AN8605" s="8"/>
      <c r="AO8605" s="8"/>
      <c r="AP8605" s="8"/>
      <c r="AQ8605" s="8"/>
      <c r="AR8605" s="122"/>
      <c r="AS8605" s="139"/>
      <c r="AT8605" s="139"/>
      <c r="AU8605" s="139"/>
      <c r="AV8605" s="139"/>
      <c r="AW8605" s="140"/>
      <c r="AX8605" s="8"/>
      <c r="AY8605" s="8"/>
      <c r="AZ8605" s="8"/>
      <c r="BA8605" s="8"/>
      <c r="BB8605" s="122"/>
      <c r="BC8605" s="8"/>
      <c r="BD8605" s="8"/>
      <c r="BE8605" s="8"/>
      <c r="BF8605" s="8"/>
      <c r="BG8605" s="122"/>
      <c r="BH8605" s="8"/>
      <c r="BI8605" s="8"/>
      <c r="BJ8605" s="8"/>
      <c r="BK8605" s="8"/>
      <c r="BL8605" s="122"/>
      <c r="BM8605" s="8"/>
      <c r="BN8605" s="8"/>
      <c r="BO8605" s="8"/>
      <c r="BP8605" s="8"/>
      <c r="BQ8605" s="122"/>
      <c r="BR8605" s="8"/>
      <c r="BS8605" s="8"/>
      <c r="BT8605" s="8"/>
      <c r="BU8605" s="8"/>
      <c r="BV8605" s="122"/>
    </row>
    <row r="8606" spans="1:74" hidden="1" x14ac:dyDescent="0.3">
      <c r="A8606" s="8"/>
      <c r="B8606" s="2" t="s">
        <v>2</v>
      </c>
      <c r="C8606" s="2" t="s">
        <v>3</v>
      </c>
      <c r="D8606" s="2" t="s">
        <v>755</v>
      </c>
      <c r="E8606" s="9" t="s">
        <v>849</v>
      </c>
      <c r="F8606" s="10"/>
      <c r="G8606" s="18" t="s">
        <v>5</v>
      </c>
      <c r="H8606" s="3">
        <v>2024</v>
      </c>
      <c r="I8606" s="20" t="s">
        <v>284</v>
      </c>
      <c r="J8606" s="2" t="s">
        <v>295</v>
      </c>
      <c r="K8606" s="2" t="s">
        <v>320</v>
      </c>
      <c r="L8606" s="163">
        <f t="shared" si="445"/>
        <v>0</v>
      </c>
      <c r="M8606" s="163">
        <f t="shared" si="446"/>
        <v>0</v>
      </c>
      <c r="N8606" s="181"/>
      <c r="O8606" s="8"/>
      <c r="P8606" s="8"/>
      <c r="Q8606" s="8"/>
      <c r="R8606" s="8"/>
      <c r="S8606" s="122"/>
      <c r="T8606" s="8"/>
      <c r="U8606" s="8"/>
      <c r="V8606" s="8"/>
      <c r="W8606" s="8"/>
      <c r="X8606" s="122"/>
      <c r="Y8606" s="8"/>
      <c r="Z8606" s="8"/>
      <c r="AA8606" s="8"/>
      <c r="AB8606" s="8"/>
      <c r="AC8606" s="122"/>
      <c r="AD8606" s="8"/>
      <c r="AE8606" s="8"/>
      <c r="AF8606" s="8"/>
      <c r="AG8606" s="8"/>
      <c r="AH8606" s="122"/>
      <c r="AI8606" s="137"/>
      <c r="AJ8606" s="137"/>
      <c r="AK8606" s="137"/>
      <c r="AL8606" s="137"/>
      <c r="AM8606" s="138"/>
      <c r="AN8606" s="8"/>
      <c r="AO8606" s="8"/>
      <c r="AP8606" s="8"/>
      <c r="AQ8606" s="8"/>
      <c r="AR8606" s="122"/>
      <c r="AS8606" s="139"/>
      <c r="AT8606" s="139"/>
      <c r="AU8606" s="139"/>
      <c r="AV8606" s="139"/>
      <c r="AW8606" s="140"/>
      <c r="AX8606" s="8"/>
      <c r="AY8606" s="8"/>
      <c r="AZ8606" s="8"/>
      <c r="BA8606" s="8"/>
      <c r="BB8606" s="122"/>
      <c r="BC8606" s="8"/>
      <c r="BD8606" s="8"/>
      <c r="BE8606" s="8"/>
      <c r="BF8606" s="8"/>
      <c r="BG8606" s="122"/>
      <c r="BH8606" s="8"/>
      <c r="BI8606" s="8"/>
      <c r="BJ8606" s="8"/>
      <c r="BK8606" s="8"/>
      <c r="BL8606" s="122"/>
      <c r="BM8606" s="8"/>
      <c r="BN8606" s="8"/>
      <c r="BO8606" s="8"/>
      <c r="BP8606" s="8"/>
      <c r="BQ8606" s="122"/>
      <c r="BR8606" s="8"/>
      <c r="BS8606" s="8"/>
      <c r="BT8606" s="8"/>
      <c r="BU8606" s="8"/>
      <c r="BV8606" s="122"/>
    </row>
    <row r="8607" spans="1:74" hidden="1" x14ac:dyDescent="0.3">
      <c r="A8607" s="8"/>
      <c r="B8607" s="2" t="s">
        <v>2</v>
      </c>
      <c r="C8607" s="2" t="s">
        <v>3</v>
      </c>
      <c r="D8607" s="2" t="s">
        <v>755</v>
      </c>
      <c r="E8607" s="9" t="s">
        <v>849</v>
      </c>
      <c r="F8607" s="10"/>
      <c r="G8607" s="18" t="s">
        <v>5</v>
      </c>
      <c r="H8607" s="3">
        <v>2024</v>
      </c>
      <c r="I8607" s="20" t="s">
        <v>290</v>
      </c>
      <c r="J8607" s="2" t="s">
        <v>299</v>
      </c>
      <c r="K8607" s="2" t="s">
        <v>318</v>
      </c>
      <c r="L8607" s="163">
        <f t="shared" si="445"/>
        <v>0</v>
      </c>
      <c r="M8607" s="163">
        <f t="shared" si="446"/>
        <v>0</v>
      </c>
      <c r="N8607" s="181"/>
      <c r="O8607" s="8"/>
      <c r="P8607" s="8"/>
      <c r="Q8607" s="8"/>
      <c r="R8607" s="8"/>
      <c r="S8607" s="122"/>
      <c r="T8607" s="8"/>
      <c r="U8607" s="8"/>
      <c r="V8607" s="8"/>
      <c r="W8607" s="8"/>
      <c r="X8607" s="122"/>
      <c r="Y8607" s="8"/>
      <c r="Z8607" s="8"/>
      <c r="AA8607" s="8"/>
      <c r="AB8607" s="8"/>
      <c r="AC8607" s="122"/>
      <c r="AD8607" s="8"/>
      <c r="AE8607" s="8"/>
      <c r="AF8607" s="8"/>
      <c r="AG8607" s="8"/>
      <c r="AH8607" s="122"/>
      <c r="AI8607" s="137"/>
      <c r="AJ8607" s="137"/>
      <c r="AK8607" s="137"/>
      <c r="AL8607" s="137"/>
      <c r="AM8607" s="138"/>
      <c r="AN8607" s="8"/>
      <c r="AO8607" s="8"/>
      <c r="AP8607" s="8"/>
      <c r="AQ8607" s="8"/>
      <c r="AR8607" s="122"/>
      <c r="AS8607" s="139"/>
      <c r="AT8607" s="139"/>
      <c r="AU8607" s="139"/>
      <c r="AV8607" s="139"/>
      <c r="AW8607" s="140"/>
      <c r="AX8607" s="8"/>
      <c r="AY8607" s="8"/>
      <c r="AZ8607" s="8"/>
      <c r="BA8607" s="8"/>
      <c r="BB8607" s="122"/>
      <c r="BC8607" s="8"/>
      <c r="BD8607" s="8"/>
      <c r="BE8607" s="8"/>
      <c r="BF8607" s="8"/>
      <c r="BG8607" s="122"/>
      <c r="BH8607" s="8"/>
      <c r="BI8607" s="8"/>
      <c r="BJ8607" s="8"/>
      <c r="BK8607" s="8"/>
      <c r="BL8607" s="122"/>
      <c r="BM8607" s="8"/>
      <c r="BN8607" s="8"/>
      <c r="BO8607" s="8"/>
      <c r="BP8607" s="8"/>
      <c r="BQ8607" s="122"/>
      <c r="BR8607" s="8"/>
      <c r="BS8607" s="8"/>
      <c r="BT8607" s="8"/>
      <c r="BU8607" s="8"/>
      <c r="BV8607" s="122"/>
    </row>
    <row r="8608" spans="1:74" hidden="1" x14ac:dyDescent="0.3">
      <c r="A8608" s="8"/>
      <c r="B8608" s="2" t="s">
        <v>2</v>
      </c>
      <c r="C8608" s="2" t="s">
        <v>3</v>
      </c>
      <c r="D8608" s="2" t="s">
        <v>755</v>
      </c>
      <c r="E8608" s="9" t="s">
        <v>849</v>
      </c>
      <c r="F8608" s="10"/>
      <c r="G8608" s="18" t="s">
        <v>5</v>
      </c>
      <c r="H8608" s="3">
        <v>2024</v>
      </c>
      <c r="I8608" s="20" t="s">
        <v>315</v>
      </c>
      <c r="J8608" s="2" t="s">
        <v>347</v>
      </c>
      <c r="K8608" s="2" t="s">
        <v>320</v>
      </c>
      <c r="L8608" s="163">
        <f t="shared" si="445"/>
        <v>0</v>
      </c>
      <c r="M8608" s="163">
        <f t="shared" si="446"/>
        <v>0</v>
      </c>
      <c r="N8608" s="181"/>
      <c r="O8608" s="8"/>
      <c r="P8608" s="8"/>
      <c r="Q8608" s="8"/>
      <c r="R8608" s="8"/>
      <c r="S8608" s="122"/>
      <c r="T8608" s="8"/>
      <c r="U8608" s="8"/>
      <c r="V8608" s="8"/>
      <c r="W8608" s="8"/>
      <c r="X8608" s="122"/>
      <c r="Y8608" s="8"/>
      <c r="Z8608" s="8"/>
      <c r="AA8608" s="8"/>
      <c r="AB8608" s="8"/>
      <c r="AC8608" s="122"/>
      <c r="AD8608" s="8"/>
      <c r="AE8608" s="8"/>
      <c r="AF8608" s="8"/>
      <c r="AG8608" s="8"/>
      <c r="AH8608" s="122"/>
      <c r="AI8608" s="137"/>
      <c r="AJ8608" s="137"/>
      <c r="AK8608" s="137"/>
      <c r="AL8608" s="137"/>
      <c r="AM8608" s="138"/>
      <c r="AN8608" s="8"/>
      <c r="AO8608" s="8"/>
      <c r="AP8608" s="8"/>
      <c r="AQ8608" s="8"/>
      <c r="AR8608" s="122"/>
      <c r="AS8608" s="139"/>
      <c r="AT8608" s="139"/>
      <c r="AU8608" s="139"/>
      <c r="AV8608" s="139"/>
      <c r="AW8608" s="140"/>
      <c r="AX8608" s="8"/>
      <c r="AY8608" s="8"/>
      <c r="AZ8608" s="8"/>
      <c r="BA8608" s="8"/>
      <c r="BB8608" s="122"/>
      <c r="BC8608" s="8"/>
      <c r="BD8608" s="8"/>
      <c r="BE8608" s="8"/>
      <c r="BF8608" s="8"/>
      <c r="BG8608" s="122"/>
      <c r="BH8608" s="8"/>
      <c r="BI8608" s="8"/>
      <c r="BJ8608" s="8"/>
      <c r="BK8608" s="8"/>
      <c r="BL8608" s="122"/>
      <c r="BM8608" s="8"/>
      <c r="BN8608" s="8"/>
      <c r="BO8608" s="8"/>
      <c r="BP8608" s="8"/>
      <c r="BQ8608" s="122"/>
      <c r="BR8608" s="8"/>
      <c r="BS8608" s="8"/>
      <c r="BT8608" s="8"/>
      <c r="BU8608" s="8"/>
      <c r="BV8608" s="122"/>
    </row>
    <row r="8609" spans="1:74" hidden="1" x14ac:dyDescent="0.3">
      <c r="A8609" s="8"/>
      <c r="B8609" s="2" t="s">
        <v>2</v>
      </c>
      <c r="C8609" s="2" t="s">
        <v>3</v>
      </c>
      <c r="D8609" s="2" t="s">
        <v>755</v>
      </c>
      <c r="E8609" s="9" t="s">
        <v>849</v>
      </c>
      <c r="F8609" s="10"/>
      <c r="G8609" s="18" t="s">
        <v>5</v>
      </c>
      <c r="H8609" s="3">
        <v>2024</v>
      </c>
      <c r="I8609" s="20" t="s">
        <v>315</v>
      </c>
      <c r="J8609" s="2" t="s">
        <v>296</v>
      </c>
      <c r="K8609" s="2" t="s">
        <v>321</v>
      </c>
      <c r="L8609" s="163">
        <f t="shared" si="445"/>
        <v>0</v>
      </c>
      <c r="M8609" s="163">
        <f t="shared" si="446"/>
        <v>0</v>
      </c>
      <c r="N8609" s="181"/>
      <c r="O8609" s="8"/>
      <c r="P8609" s="8"/>
      <c r="Q8609" s="8"/>
      <c r="R8609" s="8"/>
      <c r="S8609" s="122"/>
      <c r="T8609" s="8"/>
      <c r="U8609" s="8"/>
      <c r="V8609" s="8"/>
      <c r="W8609" s="8"/>
      <c r="X8609" s="122"/>
      <c r="Y8609" s="8"/>
      <c r="Z8609" s="8"/>
      <c r="AA8609" s="8"/>
      <c r="AB8609" s="8"/>
      <c r="AC8609" s="122"/>
      <c r="AD8609" s="8"/>
      <c r="AE8609" s="8"/>
      <c r="AF8609" s="8"/>
      <c r="AG8609" s="8"/>
      <c r="AH8609" s="122"/>
      <c r="AI8609" s="137"/>
      <c r="AJ8609" s="137"/>
      <c r="AK8609" s="137"/>
      <c r="AL8609" s="137"/>
      <c r="AM8609" s="138"/>
      <c r="AN8609" s="8"/>
      <c r="AO8609" s="8"/>
      <c r="AP8609" s="8"/>
      <c r="AQ8609" s="8"/>
      <c r="AR8609" s="122"/>
      <c r="AS8609" s="139"/>
      <c r="AT8609" s="139"/>
      <c r="AU8609" s="139"/>
      <c r="AV8609" s="139"/>
      <c r="AW8609" s="140"/>
      <c r="AX8609" s="8"/>
      <c r="AY8609" s="8"/>
      <c r="AZ8609" s="8"/>
      <c r="BA8609" s="8"/>
      <c r="BB8609" s="122"/>
      <c r="BC8609" s="8"/>
      <c r="BD8609" s="8"/>
      <c r="BE8609" s="8"/>
      <c r="BF8609" s="8"/>
      <c r="BG8609" s="122"/>
      <c r="BH8609" s="8"/>
      <c r="BI8609" s="8"/>
      <c r="BJ8609" s="8"/>
      <c r="BK8609" s="8"/>
      <c r="BL8609" s="122"/>
      <c r="BM8609" s="8"/>
      <c r="BN8609" s="8"/>
      <c r="BO8609" s="8"/>
      <c r="BP8609" s="8"/>
      <c r="BQ8609" s="122"/>
      <c r="BR8609" s="8"/>
      <c r="BS8609" s="8"/>
      <c r="BT8609" s="8"/>
      <c r="BU8609" s="8"/>
      <c r="BV8609" s="122"/>
    </row>
    <row r="8610" spans="1:74" hidden="1" x14ac:dyDescent="0.3">
      <c r="A8610" s="8"/>
      <c r="B8610" s="2" t="s">
        <v>2</v>
      </c>
      <c r="C8610" s="2" t="s">
        <v>3</v>
      </c>
      <c r="D8610" s="2" t="s">
        <v>755</v>
      </c>
      <c r="E8610" s="9" t="s">
        <v>849</v>
      </c>
      <c r="F8610" s="10"/>
      <c r="G8610" s="18" t="s">
        <v>5</v>
      </c>
      <c r="H8610" s="3">
        <v>2024</v>
      </c>
      <c r="I8610" s="20" t="s">
        <v>316</v>
      </c>
      <c r="J8610" s="2" t="s">
        <v>297</v>
      </c>
      <c r="K8610" s="2" t="s">
        <v>318</v>
      </c>
      <c r="L8610" s="163">
        <f t="shared" si="445"/>
        <v>0</v>
      </c>
      <c r="M8610" s="163">
        <f t="shared" si="446"/>
        <v>0</v>
      </c>
      <c r="N8610" s="181"/>
      <c r="O8610" s="8"/>
      <c r="P8610" s="8"/>
      <c r="Q8610" s="8"/>
      <c r="R8610" s="8"/>
      <c r="S8610" s="122"/>
      <c r="T8610" s="8"/>
      <c r="U8610" s="8"/>
      <c r="V8610" s="8"/>
      <c r="W8610" s="8"/>
      <c r="X8610" s="122"/>
      <c r="Y8610" s="8"/>
      <c r="Z8610" s="8"/>
      <c r="AA8610" s="8"/>
      <c r="AB8610" s="8"/>
      <c r="AC8610" s="122"/>
      <c r="AD8610" s="8"/>
      <c r="AE8610" s="8"/>
      <c r="AF8610" s="8"/>
      <c r="AG8610" s="8"/>
      <c r="AH8610" s="122"/>
      <c r="AI8610" s="137"/>
      <c r="AJ8610" s="137"/>
      <c r="AK8610" s="137"/>
      <c r="AL8610" s="137"/>
      <c r="AM8610" s="138"/>
      <c r="AN8610" s="8"/>
      <c r="AO8610" s="8"/>
      <c r="AP8610" s="8"/>
      <c r="AQ8610" s="8"/>
      <c r="AR8610" s="122"/>
      <c r="AS8610" s="139"/>
      <c r="AT8610" s="139"/>
      <c r="AU8610" s="139"/>
      <c r="AV8610" s="139"/>
      <c r="AW8610" s="140"/>
      <c r="AX8610" s="8"/>
      <c r="AY8610" s="8"/>
      <c r="AZ8610" s="8"/>
      <c r="BA8610" s="8"/>
      <c r="BB8610" s="122"/>
      <c r="BC8610" s="8"/>
      <c r="BD8610" s="8"/>
      <c r="BE8610" s="8"/>
      <c r="BF8610" s="8"/>
      <c r="BG8610" s="122"/>
      <c r="BH8610" s="8"/>
      <c r="BI8610" s="8"/>
      <c r="BJ8610" s="8"/>
      <c r="BK8610" s="8"/>
      <c r="BL8610" s="122"/>
      <c r="BM8610" s="8"/>
      <c r="BN8610" s="8"/>
      <c r="BO8610" s="8"/>
      <c r="BP8610" s="8"/>
      <c r="BQ8610" s="122"/>
      <c r="BR8610" s="8"/>
      <c r="BS8610" s="8"/>
      <c r="BT8610" s="8"/>
      <c r="BU8610" s="8"/>
      <c r="BV8610" s="122"/>
    </row>
    <row r="8611" spans="1:74" hidden="1" x14ac:dyDescent="0.3">
      <c r="A8611" s="8"/>
      <c r="B8611" s="2" t="s">
        <v>2</v>
      </c>
      <c r="C8611" s="2" t="s">
        <v>3</v>
      </c>
      <c r="D8611" s="2" t="s">
        <v>755</v>
      </c>
      <c r="E8611" s="9" t="s">
        <v>849</v>
      </c>
      <c r="F8611" s="10"/>
      <c r="G8611" s="18" t="s">
        <v>5</v>
      </c>
      <c r="H8611" s="3">
        <v>2024</v>
      </c>
      <c r="I8611" s="20" t="s">
        <v>316</v>
      </c>
      <c r="J8611" s="8" t="s">
        <v>348</v>
      </c>
      <c r="K8611" s="8" t="s">
        <v>320</v>
      </c>
      <c r="L8611" s="163">
        <f t="shared" si="445"/>
        <v>0</v>
      </c>
      <c r="M8611" s="163">
        <f t="shared" si="446"/>
        <v>0</v>
      </c>
      <c r="N8611" s="181"/>
      <c r="O8611" s="8"/>
      <c r="P8611" s="8"/>
      <c r="Q8611" s="8"/>
      <c r="R8611" s="8"/>
      <c r="S8611" s="122"/>
      <c r="T8611" s="8"/>
      <c r="U8611" s="8"/>
      <c r="V8611" s="8"/>
      <c r="W8611" s="8"/>
      <c r="X8611" s="122"/>
      <c r="Y8611" s="8"/>
      <c r="Z8611" s="8"/>
      <c r="AA8611" s="8"/>
      <c r="AB8611" s="8"/>
      <c r="AC8611" s="122"/>
      <c r="AD8611" s="8"/>
      <c r="AE8611" s="8"/>
      <c r="AF8611" s="8"/>
      <c r="AG8611" s="8"/>
      <c r="AH8611" s="122"/>
      <c r="AI8611" s="137"/>
      <c r="AJ8611" s="137"/>
      <c r="AK8611" s="137"/>
      <c r="AL8611" s="137"/>
      <c r="AM8611" s="138"/>
      <c r="AN8611" s="8"/>
      <c r="AO8611" s="8"/>
      <c r="AP8611" s="8"/>
      <c r="AQ8611" s="8"/>
      <c r="AR8611" s="122"/>
      <c r="AS8611" s="139"/>
      <c r="AT8611" s="139"/>
      <c r="AU8611" s="139"/>
      <c r="AV8611" s="139"/>
      <c r="AW8611" s="140"/>
      <c r="AX8611" s="8"/>
      <c r="AY8611" s="8"/>
      <c r="AZ8611" s="8"/>
      <c r="BA8611" s="8"/>
      <c r="BB8611" s="122"/>
      <c r="BC8611" s="8"/>
      <c r="BD8611" s="8"/>
      <c r="BE8611" s="8"/>
      <c r="BF8611" s="8"/>
      <c r="BG8611" s="122"/>
      <c r="BH8611" s="8"/>
      <c r="BI8611" s="8"/>
      <c r="BJ8611" s="8"/>
      <c r="BK8611" s="8"/>
      <c r="BL8611" s="122"/>
      <c r="BM8611" s="8"/>
      <c r="BN8611" s="8"/>
      <c r="BO8611" s="8"/>
      <c r="BP8611" s="8"/>
      <c r="BQ8611" s="122"/>
      <c r="BR8611" s="8"/>
      <c r="BS8611" s="8"/>
      <c r="BT8611" s="8"/>
      <c r="BU8611" s="8"/>
      <c r="BV8611" s="122"/>
    </row>
    <row r="8612" spans="1:74" hidden="1" x14ac:dyDescent="0.3">
      <c r="A8612" s="8"/>
      <c r="B8612" s="2" t="s">
        <v>2</v>
      </c>
      <c r="C8612" s="2" t="s">
        <v>3</v>
      </c>
      <c r="D8612" s="2" t="s">
        <v>755</v>
      </c>
      <c r="E8612" s="9" t="s">
        <v>849</v>
      </c>
      <c r="F8612" s="10"/>
      <c r="G8612" s="18" t="s">
        <v>5</v>
      </c>
      <c r="H8612" s="3">
        <v>2024</v>
      </c>
      <c r="I8612" s="20" t="s">
        <v>282</v>
      </c>
      <c r="J8612" s="2" t="s">
        <v>272</v>
      </c>
      <c r="K8612" s="2" t="s">
        <v>321</v>
      </c>
      <c r="L8612" s="163">
        <f t="shared" si="445"/>
        <v>0</v>
      </c>
      <c r="M8612" s="163">
        <f t="shared" si="446"/>
        <v>0</v>
      </c>
      <c r="N8612" s="181"/>
      <c r="O8612" s="8"/>
      <c r="P8612" s="8"/>
      <c r="Q8612" s="8"/>
      <c r="R8612" s="8"/>
      <c r="S8612" s="122"/>
      <c r="T8612" s="8"/>
      <c r="U8612" s="8"/>
      <c r="V8612" s="8"/>
      <c r="W8612" s="8"/>
      <c r="X8612" s="122"/>
      <c r="Y8612" s="8"/>
      <c r="Z8612" s="8"/>
      <c r="AA8612" s="8"/>
      <c r="AB8612" s="8"/>
      <c r="AC8612" s="122"/>
      <c r="AD8612" s="8"/>
      <c r="AE8612" s="8"/>
      <c r="AF8612" s="8"/>
      <c r="AG8612" s="8"/>
      <c r="AH8612" s="122"/>
      <c r="AI8612" s="137"/>
      <c r="AJ8612" s="137"/>
      <c r="AK8612" s="137"/>
      <c r="AL8612" s="137"/>
      <c r="AM8612" s="138"/>
      <c r="AN8612" s="8"/>
      <c r="AO8612" s="8"/>
      <c r="AP8612" s="8"/>
      <c r="AQ8612" s="8"/>
      <c r="AR8612" s="122"/>
      <c r="AS8612" s="139"/>
      <c r="AT8612" s="139"/>
      <c r="AU8612" s="139"/>
      <c r="AV8612" s="139"/>
      <c r="AW8612" s="140"/>
      <c r="AX8612" s="8"/>
      <c r="AY8612" s="8"/>
      <c r="AZ8612" s="8"/>
      <c r="BA8612" s="8"/>
      <c r="BB8612" s="122"/>
      <c r="BC8612" s="8"/>
      <c r="BD8612" s="8"/>
      <c r="BE8612" s="8"/>
      <c r="BF8612" s="8"/>
      <c r="BG8612" s="122"/>
      <c r="BH8612" s="8"/>
      <c r="BI8612" s="8"/>
      <c r="BJ8612" s="8"/>
      <c r="BK8612" s="8"/>
      <c r="BL8612" s="122"/>
      <c r="BM8612" s="8"/>
      <c r="BN8612" s="8"/>
      <c r="BO8612" s="8"/>
      <c r="BP8612" s="8"/>
      <c r="BQ8612" s="122"/>
      <c r="BR8612" s="8"/>
      <c r="BS8612" s="8"/>
      <c r="BT8612" s="8"/>
      <c r="BU8612" s="8"/>
      <c r="BV8612" s="122"/>
    </row>
    <row r="8613" spans="1:74" hidden="1" x14ac:dyDescent="0.3">
      <c r="A8613" s="8"/>
      <c r="B8613" s="2" t="s">
        <v>2</v>
      </c>
      <c r="C8613" s="2" t="s">
        <v>3</v>
      </c>
      <c r="D8613" s="2" t="s">
        <v>755</v>
      </c>
      <c r="E8613" s="9" t="s">
        <v>849</v>
      </c>
      <c r="F8613" s="10"/>
      <c r="G8613" s="18" t="s">
        <v>5</v>
      </c>
      <c r="H8613" s="3">
        <v>2024</v>
      </c>
      <c r="I8613" s="20" t="s">
        <v>282</v>
      </c>
      <c r="J8613" s="2" t="s">
        <v>273</v>
      </c>
      <c r="K8613" s="2" t="s">
        <v>321</v>
      </c>
      <c r="L8613" s="165">
        <f t="shared" si="445"/>
        <v>4.0000000000000001E-3</v>
      </c>
      <c r="M8613" s="163">
        <f t="shared" si="446"/>
        <v>8.5879999999999992</v>
      </c>
      <c r="N8613" s="181"/>
      <c r="O8613" s="8"/>
      <c r="P8613" s="8"/>
      <c r="Q8613" s="8"/>
      <c r="R8613" s="8"/>
      <c r="S8613" s="122"/>
      <c r="T8613" s="8"/>
      <c r="U8613" s="8"/>
      <c r="V8613" s="8"/>
      <c r="W8613" s="8"/>
      <c r="X8613" s="122"/>
      <c r="Y8613" s="8"/>
      <c r="Z8613" s="8"/>
      <c r="AA8613" s="8"/>
      <c r="AB8613" s="8"/>
      <c r="AC8613" s="122"/>
      <c r="AD8613" s="8"/>
      <c r="AE8613" s="8"/>
      <c r="AF8613" s="8"/>
      <c r="AG8613" s="8"/>
      <c r="AH8613" s="122"/>
      <c r="AI8613" s="137"/>
      <c r="AJ8613" s="137"/>
      <c r="AK8613" s="137"/>
      <c r="AL8613" s="137"/>
      <c r="AM8613" s="138"/>
      <c r="AN8613" s="8"/>
      <c r="AO8613" s="8"/>
      <c r="AP8613" s="8"/>
      <c r="AQ8613" s="8"/>
      <c r="AR8613" s="122"/>
      <c r="AS8613" s="139"/>
      <c r="AT8613" s="139"/>
      <c r="AU8613" s="139"/>
      <c r="AV8613" s="139"/>
      <c r="AW8613" s="140"/>
      <c r="AX8613" s="8" t="s">
        <v>854</v>
      </c>
      <c r="AY8613" s="8"/>
      <c r="AZ8613" s="8"/>
      <c r="BA8613" s="8">
        <v>4.0000000000000001E-3</v>
      </c>
      <c r="BB8613" s="122">
        <v>8.5879999999999992</v>
      </c>
      <c r="BC8613" s="8"/>
      <c r="BD8613" s="8"/>
      <c r="BE8613" s="8"/>
      <c r="BF8613" s="8"/>
      <c r="BG8613" s="122"/>
      <c r="BH8613" s="8"/>
      <c r="BI8613" s="8"/>
      <c r="BJ8613" s="8"/>
      <c r="BK8613" s="8"/>
      <c r="BL8613" s="122"/>
      <c r="BM8613" s="8"/>
      <c r="BN8613" s="8"/>
      <c r="BO8613" s="8"/>
      <c r="BP8613" s="8"/>
      <c r="BQ8613" s="122"/>
      <c r="BR8613" s="8"/>
      <c r="BS8613" s="8"/>
      <c r="BT8613" s="8"/>
      <c r="BU8613" s="8"/>
      <c r="BV8613" s="122"/>
    </row>
    <row r="8614" spans="1:74" hidden="1" x14ac:dyDescent="0.3">
      <c r="A8614" s="8"/>
      <c r="B8614" s="2" t="s">
        <v>2</v>
      </c>
      <c r="C8614" s="2" t="s">
        <v>3</v>
      </c>
      <c r="D8614" s="2" t="s">
        <v>755</v>
      </c>
      <c r="E8614" s="9" t="s">
        <v>849</v>
      </c>
      <c r="F8614" s="10"/>
      <c r="G8614" s="18" t="s">
        <v>5</v>
      </c>
      <c r="H8614" s="3">
        <v>2024</v>
      </c>
      <c r="I8614" s="20" t="s">
        <v>282</v>
      </c>
      <c r="J8614" s="2" t="s">
        <v>274</v>
      </c>
      <c r="K8614" s="2" t="s">
        <v>321</v>
      </c>
      <c r="L8614" s="163">
        <f t="shared" si="445"/>
        <v>0</v>
      </c>
      <c r="M8614" s="163">
        <f t="shared" si="446"/>
        <v>0</v>
      </c>
      <c r="N8614" s="181"/>
      <c r="O8614" s="8"/>
      <c r="P8614" s="8"/>
      <c r="Q8614" s="8"/>
      <c r="R8614" s="8"/>
      <c r="S8614" s="122"/>
      <c r="T8614" s="8"/>
      <c r="U8614" s="8"/>
      <c r="V8614" s="8"/>
      <c r="W8614" s="8"/>
      <c r="X8614" s="122"/>
      <c r="Y8614" s="8"/>
      <c r="Z8614" s="8"/>
      <c r="AA8614" s="8"/>
      <c r="AB8614" s="8"/>
      <c r="AC8614" s="122"/>
      <c r="AD8614" s="8"/>
      <c r="AE8614" s="8"/>
      <c r="AF8614" s="8"/>
      <c r="AG8614" s="8"/>
      <c r="AH8614" s="122"/>
      <c r="AI8614" s="137"/>
      <c r="AJ8614" s="137"/>
      <c r="AK8614" s="137"/>
      <c r="AL8614" s="137"/>
      <c r="AM8614" s="138"/>
      <c r="AN8614" s="8"/>
      <c r="AO8614" s="8"/>
      <c r="AP8614" s="8"/>
      <c r="AQ8614" s="8"/>
      <c r="AR8614" s="122"/>
      <c r="AS8614" s="139"/>
      <c r="AT8614" s="139"/>
      <c r="AU8614" s="139"/>
      <c r="AV8614" s="139"/>
      <c r="AW8614" s="140"/>
      <c r="AX8614" s="8"/>
      <c r="AY8614" s="8"/>
      <c r="AZ8614" s="8"/>
      <c r="BA8614" s="8"/>
      <c r="BB8614" s="122"/>
      <c r="BC8614" s="8"/>
      <c r="BD8614" s="8"/>
      <c r="BE8614" s="8"/>
      <c r="BF8614" s="8"/>
      <c r="BG8614" s="122"/>
      <c r="BH8614" s="8"/>
      <c r="BI8614" s="8"/>
      <c r="BJ8614" s="8"/>
      <c r="BK8614" s="8"/>
      <c r="BL8614" s="122"/>
      <c r="BM8614" s="8"/>
      <c r="BN8614" s="8"/>
      <c r="BO8614" s="8"/>
      <c r="BP8614" s="8"/>
      <c r="BQ8614" s="122"/>
      <c r="BR8614" s="8"/>
      <c r="BS8614" s="8"/>
      <c r="BT8614" s="8"/>
      <c r="BU8614" s="8"/>
      <c r="BV8614" s="122"/>
    </row>
    <row r="8615" spans="1:74" hidden="1" x14ac:dyDescent="0.3">
      <c r="A8615" s="8"/>
      <c r="B8615" s="2" t="s">
        <v>2</v>
      </c>
      <c r="C8615" s="2" t="s">
        <v>3</v>
      </c>
      <c r="D8615" s="2" t="s">
        <v>755</v>
      </c>
      <c r="E8615" s="9" t="s">
        <v>849</v>
      </c>
      <c r="F8615" s="10"/>
      <c r="G8615" s="18" t="s">
        <v>5</v>
      </c>
      <c r="H8615" s="3">
        <v>2024</v>
      </c>
      <c r="I8615" s="20" t="s">
        <v>282</v>
      </c>
      <c r="J8615" s="2" t="s">
        <v>275</v>
      </c>
      <c r="K8615" s="2" t="s">
        <v>321</v>
      </c>
      <c r="L8615" s="163">
        <f t="shared" si="445"/>
        <v>0</v>
      </c>
      <c r="M8615" s="163">
        <f t="shared" si="446"/>
        <v>0</v>
      </c>
      <c r="N8615" s="181"/>
      <c r="O8615" s="8"/>
      <c r="P8615" s="8"/>
      <c r="Q8615" s="8"/>
      <c r="R8615" s="8"/>
      <c r="S8615" s="122"/>
      <c r="T8615" s="8"/>
      <c r="U8615" s="8"/>
      <c r="V8615" s="8"/>
      <c r="W8615" s="8"/>
      <c r="X8615" s="122"/>
      <c r="Y8615" s="8"/>
      <c r="Z8615" s="8"/>
      <c r="AA8615" s="8"/>
      <c r="AB8615" s="8"/>
      <c r="AC8615" s="122"/>
      <c r="AD8615" s="8"/>
      <c r="AE8615" s="8"/>
      <c r="AF8615" s="8"/>
      <c r="AG8615" s="8"/>
      <c r="AH8615" s="122"/>
      <c r="AI8615" s="137"/>
      <c r="AJ8615" s="137"/>
      <c r="AK8615" s="137"/>
      <c r="AL8615" s="137"/>
      <c r="AM8615" s="138"/>
      <c r="AN8615" s="8"/>
      <c r="AO8615" s="8"/>
      <c r="AP8615" s="8"/>
      <c r="AQ8615" s="8"/>
      <c r="AR8615" s="122"/>
      <c r="AS8615" s="139"/>
      <c r="AT8615" s="139"/>
      <c r="AU8615" s="139"/>
      <c r="AV8615" s="139"/>
      <c r="AW8615" s="140"/>
      <c r="AX8615" s="8"/>
      <c r="AY8615" s="8"/>
      <c r="AZ8615" s="8"/>
      <c r="BA8615" s="8"/>
      <c r="BB8615" s="122"/>
      <c r="BC8615" s="8"/>
      <c r="BD8615" s="8"/>
      <c r="BE8615" s="8"/>
      <c r="BF8615" s="8"/>
      <c r="BG8615" s="122"/>
      <c r="BH8615" s="8"/>
      <c r="BI8615" s="8"/>
      <c r="BJ8615" s="8"/>
      <c r="BK8615" s="8"/>
      <c r="BL8615" s="122"/>
      <c r="BM8615" s="8"/>
      <c r="BN8615" s="8"/>
      <c r="BO8615" s="8"/>
      <c r="BP8615" s="8"/>
      <c r="BQ8615" s="122"/>
      <c r="BR8615" s="8"/>
      <c r="BS8615" s="8"/>
      <c r="BT8615" s="8"/>
      <c r="BU8615" s="8"/>
      <c r="BV8615" s="122"/>
    </row>
    <row r="8616" spans="1:74" hidden="1" x14ac:dyDescent="0.3">
      <c r="A8616" s="8"/>
      <c r="B8616" s="2" t="s">
        <v>2</v>
      </c>
      <c r="C8616" s="2" t="s">
        <v>3</v>
      </c>
      <c r="D8616" s="2" t="s">
        <v>755</v>
      </c>
      <c r="E8616" s="9" t="s">
        <v>849</v>
      </c>
      <c r="F8616" s="10"/>
      <c r="G8616" s="18" t="s">
        <v>5</v>
      </c>
      <c r="H8616" s="3">
        <v>2024</v>
      </c>
      <c r="I8616" s="20" t="s">
        <v>282</v>
      </c>
      <c r="J8616" s="2" t="s">
        <v>276</v>
      </c>
      <c r="K8616" s="2" t="s">
        <v>320</v>
      </c>
      <c r="L8616" s="163">
        <f t="shared" si="445"/>
        <v>0</v>
      </c>
      <c r="M8616" s="163">
        <f t="shared" si="446"/>
        <v>0</v>
      </c>
      <c r="N8616" s="181"/>
      <c r="O8616" s="8"/>
      <c r="P8616" s="8"/>
      <c r="Q8616" s="8"/>
      <c r="R8616" s="8"/>
      <c r="S8616" s="122"/>
      <c r="T8616" s="8"/>
      <c r="U8616" s="8"/>
      <c r="V8616" s="8"/>
      <c r="W8616" s="8"/>
      <c r="X8616" s="122"/>
      <c r="Y8616" s="8"/>
      <c r="Z8616" s="8"/>
      <c r="AA8616" s="8"/>
      <c r="AB8616" s="8"/>
      <c r="AC8616" s="122"/>
      <c r="AD8616" s="8"/>
      <c r="AE8616" s="8"/>
      <c r="AF8616" s="8"/>
      <c r="AG8616" s="8"/>
      <c r="AH8616" s="122"/>
      <c r="AI8616" s="137"/>
      <c r="AJ8616" s="137"/>
      <c r="AK8616" s="137"/>
      <c r="AL8616" s="137"/>
      <c r="AM8616" s="138"/>
      <c r="AN8616" s="8"/>
      <c r="AO8616" s="8"/>
      <c r="AP8616" s="8"/>
      <c r="AQ8616" s="8"/>
      <c r="AR8616" s="122"/>
      <c r="AS8616" s="139"/>
      <c r="AT8616" s="139"/>
      <c r="AU8616" s="139"/>
      <c r="AV8616" s="139"/>
      <c r="AW8616" s="140"/>
      <c r="AX8616" s="8"/>
      <c r="AY8616" s="8"/>
      <c r="AZ8616" s="8"/>
      <c r="BA8616" s="8"/>
      <c r="BB8616" s="122"/>
      <c r="BC8616" s="8"/>
      <c r="BD8616" s="8"/>
      <c r="BE8616" s="8"/>
      <c r="BF8616" s="8"/>
      <c r="BG8616" s="122"/>
      <c r="BH8616" s="8"/>
      <c r="BI8616" s="8"/>
      <c r="BJ8616" s="8"/>
      <c r="BK8616" s="8"/>
      <c r="BL8616" s="122"/>
      <c r="BM8616" s="8"/>
      <c r="BN8616" s="8"/>
      <c r="BO8616" s="8"/>
      <c r="BP8616" s="8"/>
      <c r="BQ8616" s="122"/>
      <c r="BR8616" s="8"/>
      <c r="BS8616" s="8"/>
      <c r="BT8616" s="8"/>
      <c r="BU8616" s="8"/>
      <c r="BV8616" s="122"/>
    </row>
    <row r="8617" spans="1:74" hidden="1" x14ac:dyDescent="0.3">
      <c r="A8617" s="8"/>
      <c r="B8617" s="2" t="s">
        <v>2</v>
      </c>
      <c r="C8617" s="2" t="s">
        <v>3</v>
      </c>
      <c r="D8617" s="2" t="s">
        <v>755</v>
      </c>
      <c r="E8617" s="9" t="s">
        <v>849</v>
      </c>
      <c r="F8617" s="10"/>
      <c r="G8617" s="18" t="s">
        <v>5</v>
      </c>
      <c r="H8617" s="3">
        <v>2024</v>
      </c>
      <c r="I8617" s="20" t="s">
        <v>282</v>
      </c>
      <c r="J8617" s="2" t="s">
        <v>277</v>
      </c>
      <c r="K8617" s="2" t="s">
        <v>320</v>
      </c>
      <c r="L8617" s="163">
        <f t="shared" si="445"/>
        <v>0</v>
      </c>
      <c r="M8617" s="163">
        <f t="shared" si="446"/>
        <v>0</v>
      </c>
      <c r="N8617" s="181"/>
      <c r="O8617" s="8"/>
      <c r="P8617" s="8"/>
      <c r="Q8617" s="8"/>
      <c r="R8617" s="8"/>
      <c r="S8617" s="122"/>
      <c r="T8617" s="8"/>
      <c r="U8617" s="8"/>
      <c r="V8617" s="8"/>
      <c r="W8617" s="8"/>
      <c r="X8617" s="122"/>
      <c r="Y8617" s="8"/>
      <c r="Z8617" s="8"/>
      <c r="AA8617" s="8"/>
      <c r="AB8617" s="8"/>
      <c r="AC8617" s="122"/>
      <c r="AD8617" s="8"/>
      <c r="AE8617" s="8"/>
      <c r="AF8617" s="8"/>
      <c r="AG8617" s="8"/>
      <c r="AH8617" s="122"/>
      <c r="AI8617" s="137"/>
      <c r="AJ8617" s="137"/>
      <c r="AK8617" s="137"/>
      <c r="AL8617" s="137"/>
      <c r="AM8617" s="138"/>
      <c r="AN8617" s="8"/>
      <c r="AO8617" s="8"/>
      <c r="AP8617" s="8"/>
      <c r="AQ8617" s="8"/>
      <c r="AR8617" s="122"/>
      <c r="AS8617" s="139"/>
      <c r="AT8617" s="139"/>
      <c r="AU8617" s="139"/>
      <c r="AV8617" s="139"/>
      <c r="AW8617" s="140"/>
      <c r="AX8617" s="8"/>
      <c r="AY8617" s="8"/>
      <c r="AZ8617" s="8"/>
      <c r="BA8617" s="8"/>
      <c r="BB8617" s="122"/>
      <c r="BC8617" s="8"/>
      <c r="BD8617" s="8"/>
      <c r="BE8617" s="8"/>
      <c r="BF8617" s="8"/>
      <c r="BG8617" s="122"/>
      <c r="BH8617" s="8"/>
      <c r="BI8617" s="8"/>
      <c r="BJ8617" s="8"/>
      <c r="BK8617" s="8"/>
      <c r="BL8617" s="122"/>
      <c r="BM8617" s="8"/>
      <c r="BN8617" s="8"/>
      <c r="BO8617" s="8"/>
      <c r="BP8617" s="8"/>
      <c r="BQ8617" s="122"/>
      <c r="BR8617" s="8"/>
      <c r="BS8617" s="8"/>
      <c r="BT8617" s="8"/>
      <c r="BU8617" s="8"/>
      <c r="BV8617" s="122"/>
    </row>
    <row r="8618" spans="1:74" hidden="1" x14ac:dyDescent="0.3">
      <c r="A8618" s="8"/>
      <c r="B8618" s="2" t="s">
        <v>2</v>
      </c>
      <c r="C8618" s="2" t="s">
        <v>3</v>
      </c>
      <c r="D8618" s="2" t="s">
        <v>755</v>
      </c>
      <c r="E8618" s="9" t="s">
        <v>849</v>
      </c>
      <c r="F8618" s="10"/>
      <c r="G8618" s="18" t="s">
        <v>5</v>
      </c>
      <c r="H8618" s="3">
        <v>2024</v>
      </c>
      <c r="I8618" s="20" t="s">
        <v>283</v>
      </c>
      <c r="J8618" s="2" t="s">
        <v>298</v>
      </c>
      <c r="K8618" s="2" t="s">
        <v>321</v>
      </c>
      <c r="L8618" s="163">
        <f t="shared" si="445"/>
        <v>0</v>
      </c>
      <c r="M8618" s="163">
        <f t="shared" si="446"/>
        <v>0</v>
      </c>
      <c r="N8618" s="181"/>
      <c r="O8618" s="8"/>
      <c r="P8618" s="8"/>
      <c r="Q8618" s="8"/>
      <c r="R8618" s="8"/>
      <c r="S8618" s="122"/>
      <c r="T8618" s="8"/>
      <c r="U8618" s="8"/>
      <c r="V8618" s="8"/>
      <c r="W8618" s="8"/>
      <c r="X8618" s="122"/>
      <c r="Y8618" s="8"/>
      <c r="Z8618" s="8"/>
      <c r="AA8618" s="8"/>
      <c r="AB8618" s="8"/>
      <c r="AC8618" s="122"/>
      <c r="AD8618" s="8"/>
      <c r="AE8618" s="8"/>
      <c r="AF8618" s="8"/>
      <c r="AG8618" s="8"/>
      <c r="AH8618" s="122"/>
      <c r="AI8618" s="137"/>
      <c r="AJ8618" s="137"/>
      <c r="AK8618" s="137"/>
      <c r="AL8618" s="137"/>
      <c r="AM8618" s="138"/>
      <c r="AN8618" s="8"/>
      <c r="AO8618" s="8"/>
      <c r="AP8618" s="8"/>
      <c r="AQ8618" s="8"/>
      <c r="AR8618" s="122"/>
      <c r="AS8618" s="139"/>
      <c r="AT8618" s="139"/>
      <c r="AU8618" s="139"/>
      <c r="AV8618" s="139"/>
      <c r="AW8618" s="140"/>
      <c r="AX8618" s="8"/>
      <c r="AY8618" s="8"/>
      <c r="AZ8618" s="8"/>
      <c r="BA8618" s="8"/>
      <c r="BB8618" s="122"/>
      <c r="BC8618" s="8"/>
      <c r="BD8618" s="8"/>
      <c r="BE8618" s="8"/>
      <c r="BF8618" s="8"/>
      <c r="BG8618" s="122"/>
      <c r="BH8618" s="8"/>
      <c r="BI8618" s="8"/>
      <c r="BJ8618" s="8"/>
      <c r="BK8618" s="8"/>
      <c r="BL8618" s="122"/>
      <c r="BM8618" s="8"/>
      <c r="BN8618" s="8"/>
      <c r="BO8618" s="8"/>
      <c r="BP8618" s="8"/>
      <c r="BQ8618" s="122"/>
      <c r="BR8618" s="8"/>
      <c r="BS8618" s="8"/>
      <c r="BT8618" s="8"/>
      <c r="BU8618" s="8"/>
      <c r="BV8618" s="122"/>
    </row>
    <row r="8619" spans="1:74" hidden="1" x14ac:dyDescent="0.3">
      <c r="A8619" s="8"/>
      <c r="B8619" s="2" t="s">
        <v>2</v>
      </c>
      <c r="C8619" s="2" t="s">
        <v>3</v>
      </c>
      <c r="D8619" s="2" t="s">
        <v>755</v>
      </c>
      <c r="E8619" s="9" t="s">
        <v>849</v>
      </c>
      <c r="F8619" s="10"/>
      <c r="G8619" s="18" t="s">
        <v>5</v>
      </c>
      <c r="H8619" s="3">
        <v>2024</v>
      </c>
      <c r="I8619" s="20" t="s">
        <v>283</v>
      </c>
      <c r="J8619" s="2" t="s">
        <v>278</v>
      </c>
      <c r="K8619" s="2" t="s">
        <v>320</v>
      </c>
      <c r="L8619" s="163">
        <f t="shared" si="445"/>
        <v>0</v>
      </c>
      <c r="M8619" s="163">
        <f t="shared" si="446"/>
        <v>0</v>
      </c>
      <c r="N8619" s="181"/>
      <c r="O8619" s="8"/>
      <c r="P8619" s="8"/>
      <c r="Q8619" s="8"/>
      <c r="R8619" s="8"/>
      <c r="S8619" s="122"/>
      <c r="T8619" s="8"/>
      <c r="U8619" s="8"/>
      <c r="V8619" s="8"/>
      <c r="W8619" s="8"/>
      <c r="X8619" s="122"/>
      <c r="Y8619" s="8"/>
      <c r="Z8619" s="8"/>
      <c r="AA8619" s="8"/>
      <c r="AB8619" s="8"/>
      <c r="AC8619" s="122"/>
      <c r="AD8619" s="8"/>
      <c r="AE8619" s="8"/>
      <c r="AF8619" s="8"/>
      <c r="AG8619" s="8"/>
      <c r="AH8619" s="122"/>
      <c r="AI8619" s="137"/>
      <c r="AJ8619" s="137"/>
      <c r="AK8619" s="137"/>
      <c r="AL8619" s="137"/>
      <c r="AM8619" s="138"/>
      <c r="AN8619" s="8"/>
      <c r="AO8619" s="8"/>
      <c r="AP8619" s="8"/>
      <c r="AQ8619" s="8"/>
      <c r="AR8619" s="122"/>
      <c r="AS8619" s="139"/>
      <c r="AT8619" s="139"/>
      <c r="AU8619" s="139"/>
      <c r="AV8619" s="139"/>
      <c r="AW8619" s="140"/>
      <c r="AX8619" s="8"/>
      <c r="AY8619" s="8"/>
      <c r="AZ8619" s="8"/>
      <c r="BA8619" s="8"/>
      <c r="BB8619" s="122"/>
      <c r="BC8619" s="8"/>
      <c r="BD8619" s="8"/>
      <c r="BE8619" s="8"/>
      <c r="BF8619" s="8"/>
      <c r="BG8619" s="122"/>
      <c r="BH8619" s="8"/>
      <c r="BI8619" s="8"/>
      <c r="BJ8619" s="8"/>
      <c r="BK8619" s="8"/>
      <c r="BL8619" s="122"/>
      <c r="BM8619" s="8"/>
      <c r="BN8619" s="8"/>
      <c r="BO8619" s="8"/>
      <c r="BP8619" s="8"/>
      <c r="BQ8619" s="122"/>
      <c r="BR8619" s="8"/>
      <c r="BS8619" s="8"/>
      <c r="BT8619" s="8"/>
      <c r="BU8619" s="8"/>
      <c r="BV8619" s="122"/>
    </row>
    <row r="8620" spans="1:74" hidden="1" x14ac:dyDescent="0.3">
      <c r="A8620" s="8"/>
      <c r="B8620" s="2" t="s">
        <v>2</v>
      </c>
      <c r="C8620" s="2" t="s">
        <v>3</v>
      </c>
      <c r="D8620" s="2" t="s">
        <v>755</v>
      </c>
      <c r="E8620" s="9" t="s">
        <v>849</v>
      </c>
      <c r="F8620" s="10"/>
      <c r="G8620" s="18" t="s">
        <v>5</v>
      </c>
      <c r="H8620" s="3">
        <v>2024</v>
      </c>
      <c r="I8620" s="20" t="s">
        <v>283</v>
      </c>
      <c r="J8620" s="2" t="s">
        <v>279</v>
      </c>
      <c r="K8620" s="2" t="s">
        <v>320</v>
      </c>
      <c r="L8620" s="163">
        <f t="shared" si="445"/>
        <v>0</v>
      </c>
      <c r="M8620" s="163">
        <f t="shared" si="446"/>
        <v>0</v>
      </c>
      <c r="N8620" s="181"/>
      <c r="O8620" s="8"/>
      <c r="P8620" s="8"/>
      <c r="Q8620" s="8"/>
      <c r="R8620" s="8"/>
      <c r="S8620" s="122"/>
      <c r="T8620" s="8"/>
      <c r="U8620" s="8"/>
      <c r="V8620" s="8"/>
      <c r="W8620" s="8"/>
      <c r="X8620" s="122"/>
      <c r="Y8620" s="8"/>
      <c r="Z8620" s="8"/>
      <c r="AA8620" s="8"/>
      <c r="AB8620" s="8"/>
      <c r="AC8620" s="122"/>
      <c r="AD8620" s="8"/>
      <c r="AE8620" s="8"/>
      <c r="AF8620" s="8"/>
      <c r="AG8620" s="8"/>
      <c r="AH8620" s="122"/>
      <c r="AI8620" s="137"/>
      <c r="AJ8620" s="137"/>
      <c r="AK8620" s="137"/>
      <c r="AL8620" s="137"/>
      <c r="AM8620" s="138"/>
      <c r="AN8620" s="8"/>
      <c r="AO8620" s="8"/>
      <c r="AP8620" s="8"/>
      <c r="AQ8620" s="8"/>
      <c r="AR8620" s="122"/>
      <c r="AS8620" s="139"/>
      <c r="AT8620" s="139"/>
      <c r="AU8620" s="139"/>
      <c r="AV8620" s="139"/>
      <c r="AW8620" s="140"/>
      <c r="AX8620" s="8"/>
      <c r="AY8620" s="8"/>
      <c r="AZ8620" s="8"/>
      <c r="BA8620" s="8"/>
      <c r="BB8620" s="122"/>
      <c r="BC8620" s="8"/>
      <c r="BD8620" s="8"/>
      <c r="BE8620" s="8"/>
      <c r="BF8620" s="8"/>
      <c r="BG8620" s="122"/>
      <c r="BH8620" s="8"/>
      <c r="BI8620" s="8"/>
      <c r="BJ8620" s="8"/>
      <c r="BK8620" s="8"/>
      <c r="BL8620" s="122"/>
      <c r="BM8620" s="8"/>
      <c r="BN8620" s="8"/>
      <c r="BO8620" s="8"/>
      <c r="BP8620" s="8"/>
      <c r="BQ8620" s="122"/>
      <c r="BR8620" s="8"/>
      <c r="BS8620" s="8"/>
      <c r="BT8620" s="8"/>
      <c r="BU8620" s="8"/>
      <c r="BV8620" s="122"/>
    </row>
    <row r="8621" spans="1:74" hidden="1" x14ac:dyDescent="0.3">
      <c r="A8621" s="8"/>
      <c r="B8621" s="2" t="s">
        <v>2</v>
      </c>
      <c r="C8621" s="2" t="s">
        <v>3</v>
      </c>
      <c r="D8621" s="2" t="s">
        <v>755</v>
      </c>
      <c r="E8621" s="9" t="s">
        <v>849</v>
      </c>
      <c r="F8621" s="10"/>
      <c r="G8621" s="18" t="s">
        <v>5</v>
      </c>
      <c r="H8621" s="3">
        <v>2024</v>
      </c>
      <c r="I8621" s="20" t="s">
        <v>286</v>
      </c>
      <c r="J8621" s="2" t="s">
        <v>280</v>
      </c>
      <c r="K8621" s="2" t="s">
        <v>319</v>
      </c>
      <c r="L8621" s="163">
        <f t="shared" si="445"/>
        <v>0</v>
      </c>
      <c r="M8621" s="163">
        <f t="shared" si="446"/>
        <v>0</v>
      </c>
      <c r="N8621" s="181"/>
      <c r="O8621" s="8"/>
      <c r="P8621" s="8"/>
      <c r="Q8621" s="8"/>
      <c r="R8621" s="8"/>
      <c r="S8621" s="122"/>
      <c r="T8621" s="8"/>
      <c r="U8621" s="8"/>
      <c r="V8621" s="8"/>
      <c r="W8621" s="8"/>
      <c r="X8621" s="122"/>
      <c r="Y8621" s="8"/>
      <c r="Z8621" s="8"/>
      <c r="AA8621" s="8"/>
      <c r="AB8621" s="8"/>
      <c r="AC8621" s="122"/>
      <c r="AD8621" s="8"/>
      <c r="AE8621" s="8"/>
      <c r="AF8621" s="8"/>
      <c r="AG8621" s="8"/>
      <c r="AH8621" s="122"/>
      <c r="AI8621" s="137"/>
      <c r="AJ8621" s="137"/>
      <c r="AK8621" s="137"/>
      <c r="AL8621" s="137"/>
      <c r="AM8621" s="138"/>
      <c r="AN8621" s="8"/>
      <c r="AO8621" s="8"/>
      <c r="AP8621" s="8"/>
      <c r="AQ8621" s="8"/>
      <c r="AR8621" s="122"/>
      <c r="AS8621" s="139"/>
      <c r="AT8621" s="139"/>
      <c r="AU8621" s="139"/>
      <c r="AV8621" s="139"/>
      <c r="AW8621" s="140"/>
      <c r="AX8621" s="8"/>
      <c r="AY8621" s="8"/>
      <c r="AZ8621" s="8"/>
      <c r="BA8621" s="8"/>
      <c r="BB8621" s="122"/>
      <c r="BC8621" s="8"/>
      <c r="BD8621" s="8"/>
      <c r="BE8621" s="8"/>
      <c r="BF8621" s="8"/>
      <c r="BG8621" s="122"/>
      <c r="BH8621" s="8"/>
      <c r="BI8621" s="8"/>
      <c r="BJ8621" s="8"/>
      <c r="BK8621" s="8"/>
      <c r="BL8621" s="122"/>
      <c r="BM8621" s="8"/>
      <c r="BN8621" s="8"/>
      <c r="BO8621" s="8"/>
      <c r="BP8621" s="8"/>
      <c r="BQ8621" s="122"/>
      <c r="BR8621" s="8"/>
      <c r="BS8621" s="8"/>
      <c r="BT8621" s="8"/>
      <c r="BU8621" s="8"/>
      <c r="BV8621" s="122"/>
    </row>
    <row r="8622" spans="1:74" hidden="1" x14ac:dyDescent="0.3">
      <c r="A8622" s="8"/>
      <c r="B8622" s="2" t="s">
        <v>2</v>
      </c>
      <c r="C8622" s="2" t="s">
        <v>3</v>
      </c>
      <c r="D8622" s="2" t="s">
        <v>755</v>
      </c>
      <c r="E8622" s="9" t="s">
        <v>849</v>
      </c>
      <c r="F8622" s="10"/>
      <c r="G8622" s="18" t="s">
        <v>5</v>
      </c>
      <c r="H8622" s="3">
        <v>2024</v>
      </c>
      <c r="I8622" s="20" t="s">
        <v>286</v>
      </c>
      <c r="J8622" s="2" t="s">
        <v>281</v>
      </c>
      <c r="K8622" s="2" t="s">
        <v>319</v>
      </c>
      <c r="L8622" s="163"/>
      <c r="M8622" s="163">
        <f t="shared" si="446"/>
        <v>0</v>
      </c>
      <c r="N8622" s="181"/>
      <c r="O8622" s="8"/>
      <c r="P8622" s="8"/>
      <c r="Q8622" s="8"/>
      <c r="R8622" s="8"/>
      <c r="S8622" s="122"/>
      <c r="T8622" s="8"/>
      <c r="U8622" s="8"/>
      <c r="V8622" s="8"/>
      <c r="W8622" s="8"/>
      <c r="X8622" s="122"/>
      <c r="Y8622" s="8"/>
      <c r="Z8622" s="8"/>
      <c r="AA8622" s="8"/>
      <c r="AB8622" s="8"/>
      <c r="AC8622" s="122"/>
      <c r="AD8622" s="8"/>
      <c r="AE8622" s="8"/>
      <c r="AF8622" s="8"/>
      <c r="AG8622" s="8"/>
      <c r="AH8622" s="122"/>
      <c r="AI8622" s="137"/>
      <c r="AJ8622" s="137"/>
      <c r="AK8622" s="137"/>
      <c r="AL8622" s="137"/>
      <c r="AM8622" s="138"/>
      <c r="AN8622" s="8"/>
      <c r="AO8622" s="8"/>
      <c r="AP8622" s="8"/>
      <c r="AQ8622" s="8"/>
      <c r="AR8622" s="122"/>
      <c r="AS8622" s="139"/>
      <c r="AT8622" s="139"/>
      <c r="AU8622" s="139"/>
      <c r="AV8622" s="139"/>
      <c r="AW8622" s="140"/>
      <c r="AX8622" s="8"/>
      <c r="AY8622" s="8"/>
      <c r="AZ8622" s="8"/>
      <c r="BA8622" s="8"/>
      <c r="BB8622" s="122"/>
      <c r="BC8622" s="8"/>
      <c r="BD8622" s="8"/>
      <c r="BE8622" s="8"/>
      <c r="BF8622" s="8"/>
      <c r="BG8622" s="122"/>
      <c r="BH8622" s="8"/>
      <c r="BI8622" s="8"/>
      <c r="BJ8622" s="8"/>
      <c r="BK8622" s="8"/>
      <c r="BL8622" s="122"/>
      <c r="BM8622" s="8"/>
      <c r="BN8622" s="8"/>
      <c r="BO8622" s="8"/>
      <c r="BP8622" s="8"/>
      <c r="BQ8622" s="122"/>
      <c r="BR8622" s="8"/>
      <c r="BS8622" s="8"/>
      <c r="BT8622" s="8"/>
      <c r="BU8622" s="8"/>
      <c r="BV8622" s="122"/>
    </row>
    <row r="8623" spans="1:74" s="13" customFormat="1" hidden="1" x14ac:dyDescent="0.3">
      <c r="A8623" s="15"/>
      <c r="B8623" s="12" t="s">
        <v>2</v>
      </c>
      <c r="C8623" s="12" t="s">
        <v>3</v>
      </c>
      <c r="D8623" s="12" t="s">
        <v>755</v>
      </c>
      <c r="E8623" s="16" t="s">
        <v>849</v>
      </c>
      <c r="F8623" s="17"/>
      <c r="G8623" s="19" t="s">
        <v>5</v>
      </c>
      <c r="H8623" s="7">
        <v>2024</v>
      </c>
      <c r="I8623" s="21"/>
      <c r="J8623" s="12" t="s">
        <v>314</v>
      </c>
      <c r="K8623" s="12"/>
      <c r="L8623" s="147"/>
      <c r="M8623" s="147">
        <f t="shared" si="446"/>
        <v>12.518999999999998</v>
      </c>
      <c r="N8623" s="183"/>
      <c r="O8623" s="15"/>
      <c r="P8623" s="15"/>
      <c r="Q8623" s="15"/>
      <c r="R8623" s="15"/>
      <c r="S8623" s="123"/>
      <c r="T8623" s="15"/>
      <c r="U8623" s="15"/>
      <c r="V8623" s="15"/>
      <c r="W8623" s="15"/>
      <c r="X8623" s="123"/>
      <c r="Y8623" s="15"/>
      <c r="Z8623" s="15"/>
      <c r="AA8623" s="15"/>
      <c r="AB8623" s="15"/>
      <c r="AC8623" s="123"/>
      <c r="AD8623" s="15"/>
      <c r="AE8623" s="15"/>
      <c r="AF8623" s="15"/>
      <c r="AG8623" s="15"/>
      <c r="AH8623" s="123"/>
      <c r="AI8623" s="15"/>
      <c r="AJ8623" s="15"/>
      <c r="AK8623" s="15"/>
      <c r="AL8623" s="15"/>
      <c r="AM8623" s="123">
        <f>SUM(AM8585:AM8622)</f>
        <v>0</v>
      </c>
      <c r="AN8623" s="15"/>
      <c r="AO8623" s="15"/>
      <c r="AP8623" s="15"/>
      <c r="AQ8623" s="15"/>
      <c r="AR8623" s="123">
        <f>SUM(AR8593:AR8622)</f>
        <v>0</v>
      </c>
      <c r="AS8623" s="15"/>
      <c r="AT8623" s="15"/>
      <c r="AU8623" s="15"/>
      <c r="AV8623" s="15"/>
      <c r="AW8623" s="123">
        <f>SUM(AW8585:AW8622)</f>
        <v>0</v>
      </c>
      <c r="AX8623" s="15"/>
      <c r="AY8623" s="15"/>
      <c r="AZ8623" s="15"/>
      <c r="BA8623" s="123"/>
      <c r="BB8623" s="123">
        <f>SUM(BB8585:BB8622)</f>
        <v>8.5879999999999992</v>
      </c>
      <c r="BC8623" s="15"/>
      <c r="BD8623" s="15"/>
      <c r="BE8623" s="15"/>
      <c r="BF8623" s="123"/>
      <c r="BG8623" s="123">
        <f t="shared" ref="BG8623" si="447">SUM(BG8585:BG8622)</f>
        <v>0</v>
      </c>
      <c r="BH8623" s="15"/>
      <c r="BI8623" s="15"/>
      <c r="BJ8623" s="15"/>
      <c r="BK8623" s="123"/>
      <c r="BL8623" s="123">
        <f t="shared" ref="BL8623" si="448">SUM(BL8585:BL8622)</f>
        <v>0</v>
      </c>
      <c r="BM8623" s="15"/>
      <c r="BN8623" s="15"/>
      <c r="BO8623" s="15"/>
      <c r="BP8623" s="123"/>
      <c r="BQ8623" s="123">
        <f t="shared" ref="BQ8623" si="449">SUM(BQ8585:BQ8622)</f>
        <v>0</v>
      </c>
      <c r="BR8623" s="15"/>
      <c r="BS8623" s="15"/>
      <c r="BT8623" s="15"/>
      <c r="BU8623" s="123"/>
      <c r="BV8623" s="123">
        <f t="shared" ref="BV8623" si="450">SUM(BV8585:BV8622)</f>
        <v>3.931</v>
      </c>
    </row>
    <row r="8624" spans="1:74" hidden="1" x14ac:dyDescent="0.3">
      <c r="A8624" s="8"/>
      <c r="B8624" s="2" t="s">
        <v>2</v>
      </c>
      <c r="C8624" s="2" t="s">
        <v>3</v>
      </c>
      <c r="D8624" s="2" t="s">
        <v>755</v>
      </c>
      <c r="E8624" s="9" t="s">
        <v>850</v>
      </c>
      <c r="F8624" s="10">
        <v>1</v>
      </c>
      <c r="G8624" s="18" t="s">
        <v>5</v>
      </c>
      <c r="H8624" s="3">
        <v>2024</v>
      </c>
      <c r="I8624" s="20" t="s">
        <v>287</v>
      </c>
      <c r="J8624" s="2" t="s">
        <v>509</v>
      </c>
      <c r="K8624" s="2" t="s">
        <v>318</v>
      </c>
      <c r="L8624" s="163">
        <f>SUM(R8624,W8624,AB8624,AG8624,AL8624,AQ8624,AV8624,BA8624,BF8624,BK8624,BP8624,BU8624)</f>
        <v>0</v>
      </c>
      <c r="M8624" s="163">
        <f t="shared" si="446"/>
        <v>0</v>
      </c>
      <c r="N8624" s="181"/>
      <c r="O8624" s="8"/>
      <c r="P8624" s="8"/>
      <c r="Q8624" s="8"/>
      <c r="R8624" s="8"/>
      <c r="S8624" s="122"/>
      <c r="T8624" s="8"/>
      <c r="U8624" s="8"/>
      <c r="V8624" s="8"/>
      <c r="W8624" s="8"/>
      <c r="X8624" s="122"/>
      <c r="Y8624" s="8"/>
      <c r="Z8624" s="8"/>
      <c r="AA8624" s="8"/>
      <c r="AB8624" s="8"/>
      <c r="AC8624" s="122"/>
      <c r="AD8624" s="8"/>
      <c r="AE8624" s="8"/>
      <c r="AF8624" s="8"/>
      <c r="AG8624" s="8"/>
      <c r="AH8624" s="122"/>
      <c r="AI8624" s="137"/>
      <c r="AJ8624" s="137"/>
      <c r="AK8624" s="137"/>
      <c r="AL8624" s="137"/>
      <c r="AM8624" s="138"/>
      <c r="AN8624" s="8"/>
      <c r="AO8624" s="8"/>
      <c r="AP8624" s="8"/>
      <c r="AQ8624" s="8"/>
      <c r="AR8624" s="122"/>
      <c r="AS8624" s="139"/>
      <c r="AT8624" s="139"/>
      <c r="AU8624" s="139"/>
      <c r="AV8624" s="139"/>
      <c r="AW8624" s="140"/>
      <c r="AX8624" s="8"/>
      <c r="AY8624" s="8"/>
      <c r="AZ8624" s="8"/>
      <c r="BA8624" s="8"/>
      <c r="BB8624" s="122"/>
      <c r="BC8624" s="8"/>
      <c r="BD8624" s="8"/>
      <c r="BE8624" s="8"/>
      <c r="BF8624" s="8"/>
      <c r="BG8624" s="122"/>
      <c r="BH8624" s="8"/>
      <c r="BI8624" s="8"/>
      <c r="BJ8624" s="8"/>
      <c r="BK8624" s="8"/>
      <c r="BL8624" s="122"/>
      <c r="BM8624" s="8"/>
      <c r="BN8624" s="8"/>
      <c r="BO8624" s="8"/>
      <c r="BP8624" s="8"/>
      <c r="BQ8624" s="122"/>
      <c r="BR8624" s="8"/>
      <c r="BS8624" s="8"/>
      <c r="BT8624" s="8"/>
      <c r="BU8624" s="8"/>
      <c r="BV8624" s="122"/>
    </row>
    <row r="8625" spans="1:74" hidden="1" x14ac:dyDescent="0.3">
      <c r="A8625" s="8"/>
      <c r="B8625" s="2" t="s">
        <v>2</v>
      </c>
      <c r="C8625" s="2" t="s">
        <v>3</v>
      </c>
      <c r="D8625" s="2" t="s">
        <v>755</v>
      </c>
      <c r="E8625" s="9" t="s">
        <v>850</v>
      </c>
      <c r="F8625" s="10">
        <v>1</v>
      </c>
      <c r="G8625" s="18" t="s">
        <v>5</v>
      </c>
      <c r="H8625" s="3">
        <v>2024</v>
      </c>
      <c r="I8625" s="20" t="s">
        <v>287</v>
      </c>
      <c r="J8625" s="2" t="s">
        <v>291</v>
      </c>
      <c r="K8625" s="2" t="s">
        <v>319</v>
      </c>
      <c r="L8625" s="163">
        <f t="shared" ref="L8625:L8660" si="451">SUM(R8625,W8625,AB8625,AG8625,AL8625,AQ8625,AV8625,BA8625,BF8625,BK8625,BP8625,BU8625)</f>
        <v>0</v>
      </c>
      <c r="M8625" s="163">
        <f>SUM(S8625,X8625,AC8625,AH8625,AM8625,AR8625,AW8625,BB8625,BG8625,BL8625,BQ8625,BV8625)</f>
        <v>0</v>
      </c>
      <c r="N8625" s="181"/>
      <c r="O8625" s="8"/>
      <c r="P8625" s="8"/>
      <c r="Q8625" s="8"/>
      <c r="R8625" s="8"/>
      <c r="S8625" s="122"/>
      <c r="T8625" s="8"/>
      <c r="U8625" s="8"/>
      <c r="V8625" s="8"/>
      <c r="W8625" s="8"/>
      <c r="X8625" s="122"/>
      <c r="Y8625" s="8"/>
      <c r="Z8625" s="8"/>
      <c r="AA8625" s="8"/>
      <c r="AB8625" s="8"/>
      <c r="AC8625" s="122"/>
      <c r="AD8625" s="8"/>
      <c r="AE8625" s="8"/>
      <c r="AF8625" s="8"/>
      <c r="AG8625" s="8"/>
      <c r="AH8625" s="122"/>
      <c r="AI8625" s="137"/>
      <c r="AJ8625" s="137"/>
      <c r="AK8625" s="137"/>
      <c r="AL8625" s="137"/>
      <c r="AM8625" s="138"/>
      <c r="AN8625" s="8"/>
      <c r="AO8625" s="8"/>
      <c r="AP8625" s="8"/>
      <c r="AQ8625" s="8"/>
      <c r="AR8625" s="122"/>
      <c r="AS8625" s="139"/>
      <c r="AT8625" s="139"/>
      <c r="AU8625" s="139"/>
      <c r="AV8625" s="139"/>
      <c r="AW8625" s="140"/>
      <c r="AX8625" s="8"/>
      <c r="AY8625" s="8"/>
      <c r="AZ8625" s="8"/>
      <c r="BA8625" s="8"/>
      <c r="BB8625" s="122"/>
      <c r="BC8625" s="8"/>
      <c r="BD8625" s="8"/>
      <c r="BE8625" s="8"/>
      <c r="BF8625" s="8"/>
      <c r="BG8625" s="122"/>
      <c r="BH8625" s="8"/>
      <c r="BI8625" s="8"/>
      <c r="BJ8625" s="8"/>
      <c r="BK8625" s="8"/>
      <c r="BL8625" s="122"/>
      <c r="BM8625" s="8"/>
      <c r="BN8625" s="8"/>
      <c r="BO8625" s="8"/>
      <c r="BP8625" s="8"/>
      <c r="BQ8625" s="122"/>
      <c r="BR8625" s="8"/>
      <c r="BS8625" s="8"/>
      <c r="BT8625" s="8"/>
      <c r="BU8625" s="8"/>
      <c r="BV8625" s="122"/>
    </row>
    <row r="8626" spans="1:74" hidden="1" x14ac:dyDescent="0.3">
      <c r="A8626" s="8"/>
      <c r="B8626" s="2" t="s">
        <v>2</v>
      </c>
      <c r="C8626" s="2" t="s">
        <v>3</v>
      </c>
      <c r="D8626" s="2" t="s">
        <v>755</v>
      </c>
      <c r="E8626" s="9" t="s">
        <v>850</v>
      </c>
      <c r="F8626" s="10">
        <v>1</v>
      </c>
      <c r="G8626" s="18" t="s">
        <v>5</v>
      </c>
      <c r="H8626" s="3">
        <v>2024</v>
      </c>
      <c r="I8626" s="20" t="s">
        <v>286</v>
      </c>
      <c r="J8626" s="2" t="s">
        <v>336</v>
      </c>
      <c r="K8626" s="2" t="s">
        <v>319</v>
      </c>
      <c r="L8626" s="163">
        <f t="shared" si="451"/>
        <v>0</v>
      </c>
      <c r="M8626" s="163">
        <f t="shared" ref="M8626:M8662" si="452">SUM(S8626,X8626,AC8626,AH8626,AM8626,AR8626,AW8626,BB8626,BG8626,BL8626,BQ8626,BV8626)</f>
        <v>0</v>
      </c>
      <c r="N8626" s="181"/>
      <c r="O8626" s="8"/>
      <c r="P8626" s="8"/>
      <c r="Q8626" s="8"/>
      <c r="R8626" s="8"/>
      <c r="S8626" s="122"/>
      <c r="T8626" s="8"/>
      <c r="U8626" s="8"/>
      <c r="V8626" s="8"/>
      <c r="W8626" s="8"/>
      <c r="X8626" s="122"/>
      <c r="Y8626" s="8"/>
      <c r="Z8626" s="8"/>
      <c r="AA8626" s="8"/>
      <c r="AB8626" s="8"/>
      <c r="AC8626" s="122"/>
      <c r="AD8626" s="8"/>
      <c r="AE8626" s="8"/>
      <c r="AF8626" s="8"/>
      <c r="AG8626" s="8"/>
      <c r="AH8626" s="122"/>
      <c r="AI8626" s="137"/>
      <c r="AJ8626" s="137"/>
      <c r="AK8626" s="137"/>
      <c r="AL8626" s="137"/>
      <c r="AM8626" s="138"/>
      <c r="AN8626" s="8"/>
      <c r="AO8626" s="8"/>
      <c r="AP8626" s="8"/>
      <c r="AQ8626" s="8"/>
      <c r="AR8626" s="122"/>
      <c r="AS8626" s="139"/>
      <c r="AT8626" s="139"/>
      <c r="AU8626" s="139"/>
      <c r="AV8626" s="139"/>
      <c r="AW8626" s="140"/>
      <c r="AX8626" s="8"/>
      <c r="AY8626" s="8"/>
      <c r="AZ8626" s="8"/>
      <c r="BA8626" s="8"/>
      <c r="BB8626" s="122"/>
      <c r="BC8626" s="8"/>
      <c r="BD8626" s="8"/>
      <c r="BE8626" s="8"/>
      <c r="BF8626" s="8"/>
      <c r="BG8626" s="122"/>
      <c r="BH8626" s="8"/>
      <c r="BI8626" s="8"/>
      <c r="BJ8626" s="8"/>
      <c r="BK8626" s="8"/>
      <c r="BL8626" s="122"/>
      <c r="BM8626" s="8"/>
      <c r="BN8626" s="8"/>
      <c r="BO8626" s="8"/>
      <c r="BP8626" s="8"/>
      <c r="BQ8626" s="122"/>
      <c r="BR8626" s="8"/>
      <c r="BS8626" s="8"/>
      <c r="BT8626" s="8"/>
      <c r="BU8626" s="8"/>
      <c r="BV8626" s="122"/>
    </row>
    <row r="8627" spans="1:74" hidden="1" x14ac:dyDescent="0.3">
      <c r="A8627" s="8"/>
      <c r="B8627" s="2" t="s">
        <v>2</v>
      </c>
      <c r="C8627" s="2" t="s">
        <v>3</v>
      </c>
      <c r="D8627" s="2" t="s">
        <v>755</v>
      </c>
      <c r="E8627" s="9" t="s">
        <v>850</v>
      </c>
      <c r="F8627" s="10">
        <v>1</v>
      </c>
      <c r="G8627" s="18" t="s">
        <v>5</v>
      </c>
      <c r="H8627" s="3">
        <v>2024</v>
      </c>
      <c r="I8627" s="20" t="s">
        <v>286</v>
      </c>
      <c r="J8627" s="8" t="s">
        <v>337</v>
      </c>
      <c r="K8627" s="8" t="s">
        <v>318</v>
      </c>
      <c r="L8627" s="163">
        <f t="shared" si="451"/>
        <v>0</v>
      </c>
      <c r="M8627" s="163">
        <f t="shared" si="452"/>
        <v>0</v>
      </c>
      <c r="N8627" s="181"/>
      <c r="O8627" s="8"/>
      <c r="P8627" s="8"/>
      <c r="Q8627" s="8"/>
      <c r="R8627" s="8"/>
      <c r="S8627" s="122"/>
      <c r="T8627" s="8"/>
      <c r="U8627" s="8"/>
      <c r="V8627" s="8"/>
      <c r="W8627" s="8"/>
      <c r="X8627" s="122"/>
      <c r="Y8627" s="8"/>
      <c r="Z8627" s="8"/>
      <c r="AA8627" s="8"/>
      <c r="AB8627" s="8"/>
      <c r="AC8627" s="122"/>
      <c r="AD8627" s="8"/>
      <c r="AE8627" s="8"/>
      <c r="AF8627" s="8"/>
      <c r="AG8627" s="8"/>
      <c r="AH8627" s="122"/>
      <c r="AI8627" s="137"/>
      <c r="AJ8627" s="137"/>
      <c r="AK8627" s="137"/>
      <c r="AL8627" s="137"/>
      <c r="AM8627" s="138"/>
      <c r="AN8627" s="8"/>
      <c r="AO8627" s="8"/>
      <c r="AP8627" s="8"/>
      <c r="AQ8627" s="8"/>
      <c r="AR8627" s="122"/>
      <c r="AS8627" s="139"/>
      <c r="AT8627" s="139"/>
      <c r="AU8627" s="139"/>
      <c r="AV8627" s="139"/>
      <c r="AW8627" s="140"/>
      <c r="AX8627" s="8"/>
      <c r="AY8627" s="8"/>
      <c r="AZ8627" s="8"/>
      <c r="BA8627" s="8"/>
      <c r="BB8627" s="122"/>
      <c r="BC8627" s="8"/>
      <c r="BD8627" s="8"/>
      <c r="BE8627" s="8"/>
      <c r="BF8627" s="8"/>
      <c r="BG8627" s="122"/>
      <c r="BH8627" s="8"/>
      <c r="BI8627" s="8"/>
      <c r="BJ8627" s="8"/>
      <c r="BK8627" s="8"/>
      <c r="BL8627" s="122"/>
      <c r="BM8627" s="8"/>
      <c r="BN8627" s="8"/>
      <c r="BO8627" s="8"/>
      <c r="BP8627" s="8"/>
      <c r="BQ8627" s="122"/>
      <c r="BR8627" s="8"/>
      <c r="BS8627" s="8"/>
      <c r="BT8627" s="8"/>
      <c r="BU8627" s="8"/>
      <c r="BV8627" s="122"/>
    </row>
    <row r="8628" spans="1:74" hidden="1" x14ac:dyDescent="0.3">
      <c r="A8628" s="8"/>
      <c r="B8628" s="2" t="s">
        <v>2</v>
      </c>
      <c r="C8628" s="2" t="s">
        <v>3</v>
      </c>
      <c r="D8628" s="2" t="s">
        <v>755</v>
      </c>
      <c r="E8628" s="9" t="s">
        <v>850</v>
      </c>
      <c r="F8628" s="10">
        <v>1</v>
      </c>
      <c r="G8628" s="18" t="s">
        <v>5</v>
      </c>
      <c r="H8628" s="3">
        <v>2024</v>
      </c>
      <c r="I8628" s="20" t="s">
        <v>286</v>
      </c>
      <c r="J8628" s="8" t="s">
        <v>338</v>
      </c>
      <c r="K8628" s="8" t="s">
        <v>339</v>
      </c>
      <c r="L8628" s="163">
        <f t="shared" si="451"/>
        <v>0</v>
      </c>
      <c r="M8628" s="163">
        <f t="shared" si="452"/>
        <v>0</v>
      </c>
      <c r="N8628" s="181"/>
      <c r="O8628" s="8"/>
      <c r="P8628" s="8"/>
      <c r="Q8628" s="8"/>
      <c r="R8628" s="8"/>
      <c r="S8628" s="122"/>
      <c r="T8628" s="8"/>
      <c r="U8628" s="8"/>
      <c r="V8628" s="8"/>
      <c r="W8628" s="8"/>
      <c r="X8628" s="122"/>
      <c r="Y8628" s="8"/>
      <c r="Z8628" s="8"/>
      <c r="AA8628" s="8"/>
      <c r="AB8628" s="8"/>
      <c r="AC8628" s="122"/>
      <c r="AD8628" s="8"/>
      <c r="AE8628" s="8"/>
      <c r="AF8628" s="8"/>
      <c r="AG8628" s="8"/>
      <c r="AH8628" s="122"/>
      <c r="AI8628" s="137"/>
      <c r="AJ8628" s="137"/>
      <c r="AK8628" s="137"/>
      <c r="AL8628" s="137"/>
      <c r="AM8628" s="138"/>
      <c r="AN8628" s="8"/>
      <c r="AO8628" s="8"/>
      <c r="AP8628" s="8"/>
      <c r="AQ8628" s="8"/>
      <c r="AR8628" s="122"/>
      <c r="AS8628" s="139"/>
      <c r="AT8628" s="139"/>
      <c r="AU8628" s="139"/>
      <c r="AV8628" s="139"/>
      <c r="AW8628" s="140"/>
      <c r="AX8628" s="8"/>
      <c r="AY8628" s="8"/>
      <c r="AZ8628" s="8"/>
      <c r="BA8628" s="8"/>
      <c r="BB8628" s="122"/>
      <c r="BC8628" s="8"/>
      <c r="BD8628" s="8"/>
      <c r="BE8628" s="8"/>
      <c r="BF8628" s="8"/>
      <c r="BG8628" s="122"/>
      <c r="BH8628" s="8"/>
      <c r="BI8628" s="8"/>
      <c r="BJ8628" s="8"/>
      <c r="BK8628" s="8"/>
      <c r="BL8628" s="122"/>
      <c r="BM8628" s="8"/>
      <c r="BN8628" s="8"/>
      <c r="BO8628" s="8"/>
      <c r="BP8628" s="8"/>
      <c r="BQ8628" s="122"/>
      <c r="BR8628" s="8"/>
      <c r="BS8628" s="8"/>
      <c r="BT8628" s="8"/>
      <c r="BU8628" s="8"/>
      <c r="BV8628" s="122"/>
    </row>
    <row r="8629" spans="1:74" hidden="1" x14ac:dyDescent="0.3">
      <c r="A8629" s="8"/>
      <c r="B8629" s="2" t="s">
        <v>2</v>
      </c>
      <c r="C8629" s="2" t="s">
        <v>3</v>
      </c>
      <c r="D8629" s="2" t="s">
        <v>755</v>
      </c>
      <c r="E8629" s="9" t="s">
        <v>850</v>
      </c>
      <c r="F8629" s="10">
        <v>1</v>
      </c>
      <c r="G8629" s="18" t="s">
        <v>5</v>
      </c>
      <c r="H8629" s="3">
        <v>2024</v>
      </c>
      <c r="I8629" s="20" t="s">
        <v>286</v>
      </c>
      <c r="J8629" s="8" t="s">
        <v>340</v>
      </c>
      <c r="K8629" s="8" t="s">
        <v>318</v>
      </c>
      <c r="L8629" s="163">
        <f t="shared" si="451"/>
        <v>0</v>
      </c>
      <c r="M8629" s="163">
        <f t="shared" si="452"/>
        <v>0</v>
      </c>
      <c r="N8629" s="181"/>
      <c r="O8629" s="8"/>
      <c r="P8629" s="8"/>
      <c r="Q8629" s="8"/>
      <c r="R8629" s="8"/>
      <c r="S8629" s="122"/>
      <c r="T8629" s="8"/>
      <c r="U8629" s="8"/>
      <c r="V8629" s="8"/>
      <c r="W8629" s="8"/>
      <c r="X8629" s="122"/>
      <c r="Y8629" s="8"/>
      <c r="Z8629" s="8"/>
      <c r="AA8629" s="8"/>
      <c r="AB8629" s="8"/>
      <c r="AC8629" s="122"/>
      <c r="AD8629" s="8"/>
      <c r="AE8629" s="8"/>
      <c r="AF8629" s="8"/>
      <c r="AG8629" s="8"/>
      <c r="AH8629" s="122"/>
      <c r="AI8629" s="137"/>
      <c r="AJ8629" s="137"/>
      <c r="AK8629" s="137"/>
      <c r="AL8629" s="137"/>
      <c r="AM8629" s="138"/>
      <c r="AN8629" s="8"/>
      <c r="AO8629" s="8"/>
      <c r="AP8629" s="8"/>
      <c r="AQ8629" s="8"/>
      <c r="AR8629" s="122"/>
      <c r="AS8629" s="139"/>
      <c r="AT8629" s="139"/>
      <c r="AU8629" s="139"/>
      <c r="AV8629" s="139"/>
      <c r="AW8629" s="140"/>
      <c r="AX8629" s="8"/>
      <c r="AY8629" s="8"/>
      <c r="AZ8629" s="8"/>
      <c r="BA8629" s="8"/>
      <c r="BB8629" s="122"/>
      <c r="BC8629" s="8"/>
      <c r="BD8629" s="8"/>
      <c r="BE8629" s="8"/>
      <c r="BF8629" s="8"/>
      <c r="BG8629" s="122"/>
      <c r="BH8629" s="8"/>
      <c r="BI8629" s="8"/>
      <c r="BJ8629" s="8"/>
      <c r="BK8629" s="8"/>
      <c r="BL8629" s="122"/>
      <c r="BM8629" s="8"/>
      <c r="BN8629" s="8"/>
      <c r="BO8629" s="8"/>
      <c r="BP8629" s="8"/>
      <c r="BQ8629" s="122"/>
      <c r="BR8629" s="8"/>
      <c r="BS8629" s="8"/>
      <c r="BT8629" s="8"/>
      <c r="BU8629" s="8"/>
      <c r="BV8629" s="122"/>
    </row>
    <row r="8630" spans="1:74" hidden="1" x14ac:dyDescent="0.3">
      <c r="A8630" s="8"/>
      <c r="B8630" s="2" t="s">
        <v>2</v>
      </c>
      <c r="C8630" s="2" t="s">
        <v>3</v>
      </c>
      <c r="D8630" s="2" t="s">
        <v>755</v>
      </c>
      <c r="E8630" s="9" t="s">
        <v>850</v>
      </c>
      <c r="F8630" s="10">
        <v>1</v>
      </c>
      <c r="G8630" s="18" t="s">
        <v>5</v>
      </c>
      <c r="H8630" s="3">
        <v>2024</v>
      </c>
      <c r="I8630" s="20" t="s">
        <v>286</v>
      </c>
      <c r="J8630" s="8" t="s">
        <v>341</v>
      </c>
      <c r="K8630" s="8" t="s">
        <v>320</v>
      </c>
      <c r="L8630" s="163">
        <f t="shared" si="451"/>
        <v>0</v>
      </c>
      <c r="M8630" s="163">
        <f t="shared" si="452"/>
        <v>0</v>
      </c>
      <c r="N8630" s="181"/>
      <c r="O8630" s="8"/>
      <c r="P8630" s="8"/>
      <c r="Q8630" s="8"/>
      <c r="R8630" s="8"/>
      <c r="S8630" s="122"/>
      <c r="T8630" s="8"/>
      <c r="U8630" s="8"/>
      <c r="V8630" s="8"/>
      <c r="W8630" s="8"/>
      <c r="X8630" s="122"/>
      <c r="Y8630" s="8"/>
      <c r="Z8630" s="8"/>
      <c r="AA8630" s="8"/>
      <c r="AB8630" s="8"/>
      <c r="AC8630" s="122"/>
      <c r="AD8630" s="8"/>
      <c r="AE8630" s="8"/>
      <c r="AF8630" s="8"/>
      <c r="AG8630" s="8"/>
      <c r="AH8630" s="122"/>
      <c r="AI8630" s="137"/>
      <c r="AJ8630" s="137"/>
      <c r="AK8630" s="137"/>
      <c r="AL8630" s="137"/>
      <c r="AM8630" s="138"/>
      <c r="AN8630" s="8"/>
      <c r="AO8630" s="8"/>
      <c r="AP8630" s="8"/>
      <c r="AQ8630" s="8"/>
      <c r="AR8630" s="122"/>
      <c r="AS8630" s="139"/>
      <c r="AT8630" s="139"/>
      <c r="AU8630" s="139"/>
      <c r="AV8630" s="139"/>
      <c r="AW8630" s="140"/>
      <c r="AX8630" s="8"/>
      <c r="AY8630" s="8"/>
      <c r="AZ8630" s="8"/>
      <c r="BA8630" s="8"/>
      <c r="BB8630" s="122"/>
      <c r="BC8630" s="8"/>
      <c r="BD8630" s="8"/>
      <c r="BE8630" s="8"/>
      <c r="BF8630" s="8"/>
      <c r="BG8630" s="122"/>
      <c r="BH8630" s="8"/>
      <c r="BI8630" s="8"/>
      <c r="BJ8630" s="8"/>
      <c r="BK8630" s="8"/>
      <c r="BL8630" s="122"/>
      <c r="BM8630" s="8"/>
      <c r="BN8630" s="8"/>
      <c r="BO8630" s="8"/>
      <c r="BP8630" s="8"/>
      <c r="BQ8630" s="122"/>
      <c r="BR8630" s="8"/>
      <c r="BS8630" s="8"/>
      <c r="BT8630" s="8"/>
      <c r="BU8630" s="8"/>
      <c r="BV8630" s="122"/>
    </row>
    <row r="8631" spans="1:74" hidden="1" x14ac:dyDescent="0.3">
      <c r="A8631" s="8"/>
      <c r="B8631" s="2" t="s">
        <v>2</v>
      </c>
      <c r="C8631" s="2" t="s">
        <v>3</v>
      </c>
      <c r="D8631" s="2" t="s">
        <v>755</v>
      </c>
      <c r="E8631" s="9" t="s">
        <v>850</v>
      </c>
      <c r="F8631" s="10">
        <v>1</v>
      </c>
      <c r="G8631" s="18" t="s">
        <v>5</v>
      </c>
      <c r="H8631" s="3">
        <v>2024</v>
      </c>
      <c r="I8631" s="20" t="s">
        <v>286</v>
      </c>
      <c r="J8631" s="8" t="s">
        <v>342</v>
      </c>
      <c r="K8631" s="8" t="s">
        <v>320</v>
      </c>
      <c r="L8631" s="163">
        <f t="shared" si="451"/>
        <v>0</v>
      </c>
      <c r="M8631" s="163">
        <f t="shared" si="452"/>
        <v>0</v>
      </c>
      <c r="N8631" s="181"/>
      <c r="O8631" s="8"/>
      <c r="P8631" s="8"/>
      <c r="Q8631" s="8"/>
      <c r="R8631" s="8"/>
      <c r="S8631" s="122"/>
      <c r="T8631" s="8"/>
      <c r="U8631" s="8"/>
      <c r="V8631" s="8"/>
      <c r="W8631" s="8"/>
      <c r="X8631" s="122"/>
      <c r="Y8631" s="8"/>
      <c r="Z8631" s="8"/>
      <c r="AA8631" s="8"/>
      <c r="AB8631" s="8"/>
      <c r="AC8631" s="122"/>
      <c r="AD8631" s="8"/>
      <c r="AE8631" s="8"/>
      <c r="AF8631" s="8"/>
      <c r="AG8631" s="8"/>
      <c r="AH8631" s="122"/>
      <c r="AI8631" s="137"/>
      <c r="AJ8631" s="137"/>
      <c r="AK8631" s="137"/>
      <c r="AL8631" s="137"/>
      <c r="AM8631" s="138"/>
      <c r="AN8631" s="8"/>
      <c r="AO8631" s="8"/>
      <c r="AP8631" s="8"/>
      <c r="AQ8631" s="8"/>
      <c r="AR8631" s="122"/>
      <c r="AS8631" s="139"/>
      <c r="AT8631" s="139"/>
      <c r="AU8631" s="139"/>
      <c r="AV8631" s="139"/>
      <c r="AW8631" s="140"/>
      <c r="AX8631" s="8"/>
      <c r="AY8631" s="8"/>
      <c r="AZ8631" s="8"/>
      <c r="BA8631" s="8"/>
      <c r="BB8631" s="122"/>
      <c r="BC8631" s="8"/>
      <c r="BD8631" s="8"/>
      <c r="BE8631" s="8"/>
      <c r="BF8631" s="8"/>
      <c r="BG8631" s="122"/>
      <c r="BH8631" s="8"/>
      <c r="BI8631" s="8"/>
      <c r="BJ8631" s="8"/>
      <c r="BK8631" s="8"/>
      <c r="BL8631" s="122"/>
      <c r="BM8631" s="8"/>
      <c r="BN8631" s="8"/>
      <c r="BO8631" s="8"/>
      <c r="BP8631" s="8"/>
      <c r="BQ8631" s="122"/>
      <c r="BR8631" s="8"/>
      <c r="BS8631" s="8"/>
      <c r="BT8631" s="8"/>
      <c r="BU8631" s="8"/>
      <c r="BV8631" s="122"/>
    </row>
    <row r="8632" spans="1:74" hidden="1" x14ac:dyDescent="0.3">
      <c r="A8632" s="8"/>
      <c r="B8632" s="2" t="s">
        <v>2</v>
      </c>
      <c r="C8632" s="2" t="s">
        <v>3</v>
      </c>
      <c r="D8632" s="2" t="s">
        <v>755</v>
      </c>
      <c r="E8632" s="9" t="s">
        <v>850</v>
      </c>
      <c r="F8632" s="10">
        <v>1</v>
      </c>
      <c r="G8632" s="18" t="s">
        <v>5</v>
      </c>
      <c r="H8632" s="3">
        <v>2024</v>
      </c>
      <c r="I8632" s="20" t="s">
        <v>286</v>
      </c>
      <c r="J8632" s="8" t="s">
        <v>343</v>
      </c>
      <c r="K8632" s="8" t="s">
        <v>339</v>
      </c>
      <c r="L8632" s="163">
        <f t="shared" si="451"/>
        <v>0</v>
      </c>
      <c r="M8632" s="163">
        <f t="shared" si="452"/>
        <v>0</v>
      </c>
      <c r="N8632" s="181"/>
      <c r="O8632" s="8"/>
      <c r="P8632" s="8"/>
      <c r="Q8632" s="8"/>
      <c r="R8632" s="8"/>
      <c r="S8632" s="122"/>
      <c r="T8632" s="8"/>
      <c r="U8632" s="8"/>
      <c r="V8632" s="8"/>
      <c r="W8632" s="8"/>
      <c r="X8632" s="122"/>
      <c r="Y8632" s="8"/>
      <c r="Z8632" s="8"/>
      <c r="AA8632" s="8"/>
      <c r="AB8632" s="8"/>
      <c r="AC8632" s="122"/>
      <c r="AD8632" s="8"/>
      <c r="AE8632" s="8"/>
      <c r="AF8632" s="8"/>
      <c r="AG8632" s="8"/>
      <c r="AH8632" s="122"/>
      <c r="AI8632" s="137"/>
      <c r="AJ8632" s="137"/>
      <c r="AK8632" s="137"/>
      <c r="AL8632" s="137"/>
      <c r="AM8632" s="138"/>
      <c r="AN8632" s="8"/>
      <c r="AO8632" s="8"/>
      <c r="AP8632" s="8"/>
      <c r="AQ8632" s="8"/>
      <c r="AR8632" s="122"/>
      <c r="AS8632" s="139"/>
      <c r="AT8632" s="139"/>
      <c r="AU8632" s="139"/>
      <c r="AV8632" s="139"/>
      <c r="AW8632" s="140"/>
      <c r="AX8632" s="8"/>
      <c r="AY8632" s="8"/>
      <c r="AZ8632" s="8"/>
      <c r="BA8632" s="8"/>
      <c r="BB8632" s="122"/>
      <c r="BC8632" s="8"/>
      <c r="BD8632" s="8"/>
      <c r="BE8632" s="8"/>
      <c r="BF8632" s="8"/>
      <c r="BG8632" s="122"/>
      <c r="BH8632" s="8"/>
      <c r="BI8632" s="8"/>
      <c r="BJ8632" s="8"/>
      <c r="BK8632" s="8"/>
      <c r="BL8632" s="122"/>
      <c r="BM8632" s="8"/>
      <c r="BN8632" s="8"/>
      <c r="BO8632" s="8"/>
      <c r="BP8632" s="8"/>
      <c r="BQ8632" s="122"/>
      <c r="BR8632" s="8"/>
      <c r="BS8632" s="8"/>
      <c r="BT8632" s="8"/>
      <c r="BU8632" s="8"/>
      <c r="BV8632" s="122"/>
    </row>
    <row r="8633" spans="1:74" hidden="1" x14ac:dyDescent="0.3">
      <c r="A8633" s="8"/>
      <c r="B8633" s="2" t="s">
        <v>2</v>
      </c>
      <c r="C8633" s="2" t="s">
        <v>3</v>
      </c>
      <c r="D8633" s="2" t="s">
        <v>755</v>
      </c>
      <c r="E8633" s="9" t="s">
        <v>850</v>
      </c>
      <c r="F8633" s="10">
        <v>1</v>
      </c>
      <c r="G8633" s="18" t="s">
        <v>5</v>
      </c>
      <c r="H8633" s="3">
        <v>2024</v>
      </c>
      <c r="I8633" s="20" t="s">
        <v>288</v>
      </c>
      <c r="J8633" s="8" t="s">
        <v>344</v>
      </c>
      <c r="K8633" s="8" t="s">
        <v>318</v>
      </c>
      <c r="L8633" s="163">
        <f t="shared" si="451"/>
        <v>0</v>
      </c>
      <c r="M8633" s="163">
        <f t="shared" si="452"/>
        <v>0</v>
      </c>
      <c r="N8633" s="181"/>
      <c r="O8633" s="8"/>
      <c r="P8633" s="8"/>
      <c r="Q8633" s="8"/>
      <c r="R8633" s="8"/>
      <c r="S8633" s="122"/>
      <c r="T8633" s="8"/>
      <c r="U8633" s="8"/>
      <c r="V8633" s="8"/>
      <c r="W8633" s="8"/>
      <c r="X8633" s="122"/>
      <c r="Y8633" s="8"/>
      <c r="Z8633" s="8"/>
      <c r="AA8633" s="8"/>
      <c r="AB8633" s="8"/>
      <c r="AC8633" s="122"/>
      <c r="AD8633" s="8"/>
      <c r="AE8633" s="8"/>
      <c r="AF8633" s="8"/>
      <c r="AG8633" s="8"/>
      <c r="AH8633" s="122"/>
      <c r="AI8633" s="137"/>
      <c r="AJ8633" s="137"/>
      <c r="AK8633" s="137"/>
      <c r="AL8633" s="137"/>
      <c r="AM8633" s="138"/>
      <c r="AN8633" s="8"/>
      <c r="AO8633" s="8"/>
      <c r="AP8633" s="8"/>
      <c r="AQ8633" s="8"/>
      <c r="AR8633" s="122"/>
      <c r="AS8633" s="139"/>
      <c r="AT8633" s="139"/>
      <c r="AU8633" s="139"/>
      <c r="AV8633" s="139"/>
      <c r="AW8633" s="140"/>
      <c r="AX8633" s="8"/>
      <c r="AY8633" s="8"/>
      <c r="AZ8633" s="8"/>
      <c r="BA8633" s="8"/>
      <c r="BB8633" s="122"/>
      <c r="BC8633" s="8"/>
      <c r="BD8633" s="8"/>
      <c r="BE8633" s="8"/>
      <c r="BF8633" s="8"/>
      <c r="BG8633" s="122"/>
      <c r="BH8633" s="8"/>
      <c r="BI8633" s="8"/>
      <c r="BJ8633" s="8"/>
      <c r="BK8633" s="8"/>
      <c r="BL8633" s="122"/>
      <c r="BM8633" s="8"/>
      <c r="BN8633" s="8"/>
      <c r="BO8633" s="8"/>
      <c r="BP8633" s="8"/>
      <c r="BQ8633" s="122"/>
      <c r="BR8633" s="8"/>
      <c r="BS8633" s="8"/>
      <c r="BT8633" s="8"/>
      <c r="BU8633" s="8"/>
      <c r="BV8633" s="122"/>
    </row>
    <row r="8634" spans="1:74" hidden="1" x14ac:dyDescent="0.3">
      <c r="A8634" s="8"/>
      <c r="B8634" s="2" t="s">
        <v>2</v>
      </c>
      <c r="C8634" s="2" t="s">
        <v>3</v>
      </c>
      <c r="D8634" s="2" t="s">
        <v>755</v>
      </c>
      <c r="E8634" s="9" t="s">
        <v>850</v>
      </c>
      <c r="F8634" s="10">
        <v>1</v>
      </c>
      <c r="G8634" s="18" t="s">
        <v>5</v>
      </c>
      <c r="H8634" s="3">
        <v>2024</v>
      </c>
      <c r="I8634" s="20" t="s">
        <v>288</v>
      </c>
      <c r="J8634" s="2" t="s">
        <v>351</v>
      </c>
      <c r="K8634" s="2" t="s">
        <v>318</v>
      </c>
      <c r="L8634" s="163">
        <f t="shared" si="451"/>
        <v>0</v>
      </c>
      <c r="M8634" s="163">
        <f t="shared" si="452"/>
        <v>0</v>
      </c>
      <c r="N8634" s="181"/>
      <c r="O8634" s="8"/>
      <c r="P8634" s="8"/>
      <c r="Q8634" s="8"/>
      <c r="R8634" s="8"/>
      <c r="S8634" s="122"/>
      <c r="T8634" s="8"/>
      <c r="U8634" s="8"/>
      <c r="V8634" s="8"/>
      <c r="W8634" s="8"/>
      <c r="X8634" s="122"/>
      <c r="Y8634" s="8"/>
      <c r="Z8634" s="8"/>
      <c r="AA8634" s="8"/>
      <c r="AB8634" s="8"/>
      <c r="AC8634" s="122"/>
      <c r="AD8634" s="8"/>
      <c r="AE8634" s="8"/>
      <c r="AF8634" s="8"/>
      <c r="AG8634" s="8"/>
      <c r="AH8634" s="122"/>
      <c r="AI8634" s="137"/>
      <c r="AJ8634" s="137"/>
      <c r="AK8634" s="137"/>
      <c r="AL8634" s="137"/>
      <c r="AM8634" s="138"/>
      <c r="AN8634" s="8"/>
      <c r="AO8634" s="8"/>
      <c r="AP8634" s="8"/>
      <c r="AQ8634" s="8"/>
      <c r="AR8634" s="122"/>
      <c r="AS8634" s="139"/>
      <c r="AT8634" s="139"/>
      <c r="AU8634" s="139"/>
      <c r="AV8634" s="139"/>
      <c r="AW8634" s="140"/>
      <c r="AX8634" s="8"/>
      <c r="AY8634" s="8"/>
      <c r="AZ8634" s="8"/>
      <c r="BA8634" s="8"/>
      <c r="BB8634" s="122"/>
      <c r="BC8634" s="8"/>
      <c r="BD8634" s="8"/>
      <c r="BE8634" s="8"/>
      <c r="BF8634" s="8"/>
      <c r="BG8634" s="122"/>
      <c r="BH8634" s="8"/>
      <c r="BI8634" s="8"/>
      <c r="BJ8634" s="8"/>
      <c r="BK8634" s="8"/>
      <c r="BL8634" s="122"/>
      <c r="BM8634" s="8"/>
      <c r="BN8634" s="8"/>
      <c r="BO8634" s="8"/>
      <c r="BP8634" s="8"/>
      <c r="BQ8634" s="122"/>
      <c r="BR8634" s="8"/>
      <c r="BS8634" s="8"/>
      <c r="BT8634" s="8"/>
      <c r="BU8634" s="8"/>
      <c r="BV8634" s="122"/>
    </row>
    <row r="8635" spans="1:74" hidden="1" x14ac:dyDescent="0.3">
      <c r="A8635" s="8"/>
      <c r="B8635" s="2" t="s">
        <v>2</v>
      </c>
      <c r="C8635" s="2" t="s">
        <v>3</v>
      </c>
      <c r="D8635" s="2" t="s">
        <v>755</v>
      </c>
      <c r="E8635" s="9" t="s">
        <v>850</v>
      </c>
      <c r="F8635" s="10">
        <v>1</v>
      </c>
      <c r="G8635" s="18" t="s">
        <v>5</v>
      </c>
      <c r="H8635" s="3">
        <v>2024</v>
      </c>
      <c r="I8635" s="20" t="s">
        <v>288</v>
      </c>
      <c r="J8635" s="2" t="s">
        <v>352</v>
      </c>
      <c r="K8635" s="2" t="s">
        <v>321</v>
      </c>
      <c r="L8635" s="163">
        <f t="shared" si="451"/>
        <v>0</v>
      </c>
      <c r="M8635" s="163">
        <f t="shared" si="452"/>
        <v>0</v>
      </c>
      <c r="N8635" s="181"/>
      <c r="O8635" s="8"/>
      <c r="P8635" s="8"/>
      <c r="Q8635" s="8"/>
      <c r="R8635" s="8"/>
      <c r="S8635" s="122"/>
      <c r="T8635" s="8"/>
      <c r="U8635" s="8"/>
      <c r="V8635" s="8"/>
      <c r="W8635" s="8"/>
      <c r="X8635" s="122"/>
      <c r="Y8635" s="8"/>
      <c r="Z8635" s="8"/>
      <c r="AA8635" s="8"/>
      <c r="AB8635" s="8"/>
      <c r="AC8635" s="122"/>
      <c r="AD8635" s="8"/>
      <c r="AE8635" s="8"/>
      <c r="AF8635" s="8"/>
      <c r="AG8635" s="8"/>
      <c r="AH8635" s="122"/>
      <c r="AI8635" s="137"/>
      <c r="AJ8635" s="137"/>
      <c r="AK8635" s="137"/>
      <c r="AL8635" s="137"/>
      <c r="AM8635" s="138"/>
      <c r="AN8635" s="8"/>
      <c r="AO8635" s="8"/>
      <c r="AP8635" s="8"/>
      <c r="AQ8635" s="8"/>
      <c r="AR8635" s="122"/>
      <c r="AS8635" s="139"/>
      <c r="AT8635" s="139"/>
      <c r="AU8635" s="139"/>
      <c r="AV8635" s="139"/>
      <c r="AW8635" s="140"/>
      <c r="AX8635" s="8"/>
      <c r="AY8635" s="8"/>
      <c r="AZ8635" s="8"/>
      <c r="BA8635" s="8"/>
      <c r="BB8635" s="122"/>
      <c r="BC8635" s="8"/>
      <c r="BD8635" s="8"/>
      <c r="BE8635" s="8"/>
      <c r="BF8635" s="8"/>
      <c r="BG8635" s="122"/>
      <c r="BH8635" s="8"/>
      <c r="BI8635" s="8"/>
      <c r="BJ8635" s="8"/>
      <c r="BK8635" s="8"/>
      <c r="BL8635" s="122"/>
      <c r="BM8635" s="8"/>
      <c r="BN8635" s="8"/>
      <c r="BO8635" s="8"/>
      <c r="BP8635" s="8"/>
      <c r="BQ8635" s="122"/>
      <c r="BR8635" s="8"/>
      <c r="BS8635" s="8"/>
      <c r="BT8635" s="8"/>
      <c r="BU8635" s="8"/>
      <c r="BV8635" s="122"/>
    </row>
    <row r="8636" spans="1:74" hidden="1" x14ac:dyDescent="0.3">
      <c r="A8636" s="8"/>
      <c r="B8636" s="2" t="s">
        <v>2</v>
      </c>
      <c r="C8636" s="2" t="s">
        <v>3</v>
      </c>
      <c r="D8636" s="2" t="s">
        <v>755</v>
      </c>
      <c r="E8636" s="9" t="s">
        <v>850</v>
      </c>
      <c r="F8636" s="10">
        <v>1</v>
      </c>
      <c r="G8636" s="18" t="s">
        <v>5</v>
      </c>
      <c r="H8636" s="3">
        <v>2024</v>
      </c>
      <c r="I8636" s="20" t="s">
        <v>288</v>
      </c>
      <c r="J8636" s="2" t="s">
        <v>345</v>
      </c>
      <c r="K8636" s="2" t="s">
        <v>318</v>
      </c>
      <c r="L8636" s="163">
        <f t="shared" si="451"/>
        <v>0</v>
      </c>
      <c r="M8636" s="163">
        <f t="shared" si="452"/>
        <v>0</v>
      </c>
      <c r="N8636" s="181"/>
      <c r="O8636" s="8"/>
      <c r="P8636" s="8"/>
      <c r="Q8636" s="8"/>
      <c r="R8636" s="8"/>
      <c r="S8636" s="122"/>
      <c r="T8636" s="8"/>
      <c r="U8636" s="8"/>
      <c r="V8636" s="8"/>
      <c r="W8636" s="8"/>
      <c r="X8636" s="122"/>
      <c r="Y8636" s="8"/>
      <c r="Z8636" s="8"/>
      <c r="AA8636" s="8"/>
      <c r="AB8636" s="8"/>
      <c r="AC8636" s="122"/>
      <c r="AD8636" s="8"/>
      <c r="AE8636" s="8"/>
      <c r="AF8636" s="8"/>
      <c r="AG8636" s="8"/>
      <c r="AH8636" s="122"/>
      <c r="AI8636" s="137"/>
      <c r="AJ8636" s="137"/>
      <c r="AK8636" s="137"/>
      <c r="AL8636" s="137"/>
      <c r="AM8636" s="138"/>
      <c r="AN8636" s="8"/>
      <c r="AO8636" s="8"/>
      <c r="AP8636" s="8"/>
      <c r="AQ8636" s="8"/>
      <c r="AR8636" s="122"/>
      <c r="AS8636" s="139"/>
      <c r="AT8636" s="139"/>
      <c r="AU8636" s="139"/>
      <c r="AV8636" s="139"/>
      <c r="AW8636" s="140"/>
      <c r="AX8636" s="8"/>
      <c r="AY8636" s="8"/>
      <c r="AZ8636" s="8"/>
      <c r="BA8636" s="8"/>
      <c r="BB8636" s="122"/>
      <c r="BC8636" s="8"/>
      <c r="BD8636" s="8"/>
      <c r="BE8636" s="8"/>
      <c r="BF8636" s="8"/>
      <c r="BG8636" s="122"/>
      <c r="BH8636" s="8"/>
      <c r="BI8636" s="8"/>
      <c r="BJ8636" s="8"/>
      <c r="BK8636" s="8"/>
      <c r="BL8636" s="122"/>
      <c r="BM8636" s="8"/>
      <c r="BN8636" s="8"/>
      <c r="BO8636" s="8"/>
      <c r="BP8636" s="8"/>
      <c r="BQ8636" s="122"/>
      <c r="BR8636" s="8"/>
      <c r="BS8636" s="8"/>
      <c r="BT8636" s="8"/>
      <c r="BU8636" s="8"/>
      <c r="BV8636" s="122"/>
    </row>
    <row r="8637" spans="1:74" hidden="1" x14ac:dyDescent="0.3">
      <c r="A8637" s="8"/>
      <c r="B8637" s="2" t="s">
        <v>2</v>
      </c>
      <c r="C8637" s="2" t="s">
        <v>3</v>
      </c>
      <c r="D8637" s="2" t="s">
        <v>755</v>
      </c>
      <c r="E8637" s="9" t="s">
        <v>850</v>
      </c>
      <c r="F8637" s="10">
        <v>1</v>
      </c>
      <c r="G8637" s="18" t="s">
        <v>5</v>
      </c>
      <c r="H8637" s="3">
        <v>2024</v>
      </c>
      <c r="I8637" s="20" t="s">
        <v>289</v>
      </c>
      <c r="J8637" s="2" t="s">
        <v>268</v>
      </c>
      <c r="K8637" s="2" t="s">
        <v>318</v>
      </c>
      <c r="L8637" s="163">
        <f t="shared" si="451"/>
        <v>0</v>
      </c>
      <c r="M8637" s="163">
        <f t="shared" si="452"/>
        <v>0</v>
      </c>
      <c r="N8637" s="181"/>
      <c r="O8637" s="8"/>
      <c r="P8637" s="8"/>
      <c r="Q8637" s="8"/>
      <c r="R8637" s="8"/>
      <c r="S8637" s="122"/>
      <c r="T8637" s="8"/>
      <c r="U8637" s="8"/>
      <c r="V8637" s="8"/>
      <c r="W8637" s="8"/>
      <c r="X8637" s="122"/>
      <c r="Y8637" s="8"/>
      <c r="Z8637" s="8"/>
      <c r="AA8637" s="8"/>
      <c r="AB8637" s="8"/>
      <c r="AC8637" s="122"/>
      <c r="AD8637" s="8"/>
      <c r="AE8637" s="8"/>
      <c r="AF8637" s="8"/>
      <c r="AG8637" s="8"/>
      <c r="AH8637" s="122"/>
      <c r="AI8637" s="137"/>
      <c r="AJ8637" s="137"/>
      <c r="AK8637" s="137"/>
      <c r="AL8637" s="137"/>
      <c r="AM8637" s="138"/>
      <c r="AN8637" s="8"/>
      <c r="AO8637" s="8"/>
      <c r="AP8637" s="8"/>
      <c r="AQ8637" s="8"/>
      <c r="AR8637" s="122"/>
      <c r="AS8637" s="139"/>
      <c r="AT8637" s="139"/>
      <c r="AU8637" s="139"/>
      <c r="AV8637" s="139"/>
      <c r="AW8637" s="140"/>
      <c r="AX8637" s="8"/>
      <c r="AY8637" s="8"/>
      <c r="AZ8637" s="8"/>
      <c r="BA8637" s="8"/>
      <c r="BB8637" s="122"/>
      <c r="BC8637" s="8"/>
      <c r="BD8637" s="8"/>
      <c r="BE8637" s="8"/>
      <c r="BF8637" s="8"/>
      <c r="BG8637" s="122"/>
      <c r="BH8637" s="8"/>
      <c r="BI8637" s="8"/>
      <c r="BJ8637" s="8"/>
      <c r="BK8637" s="8"/>
      <c r="BL8637" s="122"/>
      <c r="BM8637" s="8"/>
      <c r="BN8637" s="8"/>
      <c r="BO8637" s="8"/>
      <c r="BP8637" s="8"/>
      <c r="BQ8637" s="122"/>
      <c r="BR8637" s="8"/>
      <c r="BS8637" s="8"/>
      <c r="BT8637" s="8"/>
      <c r="BU8637" s="8"/>
      <c r="BV8637" s="122"/>
    </row>
    <row r="8638" spans="1:74" hidden="1" x14ac:dyDescent="0.3">
      <c r="A8638" s="8"/>
      <c r="B8638" s="2" t="s">
        <v>2</v>
      </c>
      <c r="C8638" s="2" t="s">
        <v>3</v>
      </c>
      <c r="D8638" s="2" t="s">
        <v>755</v>
      </c>
      <c r="E8638" s="9" t="s">
        <v>850</v>
      </c>
      <c r="F8638" s="10">
        <v>1</v>
      </c>
      <c r="G8638" s="18" t="s">
        <v>5</v>
      </c>
      <c r="H8638" s="3">
        <v>2024</v>
      </c>
      <c r="I8638" s="20" t="s">
        <v>289</v>
      </c>
      <c r="J8638" s="2" t="s">
        <v>292</v>
      </c>
      <c r="K8638" s="2" t="s">
        <v>318</v>
      </c>
      <c r="L8638" s="163">
        <f t="shared" si="451"/>
        <v>0</v>
      </c>
      <c r="M8638" s="163">
        <f t="shared" si="452"/>
        <v>0</v>
      </c>
      <c r="N8638" s="181"/>
      <c r="O8638" s="8"/>
      <c r="P8638" s="8"/>
      <c r="Q8638" s="8"/>
      <c r="R8638" s="8"/>
      <c r="S8638" s="122"/>
      <c r="T8638" s="8"/>
      <c r="U8638" s="8"/>
      <c r="V8638" s="8"/>
      <c r="W8638" s="8"/>
      <c r="X8638" s="122"/>
      <c r="Y8638" s="8"/>
      <c r="Z8638" s="8"/>
      <c r="AA8638" s="8"/>
      <c r="AB8638" s="8"/>
      <c r="AC8638" s="122"/>
      <c r="AD8638" s="8"/>
      <c r="AE8638" s="8"/>
      <c r="AF8638" s="8"/>
      <c r="AG8638" s="8"/>
      <c r="AH8638" s="122"/>
      <c r="AI8638" s="137"/>
      <c r="AJ8638" s="137"/>
      <c r="AK8638" s="137"/>
      <c r="AL8638" s="137"/>
      <c r="AM8638" s="138"/>
      <c r="AN8638" s="8"/>
      <c r="AO8638" s="8"/>
      <c r="AP8638" s="8"/>
      <c r="AQ8638" s="8"/>
      <c r="AR8638" s="122"/>
      <c r="AS8638" s="139"/>
      <c r="AT8638" s="139"/>
      <c r="AU8638" s="139"/>
      <c r="AV8638" s="139"/>
      <c r="AW8638" s="140"/>
      <c r="AX8638" s="8"/>
      <c r="AY8638" s="8"/>
      <c r="AZ8638" s="8"/>
      <c r="BA8638" s="8"/>
      <c r="BB8638" s="122"/>
      <c r="BC8638" s="8"/>
      <c r="BD8638" s="8"/>
      <c r="BE8638" s="8"/>
      <c r="BF8638" s="8"/>
      <c r="BG8638" s="122"/>
      <c r="BH8638" s="8"/>
      <c r="BI8638" s="8"/>
      <c r="BJ8638" s="8"/>
      <c r="BK8638" s="8"/>
      <c r="BL8638" s="122"/>
      <c r="BM8638" s="8"/>
      <c r="BN8638" s="8"/>
      <c r="BO8638" s="8"/>
      <c r="BP8638" s="8"/>
      <c r="BQ8638" s="122"/>
      <c r="BR8638" s="8"/>
      <c r="BS8638" s="8"/>
      <c r="BT8638" s="8"/>
      <c r="BU8638" s="8"/>
      <c r="BV8638" s="122"/>
    </row>
    <row r="8639" spans="1:74" hidden="1" x14ac:dyDescent="0.3">
      <c r="A8639" s="8"/>
      <c r="B8639" s="2" t="s">
        <v>2</v>
      </c>
      <c r="C8639" s="2" t="s">
        <v>3</v>
      </c>
      <c r="D8639" s="2" t="s">
        <v>755</v>
      </c>
      <c r="E8639" s="9" t="s">
        <v>850</v>
      </c>
      <c r="F8639" s="10">
        <v>1</v>
      </c>
      <c r="G8639" s="18" t="s">
        <v>5</v>
      </c>
      <c r="H8639" s="3">
        <v>2024</v>
      </c>
      <c r="I8639" s="20" t="s">
        <v>285</v>
      </c>
      <c r="J8639" s="2" t="s">
        <v>293</v>
      </c>
      <c r="K8639" s="2" t="s">
        <v>318</v>
      </c>
      <c r="L8639" s="163">
        <f t="shared" si="451"/>
        <v>0</v>
      </c>
      <c r="M8639" s="163">
        <f t="shared" si="452"/>
        <v>0</v>
      </c>
      <c r="N8639" s="181"/>
      <c r="O8639" s="8"/>
      <c r="P8639" s="8"/>
      <c r="Q8639" s="8"/>
      <c r="R8639" s="8"/>
      <c r="S8639" s="122"/>
      <c r="T8639" s="8"/>
      <c r="U8639" s="8"/>
      <c r="V8639" s="8"/>
      <c r="W8639" s="8"/>
      <c r="X8639" s="122"/>
      <c r="Y8639" s="8"/>
      <c r="Z8639" s="8"/>
      <c r="AA8639" s="8"/>
      <c r="AB8639" s="8"/>
      <c r="AC8639" s="122"/>
      <c r="AD8639" s="8"/>
      <c r="AE8639" s="8"/>
      <c r="AF8639" s="8"/>
      <c r="AG8639" s="8"/>
      <c r="AH8639" s="122"/>
      <c r="AI8639" s="137"/>
      <c r="AJ8639" s="137"/>
      <c r="AK8639" s="137"/>
      <c r="AL8639" s="137"/>
      <c r="AM8639" s="138"/>
      <c r="AN8639" s="8"/>
      <c r="AO8639" s="8"/>
      <c r="AP8639" s="8"/>
      <c r="AQ8639" s="8"/>
      <c r="AR8639" s="122"/>
      <c r="AS8639" s="139"/>
      <c r="AT8639" s="139"/>
      <c r="AU8639" s="139"/>
      <c r="AV8639" s="139"/>
      <c r="AW8639" s="140"/>
      <c r="AX8639" s="8"/>
      <c r="AY8639" s="8"/>
      <c r="AZ8639" s="8"/>
      <c r="BA8639" s="8"/>
      <c r="BB8639" s="122"/>
      <c r="BC8639" s="8"/>
      <c r="BD8639" s="8"/>
      <c r="BE8639" s="8"/>
      <c r="BF8639" s="8"/>
      <c r="BG8639" s="122"/>
      <c r="BH8639" s="8"/>
      <c r="BI8639" s="8"/>
      <c r="BJ8639" s="8"/>
      <c r="BK8639" s="8"/>
      <c r="BL8639" s="122"/>
      <c r="BM8639" s="8"/>
      <c r="BN8639" s="8"/>
      <c r="BO8639" s="8"/>
      <c r="BP8639" s="8"/>
      <c r="BQ8639" s="122"/>
      <c r="BR8639" s="8"/>
      <c r="BS8639" s="8"/>
      <c r="BT8639" s="8"/>
      <c r="BU8639" s="8"/>
      <c r="BV8639" s="122"/>
    </row>
    <row r="8640" spans="1:74" hidden="1" x14ac:dyDescent="0.3">
      <c r="A8640" s="8"/>
      <c r="B8640" s="2" t="s">
        <v>2</v>
      </c>
      <c r="C8640" s="2" t="s">
        <v>3</v>
      </c>
      <c r="D8640" s="2" t="s">
        <v>755</v>
      </c>
      <c r="E8640" s="9" t="s">
        <v>850</v>
      </c>
      <c r="F8640" s="10">
        <v>1</v>
      </c>
      <c r="G8640" s="18" t="s">
        <v>5</v>
      </c>
      <c r="H8640" s="3">
        <v>2024</v>
      </c>
      <c r="I8640" s="20" t="s">
        <v>287</v>
      </c>
      <c r="J8640" s="2" t="s">
        <v>269</v>
      </c>
      <c r="K8640" s="2" t="s">
        <v>320</v>
      </c>
      <c r="L8640" s="163">
        <f t="shared" si="451"/>
        <v>0</v>
      </c>
      <c r="M8640" s="163">
        <f t="shared" si="452"/>
        <v>0</v>
      </c>
      <c r="N8640" s="181"/>
      <c r="O8640" s="8"/>
      <c r="P8640" s="8"/>
      <c r="Q8640" s="8"/>
      <c r="R8640" s="8"/>
      <c r="S8640" s="122"/>
      <c r="T8640" s="8"/>
      <c r="U8640" s="8"/>
      <c r="V8640" s="8"/>
      <c r="W8640" s="8"/>
      <c r="X8640" s="122"/>
      <c r="Y8640" s="8"/>
      <c r="Z8640" s="8"/>
      <c r="AA8640" s="8"/>
      <c r="AB8640" s="8"/>
      <c r="AC8640" s="122"/>
      <c r="AD8640" s="8"/>
      <c r="AE8640" s="8"/>
      <c r="AF8640" s="8"/>
      <c r="AG8640" s="8"/>
      <c r="AH8640" s="122"/>
      <c r="AI8640" s="137"/>
      <c r="AJ8640" s="137"/>
      <c r="AK8640" s="137"/>
      <c r="AL8640" s="137"/>
      <c r="AM8640" s="138"/>
      <c r="AN8640" s="8"/>
      <c r="AO8640" s="8"/>
      <c r="AP8640" s="8"/>
      <c r="AQ8640" s="8"/>
      <c r="AR8640" s="122"/>
      <c r="AS8640" s="139"/>
      <c r="AT8640" s="139"/>
      <c r="AU8640" s="139"/>
      <c r="AV8640" s="139"/>
      <c r="AW8640" s="140"/>
      <c r="AX8640" s="8"/>
      <c r="AY8640" s="8"/>
      <c r="AZ8640" s="8"/>
      <c r="BA8640" s="8"/>
      <c r="BB8640" s="122"/>
      <c r="BC8640" s="8"/>
      <c r="BD8640" s="8"/>
      <c r="BE8640" s="8"/>
      <c r="BF8640" s="8"/>
      <c r="BG8640" s="122"/>
      <c r="BH8640" s="8"/>
      <c r="BI8640" s="8"/>
      <c r="BJ8640" s="8"/>
      <c r="BK8640" s="8"/>
      <c r="BL8640" s="122"/>
      <c r="BM8640" s="8"/>
      <c r="BN8640" s="8"/>
      <c r="BO8640" s="8"/>
      <c r="BP8640" s="8"/>
      <c r="BQ8640" s="122"/>
      <c r="BR8640" s="8"/>
      <c r="BS8640" s="8"/>
      <c r="BT8640" s="8"/>
      <c r="BU8640" s="8"/>
      <c r="BV8640" s="122"/>
    </row>
    <row r="8641" spans="1:74" hidden="1" x14ac:dyDescent="0.3">
      <c r="A8641" s="8"/>
      <c r="B8641" s="2" t="s">
        <v>2</v>
      </c>
      <c r="C8641" s="2" t="s">
        <v>3</v>
      </c>
      <c r="D8641" s="2" t="s">
        <v>755</v>
      </c>
      <c r="E8641" s="9" t="s">
        <v>850</v>
      </c>
      <c r="F8641" s="10">
        <v>1</v>
      </c>
      <c r="G8641" s="18" t="s">
        <v>5</v>
      </c>
      <c r="H8641" s="3">
        <v>2024</v>
      </c>
      <c r="I8641" s="20" t="s">
        <v>287</v>
      </c>
      <c r="J8641" s="2" t="s">
        <v>270</v>
      </c>
      <c r="K8641" s="2" t="s">
        <v>320</v>
      </c>
      <c r="L8641" s="163">
        <f t="shared" si="451"/>
        <v>0</v>
      </c>
      <c r="M8641" s="163">
        <f t="shared" si="452"/>
        <v>0</v>
      </c>
      <c r="N8641" s="181"/>
      <c r="O8641" s="8"/>
      <c r="P8641" s="8"/>
      <c r="Q8641" s="8"/>
      <c r="R8641" s="8"/>
      <c r="S8641" s="122"/>
      <c r="T8641" s="8"/>
      <c r="U8641" s="8"/>
      <c r="V8641" s="8"/>
      <c r="W8641" s="8"/>
      <c r="X8641" s="122"/>
      <c r="Y8641" s="8"/>
      <c r="Z8641" s="8"/>
      <c r="AA8641" s="8"/>
      <c r="AB8641" s="8"/>
      <c r="AC8641" s="122"/>
      <c r="AD8641" s="8"/>
      <c r="AE8641" s="8"/>
      <c r="AF8641" s="8"/>
      <c r="AG8641" s="8"/>
      <c r="AH8641" s="122"/>
      <c r="AI8641" s="137"/>
      <c r="AJ8641" s="137"/>
      <c r="AK8641" s="137"/>
      <c r="AL8641" s="137"/>
      <c r="AM8641" s="138"/>
      <c r="AN8641" s="8"/>
      <c r="AO8641" s="8"/>
      <c r="AP8641" s="8"/>
      <c r="AQ8641" s="8"/>
      <c r="AR8641" s="122"/>
      <c r="AS8641" s="139"/>
      <c r="AT8641" s="139"/>
      <c r="AU8641" s="139"/>
      <c r="AV8641" s="139"/>
      <c r="AW8641" s="140"/>
      <c r="AX8641" s="8"/>
      <c r="AY8641" s="8"/>
      <c r="AZ8641" s="8"/>
      <c r="BA8641" s="8"/>
      <c r="BB8641" s="122"/>
      <c r="BC8641" s="8"/>
      <c r="BD8641" s="8"/>
      <c r="BE8641" s="8"/>
      <c r="BF8641" s="8"/>
      <c r="BG8641" s="122"/>
      <c r="BH8641" s="8"/>
      <c r="BI8641" s="8"/>
      <c r="BJ8641" s="8"/>
      <c r="BK8641" s="8"/>
      <c r="BL8641" s="122"/>
      <c r="BM8641" s="8"/>
      <c r="BN8641" s="8"/>
      <c r="BO8641" s="8"/>
      <c r="BP8641" s="8"/>
      <c r="BQ8641" s="122"/>
      <c r="BR8641" s="8"/>
      <c r="BS8641" s="8"/>
      <c r="BT8641" s="8"/>
      <c r="BU8641" s="8"/>
      <c r="BV8641" s="122"/>
    </row>
    <row r="8642" spans="1:74" hidden="1" x14ac:dyDescent="0.3">
      <c r="A8642" s="8"/>
      <c r="B8642" s="2" t="s">
        <v>2</v>
      </c>
      <c r="C8642" s="2" t="s">
        <v>3</v>
      </c>
      <c r="D8642" s="2" t="s">
        <v>755</v>
      </c>
      <c r="E8642" s="9" t="s">
        <v>850</v>
      </c>
      <c r="F8642" s="10">
        <v>1</v>
      </c>
      <c r="G8642" s="18" t="s">
        <v>5</v>
      </c>
      <c r="H8642" s="3">
        <v>2024</v>
      </c>
      <c r="I8642" s="20" t="s">
        <v>290</v>
      </c>
      <c r="J8642" s="2" t="s">
        <v>271</v>
      </c>
      <c r="K8642" s="2" t="s">
        <v>321</v>
      </c>
      <c r="L8642" s="163">
        <f t="shared" si="451"/>
        <v>0</v>
      </c>
      <c r="M8642" s="163">
        <f t="shared" si="452"/>
        <v>0</v>
      </c>
      <c r="N8642" s="181"/>
      <c r="O8642" s="8"/>
      <c r="P8642" s="8"/>
      <c r="Q8642" s="8"/>
      <c r="R8642" s="8"/>
      <c r="S8642" s="122"/>
      <c r="T8642" s="8"/>
      <c r="U8642" s="8"/>
      <c r="V8642" s="8"/>
      <c r="W8642" s="8"/>
      <c r="X8642" s="122"/>
      <c r="Y8642" s="8"/>
      <c r="Z8642" s="8"/>
      <c r="AA8642" s="8"/>
      <c r="AB8642" s="8"/>
      <c r="AC8642" s="122"/>
      <c r="AD8642" s="8"/>
      <c r="AE8642" s="8"/>
      <c r="AF8642" s="8"/>
      <c r="AG8642" s="8"/>
      <c r="AH8642" s="122"/>
      <c r="AI8642" s="137"/>
      <c r="AJ8642" s="137"/>
      <c r="AK8642" s="137"/>
      <c r="AL8642" s="137"/>
      <c r="AM8642" s="138"/>
      <c r="AN8642" s="8"/>
      <c r="AO8642" s="8"/>
      <c r="AP8642" s="8"/>
      <c r="AQ8642" s="8"/>
      <c r="AR8642" s="122"/>
      <c r="AS8642" s="139"/>
      <c r="AT8642" s="139"/>
      <c r="AU8642" s="139"/>
      <c r="AV8642" s="139"/>
      <c r="AW8642" s="140"/>
      <c r="AX8642" s="8"/>
      <c r="AY8642" s="8"/>
      <c r="AZ8642" s="8"/>
      <c r="BA8642" s="8"/>
      <c r="BB8642" s="122"/>
      <c r="BC8642" s="8"/>
      <c r="BD8642" s="8"/>
      <c r="BE8642" s="8"/>
      <c r="BF8642" s="8"/>
      <c r="BG8642" s="122"/>
      <c r="BH8642" s="8"/>
      <c r="BI8642" s="8"/>
      <c r="BJ8642" s="8"/>
      <c r="BK8642" s="8"/>
      <c r="BL8642" s="122"/>
      <c r="BM8642" s="8"/>
      <c r="BN8642" s="8"/>
      <c r="BO8642" s="8"/>
      <c r="BP8642" s="8"/>
      <c r="BQ8642" s="122"/>
      <c r="BR8642" s="8"/>
      <c r="BS8642" s="8"/>
      <c r="BT8642" s="8"/>
      <c r="BU8642" s="8"/>
      <c r="BV8642" s="122"/>
    </row>
    <row r="8643" spans="1:74" hidden="1" x14ac:dyDescent="0.3">
      <c r="A8643" s="8"/>
      <c r="B8643" s="2" t="s">
        <v>2</v>
      </c>
      <c r="C8643" s="2" t="s">
        <v>3</v>
      </c>
      <c r="D8643" s="2" t="s">
        <v>755</v>
      </c>
      <c r="E8643" s="9" t="s">
        <v>850</v>
      </c>
      <c r="F8643" s="10">
        <v>1</v>
      </c>
      <c r="G8643" s="18" t="s">
        <v>5</v>
      </c>
      <c r="H8643" s="3">
        <v>2024</v>
      </c>
      <c r="I8643" s="20" t="s">
        <v>284</v>
      </c>
      <c r="J8643" s="2" t="s">
        <v>294</v>
      </c>
      <c r="K8643" s="2" t="s">
        <v>320</v>
      </c>
      <c r="L8643" s="163">
        <f t="shared" si="451"/>
        <v>0</v>
      </c>
      <c r="M8643" s="163">
        <f t="shared" si="452"/>
        <v>0</v>
      </c>
      <c r="N8643" s="181"/>
      <c r="O8643" s="8"/>
      <c r="P8643" s="8"/>
      <c r="Q8643" s="8"/>
      <c r="R8643" s="8"/>
      <c r="S8643" s="122"/>
      <c r="T8643" s="8"/>
      <c r="U8643" s="8"/>
      <c r="V8643" s="8"/>
      <c r="W8643" s="8"/>
      <c r="X8643" s="122"/>
      <c r="Y8643" s="8"/>
      <c r="Z8643" s="8"/>
      <c r="AA8643" s="8"/>
      <c r="AB8643" s="8"/>
      <c r="AC8643" s="122"/>
      <c r="AD8643" s="8"/>
      <c r="AE8643" s="8"/>
      <c r="AF8643" s="8"/>
      <c r="AG8643" s="8"/>
      <c r="AH8643" s="122"/>
      <c r="AI8643" s="137"/>
      <c r="AJ8643" s="137"/>
      <c r="AK8643" s="137"/>
      <c r="AL8643" s="137"/>
      <c r="AM8643" s="138"/>
      <c r="AN8643" s="8"/>
      <c r="AO8643" s="8"/>
      <c r="AP8643" s="8"/>
      <c r="AQ8643" s="8"/>
      <c r="AR8643" s="122"/>
      <c r="AS8643" s="139"/>
      <c r="AT8643" s="139"/>
      <c r="AU8643" s="139"/>
      <c r="AV8643" s="139"/>
      <c r="AW8643" s="140"/>
      <c r="AX8643" s="8"/>
      <c r="AY8643" s="8"/>
      <c r="AZ8643" s="8"/>
      <c r="BA8643" s="8"/>
      <c r="BB8643" s="122"/>
      <c r="BC8643" s="8"/>
      <c r="BD8643" s="8"/>
      <c r="BE8643" s="8"/>
      <c r="BF8643" s="8"/>
      <c r="BG8643" s="122"/>
      <c r="BH8643" s="8"/>
      <c r="BI8643" s="8"/>
      <c r="BJ8643" s="8"/>
      <c r="BK8643" s="8"/>
      <c r="BL8643" s="122"/>
      <c r="BM8643" s="8"/>
      <c r="BN8643" s="8"/>
      <c r="BO8643" s="8"/>
      <c r="BP8643" s="8"/>
      <c r="BQ8643" s="122"/>
      <c r="BR8643" s="8"/>
      <c r="BS8643" s="8"/>
      <c r="BT8643" s="8"/>
      <c r="BU8643" s="8"/>
      <c r="BV8643" s="122"/>
    </row>
    <row r="8644" spans="1:74" hidden="1" x14ac:dyDescent="0.3">
      <c r="A8644" s="8"/>
      <c r="B8644" s="2" t="s">
        <v>2</v>
      </c>
      <c r="C8644" s="2" t="s">
        <v>3</v>
      </c>
      <c r="D8644" s="2" t="s">
        <v>755</v>
      </c>
      <c r="E8644" s="9" t="s">
        <v>850</v>
      </c>
      <c r="F8644" s="10">
        <v>1</v>
      </c>
      <c r="G8644" s="18" t="s">
        <v>5</v>
      </c>
      <c r="H8644" s="3">
        <v>2024</v>
      </c>
      <c r="I8644" s="20" t="s">
        <v>284</v>
      </c>
      <c r="J8644" s="2" t="s">
        <v>346</v>
      </c>
      <c r="K8644" s="2" t="s">
        <v>320</v>
      </c>
      <c r="L8644" s="163">
        <f t="shared" si="451"/>
        <v>0</v>
      </c>
      <c r="M8644" s="163">
        <f t="shared" si="452"/>
        <v>0</v>
      </c>
      <c r="N8644" s="181"/>
      <c r="O8644" s="8"/>
      <c r="P8644" s="8"/>
      <c r="Q8644" s="8"/>
      <c r="R8644" s="8"/>
      <c r="S8644" s="122"/>
      <c r="T8644" s="8"/>
      <c r="U8644" s="8"/>
      <c r="V8644" s="8"/>
      <c r="W8644" s="8"/>
      <c r="X8644" s="122"/>
      <c r="Y8644" s="8"/>
      <c r="Z8644" s="8"/>
      <c r="AA8644" s="8"/>
      <c r="AB8644" s="8"/>
      <c r="AC8644" s="122"/>
      <c r="AD8644" s="8"/>
      <c r="AE8644" s="8"/>
      <c r="AF8644" s="8"/>
      <c r="AG8644" s="8"/>
      <c r="AH8644" s="122"/>
      <c r="AI8644" s="137"/>
      <c r="AJ8644" s="137"/>
      <c r="AK8644" s="137"/>
      <c r="AL8644" s="137"/>
      <c r="AM8644" s="138"/>
      <c r="AN8644" s="8"/>
      <c r="AO8644" s="8"/>
      <c r="AP8644" s="8"/>
      <c r="AQ8644" s="8"/>
      <c r="AR8644" s="122"/>
      <c r="AS8644" s="139"/>
      <c r="AT8644" s="139"/>
      <c r="AU8644" s="139"/>
      <c r="AV8644" s="139"/>
      <c r="AW8644" s="140"/>
      <c r="AX8644" s="8"/>
      <c r="AY8644" s="8"/>
      <c r="AZ8644" s="8"/>
      <c r="BA8644" s="8"/>
      <c r="BB8644" s="122"/>
      <c r="BC8644" s="8"/>
      <c r="BD8644" s="8"/>
      <c r="BE8644" s="8"/>
      <c r="BF8644" s="8"/>
      <c r="BG8644" s="122"/>
      <c r="BH8644" s="8"/>
      <c r="BI8644" s="8"/>
      <c r="BJ8644" s="8"/>
      <c r="BK8644" s="8"/>
      <c r="BL8644" s="122"/>
      <c r="BM8644" s="8"/>
      <c r="BN8644" s="8"/>
      <c r="BO8644" s="8"/>
      <c r="BP8644" s="8"/>
      <c r="BQ8644" s="122"/>
      <c r="BR8644" s="8"/>
      <c r="BS8644" s="8"/>
      <c r="BT8644" s="8"/>
      <c r="BU8644" s="8"/>
      <c r="BV8644" s="122"/>
    </row>
    <row r="8645" spans="1:74" hidden="1" x14ac:dyDescent="0.3">
      <c r="A8645" s="8"/>
      <c r="B8645" s="2" t="s">
        <v>2</v>
      </c>
      <c r="C8645" s="2" t="s">
        <v>3</v>
      </c>
      <c r="D8645" s="2" t="s">
        <v>755</v>
      </c>
      <c r="E8645" s="9" t="s">
        <v>850</v>
      </c>
      <c r="F8645" s="10">
        <v>1</v>
      </c>
      <c r="G8645" s="18" t="s">
        <v>5</v>
      </c>
      <c r="H8645" s="3">
        <v>2024</v>
      </c>
      <c r="I8645" s="20" t="s">
        <v>284</v>
      </c>
      <c r="J8645" s="2" t="s">
        <v>295</v>
      </c>
      <c r="K8645" s="2" t="s">
        <v>320</v>
      </c>
      <c r="L8645" s="163">
        <f t="shared" si="451"/>
        <v>0</v>
      </c>
      <c r="M8645" s="163">
        <f t="shared" si="452"/>
        <v>0</v>
      </c>
      <c r="N8645" s="181"/>
      <c r="O8645" s="8"/>
      <c r="P8645" s="8"/>
      <c r="Q8645" s="8"/>
      <c r="R8645" s="8"/>
      <c r="S8645" s="122"/>
      <c r="T8645" s="8"/>
      <c r="U8645" s="8"/>
      <c r="V8645" s="8"/>
      <c r="W8645" s="8"/>
      <c r="X8645" s="122"/>
      <c r="Y8645" s="8"/>
      <c r="Z8645" s="8"/>
      <c r="AA8645" s="8"/>
      <c r="AB8645" s="8"/>
      <c r="AC8645" s="122"/>
      <c r="AD8645" s="8"/>
      <c r="AE8645" s="8"/>
      <c r="AF8645" s="8"/>
      <c r="AG8645" s="8"/>
      <c r="AH8645" s="122"/>
      <c r="AI8645" s="137"/>
      <c r="AJ8645" s="137"/>
      <c r="AK8645" s="137"/>
      <c r="AL8645" s="137"/>
      <c r="AM8645" s="138"/>
      <c r="AN8645" s="8"/>
      <c r="AO8645" s="8"/>
      <c r="AP8645" s="8"/>
      <c r="AQ8645" s="8"/>
      <c r="AR8645" s="122"/>
      <c r="AS8645" s="139"/>
      <c r="AT8645" s="139"/>
      <c r="AU8645" s="139"/>
      <c r="AV8645" s="139"/>
      <c r="AW8645" s="140"/>
      <c r="AX8645" s="8"/>
      <c r="AY8645" s="8"/>
      <c r="AZ8645" s="8"/>
      <c r="BA8645" s="8"/>
      <c r="BB8645" s="122"/>
      <c r="BC8645" s="8"/>
      <c r="BD8645" s="8"/>
      <c r="BE8645" s="8"/>
      <c r="BF8645" s="8"/>
      <c r="BG8645" s="122"/>
      <c r="BH8645" s="8"/>
      <c r="BI8645" s="8"/>
      <c r="BJ8645" s="8"/>
      <c r="BK8645" s="8"/>
      <c r="BL8645" s="122"/>
      <c r="BM8645" s="8"/>
      <c r="BN8645" s="8"/>
      <c r="BO8645" s="8"/>
      <c r="BP8645" s="8"/>
      <c r="BQ8645" s="122"/>
      <c r="BR8645" s="8"/>
      <c r="BS8645" s="8"/>
      <c r="BT8645" s="8"/>
      <c r="BU8645" s="8"/>
      <c r="BV8645" s="122"/>
    </row>
    <row r="8646" spans="1:74" hidden="1" x14ac:dyDescent="0.3">
      <c r="A8646" s="8"/>
      <c r="B8646" s="2" t="s">
        <v>2</v>
      </c>
      <c r="C8646" s="2" t="s">
        <v>3</v>
      </c>
      <c r="D8646" s="2" t="s">
        <v>755</v>
      </c>
      <c r="E8646" s="9" t="s">
        <v>850</v>
      </c>
      <c r="F8646" s="10">
        <v>1</v>
      </c>
      <c r="G8646" s="18" t="s">
        <v>5</v>
      </c>
      <c r="H8646" s="3">
        <v>2024</v>
      </c>
      <c r="I8646" s="20" t="s">
        <v>290</v>
      </c>
      <c r="J8646" s="2" t="s">
        <v>299</v>
      </c>
      <c r="K8646" s="2" t="s">
        <v>318</v>
      </c>
      <c r="L8646" s="163">
        <f t="shared" si="451"/>
        <v>0</v>
      </c>
      <c r="M8646" s="163">
        <f t="shared" si="452"/>
        <v>0</v>
      </c>
      <c r="N8646" s="181"/>
      <c r="O8646" s="8"/>
      <c r="P8646" s="8"/>
      <c r="Q8646" s="8"/>
      <c r="R8646" s="8"/>
      <c r="S8646" s="122"/>
      <c r="T8646" s="8"/>
      <c r="U8646" s="8"/>
      <c r="V8646" s="8"/>
      <c r="W8646" s="8"/>
      <c r="X8646" s="122"/>
      <c r="Y8646" s="8"/>
      <c r="Z8646" s="8"/>
      <c r="AA8646" s="8"/>
      <c r="AB8646" s="8"/>
      <c r="AC8646" s="122"/>
      <c r="AD8646" s="8"/>
      <c r="AE8646" s="8"/>
      <c r="AF8646" s="8"/>
      <c r="AG8646" s="8"/>
      <c r="AH8646" s="122"/>
      <c r="AI8646" s="137"/>
      <c r="AJ8646" s="137"/>
      <c r="AK8646" s="137"/>
      <c r="AL8646" s="137"/>
      <c r="AM8646" s="138"/>
      <c r="AN8646" s="8"/>
      <c r="AO8646" s="8"/>
      <c r="AP8646" s="8"/>
      <c r="AQ8646" s="8"/>
      <c r="AR8646" s="122"/>
      <c r="AS8646" s="139"/>
      <c r="AT8646" s="139"/>
      <c r="AU8646" s="139"/>
      <c r="AV8646" s="139"/>
      <c r="AW8646" s="140"/>
      <c r="AX8646" s="8"/>
      <c r="AY8646" s="8"/>
      <c r="AZ8646" s="8"/>
      <c r="BA8646" s="8"/>
      <c r="BB8646" s="122"/>
      <c r="BC8646" s="8"/>
      <c r="BD8646" s="8"/>
      <c r="BE8646" s="8"/>
      <c r="BF8646" s="8"/>
      <c r="BG8646" s="122"/>
      <c r="BH8646" s="8"/>
      <c r="BI8646" s="8"/>
      <c r="BJ8646" s="8"/>
      <c r="BK8646" s="8"/>
      <c r="BL8646" s="122"/>
      <c r="BM8646" s="8"/>
      <c r="BN8646" s="8"/>
      <c r="BO8646" s="8"/>
      <c r="BP8646" s="8"/>
      <c r="BQ8646" s="122"/>
      <c r="BR8646" s="8"/>
      <c r="BS8646" s="8"/>
      <c r="BT8646" s="8"/>
      <c r="BU8646" s="8"/>
      <c r="BV8646" s="122"/>
    </row>
    <row r="8647" spans="1:74" hidden="1" x14ac:dyDescent="0.3">
      <c r="A8647" s="8"/>
      <c r="B8647" s="2" t="s">
        <v>2</v>
      </c>
      <c r="C8647" s="2" t="s">
        <v>3</v>
      </c>
      <c r="D8647" s="2" t="s">
        <v>755</v>
      </c>
      <c r="E8647" s="9" t="s">
        <v>850</v>
      </c>
      <c r="F8647" s="10">
        <v>1</v>
      </c>
      <c r="G8647" s="18" t="s">
        <v>5</v>
      </c>
      <c r="H8647" s="3">
        <v>2024</v>
      </c>
      <c r="I8647" s="20" t="s">
        <v>315</v>
      </c>
      <c r="J8647" s="2" t="s">
        <v>347</v>
      </c>
      <c r="K8647" s="2" t="s">
        <v>320</v>
      </c>
      <c r="L8647" s="163">
        <f t="shared" si="451"/>
        <v>0</v>
      </c>
      <c r="M8647" s="163">
        <f t="shared" si="452"/>
        <v>0</v>
      </c>
      <c r="N8647" s="181"/>
      <c r="O8647" s="8"/>
      <c r="P8647" s="8"/>
      <c r="Q8647" s="8"/>
      <c r="R8647" s="8"/>
      <c r="S8647" s="122"/>
      <c r="T8647" s="8"/>
      <c r="U8647" s="8"/>
      <c r="V8647" s="8"/>
      <c r="W8647" s="8"/>
      <c r="X8647" s="122"/>
      <c r="Y8647" s="8"/>
      <c r="Z8647" s="8"/>
      <c r="AA8647" s="8"/>
      <c r="AB8647" s="8"/>
      <c r="AC8647" s="122"/>
      <c r="AD8647" s="8"/>
      <c r="AE8647" s="8"/>
      <c r="AF8647" s="8"/>
      <c r="AG8647" s="8"/>
      <c r="AH8647" s="122"/>
      <c r="AI8647" s="137"/>
      <c r="AJ8647" s="137"/>
      <c r="AK8647" s="137"/>
      <c r="AL8647" s="137"/>
      <c r="AM8647" s="138"/>
      <c r="AN8647" s="8"/>
      <c r="AO8647" s="8"/>
      <c r="AP8647" s="8"/>
      <c r="AQ8647" s="8"/>
      <c r="AR8647" s="122"/>
      <c r="AS8647" s="139"/>
      <c r="AT8647" s="139"/>
      <c r="AU8647" s="139"/>
      <c r="AV8647" s="139"/>
      <c r="AW8647" s="140"/>
      <c r="AX8647" s="8"/>
      <c r="AY8647" s="8"/>
      <c r="AZ8647" s="8"/>
      <c r="BA8647" s="8"/>
      <c r="BB8647" s="122"/>
      <c r="BC8647" s="8"/>
      <c r="BD8647" s="8"/>
      <c r="BE8647" s="8"/>
      <c r="BF8647" s="8"/>
      <c r="BG8647" s="122"/>
      <c r="BH8647" s="8"/>
      <c r="BI8647" s="8"/>
      <c r="BJ8647" s="8"/>
      <c r="BK8647" s="8"/>
      <c r="BL8647" s="122"/>
      <c r="BM8647" s="8"/>
      <c r="BN8647" s="8"/>
      <c r="BO8647" s="8"/>
      <c r="BP8647" s="8"/>
      <c r="BQ8647" s="122"/>
      <c r="BR8647" s="8"/>
      <c r="BS8647" s="8"/>
      <c r="BT8647" s="8"/>
      <c r="BU8647" s="8"/>
      <c r="BV8647" s="122"/>
    </row>
    <row r="8648" spans="1:74" hidden="1" x14ac:dyDescent="0.3">
      <c r="A8648" s="8"/>
      <c r="B8648" s="2" t="s">
        <v>2</v>
      </c>
      <c r="C8648" s="2" t="s">
        <v>3</v>
      </c>
      <c r="D8648" s="2" t="s">
        <v>755</v>
      </c>
      <c r="E8648" s="9" t="s">
        <v>850</v>
      </c>
      <c r="F8648" s="10">
        <v>1</v>
      </c>
      <c r="G8648" s="18" t="s">
        <v>5</v>
      </c>
      <c r="H8648" s="3">
        <v>2024</v>
      </c>
      <c r="I8648" s="20" t="s">
        <v>315</v>
      </c>
      <c r="J8648" s="2" t="s">
        <v>296</v>
      </c>
      <c r="K8648" s="2" t="s">
        <v>321</v>
      </c>
      <c r="L8648" s="163">
        <f t="shared" si="451"/>
        <v>0</v>
      </c>
      <c r="M8648" s="163">
        <f t="shared" si="452"/>
        <v>0</v>
      </c>
      <c r="N8648" s="181"/>
      <c r="O8648" s="8"/>
      <c r="P8648" s="8"/>
      <c r="Q8648" s="8"/>
      <c r="R8648" s="8"/>
      <c r="S8648" s="122"/>
      <c r="T8648" s="8"/>
      <c r="U8648" s="8"/>
      <c r="V8648" s="8"/>
      <c r="W8648" s="8"/>
      <c r="X8648" s="122"/>
      <c r="Y8648" s="8"/>
      <c r="Z8648" s="8"/>
      <c r="AA8648" s="8"/>
      <c r="AB8648" s="8"/>
      <c r="AC8648" s="122"/>
      <c r="AD8648" s="8"/>
      <c r="AE8648" s="8"/>
      <c r="AF8648" s="8"/>
      <c r="AG8648" s="8"/>
      <c r="AH8648" s="122"/>
      <c r="AI8648" s="137"/>
      <c r="AJ8648" s="137"/>
      <c r="AK8648" s="137"/>
      <c r="AL8648" s="137"/>
      <c r="AM8648" s="138"/>
      <c r="AN8648" s="8"/>
      <c r="AO8648" s="8"/>
      <c r="AP8648" s="8"/>
      <c r="AQ8648" s="8"/>
      <c r="AR8648" s="122"/>
      <c r="AS8648" s="139"/>
      <c r="AT8648" s="139"/>
      <c r="AU8648" s="139"/>
      <c r="AV8648" s="139"/>
      <c r="AW8648" s="140"/>
      <c r="AX8648" s="8"/>
      <c r="AY8648" s="8"/>
      <c r="AZ8648" s="8"/>
      <c r="BA8648" s="8"/>
      <c r="BB8648" s="122"/>
      <c r="BC8648" s="8"/>
      <c r="BD8648" s="8"/>
      <c r="BE8648" s="8"/>
      <c r="BF8648" s="8"/>
      <c r="BG8648" s="122"/>
      <c r="BH8648" s="8"/>
      <c r="BI8648" s="8"/>
      <c r="BJ8648" s="8"/>
      <c r="BK8648" s="8"/>
      <c r="BL8648" s="122"/>
      <c r="BM8648" s="8"/>
      <c r="BN8648" s="8"/>
      <c r="BO8648" s="8"/>
      <c r="BP8648" s="8"/>
      <c r="BQ8648" s="122"/>
      <c r="BR8648" s="8"/>
      <c r="BS8648" s="8"/>
      <c r="BT8648" s="8"/>
      <c r="BU8648" s="8"/>
      <c r="BV8648" s="122"/>
    </row>
    <row r="8649" spans="1:74" hidden="1" x14ac:dyDescent="0.3">
      <c r="A8649" s="8"/>
      <c r="B8649" s="2" t="s">
        <v>2</v>
      </c>
      <c r="C8649" s="2" t="s">
        <v>3</v>
      </c>
      <c r="D8649" s="2" t="s">
        <v>755</v>
      </c>
      <c r="E8649" s="9" t="s">
        <v>850</v>
      </c>
      <c r="F8649" s="10">
        <v>1</v>
      </c>
      <c r="G8649" s="18" t="s">
        <v>5</v>
      </c>
      <c r="H8649" s="3">
        <v>2024</v>
      </c>
      <c r="I8649" s="20" t="s">
        <v>316</v>
      </c>
      <c r="J8649" s="2" t="s">
        <v>297</v>
      </c>
      <c r="K8649" s="2" t="s">
        <v>318</v>
      </c>
      <c r="L8649" s="163">
        <f t="shared" si="451"/>
        <v>0</v>
      </c>
      <c r="M8649" s="163">
        <f t="shared" si="452"/>
        <v>0</v>
      </c>
      <c r="N8649" s="181"/>
      <c r="O8649" s="8"/>
      <c r="P8649" s="8"/>
      <c r="Q8649" s="8"/>
      <c r="R8649" s="8"/>
      <c r="S8649" s="122"/>
      <c r="T8649" s="8"/>
      <c r="U8649" s="8"/>
      <c r="V8649" s="8"/>
      <c r="W8649" s="8"/>
      <c r="X8649" s="122"/>
      <c r="Y8649" s="8"/>
      <c r="Z8649" s="8"/>
      <c r="AA8649" s="8"/>
      <c r="AB8649" s="8"/>
      <c r="AC8649" s="122"/>
      <c r="AD8649" s="8"/>
      <c r="AE8649" s="8"/>
      <c r="AF8649" s="8"/>
      <c r="AG8649" s="8"/>
      <c r="AH8649" s="122"/>
      <c r="AI8649" s="137"/>
      <c r="AJ8649" s="137"/>
      <c r="AK8649" s="137"/>
      <c r="AL8649" s="137"/>
      <c r="AM8649" s="138"/>
      <c r="AN8649" s="8"/>
      <c r="AO8649" s="8"/>
      <c r="AP8649" s="8"/>
      <c r="AQ8649" s="8"/>
      <c r="AR8649" s="122"/>
      <c r="AS8649" s="139"/>
      <c r="AT8649" s="139"/>
      <c r="AU8649" s="139"/>
      <c r="AV8649" s="139"/>
      <c r="AW8649" s="140"/>
      <c r="AX8649" s="8"/>
      <c r="AY8649" s="8"/>
      <c r="AZ8649" s="8"/>
      <c r="BA8649" s="8"/>
      <c r="BB8649" s="122"/>
      <c r="BC8649" s="8"/>
      <c r="BD8649" s="8"/>
      <c r="BE8649" s="8"/>
      <c r="BF8649" s="8"/>
      <c r="BG8649" s="122"/>
      <c r="BH8649" s="8"/>
      <c r="BI8649" s="8"/>
      <c r="BJ8649" s="8"/>
      <c r="BK8649" s="8"/>
      <c r="BL8649" s="122"/>
      <c r="BM8649" s="8"/>
      <c r="BN8649" s="8"/>
      <c r="BO8649" s="8"/>
      <c r="BP8649" s="8"/>
      <c r="BQ8649" s="122"/>
      <c r="BR8649" s="8"/>
      <c r="BS8649" s="8"/>
      <c r="BT8649" s="8"/>
      <c r="BU8649" s="8"/>
      <c r="BV8649" s="122"/>
    </row>
    <row r="8650" spans="1:74" hidden="1" x14ac:dyDescent="0.3">
      <c r="A8650" s="8"/>
      <c r="B8650" s="2" t="s">
        <v>2</v>
      </c>
      <c r="C8650" s="2" t="s">
        <v>3</v>
      </c>
      <c r="D8650" s="2" t="s">
        <v>755</v>
      </c>
      <c r="E8650" s="9" t="s">
        <v>850</v>
      </c>
      <c r="F8650" s="10">
        <v>1</v>
      </c>
      <c r="G8650" s="18" t="s">
        <v>5</v>
      </c>
      <c r="H8650" s="3">
        <v>2024</v>
      </c>
      <c r="I8650" s="20" t="s">
        <v>316</v>
      </c>
      <c r="J8650" s="8" t="s">
        <v>348</v>
      </c>
      <c r="K8650" s="8" t="s">
        <v>320</v>
      </c>
      <c r="L8650" s="163">
        <f t="shared" si="451"/>
        <v>0</v>
      </c>
      <c r="M8650" s="163">
        <f t="shared" si="452"/>
        <v>0</v>
      </c>
      <c r="N8650" s="181"/>
      <c r="O8650" s="8"/>
      <c r="P8650" s="8"/>
      <c r="Q8650" s="8"/>
      <c r="R8650" s="8"/>
      <c r="S8650" s="122"/>
      <c r="T8650" s="8"/>
      <c r="U8650" s="8"/>
      <c r="V8650" s="8"/>
      <c r="W8650" s="8"/>
      <c r="X8650" s="122"/>
      <c r="Y8650" s="8"/>
      <c r="Z8650" s="8"/>
      <c r="AA8650" s="8"/>
      <c r="AB8650" s="8"/>
      <c r="AC8650" s="122"/>
      <c r="AD8650" s="8"/>
      <c r="AE8650" s="8"/>
      <c r="AF8650" s="8"/>
      <c r="AG8650" s="8"/>
      <c r="AH8650" s="122"/>
      <c r="AI8650" s="137"/>
      <c r="AJ8650" s="137"/>
      <c r="AK8650" s="137"/>
      <c r="AL8650" s="137"/>
      <c r="AM8650" s="138"/>
      <c r="AN8650" s="8"/>
      <c r="AO8650" s="8"/>
      <c r="AP8650" s="8"/>
      <c r="AQ8650" s="8"/>
      <c r="AR8650" s="122"/>
      <c r="AS8650" s="139"/>
      <c r="AT8650" s="139"/>
      <c r="AU8650" s="139"/>
      <c r="AV8650" s="139"/>
      <c r="AW8650" s="140"/>
      <c r="AX8650" s="8"/>
      <c r="AY8650" s="8"/>
      <c r="AZ8650" s="8"/>
      <c r="BA8650" s="8"/>
      <c r="BB8650" s="122"/>
      <c r="BC8650" s="8"/>
      <c r="BD8650" s="8"/>
      <c r="BE8650" s="8"/>
      <c r="BF8650" s="8"/>
      <c r="BG8650" s="122"/>
      <c r="BH8650" s="8"/>
      <c r="BI8650" s="8"/>
      <c r="BJ8650" s="8"/>
      <c r="BK8650" s="8"/>
      <c r="BL8650" s="122"/>
      <c r="BM8650" s="8"/>
      <c r="BN8650" s="8"/>
      <c r="BO8650" s="8"/>
      <c r="BP8650" s="8"/>
      <c r="BQ8650" s="122"/>
      <c r="BR8650" s="8"/>
      <c r="BS8650" s="8"/>
      <c r="BT8650" s="8"/>
      <c r="BU8650" s="8"/>
      <c r="BV8650" s="122"/>
    </row>
    <row r="8651" spans="1:74" hidden="1" x14ac:dyDescent="0.3">
      <c r="A8651" s="8"/>
      <c r="B8651" s="2" t="s">
        <v>2</v>
      </c>
      <c r="C8651" s="2" t="s">
        <v>3</v>
      </c>
      <c r="D8651" s="2" t="s">
        <v>755</v>
      </c>
      <c r="E8651" s="9" t="s">
        <v>850</v>
      </c>
      <c r="F8651" s="10">
        <v>1</v>
      </c>
      <c r="G8651" s="18" t="s">
        <v>5</v>
      </c>
      <c r="H8651" s="3">
        <v>2024</v>
      </c>
      <c r="I8651" s="20" t="s">
        <v>282</v>
      </c>
      <c r="J8651" s="2" t="s">
        <v>272</v>
      </c>
      <c r="K8651" s="2" t="s">
        <v>321</v>
      </c>
      <c r="L8651" s="163">
        <f t="shared" si="451"/>
        <v>0</v>
      </c>
      <c r="M8651" s="163">
        <f t="shared" si="452"/>
        <v>0</v>
      </c>
      <c r="N8651" s="181"/>
      <c r="O8651" s="8"/>
      <c r="P8651" s="8"/>
      <c r="Q8651" s="8"/>
      <c r="R8651" s="8"/>
      <c r="S8651" s="122"/>
      <c r="T8651" s="8"/>
      <c r="U8651" s="8"/>
      <c r="V8651" s="8"/>
      <c r="W8651" s="8"/>
      <c r="X8651" s="122"/>
      <c r="Y8651" s="8"/>
      <c r="Z8651" s="8"/>
      <c r="AA8651" s="8"/>
      <c r="AB8651" s="8"/>
      <c r="AC8651" s="122"/>
      <c r="AD8651" s="8"/>
      <c r="AE8651" s="8"/>
      <c r="AF8651" s="8"/>
      <c r="AG8651" s="8"/>
      <c r="AH8651" s="122"/>
      <c r="AI8651" s="137"/>
      <c r="AJ8651" s="137"/>
      <c r="AK8651" s="137"/>
      <c r="AL8651" s="137"/>
      <c r="AM8651" s="138"/>
      <c r="AN8651" s="8"/>
      <c r="AO8651" s="8"/>
      <c r="AP8651" s="8"/>
      <c r="AQ8651" s="8"/>
      <c r="AR8651" s="122"/>
      <c r="AS8651" s="139"/>
      <c r="AT8651" s="139"/>
      <c r="AU8651" s="139"/>
      <c r="AV8651" s="139"/>
      <c r="AW8651" s="140"/>
      <c r="AX8651" s="8"/>
      <c r="AY8651" s="8"/>
      <c r="AZ8651" s="8"/>
      <c r="BA8651" s="8"/>
      <c r="BB8651" s="122"/>
      <c r="BC8651" s="8"/>
      <c r="BD8651" s="8"/>
      <c r="BE8651" s="8"/>
      <c r="BF8651" s="8"/>
      <c r="BG8651" s="122"/>
      <c r="BH8651" s="8"/>
      <c r="BI8651" s="8"/>
      <c r="BJ8651" s="8"/>
      <c r="BK8651" s="8"/>
      <c r="BL8651" s="122"/>
      <c r="BM8651" s="8"/>
      <c r="BN8651" s="8"/>
      <c r="BO8651" s="8"/>
      <c r="BP8651" s="8"/>
      <c r="BQ8651" s="122"/>
      <c r="BR8651" s="8"/>
      <c r="BS8651" s="8"/>
      <c r="BT8651" s="8"/>
      <c r="BU8651" s="8"/>
      <c r="BV8651" s="122"/>
    </row>
    <row r="8652" spans="1:74" hidden="1" x14ac:dyDescent="0.3">
      <c r="A8652" s="8"/>
      <c r="B8652" s="2" t="s">
        <v>2</v>
      </c>
      <c r="C8652" s="2" t="s">
        <v>3</v>
      </c>
      <c r="D8652" s="2" t="s">
        <v>755</v>
      </c>
      <c r="E8652" s="9" t="s">
        <v>850</v>
      </c>
      <c r="F8652" s="10">
        <v>1</v>
      </c>
      <c r="G8652" s="18" t="s">
        <v>5</v>
      </c>
      <c r="H8652" s="3">
        <v>2024</v>
      </c>
      <c r="I8652" s="20" t="s">
        <v>282</v>
      </c>
      <c r="J8652" s="2" t="s">
        <v>273</v>
      </c>
      <c r="K8652" s="2" t="s">
        <v>321</v>
      </c>
      <c r="L8652" s="165">
        <f t="shared" si="451"/>
        <v>0</v>
      </c>
      <c r="M8652" s="163">
        <f t="shared" si="452"/>
        <v>0</v>
      </c>
      <c r="N8652" s="181"/>
      <c r="O8652" s="8"/>
      <c r="P8652" s="8"/>
      <c r="Q8652" s="8"/>
      <c r="R8652" s="8"/>
      <c r="S8652" s="122"/>
      <c r="T8652" s="8"/>
      <c r="U8652" s="8"/>
      <c r="V8652" s="8"/>
      <c r="W8652" s="8"/>
      <c r="X8652" s="122"/>
      <c r="Y8652" s="8"/>
      <c r="Z8652" s="8"/>
      <c r="AA8652" s="8"/>
      <c r="AB8652" s="8"/>
      <c r="AC8652" s="122"/>
      <c r="AD8652" s="8"/>
      <c r="AE8652" s="8"/>
      <c r="AF8652" s="8"/>
      <c r="AG8652" s="8"/>
      <c r="AH8652" s="122"/>
      <c r="AI8652" s="137"/>
      <c r="AJ8652" s="137"/>
      <c r="AK8652" s="137"/>
      <c r="AL8652" s="137"/>
      <c r="AM8652" s="138"/>
      <c r="AN8652" s="8"/>
      <c r="AO8652" s="8"/>
      <c r="AP8652" s="8"/>
      <c r="AQ8652" s="8"/>
      <c r="AR8652" s="122"/>
      <c r="AS8652" s="139"/>
      <c r="AT8652" s="139"/>
      <c r="AU8652" s="139"/>
      <c r="AV8652" s="139"/>
      <c r="AW8652" s="140"/>
      <c r="AX8652" s="8"/>
      <c r="AY8652" s="8"/>
      <c r="AZ8652" s="8"/>
      <c r="BA8652" s="8"/>
      <c r="BB8652" s="122"/>
      <c r="BC8652" s="8"/>
      <c r="BD8652" s="8"/>
      <c r="BE8652" s="8"/>
      <c r="BF8652" s="8"/>
      <c r="BG8652" s="122"/>
      <c r="BH8652" s="8"/>
      <c r="BI8652" s="8"/>
      <c r="BJ8652" s="8"/>
      <c r="BK8652" s="8"/>
      <c r="BL8652" s="122"/>
      <c r="BM8652" s="8"/>
      <c r="BN8652" s="8"/>
      <c r="BO8652" s="8"/>
      <c r="BP8652" s="8"/>
      <c r="BQ8652" s="122"/>
      <c r="BR8652" s="8"/>
      <c r="BS8652" s="8"/>
      <c r="BT8652" s="8"/>
      <c r="BU8652" s="8"/>
      <c r="BV8652" s="122"/>
    </row>
    <row r="8653" spans="1:74" hidden="1" x14ac:dyDescent="0.3">
      <c r="A8653" s="8"/>
      <c r="B8653" s="2" t="s">
        <v>2</v>
      </c>
      <c r="C8653" s="2" t="s">
        <v>3</v>
      </c>
      <c r="D8653" s="2" t="s">
        <v>755</v>
      </c>
      <c r="E8653" s="9" t="s">
        <v>850</v>
      </c>
      <c r="F8653" s="10">
        <v>1</v>
      </c>
      <c r="G8653" s="18" t="s">
        <v>5</v>
      </c>
      <c r="H8653" s="3">
        <v>2024</v>
      </c>
      <c r="I8653" s="20" t="s">
        <v>282</v>
      </c>
      <c r="J8653" s="2" t="s">
        <v>274</v>
      </c>
      <c r="K8653" s="2" t="s">
        <v>321</v>
      </c>
      <c r="L8653" s="163">
        <f t="shared" si="451"/>
        <v>0</v>
      </c>
      <c r="M8653" s="163">
        <f t="shared" si="452"/>
        <v>0</v>
      </c>
      <c r="N8653" s="181"/>
      <c r="O8653" s="8"/>
      <c r="P8653" s="8"/>
      <c r="Q8653" s="8"/>
      <c r="R8653" s="8"/>
      <c r="S8653" s="122"/>
      <c r="T8653" s="8"/>
      <c r="U8653" s="8"/>
      <c r="V8653" s="8"/>
      <c r="W8653" s="8"/>
      <c r="X8653" s="122"/>
      <c r="Y8653" s="8"/>
      <c r="Z8653" s="8"/>
      <c r="AA8653" s="8"/>
      <c r="AB8653" s="8"/>
      <c r="AC8653" s="122"/>
      <c r="AD8653" s="8"/>
      <c r="AE8653" s="8"/>
      <c r="AF8653" s="8"/>
      <c r="AG8653" s="8"/>
      <c r="AH8653" s="122"/>
      <c r="AI8653" s="137"/>
      <c r="AJ8653" s="137"/>
      <c r="AK8653" s="137"/>
      <c r="AL8653" s="137"/>
      <c r="AM8653" s="138"/>
      <c r="AN8653" s="8"/>
      <c r="AO8653" s="8"/>
      <c r="AP8653" s="8"/>
      <c r="AQ8653" s="8"/>
      <c r="AR8653" s="122"/>
      <c r="AS8653" s="139"/>
      <c r="AT8653" s="139"/>
      <c r="AU8653" s="139"/>
      <c r="AV8653" s="139"/>
      <c r="AW8653" s="140"/>
      <c r="AX8653" s="8"/>
      <c r="AY8653" s="8"/>
      <c r="AZ8653" s="8"/>
      <c r="BA8653" s="8"/>
      <c r="BB8653" s="122"/>
      <c r="BC8653" s="8"/>
      <c r="BD8653" s="8"/>
      <c r="BE8653" s="8"/>
      <c r="BF8653" s="8"/>
      <c r="BG8653" s="122"/>
      <c r="BH8653" s="8"/>
      <c r="BI8653" s="8"/>
      <c r="BJ8653" s="8"/>
      <c r="BK8653" s="8"/>
      <c r="BL8653" s="122"/>
      <c r="BM8653" s="8"/>
      <c r="BN8653" s="8"/>
      <c r="BO8653" s="8"/>
      <c r="BP8653" s="8"/>
      <c r="BQ8653" s="122"/>
      <c r="BR8653" s="8"/>
      <c r="BS8653" s="8"/>
      <c r="BT8653" s="8"/>
      <c r="BU8653" s="8"/>
      <c r="BV8653" s="122"/>
    </row>
    <row r="8654" spans="1:74" hidden="1" x14ac:dyDescent="0.3">
      <c r="A8654" s="8"/>
      <c r="B8654" s="2" t="s">
        <v>2</v>
      </c>
      <c r="C8654" s="2" t="s">
        <v>3</v>
      </c>
      <c r="D8654" s="2" t="s">
        <v>755</v>
      </c>
      <c r="E8654" s="9" t="s">
        <v>850</v>
      </c>
      <c r="F8654" s="10">
        <v>1</v>
      </c>
      <c r="G8654" s="18" t="s">
        <v>5</v>
      </c>
      <c r="H8654" s="3">
        <v>2024</v>
      </c>
      <c r="I8654" s="20" t="s">
        <v>282</v>
      </c>
      <c r="J8654" s="2" t="s">
        <v>275</v>
      </c>
      <c r="K8654" s="2" t="s">
        <v>321</v>
      </c>
      <c r="L8654" s="163">
        <f t="shared" si="451"/>
        <v>0</v>
      </c>
      <c r="M8654" s="163">
        <f t="shared" si="452"/>
        <v>0</v>
      </c>
      <c r="N8654" s="181"/>
      <c r="O8654" s="8"/>
      <c r="P8654" s="8"/>
      <c r="Q8654" s="8"/>
      <c r="R8654" s="8"/>
      <c r="S8654" s="122"/>
      <c r="T8654" s="8"/>
      <c r="U8654" s="8"/>
      <c r="V8654" s="8"/>
      <c r="W8654" s="8"/>
      <c r="X8654" s="122"/>
      <c r="Y8654" s="8"/>
      <c r="Z8654" s="8"/>
      <c r="AA8654" s="8"/>
      <c r="AB8654" s="8"/>
      <c r="AC8654" s="122"/>
      <c r="AD8654" s="8"/>
      <c r="AE8654" s="8"/>
      <c r="AF8654" s="8"/>
      <c r="AG8654" s="8"/>
      <c r="AH8654" s="122"/>
      <c r="AI8654" s="137"/>
      <c r="AJ8654" s="137"/>
      <c r="AK8654" s="137"/>
      <c r="AL8654" s="137"/>
      <c r="AM8654" s="138"/>
      <c r="AN8654" s="8"/>
      <c r="AO8654" s="8"/>
      <c r="AP8654" s="8"/>
      <c r="AQ8654" s="8"/>
      <c r="AR8654" s="122"/>
      <c r="AS8654" s="139"/>
      <c r="AT8654" s="139"/>
      <c r="AU8654" s="139"/>
      <c r="AV8654" s="139"/>
      <c r="AW8654" s="140"/>
      <c r="AX8654" s="8"/>
      <c r="AY8654" s="8"/>
      <c r="AZ8654" s="8"/>
      <c r="BA8654" s="8"/>
      <c r="BB8654" s="122"/>
      <c r="BC8654" s="8"/>
      <c r="BD8654" s="8"/>
      <c r="BE8654" s="8"/>
      <c r="BF8654" s="8"/>
      <c r="BG8654" s="122"/>
      <c r="BH8654" s="8"/>
      <c r="BI8654" s="8"/>
      <c r="BJ8654" s="8"/>
      <c r="BK8654" s="8"/>
      <c r="BL8654" s="122"/>
      <c r="BM8654" s="8"/>
      <c r="BN8654" s="8"/>
      <c r="BO8654" s="8"/>
      <c r="BP8654" s="8"/>
      <c r="BQ8654" s="122"/>
      <c r="BR8654" s="8"/>
      <c r="BS8654" s="8"/>
      <c r="BT8654" s="8"/>
      <c r="BU8654" s="8"/>
      <c r="BV8654" s="122"/>
    </row>
    <row r="8655" spans="1:74" hidden="1" x14ac:dyDescent="0.3">
      <c r="A8655" s="8"/>
      <c r="B8655" s="2" t="s">
        <v>2</v>
      </c>
      <c r="C8655" s="2" t="s">
        <v>3</v>
      </c>
      <c r="D8655" s="2" t="s">
        <v>755</v>
      </c>
      <c r="E8655" s="9" t="s">
        <v>850</v>
      </c>
      <c r="F8655" s="10">
        <v>1</v>
      </c>
      <c r="G8655" s="18" t="s">
        <v>5</v>
      </c>
      <c r="H8655" s="3">
        <v>2024</v>
      </c>
      <c r="I8655" s="20" t="s">
        <v>282</v>
      </c>
      <c r="J8655" s="2" t="s">
        <v>276</v>
      </c>
      <c r="K8655" s="2" t="s">
        <v>320</v>
      </c>
      <c r="L8655" s="163">
        <f t="shared" si="451"/>
        <v>0</v>
      </c>
      <c r="M8655" s="163">
        <f t="shared" si="452"/>
        <v>0</v>
      </c>
      <c r="N8655" s="181"/>
      <c r="O8655" s="8"/>
      <c r="P8655" s="8"/>
      <c r="Q8655" s="8"/>
      <c r="R8655" s="8"/>
      <c r="S8655" s="122"/>
      <c r="T8655" s="8"/>
      <c r="U8655" s="8"/>
      <c r="V8655" s="8"/>
      <c r="W8655" s="8"/>
      <c r="X8655" s="122"/>
      <c r="Y8655" s="8"/>
      <c r="Z8655" s="8"/>
      <c r="AA8655" s="8"/>
      <c r="AB8655" s="8"/>
      <c r="AC8655" s="122"/>
      <c r="AD8655" s="8"/>
      <c r="AE8655" s="8"/>
      <c r="AF8655" s="8"/>
      <c r="AG8655" s="8"/>
      <c r="AH8655" s="122"/>
      <c r="AI8655" s="137"/>
      <c r="AJ8655" s="137"/>
      <c r="AK8655" s="137"/>
      <c r="AL8655" s="137"/>
      <c r="AM8655" s="138"/>
      <c r="AN8655" s="8"/>
      <c r="AO8655" s="8"/>
      <c r="AP8655" s="8"/>
      <c r="AQ8655" s="8"/>
      <c r="AR8655" s="122"/>
      <c r="AS8655" s="139"/>
      <c r="AT8655" s="139"/>
      <c r="AU8655" s="139"/>
      <c r="AV8655" s="139"/>
      <c r="AW8655" s="140"/>
      <c r="AX8655" s="8"/>
      <c r="AY8655" s="8"/>
      <c r="AZ8655" s="8"/>
      <c r="BA8655" s="8"/>
      <c r="BB8655" s="122"/>
      <c r="BC8655" s="8"/>
      <c r="BD8655" s="8"/>
      <c r="BE8655" s="8"/>
      <c r="BF8655" s="8"/>
      <c r="BG8655" s="122"/>
      <c r="BH8655" s="8"/>
      <c r="BI8655" s="8"/>
      <c r="BJ8655" s="8"/>
      <c r="BK8655" s="8"/>
      <c r="BL8655" s="122"/>
      <c r="BM8655" s="8"/>
      <c r="BN8655" s="8"/>
      <c r="BO8655" s="8"/>
      <c r="BP8655" s="8"/>
      <c r="BQ8655" s="122"/>
      <c r="BR8655" s="8"/>
      <c r="BS8655" s="8"/>
      <c r="BT8655" s="8"/>
      <c r="BU8655" s="8"/>
      <c r="BV8655" s="122"/>
    </row>
    <row r="8656" spans="1:74" hidden="1" x14ac:dyDescent="0.3">
      <c r="A8656" s="8"/>
      <c r="B8656" s="2" t="s">
        <v>2</v>
      </c>
      <c r="C8656" s="2" t="s">
        <v>3</v>
      </c>
      <c r="D8656" s="2" t="s">
        <v>755</v>
      </c>
      <c r="E8656" s="9" t="s">
        <v>850</v>
      </c>
      <c r="F8656" s="10">
        <v>1</v>
      </c>
      <c r="G8656" s="18" t="s">
        <v>5</v>
      </c>
      <c r="H8656" s="3">
        <v>2024</v>
      </c>
      <c r="I8656" s="20" t="s">
        <v>282</v>
      </c>
      <c r="J8656" s="2" t="s">
        <v>277</v>
      </c>
      <c r="K8656" s="2" t="s">
        <v>320</v>
      </c>
      <c r="L8656" s="163">
        <f t="shared" si="451"/>
        <v>0</v>
      </c>
      <c r="M8656" s="163">
        <f t="shared" si="452"/>
        <v>0</v>
      </c>
      <c r="N8656" s="181"/>
      <c r="O8656" s="8"/>
      <c r="P8656" s="8"/>
      <c r="Q8656" s="8"/>
      <c r="R8656" s="8"/>
      <c r="S8656" s="122"/>
      <c r="T8656" s="8"/>
      <c r="U8656" s="8"/>
      <c r="V8656" s="8"/>
      <c r="W8656" s="8"/>
      <c r="X8656" s="122"/>
      <c r="Y8656" s="8"/>
      <c r="Z8656" s="8"/>
      <c r="AA8656" s="8"/>
      <c r="AB8656" s="8"/>
      <c r="AC8656" s="122"/>
      <c r="AD8656" s="8"/>
      <c r="AE8656" s="8"/>
      <c r="AF8656" s="8"/>
      <c r="AG8656" s="8"/>
      <c r="AH8656" s="122"/>
      <c r="AI8656" s="137"/>
      <c r="AJ8656" s="137"/>
      <c r="AK8656" s="137"/>
      <c r="AL8656" s="137"/>
      <c r="AM8656" s="138"/>
      <c r="AN8656" s="8"/>
      <c r="AO8656" s="8"/>
      <c r="AP8656" s="8"/>
      <c r="AQ8656" s="8"/>
      <c r="AR8656" s="122"/>
      <c r="AS8656" s="139"/>
      <c r="AT8656" s="139"/>
      <c r="AU8656" s="139"/>
      <c r="AV8656" s="139"/>
      <c r="AW8656" s="140"/>
      <c r="AX8656" s="8"/>
      <c r="AY8656" s="8"/>
      <c r="AZ8656" s="8"/>
      <c r="BA8656" s="8"/>
      <c r="BB8656" s="122"/>
      <c r="BC8656" s="8"/>
      <c r="BD8656" s="8"/>
      <c r="BE8656" s="8"/>
      <c r="BF8656" s="8"/>
      <c r="BG8656" s="122"/>
      <c r="BH8656" s="8"/>
      <c r="BI8656" s="8"/>
      <c r="BJ8656" s="8"/>
      <c r="BK8656" s="8"/>
      <c r="BL8656" s="122"/>
      <c r="BM8656" s="8"/>
      <c r="BN8656" s="8"/>
      <c r="BO8656" s="8"/>
      <c r="BP8656" s="8"/>
      <c r="BQ8656" s="122"/>
      <c r="BR8656" s="8"/>
      <c r="BS8656" s="8"/>
      <c r="BT8656" s="8"/>
      <c r="BU8656" s="8"/>
      <c r="BV8656" s="122"/>
    </row>
    <row r="8657" spans="1:74" hidden="1" x14ac:dyDescent="0.3">
      <c r="A8657" s="8"/>
      <c r="B8657" s="2" t="s">
        <v>2</v>
      </c>
      <c r="C8657" s="2" t="s">
        <v>3</v>
      </c>
      <c r="D8657" s="2" t="s">
        <v>755</v>
      </c>
      <c r="E8657" s="9" t="s">
        <v>850</v>
      </c>
      <c r="F8657" s="10">
        <v>1</v>
      </c>
      <c r="G8657" s="18" t="s">
        <v>5</v>
      </c>
      <c r="H8657" s="3">
        <v>2024</v>
      </c>
      <c r="I8657" s="20" t="s">
        <v>283</v>
      </c>
      <c r="J8657" s="2" t="s">
        <v>298</v>
      </c>
      <c r="K8657" s="2" t="s">
        <v>321</v>
      </c>
      <c r="L8657" s="163">
        <f t="shared" si="451"/>
        <v>0</v>
      </c>
      <c r="M8657" s="163">
        <f t="shared" si="452"/>
        <v>0</v>
      </c>
      <c r="N8657" s="181"/>
      <c r="O8657" s="8"/>
      <c r="P8657" s="8"/>
      <c r="Q8657" s="8"/>
      <c r="R8657" s="8"/>
      <c r="S8657" s="122"/>
      <c r="T8657" s="8"/>
      <c r="U8657" s="8"/>
      <c r="V8657" s="8"/>
      <c r="W8657" s="8"/>
      <c r="X8657" s="122"/>
      <c r="Y8657" s="8"/>
      <c r="Z8657" s="8"/>
      <c r="AA8657" s="8"/>
      <c r="AB8657" s="8"/>
      <c r="AC8657" s="122"/>
      <c r="AD8657" s="8"/>
      <c r="AE8657" s="8"/>
      <c r="AF8657" s="8"/>
      <c r="AG8657" s="8"/>
      <c r="AH8657" s="122"/>
      <c r="AI8657" s="137"/>
      <c r="AJ8657" s="137"/>
      <c r="AK8657" s="137"/>
      <c r="AL8657" s="137"/>
      <c r="AM8657" s="138"/>
      <c r="AN8657" s="8"/>
      <c r="AO8657" s="8"/>
      <c r="AP8657" s="8"/>
      <c r="AQ8657" s="8"/>
      <c r="AR8657" s="122"/>
      <c r="AS8657" s="139"/>
      <c r="AT8657" s="139"/>
      <c r="AU8657" s="139"/>
      <c r="AV8657" s="139"/>
      <c r="AW8657" s="140"/>
      <c r="AX8657" s="8"/>
      <c r="AY8657" s="8"/>
      <c r="AZ8657" s="8"/>
      <c r="BA8657" s="8"/>
      <c r="BB8657" s="122"/>
      <c r="BC8657" s="8"/>
      <c r="BD8657" s="8"/>
      <c r="BE8657" s="8"/>
      <c r="BF8657" s="8"/>
      <c r="BG8657" s="122"/>
      <c r="BH8657" s="8"/>
      <c r="BI8657" s="8"/>
      <c r="BJ8657" s="8"/>
      <c r="BK8657" s="8"/>
      <c r="BL8657" s="122"/>
      <c r="BM8657" s="8"/>
      <c r="BN8657" s="8"/>
      <c r="BO8657" s="8"/>
      <c r="BP8657" s="8"/>
      <c r="BQ8657" s="122"/>
      <c r="BR8657" s="8"/>
      <c r="BS8657" s="8"/>
      <c r="BT8657" s="8"/>
      <c r="BU8657" s="8"/>
      <c r="BV8657" s="122"/>
    </row>
    <row r="8658" spans="1:74" hidden="1" x14ac:dyDescent="0.3">
      <c r="A8658" s="8"/>
      <c r="B8658" s="2" t="s">
        <v>2</v>
      </c>
      <c r="C8658" s="2" t="s">
        <v>3</v>
      </c>
      <c r="D8658" s="2" t="s">
        <v>755</v>
      </c>
      <c r="E8658" s="9" t="s">
        <v>850</v>
      </c>
      <c r="F8658" s="10">
        <v>1</v>
      </c>
      <c r="G8658" s="18" t="s">
        <v>5</v>
      </c>
      <c r="H8658" s="3">
        <v>2024</v>
      </c>
      <c r="I8658" s="20" t="s">
        <v>283</v>
      </c>
      <c r="J8658" s="2" t="s">
        <v>278</v>
      </c>
      <c r="K8658" s="2" t="s">
        <v>320</v>
      </c>
      <c r="L8658" s="163">
        <f t="shared" si="451"/>
        <v>0</v>
      </c>
      <c r="M8658" s="163">
        <f t="shared" si="452"/>
        <v>0</v>
      </c>
      <c r="N8658" s="181"/>
      <c r="O8658" s="8"/>
      <c r="P8658" s="8"/>
      <c r="Q8658" s="8"/>
      <c r="R8658" s="8"/>
      <c r="S8658" s="122"/>
      <c r="T8658" s="8"/>
      <c r="U8658" s="8"/>
      <c r="V8658" s="8"/>
      <c r="W8658" s="8"/>
      <c r="X8658" s="122"/>
      <c r="Y8658" s="8"/>
      <c r="Z8658" s="8"/>
      <c r="AA8658" s="8"/>
      <c r="AB8658" s="8"/>
      <c r="AC8658" s="122"/>
      <c r="AD8658" s="8"/>
      <c r="AE8658" s="8"/>
      <c r="AF8658" s="8"/>
      <c r="AG8658" s="8"/>
      <c r="AH8658" s="122"/>
      <c r="AI8658" s="137"/>
      <c r="AJ8658" s="137"/>
      <c r="AK8658" s="137"/>
      <c r="AL8658" s="137"/>
      <c r="AM8658" s="138"/>
      <c r="AN8658" s="8"/>
      <c r="AO8658" s="8"/>
      <c r="AP8658" s="8"/>
      <c r="AQ8658" s="8"/>
      <c r="AR8658" s="122"/>
      <c r="AS8658" s="139"/>
      <c r="AT8658" s="139"/>
      <c r="AU8658" s="139"/>
      <c r="AV8658" s="139"/>
      <c r="AW8658" s="140"/>
      <c r="AX8658" s="8"/>
      <c r="AY8658" s="8"/>
      <c r="AZ8658" s="8"/>
      <c r="BA8658" s="8"/>
      <c r="BB8658" s="122"/>
      <c r="BC8658" s="8"/>
      <c r="BD8658" s="8"/>
      <c r="BE8658" s="8"/>
      <c r="BF8658" s="8"/>
      <c r="BG8658" s="122"/>
      <c r="BH8658" s="8"/>
      <c r="BI8658" s="8"/>
      <c r="BJ8658" s="8"/>
      <c r="BK8658" s="8"/>
      <c r="BL8658" s="122"/>
      <c r="BM8658" s="8"/>
      <c r="BN8658" s="8"/>
      <c r="BO8658" s="8"/>
      <c r="BP8658" s="8"/>
      <c r="BQ8658" s="122"/>
      <c r="BR8658" s="8"/>
      <c r="BS8658" s="8"/>
      <c r="BT8658" s="8"/>
      <c r="BU8658" s="8"/>
      <c r="BV8658" s="122"/>
    </row>
    <row r="8659" spans="1:74" hidden="1" x14ac:dyDescent="0.3">
      <c r="A8659" s="8"/>
      <c r="B8659" s="2" t="s">
        <v>2</v>
      </c>
      <c r="C8659" s="2" t="s">
        <v>3</v>
      </c>
      <c r="D8659" s="2" t="s">
        <v>755</v>
      </c>
      <c r="E8659" s="9" t="s">
        <v>850</v>
      </c>
      <c r="F8659" s="10">
        <v>1</v>
      </c>
      <c r="G8659" s="18" t="s">
        <v>5</v>
      </c>
      <c r="H8659" s="3">
        <v>2024</v>
      </c>
      <c r="I8659" s="20" t="s">
        <v>283</v>
      </c>
      <c r="J8659" s="2" t="s">
        <v>279</v>
      </c>
      <c r="K8659" s="2" t="s">
        <v>320</v>
      </c>
      <c r="L8659" s="163">
        <f t="shared" si="451"/>
        <v>0</v>
      </c>
      <c r="M8659" s="163">
        <f t="shared" si="452"/>
        <v>0</v>
      </c>
      <c r="N8659" s="181"/>
      <c r="O8659" s="8"/>
      <c r="P8659" s="8"/>
      <c r="Q8659" s="8"/>
      <c r="R8659" s="8"/>
      <c r="S8659" s="122"/>
      <c r="T8659" s="8"/>
      <c r="U8659" s="8"/>
      <c r="V8659" s="8"/>
      <c r="W8659" s="8"/>
      <c r="X8659" s="122"/>
      <c r="Y8659" s="8"/>
      <c r="Z8659" s="8"/>
      <c r="AA8659" s="8"/>
      <c r="AB8659" s="8"/>
      <c r="AC8659" s="122"/>
      <c r="AD8659" s="8"/>
      <c r="AE8659" s="8"/>
      <c r="AF8659" s="8"/>
      <c r="AG8659" s="8"/>
      <c r="AH8659" s="122"/>
      <c r="AI8659" s="137"/>
      <c r="AJ8659" s="137"/>
      <c r="AK8659" s="137"/>
      <c r="AL8659" s="137"/>
      <c r="AM8659" s="138"/>
      <c r="AN8659" s="8"/>
      <c r="AO8659" s="8"/>
      <c r="AP8659" s="8"/>
      <c r="AQ8659" s="8"/>
      <c r="AR8659" s="122"/>
      <c r="AS8659" s="139"/>
      <c r="AT8659" s="139"/>
      <c r="AU8659" s="139"/>
      <c r="AV8659" s="139"/>
      <c r="AW8659" s="140"/>
      <c r="AX8659" s="8"/>
      <c r="AY8659" s="8"/>
      <c r="AZ8659" s="8"/>
      <c r="BA8659" s="8"/>
      <c r="BB8659" s="122"/>
      <c r="BC8659" s="8"/>
      <c r="BD8659" s="8"/>
      <c r="BE8659" s="8"/>
      <c r="BF8659" s="8"/>
      <c r="BG8659" s="122"/>
      <c r="BH8659" s="8"/>
      <c r="BI8659" s="8"/>
      <c r="BJ8659" s="8"/>
      <c r="BK8659" s="8"/>
      <c r="BL8659" s="122"/>
      <c r="BM8659" s="8"/>
      <c r="BN8659" s="8"/>
      <c r="BO8659" s="8"/>
      <c r="BP8659" s="8"/>
      <c r="BQ8659" s="122"/>
      <c r="BR8659" s="8"/>
      <c r="BS8659" s="8"/>
      <c r="BT8659" s="8"/>
      <c r="BU8659" s="8"/>
      <c r="BV8659" s="122"/>
    </row>
    <row r="8660" spans="1:74" hidden="1" x14ac:dyDescent="0.3">
      <c r="A8660" s="8"/>
      <c r="B8660" s="2" t="s">
        <v>2</v>
      </c>
      <c r="C8660" s="2" t="s">
        <v>3</v>
      </c>
      <c r="D8660" s="2" t="s">
        <v>755</v>
      </c>
      <c r="E8660" s="9" t="s">
        <v>850</v>
      </c>
      <c r="F8660" s="10">
        <v>1</v>
      </c>
      <c r="G8660" s="18" t="s">
        <v>5</v>
      </c>
      <c r="H8660" s="3">
        <v>2024</v>
      </c>
      <c r="I8660" s="20" t="s">
        <v>286</v>
      </c>
      <c r="J8660" s="2" t="s">
        <v>280</v>
      </c>
      <c r="K8660" s="2" t="s">
        <v>319</v>
      </c>
      <c r="L8660" s="163">
        <f t="shared" si="451"/>
        <v>0</v>
      </c>
      <c r="M8660" s="163">
        <f t="shared" si="452"/>
        <v>0</v>
      </c>
      <c r="N8660" s="181"/>
      <c r="O8660" s="8"/>
      <c r="P8660" s="8"/>
      <c r="Q8660" s="8"/>
      <c r="R8660" s="8"/>
      <c r="S8660" s="122"/>
      <c r="T8660" s="8"/>
      <c r="U8660" s="8"/>
      <c r="V8660" s="8"/>
      <c r="W8660" s="8"/>
      <c r="X8660" s="122"/>
      <c r="Y8660" s="8"/>
      <c r="Z8660" s="8"/>
      <c r="AA8660" s="8"/>
      <c r="AB8660" s="8"/>
      <c r="AC8660" s="122"/>
      <c r="AD8660" s="8"/>
      <c r="AE8660" s="8"/>
      <c r="AF8660" s="8"/>
      <c r="AG8660" s="8"/>
      <c r="AH8660" s="122"/>
      <c r="AI8660" s="137"/>
      <c r="AJ8660" s="137"/>
      <c r="AK8660" s="137"/>
      <c r="AL8660" s="137"/>
      <c r="AM8660" s="138"/>
      <c r="AN8660" s="8"/>
      <c r="AO8660" s="8"/>
      <c r="AP8660" s="8"/>
      <c r="AQ8660" s="8"/>
      <c r="AR8660" s="122"/>
      <c r="AS8660" s="139"/>
      <c r="AT8660" s="139"/>
      <c r="AU8660" s="139"/>
      <c r="AV8660" s="139"/>
      <c r="AW8660" s="140"/>
      <c r="AX8660" s="8"/>
      <c r="AY8660" s="8"/>
      <c r="AZ8660" s="8"/>
      <c r="BA8660" s="8"/>
      <c r="BB8660" s="122"/>
      <c r="BC8660" s="8"/>
      <c r="BD8660" s="8"/>
      <c r="BE8660" s="8"/>
      <c r="BF8660" s="8"/>
      <c r="BG8660" s="122"/>
      <c r="BH8660" s="8"/>
      <c r="BI8660" s="8"/>
      <c r="BJ8660" s="8"/>
      <c r="BK8660" s="8"/>
      <c r="BL8660" s="122"/>
      <c r="BM8660" s="8"/>
      <c r="BN8660" s="8"/>
      <c r="BO8660" s="8"/>
      <c r="BP8660" s="8"/>
      <c r="BQ8660" s="122"/>
      <c r="BR8660" s="8"/>
      <c r="BS8660" s="8"/>
      <c r="BT8660" s="8"/>
      <c r="BU8660" s="8"/>
      <c r="BV8660" s="122"/>
    </row>
    <row r="8661" spans="1:74" hidden="1" x14ac:dyDescent="0.3">
      <c r="A8661" s="8"/>
      <c r="B8661" s="2" t="s">
        <v>2</v>
      </c>
      <c r="C8661" s="2" t="s">
        <v>3</v>
      </c>
      <c r="D8661" s="2" t="s">
        <v>755</v>
      </c>
      <c r="E8661" s="9" t="s">
        <v>850</v>
      </c>
      <c r="F8661" s="10">
        <v>1</v>
      </c>
      <c r="G8661" s="18" t="s">
        <v>5</v>
      </c>
      <c r="H8661" s="3">
        <v>2024</v>
      </c>
      <c r="I8661" s="20" t="s">
        <v>286</v>
      </c>
      <c r="J8661" s="2" t="s">
        <v>281</v>
      </c>
      <c r="K8661" s="2" t="s">
        <v>319</v>
      </c>
      <c r="L8661" s="163"/>
      <c r="M8661" s="163">
        <f t="shared" si="452"/>
        <v>0</v>
      </c>
      <c r="N8661" s="181"/>
      <c r="O8661" s="8"/>
      <c r="P8661" s="8"/>
      <c r="Q8661" s="8"/>
      <c r="R8661" s="8"/>
      <c r="S8661" s="122"/>
      <c r="T8661" s="8"/>
      <c r="U8661" s="8"/>
      <c r="V8661" s="8"/>
      <c r="W8661" s="8"/>
      <c r="X8661" s="122"/>
      <c r="Y8661" s="8"/>
      <c r="Z8661" s="8"/>
      <c r="AA8661" s="8"/>
      <c r="AB8661" s="8"/>
      <c r="AC8661" s="122"/>
      <c r="AD8661" s="8"/>
      <c r="AE8661" s="8"/>
      <c r="AF8661" s="8"/>
      <c r="AG8661" s="8"/>
      <c r="AH8661" s="122"/>
      <c r="AI8661" s="137"/>
      <c r="AJ8661" s="137"/>
      <c r="AK8661" s="137"/>
      <c r="AL8661" s="137"/>
      <c r="AM8661" s="138"/>
      <c r="AN8661" s="8"/>
      <c r="AO8661" s="8"/>
      <c r="AP8661" s="8"/>
      <c r="AQ8661" s="8"/>
      <c r="AR8661" s="122"/>
      <c r="AS8661" s="139"/>
      <c r="AT8661" s="139"/>
      <c r="AU8661" s="139"/>
      <c r="AV8661" s="139"/>
      <c r="AW8661" s="140"/>
      <c r="AX8661" s="8"/>
      <c r="AY8661" s="8"/>
      <c r="AZ8661" s="8"/>
      <c r="BA8661" s="8"/>
      <c r="BB8661" s="122"/>
      <c r="BC8661" s="8"/>
      <c r="BD8661" s="8"/>
      <c r="BE8661" s="8"/>
      <c r="BF8661" s="8"/>
      <c r="BG8661" s="122"/>
      <c r="BH8661" s="8"/>
      <c r="BI8661" s="8"/>
      <c r="BJ8661" s="8"/>
      <c r="BK8661" s="8"/>
      <c r="BL8661" s="122"/>
      <c r="BM8661" s="8"/>
      <c r="BN8661" s="8"/>
      <c r="BO8661" s="8"/>
      <c r="BP8661" s="8"/>
      <c r="BQ8661" s="122"/>
      <c r="BR8661" s="8"/>
      <c r="BS8661" s="8"/>
      <c r="BT8661" s="8"/>
      <c r="BU8661" s="8"/>
      <c r="BV8661" s="122"/>
    </row>
    <row r="8662" spans="1:74" hidden="1" x14ac:dyDescent="0.3">
      <c r="A8662" s="15"/>
      <c r="B8662" s="12" t="s">
        <v>2</v>
      </c>
      <c r="C8662" s="12" t="s">
        <v>3</v>
      </c>
      <c r="D8662" s="12" t="s">
        <v>755</v>
      </c>
      <c r="E8662" s="16" t="s">
        <v>850</v>
      </c>
      <c r="F8662" s="17">
        <v>1</v>
      </c>
      <c r="G8662" s="19" t="s">
        <v>5</v>
      </c>
      <c r="H8662" s="7">
        <v>2024</v>
      </c>
      <c r="I8662" s="21"/>
      <c r="J8662" s="12" t="s">
        <v>314</v>
      </c>
      <c r="K8662" s="12"/>
      <c r="L8662" s="147"/>
      <c r="M8662" s="147">
        <f t="shared" si="452"/>
        <v>0</v>
      </c>
      <c r="N8662" s="183"/>
      <c r="O8662" s="15"/>
      <c r="P8662" s="15"/>
      <c r="Q8662" s="15"/>
      <c r="R8662" s="15"/>
      <c r="S8662" s="123"/>
      <c r="T8662" s="15"/>
      <c r="U8662" s="15"/>
      <c r="V8662" s="15"/>
      <c r="W8662" s="15"/>
      <c r="X8662" s="123"/>
      <c r="Y8662" s="15"/>
      <c r="Z8662" s="15"/>
      <c r="AA8662" s="15"/>
      <c r="AB8662" s="15"/>
      <c r="AC8662" s="123"/>
      <c r="AD8662" s="15"/>
      <c r="AE8662" s="15"/>
      <c r="AF8662" s="15"/>
      <c r="AG8662" s="15"/>
      <c r="AH8662" s="123"/>
      <c r="AI8662" s="15"/>
      <c r="AJ8662" s="15"/>
      <c r="AK8662" s="15"/>
      <c r="AL8662" s="15"/>
      <c r="AM8662" s="123">
        <f>SUM(AM8624:AM8661)</f>
        <v>0</v>
      </c>
      <c r="AN8662" s="15"/>
      <c r="AO8662" s="15"/>
      <c r="AP8662" s="15"/>
      <c r="AQ8662" s="15"/>
      <c r="AR8662" s="123">
        <f>SUM(AR8632:AR8661)</f>
        <v>0</v>
      </c>
      <c r="AS8662" s="15"/>
      <c r="AT8662" s="15"/>
      <c r="AU8662" s="15"/>
      <c r="AV8662" s="15"/>
      <c r="AW8662" s="123">
        <f>SUM(AW8624:AW8661)</f>
        <v>0</v>
      </c>
      <c r="AX8662" s="15"/>
      <c r="AY8662" s="15"/>
      <c r="AZ8662" s="15"/>
      <c r="BA8662" s="123"/>
      <c r="BB8662" s="123">
        <f>SUM(BB8624:BB8661)</f>
        <v>0</v>
      </c>
      <c r="BC8662" s="15"/>
      <c r="BD8662" s="15"/>
      <c r="BE8662" s="15"/>
      <c r="BF8662" s="123"/>
      <c r="BG8662" s="123">
        <f t="shared" ref="BG8662" si="453">SUM(BG8624:BG8661)</f>
        <v>0</v>
      </c>
      <c r="BH8662" s="15"/>
      <c r="BI8662" s="15"/>
      <c r="BJ8662" s="15"/>
      <c r="BK8662" s="123"/>
      <c r="BL8662" s="123">
        <f t="shared" ref="BL8662" si="454">SUM(BL8624:BL8661)</f>
        <v>0</v>
      </c>
      <c r="BM8662" s="15"/>
      <c r="BN8662" s="15"/>
      <c r="BO8662" s="15"/>
      <c r="BP8662" s="123"/>
      <c r="BQ8662" s="123">
        <f t="shared" ref="BQ8662" si="455">SUM(BQ8624:BQ8661)</f>
        <v>0</v>
      </c>
      <c r="BR8662" s="15"/>
      <c r="BS8662" s="15"/>
      <c r="BT8662" s="15"/>
      <c r="BU8662" s="123"/>
      <c r="BV8662" s="123">
        <f t="shared" ref="BV8662" si="456">SUM(BV8624:BV8661)</f>
        <v>0</v>
      </c>
    </row>
    <row r="8663" spans="1:74" s="23" customFormat="1" ht="21" hidden="1" customHeight="1" x14ac:dyDescent="0.3">
      <c r="A8663" s="25"/>
      <c r="B8663" s="25"/>
      <c r="C8663" s="25"/>
      <c r="D8663" s="25" t="s">
        <v>317</v>
      </c>
      <c r="E8663" s="25"/>
      <c r="F8663" s="25"/>
      <c r="G8663" s="25"/>
      <c r="H8663" s="24">
        <v>2024</v>
      </c>
      <c r="I8663" s="25" t="s">
        <v>287</v>
      </c>
      <c r="J8663" s="25" t="s">
        <v>267</v>
      </c>
      <c r="K8663" s="25" t="s">
        <v>318</v>
      </c>
      <c r="L8663" s="159">
        <f>R8663+W8663+AB8663+AG8663+AL8663+AQ8663+AV8663+BA8663+BF8663+BK8663+BP8663+BU8663</f>
        <v>0</v>
      </c>
      <c r="M8663" s="159">
        <f>S8663+X8663+AC8663+AH8663+AM8663+AR8663+AW8663+BB8663+BG8663+BL8663+BQ8663+BV8663</f>
        <v>0</v>
      </c>
      <c r="N8663" s="159"/>
      <c r="O8663" s="159">
        <f t="shared" ref="O8663:S8663" si="457">SUBTOTAL(9,O5,O44,O83,O122,O161,O200,O239,O278,O317,O356,O395,O434,O473,O590,O629,O707,O785,O824,O863,O902,O941,O980,O1019,O1058,O1097,O1136,O1175,O1214,O1253,O1292,O1331,O1370,O1409,O1448,O1487,O1526,O1565,O1604,O1643,O1682,O1721,O1760,O1799,O1838,O1877,O1916,O1955,O1994,O2033,O2072,O2111,O2150,O2189,O2228,O2267,O2306,O2345,O2384,O2423,O2462,O2501,O2540,O2579,O2618,O2657,O2774,O2813,O2852,O2891,O2969,O3008,O3086,O3125,O3203,O3242,O3281,O3320,O3359,O3398,O3437,O3476,O3515,O3554,O3593,O3632,O3671,O3710,O3749,O3788,O3827,O3866,O3905,O3944,O3983,O4022,O4061,O4100,O4139,O4178,O4217,O4256,O4295,O4334,O4373,O4412,O4451,O4490,O4529,O4568,O4607,O4646,O4685,O4724,O4763,O4802,O4841,O4880,O4919,O4958,O4997,O5036,O5075,O5114,O5153,O5192,O5231,O5270,O5309,O5348,O5387,O5426,O5465,O5504,O5543,O5582,O5621,O5660,O5777,O5816,O5855,O5894,O5933,O5972,O6011,O6050,O6089,O6128,O6167,O6206,O6245,O6284,O6323,O6362,O6401,O6440,O6479,O6518,O6557,O6596,O6635,O6674,O6713,O6752,O6791,O6830,O6908,O6947,O6986,O7064,O7103,O7142)</f>
        <v>0</v>
      </c>
      <c r="P8663" s="159">
        <f t="shared" si="457"/>
        <v>0</v>
      </c>
      <c r="Q8663" s="159">
        <f t="shared" si="457"/>
        <v>0</v>
      </c>
      <c r="R8663" s="159">
        <f t="shared" si="457"/>
        <v>0</v>
      </c>
      <c r="S8663" s="159">
        <f t="shared" si="457"/>
        <v>0</v>
      </c>
      <c r="T8663" s="159"/>
      <c r="U8663" s="159"/>
      <c r="V8663" s="159"/>
      <c r="W8663" s="159">
        <f t="shared" ref="W8663:X8669" si="458">SUBTOTAL(9,W5,W44,W83,W122,W161,W200,W239,W278,W317,W356,W395,W434,W473,W590,W629,W707,W785,W824,W863,W902,W941,W980,W1019,W1058,W1097,W1136,W1175,W1214,W1253,W1292,W1331,W1370,W1409,W1448,W1487,W1526,W1565,W1604,W1643,W1682,W1721,W1760,W1799,W1838,W1877,W1916,W1955,W1994,W2033,W2072,W2111,W2150,W2189,W2228,W2267,W2306,W2345,W2384,W2423,W2462,W2501,W2540,W2579,W2618,W2657,W2774,W2813,W2852,W2891,W2969,W3008,W3086,W3125,W3203,W3242,W3281,W3320,W3359,W3398,W3437,W3476,W3515,W3554,W3593,W3632,W3671,W3710,W3749,W3788,W3827,W3866,W3905,W3944,W3983,W4022,W4061,W4100,W4139,W4178,W4217,W4256,W4295,W4334,W4373,W4412,W4451,W4490,W4529,W4568,W4607,W4646,W4685,W4724,W4763,W4802,W4841,W4880,W4919,W4958,W4997,W5036,W5075,W5114,W5153,W5192,W5231,W5270,W5309,W5348,W5387,W5426,W5465,W5504,W5543,W5582,W5621,W5660,W5777,W5816,W5855,W5894,W5933,W5972,W6011,W6050,W6089,W6128,W6167,W6206,W6245,W6284,W6323,W6362,W6401,W6440,W6479,W6518,W6557,W6596,W6635,W6674,W6713,W6752,W6791,W6830,W6908,W6947,W6986,W7064,W7103,W7142)</f>
        <v>0</v>
      </c>
      <c r="X8663" s="159">
        <f t="shared" si="458"/>
        <v>0</v>
      </c>
      <c r="Y8663" s="159"/>
      <c r="Z8663" s="159"/>
      <c r="AA8663" s="159"/>
      <c r="AB8663" s="159">
        <f t="shared" ref="AB8663:AC8669" si="459">SUBTOTAL(9,AB5,AB44,AB83,AB122,AB161,AB200,AB239,AB278,AB317,AB356,AB395,AB434,AB473,AB590,AB629,AB707,AB785,AB824,AB863,AB902,AB941,AB980,AB1019,AB1058,AB1097,AB1136,AB1175,AB1214,AB1253,AB1292,AB1331,AB1370,AB1409,AB1448,AB1487,AB1526,AB1565,AB1604,AB1643,AB1682,AB1721,AB1760,AB1799,AB1838,AB1877,AB1916,AB1955,AB1994,AB2033,AB2072,AB2111,AB2150,AB2189,AB2228,AB2267,AB2306,AB2345,AB2384,AB2423,AB2462,AB2501,AB2540,AB2579,AB2618,AB2657,AB2774,AB2813,AB2852,AB2891,AB2969,AB3008,AB3086,AB3125,AB3203,AB3242,AB3281,AB3320,AB3359,AB3398,AB3437,AB3476,AB3515,AB3554,AB3593,AB3632,AB3671,AB3710,AB3749,AB3788,AB3827,AB3866,AB3905,AB3944,AB3983,AB4022,AB4061,AB4100,AB4139,AB4178,AB4217,AB4256,AB4295,AB4334,AB4373,AB4412,AB4451,AB4490,AB4529,AB4568,AB4607,AB4646,AB4685,AB4724,AB4763,AB4802,AB4841,AB4880,AB4919,AB4958,AB4997,AB5036,AB5075,AB5114,AB5153,AB5192,AB5231,AB5270,AB5309,AB5348,AB5387,AB5426,AB5465,AB5504,AB5543,AB5582,AB5621,AB5660,AB5777,AB5816,AB5855,AB5894,AB5933,AB5972,AB6011,AB6050,AB6089,AB6128,AB6167,AB6206,AB6245,AB6284,AB6323,AB6362,AB6401,AB6440,AB6479,AB6518,AB6557,AB6596,AB6635,AB6674,AB6713,AB6752,AB6791,AB6830,AB6908,AB6947,AB6986,AB7064,AB7103,AB7142)</f>
        <v>0</v>
      </c>
      <c r="AC8663" s="159">
        <f t="shared" si="459"/>
        <v>0</v>
      </c>
      <c r="AD8663" s="159"/>
      <c r="AE8663" s="159"/>
      <c r="AF8663" s="159"/>
      <c r="AG8663" s="159">
        <f>SUBTOTAL(9,AG5,AG44,AG83,AG122,AG161,AG200,AG239,AG278,AG317,AG356,AG395,AG434,AG473,AG590,AG629,AG707,AG785,AG824,AG863,AG902,AG941,AG980,AG1019,AG1058,AG1097,AG1136,AG1175,AG1214,AG1253,AG1292,AG1331,AG1370,AG1409,AG1448,AG1487,AG1526,AG1565,AG1604,AG1643,AG1682,AG1721,AG1760,AG1799,AG1838,AG1877,AG1916,AG1955,AG1994,AG2033,AG2072,AG2111,AG2150,AG2189,AG2228,AG2267,AG2306,AG2345,AG2384,AG2423,AG2462,AG2501,AG2540,AG2579,AG2618,AG2657,AG2774,AG2813,AG2852,AG2891,AG2969,AG3008,AG3086,AG3125,AG3203,AG3242,AG3281,AG3320,AG3359,AG3398,AG3437,AG3476,AG3515,AG3554,AG3593,AG3632,AG3671,AG3710,AG3749,AG3788,AG3827,AG3866,AG3905,AG3944,AG3983,AG4022,AG4061,AG4100,AG4139,AG4178,AG4217,AG4256,AG4295,AG4334,AG4373,AG4412,AG4451,AG4490,AG4529,AG4568,AG4607,AG4646,AG4685,AG4724,AG4763,AG4802,AG4841,AG4880,AG4919,AG4958,AG4997,AG5036,AG5075,AG5114,AG5153,AG5192,AG5231,AG5270,AG5309,AG5348,AG5387,AG5426,AG5465,AG5504,AG5543,AG5582,AG5621,AG5660,AG5777,AG5816,AG5855,AG5894,AG5933,AG5972,AG6011,AG6050,AG6089,AG6128,AG6167,AG6206,AG6245,AG6284,AG6323,AG6362,AG6401,AG6440,AG6479,AG6518,AG6557,AG6596,AG6635,AG6674,AG6713,AG6752,AG6791,AG6830,AG6908,AG6947,AG6986,AG7064,AG7103,AG7142)</f>
        <v>0</v>
      </c>
      <c r="AH8663" s="159">
        <f>SUBTOTAL(9,AH5,AH44,AH83,AH122,AH161,AH200,AH239,AH278,AH317,AH356,AH395,AH434,AH473,AH590,AH629,AH707,AH785,AH824,AH863,AH902,AH941,AH980,AH1019,AH1058,AH1097,AH1136,AH1175,AH1214,AH1253,AH1292,AH1331,AH1370,AH1409,AH1448,AH1487,AH1526,AH1565,AH1604,AH1643,AH1682,AH1721,AH1760,AH1799,AH1838,AH1877,AH1916,AH1955,AH1994,AH2033,AH2072,AH2111,AH2150,AH2189,AH2228,AH2267,AH2306,AH2345,AH2384,AH2423,AH2462,AH2501,AH2540,AH2579,AH2618,AH2657,AH2774,AH2813,AH2852,AH2891,AH2969,AH3008,AH3086,AH3125,AH3203,AH3242,AH3281,AH3320,AH3359,AH3398,AH3437,AH3476,AH3515,AH3554,AH3593,AH3632,AH3671,AH3710,AH3749,AH3788,AH3827,AH3866,AH3905,AH3944,AH3983,AH4022,AH4061,AH4100,AH4139,AH4178,AH4217,AH4256,AH4295,AH4334,AH4373,AH4412,AH4451,AH4490,AH4529,AH4568,AH4607,AH4646,AH4685,AH4724,AH4763,AH4802,AH4841,AH4880,AH4919,AH4958,AH4997,AH5036,AH5075,AH5114,AH5153,AH5192,AH5231,AH5270,AH5309,AH5348,AH5387,AH5426,AH5465,AH5504,AH5543,AH5582,AH5621,AH5660,AH5777,AH5816,AH5855,AH5894,AH5933,AH5972,AH6011,AH6050,AH6089,AH6128,AH6167,AH6206,AH6245,AH6284,AH6323,AH6362,AH6401,AH6440,AH6479,AH6518,AH6557,AH6596,AH6635,AH6674,AH6713,AH6752,AH6791,AH6830,AH6908,AH6947,AH6986,AH7064,AH7103,AH7142)</f>
        <v>0</v>
      </c>
      <c r="AI8663" s="159"/>
      <c r="AJ8663" s="159"/>
      <c r="AK8663" s="159"/>
      <c r="AL8663" s="159">
        <f>SUBTOTAL(9,AL5,AL44,AL83,AL122,AL161,AL200,AL239,AL278,AL317,AL356,AL395,AL434,AL473,AL590,AL629,AL707,AL785,AL824,AL863,AL902,AL941,AL980,AL1019,AL1058,AL1097,AL1136,AL1175,AL1214,AL1253,AL1292,AL1331,AL1370,AL1409,AL1448,AL1487,AL1526,AL1565,AL1604,AL1643,AL1682,AL1721,AL1760,AL1799,AL1838,AL1877,AL1916,AL1955,AL1994,AL2033,AL2072,AL2111,AL2150,AL2189,AL2228,AL2267,AL2306,AL2345,AL2384,AL2423,AL2462,AL2501,AL2540,AL2579,AL2618,AL2657,AL2774,AL2813,AL2852,AL2891,AL2969,AL3008,AL3086,AL3125,AL3203,AL3242,AL3281,AL3320,AL3359,AL3398,AL3437,AL3476,AL3515,AL3554,AL3593,AL3632,AL3671,AL3710,AL3749,AL3788,AL3827,AL3866,AL3905,AL3944,AL3983,AL4022,AL4061,AL4100,AL4139,AL4178,AL4217,AL4256,AL4295,AL4334,AL4373,AL4412,AL4451,AL4490,AL4529,AL4568,AL4607,AL4646,AL4685,AL4724,AL4763,AL4802,AL4841,AL4880,AL4919,AL4958,AL4997,AL5036,AL5075,AL5114,AL5153,AL5192,AL5231,AL5270,AL5309,AL5348,AL5387,AL5426,AL5465,AL5504,AL5543,AL5582,AL5621,AL5660,AL5777,AL5816,AL5855,AL5894,AL5933,AL5972,AL6011,AL6050,AL6089,AL6128,AL6167,AL6206,AL6245,AL6284,AL6323,AL6362,AL6401,AL6440,AL6479,AL6518,AL6557,AL6596,AL6635,AL6674,AL6713,AL6752,AL6791,AL6830,AL6908,AL6947,AL6986,AL7064,AL7103,AL7142)</f>
        <v>0</v>
      </c>
      <c r="AM8663" s="159">
        <f>SUBTOTAL(9,AM5,AM44,AM83,AM122,AM161,AM200,AM239,AM278,AM317,AM356,AM395,AM434,AM473,AM590,AM629,AM707,AM785,AM824,AM863,AM902,AM941,AM980,AM1019,AM1058,AM1097,AM1136,AM1175,AM1214,AM1253,AM1292,AM1331,AM1370,AM1409,AM1448,AM1487,AM1526,AM1565,AM1604,AM1643,AM1682,AM1721,AM1760,AM1799,AM1838,AM1877,AM1916,AM1955,AM1994,AM2033,AM2072,AM2111,AM2150,AM2189,AM2228,AM2267,AM2306,AM2345,AM2384,AM2423,AM2462,AM2501,AM2540,AM2579,AM2618,AM2657,AM2774,AM2813,AM2852,AM2891,AM2969,AM3008,AM3086,AM3125,AM3203,AM3242,AM3281,AM3320,AM3359,AM3398,AM3437,AM3476,AM3515,AM3554,AM3593,AM3632,AM3671,AM3710,AM3749,AM3788,AM3827,AM3866,AM3905,AM3944,AM3983,AM4022,AM4061,AM4100,AM4139,AM4178,AM4217,AM4256,AM4295,AM4334,AM4373,AM4412,AM4451,AM4490,AM4529,AM4568,AM4607,AM4646,AM4685,AM4724,AM4763,AM4802,AM4841,AM4880,AM4919,AM4958,AM4997,AM5036,AM5075,AM5114,AM5153,AM5192,AM5231,AM5270,AM5309,AM5348,AM5387,AM5426,AM5465,AM5504,AM5543,AM5582,AM5621,AM5660,AM5777,AM5816,AM5855,AM5894,AM5933,AM5972,AM6011,AM6050,AM6089,AM6128,AM6167,AM6206,AM6245,AM6284,AM6323,AM6362,AM6401,AM6440,AM6479,AM6518,AM6557,AM6596,AM6635,AM6674,AM6713,AM6752,AM6791,AM6830,AM6908,AM6947,AM6986,AM7064,AM7103,AM7142)</f>
        <v>0</v>
      </c>
      <c r="AN8663" s="159"/>
      <c r="AO8663" s="159"/>
      <c r="AP8663" s="159"/>
      <c r="AQ8663" s="159">
        <f t="shared" ref="AQ8663:AR8670" si="460">SUBTOTAL(9,AQ5,AQ44,AQ83,AQ122,AQ161,AQ200,AQ239,AQ278,AQ317,AQ356,AQ395,AQ434,AQ473,AQ590,AQ629,AQ707,AQ785,AQ824,AQ863,AQ902,AQ941,AQ980,AQ1019,AQ1058,AQ1097,AQ1136,AQ1175,AQ1214,AQ1253,AQ1292,AQ1331,AQ1370,AQ1409,AQ1448,AQ1487,AQ1526,AQ1565,AQ1604,AQ1643,AQ1682,AQ1721,AQ1760,AQ1799,AQ1838,AQ1877,AQ1916,AQ1955,AQ1994,AQ2033,AQ2072,AQ2111,AQ2150,AQ2189,AQ2228,AQ2267,AQ2306,AQ2345,AQ2384,AQ2423,AQ2462,AQ2501,AQ2540,AQ2579,AQ2618,AQ2657,AQ2774,AQ2813,AQ2852,AQ2891,AQ2969,AQ3008,AQ3086,AQ3125,AQ3203,AQ3242,AQ3281,AQ3320,AQ3359,AQ3398,AQ3437,AQ3476,AQ3515,AQ3554,AQ3593,AQ3632,AQ3671,AQ3710,AQ3749,AQ3788,AQ3827,AQ3866,AQ3905,AQ3944,AQ3983,AQ4022,AQ4061,AQ4100,AQ4139,AQ4178,AQ4217,AQ4256,AQ4295,AQ4334,AQ4373,AQ4412,AQ4451,AQ4490,AQ4529,AQ4568,AQ4607,AQ4646,AQ4685,AQ4724,AQ4763,AQ4802,AQ4841,AQ4880,AQ4919,AQ4958,AQ4997,AQ5036,AQ5075,AQ5114,AQ5153,AQ5192,AQ5231,AQ5270,AQ5309,AQ5348,AQ5387,AQ5426,AQ5465,AQ5504,AQ5543,AQ5582,AQ5621,AQ5660,AQ5777,AQ5816,AQ5855,AQ5894,AQ5933,AQ5972,AQ6011,AQ6050,AQ6089,AQ6128,AQ6167,AQ6206,AQ6245,AQ6284,AQ6323,AQ6362,AQ6401,AQ6440,AQ6479,AQ6518,AQ6557,AQ6596,AQ6635,AQ6674,AQ6713,AQ6752,AQ6791,AQ6830,AQ6908,AQ6947,AQ6986,AQ7064,AQ7103,AQ7142)</f>
        <v>0</v>
      </c>
      <c r="AR8663" s="159">
        <f t="shared" si="460"/>
        <v>0</v>
      </c>
      <c r="AS8663" s="159"/>
      <c r="AT8663" s="159"/>
      <c r="AU8663" s="159"/>
      <c r="AV8663" s="159">
        <f>SUBTOTAL(9,AV5,AV44,AV83,AV122,AV161,AV200,AV239,AV278,AV317,AV356,AV395,AV434,AV473,AV590,AV629,AV707,AV785,AV824,AV863,AV902,AV941,AV980,AV1019,AV1058,AV1097,AV1136,AV1175,AV1214,AV1253,AV1292,AV1331,AV1370,AV1409,AV1448,AV1487,AV1526,AV1565,AV1604,AV1643,AV1682,AV1721,AV1760,AV1799,AV1838,AV1877,AV1916,AV1955,AV1994,AV2033,AV2072,AV2111,AV2150,AV2189,AV2228,AV2267,AV2306,AV2345,AV2384,AV2423,AV2462,AV2501,AV2540,AV2579,AV2618,AV2657,AV2774,AV2813,AV2852,AV2891,AV2969,AV3008,AV3086,AV3125,AV3203,AV3242,AV3281,AV3320,AV3359,AV3398,AV3437,AV3476,AV3515,AV3554,AV3593,AV3632,AV3671,AV3710,AV3749,AV3788,AV3827,AV3866,AV3905,AV3944,AV3983,AV4022,AV4061,AV4100,AV4139,AV4178,AV4217,AV4256,AV4295,AV4334,AV4373,AV4412,AV4451,AV4490,AV4529,AV4568,AV4607,AV4646,AV4685,AV4724,AV4763,AV4802,AV4841,AV4880,AV4919,AV4958,AV4997,AV5036,AV5075,AV5114,AV5153,AV5192,AV5231,AV5270,AV5309,AV5348,AV5387,AV5426,AV5465,AV5504,AV5543,AV5582,AV5621,AV5660,AV5777,AV5816,AV5855,AV5894,AV5933,AV5972,AV6011,AV6050,AV6089,AV6128,AV6167,AV6206,AV6245,AV6284,AV6323,AV6362,AV6401,AV6440,AV6479,AV6518,AV6557,AV6596,AV6635,AV6674,AV6713,AV6752,AV6791,AV6830,AV6908,AV6947,AV6986,AV7064,AV7103,AV7142)</f>
        <v>0</v>
      </c>
      <c r="AW8663" s="159">
        <f>SUBTOTAL(9,AW5,AW44,AW83,AW122,AW161,AW200,AW239,AW278,AW317,AW356,AW395,AW434,AW473,AW590,AW629,AW707,AW785,AW824,AW863,AW902,AW941,AW980,AW1019,AW1058,AW1097,AW1136,AW1175,AW1214,AW1253,AW1292,AW1331,AW1370,AW1409,AW1448,AW1487,AW1526,AW1565,AW1604,AW1643,AW1682,AW1721,AW1760,AW1799,AW1838,AW1877,AW1916,AW1955,AW1994,AW2033,AW2072,AW2111,AW2150,AW2189,AW2228,AW2267,AW2306,AW2345,AW2384,AW2423,AW2462,AW2501,AW2540,AW2579,AW2618,AW2657,AW2774,AW2813,AW2852,AW2891,AW2969,AW3008,AW3086,AW3125,AW3203,AW3242,AW3281,AW3320,AW3359,AW3398,AW3437,AW3476,AW3515,AW3554,AW3593,AW3632,AW3671,AW3710,AW3749,AW3788,AW3827,AW3866,AW3905,AW3944,AW3983,AW4022,AW4061,AW4100,AW4139,AW4178,AW4217,AW4256,AW4295,AW4334,AW4373,AW4412,AW4451,AW4490,AW4529,AW4568,AW4607,AW4646,AW4685,AW4724,AW4763,AW4802,AW4841,AW4880,AW4919,AW4958,AW4997,AW5036,AW5075,AW5114,AW5153,AW5192,AW5231,AW5270,AW5309,AW5348,AW5387,AW5426,AW5465,AW5504,AW5543,AW5582,AW5621,AW5660,AW5777,AW5816,AW5855,AW5894,AW5933,AW5972,AW6011,AW6050,AW6089,AW6128,AW6167,AW6206,AW6245,AW6284,AW6323,AW6362,AW6401,AW6440,AW6479,AW6518,AW6557,AW6596,AW6635,AW6674,AW6713,AW6752,AW6791,AW6830,AW6908,AW6947,AW6986,AW7064,AW7103,AW7142)</f>
        <v>0</v>
      </c>
      <c r="AX8663" s="159"/>
      <c r="AY8663" s="159"/>
      <c r="AZ8663" s="159"/>
      <c r="BA8663" s="159">
        <f>SUBTOTAL(9,BA5,BA44,BA83,BA122,BA161,BA200,BA239,BA278,BA317,BA356,BA395,BA434,BA473,BA590,BA629,BA707,BA785,BA824,BA863,BA902,BA941,BA980,BA1019,BA1058,BA1097,BA1136,BA1175,BA1214,BA1253,BA1292,BA1331,BA1370,BA1409,BA1448,BA1487,BA1526,BA1565,BA1604,BA1643,BA1682,BA1721,BA1760,BA1799,BA1838,BA1877,BA1916,BA1955,BA1994,BA2033,BA2072,BA2111,BA2150,BA2189,BA2228,BA2267,BA2306,BA2345,BA2384,BA2423,BA2462,BA2501,BA2540,BA2579,BA2618,BA2657,BA2774,BA2813,BA2852,BA2891,BA2969,BA3008,BA3086,BA3125,BA3203,BA3242,BA3281,BA3320,BA3359,BA3398,BA3437,BA3476,BA3515,BA3554,BA3593,BA3632,BA3671,BA3710,BA3749,BA3788,BA3827,BA3866,BA3905,BA3944,BA3983,BA4022,BA4061,BA4100,BA4139,BA4178,BA4217,BA4256,BA4295,BA4334,BA4373,BA4412,BA4451,BA4490,BA4529,BA4568,BA4607,BA4646,BA4685,BA4724,BA4763,BA4802,BA4841,BA4880,BA4919,BA4958,BA4997,BA5036,BA5075,BA5114,BA5153,BA5192,BA5231,BA5270,BA5309,BA5348,BA5387,BA5426,BA5465,BA5504,BA5543,BA5582,BA5621,BA5660,BA5777,BA5816,BA5855,BA5894,BA5933,BA5972,BA6011,BA6050,BA6089,BA6128,BA6167,BA6206,BA6245,BA6284,BA6323,BA6362,BA6401,BA6440,BA6479,BA6518,BA6557,BA6596,BA6635,BA6674,BA6713,BA6752,BA6791,BA6830,BA6908,BA6947,BA6986,BA7064,BA7103,BA7142,BA6869)</f>
        <v>0</v>
      </c>
      <c r="BB8663" s="159">
        <f>SUBTOTAL(9,BB5,BB44,BB83,BB122,BB161,BB200,BB239,BB278,BB317,BB356,BB395,BB434,BB473,BB590,BB629,BB707,BB785,BB824,BB863,BB902,BB941,BB980,BB1019,BB1058,BB1097,BB1136,BB1175,BB1214,BB1253,BB1292,BB1331,BB1370,BB1409,BB1448,BB1487,BB1526,BB1565,BB1604,BB1643,BB1682,BB1721,BB1760,BB1799,BB1838,BB1877,BB1916,BB1955,BB1994,BB2033,BB2072,BB2111,BB2150,BB2189,BB2228,BB2267,BB2306,BB2345,BB2384,BB2423,BB2462,BB2501,BB2540,BB2579,BB2618,BB2657,BB2774,BB2813,BB2852,BB2891,BB2969,BB3008,BB3086,BB3125,BB3203,BB3242,BB3281,BB3320,BB3359,BB3398,BB3437,BB3476,BB3515,BB3554,BB3593,BB3632,BB3671,BB3710,BB3749,BB3788,BB3827,BB3866,BB3905,BB3944,BB3983,BB4022,BB4061,BB4100,BB4139,BB4178,BB4217,BB4256,BB4295,BB4334,BB4373,BB4412,BB4451,BB4490,BB4529,BB4568,BB4607,BB4646,BB4685,BB4724,BB4763,BB4802,BB4841,BB4880,BB4919,BB4958,BB4997,BB5036,BB5075,BB5114,BB5153,BB5192,BB5231,BB5270,BB5309,BB5348,BB5387,BB5426,BB5465,BB5504,BB5543,BB5582,BB5621,BB5660,BB5777,BB5816,BB5855,BB5894,BB5933,BB5972,BB6011,BB6050,BB6089,BB6128,BB6167,BB6206,BB6245,BB6284,BB6323,BB6362,BB6401,BB6440,BB6479,BB6518,BB6557,BB6596,BB6635,BB6674,BB6713,BB6752,BB6791,BB6830,BB6908,BB6947,BB6986,BB7064,BB7103,BB7142,BB6869)</f>
        <v>0</v>
      </c>
      <c r="BC8663" s="159"/>
      <c r="BD8663" s="159"/>
      <c r="BE8663" s="159"/>
      <c r="BF8663" s="159">
        <f>SUBTOTAL(9,BF5,BF44,BF83,BF122,BF161,BF200,BF239,BF278,BF317,BF356,BF395,BF434,BF473,BF590,BF629,BF707,BF785,BF824,BF863,BF902,BF941,BF980,BF1019,BF1058,BF1097,BF1136,BF1175,BF1214,BF1253,BF1292,BF1331,BF1370,BF1409,BF1448,BF1487,BF1526,BF1565,BF1604,BF1643,BF1682,BF1721,BF1760,BF1799,BF1838,BF1877,BF1916,BF1955,BF1994,BF2033,BF2072,BF2111,BF2150,BF2189,BF2228,BF2267,BF2306,BF2345,BF2384,BF2423,BF2462,BF2501,BF2540,BF2579,BF2618,BF2657,BF2774,BF2813,BF2852,BF2891,BF2969,BF3008,BF3086,BF3125,BF3203,BF3242,BF3281,BF3320,BF3359,BF3398,BF3437,BF3476,BF3515,BF3554,BF3593,BF3632,BF3671,BF3710,BF3749,BF3788,BF3827,BF3866,BF3905,BF3944,BF3983,BF4022,BF4061,BF4100,BF4139,BF4178,BF4217,BF4256,BF4295,BF4334,BF4373,BF4412,BF4451,BF4490,BF4529,BF4568,BF4607,BF4646,BF4685,BF4724,BF4763,BF4802,BF4841,BF4880,BF4919,BF4958,BF4997,BF5036,BF5075,BF5114,BF5153,BF5192,BF5231,BF5270,BF5309,BF5348,BF5387,BF5426,BF5465,BF5504,BF5543,BF5582,BF5621,BF5660,BF5777,BF5816,BF5855,BF5894,BF5933,BF5972,BF6011,BF6050,BF6089,BF6128,BF6167,BF6206,BF6245,BF6284,BF6323,BF6362,BF6401,BF6440,BF6479,BF6518,BF6557,BF6596,BF6635,BF6674,BF6713,BF6752,BF6791,BF6830,BF6908,BF6947,BF6986,BF7064,BF7103,BF7142,BF6869)</f>
        <v>0</v>
      </c>
      <c r="BG8663" s="159">
        <f>SUBTOTAL(9,BG5,BG44,BG83,BG122,BG161,BG200,BG239,BG278,BG317,BG356,BG395,BG434,BG473,BG590,BG629,BG707,BG785,BG824,BG863,BG902,BG941,BG980,BG1019,BG1058,BG1097,BG1136,BG1175,BG1214,BG1253,BG1292,BG1331,BG1370,BG1409,BG1448,BG1487,BG1526,BG1565,BG1604,BG1643,BG1682,BG1721,BG1760,BG1799,BG1838,BG1877,BG1916,BG1955,BG1994,BG2033,BG2072,BG2111,BG2150,BG2189,BG2228,BG2267,BG2306,BG2345,BG2384,BG2423,BG2462,BG2501,BG2540,BG2579,BG2618,BG2657,BG2774,BG2813,BG2852,BG2891,BG2969,BG3008,BG3086,BG3125,BG3203,BG3242,BG3281,BG3320,BG3359,BG3398,BG3437,BG3476,BG3515,BG3554,BG3593,BG3632,BG3671,BG3710,BG3749,BG3788,BG3827,BG3866,BG3905,BG3944,BG3983,BG4022,BG4061,BG4100,BG4139,BG4178,BG4217,BG4256,BG4295,BG4334,BG4373,BG4412,BG4451,BG4490,BG4529,BG4568,BG4607,BG4646,BG4685,BG4724,BG4763,BG4802,BG4841,BG4880,BG4919,BG4958,BG4997,BG5036,BG5075,BG5114,BG5153,BG5192,BG5231,BG5270,BG5309,BG5348,BG5387,BG5426,BG5465,BG5504,BG5543,BG5582,BG5621,BG5660,BG5777,BG5816,BG5855,BG5894,BG5933,BG5972,BG6011,BG6050,BG6089,BG6128,BG6167,BG6206,BG6245,BG6284,BG6323,BG6362,BG6401,BG6440,BG6479,BG6518,BG6557,BG6596,BG6635,BG6674,BG6713,BG6752,BG6791,BG6830,BG6908,BG6947,BG6986,BG7064,BG7103,BG7142,BG6869)</f>
        <v>0</v>
      </c>
      <c r="BH8663" s="159"/>
      <c r="BI8663" s="159"/>
      <c r="BJ8663" s="159"/>
      <c r="BK8663" s="159">
        <f>SUBTOTAL(9,BK5,BK44,BK83,BK122,BK161,BK200,BK239,BK278,BK317,BK356,BK395,BK434,BK473,BK590,BK629,BK707,BK785,BK824,BK863,BK902,BK941,BK980,BK1019,BK1058,BK1097,BK1136,BK1175,BK1214,BK1253,BK1292,BK1331,BK1370,BK1409,BK1448,BK1487,BK1526,BK1565,BK1604,BK1643,BK1682,BK1721,BK1760,BK1799,BK1838,BK1877,BK1916,BK1955,BK1994,BK2033,BK2072,BK2111,BK2150,BK2189,BK2228,BK2267,BK2306,BK2345,BK2384,BK2423,BK2462,BK2501,BK2540,BK2579,BK2618,BK2657,BK2774,BK2813,BK2852,BK2891,BK2969,BK3008,BK3086,BK3125,BK3203,BK3242,BK3281,BK3320,BK3359,BK3398,BK3437,BK3476,BK3515,BK3554,BK3593,BK3632,BK3671,BK3710,BK3749,BK3788,BK3827,BK3866,BK3905,BK3944,BK3983,BK4022,BK4061,BK4100,BK4139,BK4178,BK4217,BK4256,BK4295,BK4334,BK4373,BK4412,BK4451,BK4490,BK4529,BK4568,BK4607,BK4646,BK4685,BK4724,BK4763,BK4802,BK4841,BK4880,BK4919,BK4958,BK4997,BK5036,BK5075,BK5114,BK5153,BK5192,BK5231,BK5270,BK5309,BK5348,BK5387,BK5426,BK5465,BK5504,BK5543,BK5582,BK5621,BK5660,BK5777,BK5816,BK5855,BK5894,BK5933,BK5972,BK6011,BK6050,BK6089,BK6128,BK6167,BK6206,BK6245,BK6284,BK6323,BK6362,BK6401,BK6440,BK6479,BK6518,BK6557,BK6596,BK6635,BK6674,BK6713,BK6752,BK6791,BK6830,BK6908,BK6947,BK6986,BK7064,BK7103,BK7142,BK6869)</f>
        <v>0</v>
      </c>
      <c r="BL8663" s="159">
        <f>SUBTOTAL(9,BL5,BL44,BL83,BL122,BL161,BL200,BL239,BL278,BL317,BL356,BL395,BL434,BL473,BL590,BL629,BL707,BL785,BL824,BL863,BL902,BL941,BL980,BL1019,BL1058,BL1097,BL1136,BL1175,BL1214,BL1253,BL1292,BL1331,BL1370,BL1409,BL1448,BL1487,BL1526,BL1565,BL1604,BL1643,BL1682,BL1721,BL1760,BL1799,BL1838,BL1877,BL1916,BL1955,BL1994,BL2033,BL2072,BL2111,BL2150,BL2189,BL2228,BL2267,BL2306,BL2345,BL2384,BL2423,BL2462,BL2501,BL2540,BL2579,BL2618,BL2657,BL2774,BL2813,BL2852,BL2891,BL2969,BL3008,BL3086,BL3125,BL3203,BL3242,BL3281,BL3320,BL3359,BL3398,BL3437,BL3476,BL3515,BL3554,BL3593,BL3632,BL3671,BL3710,BL3749,BL3788,BL3827,BL3866,BL3905,BL3944,BL3983,BL4022,BL4061,BL4100,BL4139,BL4178,BL4217,BL4256,BL4295,BL4334,BL4373,BL4412,BL4451,BL4490,BL4529,BL4568,BL4607,BL4646,BL4685,BL4724,BL4763,BL4802,BL4841,BL4880,BL4919,BL4958,BL4997,BL5036,BL5075,BL5114,BL5153,BL5192,BL5231,BL5270,BL5309,BL5348,BL5387,BL5426,BL5465,BL5504,BL5543,BL5582,BL5621,BL5660,BL5777,BL5816,BL5855,BL5894,BL5933,BL5972,BL6011,BL6050,BL6089,BL6128,BL6167,BL6206,BL6245,BL6284,BL6323,BL6362,BL6401,BL6440,BL6479,BL6518,BL6557,BL6596,BL6635,BL6674,BL6713,BL6752,BL6791,BL6830,BL6908,BL6947,BL6986,BL7064,BL7103,BL7142,BL6869)</f>
        <v>0</v>
      </c>
      <c r="BM8663" s="159"/>
      <c r="BN8663" s="159"/>
      <c r="BO8663" s="159"/>
      <c r="BP8663" s="159">
        <f>SUBTOTAL(9,BP5,BP44,BP83,BP122,BP161,BP200,BP239,BP278,BP317,BP356,BP395,BP434,BP473,BP590,BP629,BP707,BP785,BP824,BP863,BP902,BP941,BP980,BP1019,BP1058,BP1097,BP1136,BP1175,BP1214,BP1253,BP1292,BP1331,BP1370,BP1409,BP1448,BP1487,BP1526,BP1565,BP1604,BP1643,BP1682,BP1721,BP1760,BP1799,BP1838,BP1877,BP1916,BP1955,BP1994,BP2033,BP2072,BP2111,BP2150,BP2189,BP2228,BP2267,BP2306,BP2345,BP2384,BP2423,BP2462,BP2501,BP2540,BP2579,BP2618,BP2657,BP2774,BP2813,BP2852,BP2891,BP2969,BP3008,BP3086,BP3125,BP3203,BP3242,BP3281,BP3320,BP3359,BP3398,BP3437,BP3476,BP3515,BP3554,BP3593,BP3632,BP3671,BP3710,BP3749,BP3788,BP3827,BP3866,BP3905,BP3944,BP3983,BP4022,BP4061,BP4100,BP4139,BP4178,BP4217,BP4256,BP4295,BP4334,BP4373,BP4412,BP4451,BP4490,BP4529,BP4568,BP4607,BP4646,BP4685,BP4724,BP4763,BP4802,BP4841,BP4880,BP4919,BP4958,BP4997,BP5036,BP5075,BP5114,BP5153,BP5192,BP5231,BP5270,BP5309,BP5348,BP5387,BP5426,BP5465,BP5504,BP5543,BP5582,BP5621,BP5660,BP5777,BP5816,BP5855,BP5894,BP5933,BP5972,BP6011,BP6050,BP6089,BP6128,BP6167,BP6206,BP6245,BP6284,BP6323,BP6362,BP6401,BP6440,BP6479,BP6518,BP6557,BP6596,BP6635,BP6674,BP6713,BP6752,BP6791,BP6830,BP6908,BP6947,BP6986,BP7064,BP7103,BP7142,BP6869)</f>
        <v>0</v>
      </c>
      <c r="BQ8663" s="159">
        <f>SUBTOTAL(9,BQ5,BQ44,BQ83,BQ122,BQ161,BQ200,BQ239,BQ278,BQ317,BQ356,BQ395,BQ434,BQ473,BQ590,BQ629,BQ707,BQ785,BQ824,BQ863,BQ902,BQ941,BQ980,BQ1019,BQ1058,BQ1097,BQ1136,BQ1175,BQ1214,BQ1253,BQ1292,BQ1331,BQ1370,BQ1409,BQ1448,BQ1487,BQ1526,BQ1565,BQ1604,BQ1643,BQ1682,BQ1721,BQ1760,BQ1799,BQ1838,BQ1877,BQ1916,BQ1955,BQ1994,BQ2033,BQ2072,BQ2111,BQ2150,BQ2189,BQ2228,BQ2267,BQ2306,BQ2345,BQ2384,BQ2423,BQ2462,BQ2501,BQ2540,BQ2579,BQ2618,BQ2657,BQ2774,BQ2813,BQ2852,BQ2891,BQ2969,BQ3008,BQ3086,BQ3125,BQ3203,BQ3242,BQ3281,BQ3320,BQ3359,BQ3398,BQ3437,BQ3476,BQ3515,BQ3554,BQ3593,BQ3632,BQ3671,BQ3710,BQ3749,BQ3788,BQ3827,BQ3866,BQ3905,BQ3944,BQ3983,BQ4022,BQ4061,BQ4100,BQ4139,BQ4178,BQ4217,BQ4256,BQ4295,BQ4334,BQ4373,BQ4412,BQ4451,BQ4490,BQ4529,BQ4568,BQ4607,BQ4646,BQ4685,BQ4724,BQ4763,BQ4802,BQ4841,BQ4880,BQ4919,BQ4958,BQ4997,BQ5036,BQ5075,BQ5114,BQ5153,BQ5192,BQ5231,BQ5270,BQ5309,BQ5348,BQ5387,BQ5426,BQ5465,BQ5504,BQ5543,BQ5582,BQ5621,BQ5660,BQ5777,BQ5816,BQ5855,BQ5894,BQ5933,BQ5972,BQ6011,BQ6050,BQ6089,BQ6128,BQ6167,BQ6206,BQ6245,BQ6284,BQ6323,BQ6362,BQ6401,BQ6440,BQ6479,BQ6518,BQ6557,BQ6596,BQ6635,BQ6674,BQ6713,BQ6752,BQ6791,BQ6830,BQ6908,BQ6947,BQ6986,BQ7064,BQ7103,BQ7142,BQ6869)</f>
        <v>0</v>
      </c>
      <c r="BR8663" s="159"/>
      <c r="BS8663" s="159"/>
      <c r="BT8663" s="159"/>
      <c r="BU8663" s="159">
        <f>SUBTOTAL(9,BU5,BU44,BU83,BU122,BU161,BU200,BU239,BU278,BU317,BU356,BU395,BU434,BU473,BU590,BU629,BU707,BU785,BU824,BU863,BU902,BU941,BU980,BU1019,BU1058,BU1097,BU1136,BU1175,BU1214,BU1253,BU1292,BU1331,BU1370,BU1409,BU1448,BU1487,BU1526,BU1565,BU1604,BU1643,BU1682,BU1721,BU1760,BU1799,BU1838,BU1877,BU1916,BU1955,BU1994,BU2033,BU2072,BU2111,BU2150,BU2189,BU2228,BU2267,BU2306,BU2345,BU2384,BU2423,BU2462,BU2501,BU2540,BU2579,BU2618,BU2657,BU2774,BU2813,BU2852,BU2891,BU2969,BU3008,BU3086,BU3125,BU3203,BU3242,BU3281,BU3320,BU3359,BU3398,BU3437,BU3476,BU3515,BU3554,BU3593,BU3632,BU3671,BU3710,BU3749,BU3788,BU3827,BU3866,BU3905,BU3944,BU3983,BU4022,BU4061,BU4100,BU4139,BU4178,BU4217,BU4256,BU4295,BU4334,BU4373,BU4412,BU4451,BU4490,BU4529,BU4568,BU4607,BU4646,BU4685,BU4724,BU4763,BU4802,BU4841,BU4880,BU4919,BU4958,BU4997,BU5036,BU5075,BU5114,BU5153,BU5192,BU5231,BU5270,BU5309,BU5348,BU5387,BU5426,BU5465,BU5504,BU5543,BU5582,BU5621,BU5660,BU5777,BU5816,BU5855,BU5894,BU5933,BU5972,BU6011,BU6050,BU6089,BU6128,BU6167,BU6206,BU6245,BU6284,BU6323,BU6362,BU6401,BU6440,BU6479,BU6518,BU6557,BU6596,BU6635,BU6674,BU6713,BU6752,BU6791,BU6830,BU6908,BU6947,BU6986,BU7064,BU7103,BU7142,BU6869)</f>
        <v>0</v>
      </c>
      <c r="BV8663" s="159">
        <f>SUBTOTAL(9,BV5,BV44,BV83,BV122,BV161,BV200,BV239,BV278,BV317,BV356,BV395,BV434,BV473,BV590,BV629,BV707,BV785,BV824,BV863,BV902,BV941,BV980,BV1019,BV1058,BV1097,BV1136,BV1175,BV1214,BV1253,BV1292,BV1331,BV1370,BV1409,BV1448,BV1487,BV1526,BV1565,BV1604,BV1643,BV1682,BV1721,BV1760,BV1799,BV1838,BV1877,BV1916,BV1955,BV1994,BV2033,BV2072,BV2111,BV2150,BV2189,BV2228,BV2267,BV2306,BV2345,BV2384,BV2423,BV2462,BV2501,BV2540,BV2579,BV2618,BV2657,BV2774,BV2813,BV2852,BV2891,BV2969,BV3008,BV3086,BV3125,BV3203,BV3242,BV3281,BV3320,BV3359,BV3398,BV3437,BV3476,BV3515,BV3554,BV3593,BV3632,BV3671,BV3710,BV3749,BV3788,BV3827,BV3866,BV3905,BV3944,BV3983,BV4022,BV4061,BV4100,BV4139,BV4178,BV4217,BV4256,BV4295,BV4334,BV4373,BV4412,BV4451,BV4490,BV4529,BV4568,BV4607,BV4646,BV4685,BV4724,BV4763,BV4802,BV4841,BV4880,BV4919,BV4958,BV4997,BV5036,BV5075,BV5114,BV5153,BV5192,BV5231,BV5270,BV5309,BV5348,BV5387,BV5426,BV5465,BV5504,BV5543,BV5582,BV5621,BV5660,BV5777,BV5816,BV5855,BV5894,BV5933,BV5972,BV6011,BV6050,BV6089,BV6128,BV6167,BV6206,BV6245,BV6284,BV6323,BV6362,BV6401,BV6440,BV6479,BV6518,BV6557,BV6596,BV6635,BV6674,BV6713,BV6752,BV6791,BV6830,BV6908,BV6947,BV6986,BV7064,BV7103,BV7142,BV6869)</f>
        <v>0</v>
      </c>
    </row>
    <row r="8664" spans="1:74" s="23" customFormat="1" ht="22.5" hidden="1" customHeight="1" x14ac:dyDescent="0.3">
      <c r="A8664" s="25"/>
      <c r="B8664" s="25"/>
      <c r="C8664" s="25"/>
      <c r="D8664" s="25" t="s">
        <v>317</v>
      </c>
      <c r="E8664" s="25"/>
      <c r="F8664" s="25"/>
      <c r="G8664" s="25"/>
      <c r="H8664" s="24">
        <v>2024</v>
      </c>
      <c r="I8664" s="25" t="s">
        <v>287</v>
      </c>
      <c r="J8664" s="25" t="s">
        <v>509</v>
      </c>
      <c r="K8664" s="27" t="s">
        <v>318</v>
      </c>
      <c r="L8664" s="159">
        <f t="shared" ref="L8664:L8666" si="461">R8664+W8664+AB8664+AG8664+AL8664+AQ8664+AV8664+BA8664+BF8664+BK8664+BP8664+BU8664</f>
        <v>0</v>
      </c>
      <c r="M8664" s="159">
        <f t="shared" ref="M8664:M8666" si="462">S8664+X8664+AC8664+AH8664+AM8664+AR8664+AW8664+BB8664+BG8664+BL8664+BQ8664+BV8664</f>
        <v>0</v>
      </c>
      <c r="N8664" s="159"/>
      <c r="O8664" s="26"/>
      <c r="P8664" s="26"/>
      <c r="Q8664" s="26"/>
      <c r="R8664" s="159">
        <f t="shared" ref="R8664:S8670" si="463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8664" s="159">
        <f t="shared" si="463"/>
        <v>0</v>
      </c>
      <c r="T8664" s="26"/>
      <c r="U8664" s="26"/>
      <c r="V8664" s="26"/>
      <c r="W8664" s="159">
        <f t="shared" si="458"/>
        <v>0</v>
      </c>
      <c r="X8664" s="159">
        <f t="shared" si="458"/>
        <v>0</v>
      </c>
      <c r="Y8664" s="26"/>
      <c r="Z8664" s="26"/>
      <c r="AA8664" s="26"/>
      <c r="AB8664" s="159">
        <f t="shared" si="459"/>
        <v>0</v>
      </c>
      <c r="AC8664" s="159">
        <f t="shared" si="459"/>
        <v>0</v>
      </c>
      <c r="AD8664" s="26"/>
      <c r="AE8664" s="26"/>
      <c r="AF8664" s="26"/>
      <c r="AG8664" s="159">
        <f t="shared" ref="AG8664:AG8669" si="464">SUBTOTAL(9,AG6,AG45,AG84,AG123,AG162,AG201,AG240,AG279,AG318,AG357,AG396,AG435,AG474,AG591,AG630,AG708,AG786,AG825,AG864,AG903,AG942,AG981,AG1020,AG1059,AG1098,AG1137,AG1176,AG1215,AG1254,AG1293,AG1332,AG1371,AG1410,AG1449,AG1488,AG1527,AG1566,AG1605,AG1644,AG1683,AG1722,AG1761,AG1800,AG1839,AG1878,AG1917,AG1956,AG1995,AG2034,AG2073,AG2112,AG2151,AG2190,AG2229,AG2268,AG2307,AG2346,AG2385,AG2424,AG2463,AG2502,AG2541,AG2580,AG2619,AG2658,AG2775,AG2814,AG2853,AG2892,AG2970,AG3009,AG3087,AG3126,AG3204,AG3243,AG3282,AG3321,AG3360,AG3399,AG3438,AG3477,AG3516,AG3555,AG3594,AG3633,AG3672,AG3711,AG3750,AG3789,AG3828,AG3867,AG3906,AG3945,AG3984,AG4023,AG4062,AG4101,AG4140,AG4179,AG4218,AG4257,AG4296,AG4335,AG4374,AG4413,AG4452,AG4491,AG4530,AG4569,AG4608,AG4647,AG4686,AG4725,AG4764,AG4803,AG4842,AG4881,AG4920,AG4959,AG4998,AG5037,AG5076,AG5115,AG5154,AG5193,AG5232,AG5271,AG5310,AG5349,AG5388,AG5427,AG5466,AG5505,AG5544,AG5583,AG5622,AG5661,AG5778,AG5817,AG5856,AG5895,AG5934,AG5973,AG6012,AG6051,AG6090,AG6129,AG6168,AG6207,AG6246,AG6285,AG6324,AG6363,AG6402,AG6441,AG6480,AG6519,AG6558,AG6597,AG6636,AG6675,AG6714,AG6753,AG6792,AG6831,AG6909,AG6948,AG6987,AG7065,AG7104,AG7143)</f>
        <v>0</v>
      </c>
      <c r="AH8664" s="159"/>
      <c r="AI8664" s="26"/>
      <c r="AJ8664" s="26"/>
      <c r="AK8664" s="26"/>
      <c r="AL8664" s="159">
        <f>SUBTOTAL(9,AL6,AL45,AL84,AL123,AL162,AL201,AL240,AL279,AL318,AL357,AL396,AL435,AL474,AL591,AL630,AL708,AL786,AL825,AL864,AL903,AL942,AL981,AL1020,AL1059,AL1098,AL1137,AL1176,AL1215,AL1254,AL1293,AL1332,AL1371,AL1410,AL1449,AL1488,AL1527,AL1566,AL1605,AL1644,AL1683,AL1722,AL1761,AL1800,AL1839,AL1878,AL1917,AL1956,AL1995,AL2034,AL2073,AL2112,AL2151,AL2190,AL2229,AL2268,AL2307,AL2346,AL2385,AL2424,AL2463,AL2502,AL2541,AL2580,AL2619,AL2658,AL2775,AL2814,AL2853,AL2892,AL2970,AL3009,AL3087,AL3126,AL3204,AL3243,AL3282,AL3321,AL3360,AL3399,AL3438,AL3477,AL3516,AL3555,AL3594,AL3633,AL3672,AL3711,AL3750,AL3789,AL3828,AL3867,AL3906,AL3945,AL3984,AL4023,AL4062,AL4101,AL4140,AL4179,AL4218,AL4257,AL4296,AL4335,AL4374,AL4413,AL4452,AL4491,AL4530,AL4569,AL4608,AL4647,AL4686,AL4725,AL4764,AL4803,AL4842,AL4881,AL4920,AL4959,AL4998,AL5037,AL5076,AL5115,AL5154,AL5193,AL5232,AL5271,AL5310,AL5349,AL5388,AL5427,AL5466,AL5505,AL5544,AL5583,AL5622,AL5661,AL5778,AL5817,AL5856,AL5895,AL5934,AL5973,AL6012,AL6051,AL6090,AL6129,AL6168,AL6207,AL6246,AL6285,AL6324,AL6363,AL6402,AL6441,AL6480,AL6519,AL6558,AL6597,AL6636,AL6675,AL6714,AL6753,AL6792,AL6831,AL6909,AL6948,AL6987,AL7065,AL7104,AL7143,AL7571,AL8078)</f>
        <v>0</v>
      </c>
      <c r="AM8664" s="159">
        <f>SUBTOTAL(9,AM6,AM45,AM84,AM123,AM162,AM201,AM240,AM279,AM318,AM357,AM396,AM435,AM474,AM591,AM630,AM708,AM786,AM825,AM864,AM903,AM942,AM981,AM1020,AM1059,AM1098,AM1137,AM1176,AM1215,AM1254,AM1293,AM1332,AM1371,AM1410,AM1449,AM1488,AM1527,AM1566,AM1605,AM1644,AM1683,AM1722,AM1761,AM1800,AM1839,AM1878,AM1917,AM1956,AM1995,AM2034,AM2073,AM2112,AM2151,AM2190,AM2229,AM2268,AM2307,AM2346,AM2385,AM2424,AM2463,AM2502,AM2541,AM2580,AM2619,AM2658,AM2775,AM2814,AM2853,AM2892,AM2970,AM3009,AM3087,AM3126,AM3204,AM3243,AM3282,AM3321,AM3360,AM3399,AM3438,AM3477,AM3516,AM3555,AM3594,AM3633,AM3672,AM3711,AM3750,AM3789,AM3828,AM3867,AM3906,AM3945,AM3984,AM4023,AM4062,AM4101,AM4140,AM4179,AM4218,AM4257,AM4296,AM4335,AM4374,AM4413,AM4452,AM4491,AM4530,AM4569,AM4608,AM4647,AM4686,AM4725,AM4764,AM4803,AM4842,AM4881,AM4920,AM4959,AM4998,AM5037,AM5076,AM5115,AM5154,AM5193,AM5232,AM5271,AM5310,AM5349,AM5388,AM5427,AM5466,AM5505,AM5544,AM5583,AM5622,AM5661,AM5778,AM5817,AM5856,AM5895,AM5934,AM5973,AM6012,AM6051,AM6090,AM6129,AM6168,AM6207,AM6246,AM6285,AM6324,AM6363,AM6402,AM6441,AM6480,AM6519,AM6558,AM6597,AM6636,AM6675,AM6714,AM6753,AM6792,AM6831,AM6909,AM6948,AM6987,AM7065,AM7104,AM7143,AM7571,AM8078)</f>
        <v>0</v>
      </c>
      <c r="AN8664" s="26"/>
      <c r="AO8664" s="26"/>
      <c r="AP8664" s="26"/>
      <c r="AQ8664" s="159">
        <f t="shared" si="460"/>
        <v>0</v>
      </c>
      <c r="AR8664" s="159">
        <f t="shared" si="460"/>
        <v>0</v>
      </c>
      <c r="AS8664" s="159"/>
      <c r="AT8664" s="159"/>
      <c r="AU8664" s="159"/>
      <c r="AV8664" s="159">
        <f t="shared" ref="AV8664:AV8670" si="465">SUBTOTAL(9,AV6,AV45,AV84,AV123,AV162,AV201,AV240,AV279,AV318,AV357,AV396,AV435,AV474,AV591,AV630,AV708,AV786,AV825,AV864,AV903,AV942,AV981,AV1020,AV1059,AV1098,AV1137,AV1176,AV1215,AV1254,AV1293,AV1332,AV1371,AV1410,AV1449,AV1488,AV1527,AV1566,AV1605,AV1644,AV1683,AV1722,AV1761,AV1800,AV1839,AV1878,AV1917,AV1956,AV1995,AV2034,AV2073,AV2112,AV2151,AV2190,AV2229,AV2268,AV2307,AV2346,AV2385,AV2424,AV2463,AV2502,AV2541,AV2580,AV2619,AV2658,AV2775,AV2814,AV2853,AV2892,AV2970,AV3009,AV3087,AV3126,AV3204,AV3243,AV3282,AV3321,AV3360,AV3399,AV3438,AV3477,AV3516,AV3555,AV3594,AV3633,AV3672,AV3711,AV3750,AV3789,AV3828,AV3867,AV3906,AV3945,AV3984,AV4023,AV4062,AV4101,AV4140,AV4179,AV4218,AV4257,AV4296,AV4335,AV4374,AV4413,AV4452,AV4491,AV4530,AV4569,AV4608,AV4647,AV4686,AV4725,AV4764,AV4803,AV4842,AV4881,AV4920,AV4959,AV4998,AV5037,AV5076,AV5115,AV5154,AV5193,AV5232,AV5271,AV5310,AV5349,AV5388,AV5427,AV5466,AV5505,AV5544,AV5583,AV5622,AV5661,AV5778,AV5817,AV5856,AV5895,AV5934,AV5973,AV6012,AV6051,AV6090,AV6129,AV6168,AV6207,AV6246,AV6285,AV6324,AV6363,AV6402,AV6441,AV6480,AV6519,AV6558,AV6597,AV6636,AV6675,AV6714,AV6753,AV6792,AV6831,AV6909,AV6948,AV6987,AV7065,AV7104,AV7143)</f>
        <v>0</v>
      </c>
      <c r="AW8664" s="159">
        <f>SUBTOTAL(9,AW6,AW45,AW84,AW123,AW162,AW201,AW240,AW279,AW318,AW357,AW396,AW435,AW474,AW591,AW630,AW708,AW786,AW825,AW864,AW903,AW942,AW981,AW1020,AW1059,AW1098,AW1137,AW1176,AW1215,AW1254,AW1293,AW1332,AW1371,AW1410,AW1449,AW1488,AW1527,AW1566,AW1605,AW1644,AW1683,AW1722,AW1761,AW1800,AW1839,AW1878,AW1917,AW1956,AW1995,AW2034,AW2073,AW2112,AW2151,AW2190,AW2229,AW2268,AW2307,AW2346,AW2385,AW2424,AW2463,AW2502,AW2541,AW2580,AW2619,AW2658,AW2775,AW2814,AW2853,AW2892,AW2970,AW3009,AW3087,AW3126,AW3204,AW3243,AW3282,AW3321,AW3360,AW3399,AW3438,AW3477,AW3516,AW3555,AW3594,AW3633,AW3672,AW3711,AW3750,AW3789,AW3828,AW3867,AW3906,AW3945,AW3984,AW4023,AW4062,AW4101,AW4140,AW4179,AW4218,AW4257,AW4296,AW4335,AW4374,AW4413,AW4452,AW4491,AW4530,AW4569,AW4608,AW4647,AW4686,AW4725,AW4764,AW4803,AW4842,AW4881,AW4920,AW4959,AW4998,AW5037,AW5076,AW5115,AW5154,AW5193,AW5232,AW5271,AW5310,AW5349,AW5388,AW5427,AW5466,AW5505,AW5544,AW5583,AW5622,AW5661,AW5778,AW5817,AW5856,AW5895,AW5934,AW5973,AW6012,AW6051,AW6090,AW6129,AW6168,AW6207,AW6246,AW6285,AW6324,AW6363,AW6402,AW6441,AW6480,AW6519,AW6558,AW6597,AW6636,AW6675,AW6714,AW6753,AW6792,AW6831,AW6909,AW6948,AW6987,AW7065,AW7104,AW7143,AW7571,AW7688,AW8039,AW8078,AW8117,AW7415,AW7298,AW7493,AW7844,AW7610,AW7181,AW8000,AW8156,AW8312,AW8546)</f>
        <v>0</v>
      </c>
      <c r="AX8664" s="26"/>
      <c r="AY8664" s="26"/>
      <c r="AZ8664" s="26"/>
      <c r="BA8664" s="159">
        <f>SUBTOTAL(9,BA6,BA45,BA84,BA123,BA162,BA201,BA240,BA279,BA318,BA357,BA396,BA435,BA474,BA591,BA630,BA708,BA786,BA825,BA864,BA903,BA942,BA981,BA1020,BA1059,BA1098,BA1137,BA1176,BA1215,BA1254,BA1293,BA1332,BA1371,BA1410,BA1449,BA1488,BA1527,BA1566,BA1605,BA1644,BA1683,BA1722,BA1761,BA1800,BA1839,BA1878,BA1917,BA1956,BA1995,BA2034,BA2073,BA2112,BA2151,BA2190,BA2229,BA2268,BA2307,BA2346,BA2385,BA2424,BA2463,BA2502,BA2541,BA2580,BA2619,BA2658,BA2775,BA2814,BA2853,BA2892,BA2970,BA3009,BA3087,BA3126,BA3204,BA3243,BA3282,BA3321,BA3360,BA3399,BA3438,BA3477,BA3516,BA3555,BA3594,BA3633,BA3672,BA3711,BA3750,BA3789,BA3828,BA3867,BA3906,BA3945,BA3984,BA4023,BA4062,BA4101,BA4140,BA4179,BA4218,BA4257,BA4296,BA4335,BA4374,BA4413,BA4452,BA4491,BA4530,BA4569,BA4608,BA4647,BA4686,BA4725,BA4764,BA4803,BA4842,BA4881,BA4920,BA4959,BA4998,BA5037,BA5076,BA5115,BA5154,BA5193,BA5232,BA5271,BA5310,BA5349,BA5388,BA5427,BA5466,BA5505,BA5544,BA5583,BA5622,BA5661,BA5778,BA5817,BA5856,BA5895,BA5934,BA5973,BA6012,BA6051,BA6090,BA6129,BA6168,BA6207,BA6246,BA6285,BA6324,BA6363,BA6402,BA6441,BA6480,BA6519,BA6558,BA6597,BA6636,BA6675,BA6714,BA6753,BA6792,BA6831,BA6909,BA6948,BA6987,BA7065,BA7104,BA7143,BA512,BA551,BA668,BA746,BA2696,BA2735,BA2930,BA3047,BA3164,BA5699,BA5738,BA7025,BA7181,BA7298,BA7337,BA7376,BA7415,BA7454,BA7493,BA7532,BA7571,BA7610,BA7649,BA7688,BA7727,BA7766,BA7805,BA7844,BA7883,BA7922,BA7961,BA8000,BA8039,BA8078,BA8117,BA8156,BA8195,BA8234,BA8273,BA8312,BA8351,BA8390,BA8429,BA8468,BA8507,BA8546,BA8585,BA8624,BA7220,BA7259)</f>
        <v>0</v>
      </c>
      <c r="BB8664" s="159">
        <f>SUBTOTAL(9,BB6,BB45,BB84,BB123,BB162,BB201,BB240,BB279,BB318,BB357,BB396,BB435,BB474,BB591,BB630,BB708,BB786,BB825,BB864,BB903,BB942,BB981,BB1020,BB1059,BB1098,BB1137,BB1176,BB1215,BB1254,BB1293,BB1332,BB1371,BB1410,BB1449,BB1488,BB1527,BB1566,BB1605,BB1644,BB1683,BB1722,BB1761,BB1800,BB1839,BB1878,BB1917,BB1956,BB1995,BB2034,BB2073,BB2112,BB2151,BB2190,BB2229,BB2268,BB2307,BB2346,BB2385,BB2424,BB2463,BB2502,BB2541,BB2580,BB2619,BB2658,BB2775,BB2814,BB2853,BB2892,BB2970,BB3009,BB3087,BB3126,BB3204,BB3243,BB3282,BB3321,BB3360,BB3399,BB3438,BB3477,BB3516,BB3555,BB3594,BB3633,BB3672,BB3711,BB3750,BB3789,BB3828,BB3867,BB3906,BB3945,BB3984,BB4023,BB4062,BB4101,BB4140,BB4179,BB4218,BB4257,BB4296,BB4335,BB4374,BB4413,BB4452,BB4491,BB4530,BB4569,BB4608,BB4647,BB4686,BB4725,BB4764,BB4803,BB4842,BB4881,BB4920,BB4959,BB4998,BB5037,BB5076,BB5115,BB5154,BB5193,BB5232,BB5271,BB5310,BB5349,BB5388,BB5427,BB5466,BB5505,BB5544,BB5583,BB5622,BB5661,BB5778,BB5817,BB5856,BB5895,BB5934,BB5973,BB6012,BB6051,BB6090,BB6129,BB6168,BB6207,BB6246,BB6285,BB6324,BB6363,BB6402,BB6441,BB6480,BB6519,BB6558,BB6597,BB6636,BB6675,BB6714,BB6753,BB6792,BB6831,BB6909,BB6948,BB6987,BB7065,BB7104,BB7143,BB512,BB551,BB668,BB746,BB2696,BB2735,BB2930,BB3047,BB3164,BB5699,BB5738,BB7025,BB7181,BB7298,BB7337,BB7376,BB7415,BB7454,BB7493,BB7532,BB7571,BB7610,BB7649,BB7688,BB7727,BB7766,BB7805,BB7844,BB7883,BB7922,BB7961,BB8000,BB8039,BB8078,BB8117,BB8156,BB8195,BB8234,BB8273,BB8312,BB8351,BB8390,BB8429,BB8468,BB8507,BB8546,BB8585,BB8624,BB7220,BB7259)</f>
        <v>0</v>
      </c>
      <c r="BC8664" s="26"/>
      <c r="BD8664" s="26"/>
      <c r="BE8664" s="26"/>
      <c r="BF8664" s="159">
        <f>SUBTOTAL(9,BF6,BF45,BF84,BF123,BF162,BF201,BF240,BF279,BF318,BF357,BF396,BF435,BF474,BF591,BF630,BF708,BF786,BF825,BF864,BF903,BF942,BF981,BF1020,BF1059,BF1098,BF1137,BF1176,BF1215,BF1254,BF1293,BF1332,BF1371,BF1410,BF1449,BF1488,BF1527,BF1566,BF1605,BF1644,BF1683,BF1722,BF1761,BF1800,BF1839,BF1878,BF1917,BF1956,BF1995,BF2034,BF2073,BF2112,BF2151,BF2190,BF2229,BF2268,BF2307,BF2346,BF2385,BF2424,BF2463,BF2502,BF2541,BF2580,BF2619,BF2658,BF2775,BF2814,BF2853,BF2892,BF2970,BF3009,BF3087,BF3126,BF3204,BF3243,BF3282,BF3321,BF3360,BF3399,BF3438,BF3477,BF3516,BF3555,BF3594,BF3633,BF3672,BF3711,BF3750,BF3789,BF3828,BF3867,BF3906,BF3945,BF3984,BF4023,BF4062,BF4101,BF4140,BF4179,BF4218,BF4257,BF4296,BF4335,BF4374,BF4413,BF4452,BF4491,BF4530,BF4569,BF4608,BF4647,BF4686,BF4725,BF4764,BF4803,BF4842,BF4881,BF4920,BF4959,BF4998,BF5037,BF5076,BF5115,BF5154,BF5193,BF5232,BF5271,BF5310,BF5349,BF5388,BF5427,BF5466,BF5505,BF5544,BF5583,BF5622,BF5661,BF5778,BF5817,BF5856,BF5895,BF5934,BF5973,BF6012,BF6051,BF6090,BF6129,BF6168,BF6207,BF6246,BF6285,BF6324,BF6363,BF6402,BF6441,BF6480,BF6519,BF6558,BF6597,BF6636,BF6675,BF6714,BF6753,BF6792,BF6831,BF6909,BF6948,BF6987,BF7065,BF7104,BF7143,BF512,BF551,BF668,BF746,BF2696,BF2735,BF2930,BF3047,BF3164,BF5699,BF5738,BF7025,BF7181,BF7298,BF7337,BF7376,BF7415,BF7454,BF7493,BF7532,BF7571,BF7610,BF7649,BF7688,BF7727,BF7766,BF7805,BF7844,BF7883,BF7922,BF7961,BF8000,BF8039,BF8078,BF8117,BF8156,BF8195,BF8234,BF8273,BF8312,BF8351,BF8390,BF8429,BF8468,BF8507,BF8546,BF8585,BF8624,BF7220,BF7259)</f>
        <v>0</v>
      </c>
      <c r="BG8664" s="159">
        <f>SUBTOTAL(9,BG6,BG45,BG84,BG123,BG162,BG201,BG240,BG279,BG318,BG357,BG396,BG435,BG474,BG591,BG630,BG708,BG786,BG825,BG864,BG903,BG942,BG981,BG1020,BG1059,BG1098,BG1137,BG1176,BG1215,BG1254,BG1293,BG1332,BG1371,BG1410,BG1449,BG1488,BG1527,BG1566,BG1605,BG1644,BG1683,BG1722,BG1761,BG1800,BG1839,BG1878,BG1917,BG1956,BG1995,BG2034,BG2073,BG2112,BG2151,BG2190,BG2229,BG2268,BG2307,BG2346,BG2385,BG2424,BG2463,BG2502,BG2541,BG2580,BG2619,BG2658,BG2775,BG2814,BG2853,BG2892,BG2970,BG3009,BG3087,BG3126,BG3204,BG3243,BG3282,BG3321,BG3360,BG3399,BG3438,BG3477,BG3516,BG3555,BG3594,BG3633,BG3672,BG3711,BG3750,BG3789,BG3828,BG3867,BG3906,BG3945,BG3984,BG4023,BG4062,BG4101,BG4140,BG4179,BG4218,BG4257,BG4296,BG4335,BG4374,BG4413,BG4452,BG4491,BG4530,BG4569,BG4608,BG4647,BG4686,BG4725,BG4764,BG4803,BG4842,BG4881,BG4920,BG4959,BG4998,BG5037,BG5076,BG5115,BG5154,BG5193,BG5232,BG5271,BG5310,BG5349,BG5388,BG5427,BG5466,BG5505,BG5544,BG5583,BG5622,BG5661,BG5778,BG5817,BG5856,BG5895,BG5934,BG5973,BG6012,BG6051,BG6090,BG6129,BG6168,BG6207,BG6246,BG6285,BG6324,BG6363,BG6402,BG6441,BG6480,BG6519,BG6558,BG6597,BG6636,BG6675,BG6714,BG6753,BG6792,BG6831,BG6909,BG6948,BG6987,BG7065,BG7104,BG7143,BG512,BG551,BG668,BG746,BG2696,BG2735,BG2930,BG3047,BG3164,BG5699,BG5738,BG7025,BG7181,BG7298,BG7337,BG7376,BG7415,BG7454,BG7493,BG7532,BG7571,BG7610,BG7649,BG7688,BG7727,BG7766,BG7805,BG7844,BG7883,BG7922,BG7961,BG8000,BG8039,BG8078,BG8117,BG8156,BG8195,BG8234,BG8273,BG8312,BG8351,BG8390,BG8429,BG8468,BG8507,BG8546,BG8585,BG8624,BG7220,BG7259)</f>
        <v>0</v>
      </c>
      <c r="BH8664" s="26"/>
      <c r="BI8664" s="26"/>
      <c r="BJ8664" s="26"/>
      <c r="BK8664" s="159">
        <f>SUBTOTAL(9,BK6,BK45,BK84,BK123,BK162,BK201,BK240,BK279,BK318,BK357,BK396,BK435,BK474,BK591,BK630,BK708,BK786,BK825,BK864,BK903,BK942,BK981,BK1020,BK1059,BK1098,BK1137,BK1176,BK1215,BK1254,BK1293,BK1332,BK1371,BK1410,BK1449,BK1488,BK1527,BK1566,BK1605,BK1644,BK1683,BK1722,BK1761,BK1800,BK1839,BK1878,BK1917,BK1956,BK1995,BK2034,BK2073,BK2112,BK2151,BK2190,BK2229,BK2268,BK2307,BK2346,BK2385,BK2424,BK2463,BK2502,BK2541,BK2580,BK2619,BK2658,BK2775,BK2814,BK2853,BK2892,BK2970,BK3009,BK3087,BK3126,BK3204,BK3243,BK3282,BK3321,BK3360,BK3399,BK3438,BK3477,BK3516,BK3555,BK3594,BK3633,BK3672,BK3711,BK3750,BK3789,BK3828,BK3867,BK3906,BK3945,BK3984,BK4023,BK4062,BK4101,BK4140,BK4179,BK4218,BK4257,BK4296,BK4335,BK4374,BK4413,BK4452,BK4491,BK4530,BK4569,BK4608,BK4647,BK4686,BK4725,BK4764,BK4803,BK4842,BK4881,BK4920,BK4959,BK4998,BK5037,BK5076,BK5115,BK5154,BK5193,BK5232,BK5271,BK5310,BK5349,BK5388,BK5427,BK5466,BK5505,BK5544,BK5583,BK5622,BK5661,BK5778,BK5817,BK5856,BK5895,BK5934,BK5973,BK6012,BK6051,BK6090,BK6129,BK6168,BK6207,BK6246,BK6285,BK6324,BK6363,BK6402,BK6441,BK6480,BK6519,BK6558,BK6597,BK6636,BK6675,BK6714,BK6753,BK6792,BK6831,BK6909,BK6948,BK6987,BK7065,BK7104,BK7143,BK512,BK551,BK668,BK746,BK2696,BK2735,BK2930,BK3047,BK3164,BK5699,BK5738,BK7025,BK7181,BK7298,BK7337,BK7376,BK7415,BK7454,BK7493,BK7532,BK7571,BK7610,BK7649,BK7688,BK7727,BK7766,BK7805,BK7844,BK7883,BK7922,BK7961,BK8000,BK8039,BK8078,BK8117,BK8156,BK8195,BK8234,BK8273,BK8312,BK8351,BK8390,BK8429,BK8468,BK8507,BK8546,BK8585,BK8624,BK7220,BK7259)</f>
        <v>0</v>
      </c>
      <c r="BL8664" s="159">
        <f>SUBTOTAL(9,BL6,BL45,BL84,BL123,BL162,BL201,BL240,BL279,BL318,BL357,BL396,BL435,BL474,BL591,BL630,BL708,BL786,BL825,BL864,BL903,BL942,BL981,BL1020,BL1059,BL1098,BL1137,BL1176,BL1215,BL1254,BL1293,BL1332,BL1371,BL1410,BL1449,BL1488,BL1527,BL1566,BL1605,BL1644,BL1683,BL1722,BL1761,BL1800,BL1839,BL1878,BL1917,BL1956,BL1995,BL2034,BL2073,BL2112,BL2151,BL2190,BL2229,BL2268,BL2307,BL2346,BL2385,BL2424,BL2463,BL2502,BL2541,BL2580,BL2619,BL2658,BL2775,BL2814,BL2853,BL2892,BL2970,BL3009,BL3087,BL3126,BL3204,BL3243,BL3282,BL3321,BL3360,BL3399,BL3438,BL3477,BL3516,BL3555,BL3594,BL3633,BL3672,BL3711,BL3750,BL3789,BL3828,BL3867,BL3906,BL3945,BL3984,BL4023,BL4062,BL4101,BL4140,BL4179,BL4218,BL4257,BL4296,BL4335,BL4374,BL4413,BL4452,BL4491,BL4530,BL4569,BL4608,BL4647,BL4686,BL4725,BL4764,BL4803,BL4842,BL4881,BL4920,BL4959,BL4998,BL5037,BL5076,BL5115,BL5154,BL5193,BL5232,BL5271,BL5310,BL5349,BL5388,BL5427,BL5466,BL5505,BL5544,BL5583,BL5622,BL5661,BL5778,BL5817,BL5856,BL5895,BL5934,BL5973,BL6012,BL6051,BL6090,BL6129,BL6168,BL6207,BL6246,BL6285,BL6324,BL6363,BL6402,BL6441,BL6480,BL6519,BL6558,BL6597,BL6636,BL6675,BL6714,BL6753,BL6792,BL6831,BL6909,BL6948,BL6987,BL7065,BL7104,BL7143,BL512,BL551,BL668,BL746,BL2696,BL2735,BL2930,BL3047,BL3164,BL5699,BL5738,BL7025,BL7181,BL7298,BL7337,BL7376,BL7415,BL7454,BL7493,BL7532,BL7571,BL7610,BL7649,BL7688,BL7727,BL7766,BL7805,BL7844,BL7883,BL7922,BL7961,BL8000,BL8039,BL8078,BL8117,BL8156,BL8195,BL8234,BL8273,BL8312,BL8351,BL8390,BL8429,BL8468,BL8507,BL8546,BL8585,BL8624,BL7220,BL7259)</f>
        <v>0</v>
      </c>
      <c r="BM8664" s="26"/>
      <c r="BN8664" s="26"/>
      <c r="BO8664" s="26"/>
      <c r="BP8664" s="159">
        <f>SUBTOTAL(9,BP6,BP45,BP84,BP123,BP162,BP201,BP240,BP279,BP318,BP357,BP396,BP435,BP474,BP591,BP630,BP708,BP786,BP825,BP864,BP903,BP942,BP981,BP1020,BP1059,BP1098,BP1137,BP1176,BP1215,BP1254,BP1293,BP1332,BP1371,BP1410,BP1449,BP1488,BP1527,BP1566,BP1605,BP1644,BP1683,BP1722,BP1761,BP1800,BP1839,BP1878,BP1917,BP1956,BP1995,BP2034,BP2073,BP2112,BP2151,BP2190,BP2229,BP2268,BP2307,BP2346,BP2385,BP2424,BP2463,BP2502,BP2541,BP2580,BP2619,BP2658,BP2775,BP2814,BP2853,BP2892,BP2970,BP3009,BP3087,BP3126,BP3204,BP3243,BP3282,BP3321,BP3360,BP3399,BP3438,BP3477,BP3516,BP3555,BP3594,BP3633,BP3672,BP3711,BP3750,BP3789,BP3828,BP3867,BP3906,BP3945,BP3984,BP4023,BP4062,BP4101,BP4140,BP4179,BP4218,BP4257,BP4296,BP4335,BP4374,BP4413,BP4452,BP4491,BP4530,BP4569,BP4608,BP4647,BP4686,BP4725,BP4764,BP4803,BP4842,BP4881,BP4920,BP4959,BP4998,BP5037,BP5076,BP5115,BP5154,BP5193,BP5232,BP5271,BP5310,BP5349,BP5388,BP5427,BP5466,BP5505,BP5544,BP5583,BP5622,BP5661,BP5778,BP5817,BP5856,BP5895,BP5934,BP5973,BP6012,BP6051,BP6090,BP6129,BP6168,BP6207,BP6246,BP6285,BP6324,BP6363,BP6402,BP6441,BP6480,BP6519,BP6558,BP6597,BP6636,BP6675,BP6714,BP6753,BP6792,BP6831,BP6909,BP6948,BP6987,BP7065,BP7104,BP7143,BP512,BP551,BP668,BP746,BP2696,BP2735,BP2930,BP3047,BP3164,BP5699,BP5738,BP7025,BP7181,BP7298,BP7337,BP7376,BP7415,BP7454,BP7493,BP7532,BP7571,BP7610,BP7649,BP7688,BP7727,BP7766,BP7805,BP7844,BP7883,BP7922,BP7961,BP8000,BP8039,BP8078,BP8117,BP8156,BP8195,BP8234,BP8273,BP8312,BP8351,BP8390,BP8429,BP8468,BP8507,BP8546,BP8585,BP8624,BP7220,BP7259)</f>
        <v>0</v>
      </c>
      <c r="BQ8664" s="159">
        <f>SUBTOTAL(9,BQ6,BQ45,BQ84,BQ123,BQ162,BQ201,BQ240,BQ279,BQ318,BQ357,BQ396,BQ435,BQ474,BQ591,BQ630,BQ708,BQ786,BQ825,BQ864,BQ903,BQ942,BQ981,BQ1020,BQ1059,BQ1098,BQ1137,BQ1176,BQ1215,BQ1254,BQ1293,BQ1332,BQ1371,BQ1410,BQ1449,BQ1488,BQ1527,BQ1566,BQ1605,BQ1644,BQ1683,BQ1722,BQ1761,BQ1800,BQ1839,BQ1878,BQ1917,BQ1956,BQ1995,BQ2034,BQ2073,BQ2112,BQ2151,BQ2190,BQ2229,BQ2268,BQ2307,BQ2346,BQ2385,BQ2424,BQ2463,BQ2502,BQ2541,BQ2580,BQ2619,BQ2658,BQ2775,BQ2814,BQ2853,BQ2892,BQ2970,BQ3009,BQ3087,BQ3126,BQ3204,BQ3243,BQ3282,BQ3321,BQ3360,BQ3399,BQ3438,BQ3477,BQ3516,BQ3555,BQ3594,BQ3633,BQ3672,BQ3711,BQ3750,BQ3789,BQ3828,BQ3867,BQ3906,BQ3945,BQ3984,BQ4023,BQ4062,BQ4101,BQ4140,BQ4179,BQ4218,BQ4257,BQ4296,BQ4335,BQ4374,BQ4413,BQ4452,BQ4491,BQ4530,BQ4569,BQ4608,BQ4647,BQ4686,BQ4725,BQ4764,BQ4803,BQ4842,BQ4881,BQ4920,BQ4959,BQ4998,BQ5037,BQ5076,BQ5115,BQ5154,BQ5193,BQ5232,BQ5271,BQ5310,BQ5349,BQ5388,BQ5427,BQ5466,BQ5505,BQ5544,BQ5583,BQ5622,BQ5661,BQ5778,BQ5817,BQ5856,BQ5895,BQ5934,BQ5973,BQ6012,BQ6051,BQ6090,BQ6129,BQ6168,BQ6207,BQ6246,BQ6285,BQ6324,BQ6363,BQ6402,BQ6441,BQ6480,BQ6519,BQ6558,BQ6597,BQ6636,BQ6675,BQ6714,BQ6753,BQ6792,BQ6831,BQ6909,BQ6948,BQ6987,BQ7065,BQ7104,BQ7143,BQ512,BQ551,BQ668,BQ746,BQ2696,BQ2735,BQ2930,BQ3047,BQ3164,BQ5699,BQ5738,BQ7025,BQ7181,BQ7298,BQ7337,BQ7376,BQ7415,BQ7454,BQ7493,BQ7532,BQ7571,BQ7610,BQ7649,BQ7688,BQ7727,BQ7766,BQ7805,BQ7844,BQ7883,BQ7922,BQ7961,BQ8000,BQ8039,BQ8078,BQ8117,BQ8156,BQ8195,BQ8234,BQ8273,BQ8312,BQ8351,BQ8390,BQ8429,BQ8468,BQ8507,BQ8546,BQ8585,BQ8624,BQ7220,BQ7259)</f>
        <v>0</v>
      </c>
      <c r="BR8664" s="26"/>
      <c r="BS8664" s="26"/>
      <c r="BT8664" s="26"/>
      <c r="BU8664" s="159">
        <f>SUBTOTAL(9,BU6,BU45,BU84,BU123,BU162,BU201,BU240,BU279,BU318,BU357,BU396,BU435,BU474,BU591,BU630,BU708,BU786,BU825,BU864,BU903,BU942,BU981,BU1020,BU1059,BU1098,BU1137,BU1176,BU1215,BU1254,BU1293,BU1332,BU1371,BU1410,BU1449,BU1488,BU1527,BU1566,BU1605,BU1644,BU1683,BU1722,BU1761,BU1800,BU1839,BU1878,BU1917,BU1956,BU1995,BU2034,BU2073,BU2112,BU2151,BU2190,BU2229,BU2268,BU2307,BU2346,BU2385,BU2424,BU2463,BU2502,BU2541,BU2580,BU2619,BU2658,BU2775,BU2814,BU2853,BU2892,BU2970,BU3009,BU3087,BU3126,BU3204,BU3243,BU3282,BU3321,BU3360,BU3399,BU3438,BU3477,BU3516,BU3555,BU3594,BU3633,BU3672,BU3711,BU3750,BU3789,BU3828,BU3867,BU3906,BU3945,BU3984,BU4023,BU4062,BU4101,BU4140,BU4179,BU4218,BU4257,BU4296,BU4335,BU4374,BU4413,BU4452,BU4491,BU4530,BU4569,BU4608,BU4647,BU4686,BU4725,BU4764,BU4803,BU4842,BU4881,BU4920,BU4959,BU4998,BU5037,BU5076,BU5115,BU5154,BU5193,BU5232,BU5271,BU5310,BU5349,BU5388,BU5427,BU5466,BU5505,BU5544,BU5583,BU5622,BU5661,BU5778,BU5817,BU5856,BU5895,BU5934,BU5973,BU6012,BU6051,BU6090,BU6129,BU6168,BU6207,BU6246,BU6285,BU6324,BU6363,BU6402,BU6441,BU6480,BU6519,BU6558,BU6597,BU6636,BU6675,BU6714,BU6753,BU6792,BU6831,BU6909,BU6948,BU6987,BU7065,BU7104,BU7143,BU512,BU551,BU668,BU746,BU2696,BU2735,BU2930,BU3047,BU3164,BU5699,BU5738,BU7025,BU7181,BU7298,BU7337,BU7376,BU7415,BU7454,BU7493,BU7532,BU7571,BU7610,BU7649,BU7688,BU7727,BU7766,BU7805,BU7844,BU7883,BU7922,BU7961,BU8000,BU8039,BU8078,BU8117,BU8156,BU8195,BU8234,BU8273,BU8312,BU8351,BU8390,BU8429,BU8468,BU8507,BU8546,BU8585,BU8624,BU7220,BU7259)</f>
        <v>0</v>
      </c>
      <c r="BV8664" s="159">
        <f>SUBTOTAL(9,BV6,BV45,BV84,BV123,BV162,BV201,BV240,BV279,BV318,BV357,BV396,BV435,BV474,BV591,BV630,BV708,BV786,BV825,BV864,BV903,BV942,BV981,BV1020,BV1059,BV1098,BV1137,BV1176,BV1215,BV1254,BV1293,BV1332,BV1371,BV1410,BV1449,BV1488,BV1527,BV1566,BV1605,BV1644,BV1683,BV1722,BV1761,BV1800,BV1839,BV1878,BV1917,BV1956,BV1995,BV2034,BV2073,BV2112,BV2151,BV2190,BV2229,BV2268,BV2307,BV2346,BV2385,BV2424,BV2463,BV2502,BV2541,BV2580,BV2619,BV2658,BV2775,BV2814,BV2853,BV2892,BV2970,BV3009,BV3087,BV3126,BV3204,BV3243,BV3282,BV3321,BV3360,BV3399,BV3438,BV3477,BV3516,BV3555,BV3594,BV3633,BV3672,BV3711,BV3750,BV3789,BV3828,BV3867,BV3906,BV3945,BV3984,BV4023,BV4062,BV4101,BV4140,BV4179,BV4218,BV4257,BV4296,BV4335,BV4374,BV4413,BV4452,BV4491,BV4530,BV4569,BV4608,BV4647,BV4686,BV4725,BV4764,BV4803,BV4842,BV4881,BV4920,BV4959,BV4998,BV5037,BV5076,BV5115,BV5154,BV5193,BV5232,BV5271,BV5310,BV5349,BV5388,BV5427,BV5466,BV5505,BV5544,BV5583,BV5622,BV5661,BV5778,BV5817,BV5856,BV5895,BV5934,BV5973,BV6012,BV6051,BV6090,BV6129,BV6168,BV6207,BV6246,BV6285,BV6324,BV6363,BV6402,BV6441,BV6480,BV6519,BV6558,BV6597,BV6636,BV6675,BV6714,BV6753,BV6792,BV6831,BV6909,BV6948,BV6987,BV7065,BV7104,BV7143,BV512,BV551,BV668,BV746,BV2696,BV2735,BV2930,BV3047,BV3164,BV5699,BV5738,BV7025,BV7181,BV7298,BV7337,BV7376,BV7415,BV7454,BV7493,BV7532,BV7571,BV7610,BV7649,BV7688,BV7727,BV7766,BV7805,BV7844,BV7883,BV7922,BV7961,BV8000,BV8039,BV8078,BV8117,BV8156,BV8195,BV8234,BV8273,BV8312,BV8351,BV8390,BV8429,BV8468,BV8507,BV8546,BV8585,BV8624,BV7220,BV7259)</f>
        <v>0</v>
      </c>
    </row>
    <row r="8665" spans="1:74" s="23" customFormat="1" ht="21" hidden="1" customHeight="1" x14ac:dyDescent="0.3">
      <c r="A8665" s="25"/>
      <c r="B8665" s="25"/>
      <c r="C8665" s="25"/>
      <c r="D8665" s="25" t="s">
        <v>317</v>
      </c>
      <c r="E8665" s="25"/>
      <c r="F8665" s="25"/>
      <c r="G8665" s="25"/>
      <c r="H8665" s="24">
        <v>2024</v>
      </c>
      <c r="I8665" s="25" t="s">
        <v>287</v>
      </c>
      <c r="J8665" s="25" t="s">
        <v>291</v>
      </c>
      <c r="K8665" s="25" t="s">
        <v>319</v>
      </c>
      <c r="L8665" s="159">
        <f t="shared" si="461"/>
        <v>0</v>
      </c>
      <c r="M8665" s="159">
        <f t="shared" si="462"/>
        <v>0</v>
      </c>
      <c r="N8665" s="159"/>
      <c r="O8665" s="159"/>
      <c r="P8665" s="159"/>
      <c r="Q8665" s="159"/>
      <c r="R8665" s="159">
        <f t="shared" si="463"/>
        <v>0</v>
      </c>
      <c r="S8665" s="159">
        <f t="shared" si="463"/>
        <v>0</v>
      </c>
      <c r="T8665" s="159"/>
      <c r="U8665" s="159"/>
      <c r="V8665" s="159"/>
      <c r="W8665" s="159">
        <f t="shared" si="458"/>
        <v>0</v>
      </c>
      <c r="X8665" s="159">
        <f t="shared" si="458"/>
        <v>0</v>
      </c>
      <c r="Y8665" s="159"/>
      <c r="Z8665" s="159"/>
      <c r="AA8665" s="159"/>
      <c r="AB8665" s="159">
        <f t="shared" si="459"/>
        <v>0</v>
      </c>
      <c r="AC8665" s="159">
        <f t="shared" si="459"/>
        <v>0</v>
      </c>
      <c r="AD8665" s="159"/>
      <c r="AE8665" s="159"/>
      <c r="AF8665" s="159"/>
      <c r="AG8665" s="159">
        <f t="shared" si="464"/>
        <v>0</v>
      </c>
      <c r="AH8665" s="159">
        <f>SUBTOTAL(9,AH7,AH46,AH85,AH124,AH163,AH202,AH241,AH280,AH319,AH358,AH397,AH436,AH475,AH592,AH631,AH709,AH787,AH826,AH865,AH904,AH943,AH982,AH1021,AH1060,AH1099,AH1138,AH1177,AH1216,AH1255,AH1294,AH1333,AH1372,AH1411,AH1450,AH1489,AH1528,AH1567,AH1606,AH1645,AH1684,AH1723,AH1762,AH1801,AH1840,AH1879,AH1918,AH1957,AH1996,AH2035,AH2074,AH2113,AH2152,AH2191,AH2230,AH2269,AH2308,AH2347,AH2386,AH2425,AH2464,AH2503,AH2542,AH2581,AH2620,AH2659,AH2776,AH2815,AH2854,AH2893,AH2971,AH3010,AH3088,AH3127,AH3205,AH3244,AH3283,AH3322,AH3361,AH3400,AH3439,AH3478,AH3517,AH3556,AH3595,AH3634,AH3673,AH3712,AH3751,AH3790,AH3829,AH3868,AH3907,AH3946,AH3985,AH4024,AH4063,AH4102,AH4141,AH4180,AH4219,AH4258,AH4297,AH4336,AH4375,AH4414,AH4453,AH4492,AH4531,AH4570,AH4609,AH4648,AH4687,AH4726,AH4765,AH4804,AH4843,AH4882,AH4921,AH4960,AH4999,AH5038,AH5077,AH5115,AH5155,AH5194,AH5233,AH5272,AH5311,AH5350,AH5389,AH5428,AH5467,AH5506,AH5545,AH5584,AH5623,AH5662,AH5779,AH5818,AH5857,AH5896,AH5935,AH5974,AH6013,AH6052,AH6091,AH6130,AH6169,AH6208,AH6247,AH6286,AH6325,AH6364,AH6403,AH6442,AH6481,AH6520,AH6559,AH6598,AH6637,AH6676,AH6715,AH6754,AH6793,AH6832,AH6910,AH6949,AH6988,AH7066,AH7105,AH7144)</f>
        <v>0</v>
      </c>
      <c r="AI8665" s="159"/>
      <c r="AJ8665" s="159"/>
      <c r="AK8665" s="159"/>
      <c r="AL8665" s="159">
        <f t="shared" ref="AL8665:AM8670" si="466">SUBTOTAL(9,AL7,AL46,AL85,AL124,AL163,AL202,AL241,AL280,AL319,AL358,AL397,AL436,AL475,AL592,AL631,AL709,AL787,AL826,AL865,AL904,AL943,AL982,AL1021,AL1060,AL1099,AL1138,AL1177,AL1216,AL1255,AL1294,AL1333,AL1372,AL1411,AL1450,AL1489,AL1528,AL1567,AL1606,AL1645,AL1684,AL1723,AL1762,AL1801,AL1840,AL1879,AL1918,AL1957,AL1996,AL2035,AL2074,AL2113,AL2152,AL2191,AL2230,AL2269,AL2308,AL2347,AL2386,AL2425,AL2464,AL2503,AL2542,AL2581,AL2620,AL2659,AL2776,AL2815,AL2854,AL2893,AL2971,AL3010,AL3088,AL3127,AL3205,AL3244,AL3283,AL3322,AL3361,AL3400,AL3439,AL3478,AL3517,AL3556,AL3595,AL3634,AL3673,AL3712,AL3751,AL3790,AL3829,AL3868,AL3907,AL3946,AL3985,AL4024,AL4063,AL4102,AL4141,AL4180,AL4219,AL4258,AL4297,AL4336,AL4375,AL4414,AL4453,AL4492,AL4531,AL4570,AL4609,AL4648,AL4687,AL4726,AL4765,AL4804,AL4843,AL4882,AL4921,AL4960,AL4999,AL5038,AL5077,AL5116,AL5155,AL5194,AL5233,AL5272,AL5311,AL5350,AL5389,AL5428,AL5467,AL5506,AL5545,AL5584,AL5623,AL5662,AL5779,AL5818,AL5857,AL5896,AL5935,AL5974,AL6013,AL6052,AL6091,AL6130,AL6169,AL6208,AL6247,AL6286,AL6325,AL6364,AL6403,AL6442,AL6481,AL6520,AL6559,AL6598,AL6637,AL6676,AL6715,AL6754,AL6793,AL6832,AL6910,AL6949,AL6988,AL7066,AL7105,AL7144)</f>
        <v>0</v>
      </c>
      <c r="AM8665" s="159">
        <f t="shared" si="466"/>
        <v>0</v>
      </c>
      <c r="AN8665" s="159"/>
      <c r="AO8665" s="159"/>
      <c r="AP8665" s="159"/>
      <c r="AQ8665" s="159">
        <f t="shared" si="460"/>
        <v>0</v>
      </c>
      <c r="AR8665" s="159">
        <f t="shared" si="460"/>
        <v>0</v>
      </c>
      <c r="AS8665" s="159"/>
      <c r="AT8665" s="159"/>
      <c r="AU8665" s="159"/>
      <c r="AV8665" s="159">
        <v>0</v>
      </c>
      <c r="AW8665" s="159">
        <v>0</v>
      </c>
      <c r="AX8665" s="159"/>
      <c r="AY8665" s="159"/>
      <c r="AZ8665" s="159"/>
      <c r="BA8665" s="159">
        <f>SUBTOTAL(9,BA6,BA7104,BA7065,BA7026,BA6987,BA6948,BA6909,BA6870,BA6831,BA6792,BA6753,BA6714,BA6675,BA6636,BA6597,BA6558,BA6519,BA6480,BA6441,BA6402,BA6363,BA6324,BA6285,BA6246,BA6207,BA6168,BA6129,BA6090,BA6051,BA6012,BA5973,BA5934,BA5895,BA5856,BA5817,BA5778,BA5739,BA5700,BA5661,BA5622,BA5583,BA5544,BA5505,BA5466,BA5427,BA5388,BA5349,BA5310,BA5271,BA5232,BA5193,BA5154,BA5115,BA5076,BA5037,BA4998,BA4959,BA4920,BA4881,BA4842,BA4803,BA4764,BA4725,BA4686,BA4647,BA4608,BA4569,BA4530,BA4491,BA4452,BA4413,BA4374,BA4335,BA4296,BA4257,BA4218,BA4179,BA4140,BA4101,BA4062,BA4023,BA3984,BA3945,BA3906,BA3867,BA3828,BA3789,BA3750,BA3711,BA3672,BA3633,BA3594,BA3555,BA3516,BA34804,BA3477,BA3438,BA3399,BA3360,BA3321,BA3282,BA3243,BA3204,BA3165,BA3126,BA3087,BA3048,BA3009,BA2970,BA2931,BA2892,BA2853,BA2814,BA2775,BA2736,BA2697,BA2658,BA2619,BA2580,BA2541,BA2502,BA2463,BA2424,BA2385,BA2346,BA2307,BA2268,BA2229,BA2190,BA2151,BA2112,BA2073,BA2034,BA1995,BA1956,BA1917,BA1878,BA1839,BA1800,BA1761,BA1722,BA1683,BA1644,BA1605,BA1566,BA1527,BA1488,BA1449,BA1410,BA1371,BA1332,BA1293,BA1254,BA1215,BA1176,BA1137,BA1098,BA1059,BA1020,BA981,BA942,BA903,BA864,BA825,BA786,BA747,BA708,BA669,BA630,BA591,BA552,BA513,BA474,BA435,BA396,BA357,BA318,BA279,BA240,BA201,BA162,BA123,BA84,BA45,BA7143,BA7182,BA7299,BA7338,BA7377,BA7416,BA7455,BA7494,BA7533,BA7572,BA7611,BA7650,BA7689,BA7728,BA7767,BA7806,BA7845,BA7884,BA7923,BA7962,BA8001,BA8040,BA8079,BA8118,BA8157,BA8196,BA8235,BA8274,BA8313,BA8352,BA8391,BA8430,BA8469,BA8508,BA8547,BA8586,BA8625,BA7221,BA7260)</f>
        <v>0</v>
      </c>
      <c r="BB8665" s="159">
        <f>SUBTOTAL(9,BB6,BB7104,BB7065,BB7026,BB6987,BB6948,BB6909,BB6870,BB6831,BB6792,BB6753,BB6714,BB6675,BB6636,BB6597,BB6558,BB6519,BB6480,BB6441,BB6402,BB6363,BB6324,BB6285,BB6246,BB6207,BB6168,BB6129,BB6090,BB6051,BB6012,BB5973,BB5934,BB5895,BB5856,BB5817,BB5778,BB5739,BB5700,BB5661,BB5622,BB5583,BB5544,BB5505,BB5466,BB5427,BB5388,BB5349,BB5310,BB5271,BB5232,BB5193,BB5154,BB5115,BB5076,BB5037,BB4998,BB4959,BB4920,BB4881,BB4842,BB4803,BB4764,BB4725,BB4686,BB4647,BB4608,BB4569,BB4530,BB4491,BB4452,BB4413,BB4374,BB4335,BB4296,BB4257,BB4218,BB4179,BB4140,BB4101,BB4062,BB4023,BB3984,BB3945,BB3906,BB3867,BB3828,BB3789,BB3750,BB3711,BB3672,BB3633,BB3594,BB3555,BB3516,BB34804,BB3477,BB3438,BB3399,BB3360,BB3321,BB3282,BB3243,BB3204,BB3165,BB3126,BB3087,BB3048,BB3009,BB2970,BB2931,BB2892,BB2853,BB2814,BB2775,BB2736,BB2697,BB2658,BB2619,BB2580,BB2541,BB2502,BB2463,BB2424,BB2385,BB2346,BB2307,BB2268,BB2229,BB2190,BB2151,BB2112,BB2073,BB2034,BB1995,BB1956,BB1917,BB1878,BB1839,BB1800,BB1761,BB1722,BB1683,BB1644,BB1605,BB1566,BB1527,BB1488,BB1449,BB1410,BB1371,BB1332,BB1293,BB1254,BB1215,BB1176,BB1137,BB1098,BB1059,BB1020,BB981,BB942,BB903,BB864,BB825,BB786,BB747,BB708,BB669,BB630,BB591,BB552,BB513,BB474,BB435,BB396,BB357,BB318,BB279,BB240,BB201,BB162,BB123,BB84,BB45,BB7143,BB7182,BB7299,BB7338,BB7377,BB7416,BB7455,BB7494,BB7533,BB7572,BB7611,BB7650,BB7689,BB7728,BB7767,BB7806,BB7845,BB7884,BB7923,BB7962,BB8001,BB8040,BB8079,BB8118,BB8157,BB8196,BB8235,BB8274,BB8313,BB8352,BB8391,BB8430,BB8469,BB8508,BB8547,BB8586,BB8625,BB7221,BB7260)</f>
        <v>0</v>
      </c>
      <c r="BC8665" s="159"/>
      <c r="BD8665" s="159"/>
      <c r="BE8665" s="159"/>
      <c r="BF8665" s="159">
        <f>SUBTOTAL(9,BF6,BF7104,BF7065,BF7026,BF6987,BF6948,BF6909,BF6870,BF6831,BF6792,BF6753,BF6714,BF6675,BF6636,BF6597,BF6558,BF6519,BF6480,BF6441,BF6402,BF6363,BF6324,BF6285,BF6246,BF6207,BF6168,BF6129,BF6090,BF6051,BF6012,BF5973,BF5934,BF5895,BF5856,BF5817,BF5778,BF5739,BF5700,BF5661,BF5622,BF5583,BF5544,BF5505,BF5466,BF5427,BF5388,BF5349,BF5310,BF5271,BF5232,BF5193,BF5154,BF5115,BF5076,BF5037,BF4998,BF4959,BF4920,BF4881,BF4842,BF4803,BF4764,BF4725,BF4686,BF4647,BF4608,BF4569,BF4530,BF4491,BF4452,BF4413,BF4374,BF4335,BF4296,BF4257,BF4218,BF4179,BF4140,BF4101,BF4062,BF4023,BF3984,BF3945,BF3906,BF3867,BF3828,BF3789,BF3750,BF3711,BF3672,BF3633,BF3594,BF3555,BF3516,BF34804,BF3477,BF3438,BF3399,BF3360,BF3321,BF3282,BF3243,BF3204,BF3165,BF3126,BF3087,BF3048,BF3009,BF2970,BF2931,BF2892,BF2853,BF2814,BF2775,BF2736,BF2697,BF2658,BF2619,BF2580,BF2541,BF2502,BF2463,BF2424,BF2385,BF2346,BF2307,BF2268,BF2229,BF2190,BF2151,BF2112,BF2073,BF2034,BF1995,BF1956,BF1917,BF1878,BF1839,BF1800,BF1761,BF1722,BF1683,BF1644,BF1605,BF1566,BF1527,BF1488,BF1449,BF1410,BF1371,BF1332,BF1293,BF1254,BF1215,BF1176,BF1137,BF1098,BF1059,BF1020,BF981,BF942,BF903,BF864,BF825,BF786,BF747,BF708,BF669,BF630,BF591,BF552,BF513,BF474,BF435,BF396,BF357,BF318,BF279,BF240,BF201,BF162,BF123,BF84,BF45,BF7143,BF7182,BF7299,BF7338,BF7377,BF7416,BF7455,BF7494,BF7533,BF7572,BF7611,BF7650,BF7689,BF7728,BF7767,BF7806,BF7845,BF7884,BF7923,BF7962,BF8001,BF8040,BF8079,BF8118,BF8157,BF8196,BF8235,BF8274,BF8313,BF8352,BF8391,BF8430,BF8469,BF8508,BF8547,BF8586,BF8625,BF7221,BF7260)</f>
        <v>0</v>
      </c>
      <c r="BG8665" s="159">
        <f>SUBTOTAL(9,BG6,BG7104,BG7065,BG7026,BG6987,BG6948,BG6909,BG6870,BG6831,BG6792,BG6753,BG6714,BG6675,BG6636,BG6597,BG6558,BG6519,BG6480,BG6441,BG6402,BG6363,BG6324,BG6285,BG6246,BG6207,BG6168,BG6129,BG6090,BG6051,BG6012,BG5973,BG5934,BG5895,BG5856,BG5817,BG5778,BG5739,BG5700,BG5661,BG5622,BG5583,BG5544,BG5505,BG5466,BG5427,BG5388,BG5349,BG5310,BG5271,BG5232,BG5193,BG5154,BG5115,BG5076,BG5037,BG4998,BG4959,BG4920,BG4881,BG4842,BG4803,BG4764,BG4725,BG4686,BG4647,BG4608,BG4569,BG4530,BG4491,BG4452,BG4413,BG4374,BG4335,BG4296,BG4257,BG4218,BG4179,BG4140,BG4101,BG4062,BG4023,BG3984,BG3945,BG3906,BG3867,BG3828,BG3789,BG3750,BG3711,BG3672,BG3633,BG3594,BG3555,BG3516,BG34804,BG3477,BG3438,BG3399,BG3360,BG3321,BG3282,BG3243,BG3204,BG3165,BG3126,BG3087,BG3048,BG3009,BG2970,BG2931,BG2892,BG2853,BG2814,BG2775,BG2736,BG2697,BG2658,BG2619,BG2580,BG2541,BG2502,BG2463,BG2424,BG2385,BG2346,BG2307,BG2268,BG2229,BG2190,BG2151,BG2112,BG2073,BG2034,BG1995,BG1956,BG1917,BG1878,BG1839,BG1800,BG1761,BG1722,BG1683,BG1644,BG1605,BG1566,BG1527,BG1488,BG1449,BG1410,BG1371,BG1332,BG1293,BG1254,BG1215,BG1176,BG1137,BG1098,BG1059,BG1020,BG981,BG942,BG903,BG864,BG825,BG786,BG747,BG708,BG669,BG630,BG591,BG552,BG513,BG474,BG435,BG396,BG357,BG318,BG279,BG240,BG201,BG162,BG123,BG84,BG45,BG7143,BG7182,BG7299,BG7338,BG7377,BG7416,BG7455,BG7494,BG7533,BG7572,BG7611,BG7650,BG7689,BG7728,BG7767,BG7806,BG7845,BG7884,BG7923,BG7962,BG8001,BG8040,BG8079,BG8118,BG8157,BG8196,BG8235,BG8274,BG8313,BG8352,BG8391,BG8430,BG8469,BG8508,BG8547,BG8586,BG8625,BG7221,BG7260)</f>
        <v>0</v>
      </c>
      <c r="BH8665" s="159"/>
      <c r="BI8665" s="159"/>
      <c r="BJ8665" s="159"/>
      <c r="BK8665" s="159">
        <f>SUBTOTAL(9,BK6,BK7104,BK7065,BK7026,BK6987,BK6948,BK6909,BK6870,BK6831,BK6792,BK6753,BK6714,BK6675,BK6636,BK6597,BK6558,BK6519,BK6480,BK6441,BK6402,BK6363,BK6324,BK6285,BK6246,BK6207,BK6168,BK6129,BK6090,BK6051,BK6012,BK5973,BK5934,BK5895,BK5856,BK5817,BK5778,BK5739,BK5700,BK5661,BK5622,BK5583,BK5544,BK5505,BK5466,BK5427,BK5388,BK5349,BK5310,BK5271,BK5232,BK5193,BK5154,BK5115,BK5076,BK5037,BK4998,BK4959,BK4920,BK4881,BK4842,BK4803,BK4764,BK4725,BK4686,BK4647,BK4608,BK4569,BK4530,BK4491,BK4452,BK4413,BK4374,BK4335,BK4296,BK4257,BK4218,BK4179,BK4140,BK4101,BK4062,BK4023,BK3984,BK3945,BK3906,BK3867,BK3828,BK3789,BK3750,BK3711,BK3672,BK3633,BK3594,BK3555,BK3516,BK34804,BK3477,BK3438,BK3399,BK3360,BK3321,BK3282,BK3243,BK3204,BK3165,BK3126,BK3087,BK3048,BK3009,BK2970,BK2931,BK2892,BK2853,BK2814,BK2775,BK2736,BK2697,BK2658,BK2619,BK2580,BK2541,BK2502,BK2463,BK2424,BK2385,BK2346,BK2307,BK2268,BK2229,BK2190,BK2151,BK2112,BK2073,BK2034,BK1995,BK1956,BK1917,BK1878,BK1839,BK1800,BK1761,BK1722,BK1683,BK1644,BK1605,BK1566,BK1527,BK1488,BK1449,BK1410,BK1371,BK1332,BK1293,BK1254,BK1215,BK1176,BK1137,BK1098,BK1059,BK1020,BK981,BK942,BK903,BK864,BK825,BK786,BK747,BK708,BK669,BK630,BK591,BK552,BK513,BK474,BK435,BK396,BK357,BK318,BK279,BK240,BK201,BK162,BK123,BK84,BK45,BK7143,BK7182,BK7299,BK7338,BK7377,BK7416,BK7455,BK7494,BK7533,BK7572,BK7611,BK7650,BK7689,BK7728,BK7767,BK7806,BK7845,BK7884,BK7923,BK7962,BK8001,BK8040,BK8079,BK8118,BK8157,BK8196,BK8235,BK8274,BK8313,BK8352,BK8391,BK8430,BK8469,BK8508,BK8547,BK8586,BK8625,BK7221,BK7260)</f>
        <v>0</v>
      </c>
      <c r="BL8665" s="159">
        <f>SUBTOTAL(9,BL6,BL7104,BL7065,BL7026,BL6987,BL6948,BL6909,BL6870,BL6831,BL6792,BL6753,BL6714,BL6675,BL6636,BL6597,BL6558,BL6519,BL6480,BL6441,BL6402,BL6363,BL6324,BL6285,BL6246,BL6207,BL6168,BL6129,BL6090,BL6051,BL6012,BL5973,BL5934,BL5895,BL5856,BL5817,BL5778,BL5739,BL5700,BL5661,BL5622,BL5583,BL5544,BL5505,BL5466,BL5427,BL5388,BL5349,BL5310,BL5271,BL5232,BL5193,BL5154,BL5115,BL5076,BL5037,BL4998,BL4959,BL4920,BL4881,BL4842,BL4803,BL4764,BL4725,BL4686,BL4647,BL4608,BL4569,BL4530,BL4491,BL4452,BL4413,BL4374,BL4335,BL4296,BL4257,BL4218,BL4179,BL4140,BL4101,BL4062,BL4023,BL3984,BL3945,BL3906,BL3867,BL3828,BL3789,BL3750,BL3711,BL3672,BL3633,BL3594,BL3555,BL3516,BL34804,BL3477,BL3438,BL3399,BL3360,BL3321,BL3282,BL3243,BL3204,BL3165,BL3126,BL3087,BL3048,BL3009,BL2970,BL2931,BL2892,BL2853,BL2814,BL2775,BL2736,BL2697,BL2658,BL2619,BL2580,BL2541,BL2502,BL2463,BL2424,BL2385,BL2346,BL2307,BL2268,BL2229,BL2190,BL2151,BL2112,BL2073,BL2034,BL1995,BL1956,BL1917,BL1878,BL1839,BL1800,BL1761,BL1722,BL1683,BL1644,BL1605,BL1566,BL1527,BL1488,BL1449,BL1410,BL1371,BL1332,BL1293,BL1254,BL1215,BL1176,BL1137,BL1098,BL1059,BL1020,BL981,BL942,BL903,BL864,BL825,BL786,BL747,BL708,BL669,BL630,BL591,BL552,BL513,BL474,BL435,BL396,BL357,BL318,BL279,BL240,BL201,BL162,BL123,BL84,BL45,BL7143,BL7182,BL7299,BL7338,BL7377,BL7416,BL7455,BL7494,BL7533,BL7572,BL7611,BL7650,BL7689,BL7728,BL7767,BL7806,BL7845,BL7884,BL7923,BL7962,BL8001,BL8040,BL8079,BL8118,BL8157,BL8196,BL8235,BL8274,BL8313,BL8352,BL8391,BL8430,BL8469,BL8508,BL8547,BL8586,BL8625,BL7221,BL7260)</f>
        <v>0</v>
      </c>
      <c r="BM8665" s="159"/>
      <c r="BN8665" s="159"/>
      <c r="BO8665" s="159"/>
      <c r="BP8665" s="159">
        <f>SUBTOTAL(9,BP6,BP7104,BP7065,BP7026,BP6987,BP6948,BP6909,BP6870,BP6831,BP6792,BP6753,BP6714,BP6675,BP6636,BP6597,BP6558,BP6519,BP6480,BP6441,BP6402,BP6363,BP6324,BP6285,BP6246,BP6207,BP6168,BP6129,BP6090,BP6051,BP6012,BP5973,BP5934,BP5895,BP5856,BP5817,BP5778,BP5739,BP5700,BP5661,BP5622,BP5583,BP5544,BP5505,BP5466,BP5427,BP5388,BP5349,BP5310,BP5271,BP5232,BP5193,BP5154,BP5115,BP5076,BP5037,BP4998,BP4959,BP4920,BP4881,BP4842,BP4803,BP4764,BP4725,BP4686,BP4647,BP4608,BP4569,BP4530,BP4491,BP4452,BP4413,BP4374,BP4335,BP4296,BP4257,BP4218,BP4179,BP4140,BP4101,BP4062,BP4023,BP3984,BP3945,BP3906,BP3867,BP3828,BP3789,BP3750,BP3711,BP3672,BP3633,BP3594,BP3555,BP3516,BP34804,BP3477,BP3438,BP3399,BP3360,BP3321,BP3282,BP3243,BP3204,BP3165,BP3126,BP3087,BP3048,BP3009,BP2970,BP2931,BP2892,BP2853,BP2814,BP2775,BP2736,BP2697,BP2658,BP2619,BP2580,BP2541,BP2502,BP2463,BP2424,BP2385,BP2346,BP2307,BP2268,BP2229,BP2190,BP2151,BP2112,BP2073,BP2034,BP1995,BP1956,BP1917,BP1878,BP1839,BP1800,BP1761,BP1722,BP1683,BP1644,BP1605,BP1566,BP1527,BP1488,BP1449,BP1410,BP1371,BP1332,BP1293,BP1254,BP1215,BP1176,BP1137,BP1098,BP1059,BP1020,BP981,BP942,BP903,BP864,BP825,BP786,BP747,BP708,BP669,BP630,BP591,BP552,BP513,BP474,BP435,BP396,BP357,BP318,BP279,BP240,BP201,BP162,BP123,BP84,BP45,BP7143,BP7182,BP7299,BP7338,BP7377,BP7416,BP7455,BP7494,BP7533,BP7572,BP7611,BP7650,BP7689,BP7728,BP7767,BP7806,BP7845,BP7884,BP7923,BP7962,BP8001,BP8040,BP8079,BP8118,BP8157,BP8196,BP8235,BP8274,BP8313,BP8352,BP8391,BP8430,BP8469,BP8508,BP8547,BP8586,BP8625,BP7221,BP7260)</f>
        <v>0</v>
      </c>
      <c r="BQ8665" s="159">
        <f>SUBTOTAL(9,BQ6,BQ7104,BQ7065,BQ7026,BQ6987,BQ6948,BQ6909,BQ6870,BQ6831,BQ6792,BQ6753,BQ6714,BQ6675,BQ6636,BQ6597,BQ6558,BQ6519,BQ6480,BQ6441,BQ6402,BQ6363,BQ6324,BQ6285,BQ6246,BQ6207,BQ6168,BQ6129,BQ6090,BQ6051,BQ6012,BQ5973,BQ5934,BQ5895,BQ5856,BQ5817,BQ5778,BQ5739,BQ5700,BQ5661,BQ5622,BQ5583,BQ5544,BQ5505,BQ5466,BQ5427,BQ5388,BQ5349,BQ5310,BQ5271,BQ5232,BQ5193,BQ5154,BQ5115,BQ5076,BQ5037,BQ4998,BQ4959,BQ4920,BQ4881,BQ4842,BQ4803,BQ4764,BQ4725,BQ4686,BQ4647,BQ4608,BQ4569,BQ4530,BQ4491,BQ4452,BQ4413,BQ4374,BQ4335,BQ4296,BQ4257,BQ4218,BQ4179,BQ4140,BQ4101,BQ4062,BQ4023,BQ3984,BQ3945,BQ3906,BQ3867,BQ3828,BQ3789,BQ3750,BQ3711,BQ3672,BQ3633,BQ3594,BQ3555,BQ3516,BQ34804,BQ3477,BQ3438,BQ3399,BQ3360,BQ3321,BQ3282,BQ3243,BQ3204,BQ3165,BQ3126,BQ3087,BQ3048,BQ3009,BQ2970,BQ2931,BQ2892,BQ2853,BQ2814,BQ2775,BQ2736,BQ2697,BQ2658,BQ2619,BQ2580,BQ2541,BQ2502,BQ2463,BQ2424,BQ2385,BQ2346,BQ2307,BQ2268,BQ2229,BQ2190,BQ2151,BQ2112,BQ2073,BQ2034,BQ1995,BQ1956,BQ1917,BQ1878,BQ1839,BQ1800,BQ1761,BQ1722,BQ1683,BQ1644,BQ1605,BQ1566,BQ1527,BQ1488,BQ1449,BQ1410,BQ1371,BQ1332,BQ1293,BQ1254,BQ1215,BQ1176,BQ1137,BQ1098,BQ1059,BQ1020,BQ981,BQ942,BQ903,BQ864,BQ825,BQ786,BQ747,BQ708,BQ669,BQ630,BQ591,BQ552,BQ513,BQ474,BQ435,BQ396,BQ357,BQ318,BQ279,BQ240,BQ201,BQ162,BQ123,BQ84,BQ45,BQ7143,BQ7182,BQ7299,BQ7338,BQ7377,BQ7416,BQ7455,BQ7494,BQ7533,BQ7572,BQ7611,BQ7650,BQ7689,BQ7728,BQ7767,BQ7806,BQ7845,BQ7884,BQ7923,BQ7962,BQ8001,BQ8040,BQ8079,BQ8118,BQ8157,BQ8196,BQ8235,BQ8274,BQ8313,BQ8352,BQ8391,BQ8430,BQ8469,BQ8508,BQ8547,BQ8586,BQ8625,BQ7221,BQ7260)</f>
        <v>0</v>
      </c>
      <c r="BR8665" s="159"/>
      <c r="BS8665" s="159"/>
      <c r="BT8665" s="159"/>
      <c r="BU8665" s="159">
        <f>SUBTOTAL(9,BU6,BU7104,BU7065,BU7026,BU6987,BU6948,BU6909,BU6870,BU6831,BU6792,BU6753,BU6714,BU6675,BU6636,BU6597,BU6558,BU6519,BU6480,BU6441,BU6402,BU6363,BU6324,BU6285,BU6246,BU6207,BU6168,BU6129,BU6090,BU6051,BU6012,BU5973,BU5934,BU5895,BU5856,BU5817,BU5778,BU5739,BU5700,BU5661,BU5622,BU5583,BU5544,BU5505,BU5466,BU5427,BU5388,BU5349,BU5310,BU5271,BU5232,BU5193,BU5154,BU5115,BU5076,BU5037,BU4998,BU4959,BU4920,BU4881,BU4842,BU4803,BU4764,BU4725,BU4686,BU4647,BU4608,BU4569,BU4530,BU4491,BU4452,BU4413,BU4374,BU4335,BU4296,BU4257,BU4218,BU4179,BU4140,BU4101,BU4062,BU4023,BU3984,BU3945,BU3906,BU3867,BU3828,BU3789,BU3750,BU3711,BU3672,BU3633,BU3594,BU3555,BU3516,BU34804,BU3477,BU3438,BU3399,BU3360,BU3321,BU3282,BU3243,BU3204,BU3165,BU3126,BU3087,BU3048,BU3009,BU2970,BU2931,BU2892,BU2853,BU2814,BU2775,BU2736,BU2697,BU2658,BU2619,BU2580,BU2541,BU2502,BU2463,BU2424,BU2385,BU2346,BU2307,BU2268,BU2229,BU2190,BU2151,BU2112,BU2073,BU2034,BU1995,BU1956,BU1917,BU1878,BU1839,BU1800,BU1761,BU1722,BU1683,BU1644,BU1605,BU1566,BU1527,BU1488,BU1449,BU1410,BU1371,BU1332,BU1293,BU1254,BU1215,BU1176,BU1137,BU1098,BU1059,BU1020,BU981,BU942,BU903,BU864,BU825,BU786,BU747,BU708,BU669,BU630,BU591,BU552,BU513,BU474,BU435,BU396,BU357,BU318,BU279,BU240,BU201,BU162,BU123,BU84,BU45,BU7143,BU7182,BU7299,BU7338,BU7377,BU7416,BU7455,BU7494,BU7533,BU7572,BU7611,BU7650,BU7689,BU7728,BU7767,BU7806,BU7845,BU7884,BU7923,BU7962,BU8001,BU8040,BU8079,BU8118,BU8157,BU8196,BU8235,BU8274,BU8313,BU8352,BU8391,BU8430,BU8469,BU8508,BU8547,BU8586,BU8625,BU7221,BU7260)</f>
        <v>0</v>
      </c>
      <c r="BV8665" s="159">
        <f>SUBTOTAL(9,BV6,BV7104,BV7065,BV7026,BV6987,BV6948,BV6909,BV6870,BV6831,BV6792,BV6753,BV6714,BV6675,BV6636,BV6597,BV6558,BV6519,BV6480,BV6441,BV6402,BV6363,BV6324,BV6285,BV6246,BV6207,BV6168,BV6129,BV6090,BV6051,BV6012,BV5973,BV5934,BV5895,BV5856,BV5817,BV5778,BV5739,BV5700,BV5661,BV5622,BV5583,BV5544,BV5505,BV5466,BV5427,BV5388,BV5349,BV5310,BV5271,BV5232,BV5193,BV5154,BV5115,BV5076,BV5037,BV4998,BV4959,BV4920,BV4881,BV4842,BV4803,BV4764,BV4725,BV4686,BV4647,BV4608,BV4569,BV4530,BV4491,BV4452,BV4413,BV4374,BV4335,BV4296,BV4257,BV4218,BV4179,BV4140,BV4101,BV4062,BV4023,BV3984,BV3945,BV3906,BV3867,BV3828,BV3789,BV3750,BV3711,BV3672,BV3633,BV3594,BV3555,BV3516,BV34804,BV3477,BV3438,BV3399,BV3360,BV3321,BV3282,BV3243,BV3204,BV3165,BV3126,BV3087,BV3048,BV3009,BV2970,BV2931,BV2892,BV2853,BV2814,BV2775,BV2736,BV2697,BV2658,BV2619,BV2580,BV2541,BV2502,BV2463,BV2424,BV2385,BV2346,BV2307,BV2268,BV2229,BV2190,BV2151,BV2112,BV2073,BV2034,BV1995,BV1956,BV1917,BV1878,BV1839,BV1800,BV1761,BV1722,BV1683,BV1644,BV1605,BV1566,BV1527,BV1488,BV1449,BV1410,BV1371,BV1332,BV1293,BV1254,BV1215,BV1176,BV1137,BV1098,BV1059,BV1020,BV981,BV942,BV903,BV864,BV825,BV786,BV747,BV708,BV669,BV630,BV591,BV552,BV513,BV474,BV435,BV396,BV357,BV318,BV279,BV240,BV201,BV162,BV123,BV84,BV45,BV7143,BV7182,BV7299,BV7338,BV7377,BV7416,BV7455,BV7494,BV7533,BV7572,BV7611,BV7650,BV7689,BV7728,BV7767,BV7806,BV7845,BV7884,BV7923,BV7962,BV8001,BV8040,BV8079,BV8118,BV8157,BV8196,BV8235,BV8274,BV8313,BV8352,BV8391,BV8430,BV8469,BV8508,BV8547,BV8586,BV8625,BV7221,BV7260)</f>
        <v>0</v>
      </c>
    </row>
    <row r="8666" spans="1:74" s="23" customFormat="1" ht="25.5" hidden="1" customHeight="1" x14ac:dyDescent="0.3">
      <c r="A8666" s="25"/>
      <c r="B8666" s="25"/>
      <c r="C8666" s="25"/>
      <c r="D8666" s="25" t="s">
        <v>317</v>
      </c>
      <c r="E8666" s="25"/>
      <c r="F8666" s="25"/>
      <c r="G8666" s="25"/>
      <c r="H8666" s="24">
        <v>2024</v>
      </c>
      <c r="I8666" s="25" t="s">
        <v>286</v>
      </c>
      <c r="J8666" s="25" t="s">
        <v>336</v>
      </c>
      <c r="K8666" s="25" t="s">
        <v>319</v>
      </c>
      <c r="L8666" s="159">
        <f t="shared" si="461"/>
        <v>0</v>
      </c>
      <c r="M8666" s="159">
        <f t="shared" si="462"/>
        <v>0</v>
      </c>
      <c r="N8666" s="159"/>
      <c r="O8666" s="159"/>
      <c r="P8666" s="159"/>
      <c r="Q8666" s="159"/>
      <c r="R8666" s="159">
        <f t="shared" si="463"/>
        <v>0</v>
      </c>
      <c r="S8666" s="159">
        <f t="shared" si="463"/>
        <v>0</v>
      </c>
      <c r="T8666" s="159"/>
      <c r="U8666" s="159"/>
      <c r="V8666" s="159"/>
      <c r="W8666" s="159">
        <f t="shared" si="458"/>
        <v>0</v>
      </c>
      <c r="X8666" s="159">
        <f t="shared" si="458"/>
        <v>0</v>
      </c>
      <c r="Y8666" s="159"/>
      <c r="Z8666" s="159"/>
      <c r="AA8666" s="159"/>
      <c r="AB8666" s="159">
        <f t="shared" si="459"/>
        <v>0</v>
      </c>
      <c r="AC8666" s="159">
        <f t="shared" si="459"/>
        <v>0</v>
      </c>
      <c r="AD8666" s="159"/>
      <c r="AE8666" s="159"/>
      <c r="AF8666" s="159"/>
      <c r="AG8666" s="159">
        <f t="shared" si="464"/>
        <v>0</v>
      </c>
      <c r="AH8666" s="159">
        <f>SUBTOTAL(9,AH8,AH47,AH86,AH125,AH164,AH203,AH242,AH281,AH320,AH359,AH398,AH437,AH476,AH593,AH632,AH710,AH788,AH827,AH866,AH905,AH944,AH983,AH1022,AH1061,AH1100,AH1139,AH1178,AH1217,AH1256,AH1295,AH1334,AH1373,AH1412,AH1451,AH1490,AH1529,AH1568,AH1607,AH1646,AH1685,AH1724,AH1763,AH1802,AH1841,AH1880,AH1919,AH1958,AH1997,AH2036,AH2075,AH2114,AH2153,AH2192,AH2231,AH2270,AH2309,AH2348,AH2387,AH2426,AH2465,AH2504,AH2543,AH2582,AH2621,AH2660,AH2777,AH2816,AH2855,AH2894,AH2972,AH3011,AH3089,AH3128,AH3206,AH3245,AH3284,AH3323,AH3362,AH3401,AH3440,AH3479,AH3518,AH3557,AH3596,AH3635,AH3674,AH3713,AH3752,AH3791,AH3830,AH3869,AH3908,AH3947,AH3986,AH4025,AH4064,AH4103,AH4142,AH4181,AH4220,AH4259,AH4298,AH4337,AH4376,AH4415,AH4454,AH4493,AH4532,AH4571,AH4610,AH4649,AH4688,AH4727,AH4766,AH4805,AH4844,AH4883,AH4922,AH4961,AH5000,AH5039,AH5078,AH5117,AH5156,AH5195,AH5234,AH5273,AH5312,AH5351,AH5390,AH5429,AH5468,AH5507,AH5546,AH5585,AH5624,AH5663,AH5780,AH5819,AH5858,AH5897,AH5936,AH5975,AH6014,AH6053,AH6092,AH6131,AH6170,AH6209,AH6248,AH6287,AH6326,AH6365,AH6404,AH6443,AH6482,AH6521,AH6560,AH6599,AH6638,AH6677,AH6716,AH6755,AH6794,AH6833,AH6911,AH6950,AH6989,AH7067,AH7106,AH7145)</f>
        <v>0</v>
      </c>
      <c r="AI8666" s="159"/>
      <c r="AJ8666" s="159"/>
      <c r="AK8666" s="159"/>
      <c r="AL8666" s="159">
        <f t="shared" si="466"/>
        <v>0</v>
      </c>
      <c r="AM8666" s="159">
        <f t="shared" si="466"/>
        <v>0</v>
      </c>
      <c r="AN8666" s="159"/>
      <c r="AO8666" s="159"/>
      <c r="AP8666" s="159"/>
      <c r="AQ8666" s="159">
        <f t="shared" si="460"/>
        <v>0</v>
      </c>
      <c r="AR8666" s="159">
        <f t="shared" si="460"/>
        <v>0</v>
      </c>
      <c r="AS8666" s="159"/>
      <c r="AT8666" s="159"/>
      <c r="AU8666" s="159"/>
      <c r="AV8666" s="159">
        <f>SUBTOTAL(9,AV8,AV47,AV86,AV125,AV164,AV203,AV242,AV281,AV320,AV359,AV398,AV437,AV476,AV593,AV632,AV710,AV788,AV827,AV866,AV905,AV944,AV983,AV1022,AV1061,AV1100,AV1139,AV1178,AV1217,AV1256,AV1295,AV1334,AV1373,AV1412,AV1451,AV1490,AV1529,AV1568,AV1607,AV1646,AV1685,AV1724,AV1763,AV1802,AV1841,AV1880,AV1919,AV1958,AV1997,AV2036,AV2075,AV2114,AV2153,AV2192,AV2231,AV2270,AV2309,AV2348,AV2387,AV2426,AV2465,AV2504,AV2543,AV2582,AV2621,AV2660,AV2777,AV2816,AV2855,AV2894,AV2972,AV3011,AV3089,AV3128,AV3206,AV3245,AV3284,AV3323,AV3362,AV3401,AV3440,AV3479,AV3518,AV3557,AV3596,AV3635,AV3674,AV3713,AV3752,AV3791,AV3830,AV3869,AV3908,AV3947,AV3986,AV4025,AV4064,AV4103,AV4142,AV4181,AV4220,AV4259,AV4298,AV4337,AV4376,AV4415,AV4454,AV4493,AV4532,AV4571,AV4610,AV4649,AV4688,AV4727,AV4766,AV4805,AV4844,AV4883,AV4922,AV4961,AV5000,AV5039,AV5078,AV5117,AV5156,AV5195,AV5234,AV5273,AV5312,AV5351,AV5390,AV5429,AV5468,AV5507,AV5546,AV5585,AV5624,AV5663,AV5780,AV5819,AV5858,AV5897,AV5936,AV5975,AV6014,AV6053,AV6092,AV6131,AV6170,AV6209,AV6248,AV6287,AV6326,AV6365,AV6404,AV6443,AV6482,AV6521,AV6560,AV6599,AV6638,AV6677,AV6716,AV6755,AV6794,AV6833,AV6911,AV6950,AV6989,AV7067,AV7106,AV7145,AV6871,AV6910,AV7027,AV7066,AV7105,AV7144,AV7573,AV7690,AV8041,AV8080,AV8119,AV7417,AV7300,AV7495,AV7846,AV7612,AV7183,AV8002,AV8158,AV8314,AV8548,AV2386)</f>
        <v>0</v>
      </c>
      <c r="AW8666" s="159">
        <f>SUBTOTAL(9,AW8,AW47,AW86,AW125,AW164,AW203,AW242,AW281,AW320,AW359,AW398,AW437,AW476,AW593,AW632,AW710,AW788,AW827,AW866,AW905,AW944,AW983,AW1022,AW1061,AW1100,AW1139,AW1178,AW1217,AW1256,AW1295,AW1334,AW1373,AW1412,AW1451,AW1490,AW1529,AW1568,AW1607,AW1646,AW1685,AW1724,AW1763,AW1802,AW1841,AW1880,AW1919,AW1958,AW1997,AW2036,AW2075,AW2114,AW2153,AW2192,AW2231,AW2270,AW2309,AW2348,AW2387,AW2426,AW2465,AW2504,AW2543,AW2582,AW2621,AW2660,AW2777,AW2816,AW2855,AW2894,AW2972,AW3011,AW3089,AW3128,AW3206,AW3245,AW3284,AW3323,AW3362,AW3401,AW3440,AW3479,AW3518,AW3557,AW3596,AW3635,AW3674,AW3713,AW3752,AW3791,AW3830,AW3869,AW3908,AW3947,AW3986,AW4025,AW4064,AW4103,AW4142,AW4181,AW4220,AW4259,AW4298,AW4337,AW4376,AW4415,AW4454,AW4493,AW4532,AW4571,AW4610,AW4649,AW4688,AW4727,AW4766,AW4805,AW4844,AW4883,AW4922,AW4961,AW5000,AW5039,AW5078,AW5117,AW5156,AW5195,AW5234,AW5273,AW5312,AW5351,AW5390,AW5429,AW5468,AW5507,AW5546,AW5585,AW5624,AW5663,AW5780,AW5819,AW5858,AW5897,AW5936,AW5975,AW6014,AW6053,AW6092,AW6131,AW6170,AW6209,AW6248,AW6287,AW6326,AW6365,AW6404,AW6443,AW6482,AW6521,AW6560,AW6599,AW6638,AW6677,AW6716,AW6755,AW6794,AW6833,AW6911,AW6950,AW6989,AW7067,AW7106,AW7145,AW6871,AW6910,AW7027,AW7066,AW7105,AW7144,AW7573,AW7690,AW8041,AW8080,AW8119,AW7417,AW7300,AW7495,AW7846,AW7612,AW7183,AW8002,AW8158,AW8314,AW8548,AW2386)</f>
        <v>0</v>
      </c>
      <c r="AX8666" s="159"/>
      <c r="AY8666" s="159"/>
      <c r="AZ8666" s="159"/>
      <c r="BA8666" s="159">
        <f>SUBTOTAL(9,BA7,BA46,BA85,BA124,BA163,BA202,BA241,BA280,BA319,BA358,BA397,BA436,BA475,BA514,BA553,BA592,BA631,BA670,BA709,BA748,BA787,BA826,BA865,BA904,BA943,BA982,BA1021,BA1060,BA1099,BA1138,BA1177,BA1216,BA1255,BA1294,BA1333,BA1372,BA1411,BA1450,BA1489,BA1528,BA1567,BA1606,BA1645,BA1684,BA1723,BA1762,BA1801,BA1840,BA1879,BA1918,BA1957,BA1996,BA2035,BA2074,BA2113,BA2152,BA2191,BA2230,BA2269,BA2308,BA2347,BA2386,BA2425,BA2464,BA2503,BA2542,BA2581,BA2620,BA2659,BA2698,BA2737,BA2776,BA2815,BA2854,BA2893,BA2932,BA2971,BA3010,BA3049,BA3088,BA3127,BA3166,BA3205,BA3244,BA3283,BA3322,BA3361,BA3400,BA3439,BA3478,BA3517,BA3556,BA3595,BA3634,BA3673,BA3712,BA3751,BA3790,BA3829,BA3868,BA3907,BA3946,BA3985,BA4024,BA4063,BA4102,BA4141,BA4180,BA4219,BA4258,BA4297,BA4375,BA4336,BA4414,BA4453,BA4492,BA4531,BA4570,BA4609,BA4648,BA4687,BA4726,BA4765,BA4804,BA4843,BA4882,BA4921,BA4960,BA4999,BA5038,BA5077,BA5116,BA5155,BA5194,BA5233,BA5272,BA5311,BA5350,BA5389,BA5428,BA5467,BA5506,BA5545,BA5584,BA5623,BA5662,BA5701,BA5740,BA5779,BA5818,BA5857,BA5896,BA5935,BA5974,BA6013,BA6052,BA6091,BA6130,BA6169,BA6208,BA6247,BA6286,BA6325,BA6364,BA6403,BA6442,BA6481,BA6520,BA6559,BA6598,BA6637,BA6676,BA6715,BA6754,BA6793,BA6832,BA6871,BA6910,BA6949,BA6988,BA7027,BA7066,BA7105,BA7144,BA7222,BA7183,BA7300,BA7339,BA7378,BA7417,BA7456,BA7495,BA7534,BA7573,BA7612,BA7651,BA7690,BA7729,BA7768,BA7807,BA7846,BA7885,BA7924,BA7963,BA8002,BA8041,BA8080,BA8119,BA8158,BA8197,BA8236,BA8275,BA8314,BA8353,BA8392,BA8431,BA8470,BA8509,BA8548,BA8587,BA8626,BA7261)</f>
        <v>0</v>
      </c>
      <c r="BB8666" s="159">
        <f>SUBTOTAL(9,BB7,BB46,BB85,BB124,BB163,BB202,BB241,BB280,BB319,BB358,BB397,BB436,BB475,BB514,BB553,BB592,BB631,BB670,BB709,BB748,BB787,BB826,BB865,BB904,BB943,BB982,BB1021,BB1060,BB1099,BB1138,BB1177,BB1216,BB1255,BB1294,BB1333,BB1372,BB1411,BB1450,BB1489,BB1528,BB1567,BB1606,BB1645,BB1684,BB1723,BB1762,BB1801,BB1840,BB1879,BB1918,BB1957,BB1996,BB2035,BB2074,BB2113,BB2152,BB2191,BB2230,BB2269,BB2308,BB2347,BB2386,BB2425,BB2464,BB2503,BB2542,BB2581,BB2620,BB2659,BB2698,BB2737,BB2776,BB2815,BB2854,BB2893,BB2932,BB2971,BB3010,BB3049,BB3088,BB3127,BB3166,BB3205,BB3244,BB3283,BB3322,BB3361,BB3400,BB3439,BB3478,BB3517,BB3556,BB3595,BB3634,BB3673,BB3712,BB3751,BB3790,BB3829,BB3868,BB3907,BB3946,BB3985,BB4024,BB4063,BB4102,BB4141,BB4180,BB4219,BB4258,BB4297,BB4375,BB4336,BB4414,BB4453,BB4492,BB4531,BB4570,BB4609,BB4648,BB4687,BB4726,BB4765,BB4804,BB4843,BB4882,BB4921,BB4960,BB4999,BB5038,BB5077,BB5116,BB5155,BB5194,BB5233,BB5272,BB5311,BB5350,BB5389,BB5428,BB5467,BB5506,BB5545,BB5584,BB5623,BB5662,BB5701,BB5740,BB5779,BB5818,BB5857,BB5896,BB5935,BB5974,BB6013,BB6052,BB6091,BB6130,BB6169,BB6208,BB6247,BB6286,BB6325,BB6364,BB6403,BB6442,BB6481,BB6520,BB6559,BB6598,BB6637,BB6676,BB6715,BB6754,BB6793,BB6832,BB6871,BB6910,BB6949,BB6988,BB7027,BB7066,BB7105,BB7144,BB7222,BB7183,BB7300,BB7339,BB7378,BB7417,BB7456,BB7495,BB7534,BB7573,BB7612,BB7651,BB7690,BB7729,BB7768,BB7807,BB7846,BB7885,BB7924,BB7963,BB8002,BB8041,BB8080,BB8119,BB8158,BB8197,BB8236,BB8275,BB8314,BB8353,BB8392,BB8431,BB8470,BB8509,BB8548,BB8587,BB8626,BB7261)</f>
        <v>0</v>
      </c>
      <c r="BC8666" s="159"/>
      <c r="BD8666" s="159"/>
      <c r="BE8666" s="159"/>
      <c r="BF8666" s="159">
        <f>SUBTOTAL(9,BF7,BF46,BF85,BF124,BF163,BF202,BF241,BF280,BF319,BF358,BF397,BF436,BF475,BF514,BF553,BF592,BF631,BF670,BF709,BF748,BF787,BF826,BF865,BF904,BF943,BF982,BF1021,BF1060,BF1099,BF1138,BF1177,BF1216,BF1255,BF1294,BF1333,BF1372,BF1411,BF1450,BF1489,BF1528,BF1567,BF1606,BF1645,BF1684,BF1723,BF1762,BF1801,BF1840,BF1879,BF1918,BF1957,BF1996,BF2035,BF2074,BF2113,BF2152,BF2191,BF2230,BF2269,BF2308,BF2347,BF2386,BF2425,BF2464,BF2503,BF2542,BF2581,BF2620,BF2659,BF2698,BF2737,BF2776,BF2815,BF2854,BF2893,BF2932,BF2971,BF3010,BF3049,BF3088,BF3127,BF3166,BF3205,BF3244,BF3283,BF3322,BF3361,BF3400,BF3439,BF3478,BF3517,BF3556,BF3595,BF3634,BF3673,BF3712,BF3751,BF3790,BF3829,BF3868,BF3907,BF3946,BF3985,BF4024,BF4063,BF4102,BF4141,BF4180,BF4219,BF4258,BF4297,BF4375,BF4336,BF4414,BF4453,BF4492,BF4531,BF4570,BF4609,BF4648,BF4687,BF4726,BF4765,BF4804,BF4843,BF4882,BF4921,BF4960,BF4999,BF5038,BF5077,BF5116,BF5155,BF5194,BF5233,BF5272,BF5311,BF5350,BF5389,BF5428,BF5467,BF5506,BF5545,BF5584,BF5623,BF5662,BF5701,BF5740,BF5779,BF5818,BF5857,BF5896,BF5935,BF5974,BF6013,BF6052,BF6091,BF6130,BF6169,BF6208,BF6247,BF6286,BF6325,BF6364,BF6403,BF6442,BF6481,BF6520,BF6559,BF6598,BF6637,BF6676,BF6715,BF6754,BF6793,BF6832,BF6871,BF6910,BF6949,BF6988,BF7027,BF7066,BF7105,BF7144,BF7222,BF7183,BF7300,BF7339,BF7378,BF7417,BF7456,BF7495,BF7534,BF7573,BF7612,BF7651,BF7690,BF7729,BF7768,BF7807,BF7846,BF7885,BF7924,BF7963,BF8002,BF8041,BF8080,BF8119,BF8158,BF8197,BF8236,BF8275,BF8314,BF8353,BF8392,BF8431,BF8470,BF8509,BF8548,BF8587,BF8626,BF7261)</f>
        <v>0</v>
      </c>
      <c r="BG8666" s="159">
        <f>SUBTOTAL(9,BG7,BG46,BG85,BG124,BG163,BG202,BG241,BG280,BG319,BG358,BG397,BG436,BG475,BG514,BG553,BG592,BG631,BG670,BG709,BG748,BG787,BG826,BG865,BG904,BG943,BG982,BG1021,BG1060,BG1099,BG1138,BG1177,BG1216,BG1255,BG1294,BG1333,BG1372,BG1411,BG1450,BG1489,BG1528,BG1567,BG1606,BG1645,BG1684,BG1723,BG1762,BG1801,BG1840,BG1879,BG1918,BG1957,BG1996,BG2035,BG2074,BG2113,BG2152,BG2191,BG2230,BG2269,BG2308,BG2347,BG2386,BG2425,BG2464,BG2503,BG2542,BG2581,BG2620,BG2659,BG2698,BG2737,BG2776,BG2815,BG2854,BG2893,BG2932,BG2971,BG3010,BG3049,BG3088,BG3127,BG3166,BG3205,BG3244,BG3283,BG3322,BG3361,BG3400,BG3439,BG3478,BG3517,BG3556,BG3595,BG3634,BG3673,BG3712,BG3751,BG3790,BG3829,BG3868,BG3907,BG3946,BG3985,BG4024,BG4063,BG4102,BG4141,BG4180,BG4219,BG4258,BG4297,BG4375,BG4336,BG4414,BG4453,BG4492,BG4531,BG4570,BG4609,BG4648,BG4687,BG4726,BG4765,BG4804,BG4843,BG4882,BG4921,BG4960,BG4999,BG5038,BG5077,BG5116,BG5155,BG5194,BG5233,BG5272,BG5311,BG5350,BG5389,BG5428,BG5467,BG5506,BG5545,BG5584,BG5623,BG5662,BG5701,BG5740,BG5779,BG5818,BG5857,BG5896,BG5935,BG5974,BG6013,BG6052,BG6091,BG6130,BG6169,BG6208,BG6247,BG6286,BG6325,BG6364,BG6403,BG6442,BG6481,BG6520,BG6559,BG6598,BG6637,BG6676,BG6715,BG6754,BG6793,BG6832,BG6871,BG6910,BG6949,BG6988,BG7027,BG7066,BG7105,BG7144,BG7222,BG7183,BG7300,BG7339,BG7378,BG7417,BG7456,BG7495,BG7534,BG7573,BG7612,BG7651,BG7690,BG7729,BG7768,BG7807,BG7846,BG7885,BG7924,BG7963,BG8002,BG8041,BG8080,BG8119,BG8158,BG8197,BG8236,BG8275,BG8314,BG8353,BG8392,BG8431,BG8470,BG8509,BG8548,BG8587,BG8626,BG7261)</f>
        <v>0</v>
      </c>
      <c r="BH8666" s="159"/>
      <c r="BI8666" s="159"/>
      <c r="BJ8666" s="159"/>
      <c r="BK8666" s="159">
        <f>SUBTOTAL(9,BK7,BK46,BK85,BK124,BK163,BK202,BK241,BK280,BK319,BK358,BK397,BK436,BK475,BK514,BK553,BK592,BK631,BK670,BK709,BK748,BK787,BK826,BK865,BK904,BK943,BK982,BK1021,BK1060,BK1099,BK1138,BK1177,BK1216,BK1255,BK1294,BK1333,BK1372,BK1411,BK1450,BK1489,BK1528,BK1567,BK1606,BK1645,BK1684,BK1723,BK1762,BK1801,BK1840,BK1879,BK1918,BK1957,BK1996,BK2035,BK2074,BK2113,BK2152,BK2191,BK2230,BK2269,BK2308,BK2347,BK2386,BK2425,BK2464,BK2503,BK2542,BK2581,BK2620,BK2659,BK2698,BK2737,BK2776,BK2815,BK2854,BK2893,BK2932,BK2971,BK3010,BK3049,BK3088,BK3127,BK3166,BK3205,BK3244,BK3283,BK3322,BK3361,BK3400,BK3439,BK3478,BK3517,BK3556,BK3595,BK3634,BK3673,BK3712,BK3751,BK3790,BK3829,BK3868,BK3907,BK3946,BK3985,BK4024,BK4063,BK4102,BK4141,BK4180,BK4219,BK4258,BK4297,BK4375,BK4336,BK4414,BK4453,BK4492,BK4531,BK4570,BK4609,BK4648,BK4687,BK4726,BK4765,BK4804,BK4843,BK4882,BK4921,BK4960,BK4999,BK5038,BK5077,BK5116,BK5155,BK5194,BK5233,BK5272,BK5311,BK5350,BK5389,BK5428,BK5467,BK5506,BK5545,BK5584,BK5623,BK5662,BK5701,BK5740,BK5779,BK5818,BK5857,BK5896,BK5935,BK5974,BK6013,BK6052,BK6091,BK6130,BK6169,BK6208,BK6247,BK6286,BK6325,BK6364,BK6403,BK6442,BK6481,BK6520,BK6559,BK6598,BK6637,BK6676,BK6715,BK6754,BK6793,BK6832,BK6871,BK6910,BK6949,BK6988,BK7027,BK7066,BK7105,BK7144,BK7222,BK7183,BK7300,BK7339,BK7378,BK7417,BK7456,BK7495,BK7534,BK7573,BK7612,BK7651,BK7690,BK7729,BK7768,BK7807,BK7846,BK7885,BK7924,BK7963,BK8002,BK8041,BK8080,BK8119,BK8158,BK8197,BK8236,BK8275,BK8314,BK8353,BK8392,BK8431,BK8470,BK8509,BK8548,BK8587,BK8626,BK7261)</f>
        <v>0</v>
      </c>
      <c r="BL8666" s="159">
        <f>SUBTOTAL(9,BL7,BL46,BL85,BL124,BL163,BL202,BL241,BL280,BL319,BL358,BL397,BL436,BL475,BL514,BL553,BL592,BL631,BL670,BL709,BL748,BL787,BL826,BL865,BL904,BL943,BL982,BL1021,BL1060,BL1099,BL1138,BL1177,BL1216,BL1255,BL1294,BL1333,BL1372,BL1411,BL1450,BL1489,BL1528,BL1567,BL1606,BL1645,BL1684,BL1723,BL1762,BL1801,BL1840,BL1879,BL1918,BL1957,BL1996,BL2035,BL2074,BL2113,BL2152,BL2191,BL2230,BL2269,BL2308,BL2347,BL2386,BL2425,BL2464,BL2503,BL2542,BL2581,BL2620,BL2659,BL2698,BL2737,BL2776,BL2815,BL2854,BL2893,BL2932,BL2971,BL3010,BL3049,BL3088,BL3127,BL3166,BL3205,BL3244,BL3283,BL3322,BL3361,BL3400,BL3439,BL3478,BL3517,BL3556,BL3595,BL3634,BL3673,BL3712,BL3751,BL3790,BL3829,BL3868,BL3907,BL3946,BL3985,BL4024,BL4063,BL4102,BL4141,BL4180,BL4219,BL4258,BL4297,BL4375,BL4336,BL4414,BL4453,BL4492,BL4531,BL4570,BL4609,BL4648,BL4687,BL4726,BL4765,BL4804,BL4843,BL4882,BL4921,BL4960,BL4999,BL5038,BL5077,BL5116,BL5155,BL5194,BL5233,BL5272,BL5311,BL5350,BL5389,BL5428,BL5467,BL5506,BL5545,BL5584,BL5623,BL5662,BL5701,BL5740,BL5779,BL5818,BL5857,BL5896,BL5935,BL5974,BL6013,BL6052,BL6091,BL6130,BL6169,BL6208,BL6247,BL6286,BL6325,BL6364,BL6403,BL6442,BL6481,BL6520,BL6559,BL6598,BL6637,BL6676,BL6715,BL6754,BL6793,BL6832,BL6871,BL6910,BL6949,BL6988,BL7027,BL7066,BL7105,BL7144,BL7222,BL7183,BL7300,BL7339,BL7378,BL7417,BL7456,BL7495,BL7534,BL7573,BL7612,BL7651,BL7690,BL7729,BL7768,BL7807,BL7846,BL7885,BL7924,BL7963,BL8002,BL8041,BL8080,BL8119,BL8158,BL8197,BL8236,BL8275,BL8314,BL8353,BL8392,BL8431,BL8470,BL8509,BL8548,BL8587,BL8626,BL7261)</f>
        <v>0</v>
      </c>
      <c r="BM8666" s="159"/>
      <c r="BN8666" s="159"/>
      <c r="BO8666" s="159"/>
      <c r="BP8666" s="159">
        <f>SUBTOTAL(9,BP7,BP46,BP85,BP124,BP163,BP202,BP241,BP280,BP319,BP358,BP397,BP436,BP475,BP514,BP553,BP592,BP631,BP670,BP709,BP748,BP787,BP826,BP865,BP904,BP943,BP982,BP1021,BP1060,BP1099,BP1138,BP1177,BP1216,BP1255,BP1294,BP1333,BP1372,BP1411,BP1450,BP1489,BP1528,BP1567,BP1606,BP1645,BP1684,BP1723,BP1762,BP1801,BP1840,BP1879,BP1918,BP1957,BP1996,BP2035,BP2074,BP2113,BP2152,BP2191,BP2230,BP2269,BP2308,BP2347,BP2386,BP2425,BP2464,BP2503,BP2542,BP2581,BP2620,BP2659,BP2698,BP2737,BP2776,BP2815,BP2854,BP2893,BP2932,BP2971,BP3010,BP3049,BP3088,BP3127,BP3166,BP3205,BP3244,BP3283,BP3322,BP3361,BP3400,BP3439,BP3478,BP3517,BP3556,BP3595,BP3634,BP3673,BP3712,BP3751,BP3790,BP3829,BP3868,BP3907,BP3946,BP3985,BP4024,BP4063,BP4102,BP4141,BP4180,BP4219,BP4258,BP4297,BP4375,BP4336,BP4414,BP4453,BP4492,BP4531,BP4570,BP4609,BP4648,BP4687,BP4726,BP4765,BP4804,BP4843,BP4882,BP4921,BP4960,BP4999,BP5038,BP5077,BP5116,BP5155,BP5194,BP5233,BP5272,BP5311,BP5350,BP5389,BP5428,BP5467,BP5506,BP5545,BP5584,BP5623,BP5662,BP5701,BP5740,BP5779,BP5818,BP5857,BP5896,BP5935,BP5974,BP6013,BP6052,BP6091,BP6130,BP6169,BP6208,BP6247,BP6286,BP6325,BP6364,BP6403,BP6442,BP6481,BP6520,BP6559,BP6598,BP6637,BP6676,BP6715,BP6754,BP6793,BP6832,BP6871,BP6910,BP6949,BP6988,BP7027,BP7066,BP7105,BP7144,BP7222,BP7183,BP7300,BP7339,BP7378,BP7417,BP7456,BP7495,BP7534,BP7573,BP7612,BP7651,BP7690,BP7729,BP7768,BP7807,BP7846,BP7885,BP7924,BP7963,BP8002,BP8041,BP8080,BP8119,BP8158,BP8197,BP8236,BP8275,BP8314,BP8353,BP8392,BP8431,BP8470,BP8509,BP8548,BP8587,BP8626,BP7261)</f>
        <v>0</v>
      </c>
      <c r="BQ8666" s="159">
        <f>SUBTOTAL(9,BQ7,BQ46,BQ85,BQ124,BQ163,BQ202,BQ241,BQ280,BQ319,BQ358,BQ397,BQ436,BQ475,BQ514,BQ553,BQ592,BQ631,BQ670,BQ709,BQ748,BQ787,BQ826,BQ865,BQ904,BQ943,BQ982,BQ1021,BQ1060,BQ1099,BQ1138,BQ1177,BQ1216,BQ1255,BQ1294,BQ1333,BQ1372,BQ1411,BQ1450,BQ1489,BQ1528,BQ1567,BQ1606,BQ1645,BQ1684,BQ1723,BQ1762,BQ1801,BQ1840,BQ1879,BQ1918,BQ1957,BQ1996,BQ2035,BQ2074,BQ2113,BQ2152,BQ2191,BQ2230,BQ2269,BQ2308,BQ2347,BQ2386,BQ2425,BQ2464,BQ2503,BQ2542,BQ2581,BQ2620,BQ2659,BQ2698,BQ2737,BQ2776,BQ2815,BQ2854,BQ2893,BQ2932,BQ2971,BQ3010,BQ3049,BQ3088,BQ3127,BQ3166,BQ3205,BQ3244,BQ3283,BQ3322,BQ3361,BQ3400,BQ3439,BQ3478,BQ3517,BQ3556,BQ3595,BQ3634,BQ3673,BQ3712,BQ3751,BQ3790,BQ3829,BQ3868,BQ3907,BQ3946,BQ3985,BQ4024,BQ4063,BQ4102,BQ4141,BQ4180,BQ4219,BQ4258,BQ4297,BQ4375,BQ4336,BQ4414,BQ4453,BQ4492,BQ4531,BQ4570,BQ4609,BQ4648,BQ4687,BQ4726,BQ4765,BQ4804,BQ4843,BQ4882,BQ4921,BQ4960,BQ4999,BQ5038,BQ5077,BQ5116,BQ5155,BQ5194,BQ5233,BQ5272,BQ5311,BQ5350,BQ5389,BQ5428,BQ5467,BQ5506,BQ5545,BQ5584,BQ5623,BQ5662,BQ5701,BQ5740,BQ5779,BQ5818,BQ5857,BQ5896,BQ5935,BQ5974,BQ6013,BQ6052,BQ6091,BQ6130,BQ6169,BQ6208,BQ6247,BQ6286,BQ6325,BQ6364,BQ6403,BQ6442,BQ6481,BQ6520,BQ6559,BQ6598,BQ6637,BQ6676,BQ6715,BQ6754,BQ6793,BQ6832,BQ6871,BQ6910,BQ6949,BQ6988,BQ7027,BQ7066,BQ7105,BQ7144,BQ7222,BQ7183,BQ7300,BQ7339,BQ7378,BQ7417,BQ7456,BQ7495,BQ7534,BQ7573,BQ7612,BQ7651,BQ7690,BQ7729,BQ7768,BQ7807,BQ7846,BQ7885,BQ7924,BQ7963,BQ8002,BQ8041,BQ8080,BQ8119,BQ8158,BQ8197,BQ8236,BQ8275,BQ8314,BQ8353,BQ8392,BQ8431,BQ8470,BQ8509,BQ8548,BQ8587,BQ8626,BQ7261)</f>
        <v>0</v>
      </c>
      <c r="BR8666" s="159"/>
      <c r="BS8666" s="159"/>
      <c r="BT8666" s="159"/>
      <c r="BU8666" s="159">
        <f>SUBTOTAL(9,BU7,BU46,BU85,BU124,BU163,BU202,BU241,BU280,BU319,BU358,BU397,BU436,BU475,BU514,BU553,BU592,BU631,BU670,BU709,BU748,BU787,BU826,BU865,BU904,BU943,BU982,BU1021,BU1060,BU1099,BU1138,BU1177,BU1216,BU1255,BU1294,BU1333,BU1372,BU1411,BU1450,BU1489,BU1528,BU1567,BU1606,BU1645,BU1684,BU1723,BU1762,BU1801,BU1840,BU1879,BU1918,BU1957,BU1996,BU2035,BU2074,BU2113,BU2152,BU2191,BU2230,BU2269,BU2308,BU2347,BU2386,BU2425,BU2464,BU2503,BU2542,BU2581,BU2620,BU2659,BU2698,BU2737,BU2776,BU2815,BU2854,BU2893,BU2932,BU2971,BU3010,BU3049,BU3088,BU3127,BU3166,BU3205,BU3244,BU3283,BU3322,BU3361,BU3400,BU3439,BU3478,BU3517,BU3556,BU3595,BU3634,BU3673,BU3712,BU3751,BU3790,BU3829,BU3868,BU3907,BU3946,BU3985,BU4024,BU4063,BU4102,BU4141,BU4180,BU4219,BU4258,BU4297,BU4375,BU4336,BU4414,BU4453,BU4492,BU4531,BU4570,BU4609,BU4648,BU4687,BU4726,BU4765,BU4804,BU4843,BU4882,BU4921,BU4960,BU4999,BU5038,BU5077,BU5116,BU5155,BU5194,BU5233,BU5272,BU5311,BU5350,BU5389,BU5428,BU5467,BU5506,BU5545,BU5584,BU5623,BU5662,BU5701,BU5740,BU5779,BU5818,BU5857,BU5896,BU5935,BU5974,BU6013,BU6052,BU6091,BU6130,BU6169,BU6208,BU6247,BU6286,BU6325,BU6364,BU6403,BU6442,BU6481,BU6520,BU6559,BU6598,BU6637,BU6676,BU6715,BU6754,BU6793,BU6832,BU6871,BU6910,BU6949,BU6988,BU7027,BU7066,BU7105,BU7144,BU7222,BU7183,BU7300,BU7339,BU7378,BU7417,BU7456,BU7495,BU7534,BU7573,BU7612,BU7651,BU7690,BU7729,BU7768,BU7807,BU7846,BU7885,BU7924,BU7963,BU8002,BU8041,BU8080,BU8119,BU8158,BU8197,BU8236,BU8275,BU8314,BU8353,BU8392,BU8431,BU8470,BU8509,BU8548,BU8587,BU8626,BU7261)</f>
        <v>0</v>
      </c>
      <c r="BV8666" s="159">
        <f>SUBTOTAL(9,BV7,BV46,BV85,BV124,BV163,BV202,BV241,BV280,BV319,BV358,BV397,BV436,BV475,BV514,BV553,BV592,BV631,BV670,BV709,BV748,BV787,BV826,BV865,BV904,BV943,BV982,BV1021,BV1060,BV1099,BV1138,BV1177,BV1216,BV1255,BV1294,BV1333,BV1372,BV1411,BV1450,BV1489,BV1528,BV1567,BV1606,BV1645,BV1684,BV1723,BV1762,BV1801,BV1840,BV1879,BV1918,BV1957,BV1996,BV2035,BV2074,BV2113,BV2152,BV2191,BV2230,BV2269,BV2308,BV2347,BV2386,BV2425,BV2464,BV2503,BV2542,BV2581,BV2620,BV2659,BV2698,BV2737,BV2776,BV2815,BV2854,BV2893,BV2932,BV2971,BV3010,BV3049,BV3088,BV3127,BV3166,BV3205,BV3244,BV3283,BV3322,BV3361,BV3400,BV3439,BV3478,BV3517,BV3556,BV3595,BV3634,BV3673,BV3712,BV3751,BV3790,BV3829,BV3868,BV3907,BV3946,BV3985,BV4024,BV4063,BV4102,BV4141,BV4180,BV4219,BV4258,BV4297,BV4375,BV4336,BV4414,BV4453,BV4492,BV4531,BV4570,BV4609,BV4648,BV4687,BV4726,BV4765,BV4804,BV4843,BV4882,BV4921,BV4960,BV4999,BV5038,BV5077,BV5116,BV5155,BV5194,BV5233,BV5272,BV5311,BV5350,BV5389,BV5428,BV5467,BV5506,BV5545,BV5584,BV5623,BV5662,BV5701,BV5740,BV5779,BV5818,BV5857,BV5896,BV5935,BV5974,BV6013,BV6052,BV6091,BV6130,BV6169,BV6208,BV6247,BV6286,BV6325,BV6364,BV6403,BV6442,BV6481,BV6520,BV6559,BV6598,BV6637,BV6676,BV6715,BV6754,BV6793,BV6832,BV6871,BV6910,BV6949,BV6988,BV7027,BV7066,BV7105,BV7144,BV7222,BV7183,BV7300,BV7339,BV7378,BV7417,BV7456,BV7495,BV7534,BV7573,BV7612,BV7651,BV7690,BV7729,BV7768,BV7807,BV7846,BV7885,BV7924,BV7963,BV8002,BV8041,BV8080,BV8119,BV8158,BV8197,BV8236,BV8275,BV8314,BV8353,BV8392,BV8431,BV8470,BV8509,BV8548,BV8587,BV8626,BV7261)</f>
        <v>0</v>
      </c>
    </row>
    <row r="8667" spans="1:74" s="23" customFormat="1" ht="25.5" hidden="1" customHeight="1" x14ac:dyDescent="0.3">
      <c r="A8667" s="25"/>
      <c r="B8667" s="25"/>
      <c r="C8667" s="25"/>
      <c r="D8667" s="25" t="s">
        <v>317</v>
      </c>
      <c r="E8667" s="25"/>
      <c r="F8667" s="25"/>
      <c r="G8667" s="25"/>
      <c r="H8667" s="24">
        <v>2024</v>
      </c>
      <c r="I8667" s="25" t="s">
        <v>286</v>
      </c>
      <c r="J8667" s="25" t="s">
        <v>337</v>
      </c>
      <c r="K8667" s="25" t="s">
        <v>318</v>
      </c>
      <c r="L8667" s="159">
        <f t="shared" ref="L8667:L8700" si="467">R8667+W8667+AB8667+AG8667+AL8667+AQ8667+AV8667+BA8667+BF8667+BK8667+BP8667+BU8667</f>
        <v>0</v>
      </c>
      <c r="M8667" s="159">
        <f t="shared" ref="M8667:M8702" si="468">S8667+X8667+AC8667+AH8667+AM8667+AR8667+AW8667+BB8667+BG8667+BL8667+BQ8667+BV8667</f>
        <v>0</v>
      </c>
      <c r="N8667" s="159"/>
      <c r="O8667" s="26"/>
      <c r="P8667" s="26"/>
      <c r="Q8667" s="26"/>
      <c r="R8667" s="159">
        <f t="shared" si="463"/>
        <v>0</v>
      </c>
      <c r="S8667" s="159">
        <f t="shared" si="463"/>
        <v>0</v>
      </c>
      <c r="T8667" s="26"/>
      <c r="U8667" s="26"/>
      <c r="V8667" s="26"/>
      <c r="W8667" s="159">
        <f t="shared" si="458"/>
        <v>0</v>
      </c>
      <c r="X8667" s="159">
        <f t="shared" si="458"/>
        <v>0</v>
      </c>
      <c r="Y8667" s="26"/>
      <c r="Z8667" s="26"/>
      <c r="AA8667" s="26"/>
      <c r="AB8667" s="159">
        <f t="shared" si="459"/>
        <v>0</v>
      </c>
      <c r="AC8667" s="159">
        <f t="shared" si="459"/>
        <v>0</v>
      </c>
      <c r="AD8667" s="26"/>
      <c r="AE8667" s="26"/>
      <c r="AF8667" s="26"/>
      <c r="AG8667" s="159">
        <f t="shared" si="464"/>
        <v>0</v>
      </c>
      <c r="AH8667" s="159">
        <f>SUBTOTAL(9,AH9,AH48,AH87,AH126,AH165,AH204,AH243,AH282,AH321,AH360,AH399,AH438,AH477,AH594,AH633,AH711,AH789,AH828,AH867,AH906,AH945,AH984,AH1023,AH1062,AH1101,AH1140,AH1179,AH1218,AH1257,AH1296,AH1335,AH1374,AH1413,AH1452,AH1491,AH1530,AH1569,AH1608,AH1647,AH1686,AH1725,AH1764,AH1803,AH1842,AH1881,AH1920,AH1959,AH1998,AH2037,AH2076,AH2115,AH2154,AH2193,AH2232,AH2271,AH2310,AH2349,AH2388,AH2427,AH2466,AH2505,AH2544,AH2583,AH2622,AH2661,AH2778,AH2817,AH2856,AH2895,AH2973,AH3012,AH3090,AH3129,AH3207,AH3246,AH3285,AH3324,AH3363,AH3402,AH3441,AH3480,AH3519,AH3558,AH3597,AH3636,AH3675,AH3714,AH3753,AH3792,AH3831,AH3870,AH3909,AH3948,AH3987,AH4026,AH4065,AH4104,AH4143,AH4182,AH4221,AH4260,AH4299,AH4338,AH4377,AH4416,AH4455,AH4494,AH4533,AH4572,AH4611,AH4650,AH4689,AH4728,AH4767,AH4806,AH4845,AH4884,AH4923,AH4962,AH5001,AH5040,AH5079,AH5118,AH5157,AH5196,AH5235,AH5274,AH5313,AH5352,AH5391,AH5430,AH5469,AH5508,AH5547,AH5586,AH5625,AH5664,AH5781,AH5820,AH5859,AH5898,AH5937,AH5976,AH6015,AH6054,AH6093,AH6132,AH6171,AH6210,AH6249,AH6288,AH6327,AH6366,AH6405,AH6444,AH6483,AH6522,AH6561,AH6600,AH6639,AH6678,AH6717,AH6756,AH6795,AH6834,AH6912,AH6951,AH6990,AH7068,AH7107,AH7146)</f>
        <v>0</v>
      </c>
      <c r="AI8667" s="26"/>
      <c r="AJ8667" s="26"/>
      <c r="AK8667" s="26"/>
      <c r="AL8667" s="159">
        <f t="shared" si="466"/>
        <v>0</v>
      </c>
      <c r="AM8667" s="159">
        <f t="shared" si="466"/>
        <v>0</v>
      </c>
      <c r="AN8667" s="26"/>
      <c r="AO8667" s="26"/>
      <c r="AP8667" s="26"/>
      <c r="AQ8667" s="159">
        <f t="shared" si="460"/>
        <v>0</v>
      </c>
      <c r="AR8667" s="159">
        <f t="shared" si="460"/>
        <v>0</v>
      </c>
      <c r="AS8667" s="159"/>
      <c r="AT8667" s="159"/>
      <c r="AU8667" s="159"/>
      <c r="AV8667" s="159">
        <f t="shared" si="465"/>
        <v>0</v>
      </c>
      <c r="AW8667" s="159">
        <f>SUBTOTAL(9,AW9,AW48,AW87,AW126,AW165,AW204,AW243,AW282,AW321,AW360,AW399,AW438,AW477,AW594,AW633,AW711,AW789,AW828,AW867,AW906,AW945,AW984,AW1023,AW1062,AW1101,AW1140,AW1179,AW1218,AW1257,AW1296,AW1335,AW1374,AW1413,AW1452,AW1491,AW1530,AW1569,AW1608,AW1647,AW1686,AW1725,AW1764,AW1803,AW1842,AW1881,AW1920,AW1959,AW1998,AW2037,AW2076,AW2115,AW2154,AW2193,AW2232,AW2271,AW2310,AW2349,AW2388,AW2427,AW2466,AW2505,AW2544,AW2583,AW2622,AW2661,AW2778,AW2817,AW2856,AW2895,AW2973,AW3012,AW3090,AW3129,AW3207,AW3246,AW3285,AW3324,AW3363,AW3402,AW3441,AW3480,AW3519,AW3558,AW3597,AW3636,AW3675,AW3714,AW3753,AW3792,AW3831,AW3870,AW3909,AW3948,AW3987,AW4026,AW4065,AW4104,AW4143,AW4182,AW4221,AW4260,AW4299,AW4338,AW4377,AW4416,AW4455,AW4494,AW4533,AW4572,AW4611,AW4650,AW4689,AW4728,AW4767,AW4806,AW4845,AW4884,AW4923,AW4962,AW5001,AW5040,AW5079,AW5118,AW5157,AW5196,AW5235,AW5274,AW5313,AW5352,AW5391,AW5430,AW5469,AW5508,AW5547,AW5586,AW5625,AW5664,AW5781,AW5820,AW5859,AW5898,AW5937,AW5976,AW6015,AW6054,AW6093,AW6132,AW6171,AW6210,AW6249,AW6288,AW6327,AW6366,AW6405,AW6444,AW6483,AW6522,AW6561,AW6600,AW6639,AW6678,AW6717,AW6756,AW6795,AW6834,AW6912,AW6951,AW6990,AW7068,AW7107,AW7146,AW6872,AW6911,AW7028,AW7067,AW7574,AW7691,AW8042,AW8081,AW8120,AW7418,AW7301,AW7496,AW7847,AW7613,AW7184,AW8003,AW8159,AW8315,AW8549)</f>
        <v>0</v>
      </c>
      <c r="AX8667" s="26"/>
      <c r="AY8667" s="26"/>
      <c r="AZ8667" s="26"/>
      <c r="BA8667" s="159">
        <f>SUBTOTAL(9,BA8,BA47,BA86,BA125,BA164,BA203,BA242,BA281,BA320,BA359,BA398,BA437,BA476,BA515,BA554,BA593,BA632,BA671,BA710,BA749,BA788,BA827,BA866,BA905,BA944,BA983,BA1022,BA1061,BA1100,BA1139,BA1178,BA1217,BA1256,BA1295,BA1334,BA1373,BA1412,BA1451,BA1490,BA1529,BA1568,BA1607,BA1646,BA1685,BA1724,BA1763,BA1802,BA1841,BA1880,BA1919,BA1958,BA1997,BA2036,BA2075,BA2114,BA2153,BA2192,BA2231,BA2270,BA2309,BA2348,BA2387,BA2426,BA2465,BA2504,BA2543,BA2582,BA2621,BA2660,BA2699,BA2738,BA2777,BA2816,BA2855,BA2894,BA2933,BA2972,BA3011,BA3050,BA3089,BA3128,BA3167,BA3206,BA3245,BA3284,BA3323,BA3362,BA3401,BA3440,BA3479,BA3518,BA3557,BA3596,BA3635,BA3674,BA3713,BA3752,BA3791,BA3830,BA3869,BA3908,BA3947,BA3986,BA4025,BA4064,BA4103,BA4142,BA4181,BA4220,BA4259,BA4298,BA4337,BA4376,BA4415,BA4454,BA4493,BA4532,BA4571,BA4610,BA4649,BA4688,BA4727,BA4766,BA4805,BA4844,BA4883,BA4922,BA4961,BA5000,BA5039,BA5078,BA5117,BA5156,BA5195,BA5234,BA5273,BA5312,BA5351,BA5390,BA5429,BA5468,BA5507,BA5546,BA5585,BA5624,BA5663,BA5702,BA5741,BA5780,BA5819,BA5858,BA5897,BA5936,BA5975,BA6014,BA6053,BA6092,BA6131,BA6170,BA6209,BA6248,BA6287,BA6326,BA6365,BA6404,BA6443,BA6482,BA6521,BA6560,BA6599,BA6638,BA6677,BA6716,BA6755,BA6794,BA6833,BA6872,BA6911,BA6950,BA6989,BA7028,BA7067,BA7106,BA7145,BA7184,BA7223,BA7301,BA7340,BA7379,BA7418,BA7457,BA7496,BA7535,BA7574,BA7613,BA7652,BA7691,BA7730,BA7769,BA7808,BA7847,BA7886,BA7925,BA7964,BA8003,BA8042,BA8081,BA8120,BA8159,BA8198,BA8237,BA8276,BA8315,BA8354,BA8393,BA8432,BA8471,BA8510,BA8549,BA8588,BA8627,BA7262)</f>
        <v>0</v>
      </c>
      <c r="BB8667" s="159">
        <f>SUBTOTAL(9,BB8,BB47,BB86,BB125,BB164,BB203,BB242,BB281,BB320,BB359,BB398,BB437,BB476,BB515,BB554,BB593,BB632,BB671,BB710,BB749,BB788,BB827,BB866,BB905,BB944,BB983,BB1022,BB1061,BB1100,BB1139,BB1178,BB1217,BB1256,BB1295,BB1334,BB1373,BB1412,BB1451,BB1490,BB1529,BB1568,BB1607,BB1646,BB1685,BB1724,BB1763,BB1802,BB1841,BB1880,BB1919,BB1958,BB1997,BB2036,BB2075,BB2114,BB2153,BB2192,BB2231,BB2270,BB2309,BB2348,BB2387,BB2426,BB2465,BB2504,BB2543,BB2582,BB2621,BB2660,BB2699,BB2738,BB2777,BB2816,BB2855,BB2894,BB2933,BB2972,BB3011,BB3050,BB3089,BB3128,BB3167,BB3206,BB3245,BB3284,BB3323,BB3362,BB3401,BB3440,BB3479,BB3518,BB3557,BB3596,BB3635,BB3674,BB3713,BB3752,BB3791,BB3830,BB3869,BB3908,BB3947,BB3986,BB4025,BB4064,BB4103,BB4142,BB4181,BB4220,BB4259,BB4298,BB4337,BB4376,BB4415,BB4454,BB4493,BB4532,BB4571,BB4610,BB4649,BB4688,BB4727,BB4766,BB4805,BB4844,BB4883,BB4922,BB4961,BB5000,BB5039,BB5078,BB5117,BB5156,BB5195,BB5234,BB5273,BB5312,BB5351,BB5390,BB5429,BB5468,BB5507,BB5546,BB5585,BB5624,BB5663,BB5702,BB5741,BB5780,BB5819,BB5858,BB5897,BB5936,BB5975,BB6014,BB6053,BB6092,BB6131,BB6170,BB6209,BB6248,BB6287,BB6326,BB6365,BB6404,BB6443,BB6482,BB6521,BB6560,BB6599,BB6638,BB6677,BB6716,BB6755,BB6794,BB6833,BB6872,BB6911,BB6950,BB6989,BB7028,BB7067,BB7106,BB7145,BB7184,BB7223,BB7301,BB7340,BB7379,BB7418,BB7457,BB7496,BB7535,BB7574,BB7613,BB7652,BB7691,BB7730,BB7769,BB7808,BB7847,BB7886,BB7925,BB7964,BB8003,BB8042,BB8081,BB8120,BB8159,BB8198,BB8237,BB8276,BB8315,BB8354,BB8393,BB8432,BB8471,BB8510,BB8549,BB8588,BB8627,BB7262)</f>
        <v>0</v>
      </c>
      <c r="BC8667" s="26"/>
      <c r="BD8667" s="26"/>
      <c r="BE8667" s="26"/>
      <c r="BF8667" s="159">
        <f>SUBTOTAL(9,BF8,BF47,BF86,BF125,BF164,BF203,BF242,BF281,BF320,BF359,BF398,BF437,BF476,BF515,BF554,BF593,BF632,BF671,BF710,BF749,BF788,BF827,BF866,BF905,BF944,BF983,BF1022,BF1061,BF1100,BF1139,BF1178,BF1217,BF1256,BF1295,BF1334,BF1373,BF1412,BF1451,BF1490,BF1529,BF1568,BF1607,BF1646,BF1685,BF1724,BF1763,BF1802,BF1841,BF1880,BF1919,BF1958,BF1997,BF2036,BF2075,BF2114,BF2153,BF2192,BF2231,BF2270,BF2309,BF2348,BF2387,BF2426,BF2465,BF2504,BF2543,BF2582,BF2621,BF2660,BF2699,BF2738,BF2777,BF2816,BF2855,BF2894,BF2933,BF2972,BF3011,BF3050,BF3089,BF3128,BF3167,BF3206,BF3245,BF3284,BF3323,BF3362,BF3401,BF3440,BF3479,BF3518,BF3557,BF3596,BF3635,BF3674,BF3713,BF3752,BF3791,BF3830,BF3869,BF3908,BF3947,BF3986,BF4025,BF4064,BF4103,BF4142,BF4181,BF4220,BF4259,BF4298,BF4337,BF4376,BF4415,BF4454,BF4493,BF4532,BF4571,BF4610,BF4649,BF4688,BF4727,BF4766,BF4805,BF4844,BF4883,BF4922,BF4961,BF5000,BF5039,BF5078,BF5117,BF5156,BF5195,BF5234,BF5273,BF5312,BF5351,BF5390,BF5429,BF5468,BF5507,BF5546,BF5585,BF5624,BF5663,BF5702,BF5741,BF5780,BF5819,BF5858,BF5897,BF5936,BF5975,BF6014,BF6053,BF6092,BF6131,BF6170,BF6209,BF6248,BF6287,BF6326,BF6365,BF6404,BF6443,BF6482,BF6521,BF6560,BF6599,BF6638,BF6677,BF6716,BF6755,BF6794,BF6833,BF6872,BF6911,BF6950,BF6989,BF7028,BF7067,BF7106,BF7145,BF7184,BF7223,BF7301,BF7340,BF7379,BF7418,BF7457,BF7496,BF7535,BF7574,BF7613,BF7652,BF7691,BF7730,BF7769,BF7808,BF7847,BF7886,BF7925,BF7964,BF8003,BF8042,BF8081,BF8120,BF8159,BF8198,BF8237,BF8276,BF8315,BF8354,BF8393,BF8432,BF8471,BF8510,BF8549,BF8588,BF8627,BF7262)</f>
        <v>0</v>
      </c>
      <c r="BG8667" s="159">
        <f>SUBTOTAL(9,BG8,BG47,BG86,BG125,BG164,BG203,BG242,BG281,BG320,BG359,BG398,BG437,BG476,BG515,BG554,BG593,BG632,BG671,BG710,BG749,BG788,BG827,BG866,BG905,BG944,BG983,BG1022,BG1061,BG1100,BG1139,BG1178,BG1217,BG1256,BG1295,BG1334,BG1373,BG1412,BG1451,BG1490,BG1529,BG1568,BG1607,BG1646,BG1685,BG1724,BG1763,BG1802,BG1841,BG1880,BG1919,BG1958,BG1997,BG2036,BG2075,BG2114,BG2153,BG2192,BG2231,BG2270,BG2309,BG2348,BG2387,BG2426,BG2465,BG2504,BG2543,BG2582,BG2621,BG2660,BG2699,BG2738,BG2777,BG2816,BG2855,BG2894,BG2933,BG2972,BG3011,BG3050,BG3089,BG3128,BG3167,BG3206,BG3245,BG3284,BG3323,BG3362,BG3401,BG3440,BG3479,BG3518,BG3557,BG3596,BG3635,BG3674,BG3713,BG3752,BG3791,BG3830,BG3869,BG3908,BG3947,BG3986,BG4025,BG4064,BG4103,BG4142,BG4181,BG4220,BG4259,BG4298,BG4337,BG4376,BG4415,BG4454,BG4493,BG4532,BG4571,BG4610,BG4649,BG4688,BG4727,BG4766,BG4805,BG4844,BG4883,BG4922,BG4961,BG5000,BG5039,BG5078,BG5117,BG5156,BG5195,BG5234,BG5273,BG5312,BG5351,BG5390,BG5429,BG5468,BG5507,BG5546,BG5585,BG5624,BG5663,BG5702,BG5741,BG5780,BG5819,BG5858,BG5897,BG5936,BG5975,BG6014,BG6053,BG6092,BG6131,BG6170,BG6209,BG6248,BG6287,BG6326,BG6365,BG6404,BG6443,BG6482,BG6521,BG6560,BG6599,BG6638,BG6677,BG6716,BG6755,BG6794,BG6833,BG6872,BG6911,BG6950,BG6989,BG7028,BG7067,BG7106,BG7145,BG7184,BG7223,BG7301,BG7340,BG7379,BG7418,BG7457,BG7496,BG7535,BG7574,BG7613,BG7652,BG7691,BG7730,BG7769,BG7808,BG7847,BG7886,BG7925,BG7964,BG8003,BG8042,BG8081,BG8120,BG8159,BG8198,BG8237,BG8276,BG8315,BG8354,BG8393,BG8432,BG8471,BG8510,BG8549,BG8588,BG8627,BG7262)</f>
        <v>0</v>
      </c>
      <c r="BH8667" s="26"/>
      <c r="BI8667" s="26"/>
      <c r="BJ8667" s="26"/>
      <c r="BK8667" s="159">
        <f>SUBTOTAL(9,BK8,BK47,BK86,BK125,BK164,BK203,BK242,BK281,BK320,BK359,BK398,BK437,BK476,BK515,BK554,BK593,BK632,BK671,BK710,BK749,BK788,BK827,BK866,BK905,BK944,BK983,BK1022,BK1061,BK1100,BK1139,BK1178,BK1217,BK1256,BK1295,BK1334,BK1373,BK1412,BK1451,BK1490,BK1529,BK1568,BK1607,BK1646,BK1685,BK1724,BK1763,BK1802,BK1841,BK1880,BK1919,BK1958,BK1997,BK2036,BK2075,BK2114,BK2153,BK2192,BK2231,BK2270,BK2309,BK2348,BK2387,BK2426,BK2465,BK2504,BK2543,BK2582,BK2621,BK2660,BK2699,BK2738,BK2777,BK2816,BK2855,BK2894,BK2933,BK2972,BK3011,BK3050,BK3089,BK3128,BK3167,BK3206,BK3245,BK3284,BK3323,BK3362,BK3401,BK3440,BK3479,BK3518,BK3557,BK3596,BK3635,BK3674,BK3713,BK3752,BK3791,BK3830,BK3869,BK3908,BK3947,BK3986,BK4025,BK4064,BK4103,BK4142,BK4181,BK4220,BK4259,BK4298,BK4337,BK4376,BK4415,BK4454,BK4493,BK4532,BK4571,BK4610,BK4649,BK4688,BK4727,BK4766,BK4805,BK4844,BK4883,BK4922,BK4961,BK5000,BK5039,BK5078,BK5117,BK5156,BK5195,BK5234,BK5273,BK5312,BK5351,BK5390,BK5429,BK5468,BK5507,BK5546,BK5585,BK5624,BK5663,BK5702,BK5741,BK5780,BK5819,BK5858,BK5897,BK5936,BK5975,BK6014,BK6053,BK6092,BK6131,BK6170,BK6209,BK6248,BK6287,BK6326,BK6365,BK6404,BK6443,BK6482,BK6521,BK6560,BK6599,BK6638,BK6677,BK6716,BK6755,BK6794,BK6833,BK6872,BK6911,BK6950,BK6989,BK7028,BK7067,BK7106,BK7145,BK7184,BK7223,BK7301,BK7340,BK7379,BK7418,BK7457,BK7496,BK7535,BK7574,BK7613,BK7652,BK7691,BK7730,BK7769,BK7808,BK7847,BK7886,BK7925,BK7964,BK8003,BK8042,BK8081,BK8120,BK8159,BK8198,BK8237,BK8276,BK8315,BK8354,BK8393,BK8432,BK8471,BK8510,BK8549,BK8588,BK8627,BK7262)</f>
        <v>0</v>
      </c>
      <c r="BL8667" s="159">
        <f>SUBTOTAL(9,BL8,BL47,BL86,BL125,BL164,BL203,BL242,BL281,BL320,BL359,BL398,BL437,BL476,BL515,BL554,BL593,BL632,BL671,BL710,BL749,BL788,BL827,BL866,BL905,BL944,BL983,BL1022,BL1061,BL1100,BL1139,BL1178,BL1217,BL1256,BL1295,BL1334,BL1373,BL1412,BL1451,BL1490,BL1529,BL1568,BL1607,BL1646,BL1685,BL1724,BL1763,BL1802,BL1841,BL1880,BL1919,BL1958,BL1997,BL2036,BL2075,BL2114,BL2153,BL2192,BL2231,BL2270,BL2309,BL2348,BL2387,BL2426,BL2465,BL2504,BL2543,BL2582,BL2621,BL2660,BL2699,BL2738,BL2777,BL2816,BL2855,BL2894,BL2933,BL2972,BL3011,BL3050,BL3089,BL3128,BL3167,BL3206,BL3245,BL3284,BL3323,BL3362,BL3401,BL3440,BL3479,BL3518,BL3557,BL3596,BL3635,BL3674,BL3713,BL3752,BL3791,BL3830,BL3869,BL3908,BL3947,BL3986,BL4025,BL4064,BL4103,BL4142,BL4181,BL4220,BL4259,BL4298,BL4337,BL4376,BL4415,BL4454,BL4493,BL4532,BL4571,BL4610,BL4649,BL4688,BL4727,BL4766,BL4805,BL4844,BL4883,BL4922,BL4961,BL5000,BL5039,BL5078,BL5117,BL5156,BL5195,BL5234,BL5273,BL5312,BL5351,BL5390,BL5429,BL5468,BL5507,BL5546,BL5585,BL5624,BL5663,BL5702,BL5741,BL5780,BL5819,BL5858,BL5897,BL5936,BL5975,BL6014,BL6053,BL6092,BL6131,BL6170,BL6209,BL6248,BL6287,BL6326,BL6365,BL6404,BL6443,BL6482,BL6521,BL6560,BL6599,BL6638,BL6677,BL6716,BL6755,BL6794,BL6833,BL6872,BL6911,BL6950,BL6989,BL7028,BL7067,BL7106,BL7145,BL7184,BL7223,BL7301,BL7340,BL7379,BL7418,BL7457,BL7496,BL7535,BL7574,BL7613,BL7652,BL7691,BL7730,BL7769,BL7808,BL7847,BL7886,BL7925,BL7964,BL8003,BL8042,BL8081,BL8120,BL8159,BL8198,BL8237,BL8276,BL8315,BL8354,BL8393,BL8432,BL8471,BL8510,BL8549,BL8588,BL8627,BL7262)</f>
        <v>0</v>
      </c>
      <c r="BM8667" s="26"/>
      <c r="BN8667" s="26"/>
      <c r="BO8667" s="26"/>
      <c r="BP8667" s="159">
        <f>SUBTOTAL(9,BP8,BP47,BP86,BP125,BP164,BP203,BP242,BP281,BP320,BP359,BP398,BP437,BP476,BP515,BP554,BP593,BP632,BP671,BP710,BP749,BP788,BP827,BP866,BP905,BP944,BP983,BP1022,BP1061,BP1100,BP1139,BP1178,BP1217,BP1256,BP1295,BP1334,BP1373,BP1412,BP1451,BP1490,BP1529,BP1568,BP1607,BP1646,BP1685,BP1724,BP1763,BP1802,BP1841,BP1880,BP1919,BP1958,BP1997,BP2036,BP2075,BP2114,BP2153,BP2192,BP2231,BP2270,BP2309,BP2348,BP2387,BP2426,BP2465,BP2504,BP2543,BP2582,BP2621,BP2660,BP2699,BP2738,BP2777,BP2816,BP2855,BP2894,BP2933,BP2972,BP3011,BP3050,BP3089,BP3128,BP3167,BP3206,BP3245,BP3284,BP3323,BP3362,BP3401,BP3440,BP3479,BP3518,BP3557,BP3596,BP3635,BP3674,BP3713,BP3752,BP3791,BP3830,BP3869,BP3908,BP3947,BP3986,BP4025,BP4064,BP4103,BP4142,BP4181,BP4220,BP4259,BP4298,BP4337,BP4376,BP4415,BP4454,BP4493,BP4532,BP4571,BP4610,BP4649,BP4688,BP4727,BP4766,BP4805,BP4844,BP4883,BP4922,BP4961,BP5000,BP5039,BP5078,BP5117,BP5156,BP5195,BP5234,BP5273,BP5312,BP5351,BP5390,BP5429,BP5468,BP5507,BP5546,BP5585,BP5624,BP5663,BP5702,BP5741,BP5780,BP5819,BP5858,BP5897,BP5936,BP5975,BP6014,BP6053,BP6092,BP6131,BP6170,BP6209,BP6248,BP6287,BP6326,BP6365,BP6404,BP6443,BP6482,BP6521,BP6560,BP6599,BP6638,BP6677,BP6716,BP6755,BP6794,BP6833,BP6872,BP6911,BP6950,BP6989,BP7028,BP7067,BP7106,BP7145,BP7184,BP7223,BP7301,BP7340,BP7379,BP7418,BP7457,BP7496,BP7535,BP7574,BP7613,BP7652,BP7691,BP7730,BP7769,BP7808,BP7847,BP7886,BP7925,BP7964,BP8003,BP8042,BP8081,BP8120,BP8159,BP8198,BP8237,BP8276,BP8315,BP8354,BP8393,BP8432,BP8471,BP8510,BP8549,BP8588,BP8627,BP7262)</f>
        <v>0</v>
      </c>
      <c r="BQ8667" s="159">
        <f>SUBTOTAL(9,BQ8,BQ47,BQ86,BQ125,BQ164,BQ203,BQ242,BQ281,BQ320,BQ359,BQ398,BQ437,BQ476,BQ515,BQ554,BQ593,BQ632,BQ671,BQ710,BQ749,BQ788,BQ827,BQ866,BQ905,BQ944,BQ983,BQ1022,BQ1061,BQ1100,BQ1139,BQ1178,BQ1217,BQ1256,BQ1295,BQ1334,BQ1373,BQ1412,BQ1451,BQ1490,BQ1529,BQ1568,BQ1607,BQ1646,BQ1685,BQ1724,BQ1763,BQ1802,BQ1841,BQ1880,BQ1919,BQ1958,BQ1997,BQ2036,BQ2075,BQ2114,BQ2153,BQ2192,BQ2231,BQ2270,BQ2309,BQ2348,BQ2387,BQ2426,BQ2465,BQ2504,BQ2543,BQ2582,BQ2621,BQ2660,BQ2699,BQ2738,BQ2777,BQ2816,BQ2855,BQ2894,BQ2933,BQ2972,BQ3011,BQ3050,BQ3089,BQ3128,BQ3167,BQ3206,BQ3245,BQ3284,BQ3323,BQ3362,BQ3401,BQ3440,BQ3479,BQ3518,BQ3557,BQ3596,BQ3635,BQ3674,BQ3713,BQ3752,BQ3791,BQ3830,BQ3869,BQ3908,BQ3947,BQ3986,BQ4025,BQ4064,BQ4103,BQ4142,BQ4181,BQ4220,BQ4259,BQ4298,BQ4337,BQ4376,BQ4415,BQ4454,BQ4493,BQ4532,BQ4571,BQ4610,BQ4649,BQ4688,BQ4727,BQ4766,BQ4805,BQ4844,BQ4883,BQ4922,BQ4961,BQ5000,BQ5039,BQ5078,BQ5117,BQ5156,BQ5195,BQ5234,BQ5273,BQ5312,BQ5351,BQ5390,BQ5429,BQ5468,BQ5507,BQ5546,BQ5585,BQ5624,BQ5663,BQ5702,BQ5741,BQ5780,BQ5819,BQ5858,BQ5897,BQ5936,BQ5975,BQ6014,BQ6053,BQ6092,BQ6131,BQ6170,BQ6209,BQ6248,BQ6287,BQ6326,BQ6365,BQ6404,BQ6443,BQ6482,BQ6521,BQ6560,BQ6599,BQ6638,BQ6677,BQ6716,BQ6755,BQ6794,BQ6833,BQ6872,BQ6911,BQ6950,BQ6989,BQ7028,BQ7067,BQ7106,BQ7145,BQ7184,BQ7223,BQ7301,BQ7340,BQ7379,BQ7418,BQ7457,BQ7496,BQ7535,BQ7574,BQ7613,BQ7652,BQ7691,BQ7730,BQ7769,BQ7808,BQ7847,BQ7886,BQ7925,BQ7964,BQ8003,BQ8042,BQ8081,BQ8120,BQ8159,BQ8198,BQ8237,BQ8276,BQ8315,BQ8354,BQ8393,BQ8432,BQ8471,BQ8510,BQ8549,BQ8588,BQ8627,BQ7262)</f>
        <v>0</v>
      </c>
      <c r="BR8667" s="26"/>
      <c r="BS8667" s="26"/>
      <c r="BT8667" s="26"/>
      <c r="BU8667" s="159">
        <f>SUBTOTAL(9,BU8,BU47,BU86,BU125,BU164,BU203,BU242,BU281,BU320,BU359,BU398,BU437,BU476,BU515,BU554,BU593,BU632,BU671,BU710,BU749,BU788,BU827,BU866,BU905,BU944,BU983,BU1022,BU1061,BU1100,BU1139,BU1178,BU1217,BU1256,BU1295,BU1334,BU1373,BU1412,BU1451,BU1490,BU1529,BU1568,BU1607,BU1646,BU1685,BU1724,BU1763,BU1802,BU1841,BU1880,BU1919,BU1958,BU1997,BU2036,BU2075,BU2114,BU2153,BU2192,BU2231,BU2270,BU2309,BU2348,BU2387,BU2426,BU2465,BU2504,BU2543,BU2582,BU2621,BU2660,BU2699,BU2738,BU2777,BU2816,BU2855,BU2894,BU2933,BU2972,BU3011,BU3050,BU3089,BU3128,BU3167,BU3206,BU3245,BU3284,BU3323,BU3362,BU3401,BU3440,BU3479,BU3518,BU3557,BU3596,BU3635,BU3674,BU3713,BU3752,BU3791,BU3830,BU3869,BU3908,BU3947,BU3986,BU4025,BU4064,BU4103,BU4142,BU4181,BU4220,BU4259,BU4298,BU4337,BU4376,BU4415,BU4454,BU4493,BU4532,BU4571,BU4610,BU4649,BU4688,BU4727,BU4766,BU4805,BU4844,BU4883,BU4922,BU4961,BU5000,BU5039,BU5078,BU5117,BU5156,BU5195,BU5234,BU5273,BU5312,BU5351,BU5390,BU5429,BU5468,BU5507,BU5546,BU5585,BU5624,BU5663,BU5702,BU5741,BU5780,BU5819,BU5858,BU5897,BU5936,BU5975,BU6014,BU6053,BU6092,BU6131,BU6170,BU6209,BU6248,BU6287,BU6326,BU6365,BU6404,BU6443,BU6482,BU6521,BU6560,BU6599,BU6638,BU6677,BU6716,BU6755,BU6794,BU6833,BU6872,BU6911,BU6950,BU6989,BU7028,BU7067,BU7106,BU7145,BU7184,BU7223,BU7301,BU7340,BU7379,BU7418,BU7457,BU7496,BU7535,BU7574,BU7613,BU7652,BU7691,BU7730,BU7769,BU7808,BU7847,BU7886,BU7925,BU7964,BU8003,BU8042,BU8081,BU8120,BU8159,BU8198,BU8237,BU8276,BU8315,BU8354,BU8393,BU8432,BU8471,BU8510,BU8549,BU8588,BU8627,BU7262)</f>
        <v>0</v>
      </c>
      <c r="BV8667" s="159">
        <f>SUBTOTAL(9,BV8,BV47,BV86,BV125,BV164,BV203,BV242,BV281,BV320,BV359,BV398,BV437,BV476,BV515,BV554,BV593,BV632,BV671,BV710,BV749,BV788,BV827,BV866,BV905,BV944,BV983,BV1022,BV1061,BV1100,BV1139,BV1178,BV1217,BV1256,BV1295,BV1334,BV1373,BV1412,BV1451,BV1490,BV1529,BV1568,BV1607,BV1646,BV1685,BV1724,BV1763,BV1802,BV1841,BV1880,BV1919,BV1958,BV1997,BV2036,BV2075,BV2114,BV2153,BV2192,BV2231,BV2270,BV2309,BV2348,BV2387,BV2426,BV2465,BV2504,BV2543,BV2582,BV2621,BV2660,BV2699,BV2738,BV2777,BV2816,BV2855,BV2894,BV2933,BV2972,BV3011,BV3050,BV3089,BV3128,BV3167,BV3206,BV3245,BV3284,BV3323,BV3362,BV3401,BV3440,BV3479,BV3518,BV3557,BV3596,BV3635,BV3674,BV3713,BV3752,BV3791,BV3830,BV3869,BV3908,BV3947,BV3986,BV4025,BV4064,BV4103,BV4142,BV4181,BV4220,BV4259,BV4298,BV4337,BV4376,BV4415,BV4454,BV4493,BV4532,BV4571,BV4610,BV4649,BV4688,BV4727,BV4766,BV4805,BV4844,BV4883,BV4922,BV4961,BV5000,BV5039,BV5078,BV5117,BV5156,BV5195,BV5234,BV5273,BV5312,BV5351,BV5390,BV5429,BV5468,BV5507,BV5546,BV5585,BV5624,BV5663,BV5702,BV5741,BV5780,BV5819,BV5858,BV5897,BV5936,BV5975,BV6014,BV6053,BV6092,BV6131,BV6170,BV6209,BV6248,BV6287,BV6326,BV6365,BV6404,BV6443,BV6482,BV6521,BV6560,BV6599,BV6638,BV6677,BV6716,BV6755,BV6794,BV6833,BV6872,BV6911,BV6950,BV6989,BV7028,BV7067,BV7106,BV7145,BV7184,BV7223,BV7301,BV7340,BV7379,BV7418,BV7457,BV7496,BV7535,BV7574,BV7613,BV7652,BV7691,BV7730,BV7769,BV7808,BV7847,BV7886,BV7925,BV7964,BV8003,BV8042,BV8081,BV8120,BV8159,BV8198,BV8237,BV8276,BV8315,BV8354,BV8393,BV8432,BV8471,BV8510,BV8549,BV8588,BV8627,BV7262)</f>
        <v>0</v>
      </c>
    </row>
    <row r="8668" spans="1:74" s="23" customFormat="1" ht="26.1" hidden="1" customHeight="1" x14ac:dyDescent="0.3">
      <c r="A8668" s="25"/>
      <c r="B8668" s="25"/>
      <c r="C8668" s="25"/>
      <c r="D8668" s="25" t="s">
        <v>317</v>
      </c>
      <c r="E8668" s="25"/>
      <c r="F8668" s="25"/>
      <c r="G8668" s="25"/>
      <c r="H8668" s="24">
        <v>2024</v>
      </c>
      <c r="I8668" s="25" t="s">
        <v>286</v>
      </c>
      <c r="J8668" s="25" t="s">
        <v>338</v>
      </c>
      <c r="K8668" s="25" t="s">
        <v>339</v>
      </c>
      <c r="L8668" s="159">
        <f t="shared" si="467"/>
        <v>0</v>
      </c>
      <c r="M8668" s="159">
        <f t="shared" si="468"/>
        <v>0</v>
      </c>
      <c r="N8668" s="159"/>
      <c r="O8668" s="26"/>
      <c r="P8668" s="26"/>
      <c r="Q8668" s="26"/>
      <c r="R8668" s="159">
        <f t="shared" si="463"/>
        <v>0</v>
      </c>
      <c r="S8668" s="159">
        <f t="shared" si="463"/>
        <v>0</v>
      </c>
      <c r="T8668" s="26"/>
      <c r="U8668" s="26"/>
      <c r="V8668" s="26"/>
      <c r="W8668" s="159">
        <f t="shared" si="458"/>
        <v>0</v>
      </c>
      <c r="X8668" s="159">
        <f t="shared" si="458"/>
        <v>0</v>
      </c>
      <c r="Y8668" s="26"/>
      <c r="Z8668" s="26"/>
      <c r="AA8668" s="26"/>
      <c r="AB8668" s="159">
        <f t="shared" si="459"/>
        <v>0</v>
      </c>
      <c r="AC8668" s="159">
        <f t="shared" si="459"/>
        <v>0</v>
      </c>
      <c r="AD8668" s="26"/>
      <c r="AE8668" s="26"/>
      <c r="AF8668" s="26"/>
      <c r="AG8668" s="159">
        <f t="shared" si="464"/>
        <v>0</v>
      </c>
      <c r="AH8668" s="159">
        <f>SUBTOTAL(9,AH10,AH49,AH88,AH127,AH166,AH205,AH244,AH283,AH322,AH361,AH400,AH439,AH478,AH595,AH634,AH712,AH790,AH829,AH868,AH907,AH946,AH985,AH1024,AH1063,AH1102,AH1141,AH1180,AH1219,AH1258,AH1297,AH1336,AH1375,AH1414,AH1453,AH1492,AH1531,AH1570,AH1609,AH1648,AH1687,AH1726,AH1765,AH1804,AH1843,AH1882,AH1921,AH1960,AH1999,AH2038,AH2077,AH2116,AH2155,AH2194,AH2233,AH2272,AH2311,AH2350,AH2389,AH2428,AH2467,AH2506,AH2545,AH2584,AH2623,AH2662,AH2779,AH2818,AH2857,AH2896,AH2974,AH3013,AH3091,AH3130,AH3208,AH3247,AH3286,AH3325,AH3364,AH3403,AH3442,AH3481,AH3520,AH3559,AH3598,AH3637,AH3676,AH3715,AH3754,AH3793,AH3832,AH3871,AH3910,AH3949,AH3988,AH4027,AH4066,AH4105,AH4144,AH4183,AH4222,AH4261,AH4300,AH4339,AH4378,AH4417,AH4456,AH4495,AH4534,AH4573,AH4612,AH4651,AH4690,AH4729,AH4768,AH4807,AH4846,AH4885,AH4924,AH4963,AH5002,AH5041,AH5080,AH5119,AH5158,AH5197,AH5236,AH5275,AH5314,AH5353,AH5392,AH5431,AH5470,AH5509,AH5548,AH5587,AH5626,AH5665,AH5782,AH5821,AH5860,AH5899,AH5938,AH5977,AH6016,AH6055,AH6094,AH6133,AH6172,AH6211,AH6250,AH6289,AH6328,AH6367,AH6406,AH6445,AH6484,AH6523,AH6562,AH6601,AH6640,AH6679,AH6718,AH6757,AH6796,AH6835,AH6913,AH6952,AH6991,AH7069,AH7108,AH7147)</f>
        <v>0</v>
      </c>
      <c r="AI8668" s="26"/>
      <c r="AJ8668" s="26"/>
      <c r="AK8668" s="26"/>
      <c r="AL8668" s="159">
        <f t="shared" si="466"/>
        <v>0</v>
      </c>
      <c r="AM8668" s="159">
        <f t="shared" si="466"/>
        <v>0</v>
      </c>
      <c r="AN8668" s="26"/>
      <c r="AO8668" s="26"/>
      <c r="AP8668" s="26"/>
      <c r="AQ8668" s="159">
        <f t="shared" si="460"/>
        <v>0</v>
      </c>
      <c r="AR8668" s="159">
        <f t="shared" si="460"/>
        <v>0</v>
      </c>
      <c r="AS8668" s="159"/>
      <c r="AT8668" s="159"/>
      <c r="AU8668" s="159"/>
      <c r="AV8668" s="159">
        <f t="shared" si="465"/>
        <v>0</v>
      </c>
      <c r="AW8668" s="159">
        <f>SUBTOTAL(9,AW10,AW49,AW88,AW127,AW166,AW205,AW244,AW283,AW322,AW361,AW400,AW439,AW478,AW595,AW634,AW712,AW790,AW829,AW868,AW907,AW946,AW985,AW1024,AW1063,AW1102,AW1141,AW1180,AW1219,AW1258,AW1297,AW1336,AW1375,AW1414,AW1453,AW1492,AW1531,AW1570,AW1609,AW1648,AW1687,AW1726,AW1765,AW1804,AW1843,AW1882,AW1921,AW1960,AW1999,AW2038,AW2077,AW2116,AW2155,AW2194,AW2233,AW2272,AW2311,AW2350,AW2389,AW2428,AW2467,AW2506,AW2545,AW2584,AW2623,AW2662,AW2779,AW2818,AW2857,AW2896,AW2974,AW3013,AW3091,AW3130,AW3208,AW3247,AW3286,AW3325,AW3364,AW3403,AW3442,AW3481,AW3520,AW3559,AW3598,AW3637,AW3676,AW3715,AW3754,AW3793,AW3832,AW3871,AW3910,AW3949,AW3988,AW4027,AW4066,AW4105,AW4144,AW4183,AW4222,AW4261,AW4300,AW4339,AW4378,AW4417,AW4456,AW4495,AW4534,AW4573,AW4612,AW4651,AW4690,AW4729,AW4768,AW4807,AW4846,AW4885,AW4924,AW4963,AW5002,AW5041,AW5080,AW5119,AW5158,AW5197,AW5236,AW5275,AW5314,AW5353,AW5392,AW5431,AW5470,AW5509,AW5548,AW5587,AW5626,AW5665,AW5782,AW5821,AW5860,AW5899,AW5938,AW5977,AW6016,AW6055,AW6094,AW6133,AW6172,AW6211,AW6250,AW6289,AW6328,AW6367,AW6406,AW6445,AW6484,AW6523,AW6562,AW6601,AW6640,AW6679,AW6718,AW6757,AW6796,AW6835,AW6913,AW6952,AW6991,AW7069,AW7108,AW7147)</f>
        <v>0</v>
      </c>
      <c r="AX8668" s="26"/>
      <c r="AY8668" s="26"/>
      <c r="AZ8668" s="26"/>
      <c r="BA8668" s="159">
        <f>SUBTOTAL(9,BA9,BA48,BA87,BA126,BA165,BA204,BA243,BA282,BA321,BA360,BA399,BA438,BA477,BA516,BA555,BA594,BA633,BA672,BA711,BA750,BA789,BA828,BA867,BA906,BA945,BA984,BA1023,BA1062,BA1101,BA1140,BA1179,BA1218,BA1257,BA1296,BA1335,BA1374,BA1413,BA1452,BA1491,BA1530,BA1569,BA1608,BA1647,BA1686,BA1725,BA1764,BA1803,BA1842,BA1881,BA1920,BA1959,BA1998,BA2037,BA2076,BA2115,BA2154,BA2193,BA2232,BA2271,BA2310,BA2349,BA2388,BA2427,BA2466,BA2505,BA2544,BA2583,BA2622,BA2661,BA2700,BA2739,BA2778,BA2817,BA2856,BA2895,BA2934,BA2973,BA3012,BA3051,BA3090,BA3129,BA3168,BA3207,BA3246,BA3285,BA3324,BA3363,BA3402,BA3441,BA3480,BA3519,BA3558,BA3597,BA3636,BA3675,BA3714,BA3753,BA3792,BA3831,BA3870,BA3909,BA3948,BA3987,BA4026,BA4065,BA4104,BA4143,BA4182,BA4221,BA4260,BA4299,BA4338,BA4377,BA4416,BA4455,BA4494,BA4533,BA4572,BA4611,BA4650,BA4689,BA4728,BA4767,BA4806,BA4845,BA4884,BA4923,BA4962,BA5001,BA5040,BA5079,BA5118,BA5157,BA5196,BA5235,BA5274,BA5313,BA5352,BA5391,BA5430,BA5469,BA5508,BA5547,BA5586,BA5625,BA5664,BA5703,BA5742,BA5781,BA5820,BA5859,BA5898,BA5937,BA5976,BA6015,BA6054,BA6093,BA6132,BA6171,BA6210,BA6249,BA6288,BA6327,BA6366,BA6405,BA6444,BA6483,BA6522,BA6561,BA6600,BA6639,BA6678,BA6717,BA6756,BA6795,BA6834,BA6873,BA6912,BA6951,BA6990,BA7029,BA7068,BA7107,BA7146,BA7185,BA7224,BA7302,BA7341,BA7380,BA7419,BA7458,BA7497,BA7536,BA7575,BA7614,BA7653,BA7692,BA7731,BA7770,BA7809,BA7848,BA7887,BA7926,BA7965,BA8004,BA8043,BA8082,BA8121,BA8160,BA8199,BA8238,BA8277,BA8316,BA8355,BA8394,BA8433,BA8472,BA8511,BA8550,BA8589,BA8628,BA7263)</f>
        <v>0</v>
      </c>
      <c r="BB8668" s="159">
        <f>SUBTOTAL(9,BB9,BB48,BB87,BB126,BB165,BB204,BB243,BB282,BB321,BB360,BB399,BB438,BB477,BB516,BB555,BB594,BB633,BB672,BB711,BB750,BB789,BB828,BB867,BB906,BB945,BB984,BB1023,BB1062,BB1101,BB1140,BB1179,BB1218,BB1257,BB1296,BB1335,BB1374,BB1413,BB1452,BB1491,BB1530,BB1569,BB1608,BB1647,BB1686,BB1725,BB1764,BB1803,BB1842,BB1881,BB1920,BB1959,BB1998,BB2037,BB2076,BB2115,BB2154,BB2193,BB2232,BB2271,BB2310,BB2349,BB2388,BB2427,BB2466,BB2505,BB2544,BB2583,BB2622,BB2661,BB2700,BB2739,BB2778,BB2817,BB2856,BB2895,BB2934,BB2973,BB3012,BB3051,BB3090,BB3129,BB3168,BB3207,BB3246,BB3285,BB3324,BB3363,BB3402,BB3441,BB3480,BB3519,BB3558,BB3597,BB3636,BB3675,BB3714,BB3753,BB3792,BB3831,BB3870,BB3909,BB3948,BB3987,BB4026,BB4065,BB4104,BB4143,BB4182,BB4221,BB4260,BB4299,BB4338,BB4377,BB4416,BB4455,BB4494,BB4533,BB4572,BB4611,BB4650,BB4689,BB4728,BB4767,BB4806,BB4845,BB4884,BB4923,BB4962,BB5001,BB5040,BB5079,BB5118,BB5157,BB5196,BB5235,BB5274,BB5313,BB5352,BB5391,BB5430,BB5469,BB5508,BB5547,BB5586,BB5625,BB5664,BB5703,BB5742,BB5781,BB5820,BB5859,BB5898,BB5937,BB5976,BB6015,BB6054,BB6093,BB6132,BB6171,BB6210,BB6249,BB6288,BB6327,BB6366,BB6405,BB6444,BB6483,BB6522,BB6561,BB6600,BB6639,BB6678,BB6717,BB6756,BB6795,BB6834,BB6873,BB6912,BB6951,BB6990,BB7029,BB7068,BB7107,BB7146,BB7185,BB7224,BB7302,BB7341,BB7380,BB7419,BB7458,BB7497,BB7536,BB7575,BB7614,BB7653,BB7692,BB7731,BB7770,BB7809,BB7848,BB7887,BB7926,BB7965,BB8004,BB8043,BB8082,BB8121,BB8160,BB8199,BB8238,BB8277,BB8316,BB8355,BB8394,BB8433,BB8472,BB8511,BB8550,BB8589,BB8628,BB7263)</f>
        <v>0</v>
      </c>
      <c r="BC8668" s="26"/>
      <c r="BD8668" s="26"/>
      <c r="BE8668" s="26"/>
      <c r="BF8668" s="159">
        <f>SUBTOTAL(9,BF9,BF48,BF87,BF126,BF165,BF204,BF243,BF282,BF321,BF360,BF399,BF438,BF477,BF516,BF555,BF594,BF633,BF672,BF711,BF750,BF789,BF828,BF867,BF906,BF945,BF984,BF1023,BF1062,BF1101,BF1140,BF1179,BF1218,BF1257,BF1296,BF1335,BF1374,BF1413,BF1452,BF1491,BF1530,BF1569,BF1608,BF1647,BF1686,BF1725,BF1764,BF1803,BF1842,BF1881,BF1920,BF1959,BF1998,BF2037,BF2076,BF2115,BF2154,BF2193,BF2232,BF2271,BF2310,BF2349,BF2388,BF2427,BF2466,BF2505,BF2544,BF2583,BF2622,BF2661,BF2700,BF2739,BF2778,BF2817,BF2856,BF2895,BF2934,BF2973,BF3012,BF3051,BF3090,BF3129,BF3168,BF3207,BF3246,BF3285,BF3324,BF3363,BF3402,BF3441,BF3480,BF3519,BF3558,BF3597,BF3636,BF3675,BF3714,BF3753,BF3792,BF3831,BF3870,BF3909,BF3948,BF3987,BF4026,BF4065,BF4104,BF4143,BF4182,BF4221,BF4260,BF4299,BF4338,BF4377,BF4416,BF4455,BF4494,BF4533,BF4572,BF4611,BF4650,BF4689,BF4728,BF4767,BF4806,BF4845,BF4884,BF4923,BF4962,BF5001,BF5040,BF5079,BF5118,BF5157,BF5196,BF5235,BF5274,BF5313,BF5352,BF5391,BF5430,BF5469,BF5508,BF5547,BF5586,BF5625,BF5664,BF5703,BF5742,BF5781,BF5820,BF5859,BF5898,BF5937,BF5976,BF6015,BF6054,BF6093,BF6132,BF6171,BF6210,BF6249,BF6288,BF6327,BF6366,BF6405,BF6444,BF6483,BF6522,BF6561,BF6600,BF6639,BF6678,BF6717,BF6756,BF6795,BF6834,BF6873,BF6912,BF6951,BF6990,BF7029,BF7068,BF7107,BF7146,BF7185,BF7224,BF7302,BF7341,BF7380,BF7419,BF7458,BF7497,BF7536,BF7575,BF7614,BF7653,BF7692,BF7731,BF7770,BF7809,BF7848,BF7887,BF7926,BF7965,BF8004,BF8043,BF8082,BF8121,BF8160,BF8199,BF8238,BF8277,BF8316,BF8355,BF8394,BF8433,BF8472,BF8511,BF8550,BF8589,BF8628,BF7263)</f>
        <v>0</v>
      </c>
      <c r="BG8668" s="159">
        <f>SUBTOTAL(9,BG9,BG48,BG87,BG126,BG165,BG204,BG243,BG282,BG321,BG360,BG399,BG438,BG477,BG516,BG555,BG594,BG633,BG672,BG711,BG750,BG789,BG828,BG867,BG906,BG945,BG984,BG1023,BG1062,BG1101,BG1140,BG1179,BG1218,BG1257,BG1296,BG1335,BG1374,BG1413,BG1452,BG1491,BG1530,BG1569,BG1608,BG1647,BG1686,BG1725,BG1764,BG1803,BG1842,BG1881,BG1920,BG1959,BG1998,BG2037,BG2076,BG2115,BG2154,BG2193,BG2232,BG2271,BG2310,BG2349,BG2388,BG2427,BG2466,BG2505,BG2544,BG2583,BG2622,BG2661,BG2700,BG2739,BG2778,BG2817,BG2856,BG2895,BG2934,BG2973,BG3012,BG3051,BG3090,BG3129,BG3168,BG3207,BG3246,BG3285,BG3324,BG3363,BG3402,BG3441,BG3480,BG3519,BG3558,BG3597,BG3636,BG3675,BG3714,BG3753,BG3792,BG3831,BG3870,BG3909,BG3948,BG3987,BG4026,BG4065,BG4104,BG4143,BG4182,BG4221,BG4260,BG4299,BG4338,BG4377,BG4416,BG4455,BG4494,BG4533,BG4572,BG4611,BG4650,BG4689,BG4728,BG4767,BG4806,BG4845,BG4884,BG4923,BG4962,BG5001,BG5040,BG5079,BG5118,BG5157,BG5196,BG5235,BG5274,BG5313,BG5352,BG5391,BG5430,BG5469,BG5508,BG5547,BG5586,BG5625,BG5664,BG5703,BG5742,BG5781,BG5820,BG5859,BG5898,BG5937,BG5976,BG6015,BG6054,BG6093,BG6132,BG6171,BG6210,BG6249,BG6288,BG6327,BG6366,BG6405,BG6444,BG6483,BG6522,BG6561,BG6600,BG6639,BG6678,BG6717,BG6756,BG6795,BG6834,BG6873,BG6912,BG6951,BG6990,BG7029,BG7068,BG7107,BG7146,BG7185,BG7224,BG7302,BG7341,BG7380,BG7419,BG7458,BG7497,BG7536,BG7575,BG7614,BG7653,BG7692,BG7731,BG7770,BG7809,BG7848,BG7887,BG7926,BG7965,BG8004,BG8043,BG8082,BG8121,BG8160,BG8199,BG8238,BG8277,BG8316,BG8355,BG8394,BG8433,BG8472,BG8511,BG8550,BG8589,BG8628,BG7263)</f>
        <v>0</v>
      </c>
      <c r="BH8668" s="26"/>
      <c r="BI8668" s="26"/>
      <c r="BJ8668" s="26"/>
      <c r="BK8668" s="159">
        <f>SUBTOTAL(9,BK9,BK48,BK87,BK126,BK165,BK204,BK243,BK282,BK321,BK360,BK399,BK438,BK477,BK516,BK555,BK594,BK633,BK672,BK711,BK750,BK789,BK828,BK867,BK906,BK945,BK984,BK1023,BK1062,BK1101,BK1140,BK1179,BK1218,BK1257,BK1296,BK1335,BK1374,BK1413,BK1452,BK1491,BK1530,BK1569,BK1608,BK1647,BK1686,BK1725,BK1764,BK1803,BK1842,BK1881,BK1920,BK1959,BK1998,BK2037,BK2076,BK2115,BK2154,BK2193,BK2232,BK2271,BK2310,BK2349,BK2388,BK2427,BK2466,BK2505,BK2544,BK2583,BK2622,BK2661,BK2700,BK2739,BK2778,BK2817,BK2856,BK2895,BK2934,BK2973,BK3012,BK3051,BK3090,BK3129,BK3168,BK3207,BK3246,BK3285,BK3324,BK3363,BK3402,BK3441,BK3480,BK3519,BK3558,BK3597,BK3636,BK3675,BK3714,BK3753,BK3792,BK3831,BK3870,BK3909,BK3948,BK3987,BK4026,BK4065,BK4104,BK4143,BK4182,BK4221,BK4260,BK4299,BK4338,BK4377,BK4416,BK4455,BK4494,BK4533,BK4572,BK4611,BK4650,BK4689,BK4728,BK4767,BK4806,BK4845,BK4884,BK4923,BK4962,BK5001,BK5040,BK5079,BK5118,BK5157,BK5196,BK5235,BK5274,BK5313,BK5352,BK5391,BK5430,BK5469,BK5508,BK5547,BK5586,BK5625,BK5664,BK5703,BK5742,BK5781,BK5820,BK5859,BK5898,BK5937,BK5976,BK6015,BK6054,BK6093,BK6132,BK6171,BK6210,BK6249,BK6288,BK6327,BK6366,BK6405,BK6444,BK6483,BK6522,BK6561,BK6600,BK6639,BK6678,BK6717,BK6756,BK6795,BK6834,BK6873,BK6912,BK6951,BK6990,BK7029,BK7068,BK7107,BK7146,BK7185,BK7224,BK7302,BK7341,BK7380,BK7419,BK7458,BK7497,BK7536,BK7575,BK7614,BK7653,BK7692,BK7731,BK7770,BK7809,BK7848,BK7887,BK7926,BK7965,BK8004,BK8043,BK8082,BK8121,BK8160,BK8199,BK8238,BK8277,BK8316,BK8355,BK8394,BK8433,BK8472,BK8511,BK8550,BK8589,BK8628,BK7263)</f>
        <v>0</v>
      </c>
      <c r="BL8668" s="159">
        <f>SUBTOTAL(9,BL9,BL48,BL87,BL126,BL165,BL204,BL243,BL282,BL321,BL360,BL399,BL438,BL477,BL516,BL555,BL594,BL633,BL672,BL711,BL750,BL789,BL828,BL867,BL906,BL945,BL984,BL1023,BL1062,BL1101,BL1140,BL1179,BL1218,BL1257,BL1296,BL1335,BL1374,BL1413,BL1452,BL1491,BL1530,BL1569,BL1608,BL1647,BL1686,BL1725,BL1764,BL1803,BL1842,BL1881,BL1920,BL1959,BL1998,BL2037,BL2076,BL2115,BL2154,BL2193,BL2232,BL2271,BL2310,BL2349,BL2388,BL2427,BL2466,BL2505,BL2544,BL2583,BL2622,BL2661,BL2700,BL2739,BL2778,BL2817,BL2856,BL2895,BL2934,BL2973,BL3012,BL3051,BL3090,BL3129,BL3168,BL3207,BL3246,BL3285,BL3324,BL3363,BL3402,BL3441,BL3480,BL3519,BL3558,BL3597,BL3636,BL3675,BL3714,BL3753,BL3792,BL3831,BL3870,BL3909,BL3948,BL3987,BL4026,BL4065,BL4104,BL4143,BL4182,BL4221,BL4260,BL4299,BL4338,BL4377,BL4416,BL4455,BL4494,BL4533,BL4572,BL4611,BL4650,BL4689,BL4728,BL4767,BL4806,BL4845,BL4884,BL4923,BL4962,BL5001,BL5040,BL5079,BL5118,BL5157,BL5196,BL5235,BL5274,BL5313,BL5352,BL5391,BL5430,BL5469,BL5508,BL5547,BL5586,BL5625,BL5664,BL5703,BL5742,BL5781,BL5820,BL5859,BL5898,BL5937,BL5976,BL6015,BL6054,BL6093,BL6132,BL6171,BL6210,BL6249,BL6288,BL6327,BL6366,BL6405,BL6444,BL6483,BL6522,BL6561,BL6600,BL6639,BL6678,BL6717,BL6756,BL6795,BL6834,BL6873,BL6912,BL6951,BL6990,BL7029,BL7068,BL7107,BL7146,BL7185,BL7224,BL7302,BL7341,BL7380,BL7419,BL7458,BL7497,BL7536,BL7575,BL7614,BL7653,BL7692,BL7731,BL7770,BL7809,BL7848,BL7887,BL7926,BL7965,BL8004,BL8043,BL8082,BL8121,BL8160,BL8199,BL8238,BL8277,BL8316,BL8355,BL8394,BL8433,BL8472,BL8511,BL8550,BL8589,BL8628,BL7263)</f>
        <v>0</v>
      </c>
      <c r="BM8668" s="26"/>
      <c r="BN8668" s="26"/>
      <c r="BO8668" s="26"/>
      <c r="BP8668" s="159">
        <f>SUBTOTAL(9,BP9,BP48,BP87,BP126,BP165,BP204,BP243,BP282,BP321,BP360,BP399,BP438,BP477,BP516,BP555,BP594,BP633,BP672,BP711,BP750,BP789,BP828,BP867,BP906,BP945,BP984,BP1023,BP1062,BP1101,BP1140,BP1179,BP1218,BP1257,BP1296,BP1335,BP1374,BP1413,BP1452,BP1491,BP1530,BP1569,BP1608,BP1647,BP1686,BP1725,BP1764,BP1803,BP1842,BP1881,BP1920,BP1959,BP1998,BP2037,BP2076,BP2115,BP2154,BP2193,BP2232,BP2271,BP2310,BP2349,BP2388,BP2427,BP2466,BP2505,BP2544,BP2583,BP2622,BP2661,BP2700,BP2739,BP2778,BP2817,BP2856,BP2895,BP2934,BP2973,BP3012,BP3051,BP3090,BP3129,BP3168,BP3207,BP3246,BP3285,BP3324,BP3363,BP3402,BP3441,BP3480,BP3519,BP3558,BP3597,BP3636,BP3675,BP3714,BP3753,BP3792,BP3831,BP3870,BP3909,BP3948,BP3987,BP4026,BP4065,BP4104,BP4143,BP4182,BP4221,BP4260,BP4299,BP4338,BP4377,BP4416,BP4455,BP4494,BP4533,BP4572,BP4611,BP4650,BP4689,BP4728,BP4767,BP4806,BP4845,BP4884,BP4923,BP4962,BP5001,BP5040,BP5079,BP5118,BP5157,BP5196,BP5235,BP5274,BP5313,BP5352,BP5391,BP5430,BP5469,BP5508,BP5547,BP5586,BP5625,BP5664,BP5703,BP5742,BP5781,BP5820,BP5859,BP5898,BP5937,BP5976,BP6015,BP6054,BP6093,BP6132,BP6171,BP6210,BP6249,BP6288,BP6327,BP6366,BP6405,BP6444,BP6483,BP6522,BP6561,BP6600,BP6639,BP6678,BP6717,BP6756,BP6795,BP6834,BP6873,BP6912,BP6951,BP6990,BP7029,BP7068,BP7107,BP7146,BP7185,BP7224,BP7302,BP7341,BP7380,BP7419,BP7458,BP7497,BP7536,BP7575,BP7614,BP7653,BP7692,BP7731,BP7770,BP7809,BP7848,BP7887,BP7926,BP7965,BP8004,BP8043,BP8082,BP8121,BP8160,BP8199,BP8238,BP8277,BP8316,BP8355,BP8394,BP8433,BP8472,BP8511,BP8550,BP8589,BP8628,BP7263)</f>
        <v>0</v>
      </c>
      <c r="BQ8668" s="159">
        <f>SUBTOTAL(9,BQ9,BQ48,BQ87,BQ126,BQ165,BQ204,BQ243,BQ282,BQ321,BQ360,BQ399,BQ438,BQ477,BQ516,BQ555,BQ594,BQ633,BQ672,BQ711,BQ750,BQ789,BQ828,BQ867,BQ906,BQ945,BQ984,BQ1023,BQ1062,BQ1101,BQ1140,BQ1179,BQ1218,BQ1257,BQ1296,BQ1335,BQ1374,BQ1413,BQ1452,BQ1491,BQ1530,BQ1569,BQ1608,BQ1647,BQ1686,BQ1725,BQ1764,BQ1803,BQ1842,BQ1881,BQ1920,BQ1959,BQ1998,BQ2037,BQ2076,BQ2115,BQ2154,BQ2193,BQ2232,BQ2271,BQ2310,BQ2349,BQ2388,BQ2427,BQ2466,BQ2505,BQ2544,BQ2583,BQ2622,BQ2661,BQ2700,BQ2739,BQ2778,BQ2817,BQ2856,BQ2895,BQ2934,BQ2973,BQ3012,BQ3051,BQ3090,BQ3129,BQ3168,BQ3207,BQ3246,BQ3285,BQ3324,BQ3363,BQ3402,BQ3441,BQ3480,BQ3519,BQ3558,BQ3597,BQ3636,BQ3675,BQ3714,BQ3753,BQ3792,BQ3831,BQ3870,BQ3909,BQ3948,BQ3987,BQ4026,BQ4065,BQ4104,BQ4143,BQ4182,BQ4221,BQ4260,BQ4299,BQ4338,BQ4377,BQ4416,BQ4455,BQ4494,BQ4533,BQ4572,BQ4611,BQ4650,BQ4689,BQ4728,BQ4767,BQ4806,BQ4845,BQ4884,BQ4923,BQ4962,BQ5001,BQ5040,BQ5079,BQ5118,BQ5157,BQ5196,BQ5235,BQ5274,BQ5313,BQ5352,BQ5391,BQ5430,BQ5469,BQ5508,BQ5547,BQ5586,BQ5625,BQ5664,BQ5703,BQ5742,BQ5781,BQ5820,BQ5859,BQ5898,BQ5937,BQ5976,BQ6015,BQ6054,BQ6093,BQ6132,BQ6171,BQ6210,BQ6249,BQ6288,BQ6327,BQ6366,BQ6405,BQ6444,BQ6483,BQ6522,BQ6561,BQ6600,BQ6639,BQ6678,BQ6717,BQ6756,BQ6795,BQ6834,BQ6873,BQ6912,BQ6951,BQ6990,BQ7029,BQ7068,BQ7107,BQ7146,BQ7185,BQ7224,BQ7302,BQ7341,BQ7380,BQ7419,BQ7458,BQ7497,BQ7536,BQ7575,BQ7614,BQ7653,BQ7692,BQ7731,BQ7770,BQ7809,BQ7848,BQ7887,BQ7926,BQ7965,BQ8004,BQ8043,BQ8082,BQ8121,BQ8160,BQ8199,BQ8238,BQ8277,BQ8316,BQ8355,BQ8394,BQ8433,BQ8472,BQ8511,BQ8550,BQ8589,BQ8628,BQ7263)</f>
        <v>0</v>
      </c>
      <c r="BR8668" s="26"/>
      <c r="BS8668" s="26"/>
      <c r="BT8668" s="26"/>
      <c r="BU8668" s="159">
        <f>SUBTOTAL(9,BU9,BU48,BU87,BU126,BU165,BU204,BU243,BU282,BU321,BU360,BU399,BU438,BU477,BU516,BU555,BU594,BU633,BU672,BU711,BU750,BU789,BU828,BU867,BU906,BU945,BU984,BU1023,BU1062,BU1101,BU1140,BU1179,BU1218,BU1257,BU1296,BU1335,BU1374,BU1413,BU1452,BU1491,BU1530,BU1569,BU1608,BU1647,BU1686,BU1725,BU1764,BU1803,BU1842,BU1881,BU1920,BU1959,BU1998,BU2037,BU2076,BU2115,BU2154,BU2193,BU2232,BU2271,BU2310,BU2349,BU2388,BU2427,BU2466,BU2505,BU2544,BU2583,BU2622,BU2661,BU2700,BU2739,BU2778,BU2817,BU2856,BU2895,BU2934,BU2973,BU3012,BU3051,BU3090,BU3129,BU3168,BU3207,BU3246,BU3285,BU3324,BU3363,BU3402,BU3441,BU3480,BU3519,BU3558,BU3597,BU3636,BU3675,BU3714,BU3753,BU3792,BU3831,BU3870,BU3909,BU3948,BU3987,BU4026,BU4065,BU4104,BU4143,BU4182,BU4221,BU4260,BU4299,BU4338,BU4377,BU4416,BU4455,BU4494,BU4533,BU4572,BU4611,BU4650,BU4689,BU4728,BU4767,BU4806,BU4845,BU4884,BU4923,BU4962,BU5001,BU5040,BU5079,BU5118,BU5157,BU5196,BU5235,BU5274,BU5313,BU5352,BU5391,BU5430,BU5469,BU5508,BU5547,BU5586,BU5625,BU5664,BU5703,BU5742,BU5781,BU5820,BU5859,BU5898,BU5937,BU5976,BU6015,BU6054,BU6093,BU6132,BU6171,BU6210,BU6249,BU6288,BU6327,BU6366,BU6405,BU6444,BU6483,BU6522,BU6561,BU6600,BU6639,BU6678,BU6717,BU6756,BU6795,BU6834,BU6873,BU6912,BU6951,BU6990,BU7029,BU7068,BU7107,BU7146,BU7185,BU7224,BU7302,BU7341,BU7380,BU7419,BU7458,BU7497,BU7536,BU7575,BU7614,BU7653,BU7692,BU7731,BU7770,BU7809,BU7848,BU7887,BU7926,BU7965,BU8004,BU8043,BU8082,BU8121,BU8160,BU8199,BU8238,BU8277,BU8316,BU8355,BU8394,BU8433,BU8472,BU8511,BU8550,BU8589,BU8628,BU7263)</f>
        <v>0</v>
      </c>
      <c r="BV8668" s="159">
        <f>SUBTOTAL(9,BV9,BV48,BV87,BV126,BV165,BV204,BV243,BV282,BV321,BV360,BV399,BV438,BV477,BV516,BV555,BV594,BV633,BV672,BV711,BV750,BV789,BV828,BV867,BV906,BV945,BV984,BV1023,BV1062,BV1101,BV1140,BV1179,BV1218,BV1257,BV1296,BV1335,BV1374,BV1413,BV1452,BV1491,BV1530,BV1569,BV1608,BV1647,BV1686,BV1725,BV1764,BV1803,BV1842,BV1881,BV1920,BV1959,BV1998,BV2037,BV2076,BV2115,BV2154,BV2193,BV2232,BV2271,BV2310,BV2349,BV2388,BV2427,BV2466,BV2505,BV2544,BV2583,BV2622,BV2661,BV2700,BV2739,BV2778,BV2817,BV2856,BV2895,BV2934,BV2973,BV3012,BV3051,BV3090,BV3129,BV3168,BV3207,BV3246,BV3285,BV3324,BV3363,BV3402,BV3441,BV3480,BV3519,BV3558,BV3597,BV3636,BV3675,BV3714,BV3753,BV3792,BV3831,BV3870,BV3909,BV3948,BV3987,BV4026,BV4065,BV4104,BV4143,BV4182,BV4221,BV4260,BV4299,BV4338,BV4377,BV4416,BV4455,BV4494,BV4533,BV4572,BV4611,BV4650,BV4689,BV4728,BV4767,BV4806,BV4845,BV4884,BV4923,BV4962,BV5001,BV5040,BV5079,BV5118,BV5157,BV5196,BV5235,BV5274,BV5313,BV5352,BV5391,BV5430,BV5469,BV5508,BV5547,BV5586,BV5625,BV5664,BV5703,BV5742,BV5781,BV5820,BV5859,BV5898,BV5937,BV5976,BV6015,BV6054,BV6093,BV6132,BV6171,BV6210,BV6249,BV6288,BV6327,BV6366,BV6405,BV6444,BV6483,BV6522,BV6561,BV6600,BV6639,BV6678,BV6717,BV6756,BV6795,BV6834,BV6873,BV6912,BV6951,BV6990,BV7029,BV7068,BV7107,BV7146,BV7185,BV7224,BV7302,BV7341,BV7380,BV7419,BV7458,BV7497,BV7536,BV7575,BV7614,BV7653,BV7692,BV7731,BV7770,BV7809,BV7848,BV7887,BV7926,BV7965,BV8004,BV8043,BV8082,BV8121,BV8160,BV8199,BV8238,BV8277,BV8316,BV8355,BV8394,BV8433,BV8472,BV8511,BV8550,BV8589,BV8628,BV7263)</f>
        <v>0</v>
      </c>
    </row>
    <row r="8669" spans="1:74" s="23" customFormat="1" ht="24" hidden="1" customHeight="1" x14ac:dyDescent="0.3">
      <c r="A8669" s="25"/>
      <c r="B8669" s="25"/>
      <c r="C8669" s="25"/>
      <c r="D8669" s="25" t="s">
        <v>317</v>
      </c>
      <c r="E8669" s="25"/>
      <c r="F8669" s="25"/>
      <c r="G8669" s="25"/>
      <c r="H8669" s="24">
        <v>2024</v>
      </c>
      <c r="I8669" s="25" t="s">
        <v>286</v>
      </c>
      <c r="J8669" s="25" t="s">
        <v>340</v>
      </c>
      <c r="K8669" s="25" t="s">
        <v>318</v>
      </c>
      <c r="L8669" s="159">
        <f t="shared" si="467"/>
        <v>0</v>
      </c>
      <c r="M8669" s="159">
        <f t="shared" si="468"/>
        <v>0</v>
      </c>
      <c r="N8669" s="159"/>
      <c r="O8669" s="26"/>
      <c r="P8669" s="26"/>
      <c r="Q8669" s="26"/>
      <c r="R8669" s="159">
        <f t="shared" si="463"/>
        <v>0</v>
      </c>
      <c r="S8669" s="159">
        <f t="shared" si="463"/>
        <v>0</v>
      </c>
      <c r="T8669" s="26"/>
      <c r="U8669" s="26"/>
      <c r="V8669" s="26"/>
      <c r="W8669" s="159">
        <f t="shared" si="458"/>
        <v>0</v>
      </c>
      <c r="X8669" s="159">
        <f t="shared" si="458"/>
        <v>0</v>
      </c>
      <c r="Y8669" s="26"/>
      <c r="Z8669" s="26"/>
      <c r="AA8669" s="26"/>
      <c r="AB8669" s="159">
        <f t="shared" si="459"/>
        <v>0</v>
      </c>
      <c r="AC8669" s="159">
        <f t="shared" si="459"/>
        <v>0</v>
      </c>
      <c r="AD8669" s="26"/>
      <c r="AE8669" s="26"/>
      <c r="AF8669" s="26"/>
      <c r="AG8669" s="159">
        <f t="shared" si="464"/>
        <v>0</v>
      </c>
      <c r="AH8669" s="159">
        <f>SUBTOTAL(9,AH11,AH50,AH89,AH128,AH167,AH206,AH245,AH284,AH323,AH362,AH401,AH440,AH479,AH596,AH635,AH713,AH791,AH830,AH869,AH908,AH947,AH986,AH1025,AH1064,AH1103,AH1142,AH1181,AH1220,AH1259,AH1298,AH1337,AH1376,AH1415,AH1454,AH1493,AH1532,AH1571,AH1610,AH1649,AH1688,AH1727,AH1766,AH1805,AH1844,AH1883,AH1922,AH1961,AH2000,AH2039,AH2078,AH2117,AH2156,AH2195,AH2234,AH2273,AH2312,AH2351,AH2390,AH2429,AH2468,AH2507,AH2546,AH2585,AH2624,AH2663,AH2780,AH2819,AH2858,AH2897,AH2975,AH3014,AH3092,AH3131,AH3209,AH3248,AH3287,AH3326,AH3365,AH3404,AH3443,AH3482,AH3521,AH3560,AH3599,AH3638,AH3677,AH3716,AH3755,AH3794,AH3833,AH3872,AH3911,AH3950,AH3989,AH4028,AH4067,AH4106,AH4145,AH4184,AH4223,AH4262,AH4301,AH4340,AH4379,AH4418,AH4457,AH4496,AH4535,AH4574,AH4613,AH4652,AH4691,AH4730,AH4769,AH4808,AH4847,AH4886,AH4925,AH4964,AH5003,AH5042,AH5081,AH5120,AH5159,AH5198,AH5237,AH5276,AH5315,AH5354,AH5393,AH5432,AH5471,AH5510,AH5549,AH5588,AH5627,AH5666,AH5783,AH5822,AH5861,AH5900,AH5939,AH5978,AH6017,AH6056,AH6095,AH6134,AH6173,AH6212,AH6251,AH6290,AH6329,AH6368,AH6407,AH6446,AH6485,AH6524,AH6563,AH6602,AH6641,AH6680,AH6719,AH6758,AH6797,AH6836,AH6914,AH6953,AH6992,AH7070,AH7109,AH7148)</f>
        <v>0</v>
      </c>
      <c r="AI8669" s="26"/>
      <c r="AJ8669" s="26"/>
      <c r="AK8669" s="26"/>
      <c r="AL8669" s="159">
        <f t="shared" si="466"/>
        <v>0</v>
      </c>
      <c r="AM8669" s="159">
        <f t="shared" si="466"/>
        <v>0</v>
      </c>
      <c r="AN8669" s="26"/>
      <c r="AO8669" s="26"/>
      <c r="AP8669" s="26"/>
      <c r="AQ8669" s="159">
        <f t="shared" si="460"/>
        <v>0</v>
      </c>
      <c r="AR8669" s="159">
        <f t="shared" si="460"/>
        <v>0</v>
      </c>
      <c r="AS8669" s="159"/>
      <c r="AT8669" s="159"/>
      <c r="AU8669" s="159"/>
      <c r="AV8669" s="159">
        <f t="shared" si="465"/>
        <v>0</v>
      </c>
      <c r="AW8669" s="159">
        <f>SUBTOTAL(9,AW11,AW50,AW89,AW128,AW167,AW206,AW245,AW284,AW323,AW362,AW401,AW440,AW479,AW596,AW635,AW713,AW791,AW830,AW869,AW908,AW947,AW986,AW1025,AW1064,AW1103,AW1142,AW1181,AW1220,AW1259,AW1298,AW1337,AW1376,AW1415,AW1454,AW1493,AW1532,AW1571,AW1610,AW1649,AW1688,AW1727,AW1766,AW1805,AW1844,AW1883,AW1922,AW1961,AW2000,AW2039,AW2078,AW2117,AW2156,AW2195,AW2234,AW2273,AW2312,AW2351,AW2390,AW2429,AW2468,AW2507,AW2546,AW2585,AW2624,AW2663,AW2780,AW2819,AW2858,AW2897,AW2975,AW3014,AW3092,AW3131,AW3209,AW3248,AW3287,AW3326,AW3365,AW3404,AW3443,AW3482,AW3521,AW3560,AW3599,AW3638,AW3677,AW3716,AW3755,AW3794,AW3833,AW3872,AW3911,AW3950,AW3989,AW4028,AW4067,AW4106,AW4145,AW4184,AW4223,AW4262,AW4301,AW4340,AW4379,AW4418,AW4457,AW4496,AW4535,AW4574,AW4613,AW4652,AW4691,AW4730,AW4769,AW4808,AW4847,AW4886,AW4925,AW4964,AW5003,AW5042,AW5081,AW5120,AW5159,AW5198,AW5237,AW5276,AW5315,AW5354,AW5393,AW5432,AW5471,AW5510,AW5549,AW5588,AW5627,AW5666,AW5783,AW5822,AW5861,AW5900,AW5939,AW5978,AW6017,AW6056,AW6095,AW6134,AW6173,AW6212,AW6251,AW6290,AW6329,AW6368,AW6407,AW6446,AW6485,AW6524,AW6563,AW6602,AW6641,AW6680,AW6719,AW6758,AW6797,AW6836,AW6914,AW6953,AW6992,AW7070,AW7109,AW7148)</f>
        <v>0</v>
      </c>
      <c r="AX8669" s="26"/>
      <c r="AY8669" s="26"/>
      <c r="AZ8669" s="26"/>
      <c r="BA8669" s="159">
        <f>SUBTOTAL(9,BA11,BA50,BA89,BA128,BA167,BA206,BA245,BA284,BA323,BA362,BA401,BA440,BA479,BA596,BA635,BA713,BA791,BA830,BA869,BA908,BA947,BA986,BA1025,BA1064,BA1103,BA1142,BA1181,BA1220,BA1259,BA1298,BA1337,BA1376,BA1415,BA1454,BA1493,BA1532,BA1571,BA1610,BA1649,BA1688,BA1727,BA1766,BA1805,BA1844,BA1883,BA1922,BA1961,BA2000,BA2039,BA2078,BA2117,BA2156,BA2195,BA2234,BA2273,BA2312,BA2351,BA2390,BA2429,BA2468,BA2507,BA2546,BA2585,BA2624,BA2663,BA2780,BA2819,BA2858,BA2897,BA2975,BA3014,BA3092,BA3131,BA3209,BA3248,BA3287,BA3326,BA3365,BA3404,BA3443,BA3482,BA3521,BA3560,BA3599,BA3638,BA3677,BA3716,BA3755,BA3794,BA3833,BA3872,BA3911,BA3950,BA3989,BA4028,BA4067,BA4106,BA4145,BA4184,BA4223,BA4262,BA4301,BA4340,BA4379,BA4418,BA4457,BA4496,BA4535,BA4574,BA4613,BA4652,BA4691,BA4730,BA4769,BA4808,BA4847,BA4886,BA4925,BA4964,BA5003,BA5042,BA5081,BA5120,BA5159,BA5198,BA5237,BA5276,BA5315,BA5354,BA5393,BA5432,BA5471,BA5510,BA5549,BA5588,BA5627,BA5666,BA5783,BA5822,BA5861,BA5900,BA5939,BA5978,BA6017,BA6056,BA6095,BA6134,BA6173,BA6212,BA6251,BA6290,BA6329,BA6368,BA6407,BA6446,BA6485,BA6524,BA6563,BA6602,BA6641,BA6680,BA6719,BA6758,BA6797,BA6836,BA6914,BA6953,BA6992,BA7070,BA7109,BA7148,BA7186,BA7303,BA7342,BA7381,BA7420,BA7459,BA7498,BA7537,BA7576,BA7615,BA7654,BA7693,BA7732,BA7771,BA7810,BA7849,BA7888,BA7927,BA7966,BA8005,BA8044,BA8083,BA8122,BA8161,BA8200,BA8239,BA8278,BA8317,BA8356,BA8395,BA8434,BA8473,BA8512,BA8551,BA8590,BA8629,BA7225,BA7264)</f>
        <v>0</v>
      </c>
      <c r="BB8669" s="159">
        <f>SUBTOTAL(9,BB11,BB50,BB89,BB128,BB167,BB206,BB245,BB284,BB323,BB362,BB401,BB440,BB479,BB596,BB635,BB713,BB791,BB830,BB869,BB908,BB947,BB986,BB1025,BB1064,BB1103,BB1142,BB1181,BB1220,BB1259,BB1298,BB1337,BB1376,BB1415,BB1454,BB1493,BB1532,BB1571,BB1610,BB1649,BB1688,BB1727,BB1766,BB1805,BB1844,BB1883,BB1922,BB1961,BB2000,BB2039,BB2078,BB2117,BB2156,BB2195,BB2234,BB2273,BB2312,BB2351,BB2390,BB2429,BB2468,BB2507,BB2546,BB2585,BB2624,BB2663,BB2780,BB2819,BB2858,BB2897,BB2975,BB3014,BB3092,BB3131,BB3209,BB3248,BB3287,BB3326,BB3365,BB3404,BB3443,BB3482,BB3521,BB3560,BB3599,BB3638,BB3677,BB3716,BB3755,BB3794,BB3833,BB3872,BB3911,BB3950,BB3989,BB4028,BB4067,BB4106,BB4145,BB4184,BB4223,BB4262,BB4301,BB4340,BB4379,BB4418,BB4457,BB4496,BB4535,BB4574,BB4613,BB4652,BB4691,BB4730,BB4769,BB4808,BB4847,BB4886,BB4925,BB4964,BB5003,BB5042,BB5081,BB5120,BB5159,BB5198,BB5237,BB5276,BB5315,BB5354,BB5393,BB5432,BB5471,BB5510,BB5549,BB5588,BB5627,BB5666,BB5783,BB5822,BB5861,BB5900,BB5939,BB5978,BB6017,BB6056,BB6095,BB6134,BB6173,BB6212,BB6251,BB6290,BB6329,BB6368,BB6407,BB6446,BB6485,BB6524,BB6563,BB6602,BB6641,BB6680,BB6719,BB6758,BB6797,BB6836,BB6914,BB6953,BB6992,BB7070,BB7109,BB7148,BB7186,BB7303,BB7342,BB7381,BB7420,BB7459,BB7498,BB7537,BB7576,BB7615,BB7654,BB7693,BB7732,BB7771,BB7810,BB7849,BB7888,BB7927,BB7966,BB8005,BB8044,BB8083,BB8122,BB8161,BB8200,BB8239,BB8278,BB8317,BB8356,BB8395,BB8434,BB8473,BB8512,BB8551,BB8590,BB8629)</f>
        <v>0</v>
      </c>
      <c r="BC8669" s="26"/>
      <c r="BD8669" s="26"/>
      <c r="BE8669" s="26"/>
      <c r="BF8669" s="159">
        <f>SUBTOTAL(9,BF11,BF50,BF89,BF128,BF167,BF206,BF245,BF284,BF323,BF362,BF401,BF440,BF479,BF596,BF635,BF713,BF791,BF830,BF869,BF908,BF947,BF986,BF1025,BF1064,BF1103,BF1142,BF1181,BF1220,BF1259,BF1298,BF1337,BF1376,BF1415,BF1454,BF1493,BF1532,BF1571,BF1610,BF1649,BF1688,BF1727,BF1766,BF1805,BF1844,BF1883,BF1922,BF1961,BF2000,BF2039,BF2078,BF2117,BF2156,BF2195,BF2234,BF2273,BF2312,BF2351,BF2390,BF2429,BF2468,BF2507,BF2546,BF2585,BF2624,BF2663,BF2780,BF2819,BF2858,BF2897,BF2975,BF3014,BF3092,BF3131,BF3209,BF3248,BF3287,BF3326,BF3365,BF3404,BF3443,BF3482,BF3521,BF3560,BF3599,BF3638,BF3677,BF3716,BF3755,BF3794,BF3833,BF3872,BF3911,BF3950,BF3989,BF4028,BF4067,BF4106,BF4145,BF4184,BF4223,BF4262,BF4301,BF4340,BF4379,BF4418,BF4457,BF4496,BF4535,BF4574,BF4613,BF4652,BF4691,BF4730,BF4769,BF4808,BF4847,BF4886,BF4925,BF4964,BF5003,BF5042,BF5081,BF5120,BF5159,BF5198,BF5237,BF5276,BF5315,BF5354,BF5393,BF5432,BF5471,BF5510,BF5549,BF5588,BF5627,BF5666,BF5783,BF5822,BF5861,BF5900,BF5939,BF5978,BF6017,BF6056,BF6095,BF6134,BF6173,BF6212,BF6251,BF6290,BF6329,BF6368,BF6407,BF6446,BF6485,BF6524,BF6563,BF6602,BF6641,BF6680,BF6719,BF6758,BF6797,BF6836,BF6914,BF6953,BF6992,BF7070,BF7109,BF7148,BF7186,BF7303,BF7342,BF7381,BF7420,BF7459,BF7498,BF7537,BF7576,BF7615,BF7654,BF7693,BF7732,BF7771,BF7810,BF7849,BF7888,BF7927,BF7966,BF8005,BF8044,BF8083,BF8122,BF8161,BF8200,BF8239,BF8278,BF8317,BF8356,BF8395,BF8434,BF8473,BF8512,BF8551,BF8590,BF8629,BF7225,BF7264)</f>
        <v>0</v>
      </c>
      <c r="BG8669" s="159">
        <f>SUBTOTAL(9,BG11,BG50,BG89,BG128,BG167,BG206,BG245,BG284,BG323,BG362,BG401,BG440,BG479,BG596,BG635,BG713,BG791,BG830,BG869,BG908,BG947,BG986,BG1025,BG1064,BG1103,BG1142,BG1181,BG1220,BG1259,BG1298,BG1337,BG1376,BG1415,BG1454,BG1493,BG1532,BG1571,BG1610,BG1649,BG1688,BG1727,BG1766,BG1805,BG1844,BG1883,BG1922,BG1961,BG2000,BG2039,BG2078,BG2117,BG2156,BG2195,BG2234,BG2273,BG2312,BG2351,BG2390,BG2429,BG2468,BG2507,BG2546,BG2585,BG2624,BG2663,BG2780,BG2819,BG2858,BG2897,BG2975,BG3014,BG3092,BG3131,BG3209,BG3248,BG3287,BG3326,BG3365,BG3404,BG3443,BG3482,BG3521,BG3560,BG3599,BG3638,BG3677,BG3716,BG3755,BG3794,BG3833,BG3872,BG3911,BG3950,BG3989,BG4028,BG4067,BG4106,BG4145,BG4184,BG4223,BG4262,BG4301,BG4340,BG4379,BG4418,BG4457,BG4496,BG4535,BG4574,BG4613,BG4652,BG4691,BG4730,BG4769,BG4808,BG4847,BG4886,BG4925,BG4964,BG5003,BG5042,BG5081,BG5120,BG5159,BG5198,BG5237,BG5276,BG5315,BG5354,BG5393,BG5432,BG5471,BG5510,BG5549,BG5588,BG5627,BG5666,BG5783,BG5822,BG5861,BG5900,BG5939,BG5978,BG6017,BG6056,BG6095,BG6134,BG6173,BG6212,BG6251,BG6290,BG6329,BG6368,BG6407,BG6446,BG6485,BG6524,BG6563,BG6602,BG6641,BG6680,BG6719,BG6758,BG6797,BG6836,BG6914,BG6953,BG6992,BG7070,BG7109,BG7148,BG7186,BG7303,BG7342,BG7381,BG7420,BG7459,BG7498,BG7537,BG7576,BG7615,BG7654,BG7693,BG7732,BG7771,BG7810,BG7849,BG7888,BG7927,BG7966,BG8005,BG8044,BG8083,BG8122,BG8161,BG8200,BG8239,BG8278,BG8317,BG8356,BG8395,BG8434,BG8473,BG8512,BG8551,BG8590,BG8629)</f>
        <v>0</v>
      </c>
      <c r="BH8669" s="26"/>
      <c r="BI8669" s="26"/>
      <c r="BJ8669" s="26"/>
      <c r="BK8669" s="159">
        <f>SUBTOTAL(9,BK11,BK50,BK89,BK128,BK167,BK206,BK245,BK284,BK323,BK362,BK401,BK440,BK479,BK596,BK635,BK713,BK791,BK830,BK869,BK908,BK947,BK986,BK1025,BK1064,BK1103,BK1142,BK1181,BK1220,BK1259,BK1298,BK1337,BK1376,BK1415,BK1454,BK1493,BK1532,BK1571,BK1610,BK1649,BK1688,BK1727,BK1766,BK1805,BK1844,BK1883,BK1922,BK1961,BK2000,BK2039,BK2078,BK2117,BK2156,BK2195,BK2234,BK2273,BK2312,BK2351,BK2390,BK2429,BK2468,BK2507,BK2546,BK2585,BK2624,BK2663,BK2780,BK2819,BK2858,BK2897,BK2975,BK3014,BK3092,BK3131,BK3209,BK3248,BK3287,BK3326,BK3365,BK3404,BK3443,BK3482,BK3521,BK3560,BK3599,BK3638,BK3677,BK3716,BK3755,BK3794,BK3833,BK3872,BK3911,BK3950,BK3989,BK4028,BK4067,BK4106,BK4145,BK4184,BK4223,BK4262,BK4301,BK4340,BK4379,BK4418,BK4457,BK4496,BK4535,BK4574,BK4613,BK4652,BK4691,BK4730,BK4769,BK4808,BK4847,BK4886,BK4925,BK4964,BK5003,BK5042,BK5081,BK5120,BK5159,BK5198,BK5237,BK5276,BK5315,BK5354,BK5393,BK5432,BK5471,BK5510,BK5549,BK5588,BK5627,BK5666,BK5783,BK5822,BK5861,BK5900,BK5939,BK5978,BK6017,BK6056,BK6095,BK6134,BK6173,BK6212,BK6251,BK6290,BK6329,BK6368,BK6407,BK6446,BK6485,BK6524,BK6563,BK6602,BK6641,BK6680,BK6719,BK6758,BK6797,BK6836,BK6914,BK6953,BK6992,BK7070,BK7109,BK7148,BK7186,BK7303,BK7342,BK7381,BK7420,BK7459,BK7498,BK7537,BK7576,BK7615,BK7654,BK7693,BK7732,BK7771,BK7810,BK7849,BK7888,BK7927,BK7966,BK8005,BK8044,BK8083,BK8122,BK8161,BK8200,BK8239,BK8278,BK8317,BK8356,BK8395,BK8434,BK8473,BK8512,BK8551,BK8590,BK8629,BK7225,BK7264)</f>
        <v>0</v>
      </c>
      <c r="BL8669" s="159">
        <f>SUBTOTAL(9,BL11,BL50,BL89,BL128,BL167,BL206,BL245,BL284,BL323,BL362,BL401,BL440,BL479,BL596,BL635,BL713,BL791,BL830,BL869,BL908,BL947,BL986,BL1025,BL1064,BL1103,BL1142,BL1181,BL1220,BL1259,BL1298,BL1337,BL1376,BL1415,BL1454,BL1493,BL1532,BL1571,BL1610,BL1649,BL1688,BL1727,BL1766,BL1805,BL1844,BL1883,BL1922,BL1961,BL2000,BL2039,BL2078,BL2117,BL2156,BL2195,BL2234,BL2273,BL2312,BL2351,BL2390,BL2429,BL2468,BL2507,BL2546,BL2585,BL2624,BL2663,BL2780,BL2819,BL2858,BL2897,BL2975,BL3014,BL3092,BL3131,BL3209,BL3248,BL3287,BL3326,BL3365,BL3404,BL3443,BL3482,BL3521,BL3560,BL3599,BL3638,BL3677,BL3716,BL3755,BL3794,BL3833,BL3872,BL3911,BL3950,BL3989,BL4028,BL4067,BL4106,BL4145,BL4184,BL4223,BL4262,BL4301,BL4340,BL4379,BL4418,BL4457,BL4496,BL4535,BL4574,BL4613,BL4652,BL4691,BL4730,BL4769,BL4808,BL4847,BL4886,BL4925,BL4964,BL5003,BL5042,BL5081,BL5120,BL5159,BL5198,BL5237,BL5276,BL5315,BL5354,BL5393,BL5432,BL5471,BL5510,BL5549,BL5588,BL5627,BL5666,BL5783,BL5822,BL5861,BL5900,BL5939,BL5978,BL6017,BL6056,BL6095,BL6134,BL6173,BL6212,BL6251,BL6290,BL6329,BL6368,BL6407,BL6446,BL6485,BL6524,BL6563,BL6602,BL6641,BL6680,BL6719,BL6758,BL6797,BL6836,BL6914,BL6953,BL6992,BL7070,BL7109,BL7148,BL7186,BL7303,BL7342,BL7381,BL7420,BL7459,BL7498,BL7537,BL7576,BL7615,BL7654,BL7693,BL7732,BL7771,BL7810,BL7849,BL7888,BL7927,BL7966,BL8005,BL8044,BL8083,BL8122,BL8161,BL8200,BL8239,BL8278,BL8317,BL8356,BL8395,BL8434,BL8473,BL8512,BL8551,BL8590,BL8629)</f>
        <v>0</v>
      </c>
      <c r="BM8669" s="26"/>
      <c r="BN8669" s="26"/>
      <c r="BO8669" s="26"/>
      <c r="BP8669" s="159">
        <f>SUBTOTAL(9,BP11,BP50,BP89,BP128,BP167,BP206,BP245,BP284,BP323,BP362,BP401,BP440,BP479,BP596,BP635,BP713,BP791,BP830,BP869,BP908,BP947,BP986,BP1025,BP1064,BP1103,BP1142,BP1181,BP1220,BP1259,BP1298,BP1337,BP1376,BP1415,BP1454,BP1493,BP1532,BP1571,BP1610,BP1649,BP1688,BP1727,BP1766,BP1805,BP1844,BP1883,BP1922,BP1961,BP2000,BP2039,BP2078,BP2117,BP2156,BP2195,BP2234,BP2273,BP2312,BP2351,BP2390,BP2429,BP2468,BP2507,BP2546,BP2585,BP2624,BP2663,BP2780,BP2819,BP2858,BP2897,BP2975,BP3014,BP3092,BP3131,BP3209,BP3248,BP3287,BP3326,BP3365,BP3404,BP3443,BP3482,BP3521,BP3560,BP3599,BP3638,BP3677,BP3716,BP3755,BP3794,BP3833,BP3872,BP3911,BP3950,BP3989,BP4028,BP4067,BP4106,BP4145,BP4184,BP4223,BP4262,BP4301,BP4340,BP4379,BP4418,BP4457,BP4496,BP4535,BP4574,BP4613,BP4652,BP4691,BP4730,BP4769,BP4808,BP4847,BP4886,BP4925,BP4964,BP5003,BP5042,BP5081,BP5120,BP5159,BP5198,BP5237,BP5276,BP5315,BP5354,BP5393,BP5432,BP5471,BP5510,BP5549,BP5588,BP5627,BP5666,BP5783,BP5822,BP5861,BP5900,BP5939,BP5978,BP6017,BP6056,BP6095,BP6134,BP6173,BP6212,BP6251,BP6290,BP6329,BP6368,BP6407,BP6446,BP6485,BP6524,BP6563,BP6602,BP6641,BP6680,BP6719,BP6758,BP6797,BP6836,BP6914,BP6953,BP6992,BP7070,BP7109,BP7148,BP7186,BP7303,BP7342,BP7381,BP7420,BP7459,BP7498,BP7537,BP7576,BP7615,BP7654,BP7693,BP7732,BP7771,BP7810,BP7849,BP7888,BP7927,BP7966,BP8005,BP8044,BP8083,BP8122,BP8161,BP8200,BP8239,BP8278,BP8317,BP8356,BP8395,BP8434,BP8473,BP8512,BP8551,BP8590,BP8629,BP7225,BP7264)</f>
        <v>0</v>
      </c>
      <c r="BQ8669" s="159">
        <f>SUBTOTAL(9,BQ11,BQ50,BQ89,BQ128,BQ167,BQ206,BQ245,BQ284,BQ323,BQ362,BQ401,BQ440,BQ479,BQ596,BQ635,BQ713,BQ791,BQ830,BQ869,BQ908,BQ947,BQ986,BQ1025,BQ1064,BQ1103,BQ1142,BQ1181,BQ1220,BQ1259,BQ1298,BQ1337,BQ1376,BQ1415,BQ1454,BQ1493,BQ1532,BQ1571,BQ1610,BQ1649,BQ1688,BQ1727,BQ1766,BQ1805,BQ1844,BQ1883,BQ1922,BQ1961,BQ2000,BQ2039,BQ2078,BQ2117,BQ2156,BQ2195,BQ2234,BQ2273,BQ2312,BQ2351,BQ2390,BQ2429,BQ2468,BQ2507,BQ2546,BQ2585,BQ2624,BQ2663,BQ2780,BQ2819,BQ2858,BQ2897,BQ2975,BQ3014,BQ3092,BQ3131,BQ3209,BQ3248,BQ3287,BQ3326,BQ3365,BQ3404,BQ3443,BQ3482,BQ3521,BQ3560,BQ3599,BQ3638,BQ3677,BQ3716,BQ3755,BQ3794,BQ3833,BQ3872,BQ3911,BQ3950,BQ3989,BQ4028,BQ4067,BQ4106,BQ4145,BQ4184,BQ4223,BQ4262,BQ4301,BQ4340,BQ4379,BQ4418,BQ4457,BQ4496,BQ4535,BQ4574,BQ4613,BQ4652,BQ4691,BQ4730,BQ4769,BQ4808,BQ4847,BQ4886,BQ4925,BQ4964,BQ5003,BQ5042,BQ5081,BQ5120,BQ5159,BQ5198,BQ5237,BQ5276,BQ5315,BQ5354,BQ5393,BQ5432,BQ5471,BQ5510,BQ5549,BQ5588,BQ5627,BQ5666,BQ5783,BQ5822,BQ5861,BQ5900,BQ5939,BQ5978,BQ6017,BQ6056,BQ6095,BQ6134,BQ6173,BQ6212,BQ6251,BQ6290,BQ6329,BQ6368,BQ6407,BQ6446,BQ6485,BQ6524,BQ6563,BQ6602,BQ6641,BQ6680,BQ6719,BQ6758,BQ6797,BQ6836,BQ6914,BQ6953,BQ6992,BQ7070,BQ7109,BQ7148,BQ7186,BQ7303,BQ7342,BQ7381,BQ7420,BQ7459,BQ7498,BQ7537,BQ7576,BQ7615,BQ7654,BQ7693,BQ7732,BQ7771,BQ7810,BQ7849,BQ7888,BQ7927,BQ7966,BQ8005,BQ8044,BQ8083,BQ8122,BQ8161,BQ8200,BQ8239,BQ8278,BQ8317,BQ8356,BQ8395,BQ8434,BQ8473,BQ8512,BQ8551,BQ8590,BQ8629)</f>
        <v>0</v>
      </c>
      <c r="BR8669" s="26"/>
      <c r="BS8669" s="26"/>
      <c r="BT8669" s="26"/>
      <c r="BU8669" s="159">
        <f>SUBTOTAL(9,BU11,BU50,BU89,BU128,BU167,BU206,BU245,BU284,BU323,BU362,BU401,BU440,BU479,BU596,BU635,BU713,BU791,BU830,BU869,BU908,BU947,BU986,BU1025,BU1064,BU1103,BU1142,BU1181,BU1220,BU1259,BU1298,BU1337,BU1376,BU1415,BU1454,BU1493,BU1532,BU1571,BU1610,BU1649,BU1688,BU1727,BU1766,BU1805,BU1844,BU1883,BU1922,BU1961,BU2000,BU2039,BU2078,BU2117,BU2156,BU2195,BU2234,BU2273,BU2312,BU2351,BU2390,BU2429,BU2468,BU2507,BU2546,BU2585,BU2624,BU2663,BU2780,BU2819,BU2858,BU2897,BU2975,BU3014,BU3092,BU3131,BU3209,BU3248,BU3287,BU3326,BU3365,BU3404,BU3443,BU3482,BU3521,BU3560,BU3599,BU3638,BU3677,BU3716,BU3755,BU3794,BU3833,BU3872,BU3911,BU3950,BU3989,BU4028,BU4067,BU4106,BU4145,BU4184,BU4223,BU4262,BU4301,BU4340,BU4379,BU4418,BU4457,BU4496,BU4535,BU4574,BU4613,BU4652,BU4691,BU4730,BU4769,BU4808,BU4847,BU4886,BU4925,BU4964,BU5003,BU5042,BU5081,BU5120,BU5159,BU5198,BU5237,BU5276,BU5315,BU5354,BU5393,BU5432,BU5471,BU5510,BU5549,BU5588,BU5627,BU5666,BU5783,BU5822,BU5861,BU5900,BU5939,BU5978,BU6017,BU6056,BU6095,BU6134,BU6173,BU6212,BU6251,BU6290,BU6329,BU6368,BU6407,BU6446,BU6485,BU6524,BU6563,BU6602,BU6641,BU6680,BU6719,BU6758,BU6797,BU6836,BU6914,BU6953,BU6992,BU7070,BU7109,BU7148,BU7186,BU7303,BU7342,BU7381,BU7420,BU7459,BU7498,BU7537,BU7576,BU7615,BU7654,BU7693,BU7732,BU7771,BU7810,BU7849,BU7888,BU7927,BU7966,BU8005,BU8044,BU8083,BU8122,BU8161,BU8200,BU8239,BU8278,BU8317,BU8356,BU8395,BU8434,BU8473,BU8512,BU8551,BU8590,BU8629,BU7225,BU7264)</f>
        <v>0</v>
      </c>
      <c r="BV8669" s="159">
        <f>SUBTOTAL(9,BV11,BV50,BV89,BV128,BV167,BV206,BV245,BV284,BV323,BV362,BV401,BV440,BV479,BV596,BV635,BV713,BV791,BV830,BV869,BV908,BV947,BV986,BV1025,BV1064,BV1103,BV1142,BV1181,BV1220,BV1259,BV1298,BV1337,BV1376,BV1415,BV1454,BV1493,BV1532,BV1571,BV1610,BV1649,BV1688,BV1727,BV1766,BV1805,BV1844,BV1883,BV1922,BV1961,BV2000,BV2039,BV2078,BV2117,BV2156,BV2195,BV2234,BV2273,BV2312,BV2351,BV2390,BV2429,BV2468,BV2507,BV2546,BV2585,BV2624,BV2663,BV2780,BV2819,BV2858,BV2897,BV2975,BV3014,BV3092,BV3131,BV3209,BV3248,BV3287,BV3326,BV3365,BV3404,BV3443,BV3482,BV3521,BV3560,BV3599,BV3638,BV3677,BV3716,BV3755,BV3794,BV3833,BV3872,BV3911,BV3950,BV3989,BV4028,BV4067,BV4106,BV4145,BV4184,BV4223,BV4262,BV4301,BV4340,BV4379,BV4418,BV4457,BV4496,BV4535,BV4574,BV4613,BV4652,BV4691,BV4730,BV4769,BV4808,BV4847,BV4886,BV4925,BV4964,BV5003,BV5042,BV5081,BV5120,BV5159,BV5198,BV5237,BV5276,BV5315,BV5354,BV5393,BV5432,BV5471,BV5510,BV5549,BV5588,BV5627,BV5666,BV5783,BV5822,BV5861,BV5900,BV5939,BV5978,BV6017,BV6056,BV6095,BV6134,BV6173,BV6212,BV6251,BV6290,BV6329,BV6368,BV6407,BV6446,BV6485,BV6524,BV6563,BV6602,BV6641,BV6680,BV6719,BV6758,BV6797,BV6836,BV6914,BV6953,BV6992,BV7070,BV7109,BV7148,BV7186,BV7303,BV7342,BV7381,BV7420,BV7459,BV7498,BV7537,BV7576,BV7615,BV7654,BV7693,BV7732,BV7771,BV7810,BV7849,BV7888,BV7927,BV7966,BV8005,BV8044,BV8083,BV8122,BV8161,BV8200,BV8239,BV8278,BV8317,BV8356,BV8395,BV8434,BV8473,BV8512,BV8551,BV8590,BV8629)</f>
        <v>0</v>
      </c>
    </row>
    <row r="8670" spans="1:74" s="23" customFormat="1" ht="30.75" hidden="1" customHeight="1" x14ac:dyDescent="0.3">
      <c r="A8670" s="25"/>
      <c r="B8670" s="25"/>
      <c r="C8670" s="25"/>
      <c r="D8670" s="25" t="s">
        <v>317</v>
      </c>
      <c r="E8670" s="25"/>
      <c r="F8670" s="25"/>
      <c r="G8670" s="25"/>
      <c r="H8670" s="24">
        <v>2024</v>
      </c>
      <c r="I8670" s="25" t="s">
        <v>286</v>
      </c>
      <c r="J8670" s="25" t="s">
        <v>341</v>
      </c>
      <c r="K8670" s="25" t="s">
        <v>320</v>
      </c>
      <c r="L8670" s="159">
        <f t="shared" si="467"/>
        <v>0</v>
      </c>
      <c r="M8670" s="159">
        <f t="shared" si="468"/>
        <v>0</v>
      </c>
      <c r="N8670" s="159"/>
      <c r="O8670" s="26"/>
      <c r="P8670" s="26"/>
      <c r="Q8670" s="26"/>
      <c r="R8670" s="161">
        <f t="shared" si="463"/>
        <v>0</v>
      </c>
      <c r="S8670" s="159">
        <f t="shared" si="463"/>
        <v>0</v>
      </c>
      <c r="T8670" s="26"/>
      <c r="U8670" s="26"/>
      <c r="V8670" s="26"/>
      <c r="W8670" s="161"/>
      <c r="X8670" s="159"/>
      <c r="Y8670" s="26"/>
      <c r="Z8670" s="26"/>
      <c r="AA8670" s="26"/>
      <c r="AB8670" s="161"/>
      <c r="AC8670" s="159"/>
      <c r="AD8670" s="26"/>
      <c r="AE8670" s="26"/>
      <c r="AF8670" s="26"/>
      <c r="AG8670" s="161">
        <v>0</v>
      </c>
      <c r="AH8670" s="159">
        <v>0</v>
      </c>
      <c r="AI8670" s="26"/>
      <c r="AJ8670" s="26"/>
      <c r="AK8670" s="26"/>
      <c r="AL8670" s="161">
        <f t="shared" si="466"/>
        <v>0</v>
      </c>
      <c r="AM8670" s="159">
        <f t="shared" si="466"/>
        <v>0</v>
      </c>
      <c r="AN8670" s="26"/>
      <c r="AO8670" s="26"/>
      <c r="AP8670" s="26"/>
      <c r="AQ8670" s="161">
        <f t="shared" si="460"/>
        <v>0</v>
      </c>
      <c r="AR8670" s="159">
        <f t="shared" si="460"/>
        <v>0</v>
      </c>
      <c r="AS8670" s="159"/>
      <c r="AT8670" s="159"/>
      <c r="AU8670" s="159"/>
      <c r="AV8670" s="159">
        <f t="shared" si="465"/>
        <v>0</v>
      </c>
      <c r="AW8670" s="159">
        <f>SUBTOTAL(9,AW12,AW51,AW90,AW129,AW168,AW207,AW246,AW285,AW324,AW363,AW402,AW441,AW480,AW597,AW636,AW714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2781,AW2820,AW2859,AW2898,AW2976,AW3015,AW3093,AW3132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5784,AW5823,AW5862,AW5901,AW5940,AW5979,AW6018,AW6057,AW6096,AW6135,AW6174,AW6213,AW6252,AW6291,AW6330,AW6369,AW6408,AW6447,AW6486,AW6525,AW6564,AW6603,AW6642,AW6681,AW6720,AW6759,AW6798,AW6837,AW6915,AW6954,AW6993,AW7071,AW7110,AW7149)</f>
        <v>0</v>
      </c>
      <c r="AX8670" s="26"/>
      <c r="AY8670" s="26"/>
      <c r="AZ8670" s="26"/>
      <c r="BA8670" s="161">
        <f>SUBTOTAL(9,BA12,BA51,BA90,BA129,BA168,BA207,BA246,BA285,BA324,BA363,BA402,BA441,BA480,BA597,BA636,BA714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2781,BA2820,BA2859,BA2898,BA2976,BA3015,BA3093,BA3132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5784,BA5823,BA5862,BA5901,BA5940,BA5979,BA6018,BA6057,BA6096,BA6135,BA6174,BA6213,BA6252,BA6291,BA6330,BA6369,BA6408,BA6447,BA6486,BA6525,BA6564,BA6603,BA6642,BA6681,BA6720,BA6759,BA6798,BA6837,BA6915,BA6954,BA6993,BA7071,BA7110,BA7149,BA7187,BA7304,BA7343,BA7382,BA7421,BA7460,BA7499,BA7538,BA7577,BA7616,BA7655,BA7694,BA7733,BA7772,BA7811,BA7850,BA7889,BA7928,BA7967,BA8006,BA8045,BA8084,BA8123,BA8162,BA8201,BA8240,BA8279,BA8318,BA8357,BA8396,BA8435,BA8474,BA8513,BA8552,BA8591,BA8630,BA7226,BA7265)</f>
        <v>0</v>
      </c>
      <c r="BB8670" s="161">
        <f>SUBTOTAL(9,BB12,BB51,BB90,BB129,BB168,BB207,BB246,BB285,BB324,BB363,BB402,BB441,BB480,BB597,BB636,BB714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2781,BB2820,BB2859,BB2898,BB2976,BB3015,BB3093,BB3132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5784,BB5823,BB5862,BB5901,BB5940,BB5979,BB6018,BB6057,BB6096,BB6135,BB6174,BB6213,BB6252,BB6291,BB6330,BB6369,BB6408,BB6447,BB6486,BB6525,BB6564,BB6603,BB6642,BB6681,BB6720,BB6759,BB6798,BB6837,BB6915,BB6954,BB6993,BB7071,BB7110,BB7149,BB7187,BB7304,BB7343,BB7382,BB7421,BB7460,BB7499,BB7538,BB7577,BB7616,BB7655,BB7694,BB7733,BB7772,BB7811,BB7850,BB7889,BB7928,BB7967,BB8006,BB8045,BB8084,BB8123,BB8162,BB8201,BB8240,BB8279,BB8318,BB8357,BB8396,BB8435,BB8474,BB8513,BB8552,BB8591,BB8630,BB7226,BB7265)</f>
        <v>0</v>
      </c>
      <c r="BC8670" s="26"/>
      <c r="BD8670" s="26"/>
      <c r="BE8670" s="26"/>
      <c r="BF8670" s="161">
        <f>SUBTOTAL(9,BF12,BF51,BF90,BF129,BF168,BF207,BF246,BF285,BF324,BF363,BF402,BF441,BF480,BF597,BF636,BF714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2781,BF2820,BF2859,BF2898,BF2976,BF3015,BF3093,BF3132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5784,BF5823,BF5862,BF5901,BF5940,BF5979,BF6018,BF6057,BF6096,BF6135,BF6174,BF6213,BF6252,BF6291,BF6330,BF6369,BF6408,BF6447,BF6486,BF6525,BF6564,BF6603,BF6642,BF6681,BF6720,BF6759,BF6798,BF6837,BF6915,BF6954,BF6993,BF7071,BF7110,BF7149,BF7187,BF7304,BF7343,BF7382,BF7421,BF7460,BF7499,BF7538,BF7577,BF7616,BF7655,BF7694,BF7733,BF7772,BF7811,BF7850,BF7889,BF7928,BF7967,BF8006,BF8045,BF8084,BF8123,BF8162,BF8201,BF8240,BF8279,BF8318,BF8357,BF8396,BF8435,BF8474,BF8513,BF8552,BF8591,BF8630,BF7226,BF7265)</f>
        <v>0</v>
      </c>
      <c r="BG8670" s="161">
        <f>SUBTOTAL(9,BG12,BG51,BG90,BG129,BG168,BG207,BG246,BG285,BG324,BG363,BG402,BG441,BG480,BG597,BG636,BG714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2781,BG2820,BG2859,BG2898,BG2976,BG3015,BG3093,BG3132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5784,BG5823,BG5862,BG5901,BG5940,BG5979,BG6018,BG6057,BG6096,BG6135,BG6174,BG6213,BG6252,BG6291,BG6330,BG6369,BG6408,BG6447,BG6486,BG6525,BG6564,BG6603,BG6642,BG6681,BG6720,BG6759,BG6798,BG6837,BG6915,BG6954,BG6993,BG7071,BG7110,BG7149,BG7187,BG7304,BG7343,BG7382,BG7421,BG7460,BG7499,BG7538,BG7577,BG7616,BG7655,BG7694,BG7733,BG7772,BG7811,BG7850,BG7889,BG7928,BG7967,BG8006,BG8045,BG8084,BG8123,BG8162,BG8201,BG8240,BG8279,BG8318,BG8357,BG8396,BG8435,BG8474,BG8513,BG8552,BG8591,BG8630,BG7226,BG7265)</f>
        <v>0</v>
      </c>
      <c r="BH8670" s="26"/>
      <c r="BI8670" s="26"/>
      <c r="BJ8670" s="26"/>
      <c r="BK8670" s="161">
        <f>SUBTOTAL(9,BK12,BK51,BK90,BK129,BK168,BK207,BK246,BK285,BK324,BK363,BK402,BK441,BK480,BK597,BK636,BK714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2781,BK2820,BK2859,BK2898,BK2976,BK3015,BK3093,BK3132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5784,BK5823,BK5862,BK5901,BK5940,BK5979,BK6018,BK6057,BK6096,BK6135,BK6174,BK6213,BK6252,BK6291,BK6330,BK6369,BK6408,BK6447,BK6486,BK6525,BK6564,BK6603,BK6642,BK6681,BK6720,BK6759,BK6798,BK6837,BK6915,BK6954,BK6993,BK7071,BK7110,BK7149,BK7187,BK7304,BK7343,BK7382,BK7421,BK7460,BK7499,BK7538,BK7577,BK7616,BK7655,BK7694,BK7733,BK7772,BK7811,BK7850,BK7889,BK7928,BK7967,BK8006,BK8045,BK8084,BK8123,BK8162,BK8201,BK8240,BK8279,BK8318,BK8357,BK8396,BK8435,BK8474,BK8513,BK8552,BK8591,BK8630,BK7226,BK7265)</f>
        <v>0</v>
      </c>
      <c r="BL8670" s="161">
        <f>SUBTOTAL(9,BL12,BL51,BL90,BL129,BL168,BL207,BL246,BL285,BL324,BL363,BL402,BL441,BL480,BL597,BL636,BL714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2781,BL2820,BL2859,BL2898,BL2976,BL3015,BL3093,BL3132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5784,BL5823,BL5862,BL5901,BL5940,BL5979,BL6018,BL6057,BL6096,BL6135,BL6174,BL6213,BL6252,BL6291,BL6330,BL6369,BL6408,BL6447,BL6486,BL6525,BL6564,BL6603,BL6642,BL6681,BL6720,BL6759,BL6798,BL6837,BL6915,BL6954,BL6993,BL7071,BL7110,BL7149,BL7187,BL7304,BL7343,BL7382,BL7421,BL7460,BL7499,BL7538,BL7577,BL7616,BL7655,BL7694,BL7733,BL7772,BL7811,BL7850,BL7889,BL7928,BL7967,BL8006,BL8045,BL8084,BL8123,BL8162,BL8201,BL8240,BL8279,BL8318,BL8357,BL8396,BL8435,BL8474,BL8513,BL8552,BL8591,BL8630,BL7226,BL7265)</f>
        <v>0</v>
      </c>
      <c r="BM8670" s="26"/>
      <c r="BN8670" s="26"/>
      <c r="BO8670" s="26"/>
      <c r="BP8670" s="161">
        <f>SUBTOTAL(9,BP12,BP51,BP90,BP129,BP168,BP207,BP246,BP285,BP324,BP363,BP402,BP441,BP480,BP597,BP636,BP714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2781,BP2820,BP2859,BP2898,BP2976,BP3015,BP3093,BP3132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5784,BP5823,BP5862,BP5901,BP5940,BP5979,BP6018,BP6057,BP6096,BP6135,BP6174,BP6213,BP6252,BP6291,BP6330,BP6369,BP6408,BP6447,BP6486,BP6525,BP6564,BP6603,BP6642,BP6681,BP6720,BP6759,BP6798,BP6837,BP6915,BP6954,BP6993,BP7071,BP7110,BP7149,BP7187,BP7304,BP7343,BP7382,BP7421,BP7460,BP7499,BP7538,BP7577,BP7616,BP7655,BP7694,BP7733,BP7772,BP7811,BP7850,BP7889,BP7928,BP7967,BP8006,BP8045,BP8084,BP8123,BP8162,BP8201,BP8240,BP8279,BP8318,BP8357,BP8396,BP8435,BP8474,BP8513,BP8552,BP8591,BP8630,BP7226,BP7265)</f>
        <v>0</v>
      </c>
      <c r="BQ8670" s="161">
        <f>SUBTOTAL(9,BQ12,BQ51,BQ90,BQ129,BQ168,BQ207,BQ246,BQ285,BQ324,BQ363,BQ402,BQ441,BQ480,BQ597,BQ636,BQ714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2781,BQ2820,BQ2859,BQ2898,BQ2976,BQ3015,BQ3093,BQ3132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5784,BQ5823,BQ5862,BQ5901,BQ5940,BQ5979,BQ6018,BQ6057,BQ6096,BQ6135,BQ6174,BQ6213,BQ6252,BQ6291,BQ6330,BQ6369,BQ6408,BQ6447,BQ6486,BQ6525,BQ6564,BQ6603,BQ6642,BQ6681,BQ6720,BQ6759,BQ6798,BQ6837,BQ6915,BQ6954,BQ6993,BQ7071,BQ7110,BQ7149,BQ7187,BQ7304,BQ7343,BQ7382,BQ7421,BQ7460,BQ7499,BQ7538,BQ7577,BQ7616,BQ7655,BQ7694,BQ7733,BQ7772,BQ7811,BQ7850,BQ7889,BQ7928,BQ7967,BQ8006,BQ8045,BQ8084,BQ8123,BQ8162,BQ8201,BQ8240,BQ8279,BQ8318,BQ8357,BQ8396,BQ8435,BQ8474,BQ8513,BQ8552,BQ8591,BQ8630,BQ7226,BQ7265)</f>
        <v>0</v>
      </c>
      <c r="BR8670" s="26"/>
      <c r="BS8670" s="26"/>
      <c r="BT8670" s="26"/>
      <c r="BU8670" s="161">
        <f>SUBTOTAL(9,BU12,BU51,BU90,BU129,BU168,BU207,BU246,BU285,BU324,BU363,BU402,BU441,BU480,BU597,BU636,BU714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2781,BU2820,BU2859,BU2898,BU2976,BU3015,BU3093,BU3132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5784,BU5823,BU5862,BU5901,BU5940,BU5979,BU6018,BU6057,BU6096,BU6135,BU6174,BU6213,BU6252,BU6291,BU6330,BU6369,BU6408,BU6447,BU6486,BU6525,BU6564,BU6603,BU6642,BU6681,BU6720,BU6759,BU6798,BU6837,BU6915,BU6954,BU6993,BU7071,BU7110,BU7149,BU7187,BU7304,BU7343,BU7382,BU7421,BU7460,BU7499,BU7538,BU7577,BU7616,BU7655,BU7694,BU7733,BU7772,BU7811,BU7850,BU7889,BU7928,BU7967,BU8006,BU8045,BU8084,BU8123,BU8162,BU8201,BU8240,BU8279,BU8318,BU8357,BU8396,BU8435,BU8474,BU8513,BU8552,BU8591,BU8630,BU7226,BU7265)</f>
        <v>0</v>
      </c>
      <c r="BV8670" s="161">
        <f>SUBTOTAL(9,BV12,BV51,BV90,BV129,BV168,BV207,BV246,BV285,BV324,BV363,BV402,BV441,BV480,BV597,BV636,BV714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2781,BV2820,BV2859,BV2898,BV2976,BV3015,BV3093,BV3132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5784,BV5823,BV5862,BV5901,BV5940,BV5979,BV6018,BV6057,BV6096,BV6135,BV6174,BV6213,BV6252,BV6291,BV6330,BV6369,BV6408,BV6447,BV6486,BV6525,BV6564,BV6603,BV6642,BV6681,BV6720,BV6759,BV6798,BV6837,BV6915,BV6954,BV6993,BV7071,BV7110,BV7149,BV7187,BV7304,BV7343,BV7382,BV7421,BV7460,BV7499,BV7538,BV7577,BV7616,BV7655,BV7694,BV7733,BV7772,BV7811,BV7850,BV7889,BV7928,BV7967,BV8006,BV8045,BV8084,BV8123,BV8162,BV8201,BV8240,BV8279,BV8318,BV8357,BV8396,BV8435,BV8474,BV8513,BV8552,BV8591,BV8630,BV7226,BV7265)</f>
        <v>0</v>
      </c>
    </row>
    <row r="8671" spans="1:74" s="23" customFormat="1" ht="27" hidden="1" customHeight="1" x14ac:dyDescent="0.3">
      <c r="A8671" s="25"/>
      <c r="B8671" s="25"/>
      <c r="C8671" s="25"/>
      <c r="D8671" s="25" t="s">
        <v>317</v>
      </c>
      <c r="E8671" s="25"/>
      <c r="F8671" s="25"/>
      <c r="G8671" s="25"/>
      <c r="H8671" s="24">
        <v>2024</v>
      </c>
      <c r="I8671" s="25" t="s">
        <v>286</v>
      </c>
      <c r="J8671" s="25" t="s">
        <v>342</v>
      </c>
      <c r="K8671" s="25" t="s">
        <v>320</v>
      </c>
      <c r="L8671" s="159">
        <f t="shared" si="467"/>
        <v>0</v>
      </c>
      <c r="M8671" s="159">
        <f t="shared" si="468"/>
        <v>0</v>
      </c>
      <c r="N8671" s="159"/>
      <c r="O8671" s="159"/>
      <c r="P8671" s="159"/>
      <c r="Q8671" s="159"/>
      <c r="R8671" s="159">
        <f>SUBTOTAL(9,R12,R51,R90,R129,R168,R207,R246,R285,R324,R363,R402,R441,R480,R519,R558,R597,R636,R675,R714,R753,R792,R831,R870,R909,R948,R987,R1026,R1065,R1104,R1143,R1182,R1221,R1260,R1299,R1338,R1377,R1416,R1455,R1494,R1533,R1572,R1611,R1650,R1689,R1728,R1767,R1806,R1845,R1884,R1923,R1962,R2001,R2040,R2079,R2118,R2157,R2196,R2235,R2274,R2313,R2352,R2391,R2430,R2469,R2508,R2547,R2586,R2625,R2664,R2703,R2742,R2781,R2820,R2859,R2898,R2937,R2976,R3015,R3054,R3093,R3132,R3171,R3210,R3249,R3288,R3327,R3366,R3405,R3444,R3483,R3522,R3561,R3600,R3639,R3678,R3717,R3756,R3795,R3834,R3873,R3912,R3951,R3990,R4029,R4068,R4107,R4146,R4185,R4224,R4263,R4302,R4341,R4380,R4419,R4458,R4497,R4536,R4575,R4614,R4653,R4692,R4731,R4770,R4809,R4848,R4887,R4926,R4965,R5004,R5043,R5082,R5121,R5160,R5199,R5238,R5277,R5316,R5355,R5394,R5433,R5472,R5511,R5550,R5589,R5628,R5667,R5706,R5745,R5784,R5823,R5862,R5901,R5940,R5979,R6018,R6057,R6096,R6135,R6174,R6213,R6252,R6291,R6330,R6369,R6408,R6447,R6486,R6525,R6564,R6603,R6642,R6681,R6720,R6759,R6798,R6837,R6876,R6915,R6954,R6993,R7032,R7071,R7110,R7149)</f>
        <v>0</v>
      </c>
      <c r="S8671" s="159">
        <f>SUBTOTAL(9,S12,S51,S90,S129,S168,S207,S246,S285,S324,S363,S402,S441,S480,S519,S558,S597,S636,S675,S714,S753,S792,S831,S870,S909,S948,S987,S1026,S1065,S1104,S1143,S1182,S1221,S1260,S1299,S1338,S1377,S1416,S1455,S1494,S1533,S1572,S1611,S1650,S1689,S1728,S1767,S1806,S1845,S1884,S1923,S1962,S2001,S2040,S2079,S2118,S2157,S2196,S2235,S2274,S2313,S2352,S2391,S2430,S2469,S2508,S2547,S2586,S2625,S2664,S2703,S2742,S2781,S2820,S2859,S2898,S2937,S2976,S3015,S3054,S3093,S3132,S3171,S3210,S3249,S3288,S3327,S3366,S3405,S3444,S3483,S3522,S3561,S3600,S3639,S3678,S3717,S3756,S3795,S3834,S3873,S3912,S3951,S3990,S4029,S4068,S4107,S4146,S4185,S4224,S4263,S4302,S4341,S4380,S4419,S4458,S4497,S4536,S4575,S4614,S4653,S4692,S4731,S4770,S4809,S4848,S4887,S4926,S4965,S5004,S5043,S5082,S5121,S5160,S5199,S5238,S5277,S5316,S5355,S5394,S5433,S5472,S5511,S5550,S5589,S5628,S5667,S5706,S5745,S5784,S5823,S5862,S5901,S5940,S5979,S6018,S6057,S6096,S6135,S6174,S6213,S6252,S6291,S6330,S6369,S6408,S6447,S6486,S6525,S6564,S6603,S6642,S6681,S6720,S6759,S6798,S6837,S6876,S6915,S6954,S6993,S7032,S7071,S7110,S7149)</f>
        <v>0</v>
      </c>
      <c r="T8671" s="159"/>
      <c r="U8671" s="159"/>
      <c r="V8671" s="159"/>
      <c r="W8671" s="159">
        <f>SUBTOTAL(9,W12,W51,W90,W129,W168,W207,W246,W285,W324,W363,W402,W441,W480,W519,W558,W597,W636,W675,W714,W753,W792,W831,W870,W909,W948,W987,W1026,W1065,W1104,W1143,W1182,W1221,W1260,W1299,W1338,W1377,W1416,W1455,W1494,W1533,W1572,W1611,W1650,W1689,W1728,W1767,W1806,W1845,W1884,W1923,W1962,W2001,W2040,W2079,W2118,W2157,W2196,W2235,W2274,W2313,W2352,W2391,W2430,W2469,W2508,W2547,W2586,W2625,W2664,W2703,W2742,W2781,W2820,W2859,W2898,W2937,W2976,W3015,W3054,W3093,W3132,W3171,W3210,W3249,W3288,W3327,W3366,W3405,W3444,W3483,W3522,W3561,W3600,W3639,W3678,W3717,W3756,W3795,W3834,W3873,W3912,W3951,W3990,W4029,W4068,W4107,W4146,W4185,W4224,W4263,W4302,W4341,W4380,W4419,W4458,W4497,W4536,W4575,W4614,W4653,W4692,W4731,W4770,W4809,W4848,W4887,W4926,W4965,W5004,W5043,W5082,W5121,W5160,W5199,W5238,W5277,W5316,W5355,W5394,W5433,W5472,W5511,W5550,W5589,W5628,W5667,W5706,W5745,W5784,W5823,W5862,W5901,W5940,W5979,W6018,W6057,W6096,W6135,W6174,W6213,W6252,W6291,W6330,W6369,W6408,W6447,W6486,W6525,W6564,W6603,W6642,W6681,W6720,W6759,W6798,W6837,W6876,W6915,W6954,W6993,W7032,W7071,W7110,W7149)</f>
        <v>0</v>
      </c>
      <c r="X8671" s="159">
        <f>SUBTOTAL(9,X12,X51,X90,X129,X168,X207,X246,X285,X324,X363,X402,X441,X480,X519,X558,X597,X636,X675,X714,X753,X792,X831,X870,X909,X948,X987,X1026,X1065,X1104,X1143,X1182,X1221,X1260,X1299,X1338,X1377,X1416,X1455,X1494,X1533,X1572,X1611,X1650,X1689,X1728,X1767,X1806,X1845,X1884,X1923,X1962,X2001,X2040,X2079,X2118,X2157,X2196,X2235,X2274,X2313,X2352,X2391,X2430,X2469,X2508,X2547,X2586,X2625,X2664,X2703,X2742,X2781,X2820,X2859,X2898,X2937,X2976,X3015,X3054,X3093,X3132,X3171,X3210,X3249,X3288,X3327,X3366,X3405,X3444,X3483,X3522,X3561,X3600,X3639,X3678,X3717,X3756,X3795,X3834,X3873,X3912,X3951,X3990,X4029,X4068,X4107,X4146,X4185,X4224,X4263,X4302,X4341,X4380,X4419,X4458,X4497,X4536,X4575,X4614,X4653,X4692,X4731,X4770,X4809,X4848,X4887,X4926,X4965,X5004,X5043,X5082,X5121,X5160,X5199,X5238,X5277,X5316,X5355,X5394,X5433,X5472,X5511,X5550,X5589,X5628,X5667,X5706,X5745,X5784,X5823,X5862,X5901,X5940,X5979,X6018,X6057,X6096,X6135,X6174,X6213,X6252,X6291,X6330,X6369,X6408,X6447,X6486,X6525,X6564,X6603,X6642,X6681,X6720,X6759,X6798,X6837,X6876,X6915,X6954,X6993,X7032,X7071,X7110,X7149)</f>
        <v>0</v>
      </c>
      <c r="Y8671" s="159"/>
      <c r="Z8671" s="159"/>
      <c r="AA8671" s="159"/>
      <c r="AB8671" s="159">
        <f>SUBTOTAL(9,AB12,AB51,AB90,AB129,AB168,AB207,AB246,AB285,AB324,AB363,AB402,AB441,AB480,AB519,AB558,AB597,AB636,AB675,AB714,AB753,AB792,AB831,AB870,AB909,AB948,AB987,AB1026,AB1065,AB1104,AB1143,AB1182,AB1221,AB1260,AB1299,AB1338,AB1377,AB1416,AB1455,AB1494,AB1533,AB1572,AB1611,AB1650,AB1689,AB1728,AB1767,AB1806,AB1845,AB1884,AB1923,AB1962,AB2001,AB2040,AB2079,AB2118,AB2157,AB2196,AB2235,AB2274,AB2313,AB2352,AB2391,AB2430,AB2469,AB2508,AB2547,AB2586,AB2625,AB2664,AB2703,AB2742,AB2781,AB2820,AB2859,AB2898,AB2937,AB2976,AB3015,AB3054,AB3093,AB3132,AB3171,AB3210,AB3249,AB3288,AB3327,AB3366,AB3405,AB3444,AB3483,AB3522,AB3561,AB3600,AB3639,AB3678,AB3717,AB3756,AB3795,AB3834,AB3873,AB3912,AB3951,AB3990,AB4029,AB4068,AB4107,AB4146,AB4185,AB4224,AB4263,AB4302,AB4341,AB4380,AB4419,AB4458,AB4497,AB4536,AB4575,AB4614,AB4653,AB4692,AB4731,AB4770,AB4809,AB4848,AB4887,AB4926,AB4965,AB5004,AB5043,AB5082,AB5121,AB5160,AB5199,AB5238,AB5277,AB5316,AB5355,AB5394,AB5433,AB5472,AB5511,AB5550,AB5589,AB5628,AB5667,AB5706,AB5745,AB5784,AB5823,AB5862,AB5901,AB5940,AB5979,AB6018,AB6057,AB6096,AB6135,AB6174,AB6213,AB6252,AB6291,AB6330,AB6369,AB6408,AB6447,AB6486,AB6525,AB6564,AB6603,AB6642,AB6681,AB6720,AB6759,AB6798,AB6837,AB6876,AB6915,AB6954,AB6993,AB7032,AB7071,AB7110,AB7149)</f>
        <v>0</v>
      </c>
      <c r="AC8671" s="159">
        <f>SUBTOTAL(9,AC12,AC51,AC90,AC129,AC168,AC207,AC246,AC285,AC324,AC363,AC402,AC441,AC480,AC519,AC558,AC597,AC636,AC675,AC714,AC753,AC792,AC831,AC870,AC909,AC948,AC987,AC1026,AC1065,AC1104,AC1143,AC1182,AC1221,AC1260,AC1299,AC1338,AC1377,AC1416,AC1455,AC1494,AC1533,AC1572,AC1611,AC1650,AC1689,AC1728,AC1767,AC1806,AC1845,AC1884,AC1923,AC1962,AC2001,AC2040,AC2079,AC2118,AC2157,AC2196,AC2235,AC2274,AC2313,AC2352,AC2391,AC2430,AC2469,AC2508,AC2547,AC2586,AC2625,AC2664,AC2703,AC2742,AC2781,AC2820,AC2859,AC2898,AC2937,AC2976,AC3015,AC3054,AC3093,AC3132,AC3171,AC3210,AC3249,AC3288,AC3327,AC3366,AC3405,AC3444,AC3483,AC3522,AC3561,AC3600,AC3639,AC3678,AC3717,AC3756,AC3795,AC3834,AC3873,AC3912,AC3951,AC3990,AC4029,AC4068,AC4107,AC4146,AC4185,AC4224,AC4263,AC4302,AC4341,AC4380,AC4419,AC4458,AC4497,AC4536,AC4575,AC4614,AC4653,AC4692,AC4731,AC4770,AC4809,AC4848,AC4887,AC4926,AC4965,AC5004,AC5043,AC5082,AC5121,AC5160,AC5199,AC5238,AC5277,AC5316,AC5355,AC5394,AC5433,AC5472,AC5511,AC5550,AC5589,AC5628,AC5667,AC5706,AC5745,AC5784,AC5823,AC5862,AC5901,AC5940,AC5979,AC6018,AC6057,AC6096,AC6135,AC6174,AC6213,AC6252,AC6291,AC6330,AC6369,AC6408,AC6447,AC6486,AC6525,AC6564,AC6603,AC6642,AC6681,AC6720,AC6759,AC6798,AC6837,AC6876,AC6915,AC6954,AC6993,AC7032,AC7071,AC7110,AC7149)</f>
        <v>0</v>
      </c>
      <c r="AD8671" s="159"/>
      <c r="AE8671" s="159"/>
      <c r="AF8671" s="159"/>
      <c r="AG8671" s="161">
        <f>SUBTOTAL(9,AG12,AG51,AG90,AG129,AG168,AG207,AG246,AG285,AG324,AG363,AG402,AG441,AG480,AG519,AG558,AG597,AG636,AG675,AG714,AG753,AG792,AG831,AG870,AG909,AG948,AG987,AG1026,AG1065,AG1104,AG1143,AG1182,AG1221,AG1260,AG1299,AG1338,AG1377,AG1416,AG1455,AG1494,AG1533,AG1572,AG1611,AG1650,AG1689,AG1728,AG1767,AG1806,AG1845,AG1884,AG1923,AG1962,AG2001,AG2040,AG2079,AG2118,AG2157,AG2196,AG2235,AG2274,AG2313,AG2352,AG2391,AG2430,AG2469,AG2508,AG2547,AG2586,AG2625,AG2664,AG2703,AG2742,AG2781,AG2820,AG2859,AG2898,AG2937,AG2976,AG3015,AG3054,AG3093,AG3132,AG3171,AG3210,AG3249,AG3288,AG3327,AG3366,AG3405,AG3444,AG3483,AG3522,AG3561,AG3600,AG3639,AG3678,AG3717,AG3756,AG3795,AG3834,AG3873,AG3912,AG3951,AG3990,AG4029,AG4068,AG4107,AG4146,AG4185,AG4224,AG4263,AG4302,AG4341,AG4380,AG4419,AG4458,AG4497,AG4536,AG4575,AG4614,AG4653,AG4692,AG4731,AG4770,AG4809,AG4848,AG4887,AG4926,AG4965,AG5004,AG5043,AG5082,AG5121,AG5160,AG5199,AG5238,AG5277,AG5316,AG5355,AG5394,AG5433,AG5472,AG5511,AG5550,AG5589,AG5628,AG5667,AG5706,AG5745,AG5784,AG5823,AG5862,AG5901,AG5940,AG5979,AG6018,AG6057,AG6096,AG6135,AG6174,AG6213,AG6252,AG6291,AG6330,AG6369,AG6408,AG6447,AG6486,AG6525,AG6564,AG6603,AG6642,AG6681,AG6720,AG6759,AG6798,AG6837,AG6876,AG6915,AG6954,AG6993,AG7032,AG7071,AG7110,AG7149)</f>
        <v>0</v>
      </c>
      <c r="AH8671" s="159">
        <f>SUBTOTAL(9,AH12,AH51,AH90,AH129,AH168,AH207,AH246,AH285,AH324,AH363,AH402,AH441,AH480,AH519,AH558,AH597,AH636,AH675,AH714,AH753,AH792,AH831,AH870,AH909,AH948,AH987,AH1026,AH1065,AH1104,AH1143,AH1182,AH1221,AH1260,AH1299,AH1338,AH1377,AH1416,AH1455,AH1494,AH1533,AH1572,AH1611,AH1650,AH1689,AH1728,AH1767,AH1806,AH1845,AH1884,AH1923,AH1962,AH2001,AH2040,AH2079,AH2118,AH2157,AH2196,AH2235,AH2274,AH2313,AH2352,AH2391,AH2430,AH2469,AH2508,AH2547,AH2586,AH2625,AH2664,AH2703,AH2742,AH2781,AH2820,AH2859,AH2898,AH2937,AH2976,AH3015,AH3054,AH3093,AH3132,AH3171,AH3210,AH3249,AH3288,AH3327,AH3366,AH3405,AH3444,AH3483,AH3522,AH3561,AH3600,AH3639,AH3678,AH3717,AH3756,AH3795,AH3834,AH3873,AH3912,AH3951,AH3990,AH4029,AH4068,AH4107,AH4146,AH4185,AH4224,AH4263,AH4302,AH4341,AH4380,AH4419,AH4458,AH4497,AH4536,AH4575,AH4614,AH4653,AH4692,AH4731,AH4770,AH4809,AH4848,AH4887,AH4926,AH4965,AH5004,AH5043,AH5082,AH5121,AH5160,AH5199,AH5238,AH5277,AH5316,AH5355,AH5394,AH5433,AH5472,AH5511,AH5550,AH5589,AH5628,AH5667,AH5706,AH5745,AH5784,AH5823,AH5862,AH5901,AH5940,AH5979,AH6018,AH6057,AH6096,AH6135,AH6174,AH6213,AH6252,AH6291,AH6330,AH6369,AH6408,AH6447,AH6486,AH6525,AH6564,AH6603,AH6642,AH6681,AH6720,AH6759,AH6798,AH6837,AH6876,AH6915,AH6954,AH6993,AH7032,AH7071,AH7110,AH7149)</f>
        <v>0</v>
      </c>
      <c r="AI8671" s="159"/>
      <c r="AJ8671" s="159"/>
      <c r="AK8671" s="159"/>
      <c r="AL8671" s="159">
        <f>SUBTOTAL(9,AL12,AL51,AL90,AL129,AL168,AL207,AL246,AL285,AL324,AL363,AL402,AL441,AL480,AL519,AL558,AL597,AL636,AL675,AL714,AL753,AL792,AL831,AL870,AL909,AL948,AL987,AL1026,AL1065,AL1104,AL1143,AL1182,AL1221,AL1260,AL1299,AL1338,AL1377,AL1416,AL1455,AL1494,AL1533,AL1572,AL1611,AL1650,AL1689,AL1728,AL1767,AL1806,AL1845,AL1884,AL1923,AL1962,AL2001,AL2040,AL2079,AL2118,AL2157,AL2196,AL2235,AL2274,AL2313,AL2352,AL2391,AL2430,AL2469,AL2508,AL2547,AL2586,AL2625,AL2664,AL2703,AL2742,AL2781,AL2820,AL2859,AL2898,AL2937,AL2976,AL3015,AL3054,AL3093,AL3132,AL3171,AL3210,AL3249,AL3288,AL3327,AL3366,AL3405,AL3444,AL3483,AL3522,AL3561,AL3600,AL3639,AL3678,AL3717,AL3756,AL3795,AL3834,AL3873,AL3912,AL3951,AL3990,AL4029,AL4068,AL4107,AL4146,AL4185,AL4224,AL4263,AL4302,AL4341,AL4380,AL4419,AL4458,AL4497,AL4536,AL4575,AL4614,AL4653,AL4692,AL4731,AL4770,AL4809,AL4848,AL4887,AL4926,AL4965,AL5004,AL5043,AL5082,AL5121,AL5160,AL5199,AL5238,AL5277,AL5316,AL5355,AL5394,AL5433,AL5472,AL5511,AL5550,AL5589,AL5628,AL5667,AL5706,AL5745,AL5784,AL5823,AL5862,AL5901,AL5940,AL5979,AL6018,AL6057,AL6096,AL6135,AL6174,AL6213,AL6252,AL6291,AL6330,AL6369,AL6408,AL6447,AL6486,AL6525,AL6564,AL6603,AL6642,AL6681,AL6720,AL6759,AL6798,AL6837,AL6876,AL6915,AL6954,AL6993,AL7032,AL7071,AL7110,AL7149)</f>
        <v>0</v>
      </c>
      <c r="AM8671" s="159">
        <f>SUBTOTAL(9,AM12,AM51,AM90,AM129,AM168,AM207,AM246,AM285,AM324,AM363,AM402,AM441,AM480,AM519,AM558,AM597,AM636,AM675,AM714,AM753,AM792,AM831,AM870,AM909,AM948,AM987,AM1026,AM1065,AM1104,AM1143,AM1182,AM1221,AM1260,AM1299,AM1338,AM1377,AM1416,AM1455,AM1494,AM1533,AM1572,AM1611,AM1650,AM1689,AM1728,AM1767,AM1806,AM1845,AM1884,AM1923,AM1962,AM2001,AM2040,AM2079,AM2118,AM2157,AM2196,AM2235,AM2274,AM2313,AM2352,AM2391,AM2430,AM2469,AM2508,AM2547,AM2586,AM2625,AM2664,AM2703,AM2742,AM2781,AM2820,AM2859,AM2898,AM2937,AM2976,AM3015,AM3054,AM3093,AM3132,AM3171,AM3210,AM3249,AM3288,AM3327,AM3366,AM3405,AM3444,AM3483,AM3522,AM3561,AM3600,AM3639,AM3678,AM3717,AM3756,AM3795,AM3834,AM3873,AM3912,AM3951,AM3990,AM4029,AM4068,AM4107,AM4146,AM4185,AM4224,AM4263,AM4302,AM4341,AM4380,AM4419,AM4458,AM4497,AM4536,AM4575,AM4614,AM4653,AM4692,AM4731,AM4770,AM4809,AM4848,AM4887,AM4926,AM4965,AM5004,AM5043,AM5082,AM5121,AM5160,AM5199,AM5238,AM5277,AM5316,AM5355,AM5394,AM5433,AM5472,AM5511,AM5550,AM5589,AM5628,AM5667,AM5706,AM5745,AM5784,AM5823,AM5862,AM5901,AM5940,AM5979,AM6018,AM6057,AM6096,AM6135,AM6174,AM6213,AM6252,AM6291,AM6330,AM6369,AM6408,AM6447,AM6486,AM6525,AM6564,AM6603,AM6642,AM6681,AM6720,AM6759,AM6798,AM6837,AM6876,AM6915,AM6954,AM6993,AM7032,AM7071,AM7110,AM7149)</f>
        <v>0</v>
      </c>
      <c r="AN8671" s="159"/>
      <c r="AO8671" s="159"/>
      <c r="AP8671" s="159"/>
      <c r="AQ8671" s="159">
        <f>SUBTOTAL(9,AQ12,AQ51,AQ90,AQ129,AQ168,AQ207,AQ246,AQ285,AQ324,AQ363,AQ402,AQ441,AQ480,AQ519,AQ558,AQ597,AQ636,AQ675,AQ714,AQ753,AQ792,AQ831,AQ870,AQ909,AQ948,AQ987,AQ1026,AQ1065,AQ1104,AQ1143,AQ1182,AQ1221,AQ1260,AQ1299,AQ1338,AQ1377,AQ1416,AQ1455,AQ1494,AQ1533,AQ1572,AQ1611,AQ1650,AQ1689,AQ1728,AQ1767,AQ1806,AQ1845,AQ1884,AQ1923,AQ1962,AQ2001,AQ2040,AQ2079,AQ2118,AQ2157,AQ2196,AQ2235,AQ2274,AQ2313,AQ2352,AQ2391,AQ2430,AQ2469,AQ2508,AQ2547,AQ2586,AQ2625,AQ2664,AQ2703,AQ2742,AQ2781,AQ2820,AQ2859,AQ2898,AQ2937,AQ2976,AQ3015,AQ3054,AQ3093,AQ3132,AQ3171,AQ3210,AQ3249,AQ3288,AQ3327,AQ3366,AQ3405,AQ3444,AQ3483,AQ3522,AQ3561,AQ3600,AQ3639,AQ3678,AQ3717,AQ3756,AQ3795,AQ3834,AQ3873,AQ3912,AQ3951,AQ3990,AQ4029,AQ4068,AQ4107,AQ4146,AQ4185,AQ4224,AQ4263,AQ4302,AQ4341,AQ4380,AQ4419,AQ4458,AQ4497,AQ4536,AQ4575,AQ4614,AQ4653,AQ4692,AQ4731,AQ4770,AQ4809,AQ4848,AQ4887,AQ4926,AQ4965,AQ5004,AQ5043,AQ5082,AQ5121,AQ5160,AQ5199,AQ5238,AQ5277,AQ5316,AQ5355,AQ5394,AQ5433,AQ5472,AQ5511,AQ5550,AQ5589,AQ5628,AQ5667,AQ5706,AQ5745,AQ5784,AQ5823,AQ5862,AQ5901,AQ5940,AQ5979,AQ6018,AQ6057,AQ6096,AQ6135,AQ6174,AQ6213,AQ6252,AQ6291,AQ6330,AQ6369,AQ6408,AQ6447,AQ6486,AQ6525,AQ6564,AQ6603,AQ6642,AQ6681,AQ6720,AQ6759,AQ6798,AQ6837,AQ6876,AQ6915,AQ6954,AQ6993,AQ7032,AQ7071,AQ7110,AQ7149)</f>
        <v>0</v>
      </c>
      <c r="AR8671" s="159">
        <f>SUBTOTAL(9,AR12,AR51,AR90,AR129,AR168,AR207,AR246,AR285,AR324,AR363,AR402,AR441,AR480,AR519,AR558,AR597,AR636,AR675,AR714,AR753,AR792,AR831,AR870,AR909,AR948,AR987,AR1026,AR1065,AR1104,AR1143,AR1182,AR1221,AR1260,AR1299,AR1338,AR1377,AR1416,AR1455,AR1494,AR1533,AR1572,AR1611,AR1650,AR1689,AR1728,AR1767,AR1806,AR1845,AR1884,AR1923,AR1962,AR2001,AR2040,AR2079,AR2118,AR2157,AR2196,AR2235,AR2274,AR2313,AR2352,AR2391,AR2430,AR2469,AR2508,AR2547,AR2586,AR2625,AR2664,AR2703,AR2742,AR2781,AR2820,AR2859,AR2898,AR2937,AR2976,AR3015,AR3054,AR3093,AR3132,AR3171,AR3210,AR3249,AR3288,AR3327,AR3366,AR3405,AR3444,AR3483,AR3522,AR3561,AR3600,AR3639,AR3678,AR3717,AR3756,AR3795,AR3834,AR3873,AR3912,AR3951,AR3990,AR4029,AR4068,AR4107,AR4146,AR4185,AR4224,AR4263,AR4302,AR4341,AR4380,AR4419,AR4458,AR4497,AR4536,AR4575,AR4614,AR4653,AR4692,AR4731,AR4770,AR4809,AR4848,AR4887,AR4926,AR4965,AR5004,AR5043,AR5082,AR5121,AR5160,AR5199,AR5238,AR5277,AR5316,AR5355,AR5394,AR5433,AR5472,AR5511,AR5550,AR5589,AR5628,AR5667,AR5706,AR5745,AR5784,AR5823,AR5862,AR5901,AR5940,AR5979,AR6018,AR6057,AR6096,AR6135,AR6174,AR6213,AR6252,AR6291,AR6330,AR6369,AR6408,AR6447,AR6486,AR6525,AR6564,AR6603,AR6642,AR6681,AR6720,AR6759,AR6798,AR6837,AR6876,AR6915,AR6954,AR6993,AR7032,AR7071,AR7110,AR7149)</f>
        <v>0</v>
      </c>
      <c r="AS8671" s="159"/>
      <c r="AT8671" s="159"/>
      <c r="AU8671" s="159"/>
      <c r="AV8671" s="159">
        <f>SUBTOTAL(9,AV12,AV51,AV90,AV129,AV168,AV207,AV246,AV285,AV324,AV363,AV402,AV441,AV480,AV519,AV558,AV597,AV636,AV675,AV714,AV753,AV792,AV831,AV870,AV909,AV948,AV987,AV1026,AV1065,AV1104,AV1143,AV1182,AV1221,AV1260,AV1299,AV1338,AV1377,AV1416,AV1455,AV1494,AV1533,AV1572,AV1611,AV1650,AV1689,AV1728,AV1767,AV1806,AV1845,AV1884,AV1923,AV1962,AV2001,AV2040,AV2079,AV2118,AV2157,AV2196,AV2235,AV2274,AV2313,AV2352,AV2391,AV2430,AV2469,AV2508,AV2547,AV2586,AV2625,AV2664,AV2703,AV2742,AV2781,AV2820,AV2859,AV2898,AV2937,AV2976,AV3015,AV3054,AV3093,AV3132,AV3171,AV3210,AV3249,AV3288,AV3327,AV3366,AV3405,AV3444,AV3483,AV3522,AV3561,AV3600,AV3639,AV3678,AV3717,AV3756,AV3795,AV3834,AV3873,AV3912,AV3951,AV3990,AV4029,AV4068,AV4107,AV4146,AV4185,AV4224,AV4263,AV4302,AV4341,AV4380,AV4419,AV4458,AV4497,AV4536,AV4575,AV4614,AV4653,AV4692,AV4731,AV4770,AV4809,AV4848,AV4887,AV4926,AV4965,AV5004,AV5043,AV5082,AV5121,AV5160,AV5199,AV5238,AV5277,AV5316,AV5355,AV5394,AV5433,AV5472,AV5511,AV5550,AV5589,AV5628,AV5667,AV5706,AV5745,AV5784,AV5823,AV5862,AV5901,AV5940,AV5979,AV6018,AV6057,AV6096,AV6135,AV6174,AV6213,AV6252,AV6291,AV6330,AV6369,AV6408,AV6447,AV6486,AV6525,AV6564,AV6603,AV6642,AV6681,AV6720,AV6759,AV6798,AV6837,AV6876,AV6915,AV6954,AV6993,AV7032,AV7071,AV7110,AV7149)</f>
        <v>0</v>
      </c>
      <c r="AW8671" s="159">
        <f>SUBTOTAL(9,AW12,AW51,AW90,AW129,AW168,AW207,AW246,AW285,AW324,AW363,AW402,AW441,AW480,AW519,AW558,AW597,AW636,AW675,AW714,AW753,AW792,AW831,AW870,AW909,AW948,AW987,AW1026,AW1065,AW1104,AW1143,AW1182,AW1221,AW1260,AW1299,AW1338,AW1377,AW1416,AW1455,AW1494,AW1533,AW1572,AW1611,AW1650,AW1689,AW1728,AW1767,AW1806,AW1845,AW1884,AW1923,AW1962,AW2001,AW2040,AW2079,AW2118,AW2157,AW2196,AW2235,AW2274,AW2313,AW2352,AW2391,AW2430,AW2469,AW2508,AW2547,AW2586,AW2625,AW2664,AW2703,AW2742,AW2781,AW2820,AW2859,AW2898,AW2937,AW2976,AW3015,AW3054,AW3093,AW3132,AW3171,AW3210,AW3249,AW3288,AW3327,AW3366,AW3405,AW3444,AW3483,AW3522,AW3561,AW3600,AW3639,AW3678,AW3717,AW3756,AW3795,AW3834,AW3873,AW3912,AW3951,AW3990,AW4029,AW4068,AW4107,AW4146,AW4185,AW4224,AW4263,AW4302,AW4341,AW4380,AW4419,AW4458,AW4497,AW4536,AW4575,AW4614,AW4653,AW4692,AW4731,AW4770,AW4809,AW4848,AW4887,AW4926,AW4965,AW5004,AW5043,AW5082,AW5121,AW5160,AW5199,AW5238,AW5277,AW5316,AW5355,AW5394,AW5433,AW5472,AW5511,AW5550,AW5589,AW5628,AW5667,AW5706,AW5745,AW5784,AW5823,AW5862,AW5901,AW5940,AW5979,AW6018,AW6057,AW6096,AW6135,AW6174,AW6213,AW6252,AW6291,AW6330,AW6369,AW6408,AW6447,AW6486,AW6525,AW6564,AW6603,AW6642,AW6681,AW6720,AW6759,AW6798,AW6837,AW6876,AW6915,AW6954,AW6993,AW7032,AW7071,AW7110,AW7149)</f>
        <v>0</v>
      </c>
      <c r="AX8671" s="159"/>
      <c r="AY8671" s="159"/>
      <c r="AZ8671" s="159"/>
      <c r="BA8671" s="159">
        <f>SUBTOTAL(9,BA12,BA51,BA90,BA129,BA168,BA207,BA246,BA285,BA324,BA363,BA402,BA441,BA480,BA519,BA558,BA597,BA636,BA675,BA714,BA753,BA792,BA831,BA870,BA909,BA948,BA987,BA1026,BA1065,BA1104,BA1143,BA1182,BA1221,BA1260,BA1299,BA1338,BA1377,BA1416,BA1455,BA1494,BA1533,BA1572,BA1611,BA1650,BA1689,BA1728,BA1767,BA1806,BA1845,BA1884,BA1923,BA1962,BA2001,BA2040,BA2079,BA2118,BA2157,BA2196,BA2235,BA2274,BA2313,BA2352,BA2391,BA2430,BA2469,BA2508,BA2547,BA2586,BA2625,BA2664,BA2703,BA2742,BA2781,BA2820,BA2859,BA2898,BA2937,BA2976,BA3015,BA3054,BA3093,BA3132,BA3171,BA3210,BA3249,BA3288,BA3327,BA3366,BA3405,BA3444,BA3483,BA3522,BA3561,BA3600,BA3639,BA3678,BA3717,BA3756,BA3795,BA3834,BA3873,BA3912,BA3951,BA3990,BA4029,BA4068,BA4107,BA4146,BA4185,BA4224,BA4263,BA4302,BA4341,BA4380,BA4419,BA4458,BA4497,BA4536,BA4575,BA4614,BA4653,BA4692,BA4731,BA4770,BA4809,BA4848,BA4887,BA4926,BA4965,BA5004,BA5043,BA5082,BA5121,BA5160,BA5199,BA5238,BA5277,BA5316,BA5355,BA5394,BA5433,BA5472,BA5511,BA5550,BA5589,BA5628,BA5667,BA5706,BA5745,BA5784,BA5823,BA5862,BA5901,BA5940,BA5979,BA6018,BA6057,BA6096,BA6135,BA6174,BA6213,BA6252,BA6291,BA6330,BA6369,BA6408,BA6447,BA6486,BA6525,BA6564,BA6603,BA6642,BA6681,BA6720,BA6759,BA6798,BA6837,BA6876,BA6915,BA6954,BA6993,BA7032,BA7071,BA7110,BA7149,BA7188,BA7305,BA7344,BA7383,BA7422,BA7461,BA7500,BA7539,BA7578,BA7617,BA7656,BA7695,BA7734,BA7773,BA7812,BA7851,BA7890,BA7929,BA7968,BA8007,BA8046,BA8085,BA8124,BA8163,BA8202,BA8241,BA8280,BA8319,BA8358,BA8397,BA8436,BA8475,BA8514,BA8553,BA8592,BA8631,BA7227,BA7266)</f>
        <v>0</v>
      </c>
      <c r="BB8671" s="159">
        <f>SUBTOTAL(9,BB12,BB51,BB90,BB129,BB168,BB207,BB246,BB285,BB324,BB363,BB402,BB441,BB480,BB519,BB558,BB597,BB636,BB675,BB714,BB753,BB792,BB831,BB870,BB909,BB948,BB987,BB1026,BB1065,BB1104,BB1143,BB1182,BB1221,BB1260,BB1299,BB1338,BB1377,BB1416,BB1455,BB1494,BB1533,BB1572,BB1611,BB1650,BB1689,BB1728,BB1767,BB1806,BB1845,BB1884,BB1923,BB1962,BB2001,BB2040,BB2079,BB2118,BB2157,BB2196,BB2235,BB2274,BB2313,BB2352,BB2391,BB2430,BB2469,BB2508,BB2547,BB2586,BB2625,BB2664,BB2703,BB2742,BB2781,BB2820,BB2859,BB2898,BB2937,BB2976,BB3015,BB3054,BB3093,BB3132,BB3171,BB3210,BB3249,BB3288,BB3327,BB3366,BB3405,BB3444,BB3483,BB3522,BB3561,BB3600,BB3639,BB3678,BB3717,BB3756,BB3795,BB3834,BB3873,BB3912,BB3951,BB3990,BB4029,BB4068,BB4107,BB4146,BB4185,BB4224,BB4263,BB4302,BB4341,BB4380,BB4419,BB4458,BB4497,BB4536,BB4575,BB4614,BB4653,BB4692,BB4731,BB4770,BB4809,BB4848,BB4887,BB4926,BB4965,BB5004,BB5043,BB5082,BB5121,BB5160,BB5199,BB5238,BB5277,BB5316,BB5355,BB5394,BB5433,BB5472,BB5511,BB5550,BB5589,BB5628,BB5667,BB5706,BB5745,BB5784,BB5823,BB5862,BB5901,BB5940,BB5979,BB6018,BB6057,BB6096,BB6135,BB6174,BB6213,BB6252,BB6291,BB6330,BB6369,BB6408,BB6447,BB6486,BB6525,BB6564,BB6603,BB6642,BB6681,BB6720,BB6759,BB6798,BB6837,BB6876,BB6915,BB6954,BB6993,BB7032,BB7071,BB7110,BB7149,BB7188,BB7305,BB7344,BB7383,BB7422,BB7461,BB7500,BB7539,BB7578,BB7617,BB7656,BB7695,BB7734,BB7773,BB7812,BB7851,BB7890,BB7929,BB7968,BB8007,BB8046,BB8085,BB8124,BB8163,BB8202,BB8241,BB8280,BB8319,BB8358,BB8397,BB8436,BB8475,BB8514,BB8553,BB8592,BB8631,BB7227,BB7266)</f>
        <v>0</v>
      </c>
      <c r="BC8671" s="26"/>
      <c r="BD8671" s="26"/>
      <c r="BE8671" s="26"/>
      <c r="BF8671" s="159">
        <f>SUBTOTAL(9,BF12,BF51,BF90,BF129,BF168,BF207,BF246,BF285,BF324,BF363,BF402,BF441,BF480,BF519,BF558,BF597,BF636,BF675,BF714,BF753,BF792,BF831,BF870,BF909,BF948,BF987,BF1026,BF1065,BF1104,BF1143,BF1182,BF1221,BF1260,BF1299,BF1338,BF1377,BF1416,BF1455,BF1494,BF1533,BF1572,BF1611,BF1650,BF1689,BF1728,BF1767,BF1806,BF1845,BF1884,BF1923,BF1962,BF2001,BF2040,BF2079,BF2118,BF2157,BF2196,BF2235,BF2274,BF2313,BF2352,BF2391,BF2430,BF2469,BF2508,BF2547,BF2586,BF2625,BF2664,BF2703,BF2742,BF2781,BF2820,BF2859,BF2898,BF2937,BF2976,BF3015,BF3054,BF3093,BF3132,BF3171,BF3210,BF3249,BF3288,BF3327,BF3366,BF3405,BF3444,BF3483,BF3522,BF3561,BF3600,BF3639,BF3678,BF3717,BF3756,BF3795,BF3834,BF3873,BF3912,BF3951,BF3990,BF4029,BF4068,BF4107,BF4146,BF4185,BF4224,BF4263,BF4302,BF4341,BF4380,BF4419,BF4458,BF4497,BF4536,BF4575,BF4614,BF4653,BF4692,BF4731,BF4770,BF4809,BF4848,BF4887,BF4926,BF4965,BF5004,BF5043,BF5082,BF5121,BF5160,BF5199,BF5238,BF5277,BF5316,BF5355,BF5394,BF5433,BF5472,BF5511,BF5550,BF5589,BF5628,BF5667,BF5706,BF5745,BF5784,BF5823,BF5862,BF5901,BF5940,BF5979,BF6018,BF6057,BF6096,BF6135,BF6174,BF6213,BF6252,BF6291,BF6330,BF6369,BF6408,BF6447,BF6486,BF6525,BF6564,BF6603,BF6642,BF6681,BF6720,BF6759,BF6798,BF6837,BF6876,BF6915,BF6954,BF6993,BF7032,BF7071,BF7110,BF7149,BF7188,BF7305,BF7344,BF7383,BF7422,BF7461,BF7500,BF7539,BF7578,BF7617,BF7656,BF7695,BF7734,BF7773,BF7812,BF7851,BF7890,BF7929,BF7968,BF8007,BF8046,BF8085,BF8124,BF8163,BF8202,BF8241,BF8280,BF8319,BF8358,BF8397,BF8436,BF8475,BF8514,BF8553,BF8592,BF8631,BF7227,BF7266)</f>
        <v>0</v>
      </c>
      <c r="BG8671" s="159">
        <f>SUBTOTAL(9,BG12,BG51,BG90,BG129,BG168,BG207,BG246,BG285,BG324,BG363,BG402,BG441,BG480,BG519,BG558,BG597,BG636,BG675,BG714,BG753,BG792,BG831,BG870,BG909,BG948,BG987,BG1026,BG1065,BG1104,BG1143,BG1182,BG1221,BG1260,BG1299,BG1338,BG1377,BG1416,BG1455,BG1494,BG1533,BG1572,BG1611,BG1650,BG1689,BG1728,BG1767,BG1806,BG1845,BG1884,BG1923,BG1962,BG2001,BG2040,BG2079,BG2118,BG2157,BG2196,BG2235,BG2274,BG2313,BG2352,BG2391,BG2430,BG2469,BG2508,BG2547,BG2586,BG2625,BG2664,BG2703,BG2742,BG2781,BG2820,BG2859,BG2898,BG2937,BG2976,BG3015,BG3054,BG3093,BG3132,BG3171,BG3210,BG3249,BG3288,BG3327,BG3366,BG3405,BG3444,BG3483,BG3522,BG3561,BG3600,BG3639,BG3678,BG3717,BG3756,BG3795,BG3834,BG3873,BG3912,BG3951,BG3990,BG4029,BG4068,BG4107,BG4146,BG4185,BG4224,BG4263,BG4302,BG4341,BG4380,BG4419,BG4458,BG4497,BG4536,BG4575,BG4614,BG4653,BG4692,BG4731,BG4770,BG4809,BG4848,BG4887,BG4926,BG4965,BG5004,BG5043,BG5082,BG5121,BG5160,BG5199,BG5238,BG5277,BG5316,BG5355,BG5394,BG5433,BG5472,BG5511,BG5550,BG5589,BG5628,BG5667,BG5706,BG5745,BG5784,BG5823,BG5862,BG5901,BG5940,BG5979,BG6018,BG6057,BG6096,BG6135,BG6174,BG6213,BG6252,BG6291,BG6330,BG6369,BG6408,BG6447,BG6486,BG6525,BG6564,BG6603,BG6642,BG6681,BG6720,BG6759,BG6798,BG6837,BG6876,BG6915,BG6954,BG6993,BG7032,BG7071,BG7110,BG7149,BG7188,BG7305,BG7344,BG7383,BG7422,BG7461,BG7500,BG7539,BG7578,BG7617,BG7656,BG7695,BG7734,BG7773,BG7812,BG7851,BG7890,BG7929,BG7968,BG8007,BG8046,BG8085,BG8124,BG8163,BG8202,BG8241,BG8280,BG8319,BG8358,BG8397,BG8436,BG8475,BG8514,BG8553,BG8592,BG8631,BG7227,BG7266)</f>
        <v>0</v>
      </c>
      <c r="BH8671" s="26"/>
      <c r="BI8671" s="26"/>
      <c r="BJ8671" s="26"/>
      <c r="BK8671" s="159">
        <f>SUBTOTAL(9,BK12,BK51,BK90,BK129,BK168,BK207,BK246,BK285,BK324,BK363,BK402,BK441,BK480,BK519,BK558,BK597,BK636,BK675,BK714,BK753,BK792,BK831,BK870,BK909,BK948,BK987,BK1026,BK1065,BK1104,BK1143,BK1182,BK1221,BK1260,BK1299,BK1338,BK1377,BK1416,BK1455,BK1494,BK1533,BK1572,BK1611,BK1650,BK1689,BK1728,BK1767,BK1806,BK1845,BK1884,BK1923,BK1962,BK2001,BK2040,BK2079,BK2118,BK2157,BK2196,BK2235,BK2274,BK2313,BK2352,BK2391,BK2430,BK2469,BK2508,BK2547,BK2586,BK2625,BK2664,BK2703,BK2742,BK2781,BK2820,BK2859,BK2898,BK2937,BK2976,BK3015,BK3054,BK3093,BK3132,BK3171,BK3210,BK3249,BK3288,BK3327,BK3366,BK3405,BK3444,BK3483,BK3522,BK3561,BK3600,BK3639,BK3678,BK3717,BK3756,BK3795,BK3834,BK3873,BK3912,BK3951,BK3990,BK4029,BK4068,BK4107,BK4146,BK4185,BK4224,BK4263,BK4302,BK4341,BK4380,BK4419,BK4458,BK4497,BK4536,BK4575,BK4614,BK4653,BK4692,BK4731,BK4770,BK4809,BK4848,BK4887,BK4926,BK4965,BK5004,BK5043,BK5082,BK5121,BK5160,BK5199,BK5238,BK5277,BK5316,BK5355,BK5394,BK5433,BK5472,BK5511,BK5550,BK5589,BK5628,BK5667,BK5706,BK5745,BK5784,BK5823,BK5862,BK5901,BK5940,BK5979,BK6018,BK6057,BK6096,BK6135,BK6174,BK6213,BK6252,BK6291,BK6330,BK6369,BK6408,BK6447,BK6486,BK6525,BK6564,BK6603,BK6642,BK6681,BK6720,BK6759,BK6798,BK6837,BK6876,BK6915,BK6954,BK6993,BK7032,BK7071,BK7110,BK7149,BK7188,BK7305,BK7344,BK7383,BK7422,BK7461,BK7500,BK7539,BK7578,BK7617,BK7656,BK7695,BK7734,BK7773,BK7812,BK7851,BK7890,BK7929,BK7968,BK8007,BK8046,BK8085,BK8124,BK8163,BK8202,BK8241,BK8280,BK8319,BK8358,BK8397,BK8436,BK8475,BK8514,BK8553,BK8592,BK8631,BK7227,BK7266)</f>
        <v>0</v>
      </c>
      <c r="BL8671" s="159">
        <f>SUBTOTAL(9,BL12,BL51,BL90,BL129,BL168,BL207,BL246,BL285,BL324,BL363,BL402,BL441,BL480,BL519,BL558,BL597,BL636,BL675,BL714,BL753,BL792,BL831,BL870,BL909,BL948,BL987,BL1026,BL1065,BL1104,BL1143,BL1182,BL1221,BL1260,BL1299,BL1338,BL1377,BL1416,BL1455,BL1494,BL1533,BL1572,BL1611,BL1650,BL1689,BL1728,BL1767,BL1806,BL1845,BL1884,BL1923,BL1962,BL2001,BL2040,BL2079,BL2118,BL2157,BL2196,BL2235,BL2274,BL2313,BL2352,BL2391,BL2430,BL2469,BL2508,BL2547,BL2586,BL2625,BL2664,BL2703,BL2742,BL2781,BL2820,BL2859,BL2898,BL2937,BL2976,BL3015,BL3054,BL3093,BL3132,BL3171,BL3210,BL3249,BL3288,BL3327,BL3366,BL3405,BL3444,BL3483,BL3522,BL3561,BL3600,BL3639,BL3678,BL3717,BL3756,BL3795,BL3834,BL3873,BL3912,BL3951,BL3990,BL4029,BL4068,BL4107,BL4146,BL4185,BL4224,BL4263,BL4302,BL4341,BL4380,BL4419,BL4458,BL4497,BL4536,BL4575,BL4614,BL4653,BL4692,BL4731,BL4770,BL4809,BL4848,BL4887,BL4926,BL4965,BL5004,BL5043,BL5082,BL5121,BL5160,BL5199,BL5238,BL5277,BL5316,BL5355,BL5394,BL5433,BL5472,BL5511,BL5550,BL5589,BL5628,BL5667,BL5706,BL5745,BL5784,BL5823,BL5862,BL5901,BL5940,BL5979,BL6018,BL6057,BL6096,BL6135,BL6174,BL6213,BL6252,BL6291,BL6330,BL6369,BL6408,BL6447,BL6486,BL6525,BL6564,BL6603,BL6642,BL6681,BL6720,BL6759,BL6798,BL6837,BL6876,BL6915,BL6954,BL6993,BL7032,BL7071,BL7110,BL7149,BL7188,BL7305,BL7344,BL7383,BL7422,BL7461,BL7500,BL7539,BL7578,BL7617,BL7656,BL7695,BL7734,BL7773,BL7812,BL7851,BL7890,BL7929,BL7968,BL8007,BL8046,BL8085,BL8124,BL8163,BL8202,BL8241,BL8280,BL8319,BL8358,BL8397,BL8436,BL8475,BL8514,BL8553,BL8592,BL8631,BL7227,BL7266)</f>
        <v>0</v>
      </c>
      <c r="BM8671" s="26"/>
      <c r="BN8671" s="26"/>
      <c r="BO8671" s="26"/>
      <c r="BP8671" s="159">
        <f>SUBTOTAL(9,BP12,BP51,BP90,BP129,BP168,BP207,BP246,BP285,BP324,BP363,BP402,BP441,BP480,BP519,BP558,BP597,BP636,BP675,BP714,BP753,BP792,BP831,BP870,BP909,BP948,BP987,BP1026,BP1065,BP1104,BP1143,BP1182,BP1221,BP1260,BP1299,BP1338,BP1377,BP1416,BP1455,BP1494,BP1533,BP1572,BP1611,BP1650,BP1689,BP1728,BP1767,BP1806,BP1845,BP1884,BP1923,BP1962,BP2001,BP2040,BP2079,BP2118,BP2157,BP2196,BP2235,BP2274,BP2313,BP2352,BP2391,BP2430,BP2469,BP2508,BP2547,BP2586,BP2625,BP2664,BP2703,BP2742,BP2781,BP2820,BP2859,BP2898,BP2937,BP2976,BP3015,BP3054,BP3093,BP3132,BP3171,BP3210,BP3249,BP3288,BP3327,BP3366,BP3405,BP3444,BP3483,BP3522,BP3561,BP3600,BP3639,BP3678,BP3717,BP3756,BP3795,BP3834,BP3873,BP3912,BP3951,BP3990,BP4029,BP4068,BP4107,BP4146,BP4185,BP4224,BP4263,BP4302,BP4341,BP4380,BP4419,BP4458,BP4497,BP4536,BP4575,BP4614,BP4653,BP4692,BP4731,BP4770,BP4809,BP4848,BP4887,BP4926,BP4965,BP5004,BP5043,BP5082,BP5121,BP5160,BP5199,BP5238,BP5277,BP5316,BP5355,BP5394,BP5433,BP5472,BP5511,BP5550,BP5589,BP5628,BP5667,BP5706,BP5745,BP5784,BP5823,BP5862,BP5901,BP5940,BP5979,BP6018,BP6057,BP6096,BP6135,BP6174,BP6213,BP6252,BP6291,BP6330,BP6369,BP6408,BP6447,BP6486,BP6525,BP6564,BP6603,BP6642,BP6681,BP6720,BP6759,BP6798,BP6837,BP6876,BP6915,BP6954,BP6993,BP7032,BP7071,BP7110,BP7149,BP7188,BP7305,BP7344,BP7383,BP7422,BP7461,BP7500,BP7539,BP7578,BP7617,BP7656,BP7695,BP7734,BP7773,BP7812,BP7851,BP7890,BP7929,BP7968,BP8007,BP8046,BP8085,BP8124,BP8163,BP8202,BP8241,BP8280,BP8319,BP8358,BP8397,BP8436,BP8475,BP8514,BP8553,BP8592,BP8631,BP7227,BP7266)</f>
        <v>0</v>
      </c>
      <c r="BQ8671" s="159">
        <f>SUBTOTAL(9,BQ12,BQ51,BQ90,BQ129,BQ168,BQ207,BQ246,BQ285,BQ324,BQ363,BQ402,BQ441,BQ480,BQ519,BQ558,BQ597,BQ636,BQ675,BQ714,BQ753,BQ792,BQ831,BQ870,BQ909,BQ948,BQ987,BQ1026,BQ1065,BQ1104,BQ1143,BQ1182,BQ1221,BQ1260,BQ1299,BQ1338,BQ1377,BQ1416,BQ1455,BQ1494,BQ1533,BQ1572,BQ1611,BQ1650,BQ1689,BQ1728,BQ1767,BQ1806,BQ1845,BQ1884,BQ1923,BQ1962,BQ2001,BQ2040,BQ2079,BQ2118,BQ2157,BQ2196,BQ2235,BQ2274,BQ2313,BQ2352,BQ2391,BQ2430,BQ2469,BQ2508,BQ2547,BQ2586,BQ2625,BQ2664,BQ2703,BQ2742,BQ2781,BQ2820,BQ2859,BQ2898,BQ2937,BQ2976,BQ3015,BQ3054,BQ3093,BQ3132,BQ3171,BQ3210,BQ3249,BQ3288,BQ3327,BQ3366,BQ3405,BQ3444,BQ3483,BQ3522,BQ3561,BQ3600,BQ3639,BQ3678,BQ3717,BQ3756,BQ3795,BQ3834,BQ3873,BQ3912,BQ3951,BQ3990,BQ4029,BQ4068,BQ4107,BQ4146,BQ4185,BQ4224,BQ4263,BQ4302,BQ4341,BQ4380,BQ4419,BQ4458,BQ4497,BQ4536,BQ4575,BQ4614,BQ4653,BQ4692,BQ4731,BQ4770,BQ4809,BQ4848,BQ4887,BQ4926,BQ4965,BQ5004,BQ5043,BQ5082,BQ5121,BQ5160,BQ5199,BQ5238,BQ5277,BQ5316,BQ5355,BQ5394,BQ5433,BQ5472,BQ5511,BQ5550,BQ5589,BQ5628,BQ5667,BQ5706,BQ5745,BQ5784,BQ5823,BQ5862,BQ5901,BQ5940,BQ5979,BQ6018,BQ6057,BQ6096,BQ6135,BQ6174,BQ6213,BQ6252,BQ6291,BQ6330,BQ6369,BQ6408,BQ6447,BQ6486,BQ6525,BQ6564,BQ6603,BQ6642,BQ6681,BQ6720,BQ6759,BQ6798,BQ6837,BQ6876,BQ6915,BQ6954,BQ6993,BQ7032,BQ7071,BQ7110,BQ7149,BQ7188,BQ7305,BQ7344,BQ7383,BQ7422,BQ7461,BQ7500,BQ7539,BQ7578,BQ7617,BQ7656,BQ7695,BQ7734,BQ7773,BQ7812,BQ7851,BQ7890,BQ7929,BQ7968,BQ8007,BQ8046,BQ8085,BQ8124,BQ8163,BQ8202,BQ8241,BQ8280,BQ8319,BQ8358,BQ8397,BQ8436,BQ8475,BQ8514,BQ8553,BQ8592,BQ8631,BQ7227,BQ7266)</f>
        <v>0</v>
      </c>
      <c r="BR8671" s="26"/>
      <c r="BS8671" s="26"/>
      <c r="BT8671" s="26"/>
      <c r="BU8671" s="159">
        <f>SUBTOTAL(9,BU12,BU51,BU90,BU129,BU168,BU207,BU246,BU285,BU324,BU363,BU402,BU441,BU480,BU519,BU558,BU597,BU636,BU675,BU714,BU753,BU792,BU831,BU870,BU909,BU948,BU987,BU1026,BU1065,BU1104,BU1143,BU1182,BU1221,BU1260,BU1299,BU1338,BU1377,BU1416,BU1455,BU1494,BU1533,BU1572,BU1611,BU1650,BU1689,BU1728,BU1767,BU1806,BU1845,BU1884,BU1923,BU1962,BU2001,BU2040,BU2079,BU2118,BU2157,BU2196,BU2235,BU2274,BU2313,BU2352,BU2391,BU2430,BU2469,BU2508,BU2547,BU2586,BU2625,BU2664,BU2703,BU2742,BU2781,BU2820,BU2859,BU2898,BU2937,BU2976,BU3015,BU3054,BU3093,BU3132,BU3171,BU3210,BU3249,BU3288,BU3327,BU3366,BU3405,BU3444,BU3483,BU3522,BU3561,BU3600,BU3639,BU3678,BU3717,BU3756,BU3795,BU3834,BU3873,BU3912,BU3951,BU3990,BU4029,BU4068,BU4107,BU4146,BU4185,BU4224,BU4263,BU4302,BU4341,BU4380,BU4419,BU4458,BU4497,BU4536,BU4575,BU4614,BU4653,BU4692,BU4731,BU4770,BU4809,BU4848,BU4887,BU4926,BU4965,BU5004,BU5043,BU5082,BU5121,BU5160,BU5199,BU5238,BU5277,BU5316,BU5355,BU5394,BU5433,BU5472,BU5511,BU5550,BU5589,BU5628,BU5667,BU5706,BU5745,BU5784,BU5823,BU5862,BU5901,BU5940,BU5979,BU6018,BU6057,BU6096,BU6135,BU6174,BU6213,BU6252,BU6291,BU6330,BU6369,BU6408,BU6447,BU6486,BU6525,BU6564,BU6603,BU6642,BU6681,BU6720,BU6759,BU6798,BU6837,BU6876,BU6915,BU6954,BU6993,BU7032,BU7071,BU7110,BU7149,BU7188,BU7305,BU7344,BU7383,BU7422,BU7461,BU7500,BU7539,BU7578,BU7617,BU7656,BU7695,BU7734,BU7773,BU7812,BU7851,BU7890,BU7929,BU7968,BU8007,BU8046,BU8085,BU8124,BU8163,BU8202,BU8241,BU8280,BU8319,BU8358,BU8397,BU8436,BU8475,BU8514,BU8553,BU8592,BU8631,BU7227,BU7266)</f>
        <v>0</v>
      </c>
      <c r="BV8671" s="159">
        <f>SUBTOTAL(9,BV12,BV51,BV90,BV129,BV168,BV207,BV246,BV285,BV324,BV363,BV402,BV441,BV480,BV519,BV558,BV597,BV636,BV675,BV714,BV753,BV792,BV831,BV870,BV909,BV948,BV987,BV1026,BV1065,BV1104,BV1143,BV1182,BV1221,BV1260,BV1299,BV1338,BV1377,BV1416,BV1455,BV1494,BV1533,BV1572,BV1611,BV1650,BV1689,BV1728,BV1767,BV1806,BV1845,BV1884,BV1923,BV1962,BV2001,BV2040,BV2079,BV2118,BV2157,BV2196,BV2235,BV2274,BV2313,BV2352,BV2391,BV2430,BV2469,BV2508,BV2547,BV2586,BV2625,BV2664,BV2703,BV2742,BV2781,BV2820,BV2859,BV2898,BV2937,BV2976,BV3015,BV3054,BV3093,BV3132,BV3171,BV3210,BV3249,BV3288,BV3327,BV3366,BV3405,BV3444,BV3483,BV3522,BV3561,BV3600,BV3639,BV3678,BV3717,BV3756,BV3795,BV3834,BV3873,BV3912,BV3951,BV3990,BV4029,BV4068,BV4107,BV4146,BV4185,BV4224,BV4263,BV4302,BV4341,BV4380,BV4419,BV4458,BV4497,BV4536,BV4575,BV4614,BV4653,BV4692,BV4731,BV4770,BV4809,BV4848,BV4887,BV4926,BV4965,BV5004,BV5043,BV5082,BV5121,BV5160,BV5199,BV5238,BV5277,BV5316,BV5355,BV5394,BV5433,BV5472,BV5511,BV5550,BV5589,BV5628,BV5667,BV5706,BV5745,BV5784,BV5823,BV5862,BV5901,BV5940,BV5979,BV6018,BV6057,BV6096,BV6135,BV6174,BV6213,BV6252,BV6291,BV6330,BV6369,BV6408,BV6447,BV6486,BV6525,BV6564,BV6603,BV6642,BV6681,BV6720,BV6759,BV6798,BV6837,BV6876,BV6915,BV6954,BV6993,BV7032,BV7071,BV7110,BV7149,BV7188,BV7305,BV7344,BV7383,BV7422,BV7461,BV7500,BV7539,BV7578,BV7617,BV7656,BV7695,BV7734,BV7773,BV7812,BV7851,BV7890,BV7929,BV7968,BV8007,BV8046,BV8085,BV8124,BV8163,BV8202,BV8241,BV8280,BV8319,BV8358,BV8397,BV8436,BV8475,BV8514,BV8553,BV8592,BV8631,BV7227,BV7266)</f>
        <v>0</v>
      </c>
    </row>
    <row r="8672" spans="1:74" s="23" customFormat="1" ht="27.75" hidden="1" customHeight="1" x14ac:dyDescent="0.3">
      <c r="A8672" s="25"/>
      <c r="B8672" s="25"/>
      <c r="C8672" s="25"/>
      <c r="D8672" s="25" t="s">
        <v>317</v>
      </c>
      <c r="E8672" s="25"/>
      <c r="F8672" s="25"/>
      <c r="G8672" s="25"/>
      <c r="H8672" s="24">
        <v>2024</v>
      </c>
      <c r="I8672" s="25" t="s">
        <v>286</v>
      </c>
      <c r="J8672" s="25" t="s">
        <v>343</v>
      </c>
      <c r="K8672" s="25" t="s">
        <v>339</v>
      </c>
      <c r="L8672" s="159">
        <f t="shared" si="467"/>
        <v>0</v>
      </c>
      <c r="M8672" s="159">
        <f t="shared" si="468"/>
        <v>0</v>
      </c>
      <c r="N8672" s="159"/>
      <c r="O8672" s="26"/>
      <c r="P8672" s="26"/>
      <c r="Q8672" s="26"/>
      <c r="R8672" s="159"/>
      <c r="S8672" s="159"/>
      <c r="T8672" s="26"/>
      <c r="U8672" s="26"/>
      <c r="V8672" s="26"/>
      <c r="W8672" s="159">
        <f>SUBTOTAL(9,W14,W53,W92,W131,W170,W209,W248,W287,W326,W365,W404,W443,W482,W599,W638,W716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2783,W2822,W2861,W2900,W2978,W3017,W3095,W3134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5786,W5825,W5864,W5903,W5942,W5981,W6020,W6059,W6098,W6137,W6176,W6215,W6254,W6293,W6332,W6371,W6410,W6449,W6488,W6527,W6566,W6605,W6644,W6683,W6722,W6761,W6800,W6839,W6917,W6956,W6995,W7073,W7112,W7151)</f>
        <v>0</v>
      </c>
      <c r="X8672" s="159">
        <f>SUBTOTAL(9,X14,X53,X92,X131,X170,X209,X248,X287,X326,X365,X404,X443,X482,X599,X638,X716,X794,X833,X872,X911,X950,X989,X1028,X1067,X1106,X1145,X1184,X1223,X1262,X1301,X1340,X1379,X1418,X1457,X1496,X1535,X1574,X1613,X1652,X1691,X1730,X1769,X1808,X1847,X1886,X1925,X1964,X2003,X2042,X2081,X2120,X2159,X2198,X2237,X2276,X2315,X2354,X2393,X2432,X2471,X2510,X2549,X2588,X2627,X2666,X2783,X2822,X2861,X2900,X2978,X3017,X3095,X3134,X3212,X3251,X3290,X3329,X3368,X3407,X3446,X3485,X3524,X3563,X3602,X3641,X3680,X3719,X3758,X3797,X3836,X3875,X3914,X3953,X3992,X4031,X4070,X4109,X4148,X4187,X4226,X4265,X4304,X4343,X4382,X4421,X4460,X4499,X4538,X4577,X4616,X4655,X4694,X4733,X4772,X4811,X4850,X4889,X4928,X4967,X5006,X5045,X5084,X5123,X5162,X5201,X5240,X5279,X5318,X5357,X5396,X5435,X5474,X5513,X5552,X5591,X5630,X5669,X5786,X5825,X5864,X5903,X5942,X5981,X6020,X6059,X6098,X6137,X6176,X6215,X6254,X6293,X6332,X6371,X6410,X6449,X6488,X6527,X6566,X6605,X6644,X6683,X6722,X6761,X6800,X6839,X6917,X6956,X6995,X7073,X7112,X7151)</f>
        <v>0</v>
      </c>
      <c r="Y8672" s="26"/>
      <c r="Z8672" s="26"/>
      <c r="AA8672" s="26"/>
      <c r="AB8672" s="159">
        <f>SUBTOTAL(9,AB14,AB53,AB92,AB131,AB170,AB209,AB248,AB287,AB326,AB365,AB404,AB443,AB482,AB599,AB638,AB716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2783,AB2822,AB2861,AB2900,AB2978,AB3017,AB3095,AB3134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5786,AB5825,AB5864,AB5903,AB5942,AB5981,AB6020,AB6059,AB6098,AB6137,AB6176,AB6215,AB6254,AB6293,AB6332,AB6371,AB6410,AB6449,AB6488,AB6527,AB6566,AB6605,AB6644,AB6683,AB6722,AB6761,AB6800,AB6839,AB6917,AB6956,AB6995,AB7073,AB7112,AB7151)</f>
        <v>0</v>
      </c>
      <c r="AC8672" s="159">
        <f>SUBTOTAL(9,AC14,AC53,AC92,AC131,AC170,AC209,AC248,AC287,AC326,AC365,AC404,AC443,AC482,AC599,AC638,AC716,AC794,AC833,AC872,AC911,AC950,AC989,AC1028,AC1067,AC1106,AC1145,AC1184,AC1223,AC1262,AC1301,AC1340,AC1379,AC1418,AC1457,AC1496,AC1535,AC1574,AC1613,AC1652,AC1691,AC1730,AC1769,AC1808,AC1847,AC1886,AC1925,AC1964,AC2003,AC2042,AC2081,AC2120,AC2159,AC2198,AC2237,AC2276,AC2315,AC2354,AC2393,AC2432,AC2471,AC2510,AC2549,AC2588,AC2627,AC2666,AC2783,AC2822,AC2861,AC2900,AC2978,AC3017,AC3095,AC3134,AC3212,AC3251,AC3290,AC3329,AC3368,AC3407,AC3446,AC3485,AC3524,AC3563,AC3602,AC3641,AC3680,AC3719,AC3758,AC3797,AC3836,AC3875,AC3914,AC3953,AC3992,AC4031,AC4070,AC4109,AC4148,AC4187,AC4226,AC4265,AC4304,AC4343,AC4382,AC4421,AC4460,AC4499,AC4538,AC4577,AC4616,AC4655,AC4694,AC4733,AC4772,AC4811,AC4850,AC4889,AC4928,AC4967,AC5006,AC5045,AC5084,AC5123,AC5162,AC5201,AC5240,AC5279,AC5318,AC5357,AC5396,AC5435,AC5474,AC5513,AC5552,AC5591,AC5630,AC5669,AC5786,AC5825,AC5864,AC5903,AC5942,AC5981,AC6020,AC6059,AC6098,AC6137,AC6176,AC6215,AC6254,AC6293,AC6332,AC6371,AC6410,AC6449,AC6488,AC6527,AC6566,AC6605,AC6644,AC6683,AC6722,AC6761,AC6800,AC6839,AC6917,AC6956,AC6995,AC7073,AC7112,AC7151)</f>
        <v>0</v>
      </c>
      <c r="AD8672" s="26"/>
      <c r="AE8672" s="26"/>
      <c r="AF8672" s="26"/>
      <c r="AG8672" s="159">
        <f>SUBTOTAL(9,AG14,AG53,AG92,AG131,AG170,AG209,AG248,AG287,AG326,AG365,AG404,AG443,AG482,AG599,AG638,AG716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2783,AG2822,AG2861,AG2900,AG2978,AG3017,AG3095,AG3134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5786,AG5825,AG5864,AG5903,AG5942,AG5981,AG6020,AG6059,AG6098,AG6137,AG6176,AG6215,AG6254,AG6293,AG6332,AG6371,AG6410,AG6449,AG6488,AG6527,AG6566,AG6605,AG6644,AG6683,AG6722,AG6761,AG6800,AG6839,AG6917,AG6956,AG6995,AG7073,AG7112,AG7151)</f>
        <v>0</v>
      </c>
      <c r="AH8672" s="159">
        <f>SUBTOTAL(9,AH14,AH53,AH92,AH131,AH170,AH209,AH248,AH287,AH326,AH365,AH404,AH443,AH482,AH599,AH638,AH716,AH794,AH833,AH872,AH911,AH950,AH989,AH1028,AH1067,AH1106,AH1145,AH1184,AH1223,AH1262,AH1301,AH1340,AH1379,AH1418,AH1457,AH1496,AH1535,AH1574,AH1613,AH1652,AH1691,AH1730,AH1769,AH1808,AH1847,AH1886,AH1925,AH1964,AH2003,AH2042,AH2081,AH2120,AH2159,AH2198,AH2237,AH2276,AH2315,AH2354,AH2393,AH2432,AH2471,AH2510,AH2549,AH2588,AH2627,AH2666,AH2783,AH2822,AH2861,AH2900,AH2978,AH3017,AH3095,AH3134,AH3212,AH3251,AH3290,AH3329,AH3368,AH3407,AH3446,AH3485,AH3524,AH3563,AH3602,AH3641,AH3680,AH3719,AH3758,AH3797,AH3836,AH3875,AH3914,AH3953,AH3992,AH4031,AH4070,AH4109,AH4148,AH4187,AH4226,AH4265,AH4304,AH4343,AH4382,AH4421,AH4460,AH4499,AH4538,AH4577,AH4616,AH4655,AH4694,AH4733,AH4772,AH4811,AH4850,AH4889,AH4928,AH4967,AH5006,AH5045,AH5084,AH5123,AH5162,AH5201,AH5240,AH5279,AH5318,AH5357,AH5396,AH5435,AH5474,AH5513,AH5552,AH5591,AH5630,AH5669,AH5786,AH5825,AH5864,AH5903,AH5942,AH5981,AH6020,AH6059,AH6098,AH6137,AH6176,AH6215,AH6254,AH6293,AH6332,AH6371,AH6410,AH6449,AH6488,AH6527,AH6566,AH6605,AH6644,AH6683,AH6722,AH6761,AH6800,AH6839,AH6917,AH6956,AH6995,AH7073,AH7112,AH7151)</f>
        <v>0</v>
      </c>
      <c r="AI8672" s="26"/>
      <c r="AJ8672" s="26"/>
      <c r="AK8672" s="26"/>
      <c r="AL8672" s="159">
        <f>SUBTOTAL(9,AL14,AL53,AL92,AL131,AL170,AL209,AL248,AL287,AL326,AL365,AL404,AL443,AL482,AL599,AL638,AL716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2783,AL2822,AL2861,AL2900,AL2978,AL3017,AL3095,AL3134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5786,AL5825,AL5864,AL5903,AL5942,AL5981,AL6020,AL6059,AL6098,AL6137,AL6176,AL6215,AL6254,AL6293,AL6332,AL6371,AL6410,AL6449,AL6488,AL6527,AL6566,AL6605,AL6644,AL6683,AL6722,AL6761,AL6800,AL6839,AL6917,AL6956,AL6995,AL7073,AL7112,AL7151)</f>
        <v>0</v>
      </c>
      <c r="AM8672" s="159">
        <f>SUBTOTAL(9,AM14,AM53,AM92,AM131,AM170,AM209,AM248,AM287,AM326,AM365,AM404,AM443,AM482,AM599,AM638,AM716,AM794,AM833,AM872,AM911,AM950,AM989,AM1028,AM1067,AM1106,AM1145,AM1184,AM1223,AM1262,AM1301,AM1340,AM1379,AM1418,AM1457,AM1496,AM1535,AM1574,AM1613,AM1652,AM1691,AM1730,AM1769,AM1808,AM1847,AM1886,AM1925,AM1964,AM2003,AM2042,AM2081,AM2120,AM2159,AM2198,AM2237,AM2276,AM2315,AM2354,AM2393,AM2432,AM2471,AM2510,AM2549,AM2588,AM2627,AM2666,AM2783,AM2822,AM2861,AM2900,AM2978,AM3017,AM3095,AM3134,AM3212,AM3251,AM3290,AM3329,AM3368,AM3407,AM3446,AM3485,AM3524,AM3563,AM3602,AM3641,AM3680,AM3719,AM3758,AM3797,AM3836,AM3875,AM3914,AM3953,AM3992,AM4031,AM4070,AM4109,AM4148,AM4187,AM4226,AM4265,AM4304,AM4343,AM4382,AM4421,AM4460,AM4499,AM4538,AM4577,AM4616,AM4655,AM4694,AM4733,AM4772,AM4811,AM4850,AM4889,AM4928,AM4967,AM5006,AM5045,AM5084,AM5123,AM5162,AM5201,AM5240,AM5279,AM5318,AM5357,AM5396,AM5435,AM5474,AM5513,AM5552,AM5591,AM5630,AM5669,AM5786,AM5825,AM5864,AM5903,AM5942,AM5981,AM6020,AM6059,AM6098,AM6137,AM6176,AM6215,AM6254,AM6293,AM6332,AM6371,AM6410,AM6449,AM6488,AM6527,AM6566,AM6605,AM6644,AM6683,AM6722,AM6761,AM6800,AM6839,AM6917,AM6956,AM6995,AM7073,AM7112,AM7151)</f>
        <v>0</v>
      </c>
      <c r="AN8672" s="26"/>
      <c r="AO8672" s="26"/>
      <c r="AP8672" s="26"/>
      <c r="AQ8672" s="159">
        <f>SUBTOTAL(9,AQ14,AQ53,AQ92,AQ131,AQ170,AQ209,AQ248,AQ287,AQ326,AQ365,AQ404,AQ443,AQ482,AQ599,AQ638,AQ716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2783,AQ2822,AQ2861,AQ2900,AQ2978,AQ3017,AQ3095,AQ3134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5786,AQ5825,AQ5864,AQ5903,AQ5942,AQ5981,AQ6020,AQ6059,AQ6098,AQ6137,AQ6176,AQ6215,AQ6254,AQ6293,AQ6332,AQ6371,AQ6410,AQ6449,AQ6488,AQ6527,AQ6566,AQ6605,AQ6644,AQ6683,AQ6722,AQ6761,AQ6800,AQ6839,AQ6917,AQ6956,AQ6995,AQ7073,AQ7112,AQ7151)</f>
        <v>0</v>
      </c>
      <c r="AR8672" s="159">
        <f>SUBTOTAL(9,AR14,AR53,AR92,AR131,AR170,AR209,AR248,AR287,AR326,AR365,AR404,AR443,AR482,AR599,AR638,AR716,AR794,AR833,AR872,AR911,AR950,AR989,AR1028,AR1067,AR1106,AR1145,AR1184,AR1223,AR1262,AR1301,AR1340,AR1379,AR1418,AR1457,AR1496,AR1535,AR1574,AR1613,AR1652,AR1691,AR1730,AR1769,AR1808,AR1847,AR1886,AR1925,AR1964,AR2003,AR2042,AR2081,AR2120,AR2159,AR2198,AR2237,AR2276,AR2315,AR2354,AR2393,AR2432,AR2471,AR2510,AR2549,AR2588,AR2627,AR2666,AR2783,AR2822,AR2861,AR2900,AR2978,AR3017,AR3095,AR3134,AR3212,AR3251,AR3290,AR3329,AR3368,AR3407,AR3446,AR3485,AR3524,AR3563,AR3602,AR3641,AR3680,AR3719,AR3758,AR3797,AR3836,AR3875,AR3914,AR3953,AR3992,AR4031,AR4070,AR4109,AR4148,AR4187,AR4226,AR4265,AR4304,AR4343,AR4382,AR4421,AR4460,AR4499,AR4538,AR4577,AR4616,AR4655,AR4694,AR4733,AR4772,AR4811,AR4850,AR4889,AR4928,AR4967,AR5006,AR5045,AR5084,AR5123,AR5162,AR5201,AR5240,AR5279,AR5318,AR5357,AR5396,AR5435,AR5474,AR5513,AR5552,AR5591,AR5630,AR5669,AR5786,AR5825,AR5864,AR5903,AR5942,AR5981,AR6020,AR6059,AR6098,AR6137,AR6176,AR6215,AR6254,AR6293,AR6332,AR6371,AR6410,AR6449,AR6488,AR6527,AR6566,AR6605,AR6644,AR6683,AR6722,AR6761,AR6800,AR6839,AR6917,AR6956,AR6995,AR7073,AR7112,AR7151)</f>
        <v>0</v>
      </c>
      <c r="AS8672" s="159"/>
      <c r="AT8672" s="159"/>
      <c r="AU8672" s="159"/>
      <c r="AV8672" s="159">
        <f>SUBTOTAL(9,AV14,AV53,AV92,AV131,AV170,AV209,AV248,AV287,AV326,AV365,AV404,AV443,AV482,AV599,AV638,AV716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2783,AV2822,AV2861,AV2900,AV2978,AV3017,AV3095,AV3134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5786,AV5825,AV5864,AV5903,AV5942,AV5981,AV6020,AV6059,AV6098,AV6137,AV6176,AV6215,AV6254,AV6293,AV6332,AV6371,AV6410,AV6449,AV6488,AV6527,AV6566,AV6605,AV6644,AV6683,AV6722,AV6761,AV6800,AV6839,AV6917,AV6956,AV6995,AV7073,AV7112,AV7151)</f>
        <v>0</v>
      </c>
      <c r="AW8672" s="159">
        <f>SUBTOTAL(9,AW13,AW52,AW91,AW130,AW169,AW208,AW247,AW286,AW325,AW364,AW403,AW442,AW481,AW520,AW559,AW598,AW637,AW676,AW715,AW754,AW793,AW832,AW871,AW910,AW949,AW988,AW1027,AW1066,AW1105,AW1144,AW1183,AW1222,AW1261,AW1300,AW1339,AW1378,AW1417,AW1456,AW1495,AW1534,AW1573,AW1612,AW1651,AW1690,AW1729,AW1768,AW1807,AW1846,AW1885,AW1924,AW1963,AW2002,AW2041,AW2080,AW2119,AW2158,AW2197,AW2236,AW2275,AW2314,AW2353,AW2392,AW2431,AW2470,AW2509,AW2548,AW2587,AW2626,AW2665,AW2704,AW2743,AW2782,AW2821,AW2860,AW2899,AW2938,AW2977,AW3016,AW3055,AW3094,AW3133,AW3172,AW3211,AW3250,AW3289,AW3328,AW3367,AW3406,AW3445,AW3484,AW3523,AW3562,AW3601,AW3640,AW3679,AW3718,AW3757,AW3796,AW3835,AW3874,AW3913,AW3952,AW3991,AW4030,AW4069,AW4108,AW4147,AW4186,AW4225,AW4264,AW4303,AW4342,AW4381,AW4420,AW4459,AW4498,AW4537,AW4576,AW4615,AW4654,AW4693,AW4732,AW4771,AW4810,AW4849,AW4888,AW4927,AW4966,AW5005,AW5044,AW5083,AW5122,AW5161,AW5200,AW5239,AW5278,AW5317,AW5356,AW5395,AW5434,AW5473,AW5512,AW5551,AW5590,AW5629,AW5668,AW5707,AW5746,AW5785,AW5824,AW5863,AW5902,AW5941,AW5980,AW6019,AW6058,AW6097,AW6136,AW6175,AW6214,AW6253,AW6292,AW6331,AW6370,AW6409,AW6448,AW6487,AW6526,AW6565,AW6604,AW6643,AW6682,AW6721,AW6760,AW6799,AW6838,AW6877,AW6916,AW6955,AW6994,AW7033,AW7072,AW7111,AW7150,AW7579,AW7696,AW8047,AW8086,AW8125,AW7423,AW7306,AW7501,AW7852,AW7618,AW7189,AW8008,AW8164,AW8320,AW8554)</f>
        <v>0</v>
      </c>
      <c r="AX8672" s="26"/>
      <c r="AY8672" s="26"/>
      <c r="AZ8672" s="26"/>
      <c r="BA8672" s="159">
        <f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32183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6877,BA6916,BA6955,BA6994,BA7033,BA7072,BA7111,BA7150,BA7189,BA7306,BA7345,BA7384,BA7423,BA7462,BA7501,BA7540,BA7579,BA7618,BA7657,BA7696,BA7735,BA7774,BA7813,BA7852,BA7891,BA7930,BA7969,BA8008,BA8047,BA8086,BA8125,BA8164,BA8203,BA8242,BA8281,BA8320,BA8359,BA8398,BA8437,BA8476,BA8515,BA8554,BA8593,BA8632,BA7228,BA7267)</f>
        <v>0</v>
      </c>
      <c r="BB8672" s="159">
        <f>SUBTOTAL(9,BB13,BB52,BB91,BB130,BB169,BB208,BB247,BB286,BB325,BB364,BB403,BB442,BB481,BB520,BB559,BB598,BB637,BB676,BB715,BB754,BB793,BB832,BB871,BB910,BB949,BB988,BB1027,BB1066,BB1105,BB1144,BB1183,BB1222,BB1261,BB1300,BB1339,BB1378,BB1417,BB1456,BB1495,BB1534,BB1573,BB1612,BB1651,BB1690,BB1729,BB1768,BB1807,BB1846,BB1885,BB1924,BB1963,BB2002,BB2041,BB2080,BB2119,BB2158,BB2197,BB2236,BB2275,BB2314,BB2353,BB2392,BB2431,BB2470,BB2509,BB2548,BB2587,BB2626,BB2665,BB2704,BB2743,BB2782,BB2821,BB2860,BB2899,BB2938,BB2977,BB3016,BB3055,BB3094,BB3133,BB3172,BB32183,BB3211,BB3250,BB3289,BB3328,BB3367,BB3406,BB3445,BB3484,BB3523,BB3562,BB3601,BB3640,BB3679,BB3718,BB3757,BB3796,BB3835,BB3874,BB3913,BB3952,BB3991,BB4030,BB4069,BB4108,BB4147,BB4186,BB4225,BB4264,BB4303,BB4342,BB4381,BB4420,BB4459,BB4498,BB4537,BB4576,BB4615,BB4654,BB4693,BB4732,BB4771,BB4810,BB4849,BB4888,BB4927,BB4966,BB5005,BB5044,BB5083,BB5122,BB5161,BB5200,BB5239,BB5278,BB5317,BB5356,BB5395,BB5434,BB5473,BB5512,BB5551,BB5590,BB5629,BB5668,BB5707,BB5746,BB5785,BB5824,BB5863,BB5902,BB5941,BB5980,BB6019,BB6058,BB6097,BB6136,BB6175,BB6214,BB6253,BB6292,BB6331,BB6370,BB6409,BB6448,BB6487,BB6526,BB6565,BB6604,BB6643,BB6682,BB6721,BB6760,BB6799,BB6838,BB6877,BB6916,BB6955,BB6994,BB7033,BB7072,BB7111,BB7150,BB7189,BB7306,BB7345,BB7384,BB7423,BB7462,BB7501,BB7540,BB7579,BB7618,BB7657,BB7696,BB7735,BB7774,BB7813,BB7852,BB7891,BB7930,BB7969,BB8008,BB8047,BB8086,BB8125,BB8164,BB8203,BB8242,BB8281,BB8320,BB8359,BB8398,BB8437,BB8476,BB8515,BB8554,BB8593,BB8632,BB7228,BB7267)</f>
        <v>0</v>
      </c>
      <c r="BC8672" s="26"/>
      <c r="BD8672" s="26"/>
      <c r="BE8672" s="26"/>
      <c r="BF8672" s="159">
        <f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32183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6877,BF6916,BF6955,BF6994,BF7033,BF7072,BF7111,BF7150,BF7189,BF7306,BF7345,BF7384,BF7423,BF7462,BF7501,BF7540,BF7579,BF7618,BF7657,BF7696,BF7735,BF7774,BF7813,BF7852,BF7891,BF7930,BF7969,BF8008,BF8047,BF8086,BF8125,BF8164,BF8203,BF8242,BF8281,BF8320,BF8359,BF8398,BF8437,BF8476,BF8515,BF8554,BF8593,BF8632,BF7228,BF7267)</f>
        <v>0</v>
      </c>
      <c r="BG8672" s="159">
        <f>SUBTOTAL(9,BG13,BG52,BG91,BG130,BG169,BG208,BG247,BG286,BG325,BG364,BG403,BG442,BG481,BG520,BG559,BG598,BG637,BG676,BG715,BG754,BG793,BG832,BG871,BG910,BG949,BG988,BG1027,BG1066,BG1105,BG1144,BG1183,BG1222,BG1261,BG1300,BG1339,BG1378,BG1417,BG1456,BG1495,BG1534,BG1573,BG1612,BG1651,BG1690,BG1729,BG1768,BG1807,BG1846,BG1885,BG1924,BG1963,BG2002,BG2041,BG2080,BG2119,BG2158,BG2197,BG2236,BG2275,BG2314,BG2353,BG2392,BG2431,BG2470,BG2509,BG2548,BG2587,BG2626,BG2665,BG2704,BG2743,BG2782,BG2821,BG2860,BG2899,BG2938,BG2977,BG3016,BG3055,BG3094,BG3133,BG3172,BG32183,BG3211,BG3250,BG3289,BG3328,BG3367,BG3406,BG3445,BG3484,BG3523,BG3562,BG3601,BG3640,BG3679,BG3718,BG3757,BG3796,BG3835,BG3874,BG3913,BG3952,BG3991,BG4030,BG4069,BG4108,BG4147,BG4186,BG4225,BG4264,BG4303,BG4342,BG4381,BG4420,BG4459,BG4498,BG4537,BG4576,BG4615,BG4654,BG4693,BG4732,BG4771,BG4810,BG4849,BG4888,BG4927,BG4966,BG5005,BG5044,BG5083,BG5122,BG5161,BG5200,BG5239,BG5278,BG5317,BG5356,BG5395,BG5434,BG5473,BG5512,BG5551,BG5590,BG5629,BG5668,BG5707,BG5746,BG5785,BG5824,BG5863,BG5902,BG5941,BG5980,BG6019,BG6058,BG6097,BG6136,BG6175,BG6214,BG6253,BG6292,BG6331,BG6370,BG6409,BG6448,BG6487,BG6526,BG6565,BG6604,BG6643,BG6682,BG6721,BG6760,BG6799,BG6838,BG6877,BG6916,BG6955,BG6994,BG7033,BG7072,BG7111,BG7150,BG7189,BG7306,BG7345,BG7384,BG7423,BG7462,BG7501,BG7540,BG7579,BG7618,BG7657,BG7696,BG7735,BG7774,BG7813,BG7852,BG7891,BG7930,BG7969,BG8008,BG8047,BG8086,BG8125,BG8164,BG8203,BG8242,BG8281,BG8320,BG8359,BG8398,BG8437,BG8476,BG8515,BG8554,BG8593,BG8632,BG7228,BG7267)</f>
        <v>0</v>
      </c>
      <c r="BH8672" s="26"/>
      <c r="BI8672" s="26"/>
      <c r="BJ8672" s="26"/>
      <c r="BK8672" s="159">
        <f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32183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6877,BK6916,BK6955,BK6994,BK7033,BK7072,BK7111,BK7150,BK7189,BK7306,BK7345,BK7384,BK7423,BK7462,BK7501,BK7540,BK7579,BK7618,BK7657,BK7696,BK7735,BK7774,BK7813,BK7852,BK7891,BK7930,BK7969,BK8008,BK8047,BK8086,BK8125,BK8164,BK8203,BK8242,BK8281,BK8320,BK8359,BK8398,BK8437,BK8476,BK8515,BK8554,BK8593,BK8632,BK7228,BK7267)</f>
        <v>0</v>
      </c>
      <c r="BL8672" s="159">
        <f>SUBTOTAL(9,BL13,BL52,BL91,BL130,BL169,BL208,BL247,BL286,BL325,BL364,BL403,BL442,BL481,BL520,BL559,BL598,BL637,BL676,BL715,BL754,BL793,BL832,BL871,BL910,BL949,BL988,BL1027,BL1066,BL1105,BL1144,BL1183,BL1222,BL1261,BL1300,BL1339,BL1378,BL1417,BL1456,BL1495,BL1534,BL1573,BL1612,BL1651,BL1690,BL1729,BL1768,BL1807,BL1846,BL1885,BL1924,BL1963,BL2002,BL2041,BL2080,BL2119,BL2158,BL2197,BL2236,BL2275,BL2314,BL2353,BL2392,BL2431,BL2470,BL2509,BL2548,BL2587,BL2626,BL2665,BL2704,BL2743,BL2782,BL2821,BL2860,BL2899,BL2938,BL2977,BL3016,BL3055,BL3094,BL3133,BL3172,BL32183,BL3211,BL3250,BL3289,BL3328,BL3367,BL3406,BL3445,BL3484,BL3523,BL3562,BL3601,BL3640,BL3679,BL3718,BL3757,BL3796,BL3835,BL3874,BL3913,BL3952,BL3991,BL4030,BL4069,BL4108,BL4147,BL4186,BL4225,BL4264,BL4303,BL4342,BL4381,BL4420,BL4459,BL4498,BL4537,BL4576,BL4615,BL4654,BL4693,BL4732,BL4771,BL4810,BL4849,BL4888,BL4927,BL4966,BL5005,BL5044,BL5083,BL5122,BL5161,BL5200,BL5239,BL5278,BL5317,BL5356,BL5395,BL5434,BL5473,BL5512,BL5551,BL5590,BL5629,BL5668,BL5707,BL5746,BL5785,BL5824,BL5863,BL5902,BL5941,BL5980,BL6019,BL6058,BL6097,BL6136,BL6175,BL6214,BL6253,BL6292,BL6331,BL6370,BL6409,BL6448,BL6487,BL6526,BL6565,BL6604,BL6643,BL6682,BL6721,BL6760,BL6799,BL6838,BL6877,BL6916,BL6955,BL6994,BL7033,BL7072,BL7111,BL7150,BL7189,BL7306,BL7345,BL7384,BL7423,BL7462,BL7501,BL7540,BL7579,BL7618,BL7657,BL7696,BL7735,BL7774,BL7813,BL7852,BL7891,BL7930,BL7969,BL8008,BL8047,BL8086,BL8125,BL8164,BL8203,BL8242,BL8281,BL8320,BL8359,BL8398,BL8437,BL8476,BL8515,BL8554,BL8593,BL8632,BL7228,BL7267)</f>
        <v>0</v>
      </c>
      <c r="BM8672" s="26"/>
      <c r="BN8672" s="26"/>
      <c r="BO8672" s="26"/>
      <c r="BP8672" s="159">
        <f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32183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6877,BP6916,BP6955,BP6994,BP7033,BP7072,BP7111,BP7150,BP7189,BP7306,BP7345,BP7384,BP7423,BP7462,BP7501,BP7540,BP7579,BP7618,BP7657,BP7696,BP7735,BP7774,BP7813,BP7852,BP7891,BP7930,BP7969,BP8008,BP8047,BP8086,BP8125,BP8164,BP8203,BP8242,BP8281,BP8320,BP8359,BP8398,BP8437,BP8476,BP8515,BP8554,BP8593,BP8632,BP7228,BP7267)</f>
        <v>0</v>
      </c>
      <c r="BQ8672" s="159">
        <f>SUBTOTAL(9,BQ13,BQ52,BQ91,BQ130,BQ169,BQ208,BQ247,BQ286,BQ325,BQ364,BQ403,BQ442,BQ481,BQ520,BQ559,BQ598,BQ637,BQ676,BQ715,BQ754,BQ793,BQ832,BQ871,BQ910,BQ949,BQ988,BQ1027,BQ1066,BQ1105,BQ1144,BQ1183,BQ1222,BQ1261,BQ1300,BQ1339,BQ1378,BQ1417,BQ1456,BQ1495,BQ1534,BQ1573,BQ1612,BQ1651,BQ1690,BQ1729,BQ1768,BQ1807,BQ1846,BQ1885,BQ1924,BQ1963,BQ2002,BQ2041,BQ2080,BQ2119,BQ2158,BQ2197,BQ2236,BQ2275,BQ2314,BQ2353,BQ2392,BQ2431,BQ2470,BQ2509,BQ2548,BQ2587,BQ2626,BQ2665,BQ2704,BQ2743,BQ2782,BQ2821,BQ2860,BQ2899,BQ2938,BQ2977,BQ3016,BQ3055,BQ3094,BQ3133,BQ3172,BQ32183,BQ3211,BQ3250,BQ3289,BQ3328,BQ3367,BQ3406,BQ3445,BQ3484,BQ3523,BQ3562,BQ3601,BQ3640,BQ3679,BQ3718,BQ3757,BQ3796,BQ3835,BQ3874,BQ3913,BQ3952,BQ3991,BQ4030,BQ4069,BQ4108,BQ4147,BQ4186,BQ4225,BQ4264,BQ4303,BQ4342,BQ4381,BQ4420,BQ4459,BQ4498,BQ4537,BQ4576,BQ4615,BQ4654,BQ4693,BQ4732,BQ4771,BQ4810,BQ4849,BQ4888,BQ4927,BQ4966,BQ5005,BQ5044,BQ5083,BQ5122,BQ5161,BQ5200,BQ5239,BQ5278,BQ5317,BQ5356,BQ5395,BQ5434,BQ5473,BQ5512,BQ5551,BQ5590,BQ5629,BQ5668,BQ5707,BQ5746,BQ5785,BQ5824,BQ5863,BQ5902,BQ5941,BQ5980,BQ6019,BQ6058,BQ6097,BQ6136,BQ6175,BQ6214,BQ6253,BQ6292,BQ6331,BQ6370,BQ6409,BQ6448,BQ6487,BQ6526,BQ6565,BQ6604,BQ6643,BQ6682,BQ6721,BQ6760,BQ6799,BQ6838,BQ6877,BQ6916,BQ6955,BQ6994,BQ7033,BQ7072,BQ7111,BQ7150,BQ7189,BQ7306,BQ7345,BQ7384,BQ7423,BQ7462,BQ7501,BQ7540,BQ7579,BQ7618,BQ7657,BQ7696,BQ7735,BQ7774,BQ7813,BQ7852,BQ7891,BQ7930,BQ7969,BQ8008,BQ8047,BQ8086,BQ8125,BQ8164,BQ8203,BQ8242,BQ8281,BQ8320,BQ8359,BQ8398,BQ8437,BQ8476,BQ8515,BQ8554,BQ8593,BQ8632,BQ7228,BQ7267)</f>
        <v>0</v>
      </c>
      <c r="BR8672" s="26"/>
      <c r="BS8672" s="26"/>
      <c r="BT8672" s="26"/>
      <c r="BU8672" s="159">
        <f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32183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6877,BU6916,BU6955,BU6994,BU7033,BU7072,BU7111,BU7150,BU7189,BU7306,BU7345,BU7384,BU7423,BU7462,BU7501,BU7540,BU7579,BU7618,BU7657,BU7696,BU7735,BU7774,BU7813,BU7852,BU7891,BU7930,BU7969,BU8008,BU8047,BU8086,BU8125,BU8164,BU8203,BU8242,BU8281,BU8320,BU8359,BU8398,BU8437,BU8476,BU8515,BU8554,BU8593,BU8632,BU7228,BU7267)</f>
        <v>0</v>
      </c>
      <c r="BV8672" s="159">
        <f>SUBTOTAL(9,BV13,BV52,BV91,BV130,BV169,BV208,BV247,BV286,BV325,BV364,BV403,BV442,BV481,BV520,BV559,BV598,BV637,BV676,BV715,BV754,BV793,BV832,BV871,BV910,BV949,BV988,BV1027,BV1066,BV1105,BV1144,BV1183,BV1222,BV1261,BV1300,BV1339,BV1378,BV1417,BV1456,BV1495,BV1534,BV1573,BV1612,BV1651,BV1690,BV1729,BV1768,BV1807,BV1846,BV1885,BV1924,BV1963,BV2002,BV2041,BV2080,BV2119,BV2158,BV2197,BV2236,BV2275,BV2314,BV2353,BV2392,BV2431,BV2470,BV2509,BV2548,BV2587,BV2626,BV2665,BV2704,BV2743,BV2782,BV2821,BV2860,BV2899,BV2938,BV2977,BV3016,BV3055,BV3094,BV3133,BV3172,BV32183,BV3211,BV3250,BV3289,BV3328,BV3367,BV3406,BV3445,BV3484,BV3523,BV3562,BV3601,BV3640,BV3679,BV3718,BV3757,BV3796,BV3835,BV3874,BV3913,BV3952,BV3991,BV4030,BV4069,BV4108,BV4147,BV4186,BV4225,BV4264,BV4303,BV4342,BV4381,BV4420,BV4459,BV4498,BV4537,BV4576,BV4615,BV4654,BV4693,BV4732,BV4771,BV4810,BV4849,BV4888,BV4927,BV4966,BV5005,BV5044,BV5083,BV5122,BV5161,BV5200,BV5239,BV5278,BV5317,BV5356,BV5395,BV5434,BV5473,BV5512,BV5551,BV5590,BV5629,BV5668,BV5707,BV5746,BV5785,BV5824,BV5863,BV5902,BV5941,BV5980,BV6019,BV6058,BV6097,BV6136,BV6175,BV6214,BV6253,BV6292,BV6331,BV6370,BV6409,BV6448,BV6487,BV6526,BV6565,BV6604,BV6643,BV6682,BV6721,BV6760,BV6799,BV6838,BV6877,BV6916,BV6955,BV6994,BV7033,BV7072,BV7111,BV7150,BV7189,BV7306,BV7345,BV7384,BV7423,BV7462,BV7501,BV7540,BV7579,BV7618,BV7657,BV7696,BV7735,BV7774,BV7813,BV7852,BV7891,BV7930,BV7969,BV8008,BV8047,BV8086,BV8125,BV8164,BV8203,BV8242,BV8281,BV8320,BV8359,BV8398,BV8437,BV8476,BV8515,BV8554,BV8593,BV8632,BV7228,BV7267)</f>
        <v>0</v>
      </c>
    </row>
    <row r="8673" spans="1:74" s="23" customFormat="1" ht="30" hidden="1" customHeight="1" x14ac:dyDescent="0.3">
      <c r="A8673" s="25"/>
      <c r="B8673" s="25"/>
      <c r="C8673" s="25"/>
      <c r="D8673" s="25" t="s">
        <v>317</v>
      </c>
      <c r="E8673" s="25"/>
      <c r="F8673" s="25"/>
      <c r="G8673" s="25"/>
      <c r="H8673" s="24">
        <v>2024</v>
      </c>
      <c r="I8673" s="25" t="s">
        <v>288</v>
      </c>
      <c r="J8673" s="25" t="s">
        <v>344</v>
      </c>
      <c r="K8673" s="25" t="s">
        <v>318</v>
      </c>
      <c r="L8673" s="159">
        <f t="shared" si="467"/>
        <v>7.8E-2</v>
      </c>
      <c r="M8673" s="159">
        <f t="shared" si="468"/>
        <v>109.336</v>
      </c>
      <c r="N8673" s="159"/>
      <c r="O8673" s="159"/>
      <c r="P8673" s="159"/>
      <c r="Q8673" s="159"/>
      <c r="R8673" s="159">
        <f t="shared" ref="R8673:S8680" si="469">SUBTOTAL(9,R14,R53,R92,R131,R170,R209,R248,R287,R326,R365,R404,R443,R482,R521,R560,R599,R638,R677,R716,R755,R794,R833,R872,R911,R950,R989,R1028,R1067,R1106,R1145,R1184,R1223,R1262,R1301,R1340,R1379,R1418,R1457,R1496,R1535,R1574,R1613,R1652,R1691,R1730,R1769,R1808,R1847,R1886,R1925,R1964,R2003,R2042,R2081,R2120,R2159,R2198,R2237,R2276,R2315,R2354,R2393,R2432,R2471,R2510,R2549,R2588,R2627,R2666,R2705,R2744,R2783,R2822,R2861,R2900,R2939,R2978,R3017,R3056,R3095,R3134,R3173,R3212,R3251,R3290,R3329,R3368,R3407,R3446,R3485,R3524,R3563,R3602,R3641,R3680,R3719,R3758,R3797,R3836,R3875,R3914,R3953,R3992,R4031,R4070,R4109,R4148,R4187,R4226,R4265,R4304,R4343,R4382,R4421,R4460,R4499,R4538,R4577,R4616,R4655,R4694,R4733,R4772,R4811,R4850,R4889,R4928,R4967,R5006,R5045,R5084,R5123,R5162,R5201,R5240,R5279,R5318,R5357,R5396,R5435,R5474,R5513,R5552,R5591,R5630,R5669,R5708,R5747,R5786,R5825,R5864,R5903,R5942,R5981,R6020,R6059,R6098,R6137,R6176,R6215,R6254,R6293,R6332,R6371,R6410,R6449,R6488,R6527,R6566,R6605,R6644,R6683,R6722,R6761,R6800,R6839,R6917,R6956,R6995,R7034,R7073,R7112,R7151)</f>
        <v>0</v>
      </c>
      <c r="S8673" s="159">
        <f t="shared" si="469"/>
        <v>0</v>
      </c>
      <c r="T8673" s="159"/>
      <c r="U8673" s="159"/>
      <c r="V8673" s="159"/>
      <c r="W8673" s="159">
        <f t="shared" ref="W8673:X8692" si="470">SUBTOTAL(9,W14,W53,W92,W131,W170,W209,W248,W287,W326,W365,W404,W443,W482,W521,W560,W599,W638,W677,W716,W755,W794,W833,W872,W911,W950,W989,W1028,W1067,W1106,W1145,W1184,W1223,W1262,W1301,W1340,W1379,W1418,W1457,W1496,W1535,W1574,W1613,W1652,W1691,W1730,W1769,W1808,W1847,W1886,W1925,W1964,W2003,W2042,W2081,W2120,W2159,W2198,W2237,W2276,W2315,W2354,W2393,W2432,W2471,W2510,W2549,W2588,W2627,W2666,W2705,W2744,W2783,W2822,W2861,W2900,W2939,W2978,W3017,W3056,W3095,W3134,W3173,W3212,W3251,W3290,W3329,W3368,W3407,W3446,W3485,W3524,W3563,W3602,W3641,W3680,W3719,W3758,W3797,W3836,W3875,W3914,W3953,W3992,W4031,W4070,W4109,W4148,W4187,W4226,W4265,W4304,W4343,W4382,W4421,W4460,W4499,W4538,W4577,W4616,W4655,W4694,W4733,W4772,W4811,W4850,W4889,W4928,W4967,W5006,W5045,W5084,W5123,W5162,W5201,W5240,W5279,W5318,W5357,W5396,W5435,W5474,W5513,W5552,W5591,W5630,W5669,W5708,W5747,W5786,W5825,W5864,W5903,W5942,W5981,W6020,W6059,W6098,W6137,W6176,W6215,W6254,W6293,W6332,W6371,W6410,W6449,W6488,W6527,W6566,W6605,W6644,W6683,W6722,W6761,W6800,W6839,W6917,W6956,W6995,W7034,W7073,W7112,W7151)</f>
        <v>0</v>
      </c>
      <c r="X8673" s="159">
        <f t="shared" si="470"/>
        <v>0</v>
      </c>
      <c r="Y8673" s="159"/>
      <c r="Z8673" s="159"/>
      <c r="AA8673" s="159"/>
      <c r="AB8673" s="159">
        <f t="shared" ref="AB8673:AC8692" si="471">SUBTOTAL(9,AB14,AB53,AB92,AB131,AB170,AB209,AB248,AB287,AB326,AB365,AB404,AB443,AB482,AB521,AB560,AB599,AB638,AB677,AB716,AB755,AB794,AB833,AB872,AB911,AB950,AB989,AB1028,AB1067,AB1106,AB1145,AB1184,AB1223,AB1262,AB1301,AB1340,AB1379,AB1418,AB1457,AB1496,AB1535,AB1574,AB1613,AB1652,AB1691,AB1730,AB1769,AB1808,AB1847,AB1886,AB1925,AB1964,AB2003,AB2042,AB2081,AB2120,AB2159,AB2198,AB2237,AB2276,AB2315,AB2354,AB2393,AB2432,AB2471,AB2510,AB2549,AB2588,AB2627,AB2666,AB2705,AB2744,AB2783,AB2822,AB2861,AB2900,AB2939,AB2978,AB3017,AB3056,AB3095,AB3134,AB3173,AB3212,AB3251,AB3290,AB3329,AB3368,AB3407,AB3446,AB3485,AB3524,AB3563,AB3602,AB3641,AB3680,AB3719,AB3758,AB3797,AB3836,AB3875,AB3914,AB3953,AB3992,AB4031,AB4070,AB4109,AB4148,AB4187,AB4226,AB4265,AB4304,AB4343,AB4382,AB4421,AB4460,AB4499,AB4538,AB4577,AB4616,AB4655,AB4694,AB4733,AB4772,AB4811,AB4850,AB4889,AB4928,AB4967,AB5006,AB5045,AB5084,AB5123,AB5162,AB5201,AB5240,AB5279,AB5318,AB5357,AB5396,AB5435,AB5474,AB5513,AB5552,AB5591,AB5630,AB5669,AB5708,AB5747,AB5786,AB5825,AB5864,AB5903,AB5942,AB5981,AB6020,AB6059,AB6098,AB6137,AB6176,AB6215,AB6254,AB6293,AB6332,AB6371,AB6410,AB6449,AB6488,AB6527,AB6566,AB6605,AB6644,AB6683,AB6722,AB6761,AB6800,AB6839,AB6917,AB6956,AB6995,AB7034,AB7073,AB7112,AB7151)</f>
        <v>0</v>
      </c>
      <c r="AC8673" s="159">
        <f t="shared" si="471"/>
        <v>0</v>
      </c>
      <c r="AD8673" s="159"/>
      <c r="AE8673" s="159"/>
      <c r="AF8673" s="159"/>
      <c r="AG8673" s="159">
        <f t="shared" ref="AG8673:AH8691" si="472">SUBTOTAL(9,AG14,AG53,AG92,AG131,AG170,AG209,AG248,AG287,AG326,AG365,AG404,AG443,AG482,AG521,AG560,AG599,AG638,AG677,AG716,AG755,AG794,AG833,AG872,AG911,AG950,AG989,AG1028,AG1067,AG1106,AG1145,AG1184,AG1223,AG1262,AG1301,AG1340,AG1379,AG1418,AG1457,AG1496,AG1535,AG1574,AG1613,AG1652,AG1691,AG1730,AG1769,AG1808,AG1847,AG1886,AG1925,AG1964,AG2003,AG2042,AG2081,AG2120,AG2159,AG2198,AG2237,AG2276,AG2315,AG2354,AG2393,AG2432,AG2471,AG2510,AG2549,AG2588,AG2627,AG2666,AG2705,AG2744,AG2783,AG2822,AG2861,AG2900,AG2939,AG2978,AG3017,AG3056,AG3095,AG3134,AG3173,AG3212,AG3251,AG3290,AG3329,AG3368,AG3407,AG3446,AG3485,AG3524,AG3563,AG3602,AG3641,AG3680,AG3719,AG3758,AG3797,AG3836,AG3875,AG3914,AG3953,AG3992,AG4031,AG4070,AG4109,AG4148,AG4187,AG4226,AG4265,AG4304,AG4343,AG4382,AG4421,AG4460,AG4499,AG4538,AG4577,AG4616,AG4655,AG4694,AG4733,AG4772,AG4811,AG4850,AG4889,AG4928,AG4967,AG5006,AG5045,AG5084,AG5123,AG5162,AG5201,AG5240,AG5279,AG5318,AG5357,AG5396,AG5435,AG5474,AG5513,AG5552,AG5591,AG5630,AG5669,AG5708,AG5747,AG5786,AG5825,AG5864,AG5903,AG5942,AG5981,AG6020,AG6059,AG6098,AG6137,AG6176,AG6215,AG6254,AG6293,AG6332,AG6371,AG6410,AG6449,AG6488,AG6527,AG6566,AG6605,AG6644,AG6683,AG6722,AG6761,AG6800,AG6839,AG6917,AG6956,AG6995,AG7034,AG7073,AG7112,AG7151)</f>
        <v>0</v>
      </c>
      <c r="AH8673" s="159">
        <f t="shared" si="472"/>
        <v>0</v>
      </c>
      <c r="AI8673" s="159"/>
      <c r="AJ8673" s="159"/>
      <c r="AK8673" s="159"/>
      <c r="AL8673" s="159">
        <f t="shared" ref="AL8673:AM8689" si="473">SUBTOTAL(9,AL14,AL53,AL92,AL131,AL170,AL209,AL248,AL287,AL326,AL365,AL404,AL443,AL482,AL521,AL560,AL599,AL638,AL677,AL716,AL755,AL794,AL833,AL872,AL911,AL950,AL989,AL1028,AL1067,AL1106,AL1145,AL1184,AL1223,AL1262,AL1301,AL1340,AL1379,AL1418,AL1457,AL1496,AL1535,AL1574,AL1613,AL1652,AL1691,AL1730,AL1769,AL1808,AL1847,AL1886,AL1925,AL1964,AL2003,AL2042,AL2081,AL2120,AL2159,AL2198,AL2237,AL2276,AL2315,AL2354,AL2393,AL2432,AL2471,AL2510,AL2549,AL2588,AL2627,AL2666,AL2705,AL2744,AL2783,AL2822,AL2861,AL2900,AL2939,AL2978,AL3017,AL3056,AL3095,AL3134,AL3173,AL3212,AL3251,AL3290,AL3329,AL3368,AL3407,AL3446,AL3485,AL3524,AL3563,AL3602,AL3641,AL3680,AL3719,AL3758,AL3797,AL3836,AL3875,AL3914,AL3953,AL3992,AL4031,AL4070,AL4109,AL4148,AL4187,AL4226,AL4265,AL4304,AL4343,AL4382,AL4421,AL4460,AL4499,AL4538,AL4577,AL4616,AL4655,AL4694,AL4733,AL4772,AL4811,AL4850,AL4889,AL4928,AL4967,AL5006,AL5045,AL5084,AL5123,AL5162,AL5201,AL5240,AL5279,AL5318,AL5357,AL5396,AL5435,AL5474,AL5513,AL5552,AL5591,AL5630,AL5669,AL5708,AL5747,AL5786,AL5825,AL5864,AL5903,AL5942,AL5981,AL6020,AL6059,AL6098,AL6137,AL6176,AL6215,AL6254,AL6293,AL6332,AL6371,AL6410,AL6449,AL6488,AL6527,AL6566,AL6605,AL6644,AL6683,AL6722,AL6761,AL6800,AL6839,AL6917,AL6956,AL6995,AL7034,AL7073,AL7112,AL7151)</f>
        <v>0</v>
      </c>
      <c r="AM8673" s="159">
        <f t="shared" si="473"/>
        <v>0</v>
      </c>
      <c r="AN8673" s="159"/>
      <c r="AO8673" s="159"/>
      <c r="AP8673" s="159"/>
      <c r="AQ8673" s="159">
        <f t="shared" ref="AQ8673:AR8676" si="474">SUBTOTAL(9,AQ14,AQ53,AQ92,AQ131,AQ170,AQ209,AQ248,AQ287,AQ326,AQ365,AQ404,AQ443,AQ482,AQ521,AQ560,AQ599,AQ638,AQ677,AQ716,AQ755,AQ794,AQ833,AQ872,AQ911,AQ950,AQ989,AQ1028,AQ1067,AQ1106,AQ1145,AQ1184,AQ1223,AQ1262,AQ1301,AQ1340,AQ1379,AQ1418,AQ1457,AQ1496,AQ1535,AQ1574,AQ1613,AQ1652,AQ1691,AQ1730,AQ1769,AQ1808,AQ1847,AQ1886,AQ1925,AQ1964,AQ2003,AQ2042,AQ2081,AQ2120,AQ2159,AQ2198,AQ2237,AQ2276,AQ2315,AQ2354,AQ2393,AQ2432,AQ2471,AQ2510,AQ2549,AQ2588,AQ2627,AQ2666,AQ2705,AQ2744,AQ2783,AQ2822,AQ2861,AQ2900,AQ2939,AQ2978,AQ3017,AQ3056,AQ3095,AQ3134,AQ3173,AQ3212,AQ3251,AQ3290,AQ3329,AQ3368,AQ3407,AQ3446,AQ3485,AQ3524,AQ3563,AQ3602,AQ3641,AQ3680,AQ3719,AQ3758,AQ3797,AQ3836,AQ3875,AQ3914,AQ3953,AQ3992,AQ4031,AQ4070,AQ4109,AQ4148,AQ4187,AQ4226,AQ4265,AQ4304,AQ4343,AQ4382,AQ4421,AQ4460,AQ4499,AQ4538,AQ4577,AQ4616,AQ4655,AQ4694,AQ4733,AQ4772,AQ4811,AQ4850,AQ4889,AQ4928,AQ4967,AQ5006,AQ5045,AQ5084,AQ5123,AQ5162,AQ5201,AQ5240,AQ5279,AQ5318,AQ5357,AQ5396,AQ5435,AQ5474,AQ5513,AQ5552,AQ5591,AQ5630,AQ5669,AQ5708,AQ5747,AQ5786,AQ5825,AQ5864,AQ5903,AQ5942,AQ5981,AQ6020,AQ6059,AQ6098,AQ6137,AQ6176,AQ6215,AQ6254,AQ6293,AQ6332,AQ6371,AQ6410,AQ6449,AQ6488,AQ6527,AQ6566,AQ6605,AQ6644,AQ6683,AQ6722,AQ6761,AQ6800,AQ6839,AQ6917,AQ6956,AQ6995,AQ7034,AQ7073,AQ7112,AQ7151,AQ7580,AQ7697,AQ8048,AQ8087,AQ8126)</f>
        <v>0</v>
      </c>
      <c r="AR8673" s="159">
        <f t="shared" si="474"/>
        <v>0</v>
      </c>
      <c r="AS8673" s="159"/>
      <c r="AT8673" s="159"/>
      <c r="AU8673" s="159"/>
      <c r="AV8673" s="159">
        <f>SUBTOTAL(9,AV14,AV53,AV92,AV131,AV170,AV209,AV248,AV287,AV326,AV365,AV404,AV443,AV482,AV521,AV560,AV599,AV638,AV677,AV716,AV755,AV794,AV833,AV872,AV911,AV950,AV989,AV1028,AV1067,AV1106,AV1145,AV1184,AV1223,AV1262,AV1301,AV1340,AV1379,AV1418,AV1457,AV1496,AV1535,AV1574,AV1613,AV1652,AV1691,AV1730,AV1769,AV1808,AV1847,AV1886,AV1925,AV1964,AV2003,AV2042,AV2081,AV2120,AV2159,AV2198,AV2237,AV2276,AV2315,AV2354,AV2393,AV2432,AV2471,AV2510,AV2549,AV2588,AV2627,AV2666,AV2705,AV2744,AV2783,AV2822,AV2861,AV2900,AV2939,AV2978,AV3017,AV3056,AV3095,AV3134,AV3173,AV3212,AV3251,AV3290,AV3329,AV3368,AV3407,AV3446,AV3485,AV3524,AV3563,AV3602,AV3641,AV3680,AV3719,AV3758,AV3797,AV3836,AV3875,AV3914,AV3953,AV3992,AV4031,AV4070,AV4109,AV4148,AV4187,AV4226,AV4265,AV4304,AV4343,AV4382,AV4421,AV4460,AV4499,AV4538,AV4577,AV4616,AV4655,AV4694,AV4733,AV4772,AV4811,AV4850,AV4889,AV4928,AV4967,AV5006,AV5045,AV5084,AV5123,AV5162,AV5201,AV5240,AV5279,AV5318,AV5357,AV5396,AV5435,AV5474,AV5513,AV5552,AV5591,AV5630,AV5669,AV5708,AV5747,AV5786,AV5825,AV5864,AV5903,AV5942,AV5981,AV6020,AV6059,AV6098,AV6137,AV6176,AV6215,AV6254,AV6293,AV6332,AV6371,AV6410,AV6449,AV6488,AV6527,AV6566,AV6605,AV6644,AV6683,AV6722,AV6761,AV6800,AV6839,AV6917,AV6956,AV6995,AV7034,AV7073,AV7112,AV7151,AV7580,AV7697,AV8048,AV8087,AV8126)</f>
        <v>0</v>
      </c>
      <c r="AW8673" s="159">
        <f>SUBTOTAL(9,AW14,AW53,AW92,AW131,AW170,AW209,AW248,AW287,AW326,AW365,AW404,AW443,AW482,AW521,AW560,AW599,AW638,AW677,AW716,AW755,AW794,AW833,AW872,AW911,AW950,AW989,AW1028,AW1067,AW1106,AW1145,AW1184,AW1223,AW1262,AW1301,AW1340,AW1379,AW1418,AW1457,AW1496,AW1535,AW1574,AW1613,AW1652,AW1691,AW1730,AW1769,AW1808,AW1847,AW1886,AW1925,AW1964,AW2003,AW2042,AW2081,AW2120,AW2159,AW2198,AW2237,AW2276,AW2315,AW2354,AW2393,AW2432,AW2471,AW2510,AW2549,AW2588,AW2627,AW2666,AW2705,AW2744,AW2783,AW2822,AW2861,AW2900,AW2939,AW2978,AW3017,AW3056,AW3095,AW3134,AW3173,AW3212,AW3251,AW3290,AW3329,AW3368,AW3407,AW3446,AW3485,AW3524,AW3563,AW3602,AW3641,AW3680,AW3719,AW3758,AW3797,AW3836,AW3875,AW3914,AW3953,AW3992,AW4031,AW4070,AW4109,AW4148,AW4187,AW4226,AW4265,AW4304,AW4343,AW4382,AW4421,AW4460,AW4499,AW4538,AW4577,AW4616,AW4655,AW4694,AW4733,AW4772,AW4811,AW4850,AW4889,AW4928,AW4967,AW5006,AW5045,AW5084,AW5123,AW5162,AW5201,AW5240,AW5279,AW5318,AW5357,AW5396,AW5435,AW5474,AW5513,AW5552,AW5591,AW5630,AW5669,AW5708,AW5747,AW5786,AW5825,AW5864,AW5903,AW5942,AW5981,AW6020,AW6059,AW6098,AW6137,AW6176,AW6215,AW6254,AW6293,AW6332,AW6371,AW6410,AW6449,AW6488,AW6527,AW6566,AW6605,AW6644,AW6683,AW6722,AW6761,AW6800,AW6839,AW6917,AW6956,AW6995,AW7034,AW7073,AW7112,AW7151,AW7580,AW7697,AW8048,AW8087,AW8126,AW7424,AW7307,AW7502,AW7853,AW7619,AW7190,AW8009,AW8165,AW8321,AW8555)</f>
        <v>0</v>
      </c>
      <c r="AX8673" s="159"/>
      <c r="AY8673" s="159"/>
      <c r="AZ8673" s="159"/>
      <c r="BA8673" s="159">
        <f t="shared" ref="BA8673:BB8684" si="475">SUBTOTAL(9,BA14,BA53,BA92,BA131,BA170,BA209,BA248,BA287,BA326,BA365,BA404,BA443,BA482,BA521,BA560,BA599,BA638,BA677,BA716,BA755,BA794,BA833,BA872,BA911,BA950,BA989,BA1028,BA1067,BA1106,BA1145,BA1184,BA1223,BA1262,BA1301,BA1340,BA1379,BA1418,BA1457,BA1496,BA1535,BA1574,BA1613,BA1652,BA1691,BA1730,BA1769,BA1808,BA1847,BA1886,BA1925,BA1964,BA2003,BA2042,BA2081,BA2120,BA2159,BA2198,BA2237,BA2276,BA2315,BA2354,BA2393,BA2432,BA2471,BA2510,BA2549,BA2588,BA2627,BA2666,BA2705,BA2744,BA2783,BA2822,BA2861,BA2900,BA2939,BA2978,BA3017,BA3056,BA3095,BA3134,BA3173,BA3212,BA3251,BA3290,BA3329,BA3368,BA3407,BA3446,BA3485,BA3524,BA3563,BA3602,BA3641,BA3680,BA3719,BA3758,BA3797,BA3836,BA3875,BA3914,BA3953,BA3992,BA4031,BA4070,BA4109,BA4148,BA4187,BA4226,BA4265,BA4304,BA4343,BA4382,BA4421,BA4460,BA4499,BA4538,BA4577,BA4616,BA4655,BA4694,BA4733,BA4772,BA4811,BA4850,BA4889,BA4928,BA4967,BA5006,BA5045,BA5084,BA5123,BA5162,BA5201,BA5240,BA5279,BA5318,BA5357,BA5396,BA5435,BA5474,BA5513,BA5552,BA5591,BA5630,BA5669,BA5708,BA5747,BA5786,BA5825,BA5864,BA5903,BA5942,BA5981,BA6020,BA6059,BA6098,BA6137,BA6176,BA6215,BA6254,BA6293,BA6332,BA6371,BA6410,BA6449,BA6488,BA6527,BA6566,BA6605,BA6644,BA6683,BA6722,BA6761,BA6800,BA6839,BA6917,BA6956,BA6995,BA7034,BA7073,BA7112,BA7151,BA6878,BA7190,BA7307,BA7346,BA7385,BA7424,BA7463,BA7502,BA7541,BA7580,BA7619,BA7658,BA7697,BA7736,BA7775,BA7814,BA7853,BA7892,BA7931,BA7970,BA8009,BA8048,BA8087,BA8126,BA8165,BA8204,BA8243,BA8282,BA8321,BA8360,BA8399,BA8438,BA8477,BA8516,BA8555,BA8594,BA8633,BA7229,BA7268)</f>
        <v>0</v>
      </c>
      <c r="BB8673" s="159">
        <f t="shared" si="475"/>
        <v>0</v>
      </c>
      <c r="BC8673" s="159"/>
      <c r="BD8673" s="159"/>
      <c r="BE8673" s="159"/>
      <c r="BF8673" s="159">
        <f t="shared" ref="BF8673:BG8684" si="476">SUBTOTAL(9,BF14,BF53,BF92,BF131,BF170,BF209,BF248,BF287,BF326,BF365,BF404,BF443,BF482,BF521,BF560,BF599,BF638,BF677,BF716,BF755,BF794,BF833,BF872,BF911,BF950,BF989,BF1028,BF1067,BF1106,BF1145,BF1184,BF1223,BF1262,BF1301,BF1340,BF1379,BF1418,BF1457,BF1496,BF1535,BF1574,BF1613,BF1652,BF1691,BF1730,BF1769,BF1808,BF1847,BF1886,BF1925,BF1964,BF2003,BF2042,BF2081,BF2120,BF2159,BF2198,BF2237,BF2276,BF2315,BF2354,BF2393,BF2432,BF2471,BF2510,BF2549,BF2588,BF2627,BF2666,BF2705,BF2744,BF2783,BF2822,BF2861,BF2900,BF2939,BF2978,BF3017,BF3056,BF3095,BF3134,BF3173,BF3212,BF3251,BF3290,BF3329,BF3368,BF3407,BF3446,BF3485,BF3524,BF3563,BF3602,BF3641,BF3680,BF3719,BF3758,BF3797,BF3836,BF3875,BF3914,BF3953,BF3992,BF4031,BF4070,BF4109,BF4148,BF4187,BF4226,BF4265,BF4304,BF4343,BF4382,BF4421,BF4460,BF4499,BF4538,BF4577,BF4616,BF4655,BF4694,BF4733,BF4772,BF4811,BF4850,BF4889,BF4928,BF4967,BF5006,BF5045,BF5084,BF5123,BF5162,BF5201,BF5240,BF5279,BF5318,BF5357,BF5396,BF5435,BF5474,BF5513,BF5552,BF5591,BF5630,BF5669,BF5708,BF5747,BF5786,BF5825,BF5864,BF5903,BF5942,BF5981,BF6020,BF6059,BF6098,BF6137,BF6176,BF6215,BF6254,BF6293,BF6332,BF6371,BF6410,BF6449,BF6488,BF6527,BF6566,BF6605,BF6644,BF6683,BF6722,BF6761,BF6800,BF6839,BF6917,BF6956,BF6995,BF7034,BF7073,BF7112,BF7151,BF6878,BF7190,BF7307,BF7346,BF7385,BF7424,BF7463,BF7502,BF7541,BF7580,BF7619,BF7658,BF7697,BF7736,BF7775,BF7814,BF7853,BF7892,BF7931,BF7970,BF8009,BF8048,BF8087,BF8126,BF8165,BF8204,BF8243,BF8282,BF8321,BF8360,BF8399,BF8438,BF8477,BF8516,BF8555,BF8594,BF8633,BF7229,BF7268)</f>
        <v>7.8E-2</v>
      </c>
      <c r="BG8673" s="159">
        <f t="shared" si="476"/>
        <v>109.336</v>
      </c>
      <c r="BH8673" s="159"/>
      <c r="BI8673" s="159"/>
      <c r="BJ8673" s="159"/>
      <c r="BK8673" s="159">
        <f t="shared" ref="BK8673:BL8684" si="477">SUBTOTAL(9,BK14,BK53,BK92,BK131,BK170,BK209,BK248,BK287,BK326,BK365,BK404,BK443,BK482,BK521,BK560,BK599,BK638,BK677,BK716,BK755,BK794,BK833,BK872,BK911,BK950,BK989,BK1028,BK1067,BK1106,BK1145,BK1184,BK1223,BK1262,BK1301,BK1340,BK1379,BK1418,BK1457,BK1496,BK1535,BK1574,BK1613,BK1652,BK1691,BK1730,BK1769,BK1808,BK1847,BK1886,BK1925,BK1964,BK2003,BK2042,BK2081,BK2120,BK2159,BK2198,BK2237,BK2276,BK2315,BK2354,BK2393,BK2432,BK2471,BK2510,BK2549,BK2588,BK2627,BK2666,BK2705,BK2744,BK2783,BK2822,BK2861,BK2900,BK2939,BK2978,BK3017,BK3056,BK3095,BK3134,BK3173,BK3212,BK3251,BK3290,BK3329,BK3368,BK3407,BK3446,BK3485,BK3524,BK3563,BK3602,BK3641,BK3680,BK3719,BK3758,BK3797,BK3836,BK3875,BK3914,BK3953,BK3992,BK4031,BK4070,BK4109,BK4148,BK4187,BK4226,BK4265,BK4304,BK4343,BK4382,BK4421,BK4460,BK4499,BK4538,BK4577,BK4616,BK4655,BK4694,BK4733,BK4772,BK4811,BK4850,BK4889,BK4928,BK4967,BK5006,BK5045,BK5084,BK5123,BK5162,BK5201,BK5240,BK5279,BK5318,BK5357,BK5396,BK5435,BK5474,BK5513,BK5552,BK5591,BK5630,BK5669,BK5708,BK5747,BK5786,BK5825,BK5864,BK5903,BK5942,BK5981,BK6020,BK6059,BK6098,BK6137,BK6176,BK6215,BK6254,BK6293,BK6332,BK6371,BK6410,BK6449,BK6488,BK6527,BK6566,BK6605,BK6644,BK6683,BK6722,BK6761,BK6800,BK6839,BK6917,BK6956,BK6995,BK7034,BK7073,BK7112,BK7151,BK6878,BK7190,BK7307,BK7346,BK7385,BK7424,BK7463,BK7502,BK7541,BK7580,BK7619,BK7658,BK7697,BK7736,BK7775,BK7814,BK7853,BK7892,BK7931,BK7970,BK8009,BK8048,BK8087,BK8126,BK8165,BK8204,BK8243,BK8282,BK8321,BK8360,BK8399,BK8438,BK8477,BK8516,BK8555,BK8594,BK8633,BK7229,BK7268)</f>
        <v>0</v>
      </c>
      <c r="BL8673" s="159">
        <f t="shared" si="477"/>
        <v>0</v>
      </c>
      <c r="BM8673" s="159"/>
      <c r="BN8673" s="159"/>
      <c r="BO8673" s="159"/>
      <c r="BP8673" s="159">
        <f t="shared" ref="BP8673:BQ8673" si="478">SUBTOTAL(9,BP14,BP53,BP92,BP131,BP170,BP209,BP248,BP287,BP326,BP365,BP404,BP443,BP482,BP521,BP560,BP599,BP638,BP677,BP716,BP755,BP794,BP833,BP872,BP911,BP950,BP989,BP1028,BP1067,BP1106,BP1145,BP1184,BP1223,BP1262,BP1301,BP1340,BP1379,BP1418,BP1457,BP1496,BP1535,BP1574,BP1613,BP1652,BP1691,BP1730,BP1769,BP1808,BP1847,BP1886,BP1925,BP1964,BP2003,BP2042,BP2081,BP2120,BP2159,BP2198,BP2237,BP2276,BP2315,BP2354,BP2393,BP2432,BP2471,BP2510,BP2549,BP2588,BP2627,BP2666,BP2705,BP2744,BP2783,BP2822,BP2861,BP2900,BP2939,BP2978,BP3017,BP3056,BP3095,BP3134,BP3173,BP3212,BP3251,BP3290,BP3329,BP3368,BP3407,BP3446,BP3485,BP3524,BP3563,BP3602,BP3641,BP3680,BP3719,BP3758,BP3797,BP3836,BP3875,BP3914,BP3953,BP3992,BP4031,BP4070,BP4109,BP4148,BP4187,BP4226,BP4265,BP4304,BP4343,BP4382,BP4421,BP4460,BP4499,BP4538,BP4577,BP4616,BP4655,BP4694,BP4733,BP4772,BP4811,BP4850,BP4889,BP4928,BP4967,BP5006,BP5045,BP5084,BP5123,BP5162,BP5201,BP5240,BP5279,BP5318,BP5357,BP5396,BP5435,BP5474,BP5513,BP5552,BP5591,BP5630,BP5669,BP5708,BP5747,BP5786,BP5825,BP5864,BP5903,BP5942,BP5981,BP6020,BP6059,BP6098,BP6137,BP6176,BP6215,BP6254,BP6293,BP6332,BP6371,BP6410,BP6449,BP6488,BP6527,BP6566,BP6605,BP6644,BP6683,BP6722,BP6761,BP6800,BP6839,BP6917,BP6956,BP6995,BP7034,BP7073,BP7112,BP7151,BP6878,BP7190,BP7307,BP7346,BP7385,BP7424,BP7463,BP7502,BP7541,BP7580,BP7619,BP7658,BP7697,BP7736,BP7775,BP7814,BP7853,BP7892,BP7931,BP7970,BP8009,BP8048,BP8087,BP8126,BP8165,BP8204,BP8243,BP8282,BP8321,BP8360,BP8399,BP8438,BP8477,BP8516,BP8555,BP8594,BP8633,BP7229,BP7268)</f>
        <v>0</v>
      </c>
      <c r="BQ8673" s="159">
        <f t="shared" si="478"/>
        <v>0</v>
      </c>
      <c r="BR8673" s="159"/>
      <c r="BS8673" s="159"/>
      <c r="BT8673" s="159"/>
      <c r="BU8673" s="159">
        <f t="shared" ref="BU8673:BV8684" si="479">SUBTOTAL(9,BU14,BU53,BU92,BU131,BU170,BU209,BU248,BU287,BU326,BU365,BU404,BU443,BU482,BU521,BU560,BU599,BU638,BU677,BU716,BU755,BU794,BU833,BU872,BU911,BU950,BU989,BU1028,BU1067,BU1106,BU1145,BU1184,BU1223,BU1262,BU1301,BU1340,BU1379,BU1418,BU1457,BU1496,BU1535,BU1574,BU1613,BU1652,BU1691,BU1730,BU1769,BU1808,BU1847,BU1886,BU1925,BU1964,BU2003,BU2042,BU2081,BU2120,BU2159,BU2198,BU2237,BU2276,BU2315,BU2354,BU2393,BU2432,BU2471,BU2510,BU2549,BU2588,BU2627,BU2666,BU2705,BU2744,BU2783,BU2822,BU2861,BU2900,BU2939,BU2978,BU3017,BU3056,BU3095,BU3134,BU3173,BU3212,BU3251,BU3290,BU3329,BU3368,BU3407,BU3446,BU3485,BU3524,BU3563,BU3602,BU3641,BU3680,BU3719,BU3758,BU3797,BU3836,BU3875,BU3914,BU3953,BU3992,BU4031,BU4070,BU4109,BU4148,BU4187,BU4226,BU4265,BU4304,BU4343,BU4382,BU4421,BU4460,BU4499,BU4538,BU4577,BU4616,BU4655,BU4694,BU4733,BU4772,BU4811,BU4850,BU4889,BU4928,BU4967,BU5006,BU5045,BU5084,BU5123,BU5162,BU5201,BU5240,BU5279,BU5318,BU5357,BU5396,BU5435,BU5474,BU5513,BU5552,BU5591,BU5630,BU5669,BU5708,BU5747,BU5786,BU5825,BU5864,BU5903,BU5942,BU5981,BU6020,BU6059,BU6098,BU6137,BU6176,BU6215,BU6254,BU6293,BU6332,BU6371,BU6410,BU6449,BU6488,BU6527,BU6566,BU6605,BU6644,BU6683,BU6722,BU6761,BU6800,BU6839,BU6917,BU6956,BU6995,BU7034,BU7073,BU7112,BU7151,BU6878,BU7190,BU7307,BU7346,BU7385,BU7424,BU7463,BU7502,BU7541,BU7580,BU7619,BU7658,BU7697,BU7736,BU7775,BU7814,BU7853,BU7892,BU7931,BU7970,BU8009,BU8048,BU8087,BU8126,BU8165,BU8204,BU8243,BU8282,BU8321,BU8360,BU8399,BU8438,BU8477,BU8516,BU8555,BU8594,BU8633,BU7229,BU7268)</f>
        <v>0</v>
      </c>
      <c r="BV8673" s="159">
        <f t="shared" si="479"/>
        <v>0</v>
      </c>
    </row>
    <row r="8674" spans="1:74" s="23" customFormat="1" ht="22.5" hidden="1" customHeight="1" x14ac:dyDescent="0.3">
      <c r="A8674" s="25"/>
      <c r="B8674" s="25"/>
      <c r="C8674" s="25"/>
      <c r="D8674" s="25" t="s">
        <v>317</v>
      </c>
      <c r="E8674" s="25"/>
      <c r="F8674" s="25"/>
      <c r="G8674" s="25"/>
      <c r="H8674" s="24">
        <v>2024</v>
      </c>
      <c r="I8674" s="25" t="s">
        <v>288</v>
      </c>
      <c r="J8674" s="25" t="s">
        <v>351</v>
      </c>
      <c r="K8674" s="25" t="s">
        <v>318</v>
      </c>
      <c r="L8674" s="159">
        <f t="shared" si="467"/>
        <v>0</v>
      </c>
      <c r="M8674" s="159">
        <f t="shared" si="468"/>
        <v>0</v>
      </c>
      <c r="N8674" s="159"/>
      <c r="O8674" s="159"/>
      <c r="P8674" s="159"/>
      <c r="Q8674" s="159"/>
      <c r="R8674" s="160">
        <f t="shared" si="469"/>
        <v>0</v>
      </c>
      <c r="S8674" s="159">
        <f t="shared" si="469"/>
        <v>0</v>
      </c>
      <c r="T8674" s="159"/>
      <c r="U8674" s="159"/>
      <c r="V8674" s="159"/>
      <c r="W8674" s="159">
        <f t="shared" si="470"/>
        <v>0</v>
      </c>
      <c r="X8674" s="159">
        <f t="shared" si="470"/>
        <v>0</v>
      </c>
      <c r="Y8674" s="159"/>
      <c r="Z8674" s="159"/>
      <c r="AA8674" s="159"/>
      <c r="AB8674" s="159">
        <f t="shared" si="471"/>
        <v>0</v>
      </c>
      <c r="AC8674" s="159">
        <f t="shared" si="471"/>
        <v>0</v>
      </c>
      <c r="AD8674" s="159"/>
      <c r="AE8674" s="159"/>
      <c r="AF8674" s="159"/>
      <c r="AG8674" s="160">
        <f t="shared" si="472"/>
        <v>0</v>
      </c>
      <c r="AH8674" s="159">
        <f t="shared" si="472"/>
        <v>0</v>
      </c>
      <c r="AI8674" s="159"/>
      <c r="AJ8674" s="159"/>
      <c r="AK8674" s="159"/>
      <c r="AL8674" s="159">
        <f t="shared" si="473"/>
        <v>0</v>
      </c>
      <c r="AM8674" s="159">
        <f t="shared" si="473"/>
        <v>0</v>
      </c>
      <c r="AN8674" s="159"/>
      <c r="AO8674" s="159"/>
      <c r="AP8674" s="159"/>
      <c r="AQ8674" s="159">
        <f t="shared" si="474"/>
        <v>0</v>
      </c>
      <c r="AR8674" s="159">
        <f t="shared" si="474"/>
        <v>0</v>
      </c>
      <c r="AS8674" s="159"/>
      <c r="AT8674" s="159"/>
      <c r="AU8674" s="159"/>
      <c r="AV8674" s="159">
        <f>SUBTOTAL(9,AV15,AV54,AV93,AV132,AV171,AV210,AV249,AV288,AV327,AV366,AV405,AV444,AV483,AV522,AV561,AV600,AV639,AV678,AV717,AV756,AV795,AV834,AV873,AV912,AV951,AV990,AV1029,AV1068,AV1107,AV1146,AV1185,AV1224,AV1263,AV1302,AV1341,AV1380,AV1419,AV1458,AV1497,AV1536,AV1575,AV1614,AV1653,AV1692,AV1731,AV1770,AV1809,AV1848,AV1887,AV1926,AV1965,AV2004,AV2043,AV2082,AV2121,AV2160,AV2199,AV2238,AV2277,AV2316,AV2355,AV2394,AV2433,AV2472,AV2511,AV2550,AV2589,AV2628,AV2667,AV2706,AV2745,AV2784,AV2823,AV2862,AV2901,AV2940,AV2979,AV3018,AV3057,AV3096,AV3135,AV3174,AV3213,AV3252,AV3291,AV3330,AV3369,AV3408,AV3447,AV3486,AV3525,AV3564,AV3603,AV3642,AV3681,AV3720,AV3759,AV3798,AV3837,AV3876,AV3915,AV3954,AV3993,AV4032,AV4071,AV4110,AV4149,AV4188,AV4227,AV4266,AV4305,AV4344,AV4383,AV4422,AV4461,AV4500,AV4539,AV4578,AV4617,AV4656,AV4695,AV4734,AV4773,AV4812,AV4851,AV4890,AV4929,AV4968,AV5007,AV5046,AV5085,AV5124,AV5163,AV5202,AV5241,AV5280,AV5319,AV5358,AV5397,AV5436,AV5475,AV5514,AV5553,AV5592,AV5631,AV5670,AV5709,AV5748,AV5787,AV5826,AV5865,AV5904,AV5943,AV5982,AV6021,AV6060,AV6099,AV6138,AV6177,AV6216,AV6255,AV6294,AV6333,AV6372,AV6411,AV6450,AV6489,AV6528,AV6567,AV6606,AV6645,AV6684,AV6723,AV6762,AV6801,AV6840,AV6918,AV6957,AV6996,AV7035,AV7074,AV7113,AV7152,AV7581,AV7698,AV8049,AV8088,AV8127)</f>
        <v>0</v>
      </c>
      <c r="AW8674" s="159">
        <f>SUBTOTAL(9,AW15,AW54,AW93,AW132,AW171,AW210,AW249,AW288,AW327,AW366,AW405,AW444,AW483,AW522,AW561,AW600,AW639,AW678,AW717,AW756,AW795,AW834,AW873,AW912,AW951,AW990,AW1029,AW1068,AW1107,AW1146,AW1185,AW1224,AW1263,AW1302,AW1341,AW1380,AW1419,AW1458,AW1497,AW1536,AW1575,AW1614,AW1653,AW1692,AW1731,AW1770,AW1809,AW1848,AW1887,AW1926,AW1965,AW2004,AW2043,AW2082,AW2121,AW2160,AW2199,AW2238,AW2277,AW2316,AW2355,AW2394,AW2433,AW2472,AW2511,AW2550,AW2589,AW2628,AW2667,AW2706,AW2745,AW2784,AW2823,AW2862,AW2901,AW2940,AW2979,AW3018,AW3057,AW3096,AW3135,AW3174,AW3213,AW3252,AW3291,AW3330,AW3369,AW3408,AW3447,AW3486,AW3525,AW3564,AW3603,AW3642,AW3681,AW3720,AW3759,AW3798,AW3837,AW3876,AW3915,AW3954,AW3993,AW4032,AW4071,AW4110,AW4149,AW4188,AW4227,AW4266,AW4305,AW4344,AW4383,AW4422,AW4461,AW4500,AW4539,AW4578,AW4617,AW4656,AW4695,AW4734,AW4773,AW4812,AW4851,AW4890,AW4929,AW4968,AW5007,AW5046,AW5085,AW5124,AW5163,AW5202,AW5241,AW5280,AW5319,AW5358,AW5397,AW5436,AW5475,AW5514,AW5553,AW5592,AW5631,AW5670,AW5709,AW5748,AW5787,AW5826,AW5865,AW5904,AW5943,AW5982,AW6021,AW6060,AW6099,AW6138,AW6177,AW6216,AW6255,AW6294,AW6333,AW6372,AW6411,AW6450,AW6489,AW6528,AW6567,AW6606,AW6645,AW6684,AW6723,AW6762,AW6801,AW6840,AW6918,AW6957,AW6996,AW7035,AW7074,AW7113,AW7152,AW7581,AW7698,AW8049,AW8088,AW8127)</f>
        <v>0</v>
      </c>
      <c r="AX8674" s="159"/>
      <c r="AY8674" s="159"/>
      <c r="AZ8674" s="159"/>
      <c r="BA8674" s="159">
        <f t="shared" si="475"/>
        <v>0</v>
      </c>
      <c r="BB8674" s="159">
        <f t="shared" si="475"/>
        <v>0</v>
      </c>
      <c r="BC8674" s="159"/>
      <c r="BD8674" s="159"/>
      <c r="BE8674" s="159"/>
      <c r="BF8674" s="159">
        <f t="shared" si="476"/>
        <v>0</v>
      </c>
      <c r="BG8674" s="159">
        <f t="shared" si="476"/>
        <v>0</v>
      </c>
      <c r="BH8674" s="159"/>
      <c r="BI8674" s="159"/>
      <c r="BJ8674" s="159"/>
      <c r="BK8674" s="159">
        <f t="shared" si="477"/>
        <v>0</v>
      </c>
      <c r="BL8674" s="159">
        <f t="shared" si="477"/>
        <v>0</v>
      </c>
      <c r="BM8674" s="159"/>
      <c r="BN8674" s="159"/>
      <c r="BO8674" s="159"/>
      <c r="BP8674" s="159">
        <f t="shared" ref="BP8674:BQ8674" si="480">SUBTOTAL(9,BP15,BP54,BP93,BP132,BP171,BP210,BP249,BP288,BP327,BP366,BP405,BP444,BP483,BP522,BP561,BP600,BP639,BP678,BP717,BP756,BP795,BP834,BP873,BP912,BP951,BP990,BP1029,BP1068,BP1107,BP1146,BP1185,BP1224,BP1263,BP1302,BP1341,BP1380,BP1419,BP1458,BP1497,BP1536,BP1575,BP1614,BP1653,BP1692,BP1731,BP1770,BP1809,BP1848,BP1887,BP1926,BP1965,BP2004,BP2043,BP2082,BP2121,BP2160,BP2199,BP2238,BP2277,BP2316,BP2355,BP2394,BP2433,BP2472,BP2511,BP2550,BP2589,BP2628,BP2667,BP2706,BP2745,BP2784,BP2823,BP2862,BP2901,BP2940,BP2979,BP3018,BP3057,BP3096,BP3135,BP3174,BP3213,BP3252,BP3291,BP3330,BP3369,BP3408,BP3447,BP3486,BP3525,BP3564,BP3603,BP3642,BP3681,BP3720,BP3759,BP3798,BP3837,BP3876,BP3915,BP3954,BP3993,BP4032,BP4071,BP4110,BP4149,BP4188,BP4227,BP4266,BP4305,BP4344,BP4383,BP4422,BP4461,BP4500,BP4539,BP4578,BP4617,BP4656,BP4695,BP4734,BP4773,BP4812,BP4851,BP4890,BP4929,BP4968,BP5007,BP5046,BP5085,BP5124,BP5163,BP5202,BP5241,BP5280,BP5319,BP5358,BP5397,BP5436,BP5475,BP5514,BP5553,BP5592,BP5631,BP5670,BP5709,BP5748,BP5787,BP5826,BP5865,BP5904,BP5943,BP5982,BP6021,BP6060,BP6099,BP6138,BP6177,BP6216,BP6255,BP6294,BP6333,BP6372,BP6411,BP6450,BP6489,BP6528,BP6567,BP6606,BP6645,BP6684,BP6723,BP6762,BP6801,BP6840,BP6918,BP6957,BP6996,BP7035,BP7074,BP7113,BP7152,BP6879,BP7191,BP7308,BP7347,BP7386,BP7425,BP7464,BP7503,BP7542,BP7581,BP7620,BP7659,BP7698,BP7737,BP7776,BP7815,BP7854,BP7893,BP7932,BP7971,BP8010,BP8049,BP8088,BP8127,BP8166,BP8205,BP8244,BP8283,BP8322,BP8361,BP8400,BP8439,BP8478,BP8517,BP8556,BP8595,BP8634,BP7230,BP7269)</f>
        <v>0</v>
      </c>
      <c r="BQ8674" s="159">
        <f t="shared" si="480"/>
        <v>0</v>
      </c>
      <c r="BR8674" s="159"/>
      <c r="BS8674" s="159"/>
      <c r="BT8674" s="159"/>
      <c r="BU8674" s="159">
        <f t="shared" si="479"/>
        <v>0</v>
      </c>
      <c r="BV8674" s="159">
        <f t="shared" si="479"/>
        <v>0</v>
      </c>
    </row>
    <row r="8675" spans="1:74" s="23" customFormat="1" ht="24" hidden="1" customHeight="1" x14ac:dyDescent="0.3">
      <c r="A8675" s="25"/>
      <c r="B8675" s="25"/>
      <c r="C8675" s="25"/>
      <c r="D8675" s="25" t="s">
        <v>317</v>
      </c>
      <c r="E8675" s="25"/>
      <c r="F8675" s="25"/>
      <c r="G8675" s="25"/>
      <c r="H8675" s="24">
        <v>2024</v>
      </c>
      <c r="I8675" s="25" t="s">
        <v>288</v>
      </c>
      <c r="J8675" s="25" t="s">
        <v>352</v>
      </c>
      <c r="K8675" s="25" t="s">
        <v>321</v>
      </c>
      <c r="L8675" s="159">
        <f t="shared" si="467"/>
        <v>0</v>
      </c>
      <c r="M8675" s="159">
        <f t="shared" si="468"/>
        <v>0</v>
      </c>
      <c r="N8675" s="159"/>
      <c r="O8675" s="25"/>
      <c r="P8675" s="25"/>
      <c r="Q8675" s="25"/>
      <c r="R8675" s="160">
        <f t="shared" si="469"/>
        <v>0</v>
      </c>
      <c r="S8675" s="159">
        <f t="shared" si="469"/>
        <v>0</v>
      </c>
      <c r="T8675" s="31"/>
      <c r="U8675" s="31"/>
      <c r="V8675" s="31"/>
      <c r="W8675" s="159">
        <f t="shared" si="470"/>
        <v>0</v>
      </c>
      <c r="X8675" s="159">
        <f t="shared" si="470"/>
        <v>0</v>
      </c>
      <c r="Y8675" s="31"/>
      <c r="Z8675" s="31"/>
      <c r="AA8675" s="31"/>
      <c r="AB8675" s="159">
        <f t="shared" si="471"/>
        <v>0</v>
      </c>
      <c r="AC8675" s="159">
        <f t="shared" si="471"/>
        <v>0</v>
      </c>
      <c r="AD8675" s="31"/>
      <c r="AE8675" s="31"/>
      <c r="AF8675" s="31"/>
      <c r="AG8675" s="159">
        <f t="shared" si="472"/>
        <v>0</v>
      </c>
      <c r="AH8675" s="159">
        <f t="shared" si="472"/>
        <v>0</v>
      </c>
      <c r="AI8675" s="31"/>
      <c r="AJ8675" s="31"/>
      <c r="AK8675" s="31"/>
      <c r="AL8675" s="159">
        <f t="shared" si="473"/>
        <v>0</v>
      </c>
      <c r="AM8675" s="159">
        <f t="shared" si="473"/>
        <v>0</v>
      </c>
      <c r="AN8675" s="31"/>
      <c r="AO8675" s="31"/>
      <c r="AP8675" s="31"/>
      <c r="AQ8675" s="159">
        <f t="shared" si="474"/>
        <v>0</v>
      </c>
      <c r="AR8675" s="159">
        <f t="shared" si="474"/>
        <v>0</v>
      </c>
      <c r="AS8675" s="159"/>
      <c r="AT8675" s="159"/>
      <c r="AU8675" s="159"/>
      <c r="AV8675" s="159">
        <f>SUBTOTAL(9,AV16,AV55,AV94,AV133,AV172,AV211,AV250,AV289,AV328,AV367,AV406,AV445,AV484,AV523,AV562,AV601,AV640,AV679,AV718,AV757,AV796,AV835,AV874,AV913,AV952,AV991,AV1030,AV1069,AV1108,AV1147,AV1186,AV1225,AV1264,AV1303,AV1342,AV1381,AV1420,AV1459,AV1498,AV1537,AV1576,AV1615,AV1654,AV1693,AV1732,AV1771,AV1810,AV1849,AV1888,AV1927,AV1966,AV2005,AV2044,AV2083,AV2122,AV2161,AV2200,AV2239,AV2278,AV2317,AV2356,AV2395,AV2434,AV2473,AV2512,AV2551,AV2590,AV2629,AV2668,AV2707,AV2746,AV2785,AV2824,AV2863,AV2902,AV2941,AV2980,AV3019,AV3058,AV3097,AV3136,AV3175,AV3214,AV3253,AV3292,AV3331,AV3370,AV3409,AV3448,AV3487,AV3526,AV3565,AV3604,AV3643,AV3682,AV3721,AV3760,AV3799,AV3838,AV3877,AV3916,AV3955,AV3994,AV4033,AV4072,AV4111,AV4150,AV4189,AV4228,AV4267,AV4306,AV4345,AV4384,AV4423,AV4462,AV4501,AV4540,AV4579,AV4618,AV4657,AV4696,AV4735,AV4774,AV4813,AV4852,AV4891,AV4930,AV4969,AV5008,AV5047,AV5086,AV5125,AV5164,AV5203,AV5242,AV5281,AV5320,AV5359,AV5398,AV5437,AV5476,AV5515,AV5554,AV5593,AV5632,AV5671,AV5710,AV5749,AV5788,AV5827,AV5866,AV5905,AV5944,AV5983,AV6022,AV6061,AV6100,AV6139,AV6178,AV6217,AV6256,AV6295,AV6334,AV6373,AV6412,AV6451,AV6490,AV6529,AV6568,AV6607,AV6646,AV6685,AV6724,AV6763,AV6802,AV6841,AV6919,AV6958,AV6997,AV7036,AV7075,AV7114,AV7153,AV7582,AV7699,AV8050,AV8089,AV8128)</f>
        <v>0</v>
      </c>
      <c r="AW8675" s="159">
        <f>SUBTOTAL(9,AW16,AW55,AW94,AW133,AW172,AW211,AW250,AW289,AW328,AW367,AW406,AW445,AW484,AW523,AW562,AW601,AW640,AW679,AW718,AW757,AW796,AW835,AW874,AW913,AW952,AW991,AW1030,AW1069,AW1108,AW1147,AW1186,AW1225,AW1264,AW1303,AW1342,AW1381,AW1420,AW1459,AW1498,AW1537,AW1576,AW1615,AW1654,AW1693,AW1732,AW1771,AW1810,AW1849,AW1888,AW1927,AW1966,AW2005,AW2044,AW2083,AW2122,AW2161,AW2200,AW2239,AW2278,AW2317,AW2356,AW2395,AW2434,AW2473,AW2512,AW2551,AW2590,AW2629,AW2668,AW2707,AW2746,AW2785,AW2824,AW2863,AW2902,AW2941,AW2980,AW3019,AW3058,AW3097,AW3136,AW3175,AW3214,AW3253,AW3292,AW3331,AW3370,AW3409,AW3448,AW3487,AW3526,AW3565,AW3604,AW3643,AW3682,AW3721,AW3760,AW3799,AW3838,AW3877,AW3916,AW3955,AW3994,AW4033,AW4072,AW4111,AW4150,AW4189,AW4228,AW4267,AW4306,AW4345,AW4384,AW4423,AW4462,AW4501,AW4540,AW4579,AW4618,AW4657,AW4696,AW4735,AW4774,AW4813,AW4852,AW4891,AW4930,AW4969,AW5008,AW5047,AW5086,AW5125,AW5164,AW5203,AW5242,AW5281,AW5320,AW5359,AW5398,AW5437,AW5476,AW5515,AW5554,AW5593,AW5632,AW5671,AW5710,AW5749,AW5788,AW5827,AW5866,AW5905,AW5944,AW5983,AW6022,AW6061,AW6100,AW6139,AW6178,AW6217,AW6256,AW6295,AW6334,AW6373,AW6412,AW6451,AW6490,AW6529,AW6568,AW6607,AW6646,AW6685,AW6724,AW6763,AW6802,AW6841,AW6919,AW6958,AW6997,AW7036,AW7075,AW7114,AW7153,AW7582,AW7699,AW8050,AW8089,AW8128)</f>
        <v>0</v>
      </c>
      <c r="AX8675" s="31"/>
      <c r="AY8675" s="31"/>
      <c r="AZ8675" s="31"/>
      <c r="BA8675" s="159">
        <f t="shared" si="475"/>
        <v>0</v>
      </c>
      <c r="BB8675" s="159">
        <f t="shared" si="475"/>
        <v>0</v>
      </c>
      <c r="BC8675" s="31"/>
      <c r="BD8675" s="31"/>
      <c r="BE8675" s="31"/>
      <c r="BF8675" s="159">
        <f t="shared" si="476"/>
        <v>0</v>
      </c>
      <c r="BG8675" s="159">
        <f t="shared" si="476"/>
        <v>0</v>
      </c>
      <c r="BH8675" s="31"/>
      <c r="BI8675" s="31"/>
      <c r="BJ8675" s="31"/>
      <c r="BK8675" s="159">
        <f t="shared" si="477"/>
        <v>0</v>
      </c>
      <c r="BL8675" s="159">
        <f t="shared" si="477"/>
        <v>0</v>
      </c>
      <c r="BM8675" s="31"/>
      <c r="BN8675" s="31"/>
      <c r="BO8675" s="31"/>
      <c r="BP8675" s="159">
        <f t="shared" ref="BP8675:BQ8675" si="481">SUBTOTAL(9,BP16,BP55,BP94,BP133,BP172,BP211,BP250,BP289,BP328,BP367,BP406,BP445,BP484,BP523,BP562,BP601,BP640,BP679,BP718,BP757,BP796,BP835,BP874,BP913,BP952,BP991,BP1030,BP1069,BP1108,BP1147,BP1186,BP1225,BP1264,BP1303,BP1342,BP1381,BP1420,BP1459,BP1498,BP1537,BP1576,BP1615,BP1654,BP1693,BP1732,BP1771,BP1810,BP1849,BP1888,BP1927,BP1966,BP2005,BP2044,BP2083,BP2122,BP2161,BP2200,BP2239,BP2278,BP2317,BP2356,BP2395,BP2434,BP2473,BP2512,BP2551,BP2590,BP2629,BP2668,BP2707,BP2746,BP2785,BP2824,BP2863,BP2902,BP2941,BP2980,BP3019,BP3058,BP3097,BP3136,BP3175,BP3214,BP3253,BP3292,BP3331,BP3370,BP3409,BP3448,BP3487,BP3526,BP3565,BP3604,BP3643,BP3682,BP3721,BP3760,BP3799,BP3838,BP3877,BP3916,BP3955,BP3994,BP4033,BP4072,BP4111,BP4150,BP4189,BP4228,BP4267,BP4306,BP4345,BP4384,BP4423,BP4462,BP4501,BP4540,BP4579,BP4618,BP4657,BP4696,BP4735,BP4774,BP4813,BP4852,BP4891,BP4930,BP4969,BP5008,BP5047,BP5086,BP5125,BP5164,BP5203,BP5242,BP5281,BP5320,BP5359,BP5398,BP5437,BP5476,BP5515,BP5554,BP5593,BP5632,BP5671,BP5710,BP5749,BP5788,BP5827,BP5866,BP5905,BP5944,BP5983,BP6022,BP6061,BP6100,BP6139,BP6178,BP6217,BP6256,BP6295,BP6334,BP6373,BP6412,BP6451,BP6490,BP6529,BP6568,BP6607,BP6646,BP6685,BP6724,BP6763,BP6802,BP6841,BP6919,BP6958,BP6997,BP7036,BP7075,BP7114,BP7153,BP6880,BP7192,BP7309,BP7348,BP7387,BP7426,BP7465,BP7504,BP7543,BP7582,BP7621,BP7660,BP7699,BP7738,BP7777,BP7816,BP7855,BP7894,BP7933,BP7972,BP8011,BP8050,BP8089,BP8128,BP8167,BP8206,BP8245,BP8284,BP8323,BP8362,BP8401,BP8440,BP8479,BP8518,BP8557,BP8596,BP8635,BP7231,BP7270)</f>
        <v>0</v>
      </c>
      <c r="BQ8675" s="159">
        <f t="shared" si="481"/>
        <v>0</v>
      </c>
      <c r="BR8675" s="31"/>
      <c r="BS8675" s="31"/>
      <c r="BT8675" s="31"/>
      <c r="BU8675" s="159">
        <f t="shared" si="479"/>
        <v>0</v>
      </c>
      <c r="BV8675" s="159">
        <f t="shared" si="479"/>
        <v>0</v>
      </c>
    </row>
    <row r="8676" spans="1:74" s="23" customFormat="1" ht="24.75" hidden="1" customHeight="1" x14ac:dyDescent="0.3">
      <c r="A8676" s="25"/>
      <c r="B8676" s="25"/>
      <c r="C8676" s="25"/>
      <c r="D8676" s="25" t="s">
        <v>317</v>
      </c>
      <c r="E8676" s="25"/>
      <c r="F8676" s="25"/>
      <c r="G8676" s="25"/>
      <c r="H8676" s="24">
        <v>2024</v>
      </c>
      <c r="I8676" s="25" t="s">
        <v>288</v>
      </c>
      <c r="J8676" s="25" t="s">
        <v>345</v>
      </c>
      <c r="K8676" s="25" t="s">
        <v>318</v>
      </c>
      <c r="L8676" s="159">
        <f t="shared" si="467"/>
        <v>0</v>
      </c>
      <c r="M8676" s="159">
        <f t="shared" si="468"/>
        <v>0</v>
      </c>
      <c r="N8676" s="159"/>
      <c r="O8676" s="28"/>
      <c r="P8676" s="25"/>
      <c r="Q8676" s="25"/>
      <c r="R8676" s="160">
        <f t="shared" si="469"/>
        <v>0</v>
      </c>
      <c r="S8676" s="159">
        <f t="shared" si="469"/>
        <v>0</v>
      </c>
      <c r="T8676" s="28"/>
      <c r="U8676" s="25"/>
      <c r="V8676" s="25"/>
      <c r="W8676" s="159">
        <f t="shared" si="470"/>
        <v>0</v>
      </c>
      <c r="X8676" s="159">
        <f t="shared" si="470"/>
        <v>0</v>
      </c>
      <c r="Y8676" s="28"/>
      <c r="Z8676" s="25"/>
      <c r="AA8676" s="25"/>
      <c r="AB8676" s="159">
        <f t="shared" si="471"/>
        <v>0</v>
      </c>
      <c r="AC8676" s="159">
        <f t="shared" si="471"/>
        <v>0</v>
      </c>
      <c r="AD8676" s="28"/>
      <c r="AE8676" s="25"/>
      <c r="AF8676" s="25"/>
      <c r="AG8676" s="159">
        <f t="shared" si="472"/>
        <v>0</v>
      </c>
      <c r="AH8676" s="159">
        <f t="shared" si="472"/>
        <v>0</v>
      </c>
      <c r="AI8676" s="28"/>
      <c r="AJ8676" s="25"/>
      <c r="AK8676" s="25"/>
      <c r="AL8676" s="159">
        <f t="shared" si="473"/>
        <v>0</v>
      </c>
      <c r="AM8676" s="159">
        <f t="shared" si="473"/>
        <v>0</v>
      </c>
      <c r="AN8676" s="28"/>
      <c r="AO8676" s="25"/>
      <c r="AP8676" s="25"/>
      <c r="AQ8676" s="159">
        <f t="shared" si="474"/>
        <v>0</v>
      </c>
      <c r="AR8676" s="159">
        <f t="shared" si="474"/>
        <v>0</v>
      </c>
      <c r="AS8676" s="159"/>
      <c r="AT8676" s="159"/>
      <c r="AU8676" s="159"/>
      <c r="AV8676" s="159">
        <f>SUBTOTAL(9,AV17,AV56,AV95,AV134,AV173,AV212,AV251,AV290,AV329,AV368,AV407,AV446,AV485,AV524,AV563,AV602,AV641,AV680,AV719,AV758,AV797,AV836,AV875,AV914,AV953,AV992,AV1031,AV1070,AV1109,AV1148,AV1187,AV1226,AV1265,AV1304,AV1343,AV1382,AV1421,AV1460,AV1499,AV1538,AV1577,AV1616,AV1655,AV1694,AV1733,AV1772,AV1811,AV1850,AV1889,AV1928,AV1967,AV2006,AV2045,AV2084,AV2123,AV2162,AV2201,AV2240,AV2279,AV2318,AV2357,AV2396,AV2435,AV2474,AV2513,AV2552,AV2591,AV2630,AV2669,AV2708,AV2747,AV2786,AV2825,AV2864,AV2903,AV2942,AV2981,AV3020,AV3059,AV3098,AV3137,AV3176,AV3215,AV3254,AV3293,AV3332,AV3371,AV3410,AV3449,AV3488,AV3527,AV3566,AV3605,AV3644,AV3683,AV3722,AV3761,AV3800,AV3839,AV3878,AV3917,AV3956,AV3995,AV4034,AV4073,AV4112,AV4151,AV4190,AV4229,AV4268,AV4307,AV4346,AV4385,AV4424,AV4463,AV4502,AV4541,AV4580,AV4619,AV4658,AV4697,AV4736,AV4775,AV4814,AV4853,AV4892,AV4931,AV4970,AV5009,AV5048,AV5087,AV5126,AV5165,AV5204,AV5243,AV5282,AV5321,AV5360,AV5399,AV5438,AV5477,AV5516,AV5555,AV5594,AV5633,AV5672,AV5711,AV5750,AV5789,AV5828,AV5867,AV5906,AV5945,AV5984,AV6023,AV6062,AV6101,AV6140,AV6179,AV6218,AV6257,AV6296,AV6335,AV6374,AV6413,AV6452,AV6491,AV6530,AV6569,AV6608,AV6647,AV6686,AV6725,AV6764,AV6803,AV6842,AV6920,AV6959,AV6998,AV7037,AV7076,AV7115,AV7154,AV7583,AV7700,AV8051,AV8090,AV8129,AV8109,AV8148,AV7427,AV7446,AV7310,AV7329,AV7505,AV7524,AV7856,AV7875,AV7622,AV7641,AV7193,AV7212,AV8012,AV8031,AV8168,AV8187,AV8324,AV78082,AV8343,AV8558,AV8577)</f>
        <v>0</v>
      </c>
      <c r="AW8676" s="159">
        <f>SUBTOTAL(9,AW17,AW56,AW95,AW134,AW173,AW212,AW251,AW290,AW329,AW368,AW407,AW446,AW485,AW524,AW563,AW602,AW641,AW680,AW719,AW758,AW797,AW836,AW875,AW914,AW953,AW992,AW1031,AW1070,AW1109,AW1148,AW1187,AW1226,AW1265,AW1304,AW1343,AW1382,AW1421,AW1460,AW1499,AW1538,AW1577,AW1616,AW1655,AW1694,AW1733,AW1772,AW1811,AW1850,AW1889,AW1928,AW1967,AW2006,AW2045,AW2084,AW2123,AW2162,AW2201,AW2240,AW2279,AW2318,AW2357,AW2396,AW2435,AW2474,AW2513,AW2552,AW2591,AW2630,AW2669,AW2708,AW2747,AW2786,AW2825,AW2864,AW2903,AW2942,AW2981,AW3020,AW3059,AW3098,AW3137,AW3176,AW3215,AW3254,AW3293,AW3332,AW3371,AW3410,AW3449,AW3488,AW3527,AW3566,AW3605,AW3644,AW3683,AW3722,AW3761,AW3800,AW3839,AW3878,AW3917,AW3956,AW3995,AW4034,AW4073,AW4112,AW4151,AW4190,AW4229,AW4268,AW4307,AW4346,AW4385,AW4424,AW4463,AW4502,AW4541,AW4580,AW4619,AW4658,AW4697,AW4736,AW4775,AW4814,AW4853,AW4892,AW4931,AW4970,AW5009,AW5048,AW5087,AW5126,AW5165,AW5204,AW5243,AW5282,AW5321,AW5360,AW5399,AW5438,AW5477,AW5516,AW5555,AW5594,AW5633,AW5672,AW5711,AW5750,AW5789,AW5828,AW5867,AW5906,AW5945,AW5984,AW6023,AW6062,AW6101,AW6140,AW6179,AW6218,AW6257,AW6296,AW6335,AW6374,AW6413,AW6452,AW6491,AW6530,AW6569,AW6608,AW6647,AW6686,AW6725,AW6764,AW6803,AW6842,AW6920,AW6959,AW6998,AW7037,AW7076,AW7115,AW7154,AW7583,AW7700,AW8051,AW8090,AW8129,AW8109,AW8148,AW7427,AW7446,AW7310,AW7329,AW7505,AW7524,AW7856,AW7875,AW7622,AW7641,AW7193,AW7212,AW8012,AW8031,AW8168,AW8187,AW8324,AW78082,AW8343,AW8558,AW8577)</f>
        <v>0</v>
      </c>
      <c r="AX8676" s="28"/>
      <c r="AY8676" s="25"/>
      <c r="AZ8676" s="25"/>
      <c r="BA8676" s="159">
        <f t="shared" si="475"/>
        <v>0</v>
      </c>
      <c r="BB8676" s="159">
        <f t="shared" si="475"/>
        <v>0</v>
      </c>
      <c r="BC8676" s="28"/>
      <c r="BD8676" s="25"/>
      <c r="BE8676" s="25"/>
      <c r="BF8676" s="159">
        <f t="shared" si="476"/>
        <v>0</v>
      </c>
      <c r="BG8676" s="159">
        <f t="shared" si="476"/>
        <v>0</v>
      </c>
      <c r="BH8676" s="28"/>
      <c r="BI8676" s="25"/>
      <c r="BJ8676" s="25"/>
      <c r="BK8676" s="159">
        <f t="shared" si="477"/>
        <v>0</v>
      </c>
      <c r="BL8676" s="159">
        <f t="shared" si="477"/>
        <v>0</v>
      </c>
      <c r="BM8676" s="28"/>
      <c r="BN8676" s="25"/>
      <c r="BO8676" s="25"/>
      <c r="BP8676" s="159">
        <f t="shared" ref="BP8676:BQ8676" si="482">SUBTOTAL(9,BP17,BP56,BP95,BP134,BP173,BP212,BP251,BP290,BP329,BP368,BP407,BP446,BP485,BP524,BP563,BP602,BP641,BP680,BP719,BP758,BP797,BP836,BP875,BP914,BP953,BP992,BP1031,BP1070,BP1109,BP1148,BP1187,BP1226,BP1265,BP1304,BP1343,BP1382,BP1421,BP1460,BP1499,BP1538,BP1577,BP1616,BP1655,BP1694,BP1733,BP1772,BP1811,BP1850,BP1889,BP1928,BP1967,BP2006,BP2045,BP2084,BP2123,BP2162,BP2201,BP2240,BP2279,BP2318,BP2357,BP2396,BP2435,BP2474,BP2513,BP2552,BP2591,BP2630,BP2669,BP2708,BP2747,BP2786,BP2825,BP2864,BP2903,BP2942,BP2981,BP3020,BP3059,BP3098,BP3137,BP3176,BP3215,BP3254,BP3293,BP3332,BP3371,BP3410,BP3449,BP3488,BP3527,BP3566,BP3605,BP3644,BP3683,BP3722,BP3761,BP3800,BP3839,BP3878,BP3917,BP3956,BP3995,BP4034,BP4073,BP4112,BP4151,BP4190,BP4229,BP4268,BP4307,BP4346,BP4385,BP4424,BP4463,BP4502,BP4541,BP4580,BP4619,BP4658,BP4697,BP4736,BP4775,BP4814,BP4853,BP4892,BP4931,BP4970,BP5009,BP5048,BP5087,BP5126,BP5165,BP5204,BP5243,BP5282,BP5321,BP5360,BP5399,BP5438,BP5477,BP5516,BP5555,BP5594,BP5633,BP5672,BP5711,BP5750,BP5789,BP5828,BP5867,BP5906,BP5945,BP5984,BP6023,BP6062,BP6101,BP6140,BP6179,BP6218,BP6257,BP6296,BP6335,BP6374,BP6413,BP6452,BP6491,BP6530,BP6569,BP6608,BP6647,BP6686,BP6725,BP6764,BP6803,BP6842,BP6920,BP6959,BP6998,BP7037,BP7076,BP7115,BP7154,BP6881,BP7193,BP7310,BP7349,BP7388,BP7427,BP7466,BP7505,BP7544,BP7583,BP7622,BP7661,BP7700,BP7739,BP7778,BP7817,BP7856,BP7895,BP7934,BP7973,BP8012,BP8051,BP8090,BP8129,BP8168,BP8207,BP8246,BP8285,BP8324,BP8363,BP8402,BP8441,BP8480,BP8519,BP8558,BP8597,BP8636,BP7232,BP7271)</f>
        <v>0</v>
      </c>
      <c r="BQ8676" s="159">
        <f t="shared" si="482"/>
        <v>0</v>
      </c>
      <c r="BR8676" s="28"/>
      <c r="BS8676" s="25"/>
      <c r="BT8676" s="25"/>
      <c r="BU8676" s="159">
        <f t="shared" si="479"/>
        <v>0</v>
      </c>
      <c r="BV8676" s="159">
        <f t="shared" si="479"/>
        <v>0</v>
      </c>
    </row>
    <row r="8677" spans="1:74" s="23" customFormat="1" ht="25.5" hidden="1" customHeight="1" x14ac:dyDescent="0.3">
      <c r="A8677" s="25"/>
      <c r="B8677" s="25"/>
      <c r="C8677" s="25"/>
      <c r="D8677" s="25" t="s">
        <v>317</v>
      </c>
      <c r="E8677" s="25"/>
      <c r="F8677" s="25"/>
      <c r="G8677" s="25"/>
      <c r="H8677" s="24">
        <v>2024</v>
      </c>
      <c r="I8677" s="25" t="s">
        <v>289</v>
      </c>
      <c r="J8677" s="25" t="s">
        <v>268</v>
      </c>
      <c r="K8677" s="25" t="s">
        <v>318</v>
      </c>
      <c r="L8677" s="159">
        <f t="shared" si="467"/>
        <v>0</v>
      </c>
      <c r="M8677" s="159">
        <f t="shared" si="468"/>
        <v>0</v>
      </c>
      <c r="N8677" s="159"/>
      <c r="O8677" s="25"/>
      <c r="P8677" s="25"/>
      <c r="Q8677" s="25"/>
      <c r="R8677" s="159">
        <f t="shared" si="469"/>
        <v>0</v>
      </c>
      <c r="S8677" s="159">
        <f t="shared" si="469"/>
        <v>0</v>
      </c>
      <c r="T8677" s="25"/>
      <c r="U8677" s="25"/>
      <c r="V8677" s="25"/>
      <c r="W8677" s="159">
        <f t="shared" si="470"/>
        <v>0</v>
      </c>
      <c r="X8677" s="159">
        <f t="shared" si="470"/>
        <v>0</v>
      </c>
      <c r="Y8677" s="25"/>
      <c r="Z8677" s="25"/>
      <c r="AA8677" s="25"/>
      <c r="AB8677" s="159">
        <f t="shared" si="471"/>
        <v>0</v>
      </c>
      <c r="AC8677" s="159">
        <f t="shared" si="471"/>
        <v>0</v>
      </c>
      <c r="AD8677" s="25"/>
      <c r="AE8677" s="25"/>
      <c r="AF8677" s="25"/>
      <c r="AG8677" s="159">
        <f t="shared" si="472"/>
        <v>0</v>
      </c>
      <c r="AH8677" s="159">
        <f t="shared" si="472"/>
        <v>0</v>
      </c>
      <c r="AI8677" s="25"/>
      <c r="AJ8677" s="25"/>
      <c r="AK8677" s="25"/>
      <c r="AL8677" s="159">
        <f t="shared" si="473"/>
        <v>0</v>
      </c>
      <c r="AM8677" s="159">
        <f t="shared" si="473"/>
        <v>0</v>
      </c>
      <c r="AN8677" s="25"/>
      <c r="AO8677" s="25"/>
      <c r="AP8677" s="25"/>
      <c r="AQ8677" s="159">
        <f>SUBTOTAL(9,AQ18,AQ57,AQ96,AQ135,AQ174,AQ213,AQ252,AQ291,AQ330,AQ369,AQ408,AQ447,AQ486,AQ525,AQ564,AQ603,AQ642,AQ681,AQ720,AQ759,AQ798,AQ837,AQ876,AQ915,AQ954,AQ993,AQ1032,AQ1071,AQ1110,AQ1149,AQ1188,AQ1227,AQ1266,AQ1305,AQ1344,AQ1383,AQ1422,AQ1461,AQ1500,AQ1539,AQ1578,AQ1617,AQ1656,AQ1695,AQ1734,AQ1773,AQ1812,AQ1851,AQ1890,AQ1929,AQ1968,AQ2007,AQ2046,AQ2085,AQ2124,AQ2163,AQ2202,AQ2241,AQ2280,AQ2319,AQ2358,AQ2397,AQ2436,AQ2475,AQ2514,AQ2553,AQ2592,AQ2631,AQ2670,AQ2709,AQ2748,AQ2787,AQ2826,AQ2865,AQ2904,AQ2943,AQ2982,AQ3021,AQ3060,AQ3099,AQ3138,AQ3177,AQ3216,AQ3255,AQ3294,AQ3333,AQ3372,AQ3411,AQ3450,AQ3489,AQ3528,AQ3567,AQ3606,AQ3645,AQ3684,AQ3723,AQ3762,AQ3801,AQ3840,AQ3879,AQ3918,AQ3957,AQ3996,AQ4035,AQ4074,AQ4113,AQ4152,AQ4191,AQ4230,AQ4269,AQ4308,AQ4347,AQ4386,AQ4425,AQ4464,AQ4503,AQ4542,AQ4581,AQ4620,AQ4659,AQ4698,AQ4737,AQ4776,AQ4815,AQ4854,AQ4893,AQ4932,AQ4971,AQ5010,AQ5049,AQ5088,AQ5127,AQ5166,AQ5205,AQ5244,AQ5283,AQ5322,AQ5361,AQ5400,AQ5439,AQ5478,AQ5517,AQ5556,AQ5595,AQ5634,AQ5673,AQ5712,AQ5751,AQ5790,AQ5829,AQ5868,AQ5907,AQ5946,AQ5985,AQ6024,AQ6063,AQ6102,AQ6141,AQ6180,AQ6219,AQ6258,AQ6297,AQ6336,AQ6375,AQ6414,AQ6453,AQ6492,AQ6531,AQ6570,AQ6609,AQ6648,AQ6687,AQ6726,AQ6765,AQ6804,AQ6843,AQ6921,AQ6960,AQ6999,AQ7038,AQ7077,AQ7116,AQ7155,AQ6882,AQ7584,AQ7701,AQ8052,AQ8091,AQ8130)</f>
        <v>0</v>
      </c>
      <c r="AR8677" s="159">
        <f>SUBTOTAL(9,AR18,AR57,AR96,AR135,AR174,AR213,AR252,AR291,AR330,AR369,AR408,AR447,AR486,AR525,AR564,AR603,AR642,AR681,AR720,AR759,AR798,AR837,AR876,AR915,AR954,AR993,AR1032,AR1071,AR1110,AR1149,AR1188,AR1227,AR1266,AR1305,AR1344,AR1383,AR1422,AR1461,AR1500,AR1539,AR1578,AR1617,AR1656,AR1695,AR1734,AR1773,AR1812,AR1851,AR1890,AR1929,AR1968,AR2007,AR2046,AR2085,AR2124,AR2163,AR2202,AR2241,AR2280,AR2319,AR2358,AR2397,AR2436,AR2475,AR2514,AR2553,AR2592,AR2631,AR2670,AR2709,AR2748,AR2787,AR2826,AR2865,AR2904,AR2943,AR2982,AR3021,AR3060,AR3099,AR3138,AR3177,AR3216,AR3255,AR3294,AR3333,AR3372,AR3411,AR3450,AR3489,AR3528,AR3567,AR3606,AR3645,AR3684,AR3723,AR3762,AR3801,AR3840,AR3879,AR3918,AR3957,AR3996,AR4035,AR4074,AR4113,AR4152,AR4191,AR4230,AR4269,AR4308,AR4347,AR4386,AR4425,AR4464,AR4503,AR4542,AR4581,AR4620,AR4659,AR4698,AR4737,AR4776,AR4815,AR4854,AR4893,AR4932,AR4971,AR5010,AR5049,AR5088,AR5127,AR5166,AR5205,AR5244,AR5283,AR5322,AR5361,AR5400,AR5439,AR5478,AR5517,AR5556,AR5595,AR5634,AR5673,AR5712,AR5751,AR5790,AR5829,AR5868,AR5907,AR5946,AR5985,AR6024,AR6063,AR6102,AR6141,AR6180,AR6219,AR6258,AR6297,AR6336,AR6375,AR6414,AR6453,AR6492,AR6531,AR6570,AR6609,AR6648,AR6687,AR6726,AR6765,AR6804,AR6843,AR6921,AR6960,AR6999,AR7038,AR7077,AR7116,AR7155,AR6882,AR7584,AR7701,AR8052,AR8091,AR8130)</f>
        <v>0</v>
      </c>
      <c r="AS8677" s="159"/>
      <c r="AT8677" s="159"/>
      <c r="AU8677" s="159"/>
      <c r="AV8677" s="159">
        <f>SUBTOTAL(9,AV18,AV57,AV96,AV135,AV174,AV213,AV252,AV291,AV330,AV369,AV408,AV447,AV486,AV525,AV564,AV603,AV642,AV681,AV720,AV759,AV798,AV837,AV876,AV915,AV954,AV993,AV1032,AV1071,AV1110,AV1149,AV1188,AV1227,AV1266,AV1305,AV1344,AV1383,AV1422,AV1461,AV1500,AV1539,AV1578,AV1617,AV1656,AV1695,AV1734,AV1773,AV1812,AV1851,AV1890,AV1929,AV1968,AV2007,AV2046,AV2085,AV2124,AV2163,AV2202,AV2241,AV2280,AV2319,AV2358,AV2397,AV2436,AV2475,AV2514,AV2553,AV2592,AV2631,AV2670,AV2709,AV2748,AV2787,AV2826,AV2865,AV2904,AV2943,AV2982,AV3021,AV3060,AV3099,AV3138,AV3177,AV3216,AV3255,AV3294,AV3333,AV3372,AV3411,AV3450,AV3489,AV3528,AV3567,AV3606,AV3645,AV3684,AV3723,AV3762,AV3801,AV3840,AV3879,AV3918,AV3957,AV3996,AV4035,AV4074,AV4113,AV4152,AV4191,AV4230,AV4269,AV4308,AV4347,AV4386,AV4425,AV4464,AV4503,AV4542,AV4581,AV4620,AV4659,AV4698,AV4737,AV4776,AV4815,AV4854,AV4893,AV4932,AV4971,AV5010,AV5049,AV5088,AV5127,AV5166,AV5205,AV5244,AV5283,AV5322,AV5361,AV5400,AV5439,AV5478,AV5517,AV5556,AV5595,AV5634,AV5673,AV5712,AV5751,AV5790,AV5829,AV5868,AV5907,AV5946,AV5985,AV6024,AV6063,AV6102,AV6141,AV6180,AV6219,AV6258,AV6297,AV6336,AV6375,AV6414,AV6453,AV6492,AV6531,AV6570,AV6609,AV6648,AV6687,AV6726,AV6765,AV6804,AV6843,AV6921,AV6960,AV6999,AV7038,AV7077,AV7116,AV7155,AV6882,AV7584,AV7701,AV8052,AV8091,AV8130,AV7428,AV7311,AV7506,AV7857,AV7623,AV7194,AV8013,AV8169,AV8325,AV8559)</f>
        <v>0</v>
      </c>
      <c r="AW8677" s="159">
        <f>SUBTOTAL(9,AW18,AW57,AW96,AW135,AW174,AW213,AW252,AW291,AW330,AW369,AW408,AW447,AW486,AW525,AW564,AW603,AW642,AW681,AW720,AW759,AW798,AW837,AW876,AW915,AW954,AW993,AW1032,AW1071,AW1110,AW1149,AW1188,AW1227,AW1266,AW1305,AW1344,AW1383,AW1422,AW1461,AW1500,AW1539,AW1578,AW1617,AW1656,AW1695,AW1734,AW1773,AW1812,AW1851,AW1890,AW1929,AW1968,AW2007,AW2046,AW2085,AW2124,AW2163,AW2202,AW2241,AW2280,AW2319,AW2358,AW2397,AW2436,AW2475,AW2514,AW2553,AW2592,AW2631,AW2670,AW2709,AW2748,AW2787,AW2826,AW2865,AW2904,AW2943,AW2982,AW3021,AW3060,AW3099,AW3138,AW3177,AW3216,AW3255,AW3294,AW3333,AW3372,AW3411,AW3450,AW3489,AW3528,AW3567,AW3606,AW3645,AW3684,AW3723,AW3762,AW3801,AW3840,AW3879,AW3918,AW3957,AW3996,AW4035,AW4074,AW4113,AW4152,AW4191,AW4230,AW4269,AW4308,AW4347,AW4386,AW4425,AW4464,AW4503,AW4542,AW4581,AW4620,AW4659,AW4698,AW4737,AW4776,AW4815,AW4854,AW4893,AW4932,AW4971,AW5010,AW5049,AW5088,AW5127,AW5166,AW5205,AW5244,AW5283,AW5322,AW5361,AW5400,AW5439,AW5478,AW5517,AW5556,AW5595,AW5634,AW5673,AW5712,AW5751,AW5790,AW5829,AW5868,AW5907,AW5946,AW5985,AW6024,AW6063,AW6102,AW6141,AW6180,AW6219,AW6258,AW6297,AW6336,AW6375,AW6414,AW6453,AW6492,AW6531,AW6570,AW6609,AW6648,AW6687,AW6726,AW6765,AW6804,AW6843,AW6921,AW6960,AW6999,AW7038,AW7077,AW7116,AW7155,AW6882,AW7584,AW7701,AW8052,AW8091,AW8130,AW7428,AW7311,AW7506,AW7857,AW7623,AW7194,AW8013,AW8169,AW8325,AW8559)</f>
        <v>0</v>
      </c>
      <c r="AX8677" s="25"/>
      <c r="AY8677" s="25"/>
      <c r="AZ8677" s="25"/>
      <c r="BA8677" s="159">
        <f t="shared" si="475"/>
        <v>0</v>
      </c>
      <c r="BB8677" s="159">
        <f t="shared" si="475"/>
        <v>0</v>
      </c>
      <c r="BC8677" s="25"/>
      <c r="BD8677" s="25"/>
      <c r="BE8677" s="25"/>
      <c r="BF8677" s="159">
        <f t="shared" si="476"/>
        <v>0</v>
      </c>
      <c r="BG8677" s="159">
        <f t="shared" si="476"/>
        <v>0</v>
      </c>
      <c r="BH8677" s="25"/>
      <c r="BI8677" s="25"/>
      <c r="BJ8677" s="25"/>
      <c r="BK8677" s="159">
        <f t="shared" si="477"/>
        <v>0</v>
      </c>
      <c r="BL8677" s="159">
        <f t="shared" si="477"/>
        <v>0</v>
      </c>
      <c r="BM8677" s="25"/>
      <c r="BN8677" s="25"/>
      <c r="BO8677" s="25"/>
      <c r="BP8677" s="159">
        <f t="shared" ref="BP8677:BQ8677" si="483">SUBTOTAL(9,BP18,BP57,BP96,BP135,BP174,BP213,BP252,BP291,BP330,BP369,BP408,BP447,BP486,BP525,BP564,BP603,BP642,BP681,BP720,BP759,BP798,BP837,BP876,BP915,BP954,BP993,BP1032,BP1071,BP1110,BP1149,BP1188,BP1227,BP1266,BP1305,BP1344,BP1383,BP1422,BP1461,BP1500,BP1539,BP1578,BP1617,BP1656,BP1695,BP1734,BP1773,BP1812,BP1851,BP1890,BP1929,BP1968,BP2007,BP2046,BP2085,BP2124,BP2163,BP2202,BP2241,BP2280,BP2319,BP2358,BP2397,BP2436,BP2475,BP2514,BP2553,BP2592,BP2631,BP2670,BP2709,BP2748,BP2787,BP2826,BP2865,BP2904,BP2943,BP2982,BP3021,BP3060,BP3099,BP3138,BP3177,BP3216,BP3255,BP3294,BP3333,BP3372,BP3411,BP3450,BP3489,BP3528,BP3567,BP3606,BP3645,BP3684,BP3723,BP3762,BP3801,BP3840,BP3879,BP3918,BP3957,BP3996,BP4035,BP4074,BP4113,BP4152,BP4191,BP4230,BP4269,BP4308,BP4347,BP4386,BP4425,BP4464,BP4503,BP4542,BP4581,BP4620,BP4659,BP4698,BP4737,BP4776,BP4815,BP4854,BP4893,BP4932,BP4971,BP5010,BP5049,BP5088,BP5127,BP5166,BP5205,BP5244,BP5283,BP5322,BP5361,BP5400,BP5439,BP5478,BP5517,BP5556,BP5595,BP5634,BP5673,BP5712,BP5751,BP5790,BP5829,BP5868,BP5907,BP5946,BP5985,BP6024,BP6063,BP6102,BP6141,BP6180,BP6219,BP6258,BP6297,BP6336,BP6375,BP6414,BP6453,BP6492,BP6531,BP6570,BP6609,BP6648,BP6687,BP6726,BP6765,BP6804,BP6843,BP6921,BP6960,BP6999,BP7038,BP7077,BP7116,BP7155,BP6882,BP7194,BP7311,BP7350,BP7389,BP7428,BP7467,BP7506,BP7545,BP7584,BP7623,BP7662,BP7701,BP7740,BP7779,BP7818,BP7857,BP7896,BP7935,BP7974,BP8013,BP8052,BP8091,BP8130,BP8169,BP8208,BP8247,BP8286,BP8325,BP8364,BP8403,BP8442,BP8481,BP8520,BP8559,BP8598,BP8637,BP7233,BP7272)</f>
        <v>0</v>
      </c>
      <c r="BQ8677" s="159">
        <f t="shared" si="483"/>
        <v>0</v>
      </c>
      <c r="BR8677" s="25"/>
      <c r="BS8677" s="25"/>
      <c r="BT8677" s="25"/>
      <c r="BU8677" s="159">
        <f t="shared" si="479"/>
        <v>0</v>
      </c>
      <c r="BV8677" s="159">
        <f t="shared" si="479"/>
        <v>0</v>
      </c>
    </row>
    <row r="8678" spans="1:74" s="23" customFormat="1" ht="24" hidden="1" customHeight="1" x14ac:dyDescent="0.3">
      <c r="A8678" s="25"/>
      <c r="B8678" s="25"/>
      <c r="C8678" s="25"/>
      <c r="D8678" s="25" t="s">
        <v>317</v>
      </c>
      <c r="E8678" s="25"/>
      <c r="F8678" s="25"/>
      <c r="G8678" s="25"/>
      <c r="H8678" s="24">
        <v>2024</v>
      </c>
      <c r="I8678" s="25" t="s">
        <v>289</v>
      </c>
      <c r="J8678" s="25" t="s">
        <v>292</v>
      </c>
      <c r="K8678" s="25" t="s">
        <v>318</v>
      </c>
      <c r="L8678" s="159">
        <f t="shared" si="467"/>
        <v>0</v>
      </c>
      <c r="M8678" s="159">
        <f t="shared" si="468"/>
        <v>0</v>
      </c>
      <c r="N8678" s="159"/>
      <c r="O8678" s="25"/>
      <c r="P8678" s="25"/>
      <c r="Q8678" s="25"/>
      <c r="R8678" s="160">
        <f t="shared" si="469"/>
        <v>0</v>
      </c>
      <c r="S8678" s="159">
        <f t="shared" si="469"/>
        <v>0</v>
      </c>
      <c r="T8678" s="25"/>
      <c r="U8678" s="25"/>
      <c r="V8678" s="25"/>
      <c r="W8678" s="160">
        <f t="shared" si="470"/>
        <v>0</v>
      </c>
      <c r="X8678" s="159">
        <f t="shared" si="470"/>
        <v>0</v>
      </c>
      <c r="Y8678" s="25"/>
      <c r="Z8678" s="25"/>
      <c r="AA8678" s="25"/>
      <c r="AB8678" s="160">
        <f t="shared" si="471"/>
        <v>0</v>
      </c>
      <c r="AC8678" s="159">
        <f t="shared" si="471"/>
        <v>0</v>
      </c>
      <c r="AD8678" s="25"/>
      <c r="AE8678" s="25"/>
      <c r="AF8678" s="25"/>
      <c r="AG8678" s="159">
        <f t="shared" si="472"/>
        <v>0</v>
      </c>
      <c r="AH8678" s="159">
        <f t="shared" si="472"/>
        <v>0</v>
      </c>
      <c r="AI8678" s="25"/>
      <c r="AJ8678" s="25"/>
      <c r="AK8678" s="25"/>
      <c r="AL8678" s="159">
        <f t="shared" si="473"/>
        <v>0</v>
      </c>
      <c r="AM8678" s="159">
        <f t="shared" si="473"/>
        <v>0</v>
      </c>
      <c r="AN8678" s="25"/>
      <c r="AO8678" s="25"/>
      <c r="AP8678" s="25"/>
      <c r="AQ8678" s="159">
        <f t="shared" ref="AQ8678:AR8681" si="484">SUBTOTAL(9,AQ19,AQ58,AQ97,AQ136,AQ175,AQ214,AQ253,AQ292,AQ331,AQ370,AQ409,AQ448,AQ487,AQ526,AQ565,AQ604,AQ643,AQ682,AQ721,AQ760,AQ799,AQ838,AQ877,AQ916,AQ955,AQ994,AQ1033,AQ1072,AQ1111,AQ1150,AQ1189,AQ1228,AQ1267,AQ1306,AQ1345,AQ1384,AQ1423,AQ1462,AQ1501,AQ1540,AQ1579,AQ1618,AQ1657,AQ1696,AQ1735,AQ1774,AQ1813,AQ1852,AQ1891,AQ1930,AQ1969,AQ2008,AQ2047,AQ2086,AQ2125,AQ2164,AQ2203,AQ2242,AQ2281,AQ2320,AQ2359,AQ2398,AQ2437,AQ2476,AQ2515,AQ2554,AQ2593,AQ2632,AQ2671,AQ2710,AQ2749,AQ2788,AQ2827,AQ2866,AQ2905,AQ2944,AQ2983,AQ3022,AQ3061,AQ3100,AQ3139,AQ3178,AQ3217,AQ3256,AQ3295,AQ3334,AQ3373,AQ3412,AQ3451,AQ3490,AQ3529,AQ3568,AQ3607,AQ3646,AQ3685,AQ3724,AQ3763,AQ3802,AQ3841,AQ3880,AQ3919,AQ3958,AQ3997,AQ4036,AQ4075,AQ4114,AQ4153,AQ4192,AQ4231,AQ4270,AQ4309,AQ4348,AQ4387,AQ4426,AQ4465,AQ4504,AQ4543,AQ4582,AQ4621,AQ4660,AQ4699,AQ4738,AQ4777,AQ4816,AQ4855,AQ4894,AQ4933,AQ4972,AQ5011,AQ5050,AQ5089,AQ5128,AQ5167,AQ5206,AQ5245,AQ5284,AQ5323,AQ5362,AQ5401,AQ5440,AQ5479,AQ5518,AQ5557,AQ5596,AQ5635,AQ5674,AQ5713,AQ5752,AQ5791,AQ5830,AQ5869,AQ5908,AQ5947,AQ5986,AQ6025,AQ6064,AQ6103,AQ6142,AQ6181,AQ6220,AQ6259,AQ6298,AQ6337,AQ6376,AQ6415,AQ6454,AQ6493,AQ6532,AQ6571,AQ6610,AQ6649,AQ6688,AQ6727,AQ6766,AQ6805,AQ6844,AQ6922,AQ6961,AQ7000,AQ7039,AQ7078,AQ7117,AQ7156,AQ7585,AQ7702,AQ8053,AQ8092,AQ8131)</f>
        <v>0</v>
      </c>
      <c r="AR8678" s="159">
        <f t="shared" si="484"/>
        <v>0</v>
      </c>
      <c r="AS8678" s="159"/>
      <c r="AT8678" s="159"/>
      <c r="AU8678" s="159"/>
      <c r="AV8678" s="159">
        <f>SUBTOTAL(9,AV19,AV58,AV97,AV136,AV175,AV214,AV253,AV292,AV331,AV370,AV409,AV448,AV487,AV526,AV565,AV604,AV643,AV682,AV721,AV760,AV799,AV838,AV877,AV916,AV955,AV994,AV1033,AV1072,AV1111,AV1150,AV1189,AV1228,AV1267,AV1306,AV1345,AV1384,AV1423,AV1462,AV1501,AV1540,AV1579,AV1618,AV1657,AV1696,AV1735,AV1774,AV1813,AV1852,AV1891,AV1930,AV1969,AV2008,AV2047,AV2086,AV2125,AV2164,AV2203,AV2242,AV2281,AV2320,AV2359,AV2398,AV2437,AV2476,AV2515,AV2554,AV2593,AV2632,AV2671,AV2710,AV2749,AV2788,AV2827,AV2866,AV2905,AV2944,AV2983,AV3022,AV3061,AV3100,AV3139,AV3178,AV3217,AV3256,AV3295,AV3334,AV3373,AV3412,AV3451,AV3490,AV3529,AV3568,AV3607,AV3646,AV3685,AV3724,AV3763,AV3802,AV3841,AV3880,AV3919,AV3958,AV3997,AV4036,AV4075,AV4114,AV4153,AV4192,AV4231,AV4270,AV4309,AV4348,AV4387,AV4426,AV4465,AV4504,AV4543,AV4582,AV4621,AV4660,AV4699,AV4738,AV4777,AV4816,AV4855,AV4894,AV4933,AV4972,AV5011,AV5050,AV5089,AV5128,AV5167,AV5206,AV5245,AV5284,AV5323,AV5362,AV5401,AV5440,AV5479,AV5518,AV5557,AV5596,AV5635,AV5674,AV5713,AV5752,AV5791,AV5830,AV5869,AV5908,AV5947,AV5986,AV6025,AV6064,AV6103,AV6142,AV6181,AV6220,AV6259,AV6298,AV6337,AV6376,AV6415,AV6454,AV6493,AV6532,AV6571,AV6610,AV6649,AV6688,AV6727,AV6766,AV6805,AV6844,AV6922,AV6961,AV7000,AV7039,AV7078,AV7117,AV7156,AV7585,AV7702,AV8053,AV8092,AV8131,AV7429,AV7312,AV7507,AV7858,AV7624,AV7195,AV8014,AV8170,AV8326,AV8560)</f>
        <v>0</v>
      </c>
      <c r="AW8678" s="159">
        <f>SUBTOTAL(9,AW19,AW58,AW97,AW136,AW175,AW214,AW253,AW292,AW331,AW370,AW409,AW448,AW487,AW526,AW565,AW604,AW643,AW682,AW721,AW760,AW799,AW838,AW877,AW916,AW955,AW994,AW1033,AW1072,AW1111,AW1150,AW1189,AW1228,AW1267,AW1306,AW1345,AW1384,AW1423,AW1462,AW1501,AW1540,AW1579,AW1618,AW1657,AW1696,AW1735,AW1774,AW1813,AW1852,AW1891,AW1930,AW1969,AW2008,AW2047,AW2086,AW2125,AW2164,AW2203,AW2242,AW2281,AW2320,AW2359,AW2398,AW2437,AW2476,AW2515,AW2554,AW2593,AW2632,AW2671,AW2710,AW2749,AW2788,AW2827,AW2866,AW2905,AW2944,AW2983,AW3022,AW3061,AW3100,AW3139,AW3178,AW3217,AW3256,AW3295,AW3334,AW3373,AW3412,AW3451,AW3490,AW3529,AW3568,AW3607,AW3646,AW3685,AW3724,AW3763,AW3802,AW3841,AW3880,AW3919,AW3958,AW3997,AW4036,AW4075,AW4114,AW4153,AW4192,AW4231,AW4270,AW4309,AW4348,AW4387,AW4426,AW4465,AW4504,AW4543,AW4582,AW4621,AW4660,AW4699,AW4738,AW4777,AW4816,AW4855,AW4894,AW4933,AW4972,AW5011,AW5050,AW5089,AW5128,AW5167,AW5206,AW5245,AW5284,AW5323,AW5362,AW5401,AW5440,AW5479,AW5518,AW5557,AW5596,AW5635,AW5674,AW5713,AW5752,AW5791,AW5830,AW5869,AW5908,AW5947,AW5986,AW6025,AW6064,AW6103,AW6142,AW6181,AW6220,AW6259,AW6298,AW6337,AW6376,AW6415,AW6454,AW6493,AW6532,AW6571,AW6610,AW6649,AW6688,AW6727,AW6766,AW6805,AW6844,AW6922,AW6961,AW7000,AW7039,AW7078,AW7117,AW7156,AW7585,AW7702,AW8053,AW8092,AW8131,AW7429,AW7312,AW7507,AW7858,AW7624,AW7195,AW8014,AW8170,AW8326,AW8560)</f>
        <v>0</v>
      </c>
      <c r="AX8678" s="25"/>
      <c r="AY8678" s="25"/>
      <c r="AZ8678" s="25"/>
      <c r="BA8678" s="159">
        <f t="shared" si="475"/>
        <v>0</v>
      </c>
      <c r="BB8678" s="159">
        <f t="shared" si="475"/>
        <v>0</v>
      </c>
      <c r="BC8678" s="25"/>
      <c r="BD8678" s="25"/>
      <c r="BE8678" s="25"/>
      <c r="BF8678" s="159">
        <f t="shared" si="476"/>
        <v>0</v>
      </c>
      <c r="BG8678" s="159">
        <f t="shared" si="476"/>
        <v>0</v>
      </c>
      <c r="BH8678" s="25"/>
      <c r="BI8678" s="25"/>
      <c r="BJ8678" s="25"/>
      <c r="BK8678" s="159">
        <f t="shared" si="477"/>
        <v>0</v>
      </c>
      <c r="BL8678" s="159">
        <f t="shared" si="477"/>
        <v>0</v>
      </c>
      <c r="BM8678" s="25"/>
      <c r="BN8678" s="25"/>
      <c r="BO8678" s="25"/>
      <c r="BP8678" s="159">
        <f t="shared" ref="BP8678:BQ8678" si="485">SUBTOTAL(9,BP19,BP58,BP97,BP136,BP175,BP214,BP253,BP292,BP331,BP370,BP409,BP448,BP487,BP526,BP565,BP604,BP643,BP682,BP721,BP760,BP799,BP838,BP877,BP916,BP955,BP994,BP1033,BP1072,BP1111,BP1150,BP1189,BP1228,BP1267,BP1306,BP1345,BP1384,BP1423,BP1462,BP1501,BP1540,BP1579,BP1618,BP1657,BP1696,BP1735,BP1774,BP1813,BP1852,BP1891,BP1930,BP1969,BP2008,BP2047,BP2086,BP2125,BP2164,BP2203,BP2242,BP2281,BP2320,BP2359,BP2398,BP2437,BP2476,BP2515,BP2554,BP2593,BP2632,BP2671,BP2710,BP2749,BP2788,BP2827,BP2866,BP2905,BP2944,BP2983,BP3022,BP3061,BP3100,BP3139,BP3178,BP3217,BP3256,BP3295,BP3334,BP3373,BP3412,BP3451,BP3490,BP3529,BP3568,BP3607,BP3646,BP3685,BP3724,BP3763,BP3802,BP3841,BP3880,BP3919,BP3958,BP3997,BP4036,BP4075,BP4114,BP4153,BP4192,BP4231,BP4270,BP4309,BP4348,BP4387,BP4426,BP4465,BP4504,BP4543,BP4582,BP4621,BP4660,BP4699,BP4738,BP4777,BP4816,BP4855,BP4894,BP4933,BP4972,BP5011,BP5050,BP5089,BP5128,BP5167,BP5206,BP5245,BP5284,BP5323,BP5362,BP5401,BP5440,BP5479,BP5518,BP5557,BP5596,BP5635,BP5674,BP5713,BP5752,BP5791,BP5830,BP5869,BP5908,BP5947,BP5986,BP6025,BP6064,BP6103,BP6142,BP6181,BP6220,BP6259,BP6298,BP6337,BP6376,BP6415,BP6454,BP6493,BP6532,BP6571,BP6610,BP6649,BP6688,BP6727,BP6766,BP6805,BP6844,BP6922,BP6961,BP7000,BP7039,BP7078,BP7117,BP7156,BP6883,BP7195,BP7312,BP7351,BP7390,BP7429,BP7468,BP7507,BP7546,BP7585,BP7624,BP7663,BP7702,BP7741,BP7780,BP7819,BP7858,BP7897,BP7936,BP7975,BP8014,BP8053,BP8092,BP8131,BP8170,BP8209,BP8248,BP8287,BP8326,BP8365,BP8404,BP8443,BP8482,BP8521,BP8560,BP8599,BP8638,BP7234,BP7273)</f>
        <v>0</v>
      </c>
      <c r="BQ8678" s="159">
        <f t="shared" si="485"/>
        <v>0</v>
      </c>
      <c r="BR8678" s="25"/>
      <c r="BS8678" s="25"/>
      <c r="BT8678" s="25"/>
      <c r="BU8678" s="159">
        <f t="shared" si="479"/>
        <v>0</v>
      </c>
      <c r="BV8678" s="159">
        <f t="shared" si="479"/>
        <v>0</v>
      </c>
    </row>
    <row r="8679" spans="1:74" s="23" customFormat="1" ht="24.75" hidden="1" customHeight="1" x14ac:dyDescent="0.3">
      <c r="A8679" s="25"/>
      <c r="B8679" s="25"/>
      <c r="C8679" s="25"/>
      <c r="D8679" s="25" t="s">
        <v>317</v>
      </c>
      <c r="E8679" s="25"/>
      <c r="F8679" s="25"/>
      <c r="G8679" s="25"/>
      <c r="H8679" s="24">
        <v>2024</v>
      </c>
      <c r="I8679" s="25" t="s">
        <v>285</v>
      </c>
      <c r="J8679" s="25" t="s">
        <v>293</v>
      </c>
      <c r="K8679" s="25" t="s">
        <v>318</v>
      </c>
      <c r="L8679" s="159">
        <f t="shared" si="467"/>
        <v>0</v>
      </c>
      <c r="M8679" s="159">
        <f t="shared" si="468"/>
        <v>0</v>
      </c>
      <c r="N8679" s="159"/>
      <c r="O8679" s="25"/>
      <c r="P8679" s="25"/>
      <c r="Q8679" s="25"/>
      <c r="R8679" s="160">
        <f t="shared" si="469"/>
        <v>0</v>
      </c>
      <c r="S8679" s="159">
        <f t="shared" si="469"/>
        <v>0</v>
      </c>
      <c r="T8679" s="25"/>
      <c r="U8679" s="25"/>
      <c r="V8679" s="25"/>
      <c r="W8679" s="160">
        <f t="shared" si="470"/>
        <v>0</v>
      </c>
      <c r="X8679" s="159">
        <f t="shared" si="470"/>
        <v>0</v>
      </c>
      <c r="Y8679" s="25"/>
      <c r="Z8679" s="25"/>
      <c r="AA8679" s="25"/>
      <c r="AB8679" s="160">
        <f t="shared" si="471"/>
        <v>0</v>
      </c>
      <c r="AC8679" s="159">
        <f t="shared" si="471"/>
        <v>0</v>
      </c>
      <c r="AD8679" s="25"/>
      <c r="AE8679" s="25"/>
      <c r="AF8679" s="25"/>
      <c r="AG8679" s="160">
        <f t="shared" si="472"/>
        <v>0</v>
      </c>
      <c r="AH8679" s="159">
        <f t="shared" si="472"/>
        <v>0</v>
      </c>
      <c r="AI8679" s="25"/>
      <c r="AJ8679" s="25"/>
      <c r="AK8679" s="25"/>
      <c r="AL8679" s="159">
        <f t="shared" si="473"/>
        <v>0</v>
      </c>
      <c r="AM8679" s="159">
        <f t="shared" si="473"/>
        <v>0</v>
      </c>
      <c r="AN8679" s="25"/>
      <c r="AO8679" s="25"/>
      <c r="AP8679" s="25"/>
      <c r="AQ8679" s="159">
        <f t="shared" si="484"/>
        <v>0</v>
      </c>
      <c r="AR8679" s="159">
        <f t="shared" si="484"/>
        <v>0</v>
      </c>
      <c r="AS8679" s="159"/>
      <c r="AT8679" s="159"/>
      <c r="AU8679" s="159"/>
      <c r="AV8679" s="159">
        <f>SUBTOTAL(9,AV20,AV59,AV98,AV137,AV176,AV215,AV254,AV293,AV332,AV371,AV410,AV449,AV488,AV527,AV566,AV605,AV644,AV683,AV722,AV761,AV800,AV839,AV878,AV917,AV956,AV995,AV1034,AV1073,AV1112,AV1151,AV1190,AV1229,AV1268,AV1307,AV1346,AV1385,AV1424,AV1463,AV1502,AV1541,AV1580,AV1619,AV1658,AV1697,AV1736,AV1775,AV1814,AV1853,AV1892,AV1931,AV1970,AV2009,AV2048,AV2087,AV2126,AV2165,AV2204,AV2243,AV2282,AV2321,AV2360,AV2399,AV2438,AV2477,AV2516,AV2555,AV2594,AV2633,AV2672,AV2711,AV2750,AV2789,AV2828,AV2867,AV2906,AV2945,AV2984,AV3023,AV3062,AV3101,AV3140,AV3179,AV3218,AV3257,AV3296,AV3335,AV3374,AV3413,AV3452,AV3491,AV3530,AV3569,AV3608,AV3647,AV3686,AV3725,AV3764,AV3803,AV3842,AV3881,AV3920,AV3959,AV3998,AV4037,AV4076,AV4115,AV4154,AV4193,AV4232,AV4271,AV4310,AV4349,AV4388,AV4427,AV4466,AV4505,AV4544,AV4583,AV4622,AV4661,AV4700,AV4739,AV4778,AV4817,AV4856,AV4895,AV4934,AV4973,AV5012,AV5051,AV5090,AV5129,AV5168,AV5207,AV5246,AV5285,AV5324,AV5363,AV5402,AV5441,AV5480,AV5519,AV5558,AV5597,AV5636,AV5675,AV5714,AV5753,AV5792,AV5831,AV5870,AV5909,AV5948,AV5987,AV6026,AV6065,AV6104,AV6143,AV6182,AV6221,AV6260,AV6299,AV6338,AV6377,AV6416,AV6455,AV6494,AV6533,AV6572,AV6611,AV6650,AV6689,AV6728,AV6767,AV6806,AV6845,AV6923,AV6962,AV7001,AV7040,AV7079,AV7118,AV7157,AV7586,AV7703,AV8054,AV8093,AV8132)</f>
        <v>0</v>
      </c>
      <c r="AW8679" s="159">
        <f>SUBTOTAL(9,AW20,AW59,AW98,AW137,AW176,AW215,AW254,AW293,AW332,AW371,AW410,AW449,AW488,AW527,AW566,AW605,AW644,AW683,AW722,AW761,AW800,AW839,AW878,AW917,AW956,AW995,AW1034,AW1073,AW1112,AW1151,AW1190,AW1229,AW1268,AW1307,AW1346,AW1385,AW1424,AW1463,AW1502,AW1541,AW1580,AW1619,AW1658,AW1697,AW1736,AW1775,AW1814,AW1853,AW1892,AW1931,AW1970,AW2009,AW2048,AW2087,AW2126,AW2165,AW2204,AW2243,AW2282,AW2321,AW2360,AW2399,AW2438,AW2477,AW2516,AW2555,AW2594,AW2633,AW2672,AW2711,AW2750,AW2789,AW2828,AW2867,AW2906,AW2945,AW2984,AW3023,AW3062,AW3101,AW3140,AW3179,AW3218,AW3257,AW3296,AW3335,AW3374,AW3413,AW3452,AW3491,AW3530,AW3569,AW3608,AW3647,AW3686,AW3725,AW3764,AW3803,AW3842,AW3881,AW3920,AW3959,AW3998,AW4037,AW4076,AW4115,AW4154,AW4193,AW4232,AW4271,AW4310,AW4349,AW4388,AW4427,AW4466,AW4505,AW4544,AW4583,AW4622,AW4661,AW4700,AW4739,AW4778,AW4817,AW4856,AW4895,AW4934,AW4973,AW5012,AW5051,AW5090,AW5129,AW5168,AW5207,AW5246,AW5285,AW5324,AW5363,AW5402,AW5441,AW5480,AW5519,AW5558,AW5597,AW5636,AW5675,AW5714,AW5753,AW5792,AW5831,AW5870,AW5909,AW5948,AW5987,AW6026,AW6065,AW6104,AW6143,AW6182,AW6221,AW6260,AW6299,AW6338,AW6377,AW6416,AW6455,AW6494,AW6533,AW6572,AW6611,AW6650,AW6689,AW6728,AW6767,AW6806,AW6845,AW6923,AW6962,AW7001,AW7040,AW7079,AW7118,AW7157,AW7586,AW7703,AW8054,AW8093,AW8132)</f>
        <v>0</v>
      </c>
      <c r="AX8679" s="25"/>
      <c r="AY8679" s="25"/>
      <c r="AZ8679" s="25"/>
      <c r="BA8679" s="159">
        <f t="shared" si="475"/>
        <v>0</v>
      </c>
      <c r="BB8679" s="159">
        <f t="shared" si="475"/>
        <v>0</v>
      </c>
      <c r="BC8679" s="25"/>
      <c r="BD8679" s="25"/>
      <c r="BE8679" s="25"/>
      <c r="BF8679" s="159">
        <f t="shared" si="476"/>
        <v>0</v>
      </c>
      <c r="BG8679" s="159">
        <f t="shared" si="476"/>
        <v>0</v>
      </c>
      <c r="BH8679" s="25"/>
      <c r="BI8679" s="25"/>
      <c r="BJ8679" s="25"/>
      <c r="BK8679" s="159">
        <f t="shared" si="477"/>
        <v>0</v>
      </c>
      <c r="BL8679" s="159">
        <f t="shared" si="477"/>
        <v>0</v>
      </c>
      <c r="BM8679" s="25"/>
      <c r="BN8679" s="25"/>
      <c r="BO8679" s="25"/>
      <c r="BP8679" s="159">
        <f t="shared" ref="BP8679:BQ8679" si="486">SUBTOTAL(9,BP20,BP59,BP98,BP137,BP176,BP215,BP254,BP293,BP332,BP371,BP410,BP449,BP488,BP527,BP566,BP605,BP644,BP683,BP722,BP761,BP800,BP839,BP878,BP917,BP956,BP995,BP1034,BP1073,BP1112,BP1151,BP1190,BP1229,BP1268,BP1307,BP1346,BP1385,BP1424,BP1463,BP1502,BP1541,BP1580,BP1619,BP1658,BP1697,BP1736,BP1775,BP1814,BP1853,BP1892,BP1931,BP1970,BP2009,BP2048,BP2087,BP2126,BP2165,BP2204,BP2243,BP2282,BP2321,BP2360,BP2399,BP2438,BP2477,BP2516,BP2555,BP2594,BP2633,BP2672,BP2711,BP2750,BP2789,BP2828,BP2867,BP2906,BP2945,BP2984,BP3023,BP3062,BP3101,BP3140,BP3179,BP3218,BP3257,BP3296,BP3335,BP3374,BP3413,BP3452,BP3491,BP3530,BP3569,BP3608,BP3647,BP3686,BP3725,BP3764,BP3803,BP3842,BP3881,BP3920,BP3959,BP3998,BP4037,BP4076,BP4115,BP4154,BP4193,BP4232,BP4271,BP4310,BP4349,BP4388,BP4427,BP4466,BP4505,BP4544,BP4583,BP4622,BP4661,BP4700,BP4739,BP4778,BP4817,BP4856,BP4895,BP4934,BP4973,BP5012,BP5051,BP5090,BP5129,BP5168,BP5207,BP5246,BP5285,BP5324,BP5363,BP5402,BP5441,BP5480,BP5519,BP5558,BP5597,BP5636,BP5675,BP5714,BP5753,BP5792,BP5831,BP5870,BP5909,BP5948,BP5987,BP6026,BP6065,BP6104,BP6143,BP6182,BP6221,BP6260,BP6299,BP6338,BP6377,BP6416,BP6455,BP6494,BP6533,BP6572,BP6611,BP6650,BP6689,BP6728,BP6767,BP6806,BP6845,BP6923,BP6962,BP7001,BP7040,BP7079,BP7118,BP7157,BP6884,BP7196,BP7313,BP7352,BP7391,BP7430,BP7469,BP7508,BP7547,BP7586,BP7625,BP7664,BP7703,BP7742,BP7781,BP7820,BP7859,BP7898,BP7937,BP7976,BP8015,BP8054,BP8093,BP8132,BP8171,BP8210,BP8249,BP8288,BP8327,BP8366,BP8405,BP8444,BP8483,BP8522,BP8561,BP8600,BP8639,BP7235,BP7274)</f>
        <v>0</v>
      </c>
      <c r="BQ8679" s="159">
        <f t="shared" si="486"/>
        <v>0</v>
      </c>
      <c r="BR8679" s="25"/>
      <c r="BS8679" s="25"/>
      <c r="BT8679" s="25"/>
      <c r="BU8679" s="159">
        <f t="shared" si="479"/>
        <v>0</v>
      </c>
      <c r="BV8679" s="159">
        <f t="shared" si="479"/>
        <v>0</v>
      </c>
    </row>
    <row r="8680" spans="1:74" s="23" customFormat="1" ht="24.75" hidden="1" customHeight="1" x14ac:dyDescent="0.3">
      <c r="A8680" s="25"/>
      <c r="B8680" s="25"/>
      <c r="C8680" s="25"/>
      <c r="D8680" s="25" t="s">
        <v>317</v>
      </c>
      <c r="E8680" s="25"/>
      <c r="F8680" s="25"/>
      <c r="G8680" s="25"/>
      <c r="H8680" s="24">
        <v>2024</v>
      </c>
      <c r="I8680" s="25" t="s">
        <v>287</v>
      </c>
      <c r="J8680" s="25" t="s">
        <v>269</v>
      </c>
      <c r="K8680" s="25" t="s">
        <v>320</v>
      </c>
      <c r="L8680" s="159">
        <f t="shared" si="467"/>
        <v>0</v>
      </c>
      <c r="M8680" s="159">
        <f t="shared" si="468"/>
        <v>0</v>
      </c>
      <c r="N8680" s="159"/>
      <c r="O8680" s="25"/>
      <c r="P8680" s="25"/>
      <c r="Q8680" s="25"/>
      <c r="R8680" s="160">
        <f t="shared" si="469"/>
        <v>0</v>
      </c>
      <c r="S8680" s="159">
        <f t="shared" si="469"/>
        <v>0</v>
      </c>
      <c r="T8680" s="25"/>
      <c r="U8680" s="25"/>
      <c r="V8680" s="25"/>
      <c r="W8680" s="161">
        <f t="shared" si="470"/>
        <v>0</v>
      </c>
      <c r="X8680" s="159">
        <f t="shared" si="470"/>
        <v>0</v>
      </c>
      <c r="Y8680" s="25"/>
      <c r="Z8680" s="25"/>
      <c r="AA8680" s="25"/>
      <c r="AB8680" s="159">
        <f t="shared" si="471"/>
        <v>0</v>
      </c>
      <c r="AC8680" s="159">
        <f t="shared" si="471"/>
        <v>0</v>
      </c>
      <c r="AD8680" s="25"/>
      <c r="AE8680" s="25"/>
      <c r="AF8680" s="25"/>
      <c r="AG8680" s="159">
        <f t="shared" si="472"/>
        <v>0</v>
      </c>
      <c r="AH8680" s="159">
        <f t="shared" si="472"/>
        <v>0</v>
      </c>
      <c r="AI8680" s="25"/>
      <c r="AJ8680" s="25"/>
      <c r="AK8680" s="25"/>
      <c r="AL8680" s="159">
        <f t="shared" si="473"/>
        <v>0</v>
      </c>
      <c r="AM8680" s="159">
        <f t="shared" si="473"/>
        <v>0</v>
      </c>
      <c r="AN8680" s="25"/>
      <c r="AO8680" s="25"/>
      <c r="AP8680" s="25"/>
      <c r="AQ8680" s="159">
        <f t="shared" si="484"/>
        <v>0</v>
      </c>
      <c r="AR8680" s="159">
        <f t="shared" si="484"/>
        <v>0</v>
      </c>
      <c r="AS8680" s="159"/>
      <c r="AT8680" s="159"/>
      <c r="AU8680" s="159"/>
      <c r="AV8680" s="159">
        <f>SUBTOTAL(9,AV21,AV60,AV99,AV138,AV177,AV216,AV255,AV294,AV333,AV372,AV411,AV450,AV489,AV528,AV567,AV606,AV645,AV684,AV723,AV762,AV801,AV840,AV879,AV918,AV957,AV996,AV1035,AV1074,AV1113,AV1152,AV1191,AV1230,AV1269,AV1308,AV1347,AV1386,AV1425,AV1464,AV1503,AV1542,AV1581,AV1620,AV1659,AV1698,AV1737,AV1776,AV1815,AV1854,AV1893,AV1932,AV1971,AV2010,AV2049,AV2088,AV2127,AV2166,AV2205,AV2244,AV2283,AV2322,AV2361,AV2400,AV2439,AV2478,AV2517,AV2556,AV2595,AV2634,AV2673,AV2712,AV2751,AV2790,AV2829,AV2868,AV2907,AV2946,AV2985,AV3024,AV3063,AV3102,AV3141,AV3180,AV3219,AV3258,AV3297,AV3336,AV3375,AV3414,AV3453,AV3492,AV3531,AV3570,AV3609,AV3648,AV3687,AV3726,AV3765,AV3804,AV3843,AV3882,AV3921,AV3960,AV3999,AV4038,AV4077,AV4116,AV4155,AV4194,AV4233,AV4272,AV4311,AV4350,AV4389,AV4428,AV4467,AV4506,AV4545,AV4584,AV4623,AV4662,AV4701,AV4740,AV4779,AV4818,AV4857,AV4896,AV4935,AV4974,AV5013,AV5052,AV5091,AV5130,AV5169,AV5208,AV5247,AV5286,AV5325,AV5364,AV5403,AV5442,AV5481,AV5520,AV5559,AV5598,AV5637,AV5676,AV5715,AV5754,AV5793,AV5832,AV5871,AV5910,AV5949,AV5988,AV6027,AV6066,AV6105,AV6144,AV6183,AV6222,AV6261,AV6300,AV6339,AV6378,AV6417,AV6456,AV6495,AV6534,AV6573,AV6612,AV6651,AV6690,AV6729,AV6768,AV6807,AV6846,AV6924,AV6963,AV7002,AV7041,AV7080,AV7119,AV7158,AV7587,AV7704,AV8055,AV8094,AV8133,AV7431,AV7314,AV7509,AV7860,AV7626,AV7197,AV8016,AV8172,AV8328,AV8562)</f>
        <v>0</v>
      </c>
      <c r="AW8680" s="159">
        <f>SUBTOTAL(9,AW21,AW60,AW99,AW138,AW177,AW216,AW255,AW294,AW333,AW372,AW411,AW450,AW489,AW528,AW567,AW606,AW645,AW684,AW723,AW762,AW801,AW840,AW879,AW918,AW957,AW996,AW1035,AW1074,AW1113,AW1152,AW1191,AW1230,AW1269,AW1308,AW1347,AW1386,AW1425,AW1464,AW1503,AW1542,AW1581,AW1620,AW1659,AW1698,AW1737,AW1776,AW1815,AW1854,AW1893,AW1932,AW1971,AW2010,AW2049,AW2088,AW2127,AW2166,AW2205,AW2244,AW2283,AW2322,AW2361,AW2400,AW2439,AW2478,AW2517,AW2556,AW2595,AW2634,AW2673,AW2712,AW2751,AW2790,AW2829,AW2868,AW2907,AW2946,AW2985,AW3024,AW3063,AW3102,AW3141,AW3180,AW3219,AW3258,AW3297,AW3336,AW3375,AW3414,AW3453,AW3492,AW3531,AW3570,AW3609,AW3648,AW3687,AW3726,AW3765,AW3804,AW3843,AW3882,AW3921,AW3960,AW3999,AW4038,AW4077,AW4116,AW4155,AW4194,AW4233,AW4272,AW4311,AW4350,AW4389,AW4428,AW4467,AW4506,AW4545,AW4584,AW4623,AW4662,AW4701,AW4740,AW4779,AW4818,AW4857,AW4896,AW4935,AW4974,AW5013,AW5052,AW5091,AW5130,AW5169,AW5208,AW5247,AW5286,AW5325,AW5364,AW5403,AW5442,AW5481,AW5520,AW5559,AW5598,AW5637,AW5676,AW5715,AW5754,AW5793,AW5832,AW5871,AW5910,AW5949,AW5988,AW6027,AW6066,AW6105,AW6144,AW6183,AW6222,AW6261,AW6300,AW6339,AW6378,AW6417,AW6456,AW6495,AW6534,AW6573,AW6612,AW6651,AW6690,AW6729,AW6768,AW6807,AW6846,AW6924,AW6963,AW7002,AW7041,AW7080,AW7119,AW7158,AW7587,AW7704,AW8055,AW8094,AW8133,AW7431,AW7314,AW7509,AW7860,AW7626,AW7197,AW8016,AW8172,AW8328,AW8562)</f>
        <v>0</v>
      </c>
      <c r="AX8680" s="25"/>
      <c r="AY8680" s="25"/>
      <c r="AZ8680" s="25"/>
      <c r="BA8680" s="159">
        <f t="shared" si="475"/>
        <v>0</v>
      </c>
      <c r="BB8680" s="159">
        <f t="shared" si="475"/>
        <v>0</v>
      </c>
      <c r="BC8680" s="25"/>
      <c r="BD8680" s="25"/>
      <c r="BE8680" s="25"/>
      <c r="BF8680" s="159">
        <f t="shared" si="476"/>
        <v>0</v>
      </c>
      <c r="BG8680" s="159">
        <f t="shared" si="476"/>
        <v>0</v>
      </c>
      <c r="BH8680" s="25"/>
      <c r="BI8680" s="25"/>
      <c r="BJ8680" s="25"/>
      <c r="BK8680" s="159">
        <f t="shared" si="477"/>
        <v>0</v>
      </c>
      <c r="BL8680" s="159">
        <f t="shared" si="477"/>
        <v>0</v>
      </c>
      <c r="BM8680" s="25"/>
      <c r="BN8680" s="25"/>
      <c r="BO8680" s="25"/>
      <c r="BP8680" s="159">
        <f t="shared" ref="BP8680:BQ8680" si="487">SUBTOTAL(9,BP21,BP60,BP99,BP138,BP177,BP216,BP255,BP294,BP333,BP372,BP411,BP450,BP489,BP528,BP567,BP606,BP645,BP684,BP723,BP762,BP801,BP840,BP879,BP918,BP957,BP996,BP1035,BP1074,BP1113,BP1152,BP1191,BP1230,BP1269,BP1308,BP1347,BP1386,BP1425,BP1464,BP1503,BP1542,BP1581,BP1620,BP1659,BP1698,BP1737,BP1776,BP1815,BP1854,BP1893,BP1932,BP1971,BP2010,BP2049,BP2088,BP2127,BP2166,BP2205,BP2244,BP2283,BP2322,BP2361,BP2400,BP2439,BP2478,BP2517,BP2556,BP2595,BP2634,BP2673,BP2712,BP2751,BP2790,BP2829,BP2868,BP2907,BP2946,BP2985,BP3024,BP3063,BP3102,BP3141,BP3180,BP3219,BP3258,BP3297,BP3336,BP3375,BP3414,BP3453,BP3492,BP3531,BP3570,BP3609,BP3648,BP3687,BP3726,BP3765,BP3804,BP3843,BP3882,BP3921,BP3960,BP3999,BP4038,BP4077,BP4116,BP4155,BP4194,BP4233,BP4272,BP4311,BP4350,BP4389,BP4428,BP4467,BP4506,BP4545,BP4584,BP4623,BP4662,BP4701,BP4740,BP4779,BP4818,BP4857,BP4896,BP4935,BP4974,BP5013,BP5052,BP5091,BP5130,BP5169,BP5208,BP5247,BP5286,BP5325,BP5364,BP5403,BP5442,BP5481,BP5520,BP5559,BP5598,BP5637,BP5676,BP5715,BP5754,BP5793,BP5832,BP5871,BP5910,BP5949,BP5988,BP6027,BP6066,BP6105,BP6144,BP6183,BP6222,BP6261,BP6300,BP6339,BP6378,BP6417,BP6456,BP6495,BP6534,BP6573,BP6612,BP6651,BP6690,BP6729,BP6768,BP6807,BP6846,BP6924,BP6963,BP7002,BP7041,BP7080,BP7119,BP7158,BP6885,BP7197,BP7314,BP7353,BP7392,BP7431,BP7470,BP7509,BP7548,BP7587,BP7626,BP7665,BP7704,BP7743,BP7782,BP7821,BP7860,BP7899,BP7938,BP7977,BP8016,BP8055,BP8094,BP8133,BP8172,BP8211,BP8250,BP8289,BP8328,BP8367,BP8406,BP8445,BP8484,BP8523,BP8562,BP8601,BP8640,BP7236,BP7275)</f>
        <v>0</v>
      </c>
      <c r="BQ8680" s="159">
        <f t="shared" si="487"/>
        <v>0</v>
      </c>
      <c r="BR8680" s="25"/>
      <c r="BS8680" s="25"/>
      <c r="BT8680" s="25"/>
      <c r="BU8680" s="159">
        <f t="shared" si="479"/>
        <v>0</v>
      </c>
      <c r="BV8680" s="159">
        <f t="shared" si="479"/>
        <v>0</v>
      </c>
    </row>
    <row r="8681" spans="1:74" s="23" customFormat="1" ht="27" hidden="1" customHeight="1" x14ac:dyDescent="0.3">
      <c r="A8681" s="25"/>
      <c r="B8681" s="25"/>
      <c r="C8681" s="25"/>
      <c r="D8681" s="25" t="s">
        <v>317</v>
      </c>
      <c r="E8681" s="25"/>
      <c r="F8681" s="25"/>
      <c r="G8681" s="25"/>
      <c r="H8681" s="24">
        <v>2024</v>
      </c>
      <c r="I8681" s="25" t="s">
        <v>287</v>
      </c>
      <c r="J8681" s="25" t="s">
        <v>270</v>
      </c>
      <c r="K8681" s="25" t="s">
        <v>320</v>
      </c>
      <c r="L8681" s="159">
        <f t="shared" si="467"/>
        <v>0</v>
      </c>
      <c r="M8681" s="159">
        <f t="shared" si="468"/>
        <v>0</v>
      </c>
      <c r="N8681" s="159"/>
      <c r="O8681" s="25"/>
      <c r="P8681" s="25"/>
      <c r="Q8681" s="25"/>
      <c r="R8681" s="160">
        <f t="shared" ref="R8681:S8692" si="488">SUBTOTAL(9,R22,R61,R100,R139,R178,R217,R256,R295,R334,R373,R412,R451,R490,R529,R568,R607,R646,R685,R724,R763,R802,R841,R880,R919,R958,R997,R1036,R1075,R1114,R1153,R1192,R1231,R1270,R1309,R1348,R1387,R1426,R1465,R1504,R1543,R1582,R1621,R1660,R1699,R1738,R1777,R1816,R1855,R1894,R1933,R1972,R2011,R2050,R2089,R2128,R2167,R2206,R2245,R2284,R2323,R2362,R2401,R2440,R2479,R2518,R2557,R2596,R2635,R2674,R2713,R2752,R2791,R2830,R2869,R2908,R2947,R2986,R3025,R3064,R3103,R3142,R3181,R3220,R3259,R3298,R3337,R3376,R3415,R3454,R3493,R3532,R3571,R3610,R3649,R3688,R3727,R3766,R3805,R3844,R3883,R3922,R3961,R4000,R4039,R4078,R4117,R4156,R4195,R4234,R4273,R4312,R4351,R4390,R4429,R4468,R4507,R4546,R4585,R4624,R4663,R4702,R4741,R4780,R4819,R4858,R4897,R4936,R4975,R5014,R5053,R5092,R5131,R5170,R5209,R5248,R5287,R5326,R5365,R5404,R5443,R5482,R5521,R5560,R5599,R5638,R5677,R5716,R5755,R5794,R5833,R5872,R5911,R5950,R5989,R6028,R6067,R6106,R6145,R6184,R6223,R6262,R6301,R6340,R6379,R6418,R6457,R6496,R6535,R6574,R6613,R6652,R6691,R6730,R6769,R6808,R6847,R6925,R6964,R7003,R7042,R7081,R7120,R7159)</f>
        <v>0</v>
      </c>
      <c r="S8681" s="160">
        <f t="shared" si="488"/>
        <v>0</v>
      </c>
      <c r="T8681" s="25"/>
      <c r="U8681" s="25"/>
      <c r="V8681" s="25"/>
      <c r="W8681" s="161">
        <f t="shared" si="470"/>
        <v>0</v>
      </c>
      <c r="X8681" s="159">
        <f t="shared" si="470"/>
        <v>0</v>
      </c>
      <c r="Y8681" s="25"/>
      <c r="Z8681" s="25"/>
      <c r="AA8681" s="25"/>
      <c r="AB8681" s="159">
        <f t="shared" si="471"/>
        <v>0</v>
      </c>
      <c r="AC8681" s="159">
        <f t="shared" si="471"/>
        <v>0</v>
      </c>
      <c r="AD8681" s="25"/>
      <c r="AE8681" s="25"/>
      <c r="AF8681" s="25"/>
      <c r="AG8681" s="159">
        <f t="shared" si="472"/>
        <v>0</v>
      </c>
      <c r="AH8681" s="159">
        <f t="shared" si="472"/>
        <v>0</v>
      </c>
      <c r="AI8681" s="25"/>
      <c r="AJ8681" s="25"/>
      <c r="AK8681" s="25"/>
      <c r="AL8681" s="159">
        <f t="shared" si="473"/>
        <v>0</v>
      </c>
      <c r="AM8681" s="159">
        <f t="shared" si="473"/>
        <v>0</v>
      </c>
      <c r="AN8681" s="25"/>
      <c r="AO8681" s="25"/>
      <c r="AP8681" s="25"/>
      <c r="AQ8681" s="159">
        <f t="shared" si="484"/>
        <v>0</v>
      </c>
      <c r="AR8681" s="159">
        <f t="shared" si="484"/>
        <v>0</v>
      </c>
      <c r="AS8681" s="159"/>
      <c r="AT8681" s="159"/>
      <c r="AU8681" s="159"/>
      <c r="AV8681" s="159">
        <f>SUBTOTAL(9,AV22,AV61,AV100,AV139,AV178,AV217,AV256,AV295,AV334,AV373,AV412,AV451,AV490,AV529,AV568,AV607,AV646,AV685,AV724,AV763,AV802,AV841,AV880,AV919,AV958,AV997,AV1036,AV1075,AV1114,AV1153,AV1192,AV1231,AV1270,AV1309,AV1348,AV1387,AV1426,AV1465,AV1504,AV1543,AV1582,AV1621,AV1660,AV1699,AV1738,AV1777,AV1816,AV1855,AV1894,AV1933,AV1972,AV2011,AV2050,AV2089,AV2128,AV2167,AV2206,AV2245,AV2284,AV2323,AV2362,AV2401,AV2440,AV2479,AV2518,AV2557,AV2596,AV2635,AV2674,AV2713,AV2752,AV2791,AV2830,AV2869,AV2908,AV2947,AV2986,AV3025,AV3064,AV3103,AV3142,AV3181,AV3220,AV3259,AV3298,AV3337,AV3376,AV3415,AV3454,AV3493,AV3532,AV3571,AV3610,AV3649,AV3688,AV3727,AV3766,AV3805,AV3844,AV3883,AV3922,AV3961,AV4000,AV4039,AV4078,AV4117,AV4156,AV4195,AV4234,AV4273,AV4312,AV4351,AV4390,AV4429,AV4468,AV4507,AV4546,AV4585,AV4624,AV4663,AV4702,AV4741,AV4780,AV4819,AV4858,AV4897,AV4936,AV4975,AV5014,AV5053,AV5092,AV5131,AV5170,AV5209,AV5248,AV5287,AV5326,AV5365,AV5404,AV5443,AV5482,AV5521,AV5560,AV5599,AV5638,AV5677,AV5716,AV5755,AV5794,AV5833,AV5872,AV5911,AV5950,AV5989,AV6028,AV6067,AV6106,AV6145,AV6184,AV6223,AV6262,AV6301,AV6340,AV6379,AV6418,AV6457,AV6496,AV6535,AV6574,AV6613,AV6652,AV6691,AV6730,AV6769,AV6808,AV6847,AV6925,AV6964,AV7003,AV7042,AV7081,AV7120,AV7159,AV7588,AV7705,AV8056,AV8095,AV8134)</f>
        <v>0</v>
      </c>
      <c r="AW8681" s="159">
        <f>SUBTOTAL(9,AW22,AW61,AW100,AW139,AW178,AW217,AW256,AW295,AW334,AW373,AW412,AW451,AW490,AW529,AW568,AW607,AW646,AW685,AW724,AW763,AW802,AW841,AW880,AW919,AW958,AW997,AW1036,AW1075,AW1114,AW1153,AW1192,AW1231,AW1270,AW1309,AW1348,AW1387,AW1426,AW1465,AW1504,AW1543,AW1582,AW1621,AW1660,AW1699,AW1738,AW1777,AW1816,AW1855,AW1894,AW1933,AW1972,AW2011,AW2050,AW2089,AW2128,AW2167,AW2206,AW2245,AW2284,AW2323,AW2362,AW2401,AW2440,AW2479,AW2518,AW2557,AW2596,AW2635,AW2674,AW2713,AW2752,AW2791,AW2830,AW2869,AW2908,AW2947,AW2986,AW3025,AW3064,AW3103,AW3142,AW3181,AW3220,AW3259,AW3298,AW3337,AW3376,AW3415,AW3454,AW3493,AW3532,AW3571,AW3610,AW3649,AW3688,AW3727,AW3766,AW3805,AW3844,AW3883,AW3922,AW3961,AW4000,AW4039,AW4078,AW4117,AW4156,AW4195,AW4234,AW4273,AW4312,AW4351,AW4390,AW4429,AW4468,AW4507,AW4546,AW4585,AW4624,AW4663,AW4702,AW4741,AW4780,AW4819,AW4858,AW4897,AW4936,AW4975,AW5014,AW5053,AW5092,AW5131,AW5170,AW5209,AW5248,AW5287,AW5326,AW5365,AW5404,AW5443,AW5482,AW5521,AW5560,AW5599,AW5638,AW5677,AW5716,AW5755,AW5794,AW5833,AW5872,AW5911,AW5950,AW5989,AW6028,AW6067,AW6106,AW6145,AW6184,AW6223,AW6262,AW6301,AW6340,AW6379,AW6418,AW6457,AW6496,AW6535,AW6574,AW6613,AW6652,AW6691,AW6730,AW6769,AW6808,AW6847,AW6925,AW6964,AW7003,AW7042,AW7081,AW7120,AW7159,AW7588,AW7705,AW8056,AW8095,AW8134)</f>
        <v>0</v>
      </c>
      <c r="AX8681" s="25"/>
      <c r="AY8681" s="25"/>
      <c r="AZ8681" s="25"/>
      <c r="BA8681" s="159">
        <f t="shared" si="475"/>
        <v>0</v>
      </c>
      <c r="BB8681" s="159">
        <f t="shared" si="475"/>
        <v>0</v>
      </c>
      <c r="BC8681" s="25"/>
      <c r="BD8681" s="25"/>
      <c r="BE8681" s="25"/>
      <c r="BF8681" s="159">
        <f t="shared" si="476"/>
        <v>0</v>
      </c>
      <c r="BG8681" s="159">
        <f t="shared" si="476"/>
        <v>0</v>
      </c>
      <c r="BH8681" s="25"/>
      <c r="BI8681" s="25"/>
      <c r="BJ8681" s="25"/>
      <c r="BK8681" s="159">
        <f t="shared" si="477"/>
        <v>0</v>
      </c>
      <c r="BL8681" s="159">
        <f t="shared" si="477"/>
        <v>0</v>
      </c>
      <c r="BM8681" s="25"/>
      <c r="BN8681" s="25"/>
      <c r="BO8681" s="25"/>
      <c r="BP8681" s="159">
        <f t="shared" ref="BP8681:BQ8681" si="489">SUBTOTAL(9,BP22,BP61,BP100,BP139,BP178,BP217,BP256,BP295,BP334,BP373,BP412,BP451,BP490,BP529,BP568,BP607,BP646,BP685,BP724,BP763,BP802,BP841,BP880,BP919,BP958,BP997,BP1036,BP1075,BP1114,BP1153,BP1192,BP1231,BP1270,BP1309,BP1348,BP1387,BP1426,BP1465,BP1504,BP1543,BP1582,BP1621,BP1660,BP1699,BP1738,BP1777,BP1816,BP1855,BP1894,BP1933,BP1972,BP2011,BP2050,BP2089,BP2128,BP2167,BP2206,BP2245,BP2284,BP2323,BP2362,BP2401,BP2440,BP2479,BP2518,BP2557,BP2596,BP2635,BP2674,BP2713,BP2752,BP2791,BP2830,BP2869,BP2908,BP2947,BP2986,BP3025,BP3064,BP3103,BP3142,BP3181,BP3220,BP3259,BP3298,BP3337,BP3376,BP3415,BP3454,BP3493,BP3532,BP3571,BP3610,BP3649,BP3688,BP3727,BP3766,BP3805,BP3844,BP3883,BP3922,BP3961,BP4000,BP4039,BP4078,BP4117,BP4156,BP4195,BP4234,BP4273,BP4312,BP4351,BP4390,BP4429,BP4468,BP4507,BP4546,BP4585,BP4624,BP4663,BP4702,BP4741,BP4780,BP4819,BP4858,BP4897,BP4936,BP4975,BP5014,BP5053,BP5092,BP5131,BP5170,BP5209,BP5248,BP5287,BP5326,BP5365,BP5404,BP5443,BP5482,BP5521,BP5560,BP5599,BP5638,BP5677,BP5716,BP5755,BP5794,BP5833,BP5872,BP5911,BP5950,BP5989,BP6028,BP6067,BP6106,BP6145,BP6184,BP6223,BP6262,BP6301,BP6340,BP6379,BP6418,BP6457,BP6496,BP6535,BP6574,BP6613,BP6652,BP6691,BP6730,BP6769,BP6808,BP6847,BP6925,BP6964,BP7003,BP7042,BP7081,BP7120,BP7159,BP6886,BP7198,BP7315,BP7354,BP7393,BP7432,BP7471,BP7510,BP7549,BP7588,BP7627,BP7666,BP7705,BP7744,BP7783,BP7822,BP7861,BP7900,BP7939,BP7978,BP8017,BP8056,BP8095,BP8134,BP8173,BP8212,BP8251,BP8290,BP8329,BP8368,BP8407,BP8446,BP8485,BP8524,BP8563,BP8602,BP8641,BP7237,BP7276)</f>
        <v>0</v>
      </c>
      <c r="BQ8681" s="159">
        <f t="shared" si="489"/>
        <v>0</v>
      </c>
      <c r="BR8681" s="25"/>
      <c r="BS8681" s="25"/>
      <c r="BT8681" s="25"/>
      <c r="BU8681" s="159">
        <f t="shared" si="479"/>
        <v>0</v>
      </c>
      <c r="BV8681" s="159">
        <f t="shared" si="479"/>
        <v>0</v>
      </c>
    </row>
    <row r="8682" spans="1:74" s="23" customFormat="1" ht="25.5" hidden="1" customHeight="1" x14ac:dyDescent="0.3">
      <c r="A8682" s="25"/>
      <c r="B8682" s="25"/>
      <c r="C8682" s="25"/>
      <c r="D8682" s="25" t="s">
        <v>317</v>
      </c>
      <c r="E8682" s="25"/>
      <c r="F8682" s="25"/>
      <c r="G8682" s="25"/>
      <c r="H8682" s="24">
        <v>2024</v>
      </c>
      <c r="I8682" s="25" t="s">
        <v>290</v>
      </c>
      <c r="J8682" s="25" t="s">
        <v>271</v>
      </c>
      <c r="K8682" s="25" t="s">
        <v>321</v>
      </c>
      <c r="L8682" s="159">
        <f t="shared" si="467"/>
        <v>0</v>
      </c>
      <c r="M8682" s="159">
        <f t="shared" si="468"/>
        <v>0</v>
      </c>
      <c r="N8682" s="159"/>
      <c r="O8682" s="25"/>
      <c r="P8682" s="25"/>
      <c r="Q8682" s="25"/>
      <c r="R8682" s="160">
        <f t="shared" si="488"/>
        <v>0</v>
      </c>
      <c r="S8682" s="160">
        <f t="shared" si="488"/>
        <v>0</v>
      </c>
      <c r="T8682" s="25"/>
      <c r="U8682" s="25"/>
      <c r="V8682" s="25"/>
      <c r="W8682" s="159">
        <f t="shared" si="470"/>
        <v>0</v>
      </c>
      <c r="X8682" s="159">
        <f t="shared" si="470"/>
        <v>0</v>
      </c>
      <c r="Y8682" s="25"/>
      <c r="Z8682" s="25"/>
      <c r="AA8682" s="25"/>
      <c r="AB8682" s="159">
        <f t="shared" si="471"/>
        <v>0</v>
      </c>
      <c r="AC8682" s="159">
        <f t="shared" si="471"/>
        <v>0</v>
      </c>
      <c r="AD8682" s="25"/>
      <c r="AE8682" s="25"/>
      <c r="AF8682" s="25"/>
      <c r="AG8682" s="159">
        <f t="shared" si="472"/>
        <v>0</v>
      </c>
      <c r="AH8682" s="159">
        <f t="shared" si="472"/>
        <v>0</v>
      </c>
      <c r="AI8682" s="25"/>
      <c r="AJ8682" s="25"/>
      <c r="AK8682" s="25"/>
      <c r="AL8682" s="159">
        <f t="shared" si="473"/>
        <v>0</v>
      </c>
      <c r="AM8682" s="159">
        <f t="shared" si="473"/>
        <v>0</v>
      </c>
      <c r="AN8682" s="25"/>
      <c r="AO8682" s="25"/>
      <c r="AP8682" s="25"/>
      <c r="AQ8682" s="159">
        <f>SUBTOTAL(9,AQ23,AQ62,AQ101,AQ140,AQ179,AQ218,AQ257,AQ296,AQ335,AQ374,AQ413,AQ452,AQ491,AQ530,AQ569,AQ608,AQ647,AQ686,AQ725,AQ764,AQ803,AQ842,AQ881,AQ920,AQ959,AQ998,AQ1037,AQ1076,AQ1115,AQ1154,AQ1193,AQ1232,AQ1271,AQ1310,AQ1349,AQ1388,AQ1427,AQ1466,AQ1505,AQ1544,AQ1583,AQ1622,AQ1661,AQ1700,AQ1739,AQ1778,AQ1817,AQ1856,AQ1895,AQ1934,AQ1973,AQ2012,AQ2051,AQ2090,AQ2129,AQ2168,AQ2207,AQ2246,AQ2285,AQ2324,AQ2363,AQ2402,AQ2441,AQ2480,AQ2519,AQ2558,AQ2597,AQ2636,AQ2675,AQ2714,AQ2753,AQ2792,AQ2831,AQ2870,AQ2909,AQ2948,AQ2987,AQ3026,AQ3065,AQ3104,AQ3143,AQ3182,AQ3221,AQ3260,AQ3299,AQ3338,AQ3377,AQ3416,AQ3455,AQ3494,AQ3533,AQ3572,AQ3611,AQ3650,AQ3689,AQ3728,AQ3767,AQ3806,AQ3845,AQ3884,AQ3923,AQ3962,AQ4001,AQ4040,AQ4079,AQ4118,AQ4157,AQ4196,AQ4235,AQ4274,AQ4313,AQ4352,AQ4391,AQ4430,AQ4469,AQ4508,AQ4547,AQ4586,AQ4625,AQ4664,AQ4703,AQ4742,AQ4781,AQ4820,AQ4859,AQ4898,AQ4937,AQ4976,AQ5015,AQ5054,AQ5093,AQ5132,AQ5171,AQ5210,AQ5249,AQ5288,AQ5327,AQ5366,AQ5405,AQ5444,AQ5483,AQ5522,AQ5561,AQ5600,AQ5639,AQ5678,AQ5717,AQ5756,AQ5795,AQ5834,AQ5873,AQ5912,AQ5951,AQ5990,AQ6029,AQ6068,AQ6107,AQ6146,AQ6185,AQ6224,AQ6263,AQ6302,AQ6341,AQ6380,AQ6419,AQ6458,AQ6497,AQ6536,AQ6575,AQ6614,AQ6653,AQ6692,AQ6731,AQ6770,AQ6809,AQ6848,AQ6926,AQ6965,AQ7004,AQ7043,AQ7082,AQ7121,AQ7160,AQ7589,AQ6887,AQ7706,AQ8057,AQ8096,AQ8135)</f>
        <v>0</v>
      </c>
      <c r="AR8682" s="159">
        <f>SUBTOTAL(9,AR23,AR62,AR101,AR140,AR179,AR218,AR257,AR296,AR335,AR374,AR413,AR452,AR491,AR530,AR569,AR608,AR647,AR686,AR725,AR764,AR803,AR842,AR881,AR920,AR959,AR998,AR1037,AR1076,AR1115,AR1154,AR1193,AR1232,AR1271,AR1310,AR1349,AR1388,AR1427,AR1466,AR1505,AR1544,AR1583,AR1622,AR1661,AR1700,AR1739,AR1778,AR1817,AR1856,AR1895,AR1934,AR1973,AR2012,AR2051,AR2090,AR2129,AR2168,AR2207,AR2246,AR2285,AR2324,AR2363,AR2402,AR2441,AR2480,AR2519,AR2558,AR2597,AR2636,AR2675,AR2714,AR2753,AR2792,AR2831,AR2870,AR2909,AR2948,AR2987,AR3026,AR3065,AR3104,AR3143,AR3182,AR3221,AR3260,AR3299,AR3338,AR3377,AR3416,AR3455,AR3494,AR3533,AR3572,AR3611,AR3650,AR3689,AR3728,AR3767,AR3806,AR3845,AR3884,AR3923,AR3962,AR4001,AR4040,AR4079,AR4118,AR4157,AR4196,AR4235,AR4274,AR4313,AR4352,AR4391,AR4430,AR4469,AR4508,AR4547,AR4586,AR4625,AR4664,AR4703,AR4742,AR4781,AR4820,AR4859,AR4898,AR4937,AR4976,AR5015,AR5054,AR5093,AR5132,AR5171,AR5210,AR5249,AR5288,AR5327,AR5366,AR5405,AR5444,AR5483,AR5522,AR5561,AR5600,AR5639,AR5678,AR5717,AR5756,AR5795,AR5834,AR5873,AR5912,AR5951,AR5990,AR6029,AR6068,AR6107,AR6146,AR6185,AR6224,AR6263,AR6302,AR6341,AR6380,AR6419,AR6458,AR6497,AR6536,AR6575,AR6614,AR6653,AR6692,AR6731,AR6770,AR6809,AR6848,AR6926,AR6965,AR7004,AR7043,AR7082,AR7121,AR7160,AR7589,AR6887,AR7706,AR8057,AR8096,AR8135)</f>
        <v>0</v>
      </c>
      <c r="AS8682" s="159"/>
      <c r="AT8682" s="159"/>
      <c r="AU8682" s="159"/>
      <c r="AV8682" s="159">
        <f>SUBTOTAL(9,AV23,AV62,AV101,AV140,AV179,AV218,AV257,AV296,AV335,AV374,AV413,AV452,AV491,AV530,AV569,AV608,AV647,AV686,AV725,AV764,AV803,AV842,AV881,AV920,AV959,AV998,AV1037,AV1076,AV1115,AV1154,AV1193,AV1232,AV1271,AV1310,AV1349,AV1388,AV1427,AV1466,AV1505,AV1544,AV1583,AV1622,AV1661,AV1700,AV1739,AV1778,AV1817,AV1856,AV1895,AV1934,AV1973,AV2012,AV2051,AV2090,AV2129,AV2168,AV2207,AV2246,AV2285,AV2324,AV2363,AV2402,AV2441,AV2480,AV2519,AV2558,AV2597,AV2636,AV2675,AV2714,AV2753,AV2792,AV2831,AV2870,AV2909,AV2948,AV2987,AV3026,AV3065,AV3104,AV3143,AV3182,AV3221,AV3260,AV3299,AV3338,AV3377,AV3416,AV3455,AV3494,AV3533,AV3572,AV3611,AV3650,AV3689,AV3728,AV3767,AV3806,AV3845,AV3884,AV3923,AV3962,AV4001,AV4040,AV4079,AV4118,AV4157,AV4196,AV4235,AV4274,AV4313,AV4352,AV4391,AV4430,AV4469,AV4508,AV4547,AV4586,AV4625,AV4664,AV4703,AV4742,AV4781,AV4820,AV4859,AV4898,AV4937,AV4976,AV5015,AV5054,AV5093,AV5132,AV5171,AV5210,AV5249,AV5288,AV5327,AV5366,AV5405,AV5444,AV5483,AV5522,AV5561,AV5600,AV5639,AV5678,AV5717,AV5756,AV5795,AV5834,AV5873,AV5912,AV5951,AV5990,AV6029,AV6068,AV6107,AV6146,AV6185,AV6224,AV6263,AV6302,AV6341,AV6380,AV6419,AV6458,AV6497,AV6536,AV6575,AV6614,AV6653,AV6692,AV6731,AV6770,AV6809,AV6848,AV6926,AV6965,AV7004,AV7043,AV7082,AV7121,AV7160,AV7589,AV6887,AV7706,AV8057,AV8096,AV8135)</f>
        <v>0</v>
      </c>
      <c r="AW8682" s="159">
        <f>SUBTOTAL(9,AW23,AW62,AW101,AW140,AW179,AW218,AW257,AW296,AW335,AW374,AW413,AW452,AW491,AW530,AW569,AW608,AW647,AW686,AW725,AW764,AW803,AW842,AW881,AW920,AW959,AW998,AW1037,AW1076,AW1115,AW1154,AW1193,AW1232,AW1271,AW1310,AW1349,AW1388,AW1427,AW1466,AW1505,AW1544,AW1583,AW1622,AW1661,AW1700,AW1739,AW1778,AW1817,AW1856,AW1895,AW1934,AW1973,AW2012,AW2051,AW2090,AW2129,AW2168,AW2207,AW2246,AW2285,AW2324,AW2363,AW2402,AW2441,AW2480,AW2519,AW2558,AW2597,AW2636,AW2675,AW2714,AW2753,AW2792,AW2831,AW2870,AW2909,AW2948,AW2987,AW3026,AW3065,AW3104,AW3143,AW3182,AW3221,AW3260,AW3299,AW3338,AW3377,AW3416,AW3455,AW3494,AW3533,AW3572,AW3611,AW3650,AW3689,AW3728,AW3767,AW3806,AW3845,AW3884,AW3923,AW3962,AW4001,AW4040,AW4079,AW4118,AW4157,AW4196,AW4235,AW4274,AW4313,AW4352,AW4391,AW4430,AW4469,AW4508,AW4547,AW4586,AW4625,AW4664,AW4703,AW4742,AW4781,AW4820,AW4859,AW4898,AW4937,AW4976,AW5015,AW5054,AW5093,AW5132,AW5171,AW5210,AW5249,AW5288,AW5327,AW5366,AW5405,AW5444,AW5483,AW5522,AW5561,AW5600,AW5639,AW5678,AW5717,AW5756,AW5795,AW5834,AW5873,AW5912,AW5951,AW5990,AW6029,AW6068,AW6107,AW6146,AW6185,AW6224,AW6263,AW6302,AW6341,AW6380,AW6419,AW6458,AW6497,AW6536,AW6575,AW6614,AW6653,AW6692,AW6731,AW6770,AW6809,AW6848,AW6926,AW6965,AW7004,AW7043,AW7082,AW7121,AW7160,AW7589,AW6887,AW7706,AW8057,AW8096,AW8135)</f>
        <v>0</v>
      </c>
      <c r="AX8682" s="25"/>
      <c r="AY8682" s="25"/>
      <c r="AZ8682" s="25"/>
      <c r="BA8682" s="159">
        <f t="shared" si="475"/>
        <v>0</v>
      </c>
      <c r="BB8682" s="159">
        <f t="shared" si="475"/>
        <v>0</v>
      </c>
      <c r="BC8682" s="25"/>
      <c r="BD8682" s="25"/>
      <c r="BE8682" s="25"/>
      <c r="BF8682" s="159">
        <f t="shared" si="476"/>
        <v>0</v>
      </c>
      <c r="BG8682" s="159">
        <f t="shared" si="476"/>
        <v>0</v>
      </c>
      <c r="BH8682" s="25"/>
      <c r="BI8682" s="25"/>
      <c r="BJ8682" s="25"/>
      <c r="BK8682" s="159">
        <f t="shared" si="477"/>
        <v>0</v>
      </c>
      <c r="BL8682" s="159">
        <f t="shared" si="477"/>
        <v>0</v>
      </c>
      <c r="BM8682" s="25"/>
      <c r="BN8682" s="25"/>
      <c r="BO8682" s="25"/>
      <c r="BP8682" s="159">
        <f t="shared" ref="BP8682:BQ8682" si="490">SUBTOTAL(9,BP23,BP62,BP101,BP140,BP179,BP218,BP257,BP296,BP335,BP374,BP413,BP452,BP491,BP530,BP569,BP608,BP647,BP686,BP725,BP764,BP803,BP842,BP881,BP920,BP959,BP998,BP1037,BP1076,BP1115,BP1154,BP1193,BP1232,BP1271,BP1310,BP1349,BP1388,BP1427,BP1466,BP1505,BP1544,BP1583,BP1622,BP1661,BP1700,BP1739,BP1778,BP1817,BP1856,BP1895,BP1934,BP1973,BP2012,BP2051,BP2090,BP2129,BP2168,BP2207,BP2246,BP2285,BP2324,BP2363,BP2402,BP2441,BP2480,BP2519,BP2558,BP2597,BP2636,BP2675,BP2714,BP2753,BP2792,BP2831,BP2870,BP2909,BP2948,BP2987,BP3026,BP3065,BP3104,BP3143,BP3182,BP3221,BP3260,BP3299,BP3338,BP3377,BP3416,BP3455,BP3494,BP3533,BP3572,BP3611,BP3650,BP3689,BP3728,BP3767,BP3806,BP3845,BP3884,BP3923,BP3962,BP4001,BP4040,BP4079,BP4118,BP4157,BP4196,BP4235,BP4274,BP4313,BP4352,BP4391,BP4430,BP4469,BP4508,BP4547,BP4586,BP4625,BP4664,BP4703,BP4742,BP4781,BP4820,BP4859,BP4898,BP4937,BP4976,BP5015,BP5054,BP5093,BP5132,BP5171,BP5210,BP5249,BP5288,BP5327,BP5366,BP5405,BP5444,BP5483,BP5522,BP5561,BP5600,BP5639,BP5678,BP5717,BP5756,BP5795,BP5834,BP5873,BP5912,BP5951,BP5990,BP6029,BP6068,BP6107,BP6146,BP6185,BP6224,BP6263,BP6302,BP6341,BP6380,BP6419,BP6458,BP6497,BP6536,BP6575,BP6614,BP6653,BP6692,BP6731,BP6770,BP6809,BP6848,BP6926,BP6965,BP7004,BP7043,BP7082,BP7121,BP7160,BP6887,BP7199,BP7316,BP7355,BP7394,BP7433,BP7472,BP7511,BP7550,BP7589,BP7628,BP7667,BP7706,BP7745,BP7784,BP7823,BP7862,BP7901,BP7940,BP7979,BP8018,BP8057,BP8096,BP8135,BP8174,BP8213,BP8252,BP8291,BP8330,BP8369,BP8408,BP8447,BP8486,BP8525,BP8564,BP8603,BP8642,BP7238,BP7277)</f>
        <v>0</v>
      </c>
      <c r="BQ8682" s="159">
        <f t="shared" si="490"/>
        <v>0</v>
      </c>
      <c r="BR8682" s="25"/>
      <c r="BS8682" s="25"/>
      <c r="BT8682" s="25"/>
      <c r="BU8682" s="159">
        <f t="shared" si="479"/>
        <v>0</v>
      </c>
      <c r="BV8682" s="159">
        <f t="shared" si="479"/>
        <v>0</v>
      </c>
    </row>
    <row r="8683" spans="1:74" s="23" customFormat="1" ht="25.5" hidden="1" customHeight="1" x14ac:dyDescent="0.3">
      <c r="A8683" s="25"/>
      <c r="B8683" s="25"/>
      <c r="C8683" s="25"/>
      <c r="D8683" s="25" t="s">
        <v>317</v>
      </c>
      <c r="E8683" s="25"/>
      <c r="F8683" s="25"/>
      <c r="G8683" s="25"/>
      <c r="H8683" s="24">
        <v>2024</v>
      </c>
      <c r="I8683" s="25" t="s">
        <v>284</v>
      </c>
      <c r="J8683" s="25" t="s">
        <v>294</v>
      </c>
      <c r="K8683" s="25" t="s">
        <v>320</v>
      </c>
      <c r="L8683" s="159">
        <f t="shared" si="467"/>
        <v>0</v>
      </c>
      <c r="M8683" s="159">
        <f t="shared" si="468"/>
        <v>0</v>
      </c>
      <c r="N8683" s="159"/>
      <c r="O8683" s="25"/>
      <c r="P8683" s="25"/>
      <c r="Q8683" s="25"/>
      <c r="R8683" s="160">
        <f t="shared" si="488"/>
        <v>0</v>
      </c>
      <c r="S8683" s="159">
        <f t="shared" ref="S8683:S8692" si="491">SUBTOTAL(9,S24,S63,S102,S141,S180,S219,S258,S297,S336,S375,S414,S453,S492,S531,S570,S609,S648,S687,S726,S765,S804,S843,S882,S921,S960,S999,S1038,S1077,S1116,S1155,S1194,S1233,S1272,S1311,S1350,S1389,S1428,S1467,S1506,S1545,S1584,S1623,S1662,S1701,S1740,S1779,S1818,S1857,S1896,S1935,S1974,S2013,S2052,S2091,S2130,S2169,S2208,S2247,S2286,S2325,S2364,S2403,S2442,S2481,S2520,S2559,S2598,S2637,S2676,S2715,S2754,S2793,S2832,S2871,S2910,S2949,S2988,S3027,S3066,S3105,S3144,S3183,S3222,S3261,S3300,S3339,S3378,S3417,S3456,S3495,S3534,S3573,S3612,S3651,S3690,S3729,S3768,S3807,S3846,S3885,S3924,S3963,S4002,S4041,S4080,S4119,S4158,S4197,S4236,S4275,S4314,S4353,S4392,S4431,S4470,S4509,S4548,S4587,S4626,S4665,S4704,S4743,S4782,S4821,S4860,S4899,S4938,S4977,S5016,S5055,S5094,S5133,S5172,S5211,S5250,S5289,S5328,S5367,S5406,S5445,S5484,S5523,S5562,S5601,S5640,S5679,S5718,S5757,S5796,S5835,S5874,S5913,S5952,S5991,S6030,S6069,S6108,S6147,S6186,S6225,S6264,S6303,S6342,S6381,S6420,S6459,S6498,S6537,S6576,S6615,S6654,S6693,S6732,S6771,S6810,S6849,S6927,S6966,S7005,S7044,S7083,S7122,S7161)</f>
        <v>0</v>
      </c>
      <c r="T8683" s="25"/>
      <c r="U8683" s="25"/>
      <c r="V8683" s="25"/>
      <c r="W8683" s="161">
        <f t="shared" si="470"/>
        <v>0</v>
      </c>
      <c r="X8683" s="159">
        <f t="shared" si="470"/>
        <v>0</v>
      </c>
      <c r="Y8683" s="25"/>
      <c r="Z8683" s="25"/>
      <c r="AA8683" s="25"/>
      <c r="AB8683" s="159">
        <f t="shared" si="471"/>
        <v>0</v>
      </c>
      <c r="AC8683" s="159">
        <f t="shared" si="471"/>
        <v>0</v>
      </c>
      <c r="AD8683" s="25"/>
      <c r="AE8683" s="25"/>
      <c r="AF8683" s="25"/>
      <c r="AG8683" s="159">
        <f t="shared" si="472"/>
        <v>0</v>
      </c>
      <c r="AH8683" s="159">
        <f t="shared" si="472"/>
        <v>0</v>
      </c>
      <c r="AI8683" s="25"/>
      <c r="AJ8683" s="25"/>
      <c r="AK8683" s="25"/>
      <c r="AL8683" s="159">
        <f t="shared" si="473"/>
        <v>0</v>
      </c>
      <c r="AM8683" s="159">
        <f t="shared" si="473"/>
        <v>0</v>
      </c>
      <c r="AN8683" s="25"/>
      <c r="AO8683" s="25"/>
      <c r="AP8683" s="25"/>
      <c r="AQ8683" s="159">
        <f t="shared" ref="AQ8683:AR8685" si="492">SUBTOTAL(9,AQ24,AQ63,AQ102,AQ141,AQ180,AQ219,AQ258,AQ297,AQ336,AQ375,AQ414,AQ453,AQ492,AQ531,AQ570,AQ609,AQ648,AQ687,AQ726,AQ765,AQ804,AQ843,AQ882,AQ921,AQ960,AQ999,AQ1038,AQ1077,AQ1116,AQ1155,AQ1194,AQ1233,AQ1272,AQ1311,AQ1350,AQ1389,AQ1428,AQ1467,AQ1506,AQ1545,AQ1584,AQ1623,AQ1662,AQ1701,AQ1740,AQ1779,AQ1818,AQ1857,AQ1896,AQ1935,AQ1974,AQ2013,AQ2052,AQ2091,AQ2130,AQ2169,AQ2208,AQ2247,AQ2286,AQ2325,AQ2364,AQ2403,AQ2442,AQ2481,AQ2520,AQ2559,AQ2598,AQ2637,AQ2676,AQ2715,AQ2754,AQ2793,AQ2832,AQ2871,AQ2910,AQ2949,AQ2988,AQ3027,AQ3066,AQ3105,AQ3144,AQ3183,AQ3222,AQ3261,AQ3300,AQ3339,AQ3378,AQ3417,AQ3456,AQ3495,AQ3534,AQ3573,AQ3612,AQ3651,AQ3690,AQ3729,AQ3768,AQ3807,AQ3846,AQ3885,AQ3924,AQ3963,AQ4002,AQ4041,AQ4080,AQ4119,AQ4158,AQ4197,AQ4236,AQ4275,AQ4314,AQ4353,AQ4392,AQ4431,AQ4470,AQ4509,AQ4548,AQ4587,AQ4626,AQ4665,AQ4704,AQ4743,AQ4782,AQ4821,AQ4860,AQ4899,AQ4938,AQ4977,AQ5016,AQ5055,AQ5094,AQ5133,AQ5172,AQ5211,AQ5250,AQ5289,AQ5328,AQ5367,AQ5406,AQ5445,AQ5484,AQ5523,AQ5562,AQ5601,AQ5640,AQ5679,AQ5718,AQ5757,AQ5796,AQ5835,AQ5874,AQ5913,AQ5952,AQ5991,AQ6030,AQ6069,AQ6108,AQ6147,AQ6186,AQ6225,AQ6264,AQ6303,AQ6342,AQ6381,AQ6420,AQ6459,AQ6498,AQ6537,AQ6576,AQ6615,AQ6654,AQ6693,AQ6732,AQ6771,AQ6810,AQ6849,AQ6927,AQ6966,AQ7005,AQ7044,AQ7083,AQ7122,AQ7161,AQ6888,AQ7590,AQ7707,AQ8058,AQ8097,AQ8136)</f>
        <v>0</v>
      </c>
      <c r="AR8683" s="159">
        <f t="shared" si="492"/>
        <v>0</v>
      </c>
      <c r="AS8683" s="159"/>
      <c r="AT8683" s="159"/>
      <c r="AU8683" s="159"/>
      <c r="AV8683" s="159">
        <f>SUBTOTAL(9,AV24,AV63,AV102,AV141,AV180,AV219,AV258,AV297,AV336,AV375,AV414,AV453,AV492,AV531,AV570,AV609,AV648,AV687,AV726,AV765,AV804,AV843,AV882,AV921,AV960,AV999,AV1038,AV1077,AV1116,AV1155,AV1194,AV1233,AV1272,AV1311,AV1350,AV1389,AV1428,AV1467,AV1506,AV1545,AV1584,AV1623,AV1662,AV1701,AV1740,AV1779,AV1818,AV1857,AV1896,AV1935,AV1974,AV2013,AV2052,AV2091,AV2130,AV2169,AV2208,AV2247,AV2286,AV2325,AV2364,AV2403,AV2442,AV2481,AV2520,AV2559,AV2598,AV2637,AV2676,AV2715,AV2754,AV2793,AV2832,AV2871,AV2910,AV2949,AV2988,AV3027,AV3066,AV3105,AV3144,AV3183,AV3222,AV3261,AV3300,AV3339,AV3378,AV3417,AV3456,AV3495,AV3534,AV3573,AV3612,AV3651,AV3690,AV3729,AV3768,AV3807,AV3846,AV3885,AV3924,AV3963,AV4002,AV4041,AV4080,AV4119,AV4158,AV4197,AV4236,AV4275,AV4314,AV4353,AV4392,AV4431,AV4470,AV4509,AV4548,AV4587,AV4626,AV4665,AV4704,AV4743,AV4782,AV4821,AV4860,AV4899,AV4938,AV4977,AV5016,AV5055,AV5094,AV5133,AV5172,AV5211,AV5250,AV5289,AV5328,AV5367,AV5406,AV5445,AV5484,AV5523,AV5562,AV5601,AV5640,AV5679,AV5718,AV5757,AV5796,AV5835,AV5874,AV5913,AV5952,AV5991,AV6030,AV6069,AV6108,AV6147,AV6186,AV6225,AV6264,AV6303,AV6342,AV6381,AV6420,AV6459,AV6498,AV6537,AV6576,AV6615,AV6654,AV6693,AV6732,AV6771,AV6810,AV6849,AV6927,AV6966,AV7005,AV7044,AV7083,AV7122,AV7161,AV6888,AV7590,AV7707,AV8058,AV8097,AV8136)</f>
        <v>0</v>
      </c>
      <c r="AW8683" s="159">
        <f>SUBTOTAL(9,AW24,AW63,AW102,AW141,AW180,AW219,AW258,AW297,AW336,AW375,AW414,AW453,AW492,AW531,AW570,AW609,AW648,AW687,AW726,AW765,AW804,AW843,AW882,AW921,AW960,AW999,AW1038,AW1077,AW1116,AW1155,AW1194,AW1233,AW1272,AW1311,AW1350,AW1389,AW1428,AW1467,AW1506,AW1545,AW1584,AW1623,AW1662,AW1701,AW1740,AW1779,AW1818,AW1857,AW1896,AW1935,AW1974,AW2013,AW2052,AW2091,AW2130,AW2169,AW2208,AW2247,AW2286,AW2325,AW2364,AW2403,AW2442,AW2481,AW2520,AW2559,AW2598,AW2637,AW2676,AW2715,AW2754,AW2793,AW2832,AW2871,AW2910,AW2949,AW2988,AW3027,AW3066,AW3105,AW3144,AW3183,AW3222,AW3261,AW3300,AW3339,AW3378,AW3417,AW3456,AW3495,AW3534,AW3573,AW3612,AW3651,AW3690,AW3729,AW3768,AW3807,AW3846,AW3885,AW3924,AW3963,AW4002,AW4041,AW4080,AW4119,AW4158,AW4197,AW4236,AW4275,AW4314,AW4353,AW4392,AW4431,AW4470,AW4509,AW4548,AW4587,AW4626,AW4665,AW4704,AW4743,AW4782,AW4821,AW4860,AW4899,AW4938,AW4977,AW5016,AW5055,AW5094,AW5133,AW5172,AW5211,AW5250,AW5289,AW5328,AW5367,AW5406,AW5445,AW5484,AW5523,AW5562,AW5601,AW5640,AW5679,AW5718,AW5757,AW5796,AW5835,AW5874,AW5913,AW5952,AW5991,AW6030,AW6069,AW6108,AW6147,AW6186,AW6225,AW6264,AW6303,AW6342,AW6381,AW6420,AW6459,AW6498,AW6537,AW6576,AW6615,AW6654,AW6693,AW6732,AW6771,AW6810,AW6849,AW6927,AW6966,AW7005,AW7044,AW7083,AW7122,AW7161,AW6888,AW7590,AW7707,AW8058,AW8097,AW8136)</f>
        <v>0</v>
      </c>
      <c r="AX8683" s="25"/>
      <c r="AY8683" s="25"/>
      <c r="AZ8683" s="25"/>
      <c r="BA8683" s="159">
        <f t="shared" si="475"/>
        <v>0</v>
      </c>
      <c r="BB8683" s="159">
        <f t="shared" si="475"/>
        <v>0</v>
      </c>
      <c r="BC8683" s="25"/>
      <c r="BD8683" s="25"/>
      <c r="BE8683" s="25"/>
      <c r="BF8683" s="159">
        <f t="shared" si="476"/>
        <v>0</v>
      </c>
      <c r="BG8683" s="159">
        <f t="shared" si="476"/>
        <v>0</v>
      </c>
      <c r="BH8683" s="25"/>
      <c r="BI8683" s="25"/>
      <c r="BJ8683" s="25"/>
      <c r="BK8683" s="159">
        <f t="shared" si="477"/>
        <v>0</v>
      </c>
      <c r="BL8683" s="159">
        <f t="shared" si="477"/>
        <v>0</v>
      </c>
      <c r="BM8683" s="25"/>
      <c r="BN8683" s="25"/>
      <c r="BO8683" s="25"/>
      <c r="BP8683" s="159">
        <f t="shared" ref="BP8683:BQ8683" si="493">SUBTOTAL(9,BP24,BP63,BP102,BP141,BP180,BP219,BP258,BP297,BP336,BP375,BP414,BP453,BP492,BP531,BP570,BP609,BP648,BP687,BP726,BP765,BP804,BP843,BP882,BP921,BP960,BP999,BP1038,BP1077,BP1116,BP1155,BP1194,BP1233,BP1272,BP1311,BP1350,BP1389,BP1428,BP1467,BP1506,BP1545,BP1584,BP1623,BP1662,BP1701,BP1740,BP1779,BP1818,BP1857,BP1896,BP1935,BP1974,BP2013,BP2052,BP2091,BP2130,BP2169,BP2208,BP2247,BP2286,BP2325,BP2364,BP2403,BP2442,BP2481,BP2520,BP2559,BP2598,BP2637,BP2676,BP2715,BP2754,BP2793,BP2832,BP2871,BP2910,BP2949,BP2988,BP3027,BP3066,BP3105,BP3144,BP3183,BP3222,BP3261,BP3300,BP3339,BP3378,BP3417,BP3456,BP3495,BP3534,BP3573,BP3612,BP3651,BP3690,BP3729,BP3768,BP3807,BP3846,BP3885,BP3924,BP3963,BP4002,BP4041,BP4080,BP4119,BP4158,BP4197,BP4236,BP4275,BP4314,BP4353,BP4392,BP4431,BP4470,BP4509,BP4548,BP4587,BP4626,BP4665,BP4704,BP4743,BP4782,BP4821,BP4860,BP4899,BP4938,BP4977,BP5016,BP5055,BP5094,BP5133,BP5172,BP5211,BP5250,BP5289,BP5328,BP5367,BP5406,BP5445,BP5484,BP5523,BP5562,BP5601,BP5640,BP5679,BP5718,BP5757,BP5796,BP5835,BP5874,BP5913,BP5952,BP5991,BP6030,BP6069,BP6108,BP6147,BP6186,BP6225,BP6264,BP6303,BP6342,BP6381,BP6420,BP6459,BP6498,BP6537,BP6576,BP6615,BP6654,BP6693,BP6732,BP6771,BP6810,BP6849,BP6927,BP6966,BP7005,BP7044,BP7083,BP7122,BP7161,BP6888,BP7200,BP7317,BP7356,BP7395,BP7434,BP7473,BP7512,BP7551,BP7590,BP7629,BP7668,BP7707,BP7746,BP7785,BP7824,BP7863,BP7902,BP7941,BP7980,BP8019,BP8058,BP8097,BP8136,BP8175,BP8214,BP8253,BP8292,BP8331,BP8370,BP8409,BP8448,BP8487,BP8526,BP8565,BP8604,BP8643,BP7239,BP7278)</f>
        <v>0</v>
      </c>
      <c r="BQ8683" s="159">
        <f t="shared" si="493"/>
        <v>0</v>
      </c>
      <c r="BR8683" s="25"/>
      <c r="BS8683" s="25"/>
      <c r="BT8683" s="25"/>
      <c r="BU8683" s="159">
        <f t="shared" si="479"/>
        <v>0</v>
      </c>
      <c r="BV8683" s="159">
        <f t="shared" si="479"/>
        <v>0</v>
      </c>
    </row>
    <row r="8684" spans="1:74" s="23" customFormat="1" ht="24" hidden="1" customHeight="1" x14ac:dyDescent="0.3">
      <c r="A8684" s="25"/>
      <c r="B8684" s="25"/>
      <c r="C8684" s="25"/>
      <c r="D8684" s="25" t="s">
        <v>317</v>
      </c>
      <c r="E8684" s="25"/>
      <c r="F8684" s="25"/>
      <c r="G8684" s="25"/>
      <c r="H8684" s="24">
        <v>2024</v>
      </c>
      <c r="I8684" s="25" t="s">
        <v>284</v>
      </c>
      <c r="J8684" s="25" t="s">
        <v>346</v>
      </c>
      <c r="K8684" s="25" t="s">
        <v>320</v>
      </c>
      <c r="L8684" s="159">
        <f t="shared" si="467"/>
        <v>0</v>
      </c>
      <c r="M8684" s="159">
        <f t="shared" si="468"/>
        <v>0</v>
      </c>
      <c r="N8684" s="159"/>
      <c r="O8684" s="25"/>
      <c r="P8684" s="25"/>
      <c r="Q8684" s="25"/>
      <c r="R8684" s="161">
        <f t="shared" si="488"/>
        <v>0</v>
      </c>
      <c r="S8684" s="159">
        <f t="shared" si="491"/>
        <v>0</v>
      </c>
      <c r="T8684" s="25"/>
      <c r="U8684" s="25"/>
      <c r="V8684" s="25"/>
      <c r="W8684" s="161">
        <f t="shared" si="470"/>
        <v>0</v>
      </c>
      <c r="X8684" s="159">
        <f t="shared" si="470"/>
        <v>0</v>
      </c>
      <c r="Y8684" s="25"/>
      <c r="Z8684" s="25"/>
      <c r="AA8684" s="25"/>
      <c r="AB8684" s="159">
        <f t="shared" si="471"/>
        <v>0</v>
      </c>
      <c r="AC8684" s="159">
        <f t="shared" si="471"/>
        <v>0</v>
      </c>
      <c r="AD8684" s="25"/>
      <c r="AE8684" s="25"/>
      <c r="AF8684" s="25"/>
      <c r="AG8684" s="159">
        <f t="shared" si="472"/>
        <v>0</v>
      </c>
      <c r="AH8684" s="159">
        <f t="shared" si="472"/>
        <v>0</v>
      </c>
      <c r="AI8684" s="25"/>
      <c r="AJ8684" s="25"/>
      <c r="AK8684" s="25"/>
      <c r="AL8684" s="159">
        <f t="shared" si="473"/>
        <v>0</v>
      </c>
      <c r="AM8684" s="159">
        <f t="shared" si="473"/>
        <v>0</v>
      </c>
      <c r="AN8684" s="25"/>
      <c r="AO8684" s="25"/>
      <c r="AP8684" s="25"/>
      <c r="AQ8684" s="159">
        <f t="shared" si="492"/>
        <v>0</v>
      </c>
      <c r="AR8684" s="159">
        <f t="shared" si="492"/>
        <v>0</v>
      </c>
      <c r="AS8684" s="159"/>
      <c r="AT8684" s="159"/>
      <c r="AU8684" s="159"/>
      <c r="AV8684" s="159">
        <f>SUBTOTAL(9,AV25,AV64,AV103,AV142,AV181,AV220,AV259,AV298,AV337,AV376,AV415,AV454,AV493,AV532,AV571,AV610,AV649,AV688,AV727,AV766,AV805,AV844,AV883,AV922,AV961,AV1000,AV1039,AV1078,AV1117,AV1156,AV1195,AV1234,AV1273,AV1312,AV1351,AV1390,AV1429,AV1468,AV1507,AV1546,AV1585,AV1624,AV1663,AV1702,AV1741,AV1780,AV1819,AV1858,AV1897,AV1936,AV1975,AV2014,AV2053,AV2092,AV2131,AV2170,AV2209,AV2248,AV2287,AV2326,AV2365,AV2404,AV2443,AV2482,AV2521,AV2560,AV2599,AV2638,AV2677,AV2716,AV2755,AV2794,AV2833,AV2872,AV2911,AV2950,AV2989,AV3028,AV3067,AV3106,AV3145,AV3184,AV3223,AV3262,AV3301,AV3340,AV3379,AV3418,AV3457,AV3496,AV3535,AV3574,AV3613,AV3652,AV3691,AV3730,AV3769,AV3808,AV3847,AV3886,AV3925,AV3964,AV4003,AV4042,AV4081,AV4120,AV4159,AV4198,AV4237,AV4276,AV4315,AV4354,AV4393,AV4432,AV4471,AV4510,AV4549,AV4588,AV4627,AV4666,AV4705,AV4744,AV4783,AV4822,AV4861,AV4900,AV4939,AV4978,AV5017,AV5056,AV5095,AV5134,AV5173,AV5212,AV5251,AV5290,AV5329,AV5368,AV5407,AV5446,AV5485,AV5524,AV5563,AV5602,AV5641,AV5680,AV5719,AV5758,AV5797,AV5836,AV5875,AV5914,AV5953,AV5992,AV6031,AV6070,AV6109,AV6148,AV6187,AV6226,AV6265,AV6304,AV6343,AV6382,AV6421,AV6460,AV6499,AV6538,AV6577,AV6616,AV6655,AV6694,AV6733,AV6772,AV6811,AV6850,AV6928,AV6967,AV7006,AV7045,AV7084,AV7123,AV7162,AV6889,AV7591,AV7708,AV8059,AV8098,AV8137)</f>
        <v>0</v>
      </c>
      <c r="AW8684" s="159">
        <f>SUBTOTAL(9,AW25,AW64,AW103,AW142,AW181,AW220,AW259,AW298,AW337,AW376,AW415,AW454,AW493,AW532,AW571,AW610,AW649,AW688,AW727,AW766,AW805,AW844,AW883,AW922,AW961,AW1000,AW1039,AW1078,AW1117,AW1156,AW1195,AW1234,AW1273,AW1312,AW1351,AW1390,AW1429,AW1468,AW1507,AW1546,AW1585,AW1624,AW1663,AW1702,AW1741,AW1780,AW1819,AW1858,AW1897,AW1936,AW1975,AW2014,AW2053,AW2092,AW2131,AW2170,AW2209,AW2248,AW2287,AW2326,AW2365,AW2404,AW2443,AW2482,AW2521,AW2560,AW2599,AW2638,AW2677,AW2716,AW2755,AW2794,AW2833,AW2872,AW2911,AW2950,AW2989,AW3028,AW3067,AW3106,AW3145,AW3184,AW3223,AW3262,AW3301,AW3340,AW3379,AW3418,AW3457,AW3496,AW3535,AW3574,AW3613,AW3652,AW3691,AW3730,AW3769,AW3808,AW3847,AW3886,AW3925,AW3964,AW4003,AW4042,AW4081,AW4120,AW4159,AW4198,AW4237,AW4276,AW4315,AW4354,AW4393,AW4432,AW4471,AW4510,AW4549,AW4588,AW4627,AW4666,AW4705,AW4744,AW4783,AW4822,AW4861,AW4900,AW4939,AW4978,AW5017,AW5056,AW5095,AW5134,AW5173,AW5212,AW5251,AW5290,AW5329,AW5368,AW5407,AW5446,AW5485,AW5524,AW5563,AW5602,AW5641,AW5680,AW5719,AW5758,AW5797,AW5836,AW5875,AW5914,AW5953,AW5992,AW6031,AW6070,AW6109,AW6148,AW6187,AW6226,AW6265,AW6304,AW6343,AW6382,AW6421,AW6460,AW6499,AW6538,AW6577,AW6616,AW6655,AW6694,AW6733,AW6772,AW6811,AW6850,AW6928,AW6967,AW7006,AW7045,AW7084,AW7123,AW7162,AW6889,AW7591,AW7708,AW8059,AW8098,AW8137)</f>
        <v>0</v>
      </c>
      <c r="AX8684" s="25"/>
      <c r="AY8684" s="25"/>
      <c r="AZ8684" s="25"/>
      <c r="BA8684" s="159">
        <f t="shared" si="475"/>
        <v>0</v>
      </c>
      <c r="BB8684" s="159">
        <f t="shared" si="475"/>
        <v>0</v>
      </c>
      <c r="BC8684" s="25"/>
      <c r="BD8684" s="25"/>
      <c r="BE8684" s="25"/>
      <c r="BF8684" s="159">
        <f t="shared" si="476"/>
        <v>0</v>
      </c>
      <c r="BG8684" s="159">
        <f t="shared" si="476"/>
        <v>0</v>
      </c>
      <c r="BH8684" s="25"/>
      <c r="BI8684" s="25"/>
      <c r="BJ8684" s="25"/>
      <c r="BK8684" s="159">
        <f t="shared" si="477"/>
        <v>0</v>
      </c>
      <c r="BL8684" s="159">
        <f t="shared" si="477"/>
        <v>0</v>
      </c>
      <c r="BM8684" s="25"/>
      <c r="BN8684" s="25"/>
      <c r="BO8684" s="25"/>
      <c r="BP8684" s="159">
        <f t="shared" ref="BP8684:BQ8684" si="494">SUBTOTAL(9,BP25,BP64,BP103,BP142,BP181,BP220,BP259,BP298,BP337,BP376,BP415,BP454,BP493,BP532,BP571,BP610,BP649,BP688,BP727,BP766,BP805,BP844,BP883,BP922,BP961,BP1000,BP1039,BP1078,BP1117,BP1156,BP1195,BP1234,BP1273,BP1312,BP1351,BP1390,BP1429,BP1468,BP1507,BP1546,BP1585,BP1624,BP1663,BP1702,BP1741,BP1780,BP1819,BP1858,BP1897,BP1936,BP1975,BP2014,BP2053,BP2092,BP2131,BP2170,BP2209,BP2248,BP2287,BP2326,BP2365,BP2404,BP2443,BP2482,BP2521,BP2560,BP2599,BP2638,BP2677,BP2716,BP2755,BP2794,BP2833,BP2872,BP2911,BP2950,BP2989,BP3028,BP3067,BP3106,BP3145,BP3184,BP3223,BP3262,BP3301,BP3340,BP3379,BP3418,BP3457,BP3496,BP3535,BP3574,BP3613,BP3652,BP3691,BP3730,BP3769,BP3808,BP3847,BP3886,BP3925,BP3964,BP4003,BP4042,BP4081,BP4120,BP4159,BP4198,BP4237,BP4276,BP4315,BP4354,BP4393,BP4432,BP4471,BP4510,BP4549,BP4588,BP4627,BP4666,BP4705,BP4744,BP4783,BP4822,BP4861,BP4900,BP4939,BP4978,BP5017,BP5056,BP5095,BP5134,BP5173,BP5212,BP5251,BP5290,BP5329,BP5368,BP5407,BP5446,BP5485,BP5524,BP5563,BP5602,BP5641,BP5680,BP5719,BP5758,BP5797,BP5836,BP5875,BP5914,BP5953,BP5992,BP6031,BP6070,BP6109,BP6148,BP6187,BP6226,BP6265,BP6304,BP6343,BP6382,BP6421,BP6460,BP6499,BP6538,BP6577,BP6616,BP6655,BP6694,BP6733,BP6772,BP6811,BP6850,BP6928,BP6967,BP7006,BP7045,BP7084,BP7123,BP7162,BP6889,BP7201,BP7318,BP7357,BP7396,BP7435,BP7474,BP7513,BP7552,BP7591,BP7630,BP7669,BP7708,BP7747,BP7786,BP7825,BP7864,BP7903,BP7942,BP7981,BP8020,BP8059,BP8098,BP8137,BP8176,BP8215,BP8254,BP8293,BP8332,BP8371,BP8410,BP8449,BP8488,BP8527,BP8566,BP8605,BP8644,BP7240,BP7279)</f>
        <v>0</v>
      </c>
      <c r="BQ8684" s="159">
        <f t="shared" si="494"/>
        <v>0</v>
      </c>
      <c r="BR8684" s="25"/>
      <c r="BS8684" s="25"/>
      <c r="BT8684" s="25"/>
      <c r="BU8684" s="159">
        <f t="shared" si="479"/>
        <v>0</v>
      </c>
      <c r="BV8684" s="159">
        <f t="shared" si="479"/>
        <v>0</v>
      </c>
    </row>
    <row r="8685" spans="1:74" s="23" customFormat="1" ht="24.75" hidden="1" customHeight="1" x14ac:dyDescent="0.3">
      <c r="A8685" s="25"/>
      <c r="B8685" s="25"/>
      <c r="C8685" s="25"/>
      <c r="D8685" s="25" t="s">
        <v>317</v>
      </c>
      <c r="E8685" s="25"/>
      <c r="F8685" s="25"/>
      <c r="G8685" s="25"/>
      <c r="H8685" s="24">
        <v>2024</v>
      </c>
      <c r="I8685" s="25" t="s">
        <v>284</v>
      </c>
      <c r="J8685" s="25" t="s">
        <v>295</v>
      </c>
      <c r="K8685" s="25" t="s">
        <v>320</v>
      </c>
      <c r="L8685" s="159">
        <f t="shared" si="467"/>
        <v>1</v>
      </c>
      <c r="M8685" s="159">
        <f>S8685+X8685+AC8685+AH8685+AM8685+AR8685+AW8685+BB8685+BG8685+BL8685+BQ8685+BV8685</f>
        <v>3.2719999999999998</v>
      </c>
      <c r="N8685" s="159"/>
      <c r="O8685" s="25"/>
      <c r="P8685" s="25"/>
      <c r="Q8685" s="25"/>
      <c r="R8685" s="161">
        <f t="shared" si="488"/>
        <v>0</v>
      </c>
      <c r="S8685" s="159">
        <f t="shared" si="491"/>
        <v>0</v>
      </c>
      <c r="T8685" s="25"/>
      <c r="U8685" s="25"/>
      <c r="V8685" s="25"/>
      <c r="W8685" s="161">
        <f t="shared" si="470"/>
        <v>0</v>
      </c>
      <c r="X8685" s="159">
        <f t="shared" si="470"/>
        <v>0</v>
      </c>
      <c r="Y8685" s="25"/>
      <c r="Z8685" s="25"/>
      <c r="AA8685" s="25"/>
      <c r="AB8685" s="159">
        <f t="shared" si="471"/>
        <v>0</v>
      </c>
      <c r="AC8685" s="159">
        <f t="shared" si="471"/>
        <v>0</v>
      </c>
      <c r="AD8685" s="25"/>
      <c r="AE8685" s="25"/>
      <c r="AF8685" s="25"/>
      <c r="AG8685" s="159">
        <f t="shared" si="472"/>
        <v>0</v>
      </c>
      <c r="AH8685" s="159">
        <f t="shared" si="472"/>
        <v>0</v>
      </c>
      <c r="AI8685" s="25"/>
      <c r="AJ8685" s="25"/>
      <c r="AK8685" s="25"/>
      <c r="AL8685" s="159">
        <f t="shared" si="473"/>
        <v>0</v>
      </c>
      <c r="AM8685" s="159">
        <f t="shared" si="473"/>
        <v>0</v>
      </c>
      <c r="AN8685" s="25"/>
      <c r="AO8685" s="25"/>
      <c r="AP8685" s="25"/>
      <c r="AQ8685" s="159">
        <f t="shared" si="492"/>
        <v>0</v>
      </c>
      <c r="AR8685" s="159">
        <f t="shared" si="492"/>
        <v>0</v>
      </c>
      <c r="AS8685" s="159"/>
      <c r="AT8685" s="159"/>
      <c r="AU8685" s="159"/>
      <c r="AV8685" s="159">
        <f>SUBTOTAL(9,AV26,AV65,AV104,AV143,AV182,AV221,AV260,AV299,AV338,AV377,AV416,AV455,AV494,AV533,AV572,AV611,AV650,AV689,AV728,AV767,AV806,AV845,AV884,AV923,AV962,AV1001,AV1040,AV1079,AV1118,AV1157,AV1196,AV1235,AV1274,AV1313,AV1352,AV1391,AV1430,AV1469,AV1508,AV1547,AV1586,AV1625,AV1664,AV1703,AV1742,AV1781,AV1820,AV1859,AV1898,AV1937,AV1976,AV2015,AV2054,AV2093,AV2132,AV2171,AV2210,AV2249,AV2288,AV2327,AV2366,AV2405,AV2444,AV2483,AV2522,AV2561,AV2600,AV2639,AV2678,AV2717,AV2756,AV2795,AV2834,AV2873,AV2912,AV2951,AV2990,AV3029,AV3068,AV3107,AV3146,AV3185,AV3224,AV3263,AV3302,AV3341,AV3380,AV3419,AV3458,AV3497,AV3536,AV3575,AV3614,AV3653,AV3692,AV3731,AV3770,AV3809,AV3848,AV3887,AV3926,AV3965,AV4004,AV4043,AV4082,AV4121,AV4160,AV4199,AV4238,AV4277,AV4316,AV4355,AV4394,AV4433,AV4472,AV4511,AV4550,AV4589,AV4628,AV4667,AV4706,AV4745,AV4784,AV4823,AV4862,AV4901,AV4940,AV4979,AV5018,AV5057,AV5096,AV5135,AV5174,AV5213,AV5252,AV5291,AV5330,AV5369,AV5408,AV5447,AV5486,AV5525,AV5564,AV5603,AV5642,AV5681,AV5720,AV5759,AV5798,AV5837,AV5876,AV5915,AV5954,AV5993,AV6032,AV6071,AV6110,AV6149,AV6188,AV6227,AV6266,AV6305,AV6344,AV6383,AV6422,AV6461,AV6500,AV6539,AV6578,AV6617,AV6656,AV6695,AV6734,AV6773,AV6812,AV6851,AV6929,AV6968,AV7007,AV7046,AV7085,AV7124,AV7163,AV6890,AV7592,AV7709,AV8060,AV8099,AV8138)</f>
        <v>0</v>
      </c>
      <c r="AW8685" s="159">
        <f>SUBTOTAL(9,AW26,AW65,AW104,AW143,AW182,AW221,AW260,AW299,AW338,AW377,AW416,AW455,AW494,AW533,AW572,AW611,AW650,AW689,AW728,AW767,AW806,AW845,AW884,AW923,AW962,AW1001,AW1040,AW1079,AW1118,AW1157,AW1196,AW1235,AW1274,AW1313,AW1352,AW1391,AW1430,AW1469,AW1508,AW1547,AW1586,AW1625,AW1664,AW1703,AW1742,AW1781,AW1820,AW1859,AW1898,AW1937,AW1976,AW2015,AW2054,AW2093,AW2132,AW2171,AW2210,AW2249,AW2288,AW2327,AW2366,AW2405,AW2444,AW2483,AW2522,AW2561,AW2600,AW2639,AW2678,AW2717,AW2756,AW2795,AW2834,AW2873,AW2912,AW2951,AW2990,AW3029,AW3068,AW3107,AW3146,AW3185,AW3224,AW3263,AW3302,AW3341,AW3380,AW3419,AW3458,AW3497,AW3536,AW3575,AW3614,AW3653,AW3692,AW3731,AW3770,AW3809,AW3848,AW3887,AW3926,AW3965,AW4004,AW4043,AW4082,AW4121,AW4160,AW4199,AW4238,AW4277,AW4316,AW4355,AW4394,AW4433,AW4472,AW4511,AW4550,AW4589,AW4628,AW4667,AW4706,AW4745,AW4784,AW4823,AW4862,AW4901,AW4940,AW4979,AW5018,AW5057,AW5096,AW5135,AW5174,AW5213,AW5252,AW5291,AW5330,AW5369,AW5408,AW5447,AW5486,AW5525,AW5564,AW5603,AW5642,AW5681,AW5720,AW5759,AW5798,AW5837,AW5876,AW5915,AW5954,AW5993,AW6032,AW6071,AW6110,AW6149,AW6188,AW6227,AW6266,AW6305,AW6344,AW6383,AW6422,AW6461,AW6500,AW6539,AW6578,AW6617,AW6656,AW6695,AW6734,AW6773,AW6812,AW6851,AW6929,AW6968,AW7007,AW7046,AW7085,AW7124,AW7163,AW6890,AW7592,AW7709,AW8060,AW8099,AW8138,AW7436,AW7319,AW7514,AW7865,AW7631,AW7202,AW8021,AW8177,AW8333,AW8567)</f>
        <v>0</v>
      </c>
      <c r="AX8685" s="25"/>
      <c r="AY8685" s="25"/>
      <c r="AZ8685" s="25"/>
      <c r="BA8685" s="159">
        <f>SUBTOTAL(9,BA26,BA65,BA104,BA143,BA182,BA221,BA260,BA299,BA338,BA377,BA416,BA455,BA494,BA533,BA572,BA611,BA650,BA689,BA728,BA767,BA806,BA845,BA884,BA923,BA962,BA1001,BA1040,BA1079,BA1118,BA1157,BA1196,BA1235,BA1274,BA1313,BA1352,BA1391,BA1430,BA1469,BA1508,BA1547,BA1586,BA1625,BA1664,BA1703,BA1742,BA1781,BA1820,BA1859,BA1898,BA1937,BA1976,BA2015,BA2054,BA2093,BA2132,BA2171,BA2210,BA2249,BA2288,BA2327,BA2366,BA2405,BA2444,BA2483,BA2522,BA2561,BA2600,BA2639,BA2678,BA2717,BA2756,BA2795,BA2834,BA2873,BA2912,BA2951,BA2990,BA3029,BA3068,BA3107,BA3146,BA3185,BA3224,BA3263,BA3302,BA3341,BA3380,BA3419,BA3458,BA3497,BA3536,BA3575,BA3614,BA3653,BA3692,BA3731,BA3770,BA3809,BA3848,BA3887,BA3926,BA3965,BA4004,BA4043,BA4082,BA4121,BA4160,BA4199,BA4238,BA4277,BA4316,BA4355,BA4394,BA4433,BA4472,BA4511,BA4550,BA4589,BA4628,BA4667,BA4706,BA4745,BA4784,BA4823,BA4862,BA4901,BA4940,BA4979,BA5018,BA5057,BA5096,BA5135,BA5174,BA5213,BA5252,BA5291,BA5330,BA5369,BA5408,BA5447,BA5486,BA5525,BA5564,BA5603,BA5642,BA5681,BA5720,BA5759,BA5798,BA5837,BA5876,BA5915,BA5954,BA5993,BA6032,BA6071,BA6110,BA6149,BA6188,BA6227,BA6266,BA6305,BA6344,BA6383,BA6422,BA6461,BA6500,BA6539,BA6578,BA6617,BA6656,BA6695,BA6734,BA6773,BA6812,BA6851,BA6929,BA6968,BA7007,BA7046,BA7085,BA7124,BA7163,BA7592,BA7709,BA8060,BA8099,BA8138,BA7436,BA7319,BA7514,BA7865,BA7631,BA7202,BA8021,BA8177,BA8333,BA8567,BA6890,BA7358,BA7397,BA7475,BA7553,BA7670,BA7748,BA7787,BA7826,BA7904,BA7943,BA7982,BA8216,BA8255,BA8294,BA8372,BA8411,BA8450,BA8489,BA8528,BA8606,BA8645,BA7241,BA7280)</f>
        <v>1</v>
      </c>
      <c r="BB8685" s="159">
        <f>SUBTOTAL(9,BB26,BB65,BB104,BB143,BB182,BB221,BB260,BB299,BB338,BB377,BB416,BB455,BB494,BB533,BB572,BB611,BB650,BB689,BB728,BB767,BB806,BB845,BB884,BB923,BB962,BB1001,BB1040,BB1079,BB1118,BB1157,BB1196,BB1235,BB1274,BB1313,BB1352,BB1391,BB1430,BB1469,BB1508,BB1547,BB1586,BB1625,BB1664,BB1703,BB1742,BB1781,BB1820,BB1859,BB1898,BB1937,BB1976,BB2015,BB2054,BB2093,BB2132,BB2171,BB2210,BB2249,BB2288,BB2327,BB2366,BB2405,BB2444,BB2483,BB2522,BB2561,BB2600,BB2639,BB2678,BB2717,BB2756,BB2795,BB2834,BB2873,BB2912,BB2951,BB2990,BB3029,BB3068,BB3107,BB3146,BB3185,BB3224,BB3263,BB3302,BB3341,BB3380,BB3419,BB3458,BB3497,BB3536,BB3575,BB3614,BB3653,BB3692,BB3731,BB3770,BB3809,BB3848,BB3887,BB3926,BB3965,BB4004,BB4043,BB4082,BB4121,BB4160,BB4199,BB4238,BB4277,BB4316,BB4355,BB4394,BB4433,BB4472,BB4511,BB4550,BB4589,BB4628,BB4667,BB4706,BB4745,BB4784,BB4823,BB4862,BB4901,BB4940,BB4979,BB5018,BB5057,BB5096,BB5135,BB5174,BB5213,BB5252,BB5291,BB5330,BB5369,BB5408,BB5447,BB5486,BB5525,BB5564,BB5603,BB5642,BB5681,BB5720,BB5759,BB5798,BB5837,BB5876,BB5915,BB5954,BB5993,BB6032,BB6071,BB6110,BB6149,BB6188,BB6227,BB6266,BB6305,BB6344,BB6383,BB6422,BB6461,BB6500,BB6539,BB6578,BB6617,BB6656,BB6695,BB6734,BB6773,BB6812,BB6851,BB6929,BB6968,BB7007,BB7046,BB7085,BB7124,BB7163,BB7592,BB7709,BB8060,BB8099,BB8138,BB7436,BB7319,BB7514,BB7865,BB7631,BB7202,BB8021,BB8177,BB8333,BB8567,BB6890,BB7358,BB7397,BB7475,BB7553,BB7670,BB7748,BB7787,BB7826,BB7904,BB7943,BB7982,BB8216,BB8255,BB8294,BB8372,BB8411,BB8450,BB8489,BB8528,BB8606,BB8645,BB7241,BB7280)</f>
        <v>3.2719999999999998</v>
      </c>
      <c r="BC8685" s="25"/>
      <c r="BD8685" s="25"/>
      <c r="BE8685" s="25"/>
      <c r="BF8685" s="159">
        <f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,BF7592,BF7709,BF8060,BF8099,BF8138,BF7436,BF7319,BF7514,BF7865,BF7631,BF7202,BF8021,BF8177,BF8333,BF8567,BF6890,BF7358,BF7397,BF7475,BF7553,BF7670,BF7748,BF7787,BF7826,BF7904,BF7943,BF7982,BF8216,BF8255,BF8294,BF8372,BF8411,BF8450,BF8489,BF8528,BF8606,BF8645,BF7241,BF7280)</f>
        <v>0</v>
      </c>
      <c r="BG8685" s="159">
        <f>SUBTOTAL(9,BG26,BG65,BG104,BG143,BG182,BG221,BG260,BG299,BG338,BG377,BG416,BG455,BG494,BG533,BG572,BG611,BG650,BG689,BG728,BG767,BG806,BG845,BG884,BG923,BG962,BG1001,BG1040,BG1079,BG1118,BG1157,BG1196,BG1235,BG1274,BG1313,BG1352,BG1391,BG1430,BG1469,BG1508,BG1547,BG1586,BG1625,BG1664,BG1703,BG1742,BG1781,BG1820,BG1859,BG1898,BG1937,BG1976,BG2015,BG2054,BG2093,BG2132,BG2171,BG2210,BG2249,BG2288,BG2327,BG2366,BG2405,BG2444,BG2483,BG2522,BG2561,BG2600,BG2639,BG2678,BG2717,BG2756,BG2795,BG2834,BG2873,BG2912,BG2951,BG2990,BG3029,BG3068,BG3107,BG3146,BG3185,BG3224,BG3263,BG3302,BG3341,BG3380,BG3419,BG3458,BG3497,BG3536,BG3575,BG3614,BG3653,BG3692,BG3731,BG3770,BG3809,BG3848,BG3887,BG3926,BG3965,BG4004,BG4043,BG4082,BG4121,BG4160,BG4199,BG4238,BG4277,BG4316,BG4355,BG4394,BG4433,BG4472,BG4511,BG4550,BG4589,BG4628,BG4667,BG4706,BG4745,BG4784,BG4823,BG4862,BG4901,BG4940,BG4979,BG5018,BG5057,BG5096,BG5135,BG5174,BG5213,BG5252,BG5291,BG5330,BG5369,BG5408,BG5447,BG5486,BG5525,BG5564,BG5603,BG5642,BG5681,BG5720,BG5759,BG5798,BG5837,BG5876,BG5915,BG5954,BG5993,BG6032,BG6071,BG6110,BG6149,BG6188,BG6227,BG6266,BG6305,BG6344,BG6383,BG6422,BG6461,BG6500,BG6539,BG6578,BG6617,BG6656,BG6695,BG6734,BG6773,BG6812,BG6851,BG6929,BG6968,BG7007,BG7046,BG7085,BG7124,BG7163,BG7592,BG7709,BG8060,BG8099,BG8138,BG7436,BG7319,BG7514,BG7865,BG7631,BG7202,BG8021,BG8177,BG8333,BG8567,BG6890,BG7358,BG7397,BG7475,BG7553,BG7670,BG7748,BG7787,BG7826,BG7904,BG7943,BG7982,BG8216,BG8255,BG8294,BG8372,BG8411,BG8450,BG8489,BG8528,BG8606,BG8645,BG7241,BG7280)</f>
        <v>0</v>
      </c>
      <c r="BH8685" s="25"/>
      <c r="BI8685" s="25"/>
      <c r="BJ8685" s="25"/>
      <c r="BK8685" s="159">
        <f>SUBTOTAL(9,BK26,BK65,BK104,BK143,BK182,BK221,BK260,BK299,BK338,BK377,BK416,BK455,BK494,BK533,BK572,BK611,BK650,BK689,BK728,BK767,BK806,BK845,BK884,BK923,BK962,BK1001,BK1040,BK1079,BK1118,BK1157,BK1196,BK1235,BK1274,BK1313,BK1352,BK1391,BK1430,BK1469,BK1508,BK1547,BK1586,BK1625,BK1664,BK1703,BK1742,BK1781,BK1820,BK1859,BK1898,BK1937,BK1976,BK2015,BK2054,BK2093,BK2132,BK2171,BK2210,BK2249,BK2288,BK2327,BK2366,BK2405,BK2444,BK2483,BK2522,BK2561,BK2600,BK2639,BK2678,BK2717,BK2756,BK2795,BK2834,BK2873,BK2912,BK2951,BK2990,BK3029,BK3068,BK3107,BK3146,BK3185,BK3224,BK3263,BK3302,BK3341,BK3380,BK3419,BK3458,BK3497,BK3536,BK3575,BK3614,BK3653,BK3692,BK3731,BK3770,BK3809,BK3848,BK3887,BK3926,BK3965,BK4004,BK4043,BK4082,BK4121,BK4160,BK4199,BK4238,BK4277,BK4316,BK4355,BK4394,BK4433,BK4472,BK4511,BK4550,BK4589,BK4628,BK4667,BK4706,BK4745,BK4784,BK4823,BK4862,BK4901,BK4940,BK4979,BK5018,BK5057,BK5096,BK5135,BK5174,BK5213,BK5252,BK5291,BK5330,BK5369,BK5408,BK5447,BK5486,BK5525,BK5564,BK5603,BK5642,BK5681,BK5720,BK5759,BK5798,BK5837,BK5876,BK5915,BK5954,BK5993,BK6032,BK6071,BK6110,BK6149,BK6188,BK6227,BK6266,BK6305,BK6344,BK6383,BK6422,BK6461,BK6500,BK6539,BK6578,BK6617,BK6656,BK6695,BK6734,BK6773,BK6812,BK6851,BK6929,BK6968,BK7007,BK7046,BK7085,BK7124,BK7163,BK7592,BK7709,BK8060,BK8099,BK8138,BK7436,BK7319,BK7514,BK7865,BK7631,BK7202,BK8021,BK8177,BK8333,BK8567,BK6890,BK7358,BK7397,BK7475,BK7553,BK7670,BK7748,BK7787,BK7826,BK7904,BK7943,BK7982,BK8216,BK8255,BK8294,BK8372,BK8411,BK8450,BK8489,BK8528,BK8606,BK8645,BK7241,BK7280)</f>
        <v>0</v>
      </c>
      <c r="BL8685" s="159">
        <f>SUBTOTAL(9,BL26,BL65,BL104,BL143,BL182,BL221,BL260,BL299,BL338,BL377,BL416,BL455,BL494,BL533,BL572,BL611,BL650,BL689,BL728,BL767,BL806,BL845,BL884,BL923,BL962,BL1001,BL1040,BL1079,BL1118,BL1157,BL1196,BL1235,BL1274,BL1313,BL1352,BL1391,BL1430,BL1469,BL1508,BL1547,BL1586,BL1625,BL1664,BL1703,BL1742,BL1781,BL1820,BL1859,BL1898,BL1937,BL1976,BL2015,BL2054,BL2093,BL2132,BL2171,BL2210,BL2249,BL2288,BL2327,BL2366,BL2405,BL2444,BL2483,BL2522,BL2561,BL2600,BL2639,BL2678,BL2717,BL2756,BL2795,BL2834,BL2873,BL2912,BL2951,BL2990,BL3029,BL3068,BL3107,BL3146,BL3185,BL3224,BL3263,BL3302,BL3341,BL3380,BL3419,BL3458,BL3497,BL3536,BL3575,BL3614,BL3653,BL3692,BL3731,BL3770,BL3809,BL3848,BL3887,BL3926,BL3965,BL4004,BL4043,BL4082,BL4121,BL4160,BL4199,BL4238,BL4277,BL4316,BL4355,BL4394,BL4433,BL4472,BL4511,BL4550,BL4589,BL4628,BL4667,BL4706,BL4745,BL4784,BL4823,BL4862,BL4901,BL4940,BL4979,BL5018,BL5057,BL5096,BL5135,BL5174,BL5213,BL5252,BL5291,BL5330,BL5369,BL5408,BL5447,BL5486,BL5525,BL5564,BL5603,BL5642,BL5681,BL5720,BL5759,BL5798,BL5837,BL5876,BL5915,BL5954,BL5993,BL6032,BL6071,BL6110,BL6149,BL6188,BL6227,BL6266,BL6305,BL6344,BL6383,BL6422,BL6461,BL6500,BL6539,BL6578,BL6617,BL6656,BL6695,BL6734,BL6773,BL6812,BL6851,BL6929,BL6968,BL7007,BL7046,BL7085,BL7124,BL7163,BL7592,BL7709,BL8060,BL8099,BL8138,BL7436,BL7319,BL7514,BL7865,BL7631,BL7202,BL8021,BL8177,BL8333,BL8567,BL6890,BL7358,BL7397,BL7475,BL7553,BL7670,BL7748,BL7787,BL7826,BL7904,BL7943,BL7982,BL8216,BL8255,BL8294,BL8372,BL8411,BL8450,BL8489,BL8528,BL8606,BL8645,BL7241,BL7280)</f>
        <v>0</v>
      </c>
      <c r="BM8685" s="25"/>
      <c r="BN8685" s="25"/>
      <c r="BO8685" s="25"/>
      <c r="BP8685" s="159">
        <f>SUBTOTAL(9,BP26,BP65,BP104,BP143,BP182,BP221,BP260,BP299,BP338,BP377,BP416,BP455,BP494,BP533,BP572,BP611,BP650,BP689,BP728,BP767,BP806,BP845,BP884,BP923,BP962,BP1001,BP1040,BP1079,BP1118,BP1157,BP1196,BP1235,BP1274,BP1313,BP1352,BP1391,BP1430,BP1469,BP1508,BP1547,BP1586,BP1625,BP1664,BP1703,BP1742,BP1781,BP1820,BP1859,BP1898,BP1937,BP1976,BP2015,BP2054,BP2093,BP2132,BP2171,BP2210,BP2249,BP2288,BP2327,BP2366,BP2405,BP2444,BP2483,BP2522,BP2561,BP2600,BP2639,BP2678,BP2717,BP2756,BP2795,BP2834,BP2873,BP2912,BP2951,BP2990,BP3029,BP3068,BP3107,BP3146,BP3185,BP3224,BP3263,BP3302,BP3341,BP3380,BP3419,BP3458,BP3497,BP3536,BP3575,BP3614,BP3653,BP3692,BP3731,BP3770,BP3809,BP3848,BP3887,BP3926,BP3965,BP4004,BP4043,BP4082,BP4121,BP4160,BP4199,BP4238,BP4277,BP4316,BP4355,BP4394,BP4433,BP4472,BP4511,BP4550,BP4589,BP4628,BP4667,BP4706,BP4745,BP4784,BP4823,BP4862,BP4901,BP4940,BP4979,BP5018,BP5057,BP5096,BP5135,BP5174,BP5213,BP5252,BP5291,BP5330,BP5369,BP5408,BP5447,BP5486,BP5525,BP5564,BP5603,BP5642,BP5681,BP5720,BP5759,BP5798,BP5837,BP5876,BP5915,BP5954,BP5993,BP6032,BP6071,BP6110,BP6149,BP6188,BP6227,BP6266,BP6305,BP6344,BP6383,BP6422,BP6461,BP6500,BP6539,BP6578,BP6617,BP6656,BP6695,BP6734,BP6773,BP6812,BP6851,BP6929,BP6968,BP7007,BP7046,BP7085,BP7124,BP7163,BP7592,BP7709,BP8060,BP8099,BP8138,BP7436,BP7319,BP7514,BP7865,BP7631,BP7202,BP8021,BP8177,BP8333,BP8567,BP6890,BP7358,BP7397,BP7475,BP7553,BP7670,BP7748,BP7787,BP7826,BP7904,BP7943,BP7982,BP8216,BP8255,BP8294,BP8372,BP8411,BP8450,BP8489,BP8528,BP8606,BP8645,BP7241,BP7280)</f>
        <v>0</v>
      </c>
      <c r="BQ8685" s="159">
        <f>SUBTOTAL(9,BQ26,BQ65,BQ104,BQ143,BQ182,BQ221,BQ260,BQ299,BQ338,BQ377,BQ416,BQ455,BQ494,BQ533,BQ572,BQ611,BQ650,BQ689,BQ728,BQ767,BQ806,BQ845,BQ884,BQ923,BQ962,BQ1001,BQ1040,BQ1079,BQ1118,BQ1157,BQ1196,BQ1235,BQ1274,BQ1313,BQ1352,BQ1391,BQ1430,BQ1469,BQ1508,BQ1547,BQ1586,BQ1625,BQ1664,BQ1703,BQ1742,BQ1781,BQ1820,BQ1859,BQ1898,BQ1937,BQ1976,BQ2015,BQ2054,BQ2093,BQ2132,BQ2171,BQ2210,BQ2249,BQ2288,BQ2327,BQ2366,BQ2405,BQ2444,BQ2483,BQ2522,BQ2561,BQ2600,BQ2639,BQ2678,BQ2717,BQ2756,BQ2795,BQ2834,BQ2873,BQ2912,BQ2951,BQ2990,BQ3029,BQ3068,BQ3107,BQ3146,BQ3185,BQ3224,BQ3263,BQ3302,BQ3341,BQ3380,BQ3419,BQ3458,BQ3497,BQ3536,BQ3575,BQ3614,BQ3653,BQ3692,BQ3731,BQ3770,BQ3809,BQ3848,BQ3887,BQ3926,BQ3965,BQ4004,BQ4043,BQ4082,BQ4121,BQ4160,BQ4199,BQ4238,BQ4277,BQ4316,BQ4355,BQ4394,BQ4433,BQ4472,BQ4511,BQ4550,BQ4589,BQ4628,BQ4667,BQ4706,BQ4745,BQ4784,BQ4823,BQ4862,BQ4901,BQ4940,BQ4979,BQ5018,BQ5057,BQ5096,BQ5135,BQ5174,BQ5213,BQ5252,BQ5291,BQ5330,BQ5369,BQ5408,BQ5447,BQ5486,BQ5525,BQ5564,BQ5603,BQ5642,BQ5681,BQ5720,BQ5759,BQ5798,BQ5837,BQ5876,BQ5915,BQ5954,BQ5993,BQ6032,BQ6071,BQ6110,BQ6149,BQ6188,BQ6227,BQ6266,BQ6305,BQ6344,BQ6383,BQ6422,BQ6461,BQ6500,BQ6539,BQ6578,BQ6617,BQ6656,BQ6695,BQ6734,BQ6773,BQ6812,BQ6851,BQ6929,BQ6968,BQ7007,BQ7046,BQ7085,BQ7124,BQ7163,BQ7592,BQ7709,BQ8060,BQ8099,BQ8138,BQ7436,BQ7319,BQ7514,BQ7865,BQ7631,BQ7202,BQ8021,BQ8177,BQ8333,BQ8567,BQ6890,BQ7358,BQ7397,BQ7475,BQ7553,BQ7670,BQ7748,BQ7787,BQ7826,BQ7904,BQ7943,BQ7982,BQ8216,BQ8255,BQ8294,BQ8372,BQ8411,BQ8450,BQ8489,BQ8528,BQ8606,BQ8645,BQ7241,BQ7280)</f>
        <v>0</v>
      </c>
      <c r="BR8685" s="25"/>
      <c r="BS8685" s="25"/>
      <c r="BT8685" s="25"/>
      <c r="BU8685" s="159">
        <f>SUBTOTAL(9,BU26,BU65,BU104,BU143,BU182,BU221,BU260,BU299,BU338,BU377,BU416,BU455,BU494,BU533,BU572,BU611,BU650,BU689,BU728,BU767,BU806,BU845,BU884,BU923,BU962,BU1001,BU1040,BU1079,BU1118,BU1157,BU1196,BU1235,BU1274,BU1313,BU1352,BU1391,BU1430,BU1469,BU1508,BU1547,BU1586,BU1625,BU1664,BU1703,BU1742,BU1781,BU1820,BU1859,BU1898,BU1937,BU1976,BU2015,BU2054,BU2093,BU2132,BU2171,BU2210,BU2249,BU2288,BU2327,BU2366,BU2405,BU2444,BU2483,BU2522,BU2561,BU2600,BU2639,BU2678,BU2717,BU2756,BU2795,BU2834,BU2873,BU2912,BU2951,BU2990,BU3029,BU3068,BU3107,BU3146,BU3185,BU3224,BU3263,BU3302,BU3341,BU3380,BU3419,BU3458,BU3497,BU3536,BU3575,BU3614,BU3653,BU3692,BU3731,BU3770,BU3809,BU3848,BU3887,BU3926,BU3965,BU4004,BU4043,BU4082,BU4121,BU4160,BU4199,BU4238,BU4277,BU4316,BU4355,BU4394,BU4433,BU4472,BU4511,BU4550,BU4589,BU4628,BU4667,BU4706,BU4745,BU4784,BU4823,BU4862,BU4901,BU4940,BU4979,BU5018,BU5057,BU5096,BU5135,BU5174,BU5213,BU5252,BU5291,BU5330,BU5369,BU5408,BU5447,BU5486,BU5525,BU5564,BU5603,BU5642,BU5681,BU5720,BU5759,BU5798,BU5837,BU5876,BU5915,BU5954,BU5993,BU6032,BU6071,BU6110,BU6149,BU6188,BU6227,BU6266,BU6305,BU6344,BU6383,BU6422,BU6461,BU6500,BU6539,BU6578,BU6617,BU6656,BU6695,BU6734,BU6773,BU6812,BU6851,BU6929,BU6968,BU7007,BU7046,BU7085,BU7124,BU7163,BU7592,BU7709,BU8060,BU8099,BU8138,BU7436,BU7319,BU7514,BU7865,BU7631,BU7202,BU8021,BU8177,BU8333,BU8567,BU6890,BU7358,BU7397,BU7475,BU7553,BU7670,BU7748,BU7787,BU7826,BU7904,BU7943,BU7982,BU8216,BU8255,BU8294,BU8372,BU8411,BU8450,BU8489,BU8528,BU8606,BU8645,BU7241,BU7280)</f>
        <v>0</v>
      </c>
      <c r="BV8685" s="159">
        <f>SUBTOTAL(9,BV26,BV65,BV104,BV143,BV182,BV221,BV260,BV299,BV338,BV377,BV416,BV455,BV494,BV533,BV572,BV611,BV650,BV689,BV728,BV767,BV806,BV845,BV884,BV923,BV962,BV1001,BV1040,BV1079,BV1118,BV1157,BV1196,BV1235,BV1274,BV1313,BV1352,BV1391,BV1430,BV1469,BV1508,BV1547,BV1586,BV1625,BV1664,BV1703,BV1742,BV1781,BV1820,BV1859,BV1898,BV1937,BV1976,BV2015,BV2054,BV2093,BV2132,BV2171,BV2210,BV2249,BV2288,BV2327,BV2366,BV2405,BV2444,BV2483,BV2522,BV2561,BV2600,BV2639,BV2678,BV2717,BV2756,BV2795,BV2834,BV2873,BV2912,BV2951,BV2990,BV3029,BV3068,BV3107,BV3146,BV3185,BV3224,BV3263,BV3302,BV3341,BV3380,BV3419,BV3458,BV3497,BV3536,BV3575,BV3614,BV3653,BV3692,BV3731,BV3770,BV3809,BV3848,BV3887,BV3926,BV3965,BV4004,BV4043,BV4082,BV4121,BV4160,BV4199,BV4238,BV4277,BV4316,BV4355,BV4394,BV4433,BV4472,BV4511,BV4550,BV4589,BV4628,BV4667,BV4706,BV4745,BV4784,BV4823,BV4862,BV4901,BV4940,BV4979,BV5018,BV5057,BV5096,BV5135,BV5174,BV5213,BV5252,BV5291,BV5330,BV5369,BV5408,BV5447,BV5486,BV5525,BV5564,BV5603,BV5642,BV5681,BV5720,BV5759,BV5798,BV5837,BV5876,BV5915,BV5954,BV5993,BV6032,BV6071,BV6110,BV6149,BV6188,BV6227,BV6266,BV6305,BV6344,BV6383,BV6422,BV6461,BV6500,BV6539,BV6578,BV6617,BV6656,BV6695,BV6734,BV6773,BV6812,BV6851,BV6929,BV6968,BV7007,BV7046,BV7085,BV7124,BV7163,BV7592,BV7709,BV8060,BV8099,BV8138,BV7436,BV7319,BV7514,BV7865,BV7631,BV7202,BV8021,BV8177,BV8333,BV8567,BV6890,BV7358,BV7397,BV7475,BV7553,BV7670,BV7748,BV7787,BV7826,BV7904,BV7943,BV7982,BV8216,BV8255,BV8294,BV8372,BV8411,BV8450,BV8489,BV8528,BV8606,BV8645,BV7241,BV7280)</f>
        <v>0</v>
      </c>
    </row>
    <row r="8686" spans="1:74" s="23" customFormat="1" ht="24.75" hidden="1" customHeight="1" x14ac:dyDescent="0.3">
      <c r="A8686" s="25"/>
      <c r="B8686" s="25"/>
      <c r="C8686" s="25"/>
      <c r="D8686" s="25" t="s">
        <v>317</v>
      </c>
      <c r="E8686" s="25"/>
      <c r="F8686" s="25"/>
      <c r="G8686" s="25"/>
      <c r="H8686" s="24">
        <v>2024</v>
      </c>
      <c r="I8686" s="25" t="s">
        <v>290</v>
      </c>
      <c r="J8686" s="25" t="s">
        <v>299</v>
      </c>
      <c r="K8686" s="25" t="s">
        <v>318</v>
      </c>
      <c r="L8686" s="159">
        <f t="shared" si="467"/>
        <v>0</v>
      </c>
      <c r="M8686" s="159">
        <f t="shared" si="468"/>
        <v>0</v>
      </c>
      <c r="N8686" s="159"/>
      <c r="O8686" s="25"/>
      <c r="P8686" s="25"/>
      <c r="Q8686" s="25"/>
      <c r="R8686" s="160">
        <f t="shared" si="488"/>
        <v>0</v>
      </c>
      <c r="S8686" s="159">
        <f t="shared" si="491"/>
        <v>0</v>
      </c>
      <c r="T8686" s="25"/>
      <c r="U8686" s="25"/>
      <c r="V8686" s="25"/>
      <c r="W8686" s="159">
        <f t="shared" si="470"/>
        <v>0</v>
      </c>
      <c r="X8686" s="159">
        <f t="shared" si="470"/>
        <v>0</v>
      </c>
      <c r="Y8686" s="25"/>
      <c r="Z8686" s="25"/>
      <c r="AA8686" s="25"/>
      <c r="AB8686" s="159">
        <f t="shared" si="471"/>
        <v>0</v>
      </c>
      <c r="AC8686" s="159">
        <f t="shared" si="471"/>
        <v>0</v>
      </c>
      <c r="AD8686" s="25"/>
      <c r="AE8686" s="25"/>
      <c r="AF8686" s="25"/>
      <c r="AG8686" s="159">
        <f t="shared" si="472"/>
        <v>0</v>
      </c>
      <c r="AH8686" s="159">
        <f t="shared" si="472"/>
        <v>0</v>
      </c>
      <c r="AI8686" s="25"/>
      <c r="AJ8686" s="25"/>
      <c r="AK8686" s="25"/>
      <c r="AL8686" s="159">
        <f t="shared" si="473"/>
        <v>0</v>
      </c>
      <c r="AM8686" s="159">
        <f t="shared" si="473"/>
        <v>0</v>
      </c>
      <c r="AN8686" s="25"/>
      <c r="AO8686" s="25"/>
      <c r="AP8686" s="25"/>
      <c r="AQ8686" s="159">
        <f>SUBTOTAL(9,AQ27,AQ66,AQ105,AQ144,AQ183,AQ222,AQ261,AQ300,AQ339,AQ378,AQ417,AQ456,AQ495,AQ534,AQ573,AQ612,AQ651,AQ690,AQ729,AQ768,AQ807,AQ846,AQ885,AQ924,AQ963,AQ1002,AQ1041,AQ1080,AQ1119,AQ1158,AQ1197,AQ1236,AQ1275,AQ1314,AQ1353,AQ1392,AQ1431,AQ1470,AQ1509,AQ1548,AQ1587,AQ1626,AQ1665,AQ1704,AQ1743,AQ1782,AQ1821,AQ1860,AQ1899,AQ1938,AQ1977,AQ2016,AQ2055,AQ2094,AQ2133,AQ2172,AQ2211,AQ2250,AQ2289,AQ2328,AQ2367,AQ2406,AQ2445,AQ2484,AQ2523,AQ2562,AQ2601,AQ2640,AQ2679,AQ2718,AQ2757,AQ2796,AQ2835,AQ2874,AQ2913,AQ2952,AQ2991,AQ3030,AQ3069,AQ3108,AQ3147,AQ3186,AQ3225,AQ3264,AQ3303,AQ3342,AQ3381,AQ3420,AQ3459,AQ3498,AQ3537,AQ3576,AQ3615,AQ3654,AQ3693,AQ3732,AQ3771,AQ3810,AQ3849,AQ3888,AQ3927,AQ3966,AQ4005,AQ4044,AQ4083,AQ4122,AQ4161,AQ4200,AQ4239,AQ4278,AQ4317,AQ4356,AQ4395,AQ4434,AQ4473,AQ4512,AQ4551,AQ4590,AQ4629,AQ4668,AQ4707,AQ4746,AQ4785,AQ4824,AQ4863,AQ4902,AQ4941,AQ4980,AQ5019,AQ5058,AQ5097,AQ5136,AQ5175,AQ5214,AQ5253,AQ5292,AQ5331,AQ5370,AQ5409,AQ5448,AQ5487,AQ5526,AQ5565,AQ5604,AQ5643,AQ5682,AQ5721,AQ5760,AQ5799,AQ5838,AQ5877,AQ5916,AQ5955,AQ5994,AQ6033,AQ6072,AQ6111,AQ6150,AQ6189,AQ6228,AQ6267,AQ6306,AQ6345,AQ6384,AQ6423,AQ6462,AQ6501,AQ6540,AQ6579,AQ6618,AQ6657,AQ6696,AQ6735,AQ6774,AQ6813,AQ6852,AQ6930,AQ6969,AQ7008,AQ7047,AQ7086,AQ7125,AQ7164,AQ7593,AQ7710,AQ8061,AQ8100,AQ8139)</f>
        <v>0</v>
      </c>
      <c r="AR8686" s="159">
        <f>SUBTOTAL(9,AR27,AR66,AR105,AR144,AR183,AR222,AR261,AR300,AR339,AR378,AR417,AR456,AR495,AR534,AR573,AR612,AR651,AR690,AR729,AR768,AR807,AR846,AR885,AR924,AR963,AR1002,AR1041,AR1080,AR1119,AR1158,AR1197,AR1236,AR1275,AR1314,AR1353,AR1392,AR1431,AR1470,AR1509,AR1548,AR1587,AR1626,AR1665,AR1704,AR1743,AR1782,AR1821,AR1860,AR1899,AR1938,AR1977,AR2016,AR2055,AR2094,AR2133,AR2172,AR2211,AR2250,AR2289,AR2328,AR2367,AR2406,AR2445,AR2484,AR2523,AR2562,AR2601,AR2640,AR2679,AR2718,AR2757,AR2796,AR2835,AR2874,AR2913,AR2952,AR2991,AR3030,AR3069,AR3108,AR3147,AR3186,AR3225,AR3264,AR3303,AR3342,AR3381,AR3420,AR3459,AR3498,AR3537,AR3576,AR3615,AR3654,AR3693,AR3732,AR3771,AR3810,AR3849,AR3888,AR3927,AR3966,AR4005,AR4044,AR4083,AR4122,AR4161,AR4200,AR4239,AR4278,AR4317,AR4356,AR4395,AR4434,AR4473,AR4512,AR4551,AR4590,AR4629,AR4668,AR4707,AR4746,AR4785,AR4824,AR4863,AR4902,AR4941,AR4980,AR5019,AR5058,AR5097,AR5136,AR5175,AR5214,AR5253,AR5292,AR5331,AR5370,AR5409,AR5448,AR5487,AR5526,AR5565,AR5604,AR5643,AR5682,AR5721,AR5760,AR5799,AR5838,AR5877,AR5916,AR5955,AR5994,AR6033,AR6072,AR6111,AR6150,AR6189,AR6228,AR6267,AR6306,AR6345,AR6384,AR6423,AR6462,AR6501,AR6540,AR6579,AR6618,AR6657,AR6696,AR6735,AR6774,AR6813,AR6852,AR6930,AR6969,AR7008,AR7047,AR7086,AR7125,AR7164,AR7593,AR7710,AR8061,AR8100,AR8139)</f>
        <v>0</v>
      </c>
      <c r="AS8686" s="159"/>
      <c r="AT8686" s="159"/>
      <c r="AU8686" s="159"/>
      <c r="AV8686" s="159">
        <f>SUBTOTAL(9,AV27,AV66,AV105,AV144,AV183,AV222,AV261,AV300,AV339,AV378,AV417,AV456,AV495,AV534,AV573,AV612,AV651,AV690,AV729,AV768,AV807,AV846,AV885,AV924,AV963,AV1002,AV1041,AV1080,AV1119,AV1158,AV1197,AV1236,AV1275,AV1314,AV1353,AV1392,AV1431,AV1470,AV1509,AV1548,AV1587,AV1626,AV1665,AV1704,AV1743,AV1782,AV1821,AV1860,AV1899,AV1938,AV1977,AV2016,AV2055,AV2094,AV2133,AV2172,AV2211,AV2250,AV2289,AV2328,AV2367,AV2406,AV2445,AV2484,AV2523,AV2562,AV2601,AV2640,AV2679,AV2718,AV2757,AV2796,AV2835,AV2874,AV2913,AV2952,AV2991,AV3030,AV3069,AV3108,AV3147,AV3186,AV3225,AV3264,AV3303,AV3342,AV3381,AV3420,AV3459,AV3498,AV3537,AV3576,AV3615,AV3654,AV3693,AV3732,AV3771,AV3810,AV3849,AV3888,AV3927,AV3966,AV4005,AV4044,AV4083,AV4122,AV4161,AV4200,AV4239,AV4278,AV4317,AV4356,AV4395,AV4434,AV4473,AV4512,AV4551,AV4590,AV4629,AV4668,AV4707,AV4746,AV4785,AV4824,AV4863,AV4902,AV4941,AV4980,AV5019,AV5058,AV5097,AV5136,AV5175,AV5214,AV5253,AV5292,AV5331,AV5370,AV5409,AV5448,AV5487,AV5526,AV5565,AV5604,AV5643,AV5682,AV5721,AV5760,AV5799,AV5838,AV5877,AV5916,AV5955,AV5994,AV6033,AV6072,AV6111,AV6150,AV6189,AV6228,AV6267,AV6306,AV6345,AV6384,AV6423,AV6462,AV6501,AV6540,AV6579,AV6618,AV6657,AV6696,AV6735,AV6774,AV6813,AV6852,AV6930,AV6969,AV7008,AV7047,AV7086,AV7125,AV7164,AV7593,AV7710,AV8061,AV8100,AV8139)</f>
        <v>0</v>
      </c>
      <c r="AW8686" s="159">
        <f>SUBTOTAL(9,AW27,AW66,AW105,AW144,AW183,AW222,AW261,AW300,AW339,AW378,AW417,AW456,AW495,AW534,AW573,AW612,AW651,AW690,AW729,AW768,AW807,AW846,AW885,AW924,AW963,AW1002,AW1041,AW1080,AW1119,AW1158,AW1197,AW1236,AW1275,AW1314,AW1353,AW1392,AW1431,AW1470,AW1509,AW1548,AW1587,AW1626,AW1665,AW1704,AW1743,AW1782,AW1821,AW1860,AW1899,AW1938,AW1977,AW2016,AW2055,AW2094,AW2133,AW2172,AW2211,AW2250,AW2289,AW2328,AW2367,AW2406,AW2445,AW2484,AW2523,AW2562,AW2601,AW2640,AW2679,AW2718,AW2757,AW2796,AW2835,AW2874,AW2913,AW2952,AW2991,AW3030,AW3069,AW3108,AW3147,AW3186,AW3225,AW3264,AW3303,AW3342,AW3381,AW3420,AW3459,AW3498,AW3537,AW3576,AW3615,AW3654,AW3693,AW3732,AW3771,AW3810,AW3849,AW3888,AW3927,AW3966,AW4005,AW4044,AW4083,AW4122,AW4161,AW4200,AW4239,AW4278,AW4317,AW4356,AW4395,AW4434,AW4473,AW4512,AW4551,AW4590,AW4629,AW4668,AW4707,AW4746,AW4785,AW4824,AW4863,AW4902,AW4941,AW4980,AW5019,AW5058,AW5097,AW5136,AW5175,AW5214,AW5253,AW5292,AW5331,AW5370,AW5409,AW5448,AW5487,AW5526,AW5565,AW5604,AW5643,AW5682,AW5721,AW5760,AW5799,AW5838,AW5877,AW5916,AW5955,AW5994,AW6033,AW6072,AW6111,AW6150,AW6189,AW6228,AW6267,AW6306,AW6345,AW6384,AW6423,AW6462,AW6501,AW6540,AW6579,AW6618,AW6657,AW6696,AW6735,AW6774,AW6813,AW6852,AW6930,AW6969,AW7008,AW7047,AW7086,AW7125,AW7164,AW7593,AW7710,AW8061,AW8100,AW8139)</f>
        <v>0</v>
      </c>
      <c r="AX8686" s="25"/>
      <c r="AY8686" s="25"/>
      <c r="AZ8686" s="25"/>
      <c r="BA8686" s="159">
        <f t="shared" ref="BA8686:BB8688" si="495">SUBTOTAL(9,BA27,BA66,BA105,BA144,BA183,BA222,BA261,BA300,BA339,BA378,BA417,BA456,BA495,BA534,BA573,BA612,BA651,BA690,BA729,BA768,BA807,BA846,BA885,BA924,BA963,BA1002,BA1041,BA1080,BA1119,BA1158,BA1197,BA1236,BA1275,BA1314,BA1353,BA1392,BA1431,BA1470,BA1509,BA1548,BA1587,BA1626,BA1665,BA1704,BA1743,BA1782,BA1821,BA1860,BA1899,BA1938,BA1977,BA2016,BA2055,BA2094,BA2133,BA2172,BA2211,BA2250,BA2289,BA2328,BA2367,BA2406,BA2445,BA2484,BA2523,BA2562,BA2601,BA2640,BA2679,BA2718,BA2757,BA2796,BA2835,BA2874,BA2913,BA2952,BA2991,BA3030,BA3069,BA3108,BA3147,BA3186,BA3225,BA3264,BA3303,BA3342,BA3381,BA3420,BA3459,BA3498,BA3537,BA3576,BA3615,BA3654,BA3693,BA3732,BA3771,BA3810,BA3849,BA3888,BA3927,BA3966,BA4005,BA4044,BA4083,BA4122,BA4161,BA4200,BA4239,BA4278,BA4317,BA4356,BA4395,BA4434,BA4473,BA4512,BA4551,BA4590,BA4629,BA4668,BA4707,BA4746,BA4785,BA4824,BA4863,BA4902,BA4941,BA4980,BA5019,BA5058,BA5097,BA5136,BA5175,BA5214,BA5253,BA5292,BA5331,BA5370,BA5409,BA5448,BA5487,BA5526,BA5565,BA5604,BA5643,BA5682,BA5721,BA5760,BA5799,BA5838,BA5877,BA5916,BA5955,BA5994,BA6033,BA6072,BA6111,BA6150,BA6189,BA6228,BA6267,BA6306,BA6345,BA6384,BA6423,BA6462,BA6501,BA6540,BA6579,BA6618,BA6657,BA6696,BA6735,BA6774,BA6813,BA6852,BA6930,BA6969,BA7008,BA7047,BA7086,BA7125,BA7164,BA6891,BA7203,BA7320,BA7359,BA7398,BA7437,BA7476,BA7515,BA7554,BA7593,BA7632,BA7671,BA7710,BA7749,BA7788,BA7827,BA7866,BA7905,BA7944,BA7983,BA8022,BA8061,BA8100,BA8139,BA8178,BA8217,BA8256,BA8295,BA8334,BA8373,BA8412,BA8451,BA8490,BA8529,BA8568,BA8607,BA8646,BA7242,BA7281)</f>
        <v>0</v>
      </c>
      <c r="BB8686" s="159">
        <f t="shared" si="495"/>
        <v>0</v>
      </c>
      <c r="BC8686" s="25"/>
      <c r="BD8686" s="25"/>
      <c r="BE8686" s="25"/>
      <c r="BF8686" s="159">
        <f t="shared" ref="BF8686:BG8688" si="496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,BF6891,BF7203,BF7320,BF7359,BF7398,BF7437,BF7476,BF7515,BF7554,BF7593,BF7632,BF7671,BF7710,BF7749,BF7788,BF7827,BF7866,BF7905,BF7944,BF7983,BF8022,BF8061,BF8100,BF8139,BF8178,BF8217,BF8256,BF8295,BF8334,BF8373,BF8412,BF8451,BF8490,BF8529,BF8568,BF8607,BF8646,BF7242,BF7281)</f>
        <v>0</v>
      </c>
      <c r="BG8686" s="159">
        <f t="shared" si="496"/>
        <v>0</v>
      </c>
      <c r="BH8686" s="25"/>
      <c r="BI8686" s="25"/>
      <c r="BJ8686" s="25"/>
      <c r="BK8686" s="159">
        <f t="shared" ref="BK8686:BL8688" si="497">SUBTOTAL(9,BK27,BK66,BK105,BK144,BK183,BK222,BK261,BK300,BK339,BK378,BK417,BK456,BK495,BK534,BK573,BK612,BK651,BK690,BK729,BK768,BK807,BK846,BK885,BK924,BK963,BK1002,BK1041,BK1080,BK1119,BK1158,BK1197,BK1236,BK1275,BK1314,BK1353,BK1392,BK1431,BK1470,BK1509,BK1548,BK1587,BK1626,BK1665,BK1704,BK1743,BK1782,BK1821,BK1860,BK1899,BK1938,BK1977,BK2016,BK2055,BK2094,BK2133,BK2172,BK2211,BK2250,BK2289,BK2328,BK2367,BK2406,BK2445,BK2484,BK2523,BK2562,BK2601,BK2640,BK2679,BK2718,BK2757,BK2796,BK2835,BK2874,BK2913,BK2952,BK2991,BK3030,BK3069,BK3108,BK3147,BK3186,BK3225,BK3264,BK3303,BK3342,BK3381,BK3420,BK3459,BK3498,BK3537,BK3576,BK3615,BK3654,BK3693,BK3732,BK3771,BK3810,BK3849,BK3888,BK3927,BK3966,BK4005,BK4044,BK4083,BK4122,BK4161,BK4200,BK4239,BK4278,BK4317,BK4356,BK4395,BK4434,BK4473,BK4512,BK4551,BK4590,BK4629,BK4668,BK4707,BK4746,BK4785,BK4824,BK4863,BK4902,BK4941,BK4980,BK5019,BK5058,BK5097,BK5136,BK5175,BK5214,BK5253,BK5292,BK5331,BK5370,BK5409,BK5448,BK5487,BK5526,BK5565,BK5604,BK5643,BK5682,BK5721,BK5760,BK5799,BK5838,BK5877,BK5916,BK5955,BK5994,BK6033,BK6072,BK6111,BK6150,BK6189,BK6228,BK6267,BK6306,BK6345,BK6384,BK6423,BK6462,BK6501,BK6540,BK6579,BK6618,BK6657,BK6696,BK6735,BK6774,BK6813,BK6852,BK6930,BK6969,BK7008,BK7047,BK7086,BK7125,BK7164,BK6891,BK7203,BK7320,BK7359,BK7398,BK7437,BK7476,BK7515,BK7554,BK7593,BK7632,BK7671,BK7710,BK7749,BK7788,BK7827,BK7866,BK7905,BK7944,BK7983,BK8022,BK8061,BK8100,BK8139,BK8178,BK8217,BK8256,BK8295,BK8334,BK8373,BK8412,BK8451,BK8490,BK8529,BK8568,BK8607,BK8646,BK7242,BK7281)</f>
        <v>0</v>
      </c>
      <c r="BL8686" s="159">
        <f t="shared" si="497"/>
        <v>0</v>
      </c>
      <c r="BM8686" s="25"/>
      <c r="BN8686" s="25"/>
      <c r="BO8686" s="25"/>
      <c r="BP8686" s="159">
        <f t="shared" ref="BP8686:BQ8686" si="498">SUBTOTAL(9,BP27,BP66,BP105,BP144,BP183,BP222,BP261,BP300,BP339,BP378,BP417,BP456,BP495,BP534,BP573,BP612,BP651,BP690,BP729,BP768,BP807,BP846,BP885,BP924,BP963,BP1002,BP1041,BP1080,BP1119,BP1158,BP1197,BP1236,BP1275,BP1314,BP1353,BP1392,BP1431,BP1470,BP1509,BP1548,BP1587,BP1626,BP1665,BP1704,BP1743,BP1782,BP1821,BP1860,BP1899,BP1938,BP1977,BP2016,BP2055,BP2094,BP2133,BP2172,BP2211,BP2250,BP2289,BP2328,BP2367,BP2406,BP2445,BP2484,BP2523,BP2562,BP2601,BP2640,BP2679,BP2718,BP2757,BP2796,BP2835,BP2874,BP2913,BP2952,BP2991,BP3030,BP3069,BP3108,BP3147,BP3186,BP3225,BP3264,BP3303,BP3342,BP3381,BP3420,BP3459,BP3498,BP3537,BP3576,BP3615,BP3654,BP3693,BP3732,BP3771,BP3810,BP3849,BP3888,BP3927,BP3966,BP4005,BP4044,BP4083,BP4122,BP4161,BP4200,BP4239,BP4278,BP4317,BP4356,BP4395,BP4434,BP4473,BP4512,BP4551,BP4590,BP4629,BP4668,BP4707,BP4746,BP4785,BP4824,BP4863,BP4902,BP4941,BP4980,BP5019,BP5058,BP5097,BP5136,BP5175,BP5214,BP5253,BP5292,BP5331,BP5370,BP5409,BP5448,BP5487,BP5526,BP5565,BP5604,BP5643,BP5682,BP5721,BP5760,BP5799,BP5838,BP5877,BP5916,BP5955,BP5994,BP6033,BP6072,BP6111,BP6150,BP6189,BP6228,BP6267,BP6306,BP6345,BP6384,BP6423,BP6462,BP6501,BP6540,BP6579,BP6618,BP6657,BP6696,BP6735,BP6774,BP6813,BP6852,BP6930,BP6969,BP7008,BP7047,BP7086,BP7125,BP7164,BP6891,BP7203,BP7320,BP7359,BP7398,BP7437,BP7476,BP7515,BP7554,BP7593,BP7632,BP7671,BP7710,BP7749,BP7788,BP7827,BP7866,BP7905,BP7944,BP7983,BP8022,BP8061,BP8100,BP8139,BP8178,BP8217,BP8256,BP8295,BP8334,BP8373,BP8412,BP8451,BP8490,BP8529,BP8568,BP8607,BP8646,BP7242,BP7281)</f>
        <v>0</v>
      </c>
      <c r="BQ8686" s="159">
        <f t="shared" si="498"/>
        <v>0</v>
      </c>
      <c r="BR8686" s="25"/>
      <c r="BS8686" s="25"/>
      <c r="BT8686" s="25"/>
      <c r="BU8686" s="159">
        <f t="shared" ref="BU8686:BV8688" si="499">SUBTOTAL(9,BU27,BU66,BU105,BU144,BU183,BU222,BU261,BU300,BU339,BU378,BU417,BU456,BU495,BU534,BU573,BU612,BU651,BU690,BU729,BU768,BU807,BU846,BU885,BU924,BU963,BU1002,BU1041,BU1080,BU1119,BU1158,BU1197,BU1236,BU1275,BU1314,BU1353,BU1392,BU1431,BU1470,BU1509,BU1548,BU1587,BU1626,BU1665,BU1704,BU1743,BU1782,BU1821,BU1860,BU1899,BU1938,BU1977,BU2016,BU2055,BU2094,BU2133,BU2172,BU2211,BU2250,BU2289,BU2328,BU2367,BU2406,BU2445,BU2484,BU2523,BU2562,BU2601,BU2640,BU2679,BU2718,BU2757,BU2796,BU2835,BU2874,BU2913,BU2952,BU2991,BU3030,BU3069,BU3108,BU3147,BU3186,BU3225,BU3264,BU3303,BU3342,BU3381,BU3420,BU3459,BU3498,BU3537,BU3576,BU3615,BU3654,BU3693,BU3732,BU3771,BU3810,BU3849,BU3888,BU3927,BU3966,BU4005,BU4044,BU4083,BU4122,BU4161,BU4200,BU4239,BU4278,BU4317,BU4356,BU4395,BU4434,BU4473,BU4512,BU4551,BU4590,BU4629,BU4668,BU4707,BU4746,BU4785,BU4824,BU4863,BU4902,BU4941,BU4980,BU5019,BU5058,BU5097,BU5136,BU5175,BU5214,BU5253,BU5292,BU5331,BU5370,BU5409,BU5448,BU5487,BU5526,BU5565,BU5604,BU5643,BU5682,BU5721,BU5760,BU5799,BU5838,BU5877,BU5916,BU5955,BU5994,BU6033,BU6072,BU6111,BU6150,BU6189,BU6228,BU6267,BU6306,BU6345,BU6384,BU6423,BU6462,BU6501,BU6540,BU6579,BU6618,BU6657,BU6696,BU6735,BU6774,BU6813,BU6852,BU6930,BU6969,BU7008,BU7047,BU7086,BU7125,BU7164,BU6891,BU7203,BU7320,BU7359,BU7398,BU7437,BU7476,BU7515,BU7554,BU7593,BU7632,BU7671,BU7710,BU7749,BU7788,BU7827,BU7866,BU7905,BU7944,BU7983,BU8022,BU8061,BU8100,BU8139,BU8178,BU8217,BU8256,BU8295,BU8334,BU8373,BU8412,BU8451,BU8490,BU8529,BU8568,BU8607,BU8646,BU7242,BU7281)</f>
        <v>0</v>
      </c>
      <c r="BV8686" s="159">
        <f t="shared" si="499"/>
        <v>0</v>
      </c>
    </row>
    <row r="8687" spans="1:74" s="23" customFormat="1" ht="21.75" hidden="1" customHeight="1" x14ac:dyDescent="0.3">
      <c r="A8687" s="25"/>
      <c r="B8687" s="25"/>
      <c r="C8687" s="25"/>
      <c r="D8687" s="25" t="s">
        <v>317</v>
      </c>
      <c r="E8687" s="25"/>
      <c r="F8687" s="25"/>
      <c r="G8687" s="25"/>
      <c r="H8687" s="24">
        <v>2024</v>
      </c>
      <c r="I8687" s="25" t="s">
        <v>315</v>
      </c>
      <c r="J8687" s="25" t="s">
        <v>347</v>
      </c>
      <c r="K8687" s="25" t="s">
        <v>320</v>
      </c>
      <c r="L8687" s="159">
        <f t="shared" si="467"/>
        <v>0</v>
      </c>
      <c r="M8687" s="159">
        <f t="shared" si="468"/>
        <v>0</v>
      </c>
      <c r="N8687" s="159"/>
      <c r="O8687" s="25"/>
      <c r="P8687" s="25"/>
      <c r="Q8687" s="25"/>
      <c r="R8687" s="160">
        <f t="shared" si="488"/>
        <v>0</v>
      </c>
      <c r="S8687" s="159">
        <f t="shared" si="491"/>
        <v>0</v>
      </c>
      <c r="T8687" s="25"/>
      <c r="U8687" s="25"/>
      <c r="V8687" s="25"/>
      <c r="W8687" s="159">
        <f t="shared" si="470"/>
        <v>0</v>
      </c>
      <c r="X8687" s="159">
        <f t="shared" si="470"/>
        <v>0</v>
      </c>
      <c r="Y8687" s="25"/>
      <c r="Z8687" s="25"/>
      <c r="AA8687" s="25"/>
      <c r="AB8687" s="159">
        <f t="shared" si="471"/>
        <v>0</v>
      </c>
      <c r="AC8687" s="159">
        <f t="shared" si="471"/>
        <v>0</v>
      </c>
      <c r="AD8687" s="25"/>
      <c r="AE8687" s="25"/>
      <c r="AF8687" s="25"/>
      <c r="AG8687" s="159">
        <f t="shared" si="472"/>
        <v>0</v>
      </c>
      <c r="AH8687" s="159">
        <f t="shared" si="472"/>
        <v>0</v>
      </c>
      <c r="AI8687" s="25"/>
      <c r="AJ8687" s="25"/>
      <c r="AK8687" s="25"/>
      <c r="AL8687" s="159">
        <f t="shared" si="473"/>
        <v>0</v>
      </c>
      <c r="AM8687" s="159">
        <f t="shared" si="473"/>
        <v>0</v>
      </c>
      <c r="AN8687" s="25"/>
      <c r="AO8687" s="25"/>
      <c r="AP8687" s="25"/>
      <c r="AQ8687" s="159">
        <f>SUBTOTAL(9,AQ28,AQ67,AQ106,AQ145,AQ184,AQ223,AQ262,AQ301,AQ340,AQ379,AQ418,AQ457,AQ496,AQ535,AQ574,AQ613,AQ652,AQ691,AQ730,AQ769,AQ808,AQ847,AQ886,AQ925,AQ964,AQ1003,AQ1042,AQ1081,AQ1120,AQ1159,AQ1198,AQ1237,AQ1276,AQ1315,AQ1354,AQ1393,AQ1432,AQ1471,AQ1510,AQ1549,AQ1588,AQ1627,AQ1666,AQ1705,AQ1744,AQ1783,AQ1822,AQ1861,AQ1900,AQ1939,AQ1978,AQ2017,AQ2056,AQ2095,AQ2134,AQ2173,AQ2212,AQ2251,AQ2290,AQ2329,AQ2368,AQ2407,AQ2446,AQ2485,AQ2524,AQ2563,AQ2602,AQ2641,AQ2680,AQ2719,AQ2758,AQ2797,AQ2836,AQ2875,AQ2914,AQ2953,AQ2992,AQ3031,AQ3070,AQ3109,AQ3148,AQ3187,AQ3226,AQ3265,AQ3304,AQ3343,AQ3382,AQ3421,AQ3460,AQ3499,AQ3538,AQ3577,AQ3616,AQ3655,AQ3694,AQ3733,AQ3772,AQ3811,AQ3850,AQ3889,AQ3928,AQ3967,AQ4006,AQ4045,AQ4084,AQ4123,AQ4162,AQ4201,AQ4240,AQ4279,AQ4318,AQ4357,AQ4396,AQ4435,AQ4474,AQ4513,AQ4552,AQ4591,AQ4630,AQ4669,AQ4708,AQ4747,AQ4786,AQ4825,AQ4864,AQ4903,AQ4942,AQ4981,AQ5020,AQ5059,AQ5098,AQ5137,AQ5176,AQ5215,AQ5254,AQ5293,AQ5332,AQ5371,AQ5410,AQ5449,AQ5488,AQ5527,AQ5566,AQ5605,AQ5644,AQ5683,AQ5722,AQ5761,AQ5800,AQ5839,AQ5878,AQ5917,AQ5956,AQ5995,AQ6034,AQ6073,AQ6112,AQ6151,AQ6190,AQ6229,AQ6268,AQ6307,AQ6346,AQ6385,AQ6424,AQ6463,AQ6502,AQ6541,AQ6580,AQ6619,AQ6658,AQ6697,AQ6736,AQ6775,AQ6814,AQ6853,AQ6931,AQ6970,AQ7009,AQ7048,AQ7087,AQ7126,AQ7165,AQ6892,AQ7594,AQ7711,AQ8062,AQ8101,AQ8140)</f>
        <v>0</v>
      </c>
      <c r="AR8687" s="159">
        <f>SUBTOTAL(9,AR28,AR67,AR106,AR145,AR184,AR223,AR262,AR301,AR340,AR379,AR418,AR457,AR496,AR535,AR574,AR613,AR652,AR691,AR730,AR769,AR808,AR847,AR886,AR925,AR964,AR1003,AR1042,AR1081,AR1120,AR1159,AR1198,AR1237,AR1276,AR1315,AR1354,AR1393,AR1432,AR1471,AR1510,AR1549,AR1588,AR1627,AR1666,AR1705,AR1744,AR1783,AR1822,AR1861,AR1900,AR1939,AR1978,AR2017,AR2056,AR2095,AR2134,AR2173,AR2212,AR2251,AR2290,AR2329,AR2368,AR2407,AR2446,AR2485,AR2524,AR2563,AR2602,AR2641,AR2680,AR2719,AR2758,AR2797,AR2836,AR2875,AR2914,AR2953,AR2992,AR3031,AR3070,AR3109,AR3148,AR3187,AR3226,AR3265,AR3304,AR3343,AR3382,AR3421,AR3460,AR3499,AR3538,AR3577,AR3616,AR3655,AR3694,AR3733,AR3772,AR3811,AR3850,AR3889,AR3928,AR3967,AR4006,AR4045,AR4084,AR4123,AR4162,AR4201,AR4240,AR4279,AR4318,AR4357,AR4396,AR4435,AR4474,AR4513,AR4552,AR4591,AR4630,AR4669,AR4708,AR4747,AR4786,AR4825,AR4864,AR4903,AR4942,AR4981,AR5020,AR5059,AR5098,AR5137,AR5176,AR5215,AR5254,AR5293,AR5332,AR5371,AR5410,AR5449,AR5488,AR5527,AR5566,AR5605,AR5644,AR5683,AR5722,AR5761,AR5800,AR5839,AR5878,AR5917,AR5956,AR5995,AR6034,AR6073,AR6112,AR6151,AR6190,AR6229,AR6268,AR6307,AR6346,AR6385,AR6424,AR6463,AR6502,AR6541,AR6580,AR6619,AR6658,AR6697,AR6736,AR6775,AR6814,AR6853,AR6931,AR6970,AR7009,AR7048,AR7087,AR7126,AR7165,AR6892,AR7594,AR7711,AR8062,AR8101,AR8140)</f>
        <v>0</v>
      </c>
      <c r="AS8687" s="159"/>
      <c r="AT8687" s="159"/>
      <c r="AU8687" s="159"/>
      <c r="AV8687" s="159">
        <f>SUBTOTAL(9,AV28,AV67,AV106,AV145,AV184,AV223,AV262,AV301,AV340,AV379,AV418,AV457,AV496,AV535,AV574,AV613,AV652,AV691,AV730,AV769,AV808,AV847,AV886,AV925,AV964,AV1003,AV1042,AV1081,AV1120,AV1159,AV1198,AV1237,AV1276,AV1315,AV1354,AV1393,AV1432,AV1471,AV1510,AV1549,AV1588,AV1627,AV1666,AV1705,AV1744,AV1783,AV1822,AV1861,AV1900,AV1939,AV1978,AV2017,AV2056,AV2095,AV2134,AV2173,AV2212,AV2251,AV2290,AV2329,AV2368,AV2407,AV2446,AV2485,AV2524,AV2563,AV2602,AV2641,AV2680,AV2719,AV2758,AV2797,AV2836,AV2875,AV2914,AV2953,AV2992,AV3031,AV3070,AV3109,AV3148,AV3187,AV3226,AV3265,AV3304,AV3343,AV3382,AV3421,AV3460,AV3499,AV3538,AV3577,AV3616,AV3655,AV3694,AV3733,AV3772,AV3811,AV3850,AV3889,AV3928,AV3967,AV4006,AV4045,AV4084,AV4123,AV4162,AV4201,AV4240,AV4279,AV4318,AV4357,AV4396,AV4435,AV4474,AV4513,AV4552,AV4591,AV4630,AV4669,AV4708,AV4747,AV4786,AV4825,AV4864,AV4903,AV4942,AV4981,AV5020,AV5059,AV5098,AV5137,AV5176,AV5215,AV5254,AV5293,AV5332,AV5371,AV5410,AV5449,AV5488,AV5527,AV5566,AV5605,AV5644,AV5683,AV5722,AV5761,AV5800,AV5839,AV5878,AV5917,AV5956,AV5995,AV6034,AV6073,AV6112,AV6151,AV6190,AV6229,AV6268,AV6307,AV6346,AV6385,AV6424,AV6463,AV6502,AV6541,AV6580,AV6619,AV6658,AV6697,AV6736,AV6775,AV6814,AV6853,AV6931,AV6970,AV7009,AV7048,AV7087,AV7126,AV7165,AV6892,AV7594,AV7711,AV8062,AV8101,AV8140)</f>
        <v>0</v>
      </c>
      <c r="AW8687" s="159">
        <f>SUBTOTAL(9,AW28,AW67,AW106,AW145,AW184,AW223,AW262,AW301,AW340,AW379,AW418,AW457,AW496,AW535,AW574,AW613,AW652,AW691,AW730,AW769,AW808,AW847,AW886,AW925,AW964,AW1003,AW1042,AW1081,AW1120,AW1159,AW1198,AW1237,AW1276,AW1315,AW1354,AW1393,AW1432,AW1471,AW1510,AW1549,AW1588,AW1627,AW1666,AW1705,AW1744,AW1783,AW1822,AW1861,AW1900,AW1939,AW1978,AW2017,AW2056,AW2095,AW2134,AW2173,AW2212,AW2251,AW2290,AW2329,AW2368,AW2407,AW2446,AW2485,AW2524,AW2563,AW2602,AW2641,AW2680,AW2719,AW2758,AW2797,AW2836,AW2875,AW2914,AW2953,AW2992,AW3031,AW3070,AW3109,AW3148,AW3187,AW3226,AW3265,AW3304,AW3343,AW3382,AW3421,AW3460,AW3499,AW3538,AW3577,AW3616,AW3655,AW3694,AW3733,AW3772,AW3811,AW3850,AW3889,AW3928,AW3967,AW4006,AW4045,AW4084,AW4123,AW4162,AW4201,AW4240,AW4279,AW4318,AW4357,AW4396,AW4435,AW4474,AW4513,AW4552,AW4591,AW4630,AW4669,AW4708,AW4747,AW4786,AW4825,AW4864,AW4903,AW4942,AW4981,AW5020,AW5059,AW5098,AW5137,AW5176,AW5215,AW5254,AW5293,AW5332,AW5371,AW5410,AW5449,AW5488,AW5527,AW5566,AW5605,AW5644,AW5683,AW5722,AW5761,AW5800,AW5839,AW5878,AW5917,AW5956,AW5995,AW6034,AW6073,AW6112,AW6151,AW6190,AW6229,AW6268,AW6307,AW6346,AW6385,AW6424,AW6463,AW6502,AW6541,AW6580,AW6619,AW6658,AW6697,AW6736,AW6775,AW6814,AW6853,AW6931,AW6970,AW7009,AW7048,AW7087,AW7126,AW7165,AW6892,AW7594,AW7711,AW8062,AW8101,AW8140)</f>
        <v>0</v>
      </c>
      <c r="AX8687" s="25"/>
      <c r="AY8687" s="25"/>
      <c r="AZ8687" s="25"/>
      <c r="BA8687" s="159">
        <f t="shared" si="495"/>
        <v>0</v>
      </c>
      <c r="BB8687" s="159">
        <f t="shared" si="495"/>
        <v>0</v>
      </c>
      <c r="BC8687" s="25"/>
      <c r="BD8687" s="25"/>
      <c r="BE8687" s="25"/>
      <c r="BF8687" s="159">
        <f t="shared" si="496"/>
        <v>0</v>
      </c>
      <c r="BG8687" s="159">
        <f t="shared" si="496"/>
        <v>0</v>
      </c>
      <c r="BH8687" s="25"/>
      <c r="BI8687" s="25"/>
      <c r="BJ8687" s="25"/>
      <c r="BK8687" s="159">
        <f t="shared" si="497"/>
        <v>0</v>
      </c>
      <c r="BL8687" s="159">
        <f t="shared" si="497"/>
        <v>0</v>
      </c>
      <c r="BM8687" s="25"/>
      <c r="BN8687" s="25"/>
      <c r="BO8687" s="25"/>
      <c r="BP8687" s="159">
        <f t="shared" ref="BP8687:BQ8687" si="500">SUBTOTAL(9,BP28,BP67,BP106,BP145,BP184,BP223,BP262,BP301,BP340,BP379,BP418,BP457,BP496,BP535,BP574,BP613,BP652,BP691,BP730,BP769,BP808,BP847,BP886,BP925,BP964,BP1003,BP1042,BP1081,BP1120,BP1159,BP1198,BP1237,BP1276,BP1315,BP1354,BP1393,BP1432,BP1471,BP1510,BP1549,BP1588,BP1627,BP1666,BP1705,BP1744,BP1783,BP1822,BP1861,BP1900,BP1939,BP1978,BP2017,BP2056,BP2095,BP2134,BP2173,BP2212,BP2251,BP2290,BP2329,BP2368,BP2407,BP2446,BP2485,BP2524,BP2563,BP2602,BP2641,BP2680,BP2719,BP2758,BP2797,BP2836,BP2875,BP2914,BP2953,BP2992,BP3031,BP3070,BP3109,BP3148,BP3187,BP3226,BP3265,BP3304,BP3343,BP3382,BP3421,BP3460,BP3499,BP3538,BP3577,BP3616,BP3655,BP3694,BP3733,BP3772,BP3811,BP3850,BP3889,BP3928,BP3967,BP4006,BP4045,BP4084,BP4123,BP4162,BP4201,BP4240,BP4279,BP4318,BP4357,BP4396,BP4435,BP4474,BP4513,BP4552,BP4591,BP4630,BP4669,BP4708,BP4747,BP4786,BP4825,BP4864,BP4903,BP4942,BP4981,BP5020,BP5059,BP5098,BP5137,BP5176,BP5215,BP5254,BP5293,BP5332,BP5371,BP5410,BP5449,BP5488,BP5527,BP5566,BP5605,BP5644,BP5683,BP5722,BP5761,BP5800,BP5839,BP5878,BP5917,BP5956,BP5995,BP6034,BP6073,BP6112,BP6151,BP6190,BP6229,BP6268,BP6307,BP6346,BP6385,BP6424,BP6463,BP6502,BP6541,BP6580,BP6619,BP6658,BP6697,BP6736,BP6775,BP6814,BP6853,BP6931,BP6970,BP7009,BP7048,BP7087,BP7126,BP7165,BP6892,BP7204,BP7321,BP7360,BP7399,BP7438,BP7477,BP7516,BP7555,BP7594,BP7633,BP7672,BP7711,BP7750,BP7789,BP7828,BP7867,BP7906,BP7945,BP7984,BP8023,BP8062,BP8101,BP8140,BP8179,BP8218,BP8257,BP8296,BP8335,BP8374,BP8413,BP8452,BP8491,BP8530,BP8569,BP8608,BP8647,BP7243,BP7282)</f>
        <v>0</v>
      </c>
      <c r="BQ8687" s="159">
        <f t="shared" si="500"/>
        <v>0</v>
      </c>
      <c r="BR8687" s="25"/>
      <c r="BS8687" s="25"/>
      <c r="BT8687" s="25"/>
      <c r="BU8687" s="159">
        <f t="shared" si="499"/>
        <v>0</v>
      </c>
      <c r="BV8687" s="159">
        <f t="shared" si="499"/>
        <v>0</v>
      </c>
    </row>
    <row r="8688" spans="1:74" s="23" customFormat="1" ht="22.5" hidden="1" customHeight="1" x14ac:dyDescent="0.3">
      <c r="A8688" s="25"/>
      <c r="B8688" s="25"/>
      <c r="C8688" s="25"/>
      <c r="D8688" s="25" t="s">
        <v>317</v>
      </c>
      <c r="E8688" s="25"/>
      <c r="F8688" s="25"/>
      <c r="G8688" s="25"/>
      <c r="H8688" s="24">
        <v>2024</v>
      </c>
      <c r="I8688" s="25" t="s">
        <v>315</v>
      </c>
      <c r="J8688" s="25" t="s">
        <v>296</v>
      </c>
      <c r="K8688" s="25" t="s">
        <v>321</v>
      </c>
      <c r="L8688" s="159">
        <f t="shared" si="467"/>
        <v>0</v>
      </c>
      <c r="M8688" s="159">
        <f t="shared" si="468"/>
        <v>0</v>
      </c>
      <c r="N8688" s="159"/>
      <c r="O8688" s="25"/>
      <c r="P8688" s="25"/>
      <c r="Q8688" s="25"/>
      <c r="R8688" s="160">
        <f t="shared" si="488"/>
        <v>0</v>
      </c>
      <c r="S8688" s="159">
        <f t="shared" si="491"/>
        <v>0</v>
      </c>
      <c r="T8688" s="25"/>
      <c r="U8688" s="25"/>
      <c r="V8688" s="25"/>
      <c r="W8688" s="159">
        <f t="shared" si="470"/>
        <v>0</v>
      </c>
      <c r="X8688" s="159">
        <f t="shared" si="470"/>
        <v>0</v>
      </c>
      <c r="Y8688" s="25"/>
      <c r="Z8688" s="25"/>
      <c r="AA8688" s="25"/>
      <c r="AB8688" s="159">
        <f t="shared" si="471"/>
        <v>0</v>
      </c>
      <c r="AC8688" s="159">
        <f t="shared" si="471"/>
        <v>0</v>
      </c>
      <c r="AD8688" s="25"/>
      <c r="AE8688" s="25"/>
      <c r="AF8688" s="25"/>
      <c r="AG8688" s="159">
        <f t="shared" si="472"/>
        <v>0</v>
      </c>
      <c r="AH8688" s="159">
        <f t="shared" si="472"/>
        <v>0</v>
      </c>
      <c r="AI8688" s="25"/>
      <c r="AJ8688" s="25"/>
      <c r="AK8688" s="25"/>
      <c r="AL8688" s="159">
        <f t="shared" si="473"/>
        <v>0</v>
      </c>
      <c r="AM8688" s="159">
        <f t="shared" si="473"/>
        <v>0</v>
      </c>
      <c r="AN8688" s="25"/>
      <c r="AO8688" s="25"/>
      <c r="AP8688" s="25"/>
      <c r="AQ8688" s="159">
        <f>SUBTOTAL(9,AQ29,AQ68,AQ107,AQ146,AQ185,AQ224,AQ263,AQ302,AQ341,AQ380,AQ419,AQ458,AQ497,AQ536,AQ575,AQ614,AQ653,AQ692,AQ731,AQ770,AQ809,AQ848,AQ887,AQ926,AQ965,AQ1004,AQ1043,AQ1082,AQ1121,AQ1160,AQ1199,AQ1238,AQ1277,AQ1316,AQ1355,AQ1394,AQ1433,AQ1472,AQ1511,AQ1550,AQ1589,AQ1628,AQ1667,AQ1706,AQ1745,AQ1784,AQ1823,AQ1862,AQ1901,AQ1940,AQ1979,AQ2018,AQ2057,AQ2096,AQ2135,AQ2174,AQ2213,AQ2252,AQ2291,AQ2330,AQ2369,AQ2408,AQ2447,AQ2486,AQ2525,AQ2564,AQ2603,AQ2642,AQ2681,AQ2720,AQ2759,AQ2798,AQ2837,AQ2876,AQ2915,AQ2954,AQ2993,AQ3032,AQ3071,AQ3110,AQ3149,AQ3188,AQ3227,AQ3266,AQ3305,AQ3344,AQ3383,AQ3422,AQ3461,AQ3500,AQ3539,AQ3578,AQ3617,AQ3656,AQ3695,AQ3734,AQ3773,AQ3812,AQ3851,AQ3890,AQ3929,AQ3968,AQ4007,AQ4046,AQ4085,AQ4124,AQ4163,AQ4202,AQ4241,AQ4280,AQ4319,AQ4358,AQ4397,AQ4436,AQ4475,AQ4514,AQ4553,AQ4592,AQ4631,AQ4670,AQ4709,AQ4748,AQ4787,AQ4826,AQ4865,AQ4904,AQ4943,AQ4982,AQ5021,AQ5060,AQ5099,AQ5138,AQ5177,AQ5216,AQ5255,AQ5294,AQ5333,AQ5372,AQ5411,AQ5450,AQ5489,AQ5528,AQ5567,AQ5606,AQ5645,AQ5684,AQ5723,AQ5762,AQ5801,AQ5840,AQ5879,AQ5918,AQ5957,AQ5996,AQ6035,AQ6074,AQ6113,AQ6152,AQ6191,AQ6230,AQ6269,AQ6308,AQ6347,AQ6386,AQ6425,AQ6464,AQ6503,AQ6542,AQ6581,AQ6620,AQ6659,AQ6698,AQ6737,AQ6776,AQ6815,AQ6854,AQ6932,AQ6971,AQ7010,AQ7049,AQ7088,AQ7127,AQ7166)</f>
        <v>0</v>
      </c>
      <c r="AR8688" s="159">
        <f>SUBTOTAL(9,AR29,AR68,AR107,AR146,AR185,AR224,AR263,AR302,AR341,AR380,AR419,AR458,AR497,AR536,AR575,AR614,AR653,AR692,AR731,AR770,AR809,AR848,AR887,AR926,AR965,AR1004,AR1043,AR1082,AR1121,AR1160,AR1199,AR1238,AR1277,AR1316,AR1355,AR1394,AR1433,AR1472,AR1511,AR1550,AR1589,AR1628,AR1667,AR1706,AR1745,AR1784,AR1823,AR1862,AR1901,AR1940,AR1979,AR2018,AR2057,AR2096,AR2135,AR2174,AR2213,AR2252,AR2291,AR2330,AR2369,AR2408,AR2447,AR2486,AR2525,AR2564,AR2603,AR2642,AR2681,AR2720,AR2759,AR2798,AR2837,AR2876,AR2915,AR2954,AR2993,AR3032,AR3071,AR3110,AR3149,AR3188,AR3227,AR3266,AR3305,AR3344,AR3383,AR3422,AR3461,AR3500,AR3539,AR3578,AR3617,AR3656,AR3695,AR3734,AR3773,AR3812,AR3851,AR3890,AR3929,AR3968,AR4007,AR4046,AR4085,AR4124,AR4163,AR4202,AR4241,AR4280,AR4319,AR4358,AR4397,AR4436,AR4475,AR4514,AR4553,AR4592,AR4631,AR4670,AR4709,AR4748,AR4787,AR4826,AR4865,AR4904,AR4943,AR4982,AR5021,AR5060,AR5099,AR5138,AR5177,AR5216,AR5255,AR5294,AR5333,AR5372,AR5411,AR5450,AR5489,AR5528,AR5567,AR5606,AR5645,AR5684,AR5723,AR5762,AR5801,AR5840,AR5879,AR5918,AR5957,AR5996,AR6035,AR6074,AR6113,AR6152,AR6191,AR6230,AR6269,AR6308,AR6347,AR6386,AR6425,AR6464,AR6503,AR6542,AR6581,AR6620,AR6659,AR6698,AR6737,AR6776,AR6815,AR6854,AR6932,AR6971,AR7010,AR7049,AR7088,AR7127,AR7166,AR6893,AR7595,AR7712,AR8063,AR8102,AR8141)</f>
        <v>0</v>
      </c>
      <c r="AS8688" s="159"/>
      <c r="AT8688" s="159"/>
      <c r="AU8688" s="159"/>
      <c r="AV8688" s="159">
        <f>SUBTOTAL(9,AV29,AV68,AV107,AV146,AV185,AV224,AV263,AV302,AV341,AV380,AV419,AV458,AV497,AV536,AV575,AV614,AV653,AV692,AV731,AV770,AV809,AV848,AV887,AV926,AV965,AV1004,AV1043,AV1082,AV1121,AV1160,AV1199,AV1238,AV1277,AV1316,AV1355,AV1394,AV1433,AV1472,AV1511,AV1550,AV1589,AV1628,AV1667,AV1706,AV1745,AV1784,AV1823,AV1862,AV1901,AV1940,AV1979,AV2018,AV2057,AV2096,AV2135,AV2174,AV2213,AV2252,AV2291,AV2330,AV2369,AV2408,AV2447,AV2486,AV2525,AV2564,AV2603,AV2642,AV2681,AV2720,AV2759,AV2798,AV2837,AV2876,AV2915,AV2954,AV2993,AV3032,AV3071,AV3110,AV3149,AV3188,AV3227,AV3266,AV3305,AV3344,AV3383,AV3422,AV3461,AV3500,AV3539,AV3578,AV3617,AV3656,AV3695,AV3734,AV3773,AV3812,AV3851,AV3890,AV3929,AV3968,AV4007,AV4046,AV4085,AV4124,AV4163,AV4202,AV4241,AV4280,AV4319,AV4358,AV4397,AV4436,AV4475,AV4514,AV4553,AV4592,AV4631,AV4670,AV4709,AV4748,AV4787,AV4826,AV4865,AV4904,AV4943,AV4982,AV5021,AV5060,AV5099,AV5138,AV5177,AV5216,AV5255,AV5294,AV5333,AV5372,AV5411,AV5450,AV5489,AV5528,AV5567,AV5606,AV5645,AV5684,AV5723,AV5762,AV5801,AV5840,AV5879,AV5918,AV5957,AV5996,AV6035,AV6074,AV6113,AV6152,AV6191,AV6230,AV6269,AV6308,AV6347,AV6386,AV6425,AV6464,AV6503,AV6542,AV6581,AV6620,AV6659,AV6698,AV6737,AV6776,AV6815,AV6854,AV6932,AV6971,AV7010,AV7049,AV7088,AV7127,AV7166,AV6893,AV7595,AV7712,AV8063,AV8102,AV8141)</f>
        <v>0</v>
      </c>
      <c r="AW8688" s="159">
        <f>SUBTOTAL(9,AW29,AW68,AW107,AW146,AW185,AW224,AW263,AW302,AW341,AW380,AW419,AW458,AW497,AW536,AW575,AW614,AW653,AW692,AW731,AW770,AW809,AW848,AW887,AW926,AW965,AW1004,AW1043,AW1082,AW1121,AW1160,AW1199,AW1238,AW1277,AW1316,AW1355,AW1394,AW1433,AW1472,AW1511,AW1550,AW1589,AW1628,AW1667,AW1706,AW1745,AW1784,AW1823,AW1862,AW1901,AW1940,AW1979,AW2018,AW2057,AW2096,AW2135,AW2174,AW2213,AW2252,AW2291,AW2330,AW2369,AW2408,AW2447,AW2486,AW2525,AW2564,AW2603,AW2642,AW2681,AW2720,AW2759,AW2798,AW2837,AW2876,AW2915,AW2954,AW2993,AW3032,AW3071,AW3110,AW3149,AW3188,AW3227,AW3266,AW3305,AW3344,AW3383,AW3422,AW3461,AW3500,AW3539,AW3578,AW3617,AW3656,AW3695,AW3734,AW3773,AW3812,AW3851,AW3890,AW3929,AW3968,AW4007,AW4046,AW4085,AW4124,AW4163,AW4202,AW4241,AW4280,AW4319,AW4358,AW4397,AW4436,AW4475,AW4514,AW4553,AW4592,AW4631,AW4670,AW4709,AW4748,AW4787,AW4826,AW4865,AW4904,AW4943,AW4982,AW5021,AW5060,AW5099,AW5138,AW5177,AW5216,AW5255,AW5294,AW5333,AW5372,AW5411,AW5450,AW5489,AW5528,AW5567,AW5606,AW5645,AW5684,AW5723,AW5762,AW5801,AW5840,AW5879,AW5918,AW5957,AW5996,AW6035,AW6074,AW6113,AW6152,AW6191,AW6230,AW6269,AW6308,AW6347,AW6386,AW6425,AW6464,AW6503,AW6542,AW6581,AW6620,AW6659,AW6698,AW6737,AW6776,AW6815,AW6854,AW6932,AW6971,AW7010,AW7049,AW7088,AW7127,AW7166,AW6893,AW7595,AW7712,AW8063,AW8102,AW8141)</f>
        <v>0</v>
      </c>
      <c r="AX8688" s="25"/>
      <c r="AY8688" s="25"/>
      <c r="AZ8688" s="25"/>
      <c r="BA8688" s="159">
        <f t="shared" si="495"/>
        <v>0</v>
      </c>
      <c r="BB8688" s="159">
        <f t="shared" si="495"/>
        <v>0</v>
      </c>
      <c r="BC8688" s="25"/>
      <c r="BD8688" s="25"/>
      <c r="BE8688" s="25"/>
      <c r="BF8688" s="159">
        <f t="shared" si="496"/>
        <v>0</v>
      </c>
      <c r="BG8688" s="159">
        <f t="shared" si="496"/>
        <v>0</v>
      </c>
      <c r="BH8688" s="25"/>
      <c r="BI8688" s="25"/>
      <c r="BJ8688" s="25"/>
      <c r="BK8688" s="159">
        <f t="shared" si="497"/>
        <v>0</v>
      </c>
      <c r="BL8688" s="159">
        <f t="shared" si="497"/>
        <v>0</v>
      </c>
      <c r="BM8688" s="25"/>
      <c r="BN8688" s="25"/>
      <c r="BO8688" s="25"/>
      <c r="BP8688" s="159">
        <f t="shared" ref="BP8688:BQ8688" si="501">SUBTOTAL(9,BP29,BP68,BP107,BP146,BP185,BP224,BP263,BP302,BP341,BP380,BP419,BP458,BP497,BP536,BP575,BP614,BP653,BP692,BP731,BP770,BP809,BP848,BP887,BP926,BP965,BP1004,BP1043,BP1082,BP1121,BP1160,BP1199,BP1238,BP1277,BP1316,BP1355,BP1394,BP1433,BP1472,BP1511,BP1550,BP1589,BP1628,BP1667,BP1706,BP1745,BP1784,BP1823,BP1862,BP1901,BP1940,BP1979,BP2018,BP2057,BP2096,BP2135,BP2174,BP2213,BP2252,BP2291,BP2330,BP2369,BP2408,BP2447,BP2486,BP2525,BP2564,BP2603,BP2642,BP2681,BP2720,BP2759,BP2798,BP2837,BP2876,BP2915,BP2954,BP2993,BP3032,BP3071,BP3110,BP3149,BP3188,BP3227,BP3266,BP3305,BP3344,BP3383,BP3422,BP3461,BP3500,BP3539,BP3578,BP3617,BP3656,BP3695,BP3734,BP3773,BP3812,BP3851,BP3890,BP3929,BP3968,BP4007,BP4046,BP4085,BP4124,BP4163,BP4202,BP4241,BP4280,BP4319,BP4358,BP4397,BP4436,BP4475,BP4514,BP4553,BP4592,BP4631,BP4670,BP4709,BP4748,BP4787,BP4826,BP4865,BP4904,BP4943,BP4982,BP5021,BP5060,BP5099,BP5138,BP5177,BP5216,BP5255,BP5294,BP5333,BP5372,BP5411,BP5450,BP5489,BP5528,BP5567,BP5606,BP5645,BP5684,BP5723,BP5762,BP5801,BP5840,BP5879,BP5918,BP5957,BP5996,BP6035,BP6074,BP6113,BP6152,BP6191,BP6230,BP6269,BP6308,BP6347,BP6386,BP6425,BP6464,BP6503,BP6542,BP6581,BP6620,BP6659,BP6698,BP6737,BP6776,BP6815,BP6854,BP6932,BP6971,BP7010,BP7049,BP7088,BP7127,BP7166,BP6893,BP7205,BP7322,BP7361,BP7400,BP7439,BP7478,BP7517,BP7556,BP7595,BP7634,BP7673,BP7712,BP7751,BP7790,BP7829,BP7868,BP7907,BP7946,BP7985,BP8024,BP8063,BP8102,BP8141,BP8180,BP8219,BP8258,BP8297,BP8336,BP8375,BP8414,BP8453,BP8492,BP8531,BP8570,BP8609,BP8648,BP7244,BP7283)</f>
        <v>0</v>
      </c>
      <c r="BQ8688" s="159">
        <f t="shared" si="501"/>
        <v>0</v>
      </c>
      <c r="BR8688" s="25"/>
      <c r="BS8688" s="25"/>
      <c r="BT8688" s="25"/>
      <c r="BU8688" s="159">
        <f t="shared" si="499"/>
        <v>0</v>
      </c>
      <c r="BV8688" s="159">
        <f t="shared" si="499"/>
        <v>0</v>
      </c>
    </row>
    <row r="8689" spans="1:74" s="23" customFormat="1" ht="24.75" hidden="1" customHeight="1" x14ac:dyDescent="0.3">
      <c r="A8689" s="25"/>
      <c r="B8689" s="25"/>
      <c r="C8689" s="25"/>
      <c r="D8689" s="25" t="s">
        <v>317</v>
      </c>
      <c r="E8689" s="25"/>
      <c r="F8689" s="25"/>
      <c r="G8689" s="25"/>
      <c r="H8689" s="24">
        <v>2024</v>
      </c>
      <c r="I8689" s="25" t="s">
        <v>316</v>
      </c>
      <c r="J8689" s="25" t="s">
        <v>297</v>
      </c>
      <c r="K8689" s="25" t="s">
        <v>318</v>
      </c>
      <c r="L8689" s="159">
        <f t="shared" si="467"/>
        <v>0</v>
      </c>
      <c r="M8689" s="159">
        <f t="shared" si="468"/>
        <v>0</v>
      </c>
      <c r="N8689" s="159"/>
      <c r="O8689" s="25"/>
      <c r="P8689" s="25"/>
      <c r="Q8689" s="25"/>
      <c r="R8689" s="160">
        <f t="shared" si="488"/>
        <v>0</v>
      </c>
      <c r="S8689" s="159">
        <f t="shared" si="491"/>
        <v>0</v>
      </c>
      <c r="T8689" s="25"/>
      <c r="U8689" s="25"/>
      <c r="V8689" s="25"/>
      <c r="W8689" s="160">
        <f t="shared" si="470"/>
        <v>0</v>
      </c>
      <c r="X8689" s="159">
        <f t="shared" si="470"/>
        <v>0</v>
      </c>
      <c r="Y8689" s="25"/>
      <c r="Z8689" s="25"/>
      <c r="AA8689" s="25"/>
      <c r="AB8689" s="159">
        <f t="shared" si="471"/>
        <v>0</v>
      </c>
      <c r="AC8689" s="159">
        <f t="shared" si="471"/>
        <v>0</v>
      </c>
      <c r="AD8689" s="25"/>
      <c r="AE8689" s="25"/>
      <c r="AF8689" s="25"/>
      <c r="AG8689" s="159">
        <f t="shared" si="472"/>
        <v>0</v>
      </c>
      <c r="AH8689" s="159">
        <f t="shared" si="472"/>
        <v>0</v>
      </c>
      <c r="AI8689" s="25"/>
      <c r="AJ8689" s="25"/>
      <c r="AK8689" s="25"/>
      <c r="AL8689" s="159">
        <f t="shared" si="473"/>
        <v>0</v>
      </c>
      <c r="AM8689" s="159">
        <f t="shared" si="473"/>
        <v>0</v>
      </c>
      <c r="AN8689" s="25"/>
      <c r="AO8689" s="25"/>
      <c r="AP8689" s="25"/>
      <c r="AQ8689" s="159">
        <f>SUBTOTAL(9,AQ30,AQ69,AQ108,AQ147,AQ186,AQ225,AQ264,AQ303,AQ342,AQ381,AQ420,AQ459,AQ498,AQ537,AQ576,AQ615,AQ654,AQ693,AQ732,AQ771,AQ810,AQ849,AQ888,AQ927,AQ966,AQ1005,AQ1044,AQ1083,AQ1122,AQ1161,AQ1200,AQ1239,AQ1278,AQ1317,AQ1356,AQ1395,AQ1434,AQ1473,AQ1512,AQ1551,AQ1590,AQ1629,AQ1668,AQ1707,AQ1746,AQ1785,AQ1824,AQ1863,AQ1902,AQ1941,AQ1980,AQ2019,AQ2058,AQ2097,AQ2136,AQ2175,AQ2214,AQ2253,AQ2292,AQ2331,AQ2370,AQ2409,AQ2448,AQ2487,AQ2526,AQ2565,AQ2604,AQ2643,AQ2682,AQ2721,AQ2760,AQ2799,AQ2838,AQ2877,AQ2916,AQ2955,AQ2994,AQ3033,AQ3072,AQ3111,AQ3150,AQ3189,AQ3228,AQ3267,AQ3306,AQ3345,AQ3384,AQ3423,AQ3462,AQ3501,AQ3540,AQ3579,AQ3618,AQ3657,AQ3696,AQ3735,AQ3774,AQ3813,AQ3852,AQ3891,AQ3930,AQ3969,AQ4008,AQ4047,AQ4086,AQ4125,AQ4164,AQ4203,AQ4242,AQ4281,AQ4320,AQ4359,AQ4398,AQ4437,AQ4476,AQ4515,AQ4554,AQ4593,AQ4632,AQ4671,AQ4710,AQ4749,AQ4788,AQ4827,AQ4866,AQ4905,AQ4944,AQ4983,AQ5022,AQ5061,AQ5100,AQ5139,AQ5178,AQ5217,AQ5256,AQ5295,AQ5334,AQ5373,AQ5412,AQ5451,AQ5490,AQ5529,AQ5568,AQ5607,AQ5646,AQ5685,AQ5724,AQ5763,AQ5802,AQ5841,AQ5880,AQ5919,AQ5958,AQ5997,AQ6036,AQ6075,AQ6114,AQ6153,AQ6192,AQ6231,AQ6270,AQ6309,AQ6348,AQ6387,AQ6426,AQ6465,AQ6504,AQ6543,AQ6582,AQ6621,AQ6660,AQ6699,AQ6738,AQ6777,AQ6816,AQ6855,AQ6933,AQ6972,AQ7011,AQ7050,AQ7089,AQ7128,AQ7167,AQ6894,AQ7596,AQ7713,AQ8064,AQ8103,AQ8142)</f>
        <v>0</v>
      </c>
      <c r="AR8689" s="159">
        <f>SUBTOTAL(9,AR30,AR69,AR108,AR147,AR186,AR225,AR264,AR303,AR342,AR381,AR420,AR459,AR498,AR537,AR576,AR615,AR654,AR693,AR732,AR771,AR810,AR849,AR888,AR927,AR966,AR1005,AR1044,AR1083,AR1122,AR1161,AR1200,AR1239,AR1278,AR1317,AR1356,AR1395,AR1434,AR1473,AR1512,AR1551,AR1590,AR1629,AR1668,AR1707,AR1746,AR1785,AR1824,AR1863,AR1902,AR1941,AR1980,AR2019,AR2058,AR2097,AR2136,AR2175,AR2214,AR2253,AR2292,AR2331,AR2370,AR2409,AR2448,AR2487,AR2526,AR2565,AR2604,AR2643,AR2682,AR2721,AR2760,AR2799,AR2838,AR2877,AR2916,AR2955,AR2994,AR3033,AR3072,AR3111,AR3150,AR3189,AR3228,AR3267,AR3306,AR3345,AR3384,AR3423,AR3462,AR3501,AR3540,AR3579,AR3618,AR3657,AR3696,AR3735,AR3774,AR3813,AR3852,AR3891,AR3930,AR3969,AR4008,AR4047,AR4086,AR4125,AR4164,AR4203,AR4242,AR4281,AR4320,AR4359,AR4398,AR4437,AR4476,AR4515,AR4554,AR4593,AR4632,AR4671,AR4710,AR4749,AR4788,AR4827,AR4866,AR4905,AR4944,AR4983,AR5022,AR5061,AR5100,AR5139,AR5178,AR5217,AR5256,AR5295,AR5334,AR5373,AR5412,AR5451,AR5490,AR5529,AR5568,AR5607,AR5646,AR5685,AR5724,AR5763,AR5802,AR5841,AR5880,AR5919,AR5958,AR5997,AR6036,AR6075,AR6114,AR6153,AR6192,AR6231,AR6270,AR6309,AR6348,AR6387,AR6426,AR6465,AR6504,AR6543,AR6582,AR6621,AR6660,AR6699,AR6738,AR6777,AR6816,AR6855,AR6933,AR6972,AR7011,AR7050,AR7089,AR7128,AR7167,AR6894,AR7596,AR7713,AR8064,AR8103,AR8142)</f>
        <v>0</v>
      </c>
      <c r="AS8689" s="159"/>
      <c r="AT8689" s="159"/>
      <c r="AU8689" s="159"/>
      <c r="AV8689" s="159">
        <f t="shared" ref="AV8689:AW8692" si="502">SUBTOTAL(9,AV30,AV69,AV108,AV147,AV186,AV225,AV264,AV303,AV342,AV381,AV420,AV459,AV498,AV537,AV576,AV615,AV654,AV693,AV732,AV771,AV810,AV849,AV888,AV927,AV966,AV1005,AV1044,AV1083,AV1122,AV1161,AV1200,AV1239,AV1278,AV1317,AV1356,AV1395,AV1434,AV1473,AV1512,AV1551,AV1590,AV1629,AV1668,AV1707,AV1746,AV1785,AV1824,AV1863,AV1902,AV1941,AV1980,AV2019,AV2058,AV2097,AV2136,AV2175,AV2214,AV2253,AV2292,AV2331,AV2370,AV2409,AV2448,AV2487,AV2526,AV2565,AV2604,AV2643,AV2682,AV2721,AV2760,AV2799,AV2838,AV2877,AV2916,AV2955,AV2994,AV3033,AV3072,AV3111,AV3150,AV3189,AV3228,AV3267,AV3306,AV3345,AV3384,AV3423,AV3462,AV3501,AV3540,AV3579,AV3618,AV3657,AV3696,AV3735,AV3774,AV3813,AV3852,AV3891,AV3930,AV3969,AV4008,AV4047,AV4086,AV4125,AV4164,AV4203,AV4242,AV4281,AV4320,AV4359,AV4398,AV4437,AV4476,AV4515,AV4554,AV4593,AV4632,AV4671,AV4710,AV4749,AV4788,AV4827,AV4866,AV4905,AV4944,AV4983,AV5022,AV5061,AV5100,AV5139,AV5178,AV5217,AV5256,AV5295,AV5334,AV5373,AV5412,AV5451,AV5490,AV5529,AV5568,AV5607,AV5646,AV5685,AV5724,AV5763,AV5802,AV5841,AV5880,AV5919,AV5958,AV5997,AV6036,AV6075,AV6114,AV6153,AV6192,AV6231,AV6270,AV6309,AV6348,AV6387,AV6426,AV6465,AV6504,AV6543,AV6582,AV6621,AV6660,AV6699,AV6738,AV6777,AV6816,AV6855,AV6933,AV6972,AV7011,AV7050,AV7089,AV7128,AV7167,AV6894,AV7596,AV7713,AV8064,AV8103,AV8142,AV7440,AV7323,AV7518,AV7869,AV7635,AV7206,AV8025,AV8181,AV8337,AV8571)</f>
        <v>0</v>
      </c>
      <c r="AW8689" s="159">
        <f t="shared" si="502"/>
        <v>0</v>
      </c>
      <c r="AX8689" s="25"/>
      <c r="AY8689" s="25"/>
      <c r="AZ8689" s="25"/>
      <c r="BA8689" s="159">
        <f>SUBTOTAL(9,BA30,BA69,BA108,BA147,BA186,BA225,BA264,BA303,BA342,BA381,BA420,BA459,BA498,BA537,BA576,BA615,BA654,BA693,BA732,BA771,BA810,BA849,BA888,BA927,BA966,BA1005,BA1044,BA1083,BA1122,BA1161,BA1200,BA1239,BA1278,BA1317,BA1356,BA1395,BA1434,BA1473,BA1512,BA1551,BA1590,BA1629,BA1668,BA1707,BA1746,BA1785,BA1824,BA1863,BA1902,BA1941,BA1980,BA2019,BA2058,BA2097,BA2136,BA2175,BA2214,BA2253,BA2292,BA2331,BA2370,BA2409,BA2448,BA2487,BA2526,BA2565,BA2604,BA2643,BA2682,BA2721,BA2760,BA2799,BA2838,BA2877,BA2916,BA2955,BA2994,BA3033,BA3072,BA3111,BA3150,BA3189,BA3228,BA3267,BA3306,BA3345,BA3384,BA3423,BA3462,BA3501,BA3540,BA3579,BA3618,BA3657,BA3696,BA3735,BA3774,BA3813,BA3852,BA3891,BA3930,BA3969,BA4008,BA4047,BA4086,BA4125,BA4164,BA4203,BA4242,BA4281,BA4320,BA4359,BA4398,BA4437,BA4476,BA4515,BA4554,BA4593,BA4632,BA4671,BA4710,BA4749,BA4788,BA4827,BA4866,BA4905,BA4944,BA4983,BA5022,BA5061,BA5100,BA5139,BA5178,BA5217,BA5256,BA5295,BA5334,BA5373,BA5412,BA5451,BA5490,BA5529,BA5568,BA5607,BA5646,BA5685,BA5724,BA5763,BA5802,BA5841,BA5880,BA5919,BA5958,BA5997,BA6036,BA6075,BA6114,BA6153,BA6192,BA6231,BA6270,BA6309,BA6348,BA6387,BA6426,BA6465,BA6504,BA6543,BA6582,BA6621,BA6660,BA6699,BA6738,BA6777,BA6816,BA6855,BA6933,BA6972,BA7011,BA7050,BA7089,BA7128,BA7167,BA6894,BA7206,BA7323,BA7362,BA7401,BA7440,BA7479,BA7518,BA74863,BA7557,BA75253,BA7596,BA7635,BA7674,BA7713,BA7752,BA7791,BA7830,BA7869,BA7908,BA7947,BA7986,BA8025,BA8064,BA8103,BA8142,BA8181,BA8220,BA8259,BA8298,BA8337,BA8376,BA8415,BA8454,BA8493,BA8532,BA8571,BA8610,BA8649,BA7284,BA7245)</f>
        <v>0</v>
      </c>
      <c r="BB8689" s="159">
        <f>SUBTOTAL(9,BB30,BB69,BB108,BB147,BB186,BB225,BB264,BB303,BB342,BB381,BB420,BB459,BB498,BB537,BB576,BB615,BB654,BB693,BB732,BB771,BB810,BB849,BB888,BB927,BB966,BB1005,BB1044,BB1083,BB1122,BB1161,BB1200,BB1239,BB1278,BB1317,BB1356,BB1395,BB1434,BB1473,BB1512,BB1551,BB1590,BB1629,BB1668,BB1707,BB1746,BB1785,BB1824,BB1863,BB1902,BB1941,BB1980,BB2019,BB2058,BB2097,BB2136,BB2175,BB2214,BB2253,BB2292,BB2331,BB2370,BB2409,BB2448,BB2487,BB2526,BB2565,BB2604,BB2643,BB2682,BB2721,BB2760,BB2799,BB2838,BB2877,BB2916,BB2955,BB2994,BB3033,BB3072,BB3111,BB3150,BB3189,BB3228,BB3267,BB3306,BB3345,BB3384,BB3423,BB3462,BB3501,BB3540,BB3579,BB3618,BB3657,BB3696,BB3735,BB3774,BB3813,BB3852,BB3891,BB3930,BB3969,BB4008,BB4047,BB4086,BB4125,BB4164,BB4203,BB4242,BB4281,BB4320,BB4359,BB4398,BB4437,BB4476,BB4515,BB4554,BB4593,BB4632,BB4671,BB4710,BB4749,BB4788,BB4827,BB4866,BB4905,BB4944,BB4983,BB5022,BB5061,BB5100,BB5139,BB5178,BB5217,BB5256,BB5295,BB5334,BB5373,BB5412,BB5451,BB5490,BB5529,BB5568,BB5607,BB5646,BB5685,BB5724,BB5763,BB5802,BB5841,BB5880,BB5919,BB5958,BB5997,BB6036,BB6075,BB6114,BB6153,BB6192,BB6231,BB6270,BB6309,BB6348,BB6387,BB6426,BB6465,BB6504,BB6543,BB6582,BB6621,BB6660,BB6699,BB6738,BB6777,BB6816,BB6855,BB6933,BB6972,BB7011,BB7050,BB7089,BB7128,BB7167,BB6894,BB7206,BB7323,BB7362,BB7401,BB7440,BB7479,BB7518,BB74863,BB7557,BB75253,BB7596,BB7635,BB7674,BB7713,BB7752,BB7791,BB7830,BB7869,BB7908,BB7947,BB7986,BB8025,BB8064,BB8103,BB8142,BB8181,BB8220,BB8259,BB8298,BB8337,BB8376,BB8415,BB8454,BB8493,BB8532,BB8571,BB8610,BB8649,BB7284,BB7245)</f>
        <v>0</v>
      </c>
      <c r="BC8689" s="25"/>
      <c r="BD8689" s="25"/>
      <c r="BE8689" s="25"/>
      <c r="BF8689" s="159">
        <f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,BF6894,BF7206,BF7323,BF7362,BF7401,BF7440,BF7479,BF7518,BF74863,BF7557,BF75253,BF7596,BF7635,BF7674,BF7713,BF7752,BF7791,BF7830,BF7869,BF7908,BF7947,BF7986,BF8025,BF8064,BF8103,BF8142,BF8181,BF8220,BF8259,BF8298,BF8337,BF8376,BF8415,BF8454,BF8493,BF8532,BF8571,BF8610,BF8649,BF7284,BF7245)</f>
        <v>0</v>
      </c>
      <c r="BG8689" s="159">
        <f>SUBTOTAL(9,BG30,BG69,BG108,BG147,BG186,BG225,BG264,BG303,BG342,BG381,BG420,BG459,BG498,BG537,BG576,BG615,BG654,BG693,BG732,BG771,BG810,BG849,BG888,BG927,BG966,BG1005,BG1044,BG1083,BG1122,BG1161,BG1200,BG1239,BG1278,BG1317,BG1356,BG1395,BG1434,BG1473,BG1512,BG1551,BG1590,BG1629,BG1668,BG1707,BG1746,BG1785,BG1824,BG1863,BG1902,BG1941,BG1980,BG2019,BG2058,BG2097,BG2136,BG2175,BG2214,BG2253,BG2292,BG2331,BG2370,BG2409,BG2448,BG2487,BG2526,BG2565,BG2604,BG2643,BG2682,BG2721,BG2760,BG2799,BG2838,BG2877,BG2916,BG2955,BG2994,BG3033,BG3072,BG3111,BG3150,BG3189,BG3228,BG3267,BG3306,BG3345,BG3384,BG3423,BG3462,BG3501,BG3540,BG3579,BG3618,BG3657,BG3696,BG3735,BG3774,BG3813,BG3852,BG3891,BG3930,BG3969,BG4008,BG4047,BG4086,BG4125,BG4164,BG4203,BG4242,BG4281,BG4320,BG4359,BG4398,BG4437,BG4476,BG4515,BG4554,BG4593,BG4632,BG4671,BG4710,BG4749,BG4788,BG4827,BG4866,BG4905,BG4944,BG4983,BG5022,BG5061,BG5100,BG5139,BG5178,BG5217,BG5256,BG5295,BG5334,BG5373,BG5412,BG5451,BG5490,BG5529,BG5568,BG5607,BG5646,BG5685,BG5724,BG5763,BG5802,BG5841,BG5880,BG5919,BG5958,BG5997,BG6036,BG6075,BG6114,BG6153,BG6192,BG6231,BG6270,BG6309,BG6348,BG6387,BG6426,BG6465,BG6504,BG6543,BG6582,BG6621,BG6660,BG6699,BG6738,BG6777,BG6816,BG6855,BG6933,BG6972,BG7011,BG7050,BG7089,BG7128,BG7167,BG6894,BG7206,BG7323,BG7362,BG7401,BG7440,BG7479,BG7518,BG74863,BG7557,BG75253,BG7596,BG7635,BG7674,BG7713,BG7752,BG7791,BG7830,BG7869,BG7908,BG7947,BG7986,BG8025,BG8064,BG8103,BG8142,BG8181,BG8220,BG8259,BG8298,BG8337,BG8376,BG8415,BG8454,BG8493,BG8532,BG8571,BG8610,BG8649,BG7284,BG7245)</f>
        <v>0</v>
      </c>
      <c r="BH8689" s="25"/>
      <c r="BI8689" s="25"/>
      <c r="BJ8689" s="25"/>
      <c r="BK8689" s="159">
        <f>SUBTOTAL(9,BK30,BK69,BK108,BK147,BK186,BK225,BK264,BK303,BK342,BK381,BK420,BK459,BK498,BK537,BK576,BK615,BK654,BK693,BK732,BK771,BK810,BK849,BK888,BK927,BK966,BK1005,BK1044,BK1083,BK1122,BK1161,BK1200,BK1239,BK1278,BK1317,BK1356,BK1395,BK1434,BK1473,BK1512,BK1551,BK1590,BK1629,BK1668,BK1707,BK1746,BK1785,BK1824,BK1863,BK1902,BK1941,BK1980,BK2019,BK2058,BK2097,BK2136,BK2175,BK2214,BK2253,BK2292,BK2331,BK2370,BK2409,BK2448,BK2487,BK2526,BK2565,BK2604,BK2643,BK2682,BK2721,BK2760,BK2799,BK2838,BK2877,BK2916,BK2955,BK2994,BK3033,BK3072,BK3111,BK3150,BK3189,BK3228,BK3267,BK3306,BK3345,BK3384,BK3423,BK3462,BK3501,BK3540,BK3579,BK3618,BK3657,BK3696,BK3735,BK3774,BK3813,BK3852,BK3891,BK3930,BK3969,BK4008,BK4047,BK4086,BK4125,BK4164,BK4203,BK4242,BK4281,BK4320,BK4359,BK4398,BK4437,BK4476,BK4515,BK4554,BK4593,BK4632,BK4671,BK4710,BK4749,BK4788,BK4827,BK4866,BK4905,BK4944,BK4983,BK5022,BK5061,BK5100,BK5139,BK5178,BK5217,BK5256,BK5295,BK5334,BK5373,BK5412,BK5451,BK5490,BK5529,BK5568,BK5607,BK5646,BK5685,BK5724,BK5763,BK5802,BK5841,BK5880,BK5919,BK5958,BK5997,BK6036,BK6075,BK6114,BK6153,BK6192,BK6231,BK6270,BK6309,BK6348,BK6387,BK6426,BK6465,BK6504,BK6543,BK6582,BK6621,BK6660,BK6699,BK6738,BK6777,BK6816,BK6855,BK6933,BK6972,BK7011,BK7050,BK7089,BK7128,BK7167,BK6894,BK7206,BK7323,BK7362,BK7401,BK7440,BK7479,BK7518,BK74863,BK7557,BK75253,BK7596,BK7635,BK7674,BK7713,BK7752,BK7791,BK7830,BK7869,BK7908,BK7947,BK7986,BK8025,BK8064,BK8103,BK8142,BK8181,BK8220,BK8259,BK8298,BK8337,BK8376,BK8415,BK8454,BK8493,BK8532,BK8571,BK8610,BK8649,BK7284,BK7245)</f>
        <v>0</v>
      </c>
      <c r="BL8689" s="159">
        <f>SUBTOTAL(9,BL30,BL69,BL108,BL147,BL186,BL225,BL264,BL303,BL342,BL381,BL420,BL459,BL498,BL537,BL576,BL615,BL654,BL693,BL732,BL771,BL810,BL849,BL888,BL927,BL966,BL1005,BL1044,BL1083,BL1122,BL1161,BL1200,BL1239,BL1278,BL1317,BL1356,BL1395,BL1434,BL1473,BL1512,BL1551,BL1590,BL1629,BL1668,BL1707,BL1746,BL1785,BL1824,BL1863,BL1902,BL1941,BL1980,BL2019,BL2058,BL2097,BL2136,BL2175,BL2214,BL2253,BL2292,BL2331,BL2370,BL2409,BL2448,BL2487,BL2526,BL2565,BL2604,BL2643,BL2682,BL2721,BL2760,BL2799,BL2838,BL2877,BL2916,BL2955,BL2994,BL3033,BL3072,BL3111,BL3150,BL3189,BL3228,BL3267,BL3306,BL3345,BL3384,BL3423,BL3462,BL3501,BL3540,BL3579,BL3618,BL3657,BL3696,BL3735,BL3774,BL3813,BL3852,BL3891,BL3930,BL3969,BL4008,BL4047,BL4086,BL4125,BL4164,BL4203,BL4242,BL4281,BL4320,BL4359,BL4398,BL4437,BL4476,BL4515,BL4554,BL4593,BL4632,BL4671,BL4710,BL4749,BL4788,BL4827,BL4866,BL4905,BL4944,BL4983,BL5022,BL5061,BL5100,BL5139,BL5178,BL5217,BL5256,BL5295,BL5334,BL5373,BL5412,BL5451,BL5490,BL5529,BL5568,BL5607,BL5646,BL5685,BL5724,BL5763,BL5802,BL5841,BL5880,BL5919,BL5958,BL5997,BL6036,BL6075,BL6114,BL6153,BL6192,BL6231,BL6270,BL6309,BL6348,BL6387,BL6426,BL6465,BL6504,BL6543,BL6582,BL6621,BL6660,BL6699,BL6738,BL6777,BL6816,BL6855,BL6933,BL6972,BL7011,BL7050,BL7089,BL7128,BL7167,BL6894,BL7206,BL7323,BL7362,BL7401,BL7440,BL7479,BL7518,BL74863,BL7557,BL75253,BL7596,BL7635,BL7674,BL7713,BL7752,BL7791,BL7830,BL7869,BL7908,BL7947,BL7986,BL8025,BL8064,BL8103,BL8142,BL8181,BL8220,BL8259,BL8298,BL8337,BL8376,BL8415,BL8454,BL8493,BL8532,BL8571,BL8610,BL8649,BL7284,BL7245)</f>
        <v>0</v>
      </c>
      <c r="BM8689" s="25"/>
      <c r="BN8689" s="25"/>
      <c r="BO8689" s="25"/>
      <c r="BP8689" s="159">
        <f>SUBTOTAL(9,BP30,BP69,BP108,BP147,BP186,BP225,BP264,BP303,BP342,BP381,BP420,BP459,BP498,BP537,BP576,BP615,BP654,BP693,BP732,BP771,BP810,BP849,BP888,BP927,BP966,BP1005,BP1044,BP1083,BP1122,BP1161,BP1200,BP1239,BP1278,BP1317,BP1356,BP1395,BP1434,BP1473,BP1512,BP1551,BP1590,BP1629,BP1668,BP1707,BP1746,BP1785,BP1824,BP1863,BP1902,BP1941,BP1980,BP2019,BP2058,BP2097,BP2136,BP2175,BP2214,BP2253,BP2292,BP2331,BP2370,BP2409,BP2448,BP2487,BP2526,BP2565,BP2604,BP2643,BP2682,BP2721,BP2760,BP2799,BP2838,BP2877,BP2916,BP2955,BP2994,BP3033,BP3072,BP3111,BP3150,BP3189,BP3228,BP3267,BP3306,BP3345,BP3384,BP3423,BP3462,BP3501,BP3540,BP3579,BP3618,BP3657,BP3696,BP3735,BP3774,BP3813,BP3852,BP3891,BP3930,BP3969,BP4008,BP4047,BP4086,BP4125,BP4164,BP4203,BP4242,BP4281,BP4320,BP4359,BP4398,BP4437,BP4476,BP4515,BP4554,BP4593,BP4632,BP4671,BP4710,BP4749,BP4788,BP4827,BP4866,BP4905,BP4944,BP4983,BP5022,BP5061,BP5100,BP5139,BP5178,BP5217,BP5256,BP5295,BP5334,BP5373,BP5412,BP5451,BP5490,BP5529,BP5568,BP5607,BP5646,BP5685,BP5724,BP5763,BP5802,BP5841,BP5880,BP5919,BP5958,BP5997,BP6036,BP6075,BP6114,BP6153,BP6192,BP6231,BP6270,BP6309,BP6348,BP6387,BP6426,BP6465,BP6504,BP6543,BP6582,BP6621,BP6660,BP6699,BP6738,BP6777,BP6816,BP6855,BP6933,BP6972,BP7011,BP7050,BP7089,BP7128,BP7167,BP6894,BP7206,BP7323,BP7362,BP7401,BP7440,BP7479,BP7518,BP74863,BP7557,BP75253,BP7596,BP7635,BP7674,BP7713,BP7752,BP7791,BP7830,BP7869,BP7908,BP7947,BP7986,BP8025,BP8064,BP8103,BP8142,BP8181,BP8220,BP8259,BP8298,BP8337,BP8376,BP8415,BP8454,BP8493,BP8532,BP8571,BP8610,BP8649,BP7284,BP7245)</f>
        <v>0</v>
      </c>
      <c r="BQ8689" s="159">
        <f>SUBTOTAL(9,BQ30,BQ69,BQ108,BQ147,BQ186,BQ225,BQ264,BQ303,BQ342,BQ381,BQ420,BQ459,BQ498,BQ537,BQ576,BQ615,BQ654,BQ693,BQ732,BQ771,BQ810,BQ849,BQ888,BQ927,BQ966,BQ1005,BQ1044,BQ1083,BQ1122,BQ1161,BQ1200,BQ1239,BQ1278,BQ1317,BQ1356,BQ1395,BQ1434,BQ1473,BQ1512,BQ1551,BQ1590,BQ1629,BQ1668,BQ1707,BQ1746,BQ1785,BQ1824,BQ1863,BQ1902,BQ1941,BQ1980,BQ2019,BQ2058,BQ2097,BQ2136,BQ2175,BQ2214,BQ2253,BQ2292,BQ2331,BQ2370,BQ2409,BQ2448,BQ2487,BQ2526,BQ2565,BQ2604,BQ2643,BQ2682,BQ2721,BQ2760,BQ2799,BQ2838,BQ2877,BQ2916,BQ2955,BQ2994,BQ3033,BQ3072,BQ3111,BQ3150,BQ3189,BQ3228,BQ3267,BQ3306,BQ3345,BQ3384,BQ3423,BQ3462,BQ3501,BQ3540,BQ3579,BQ3618,BQ3657,BQ3696,BQ3735,BQ3774,BQ3813,BQ3852,BQ3891,BQ3930,BQ3969,BQ4008,BQ4047,BQ4086,BQ4125,BQ4164,BQ4203,BQ4242,BQ4281,BQ4320,BQ4359,BQ4398,BQ4437,BQ4476,BQ4515,BQ4554,BQ4593,BQ4632,BQ4671,BQ4710,BQ4749,BQ4788,BQ4827,BQ4866,BQ4905,BQ4944,BQ4983,BQ5022,BQ5061,BQ5100,BQ5139,BQ5178,BQ5217,BQ5256,BQ5295,BQ5334,BQ5373,BQ5412,BQ5451,BQ5490,BQ5529,BQ5568,BQ5607,BQ5646,BQ5685,BQ5724,BQ5763,BQ5802,BQ5841,BQ5880,BQ5919,BQ5958,BQ5997,BQ6036,BQ6075,BQ6114,BQ6153,BQ6192,BQ6231,BQ6270,BQ6309,BQ6348,BQ6387,BQ6426,BQ6465,BQ6504,BQ6543,BQ6582,BQ6621,BQ6660,BQ6699,BQ6738,BQ6777,BQ6816,BQ6855,BQ6933,BQ6972,BQ7011,BQ7050,BQ7089,BQ7128,BQ7167,BQ6894,BQ7206,BQ7323,BQ7362,BQ7401,BQ7440,BQ7479,BQ7518,BQ74863,BQ7557,BQ75253,BQ7596,BQ7635,BQ7674,BQ7713,BQ7752,BQ7791,BQ7830,BQ7869,BQ7908,BQ7947,BQ7986,BQ8025,BQ8064,BQ8103,BQ8142,BQ8181,BQ8220,BQ8259,BQ8298,BQ8337,BQ8376,BQ8415,BQ8454,BQ8493,BQ8532,BQ8571,BQ8610,BQ8649,BQ7284,BQ7245)</f>
        <v>0</v>
      </c>
      <c r="BR8689" s="25"/>
      <c r="BS8689" s="25"/>
      <c r="BT8689" s="25"/>
      <c r="BU8689" s="159">
        <f>SUBTOTAL(9,BU30,BU69,BU108,BU147,BU186,BU225,BU264,BU303,BU342,BU381,BU420,BU459,BU498,BU537,BU576,BU615,BU654,BU693,BU732,BU771,BU810,BU849,BU888,BU927,BU966,BU1005,BU1044,BU1083,BU1122,BU1161,BU1200,BU1239,BU1278,BU1317,BU1356,BU1395,BU1434,BU1473,BU1512,BU1551,BU1590,BU1629,BU1668,BU1707,BU1746,BU1785,BU1824,BU1863,BU1902,BU1941,BU1980,BU2019,BU2058,BU2097,BU2136,BU2175,BU2214,BU2253,BU2292,BU2331,BU2370,BU2409,BU2448,BU2487,BU2526,BU2565,BU2604,BU2643,BU2682,BU2721,BU2760,BU2799,BU2838,BU2877,BU2916,BU2955,BU2994,BU3033,BU3072,BU3111,BU3150,BU3189,BU3228,BU3267,BU3306,BU3345,BU3384,BU3423,BU3462,BU3501,BU3540,BU3579,BU3618,BU3657,BU3696,BU3735,BU3774,BU3813,BU3852,BU3891,BU3930,BU3969,BU4008,BU4047,BU4086,BU4125,BU4164,BU4203,BU4242,BU4281,BU4320,BU4359,BU4398,BU4437,BU4476,BU4515,BU4554,BU4593,BU4632,BU4671,BU4710,BU4749,BU4788,BU4827,BU4866,BU4905,BU4944,BU4983,BU5022,BU5061,BU5100,BU5139,BU5178,BU5217,BU5256,BU5295,BU5334,BU5373,BU5412,BU5451,BU5490,BU5529,BU5568,BU5607,BU5646,BU5685,BU5724,BU5763,BU5802,BU5841,BU5880,BU5919,BU5958,BU5997,BU6036,BU6075,BU6114,BU6153,BU6192,BU6231,BU6270,BU6309,BU6348,BU6387,BU6426,BU6465,BU6504,BU6543,BU6582,BU6621,BU6660,BU6699,BU6738,BU6777,BU6816,BU6855,BU6933,BU6972,BU7011,BU7050,BU7089,BU7128,BU7167,BU6894,BU7206,BU7323,BU7362,BU7401,BU7440,BU7479,BU7518,BU74863,BU7557,BU75253,BU7596,BU7635,BU7674,BU7713,BU7752,BU7791,BU7830,BU7869,BU7908,BU7947,BU7986,BU8025,BU8064,BU8103,BU8142,BU8181,BU8220,BU8259,BU8298,BU8337,BU8376,BU8415,BU8454,BU8493,BU8532,BU8571,BU8610,BU8649,BU7284,BU7245)</f>
        <v>0</v>
      </c>
      <c r="BV8689" s="159">
        <f>SUBTOTAL(9,BV30,BV69,BV108,BV147,BV186,BV225,BV264,BV303,BV342,BV381,BV420,BV459,BV498,BV537,BV576,BV615,BV654,BV693,BV732,BV771,BV810,BV849,BV888,BV927,BV966,BV1005,BV1044,BV1083,BV1122,BV1161,BV1200,BV1239,BV1278,BV1317,BV1356,BV1395,BV1434,BV1473,BV1512,BV1551,BV1590,BV1629,BV1668,BV1707,BV1746,BV1785,BV1824,BV1863,BV1902,BV1941,BV1980,BV2019,BV2058,BV2097,BV2136,BV2175,BV2214,BV2253,BV2292,BV2331,BV2370,BV2409,BV2448,BV2487,BV2526,BV2565,BV2604,BV2643,BV2682,BV2721,BV2760,BV2799,BV2838,BV2877,BV2916,BV2955,BV2994,BV3033,BV3072,BV3111,BV3150,BV3189,BV3228,BV3267,BV3306,BV3345,BV3384,BV3423,BV3462,BV3501,BV3540,BV3579,BV3618,BV3657,BV3696,BV3735,BV3774,BV3813,BV3852,BV3891,BV3930,BV3969,BV4008,BV4047,BV4086,BV4125,BV4164,BV4203,BV4242,BV4281,BV4320,BV4359,BV4398,BV4437,BV4476,BV4515,BV4554,BV4593,BV4632,BV4671,BV4710,BV4749,BV4788,BV4827,BV4866,BV4905,BV4944,BV4983,BV5022,BV5061,BV5100,BV5139,BV5178,BV5217,BV5256,BV5295,BV5334,BV5373,BV5412,BV5451,BV5490,BV5529,BV5568,BV5607,BV5646,BV5685,BV5724,BV5763,BV5802,BV5841,BV5880,BV5919,BV5958,BV5997,BV6036,BV6075,BV6114,BV6153,BV6192,BV6231,BV6270,BV6309,BV6348,BV6387,BV6426,BV6465,BV6504,BV6543,BV6582,BV6621,BV6660,BV6699,BV6738,BV6777,BV6816,BV6855,BV6933,BV6972,BV7011,BV7050,BV7089,BV7128,BV7167,BV6894,BV7206,BV7323,BV7362,BV7401,BV7440,BV7479,BV7518,BV74863,BV7557,BV75253,BV7596,BV7635,BV7674,BV7713,BV7752,BV7791,BV7830,BV7869,BV7908,BV7947,BV7986,BV8025,BV8064,BV8103,BV8142,BV8181,BV8220,BV8259,BV8298,BV8337,BV8376,BV8415,BV8454,BV8493,BV8532,BV8571,BV8610,BV8649,BV7284,BV7245)</f>
        <v>0</v>
      </c>
    </row>
    <row r="8690" spans="1:74" s="23" customFormat="1" ht="25.5" hidden="1" customHeight="1" x14ac:dyDescent="0.3">
      <c r="A8690" s="25"/>
      <c r="B8690" s="25"/>
      <c r="C8690" s="25"/>
      <c r="D8690" s="25" t="s">
        <v>317</v>
      </c>
      <c r="E8690" s="25"/>
      <c r="F8690" s="25"/>
      <c r="G8690" s="25"/>
      <c r="H8690" s="24">
        <v>2024</v>
      </c>
      <c r="I8690" s="25" t="s">
        <v>316</v>
      </c>
      <c r="J8690" s="25" t="s">
        <v>348</v>
      </c>
      <c r="K8690" s="25" t="s">
        <v>320</v>
      </c>
      <c r="L8690" s="159">
        <f t="shared" si="467"/>
        <v>0</v>
      </c>
      <c r="M8690" s="159">
        <f t="shared" si="468"/>
        <v>0</v>
      </c>
      <c r="N8690" s="159"/>
      <c r="O8690" s="25"/>
      <c r="P8690" s="25"/>
      <c r="Q8690" s="25"/>
      <c r="R8690" s="161">
        <f t="shared" si="488"/>
        <v>0</v>
      </c>
      <c r="S8690" s="159">
        <f t="shared" si="491"/>
        <v>0</v>
      </c>
      <c r="T8690" s="25"/>
      <c r="U8690" s="25"/>
      <c r="V8690" s="25"/>
      <c r="W8690" s="161">
        <f t="shared" si="470"/>
        <v>0</v>
      </c>
      <c r="X8690" s="159">
        <f t="shared" si="470"/>
        <v>0</v>
      </c>
      <c r="Y8690" s="25"/>
      <c r="Z8690" s="25"/>
      <c r="AA8690" s="25"/>
      <c r="AB8690" s="159">
        <f t="shared" si="471"/>
        <v>0</v>
      </c>
      <c r="AC8690" s="159">
        <f t="shared" si="471"/>
        <v>0</v>
      </c>
      <c r="AD8690" s="25"/>
      <c r="AE8690" s="25"/>
      <c r="AF8690" s="25"/>
      <c r="AG8690" s="159">
        <f t="shared" si="472"/>
        <v>0</v>
      </c>
      <c r="AH8690" s="159">
        <f t="shared" si="472"/>
        <v>0</v>
      </c>
      <c r="AI8690" s="25"/>
      <c r="AJ8690" s="25"/>
      <c r="AK8690" s="25"/>
      <c r="AL8690" s="159">
        <f>SUBTOTAL(9,AL31,AL70,AL109,AL148,AL187,AL226,AL265,AL304,AL343,AL382,AL421,AL460,AL499,AL538,AL577,AL616,AL655,AL694,AL733,AL772,AL811,AL850,AL889,AL928,AL967,AL1006,AL1045,AL1084,AL1123,AL1162,AL1201,AL1240,AL1279,AL1318,AL1357,AL1396,AL1435,AL1474,AL1513,AL1552,AL1591,AL1630,AL1669,AL1708,AL1747,AL1786,AL1825,AL1864,AL1903,AL1942,AL1981,AL2020,AL2059,AL2098,AL2137,AL2176,AL2215,AL2254,AL2293,AL2332,AL2371,AL2410,AL2449,AL2488,AL2527,AL2566,AL2605,AL2644,AL2683,AL2722,AL2761,AL2800,AL2839,AL2878,AL2917,AL2956,AL2995,AL3034,AL3073,AL3112,AL3151,AL3190,AL3229,AL3268,AL3307,AL3346,AL3385,AL3424,AL3463,AL3502,AL3541,AL3580,AL3619,AL3658,AL3697,AL3736,AL3775,AL3814,AL3853,AL3892,AL3931,AL3970,AL4009,AL4048,AL4087,AL4126,AL4165,AL4204,AL4243,AL4282,AL4321,AL4360,AL4399,AL4438,AL4477,AL4516,AL4555,AL4594,AL4633,AL4672,AL4711,AL4750,AL4789,AL4828,AL4867,AL4906,AL4945,AL4984,AL5023,AL5062,AL5101,AL5140,AL5179,AL5218,AL5257,AL5296,AL5335,AL5374,AL5413,AL5452,AL5491,AL5530,AL5569,AL5608,AL5647,AL5686,AL5725,AL5764,AL5803,AL5842,AL5881,AL5920,AL5959,AL5998,AL6037,AL6076,AL6115,AL6154,AL6193,AL6232,AL6271,AL6310,AL6349,AL6388,AL6427,AL6466,AL6505,AL6544,AL6583,AL6622,AL6661,AL6700,AL6739,AL6778,AL6817,AL6856,AL6934,AL6973,AL7012,AL7051,AL7090,AL7129,AL7168)</f>
        <v>0</v>
      </c>
      <c r="AM8690" s="159">
        <f>SUBTOTAL(9,AM31,AM70,AM109,AM148,AM187,AM226,AM265,AM304,AM343,AM382,AM421,AM460,AM499,AM538,AM577,AM616,AM655,AM694,AM733,AM772,AM811,AM850,AM889,AM928,AM967,AM1006,AM1045,AM1084,AM1123,AM1162,AM1201,AM1240,AM1279,AM1318,AM1357,AM1396,AM1435,AM1474,AM1513,AM1552,AM1591,AM1630,AM1669,AM1708,AM1747,AM1786,AM1825,AM1864,AM1903,AM1942,AM1981,AM2020,AM2059,AM2098,AM2137,AM2176,AM2215,AM2254,AM2293,AM2332,AM2371,AM2410,AM2449,AM2488,AM2527,AM2566,AM2605,AM2644,AM2683,AM2722,AM2761,AM2800,AM2839,AM2878,AM2917,AM2956,AM2995,AM3034,AM3073,AM3112,AM3151,AM3190,AM3229,AM3268,AM3307,AM3346,AM3385,AM3424,AM3463,AM3502,AM3541,AM3580,AM3619,AM3658,AM3697,AM3736,AM3775,AM3814,AM3853,AM3892,AM3931,AM3970,AM4009,AM4048,AM4087,AM4126,AM4165,AM4204,AM4243,AM4282,AM4321,AM4360,AM4399,AM4438,AM4477,AM4516,AM4555,AM4594,AM4633,AM4672,AM4711,AM4750,AM4789,AM4828,AM4867,AM4906,AM4945,AM4984,AM5023,AM5062,AM5101,AM5140,AM5179,AM5218,AM5257,AM5296,AM5335,AM5374,AM5413,AM5452,AM5491,AM5530,AM5569,AM5608,AM5647,AM5686,AM5725,AM5764,AM5803,AM5842,AM5881,AM5920,AM5959,AM5998,AM6037,AM6076,AM6115,AM6154,AM6193,AM6232,AM6271,AM6310,AM6349,AM6388,AM6427,AM6466,AM6505,AM6544,AM6583,AM6622,AM6661,AM6700,AM6739,AM6778,AM6817,AM6856,AM6934,AM6973,AM7012,AM7051,AM7090,AM7129,AM7168,AM7597,AM8104)</f>
        <v>0</v>
      </c>
      <c r="AN8690" s="25"/>
      <c r="AO8690" s="25"/>
      <c r="AP8690" s="25"/>
      <c r="AQ8690" s="159">
        <f>SUBTOTAL(9,AQ31,AQ70,AQ109,AQ148,AQ187,AQ226,AQ265,AQ304,AQ343,AQ382,AQ421,AQ460,AQ499,AQ538,AQ577,AQ616,AQ655,AQ694,AQ733,AQ772,AQ811,AQ850,AQ889,AQ928,AQ967,AQ1006,AQ1045,AQ1084,AQ1123,AQ1162,AQ1201,AQ1240,AQ1279,AQ1318,AQ1357,AQ1396,AQ1435,AQ1474,AQ1513,AQ1552,AQ1591,AQ1630,AQ1669,AQ1708,AQ1747,AQ1786,AQ1825,AQ1864,AQ1903,AQ1942,AQ1981,AQ2020,AQ2059,AQ2098,AQ2137,AQ2176,AQ2215,AQ2254,AQ2293,AQ2332,AQ2371,AQ2410,AQ2449,AQ2488,AQ2527,AQ2566,AQ2605,AQ2644,AQ2683,AQ2722,AQ2761,AQ2800,AQ2839,AQ2878,AQ2917,AQ2956,AQ2995,AQ3034,AQ3073,AQ3112,AQ3151,AQ3190,AQ3229,AQ3268,AQ3307,AQ3346,AQ3385,AQ3424,AQ3463,AQ3502,AQ3541,AQ3580,AQ3619,AQ3658,AQ3697,AQ3736,AQ3775,AQ3814,AQ3853,AQ3892,AQ3931,AQ3970,AQ4009,AQ4048,AQ4087,AQ4126,AQ4165,AQ4204,AQ4243,AQ4282,AQ4321,AQ4360,AQ4399,AQ4438,AQ4477,AQ4516,AQ4555,AQ4594,AQ4633,AQ4672,AQ4711,AQ4750,AQ4789,AQ4828,AQ4867,AQ4906,AQ4945,AQ4984,AQ5023,AQ5062,AQ5101,AQ5140,AQ5179,AQ5218,AQ5257,AQ5296,AQ5335,AQ5374,AQ5413,AQ5452,AQ5491,AQ5530,AQ5569,AQ5608,AQ5647,AQ5686,AQ5725,AQ5764,AQ5803,AQ5842,AQ5881,AQ5920,AQ5959,AQ5998,AQ6037,AQ6076,AQ6115,AQ6154,AQ6193,AQ6232,AQ6271,AQ6310,AQ6349,AQ6388,AQ6427,AQ6466,AQ6505,AQ6544,AQ6583,AQ6622,AQ6661,AQ6700,AQ6739,AQ6778,AQ6817,AQ6856,AQ6934,AQ6973,AQ7012,AQ7051,AQ7090,AQ7129,AQ7168,AQ6895,AQ7597,AQ7714,AQ8065,AQ8104,AQ8143)</f>
        <v>0</v>
      </c>
      <c r="AR8690" s="159">
        <f>SUBTOTAL(9,AR31,AR70,AR109,AR148,AR187,AR226,AR265,AR304,AR343,AR382,AR421,AR460,AR499,AR538,AR577,AR616,AR655,AR694,AR733,AR772,AR811,AR850,AR889,AR928,AR967,AR1006,AR1045,AR1084,AR1123,AR1162,AR1201,AR1240,AR1279,AR1318,AR1357,AR1396,AR1435,AR1474,AR1513,AR1552,AR1591,AR1630,AR1669,AR1708,AR1747,AR1786,AR1825,AR1864,AR1903,AR1942,AR1981,AR2020,AR2059,AR2098,AR2137,AR2176,AR2215,AR2254,AR2293,AR2332,AR2371,AR2410,AR2449,AR2488,AR2527,AR2566,AR2605,AR2644,AR2683,AR2722,AR2761,AR2800,AR2839,AR2878,AR2917,AR2956,AR2995,AR3034,AR3073,AR3112,AR3151,AR3190,AR3229,AR3268,AR3307,AR3346,AR3385,AR3424,AR3463,AR3502,AR3541,AR3580,AR3619,AR3658,AR3697,AR3736,AR3775,AR3814,AR3853,AR3892,AR3931,AR3970,AR4009,AR4048,AR4087,AR4126,AR4165,AR4204,AR4243,AR4282,AR4321,AR4360,AR4399,AR4438,AR4477,AR4516,AR4555,AR4594,AR4633,AR4672,AR4711,AR4750,AR4789,AR4828,AR4867,AR4906,AR4945,AR4984,AR5023,AR5062,AR5101,AR5140,AR5179,AR5218,AR5257,AR5296,AR5335,AR5374,AR5413,AR5452,AR5491,AR5530,AR5569,AR5608,AR5647,AR5686,AR5725,AR5764,AR5803,AR5842,AR5881,AR5920,AR5959,AR5998,AR6037,AR6076,AR6115,AR6154,AR6193,AR6232,AR6271,AR6310,AR6349,AR6388,AR6427,AR6466,AR6505,AR6544,AR6583,AR6622,AR6661,AR6700,AR6739,AR6778,AR6817,AR6856,AR6934,AR6973,AR7012,AR7051,AR7090,AR7129,AR7168,AR6895,AR7597,AR7714,AR8065,AR8104,AR8143)</f>
        <v>0</v>
      </c>
      <c r="AS8690" s="159"/>
      <c r="AT8690" s="159"/>
      <c r="AU8690" s="159"/>
      <c r="AV8690" s="159">
        <f t="shared" si="502"/>
        <v>0</v>
      </c>
      <c r="AW8690" s="159">
        <f t="shared" si="502"/>
        <v>0</v>
      </c>
      <c r="AX8690" s="25"/>
      <c r="AY8690" s="25"/>
      <c r="AZ8690" s="25"/>
      <c r="BA8690" s="159">
        <f>SUBTOTAL(9,BA31,BA70,BA109,BA148,BA187,BA226,BA265,BA304,BA343,BA382,BA421,BA460,BA499,BA538,BA577,BA616,BA655,BA694,BA733,BA772,BA811,BA850,BA889,BA928,BA967,BA1006,BA1045,BA1084,BA1123,BA1162,BA1201,BA1240,BA1279,BA1318,BA1357,BA1396,BA1435,BA1474,BA1513,BA1552,BA1591,BA1630,BA1669,BA1708,BA1747,BA1786,BA1825,BA1864,BA1903,BA1942,BA1981,BA2020,BA2059,BA2098,BA2137,BA2176,BA2215,BA2254,BA2293,BA2332,BA2371,BA2410,BA2449,BA2488,BA2527,BA2566,BA2605,BA2644,BA2683,BA2722,BA2761,BA2800,BA2839,BA2878,BA2917,BA2956,BA2995,BA3034,BA3073,BA3112,BA3151,BA3190,BA3229,BA3268,BA3307,BA3346,BA3385,BA3424,BA3463,BA3502,BA3541,BA3580,BA3619,BA3658,BA3697,BA3736,BA3775,BA3814,BA3853,BA3892,BA3931,BA3970,BA4009,BA4048,BA4087,BA4126,BA4165,BA4204,BA4243,BA4282,BA4321,BA4360,BA4399,BA4438,BA4477,BA4516,BA4555,BA4594,BA4633,BA4672,BA4711,BA4750,BA4789,BA4828,BA4867,BA4906,BA4945,BA4984,BA5023,BA5062,BA5101,BA5140,BA5179,BA5218,BA5257,BA5296,BA5335,BA5374,BA5413,BA5452,BA5491,BA5530,BA5569,BA5608,BA5647,BA5686,BA5725,BA5764,BA5803,BA5842,BA5881,BA5920,BA5959,BA5998,BA6037,BA6076,BA6115,BA6154,BA6193,BA6232,BA6271,BA6310,BA6349,BA6388,BA6427,BA6466,BA6505,BA6544,BA6583,BA6622,BA6661,BA6700,BA6739,BA6778,BA6817,BA6856,BA6934,BA6973,BA7012,BA7051,BA7090,BA7129,BA7168,BA6895,BA7207,BA7324,BA7363,BA7402,BA7441,BA7480,BA7519,BA7558,BA7597,BA7636,BA7675,BA7714,BA7753,BA7792,BA7831,BA7870,BA7909,BA7948,BA7987,BA8026,BA8065,BA8104,BA8143,BA8182,BA8221,BA8260,BA8299,BA8338,BA8377,BA8416,BA8455,BA8494,BA8533,BA8572,BA8611,BA8650,BA7285,BA7246)</f>
        <v>0</v>
      </c>
      <c r="BB8690" s="159">
        <f>SUBTOTAL(9,BB31,BB70,BB109,BB148,BB187,BB226,BB265,BB304,BB343,BB382,BB421,BB460,BB499,BB538,BB577,BB616,BB655,BB694,BB733,BB772,BB811,BB850,BB889,BB928,BB967,BB1006,BB1045,BB1084,BB1123,BB1162,BB1201,BB1240,BB1279,BB1318,BB1357,BB1396,BB1435,BB1474,BB1513,BB1552,BB1591,BB1630,BB1669,BB1708,BB1747,BB1786,BB1825,BB1864,BB1903,BB1942,BB1981,BB2020,BB2059,BB2098,BB2137,BB2176,BB2215,BB2254,BB2293,BB2332,BB2371,BB2410,BB2449,BB2488,BB2527,BB2566,BB2605,BB2644,BB2683,BB2722,BB2761,BB2800,BB2839,BB2878,BB2917,BB2956,BB2995,BB3034,BB3073,BB3112,BB3151,BB3190,BB3229,BB3268,BB3307,BB3346,BB3385,BB3424,BB3463,BB3502,BB3541,BB3580,BB3619,BB3658,BB3697,BB3736,BB3775,BB3814,BB3853,BB3892,BB3931,BB3970,BB4009,BB4048,BB4087,BB4126,BB4165,BB4204,BB4243,BB4282,BB4321,BB4360,BB4399,BB4438,BB4477,BB4516,BB4555,BB4594,BB4633,BB4672,BB4711,BB4750,BB4789,BB4828,BB4867,BB4906,BB4945,BB4984,BB5023,BB5062,BB5101,BB5140,BB5179,BB5218,BB5257,BB5296,BB5335,BB5374,BB5413,BB5452,BB5491,BB5530,BB5569,BB5608,BB5647,BB5686,BB5725,BB5764,BB5803,BB5842,BB5881,BB5920,BB5959,BB5998,BB6037,BB6076,BB6115,BB6154,BB6193,BB6232,BB6271,BB6310,BB6349,BB6388,BB6427,BB6466,BB6505,BB6544,BB6583,BB6622,BB6661,BB6700,BB6739,BB6778,BB6817,BB6856,BB6934,BB6973,BB7012,BB7051,BB7090,BB7129,BB7168,BB6895,BB7207,BB7324,BB7363,BB7402,BB7441,BB7480,BB7519,BB7558,BB7597,BB7636,BB7675,BB7714,BB7753,BB7792,BB7831,BB7870,BB7909,BB7948,BB7987,BB8026,BB8065,BB8104,BB8143,BB8182,BB8221,BB8260,BB8299,BB8338,BB8377,BB8416,BB8455,BB8494,BB8533,BB8572,BB8611,BB8650,BB7285,BB7246)</f>
        <v>0</v>
      </c>
      <c r="BC8690" s="25"/>
      <c r="BD8690" s="25"/>
      <c r="BE8690" s="25"/>
      <c r="BF8690" s="159">
        <f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,BF6895,BF7207,BF7324,BF7363,BF7402,BF7441,BF7480,BF7519,BF7558,BF7597,BF7636,BF7675,BF7714,BF7753,BF7792,BF7831,BF7870,BF7909,BF7948,BF7987,BF8026,BF8065,BF8104,BF8143,BF8182,BF8221,BF8260,BF8299,BF8338,BF8377,BF8416,BF8455,BF8494,BF8533,BF8572,BF8611,BF8650,BF7285,BF7246)</f>
        <v>0</v>
      </c>
      <c r="BG8690" s="159">
        <f>SUBTOTAL(9,BG31,BG70,BG109,BG148,BG187,BG226,BG265,BG304,BG343,BG382,BG421,BG460,BG499,BG538,BG577,BG616,BG655,BG694,BG733,BG772,BG811,BG850,BG889,BG928,BG967,BG1006,BG1045,BG1084,BG1123,BG1162,BG1201,BG1240,BG1279,BG1318,BG1357,BG1396,BG1435,BG1474,BG1513,BG1552,BG1591,BG1630,BG1669,BG1708,BG1747,BG1786,BG1825,BG1864,BG1903,BG1942,BG1981,BG2020,BG2059,BG2098,BG2137,BG2176,BG2215,BG2254,BG2293,BG2332,BG2371,BG2410,BG2449,BG2488,BG2527,BG2566,BG2605,BG2644,BG2683,BG2722,BG2761,BG2800,BG2839,BG2878,BG2917,BG2956,BG2995,BG3034,BG3073,BG3112,BG3151,BG3190,BG3229,BG3268,BG3307,BG3346,BG3385,BG3424,BG3463,BG3502,BG3541,BG3580,BG3619,BG3658,BG3697,BG3736,BG3775,BG3814,BG3853,BG3892,BG3931,BG3970,BG4009,BG4048,BG4087,BG4126,BG4165,BG4204,BG4243,BG4282,BG4321,BG4360,BG4399,BG4438,BG4477,BG4516,BG4555,BG4594,BG4633,BG4672,BG4711,BG4750,BG4789,BG4828,BG4867,BG4906,BG4945,BG4984,BG5023,BG5062,BG5101,BG5140,BG5179,BG5218,BG5257,BG5296,BG5335,BG5374,BG5413,BG5452,BG5491,BG5530,BG5569,BG5608,BG5647,BG5686,BG5725,BG5764,BG5803,BG5842,BG5881,BG5920,BG5959,BG5998,BG6037,BG6076,BG6115,BG6154,BG6193,BG6232,BG6271,BG6310,BG6349,BG6388,BG6427,BG6466,BG6505,BG6544,BG6583,BG6622,BG6661,BG6700,BG6739,BG6778,BG6817,BG6856,BG6934,BG6973,BG7012,BG7051,BG7090,BG7129,BG7168,BG6895,BG7207,BG7324,BG7363,BG7402,BG7441,BG7480,BG7519,BG7558,BG7597,BG7636,BG7675,BG7714,BG7753,BG7792,BG7831,BG7870,BG7909,BG7948,BG7987,BG8026,BG8065,BG8104,BG8143,BG8182,BG8221,BG8260,BG8299,BG8338,BG8377,BG8416,BG8455,BG8494,BG8533,BG8572,BG8611,BG8650,BG7285,BG7246)</f>
        <v>0</v>
      </c>
      <c r="BH8690" s="25"/>
      <c r="BI8690" s="25"/>
      <c r="BJ8690" s="25"/>
      <c r="BK8690" s="159">
        <f>SUBTOTAL(9,BK31,BK70,BK109,BK148,BK187,BK226,BK265,BK304,BK343,BK382,BK421,BK460,BK499,BK538,BK577,BK616,BK655,BK694,BK733,BK772,BK811,BK850,BK889,BK928,BK967,BK1006,BK1045,BK1084,BK1123,BK1162,BK1201,BK1240,BK1279,BK1318,BK1357,BK1396,BK1435,BK1474,BK1513,BK1552,BK1591,BK1630,BK1669,BK1708,BK1747,BK1786,BK1825,BK1864,BK1903,BK1942,BK1981,BK2020,BK2059,BK2098,BK2137,BK2176,BK2215,BK2254,BK2293,BK2332,BK2371,BK2410,BK2449,BK2488,BK2527,BK2566,BK2605,BK2644,BK2683,BK2722,BK2761,BK2800,BK2839,BK2878,BK2917,BK2956,BK2995,BK3034,BK3073,BK3112,BK3151,BK3190,BK3229,BK3268,BK3307,BK3346,BK3385,BK3424,BK3463,BK3502,BK3541,BK3580,BK3619,BK3658,BK3697,BK3736,BK3775,BK3814,BK3853,BK3892,BK3931,BK3970,BK4009,BK4048,BK4087,BK4126,BK4165,BK4204,BK4243,BK4282,BK4321,BK4360,BK4399,BK4438,BK4477,BK4516,BK4555,BK4594,BK4633,BK4672,BK4711,BK4750,BK4789,BK4828,BK4867,BK4906,BK4945,BK4984,BK5023,BK5062,BK5101,BK5140,BK5179,BK5218,BK5257,BK5296,BK5335,BK5374,BK5413,BK5452,BK5491,BK5530,BK5569,BK5608,BK5647,BK5686,BK5725,BK5764,BK5803,BK5842,BK5881,BK5920,BK5959,BK5998,BK6037,BK6076,BK6115,BK6154,BK6193,BK6232,BK6271,BK6310,BK6349,BK6388,BK6427,BK6466,BK6505,BK6544,BK6583,BK6622,BK6661,BK6700,BK6739,BK6778,BK6817,BK6856,BK6934,BK6973,BK7012,BK7051,BK7090,BK7129,BK7168,BK6895,BK7207,BK7324,BK7363,BK7402,BK7441,BK7480,BK7519,BK7558,BK7597,BK7636,BK7675,BK7714,BK7753,BK7792,BK7831,BK7870,BK7909,BK7948,BK7987,BK8026,BK8065,BK8104,BK8143,BK8182,BK8221,BK8260,BK8299,BK8338,BK8377,BK8416,BK8455,BK8494,BK8533,BK8572,BK8611,BK8650,BK7285,BK7246)</f>
        <v>0</v>
      </c>
      <c r="BL8690" s="159">
        <f>SUBTOTAL(9,BL31,BL70,BL109,BL148,BL187,BL226,BL265,BL304,BL343,BL382,BL421,BL460,BL499,BL538,BL577,BL616,BL655,BL694,BL733,BL772,BL811,BL850,BL889,BL928,BL967,BL1006,BL1045,BL1084,BL1123,BL1162,BL1201,BL1240,BL1279,BL1318,BL1357,BL1396,BL1435,BL1474,BL1513,BL1552,BL1591,BL1630,BL1669,BL1708,BL1747,BL1786,BL1825,BL1864,BL1903,BL1942,BL1981,BL2020,BL2059,BL2098,BL2137,BL2176,BL2215,BL2254,BL2293,BL2332,BL2371,BL2410,BL2449,BL2488,BL2527,BL2566,BL2605,BL2644,BL2683,BL2722,BL2761,BL2800,BL2839,BL2878,BL2917,BL2956,BL2995,BL3034,BL3073,BL3112,BL3151,BL3190,BL3229,BL3268,BL3307,BL3346,BL3385,BL3424,BL3463,BL3502,BL3541,BL3580,BL3619,BL3658,BL3697,BL3736,BL3775,BL3814,BL3853,BL3892,BL3931,BL3970,BL4009,BL4048,BL4087,BL4126,BL4165,BL4204,BL4243,BL4282,BL4321,BL4360,BL4399,BL4438,BL4477,BL4516,BL4555,BL4594,BL4633,BL4672,BL4711,BL4750,BL4789,BL4828,BL4867,BL4906,BL4945,BL4984,BL5023,BL5062,BL5101,BL5140,BL5179,BL5218,BL5257,BL5296,BL5335,BL5374,BL5413,BL5452,BL5491,BL5530,BL5569,BL5608,BL5647,BL5686,BL5725,BL5764,BL5803,BL5842,BL5881,BL5920,BL5959,BL5998,BL6037,BL6076,BL6115,BL6154,BL6193,BL6232,BL6271,BL6310,BL6349,BL6388,BL6427,BL6466,BL6505,BL6544,BL6583,BL6622,BL6661,BL6700,BL6739,BL6778,BL6817,BL6856,BL6934,BL6973,BL7012,BL7051,BL7090,BL7129,BL7168,BL6895,BL7207,BL7324,BL7363,BL7402,BL7441,BL7480,BL7519,BL7558,BL7597,BL7636,BL7675,BL7714,BL7753,BL7792,BL7831,BL7870,BL7909,BL7948,BL7987,BL8026,BL8065,BL8104,BL8143,BL8182,BL8221,BL8260,BL8299,BL8338,BL8377,BL8416,BL8455,BL8494,BL8533,BL8572,BL8611,BL8650,BL7285,BL7246)</f>
        <v>0</v>
      </c>
      <c r="BM8690" s="25"/>
      <c r="BN8690" s="25"/>
      <c r="BO8690" s="25"/>
      <c r="BP8690" s="159">
        <f>SUBTOTAL(9,BP31,BP70,BP109,BP148,BP187,BP226,BP265,BP304,BP343,BP382,BP421,BP460,BP499,BP538,BP577,BP616,BP655,BP694,BP733,BP772,BP811,BP850,BP889,BP928,BP967,BP1006,BP1045,BP1084,BP1123,BP1162,BP1201,BP1240,BP1279,BP1318,BP1357,BP1396,BP1435,BP1474,BP1513,BP1552,BP1591,BP1630,BP1669,BP1708,BP1747,BP1786,BP1825,BP1864,BP1903,BP1942,BP1981,BP2020,BP2059,BP2098,BP2137,BP2176,BP2215,BP2254,BP2293,BP2332,BP2371,BP2410,BP2449,BP2488,BP2527,BP2566,BP2605,BP2644,BP2683,BP2722,BP2761,BP2800,BP2839,BP2878,BP2917,BP2956,BP2995,BP3034,BP3073,BP3112,BP3151,BP3190,BP3229,BP3268,BP3307,BP3346,BP3385,BP3424,BP3463,BP3502,BP3541,BP3580,BP3619,BP3658,BP3697,BP3736,BP3775,BP3814,BP3853,BP3892,BP3931,BP3970,BP4009,BP4048,BP4087,BP4126,BP4165,BP4204,BP4243,BP4282,BP4321,BP4360,BP4399,BP4438,BP4477,BP4516,BP4555,BP4594,BP4633,BP4672,BP4711,BP4750,BP4789,BP4828,BP4867,BP4906,BP4945,BP4984,BP5023,BP5062,BP5101,BP5140,BP5179,BP5218,BP5257,BP5296,BP5335,BP5374,BP5413,BP5452,BP5491,BP5530,BP5569,BP5608,BP5647,BP5686,BP5725,BP5764,BP5803,BP5842,BP5881,BP5920,BP5959,BP5998,BP6037,BP6076,BP6115,BP6154,BP6193,BP6232,BP6271,BP6310,BP6349,BP6388,BP6427,BP6466,BP6505,BP6544,BP6583,BP6622,BP6661,BP6700,BP6739,BP6778,BP6817,BP6856,BP6934,BP6973,BP7012,BP7051,BP7090,BP7129,BP7168,BP6895,BP7207,BP7324,BP7363,BP7402,BP7441,BP7480,BP7519,BP7558,BP7597,BP7636,BP7675,BP7714,BP7753,BP7792,BP7831,BP7870,BP7909,BP7948,BP7987,BP8026,BP8065,BP8104,BP8143,BP8182,BP8221,BP8260,BP8299,BP8338,BP8377,BP8416,BP8455,BP8494,BP8533,BP8572,BP8611,BP8650,BP7285,BP7246)</f>
        <v>0</v>
      </c>
      <c r="BQ8690" s="159">
        <f>SUBTOTAL(9,BQ31,BQ70,BQ109,BQ148,BQ187,BQ226,BQ265,BQ304,BQ343,BQ382,BQ421,BQ460,BQ499,BQ538,BQ577,BQ616,BQ655,BQ694,BQ733,BQ772,BQ811,BQ850,BQ889,BQ928,BQ967,BQ1006,BQ1045,BQ1084,BQ1123,BQ1162,BQ1201,BQ1240,BQ1279,BQ1318,BQ1357,BQ1396,BQ1435,BQ1474,BQ1513,BQ1552,BQ1591,BQ1630,BQ1669,BQ1708,BQ1747,BQ1786,BQ1825,BQ1864,BQ1903,BQ1942,BQ1981,BQ2020,BQ2059,BQ2098,BQ2137,BQ2176,BQ2215,BQ2254,BQ2293,BQ2332,BQ2371,BQ2410,BQ2449,BQ2488,BQ2527,BQ2566,BQ2605,BQ2644,BQ2683,BQ2722,BQ2761,BQ2800,BQ2839,BQ2878,BQ2917,BQ2956,BQ2995,BQ3034,BQ3073,BQ3112,BQ3151,BQ3190,BQ3229,BQ3268,BQ3307,BQ3346,BQ3385,BQ3424,BQ3463,BQ3502,BQ3541,BQ3580,BQ3619,BQ3658,BQ3697,BQ3736,BQ3775,BQ3814,BQ3853,BQ3892,BQ3931,BQ3970,BQ4009,BQ4048,BQ4087,BQ4126,BQ4165,BQ4204,BQ4243,BQ4282,BQ4321,BQ4360,BQ4399,BQ4438,BQ4477,BQ4516,BQ4555,BQ4594,BQ4633,BQ4672,BQ4711,BQ4750,BQ4789,BQ4828,BQ4867,BQ4906,BQ4945,BQ4984,BQ5023,BQ5062,BQ5101,BQ5140,BQ5179,BQ5218,BQ5257,BQ5296,BQ5335,BQ5374,BQ5413,BQ5452,BQ5491,BQ5530,BQ5569,BQ5608,BQ5647,BQ5686,BQ5725,BQ5764,BQ5803,BQ5842,BQ5881,BQ5920,BQ5959,BQ5998,BQ6037,BQ6076,BQ6115,BQ6154,BQ6193,BQ6232,BQ6271,BQ6310,BQ6349,BQ6388,BQ6427,BQ6466,BQ6505,BQ6544,BQ6583,BQ6622,BQ6661,BQ6700,BQ6739,BQ6778,BQ6817,BQ6856,BQ6934,BQ6973,BQ7012,BQ7051,BQ7090,BQ7129,BQ7168,BQ6895,BQ7207,BQ7324,BQ7363,BQ7402,BQ7441,BQ7480,BQ7519,BQ7558,BQ7597,BQ7636,BQ7675,BQ7714,BQ7753,BQ7792,BQ7831,BQ7870,BQ7909,BQ7948,BQ7987,BQ8026,BQ8065,BQ8104,BQ8143,BQ8182,BQ8221,BQ8260,BQ8299,BQ8338,BQ8377,BQ8416,BQ8455,BQ8494,BQ8533,BQ8572,BQ8611,BQ8650,BQ7285,BQ7246)</f>
        <v>0</v>
      </c>
      <c r="BR8690" s="25"/>
      <c r="BS8690" s="25"/>
      <c r="BT8690" s="25"/>
      <c r="BU8690" s="159">
        <f>SUBTOTAL(9,BU31,BU70,BU109,BU148,BU187,BU226,BU265,BU304,BU343,BU382,BU421,BU460,BU499,BU538,BU577,BU616,BU655,BU694,BU733,BU772,BU811,BU850,BU889,BU928,BU967,BU1006,BU1045,BU1084,BU1123,BU1162,BU1201,BU1240,BU1279,BU1318,BU1357,BU1396,BU1435,BU1474,BU1513,BU1552,BU1591,BU1630,BU1669,BU1708,BU1747,BU1786,BU1825,BU1864,BU1903,BU1942,BU1981,BU2020,BU2059,BU2098,BU2137,BU2176,BU2215,BU2254,BU2293,BU2332,BU2371,BU2410,BU2449,BU2488,BU2527,BU2566,BU2605,BU2644,BU2683,BU2722,BU2761,BU2800,BU2839,BU2878,BU2917,BU2956,BU2995,BU3034,BU3073,BU3112,BU3151,BU3190,BU3229,BU3268,BU3307,BU3346,BU3385,BU3424,BU3463,BU3502,BU3541,BU3580,BU3619,BU3658,BU3697,BU3736,BU3775,BU3814,BU3853,BU3892,BU3931,BU3970,BU4009,BU4048,BU4087,BU4126,BU4165,BU4204,BU4243,BU4282,BU4321,BU4360,BU4399,BU4438,BU4477,BU4516,BU4555,BU4594,BU4633,BU4672,BU4711,BU4750,BU4789,BU4828,BU4867,BU4906,BU4945,BU4984,BU5023,BU5062,BU5101,BU5140,BU5179,BU5218,BU5257,BU5296,BU5335,BU5374,BU5413,BU5452,BU5491,BU5530,BU5569,BU5608,BU5647,BU5686,BU5725,BU5764,BU5803,BU5842,BU5881,BU5920,BU5959,BU5998,BU6037,BU6076,BU6115,BU6154,BU6193,BU6232,BU6271,BU6310,BU6349,BU6388,BU6427,BU6466,BU6505,BU6544,BU6583,BU6622,BU6661,BU6700,BU6739,BU6778,BU6817,BU6856,BU6934,BU6973,BU7012,BU7051,BU7090,BU7129,BU7168,BU6895,BU7207,BU7324,BU7363,BU7402,BU7441,BU7480,BU7519,BU7558,BU7597,BU7636,BU7675,BU7714,BU7753,BU7792,BU7831,BU7870,BU7909,BU7948,BU7987,BU8026,BU8065,BU8104,BU8143,BU8182,BU8221,BU8260,BU8299,BU8338,BU8377,BU8416,BU8455,BU8494,BU8533,BU8572,BU8611,BU8650,BU7285,BU7246)</f>
        <v>0</v>
      </c>
      <c r="BV8690" s="159">
        <f>SUBTOTAL(9,BV31,BV70,BV109,BV148,BV187,BV226,BV265,BV304,BV343,BV382,BV421,BV460,BV499,BV538,BV577,BV616,BV655,BV694,BV733,BV772,BV811,BV850,BV889,BV928,BV967,BV1006,BV1045,BV1084,BV1123,BV1162,BV1201,BV1240,BV1279,BV1318,BV1357,BV1396,BV1435,BV1474,BV1513,BV1552,BV1591,BV1630,BV1669,BV1708,BV1747,BV1786,BV1825,BV1864,BV1903,BV1942,BV1981,BV2020,BV2059,BV2098,BV2137,BV2176,BV2215,BV2254,BV2293,BV2332,BV2371,BV2410,BV2449,BV2488,BV2527,BV2566,BV2605,BV2644,BV2683,BV2722,BV2761,BV2800,BV2839,BV2878,BV2917,BV2956,BV2995,BV3034,BV3073,BV3112,BV3151,BV3190,BV3229,BV3268,BV3307,BV3346,BV3385,BV3424,BV3463,BV3502,BV3541,BV3580,BV3619,BV3658,BV3697,BV3736,BV3775,BV3814,BV3853,BV3892,BV3931,BV3970,BV4009,BV4048,BV4087,BV4126,BV4165,BV4204,BV4243,BV4282,BV4321,BV4360,BV4399,BV4438,BV4477,BV4516,BV4555,BV4594,BV4633,BV4672,BV4711,BV4750,BV4789,BV4828,BV4867,BV4906,BV4945,BV4984,BV5023,BV5062,BV5101,BV5140,BV5179,BV5218,BV5257,BV5296,BV5335,BV5374,BV5413,BV5452,BV5491,BV5530,BV5569,BV5608,BV5647,BV5686,BV5725,BV5764,BV5803,BV5842,BV5881,BV5920,BV5959,BV5998,BV6037,BV6076,BV6115,BV6154,BV6193,BV6232,BV6271,BV6310,BV6349,BV6388,BV6427,BV6466,BV6505,BV6544,BV6583,BV6622,BV6661,BV6700,BV6739,BV6778,BV6817,BV6856,BV6934,BV6973,BV7012,BV7051,BV7090,BV7129,BV7168,BV6895,BV7207,BV7324,BV7363,BV7402,BV7441,BV7480,BV7519,BV7558,BV7597,BV7636,BV7675,BV7714,BV7753,BV7792,BV7831,BV7870,BV7909,BV7948,BV7987,BV8026,BV8065,BV8104,BV8143,BV8182,BV8221,BV8260,BV8299,BV8338,BV8377,BV8416,BV8455,BV8494,BV8533,BV8572,BV8611,BV8650,BV7285,BV7246)</f>
        <v>0</v>
      </c>
    </row>
    <row r="8691" spans="1:74" s="23" customFormat="1" ht="27.75" hidden="1" customHeight="1" x14ac:dyDescent="0.3">
      <c r="A8691" s="25"/>
      <c r="B8691" s="25"/>
      <c r="C8691" s="25"/>
      <c r="D8691" s="25" t="s">
        <v>317</v>
      </c>
      <c r="E8691" s="25"/>
      <c r="F8691" s="25"/>
      <c r="G8691" s="25"/>
      <c r="H8691" s="24">
        <v>2024</v>
      </c>
      <c r="I8691" s="25" t="s">
        <v>282</v>
      </c>
      <c r="J8691" s="25" t="s">
        <v>272</v>
      </c>
      <c r="K8691" s="25" t="s">
        <v>321</v>
      </c>
      <c r="L8691" s="159">
        <f t="shared" si="467"/>
        <v>0</v>
      </c>
      <c r="M8691" s="159">
        <f t="shared" si="468"/>
        <v>0</v>
      </c>
      <c r="N8691" s="159"/>
      <c r="O8691" s="25"/>
      <c r="P8691" s="25"/>
      <c r="Q8691" s="25"/>
      <c r="R8691" s="160">
        <f t="shared" si="488"/>
        <v>0</v>
      </c>
      <c r="S8691" s="159">
        <f t="shared" si="491"/>
        <v>0</v>
      </c>
      <c r="T8691" s="25"/>
      <c r="U8691" s="25"/>
      <c r="V8691" s="25"/>
      <c r="W8691" s="160">
        <f t="shared" si="470"/>
        <v>0</v>
      </c>
      <c r="X8691" s="159">
        <f t="shared" si="470"/>
        <v>0</v>
      </c>
      <c r="Y8691" s="25"/>
      <c r="Z8691" s="25"/>
      <c r="AA8691" s="25"/>
      <c r="AB8691" s="159">
        <f t="shared" si="471"/>
        <v>0</v>
      </c>
      <c r="AC8691" s="159">
        <f t="shared" si="471"/>
        <v>0</v>
      </c>
      <c r="AD8691" s="25"/>
      <c r="AE8691" s="25"/>
      <c r="AF8691" s="25"/>
      <c r="AG8691" s="160">
        <f t="shared" si="472"/>
        <v>0</v>
      </c>
      <c r="AH8691" s="159">
        <f t="shared" si="472"/>
        <v>0</v>
      </c>
      <c r="AI8691" s="25"/>
      <c r="AJ8691" s="25"/>
      <c r="AK8691" s="25"/>
      <c r="AL8691" s="159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7013,AL7052,AL7091,AL7130,AL7169)</f>
        <v>0</v>
      </c>
      <c r="AM8691" s="159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7013,AM7052,AM7091,AM7130,AM7169)</f>
        <v>0</v>
      </c>
      <c r="AN8691" s="25"/>
      <c r="AO8691" s="25"/>
      <c r="AP8691" s="25"/>
      <c r="AQ8691" s="159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6935,AQ6974,AQ7013,AQ7052,AQ7091,AQ7130,AQ7169,AQ6896,AQ7598,AQ7715,AQ8066,AQ8105,AQ8144)</f>
        <v>0</v>
      </c>
      <c r="AR8691" s="159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6935,AR6974,AR7013,AR7052,AR7091,AR7130,AR7169,AR6896,AR7598,AR7715,AR8066,AR8105,AR8144)</f>
        <v>0</v>
      </c>
      <c r="AS8691" s="159"/>
      <c r="AT8691" s="159"/>
      <c r="AU8691" s="159"/>
      <c r="AV8691" s="159">
        <f t="shared" si="502"/>
        <v>0</v>
      </c>
      <c r="AW8691" s="159">
        <f t="shared" si="502"/>
        <v>0</v>
      </c>
      <c r="AX8691" s="25"/>
      <c r="AY8691" s="25"/>
      <c r="AZ8691" s="25"/>
      <c r="BA8691" s="159">
        <f>SUBTOTAL(9,BA32,BA71,BA110,BA149,BA188,BA227,BA266,BA305,BA344,BA383,BA422,BA461,BA500,BA539,BA578,BA617,BA656,BA695,BA734,BA773,BA812,BA851,BA890,BA929,BA968,BA1007,BA1046,BA1085,BA1124,BA1163,BA1202,BA1241,BA1280,BA1319,BA1358,BA1397,BA1436,BA1475,BA1514,BA1553,BA1592,BA1631,BA1670,BA1709,BA1748,BA1787,BA1826,BA1865,BA1904,BA1943,BA1982,BA2021,BA2060,BA2099,BA2138,BA2177,BA2216,BA2255,BA2294,BA2333,BA2372,BA2411,BA2450,BA2489,BA2528,BA2567,BA2606,BA2645,BA2684,BA2723,BA2762,BA2801,BA2840,BA2879,BA2918,BA2957,BA2996,BA3035,BA3074,BA3113,BA3152,BA3191,BA3230,BA3269,BA3308,BA3347,BA3386,BA3425,BA3464,BA3503,BA3542,BA3581,BA3620,BA3659,BA3698,BA3737,BA3776,BA3815,BA3854,BA3893,BA3932,BA3971,BA4010,BA4049,BA4088,BA4127,BA4166,BA4205,BA4244,BA4283,BA4322,BA4361,BA4400,BA4439,BA4478,BA4517,BA4556,BA4595,BA4634,BA4673,BA4712,BA4751,BA4790,BA4829,BA4868,BA4907,BA4946,BA4985,BA5024,BA5063,BA5102,BA5141,BA5180,BA5219,BA5258,BA5297,BA5336,BA5375,BA5414,BA5453,BA5492,BA5531,BA5570,BA5609,BA5648,BA5687,BA5726,BA5765,BA5804,BA5843,BA5882,BA5921,BA5960,BA5999,BA6038,BA6077,BA6116,BA6155,BA6194,BA6233,BA6272,BA6311,BA6350,BA6389,BA6428,BA6467,BA6506,BA6545,BA6584,BA6623,BA6662,BA6701,BA6740,BA6779,BA6818,BA6857,BA6935,BA6974,BA7013,BA7052,BA7091,BA7130,BA7169,BA6896,BA7208,BA7325,BA7364,BA7403,BA7442,BA7481,BA7520,BA7559,BA7598,BA7637,BA7676,BA7715,BA7754,BA7793,BA7832,BA7871,BA7910,BA7949,BA7988,BA8027,BA8066,BA8105,BA8144,BA8183,BA8222,BA8261,BA8300,BA8339,BA8378,BA8417,BA8456,BA8495,BA8534,BA8573,BA8612,BA8651,BA7286,BA7247)</f>
        <v>0</v>
      </c>
      <c r="BB8691" s="159">
        <f>SUBTOTAL(9,BB32,BB71,BB110,BB149,BB188,BB227,BB266,BB305,BB344,BB383,BB422,BB461,BB500,BB539,BB578,BB617,BB656,BB695,BB734,BB773,BB812,BB851,BB890,BB929,BB968,BB1007,BB1046,BB1085,BB1124,BB1163,BB1202,BB1241,BB1280,BB1319,BB1358,BB1397,BB1436,BB1475,BB1514,BB1553,BB1592,BB1631,BB1670,BB1709,BB1748,BB1787,BB1826,BB1865,BB1904,BB1943,BB1982,BB2021,BB2060,BB2099,BB2138,BB2177,BB2216,BB2255,BB2294,BB2333,BB2372,BB2411,BB2450,BB2489,BB2528,BB2567,BB2606,BB2645,BB2684,BB2723,BB2762,BB2801,BB2840,BB2879,BB2918,BB2957,BB2996,BB3035,BB3074,BB3113,BB3152,BB3191,BB3230,BB3269,BB3308,BB3347,BB3386,BB3425,BB3464,BB3503,BB3542,BB3581,BB3620,BB3659,BB3698,BB3737,BB3776,BB3815,BB3854,BB3893,BB3932,BB3971,BB4010,BB4049,BB4088,BB4127,BB4166,BB4205,BB4244,BB4283,BB4322,BB4361,BB4400,BB4439,BB4478,BB4517,BB4556,BB4595,BB4634,BB4673,BB4712,BB4751,BB4790,BB4829,BB4868,BB4907,BB4946,BB4985,BB5024,BB5063,BB5102,BB5141,BB5180,BB5219,BB5258,BB5297,BB5336,BB5375,BB5414,BB5453,BB5492,BB5531,BB5570,BB5609,BB5648,BB5687,BB5726,BB5765,BB5804,BB5843,BB5882,BB5921,BB5960,BB5999,BB6038,BB6077,BB6116,BB6155,BB6194,BB6233,BB6272,BB6311,BB6350,BB6389,BB6428,BB6467,BB6506,BB6545,BB6584,BB6623,BB6662,BB6701,BB6740,BB6779,BB6818,BB6857,BB6935,BB6974,BB7013,BB7052,BB7091,BB7130,BB7169,BB6896,BB7208,BB7325,BB7364,BB7403,BB7442,BB7481,BB7520,BB7559,BB7598,BB7637,BB7676,BB7715,BB7754,BB7793,BB7832,BB7871,BB7910,BB7949,BB7988,BB8027,BB8066,BB8105,BB8144,BB8183,BB8222,BB8261,BB8300,BB8339,BB8378,BB8417,BB8456,BB8495,BB8534,BB8573,BB8612,BB8651,BB7286,BB7247)</f>
        <v>0</v>
      </c>
      <c r="BC8691" s="25"/>
      <c r="BD8691" s="25"/>
      <c r="BE8691" s="25"/>
      <c r="BF8691" s="159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6935,BF6974,BF7013,BF7052,BF7091,BF7130,BF7169,BF6896,BF7208,BF7325,BF7364,BF7403,BF7442,BF7481,BF7520,BF7559,BF7598,BF7637,BF7676,BF7715,BF7754,BF7793,BF7832,BF7871,BF7910,BF7949,BF7988,BF8027,BF8066,BF8105,BF8144,BF8183,BF8222,BF8261,BF8300,BF8339,BF8378,BF8417,BF8456,BF8495,BF8534,BF8573,BF8612,BF8651,BF7286,BF7247)</f>
        <v>0</v>
      </c>
      <c r="BG8691" s="159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6935,BG6974,BG7013,BG7052,BG7091,BG7130,BG7169,BG6896,BG7208,BG7325,BG7364,BG7403,BG7442,BG7481,BG7520,BG7559,BG7598,BG7637,BG7676,BG7715,BG7754,BG7793,BG7832,BG7871,BG7910,BG7949,BG7988,BG8027,BG8066,BG8105,BG8144,BG8183,BG8222,BG8261,BG8300,BG8339,BG8378,BG8417,BG8456,BG8495,BG8534,BG8573,BG8612,BG8651,BG7286,BG7247)</f>
        <v>0</v>
      </c>
      <c r="BH8691" s="25"/>
      <c r="BI8691" s="25"/>
      <c r="BJ8691" s="25"/>
      <c r="BK8691" s="159">
        <f>SUBTOTAL(9,BK32,BK71,BK110,BK149,BK188,BK227,BK266,BK305,BK344,BK383,BK422,BK461,BK500,BK539,BK578,BK617,BK656,BK695,BK734,BK773,BK812,BK851,BK890,BK929,BK968,BK1007,BK1046,BK1085,BK1124,BK1163,BK1202,BK1241,BK1280,BK1319,BK1358,BK1397,BK1436,BK1475,BK1514,BK1553,BK1592,BK1631,BK1670,BK1709,BK1748,BK1787,BK1826,BK1865,BK1904,BK1943,BK1982,BK2021,BK2060,BK2099,BK2138,BK2177,BK2216,BK2255,BK2294,BK2333,BK2372,BK2411,BK2450,BK2489,BK2528,BK2567,BK2606,BK2645,BK2684,BK2723,BK2762,BK2801,BK2840,BK2879,BK2918,BK2957,BK2996,BK3035,BK3074,BK3113,BK3152,BK3191,BK3230,BK3269,BK3308,BK3347,BK3386,BK3425,BK3464,BK3503,BK3542,BK3581,BK3620,BK3659,BK3698,BK3737,BK3776,BK3815,BK3854,BK3893,BK3932,BK3971,BK4010,BK4049,BK4088,BK4127,BK4166,BK4205,BK4244,BK4283,BK4322,BK4361,BK4400,BK4439,BK4478,BK4517,BK4556,BK4595,BK4634,BK4673,BK4712,BK4751,BK4790,BK4829,BK4868,BK4907,BK4946,BK4985,BK5024,BK5063,BK5102,BK5141,BK5180,BK5219,BK5258,BK5297,BK5336,BK5375,BK5414,BK5453,BK5492,BK5531,BK5570,BK5609,BK5648,BK5687,BK5726,BK5765,BK5804,BK5843,BK5882,BK5921,BK5960,BK5999,BK6038,BK6077,BK6116,BK6155,BK6194,BK6233,BK6272,BK6311,BK6350,BK6389,BK6428,BK6467,BK6506,BK6545,BK6584,BK6623,BK6662,BK6701,BK6740,BK6779,BK6818,BK6857,BK6935,BK6974,BK7013,BK7052,BK7091,BK7130,BK7169,BK6896,BK7208,BK7325,BK7364,BK7403,BK7442,BK7481,BK7520,BK7559,BK7598,BK7637,BK7676,BK7715,BK7754,BK7793,BK7832,BK7871,BK7910,BK7949,BK7988,BK8027,BK8066,BK8105,BK8144,BK8183,BK8222,BK8261,BK8300,BK8339,BK8378,BK8417,BK8456,BK8495,BK8534,BK8573,BK8612,BK8651,BK7286,BK7247)</f>
        <v>0</v>
      </c>
      <c r="BL8691" s="159">
        <f>SUBTOTAL(9,BL32,BL71,BL110,BL149,BL188,BL227,BL266,BL305,BL344,BL383,BL422,BL461,BL500,BL539,BL578,BL617,BL656,BL695,BL734,BL773,BL812,BL851,BL890,BL929,BL968,BL1007,BL1046,BL1085,BL1124,BL1163,BL1202,BL1241,BL1280,BL1319,BL1358,BL1397,BL1436,BL1475,BL1514,BL1553,BL1592,BL1631,BL1670,BL1709,BL1748,BL1787,BL1826,BL1865,BL1904,BL1943,BL1982,BL2021,BL2060,BL2099,BL2138,BL2177,BL2216,BL2255,BL2294,BL2333,BL2372,BL2411,BL2450,BL2489,BL2528,BL2567,BL2606,BL2645,BL2684,BL2723,BL2762,BL2801,BL2840,BL2879,BL2918,BL2957,BL2996,BL3035,BL3074,BL3113,BL3152,BL3191,BL3230,BL3269,BL3308,BL3347,BL3386,BL3425,BL3464,BL3503,BL3542,BL3581,BL3620,BL3659,BL3698,BL3737,BL3776,BL3815,BL3854,BL3893,BL3932,BL3971,BL4010,BL4049,BL4088,BL4127,BL4166,BL4205,BL4244,BL4283,BL4322,BL4361,BL4400,BL4439,BL4478,BL4517,BL4556,BL4595,BL4634,BL4673,BL4712,BL4751,BL4790,BL4829,BL4868,BL4907,BL4946,BL4985,BL5024,BL5063,BL5102,BL5141,BL5180,BL5219,BL5258,BL5297,BL5336,BL5375,BL5414,BL5453,BL5492,BL5531,BL5570,BL5609,BL5648,BL5687,BL5726,BL5765,BL5804,BL5843,BL5882,BL5921,BL5960,BL5999,BL6038,BL6077,BL6116,BL6155,BL6194,BL6233,BL6272,BL6311,BL6350,BL6389,BL6428,BL6467,BL6506,BL6545,BL6584,BL6623,BL6662,BL6701,BL6740,BL6779,BL6818,BL6857,BL6935,BL6974,BL7013,BL7052,BL7091,BL7130,BL7169,BL6896,BL7208,BL7325,BL7364,BL7403,BL7442,BL7481,BL7520,BL7559,BL7598,BL7637,BL7676,BL7715,BL7754,BL7793,BL7832,BL7871,BL7910,BL7949,BL7988,BL8027,BL8066,BL8105,BL8144,BL8183,BL8222,BL8261,BL8300,BL8339,BL8378,BL8417,BL8456,BL8495,BL8534,BL8573,BL8612,BL8651,BL7286,BL7247)</f>
        <v>0</v>
      </c>
      <c r="BM8691" s="25"/>
      <c r="BN8691" s="25"/>
      <c r="BO8691" s="25"/>
      <c r="BP8691" s="159">
        <f>SUBTOTAL(9,BP32,BP71,BP110,BP149,BP188,BP227,BP266,BP305,BP344,BP383,BP422,BP461,BP500,BP539,BP578,BP617,BP656,BP695,BP734,BP773,BP812,BP851,BP890,BP929,BP968,BP1007,BP1046,BP1085,BP1124,BP1163,BP1202,BP1241,BP1280,BP1319,BP1358,BP1397,BP1436,BP1475,BP1514,BP1553,BP1592,BP1631,BP1670,BP1709,BP1748,BP1787,BP1826,BP1865,BP1904,BP1943,BP1982,BP2021,BP2060,BP2099,BP2138,BP2177,BP2216,BP2255,BP2294,BP2333,BP2372,BP2411,BP2450,BP2489,BP2528,BP2567,BP2606,BP2645,BP2684,BP2723,BP2762,BP2801,BP2840,BP2879,BP2918,BP2957,BP2996,BP3035,BP3074,BP3113,BP3152,BP3191,BP3230,BP3269,BP3308,BP3347,BP3386,BP3425,BP3464,BP3503,BP3542,BP3581,BP3620,BP3659,BP3698,BP3737,BP3776,BP3815,BP3854,BP3893,BP3932,BP3971,BP4010,BP4049,BP4088,BP4127,BP4166,BP4205,BP4244,BP4283,BP4322,BP4361,BP4400,BP4439,BP4478,BP4517,BP4556,BP4595,BP4634,BP4673,BP4712,BP4751,BP4790,BP4829,BP4868,BP4907,BP4946,BP4985,BP5024,BP5063,BP5102,BP5141,BP5180,BP5219,BP5258,BP5297,BP5336,BP5375,BP5414,BP5453,BP5492,BP5531,BP5570,BP5609,BP5648,BP5687,BP5726,BP5765,BP5804,BP5843,BP5882,BP5921,BP5960,BP5999,BP6038,BP6077,BP6116,BP6155,BP6194,BP6233,BP6272,BP6311,BP6350,BP6389,BP6428,BP6467,BP6506,BP6545,BP6584,BP6623,BP6662,BP6701,BP6740,BP6779,BP6818,BP6857,BP6935,BP6974,BP7013,BP7052,BP7091,BP7130,BP7169,BP6896,BP7208,BP7325,BP7364,BP7403,BP7442,BP7481,BP7520,BP7559,BP7598,BP7637,BP7676,BP7715,BP7754,BP7793,BP7832,BP7871,BP7910,BP7949,BP7988,BP8027,BP8066,BP8105,BP8144,BP8183,BP8222,BP8261,BP8300,BP8339,BP8378,BP8417,BP8456,BP8495,BP8534,BP8573,BP8612,BP8651,BP7286,BP7247)</f>
        <v>0</v>
      </c>
      <c r="BQ8691" s="159">
        <f>SUBTOTAL(9,BQ32,BQ71,BQ110,BQ149,BQ188,BQ227,BQ266,BQ305,BQ344,BQ383,BQ422,BQ461,BQ500,BQ539,BQ578,BQ617,BQ656,BQ695,BQ734,BQ773,BQ812,BQ851,BQ890,BQ929,BQ968,BQ1007,BQ1046,BQ1085,BQ1124,BQ1163,BQ1202,BQ1241,BQ1280,BQ1319,BQ1358,BQ1397,BQ1436,BQ1475,BQ1514,BQ1553,BQ1592,BQ1631,BQ1670,BQ1709,BQ1748,BQ1787,BQ1826,BQ1865,BQ1904,BQ1943,BQ1982,BQ2021,BQ2060,BQ2099,BQ2138,BQ2177,BQ2216,BQ2255,BQ2294,BQ2333,BQ2372,BQ2411,BQ2450,BQ2489,BQ2528,BQ2567,BQ2606,BQ2645,BQ2684,BQ2723,BQ2762,BQ2801,BQ2840,BQ2879,BQ2918,BQ2957,BQ2996,BQ3035,BQ3074,BQ3113,BQ3152,BQ3191,BQ3230,BQ3269,BQ3308,BQ3347,BQ3386,BQ3425,BQ3464,BQ3503,BQ3542,BQ3581,BQ3620,BQ3659,BQ3698,BQ3737,BQ3776,BQ3815,BQ3854,BQ3893,BQ3932,BQ3971,BQ4010,BQ4049,BQ4088,BQ4127,BQ4166,BQ4205,BQ4244,BQ4283,BQ4322,BQ4361,BQ4400,BQ4439,BQ4478,BQ4517,BQ4556,BQ4595,BQ4634,BQ4673,BQ4712,BQ4751,BQ4790,BQ4829,BQ4868,BQ4907,BQ4946,BQ4985,BQ5024,BQ5063,BQ5102,BQ5141,BQ5180,BQ5219,BQ5258,BQ5297,BQ5336,BQ5375,BQ5414,BQ5453,BQ5492,BQ5531,BQ5570,BQ5609,BQ5648,BQ5687,BQ5726,BQ5765,BQ5804,BQ5843,BQ5882,BQ5921,BQ5960,BQ5999,BQ6038,BQ6077,BQ6116,BQ6155,BQ6194,BQ6233,BQ6272,BQ6311,BQ6350,BQ6389,BQ6428,BQ6467,BQ6506,BQ6545,BQ6584,BQ6623,BQ6662,BQ6701,BQ6740,BQ6779,BQ6818,BQ6857,BQ6935,BQ6974,BQ7013,BQ7052,BQ7091,BQ7130,BQ7169,BQ6896,BQ7208,BQ7325,BQ7364,BQ7403,BQ7442,BQ7481,BQ7520,BQ7559,BQ7598,BQ7637,BQ7676,BQ7715,BQ7754,BQ7793,BQ7832,BQ7871,BQ7910,BQ7949,BQ7988,BQ8027,BQ8066,BQ8105,BQ8144,BQ8183,BQ8222,BQ8261,BQ8300,BQ8339,BQ8378,BQ8417,BQ8456,BQ8495,BQ8534,BQ8573,BQ8612,BQ8651,BQ7286,BQ7247)</f>
        <v>0</v>
      </c>
      <c r="BR8691" s="25"/>
      <c r="BS8691" s="25"/>
      <c r="BT8691" s="25"/>
      <c r="BU8691" s="159">
        <f>SUBTOTAL(9,BU32,BU71,BU110,BU149,BU188,BU227,BU266,BU305,BU344,BU383,BU422,BU461,BU500,BU539,BU578,BU617,BU656,BU695,BU734,BU773,BU812,BU851,BU890,BU929,BU968,BU1007,BU1046,BU1085,BU1124,BU1163,BU1202,BU1241,BU1280,BU1319,BU1358,BU1397,BU1436,BU1475,BU1514,BU1553,BU1592,BU1631,BU1670,BU1709,BU1748,BU1787,BU1826,BU1865,BU1904,BU1943,BU1982,BU2021,BU2060,BU2099,BU2138,BU2177,BU2216,BU2255,BU2294,BU2333,BU2372,BU2411,BU2450,BU2489,BU2528,BU2567,BU2606,BU2645,BU2684,BU2723,BU2762,BU2801,BU2840,BU2879,BU2918,BU2957,BU2996,BU3035,BU3074,BU3113,BU3152,BU3191,BU3230,BU3269,BU3308,BU3347,BU3386,BU3425,BU3464,BU3503,BU3542,BU3581,BU3620,BU3659,BU3698,BU3737,BU3776,BU3815,BU3854,BU3893,BU3932,BU3971,BU4010,BU4049,BU4088,BU4127,BU4166,BU4205,BU4244,BU4283,BU4322,BU4361,BU4400,BU4439,BU4478,BU4517,BU4556,BU4595,BU4634,BU4673,BU4712,BU4751,BU4790,BU4829,BU4868,BU4907,BU4946,BU4985,BU5024,BU5063,BU5102,BU5141,BU5180,BU5219,BU5258,BU5297,BU5336,BU5375,BU5414,BU5453,BU5492,BU5531,BU5570,BU5609,BU5648,BU5687,BU5726,BU5765,BU5804,BU5843,BU5882,BU5921,BU5960,BU5999,BU6038,BU6077,BU6116,BU6155,BU6194,BU6233,BU6272,BU6311,BU6350,BU6389,BU6428,BU6467,BU6506,BU6545,BU6584,BU6623,BU6662,BU6701,BU6740,BU6779,BU6818,BU6857,BU6935,BU6974,BU7013,BU7052,BU7091,BU7130,BU7169,BU6896,BU7208,BU7325,BU7364,BU7403,BU7442,BU7481,BU7520,BU7559,BU7598,BU7637,BU7676,BU7715,BU7754,BU7793,BU7832,BU7871,BU7910,BU7949,BU7988,BU8027,BU8066,BU8105,BU8144,BU8183,BU8222,BU8261,BU8300,BU8339,BU8378,BU8417,BU8456,BU8495,BU8534,BU8573,BU8612,BU8651,BU7286,BU7247)</f>
        <v>0</v>
      </c>
      <c r="BV8691" s="159">
        <f>SUBTOTAL(9,BV32,BV71,BV110,BV149,BV188,BV227,BV266,BV305,BV344,BV383,BV422,BV461,BV500,BV539,BV578,BV617,BV656,BV695,BV734,BV773,BV812,BV851,BV890,BV929,BV968,BV1007,BV1046,BV1085,BV1124,BV1163,BV1202,BV1241,BV1280,BV1319,BV1358,BV1397,BV1436,BV1475,BV1514,BV1553,BV1592,BV1631,BV1670,BV1709,BV1748,BV1787,BV1826,BV1865,BV1904,BV1943,BV1982,BV2021,BV2060,BV2099,BV2138,BV2177,BV2216,BV2255,BV2294,BV2333,BV2372,BV2411,BV2450,BV2489,BV2528,BV2567,BV2606,BV2645,BV2684,BV2723,BV2762,BV2801,BV2840,BV2879,BV2918,BV2957,BV2996,BV3035,BV3074,BV3113,BV3152,BV3191,BV3230,BV3269,BV3308,BV3347,BV3386,BV3425,BV3464,BV3503,BV3542,BV3581,BV3620,BV3659,BV3698,BV3737,BV3776,BV3815,BV3854,BV3893,BV3932,BV3971,BV4010,BV4049,BV4088,BV4127,BV4166,BV4205,BV4244,BV4283,BV4322,BV4361,BV4400,BV4439,BV4478,BV4517,BV4556,BV4595,BV4634,BV4673,BV4712,BV4751,BV4790,BV4829,BV4868,BV4907,BV4946,BV4985,BV5024,BV5063,BV5102,BV5141,BV5180,BV5219,BV5258,BV5297,BV5336,BV5375,BV5414,BV5453,BV5492,BV5531,BV5570,BV5609,BV5648,BV5687,BV5726,BV5765,BV5804,BV5843,BV5882,BV5921,BV5960,BV5999,BV6038,BV6077,BV6116,BV6155,BV6194,BV6233,BV6272,BV6311,BV6350,BV6389,BV6428,BV6467,BV6506,BV6545,BV6584,BV6623,BV6662,BV6701,BV6740,BV6779,BV6818,BV6857,BV6935,BV6974,BV7013,BV7052,BV7091,BV7130,BV7169,BV6896,BV7208,BV7325,BV7364,BV7403,BV7442,BV7481,BV7520,BV7559,BV7598,BV7637,BV7676,BV7715,BV7754,BV7793,BV7832,BV7871,BV7910,BV7949,BV7988,BV8027,BV8066,BV8105,BV8144,BV8183,BV8222,BV8261,BV8300,BV8339,BV8378,BV8417,BV8456,BV8495,BV8534,BV8573,BV8612,BV8651,BV7286,BV7247)</f>
        <v>0</v>
      </c>
    </row>
    <row r="8692" spans="1:74" s="23" customFormat="1" ht="27.75" hidden="1" customHeight="1" x14ac:dyDescent="0.3">
      <c r="A8692" s="25"/>
      <c r="B8692" s="25"/>
      <c r="C8692" s="25"/>
      <c r="D8692" s="25" t="s">
        <v>317</v>
      </c>
      <c r="E8692" s="25"/>
      <c r="F8692" s="25"/>
      <c r="G8692" s="25"/>
      <c r="H8692" s="24">
        <v>2024</v>
      </c>
      <c r="I8692" s="25" t="s">
        <v>282</v>
      </c>
      <c r="J8692" s="25" t="s">
        <v>273</v>
      </c>
      <c r="K8692" s="25" t="s">
        <v>321</v>
      </c>
      <c r="L8692" s="159">
        <f t="shared" si="467"/>
        <v>0.193</v>
      </c>
      <c r="M8692" s="159">
        <f t="shared" si="468"/>
        <v>604.34500000000003</v>
      </c>
      <c r="N8692" s="159"/>
      <c r="O8692" s="25"/>
      <c r="P8692" s="25"/>
      <c r="Q8692" s="25"/>
      <c r="R8692" s="160">
        <f t="shared" si="488"/>
        <v>0</v>
      </c>
      <c r="S8692" s="159">
        <f t="shared" si="491"/>
        <v>0</v>
      </c>
      <c r="T8692" s="25"/>
      <c r="U8692" s="25"/>
      <c r="V8692" s="25"/>
      <c r="W8692" s="160">
        <f t="shared" si="470"/>
        <v>0</v>
      </c>
      <c r="X8692" s="159">
        <f t="shared" si="470"/>
        <v>0</v>
      </c>
      <c r="Y8692" s="25"/>
      <c r="Z8692" s="25"/>
      <c r="AA8692" s="25"/>
      <c r="AB8692" s="160">
        <f t="shared" si="471"/>
        <v>0</v>
      </c>
      <c r="AC8692" s="159">
        <f t="shared" si="471"/>
        <v>0</v>
      </c>
      <c r="AD8692" s="25"/>
      <c r="AE8692" s="25"/>
      <c r="AF8692" s="25"/>
      <c r="AG8692" s="159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2022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,AG7599,AG7716,AG8067,AG8106,AG8145)</f>
        <v>0</v>
      </c>
      <c r="AH8692" s="159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2022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,AH7599,AH7716,AH8067,AH8106,AH8145)</f>
        <v>0</v>
      </c>
      <c r="AI8692" s="25"/>
      <c r="AJ8692" s="25"/>
      <c r="AK8692" s="25"/>
      <c r="AL8692" s="159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2022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,AL7599,AL8106)</f>
        <v>5.1999999999999998E-2</v>
      </c>
      <c r="AM8692" s="159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2022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,AM7599,AM8106)</f>
        <v>153.89400000000001</v>
      </c>
      <c r="AN8692" s="25"/>
      <c r="AO8692" s="25"/>
      <c r="AP8692" s="25"/>
      <c r="AQ8692" s="159">
        <f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6936,AQ6975,AQ7014,AQ7053,AQ7092,AQ7131,AQ7170,AQ6897,AQ7599,AQ7716,AQ8067,AQ8106,AQ8145)</f>
        <v>0.104</v>
      </c>
      <c r="AR8692" s="159">
        <f>SUBTOTAL(9,AR33,AR72,AR111,AR150,AR189,AR228,AR267,AR306,AR345,AR384,AR423,AR462,AR501,AR540,AR579,AR618,AR657,AR696,AR735,AR774,AR813,AR852,AR891,AR930,AR969,AR1008,AR1047,AR1086,AR1125,AR1164,AR1203,AR1242,AR1281,AR1320,AR1359,AR1398,AR1437,AR1476,AR1515,AR1554,AR1593,AR1632,AR1671,AR1710,AR1749,AR1788,AR1827,AR1866,AR1905,AR1944,AR1983,AR2022,AR2061,AR2100,AR2139,AR2178,AR2217,AR2256,AR2295,AR2334,AR2373,AR2412,AR2451,AR2490,AR2529,AR2568,AR2607,AR2646,AR2685,AR2724,AR2763,AR2802,AR2841,AR2880,AR2919,AR2958,AR2997,AR3036,AR3075,AR3114,AR3153,AR3192,AR3231,AR3270,AR3309,AR3348,AR3387,AR3426,AR3465,AR3504,AR3543,AR3582,AR3621,AR3660,AR3699,AR3738,AR3777,AR3816,AR3855,AR3894,AR3933,AR3972,AR4011,AR4050,AR4089,AR4128,AR4167,AR4206,AR4245,AR4284,AR4323,AR4362,AR4401,AR4440,AR4479,AR4518,AR4557,AR4596,AR4635,AR4674,AR4713,AR4752,AR4791,AR4830,AR4869,AR4908,AR4947,AR4986,AR5025,AR5064,AR5103,AR5142,AR5181,AR5220,AR5259,AR5298,AR5337,AR5376,AR5415,AR5454,AR5493,AR5532,AR5571,AR5610,AR5649,AR5688,AR5727,AR5766,AR5805,AR5844,AR5883,AR5922,AR5961,AR6000,AR6039,AR6078,AR6117,AR6156,AR6195,AR6234,AR6273,AR6312,AR6351,AR6390,AR6429,AR6468,AR6507,AR6546,AR6585,AR6624,AR6663,AR6702,AR6741,AR6780,AR6819,AR6858,AR6936,AR6975,AR7014,AR7053,AR7092,AR7131,AR7170,AR6897,AR7599,AR7716,AR8067,AR8106,AR8145)</f>
        <v>327.13299999999998</v>
      </c>
      <c r="AS8692" s="159"/>
      <c r="AT8692" s="159"/>
      <c r="AU8692" s="159"/>
      <c r="AV8692" s="159">
        <f t="shared" si="502"/>
        <v>3.6999999999999998E-2</v>
      </c>
      <c r="AW8692" s="159">
        <f t="shared" si="502"/>
        <v>123.318</v>
      </c>
      <c r="AX8692" s="25"/>
      <c r="AY8692" s="25"/>
      <c r="AZ8692" s="25"/>
      <c r="BA8692" s="159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2022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,BA6897,BA7209,BA7326,BA7365,BA7404,BA7443,BA7482,BA7521,BA7560,BA7599,BA7638,BA7677,BA7716,BA7755,BA7794,BA7833,BA7872,BA7911,BA7950,BA7989,BA8028,BA8067,BA8106,BA8145,BA8184,BA8223,BA8262,BA8301,BA8340,BA8379,BA8418,BA8457,BA8496,BA8535,BA8574,BA8613,BA8652,BA7248,BA7287)</f>
        <v>0</v>
      </c>
      <c r="BB8692" s="159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2022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,BB6897,BB7209,BB7326,BB7365,BB7404,BB7443,BB7482,BB7521,BB7560,BB7599,BB7638,BB7677,BB7716,BB7755,BB7794,BB7833,BB7872,BB7911,BB7950,BB7989,BB8028,BB8067,BB8106,BB8145,BB8184,BB8223,BB8262,BB8301,BB8340,BB8379,BB8418,BB8457,BB8496,BB8535,BB8574,BB8613,BB8652,BB7248,BB7287)</f>
        <v>0</v>
      </c>
      <c r="BC8692" s="25"/>
      <c r="BD8692" s="25"/>
      <c r="BE8692" s="25"/>
      <c r="BF8692" s="159">
        <f>SUBTOTAL(9,BF33,BF72,BF111,BF150,BF189,BF228,BF267,BF306,BF345,BF384,BF423,BF462,BF501,BF540,BF579,BF618,BF657,BF696,BF735,BF774,BF813,BF852,BF891,BF930,BF969,BF1008,BF1047,BF1086,BF1125,BF1164,BF1203,BF1242,BF1281,BF1320,BF1359,BF1398,BF1437,BF1476,BF1515,BF1554,BF1593,BF1632,BF1671,BF1710,BF1749,BF1788,BF1827,BF1866,BF1905,BF1944,BF1983,BF2022,BF2061,BF2100,BF2139,BF2178,BF2217,BF2256,BF2295,BF2334,BF2373,BF2412,BF2451,BF2490,BF2529,BF2568,BF2607,BF2646,BF2685,BF2724,BF2763,BF2802,BF2841,BF2880,BF2919,BF2958,BF2997,BF3036,BF3075,BF3114,BF3153,BF3192,BF3231,BF3270,BF3309,BF3348,BF3387,BF3426,BF3465,BF3504,BF3543,BF3582,BF3621,BF3660,BF3699,BF3738,BF3777,BF3816,BF3855,BF3894,BF3933,BF3972,BF4011,BF4050,BF4089,BF4128,BF4167,BF4206,BF4245,BF4284,BF4323,BF4362,BF4401,BF4440,BF4479,BF4518,BF4557,BF4596,BF4635,BF4674,BF4713,BF4752,BF4791,BF4830,BF4869,BF4908,BF4947,BF4986,BF5025,BF5064,BF5103,BF5142,BF5181,BF5220,BF5259,BF5298,BF5337,BF5376,BF5415,BF5454,BF5493,BF5532,BF5571,BF5610,BF5649,BF5688,BF5727,BF5766,BF5805,BF5844,BF5883,BF5922,BF5961,BF6000,BF6039,BF6078,BF6117,BF6156,BF6195,BF6234,BF6273,BF6312,BF6351,BF6390,BF6429,BF6468,BF6507,BF6546,BF6585,BF6624,BF6663,BF6702,BF6741,BF6780,BF6819,BF6858,BF6936,BF6975,BF7014,BF7053,BF7092,BF7131,BF7170,BF6897,BF7209,BF7326,BF7365,BF7404,BF7443,BF7482,BF7521,BF7560,BF7599,BF7638,BF7677,BF7716,BF7755,BF7794,BF7833,BF7872,BF7911,BF7950,BF7989,BF8028,BF8067,BF8106,BF8145,BF8184,BF8223,BF8262,BF8301,BF8340,BF8379,BF8418,BF8457,BF8496,BF8535,BF8574,BF8613,BF8652,BF7248,BF7287)</f>
        <v>0</v>
      </c>
      <c r="BG8692" s="159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2022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,BG6897,BG7209,BG7326,BG7365,BG7404,BG7443,BG7482,BG7521,BG7560,BG7599,BG7638,BG7677,BG7716,BG7755,BG7794,BG7833,BG7872,BG7911,BG7950,BG7989,BG8028,BG8067,BG8106,BG8145,BG8184,BG8223,BG8262,BG8301,BG8340,BG8379,BG8418,BG8457,BG8496,BG8535,BG8574,BG8613,BG8652,BG7248,BG7287)</f>
        <v>0</v>
      </c>
      <c r="BH8692" s="25"/>
      <c r="BI8692" s="25"/>
      <c r="BJ8692" s="25"/>
      <c r="BK8692" s="159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2022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,BK6897,BK7209,BK7326,BK7365,BK7404,BK7443,BK7482,BK7521,BK7560,BK7599,BK7638,BK7677,BK7716,BK7755,BK7794,BK7833,BK7872,BK7911,BK7950,BK7989,BK8028,BK8067,BK8106,BK8145,BK8184,BK8223,BK8262,BK8301,BK8340,BK8379,BK8418,BK8457,BK8496,BK8535,BK8574,BK8613,BK8652,BK7248,BK7287)</f>
        <v>0</v>
      </c>
      <c r="BL8692" s="159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2022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,BL6897,BL7209,BL7326,BL7365,BL7404,BL7443,BL7482,BL7521,BL7560,BL7599,BL7638,BL7677,BL7716,BL7755,BL7794,BL7833,BL7872,BL7911,BL7950,BL7989,BL8028,BL8067,BL8106,BL8145,BL8184,BL8223,BL8262,BL8301,BL8340,BL8379,BL8418,BL8457,BL8496,BL8535,BL8574,BL8613,BL8652,BL7248,BL7287)</f>
        <v>0</v>
      </c>
      <c r="BM8692" s="25"/>
      <c r="BN8692" s="25"/>
      <c r="BO8692" s="25"/>
      <c r="BP8692" s="159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2022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,BP6897,BP7209,BP7326,BP7365,BP7404,BP7443,BP7482,BP7521,BP7560,BP7599,BP7638,BP7677,BP7716,BP7755,BP7794,BP7833,BP7872,BP7911,BP7950,BP7989,BP8028,BP8067,BP8106,BP8145,BP8184,BP8223,BP8262,BP8301,BP8340,BP8379,BP8418,BP8457,BP8496,BP8535,BP8574,BP8613,BP8652,BP7248,BP7287)</f>
        <v>0</v>
      </c>
      <c r="BQ8692" s="159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,BQ6897,BQ7209,BQ7326,BQ7365,BQ7404,BQ7443,BQ7482,BQ7521,BQ7560,BQ7599,BQ7638,BQ7677,BQ7716,BQ7755,BQ7794,BQ7833,BQ7872,BQ7911,BQ7950,BQ7989,BQ8028,BQ8067,BQ8106,BQ8145,BQ8184,BQ8223,BQ8262,BQ8301,BQ8340,BQ8379,BQ8418,BQ8457,BQ8496,BQ8535,BQ8574,BQ8613,BQ8652,BQ7248,BQ7287)</f>
        <v>0</v>
      </c>
      <c r="BR8692" s="25"/>
      <c r="BS8692" s="25"/>
      <c r="BT8692" s="25"/>
      <c r="BU8692" s="159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2022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,BU6897,BU7209,BU7326,BU7365,BU7404,BU7443,BU7482,BU7521,BU7560,BU7599,BU7638,BU7677,BU7716,BU7755,BU7794,BU7833,BU7872,BU7911,BU7950,BU7989,BU8028,BU8067,BU8106,BU8145,BU8184,BU8223,BU8262,BU8301,BU8340,BU8379,BU8418,BU8457,BU8496,BU8535,BU8574,BU8613,BU8652,BU7248,BU7287)</f>
        <v>0</v>
      </c>
      <c r="BV8692" s="159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2022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,BV6897,BV7209,BV7326,BV7365,BV7404,BV7443,BV7482,BV7521,BV7560,BV7599,BV7638,BV7677,BV7716,BV7755,BV7794,BV7833,BV7872,BV7911,BV7950,BV7989,BV8028,BV8067,BV8106,BV8145,BV8184,BV8223,BV8262,BV8301,BV8340,BV8379,BV8418,BV8457,BV8496,BV8535,BV8574,BV8613,BV8652,BV7248,BV7287)</f>
        <v>0</v>
      </c>
    </row>
    <row r="8693" spans="1:74" s="23" customFormat="1" ht="25.5" hidden="1" customHeight="1" x14ac:dyDescent="0.3">
      <c r="A8693" s="25"/>
      <c r="B8693" s="25"/>
      <c r="C8693" s="25"/>
      <c r="D8693" s="25" t="s">
        <v>317</v>
      </c>
      <c r="E8693" s="25"/>
      <c r="F8693" s="25"/>
      <c r="G8693" s="25"/>
      <c r="H8693" s="24">
        <v>2024</v>
      </c>
      <c r="I8693" s="25" t="s">
        <v>282</v>
      </c>
      <c r="J8693" s="25" t="s">
        <v>274</v>
      </c>
      <c r="K8693" s="25" t="s">
        <v>321</v>
      </c>
      <c r="L8693" s="159">
        <f t="shared" si="467"/>
        <v>8.0000000000000004E-4</v>
      </c>
      <c r="M8693" s="159">
        <f t="shared" si="468"/>
        <v>1.05</v>
      </c>
      <c r="N8693" s="159"/>
      <c r="O8693" s="25"/>
      <c r="P8693" s="25"/>
      <c r="Q8693" s="25"/>
      <c r="R8693" s="160">
        <f>SUBTOTAL(9,R34,R73,R112,R151,R190,R229,R268,R307,R346,R385,R424,R463,R502,R541,R580,R619,R658,R697,R736,R775,R814,R853,R892,R931,R970,R1009,R1048,R1087,R1126,R1165,R1204,R1243,R1282,R1321,R1360,R1399,R1438,R1477,R1516,R1555,R1594,R1633,R1672,R1711,R1750,R1789,R1828,R1867,R1906,R1945,R1984,R2025,R2062,R2101,R2140,R2179,R2218,R2257,R2296,R2335,R2374,R2413,R2452,R2491,R2530,R2569,R2608,R2647,R2686,R2725,R2764,R2803,R2842,R2881,R2920,R2959,R2998,R3037,R3076,R3115,R3154,R3193,R3232,R3271,R3310,R3349,R3388,R3427,R3466,R3505,R3544,R3583,R3622,R3661,R3700,R3739,R3778,R3817,R3856,R3895,R3934,R3973,R4012,R4051,R4090,R4129,R4168,R4207,R4246,R4285,R4324,R4363,R4402,R4441,R4480,R4519,R4558,R4597,R4636,R4675,R4714,R4753,R4792,R4831,R4870,R4909,R4948,R4987,R5026,R5065,R5104,R5143,R5182,R5221,R5260,R5299,R5338,R5377,R5416,R5455,R5494,R5533,R5572,R5611,R5650,R5689,R5728,R5767,R5806,R5845,R5884,R5923,R5962,R6001,R6040,R6079,R6118,R6157,R6196,R6235,R6274,R6313,R6352,R6391,R6430,R6469,R6508,R6547,R6586,R6625,R6664,R6703,R6742,R6781,R6820,R6859,R6937,R6976,R7015,R7054,R7093,R7132,R7171)</f>
        <v>0</v>
      </c>
      <c r="S8693" s="159">
        <f>SUBTOTAL(9,S34,S73,S112,S151,S190,S229,S268,S307,S346,S385,S424,S463,S502,S541,S580,S619,S658,S697,S736,S775,S814,S853,S892,S931,S970,S1009,S1048,S1087,S1126,S1165,S1204,S1243,S1282,S1321,S1360,S1399,S1438,S1477,S1516,S1555,S1594,S1633,S1672,S1711,S1750,S1789,S1828,S1867,S1906,S1945,S1984,S2025,S2062,S2101,S2140,S2179,S2218,S2257,S2296,S2335,S2374,S2413,S2452,S2491,S2530,S2569,S2608,S2647,S2686,S2725,S2764,S2803,S2842,S2881,S2920,S2959,S2998,S3037,S3076,S3115,S3154,S3193,S3232,S3271,S3310,S3349,S3388,S3427,S3466,S3505,S3544,S3583,S3622,S3661,S3700,S3739,S3778,S3817,S3856,S3895,S3934,S3973,S4012,S4051,S4090,S4129,S4168,S4207,S4246,S4285,S4324,S4363,S4402,S4441,S4480,S4519,S4558,S4597,S4636,S4675,S4714,S4753,S4792,S4831,S4870,S4909,S4948,S4987,S5026,S5065,S5104,S5143,S5182,S5221,S5260,S5299,S5338,S5377,S5416,S5455,S5494,S5533,S5572,S5611,S5650,S5689,S5728,S5767,S5806,S5845,S5884,S5923,S5962,S6001,S6040,S6079,S6118,S6157,S6196,S6235,S6274,S6313,S6352,S6391,S6430,S6469,S6508,S6547,S6586,S6625,S6664,S6703,S6742,S6781,S6820,S6859,S6937,S6976,S7015,S7054,S7093,S7132,S7171)</f>
        <v>0</v>
      </c>
      <c r="T8693" s="25"/>
      <c r="U8693" s="25"/>
      <c r="V8693" s="25"/>
      <c r="W8693" s="160">
        <f>SUBTOTAL(9,W34,W73,W112,W151,W190,W229,W268,W307,W346,W385,W424,W463,W502,W541,W580,W619,W658,W697,W736,W775,W814,W853,W892,W931,W970,W1009,W1048,W1087,W1126,W1165,W1204,W1243,W1282,W1321,W1360,W1399,W1438,W1477,W1516,W1555,W1594,W1633,W1672,W1711,W1750,W1789,W1828,W1867,W1906,W1945,W1984,W2025,W2062,W2101,W2140,W2179,W2218,W2257,W2296,W2335,W2374,W2413,W2452,W2491,W2530,W2569,W2608,W2647,W2686,W2725,W2764,W2803,W2842,W2881,W2920,W2959,W2998,W3037,W3076,W3115,W3154,W3193,W3232,W3271,W3310,W3349,W3388,W3427,W3466,W3505,W3544,W3583,W3622,W3661,W3700,W3739,W3778,W3817,W3856,W3895,W3934,W3973,W4012,W4051,W4090,W4129,W4168,W4207,W4246,W4285,W4324,W4363,W4402,W4441,W4480,W4519,W4558,W4597,W4636,W4675,W4714,W4753,W4792,W4831,W4870,W4909,W4948,W4987,W5026,W5065,W5104,W5143,W5182,W5221,W5260,W5299,W5338,W5377,W5416,W5455,W5494,W5533,W5572,W5611,W5650,W5689,W5728,W5767,W5806,W5845,W5884,W5923,W5962,W6001,W6040,W6079,W6118,W6157,W6196,W6235,W6274,W6313,W6352,W6391,W6430,W6469,W6508,W6547,W6586,W6625,W6664,W6703,W6742,W6781,W6820,W6859,W6937,W6976,W7015,W7054,W7093,W7132,W7171)</f>
        <v>0</v>
      </c>
      <c r="X8693" s="159">
        <f>SUBTOTAL(9,X34,X73,X112,X151,X190,X229,X268,X307,X346,X385,X424,X463,X502,X541,X580,X619,X658,X697,X736,X775,X814,X853,X892,X931,X970,X1009,X1048,X1087,X1126,X1165,X1204,X1243,X1282,X1321,X1360,X1399,X1438,X1477,X1516,X1555,X1594,X1633,X1672,X1711,X1750,X1789,X1828,X1867,X1906,X1945,X1984,X2025,X2062,X2101,X2140,X2179,X2218,X2257,X2296,X2335,X2374,X2413,X2452,X2491,X2530,X2569,X2608,X2647,X2686,X2725,X2764,X2803,X2842,X2881,X2920,X2959,X2998,X3037,X3076,X3115,X3154,X3193,X3232,X3271,X3310,X3349,X3388,X3427,X3466,X3505,X3544,X3583,X3622,X3661,X3700,X3739,X3778,X3817,X3856,X3895,X3934,X3973,X4012,X4051,X4090,X4129,X4168,X4207,X4246,X4285,X4324,X4363,X4402,X4441,X4480,X4519,X4558,X4597,X4636,X4675,X4714,X4753,X4792,X4831,X4870,X4909,X4948,X4987,X5026,X5065,X5104,X5143,X5182,X5221,X5260,X5299,X5338,X5377,X5416,X5455,X5494,X5533,X5572,X5611,X5650,X5689,X5728,X5767,X5806,X5845,X5884,X5923,X5962,X6001,X6040,X6079,X6118,X6157,X6196,X6235,X6274,X6313,X6352,X6391,X6430,X6469,X6508,X6547,X6586,X6625,X6664,X6703,X6742,X6781,X6820,X6859,X6937,X6976,X7015,X7054,X7093,X7132,X7171)</f>
        <v>0</v>
      </c>
      <c r="Y8693" s="25"/>
      <c r="Z8693" s="25"/>
      <c r="AA8693" s="25"/>
      <c r="AB8693" s="160">
        <f>SUBTOTAL(9,AB34,AB73,AB112,AB151,AB190,AB229,AB268,AB307,AB346,AB385,AB424,AB463,AB502,AB541,AB580,AB619,AB658,AB697,AB736,AB775,AB814,AB853,AB892,AB931,AB970,AB1009,AB1048,AB1087,AB1126,AB1165,AB1204,AB1243,AB1282,AB1321,AB1360,AB1399,AB1438,AB1477,AB1516,AB1555,AB1594,AB1633,AB1672,AB1711,AB1750,AB1789,AB1828,AB1867,AB1906,AB1945,AB1984,AB2025,AB2062,AB2101,AB2140,AB2179,AB2218,AB2257,AB2296,AB2335,AB2374,AB2413,AB2452,AB2491,AB2530,AB2569,AB2608,AB2647,AB2686,AB2725,AB2764,AB2803,AB2842,AB2881,AB2920,AB2959,AB2998,AB3037,AB3076,AB3115,AB3154,AB3193,AB3232,AB3271,AB3310,AB3349,AB3388,AB3427,AB3466,AB3505,AB3544,AB3583,AB3622,AB3661,AB3700,AB3739,AB3778,AB3817,AB3856,AB3895,AB3934,AB3973,AB4012,AB4051,AB4090,AB4129,AB4168,AB4207,AB4246,AB4285,AB4324,AB4363,AB4402,AB4441,AB4480,AB4519,AB4558,AB4597,AB4636,AB4675,AB4714,AB4753,AB4792,AB4831,AB4870,AB4909,AB4948,AB4987,AB5026,AB5065,AB5104,AB5143,AB5182,AB5221,AB5260,AB5299,AB5338,AB5377,AB5416,AB5455,AB5494,AB5533,AB5572,AB5611,AB5650,AB5689,AB5728,AB5767,AB5806,AB5845,AB5884,AB5923,AB5962,AB6001,AB6040,AB6079,AB6118,AB6157,AB6196,AB6235,AB6274,AB6313,AB6352,AB6391,AB6430,AB6469,AB6508,AB6547,AB6586,AB6625,AB6664,AB6703,AB6742,AB6781,AB6820,AB6859,AB6937,AB6976,AB7015,AB7054,AB7093,AB7132,AB7171)</f>
        <v>0</v>
      </c>
      <c r="AC8693" s="159">
        <f>SUBTOTAL(9,AC34,AC73,AC112,AC151,AC190,AC229,AC268,AC307,AC346,AC385,AC424,AC463,AC502,AC541,AC580,AC619,AC658,AC697,AC736,AC775,AC814,AC853,AC892,AC931,AC970,AC1009,AC1048,AC1087,AC1126,AC1165,AC1204,AC1243,AC1282,AC1321,AC1360,AC1399,AC1438,AC1477,AC1516,AC1555,AC1594,AC1633,AC1672,AC1711,AC1750,AC1789,AC1828,AC1867,AC1906,AC1945,AC1984,AC2025,AC2062,AC2101,AC2140,AC2179,AC2218,AC2257,AC2296,AC2335,AC2374,AC2413,AC2452,AC2491,AC2530,AC2569,AC2608,AC2647,AC2686,AC2725,AC2764,AC2803,AC2842,AC2881,AC2920,AC2959,AC2998,AC3037,AC3076,AC3115,AC3154,AC3193,AC3232,AC3271,AC3310,AC3349,AC3388,AC3427,AC3466,AC3505,AC3544,AC3583,AC3622,AC3661,AC3700,AC3739,AC3778,AC3817,AC3856,AC3895,AC3934,AC3973,AC4012,AC4051,AC4090,AC4129,AC4168,AC4207,AC4246,AC4285,AC4324,AC4363,AC4402,AC4441,AC4480,AC4519,AC4558,AC4597,AC4636,AC4675,AC4714,AC4753,AC4792,AC4831,AC4870,AC4909,AC4948,AC4987,AC5026,AC5065,AC5104,AC5143,AC5182,AC5221,AC5260,AC5299,AC5338,AC5377,AC5416,AC5455,AC5494,AC5533,AC5572,AC5611,AC5650,AC5689,AC5728,AC5767,AC5806,AC5845,AC5884,AC5923,AC5962,AC6001,AC6040,AC6079,AC6118,AC6157,AC6196,AC6235,AC6274,AC6313,AC6352,AC6391,AC6430,AC6469,AC6508,AC6547,AC6586,AC6625,AC6664,AC6703,AC6742,AC6781,AC6820,AC6859,AC6937,AC6976,AC7015,AC7054,AC7093,AC7132,AC7171)</f>
        <v>0</v>
      </c>
      <c r="AD8693" s="25"/>
      <c r="AE8693" s="25"/>
      <c r="AF8693" s="25"/>
      <c r="AG8693" s="159">
        <f>SUBTOTAL(9,AG34,AG73,AG112,AG151,AG190,AG229,AG268,AG307,AG346,AG385,AG424,AG463,AG502,AG541,AG580,AG619,AG658,AG697,AG736,AG775,AG814,AG853,AG892,AG931,AG970,AG1009,AG1048,AG1087,AG1126,AG1165,AG1204,AG1243,AG1282,AG1321,AG1360,AG1399,AG1438,AG1477,AG1516,AG1555,AG1594,AG1633,AG1672,AG1711,AG1750,AG1789,AG1828,AG1867,AG1906,AG1945,AG1984,AG2023,AG2062,AG2101,AG2140,AG2179,AG2218,AG2257,AG2296,AG2335,AG2374,AG2413,AG2452,AG2491,AG2530,AG2569,AG2608,AG2647,AG2686,AG2725,AG2764,AG2803,AG2842,AG2881,AG2920,AG2959,AG2998,AG3037,AG3076,AG3115,AG3154,AG3193,AG3232,AG3271,AG3310,AG3349,AG3388,AG3427,AG3466,AG3505,AG3544,AG3583,AG3622,AG3661,AG3700,AG3739,AG3778,AG3817,AG3856,AG3895,AG3934,AG3973,AG4012,AG4051,AG4090,AG4129,AG4168,AG4207,AG4246,AG4285,AG4324,AG4363,AG4402,AG4441,AG4480,AG4519,AG4558,AG4597,AG4636,AG4675,AG4714,AG4753,AG4792,AG4831,AG4870,AG4909,AG4948,AG4987,AG5026,AG5065,AG5104,AG5143,AG5182,AG5221,AG5260,AG5299,AG5338,AG5377,AG5416,AG5455,AG5494,AG5533,AG5572,AG5611,AG5650,AG5689,AG5728,AG5767,AG5806,AG5845,AG5884,AG5923,AG5962,AG6001,AG6040,AG6079,AG6118,AG6157,AG6196,AG6235,AG6274,AG6313,AG6352,AG6391,AG6430,AG6469,AG6508,AG6547,AG6586,AG6625,AG6664,AG6703,AG6742,AG6781,AG6820,AG6859,AG6937,AG6976,AG7015,AG7054,AG7093,AG7132,AG7171,AG7600,AG7717,AG8068,AG8107,AG8146)</f>
        <v>0</v>
      </c>
      <c r="AH8693" s="159">
        <f>SUBTOTAL(9,AH34,AH73,AH112,AH151,AH190,AH229,AH268,AH307,AH346,AH385,AH424,AH463,AH502,AH541,AH580,AH619,AH658,AH697,AH736,AH775,AH814,AH853,AH892,AH931,AH970,AH1009,AH1048,AH1087,AH1126,AH1165,AH1204,AH1243,AH1282,AH1321,AH1360,AH1399,AH1438,AH1477,AH1516,AH1555,AH1594,AH1633,AH1672,AH1711,AH1750,AH1789,AH1828,AH1867,AH1906,AH1945,AH1984,AH2023,AH2062,AH2101,AH2140,AH2179,AH2218,AH2257,AH2296,AH2335,AH2374,AH2413,AH2452,AH2491,AH2530,AH2569,AH2608,AH2647,AH2686,AH2725,AH2764,AH2803,AH2842,AH2881,AH2920,AH2959,AH2998,AH3037,AH3076,AH3115,AH3154,AH3193,AH3232,AH3271,AH3310,AH3349,AH3388,AH3427,AH3466,AH3505,AH3544,AH3583,AH3622,AH3661,AH3700,AH3739,AH3778,AH3817,AH3856,AH3895,AH3934,AH3973,AH4012,AH4051,AH4090,AH4129,AH4168,AH4207,AH4246,AH4285,AH4324,AH4363,AH4402,AH4441,AH4480,AH4519,AH4558,AH4597,AH4636,AH4675,AH4714,AH4753,AH4792,AH4831,AH4870,AH4909,AH4948,AH4987,AH5026,AH5065,AH5104,AH5143,AH5182,AH5221,AH5260,AH5299,AH5338,AH5377,AH5416,AH5455,AH5494,AH5533,AH5572,AH5611,AH5650,AH5689,AH5728,AH5767,AH5806,AH5845,AH5884,AH5923,AH5962,AH6001,AH6040,AH6079,AH6118,AH6157,AH6196,AH6235,AH6274,AH6313,AH6352,AH6391,AH6430,AH6469,AH6508,AH6547,AH6586,AH6625,AH6664,AH6703,AH6742,AH6781,AH6820,AH6859,AH6937,AH6976,AH7015,AH7054,AH7093,AH7132,AH7171,AH7600,AH7717,AH8068,AH8107,AH8146)</f>
        <v>0</v>
      </c>
      <c r="AI8693" s="159"/>
      <c r="AJ8693" s="159"/>
      <c r="AK8693" s="159"/>
      <c r="AL8693" s="159">
        <f>SUBTOTAL(9,AL34,AL73,AL112,AL151,AL190,AL229,AL268,AL307,AL346,AL385,AL424,AL463,AL502,AL541,AL580,AL619,AL658,AL697,AL736,AL775,AL814,AL853,AL892,AL931,AL970,AL1009,AL1048,AL1087,AL1126,AL1165,AL1204,AL1243,AL1282,AL1321,AL1360,AL1399,AL1438,AL1477,AL1516,AL1555,AL1594,AL1633,AL1672,AL1711,AL1750,AL1789,AL1828,AL1867,AL1906,AL1945,AL1984,AL2023,AL2062,AL2101,AL2140,AL2179,AL2218,AL2257,AL2296,AL2335,AL2374,AL2413,AL2452,AL2491,AL2530,AL2569,AL2608,AL2647,AL2686,AL2725,AL2764,AL2803,AL2842,AL2881,AL2920,AL2959,AL2998,AL3037,AL3076,AL3115,AL3154,AL3193,AL3232,AL3271,AL3310,AL3349,AL3388,AL3427,AL3466,AL3505,AL3544,AL3583,AL3622,AL3661,AL3700,AL3739,AL3778,AL3817,AL3856,AL3895,AL3934,AL3973,AL4012,AL4051,AL4090,AL4129,AL4168,AL4207,AL4246,AL4285,AL4324,AL4363,AL4402,AL4441,AL4480,AL4519,AL4558,AL4597,AL4636,AL4675,AL4714,AL4753,AL4792,AL4831,AL4870,AL4909,AL4948,AL4987,AL5026,AL5065,AL5104,AL5143,AL5182,AL5221,AL5260,AL5299,AL5338,AL5377,AL5416,AL5455,AL5494,AL5533,AL5572,AL5611,AL5650,AL5689,AL5728,AL5767,AL5806,AL5845,AL5884,AL5923,AL5962,AL6001,AL6040,AL6079,AL6118,AL6157,AL6196,AL6235,AL6274,AL6313,AL6352,AL6391,AL6430,AL6469,AL6508,AL6547,AL6586,AL6625,AL6664,AL6703,AL6742,AL6781,AL6820,AL6859,AL6937,AL6976,AL7015,AL7054,AL7093,AL7132,AL7171,AL7600,AL7717,AL8068,AL8107,AL8146)</f>
        <v>0</v>
      </c>
      <c r="AM8693" s="159">
        <f>SUBTOTAL(9,AM34,AM73,AM112,AM151,AM190,AM229,AM268,AM307,AM346,AM385,AM424,AM463,AM502,AM541,AM580,AM619,AM658,AM697,AM736,AM775,AM814,AM853,AM892,AM931,AM970,AM1009,AM1048,AM1087,AM1126,AM1165,AM1204,AM1243,AM1282,AM1321,AM1360,AM1399,AM1438,AM1477,AM1516,AM1555,AM1594,AM1633,AM1672,AM1711,AM1750,AM1789,AM1828,AM1867,AM1906,AM1945,AM1984,AM2023,AM2062,AM2101,AM2140,AM2179,AM2218,AM2257,AM2296,AM2335,AM2374,AM2413,AM2452,AM2491,AM2530,AM2569,AM2608,AM2647,AM2686,AM2725,AM2764,AM2803,AM2842,AM2881,AM2920,AM2959,AM2998,AM3037,AM3076,AM3115,AM3154,AM3193,AM3232,AM3271,AM3310,AM3349,AM3388,AM3427,AM3466,AM3505,AM3544,AM3583,AM3622,AM3661,AM3700,AM3739,AM3778,AM3817,AM3856,AM3895,AM3934,AM3973,AM4012,AM4051,AM4090,AM4129,AM4168,AM4207,AM4246,AM4285,AM4324,AM4363,AM4402,AM4441,AM4480,AM4519,AM4558,AM4597,AM4636,AM4675,AM4714,AM4753,AM4792,AM4831,AM4870,AM4909,AM4948,AM4987,AM5026,AM5065,AM5104,AM5143,AM5182,AM5221,AM5260,AM5299,AM5338,AM5377,AM5416,AM5455,AM5494,AM5533,AM5572,AM5611,AM5650,AM5689,AM5728,AM5767,AM5806,AM5845,AM5884,AM5923,AM5962,AM6001,AM6040,AM6079,AM6118,AM6157,AM6196,AM6235,AM6274,AM6313,AM6352,AM6391,AM6430,AM6469,AM6508,AM6547,AM6586,AM6625,AM6664,AM6703,AM6742,AM6781,AM6820,AM6859,AM6937,AM6976,AM7015,AM7054,AM7093,AM7132,AM7171,AM7600,AM7717,AM8068,AM8107,AM8146)</f>
        <v>0</v>
      </c>
      <c r="AN8693" s="159"/>
      <c r="AO8693" s="159"/>
      <c r="AP8693" s="159"/>
      <c r="AQ8693" s="159">
        <f>SUBTOTAL(9,AQ34,AQ73,AQ112,AQ151,AQ190,AQ229,AQ268,AQ307,AQ346,AQ385,AQ424,AQ463,AQ502,AQ541,AQ580,AQ619,AQ658,AQ697,AQ736,AQ775,AQ814,AQ853,AQ892,AQ931,AQ970,AQ1009,AQ1048,AQ1087,AQ1126,AQ1165,AQ1204,AQ1243,AQ1282,AQ1321,AQ1360,AQ1399,AQ1438,AQ1477,AQ1516,AQ1555,AQ1594,AQ1633,AQ1672,AQ1711,AQ1750,AQ1789,AQ1828,AQ1867,AQ1906,AQ1945,AQ1984,AQ2023,AQ2062,AQ2101,AQ2140,AQ2179,AQ2218,AQ2257,AQ2296,AQ2335,AQ2374,AQ2413,AQ2452,AQ2491,AQ2530,AQ2569,AQ2608,AQ2647,AQ2686,AQ2725,AQ2764,AQ2803,AQ2842,AQ2881,AQ2920,AQ2959,AQ2998,AQ3037,AQ3076,AQ3115,AQ3154,AQ3193,AQ3232,AQ3271,AQ3310,AQ3349,AQ3388,AQ3427,AQ3466,AQ3505,AQ3544,AQ3583,AQ3622,AQ3661,AQ3700,AQ3739,AQ3778,AQ3817,AQ3856,AQ3895,AQ3934,AQ3973,AQ4012,AQ4051,AQ4090,AQ4129,AQ4168,AQ4207,AQ4246,AQ4285,AQ4324,AQ4363,AQ4402,AQ4441,AQ4480,AQ4519,AQ4558,AQ4597,AQ4636,AQ4675,AQ4714,AQ4753,AQ4792,AQ4831,AQ4870,AQ4909,AQ4948,AQ4987,AQ5026,AQ5065,AQ5104,AQ5143,AQ5182,AQ5221,AQ5260,AQ5299,AQ5338,AQ5377,AQ5416,AQ5455,AQ5494,AQ5533,AQ5572,AQ5611,AQ5650,AQ5689,AQ5728,AQ5767,AQ5806,AQ5845,AQ5884,AQ5923,AQ5962,AQ6001,AQ6040,AQ6079,AQ6118,AQ6157,AQ6196,AQ6235,AQ6274,AQ6313,AQ6352,AQ6391,AQ6430,AQ6469,AQ6508,AQ6547,AQ6586,AQ6625,AQ6664,AQ6703,AQ6742,AQ6781,AQ6820,AQ6859,AQ6937,AQ6976,AQ7015,AQ7054,AQ7093,AQ7132,AQ7171,AQ7600,AQ7717,AQ8068,AQ8107,AQ8146)</f>
        <v>0</v>
      </c>
      <c r="AR8693" s="159">
        <f>SUBTOTAL(9,AR34,AR73,AR112,AR151,AR190,AR229,AR268,AR307,AR346,AR385,AR424,AR463,AR502,AR541,AR580,AR619,AR658,AR697,AR736,AR775,AR814,AR853,AR892,AR931,AR970,AR1009,AR1048,AR1087,AR1126,AR1165,AR1204,AR1243,AR1282,AR1321,AR1360,AR1399,AR1438,AR1477,AR1516,AR1555,AR1594,AR1633,AR1672,AR1711,AR1750,AR1789,AR1828,AR1867,AR1906,AR1945,AR1984,AR2023,AR2062,AR2101,AR2140,AR2179,AR2218,AR2257,AR2296,AR2335,AR2374,AR2413,AR2452,AR2491,AR2530,AR2569,AR2608,AR2647,AR2686,AR2725,AR2764,AR2803,AR2842,AR2881,AR2920,AR2959,AR2998,AR3037,AR3076,AR3115,AR3154,AR3193,AR3232,AR3271,AR3310,AR3349,AR3388,AR3427,AR3466,AR3505,AR3544,AR3583,AR3622,AR3661,AR3700,AR3739,AR3778,AR3817,AR3856,AR3895,AR3934,AR3973,AR4012,AR4051,AR4090,AR4129,AR4168,AR4207,AR4246,AR4285,AR4324,AR4363,AR4402,AR4441,AR4480,AR4519,AR4558,AR4597,AR4636,AR4675,AR4714,AR4753,AR4792,AR4831,AR4870,AR4909,AR4948,AR4987,AR5026,AR5065,AR5104,AR5143,AR5182,AR5221,AR5260,AR5299,AR5338,AR5377,AR5416,AR5455,AR5494,AR5533,AR5572,AR5611,AR5650,AR5689,AR5728,AR5767,AR5806,AR5845,AR5884,AR5923,AR5962,AR6001,AR6040,AR6079,AR6118,AR6157,AR6196,AR6235,AR6274,AR6313,AR6352,AR6391,AR6430,AR6469,AR6508,AR6547,AR6586,AR6625,AR6664,AR6703,AR6742,AR6781,AR6820,AR6859,AR6937,AR6976,AR7015,AR7054,AR7093,AR7132,AR7171,AR7600,AR7717,AR8068,AR8107,AR8146)</f>
        <v>0</v>
      </c>
      <c r="AS8693" s="159"/>
      <c r="AT8693" s="159"/>
      <c r="AU8693" s="159"/>
      <c r="AV8693" s="159">
        <f>SUBTOTAL(9,AV34,AV73,AV112,AV151,AV190,AV229,AV268,AV307,AV346,AV385,AV424,AV463,AV502,AV541,AV580,AV619,AV658,AV697,AV736,AV775,AV814,AV853,AV892,AV931,AV970,AV1009,AV1048,AV1087,AV1126,AV1165,AV1204,AV1243,AV1282,AV1321,AV1360,AV1399,AV1438,AV1477,AV1516,AV1555,AV1594,AV1633,AV1672,AV1711,AV1750,AV1789,AV1828,AV1867,AV1906,AV1945,AV1984,AV2023,AV2062,AV2101,AV2140,AV2179,AV2218,AV2257,AV2296,AV2335,AV2374,AV2413,AV2452,AV2491,AV2530,AV2569,AV2608,AV2647,AV2686,AV2725,AV2764,AV2803,AV2842,AV2881,AV2920,AV2959,AV2998,AV3037,AV3076,AV3115,AV3154,AV3193,AV3232,AV3271,AV3310,AV3349,AV3388,AV3427,AV3466,AV3505,AV3544,AV3583,AV3622,AV3661,AV3700,AV3739,AV3778,AV3817,AV3856,AV3895,AV3934,AV3973,AV4012,AV4051,AV4090,AV4129,AV4168,AV4207,AV4246,AV4285,AV4324,AV4363,AV4402,AV4441,AV4480,AV4519,AV4558,AV4597,AV4636,AV4675,AV4714,AV4753,AV4792,AV4831,AV4870,AV4909,AV4948,AV4987,AV5026,AV5065,AV5104,AV5143,AV5182,AV5221,AV5260,AV5299,AV5338,AV5377,AV5416,AV5455,AV5494,AV5533,AV5572,AV5611,AV5650,AV5689,AV5728,AV5767,AV5806,AV5845,AV5884,AV5923,AV5962,AV6001,AV6040,AV6079,AV6118,AV6157,AV6196,AV6235,AV6274,AV6313,AV6352,AV6391,AV6430,AV6469,AV6508,AV6547,AV6586,AV6625,AV6664,AV6703,AV6742,AV6781,AV6820,AV6859,AV6937,AV6976,AV7015,AV7054,AV7093,AV7132,AV7171,AV7600,AV7717,AV8068,AV8107,AV8146,AV7444,AV7327,AV7522,AV7873,AV7639,AV7210,AV8029,AV8185,AV8341,AV8575)</f>
        <v>0</v>
      </c>
      <c r="AW8693" s="159">
        <f>SUBTOTAL(9,AW34,AW73,AW112,AW151,AW190,AW229,AW268,AW307,AW346,AW385,AW424,AW463,AW502,AW541,AW580,AW619,AW658,AW697,AW736,AW775,AW814,AW853,AW892,AW931,AW970,AW1009,AW1048,AW1087,AW1126,AW1165,AW1204,AW1243,AW1282,AW1321,AW1360,AW1399,AW1438,AW1477,AW1516,AW1555,AW1594,AW1633,AW1672,AW1711,AW1750,AW1789,AW1828,AW1867,AW1906,AW1945,AW1984,AW2023,AW2062,AW2101,AW2140,AW2179,AW2218,AW2257,AW2296,AW2335,AW2374,AW2413,AW2452,AW2491,AW2530,AW2569,AW2608,AW2647,AW2686,AW2725,AW2764,AW2803,AW2842,AW2881,AW2920,AW2959,AW2998,AW3037,AW3076,AW3115,AW3154,AW3193,AW3232,AW3271,AW3310,AW3349,AW3388,AW3427,AW3466,AW3505,AW3544,AW3583,AW3622,AW3661,AW3700,AW3739,AW3778,AW3817,AW3856,AW3895,AW3934,AW3973,AW4012,AW4051,AW4090,AW4129,AW4168,AW4207,AW4246,AW4285,AW4324,AW4363,AW4402,AW4441,AW4480,AW4519,AW4558,AW4597,AW4636,AW4675,AW4714,AW4753,AW4792,AW4831,AW4870,AW4909,AW4948,AW4987,AW5026,AW5065,AW5104,AW5143,AW5182,AW5221,AW5260,AW5299,AW5338,AW5377,AW5416,AW5455,AW5494,AW5533,AW5572,AW5611,AW5650,AW5689,AW5728,AW5767,AW5806,AW5845,AW5884,AW5923,AW5962,AW6001,AW6040,AW6079,AW6118,AW6157,AW6196,AW6235,AW6274,AW6313,AW6352,AW6391,AW6430,AW6469,AW6508,AW6547,AW6586,AW6625,AW6664,AW6703,AW6742,AW6781,AW6820,AW6859,AW6937,AW6976,AW7015,AW7054,AW7093,AW7132,AW7171,AW7600,AW7717,AW8068,AW8107,AW8146,AW7444,AW7327,AW7522,AW7873,AW7639,AW7210,AW8029,AW8185,AW8341,AW8575)</f>
        <v>0</v>
      </c>
      <c r="AX8693" s="25"/>
      <c r="AY8693" s="25"/>
      <c r="AZ8693" s="25"/>
      <c r="BA8693" s="159">
        <f>SUBTOTAL(9,BA34,BA73,BA112,BA151,BA190,BA229,BA268,BA307,BA346,BA385,BA424,BA463,BA502,BA541,BA580,BA619,BA658,BA697,BA736,BA775,BA814,BA853,BA892,BA931,BA970,BA1009,BA1048,BA1087,BA1126,BA1165,BA1204,BA1243,BA1282,BA1321,BA1360,BA1399,BA1438,BA1477,BA1516,BA1555,BA1594,BA1633,BA1672,BA1711,BA1750,BA1789,BA1828,BA1867,BA1906,BA1945,BA1984,BA2025,BA2062,BA2101,BA2140,BA2179,BA2218,BA2257,BA2296,BA2335,BA2374,BA2413,BA2452,BA2491,BA2530,BA2569,BA2608,BA2647,BA2686,BA2725,BA2764,BA2803,BA2842,BA2881,BA2920,BA2959,BA2998,BA3037,BA3076,BA3115,BA3154,BA3193,BA3232,BA3271,BA3310,BA3349,BA3388,BA3427,BA3466,BA3505,BA3544,BA3583,BA3622,BA3661,BA3700,BA3739,BA3778,BA3817,BA3856,BA3895,BA3934,BA3973,BA4012,BA4051,BA4090,BA4129,BA4168,BA4207,BA4246,BA4285,BA4324,BA4363,BA4402,BA4441,BA4480,BA4519,BA4558,BA4597,BA4636,BA4675,BA4714,BA4753,BA4792,BA4831,BA4870,BA4909,BA4948,BA4987,BA5026,BA5065,BA5104,BA5143,BA5182,BA5221,BA5260,BA5299,BA5338,BA5377,BA5416,BA5455,BA5494,BA5533,BA5572,BA5611,BA5650,BA5689,BA5728,BA5767,BA5806,BA5845,BA5884,BA5923,BA5962,BA6001,BA6040,BA6079,BA6118,BA6157,BA6196,BA6235,BA6274,BA6313,BA6352,BA6391,BA6430,BA6469,BA6508,BA6547,BA6586,BA6625,BA6664,BA6703,BA6742,BA6781,BA6820,BA6859,BA6937,BA6976,BA7015,BA7054,BA7093,BA7132,BA7171,BA6898,BA7210,BA7327,BA7366,BA7405,BA7444,BA7483,BA7522,BA7561,BA7600,BA7639,BA7678,BA7717,BA7756,BA7795,BA7834,BA7873,BA7912,BA7951,BA7990,BA8029,BA8068,BA8107,BA8146,BA8185,BA8224,BA8263,BA8302,BA8341,BA8380,BA8419,BA8458,BA8497,BA8536,BA8575,BA8614,BA8653,BA7288,BA7249)</f>
        <v>0</v>
      </c>
      <c r="BB8693" s="159">
        <f>SUBTOTAL(9,BB34,BB73,BB112,BB151,BB190,BB229,BB268,BB307,BB346,BB385,BB424,BB463,BB502,BB541,BB580,BB619,BB658,BB697,BB736,BB775,BB814,BB853,BB892,BB931,BB970,BB1009,BB1048,BB1087,BB1126,BB1165,BB1204,BB1243,BB1282,BB1321,BB1360,BB1399,BB1438,BB1477,BB1516,BB1555,BB1594,BB1633,BB1672,BB1711,BB1750,BB1789,BB1828,BB1867,BB1906,BB1945,BB1984,BB2025,BB2062,BB2101,BB2140,BB2179,BB2218,BB2257,BB2296,BB2335,BB2374,BB2413,BB2452,BB2491,BB2530,BB2569,BB2608,BB2647,BB2686,BB2725,BB2764,BB2803,BB2842,BB2881,BB2920,BB2959,BB2998,BB3037,BB3076,BB3115,BB3154,BB3193,BB3232,BB3271,BB3310,BB3349,BB3388,BB3427,BB3466,BB3505,BB3544,BB3583,BB3622,BB3661,BB3700,BB3739,BB3778,BB3817,BB3856,BB3895,BB3934,BB3973,BB4012,BB4051,BB4090,BB4129,BB4168,BB4207,BB4246,BB4285,BB4324,BB4363,BB4402,BB4441,BB4480,BB4519,BB4558,BB4597,BB4636,BB4675,BB4714,BB4753,BB4792,BB4831,BB4870,BB4909,BB4948,BB4987,BB5026,BB5065,BB5104,BB5143,BB5182,BB5221,BB5260,BB5299,BB5338,BB5377,BB5416,BB5455,BB5494,BB5533,BB5572,BB5611,BB5650,BB5689,BB5728,BB5767,BB5806,BB5845,BB5884,BB5923,BB5962,BB6001,BB6040,BB6079,BB6118,BB6157,BB6196,BB6235,BB6274,BB6313,BB6352,BB6391,BB6430,BB6469,BB6508,BB6547,BB6586,BB6625,BB6664,BB6703,BB6742,BB6781,BB6820,BB6859,BB6937,BB6976,BB7015,BB7054,BB7093,BB7132,BB7171,BB6898,BB7210,BB7327,BB7366,BB7405,BB7444,BB7483,BB7522,BB7561,BB7600,BB7639,BB7678,BB7717,BB7756,BB7795,BB7834,BB7873,BB7912,BB7951,BB7990,BB8029,BB8068,BB8107,BB8146,BB8185,BB8224,BB8263,BB8302,BB8341,BB8380,BB8419,BB8458,BB8497,BB8536,BB8575,BB8614,BB8653,BB7288,BB7249)</f>
        <v>0</v>
      </c>
      <c r="BC8693" s="25"/>
      <c r="BD8693" s="25"/>
      <c r="BE8693" s="25"/>
      <c r="BF8693" s="159">
        <f>SUBTOTAL(9,BF34,BF73,BF112,BF151,BF190,BF229,BF268,BF307,BF346,BF385,BF424,BF463,BF502,BF541,BF580,BF619,BF658,BF697,BF736,BF775,BF814,BF853,BF892,BF931,BF970,BF1009,BF1048,BF1087,BF1126,BF1165,BF1204,BF1243,BF1282,BF1321,BF1360,BF1399,BF1438,BF1477,BF1516,BF1555,BF1594,BF1633,BF1672,BF1711,BF1750,BF1789,BF1828,BF1867,BF1906,BF1945,BF1984,BF2025,BF2062,BF2101,BF2140,BF2179,BF2218,BF2257,BF2296,BF2335,BF2374,BF2413,BF2452,BF2491,BF2530,BF2569,BF2608,BF2647,BF2686,BF2725,BF2764,BF2803,BF2842,BF2881,BF2920,BF2959,BF2998,BF3037,BF3076,BF3115,BF3154,BF3193,BF3232,BF3271,BF3310,BF3349,BF3388,BF3427,BF3466,BF3505,BF3544,BF3583,BF3622,BF3661,BF3700,BF3739,BF3778,BF3817,BF3856,BF3895,BF3934,BF3973,BF4012,BF4051,BF4090,BF4129,BF4168,BF4207,BF4246,BF4285,BF4324,BF4363,BF4402,BF4441,BF4480,BF4519,BF4558,BF4597,BF4636,BF4675,BF4714,BF4753,BF4792,BF4831,BF4870,BF4909,BF4948,BF4987,BF5026,BF5065,BF5104,BF5143,BF5182,BF5221,BF5260,BF5299,BF5338,BF5377,BF5416,BF5455,BF5494,BF5533,BF5572,BF5611,BF5650,BF5689,BF5728,BF5767,BF5806,BF5845,BF5884,BF5923,BF5962,BF6001,BF6040,BF6079,BF6118,BF6157,BF6196,BF6235,BF6274,BF6313,BF6352,BF6391,BF6430,BF6469,BF6508,BF6547,BF6586,BF6625,BF6664,BF6703,BF6742,BF6781,BF6820,BF6859,BF6937,BF6976,BF7015,BF7054,BF7093,BF7132,BF7171,BF6898,BF7210,BF7327,BF7366,BF7405,BF7444,BF7483,BF7522,BF7561,BF7600,BF7639,BF7678,BF7717,BF7756,BF7795,BF7834,BF7873,BF7912,BF7951,BF7990,BF8029,BF8068,BF8107,BF8146,BF8185,BF8224,BF8263,BF8302,BF8341,BF8380,BF8419,BF8458,BF8497,BF8536,BF8575,BF8614,BF8653,BF7288,BF7249)</f>
        <v>0</v>
      </c>
      <c r="BG8693" s="159">
        <f>SUBTOTAL(9,BG34,BG73,BG112,BG151,BG190,BG229,BG268,BG307,BG346,BG385,BG424,BG463,BG502,BG541,BG580,BG619,BG658,BG697,BG736,BG775,BG814,BG853,BG892,BG931,BG970,BG1009,BG1048,BG1087,BG1126,BG1165,BG1204,BG1243,BG1282,BG1321,BG1360,BG1399,BG1438,BG1477,BG1516,BG1555,BG1594,BG1633,BG1672,BG1711,BG1750,BG1789,BG1828,BG1867,BG1906,BG1945,BG1984,BG2025,BG2062,BG2101,BG2140,BG2179,BG2218,BG2257,BG2296,BG2335,BG2374,BG2413,BG2452,BG2491,BG2530,BG2569,BG2608,BG2647,BG2686,BG2725,BG2764,BG2803,BG2842,BG2881,BG2920,BG2959,BG2998,BG3037,BG3076,BG3115,BG3154,BG3193,BG3232,BG3271,BG3310,BG3349,BG3388,BG3427,BG3466,BG3505,BG3544,BG3583,BG3622,BG3661,BG3700,BG3739,BG3778,BG3817,BG3856,BG3895,BG3934,BG3973,BG4012,BG4051,BG4090,BG4129,BG4168,BG4207,BG4246,BG4285,BG4324,BG4363,BG4402,BG4441,BG4480,BG4519,BG4558,BG4597,BG4636,BG4675,BG4714,BG4753,BG4792,BG4831,BG4870,BG4909,BG4948,BG4987,BG5026,BG5065,BG5104,BG5143,BG5182,BG5221,BG5260,BG5299,BG5338,BG5377,BG5416,BG5455,BG5494,BG5533,BG5572,BG5611,BG5650,BG5689,BG5728,BG5767,BG5806,BG5845,BG5884,BG5923,BG5962,BG6001,BG6040,BG6079,BG6118,BG6157,BG6196,BG6235,BG6274,BG6313,BG6352,BG6391,BG6430,BG6469,BG6508,BG6547,BG6586,BG6625,BG6664,BG6703,BG6742,BG6781,BG6820,BG6859,BG6937,BG6976,BG7015,BG7054,BG7093,BG7132,BG7171,BG6898,BG7210,BG7327,BG7366,BG7405,BG7444,BG7483,BG7522,BG7561,BG7600,BG7639,BG7678,BG7717,BG7756,BG7795,BG7834,BG7873,BG7912,BG7951,BG7990,BG8029,BG8068,BG8107,BG8146,BG8185,BG8224,BG8263,BG8302,BG8341,BG8380,BG8419,BG8458,BG8497,BG8536,BG8575,BG8614,BG8653,BG7288,BG7249)</f>
        <v>0</v>
      </c>
      <c r="BH8693" s="25"/>
      <c r="BI8693" s="25"/>
      <c r="BJ8693" s="25"/>
      <c r="BK8693" s="159">
        <f>SUBTOTAL(9,BK34,BK73,BK112,BK151,BK190,BK229,BK268,BK307,BK346,BK385,BK424,BK463,BK502,BK541,BK580,BK619,BK658,BK697,BK736,BK775,BK814,BK853,BK892,BK931,BK970,BK1009,BK1048,BK1087,BK1126,BK1165,BK1204,BK1243,BK1282,BK1321,BK1360,BK1399,BK1438,BK1477,BK1516,BK1555,BK1594,BK1633,BK1672,BK1711,BK1750,BK1789,BK1828,BK1867,BK1906,BK1945,BK1984,BK2025,BK2062,BK2101,BK2140,BK2179,BK2218,BK2257,BK2296,BK2335,BK2374,BK2413,BK2452,BK2491,BK2530,BK2569,BK2608,BK2647,BK2686,BK2725,BK2764,BK2803,BK2842,BK2881,BK2920,BK2959,BK2998,BK3037,BK3076,BK3115,BK3154,BK3193,BK3232,BK3271,BK3310,BK3349,BK3388,BK3427,BK3466,BK3505,BK3544,BK3583,BK3622,BK3661,BK3700,BK3739,BK3778,BK3817,BK3856,BK3895,BK3934,BK3973,BK4012,BK4051,BK4090,BK4129,BK4168,BK4207,BK4246,BK4285,BK4324,BK4363,BK4402,BK4441,BK4480,BK4519,BK4558,BK4597,BK4636,BK4675,BK4714,BK4753,BK4792,BK4831,BK4870,BK4909,BK4948,BK4987,BK5026,BK5065,BK5104,BK5143,BK5182,BK5221,BK5260,BK5299,BK5338,BK5377,BK5416,BK5455,BK5494,BK5533,BK5572,BK5611,BK5650,BK5689,BK5728,BK5767,BK5806,BK5845,BK5884,BK5923,BK5962,BK6001,BK6040,BK6079,BK6118,BK6157,BK6196,BK6235,BK6274,BK6313,BK6352,BK6391,BK6430,BK6469,BK6508,BK6547,BK6586,BK6625,BK6664,BK6703,BK6742,BK6781,BK6820,BK6859,BK6937,BK6976,BK7015,BK7054,BK7093,BK7132,BK7171,BK6898,BK7210,BK7327,BK7366,BK7405,BK7444,BK7483,BK7522,BK7561,BK7600,BK7639,BK7678,BK7717,BK7756,BK7795,BK7834,BK7873,BK7912,BK7951,BK7990,BK8029,BK8068,BK8107,BK8146,BK8185,BK8224,BK8263,BK8302,BK8341,BK8380,BK8419,BK8458,BK8497,BK8536,BK8575,BK8614,BK8653,BK7288,BK7249)</f>
        <v>8.0000000000000004E-4</v>
      </c>
      <c r="BL8693" s="159">
        <f>SUBTOTAL(9,BL34,BL73,BL112,BL151,BL190,BL229,BL268,BL307,BL346,BL385,BL424,BL463,BL502,BL541,BL580,BL619,BL658,BL697,BL736,BL775,BL814,BL853,BL892,BL931,BL970,BL1009,BL1048,BL1087,BL1126,BL1165,BL1204,BL1243,BL1282,BL1321,BL1360,BL1399,BL1438,BL1477,BL1516,BL1555,BL1594,BL1633,BL1672,BL1711,BL1750,BL1789,BL1828,BL1867,BL1906,BL1945,BL1984,BL2025,BL2062,BL2101,BL2140,BL2179,BL2218,BL2257,BL2296,BL2335,BL2374,BL2413,BL2452,BL2491,BL2530,BL2569,BL2608,BL2647,BL2686,BL2725,BL2764,BL2803,BL2842,BL2881,BL2920,BL2959,BL2998,BL3037,BL3076,BL3115,BL3154,BL3193,BL3232,BL3271,BL3310,BL3349,BL3388,BL3427,BL3466,BL3505,BL3544,BL3583,BL3622,BL3661,BL3700,BL3739,BL3778,BL3817,BL3856,BL3895,BL3934,BL3973,BL4012,BL4051,BL4090,BL4129,BL4168,BL4207,BL4246,BL4285,BL4324,BL4363,BL4402,BL4441,BL4480,BL4519,BL4558,BL4597,BL4636,BL4675,BL4714,BL4753,BL4792,BL4831,BL4870,BL4909,BL4948,BL4987,BL5026,BL5065,BL5104,BL5143,BL5182,BL5221,BL5260,BL5299,BL5338,BL5377,BL5416,BL5455,BL5494,BL5533,BL5572,BL5611,BL5650,BL5689,BL5728,BL5767,BL5806,BL5845,BL5884,BL5923,BL5962,BL6001,BL6040,BL6079,BL6118,BL6157,BL6196,BL6235,BL6274,BL6313,BL6352,BL6391,BL6430,BL6469,BL6508,BL6547,BL6586,BL6625,BL6664,BL6703,BL6742,BL6781,BL6820,BL6859,BL6937,BL6976,BL7015,BL7054,BL7093,BL7132,BL7171,BL6898,BL7210,BL7327,BL7366,BL7405,BL7444,BL7483,BL7522,BL7561,BL7600,BL7639,BL7678,BL7717,BL7756,BL7795,BL7834,BL7873,BL7912,BL7951,BL7990,BL8029,BL8068,BL8107,BL8146,BL8185,BL8224,BL8263,BL8302,BL8341,BL8380,BL8419,BL8458,BL8497,BL8536,BL8575,BL8614,BL8653,BL7288,BL7249)</f>
        <v>1.05</v>
      </c>
      <c r="BM8693" s="25"/>
      <c r="BN8693" s="25"/>
      <c r="BO8693" s="25"/>
      <c r="BP8693" s="159">
        <f>SUBTOTAL(9,BP34,BP73,BP112,BP151,BP190,BP229,BP268,BP307,BP346,BP385,BP424,BP463,BP502,BP541,BP580,BP619,BP658,BP697,BP736,BP775,BP814,BP853,BP892,BP931,BP970,BP1009,BP1048,BP1087,BP1126,BP1165,BP1204,BP1243,BP1282,BP1321,BP1360,BP1399,BP1438,BP1477,BP1516,BP1555,BP1594,BP1633,BP1672,BP1711,BP1750,BP1789,BP1828,BP1867,BP1906,BP1945,BP1984,BP2025,BP2062,BP2101,BP2140,BP2179,BP2218,BP2257,BP2296,BP2335,BP2374,BP2413,BP2452,BP2491,BP2530,BP2569,BP2608,BP2647,BP2686,BP2725,BP2764,BP2803,BP2842,BP2881,BP2920,BP2959,BP2998,BP3037,BP3076,BP3115,BP3154,BP3193,BP3232,BP3271,BP3310,BP3349,BP3388,BP3427,BP3466,BP3505,BP3544,BP3583,BP3622,BP3661,BP3700,BP3739,BP3778,BP3817,BP3856,BP3895,BP3934,BP3973,BP4012,BP4051,BP4090,BP4129,BP4168,BP4207,BP4246,BP4285,BP4324,BP4363,BP4402,BP4441,BP4480,BP4519,BP4558,BP4597,BP4636,BP4675,BP4714,BP4753,BP4792,BP4831,BP4870,BP4909,BP4948,BP4987,BP5026,BP5065,BP5104,BP5143,BP5182,BP5221,BP5260,BP5299,BP5338,BP5377,BP5416,BP5455,BP5494,BP5533,BP5572,BP5611,BP5650,BP5689,BP5728,BP5767,BP5806,BP5845,BP5884,BP5923,BP5962,BP6001,BP6040,BP6079,BP6118,BP6157,BP6196,BP6235,BP6274,BP6313,BP6352,BP6391,BP6430,BP6469,BP6508,BP6547,BP6586,BP6625,BP6664,BP6703,BP6742,BP6781,BP6820,BP6859,BP6937,BP6976,BP7015,BP7054,BP7093,BP7132,BP7171,BP6898,BP7210,BP7327,BP7366,BP7405,BP7444,BP7483,BP7522,BP7561,BP7600,BP7639,BP7678,BP7717,BP7756,BP7795,BP7834,BP7873,BP7912,BP7951,BP7990,BP8029,BP8068,BP8107,BP8146,BP8185,BP8224,BP8263,BP8302,BP8341,BP8380,BP8419,BP8458,BP8497,BP8536,BP8575,BP8614,BP8653,BP7288,BP7249)</f>
        <v>0</v>
      </c>
      <c r="BQ8693" s="159">
        <f>SUBTOTAL(9,BQ34,BQ73,BQ112,BQ151,BQ190,BQ229,BQ268,BQ307,BQ346,BQ385,BQ424,BQ463,BQ502,BQ541,BQ580,BQ619,BQ658,BQ697,BQ736,BQ775,BQ814,BQ853,BQ892,BQ931,BQ970,BQ1009,BQ1048,BQ1087,BQ1126,BQ1165,BQ1204,BQ1243,BQ1282,BQ1321,BQ1360,BQ1399,BQ1438,BQ1477,BQ1516,BQ1555,BQ1594,BQ1633,BQ1672,BQ1711,BQ1750,BQ1789,BQ1828,BQ1867,BQ1906,BQ1945,BQ1984,BQ2025,BQ2062,BQ2101,BQ2140,BQ2179,BQ2218,BQ2257,BQ2296,BQ2335,BQ2374,BQ2413,BQ2452,BQ2491,BQ2530,BQ2569,BQ2608,BQ2647,BQ2686,BQ2725,BQ2764,BQ2803,BQ2842,BQ2881,BQ2920,BQ2959,BQ2998,BQ3037,BQ3076,BQ3115,BQ3154,BQ3193,BQ3232,BQ3271,BQ3310,BQ3349,BQ3388,BQ3427,BQ3466,BQ3505,BQ3544,BQ3583,BQ3622,BQ3661,BQ3700,BQ3739,BQ3778,BQ3817,BQ3856,BQ3895,BQ3934,BQ3973,BQ4012,BQ4051,BQ4090,BQ4129,BQ4168,BQ4207,BQ4246,BQ4285,BQ4324,BQ4363,BQ4402,BQ4441,BQ4480,BQ4519,BQ4558,BQ4597,BQ4636,BQ4675,BQ4714,BQ4753,BQ4792,BQ4831,BQ4870,BQ4909,BQ4948,BQ4987,BQ5026,BQ5065,BQ5104,BQ5143,BQ5182,BQ5221,BQ5260,BQ5299,BQ5338,BQ5377,BQ5416,BQ5455,BQ5494,BQ5533,BQ5572,BQ5611,BQ5650,BQ5689,BQ5728,BQ5767,BQ5806,BQ5845,BQ5884,BQ5923,BQ5962,BQ6001,BQ6040,BQ6079,BQ6118,BQ6157,BQ6196,BQ6235,BQ6274,BQ6313,BQ6352,BQ6391,BQ6430,BQ6469,BQ6508,BQ6547,BQ6586,BQ6625,BQ6664,BQ6703,BQ6742,BQ6781,BQ6820,BQ6859,BQ6937,BQ6976,BQ7015,BQ7054,BQ7093,BQ7132,BQ7171,BQ6898,BQ7210,BQ7327,BQ7366,BQ7405,BQ7444,BQ7483,BQ7522,BQ7561,BQ7600,BQ7639,BQ7678,BQ7717,BQ7756,BQ7795,BQ7834,BQ7873,BQ7912,BQ7951,BQ7990,BQ8029,BQ8068,BQ8107,BQ8146,BQ8185,BQ8224,BQ8263,BQ8302,BQ8341,BQ8380,BQ8419,BQ8458,BQ8497,BQ8536,BQ8575,BQ8614,BQ8653,BQ7288,BQ7249)</f>
        <v>0</v>
      </c>
      <c r="BR8693" s="25"/>
      <c r="BS8693" s="25"/>
      <c r="BT8693" s="25"/>
      <c r="BU8693" s="159">
        <f>SUBTOTAL(9,BU34,BU73,BU112,BU151,BU190,BU229,BU268,BU307,BU346,BU385,BU424,BU463,BU502,BU541,BU580,BU619,BU658,BU697,BU736,BU775,BU814,BU853,BU892,BU931,BU970,BU1009,BU1048,BU1087,BU1126,BU1165,BU1204,BU1243,BU1282,BU1321,BU1360,BU1399,BU1438,BU1477,BU1516,BU1555,BU1594,BU1633,BU1672,BU1711,BU1750,BU1789,BU1828,BU1867,BU1906,BU1945,BU1984,BU2025,BU2062,BU2101,BU2140,BU2179,BU2218,BU2257,BU2296,BU2335,BU2374,BU2413,BU2452,BU2491,BU2530,BU2569,BU2608,BU2647,BU2686,BU2725,BU2764,BU2803,BU2842,BU2881,BU2920,BU2959,BU2998,BU3037,BU3076,BU3115,BU3154,BU3193,BU3232,BU3271,BU3310,BU3349,BU3388,BU3427,BU3466,BU3505,BU3544,BU3583,BU3622,BU3661,BU3700,BU3739,BU3778,BU3817,BU3856,BU3895,BU3934,BU3973,BU4012,BU4051,BU4090,BU4129,BU4168,BU4207,BU4246,BU4285,BU4324,BU4363,BU4402,BU4441,BU4480,BU4519,BU4558,BU4597,BU4636,BU4675,BU4714,BU4753,BU4792,BU4831,BU4870,BU4909,BU4948,BU4987,BU5026,BU5065,BU5104,BU5143,BU5182,BU5221,BU5260,BU5299,BU5338,BU5377,BU5416,BU5455,BU5494,BU5533,BU5572,BU5611,BU5650,BU5689,BU5728,BU5767,BU5806,BU5845,BU5884,BU5923,BU5962,BU6001,BU6040,BU6079,BU6118,BU6157,BU6196,BU6235,BU6274,BU6313,BU6352,BU6391,BU6430,BU6469,BU6508,BU6547,BU6586,BU6625,BU6664,BU6703,BU6742,BU6781,BU6820,BU6859,BU6937,BU6976,BU7015,BU7054,BU7093,BU7132,BU7171,BU6898,BU7210,BU7327,BU7366,BU7405,BU7444,BU7483,BU7522,BU7561,BU7600,BU7639,BU7678,BU7717,BU7756,BU7795,BU7834,BU7873,BU7912,BU7951,BU7990,BU8029,BU8068,BU8107,BU8146,BU8185,BU8224,BU8263,BU8302,BU8341,BU8380,BU8419,BU8458,BU8497,BU8536,BU8575,BU8614,BU8653,BU7288,BU7249)</f>
        <v>0</v>
      </c>
      <c r="BV8693" s="159">
        <f>SUBTOTAL(9,BV34,BV73,BV112,BV151,BV190,BV229,BV268,BV307,BV346,BV385,BV424,BV463,BV502,BV541,BV580,BV619,BV658,BV697,BV736,BV775,BV814,BV853,BV892,BV931,BV970,BV1009,BV1048,BV1087,BV1126,BV1165,BV1204,BV1243,BV1282,BV1321,BV1360,BV1399,BV1438,BV1477,BV1516,BV1555,BV1594,BV1633,BV1672,BV1711,BV1750,BV1789,BV1828,BV1867,BV1906,BV1945,BV1984,BV2025,BV2062,BV2101,BV2140,BV2179,BV2218,BV2257,BV2296,BV2335,BV2374,BV2413,BV2452,BV2491,BV2530,BV2569,BV2608,BV2647,BV2686,BV2725,BV2764,BV2803,BV2842,BV2881,BV2920,BV2959,BV2998,BV3037,BV3076,BV3115,BV3154,BV3193,BV3232,BV3271,BV3310,BV3349,BV3388,BV3427,BV3466,BV3505,BV3544,BV3583,BV3622,BV3661,BV3700,BV3739,BV3778,BV3817,BV3856,BV3895,BV3934,BV3973,BV4012,BV4051,BV4090,BV4129,BV4168,BV4207,BV4246,BV4285,BV4324,BV4363,BV4402,BV4441,BV4480,BV4519,BV4558,BV4597,BV4636,BV4675,BV4714,BV4753,BV4792,BV4831,BV4870,BV4909,BV4948,BV4987,BV5026,BV5065,BV5104,BV5143,BV5182,BV5221,BV5260,BV5299,BV5338,BV5377,BV5416,BV5455,BV5494,BV5533,BV5572,BV5611,BV5650,BV5689,BV5728,BV5767,BV5806,BV5845,BV5884,BV5923,BV5962,BV6001,BV6040,BV6079,BV6118,BV6157,BV6196,BV6235,BV6274,BV6313,BV6352,BV6391,BV6430,BV6469,BV6508,BV6547,BV6586,BV6625,BV6664,BV6703,BV6742,BV6781,BV6820,BV6859,BV6937,BV6976,BV7015,BV7054,BV7093,BV7132,BV7171,BV6898,BV7210,BV7327,BV7366,BV7405,BV7444,BV7483,BV7522,BV7561,BV7600,BV7639,BV7678,BV7717,BV7756,BV7795,BV7834,BV7873,BV7912,BV7951,BV7990,BV8029,BV8068,BV8107,BV8146,BV8185,BV8224,BV8263,BV8302,BV8341,BV8380,BV8419,BV8458,BV8497,BV8536,BV8575,BV8614,BV8653,BV7288,BV7249)</f>
        <v>0</v>
      </c>
    </row>
    <row r="8694" spans="1:74" s="23" customFormat="1" ht="27" hidden="1" customHeight="1" x14ac:dyDescent="0.3">
      <c r="A8694" s="25"/>
      <c r="B8694" s="25"/>
      <c r="C8694" s="25"/>
      <c r="D8694" s="25" t="s">
        <v>317</v>
      </c>
      <c r="E8694" s="25"/>
      <c r="F8694" s="25"/>
      <c r="G8694" s="25"/>
      <c r="H8694" s="24">
        <v>2024</v>
      </c>
      <c r="I8694" s="25" t="s">
        <v>282</v>
      </c>
      <c r="J8694" s="25" t="s">
        <v>275</v>
      </c>
      <c r="K8694" s="25" t="s">
        <v>321</v>
      </c>
      <c r="L8694" s="159">
        <f t="shared" si="467"/>
        <v>9.2500000000000013E-3</v>
      </c>
      <c r="M8694" s="159">
        <f t="shared" si="468"/>
        <v>25.673999999999999</v>
      </c>
      <c r="N8694" s="159"/>
      <c r="O8694" s="25"/>
      <c r="P8694" s="25"/>
      <c r="Q8694" s="25"/>
      <c r="R8694" s="160">
        <f>SUBTOTAL(9,R35,R74,R113,R152,R191,R230,R269,R308,R347,R386,R425,R464,R503,R542,R581,R620,R659,R698,R737,R776,R815,R854,R893,R932,R971,R1010,R1049,R1088,R1127,R1166,R1205,R1244,R1283,R1322,R1361,R1400,R1439,R1478,R1517,R1556,R1595,R1634,R1673,R1712,R1751,R1790,R1829,R1868,R1907,R1946,R1985,R2025,R2063,R2102,R2141,R2180,R2219,R2258,R2297,R2336,R2375,R2414,R2453,R2492,R2531,R2570,R2609,R2648,R2687,R2726,R2765,R2804,R2843,R2882,R2921,R2960,R2999,R3038,R3077,R3116,R3155,R3194,R3233,R3272,R3311,R3350,R3389,R3428,R3467,R3506,R3545,R3584,R3623,R3662,R3701,R3740,R3779,R3818,R3857,R3896,R3935,R3974,R4013,R4052,R4091,R4130,R4169,R4208,R4247,R4286,R4325,R4364,R4403,R4442,R4481,R4520,R4559,R4598,R4637,R4676,R4715,R4754,R4793,R4832,R4871,R4910,R4949,R4988,R5027,R5066,R5105,R5144,R5183,R5222,R5261,R5300,R5339,R5378,R5417,R5456,R5495,R5534,R5573,R5612,R5651,R5690,R5729,R5768,R5807,R5846,R5885,R5924,R5963,R6002,R6041,R6080,R6119,R6158,R6197,R6236,R6275,R6314,R6353,R6392,R6431,R6470,R6509,R6548,R6587,R6626,R6665,R6704,R6743,R6782,R6821,R6860,R6938,R6977,R7016,R7055,R7094,R7133,R7172)</f>
        <v>0</v>
      </c>
      <c r="S8694" s="159">
        <f>SUBTOTAL(9,S35,S74,S113,S152,S191,S230,S269,S308,S347,S386,S425,S464,S503,S542,S581,S620,S659,S698,S737,S776,S815,S854,S893,S932,S971,S1010,S1049,S1088,S1127,S1166,S1205,S1244,S1283,S1322,S1361,S1400,S1439,S1478,S1517,S1556,S1595,S1634,S1673,S1712,S1751,S1790,S1829,S1868,S1907,S1946,S1985,S2025,S2063,S2102,S2141,S2180,S2219,S2258,S2297,S2336,S2375,S2414,S2453,S2492,S2531,S2570,S2609,S2648,S2687,S2726,S2765,S2804,S2843,S2882,S2921,S2960,S2999,S3038,S3077,S3116,S3155,S3194,S3233,S3272,S3311,S3350,S3389,S3428,S3467,S3506,S3545,S3584,S3623,S3662,S3701,S3740,S3779,S3818,S3857,S3896,S3935,S3974,S4013,S4052,S4091,S4130,S4169,S4208,S4247,S4286,S4325,S4364,S4403,S4442,S4481,S4520,S4559,S4598,S4637,S4676,S4715,S4754,S4793,S4832,S4871,S4910,S4949,S4988,S5027,S5066,S5105,S5144,S5183,S5222,S5261,S5300,S5339,S5378,S5417,S5456,S5495,S5534,S5573,S5612,S5651,S5690,S5729,S5768,S5807,S5846,S5885,S5924,S5963,S6002,S6041,S6080,S6119,S6158,S6197,S6236,S6275,S6314,S6353,S6392,S6431,S6470,S6509,S6548,S6587,S6626,S6665,S6704,S6743,S6782,S6821,S6860,S6938,S6977,S7016,S7055,S7094,S7133,S7172)</f>
        <v>0</v>
      </c>
      <c r="T8694" s="25"/>
      <c r="U8694" s="25"/>
      <c r="V8694" s="25"/>
      <c r="W8694" s="160">
        <f>SUBTOTAL(9,W35,W74,W113,W152,W191,W230,W269,W308,W347,W386,W425,W464,W503,W542,W581,W620,W659,W698,W737,W776,W815,W854,W893,W932,W971,W1010,W1049,W1088,W1127,W1166,W1205,W1244,W1283,W1322,W1361,W1400,W1439,W1478,W1517,W1556,W1595,W1634,W1673,W1712,W1751,W1790,W1829,W1868,W1907,W1946,W1985,W2025,W2063,W2102,W2141,W2180,W2219,W2258,W2297,W2336,W2375,W2414,W2453,W2492,W2531,W2570,W2609,W2648,W2687,W2726,W2765,W2804,W2843,W2882,W2921,W2960,W2999,W3038,W3077,W3116,W3155,W3194,W3233,W3272,W3311,W3350,W3389,W3428,W3467,W3506,W3545,W3584,W3623,W3662,W3701,W3740,W3779,W3818,W3857,W3896,W3935,W3974,W4013,W4052,W4091,W4130,W4169,W4208,W4247,W4286,W4325,W4364,W4403,W4442,W4481,W4520,W4559,W4598,W4637,W4676,W4715,W4754,W4793,W4832,W4871,W4910,W4949,W4988,W5027,W5066,W5105,W5144,W5183,W5222,W5261,W5300,W5339,W5378,W5417,W5456,W5495,W5534,W5573,W5612,W5651,W5690,W5729,W5768,W5807,W5846,W5885,W5924,W5963,W6002,W6041,W6080,W6119,W6158,W6197,W6236,W6275,W6314,W6353,W6392,W6431,W6470,W6509,W6548,W6587,W6626,W6665,W6704,W6743,W6782,W6821,W6860,W6938,W6977,W7016,W7055,W7094,W7133,W7172)</f>
        <v>0</v>
      </c>
      <c r="X8694" s="159">
        <f>SUBTOTAL(9,X35,X74,X113,X152,X191,X230,X269,X308,X347,X386,X425,X464,X503,X542,X581,X620,X659,X698,X737,X776,X815,X854,X893,X932,X971,X1010,X1049,X1088,X1127,X1166,X1205,X1244,X1283,X1322,X1361,X1400,X1439,X1478,X1517,X1556,X1595,X1634,X1673,X1712,X1751,X1790,X1829,X1868,X1907,X1946,X1985,X2025,X2063,X2102,X2141,X2180,X2219,X2258,X2297,X2336,X2375,X2414,X2453,X2492,X2531,X2570,X2609,X2648,X2687,X2726,X2765,X2804,X2843,X2882,X2921,X2960,X2999,X3038,X3077,X3116,X3155,X3194,X3233,X3272,X3311,X3350,X3389,X3428,X3467,X3506,X3545,X3584,X3623,X3662,X3701,X3740,X3779,X3818,X3857,X3896,X3935,X3974,X4013,X4052,X4091,X4130,X4169,X4208,X4247,X4286,X4325,X4364,X4403,X4442,X4481,X4520,X4559,X4598,X4637,X4676,X4715,X4754,X4793,X4832,X4871,X4910,X4949,X4988,X5027,X5066,X5105,X5144,X5183,X5222,X5261,X5300,X5339,X5378,X5417,X5456,X5495,X5534,X5573,X5612,X5651,X5690,X5729,X5768,X5807,X5846,X5885,X5924,X5963,X6002,X6041,X6080,X6119,X6158,X6197,X6236,X6275,X6314,X6353,X6392,X6431,X6470,X6509,X6548,X6587,X6626,X6665,X6704,X6743,X6782,X6821,X6860,X6938,X6977,X7016,X7055,X7094,X7133,X7172)</f>
        <v>0</v>
      </c>
      <c r="Y8694" s="25"/>
      <c r="Z8694" s="25"/>
      <c r="AA8694" s="25"/>
      <c r="AB8694" s="160">
        <f>SUBTOTAL(9,AB35,AB74,AB113,AB152,AB191,AB230,AB269,AB308,AB347,AB386,AB425,AB464,AB503,AB542,AB581,AB620,AB659,AB698,AB737,AB776,AB815,AB854,AB893,AB932,AB971,AB1010,AB1049,AB1088,AB1127,AB1166,AB1205,AB1244,AB1283,AB1322,AB1361,AB1400,AB1439,AB1478,AB1517,AB1556,AB1595,AB1634,AB1673,AB1712,AB1751,AB1790,AB1829,AB1868,AB1907,AB1946,AB1985,AB2025,AB2063,AB2102,AB2141,AB2180,AB2219,AB2258,AB2297,AB2336,AB2375,AB2414,AB2453,AB2492,AB2531,AB2570,AB2609,AB2648,AB2687,AB2726,AB2765,AB2804,AB2843,AB2882,AB2921,AB2960,AB2999,AB3038,AB3077,AB3116,AB3155,AB3194,AB3233,AB3272,AB3311,AB3350,AB3389,AB3428,AB3467,AB3506,AB3545,AB3584,AB3623,AB3662,AB3701,AB3740,AB3779,AB3818,AB3857,AB3896,AB3935,AB3974,AB4013,AB4052,AB4091,AB4130,AB4169,AB4208,AB4247,AB4286,AB4325,AB4364,AB4403,AB4442,AB4481,AB4520,AB4559,AB4598,AB4637,AB4676,AB4715,AB4754,AB4793,AB4832,AB4871,AB4910,AB4949,AB4988,AB5027,AB5066,AB5105,AB5144,AB5183,AB5222,AB5261,AB5300,AB5339,AB5378,AB5417,AB5456,AB5495,AB5534,AB5573,AB5612,AB5651,AB5690,AB5729,AB5768,AB5807,AB5846,AB5885,AB5924,AB5963,AB6002,AB6041,AB6080,AB6119,AB6158,AB6197,AB6236,AB6275,AB6314,AB6353,AB6392,AB6431,AB6470,AB6509,AB6548,AB6587,AB6626,AB6665,AB6704,AB6743,AB6782,AB6821,AB6860,AB6938,AB6977,AB7016,AB7055,AB7094,AB7133,AB7172)</f>
        <v>0</v>
      </c>
      <c r="AC8694" s="159">
        <f>SUBTOTAL(9,AC35,AC74,AC113,AC152,AC191,AC230,AC269,AC308,AC347,AC386,AC425,AC464,AC503,AC542,AC581,AC620,AC659,AC698,AC737,AC776,AC815,AC854,AC893,AC932,AC971,AC1010,AC1049,AC1088,AC1127,AC1166,AC1205,AC1244,AC1283,AC1322,AC1361,AC1400,AC1439,AC1478,AC1517,AC1556,AC1595,AC1634,AC1673,AC1712,AC1751,AC1790,AC1829,AC1868,AC1907,AC1946,AC1985,AC2025,AC2063,AC2102,AC2141,AC2180,AC2219,AC2258,AC2297,AC2336,AC2375,AC2414,AC2453,AC2492,AC2531,AC2570,AC2609,AC2648,AC2687,AC2726,AC2765,AC2804,AC2843,AC2882,AC2921,AC2960,AC2999,AC3038,AC3077,AC3116,AC3155,AC3194,AC3233,AC3272,AC3311,AC3350,AC3389,AC3428,AC3467,AC3506,AC3545,AC3584,AC3623,AC3662,AC3701,AC3740,AC3779,AC3818,AC3857,AC3896,AC3935,AC3974,AC4013,AC4052,AC4091,AC4130,AC4169,AC4208,AC4247,AC4286,AC4325,AC4364,AC4403,AC4442,AC4481,AC4520,AC4559,AC4598,AC4637,AC4676,AC4715,AC4754,AC4793,AC4832,AC4871,AC4910,AC4949,AC4988,AC5027,AC5066,AC5105,AC5144,AC5183,AC5222,AC5261,AC5300,AC5339,AC5378,AC5417,AC5456,AC5495,AC5534,AC5573,AC5612,AC5651,AC5690,AC5729,AC5768,AC5807,AC5846,AC5885,AC5924,AC5963,AC6002,AC6041,AC6080,AC6119,AC6158,AC6197,AC6236,AC6275,AC6314,AC6353,AC6392,AC6431,AC6470,AC6509,AC6548,AC6587,AC6626,AC6665,AC6704,AC6743,AC6782,AC6821,AC6860,AC6938,AC6977,AC7016,AC7055,AC7094,AC7133,AC7172)</f>
        <v>0</v>
      </c>
      <c r="AD8694" s="25"/>
      <c r="AE8694" s="25"/>
      <c r="AF8694" s="25"/>
      <c r="AG8694" s="159">
        <f>SUBTOTAL(9,AG35,AG74,AG113,AG152,AG191,AG230,AG269,AG308,AG347,AG386,AG425,AG464,AG503,AG542,AG581,AG620,AG659,AG698,AG737,AG776,AG815,AG854,AG893,AG932,AG971,AG1010,AG1049,AG1088,AG1127,AG1166,AG1205,AG1244,AG1283,AG1322,AG1361,AG1400,AG1439,AG1478,AG1517,AG1556,AG1595,AG1634,AG1673,AG1712,AG1751,AG1790,AG1829,AG1868,AG1907,AG1946,AG1985,AG2025,AG2063,AG2102,AG2141,AG2180,AG2219,AG2258,AG2297,AG2336,AG2375,AG2414,AG2453,AG2492,AG2531,AG2570,AG2609,AG2648,AG2687,AG2726,AG2765,AG2804,AG2843,AG2882,AG2921,AG2960,AG2999,AG3038,AG3077,AG3116,AG3155,AG3194,AG3233,AG3272,AG3311,AG3350,AG3389,AG3428,AG3467,AG3506,AG3545,AG3584,AG3623,AG3662,AG3701,AG3740,AG3779,AG3818,AG3857,AG3896,AG3935,AG3974,AG4013,AG4052,AG4091,AG4130,AG4169,AG4208,AG4247,AG4286,AG4325,AG4364,AG4403,AG4442,AG4481,AG4520,AG4559,AG4598,AG4637,AG4676,AG4715,AG4754,AG4793,AG4832,AG4871,AG4910,AG4949,AG4988,AG5027,AG5066,AG5105,AG5144,AG5183,AG5222,AG5261,AG5300,AG5339,AG5378,AG5417,AG5456,AG5495,AG5534,AG5573,AG5612,AG5651,AG5690,AG5729,AG5768,AG5807,AG5846,AG5885,AG5924,AG5963,AG6002,AG6041,AG6080,AG6119,AG6158,AG6197,AG6236,AG6275,AG6314,AG6353,AG6392,AG6431,AG6470,AG6509,AG6548,AG6587,AG6626,AG6665,AG6704,AG6743,AG6782,AG6821,AG6860,AG6938,AG6977,AG7016,AG7055,AG7094,AG7133,AG7172)</f>
        <v>0</v>
      </c>
      <c r="AH8694" s="159">
        <f t="shared" ref="AH8694:AH8700" si="503">SUBTOTAL(9,AH35,AH74,AH113,AH152,AH191,AH230,AH269,AH308,AH347,AH386,AH425,AH464,AH503,AH542,AH581,AH620,AH659,AH698,AH737,AH776,AH815,AH854,AH893,AH932,AH971,AH1010,AH1049,AH1088,AH1127,AH1166,AH1205,AH1244,AH1283,AH1322,AH1361,AH1400,AH1439,AH1478,AH1517,AH1556,AH1595,AH1634,AH1673,AH1712,AH1751,AH1790,AH1829,AH1868,AH1907,AH1946,AH1985,AH2024,AH2063,AH2102,AH2141,AH2180,AH2219,AH2258,AH2297,AH2336,AH2375,AH2414,AH2453,AH2492,AH2531,AH2570,AH2609,AH2648,AH2687,AH2726,AH2765,AH2804,AH2843,AH2882,AH2921,AH2960,AH2999,AH3038,AH3077,AH3116,AH3155,AH3194,AH3233,AH3272,AH3311,AH3350,AH3389,AH3428,AH3467,AH3506,AH3545,AH3584,AH3623,AH3662,AH3701,AH3740,AH3779,AH3818,AH3857,AH3896,AH3935,AH3974,AH4013,AH4052,AH4091,AH4130,AH4169,AH4208,AH4247,AH4286,AH4325,AH4364,AH4403,AH4442,AH4481,AH4520,AH4559,AH4598,AH4637,AH4676,AH4715,AH4754,AH4793,AH4832,AH4871,AH4910,AH4949,AH4988,AH5027,AH5066,AH5105,AH5144,AH5183,AH5222,AH5261,AH5300,AH5339,AH5378,AH5417,AH5456,AH5495,AH5534,AH5573,AH5612,AH5651,AH5690,AH5729,AH5768,AH5807,AH5846,AH5885,AH5924,AH5963,AH6002,AH6041,AH6080,AH6119,AH6158,AH6197,AH6236,AH6275,AH6314,AH6353,AH6392,AH6431,AH6470,AH6509,AH6548,AH6587,AH6626,AH6665,AH6704,AH6743,AH6782,AH6821,AH6860,AH6938,AH6977,AH7016,AH7055,AH7094,AH7133,AH7172)</f>
        <v>0</v>
      </c>
      <c r="AI8694" s="25"/>
      <c r="AJ8694" s="25"/>
      <c r="AK8694" s="25"/>
      <c r="AL8694" s="159">
        <f>SUBTOTAL(9,AL35,AL74,AL113,AL152,AL191,AL230,AL269,AL308,AL347,AL386,AL425,AL464,AL503,AL542,AL581,AL620,AL659,AL698,AL737,AL776,AL815,AL854,AL893,AL932,AL971,AL1010,AL1049,AL1088,AL1127,AL1166,AL1205,AL1244,AL1283,AL1322,AL1361,AL1400,AL1439,AL1478,AL1517,AL1556,AL1595,AL1634,AL1673,AL1712,AL1751,AL1790,AL1829,AL1868,AL1907,AL1946,AL1985,AL2025,AL2063,AL2102,AL2141,AL2180,AL2219,AL2258,AL2297,AL2336,AL2375,AL2414,AL2453,AL2492,AL2531,AL2570,AL2609,AL2648,AL2687,AL2726,AL2765,AL2804,AL2843,AL2882,AL2921,AL2960,AL2999,AL3038,AL3077,AL3116,AL3155,AL3194,AL3233,AL3272,AL3311,AL3350,AL3389,AL3428,AL3467,AL3506,AL3545,AL3584,AL3623,AL3662,AL3701,AL3740,AL3779,AL3818,AL3857,AL3896,AL3935,AL3974,AL4013,AL4052,AL4091,AL4130,AL4169,AL4208,AL4247,AL4286,AL4325,AL4364,AL4403,AL4442,AL4481,AL4520,AL4559,AL4598,AL4637,AL4676,AL4715,AL4754,AL4793,AL4832,AL4871,AL4910,AL4949,AL4988,AL5027,AL5066,AL5105,AL5144,AL5183,AL5222,AL5261,AL5300,AL5339,AL5378,AL5417,AL5456,AL5495,AL5534,AL5573,AL5612,AL5651,AL5690,AL5729,AL5768,AL5807,AL5846,AL5885,AL5924,AL5963,AL6002,AL6041,AL6080,AL6119,AL6158,AL6197,AL6236,AL6275,AL6314,AL6353,AL6392,AL6431,AL6470,AL6509,AL6548,AL6587,AL6626,AL6665,AL6704,AL6743,AL6782,AL6821,AL6860,AL6938,AL6977,AL7016,AL7055,AL7094,AL7133,AL7172)</f>
        <v>0</v>
      </c>
      <c r="AM8694" s="159">
        <f>SUBTOTAL(9,AM35,AM74,AM113,AM152,AM191,AM230,AM269,AM308,AM347,AM386,AM425,AM464,AM503,AM542,AM581,AM620,AM659,AM698,AM737,AM776,AM815,AM854,AM893,AM932,AM971,AM1010,AM1049,AM1088,AM1127,AM1166,AM1205,AM1244,AM1283,AM1322,AM1361,AM1400,AM1439,AM1478,AM1517,AM1556,AM1595,AM1634,AM1673,AM1712,AM1751,AM1790,AM1829,AM1868,AM1907,AM1946,AM1985,AM2025,AM2063,AM2102,AM2141,AM2180,AM2219,AM2258,AM2297,AM2336,AM2375,AM2414,AM2453,AM2492,AM2531,AM2570,AM2609,AM2648,AM2687,AM2726,AM2765,AM2804,AM2843,AM2882,AM2921,AM2960,AM2999,AM3038,AM3077,AM3116,AM3155,AM3194,AM3233,AM3272,AM3311,AM3350,AM3389,AM3428,AM3467,AM3506,AM3545,AM3584,AM3623,AM3662,AM3701,AM3740,AM3779,AM3818,AM3857,AM3896,AM3935,AM3974,AM4013,AM4052,AM4091,AM4130,AM4169,AM4208,AM4247,AM4286,AM4325,AM4364,AM4403,AM4442,AM4481,AM4520,AM4559,AM4598,AM4637,AM4676,AM4715,AM4754,AM4793,AM4832,AM4871,AM4910,AM4949,AM4988,AM5027,AM5066,AM5105,AM5144,AM5183,AM5222,AM5261,AM5300,AM5339,AM5378,AM5417,AM5456,AM5495,AM5534,AM5573,AM5612,AM5651,AM5690,AM5729,AM5768,AM5807,AM5846,AM5885,AM5924,AM5963,AM6002,AM6041,AM6080,AM6119,AM6158,AM6197,AM6236,AM6275,AM6314,AM6353,AM6392,AM6431,AM6470,AM6509,AM6548,AM6587,AM6626,AM6665,AM6704,AM6743,AM6782,AM6821,AM6860,AM6938,AM6977,AM7016,AM7055,AM7094,AM7133,AM7172)</f>
        <v>0</v>
      </c>
      <c r="AN8694" s="25"/>
      <c r="AO8694" s="25"/>
      <c r="AP8694" s="25"/>
      <c r="AQ8694" s="159">
        <f>SUBTOTAL(9,AQ35,AQ74,AQ113,AQ152,AQ191,AQ230,AQ269,AQ308,AQ347,AQ386,AQ425,AQ464,AQ503,AQ542,AQ581,AQ620,AQ659,AQ698,AQ737,AQ776,AQ815,AQ854,AQ893,AQ932,AQ971,AQ1010,AQ1049,AQ1088,AQ1127,AQ1166,AQ1205,AQ1244,AQ1283,AQ1322,AQ1361,AQ1400,AQ1439,AQ1478,AQ1517,AQ1556,AQ1595,AQ1634,AQ1673,AQ1712,AQ1751,AQ1790,AQ1829,AQ1868,AQ1907,AQ1946,AQ1985,AQ2025,AQ2063,AQ2102,AQ2141,AQ2180,AQ2219,AQ2258,AQ2297,AQ2336,AQ2375,AQ2414,AQ2453,AQ2492,AQ2531,AQ2570,AQ2609,AQ2648,AQ2687,AQ2726,AQ2765,AQ2804,AQ2843,AQ2882,AQ2921,AQ2960,AQ2999,AQ3038,AQ3077,AQ3116,AQ3155,AQ3194,AQ3233,AQ3272,AQ3311,AQ3350,AQ3389,AQ3428,AQ3467,AQ3506,AQ3545,AQ3584,AQ3623,AQ3662,AQ3701,AQ3740,AQ3779,AQ3818,AQ3857,AQ3896,AQ3935,AQ3974,AQ4013,AQ4052,AQ4091,AQ4130,AQ4169,AQ4208,AQ4247,AQ4286,AQ4325,AQ4364,AQ4403,AQ4442,AQ4481,AQ4520,AQ4559,AQ4598,AQ4637,AQ4676,AQ4715,AQ4754,AQ4793,AQ4832,AQ4871,AQ4910,AQ4949,AQ4988,AQ5027,AQ5066,AQ5105,AQ5144,AQ5183,AQ5222,AQ5261,AQ5300,AQ5339,AQ5378,AQ5417,AQ5456,AQ5495,AQ5534,AQ5573,AQ5612,AQ5651,AQ5690,AQ5729,AQ5768,AQ5807,AQ5846,AQ5885,AQ5924,AQ5963,AQ6002,AQ6041,AQ6080,AQ6119,AQ6158,AQ6197,AQ6236,AQ6275,AQ6314,AQ6353,AQ6392,AQ6431,AQ6470,AQ6509,AQ6548,AQ6587,AQ6626,AQ6665,AQ6704,AQ6743,AQ6782,AQ6821,AQ6860,AQ6938,AQ6977,AQ7016,AQ7055,AQ7094,AQ7133,AQ7172,AQ6899,AQ7601,AQ7718,AQ8069,AQ8108,AQ8147)</f>
        <v>2E-3</v>
      </c>
      <c r="AR8694" s="159">
        <f>SUBTOTAL(9,AR35,AR74,AR113,AR152,AR191,AR230,AR269,AR308,AR347,AR386,AR425,AR464,AR503,AR542,AR581,AR620,AR659,AR698,AR737,AR776,AR815,AR854,AR893,AR932,AR971,AR1010,AR1049,AR1088,AR1127,AR1166,AR1205,AR1244,AR1283,AR1322,AR1361,AR1400,AR1439,AR1478,AR1517,AR1556,AR1595,AR1634,AR1673,AR1712,AR1751,AR1790,AR1829,AR1868,AR1907,AR1946,AR1985,AR2025,AR2063,AR2102,AR2141,AR2180,AR2219,AR2258,AR2297,AR2336,AR2375,AR2414,AR2453,AR2492,AR2531,AR2570,AR2609,AR2648,AR2687,AR2726,AR2765,AR2804,AR2843,AR2882,AR2921,AR2960,AR2999,AR3038,AR3077,AR3116,AR3155,AR3194,AR3233,AR3272,AR3311,AR3350,AR3389,AR3428,AR3467,AR3506,AR3545,AR3584,AR3623,AR3662,AR3701,AR3740,AR3779,AR3818,AR3857,AR3896,AR3935,AR3974,AR4013,AR4052,AR4091,AR4130,AR4169,AR4208,AR4247,AR4286,AR4325,AR4364,AR4403,AR4442,AR4481,AR4520,AR4559,AR4598,AR4637,AR4676,AR4715,AR4754,AR4793,AR4832,AR4871,AR4910,AR4949,AR4988,AR5027,AR5066,AR5105,AR5144,AR5183,AR5222,AR5261,AR5300,AR5339,AR5378,AR5417,AR5456,AR5495,AR5534,AR5573,AR5612,AR5651,AR5690,AR5729,AR5768,AR5807,AR5846,AR5885,AR5924,AR5963,AR6002,AR6041,AR6080,AR6119,AR6158,AR6197,AR6236,AR6275,AR6314,AR6353,AR6392,AR6431,AR6470,AR6509,AR6548,AR6587,AR6626,AR6665,AR6704,AR6743,AR6782,AR6821,AR6860,AR6938,AR6977,AR7016,AR7055,AR7094,AR7133,AR7172,AR6899,AR7601,AR7718,AR8069,AR8108,AR8147)</f>
        <v>3.6110000000000002</v>
      </c>
      <c r="AS8694" s="159"/>
      <c r="AT8694" s="159"/>
      <c r="AU8694" s="159"/>
      <c r="AV8694" s="159">
        <f>SUBTOTAL(9,AV35,AV74,AV113,AV152,AV191,AV230,AV269,AV308,AV347,AV386,AV425,AV464,AV503,AV542,AV581,AV620,AV659,AV698,AV737,AV776,AV815,AV854,AV893,AV932,AV971,AV1010,AV1049,AV1088,AV1127,AV1166,AV1205,AV1244,AV1283,AV1322,AV1361,AV1400,AV1439,AV1478,AV1517,AV1556,AV1595,AV1634,AV1673,AV1712,AV1751,AV1790,AV1829,AV1868,AV1907,AV1946,AV1985,AV2025,AV2063,AV2102,AV2141,AV2180,AV2219,AV2258,AV2297,AV2336,AV2375,AV2414,AV2453,AV2492,AV2531,AV2570,AV2609,AV2648,AV2687,AV2726,AV2765,AV2804,AV2843,AV2882,AV2921,AV2960,AV2999,AV3038,AV3077,AV3116,AV3155,AV3194,AV3233,AV3272,AV3311,AV3350,AV3389,AV3428,AV3467,AV3506,AV3545,AV3584,AV3623,AV3662,AV3701,AV3740,AV3779,AV3818,AV3857,AV3896,AV3935,AV3974,AV4013,AV4052,AV4091,AV4130,AV4169,AV4208,AV4247,AV4286,AV4325,AV4364,AV4403,AV4442,AV4481,AV4520,AV4559,AV4598,AV4637,AV4676,AV4715,AV4754,AV4793,AV4832,AV4871,AV4910,AV4949,AV4988,AV5027,AV5066,AV5105,AV5144,AV5183,AV5222,AV5261,AV5300,AV5339,AV5378,AV5417,AV5456,AV5495,AV5534,AV5573,AV5612,AV5651,AV5690,AV5729,AV5768,AV5807,AV5846,AV5885,AV5924,AV5963,AV6002,AV6041,AV6080,AV6119,AV6158,AV6197,AV6236,AV6275,AV6314,AV6353,AV6392,AV6431,AV6470,AV6509,AV6548,AV6587,AV6626,AV6665,AV6704,AV6743,AV6782,AV6821,AV6860,AV6938,AV6977,AV7016,AV7055,AV7094,AV7133,AV7172,AV6899,AV7601,AV7718,AV8069,AV8108,AV8147,AV7328,AV7445,AV7640,AV8342)</f>
        <v>2.2499999999999998E-3</v>
      </c>
      <c r="AW8694" s="159">
        <f>SUBTOTAL(9,AW35,AW74,AW113,AW152,AW191,AW230,AW269,AW308,AW347,AW386,AW425,AW464,AW503,AW542,AW581,AW620,AW659,AW698,AW737,AW776,AW815,AW854,AW893,AW932,AW971,AW1010,AW1049,AW1088,AW1127,AW1166,AW1205,AW1244,AW1283,AW1322,AW1361,AW1400,AW1439,AW1478,AW1517,AW1556,AW1595,AW1634,AW1673,AW1712,AW1751,AW1790,AW1829,AW1868,AW1907,AW1946,AW1985,AW2025,AW2063,AW2102,AW2141,AW2180,AW2219,AW2258,AW2297,AW2336,AW2375,AW2414,AW2453,AW2492,AW2531,AW2570,AW2609,AW2648,AW2687,AW2726,AW2765,AW2804,AW2843,AW2882,AW2921,AW2960,AW2999,AW3038,AW3077,AW3116,AW3155,AW3194,AW3233,AW3272,AW3311,AW3350,AW3389,AW3428,AW3467,AW3506,AW3545,AW3584,AW3623,AW3662,AW3701,AW3740,AW3779,AW3818,AW3857,AW3896,AW3935,AW3974,AW4013,AW4052,AW4091,AW4130,AW4169,AW4208,AW4247,AW4286,AW4325,AW4364,AW4403,AW4442,AW4481,AW4520,AW4559,AW4598,AW4637,AW4676,AW4715,AW4754,AW4793,AW4832,AW4871,AW4910,AW4949,AW4988,AW5027,AW5066,AW5105,AW5144,AW5183,AW5222,AW5261,AW5300,AW5339,AW5378,AW5417,AW5456,AW5495,AW5534,AW5573,AW5612,AW5651,AW5690,AW5729,AW5768,AW5807,AW5846,AW5885,AW5924,AW5963,AW6002,AW6041,AW6080,AW6119,AW6158,AW6197,AW6236,AW6275,AW6314,AW6353,AW6392,AW6431,AW6470,AW6509,AW6548,AW6587,AW6626,AW6665,AW6704,AW6743,AW6782,AW6821,AW6860,AW6938,AW6977,AW7016,AW7055,AW7094,AW7133,AW7172,AW6899,AW7601,AW7718,AW8069,AW8108,AW8147,AW7445,AW7328,AW7523,AW7874,AW7640,AW7211,AW8030,AW8186,AW8342,AW8576)</f>
        <v>3.3610000000000002</v>
      </c>
      <c r="AX8694" s="25"/>
      <c r="AY8694" s="25"/>
      <c r="AZ8694" s="25"/>
      <c r="BA8694" s="159">
        <f>SUBTOTAL(9,BA35,BA74,BA113,BA152,BA191,BA230,BA269,BA308,BA347,BA386,BA425,BA464,BA503,BA542,BA581,BA620,BA659,BA698,BA737,BA776,BA815,BA854,BA893,BA932,BA971,BA1010,BA1049,BA1088,BA1127,BA1166,BA1205,BA1244,BA1283,BA1322,BA1361,BA1400,BA1439,BA1478,BA1517,BA1556,BA1595,BA1634,BA1673,BA1712,BA1751,BA1790,BA1829,BA1868,BA1907,BA1946,BA1985,BA2025,BA2063,BA2102,BA2141,BA2180,BA2219,BA2258,BA2297,BA2336,BA2375,BA2414,BA2453,BA2492,BA2531,BA2570,BA2609,BA2648,BA2687,BA2726,BA2765,BA2804,BA2843,BA2882,BA2921,BA2960,BA2999,BA3038,BA3077,BA3116,BA3155,BA3194,BA3233,BA3272,BA3311,BA3350,BA3389,BA3428,BA3467,BA3506,BA3545,BA3584,BA3623,BA3662,BA3701,BA3740,BA3779,BA3818,BA3857,BA3896,BA3935,BA3974,BA4013,BA4052,BA4091,BA4130,BA4169,BA4208,BA4247,BA4286,BA4325,BA4364,BA4403,BA4442,BA4481,BA4520,BA4559,BA4598,BA4637,BA4676,BA4715,BA4754,BA4793,BA4832,BA4871,BA4910,BA4949,BA4988,BA5027,BA5066,BA5105,BA5144,BA5183,BA5222,BA5261,BA5300,BA5339,BA5378,BA5417,BA5456,BA5495,BA5534,BA5573,BA5612,BA5651,BA5690,BA5729,BA5768,BA5807,BA5846,BA5885,BA5924,BA5963,BA6002,BA6041,BA6080,BA6119,BA6158,BA6197,BA6236,BA6275,BA6314,BA6353,BA6392,BA6431,BA6470,BA6509,BA6548,BA6587,BA6626,BA6665,BA6704,BA6743,BA6782,BA6821,BA6860,BA6938,BA6977,BA7016,BA7055,BA7094,BA7133,BA7172,BA7601,BA7718,BA8069,BA8108,BA8147,BA7445,BA7328,BA7523,BA7874,BA7640,BA7211,BA8030,BA8186,BA8342,BA8576,BA6899,BA7367,BA7406,BA7484,BA7562,BA7679,BA7757,BA7796,BA7835,BA7913,BA7952,BA7991,BA8225,BA8264,BA8303,BA8381,BA8420,BA8459,BA8498,BA8537,BA8615,BA8654,BA7250,BA7289)</f>
        <v>2E-3</v>
      </c>
      <c r="BB8694" s="159">
        <f>SUBTOTAL(9,BB35,BB74,BB113,BB152,BB191,BB230,BB269,BB308,BB347,BB386,BB425,BB464,BB503,BB542,BB581,BB620,BB659,BB698,BB737,BB776,BB815,BB854,BB893,BB932,BB971,BB1010,BB1049,BB1088,BB1127,BB1166,BB1205,BB1244,BB1283,BB1322,BB1361,BB1400,BB1439,BB1478,BB1517,BB1556,BB1595,BB1634,BB1673,BB1712,BB1751,BB1790,BB1829,BB1868,BB1907,BB1946,BB1985,BB2025,BB2063,BB2102,BB2141,BB2180,BB2219,BB2258,BB2297,BB2336,BB2375,BB2414,BB2453,BB2492,BB2531,BB2570,BB2609,BB2648,BB2687,BB2726,BB2765,BB2804,BB2843,BB2882,BB2921,BB2960,BB2999,BB3038,BB3077,BB3116,BB3155,BB3194,BB3233,BB3272,BB3311,BB3350,BB3389,BB3428,BB3467,BB3506,BB3545,BB3584,BB3623,BB3662,BB3701,BB3740,BB3779,BB3818,BB3857,BB3896,BB3935,BB3974,BB4013,BB4052,BB4091,BB4130,BB4169,BB4208,BB4247,BB4286,BB4325,BB4364,BB4403,BB4442,BB4481,BB4520,BB4559,BB4598,BB4637,BB4676,BB4715,BB4754,BB4793,BB4832,BB4871,BB4910,BB4949,BB4988,BB5027,BB5066,BB5105,BB5144,BB5183,BB5222,BB5261,BB5300,BB5339,BB5378,BB5417,BB5456,BB5495,BB5534,BB5573,BB5612,BB5651,BB5690,BB5729,BB5768,BB5807,BB5846,BB5885,BB5924,BB5963,BB6002,BB6041,BB6080,BB6119,BB6158,BB6197,BB6236,BB6275,BB6314,BB6353,BB6392,BB6431,BB6470,BB6509,BB6548,BB6587,BB6626,BB6665,BB6704,BB6743,BB6782,BB6821,BB6860,BB6938,BB6977,BB7016,BB7055,BB7094,BB7133,BB7172,BB7601,BB7718,BB8069,BB8108,BB8147,BB7445,BB7328,BB7523,BB7874,BB7640,BB7211,BB8030,BB8186,BB8342,BB8576,BB6899,BB7367,BB7406,BB7484,BB7562,BB7679,BB7757,BB7796,BB7835,BB7913,BB7952,BB7991,BB8225,BB8264,BB8303,BB8381,BB8420,BB8459,BB8498,BB8537,BB8615,BB8654,BB7250,BB7289)</f>
        <v>6.7370000000000001</v>
      </c>
      <c r="BC8694" s="25"/>
      <c r="BD8694" s="25"/>
      <c r="BE8694" s="25"/>
      <c r="BF8694" s="159">
        <f>SUBTOTAL(9,BF35,BF74,BF113,BF152,BF191,BF230,BF269,BF308,BF347,BF386,BF425,BF464,BF503,BF542,BF581,BF620,BF659,BF698,BF737,BF776,BF815,BF854,BF893,BF932,BF971,BF1010,BF1049,BF1088,BF1127,BF1166,BF1205,BF1244,BF1283,BF1322,BF1361,BF1400,BF1439,BF1478,BF1517,BF1556,BF1595,BF1634,BF1673,BF1712,BF1751,BF1790,BF1829,BF1868,BF1907,BF1946,BF1985,BF2025,BF2063,BF2102,BF2141,BF2180,BF2219,BF2258,BF2297,BF2336,BF2375,BF2414,BF2453,BF2492,BF2531,BF2570,BF2609,BF2648,BF2687,BF2726,BF2765,BF2804,BF2843,BF2882,BF2921,BF2960,BF2999,BF3038,BF3077,BF3116,BF3155,BF3194,BF3233,BF3272,BF3311,BF3350,BF3389,BF3428,BF3467,BF3506,BF3545,BF3584,BF3623,BF3662,BF3701,BF3740,BF3779,BF3818,BF3857,BF3896,BF3935,BF3974,BF4013,BF4052,BF4091,BF4130,BF4169,BF4208,BF4247,BF4286,BF4325,BF4364,BF4403,BF4442,BF4481,BF4520,BF4559,BF4598,BF4637,BF4676,BF4715,BF4754,BF4793,BF4832,BF4871,BF4910,BF4949,BF4988,BF5027,BF5066,BF5105,BF5144,BF5183,BF5222,BF5261,BF5300,BF5339,BF5378,BF5417,BF5456,BF5495,BF5534,BF5573,BF5612,BF5651,BF5690,BF5729,BF5768,BF5807,BF5846,BF5885,BF5924,BF5963,BF6002,BF6041,BF6080,BF6119,BF6158,BF6197,BF6236,BF6275,BF6314,BF6353,BF6392,BF6431,BF6470,BF6509,BF6548,BF6587,BF6626,BF6665,BF6704,BF6743,BF6782,BF6821,BF6860,BF6938,BF6977,BF7016,BF7055,BF7094,BF7133,BF7172,BF7601,BF7718,BF8069,BF8108,BF8147,BF7445,BF7328,BF7523,BF7874,BF7640,BF7211,BF8030,BF8186,BF8342,BF8576,BF6899,BF7367,BF7406,BF7484,BF7562,BF7679,BF7757,BF7796,BF7835,BF7913,BF7952,BF7991,BF8225,BF8264,BF8303,BF8381,BF8420,BF8459,BF8498,BF8537,BF8615,BF8654,BF7250,BF7289)</f>
        <v>0</v>
      </c>
      <c r="BG8694" s="159">
        <f>SUBTOTAL(9,BG35,BG74,BG113,BG152,BG191,BG230,BG269,BG308,BG347,BG386,BG425,BG464,BG503,BG542,BG581,BG620,BG659,BG698,BG737,BG776,BG815,BG854,BG893,BG932,BG971,BG1010,BG1049,BG1088,BG1127,BG1166,BG1205,BG1244,BG1283,BG1322,BG1361,BG1400,BG1439,BG1478,BG1517,BG1556,BG1595,BG1634,BG1673,BG1712,BG1751,BG1790,BG1829,BG1868,BG1907,BG1946,BG1985,BG2025,BG2063,BG2102,BG2141,BG2180,BG2219,BG2258,BG2297,BG2336,BG2375,BG2414,BG2453,BG2492,BG2531,BG2570,BG2609,BG2648,BG2687,BG2726,BG2765,BG2804,BG2843,BG2882,BG2921,BG2960,BG2999,BG3038,BG3077,BG3116,BG3155,BG3194,BG3233,BG3272,BG3311,BG3350,BG3389,BG3428,BG3467,BG3506,BG3545,BG3584,BG3623,BG3662,BG3701,BG3740,BG3779,BG3818,BG3857,BG3896,BG3935,BG3974,BG4013,BG4052,BG4091,BG4130,BG4169,BG4208,BG4247,BG4286,BG4325,BG4364,BG4403,BG4442,BG4481,BG4520,BG4559,BG4598,BG4637,BG4676,BG4715,BG4754,BG4793,BG4832,BG4871,BG4910,BG4949,BG4988,BG5027,BG5066,BG5105,BG5144,BG5183,BG5222,BG5261,BG5300,BG5339,BG5378,BG5417,BG5456,BG5495,BG5534,BG5573,BG5612,BG5651,BG5690,BG5729,BG5768,BG5807,BG5846,BG5885,BG5924,BG5963,BG6002,BG6041,BG6080,BG6119,BG6158,BG6197,BG6236,BG6275,BG6314,BG6353,BG6392,BG6431,BG6470,BG6509,BG6548,BG6587,BG6626,BG6665,BG6704,BG6743,BG6782,BG6821,BG6860,BG6938,BG6977,BG7016,BG7055,BG7094,BG7133,BG7172,BG7601,BG7718,BG8069,BG8108,BG8147,BG7445,BG7328,BG7523,BG7874,BG7640,BG7211,BG8030,BG8186,BG8342,BG8576,BG6899,BG7367,BG7406,BG7484,BG7562,BG7679,BG7757,BG7796,BG7835,BG7913,BG7952,BG7991,BG8225,BG8264,BG8303,BG8381,BG8420,BG8459,BG8498,BG8537,BG8615,BG8654,BG7250,BG7289)</f>
        <v>0</v>
      </c>
      <c r="BH8694" s="25"/>
      <c r="BI8694" s="25"/>
      <c r="BJ8694" s="25"/>
      <c r="BK8694" s="159">
        <f>SUBTOTAL(9,BK35,BK74,BK113,BK152,BK191,BK230,BK269,BK308,BK347,BK386,BK425,BK464,BK503,BK542,BK581,BK620,BK659,BK698,BK737,BK776,BK815,BK854,BK893,BK932,BK971,BK1010,BK1049,BK1088,BK1127,BK1166,BK1205,BK1244,BK1283,BK1322,BK1361,BK1400,BK1439,BK1478,BK1517,BK1556,BK1595,BK1634,BK1673,BK1712,BK1751,BK1790,BK1829,BK1868,BK1907,BK1946,BK1985,BK2025,BK2063,BK2102,BK2141,BK2180,BK2219,BK2258,BK2297,BK2336,BK2375,BK2414,BK2453,BK2492,BK2531,BK2570,BK2609,BK2648,BK2687,BK2726,BK2765,BK2804,BK2843,BK2882,BK2921,BK2960,BK2999,BK3038,BK3077,BK3116,BK3155,BK3194,BK3233,BK3272,BK3311,BK3350,BK3389,BK3428,BK3467,BK3506,BK3545,BK3584,BK3623,BK3662,BK3701,BK3740,BK3779,BK3818,BK3857,BK3896,BK3935,BK3974,BK4013,BK4052,BK4091,BK4130,BK4169,BK4208,BK4247,BK4286,BK4325,BK4364,BK4403,BK4442,BK4481,BK4520,BK4559,BK4598,BK4637,BK4676,BK4715,BK4754,BK4793,BK4832,BK4871,BK4910,BK4949,BK4988,BK5027,BK5066,BK5105,BK5144,BK5183,BK5222,BK5261,BK5300,BK5339,BK5378,BK5417,BK5456,BK5495,BK5534,BK5573,BK5612,BK5651,BK5690,BK5729,BK5768,BK5807,BK5846,BK5885,BK5924,BK5963,BK6002,BK6041,BK6080,BK6119,BK6158,BK6197,BK6236,BK6275,BK6314,BK6353,BK6392,BK6431,BK6470,BK6509,BK6548,BK6587,BK6626,BK6665,BK6704,BK6743,BK6782,BK6821,BK6860,BK6938,BK6977,BK7016,BK7055,BK7094,BK7133,BK7172,BK7601,BK7718,BK8069,BK8108,BK8147,BK7445,BK7328,BK7523,BK7874,BK7640,BK7211,BK8030,BK8186,BK8342,BK8576,BK6899,BK7367,BK7406,BK7484,BK7562,BK7679,BK7757,BK7796,BK7835,BK7913,BK7952,BK7991,BK8225,BK8264,BK8303,BK8381,BK8420,BK8459,BK8498,BK8537,BK8615,BK8654,BK7250,BK7289)</f>
        <v>3.0000000000000001E-3</v>
      </c>
      <c r="BL8694" s="159">
        <f>SUBTOTAL(9,BL35,BL74,BL113,BL152,BL191,BL230,BL269,BL308,BL347,BL386,BL425,BL464,BL503,BL542,BL581,BL620,BL659,BL698,BL737,BL776,BL815,BL854,BL893,BL932,BL971,BL1010,BL1049,BL1088,BL1127,BL1166,BL1205,BL1244,BL1283,BL1322,BL1361,BL1400,BL1439,BL1478,BL1517,BL1556,BL1595,BL1634,BL1673,BL1712,BL1751,BL1790,BL1829,BL1868,BL1907,BL1946,BL1985,BL2025,BL2063,BL2102,BL2141,BL2180,BL2219,BL2258,BL2297,BL2336,BL2375,BL2414,BL2453,BL2492,BL2531,BL2570,BL2609,BL2648,BL2687,BL2726,BL2765,BL2804,BL2843,BL2882,BL2921,BL2960,BL2999,BL3038,BL3077,BL3116,BL3155,BL3194,BL3233,BL3272,BL3311,BL3350,BL3389,BL3428,BL3467,BL3506,BL3545,BL3584,BL3623,BL3662,BL3701,BL3740,BL3779,BL3818,BL3857,BL3896,BL3935,BL3974,BL4013,BL4052,BL4091,BL4130,BL4169,BL4208,BL4247,BL4286,BL4325,BL4364,BL4403,BL4442,BL4481,BL4520,BL4559,BL4598,BL4637,BL4676,BL4715,BL4754,BL4793,BL4832,BL4871,BL4910,BL4949,BL4988,BL5027,BL5066,BL5105,BL5144,BL5183,BL5222,BL5261,BL5300,BL5339,BL5378,BL5417,BL5456,BL5495,BL5534,BL5573,BL5612,BL5651,BL5690,BL5729,BL5768,BL5807,BL5846,BL5885,BL5924,BL5963,BL6002,BL6041,BL6080,BL6119,BL6158,BL6197,BL6236,BL6275,BL6314,BL6353,BL6392,BL6431,BL6470,BL6509,BL6548,BL6587,BL6626,BL6665,BL6704,BL6743,BL6782,BL6821,BL6860,BL6938,BL6977,BL7016,BL7055,BL7094,BL7133,BL7172,BL7601,BL7718,BL8069,BL8108,BL8147,BL7445,BL7328,BL7523,BL7874,BL7640,BL7211,BL8030,BL8186,BL8342,BL8576,BL6899,BL7367,BL7406,BL7484,BL7562,BL7679,BL7757,BL7796,BL7835,BL7913,BL7952,BL7991,BL8225,BL8264,BL8303,BL8381,BL8420,BL8459,BL8498,BL8537,BL8615,BL8654,BL7250,BL7289)</f>
        <v>11.965</v>
      </c>
      <c r="BM8694" s="25"/>
      <c r="BN8694" s="25"/>
      <c r="BO8694" s="25"/>
      <c r="BP8694" s="159">
        <f>SUBTOTAL(9,BP35,BP74,BP113,BP152,BP191,BP230,BP269,BP308,BP347,BP386,BP425,BP464,BP503,BP542,BP581,BP620,BP659,BP698,BP737,BP776,BP815,BP854,BP893,BP932,BP971,BP1010,BP1049,BP1088,BP1127,BP1166,BP1205,BP1244,BP1283,BP1322,BP1361,BP1400,BP1439,BP1478,BP1517,BP1556,BP1595,BP1634,BP1673,BP1712,BP1751,BP1790,BP1829,BP1868,BP1907,BP1946,BP1985,BP2025,BP2063,BP2102,BP2141,BP2180,BP2219,BP2258,BP2297,BP2336,BP2375,BP2414,BP2453,BP2492,BP2531,BP2570,BP2609,BP2648,BP2687,BP2726,BP2765,BP2804,BP2843,BP2882,BP2921,BP2960,BP2999,BP3038,BP3077,BP3116,BP3155,BP3194,BP3233,BP3272,BP3311,BP3350,BP3389,BP3428,BP3467,BP3506,BP3545,BP3584,BP3623,BP3662,BP3701,BP3740,BP3779,BP3818,BP3857,BP3896,BP3935,BP3974,BP4013,BP4052,BP4091,BP4130,BP4169,BP4208,BP4247,BP4286,BP4325,BP4364,BP4403,BP4442,BP4481,BP4520,BP4559,BP4598,BP4637,BP4676,BP4715,BP4754,BP4793,BP4832,BP4871,BP4910,BP4949,BP4988,BP5027,BP5066,BP5105,BP5144,BP5183,BP5222,BP5261,BP5300,BP5339,BP5378,BP5417,BP5456,BP5495,BP5534,BP5573,BP5612,BP5651,BP5690,BP5729,BP5768,BP5807,BP5846,BP5885,BP5924,BP5963,BP6002,BP6041,BP6080,BP6119,BP6158,BP6197,BP6236,BP6275,BP6314,BP6353,BP6392,BP6431,BP6470,BP6509,BP6548,BP6587,BP6626,BP6665,BP6704,BP6743,BP6782,BP6821,BP6860,BP6938,BP6977,BP7016,BP7055,BP7094,BP7133,BP7172,BP7601,BP7718,BP8069,BP8108,BP8147,BP7445,BP7328,BP7523,BP7874,BP7640,BP7211,BP8030,BP8186,BP8342,BP8576,BP6899,BP7367,BP7406,BP7484,BP7562,BP7679,BP7757,BP7796,BP7835,BP7913,BP7952,BP7991,BP8225,BP8264,BP8303,BP8381,BP8420,BP8459,BP8498,BP8537,BP8615,BP8654,BP7250,BP7289)</f>
        <v>0</v>
      </c>
      <c r="BQ8694" s="159">
        <f>SUBTOTAL(9,BQ35,BQ74,BQ113,BQ152,BQ191,BQ230,BQ269,BQ308,BQ347,BQ386,BQ425,BQ464,BQ503,BQ542,BQ581,BQ620,BQ659,BQ698,BQ737,BQ776,BQ815,BQ854,BQ893,BQ932,BQ971,BQ1010,BQ1049,BQ1088,BQ1127,BQ1166,BQ1205,BQ1244,BQ1283,BQ1322,BQ1361,BQ1400,BQ1439,BQ1478,BQ1517,BQ1556,BQ1595,BQ1634,BQ1673,BQ1712,BQ1751,BQ1790,BQ1829,BQ1868,BQ1907,BQ1946,BQ1985,BQ2025,BQ2063,BQ2102,BQ2141,BQ2180,BQ2219,BQ2258,BQ2297,BQ2336,BQ2375,BQ2414,BQ2453,BQ2492,BQ2531,BQ2570,BQ2609,BQ2648,BQ2687,BQ2726,BQ2765,BQ2804,BQ2843,BQ2882,BQ2921,BQ2960,BQ2999,BQ3038,BQ3077,BQ3116,BQ3155,BQ3194,BQ3233,BQ3272,BQ3311,BQ3350,BQ3389,BQ3428,BQ3467,BQ3506,BQ3545,BQ3584,BQ3623,BQ3662,BQ3701,BQ3740,BQ3779,BQ3818,BQ3857,BQ3896,BQ3935,BQ3974,BQ4013,BQ4052,BQ4091,BQ4130,BQ4169,BQ4208,BQ4247,BQ4286,BQ4325,BQ4364,BQ4403,BQ4442,BQ4481,BQ4520,BQ4559,BQ4598,BQ4637,BQ4676,BQ4715,BQ4754,BQ4793,BQ4832,BQ4871,BQ4910,BQ4949,BQ4988,BQ5027,BQ5066,BQ5105,BQ5144,BQ5183,BQ5222,BQ5261,BQ5300,BQ5339,BQ5378,BQ5417,BQ5456,BQ5495,BQ5534,BQ5573,BQ5612,BQ5651,BQ5690,BQ5729,BQ5768,BQ5807,BQ5846,BQ5885,BQ5924,BQ5963,BQ6002,BQ6041,BQ6080,BQ6119,BQ6158,BQ6197,BQ6236,BQ6275,BQ6314,BQ6353,BQ6392,BQ6431,BQ6470,BQ6509,BQ6548,BQ6587,BQ6626,BQ6665,BQ6704,BQ6743,BQ6782,BQ6821,BQ6860,BQ6938,BQ6977,BQ7016,BQ7055,BQ7094,BQ7133,BQ7172,BQ7601,BQ7718,BQ8069,BQ8108,BQ8147,BQ7445,BQ7328,BQ7523,BQ7874,BQ7640,BQ7211,BQ8030,BQ8186,BQ8342,BQ8576,BQ6899,BQ7367,BQ7406,BQ7484,BQ7562,BQ7679,BQ7757,BQ7796,BQ7835,BQ7913,BQ7952,BQ7991,BQ8225,BQ8264,BQ8303,BQ8381,BQ8420,BQ8459,BQ8498,BQ8537,BQ8615,BQ8654,BQ7250,BQ7289)</f>
        <v>0</v>
      </c>
      <c r="BR8694" s="25"/>
      <c r="BS8694" s="25"/>
      <c r="BT8694" s="25"/>
      <c r="BU8694" s="159">
        <f>SUBTOTAL(9,BU35,BU74,BU113,BU152,BU191,BU230,BU269,BU308,BU347,BU386,BU425,BU464,BU503,BU542,BU581,BU620,BU659,BU698,BU737,BU776,BU815,BU854,BU893,BU932,BU971,BU1010,BU1049,BU1088,BU1127,BU1166,BU1205,BU1244,BU1283,BU1322,BU1361,BU1400,BU1439,BU1478,BU1517,BU1556,BU1595,BU1634,BU1673,BU1712,BU1751,BU1790,BU1829,BU1868,BU1907,BU1946,BU1985,BU2025,BU2063,BU2102,BU2141,BU2180,BU2219,BU2258,BU2297,BU2336,BU2375,BU2414,BU2453,BU2492,BU2531,BU2570,BU2609,BU2648,BU2687,BU2726,BU2765,BU2804,BU2843,BU2882,BU2921,BU2960,BU2999,BU3038,BU3077,BU3116,BU3155,BU3194,BU3233,BU3272,BU3311,BU3350,BU3389,BU3428,BU3467,BU3506,BU3545,BU3584,BU3623,BU3662,BU3701,BU3740,BU3779,BU3818,BU3857,BU3896,BU3935,BU3974,BU4013,BU4052,BU4091,BU4130,BU4169,BU4208,BU4247,BU4286,BU4325,BU4364,BU4403,BU4442,BU4481,BU4520,BU4559,BU4598,BU4637,BU4676,BU4715,BU4754,BU4793,BU4832,BU4871,BU4910,BU4949,BU4988,BU5027,BU5066,BU5105,BU5144,BU5183,BU5222,BU5261,BU5300,BU5339,BU5378,BU5417,BU5456,BU5495,BU5534,BU5573,BU5612,BU5651,BU5690,BU5729,BU5768,BU5807,BU5846,BU5885,BU5924,BU5963,BU6002,BU6041,BU6080,BU6119,BU6158,BU6197,BU6236,BU6275,BU6314,BU6353,BU6392,BU6431,BU6470,BU6509,BU6548,BU6587,BU6626,BU6665,BU6704,BU6743,BU6782,BU6821,BU6860,BU6938,BU6977,BU7016,BU7055,BU7094,BU7133,BU7172,BU7601,BU7718,BU8069,BU8108,BU8147,BU7445,BU7328,BU7523,BU7874,BU7640,BU7211,BU8030,BU8186,BU8342,BU8576,BU6899,BU7367,BU7406,BU7484,BU7562,BU7679,BU7757,BU7796,BU7835,BU7913,BU7952,BU7991,BU8225,BU8264,BU8303,BU8381,BU8420,BU8459,BU8498,BU8537,BU8615,BU8654,BU7250,BU7289)</f>
        <v>0</v>
      </c>
      <c r="BV8694" s="159">
        <f>SUBTOTAL(9,BV35,BV74,BV113,BV152,BV191,BV230,BV269,BV308,BV347,BV386,BV425,BV464,BV503,BV542,BV581,BV620,BV659,BV698,BV737,BV776,BV815,BV854,BV893,BV932,BV971,BV1010,BV1049,BV1088,BV1127,BV1166,BV1205,BV1244,BV1283,BV1322,BV1361,BV1400,BV1439,BV1478,BV1517,BV1556,BV1595,BV1634,BV1673,BV1712,BV1751,BV1790,BV1829,BV1868,BV1907,BV1946,BV1985,BV2025,BV2063,BV2102,BV2141,BV2180,BV2219,BV2258,BV2297,BV2336,BV2375,BV2414,BV2453,BV2492,BV2531,BV2570,BV2609,BV2648,BV2687,BV2726,BV2765,BV2804,BV2843,BV2882,BV2921,BV2960,BV2999,BV3038,BV3077,BV3116,BV3155,BV3194,BV3233,BV3272,BV3311,BV3350,BV3389,BV3428,BV3467,BV3506,BV3545,BV3584,BV3623,BV3662,BV3701,BV3740,BV3779,BV3818,BV3857,BV3896,BV3935,BV3974,BV4013,BV4052,BV4091,BV4130,BV4169,BV4208,BV4247,BV4286,BV4325,BV4364,BV4403,BV4442,BV4481,BV4520,BV4559,BV4598,BV4637,BV4676,BV4715,BV4754,BV4793,BV4832,BV4871,BV4910,BV4949,BV4988,BV5027,BV5066,BV5105,BV5144,BV5183,BV5222,BV5261,BV5300,BV5339,BV5378,BV5417,BV5456,BV5495,BV5534,BV5573,BV5612,BV5651,BV5690,BV5729,BV5768,BV5807,BV5846,BV5885,BV5924,BV5963,BV6002,BV6041,BV6080,BV6119,BV6158,BV6197,BV6236,BV6275,BV6314,BV6353,BV6392,BV6431,BV6470,BV6509,BV6548,BV6587,BV6626,BV6665,BV6704,BV6743,BV6782,BV6821,BV6860,BV6938,BV6977,BV7016,BV7055,BV7094,BV7133,BV7172,BV7601,BV7718,BV8069,BV8108,BV8147,BV7445,BV7328,BV7523,BV7874,BV7640,BV7211,BV8030,BV8186,BV8342,BV8576,BV6899,BV7367,BV7406,BV7484,BV7562,BV7679,BV7757,BV7796,BV7835,BV7913,BV7952,BV7991,BV8225,BV8264,BV8303,BV8381,BV8420,BV8459,BV8498,BV8537,BV8615,BV8654,BV7250,BV7289)</f>
        <v>0</v>
      </c>
    </row>
    <row r="8695" spans="1:74" s="23" customFormat="1" ht="27" hidden="1" customHeight="1" x14ac:dyDescent="0.3">
      <c r="A8695" s="25"/>
      <c r="B8695" s="25"/>
      <c r="C8695" s="25"/>
      <c r="D8695" s="25" t="s">
        <v>317</v>
      </c>
      <c r="E8695" s="25"/>
      <c r="F8695" s="25"/>
      <c r="G8695" s="25"/>
      <c r="H8695" s="24">
        <v>2024</v>
      </c>
      <c r="I8695" s="25" t="s">
        <v>282</v>
      </c>
      <c r="J8695" s="25" t="s">
        <v>276</v>
      </c>
      <c r="K8695" s="25" t="s">
        <v>320</v>
      </c>
      <c r="L8695" s="159">
        <f t="shared" si="467"/>
        <v>0</v>
      </c>
      <c r="M8695" s="159">
        <f t="shared" si="468"/>
        <v>0</v>
      </c>
      <c r="N8695" s="159"/>
      <c r="O8695" s="25"/>
      <c r="P8695" s="25"/>
      <c r="Q8695" s="25"/>
      <c r="R8695" s="161">
        <f t="shared" ref="R8695:S8699" si="504">SUBTOTAL(9,R36,R75,R114,R153,R192,R231,R270,R309,R348,R387,R426,R465,R504,R543,R582,R621,R660,R699,R738,R777,R816,R855,R894,R933,R972,R1011,R1050,R1089,R1128,R1167,R1206,R1245,R1284,R1323,R1362,R1401,R1440,R1479,R1518,R1557,R1596,R1635,R1674,R1713,R1752,R1791,R1830,R1869,R1908,R1947,R1986,R2025,R2064,R2103,R2142,R2181,R2220,R2259,R2298,R2337,R2376,R2415,R2454,R2493,R2532,R2571,R2610,R2649,R2688,R2727,R2766,R2805,R2844,R2883,R2922,R2961,R3000,R3039,R3078,R3117,R3156,R3195,R3234,R3273,R3312,R3351,R3390,R3429,R3468,R3507,R3546,R3585,R3624,R3663,R3702,R3741,R3780,R3819,R3858,R3897,R3936,R3975,R4014,R4053,R4092,R4131,R4170,R4209,R4248,R4287,R4326,R4365,R4404,R4443,R4482,R4521,R4560,R4599,R4638,R4677,R4716,R4755,R4794,R4833,R4872,R4911,R4950,R4989,R5028,R5067,R5106,R5145,R5184,R5223,R5262,R5301,R5340,R5379,R5418,R5457,R5496,R5535,R5574,R5613,R5652,R5691,R5730,R5769,R5808,R5847,R5886,R5925,R5964,R6003,R6042,R6081,R6120,R6159,R6198,R6237,R6276,R6315,R6354,R6393,R6432,R6471,R6510,R6549,R6588,R6627,R6666,R6705,R6744,R6783,R6822,R6861,R6939,R6978,R7017,R7056,R7095,R7134,R7173)</f>
        <v>0</v>
      </c>
      <c r="S8695" s="159">
        <f t="shared" si="504"/>
        <v>0</v>
      </c>
      <c r="T8695" s="25"/>
      <c r="U8695" s="25"/>
      <c r="V8695" s="25"/>
      <c r="W8695" s="159">
        <f t="shared" ref="W8695:X8700" si="505">SUBTOTAL(9,W36,W75,W114,W153,W192,W231,W270,W309,W348,W387,W426,W465,W504,W543,W582,W621,W660,W699,W738,W777,W816,W855,W894,W933,W972,W1011,W1050,W1089,W1128,W1167,W1206,W1245,W1284,W1323,W1362,W1401,W1440,W1479,W1518,W1557,W1596,W1635,W1674,W1713,W1752,W1791,W1830,W1869,W1908,W1947,W1986,W2025,W2064,W2103,W2142,W2181,W2220,W2259,W2298,W2337,W2376,W2415,W2454,W2493,W2532,W2571,W2610,W2649,W2688,W2727,W2766,W2805,W2844,W2883,W2922,W2961,W3000,W3039,W3078,W3117,W3156,W3195,W3234,W3273,W3312,W3351,W3390,W3429,W3468,W3507,W3546,W3585,W3624,W3663,W3702,W3741,W3780,W3819,W3858,W3897,W3936,W3975,W4014,W4053,W4092,W4131,W4170,W4209,W4248,W4287,W4326,W4365,W4404,W4443,W4482,W4521,W4560,W4599,W4638,W4677,W4716,W4755,W4794,W4833,W4872,W4911,W4950,W4989,W5028,W5067,W5106,W5145,W5184,W5223,W5262,W5301,W5340,W5379,W5418,W5457,W5496,W5535,W5574,W5613,W5652,W5691,W5730,W5769,W5808,W5847,W5886,W5925,W5964,W6003,W6042,W6081,W6120,W6159,W6198,W6237,W6276,W6315,W6354,W6393,W6432,W6471,W6510,W6549,W6588,W6627,W6666,W6705,W6744,W6783,W6822,W6861,W6939,W6978,W7017,W7056,W7095,W7134,W7173)</f>
        <v>0</v>
      </c>
      <c r="X8695" s="159">
        <f t="shared" si="505"/>
        <v>0</v>
      </c>
      <c r="Y8695" s="25"/>
      <c r="Z8695" s="25"/>
      <c r="AA8695" s="25"/>
      <c r="AB8695" s="159">
        <f t="shared" ref="AB8695:AC8699" si="506">SUBTOTAL(9,AB36,AB75,AB114,AB153,AB192,AB231,AB270,AB309,AB348,AB387,AB426,AB465,AB504,AB543,AB582,AB621,AB660,AB699,AB738,AB777,AB816,AB855,AB894,AB933,AB972,AB1011,AB1050,AB1089,AB1128,AB1167,AB1206,AB1245,AB1284,AB1323,AB1362,AB1401,AB1440,AB1479,AB1518,AB1557,AB1596,AB1635,AB1674,AB1713,AB1752,AB1791,AB1830,AB1869,AB1908,AB1947,AB1986,AB2025,AB2064,AB2103,AB2142,AB2181,AB2220,AB2259,AB2298,AB2337,AB2376,AB2415,AB2454,AB2493,AB2532,AB2571,AB2610,AB2649,AB2688,AB2727,AB2766,AB2805,AB2844,AB2883,AB2922,AB2961,AB3000,AB3039,AB3078,AB3117,AB3156,AB3195,AB3234,AB3273,AB3312,AB3351,AB3390,AB3429,AB3468,AB3507,AB3546,AB3585,AB3624,AB3663,AB3702,AB3741,AB3780,AB3819,AB3858,AB3897,AB3936,AB3975,AB4014,AB4053,AB4092,AB4131,AB4170,AB4209,AB4248,AB4287,AB4326,AB4365,AB4404,AB4443,AB4482,AB4521,AB4560,AB4599,AB4638,AB4677,AB4716,AB4755,AB4794,AB4833,AB4872,AB4911,AB4950,AB4989,AB5028,AB5067,AB5106,AB5145,AB5184,AB5223,AB5262,AB5301,AB5340,AB5379,AB5418,AB5457,AB5496,AB5535,AB5574,AB5613,AB5652,AB5691,AB5730,AB5769,AB5808,AB5847,AB5886,AB5925,AB5964,AB6003,AB6042,AB6081,AB6120,AB6159,AB6198,AB6237,AB6276,AB6315,AB6354,AB6393,AB6432,AB6471,AB6510,AB6549,AB6588,AB6627,AB6666,AB6705,AB6744,AB6783,AB6822,AB6861,AB6939,AB6978,AB7017,AB7056,AB7095,AB7134,AB7173)</f>
        <v>0</v>
      </c>
      <c r="AC8695" s="159">
        <f t="shared" si="506"/>
        <v>0</v>
      </c>
      <c r="AD8695" s="25"/>
      <c r="AE8695" s="25"/>
      <c r="AF8695" s="25"/>
      <c r="AG8695" s="159">
        <f>SUBTOTAL(9,AG36,AG75,AG114,AG153,AG192,AG231,AG270,AG309,AG348,AG387,AG426,AG465,AG504,AG543,AG582,AG621,AG660,AG699,AG738,AG777,AG816,AG855,AG894,AG933,AG972,AG1011,AG1050,AG1089,AG1128,AG1167,AG1206,AG1245,AG1284,AG1323,AG1362,AG1401,AG1440,AG1479,AG1518,AG1557,AG1596,AG1635,AG1674,AG1713,AG1752,AG1791,AG1830,AG1869,AG1908,AG1947,AG1986,AG2025,AG2064,AG2103,AG2142,AG2181,AG2220,AG2259,AG2298,AG2337,AG2376,AG2415,AG2454,AG2493,AG2532,AG2571,AG2610,AG2649,AG2688,AG2727,AG2766,AG2805,AG2844,AG2883,AG2922,AG2961,AG3000,AG3039,AG3078,AG3117,AG3156,AG3195,AG3234,AG3273,AG3312,AG3351,AG3390,AG3429,AG3468,AG3507,AG3546,AG3585,AG3624,AG3663,AG3702,AG3741,AG3780,AG3819,AG3858,AG3897,AG3936,AG3975,AG4014,AG4053,AG4092,AG4131,AG4170,AG4209,AG4248,AG4287,AG4326,AG4365,AG4404,AG4443,AG4482,AG4521,AG4560,AG4599,AG4638,AG4677,AG4716,AG4755,AG4794,AG4833,AG4872,AG4911,AG4950,AG4989,AG5028,AG5067,AG5106,AG5145,AG5184,AG5223,AG5262,AG5301,AG5340,AG5379,AG5418,AG5457,AG5496,AG5535,AG5574,AG5613,AG5652,AG5691,AG5730,AG5769,AG5808,AG5847,AG5886,AG5925,AG5964,AG6003,AG6042,AG6081,AG6120,AG6159,AG6198,AG6237,AG6276,AG6315,AG6354,AG6393,AG6432,AG6471,AG6510,AG6549,AG6588,AG6627,AG6666,AG6705,AG6744,AG6783,AG6822,AG6861,AG6939,AG6978,AG7017,AG7056,AG7095,AG7134,AG7173)</f>
        <v>0</v>
      </c>
      <c r="AH8695" s="159">
        <f t="shared" si="503"/>
        <v>0</v>
      </c>
      <c r="AI8695" s="25"/>
      <c r="AJ8695" s="25"/>
      <c r="AK8695" s="25"/>
      <c r="AL8695" s="159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7017,AL7056,AL7095,AL7134,AL7173)</f>
        <v>0</v>
      </c>
      <c r="AM8695" s="159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7017,AM7056,AM7095,AM7134,AM7173)</f>
        <v>0</v>
      </c>
      <c r="AN8695" s="25"/>
      <c r="AO8695" s="25"/>
      <c r="AP8695" s="25"/>
      <c r="AQ8695" s="159">
        <f t="shared" ref="AQ8695:AR8702" si="507">SUBTOTAL(9,AQ36,AQ75,AQ114,AQ153,AQ192,AQ231,AQ270,AQ309,AQ348,AQ387,AQ426,AQ465,AQ504,AQ543,AQ582,AQ621,AQ660,AQ699,AQ738,AQ777,AQ816,AQ855,AQ894,AQ933,AQ972,AQ1011,AQ1050,AQ1089,AQ1128,AQ1167,AQ1206,AQ1245,AQ1284,AQ1323,AQ1362,AQ1401,AQ1440,AQ1479,AQ1518,AQ1557,AQ1596,AQ1635,AQ1674,AQ1713,AQ1752,AQ1791,AQ1830,AQ1869,AQ1908,AQ1947,AQ1986,AQ2025,AQ2064,AQ2103,AQ2142,AQ2181,AQ2220,AQ2259,AQ2298,AQ2337,AQ2376,AQ2415,AQ2454,AQ2493,AQ2532,AQ2571,AQ2610,AQ2649,AQ2688,AQ2727,AQ2766,AQ2805,AQ2844,AQ2883,AQ2922,AQ2961,AQ3000,AQ3039,AQ3078,AQ3117,AQ3156,AQ3195,AQ3234,AQ3273,AQ3312,AQ3351,AQ3390,AQ3429,AQ3468,AQ3507,AQ3546,AQ3585,AQ3624,AQ3663,AQ3702,AQ3741,AQ3780,AQ3819,AQ3858,AQ3897,AQ3936,AQ3975,AQ4014,AQ4053,AQ4092,AQ4131,AQ4170,AQ4209,AQ4248,AQ4287,AQ4326,AQ4365,AQ4404,AQ4443,AQ4482,AQ4521,AQ4560,AQ4599,AQ4638,AQ4677,AQ4716,AQ4755,AQ4794,AQ4833,AQ4872,AQ4911,AQ4950,AQ4989,AQ5028,AQ5067,AQ5106,AQ5145,AQ5184,AQ5223,AQ5262,AQ5301,AQ5340,AQ5379,AQ5418,AQ5457,AQ5496,AQ5535,AQ5574,AQ5613,AQ5652,AQ5691,AQ5730,AQ5769,AQ5808,AQ5847,AQ5886,AQ5925,AQ5964,AQ6003,AQ6042,AQ6081,AQ6120,AQ6159,AQ6198,AQ6237,AQ6276,AQ6315,AQ6354,AQ6393,AQ6432,AQ6471,AQ6510,AQ6549,AQ6588,AQ6627,AQ6666,AQ6705,AQ6744,AQ6783,AQ6822,AQ6861,AQ6939,AQ6978,AQ7017,AQ7056,AQ7095,AQ7134,AQ7173,AQ6900,AQ7602,AQ7719,AQ8070,AQ8109,AQ8148)</f>
        <v>0</v>
      </c>
      <c r="AR8695" s="159">
        <f t="shared" si="507"/>
        <v>0</v>
      </c>
      <c r="AS8695" s="159"/>
      <c r="AT8695" s="159"/>
      <c r="AU8695" s="159"/>
      <c r="AV8695" s="159">
        <f t="shared" ref="AV8695:AW8699" si="508">SUBTOTAL(9,AV36,AV75,AV114,AV153,AV192,AV231,AV270,AV309,AV348,AV387,AV426,AV465,AV504,AV543,AV582,AV621,AV660,AV699,AV738,AV777,AV816,AV855,AV894,AV933,AV972,AV1011,AV1050,AV1089,AV1128,AV1167,AV1206,AV1245,AV1284,AV1323,AV1362,AV1401,AV1440,AV1479,AV1518,AV1557,AV1596,AV1635,AV1674,AV1713,AV1752,AV1791,AV1830,AV1869,AV1908,AV1947,AV1986,AV2025,AV2064,AV2103,AV2142,AV2181,AV2220,AV2259,AV2298,AV2337,AV2376,AV2415,AV2454,AV2493,AV2532,AV2571,AV2610,AV2649,AV2688,AV2727,AV2766,AV2805,AV2844,AV2883,AV2922,AV2961,AV3000,AV3039,AV3078,AV3117,AV3156,AV3195,AV3234,AV3273,AV3312,AV3351,AV3390,AV3429,AV3468,AV3507,AV3546,AV3585,AV3624,AV3663,AV3702,AV3741,AV3780,AV3819,AV3858,AV3897,AV3936,AV3975,AV4014,AV4053,AV4092,AV4131,AV4170,AV4209,AV4248,AV4287,AV4326,AV4365,AV4404,AV4443,AV4482,AV4521,AV4560,AV4599,AV4638,AV4677,AV4716,AV4755,AV4794,AV4833,AV4872,AV4911,AV4950,AV4989,AV5028,AV5067,AV5106,AV5145,AV5184,AV5223,AV5262,AV5301,AV5340,AV5379,AV5418,AV5457,AV5496,AV5535,AV5574,AV5613,AV5652,AV5691,AV5730,AV5769,AV5808,AV5847,AV5886,AV5925,AV5964,AV6003,AV6042,AV6081,AV6120,AV6159,AV6198,AV6237,AV6276,AV6315,AV6354,AV6393,AV6432,AV6471,AV6510,AV6549,AV6588,AV6627,AV6666,AV6705,AV6744,AV6783,AV6822,AV6861,AV6939,AV6978,AV7017,AV7056,AV7095,AV7134,AV7173,AV6900,AV7602,AV7719,AV8070,AV8109,AV8148,AV7446,AV7329,AV7524,AV7875,AV7641,AV7212,AV8031,AV8187,AV8343,AV8577)</f>
        <v>0</v>
      </c>
      <c r="AW8695" s="159">
        <f t="shared" si="508"/>
        <v>0</v>
      </c>
      <c r="AX8695" s="25"/>
      <c r="AY8695" s="25"/>
      <c r="AZ8695" s="25"/>
      <c r="BA8695" s="159">
        <f>SUBTOTAL(9,BA36,BA75,BA114,BA153,BA192,BA231,BA270,BA309,BA348,BA387,BA426,BA465,BA504,BA543,BA582,BA621,BA660,BA699,BA738,BA777,BA816,BA855,BA894,BA933,BA972,BA1011,BA1050,BA1089,BA1128,BA1167,BA1206,BA1245,BA1284,BA1323,BA1362,BA1401,BA1440,BA1479,BA1518,BA1557,BA1596,BA1635,BA1674,BA1713,BA1752,BA1791,BA1830,BA1869,BA1908,BA1947,BA1986,BA2025,BA2064,BA2103,BA2142,BA2181,BA2220,BA2259,BA2298,BA2337,BA2376,BA2415,BA2454,BA2493,BA2532,BA2571,BA2610,BA2649,BA2688,BA2727,BA2766,BA2805,BA2844,BA2883,BA2922,BA2961,BA3000,BA3039,BA3078,BA3117,BA3156,BA3195,BA3234,BA3273,BA3312,BA3351,BA3390,BA3429,BA3468,BA3507,BA3546,BA3585,BA3624,BA3663,BA3702,BA3741,BA3780,BA3819,BA3858,BA3897,BA3936,BA3975,BA4014,BA4053,BA4092,BA4131,BA4170,BA4209,BA4248,BA4287,BA4326,BA4365,BA4404,BA4443,BA4482,BA4521,BA4560,BA4599,BA4638,BA4677,BA4716,BA4755,BA4794,BA4833,BA4872,BA4911,BA4950,BA4989,BA5028,BA5067,BA5106,BA5145,BA5184,BA5223,BA5262,BA5301,BA5340,BA5379,BA5418,BA5457,BA5496,BA5535,BA5574,BA5613,BA5652,BA5691,BA5730,BA5769,BA5808,BA5847,BA5886,BA5925,BA5964,BA6003,BA6042,BA6081,BA6120,BA6159,BA6198,BA6237,BA6276,BA6315,BA6354,BA6393,BA6432,BA6471,BA6510,BA6549,BA6588,BA6627,BA6666,BA6705,BA6744,BA6783,BA6822,BA6861,BA6939,BA6978,BA7017,BA7056,BA7095,BA7134,BA7173,BA6900,BA7212,BA7329,BA7368,BA7407,BA7446,BA7485,BA7524,BA7563,BA7602,BA7641,BA7680,BA7719,BA7758,BA7797,BA7836,BA7875,BA7914,BA7953,BA7992,BA8031,BA8070,BA8109,BA8148,BA8187,BA8226,BA8265,BA8304,BA8343,BA8382,BA8421,BA8460,BA8499,BA8538,BA8577,BA8616,BA8655,BA7251,BA7290)</f>
        <v>0</v>
      </c>
      <c r="BB8695" s="159">
        <f>SUBTOTAL(9,BB36,BB75,BB114,BB153,BB192,BB231,BB270,BB309,BB348,BB387,BB426,BB465,BB504,BB543,BB582,BB621,BB660,BB699,BB738,BB777,BB816,BB855,BB894,BB933,BB972,BB1011,BB1050,BB1089,BB1128,BB1167,BB1206,BB1245,BB1284,BB1323,BB1362,BB1401,BB1440,BB1479,BB1518,BB1557,BB1596,BB1635,BB1674,BB1713,BB1752,BB1791,BB1830,BB1869,BB1908,BB1947,BB1986,BB2025,BB2064,BB2103,BB2142,BB2181,BB2220,BB2259,BB2298,BB2337,BB2376,BB2415,BB2454,BB2493,BB2532,BB2571,BB2610,BB2649,BB2688,BB2727,BB2766,BB2805,BB2844,BB2883,BB2922,BB2961,BB3000,BB3039,BB3078,BB3117,BB3156,BB3195,BB3234,BB3273,BB3312,BB3351,BB3390,BB3429,BB3468,BB3507,BB3546,BB3585,BB3624,BB3663,BB3702,BB3741,BB3780,BB3819,BB3858,BB3897,BB3936,BB3975,BB4014,BB4053,BB4092,BB4131,BB4170,BB4209,BB4248,BB4287,BB4326,BB4365,BB4404,BB4443,BB4482,BB4521,BB4560,BB4599,BB4638,BB4677,BB4716,BB4755,BB4794,BB4833,BB4872,BB4911,BB4950,BB4989,BB5028,BB5067,BB5106,BB5145,BB5184,BB5223,BB5262,BB5301,BB5340,BB5379,BB5418,BB5457,BB5496,BB5535,BB5574,BB5613,BB5652,BB5691,BB5730,BB5769,BB5808,BB5847,BB5886,BB5925,BB5964,BB6003,BB6042,BB6081,BB6120,BB6159,BB6198,BB6237,BB6276,BB6315,BB6354,BB6393,BB6432,BB6471,BB6510,BB6549,BB6588,BB6627,BB6666,BB6705,BB6744,BB6783,BB6822,BB6861,BB6939,BB6978,BB7017,BB7056,BB7095,BB7134,BB7173,BB6900,BB7212,BB7329,BB7368,BB7407,BB7446,BB7485,BB7524,BB7563,BB7602,BB7641,BB7680,BB7719,BB7758,BB7797,BB7836,BB7875,BB7914,BB7953,BB7992,BB8031,BB8070,BB8109,BB8148,BB8187,BB8226,BB8265,BB8304,BB8343,BB8382,BB8421,BB8460,BB8499,BB8538,BB8577,BB8616,BB8655,BB7251,BB7290)</f>
        <v>0</v>
      </c>
      <c r="BC8695" s="25"/>
      <c r="BD8695" s="25"/>
      <c r="BE8695" s="25"/>
      <c r="BF8695" s="159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6939,BF6978,BF7017,BF7056,BF7095,BF7134,BF7173,BF6900,BF7212,BF7329,BF7368,BF7407,BF7446,BF7485,BF7524,BF7563,BF7602,BF7641,BF7680,BF7719,BF7758,BF7797,BF7836,BF7875,BF7914,BF7953,BF7992,BF8031,BF8070,BF8109,BF8148,BF8187,BF8226,BF8265,BF8304,BF8343,BF8382,BF8421,BF8460,BF8499,BF8538,BF8577,BF8616,BF8655,BF7251,BF7290)</f>
        <v>0</v>
      </c>
      <c r="BG8695" s="159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6939,BG6978,BG7017,BG7056,BG7095,BG7134,BG7173,BG6900,BG7212,BG7329,BG7368,BG7407,BG7446,BG7485,BG7524,BG7563,BG7602,BG7641,BG7680,BG7719,BG7758,BG7797,BG7836,BG7875,BG7914,BG7953,BG7992,BG8031,BG8070,BG8109,BG8148,BG8187,BG8226,BG8265,BG8304,BG8343,BG8382,BG8421,BG8460,BG8499,BG8538,BG8577,BG8616,BG8655,BG7251,BG7290)</f>
        <v>0</v>
      </c>
      <c r="BH8695" s="25"/>
      <c r="BI8695" s="25"/>
      <c r="BJ8695" s="25"/>
      <c r="BK8695" s="159">
        <f>SUBTOTAL(9,BK36,BK75,BK114,BK153,BK192,BK231,BK270,BK309,BK348,BK387,BK426,BK465,BK504,BK543,BK582,BK621,BK660,BK699,BK738,BK777,BK816,BK855,BK894,BK933,BK972,BK1011,BK1050,BK1089,BK1128,BK1167,BK1206,BK1245,BK1284,BK1323,BK1362,BK1401,BK1440,BK1479,BK1518,BK1557,BK1596,BK1635,BK1674,BK1713,BK1752,BK1791,BK1830,BK1869,BK1908,BK1947,BK1986,BK2025,BK2064,BK2103,BK2142,BK2181,BK2220,BK2259,BK2298,BK2337,BK2376,BK2415,BK2454,BK2493,BK2532,BK2571,BK2610,BK2649,BK2688,BK2727,BK2766,BK2805,BK2844,BK2883,BK2922,BK2961,BK3000,BK3039,BK3078,BK3117,BK3156,BK3195,BK3234,BK3273,BK3312,BK3351,BK3390,BK3429,BK3468,BK3507,BK3546,BK3585,BK3624,BK3663,BK3702,BK3741,BK3780,BK3819,BK3858,BK3897,BK3936,BK3975,BK4014,BK4053,BK4092,BK4131,BK4170,BK4209,BK4248,BK4287,BK4326,BK4365,BK4404,BK4443,BK4482,BK4521,BK4560,BK4599,BK4638,BK4677,BK4716,BK4755,BK4794,BK4833,BK4872,BK4911,BK4950,BK4989,BK5028,BK5067,BK5106,BK5145,BK5184,BK5223,BK5262,BK5301,BK5340,BK5379,BK5418,BK5457,BK5496,BK5535,BK5574,BK5613,BK5652,BK5691,BK5730,BK5769,BK5808,BK5847,BK5886,BK5925,BK5964,BK6003,BK6042,BK6081,BK6120,BK6159,BK6198,BK6237,BK6276,BK6315,BK6354,BK6393,BK6432,BK6471,BK6510,BK6549,BK6588,BK6627,BK6666,BK6705,BK6744,BK6783,BK6822,BK6861,BK6939,BK6978,BK7017,BK7056,BK7095,BK7134,BK7173,BK6900,BK7212,BK7329,BK7368,BK7407,BK7446,BK7485,BK7524,BK7563,BK7602,BK7641,BK7680,BK7719,BK7758,BK7797,BK7836,BK7875,BK7914,BK7953,BK7992,BK8031,BK8070,BK8109,BK8148,BK8187,BK8226,BK8265,BK8304,BK8343,BK8382,BK8421,BK8460,BK8499,BK8538,BK8577,BK8616,BK8655,BK7251,BK7290)</f>
        <v>0</v>
      </c>
      <c r="BL8695" s="159">
        <f>SUBTOTAL(9,BL36,BL75,BL114,BL153,BL192,BL231,BL270,BL309,BL348,BL387,BL426,BL465,BL504,BL543,BL582,BL621,BL660,BL699,BL738,BL777,BL816,BL855,BL894,BL933,BL972,BL1011,BL1050,BL1089,BL1128,BL1167,BL1206,BL1245,BL1284,BL1323,BL1362,BL1401,BL1440,BL1479,BL1518,BL1557,BL1596,BL1635,BL1674,BL1713,BL1752,BL1791,BL1830,BL1869,BL1908,BL1947,BL1986,BL2025,BL2064,BL2103,BL2142,BL2181,BL2220,BL2259,BL2298,BL2337,BL2376,BL2415,BL2454,BL2493,BL2532,BL2571,BL2610,BL2649,BL2688,BL2727,BL2766,BL2805,BL2844,BL2883,BL2922,BL2961,BL3000,BL3039,BL3078,BL3117,BL3156,BL3195,BL3234,BL3273,BL3312,BL3351,BL3390,BL3429,BL3468,BL3507,BL3546,BL3585,BL3624,BL3663,BL3702,BL3741,BL3780,BL3819,BL3858,BL3897,BL3936,BL3975,BL4014,BL4053,BL4092,BL4131,BL4170,BL4209,BL4248,BL4287,BL4326,BL4365,BL4404,BL4443,BL4482,BL4521,BL4560,BL4599,BL4638,BL4677,BL4716,BL4755,BL4794,BL4833,BL4872,BL4911,BL4950,BL4989,BL5028,BL5067,BL5106,BL5145,BL5184,BL5223,BL5262,BL5301,BL5340,BL5379,BL5418,BL5457,BL5496,BL5535,BL5574,BL5613,BL5652,BL5691,BL5730,BL5769,BL5808,BL5847,BL5886,BL5925,BL5964,BL6003,BL6042,BL6081,BL6120,BL6159,BL6198,BL6237,BL6276,BL6315,BL6354,BL6393,BL6432,BL6471,BL6510,BL6549,BL6588,BL6627,BL6666,BL6705,BL6744,BL6783,BL6822,BL6861,BL6939,BL6978,BL7017,BL7056,BL7095,BL7134,BL7173,BL6900,BL7212,BL7329,BL7368,BL7407,BL7446,BL7485,BL7524,BL7563,BL7602,BL7641,BL7680,BL7719,BL7758,BL7797,BL7836,BL7875,BL7914,BL7953,BL7992,BL8031,BL8070,BL8109,BL8148,BL8187,BL8226,BL8265,BL8304,BL8343,BL8382,BL8421,BL8460,BL8499,BL8538,BL8577,BL8616,BL8655,BL7251,BL7290)</f>
        <v>0</v>
      </c>
      <c r="BM8695" s="25"/>
      <c r="BN8695" s="25"/>
      <c r="BO8695" s="25"/>
      <c r="BP8695" s="159">
        <f>SUBTOTAL(9,BP36,BP75,BP114,BP153,BP192,BP231,BP270,BP309,BP348,BP387,BP426,BP465,BP504,BP543,BP582,BP621,BP660,BP699,BP738,BP777,BP816,BP855,BP894,BP933,BP972,BP1011,BP1050,BP1089,BP1128,BP1167,BP1206,BP1245,BP1284,BP1323,BP1362,BP1401,BP1440,BP1479,BP1518,BP1557,BP1596,BP1635,BP1674,BP1713,BP1752,BP1791,BP1830,BP1869,BP1908,BP1947,BP1986,BP2025,BP2064,BP2103,BP2142,BP2181,BP2220,BP2259,BP2298,BP2337,BP2376,BP2415,BP2454,BP2493,BP2532,BP2571,BP2610,BP2649,BP2688,BP2727,BP2766,BP2805,BP2844,BP2883,BP2922,BP2961,BP3000,BP3039,BP3078,BP3117,BP3156,BP3195,BP3234,BP3273,BP3312,BP3351,BP3390,BP3429,BP3468,BP3507,BP3546,BP3585,BP3624,BP3663,BP3702,BP3741,BP3780,BP3819,BP3858,BP3897,BP3936,BP3975,BP4014,BP4053,BP4092,BP4131,BP4170,BP4209,BP4248,BP4287,BP4326,BP4365,BP4404,BP4443,BP4482,BP4521,BP4560,BP4599,BP4638,BP4677,BP4716,BP4755,BP4794,BP4833,BP4872,BP4911,BP4950,BP4989,BP5028,BP5067,BP5106,BP5145,BP5184,BP5223,BP5262,BP5301,BP5340,BP5379,BP5418,BP5457,BP5496,BP5535,BP5574,BP5613,BP5652,BP5691,BP5730,BP5769,BP5808,BP5847,BP5886,BP5925,BP5964,BP6003,BP6042,BP6081,BP6120,BP6159,BP6198,BP6237,BP6276,BP6315,BP6354,BP6393,BP6432,BP6471,BP6510,BP6549,BP6588,BP6627,BP6666,BP6705,BP6744,BP6783,BP6822,BP6861,BP6939,BP6978,BP7017,BP7056,BP7095,BP7134,BP7173,BP6900,BP7212,BP7329,BP7368,BP7407,BP7446,BP7485,BP7524,BP7563,BP7602,BP7641,BP7680,BP7719,BP7758,BP7797,BP7836,BP7875,BP7914,BP7953,BP7992,BP8031,BP8070,BP8109,BP8148,BP8187,BP8226,BP8265,BP8304,BP8343,BP8382,BP8421,BP8460,BP8499,BP8538,BP8577,BP8616,BP8655,BP7251,BP7290)</f>
        <v>0</v>
      </c>
      <c r="BQ8695" s="159">
        <f>SUBTOTAL(9,BQ36,BQ75,BQ114,BQ153,BQ192,BQ231,BQ270,BQ309,BQ348,BQ387,BQ426,BQ465,BQ504,BQ543,BQ582,BQ621,BQ660,BQ699,BQ738,BQ777,BQ816,BQ855,BQ894,BQ933,BQ972,BQ1011,BQ1050,BQ1089,BQ1128,BQ1167,BQ1206,BQ1245,BQ1284,BQ1323,BQ1362,BQ1401,BQ1440,BQ1479,BQ1518,BQ1557,BQ1596,BQ1635,BQ1674,BQ1713,BQ1752,BQ1791,BQ1830,BQ1869,BQ1908,BQ1947,BQ1986,BQ2025,BQ2064,BQ2103,BQ2142,BQ2181,BQ2220,BQ2259,BQ2298,BQ2337,BQ2376,BQ2415,BQ2454,BQ2493,BQ2532,BQ2571,BQ2610,BQ2649,BQ2688,BQ2727,BQ2766,BQ2805,BQ2844,BQ2883,BQ2922,BQ2961,BQ3000,BQ3039,BQ3078,BQ3117,BQ3156,BQ3195,BQ3234,BQ3273,BQ3312,BQ3351,BQ3390,BQ3429,BQ3468,BQ3507,BQ3546,BQ3585,BQ3624,BQ3663,BQ3702,BQ3741,BQ3780,BQ3819,BQ3858,BQ3897,BQ3936,BQ3975,BQ4014,BQ4053,BQ4092,BQ4131,BQ4170,BQ4209,BQ4248,BQ4287,BQ4326,BQ4365,BQ4404,BQ4443,BQ4482,BQ4521,BQ4560,BQ4599,BQ4638,BQ4677,BQ4716,BQ4755,BQ4794,BQ4833,BQ4872,BQ4911,BQ4950,BQ4989,BQ5028,BQ5067,BQ5106,BQ5145,BQ5184,BQ5223,BQ5262,BQ5301,BQ5340,BQ5379,BQ5418,BQ5457,BQ5496,BQ5535,BQ5574,BQ5613,BQ5652,BQ5691,BQ5730,BQ5769,BQ5808,BQ5847,BQ5886,BQ5925,BQ5964,BQ6003,BQ6042,BQ6081,BQ6120,BQ6159,BQ6198,BQ6237,BQ6276,BQ6315,BQ6354,BQ6393,BQ6432,BQ6471,BQ6510,BQ6549,BQ6588,BQ6627,BQ6666,BQ6705,BQ6744,BQ6783,BQ6822,BQ6861,BQ6939,BQ6978,BQ7017,BQ7056,BQ7095,BQ7134,BQ7173,BQ6900,BQ7212,BQ7329,BQ7368,BQ7407,BQ7446,BQ7485,BQ7524,BQ7563,BQ7602,BQ7641,BQ7680,BQ7719,BQ7758,BQ7797,BQ7836,BQ7875,BQ7914,BQ7953,BQ7992,BQ8031,BQ8070,BQ8109,BQ8148,BQ8187,BQ8226,BQ8265,BQ8304,BQ8343,BQ8382,BQ8421,BQ8460,BQ8499,BQ8538,BQ8577,BQ8616,BQ8655,BQ7251,BQ7290)</f>
        <v>0</v>
      </c>
      <c r="BR8695" s="25"/>
      <c r="BS8695" s="25"/>
      <c r="BT8695" s="25"/>
      <c r="BU8695" s="159">
        <f>SUBTOTAL(9,BU36,BU75,BU114,BU153,BU192,BU231,BU270,BU309,BU348,BU387,BU426,BU465,BU504,BU543,BU582,BU621,BU660,BU699,BU738,BU777,BU816,BU855,BU894,BU933,BU972,BU1011,BU1050,BU1089,BU1128,BU1167,BU1206,BU1245,BU1284,BU1323,BU1362,BU1401,BU1440,BU1479,BU1518,BU1557,BU1596,BU1635,BU1674,BU1713,BU1752,BU1791,BU1830,BU1869,BU1908,BU1947,BU1986,BU2025,BU2064,BU2103,BU2142,BU2181,BU2220,BU2259,BU2298,BU2337,BU2376,BU2415,BU2454,BU2493,BU2532,BU2571,BU2610,BU2649,BU2688,BU2727,BU2766,BU2805,BU2844,BU2883,BU2922,BU2961,BU3000,BU3039,BU3078,BU3117,BU3156,BU3195,BU3234,BU3273,BU3312,BU3351,BU3390,BU3429,BU3468,BU3507,BU3546,BU3585,BU3624,BU3663,BU3702,BU3741,BU3780,BU3819,BU3858,BU3897,BU3936,BU3975,BU4014,BU4053,BU4092,BU4131,BU4170,BU4209,BU4248,BU4287,BU4326,BU4365,BU4404,BU4443,BU4482,BU4521,BU4560,BU4599,BU4638,BU4677,BU4716,BU4755,BU4794,BU4833,BU4872,BU4911,BU4950,BU4989,BU5028,BU5067,BU5106,BU5145,BU5184,BU5223,BU5262,BU5301,BU5340,BU5379,BU5418,BU5457,BU5496,BU5535,BU5574,BU5613,BU5652,BU5691,BU5730,BU5769,BU5808,BU5847,BU5886,BU5925,BU5964,BU6003,BU6042,BU6081,BU6120,BU6159,BU6198,BU6237,BU6276,BU6315,BU6354,BU6393,BU6432,BU6471,BU6510,BU6549,BU6588,BU6627,BU6666,BU6705,BU6744,BU6783,BU6822,BU6861,BU6939,BU6978,BU7017,BU7056,BU7095,BU7134,BU7173,BU6900,BU7212,BU7329,BU7368,BU7407,BU7446,BU7485,BU7524,BU7563,BU7602,BU7641,BU7680,BU7719,BU7758,BU7797,BU7836,BU7875,BU7914,BU7953,BU7992,BU8031,BU8070,BU8109,BU8148,BU8187,BU8226,BU8265,BU8304,BU8343,BU8382,BU8421,BU8460,BU8499,BU8538,BU8577,BU8616,BU8655,BU7251,BU7290)</f>
        <v>0</v>
      </c>
      <c r="BV8695" s="159">
        <f>SUBTOTAL(9,BV36,BV75,BV114,BV153,BV192,BV231,BV270,BV309,BV348,BV387,BV426,BV465,BV504,BV543,BV582,BV621,BV660,BV699,BV738,BV777,BV816,BV855,BV894,BV933,BV972,BV1011,BV1050,BV1089,BV1128,BV1167,BV1206,BV1245,BV1284,BV1323,BV1362,BV1401,BV1440,BV1479,BV1518,BV1557,BV1596,BV1635,BV1674,BV1713,BV1752,BV1791,BV1830,BV1869,BV1908,BV1947,BV1986,BV2025,BV2064,BV2103,BV2142,BV2181,BV2220,BV2259,BV2298,BV2337,BV2376,BV2415,BV2454,BV2493,BV2532,BV2571,BV2610,BV2649,BV2688,BV2727,BV2766,BV2805,BV2844,BV2883,BV2922,BV2961,BV3000,BV3039,BV3078,BV3117,BV3156,BV3195,BV3234,BV3273,BV3312,BV3351,BV3390,BV3429,BV3468,BV3507,BV3546,BV3585,BV3624,BV3663,BV3702,BV3741,BV3780,BV3819,BV3858,BV3897,BV3936,BV3975,BV4014,BV4053,BV4092,BV4131,BV4170,BV4209,BV4248,BV4287,BV4326,BV4365,BV4404,BV4443,BV4482,BV4521,BV4560,BV4599,BV4638,BV4677,BV4716,BV4755,BV4794,BV4833,BV4872,BV4911,BV4950,BV4989,BV5028,BV5067,BV5106,BV5145,BV5184,BV5223,BV5262,BV5301,BV5340,BV5379,BV5418,BV5457,BV5496,BV5535,BV5574,BV5613,BV5652,BV5691,BV5730,BV5769,BV5808,BV5847,BV5886,BV5925,BV5964,BV6003,BV6042,BV6081,BV6120,BV6159,BV6198,BV6237,BV6276,BV6315,BV6354,BV6393,BV6432,BV6471,BV6510,BV6549,BV6588,BV6627,BV6666,BV6705,BV6744,BV6783,BV6822,BV6861,BV6939,BV6978,BV7017,BV7056,BV7095,BV7134,BV7173,BV6900,BV7212,BV7329,BV7368,BV7407,BV7446,BV7485,BV7524,BV7563,BV7602,BV7641,BV7680,BV7719,BV7758,BV7797,BV7836,BV7875,BV7914,BV7953,BV7992,BV8031,BV8070,BV8109,BV8148,BV8187,BV8226,BV8265,BV8304,BV8343,BV8382,BV8421,BV8460,BV8499,BV8538,BV8577,BV8616,BV8655,BV7251,BV7290)</f>
        <v>0</v>
      </c>
    </row>
    <row r="8696" spans="1:74" s="23" customFormat="1" ht="27.75" hidden="1" customHeight="1" x14ac:dyDescent="0.3">
      <c r="A8696" s="25"/>
      <c r="B8696" s="25"/>
      <c r="C8696" s="25"/>
      <c r="D8696" s="25" t="s">
        <v>317</v>
      </c>
      <c r="E8696" s="25"/>
      <c r="F8696" s="25"/>
      <c r="G8696" s="25"/>
      <c r="H8696" s="24">
        <v>2024</v>
      </c>
      <c r="I8696" s="25" t="s">
        <v>282</v>
      </c>
      <c r="J8696" s="25" t="s">
        <v>277</v>
      </c>
      <c r="K8696" s="25" t="s">
        <v>320</v>
      </c>
      <c r="L8696" s="159">
        <f t="shared" si="467"/>
        <v>49</v>
      </c>
      <c r="M8696" s="159">
        <f t="shared" si="468"/>
        <v>119.121</v>
      </c>
      <c r="N8696" s="159"/>
      <c r="O8696" s="25"/>
      <c r="P8696" s="25"/>
      <c r="Q8696" s="25"/>
      <c r="R8696" s="161">
        <f t="shared" si="504"/>
        <v>0</v>
      </c>
      <c r="S8696" s="159">
        <f t="shared" si="504"/>
        <v>0</v>
      </c>
      <c r="T8696" s="25"/>
      <c r="U8696" s="25"/>
      <c r="V8696" s="25"/>
      <c r="W8696" s="161">
        <f t="shared" si="505"/>
        <v>0</v>
      </c>
      <c r="X8696" s="159">
        <f t="shared" si="505"/>
        <v>0</v>
      </c>
      <c r="Y8696" s="25"/>
      <c r="Z8696" s="25"/>
      <c r="AA8696" s="25"/>
      <c r="AB8696" s="159">
        <f t="shared" si="506"/>
        <v>0</v>
      </c>
      <c r="AC8696" s="159">
        <f t="shared" si="506"/>
        <v>0</v>
      </c>
      <c r="AD8696" s="25"/>
      <c r="AE8696" s="25"/>
      <c r="AF8696" s="25"/>
      <c r="AG8696" s="159">
        <f>SUBTOTAL(9,AG37,AG76,AG115,AG154,AG193,AG232,AG271,AG310,AG349,AG388,AG427,AG466,AG505,AG544,AG583,AG622,AG661,AG700,AG739,AG778,AG817,AG856,AG895,AG934,AG973,AG1012,AG1051,AG1090,AG1129,AG1168,AG1207,AG1246,AG1285,AG1324,AG1363,AG1402,AG1441,AG1480,AG1519,AG1558,AG1597,AG1636,AG1675,AG1714,AG1753,AG1792,AG1831,AG1870,AG1909,AG1948,AG1987,AG2026,AG2065,AG2104,AG2143,AG2182,AG2221,AG2260,AG2299,AG2338,AG2377,AG2416,AG2455,AG2494,AG2533,AG2572,AG2611,AG2650,AG2689,AG2728,AG2767,AG2806,AG2845,AG2884,AG2923,AG2962,AG3001,AG3040,AG3079,AG3118,AG3157,AG3196,AG3235,AG3274,AG3313,AG3352,AG3391,AG3430,AG3469,AG3508,AG3547,AG3586,AG3625,AG3664,AG3703,AG3742,AG3781,AG3820,AG3859,AG3898,AG3937,AG3976,AG4015,AG4054,AG4093,AG4132,AG4171,AG4210,AG4249,AG4288,AG4327,AG4366,AG4405,AG4444,AG4483,AG4522,AG4561,AG4600,AG4639,AG4678,AG4717,AG4756,AG4795,AG4834,AG4873,AG4912,AG4951,AG4990,AG5029,AG5068,AG5107,AG5146,AG5185,AG5224,AG5263,AG5302,AG5341,AG5380,AG5419,AG5458,AG5497,AG5536,AG5575,AG5614,AG5653,AG5692,AG5731,AG5770,AG5809,AG5848,AG5887,AG5926,AG5965,AG6004,AG6043,AG6082,AG6121,AG6160,AG6199,AG6238,AG6277,AG6316,AG6355,AG6394,AG6433,AG6472,AG6511,AG6550,AG6589,AG6628,AG6667,AG6706,AG6745,AG6784,AG6823,AG6862,AG6940,AG6979,AG7018,AG7057,AG7096,AG7135,AG7174)</f>
        <v>0</v>
      </c>
      <c r="AH8696" s="159">
        <f t="shared" si="503"/>
        <v>0</v>
      </c>
      <c r="AI8696" s="25"/>
      <c r="AJ8696" s="25"/>
      <c r="AK8696" s="25"/>
      <c r="AL8696" s="159">
        <f t="shared" ref="AL8696:AM8698" si="509">SUBTOTAL(9,AL37,AL76,AL115,AL154,AL193,AL232,AL271,AL310,AL349,AL388,AL427,AL466,AL505,AL544,AL583,AL622,AL661,AL700,AL739,AL778,AL817,AL856,AL895,AL934,AL973,AL1012,AL1051,AL1090,AL1129,AL1168,AL1207,AL1246,AL1285,AL1324,AL1363,AL1402,AL1441,AL1480,AL1519,AL1558,AL1597,AL1636,AL1675,AL1714,AL1753,AL1792,AL1831,AL1870,AL1909,AL1948,AL1987,AL2026,AL2065,AL2104,AL2143,AL2182,AL2221,AL2260,AL2299,AL2338,AL2377,AL2416,AL2455,AL2494,AL2533,AL2572,AL2611,AL2650,AL2689,AL2728,AL2767,AL2806,AL2845,AL2884,AL2923,AL2962,AL3001,AL3040,AL3079,AL3118,AL3157,AL3196,AL3235,AL3274,AL3313,AL3352,AL3391,AL3430,AL3469,AL3508,AL3547,AL3586,AL3625,AL3664,AL3703,AL3742,AL3781,AL3820,AL3859,AL3898,AL3937,AL3976,AL4015,AL4054,AL4093,AL4132,AL4171,AL4210,AL4249,AL4288,AL4327,AL4366,AL4405,AL4444,AL4483,AL4522,AL4561,AL4600,AL4639,AL4678,AL4717,AL4756,AL4795,AL4834,AL4873,AL4912,AL4951,AL4990,AL5029,AL5068,AL5107,AL5146,AL5185,AL5224,AL5263,AL5302,AL5341,AL5380,AL5419,AL5458,AL5497,AL5536,AL5575,AL5614,AL5653,AL5692,AL5731,AL5770,AL5809,AL5848,AL5887,AL5926,AL5965,AL6004,AL6043,AL6082,AL6121,AL6160,AL6199,AL6238,AL6277,AL6316,AL6355,AL6394,AL6433,AL6472,AL6511,AL6550,AL6589,AL6628,AL6667,AL6706,AL6745,AL6784,AL6823,AL6862,AL6940,AL6979,AL7018,AL7057,AL7096,AL7135,AL7174,AL7603,AL8110)</f>
        <v>11</v>
      </c>
      <c r="AM8696" s="159">
        <f t="shared" si="509"/>
        <v>34.369</v>
      </c>
      <c r="AN8696" s="25"/>
      <c r="AO8696" s="25"/>
      <c r="AP8696" s="25"/>
      <c r="AQ8696" s="159">
        <f t="shared" si="507"/>
        <v>20</v>
      </c>
      <c r="AR8696" s="159">
        <f t="shared" si="507"/>
        <v>48.773000000000003</v>
      </c>
      <c r="AS8696" s="159"/>
      <c r="AT8696" s="159"/>
      <c r="AU8696" s="159"/>
      <c r="AV8696" s="159">
        <f t="shared" si="508"/>
        <v>12</v>
      </c>
      <c r="AW8696" s="159">
        <f t="shared" si="508"/>
        <v>25.7</v>
      </c>
      <c r="AX8696" s="25"/>
      <c r="AY8696" s="25"/>
      <c r="AZ8696" s="25"/>
      <c r="BA8696" s="159">
        <f>SUBTOTAL(9,BA37,BA76,BA115,BA154,BA193,BA232,BA271,BA310,BA349,BA388,BA427,BA466,BA505,BA544,BA583,BA622,BA661,BA700,BA739,BA778,BA817,BA856,BA895,BA934,BA973,BA1012,BA1051,BA1090,BA1129,BA1168,BA1207,BA1246,BA1285,BA1324,BA1363,BA1402,BA1441,BA1480,BA1519,BA1558,BA1597,BA1636,BA1675,BA1714,BA1753,BA1792,BA1831,BA1870,BA1909,BA1948,BA1987,BA2026,BA2065,BA2104,BA2143,BA2182,BA2221,BA2260,BA2299,BA2338,BA2377,BA2416,BA2455,BA2494,BA2533,BA2572,BA2611,BA2650,BA2689,BA2728,BA2767,BA2806,BA2845,BA2884,BA2923,BA2962,BA3001,BA3040,BA3079,BA3118,BA3157,BA3196,BA3235,BA3274,BA3313,BA3352,BA3391,BA3430,BA3469,BA3508,BA3547,BA3586,BA3625,BA3664,BA3703,BA3742,BA3781,BA3820,BA3859,BA3898,BA3937,BA3976,BA4015,BA4054,BA4093,BA4132,BA4171,BA4210,BA4249,BA4288,BA4327,BA4366,BA4405,BA4444,BA4483,BA4522,BA4561,BA4600,BA4639,BA4678,BA4717,BA4756,BA4795,BA4834,BA4873,BA4912,BA4951,BA4990,BA5029,BA5068,BA5107,BA5146,BA5185,BA5224,BA5263,BA5302,BA5341,BA5380,BA5419,BA5458,BA5497,BA5536,BA5575,BA5614,BA5653,BA5692,BA5731,BA5770,BA5809,BA5848,BA5887,BA5926,BA5965,BA6004,BA6043,BA6082,BA6121,BA6160,BA6199,BA6238,BA6277,BA6316,BA6355,BA6394,BA6433,BA6472,BA6511,BA6550,BA6589,BA6628,BA6667,BA6706,BA6745,BA6784,BA6823,BA6862,BA6940,BA6979,BA7018,BA7057,BA7096,BA7135,BA7174,BA7603,BA7720,BA8071,BA8110,BA8149,BA7447,BA7330,BA7525,BA7876,BA7642,BA7213,BA8032,BA8188,BA8344,BA8578,BA6901,BA7369,BA7408,BA7486,BA7564,BA7681,BA7759,BA7798,BA7837,BA7915,BA7954,BA7993,BA8227,BA8266,BA8305,BA8383,BA8422,BA8461,BA8500,BA8539,BA8617,BA8656,BA7252,BA7291)</f>
        <v>1</v>
      </c>
      <c r="BB8696" s="159">
        <f>SUBTOTAL(9,BB37,BB76,BB115,BB154,BB193,BB232,BB271,BB310,BB349,BB388,BB427,BB466,BB505,BB544,BB583,BB622,BB661,BB700,BB739,BB778,BB817,BB856,BB895,BB934,BB973,BB1012,BB1051,BB1090,BB1129,BB1168,BB1207,BB1246,BB1285,BB1324,BB1363,BB1402,BB1441,BB1480,BB1519,BB1558,BB1597,BB1636,BB1675,BB1714,BB1753,BB1792,BB1831,BB1870,BB1909,BB1948,BB1987,BB2026,BB2065,BB2104,BB2143,BB2182,BB2221,BB2260,BB2299,BB2338,BB2377,BB2416,BB2455,BB2494,BB2533,BB2572,BB2611,BB2650,BB2689,BB2728,BB2767,BB2806,BB2845,BB2884,BB2923,BB2962,BB3001,BB3040,BB3079,BB3118,BB3157,BB3196,BB3235,BB3274,BB3313,BB3352,BB3391,BB3430,BB3469,BB3508,BB3547,BB3586,BB3625,BB3664,BB3703,BB3742,BB3781,BB3820,BB3859,BB3898,BB3937,BB3976,BB4015,BB4054,BB4093,BB4132,BB4171,BB4210,BB4249,BB4288,BB4327,BB4366,BB4405,BB4444,BB4483,BB4522,BB4561,BB4600,BB4639,BB4678,BB4717,BB4756,BB4795,BB4834,BB4873,BB4912,BB4951,BB4990,BB5029,BB5068,BB5107,BB5146,BB5185,BB5224,BB5263,BB5302,BB5341,BB5380,BB5419,BB5458,BB5497,BB5536,BB5575,BB5614,BB5653,BB5692,BB5731,BB5770,BB5809,BB5848,BB5887,BB5926,BB5965,BB6004,BB6043,BB6082,BB6121,BB6160,BB6199,BB6238,BB6277,BB6316,BB6355,BB6394,BB6433,BB6472,BB6511,BB6550,BB6589,BB6628,BB6667,BB6706,BB6745,BB6784,BB6823,BB6862,BB6940,BB6979,BB7018,BB7057,BB7096,BB7135,BB7174,BB7603,BB7720,BB8071,BB8110,BB8149,BB7447,BB7330,BB7525,BB7876,BB7642,BB7213,BB8032,BB8188,BB8344,BB8578,BB6901,BB7369,BB7408,BB7486,BB7564,BB7681,BB7759,BB7798,BB7837,BB7915,BB7954,BB7993,BB8227,BB8266,BB8305,BB8383,BB8422,BB8461,BB8500,BB8539,BB8617,BB8656,BB7252,BB7291)</f>
        <v>3.512</v>
      </c>
      <c r="BC8696" s="25"/>
      <c r="BD8696" s="25"/>
      <c r="BE8696" s="25"/>
      <c r="BF8696" s="159">
        <f>SUBTOTAL(9,BF37,BF76,BF115,BF154,BF193,BF232,BF271,BF310,BF349,BF388,BF427,BF466,BF505,BF544,BF583,BF622,BF661,BF700,BF739,BF778,BF817,BF856,BF895,BF934,BF973,BF1012,BF1051,BF1090,BF1129,BF1168,BF1207,BF1246,BF1285,BF1324,BF1363,BF1402,BF1441,BF1480,BF1519,BF1558,BF1597,BF1636,BF1675,BF1714,BF1753,BF1792,BF1831,BF1870,BF1909,BF1948,BF1987,BF2026,BF2065,BF2104,BF2143,BF2182,BF2221,BF2260,BF2299,BF2338,BF2377,BF2416,BF2455,BF2494,BF2533,BF2572,BF2611,BF2650,BF2689,BF2728,BF2767,BF2806,BF2845,BF2884,BF2923,BF2962,BF3001,BF3040,BF3079,BF3118,BF3157,BF3196,BF3235,BF3274,BF3313,BF3352,BF3391,BF3430,BF3469,BF3508,BF3547,BF3586,BF3625,BF3664,BF3703,BF3742,BF3781,BF3820,BF3859,BF3898,BF3937,BF3976,BF4015,BF4054,BF4093,BF4132,BF4171,BF4210,BF4249,BF4288,BF4327,BF4366,BF4405,BF4444,BF4483,BF4522,BF4561,BF4600,BF4639,BF4678,BF4717,BF4756,BF4795,BF4834,BF4873,BF4912,BF4951,BF4990,BF5029,BF5068,BF5107,BF5146,BF5185,BF5224,BF5263,BF5302,BF5341,BF5380,BF5419,BF5458,BF5497,BF5536,BF5575,BF5614,BF5653,BF5692,BF5731,BF5770,BF5809,BF5848,BF5887,BF5926,BF5965,BF6004,BF6043,BF6082,BF6121,BF6160,BF6199,BF6238,BF6277,BF6316,BF6355,BF6394,BF6433,BF6472,BF6511,BF6550,BF6589,BF6628,BF6667,BF6706,BF6745,BF6784,BF6823,BF6862,BF6940,BF6979,BF7018,BF7057,BF7096,BF7135,BF7174,BF7603,BF7720,BF8071,BF8110,BF8149,BF7447,BF7330,BF7525,BF7876,BF7642,BF7213,BF8032,BF8188,BF8344,BF8578,BF6901,BF7369,BF7408,BF7486,BF7564,BF7681,BF7759,BF7798,BF7837,BF7915,BF7954,BF7993,BF8227,BF8266,BF8305,BF8383,BF8422,BF8461,BF8500,BF8539,BF8617,BF8656,BF7252,BF7291)</f>
        <v>5</v>
      </c>
      <c r="BG8696" s="159">
        <f>SUBTOTAL(9,BG37,BG76,BG115,BG154,BG193,BG232,BG271,BG310,BG349,BG388,BG427,BG466,BG505,BG544,BG583,BG622,BG661,BG700,BG739,BG778,BG817,BG856,BG895,BG934,BG973,BG1012,BG1051,BG1090,BG1129,BG1168,BG1207,BG1246,BG1285,BG1324,BG1363,BG1402,BG1441,BG1480,BG1519,BG1558,BG1597,BG1636,BG1675,BG1714,BG1753,BG1792,BG1831,BG1870,BG1909,BG1948,BG1987,BG2026,BG2065,BG2104,BG2143,BG2182,BG2221,BG2260,BG2299,BG2338,BG2377,BG2416,BG2455,BG2494,BG2533,BG2572,BG2611,BG2650,BG2689,BG2728,BG2767,BG2806,BG2845,BG2884,BG2923,BG2962,BG3001,BG3040,BG3079,BG3118,BG3157,BG3196,BG3235,BG3274,BG3313,BG3352,BG3391,BG3430,BG3469,BG3508,BG3547,BG3586,BG3625,BG3664,BG3703,BG3742,BG3781,BG3820,BG3859,BG3898,BG3937,BG3976,BG4015,BG4054,BG4093,BG4132,BG4171,BG4210,BG4249,BG4288,BG4327,BG4366,BG4405,BG4444,BG4483,BG4522,BG4561,BG4600,BG4639,BG4678,BG4717,BG4756,BG4795,BG4834,BG4873,BG4912,BG4951,BG4990,BG5029,BG5068,BG5107,BG5146,BG5185,BG5224,BG5263,BG5302,BG5341,BG5380,BG5419,BG5458,BG5497,BG5536,BG5575,BG5614,BG5653,BG5692,BG5731,BG5770,BG5809,BG5848,BG5887,BG5926,BG5965,BG6004,BG6043,BG6082,BG6121,BG6160,BG6199,BG6238,BG6277,BG6316,BG6355,BG6394,BG6433,BG6472,BG6511,BG6550,BG6589,BG6628,BG6667,BG6706,BG6745,BG6784,BG6823,BG6862,BG6940,BG6979,BG7018,BG7057,BG7096,BG7135,BG7174,BG7603,BG7720,BG8071,BG8110,BG8149,BG7447,BG7330,BG7525,BG7876,BG7642,BG7213,BG8032,BG8188,BG8344,BG8578,BG6901,BG7369,BG7408,BG7486,BG7564,BG7681,BG7759,BG7798,BG7837,BG7915,BG7954,BG7993,BG8227,BG8266,BG8305,BG8383,BG8422,BG8461,BG8500,BG8539,BG8617,BG8656,BG7252,BG7291)</f>
        <v>6.7670000000000003</v>
      </c>
      <c r="BH8696" s="25"/>
      <c r="BI8696" s="25"/>
      <c r="BJ8696" s="25"/>
      <c r="BK8696" s="159">
        <f>SUBTOTAL(9,BK37,BK76,BK115,BK154,BK193,BK232,BK271,BK310,BK349,BK388,BK427,BK466,BK505,BK544,BK583,BK622,BK661,BK700,BK739,BK778,BK817,BK856,BK895,BK934,BK973,BK1012,BK1051,BK1090,BK1129,BK1168,BK1207,BK1246,BK1285,BK1324,BK1363,BK1402,BK1441,BK1480,BK1519,BK1558,BK1597,BK1636,BK1675,BK1714,BK1753,BK1792,BK1831,BK1870,BK1909,BK1948,BK1987,BK2026,BK2065,BK2104,BK2143,BK2182,BK2221,BK2260,BK2299,BK2338,BK2377,BK2416,BK2455,BK2494,BK2533,BK2572,BK2611,BK2650,BK2689,BK2728,BK2767,BK2806,BK2845,BK2884,BK2923,BK2962,BK3001,BK3040,BK3079,BK3118,BK3157,BK3196,BK3235,BK3274,BK3313,BK3352,BK3391,BK3430,BK3469,BK3508,BK3547,BK3586,BK3625,BK3664,BK3703,BK3742,BK3781,BK3820,BK3859,BK3898,BK3937,BK3976,BK4015,BK4054,BK4093,BK4132,BK4171,BK4210,BK4249,BK4288,BK4327,BK4366,BK4405,BK4444,BK4483,BK4522,BK4561,BK4600,BK4639,BK4678,BK4717,BK4756,BK4795,BK4834,BK4873,BK4912,BK4951,BK4990,BK5029,BK5068,BK5107,BK5146,BK5185,BK5224,BK5263,BK5302,BK5341,BK5380,BK5419,BK5458,BK5497,BK5536,BK5575,BK5614,BK5653,BK5692,BK5731,BK5770,BK5809,BK5848,BK5887,BK5926,BK5965,BK6004,BK6043,BK6082,BK6121,BK6160,BK6199,BK6238,BK6277,BK6316,BK6355,BK6394,BK6433,BK6472,BK6511,BK6550,BK6589,BK6628,BK6667,BK6706,BK6745,BK6784,BK6823,BK6862,BK6940,BK6979,BK7018,BK7057,BK7096,BK7135,BK7174,BK7603,BK7720,BK8071,BK8110,BK8149,BK7447,BK7330,BK7525,BK7876,BK7642,BK7213,BK8032,BK8188,BK8344,BK8578,BK6901,BK7369,BK7408,BK7486,BK7564,BK7681,BK7759,BK7798,BK7837,BK7915,BK7954,BK7993,BK8227,BK8266,BK8305,BK8383,BK8422,BK8461,BK8500,BK8539,BK8617,BK8656,BK7252,BK7291)</f>
        <v>0</v>
      </c>
      <c r="BL8696" s="159">
        <f>SUBTOTAL(9,BL37,BL76,BL115,BL154,BL193,BL232,BL271,BL310,BL349,BL388,BL427,BL466,BL505,BL544,BL583,BL622,BL661,BL700,BL739,BL778,BL817,BL856,BL895,BL934,BL973,BL1012,BL1051,BL1090,BL1129,BL1168,BL1207,BL1246,BL1285,BL1324,BL1363,BL1402,BL1441,BL1480,BL1519,BL1558,BL1597,BL1636,BL1675,BL1714,BL1753,BL1792,BL1831,BL1870,BL1909,BL1948,BL1987,BL2026,BL2065,BL2104,BL2143,BL2182,BL2221,BL2260,BL2299,BL2338,BL2377,BL2416,BL2455,BL2494,BL2533,BL2572,BL2611,BL2650,BL2689,BL2728,BL2767,BL2806,BL2845,BL2884,BL2923,BL2962,BL3001,BL3040,BL3079,BL3118,BL3157,BL3196,BL3235,BL3274,BL3313,BL3352,BL3391,BL3430,BL3469,BL3508,BL3547,BL3586,BL3625,BL3664,BL3703,BL3742,BL3781,BL3820,BL3859,BL3898,BL3937,BL3976,BL4015,BL4054,BL4093,BL4132,BL4171,BL4210,BL4249,BL4288,BL4327,BL4366,BL4405,BL4444,BL4483,BL4522,BL4561,BL4600,BL4639,BL4678,BL4717,BL4756,BL4795,BL4834,BL4873,BL4912,BL4951,BL4990,BL5029,BL5068,BL5107,BL5146,BL5185,BL5224,BL5263,BL5302,BL5341,BL5380,BL5419,BL5458,BL5497,BL5536,BL5575,BL5614,BL5653,BL5692,BL5731,BL5770,BL5809,BL5848,BL5887,BL5926,BL5965,BL6004,BL6043,BL6082,BL6121,BL6160,BL6199,BL6238,BL6277,BL6316,BL6355,BL6394,BL6433,BL6472,BL6511,BL6550,BL6589,BL6628,BL6667,BL6706,BL6745,BL6784,BL6823,BL6862,BL6940,BL6979,BL7018,BL7057,BL7096,BL7135,BL7174,BL7603,BL7720,BL8071,BL8110,BL8149,BL7447,BL7330,BL7525,BL7876,BL7642,BL7213,BL8032,BL8188,BL8344,BL8578,BL6901,BL7369,BL7408,BL7486,BL7564,BL7681,BL7759,BL7798,BL7837,BL7915,BL7954,BL7993,BL8227,BL8266,BL8305,BL8383,BL8422,BL8461,BL8500,BL8539,BL8617,BL8656,BL7252,BL7291)</f>
        <v>0</v>
      </c>
      <c r="BM8696" s="25"/>
      <c r="BN8696" s="25"/>
      <c r="BO8696" s="25"/>
      <c r="BP8696" s="159">
        <f>SUBTOTAL(9,BP37,BP76,BP115,BP154,BP193,BP232,BP271,BP310,BP349,BP388,BP427,BP466,BP505,BP544,BP583,BP622,BP661,BP700,BP739,BP778,BP817,BP856,BP895,BP934,BP973,BP1012,BP1051,BP1090,BP1129,BP1168,BP1207,BP1246,BP1285,BP1324,BP1363,BP1402,BP1441,BP1480,BP1519,BP1558,BP1597,BP1636,BP1675,BP1714,BP1753,BP1792,BP1831,BP1870,BP1909,BP1948,BP1987,BP2026,BP2065,BP2104,BP2143,BP2182,BP2221,BP2260,BP2299,BP2338,BP2377,BP2416,BP2455,BP2494,BP2533,BP2572,BP2611,BP2650,BP2689,BP2728,BP2767,BP2806,BP2845,BP2884,BP2923,BP2962,BP3001,BP3040,BP3079,BP3118,BP3157,BP3196,BP3235,BP3274,BP3313,BP3352,BP3391,BP3430,BP3469,BP3508,BP3547,BP3586,BP3625,BP3664,BP3703,BP3742,BP3781,BP3820,BP3859,BP3898,BP3937,BP3976,BP4015,BP4054,BP4093,BP4132,BP4171,BP4210,BP4249,BP4288,BP4327,BP4366,BP4405,BP4444,BP4483,BP4522,BP4561,BP4600,BP4639,BP4678,BP4717,BP4756,BP4795,BP4834,BP4873,BP4912,BP4951,BP4990,BP5029,BP5068,BP5107,BP5146,BP5185,BP5224,BP5263,BP5302,BP5341,BP5380,BP5419,BP5458,BP5497,BP5536,BP5575,BP5614,BP5653,BP5692,BP5731,BP5770,BP5809,BP5848,BP5887,BP5926,BP5965,BP6004,BP6043,BP6082,BP6121,BP6160,BP6199,BP6238,BP6277,BP6316,BP6355,BP6394,BP6433,BP6472,BP6511,BP6550,BP6589,BP6628,BP6667,BP6706,BP6745,BP6784,BP6823,BP6862,BP6940,BP6979,BP7018,BP7057,BP7096,BP7135,BP7174,BP7603,BP7720,BP8071,BP8110,BP8149,BP7447,BP7330,BP7525,BP7876,BP7642,BP7213,BP8032,BP8188,BP8344,BP8578,BP6901,BP7369,BP7408,BP7486,BP7564,BP7681,BP7759,BP7798,BP7837,BP7915,BP7954,BP7993,BP8227,BP8266,BP8305,BP8383,BP8422,BP8461,BP8500,BP8539,BP8617,BP8656,BP7252,BP7291)</f>
        <v>0</v>
      </c>
      <c r="BQ8696" s="159">
        <f>SUBTOTAL(9,BQ37,BQ76,BQ115,BQ154,BQ193,BQ232,BQ271,BQ310,BQ349,BQ388,BQ427,BQ466,BQ505,BQ544,BQ583,BQ622,BQ661,BQ700,BQ739,BQ778,BQ817,BQ856,BQ895,BQ934,BQ973,BQ1012,BQ1051,BQ1090,BQ1129,BQ1168,BQ1207,BQ1246,BQ1285,BQ1324,BQ1363,BQ1402,BQ1441,BQ1480,BQ1519,BQ1558,BQ1597,BQ1636,BQ1675,BQ1714,BQ1753,BQ1792,BQ1831,BQ1870,BQ1909,BQ1948,BQ1987,BQ2026,BQ2065,BQ2104,BQ2143,BQ2182,BQ2221,BQ2260,BQ2299,BQ2338,BQ2377,BQ2416,BQ2455,BQ2494,BQ2533,BQ2572,BQ2611,BQ2650,BQ2689,BQ2728,BQ2767,BQ2806,BQ2845,BQ2884,BQ2923,BQ2962,BQ3001,BQ3040,BQ3079,BQ3118,BQ3157,BQ3196,BQ3235,BQ3274,BQ3313,BQ3352,BQ3391,BQ3430,BQ3469,BQ3508,BQ3547,BQ3586,BQ3625,BQ3664,BQ3703,BQ3742,BQ3781,BQ3820,BQ3859,BQ3898,BQ3937,BQ3976,BQ4015,BQ4054,BQ4093,BQ4132,BQ4171,BQ4210,BQ4249,BQ4288,BQ4327,BQ4366,BQ4405,BQ4444,BQ4483,BQ4522,BQ4561,BQ4600,BQ4639,BQ4678,BQ4717,BQ4756,BQ4795,BQ4834,BQ4873,BQ4912,BQ4951,BQ4990,BQ5029,BQ5068,BQ5107,BQ5146,BQ5185,BQ5224,BQ5263,BQ5302,BQ5341,BQ5380,BQ5419,BQ5458,BQ5497,BQ5536,BQ5575,BQ5614,BQ5653,BQ5692,BQ5731,BQ5770,BQ5809,BQ5848,BQ5887,BQ5926,BQ5965,BQ6004,BQ6043,BQ6082,BQ6121,BQ6160,BQ6199,BQ6238,BQ6277,BQ6316,BQ6355,BQ6394,BQ6433,BQ6472,BQ6511,BQ6550,BQ6589,BQ6628,BQ6667,BQ6706,BQ6745,BQ6784,BQ6823,BQ6862,BQ6940,BQ6979,BQ7018,BQ7057,BQ7096,BQ7135,BQ7174,BQ7603,BQ7720,BQ8071,BQ8110,BQ8149,BQ7447,BQ7330,BQ7525,BQ7876,BQ7642,BQ7213,BQ8032,BQ8188,BQ8344,BQ8578,BQ6901,BQ7369,BQ7408,BQ7486,BQ7564,BQ7681,BQ7759,BQ7798,BQ7837,BQ7915,BQ7954,BQ7993,BQ8227,BQ8266,BQ8305,BQ8383,BQ8422,BQ8461,BQ8500,BQ8539,BQ8617,BQ8656,BQ7252,BQ7291)</f>
        <v>0</v>
      </c>
      <c r="BR8696" s="25"/>
      <c r="BS8696" s="25"/>
      <c r="BT8696" s="25"/>
      <c r="BU8696" s="159">
        <f>SUBTOTAL(9,BU37,BU76,BU115,BU154,BU193,BU232,BU271,BU310,BU349,BU388,BU427,BU466,BU505,BU544,BU583,BU622,BU661,BU700,BU739,BU778,BU817,BU856,BU895,BU934,BU973,BU1012,BU1051,BU1090,BU1129,BU1168,BU1207,BU1246,BU1285,BU1324,BU1363,BU1402,BU1441,BU1480,BU1519,BU1558,BU1597,BU1636,BU1675,BU1714,BU1753,BU1792,BU1831,BU1870,BU1909,BU1948,BU1987,BU2026,BU2065,BU2104,BU2143,BU2182,BU2221,BU2260,BU2299,BU2338,BU2377,BU2416,BU2455,BU2494,BU2533,BU2572,BU2611,BU2650,BU2689,BU2728,BU2767,BU2806,BU2845,BU2884,BU2923,BU2962,BU3001,BU3040,BU3079,BU3118,BU3157,BU3196,BU3235,BU3274,BU3313,BU3352,BU3391,BU3430,BU3469,BU3508,BU3547,BU3586,BU3625,BU3664,BU3703,BU3742,BU3781,BU3820,BU3859,BU3898,BU3937,BU3976,BU4015,BU4054,BU4093,BU4132,BU4171,BU4210,BU4249,BU4288,BU4327,BU4366,BU4405,BU4444,BU4483,BU4522,BU4561,BU4600,BU4639,BU4678,BU4717,BU4756,BU4795,BU4834,BU4873,BU4912,BU4951,BU4990,BU5029,BU5068,BU5107,BU5146,BU5185,BU5224,BU5263,BU5302,BU5341,BU5380,BU5419,BU5458,BU5497,BU5536,BU5575,BU5614,BU5653,BU5692,BU5731,BU5770,BU5809,BU5848,BU5887,BU5926,BU5965,BU6004,BU6043,BU6082,BU6121,BU6160,BU6199,BU6238,BU6277,BU6316,BU6355,BU6394,BU6433,BU6472,BU6511,BU6550,BU6589,BU6628,BU6667,BU6706,BU6745,BU6784,BU6823,BU6862,BU6940,BU6979,BU7018,BU7057,BU7096,BU7135,BU7174,BU7603,BU7720,BU8071,BU8110,BU8149,BU7447,BU7330,BU7525,BU7876,BU7642,BU7213,BU8032,BU8188,BU8344,BU8578,BU6901,BU7369,BU7408,BU7486,BU7564,BU7681,BU7759,BU7798,BU7837,BU7915,BU7954,BU7993,BU8227,BU8266,BU8305,BU8383,BU8422,BU8461,BU8500,BU8539,BU8617,BU8656,BU7252,BU7291)</f>
        <v>0</v>
      </c>
      <c r="BV8696" s="159">
        <f>SUBTOTAL(9,BV37,BV76,BV115,BV154,BV193,BV232,BV271,BV310,BV349,BV388,BV427,BV466,BV505,BV544,BV583,BV622,BV661,BV700,BV739,BV778,BV817,BV856,BV895,BV934,BV973,BV1012,BV1051,BV1090,BV1129,BV1168,BV1207,BV1246,BV1285,BV1324,BV1363,BV1402,BV1441,BV1480,BV1519,BV1558,BV1597,BV1636,BV1675,BV1714,BV1753,BV1792,BV1831,BV1870,BV1909,BV1948,BV1987,BV2026,BV2065,BV2104,BV2143,BV2182,BV2221,BV2260,BV2299,BV2338,BV2377,BV2416,BV2455,BV2494,BV2533,BV2572,BV2611,BV2650,BV2689,BV2728,BV2767,BV2806,BV2845,BV2884,BV2923,BV2962,BV3001,BV3040,BV3079,BV3118,BV3157,BV3196,BV3235,BV3274,BV3313,BV3352,BV3391,BV3430,BV3469,BV3508,BV3547,BV3586,BV3625,BV3664,BV3703,BV3742,BV3781,BV3820,BV3859,BV3898,BV3937,BV3976,BV4015,BV4054,BV4093,BV4132,BV4171,BV4210,BV4249,BV4288,BV4327,BV4366,BV4405,BV4444,BV4483,BV4522,BV4561,BV4600,BV4639,BV4678,BV4717,BV4756,BV4795,BV4834,BV4873,BV4912,BV4951,BV4990,BV5029,BV5068,BV5107,BV5146,BV5185,BV5224,BV5263,BV5302,BV5341,BV5380,BV5419,BV5458,BV5497,BV5536,BV5575,BV5614,BV5653,BV5692,BV5731,BV5770,BV5809,BV5848,BV5887,BV5926,BV5965,BV6004,BV6043,BV6082,BV6121,BV6160,BV6199,BV6238,BV6277,BV6316,BV6355,BV6394,BV6433,BV6472,BV6511,BV6550,BV6589,BV6628,BV6667,BV6706,BV6745,BV6784,BV6823,BV6862,BV6940,BV6979,BV7018,BV7057,BV7096,BV7135,BV7174,BV7603,BV7720,BV8071,BV8110,BV8149,BV7447,BV7330,BV7525,BV7876,BV7642,BV7213,BV8032,BV8188,BV8344,BV8578,BV6901,BV7369,BV7408,BV7486,BV7564,BV7681,BV7759,BV7798,BV7837,BV7915,BV7954,BV7993,BV8227,BV8266,BV8305,BV8383,BV8422,BV8461,BV8500,BV8539,BV8617,BV8656,BV7252,BV7291)</f>
        <v>0</v>
      </c>
    </row>
    <row r="8697" spans="1:74" s="23" customFormat="1" ht="25.8" hidden="1" customHeight="1" x14ac:dyDescent="0.3">
      <c r="A8697" s="25"/>
      <c r="B8697" s="25"/>
      <c r="C8697" s="25"/>
      <c r="D8697" s="25" t="s">
        <v>317</v>
      </c>
      <c r="E8697" s="25"/>
      <c r="F8697" s="25"/>
      <c r="G8697" s="25"/>
      <c r="H8697" s="24">
        <v>2024</v>
      </c>
      <c r="I8697" s="25" t="s">
        <v>283</v>
      </c>
      <c r="J8697" s="25" t="s">
        <v>298</v>
      </c>
      <c r="K8697" s="25" t="s">
        <v>321</v>
      </c>
      <c r="L8697" s="159">
        <f t="shared" si="467"/>
        <v>0.27</v>
      </c>
      <c r="M8697" s="159">
        <f t="shared" si="468"/>
        <v>109.215</v>
      </c>
      <c r="N8697" s="159"/>
      <c r="O8697" s="25"/>
      <c r="P8697" s="25"/>
      <c r="Q8697" s="25"/>
      <c r="R8697" s="159">
        <f t="shared" si="504"/>
        <v>0</v>
      </c>
      <c r="S8697" s="159">
        <f t="shared" si="504"/>
        <v>0</v>
      </c>
      <c r="T8697" s="25"/>
      <c r="U8697" s="25"/>
      <c r="V8697" s="25"/>
      <c r="W8697" s="160">
        <f t="shared" si="505"/>
        <v>0</v>
      </c>
      <c r="X8697" s="159">
        <f t="shared" si="505"/>
        <v>0</v>
      </c>
      <c r="Y8697" s="25"/>
      <c r="Z8697" s="25"/>
      <c r="AA8697" s="25"/>
      <c r="AB8697" s="159">
        <f t="shared" si="506"/>
        <v>0</v>
      </c>
      <c r="AC8697" s="159">
        <f t="shared" si="506"/>
        <v>0</v>
      </c>
      <c r="AD8697" s="25"/>
      <c r="AE8697" s="25"/>
      <c r="AF8697" s="25"/>
      <c r="AG8697" s="159">
        <f>SUBTOTAL(9,AG38,AG77,AG116,AG155,AG194,AG233,AG272,AG311,AG350,AG389,AG428,AG467,AG506,AG545,AG584,AG623,AG662,AG701,AG740,AG779,AG818,AG857,AG896,AG935,AG974,AG1013,AG1052,AG1091,AG1130,AG1169,AG1208,AG1247,AG1286,AG1325,AG1364,AG1403,AG1442,AG1481,AG1520,AG1559,AG1598,AG1637,AG1676,AG1715,AG1754,AG1793,AG1832,AG1871,AG1910,AG1949,AG1988,AG2027,AG2066,AG2105,AG2144,AG2183,AG2222,AG2261,AG2300,AG2339,AG2378,AG2417,AG2456,AG2495,AG2534,AG2573,AG2612,AG2651,AG2690,AG2729,AG2768,AG2807,AG2846,AG2885,AG2924,AG2963,AG3002,AG3041,AG3080,AG3119,AG3158,AG3197,AG3236,AG3275,AG3314,AG3353,AG3392,AG3431,AG3470,AG3509,AG3548,AG3587,AG3626,AG3665,AG3704,AG3743,AG3782,AG3821,AG3860,AG3899,AG3938,AG3977,AG4016,AG4055,AG4094,AG4133,AG4172,AG4211,AG4250,AG4289,AG4328,AG4367,AG4406,AG4445,AG4484,AG4523,AG4562,AG4601,AG4640,AG4679,AG4718,AG4757,AG4796,AG4835,AG4874,AG4913,AG4952,AG4991,AG5030,AG5069,AG5108,AG5147,AG5186,AG5225,AG5264,AG5303,AG5342,AG5381,AG5420,AG5459,AG5498,AG5537,AG5576,AG5615,AG5654,AG5693,AG5732,AG5771,AG5810,AG5849,AG5888,AG5927,AG5966,AG6005,AG6044,AG6083,AG6122,AG6161,AG6200,AG6239,AG6278,AG6317,AG6356,AG6395,AG6434,AG6473,AG6512,AG6551,AG6590,AG6629,AG6668,AG6707,AG6746,AG6785,AG6824,AG6863,AG6941,AG6980,AG7019,AG7058,AG7097,AG7136,AG7175)</f>
        <v>0</v>
      </c>
      <c r="AH8697" s="159">
        <f t="shared" si="503"/>
        <v>0</v>
      </c>
      <c r="AI8697" s="25"/>
      <c r="AJ8697" s="25"/>
      <c r="AK8697" s="25"/>
      <c r="AL8697" s="159">
        <f t="shared" si="509"/>
        <v>0.15</v>
      </c>
      <c r="AM8697" s="159">
        <f t="shared" si="509"/>
        <v>56.610999999999997</v>
      </c>
      <c r="AN8697" s="25"/>
      <c r="AO8697" s="25"/>
      <c r="AP8697" s="25"/>
      <c r="AQ8697" s="159">
        <f t="shared" si="507"/>
        <v>0.02</v>
      </c>
      <c r="AR8697" s="159">
        <f t="shared" si="507"/>
        <v>7.5259999999999998</v>
      </c>
      <c r="AS8697" s="159"/>
      <c r="AT8697" s="159"/>
      <c r="AU8697" s="159"/>
      <c r="AV8697" s="159">
        <f>SUBTOTAL(9,AV38,AV77,AV116,AV155,AV194,AV233,AV272,AV311,AV350,AV389,AV428,AV467,AV506,AV545,AV584,AV623,AV662,AV701,AV740,AV779,AV818,AV857,AV896,AV935,AV974,AV1013,AV1052,AV1091,AV1130,AV1169,AV1208,AV1247,AV1286,AV1325,AV1364,AV1403,AV1442,AV1481,AV1520,AV1559,AV1598,AV1637,AV1676,AV1715,AV1754,AV1793,AV1832,AV1871,AV1910,AV1949,AV1988,AV2027,AV2066,AV2105,AV2144,AV2183,AV2222,AV2261,AV2300,AV2339,AV2378,AV2417,AV2456,AV2495,AV2534,AV2573,AV2612,AV2651,AV2690,AV2729,AV2768,AV2807,AV2846,AV2885,AV2924,AV2963,AV3002,AV3041,AV3080,AV3119,AV3158,AV3197,AV3236,AV3275,AV3314,AV3353,AV3392,AV3431,AV3470,AV3509,AV3548,AV3587,AV3626,AV3665,AV3704,AV3743,AV3782,AV3821,AV3860,AV3899,AV3938,AV3977,AV4016,AV4055,AV4094,AV4133,AV4172,AV4211,AV4250,AV4289,AV4328,AV4367,AV4406,AV4445,AV4484,AV4523,AV4562,AV4601,AV4640,AV4679,AV4718,AV4757,AV4796,AV4835,AV4874,AV4913,AV4952,AV4991,AV5030,AV5069,AV5108,AV5147,AV5186,AV5225,AV5264,AV5303,AV5342,AV5381,AV5420,AV5459,AV5498,AV5537,AV5576,AV5615,AV5654,AV5693,AV5732,AV5771,AV5810,AV5849,AV5888,AV5927,AV5966,AV6005,AV6044,AV6083,AV6122,AV6161,AV6200,AV6239,AV6278,AV6317,AV6356,AV6395,AV6434,AV6473,AV6512,AV6551,AV6590,AV6629,AV6668,AV6707,AV6746,AV6785,AV6824,AV6863,AV6941,AV6980,AV7019,AV7058,AV7097,AV7136,AV7175,AV6902,AV7604,AV7721,AV8072,AV8111,AV8150,AV7448,AV7331,AV7526,AV7877,AV7643,AV7214,AV8033,AV8189,AV8345,AV8579,AV7370,AV7409,AV7487,AV7565,AV7682,AV7760,AV7799,AV7838,AV7916,AV7955,AV7994,AV8228,AV8267,AV8306,AV8384,AV8423,AV8462,AV8501,AV8540,AV8618,AV8657,AV7253,AV7292)</f>
        <v>0</v>
      </c>
      <c r="AW8697" s="159">
        <f>SUBTOTAL(9,AW38,AW77,AW116,AW155,AW194,AW233,AW272,AW311,AW350,AW389,AW428,AW467,AW506,AW545,AW584,AW623,AW662,AW701,AW740,AW779,AW818,AW857,AW896,AW935,AW974,AW1013,AW1052,AW1091,AW1130,AW1169,AW1208,AW1247,AW1286,AW1325,AW1364,AW1403,AW1442,AW1481,AW1520,AW1559,AW1598,AW1637,AW1676,AW1715,AW1754,AW1793,AW1832,AW1871,AW1910,AW1949,AW1988,AW2027,AW2066,AW2105,AW2144,AW2183,AW2222,AW2261,AW2300,AW2339,AW2378,AW2417,AW2456,AW2495,AW2534,AW2573,AW2612,AW2651,AW2690,AW2729,AW2768,AW2807,AW2846,AW2885,AW2924,AW2963,AW3002,AW3041,AW3080,AW3119,AW3158,AW3197,AW3236,AW3275,AW3314,AW3353,AW3392,AW3431,AW3470,AW3509,AW3548,AW3587,AW3626,AW3665,AW3704,AW3743,AW3782,AW3821,AW3860,AW3899,AW3938,AW3977,AW4016,AW4055,AW4094,AW4133,AW4172,AW4211,AW4250,AW4289,AW4328,AW4367,AW4406,AW4445,AW4484,AW4523,AW4562,AW4601,AW4640,AW4679,AW4718,AW4757,AW4796,AW4835,AW4874,AW4913,AW4952,AW4991,AW5030,AW5069,AW5108,AW5147,AW5186,AW5225,AW5264,AW5303,AW5342,AW5381,AW5420,AW5459,AW5498,AW5537,AW5576,AW5615,AW5654,AW5693,AW5732,AW5771,AW5810,AW5849,AW5888,AW5927,AW5966,AW6005,AW6044,AW6083,AW6122,AW6161,AW6200,AW6239,AW6278,AW6317,AW6356,AW6395,AW6434,AW6473,AW6512,AW6551,AW6590,AW6629,AW6668,AW6707,AW6746,AW6785,AW6824,AW6863,AW6941,AW6980,AW7019,AW7058,AW7097,AW7136,AW7175,AW6902,AW7604,AW7721,AW8072,AW8111,AW8150,AW7448,AW7331,AW7526,AW7877,AW7643,AW7214,AW8033,AW8189,AW8345,AW8579,AW7370,AW7409,AW7487,AW7565,AW7682,AW7760,AW7799,AW7838,AW7916,AW7955,AW7994,AW8228,AW8267,AW8306,AW8384,AW8423,AW8462,AW8501,AW8540,AW8618,AW8657,AW7253,AW7292)</f>
        <v>0</v>
      </c>
      <c r="AX8697" s="25"/>
      <c r="AY8697" s="25"/>
      <c r="AZ8697" s="25"/>
      <c r="BA8697" s="159">
        <f>SUBTOTAL(9,BA38,BA77,BA116,BA155,BA194,BA233,BA272,BA311,BA350,BA389,BA428,BA467,BA506,BA545,BA584,BA623,BA662,BA701,BA740,BA779,BA818,BA857,BA896,BA935,BA974,BA1013,BA1052,BA1091,BA1130,BA1169,BA1208,BA1247,BA1286,BA1325,BA1364,BA1403,BA1442,BA1481,BA1520,BA1559,BA1598,BA1637,BA1676,BA1715,BA1754,BA1793,BA1832,BA1871,BA1910,BA1949,BA1988,BA2027,BA2066,BA2105,BA2144,BA2183,BA2222,BA2261,BA2300,BA2339,BA2378,BA2417,BA2456,BA2495,BA2534,BA2573,BA2612,BA2651,BA2690,BA2729,BA2768,BA2807,BA2846,BA2885,BA2924,BA2963,BA3002,BA3041,BA3080,BA3119,BA3158,BA3197,BA3236,BA3275,BA3314,BA3353,BA3392,BA3431,BA3470,BA3509,BA3548,BA3587,BA3626,BA3665,BA3704,BA3743,BA3782,BA3821,BA3860,BA3899,BA3938,BA3977,BA4016,BA4055,BA4094,BA4133,BA4172,BA4211,BA4250,BA4289,BA4328,BA4367,BA4406,BA4445,BA4484,BA4523,BA4562,BA4601,BA4640,BA4679,BA4718,BA4757,BA4796,BA4835,BA4874,BA4913,BA4952,BA4991,BA5030,BA5069,BA5108,BA5147,BA5186,BA5225,BA5264,BA5303,BA5342,BA5381,BA5420,BA5459,BA5498,BA5537,BA5576,BA5615,BA5654,BA5693,BA5732,BA5771,BA5810,BA5849,BA5888,BA5927,BA5966,BA6005,BA6044,BA6083,BA6122,BA6161,BA6200,BA6239,BA6278,BA6317,BA6356,BA6395,BA6434,BA6473,BA6512,BA6551,BA6590,BA6629,BA6668,BA6707,BA6746,BA6785,BA6824,BA6863,BA6941,BA6980,BA7019,BA7058,BA7097,BA7136,BA7175,BA6902,BA7604,BA7721,BA8072,BA8111,BA8150,BA7448,BA7331,BA7526,BA7877,BA7643,BA7214,BA8033,BA8189,BA8345,BA8579,BA7370,BA7409,BA7487,BA7565,BA7682,BA7760,BA7799,BA7838,BA7916,BA7955,BA7994,BA8228,BA8267,BA8306,BA8384,BA8423,BA8462,BA8501,BA8540,BA8618,BA8657,BA7253,BA7292)</f>
        <v>0.1</v>
      </c>
      <c r="BB8697" s="159">
        <f>SUBTOTAL(9,BB38,BB77,BB116,BB155,BB194,BB233,BB272,BB311,BB350,BB389,BB428,BB467,BB506,BB545,BB584,BB623,BB662,BB701,BB740,BB779,BB818,BB857,BB896,BB935,BB974,BB1013,BB1052,BB1091,BB1130,BB1169,BB1208,BB1247,BB1286,BB1325,BB1364,BB1403,BB1442,BB1481,BB1520,BB1559,BB1598,BB1637,BB1676,BB1715,BB1754,BB1793,BB1832,BB1871,BB1910,BB1949,BB1988,BB2027,BB2066,BB2105,BB2144,BB2183,BB2222,BB2261,BB2300,BB2339,BB2378,BB2417,BB2456,BB2495,BB2534,BB2573,BB2612,BB2651,BB2690,BB2729,BB2768,BB2807,BB2846,BB2885,BB2924,BB2963,BB3002,BB3041,BB3080,BB3119,BB3158,BB3197,BB3236,BB3275,BB3314,BB3353,BB3392,BB3431,BB3470,BB3509,BB3548,BB3587,BB3626,BB3665,BB3704,BB3743,BB3782,BB3821,BB3860,BB3899,BB3938,BB3977,BB4016,BB4055,BB4094,BB4133,BB4172,BB4211,BB4250,BB4289,BB4328,BB4367,BB4406,BB4445,BB4484,BB4523,BB4562,BB4601,BB4640,BB4679,BB4718,BB4757,BB4796,BB4835,BB4874,BB4913,BB4952,BB4991,BB5030,BB5069,BB5108,BB5147,BB5186,BB5225,BB5264,BB5303,BB5342,BB5381,BB5420,BB5459,BB5498,BB5537,BB5576,BB5615,BB5654,BB5693,BB5732,BB5771,BB5810,BB5849,BB5888,BB5927,BB5966,BB6005,BB6044,BB6083,BB6122,BB6161,BB6200,BB6239,BB6278,BB6317,BB6356,BB6395,BB6434,BB6473,BB6512,BB6551,BB6590,BB6629,BB6668,BB6707,BB6746,BB6785,BB6824,BB6863,BB6941,BB6980,BB7019,BB7058,BB7097,BB7136,BB7175,BB6902,BB7604,BB7721,BB8072,BB8111,BB8150,BB7448,BB7331,BB7526,BB7877,BB7643,BB7214,BB8033,BB8189,BB8345,BB8579,BB7370,BB7409,BB7487,BB7565,BB7682,BB7760,BB7799,BB7838,BB7916,BB7955,BB7994,BB8228,BB8267,BB8306,BB8384,BB8423,BB8462,BB8501,BB8540,BB8618,BB8657,BB7253,BB7292)</f>
        <v>45.078000000000003</v>
      </c>
      <c r="BC8697" s="25"/>
      <c r="BD8697" s="25"/>
      <c r="BE8697" s="25"/>
      <c r="BF8697" s="159">
        <f>SUBTOTAL(9,BF38,BF77,BF116,BF155,BF194,BF233,BF272,BF311,BF350,BF389,BF428,BF467,BF506,BF545,BF584,BF623,BF662,BF701,BF740,BF779,BF818,BF857,BF896,BF935,BF974,BF1013,BF1052,BF1091,BF1130,BF1169,BF1208,BF1247,BF1286,BF1325,BF1364,BF1403,BF1442,BF1481,BF1520,BF1559,BF1598,BF1637,BF1676,BF1715,BF1754,BF1793,BF1832,BF1871,BF1910,BF1949,BF1988,BF2027,BF2066,BF2105,BF2144,BF2183,BF2222,BF2261,BF2300,BF2339,BF2378,BF2417,BF2456,BF2495,BF2534,BF2573,BF2612,BF2651,BF2690,BF2729,BF2768,BF2807,BF2846,BF2885,BF2924,BF2963,BF3002,BF3041,BF3080,BF3119,BF3158,BF3197,BF3236,BF3275,BF3314,BF3353,BF3392,BF3431,BF3470,BF3509,BF3548,BF3587,BF3626,BF3665,BF3704,BF3743,BF3782,BF3821,BF3860,BF3899,BF3938,BF3977,BF4016,BF4055,BF4094,BF4133,BF4172,BF4211,BF4250,BF4289,BF4328,BF4367,BF4406,BF4445,BF4484,BF4523,BF4562,BF4601,BF4640,BF4679,BF4718,BF4757,BF4796,BF4835,BF4874,BF4913,BF4952,BF4991,BF5030,BF5069,BF5108,BF5147,BF5186,BF5225,BF5264,BF5303,BF5342,BF5381,BF5420,BF5459,BF5498,BF5537,BF5576,BF5615,BF5654,BF5693,BF5732,BF5771,BF5810,BF5849,BF5888,BF5927,BF5966,BF6005,BF6044,BF6083,BF6122,BF6161,BF6200,BF6239,BF6278,BF6317,BF6356,BF6395,BF6434,BF6473,BF6512,BF6551,BF6590,BF6629,BF6668,BF6707,BF6746,BF6785,BF6824,BF6863,BF6941,BF6980,BF7019,BF7058,BF7097,BF7136,BF7175,BF6902,BF7604,BF7721,BF8072,BF8111,BF8150,BF7448,BF7331,BF7526,BF7877,BF7643,BF7214,BF8033,BF8189,BF8345,BF8579,BF7370,BF7409,BF7487,BF7565,BF7682,BF7760,BF7799,BF7838,BF7916,BF7955,BF7994,BF8228,BF8267,BF8306,BF8384,BF8423,BF8462,BF8501,BF8540,BF8618,BF8657,BF7253,BF7292)</f>
        <v>0</v>
      </c>
      <c r="BG8697" s="159">
        <f>SUBTOTAL(9,BG38,BG77,BG116,BG155,BG194,BG233,BG272,BG311,BG350,BG389,BG428,BG467,BG506,BG545,BG584,BG623,BG662,BG701,BG740,BG779,BG818,BG857,BG896,BG935,BG974,BG1013,BG1052,BG1091,BG1130,BG1169,BG1208,BG1247,BG1286,BG1325,BG1364,BG1403,BG1442,BG1481,BG1520,BG1559,BG1598,BG1637,BG1676,BG1715,BG1754,BG1793,BG1832,BG1871,BG1910,BG1949,BG1988,BG2027,BG2066,BG2105,BG2144,BG2183,BG2222,BG2261,BG2300,BG2339,BG2378,BG2417,BG2456,BG2495,BG2534,BG2573,BG2612,BG2651,BG2690,BG2729,BG2768,BG2807,BG2846,BG2885,BG2924,BG2963,BG3002,BG3041,BG3080,BG3119,BG3158,BG3197,BG3236,BG3275,BG3314,BG3353,BG3392,BG3431,BG3470,BG3509,BG3548,BG3587,BG3626,BG3665,BG3704,BG3743,BG3782,BG3821,BG3860,BG3899,BG3938,BG3977,BG4016,BG4055,BG4094,BG4133,BG4172,BG4211,BG4250,BG4289,BG4328,BG4367,BG4406,BG4445,BG4484,BG4523,BG4562,BG4601,BG4640,BG4679,BG4718,BG4757,BG4796,BG4835,BG4874,BG4913,BG4952,BG4991,BG5030,BG5069,BG5108,BG5147,BG5186,BG5225,BG5264,BG5303,BG5342,BG5381,BG5420,BG5459,BG5498,BG5537,BG5576,BG5615,BG5654,BG5693,BG5732,BG5771,BG5810,BG5849,BG5888,BG5927,BG5966,BG6005,BG6044,BG6083,BG6122,BG6161,BG6200,BG6239,BG6278,BG6317,BG6356,BG6395,BG6434,BG6473,BG6512,BG6551,BG6590,BG6629,BG6668,BG6707,BG6746,BG6785,BG6824,BG6863,BG6941,BG6980,BG7019,BG7058,BG7097,BG7136,BG7175,BG6902,BG7604,BG7721,BG8072,BG8111,BG8150,BG7448,BG7331,BG7526,BG7877,BG7643,BG7214,BG8033,BG8189,BG8345,BG8579,BG7370,BG7409,BG7487,BG7565,BG7682,BG7760,BG7799,BG7838,BG7916,BG7955,BG7994,BG8228,BG8267,BG8306,BG8384,BG8423,BG8462,BG8501,BG8540,BG8618,BG8657,BG7253,BG7292)</f>
        <v>0</v>
      </c>
      <c r="BH8697" s="25"/>
      <c r="BI8697" s="25"/>
      <c r="BJ8697" s="25"/>
      <c r="BK8697" s="159">
        <f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,BK6902,BK7604,BK7721,BK8072,BK8111,BK8150,BK7448,BK7331,BK7526,BK7877,BK7643,BK7214,BK8033,BK8189,BK8345,BK8579,BK7370,BK7409,BK7487,BK7565,BK7682,BK7760,BK7799,BK7838,BK7916,BK7955,BK7994,BK8228,BK8267,BK8306,BK8384,BK8423,BK8462,BK8501,BK8540,BK8618,BK8657,BK7253,BK7292)</f>
        <v>0</v>
      </c>
      <c r="BL8697" s="159">
        <f>SUBTOTAL(9,BL38,BL77,BL116,BL155,BL194,BL233,BL272,BL311,BL350,BL389,BL428,BL467,BL506,BL545,BL584,BL623,BL662,BL701,BL740,BL779,BL818,BL857,BL896,BL935,BL974,BL1013,BL1052,BL1091,BL1130,BL1169,BL1208,BL1247,BL1286,BL1325,BL1364,BL1403,BL1442,BL1481,BL1520,BL1559,BL1598,BL1637,BL1676,BL1715,BL1754,BL1793,BL1832,BL1871,BL1910,BL1949,BL1988,BL2027,BL2066,BL2105,BL2144,BL2183,BL2222,BL2261,BL2300,BL2339,BL2378,BL2417,BL2456,BL2495,BL2534,BL2573,BL2612,BL2651,BL2690,BL2729,BL2768,BL2807,BL2846,BL2885,BL2924,BL2963,BL3002,BL3041,BL3080,BL3119,BL3158,BL3197,BL3236,BL3275,BL3314,BL3353,BL3392,BL3431,BL3470,BL3509,BL3548,BL3587,BL3626,BL3665,BL3704,BL3743,BL3782,BL3821,BL3860,BL3899,BL3938,BL3977,BL4016,BL4055,BL4094,BL4133,BL4172,BL4211,BL4250,BL4289,BL4328,BL4367,BL4406,BL4445,BL4484,BL4523,BL4562,BL4601,BL4640,BL4679,BL4718,BL4757,BL4796,BL4835,BL4874,BL4913,BL4952,BL4991,BL5030,BL5069,BL5108,BL5147,BL5186,BL5225,BL5264,BL5303,BL5342,BL5381,BL5420,BL5459,BL5498,BL5537,BL5576,BL5615,BL5654,BL5693,BL5732,BL5771,BL5810,BL5849,BL5888,BL5927,BL5966,BL6005,BL6044,BL6083,BL6122,BL6161,BL6200,BL6239,BL6278,BL6317,BL6356,BL6395,BL6434,BL6473,BL6512,BL6551,BL6590,BL6629,BL6668,BL6707,BL6746,BL6785,BL6824,BL6863,BL6941,BL6980,BL7019,BL7058,BL7097,BL7136,BL7175,BL6902,BL7604,BL7721,BL8072,BL8111,BL8150,BL7448,BL7331,BL7526,BL7877,BL7643,BL7214,BL8033,BL8189,BL8345,BL8579,BL7370,BL7409,BL7487,BL7565,BL7682,BL7760,BL7799,BL7838,BL7916,BL7955,BL7994,BL8228,BL8267,BL8306,BL8384,BL8423,BL8462,BL8501,BL8540,BL8618,BL8657,BL7253,BL7292)</f>
        <v>0</v>
      </c>
      <c r="BM8697" s="25"/>
      <c r="BN8697" s="25"/>
      <c r="BO8697" s="25"/>
      <c r="BP8697" s="159">
        <f>SUBTOTAL(9,BP38,BP77,BP116,BP155,BP194,BP233,BP272,BP311,BP350,BP389,BP428,BP467,BP506,BP545,BP584,BP623,BP662,BP701,BP740,BP779,BP818,BP857,BP896,BP935,BP974,BP1013,BP1052,BP1091,BP1130,BP1169,BP1208,BP1247,BP1286,BP1325,BP1364,BP1403,BP1442,BP1481,BP1520,BP1559,BP1598,BP1637,BP1676,BP1715,BP1754,BP1793,BP1832,BP1871,BP1910,BP1949,BP1988,BP2027,BP2066,BP2105,BP2144,BP2183,BP2222,BP2261,BP2300,BP2339,BP2378,BP2417,BP2456,BP2495,BP2534,BP2573,BP2612,BP2651,BP2690,BP2729,BP2768,BP2807,BP2846,BP2885,BP2924,BP2963,BP3002,BP3041,BP3080,BP3119,BP3158,BP3197,BP3236,BP3275,BP3314,BP3353,BP3392,BP3431,BP3470,BP3509,BP3548,BP3587,BP3626,BP3665,BP3704,BP3743,BP3782,BP3821,BP3860,BP3899,BP3938,BP3977,BP4016,BP4055,BP4094,BP4133,BP4172,BP4211,BP4250,BP4289,BP4328,BP4367,BP4406,BP4445,BP4484,BP4523,BP4562,BP4601,BP4640,BP4679,BP4718,BP4757,BP4796,BP4835,BP4874,BP4913,BP4952,BP4991,BP5030,BP5069,BP5108,BP5147,BP5186,BP5225,BP5264,BP5303,BP5342,BP5381,BP5420,BP5459,BP5498,BP5537,BP5576,BP5615,BP5654,BP5693,BP5732,BP5771,BP5810,BP5849,BP5888,BP5927,BP5966,BP6005,BP6044,BP6083,BP6122,BP6161,BP6200,BP6239,BP6278,BP6317,BP6356,BP6395,BP6434,BP6473,BP6512,BP6551,BP6590,BP6629,BP6668,BP6707,BP6746,BP6785,BP6824,BP6863,BP6941,BP6980,BP7019,BP7058,BP7097,BP7136,BP7175,BP6902,BP7604,BP7721,BP8072,BP8111,BP8150,BP7448,BP7331,BP7526,BP7877,BP7643,BP7214,BP8033,BP8189,BP8345,BP8579,BP7370,BP7409,BP7487,BP7565,BP7682,BP7760,BP7799,BP7838,BP7916,BP7955,BP7994,BP8228,BP8267,BP8306,BP8384,BP8423,BP8462,BP8501,BP8540,BP8618,BP8657,BP7253,BP7292)</f>
        <v>0</v>
      </c>
      <c r="BQ8697" s="159">
        <f>SUBTOTAL(9,BQ38,BQ77,BQ116,BQ155,BQ194,BQ233,BQ272,BQ311,BQ350,BQ389,BQ428,BQ467,BQ506,BQ545,BQ584,BQ623,BQ662,BQ701,BQ740,BQ779,BQ818,BQ857,BQ896,BQ935,BQ974,BQ1013,BQ1052,BQ1091,BQ1130,BQ1169,BQ1208,BQ1247,BQ1286,BQ1325,BQ1364,BQ1403,BQ1442,BQ1481,BQ1520,BQ1559,BQ1598,BQ1637,BQ1676,BQ1715,BQ1754,BQ1793,BQ1832,BQ1871,BQ1910,BQ1949,BQ1988,BQ2027,BQ2066,BQ2105,BQ2144,BQ2183,BQ2222,BQ2261,BQ2300,BQ2339,BQ2378,BQ2417,BQ2456,BQ2495,BQ2534,BQ2573,BQ2612,BQ2651,BQ2690,BQ2729,BQ2768,BQ2807,BQ2846,BQ2885,BQ2924,BQ2963,BQ3002,BQ3041,BQ3080,BQ3119,BQ3158,BQ3197,BQ3236,BQ3275,BQ3314,BQ3353,BQ3392,BQ3431,BQ3470,BQ3509,BQ3548,BQ3587,BQ3626,BQ3665,BQ3704,BQ3743,BQ3782,BQ3821,BQ3860,BQ3899,BQ3938,BQ3977,BQ4016,BQ4055,BQ4094,BQ4133,BQ4172,BQ4211,BQ4250,BQ4289,BQ4328,BQ4367,BQ4406,BQ4445,BQ4484,BQ4523,BQ4562,BQ4601,BQ4640,BQ4679,BQ4718,BQ4757,BQ4796,BQ4835,BQ4874,BQ4913,BQ4952,BQ4991,BQ5030,BQ5069,BQ5108,BQ5147,BQ5186,BQ5225,BQ5264,BQ5303,BQ5342,BQ5381,BQ5420,BQ5459,BQ5498,BQ5537,BQ5576,BQ5615,BQ5654,BQ5693,BQ5732,BQ5771,BQ5810,BQ5849,BQ5888,BQ5927,BQ5966,BQ6005,BQ6044,BQ6083,BQ6122,BQ6161,BQ6200,BQ6239,BQ6278,BQ6317,BQ6356,BQ6395,BQ6434,BQ6473,BQ6512,BQ6551,BQ6590,BQ6629,BQ6668,BQ6707,BQ6746,BQ6785,BQ6824,BQ6863,BQ6941,BQ6980,BQ7019,BQ7058,BQ7097,BQ7136,BQ7175,BQ6902,BQ7604,BQ7721,BQ8072,BQ8111,BQ8150,BQ7448,BQ7331,BQ7526,BQ7877,BQ7643,BQ7214,BQ8033,BQ8189,BQ8345,BQ8579,BQ7370,BQ7409,BQ7487,BQ7565,BQ7682,BQ7760,BQ7799,BQ7838,BQ7916,BQ7955,BQ7994,BQ8228,BQ8267,BQ8306,BQ8384,BQ8423,BQ8462,BQ8501,BQ8540,BQ8618,BQ8657,BQ7253,BQ7292)</f>
        <v>0</v>
      </c>
      <c r="BR8697" s="25"/>
      <c r="BS8697" s="25"/>
      <c r="BT8697" s="25"/>
      <c r="BU8697" s="159">
        <f>SUBTOTAL(9,BU38,BU77,BU116,BU155,BU194,BU233,BU272,BU311,BU350,BU389,BU428,BU467,BU506,BU545,BU584,BU623,BU662,BU701,BU740,BU779,BU818,BU857,BU896,BU935,BU974,BU1013,BU1052,BU1091,BU1130,BU1169,BU1208,BU1247,BU1286,BU1325,BU1364,BU1403,BU1442,BU1481,BU1520,BU1559,BU1598,BU1637,BU1676,BU1715,BU1754,BU1793,BU1832,BU1871,BU1910,BU1949,BU1988,BU2027,BU2066,BU2105,BU2144,BU2183,BU2222,BU2261,BU2300,BU2339,BU2378,BU2417,BU2456,BU2495,BU2534,BU2573,BU2612,BU2651,BU2690,BU2729,BU2768,BU2807,BU2846,BU2885,BU2924,BU2963,BU3002,BU3041,BU3080,BU3119,BU3158,BU3197,BU3236,BU3275,BU3314,BU3353,BU3392,BU3431,BU3470,BU3509,BU3548,BU3587,BU3626,BU3665,BU3704,BU3743,BU3782,BU3821,BU3860,BU3899,BU3938,BU3977,BU4016,BU4055,BU4094,BU4133,BU4172,BU4211,BU4250,BU4289,BU4328,BU4367,BU4406,BU4445,BU4484,BU4523,BU4562,BU4601,BU4640,BU4679,BU4718,BU4757,BU4796,BU4835,BU4874,BU4913,BU4952,BU4991,BU5030,BU5069,BU5108,BU5147,BU5186,BU5225,BU5264,BU5303,BU5342,BU5381,BU5420,BU5459,BU5498,BU5537,BU5576,BU5615,BU5654,BU5693,BU5732,BU5771,BU5810,BU5849,BU5888,BU5927,BU5966,BU6005,BU6044,BU6083,BU6122,BU6161,BU6200,BU6239,BU6278,BU6317,BU6356,BU6395,BU6434,BU6473,BU6512,BU6551,BU6590,BU6629,BU6668,BU6707,BU6746,BU6785,BU6824,BU6863,BU6941,BU6980,BU7019,BU7058,BU7097,BU7136,BU7175,BU6902,BU7604,BU7721,BU8072,BU8111,BU8150,BU7448,BU7331,BU7526,BU7877,BU7643,BU7214,BU8033,BU8189,BU8345,BU8579,BU7370,BU7409,BU7487,BU7565,BU7682,BU7760,BU7799,BU7838,BU7916,BU7955,BU7994,BU8228,BU8267,BU8306,BU8384,BU8423,BU8462,BU8501,BU8540,BU8618,BU8657,BU7253,BU7292)</f>
        <v>0</v>
      </c>
      <c r="BV8697" s="159">
        <f>SUBTOTAL(9,BV38,BV77,BV116,BV155,BV194,BV233,BV272,BV311,BV350,BV389,BV428,BV467,BV506,BV545,BV584,BV623,BV662,BV701,BV740,BV779,BV818,BV857,BV896,BV935,BV974,BV1013,BV1052,BV1091,BV1130,BV1169,BV1208,BV1247,BV1286,BV1325,BV1364,BV1403,BV1442,BV1481,BV1520,BV1559,BV1598,BV1637,BV1676,BV1715,BV1754,BV1793,BV1832,BV1871,BV1910,BV1949,BV1988,BV2027,BV2066,BV2105,BV2144,BV2183,BV2222,BV2261,BV2300,BV2339,BV2378,BV2417,BV2456,BV2495,BV2534,BV2573,BV2612,BV2651,BV2690,BV2729,BV2768,BV2807,BV2846,BV2885,BV2924,BV2963,BV3002,BV3041,BV3080,BV3119,BV3158,BV3197,BV3236,BV3275,BV3314,BV3353,BV3392,BV3431,BV3470,BV3509,BV3548,BV3587,BV3626,BV3665,BV3704,BV3743,BV3782,BV3821,BV3860,BV3899,BV3938,BV3977,BV4016,BV4055,BV4094,BV4133,BV4172,BV4211,BV4250,BV4289,BV4328,BV4367,BV4406,BV4445,BV4484,BV4523,BV4562,BV4601,BV4640,BV4679,BV4718,BV4757,BV4796,BV4835,BV4874,BV4913,BV4952,BV4991,BV5030,BV5069,BV5108,BV5147,BV5186,BV5225,BV5264,BV5303,BV5342,BV5381,BV5420,BV5459,BV5498,BV5537,BV5576,BV5615,BV5654,BV5693,BV5732,BV5771,BV5810,BV5849,BV5888,BV5927,BV5966,BV6005,BV6044,BV6083,BV6122,BV6161,BV6200,BV6239,BV6278,BV6317,BV6356,BV6395,BV6434,BV6473,BV6512,BV6551,BV6590,BV6629,BV6668,BV6707,BV6746,BV6785,BV6824,BV6863,BV6941,BV6980,BV7019,BV7058,BV7097,BV7136,BV7175,BV6902,BV7604,BV7721,BV8072,BV8111,BV8150,BV7448,BV7331,BV7526,BV7877,BV7643,BV7214,BV8033,BV8189,BV8345,BV8579,BV7370,BV7409,BV7487,BV7565,BV7682,BV7760,BV7799,BV7838,BV7916,BV7955,BV7994,BV8228,BV8267,BV8306,BV8384,BV8423,BV8462,BV8501,BV8540,BV8618,BV8657,BV7253,BV7292)</f>
        <v>0</v>
      </c>
    </row>
    <row r="8698" spans="1:74" s="23" customFormat="1" ht="30" hidden="1" customHeight="1" x14ac:dyDescent="0.3">
      <c r="A8698" s="25"/>
      <c r="B8698" s="25"/>
      <c r="C8698" s="25"/>
      <c r="D8698" s="25" t="s">
        <v>317</v>
      </c>
      <c r="E8698" s="25"/>
      <c r="F8698" s="25"/>
      <c r="G8698" s="25"/>
      <c r="H8698" s="24">
        <v>2024</v>
      </c>
      <c r="I8698" s="25" t="s">
        <v>283</v>
      </c>
      <c r="J8698" s="25" t="s">
        <v>278</v>
      </c>
      <c r="K8698" s="25" t="s">
        <v>320</v>
      </c>
      <c r="L8698" s="159">
        <f t="shared" si="467"/>
        <v>36</v>
      </c>
      <c r="M8698" s="159">
        <f t="shared" si="468"/>
        <v>43.007000000000005</v>
      </c>
      <c r="N8698" s="159"/>
      <c r="O8698" s="25"/>
      <c r="P8698" s="25"/>
      <c r="Q8698" s="25"/>
      <c r="R8698" s="161">
        <f t="shared" si="504"/>
        <v>0</v>
      </c>
      <c r="S8698" s="159">
        <f t="shared" si="504"/>
        <v>0</v>
      </c>
      <c r="T8698" s="25"/>
      <c r="U8698" s="25"/>
      <c r="V8698" s="25"/>
      <c r="W8698" s="160">
        <f t="shared" si="505"/>
        <v>0</v>
      </c>
      <c r="X8698" s="159">
        <f t="shared" si="505"/>
        <v>0</v>
      </c>
      <c r="Y8698" s="25"/>
      <c r="Z8698" s="25"/>
      <c r="AA8698" s="25"/>
      <c r="AB8698" s="161">
        <f t="shared" si="506"/>
        <v>0</v>
      </c>
      <c r="AC8698" s="159">
        <f t="shared" si="506"/>
        <v>0</v>
      </c>
      <c r="AD8698" s="25"/>
      <c r="AE8698" s="25"/>
      <c r="AF8698" s="25"/>
      <c r="AG8698" s="159">
        <f>SUBTOTAL(9,AG39,AG78,AG117,AG156,AG195,AG234,AG273,AG312,AG351,AG390,AG429,AG468,AG507,AG546,AG585,AG624,AG663,AG702,AG741,AG780,AG819,AG858,AG897,AG936,AG975,AG1014,AG1053,AG1092,AG1131,AG1170,AG1209,AG1248,AG1287,AG1326,AG1365,AG1404,AG1443,AG1482,AG1521,AG1560,AG1599,AG1638,AG1677,AG1716,AG1755,AG1794,AG1833,AG1872,AG1911,AG1950,AG1989,AG2028,AG2067,AG2106,AG2145,AG2184,AG2223,AG2262,AG2301,AG2340,AG2379,AG2418,AG2457,AG2496,AG2535,AG2574,AG2613,AG2652,AG2691,AG2730,AG2769,AG2808,AG2847,AG2886,AG2925,AG2964,AG3003,AG3042,AG3081,AG3120,AG3159,AG3198,AG3237,AG3276,AG3315,AG3354,AG3393,AG3432,AG3471,AG3510,AG3549,AG3588,AG3627,AG3666,AG3705,AG3744,AG3783,AG3822,AG3861,AG3900,AG3939,AG3978,AG4017,AG4056,AG4095,AG4134,AG4173,AG4212,AG4251,AG4290,AG4329,AG4368,AG4407,AG4446,AG4485,AG4524,AG4563,AG4602,AG4641,AG4680,AG4719,AG4758,AG4797,AG4836,AG4875,AG4914,AG4953,AG4992,AG5031,AG5070,AG5109,AG5148,AG5187,AG5226,AG5265,AG5304,AG5343,AG5382,AG5421,AG5460,AG5499,AG5538,AG5577,AG5616,AG5655,AG5694,AG5733,AG5772,AG5811,AG5850,AG5889,AG5928,AG5967,AG6006,AG6045,AG6084,AG6123,AG6162,AG6201,AG6240,AG6279,AG6318,AG6357,AG6396,AG6435,AG6474,AG6513,AG6552,AG6591,AG6630,AG6669,AG6708,AG6747,AG6786,AG6825,AG6864,AG6942,AG6981,AG7020,AG7059,AG7098,AG7137,AG7176)</f>
        <v>0</v>
      </c>
      <c r="AH8698" s="159">
        <f t="shared" si="503"/>
        <v>0</v>
      </c>
      <c r="AI8698" s="25"/>
      <c r="AJ8698" s="25"/>
      <c r="AK8698" s="25"/>
      <c r="AL8698" s="159">
        <f t="shared" si="509"/>
        <v>15</v>
      </c>
      <c r="AM8698" s="159">
        <f t="shared" si="509"/>
        <v>17.381</v>
      </c>
      <c r="AN8698" s="25"/>
      <c r="AO8698" s="25"/>
      <c r="AP8698" s="25"/>
      <c r="AQ8698" s="159">
        <f t="shared" si="507"/>
        <v>0</v>
      </c>
      <c r="AR8698" s="159">
        <f t="shared" si="507"/>
        <v>0</v>
      </c>
      <c r="AS8698" s="159"/>
      <c r="AT8698" s="159"/>
      <c r="AU8698" s="159"/>
      <c r="AV8698" s="159">
        <f>SUBTOTAL(9,AV39,AV78,AV117,AV156,AV195,AV234,AV273,AV312,AV351,AV390,AV429,AV468,AV507,AV546,AV585,AV624,AV663,AV702,AV741,AV780,AV819,AV858,AV897,AV936,AV975,AV1014,AV1053,AV1092,AV1131,AV1170,AV1209,AV1248,AV1287,AV1326,AV1365,AV1404,AV1443,AV1482,AV1521,AV1560,AV1599,AV1638,AV1677,AV1716,AV1755,AV1794,AV1833,AV1872,AV1911,AV1950,AV1989,AV2028,AV2067,AV2106,AV2145,AV2184,AV2223,AV2262,AV2301,AV2340,AV2379,AV2418,AV2457,AV2496,AV2535,AV2574,AV2613,AV2652,AV2691,AV2730,AV2769,AV2808,AV2847,AV2886,AV2925,AV2964,AV3003,AV3042,AV3081,AV3120,AV3159,AV3198,AV3237,AV3276,AV3315,AV3354,AV3393,AV3432,AV3471,AV3510,AV3549,AV3588,AV3627,AV3666,AV3705,AV3744,AV3783,AV3822,AV3861,AV3900,AV3939,AV3978,AV4017,AV4056,AV4095,AV4134,AV4173,AV4212,AV4251,AV4290,AV4329,AV4368,AV4407,AV4446,AV4485,AV4524,AV4563,AV4602,AV4641,AV4680,AV4719,AV4758,AV4797,AV4836,AV4875,AV4914,AV4953,AV4992,AV5031,AV5070,AV5109,AV5148,AV5187,AV5226,AV5265,AV5304,AV5343,AV5382,AV5421,AV5460,AV5499,AV5538,AV5577,AV5616,AV5655,AV5694,AV5733,AV5772,AV5811,AV5850,AV5889,AV5928,AV5967,AV6006,AV6045,AV6084,AV6123,AV6162,AV6201,AV6240,AV6279,AV6318,AV6357,AV6396,AV6435,AV6474,AV6513,AV6552,AV6591,AV6630,AV6669,AV6708,AV6747,AV6786,AV6825,AV6864,AV6942,AV6981,AV7020,AV7059,AV7098,AV7137,AV7176,AV6903,AV7605,AV7722,AV8073,AV8112,AV8151,AV7449,AV7332,AV7527,AV7878,AV7644,AV7215,AV8034,AV8190,AV8346,AV8580,AV7371,AV7410,AV7488,AV7566,AV7683,AV7761,AV7800,AV7839,AV7917,AV7956,AV7995,AV8229,AV8268,AV8307,AV8385,AV8424,AV8463,AV8502,AV8541,AV8619,AV8658,AV7254,AV7293)</f>
        <v>0</v>
      </c>
      <c r="AW8698" s="159">
        <f>SUBTOTAL(9,AW39,AW78,AW117,AW156,AW195,AW234,AW273,AW312,AW351,AW390,AW429,AW468,AW507,AW546,AW585,AW624,AW663,AW702,AW741,AW780,AW819,AW858,AW897,AW936,AW975,AW1014,AW1053,AW1092,AW1131,AW1170,AW1209,AW1248,AW1287,AW1326,AW1365,AW1404,AW1443,AW1482,AW1521,AW1560,AW1599,AW1638,AW1677,AW1716,AW1755,AW1794,AW1833,AW1872,AW1911,AW1950,AW1989,AW2028,AW2067,AW2106,AW2145,AW2184,AW2223,AW2262,AW2301,AW2340,AW2379,AW2418,AW2457,AW2496,AW2535,AW2574,AW2613,AW2652,AW2691,AW2730,AW2769,AW2808,AW2847,AW2886,AW2925,AW2964,AW3003,AW3042,AW3081,AW3120,AW3159,AW3198,AW3237,AW3276,AW3315,AW3354,AW3393,AW3432,AW3471,AW3510,AW3549,AW3588,AW3627,AW3666,AW3705,AW3744,AW3783,AW3822,AW3861,AW3900,AW3939,AW3978,AW4017,AW4056,AW4095,AW4134,AW4173,AW4212,AW4251,AW4290,AW4329,AW4368,AW4407,AW4446,AW4485,AW4524,AW4563,AW4602,AW4641,AW4680,AW4719,AW4758,AW4797,AW4836,AW4875,AW4914,AW4953,AW4992,AW5031,AW5070,AW5109,AW5148,AW5187,AW5226,AW5265,AW5304,AW5343,AW5382,AW5421,AW5460,AW5499,AW5538,AW5577,AW5616,AW5655,AW5694,AW5733,AW5772,AW5811,AW5850,AW5889,AW5928,AW5967,AW6006,AW6045,AW6084,AW6123,AW6162,AW6201,AW6240,AW6279,AW6318,AW6357,AW6396,AW6435,AW6474,AW6513,AW6552,AW6591,AW6630,AW6669,AW6708,AW6747,AW6786,AW6825,AW6864,AW6942,AW6981,AW7020,AW7059,AW7098,AW7137,AW7176,AW6903,AW7605,AW7722,AW8073,AW8112,AW8151,AW7449,AW7332,AW7527,AW7878,AW7644,AW7215,AW8034,AW8190,AW8346,AW8580,AW7371,AW7410,AW7488,AW7566,AW7683,AW7761,AW7800,AW7839,AW7917,AW7956,AW7995,AW8229,AW8268,AW8307,AW8385,AW8424,AW8463,AW8502,AW8541,AW8619,AW8658,AW7254,AW7293)</f>
        <v>0</v>
      </c>
      <c r="AX8698" s="25"/>
      <c r="AY8698" s="25"/>
      <c r="AZ8698" s="25"/>
      <c r="BA8698" s="159">
        <f>SUBTOTAL(9,BA39,BA78,BA117,BA156,BA195,BA234,BA273,BA312,BA351,BA390,BA429,BA468,BA507,BA546,BA585,BA624,BA663,BA702,BA741,BA780,BA819,BA858,BA897,BA936,BA975,BA1014,BA1053,BA1092,BA1131,BA1170,BA1209,BA1248,BA1287,BA1326,BA1365,BA1404,BA1443,BA1482,BA1521,BA1560,BA1599,BA1638,BA1677,BA1716,BA1755,BA1794,BA1833,BA1872,BA1911,BA1950,BA1989,BA2028,BA2067,BA2106,BA2145,BA2184,BA2223,BA2262,BA2301,BA2340,BA2379,BA2418,BA2457,BA2496,BA2535,BA2574,BA2613,BA2652,BA2691,BA2730,BA2769,BA2808,BA2847,BA2886,BA2925,BA2964,BA3003,BA3042,BA3081,BA3120,BA3159,BA3198,BA3237,BA3276,BA3315,BA3354,BA3393,BA3432,BA3471,BA3510,BA3549,BA3588,BA3627,BA3666,BA3705,BA3744,BA3783,BA3822,BA3861,BA3900,BA3939,BA3978,BA4017,BA4056,BA4095,BA4134,BA4173,BA4212,BA4251,BA4290,BA4329,BA4368,BA4407,BA4446,BA4485,BA4524,BA4563,BA4602,BA4641,BA4680,BA4719,BA4758,BA4797,BA4836,BA4875,BA4914,BA4953,BA4992,BA5031,BA5070,BA5109,BA5148,BA5187,BA5226,BA5265,BA5304,BA5343,BA5382,BA5421,BA5460,BA5499,BA5538,BA5577,BA5616,BA5655,BA5694,BA5733,BA5772,BA5811,BA5850,BA5889,BA5928,BA5967,BA6006,BA6045,BA6084,BA6123,BA6162,BA6201,BA6240,BA6279,BA6318,BA6357,BA6396,BA6435,BA6474,BA6513,BA6552,BA6591,BA6630,BA6669,BA6708,BA6747,BA6786,BA6825,BA6864,BA6942,BA6981,BA7020,BA7059,BA7098,BA7137,BA7176,BA6903,BA7605,BA7722,BA8073,BA8112,BA8151,BA7449,BA7332,BA7527,BA7878,BA7644,BA7215,BA8034,BA8190,BA8346,BA8580,BA7371,BA7410,BA7488,BA7566,BA7683,BA7761,BA7800,BA7839,BA7917,BA7956,BA7995,BA8229,BA8268,BA8307,BA8385,BA8424,BA8463,BA8502,BA8541,BA8619,BA8658,BA7254,BA7293)</f>
        <v>20</v>
      </c>
      <c r="BB8698" s="159">
        <f>SUBTOTAL(9,BB39,BB78,BB117,BB156,BB195,BB234,BB273,BB312,BB351,BB390,BB429,BB468,BB507,BB546,BB585,BB624,BB663,BB702,BB741,BB780,BB819,BB858,BB897,BB936,BB975,BB1014,BB1053,BB1092,BB1131,BB1170,BB1209,BB1248,BB1287,BB1326,BB1365,BB1404,BB1443,BB1482,BB1521,BB1560,BB1599,BB1638,BB1677,BB1716,BB1755,BB1794,BB1833,BB1872,BB1911,BB1950,BB1989,BB2028,BB2067,BB2106,BB2145,BB2184,BB2223,BB2262,BB2301,BB2340,BB2379,BB2418,BB2457,BB2496,BB2535,BB2574,BB2613,BB2652,BB2691,BB2730,BB2769,BB2808,BB2847,BB2886,BB2925,BB2964,BB3003,BB3042,BB3081,BB3120,BB3159,BB3198,BB3237,BB3276,BB3315,BB3354,BB3393,BB3432,BB3471,BB3510,BB3549,BB3588,BB3627,BB3666,BB3705,BB3744,BB3783,BB3822,BB3861,BB3900,BB3939,BB3978,BB4017,BB4056,BB4095,BB4134,BB4173,BB4212,BB4251,BB4290,BB4329,BB4368,BB4407,BB4446,BB4485,BB4524,BB4563,BB4602,BB4641,BB4680,BB4719,BB4758,BB4797,BB4836,BB4875,BB4914,BB4953,BB4992,BB5031,BB5070,BB5109,BB5148,BB5187,BB5226,BB5265,BB5304,BB5343,BB5382,BB5421,BB5460,BB5499,BB5538,BB5577,BB5616,BB5655,BB5694,BB5733,BB5772,BB5811,BB5850,BB5889,BB5928,BB5967,BB6006,BB6045,BB6084,BB6123,BB6162,BB6201,BB6240,BB6279,BB6318,BB6357,BB6396,BB6435,BB6474,BB6513,BB6552,BB6591,BB6630,BB6669,BB6708,BB6747,BB6786,BB6825,BB6864,BB6942,BB6981,BB7020,BB7059,BB7098,BB7137,BB7176,BB6903,BB7605,BB7722,BB8073,BB8112,BB8151,BB7449,BB7332,BB7527,BB7878,BB7644,BB7215,BB8034,BB8190,BB8346,BB8580,BB7371,BB7410,BB7488,BB7566,BB7683,BB7761,BB7800,BB7839,BB7917,BB7956,BB7995,BB8229,BB8268,BB8307,BB8385,BB8424,BB8463,BB8502,BB8541,BB8619,BB8658,BB7254,BB7293)</f>
        <v>24.164000000000001</v>
      </c>
      <c r="BC8698" s="25"/>
      <c r="BD8698" s="25"/>
      <c r="BE8698" s="25"/>
      <c r="BF8698" s="159">
        <f>SUBTOTAL(9,BF39,BF78,BF117,BF156,BF195,BF234,BF273,BF312,BF351,BF390,BF429,BF468,BF507,BF546,BF585,BF624,BF663,BF702,BF741,BF780,BF819,BF858,BF897,BF936,BF975,BF1014,BF1053,BF1092,BF1131,BF1170,BF1209,BF1248,BF1287,BF1326,BF1365,BF1404,BF1443,BF1482,BF1521,BF1560,BF1599,BF1638,BF1677,BF1716,BF1755,BF1794,BF1833,BF1872,BF1911,BF1950,BF1989,BF2028,BF2067,BF2106,BF2145,BF2184,BF2223,BF2262,BF2301,BF2340,BF2379,BF2418,BF2457,BF2496,BF2535,BF2574,BF2613,BF2652,BF2691,BF2730,BF2769,BF2808,BF2847,BF2886,BF2925,BF2964,BF3003,BF3042,BF3081,BF3120,BF3159,BF3198,BF3237,BF3276,BF3315,BF3354,BF3393,BF3432,BF3471,BF3510,BF3549,BF3588,BF3627,BF3666,BF3705,BF3744,BF3783,BF3822,BF3861,BF3900,BF3939,BF3978,BF4017,BF4056,BF4095,BF4134,BF4173,BF4212,BF4251,BF4290,BF4329,BF4368,BF4407,BF4446,BF4485,BF4524,BF4563,BF4602,BF4641,BF4680,BF4719,BF4758,BF4797,BF4836,BF4875,BF4914,BF4953,BF4992,BF5031,BF5070,BF5109,BF5148,BF5187,BF5226,BF5265,BF5304,BF5343,BF5382,BF5421,BF5460,BF5499,BF5538,BF5577,BF5616,BF5655,BF5694,BF5733,BF5772,BF5811,BF5850,BF5889,BF5928,BF5967,BF6006,BF6045,BF6084,BF6123,BF6162,BF6201,BF6240,BF6279,BF6318,BF6357,BF6396,BF6435,BF6474,BF6513,BF6552,BF6591,BF6630,BF6669,BF6708,BF6747,BF6786,BF6825,BF6864,BF6942,BF6981,BF7020,BF7059,BF7098,BF7137,BF7176,BF6903,BF7605,BF7722,BF8073,BF8112,BF8151,BF7449,BF7332,BF7527,BF7878,BF7644,BF7215,BF8034,BF8190,BF8346,BF8580,BF7371,BF7410,BF7488,BF7566,BF7683,BF7761,BF7800,BF7839,BF7917,BF7956,BF7995,BF8229,BF8268,BF8307,BF8385,BF8424,BF8463,BF8502,BF8541,BF8619,BF8658,BF7254,BF7293)</f>
        <v>0</v>
      </c>
      <c r="BG8698" s="159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,BG6903,BG7605,BG7722,BG8073,BG8112,BG8151,BG7449,BG7332,BG7527,BG7878,BG7644,BG7215,BG8034,BG8190,BG8346,BG8580,BG7371,BG7410,BG7488,BG7566,BG7683,BG7761,BG7800,BG7839,BG7917,BG7956,BG7995,BG8229,BG8268,BG8307,BG8385,BG8424,BG8463,BG8502,BG8541,BG8619,BG8658,BG7254,BG7293)</f>
        <v>0</v>
      </c>
      <c r="BH8698" s="25"/>
      <c r="BI8698" s="25"/>
      <c r="BJ8698" s="25"/>
      <c r="BK8698" s="159">
        <f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,BK6903,BK7605,BK7722,BK8073,BK8112,BK8151,BK7449,BK7332,BK7527,BK7878,BK7644,BK7215,BK8034,BK8190,BK8346,BK8580,BK7371,BK7410,BK7488,BK7566,BK7683,BK7761,BK7800,BK7839,BK7917,BK7956,BK7995,BK8229,BK8268,BK8307,BK8385,BK8424,BK8463,BK8502,BK8541,BK8619,BK8658,BK7254,BK7293)</f>
        <v>0</v>
      </c>
      <c r="BL8698" s="159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,BL6903,BL7605,BL7722,BL8073,BL8112,BL8151,BL7449,BL7332,BL7527,BL7878,BL7644,BL7215,BL8034,BL8190,BL8346,BL8580,BL7371,BL7410,BL7488,BL7566,BL7683,BL7761,BL7800,BL7839,BL7917,BL7956,BL7995,BL8229,BL8268,BL8307,BL8385,BL8424,BL8463,BL8502,BL8541,BL8619,BL8658,BL7254,BL7293)</f>
        <v>0</v>
      </c>
      <c r="BM8698" s="25"/>
      <c r="BN8698" s="25"/>
      <c r="BO8698" s="25"/>
      <c r="BP8698" s="159">
        <f>SUBTOTAL(9,BP39,BP78,BP117,BP156,BP195,BP234,BP273,BP312,BP351,BP390,BP429,BP468,BP507,BP546,BP585,BP624,BP663,BP702,BP741,BP780,BP819,BP858,BP897,BP936,BP975,BP1014,BP1053,BP1092,BP1131,BP1170,BP1209,BP1248,BP1287,BP1326,BP1365,BP1404,BP1443,BP1482,BP1521,BP1560,BP1599,BP1638,BP1677,BP1716,BP1755,BP1794,BP1833,BP1872,BP1911,BP1950,BP1989,BP2028,BP2067,BP2106,BP2145,BP2184,BP2223,BP2262,BP2301,BP2340,BP2379,BP2418,BP2457,BP2496,BP2535,BP2574,BP2613,BP2652,BP2691,BP2730,BP2769,BP2808,BP2847,BP2886,BP2925,BP2964,BP3003,BP3042,BP3081,BP3120,BP3159,BP3198,BP3237,BP3276,BP3315,BP3354,BP3393,BP3432,BP3471,BP3510,BP3549,BP3588,BP3627,BP3666,BP3705,BP3744,BP3783,BP3822,BP3861,BP3900,BP3939,BP3978,BP4017,BP4056,BP4095,BP4134,BP4173,BP4212,BP4251,BP4290,BP4329,BP4368,BP4407,BP4446,BP4485,BP4524,BP4563,BP4602,BP4641,BP4680,BP4719,BP4758,BP4797,BP4836,BP4875,BP4914,BP4953,BP4992,BP5031,BP5070,BP5109,BP5148,BP5187,BP5226,BP5265,BP5304,BP5343,BP5382,BP5421,BP5460,BP5499,BP5538,BP5577,BP5616,BP5655,BP5694,BP5733,BP5772,BP5811,BP5850,BP5889,BP5928,BP5967,BP6006,BP6045,BP6084,BP6123,BP6162,BP6201,BP6240,BP6279,BP6318,BP6357,BP6396,BP6435,BP6474,BP6513,BP6552,BP6591,BP6630,BP6669,BP6708,BP6747,BP6786,BP6825,BP6864,BP6942,BP6981,BP7020,BP7059,BP7098,BP7137,BP7176,BP6903,BP7605,BP7722,BP8073,BP8112,BP8151,BP7449,BP7332,BP7527,BP7878,BP7644,BP7215,BP8034,BP8190,BP8346,BP8580,BP7371,BP7410,BP7488,BP7566,BP7683,BP7761,BP7800,BP7839,BP7917,BP7956,BP7995,BP8229,BP8268,BP8307,BP8385,BP8424,BP8463,BP8502,BP8541,BP8619,BP8658,BP7254,BP7293)</f>
        <v>1</v>
      </c>
      <c r="BQ8698" s="159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,BQ6903,BQ7605,BQ7722,BQ8073,BQ8112,BQ8151,BQ7449,BQ7332,BQ7527,BQ7878,BQ7644,BQ7215,BQ8034,BQ8190,BQ8346,BQ8580,BQ7371,BQ7410,BQ7488,BQ7566,BQ7683,BQ7761,BQ7800,BQ7839,BQ7917,BQ7956,BQ7995,BQ8229,BQ8268,BQ8307,BQ8385,BQ8424,BQ8463,BQ8502,BQ8541,BQ8619,BQ8658,BQ7254,BQ7293)</f>
        <v>1.462</v>
      </c>
      <c r="BR8698" s="25"/>
      <c r="BS8698" s="25"/>
      <c r="BT8698" s="25"/>
      <c r="BU8698" s="159">
        <f>SUBTOTAL(9,BU39,BU78,BU117,BU156,BU195,BU234,BU273,BU312,BU351,BU390,BU429,BU468,BU507,BU546,BU585,BU624,BU663,BU702,BU741,BU780,BU819,BU858,BU897,BU936,BU975,BU1014,BU1053,BU1092,BU1131,BU1170,BU1209,BU1248,BU1287,BU1326,BU1365,BU1404,BU1443,BU1482,BU1521,BU1560,BU1599,BU1638,BU1677,BU1716,BU1755,BU1794,BU1833,BU1872,BU1911,BU1950,BU1989,BU2028,BU2067,BU2106,BU2145,BU2184,BU2223,BU2262,BU2301,BU2340,BU2379,BU2418,BU2457,BU2496,BU2535,BU2574,BU2613,BU2652,BU2691,BU2730,BU2769,BU2808,BU2847,BU2886,BU2925,BU2964,BU3003,BU3042,BU3081,BU3120,BU3159,BU3198,BU3237,BU3276,BU3315,BU3354,BU3393,BU3432,BU3471,BU3510,BU3549,BU3588,BU3627,BU3666,BU3705,BU3744,BU3783,BU3822,BU3861,BU3900,BU3939,BU3978,BU4017,BU4056,BU4095,BU4134,BU4173,BU4212,BU4251,BU4290,BU4329,BU4368,BU4407,BU4446,BU4485,BU4524,BU4563,BU4602,BU4641,BU4680,BU4719,BU4758,BU4797,BU4836,BU4875,BU4914,BU4953,BU4992,BU5031,BU5070,BU5109,BU5148,BU5187,BU5226,BU5265,BU5304,BU5343,BU5382,BU5421,BU5460,BU5499,BU5538,BU5577,BU5616,BU5655,BU5694,BU5733,BU5772,BU5811,BU5850,BU5889,BU5928,BU5967,BU6006,BU6045,BU6084,BU6123,BU6162,BU6201,BU6240,BU6279,BU6318,BU6357,BU6396,BU6435,BU6474,BU6513,BU6552,BU6591,BU6630,BU6669,BU6708,BU6747,BU6786,BU6825,BU6864,BU6942,BU6981,BU7020,BU7059,BU7098,BU7137,BU7176,BU6903,BU7605,BU7722,BU8073,BU8112,BU8151,BU7449,BU7332,BU7527,BU7878,BU7644,BU7215,BU8034,BU8190,BU8346,BU8580,BU7371,BU7410,BU7488,BU7566,BU7683,BU7761,BU7800,BU7839,BU7917,BU7956,BU7995,BU8229,BU8268,BU8307,BU8385,BU8424,BU8463,BU8502,BU8541,BU8619,BU8658,BU7254,BU7293)</f>
        <v>0</v>
      </c>
      <c r="BV8698" s="159">
        <f>SUBTOTAL(9,BV39,BV78,BV117,BV156,BV195,BV234,BV273,BV312,BV351,BV390,BV429,BV468,BV507,BV546,BV585,BV624,BV663,BV702,BV741,BV780,BV819,BV858,BV897,BV936,BV975,BV1014,BV1053,BV1092,BV1131,BV1170,BV1209,BV1248,BV1287,BV1326,BV1365,BV1404,BV1443,BV1482,BV1521,BV1560,BV1599,BV1638,BV1677,BV1716,BV1755,BV1794,BV1833,BV1872,BV1911,BV1950,BV1989,BV2028,BV2067,BV2106,BV2145,BV2184,BV2223,BV2262,BV2301,BV2340,BV2379,BV2418,BV2457,BV2496,BV2535,BV2574,BV2613,BV2652,BV2691,BV2730,BV2769,BV2808,BV2847,BV2886,BV2925,BV2964,BV3003,BV3042,BV3081,BV3120,BV3159,BV3198,BV3237,BV3276,BV3315,BV3354,BV3393,BV3432,BV3471,BV3510,BV3549,BV3588,BV3627,BV3666,BV3705,BV3744,BV3783,BV3822,BV3861,BV3900,BV3939,BV3978,BV4017,BV4056,BV4095,BV4134,BV4173,BV4212,BV4251,BV4290,BV4329,BV4368,BV4407,BV4446,BV4485,BV4524,BV4563,BV4602,BV4641,BV4680,BV4719,BV4758,BV4797,BV4836,BV4875,BV4914,BV4953,BV4992,BV5031,BV5070,BV5109,BV5148,BV5187,BV5226,BV5265,BV5304,BV5343,BV5382,BV5421,BV5460,BV5499,BV5538,BV5577,BV5616,BV5655,BV5694,BV5733,BV5772,BV5811,BV5850,BV5889,BV5928,BV5967,BV6006,BV6045,BV6084,BV6123,BV6162,BV6201,BV6240,BV6279,BV6318,BV6357,BV6396,BV6435,BV6474,BV6513,BV6552,BV6591,BV6630,BV6669,BV6708,BV6747,BV6786,BV6825,BV6864,BV6942,BV6981,BV7020,BV7059,BV7098,BV7137,BV7176,BV6903,BV7605,BV7722,BV8073,BV8112,BV8151,BV7449,BV7332,BV7527,BV7878,BV7644,BV7215,BV8034,BV8190,BV8346,BV8580,BV7371,BV7410,BV7488,BV7566,BV7683,BV7761,BV7800,BV7839,BV7917,BV7956,BV7995,BV8229,BV8268,BV8307,BV8385,BV8424,BV8463,BV8502,BV8541,BV8619,BV8658,BV7254,BV7293)</f>
        <v>0</v>
      </c>
    </row>
    <row r="8699" spans="1:74" s="23" customFormat="1" ht="28.8" hidden="1" customHeight="1" x14ac:dyDescent="0.3">
      <c r="A8699" s="25"/>
      <c r="B8699" s="25"/>
      <c r="C8699" s="25"/>
      <c r="D8699" s="25" t="s">
        <v>317</v>
      </c>
      <c r="E8699" s="25"/>
      <c r="F8699" s="25"/>
      <c r="G8699" s="25"/>
      <c r="H8699" s="24">
        <v>2024</v>
      </c>
      <c r="I8699" s="25" t="s">
        <v>283</v>
      </c>
      <c r="J8699" s="25" t="s">
        <v>279</v>
      </c>
      <c r="K8699" s="25" t="s">
        <v>320</v>
      </c>
      <c r="L8699" s="159">
        <f t="shared" si="467"/>
        <v>0</v>
      </c>
      <c r="M8699" s="159">
        <f t="shared" si="468"/>
        <v>0</v>
      </c>
      <c r="N8699" s="159"/>
      <c r="O8699" s="25"/>
      <c r="P8699" s="25"/>
      <c r="Q8699" s="25"/>
      <c r="R8699" s="161">
        <f t="shared" si="504"/>
        <v>0</v>
      </c>
      <c r="S8699" s="159">
        <f t="shared" si="504"/>
        <v>0</v>
      </c>
      <c r="T8699" s="25"/>
      <c r="U8699" s="25"/>
      <c r="V8699" s="25"/>
      <c r="W8699" s="160">
        <f t="shared" si="505"/>
        <v>0</v>
      </c>
      <c r="X8699" s="159">
        <f t="shared" si="505"/>
        <v>0</v>
      </c>
      <c r="Y8699" s="25"/>
      <c r="Z8699" s="25"/>
      <c r="AA8699" s="25"/>
      <c r="AB8699" s="161">
        <f t="shared" si="506"/>
        <v>0</v>
      </c>
      <c r="AC8699" s="159">
        <f t="shared" si="506"/>
        <v>0</v>
      </c>
      <c r="AD8699" s="25"/>
      <c r="AE8699" s="25"/>
      <c r="AF8699" s="25"/>
      <c r="AG8699" s="159">
        <f>SUBTOTAL(9,AG40,AG79,AG118,AG157,AG196,AG235,AG274,AG313,AG352,AG391,AG430,AG469,AG508,AG547,AG586,AG625,AG664,AG703,AG742,AG781,AG820,AG859,AG898,AG937,AG976,AG1015,AG1054,AG1093,AG1132,AG1171,AG1210,AG1249,AG1288,AG1327,AG1366,AG1405,AG1444,AG1483,AG1522,AG1561,AG1600,AG1639,AG1678,AG1717,AG1756,AG1795,AG1834,AG1873,AG1912,AG1951,AG1990,AG2029,AG2068,AG2107,AG2146,AG2185,AG2224,AG2263,AG2302,AG2341,AG2380,AG2419,AG2458,AG2497,AG2536,AG2575,AG2614,AG2653,AG2692,AG2731,AG2770,AG2809,AG2848,AG2887,AG2926,AG2965,AG3004,AG3043,AG3082,AG3121,AG3160,AG3199,AG3238,AG3277,AG3316,AG3355,AG3394,AG3433,AG3472,AG3511,AG3550,AG3589,AG3628,AG3667,AG3706,AG3745,AG3784,AG3823,AG3862,AG3901,AG3940,AG3979,AG4018,AG4057,AG4096,AG4135,AG4174,AG4213,AG4252,AG4291,AG4330,AG4369,AG4408,AG4447,AG4486,AG4525,AG4564,AG4603,AG4642,AG4681,AG4720,AG4759,AG4798,AG4837,AG4876,AG4915,AG4954,AG4993,AG5032,AG5071,AG5110,AG5149,AG5188,AG5227,AG5266,AG5305,AG5344,AG5383,AG5422,AG5461,AG5500,AG5539,AG5578,AG5617,AG5656,AG5695,AG5734,AG5773,AG5812,AG5851,AG5890,AG5929,AG5968,AG6007,AG6046,AG6085,AG6124,AG6163,AG6202,AG6241,AG6280,AG6319,AG6358,AG6397,AG6436,AG6475,AG6514,AG6553,AG6592,AG6631,AG6670,AG6709,AG6748,AG6787,AG6826,AG6865,AG6943,AG6982,AG7021,AG7060,AG7099,AG7138,AG7177)</f>
        <v>0</v>
      </c>
      <c r="AH8699" s="159">
        <f t="shared" si="503"/>
        <v>0</v>
      </c>
      <c r="AI8699" s="25"/>
      <c r="AJ8699" s="25"/>
      <c r="AK8699" s="25"/>
      <c r="AL8699" s="159">
        <f>SUBTOTAL(9,AL40,AL79,AL118,AL157,AL196,AL235,AL274,AL313,AL352,AL391,AL430,AL469,AL508,AL547,AL586,AL625,AL664,AL703,AL742,AL781,AL820,AL859,AL898,AL937,AL976,AL1015,AL1054,AL1093,AL1132,AL1171,AL1210,AL1249,AL1288,AL1327,AL1366,AL1405,AL1444,AL1483,AL1522,AL1561,AL1600,AL1639,AL1678,AL1717,AL1756,AL1795,AL1834,AL1873,AL1912,AL1951,AL1990,AL2029,AL2068,AL2107,AL2146,AL2185,AL2224,AL2263,AL2302,AL2341,AL2380,AL2419,AL2458,AL2497,AL2536,AL2575,AL2614,AL2653,AL2692,AL2731,AL2770,AL2809,AL2848,AL2887,AL2926,AL2965,AL3004,AL3043,AL3082,AL3121,AL3160,AL3199,AL3238,AL3277,AL3316,AL3355,AL3394,AL3433,AL3472,AL3511,AL3550,AL3589,AL3628,AL3667,AL3706,AL3745,AL3784,AL3823,AL3862,AL3901,AL3940,AL3979,AL4018,AL4057,AL4096,AL4135,AL4174,AL4213,AL4252,AL4291,AL4330,AL4369,AL4408,AL4447,AL4486,AL4525,AL4564,AL4603,AL4642,AL4681,AL4720,AL4759,AL4798,AL4837,AL4876,AL4915,AL4954,AL4993,AL5032,AL5071,AL5110,AL5149,AL5188,AL5227,AL5266,AL5305,AL5344,AL5383,AL5422,AL5461,AL5500,AL5539,AL5578,AL5617,AL5656,AL5695,AL5734,AL5773,AL5812,AL5851,AL5890,AL5929,AL5968,AL6007,AL6046,AL6085,AL6124,AL6163,AL6202,AL6241,AL6280,AL6319,AL6358,AL6397,AL6436,AL6475,AL6514,AL6553,AL6592,AL6631,AL6670,AL6709,AL6748,AL6787,AL6826,AL6865,AL6943,AL6982,AL7021,AL7060,AL7099,AL7138,AL7177)</f>
        <v>0</v>
      </c>
      <c r="AM8699" s="159">
        <f>SUBTOTAL(9,AM40,AM79,AM118,AM157,AM196,AM235,AM274,AM313,AM352,AM391,AM430,AM469,AM508,AM547,AM586,AM625,AM664,AM703,AM742,AM781,AM820,AM859,AM898,AM937,AM976,AM1015,AM1054,AM1093,AM1132,AM1171,AM1210,AM1249,AM1288,AM1327,AM1366,AM1405,AM1444,AM1483,AM1522,AM1561,AM1600,AM1639,AM1678,AM1717,AM1756,AM1795,AM1834,AM1873,AM1912,AM1951,AM1990,AM2029,AM2068,AM2107,AM2146,AM2185,AM2224,AM2263,AM2302,AM2341,AM2380,AM2419,AM2458,AM2497,AM2536,AM2575,AM2614,AM2653,AM2692,AM2731,AM2770,AM2809,AM2848,AM2887,AM2926,AM2965,AM3004,AM3043,AM3082,AM3121,AM3160,AM3199,AM3238,AM3277,AM3316,AM3355,AM3394,AM3433,AM3472,AM3511,AM3550,AM3589,AM3628,AM3667,AM3706,AM3745,AM3784,AM3823,AM3862,AM3901,AM3940,AM3979,AM4018,AM4057,AM4096,AM4135,AM4174,AM4213,AM4252,AM4291,AM4330,AM4369,AM4408,AM4447,AM4486,AM4525,AM4564,AM4603,AM4642,AM4681,AM4720,AM4759,AM4798,AM4837,AM4876,AM4915,AM4954,AM4993,AM5032,AM5071,AM5110,AM5149,AM5188,AM5227,AM5266,AM5305,AM5344,AM5383,AM5422,AM5461,AM5500,AM5539,AM5578,AM5617,AM5656,AM5695,AM5734,AM5773,AM5812,AM5851,AM5890,AM5929,AM5968,AM6007,AM6046,AM6085,AM6124,AM6163,AM6202,AM6241,AM6280,AM6319,AM6358,AM6397,AM6436,AM6475,AM6514,AM6553,AM6592,AM6631,AM6670,AM6709,AM6748,AM6787,AM6826,AM6865,AM6943,AM6982,AM7021,AM7060,AM7099,AM7138,AM7177)</f>
        <v>0</v>
      </c>
      <c r="AN8699" s="25"/>
      <c r="AO8699" s="25"/>
      <c r="AP8699" s="25"/>
      <c r="AQ8699" s="159">
        <f t="shared" si="507"/>
        <v>0</v>
      </c>
      <c r="AR8699" s="159">
        <f t="shared" si="507"/>
        <v>0</v>
      </c>
      <c r="AS8699" s="159"/>
      <c r="AT8699" s="159"/>
      <c r="AU8699" s="159"/>
      <c r="AV8699" s="159">
        <f t="shared" si="508"/>
        <v>0</v>
      </c>
      <c r="AW8699" s="159">
        <f t="shared" si="508"/>
        <v>0</v>
      </c>
      <c r="AX8699" s="25"/>
      <c r="AY8699" s="25"/>
      <c r="AZ8699" s="25"/>
      <c r="BA8699" s="159">
        <f>SUBTOTAL(9,BA40,BA79,BA118,BA157,BA196,BA235,BA274,BA313,BA352,BA391,BA430,BA469,BA508,BA547,BA586,BA625,BA664,BA703,BA742,BA781,BA820,BA859,BA898,BA937,BA976,BA1015,BA1054,BA1093,BA1132,BA1171,BA1210,BA1249,BA1288,BA1327,BA1366,BA1405,BA1444,BA1483,BA1522,BA1561,BA1600,BA1639,BA1678,BA1717,BA1756,BA1795,BA1834,BA1873,BA1912,BA1951,BA1990,BA2029,BA2068,BA2107,BA2146,BA2185,BA2224,BA2263,BA2302,BA2341,BA2380,BA2419,BA2458,BA2497,BA2536,BA2575,BA2614,BA2653,BA2692,BA2731,BA2770,BA2809,BA2848,BA2887,BA2926,BA2965,BA3004,BA3043,BA3082,BA3121,BA3160,BA3199,BA3238,BA3277,BA3316,BA3355,BA3394,BA3433,BA3472,BA3511,BA3550,BA3589,BA3628,BA3667,BA3706,BA3745,BA3784,BA3823,BA3862,BA3901,BA3940,BA3979,BA4018,BA4057,BA4096,BA4135,BA4174,BA4213,BA4252,BA4291,BA4330,BA4369,BA4408,BA4447,BA4486,BA4525,BA4564,BA4603,BA4642,BA4681,BA4720,BA4759,BA4798,BA4837,BA4876,BA4915,BA4954,BA4993,BA5032,BA5071,BA5110,BA5149,BA5188,BA5227,BA5266,BA5305,BA5344,BA5383,BA5422,BA5461,BA5500,BA5539,BA5578,BA5617,BA5656,BA5695,BA5734,BA5773,BA5812,BA5851,BA5890,BA5929,BA5968,BA6007,BA6046,BA6085,BA6124,BA6163,BA6202,BA6241,BA6280,BA6319,BA6358,BA6397,BA6436,BA6475,BA6514,BA6553,BA6592,BA6631,BA6670,BA6709,BA6748,BA6787,BA6826,BA6865,BA6943,BA6982,BA7021,BA7060,BA7099,BA7138,BA7177,BA6904,BA7216,BA7333,BA7372,BA7411,BA7450,BA7489,BA7528,BA7567,BA7606,BA7645,BA7684,BA7723,BA7762,BA7801,BA7840,BA7879,BA7918,BA7957,BA7996,BA8035,BA8074,BA8113,BA8152,BA8191,BA8230,BA8269,BA8308,BA8347,BA8386,BA8425,BA8464,BA8503,BA8542,BA8581,BA8620,BA8659,BA7255,BA7294)</f>
        <v>0</v>
      </c>
      <c r="BB8699" s="159">
        <f>SUBTOTAL(9,BB40,BB79,BB118,BB157,BB196,BB235,BB274,BB313,BB352,BB391,BB430,BB469,BB508,BB547,BB586,BB625,BB664,BB703,BB742,BB781,BB820,BB859,BB898,BB937,BB976,BB1015,BB1054,BB1093,BB1132,BB1171,BB1210,BB1249,BB1288,BB1327,BB1366,BB1405,BB1444,BB1483,BB1522,BB1561,BB1600,BB1639,BB1678,BB1717,BB1756,BB1795,BB1834,BB1873,BB1912,BB1951,BB1990,BB2029,BB2068,BB2107,BB2146,BB2185,BB2224,BB2263,BB2302,BB2341,BB2380,BB2419,BB2458,BB2497,BB2536,BB2575,BB2614,BB2653,BB2692,BB2731,BB2770,BB2809,BB2848,BB2887,BB2926,BB2965,BB3004,BB3043,BB3082,BB3121,BB3160,BB3199,BB3238,BB3277,BB3316,BB3355,BB3394,BB3433,BB3472,BB3511,BB3550,BB3589,BB3628,BB3667,BB3706,BB3745,BB3784,BB3823,BB3862,BB3901,BB3940,BB3979,BB4018,BB4057,BB4096,BB4135,BB4174,BB4213,BB4252,BB4291,BB4330,BB4369,BB4408,BB4447,BB4486,BB4525,BB4564,BB4603,BB4642,BB4681,BB4720,BB4759,BB4798,BB4837,BB4876,BB4915,BB4954,BB4993,BB5032,BB5071,BB5110,BB5149,BB5188,BB5227,BB5266,BB5305,BB5344,BB5383,BB5422,BB5461,BB5500,BB5539,BB5578,BB5617,BB5656,BB5695,BB5734,BB5773,BB5812,BB5851,BB5890,BB5929,BB5968,BB6007,BB6046,BB6085,BB6124,BB6163,BB6202,BB6241,BB6280,BB6319,BB6358,BB6397,BB6436,BB6475,BB6514,BB6553,BB6592,BB6631,BB6670,BB6709,BB6748,BB6787,BB6826,BB6865,BB6943,BB6982,BB7021,BB7060,BB7099,BB7138,BB7177,BB6904,BB7216,BB7333,BB7372,BB7411,BB7450,BB7489,BB7528,BB7567,BB7606,BB7645,BB7684,BB7723,BB7762,BB7801,BB7840,BB7879,BB7918,BB7957,BB7996,BB8035,BB8074,BB8113,BB8152,BB8191,BB8230,BB8269,BB8308,BB8347,BB8386,BB8425,BB8464,BB8503,BB8542,BB8581,BB8620,BB8659,BB7255,BB7294)</f>
        <v>0</v>
      </c>
      <c r="BC8699" s="25"/>
      <c r="BD8699" s="25"/>
      <c r="BE8699" s="25"/>
      <c r="BF8699" s="159">
        <f>SUBTOTAL(9,BF40,BF79,BF118,BF157,BF196,BF235,BF274,BF313,BF352,BF391,BF430,BF469,BF508,BF547,BF586,BF625,BF664,BF703,BF742,BF781,BF820,BF859,BF898,BF937,BF976,BF1015,BF1054,BF1093,BF1132,BF1171,BF1210,BF1249,BF1288,BF1327,BF1366,BF1405,BF1444,BF1483,BF1522,BF1561,BF1600,BF1639,BF1678,BF1717,BF1756,BF1795,BF1834,BF1873,BF1912,BF1951,BF1990,BF2029,BF2068,BF2107,BF2146,BF2185,BF2224,BF2263,BF2302,BF2341,BF2380,BF2419,BF2458,BF2497,BF2536,BF2575,BF2614,BF2653,BF2692,BF2731,BF2770,BF2809,BF2848,BF2887,BF2926,BF2965,BF3004,BF3043,BF3082,BF3121,BF3160,BF3199,BF3238,BF3277,BF3316,BF3355,BF3394,BF3433,BF3472,BF3511,BF3550,BF3589,BF3628,BF3667,BF3706,BF3745,BF3784,BF3823,BF3862,BF3901,BF3940,BF3979,BF4018,BF4057,BF4096,BF4135,BF4174,BF4213,BF4252,BF4291,BF4330,BF4369,BF4408,BF4447,BF4486,BF4525,BF4564,BF4603,BF4642,BF4681,BF4720,BF4759,BF4798,BF4837,BF4876,BF4915,BF4954,BF4993,BF5032,BF5071,BF5110,BF5149,BF5188,BF5227,BF5266,BF5305,BF5344,BF5383,BF5422,BF5461,BF5500,BF5539,BF5578,BF5617,BF5656,BF5695,BF5734,BF5773,BF5812,BF5851,BF5890,BF5929,BF5968,BF6007,BF6046,BF6085,BF6124,BF6163,BF6202,BF6241,BF6280,BF6319,BF6358,BF6397,BF6436,BF6475,BF6514,BF6553,BF6592,BF6631,BF6670,BF6709,BF6748,BF6787,BF6826,BF6865,BF6943,BF6982,BF7021,BF7060,BF7099,BF7138,BF7177,BF6904,BF7216,BF7333,BF7372,BF7411,BF7450,BF7489,BF7528,BF7567,BF7606,BF7645,BF7684,BF7723,BF7762,BF7801,BF7840,BF7879,BF7918,BF7957,BF7996,BF8035,BF8074,BF8113,BF8152,BF8191,BF8230,BF8269,BF8308,BF8347,BF8386,BF8425,BF8464,BF8503,BF8542,BF8581,BF8620,BF8659,BF7255,BF7294)</f>
        <v>0</v>
      </c>
      <c r="BG8699" s="159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,BG6904,BG7216,BG7333,BG7372,BG7411,BG7450,BG7489,BG7528,BG7567,BG7606,BG7645,BG7684,BG7723,BG7762,BG7801,BG7840,BG7879,BG7918,BG7957,BG7996,BG8035,BG8074,BG8113,BG8152,BG8191,BG8230,BG8269,BG8308,BG8347,BG8386,BG8425,BG8464,BG8503,BG8542,BG8581,BG8620,BG8659,BG7255,BG7294)</f>
        <v>0</v>
      </c>
      <c r="BH8699" s="25"/>
      <c r="BI8699" s="25"/>
      <c r="BJ8699" s="25"/>
      <c r="BK8699" s="159">
        <f>SUBTOTAL(9,BK40,BK79,BK118,BK157,BK196,BK235,BK274,BK313,BK352,BK391,BK430,BK469,BK508,BK547,BK586,BK625,BK664,BK703,BK742,BK781,BK820,BK859,BK898,BK937,BK976,BK1015,BK1054,BK1093,BK1132,BK1171,BK1210,BK1249,BK1288,BK1327,BK1366,BK1405,BK1444,BK1483,BK1522,BK1561,BK1600,BK1639,BK1678,BK1717,BK1756,BK1795,BK1834,BK1873,BK1912,BK1951,BK1990,BK2029,BK2068,BK2107,BK2146,BK2185,BK2224,BK2263,BK2302,BK2341,BK2380,BK2419,BK2458,BK2497,BK2536,BK2575,BK2614,BK2653,BK2692,BK2731,BK2770,BK2809,BK2848,BK2887,BK2926,BK2965,BK3004,BK3043,BK3082,BK3121,BK3160,BK3199,BK3238,BK3277,BK3316,BK3355,BK3394,BK3433,BK3472,BK3511,BK3550,BK3589,BK3628,BK3667,BK3706,BK3745,BK3784,BK3823,BK3862,BK3901,BK3940,BK3979,BK4018,BK4057,BK4096,BK4135,BK4174,BK4213,BK4252,BK4291,BK4330,BK4369,BK4408,BK4447,BK4486,BK4525,BK4564,BK4603,BK4642,BK4681,BK4720,BK4759,BK4798,BK4837,BK4876,BK4915,BK4954,BK4993,BK5032,BK5071,BK5110,BK5149,BK5188,BK5227,BK5266,BK5305,BK5344,BK5383,BK5422,BK5461,BK5500,BK5539,BK5578,BK5617,BK5656,BK5695,BK5734,BK5773,BK5812,BK5851,BK5890,BK5929,BK5968,BK6007,BK6046,BK6085,BK6124,BK6163,BK6202,BK6241,BK6280,BK6319,BK6358,BK6397,BK6436,BK6475,BK6514,BK6553,BK6592,BK6631,BK6670,BK6709,BK6748,BK6787,BK6826,BK6865,BK6943,BK6982,BK7021,BK7060,BK7099,BK7138,BK7177,BK6904,BK7216,BK7333,BK7372,BK7411,BK7450,BK7489,BK7528,BK7567,BK7606,BK7645,BK7684,BK7723,BK7762,BK7801,BK7840,BK7879,BK7918,BK7957,BK7996,BK8035,BK8074,BK8113,BK8152,BK8191,BK8230,BK8269,BK8308,BK8347,BK8386,BK8425,BK8464,BK8503,BK8542,BK8581,BK8620,BK8659,BK7255,BK7294)</f>
        <v>0</v>
      </c>
      <c r="BL8699" s="159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6943,BL6982,BL7021,BL7060,BL7099,BL7138,BL7177,BL6904,BL7216,BL7333,BL7372,BL7411,BL7450,BL7489,BL7528,BL7567,BL7606,BL7645,BL7684,BL7723,BL7762,BL7801,BL7840,BL7879,BL7918,BL7957,BL7996,BL8035,BL8074,BL8113,BL8152,BL8191,BL8230,BL8269,BL8308,BL8347,BL8386,BL8425,BL8464,BL8503,BL8542,BL8581,BL8620,BL8659,BL7255,BL7294)</f>
        <v>0</v>
      </c>
      <c r="BM8699" s="25"/>
      <c r="BN8699" s="25"/>
      <c r="BO8699" s="25"/>
      <c r="BP8699" s="159">
        <f>SUBTOTAL(9,BP40,BP79,BP118,BP157,BP196,BP235,BP274,BP313,BP352,BP391,BP430,BP469,BP508,BP547,BP586,BP625,BP664,BP703,BP742,BP781,BP820,BP859,BP898,BP937,BP976,BP1015,BP1054,BP1093,BP1132,BP1171,BP1210,BP1249,BP1288,BP1327,BP1366,BP1405,BP1444,BP1483,BP1522,BP1561,BP1600,BP1639,BP1678,BP1717,BP1756,BP1795,BP1834,BP1873,BP1912,BP1951,BP1990,BP2029,BP2068,BP2107,BP2146,BP2185,BP2224,BP2263,BP2302,BP2341,BP2380,BP2419,BP2458,BP2497,BP2536,BP2575,BP2614,BP2653,BP2692,BP2731,BP2770,BP2809,BP2848,BP2887,BP2926,BP2965,BP3004,BP3043,BP3082,BP3121,BP3160,BP3199,BP3238,BP3277,BP3316,BP3355,BP3394,BP3433,BP3472,BP3511,BP3550,BP3589,BP3628,BP3667,BP3706,BP3745,BP3784,BP3823,BP3862,BP3901,BP3940,BP3979,BP4018,BP4057,BP4096,BP4135,BP4174,BP4213,BP4252,BP4291,BP4330,BP4369,BP4408,BP4447,BP4486,BP4525,BP4564,BP4603,BP4642,BP4681,BP4720,BP4759,BP4798,BP4837,BP4876,BP4915,BP4954,BP4993,BP5032,BP5071,BP5110,BP5149,BP5188,BP5227,BP5266,BP5305,BP5344,BP5383,BP5422,BP5461,BP5500,BP5539,BP5578,BP5617,BP5656,BP5695,BP5734,BP5773,BP5812,BP5851,BP5890,BP5929,BP5968,BP6007,BP6046,BP6085,BP6124,BP6163,BP6202,BP6241,BP6280,BP6319,BP6358,BP6397,BP6436,BP6475,BP6514,BP6553,BP6592,BP6631,BP6670,BP6709,BP6748,BP6787,BP6826,BP6865,BP6943,BP6982,BP7021,BP7060,BP7099,BP7138,BP7177,BP6904,BP7216,BP7333,BP7372,BP7411,BP7450,BP7489,BP7528,BP7567,BP7606,BP7645,BP7684,BP7723,BP7762,BP7801,BP7840,BP7879,BP7918,BP7957,BP7996,BP8035,BP8074,BP8113,BP8152,BP8191,BP8230,BP8269,BP8308,BP8347,BP8386,BP8425,BP8464,BP8503,BP8542,BP8581,BP8620,BP8659,BP7255,BP7294)</f>
        <v>0</v>
      </c>
      <c r="BQ8699" s="159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,BQ6904,BQ7216,BQ7333,BQ7372,BQ7411,BQ7450,BQ7489,BQ7528,BQ7567,BQ7606,BQ7645,BQ7684,BQ7723,BQ7762,BQ7801,BQ7840,BQ7879,BQ7918,BQ7957,BQ7996,BQ8035,BQ8074,BQ8113,BQ8152,BQ8191,BQ8230,BQ8269,BQ8308,BQ8347,BQ8386,BQ8425,BQ8464,BQ8503,BQ8542,BQ8581,BQ8620,BQ8659,BQ7255,BQ7294)</f>
        <v>0</v>
      </c>
      <c r="BR8699" s="25"/>
      <c r="BS8699" s="25"/>
      <c r="BT8699" s="25"/>
      <c r="BU8699" s="159">
        <f>SUBTOTAL(9,BU40,BU79,BU118,BU157,BU196,BU235,BU274,BU313,BU352,BU391,BU430,BU469,BU508,BU547,BU586,BU625,BU664,BU703,BU742,BU781,BU820,BU859,BU898,BU937,BU976,BU1015,BU1054,BU1093,BU1132,BU1171,BU1210,BU1249,BU1288,BU1327,BU1366,BU1405,BU1444,BU1483,BU1522,BU1561,BU1600,BU1639,BU1678,BU1717,BU1756,BU1795,BU1834,BU1873,BU1912,BU1951,BU1990,BU2029,BU2068,BU2107,BU2146,BU2185,BU2224,BU2263,BU2302,BU2341,BU2380,BU2419,BU2458,BU2497,BU2536,BU2575,BU2614,BU2653,BU2692,BU2731,BU2770,BU2809,BU2848,BU2887,BU2926,BU2965,BU3004,BU3043,BU3082,BU3121,BU3160,BU3199,BU3238,BU3277,BU3316,BU3355,BU3394,BU3433,BU3472,BU3511,BU3550,BU3589,BU3628,BU3667,BU3706,BU3745,BU3784,BU3823,BU3862,BU3901,BU3940,BU3979,BU4018,BU4057,BU4096,BU4135,BU4174,BU4213,BU4252,BU4291,BU4330,BU4369,BU4408,BU4447,BU4486,BU4525,BU4564,BU4603,BU4642,BU4681,BU4720,BU4759,BU4798,BU4837,BU4876,BU4915,BU4954,BU4993,BU5032,BU5071,BU5110,BU5149,BU5188,BU5227,BU5266,BU5305,BU5344,BU5383,BU5422,BU5461,BU5500,BU5539,BU5578,BU5617,BU5656,BU5695,BU5734,BU5773,BU5812,BU5851,BU5890,BU5929,BU5968,BU6007,BU6046,BU6085,BU6124,BU6163,BU6202,BU6241,BU6280,BU6319,BU6358,BU6397,BU6436,BU6475,BU6514,BU6553,BU6592,BU6631,BU6670,BU6709,BU6748,BU6787,BU6826,BU6865,BU6943,BU6982,BU7021,BU7060,BU7099,BU7138,BU7177,BU6904,BU7216,BU7333,BU7372,BU7411,BU7450,BU7489,BU7528,BU7567,BU7606,BU7645,BU7684,BU7723,BU7762,BU7801,BU7840,BU7879,BU7918,BU7957,BU7996,BU8035,BU8074,BU8113,BU8152,BU8191,BU8230,BU8269,BU8308,BU8347,BU8386,BU8425,BU8464,BU8503,BU8542,BU8581,BU8620,BU8659,BU7255,BU7294)</f>
        <v>0</v>
      </c>
      <c r="BV8699" s="159">
        <f>SUBTOTAL(9,BV40,BV79,BV118,BV157,BV196,BV235,BV274,BV313,BV352,BV391,BV430,BV469,BV508,BV547,BV586,BV625,BV664,BV703,BV742,BV781,BV820,BV859,BV898,BV937,BV976,BV1015,BV1054,BV1093,BV1132,BV1171,BV1210,BV1249,BV1288,BV1327,BV1366,BV1405,BV1444,BV1483,BV1522,BV1561,BV1600,BV1639,BV1678,BV1717,BV1756,BV1795,BV1834,BV1873,BV1912,BV1951,BV1990,BV2029,BV2068,BV2107,BV2146,BV2185,BV2224,BV2263,BV2302,BV2341,BV2380,BV2419,BV2458,BV2497,BV2536,BV2575,BV2614,BV2653,BV2692,BV2731,BV2770,BV2809,BV2848,BV2887,BV2926,BV2965,BV3004,BV3043,BV3082,BV3121,BV3160,BV3199,BV3238,BV3277,BV3316,BV3355,BV3394,BV3433,BV3472,BV3511,BV3550,BV3589,BV3628,BV3667,BV3706,BV3745,BV3784,BV3823,BV3862,BV3901,BV3940,BV3979,BV4018,BV4057,BV4096,BV4135,BV4174,BV4213,BV4252,BV4291,BV4330,BV4369,BV4408,BV4447,BV4486,BV4525,BV4564,BV4603,BV4642,BV4681,BV4720,BV4759,BV4798,BV4837,BV4876,BV4915,BV4954,BV4993,BV5032,BV5071,BV5110,BV5149,BV5188,BV5227,BV5266,BV5305,BV5344,BV5383,BV5422,BV5461,BV5500,BV5539,BV5578,BV5617,BV5656,BV5695,BV5734,BV5773,BV5812,BV5851,BV5890,BV5929,BV5968,BV6007,BV6046,BV6085,BV6124,BV6163,BV6202,BV6241,BV6280,BV6319,BV6358,BV6397,BV6436,BV6475,BV6514,BV6553,BV6592,BV6631,BV6670,BV6709,BV6748,BV6787,BV6826,BV6865,BV6943,BV6982,BV7021,BV7060,BV7099,BV7138,BV7177,BV6904,BV7216,BV7333,BV7372,BV7411,BV7450,BV7489,BV7528,BV7567,BV7606,BV7645,BV7684,BV7723,BV7762,BV7801,BV7840,BV7879,BV7918,BV7957,BV7996,BV8035,BV8074,BV8113,BV8152,BV8191,BV8230,BV8269,BV8308,BV8347,BV8386,BV8425,BV8464,BV8503,BV8542,BV8581,BV8620,BV8659,BV7255,BV7294)</f>
        <v>0</v>
      </c>
    </row>
    <row r="8700" spans="1:74" s="23" customFormat="1" ht="25.8" hidden="1" customHeight="1" x14ac:dyDescent="0.3">
      <c r="A8700" s="25"/>
      <c r="B8700" s="25"/>
      <c r="C8700" s="25"/>
      <c r="D8700" s="25" t="s">
        <v>317</v>
      </c>
      <c r="E8700" s="25"/>
      <c r="F8700" s="25"/>
      <c r="G8700" s="25"/>
      <c r="H8700" s="24">
        <v>2024</v>
      </c>
      <c r="I8700" s="25" t="s">
        <v>286</v>
      </c>
      <c r="J8700" s="25" t="s">
        <v>280</v>
      </c>
      <c r="K8700" s="25" t="s">
        <v>319</v>
      </c>
      <c r="L8700" s="159">
        <f t="shared" si="467"/>
        <v>0</v>
      </c>
      <c r="M8700" s="159">
        <f t="shared" si="468"/>
        <v>0</v>
      </c>
      <c r="N8700" s="159"/>
      <c r="O8700" s="25"/>
      <c r="P8700" s="25"/>
      <c r="Q8700" s="25"/>
      <c r="R8700" s="161">
        <f>SUBTOTAL(9,R42,R81,R120,R159,R198,R237,R276,R315,R354,R393,R432,R471,R510,R627,R666,R744,R822,R861,R900,R939,R978,R1017,R1056,R1095,R1134,R1173,R1212,R1251,R1290,R1329,R1368,R1407,R1446,R1485,R1524,R1563,R1602,R1641,R1680,R1719,R1758,R1797,R1836,R1875,R1914,R1953,R1992,R2031,R2070,R2109,R2148,R2187,R2226,R2265,R2304,R2343,R2382,R2421,R2460,R2499,R2538,R2577,R2616,R2655,R2694,R2811,R2850,R2889,R2928,R3006,R3045,R3123,R3162,R3240,R3279,R3318,R3357,R3396,R3435,R3474,R3513,R3552,R3591,R3630,R3669,R3708,R3747,R3786,R3825,R3864,R3903,R3942,R3981,R4020,R4059,R4098,R4137,R4176,R4215,R4254,R4293,R4332,R4371,R4410,R4449,R4488,R4527,R4566,R4605,R4644,R4683,R4722,R4761,R4800,R4839,R4878,R4917,R4956,R4995,R5034,R5073,R5112,R5151,R5190,R5229,R5268,R5307,R5346,R5385,R5424,R5463,R5502,R5541,R5580,R5619,R5658,R5697,R5814,R5853,R5892,R5931,R5970,R6009,R6048,R6087,R6126,R6165,R6204,R6243,R6282,R6321,R6360,R6399,R6438,R6477,R6516,R6555,R6594,R6633,R6672,R6711,R6750,R6789,R6828,R6867,R6945,R6984,R7023,R7101,R7140,R7179)</f>
        <v>0</v>
      </c>
      <c r="S8700" s="159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8700" s="25"/>
      <c r="U8700" s="25"/>
      <c r="V8700" s="25"/>
      <c r="W8700" s="160">
        <f t="shared" si="505"/>
        <v>0</v>
      </c>
      <c r="X8700" s="159">
        <f t="shared" si="505"/>
        <v>0</v>
      </c>
      <c r="Y8700" s="25"/>
      <c r="Z8700" s="25"/>
      <c r="AA8700" s="25"/>
      <c r="AB8700" s="161">
        <f>SUBTOTAL(9,AB42,AB81,AB120,AB159,AB198,AB237,AB276,AB315,AB354,AB393,AB432,AB471,AB510,AB627,AB666,AB744,AB822,AB861,AB900,AB939,AB978,AB1017,AB1056,AB1095,AB1134,AB1173,AB1212,AB1251,AB1290,AB1329,AB1368,AB1407,AB1446,AB1485,AB1524,AB1563,AB1602,AB1641,AB1680,AB1719,AB1758,AB1797,AB1836,AB1875,AB1914,AB1953,AB1992,AB2031,AB2070,AB2109,AB2148,AB2187,AB2226,AB2265,AB2304,AB2343,AB2382,AB2421,AB2460,AB2499,AB2538,AB2577,AB2616,AB2655,AB2694,AB2811,AB2850,AB2889,AB2928,AB3006,AB3045,AB3123,AB3162,AB3240,AB3279,AB3318,AB3357,AB3396,AB3435,AB3474,AB3513,AB3552,AB3591,AB3630,AB3669,AB3708,AB3747,AB3786,AB3825,AB3864,AB3903,AB3942,AB3981,AB4020,AB4059,AB4098,AB4137,AB4176,AB4215,AB4254,AB4293,AB4332,AB4371,AB4410,AB4449,AB4488,AB4527,AB4566,AB4605,AB4644,AB4683,AB4722,AB4761,AB4800,AB4839,AB4878,AB4917,AB4956,AB4995,AB5034,AB5073,AB5112,AB5151,AB5190,AB5229,AB5268,AB5307,AB5346,AB5385,AB5424,AB5463,AB5502,AB5541,AB5580,AB5619,AB5658,AB5697,AB5814,AB5853,AB5892,AB5931,AB5970,AB6009,AB6048,AB6087,AB6126,AB6165,AB6204,AB6243,AB6282,AB6321,AB6360,AB6399,AB6438,AB6477,AB6516,AB6555,AB6594,AB6633,AB6672,AB6711,AB6750,AB6789,AB6828,AB6867,AB6945,AB6984,AB7023,AB7101,AB7140,AB7179)</f>
        <v>0</v>
      </c>
      <c r="AC8700" s="159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8700" s="25"/>
      <c r="AE8700" s="25"/>
      <c r="AF8700" s="25"/>
      <c r="AG8700" s="161">
        <f>SUBTOTAL(9,AG42,AG81,AG120,AG159,AG198,AG237,AG276,AG315,AG354,AG393,AG432,AG471,AG510,AG627,AG666,AG744,AG822,AG861,AG900,AG939,AG978,AG1017,AG1056,AG1095,AG1134,AG1173,AG1212,AG1251,AG1290,AG1329,AG1368,AG1407,AG1446,AG1485,AG1524,AG1563,AG1602,AG1641,AG1680,AG1719,AG1758,AG1797,AG1836,AG1875,AG1914,AG1953,AG1992,AG2031,AG2070,AG2109,AG2148,AG2187,AG2226,AG2265,AG2304,AG2343,AG2382,AG2421,AG2460,AG2499,AG2538,AG2577,AG2616,AG2655,AG2694,AG2811,AG2850,AG2889,AG2928,AG3006,AG3045,AG3123,AG3162,AG3240,AG3279,AG3318,AG3357,AG3396,AG3435,AG3474,AG3513,AG3552,AG3591,AG3630,AG3669,AG3708,AG3747,AG3786,AG3825,AG3864,AG3903,AG3942,AG3981,AG4020,AG4059,AG4098,AG4137,AG4176,AG4215,AG4254,AG4293,AG4332,AG4371,AG4410,AG4449,AG4488,AG4527,AG4566,AG4605,AG4644,AG4683,AG4722,AG4761,AG4800,AG4839,AG4878,AG4917,AG4956,AG4995,AG5034,AG5073,AG5112,AG5151,AG5190,AG5229,AG5268,AG5307,AG5346,AG5385,AG5424,AG5463,AG5502,AG5541,AG5580,AG5619,AG5658,AG5697,AG5814,AG5853,AG5892,AG5931,AG5970,AG6009,AG6048,AG6087,AG6126,AG6165,AG6204,AG6243,AG6282,AG6321,AG6360,AG6399,AG6438,AG6477,AG6516,AG6555,AG6594,AG6633,AG6672,AG6711,AG6750,AG6789,AG6828,AG6867,AG6945,AG6984,AG7023,AG7101,AG7140,AG7179)</f>
        <v>0</v>
      </c>
      <c r="AH8700" s="159">
        <f t="shared" si="503"/>
        <v>0</v>
      </c>
      <c r="AI8700" s="25"/>
      <c r="AJ8700" s="25"/>
      <c r="AK8700" s="25"/>
      <c r="AL8700" s="159">
        <f>SUBTOTAL(9,AL41,AL80,AL119,AL158,AL197,AL236,AL275,AL314,AL353,AL392,AL431,AL470,AL509,AL548,AL587,AL626,AL665,AL704,AL743,AL782,AL821,AL860,AL899,AL938,AL977,AL1016,AL1055,AL1094,AL1133,AL1172,AL1211,AL1250,AL1289,AL1328,AL1367,AL1406,AL1445,AL1484,AL1523,AL1562,AL1601,AL1640,AL1679,AL1718,AL1757,AL1796,AL1835,AL1874,AL1913,AL1952,AL1991,AL2030,AL2069,AL2108,AL2147,AL2186,AL2225,AL2264,AL2303,AL2342,AL2381,AL2420,AL2459,AL2498,AL2537,AL2576,AL2615,AL2654,AL2693,AL2732,AL2771,AL2810,AL2849,AL2888,AL2927,AL2966,AL3005,AL3044,AL3083,AL3122,AL3161,AL3200,AL3239,AL3278,AL3317,AL3356,AL3395,AL3434,AL3473,AL3512,AL3551,AL3590,AL3629,AL3668,AL3707,AL3746,AL3785,AL3824,AL3863,AL3902,AL3941,AL3980,AL4019,AL4058,AL4097,AL4136,AL4175,AL4214,AL4253,AL4292,AL4331,AL4370,AL4409,AL4448,AL4487,AL4526,AL4565,AL4604,AL4643,AL4682,AL4721,AL4760,AL4799,AL4838,AL4877,AL4916,AL4955,AL4994,AL5033,AL5072,AL5111,AL5150,AL5189,AL5228,AL5267,AL5306,AL5345,AL5384,AL5423,AL5462,AL5501,AL5540,AL5579,AL5618,AL5657,AL5696,AL5735,AL5774,AL5813,AL5852,AL5891,AL5930,AL5969,AL6008,AL6047,AL6086,AL6125,AL6164,AL6203,AL6242,AL6281,AL6320,AL6359,AL6398,AL6437,AL6476,AL6515,AL6554,AL6593,AL6632,AL6671,AL6710,AL6749,AL6788,AL6827,AL6866,AL6944,AL6983,AL7022,AL7061,AL7100,AL7139,AL7178)</f>
        <v>0</v>
      </c>
      <c r="AM8700" s="159">
        <f>SUBTOTAL(9,AM41,AM80,AM119,AM158,AM197,AM236,AM275,AM314,AM353,AM392,AM431,AM470,AM509,AM548,AM587,AM626,AM665,AM704,AM743,AM782,AM821,AM860,AM899,AM938,AM977,AM1016,AM1055,AM1094,AM1133,AM1172,AM1211,AM1250,AM1289,AM1328,AM1367,AM1406,AM1445,AM1484,AM1523,AM1562,AM1601,AM1640,AM1679,AM1718,AM1757,AM1796,AM1835,AM1874,AM1913,AM1952,AM1991,AM2030,AM2069,AM2108,AM2147,AM2186,AM2225,AM2264,AM2303,AM2342,AM2381,AM2420,AM2459,AM2498,AM2537,AM2576,AM2615,AM2654,AM2693,AM2732,AM2771,AM2810,AM2849,AM2888,AM2927,AM2966,AM3005,AM3044,AM3083,AM3122,AM3161,AM3200,AM3239,AM3278,AM3317,AM3356,AM3395,AM3434,AM3473,AM3512,AM3551,AM3590,AM3629,AM3668,AM3707,AM3746,AM3785,AM3824,AM3863,AM3902,AM3941,AM3980,AM4019,AM4058,AM4097,AM4136,AM4175,AM4214,AM4253,AM4292,AM4331,AM4370,AM4409,AM4448,AM4487,AM4526,AM4565,AM4604,AM4643,AM4682,AM4721,AM4760,AM4799,AM4838,AM4877,AM4916,AM4955,AM4994,AM5033,AM5072,AM5111,AM5150,AM5189,AM5228,AM5267,AM5306,AM5345,AM5384,AM5423,AM5462,AM5501,AM5540,AM5579,AM5618,AM5657,AM5696,AM5735,AM5774,AM5813,AM5852,AM5891,AM5930,AM5969,AM6008,AM6047,AM6086,AM6125,AM6164,AM6203,AM6242,AM6281,AM6320,AM6359,AM6398,AM6437,AM6476,AM6515,AM6554,AM6593,AM6632,AM6671,AM6710,AM6749,AM6788,AM6827,AM6866,AM6944,AM6983,AM7022,AM7061,AM7100,AM7139,AM7178)</f>
        <v>0</v>
      </c>
      <c r="AN8700" s="25"/>
      <c r="AO8700" s="25"/>
      <c r="AP8700" s="25"/>
      <c r="AQ8700" s="159">
        <f t="shared" si="507"/>
        <v>0</v>
      </c>
      <c r="AR8700" s="159">
        <f t="shared" si="507"/>
        <v>0</v>
      </c>
      <c r="AS8700" s="159"/>
      <c r="AT8700" s="159"/>
      <c r="AU8700" s="159"/>
      <c r="AV8700" s="159">
        <f>SUBTOTAL(9,AV41,AV80,AV119,AV158,AV197,AV236,AV275,AV314,AV353,AV392,AV431,AV470,AV509,AV548,AV587,AV626,AV665,AV704,AV743,AV782,AV821,AV860,AV899,AV938,AV977,AV1016,AV1055,AV1094,AV1133,AV1172,AV1211,AV1250,AV1289,AV1328,AV1367,AV1406,AV1445,AV1484,AV1523,AV1562,AV1601,AV1640,AV1679,AV1718,AV1757,AV1796,AV1835,AV1874,AV1913,AV1952,AV1991,AV2030,AV2069,AV2108,AV2147,AV2186,AV2225,AV2264,AV2303,AV2342,AV2381,AV2420,AV2459,AV2498,AV2537,AV2576,AV2615,AV2654,AV2693,AV2732,AV2771,AV2810,AV2849,AV2888,AV2927,AV2966,AV3005,AV3044,AV3083,AV3122,AV3161,AV3200,AV3239,AV3278,AV3317,AV3356,AV3395,AV3434,AV3473,AV3512,AV3551,AV3590,AV3629,AV3668,AV3707,AV3746,AV3785,AV3824,AV3863,AV3902,AV3941,AV3980,AV4019,AV4058,AV4097,AV4136,AV4175,AV4214,AV4253,AV4292,AV4331,AV4370,AV4409,AV4448,AV4487,AV4526,AV4565,AV4604,AV4643,AV4682,AV4721,AV4760,AV4799,AV4838,AV4877,AV4916,AV4955,AV4994,AV5033,AV5072,AV5111,AV5150,AV5189,AV5228,AV5267,AV5306,AV5345,AV5384,AV5423,AV5462,AV5501,AV5540,AV5579,AV5618,AV5657,AV5696,AV5735,AV5774,AV5813,AV5852,AV5891,AV5930,AV5969,AV6008,AV6047,AV6086,AV6125,AV6164,AV6203,AV6242,AV6281,AV6320,AV6359,AV6398,AV6437,AV6476,AV6515,AV6554,AV6593,AV6632,AV6671,AV6710,AV6749,AV6788,AV6827,AV6866,AV6944,AV6983,AV7022,AV7061,AV7100,AV7139,AV7178,AV6905,AV7607,AV7724,AV8075,AV8114,AV8153)</f>
        <v>0</v>
      </c>
      <c r="AW8700" s="159">
        <f>SUBTOTAL(9,AW41,AW80,AW119,AW158,AW197,AW236,AW275,AW314,AW353,AW392,AW431,AW470,AW509,AW548,AW587,AW626,AW665,AW704,AW743,AW782,AW821,AW860,AW899,AW938,AW977,AW1016,AW1055,AW1094,AW1133,AW1172,AW1211,AW1250,AW1289,AW1328,AW1367,AW1406,AW1445,AW1484,AW1523,AW1562,AW1601,AW1640,AW1679,AW1718,AW1757,AW1796,AW1835,AW1874,AW1913,AW1952,AW1991,AW2030,AW2069,AW2108,AW2147,AW2186,AW2225,AW2264,AW2303,AW2342,AW2381,AW2420,AW2459,AW2498,AW2537,AW2576,AW2615,AW2654,AW2693,AW2732,AW2771,AW2810,AW2849,AW2888,AW2927,AW2966,AW3005,AW3044,AW3083,AW3122,AW3161,AW3200,AW3239,AW3278,AW3317,AW3356,AW3395,AW3434,AW3473,AW3512,AW3551,AW3590,AW3629,AW3668,AW3707,AW3746,AW3785,AW3824,AW3863,AW3902,AW3941,AW3980,AW4019,AW4058,AW4097,AW4136,AW4175,AW4214,AW4253,AW4292,AW4331,AW4370,AW4409,AW4448,AW4487,AW4526,AW4565,AW4604,AW4643,AW4682,AW4721,AW4760,AW4799,AW4838,AW4877,AW4916,AW4955,AW4994,AW5033,AW5072,AW5111,AW5150,AW5189,AW5228,AW5267,AW5306,AW5345,AW5384,AW5423,AW5462,AW5501,AW5540,AW5579,AW5618,AW5657,AW5696,AW5735,AW5774,AW5813,AW5852,AW5891,AW5930,AW5969,AW6008,AW6047,AW6086,AW6125,AW6164,AW6203,AW6242,AW6281,AW6320,AW6359,AW6398,AW6437,AW6476,AW6515,AW6554,AW6593,AW6632,AW6671,AW6710,AW6749,AW6788,AW6827,AW6866,AW6944,AW6983,AW7022,AW7061,AW7100,AW7139,AW7178,AW6905,AW7607,AW7724,AW8075,AW8114,AW8153)</f>
        <v>0</v>
      </c>
      <c r="AX8700" s="25"/>
      <c r="AY8700" s="25"/>
      <c r="AZ8700" s="25"/>
      <c r="BA8700" s="159">
        <f>SUBTOTAL(9,BA41,BA80,BA119,BA158,BA197,BA236,BA275,BA314,BA353,BA392,BA431,BA470,BA509,BA548,BA587,BA626,BA665,BA704,BA743,BA782,BA821,BA860,BA899,BA938,BA977,BA1016,BA1055,BA1094,BA1133,BA1172,BA1211,BA1250,BA1289,BA1328,BA1367,BA1406,BA1445,BA1484,BA1523,BA1562,BA1601,BA1640,BA1679,BA1718,BA1757,BA1796,BA1835,BA1874,BA1913,BA1952,BA1991,BA2030,BA2069,BA2108,BA2147,BA2186,BA2225,BA2264,BA2303,BA2342,BA2381,BA2420,BA2459,BA2498,BA2537,BA2576,BA2615,BA2654,BA2693,BA2732,BA2771,BA2810,BA2849,BA2888,BA2927,BA2966,BA3005,BA3044,BA3083,BA3122,BA3161,BA3200,BA3239,BA3278,BA3317,BA3356,BA3395,BA3434,BA3473,BA3512,BA3551,BA3590,BA3629,BA3668,BA3707,BA3746,BA3785,BA3824,BA3863,BA3902,BA3941,BA3980,BA4019,BA4058,BA4097,BA4136,BA4175,BA4214,BA4253,BA4292,BA4331,BA4370,BA4409,BA4448,BA4487,BA4526,BA4565,BA4604,BA4643,BA4682,BA4721,BA4760,BA4799,BA4838,BA4877,BA4916,BA4955,BA4994,BA5033,BA5072,BA5111,BA5150,BA5189,BA5228,BA5267,BA5306,BA5345,BA5384,BA5423,BA5462,BA5501,BA5540,BA5579,BA5618,BA5657,BA5696,BA5735,BA5774,BA5813,BA5852,BA5891,BA5930,BA5969,BA6008,BA6047,BA6086,BA6125,BA6164,BA6203,BA6242,BA6281,BA6320,BA6359,BA6398,BA6437,BA6476,BA6515,BA6554,BA6593,BA6632,BA6671,BA6710,BA6749,BA6788,BA6827,BA6866,BA6944,BA6983,BA7022,BA7061,BA7100,BA7139,BA7178,BA6905,BA7217,BA7334,BA7373,BA7412,BA7451,BA7490,BA7529,BA7568,BA7607,BA7646,BA7685,BA7724,BA7763,BA7802,BA7841,BA7880,BA7919,BA7958,BA7997,BA8036,BA8075,BA8114,BA8153,BA8192,BA8231,BA8270,BA8309,BA8348,BA8387,BA8426,BA8465,BA8504,BA8543,BA8582,BA8621,BA8660,BA7256,BA7295)</f>
        <v>0</v>
      </c>
      <c r="BB8700" s="159">
        <f>SUBTOTAL(9,BB41,BB80,BB119,BB158,BB197,BB236,BB275,BB314,BB353,BB392,BB431,BB470,BB509,BB548,BB587,BB626,BB665,BB704,BB743,BB782,BB821,BB860,BB899,BB938,BB977,BB1016,BB1055,BB1094,BB1133,BB1172,BB1211,BB1250,BB1289,BB1328,BB1367,BB1406,BB1445,BB1484,BB1523,BB1562,BB1601,BB1640,BB1679,BB1718,BB1757,BB1796,BB1835,BB1874,BB1913,BB1952,BB1991,BB2030,BB2069,BB2108,BB2147,BB2186,BB2225,BB2264,BB2303,BB2342,BB2381,BB2420,BB2459,BB2498,BB2537,BB2576,BB2615,BB2654,BB2693,BB2732,BB2771,BB2810,BB2849,BB2888,BB2927,BB2966,BB3005,BB3044,BB3083,BB3122,BB3161,BB3200,BB3239,BB3278,BB3317,BB3356,BB3395,BB3434,BB3473,BB3512,BB3551,BB3590,BB3629,BB3668,BB3707,BB3746,BB3785,BB3824,BB3863,BB3902,BB3941,BB3980,BB4019,BB4058,BB4097,BB4136,BB4175,BB4214,BB4253,BB4292,BB4331,BB4370,BB4409,BB4448,BB4487,BB4526,BB4565,BB4604,BB4643,BB4682,BB4721,BB4760,BB4799,BB4838,BB4877,BB4916,BB4955,BB4994,BB5033,BB5072,BB5111,BB5150,BB5189,BB5228,BB5267,BB5306,BB5345,BB5384,BB5423,BB5462,BB5501,BB5540,BB5579,BB5618,BB5657,BB5696,BB5735,BB5774,BB5813,BB5852,BB5891,BB5930,BB5969,BB6008,BB6047,BB6086,BB6125,BB6164,BB6203,BB6242,BB6281,BB6320,BB6359,BB6398,BB6437,BB6476,BB6515,BB6554,BB6593,BB6632,BB6671,BB6710,BB6749,BB6788,BB6827,BB6866,BB6944,BB6983,BB7022,BB7061,BB7100,BB7139,BB7178,BB6905,BB7217,BB7334,BB7373,BB7412,BB7451,BB7490,BB7529,BB7568,BB7607,BB7646,BB7685,BB7724,BB7763,BB7802,BB7841,BB7880,BB7919,BB7958,BB7997,BB8036,BB8075,BB8114,BB8153,BB8192,BB8231,BB8270,BB8309,BB8348,BB8387,BB8426,BB8465,BB8504,BB8543,BB8582,BB8621,BB8660,BB7256,BB7295)</f>
        <v>0</v>
      </c>
      <c r="BC8700" s="25"/>
      <c r="BD8700" s="25"/>
      <c r="BE8700" s="25"/>
      <c r="BF8700" s="159">
        <f>SUBTOTAL(9,BF41,BF80,BF119,BF158,BF197,BF236,BF275,BF314,BF353,BF392,BF431,BF470,BF509,BF548,BF587,BF626,BF665,BF704,BF743,BF782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2732,BF2771,BF2810,BF2849,BF2888,BF2927,BF2966,BF3005,BF3044,BF3083,BF3122,BF3161,BF3200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5735,BF5774,BF5813,BF5852,BF5891,BF5930,BF5969,BF6008,BF6047,BF6086,BF6125,BF6164,BF6203,BF6242,BF6281,BF6320,BF6359,BF6398,BF6437,BF6476,BF6515,BF6554,BF6593,BF6632,BF6671,BF6710,BF6749,BF6788,BF6827,BF6866,BF6944,BF6983,BF7022,BF7061,BF7100,BF7139,BF7178,BF6905,BF7217,BF7334,BF7373,BF7412,BF7451,BF7490,BF7529,BF7568,BF7607,BF7646,BF7685,BF7724,BF7763,BF7802,BF7841,BF7880,BF7919,BF7958,BF7997,BF8036,BF8075,BF8114,BF8153,BF8192,BF8231,BF8270,BF8309,BF8348,BF8387,BF8426,BF8465,BF8504,BF8543,BF8582,BF8621,BF8660,BF7256,BF7295)</f>
        <v>0</v>
      </c>
      <c r="BG8700" s="159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,BG6905,BG7217,BG7334,BG7373,BG7412,BG7451,BG7490,BG7529,BG7568,BG7607,BG7646,BG7685,BG7724,BG7763,BG7802,BG7841,BG7880,BG7919,BG7958,BG7997,BG8036,BG8075,BG8114,BG8153,BG8192,BG8231,BG8270,BG8309,BG8348,BG8387,BG8426,BG8465,BG8504,BG8543,BG8582,BG8621,BG8660,BG7256,BG7295)</f>
        <v>0</v>
      </c>
      <c r="BH8700" s="25"/>
      <c r="BI8700" s="25"/>
      <c r="BJ8700" s="25"/>
      <c r="BK8700" s="159">
        <f>SUBTOTAL(9,BK41,BK80,BK119,BK158,BK197,BK236,BK275,BK314,BK353,BK392,BK431,BK470,BK509,BK548,BK587,BK626,BK665,BK704,BK743,BK782,BK821,BK860,BK899,BK938,BK977,BK1016,BK1055,BK1094,BK1133,BK1172,BK1211,BK1250,BK1289,BK1328,BK1367,BK1406,BK1445,BK1484,BK1523,BK1562,BK1601,BK1640,BK1679,BK1718,BK1757,BK1796,BK1835,BK1874,BK1913,BK1952,BK1991,BK2030,BK2069,BK2108,BK2147,BK2186,BK2225,BK2264,BK2303,BK2342,BK2381,BK2420,BK2459,BK2498,BK2537,BK2576,BK2615,BK2654,BK2693,BK2732,BK2771,BK2810,BK2849,BK2888,BK2927,BK2966,BK3005,BK3044,BK3083,BK3122,BK3161,BK3200,BK3239,BK3278,BK3317,BK3356,BK3395,BK3434,BK3473,BK3512,BK3551,BK3590,BK3629,BK3668,BK3707,BK3746,BK3785,BK3824,BK3863,BK3902,BK3941,BK3980,BK4019,BK4058,BK4097,BK4136,BK4175,BK4214,BK4253,BK4292,BK4331,BK4370,BK4409,BK4448,BK4487,BK4526,BK4565,BK4604,BK4643,BK4682,BK4721,BK4760,BK4799,BK4838,BK4877,BK4916,BK4955,BK4994,BK5033,BK5072,BK5111,BK5150,BK5189,BK5228,BK5267,BK5306,BK5345,BK5384,BK5423,BK5462,BK5501,BK5540,BK5579,BK5618,BK5657,BK5696,BK5735,BK5774,BK5813,BK5852,BK5891,BK5930,BK5969,BK6008,BK6047,BK6086,BK6125,BK6164,BK6203,BK6242,BK6281,BK6320,BK6359,BK6398,BK6437,BK6476,BK6515,BK6554,BK6593,BK6632,BK6671,BK6710,BK6749,BK6788,BK6827,BK6866,BK6944,BK6983,BK7022,BK7061,BK7100,BK7139,BK7178,BK6905,BK7217,BK7334,BK7373,BK7412,BK7451,BK7490,BK7529,BK7568,BK7607,BK7646,BK7685,BK7724,BK7763,BK7802,BK7841,BK7880,BK7919,BK7958,BK7997,BK8036,BK8075,BK8114,BK8153,BK8192,BK8231,BK8270,BK8309,BK8348,BK8387,BK8426,BK8465,BK8504,BK8543,BK8582,BK8621,BK8660,BK7256,BK7295)</f>
        <v>0</v>
      </c>
      <c r="BL8700" s="159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,BL6905,BL7217,BL7334,BL7373,BL7412,BL7451,BL7490,BL7529,BL7568,BL7607,BL7646,BL7685,BL7724,BL7763,BL7802,BL7841,BL7880,BL7919,BL7958,BL7997,BL8036,BL8075,BL8114,BL8153,BL8192,BL8231,BL8270,BL8309,BL8348,BL8387,BL8426,BL8465,BL8504,BL8543,BL8582,BL8621,BL8660,BL7256,BL7295)</f>
        <v>0</v>
      </c>
      <c r="BM8700" s="25"/>
      <c r="BN8700" s="25"/>
      <c r="BO8700" s="25"/>
      <c r="BP8700" s="159">
        <f>SUBTOTAL(9,BP41,BP80,BP119,BP158,BP197,BP236,BP275,BP314,BP353,BP392,BP431,BP470,BP509,BP548,BP587,BP626,BP665,BP704,BP743,BP782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2732,BP2771,BP2810,BP2849,BP2888,BP2927,BP2966,BP3005,BP3044,BP3083,BP3122,BP3161,BP3200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5735,BP5774,BP5813,BP5852,BP5891,BP5930,BP5969,BP6008,BP6047,BP6086,BP6125,BP6164,BP6203,BP6242,BP6281,BP6320,BP6359,BP6398,BP6437,BP6476,BP6515,BP6554,BP6593,BP6632,BP6671,BP6710,BP6749,BP6788,BP6827,BP6866,BP6944,BP6983,BP7022,BP7061,BP7100,BP7139,BP7178,BP6905,BP7217,BP7334,BP7373,BP7412,BP7451,BP7490,BP7529,BP7568,BP7607,BP7646,BP7685,BP7724,BP7763,BP7802,BP7841,BP7880,BP7919,BP7958,BP7997,BP8036,BP8075,BP8114,BP8153,BP8192,BP8231,BP8270,BP8309,BP8348,BP8387,BP8426,BP8465,BP8504,BP8543,BP8582,BP8621,BP8660,BP7256,BP7295)</f>
        <v>0</v>
      </c>
      <c r="BQ8700" s="159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,BQ6905,BQ7217,BQ7334,BQ7373,BQ7412,BQ7451,BQ7490,BQ7529,BQ7568,BQ7607,BQ7646,BQ7685,BQ7724,BQ7763,BQ7802,BQ7841,BQ7880,BQ7919,BQ7958,BQ7997,BQ8036,BQ8075,BQ8114,BQ8153,BQ8192,BQ8231,BQ8270,BQ8309,BQ8348,BQ8387,BQ8426,BQ8465,BQ8504,BQ8543,BQ8582,BQ8621,BQ8660,BQ7256,BQ7295)</f>
        <v>0</v>
      </c>
      <c r="BR8700" s="25"/>
      <c r="BS8700" s="25"/>
      <c r="BT8700" s="25"/>
      <c r="BU8700" s="159">
        <f>SUBTOTAL(9,BU41,BU80,BU119,BU158,BU197,BU236,BU275,BU314,BU353,BU392,BU431,BU470,BU509,BU548,BU587,BU626,BU665,BU704,BU743,BU782,BU821,BU860,BU899,BU938,BU977,BU1016,BU1055,BU1094,BU1133,BU1172,BU1211,BU1250,BU1289,BU1328,BU1367,BU1406,BU1445,BU1484,BU1523,BU1562,BU1601,BU1640,BU1679,BU1718,BU1757,BU1796,BU1835,BU1874,BU1913,BU1952,BU1991,BU2030,BU2069,BU2108,BU2147,BU2186,BU2225,BU2264,BU2303,BU2342,BU2381,BU2420,BU2459,BU2498,BU2537,BU2576,BU2615,BU2654,BU2693,BU2732,BU2771,BU2810,BU2849,BU2888,BU2927,BU2966,BU3005,BU3044,BU3083,BU3122,BU3161,BU3200,BU3239,BU3278,BU3317,BU3356,BU3395,BU3434,BU3473,BU3512,BU3551,BU3590,BU3629,BU3668,BU3707,BU3746,BU3785,BU3824,BU3863,BU3902,BU3941,BU3980,BU4019,BU4058,BU4097,BU4136,BU4175,BU4214,BU4253,BU4292,BU4331,BU4370,BU4409,BU4448,BU4487,BU4526,BU4565,BU4604,BU4643,BU4682,BU4721,BU4760,BU4799,BU4838,BU4877,BU4916,BU4955,BU4994,BU5033,BU5072,BU5111,BU5150,BU5189,BU5228,BU5267,BU5306,BU5345,BU5384,BU5423,BU5462,BU5501,BU5540,BU5579,BU5618,BU5657,BU5696,BU5735,BU5774,BU5813,BU5852,BU5891,BU5930,BU5969,BU6008,BU6047,BU6086,BU6125,BU6164,BU6203,BU6242,BU6281,BU6320,BU6359,BU6398,BU6437,BU6476,BU6515,BU6554,BU6593,BU6632,BU6671,BU6710,BU6749,BU6788,BU6827,BU6866,BU6944,BU6983,BU7022,BU7061,BU7100,BU7139,BU7178,BU6905,BU7217,BU7334,BU7373,BU7412,BU7451,BU7490,BU7529,BU7568,BU7607,BU7646,BU7685,BU7724,BU7763,BU7802,BU7841,BU7880,BU7919,BU7958,BU7997,BU8036,BU8075,BU8114,BU8153,BU8192,BU8231,BU8270,BU8309,BU8348,BU8387,BU8426,BU8465,BU8504,BU8543,BU8582,BU8621,BU8660,BU7256,BU7295)</f>
        <v>0</v>
      </c>
      <c r="BV8700" s="159">
        <f>SUBTOTAL(9,BV41,BV80,BV119,BV158,BV197,BV236,BV275,BV314,BV353,BV392,BV431,BV470,BV509,BV548,BV587,BV626,BV665,BV704,BV743,BV782,BV821,BV860,BV899,BV938,BV977,BV1016,BV1055,BV1094,BV1133,BV1172,BV1211,BV1250,BV1289,BV1328,BV1367,BV1406,BV1445,BV1484,BV1523,BV1562,BV1601,BV1640,BV1679,BV1718,BV1757,BV1796,BV1835,BV1874,BV1913,BV1952,BV1991,BV2030,BV2069,BV2108,BV2147,BV2186,BV2225,BV2264,BV2303,BV2342,BV2381,BV2420,BV2459,BV2498,BV2537,BV2576,BV2615,BV2654,BV2693,BV2732,BV2771,BV2810,BV2849,BV2888,BV2927,BV2966,BV3005,BV3044,BV3083,BV3122,BV3161,BV3200,BV3239,BV3278,BV3317,BV3356,BV3395,BV3434,BV3473,BV3512,BV3551,BV3590,BV3629,BV3668,BV3707,BV3746,BV3785,BV3824,BV3863,BV3902,BV3941,BV3980,BV4019,BV4058,BV4097,BV4136,BV4175,BV4214,BV4253,BV4292,BV4331,BV4370,BV4409,BV4448,BV4487,BV4526,BV4565,BV4604,BV4643,BV4682,BV4721,BV4760,BV4799,BV4838,BV4877,BV4916,BV4955,BV4994,BV5033,BV5072,BV5111,BV5150,BV5189,BV5228,BV5267,BV5306,BV5345,BV5384,BV5423,BV5462,BV5501,BV5540,BV5579,BV5618,BV5657,BV5696,BV5735,BV5774,BV5813,BV5852,BV5891,BV5930,BV5969,BV6008,BV6047,BV6086,BV6125,BV6164,BV6203,BV6242,BV6281,BV6320,BV6359,BV6398,BV6437,BV6476,BV6515,BV6554,BV6593,BV6632,BV6671,BV6710,BV6749,BV6788,BV6827,BV6866,BV6944,BV6983,BV7022,BV7061,BV7100,BV7139,BV7178,BV6905,BV7217,BV7334,BV7373,BV7412,BV7451,BV7490,BV7529,BV7568,BV7607,BV7646,BV7685,BV7724,BV7763,BV7802,BV7841,BV7880,BV7919,BV7958,BV7997,BV8036,BV8075,BV8114,BV8153,BV8192,BV8231,BV8270,BV8309,BV8348,BV8387,BV8426,BV8465,BV8504,BV8543,BV8582,BV8621,BV8660,BV7256,BV7295)</f>
        <v>0</v>
      </c>
    </row>
    <row r="8701" spans="1:74" s="23" customFormat="1" ht="28.2" hidden="1" customHeight="1" x14ac:dyDescent="0.3">
      <c r="A8701" s="25"/>
      <c r="B8701" s="25"/>
      <c r="C8701" s="25"/>
      <c r="D8701" s="25" t="s">
        <v>317</v>
      </c>
      <c r="E8701" s="25"/>
      <c r="F8701" s="25"/>
      <c r="G8701" s="25"/>
      <c r="H8701" s="24">
        <v>2024</v>
      </c>
      <c r="I8701" s="25" t="s">
        <v>286</v>
      </c>
      <c r="J8701" s="25" t="s">
        <v>281</v>
      </c>
      <c r="K8701" s="25" t="s">
        <v>319</v>
      </c>
      <c r="L8701" s="159"/>
      <c r="M8701" s="159">
        <f t="shared" si="468"/>
        <v>835.86796000000004</v>
      </c>
      <c r="N8701" s="159"/>
      <c r="O8701" s="25"/>
      <c r="P8701" s="25"/>
      <c r="Q8701" s="25"/>
      <c r="R8701" s="26"/>
      <c r="S8701" s="159">
        <f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6945,S6984,S7023,S7062,S7101,S7140,S7179)</f>
        <v>0</v>
      </c>
      <c r="T8701" s="25"/>
      <c r="U8701" s="25"/>
      <c r="V8701" s="25"/>
      <c r="W8701" s="26"/>
      <c r="X8701" s="159">
        <f>SUBTOTAL(9,X42,X81,X120,X159,X198,X237,X276,X315,X354,X393,X432,X471,X510,X549,X588,X627,X666,X705,X744,X783,X822,X861,X900,X939,X978,X1017,X1056,X1095,X1134,X1173,X1212,X1251,X1290,X1329,X1368,X1407,X1446,X1485,X1524,X1563,X1602,X1641,X1680,X1719,X1758,X1797,X1836,X1875,X1914,X1953,X1992,X2031,X2070,X2109,X2148,X2187,X2226,X2265,X2304,X2343,X2382,X2421,X2460,X2499,X2538,X2577,X2616,X2655,X2694,X2733,X2772,X2811,X2850,X2889,X2928,X2967,X3006,X3045,X3084,X3123,X3162,X3201,X3240,X3279,X3318,X3357,X3396,X3435,X3474,X3513,X3552,X3591,X3630,X3669,X3708,X3747,X3786,X3825,X3864,X3903,X3942,X3981,X4020,X4059,X4098,X4137,X4176,X4215,X4254,X4293,X4332,X4371,X4410,X4449,X4488,X4527,X4566,X4605,X4644,X4683,X4722,X4761,X4800,X4839,X4878,X4917,X4956,X4995,X5034,X5073,X5112,X5151,X5190,X5229,X5268,X5307,X5346,X5385,X5424,X5463,X5502,X5541,X5580,X5619,X5658,X5697,X5736,X5775,X5814,X5853,X5892,X5931,X5970,X6009,X6048,X6087,X6126,X6165,X6204,X6243,X6282,X6321,X6360,X6399,X6438,X6477,X6516,X6555,X6594,X6633,X6672,X6711,X6750,X6789,X6828,X6867,X6945,X6984,X7023,X7062,X7101,X7140,X7179)</f>
        <v>0</v>
      </c>
      <c r="Y8701" s="25"/>
      <c r="Z8701" s="25"/>
      <c r="AA8701" s="25"/>
      <c r="AB8701" s="26"/>
      <c r="AC8701" s="159">
        <f>SUBTOTAL(9,AC42,AC81,AC120,AC159,AC198,AC237,AC276,AC315,AC354,AC393,AC432,AC471,AC510,AC549,AC588,AC627,AC666,AC705,AC744,AC783,AC822,AC861,AC900,AC939,AC978,AC1017,AC1056,AC1095,AC1134,AC1173,AC1212,AC1251,AC1290,AC1329,AC1368,AC1407,AC1446,AC1485,AC1524,AC1563,AC1602,AC1641,AC1680,AC1719,AC1758,AC1797,AC1836,AC1875,AC1914,AC1953,AC1992,AC2031,AC2070,AC2109,AC2148,AC2187,AC2226,AC2265,AC2304,AC2343,AC2382,AC2421,AC2460,AC2499,AC2538,AC2577,AC2616,AC2655,AC2694,AC2733,AC2772,AC2811,AC2850,AC2889,AC2928,AC2967,AC3006,AC3045,AC3084,AC3123,AC3162,AC3201,AC3240,AC3279,AC3318,AC3357,AC3396,AC3435,AC3474,AC3513,AC3552,AC3591,AC3630,AC3669,AC3708,AC3747,AC3786,AC3825,AC3864,AC3903,AC3942,AC3981,AC4020,AC4059,AC4098,AC4137,AC4176,AC4215,AC4254,AC4293,AC4332,AC4371,AC4410,AC4449,AC4488,AC4527,AC4566,AC4605,AC4644,AC4683,AC4722,AC4761,AC4800,AC4839,AC4878,AC4917,AC4956,AC4995,AC5034,AC5073,AC5112,AC5151,AC5190,AC5229,AC5268,AC5307,AC5346,AC5385,AC5424,AC5463,AC5502,AC5541,AC5580,AC5619,AC5658,AC5697,AC5736,AC5775,AC5814,AC5853,AC5892,AC5931,AC5970,AC6009,AC6048,AC6087,AC6126,AC6165,AC6204,AC6243,AC6282,AC6321,AC6360,AC6399,AC6438,AC6477,AC6516,AC6555,AC6594,AC6633,AC6672,AC6711,AC6750,AC6789,AC6828,AC6867,AC6945,AC6984,AC7023,AC7062,AC7101,AC7140,AC7179)</f>
        <v>0</v>
      </c>
      <c r="AD8701" s="25"/>
      <c r="AE8701" s="25"/>
      <c r="AF8701" s="25"/>
      <c r="AG8701" s="26"/>
      <c r="AH8701" s="159">
        <f>SUBTOTAL(9,AH42,AH81,AH120,AH159,AH198,AH237,AH276,AH315,AH354,AH393,AH432,AH471,AH510,AH549,AH588,AH627,AH666,AH705,AH744,AH783,AH822,AH861,AH900,AH939,AH978,AH1017,AH1056,AH1095,AH1134,AH1173,AH1212,AH1251,AH1290,AH1329,AH1368,AH1407,AH1446,AH1485,AH1524,AH1563,AH1602,AH1641,AH1680,AH1719,AH1758,AH1797,AH1836,AH1875,AH1914,AH1953,AH1992,AH2031,AH2070,AH2109,AH2148,AH2187,AH2226,AH2265,AH2304,AH2343,AH2382,AH2421,AH2460,AH2499,AH2538,AH2577,AH2616,AH2655,AH2694,AH2733,AH2772,AH2811,AH2850,AH2889,AH2928,AH2967,AH3006,AH3045,AH3084,AH3123,AH3162,AH3201,AH3240,AH3279,AH3318,AH3357,AH3396,AH3435,AH3474,AH3513,AH3552,AH3591,AH3630,AH3669,AH3708,AH3747,AH3786,AH3825,AH3864,AH3903,AH3942,AH3981,AH4020,AH4059,AH4098,AH4137,AH4176,AH4215,AH4254,AH4293,AH4332,AH4371,AH4410,AH4449,AH4488,AH4527,AH4566,AH4605,AH4644,AH4683,AH4722,AH4761,AH4800,AH4839,AH4878,AH4917,AH4956,AH4995,AH5034,AH5073,AH5112,AH5151,AH5190,AH5229,AH5268,AH5307,AH5346,AH5385,AH5424,AH5463,AH5502,AH5541,AH5580,AH5619,AH5658,AH5697,AH5736,AH5775,AH5814,AH5853,AH5892,AH5931,AH5970,AH6009,AH6048,AH6087,AH6126,AH6165,AH6204,AH6243,AH6282,AH6321,AH6360,AH6399,AH6438,AH6477,AH6516,AH6555,AH6594,AH6633,AH6672,AH6711,AH6750,AH6789,AH6828,AH6867,AH6945,AH6984,AH7023,AH7062,AH7101,AH7140,AH7179,AH8115)</f>
        <v>12.847</v>
      </c>
      <c r="AI8701" s="25"/>
      <c r="AJ8701" s="25"/>
      <c r="AK8701" s="25"/>
      <c r="AL8701" s="159">
        <f>SUBTOTAL(9,AL42,AL81,AL120,AL159,AL198,AL237,AL276,AL315,AL354,AL393,AL432,AL471,AL510,AL549,AL588,AL627,AL666,AL705,AL744,AL783,AL822,AL861,AL900,AL939,AL978,AL1017,AL1056,AL1095,AL1134,AL1173,AL1212,AL1251,AL1290,AL1329,AL1368,AL1407,AL1446,AL1485,AL1524,AL1563,AL1602,AL1641,AL1680,AL1719,AL1758,AL1797,AL1836,AL1875,AL1914,AL1953,AL1992,AL2031,AL2070,AL2109,AL2148,AL2187,AL2226,AL2265,AL2304,AL2343,AL2382,AL2421,AL2460,AL2499,AL2538,AL2577,AL2616,AL2655,AL2694,AL2733,AL2772,AL2811,AL2850,AL2889,AL2928,AL2967,AL3006,AL3045,AL3084,AL3123,AL3162,AL3201,AL3240,AL3279,AL3318,AL3357,AL3396,AL3435,AL3474,AL3513,AL3552,AL3591,AL3630,AL3669,AL3708,AL3747,AL3786,AL3825,AL3864,AL3903,AL3942,AL3981,AL4020,AL4059,AL4098,AL4137,AL4176,AL4215,AL4254,AL4293,AL4332,AL4371,AL4410,AL4449,AL4488,AL4527,AL4566,AL4605,AL4644,AL4683,AL4722,AL4761,AL4800,AL4839,AL4878,AL4917,AL4956,AL4995,AL5034,AL5073,AL5112,AL5151,AL5190,AL5229,AL5268,AL5307,AL5346,AL5385,AL5424,AL5463,AL5502,AL5541,AL5580,AL5619,AL5658,AL5697,AL5736,AL5775,AL5814,AL5853,AL5892,AL5931,AL5970,AL6009,AL6048,AL6087,AL6126,AL6165,AL6204,AL6243,AL6282,AL6321,AL6360,AL6399,AL6438,AL6477,AL6516,AL6555,AL6594,AL6633,AL6672,AL6711,AL6750,AL6789,AL6828,AL6867,AL6945,AL6984,AL7023,AL7062,AL7101,AL7140,AL7179)</f>
        <v>0</v>
      </c>
      <c r="AM8701" s="159">
        <f>SUBTOTAL(9,AM42,AM81,AM120,AM159,AM198,AM237,AM276,AM315,AM354,AM393,AM432,AM471,AM510,AM549,AM588,AM627,AM666,AM705,AM744,AM783,AM822,AM861,AM900,AM939,AM978,AM1017,AM1056,AM1095,AM1134,AM1173,AM1212,AM1251,AM1290,AM1329,AM1368,AM1407,AM1446,AM1485,AM1524,AM1563,AM1602,AM1641,AM1680,AM1719,AM1758,AM1797,AM1836,AM1875,AM1914,AM1953,AM1992,AM2031,AM2070,AM2109,AM2148,AM2187,AM2226,AM2265,AM2304,AM2343,AM2382,AM2421,AM2460,AM2499,AM2538,AM2577,AM2616,AM2655,AM2694,AM2733,AM2772,AM2811,AM2850,AM2889,AM2928,AM2967,AM3006,AM3045,AM3084,AM3123,AM3162,AM3201,AM3240,AM3279,AM3318,AM3357,AM3396,AM3435,AM3474,AM3513,AM3552,AM3591,AM3630,AM3669,AM3708,AM3747,AM3786,AM3825,AM3864,AM3903,AM3942,AM3981,AM4020,AM4059,AM4098,AM4137,AM4176,AM4215,AM4254,AM4293,AM4332,AM4371,AM4410,AM4449,AM4488,AM4527,AM4566,AM4605,AM4644,AM4683,AM4722,AM4761,AM4800,AM4839,AM4878,AM4917,AM4956,AM4995,AM5034,AM5073,AM5112,AM5151,AM5190,AM5229,AM5268,AM5307,AM5346,AM5385,AM5424,AM5463,AM5502,AM5541,AM5580,AM5619,AM5658,AM5697,AM5736,AM5775,AM5814,AM5853,AM5892,AM5931,AM5970,AM6009,AM6048,AM6087,AM6126,AM6165,AM6204,AM6243,AM6282,AM6321,AM6360,AM6399,AM6438,AM6477,AM6516,AM6555,AM6594,AM6633,AM6672,AM6711,AM6750,AM6789,AM6828,AM6867,AM6945,AM6984,AM7023,AM7062,AM7101,AM7140,AM7179,AM7608,AM8115)</f>
        <v>7.0019999999999998</v>
      </c>
      <c r="AN8701" s="25"/>
      <c r="AO8701" s="25"/>
      <c r="AP8701" s="25"/>
      <c r="AQ8701" s="159">
        <f t="shared" si="507"/>
        <v>0</v>
      </c>
      <c r="AR8701" s="159">
        <f t="shared" si="507"/>
        <v>18.242000000000001</v>
      </c>
      <c r="AS8701" s="159"/>
      <c r="AT8701" s="159"/>
      <c r="AU8701" s="159"/>
      <c r="AV8701" s="159">
        <f>SUBTOTAL(9,AV42,AV81,AV120,AV159,AV198,AV237,AV276,AV315,AV354,AV393,AV432,AV471,AV510,AV549,AV588,AV627,AV666,AV705,AV744,AV783,AV822,AV861,AV900,AV939,AV978,AV1017,AV1056,AV1095,AV1134,AV1173,AV1212,AV1251,AV1290,AV1329,AV1368,AV1407,AV1446,AV1485,AV1524,AV1563,AV1602,AV1641,AV1680,AV1719,AV1758,AV1797,AV1836,AV1875,AV1914,AV1953,AV1992,AV2031,AV2070,AV2109,AV2148,AV2187,AV2226,AV2265,AV2304,AV2343,AV2382,AV2421,AV2460,AV2499,AV2538,AV2577,AV2616,AV2655,AV2694,AV2733,AV2772,AV2811,AV2850,AV2889,AV2928,AV2967,AV3006,AV3045,AV3084,AV3123,AV3162,AV3201,AV3240,AV3279,AV3318,AV3357,AV3396,AV3435,AV3474,AV3513,AV3552,AV3591,AV3630,AV3669,AV3708,AV3747,AV3786,AV3825,AV3864,AV3903,AV3942,AV3981,AV4020,AV4059,AV4098,AV4137,AV4176,AV4215,AV4254,AV4293,AV4332,AV4371,AV4410,AV4449,AV4488,AV4527,AV4566,AV4605,AV4644,AV4683,AV4722,AV4761,AV4800,AV4839,AV4878,AV4917,AV4956,AV4995,AV5034,AV5073,AV5112,AV5151,AV5190,AV5229,AV5268,AV5307,AV5346,AV5385,AV5424,AV5463,AV5502,AV5541,AV5580,AV5619,AV5658,AV5697,AV5736,AV5775,AV5814,AV5853,AV5892,AV5931,AV5970,AV6009,AV6048,AV6087,AV6126,AV6165,AV6204,AV6243,AV6282,AV6321,AV6360,AV6399,AV6438,AV6477,AV6516,AV6555,AV6594,AV6633,AV6672,AV6711,AV6750,AV6789,AV6828,AV6867,AV6945,AV6984,AV7023,AV7062,AV7101,AV7140,AV7179,AV6906,AV7608,AV7725,AV8076,AV8115,AV8154)</f>
        <v>0</v>
      </c>
      <c r="AW8701" s="159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6906,AW6945,AW6984,AW7023,AW7062,AW7101,AW7140,AW7179,AW7608,AW7725,AW8076,AW8115,AW8154,AW7218,AW7335,AW7374,AW7413,AW7452,AW7491,AW7530,AW7569,AW7647,AW7686,AW7764,AW7803,AW7842,AW7881,AW7920,AW7959,AW7998,AW8037,AW8193,AW8232,AW8271,AW8310,AW8349,AW8388,AW8427,AW8466,AW8505,AW8544,AW8583,AW8622,AW8661,AW7257,AW7296)</f>
        <v>68.471959999999996</v>
      </c>
      <c r="AX8701" s="25"/>
      <c r="AY8701" s="25"/>
      <c r="AZ8701" s="25"/>
      <c r="BA8701" s="159"/>
      <c r="BB8701" s="159">
        <f>SUBTOTAL(9,BB42,BB81,BB120,BB159,BB198,BB237,BB276,BB315,BB354,BB393,BB432,BB471,BB510,BB549,BB588,BB627,BB666,BB705,BB744,BB783,BB822,BB861,BB900,BB939,BB978,BB1017,BB1056,BB1095,BB1134,BB1173,BB1212,BB1251,BB1290,BB1329,BB1368,BB1407,BB1446,BB1485,BB1524,BB1563,BB1602,BB1641,BB1680,BB1719,BB1758,BB1797,BB1836,BB1875,BB1914,BB1953,BB1992,BB2031,BB2070,BB2109,BB2148,BB2187,BB2226,BB2265,BB2304,BB2343,BB2382,BB2421,BB2460,BB2499,BB2538,BB2577,BB2616,BB2655,BB2694,BB2733,BB2772,BB2811,BB2850,BB2889,BB2928,BB2967,BB3006,BB3045,BB3084,BB3123,BB3162,BB3201,BB3240,BB3279,BB3318,BB3357,BB3396,BB3435,BB3474,BB3513,BB3552,BB3591,BB3630,BB3669,BB3708,BB3747,BB3786,BB3825,BB3864,BB3903,BB3942,BB3981,BB4020,BB4059,BB4098,BB4137,BB4176,BB4215,BB4254,BB4293,BB4332,BB4371,BB4410,BB4449,BB4488,BB4527,BB4566,BB4605,BB4644,BB4683,BB4722,BB4761,BB4800,BB4839,BB4878,BB4917,BB4956,BB4995,BB5034,BB5073,BB5112,BB5151,BB5190,BB5229,BB5268,BB5307,BB5346,BB5385,BB5424,BB5463,BB5502,BB5541,BB5580,BB5619,BB5658,BB5697,BB5736,BB5775,BB5814,BB5853,BB5892,BB5931,BB5970,BB6009,BB6048,BB6087,BB6126,BB6165,BB6204,BB6243,BB6282,BB6321,BB6360,BB6399,BB6438,BB6477,BB6516,BB6555,BB6594,BB6633,BB6672,BB6711,BB6750,BB6789,BB6828,BB6867,BB6906,BB6945,BB6984,BB7023,BB7062,BB7101,BB7140,BB7179,BB7608,BB7725,BB8076,BB8115,BB8154,BB7218,BB7335,BB7374,BB7413,BB7452,BB7491,BB7530,BB7569,BB7647,BB7686,BB7764,BB7803,BB7842,BB7881,BB7920,BB7959,BB7998,BB8037,BB8193,BB8232,BB8271,BB8310,BB8349,BB8388,BB8427,BB8466,BB8505,BB8544,BB8583,BB8622,BB8661,BB7257,BB7296)</f>
        <v>0</v>
      </c>
      <c r="BC8701" s="25"/>
      <c r="BD8701" s="25"/>
      <c r="BE8701" s="25"/>
      <c r="BF8701" s="159"/>
      <c r="BG8701" s="159">
        <f>SUBTOTAL(9,BG42,BG81,BG120,BG159,BG198,BG237,BG276,BG315,BG354,BG393,BG432,BG471,BG510,BG549,BG588,BG627,BG666,BG705,BG744,BG783,BG822,BG861,BG900,BG939,BG978,BG1017,BG1056,BG1095,BG1134,BG1173,BG1212,BG1251,BG1290,BG1329,BG1368,BG1407,BG1446,BG1485,BG1524,BG1563,BG1602,BG1641,BG1680,BG1719,BG1758,BG1797,BG1836,BG1875,BG1914,BG1953,BG1992,BG2031,BG2070,BG2109,BG2148,BG2187,BG2226,BG2265,BG2304,BG2343,BG2382,BG2421,BG2460,BG2499,BG2538,BG2577,BG2616,BG2655,BG2694,BG2733,BG2772,BG2811,BG2850,BG2889,BG2928,BG2967,BG3006,BG3045,BG3084,BG3123,BG3162,BG3201,BG3240,BG3279,BG3318,BG3357,BG3396,BG3435,BG3474,BG3513,BG3552,BG3591,BG3630,BG3669,BG3708,BG3747,BG3786,BG3825,BG3864,BG3903,BG3942,BG3981,BG4020,BG4059,BG4098,BG4137,BG4176,BG4215,BG4254,BG4293,BG4332,BG4371,BG4410,BG4449,BG4488,BG4527,BG4566,BG4605,BG4644,BG4683,BG4722,BG4761,BG4800,BG4839,BG4878,BG4917,BG4956,BG4995,BG5034,BG5073,BG5112,BG5151,BG5190,BG5229,BG5268,BG5307,BG5346,BG5385,BG5424,BG5463,BG5502,BG5541,BG5580,BG5619,BG5658,BG5697,BG5736,BG5775,BG5814,BG5853,BG5892,BG5931,BG5970,BG6009,BG6048,BG6087,BG6126,BG6165,BG6204,BG6243,BG6282,BG6321,BG6360,BG6399,BG6438,BG6477,BG6516,BG6555,BG6594,BG6633,BG6672,BG6711,BG6750,BG6789,BG6828,BG6867,BG6906,BG6945,BG6984,BG7023,BG7062,BG7101,BG7140,BG7179,BG7608,BG7725,BG8076,BG8115,BG8154,BG7218,BG7335,BG7374,BG7413,BG7452,BG7491,BG7530,BG7569,BG7647,BG7686,BG7764,BG7803,BG7842,BG7881,BG7920,BG7959,BG7998,BG8037,BG8193,BG8232,BG8271,BG8310,BG8349,BG8388,BG8427,BG8466,BG8505,BG8544,BG8583,BG8622,BG8661,BG7257,BG7296)</f>
        <v>0</v>
      </c>
      <c r="BH8701" s="25"/>
      <c r="BI8701" s="25"/>
      <c r="BJ8701" s="25"/>
      <c r="BK8701" s="159"/>
      <c r="BL8701" s="159">
        <f>SUBTOTAL(9,BL42,BL81,BL120,BL159,BL198,BL237,BL276,BL315,BL354,BL393,BL432,BL471,BL510,BL549,BL588,BL627,BL666,BL705,BL744,BL783,BL822,BL861,BL900,BL939,BL978,BL1017,BL1056,BL1095,BL1134,BL1173,BL1212,BL1251,BL1290,BL1329,BL1368,BL1407,BL1446,BL1485,BL1524,BL1563,BL1602,BL1641,BL1680,BL1719,BL1758,BL1797,BL1836,BL1875,BL1914,BL1953,BL1992,BL2031,BL2070,BL2109,BL2148,BL2187,BL2226,BL2265,BL2304,BL2343,BL2382,BL2421,BL2460,BL2499,BL2538,BL2577,BL2616,BL2655,BL2694,BL2733,BL2772,BL2811,BL2850,BL2889,BL2928,BL2967,BL3006,BL3045,BL3084,BL3123,BL3162,BL3201,BL3240,BL3279,BL3318,BL3357,BL3396,BL3435,BL3474,BL3513,BL3552,BL3591,BL3630,BL3669,BL3708,BL3747,BL3786,BL3825,BL3864,BL3903,BL3942,BL3981,BL4020,BL4059,BL4098,BL4137,BL4176,BL4215,BL4254,BL4293,BL4332,BL4371,BL4410,BL4449,BL4488,BL4527,BL4566,BL4605,BL4644,BL4683,BL4722,BL4761,BL4800,BL4839,BL4878,BL4917,BL4956,BL4995,BL5034,BL5073,BL5112,BL5151,BL5190,BL5229,BL5268,BL5307,BL5346,BL5385,BL5424,BL5463,BL5502,BL5541,BL5580,BL5619,BL5658,BL5697,BL5736,BL5775,BL5814,BL5853,BL5892,BL5931,BL5970,BL6009,BL6048,BL6087,BL6126,BL6165,BL6204,BL6243,BL6282,BL6321,BL6360,BL6399,BL6438,BL6477,BL6516,BL6555,BL6594,BL6633,BL6672,BL6711,BL6750,BL6789,BL6828,BL6867,BL6906,BL6945,BL6984,BL7023,BL7062,BL7101,BL7140,BL7179,BL7608,BL7725,BL8076,BL8115,BL8154,BL7218,BL7335,BL7374,BL7413,BL7452,BL7491,BL7530,BL7569,BL7647,BL7686,BL7764,BL7803,BL7842,BL7881,BL7920,BL7959,BL7998,BL8037,BL8193,BL8232,BL8271,BL8310,BL8349,BL8388,BL8427,BL8466,BL8505,BL8544,BL8583,BL8622,BL8661,BL7257,BL7296)</f>
        <v>4.0449999999999999</v>
      </c>
      <c r="BM8701" s="25"/>
      <c r="BN8701" s="25"/>
      <c r="BO8701" s="25"/>
      <c r="BP8701" s="159"/>
      <c r="BQ8701" s="159">
        <f>SUBTOTAL(9,BQ42,BQ81,BQ120,BQ159,BQ198,BQ237,BQ276,BQ315,BQ354,BQ393,BQ432,BQ471,BQ510,BQ549,BQ588,BQ627,BQ666,BQ705,BQ744,BQ783,BQ822,BQ861,BQ900,BQ939,BQ978,BQ1017,BQ1056,BQ1095,BQ1134,BQ1173,BQ1212,BQ1251,BQ1290,BQ1329,BQ1368,BQ1407,BQ1446,BQ1485,BQ1524,BQ1563,BQ1602,BQ1641,BQ1680,BQ1719,BQ1758,BQ1797,BQ1836,BQ1875,BQ1914,BQ1953,BQ1992,BQ2031,BQ2070,BQ2109,BQ2148,BQ2187,BQ2226,BQ2265,BQ2304,BQ2343,BQ2382,BQ2421,BQ2460,BQ2499,BQ2538,BQ2577,BQ2616,BQ2655,BQ2694,BQ2733,BQ2772,BQ2811,BQ2850,BQ2889,BQ2928,BQ2967,BQ3006,BQ3045,BQ3084,BQ3123,BQ3162,BQ3201,BQ3240,BQ3279,BQ3318,BQ3357,BQ3396,BQ3435,BQ3474,BQ3513,BQ3552,BQ3591,BQ3630,BQ3669,BQ3708,BQ3747,BQ3786,BQ3825,BQ3864,BQ3903,BQ3942,BQ3981,BQ4020,BQ4059,BQ4098,BQ4137,BQ4176,BQ4215,BQ4254,BQ4293,BQ4332,BQ4371,BQ4410,BQ4449,BQ4488,BQ4527,BQ4566,BQ4605,BQ4644,BQ4683,BQ4722,BQ4761,BQ4800,BQ4839,BQ4878,BQ4917,BQ4956,BQ4995,BQ5034,BQ5073,BQ5112,BQ5151,BQ5190,BQ5229,BQ5268,BQ5307,BQ5346,BQ5385,BQ5424,BQ5463,BQ5502,BQ5541,BQ5580,BQ5619,BQ5658,BQ5697,BQ5736,BQ5775,BQ5814,BQ5853,BQ5892,BQ5931,BQ5970,BQ6009,BQ6048,BQ6087,BQ6126,BQ6165,BQ6204,BQ6243,BQ6282,BQ6321,BQ6360,BQ6399,BQ6438,BQ6477,BQ6516,BQ6555,BQ6594,BQ6633,BQ6672,BQ6711,BQ6750,BQ6789,BQ6828,BQ6867,BQ6906,BQ6945,BQ6984,BQ7023,BQ7062,BQ7101,BQ7140,BQ7179,BQ7608,BQ7725,BQ8076,BQ8115,BQ8154,BQ7218,BQ7335,BQ7374,BQ7413,BQ7452,BQ7491,BQ7530,BQ7569,BQ7647,BQ7686,BQ7764,BQ7803,BQ7842,BQ7881,BQ7920,BQ7959,BQ7998,BQ8037,BQ8193,BQ8232,BQ8271,BQ8310,BQ8349,BQ8388,BQ8427,BQ8466,BQ8505,BQ8544,BQ8583,BQ8622,BQ8661,BQ7257,BQ7296)</f>
        <v>29.400000000000006</v>
      </c>
      <c r="BR8701" s="25"/>
      <c r="BS8701" s="25"/>
      <c r="BT8701" s="25"/>
      <c r="BU8701" s="159"/>
      <c r="BV8701" s="159">
        <f>SUBTOTAL(9,BV42,BV81,BV120,BV159,BV198,BV237,BV276,BV315,BV354,BV393,BV432,BV471,BV510,BV549,BV588,BV627,BV666,BV705,BV744,BV783,BV822,BV861,BV900,BV939,BV978,BV1017,BV1056,BV1095,BV1134,BV1173,BV1212,BV1251,BV1290,BV1329,BV1368,BV1407,BV1446,BV1485,BV1524,BV1563,BV1602,BV1641,BV1680,BV1719,BV1758,BV1797,BV1836,BV1875,BV1914,BV1953,BV1992,BV2031,BV2070,BV2109,BV2148,BV2187,BV2226,BV2265,BV2304,BV2343,BV2382,BV2421,BV2460,BV2499,BV2538,BV2577,BV2616,BV2655,BV2694,BV2733,BV2772,BV2811,BV2850,BV2889,BV2928,BV2967,BV3006,BV3045,BV3084,BV3123,BV3162,BV3201,BV3240,BV3279,BV3318,BV3357,BV3396,BV3435,BV3474,BV3513,BV3552,BV3591,BV3630,BV3669,BV3708,BV3747,BV3786,BV3825,BV3864,BV3903,BV3942,BV3981,BV4020,BV4059,BV4098,BV4137,BV4176,BV4215,BV4254,BV4293,BV4332,BV4371,BV4410,BV4449,BV4488,BV4527,BV4566,BV4605,BV4644,BV4683,BV4722,BV4761,BV4800,BV4839,BV4878,BV4917,BV4956,BV4995,BV5034,BV5073,BV5112,BV5151,BV5190,BV5229,BV5268,BV5307,BV5346,BV5385,BV5424,BV5463,BV5502,BV5541,BV5580,BV5619,BV5658,BV5697,BV5736,BV5775,BV5814,BV5853,BV5892,BV5931,BV5970,BV6009,BV6048,BV6087,BV6126,BV6165,BV6204,BV6243,BV6282,BV6321,BV6360,BV6399,BV6438,BV6477,BV6516,BV6555,BV6594,BV6633,BV6672,BV6711,BV6750,BV6789,BV6828,BV6867,BV6906,BV6945,BV6984,BV7023,BV7062,BV7101,BV7140,BV7179,BV7608,BV7725,BV8076,BV8115,BV8154,BV7218,BV7335,BV7374,BV7413,BV7452,BV7491,BV7530,BV7569,BV7647,BV7686,BV7764,BV7803,BV7842,BV7881,BV7920,BV7959,BV7998,BV8037,BV8193,BV8232,BV8271,BV8310,BV8349,BV8388,BV8427,BV8466,BV8505,BV8544,BV8583,BV8622,BV8661,BV7257,BV7296)</f>
        <v>695.86</v>
      </c>
    </row>
    <row r="8702" spans="1:74" s="23" customFormat="1" ht="26.25" hidden="1" customHeight="1" x14ac:dyDescent="0.3">
      <c r="A8702" s="25"/>
      <c r="B8702" s="25"/>
      <c r="C8702" s="25"/>
      <c r="D8702" s="25" t="s">
        <v>317</v>
      </c>
      <c r="E8702" s="25"/>
      <c r="F8702" s="25"/>
      <c r="G8702" s="25"/>
      <c r="H8702" s="28">
        <v>2024</v>
      </c>
      <c r="I8702" s="25"/>
      <c r="J8702" s="25" t="s">
        <v>314</v>
      </c>
      <c r="K8702" s="25"/>
      <c r="L8702" s="159"/>
      <c r="M8702" s="159">
        <f t="shared" si="468"/>
        <v>1850.88796</v>
      </c>
      <c r="N8702" s="159"/>
      <c r="O8702" s="159"/>
      <c r="P8702" s="159"/>
      <c r="Q8702" s="159"/>
      <c r="R8702" s="159"/>
      <c r="S8702" s="159">
        <f>SUBTOTAL(9,S43,S82,S121,S160,S199,S238,S277,S316,S355,S394,S433,S472,S511,S550,S589,S628,S667,S706,S745,S784,S823,S862,S901,S940,S979,S1018,S1057,S1096,S1135,S1174,S1213,S1252,S1291,S1330,S1369,S1408,S1447,S1486,S1525,S1564,S1603,S1642,S1681,S1720,S1759,S1798,S1837,S1876,S1915,S1954,S1993,S2032,S2071,S2110,S2149,S2188,S2227,S2266,S2305,S2344,S2383,S2422,S2461,S2500,S2539,S2578,S2617,S2656,S2695,S2734,S2773,S2812,S2851,S2890,S2929,S2968,S3007,S3046,S3085,S3124,S3163,S3202,S3241,S3280,S3319,S3358,S3397,S3436,S3475,S3514,S3553,S3592,S3631,S3670,S3709,S3748,S3787,S3826,S3865,S3904,S3943,S3982,S4021,S4060,S4099,S4138,S4177,S4216,S4255,S4294,S4333,S4372,S4411,S4450,S4489,S4528,S4567,S4606,S4645,S4684,S4723,S4762,S4801,S4840,S4879,S4918,S4957,S4996,S5035,S5074,S5113,S5152,S5191,S5230,S5269,S5308,S5347,S5386,S5425,S5464,S5503,S5542,S5581,S5620,S5659,S5698,S5737,S5776,S5815,S5854,S5893,S5932,S5971,S6010,S6049,S6088,S6127,S6166,S6205,S6244,S6283,S6322,S6361,S6400,S6439,S6478,S6517,S6556,S6595,S6634,S6673,S6712,S6751,S6790,S6829,S6868,S6907,S6946,S6985,S7024,S7063,S7102,S7141,S7180)</f>
        <v>0</v>
      </c>
      <c r="T8702" s="159"/>
      <c r="U8702" s="159"/>
      <c r="V8702" s="159"/>
      <c r="W8702" s="159"/>
      <c r="X8702" s="159">
        <f>SUBTOTAL(9,X43,X82,X121,X160,X199,X238,X277,X316,X355,X394,X433,X472,X511,X550,X589,X628,X667,X706,X745,X784,X823,X862,X901,X940,X979,X1018,X1057,X1096,X1135,X1174,X1213,X1252,X1291,X1330,X1369,X1408,X1447,X1486,X1525,X1564,X1603,X1642,X1681,X1720,X1759,X1798,X1837,X1876,X1915,X1954,X1993,X2032,X2071,X2110,X2149,X2188,X2227,X2266,X2305,X2344,X2383,X2422,X2461,X2500,X2539,X2578,X2617,X2656,X2695,X2734,X2773,X2812,X2851,X2890,X2929,X2968,X3007,X3046,X3085,X3124,X3163,X3202,X3241,X3280,X3319,X3358,X3397,X3436,X3475,X3514,X3553,X3592,X3631,X3670,X3709,X3748,X3787,X3826,X3865,X3904,X3943,X3982,X4021,X4060,X4099,X4138,X4177,X4216,X4255,X4294,X4333,X4372,X4411,X4450,X4489,X4528,X4567,X4606,X4645,X4684,X4723,X4762,X4801,X4840,X4879,X4918,X4957,X4996,X5035,X5074,X5113,X5152,X5191,X5230,X5269,X5308,X5347,X5386,X5425,X5464,X5503,X5542,X5581,X5620,X5659,X5698,X5737,X5776,X5815,X5854,X5893,X5932,X5971,X6010,X6049,X6088,X6127,X6166,X6205,X6244,X6283,X6322,X6361,X6400,X6439,X6478,X6517,X6556,X6595,X6634,X6673,X6712,X6751,X6790,X6829,X6868,X6907,X6946,X6985,X7024,X7063,X7102,X7141,X7180)</f>
        <v>0</v>
      </c>
      <c r="Y8702" s="159"/>
      <c r="Z8702" s="159"/>
      <c r="AA8702" s="159"/>
      <c r="AB8702" s="159"/>
      <c r="AC8702" s="159">
        <f>SUBTOTAL(9,AC43,AC82,AC121,AC160,AC199,AC238,AC277,AC316,AC355,AC394,AC433,AC472,AC511,AC550,AC589,AC628,AC667,AC706,AC745,AC784,AC823,AC862,AC901,AC940,AC979,AC1018,AC1057,AC1096,AC1135,AC1174,AC1213,AC1252,AC1291,AC1330,AC1369,AC1408,AC1447,AC1486,AC1525,AC1564,AC1603,AC1642,AC1681,AC1720,AC1759,AC1798,AC1837,AC1876,AC1915,AC1954,AC1993,AC2032,AC2071,AC2110,AC2149,AC2188,AC2227,AC2266,AC2305,AC2344,AC2383,AC2422,AC2461,AC2500,AC2539,AC2578,AC2617,AC2656,AC2695,AC2734,AC2773,AC2812,AC2851,AC2890,AC2929,AC2968,AC3007,AC3046,AC3085,AC3124,AC3163,AC3202,AC3241,AC3280,AC3319,AC3358,AC3397,AC3436,AC3475,AC3514,AC3553,AC3592,AC3631,AC3670,AC3709,AC3748,AC3787,AC3826,AC3865,AC3904,AC3943,AC3982,AC4021,AC4060,AC4099,AC4138,AC4177,AC4216,AC4255,AC4294,AC4333,AC4372,AC4411,AC4450,AC4489,AC4528,AC4567,AC4606,AC4645,AC4684,AC4723,AC4762,AC4801,AC4840,AC4879,AC4918,AC4957,AC4996,AC5035,AC5074,AC5113,AC5152,AC5191,AC5230,AC5269,AC5308,AC5347,AC5386,AC5425,AC5464,AC5503,AC5542,AC5581,AC5620,AC5659,AC5698,AC5737,AC5776,AC5815,AC5854,AC5893,AC5932,AC5971,AC6010,AC6049,AC6088,AC6127,AC6166,AC6205,AC6244,AC6283,AC6322,AC6361,AC6400,AC6439,AC6478,AC6517,AC6556,AC6595,AC6634,AC6673,AC6712,AC6751,AC6790,AC6829,AC6868,AC6907,AC6946,AC6985,AC7024,AC7063,AC7102,AC7141,AC7180)</f>
        <v>0</v>
      </c>
      <c r="AD8702" s="159"/>
      <c r="AE8702" s="159"/>
      <c r="AF8702" s="159"/>
      <c r="AG8702" s="159"/>
      <c r="AH8702" s="159">
        <f>SUM(AH8663:AH8701)</f>
        <v>12.847</v>
      </c>
      <c r="AI8702" s="25"/>
      <c r="AJ8702" s="25"/>
      <c r="AK8702" s="25"/>
      <c r="AL8702" s="159">
        <f>SUBTOTAL(9,AL43,AL82,AL121,AL160,AL199,AL238,AL277,AL316,AL355,AL394,AL433,AL472,AL511,AL550,AL589,AL628,AL667,AL706,AL745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2695,AL2734,AL2773,AL2812,AL2851,AL2890,AL2929,AL2968,AL3007,AL3046,AL3085,AL3124,AL3163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5698,AL5737,AL5776,AL5815,AL5854,AL5893,AL5932,AL5971,AL6010,AL6049,AL6088,AL6127,AL6166,AL6205,AL6244,AL6283,AL6322,AL6361,AL6400,AL6439,AL6478,AL6517,AL6556,AL6595,AL6634,AL6673,AL6712,AL6751,AL6790,AL6829,AL6868,AL6946,AL6985,AL7024,AL7063,AL7102,AL7141,AL7180)</f>
        <v>0</v>
      </c>
      <c r="AM8702" s="159">
        <f>SUM(AM8663:AM8701)</f>
        <v>269.25700000000001</v>
      </c>
      <c r="AN8702" s="25"/>
      <c r="AO8702" s="25"/>
      <c r="AP8702" s="25"/>
      <c r="AQ8702" s="159">
        <f t="shared" si="507"/>
        <v>0</v>
      </c>
      <c r="AR8702" s="159">
        <f t="shared" si="507"/>
        <v>405.28500000000003</v>
      </c>
      <c r="AS8702" s="159"/>
      <c r="AT8702" s="159"/>
      <c r="AU8702" s="159"/>
      <c r="AV8702" s="159">
        <f>SUBTOTAL(9,AV43,AV82,AV121,AV160,AV199,AV238,AV277,AV316,AV355,AV394,AV433,AV472,AV511,AV550,AV589,AV628,AV667,AV706,AV745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2695,AV2734,AV2773,AV2812,AV2851,AV2890,AV2929,AV2968,AV3007,AV3046,AV3085,AV3124,AV3163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5698,AV5737,AV5776,AV5815,AV5854,AV5893,AV5932,AV5971,AV6010,AV6049,AV6088,AV6127,AV6166,AV6205,AV6244,AV6283,AV6322,AV6361,AV6400,AV6439,AV6478,AV6517,AV6556,AV6595,AV6634,AV6673,AV6712,AV6751,AV6790,AV6829,AV6868,AV6946,AV6985,AV7024,AV7063,AV7102,AV7141,AV7180,AV6907,AV7609,AV7726,AV8077,AV8116,AV8155)</f>
        <v>0</v>
      </c>
      <c r="AW8702" s="159">
        <f>SUBTOTAL(9,AW43,AW82,AW121,AW160,AW199,AW238,AW277,AW316,AW355,AW394,AW433,AW472,AW511,AW550,AW589,AW628,AW667,AW706,AW745,AW784,AW823,AW862,AW901,AW940,AW979,AW1018,AW1057,AW1096,AW1135,AW1174,AW1213,AW1252,AW1291,AW1330,AW1369,AW1408,AW1447,AW1486,AW1525,AW1564,AW1603,AW1642,AW1681,AW1720,AW1759,AW1798,AW1837,AW1876,AW1915,AW1954,AW1993,AW2032,AW2071,AW2110,AW2149,AW2188,AW2227,AW2266,AW2305,AW2344,AW2383,AW2422,AW2461,AW2500,AW2539,AW2578,AW2617,AW2656,AW2695,AW2734,AW2773,AW2812,AW2851,AW2890,AW2929,AW2968,AW3007,AW3046,AW3085,AW3124,AW3163,AW3202,AW3241,AW3280,AW3319,AW3358,AW3397,AW3436,AW3475,AW3514,AW3553,AW3592,AW3631,AW3670,AW3709,AW3748,AW3787,AW3826,AW3865,AW3904,AW3943,AW3982,AW4021,AW4060,AW4099,AW4138,AW4177,AW4216,AW4255,AW4294,AW4333,AW4372,AW4411,AW4450,AW4489,AW4528,AW4567,AW4606,AW4645,AW4684,AW4723,AW4762,AW4801,AW4840,AW4879,AW4918,AW4957,AW4996,AW5035,AW5074,AW5113,AW5152,AW5191,AW5230,AW5269,AW5308,AW5347,AW5386,AW5425,AW5464,AW5503,AW5542,AW5581,AW5620,AW5659,AW5698,AW5737,AW5776,AW5815,AW5854,AW5893,AW5932,AW5971,AW6010,AW6049,AW6088,AW6127,AW6166,AW6205,AW6244,AW6283,AW6322,AW6361,AW6400,AW6439,AW6478,AW6517,AW6556,AW6595,AW6634,AW6673,AW6712,AW6751,AW6790,AW6829,AW6868,AW6946,AW6985,AW7024,AW7063,AW7102,AW7141,AW7180,AW6907,AW7609,AW7726,AW8077,AW8116,AW8155,AW7453,AW7336,AW7531,AW7882,AW7648,AW7219,AW8038,AW8194,AW8350,AW8584)</f>
        <v>220.85095999999999</v>
      </c>
      <c r="AX8702" s="25"/>
      <c r="AY8702" s="25"/>
      <c r="AZ8702" s="25"/>
      <c r="BA8702" s="25"/>
      <c r="BB8702" s="159">
        <f>SUBTOTAL(9,BB43,BB82,BB121,BB160,BB199,BB238,BB277,BB316,BB355,BB394,BB433,BB472,BB511,BB550,BB589,BB628,BB667,BB706,BB745,BB784,BB823,BB862,BB901,BB940,BB979,BB1018,BB1057,BB1096,BB1135,BB1174,BB1213,BB1252,BB1291,BB1330,BB1369,BB1408,BB1447,BB1486,BB1525,BB1564,BB1603,BB1642,BB1681,BB1720,BB1759,BB1798,BB1837,BB1876,BB1915,BB1954,BB1993,BB2032,BB2071,BB2110,BB2149,BB2188,BB2227,BB2266,BB2305,BB2344,BB2383,BB2422,BB2461,BB2500,BB2539,BB2578,BB2617,BB2656,BB2695,BB2734,BB2773,BB2812,BB2851,BB2890,BB2929,BB2968,BB3007,BB3046,BB3085,BB3124,BB3163,BB3202,BB3241,BB3280,BB3319,BB3358,BB3397,BB3436,BB3475,BB3514,BB3553,BB3592,BB3631,BB3670,BB3709,BB3748,BB3787,BB3826,BB3865,BB3904,BB3943,BB3982,BB4021,BB4060,BB4099,BB4138,BB4177,BB4216,BB4255,BB4294,BB4333,BB4372,BB4411,BB4450,BB4489,BB4528,BB4567,BB4606,BB4645,BB4684,BB4723,BB4762,BB4801,BB4840,BB4879,BB4918,BB4957,BB4996,BB5035,BB5074,BB5113,BB5152,BB5191,BB5230,BB5269,BB5308,BB5347,BB5386,BB5425,BB5464,BB5503,BB5542,BB5581,BB5620,BB5659,BB5698,BB5737,BB5776,BB5815,BB5854,BB5893,BB5932,BB5971,BB6010,BB6049,BB6088,BB6127,BB6166,BB6205,BB6244,BB6283,BB6322,BB6361,BB6400,BB6439,BB6478,BB6517,BB6556,BB6595,BB6634,BB6673,BB6712,BB6751,BB6790,BB6829,BB6868,BB6946,BB6985,BB7024,BB7063,BB7102,BB7141,BB7180,BB7219,BB7258,BB7336,BB7375,BB7414,BB7453,BB7492,BB7531,BB7570,BB7609,BB7648,BB7687,BB7726,BB7765,BB7804,BB7843,BB7882,BB7921,BB7960,BB7999,BB8038,BB8077,BB8116,BB8155,BB8194,BB8233,BB8272,BB8311,BB8350,BB8389,BB8428,BB8467,BB8506,BB8545,BB8584,BB8623,BB8662,BB7297,BB6907)</f>
        <v>82.763000000000005</v>
      </c>
      <c r="BC8702" s="25"/>
      <c r="BD8702" s="25"/>
      <c r="BE8702" s="25"/>
      <c r="BF8702" s="25"/>
      <c r="BG8702" s="159">
        <f>SUBTOTAL(9,BG43,BG82,BG121,BG160,BG199,BG238,BG277,BG316,BG355,BG394,BG433,BG472,BG511,BG550,BG589,BG628,BG667,BG706,BG745,BG784,BG823,BG862,BG901,BG940,BG979,BG1018,BG1057,BG1096,BG1135,BG1174,BG1213,BG1252,BG1291,BG1330,BG1369,BG1408,BG1447,BG1486,BG1525,BG1564,BG1603,BG1642,BG1681,BG1720,BG1759,BG1798,BG1837,BG1876,BG1915,BG1954,BG1993,BG2032,BG2071,BG2110,BG2149,BG2188,BG2227,BG2266,BG2305,BG2344,BG2383,BG2422,BG2461,BG2500,BG2539,BG2578,BG2617,BG2656,BG2695,BG2734,BG2773,BG2812,BG2851,BG2890,BG2929,BG2968,BG3007,BG3046,BG3085,BG3124,BG3163,BG3202,BG3241,BG3280,BG3319,BG3358,BG3397,BG3436,BG3475,BG3514,BG3553,BG3592,BG3631,BG3670,BG3709,BG3748,BG3787,BG3826,BG3865,BG3904,BG3943,BG3982,BG4021,BG4060,BG4099,BG4138,BG4177,BG4216,BG4255,BG4294,BG4333,BG4372,BG4411,BG4450,BG4489,BG4528,BG4567,BG4606,BG4645,BG4684,BG4723,BG4762,BG4801,BG4840,BG4879,BG4918,BG4957,BG4996,BG5035,BG5074,BG5113,BG5152,BG5191,BG5230,BG5269,BG5308,BG5347,BG5386,BG5425,BG5464,BG5503,BG5542,BG5581,BG5620,BG5659,BG5698,BG5737,BG5776,BG5815,BG5854,BG5893,BG5932,BG5971,BG6010,BG6049,BG6088,BG6127,BG6166,BG6205,BG6244,BG6283,BG6322,BG6361,BG6400,BG6439,BG6478,BG6517,BG6556,BG6595,BG6634,BG6673,BG6712,BG6751,BG6790,BG6829,BG6868,BG6946,BG6985,BG7024,BG7063,BG7102,BG7141,BG7180,BG7219,BG7258,BG7336,BG7375,BG7414,BG7453,BG7492,BG7531,BG7570,BG7609,BG7648,BG7687,BG7726,BG7765,BG7804,BG7843,BG7882,BG7921,BG7960,BG7999,BG8038,BG8077,BG8116,BG8155,BG8194,BG8233,BG8272,BG8311,BG8350,BG8389,BG8428,BG8467,BG8506,BG8545,BG8584,BG8623,BG8662,BG7297,BG6907)</f>
        <v>116.10299999999999</v>
      </c>
      <c r="BH8702" s="25"/>
      <c r="BI8702" s="25"/>
      <c r="BJ8702" s="25"/>
      <c r="BK8702" s="25"/>
      <c r="BL8702" s="159">
        <f>SUBTOTAL(9,BL43,BL82,BL121,BL160,BL199,BL238,BL277,BL316,BL355,BL394,BL433,BL472,BL511,BL550,BL589,BL628,BL667,BL706,BL745,BL784,BL823,BL862,BL901,BL940,BL979,BL1018,BL1057,BL1096,BL1135,BL1174,BL1213,BL1252,BL1291,BL1330,BL1369,BL1408,BL1447,BL1486,BL1525,BL1564,BL1603,BL1642,BL1681,BL1720,BL1759,BL1798,BL1837,BL1876,BL1915,BL1954,BL1993,BL2032,BL2071,BL2110,BL2149,BL2188,BL2227,BL2266,BL2305,BL2344,BL2383,BL2422,BL2461,BL2500,BL2539,BL2578,BL2617,BL2656,BL2695,BL2734,BL2773,BL2812,BL2851,BL2890,BL2929,BL2968,BL3007,BL3046,BL3085,BL3124,BL3163,BL3202,BL3241,BL3280,BL3319,BL3358,BL3397,BL3436,BL3475,BL3514,BL3553,BL3592,BL3631,BL3670,BL3709,BL3748,BL3787,BL3826,BL3865,BL3904,BL3943,BL3982,BL4021,BL4060,BL4099,BL4138,BL4177,BL4216,BL4255,BL4294,BL4333,BL4372,BL4411,BL4450,BL4489,BL4528,BL4567,BL4606,BL4645,BL4684,BL4723,BL4762,BL4801,BL4840,BL4879,BL4918,BL4957,BL4996,BL5035,BL5074,BL5113,BL5152,BL5191,BL5230,BL5269,BL5308,BL5347,BL5386,BL5425,BL5464,BL5503,BL5542,BL5581,BL5620,BL5659,BL5698,BL5737,BL5776,BL5815,BL5854,BL5893,BL5932,BL5971,BL6010,BL6049,BL6088,BL6127,BL6166,BL6205,BL6244,BL6283,BL6322,BL6361,BL6400,BL6439,BL6478,BL6517,BL6556,BL6595,BL6634,BL6673,BL6712,BL6751,BL6790,BL6829,BL6868,BL6946,BL6985,BL7024,BL7063,BL7102,BL7141,BL7180,BL7219,BL7258,BL7336,BL7375,BL7414,BL7453,BL7492,BL7531,BL7570,BL7609,BL7648,BL7687,BL7726,BL7765,BL7804,BL7843,BL7882,BL7921,BL7960,BL7999,BL8038,BL8077,BL8116,BL8155,BL8194,BL8233,BL8272,BL8311,BL8350,BL8389,BL8428,BL8467,BL8506,BL8545,BL8584,BL8623,BL8662,BL7297,BL6907)</f>
        <v>17.060000000000002</v>
      </c>
      <c r="BM8702" s="25"/>
      <c r="BN8702" s="25"/>
      <c r="BO8702" s="25"/>
      <c r="BP8702" s="25"/>
      <c r="BQ8702" s="159">
        <f>SUBTOTAL(9,BQ43,BQ82,BQ121,BQ160,BQ199,BQ238,BQ277,BQ316,BQ355,BQ394,BQ433,BQ472,BQ511,BQ550,BQ589,BQ628,BQ667,BQ706,BQ745,BQ784,BQ823,BQ862,BQ901,BQ940,BQ979,BQ1018,BQ1057,BQ1096,BQ1135,BQ1174,BQ1213,BQ1252,BQ1291,BQ1330,BQ1369,BQ1408,BQ1447,BQ1486,BQ1525,BQ1564,BQ1603,BQ1642,BQ1681,BQ1720,BQ1759,BQ1798,BQ1837,BQ1876,BQ1915,BQ1954,BQ1993,BQ2032,BQ2071,BQ2110,BQ2149,BQ2188,BQ2227,BQ2266,BQ2305,BQ2344,BQ2383,BQ2422,BQ2461,BQ2500,BQ2539,BQ2578,BQ2617,BQ2656,BQ2695,BQ2734,BQ2773,BQ2812,BQ2851,BQ2890,BQ2929,BQ2968,BQ3007,BQ3046,BQ3085,BQ3124,BQ3163,BQ3202,BQ3241,BQ3280,BQ3319,BQ3358,BQ3397,BQ3436,BQ3475,BQ3514,BQ3553,BQ3592,BQ3631,BQ3670,BQ3709,BQ3748,BQ3787,BQ3826,BQ3865,BQ3904,BQ3943,BQ3982,BQ4021,BQ4060,BQ4099,BQ4138,BQ4177,BQ4216,BQ4255,BQ4294,BQ4333,BQ4372,BQ4411,BQ4450,BQ4489,BQ4528,BQ4567,BQ4606,BQ4645,BQ4684,BQ4723,BQ4762,BQ4801,BQ4840,BQ4879,BQ4918,BQ4957,BQ4996,BQ5035,BQ5074,BQ5113,BQ5152,BQ5191,BQ5230,BQ5269,BQ5308,BQ5347,BQ5386,BQ5425,BQ5464,BQ5503,BQ5542,BQ5581,BQ5620,BQ5659,BQ5698,BQ5737,BQ5776,BQ5815,BQ5854,BQ5893,BQ5932,BQ5971,BQ6010,BQ6049,BQ6088,BQ6127,BQ6166,BQ6205,BQ6244,BQ6283,BQ6322,BQ6361,BQ6400,BQ6439,BQ6478,BQ6517,BQ6556,BQ6595,BQ6634,BQ6673,BQ6712,BQ6751,BQ6790,BQ6829,BQ6868,BQ6946,BQ6985,BQ7024,BQ7063,BQ7102,BQ7141,BQ7180,BQ7219,BQ7258,BQ7336,BQ7375,BQ7414,BQ7453,BQ7492,BQ7531,BQ7570,BQ7609,BQ7648,BQ7687,BQ7726,BQ7765,BQ7804,BQ7843,BQ7882,BQ7921,BQ7960,BQ7999,BQ8038,BQ8077,BQ8116,BQ8155,BQ8194,BQ8233,BQ8272,BQ8311,BQ8350,BQ8389,BQ8428,BQ8467,BQ8506,BQ8545,BQ8584,BQ8623,BQ8662,BQ7297,BQ6907)</f>
        <v>30.862000000000005</v>
      </c>
      <c r="BR8702" s="25"/>
      <c r="BS8702" s="25"/>
      <c r="BT8702" s="25"/>
      <c r="BU8702" s="25"/>
      <c r="BV8702" s="159">
        <f>SUBTOTAL(9,BV43,BV82,BV121,BV160,BV199,BV238,BV277,BV316,BV355,BV394,BV433,BV472,BV511,BV550,BV589,BV628,BV667,BV706,BV745,BV784,BV823,BV862,BV901,BV940,BV979,BV1018,BV1057,BV1096,BV1135,BV1174,BV1213,BV1252,BV1291,BV1330,BV1369,BV1408,BV1447,BV1486,BV1525,BV1564,BV1603,BV1642,BV1681,BV1720,BV1759,BV1798,BV1837,BV1876,BV1915,BV1954,BV1993,BV2032,BV2071,BV2110,BV2149,BV2188,BV2227,BV2266,BV2305,BV2344,BV2383,BV2422,BV2461,BV2500,BV2539,BV2578,BV2617,BV2656,BV2695,BV2734,BV2773,BV2812,BV2851,BV2890,BV2929,BV2968,BV3007,BV3046,BV3085,BV3124,BV3163,BV3202,BV3241,BV3280,BV3319,BV3358,BV3397,BV3436,BV3475,BV3514,BV3553,BV3592,BV3631,BV3670,BV3709,BV3748,BV3787,BV3826,BV3865,BV3904,BV3943,BV3982,BV4021,BV4060,BV4099,BV4138,BV4177,BV4216,BV4255,BV4294,BV4333,BV4372,BV4411,BV4450,BV4489,BV4528,BV4567,BV4606,BV4645,BV4684,BV4723,BV4762,BV4801,BV4840,BV4879,BV4918,BV4957,BV4996,BV5035,BV5074,BV5113,BV5152,BV5191,BV5230,BV5269,BV5308,BV5347,BV5386,BV5425,BV5464,BV5503,BV5542,BV5581,BV5620,BV5659,BV5698,BV5737,BV5776,BV5815,BV5854,BV5893,BV5932,BV5971,BV6010,BV6049,BV6088,BV6127,BV6166,BV6205,BV6244,BV6283,BV6322,BV6361,BV6400,BV6439,BV6478,BV6517,BV6556,BV6595,BV6634,BV6673,BV6712,BV6751,BV6790,BV6829,BV6868,BV6946,BV6985,BV7024,BV7063,BV7102,BV7141,BV7180,BV7219,BV7258,BV7336,BV7375,BV7414,BV7453,BV7492,BV7531,BV7570,BV7609,BV7648,BV7687,BV7726,BV7765,BV7804,BV7843,BV7882,BV7921,BV7960,BV7999,BV8038,BV8077,BV8116,BV8155,BV8194,BV8233,BV8272,BV8311,BV8350,BV8389,BV8428,BV8467,BV8506,BV8545,BV8584,BV8623,BV8662,BV7297,BV6907)</f>
        <v>695.86</v>
      </c>
    </row>
    <row r="8703" spans="1:74" hidden="1" x14ac:dyDescent="0.3">
      <c r="M8703" s="178">
        <f>SUM(M8663:M8701)</f>
        <v>1850.88796</v>
      </c>
      <c r="N8703" s="178"/>
      <c r="O8703" s="1"/>
      <c r="P8703"/>
      <c r="Q8703"/>
      <c r="R8703" s="1"/>
      <c r="S8703" s="178">
        <f>SUM(S8663:S8701)</f>
        <v>0</v>
      </c>
      <c r="X8703" s="178">
        <f>SUM(X8663:X8701)</f>
        <v>0</v>
      </c>
      <c r="Y8703" s="1"/>
      <c r="Z8703"/>
      <c r="AA8703"/>
      <c r="AB8703" s="1"/>
      <c r="AC8703" s="178">
        <f>SUM(AC8663:AC8701)</f>
        <v>0</v>
      </c>
      <c r="AH8703" s="178">
        <f>SUM(AH8663:AH8701)</f>
        <v>12.847</v>
      </c>
      <c r="AM8703" s="178">
        <f>SUM(AM8663:AM8701)</f>
        <v>269.25700000000001</v>
      </c>
      <c r="AR8703" s="178">
        <f>SUM(AR8663:AR8701)</f>
        <v>405.28500000000003</v>
      </c>
      <c r="AW8703" s="98">
        <f>AW8663+AW8664+AW8665+AW8666+AW8667+AW8668+AW8669+AW8670+AW8671+AW8672+AW8673+AW8674+AW8675+AW8676+AW8677+AW8678+AW8679+AW8680+AW8681+AW8682+AW8683+AW8684+AW8685+AW8686+AW8687+AW8688+AW8689+AW8690+AW8691+AW8692+AW8693+AW8694+AW8695+AW8696+AW8697+AW8698+AW8700+AW8701+AW8699</f>
        <v>220.85095999999999</v>
      </c>
      <c r="BB8703" s="173">
        <f>SUM(BB8663:BB8701)</f>
        <v>82.763000000000005</v>
      </c>
      <c r="BG8703" s="173">
        <f>BG8663+BG8664+BG8665+BG8666+BG8667+BG8668+BG8669+BG8670+BG8671+BG8672+BG8673+BG8674+BG8675+BG8676+BG8677+BG8678+BG8679+BG8680+BG8681+BG8682+BG8683+BG8684+BG8685+BG8686+BG8687+BG8688+BG8689+BG8690+BG8691+BG8692+BG8693+BG8694+BG8695+BG8696+BG8697+BG8698+BG8699+BG8700+BG8701</f>
        <v>116.10299999999999</v>
      </c>
      <c r="BH8703" s="58"/>
      <c r="BI8703" s="58"/>
      <c r="BJ8703" s="58"/>
      <c r="BK8703" s="58"/>
      <c r="BL8703" s="173">
        <f t="shared" ref="BL8703" si="510">BL8663+BL8664+BL8665+BL8666+BL8667+BL8668+BL8669+BL8670+BL8671+BL8672+BL8673+BL8674+BL8675+BL8676+BL8677+BL8678+BL8679+BL8680+BL8681+BL8682+BL8683+BL8684+BL8685+BL8686+BL8687+BL8688+BL8689+BL8690+BL8691+BL8692+BL8693+BL8694+BL8695+BL8696+BL8697+BL8698+BL8699+BL8700+BL8701</f>
        <v>17.060000000000002</v>
      </c>
      <c r="BQ8703" s="173">
        <f t="shared" ref="BQ8703" si="511">BQ8663+BQ8664+BQ8665+BQ8666+BQ8667+BQ8668+BQ8669+BQ8670+BQ8671+BQ8672+BQ8673+BQ8674+BQ8675+BQ8676+BQ8677+BQ8678+BQ8679+BQ8680+BQ8681+BQ8682+BQ8683+BQ8684+BQ8685+BQ8686+BQ8687+BQ8688+BQ8689+BQ8690+BQ8691+BQ8692+BQ8693+BQ8694+BQ8695+BQ8696+BQ8697+BQ8698+BQ8699+BQ8700+BQ8701</f>
        <v>30.862000000000005</v>
      </c>
      <c r="BV8703" s="173">
        <f>SUM(BV8663:BV8701)</f>
        <v>695.86</v>
      </c>
    </row>
    <row r="8704" spans="1:74" x14ac:dyDescent="0.3">
      <c r="J8704" s="195"/>
      <c r="K8704" s="195"/>
      <c r="L8704" s="196"/>
      <c r="M8704" s="197"/>
      <c r="N8704" s="197"/>
      <c r="O8704" s="1"/>
      <c r="P8704"/>
      <c r="Q8704"/>
      <c r="R8704" s="1"/>
      <c r="S8704" s="58"/>
      <c r="Y8704" s="1"/>
      <c r="Z8704"/>
      <c r="AA8704"/>
      <c r="AB8704" s="1"/>
      <c r="AC8704" s="58"/>
      <c r="AH8704" s="127"/>
      <c r="BE8704"/>
    </row>
    <row r="8705" spans="10:59" x14ac:dyDescent="0.3">
      <c r="J8705" s="195" t="s">
        <v>1289</v>
      </c>
      <c r="K8705" s="195"/>
      <c r="L8705" s="196" t="s">
        <v>1290</v>
      </c>
      <c r="M8705" s="197"/>
      <c r="N8705" s="197"/>
      <c r="O8705" s="1"/>
      <c r="P8705"/>
      <c r="Q8705"/>
      <c r="R8705" s="1"/>
      <c r="S8705" s="58"/>
      <c r="Y8705" s="1"/>
      <c r="Z8705"/>
      <c r="AA8705"/>
      <c r="AB8705" s="1"/>
      <c r="AC8705" s="58"/>
      <c r="AH8705" s="126"/>
      <c r="BB8705" s="58">
        <v>-4.7859999999999996</v>
      </c>
      <c r="BG8705" s="112">
        <f>BG8703+BG8704</f>
        <v>116.10299999999999</v>
      </c>
    </row>
    <row r="8706" spans="10:59" x14ac:dyDescent="0.3">
      <c r="O8706" s="1"/>
      <c r="P8706"/>
      <c r="Q8706"/>
      <c r="R8706" s="1"/>
      <c r="S8706" s="58"/>
      <c r="Y8706" s="1"/>
      <c r="Z8706"/>
      <c r="AA8706"/>
      <c r="AB8706" s="1"/>
      <c r="AC8706" s="58"/>
      <c r="BB8706" s="179" t="s">
        <v>943</v>
      </c>
    </row>
    <row r="8707" spans="10:59" x14ac:dyDescent="0.3">
      <c r="O8707" s="1"/>
      <c r="P8707"/>
      <c r="Q8707"/>
      <c r="R8707" s="1"/>
      <c r="S8707" s="58"/>
      <c r="Y8707" s="1"/>
      <c r="Z8707"/>
      <c r="AA8707"/>
      <c r="AB8707" s="1"/>
      <c r="AC8707" s="58"/>
    </row>
    <row r="8708" spans="10:59" x14ac:dyDescent="0.3">
      <c r="O8708" s="1"/>
      <c r="P8708"/>
      <c r="Q8708"/>
      <c r="R8708" s="1"/>
      <c r="S8708" s="58"/>
      <c r="Y8708" s="1"/>
      <c r="Z8708"/>
      <c r="AA8708"/>
      <c r="AB8708" s="1"/>
      <c r="AC8708" s="58"/>
    </row>
    <row r="8709" spans="10:59" x14ac:dyDescent="0.3">
      <c r="O8709" s="1"/>
      <c r="P8709"/>
      <c r="Q8709"/>
      <c r="R8709" s="1"/>
      <c r="S8709" s="58"/>
      <c r="Y8709" s="1"/>
      <c r="Z8709"/>
      <c r="AA8709"/>
      <c r="AB8709" s="1"/>
      <c r="AC8709" s="58"/>
    </row>
    <row r="8710" spans="10:59" x14ac:dyDescent="0.3">
      <c r="O8710" s="1"/>
      <c r="P8710"/>
      <c r="Q8710"/>
      <c r="R8710" s="1"/>
      <c r="S8710" s="58"/>
      <c r="Y8710" s="1"/>
      <c r="Z8710"/>
      <c r="AA8710"/>
      <c r="AB8710" s="1"/>
      <c r="AC8710" s="58"/>
    </row>
    <row r="8711" spans="10:59" x14ac:dyDescent="0.3">
      <c r="O8711" s="1"/>
      <c r="P8711"/>
      <c r="Q8711"/>
      <c r="R8711" s="1"/>
      <c r="S8711" s="58"/>
      <c r="Y8711" s="1"/>
      <c r="Z8711"/>
      <c r="AA8711"/>
      <c r="AB8711" s="1"/>
      <c r="AC8711" s="58"/>
    </row>
    <row r="8712" spans="10:59" x14ac:dyDescent="0.3">
      <c r="O8712" s="1"/>
      <c r="P8712"/>
      <c r="Q8712"/>
      <c r="R8712" s="1"/>
      <c r="S8712" s="58"/>
      <c r="Y8712" s="1"/>
      <c r="Z8712"/>
      <c r="AA8712"/>
      <c r="AB8712" s="1"/>
      <c r="AC8712" s="58"/>
    </row>
    <row r="8713" spans="10:59" x14ac:dyDescent="0.3">
      <c r="O8713" s="1"/>
      <c r="P8713"/>
      <c r="Q8713"/>
      <c r="R8713" s="1"/>
      <c r="S8713" s="58"/>
      <c r="Y8713" s="1"/>
      <c r="Z8713"/>
      <c r="AA8713"/>
      <c r="AB8713" s="1"/>
      <c r="AC8713" s="58"/>
    </row>
    <row r="8714" spans="10:59" x14ac:dyDescent="0.3">
      <c r="O8714" s="1"/>
      <c r="P8714"/>
      <c r="Q8714"/>
      <c r="R8714" s="1"/>
      <c r="S8714" s="58"/>
      <c r="Y8714" s="1"/>
      <c r="Z8714"/>
      <c r="AA8714"/>
      <c r="AB8714" s="1"/>
      <c r="AC8714" s="58"/>
    </row>
    <row r="8715" spans="10:59" x14ac:dyDescent="0.3">
      <c r="O8715" s="1"/>
      <c r="P8715"/>
      <c r="Q8715"/>
      <c r="R8715" s="1"/>
      <c r="S8715" s="58"/>
      <c r="Y8715" s="1"/>
      <c r="Z8715"/>
      <c r="AA8715"/>
      <c r="AB8715" s="1"/>
      <c r="AC8715" s="58"/>
    </row>
    <row r="8716" spans="10:59" x14ac:dyDescent="0.3">
      <c r="O8716" s="1"/>
      <c r="P8716"/>
      <c r="Q8716"/>
      <c r="R8716" s="1"/>
      <c r="S8716" s="58"/>
      <c r="Y8716" s="1"/>
      <c r="Z8716"/>
      <c r="AA8716"/>
      <c r="AB8716" s="1"/>
      <c r="AC8716" s="58"/>
    </row>
    <row r="8717" spans="10:59" x14ac:dyDescent="0.3">
      <c r="O8717" s="1"/>
      <c r="P8717"/>
      <c r="Q8717"/>
      <c r="R8717" s="1"/>
      <c r="S8717" s="58"/>
      <c r="Y8717" s="1"/>
      <c r="Z8717"/>
      <c r="AA8717"/>
      <c r="AB8717" s="1"/>
      <c r="AC8717" s="58"/>
    </row>
    <row r="8718" spans="10:59" x14ac:dyDescent="0.3">
      <c r="O8718" s="1"/>
      <c r="P8718"/>
      <c r="Q8718"/>
      <c r="R8718" s="1"/>
      <c r="S8718" s="58"/>
      <c r="Y8718" s="1"/>
      <c r="Z8718"/>
      <c r="AA8718"/>
      <c r="AB8718" s="1"/>
      <c r="AC8718" s="58"/>
    </row>
    <row r="8719" spans="10:59" x14ac:dyDescent="0.3">
      <c r="O8719" s="1"/>
      <c r="P8719"/>
      <c r="Q8719"/>
      <c r="R8719" s="1"/>
      <c r="S8719" s="58"/>
      <c r="Y8719" s="1"/>
      <c r="Z8719"/>
      <c r="AA8719"/>
      <c r="AB8719" s="1"/>
      <c r="AC8719" s="58"/>
    </row>
    <row r="8720" spans="10:59" x14ac:dyDescent="0.3">
      <c r="O8720" s="1"/>
      <c r="P8720"/>
      <c r="Q8720"/>
      <c r="R8720" s="1"/>
      <c r="S8720" s="58"/>
      <c r="Y8720" s="1"/>
      <c r="Z8720"/>
      <c r="AA8720"/>
      <c r="AB8720" s="1"/>
      <c r="AC8720" s="58"/>
    </row>
    <row r="8721" spans="15:29" x14ac:dyDescent="0.3">
      <c r="O8721" s="1"/>
      <c r="P8721"/>
      <c r="Q8721"/>
      <c r="R8721" s="1"/>
      <c r="S8721" s="58"/>
      <c r="Y8721" s="1"/>
      <c r="Z8721"/>
      <c r="AA8721"/>
      <c r="AB8721" s="1"/>
      <c r="AC8721" s="58"/>
    </row>
    <row r="8722" spans="15:29" x14ac:dyDescent="0.3">
      <c r="O8722" s="1"/>
      <c r="P8722"/>
      <c r="Q8722"/>
      <c r="R8722" s="1"/>
      <c r="S8722" s="58"/>
      <c r="Y8722" s="1"/>
      <c r="Z8722"/>
      <c r="AA8722"/>
      <c r="AB8722" s="1"/>
      <c r="AC8722" s="58"/>
    </row>
    <row r="8723" spans="15:29" x14ac:dyDescent="0.3">
      <c r="O8723" s="1"/>
      <c r="P8723"/>
      <c r="Q8723"/>
      <c r="R8723" s="1"/>
      <c r="S8723" s="58"/>
      <c r="Y8723" s="1"/>
      <c r="Z8723"/>
      <c r="AA8723"/>
      <c r="AB8723" s="1"/>
      <c r="AC8723" s="58"/>
    </row>
    <row r="8724" spans="15:29" x14ac:dyDescent="0.3">
      <c r="O8724" s="1"/>
      <c r="P8724"/>
      <c r="Q8724"/>
      <c r="R8724" s="1"/>
      <c r="S8724" s="58"/>
      <c r="Y8724" s="1"/>
      <c r="Z8724"/>
      <c r="AA8724"/>
      <c r="AB8724" s="1"/>
      <c r="AC8724" s="58"/>
    </row>
    <row r="8725" spans="15:29" x14ac:dyDescent="0.3">
      <c r="O8725" s="1"/>
      <c r="P8725"/>
      <c r="Q8725"/>
      <c r="R8725" s="1"/>
      <c r="S8725" s="58"/>
      <c r="Y8725" s="1"/>
      <c r="Z8725"/>
      <c r="AA8725"/>
      <c r="AB8725" s="1"/>
      <c r="AC8725" s="58"/>
    </row>
    <row r="8726" spans="15:29" x14ac:dyDescent="0.3">
      <c r="O8726" s="1"/>
      <c r="P8726"/>
      <c r="Q8726"/>
      <c r="R8726" s="1"/>
      <c r="S8726" s="58"/>
      <c r="Y8726" s="1"/>
      <c r="Z8726"/>
      <c r="AA8726"/>
      <c r="AB8726" s="1"/>
      <c r="AC8726" s="58"/>
    </row>
    <row r="8727" spans="15:29" x14ac:dyDescent="0.3">
      <c r="O8727" s="1"/>
      <c r="P8727"/>
      <c r="Q8727"/>
      <c r="R8727" s="1"/>
      <c r="S8727" s="58"/>
      <c r="Y8727" s="1"/>
      <c r="Z8727"/>
      <c r="AA8727"/>
      <c r="AB8727" s="1"/>
      <c r="AC8727" s="58"/>
    </row>
    <row r="8728" spans="15:29" x14ac:dyDescent="0.3">
      <c r="O8728" s="1"/>
      <c r="P8728"/>
      <c r="Q8728"/>
      <c r="R8728" s="1"/>
      <c r="S8728" s="58"/>
      <c r="Y8728" s="1"/>
      <c r="Z8728"/>
      <c r="AA8728"/>
      <c r="AB8728" s="1"/>
      <c r="AC8728" s="58"/>
    </row>
    <row r="8729" spans="15:29" x14ac:dyDescent="0.3">
      <c r="O8729" s="1"/>
      <c r="P8729"/>
      <c r="Q8729"/>
      <c r="R8729" s="1"/>
      <c r="S8729" s="58"/>
      <c r="Y8729" s="1"/>
      <c r="Z8729"/>
      <c r="AA8729"/>
      <c r="AB8729" s="1"/>
      <c r="AC8729" s="58"/>
    </row>
    <row r="8730" spans="15:29" x14ac:dyDescent="0.3">
      <c r="O8730" s="1"/>
      <c r="P8730"/>
      <c r="Q8730"/>
      <c r="R8730" s="1"/>
      <c r="S8730" s="58"/>
      <c r="Y8730" s="1"/>
      <c r="Z8730"/>
      <c r="AA8730"/>
      <c r="AB8730" s="1"/>
      <c r="AC8730" s="58"/>
    </row>
    <row r="8731" spans="15:29" x14ac:dyDescent="0.3">
      <c r="O8731" s="1"/>
      <c r="P8731"/>
      <c r="Q8731"/>
      <c r="R8731" s="1"/>
      <c r="S8731" s="58"/>
      <c r="Y8731" s="1"/>
      <c r="Z8731"/>
      <c r="AA8731"/>
      <c r="AB8731" s="1"/>
      <c r="AC8731" s="58"/>
    </row>
    <row r="8732" spans="15:29" x14ac:dyDescent="0.3">
      <c r="O8732" s="1"/>
      <c r="P8732"/>
      <c r="Q8732"/>
      <c r="R8732" s="1"/>
      <c r="S8732" s="58"/>
      <c r="Y8732" s="1"/>
      <c r="Z8732"/>
      <c r="AA8732"/>
      <c r="AB8732" s="1"/>
      <c r="AC8732" s="58"/>
    </row>
    <row r="8733" spans="15:29" x14ac:dyDescent="0.3">
      <c r="O8733" s="1"/>
      <c r="P8733"/>
      <c r="Q8733"/>
      <c r="R8733" s="1"/>
      <c r="S8733" s="58"/>
      <c r="Y8733" s="1"/>
      <c r="Z8733"/>
      <c r="AA8733"/>
      <c r="AB8733" s="1"/>
      <c r="AC8733" s="58"/>
    </row>
    <row r="8734" spans="15:29" x14ac:dyDescent="0.3">
      <c r="O8734" s="1"/>
      <c r="P8734"/>
      <c r="Q8734"/>
      <c r="R8734" s="1"/>
      <c r="S8734" s="58"/>
      <c r="Y8734" s="1"/>
      <c r="Z8734"/>
      <c r="AA8734"/>
      <c r="AB8734" s="1"/>
      <c r="AC8734" s="58"/>
    </row>
    <row r="8735" spans="15:29" x14ac:dyDescent="0.3">
      <c r="O8735" s="1"/>
      <c r="P8735"/>
      <c r="Q8735"/>
      <c r="R8735" s="1"/>
      <c r="S8735" s="58"/>
      <c r="Y8735" s="1"/>
      <c r="Z8735"/>
      <c r="AA8735"/>
      <c r="AB8735" s="1"/>
      <c r="AC8735" s="58"/>
    </row>
    <row r="8736" spans="15:29" x14ac:dyDescent="0.3">
      <c r="O8736" s="1"/>
      <c r="P8736"/>
      <c r="Q8736"/>
      <c r="R8736" s="1"/>
      <c r="S8736" s="58"/>
      <c r="Y8736" s="1"/>
      <c r="Z8736"/>
      <c r="AA8736"/>
      <c r="AB8736" s="1"/>
      <c r="AC8736" s="58"/>
    </row>
    <row r="8737" spans="15:29" x14ac:dyDescent="0.3">
      <c r="O8737" s="1"/>
      <c r="P8737"/>
      <c r="Q8737"/>
      <c r="R8737" s="1"/>
      <c r="S8737" s="58"/>
      <c r="Y8737" s="1"/>
      <c r="Z8737"/>
      <c r="AA8737"/>
      <c r="AB8737" s="1"/>
      <c r="AC8737" s="58"/>
    </row>
    <row r="8738" spans="15:29" x14ac:dyDescent="0.3">
      <c r="O8738" s="1"/>
      <c r="P8738"/>
      <c r="Q8738"/>
      <c r="R8738" s="1"/>
      <c r="S8738" s="58"/>
      <c r="Y8738" s="1"/>
      <c r="Z8738"/>
      <c r="AA8738"/>
      <c r="AB8738" s="1"/>
      <c r="AC8738" s="58"/>
    </row>
    <row r="8739" spans="15:29" x14ac:dyDescent="0.3">
      <c r="O8739" s="1"/>
      <c r="P8739"/>
      <c r="Q8739"/>
      <c r="R8739" s="1"/>
      <c r="S8739" s="58"/>
      <c r="Y8739" s="1"/>
      <c r="Z8739"/>
      <c r="AA8739"/>
      <c r="AB8739" s="1"/>
      <c r="AC8739" s="58"/>
    </row>
    <row r="8740" spans="15:29" x14ac:dyDescent="0.3">
      <c r="O8740" s="1"/>
      <c r="P8740"/>
      <c r="Q8740"/>
      <c r="R8740" s="1"/>
      <c r="S8740" s="58"/>
      <c r="Y8740" s="1"/>
      <c r="Z8740"/>
      <c r="AA8740"/>
      <c r="AB8740" s="1"/>
      <c r="AC8740" s="58"/>
    </row>
    <row r="8741" spans="15:29" x14ac:dyDescent="0.3">
      <c r="O8741" s="1"/>
      <c r="P8741"/>
      <c r="Q8741"/>
      <c r="R8741" s="1"/>
      <c r="S8741" s="58"/>
      <c r="Y8741" s="1"/>
      <c r="Z8741"/>
      <c r="AA8741"/>
      <c r="AB8741" s="1"/>
      <c r="AC8741" s="58"/>
    </row>
    <row r="8742" spans="15:29" x14ac:dyDescent="0.3">
      <c r="O8742" s="1"/>
      <c r="P8742"/>
      <c r="Q8742"/>
      <c r="R8742" s="1"/>
      <c r="S8742" s="58"/>
      <c r="Y8742" s="1"/>
      <c r="Z8742"/>
      <c r="AA8742"/>
      <c r="AB8742" s="1"/>
      <c r="AC8742" s="58"/>
    </row>
    <row r="8743" spans="15:29" x14ac:dyDescent="0.3">
      <c r="O8743" s="1"/>
      <c r="P8743"/>
      <c r="Q8743"/>
      <c r="R8743" s="1"/>
      <c r="S8743" s="58"/>
      <c r="Y8743" s="1"/>
      <c r="Z8743"/>
      <c r="AA8743"/>
      <c r="AB8743" s="1"/>
      <c r="AC8743" s="58"/>
    </row>
    <row r="8744" spans="15:29" x14ac:dyDescent="0.3">
      <c r="O8744" s="1"/>
      <c r="P8744"/>
      <c r="Q8744"/>
      <c r="R8744" s="1"/>
      <c r="S8744" s="58"/>
      <c r="Y8744" s="1"/>
      <c r="Z8744"/>
      <c r="AA8744"/>
      <c r="AB8744" s="1"/>
      <c r="AC8744" s="58"/>
    </row>
    <row r="8745" spans="15:29" x14ac:dyDescent="0.3">
      <c r="O8745" s="1"/>
      <c r="P8745"/>
      <c r="Q8745"/>
      <c r="R8745" s="1"/>
      <c r="S8745" s="58"/>
      <c r="Y8745" s="1"/>
      <c r="Z8745"/>
      <c r="AA8745"/>
      <c r="AB8745" s="1"/>
      <c r="AC8745" s="58"/>
    </row>
    <row r="8746" spans="15:29" x14ac:dyDescent="0.3">
      <c r="O8746" s="1"/>
      <c r="P8746"/>
      <c r="Q8746"/>
      <c r="R8746" s="1"/>
      <c r="S8746" s="58"/>
      <c r="Y8746" s="1"/>
      <c r="Z8746"/>
      <c r="AA8746"/>
      <c r="AB8746" s="1"/>
      <c r="AC8746" s="58"/>
    </row>
    <row r="8747" spans="15:29" x14ac:dyDescent="0.3">
      <c r="O8747" s="1"/>
      <c r="P8747"/>
      <c r="Q8747"/>
      <c r="R8747" s="1"/>
      <c r="S8747" s="58"/>
      <c r="Y8747" s="1"/>
      <c r="Z8747"/>
      <c r="AA8747"/>
      <c r="AB8747" s="1"/>
      <c r="AC8747" s="58"/>
    </row>
    <row r="8748" spans="15:29" x14ac:dyDescent="0.3">
      <c r="O8748" s="1"/>
      <c r="P8748"/>
      <c r="Q8748"/>
      <c r="R8748" s="1"/>
      <c r="S8748" s="58"/>
      <c r="Y8748" s="1"/>
      <c r="Z8748"/>
      <c r="AA8748"/>
      <c r="AB8748" s="1"/>
      <c r="AC8748" s="58"/>
    </row>
    <row r="8749" spans="15:29" x14ac:dyDescent="0.3">
      <c r="O8749" s="1"/>
      <c r="P8749"/>
      <c r="Q8749"/>
      <c r="R8749" s="1"/>
      <c r="S8749" s="58"/>
      <c r="Y8749" s="1"/>
      <c r="Z8749"/>
      <c r="AA8749"/>
      <c r="AB8749" s="1"/>
      <c r="AC8749" s="58"/>
    </row>
    <row r="8750" spans="15:29" x14ac:dyDescent="0.3">
      <c r="O8750" s="1"/>
      <c r="P8750"/>
      <c r="Q8750"/>
      <c r="R8750" s="1"/>
      <c r="S8750" s="58"/>
      <c r="Y8750" s="1"/>
      <c r="Z8750"/>
      <c r="AA8750"/>
      <c r="AB8750" s="1"/>
      <c r="AC8750" s="58"/>
    </row>
    <row r="8751" spans="15:29" x14ac:dyDescent="0.3">
      <c r="O8751" s="1"/>
      <c r="P8751"/>
      <c r="Q8751"/>
      <c r="R8751" s="1"/>
      <c r="S8751" s="58"/>
      <c r="Y8751" s="1"/>
      <c r="Z8751"/>
      <c r="AA8751"/>
      <c r="AB8751" s="1"/>
      <c r="AC8751" s="58"/>
    </row>
    <row r="8752" spans="15:29" x14ac:dyDescent="0.3">
      <c r="O8752" s="1"/>
      <c r="P8752"/>
      <c r="Q8752"/>
      <c r="R8752" s="1"/>
      <c r="S8752" s="58"/>
      <c r="Y8752" s="1"/>
      <c r="Z8752"/>
      <c r="AA8752"/>
      <c r="AB8752" s="1"/>
      <c r="AC8752" s="58"/>
    </row>
    <row r="8753" spans="15:29" x14ac:dyDescent="0.3">
      <c r="O8753" s="1"/>
      <c r="P8753"/>
      <c r="Q8753"/>
      <c r="R8753" s="1"/>
      <c r="S8753" s="58"/>
      <c r="Y8753" s="1"/>
      <c r="Z8753"/>
      <c r="AA8753"/>
      <c r="AB8753" s="1"/>
      <c r="AC8753" s="58"/>
    </row>
    <row r="8754" spans="15:29" x14ac:dyDescent="0.3">
      <c r="O8754" s="1"/>
      <c r="P8754"/>
      <c r="Q8754"/>
      <c r="R8754" s="1"/>
      <c r="S8754" s="58"/>
      <c r="Y8754" s="1"/>
      <c r="Z8754"/>
      <c r="AA8754"/>
      <c r="AB8754" s="1"/>
      <c r="AC8754" s="58"/>
    </row>
    <row r="8755" spans="15:29" x14ac:dyDescent="0.3">
      <c r="O8755" s="1"/>
      <c r="P8755"/>
      <c r="Q8755"/>
      <c r="R8755" s="1"/>
      <c r="S8755" s="58"/>
      <c r="Y8755" s="1"/>
      <c r="Z8755"/>
      <c r="AA8755"/>
      <c r="AB8755" s="1"/>
      <c r="AC8755" s="58"/>
    </row>
    <row r="8756" spans="15:29" x14ac:dyDescent="0.3">
      <c r="O8756" s="1"/>
      <c r="P8756"/>
      <c r="Q8756"/>
      <c r="R8756" s="1"/>
      <c r="S8756" s="58"/>
      <c r="Y8756" s="1"/>
      <c r="Z8756"/>
      <c r="AA8756"/>
      <c r="AB8756" s="1"/>
      <c r="AC8756" s="58"/>
    </row>
    <row r="8757" spans="15:29" x14ac:dyDescent="0.3">
      <c r="O8757" s="1"/>
      <c r="P8757"/>
      <c r="Q8757"/>
      <c r="R8757" s="1"/>
      <c r="S8757" s="58"/>
      <c r="Y8757" s="1"/>
      <c r="Z8757"/>
      <c r="AA8757"/>
      <c r="AB8757" s="1"/>
      <c r="AC8757" s="58"/>
    </row>
    <row r="8758" spans="15:29" x14ac:dyDescent="0.3">
      <c r="O8758" s="1"/>
      <c r="P8758"/>
      <c r="Q8758"/>
      <c r="R8758" s="1"/>
      <c r="S8758" s="58"/>
      <c r="Y8758" s="1"/>
      <c r="Z8758"/>
      <c r="AA8758"/>
      <c r="AB8758" s="1"/>
      <c r="AC8758" s="58"/>
    </row>
    <row r="8759" spans="15:29" x14ac:dyDescent="0.3">
      <c r="Y8759" s="1"/>
      <c r="Z8759"/>
      <c r="AA8759"/>
      <c r="AB8759" s="1"/>
      <c r="AC8759" s="58"/>
    </row>
    <row r="8760" spans="15:29" x14ac:dyDescent="0.3">
      <c r="Y8760" s="1"/>
      <c r="Z8760"/>
      <c r="AA8760"/>
      <c r="AB8760" s="1"/>
      <c r="AC8760" s="58"/>
    </row>
    <row r="8761" spans="15:29" x14ac:dyDescent="0.3">
      <c r="Y8761" s="1"/>
      <c r="Z8761"/>
      <c r="AA8761"/>
      <c r="AB8761" s="1"/>
      <c r="AC8761" s="58"/>
    </row>
    <row r="8762" spans="15:29" x14ac:dyDescent="0.3">
      <c r="Y8762" s="1"/>
      <c r="Z8762"/>
      <c r="AA8762"/>
      <c r="AB8762" s="1"/>
      <c r="AC8762" s="58"/>
    </row>
    <row r="8763" spans="15:29" x14ac:dyDescent="0.3">
      <c r="Y8763" s="1"/>
      <c r="Z8763"/>
      <c r="AA8763"/>
      <c r="AB8763" s="1"/>
      <c r="AC8763" s="58"/>
    </row>
    <row r="8764" spans="15:29" x14ac:dyDescent="0.3">
      <c r="Y8764" s="1"/>
      <c r="Z8764"/>
      <c r="AA8764"/>
      <c r="AB8764" s="1"/>
      <c r="AC8764" s="58"/>
    </row>
    <row r="8765" spans="15:29" x14ac:dyDescent="0.3">
      <c r="Y8765" s="1"/>
      <c r="Z8765"/>
      <c r="AA8765"/>
      <c r="AB8765" s="1"/>
      <c r="AC8765" s="58"/>
    </row>
    <row r="8766" spans="15:29" x14ac:dyDescent="0.3">
      <c r="Y8766" s="1"/>
      <c r="Z8766"/>
      <c r="AA8766"/>
      <c r="AB8766" s="1"/>
      <c r="AC8766" s="58"/>
    </row>
    <row r="8767" spans="15:29" x14ac:dyDescent="0.3">
      <c r="Y8767" s="1"/>
      <c r="Z8767"/>
      <c r="AA8767"/>
      <c r="AB8767" s="1"/>
      <c r="AC8767" s="58"/>
    </row>
    <row r="8768" spans="15:29" x14ac:dyDescent="0.3">
      <c r="Y8768" s="1"/>
      <c r="Z8768"/>
      <c r="AA8768"/>
      <c r="AB8768" s="1"/>
      <c r="AC8768" s="58"/>
    </row>
    <row r="8769" spans="25:29" x14ac:dyDescent="0.3">
      <c r="Y8769" s="1"/>
      <c r="Z8769"/>
      <c r="AA8769"/>
      <c r="AB8769" s="1"/>
      <c r="AC8769" s="58"/>
    </row>
    <row r="8770" spans="25:29" x14ac:dyDescent="0.3">
      <c r="Y8770" s="1"/>
      <c r="Z8770"/>
      <c r="AA8770"/>
      <c r="AB8770" s="1"/>
      <c r="AC8770" s="58"/>
    </row>
    <row r="8771" spans="25:29" x14ac:dyDescent="0.3">
      <c r="Y8771" s="1"/>
      <c r="Z8771"/>
      <c r="AA8771"/>
      <c r="AB8771" s="1"/>
      <c r="AC8771" s="58"/>
    </row>
    <row r="8772" spans="25:29" x14ac:dyDescent="0.3">
      <c r="Y8772" s="1"/>
      <c r="Z8772"/>
      <c r="AA8772"/>
      <c r="AB8772" s="1"/>
      <c r="AC8772" s="58"/>
    </row>
    <row r="8773" spans="25:29" x14ac:dyDescent="0.3">
      <c r="Y8773" s="1"/>
      <c r="Z8773"/>
      <c r="AA8773"/>
      <c r="AB8773" s="1"/>
      <c r="AC8773" s="58"/>
    </row>
    <row r="8774" spans="25:29" x14ac:dyDescent="0.3">
      <c r="Y8774" s="1"/>
      <c r="Z8774"/>
      <c r="AA8774"/>
      <c r="AB8774" s="1"/>
      <c r="AC8774" s="58"/>
    </row>
    <row r="8775" spans="25:29" x14ac:dyDescent="0.3">
      <c r="Y8775" s="1"/>
      <c r="Z8775"/>
      <c r="AA8775"/>
      <c r="AB8775" s="1"/>
      <c r="AC8775" s="58"/>
    </row>
  </sheetData>
  <sheetProtection algorithmName="SHA-512" hashValue="nNZSXGorjYMffsp8+jBhpqQeBBaRmOJpgV+hygUgJUN2D1FVf7JljGx5HbosGXfhOduZNwFk5pk2OvSU+9xA4g==" saltValue="dVvARaJREqnkJCtEXC+SUw==" spinCount="100000" sheet="1" objects="1" scenarios="1"/>
  <autoFilter ref="A4:BV8703" xr:uid="{00000000-0009-0000-0000-000000000000}">
    <filterColumn colId="3">
      <filters>
        <filter val="Пулковское шоссе"/>
      </filters>
    </filterColumn>
    <filterColumn colId="4">
      <filters>
        <filter val="13"/>
      </filters>
    </filterColumn>
    <filterColumn colId="5">
      <filters>
        <filter val="2"/>
      </filters>
    </filterColumn>
  </autoFilter>
  <mergeCells count="17">
    <mergeCell ref="BH8076:BJ8076"/>
    <mergeCell ref="AY4878:AZ4878"/>
    <mergeCell ref="AT874:AU874"/>
    <mergeCell ref="AT913:AU913"/>
    <mergeCell ref="BR3:BV3"/>
    <mergeCell ref="BM3:BQ3"/>
    <mergeCell ref="AN3:AR3"/>
    <mergeCell ref="AS3:AW3"/>
    <mergeCell ref="AX3:BB3"/>
    <mergeCell ref="BC3:BG3"/>
    <mergeCell ref="BH3:BL3"/>
    <mergeCell ref="AI3:AM3"/>
    <mergeCell ref="L3:M3"/>
    <mergeCell ref="O3:S3"/>
    <mergeCell ref="T3:X3"/>
    <mergeCell ref="Y3:AC3"/>
    <mergeCell ref="AD3:AH3"/>
  </mergeCells>
  <phoneticPr fontId="26" type="noConversion"/>
  <pageMargins left="0.7" right="0.7" top="0.75" bottom="0.75" header="0.3" footer="0.3"/>
  <pageSetup paperSize="9" scale="10" orientation="portrait" r:id="rId1"/>
  <ignoredErrors>
    <ignoredError sqref="Y65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2025-01-27T13:40:48Z</dcterms:modified>
</cp:coreProperties>
</file>